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收支汇总表" sheetId="2" state="visible" r:id="rId2"/>
    <sheet xmlns:r="http://schemas.openxmlformats.org/officeDocument/2006/relationships" name="简易现金流量表" sheetId="3" state="visible" r:id="rId3"/>
    <sheet xmlns:r="http://schemas.openxmlformats.org/officeDocument/2006/relationships" name="资金余额表" sheetId="4" state="visible" r:id="rId4"/>
    <sheet xmlns:r="http://schemas.openxmlformats.org/officeDocument/2006/relationships" name="费用统计" sheetId="5" state="visible" r:id="rId5"/>
    <sheet xmlns:r="http://schemas.openxmlformats.org/officeDocument/2006/relationships" name="客户收入统计" sheetId="6" state="visible" r:id="rId6"/>
    <sheet xmlns:r="http://schemas.openxmlformats.org/officeDocument/2006/relationships" name="应收应付汇总" sheetId="7" state="visible" r:id="rId7"/>
    <sheet xmlns:r="http://schemas.openxmlformats.org/officeDocument/2006/relationships" name="往来对账单" sheetId="8" state="visible" r:id="rId8"/>
    <sheet xmlns:r="http://schemas.openxmlformats.org/officeDocument/2006/relationships" name="内部往来" sheetId="9" state="visible" r:id="rId9"/>
    <sheet xmlns:r="http://schemas.openxmlformats.org/officeDocument/2006/relationships" name="发票汇总" sheetId="10" state="visible" r:id="rId10"/>
    <sheet xmlns:r="http://schemas.openxmlformats.org/officeDocument/2006/relationships" name="资金台帐" sheetId="11" state="hidden" r:id="rId11"/>
    <sheet xmlns:r="http://schemas.openxmlformats.org/officeDocument/2006/relationships" name="发票导入" sheetId="12" state="hidden" r:id="rId12"/>
    <sheet xmlns:r="http://schemas.openxmlformats.org/officeDocument/2006/relationships" name="基础资料" sheetId="13" state="hidden" r:id="rId13"/>
    <sheet xmlns:r="http://schemas.openxmlformats.org/officeDocument/2006/relationships" name="往来单位" sheetId="14" state="hidden" r:id="rId14"/>
    <sheet xmlns:r="http://schemas.openxmlformats.org/officeDocument/2006/relationships" name="_辅助" sheetId="15" state="hidden" r:id="rId15"/>
  </sheets>
  <externalReferences>
    <externalReference xmlns:r="http://schemas.openxmlformats.org/officeDocument/2006/relationships" r:id="rId16"/>
  </externalReferences>
  <definedNames>
    <definedName name="_xlnm._FilterDatabase" localSheetId="6" hidden="1">'应收应付汇总'!$A$4:$N$606</definedName>
    <definedName name="_xlnm.Print_Titles" localSheetId="7">'往来对账单'!$1:$7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[Red]-#,##0.00;&quot;-&quot;"/>
    <numFmt numFmtId="165" formatCode="0.0%;[Red]-0.0%;&quot;-&quot;"/>
    <numFmt numFmtId="166" formatCode="yyyy-mm-dd h:mm:ss"/>
    <numFmt numFmtId="167" formatCode="yyyy/mm/dd"/>
    <numFmt numFmtId="168" formatCode="0;-0;&quot;-&quot;"/>
    <numFmt numFmtId="169" formatCode="0&quot;个&quot;"/>
    <numFmt numFmtId="170" formatCode="0&quot;处&quot;"/>
  </numFmts>
  <fonts count="19">
    <font>
      <name val="Calibri"/>
      <family val="2"/>
      <color theme="1"/>
      <sz val="11"/>
      <scheme val="minor"/>
    </font>
    <font>
      <name val="微软雅黑"/>
      <color rgb="FF808080"/>
      <sz val="9"/>
    </font>
    <font>
      <name val="微软雅黑"/>
      <color rgb="FFBFBFBF"/>
      <sz val="8"/>
    </font>
    <font>
      <name val="微软雅黑"/>
      <b val="1"/>
      <color rgb="FFFFFFFF"/>
      <sz val="16"/>
    </font>
    <font>
      <name val="微软雅黑"/>
      <color rgb="FFFF6600"/>
      <sz val="10"/>
    </font>
    <font>
      <name val="微软雅黑"/>
      <b val="1"/>
      <color rgb="FF1F3864"/>
      <sz val="10"/>
    </font>
    <font>
      <name val="微软雅黑"/>
      <b val="1"/>
      <color rgb="FF000000"/>
      <sz val="11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color rgb="FF404040"/>
      <sz val="10"/>
    </font>
    <font>
      <name val="微软雅黑"/>
      <b val="1"/>
      <color rgb="FF000000"/>
      <sz val="10"/>
    </font>
    <font>
      <name val="微软雅黑"/>
      <b val="1"/>
      <color rgb="FFC00000"/>
      <sz val="10"/>
    </font>
    <font>
      <name val="微软雅黑"/>
      <b val="1"/>
      <color rgb="FFFFFFFF"/>
      <sz val="11"/>
    </font>
    <font>
      <name val="微软雅黑"/>
      <b val="1"/>
      <color rgb="FFC00000"/>
      <sz val="13"/>
    </font>
    <font>
      <name val="微软雅黑"/>
      <b val="1"/>
      <color rgb="FFFFFFFF"/>
      <sz val="18"/>
    </font>
    <font>
      <name val="微软雅黑"/>
      <b val="1"/>
      <color rgb="FF595959"/>
      <sz val="10"/>
    </font>
    <font>
      <name val="微软雅黑"/>
      <b val="1"/>
      <color rgb="FFC00000"/>
      <sz val="14"/>
    </font>
    <font>
      <name val="微软雅黑"/>
      <b val="1"/>
      <color rgb="FF1F4E79"/>
      <sz val="14"/>
    </font>
    <font>
      <name val="微软雅黑"/>
      <b val="1"/>
      <color rgb="FF0563C1"/>
      <sz val="11"/>
      <u val="single"/>
    </font>
  </fonts>
  <fills count="17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A9D08E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F8F00"/>
      </patternFill>
    </fill>
    <fill>
      <patternFill patternType="solid">
        <fgColor rgb="FF7030A0"/>
      </patternFill>
    </fill>
    <fill>
      <patternFill patternType="solid">
        <fgColor rgb="FF1F3864"/>
      </patternFill>
    </fill>
    <fill>
      <patternFill patternType="solid">
        <fgColor rgb="FF59595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4" fillId="1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7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169" fontId="16" fillId="12" borderId="1" applyAlignment="1" pivotButton="0" quotePrefix="0" xfId="0">
      <alignment horizontal="center" vertical="center"/>
    </xf>
    <xf numFmtId="170" fontId="17" fillId="1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2" fillId="1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1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4" fontId="11" fillId="12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9" fillId="0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8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12" borderId="1" applyAlignment="1" pivotButton="0" quotePrefix="0" xfId="0">
      <alignment horizontal="left" vertical="center"/>
    </xf>
    <xf numFmtId="0" fontId="9" fillId="12" borderId="1" pivotButton="0" quotePrefix="0" xfId="0"/>
    <xf numFmtId="0" fontId="1" fillId="1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" fontId="1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right" vertical="center"/>
    </xf>
    <xf numFmtId="168" fontId="5" fillId="10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065-1_&#27969;&#27700;&#21457;&#31080;&#23548;&#2083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基础资料"/>
      <sheetName val="往来单位"/>
      <sheetName val="流水1"/>
      <sheetName val="流水2"/>
      <sheetName val="流水3"/>
      <sheetName val="流水4"/>
      <sheetName val="流水5"/>
      <sheetName val="流水6"/>
      <sheetName val="流水7"/>
      <sheetName val="流水8"/>
      <sheetName val="手工记账"/>
      <sheetName val="资金台帐"/>
      <sheetName val="发票导入"/>
      <sheetName val="数据校验"/>
      <sheetName val="_辅助"/>
    </sheetNames>
    <sheetDataSet>
      <sheetData sheetId="0" refreshError="1"/>
      <sheetData sheetId="1">
        <row r="5">
          <cell r="B5" t="str">
            <v>中智优力</v>
          </cell>
          <cell r="I5" t="str">
            <v>农行2896</v>
          </cell>
          <cell r="J5" t="str">
            <v>中智优力</v>
          </cell>
          <cell r="K5" t="str">
            <v>银行</v>
          </cell>
          <cell r="L5" t="str">
            <v>39-408001040012896</v>
          </cell>
          <cell r="N5">
            <v>195212.65</v>
          </cell>
          <cell r="O5">
            <v>46266.0</v>
          </cell>
          <cell r="P5">
            <v>286034.11</v>
          </cell>
          <cell r="Q5">
            <v>46279.0</v>
          </cell>
          <cell r="U5" t="str">
            <v>项目</v>
          </cell>
          <cell r="V5" t="str">
            <v>收入</v>
          </cell>
          <cell r="W5" t="str">
            <v>项目</v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</row>
        <row r="6">
          <cell r="B6" t="str">
            <v/>
          </cell>
          <cell r="I6" t="str">
            <v>工行（新开户）</v>
          </cell>
          <cell r="J6" t="str">
            <v/>
          </cell>
          <cell r="K6" t="str">
            <v>银行</v>
          </cell>
          <cell r="L6" t="str">
            <v/>
          </cell>
          <cell r="N6">
            <v>0</v>
          </cell>
          <cell r="O6" t="str">
            <v/>
          </cell>
          <cell r="P6">
            <v>0</v>
          </cell>
          <cell r="Q6" t="str">
            <v/>
          </cell>
          <cell r="U6" t="str">
            <v>续费</v>
          </cell>
          <cell r="V6" t="str">
            <v>收入</v>
          </cell>
          <cell r="W6" t="str">
            <v>续费</v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</row>
        <row r="7">
          <cell r="B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U7" t="str">
            <v>新增</v>
          </cell>
          <cell r="V7" t="str">
            <v>收入</v>
          </cell>
          <cell r="W7" t="str">
            <v>新增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</row>
        <row r="8">
          <cell r="B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U8" t="str">
            <v>代办</v>
          </cell>
          <cell r="V8" t="str">
            <v>收入</v>
          </cell>
          <cell r="W8" t="str">
            <v>代办</v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</row>
        <row r="9">
          <cell r="B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U9" t="str">
            <v>刻章</v>
          </cell>
          <cell r="V9" t="str">
            <v>收入</v>
          </cell>
          <cell r="W9" t="str">
            <v>刻章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</row>
        <row r="10">
          <cell r="B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U10" t="str">
            <v>场地</v>
          </cell>
          <cell r="V10" t="str">
            <v>收入</v>
          </cell>
          <cell r="W10" t="str">
            <v>场地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</row>
        <row r="11">
          <cell r="B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U11" t="str">
            <v>办证</v>
          </cell>
          <cell r="V11" t="str">
            <v>收入</v>
          </cell>
          <cell r="W11" t="str">
            <v>办证</v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</row>
        <row r="12">
          <cell r="B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U12" t="str">
            <v>转介绍</v>
          </cell>
          <cell r="V12" t="str">
            <v>收入</v>
          </cell>
          <cell r="W12" t="str">
            <v>转介绍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</row>
        <row r="13"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U13" t="str">
            <v>园区返税</v>
          </cell>
          <cell r="V13" t="str">
            <v>收入</v>
          </cell>
          <cell r="W13" t="str">
            <v>园区返税</v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</row>
        <row r="14"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U14" t="str">
            <v>咨询服务</v>
          </cell>
          <cell r="V14" t="str">
            <v>收入</v>
          </cell>
          <cell r="W14" t="str">
            <v>咨询服务</v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</row>
        <row r="15"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U15" t="str">
            <v>其他收入</v>
          </cell>
          <cell r="V15" t="str">
            <v>收入</v>
          </cell>
          <cell r="W15" t="str">
            <v>其他</v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</row>
        <row r="16"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U16" t="str">
            <v>人工-工资</v>
          </cell>
          <cell r="V16" t="str">
            <v>变动成本</v>
          </cell>
          <cell r="W16" t="str">
            <v>人工-工资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U17" t="str">
            <v>人工-社保</v>
          </cell>
          <cell r="V17" t="str">
            <v>变动成本</v>
          </cell>
          <cell r="W17" t="str">
            <v>人工-社保</v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</row>
        <row r="18"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U18" t="str">
            <v>人工-福利</v>
          </cell>
          <cell r="V18" t="str">
            <v>变动成本</v>
          </cell>
          <cell r="W18" t="str">
            <v>人工-福利</v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</row>
        <row r="19"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U19" t="str">
            <v>税金</v>
          </cell>
          <cell r="V19" t="str">
            <v>变动成本</v>
          </cell>
          <cell r="W19" t="str">
            <v>税金</v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</row>
        <row r="20"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U20" t="str">
            <v>差旅费</v>
          </cell>
          <cell r="V20" t="str">
            <v>变动成本</v>
          </cell>
          <cell r="W20" t="str">
            <v>差旅费</v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</row>
        <row r="21"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U21" t="str">
            <v>培训费</v>
          </cell>
          <cell r="V21" t="str">
            <v>变动成本</v>
          </cell>
          <cell r="W21" t="str">
            <v>培训费</v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</row>
        <row r="22"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U22" t="str">
            <v>银行手续费</v>
          </cell>
          <cell r="V22" t="str">
            <v>变动成本</v>
          </cell>
          <cell r="W22" t="str">
            <v>银行手续费</v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</row>
        <row r="23"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U23" t="str">
            <v>刻章费用</v>
          </cell>
          <cell r="V23" t="str">
            <v>变动成本</v>
          </cell>
          <cell r="W23" t="str">
            <v>刻章费用</v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</row>
        <row r="24"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U24" t="str">
            <v>办公费用</v>
          </cell>
          <cell r="V24" t="str">
            <v>变动成本</v>
          </cell>
          <cell r="W24" t="str">
            <v>办公费用</v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</row>
        <row r="25">
          <cell r="U25" t="str">
            <v>固定资产</v>
          </cell>
          <cell r="V25" t="str">
            <v>变动成本</v>
          </cell>
          <cell r="W25" t="str">
            <v>固定资产</v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</row>
        <row r="26">
          <cell r="U26" t="str">
            <v>汽车费用</v>
          </cell>
          <cell r="V26" t="str">
            <v>变动成本</v>
          </cell>
          <cell r="W26" t="str">
            <v>汽车费用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</row>
        <row r="27">
          <cell r="U27" t="str">
            <v>交际支出</v>
          </cell>
          <cell r="V27" t="str">
            <v>变动成本</v>
          </cell>
          <cell r="W27" t="str">
            <v>交际支出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</row>
        <row r="28">
          <cell r="U28" t="str">
            <v>佣金支出</v>
          </cell>
          <cell r="V28" t="str">
            <v>变动成本</v>
          </cell>
          <cell r="W28" t="str">
            <v>佣金支出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</row>
        <row r="29">
          <cell r="U29" t="str">
            <v>营销费用</v>
          </cell>
          <cell r="V29" t="str">
            <v>变动成本</v>
          </cell>
          <cell r="W29" t="str">
            <v>营销费用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</row>
        <row r="30">
          <cell r="U30" t="str">
            <v>地址成本</v>
          </cell>
          <cell r="V30" t="str">
            <v>变动成本</v>
          </cell>
          <cell r="W30" t="str">
            <v>地址成本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</row>
        <row r="31">
          <cell r="U31" t="str">
            <v>项目成本</v>
          </cell>
          <cell r="V31" t="str">
            <v>变动成本</v>
          </cell>
          <cell r="W31" t="str">
            <v>项目成本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</row>
        <row r="32">
          <cell r="U32" t="str">
            <v>其他成本</v>
          </cell>
          <cell r="V32" t="str">
            <v>变动成本</v>
          </cell>
          <cell r="W32" t="str">
            <v>其他</v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</row>
        <row r="33">
          <cell r="U33" t="str">
            <v>店面租金</v>
          </cell>
          <cell r="V33" t="str">
            <v>固定成本</v>
          </cell>
          <cell r="W33" t="str">
            <v>店面租金</v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</row>
        <row r="34">
          <cell r="U34" t="str">
            <v>装修成本</v>
          </cell>
          <cell r="V34" t="str">
            <v>固定成本</v>
          </cell>
          <cell r="W34" t="str">
            <v>装修成本</v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</row>
        <row r="35">
          <cell r="U35" t="str">
            <v>工资挂靠</v>
          </cell>
          <cell r="V35" t="str">
            <v>其他支出</v>
          </cell>
          <cell r="W35" t="str">
            <v>工资挂靠</v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</row>
        <row r="36">
          <cell r="U36" t="str">
            <v>社保挂靠</v>
          </cell>
          <cell r="V36" t="str">
            <v>其他支出</v>
          </cell>
          <cell r="W36" t="str">
            <v>社保挂靠</v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</row>
        <row r="37">
          <cell r="U37" t="str">
            <v>贷款利息</v>
          </cell>
          <cell r="V37" t="str">
            <v>其他支出</v>
          </cell>
          <cell r="W37" t="str">
            <v>贷款利息</v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</row>
        <row r="38">
          <cell r="U38" t="str">
            <v>实收资本</v>
          </cell>
          <cell r="V38" t="str">
            <v>收到为准</v>
          </cell>
          <cell r="W38" t="str">
            <v>实收资本</v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</row>
        <row r="39">
          <cell r="U39" t="str">
            <v>投资</v>
          </cell>
          <cell r="V39" t="str">
            <v>支出为准</v>
          </cell>
          <cell r="W39" t="str">
            <v>投资</v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</row>
        <row r="40">
          <cell r="U40" t="str">
            <v>往来</v>
          </cell>
          <cell r="V40" t="str">
            <v>往来</v>
          </cell>
          <cell r="W40" t="str">
            <v>往来</v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</row>
        <row r="41">
          <cell r="U41" t="str">
            <v>内部划转</v>
          </cell>
          <cell r="V41" t="str">
            <v>内部划转</v>
          </cell>
          <cell r="W41" t="str">
            <v>内部划转</v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</row>
        <row r="42">
          <cell r="U42" t="str">
            <v>账户互转</v>
          </cell>
          <cell r="V42" t="str">
            <v>账户互转</v>
          </cell>
          <cell r="W42" t="str">
            <v>账户互转</v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</row>
        <row r="43">
          <cell r="U43" t="str">
            <v/>
          </cell>
          <cell r="V43" t="str">
            <v/>
          </cell>
          <cell r="W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</row>
        <row r="44">
          <cell r="U44" t="str">
            <v/>
          </cell>
          <cell r="V44" t="str">
            <v/>
          </cell>
          <cell r="W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</row>
        <row r="45">
          <cell r="U45" t="str">
            <v/>
          </cell>
          <cell r="V45" t="str">
            <v/>
          </cell>
          <cell r="W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</row>
        <row r="46">
          <cell r="U46" t="str">
            <v/>
          </cell>
          <cell r="V46" t="str">
            <v/>
          </cell>
          <cell r="W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</row>
        <row r="47">
          <cell r="U47" t="str">
            <v/>
          </cell>
          <cell r="V47" t="str">
            <v/>
          </cell>
          <cell r="W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</row>
        <row r="48">
          <cell r="U48" t="str">
            <v/>
          </cell>
          <cell r="V48" t="str">
            <v/>
          </cell>
          <cell r="W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</row>
        <row r="49">
          <cell r="U49" t="str">
            <v/>
          </cell>
          <cell r="V49" t="str">
            <v/>
          </cell>
          <cell r="W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</row>
        <row r="50">
          <cell r="U50" t="str">
            <v/>
          </cell>
          <cell r="V50" t="str">
            <v/>
          </cell>
          <cell r="W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</row>
        <row r="51">
          <cell r="U51" t="str">
            <v/>
          </cell>
          <cell r="V51" t="str">
            <v/>
          </cell>
          <cell r="W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</row>
        <row r="52">
          <cell r="U52" t="str">
            <v/>
          </cell>
          <cell r="V52" t="str">
            <v/>
          </cell>
          <cell r="W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</row>
        <row r="53">
          <cell r="U53" t="str">
            <v/>
          </cell>
          <cell r="V53" t="str">
            <v/>
          </cell>
          <cell r="W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</row>
        <row r="54">
          <cell r="U54" t="str">
            <v/>
          </cell>
          <cell r="V54" t="str">
            <v/>
          </cell>
          <cell r="W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</row>
        <row r="55">
          <cell r="U55" t="str">
            <v/>
          </cell>
          <cell r="V55" t="str">
            <v/>
          </cell>
          <cell r="W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</row>
        <row r="56">
          <cell r="U56" t="str">
            <v/>
          </cell>
          <cell r="V56" t="str">
            <v/>
          </cell>
          <cell r="W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</row>
        <row r="57">
          <cell r="U57" t="str">
            <v/>
          </cell>
          <cell r="V57" t="str">
            <v/>
          </cell>
          <cell r="W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</row>
        <row r="58">
          <cell r="U58" t="str">
            <v/>
          </cell>
          <cell r="V58" t="str">
            <v/>
          </cell>
          <cell r="W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</row>
        <row r="59">
          <cell r="U59" t="str">
            <v/>
          </cell>
          <cell r="V59" t="str">
            <v/>
          </cell>
          <cell r="W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</row>
        <row r="60">
          <cell r="U60" t="str">
            <v/>
          </cell>
          <cell r="V60" t="str">
            <v/>
          </cell>
          <cell r="W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</row>
        <row r="61">
          <cell r="U61" t="str">
            <v/>
          </cell>
          <cell r="V61" t="str">
            <v/>
          </cell>
          <cell r="W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</row>
        <row r="62">
          <cell r="U62" t="str">
            <v/>
          </cell>
          <cell r="V62" t="str">
            <v/>
          </cell>
          <cell r="W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</row>
        <row r="63">
          <cell r="U63" t="str">
            <v/>
          </cell>
          <cell r="V63" t="str">
            <v/>
          </cell>
          <cell r="W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</row>
        <row r="64">
          <cell r="U64" t="str">
            <v/>
          </cell>
          <cell r="V64" t="str">
            <v/>
          </cell>
          <cell r="W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</row>
        <row r="65"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</row>
        <row r="66"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</row>
        <row r="67"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</row>
        <row r="68"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</row>
        <row r="69"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</row>
        <row r="70"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</row>
        <row r="71"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</row>
        <row r="72"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</row>
        <row r="73"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</row>
        <row r="74"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</row>
        <row r="75"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</row>
        <row r="76"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</row>
        <row r="77"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</row>
        <row r="78"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</row>
        <row r="79"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</row>
        <row r="80"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</row>
        <row r="81"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</row>
        <row r="82"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</row>
        <row r="83"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</row>
        <row r="84"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</row>
        <row r="85"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</row>
        <row r="86"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</row>
        <row r="87"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</row>
        <row r="88"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</row>
        <row r="89"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</row>
        <row r="90"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</row>
        <row r="91"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</row>
        <row r="92"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</row>
        <row r="93"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</row>
        <row r="94"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</row>
        <row r="95"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</row>
        <row r="96"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</row>
        <row r="97"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</row>
        <row r="98"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</row>
        <row r="99"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</row>
        <row r="100"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</row>
        <row r="101"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</row>
        <row r="102"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</row>
        <row r="103"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</row>
        <row r="104"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</row>
        <row r="105"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</row>
        <row r="106"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J106" t="str">
            <v/>
          </cell>
        </row>
        <row r="107"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</row>
        <row r="108"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/>
          </cell>
        </row>
        <row r="109"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</row>
        <row r="110"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</row>
        <row r="111"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</row>
        <row r="112"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</row>
        <row r="113"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</row>
        <row r="114"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</row>
        <row r="115"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</row>
        <row r="116"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</row>
        <row r="117"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</row>
        <row r="118"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</row>
        <row r="119"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</row>
        <row r="120"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</row>
        <row r="121"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</row>
        <row r="122"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</row>
        <row r="123"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</row>
        <row r="124"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</row>
        <row r="125"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</row>
        <row r="126"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</row>
        <row r="127">
          <cell r="AF127" t="str">
            <v/>
          </cell>
          <cell r="AG127" t="str">
            <v/>
          </cell>
          <cell r="AH127" t="str">
            <v/>
          </cell>
          <cell r="AI127" t="str">
            <v/>
          </cell>
          <cell r="AJ127" t="str">
            <v/>
          </cell>
        </row>
        <row r="128"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</row>
        <row r="129">
          <cell r="AF129" t="str">
            <v/>
          </cell>
          <cell r="AG129" t="str">
            <v/>
          </cell>
          <cell r="AH129" t="str">
            <v/>
          </cell>
          <cell r="AI129" t="str">
            <v/>
          </cell>
          <cell r="AJ129" t="str">
            <v/>
          </cell>
        </row>
        <row r="130"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</row>
        <row r="131"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</row>
        <row r="132"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</row>
        <row r="133"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</row>
        <row r="134"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</row>
        <row r="135"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</row>
        <row r="136"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</row>
        <row r="137"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</row>
        <row r="138"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</row>
        <row r="139"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</row>
        <row r="140"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</row>
        <row r="141"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</row>
        <row r="142"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</row>
        <row r="143"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</row>
        <row r="144"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</row>
        <row r="145"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/>
          </cell>
        </row>
        <row r="146"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</row>
        <row r="147"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</row>
        <row r="148"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</row>
        <row r="149"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</row>
        <row r="150"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</row>
        <row r="151"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</row>
        <row r="152"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</row>
        <row r="153"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</row>
        <row r="154"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</row>
        <row r="155"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</row>
        <row r="156"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</row>
        <row r="157"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</row>
        <row r="158"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</row>
        <row r="159"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</row>
        <row r="160"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</row>
        <row r="161"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</row>
        <row r="162"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</row>
        <row r="163"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</row>
        <row r="164"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</row>
        <row r="165"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</row>
        <row r="166"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</row>
        <row r="167"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</row>
        <row r="168"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</row>
        <row r="169"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</row>
        <row r="170"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</row>
        <row r="171"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</row>
        <row r="172"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</row>
        <row r="173"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</row>
        <row r="174"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</row>
        <row r="175"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</row>
        <row r="176"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</row>
        <row r="177"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</row>
        <row r="178"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</row>
        <row r="179"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</row>
        <row r="180"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</row>
        <row r="181"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</row>
        <row r="182"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</row>
        <row r="183"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</row>
        <row r="184"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</row>
        <row r="185"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</row>
        <row r="186"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</row>
        <row r="187"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</row>
        <row r="188"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</row>
        <row r="189"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</row>
        <row r="190"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</row>
        <row r="191"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</row>
        <row r="192"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</row>
        <row r="193"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</row>
        <row r="194"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</row>
        <row r="195"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</row>
        <row r="196"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</row>
        <row r="197"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</row>
        <row r="198"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</row>
        <row r="199"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</row>
        <row r="200"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</row>
        <row r="201"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</row>
        <row r="202"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</row>
        <row r="203"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</row>
        <row r="204"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</row>
      </sheetData>
      <sheetData sheetId="2">
        <row r="4">
          <cell r="B4" t="str">
            <v>宁波鹿小白机电有限公司</v>
          </cell>
          <cell r="C4" t="str">
            <v>客户</v>
          </cell>
        </row>
        <row r="5">
          <cell r="B5" t="str">
            <v>宁波安程汽车服务有限公司</v>
          </cell>
          <cell r="C5" t="str">
            <v>客户</v>
          </cell>
        </row>
        <row r="6">
          <cell r="B6" t="str">
            <v>宁波市华方塑料机械制造有限公司</v>
          </cell>
          <cell r="C6" t="str">
            <v>客户</v>
          </cell>
        </row>
        <row r="7">
          <cell r="B7" t="str">
            <v>宁波市昕阳国际贸易有限公司</v>
          </cell>
          <cell r="C7" t="str">
            <v>客户</v>
          </cell>
        </row>
        <row r="8">
          <cell r="B8" t="str">
            <v>宁波永程纸制品有限公司</v>
          </cell>
          <cell r="C8" t="str">
            <v>客户</v>
          </cell>
        </row>
        <row r="9">
          <cell r="B9" t="str">
            <v>鄞州区福明街道国际汽车城业主委员会</v>
          </cell>
          <cell r="C9" t="str">
            <v>客户</v>
          </cell>
        </row>
        <row r="10">
          <cell r="B10" t="str">
            <v>宁波市鄞州瑞益通风设备有限公司</v>
          </cell>
          <cell r="C10" t="str">
            <v>客户</v>
          </cell>
        </row>
        <row r="11">
          <cell r="B11" t="str">
            <v>宁波市鄞州五乡晓林五金机械厂</v>
          </cell>
          <cell r="C11" t="str">
            <v>客户</v>
          </cell>
        </row>
        <row r="12">
          <cell r="B12" t="str">
            <v>宜柏嘉（宁波）智能科技有限公司</v>
          </cell>
          <cell r="C12" t="str">
            <v>客户</v>
          </cell>
        </row>
        <row r="13">
          <cell r="B13" t="str">
            <v>宁波优责标识科技有限公司</v>
          </cell>
          <cell r="C13" t="str">
            <v>客户</v>
          </cell>
        </row>
        <row r="14">
          <cell r="B14" t="str">
            <v>宁波新鹏机械有限公司</v>
          </cell>
          <cell r="C14" t="str">
            <v>客户</v>
          </cell>
        </row>
        <row r="15">
          <cell r="B15" t="str">
            <v>宁波恒杰工业锁闭技术有限公司</v>
          </cell>
          <cell r="C15" t="str">
            <v>客户</v>
          </cell>
        </row>
        <row r="16">
          <cell r="B16" t="str">
            <v>宁波绮绘印花有限公司</v>
          </cell>
          <cell r="C16" t="str">
            <v>客户</v>
          </cell>
        </row>
        <row r="17">
          <cell r="B17" t="str">
            <v>浙江省成套工程有限公司鄞州分公司</v>
          </cell>
          <cell r="C17" t="str">
            <v>客户</v>
          </cell>
        </row>
        <row r="18">
          <cell r="B18" t="str">
            <v>宁波市吉安商会</v>
          </cell>
          <cell r="C18" t="str">
            <v>客户</v>
          </cell>
        </row>
        <row r="19">
          <cell r="B19" t="str">
            <v>宁波绵菡电子有限公司</v>
          </cell>
          <cell r="C19" t="str">
            <v>客户</v>
          </cell>
        </row>
        <row r="20">
          <cell r="B20" t="str">
            <v>宁波启定塑料制品有限公司</v>
          </cell>
          <cell r="C20" t="str">
            <v>客户</v>
          </cell>
        </row>
        <row r="21">
          <cell r="B21" t="str">
            <v>宁波佳协永立服饰有限公司</v>
          </cell>
          <cell r="C21" t="str">
            <v>客户</v>
          </cell>
        </row>
        <row r="22">
          <cell r="B22" t="str">
            <v>宁波市鄞州烈盛电子有限公司</v>
          </cell>
          <cell r="C22" t="str">
            <v>客户</v>
          </cell>
        </row>
        <row r="23">
          <cell r="B23" t="str">
            <v>宁波盛晞钛金科技有限公司</v>
          </cell>
          <cell r="C23" t="str">
            <v>客户</v>
          </cell>
        </row>
        <row r="24">
          <cell r="B24" t="str">
            <v>宁波恒世通实业有限公司</v>
          </cell>
          <cell r="C24" t="str">
            <v>客户</v>
          </cell>
        </row>
        <row r="25">
          <cell r="B25" t="str">
            <v>中国电信股份有限公司宁波分公司</v>
          </cell>
          <cell r="C25" t="str">
            <v>供应商</v>
          </cell>
        </row>
        <row r="26">
          <cell r="B26" t="str">
            <v>国库（税款）</v>
          </cell>
          <cell r="C26" t="str">
            <v>税务银行</v>
          </cell>
        </row>
        <row r="27">
          <cell r="B27" t="str">
            <v/>
          </cell>
          <cell r="C27" t="str">
            <v/>
          </cell>
        </row>
        <row r="28">
          <cell r="B28" t="str">
            <v/>
          </cell>
          <cell r="C28" t="str">
            <v/>
          </cell>
        </row>
        <row r="29">
          <cell r="B29" t="str">
            <v/>
          </cell>
          <cell r="C29" t="str">
            <v/>
          </cell>
        </row>
        <row r="30">
          <cell r="B30" t="str">
            <v/>
          </cell>
          <cell r="C30" t="str">
            <v/>
          </cell>
        </row>
        <row r="31">
          <cell r="B31" t="str">
            <v/>
          </cell>
          <cell r="C31" t="str">
            <v/>
          </cell>
        </row>
        <row r="32">
          <cell r="B32" t="str">
            <v/>
          </cell>
          <cell r="C32" t="str">
            <v/>
          </cell>
        </row>
        <row r="33">
          <cell r="B33" t="str">
            <v/>
          </cell>
          <cell r="C33" t="str">
            <v/>
          </cell>
        </row>
        <row r="34">
          <cell r="B34" t="str">
            <v/>
          </cell>
          <cell r="C34" t="str">
            <v/>
          </cell>
        </row>
        <row r="35">
          <cell r="B35" t="str">
            <v/>
          </cell>
          <cell r="C35" t="str">
            <v/>
          </cell>
        </row>
        <row r="36">
          <cell r="B36" t="str">
            <v/>
          </cell>
          <cell r="C36" t="str">
            <v/>
          </cell>
        </row>
        <row r="37">
          <cell r="B37" t="str">
            <v/>
          </cell>
          <cell r="C37" t="str">
            <v/>
          </cell>
        </row>
        <row r="38">
          <cell r="B38" t="str">
            <v/>
          </cell>
          <cell r="C38" t="str">
            <v/>
          </cell>
        </row>
        <row r="39">
          <cell r="B39" t="str">
            <v/>
          </cell>
          <cell r="C39" t="str">
            <v/>
          </cell>
        </row>
        <row r="40">
          <cell r="B40" t="str">
            <v/>
          </cell>
          <cell r="C40" t="str">
            <v/>
          </cell>
        </row>
        <row r="41">
          <cell r="B41" t="str">
            <v/>
          </cell>
          <cell r="C41" t="str">
            <v/>
          </cell>
        </row>
        <row r="42">
          <cell r="B42" t="str">
            <v/>
          </cell>
          <cell r="C42" t="str">
            <v/>
          </cell>
        </row>
        <row r="43">
          <cell r="B43" t="str">
            <v/>
          </cell>
          <cell r="C43" t="str">
            <v/>
          </cell>
        </row>
        <row r="44">
          <cell r="B44" t="str">
            <v/>
          </cell>
          <cell r="C44" t="str">
            <v/>
          </cell>
        </row>
        <row r="45">
          <cell r="B45" t="str">
            <v/>
          </cell>
          <cell r="C45" t="str">
            <v/>
          </cell>
        </row>
        <row r="46">
          <cell r="B46" t="str">
            <v/>
          </cell>
          <cell r="C46" t="str">
            <v/>
          </cell>
        </row>
        <row r="47">
          <cell r="B47" t="str">
            <v/>
          </cell>
          <cell r="C47" t="str">
            <v/>
          </cell>
        </row>
        <row r="48">
          <cell r="B48" t="str">
            <v/>
          </cell>
          <cell r="C48" t="str">
            <v/>
          </cell>
        </row>
        <row r="49">
          <cell r="B49" t="str">
            <v/>
          </cell>
          <cell r="C49" t="str">
            <v/>
          </cell>
        </row>
        <row r="50">
          <cell r="B50" t="str">
            <v/>
          </cell>
          <cell r="C50" t="str">
            <v/>
          </cell>
        </row>
        <row r="51">
          <cell r="B51" t="str">
            <v/>
          </cell>
          <cell r="C51" t="str">
            <v/>
          </cell>
        </row>
        <row r="52">
          <cell r="B52" t="str">
            <v/>
          </cell>
          <cell r="C52" t="str">
            <v/>
          </cell>
        </row>
        <row r="53">
          <cell r="B53" t="str">
            <v/>
          </cell>
          <cell r="C53" t="str">
            <v/>
          </cell>
        </row>
        <row r="54">
          <cell r="B54" t="str">
            <v/>
          </cell>
          <cell r="C54" t="str">
            <v/>
          </cell>
        </row>
        <row r="55">
          <cell r="B55" t="str">
            <v/>
          </cell>
          <cell r="C55" t="str">
            <v/>
          </cell>
        </row>
        <row r="56">
          <cell r="B56" t="str">
            <v/>
          </cell>
          <cell r="C56" t="str">
            <v/>
          </cell>
        </row>
        <row r="57">
          <cell r="B57" t="str">
            <v/>
          </cell>
          <cell r="C57" t="str">
            <v/>
          </cell>
        </row>
        <row r="58">
          <cell r="B58" t="str">
            <v/>
          </cell>
          <cell r="C58" t="str">
            <v/>
          </cell>
        </row>
        <row r="59">
          <cell r="B59" t="str">
            <v/>
          </cell>
          <cell r="C59" t="str">
            <v/>
          </cell>
        </row>
        <row r="60">
          <cell r="B60" t="str">
            <v/>
          </cell>
          <cell r="C60" t="str">
            <v/>
          </cell>
        </row>
        <row r="61">
          <cell r="B61" t="str">
            <v/>
          </cell>
          <cell r="C61" t="str">
            <v/>
          </cell>
        </row>
        <row r="62">
          <cell r="B62" t="str">
            <v/>
          </cell>
          <cell r="C62" t="str">
            <v/>
          </cell>
        </row>
        <row r="63">
          <cell r="B63" t="str">
            <v/>
          </cell>
          <cell r="C63" t="str">
            <v/>
          </cell>
        </row>
        <row r="64">
          <cell r="B64" t="str">
            <v/>
          </cell>
          <cell r="C64" t="str">
            <v/>
          </cell>
        </row>
        <row r="65">
          <cell r="B65" t="str">
            <v/>
          </cell>
          <cell r="C65" t="str">
            <v/>
          </cell>
        </row>
        <row r="66">
          <cell r="B66" t="str">
            <v/>
          </cell>
          <cell r="C66" t="str">
            <v/>
          </cell>
        </row>
        <row r="67">
          <cell r="B67" t="str">
            <v/>
          </cell>
          <cell r="C67" t="str">
            <v/>
          </cell>
        </row>
        <row r="68">
          <cell r="B68" t="str">
            <v/>
          </cell>
          <cell r="C68" t="str">
            <v/>
          </cell>
        </row>
        <row r="69">
          <cell r="B69" t="str">
            <v/>
          </cell>
          <cell r="C69" t="str">
            <v/>
          </cell>
        </row>
        <row r="70">
          <cell r="B70" t="str">
            <v/>
          </cell>
          <cell r="C70" t="str">
            <v/>
          </cell>
        </row>
        <row r="71">
          <cell r="B71" t="str">
            <v/>
          </cell>
          <cell r="C71" t="str">
            <v/>
          </cell>
        </row>
        <row r="72">
          <cell r="B72" t="str">
            <v/>
          </cell>
          <cell r="C72" t="str">
            <v/>
          </cell>
        </row>
        <row r="73">
          <cell r="B73" t="str">
            <v/>
          </cell>
          <cell r="C73" t="str">
            <v/>
          </cell>
        </row>
        <row r="74">
          <cell r="B74" t="str">
            <v/>
          </cell>
          <cell r="C74" t="str">
            <v/>
          </cell>
        </row>
        <row r="75">
          <cell r="B75" t="str">
            <v/>
          </cell>
          <cell r="C75" t="str">
            <v/>
          </cell>
        </row>
        <row r="76">
          <cell r="B76" t="str">
            <v/>
          </cell>
          <cell r="C76" t="str">
            <v/>
          </cell>
        </row>
        <row r="77">
          <cell r="B77" t="str">
            <v/>
          </cell>
          <cell r="C77" t="str">
            <v/>
          </cell>
        </row>
        <row r="78">
          <cell r="B78" t="str">
            <v/>
          </cell>
          <cell r="C78" t="str">
            <v/>
          </cell>
        </row>
        <row r="79">
          <cell r="B79" t="str">
            <v/>
          </cell>
          <cell r="C79" t="str">
            <v/>
          </cell>
        </row>
        <row r="80">
          <cell r="B80" t="str">
            <v/>
          </cell>
          <cell r="C80" t="str">
            <v/>
          </cell>
        </row>
        <row r="81">
          <cell r="B81" t="str">
            <v/>
          </cell>
          <cell r="C81" t="str">
            <v/>
          </cell>
        </row>
        <row r="82">
          <cell r="B82" t="str">
            <v/>
          </cell>
          <cell r="C82" t="str">
            <v/>
          </cell>
        </row>
        <row r="83">
          <cell r="B83" t="str">
            <v/>
          </cell>
          <cell r="C83" t="str">
            <v/>
          </cell>
        </row>
        <row r="84">
          <cell r="B84" t="str">
            <v/>
          </cell>
          <cell r="C84" t="str">
            <v/>
          </cell>
        </row>
        <row r="85">
          <cell r="B85" t="str">
            <v/>
          </cell>
          <cell r="C85" t="str">
            <v/>
          </cell>
        </row>
        <row r="86">
          <cell r="B86" t="str">
            <v/>
          </cell>
          <cell r="C86" t="str">
            <v/>
          </cell>
        </row>
        <row r="87">
          <cell r="B87" t="str">
            <v/>
          </cell>
          <cell r="C87" t="str">
            <v/>
          </cell>
        </row>
        <row r="88">
          <cell r="B88" t="str">
            <v/>
          </cell>
          <cell r="C88" t="str">
            <v/>
          </cell>
        </row>
        <row r="89">
          <cell r="B89" t="str">
            <v/>
          </cell>
          <cell r="C89" t="str">
            <v/>
          </cell>
        </row>
        <row r="90">
          <cell r="B90" t="str">
            <v/>
          </cell>
          <cell r="C90" t="str">
            <v/>
          </cell>
        </row>
        <row r="91">
          <cell r="B91" t="str">
            <v/>
          </cell>
          <cell r="C91" t="str">
            <v/>
          </cell>
        </row>
        <row r="92">
          <cell r="B92" t="str">
            <v/>
          </cell>
          <cell r="C92" t="str">
            <v/>
          </cell>
        </row>
        <row r="93">
          <cell r="B93" t="str">
            <v/>
          </cell>
          <cell r="C93" t="str">
            <v/>
          </cell>
        </row>
        <row r="94">
          <cell r="B94" t="str">
            <v/>
          </cell>
          <cell r="C94" t="str">
            <v/>
          </cell>
        </row>
        <row r="95">
          <cell r="B95" t="str">
            <v/>
          </cell>
          <cell r="C95" t="str">
            <v/>
          </cell>
        </row>
        <row r="96">
          <cell r="B96" t="str">
            <v/>
          </cell>
          <cell r="C96" t="str">
            <v/>
          </cell>
        </row>
        <row r="97">
          <cell r="B97" t="str">
            <v/>
          </cell>
          <cell r="C97" t="str">
            <v/>
          </cell>
        </row>
        <row r="98">
          <cell r="B98" t="str">
            <v/>
          </cell>
          <cell r="C98" t="str">
            <v/>
          </cell>
        </row>
        <row r="99">
          <cell r="B99" t="str">
            <v/>
          </cell>
          <cell r="C99" t="str">
            <v/>
          </cell>
        </row>
        <row r="100">
          <cell r="B100" t="str">
            <v/>
          </cell>
          <cell r="C100" t="str">
            <v/>
          </cell>
        </row>
        <row r="101">
          <cell r="B101" t="str">
            <v/>
          </cell>
          <cell r="C101" t="str">
            <v/>
          </cell>
        </row>
        <row r="102">
          <cell r="B102" t="str">
            <v/>
          </cell>
          <cell r="C102" t="str">
            <v/>
          </cell>
        </row>
        <row r="103">
          <cell r="B103" t="str">
            <v/>
          </cell>
          <cell r="C103" t="str">
            <v/>
          </cell>
        </row>
        <row r="104">
          <cell r="B104" t="str">
            <v/>
          </cell>
          <cell r="C104" t="str">
            <v/>
          </cell>
        </row>
        <row r="105">
          <cell r="B105" t="str">
            <v/>
          </cell>
          <cell r="C105" t="str">
            <v/>
          </cell>
        </row>
        <row r="106">
          <cell r="B106" t="str">
            <v/>
          </cell>
          <cell r="C106" t="str">
            <v/>
          </cell>
        </row>
        <row r="107">
          <cell r="B107" t="str">
            <v/>
          </cell>
          <cell r="C107" t="str">
            <v/>
          </cell>
        </row>
        <row r="108">
          <cell r="B108" t="str">
            <v/>
          </cell>
          <cell r="C108" t="str">
            <v/>
          </cell>
        </row>
        <row r="109">
          <cell r="B109" t="str">
            <v/>
          </cell>
          <cell r="C109" t="str">
            <v/>
          </cell>
        </row>
        <row r="110">
          <cell r="B110" t="str">
            <v/>
          </cell>
          <cell r="C110" t="str">
            <v/>
          </cell>
        </row>
        <row r="111">
          <cell r="B111" t="str">
            <v/>
          </cell>
          <cell r="C111" t="str">
            <v/>
          </cell>
        </row>
        <row r="112">
          <cell r="B112" t="str">
            <v/>
          </cell>
          <cell r="C112" t="str">
            <v/>
          </cell>
        </row>
        <row r="113">
          <cell r="B113" t="str">
            <v/>
          </cell>
          <cell r="C113" t="str">
            <v/>
          </cell>
        </row>
        <row r="114">
          <cell r="B114" t="str">
            <v/>
          </cell>
          <cell r="C114" t="str">
            <v/>
          </cell>
        </row>
        <row r="115">
          <cell r="B115" t="str">
            <v/>
          </cell>
          <cell r="C115" t="str">
            <v/>
          </cell>
        </row>
        <row r="116">
          <cell r="B116" t="str">
            <v/>
          </cell>
          <cell r="C116" t="str">
            <v/>
          </cell>
        </row>
        <row r="117">
          <cell r="B117" t="str">
            <v/>
          </cell>
          <cell r="C117" t="str">
            <v/>
          </cell>
        </row>
        <row r="118">
          <cell r="B118" t="str">
            <v/>
          </cell>
          <cell r="C118" t="str">
            <v/>
          </cell>
        </row>
        <row r="119">
          <cell r="B119" t="str">
            <v/>
          </cell>
          <cell r="C119" t="str">
            <v/>
          </cell>
        </row>
        <row r="120">
          <cell r="B120" t="str">
            <v/>
          </cell>
          <cell r="C120" t="str">
            <v/>
          </cell>
        </row>
        <row r="121">
          <cell r="B121" t="str">
            <v/>
          </cell>
          <cell r="C121" t="str">
            <v/>
          </cell>
        </row>
        <row r="122">
          <cell r="B122" t="str">
            <v/>
          </cell>
          <cell r="C122" t="str">
            <v/>
          </cell>
        </row>
        <row r="123">
          <cell r="B123" t="str">
            <v/>
          </cell>
          <cell r="C123" t="str">
            <v/>
          </cell>
        </row>
        <row r="124">
          <cell r="B124" t="str">
            <v/>
          </cell>
          <cell r="C124" t="str">
            <v/>
          </cell>
        </row>
        <row r="125">
          <cell r="B125" t="str">
            <v/>
          </cell>
          <cell r="C125" t="str">
            <v/>
          </cell>
        </row>
        <row r="126">
          <cell r="B126" t="str">
            <v/>
          </cell>
          <cell r="C126" t="str">
            <v/>
          </cell>
        </row>
        <row r="127">
          <cell r="B127" t="str">
            <v/>
          </cell>
          <cell r="C127" t="str">
            <v/>
          </cell>
        </row>
        <row r="128">
          <cell r="B128" t="str">
            <v/>
          </cell>
          <cell r="C128" t="str">
            <v/>
          </cell>
        </row>
        <row r="129">
          <cell r="B129" t="str">
            <v/>
          </cell>
          <cell r="C129" t="str">
            <v/>
          </cell>
        </row>
        <row r="130">
          <cell r="B130" t="str">
            <v/>
          </cell>
          <cell r="C130" t="str">
            <v/>
          </cell>
        </row>
        <row r="131">
          <cell r="B131" t="str">
            <v/>
          </cell>
          <cell r="C131" t="str">
            <v/>
          </cell>
        </row>
        <row r="132">
          <cell r="B132" t="str">
            <v/>
          </cell>
          <cell r="C132" t="str">
            <v/>
          </cell>
        </row>
        <row r="133">
          <cell r="B133" t="str">
            <v/>
          </cell>
          <cell r="C133" t="str">
            <v/>
          </cell>
        </row>
        <row r="134">
          <cell r="B134" t="str">
            <v/>
          </cell>
          <cell r="C134" t="str">
            <v/>
          </cell>
        </row>
        <row r="135">
          <cell r="B135" t="str">
            <v/>
          </cell>
          <cell r="C135" t="str">
            <v/>
          </cell>
        </row>
        <row r="136">
          <cell r="B136" t="str">
            <v/>
          </cell>
          <cell r="C136" t="str">
            <v/>
          </cell>
        </row>
        <row r="137">
          <cell r="B137" t="str">
            <v/>
          </cell>
          <cell r="C137" t="str">
            <v/>
          </cell>
        </row>
        <row r="138">
          <cell r="B138" t="str">
            <v/>
          </cell>
          <cell r="C138" t="str">
            <v/>
          </cell>
        </row>
        <row r="139">
          <cell r="B139" t="str">
            <v/>
          </cell>
          <cell r="C139" t="str">
            <v/>
          </cell>
        </row>
        <row r="140">
          <cell r="B140" t="str">
            <v/>
          </cell>
          <cell r="C140" t="str">
            <v/>
          </cell>
        </row>
        <row r="141">
          <cell r="B141" t="str">
            <v/>
          </cell>
          <cell r="C141" t="str">
            <v/>
          </cell>
        </row>
        <row r="142">
          <cell r="B142" t="str">
            <v/>
          </cell>
          <cell r="C142" t="str">
            <v/>
          </cell>
        </row>
        <row r="143">
          <cell r="B143" t="str">
            <v/>
          </cell>
          <cell r="C143" t="str">
            <v/>
          </cell>
        </row>
        <row r="144">
          <cell r="B144" t="str">
            <v/>
          </cell>
          <cell r="C144" t="str">
            <v/>
          </cell>
        </row>
        <row r="145">
          <cell r="B145" t="str">
            <v/>
          </cell>
          <cell r="C145" t="str">
            <v/>
          </cell>
        </row>
        <row r="146">
          <cell r="B146" t="str">
            <v/>
          </cell>
          <cell r="C146" t="str">
            <v/>
          </cell>
        </row>
        <row r="147">
          <cell r="B147" t="str">
            <v/>
          </cell>
          <cell r="C147" t="str">
            <v/>
          </cell>
        </row>
        <row r="148">
          <cell r="B148" t="str">
            <v/>
          </cell>
          <cell r="C148" t="str">
            <v/>
          </cell>
        </row>
        <row r="149">
          <cell r="B149" t="str">
            <v/>
          </cell>
          <cell r="C149" t="str">
            <v/>
          </cell>
        </row>
        <row r="150">
          <cell r="B150" t="str">
            <v/>
          </cell>
          <cell r="C150" t="str">
            <v/>
          </cell>
        </row>
        <row r="151">
          <cell r="B151" t="str">
            <v/>
          </cell>
          <cell r="C151" t="str">
            <v/>
          </cell>
        </row>
        <row r="152">
          <cell r="B152" t="str">
            <v/>
          </cell>
          <cell r="C152" t="str">
            <v/>
          </cell>
        </row>
        <row r="153">
          <cell r="B153" t="str">
            <v/>
          </cell>
          <cell r="C153" t="str">
            <v/>
          </cell>
        </row>
        <row r="154">
          <cell r="B154" t="str">
            <v/>
          </cell>
          <cell r="C154" t="str">
            <v/>
          </cell>
        </row>
        <row r="155">
          <cell r="B155" t="str">
            <v/>
          </cell>
          <cell r="C155" t="str">
            <v/>
          </cell>
        </row>
        <row r="156">
          <cell r="B156" t="str">
            <v/>
          </cell>
          <cell r="C156" t="str">
            <v/>
          </cell>
        </row>
        <row r="157">
          <cell r="B157" t="str">
            <v/>
          </cell>
          <cell r="C157" t="str">
            <v/>
          </cell>
        </row>
        <row r="158">
          <cell r="B158" t="str">
            <v/>
          </cell>
          <cell r="C158" t="str">
            <v/>
          </cell>
        </row>
        <row r="159">
          <cell r="B159" t="str">
            <v/>
          </cell>
          <cell r="C159" t="str">
            <v/>
          </cell>
        </row>
        <row r="160">
          <cell r="B160" t="str">
            <v/>
          </cell>
          <cell r="C160" t="str">
            <v/>
          </cell>
        </row>
        <row r="161">
          <cell r="B161" t="str">
            <v/>
          </cell>
          <cell r="C161" t="str">
            <v/>
          </cell>
        </row>
        <row r="162">
          <cell r="B162" t="str">
            <v/>
          </cell>
          <cell r="C162" t="str">
            <v/>
          </cell>
        </row>
        <row r="163">
          <cell r="B163" t="str">
            <v/>
          </cell>
          <cell r="C163" t="str">
            <v/>
          </cell>
        </row>
        <row r="164">
          <cell r="B164" t="str">
            <v/>
          </cell>
          <cell r="C164" t="str">
            <v/>
          </cell>
        </row>
        <row r="165">
          <cell r="B165" t="str">
            <v/>
          </cell>
          <cell r="C165" t="str">
            <v/>
          </cell>
        </row>
        <row r="166">
          <cell r="B166" t="str">
            <v/>
          </cell>
          <cell r="C166" t="str">
            <v/>
          </cell>
        </row>
        <row r="167">
          <cell r="B167" t="str">
            <v/>
          </cell>
          <cell r="C167" t="str">
            <v/>
          </cell>
        </row>
        <row r="168">
          <cell r="B168" t="str">
            <v/>
          </cell>
          <cell r="C168" t="str">
            <v/>
          </cell>
        </row>
        <row r="169">
          <cell r="B169" t="str">
            <v/>
          </cell>
          <cell r="C169" t="str">
            <v/>
          </cell>
        </row>
        <row r="170">
          <cell r="B170" t="str">
            <v/>
          </cell>
          <cell r="C170" t="str">
            <v/>
          </cell>
        </row>
        <row r="171">
          <cell r="B171" t="str">
            <v/>
          </cell>
          <cell r="C171" t="str">
            <v/>
          </cell>
        </row>
        <row r="172">
          <cell r="B172" t="str">
            <v/>
          </cell>
          <cell r="C172" t="str">
            <v/>
          </cell>
        </row>
        <row r="173">
          <cell r="B173" t="str">
            <v/>
          </cell>
          <cell r="C173" t="str">
            <v/>
          </cell>
        </row>
        <row r="174">
          <cell r="B174" t="str">
            <v/>
          </cell>
          <cell r="C174" t="str">
            <v/>
          </cell>
        </row>
        <row r="175">
          <cell r="B175" t="str">
            <v/>
          </cell>
          <cell r="C175" t="str">
            <v/>
          </cell>
        </row>
        <row r="176">
          <cell r="B176" t="str">
            <v/>
          </cell>
          <cell r="C176" t="str">
            <v/>
          </cell>
        </row>
        <row r="177">
          <cell r="B177" t="str">
            <v/>
          </cell>
          <cell r="C177" t="str">
            <v/>
          </cell>
        </row>
        <row r="178">
          <cell r="B178" t="str">
            <v/>
          </cell>
          <cell r="C178" t="str">
            <v/>
          </cell>
        </row>
        <row r="179">
          <cell r="B179" t="str">
            <v/>
          </cell>
          <cell r="C179" t="str">
            <v/>
          </cell>
        </row>
        <row r="180">
          <cell r="B180" t="str">
            <v/>
          </cell>
          <cell r="C180" t="str">
            <v/>
          </cell>
        </row>
        <row r="181">
          <cell r="B181" t="str">
            <v/>
          </cell>
          <cell r="C181" t="str">
            <v/>
          </cell>
        </row>
        <row r="182">
          <cell r="B182" t="str">
            <v/>
          </cell>
          <cell r="C182" t="str">
            <v/>
          </cell>
        </row>
        <row r="183">
          <cell r="B183" t="str">
            <v/>
          </cell>
          <cell r="C183" t="str">
            <v/>
          </cell>
        </row>
        <row r="184">
          <cell r="B184" t="str">
            <v/>
          </cell>
          <cell r="C184" t="str">
            <v/>
          </cell>
        </row>
        <row r="185">
          <cell r="B185" t="str">
            <v/>
          </cell>
          <cell r="C185" t="str">
            <v/>
          </cell>
        </row>
        <row r="186">
          <cell r="B186" t="str">
            <v/>
          </cell>
          <cell r="C186" t="str">
            <v/>
          </cell>
        </row>
        <row r="187">
          <cell r="B187" t="str">
            <v/>
          </cell>
          <cell r="C187" t="str">
            <v/>
          </cell>
        </row>
        <row r="188">
          <cell r="B188" t="str">
            <v/>
          </cell>
          <cell r="C188" t="str">
            <v/>
          </cell>
        </row>
        <row r="189">
          <cell r="B189" t="str">
            <v/>
          </cell>
          <cell r="C189" t="str">
            <v/>
          </cell>
        </row>
        <row r="190">
          <cell r="B190" t="str">
            <v/>
          </cell>
          <cell r="C190" t="str">
            <v/>
          </cell>
        </row>
        <row r="191">
          <cell r="B191" t="str">
            <v/>
          </cell>
          <cell r="C191" t="str">
            <v/>
          </cell>
        </row>
        <row r="192">
          <cell r="B192" t="str">
            <v/>
          </cell>
          <cell r="C192" t="str">
            <v/>
          </cell>
        </row>
        <row r="193">
          <cell r="B193" t="str">
            <v/>
          </cell>
          <cell r="C193" t="str">
            <v/>
          </cell>
        </row>
        <row r="194">
          <cell r="B194" t="str">
            <v/>
          </cell>
          <cell r="C194" t="str">
            <v/>
          </cell>
        </row>
        <row r="195">
          <cell r="B195" t="str">
            <v/>
          </cell>
          <cell r="C195" t="str">
            <v/>
          </cell>
        </row>
        <row r="196">
          <cell r="B196" t="str">
            <v/>
          </cell>
          <cell r="C196" t="str">
            <v/>
          </cell>
        </row>
        <row r="197">
          <cell r="B197" t="str">
            <v/>
          </cell>
          <cell r="C197" t="str">
            <v/>
          </cell>
        </row>
        <row r="198">
          <cell r="B198" t="str">
            <v/>
          </cell>
          <cell r="C198" t="str">
            <v/>
          </cell>
        </row>
        <row r="199">
          <cell r="B199" t="str">
            <v/>
          </cell>
          <cell r="C199" t="str">
            <v/>
          </cell>
        </row>
        <row r="200">
          <cell r="B200" t="str">
            <v/>
          </cell>
          <cell r="C200" t="str">
            <v/>
          </cell>
        </row>
        <row r="201">
          <cell r="B201" t="str">
            <v/>
          </cell>
          <cell r="C201" t="str">
            <v/>
          </cell>
        </row>
        <row r="202">
          <cell r="B202" t="str">
            <v/>
          </cell>
          <cell r="C202" t="str">
            <v/>
          </cell>
        </row>
        <row r="203">
          <cell r="B203" t="str">
            <v/>
          </cell>
          <cell r="C203" t="str">
            <v/>
          </cell>
        </row>
        <row r="204">
          <cell r="B204" t="str">
            <v/>
          </cell>
          <cell r="C204" t="str">
            <v/>
          </cell>
        </row>
        <row r="205">
          <cell r="B205" t="str">
            <v/>
          </cell>
          <cell r="C205" t="str">
            <v/>
          </cell>
        </row>
        <row r="206">
          <cell r="B206" t="str">
            <v/>
          </cell>
          <cell r="C206" t="str">
            <v/>
          </cell>
        </row>
        <row r="207">
          <cell r="B207" t="str">
            <v/>
          </cell>
          <cell r="C207" t="str">
            <v/>
          </cell>
        </row>
        <row r="208">
          <cell r="B208" t="str">
            <v/>
          </cell>
          <cell r="C208" t="str">
            <v/>
          </cell>
        </row>
        <row r="209">
          <cell r="B209" t="str">
            <v/>
          </cell>
          <cell r="C209" t="str">
            <v/>
          </cell>
        </row>
        <row r="210">
          <cell r="B210" t="str">
            <v/>
          </cell>
          <cell r="C210" t="str">
            <v/>
          </cell>
        </row>
        <row r="211">
          <cell r="B211" t="str">
            <v/>
          </cell>
          <cell r="C211" t="str">
            <v/>
          </cell>
        </row>
        <row r="212">
          <cell r="B212" t="str">
            <v/>
          </cell>
          <cell r="C212" t="str">
            <v/>
          </cell>
        </row>
        <row r="213">
          <cell r="B213" t="str">
            <v/>
          </cell>
          <cell r="C213" t="str">
            <v/>
          </cell>
        </row>
        <row r="214">
          <cell r="B214" t="str">
            <v/>
          </cell>
          <cell r="C214" t="str">
            <v/>
          </cell>
        </row>
        <row r="215">
          <cell r="B215" t="str">
            <v/>
          </cell>
          <cell r="C215" t="str">
            <v/>
          </cell>
        </row>
        <row r="216">
          <cell r="B216" t="str">
            <v/>
          </cell>
          <cell r="C216" t="str">
            <v/>
          </cell>
        </row>
        <row r="217">
          <cell r="B217" t="str">
            <v/>
          </cell>
          <cell r="C217" t="str">
            <v/>
          </cell>
        </row>
        <row r="218">
          <cell r="B218" t="str">
            <v/>
          </cell>
          <cell r="C218" t="str">
            <v/>
          </cell>
        </row>
        <row r="219">
          <cell r="B219" t="str">
            <v/>
          </cell>
          <cell r="C219" t="str">
            <v/>
          </cell>
        </row>
        <row r="220">
          <cell r="B220" t="str">
            <v/>
          </cell>
          <cell r="C220" t="str">
            <v/>
          </cell>
        </row>
        <row r="221">
          <cell r="B221" t="str">
            <v/>
          </cell>
          <cell r="C221" t="str">
            <v/>
          </cell>
        </row>
        <row r="222">
          <cell r="B222" t="str">
            <v/>
          </cell>
          <cell r="C222" t="str">
            <v/>
          </cell>
        </row>
        <row r="223">
          <cell r="B223" t="str">
            <v/>
          </cell>
          <cell r="C223" t="str">
            <v/>
          </cell>
        </row>
        <row r="224">
          <cell r="B224" t="str">
            <v/>
          </cell>
          <cell r="C224" t="str">
            <v/>
          </cell>
        </row>
        <row r="225">
          <cell r="B225" t="str">
            <v/>
          </cell>
          <cell r="C225" t="str">
            <v/>
          </cell>
        </row>
        <row r="226">
          <cell r="B226" t="str">
            <v/>
          </cell>
          <cell r="C226" t="str">
            <v/>
          </cell>
        </row>
        <row r="227">
          <cell r="B227" t="str">
            <v/>
          </cell>
          <cell r="C227" t="str">
            <v/>
          </cell>
        </row>
        <row r="228">
          <cell r="B228" t="str">
            <v/>
          </cell>
          <cell r="C228" t="str">
            <v/>
          </cell>
        </row>
        <row r="229">
          <cell r="B229" t="str">
            <v/>
          </cell>
          <cell r="C229" t="str">
            <v/>
          </cell>
        </row>
        <row r="230">
          <cell r="B230" t="str">
            <v/>
          </cell>
          <cell r="C230" t="str">
            <v/>
          </cell>
        </row>
        <row r="231">
          <cell r="B231" t="str">
            <v/>
          </cell>
          <cell r="C231" t="str">
            <v/>
          </cell>
        </row>
        <row r="232">
          <cell r="B232" t="str">
            <v/>
          </cell>
          <cell r="C232" t="str">
            <v/>
          </cell>
        </row>
        <row r="233">
          <cell r="B233" t="str">
            <v/>
          </cell>
          <cell r="C233" t="str">
            <v/>
          </cell>
        </row>
        <row r="234">
          <cell r="B234" t="str">
            <v/>
          </cell>
          <cell r="C234" t="str">
            <v/>
          </cell>
        </row>
        <row r="235">
          <cell r="B235" t="str">
            <v/>
          </cell>
          <cell r="C235" t="str">
            <v/>
          </cell>
        </row>
        <row r="236">
          <cell r="B236" t="str">
            <v/>
          </cell>
          <cell r="C236" t="str">
            <v/>
          </cell>
        </row>
        <row r="237">
          <cell r="B237" t="str">
            <v/>
          </cell>
          <cell r="C237" t="str">
            <v/>
          </cell>
        </row>
        <row r="238">
          <cell r="B238" t="str">
            <v/>
          </cell>
          <cell r="C238" t="str">
            <v/>
          </cell>
        </row>
        <row r="239">
          <cell r="B239" t="str">
            <v/>
          </cell>
          <cell r="C239" t="str">
            <v/>
          </cell>
        </row>
        <row r="240">
          <cell r="B240" t="str">
            <v/>
          </cell>
          <cell r="C240" t="str">
            <v/>
          </cell>
        </row>
        <row r="241">
          <cell r="B241" t="str">
            <v/>
          </cell>
          <cell r="C241" t="str">
            <v/>
          </cell>
        </row>
        <row r="242">
          <cell r="B242" t="str">
            <v/>
          </cell>
          <cell r="C242" t="str">
            <v/>
          </cell>
        </row>
        <row r="243">
          <cell r="B243" t="str">
            <v/>
          </cell>
          <cell r="C243" t="str">
            <v/>
          </cell>
        </row>
        <row r="244">
          <cell r="B244" t="str">
            <v/>
          </cell>
          <cell r="C244" t="str">
            <v/>
          </cell>
        </row>
        <row r="245">
          <cell r="B245" t="str">
            <v/>
          </cell>
          <cell r="C245" t="str">
            <v/>
          </cell>
        </row>
        <row r="246">
          <cell r="B246" t="str">
            <v/>
          </cell>
          <cell r="C246" t="str">
            <v/>
          </cell>
        </row>
        <row r="247">
          <cell r="B247" t="str">
            <v/>
          </cell>
          <cell r="C247" t="str">
            <v/>
          </cell>
        </row>
        <row r="248">
          <cell r="B248" t="str">
            <v/>
          </cell>
          <cell r="C248" t="str">
            <v/>
          </cell>
        </row>
        <row r="249">
          <cell r="B249" t="str">
            <v/>
          </cell>
          <cell r="C249" t="str">
            <v/>
          </cell>
        </row>
        <row r="250">
          <cell r="B250" t="str">
            <v/>
          </cell>
          <cell r="C250" t="str">
            <v/>
          </cell>
        </row>
        <row r="251">
          <cell r="B251" t="str">
            <v/>
          </cell>
          <cell r="C251" t="str">
            <v/>
          </cell>
        </row>
        <row r="252">
          <cell r="B252" t="str">
            <v/>
          </cell>
          <cell r="C252" t="str">
            <v/>
          </cell>
        </row>
        <row r="253">
          <cell r="B253" t="str">
            <v/>
          </cell>
          <cell r="C253" t="str">
            <v/>
          </cell>
        </row>
        <row r="254">
          <cell r="B254" t="str">
            <v/>
          </cell>
          <cell r="C254" t="str">
            <v/>
          </cell>
        </row>
        <row r="255">
          <cell r="B255" t="str">
            <v/>
          </cell>
          <cell r="C255" t="str">
            <v/>
          </cell>
        </row>
        <row r="256">
          <cell r="B256" t="str">
            <v/>
          </cell>
          <cell r="C256" t="str">
            <v/>
          </cell>
        </row>
        <row r="257">
          <cell r="B257" t="str">
            <v/>
          </cell>
          <cell r="C257" t="str">
            <v/>
          </cell>
        </row>
        <row r="258">
          <cell r="B258" t="str">
            <v/>
          </cell>
          <cell r="C258" t="str">
            <v/>
          </cell>
        </row>
        <row r="259">
          <cell r="B259" t="str">
            <v/>
          </cell>
          <cell r="C259" t="str">
            <v/>
          </cell>
        </row>
        <row r="260">
          <cell r="B260" t="str">
            <v/>
          </cell>
          <cell r="C260" t="str">
            <v/>
          </cell>
        </row>
        <row r="261">
          <cell r="B261" t="str">
            <v/>
          </cell>
          <cell r="C261" t="str">
            <v/>
          </cell>
        </row>
        <row r="262">
          <cell r="B262" t="str">
            <v/>
          </cell>
          <cell r="C262" t="str">
            <v/>
          </cell>
        </row>
        <row r="263">
          <cell r="B263" t="str">
            <v/>
          </cell>
          <cell r="C263" t="str">
            <v/>
          </cell>
        </row>
        <row r="264">
          <cell r="B264" t="str">
            <v/>
          </cell>
          <cell r="C264" t="str">
            <v/>
          </cell>
        </row>
        <row r="265">
          <cell r="B265" t="str">
            <v/>
          </cell>
          <cell r="C265" t="str">
            <v/>
          </cell>
        </row>
        <row r="266">
          <cell r="B266" t="str">
            <v/>
          </cell>
          <cell r="C266" t="str">
            <v/>
          </cell>
        </row>
        <row r="267">
          <cell r="B267" t="str">
            <v/>
          </cell>
          <cell r="C267" t="str">
            <v/>
          </cell>
        </row>
        <row r="268">
          <cell r="B268" t="str">
            <v/>
          </cell>
          <cell r="C268" t="str">
            <v/>
          </cell>
        </row>
        <row r="269">
          <cell r="B269" t="str">
            <v/>
          </cell>
          <cell r="C269" t="str">
            <v/>
          </cell>
        </row>
        <row r="270">
          <cell r="B270" t="str">
            <v/>
          </cell>
          <cell r="C270" t="str">
            <v/>
          </cell>
        </row>
        <row r="271">
          <cell r="B271" t="str">
            <v/>
          </cell>
          <cell r="C271" t="str">
            <v/>
          </cell>
        </row>
        <row r="272">
          <cell r="B272" t="str">
            <v/>
          </cell>
          <cell r="C272" t="str">
            <v/>
          </cell>
        </row>
        <row r="273">
          <cell r="B273" t="str">
            <v/>
          </cell>
          <cell r="C273" t="str">
            <v/>
          </cell>
        </row>
        <row r="274">
          <cell r="B274" t="str">
            <v/>
          </cell>
          <cell r="C274" t="str">
            <v/>
          </cell>
        </row>
        <row r="275">
          <cell r="B275" t="str">
            <v/>
          </cell>
          <cell r="C275" t="str">
            <v/>
          </cell>
        </row>
        <row r="276">
          <cell r="B276" t="str">
            <v/>
          </cell>
          <cell r="C276" t="str">
            <v/>
          </cell>
        </row>
        <row r="277">
          <cell r="B277" t="str">
            <v/>
          </cell>
          <cell r="C277" t="str">
            <v/>
          </cell>
        </row>
        <row r="278">
          <cell r="B278" t="str">
            <v/>
          </cell>
          <cell r="C278" t="str">
            <v/>
          </cell>
        </row>
        <row r="279">
          <cell r="B279" t="str">
            <v/>
          </cell>
          <cell r="C279" t="str">
            <v/>
          </cell>
        </row>
        <row r="280">
          <cell r="B280" t="str">
            <v/>
          </cell>
          <cell r="C280" t="str">
            <v/>
          </cell>
        </row>
        <row r="281">
          <cell r="B281" t="str">
            <v/>
          </cell>
          <cell r="C281" t="str">
            <v/>
          </cell>
        </row>
        <row r="282">
          <cell r="B282" t="str">
            <v/>
          </cell>
          <cell r="C282" t="str">
            <v/>
          </cell>
        </row>
        <row r="283">
          <cell r="B283" t="str">
            <v/>
          </cell>
          <cell r="C283" t="str">
            <v/>
          </cell>
        </row>
        <row r="284">
          <cell r="B284" t="str">
            <v/>
          </cell>
          <cell r="C284" t="str">
            <v/>
          </cell>
        </row>
        <row r="285">
          <cell r="B285" t="str">
            <v/>
          </cell>
          <cell r="C285" t="str">
            <v/>
          </cell>
        </row>
        <row r="286">
          <cell r="B286" t="str">
            <v/>
          </cell>
          <cell r="C286" t="str">
            <v/>
          </cell>
        </row>
        <row r="287">
          <cell r="B287" t="str">
            <v/>
          </cell>
          <cell r="C287" t="str">
            <v/>
          </cell>
        </row>
        <row r="288">
          <cell r="B288" t="str">
            <v/>
          </cell>
          <cell r="C288" t="str">
            <v/>
          </cell>
        </row>
        <row r="289">
          <cell r="B289" t="str">
            <v/>
          </cell>
          <cell r="C289" t="str">
            <v/>
          </cell>
        </row>
        <row r="290">
          <cell r="B290" t="str">
            <v/>
          </cell>
          <cell r="C290" t="str">
            <v/>
          </cell>
        </row>
        <row r="291">
          <cell r="B291" t="str">
            <v/>
          </cell>
          <cell r="C291" t="str">
            <v/>
          </cell>
        </row>
        <row r="292">
          <cell r="B292" t="str">
            <v/>
          </cell>
          <cell r="C292" t="str">
            <v/>
          </cell>
        </row>
        <row r="293">
          <cell r="B293" t="str">
            <v/>
          </cell>
          <cell r="C293" t="str">
            <v/>
          </cell>
        </row>
        <row r="294">
          <cell r="B294" t="str">
            <v/>
          </cell>
          <cell r="C294" t="str">
            <v/>
          </cell>
        </row>
        <row r="295">
          <cell r="B295" t="str">
            <v/>
          </cell>
          <cell r="C295" t="str">
            <v/>
          </cell>
        </row>
        <row r="296">
          <cell r="B296" t="str">
            <v/>
          </cell>
          <cell r="C296" t="str">
            <v/>
          </cell>
        </row>
        <row r="297">
          <cell r="B297" t="str">
            <v/>
          </cell>
          <cell r="C297" t="str">
            <v/>
          </cell>
        </row>
        <row r="298">
          <cell r="B298" t="str">
            <v/>
          </cell>
          <cell r="C298" t="str">
            <v/>
          </cell>
        </row>
        <row r="299">
          <cell r="B299" t="str">
            <v/>
          </cell>
          <cell r="C299" t="str">
            <v/>
          </cell>
        </row>
        <row r="300">
          <cell r="B300" t="str">
            <v/>
          </cell>
          <cell r="C300" t="str">
            <v/>
          </cell>
        </row>
        <row r="301">
          <cell r="B301" t="str">
            <v/>
          </cell>
          <cell r="C301" t="str">
            <v/>
          </cell>
        </row>
        <row r="302">
          <cell r="B302" t="str">
            <v/>
          </cell>
          <cell r="C302" t="str">
            <v/>
          </cell>
        </row>
        <row r="303">
          <cell r="B303" t="str">
            <v/>
          </cell>
          <cell r="C303" t="str">
            <v/>
          </cell>
        </row>
        <row r="304">
          <cell r="B304" t="str">
            <v/>
          </cell>
          <cell r="C304" t="str">
            <v/>
          </cell>
        </row>
        <row r="305">
          <cell r="B305" t="str">
            <v/>
          </cell>
          <cell r="C305" t="str">
            <v/>
          </cell>
        </row>
        <row r="306">
          <cell r="B306" t="str">
            <v/>
          </cell>
          <cell r="C306" t="str">
            <v/>
          </cell>
        </row>
        <row r="307">
          <cell r="B307" t="str">
            <v/>
          </cell>
          <cell r="C307" t="str">
            <v/>
          </cell>
        </row>
        <row r="308">
          <cell r="B308" t="str">
            <v/>
          </cell>
          <cell r="C308" t="str">
            <v/>
          </cell>
        </row>
        <row r="309">
          <cell r="B309" t="str">
            <v/>
          </cell>
          <cell r="C309" t="str">
            <v/>
          </cell>
        </row>
        <row r="310">
          <cell r="B310" t="str">
            <v/>
          </cell>
          <cell r="C310" t="str">
            <v/>
          </cell>
        </row>
        <row r="311">
          <cell r="B311" t="str">
            <v/>
          </cell>
          <cell r="C311" t="str">
            <v/>
          </cell>
        </row>
        <row r="312">
          <cell r="B312" t="str">
            <v/>
          </cell>
          <cell r="C312" t="str">
            <v/>
          </cell>
        </row>
        <row r="313">
          <cell r="B313" t="str">
            <v/>
          </cell>
          <cell r="C313" t="str">
            <v/>
          </cell>
        </row>
        <row r="314">
          <cell r="B314" t="str">
            <v/>
          </cell>
          <cell r="C314" t="str">
            <v/>
          </cell>
        </row>
        <row r="315">
          <cell r="B315" t="str">
            <v/>
          </cell>
          <cell r="C315" t="str">
            <v/>
          </cell>
        </row>
        <row r="316">
          <cell r="B316" t="str">
            <v/>
          </cell>
          <cell r="C316" t="str">
            <v/>
          </cell>
        </row>
        <row r="317">
          <cell r="B317" t="str">
            <v/>
          </cell>
          <cell r="C317" t="str">
            <v/>
          </cell>
        </row>
        <row r="318">
          <cell r="B318" t="str">
            <v/>
          </cell>
          <cell r="C318" t="str">
            <v/>
          </cell>
        </row>
        <row r="319">
          <cell r="B319" t="str">
            <v/>
          </cell>
          <cell r="C319" t="str">
            <v/>
          </cell>
        </row>
        <row r="320">
          <cell r="B320" t="str">
            <v/>
          </cell>
          <cell r="C320" t="str">
            <v/>
          </cell>
        </row>
        <row r="321">
          <cell r="B321" t="str">
            <v/>
          </cell>
          <cell r="C321" t="str">
            <v/>
          </cell>
        </row>
        <row r="322">
          <cell r="B322" t="str">
            <v/>
          </cell>
          <cell r="C322" t="str">
            <v/>
          </cell>
        </row>
        <row r="323">
          <cell r="B323" t="str">
            <v/>
          </cell>
          <cell r="C323" t="str">
            <v/>
          </cell>
        </row>
        <row r="324">
          <cell r="B324" t="str">
            <v/>
          </cell>
          <cell r="C324" t="str">
            <v/>
          </cell>
        </row>
        <row r="325">
          <cell r="B325" t="str">
            <v/>
          </cell>
          <cell r="C325" t="str">
            <v/>
          </cell>
        </row>
        <row r="326">
          <cell r="B326" t="str">
            <v/>
          </cell>
          <cell r="C326" t="str">
            <v/>
          </cell>
        </row>
        <row r="327">
          <cell r="B327" t="str">
            <v/>
          </cell>
          <cell r="C327" t="str">
            <v/>
          </cell>
        </row>
        <row r="328">
          <cell r="B328" t="str">
            <v/>
          </cell>
          <cell r="C328" t="str">
            <v/>
          </cell>
        </row>
        <row r="329">
          <cell r="B329" t="str">
            <v/>
          </cell>
          <cell r="C329" t="str">
            <v/>
          </cell>
        </row>
        <row r="330">
          <cell r="B330" t="str">
            <v/>
          </cell>
          <cell r="C330" t="str">
            <v/>
          </cell>
        </row>
        <row r="331">
          <cell r="B331" t="str">
            <v/>
          </cell>
          <cell r="C331" t="str">
            <v/>
          </cell>
        </row>
        <row r="332">
          <cell r="B332" t="str">
            <v/>
          </cell>
          <cell r="C332" t="str">
            <v/>
          </cell>
        </row>
        <row r="333">
          <cell r="B333" t="str">
            <v/>
          </cell>
          <cell r="C333" t="str">
            <v/>
          </cell>
        </row>
        <row r="334">
          <cell r="B334" t="str">
            <v/>
          </cell>
          <cell r="C334" t="str">
            <v/>
          </cell>
        </row>
        <row r="335">
          <cell r="B335" t="str">
            <v/>
          </cell>
          <cell r="C335" t="str">
            <v/>
          </cell>
        </row>
        <row r="336">
          <cell r="B336" t="str">
            <v/>
          </cell>
          <cell r="C336" t="str">
            <v/>
          </cell>
        </row>
        <row r="337">
          <cell r="B337" t="str">
            <v/>
          </cell>
          <cell r="C337" t="str">
            <v/>
          </cell>
        </row>
        <row r="338">
          <cell r="B338" t="str">
            <v/>
          </cell>
          <cell r="C338" t="str">
            <v/>
          </cell>
        </row>
        <row r="339">
          <cell r="B339" t="str">
            <v/>
          </cell>
          <cell r="C339" t="str">
            <v/>
          </cell>
        </row>
        <row r="340">
          <cell r="B340" t="str">
            <v/>
          </cell>
          <cell r="C340" t="str">
            <v/>
          </cell>
        </row>
        <row r="341">
          <cell r="B341" t="str">
            <v/>
          </cell>
          <cell r="C341" t="str">
            <v/>
          </cell>
        </row>
        <row r="342">
          <cell r="B342" t="str">
            <v/>
          </cell>
          <cell r="C342" t="str">
            <v/>
          </cell>
        </row>
        <row r="343">
          <cell r="B343" t="str">
            <v/>
          </cell>
          <cell r="C343" t="str">
            <v/>
          </cell>
        </row>
        <row r="344">
          <cell r="B344" t="str">
            <v/>
          </cell>
          <cell r="C344" t="str">
            <v/>
          </cell>
        </row>
        <row r="345">
          <cell r="B345" t="str">
            <v/>
          </cell>
          <cell r="C345" t="str">
            <v/>
          </cell>
        </row>
        <row r="346">
          <cell r="B346" t="str">
            <v/>
          </cell>
          <cell r="C346" t="str">
            <v/>
          </cell>
        </row>
        <row r="347">
          <cell r="B347" t="str">
            <v/>
          </cell>
          <cell r="C347" t="str">
            <v/>
          </cell>
        </row>
        <row r="348">
          <cell r="B348" t="str">
            <v/>
          </cell>
          <cell r="C348" t="str">
            <v/>
          </cell>
        </row>
        <row r="349">
          <cell r="B349" t="str">
            <v/>
          </cell>
          <cell r="C349" t="str">
            <v/>
          </cell>
        </row>
        <row r="350">
          <cell r="B350" t="str">
            <v/>
          </cell>
          <cell r="C350" t="str">
            <v/>
          </cell>
        </row>
        <row r="351">
          <cell r="B351" t="str">
            <v/>
          </cell>
          <cell r="C351" t="str">
            <v/>
          </cell>
        </row>
        <row r="352">
          <cell r="B352" t="str">
            <v/>
          </cell>
          <cell r="C352" t="str">
            <v/>
          </cell>
        </row>
        <row r="353">
          <cell r="B353" t="str">
            <v/>
          </cell>
          <cell r="C353" t="str">
            <v/>
          </cell>
        </row>
        <row r="354">
          <cell r="B354" t="str">
            <v/>
          </cell>
          <cell r="C354" t="str">
            <v/>
          </cell>
        </row>
        <row r="355">
          <cell r="B355" t="str">
            <v/>
          </cell>
          <cell r="C355" t="str">
            <v/>
          </cell>
        </row>
        <row r="356">
          <cell r="B356" t="str">
            <v/>
          </cell>
          <cell r="C356" t="str">
            <v/>
          </cell>
        </row>
        <row r="357">
          <cell r="B357" t="str">
            <v/>
          </cell>
          <cell r="C357" t="str">
            <v/>
          </cell>
        </row>
        <row r="358">
          <cell r="B358" t="str">
            <v/>
          </cell>
          <cell r="C358" t="str">
            <v/>
          </cell>
        </row>
        <row r="359">
          <cell r="B359" t="str">
            <v/>
          </cell>
          <cell r="C359" t="str">
            <v/>
          </cell>
        </row>
        <row r="360">
          <cell r="B360" t="str">
            <v/>
          </cell>
          <cell r="C360" t="str">
            <v/>
          </cell>
        </row>
        <row r="361">
          <cell r="B361" t="str">
            <v/>
          </cell>
          <cell r="C361" t="str">
            <v/>
          </cell>
        </row>
        <row r="362">
          <cell r="B362" t="str">
            <v/>
          </cell>
          <cell r="C362" t="str">
            <v/>
          </cell>
        </row>
        <row r="363">
          <cell r="B363" t="str">
            <v/>
          </cell>
          <cell r="C363" t="str">
            <v/>
          </cell>
        </row>
        <row r="364">
          <cell r="B364" t="str">
            <v/>
          </cell>
          <cell r="C364" t="str">
            <v/>
          </cell>
        </row>
        <row r="365">
          <cell r="B365" t="str">
            <v/>
          </cell>
          <cell r="C365" t="str">
            <v/>
          </cell>
        </row>
        <row r="366">
          <cell r="B366" t="str">
            <v/>
          </cell>
          <cell r="C366" t="str">
            <v/>
          </cell>
        </row>
        <row r="367">
          <cell r="B367" t="str">
            <v/>
          </cell>
          <cell r="C367" t="str">
            <v/>
          </cell>
        </row>
        <row r="368">
          <cell r="B368" t="str">
            <v/>
          </cell>
          <cell r="C368" t="str">
            <v/>
          </cell>
        </row>
        <row r="369">
          <cell r="B369" t="str">
            <v/>
          </cell>
          <cell r="C369" t="str">
            <v/>
          </cell>
        </row>
        <row r="370">
          <cell r="B370" t="str">
            <v/>
          </cell>
          <cell r="C370" t="str">
            <v/>
          </cell>
        </row>
        <row r="371">
          <cell r="B371" t="str">
            <v/>
          </cell>
          <cell r="C371" t="str">
            <v/>
          </cell>
        </row>
        <row r="372">
          <cell r="B372" t="str">
            <v/>
          </cell>
          <cell r="C372" t="str">
            <v/>
          </cell>
        </row>
        <row r="373">
          <cell r="B373" t="str">
            <v/>
          </cell>
          <cell r="C373" t="str">
            <v/>
          </cell>
        </row>
        <row r="374">
          <cell r="B374" t="str">
            <v/>
          </cell>
          <cell r="C374" t="str">
            <v/>
          </cell>
        </row>
        <row r="375">
          <cell r="B375" t="str">
            <v/>
          </cell>
          <cell r="C375" t="str">
            <v/>
          </cell>
        </row>
        <row r="376">
          <cell r="B376" t="str">
            <v/>
          </cell>
          <cell r="C376" t="str">
            <v/>
          </cell>
        </row>
        <row r="377">
          <cell r="B377" t="str">
            <v/>
          </cell>
          <cell r="C377" t="str">
            <v/>
          </cell>
        </row>
        <row r="378">
          <cell r="B378" t="str">
            <v/>
          </cell>
          <cell r="C378" t="str">
            <v/>
          </cell>
        </row>
        <row r="379">
          <cell r="B379" t="str">
            <v/>
          </cell>
          <cell r="C379" t="str">
            <v/>
          </cell>
        </row>
        <row r="380">
          <cell r="B380" t="str">
            <v/>
          </cell>
          <cell r="C380" t="str">
            <v/>
          </cell>
        </row>
        <row r="381">
          <cell r="B381" t="str">
            <v/>
          </cell>
          <cell r="C381" t="str">
            <v/>
          </cell>
        </row>
        <row r="382">
          <cell r="B382" t="str">
            <v/>
          </cell>
          <cell r="C382" t="str">
            <v/>
          </cell>
        </row>
        <row r="383">
          <cell r="B383" t="str">
            <v/>
          </cell>
          <cell r="C383" t="str">
            <v/>
          </cell>
        </row>
        <row r="384">
          <cell r="B384" t="str">
            <v/>
          </cell>
          <cell r="C384" t="str">
            <v/>
          </cell>
        </row>
        <row r="385">
          <cell r="B385" t="str">
            <v/>
          </cell>
          <cell r="C385" t="str">
            <v/>
          </cell>
        </row>
        <row r="386">
          <cell r="B386" t="str">
            <v/>
          </cell>
          <cell r="C386" t="str">
            <v/>
          </cell>
        </row>
        <row r="387">
          <cell r="B387" t="str">
            <v/>
          </cell>
          <cell r="C387" t="str">
            <v/>
          </cell>
        </row>
        <row r="388">
          <cell r="B388" t="str">
            <v/>
          </cell>
          <cell r="C388" t="str">
            <v/>
          </cell>
        </row>
        <row r="389">
          <cell r="B389" t="str">
            <v/>
          </cell>
          <cell r="C389" t="str">
            <v/>
          </cell>
        </row>
        <row r="390">
          <cell r="B390" t="str">
            <v/>
          </cell>
          <cell r="C390" t="str">
            <v/>
          </cell>
        </row>
        <row r="391">
          <cell r="B391" t="str">
            <v/>
          </cell>
          <cell r="C391" t="str">
            <v/>
          </cell>
        </row>
        <row r="392">
          <cell r="B392" t="str">
            <v/>
          </cell>
          <cell r="C392" t="str">
            <v/>
          </cell>
        </row>
        <row r="393">
          <cell r="B393" t="str">
            <v/>
          </cell>
          <cell r="C393" t="str">
            <v/>
          </cell>
        </row>
        <row r="394">
          <cell r="B394" t="str">
            <v/>
          </cell>
          <cell r="C394" t="str">
            <v/>
          </cell>
        </row>
        <row r="395">
          <cell r="B395" t="str">
            <v/>
          </cell>
          <cell r="C395" t="str">
            <v/>
          </cell>
        </row>
        <row r="396">
          <cell r="B396" t="str">
            <v/>
          </cell>
          <cell r="C396" t="str">
            <v/>
          </cell>
        </row>
        <row r="397">
          <cell r="B397" t="str">
            <v/>
          </cell>
          <cell r="C397" t="str">
            <v/>
          </cell>
        </row>
        <row r="398">
          <cell r="B398" t="str">
            <v/>
          </cell>
          <cell r="C398" t="str">
            <v/>
          </cell>
        </row>
        <row r="399">
          <cell r="B399" t="str">
            <v/>
          </cell>
          <cell r="C399" t="str">
            <v/>
          </cell>
        </row>
        <row r="400">
          <cell r="B400" t="str">
            <v/>
          </cell>
          <cell r="C400" t="str">
            <v/>
          </cell>
        </row>
        <row r="401">
          <cell r="B401" t="str">
            <v/>
          </cell>
          <cell r="C401" t="str">
            <v/>
          </cell>
        </row>
        <row r="402">
          <cell r="B402" t="str">
            <v/>
          </cell>
          <cell r="C402" t="str">
            <v/>
          </cell>
        </row>
        <row r="403">
          <cell r="B403" t="str">
            <v/>
          </cell>
          <cell r="C403" t="str">
            <v/>
          </cell>
        </row>
        <row r="404">
          <cell r="B404" t="str">
            <v/>
          </cell>
          <cell r="C404" t="str">
            <v/>
          </cell>
        </row>
        <row r="405">
          <cell r="B405" t="str">
            <v/>
          </cell>
          <cell r="C405" t="str">
            <v/>
          </cell>
        </row>
        <row r="406">
          <cell r="B406" t="str">
            <v/>
          </cell>
          <cell r="C406" t="str">
            <v/>
          </cell>
        </row>
        <row r="407">
          <cell r="B407" t="str">
            <v/>
          </cell>
          <cell r="C407" t="str">
            <v/>
          </cell>
        </row>
        <row r="408">
          <cell r="B408" t="str">
            <v/>
          </cell>
          <cell r="C408" t="str">
            <v/>
          </cell>
        </row>
        <row r="409">
          <cell r="B409" t="str">
            <v/>
          </cell>
          <cell r="C409" t="str">
            <v/>
          </cell>
        </row>
        <row r="410">
          <cell r="B410" t="str">
            <v/>
          </cell>
          <cell r="C410" t="str">
            <v/>
          </cell>
        </row>
        <row r="411">
          <cell r="B411" t="str">
            <v/>
          </cell>
          <cell r="C411" t="str">
            <v/>
          </cell>
        </row>
        <row r="412">
          <cell r="B412" t="str">
            <v/>
          </cell>
          <cell r="C412" t="str">
            <v/>
          </cell>
        </row>
        <row r="413">
          <cell r="B413" t="str">
            <v/>
          </cell>
          <cell r="C413" t="str">
            <v/>
          </cell>
        </row>
        <row r="414">
          <cell r="B414" t="str">
            <v/>
          </cell>
          <cell r="C414" t="str">
            <v/>
          </cell>
        </row>
        <row r="415">
          <cell r="B415" t="str">
            <v/>
          </cell>
          <cell r="C415" t="str">
            <v/>
          </cell>
        </row>
        <row r="416">
          <cell r="B416" t="str">
            <v/>
          </cell>
          <cell r="C416" t="str">
            <v/>
          </cell>
        </row>
        <row r="417">
          <cell r="B417" t="str">
            <v/>
          </cell>
          <cell r="C417" t="str">
            <v/>
          </cell>
        </row>
        <row r="418">
          <cell r="B418" t="str">
            <v/>
          </cell>
          <cell r="C418" t="str">
            <v/>
          </cell>
        </row>
        <row r="419">
          <cell r="B419" t="str">
            <v/>
          </cell>
          <cell r="C419" t="str">
            <v/>
          </cell>
        </row>
        <row r="420">
          <cell r="B420" t="str">
            <v/>
          </cell>
          <cell r="C420" t="str">
            <v/>
          </cell>
        </row>
        <row r="421">
          <cell r="B421" t="str">
            <v/>
          </cell>
          <cell r="C421" t="str">
            <v/>
          </cell>
        </row>
        <row r="422">
          <cell r="B422" t="str">
            <v/>
          </cell>
          <cell r="C422" t="str">
            <v/>
          </cell>
        </row>
        <row r="423">
          <cell r="B423" t="str">
            <v/>
          </cell>
          <cell r="C423" t="str">
            <v/>
          </cell>
        </row>
        <row r="424">
          <cell r="B424" t="str">
            <v/>
          </cell>
          <cell r="C424" t="str">
            <v/>
          </cell>
        </row>
        <row r="425">
          <cell r="B425" t="str">
            <v/>
          </cell>
          <cell r="C425" t="str">
            <v/>
          </cell>
        </row>
        <row r="426">
          <cell r="B426" t="str">
            <v/>
          </cell>
          <cell r="C426" t="str">
            <v/>
          </cell>
        </row>
        <row r="427">
          <cell r="B427" t="str">
            <v/>
          </cell>
          <cell r="C427" t="str">
            <v/>
          </cell>
        </row>
        <row r="428">
          <cell r="B428" t="str">
            <v/>
          </cell>
          <cell r="C428" t="str">
            <v/>
          </cell>
        </row>
        <row r="429">
          <cell r="B429" t="str">
            <v/>
          </cell>
          <cell r="C429" t="str">
            <v/>
          </cell>
        </row>
        <row r="430">
          <cell r="B430" t="str">
            <v/>
          </cell>
          <cell r="C430" t="str">
            <v/>
          </cell>
        </row>
        <row r="431">
          <cell r="B431" t="str">
            <v/>
          </cell>
          <cell r="C431" t="str">
            <v/>
          </cell>
        </row>
        <row r="432">
          <cell r="B432" t="str">
            <v/>
          </cell>
          <cell r="C432" t="str">
            <v/>
          </cell>
        </row>
        <row r="433">
          <cell r="B433" t="str">
            <v/>
          </cell>
          <cell r="C433" t="str">
            <v/>
          </cell>
        </row>
        <row r="434">
          <cell r="B434" t="str">
            <v/>
          </cell>
          <cell r="C434" t="str">
            <v/>
          </cell>
        </row>
        <row r="435">
          <cell r="B435" t="str">
            <v/>
          </cell>
          <cell r="C435" t="str">
            <v/>
          </cell>
        </row>
        <row r="436">
          <cell r="B436" t="str">
            <v/>
          </cell>
          <cell r="C436" t="str">
            <v/>
          </cell>
        </row>
        <row r="437">
          <cell r="B437" t="str">
            <v/>
          </cell>
          <cell r="C437" t="str">
            <v/>
          </cell>
        </row>
        <row r="438">
          <cell r="B438" t="str">
            <v/>
          </cell>
          <cell r="C438" t="str">
            <v/>
          </cell>
        </row>
        <row r="439">
          <cell r="B439" t="str">
            <v/>
          </cell>
          <cell r="C439" t="str">
            <v/>
          </cell>
        </row>
        <row r="440">
          <cell r="B440" t="str">
            <v/>
          </cell>
          <cell r="C440" t="str">
            <v/>
          </cell>
        </row>
        <row r="441">
          <cell r="B441" t="str">
            <v/>
          </cell>
          <cell r="C441" t="str">
            <v/>
          </cell>
        </row>
        <row r="442">
          <cell r="B442" t="str">
            <v/>
          </cell>
          <cell r="C442" t="str">
            <v/>
          </cell>
        </row>
        <row r="443">
          <cell r="B443" t="str">
            <v/>
          </cell>
          <cell r="C443" t="str">
            <v/>
          </cell>
        </row>
        <row r="444">
          <cell r="B444" t="str">
            <v/>
          </cell>
          <cell r="C444" t="str">
            <v/>
          </cell>
        </row>
        <row r="445">
          <cell r="B445" t="str">
            <v/>
          </cell>
          <cell r="C445" t="str">
            <v/>
          </cell>
        </row>
        <row r="446">
          <cell r="B446" t="str">
            <v/>
          </cell>
          <cell r="C446" t="str">
            <v/>
          </cell>
        </row>
        <row r="447">
          <cell r="B447" t="str">
            <v/>
          </cell>
          <cell r="C447" t="str">
            <v/>
          </cell>
        </row>
        <row r="448">
          <cell r="B448" t="str">
            <v/>
          </cell>
          <cell r="C448" t="str">
            <v/>
          </cell>
        </row>
        <row r="449">
          <cell r="B449" t="str">
            <v/>
          </cell>
          <cell r="C449" t="str">
            <v/>
          </cell>
        </row>
        <row r="450">
          <cell r="B450" t="str">
            <v/>
          </cell>
          <cell r="C450" t="str">
            <v/>
          </cell>
        </row>
        <row r="451">
          <cell r="B451" t="str">
            <v/>
          </cell>
          <cell r="C451" t="str">
            <v/>
          </cell>
        </row>
        <row r="452">
          <cell r="B452" t="str">
            <v/>
          </cell>
          <cell r="C452" t="str">
            <v/>
          </cell>
        </row>
        <row r="453">
          <cell r="B453" t="str">
            <v/>
          </cell>
          <cell r="C453" t="str">
            <v/>
          </cell>
        </row>
        <row r="454">
          <cell r="B454" t="str">
            <v/>
          </cell>
          <cell r="C454" t="str">
            <v/>
          </cell>
        </row>
        <row r="455">
          <cell r="B455" t="str">
            <v/>
          </cell>
          <cell r="C455" t="str">
            <v/>
          </cell>
        </row>
        <row r="456">
          <cell r="B456" t="str">
            <v/>
          </cell>
          <cell r="C456" t="str">
            <v/>
          </cell>
        </row>
        <row r="457">
          <cell r="B457" t="str">
            <v/>
          </cell>
          <cell r="C457" t="str">
            <v/>
          </cell>
        </row>
        <row r="458">
          <cell r="B458" t="str">
            <v/>
          </cell>
          <cell r="C458" t="str">
            <v/>
          </cell>
        </row>
        <row r="459">
          <cell r="B459" t="str">
            <v/>
          </cell>
          <cell r="C459" t="str">
            <v/>
          </cell>
        </row>
        <row r="460">
          <cell r="B460" t="str">
            <v/>
          </cell>
          <cell r="C460" t="str">
            <v/>
          </cell>
        </row>
        <row r="461">
          <cell r="B461" t="str">
            <v/>
          </cell>
          <cell r="C461" t="str">
            <v/>
          </cell>
        </row>
        <row r="462">
          <cell r="B462" t="str">
            <v/>
          </cell>
          <cell r="C462" t="str">
            <v/>
          </cell>
        </row>
        <row r="463">
          <cell r="B463" t="str">
            <v/>
          </cell>
          <cell r="C463" t="str">
            <v/>
          </cell>
        </row>
        <row r="464">
          <cell r="B464" t="str">
            <v/>
          </cell>
          <cell r="C464" t="str">
            <v/>
          </cell>
        </row>
        <row r="465">
          <cell r="B465" t="str">
            <v/>
          </cell>
          <cell r="C465" t="str">
            <v/>
          </cell>
        </row>
        <row r="466">
          <cell r="B466" t="str">
            <v/>
          </cell>
          <cell r="C466" t="str">
            <v/>
          </cell>
        </row>
        <row r="467">
          <cell r="B467" t="str">
            <v/>
          </cell>
          <cell r="C467" t="str">
            <v/>
          </cell>
        </row>
        <row r="468">
          <cell r="B468" t="str">
            <v/>
          </cell>
          <cell r="C468" t="str">
            <v/>
          </cell>
        </row>
        <row r="469">
          <cell r="B469" t="str">
            <v/>
          </cell>
          <cell r="C469" t="str">
            <v/>
          </cell>
        </row>
        <row r="470">
          <cell r="B470" t="str">
            <v/>
          </cell>
          <cell r="C470" t="str">
            <v/>
          </cell>
        </row>
        <row r="471">
          <cell r="B471" t="str">
            <v/>
          </cell>
          <cell r="C471" t="str">
            <v/>
          </cell>
        </row>
        <row r="472">
          <cell r="B472" t="str">
            <v/>
          </cell>
          <cell r="C472" t="str">
            <v/>
          </cell>
        </row>
        <row r="473">
          <cell r="B473" t="str">
            <v/>
          </cell>
          <cell r="C473" t="str">
            <v/>
          </cell>
        </row>
        <row r="474">
          <cell r="B474" t="str">
            <v/>
          </cell>
          <cell r="C474" t="str">
            <v/>
          </cell>
        </row>
        <row r="475">
          <cell r="B475" t="str">
            <v/>
          </cell>
          <cell r="C475" t="str">
            <v/>
          </cell>
        </row>
        <row r="476">
          <cell r="B476" t="str">
            <v/>
          </cell>
          <cell r="C476" t="str">
            <v/>
          </cell>
        </row>
        <row r="477">
          <cell r="B477" t="str">
            <v/>
          </cell>
          <cell r="C477" t="str">
            <v/>
          </cell>
        </row>
        <row r="478">
          <cell r="B478" t="str">
            <v/>
          </cell>
          <cell r="C478" t="str">
            <v/>
          </cell>
        </row>
        <row r="479">
          <cell r="B479" t="str">
            <v/>
          </cell>
          <cell r="C479" t="str">
            <v/>
          </cell>
        </row>
        <row r="480">
          <cell r="B480" t="str">
            <v/>
          </cell>
          <cell r="C480" t="str">
            <v/>
          </cell>
        </row>
        <row r="481">
          <cell r="B481" t="str">
            <v/>
          </cell>
          <cell r="C481" t="str">
            <v/>
          </cell>
        </row>
        <row r="482">
          <cell r="B482" t="str">
            <v/>
          </cell>
          <cell r="C482" t="str">
            <v/>
          </cell>
        </row>
        <row r="483">
          <cell r="B483" t="str">
            <v/>
          </cell>
          <cell r="C483" t="str">
            <v/>
          </cell>
        </row>
        <row r="484">
          <cell r="B484" t="str">
            <v/>
          </cell>
          <cell r="C484" t="str">
            <v/>
          </cell>
        </row>
        <row r="485">
          <cell r="B485" t="str">
            <v/>
          </cell>
          <cell r="C485" t="str">
            <v/>
          </cell>
        </row>
        <row r="486">
          <cell r="B486" t="str">
            <v/>
          </cell>
          <cell r="C486" t="str">
            <v/>
          </cell>
        </row>
        <row r="487">
          <cell r="B487" t="str">
            <v/>
          </cell>
          <cell r="C487" t="str">
            <v/>
          </cell>
        </row>
        <row r="488">
          <cell r="B488" t="str">
            <v/>
          </cell>
          <cell r="C488" t="str">
            <v/>
          </cell>
        </row>
        <row r="489">
          <cell r="B489" t="str">
            <v/>
          </cell>
          <cell r="C489" t="str">
            <v/>
          </cell>
        </row>
        <row r="490">
          <cell r="B490" t="str">
            <v/>
          </cell>
          <cell r="C490" t="str">
            <v/>
          </cell>
        </row>
        <row r="491">
          <cell r="B491" t="str">
            <v/>
          </cell>
          <cell r="C491" t="str">
            <v/>
          </cell>
        </row>
        <row r="492">
          <cell r="B492" t="str">
            <v/>
          </cell>
          <cell r="C492" t="str">
            <v/>
          </cell>
        </row>
        <row r="493">
          <cell r="B493" t="str">
            <v/>
          </cell>
          <cell r="C493" t="str">
            <v/>
          </cell>
        </row>
        <row r="494">
          <cell r="B494" t="str">
            <v/>
          </cell>
          <cell r="C494" t="str">
            <v/>
          </cell>
        </row>
        <row r="495">
          <cell r="B495" t="str">
            <v/>
          </cell>
          <cell r="C495" t="str">
            <v/>
          </cell>
        </row>
        <row r="496">
          <cell r="B496" t="str">
            <v/>
          </cell>
          <cell r="C496" t="str">
            <v/>
          </cell>
        </row>
        <row r="497">
          <cell r="B497" t="str">
            <v/>
          </cell>
          <cell r="C497" t="str">
            <v/>
          </cell>
        </row>
        <row r="498">
          <cell r="B498" t="str">
            <v/>
          </cell>
          <cell r="C498" t="str">
            <v/>
          </cell>
        </row>
        <row r="499">
          <cell r="B499" t="str">
            <v/>
          </cell>
          <cell r="C499" t="str">
            <v/>
          </cell>
        </row>
        <row r="500">
          <cell r="B500" t="str">
            <v/>
          </cell>
          <cell r="C500" t="str">
            <v/>
          </cell>
        </row>
        <row r="501">
          <cell r="B501" t="str">
            <v/>
          </cell>
          <cell r="C501" t="str">
            <v/>
          </cell>
        </row>
        <row r="502">
          <cell r="B502" t="str">
            <v/>
          </cell>
          <cell r="C502" t="str">
            <v/>
          </cell>
        </row>
        <row r="503">
          <cell r="B503" t="str">
            <v/>
          </cell>
          <cell r="C503" t="str">
            <v/>
          </cell>
        </row>
        <row r="504">
          <cell r="B504" t="str">
            <v/>
          </cell>
          <cell r="C504" t="str">
            <v/>
          </cell>
        </row>
        <row r="505">
          <cell r="B505" t="str">
            <v/>
          </cell>
          <cell r="C505" t="str">
            <v/>
          </cell>
        </row>
        <row r="506">
          <cell r="B506" t="str">
            <v/>
          </cell>
          <cell r="C506" t="str">
            <v/>
          </cell>
        </row>
        <row r="507">
          <cell r="B507" t="str">
            <v/>
          </cell>
          <cell r="C507" t="str">
            <v/>
          </cell>
        </row>
        <row r="508">
          <cell r="B508" t="str">
            <v/>
          </cell>
          <cell r="C508" t="str">
            <v/>
          </cell>
        </row>
        <row r="509">
          <cell r="B509" t="str">
            <v/>
          </cell>
          <cell r="C509" t="str">
            <v/>
          </cell>
        </row>
        <row r="510">
          <cell r="B510" t="str">
            <v/>
          </cell>
          <cell r="C510" t="str">
            <v/>
          </cell>
        </row>
        <row r="511">
          <cell r="B511" t="str">
            <v/>
          </cell>
          <cell r="C511" t="str">
            <v/>
          </cell>
        </row>
        <row r="512">
          <cell r="B512" t="str">
            <v/>
          </cell>
          <cell r="C512" t="str">
            <v/>
          </cell>
        </row>
        <row r="513">
          <cell r="B513" t="str">
            <v/>
          </cell>
          <cell r="C513" t="str">
            <v/>
          </cell>
        </row>
        <row r="514">
          <cell r="B514" t="str">
            <v/>
          </cell>
          <cell r="C514" t="str">
            <v/>
          </cell>
        </row>
        <row r="515">
          <cell r="B515" t="str">
            <v/>
          </cell>
          <cell r="C515" t="str">
            <v/>
          </cell>
        </row>
        <row r="516">
          <cell r="B516" t="str">
            <v/>
          </cell>
          <cell r="C516" t="str">
            <v/>
          </cell>
        </row>
        <row r="517">
          <cell r="B517" t="str">
            <v/>
          </cell>
          <cell r="C517" t="str">
            <v/>
          </cell>
        </row>
        <row r="518">
          <cell r="B518" t="str">
            <v/>
          </cell>
          <cell r="C518" t="str">
            <v/>
          </cell>
        </row>
        <row r="519">
          <cell r="B519" t="str">
            <v/>
          </cell>
          <cell r="C519" t="str">
            <v/>
          </cell>
        </row>
        <row r="520">
          <cell r="B520" t="str">
            <v/>
          </cell>
          <cell r="C520" t="str">
            <v/>
          </cell>
        </row>
        <row r="521">
          <cell r="B521" t="str">
            <v/>
          </cell>
          <cell r="C521" t="str">
            <v/>
          </cell>
        </row>
        <row r="522">
          <cell r="B522" t="str">
            <v/>
          </cell>
          <cell r="C522" t="str">
            <v/>
          </cell>
        </row>
        <row r="523">
          <cell r="B523" t="str">
            <v/>
          </cell>
          <cell r="C523" t="str">
            <v/>
          </cell>
        </row>
        <row r="524">
          <cell r="B524" t="str">
            <v/>
          </cell>
          <cell r="C524" t="str">
            <v/>
          </cell>
        </row>
        <row r="525">
          <cell r="B525" t="str">
            <v/>
          </cell>
          <cell r="C525" t="str">
            <v/>
          </cell>
        </row>
        <row r="526">
          <cell r="B526" t="str">
            <v/>
          </cell>
          <cell r="C526" t="str">
            <v/>
          </cell>
        </row>
        <row r="527">
          <cell r="B527" t="str">
            <v/>
          </cell>
          <cell r="C527" t="str">
            <v/>
          </cell>
        </row>
        <row r="528">
          <cell r="B528" t="str">
            <v/>
          </cell>
          <cell r="C528" t="str">
            <v/>
          </cell>
        </row>
        <row r="529">
          <cell r="B529" t="str">
            <v/>
          </cell>
          <cell r="C529" t="str">
            <v/>
          </cell>
        </row>
        <row r="530">
          <cell r="B530" t="str">
            <v/>
          </cell>
          <cell r="C530" t="str">
            <v/>
          </cell>
        </row>
        <row r="531">
          <cell r="B531" t="str">
            <v/>
          </cell>
          <cell r="C531" t="str">
            <v/>
          </cell>
        </row>
        <row r="532">
          <cell r="B532" t="str">
            <v/>
          </cell>
          <cell r="C532" t="str">
            <v/>
          </cell>
        </row>
        <row r="533">
          <cell r="B533" t="str">
            <v/>
          </cell>
          <cell r="C533" t="str">
            <v/>
          </cell>
        </row>
        <row r="534">
          <cell r="B534" t="str">
            <v/>
          </cell>
          <cell r="C534" t="str">
            <v/>
          </cell>
        </row>
        <row r="535">
          <cell r="B535" t="str">
            <v/>
          </cell>
          <cell r="C535" t="str">
            <v/>
          </cell>
        </row>
        <row r="536">
          <cell r="B536" t="str">
            <v/>
          </cell>
          <cell r="C536" t="str">
            <v/>
          </cell>
        </row>
        <row r="537">
          <cell r="B537" t="str">
            <v/>
          </cell>
          <cell r="C537" t="str">
            <v/>
          </cell>
        </row>
        <row r="538">
          <cell r="B538" t="str">
            <v/>
          </cell>
          <cell r="C538" t="str">
            <v/>
          </cell>
        </row>
        <row r="539">
          <cell r="B539" t="str">
            <v/>
          </cell>
          <cell r="C539" t="str">
            <v/>
          </cell>
        </row>
        <row r="540">
          <cell r="B540" t="str">
            <v/>
          </cell>
          <cell r="C540" t="str">
            <v/>
          </cell>
        </row>
        <row r="541">
          <cell r="B541" t="str">
            <v/>
          </cell>
          <cell r="C541" t="str">
            <v/>
          </cell>
        </row>
        <row r="542">
          <cell r="B542" t="str">
            <v/>
          </cell>
          <cell r="C542" t="str">
            <v/>
          </cell>
        </row>
        <row r="543">
          <cell r="B543" t="str">
            <v/>
          </cell>
          <cell r="C543" t="str">
            <v/>
          </cell>
        </row>
        <row r="544">
          <cell r="B544" t="str">
            <v/>
          </cell>
          <cell r="C544" t="str">
            <v/>
          </cell>
        </row>
        <row r="545">
          <cell r="B545" t="str">
            <v/>
          </cell>
          <cell r="C545" t="str">
            <v/>
          </cell>
        </row>
        <row r="546">
          <cell r="B546" t="str">
            <v/>
          </cell>
          <cell r="C546" t="str">
            <v/>
          </cell>
        </row>
        <row r="547">
          <cell r="B547" t="str">
            <v/>
          </cell>
          <cell r="C547" t="str">
            <v/>
          </cell>
        </row>
        <row r="548">
          <cell r="B548" t="str">
            <v/>
          </cell>
          <cell r="C548" t="str">
            <v/>
          </cell>
        </row>
        <row r="549">
          <cell r="B549" t="str">
            <v/>
          </cell>
          <cell r="C549" t="str">
            <v/>
          </cell>
        </row>
        <row r="550">
          <cell r="B550" t="str">
            <v/>
          </cell>
          <cell r="C550" t="str">
            <v/>
          </cell>
        </row>
        <row r="551">
          <cell r="B551" t="str">
            <v/>
          </cell>
          <cell r="C551" t="str">
            <v/>
          </cell>
        </row>
        <row r="552">
          <cell r="B552" t="str">
            <v/>
          </cell>
          <cell r="C552" t="str">
            <v/>
          </cell>
        </row>
        <row r="553">
          <cell r="B553" t="str">
            <v/>
          </cell>
          <cell r="C553" t="str">
            <v/>
          </cell>
        </row>
        <row r="554">
          <cell r="B554" t="str">
            <v/>
          </cell>
          <cell r="C554" t="str">
            <v/>
          </cell>
        </row>
        <row r="555">
          <cell r="B555" t="str">
            <v/>
          </cell>
          <cell r="C555" t="str">
            <v/>
          </cell>
        </row>
        <row r="556">
          <cell r="B556" t="str">
            <v/>
          </cell>
          <cell r="C556" t="str">
            <v/>
          </cell>
        </row>
        <row r="557">
          <cell r="B557" t="str">
            <v/>
          </cell>
          <cell r="C557" t="str">
            <v/>
          </cell>
        </row>
        <row r="558">
          <cell r="B558" t="str">
            <v/>
          </cell>
          <cell r="C558" t="str">
            <v/>
          </cell>
        </row>
        <row r="559">
          <cell r="B559" t="str">
            <v/>
          </cell>
          <cell r="C559" t="str">
            <v/>
          </cell>
        </row>
        <row r="560">
          <cell r="B560" t="str">
            <v/>
          </cell>
          <cell r="C560" t="str">
            <v/>
          </cell>
        </row>
        <row r="561">
          <cell r="B561" t="str">
            <v/>
          </cell>
          <cell r="C561" t="str">
            <v/>
          </cell>
        </row>
        <row r="562">
          <cell r="B562" t="str">
            <v/>
          </cell>
          <cell r="C562" t="str">
            <v/>
          </cell>
        </row>
        <row r="563">
          <cell r="B563" t="str">
            <v/>
          </cell>
          <cell r="C563" t="str">
            <v/>
          </cell>
        </row>
        <row r="564">
          <cell r="B564" t="str">
            <v/>
          </cell>
          <cell r="C564" t="str">
            <v/>
          </cell>
        </row>
        <row r="565">
          <cell r="B565" t="str">
            <v/>
          </cell>
          <cell r="C565" t="str">
            <v/>
          </cell>
        </row>
        <row r="566">
          <cell r="B566" t="str">
            <v/>
          </cell>
          <cell r="C566" t="str">
            <v/>
          </cell>
        </row>
        <row r="567">
          <cell r="B567" t="str">
            <v/>
          </cell>
          <cell r="C567" t="str">
            <v/>
          </cell>
        </row>
        <row r="568">
          <cell r="B568" t="str">
            <v/>
          </cell>
          <cell r="C568" t="str">
            <v/>
          </cell>
        </row>
        <row r="569">
          <cell r="B569" t="str">
            <v/>
          </cell>
          <cell r="C569" t="str">
            <v/>
          </cell>
        </row>
        <row r="570">
          <cell r="B570" t="str">
            <v/>
          </cell>
          <cell r="C570" t="str">
            <v/>
          </cell>
        </row>
        <row r="571">
          <cell r="B571" t="str">
            <v/>
          </cell>
          <cell r="C571" t="str">
            <v/>
          </cell>
        </row>
        <row r="572">
          <cell r="B572" t="str">
            <v/>
          </cell>
          <cell r="C572" t="str">
            <v/>
          </cell>
        </row>
        <row r="573">
          <cell r="B573" t="str">
            <v/>
          </cell>
          <cell r="C573" t="str">
            <v/>
          </cell>
        </row>
        <row r="574">
          <cell r="B574" t="str">
            <v/>
          </cell>
          <cell r="C574" t="str">
            <v/>
          </cell>
        </row>
        <row r="575">
          <cell r="B575" t="str">
            <v/>
          </cell>
          <cell r="C575" t="str">
            <v/>
          </cell>
        </row>
        <row r="576">
          <cell r="B576" t="str">
            <v/>
          </cell>
          <cell r="C576" t="str">
            <v/>
          </cell>
        </row>
        <row r="577">
          <cell r="B577" t="str">
            <v/>
          </cell>
          <cell r="C577" t="str">
            <v/>
          </cell>
        </row>
        <row r="578">
          <cell r="B578" t="str">
            <v/>
          </cell>
          <cell r="C578" t="str">
            <v/>
          </cell>
        </row>
        <row r="579">
          <cell r="B579" t="str">
            <v/>
          </cell>
          <cell r="C579" t="str">
            <v/>
          </cell>
        </row>
        <row r="580">
          <cell r="B580" t="str">
            <v/>
          </cell>
          <cell r="C580" t="str">
            <v/>
          </cell>
        </row>
        <row r="581">
          <cell r="B581" t="str">
            <v/>
          </cell>
          <cell r="C581" t="str">
            <v/>
          </cell>
        </row>
        <row r="582">
          <cell r="B582" t="str">
            <v/>
          </cell>
          <cell r="C582" t="str">
            <v/>
          </cell>
        </row>
        <row r="583">
          <cell r="B583" t="str">
            <v/>
          </cell>
          <cell r="C583" t="str">
            <v/>
          </cell>
        </row>
        <row r="584">
          <cell r="B584" t="str">
            <v/>
          </cell>
          <cell r="C584" t="str">
            <v/>
          </cell>
        </row>
        <row r="585">
          <cell r="B585" t="str">
            <v/>
          </cell>
          <cell r="C585" t="str">
            <v/>
          </cell>
        </row>
        <row r="586">
          <cell r="B586" t="str">
            <v/>
          </cell>
          <cell r="C586" t="str">
            <v/>
          </cell>
        </row>
        <row r="587">
          <cell r="B587" t="str">
            <v/>
          </cell>
          <cell r="C587" t="str">
            <v/>
          </cell>
        </row>
        <row r="588">
          <cell r="B588" t="str">
            <v/>
          </cell>
          <cell r="C588" t="str">
            <v/>
          </cell>
        </row>
        <row r="589">
          <cell r="B589" t="str">
            <v/>
          </cell>
          <cell r="C589" t="str">
            <v/>
          </cell>
        </row>
        <row r="590">
          <cell r="B590" t="str">
            <v/>
          </cell>
          <cell r="C590" t="str">
            <v/>
          </cell>
        </row>
        <row r="591">
          <cell r="B591" t="str">
            <v/>
          </cell>
          <cell r="C591" t="str">
            <v/>
          </cell>
        </row>
        <row r="592">
          <cell r="B592" t="str">
            <v/>
          </cell>
          <cell r="C592" t="str">
            <v/>
          </cell>
        </row>
        <row r="593">
          <cell r="B593" t="str">
            <v/>
          </cell>
          <cell r="C593" t="str">
            <v/>
          </cell>
        </row>
        <row r="594">
          <cell r="B594" t="str">
            <v/>
          </cell>
          <cell r="C594" t="str">
            <v/>
          </cell>
        </row>
        <row r="595">
          <cell r="B595" t="str">
            <v/>
          </cell>
          <cell r="C595" t="str">
            <v/>
          </cell>
        </row>
        <row r="596">
          <cell r="B596" t="str">
            <v/>
          </cell>
          <cell r="C596" t="str">
            <v/>
          </cell>
        </row>
        <row r="597">
          <cell r="B597" t="str">
            <v/>
          </cell>
          <cell r="C597" t="str">
            <v/>
          </cell>
        </row>
        <row r="598">
          <cell r="B598" t="str">
            <v/>
          </cell>
          <cell r="C598" t="str">
            <v/>
          </cell>
        </row>
        <row r="599">
          <cell r="B599" t="str">
            <v/>
          </cell>
          <cell r="C599" t="str">
            <v/>
          </cell>
        </row>
        <row r="600">
          <cell r="B600" t="str">
            <v/>
          </cell>
          <cell r="C600" t="str">
            <v/>
          </cell>
        </row>
        <row r="601">
          <cell r="B601" t="str">
            <v/>
          </cell>
          <cell r="C601" t="str">
            <v/>
          </cell>
        </row>
        <row r="602">
          <cell r="B602" t="str">
            <v/>
          </cell>
          <cell r="C602" t="str">
            <v/>
          </cell>
        </row>
        <row r="603">
          <cell r="B603" t="str">
            <v/>
          </cell>
          <cell r="C603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B6" t="str">
            <v>农行2896</v>
          </cell>
          <cell r="H6" t="str">
            <v>宁波鹿小白机电有限公司</v>
          </cell>
          <cell r="J6" t="str">
            <v>转存</v>
          </cell>
          <cell r="N6">
            <v>46266.0</v>
          </cell>
          <cell r="O6" t="str">
            <v>中智优力</v>
          </cell>
          <cell r="P6" t="str">
            <v>宁波鹿小白机电有限公司</v>
          </cell>
          <cell r="Q6" t="str">
            <v>客户</v>
          </cell>
          <cell r="T6" t="str">
            <v>新增</v>
          </cell>
          <cell r="U6" t="str">
            <v>收入</v>
          </cell>
          <cell r="W6" t="str">
            <v>✓</v>
          </cell>
          <cell r="X6" t="str">
            <v>√ 新客户首笔</v>
          </cell>
          <cell r="AB6">
            <v>9600</v>
          </cell>
          <cell r="AC6">
            <v>0</v>
          </cell>
          <cell r="AD6">
            <v>9600</v>
          </cell>
          <cell r="AJ6">
            <v>0</v>
          </cell>
          <cell r="AK6">
            <v>1</v>
          </cell>
        </row>
        <row r="7">
          <cell r="B7" t="str">
            <v>农行2896</v>
          </cell>
          <cell r="H7" t="str">
            <v>中国电信股份有限公司宁波分公司（电信）</v>
          </cell>
          <cell r="J7" t="str">
            <v>公共缴费</v>
          </cell>
          <cell r="N7">
            <v>46266.0</v>
          </cell>
          <cell r="O7" t="str">
            <v>中智优力</v>
          </cell>
          <cell r="P7" t="str">
            <v>中国电信股份有限公司宁波分公司</v>
          </cell>
          <cell r="Q7" t="str">
            <v>供应商</v>
          </cell>
          <cell r="T7" t="str">
            <v>办公费用</v>
          </cell>
          <cell r="U7" t="str">
            <v>变动成本</v>
          </cell>
          <cell r="W7" t="str">
            <v>✓</v>
          </cell>
          <cell r="X7" t="str">
            <v>√</v>
          </cell>
          <cell r="AB7">
            <v>0</v>
          </cell>
          <cell r="AC7">
            <v>214.29</v>
          </cell>
          <cell r="AD7">
            <v>-214.29</v>
          </cell>
          <cell r="AJ7">
            <v>1</v>
          </cell>
          <cell r="AK7">
            <v>1</v>
          </cell>
        </row>
        <row r="8">
          <cell r="B8" t="str">
            <v>农行2896</v>
          </cell>
          <cell r="H8" t="str">
            <v>宁波新鹏机械有限公司</v>
          </cell>
          <cell r="J8" t="str">
            <v>转存</v>
          </cell>
          <cell r="N8">
            <v>46267.0</v>
          </cell>
          <cell r="O8" t="str">
            <v>中智优力</v>
          </cell>
          <cell r="P8" t="str">
            <v>宁波新鹏机械有限公司</v>
          </cell>
          <cell r="Q8" t="str">
            <v>客户</v>
          </cell>
          <cell r="T8" t="str">
            <v>新增</v>
          </cell>
          <cell r="U8" t="str">
            <v>收入</v>
          </cell>
          <cell r="W8" t="str">
            <v>✓</v>
          </cell>
          <cell r="X8" t="str">
            <v>√ 新客户首笔</v>
          </cell>
          <cell r="AB8">
            <v>6000</v>
          </cell>
          <cell r="AC8">
            <v>0</v>
          </cell>
          <cell r="AD8">
            <v>6000</v>
          </cell>
          <cell r="AJ8">
            <v>0</v>
          </cell>
          <cell r="AK8">
            <v>1</v>
          </cell>
        </row>
        <row r="9">
          <cell r="B9" t="str">
            <v>农行2896</v>
          </cell>
          <cell r="H9" t="str">
            <v>宁波恒杰工业锁闭技术有限公司</v>
          </cell>
          <cell r="J9" t="str">
            <v>转存</v>
          </cell>
          <cell r="N9">
            <v>46268.0</v>
          </cell>
          <cell r="O9" t="str">
            <v>中智优力</v>
          </cell>
          <cell r="P9" t="str">
            <v>宁波恒杰工业锁闭技术有限公司</v>
          </cell>
          <cell r="Q9" t="str">
            <v>客户</v>
          </cell>
          <cell r="T9" t="str">
            <v>新增</v>
          </cell>
          <cell r="U9" t="str">
            <v>收入</v>
          </cell>
          <cell r="W9" t="str">
            <v>✓</v>
          </cell>
          <cell r="X9" t="str">
            <v>√ 新客户首笔</v>
          </cell>
          <cell r="AB9">
            <v>68800</v>
          </cell>
          <cell r="AC9">
            <v>0</v>
          </cell>
          <cell r="AD9">
            <v>68800</v>
          </cell>
          <cell r="AJ9">
            <v>0</v>
          </cell>
          <cell r="AK9">
            <v>1</v>
          </cell>
        </row>
        <row r="10">
          <cell r="B10" t="str">
            <v>农行2896</v>
          </cell>
          <cell r="H10" t="str">
            <v>郭伟健</v>
          </cell>
          <cell r="J10" t="str">
            <v>转存</v>
          </cell>
          <cell r="N10">
            <v>46268.0</v>
          </cell>
          <cell r="O10" t="str">
            <v>中智优力</v>
          </cell>
          <cell r="P10" t="str">
            <v/>
          </cell>
          <cell r="Q10" t="str">
            <v/>
          </cell>
          <cell r="T10" t="str">
            <v/>
          </cell>
          <cell r="U10" t="str">
            <v/>
          </cell>
          <cell r="W10" t="str">
            <v>✓</v>
          </cell>
          <cell r="X10" t="str">
            <v>✗ 认不出：对方户名没登记，到【往来单位】加，或点「去改」手工选</v>
          </cell>
          <cell r="AB10">
            <v>10000</v>
          </cell>
          <cell r="AC10">
            <v>0</v>
          </cell>
          <cell r="AD10">
            <v>10000</v>
          </cell>
          <cell r="AJ10">
            <v>0</v>
          </cell>
          <cell r="AK10">
            <v>0</v>
          </cell>
        </row>
        <row r="11">
          <cell r="B11" t="str">
            <v>农行2896</v>
          </cell>
          <cell r="H11" t="str">
            <v>宁波绮绘印花有限公司</v>
          </cell>
          <cell r="J11" t="str">
            <v>转存</v>
          </cell>
          <cell r="N11">
            <v>46268.0</v>
          </cell>
          <cell r="O11" t="str">
            <v>中智优力</v>
          </cell>
          <cell r="P11" t="str">
            <v>宁波绮绘印花有限公司</v>
          </cell>
          <cell r="Q11" t="str">
            <v>客户</v>
          </cell>
          <cell r="T11" t="str">
            <v>新增</v>
          </cell>
          <cell r="U11" t="str">
            <v>收入</v>
          </cell>
          <cell r="W11" t="str">
            <v>✓</v>
          </cell>
          <cell r="X11" t="str">
            <v>√ 新客户首笔</v>
          </cell>
          <cell r="AB11">
            <v>8000</v>
          </cell>
          <cell r="AC11">
            <v>0</v>
          </cell>
          <cell r="AD11">
            <v>8000</v>
          </cell>
          <cell r="AJ11">
            <v>0</v>
          </cell>
          <cell r="AK11">
            <v>1</v>
          </cell>
        </row>
        <row r="12">
          <cell r="B12" t="str">
            <v>农行2896</v>
          </cell>
          <cell r="H12" t="str">
            <v>浙江乾创智能技术有限公司</v>
          </cell>
          <cell r="J12" t="str">
            <v>转取</v>
          </cell>
          <cell r="N12">
            <v>46269.0</v>
          </cell>
          <cell r="O12" t="str">
            <v>中智优力</v>
          </cell>
          <cell r="P12" t="str">
            <v/>
          </cell>
          <cell r="Q12" t="str">
            <v/>
          </cell>
          <cell r="T12" t="str">
            <v/>
          </cell>
          <cell r="U12" t="str">
            <v/>
          </cell>
          <cell r="W12" t="str">
            <v>✓</v>
          </cell>
          <cell r="X12" t="str">
            <v>✗ 认不出：对方户名没登记，到【往来单位】加，或点「去改」手工选</v>
          </cell>
          <cell r="AB12">
            <v>0</v>
          </cell>
          <cell r="AC12">
            <v>10166.5</v>
          </cell>
          <cell r="AD12">
            <v>-10166.5</v>
          </cell>
          <cell r="AJ12">
            <v>0</v>
          </cell>
          <cell r="AK12">
            <v>0</v>
          </cell>
        </row>
        <row r="13">
          <cell r="B13" t="str">
            <v>农行2896</v>
          </cell>
          <cell r="H13" t="str">
            <v>中国农业银行股份有限公司宁波五乡支行</v>
          </cell>
          <cell r="J13" t="str">
            <v>费用外收</v>
          </cell>
          <cell r="N13">
            <v>46269.0</v>
          </cell>
          <cell r="O13" t="str">
            <v>中智优力</v>
          </cell>
          <cell r="P13" t="str">
            <v/>
          </cell>
          <cell r="Q13" t="str">
            <v/>
          </cell>
          <cell r="T13" t="str">
            <v>银行手续费</v>
          </cell>
          <cell r="U13" t="str">
            <v>变动成本</v>
          </cell>
          <cell r="W13" t="str">
            <v>✓</v>
          </cell>
          <cell r="X13" t="str">
            <v>√</v>
          </cell>
          <cell r="AB13">
            <v>0</v>
          </cell>
          <cell r="AC13">
            <v>0.9</v>
          </cell>
          <cell r="AD13">
            <v>-0.9</v>
          </cell>
          <cell r="AJ13">
            <v>0</v>
          </cell>
          <cell r="AK13">
            <v>0</v>
          </cell>
        </row>
        <row r="14">
          <cell r="B14" t="str">
            <v>农行2896</v>
          </cell>
          <cell r="H14" t="str">
            <v>浙江省成套工程有限公司鄞州分公司</v>
          </cell>
          <cell r="J14" t="str">
            <v>转存</v>
          </cell>
          <cell r="N14">
            <v>46272.0</v>
          </cell>
          <cell r="O14" t="str">
            <v>中智优力</v>
          </cell>
          <cell r="P14" t="str">
            <v>浙江省成套工程有限公司鄞州分公司</v>
          </cell>
          <cell r="Q14" t="str">
            <v>客户</v>
          </cell>
          <cell r="T14" t="str">
            <v>新增</v>
          </cell>
          <cell r="U14" t="str">
            <v>收入</v>
          </cell>
          <cell r="W14" t="str">
            <v>✓</v>
          </cell>
          <cell r="X14" t="str">
            <v>√ 新客户首笔</v>
          </cell>
          <cell r="AB14">
            <v>1800</v>
          </cell>
          <cell r="AC14">
            <v>0</v>
          </cell>
          <cell r="AD14">
            <v>1800</v>
          </cell>
          <cell r="AJ14">
            <v>0</v>
          </cell>
          <cell r="AK14">
            <v>1</v>
          </cell>
        </row>
        <row r="15">
          <cell r="B15" t="str">
            <v>农行2896</v>
          </cell>
          <cell r="H15" t="str">
            <v>宁波市吉安商会</v>
          </cell>
          <cell r="J15" t="str">
            <v>转存</v>
          </cell>
          <cell r="N15">
            <v>46273.0</v>
          </cell>
          <cell r="O15" t="str">
            <v>中智优力</v>
          </cell>
          <cell r="P15" t="str">
            <v>宁波市吉安商会</v>
          </cell>
          <cell r="Q15" t="str">
            <v>客户</v>
          </cell>
          <cell r="T15" t="str">
            <v>新增</v>
          </cell>
          <cell r="U15" t="str">
            <v>收入</v>
          </cell>
          <cell r="W15" t="str">
            <v>✓</v>
          </cell>
          <cell r="X15" t="str">
            <v>√ 新客户首笔</v>
          </cell>
          <cell r="AB15">
            <v>500</v>
          </cell>
          <cell r="AC15">
            <v>0</v>
          </cell>
          <cell r="AD15">
            <v>500</v>
          </cell>
          <cell r="AJ15">
            <v>0</v>
          </cell>
          <cell r="AK15">
            <v>1</v>
          </cell>
        </row>
        <row r="16">
          <cell r="B16" t="str">
            <v>农行2896</v>
          </cell>
          <cell r="H16" t="str">
            <v>宁波绵菡电子有限公司</v>
          </cell>
          <cell r="J16" t="str">
            <v>转存</v>
          </cell>
          <cell r="N16">
            <v>46274.0</v>
          </cell>
          <cell r="O16" t="str">
            <v>中智优力</v>
          </cell>
          <cell r="P16" t="str">
            <v>宁波绵菡电子有限公司</v>
          </cell>
          <cell r="Q16" t="str">
            <v>客户</v>
          </cell>
          <cell r="T16" t="str">
            <v>新增</v>
          </cell>
          <cell r="U16" t="str">
            <v>收入</v>
          </cell>
          <cell r="W16" t="str">
            <v>✓</v>
          </cell>
          <cell r="X16" t="str">
            <v>√ 新客户首笔</v>
          </cell>
          <cell r="AB16">
            <v>3000</v>
          </cell>
          <cell r="AC16">
            <v>0</v>
          </cell>
          <cell r="AD16">
            <v>3000</v>
          </cell>
          <cell r="AJ16">
            <v>0</v>
          </cell>
          <cell r="AK16">
            <v>1</v>
          </cell>
        </row>
        <row r="17">
          <cell r="B17" t="str">
            <v>农行2896</v>
          </cell>
          <cell r="H17" t="str">
            <v>宁波猫受屋玩具有限公司</v>
          </cell>
          <cell r="J17" t="str">
            <v>转取</v>
          </cell>
          <cell r="N17">
            <v>46275.0</v>
          </cell>
          <cell r="O17" t="str">
            <v>中智优力</v>
          </cell>
          <cell r="P17" t="str">
            <v/>
          </cell>
          <cell r="Q17" t="str">
            <v/>
          </cell>
          <cell r="T17" t="str">
            <v/>
          </cell>
          <cell r="U17" t="str">
            <v/>
          </cell>
          <cell r="W17" t="str">
            <v>✓</v>
          </cell>
          <cell r="X17" t="str">
            <v>✗ 认不出：对方户名没登记，到【往来单位】加，或点「去改」手工选</v>
          </cell>
          <cell r="AB17">
            <v>0</v>
          </cell>
          <cell r="AC17">
            <v>15000.02</v>
          </cell>
          <cell r="AD17">
            <v>-15000.02</v>
          </cell>
          <cell r="AJ17">
            <v>0</v>
          </cell>
          <cell r="AK17">
            <v>0</v>
          </cell>
        </row>
        <row r="18">
          <cell r="B18" t="str">
            <v>农行2896</v>
          </cell>
          <cell r="H18" t="str">
            <v>中国农业银行股份有限公司宁波五乡支行</v>
          </cell>
          <cell r="J18" t="str">
            <v>费用外收</v>
          </cell>
          <cell r="N18">
            <v>46275.0</v>
          </cell>
          <cell r="O18" t="str">
            <v>中智优力</v>
          </cell>
          <cell r="P18" t="str">
            <v/>
          </cell>
          <cell r="Q18" t="str">
            <v/>
          </cell>
          <cell r="T18" t="str">
            <v>银行手续费</v>
          </cell>
          <cell r="U18" t="str">
            <v>变动成本</v>
          </cell>
          <cell r="W18" t="str">
            <v>✓</v>
          </cell>
          <cell r="X18" t="str">
            <v>√</v>
          </cell>
          <cell r="AB18">
            <v>0</v>
          </cell>
          <cell r="AC18">
            <v>0.9</v>
          </cell>
          <cell r="AD18">
            <v>-0.9</v>
          </cell>
          <cell r="AJ18">
            <v>0</v>
          </cell>
          <cell r="AK18">
            <v>0</v>
          </cell>
        </row>
        <row r="19">
          <cell r="B19" t="str">
            <v>农行2896</v>
          </cell>
          <cell r="H19" t="str">
            <v>核糖（宁波）文创有限公司</v>
          </cell>
          <cell r="J19" t="str">
            <v>转取</v>
          </cell>
          <cell r="N19">
            <v>46275.0</v>
          </cell>
          <cell r="O19" t="str">
            <v>中智优力</v>
          </cell>
          <cell r="P19" t="str">
            <v/>
          </cell>
          <cell r="Q19" t="str">
            <v/>
          </cell>
          <cell r="T19" t="str">
            <v/>
          </cell>
          <cell r="U19" t="str">
            <v/>
          </cell>
          <cell r="W19" t="str">
            <v>✓</v>
          </cell>
          <cell r="X19" t="str">
            <v>✗ 认不出：对方户名没登记，到【往来单位】加，或点「去改」手工选</v>
          </cell>
          <cell r="AB19">
            <v>0</v>
          </cell>
          <cell r="AC19">
            <v>8333.36</v>
          </cell>
          <cell r="AD19">
            <v>-8333.36</v>
          </cell>
          <cell r="AJ19">
            <v>0</v>
          </cell>
          <cell r="AK19">
            <v>0</v>
          </cell>
        </row>
        <row r="20">
          <cell r="B20" t="str">
            <v>农行2896</v>
          </cell>
          <cell r="H20" t="str">
            <v>中国农业银行股份有限公司宁波五乡支行</v>
          </cell>
          <cell r="J20" t="str">
            <v>费用外收</v>
          </cell>
          <cell r="N20">
            <v>46275.0</v>
          </cell>
          <cell r="O20" t="str">
            <v>中智优力</v>
          </cell>
          <cell r="P20" t="str">
            <v/>
          </cell>
          <cell r="Q20" t="str">
            <v/>
          </cell>
          <cell r="T20" t="str">
            <v>银行手续费</v>
          </cell>
          <cell r="U20" t="str">
            <v>变动成本</v>
          </cell>
          <cell r="W20" t="str">
            <v>✓</v>
          </cell>
          <cell r="X20" t="str">
            <v>√</v>
          </cell>
          <cell r="AB20">
            <v>0</v>
          </cell>
          <cell r="AC20">
            <v>0.9</v>
          </cell>
          <cell r="AD20">
            <v>-0.9</v>
          </cell>
          <cell r="AJ20">
            <v>0</v>
          </cell>
          <cell r="AK20">
            <v>0</v>
          </cell>
        </row>
        <row r="21">
          <cell r="B21" t="str">
            <v>农行2896</v>
          </cell>
          <cell r="H21" t="str">
            <v>宁波启定塑料制品有限公司</v>
          </cell>
          <cell r="J21" t="str">
            <v>转存</v>
          </cell>
          <cell r="N21">
            <v>46276.0</v>
          </cell>
          <cell r="O21" t="str">
            <v>中智优力</v>
          </cell>
          <cell r="P21" t="str">
            <v>宁波启定塑料制品有限公司</v>
          </cell>
          <cell r="Q21" t="str">
            <v>客户</v>
          </cell>
          <cell r="T21" t="str">
            <v>新增</v>
          </cell>
          <cell r="U21" t="str">
            <v>收入</v>
          </cell>
          <cell r="W21" t="str">
            <v>✓</v>
          </cell>
          <cell r="X21" t="str">
            <v>√ 新客户首笔</v>
          </cell>
          <cell r="AB21">
            <v>300</v>
          </cell>
          <cell r="AC21">
            <v>0</v>
          </cell>
          <cell r="AD21">
            <v>300</v>
          </cell>
          <cell r="AJ21">
            <v>0</v>
          </cell>
          <cell r="AK21">
            <v>1</v>
          </cell>
        </row>
        <row r="22">
          <cell r="B22" t="str">
            <v>农行2896</v>
          </cell>
          <cell r="H22" t="str">
            <v>宁波蓝空科技服务有限公司</v>
          </cell>
          <cell r="J22" t="str">
            <v>转取</v>
          </cell>
          <cell r="N22">
            <v>46276.0</v>
          </cell>
          <cell r="O22" t="str">
            <v>中智优力</v>
          </cell>
          <cell r="P22" t="str">
            <v/>
          </cell>
          <cell r="Q22" t="str">
            <v/>
          </cell>
          <cell r="T22" t="str">
            <v/>
          </cell>
          <cell r="U22" t="str">
            <v/>
          </cell>
          <cell r="W22" t="str">
            <v>✓</v>
          </cell>
          <cell r="X22" t="str">
            <v>✗ 认不出：对方户名没登记，到【往来单位】加，或点「去改」手工选</v>
          </cell>
          <cell r="AB22">
            <v>0</v>
          </cell>
          <cell r="AC22">
            <v>12600</v>
          </cell>
          <cell r="AD22">
            <v>-12600</v>
          </cell>
          <cell r="AJ22">
            <v>0</v>
          </cell>
          <cell r="AK22">
            <v>0</v>
          </cell>
        </row>
        <row r="23">
          <cell r="B23" t="str">
            <v>农行2896</v>
          </cell>
          <cell r="H23" t="str">
            <v>宁波福盟企业管理有限公司</v>
          </cell>
          <cell r="J23" t="str">
            <v>转取</v>
          </cell>
          <cell r="N23">
            <v>46276.0</v>
          </cell>
          <cell r="O23" t="str">
            <v>中智优力</v>
          </cell>
          <cell r="P23" t="str">
            <v/>
          </cell>
          <cell r="Q23" t="str">
            <v/>
          </cell>
          <cell r="T23" t="str">
            <v/>
          </cell>
          <cell r="U23" t="str">
            <v/>
          </cell>
          <cell r="W23" t="str">
            <v>✓</v>
          </cell>
          <cell r="X23" t="str">
            <v>✗ 认不出：对方户名没登记，到【往来单位】加，或点「去改」手工选</v>
          </cell>
          <cell r="AB23">
            <v>0</v>
          </cell>
          <cell r="AC23">
            <v>21670</v>
          </cell>
          <cell r="AD23">
            <v>-21670</v>
          </cell>
          <cell r="AJ23">
            <v>0</v>
          </cell>
          <cell r="AK23">
            <v>0</v>
          </cell>
        </row>
        <row r="24">
          <cell r="B24" t="str">
            <v>农行2896</v>
          </cell>
          <cell r="H24" t="str">
            <v>中国农业银行股份有限公司宁波五乡支行</v>
          </cell>
          <cell r="J24" t="str">
            <v>费用外收</v>
          </cell>
          <cell r="N24">
            <v>46276.0</v>
          </cell>
          <cell r="O24" t="str">
            <v>中智优力</v>
          </cell>
          <cell r="P24" t="str">
            <v/>
          </cell>
          <cell r="Q24" t="str">
            <v/>
          </cell>
          <cell r="T24" t="str">
            <v>银行手续费</v>
          </cell>
          <cell r="U24" t="str">
            <v>变动成本</v>
          </cell>
          <cell r="W24" t="str">
            <v>✓</v>
          </cell>
          <cell r="X24" t="str">
            <v>√</v>
          </cell>
          <cell r="AB24">
            <v>0</v>
          </cell>
          <cell r="AC24">
            <v>0.9</v>
          </cell>
          <cell r="AD24">
            <v>-0.9</v>
          </cell>
          <cell r="AJ24">
            <v>0</v>
          </cell>
          <cell r="AK24">
            <v>0</v>
          </cell>
        </row>
        <row r="25">
          <cell r="B25" t="str">
            <v>农行2896</v>
          </cell>
          <cell r="H25" t="str">
            <v>宁波佳协永立服饰有限公司</v>
          </cell>
          <cell r="J25" t="str">
            <v>转存</v>
          </cell>
          <cell r="N25">
            <v>46276.0</v>
          </cell>
          <cell r="O25" t="str">
            <v>中智优力</v>
          </cell>
          <cell r="P25" t="str">
            <v>宁波佳协永立服饰有限公司</v>
          </cell>
          <cell r="Q25" t="str">
            <v>客户</v>
          </cell>
          <cell r="T25" t="str">
            <v>新增</v>
          </cell>
          <cell r="U25" t="str">
            <v>收入</v>
          </cell>
          <cell r="W25" t="str">
            <v>✓</v>
          </cell>
          <cell r="X25" t="str">
            <v>√ 新客户首笔</v>
          </cell>
          <cell r="AB25">
            <v>54000</v>
          </cell>
          <cell r="AC25">
            <v>0</v>
          </cell>
          <cell r="AD25">
            <v>54000</v>
          </cell>
          <cell r="AJ25">
            <v>0</v>
          </cell>
          <cell r="AK25">
            <v>1</v>
          </cell>
        </row>
        <row r="26">
          <cell r="B26" t="str">
            <v>农行2896</v>
          </cell>
          <cell r="H26" t="str">
            <v/>
          </cell>
          <cell r="J26" t="str">
            <v>转取</v>
          </cell>
          <cell r="N26">
            <v>46277.0</v>
          </cell>
          <cell r="O26" t="str">
            <v>中智优力</v>
          </cell>
          <cell r="P26" t="str">
            <v/>
          </cell>
          <cell r="Q26" t="str">
            <v/>
          </cell>
          <cell r="T26" t="str">
            <v/>
          </cell>
          <cell r="U26" t="str">
            <v/>
          </cell>
          <cell r="W26" t="str">
            <v>✓</v>
          </cell>
          <cell r="X26" t="str">
            <v>✗ 请点「去改」选收支项目</v>
          </cell>
          <cell r="AB26">
            <v>0</v>
          </cell>
          <cell r="AC26">
            <v>30</v>
          </cell>
          <cell r="AD26">
            <v>-30</v>
          </cell>
          <cell r="AJ26">
            <v>0</v>
          </cell>
          <cell r="AK26">
            <v>0</v>
          </cell>
        </row>
        <row r="27">
          <cell r="B27" t="str">
            <v>农行2896</v>
          </cell>
          <cell r="H27" t="str">
            <v>宁波市鄞州烈盛电子有限公司</v>
          </cell>
          <cell r="J27" t="str">
            <v>转存</v>
          </cell>
          <cell r="N27">
            <v>46278.0</v>
          </cell>
          <cell r="O27" t="str">
            <v>中智优力</v>
          </cell>
          <cell r="P27" t="str">
            <v>宁波市鄞州烈盛电子有限公司</v>
          </cell>
          <cell r="Q27" t="str">
            <v>客户</v>
          </cell>
          <cell r="T27" t="str">
            <v>新增</v>
          </cell>
          <cell r="U27" t="str">
            <v>收入</v>
          </cell>
          <cell r="W27" t="str">
            <v>✓</v>
          </cell>
          <cell r="X27" t="str">
            <v>√ 新客户首笔</v>
          </cell>
          <cell r="AB27">
            <v>2000</v>
          </cell>
          <cell r="AC27">
            <v>0</v>
          </cell>
          <cell r="AD27">
            <v>2000</v>
          </cell>
          <cell r="AJ27">
            <v>0</v>
          </cell>
          <cell r="AK27">
            <v>1</v>
          </cell>
        </row>
        <row r="28">
          <cell r="B28" t="str">
            <v>农行2896</v>
          </cell>
          <cell r="H28" t="str">
            <v>宁波盛晞钛金科技有限公司</v>
          </cell>
          <cell r="J28" t="str">
            <v>转存</v>
          </cell>
          <cell r="N28">
            <v>46278.0</v>
          </cell>
          <cell r="O28" t="str">
            <v>中智优力</v>
          </cell>
          <cell r="P28" t="str">
            <v>宁波盛晞钛金科技有限公司</v>
          </cell>
          <cell r="Q28" t="str">
            <v>客户</v>
          </cell>
          <cell r="T28" t="str">
            <v>新增</v>
          </cell>
          <cell r="U28" t="str">
            <v>收入</v>
          </cell>
          <cell r="W28" t="str">
            <v>✓</v>
          </cell>
          <cell r="X28" t="str">
            <v>√ 新客户首笔</v>
          </cell>
          <cell r="AB28">
            <v>1000</v>
          </cell>
          <cell r="AC28">
            <v>0</v>
          </cell>
          <cell r="AD28">
            <v>1000</v>
          </cell>
          <cell r="AJ28">
            <v>0</v>
          </cell>
          <cell r="AK28">
            <v>1</v>
          </cell>
        </row>
        <row r="29">
          <cell r="B29" t="str">
            <v>农行2896</v>
          </cell>
          <cell r="H29" t="str">
            <v>待报解预算收入－国库信息处理系统扣税</v>
          </cell>
          <cell r="J29" t="str">
            <v>公共缴费</v>
          </cell>
          <cell r="N29">
            <v>46278.0</v>
          </cell>
          <cell r="O29" t="str">
            <v>中智优力</v>
          </cell>
          <cell r="P29" t="str">
            <v>国库（税款）</v>
          </cell>
          <cell r="Q29" t="str">
            <v>税务银行</v>
          </cell>
          <cell r="T29" t="str">
            <v>税金</v>
          </cell>
          <cell r="U29" t="str">
            <v>变动成本</v>
          </cell>
          <cell r="W29" t="str">
            <v>✓</v>
          </cell>
          <cell r="X29" t="str">
            <v>⚠ 税务扣款默认算税金：是社保（挂靠）的点「去改」改</v>
          </cell>
          <cell r="AB29">
            <v>0</v>
          </cell>
          <cell r="AC29">
            <v>790.77</v>
          </cell>
          <cell r="AD29">
            <v>-790.77</v>
          </cell>
          <cell r="AJ29">
            <v>0</v>
          </cell>
          <cell r="AK29">
            <v>0</v>
          </cell>
        </row>
        <row r="30">
          <cell r="B30" t="str">
            <v>农行2896</v>
          </cell>
          <cell r="H30" t="str">
            <v>待报解预算收入－国库信息处理系统扣税</v>
          </cell>
          <cell r="J30" t="str">
            <v>公共缴费</v>
          </cell>
          <cell r="N30">
            <v>46278.0</v>
          </cell>
          <cell r="O30" t="str">
            <v>中智优力</v>
          </cell>
          <cell r="P30" t="str">
            <v>国库（税款）</v>
          </cell>
          <cell r="Q30" t="str">
            <v>税务银行</v>
          </cell>
          <cell r="T30" t="str">
            <v>税金</v>
          </cell>
          <cell r="U30" t="str">
            <v>变动成本</v>
          </cell>
          <cell r="W30" t="str">
            <v>✓</v>
          </cell>
          <cell r="X30" t="str">
            <v>⚠ 税务扣款默认算税金：是社保（挂靠）的点「去改」改</v>
          </cell>
          <cell r="AB30">
            <v>0</v>
          </cell>
          <cell r="AC30">
            <v>21370</v>
          </cell>
          <cell r="AD30">
            <v>-21370</v>
          </cell>
          <cell r="AJ30">
            <v>0</v>
          </cell>
          <cell r="AK30">
            <v>0</v>
          </cell>
        </row>
        <row r="31">
          <cell r="B31" t="str">
            <v>农行2896</v>
          </cell>
          <cell r="H31" t="str">
            <v>宁波市华方塑料机械制造有限公司</v>
          </cell>
          <cell r="J31" t="str">
            <v>转存</v>
          </cell>
          <cell r="N31">
            <v>46279.0</v>
          </cell>
          <cell r="O31" t="str">
            <v>中智优力</v>
          </cell>
          <cell r="P31" t="str">
            <v>宁波市华方塑料机械制造有限公司</v>
          </cell>
          <cell r="Q31" t="str">
            <v>客户</v>
          </cell>
          <cell r="T31" t="str">
            <v>新增</v>
          </cell>
          <cell r="U31" t="str">
            <v>收入</v>
          </cell>
          <cell r="W31" t="str">
            <v>✓</v>
          </cell>
          <cell r="X31" t="str">
            <v>√ 新客户首笔</v>
          </cell>
          <cell r="AB31">
            <v>10000</v>
          </cell>
          <cell r="AC31">
            <v>0</v>
          </cell>
          <cell r="AD31">
            <v>10000</v>
          </cell>
          <cell r="AJ31">
            <v>0</v>
          </cell>
          <cell r="AK31">
            <v>1</v>
          </cell>
        </row>
        <row r="32">
          <cell r="B32" t="str">
            <v>农行2896</v>
          </cell>
          <cell r="H32" t="str">
            <v>宁波恒世通实业有限公司</v>
          </cell>
          <cell r="J32" t="str">
            <v>转存</v>
          </cell>
          <cell r="N32">
            <v>46279.0</v>
          </cell>
          <cell r="O32" t="str">
            <v>中智优力</v>
          </cell>
          <cell r="P32" t="str">
            <v>宁波恒世通实业有限公司</v>
          </cell>
          <cell r="Q32" t="str">
            <v>客户</v>
          </cell>
          <cell r="T32" t="str">
            <v>新增</v>
          </cell>
          <cell r="U32" t="str">
            <v>收入</v>
          </cell>
          <cell r="W32" t="str">
            <v>✓</v>
          </cell>
          <cell r="X32" t="str">
            <v>√ 新客户首笔</v>
          </cell>
          <cell r="AB32">
            <v>6000</v>
          </cell>
          <cell r="AC32">
            <v>0</v>
          </cell>
          <cell r="AD32">
            <v>6000</v>
          </cell>
          <cell r="AJ32">
            <v>0</v>
          </cell>
          <cell r="AK32">
            <v>1</v>
          </cell>
        </row>
        <row r="33">
          <cell r="B33" t="str">
            <v/>
          </cell>
          <cell r="H33" t="str">
            <v/>
          </cell>
          <cell r="J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AB33">
            <v>0</v>
          </cell>
          <cell r="AC33">
            <v>0</v>
          </cell>
          <cell r="AD33">
            <v>0</v>
          </cell>
          <cell r="AJ33">
            <v>0</v>
          </cell>
          <cell r="AK33">
            <v>0</v>
          </cell>
        </row>
        <row r="34">
          <cell r="B34" t="str">
            <v/>
          </cell>
          <cell r="H34" t="str">
            <v/>
          </cell>
          <cell r="J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AB34">
            <v>0</v>
          </cell>
          <cell r="AC34">
            <v>0</v>
          </cell>
          <cell r="AD34">
            <v>0</v>
          </cell>
          <cell r="AJ34">
            <v>0</v>
          </cell>
          <cell r="AK34">
            <v>0</v>
          </cell>
        </row>
        <row r="35">
          <cell r="B35" t="str">
            <v/>
          </cell>
          <cell r="H35" t="str">
            <v/>
          </cell>
          <cell r="J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AB35">
            <v>0</v>
          </cell>
          <cell r="AC35">
            <v>0</v>
          </cell>
          <cell r="AD35">
            <v>0</v>
          </cell>
          <cell r="AJ35">
            <v>0</v>
          </cell>
          <cell r="AK35">
            <v>0</v>
          </cell>
        </row>
        <row r="36">
          <cell r="B36" t="str">
            <v/>
          </cell>
          <cell r="H36" t="str">
            <v/>
          </cell>
          <cell r="J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AB36">
            <v>0</v>
          </cell>
          <cell r="AC36">
            <v>0</v>
          </cell>
          <cell r="AD36">
            <v>0</v>
          </cell>
          <cell r="AJ36">
            <v>0</v>
          </cell>
          <cell r="AK36">
            <v>0</v>
          </cell>
        </row>
        <row r="37">
          <cell r="B37" t="str">
            <v/>
          </cell>
          <cell r="H37" t="str">
            <v/>
          </cell>
          <cell r="J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AB37">
            <v>0</v>
          </cell>
          <cell r="AC37">
            <v>0</v>
          </cell>
          <cell r="AD37">
            <v>0</v>
          </cell>
          <cell r="AJ37">
            <v>0</v>
          </cell>
          <cell r="AK37">
            <v>0</v>
          </cell>
        </row>
        <row r="38">
          <cell r="B38" t="str">
            <v/>
          </cell>
          <cell r="H38" t="str">
            <v/>
          </cell>
          <cell r="J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AB38">
            <v>0</v>
          </cell>
          <cell r="AC38">
            <v>0</v>
          </cell>
          <cell r="AD38">
            <v>0</v>
          </cell>
          <cell r="AJ38">
            <v>0</v>
          </cell>
          <cell r="AK38">
            <v>0</v>
          </cell>
        </row>
        <row r="39">
          <cell r="B39" t="str">
            <v/>
          </cell>
          <cell r="H39" t="str">
            <v/>
          </cell>
          <cell r="J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AB39">
            <v>0</v>
          </cell>
          <cell r="AC39">
            <v>0</v>
          </cell>
          <cell r="AD39">
            <v>0</v>
          </cell>
          <cell r="AJ39">
            <v>0</v>
          </cell>
          <cell r="AK39">
            <v>0</v>
          </cell>
        </row>
        <row r="40">
          <cell r="B40" t="str">
            <v/>
          </cell>
          <cell r="H40" t="str">
            <v/>
          </cell>
          <cell r="J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AB40">
            <v>0</v>
          </cell>
          <cell r="AC40">
            <v>0</v>
          </cell>
          <cell r="AD40">
            <v>0</v>
          </cell>
          <cell r="AJ40">
            <v>0</v>
          </cell>
          <cell r="AK40">
            <v>0</v>
          </cell>
        </row>
        <row r="41">
          <cell r="B41" t="str">
            <v/>
          </cell>
          <cell r="H41" t="str">
            <v/>
          </cell>
          <cell r="J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AB41">
            <v>0</v>
          </cell>
          <cell r="AC41">
            <v>0</v>
          </cell>
          <cell r="AD41">
            <v>0</v>
          </cell>
          <cell r="AJ41">
            <v>0</v>
          </cell>
          <cell r="AK41">
            <v>0</v>
          </cell>
        </row>
        <row r="42">
          <cell r="B42" t="str">
            <v/>
          </cell>
          <cell r="H42" t="str">
            <v/>
          </cell>
          <cell r="J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AB42">
            <v>0</v>
          </cell>
          <cell r="AC42">
            <v>0</v>
          </cell>
          <cell r="AD42">
            <v>0</v>
          </cell>
          <cell r="AJ42">
            <v>0</v>
          </cell>
          <cell r="AK42">
            <v>0</v>
          </cell>
        </row>
        <row r="43">
          <cell r="B43" t="str">
            <v/>
          </cell>
          <cell r="H43" t="str">
            <v/>
          </cell>
          <cell r="J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AB43">
            <v>0</v>
          </cell>
          <cell r="AC43">
            <v>0</v>
          </cell>
          <cell r="AD43">
            <v>0</v>
          </cell>
          <cell r="AJ43">
            <v>0</v>
          </cell>
          <cell r="AK43">
            <v>0</v>
          </cell>
        </row>
        <row r="44">
          <cell r="B44" t="str">
            <v/>
          </cell>
          <cell r="H44" t="str">
            <v/>
          </cell>
          <cell r="J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AB44">
            <v>0</v>
          </cell>
          <cell r="AC44">
            <v>0</v>
          </cell>
          <cell r="AD44">
            <v>0</v>
          </cell>
          <cell r="AJ44">
            <v>0</v>
          </cell>
          <cell r="AK44">
            <v>0</v>
          </cell>
        </row>
        <row r="45">
          <cell r="B45" t="str">
            <v/>
          </cell>
          <cell r="H45" t="str">
            <v/>
          </cell>
          <cell r="J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AB45">
            <v>0</v>
          </cell>
          <cell r="AC45">
            <v>0</v>
          </cell>
          <cell r="AD45">
            <v>0</v>
          </cell>
          <cell r="AJ45">
            <v>0</v>
          </cell>
          <cell r="AK45">
            <v>0</v>
          </cell>
        </row>
        <row r="46">
          <cell r="B46" t="str">
            <v/>
          </cell>
          <cell r="H46" t="str">
            <v/>
          </cell>
          <cell r="J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AB46">
            <v>0</v>
          </cell>
          <cell r="AC46">
            <v>0</v>
          </cell>
          <cell r="AD46">
            <v>0</v>
          </cell>
          <cell r="AJ46">
            <v>0</v>
          </cell>
          <cell r="AK46">
            <v>0</v>
          </cell>
        </row>
        <row r="47">
          <cell r="B47" t="str">
            <v/>
          </cell>
          <cell r="H47" t="str">
            <v/>
          </cell>
          <cell r="J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AB47">
            <v>0</v>
          </cell>
          <cell r="AC47">
            <v>0</v>
          </cell>
          <cell r="AD47">
            <v>0</v>
          </cell>
          <cell r="AJ47">
            <v>0</v>
          </cell>
          <cell r="AK47">
            <v>0</v>
          </cell>
        </row>
        <row r="48">
          <cell r="B48" t="str">
            <v/>
          </cell>
          <cell r="H48" t="str">
            <v/>
          </cell>
          <cell r="J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AB48">
            <v>0</v>
          </cell>
          <cell r="AC48">
            <v>0</v>
          </cell>
          <cell r="AD48">
            <v>0</v>
          </cell>
          <cell r="AJ48">
            <v>0</v>
          </cell>
          <cell r="AK48">
            <v>0</v>
          </cell>
        </row>
        <row r="49">
          <cell r="B49" t="str">
            <v/>
          </cell>
          <cell r="H49" t="str">
            <v/>
          </cell>
          <cell r="J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AB49">
            <v>0</v>
          </cell>
          <cell r="AC49">
            <v>0</v>
          </cell>
          <cell r="AD49">
            <v>0</v>
          </cell>
          <cell r="AJ49">
            <v>0</v>
          </cell>
          <cell r="AK49">
            <v>0</v>
          </cell>
        </row>
        <row r="50">
          <cell r="B50" t="str">
            <v/>
          </cell>
          <cell r="H50" t="str">
            <v/>
          </cell>
          <cell r="J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AB50">
            <v>0</v>
          </cell>
          <cell r="AC50">
            <v>0</v>
          </cell>
          <cell r="AD50">
            <v>0</v>
          </cell>
          <cell r="AJ50">
            <v>0</v>
          </cell>
          <cell r="AK50">
            <v>0</v>
          </cell>
        </row>
        <row r="51">
          <cell r="B51" t="str">
            <v/>
          </cell>
          <cell r="H51" t="str">
            <v/>
          </cell>
          <cell r="J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AB51">
            <v>0</v>
          </cell>
          <cell r="AC51">
            <v>0</v>
          </cell>
          <cell r="AD51">
            <v>0</v>
          </cell>
          <cell r="AJ51">
            <v>0</v>
          </cell>
          <cell r="AK51">
            <v>0</v>
          </cell>
        </row>
        <row r="52">
          <cell r="B52" t="str">
            <v/>
          </cell>
          <cell r="H52" t="str">
            <v/>
          </cell>
          <cell r="J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AB52">
            <v>0</v>
          </cell>
          <cell r="AC52">
            <v>0</v>
          </cell>
          <cell r="AD52">
            <v>0</v>
          </cell>
          <cell r="AJ52">
            <v>0</v>
          </cell>
          <cell r="AK52">
            <v>0</v>
          </cell>
        </row>
        <row r="53">
          <cell r="B53" t="str">
            <v/>
          </cell>
          <cell r="H53" t="str">
            <v/>
          </cell>
          <cell r="J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AB53">
            <v>0</v>
          </cell>
          <cell r="AC53">
            <v>0</v>
          </cell>
          <cell r="AD53">
            <v>0</v>
          </cell>
          <cell r="AJ53">
            <v>0</v>
          </cell>
          <cell r="AK53">
            <v>0</v>
          </cell>
        </row>
        <row r="54">
          <cell r="B54" t="str">
            <v/>
          </cell>
          <cell r="H54" t="str">
            <v/>
          </cell>
          <cell r="J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AB54">
            <v>0</v>
          </cell>
          <cell r="AC54">
            <v>0</v>
          </cell>
          <cell r="AD54">
            <v>0</v>
          </cell>
          <cell r="AJ54">
            <v>0</v>
          </cell>
          <cell r="AK54">
            <v>0</v>
          </cell>
        </row>
        <row r="55">
          <cell r="B55" t="str">
            <v/>
          </cell>
          <cell r="H55" t="str">
            <v/>
          </cell>
          <cell r="J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AB55">
            <v>0</v>
          </cell>
          <cell r="AC55">
            <v>0</v>
          </cell>
          <cell r="AD55">
            <v>0</v>
          </cell>
          <cell r="AJ55">
            <v>0</v>
          </cell>
          <cell r="AK55">
            <v>0</v>
          </cell>
        </row>
        <row r="56">
          <cell r="B56" t="str">
            <v/>
          </cell>
          <cell r="H56" t="str">
            <v/>
          </cell>
          <cell r="J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AB56">
            <v>0</v>
          </cell>
          <cell r="AC56">
            <v>0</v>
          </cell>
          <cell r="AD56">
            <v>0</v>
          </cell>
          <cell r="AJ56">
            <v>0</v>
          </cell>
          <cell r="AK56">
            <v>0</v>
          </cell>
        </row>
        <row r="57">
          <cell r="B57" t="str">
            <v/>
          </cell>
          <cell r="H57" t="str">
            <v/>
          </cell>
          <cell r="J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AB57">
            <v>0</v>
          </cell>
          <cell r="AC57">
            <v>0</v>
          </cell>
          <cell r="AD57">
            <v>0</v>
          </cell>
          <cell r="AJ57">
            <v>0</v>
          </cell>
          <cell r="AK57">
            <v>0</v>
          </cell>
        </row>
        <row r="58">
          <cell r="B58" t="str">
            <v/>
          </cell>
          <cell r="H58" t="str">
            <v/>
          </cell>
          <cell r="J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AB58">
            <v>0</v>
          </cell>
          <cell r="AC58">
            <v>0</v>
          </cell>
          <cell r="AD58">
            <v>0</v>
          </cell>
          <cell r="AJ58">
            <v>0</v>
          </cell>
          <cell r="AK58">
            <v>0</v>
          </cell>
        </row>
        <row r="59">
          <cell r="B59" t="str">
            <v/>
          </cell>
          <cell r="H59" t="str">
            <v/>
          </cell>
          <cell r="J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AB59">
            <v>0</v>
          </cell>
          <cell r="AC59">
            <v>0</v>
          </cell>
          <cell r="AD59">
            <v>0</v>
          </cell>
          <cell r="AJ59">
            <v>0</v>
          </cell>
          <cell r="AK59">
            <v>0</v>
          </cell>
        </row>
        <row r="60">
          <cell r="B60" t="str">
            <v/>
          </cell>
          <cell r="H60" t="str">
            <v/>
          </cell>
          <cell r="J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AB60">
            <v>0</v>
          </cell>
          <cell r="AC60">
            <v>0</v>
          </cell>
          <cell r="AD60">
            <v>0</v>
          </cell>
          <cell r="AJ60">
            <v>0</v>
          </cell>
          <cell r="AK60">
            <v>0</v>
          </cell>
        </row>
        <row r="61">
          <cell r="B61" t="str">
            <v/>
          </cell>
          <cell r="H61" t="str">
            <v/>
          </cell>
          <cell r="J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AB61">
            <v>0</v>
          </cell>
          <cell r="AC61">
            <v>0</v>
          </cell>
          <cell r="AD61">
            <v>0</v>
          </cell>
          <cell r="AJ61">
            <v>0</v>
          </cell>
          <cell r="AK61">
            <v>0</v>
          </cell>
        </row>
        <row r="62">
          <cell r="B62" t="str">
            <v/>
          </cell>
          <cell r="H62" t="str">
            <v/>
          </cell>
          <cell r="J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AB62">
            <v>0</v>
          </cell>
          <cell r="AC62">
            <v>0</v>
          </cell>
          <cell r="AD62">
            <v>0</v>
          </cell>
          <cell r="AJ62">
            <v>0</v>
          </cell>
          <cell r="AK62">
            <v>0</v>
          </cell>
        </row>
        <row r="63">
          <cell r="B63" t="str">
            <v/>
          </cell>
          <cell r="H63" t="str">
            <v/>
          </cell>
          <cell r="J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AB63">
            <v>0</v>
          </cell>
          <cell r="AC63">
            <v>0</v>
          </cell>
          <cell r="AD63">
            <v>0</v>
          </cell>
          <cell r="AJ63">
            <v>0</v>
          </cell>
          <cell r="AK63">
            <v>0</v>
          </cell>
        </row>
        <row r="64">
          <cell r="B64" t="str">
            <v/>
          </cell>
          <cell r="H64" t="str">
            <v/>
          </cell>
          <cell r="J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AB64">
            <v>0</v>
          </cell>
          <cell r="AC64">
            <v>0</v>
          </cell>
          <cell r="AD64">
            <v>0</v>
          </cell>
          <cell r="AJ64">
            <v>0</v>
          </cell>
          <cell r="AK64">
            <v>0</v>
          </cell>
        </row>
        <row r="65">
          <cell r="B65" t="str">
            <v/>
          </cell>
          <cell r="H65" t="str">
            <v/>
          </cell>
          <cell r="J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AB65">
            <v>0</v>
          </cell>
          <cell r="AC65">
            <v>0</v>
          </cell>
          <cell r="AD65">
            <v>0</v>
          </cell>
          <cell r="AJ65">
            <v>0</v>
          </cell>
          <cell r="AK65">
            <v>0</v>
          </cell>
        </row>
        <row r="66">
          <cell r="B66" t="str">
            <v/>
          </cell>
          <cell r="H66" t="str">
            <v/>
          </cell>
          <cell r="J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AB66">
            <v>0</v>
          </cell>
          <cell r="AC66">
            <v>0</v>
          </cell>
          <cell r="AD66">
            <v>0</v>
          </cell>
          <cell r="AJ66">
            <v>0</v>
          </cell>
          <cell r="AK66">
            <v>0</v>
          </cell>
        </row>
        <row r="67">
          <cell r="B67" t="str">
            <v/>
          </cell>
          <cell r="H67" t="str">
            <v/>
          </cell>
          <cell r="J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AB67">
            <v>0</v>
          </cell>
          <cell r="AC67">
            <v>0</v>
          </cell>
          <cell r="AD67">
            <v>0</v>
          </cell>
          <cell r="AJ67">
            <v>0</v>
          </cell>
          <cell r="AK67">
            <v>0</v>
          </cell>
        </row>
        <row r="68">
          <cell r="B68" t="str">
            <v/>
          </cell>
          <cell r="H68" t="str">
            <v/>
          </cell>
          <cell r="J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AB68">
            <v>0</v>
          </cell>
          <cell r="AC68">
            <v>0</v>
          </cell>
          <cell r="AD68">
            <v>0</v>
          </cell>
          <cell r="AJ68">
            <v>0</v>
          </cell>
          <cell r="AK68">
            <v>0</v>
          </cell>
        </row>
        <row r="69">
          <cell r="B69" t="str">
            <v/>
          </cell>
          <cell r="H69" t="str">
            <v/>
          </cell>
          <cell r="J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AB69">
            <v>0</v>
          </cell>
          <cell r="AC69">
            <v>0</v>
          </cell>
          <cell r="AD69">
            <v>0</v>
          </cell>
          <cell r="AJ69">
            <v>0</v>
          </cell>
          <cell r="AK69">
            <v>0</v>
          </cell>
        </row>
        <row r="70">
          <cell r="B70" t="str">
            <v/>
          </cell>
          <cell r="H70" t="str">
            <v/>
          </cell>
          <cell r="J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AB70">
            <v>0</v>
          </cell>
          <cell r="AC70">
            <v>0</v>
          </cell>
          <cell r="AD70">
            <v>0</v>
          </cell>
          <cell r="AJ70">
            <v>0</v>
          </cell>
          <cell r="AK70">
            <v>0</v>
          </cell>
        </row>
        <row r="71">
          <cell r="B71" t="str">
            <v/>
          </cell>
          <cell r="H71" t="str">
            <v/>
          </cell>
          <cell r="J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AB71">
            <v>0</v>
          </cell>
          <cell r="AC71">
            <v>0</v>
          </cell>
          <cell r="AD71">
            <v>0</v>
          </cell>
          <cell r="AJ71">
            <v>0</v>
          </cell>
          <cell r="AK71">
            <v>0</v>
          </cell>
        </row>
        <row r="72">
          <cell r="B72" t="str">
            <v/>
          </cell>
          <cell r="H72" t="str">
            <v/>
          </cell>
          <cell r="J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AB72">
            <v>0</v>
          </cell>
          <cell r="AC72">
            <v>0</v>
          </cell>
          <cell r="AD72">
            <v>0</v>
          </cell>
          <cell r="AJ72">
            <v>0</v>
          </cell>
          <cell r="AK72">
            <v>0</v>
          </cell>
        </row>
        <row r="73">
          <cell r="B73" t="str">
            <v/>
          </cell>
          <cell r="H73" t="str">
            <v/>
          </cell>
          <cell r="J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AB73">
            <v>0</v>
          </cell>
          <cell r="AC73">
            <v>0</v>
          </cell>
          <cell r="AD73">
            <v>0</v>
          </cell>
          <cell r="AJ73">
            <v>0</v>
          </cell>
          <cell r="AK73">
            <v>0</v>
          </cell>
        </row>
        <row r="74">
          <cell r="B74" t="str">
            <v/>
          </cell>
          <cell r="H74" t="str">
            <v/>
          </cell>
          <cell r="J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AB74">
            <v>0</v>
          </cell>
          <cell r="AC74">
            <v>0</v>
          </cell>
          <cell r="AD74">
            <v>0</v>
          </cell>
          <cell r="AJ74">
            <v>0</v>
          </cell>
          <cell r="AK74">
            <v>0</v>
          </cell>
        </row>
        <row r="75">
          <cell r="B75" t="str">
            <v/>
          </cell>
          <cell r="H75" t="str">
            <v/>
          </cell>
          <cell r="J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AB75">
            <v>0</v>
          </cell>
          <cell r="AC75">
            <v>0</v>
          </cell>
          <cell r="AD75">
            <v>0</v>
          </cell>
          <cell r="AJ75">
            <v>0</v>
          </cell>
          <cell r="AK75">
            <v>0</v>
          </cell>
        </row>
        <row r="76">
          <cell r="B76" t="str">
            <v/>
          </cell>
          <cell r="H76" t="str">
            <v/>
          </cell>
          <cell r="J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AB76">
            <v>0</v>
          </cell>
          <cell r="AC76">
            <v>0</v>
          </cell>
          <cell r="AD76">
            <v>0</v>
          </cell>
          <cell r="AJ76">
            <v>0</v>
          </cell>
          <cell r="AK76">
            <v>0</v>
          </cell>
        </row>
        <row r="77">
          <cell r="B77" t="str">
            <v/>
          </cell>
          <cell r="H77" t="str">
            <v/>
          </cell>
          <cell r="J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AB77">
            <v>0</v>
          </cell>
          <cell r="AC77">
            <v>0</v>
          </cell>
          <cell r="AD77">
            <v>0</v>
          </cell>
          <cell r="AJ77">
            <v>0</v>
          </cell>
          <cell r="AK77">
            <v>0</v>
          </cell>
        </row>
        <row r="78">
          <cell r="B78" t="str">
            <v/>
          </cell>
          <cell r="H78" t="str">
            <v/>
          </cell>
          <cell r="J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AB78">
            <v>0</v>
          </cell>
          <cell r="AC78">
            <v>0</v>
          </cell>
          <cell r="AD78">
            <v>0</v>
          </cell>
          <cell r="AJ78">
            <v>0</v>
          </cell>
          <cell r="AK78">
            <v>0</v>
          </cell>
        </row>
        <row r="79">
          <cell r="B79" t="str">
            <v/>
          </cell>
          <cell r="H79" t="str">
            <v/>
          </cell>
          <cell r="J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AB79">
            <v>0</v>
          </cell>
          <cell r="AC79">
            <v>0</v>
          </cell>
          <cell r="AD79">
            <v>0</v>
          </cell>
          <cell r="AJ79">
            <v>0</v>
          </cell>
          <cell r="AK79">
            <v>0</v>
          </cell>
        </row>
        <row r="80">
          <cell r="B80" t="str">
            <v/>
          </cell>
          <cell r="H80" t="str">
            <v/>
          </cell>
          <cell r="J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AB80">
            <v>0</v>
          </cell>
          <cell r="AC80">
            <v>0</v>
          </cell>
          <cell r="AD80">
            <v>0</v>
          </cell>
          <cell r="AJ80">
            <v>0</v>
          </cell>
          <cell r="AK80">
            <v>0</v>
          </cell>
        </row>
        <row r="81">
          <cell r="B81" t="str">
            <v/>
          </cell>
          <cell r="H81" t="str">
            <v/>
          </cell>
          <cell r="J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AB81">
            <v>0</v>
          </cell>
          <cell r="AC81">
            <v>0</v>
          </cell>
          <cell r="AD81">
            <v>0</v>
          </cell>
          <cell r="AJ81">
            <v>0</v>
          </cell>
          <cell r="AK81">
            <v>0</v>
          </cell>
        </row>
        <row r="82">
          <cell r="B82" t="str">
            <v/>
          </cell>
          <cell r="H82" t="str">
            <v/>
          </cell>
          <cell r="J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AB82">
            <v>0</v>
          </cell>
          <cell r="AC82">
            <v>0</v>
          </cell>
          <cell r="AD82">
            <v>0</v>
          </cell>
          <cell r="AJ82">
            <v>0</v>
          </cell>
          <cell r="AK82">
            <v>0</v>
          </cell>
        </row>
        <row r="83">
          <cell r="B83" t="str">
            <v/>
          </cell>
          <cell r="H83" t="str">
            <v/>
          </cell>
          <cell r="J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AB83">
            <v>0</v>
          </cell>
          <cell r="AC83">
            <v>0</v>
          </cell>
          <cell r="AD83">
            <v>0</v>
          </cell>
          <cell r="AJ83">
            <v>0</v>
          </cell>
          <cell r="AK83">
            <v>0</v>
          </cell>
        </row>
        <row r="84">
          <cell r="B84" t="str">
            <v/>
          </cell>
          <cell r="H84" t="str">
            <v/>
          </cell>
          <cell r="J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AB84">
            <v>0</v>
          </cell>
          <cell r="AC84">
            <v>0</v>
          </cell>
          <cell r="AD84">
            <v>0</v>
          </cell>
          <cell r="AJ84">
            <v>0</v>
          </cell>
          <cell r="AK84">
            <v>0</v>
          </cell>
        </row>
        <row r="85">
          <cell r="B85" t="str">
            <v/>
          </cell>
          <cell r="H85" t="str">
            <v/>
          </cell>
          <cell r="J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AB85">
            <v>0</v>
          </cell>
          <cell r="AC85">
            <v>0</v>
          </cell>
          <cell r="AD85">
            <v>0</v>
          </cell>
          <cell r="AJ85">
            <v>0</v>
          </cell>
          <cell r="AK85">
            <v>0</v>
          </cell>
        </row>
        <row r="86">
          <cell r="B86" t="str">
            <v/>
          </cell>
          <cell r="H86" t="str">
            <v/>
          </cell>
          <cell r="J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AB86">
            <v>0</v>
          </cell>
          <cell r="AC86">
            <v>0</v>
          </cell>
          <cell r="AD86">
            <v>0</v>
          </cell>
          <cell r="AJ86">
            <v>0</v>
          </cell>
          <cell r="AK86">
            <v>0</v>
          </cell>
        </row>
        <row r="87">
          <cell r="B87" t="str">
            <v/>
          </cell>
          <cell r="H87" t="str">
            <v/>
          </cell>
          <cell r="J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AB87">
            <v>0</v>
          </cell>
          <cell r="AC87">
            <v>0</v>
          </cell>
          <cell r="AD87">
            <v>0</v>
          </cell>
          <cell r="AJ87">
            <v>0</v>
          </cell>
          <cell r="AK87">
            <v>0</v>
          </cell>
        </row>
        <row r="88">
          <cell r="B88" t="str">
            <v/>
          </cell>
          <cell r="H88" t="str">
            <v/>
          </cell>
          <cell r="J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AB88">
            <v>0</v>
          </cell>
          <cell r="AC88">
            <v>0</v>
          </cell>
          <cell r="AD88">
            <v>0</v>
          </cell>
          <cell r="AJ88">
            <v>0</v>
          </cell>
          <cell r="AK88">
            <v>0</v>
          </cell>
        </row>
        <row r="89">
          <cell r="B89" t="str">
            <v/>
          </cell>
          <cell r="H89" t="str">
            <v/>
          </cell>
          <cell r="J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AB89">
            <v>0</v>
          </cell>
          <cell r="AC89">
            <v>0</v>
          </cell>
          <cell r="AD89">
            <v>0</v>
          </cell>
          <cell r="AJ89">
            <v>0</v>
          </cell>
          <cell r="AK89">
            <v>0</v>
          </cell>
        </row>
        <row r="90">
          <cell r="B90" t="str">
            <v/>
          </cell>
          <cell r="H90" t="str">
            <v/>
          </cell>
          <cell r="J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AB90">
            <v>0</v>
          </cell>
          <cell r="AC90">
            <v>0</v>
          </cell>
          <cell r="AD90">
            <v>0</v>
          </cell>
          <cell r="AJ90">
            <v>0</v>
          </cell>
          <cell r="AK90">
            <v>0</v>
          </cell>
        </row>
        <row r="91">
          <cell r="B91" t="str">
            <v/>
          </cell>
          <cell r="H91" t="str">
            <v/>
          </cell>
          <cell r="J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AB91">
            <v>0</v>
          </cell>
          <cell r="AC91">
            <v>0</v>
          </cell>
          <cell r="AD91">
            <v>0</v>
          </cell>
          <cell r="AJ91">
            <v>0</v>
          </cell>
          <cell r="AK91">
            <v>0</v>
          </cell>
        </row>
        <row r="92">
          <cell r="B92" t="str">
            <v/>
          </cell>
          <cell r="H92" t="str">
            <v/>
          </cell>
          <cell r="J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AB92">
            <v>0</v>
          </cell>
          <cell r="AC92">
            <v>0</v>
          </cell>
          <cell r="AD92">
            <v>0</v>
          </cell>
          <cell r="AJ92">
            <v>0</v>
          </cell>
          <cell r="AK92">
            <v>0</v>
          </cell>
        </row>
        <row r="93">
          <cell r="B93" t="str">
            <v/>
          </cell>
          <cell r="H93" t="str">
            <v/>
          </cell>
          <cell r="J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AB93">
            <v>0</v>
          </cell>
          <cell r="AC93">
            <v>0</v>
          </cell>
          <cell r="AD93">
            <v>0</v>
          </cell>
          <cell r="AJ93">
            <v>0</v>
          </cell>
          <cell r="AK93">
            <v>0</v>
          </cell>
        </row>
        <row r="94">
          <cell r="B94" t="str">
            <v/>
          </cell>
          <cell r="H94" t="str">
            <v/>
          </cell>
          <cell r="J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AB94">
            <v>0</v>
          </cell>
          <cell r="AC94">
            <v>0</v>
          </cell>
          <cell r="AD94">
            <v>0</v>
          </cell>
          <cell r="AJ94">
            <v>0</v>
          </cell>
          <cell r="AK94">
            <v>0</v>
          </cell>
        </row>
        <row r="95">
          <cell r="B95" t="str">
            <v/>
          </cell>
          <cell r="H95" t="str">
            <v/>
          </cell>
          <cell r="J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AB95">
            <v>0</v>
          </cell>
          <cell r="AC95">
            <v>0</v>
          </cell>
          <cell r="AD95">
            <v>0</v>
          </cell>
          <cell r="AJ95">
            <v>0</v>
          </cell>
          <cell r="AK95">
            <v>0</v>
          </cell>
        </row>
        <row r="96">
          <cell r="B96" t="str">
            <v/>
          </cell>
          <cell r="H96" t="str">
            <v/>
          </cell>
          <cell r="J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AB96">
            <v>0</v>
          </cell>
          <cell r="AC96">
            <v>0</v>
          </cell>
          <cell r="AD96">
            <v>0</v>
          </cell>
          <cell r="AJ96">
            <v>0</v>
          </cell>
          <cell r="AK96">
            <v>0</v>
          </cell>
        </row>
        <row r="97">
          <cell r="B97" t="str">
            <v/>
          </cell>
          <cell r="H97" t="str">
            <v/>
          </cell>
          <cell r="J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AB97">
            <v>0</v>
          </cell>
          <cell r="AC97">
            <v>0</v>
          </cell>
          <cell r="AD97">
            <v>0</v>
          </cell>
          <cell r="AJ97">
            <v>0</v>
          </cell>
          <cell r="AK97">
            <v>0</v>
          </cell>
        </row>
        <row r="98">
          <cell r="B98" t="str">
            <v/>
          </cell>
          <cell r="H98" t="str">
            <v/>
          </cell>
          <cell r="J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AB98">
            <v>0</v>
          </cell>
          <cell r="AC98">
            <v>0</v>
          </cell>
          <cell r="AD98">
            <v>0</v>
          </cell>
          <cell r="AJ98">
            <v>0</v>
          </cell>
          <cell r="AK98">
            <v>0</v>
          </cell>
        </row>
        <row r="99">
          <cell r="B99" t="str">
            <v/>
          </cell>
          <cell r="H99" t="str">
            <v/>
          </cell>
          <cell r="J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AB99">
            <v>0</v>
          </cell>
          <cell r="AC99">
            <v>0</v>
          </cell>
          <cell r="AD99">
            <v>0</v>
          </cell>
          <cell r="AJ99">
            <v>0</v>
          </cell>
          <cell r="AK99">
            <v>0</v>
          </cell>
        </row>
        <row r="100">
          <cell r="B100" t="str">
            <v/>
          </cell>
          <cell r="H100" t="str">
            <v/>
          </cell>
          <cell r="J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T100" t="str">
            <v/>
          </cell>
          <cell r="U100" t="str">
            <v/>
          </cell>
          <cell r="W100" t="str">
            <v/>
          </cell>
          <cell r="X100" t="str">
            <v/>
          </cell>
          <cell r="AB100">
            <v>0</v>
          </cell>
          <cell r="AC100">
            <v>0</v>
          </cell>
          <cell r="AD100">
            <v>0</v>
          </cell>
          <cell r="AJ100">
            <v>0</v>
          </cell>
          <cell r="AK100">
            <v>0</v>
          </cell>
        </row>
        <row r="101">
          <cell r="B101" t="str">
            <v/>
          </cell>
          <cell r="H101" t="str">
            <v/>
          </cell>
          <cell r="J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T101" t="str">
            <v/>
          </cell>
          <cell r="U101" t="str">
            <v/>
          </cell>
          <cell r="W101" t="str">
            <v/>
          </cell>
          <cell r="X101" t="str">
            <v/>
          </cell>
          <cell r="AB101">
            <v>0</v>
          </cell>
          <cell r="AC101">
            <v>0</v>
          </cell>
          <cell r="AD101">
            <v>0</v>
          </cell>
          <cell r="AJ101">
            <v>0</v>
          </cell>
          <cell r="AK101">
            <v>0</v>
          </cell>
        </row>
        <row r="102">
          <cell r="B102" t="str">
            <v/>
          </cell>
          <cell r="H102" t="str">
            <v/>
          </cell>
          <cell r="J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T102" t="str">
            <v/>
          </cell>
          <cell r="U102" t="str">
            <v/>
          </cell>
          <cell r="W102" t="str">
            <v/>
          </cell>
          <cell r="X102" t="str">
            <v/>
          </cell>
          <cell r="AB102">
            <v>0</v>
          </cell>
          <cell r="AC102">
            <v>0</v>
          </cell>
          <cell r="AD102">
            <v>0</v>
          </cell>
          <cell r="AJ102">
            <v>0</v>
          </cell>
          <cell r="AK102">
            <v>0</v>
          </cell>
        </row>
        <row r="103">
          <cell r="B103" t="str">
            <v/>
          </cell>
          <cell r="H103" t="str">
            <v/>
          </cell>
          <cell r="J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T103" t="str">
            <v/>
          </cell>
          <cell r="U103" t="str">
            <v/>
          </cell>
          <cell r="W103" t="str">
            <v/>
          </cell>
          <cell r="X103" t="str">
            <v/>
          </cell>
          <cell r="AB103">
            <v>0</v>
          </cell>
          <cell r="AC103">
            <v>0</v>
          </cell>
          <cell r="AD103">
            <v>0</v>
          </cell>
          <cell r="AJ103">
            <v>0</v>
          </cell>
          <cell r="AK103">
            <v>0</v>
          </cell>
        </row>
        <row r="104">
          <cell r="B104" t="str">
            <v/>
          </cell>
          <cell r="H104" t="str">
            <v/>
          </cell>
          <cell r="J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T104" t="str">
            <v/>
          </cell>
          <cell r="U104" t="str">
            <v/>
          </cell>
          <cell r="W104" t="str">
            <v/>
          </cell>
          <cell r="X104" t="str">
            <v/>
          </cell>
          <cell r="AB104">
            <v>0</v>
          </cell>
          <cell r="AC104">
            <v>0</v>
          </cell>
          <cell r="AD104">
            <v>0</v>
          </cell>
          <cell r="AJ104">
            <v>0</v>
          </cell>
          <cell r="AK104">
            <v>0</v>
          </cell>
        </row>
        <row r="105">
          <cell r="B105" t="str">
            <v/>
          </cell>
          <cell r="H105" t="str">
            <v/>
          </cell>
          <cell r="J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T105" t="str">
            <v/>
          </cell>
          <cell r="U105" t="str">
            <v/>
          </cell>
          <cell r="W105" t="str">
            <v/>
          </cell>
          <cell r="X105" t="str">
            <v/>
          </cell>
          <cell r="AB105">
            <v>0</v>
          </cell>
          <cell r="AC105">
            <v>0</v>
          </cell>
          <cell r="AD105">
            <v>0</v>
          </cell>
          <cell r="AJ105">
            <v>0</v>
          </cell>
          <cell r="AK105">
            <v>0</v>
          </cell>
        </row>
        <row r="106">
          <cell r="B106" t="str">
            <v/>
          </cell>
          <cell r="H106" t="str">
            <v/>
          </cell>
          <cell r="J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T106" t="str">
            <v/>
          </cell>
          <cell r="U106" t="str">
            <v/>
          </cell>
          <cell r="W106" t="str">
            <v/>
          </cell>
          <cell r="X106" t="str">
            <v/>
          </cell>
          <cell r="AB106">
            <v>0</v>
          </cell>
          <cell r="AC106">
            <v>0</v>
          </cell>
          <cell r="AD106">
            <v>0</v>
          </cell>
          <cell r="AJ106">
            <v>0</v>
          </cell>
          <cell r="AK106">
            <v>0</v>
          </cell>
        </row>
        <row r="107">
          <cell r="B107" t="str">
            <v/>
          </cell>
          <cell r="H107" t="str">
            <v/>
          </cell>
          <cell r="J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T107" t="str">
            <v/>
          </cell>
          <cell r="U107" t="str">
            <v/>
          </cell>
          <cell r="W107" t="str">
            <v/>
          </cell>
          <cell r="X107" t="str">
            <v/>
          </cell>
          <cell r="AB107">
            <v>0</v>
          </cell>
          <cell r="AC107">
            <v>0</v>
          </cell>
          <cell r="AD107">
            <v>0</v>
          </cell>
          <cell r="AJ107">
            <v>0</v>
          </cell>
          <cell r="AK107">
            <v>0</v>
          </cell>
        </row>
        <row r="108">
          <cell r="B108" t="str">
            <v/>
          </cell>
          <cell r="H108" t="str">
            <v/>
          </cell>
          <cell r="J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T108" t="str">
            <v/>
          </cell>
          <cell r="U108" t="str">
            <v/>
          </cell>
          <cell r="W108" t="str">
            <v/>
          </cell>
          <cell r="X108" t="str">
            <v/>
          </cell>
          <cell r="AB108">
            <v>0</v>
          </cell>
          <cell r="AC108">
            <v>0</v>
          </cell>
          <cell r="AD108">
            <v>0</v>
          </cell>
          <cell r="AJ108">
            <v>0</v>
          </cell>
          <cell r="AK108">
            <v>0</v>
          </cell>
        </row>
        <row r="109">
          <cell r="B109" t="str">
            <v/>
          </cell>
          <cell r="H109" t="str">
            <v/>
          </cell>
          <cell r="J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T109" t="str">
            <v/>
          </cell>
          <cell r="U109" t="str">
            <v/>
          </cell>
          <cell r="W109" t="str">
            <v/>
          </cell>
          <cell r="X109" t="str">
            <v/>
          </cell>
          <cell r="AB109">
            <v>0</v>
          </cell>
          <cell r="AC109">
            <v>0</v>
          </cell>
          <cell r="AD109">
            <v>0</v>
          </cell>
          <cell r="AJ109">
            <v>0</v>
          </cell>
          <cell r="AK109">
            <v>0</v>
          </cell>
        </row>
        <row r="110">
          <cell r="B110" t="str">
            <v/>
          </cell>
          <cell r="H110" t="str">
            <v/>
          </cell>
          <cell r="J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T110" t="str">
            <v/>
          </cell>
          <cell r="U110" t="str">
            <v/>
          </cell>
          <cell r="W110" t="str">
            <v/>
          </cell>
          <cell r="X110" t="str">
            <v/>
          </cell>
          <cell r="AB110">
            <v>0</v>
          </cell>
          <cell r="AC110">
            <v>0</v>
          </cell>
          <cell r="AD110">
            <v>0</v>
          </cell>
          <cell r="AJ110">
            <v>0</v>
          </cell>
          <cell r="AK110">
            <v>0</v>
          </cell>
        </row>
        <row r="111">
          <cell r="B111" t="str">
            <v/>
          </cell>
          <cell r="H111" t="str">
            <v/>
          </cell>
          <cell r="J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T111" t="str">
            <v/>
          </cell>
          <cell r="U111" t="str">
            <v/>
          </cell>
          <cell r="W111" t="str">
            <v/>
          </cell>
          <cell r="X111" t="str">
            <v/>
          </cell>
          <cell r="AB111">
            <v>0</v>
          </cell>
          <cell r="AC111">
            <v>0</v>
          </cell>
          <cell r="AD111">
            <v>0</v>
          </cell>
          <cell r="AJ111">
            <v>0</v>
          </cell>
          <cell r="AK111">
            <v>0</v>
          </cell>
        </row>
        <row r="112">
          <cell r="B112" t="str">
            <v/>
          </cell>
          <cell r="H112" t="str">
            <v/>
          </cell>
          <cell r="J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T112" t="str">
            <v/>
          </cell>
          <cell r="U112" t="str">
            <v/>
          </cell>
          <cell r="W112" t="str">
            <v/>
          </cell>
          <cell r="X112" t="str">
            <v/>
          </cell>
          <cell r="AB112">
            <v>0</v>
          </cell>
          <cell r="AC112">
            <v>0</v>
          </cell>
          <cell r="AD112">
            <v>0</v>
          </cell>
          <cell r="AJ112">
            <v>0</v>
          </cell>
          <cell r="AK112">
            <v>0</v>
          </cell>
        </row>
        <row r="113">
          <cell r="B113" t="str">
            <v/>
          </cell>
          <cell r="H113" t="str">
            <v/>
          </cell>
          <cell r="J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T113" t="str">
            <v/>
          </cell>
          <cell r="U113" t="str">
            <v/>
          </cell>
          <cell r="W113" t="str">
            <v/>
          </cell>
          <cell r="X113" t="str">
            <v/>
          </cell>
          <cell r="AB113">
            <v>0</v>
          </cell>
          <cell r="AC113">
            <v>0</v>
          </cell>
          <cell r="AD113">
            <v>0</v>
          </cell>
          <cell r="AJ113">
            <v>0</v>
          </cell>
          <cell r="AK113">
            <v>0</v>
          </cell>
        </row>
        <row r="114">
          <cell r="B114" t="str">
            <v/>
          </cell>
          <cell r="H114" t="str">
            <v/>
          </cell>
          <cell r="J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T114" t="str">
            <v/>
          </cell>
          <cell r="U114" t="str">
            <v/>
          </cell>
          <cell r="W114" t="str">
            <v/>
          </cell>
          <cell r="X114" t="str">
            <v/>
          </cell>
          <cell r="AB114">
            <v>0</v>
          </cell>
          <cell r="AC114">
            <v>0</v>
          </cell>
          <cell r="AD114">
            <v>0</v>
          </cell>
          <cell r="AJ114">
            <v>0</v>
          </cell>
          <cell r="AK114">
            <v>0</v>
          </cell>
        </row>
        <row r="115">
          <cell r="B115" t="str">
            <v/>
          </cell>
          <cell r="H115" t="str">
            <v/>
          </cell>
          <cell r="J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T115" t="str">
            <v/>
          </cell>
          <cell r="U115" t="str">
            <v/>
          </cell>
          <cell r="W115" t="str">
            <v/>
          </cell>
          <cell r="X115" t="str">
            <v/>
          </cell>
          <cell r="AB115">
            <v>0</v>
          </cell>
          <cell r="AC115">
            <v>0</v>
          </cell>
          <cell r="AD115">
            <v>0</v>
          </cell>
          <cell r="AJ115">
            <v>0</v>
          </cell>
          <cell r="AK115">
            <v>0</v>
          </cell>
        </row>
        <row r="116">
          <cell r="B116" t="str">
            <v/>
          </cell>
          <cell r="H116" t="str">
            <v/>
          </cell>
          <cell r="J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T116" t="str">
            <v/>
          </cell>
          <cell r="U116" t="str">
            <v/>
          </cell>
          <cell r="W116" t="str">
            <v/>
          </cell>
          <cell r="X116" t="str">
            <v/>
          </cell>
          <cell r="AB116">
            <v>0</v>
          </cell>
          <cell r="AC116">
            <v>0</v>
          </cell>
          <cell r="AD116">
            <v>0</v>
          </cell>
          <cell r="AJ116">
            <v>0</v>
          </cell>
          <cell r="AK116">
            <v>0</v>
          </cell>
        </row>
        <row r="117">
          <cell r="B117" t="str">
            <v/>
          </cell>
          <cell r="H117" t="str">
            <v/>
          </cell>
          <cell r="J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T117" t="str">
            <v/>
          </cell>
          <cell r="U117" t="str">
            <v/>
          </cell>
          <cell r="W117" t="str">
            <v/>
          </cell>
          <cell r="X117" t="str">
            <v/>
          </cell>
          <cell r="AB117">
            <v>0</v>
          </cell>
          <cell r="AC117">
            <v>0</v>
          </cell>
          <cell r="AD117">
            <v>0</v>
          </cell>
          <cell r="AJ117">
            <v>0</v>
          </cell>
          <cell r="AK117">
            <v>0</v>
          </cell>
        </row>
        <row r="118">
          <cell r="B118" t="str">
            <v/>
          </cell>
          <cell r="H118" t="str">
            <v/>
          </cell>
          <cell r="J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T118" t="str">
            <v/>
          </cell>
          <cell r="U118" t="str">
            <v/>
          </cell>
          <cell r="W118" t="str">
            <v/>
          </cell>
          <cell r="X118" t="str">
            <v/>
          </cell>
          <cell r="AB118">
            <v>0</v>
          </cell>
          <cell r="AC118">
            <v>0</v>
          </cell>
          <cell r="AD118">
            <v>0</v>
          </cell>
          <cell r="AJ118">
            <v>0</v>
          </cell>
          <cell r="AK118">
            <v>0</v>
          </cell>
        </row>
        <row r="119">
          <cell r="B119" t="str">
            <v/>
          </cell>
          <cell r="H119" t="str">
            <v/>
          </cell>
          <cell r="J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T119" t="str">
            <v/>
          </cell>
          <cell r="U119" t="str">
            <v/>
          </cell>
          <cell r="W119" t="str">
            <v/>
          </cell>
          <cell r="X119" t="str">
            <v/>
          </cell>
          <cell r="AB119">
            <v>0</v>
          </cell>
          <cell r="AC119">
            <v>0</v>
          </cell>
          <cell r="AD119">
            <v>0</v>
          </cell>
          <cell r="AJ119">
            <v>0</v>
          </cell>
          <cell r="AK119">
            <v>0</v>
          </cell>
        </row>
        <row r="120">
          <cell r="B120" t="str">
            <v/>
          </cell>
          <cell r="H120" t="str">
            <v/>
          </cell>
          <cell r="J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T120" t="str">
            <v/>
          </cell>
          <cell r="U120" t="str">
            <v/>
          </cell>
          <cell r="W120" t="str">
            <v/>
          </cell>
          <cell r="X120" t="str">
            <v/>
          </cell>
          <cell r="AB120">
            <v>0</v>
          </cell>
          <cell r="AC120">
            <v>0</v>
          </cell>
          <cell r="AD120">
            <v>0</v>
          </cell>
          <cell r="AJ120">
            <v>0</v>
          </cell>
          <cell r="AK120">
            <v>0</v>
          </cell>
        </row>
        <row r="121">
          <cell r="B121" t="str">
            <v/>
          </cell>
          <cell r="H121" t="str">
            <v/>
          </cell>
          <cell r="J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T121" t="str">
            <v/>
          </cell>
          <cell r="U121" t="str">
            <v/>
          </cell>
          <cell r="W121" t="str">
            <v/>
          </cell>
          <cell r="X121" t="str">
            <v/>
          </cell>
          <cell r="AB121">
            <v>0</v>
          </cell>
          <cell r="AC121">
            <v>0</v>
          </cell>
          <cell r="AD121">
            <v>0</v>
          </cell>
          <cell r="AJ121">
            <v>0</v>
          </cell>
          <cell r="AK121">
            <v>0</v>
          </cell>
        </row>
        <row r="122">
          <cell r="B122" t="str">
            <v/>
          </cell>
          <cell r="H122" t="str">
            <v/>
          </cell>
          <cell r="J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T122" t="str">
            <v/>
          </cell>
          <cell r="U122" t="str">
            <v/>
          </cell>
          <cell r="W122" t="str">
            <v/>
          </cell>
          <cell r="X122" t="str">
            <v/>
          </cell>
          <cell r="AB122">
            <v>0</v>
          </cell>
          <cell r="AC122">
            <v>0</v>
          </cell>
          <cell r="AD122">
            <v>0</v>
          </cell>
          <cell r="AJ122">
            <v>0</v>
          </cell>
          <cell r="AK122">
            <v>0</v>
          </cell>
        </row>
        <row r="123">
          <cell r="B123" t="str">
            <v/>
          </cell>
          <cell r="H123" t="str">
            <v/>
          </cell>
          <cell r="J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T123" t="str">
            <v/>
          </cell>
          <cell r="U123" t="str">
            <v/>
          </cell>
          <cell r="W123" t="str">
            <v/>
          </cell>
          <cell r="X123" t="str">
            <v/>
          </cell>
          <cell r="AB123">
            <v>0</v>
          </cell>
          <cell r="AC123">
            <v>0</v>
          </cell>
          <cell r="AD123">
            <v>0</v>
          </cell>
          <cell r="AJ123">
            <v>0</v>
          </cell>
          <cell r="AK123">
            <v>0</v>
          </cell>
        </row>
        <row r="124">
          <cell r="B124" t="str">
            <v/>
          </cell>
          <cell r="H124" t="str">
            <v/>
          </cell>
          <cell r="J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T124" t="str">
            <v/>
          </cell>
          <cell r="U124" t="str">
            <v/>
          </cell>
          <cell r="W124" t="str">
            <v/>
          </cell>
          <cell r="X124" t="str">
            <v/>
          </cell>
          <cell r="AB124">
            <v>0</v>
          </cell>
          <cell r="AC124">
            <v>0</v>
          </cell>
          <cell r="AD124">
            <v>0</v>
          </cell>
          <cell r="AJ124">
            <v>0</v>
          </cell>
          <cell r="AK124">
            <v>0</v>
          </cell>
        </row>
        <row r="125">
          <cell r="B125" t="str">
            <v/>
          </cell>
          <cell r="H125" t="str">
            <v/>
          </cell>
          <cell r="J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T125" t="str">
            <v/>
          </cell>
          <cell r="U125" t="str">
            <v/>
          </cell>
          <cell r="W125" t="str">
            <v/>
          </cell>
          <cell r="X125" t="str">
            <v/>
          </cell>
          <cell r="AB125">
            <v>0</v>
          </cell>
          <cell r="AC125">
            <v>0</v>
          </cell>
          <cell r="AD125">
            <v>0</v>
          </cell>
          <cell r="AJ125">
            <v>0</v>
          </cell>
          <cell r="AK125">
            <v>0</v>
          </cell>
        </row>
        <row r="126">
          <cell r="B126" t="str">
            <v/>
          </cell>
          <cell r="H126" t="str">
            <v/>
          </cell>
          <cell r="J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T126" t="str">
            <v/>
          </cell>
          <cell r="U126" t="str">
            <v/>
          </cell>
          <cell r="W126" t="str">
            <v/>
          </cell>
          <cell r="X126" t="str">
            <v/>
          </cell>
          <cell r="AB126">
            <v>0</v>
          </cell>
          <cell r="AC126">
            <v>0</v>
          </cell>
          <cell r="AD126">
            <v>0</v>
          </cell>
          <cell r="AJ126">
            <v>0</v>
          </cell>
          <cell r="AK126">
            <v>0</v>
          </cell>
        </row>
        <row r="127">
          <cell r="B127" t="str">
            <v/>
          </cell>
          <cell r="H127" t="str">
            <v/>
          </cell>
          <cell r="J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T127" t="str">
            <v/>
          </cell>
          <cell r="U127" t="str">
            <v/>
          </cell>
          <cell r="W127" t="str">
            <v/>
          </cell>
          <cell r="X127" t="str">
            <v/>
          </cell>
          <cell r="AB127">
            <v>0</v>
          </cell>
          <cell r="AC127">
            <v>0</v>
          </cell>
          <cell r="AD127">
            <v>0</v>
          </cell>
          <cell r="AJ127">
            <v>0</v>
          </cell>
          <cell r="AK127">
            <v>0</v>
          </cell>
        </row>
        <row r="128">
          <cell r="B128" t="str">
            <v/>
          </cell>
          <cell r="H128" t="str">
            <v/>
          </cell>
          <cell r="J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T128" t="str">
            <v/>
          </cell>
          <cell r="U128" t="str">
            <v/>
          </cell>
          <cell r="W128" t="str">
            <v/>
          </cell>
          <cell r="X128" t="str">
            <v/>
          </cell>
          <cell r="AB128">
            <v>0</v>
          </cell>
          <cell r="AC128">
            <v>0</v>
          </cell>
          <cell r="AD128">
            <v>0</v>
          </cell>
          <cell r="AJ128">
            <v>0</v>
          </cell>
          <cell r="AK128">
            <v>0</v>
          </cell>
        </row>
        <row r="129">
          <cell r="B129" t="str">
            <v/>
          </cell>
          <cell r="H129" t="str">
            <v/>
          </cell>
          <cell r="J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T129" t="str">
            <v/>
          </cell>
          <cell r="U129" t="str">
            <v/>
          </cell>
          <cell r="W129" t="str">
            <v/>
          </cell>
          <cell r="X129" t="str">
            <v/>
          </cell>
          <cell r="AB129">
            <v>0</v>
          </cell>
          <cell r="AC129">
            <v>0</v>
          </cell>
          <cell r="AD129">
            <v>0</v>
          </cell>
          <cell r="AJ129">
            <v>0</v>
          </cell>
          <cell r="AK129">
            <v>0</v>
          </cell>
        </row>
        <row r="130">
          <cell r="B130" t="str">
            <v/>
          </cell>
          <cell r="H130" t="str">
            <v/>
          </cell>
          <cell r="J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T130" t="str">
            <v/>
          </cell>
          <cell r="U130" t="str">
            <v/>
          </cell>
          <cell r="W130" t="str">
            <v/>
          </cell>
          <cell r="X130" t="str">
            <v/>
          </cell>
          <cell r="AB130">
            <v>0</v>
          </cell>
          <cell r="AC130">
            <v>0</v>
          </cell>
          <cell r="AD130">
            <v>0</v>
          </cell>
          <cell r="AJ130">
            <v>0</v>
          </cell>
          <cell r="AK130">
            <v>0</v>
          </cell>
        </row>
        <row r="131">
          <cell r="B131" t="str">
            <v/>
          </cell>
          <cell r="H131" t="str">
            <v/>
          </cell>
          <cell r="J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T131" t="str">
            <v/>
          </cell>
          <cell r="U131" t="str">
            <v/>
          </cell>
          <cell r="W131" t="str">
            <v/>
          </cell>
          <cell r="X131" t="str">
            <v/>
          </cell>
          <cell r="AB131">
            <v>0</v>
          </cell>
          <cell r="AC131">
            <v>0</v>
          </cell>
          <cell r="AD131">
            <v>0</v>
          </cell>
          <cell r="AJ131">
            <v>0</v>
          </cell>
          <cell r="AK131">
            <v>0</v>
          </cell>
        </row>
        <row r="132">
          <cell r="B132" t="str">
            <v/>
          </cell>
          <cell r="H132" t="str">
            <v/>
          </cell>
          <cell r="J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T132" t="str">
            <v/>
          </cell>
          <cell r="U132" t="str">
            <v/>
          </cell>
          <cell r="W132" t="str">
            <v/>
          </cell>
          <cell r="X132" t="str">
            <v/>
          </cell>
          <cell r="AB132">
            <v>0</v>
          </cell>
          <cell r="AC132">
            <v>0</v>
          </cell>
          <cell r="AD132">
            <v>0</v>
          </cell>
          <cell r="AJ132">
            <v>0</v>
          </cell>
          <cell r="AK132">
            <v>0</v>
          </cell>
        </row>
        <row r="133">
          <cell r="B133" t="str">
            <v/>
          </cell>
          <cell r="H133" t="str">
            <v/>
          </cell>
          <cell r="J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T133" t="str">
            <v/>
          </cell>
          <cell r="U133" t="str">
            <v/>
          </cell>
          <cell r="W133" t="str">
            <v/>
          </cell>
          <cell r="X133" t="str">
            <v/>
          </cell>
          <cell r="AB133">
            <v>0</v>
          </cell>
          <cell r="AC133">
            <v>0</v>
          </cell>
          <cell r="AD133">
            <v>0</v>
          </cell>
          <cell r="AJ133">
            <v>0</v>
          </cell>
          <cell r="AK133">
            <v>0</v>
          </cell>
        </row>
        <row r="134">
          <cell r="B134" t="str">
            <v/>
          </cell>
          <cell r="H134" t="str">
            <v/>
          </cell>
          <cell r="J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T134" t="str">
            <v/>
          </cell>
          <cell r="U134" t="str">
            <v/>
          </cell>
          <cell r="W134" t="str">
            <v/>
          </cell>
          <cell r="X134" t="str">
            <v/>
          </cell>
          <cell r="AB134">
            <v>0</v>
          </cell>
          <cell r="AC134">
            <v>0</v>
          </cell>
          <cell r="AD134">
            <v>0</v>
          </cell>
          <cell r="AJ134">
            <v>0</v>
          </cell>
          <cell r="AK134">
            <v>0</v>
          </cell>
        </row>
        <row r="135">
          <cell r="B135" t="str">
            <v/>
          </cell>
          <cell r="H135" t="str">
            <v/>
          </cell>
          <cell r="J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T135" t="str">
            <v/>
          </cell>
          <cell r="U135" t="str">
            <v/>
          </cell>
          <cell r="W135" t="str">
            <v/>
          </cell>
          <cell r="X135" t="str">
            <v/>
          </cell>
          <cell r="AB135">
            <v>0</v>
          </cell>
          <cell r="AC135">
            <v>0</v>
          </cell>
          <cell r="AD135">
            <v>0</v>
          </cell>
          <cell r="AJ135">
            <v>0</v>
          </cell>
          <cell r="AK135">
            <v>0</v>
          </cell>
        </row>
        <row r="136">
          <cell r="B136" t="str">
            <v/>
          </cell>
          <cell r="H136" t="str">
            <v/>
          </cell>
          <cell r="J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T136" t="str">
            <v/>
          </cell>
          <cell r="U136" t="str">
            <v/>
          </cell>
          <cell r="W136" t="str">
            <v/>
          </cell>
          <cell r="X136" t="str">
            <v/>
          </cell>
          <cell r="AB136">
            <v>0</v>
          </cell>
          <cell r="AC136">
            <v>0</v>
          </cell>
          <cell r="AD136">
            <v>0</v>
          </cell>
          <cell r="AJ136">
            <v>0</v>
          </cell>
          <cell r="AK136">
            <v>0</v>
          </cell>
        </row>
        <row r="137">
          <cell r="B137" t="str">
            <v/>
          </cell>
          <cell r="H137" t="str">
            <v/>
          </cell>
          <cell r="J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T137" t="str">
            <v/>
          </cell>
          <cell r="U137" t="str">
            <v/>
          </cell>
          <cell r="W137" t="str">
            <v/>
          </cell>
          <cell r="X137" t="str">
            <v/>
          </cell>
          <cell r="AB137">
            <v>0</v>
          </cell>
          <cell r="AC137">
            <v>0</v>
          </cell>
          <cell r="AD137">
            <v>0</v>
          </cell>
          <cell r="AJ137">
            <v>0</v>
          </cell>
          <cell r="AK137">
            <v>0</v>
          </cell>
        </row>
        <row r="138">
          <cell r="B138" t="str">
            <v/>
          </cell>
          <cell r="H138" t="str">
            <v/>
          </cell>
          <cell r="J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T138" t="str">
            <v/>
          </cell>
          <cell r="U138" t="str">
            <v/>
          </cell>
          <cell r="W138" t="str">
            <v/>
          </cell>
          <cell r="X138" t="str">
            <v/>
          </cell>
          <cell r="AB138">
            <v>0</v>
          </cell>
          <cell r="AC138">
            <v>0</v>
          </cell>
          <cell r="AD138">
            <v>0</v>
          </cell>
          <cell r="AJ138">
            <v>0</v>
          </cell>
          <cell r="AK138">
            <v>0</v>
          </cell>
        </row>
        <row r="139">
          <cell r="B139" t="str">
            <v/>
          </cell>
          <cell r="H139" t="str">
            <v/>
          </cell>
          <cell r="J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T139" t="str">
            <v/>
          </cell>
          <cell r="U139" t="str">
            <v/>
          </cell>
          <cell r="W139" t="str">
            <v/>
          </cell>
          <cell r="X139" t="str">
            <v/>
          </cell>
          <cell r="AB139">
            <v>0</v>
          </cell>
          <cell r="AC139">
            <v>0</v>
          </cell>
          <cell r="AD139">
            <v>0</v>
          </cell>
          <cell r="AJ139">
            <v>0</v>
          </cell>
          <cell r="AK139">
            <v>0</v>
          </cell>
        </row>
        <row r="140">
          <cell r="B140" t="str">
            <v/>
          </cell>
          <cell r="H140" t="str">
            <v/>
          </cell>
          <cell r="J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T140" t="str">
            <v/>
          </cell>
          <cell r="U140" t="str">
            <v/>
          </cell>
          <cell r="W140" t="str">
            <v/>
          </cell>
          <cell r="X140" t="str">
            <v/>
          </cell>
          <cell r="AB140">
            <v>0</v>
          </cell>
          <cell r="AC140">
            <v>0</v>
          </cell>
          <cell r="AD140">
            <v>0</v>
          </cell>
          <cell r="AJ140">
            <v>0</v>
          </cell>
          <cell r="AK140">
            <v>0</v>
          </cell>
        </row>
        <row r="141">
          <cell r="B141" t="str">
            <v/>
          </cell>
          <cell r="H141" t="str">
            <v/>
          </cell>
          <cell r="J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T141" t="str">
            <v/>
          </cell>
          <cell r="U141" t="str">
            <v/>
          </cell>
          <cell r="W141" t="str">
            <v/>
          </cell>
          <cell r="X141" t="str">
            <v/>
          </cell>
          <cell r="AB141">
            <v>0</v>
          </cell>
          <cell r="AC141">
            <v>0</v>
          </cell>
          <cell r="AD141">
            <v>0</v>
          </cell>
          <cell r="AJ141">
            <v>0</v>
          </cell>
          <cell r="AK141">
            <v>0</v>
          </cell>
        </row>
        <row r="142">
          <cell r="B142" t="str">
            <v/>
          </cell>
          <cell r="H142" t="str">
            <v/>
          </cell>
          <cell r="J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T142" t="str">
            <v/>
          </cell>
          <cell r="U142" t="str">
            <v/>
          </cell>
          <cell r="W142" t="str">
            <v/>
          </cell>
          <cell r="X142" t="str">
            <v/>
          </cell>
          <cell r="AB142">
            <v>0</v>
          </cell>
          <cell r="AC142">
            <v>0</v>
          </cell>
          <cell r="AD142">
            <v>0</v>
          </cell>
          <cell r="AJ142">
            <v>0</v>
          </cell>
          <cell r="AK142">
            <v>0</v>
          </cell>
        </row>
        <row r="143">
          <cell r="B143" t="str">
            <v/>
          </cell>
          <cell r="H143" t="str">
            <v/>
          </cell>
          <cell r="J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T143" t="str">
            <v/>
          </cell>
          <cell r="U143" t="str">
            <v/>
          </cell>
          <cell r="W143" t="str">
            <v/>
          </cell>
          <cell r="X143" t="str">
            <v/>
          </cell>
          <cell r="AB143">
            <v>0</v>
          </cell>
          <cell r="AC143">
            <v>0</v>
          </cell>
          <cell r="AD143">
            <v>0</v>
          </cell>
          <cell r="AJ143">
            <v>0</v>
          </cell>
          <cell r="AK143">
            <v>0</v>
          </cell>
        </row>
        <row r="144">
          <cell r="B144" t="str">
            <v/>
          </cell>
          <cell r="H144" t="str">
            <v/>
          </cell>
          <cell r="J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T144" t="str">
            <v/>
          </cell>
          <cell r="U144" t="str">
            <v/>
          </cell>
          <cell r="W144" t="str">
            <v/>
          </cell>
          <cell r="X144" t="str">
            <v/>
          </cell>
          <cell r="AB144">
            <v>0</v>
          </cell>
          <cell r="AC144">
            <v>0</v>
          </cell>
          <cell r="AD144">
            <v>0</v>
          </cell>
          <cell r="AJ144">
            <v>0</v>
          </cell>
          <cell r="AK144">
            <v>0</v>
          </cell>
        </row>
        <row r="145">
          <cell r="B145" t="str">
            <v/>
          </cell>
          <cell r="H145" t="str">
            <v/>
          </cell>
          <cell r="J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T145" t="str">
            <v/>
          </cell>
          <cell r="U145" t="str">
            <v/>
          </cell>
          <cell r="W145" t="str">
            <v/>
          </cell>
          <cell r="X145" t="str">
            <v/>
          </cell>
          <cell r="AB145">
            <v>0</v>
          </cell>
          <cell r="AC145">
            <v>0</v>
          </cell>
          <cell r="AD145">
            <v>0</v>
          </cell>
          <cell r="AJ145">
            <v>0</v>
          </cell>
          <cell r="AK145">
            <v>0</v>
          </cell>
        </row>
        <row r="146">
          <cell r="B146" t="str">
            <v/>
          </cell>
          <cell r="H146" t="str">
            <v/>
          </cell>
          <cell r="J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T146" t="str">
            <v/>
          </cell>
          <cell r="U146" t="str">
            <v/>
          </cell>
          <cell r="W146" t="str">
            <v/>
          </cell>
          <cell r="X146" t="str">
            <v/>
          </cell>
          <cell r="AB146">
            <v>0</v>
          </cell>
          <cell r="AC146">
            <v>0</v>
          </cell>
          <cell r="AD146">
            <v>0</v>
          </cell>
          <cell r="AJ146">
            <v>0</v>
          </cell>
          <cell r="AK146">
            <v>0</v>
          </cell>
        </row>
        <row r="147">
          <cell r="B147" t="str">
            <v/>
          </cell>
          <cell r="H147" t="str">
            <v/>
          </cell>
          <cell r="J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T147" t="str">
            <v/>
          </cell>
          <cell r="U147" t="str">
            <v/>
          </cell>
          <cell r="W147" t="str">
            <v/>
          </cell>
          <cell r="X147" t="str">
            <v/>
          </cell>
          <cell r="AB147">
            <v>0</v>
          </cell>
          <cell r="AC147">
            <v>0</v>
          </cell>
          <cell r="AD147">
            <v>0</v>
          </cell>
          <cell r="AJ147">
            <v>0</v>
          </cell>
          <cell r="AK147">
            <v>0</v>
          </cell>
        </row>
        <row r="148">
          <cell r="B148" t="str">
            <v/>
          </cell>
          <cell r="H148" t="str">
            <v/>
          </cell>
          <cell r="J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T148" t="str">
            <v/>
          </cell>
          <cell r="U148" t="str">
            <v/>
          </cell>
          <cell r="W148" t="str">
            <v/>
          </cell>
          <cell r="X148" t="str">
            <v/>
          </cell>
          <cell r="AB148">
            <v>0</v>
          </cell>
          <cell r="AC148">
            <v>0</v>
          </cell>
          <cell r="AD148">
            <v>0</v>
          </cell>
          <cell r="AJ148">
            <v>0</v>
          </cell>
          <cell r="AK148">
            <v>0</v>
          </cell>
        </row>
        <row r="149">
          <cell r="B149" t="str">
            <v/>
          </cell>
          <cell r="H149" t="str">
            <v/>
          </cell>
          <cell r="J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T149" t="str">
            <v/>
          </cell>
          <cell r="U149" t="str">
            <v/>
          </cell>
          <cell r="W149" t="str">
            <v/>
          </cell>
          <cell r="X149" t="str">
            <v/>
          </cell>
          <cell r="AB149">
            <v>0</v>
          </cell>
          <cell r="AC149">
            <v>0</v>
          </cell>
          <cell r="AD149">
            <v>0</v>
          </cell>
          <cell r="AJ149">
            <v>0</v>
          </cell>
          <cell r="AK149">
            <v>0</v>
          </cell>
        </row>
        <row r="150">
          <cell r="B150" t="str">
            <v/>
          </cell>
          <cell r="H150" t="str">
            <v/>
          </cell>
          <cell r="J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T150" t="str">
            <v/>
          </cell>
          <cell r="U150" t="str">
            <v/>
          </cell>
          <cell r="W150" t="str">
            <v/>
          </cell>
          <cell r="X150" t="str">
            <v/>
          </cell>
          <cell r="AB150">
            <v>0</v>
          </cell>
          <cell r="AC150">
            <v>0</v>
          </cell>
          <cell r="AD150">
            <v>0</v>
          </cell>
          <cell r="AJ150">
            <v>0</v>
          </cell>
          <cell r="AK150">
            <v>0</v>
          </cell>
        </row>
        <row r="151">
          <cell r="B151" t="str">
            <v/>
          </cell>
          <cell r="H151" t="str">
            <v/>
          </cell>
          <cell r="J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T151" t="str">
            <v/>
          </cell>
          <cell r="U151" t="str">
            <v/>
          </cell>
          <cell r="W151" t="str">
            <v/>
          </cell>
          <cell r="X151" t="str">
            <v/>
          </cell>
          <cell r="AB151">
            <v>0</v>
          </cell>
          <cell r="AC151">
            <v>0</v>
          </cell>
          <cell r="AD151">
            <v>0</v>
          </cell>
          <cell r="AJ151">
            <v>0</v>
          </cell>
          <cell r="AK151">
            <v>0</v>
          </cell>
        </row>
        <row r="152">
          <cell r="B152" t="str">
            <v/>
          </cell>
          <cell r="H152" t="str">
            <v/>
          </cell>
          <cell r="J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T152" t="str">
            <v/>
          </cell>
          <cell r="U152" t="str">
            <v/>
          </cell>
          <cell r="W152" t="str">
            <v/>
          </cell>
          <cell r="X152" t="str">
            <v/>
          </cell>
          <cell r="AB152">
            <v>0</v>
          </cell>
          <cell r="AC152">
            <v>0</v>
          </cell>
          <cell r="AD152">
            <v>0</v>
          </cell>
          <cell r="AJ152">
            <v>0</v>
          </cell>
          <cell r="AK152">
            <v>0</v>
          </cell>
        </row>
        <row r="153">
          <cell r="B153" t="str">
            <v/>
          </cell>
          <cell r="H153" t="str">
            <v/>
          </cell>
          <cell r="J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T153" t="str">
            <v/>
          </cell>
          <cell r="U153" t="str">
            <v/>
          </cell>
          <cell r="W153" t="str">
            <v/>
          </cell>
          <cell r="X153" t="str">
            <v/>
          </cell>
          <cell r="AB153">
            <v>0</v>
          </cell>
          <cell r="AC153">
            <v>0</v>
          </cell>
          <cell r="AD153">
            <v>0</v>
          </cell>
          <cell r="AJ153">
            <v>0</v>
          </cell>
          <cell r="AK153">
            <v>0</v>
          </cell>
        </row>
        <row r="154">
          <cell r="B154" t="str">
            <v/>
          </cell>
          <cell r="H154" t="str">
            <v/>
          </cell>
          <cell r="J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T154" t="str">
            <v/>
          </cell>
          <cell r="U154" t="str">
            <v/>
          </cell>
          <cell r="W154" t="str">
            <v/>
          </cell>
          <cell r="X154" t="str">
            <v/>
          </cell>
          <cell r="AB154">
            <v>0</v>
          </cell>
          <cell r="AC154">
            <v>0</v>
          </cell>
          <cell r="AD154">
            <v>0</v>
          </cell>
          <cell r="AJ154">
            <v>0</v>
          </cell>
          <cell r="AK154">
            <v>0</v>
          </cell>
        </row>
        <row r="155">
          <cell r="B155" t="str">
            <v/>
          </cell>
          <cell r="H155" t="str">
            <v/>
          </cell>
          <cell r="J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T155" t="str">
            <v/>
          </cell>
          <cell r="U155" t="str">
            <v/>
          </cell>
          <cell r="W155" t="str">
            <v/>
          </cell>
          <cell r="X155" t="str">
            <v/>
          </cell>
          <cell r="AB155">
            <v>0</v>
          </cell>
          <cell r="AC155">
            <v>0</v>
          </cell>
          <cell r="AD155">
            <v>0</v>
          </cell>
          <cell r="AJ155">
            <v>0</v>
          </cell>
          <cell r="AK155">
            <v>0</v>
          </cell>
        </row>
        <row r="156">
          <cell r="B156" t="str">
            <v/>
          </cell>
          <cell r="H156" t="str">
            <v/>
          </cell>
          <cell r="J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T156" t="str">
            <v/>
          </cell>
          <cell r="U156" t="str">
            <v/>
          </cell>
          <cell r="W156" t="str">
            <v/>
          </cell>
          <cell r="X156" t="str">
            <v/>
          </cell>
          <cell r="AB156">
            <v>0</v>
          </cell>
          <cell r="AC156">
            <v>0</v>
          </cell>
          <cell r="AD156">
            <v>0</v>
          </cell>
          <cell r="AJ156">
            <v>0</v>
          </cell>
          <cell r="AK156">
            <v>0</v>
          </cell>
        </row>
        <row r="157">
          <cell r="B157" t="str">
            <v/>
          </cell>
          <cell r="H157" t="str">
            <v/>
          </cell>
          <cell r="J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T157" t="str">
            <v/>
          </cell>
          <cell r="U157" t="str">
            <v/>
          </cell>
          <cell r="W157" t="str">
            <v/>
          </cell>
          <cell r="X157" t="str">
            <v/>
          </cell>
          <cell r="AB157">
            <v>0</v>
          </cell>
          <cell r="AC157">
            <v>0</v>
          </cell>
          <cell r="AD157">
            <v>0</v>
          </cell>
          <cell r="AJ157">
            <v>0</v>
          </cell>
          <cell r="AK157">
            <v>0</v>
          </cell>
        </row>
        <row r="158">
          <cell r="B158" t="str">
            <v/>
          </cell>
          <cell r="H158" t="str">
            <v/>
          </cell>
          <cell r="J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T158" t="str">
            <v/>
          </cell>
          <cell r="U158" t="str">
            <v/>
          </cell>
          <cell r="W158" t="str">
            <v/>
          </cell>
          <cell r="X158" t="str">
            <v/>
          </cell>
          <cell r="AB158">
            <v>0</v>
          </cell>
          <cell r="AC158">
            <v>0</v>
          </cell>
          <cell r="AD158">
            <v>0</v>
          </cell>
          <cell r="AJ158">
            <v>0</v>
          </cell>
          <cell r="AK158">
            <v>0</v>
          </cell>
        </row>
        <row r="159">
          <cell r="B159" t="str">
            <v/>
          </cell>
          <cell r="H159" t="str">
            <v/>
          </cell>
          <cell r="J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T159" t="str">
            <v/>
          </cell>
          <cell r="U159" t="str">
            <v/>
          </cell>
          <cell r="W159" t="str">
            <v/>
          </cell>
          <cell r="X159" t="str">
            <v/>
          </cell>
          <cell r="AB159">
            <v>0</v>
          </cell>
          <cell r="AC159">
            <v>0</v>
          </cell>
          <cell r="AD159">
            <v>0</v>
          </cell>
          <cell r="AJ159">
            <v>0</v>
          </cell>
          <cell r="AK159">
            <v>0</v>
          </cell>
        </row>
        <row r="160">
          <cell r="B160" t="str">
            <v/>
          </cell>
          <cell r="H160" t="str">
            <v/>
          </cell>
          <cell r="J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T160" t="str">
            <v/>
          </cell>
          <cell r="U160" t="str">
            <v/>
          </cell>
          <cell r="W160" t="str">
            <v/>
          </cell>
          <cell r="X160" t="str">
            <v/>
          </cell>
          <cell r="AB160">
            <v>0</v>
          </cell>
          <cell r="AC160">
            <v>0</v>
          </cell>
          <cell r="AD160">
            <v>0</v>
          </cell>
          <cell r="AJ160">
            <v>0</v>
          </cell>
          <cell r="AK160">
            <v>0</v>
          </cell>
        </row>
        <row r="161">
          <cell r="B161" t="str">
            <v/>
          </cell>
          <cell r="H161" t="str">
            <v/>
          </cell>
          <cell r="J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T161" t="str">
            <v/>
          </cell>
          <cell r="U161" t="str">
            <v/>
          </cell>
          <cell r="W161" t="str">
            <v/>
          </cell>
          <cell r="X161" t="str">
            <v/>
          </cell>
          <cell r="AB161">
            <v>0</v>
          </cell>
          <cell r="AC161">
            <v>0</v>
          </cell>
          <cell r="AD161">
            <v>0</v>
          </cell>
          <cell r="AJ161">
            <v>0</v>
          </cell>
          <cell r="AK161">
            <v>0</v>
          </cell>
        </row>
        <row r="162">
          <cell r="B162" t="str">
            <v/>
          </cell>
          <cell r="H162" t="str">
            <v/>
          </cell>
          <cell r="J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T162" t="str">
            <v/>
          </cell>
          <cell r="U162" t="str">
            <v/>
          </cell>
          <cell r="W162" t="str">
            <v/>
          </cell>
          <cell r="X162" t="str">
            <v/>
          </cell>
          <cell r="AB162">
            <v>0</v>
          </cell>
          <cell r="AC162">
            <v>0</v>
          </cell>
          <cell r="AD162">
            <v>0</v>
          </cell>
          <cell r="AJ162">
            <v>0</v>
          </cell>
          <cell r="AK162">
            <v>0</v>
          </cell>
        </row>
        <row r="163">
          <cell r="B163" t="str">
            <v/>
          </cell>
          <cell r="H163" t="str">
            <v/>
          </cell>
          <cell r="J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T163" t="str">
            <v/>
          </cell>
          <cell r="U163" t="str">
            <v/>
          </cell>
          <cell r="W163" t="str">
            <v/>
          </cell>
          <cell r="X163" t="str">
            <v/>
          </cell>
          <cell r="AB163">
            <v>0</v>
          </cell>
          <cell r="AC163">
            <v>0</v>
          </cell>
          <cell r="AD163">
            <v>0</v>
          </cell>
          <cell r="AJ163">
            <v>0</v>
          </cell>
          <cell r="AK163">
            <v>0</v>
          </cell>
        </row>
        <row r="164">
          <cell r="B164" t="str">
            <v/>
          </cell>
          <cell r="H164" t="str">
            <v/>
          </cell>
          <cell r="J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T164" t="str">
            <v/>
          </cell>
          <cell r="U164" t="str">
            <v/>
          </cell>
          <cell r="W164" t="str">
            <v/>
          </cell>
          <cell r="X164" t="str">
            <v/>
          </cell>
          <cell r="AB164">
            <v>0</v>
          </cell>
          <cell r="AC164">
            <v>0</v>
          </cell>
          <cell r="AD164">
            <v>0</v>
          </cell>
          <cell r="AJ164">
            <v>0</v>
          </cell>
          <cell r="AK164">
            <v>0</v>
          </cell>
        </row>
        <row r="165">
          <cell r="B165" t="str">
            <v/>
          </cell>
          <cell r="H165" t="str">
            <v/>
          </cell>
          <cell r="J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T165" t="str">
            <v/>
          </cell>
          <cell r="U165" t="str">
            <v/>
          </cell>
          <cell r="W165" t="str">
            <v/>
          </cell>
          <cell r="X165" t="str">
            <v/>
          </cell>
          <cell r="AB165">
            <v>0</v>
          </cell>
          <cell r="AC165">
            <v>0</v>
          </cell>
          <cell r="AD165">
            <v>0</v>
          </cell>
          <cell r="AJ165">
            <v>0</v>
          </cell>
          <cell r="AK165">
            <v>0</v>
          </cell>
        </row>
        <row r="166">
          <cell r="B166" t="str">
            <v/>
          </cell>
          <cell r="H166" t="str">
            <v/>
          </cell>
          <cell r="J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T166" t="str">
            <v/>
          </cell>
          <cell r="U166" t="str">
            <v/>
          </cell>
          <cell r="W166" t="str">
            <v/>
          </cell>
          <cell r="X166" t="str">
            <v/>
          </cell>
          <cell r="AB166">
            <v>0</v>
          </cell>
          <cell r="AC166">
            <v>0</v>
          </cell>
          <cell r="AD166">
            <v>0</v>
          </cell>
          <cell r="AJ166">
            <v>0</v>
          </cell>
          <cell r="AK166">
            <v>0</v>
          </cell>
        </row>
        <row r="167">
          <cell r="B167" t="str">
            <v/>
          </cell>
          <cell r="H167" t="str">
            <v/>
          </cell>
          <cell r="J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T167" t="str">
            <v/>
          </cell>
          <cell r="U167" t="str">
            <v/>
          </cell>
          <cell r="W167" t="str">
            <v/>
          </cell>
          <cell r="X167" t="str">
            <v/>
          </cell>
          <cell r="AB167">
            <v>0</v>
          </cell>
          <cell r="AC167">
            <v>0</v>
          </cell>
          <cell r="AD167">
            <v>0</v>
          </cell>
          <cell r="AJ167">
            <v>0</v>
          </cell>
          <cell r="AK167">
            <v>0</v>
          </cell>
        </row>
        <row r="168">
          <cell r="B168" t="str">
            <v/>
          </cell>
          <cell r="H168" t="str">
            <v/>
          </cell>
          <cell r="J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T168" t="str">
            <v/>
          </cell>
          <cell r="U168" t="str">
            <v/>
          </cell>
          <cell r="W168" t="str">
            <v/>
          </cell>
          <cell r="X168" t="str">
            <v/>
          </cell>
          <cell r="AB168">
            <v>0</v>
          </cell>
          <cell r="AC168">
            <v>0</v>
          </cell>
          <cell r="AD168">
            <v>0</v>
          </cell>
          <cell r="AJ168">
            <v>0</v>
          </cell>
          <cell r="AK168">
            <v>0</v>
          </cell>
        </row>
        <row r="169">
          <cell r="B169" t="str">
            <v/>
          </cell>
          <cell r="H169" t="str">
            <v/>
          </cell>
          <cell r="J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T169" t="str">
            <v/>
          </cell>
          <cell r="U169" t="str">
            <v/>
          </cell>
          <cell r="W169" t="str">
            <v/>
          </cell>
          <cell r="X169" t="str">
            <v/>
          </cell>
          <cell r="AB169">
            <v>0</v>
          </cell>
          <cell r="AC169">
            <v>0</v>
          </cell>
          <cell r="AD169">
            <v>0</v>
          </cell>
          <cell r="AJ169">
            <v>0</v>
          </cell>
          <cell r="AK169">
            <v>0</v>
          </cell>
        </row>
        <row r="170">
          <cell r="B170" t="str">
            <v/>
          </cell>
          <cell r="H170" t="str">
            <v/>
          </cell>
          <cell r="J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T170" t="str">
            <v/>
          </cell>
          <cell r="U170" t="str">
            <v/>
          </cell>
          <cell r="W170" t="str">
            <v/>
          </cell>
          <cell r="X170" t="str">
            <v/>
          </cell>
          <cell r="AB170">
            <v>0</v>
          </cell>
          <cell r="AC170">
            <v>0</v>
          </cell>
          <cell r="AD170">
            <v>0</v>
          </cell>
          <cell r="AJ170">
            <v>0</v>
          </cell>
          <cell r="AK170">
            <v>0</v>
          </cell>
        </row>
        <row r="171">
          <cell r="B171" t="str">
            <v/>
          </cell>
          <cell r="H171" t="str">
            <v/>
          </cell>
          <cell r="J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T171" t="str">
            <v/>
          </cell>
          <cell r="U171" t="str">
            <v/>
          </cell>
          <cell r="W171" t="str">
            <v/>
          </cell>
          <cell r="X171" t="str">
            <v/>
          </cell>
          <cell r="AB171">
            <v>0</v>
          </cell>
          <cell r="AC171">
            <v>0</v>
          </cell>
          <cell r="AD171">
            <v>0</v>
          </cell>
          <cell r="AJ171">
            <v>0</v>
          </cell>
          <cell r="AK171">
            <v>0</v>
          </cell>
        </row>
        <row r="172">
          <cell r="B172" t="str">
            <v/>
          </cell>
          <cell r="H172" t="str">
            <v/>
          </cell>
          <cell r="J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T172" t="str">
            <v/>
          </cell>
          <cell r="U172" t="str">
            <v/>
          </cell>
          <cell r="W172" t="str">
            <v/>
          </cell>
          <cell r="X172" t="str">
            <v/>
          </cell>
          <cell r="AB172">
            <v>0</v>
          </cell>
          <cell r="AC172">
            <v>0</v>
          </cell>
          <cell r="AD172">
            <v>0</v>
          </cell>
          <cell r="AJ172">
            <v>0</v>
          </cell>
          <cell r="AK172">
            <v>0</v>
          </cell>
        </row>
        <row r="173">
          <cell r="B173" t="str">
            <v/>
          </cell>
          <cell r="H173" t="str">
            <v/>
          </cell>
          <cell r="J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T173" t="str">
            <v/>
          </cell>
          <cell r="U173" t="str">
            <v/>
          </cell>
          <cell r="W173" t="str">
            <v/>
          </cell>
          <cell r="X173" t="str">
            <v/>
          </cell>
          <cell r="AB173">
            <v>0</v>
          </cell>
          <cell r="AC173">
            <v>0</v>
          </cell>
          <cell r="AD173">
            <v>0</v>
          </cell>
          <cell r="AJ173">
            <v>0</v>
          </cell>
          <cell r="AK173">
            <v>0</v>
          </cell>
        </row>
        <row r="174">
          <cell r="B174" t="str">
            <v/>
          </cell>
          <cell r="H174" t="str">
            <v/>
          </cell>
          <cell r="J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T174" t="str">
            <v/>
          </cell>
          <cell r="U174" t="str">
            <v/>
          </cell>
          <cell r="W174" t="str">
            <v/>
          </cell>
          <cell r="X174" t="str">
            <v/>
          </cell>
          <cell r="AB174">
            <v>0</v>
          </cell>
          <cell r="AC174">
            <v>0</v>
          </cell>
          <cell r="AD174">
            <v>0</v>
          </cell>
          <cell r="AJ174">
            <v>0</v>
          </cell>
          <cell r="AK174">
            <v>0</v>
          </cell>
        </row>
        <row r="175">
          <cell r="B175" t="str">
            <v/>
          </cell>
          <cell r="H175" t="str">
            <v/>
          </cell>
          <cell r="J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T175" t="str">
            <v/>
          </cell>
          <cell r="U175" t="str">
            <v/>
          </cell>
          <cell r="W175" t="str">
            <v/>
          </cell>
          <cell r="X175" t="str">
            <v/>
          </cell>
          <cell r="AB175">
            <v>0</v>
          </cell>
          <cell r="AC175">
            <v>0</v>
          </cell>
          <cell r="AD175">
            <v>0</v>
          </cell>
          <cell r="AJ175">
            <v>0</v>
          </cell>
          <cell r="AK175">
            <v>0</v>
          </cell>
        </row>
        <row r="176">
          <cell r="B176" t="str">
            <v/>
          </cell>
          <cell r="H176" t="str">
            <v/>
          </cell>
          <cell r="J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T176" t="str">
            <v/>
          </cell>
          <cell r="U176" t="str">
            <v/>
          </cell>
          <cell r="W176" t="str">
            <v/>
          </cell>
          <cell r="X176" t="str">
            <v/>
          </cell>
          <cell r="AB176">
            <v>0</v>
          </cell>
          <cell r="AC176">
            <v>0</v>
          </cell>
          <cell r="AD176">
            <v>0</v>
          </cell>
          <cell r="AJ176">
            <v>0</v>
          </cell>
          <cell r="AK176">
            <v>0</v>
          </cell>
        </row>
        <row r="177">
          <cell r="B177" t="str">
            <v/>
          </cell>
          <cell r="H177" t="str">
            <v/>
          </cell>
          <cell r="J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T177" t="str">
            <v/>
          </cell>
          <cell r="U177" t="str">
            <v/>
          </cell>
          <cell r="W177" t="str">
            <v/>
          </cell>
          <cell r="X177" t="str">
            <v/>
          </cell>
          <cell r="AB177">
            <v>0</v>
          </cell>
          <cell r="AC177">
            <v>0</v>
          </cell>
          <cell r="AD177">
            <v>0</v>
          </cell>
          <cell r="AJ177">
            <v>0</v>
          </cell>
          <cell r="AK177">
            <v>0</v>
          </cell>
        </row>
        <row r="178">
          <cell r="B178" t="str">
            <v/>
          </cell>
          <cell r="H178" t="str">
            <v/>
          </cell>
          <cell r="J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T178" t="str">
            <v/>
          </cell>
          <cell r="U178" t="str">
            <v/>
          </cell>
          <cell r="W178" t="str">
            <v/>
          </cell>
          <cell r="X178" t="str">
            <v/>
          </cell>
          <cell r="AB178">
            <v>0</v>
          </cell>
          <cell r="AC178">
            <v>0</v>
          </cell>
          <cell r="AD178">
            <v>0</v>
          </cell>
          <cell r="AJ178">
            <v>0</v>
          </cell>
          <cell r="AK178">
            <v>0</v>
          </cell>
        </row>
        <row r="179">
          <cell r="B179" t="str">
            <v/>
          </cell>
          <cell r="H179" t="str">
            <v/>
          </cell>
          <cell r="J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T179" t="str">
            <v/>
          </cell>
          <cell r="U179" t="str">
            <v/>
          </cell>
          <cell r="W179" t="str">
            <v/>
          </cell>
          <cell r="X179" t="str">
            <v/>
          </cell>
          <cell r="AB179">
            <v>0</v>
          </cell>
          <cell r="AC179">
            <v>0</v>
          </cell>
          <cell r="AD179">
            <v>0</v>
          </cell>
          <cell r="AJ179">
            <v>0</v>
          </cell>
          <cell r="AK179">
            <v>0</v>
          </cell>
        </row>
        <row r="180">
          <cell r="B180" t="str">
            <v/>
          </cell>
          <cell r="H180" t="str">
            <v/>
          </cell>
          <cell r="J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T180" t="str">
            <v/>
          </cell>
          <cell r="U180" t="str">
            <v/>
          </cell>
          <cell r="W180" t="str">
            <v/>
          </cell>
          <cell r="X180" t="str">
            <v/>
          </cell>
          <cell r="AB180">
            <v>0</v>
          </cell>
          <cell r="AC180">
            <v>0</v>
          </cell>
          <cell r="AD180">
            <v>0</v>
          </cell>
          <cell r="AJ180">
            <v>0</v>
          </cell>
          <cell r="AK180">
            <v>0</v>
          </cell>
        </row>
        <row r="181">
          <cell r="B181" t="str">
            <v/>
          </cell>
          <cell r="H181" t="str">
            <v/>
          </cell>
          <cell r="J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T181" t="str">
            <v/>
          </cell>
          <cell r="U181" t="str">
            <v/>
          </cell>
          <cell r="W181" t="str">
            <v/>
          </cell>
          <cell r="X181" t="str">
            <v/>
          </cell>
          <cell r="AB181">
            <v>0</v>
          </cell>
          <cell r="AC181">
            <v>0</v>
          </cell>
          <cell r="AD181">
            <v>0</v>
          </cell>
          <cell r="AJ181">
            <v>0</v>
          </cell>
          <cell r="AK181">
            <v>0</v>
          </cell>
        </row>
        <row r="182">
          <cell r="B182" t="str">
            <v/>
          </cell>
          <cell r="H182" t="str">
            <v/>
          </cell>
          <cell r="J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T182" t="str">
            <v/>
          </cell>
          <cell r="U182" t="str">
            <v/>
          </cell>
          <cell r="W182" t="str">
            <v/>
          </cell>
          <cell r="X182" t="str">
            <v/>
          </cell>
          <cell r="AB182">
            <v>0</v>
          </cell>
          <cell r="AC182">
            <v>0</v>
          </cell>
          <cell r="AD182">
            <v>0</v>
          </cell>
          <cell r="AJ182">
            <v>0</v>
          </cell>
          <cell r="AK182">
            <v>0</v>
          </cell>
        </row>
        <row r="183">
          <cell r="B183" t="str">
            <v/>
          </cell>
          <cell r="H183" t="str">
            <v/>
          </cell>
          <cell r="J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T183" t="str">
            <v/>
          </cell>
          <cell r="U183" t="str">
            <v/>
          </cell>
          <cell r="W183" t="str">
            <v/>
          </cell>
          <cell r="X183" t="str">
            <v/>
          </cell>
          <cell r="AB183">
            <v>0</v>
          </cell>
          <cell r="AC183">
            <v>0</v>
          </cell>
          <cell r="AD183">
            <v>0</v>
          </cell>
          <cell r="AJ183">
            <v>0</v>
          </cell>
          <cell r="AK183">
            <v>0</v>
          </cell>
        </row>
        <row r="184">
          <cell r="B184" t="str">
            <v/>
          </cell>
          <cell r="H184" t="str">
            <v/>
          </cell>
          <cell r="J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T184" t="str">
            <v/>
          </cell>
          <cell r="U184" t="str">
            <v/>
          </cell>
          <cell r="W184" t="str">
            <v/>
          </cell>
          <cell r="X184" t="str">
            <v/>
          </cell>
          <cell r="AB184">
            <v>0</v>
          </cell>
          <cell r="AC184">
            <v>0</v>
          </cell>
          <cell r="AD184">
            <v>0</v>
          </cell>
          <cell r="AJ184">
            <v>0</v>
          </cell>
          <cell r="AK184">
            <v>0</v>
          </cell>
        </row>
        <row r="185">
          <cell r="B185" t="str">
            <v/>
          </cell>
          <cell r="H185" t="str">
            <v/>
          </cell>
          <cell r="J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T185" t="str">
            <v/>
          </cell>
          <cell r="U185" t="str">
            <v/>
          </cell>
          <cell r="W185" t="str">
            <v/>
          </cell>
          <cell r="X185" t="str">
            <v/>
          </cell>
          <cell r="AB185">
            <v>0</v>
          </cell>
          <cell r="AC185">
            <v>0</v>
          </cell>
          <cell r="AD185">
            <v>0</v>
          </cell>
          <cell r="AJ185">
            <v>0</v>
          </cell>
          <cell r="AK185">
            <v>0</v>
          </cell>
        </row>
        <row r="186">
          <cell r="B186" t="str">
            <v/>
          </cell>
          <cell r="H186" t="str">
            <v/>
          </cell>
          <cell r="J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T186" t="str">
            <v/>
          </cell>
          <cell r="U186" t="str">
            <v/>
          </cell>
          <cell r="W186" t="str">
            <v/>
          </cell>
          <cell r="X186" t="str">
            <v/>
          </cell>
          <cell r="AB186">
            <v>0</v>
          </cell>
          <cell r="AC186">
            <v>0</v>
          </cell>
          <cell r="AD186">
            <v>0</v>
          </cell>
          <cell r="AJ186">
            <v>0</v>
          </cell>
          <cell r="AK186">
            <v>0</v>
          </cell>
        </row>
        <row r="187">
          <cell r="B187" t="str">
            <v/>
          </cell>
          <cell r="H187" t="str">
            <v/>
          </cell>
          <cell r="J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T187" t="str">
            <v/>
          </cell>
          <cell r="U187" t="str">
            <v/>
          </cell>
          <cell r="W187" t="str">
            <v/>
          </cell>
          <cell r="X187" t="str">
            <v/>
          </cell>
          <cell r="AB187">
            <v>0</v>
          </cell>
          <cell r="AC187">
            <v>0</v>
          </cell>
          <cell r="AD187">
            <v>0</v>
          </cell>
          <cell r="AJ187">
            <v>0</v>
          </cell>
          <cell r="AK187">
            <v>0</v>
          </cell>
        </row>
        <row r="188">
          <cell r="B188" t="str">
            <v/>
          </cell>
          <cell r="H188" t="str">
            <v/>
          </cell>
          <cell r="J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T188" t="str">
            <v/>
          </cell>
          <cell r="U188" t="str">
            <v/>
          </cell>
          <cell r="W188" t="str">
            <v/>
          </cell>
          <cell r="X188" t="str">
            <v/>
          </cell>
          <cell r="AB188">
            <v>0</v>
          </cell>
          <cell r="AC188">
            <v>0</v>
          </cell>
          <cell r="AD188">
            <v>0</v>
          </cell>
          <cell r="AJ188">
            <v>0</v>
          </cell>
          <cell r="AK188">
            <v>0</v>
          </cell>
        </row>
        <row r="189">
          <cell r="B189" t="str">
            <v/>
          </cell>
          <cell r="H189" t="str">
            <v/>
          </cell>
          <cell r="J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T189" t="str">
            <v/>
          </cell>
          <cell r="U189" t="str">
            <v/>
          </cell>
          <cell r="W189" t="str">
            <v/>
          </cell>
          <cell r="X189" t="str">
            <v/>
          </cell>
          <cell r="AB189">
            <v>0</v>
          </cell>
          <cell r="AC189">
            <v>0</v>
          </cell>
          <cell r="AD189">
            <v>0</v>
          </cell>
          <cell r="AJ189">
            <v>0</v>
          </cell>
          <cell r="AK189">
            <v>0</v>
          </cell>
        </row>
        <row r="190">
          <cell r="B190" t="str">
            <v/>
          </cell>
          <cell r="H190" t="str">
            <v/>
          </cell>
          <cell r="J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T190" t="str">
            <v/>
          </cell>
          <cell r="U190" t="str">
            <v/>
          </cell>
          <cell r="W190" t="str">
            <v/>
          </cell>
          <cell r="X190" t="str">
            <v/>
          </cell>
          <cell r="AB190">
            <v>0</v>
          </cell>
          <cell r="AC190">
            <v>0</v>
          </cell>
          <cell r="AD190">
            <v>0</v>
          </cell>
          <cell r="AJ190">
            <v>0</v>
          </cell>
          <cell r="AK190">
            <v>0</v>
          </cell>
        </row>
        <row r="191">
          <cell r="B191" t="str">
            <v/>
          </cell>
          <cell r="H191" t="str">
            <v/>
          </cell>
          <cell r="J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T191" t="str">
            <v/>
          </cell>
          <cell r="U191" t="str">
            <v/>
          </cell>
          <cell r="W191" t="str">
            <v/>
          </cell>
          <cell r="X191" t="str">
            <v/>
          </cell>
          <cell r="AB191">
            <v>0</v>
          </cell>
          <cell r="AC191">
            <v>0</v>
          </cell>
          <cell r="AD191">
            <v>0</v>
          </cell>
          <cell r="AJ191">
            <v>0</v>
          </cell>
          <cell r="AK191">
            <v>0</v>
          </cell>
        </row>
        <row r="192">
          <cell r="B192" t="str">
            <v/>
          </cell>
          <cell r="H192" t="str">
            <v/>
          </cell>
          <cell r="J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T192" t="str">
            <v/>
          </cell>
          <cell r="U192" t="str">
            <v/>
          </cell>
          <cell r="W192" t="str">
            <v/>
          </cell>
          <cell r="X192" t="str">
            <v/>
          </cell>
          <cell r="AB192">
            <v>0</v>
          </cell>
          <cell r="AC192">
            <v>0</v>
          </cell>
          <cell r="AD192">
            <v>0</v>
          </cell>
          <cell r="AJ192">
            <v>0</v>
          </cell>
          <cell r="AK192">
            <v>0</v>
          </cell>
        </row>
        <row r="193">
          <cell r="B193" t="str">
            <v/>
          </cell>
          <cell r="H193" t="str">
            <v/>
          </cell>
          <cell r="J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T193" t="str">
            <v/>
          </cell>
          <cell r="U193" t="str">
            <v/>
          </cell>
          <cell r="W193" t="str">
            <v/>
          </cell>
          <cell r="X193" t="str">
            <v/>
          </cell>
          <cell r="AB193">
            <v>0</v>
          </cell>
          <cell r="AC193">
            <v>0</v>
          </cell>
          <cell r="AD193">
            <v>0</v>
          </cell>
          <cell r="AJ193">
            <v>0</v>
          </cell>
          <cell r="AK193">
            <v>0</v>
          </cell>
        </row>
        <row r="194">
          <cell r="B194" t="str">
            <v/>
          </cell>
          <cell r="H194" t="str">
            <v/>
          </cell>
          <cell r="J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T194" t="str">
            <v/>
          </cell>
          <cell r="U194" t="str">
            <v/>
          </cell>
          <cell r="W194" t="str">
            <v/>
          </cell>
          <cell r="X194" t="str">
            <v/>
          </cell>
          <cell r="AB194">
            <v>0</v>
          </cell>
          <cell r="AC194">
            <v>0</v>
          </cell>
          <cell r="AD194">
            <v>0</v>
          </cell>
          <cell r="AJ194">
            <v>0</v>
          </cell>
          <cell r="AK194">
            <v>0</v>
          </cell>
        </row>
        <row r="195">
          <cell r="B195" t="str">
            <v/>
          </cell>
          <cell r="H195" t="str">
            <v/>
          </cell>
          <cell r="J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T195" t="str">
            <v/>
          </cell>
          <cell r="U195" t="str">
            <v/>
          </cell>
          <cell r="W195" t="str">
            <v/>
          </cell>
          <cell r="X195" t="str">
            <v/>
          </cell>
          <cell r="AB195">
            <v>0</v>
          </cell>
          <cell r="AC195">
            <v>0</v>
          </cell>
          <cell r="AD195">
            <v>0</v>
          </cell>
          <cell r="AJ195">
            <v>0</v>
          </cell>
          <cell r="AK195">
            <v>0</v>
          </cell>
        </row>
        <row r="196">
          <cell r="B196" t="str">
            <v/>
          </cell>
          <cell r="H196" t="str">
            <v/>
          </cell>
          <cell r="J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T196" t="str">
            <v/>
          </cell>
          <cell r="U196" t="str">
            <v/>
          </cell>
          <cell r="W196" t="str">
            <v/>
          </cell>
          <cell r="X196" t="str">
            <v/>
          </cell>
          <cell r="AB196">
            <v>0</v>
          </cell>
          <cell r="AC196">
            <v>0</v>
          </cell>
          <cell r="AD196">
            <v>0</v>
          </cell>
          <cell r="AJ196">
            <v>0</v>
          </cell>
          <cell r="AK196">
            <v>0</v>
          </cell>
        </row>
        <row r="197">
          <cell r="B197" t="str">
            <v/>
          </cell>
          <cell r="H197" t="str">
            <v/>
          </cell>
          <cell r="J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T197" t="str">
            <v/>
          </cell>
          <cell r="U197" t="str">
            <v/>
          </cell>
          <cell r="W197" t="str">
            <v/>
          </cell>
          <cell r="X197" t="str">
            <v/>
          </cell>
          <cell r="AB197">
            <v>0</v>
          </cell>
          <cell r="AC197">
            <v>0</v>
          </cell>
          <cell r="AD197">
            <v>0</v>
          </cell>
          <cell r="AJ197">
            <v>0</v>
          </cell>
          <cell r="AK197">
            <v>0</v>
          </cell>
        </row>
        <row r="198">
          <cell r="B198" t="str">
            <v/>
          </cell>
          <cell r="H198" t="str">
            <v/>
          </cell>
          <cell r="J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T198" t="str">
            <v/>
          </cell>
          <cell r="U198" t="str">
            <v/>
          </cell>
          <cell r="W198" t="str">
            <v/>
          </cell>
          <cell r="X198" t="str">
            <v/>
          </cell>
          <cell r="AB198">
            <v>0</v>
          </cell>
          <cell r="AC198">
            <v>0</v>
          </cell>
          <cell r="AD198">
            <v>0</v>
          </cell>
          <cell r="AJ198">
            <v>0</v>
          </cell>
          <cell r="AK198">
            <v>0</v>
          </cell>
        </row>
        <row r="199">
          <cell r="B199" t="str">
            <v/>
          </cell>
          <cell r="H199" t="str">
            <v/>
          </cell>
          <cell r="J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T199" t="str">
            <v/>
          </cell>
          <cell r="U199" t="str">
            <v/>
          </cell>
          <cell r="W199" t="str">
            <v/>
          </cell>
          <cell r="X199" t="str">
            <v/>
          </cell>
          <cell r="AB199">
            <v>0</v>
          </cell>
          <cell r="AC199">
            <v>0</v>
          </cell>
          <cell r="AD199">
            <v>0</v>
          </cell>
          <cell r="AJ199">
            <v>0</v>
          </cell>
          <cell r="AK199">
            <v>0</v>
          </cell>
        </row>
        <row r="200">
          <cell r="B200" t="str">
            <v/>
          </cell>
          <cell r="H200" t="str">
            <v/>
          </cell>
          <cell r="J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T200" t="str">
            <v/>
          </cell>
          <cell r="U200" t="str">
            <v/>
          </cell>
          <cell r="W200" t="str">
            <v/>
          </cell>
          <cell r="X200" t="str">
            <v/>
          </cell>
          <cell r="AB200">
            <v>0</v>
          </cell>
          <cell r="AC200">
            <v>0</v>
          </cell>
          <cell r="AD200">
            <v>0</v>
          </cell>
          <cell r="AJ200">
            <v>0</v>
          </cell>
          <cell r="AK200">
            <v>0</v>
          </cell>
        </row>
        <row r="201">
          <cell r="B201" t="str">
            <v/>
          </cell>
          <cell r="H201" t="str">
            <v/>
          </cell>
          <cell r="J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T201" t="str">
            <v/>
          </cell>
          <cell r="U201" t="str">
            <v/>
          </cell>
          <cell r="W201" t="str">
            <v/>
          </cell>
          <cell r="X201" t="str">
            <v/>
          </cell>
          <cell r="AB201">
            <v>0</v>
          </cell>
          <cell r="AC201">
            <v>0</v>
          </cell>
          <cell r="AD201">
            <v>0</v>
          </cell>
          <cell r="AJ201">
            <v>0</v>
          </cell>
          <cell r="AK201">
            <v>0</v>
          </cell>
        </row>
        <row r="202">
          <cell r="B202" t="str">
            <v/>
          </cell>
          <cell r="H202" t="str">
            <v/>
          </cell>
          <cell r="J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T202" t="str">
            <v/>
          </cell>
          <cell r="U202" t="str">
            <v/>
          </cell>
          <cell r="W202" t="str">
            <v/>
          </cell>
          <cell r="X202" t="str">
            <v/>
          </cell>
          <cell r="AB202">
            <v>0</v>
          </cell>
          <cell r="AC202">
            <v>0</v>
          </cell>
          <cell r="AD202">
            <v>0</v>
          </cell>
          <cell r="AJ202">
            <v>0</v>
          </cell>
          <cell r="AK202">
            <v>0</v>
          </cell>
        </row>
        <row r="203">
          <cell r="B203" t="str">
            <v/>
          </cell>
          <cell r="H203" t="str">
            <v/>
          </cell>
          <cell r="J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T203" t="str">
            <v/>
          </cell>
          <cell r="U203" t="str">
            <v/>
          </cell>
          <cell r="W203" t="str">
            <v/>
          </cell>
          <cell r="X203" t="str">
            <v/>
          </cell>
          <cell r="AB203">
            <v>0</v>
          </cell>
          <cell r="AC203">
            <v>0</v>
          </cell>
          <cell r="AD203">
            <v>0</v>
          </cell>
          <cell r="AJ203">
            <v>0</v>
          </cell>
          <cell r="AK203">
            <v>0</v>
          </cell>
        </row>
        <row r="204">
          <cell r="B204" t="str">
            <v/>
          </cell>
          <cell r="H204" t="str">
            <v/>
          </cell>
          <cell r="J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T204" t="str">
            <v/>
          </cell>
          <cell r="U204" t="str">
            <v/>
          </cell>
          <cell r="W204" t="str">
            <v/>
          </cell>
          <cell r="X204" t="str">
            <v/>
          </cell>
          <cell r="AB204">
            <v>0</v>
          </cell>
          <cell r="AC204">
            <v>0</v>
          </cell>
          <cell r="AD204">
            <v>0</v>
          </cell>
          <cell r="AJ204">
            <v>0</v>
          </cell>
          <cell r="AK204">
            <v>0</v>
          </cell>
        </row>
        <row r="205">
          <cell r="B205" t="str">
            <v/>
          </cell>
          <cell r="H205" t="str">
            <v/>
          </cell>
          <cell r="J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T205" t="str">
            <v/>
          </cell>
          <cell r="U205" t="str">
            <v/>
          </cell>
          <cell r="W205" t="str">
            <v/>
          </cell>
          <cell r="X205" t="str">
            <v/>
          </cell>
          <cell r="AB205">
            <v>0</v>
          </cell>
          <cell r="AC205">
            <v>0</v>
          </cell>
          <cell r="AD205">
            <v>0</v>
          </cell>
          <cell r="AJ205">
            <v>0</v>
          </cell>
          <cell r="AK205">
            <v>0</v>
          </cell>
        </row>
        <row r="206">
          <cell r="B206" t="str">
            <v/>
          </cell>
          <cell r="H206" t="str">
            <v/>
          </cell>
          <cell r="J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T206" t="str">
            <v/>
          </cell>
          <cell r="U206" t="str">
            <v/>
          </cell>
          <cell r="W206" t="str">
            <v/>
          </cell>
          <cell r="X206" t="str">
            <v/>
          </cell>
          <cell r="AB206">
            <v>0</v>
          </cell>
          <cell r="AC206">
            <v>0</v>
          </cell>
          <cell r="AD206">
            <v>0</v>
          </cell>
          <cell r="AJ206">
            <v>0</v>
          </cell>
          <cell r="AK206">
            <v>0</v>
          </cell>
        </row>
        <row r="207">
          <cell r="B207" t="str">
            <v/>
          </cell>
          <cell r="H207" t="str">
            <v/>
          </cell>
          <cell r="J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T207" t="str">
            <v/>
          </cell>
          <cell r="U207" t="str">
            <v/>
          </cell>
          <cell r="W207" t="str">
            <v/>
          </cell>
          <cell r="X207" t="str">
            <v/>
          </cell>
          <cell r="AB207">
            <v>0</v>
          </cell>
          <cell r="AC207">
            <v>0</v>
          </cell>
          <cell r="AD207">
            <v>0</v>
          </cell>
          <cell r="AJ207">
            <v>0</v>
          </cell>
          <cell r="AK207">
            <v>0</v>
          </cell>
        </row>
        <row r="208">
          <cell r="B208" t="str">
            <v/>
          </cell>
          <cell r="H208" t="str">
            <v/>
          </cell>
          <cell r="J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T208" t="str">
            <v/>
          </cell>
          <cell r="U208" t="str">
            <v/>
          </cell>
          <cell r="W208" t="str">
            <v/>
          </cell>
          <cell r="X208" t="str">
            <v/>
          </cell>
          <cell r="AB208">
            <v>0</v>
          </cell>
          <cell r="AC208">
            <v>0</v>
          </cell>
          <cell r="AD208">
            <v>0</v>
          </cell>
          <cell r="AJ208">
            <v>0</v>
          </cell>
          <cell r="AK208">
            <v>0</v>
          </cell>
        </row>
        <row r="209">
          <cell r="B209" t="str">
            <v/>
          </cell>
          <cell r="H209" t="str">
            <v/>
          </cell>
          <cell r="J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T209" t="str">
            <v/>
          </cell>
          <cell r="U209" t="str">
            <v/>
          </cell>
          <cell r="W209" t="str">
            <v/>
          </cell>
          <cell r="X209" t="str">
            <v/>
          </cell>
          <cell r="AB209">
            <v>0</v>
          </cell>
          <cell r="AC209">
            <v>0</v>
          </cell>
          <cell r="AD209">
            <v>0</v>
          </cell>
          <cell r="AJ209">
            <v>0</v>
          </cell>
          <cell r="AK209">
            <v>0</v>
          </cell>
        </row>
        <row r="210">
          <cell r="B210" t="str">
            <v/>
          </cell>
          <cell r="H210" t="str">
            <v/>
          </cell>
          <cell r="J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T210" t="str">
            <v/>
          </cell>
          <cell r="U210" t="str">
            <v/>
          </cell>
          <cell r="W210" t="str">
            <v/>
          </cell>
          <cell r="X210" t="str">
            <v/>
          </cell>
          <cell r="AB210">
            <v>0</v>
          </cell>
          <cell r="AC210">
            <v>0</v>
          </cell>
          <cell r="AD210">
            <v>0</v>
          </cell>
          <cell r="AJ210">
            <v>0</v>
          </cell>
          <cell r="AK210">
            <v>0</v>
          </cell>
        </row>
        <row r="211">
          <cell r="B211" t="str">
            <v/>
          </cell>
          <cell r="H211" t="str">
            <v/>
          </cell>
          <cell r="J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T211" t="str">
            <v/>
          </cell>
          <cell r="U211" t="str">
            <v/>
          </cell>
          <cell r="W211" t="str">
            <v/>
          </cell>
          <cell r="X211" t="str">
            <v/>
          </cell>
          <cell r="AB211">
            <v>0</v>
          </cell>
          <cell r="AC211">
            <v>0</v>
          </cell>
          <cell r="AD211">
            <v>0</v>
          </cell>
          <cell r="AJ211">
            <v>0</v>
          </cell>
          <cell r="AK211">
            <v>0</v>
          </cell>
        </row>
        <row r="212">
          <cell r="B212" t="str">
            <v/>
          </cell>
          <cell r="H212" t="str">
            <v/>
          </cell>
          <cell r="J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T212" t="str">
            <v/>
          </cell>
          <cell r="U212" t="str">
            <v/>
          </cell>
          <cell r="W212" t="str">
            <v/>
          </cell>
          <cell r="X212" t="str">
            <v/>
          </cell>
          <cell r="AB212">
            <v>0</v>
          </cell>
          <cell r="AC212">
            <v>0</v>
          </cell>
          <cell r="AD212">
            <v>0</v>
          </cell>
          <cell r="AJ212">
            <v>0</v>
          </cell>
          <cell r="AK212">
            <v>0</v>
          </cell>
        </row>
        <row r="213">
          <cell r="B213" t="str">
            <v/>
          </cell>
          <cell r="H213" t="str">
            <v/>
          </cell>
          <cell r="J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T213" t="str">
            <v/>
          </cell>
          <cell r="U213" t="str">
            <v/>
          </cell>
          <cell r="W213" t="str">
            <v/>
          </cell>
          <cell r="X213" t="str">
            <v/>
          </cell>
          <cell r="AB213">
            <v>0</v>
          </cell>
          <cell r="AC213">
            <v>0</v>
          </cell>
          <cell r="AD213">
            <v>0</v>
          </cell>
          <cell r="AJ213">
            <v>0</v>
          </cell>
          <cell r="AK213">
            <v>0</v>
          </cell>
        </row>
        <row r="214">
          <cell r="B214" t="str">
            <v/>
          </cell>
          <cell r="H214" t="str">
            <v/>
          </cell>
          <cell r="J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T214" t="str">
            <v/>
          </cell>
          <cell r="U214" t="str">
            <v/>
          </cell>
          <cell r="W214" t="str">
            <v/>
          </cell>
          <cell r="X214" t="str">
            <v/>
          </cell>
          <cell r="AB214">
            <v>0</v>
          </cell>
          <cell r="AC214">
            <v>0</v>
          </cell>
          <cell r="AD214">
            <v>0</v>
          </cell>
          <cell r="AJ214">
            <v>0</v>
          </cell>
          <cell r="AK214">
            <v>0</v>
          </cell>
        </row>
        <row r="215">
          <cell r="B215" t="str">
            <v/>
          </cell>
          <cell r="H215" t="str">
            <v/>
          </cell>
          <cell r="J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T215" t="str">
            <v/>
          </cell>
          <cell r="U215" t="str">
            <v/>
          </cell>
          <cell r="W215" t="str">
            <v/>
          </cell>
          <cell r="X215" t="str">
            <v/>
          </cell>
          <cell r="AB215">
            <v>0</v>
          </cell>
          <cell r="AC215">
            <v>0</v>
          </cell>
          <cell r="AD215">
            <v>0</v>
          </cell>
          <cell r="AJ215">
            <v>0</v>
          </cell>
          <cell r="AK215">
            <v>0</v>
          </cell>
        </row>
        <row r="216">
          <cell r="B216" t="str">
            <v/>
          </cell>
          <cell r="H216" t="str">
            <v/>
          </cell>
          <cell r="J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T216" t="str">
            <v/>
          </cell>
          <cell r="U216" t="str">
            <v/>
          </cell>
          <cell r="W216" t="str">
            <v/>
          </cell>
          <cell r="X216" t="str">
            <v/>
          </cell>
          <cell r="AB216">
            <v>0</v>
          </cell>
          <cell r="AC216">
            <v>0</v>
          </cell>
          <cell r="AD216">
            <v>0</v>
          </cell>
          <cell r="AJ216">
            <v>0</v>
          </cell>
          <cell r="AK216">
            <v>0</v>
          </cell>
        </row>
        <row r="217">
          <cell r="B217" t="str">
            <v/>
          </cell>
          <cell r="H217" t="str">
            <v/>
          </cell>
          <cell r="J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T217" t="str">
            <v/>
          </cell>
          <cell r="U217" t="str">
            <v/>
          </cell>
          <cell r="W217" t="str">
            <v/>
          </cell>
          <cell r="X217" t="str">
            <v/>
          </cell>
          <cell r="AB217">
            <v>0</v>
          </cell>
          <cell r="AC217">
            <v>0</v>
          </cell>
          <cell r="AD217">
            <v>0</v>
          </cell>
          <cell r="AJ217">
            <v>0</v>
          </cell>
          <cell r="AK217">
            <v>0</v>
          </cell>
        </row>
        <row r="218">
          <cell r="B218" t="str">
            <v/>
          </cell>
          <cell r="H218" t="str">
            <v/>
          </cell>
          <cell r="J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T218" t="str">
            <v/>
          </cell>
          <cell r="U218" t="str">
            <v/>
          </cell>
          <cell r="W218" t="str">
            <v/>
          </cell>
          <cell r="X218" t="str">
            <v/>
          </cell>
          <cell r="AB218">
            <v>0</v>
          </cell>
          <cell r="AC218">
            <v>0</v>
          </cell>
          <cell r="AD218">
            <v>0</v>
          </cell>
          <cell r="AJ218">
            <v>0</v>
          </cell>
          <cell r="AK218">
            <v>0</v>
          </cell>
        </row>
        <row r="219">
          <cell r="B219" t="str">
            <v/>
          </cell>
          <cell r="H219" t="str">
            <v/>
          </cell>
          <cell r="J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T219" t="str">
            <v/>
          </cell>
          <cell r="U219" t="str">
            <v/>
          </cell>
          <cell r="W219" t="str">
            <v/>
          </cell>
          <cell r="X219" t="str">
            <v/>
          </cell>
          <cell r="AB219">
            <v>0</v>
          </cell>
          <cell r="AC219">
            <v>0</v>
          </cell>
          <cell r="AD219">
            <v>0</v>
          </cell>
          <cell r="AJ219">
            <v>0</v>
          </cell>
          <cell r="AK219">
            <v>0</v>
          </cell>
        </row>
        <row r="220">
          <cell r="B220" t="str">
            <v/>
          </cell>
          <cell r="H220" t="str">
            <v/>
          </cell>
          <cell r="J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T220" t="str">
            <v/>
          </cell>
          <cell r="U220" t="str">
            <v/>
          </cell>
          <cell r="W220" t="str">
            <v/>
          </cell>
          <cell r="X220" t="str">
            <v/>
          </cell>
          <cell r="AB220">
            <v>0</v>
          </cell>
          <cell r="AC220">
            <v>0</v>
          </cell>
          <cell r="AD220">
            <v>0</v>
          </cell>
          <cell r="AJ220">
            <v>0</v>
          </cell>
          <cell r="AK220">
            <v>0</v>
          </cell>
        </row>
        <row r="221">
          <cell r="B221" t="str">
            <v/>
          </cell>
          <cell r="H221" t="str">
            <v/>
          </cell>
          <cell r="J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T221" t="str">
            <v/>
          </cell>
          <cell r="U221" t="str">
            <v/>
          </cell>
          <cell r="W221" t="str">
            <v/>
          </cell>
          <cell r="X221" t="str">
            <v/>
          </cell>
          <cell r="AB221">
            <v>0</v>
          </cell>
          <cell r="AC221">
            <v>0</v>
          </cell>
          <cell r="AD221">
            <v>0</v>
          </cell>
          <cell r="AJ221">
            <v>0</v>
          </cell>
          <cell r="AK221">
            <v>0</v>
          </cell>
        </row>
        <row r="222">
          <cell r="B222" t="str">
            <v/>
          </cell>
          <cell r="H222" t="str">
            <v/>
          </cell>
          <cell r="J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T222" t="str">
            <v/>
          </cell>
          <cell r="U222" t="str">
            <v/>
          </cell>
          <cell r="W222" t="str">
            <v/>
          </cell>
          <cell r="X222" t="str">
            <v/>
          </cell>
          <cell r="AB222">
            <v>0</v>
          </cell>
          <cell r="AC222">
            <v>0</v>
          </cell>
          <cell r="AD222">
            <v>0</v>
          </cell>
          <cell r="AJ222">
            <v>0</v>
          </cell>
          <cell r="AK222">
            <v>0</v>
          </cell>
        </row>
        <row r="223">
          <cell r="B223" t="str">
            <v/>
          </cell>
          <cell r="H223" t="str">
            <v/>
          </cell>
          <cell r="J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T223" t="str">
            <v/>
          </cell>
          <cell r="U223" t="str">
            <v/>
          </cell>
          <cell r="W223" t="str">
            <v/>
          </cell>
          <cell r="X223" t="str">
            <v/>
          </cell>
          <cell r="AB223">
            <v>0</v>
          </cell>
          <cell r="AC223">
            <v>0</v>
          </cell>
          <cell r="AD223">
            <v>0</v>
          </cell>
          <cell r="AJ223">
            <v>0</v>
          </cell>
          <cell r="AK223">
            <v>0</v>
          </cell>
        </row>
        <row r="224">
          <cell r="B224" t="str">
            <v/>
          </cell>
          <cell r="H224" t="str">
            <v/>
          </cell>
          <cell r="J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T224" t="str">
            <v/>
          </cell>
          <cell r="U224" t="str">
            <v/>
          </cell>
          <cell r="W224" t="str">
            <v/>
          </cell>
          <cell r="X224" t="str">
            <v/>
          </cell>
          <cell r="AB224">
            <v>0</v>
          </cell>
          <cell r="AC224">
            <v>0</v>
          </cell>
          <cell r="AD224">
            <v>0</v>
          </cell>
          <cell r="AJ224">
            <v>0</v>
          </cell>
          <cell r="AK224">
            <v>0</v>
          </cell>
        </row>
        <row r="225">
          <cell r="B225" t="str">
            <v/>
          </cell>
          <cell r="H225" t="str">
            <v/>
          </cell>
          <cell r="J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T225" t="str">
            <v/>
          </cell>
          <cell r="U225" t="str">
            <v/>
          </cell>
          <cell r="W225" t="str">
            <v/>
          </cell>
          <cell r="X225" t="str">
            <v/>
          </cell>
          <cell r="AB225">
            <v>0</v>
          </cell>
          <cell r="AC225">
            <v>0</v>
          </cell>
          <cell r="AD225">
            <v>0</v>
          </cell>
          <cell r="AJ225">
            <v>0</v>
          </cell>
          <cell r="AK225">
            <v>0</v>
          </cell>
        </row>
        <row r="226">
          <cell r="B226" t="str">
            <v/>
          </cell>
          <cell r="H226" t="str">
            <v/>
          </cell>
          <cell r="J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T226" t="str">
            <v/>
          </cell>
          <cell r="U226" t="str">
            <v/>
          </cell>
          <cell r="W226" t="str">
            <v/>
          </cell>
          <cell r="X226" t="str">
            <v/>
          </cell>
          <cell r="AB226">
            <v>0</v>
          </cell>
          <cell r="AC226">
            <v>0</v>
          </cell>
          <cell r="AD226">
            <v>0</v>
          </cell>
          <cell r="AJ226">
            <v>0</v>
          </cell>
          <cell r="AK226">
            <v>0</v>
          </cell>
        </row>
        <row r="227">
          <cell r="B227" t="str">
            <v/>
          </cell>
          <cell r="H227" t="str">
            <v/>
          </cell>
          <cell r="J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T227" t="str">
            <v/>
          </cell>
          <cell r="U227" t="str">
            <v/>
          </cell>
          <cell r="W227" t="str">
            <v/>
          </cell>
          <cell r="X227" t="str">
            <v/>
          </cell>
          <cell r="AB227">
            <v>0</v>
          </cell>
          <cell r="AC227">
            <v>0</v>
          </cell>
          <cell r="AD227">
            <v>0</v>
          </cell>
          <cell r="AJ227">
            <v>0</v>
          </cell>
          <cell r="AK227">
            <v>0</v>
          </cell>
        </row>
        <row r="228">
          <cell r="B228" t="str">
            <v/>
          </cell>
          <cell r="H228" t="str">
            <v/>
          </cell>
          <cell r="J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T228" t="str">
            <v/>
          </cell>
          <cell r="U228" t="str">
            <v/>
          </cell>
          <cell r="W228" t="str">
            <v/>
          </cell>
          <cell r="X228" t="str">
            <v/>
          </cell>
          <cell r="AB228">
            <v>0</v>
          </cell>
          <cell r="AC228">
            <v>0</v>
          </cell>
          <cell r="AD228">
            <v>0</v>
          </cell>
          <cell r="AJ228">
            <v>0</v>
          </cell>
          <cell r="AK228">
            <v>0</v>
          </cell>
        </row>
        <row r="229">
          <cell r="B229" t="str">
            <v/>
          </cell>
          <cell r="H229" t="str">
            <v/>
          </cell>
          <cell r="J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T229" t="str">
            <v/>
          </cell>
          <cell r="U229" t="str">
            <v/>
          </cell>
          <cell r="W229" t="str">
            <v/>
          </cell>
          <cell r="X229" t="str">
            <v/>
          </cell>
          <cell r="AB229">
            <v>0</v>
          </cell>
          <cell r="AC229">
            <v>0</v>
          </cell>
          <cell r="AD229">
            <v>0</v>
          </cell>
          <cell r="AJ229">
            <v>0</v>
          </cell>
          <cell r="AK229">
            <v>0</v>
          </cell>
        </row>
        <row r="230">
          <cell r="B230" t="str">
            <v/>
          </cell>
          <cell r="H230" t="str">
            <v/>
          </cell>
          <cell r="J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T230" t="str">
            <v/>
          </cell>
          <cell r="U230" t="str">
            <v/>
          </cell>
          <cell r="W230" t="str">
            <v/>
          </cell>
          <cell r="X230" t="str">
            <v/>
          </cell>
          <cell r="AB230">
            <v>0</v>
          </cell>
          <cell r="AC230">
            <v>0</v>
          </cell>
          <cell r="AD230">
            <v>0</v>
          </cell>
          <cell r="AJ230">
            <v>0</v>
          </cell>
          <cell r="AK230">
            <v>0</v>
          </cell>
        </row>
        <row r="231">
          <cell r="B231" t="str">
            <v/>
          </cell>
          <cell r="H231" t="str">
            <v/>
          </cell>
          <cell r="J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T231" t="str">
            <v/>
          </cell>
          <cell r="U231" t="str">
            <v/>
          </cell>
          <cell r="W231" t="str">
            <v/>
          </cell>
          <cell r="X231" t="str">
            <v/>
          </cell>
          <cell r="AB231">
            <v>0</v>
          </cell>
          <cell r="AC231">
            <v>0</v>
          </cell>
          <cell r="AD231">
            <v>0</v>
          </cell>
          <cell r="AJ231">
            <v>0</v>
          </cell>
          <cell r="AK231">
            <v>0</v>
          </cell>
        </row>
        <row r="232">
          <cell r="B232" t="str">
            <v/>
          </cell>
          <cell r="H232" t="str">
            <v/>
          </cell>
          <cell r="J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T232" t="str">
            <v/>
          </cell>
          <cell r="U232" t="str">
            <v/>
          </cell>
          <cell r="W232" t="str">
            <v/>
          </cell>
          <cell r="X232" t="str">
            <v/>
          </cell>
          <cell r="AB232">
            <v>0</v>
          </cell>
          <cell r="AC232">
            <v>0</v>
          </cell>
          <cell r="AD232">
            <v>0</v>
          </cell>
          <cell r="AJ232">
            <v>0</v>
          </cell>
          <cell r="AK232">
            <v>0</v>
          </cell>
        </row>
        <row r="233">
          <cell r="B233" t="str">
            <v/>
          </cell>
          <cell r="H233" t="str">
            <v/>
          </cell>
          <cell r="J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T233" t="str">
            <v/>
          </cell>
          <cell r="U233" t="str">
            <v/>
          </cell>
          <cell r="W233" t="str">
            <v/>
          </cell>
          <cell r="X233" t="str">
            <v/>
          </cell>
          <cell r="AB233">
            <v>0</v>
          </cell>
          <cell r="AC233">
            <v>0</v>
          </cell>
          <cell r="AD233">
            <v>0</v>
          </cell>
          <cell r="AJ233">
            <v>0</v>
          </cell>
          <cell r="AK233">
            <v>0</v>
          </cell>
        </row>
        <row r="234">
          <cell r="B234" t="str">
            <v/>
          </cell>
          <cell r="H234" t="str">
            <v/>
          </cell>
          <cell r="J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T234" t="str">
            <v/>
          </cell>
          <cell r="U234" t="str">
            <v/>
          </cell>
          <cell r="W234" t="str">
            <v/>
          </cell>
          <cell r="X234" t="str">
            <v/>
          </cell>
          <cell r="AB234">
            <v>0</v>
          </cell>
          <cell r="AC234">
            <v>0</v>
          </cell>
          <cell r="AD234">
            <v>0</v>
          </cell>
          <cell r="AJ234">
            <v>0</v>
          </cell>
          <cell r="AK234">
            <v>0</v>
          </cell>
        </row>
        <row r="235">
          <cell r="B235" t="str">
            <v/>
          </cell>
          <cell r="H235" t="str">
            <v/>
          </cell>
          <cell r="J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T235" t="str">
            <v/>
          </cell>
          <cell r="U235" t="str">
            <v/>
          </cell>
          <cell r="W235" t="str">
            <v/>
          </cell>
          <cell r="X235" t="str">
            <v/>
          </cell>
          <cell r="AB235">
            <v>0</v>
          </cell>
          <cell r="AC235">
            <v>0</v>
          </cell>
          <cell r="AD235">
            <v>0</v>
          </cell>
          <cell r="AJ235">
            <v>0</v>
          </cell>
          <cell r="AK235">
            <v>0</v>
          </cell>
        </row>
        <row r="236">
          <cell r="B236" t="str">
            <v/>
          </cell>
          <cell r="H236" t="str">
            <v/>
          </cell>
          <cell r="J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T236" t="str">
            <v/>
          </cell>
          <cell r="U236" t="str">
            <v/>
          </cell>
          <cell r="W236" t="str">
            <v/>
          </cell>
          <cell r="X236" t="str">
            <v/>
          </cell>
          <cell r="AB236">
            <v>0</v>
          </cell>
          <cell r="AC236">
            <v>0</v>
          </cell>
          <cell r="AD236">
            <v>0</v>
          </cell>
          <cell r="AJ236">
            <v>0</v>
          </cell>
          <cell r="AK236">
            <v>0</v>
          </cell>
        </row>
        <row r="237">
          <cell r="B237" t="str">
            <v/>
          </cell>
          <cell r="H237" t="str">
            <v/>
          </cell>
          <cell r="J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T237" t="str">
            <v/>
          </cell>
          <cell r="U237" t="str">
            <v/>
          </cell>
          <cell r="W237" t="str">
            <v/>
          </cell>
          <cell r="X237" t="str">
            <v/>
          </cell>
          <cell r="AB237">
            <v>0</v>
          </cell>
          <cell r="AC237">
            <v>0</v>
          </cell>
          <cell r="AD237">
            <v>0</v>
          </cell>
          <cell r="AJ237">
            <v>0</v>
          </cell>
          <cell r="AK237">
            <v>0</v>
          </cell>
        </row>
        <row r="238">
          <cell r="B238" t="str">
            <v/>
          </cell>
          <cell r="H238" t="str">
            <v/>
          </cell>
          <cell r="J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T238" t="str">
            <v/>
          </cell>
          <cell r="U238" t="str">
            <v/>
          </cell>
          <cell r="W238" t="str">
            <v/>
          </cell>
          <cell r="X238" t="str">
            <v/>
          </cell>
          <cell r="AB238">
            <v>0</v>
          </cell>
          <cell r="AC238">
            <v>0</v>
          </cell>
          <cell r="AD238">
            <v>0</v>
          </cell>
          <cell r="AJ238">
            <v>0</v>
          </cell>
          <cell r="AK238">
            <v>0</v>
          </cell>
        </row>
        <row r="239">
          <cell r="B239" t="str">
            <v/>
          </cell>
          <cell r="H239" t="str">
            <v/>
          </cell>
          <cell r="J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T239" t="str">
            <v/>
          </cell>
          <cell r="U239" t="str">
            <v/>
          </cell>
          <cell r="W239" t="str">
            <v/>
          </cell>
          <cell r="X239" t="str">
            <v/>
          </cell>
          <cell r="AB239">
            <v>0</v>
          </cell>
          <cell r="AC239">
            <v>0</v>
          </cell>
          <cell r="AD239">
            <v>0</v>
          </cell>
          <cell r="AJ239">
            <v>0</v>
          </cell>
          <cell r="AK239">
            <v>0</v>
          </cell>
        </row>
        <row r="240">
          <cell r="B240" t="str">
            <v/>
          </cell>
          <cell r="H240" t="str">
            <v/>
          </cell>
          <cell r="J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T240" t="str">
            <v/>
          </cell>
          <cell r="U240" t="str">
            <v/>
          </cell>
          <cell r="W240" t="str">
            <v/>
          </cell>
          <cell r="X240" t="str">
            <v/>
          </cell>
          <cell r="AB240">
            <v>0</v>
          </cell>
          <cell r="AC240">
            <v>0</v>
          </cell>
          <cell r="AD240">
            <v>0</v>
          </cell>
          <cell r="AJ240">
            <v>0</v>
          </cell>
          <cell r="AK240">
            <v>0</v>
          </cell>
        </row>
        <row r="241">
          <cell r="B241" t="str">
            <v/>
          </cell>
          <cell r="H241" t="str">
            <v/>
          </cell>
          <cell r="J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T241" t="str">
            <v/>
          </cell>
          <cell r="U241" t="str">
            <v/>
          </cell>
          <cell r="W241" t="str">
            <v/>
          </cell>
          <cell r="X241" t="str">
            <v/>
          </cell>
          <cell r="AB241">
            <v>0</v>
          </cell>
          <cell r="AC241">
            <v>0</v>
          </cell>
          <cell r="AD241">
            <v>0</v>
          </cell>
          <cell r="AJ241">
            <v>0</v>
          </cell>
          <cell r="AK241">
            <v>0</v>
          </cell>
        </row>
        <row r="242">
          <cell r="B242" t="str">
            <v/>
          </cell>
          <cell r="H242" t="str">
            <v/>
          </cell>
          <cell r="J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T242" t="str">
            <v/>
          </cell>
          <cell r="U242" t="str">
            <v/>
          </cell>
          <cell r="W242" t="str">
            <v/>
          </cell>
          <cell r="X242" t="str">
            <v/>
          </cell>
          <cell r="AB242">
            <v>0</v>
          </cell>
          <cell r="AC242">
            <v>0</v>
          </cell>
          <cell r="AD242">
            <v>0</v>
          </cell>
          <cell r="AJ242">
            <v>0</v>
          </cell>
          <cell r="AK242">
            <v>0</v>
          </cell>
        </row>
        <row r="243">
          <cell r="B243" t="str">
            <v/>
          </cell>
          <cell r="H243" t="str">
            <v/>
          </cell>
          <cell r="J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T243" t="str">
            <v/>
          </cell>
          <cell r="U243" t="str">
            <v/>
          </cell>
          <cell r="W243" t="str">
            <v/>
          </cell>
          <cell r="X243" t="str">
            <v/>
          </cell>
          <cell r="AB243">
            <v>0</v>
          </cell>
          <cell r="AC243">
            <v>0</v>
          </cell>
          <cell r="AD243">
            <v>0</v>
          </cell>
          <cell r="AJ243">
            <v>0</v>
          </cell>
          <cell r="AK243">
            <v>0</v>
          </cell>
        </row>
        <row r="244">
          <cell r="B244" t="str">
            <v/>
          </cell>
          <cell r="H244" t="str">
            <v/>
          </cell>
          <cell r="J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T244" t="str">
            <v/>
          </cell>
          <cell r="U244" t="str">
            <v/>
          </cell>
          <cell r="W244" t="str">
            <v/>
          </cell>
          <cell r="X244" t="str">
            <v/>
          </cell>
          <cell r="AB244">
            <v>0</v>
          </cell>
          <cell r="AC244">
            <v>0</v>
          </cell>
          <cell r="AD244">
            <v>0</v>
          </cell>
          <cell r="AJ244">
            <v>0</v>
          </cell>
          <cell r="AK244">
            <v>0</v>
          </cell>
        </row>
        <row r="245">
          <cell r="B245" t="str">
            <v/>
          </cell>
          <cell r="H245" t="str">
            <v/>
          </cell>
          <cell r="J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T245" t="str">
            <v/>
          </cell>
          <cell r="U245" t="str">
            <v/>
          </cell>
          <cell r="W245" t="str">
            <v/>
          </cell>
          <cell r="X245" t="str">
            <v/>
          </cell>
          <cell r="AB245">
            <v>0</v>
          </cell>
          <cell r="AC245">
            <v>0</v>
          </cell>
          <cell r="AD245">
            <v>0</v>
          </cell>
          <cell r="AJ245">
            <v>0</v>
          </cell>
          <cell r="AK245">
            <v>0</v>
          </cell>
        </row>
        <row r="246">
          <cell r="B246" t="str">
            <v/>
          </cell>
          <cell r="H246" t="str">
            <v/>
          </cell>
          <cell r="J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T246" t="str">
            <v/>
          </cell>
          <cell r="U246" t="str">
            <v/>
          </cell>
          <cell r="W246" t="str">
            <v/>
          </cell>
          <cell r="X246" t="str">
            <v/>
          </cell>
          <cell r="AB246">
            <v>0</v>
          </cell>
          <cell r="AC246">
            <v>0</v>
          </cell>
          <cell r="AD246">
            <v>0</v>
          </cell>
          <cell r="AJ246">
            <v>0</v>
          </cell>
          <cell r="AK246">
            <v>0</v>
          </cell>
        </row>
        <row r="247">
          <cell r="B247" t="str">
            <v/>
          </cell>
          <cell r="H247" t="str">
            <v/>
          </cell>
          <cell r="J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T247" t="str">
            <v/>
          </cell>
          <cell r="U247" t="str">
            <v/>
          </cell>
          <cell r="W247" t="str">
            <v/>
          </cell>
          <cell r="X247" t="str">
            <v/>
          </cell>
          <cell r="AB247">
            <v>0</v>
          </cell>
          <cell r="AC247">
            <v>0</v>
          </cell>
          <cell r="AD247">
            <v>0</v>
          </cell>
          <cell r="AJ247">
            <v>0</v>
          </cell>
          <cell r="AK247">
            <v>0</v>
          </cell>
        </row>
        <row r="248">
          <cell r="B248" t="str">
            <v/>
          </cell>
          <cell r="H248" t="str">
            <v/>
          </cell>
          <cell r="J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T248" t="str">
            <v/>
          </cell>
          <cell r="U248" t="str">
            <v/>
          </cell>
          <cell r="W248" t="str">
            <v/>
          </cell>
          <cell r="X248" t="str">
            <v/>
          </cell>
          <cell r="AB248">
            <v>0</v>
          </cell>
          <cell r="AC248">
            <v>0</v>
          </cell>
          <cell r="AD248">
            <v>0</v>
          </cell>
          <cell r="AJ248">
            <v>0</v>
          </cell>
          <cell r="AK248">
            <v>0</v>
          </cell>
        </row>
        <row r="249">
          <cell r="B249" t="str">
            <v/>
          </cell>
          <cell r="H249" t="str">
            <v/>
          </cell>
          <cell r="J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T249" t="str">
            <v/>
          </cell>
          <cell r="U249" t="str">
            <v/>
          </cell>
          <cell r="W249" t="str">
            <v/>
          </cell>
          <cell r="X249" t="str">
            <v/>
          </cell>
          <cell r="AB249">
            <v>0</v>
          </cell>
          <cell r="AC249">
            <v>0</v>
          </cell>
          <cell r="AD249">
            <v>0</v>
          </cell>
          <cell r="AJ249">
            <v>0</v>
          </cell>
          <cell r="AK249">
            <v>0</v>
          </cell>
        </row>
        <row r="250">
          <cell r="B250" t="str">
            <v/>
          </cell>
          <cell r="H250" t="str">
            <v/>
          </cell>
          <cell r="J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T250" t="str">
            <v/>
          </cell>
          <cell r="U250" t="str">
            <v/>
          </cell>
          <cell r="W250" t="str">
            <v/>
          </cell>
          <cell r="X250" t="str">
            <v/>
          </cell>
          <cell r="AB250">
            <v>0</v>
          </cell>
          <cell r="AC250">
            <v>0</v>
          </cell>
          <cell r="AD250">
            <v>0</v>
          </cell>
          <cell r="AJ250">
            <v>0</v>
          </cell>
          <cell r="AK250">
            <v>0</v>
          </cell>
        </row>
        <row r="251">
          <cell r="B251" t="str">
            <v/>
          </cell>
          <cell r="H251" t="str">
            <v/>
          </cell>
          <cell r="J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T251" t="str">
            <v/>
          </cell>
          <cell r="U251" t="str">
            <v/>
          </cell>
          <cell r="W251" t="str">
            <v/>
          </cell>
          <cell r="X251" t="str">
            <v/>
          </cell>
          <cell r="AB251">
            <v>0</v>
          </cell>
          <cell r="AC251">
            <v>0</v>
          </cell>
          <cell r="AD251">
            <v>0</v>
          </cell>
          <cell r="AJ251">
            <v>0</v>
          </cell>
          <cell r="AK251">
            <v>0</v>
          </cell>
        </row>
        <row r="252">
          <cell r="B252" t="str">
            <v/>
          </cell>
          <cell r="H252" t="str">
            <v/>
          </cell>
          <cell r="J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T252" t="str">
            <v/>
          </cell>
          <cell r="U252" t="str">
            <v/>
          </cell>
          <cell r="W252" t="str">
            <v/>
          </cell>
          <cell r="X252" t="str">
            <v/>
          </cell>
          <cell r="AB252">
            <v>0</v>
          </cell>
          <cell r="AC252">
            <v>0</v>
          </cell>
          <cell r="AD252">
            <v>0</v>
          </cell>
          <cell r="AJ252">
            <v>0</v>
          </cell>
          <cell r="AK252">
            <v>0</v>
          </cell>
        </row>
        <row r="253">
          <cell r="B253" t="str">
            <v/>
          </cell>
          <cell r="H253" t="str">
            <v/>
          </cell>
          <cell r="J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T253" t="str">
            <v/>
          </cell>
          <cell r="U253" t="str">
            <v/>
          </cell>
          <cell r="W253" t="str">
            <v/>
          </cell>
          <cell r="X253" t="str">
            <v/>
          </cell>
          <cell r="AB253">
            <v>0</v>
          </cell>
          <cell r="AC253">
            <v>0</v>
          </cell>
          <cell r="AD253">
            <v>0</v>
          </cell>
          <cell r="AJ253">
            <v>0</v>
          </cell>
          <cell r="AK253">
            <v>0</v>
          </cell>
        </row>
        <row r="254">
          <cell r="B254" t="str">
            <v/>
          </cell>
          <cell r="H254" t="str">
            <v/>
          </cell>
          <cell r="J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T254" t="str">
            <v/>
          </cell>
          <cell r="U254" t="str">
            <v/>
          </cell>
          <cell r="W254" t="str">
            <v/>
          </cell>
          <cell r="X254" t="str">
            <v/>
          </cell>
          <cell r="AB254">
            <v>0</v>
          </cell>
          <cell r="AC254">
            <v>0</v>
          </cell>
          <cell r="AD254">
            <v>0</v>
          </cell>
          <cell r="AJ254">
            <v>0</v>
          </cell>
          <cell r="AK254">
            <v>0</v>
          </cell>
        </row>
        <row r="255">
          <cell r="B255" t="str">
            <v/>
          </cell>
          <cell r="H255" t="str">
            <v/>
          </cell>
          <cell r="J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T255" t="str">
            <v/>
          </cell>
          <cell r="U255" t="str">
            <v/>
          </cell>
          <cell r="W255" t="str">
            <v/>
          </cell>
          <cell r="X255" t="str">
            <v/>
          </cell>
          <cell r="AB255">
            <v>0</v>
          </cell>
          <cell r="AC255">
            <v>0</v>
          </cell>
          <cell r="AD255">
            <v>0</v>
          </cell>
          <cell r="AJ255">
            <v>0</v>
          </cell>
          <cell r="AK255">
            <v>0</v>
          </cell>
        </row>
        <row r="256">
          <cell r="B256" t="str">
            <v/>
          </cell>
          <cell r="H256" t="str">
            <v/>
          </cell>
          <cell r="J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T256" t="str">
            <v/>
          </cell>
          <cell r="U256" t="str">
            <v/>
          </cell>
          <cell r="W256" t="str">
            <v/>
          </cell>
          <cell r="X256" t="str">
            <v/>
          </cell>
          <cell r="AB256">
            <v>0</v>
          </cell>
          <cell r="AC256">
            <v>0</v>
          </cell>
          <cell r="AD256">
            <v>0</v>
          </cell>
          <cell r="AJ256">
            <v>0</v>
          </cell>
          <cell r="AK256">
            <v>0</v>
          </cell>
        </row>
        <row r="257">
          <cell r="B257" t="str">
            <v/>
          </cell>
          <cell r="H257" t="str">
            <v/>
          </cell>
          <cell r="J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T257" t="str">
            <v/>
          </cell>
          <cell r="U257" t="str">
            <v/>
          </cell>
          <cell r="W257" t="str">
            <v/>
          </cell>
          <cell r="X257" t="str">
            <v/>
          </cell>
          <cell r="AB257">
            <v>0</v>
          </cell>
          <cell r="AC257">
            <v>0</v>
          </cell>
          <cell r="AD257">
            <v>0</v>
          </cell>
          <cell r="AJ257">
            <v>0</v>
          </cell>
          <cell r="AK257">
            <v>0</v>
          </cell>
        </row>
        <row r="258">
          <cell r="B258" t="str">
            <v/>
          </cell>
          <cell r="H258" t="str">
            <v/>
          </cell>
          <cell r="J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T258" t="str">
            <v/>
          </cell>
          <cell r="U258" t="str">
            <v/>
          </cell>
          <cell r="W258" t="str">
            <v/>
          </cell>
          <cell r="X258" t="str">
            <v/>
          </cell>
          <cell r="AB258">
            <v>0</v>
          </cell>
          <cell r="AC258">
            <v>0</v>
          </cell>
          <cell r="AD258">
            <v>0</v>
          </cell>
          <cell r="AJ258">
            <v>0</v>
          </cell>
          <cell r="AK258">
            <v>0</v>
          </cell>
        </row>
        <row r="259">
          <cell r="B259" t="str">
            <v/>
          </cell>
          <cell r="H259" t="str">
            <v/>
          </cell>
          <cell r="J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T259" t="str">
            <v/>
          </cell>
          <cell r="U259" t="str">
            <v/>
          </cell>
          <cell r="W259" t="str">
            <v/>
          </cell>
          <cell r="X259" t="str">
            <v/>
          </cell>
          <cell r="AB259">
            <v>0</v>
          </cell>
          <cell r="AC259">
            <v>0</v>
          </cell>
          <cell r="AD259">
            <v>0</v>
          </cell>
          <cell r="AJ259">
            <v>0</v>
          </cell>
          <cell r="AK259">
            <v>0</v>
          </cell>
        </row>
        <row r="260">
          <cell r="B260" t="str">
            <v/>
          </cell>
          <cell r="H260" t="str">
            <v/>
          </cell>
          <cell r="J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T260" t="str">
            <v/>
          </cell>
          <cell r="U260" t="str">
            <v/>
          </cell>
          <cell r="W260" t="str">
            <v/>
          </cell>
          <cell r="X260" t="str">
            <v/>
          </cell>
          <cell r="AB260">
            <v>0</v>
          </cell>
          <cell r="AC260">
            <v>0</v>
          </cell>
          <cell r="AD260">
            <v>0</v>
          </cell>
          <cell r="AJ260">
            <v>0</v>
          </cell>
          <cell r="AK260">
            <v>0</v>
          </cell>
        </row>
        <row r="261">
          <cell r="B261" t="str">
            <v/>
          </cell>
          <cell r="H261" t="str">
            <v/>
          </cell>
          <cell r="J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T261" t="str">
            <v/>
          </cell>
          <cell r="U261" t="str">
            <v/>
          </cell>
          <cell r="W261" t="str">
            <v/>
          </cell>
          <cell r="X261" t="str">
            <v/>
          </cell>
          <cell r="AB261">
            <v>0</v>
          </cell>
          <cell r="AC261">
            <v>0</v>
          </cell>
          <cell r="AD261">
            <v>0</v>
          </cell>
          <cell r="AJ261">
            <v>0</v>
          </cell>
          <cell r="AK261">
            <v>0</v>
          </cell>
        </row>
        <row r="262">
          <cell r="B262" t="str">
            <v/>
          </cell>
          <cell r="H262" t="str">
            <v/>
          </cell>
          <cell r="J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T262" t="str">
            <v/>
          </cell>
          <cell r="U262" t="str">
            <v/>
          </cell>
          <cell r="W262" t="str">
            <v/>
          </cell>
          <cell r="X262" t="str">
            <v/>
          </cell>
          <cell r="AB262">
            <v>0</v>
          </cell>
          <cell r="AC262">
            <v>0</v>
          </cell>
          <cell r="AD262">
            <v>0</v>
          </cell>
          <cell r="AJ262">
            <v>0</v>
          </cell>
          <cell r="AK262">
            <v>0</v>
          </cell>
        </row>
        <row r="263">
          <cell r="B263" t="str">
            <v/>
          </cell>
          <cell r="H263" t="str">
            <v/>
          </cell>
          <cell r="J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T263" t="str">
            <v/>
          </cell>
          <cell r="U263" t="str">
            <v/>
          </cell>
          <cell r="W263" t="str">
            <v/>
          </cell>
          <cell r="X263" t="str">
            <v/>
          </cell>
          <cell r="AB263">
            <v>0</v>
          </cell>
          <cell r="AC263">
            <v>0</v>
          </cell>
          <cell r="AD263">
            <v>0</v>
          </cell>
          <cell r="AJ263">
            <v>0</v>
          </cell>
          <cell r="AK263">
            <v>0</v>
          </cell>
        </row>
        <row r="264">
          <cell r="B264" t="str">
            <v/>
          </cell>
          <cell r="H264" t="str">
            <v/>
          </cell>
          <cell r="J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T264" t="str">
            <v/>
          </cell>
          <cell r="U264" t="str">
            <v/>
          </cell>
          <cell r="W264" t="str">
            <v/>
          </cell>
          <cell r="X264" t="str">
            <v/>
          </cell>
          <cell r="AB264">
            <v>0</v>
          </cell>
          <cell r="AC264">
            <v>0</v>
          </cell>
          <cell r="AD264">
            <v>0</v>
          </cell>
          <cell r="AJ264">
            <v>0</v>
          </cell>
          <cell r="AK264">
            <v>0</v>
          </cell>
        </row>
        <row r="265">
          <cell r="B265" t="str">
            <v/>
          </cell>
          <cell r="H265" t="str">
            <v/>
          </cell>
          <cell r="J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T265" t="str">
            <v/>
          </cell>
          <cell r="U265" t="str">
            <v/>
          </cell>
          <cell r="W265" t="str">
            <v/>
          </cell>
          <cell r="X265" t="str">
            <v/>
          </cell>
          <cell r="AB265">
            <v>0</v>
          </cell>
          <cell r="AC265">
            <v>0</v>
          </cell>
          <cell r="AD265">
            <v>0</v>
          </cell>
          <cell r="AJ265">
            <v>0</v>
          </cell>
          <cell r="AK265">
            <v>0</v>
          </cell>
        </row>
        <row r="266">
          <cell r="B266" t="str">
            <v/>
          </cell>
          <cell r="H266" t="str">
            <v/>
          </cell>
          <cell r="J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T266" t="str">
            <v/>
          </cell>
          <cell r="U266" t="str">
            <v/>
          </cell>
          <cell r="W266" t="str">
            <v/>
          </cell>
          <cell r="X266" t="str">
            <v/>
          </cell>
          <cell r="AB266">
            <v>0</v>
          </cell>
          <cell r="AC266">
            <v>0</v>
          </cell>
          <cell r="AD266">
            <v>0</v>
          </cell>
          <cell r="AJ266">
            <v>0</v>
          </cell>
          <cell r="AK266">
            <v>0</v>
          </cell>
        </row>
        <row r="267">
          <cell r="B267" t="str">
            <v/>
          </cell>
          <cell r="H267" t="str">
            <v/>
          </cell>
          <cell r="J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T267" t="str">
            <v/>
          </cell>
          <cell r="U267" t="str">
            <v/>
          </cell>
          <cell r="W267" t="str">
            <v/>
          </cell>
          <cell r="X267" t="str">
            <v/>
          </cell>
          <cell r="AB267">
            <v>0</v>
          </cell>
          <cell r="AC267">
            <v>0</v>
          </cell>
          <cell r="AD267">
            <v>0</v>
          </cell>
          <cell r="AJ267">
            <v>0</v>
          </cell>
          <cell r="AK267">
            <v>0</v>
          </cell>
        </row>
        <row r="268">
          <cell r="B268" t="str">
            <v/>
          </cell>
          <cell r="H268" t="str">
            <v/>
          </cell>
          <cell r="J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T268" t="str">
            <v/>
          </cell>
          <cell r="U268" t="str">
            <v/>
          </cell>
          <cell r="W268" t="str">
            <v/>
          </cell>
          <cell r="X268" t="str">
            <v/>
          </cell>
          <cell r="AB268">
            <v>0</v>
          </cell>
          <cell r="AC268">
            <v>0</v>
          </cell>
          <cell r="AD268">
            <v>0</v>
          </cell>
          <cell r="AJ268">
            <v>0</v>
          </cell>
          <cell r="AK268">
            <v>0</v>
          </cell>
        </row>
        <row r="269">
          <cell r="B269" t="str">
            <v/>
          </cell>
          <cell r="H269" t="str">
            <v/>
          </cell>
          <cell r="J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T269" t="str">
            <v/>
          </cell>
          <cell r="U269" t="str">
            <v/>
          </cell>
          <cell r="W269" t="str">
            <v/>
          </cell>
          <cell r="X269" t="str">
            <v/>
          </cell>
          <cell r="AB269">
            <v>0</v>
          </cell>
          <cell r="AC269">
            <v>0</v>
          </cell>
          <cell r="AD269">
            <v>0</v>
          </cell>
          <cell r="AJ269">
            <v>0</v>
          </cell>
          <cell r="AK269">
            <v>0</v>
          </cell>
        </row>
        <row r="270">
          <cell r="B270" t="str">
            <v/>
          </cell>
          <cell r="H270" t="str">
            <v/>
          </cell>
          <cell r="J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T270" t="str">
            <v/>
          </cell>
          <cell r="U270" t="str">
            <v/>
          </cell>
          <cell r="W270" t="str">
            <v/>
          </cell>
          <cell r="X270" t="str">
            <v/>
          </cell>
          <cell r="AB270">
            <v>0</v>
          </cell>
          <cell r="AC270">
            <v>0</v>
          </cell>
          <cell r="AD270">
            <v>0</v>
          </cell>
          <cell r="AJ270">
            <v>0</v>
          </cell>
          <cell r="AK270">
            <v>0</v>
          </cell>
        </row>
        <row r="271">
          <cell r="B271" t="str">
            <v/>
          </cell>
          <cell r="H271" t="str">
            <v/>
          </cell>
          <cell r="J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T271" t="str">
            <v/>
          </cell>
          <cell r="U271" t="str">
            <v/>
          </cell>
          <cell r="W271" t="str">
            <v/>
          </cell>
          <cell r="X271" t="str">
            <v/>
          </cell>
          <cell r="AB271">
            <v>0</v>
          </cell>
          <cell r="AC271">
            <v>0</v>
          </cell>
          <cell r="AD271">
            <v>0</v>
          </cell>
          <cell r="AJ271">
            <v>0</v>
          </cell>
          <cell r="AK271">
            <v>0</v>
          </cell>
        </row>
        <row r="272">
          <cell r="B272" t="str">
            <v/>
          </cell>
          <cell r="H272" t="str">
            <v/>
          </cell>
          <cell r="J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T272" t="str">
            <v/>
          </cell>
          <cell r="U272" t="str">
            <v/>
          </cell>
          <cell r="W272" t="str">
            <v/>
          </cell>
          <cell r="X272" t="str">
            <v/>
          </cell>
          <cell r="AB272">
            <v>0</v>
          </cell>
          <cell r="AC272">
            <v>0</v>
          </cell>
          <cell r="AD272">
            <v>0</v>
          </cell>
          <cell r="AJ272">
            <v>0</v>
          </cell>
          <cell r="AK272">
            <v>0</v>
          </cell>
        </row>
        <row r="273">
          <cell r="B273" t="str">
            <v/>
          </cell>
          <cell r="H273" t="str">
            <v/>
          </cell>
          <cell r="J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T273" t="str">
            <v/>
          </cell>
          <cell r="U273" t="str">
            <v/>
          </cell>
          <cell r="W273" t="str">
            <v/>
          </cell>
          <cell r="X273" t="str">
            <v/>
          </cell>
          <cell r="AB273">
            <v>0</v>
          </cell>
          <cell r="AC273">
            <v>0</v>
          </cell>
          <cell r="AD273">
            <v>0</v>
          </cell>
          <cell r="AJ273">
            <v>0</v>
          </cell>
          <cell r="AK273">
            <v>0</v>
          </cell>
        </row>
        <row r="274">
          <cell r="B274" t="str">
            <v/>
          </cell>
          <cell r="H274" t="str">
            <v/>
          </cell>
          <cell r="J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T274" t="str">
            <v/>
          </cell>
          <cell r="U274" t="str">
            <v/>
          </cell>
          <cell r="W274" t="str">
            <v/>
          </cell>
          <cell r="X274" t="str">
            <v/>
          </cell>
          <cell r="AB274">
            <v>0</v>
          </cell>
          <cell r="AC274">
            <v>0</v>
          </cell>
          <cell r="AD274">
            <v>0</v>
          </cell>
          <cell r="AJ274">
            <v>0</v>
          </cell>
          <cell r="AK274">
            <v>0</v>
          </cell>
        </row>
        <row r="275">
          <cell r="B275" t="str">
            <v/>
          </cell>
          <cell r="H275" t="str">
            <v/>
          </cell>
          <cell r="J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T275" t="str">
            <v/>
          </cell>
          <cell r="U275" t="str">
            <v/>
          </cell>
          <cell r="W275" t="str">
            <v/>
          </cell>
          <cell r="X275" t="str">
            <v/>
          </cell>
          <cell r="AB275">
            <v>0</v>
          </cell>
          <cell r="AC275">
            <v>0</v>
          </cell>
          <cell r="AD275">
            <v>0</v>
          </cell>
          <cell r="AJ275">
            <v>0</v>
          </cell>
          <cell r="AK275">
            <v>0</v>
          </cell>
        </row>
        <row r="276">
          <cell r="B276" t="str">
            <v/>
          </cell>
          <cell r="H276" t="str">
            <v/>
          </cell>
          <cell r="J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T276" t="str">
            <v/>
          </cell>
          <cell r="U276" t="str">
            <v/>
          </cell>
          <cell r="W276" t="str">
            <v/>
          </cell>
          <cell r="X276" t="str">
            <v/>
          </cell>
          <cell r="AB276">
            <v>0</v>
          </cell>
          <cell r="AC276">
            <v>0</v>
          </cell>
          <cell r="AD276">
            <v>0</v>
          </cell>
          <cell r="AJ276">
            <v>0</v>
          </cell>
          <cell r="AK276">
            <v>0</v>
          </cell>
        </row>
        <row r="277">
          <cell r="B277" t="str">
            <v/>
          </cell>
          <cell r="H277" t="str">
            <v/>
          </cell>
          <cell r="J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T277" t="str">
            <v/>
          </cell>
          <cell r="U277" t="str">
            <v/>
          </cell>
          <cell r="W277" t="str">
            <v/>
          </cell>
          <cell r="X277" t="str">
            <v/>
          </cell>
          <cell r="AB277">
            <v>0</v>
          </cell>
          <cell r="AC277">
            <v>0</v>
          </cell>
          <cell r="AD277">
            <v>0</v>
          </cell>
          <cell r="AJ277">
            <v>0</v>
          </cell>
          <cell r="AK277">
            <v>0</v>
          </cell>
        </row>
        <row r="278">
          <cell r="B278" t="str">
            <v/>
          </cell>
          <cell r="H278" t="str">
            <v/>
          </cell>
          <cell r="J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T278" t="str">
            <v/>
          </cell>
          <cell r="U278" t="str">
            <v/>
          </cell>
          <cell r="W278" t="str">
            <v/>
          </cell>
          <cell r="X278" t="str">
            <v/>
          </cell>
          <cell r="AB278">
            <v>0</v>
          </cell>
          <cell r="AC278">
            <v>0</v>
          </cell>
          <cell r="AD278">
            <v>0</v>
          </cell>
          <cell r="AJ278">
            <v>0</v>
          </cell>
          <cell r="AK278">
            <v>0</v>
          </cell>
        </row>
        <row r="279">
          <cell r="B279" t="str">
            <v/>
          </cell>
          <cell r="H279" t="str">
            <v/>
          </cell>
          <cell r="J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T279" t="str">
            <v/>
          </cell>
          <cell r="U279" t="str">
            <v/>
          </cell>
          <cell r="W279" t="str">
            <v/>
          </cell>
          <cell r="X279" t="str">
            <v/>
          </cell>
          <cell r="AB279">
            <v>0</v>
          </cell>
          <cell r="AC279">
            <v>0</v>
          </cell>
          <cell r="AD279">
            <v>0</v>
          </cell>
          <cell r="AJ279">
            <v>0</v>
          </cell>
          <cell r="AK279">
            <v>0</v>
          </cell>
        </row>
        <row r="280">
          <cell r="B280" t="str">
            <v/>
          </cell>
          <cell r="H280" t="str">
            <v/>
          </cell>
          <cell r="J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T280" t="str">
            <v/>
          </cell>
          <cell r="U280" t="str">
            <v/>
          </cell>
          <cell r="W280" t="str">
            <v/>
          </cell>
          <cell r="X280" t="str">
            <v/>
          </cell>
          <cell r="AB280">
            <v>0</v>
          </cell>
          <cell r="AC280">
            <v>0</v>
          </cell>
          <cell r="AD280">
            <v>0</v>
          </cell>
          <cell r="AJ280">
            <v>0</v>
          </cell>
          <cell r="AK280">
            <v>0</v>
          </cell>
        </row>
        <row r="281">
          <cell r="B281" t="str">
            <v/>
          </cell>
          <cell r="H281" t="str">
            <v/>
          </cell>
          <cell r="J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T281" t="str">
            <v/>
          </cell>
          <cell r="U281" t="str">
            <v/>
          </cell>
          <cell r="W281" t="str">
            <v/>
          </cell>
          <cell r="X281" t="str">
            <v/>
          </cell>
          <cell r="AB281">
            <v>0</v>
          </cell>
          <cell r="AC281">
            <v>0</v>
          </cell>
          <cell r="AD281">
            <v>0</v>
          </cell>
          <cell r="AJ281">
            <v>0</v>
          </cell>
          <cell r="AK281">
            <v>0</v>
          </cell>
        </row>
        <row r="282">
          <cell r="B282" t="str">
            <v/>
          </cell>
          <cell r="H282" t="str">
            <v/>
          </cell>
          <cell r="J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T282" t="str">
            <v/>
          </cell>
          <cell r="U282" t="str">
            <v/>
          </cell>
          <cell r="W282" t="str">
            <v/>
          </cell>
          <cell r="X282" t="str">
            <v/>
          </cell>
          <cell r="AB282">
            <v>0</v>
          </cell>
          <cell r="AC282">
            <v>0</v>
          </cell>
          <cell r="AD282">
            <v>0</v>
          </cell>
          <cell r="AJ282">
            <v>0</v>
          </cell>
          <cell r="AK282">
            <v>0</v>
          </cell>
        </row>
        <row r="283">
          <cell r="B283" t="str">
            <v/>
          </cell>
          <cell r="H283" t="str">
            <v/>
          </cell>
          <cell r="J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T283" t="str">
            <v/>
          </cell>
          <cell r="U283" t="str">
            <v/>
          </cell>
          <cell r="W283" t="str">
            <v/>
          </cell>
          <cell r="X283" t="str">
            <v/>
          </cell>
          <cell r="AB283">
            <v>0</v>
          </cell>
          <cell r="AC283">
            <v>0</v>
          </cell>
          <cell r="AD283">
            <v>0</v>
          </cell>
          <cell r="AJ283">
            <v>0</v>
          </cell>
          <cell r="AK283">
            <v>0</v>
          </cell>
        </row>
        <row r="284">
          <cell r="B284" t="str">
            <v/>
          </cell>
          <cell r="H284" t="str">
            <v/>
          </cell>
          <cell r="J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T284" t="str">
            <v/>
          </cell>
          <cell r="U284" t="str">
            <v/>
          </cell>
          <cell r="W284" t="str">
            <v/>
          </cell>
          <cell r="X284" t="str">
            <v/>
          </cell>
          <cell r="AB284">
            <v>0</v>
          </cell>
          <cell r="AC284">
            <v>0</v>
          </cell>
          <cell r="AD284">
            <v>0</v>
          </cell>
          <cell r="AJ284">
            <v>0</v>
          </cell>
          <cell r="AK284">
            <v>0</v>
          </cell>
        </row>
        <row r="285">
          <cell r="B285" t="str">
            <v/>
          </cell>
          <cell r="H285" t="str">
            <v/>
          </cell>
          <cell r="J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T285" t="str">
            <v/>
          </cell>
          <cell r="U285" t="str">
            <v/>
          </cell>
          <cell r="W285" t="str">
            <v/>
          </cell>
          <cell r="X285" t="str">
            <v/>
          </cell>
          <cell r="AB285">
            <v>0</v>
          </cell>
          <cell r="AC285">
            <v>0</v>
          </cell>
          <cell r="AD285">
            <v>0</v>
          </cell>
          <cell r="AJ285">
            <v>0</v>
          </cell>
          <cell r="AK285">
            <v>0</v>
          </cell>
        </row>
        <row r="286">
          <cell r="B286" t="str">
            <v/>
          </cell>
          <cell r="H286" t="str">
            <v/>
          </cell>
          <cell r="J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T286" t="str">
            <v/>
          </cell>
          <cell r="U286" t="str">
            <v/>
          </cell>
          <cell r="W286" t="str">
            <v/>
          </cell>
          <cell r="X286" t="str">
            <v/>
          </cell>
          <cell r="AB286">
            <v>0</v>
          </cell>
          <cell r="AC286">
            <v>0</v>
          </cell>
          <cell r="AD286">
            <v>0</v>
          </cell>
          <cell r="AJ286">
            <v>0</v>
          </cell>
          <cell r="AK286">
            <v>0</v>
          </cell>
        </row>
        <row r="287">
          <cell r="B287" t="str">
            <v/>
          </cell>
          <cell r="H287" t="str">
            <v/>
          </cell>
          <cell r="J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T287" t="str">
            <v/>
          </cell>
          <cell r="U287" t="str">
            <v/>
          </cell>
          <cell r="W287" t="str">
            <v/>
          </cell>
          <cell r="X287" t="str">
            <v/>
          </cell>
          <cell r="AB287">
            <v>0</v>
          </cell>
          <cell r="AC287">
            <v>0</v>
          </cell>
          <cell r="AD287">
            <v>0</v>
          </cell>
          <cell r="AJ287">
            <v>0</v>
          </cell>
          <cell r="AK287">
            <v>0</v>
          </cell>
        </row>
        <row r="288">
          <cell r="B288" t="str">
            <v/>
          </cell>
          <cell r="H288" t="str">
            <v/>
          </cell>
          <cell r="J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T288" t="str">
            <v/>
          </cell>
          <cell r="U288" t="str">
            <v/>
          </cell>
          <cell r="W288" t="str">
            <v/>
          </cell>
          <cell r="X288" t="str">
            <v/>
          </cell>
          <cell r="AB288">
            <v>0</v>
          </cell>
          <cell r="AC288">
            <v>0</v>
          </cell>
          <cell r="AD288">
            <v>0</v>
          </cell>
          <cell r="AJ288">
            <v>0</v>
          </cell>
          <cell r="AK288">
            <v>0</v>
          </cell>
        </row>
        <row r="289">
          <cell r="B289" t="str">
            <v/>
          </cell>
          <cell r="H289" t="str">
            <v/>
          </cell>
          <cell r="J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T289" t="str">
            <v/>
          </cell>
          <cell r="U289" t="str">
            <v/>
          </cell>
          <cell r="W289" t="str">
            <v/>
          </cell>
          <cell r="X289" t="str">
            <v/>
          </cell>
          <cell r="AB289">
            <v>0</v>
          </cell>
          <cell r="AC289">
            <v>0</v>
          </cell>
          <cell r="AD289">
            <v>0</v>
          </cell>
          <cell r="AJ289">
            <v>0</v>
          </cell>
          <cell r="AK289">
            <v>0</v>
          </cell>
        </row>
        <row r="290">
          <cell r="B290" t="str">
            <v/>
          </cell>
          <cell r="H290" t="str">
            <v/>
          </cell>
          <cell r="J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T290" t="str">
            <v/>
          </cell>
          <cell r="U290" t="str">
            <v/>
          </cell>
          <cell r="W290" t="str">
            <v/>
          </cell>
          <cell r="X290" t="str">
            <v/>
          </cell>
          <cell r="AB290">
            <v>0</v>
          </cell>
          <cell r="AC290">
            <v>0</v>
          </cell>
          <cell r="AD290">
            <v>0</v>
          </cell>
          <cell r="AJ290">
            <v>0</v>
          </cell>
          <cell r="AK290">
            <v>0</v>
          </cell>
        </row>
        <row r="291">
          <cell r="B291" t="str">
            <v/>
          </cell>
          <cell r="H291" t="str">
            <v/>
          </cell>
          <cell r="J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T291" t="str">
            <v/>
          </cell>
          <cell r="U291" t="str">
            <v/>
          </cell>
          <cell r="W291" t="str">
            <v/>
          </cell>
          <cell r="X291" t="str">
            <v/>
          </cell>
          <cell r="AB291">
            <v>0</v>
          </cell>
          <cell r="AC291">
            <v>0</v>
          </cell>
          <cell r="AD291">
            <v>0</v>
          </cell>
          <cell r="AJ291">
            <v>0</v>
          </cell>
          <cell r="AK291">
            <v>0</v>
          </cell>
        </row>
        <row r="292">
          <cell r="B292" t="str">
            <v/>
          </cell>
          <cell r="H292" t="str">
            <v/>
          </cell>
          <cell r="J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T292" t="str">
            <v/>
          </cell>
          <cell r="U292" t="str">
            <v/>
          </cell>
          <cell r="W292" t="str">
            <v/>
          </cell>
          <cell r="X292" t="str">
            <v/>
          </cell>
          <cell r="AB292">
            <v>0</v>
          </cell>
          <cell r="AC292">
            <v>0</v>
          </cell>
          <cell r="AD292">
            <v>0</v>
          </cell>
          <cell r="AJ292">
            <v>0</v>
          </cell>
          <cell r="AK292">
            <v>0</v>
          </cell>
        </row>
        <row r="293">
          <cell r="B293" t="str">
            <v/>
          </cell>
          <cell r="H293" t="str">
            <v/>
          </cell>
          <cell r="J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T293" t="str">
            <v/>
          </cell>
          <cell r="U293" t="str">
            <v/>
          </cell>
          <cell r="W293" t="str">
            <v/>
          </cell>
          <cell r="X293" t="str">
            <v/>
          </cell>
          <cell r="AB293">
            <v>0</v>
          </cell>
          <cell r="AC293">
            <v>0</v>
          </cell>
          <cell r="AD293">
            <v>0</v>
          </cell>
          <cell r="AJ293">
            <v>0</v>
          </cell>
          <cell r="AK293">
            <v>0</v>
          </cell>
        </row>
        <row r="294">
          <cell r="B294" t="str">
            <v/>
          </cell>
          <cell r="H294" t="str">
            <v/>
          </cell>
          <cell r="J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T294" t="str">
            <v/>
          </cell>
          <cell r="U294" t="str">
            <v/>
          </cell>
          <cell r="W294" t="str">
            <v/>
          </cell>
          <cell r="X294" t="str">
            <v/>
          </cell>
          <cell r="AB294">
            <v>0</v>
          </cell>
          <cell r="AC294">
            <v>0</v>
          </cell>
          <cell r="AD294">
            <v>0</v>
          </cell>
          <cell r="AJ294">
            <v>0</v>
          </cell>
          <cell r="AK294">
            <v>0</v>
          </cell>
        </row>
        <row r="295">
          <cell r="B295" t="str">
            <v/>
          </cell>
          <cell r="H295" t="str">
            <v/>
          </cell>
          <cell r="J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T295" t="str">
            <v/>
          </cell>
          <cell r="U295" t="str">
            <v/>
          </cell>
          <cell r="W295" t="str">
            <v/>
          </cell>
          <cell r="X295" t="str">
            <v/>
          </cell>
          <cell r="AB295">
            <v>0</v>
          </cell>
          <cell r="AC295">
            <v>0</v>
          </cell>
          <cell r="AD295">
            <v>0</v>
          </cell>
          <cell r="AJ295">
            <v>0</v>
          </cell>
          <cell r="AK295">
            <v>0</v>
          </cell>
        </row>
        <row r="296">
          <cell r="B296" t="str">
            <v/>
          </cell>
          <cell r="H296" t="str">
            <v/>
          </cell>
          <cell r="J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T296" t="str">
            <v/>
          </cell>
          <cell r="U296" t="str">
            <v/>
          </cell>
          <cell r="W296" t="str">
            <v/>
          </cell>
          <cell r="X296" t="str">
            <v/>
          </cell>
          <cell r="AB296">
            <v>0</v>
          </cell>
          <cell r="AC296">
            <v>0</v>
          </cell>
          <cell r="AD296">
            <v>0</v>
          </cell>
          <cell r="AJ296">
            <v>0</v>
          </cell>
          <cell r="AK296">
            <v>0</v>
          </cell>
        </row>
        <row r="297">
          <cell r="B297" t="str">
            <v/>
          </cell>
          <cell r="H297" t="str">
            <v/>
          </cell>
          <cell r="J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T297" t="str">
            <v/>
          </cell>
          <cell r="U297" t="str">
            <v/>
          </cell>
          <cell r="W297" t="str">
            <v/>
          </cell>
          <cell r="X297" t="str">
            <v/>
          </cell>
          <cell r="AB297">
            <v>0</v>
          </cell>
          <cell r="AC297">
            <v>0</v>
          </cell>
          <cell r="AD297">
            <v>0</v>
          </cell>
          <cell r="AJ297">
            <v>0</v>
          </cell>
          <cell r="AK297">
            <v>0</v>
          </cell>
        </row>
        <row r="298">
          <cell r="B298" t="str">
            <v/>
          </cell>
          <cell r="H298" t="str">
            <v/>
          </cell>
          <cell r="J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T298" t="str">
            <v/>
          </cell>
          <cell r="U298" t="str">
            <v/>
          </cell>
          <cell r="W298" t="str">
            <v/>
          </cell>
          <cell r="X298" t="str">
            <v/>
          </cell>
          <cell r="AB298">
            <v>0</v>
          </cell>
          <cell r="AC298">
            <v>0</v>
          </cell>
          <cell r="AD298">
            <v>0</v>
          </cell>
          <cell r="AJ298">
            <v>0</v>
          </cell>
          <cell r="AK298">
            <v>0</v>
          </cell>
        </row>
        <row r="299">
          <cell r="B299" t="str">
            <v/>
          </cell>
          <cell r="H299" t="str">
            <v/>
          </cell>
          <cell r="J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T299" t="str">
            <v/>
          </cell>
          <cell r="U299" t="str">
            <v/>
          </cell>
          <cell r="W299" t="str">
            <v/>
          </cell>
          <cell r="X299" t="str">
            <v/>
          </cell>
          <cell r="AB299">
            <v>0</v>
          </cell>
          <cell r="AC299">
            <v>0</v>
          </cell>
          <cell r="AD299">
            <v>0</v>
          </cell>
          <cell r="AJ299">
            <v>0</v>
          </cell>
          <cell r="AK299">
            <v>0</v>
          </cell>
        </row>
        <row r="300">
          <cell r="B300" t="str">
            <v/>
          </cell>
          <cell r="H300" t="str">
            <v/>
          </cell>
          <cell r="J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T300" t="str">
            <v/>
          </cell>
          <cell r="U300" t="str">
            <v/>
          </cell>
          <cell r="W300" t="str">
            <v/>
          </cell>
          <cell r="X300" t="str">
            <v/>
          </cell>
          <cell r="AB300">
            <v>0</v>
          </cell>
          <cell r="AC300">
            <v>0</v>
          </cell>
          <cell r="AD300">
            <v>0</v>
          </cell>
          <cell r="AJ300">
            <v>0</v>
          </cell>
          <cell r="AK300">
            <v>0</v>
          </cell>
        </row>
        <row r="301">
          <cell r="B301" t="str">
            <v/>
          </cell>
          <cell r="H301" t="str">
            <v/>
          </cell>
          <cell r="J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T301" t="str">
            <v/>
          </cell>
          <cell r="U301" t="str">
            <v/>
          </cell>
          <cell r="W301" t="str">
            <v/>
          </cell>
          <cell r="X301" t="str">
            <v/>
          </cell>
          <cell r="AB301">
            <v>0</v>
          </cell>
          <cell r="AC301">
            <v>0</v>
          </cell>
          <cell r="AD301">
            <v>0</v>
          </cell>
          <cell r="AJ301">
            <v>0</v>
          </cell>
          <cell r="AK301">
            <v>0</v>
          </cell>
        </row>
        <row r="302">
          <cell r="B302" t="str">
            <v/>
          </cell>
          <cell r="H302" t="str">
            <v/>
          </cell>
          <cell r="J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T302" t="str">
            <v/>
          </cell>
          <cell r="U302" t="str">
            <v/>
          </cell>
          <cell r="W302" t="str">
            <v/>
          </cell>
          <cell r="X302" t="str">
            <v/>
          </cell>
          <cell r="AB302">
            <v>0</v>
          </cell>
          <cell r="AC302">
            <v>0</v>
          </cell>
          <cell r="AD302">
            <v>0</v>
          </cell>
          <cell r="AJ302">
            <v>0</v>
          </cell>
          <cell r="AK302">
            <v>0</v>
          </cell>
        </row>
        <row r="303">
          <cell r="B303" t="str">
            <v/>
          </cell>
          <cell r="H303" t="str">
            <v/>
          </cell>
          <cell r="J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T303" t="str">
            <v/>
          </cell>
          <cell r="U303" t="str">
            <v/>
          </cell>
          <cell r="W303" t="str">
            <v/>
          </cell>
          <cell r="X303" t="str">
            <v/>
          </cell>
          <cell r="AB303">
            <v>0</v>
          </cell>
          <cell r="AC303">
            <v>0</v>
          </cell>
          <cell r="AD303">
            <v>0</v>
          </cell>
          <cell r="AJ303">
            <v>0</v>
          </cell>
          <cell r="AK303">
            <v>0</v>
          </cell>
        </row>
        <row r="304">
          <cell r="B304" t="str">
            <v/>
          </cell>
          <cell r="H304" t="str">
            <v/>
          </cell>
          <cell r="J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T304" t="str">
            <v/>
          </cell>
          <cell r="U304" t="str">
            <v/>
          </cell>
          <cell r="W304" t="str">
            <v/>
          </cell>
          <cell r="X304" t="str">
            <v/>
          </cell>
          <cell r="AB304">
            <v>0</v>
          </cell>
          <cell r="AC304">
            <v>0</v>
          </cell>
          <cell r="AD304">
            <v>0</v>
          </cell>
          <cell r="AJ304">
            <v>0</v>
          </cell>
          <cell r="AK304">
            <v>0</v>
          </cell>
        </row>
        <row r="305">
          <cell r="B305" t="str">
            <v/>
          </cell>
          <cell r="H305" t="str">
            <v/>
          </cell>
          <cell r="J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T305" t="str">
            <v/>
          </cell>
          <cell r="U305" t="str">
            <v/>
          </cell>
          <cell r="W305" t="str">
            <v/>
          </cell>
          <cell r="X305" t="str">
            <v/>
          </cell>
          <cell r="AB305">
            <v>0</v>
          </cell>
          <cell r="AC305">
            <v>0</v>
          </cell>
          <cell r="AD305">
            <v>0</v>
          </cell>
          <cell r="AJ305">
            <v>0</v>
          </cell>
          <cell r="AK305">
            <v>0</v>
          </cell>
        </row>
        <row r="306">
          <cell r="B306" t="str">
            <v/>
          </cell>
          <cell r="H306" t="str">
            <v/>
          </cell>
          <cell r="J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T306" t="str">
            <v/>
          </cell>
          <cell r="U306" t="str">
            <v/>
          </cell>
          <cell r="W306" t="str">
            <v/>
          </cell>
          <cell r="X306" t="str">
            <v/>
          </cell>
          <cell r="AB306">
            <v>0</v>
          </cell>
          <cell r="AC306">
            <v>0</v>
          </cell>
          <cell r="AD306">
            <v>0</v>
          </cell>
          <cell r="AJ306">
            <v>0</v>
          </cell>
          <cell r="AK306">
            <v>0</v>
          </cell>
        </row>
        <row r="307">
          <cell r="B307" t="str">
            <v/>
          </cell>
          <cell r="H307" t="str">
            <v/>
          </cell>
          <cell r="J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T307" t="str">
            <v/>
          </cell>
          <cell r="U307" t="str">
            <v/>
          </cell>
          <cell r="W307" t="str">
            <v/>
          </cell>
          <cell r="X307" t="str">
            <v/>
          </cell>
          <cell r="AB307">
            <v>0</v>
          </cell>
          <cell r="AC307">
            <v>0</v>
          </cell>
          <cell r="AD307">
            <v>0</v>
          </cell>
          <cell r="AJ307">
            <v>0</v>
          </cell>
          <cell r="AK307">
            <v>0</v>
          </cell>
        </row>
        <row r="308">
          <cell r="B308" t="str">
            <v/>
          </cell>
          <cell r="H308" t="str">
            <v/>
          </cell>
          <cell r="J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T308" t="str">
            <v/>
          </cell>
          <cell r="U308" t="str">
            <v/>
          </cell>
          <cell r="W308" t="str">
            <v/>
          </cell>
          <cell r="X308" t="str">
            <v/>
          </cell>
          <cell r="AB308">
            <v>0</v>
          </cell>
          <cell r="AC308">
            <v>0</v>
          </cell>
          <cell r="AD308">
            <v>0</v>
          </cell>
          <cell r="AJ308">
            <v>0</v>
          </cell>
          <cell r="AK308">
            <v>0</v>
          </cell>
        </row>
        <row r="309">
          <cell r="B309" t="str">
            <v/>
          </cell>
          <cell r="H309" t="str">
            <v/>
          </cell>
          <cell r="J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T309" t="str">
            <v/>
          </cell>
          <cell r="U309" t="str">
            <v/>
          </cell>
          <cell r="W309" t="str">
            <v/>
          </cell>
          <cell r="X309" t="str">
            <v/>
          </cell>
          <cell r="AB309">
            <v>0</v>
          </cell>
          <cell r="AC309">
            <v>0</v>
          </cell>
          <cell r="AD309">
            <v>0</v>
          </cell>
          <cell r="AJ309">
            <v>0</v>
          </cell>
          <cell r="AK309">
            <v>0</v>
          </cell>
        </row>
        <row r="310">
          <cell r="B310" t="str">
            <v/>
          </cell>
          <cell r="H310" t="str">
            <v/>
          </cell>
          <cell r="J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T310" t="str">
            <v/>
          </cell>
          <cell r="U310" t="str">
            <v/>
          </cell>
          <cell r="W310" t="str">
            <v/>
          </cell>
          <cell r="X310" t="str">
            <v/>
          </cell>
          <cell r="AB310">
            <v>0</v>
          </cell>
          <cell r="AC310">
            <v>0</v>
          </cell>
          <cell r="AD310">
            <v>0</v>
          </cell>
          <cell r="AJ310">
            <v>0</v>
          </cell>
          <cell r="AK310">
            <v>0</v>
          </cell>
        </row>
        <row r="311">
          <cell r="B311" t="str">
            <v/>
          </cell>
          <cell r="H311" t="str">
            <v/>
          </cell>
          <cell r="J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T311" t="str">
            <v/>
          </cell>
          <cell r="U311" t="str">
            <v/>
          </cell>
          <cell r="W311" t="str">
            <v/>
          </cell>
          <cell r="X311" t="str">
            <v/>
          </cell>
          <cell r="AB311">
            <v>0</v>
          </cell>
          <cell r="AC311">
            <v>0</v>
          </cell>
          <cell r="AD311">
            <v>0</v>
          </cell>
          <cell r="AJ311">
            <v>0</v>
          </cell>
          <cell r="AK311">
            <v>0</v>
          </cell>
        </row>
        <row r="312">
          <cell r="B312" t="str">
            <v/>
          </cell>
          <cell r="H312" t="str">
            <v/>
          </cell>
          <cell r="J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T312" t="str">
            <v/>
          </cell>
          <cell r="U312" t="str">
            <v/>
          </cell>
          <cell r="W312" t="str">
            <v/>
          </cell>
          <cell r="X312" t="str">
            <v/>
          </cell>
          <cell r="AB312">
            <v>0</v>
          </cell>
          <cell r="AC312">
            <v>0</v>
          </cell>
          <cell r="AD312">
            <v>0</v>
          </cell>
          <cell r="AJ312">
            <v>0</v>
          </cell>
          <cell r="AK312">
            <v>0</v>
          </cell>
        </row>
        <row r="313">
          <cell r="B313" t="str">
            <v/>
          </cell>
          <cell r="H313" t="str">
            <v/>
          </cell>
          <cell r="J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T313" t="str">
            <v/>
          </cell>
          <cell r="U313" t="str">
            <v/>
          </cell>
          <cell r="W313" t="str">
            <v/>
          </cell>
          <cell r="X313" t="str">
            <v/>
          </cell>
          <cell r="AB313">
            <v>0</v>
          </cell>
          <cell r="AC313">
            <v>0</v>
          </cell>
          <cell r="AD313">
            <v>0</v>
          </cell>
          <cell r="AJ313">
            <v>0</v>
          </cell>
          <cell r="AK313">
            <v>0</v>
          </cell>
        </row>
        <row r="314">
          <cell r="B314" t="str">
            <v/>
          </cell>
          <cell r="H314" t="str">
            <v/>
          </cell>
          <cell r="J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T314" t="str">
            <v/>
          </cell>
          <cell r="U314" t="str">
            <v/>
          </cell>
          <cell r="W314" t="str">
            <v/>
          </cell>
          <cell r="X314" t="str">
            <v/>
          </cell>
          <cell r="AB314">
            <v>0</v>
          </cell>
          <cell r="AC314">
            <v>0</v>
          </cell>
          <cell r="AD314">
            <v>0</v>
          </cell>
          <cell r="AJ314">
            <v>0</v>
          </cell>
          <cell r="AK314">
            <v>0</v>
          </cell>
        </row>
        <row r="315">
          <cell r="B315" t="str">
            <v/>
          </cell>
          <cell r="H315" t="str">
            <v/>
          </cell>
          <cell r="J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T315" t="str">
            <v/>
          </cell>
          <cell r="U315" t="str">
            <v/>
          </cell>
          <cell r="W315" t="str">
            <v/>
          </cell>
          <cell r="X315" t="str">
            <v/>
          </cell>
          <cell r="AB315">
            <v>0</v>
          </cell>
          <cell r="AC315">
            <v>0</v>
          </cell>
          <cell r="AD315">
            <v>0</v>
          </cell>
          <cell r="AJ315">
            <v>0</v>
          </cell>
          <cell r="AK315">
            <v>0</v>
          </cell>
        </row>
        <row r="316">
          <cell r="B316" t="str">
            <v/>
          </cell>
          <cell r="H316" t="str">
            <v/>
          </cell>
          <cell r="J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T316" t="str">
            <v/>
          </cell>
          <cell r="U316" t="str">
            <v/>
          </cell>
          <cell r="W316" t="str">
            <v/>
          </cell>
          <cell r="X316" t="str">
            <v/>
          </cell>
          <cell r="AB316">
            <v>0</v>
          </cell>
          <cell r="AC316">
            <v>0</v>
          </cell>
          <cell r="AD316">
            <v>0</v>
          </cell>
          <cell r="AJ316">
            <v>0</v>
          </cell>
          <cell r="AK316">
            <v>0</v>
          </cell>
        </row>
        <row r="317">
          <cell r="B317" t="str">
            <v/>
          </cell>
          <cell r="H317" t="str">
            <v/>
          </cell>
          <cell r="J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T317" t="str">
            <v/>
          </cell>
          <cell r="U317" t="str">
            <v/>
          </cell>
          <cell r="W317" t="str">
            <v/>
          </cell>
          <cell r="X317" t="str">
            <v/>
          </cell>
          <cell r="AB317">
            <v>0</v>
          </cell>
          <cell r="AC317">
            <v>0</v>
          </cell>
          <cell r="AD317">
            <v>0</v>
          </cell>
          <cell r="AJ317">
            <v>0</v>
          </cell>
          <cell r="AK317">
            <v>0</v>
          </cell>
        </row>
        <row r="318">
          <cell r="B318" t="str">
            <v/>
          </cell>
          <cell r="H318" t="str">
            <v/>
          </cell>
          <cell r="J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T318" t="str">
            <v/>
          </cell>
          <cell r="U318" t="str">
            <v/>
          </cell>
          <cell r="W318" t="str">
            <v/>
          </cell>
          <cell r="X318" t="str">
            <v/>
          </cell>
          <cell r="AB318">
            <v>0</v>
          </cell>
          <cell r="AC318">
            <v>0</v>
          </cell>
          <cell r="AD318">
            <v>0</v>
          </cell>
          <cell r="AJ318">
            <v>0</v>
          </cell>
          <cell r="AK318">
            <v>0</v>
          </cell>
        </row>
        <row r="319">
          <cell r="B319" t="str">
            <v/>
          </cell>
          <cell r="H319" t="str">
            <v/>
          </cell>
          <cell r="J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T319" t="str">
            <v/>
          </cell>
          <cell r="U319" t="str">
            <v/>
          </cell>
          <cell r="W319" t="str">
            <v/>
          </cell>
          <cell r="X319" t="str">
            <v/>
          </cell>
          <cell r="AB319">
            <v>0</v>
          </cell>
          <cell r="AC319">
            <v>0</v>
          </cell>
          <cell r="AD319">
            <v>0</v>
          </cell>
          <cell r="AJ319">
            <v>0</v>
          </cell>
          <cell r="AK319">
            <v>0</v>
          </cell>
        </row>
        <row r="320">
          <cell r="B320" t="str">
            <v/>
          </cell>
          <cell r="H320" t="str">
            <v/>
          </cell>
          <cell r="J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T320" t="str">
            <v/>
          </cell>
          <cell r="U320" t="str">
            <v/>
          </cell>
          <cell r="W320" t="str">
            <v/>
          </cell>
          <cell r="X320" t="str">
            <v/>
          </cell>
          <cell r="AB320">
            <v>0</v>
          </cell>
          <cell r="AC320">
            <v>0</v>
          </cell>
          <cell r="AD320">
            <v>0</v>
          </cell>
          <cell r="AJ320">
            <v>0</v>
          </cell>
          <cell r="AK320">
            <v>0</v>
          </cell>
        </row>
        <row r="321">
          <cell r="B321" t="str">
            <v/>
          </cell>
          <cell r="H321" t="str">
            <v/>
          </cell>
          <cell r="J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T321" t="str">
            <v/>
          </cell>
          <cell r="U321" t="str">
            <v/>
          </cell>
          <cell r="W321" t="str">
            <v/>
          </cell>
          <cell r="X321" t="str">
            <v/>
          </cell>
          <cell r="AB321">
            <v>0</v>
          </cell>
          <cell r="AC321">
            <v>0</v>
          </cell>
          <cell r="AD321">
            <v>0</v>
          </cell>
          <cell r="AJ321">
            <v>0</v>
          </cell>
          <cell r="AK321">
            <v>0</v>
          </cell>
        </row>
        <row r="322">
          <cell r="B322" t="str">
            <v/>
          </cell>
          <cell r="H322" t="str">
            <v/>
          </cell>
          <cell r="J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T322" t="str">
            <v/>
          </cell>
          <cell r="U322" t="str">
            <v/>
          </cell>
          <cell r="W322" t="str">
            <v/>
          </cell>
          <cell r="X322" t="str">
            <v/>
          </cell>
          <cell r="AB322">
            <v>0</v>
          </cell>
          <cell r="AC322">
            <v>0</v>
          </cell>
          <cell r="AD322">
            <v>0</v>
          </cell>
          <cell r="AJ322">
            <v>0</v>
          </cell>
          <cell r="AK322">
            <v>0</v>
          </cell>
        </row>
        <row r="323">
          <cell r="B323" t="str">
            <v/>
          </cell>
          <cell r="H323" t="str">
            <v/>
          </cell>
          <cell r="J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T323" t="str">
            <v/>
          </cell>
          <cell r="U323" t="str">
            <v/>
          </cell>
          <cell r="W323" t="str">
            <v/>
          </cell>
          <cell r="X323" t="str">
            <v/>
          </cell>
          <cell r="AB323">
            <v>0</v>
          </cell>
          <cell r="AC323">
            <v>0</v>
          </cell>
          <cell r="AD323">
            <v>0</v>
          </cell>
          <cell r="AJ323">
            <v>0</v>
          </cell>
          <cell r="AK323">
            <v>0</v>
          </cell>
        </row>
        <row r="324">
          <cell r="B324" t="str">
            <v/>
          </cell>
          <cell r="H324" t="str">
            <v/>
          </cell>
          <cell r="J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T324" t="str">
            <v/>
          </cell>
          <cell r="U324" t="str">
            <v/>
          </cell>
          <cell r="W324" t="str">
            <v/>
          </cell>
          <cell r="X324" t="str">
            <v/>
          </cell>
          <cell r="AB324">
            <v>0</v>
          </cell>
          <cell r="AC324">
            <v>0</v>
          </cell>
          <cell r="AD324">
            <v>0</v>
          </cell>
          <cell r="AJ324">
            <v>0</v>
          </cell>
          <cell r="AK324">
            <v>0</v>
          </cell>
        </row>
        <row r="325">
          <cell r="B325" t="str">
            <v/>
          </cell>
          <cell r="H325" t="str">
            <v/>
          </cell>
          <cell r="J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T325" t="str">
            <v/>
          </cell>
          <cell r="U325" t="str">
            <v/>
          </cell>
          <cell r="W325" t="str">
            <v/>
          </cell>
          <cell r="X325" t="str">
            <v/>
          </cell>
          <cell r="AB325">
            <v>0</v>
          </cell>
          <cell r="AC325">
            <v>0</v>
          </cell>
          <cell r="AD325">
            <v>0</v>
          </cell>
          <cell r="AJ325">
            <v>0</v>
          </cell>
          <cell r="AK325">
            <v>0</v>
          </cell>
        </row>
        <row r="326">
          <cell r="B326" t="str">
            <v/>
          </cell>
          <cell r="H326" t="str">
            <v/>
          </cell>
          <cell r="J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T326" t="str">
            <v/>
          </cell>
          <cell r="U326" t="str">
            <v/>
          </cell>
          <cell r="W326" t="str">
            <v/>
          </cell>
          <cell r="X326" t="str">
            <v/>
          </cell>
          <cell r="AB326">
            <v>0</v>
          </cell>
          <cell r="AC326">
            <v>0</v>
          </cell>
          <cell r="AD326">
            <v>0</v>
          </cell>
          <cell r="AJ326">
            <v>0</v>
          </cell>
          <cell r="AK326">
            <v>0</v>
          </cell>
        </row>
        <row r="327">
          <cell r="B327" t="str">
            <v/>
          </cell>
          <cell r="H327" t="str">
            <v/>
          </cell>
          <cell r="J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T327" t="str">
            <v/>
          </cell>
          <cell r="U327" t="str">
            <v/>
          </cell>
          <cell r="W327" t="str">
            <v/>
          </cell>
          <cell r="X327" t="str">
            <v/>
          </cell>
          <cell r="AB327">
            <v>0</v>
          </cell>
          <cell r="AC327">
            <v>0</v>
          </cell>
          <cell r="AD327">
            <v>0</v>
          </cell>
          <cell r="AJ327">
            <v>0</v>
          </cell>
          <cell r="AK327">
            <v>0</v>
          </cell>
        </row>
        <row r="328">
          <cell r="B328" t="str">
            <v/>
          </cell>
          <cell r="H328" t="str">
            <v/>
          </cell>
          <cell r="J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T328" t="str">
            <v/>
          </cell>
          <cell r="U328" t="str">
            <v/>
          </cell>
          <cell r="W328" t="str">
            <v/>
          </cell>
          <cell r="X328" t="str">
            <v/>
          </cell>
          <cell r="AB328">
            <v>0</v>
          </cell>
          <cell r="AC328">
            <v>0</v>
          </cell>
          <cell r="AD328">
            <v>0</v>
          </cell>
          <cell r="AJ328">
            <v>0</v>
          </cell>
          <cell r="AK328">
            <v>0</v>
          </cell>
        </row>
        <row r="329">
          <cell r="B329" t="str">
            <v/>
          </cell>
          <cell r="H329" t="str">
            <v/>
          </cell>
          <cell r="J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T329" t="str">
            <v/>
          </cell>
          <cell r="U329" t="str">
            <v/>
          </cell>
          <cell r="W329" t="str">
            <v/>
          </cell>
          <cell r="X329" t="str">
            <v/>
          </cell>
          <cell r="AB329">
            <v>0</v>
          </cell>
          <cell r="AC329">
            <v>0</v>
          </cell>
          <cell r="AD329">
            <v>0</v>
          </cell>
          <cell r="AJ329">
            <v>0</v>
          </cell>
          <cell r="AK329">
            <v>0</v>
          </cell>
        </row>
        <row r="330">
          <cell r="B330" t="str">
            <v/>
          </cell>
          <cell r="H330" t="str">
            <v/>
          </cell>
          <cell r="J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T330" t="str">
            <v/>
          </cell>
          <cell r="U330" t="str">
            <v/>
          </cell>
          <cell r="W330" t="str">
            <v/>
          </cell>
          <cell r="X330" t="str">
            <v/>
          </cell>
          <cell r="AB330">
            <v>0</v>
          </cell>
          <cell r="AC330">
            <v>0</v>
          </cell>
          <cell r="AD330">
            <v>0</v>
          </cell>
          <cell r="AJ330">
            <v>0</v>
          </cell>
          <cell r="AK330">
            <v>0</v>
          </cell>
        </row>
        <row r="331">
          <cell r="B331" t="str">
            <v/>
          </cell>
          <cell r="H331" t="str">
            <v/>
          </cell>
          <cell r="J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T331" t="str">
            <v/>
          </cell>
          <cell r="U331" t="str">
            <v/>
          </cell>
          <cell r="W331" t="str">
            <v/>
          </cell>
          <cell r="X331" t="str">
            <v/>
          </cell>
          <cell r="AB331">
            <v>0</v>
          </cell>
          <cell r="AC331">
            <v>0</v>
          </cell>
          <cell r="AD331">
            <v>0</v>
          </cell>
          <cell r="AJ331">
            <v>0</v>
          </cell>
          <cell r="AK331">
            <v>0</v>
          </cell>
        </row>
        <row r="332">
          <cell r="B332" t="str">
            <v/>
          </cell>
          <cell r="H332" t="str">
            <v/>
          </cell>
          <cell r="J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T332" t="str">
            <v/>
          </cell>
          <cell r="U332" t="str">
            <v/>
          </cell>
          <cell r="W332" t="str">
            <v/>
          </cell>
          <cell r="X332" t="str">
            <v/>
          </cell>
          <cell r="AB332">
            <v>0</v>
          </cell>
          <cell r="AC332">
            <v>0</v>
          </cell>
          <cell r="AD332">
            <v>0</v>
          </cell>
          <cell r="AJ332">
            <v>0</v>
          </cell>
          <cell r="AK332">
            <v>0</v>
          </cell>
        </row>
        <row r="333">
          <cell r="B333" t="str">
            <v/>
          </cell>
          <cell r="H333" t="str">
            <v/>
          </cell>
          <cell r="J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T333" t="str">
            <v/>
          </cell>
          <cell r="U333" t="str">
            <v/>
          </cell>
          <cell r="W333" t="str">
            <v/>
          </cell>
          <cell r="X333" t="str">
            <v/>
          </cell>
          <cell r="AB333">
            <v>0</v>
          </cell>
          <cell r="AC333">
            <v>0</v>
          </cell>
          <cell r="AD333">
            <v>0</v>
          </cell>
          <cell r="AJ333">
            <v>0</v>
          </cell>
          <cell r="AK333">
            <v>0</v>
          </cell>
        </row>
        <row r="334">
          <cell r="B334" t="str">
            <v/>
          </cell>
          <cell r="H334" t="str">
            <v/>
          </cell>
          <cell r="J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T334" t="str">
            <v/>
          </cell>
          <cell r="U334" t="str">
            <v/>
          </cell>
          <cell r="W334" t="str">
            <v/>
          </cell>
          <cell r="X334" t="str">
            <v/>
          </cell>
          <cell r="AB334">
            <v>0</v>
          </cell>
          <cell r="AC334">
            <v>0</v>
          </cell>
          <cell r="AD334">
            <v>0</v>
          </cell>
          <cell r="AJ334">
            <v>0</v>
          </cell>
          <cell r="AK334">
            <v>0</v>
          </cell>
        </row>
        <row r="335">
          <cell r="B335" t="str">
            <v/>
          </cell>
          <cell r="H335" t="str">
            <v/>
          </cell>
          <cell r="J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T335" t="str">
            <v/>
          </cell>
          <cell r="U335" t="str">
            <v/>
          </cell>
          <cell r="W335" t="str">
            <v/>
          </cell>
          <cell r="X335" t="str">
            <v/>
          </cell>
          <cell r="AB335">
            <v>0</v>
          </cell>
          <cell r="AC335">
            <v>0</v>
          </cell>
          <cell r="AD335">
            <v>0</v>
          </cell>
          <cell r="AJ335">
            <v>0</v>
          </cell>
          <cell r="AK335">
            <v>0</v>
          </cell>
        </row>
        <row r="336">
          <cell r="B336" t="str">
            <v/>
          </cell>
          <cell r="H336" t="str">
            <v/>
          </cell>
          <cell r="J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T336" t="str">
            <v/>
          </cell>
          <cell r="U336" t="str">
            <v/>
          </cell>
          <cell r="W336" t="str">
            <v/>
          </cell>
          <cell r="X336" t="str">
            <v/>
          </cell>
          <cell r="AB336">
            <v>0</v>
          </cell>
          <cell r="AC336">
            <v>0</v>
          </cell>
          <cell r="AD336">
            <v>0</v>
          </cell>
          <cell r="AJ336">
            <v>0</v>
          </cell>
          <cell r="AK336">
            <v>0</v>
          </cell>
        </row>
        <row r="337">
          <cell r="B337" t="str">
            <v/>
          </cell>
          <cell r="H337" t="str">
            <v/>
          </cell>
          <cell r="J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T337" t="str">
            <v/>
          </cell>
          <cell r="U337" t="str">
            <v/>
          </cell>
          <cell r="W337" t="str">
            <v/>
          </cell>
          <cell r="X337" t="str">
            <v/>
          </cell>
          <cell r="AB337">
            <v>0</v>
          </cell>
          <cell r="AC337">
            <v>0</v>
          </cell>
          <cell r="AD337">
            <v>0</v>
          </cell>
          <cell r="AJ337">
            <v>0</v>
          </cell>
          <cell r="AK337">
            <v>0</v>
          </cell>
        </row>
        <row r="338">
          <cell r="B338" t="str">
            <v/>
          </cell>
          <cell r="H338" t="str">
            <v/>
          </cell>
          <cell r="J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T338" t="str">
            <v/>
          </cell>
          <cell r="U338" t="str">
            <v/>
          </cell>
          <cell r="W338" t="str">
            <v/>
          </cell>
          <cell r="X338" t="str">
            <v/>
          </cell>
          <cell r="AB338">
            <v>0</v>
          </cell>
          <cell r="AC338">
            <v>0</v>
          </cell>
          <cell r="AD338">
            <v>0</v>
          </cell>
          <cell r="AJ338">
            <v>0</v>
          </cell>
          <cell r="AK338">
            <v>0</v>
          </cell>
        </row>
        <row r="339">
          <cell r="B339" t="str">
            <v/>
          </cell>
          <cell r="H339" t="str">
            <v/>
          </cell>
          <cell r="J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T339" t="str">
            <v/>
          </cell>
          <cell r="U339" t="str">
            <v/>
          </cell>
          <cell r="W339" t="str">
            <v/>
          </cell>
          <cell r="X339" t="str">
            <v/>
          </cell>
          <cell r="AB339">
            <v>0</v>
          </cell>
          <cell r="AC339">
            <v>0</v>
          </cell>
          <cell r="AD339">
            <v>0</v>
          </cell>
          <cell r="AJ339">
            <v>0</v>
          </cell>
          <cell r="AK339">
            <v>0</v>
          </cell>
        </row>
        <row r="340">
          <cell r="B340" t="str">
            <v/>
          </cell>
          <cell r="H340" t="str">
            <v/>
          </cell>
          <cell r="J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T340" t="str">
            <v/>
          </cell>
          <cell r="U340" t="str">
            <v/>
          </cell>
          <cell r="W340" t="str">
            <v/>
          </cell>
          <cell r="X340" t="str">
            <v/>
          </cell>
          <cell r="AB340">
            <v>0</v>
          </cell>
          <cell r="AC340">
            <v>0</v>
          </cell>
          <cell r="AD340">
            <v>0</v>
          </cell>
          <cell r="AJ340">
            <v>0</v>
          </cell>
          <cell r="AK340">
            <v>0</v>
          </cell>
        </row>
        <row r="341">
          <cell r="B341" t="str">
            <v/>
          </cell>
          <cell r="H341" t="str">
            <v/>
          </cell>
          <cell r="J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T341" t="str">
            <v/>
          </cell>
          <cell r="U341" t="str">
            <v/>
          </cell>
          <cell r="W341" t="str">
            <v/>
          </cell>
          <cell r="X341" t="str">
            <v/>
          </cell>
          <cell r="AB341">
            <v>0</v>
          </cell>
          <cell r="AC341">
            <v>0</v>
          </cell>
          <cell r="AD341">
            <v>0</v>
          </cell>
          <cell r="AJ341">
            <v>0</v>
          </cell>
          <cell r="AK341">
            <v>0</v>
          </cell>
        </row>
        <row r="342">
          <cell r="B342" t="str">
            <v/>
          </cell>
          <cell r="H342" t="str">
            <v/>
          </cell>
          <cell r="J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T342" t="str">
            <v/>
          </cell>
          <cell r="U342" t="str">
            <v/>
          </cell>
          <cell r="W342" t="str">
            <v/>
          </cell>
          <cell r="X342" t="str">
            <v/>
          </cell>
          <cell r="AB342">
            <v>0</v>
          </cell>
          <cell r="AC342">
            <v>0</v>
          </cell>
          <cell r="AD342">
            <v>0</v>
          </cell>
          <cell r="AJ342">
            <v>0</v>
          </cell>
          <cell r="AK342">
            <v>0</v>
          </cell>
        </row>
        <row r="343">
          <cell r="B343" t="str">
            <v/>
          </cell>
          <cell r="H343" t="str">
            <v/>
          </cell>
          <cell r="J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T343" t="str">
            <v/>
          </cell>
          <cell r="U343" t="str">
            <v/>
          </cell>
          <cell r="W343" t="str">
            <v/>
          </cell>
          <cell r="X343" t="str">
            <v/>
          </cell>
          <cell r="AB343">
            <v>0</v>
          </cell>
          <cell r="AC343">
            <v>0</v>
          </cell>
          <cell r="AD343">
            <v>0</v>
          </cell>
          <cell r="AJ343">
            <v>0</v>
          </cell>
          <cell r="AK343">
            <v>0</v>
          </cell>
        </row>
        <row r="344">
          <cell r="B344" t="str">
            <v/>
          </cell>
          <cell r="H344" t="str">
            <v/>
          </cell>
          <cell r="J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T344" t="str">
            <v/>
          </cell>
          <cell r="U344" t="str">
            <v/>
          </cell>
          <cell r="W344" t="str">
            <v/>
          </cell>
          <cell r="X344" t="str">
            <v/>
          </cell>
          <cell r="AB344">
            <v>0</v>
          </cell>
          <cell r="AC344">
            <v>0</v>
          </cell>
          <cell r="AD344">
            <v>0</v>
          </cell>
          <cell r="AJ344">
            <v>0</v>
          </cell>
          <cell r="AK344">
            <v>0</v>
          </cell>
        </row>
        <row r="345">
          <cell r="B345" t="str">
            <v/>
          </cell>
          <cell r="H345" t="str">
            <v/>
          </cell>
          <cell r="J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T345" t="str">
            <v/>
          </cell>
          <cell r="U345" t="str">
            <v/>
          </cell>
          <cell r="W345" t="str">
            <v/>
          </cell>
          <cell r="X345" t="str">
            <v/>
          </cell>
          <cell r="AB345">
            <v>0</v>
          </cell>
          <cell r="AC345">
            <v>0</v>
          </cell>
          <cell r="AD345">
            <v>0</v>
          </cell>
          <cell r="AJ345">
            <v>0</v>
          </cell>
          <cell r="AK345">
            <v>0</v>
          </cell>
        </row>
        <row r="346">
          <cell r="B346" t="str">
            <v/>
          </cell>
          <cell r="H346" t="str">
            <v/>
          </cell>
          <cell r="J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T346" t="str">
            <v/>
          </cell>
          <cell r="U346" t="str">
            <v/>
          </cell>
          <cell r="W346" t="str">
            <v/>
          </cell>
          <cell r="X346" t="str">
            <v/>
          </cell>
          <cell r="AB346">
            <v>0</v>
          </cell>
          <cell r="AC346">
            <v>0</v>
          </cell>
          <cell r="AD346">
            <v>0</v>
          </cell>
          <cell r="AJ346">
            <v>0</v>
          </cell>
          <cell r="AK346">
            <v>0</v>
          </cell>
        </row>
        <row r="347">
          <cell r="B347" t="str">
            <v/>
          </cell>
          <cell r="H347" t="str">
            <v/>
          </cell>
          <cell r="J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T347" t="str">
            <v/>
          </cell>
          <cell r="U347" t="str">
            <v/>
          </cell>
          <cell r="W347" t="str">
            <v/>
          </cell>
          <cell r="X347" t="str">
            <v/>
          </cell>
          <cell r="AB347">
            <v>0</v>
          </cell>
          <cell r="AC347">
            <v>0</v>
          </cell>
          <cell r="AD347">
            <v>0</v>
          </cell>
          <cell r="AJ347">
            <v>0</v>
          </cell>
          <cell r="AK347">
            <v>0</v>
          </cell>
        </row>
        <row r="348">
          <cell r="B348" t="str">
            <v/>
          </cell>
          <cell r="H348" t="str">
            <v/>
          </cell>
          <cell r="J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T348" t="str">
            <v/>
          </cell>
          <cell r="U348" t="str">
            <v/>
          </cell>
          <cell r="W348" t="str">
            <v/>
          </cell>
          <cell r="X348" t="str">
            <v/>
          </cell>
          <cell r="AB348">
            <v>0</v>
          </cell>
          <cell r="AC348">
            <v>0</v>
          </cell>
          <cell r="AD348">
            <v>0</v>
          </cell>
          <cell r="AJ348">
            <v>0</v>
          </cell>
          <cell r="AK348">
            <v>0</v>
          </cell>
        </row>
        <row r="349">
          <cell r="B349" t="str">
            <v/>
          </cell>
          <cell r="H349" t="str">
            <v/>
          </cell>
          <cell r="J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T349" t="str">
            <v/>
          </cell>
          <cell r="U349" t="str">
            <v/>
          </cell>
          <cell r="W349" t="str">
            <v/>
          </cell>
          <cell r="X349" t="str">
            <v/>
          </cell>
          <cell r="AB349">
            <v>0</v>
          </cell>
          <cell r="AC349">
            <v>0</v>
          </cell>
          <cell r="AD349">
            <v>0</v>
          </cell>
          <cell r="AJ349">
            <v>0</v>
          </cell>
          <cell r="AK349">
            <v>0</v>
          </cell>
        </row>
        <row r="350">
          <cell r="B350" t="str">
            <v/>
          </cell>
          <cell r="H350" t="str">
            <v/>
          </cell>
          <cell r="J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T350" t="str">
            <v/>
          </cell>
          <cell r="U350" t="str">
            <v/>
          </cell>
          <cell r="W350" t="str">
            <v/>
          </cell>
          <cell r="X350" t="str">
            <v/>
          </cell>
          <cell r="AB350">
            <v>0</v>
          </cell>
          <cell r="AC350">
            <v>0</v>
          </cell>
          <cell r="AD350">
            <v>0</v>
          </cell>
          <cell r="AJ350">
            <v>0</v>
          </cell>
          <cell r="AK350">
            <v>0</v>
          </cell>
        </row>
        <row r="351">
          <cell r="B351" t="str">
            <v/>
          </cell>
          <cell r="H351" t="str">
            <v/>
          </cell>
          <cell r="J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T351" t="str">
            <v/>
          </cell>
          <cell r="U351" t="str">
            <v/>
          </cell>
          <cell r="W351" t="str">
            <v/>
          </cell>
          <cell r="X351" t="str">
            <v/>
          </cell>
          <cell r="AB351">
            <v>0</v>
          </cell>
          <cell r="AC351">
            <v>0</v>
          </cell>
          <cell r="AD351">
            <v>0</v>
          </cell>
          <cell r="AJ351">
            <v>0</v>
          </cell>
          <cell r="AK351">
            <v>0</v>
          </cell>
        </row>
        <row r="352">
          <cell r="B352" t="str">
            <v/>
          </cell>
          <cell r="H352" t="str">
            <v/>
          </cell>
          <cell r="J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T352" t="str">
            <v/>
          </cell>
          <cell r="U352" t="str">
            <v/>
          </cell>
          <cell r="W352" t="str">
            <v/>
          </cell>
          <cell r="X352" t="str">
            <v/>
          </cell>
          <cell r="AB352">
            <v>0</v>
          </cell>
          <cell r="AC352">
            <v>0</v>
          </cell>
          <cell r="AD352">
            <v>0</v>
          </cell>
          <cell r="AJ352">
            <v>0</v>
          </cell>
          <cell r="AK352">
            <v>0</v>
          </cell>
        </row>
        <row r="353">
          <cell r="B353" t="str">
            <v/>
          </cell>
          <cell r="H353" t="str">
            <v/>
          </cell>
          <cell r="J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T353" t="str">
            <v/>
          </cell>
          <cell r="U353" t="str">
            <v/>
          </cell>
          <cell r="W353" t="str">
            <v/>
          </cell>
          <cell r="X353" t="str">
            <v/>
          </cell>
          <cell r="AB353">
            <v>0</v>
          </cell>
          <cell r="AC353">
            <v>0</v>
          </cell>
          <cell r="AD353">
            <v>0</v>
          </cell>
          <cell r="AJ353">
            <v>0</v>
          </cell>
          <cell r="AK353">
            <v>0</v>
          </cell>
        </row>
        <row r="354">
          <cell r="B354" t="str">
            <v/>
          </cell>
          <cell r="H354" t="str">
            <v/>
          </cell>
          <cell r="J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T354" t="str">
            <v/>
          </cell>
          <cell r="U354" t="str">
            <v/>
          </cell>
          <cell r="W354" t="str">
            <v/>
          </cell>
          <cell r="X354" t="str">
            <v/>
          </cell>
          <cell r="AB354">
            <v>0</v>
          </cell>
          <cell r="AC354">
            <v>0</v>
          </cell>
          <cell r="AD354">
            <v>0</v>
          </cell>
          <cell r="AJ354">
            <v>0</v>
          </cell>
          <cell r="AK354">
            <v>0</v>
          </cell>
        </row>
        <row r="355">
          <cell r="B355" t="str">
            <v/>
          </cell>
          <cell r="H355" t="str">
            <v/>
          </cell>
          <cell r="J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T355" t="str">
            <v/>
          </cell>
          <cell r="U355" t="str">
            <v/>
          </cell>
          <cell r="W355" t="str">
            <v/>
          </cell>
          <cell r="X355" t="str">
            <v/>
          </cell>
          <cell r="AB355">
            <v>0</v>
          </cell>
          <cell r="AC355">
            <v>0</v>
          </cell>
          <cell r="AD355">
            <v>0</v>
          </cell>
          <cell r="AJ355">
            <v>0</v>
          </cell>
          <cell r="AK355">
            <v>0</v>
          </cell>
        </row>
        <row r="356">
          <cell r="B356" t="str">
            <v/>
          </cell>
          <cell r="H356" t="str">
            <v/>
          </cell>
          <cell r="J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T356" t="str">
            <v/>
          </cell>
          <cell r="U356" t="str">
            <v/>
          </cell>
          <cell r="W356" t="str">
            <v/>
          </cell>
          <cell r="X356" t="str">
            <v/>
          </cell>
          <cell r="AB356">
            <v>0</v>
          </cell>
          <cell r="AC356">
            <v>0</v>
          </cell>
          <cell r="AD356">
            <v>0</v>
          </cell>
          <cell r="AJ356">
            <v>0</v>
          </cell>
          <cell r="AK356">
            <v>0</v>
          </cell>
        </row>
        <row r="357">
          <cell r="B357" t="str">
            <v/>
          </cell>
          <cell r="H357" t="str">
            <v/>
          </cell>
          <cell r="J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T357" t="str">
            <v/>
          </cell>
          <cell r="U357" t="str">
            <v/>
          </cell>
          <cell r="W357" t="str">
            <v/>
          </cell>
          <cell r="X357" t="str">
            <v/>
          </cell>
          <cell r="AB357">
            <v>0</v>
          </cell>
          <cell r="AC357">
            <v>0</v>
          </cell>
          <cell r="AD357">
            <v>0</v>
          </cell>
          <cell r="AJ357">
            <v>0</v>
          </cell>
          <cell r="AK357">
            <v>0</v>
          </cell>
        </row>
        <row r="358">
          <cell r="B358" t="str">
            <v/>
          </cell>
          <cell r="H358" t="str">
            <v/>
          </cell>
          <cell r="J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T358" t="str">
            <v/>
          </cell>
          <cell r="U358" t="str">
            <v/>
          </cell>
          <cell r="W358" t="str">
            <v/>
          </cell>
          <cell r="X358" t="str">
            <v/>
          </cell>
          <cell r="AB358">
            <v>0</v>
          </cell>
          <cell r="AC358">
            <v>0</v>
          </cell>
          <cell r="AD358">
            <v>0</v>
          </cell>
          <cell r="AJ358">
            <v>0</v>
          </cell>
          <cell r="AK358">
            <v>0</v>
          </cell>
        </row>
        <row r="359">
          <cell r="B359" t="str">
            <v/>
          </cell>
          <cell r="H359" t="str">
            <v/>
          </cell>
          <cell r="J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T359" t="str">
            <v/>
          </cell>
          <cell r="U359" t="str">
            <v/>
          </cell>
          <cell r="W359" t="str">
            <v/>
          </cell>
          <cell r="X359" t="str">
            <v/>
          </cell>
          <cell r="AB359">
            <v>0</v>
          </cell>
          <cell r="AC359">
            <v>0</v>
          </cell>
          <cell r="AD359">
            <v>0</v>
          </cell>
          <cell r="AJ359">
            <v>0</v>
          </cell>
          <cell r="AK359">
            <v>0</v>
          </cell>
        </row>
        <row r="360">
          <cell r="B360" t="str">
            <v/>
          </cell>
          <cell r="H360" t="str">
            <v/>
          </cell>
          <cell r="J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T360" t="str">
            <v/>
          </cell>
          <cell r="U360" t="str">
            <v/>
          </cell>
          <cell r="W360" t="str">
            <v/>
          </cell>
          <cell r="X360" t="str">
            <v/>
          </cell>
          <cell r="AB360">
            <v>0</v>
          </cell>
          <cell r="AC360">
            <v>0</v>
          </cell>
          <cell r="AD360">
            <v>0</v>
          </cell>
          <cell r="AJ360">
            <v>0</v>
          </cell>
          <cell r="AK360">
            <v>0</v>
          </cell>
        </row>
        <row r="361">
          <cell r="B361" t="str">
            <v/>
          </cell>
          <cell r="H361" t="str">
            <v/>
          </cell>
          <cell r="J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T361" t="str">
            <v/>
          </cell>
          <cell r="U361" t="str">
            <v/>
          </cell>
          <cell r="W361" t="str">
            <v/>
          </cell>
          <cell r="X361" t="str">
            <v/>
          </cell>
          <cell r="AB361">
            <v>0</v>
          </cell>
          <cell r="AC361">
            <v>0</v>
          </cell>
          <cell r="AD361">
            <v>0</v>
          </cell>
          <cell r="AJ361">
            <v>0</v>
          </cell>
          <cell r="AK361">
            <v>0</v>
          </cell>
        </row>
        <row r="362">
          <cell r="B362" t="str">
            <v/>
          </cell>
          <cell r="H362" t="str">
            <v/>
          </cell>
          <cell r="J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T362" t="str">
            <v/>
          </cell>
          <cell r="U362" t="str">
            <v/>
          </cell>
          <cell r="W362" t="str">
            <v/>
          </cell>
          <cell r="X362" t="str">
            <v/>
          </cell>
          <cell r="AB362">
            <v>0</v>
          </cell>
          <cell r="AC362">
            <v>0</v>
          </cell>
          <cell r="AD362">
            <v>0</v>
          </cell>
          <cell r="AJ362">
            <v>0</v>
          </cell>
          <cell r="AK362">
            <v>0</v>
          </cell>
        </row>
        <row r="363">
          <cell r="B363" t="str">
            <v/>
          </cell>
          <cell r="H363" t="str">
            <v/>
          </cell>
          <cell r="J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T363" t="str">
            <v/>
          </cell>
          <cell r="U363" t="str">
            <v/>
          </cell>
          <cell r="W363" t="str">
            <v/>
          </cell>
          <cell r="X363" t="str">
            <v/>
          </cell>
          <cell r="AB363">
            <v>0</v>
          </cell>
          <cell r="AC363">
            <v>0</v>
          </cell>
          <cell r="AD363">
            <v>0</v>
          </cell>
          <cell r="AJ363">
            <v>0</v>
          </cell>
          <cell r="AK363">
            <v>0</v>
          </cell>
        </row>
        <row r="364">
          <cell r="B364" t="str">
            <v/>
          </cell>
          <cell r="H364" t="str">
            <v/>
          </cell>
          <cell r="J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T364" t="str">
            <v/>
          </cell>
          <cell r="U364" t="str">
            <v/>
          </cell>
          <cell r="W364" t="str">
            <v/>
          </cell>
          <cell r="X364" t="str">
            <v/>
          </cell>
          <cell r="AB364">
            <v>0</v>
          </cell>
          <cell r="AC364">
            <v>0</v>
          </cell>
          <cell r="AD364">
            <v>0</v>
          </cell>
          <cell r="AJ364">
            <v>0</v>
          </cell>
          <cell r="AK364">
            <v>0</v>
          </cell>
        </row>
        <row r="365">
          <cell r="B365" t="str">
            <v/>
          </cell>
          <cell r="H365" t="str">
            <v/>
          </cell>
          <cell r="J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T365" t="str">
            <v/>
          </cell>
          <cell r="U365" t="str">
            <v/>
          </cell>
          <cell r="W365" t="str">
            <v/>
          </cell>
          <cell r="X365" t="str">
            <v/>
          </cell>
          <cell r="AB365">
            <v>0</v>
          </cell>
          <cell r="AC365">
            <v>0</v>
          </cell>
          <cell r="AD365">
            <v>0</v>
          </cell>
          <cell r="AJ365">
            <v>0</v>
          </cell>
          <cell r="AK365">
            <v>0</v>
          </cell>
        </row>
        <row r="366">
          <cell r="B366" t="str">
            <v/>
          </cell>
          <cell r="H366" t="str">
            <v/>
          </cell>
          <cell r="J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T366" t="str">
            <v/>
          </cell>
          <cell r="U366" t="str">
            <v/>
          </cell>
          <cell r="W366" t="str">
            <v/>
          </cell>
          <cell r="X366" t="str">
            <v/>
          </cell>
          <cell r="AB366">
            <v>0</v>
          </cell>
          <cell r="AC366">
            <v>0</v>
          </cell>
          <cell r="AD366">
            <v>0</v>
          </cell>
          <cell r="AJ366">
            <v>0</v>
          </cell>
          <cell r="AK366">
            <v>0</v>
          </cell>
        </row>
        <row r="367">
          <cell r="B367" t="str">
            <v/>
          </cell>
          <cell r="H367" t="str">
            <v/>
          </cell>
          <cell r="J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T367" t="str">
            <v/>
          </cell>
          <cell r="U367" t="str">
            <v/>
          </cell>
          <cell r="W367" t="str">
            <v/>
          </cell>
          <cell r="X367" t="str">
            <v/>
          </cell>
          <cell r="AB367">
            <v>0</v>
          </cell>
          <cell r="AC367">
            <v>0</v>
          </cell>
          <cell r="AD367">
            <v>0</v>
          </cell>
          <cell r="AJ367">
            <v>0</v>
          </cell>
          <cell r="AK367">
            <v>0</v>
          </cell>
        </row>
        <row r="368">
          <cell r="B368" t="str">
            <v/>
          </cell>
          <cell r="H368" t="str">
            <v/>
          </cell>
          <cell r="J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T368" t="str">
            <v/>
          </cell>
          <cell r="U368" t="str">
            <v/>
          </cell>
          <cell r="W368" t="str">
            <v/>
          </cell>
          <cell r="X368" t="str">
            <v/>
          </cell>
          <cell r="AB368">
            <v>0</v>
          </cell>
          <cell r="AC368">
            <v>0</v>
          </cell>
          <cell r="AD368">
            <v>0</v>
          </cell>
          <cell r="AJ368">
            <v>0</v>
          </cell>
          <cell r="AK368">
            <v>0</v>
          </cell>
        </row>
        <row r="369">
          <cell r="B369" t="str">
            <v/>
          </cell>
          <cell r="H369" t="str">
            <v/>
          </cell>
          <cell r="J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T369" t="str">
            <v/>
          </cell>
          <cell r="U369" t="str">
            <v/>
          </cell>
          <cell r="W369" t="str">
            <v/>
          </cell>
          <cell r="X369" t="str">
            <v/>
          </cell>
          <cell r="AB369">
            <v>0</v>
          </cell>
          <cell r="AC369">
            <v>0</v>
          </cell>
          <cell r="AD369">
            <v>0</v>
          </cell>
          <cell r="AJ369">
            <v>0</v>
          </cell>
          <cell r="AK369">
            <v>0</v>
          </cell>
        </row>
        <row r="370">
          <cell r="B370" t="str">
            <v/>
          </cell>
          <cell r="H370" t="str">
            <v/>
          </cell>
          <cell r="J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T370" t="str">
            <v/>
          </cell>
          <cell r="U370" t="str">
            <v/>
          </cell>
          <cell r="W370" t="str">
            <v/>
          </cell>
          <cell r="X370" t="str">
            <v/>
          </cell>
          <cell r="AB370">
            <v>0</v>
          </cell>
          <cell r="AC370">
            <v>0</v>
          </cell>
          <cell r="AD370">
            <v>0</v>
          </cell>
          <cell r="AJ370">
            <v>0</v>
          </cell>
          <cell r="AK370">
            <v>0</v>
          </cell>
        </row>
        <row r="371">
          <cell r="B371" t="str">
            <v/>
          </cell>
          <cell r="H371" t="str">
            <v/>
          </cell>
          <cell r="J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T371" t="str">
            <v/>
          </cell>
          <cell r="U371" t="str">
            <v/>
          </cell>
          <cell r="W371" t="str">
            <v/>
          </cell>
          <cell r="X371" t="str">
            <v/>
          </cell>
          <cell r="AB371">
            <v>0</v>
          </cell>
          <cell r="AC371">
            <v>0</v>
          </cell>
          <cell r="AD371">
            <v>0</v>
          </cell>
          <cell r="AJ371">
            <v>0</v>
          </cell>
          <cell r="AK371">
            <v>0</v>
          </cell>
        </row>
        <row r="372">
          <cell r="B372" t="str">
            <v/>
          </cell>
          <cell r="H372" t="str">
            <v/>
          </cell>
          <cell r="J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T372" t="str">
            <v/>
          </cell>
          <cell r="U372" t="str">
            <v/>
          </cell>
          <cell r="W372" t="str">
            <v/>
          </cell>
          <cell r="X372" t="str">
            <v/>
          </cell>
          <cell r="AB372">
            <v>0</v>
          </cell>
          <cell r="AC372">
            <v>0</v>
          </cell>
          <cell r="AD372">
            <v>0</v>
          </cell>
          <cell r="AJ372">
            <v>0</v>
          </cell>
          <cell r="AK372">
            <v>0</v>
          </cell>
        </row>
        <row r="373">
          <cell r="B373" t="str">
            <v/>
          </cell>
          <cell r="H373" t="str">
            <v/>
          </cell>
          <cell r="J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T373" t="str">
            <v/>
          </cell>
          <cell r="U373" t="str">
            <v/>
          </cell>
          <cell r="W373" t="str">
            <v/>
          </cell>
          <cell r="X373" t="str">
            <v/>
          </cell>
          <cell r="AB373">
            <v>0</v>
          </cell>
          <cell r="AC373">
            <v>0</v>
          </cell>
          <cell r="AD373">
            <v>0</v>
          </cell>
          <cell r="AJ373">
            <v>0</v>
          </cell>
          <cell r="AK373">
            <v>0</v>
          </cell>
        </row>
        <row r="374">
          <cell r="B374" t="str">
            <v/>
          </cell>
          <cell r="H374" t="str">
            <v/>
          </cell>
          <cell r="J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T374" t="str">
            <v/>
          </cell>
          <cell r="U374" t="str">
            <v/>
          </cell>
          <cell r="W374" t="str">
            <v/>
          </cell>
          <cell r="X374" t="str">
            <v/>
          </cell>
          <cell r="AB374">
            <v>0</v>
          </cell>
          <cell r="AC374">
            <v>0</v>
          </cell>
          <cell r="AD374">
            <v>0</v>
          </cell>
          <cell r="AJ374">
            <v>0</v>
          </cell>
          <cell r="AK374">
            <v>0</v>
          </cell>
        </row>
        <row r="375">
          <cell r="B375" t="str">
            <v/>
          </cell>
          <cell r="H375" t="str">
            <v/>
          </cell>
          <cell r="J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T375" t="str">
            <v/>
          </cell>
          <cell r="U375" t="str">
            <v/>
          </cell>
          <cell r="W375" t="str">
            <v/>
          </cell>
          <cell r="X375" t="str">
            <v/>
          </cell>
          <cell r="AB375">
            <v>0</v>
          </cell>
          <cell r="AC375">
            <v>0</v>
          </cell>
          <cell r="AD375">
            <v>0</v>
          </cell>
          <cell r="AJ375">
            <v>0</v>
          </cell>
          <cell r="AK375">
            <v>0</v>
          </cell>
        </row>
        <row r="376">
          <cell r="B376" t="str">
            <v/>
          </cell>
          <cell r="H376" t="str">
            <v/>
          </cell>
          <cell r="J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T376" t="str">
            <v/>
          </cell>
          <cell r="U376" t="str">
            <v/>
          </cell>
          <cell r="W376" t="str">
            <v/>
          </cell>
          <cell r="X376" t="str">
            <v/>
          </cell>
          <cell r="AB376">
            <v>0</v>
          </cell>
          <cell r="AC376">
            <v>0</v>
          </cell>
          <cell r="AD376">
            <v>0</v>
          </cell>
          <cell r="AJ376">
            <v>0</v>
          </cell>
          <cell r="AK376">
            <v>0</v>
          </cell>
        </row>
        <row r="377">
          <cell r="B377" t="str">
            <v/>
          </cell>
          <cell r="H377" t="str">
            <v/>
          </cell>
          <cell r="J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T377" t="str">
            <v/>
          </cell>
          <cell r="U377" t="str">
            <v/>
          </cell>
          <cell r="W377" t="str">
            <v/>
          </cell>
          <cell r="X377" t="str">
            <v/>
          </cell>
          <cell r="AB377">
            <v>0</v>
          </cell>
          <cell r="AC377">
            <v>0</v>
          </cell>
          <cell r="AD377">
            <v>0</v>
          </cell>
          <cell r="AJ377">
            <v>0</v>
          </cell>
          <cell r="AK377">
            <v>0</v>
          </cell>
        </row>
        <row r="378">
          <cell r="B378" t="str">
            <v/>
          </cell>
          <cell r="H378" t="str">
            <v/>
          </cell>
          <cell r="J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T378" t="str">
            <v/>
          </cell>
          <cell r="U378" t="str">
            <v/>
          </cell>
          <cell r="W378" t="str">
            <v/>
          </cell>
          <cell r="X378" t="str">
            <v/>
          </cell>
          <cell r="AB378">
            <v>0</v>
          </cell>
          <cell r="AC378">
            <v>0</v>
          </cell>
          <cell r="AD378">
            <v>0</v>
          </cell>
          <cell r="AJ378">
            <v>0</v>
          </cell>
          <cell r="AK378">
            <v>0</v>
          </cell>
        </row>
        <row r="379">
          <cell r="B379" t="str">
            <v/>
          </cell>
          <cell r="H379" t="str">
            <v/>
          </cell>
          <cell r="J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T379" t="str">
            <v/>
          </cell>
          <cell r="U379" t="str">
            <v/>
          </cell>
          <cell r="W379" t="str">
            <v/>
          </cell>
          <cell r="X379" t="str">
            <v/>
          </cell>
          <cell r="AB379">
            <v>0</v>
          </cell>
          <cell r="AC379">
            <v>0</v>
          </cell>
          <cell r="AD379">
            <v>0</v>
          </cell>
          <cell r="AJ379">
            <v>0</v>
          </cell>
          <cell r="AK379">
            <v>0</v>
          </cell>
        </row>
        <row r="380">
          <cell r="B380" t="str">
            <v/>
          </cell>
          <cell r="H380" t="str">
            <v/>
          </cell>
          <cell r="J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T380" t="str">
            <v/>
          </cell>
          <cell r="U380" t="str">
            <v/>
          </cell>
          <cell r="W380" t="str">
            <v/>
          </cell>
          <cell r="X380" t="str">
            <v/>
          </cell>
          <cell r="AB380">
            <v>0</v>
          </cell>
          <cell r="AC380">
            <v>0</v>
          </cell>
          <cell r="AD380">
            <v>0</v>
          </cell>
          <cell r="AJ380">
            <v>0</v>
          </cell>
          <cell r="AK380">
            <v>0</v>
          </cell>
        </row>
        <row r="381">
          <cell r="B381" t="str">
            <v/>
          </cell>
          <cell r="H381" t="str">
            <v/>
          </cell>
          <cell r="J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T381" t="str">
            <v/>
          </cell>
          <cell r="U381" t="str">
            <v/>
          </cell>
          <cell r="W381" t="str">
            <v/>
          </cell>
          <cell r="X381" t="str">
            <v/>
          </cell>
          <cell r="AB381">
            <v>0</v>
          </cell>
          <cell r="AC381">
            <v>0</v>
          </cell>
          <cell r="AD381">
            <v>0</v>
          </cell>
          <cell r="AJ381">
            <v>0</v>
          </cell>
          <cell r="AK381">
            <v>0</v>
          </cell>
        </row>
        <row r="382">
          <cell r="B382" t="str">
            <v/>
          </cell>
          <cell r="H382" t="str">
            <v/>
          </cell>
          <cell r="J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T382" t="str">
            <v/>
          </cell>
          <cell r="U382" t="str">
            <v/>
          </cell>
          <cell r="W382" t="str">
            <v/>
          </cell>
          <cell r="X382" t="str">
            <v/>
          </cell>
          <cell r="AB382">
            <v>0</v>
          </cell>
          <cell r="AC382">
            <v>0</v>
          </cell>
          <cell r="AD382">
            <v>0</v>
          </cell>
          <cell r="AJ382">
            <v>0</v>
          </cell>
          <cell r="AK382">
            <v>0</v>
          </cell>
        </row>
        <row r="383">
          <cell r="B383" t="str">
            <v/>
          </cell>
          <cell r="H383" t="str">
            <v/>
          </cell>
          <cell r="J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T383" t="str">
            <v/>
          </cell>
          <cell r="U383" t="str">
            <v/>
          </cell>
          <cell r="W383" t="str">
            <v/>
          </cell>
          <cell r="X383" t="str">
            <v/>
          </cell>
          <cell r="AB383">
            <v>0</v>
          </cell>
          <cell r="AC383">
            <v>0</v>
          </cell>
          <cell r="AD383">
            <v>0</v>
          </cell>
          <cell r="AJ383">
            <v>0</v>
          </cell>
          <cell r="AK383">
            <v>0</v>
          </cell>
        </row>
        <row r="384">
          <cell r="B384" t="str">
            <v/>
          </cell>
          <cell r="H384" t="str">
            <v/>
          </cell>
          <cell r="J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T384" t="str">
            <v/>
          </cell>
          <cell r="U384" t="str">
            <v/>
          </cell>
          <cell r="W384" t="str">
            <v/>
          </cell>
          <cell r="X384" t="str">
            <v/>
          </cell>
          <cell r="AB384">
            <v>0</v>
          </cell>
          <cell r="AC384">
            <v>0</v>
          </cell>
          <cell r="AD384">
            <v>0</v>
          </cell>
          <cell r="AJ384">
            <v>0</v>
          </cell>
          <cell r="AK384">
            <v>0</v>
          </cell>
        </row>
        <row r="385">
          <cell r="B385" t="str">
            <v/>
          </cell>
          <cell r="H385" t="str">
            <v/>
          </cell>
          <cell r="J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T385" t="str">
            <v/>
          </cell>
          <cell r="U385" t="str">
            <v/>
          </cell>
          <cell r="W385" t="str">
            <v/>
          </cell>
          <cell r="X385" t="str">
            <v/>
          </cell>
          <cell r="AB385">
            <v>0</v>
          </cell>
          <cell r="AC385">
            <v>0</v>
          </cell>
          <cell r="AD385">
            <v>0</v>
          </cell>
          <cell r="AJ385">
            <v>0</v>
          </cell>
          <cell r="AK385">
            <v>0</v>
          </cell>
        </row>
        <row r="386">
          <cell r="B386" t="str">
            <v/>
          </cell>
          <cell r="H386" t="str">
            <v/>
          </cell>
          <cell r="J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T386" t="str">
            <v/>
          </cell>
          <cell r="U386" t="str">
            <v/>
          </cell>
          <cell r="W386" t="str">
            <v/>
          </cell>
          <cell r="X386" t="str">
            <v/>
          </cell>
          <cell r="AB386">
            <v>0</v>
          </cell>
          <cell r="AC386">
            <v>0</v>
          </cell>
          <cell r="AD386">
            <v>0</v>
          </cell>
          <cell r="AJ386">
            <v>0</v>
          </cell>
          <cell r="AK386">
            <v>0</v>
          </cell>
        </row>
        <row r="387">
          <cell r="B387" t="str">
            <v/>
          </cell>
          <cell r="H387" t="str">
            <v/>
          </cell>
          <cell r="J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T387" t="str">
            <v/>
          </cell>
          <cell r="U387" t="str">
            <v/>
          </cell>
          <cell r="W387" t="str">
            <v/>
          </cell>
          <cell r="X387" t="str">
            <v/>
          </cell>
          <cell r="AB387">
            <v>0</v>
          </cell>
          <cell r="AC387">
            <v>0</v>
          </cell>
          <cell r="AD387">
            <v>0</v>
          </cell>
          <cell r="AJ387">
            <v>0</v>
          </cell>
          <cell r="AK387">
            <v>0</v>
          </cell>
        </row>
        <row r="388">
          <cell r="B388" t="str">
            <v/>
          </cell>
          <cell r="H388" t="str">
            <v/>
          </cell>
          <cell r="J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T388" t="str">
            <v/>
          </cell>
          <cell r="U388" t="str">
            <v/>
          </cell>
          <cell r="W388" t="str">
            <v/>
          </cell>
          <cell r="X388" t="str">
            <v/>
          </cell>
          <cell r="AB388">
            <v>0</v>
          </cell>
          <cell r="AC388">
            <v>0</v>
          </cell>
          <cell r="AD388">
            <v>0</v>
          </cell>
          <cell r="AJ388">
            <v>0</v>
          </cell>
          <cell r="AK388">
            <v>0</v>
          </cell>
        </row>
        <row r="389">
          <cell r="B389" t="str">
            <v/>
          </cell>
          <cell r="H389" t="str">
            <v/>
          </cell>
          <cell r="J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T389" t="str">
            <v/>
          </cell>
          <cell r="U389" t="str">
            <v/>
          </cell>
          <cell r="W389" t="str">
            <v/>
          </cell>
          <cell r="X389" t="str">
            <v/>
          </cell>
          <cell r="AB389">
            <v>0</v>
          </cell>
          <cell r="AC389">
            <v>0</v>
          </cell>
          <cell r="AD389">
            <v>0</v>
          </cell>
          <cell r="AJ389">
            <v>0</v>
          </cell>
          <cell r="AK389">
            <v>0</v>
          </cell>
        </row>
        <row r="390">
          <cell r="B390" t="str">
            <v/>
          </cell>
          <cell r="H390" t="str">
            <v/>
          </cell>
          <cell r="J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T390" t="str">
            <v/>
          </cell>
          <cell r="U390" t="str">
            <v/>
          </cell>
          <cell r="W390" t="str">
            <v/>
          </cell>
          <cell r="X390" t="str">
            <v/>
          </cell>
          <cell r="AB390">
            <v>0</v>
          </cell>
          <cell r="AC390">
            <v>0</v>
          </cell>
          <cell r="AD390">
            <v>0</v>
          </cell>
          <cell r="AJ390">
            <v>0</v>
          </cell>
          <cell r="AK390">
            <v>0</v>
          </cell>
        </row>
        <row r="391">
          <cell r="B391" t="str">
            <v/>
          </cell>
          <cell r="H391" t="str">
            <v/>
          </cell>
          <cell r="J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T391" t="str">
            <v/>
          </cell>
          <cell r="U391" t="str">
            <v/>
          </cell>
          <cell r="W391" t="str">
            <v/>
          </cell>
          <cell r="X391" t="str">
            <v/>
          </cell>
          <cell r="AB391">
            <v>0</v>
          </cell>
          <cell r="AC391">
            <v>0</v>
          </cell>
          <cell r="AD391">
            <v>0</v>
          </cell>
          <cell r="AJ391">
            <v>0</v>
          </cell>
          <cell r="AK391">
            <v>0</v>
          </cell>
        </row>
        <row r="392">
          <cell r="B392" t="str">
            <v/>
          </cell>
          <cell r="H392" t="str">
            <v/>
          </cell>
          <cell r="J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T392" t="str">
            <v/>
          </cell>
          <cell r="U392" t="str">
            <v/>
          </cell>
          <cell r="W392" t="str">
            <v/>
          </cell>
          <cell r="X392" t="str">
            <v/>
          </cell>
          <cell r="AB392">
            <v>0</v>
          </cell>
          <cell r="AC392">
            <v>0</v>
          </cell>
          <cell r="AD392">
            <v>0</v>
          </cell>
          <cell r="AJ392">
            <v>0</v>
          </cell>
          <cell r="AK392">
            <v>0</v>
          </cell>
        </row>
        <row r="393">
          <cell r="B393" t="str">
            <v/>
          </cell>
          <cell r="H393" t="str">
            <v/>
          </cell>
          <cell r="J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T393" t="str">
            <v/>
          </cell>
          <cell r="U393" t="str">
            <v/>
          </cell>
          <cell r="W393" t="str">
            <v/>
          </cell>
          <cell r="X393" t="str">
            <v/>
          </cell>
          <cell r="AB393">
            <v>0</v>
          </cell>
          <cell r="AC393">
            <v>0</v>
          </cell>
          <cell r="AD393">
            <v>0</v>
          </cell>
          <cell r="AJ393">
            <v>0</v>
          </cell>
          <cell r="AK393">
            <v>0</v>
          </cell>
        </row>
        <row r="394">
          <cell r="B394" t="str">
            <v/>
          </cell>
          <cell r="H394" t="str">
            <v/>
          </cell>
          <cell r="J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T394" t="str">
            <v/>
          </cell>
          <cell r="U394" t="str">
            <v/>
          </cell>
          <cell r="W394" t="str">
            <v/>
          </cell>
          <cell r="X394" t="str">
            <v/>
          </cell>
          <cell r="AB394">
            <v>0</v>
          </cell>
          <cell r="AC394">
            <v>0</v>
          </cell>
          <cell r="AD394">
            <v>0</v>
          </cell>
          <cell r="AJ394">
            <v>0</v>
          </cell>
          <cell r="AK394">
            <v>0</v>
          </cell>
        </row>
        <row r="395">
          <cell r="B395" t="str">
            <v/>
          </cell>
          <cell r="H395" t="str">
            <v/>
          </cell>
          <cell r="J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T395" t="str">
            <v/>
          </cell>
          <cell r="U395" t="str">
            <v/>
          </cell>
          <cell r="W395" t="str">
            <v/>
          </cell>
          <cell r="X395" t="str">
            <v/>
          </cell>
          <cell r="AB395">
            <v>0</v>
          </cell>
          <cell r="AC395">
            <v>0</v>
          </cell>
          <cell r="AD395">
            <v>0</v>
          </cell>
          <cell r="AJ395">
            <v>0</v>
          </cell>
          <cell r="AK395">
            <v>0</v>
          </cell>
        </row>
        <row r="396">
          <cell r="B396" t="str">
            <v/>
          </cell>
          <cell r="H396" t="str">
            <v/>
          </cell>
          <cell r="J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T396" t="str">
            <v/>
          </cell>
          <cell r="U396" t="str">
            <v/>
          </cell>
          <cell r="W396" t="str">
            <v/>
          </cell>
          <cell r="X396" t="str">
            <v/>
          </cell>
          <cell r="AB396">
            <v>0</v>
          </cell>
          <cell r="AC396">
            <v>0</v>
          </cell>
          <cell r="AD396">
            <v>0</v>
          </cell>
          <cell r="AJ396">
            <v>0</v>
          </cell>
          <cell r="AK396">
            <v>0</v>
          </cell>
        </row>
        <row r="397">
          <cell r="B397" t="str">
            <v/>
          </cell>
          <cell r="H397" t="str">
            <v/>
          </cell>
          <cell r="J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T397" t="str">
            <v/>
          </cell>
          <cell r="U397" t="str">
            <v/>
          </cell>
          <cell r="W397" t="str">
            <v/>
          </cell>
          <cell r="X397" t="str">
            <v/>
          </cell>
          <cell r="AB397">
            <v>0</v>
          </cell>
          <cell r="AC397">
            <v>0</v>
          </cell>
          <cell r="AD397">
            <v>0</v>
          </cell>
          <cell r="AJ397">
            <v>0</v>
          </cell>
          <cell r="AK397">
            <v>0</v>
          </cell>
        </row>
        <row r="398">
          <cell r="B398" t="str">
            <v/>
          </cell>
          <cell r="H398" t="str">
            <v/>
          </cell>
          <cell r="J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T398" t="str">
            <v/>
          </cell>
          <cell r="U398" t="str">
            <v/>
          </cell>
          <cell r="W398" t="str">
            <v/>
          </cell>
          <cell r="X398" t="str">
            <v/>
          </cell>
          <cell r="AB398">
            <v>0</v>
          </cell>
          <cell r="AC398">
            <v>0</v>
          </cell>
          <cell r="AD398">
            <v>0</v>
          </cell>
          <cell r="AJ398">
            <v>0</v>
          </cell>
          <cell r="AK398">
            <v>0</v>
          </cell>
        </row>
        <row r="399">
          <cell r="B399" t="str">
            <v/>
          </cell>
          <cell r="H399" t="str">
            <v/>
          </cell>
          <cell r="J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T399" t="str">
            <v/>
          </cell>
          <cell r="U399" t="str">
            <v/>
          </cell>
          <cell r="W399" t="str">
            <v/>
          </cell>
          <cell r="X399" t="str">
            <v/>
          </cell>
          <cell r="AB399">
            <v>0</v>
          </cell>
          <cell r="AC399">
            <v>0</v>
          </cell>
          <cell r="AD399">
            <v>0</v>
          </cell>
          <cell r="AJ399">
            <v>0</v>
          </cell>
          <cell r="AK399">
            <v>0</v>
          </cell>
        </row>
        <row r="400">
          <cell r="B400" t="str">
            <v/>
          </cell>
          <cell r="H400" t="str">
            <v/>
          </cell>
          <cell r="J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T400" t="str">
            <v/>
          </cell>
          <cell r="U400" t="str">
            <v/>
          </cell>
          <cell r="W400" t="str">
            <v/>
          </cell>
          <cell r="X400" t="str">
            <v/>
          </cell>
          <cell r="AB400">
            <v>0</v>
          </cell>
          <cell r="AC400">
            <v>0</v>
          </cell>
          <cell r="AD400">
            <v>0</v>
          </cell>
          <cell r="AJ400">
            <v>0</v>
          </cell>
          <cell r="AK400">
            <v>0</v>
          </cell>
        </row>
        <row r="401">
          <cell r="B401" t="str">
            <v/>
          </cell>
          <cell r="H401" t="str">
            <v/>
          </cell>
          <cell r="J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T401" t="str">
            <v/>
          </cell>
          <cell r="U401" t="str">
            <v/>
          </cell>
          <cell r="W401" t="str">
            <v/>
          </cell>
          <cell r="X401" t="str">
            <v/>
          </cell>
          <cell r="AB401">
            <v>0</v>
          </cell>
          <cell r="AC401">
            <v>0</v>
          </cell>
          <cell r="AD401">
            <v>0</v>
          </cell>
          <cell r="AJ401">
            <v>0</v>
          </cell>
          <cell r="AK401">
            <v>0</v>
          </cell>
        </row>
        <row r="402">
          <cell r="B402" t="str">
            <v/>
          </cell>
          <cell r="H402" t="str">
            <v/>
          </cell>
          <cell r="J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T402" t="str">
            <v/>
          </cell>
          <cell r="U402" t="str">
            <v/>
          </cell>
          <cell r="W402" t="str">
            <v/>
          </cell>
          <cell r="X402" t="str">
            <v/>
          </cell>
          <cell r="AB402">
            <v>0</v>
          </cell>
          <cell r="AC402">
            <v>0</v>
          </cell>
          <cell r="AD402">
            <v>0</v>
          </cell>
          <cell r="AJ402">
            <v>0</v>
          </cell>
          <cell r="AK402">
            <v>0</v>
          </cell>
        </row>
        <row r="403">
          <cell r="B403" t="str">
            <v/>
          </cell>
          <cell r="H403" t="str">
            <v/>
          </cell>
          <cell r="J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T403" t="str">
            <v/>
          </cell>
          <cell r="U403" t="str">
            <v/>
          </cell>
          <cell r="W403" t="str">
            <v/>
          </cell>
          <cell r="X403" t="str">
            <v/>
          </cell>
          <cell r="AB403">
            <v>0</v>
          </cell>
          <cell r="AC403">
            <v>0</v>
          </cell>
          <cell r="AD403">
            <v>0</v>
          </cell>
          <cell r="AJ403">
            <v>0</v>
          </cell>
          <cell r="AK403">
            <v>0</v>
          </cell>
        </row>
        <row r="404">
          <cell r="B404" t="str">
            <v/>
          </cell>
          <cell r="H404" t="str">
            <v/>
          </cell>
          <cell r="J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T404" t="str">
            <v/>
          </cell>
          <cell r="U404" t="str">
            <v/>
          </cell>
          <cell r="W404" t="str">
            <v/>
          </cell>
          <cell r="X404" t="str">
            <v/>
          </cell>
          <cell r="AB404">
            <v>0</v>
          </cell>
          <cell r="AC404">
            <v>0</v>
          </cell>
          <cell r="AD404">
            <v>0</v>
          </cell>
          <cell r="AJ404">
            <v>0</v>
          </cell>
          <cell r="AK404">
            <v>0</v>
          </cell>
        </row>
        <row r="405">
          <cell r="B405" t="str">
            <v/>
          </cell>
          <cell r="H405" t="str">
            <v/>
          </cell>
          <cell r="J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T405" t="str">
            <v/>
          </cell>
          <cell r="U405" t="str">
            <v/>
          </cell>
          <cell r="W405" t="str">
            <v/>
          </cell>
          <cell r="X405" t="str">
            <v/>
          </cell>
          <cell r="AB405">
            <v>0</v>
          </cell>
          <cell r="AC405">
            <v>0</v>
          </cell>
          <cell r="AD405">
            <v>0</v>
          </cell>
          <cell r="AJ405">
            <v>0</v>
          </cell>
          <cell r="AK405">
            <v>0</v>
          </cell>
        </row>
        <row r="406">
          <cell r="B406" t="str">
            <v/>
          </cell>
          <cell r="H406" t="str">
            <v/>
          </cell>
          <cell r="J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T406" t="str">
            <v/>
          </cell>
          <cell r="U406" t="str">
            <v/>
          </cell>
          <cell r="W406" t="str">
            <v/>
          </cell>
          <cell r="X406" t="str">
            <v/>
          </cell>
          <cell r="AB406">
            <v>0</v>
          </cell>
          <cell r="AC406">
            <v>0</v>
          </cell>
          <cell r="AD406">
            <v>0</v>
          </cell>
          <cell r="AJ406">
            <v>0</v>
          </cell>
          <cell r="AK406">
            <v>0</v>
          </cell>
        </row>
        <row r="407">
          <cell r="B407" t="str">
            <v/>
          </cell>
          <cell r="H407" t="str">
            <v/>
          </cell>
          <cell r="J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T407" t="str">
            <v/>
          </cell>
          <cell r="U407" t="str">
            <v/>
          </cell>
          <cell r="W407" t="str">
            <v/>
          </cell>
          <cell r="X407" t="str">
            <v/>
          </cell>
          <cell r="AB407">
            <v>0</v>
          </cell>
          <cell r="AC407">
            <v>0</v>
          </cell>
          <cell r="AD407">
            <v>0</v>
          </cell>
          <cell r="AJ407">
            <v>0</v>
          </cell>
          <cell r="AK407">
            <v>0</v>
          </cell>
        </row>
        <row r="408">
          <cell r="B408" t="str">
            <v/>
          </cell>
          <cell r="H408" t="str">
            <v/>
          </cell>
          <cell r="J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T408" t="str">
            <v/>
          </cell>
          <cell r="U408" t="str">
            <v/>
          </cell>
          <cell r="W408" t="str">
            <v/>
          </cell>
          <cell r="X408" t="str">
            <v/>
          </cell>
          <cell r="AB408">
            <v>0</v>
          </cell>
          <cell r="AC408">
            <v>0</v>
          </cell>
          <cell r="AD408">
            <v>0</v>
          </cell>
          <cell r="AJ408">
            <v>0</v>
          </cell>
          <cell r="AK408">
            <v>0</v>
          </cell>
        </row>
        <row r="409">
          <cell r="B409" t="str">
            <v/>
          </cell>
          <cell r="H409" t="str">
            <v/>
          </cell>
          <cell r="J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T409" t="str">
            <v/>
          </cell>
          <cell r="U409" t="str">
            <v/>
          </cell>
          <cell r="W409" t="str">
            <v/>
          </cell>
          <cell r="X409" t="str">
            <v/>
          </cell>
          <cell r="AB409">
            <v>0</v>
          </cell>
          <cell r="AC409">
            <v>0</v>
          </cell>
          <cell r="AD409">
            <v>0</v>
          </cell>
          <cell r="AJ409">
            <v>0</v>
          </cell>
          <cell r="AK409">
            <v>0</v>
          </cell>
        </row>
        <row r="410">
          <cell r="B410" t="str">
            <v/>
          </cell>
          <cell r="H410" t="str">
            <v/>
          </cell>
          <cell r="J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T410" t="str">
            <v/>
          </cell>
          <cell r="U410" t="str">
            <v/>
          </cell>
          <cell r="W410" t="str">
            <v/>
          </cell>
          <cell r="X410" t="str">
            <v/>
          </cell>
          <cell r="AB410">
            <v>0</v>
          </cell>
          <cell r="AC410">
            <v>0</v>
          </cell>
          <cell r="AD410">
            <v>0</v>
          </cell>
          <cell r="AJ410">
            <v>0</v>
          </cell>
          <cell r="AK410">
            <v>0</v>
          </cell>
        </row>
        <row r="411">
          <cell r="B411" t="str">
            <v/>
          </cell>
          <cell r="H411" t="str">
            <v/>
          </cell>
          <cell r="J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T411" t="str">
            <v/>
          </cell>
          <cell r="U411" t="str">
            <v/>
          </cell>
          <cell r="W411" t="str">
            <v/>
          </cell>
          <cell r="X411" t="str">
            <v/>
          </cell>
          <cell r="AB411">
            <v>0</v>
          </cell>
          <cell r="AC411">
            <v>0</v>
          </cell>
          <cell r="AD411">
            <v>0</v>
          </cell>
          <cell r="AJ411">
            <v>0</v>
          </cell>
          <cell r="AK411">
            <v>0</v>
          </cell>
        </row>
        <row r="412">
          <cell r="B412" t="str">
            <v/>
          </cell>
          <cell r="H412" t="str">
            <v/>
          </cell>
          <cell r="J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T412" t="str">
            <v/>
          </cell>
          <cell r="U412" t="str">
            <v/>
          </cell>
          <cell r="W412" t="str">
            <v/>
          </cell>
          <cell r="X412" t="str">
            <v/>
          </cell>
          <cell r="AB412">
            <v>0</v>
          </cell>
          <cell r="AC412">
            <v>0</v>
          </cell>
          <cell r="AD412">
            <v>0</v>
          </cell>
          <cell r="AJ412">
            <v>0</v>
          </cell>
          <cell r="AK412">
            <v>0</v>
          </cell>
        </row>
        <row r="413">
          <cell r="B413" t="str">
            <v/>
          </cell>
          <cell r="H413" t="str">
            <v/>
          </cell>
          <cell r="J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T413" t="str">
            <v/>
          </cell>
          <cell r="U413" t="str">
            <v/>
          </cell>
          <cell r="W413" t="str">
            <v/>
          </cell>
          <cell r="X413" t="str">
            <v/>
          </cell>
          <cell r="AB413">
            <v>0</v>
          </cell>
          <cell r="AC413">
            <v>0</v>
          </cell>
          <cell r="AD413">
            <v>0</v>
          </cell>
          <cell r="AJ413">
            <v>0</v>
          </cell>
          <cell r="AK413">
            <v>0</v>
          </cell>
        </row>
        <row r="414">
          <cell r="B414" t="str">
            <v/>
          </cell>
          <cell r="H414" t="str">
            <v/>
          </cell>
          <cell r="J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T414" t="str">
            <v/>
          </cell>
          <cell r="U414" t="str">
            <v/>
          </cell>
          <cell r="W414" t="str">
            <v/>
          </cell>
          <cell r="X414" t="str">
            <v/>
          </cell>
          <cell r="AB414">
            <v>0</v>
          </cell>
          <cell r="AC414">
            <v>0</v>
          </cell>
          <cell r="AD414">
            <v>0</v>
          </cell>
          <cell r="AJ414">
            <v>0</v>
          </cell>
          <cell r="AK414">
            <v>0</v>
          </cell>
        </row>
        <row r="415">
          <cell r="B415" t="str">
            <v/>
          </cell>
          <cell r="H415" t="str">
            <v/>
          </cell>
          <cell r="J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T415" t="str">
            <v/>
          </cell>
          <cell r="U415" t="str">
            <v/>
          </cell>
          <cell r="W415" t="str">
            <v/>
          </cell>
          <cell r="X415" t="str">
            <v/>
          </cell>
          <cell r="AB415">
            <v>0</v>
          </cell>
          <cell r="AC415">
            <v>0</v>
          </cell>
          <cell r="AD415">
            <v>0</v>
          </cell>
          <cell r="AJ415">
            <v>0</v>
          </cell>
          <cell r="AK415">
            <v>0</v>
          </cell>
        </row>
        <row r="416">
          <cell r="B416" t="str">
            <v/>
          </cell>
          <cell r="H416" t="str">
            <v/>
          </cell>
          <cell r="J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T416" t="str">
            <v/>
          </cell>
          <cell r="U416" t="str">
            <v/>
          </cell>
          <cell r="W416" t="str">
            <v/>
          </cell>
          <cell r="X416" t="str">
            <v/>
          </cell>
          <cell r="AB416">
            <v>0</v>
          </cell>
          <cell r="AC416">
            <v>0</v>
          </cell>
          <cell r="AD416">
            <v>0</v>
          </cell>
          <cell r="AJ416">
            <v>0</v>
          </cell>
          <cell r="AK416">
            <v>0</v>
          </cell>
        </row>
        <row r="417">
          <cell r="B417" t="str">
            <v/>
          </cell>
          <cell r="H417" t="str">
            <v/>
          </cell>
          <cell r="J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T417" t="str">
            <v/>
          </cell>
          <cell r="U417" t="str">
            <v/>
          </cell>
          <cell r="W417" t="str">
            <v/>
          </cell>
          <cell r="X417" t="str">
            <v/>
          </cell>
          <cell r="AB417">
            <v>0</v>
          </cell>
          <cell r="AC417">
            <v>0</v>
          </cell>
          <cell r="AD417">
            <v>0</v>
          </cell>
          <cell r="AJ417">
            <v>0</v>
          </cell>
          <cell r="AK417">
            <v>0</v>
          </cell>
        </row>
        <row r="418">
          <cell r="B418" t="str">
            <v/>
          </cell>
          <cell r="H418" t="str">
            <v/>
          </cell>
          <cell r="J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T418" t="str">
            <v/>
          </cell>
          <cell r="U418" t="str">
            <v/>
          </cell>
          <cell r="W418" t="str">
            <v/>
          </cell>
          <cell r="X418" t="str">
            <v/>
          </cell>
          <cell r="AB418">
            <v>0</v>
          </cell>
          <cell r="AC418">
            <v>0</v>
          </cell>
          <cell r="AD418">
            <v>0</v>
          </cell>
          <cell r="AJ418">
            <v>0</v>
          </cell>
          <cell r="AK418">
            <v>0</v>
          </cell>
        </row>
        <row r="419">
          <cell r="B419" t="str">
            <v/>
          </cell>
          <cell r="H419" t="str">
            <v/>
          </cell>
          <cell r="J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T419" t="str">
            <v/>
          </cell>
          <cell r="U419" t="str">
            <v/>
          </cell>
          <cell r="W419" t="str">
            <v/>
          </cell>
          <cell r="X419" t="str">
            <v/>
          </cell>
          <cell r="AB419">
            <v>0</v>
          </cell>
          <cell r="AC419">
            <v>0</v>
          </cell>
          <cell r="AD419">
            <v>0</v>
          </cell>
          <cell r="AJ419">
            <v>0</v>
          </cell>
          <cell r="AK419">
            <v>0</v>
          </cell>
        </row>
        <row r="420">
          <cell r="B420" t="str">
            <v/>
          </cell>
          <cell r="H420" t="str">
            <v/>
          </cell>
          <cell r="J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T420" t="str">
            <v/>
          </cell>
          <cell r="U420" t="str">
            <v/>
          </cell>
          <cell r="W420" t="str">
            <v/>
          </cell>
          <cell r="X420" t="str">
            <v/>
          </cell>
          <cell r="AB420">
            <v>0</v>
          </cell>
          <cell r="AC420">
            <v>0</v>
          </cell>
          <cell r="AD420">
            <v>0</v>
          </cell>
          <cell r="AJ420">
            <v>0</v>
          </cell>
          <cell r="AK420">
            <v>0</v>
          </cell>
        </row>
        <row r="421">
          <cell r="B421" t="str">
            <v/>
          </cell>
          <cell r="H421" t="str">
            <v/>
          </cell>
          <cell r="J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T421" t="str">
            <v/>
          </cell>
          <cell r="U421" t="str">
            <v/>
          </cell>
          <cell r="W421" t="str">
            <v/>
          </cell>
          <cell r="X421" t="str">
            <v/>
          </cell>
          <cell r="AB421">
            <v>0</v>
          </cell>
          <cell r="AC421">
            <v>0</v>
          </cell>
          <cell r="AD421">
            <v>0</v>
          </cell>
          <cell r="AJ421">
            <v>0</v>
          </cell>
          <cell r="AK421">
            <v>0</v>
          </cell>
        </row>
        <row r="422">
          <cell r="B422" t="str">
            <v/>
          </cell>
          <cell r="H422" t="str">
            <v/>
          </cell>
          <cell r="J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T422" t="str">
            <v/>
          </cell>
          <cell r="U422" t="str">
            <v/>
          </cell>
          <cell r="W422" t="str">
            <v/>
          </cell>
          <cell r="X422" t="str">
            <v/>
          </cell>
          <cell r="AB422">
            <v>0</v>
          </cell>
          <cell r="AC422">
            <v>0</v>
          </cell>
          <cell r="AD422">
            <v>0</v>
          </cell>
          <cell r="AJ422">
            <v>0</v>
          </cell>
          <cell r="AK422">
            <v>0</v>
          </cell>
        </row>
        <row r="423">
          <cell r="B423" t="str">
            <v/>
          </cell>
          <cell r="H423" t="str">
            <v/>
          </cell>
          <cell r="J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T423" t="str">
            <v/>
          </cell>
          <cell r="U423" t="str">
            <v/>
          </cell>
          <cell r="W423" t="str">
            <v/>
          </cell>
          <cell r="X423" t="str">
            <v/>
          </cell>
          <cell r="AB423">
            <v>0</v>
          </cell>
          <cell r="AC423">
            <v>0</v>
          </cell>
          <cell r="AD423">
            <v>0</v>
          </cell>
          <cell r="AJ423">
            <v>0</v>
          </cell>
          <cell r="AK423">
            <v>0</v>
          </cell>
        </row>
        <row r="424">
          <cell r="B424" t="str">
            <v/>
          </cell>
          <cell r="H424" t="str">
            <v/>
          </cell>
          <cell r="J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T424" t="str">
            <v/>
          </cell>
          <cell r="U424" t="str">
            <v/>
          </cell>
          <cell r="W424" t="str">
            <v/>
          </cell>
          <cell r="X424" t="str">
            <v/>
          </cell>
          <cell r="AB424">
            <v>0</v>
          </cell>
          <cell r="AC424">
            <v>0</v>
          </cell>
          <cell r="AD424">
            <v>0</v>
          </cell>
          <cell r="AJ424">
            <v>0</v>
          </cell>
          <cell r="AK424">
            <v>0</v>
          </cell>
        </row>
        <row r="425">
          <cell r="B425" t="str">
            <v/>
          </cell>
          <cell r="H425" t="str">
            <v/>
          </cell>
          <cell r="J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T425" t="str">
            <v/>
          </cell>
          <cell r="U425" t="str">
            <v/>
          </cell>
          <cell r="W425" t="str">
            <v/>
          </cell>
          <cell r="X425" t="str">
            <v/>
          </cell>
          <cell r="AB425">
            <v>0</v>
          </cell>
          <cell r="AC425">
            <v>0</v>
          </cell>
          <cell r="AD425">
            <v>0</v>
          </cell>
          <cell r="AJ425">
            <v>0</v>
          </cell>
          <cell r="AK425">
            <v>0</v>
          </cell>
        </row>
        <row r="426">
          <cell r="B426" t="str">
            <v/>
          </cell>
          <cell r="H426" t="str">
            <v/>
          </cell>
          <cell r="J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T426" t="str">
            <v/>
          </cell>
          <cell r="U426" t="str">
            <v/>
          </cell>
          <cell r="W426" t="str">
            <v/>
          </cell>
          <cell r="X426" t="str">
            <v/>
          </cell>
          <cell r="AB426">
            <v>0</v>
          </cell>
          <cell r="AC426">
            <v>0</v>
          </cell>
          <cell r="AD426">
            <v>0</v>
          </cell>
          <cell r="AJ426">
            <v>0</v>
          </cell>
          <cell r="AK426">
            <v>0</v>
          </cell>
        </row>
        <row r="427">
          <cell r="B427" t="str">
            <v/>
          </cell>
          <cell r="H427" t="str">
            <v/>
          </cell>
          <cell r="J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T427" t="str">
            <v/>
          </cell>
          <cell r="U427" t="str">
            <v/>
          </cell>
          <cell r="W427" t="str">
            <v/>
          </cell>
          <cell r="X427" t="str">
            <v/>
          </cell>
          <cell r="AB427">
            <v>0</v>
          </cell>
          <cell r="AC427">
            <v>0</v>
          </cell>
          <cell r="AD427">
            <v>0</v>
          </cell>
          <cell r="AJ427">
            <v>0</v>
          </cell>
          <cell r="AK427">
            <v>0</v>
          </cell>
        </row>
        <row r="428">
          <cell r="B428" t="str">
            <v/>
          </cell>
          <cell r="H428" t="str">
            <v/>
          </cell>
          <cell r="J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T428" t="str">
            <v/>
          </cell>
          <cell r="U428" t="str">
            <v/>
          </cell>
          <cell r="W428" t="str">
            <v/>
          </cell>
          <cell r="X428" t="str">
            <v/>
          </cell>
          <cell r="AB428">
            <v>0</v>
          </cell>
          <cell r="AC428">
            <v>0</v>
          </cell>
          <cell r="AD428">
            <v>0</v>
          </cell>
          <cell r="AJ428">
            <v>0</v>
          </cell>
          <cell r="AK428">
            <v>0</v>
          </cell>
        </row>
        <row r="429">
          <cell r="B429" t="str">
            <v/>
          </cell>
          <cell r="H429" t="str">
            <v/>
          </cell>
          <cell r="J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T429" t="str">
            <v/>
          </cell>
          <cell r="U429" t="str">
            <v/>
          </cell>
          <cell r="W429" t="str">
            <v/>
          </cell>
          <cell r="X429" t="str">
            <v/>
          </cell>
          <cell r="AB429">
            <v>0</v>
          </cell>
          <cell r="AC429">
            <v>0</v>
          </cell>
          <cell r="AD429">
            <v>0</v>
          </cell>
          <cell r="AJ429">
            <v>0</v>
          </cell>
          <cell r="AK429">
            <v>0</v>
          </cell>
        </row>
        <row r="430">
          <cell r="B430" t="str">
            <v/>
          </cell>
          <cell r="H430" t="str">
            <v/>
          </cell>
          <cell r="J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T430" t="str">
            <v/>
          </cell>
          <cell r="U430" t="str">
            <v/>
          </cell>
          <cell r="W430" t="str">
            <v/>
          </cell>
          <cell r="X430" t="str">
            <v/>
          </cell>
          <cell r="AB430">
            <v>0</v>
          </cell>
          <cell r="AC430">
            <v>0</v>
          </cell>
          <cell r="AD430">
            <v>0</v>
          </cell>
          <cell r="AJ430">
            <v>0</v>
          </cell>
          <cell r="AK430">
            <v>0</v>
          </cell>
        </row>
        <row r="431">
          <cell r="B431" t="str">
            <v/>
          </cell>
          <cell r="H431" t="str">
            <v/>
          </cell>
          <cell r="J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T431" t="str">
            <v/>
          </cell>
          <cell r="U431" t="str">
            <v/>
          </cell>
          <cell r="W431" t="str">
            <v/>
          </cell>
          <cell r="X431" t="str">
            <v/>
          </cell>
          <cell r="AB431">
            <v>0</v>
          </cell>
          <cell r="AC431">
            <v>0</v>
          </cell>
          <cell r="AD431">
            <v>0</v>
          </cell>
          <cell r="AJ431">
            <v>0</v>
          </cell>
          <cell r="AK431">
            <v>0</v>
          </cell>
        </row>
        <row r="432">
          <cell r="B432" t="str">
            <v/>
          </cell>
          <cell r="H432" t="str">
            <v/>
          </cell>
          <cell r="J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T432" t="str">
            <v/>
          </cell>
          <cell r="U432" t="str">
            <v/>
          </cell>
          <cell r="W432" t="str">
            <v/>
          </cell>
          <cell r="X432" t="str">
            <v/>
          </cell>
          <cell r="AB432">
            <v>0</v>
          </cell>
          <cell r="AC432">
            <v>0</v>
          </cell>
          <cell r="AD432">
            <v>0</v>
          </cell>
          <cell r="AJ432">
            <v>0</v>
          </cell>
          <cell r="AK432">
            <v>0</v>
          </cell>
        </row>
        <row r="433">
          <cell r="B433" t="str">
            <v/>
          </cell>
          <cell r="H433" t="str">
            <v/>
          </cell>
          <cell r="J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T433" t="str">
            <v/>
          </cell>
          <cell r="U433" t="str">
            <v/>
          </cell>
          <cell r="W433" t="str">
            <v/>
          </cell>
          <cell r="X433" t="str">
            <v/>
          </cell>
          <cell r="AB433">
            <v>0</v>
          </cell>
          <cell r="AC433">
            <v>0</v>
          </cell>
          <cell r="AD433">
            <v>0</v>
          </cell>
          <cell r="AJ433">
            <v>0</v>
          </cell>
          <cell r="AK433">
            <v>0</v>
          </cell>
        </row>
        <row r="434">
          <cell r="B434" t="str">
            <v/>
          </cell>
          <cell r="H434" t="str">
            <v/>
          </cell>
          <cell r="J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T434" t="str">
            <v/>
          </cell>
          <cell r="U434" t="str">
            <v/>
          </cell>
          <cell r="W434" t="str">
            <v/>
          </cell>
          <cell r="X434" t="str">
            <v/>
          </cell>
          <cell r="AB434">
            <v>0</v>
          </cell>
          <cell r="AC434">
            <v>0</v>
          </cell>
          <cell r="AD434">
            <v>0</v>
          </cell>
          <cell r="AJ434">
            <v>0</v>
          </cell>
          <cell r="AK434">
            <v>0</v>
          </cell>
        </row>
        <row r="435">
          <cell r="B435" t="str">
            <v/>
          </cell>
          <cell r="H435" t="str">
            <v/>
          </cell>
          <cell r="J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T435" t="str">
            <v/>
          </cell>
          <cell r="U435" t="str">
            <v/>
          </cell>
          <cell r="W435" t="str">
            <v/>
          </cell>
          <cell r="X435" t="str">
            <v/>
          </cell>
          <cell r="AB435">
            <v>0</v>
          </cell>
          <cell r="AC435">
            <v>0</v>
          </cell>
          <cell r="AD435">
            <v>0</v>
          </cell>
          <cell r="AJ435">
            <v>0</v>
          </cell>
          <cell r="AK435">
            <v>0</v>
          </cell>
        </row>
        <row r="436">
          <cell r="B436" t="str">
            <v/>
          </cell>
          <cell r="H436" t="str">
            <v/>
          </cell>
          <cell r="J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T436" t="str">
            <v/>
          </cell>
          <cell r="U436" t="str">
            <v/>
          </cell>
          <cell r="W436" t="str">
            <v/>
          </cell>
          <cell r="X436" t="str">
            <v/>
          </cell>
          <cell r="AB436">
            <v>0</v>
          </cell>
          <cell r="AC436">
            <v>0</v>
          </cell>
          <cell r="AD436">
            <v>0</v>
          </cell>
          <cell r="AJ436">
            <v>0</v>
          </cell>
          <cell r="AK436">
            <v>0</v>
          </cell>
        </row>
        <row r="437">
          <cell r="B437" t="str">
            <v/>
          </cell>
          <cell r="H437" t="str">
            <v/>
          </cell>
          <cell r="J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T437" t="str">
            <v/>
          </cell>
          <cell r="U437" t="str">
            <v/>
          </cell>
          <cell r="W437" t="str">
            <v/>
          </cell>
          <cell r="X437" t="str">
            <v/>
          </cell>
          <cell r="AB437">
            <v>0</v>
          </cell>
          <cell r="AC437">
            <v>0</v>
          </cell>
          <cell r="AD437">
            <v>0</v>
          </cell>
          <cell r="AJ437">
            <v>0</v>
          </cell>
          <cell r="AK437">
            <v>0</v>
          </cell>
        </row>
        <row r="438">
          <cell r="B438" t="str">
            <v/>
          </cell>
          <cell r="H438" t="str">
            <v/>
          </cell>
          <cell r="J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T438" t="str">
            <v/>
          </cell>
          <cell r="U438" t="str">
            <v/>
          </cell>
          <cell r="W438" t="str">
            <v/>
          </cell>
          <cell r="X438" t="str">
            <v/>
          </cell>
          <cell r="AB438">
            <v>0</v>
          </cell>
          <cell r="AC438">
            <v>0</v>
          </cell>
          <cell r="AD438">
            <v>0</v>
          </cell>
          <cell r="AJ438">
            <v>0</v>
          </cell>
          <cell r="AK438">
            <v>0</v>
          </cell>
        </row>
        <row r="439">
          <cell r="B439" t="str">
            <v/>
          </cell>
          <cell r="H439" t="str">
            <v/>
          </cell>
          <cell r="J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T439" t="str">
            <v/>
          </cell>
          <cell r="U439" t="str">
            <v/>
          </cell>
          <cell r="W439" t="str">
            <v/>
          </cell>
          <cell r="X439" t="str">
            <v/>
          </cell>
          <cell r="AB439">
            <v>0</v>
          </cell>
          <cell r="AC439">
            <v>0</v>
          </cell>
          <cell r="AD439">
            <v>0</v>
          </cell>
          <cell r="AJ439">
            <v>0</v>
          </cell>
          <cell r="AK439">
            <v>0</v>
          </cell>
        </row>
        <row r="440">
          <cell r="B440" t="str">
            <v/>
          </cell>
          <cell r="H440" t="str">
            <v/>
          </cell>
          <cell r="J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T440" t="str">
            <v/>
          </cell>
          <cell r="U440" t="str">
            <v/>
          </cell>
          <cell r="W440" t="str">
            <v/>
          </cell>
          <cell r="X440" t="str">
            <v/>
          </cell>
          <cell r="AB440">
            <v>0</v>
          </cell>
          <cell r="AC440">
            <v>0</v>
          </cell>
          <cell r="AD440">
            <v>0</v>
          </cell>
          <cell r="AJ440">
            <v>0</v>
          </cell>
          <cell r="AK440">
            <v>0</v>
          </cell>
        </row>
        <row r="441">
          <cell r="B441" t="str">
            <v/>
          </cell>
          <cell r="H441" t="str">
            <v/>
          </cell>
          <cell r="J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T441" t="str">
            <v/>
          </cell>
          <cell r="U441" t="str">
            <v/>
          </cell>
          <cell r="W441" t="str">
            <v/>
          </cell>
          <cell r="X441" t="str">
            <v/>
          </cell>
          <cell r="AB441">
            <v>0</v>
          </cell>
          <cell r="AC441">
            <v>0</v>
          </cell>
          <cell r="AD441">
            <v>0</v>
          </cell>
          <cell r="AJ441">
            <v>0</v>
          </cell>
          <cell r="AK441">
            <v>0</v>
          </cell>
        </row>
        <row r="442">
          <cell r="B442" t="str">
            <v/>
          </cell>
          <cell r="H442" t="str">
            <v/>
          </cell>
          <cell r="J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T442" t="str">
            <v/>
          </cell>
          <cell r="U442" t="str">
            <v/>
          </cell>
          <cell r="W442" t="str">
            <v/>
          </cell>
          <cell r="X442" t="str">
            <v/>
          </cell>
          <cell r="AB442">
            <v>0</v>
          </cell>
          <cell r="AC442">
            <v>0</v>
          </cell>
          <cell r="AD442">
            <v>0</v>
          </cell>
          <cell r="AJ442">
            <v>0</v>
          </cell>
          <cell r="AK442">
            <v>0</v>
          </cell>
        </row>
        <row r="443">
          <cell r="B443" t="str">
            <v/>
          </cell>
          <cell r="H443" t="str">
            <v/>
          </cell>
          <cell r="J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T443" t="str">
            <v/>
          </cell>
          <cell r="U443" t="str">
            <v/>
          </cell>
          <cell r="W443" t="str">
            <v/>
          </cell>
          <cell r="X443" t="str">
            <v/>
          </cell>
          <cell r="AB443">
            <v>0</v>
          </cell>
          <cell r="AC443">
            <v>0</v>
          </cell>
          <cell r="AD443">
            <v>0</v>
          </cell>
          <cell r="AJ443">
            <v>0</v>
          </cell>
          <cell r="AK443">
            <v>0</v>
          </cell>
        </row>
        <row r="444">
          <cell r="B444" t="str">
            <v/>
          </cell>
          <cell r="H444" t="str">
            <v/>
          </cell>
          <cell r="J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T444" t="str">
            <v/>
          </cell>
          <cell r="U444" t="str">
            <v/>
          </cell>
          <cell r="W444" t="str">
            <v/>
          </cell>
          <cell r="X444" t="str">
            <v/>
          </cell>
          <cell r="AB444">
            <v>0</v>
          </cell>
          <cell r="AC444">
            <v>0</v>
          </cell>
          <cell r="AD444">
            <v>0</v>
          </cell>
          <cell r="AJ444">
            <v>0</v>
          </cell>
          <cell r="AK444">
            <v>0</v>
          </cell>
        </row>
        <row r="445">
          <cell r="B445" t="str">
            <v/>
          </cell>
          <cell r="H445" t="str">
            <v/>
          </cell>
          <cell r="J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T445" t="str">
            <v/>
          </cell>
          <cell r="U445" t="str">
            <v/>
          </cell>
          <cell r="W445" t="str">
            <v/>
          </cell>
          <cell r="X445" t="str">
            <v/>
          </cell>
          <cell r="AB445">
            <v>0</v>
          </cell>
          <cell r="AC445">
            <v>0</v>
          </cell>
          <cell r="AD445">
            <v>0</v>
          </cell>
          <cell r="AJ445">
            <v>0</v>
          </cell>
          <cell r="AK445">
            <v>0</v>
          </cell>
        </row>
        <row r="446">
          <cell r="B446" t="str">
            <v/>
          </cell>
          <cell r="H446" t="str">
            <v/>
          </cell>
          <cell r="J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T446" t="str">
            <v/>
          </cell>
          <cell r="U446" t="str">
            <v/>
          </cell>
          <cell r="W446" t="str">
            <v/>
          </cell>
          <cell r="X446" t="str">
            <v/>
          </cell>
          <cell r="AB446">
            <v>0</v>
          </cell>
          <cell r="AC446">
            <v>0</v>
          </cell>
          <cell r="AD446">
            <v>0</v>
          </cell>
          <cell r="AJ446">
            <v>0</v>
          </cell>
          <cell r="AK446">
            <v>0</v>
          </cell>
        </row>
        <row r="447">
          <cell r="B447" t="str">
            <v/>
          </cell>
          <cell r="H447" t="str">
            <v/>
          </cell>
          <cell r="J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T447" t="str">
            <v/>
          </cell>
          <cell r="U447" t="str">
            <v/>
          </cell>
          <cell r="W447" t="str">
            <v/>
          </cell>
          <cell r="X447" t="str">
            <v/>
          </cell>
          <cell r="AB447">
            <v>0</v>
          </cell>
          <cell r="AC447">
            <v>0</v>
          </cell>
          <cell r="AD447">
            <v>0</v>
          </cell>
          <cell r="AJ447">
            <v>0</v>
          </cell>
          <cell r="AK447">
            <v>0</v>
          </cell>
        </row>
        <row r="448">
          <cell r="B448" t="str">
            <v/>
          </cell>
          <cell r="H448" t="str">
            <v/>
          </cell>
          <cell r="J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T448" t="str">
            <v/>
          </cell>
          <cell r="U448" t="str">
            <v/>
          </cell>
          <cell r="W448" t="str">
            <v/>
          </cell>
          <cell r="X448" t="str">
            <v/>
          </cell>
          <cell r="AB448">
            <v>0</v>
          </cell>
          <cell r="AC448">
            <v>0</v>
          </cell>
          <cell r="AD448">
            <v>0</v>
          </cell>
          <cell r="AJ448">
            <v>0</v>
          </cell>
          <cell r="AK448">
            <v>0</v>
          </cell>
        </row>
        <row r="449">
          <cell r="B449" t="str">
            <v/>
          </cell>
          <cell r="H449" t="str">
            <v/>
          </cell>
          <cell r="J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T449" t="str">
            <v/>
          </cell>
          <cell r="U449" t="str">
            <v/>
          </cell>
          <cell r="W449" t="str">
            <v/>
          </cell>
          <cell r="X449" t="str">
            <v/>
          </cell>
          <cell r="AB449">
            <v>0</v>
          </cell>
          <cell r="AC449">
            <v>0</v>
          </cell>
          <cell r="AD449">
            <v>0</v>
          </cell>
          <cell r="AJ449">
            <v>0</v>
          </cell>
          <cell r="AK449">
            <v>0</v>
          </cell>
        </row>
        <row r="450">
          <cell r="B450" t="str">
            <v/>
          </cell>
          <cell r="H450" t="str">
            <v/>
          </cell>
          <cell r="J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T450" t="str">
            <v/>
          </cell>
          <cell r="U450" t="str">
            <v/>
          </cell>
          <cell r="W450" t="str">
            <v/>
          </cell>
          <cell r="X450" t="str">
            <v/>
          </cell>
          <cell r="AB450">
            <v>0</v>
          </cell>
          <cell r="AC450">
            <v>0</v>
          </cell>
          <cell r="AD450">
            <v>0</v>
          </cell>
          <cell r="AJ450">
            <v>0</v>
          </cell>
          <cell r="AK450">
            <v>0</v>
          </cell>
        </row>
        <row r="451">
          <cell r="B451" t="str">
            <v/>
          </cell>
          <cell r="H451" t="str">
            <v/>
          </cell>
          <cell r="J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T451" t="str">
            <v/>
          </cell>
          <cell r="U451" t="str">
            <v/>
          </cell>
          <cell r="W451" t="str">
            <v/>
          </cell>
          <cell r="X451" t="str">
            <v/>
          </cell>
          <cell r="AB451">
            <v>0</v>
          </cell>
          <cell r="AC451">
            <v>0</v>
          </cell>
          <cell r="AD451">
            <v>0</v>
          </cell>
          <cell r="AJ451">
            <v>0</v>
          </cell>
          <cell r="AK451">
            <v>0</v>
          </cell>
        </row>
        <row r="452">
          <cell r="B452" t="str">
            <v/>
          </cell>
          <cell r="H452" t="str">
            <v/>
          </cell>
          <cell r="J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T452" t="str">
            <v/>
          </cell>
          <cell r="U452" t="str">
            <v/>
          </cell>
          <cell r="W452" t="str">
            <v/>
          </cell>
          <cell r="X452" t="str">
            <v/>
          </cell>
          <cell r="AB452">
            <v>0</v>
          </cell>
          <cell r="AC452">
            <v>0</v>
          </cell>
          <cell r="AD452">
            <v>0</v>
          </cell>
          <cell r="AJ452">
            <v>0</v>
          </cell>
          <cell r="AK452">
            <v>0</v>
          </cell>
        </row>
        <row r="453">
          <cell r="B453" t="str">
            <v/>
          </cell>
          <cell r="H453" t="str">
            <v/>
          </cell>
          <cell r="J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T453" t="str">
            <v/>
          </cell>
          <cell r="U453" t="str">
            <v/>
          </cell>
          <cell r="W453" t="str">
            <v/>
          </cell>
          <cell r="X453" t="str">
            <v/>
          </cell>
          <cell r="AB453">
            <v>0</v>
          </cell>
          <cell r="AC453">
            <v>0</v>
          </cell>
          <cell r="AD453">
            <v>0</v>
          </cell>
          <cell r="AJ453">
            <v>0</v>
          </cell>
          <cell r="AK453">
            <v>0</v>
          </cell>
        </row>
        <row r="454">
          <cell r="B454" t="str">
            <v/>
          </cell>
          <cell r="H454" t="str">
            <v/>
          </cell>
          <cell r="J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T454" t="str">
            <v/>
          </cell>
          <cell r="U454" t="str">
            <v/>
          </cell>
          <cell r="W454" t="str">
            <v/>
          </cell>
          <cell r="X454" t="str">
            <v/>
          </cell>
          <cell r="AB454">
            <v>0</v>
          </cell>
          <cell r="AC454">
            <v>0</v>
          </cell>
          <cell r="AD454">
            <v>0</v>
          </cell>
          <cell r="AJ454">
            <v>0</v>
          </cell>
          <cell r="AK454">
            <v>0</v>
          </cell>
        </row>
        <row r="455">
          <cell r="B455" t="str">
            <v/>
          </cell>
          <cell r="H455" t="str">
            <v/>
          </cell>
          <cell r="J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T455" t="str">
            <v/>
          </cell>
          <cell r="U455" t="str">
            <v/>
          </cell>
          <cell r="W455" t="str">
            <v/>
          </cell>
          <cell r="X455" t="str">
            <v/>
          </cell>
          <cell r="AB455">
            <v>0</v>
          </cell>
          <cell r="AC455">
            <v>0</v>
          </cell>
          <cell r="AD455">
            <v>0</v>
          </cell>
          <cell r="AJ455">
            <v>0</v>
          </cell>
          <cell r="AK455">
            <v>0</v>
          </cell>
        </row>
        <row r="456">
          <cell r="B456" t="str">
            <v/>
          </cell>
          <cell r="H456" t="str">
            <v/>
          </cell>
          <cell r="J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T456" t="str">
            <v/>
          </cell>
          <cell r="U456" t="str">
            <v/>
          </cell>
          <cell r="W456" t="str">
            <v/>
          </cell>
          <cell r="X456" t="str">
            <v/>
          </cell>
          <cell r="AB456">
            <v>0</v>
          </cell>
          <cell r="AC456">
            <v>0</v>
          </cell>
          <cell r="AD456">
            <v>0</v>
          </cell>
          <cell r="AJ456">
            <v>0</v>
          </cell>
          <cell r="AK456">
            <v>0</v>
          </cell>
        </row>
        <row r="457">
          <cell r="B457" t="str">
            <v/>
          </cell>
          <cell r="H457" t="str">
            <v/>
          </cell>
          <cell r="J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T457" t="str">
            <v/>
          </cell>
          <cell r="U457" t="str">
            <v/>
          </cell>
          <cell r="W457" t="str">
            <v/>
          </cell>
          <cell r="X457" t="str">
            <v/>
          </cell>
          <cell r="AB457">
            <v>0</v>
          </cell>
          <cell r="AC457">
            <v>0</v>
          </cell>
          <cell r="AD457">
            <v>0</v>
          </cell>
          <cell r="AJ457">
            <v>0</v>
          </cell>
          <cell r="AK457">
            <v>0</v>
          </cell>
        </row>
        <row r="458">
          <cell r="B458" t="str">
            <v/>
          </cell>
          <cell r="H458" t="str">
            <v/>
          </cell>
          <cell r="J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T458" t="str">
            <v/>
          </cell>
          <cell r="U458" t="str">
            <v/>
          </cell>
          <cell r="W458" t="str">
            <v/>
          </cell>
          <cell r="X458" t="str">
            <v/>
          </cell>
          <cell r="AB458">
            <v>0</v>
          </cell>
          <cell r="AC458">
            <v>0</v>
          </cell>
          <cell r="AD458">
            <v>0</v>
          </cell>
          <cell r="AJ458">
            <v>0</v>
          </cell>
          <cell r="AK458">
            <v>0</v>
          </cell>
        </row>
        <row r="459">
          <cell r="B459" t="str">
            <v/>
          </cell>
          <cell r="H459" t="str">
            <v/>
          </cell>
          <cell r="J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T459" t="str">
            <v/>
          </cell>
          <cell r="U459" t="str">
            <v/>
          </cell>
          <cell r="W459" t="str">
            <v/>
          </cell>
          <cell r="X459" t="str">
            <v/>
          </cell>
          <cell r="AB459">
            <v>0</v>
          </cell>
          <cell r="AC459">
            <v>0</v>
          </cell>
          <cell r="AD459">
            <v>0</v>
          </cell>
          <cell r="AJ459">
            <v>0</v>
          </cell>
          <cell r="AK459">
            <v>0</v>
          </cell>
        </row>
        <row r="460">
          <cell r="B460" t="str">
            <v/>
          </cell>
          <cell r="H460" t="str">
            <v/>
          </cell>
          <cell r="J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T460" t="str">
            <v/>
          </cell>
          <cell r="U460" t="str">
            <v/>
          </cell>
          <cell r="W460" t="str">
            <v/>
          </cell>
          <cell r="X460" t="str">
            <v/>
          </cell>
          <cell r="AB460">
            <v>0</v>
          </cell>
          <cell r="AC460">
            <v>0</v>
          </cell>
          <cell r="AD460">
            <v>0</v>
          </cell>
          <cell r="AJ460">
            <v>0</v>
          </cell>
          <cell r="AK460">
            <v>0</v>
          </cell>
        </row>
        <row r="461">
          <cell r="B461" t="str">
            <v/>
          </cell>
          <cell r="H461" t="str">
            <v/>
          </cell>
          <cell r="J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T461" t="str">
            <v/>
          </cell>
          <cell r="U461" t="str">
            <v/>
          </cell>
          <cell r="W461" t="str">
            <v/>
          </cell>
          <cell r="X461" t="str">
            <v/>
          </cell>
          <cell r="AB461">
            <v>0</v>
          </cell>
          <cell r="AC461">
            <v>0</v>
          </cell>
          <cell r="AD461">
            <v>0</v>
          </cell>
          <cell r="AJ461">
            <v>0</v>
          </cell>
          <cell r="AK461">
            <v>0</v>
          </cell>
        </row>
        <row r="462">
          <cell r="B462" t="str">
            <v/>
          </cell>
          <cell r="H462" t="str">
            <v/>
          </cell>
          <cell r="J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T462" t="str">
            <v/>
          </cell>
          <cell r="U462" t="str">
            <v/>
          </cell>
          <cell r="W462" t="str">
            <v/>
          </cell>
          <cell r="X462" t="str">
            <v/>
          </cell>
          <cell r="AB462">
            <v>0</v>
          </cell>
          <cell r="AC462">
            <v>0</v>
          </cell>
          <cell r="AD462">
            <v>0</v>
          </cell>
          <cell r="AJ462">
            <v>0</v>
          </cell>
          <cell r="AK462">
            <v>0</v>
          </cell>
        </row>
        <row r="463">
          <cell r="B463" t="str">
            <v/>
          </cell>
          <cell r="H463" t="str">
            <v/>
          </cell>
          <cell r="J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T463" t="str">
            <v/>
          </cell>
          <cell r="U463" t="str">
            <v/>
          </cell>
          <cell r="W463" t="str">
            <v/>
          </cell>
          <cell r="X463" t="str">
            <v/>
          </cell>
          <cell r="AB463">
            <v>0</v>
          </cell>
          <cell r="AC463">
            <v>0</v>
          </cell>
          <cell r="AD463">
            <v>0</v>
          </cell>
          <cell r="AJ463">
            <v>0</v>
          </cell>
          <cell r="AK463">
            <v>0</v>
          </cell>
        </row>
        <row r="464">
          <cell r="B464" t="str">
            <v/>
          </cell>
          <cell r="H464" t="str">
            <v/>
          </cell>
          <cell r="J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T464" t="str">
            <v/>
          </cell>
          <cell r="U464" t="str">
            <v/>
          </cell>
          <cell r="W464" t="str">
            <v/>
          </cell>
          <cell r="X464" t="str">
            <v/>
          </cell>
          <cell r="AB464">
            <v>0</v>
          </cell>
          <cell r="AC464">
            <v>0</v>
          </cell>
          <cell r="AD464">
            <v>0</v>
          </cell>
          <cell r="AJ464">
            <v>0</v>
          </cell>
          <cell r="AK464">
            <v>0</v>
          </cell>
        </row>
        <row r="465">
          <cell r="B465" t="str">
            <v/>
          </cell>
          <cell r="H465" t="str">
            <v/>
          </cell>
          <cell r="J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T465" t="str">
            <v/>
          </cell>
          <cell r="U465" t="str">
            <v/>
          </cell>
          <cell r="W465" t="str">
            <v/>
          </cell>
          <cell r="X465" t="str">
            <v/>
          </cell>
          <cell r="AB465">
            <v>0</v>
          </cell>
          <cell r="AC465">
            <v>0</v>
          </cell>
          <cell r="AD465">
            <v>0</v>
          </cell>
          <cell r="AJ465">
            <v>0</v>
          </cell>
          <cell r="AK465">
            <v>0</v>
          </cell>
        </row>
        <row r="466">
          <cell r="B466" t="str">
            <v/>
          </cell>
          <cell r="H466" t="str">
            <v/>
          </cell>
          <cell r="J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T466" t="str">
            <v/>
          </cell>
          <cell r="U466" t="str">
            <v/>
          </cell>
          <cell r="W466" t="str">
            <v/>
          </cell>
          <cell r="X466" t="str">
            <v/>
          </cell>
          <cell r="AB466">
            <v>0</v>
          </cell>
          <cell r="AC466">
            <v>0</v>
          </cell>
          <cell r="AD466">
            <v>0</v>
          </cell>
          <cell r="AJ466">
            <v>0</v>
          </cell>
          <cell r="AK466">
            <v>0</v>
          </cell>
        </row>
        <row r="467">
          <cell r="B467" t="str">
            <v/>
          </cell>
          <cell r="H467" t="str">
            <v/>
          </cell>
          <cell r="J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T467" t="str">
            <v/>
          </cell>
          <cell r="U467" t="str">
            <v/>
          </cell>
          <cell r="W467" t="str">
            <v/>
          </cell>
          <cell r="X467" t="str">
            <v/>
          </cell>
          <cell r="AB467">
            <v>0</v>
          </cell>
          <cell r="AC467">
            <v>0</v>
          </cell>
          <cell r="AD467">
            <v>0</v>
          </cell>
          <cell r="AJ467">
            <v>0</v>
          </cell>
          <cell r="AK467">
            <v>0</v>
          </cell>
        </row>
        <row r="468">
          <cell r="B468" t="str">
            <v/>
          </cell>
          <cell r="H468" t="str">
            <v/>
          </cell>
          <cell r="J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T468" t="str">
            <v/>
          </cell>
          <cell r="U468" t="str">
            <v/>
          </cell>
          <cell r="W468" t="str">
            <v/>
          </cell>
          <cell r="X468" t="str">
            <v/>
          </cell>
          <cell r="AB468">
            <v>0</v>
          </cell>
          <cell r="AC468">
            <v>0</v>
          </cell>
          <cell r="AD468">
            <v>0</v>
          </cell>
          <cell r="AJ468">
            <v>0</v>
          </cell>
          <cell r="AK468">
            <v>0</v>
          </cell>
        </row>
        <row r="469">
          <cell r="B469" t="str">
            <v/>
          </cell>
          <cell r="H469" t="str">
            <v/>
          </cell>
          <cell r="J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T469" t="str">
            <v/>
          </cell>
          <cell r="U469" t="str">
            <v/>
          </cell>
          <cell r="W469" t="str">
            <v/>
          </cell>
          <cell r="X469" t="str">
            <v/>
          </cell>
          <cell r="AB469">
            <v>0</v>
          </cell>
          <cell r="AC469">
            <v>0</v>
          </cell>
          <cell r="AD469">
            <v>0</v>
          </cell>
          <cell r="AJ469">
            <v>0</v>
          </cell>
          <cell r="AK469">
            <v>0</v>
          </cell>
        </row>
        <row r="470">
          <cell r="B470" t="str">
            <v/>
          </cell>
          <cell r="H470" t="str">
            <v/>
          </cell>
          <cell r="J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T470" t="str">
            <v/>
          </cell>
          <cell r="U470" t="str">
            <v/>
          </cell>
          <cell r="W470" t="str">
            <v/>
          </cell>
          <cell r="X470" t="str">
            <v/>
          </cell>
          <cell r="AB470">
            <v>0</v>
          </cell>
          <cell r="AC470">
            <v>0</v>
          </cell>
          <cell r="AD470">
            <v>0</v>
          </cell>
          <cell r="AJ470">
            <v>0</v>
          </cell>
          <cell r="AK470">
            <v>0</v>
          </cell>
        </row>
        <row r="471">
          <cell r="B471" t="str">
            <v/>
          </cell>
          <cell r="H471" t="str">
            <v/>
          </cell>
          <cell r="J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T471" t="str">
            <v/>
          </cell>
          <cell r="U471" t="str">
            <v/>
          </cell>
          <cell r="W471" t="str">
            <v/>
          </cell>
          <cell r="X471" t="str">
            <v/>
          </cell>
          <cell r="AB471">
            <v>0</v>
          </cell>
          <cell r="AC471">
            <v>0</v>
          </cell>
          <cell r="AD471">
            <v>0</v>
          </cell>
          <cell r="AJ471">
            <v>0</v>
          </cell>
          <cell r="AK471">
            <v>0</v>
          </cell>
        </row>
        <row r="472">
          <cell r="B472" t="str">
            <v/>
          </cell>
          <cell r="H472" t="str">
            <v/>
          </cell>
          <cell r="J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T472" t="str">
            <v/>
          </cell>
          <cell r="U472" t="str">
            <v/>
          </cell>
          <cell r="W472" t="str">
            <v/>
          </cell>
          <cell r="X472" t="str">
            <v/>
          </cell>
          <cell r="AB472">
            <v>0</v>
          </cell>
          <cell r="AC472">
            <v>0</v>
          </cell>
          <cell r="AD472">
            <v>0</v>
          </cell>
          <cell r="AJ472">
            <v>0</v>
          </cell>
          <cell r="AK472">
            <v>0</v>
          </cell>
        </row>
        <row r="473">
          <cell r="B473" t="str">
            <v/>
          </cell>
          <cell r="H473" t="str">
            <v/>
          </cell>
          <cell r="J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T473" t="str">
            <v/>
          </cell>
          <cell r="U473" t="str">
            <v/>
          </cell>
          <cell r="W473" t="str">
            <v/>
          </cell>
          <cell r="X473" t="str">
            <v/>
          </cell>
          <cell r="AB473">
            <v>0</v>
          </cell>
          <cell r="AC473">
            <v>0</v>
          </cell>
          <cell r="AD473">
            <v>0</v>
          </cell>
          <cell r="AJ473">
            <v>0</v>
          </cell>
          <cell r="AK473">
            <v>0</v>
          </cell>
        </row>
        <row r="474">
          <cell r="B474" t="str">
            <v/>
          </cell>
          <cell r="H474" t="str">
            <v/>
          </cell>
          <cell r="J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T474" t="str">
            <v/>
          </cell>
          <cell r="U474" t="str">
            <v/>
          </cell>
          <cell r="W474" t="str">
            <v/>
          </cell>
          <cell r="X474" t="str">
            <v/>
          </cell>
          <cell r="AB474">
            <v>0</v>
          </cell>
          <cell r="AC474">
            <v>0</v>
          </cell>
          <cell r="AD474">
            <v>0</v>
          </cell>
          <cell r="AJ474">
            <v>0</v>
          </cell>
          <cell r="AK474">
            <v>0</v>
          </cell>
        </row>
        <row r="475">
          <cell r="B475" t="str">
            <v/>
          </cell>
          <cell r="H475" t="str">
            <v/>
          </cell>
          <cell r="J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T475" t="str">
            <v/>
          </cell>
          <cell r="U475" t="str">
            <v/>
          </cell>
          <cell r="W475" t="str">
            <v/>
          </cell>
          <cell r="X475" t="str">
            <v/>
          </cell>
          <cell r="AB475">
            <v>0</v>
          </cell>
          <cell r="AC475">
            <v>0</v>
          </cell>
          <cell r="AD475">
            <v>0</v>
          </cell>
          <cell r="AJ475">
            <v>0</v>
          </cell>
          <cell r="AK475">
            <v>0</v>
          </cell>
        </row>
        <row r="476">
          <cell r="B476" t="str">
            <v/>
          </cell>
          <cell r="H476" t="str">
            <v/>
          </cell>
          <cell r="J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T476" t="str">
            <v/>
          </cell>
          <cell r="U476" t="str">
            <v/>
          </cell>
          <cell r="W476" t="str">
            <v/>
          </cell>
          <cell r="X476" t="str">
            <v/>
          </cell>
          <cell r="AB476">
            <v>0</v>
          </cell>
          <cell r="AC476">
            <v>0</v>
          </cell>
          <cell r="AD476">
            <v>0</v>
          </cell>
          <cell r="AJ476">
            <v>0</v>
          </cell>
          <cell r="AK476">
            <v>0</v>
          </cell>
        </row>
        <row r="477">
          <cell r="B477" t="str">
            <v/>
          </cell>
          <cell r="H477" t="str">
            <v/>
          </cell>
          <cell r="J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T477" t="str">
            <v/>
          </cell>
          <cell r="U477" t="str">
            <v/>
          </cell>
          <cell r="W477" t="str">
            <v/>
          </cell>
          <cell r="X477" t="str">
            <v/>
          </cell>
          <cell r="AB477">
            <v>0</v>
          </cell>
          <cell r="AC477">
            <v>0</v>
          </cell>
          <cell r="AD477">
            <v>0</v>
          </cell>
          <cell r="AJ477">
            <v>0</v>
          </cell>
          <cell r="AK477">
            <v>0</v>
          </cell>
        </row>
        <row r="478">
          <cell r="B478" t="str">
            <v/>
          </cell>
          <cell r="H478" t="str">
            <v/>
          </cell>
          <cell r="J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T478" t="str">
            <v/>
          </cell>
          <cell r="U478" t="str">
            <v/>
          </cell>
          <cell r="W478" t="str">
            <v/>
          </cell>
          <cell r="X478" t="str">
            <v/>
          </cell>
          <cell r="AB478">
            <v>0</v>
          </cell>
          <cell r="AC478">
            <v>0</v>
          </cell>
          <cell r="AD478">
            <v>0</v>
          </cell>
          <cell r="AJ478">
            <v>0</v>
          </cell>
          <cell r="AK478">
            <v>0</v>
          </cell>
        </row>
        <row r="479">
          <cell r="B479" t="str">
            <v/>
          </cell>
          <cell r="H479" t="str">
            <v/>
          </cell>
          <cell r="J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T479" t="str">
            <v/>
          </cell>
          <cell r="U479" t="str">
            <v/>
          </cell>
          <cell r="W479" t="str">
            <v/>
          </cell>
          <cell r="X479" t="str">
            <v/>
          </cell>
          <cell r="AB479">
            <v>0</v>
          </cell>
          <cell r="AC479">
            <v>0</v>
          </cell>
          <cell r="AD479">
            <v>0</v>
          </cell>
          <cell r="AJ479">
            <v>0</v>
          </cell>
          <cell r="AK479">
            <v>0</v>
          </cell>
        </row>
        <row r="480">
          <cell r="B480" t="str">
            <v/>
          </cell>
          <cell r="H480" t="str">
            <v/>
          </cell>
          <cell r="J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T480" t="str">
            <v/>
          </cell>
          <cell r="U480" t="str">
            <v/>
          </cell>
          <cell r="W480" t="str">
            <v/>
          </cell>
          <cell r="X480" t="str">
            <v/>
          </cell>
          <cell r="AB480">
            <v>0</v>
          </cell>
          <cell r="AC480">
            <v>0</v>
          </cell>
          <cell r="AD480">
            <v>0</v>
          </cell>
          <cell r="AJ480">
            <v>0</v>
          </cell>
          <cell r="AK480">
            <v>0</v>
          </cell>
        </row>
        <row r="481">
          <cell r="B481" t="str">
            <v/>
          </cell>
          <cell r="H481" t="str">
            <v/>
          </cell>
          <cell r="J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T481" t="str">
            <v/>
          </cell>
          <cell r="U481" t="str">
            <v/>
          </cell>
          <cell r="W481" t="str">
            <v/>
          </cell>
          <cell r="X481" t="str">
            <v/>
          </cell>
          <cell r="AB481">
            <v>0</v>
          </cell>
          <cell r="AC481">
            <v>0</v>
          </cell>
          <cell r="AD481">
            <v>0</v>
          </cell>
          <cell r="AJ481">
            <v>0</v>
          </cell>
          <cell r="AK481">
            <v>0</v>
          </cell>
        </row>
        <row r="482">
          <cell r="B482" t="str">
            <v/>
          </cell>
          <cell r="H482" t="str">
            <v/>
          </cell>
          <cell r="J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T482" t="str">
            <v/>
          </cell>
          <cell r="U482" t="str">
            <v/>
          </cell>
          <cell r="W482" t="str">
            <v/>
          </cell>
          <cell r="X482" t="str">
            <v/>
          </cell>
          <cell r="AB482">
            <v>0</v>
          </cell>
          <cell r="AC482">
            <v>0</v>
          </cell>
          <cell r="AD482">
            <v>0</v>
          </cell>
          <cell r="AJ482">
            <v>0</v>
          </cell>
          <cell r="AK482">
            <v>0</v>
          </cell>
        </row>
        <row r="483">
          <cell r="B483" t="str">
            <v/>
          </cell>
          <cell r="H483" t="str">
            <v/>
          </cell>
          <cell r="J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T483" t="str">
            <v/>
          </cell>
          <cell r="U483" t="str">
            <v/>
          </cell>
          <cell r="W483" t="str">
            <v/>
          </cell>
          <cell r="X483" t="str">
            <v/>
          </cell>
          <cell r="AB483">
            <v>0</v>
          </cell>
          <cell r="AC483">
            <v>0</v>
          </cell>
          <cell r="AD483">
            <v>0</v>
          </cell>
          <cell r="AJ483">
            <v>0</v>
          </cell>
          <cell r="AK483">
            <v>0</v>
          </cell>
        </row>
        <row r="484">
          <cell r="B484" t="str">
            <v/>
          </cell>
          <cell r="H484" t="str">
            <v/>
          </cell>
          <cell r="J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T484" t="str">
            <v/>
          </cell>
          <cell r="U484" t="str">
            <v/>
          </cell>
          <cell r="W484" t="str">
            <v/>
          </cell>
          <cell r="X484" t="str">
            <v/>
          </cell>
          <cell r="AB484">
            <v>0</v>
          </cell>
          <cell r="AC484">
            <v>0</v>
          </cell>
          <cell r="AD484">
            <v>0</v>
          </cell>
          <cell r="AJ484">
            <v>0</v>
          </cell>
          <cell r="AK484">
            <v>0</v>
          </cell>
        </row>
        <row r="485">
          <cell r="B485" t="str">
            <v/>
          </cell>
          <cell r="H485" t="str">
            <v/>
          </cell>
          <cell r="J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T485" t="str">
            <v/>
          </cell>
          <cell r="U485" t="str">
            <v/>
          </cell>
          <cell r="W485" t="str">
            <v/>
          </cell>
          <cell r="X485" t="str">
            <v/>
          </cell>
          <cell r="AB485">
            <v>0</v>
          </cell>
          <cell r="AC485">
            <v>0</v>
          </cell>
          <cell r="AD485">
            <v>0</v>
          </cell>
          <cell r="AJ485">
            <v>0</v>
          </cell>
          <cell r="AK485">
            <v>0</v>
          </cell>
        </row>
        <row r="486">
          <cell r="B486" t="str">
            <v/>
          </cell>
          <cell r="H486" t="str">
            <v/>
          </cell>
          <cell r="J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T486" t="str">
            <v/>
          </cell>
          <cell r="U486" t="str">
            <v/>
          </cell>
          <cell r="W486" t="str">
            <v/>
          </cell>
          <cell r="X486" t="str">
            <v/>
          </cell>
          <cell r="AB486">
            <v>0</v>
          </cell>
          <cell r="AC486">
            <v>0</v>
          </cell>
          <cell r="AD486">
            <v>0</v>
          </cell>
          <cell r="AJ486">
            <v>0</v>
          </cell>
          <cell r="AK486">
            <v>0</v>
          </cell>
        </row>
        <row r="487">
          <cell r="B487" t="str">
            <v/>
          </cell>
          <cell r="H487" t="str">
            <v/>
          </cell>
          <cell r="J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T487" t="str">
            <v/>
          </cell>
          <cell r="U487" t="str">
            <v/>
          </cell>
          <cell r="W487" t="str">
            <v/>
          </cell>
          <cell r="X487" t="str">
            <v/>
          </cell>
          <cell r="AB487">
            <v>0</v>
          </cell>
          <cell r="AC487">
            <v>0</v>
          </cell>
          <cell r="AD487">
            <v>0</v>
          </cell>
          <cell r="AJ487">
            <v>0</v>
          </cell>
          <cell r="AK487">
            <v>0</v>
          </cell>
        </row>
        <row r="488">
          <cell r="B488" t="str">
            <v/>
          </cell>
          <cell r="H488" t="str">
            <v/>
          </cell>
          <cell r="J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T488" t="str">
            <v/>
          </cell>
          <cell r="U488" t="str">
            <v/>
          </cell>
          <cell r="W488" t="str">
            <v/>
          </cell>
          <cell r="X488" t="str">
            <v/>
          </cell>
          <cell r="AB488">
            <v>0</v>
          </cell>
          <cell r="AC488">
            <v>0</v>
          </cell>
          <cell r="AD488">
            <v>0</v>
          </cell>
          <cell r="AJ488">
            <v>0</v>
          </cell>
          <cell r="AK488">
            <v>0</v>
          </cell>
        </row>
        <row r="489">
          <cell r="B489" t="str">
            <v/>
          </cell>
          <cell r="H489" t="str">
            <v/>
          </cell>
          <cell r="J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T489" t="str">
            <v/>
          </cell>
          <cell r="U489" t="str">
            <v/>
          </cell>
          <cell r="W489" t="str">
            <v/>
          </cell>
          <cell r="X489" t="str">
            <v/>
          </cell>
          <cell r="AB489">
            <v>0</v>
          </cell>
          <cell r="AC489">
            <v>0</v>
          </cell>
          <cell r="AD489">
            <v>0</v>
          </cell>
          <cell r="AJ489">
            <v>0</v>
          </cell>
          <cell r="AK489">
            <v>0</v>
          </cell>
        </row>
        <row r="490">
          <cell r="B490" t="str">
            <v/>
          </cell>
          <cell r="H490" t="str">
            <v/>
          </cell>
          <cell r="J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T490" t="str">
            <v/>
          </cell>
          <cell r="U490" t="str">
            <v/>
          </cell>
          <cell r="W490" t="str">
            <v/>
          </cell>
          <cell r="X490" t="str">
            <v/>
          </cell>
          <cell r="AB490">
            <v>0</v>
          </cell>
          <cell r="AC490">
            <v>0</v>
          </cell>
          <cell r="AD490">
            <v>0</v>
          </cell>
          <cell r="AJ490">
            <v>0</v>
          </cell>
          <cell r="AK490">
            <v>0</v>
          </cell>
        </row>
        <row r="491">
          <cell r="B491" t="str">
            <v/>
          </cell>
          <cell r="H491" t="str">
            <v/>
          </cell>
          <cell r="J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T491" t="str">
            <v/>
          </cell>
          <cell r="U491" t="str">
            <v/>
          </cell>
          <cell r="W491" t="str">
            <v/>
          </cell>
          <cell r="X491" t="str">
            <v/>
          </cell>
          <cell r="AB491">
            <v>0</v>
          </cell>
          <cell r="AC491">
            <v>0</v>
          </cell>
          <cell r="AD491">
            <v>0</v>
          </cell>
          <cell r="AJ491">
            <v>0</v>
          </cell>
          <cell r="AK491">
            <v>0</v>
          </cell>
        </row>
        <row r="492">
          <cell r="B492" t="str">
            <v/>
          </cell>
          <cell r="H492" t="str">
            <v/>
          </cell>
          <cell r="J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T492" t="str">
            <v/>
          </cell>
          <cell r="U492" t="str">
            <v/>
          </cell>
          <cell r="W492" t="str">
            <v/>
          </cell>
          <cell r="X492" t="str">
            <v/>
          </cell>
          <cell r="AB492">
            <v>0</v>
          </cell>
          <cell r="AC492">
            <v>0</v>
          </cell>
          <cell r="AD492">
            <v>0</v>
          </cell>
          <cell r="AJ492">
            <v>0</v>
          </cell>
          <cell r="AK492">
            <v>0</v>
          </cell>
        </row>
        <row r="493">
          <cell r="B493" t="str">
            <v/>
          </cell>
          <cell r="H493" t="str">
            <v/>
          </cell>
          <cell r="J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T493" t="str">
            <v/>
          </cell>
          <cell r="U493" t="str">
            <v/>
          </cell>
          <cell r="W493" t="str">
            <v/>
          </cell>
          <cell r="X493" t="str">
            <v/>
          </cell>
          <cell r="AB493">
            <v>0</v>
          </cell>
          <cell r="AC493">
            <v>0</v>
          </cell>
          <cell r="AD493">
            <v>0</v>
          </cell>
          <cell r="AJ493">
            <v>0</v>
          </cell>
          <cell r="AK493">
            <v>0</v>
          </cell>
        </row>
        <row r="494">
          <cell r="B494" t="str">
            <v/>
          </cell>
          <cell r="H494" t="str">
            <v/>
          </cell>
          <cell r="J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T494" t="str">
            <v/>
          </cell>
          <cell r="U494" t="str">
            <v/>
          </cell>
          <cell r="W494" t="str">
            <v/>
          </cell>
          <cell r="X494" t="str">
            <v/>
          </cell>
          <cell r="AB494">
            <v>0</v>
          </cell>
          <cell r="AC494">
            <v>0</v>
          </cell>
          <cell r="AD494">
            <v>0</v>
          </cell>
          <cell r="AJ494">
            <v>0</v>
          </cell>
          <cell r="AK494">
            <v>0</v>
          </cell>
        </row>
        <row r="495">
          <cell r="B495" t="str">
            <v/>
          </cell>
          <cell r="H495" t="str">
            <v/>
          </cell>
          <cell r="J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T495" t="str">
            <v/>
          </cell>
          <cell r="U495" t="str">
            <v/>
          </cell>
          <cell r="W495" t="str">
            <v/>
          </cell>
          <cell r="X495" t="str">
            <v/>
          </cell>
          <cell r="AB495">
            <v>0</v>
          </cell>
          <cell r="AC495">
            <v>0</v>
          </cell>
          <cell r="AD495">
            <v>0</v>
          </cell>
          <cell r="AJ495">
            <v>0</v>
          </cell>
          <cell r="AK495">
            <v>0</v>
          </cell>
        </row>
        <row r="496">
          <cell r="B496" t="str">
            <v/>
          </cell>
          <cell r="H496" t="str">
            <v/>
          </cell>
          <cell r="J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T496" t="str">
            <v/>
          </cell>
          <cell r="U496" t="str">
            <v/>
          </cell>
          <cell r="W496" t="str">
            <v/>
          </cell>
          <cell r="X496" t="str">
            <v/>
          </cell>
          <cell r="AB496">
            <v>0</v>
          </cell>
          <cell r="AC496">
            <v>0</v>
          </cell>
          <cell r="AD496">
            <v>0</v>
          </cell>
          <cell r="AJ496">
            <v>0</v>
          </cell>
          <cell r="AK496">
            <v>0</v>
          </cell>
        </row>
        <row r="497">
          <cell r="B497" t="str">
            <v/>
          </cell>
          <cell r="H497" t="str">
            <v/>
          </cell>
          <cell r="J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T497" t="str">
            <v/>
          </cell>
          <cell r="U497" t="str">
            <v/>
          </cell>
          <cell r="W497" t="str">
            <v/>
          </cell>
          <cell r="X497" t="str">
            <v/>
          </cell>
          <cell r="AB497">
            <v>0</v>
          </cell>
          <cell r="AC497">
            <v>0</v>
          </cell>
          <cell r="AD497">
            <v>0</v>
          </cell>
          <cell r="AJ497">
            <v>0</v>
          </cell>
          <cell r="AK497">
            <v>0</v>
          </cell>
        </row>
        <row r="498">
          <cell r="B498" t="str">
            <v/>
          </cell>
          <cell r="H498" t="str">
            <v/>
          </cell>
          <cell r="J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T498" t="str">
            <v/>
          </cell>
          <cell r="U498" t="str">
            <v/>
          </cell>
          <cell r="W498" t="str">
            <v/>
          </cell>
          <cell r="X498" t="str">
            <v/>
          </cell>
          <cell r="AB498">
            <v>0</v>
          </cell>
          <cell r="AC498">
            <v>0</v>
          </cell>
          <cell r="AD498">
            <v>0</v>
          </cell>
          <cell r="AJ498">
            <v>0</v>
          </cell>
          <cell r="AK498">
            <v>0</v>
          </cell>
        </row>
        <row r="499">
          <cell r="B499" t="str">
            <v/>
          </cell>
          <cell r="H499" t="str">
            <v/>
          </cell>
          <cell r="J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T499" t="str">
            <v/>
          </cell>
          <cell r="U499" t="str">
            <v/>
          </cell>
          <cell r="W499" t="str">
            <v/>
          </cell>
          <cell r="X499" t="str">
            <v/>
          </cell>
          <cell r="AB499">
            <v>0</v>
          </cell>
          <cell r="AC499">
            <v>0</v>
          </cell>
          <cell r="AD499">
            <v>0</v>
          </cell>
          <cell r="AJ499">
            <v>0</v>
          </cell>
          <cell r="AK499">
            <v>0</v>
          </cell>
        </row>
        <row r="500">
          <cell r="B500" t="str">
            <v/>
          </cell>
          <cell r="H500" t="str">
            <v/>
          </cell>
          <cell r="J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T500" t="str">
            <v/>
          </cell>
          <cell r="U500" t="str">
            <v/>
          </cell>
          <cell r="W500" t="str">
            <v/>
          </cell>
          <cell r="X500" t="str">
            <v/>
          </cell>
          <cell r="AB500">
            <v>0</v>
          </cell>
          <cell r="AC500">
            <v>0</v>
          </cell>
          <cell r="AD500">
            <v>0</v>
          </cell>
          <cell r="AJ500">
            <v>0</v>
          </cell>
          <cell r="AK500">
            <v>0</v>
          </cell>
        </row>
        <row r="501">
          <cell r="B501" t="str">
            <v/>
          </cell>
          <cell r="H501" t="str">
            <v/>
          </cell>
          <cell r="J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T501" t="str">
            <v/>
          </cell>
          <cell r="U501" t="str">
            <v/>
          </cell>
          <cell r="W501" t="str">
            <v/>
          </cell>
          <cell r="X501" t="str">
            <v/>
          </cell>
          <cell r="AB501">
            <v>0</v>
          </cell>
          <cell r="AC501">
            <v>0</v>
          </cell>
          <cell r="AD501">
            <v>0</v>
          </cell>
          <cell r="AJ501">
            <v>0</v>
          </cell>
          <cell r="AK501">
            <v>0</v>
          </cell>
        </row>
        <row r="502">
          <cell r="B502" t="str">
            <v/>
          </cell>
          <cell r="H502" t="str">
            <v/>
          </cell>
          <cell r="J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T502" t="str">
            <v/>
          </cell>
          <cell r="U502" t="str">
            <v/>
          </cell>
          <cell r="W502" t="str">
            <v/>
          </cell>
          <cell r="X502" t="str">
            <v/>
          </cell>
          <cell r="AB502">
            <v>0</v>
          </cell>
          <cell r="AC502">
            <v>0</v>
          </cell>
          <cell r="AD502">
            <v>0</v>
          </cell>
          <cell r="AJ502">
            <v>0</v>
          </cell>
          <cell r="AK502">
            <v>0</v>
          </cell>
        </row>
        <row r="503">
          <cell r="B503" t="str">
            <v/>
          </cell>
          <cell r="H503" t="str">
            <v/>
          </cell>
          <cell r="J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T503" t="str">
            <v/>
          </cell>
          <cell r="U503" t="str">
            <v/>
          </cell>
          <cell r="W503" t="str">
            <v/>
          </cell>
          <cell r="X503" t="str">
            <v/>
          </cell>
          <cell r="AB503">
            <v>0</v>
          </cell>
          <cell r="AC503">
            <v>0</v>
          </cell>
          <cell r="AD503">
            <v>0</v>
          </cell>
          <cell r="AJ503">
            <v>0</v>
          </cell>
          <cell r="AK503">
            <v>0</v>
          </cell>
        </row>
        <row r="504">
          <cell r="B504" t="str">
            <v/>
          </cell>
          <cell r="H504" t="str">
            <v/>
          </cell>
          <cell r="J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T504" t="str">
            <v/>
          </cell>
          <cell r="U504" t="str">
            <v/>
          </cell>
          <cell r="W504" t="str">
            <v/>
          </cell>
          <cell r="X504" t="str">
            <v/>
          </cell>
          <cell r="AB504">
            <v>0</v>
          </cell>
          <cell r="AC504">
            <v>0</v>
          </cell>
          <cell r="AD504">
            <v>0</v>
          </cell>
          <cell r="AJ504">
            <v>0</v>
          </cell>
          <cell r="AK504">
            <v>0</v>
          </cell>
        </row>
        <row r="505">
          <cell r="B505" t="str">
            <v/>
          </cell>
          <cell r="H505" t="str">
            <v/>
          </cell>
          <cell r="J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T505" t="str">
            <v/>
          </cell>
          <cell r="U505" t="str">
            <v/>
          </cell>
          <cell r="W505" t="str">
            <v/>
          </cell>
          <cell r="X505" t="str">
            <v/>
          </cell>
          <cell r="AB505">
            <v>0</v>
          </cell>
          <cell r="AC505">
            <v>0</v>
          </cell>
          <cell r="AD505">
            <v>0</v>
          </cell>
          <cell r="AJ505">
            <v>0</v>
          </cell>
          <cell r="AK505">
            <v>0</v>
          </cell>
        </row>
        <row r="506">
          <cell r="B506" t="str">
            <v/>
          </cell>
          <cell r="H506" t="str">
            <v/>
          </cell>
          <cell r="J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T506" t="str">
            <v/>
          </cell>
          <cell r="U506" t="str">
            <v/>
          </cell>
          <cell r="W506" t="str">
            <v/>
          </cell>
          <cell r="X506" t="str">
            <v/>
          </cell>
          <cell r="AB506">
            <v>0</v>
          </cell>
          <cell r="AC506">
            <v>0</v>
          </cell>
          <cell r="AD506">
            <v>0</v>
          </cell>
          <cell r="AJ506">
            <v>0</v>
          </cell>
          <cell r="AK506">
            <v>0</v>
          </cell>
        </row>
        <row r="507">
          <cell r="B507" t="str">
            <v/>
          </cell>
          <cell r="H507" t="str">
            <v/>
          </cell>
          <cell r="J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T507" t="str">
            <v/>
          </cell>
          <cell r="U507" t="str">
            <v/>
          </cell>
          <cell r="W507" t="str">
            <v/>
          </cell>
          <cell r="X507" t="str">
            <v/>
          </cell>
          <cell r="AB507">
            <v>0</v>
          </cell>
          <cell r="AC507">
            <v>0</v>
          </cell>
          <cell r="AD507">
            <v>0</v>
          </cell>
          <cell r="AJ507">
            <v>0</v>
          </cell>
          <cell r="AK507">
            <v>0</v>
          </cell>
        </row>
        <row r="508">
          <cell r="B508" t="str">
            <v/>
          </cell>
          <cell r="H508" t="str">
            <v/>
          </cell>
          <cell r="J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T508" t="str">
            <v/>
          </cell>
          <cell r="U508" t="str">
            <v/>
          </cell>
          <cell r="W508" t="str">
            <v/>
          </cell>
          <cell r="X508" t="str">
            <v/>
          </cell>
          <cell r="AB508">
            <v>0</v>
          </cell>
          <cell r="AC508">
            <v>0</v>
          </cell>
          <cell r="AD508">
            <v>0</v>
          </cell>
          <cell r="AJ508">
            <v>0</v>
          </cell>
          <cell r="AK508">
            <v>0</v>
          </cell>
        </row>
        <row r="509">
          <cell r="B509" t="str">
            <v/>
          </cell>
          <cell r="H509" t="str">
            <v/>
          </cell>
          <cell r="J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T509" t="str">
            <v/>
          </cell>
          <cell r="U509" t="str">
            <v/>
          </cell>
          <cell r="W509" t="str">
            <v/>
          </cell>
          <cell r="X509" t="str">
            <v/>
          </cell>
          <cell r="AB509">
            <v>0</v>
          </cell>
          <cell r="AC509">
            <v>0</v>
          </cell>
          <cell r="AD509">
            <v>0</v>
          </cell>
          <cell r="AJ509">
            <v>0</v>
          </cell>
          <cell r="AK509">
            <v>0</v>
          </cell>
        </row>
        <row r="510">
          <cell r="B510" t="str">
            <v/>
          </cell>
          <cell r="H510" t="str">
            <v/>
          </cell>
          <cell r="J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T510" t="str">
            <v/>
          </cell>
          <cell r="U510" t="str">
            <v/>
          </cell>
          <cell r="W510" t="str">
            <v/>
          </cell>
          <cell r="X510" t="str">
            <v/>
          </cell>
          <cell r="AB510">
            <v>0</v>
          </cell>
          <cell r="AC510">
            <v>0</v>
          </cell>
          <cell r="AD510">
            <v>0</v>
          </cell>
          <cell r="AJ510">
            <v>0</v>
          </cell>
          <cell r="AK510">
            <v>0</v>
          </cell>
        </row>
        <row r="511">
          <cell r="B511" t="str">
            <v/>
          </cell>
          <cell r="H511" t="str">
            <v/>
          </cell>
          <cell r="J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T511" t="str">
            <v/>
          </cell>
          <cell r="U511" t="str">
            <v/>
          </cell>
          <cell r="W511" t="str">
            <v/>
          </cell>
          <cell r="X511" t="str">
            <v/>
          </cell>
          <cell r="AB511">
            <v>0</v>
          </cell>
          <cell r="AC511">
            <v>0</v>
          </cell>
          <cell r="AD511">
            <v>0</v>
          </cell>
          <cell r="AJ511">
            <v>0</v>
          </cell>
          <cell r="AK511">
            <v>0</v>
          </cell>
        </row>
        <row r="512">
          <cell r="B512" t="str">
            <v/>
          </cell>
          <cell r="H512" t="str">
            <v/>
          </cell>
          <cell r="J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T512" t="str">
            <v/>
          </cell>
          <cell r="U512" t="str">
            <v/>
          </cell>
          <cell r="W512" t="str">
            <v/>
          </cell>
          <cell r="X512" t="str">
            <v/>
          </cell>
          <cell r="AB512">
            <v>0</v>
          </cell>
          <cell r="AC512">
            <v>0</v>
          </cell>
          <cell r="AD512">
            <v>0</v>
          </cell>
          <cell r="AJ512">
            <v>0</v>
          </cell>
          <cell r="AK512">
            <v>0</v>
          </cell>
        </row>
        <row r="513">
          <cell r="B513" t="str">
            <v/>
          </cell>
          <cell r="H513" t="str">
            <v/>
          </cell>
          <cell r="J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T513" t="str">
            <v/>
          </cell>
          <cell r="U513" t="str">
            <v/>
          </cell>
          <cell r="W513" t="str">
            <v/>
          </cell>
          <cell r="X513" t="str">
            <v/>
          </cell>
          <cell r="AB513">
            <v>0</v>
          </cell>
          <cell r="AC513">
            <v>0</v>
          </cell>
          <cell r="AD513">
            <v>0</v>
          </cell>
          <cell r="AJ513">
            <v>0</v>
          </cell>
          <cell r="AK513">
            <v>0</v>
          </cell>
        </row>
        <row r="514">
          <cell r="B514" t="str">
            <v/>
          </cell>
          <cell r="H514" t="str">
            <v/>
          </cell>
          <cell r="J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T514" t="str">
            <v/>
          </cell>
          <cell r="U514" t="str">
            <v/>
          </cell>
          <cell r="W514" t="str">
            <v/>
          </cell>
          <cell r="X514" t="str">
            <v/>
          </cell>
          <cell r="AB514">
            <v>0</v>
          </cell>
          <cell r="AC514">
            <v>0</v>
          </cell>
          <cell r="AD514">
            <v>0</v>
          </cell>
          <cell r="AJ514">
            <v>0</v>
          </cell>
          <cell r="AK514">
            <v>0</v>
          </cell>
        </row>
        <row r="515">
          <cell r="B515" t="str">
            <v/>
          </cell>
          <cell r="H515" t="str">
            <v/>
          </cell>
          <cell r="J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T515" t="str">
            <v/>
          </cell>
          <cell r="U515" t="str">
            <v/>
          </cell>
          <cell r="W515" t="str">
            <v/>
          </cell>
          <cell r="X515" t="str">
            <v/>
          </cell>
          <cell r="AB515">
            <v>0</v>
          </cell>
          <cell r="AC515">
            <v>0</v>
          </cell>
          <cell r="AD515">
            <v>0</v>
          </cell>
          <cell r="AJ515">
            <v>0</v>
          </cell>
          <cell r="AK515">
            <v>0</v>
          </cell>
        </row>
        <row r="516">
          <cell r="B516" t="str">
            <v/>
          </cell>
          <cell r="H516" t="str">
            <v/>
          </cell>
          <cell r="J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T516" t="str">
            <v/>
          </cell>
          <cell r="U516" t="str">
            <v/>
          </cell>
          <cell r="W516" t="str">
            <v/>
          </cell>
          <cell r="X516" t="str">
            <v/>
          </cell>
          <cell r="AB516">
            <v>0</v>
          </cell>
          <cell r="AC516">
            <v>0</v>
          </cell>
          <cell r="AD516">
            <v>0</v>
          </cell>
          <cell r="AJ516">
            <v>0</v>
          </cell>
          <cell r="AK516">
            <v>0</v>
          </cell>
        </row>
        <row r="517">
          <cell r="B517" t="str">
            <v/>
          </cell>
          <cell r="H517" t="str">
            <v/>
          </cell>
          <cell r="J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T517" t="str">
            <v/>
          </cell>
          <cell r="U517" t="str">
            <v/>
          </cell>
          <cell r="W517" t="str">
            <v/>
          </cell>
          <cell r="X517" t="str">
            <v/>
          </cell>
          <cell r="AB517">
            <v>0</v>
          </cell>
          <cell r="AC517">
            <v>0</v>
          </cell>
          <cell r="AD517">
            <v>0</v>
          </cell>
          <cell r="AJ517">
            <v>0</v>
          </cell>
          <cell r="AK517">
            <v>0</v>
          </cell>
        </row>
        <row r="518">
          <cell r="B518" t="str">
            <v/>
          </cell>
          <cell r="H518" t="str">
            <v/>
          </cell>
          <cell r="J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T518" t="str">
            <v/>
          </cell>
          <cell r="U518" t="str">
            <v/>
          </cell>
          <cell r="W518" t="str">
            <v/>
          </cell>
          <cell r="X518" t="str">
            <v/>
          </cell>
          <cell r="AB518">
            <v>0</v>
          </cell>
          <cell r="AC518">
            <v>0</v>
          </cell>
          <cell r="AD518">
            <v>0</v>
          </cell>
          <cell r="AJ518">
            <v>0</v>
          </cell>
          <cell r="AK518">
            <v>0</v>
          </cell>
        </row>
        <row r="519">
          <cell r="B519" t="str">
            <v/>
          </cell>
          <cell r="H519" t="str">
            <v/>
          </cell>
          <cell r="J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T519" t="str">
            <v/>
          </cell>
          <cell r="U519" t="str">
            <v/>
          </cell>
          <cell r="W519" t="str">
            <v/>
          </cell>
          <cell r="X519" t="str">
            <v/>
          </cell>
          <cell r="AB519">
            <v>0</v>
          </cell>
          <cell r="AC519">
            <v>0</v>
          </cell>
          <cell r="AD519">
            <v>0</v>
          </cell>
          <cell r="AJ519">
            <v>0</v>
          </cell>
          <cell r="AK519">
            <v>0</v>
          </cell>
        </row>
        <row r="520">
          <cell r="B520" t="str">
            <v/>
          </cell>
          <cell r="H520" t="str">
            <v/>
          </cell>
          <cell r="J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T520" t="str">
            <v/>
          </cell>
          <cell r="U520" t="str">
            <v/>
          </cell>
          <cell r="W520" t="str">
            <v/>
          </cell>
          <cell r="X520" t="str">
            <v/>
          </cell>
          <cell r="AB520">
            <v>0</v>
          </cell>
          <cell r="AC520">
            <v>0</v>
          </cell>
          <cell r="AD520">
            <v>0</v>
          </cell>
          <cell r="AJ520">
            <v>0</v>
          </cell>
          <cell r="AK520">
            <v>0</v>
          </cell>
        </row>
        <row r="521">
          <cell r="B521" t="str">
            <v/>
          </cell>
          <cell r="H521" t="str">
            <v/>
          </cell>
          <cell r="J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T521" t="str">
            <v/>
          </cell>
          <cell r="U521" t="str">
            <v/>
          </cell>
          <cell r="W521" t="str">
            <v/>
          </cell>
          <cell r="X521" t="str">
            <v/>
          </cell>
          <cell r="AB521">
            <v>0</v>
          </cell>
          <cell r="AC521">
            <v>0</v>
          </cell>
          <cell r="AD521">
            <v>0</v>
          </cell>
          <cell r="AJ521">
            <v>0</v>
          </cell>
          <cell r="AK521">
            <v>0</v>
          </cell>
        </row>
        <row r="522">
          <cell r="B522" t="str">
            <v/>
          </cell>
          <cell r="H522" t="str">
            <v/>
          </cell>
          <cell r="J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T522" t="str">
            <v/>
          </cell>
          <cell r="U522" t="str">
            <v/>
          </cell>
          <cell r="W522" t="str">
            <v/>
          </cell>
          <cell r="X522" t="str">
            <v/>
          </cell>
          <cell r="AB522">
            <v>0</v>
          </cell>
          <cell r="AC522">
            <v>0</v>
          </cell>
          <cell r="AD522">
            <v>0</v>
          </cell>
          <cell r="AJ522">
            <v>0</v>
          </cell>
          <cell r="AK522">
            <v>0</v>
          </cell>
        </row>
        <row r="523">
          <cell r="B523" t="str">
            <v/>
          </cell>
          <cell r="H523" t="str">
            <v/>
          </cell>
          <cell r="J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T523" t="str">
            <v/>
          </cell>
          <cell r="U523" t="str">
            <v/>
          </cell>
          <cell r="W523" t="str">
            <v/>
          </cell>
          <cell r="X523" t="str">
            <v/>
          </cell>
          <cell r="AB523">
            <v>0</v>
          </cell>
          <cell r="AC523">
            <v>0</v>
          </cell>
          <cell r="AD523">
            <v>0</v>
          </cell>
          <cell r="AJ523">
            <v>0</v>
          </cell>
          <cell r="AK523">
            <v>0</v>
          </cell>
        </row>
        <row r="524">
          <cell r="B524" t="str">
            <v/>
          </cell>
          <cell r="H524" t="str">
            <v/>
          </cell>
          <cell r="J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T524" t="str">
            <v/>
          </cell>
          <cell r="U524" t="str">
            <v/>
          </cell>
          <cell r="W524" t="str">
            <v/>
          </cell>
          <cell r="X524" t="str">
            <v/>
          </cell>
          <cell r="AB524">
            <v>0</v>
          </cell>
          <cell r="AC524">
            <v>0</v>
          </cell>
          <cell r="AD524">
            <v>0</v>
          </cell>
          <cell r="AJ524">
            <v>0</v>
          </cell>
          <cell r="AK524">
            <v>0</v>
          </cell>
        </row>
        <row r="525">
          <cell r="B525" t="str">
            <v/>
          </cell>
          <cell r="H525" t="str">
            <v/>
          </cell>
          <cell r="J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T525" t="str">
            <v/>
          </cell>
          <cell r="U525" t="str">
            <v/>
          </cell>
          <cell r="W525" t="str">
            <v/>
          </cell>
          <cell r="X525" t="str">
            <v/>
          </cell>
          <cell r="AB525">
            <v>0</v>
          </cell>
          <cell r="AC525">
            <v>0</v>
          </cell>
          <cell r="AD525">
            <v>0</v>
          </cell>
          <cell r="AJ525">
            <v>0</v>
          </cell>
          <cell r="AK525">
            <v>0</v>
          </cell>
        </row>
        <row r="526">
          <cell r="B526" t="str">
            <v/>
          </cell>
          <cell r="H526" t="str">
            <v/>
          </cell>
          <cell r="J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T526" t="str">
            <v/>
          </cell>
          <cell r="U526" t="str">
            <v/>
          </cell>
          <cell r="W526" t="str">
            <v/>
          </cell>
          <cell r="X526" t="str">
            <v/>
          </cell>
          <cell r="AB526">
            <v>0</v>
          </cell>
          <cell r="AC526">
            <v>0</v>
          </cell>
          <cell r="AD526">
            <v>0</v>
          </cell>
          <cell r="AJ526">
            <v>0</v>
          </cell>
          <cell r="AK526">
            <v>0</v>
          </cell>
        </row>
        <row r="527">
          <cell r="B527" t="str">
            <v/>
          </cell>
          <cell r="H527" t="str">
            <v/>
          </cell>
          <cell r="J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T527" t="str">
            <v/>
          </cell>
          <cell r="U527" t="str">
            <v/>
          </cell>
          <cell r="W527" t="str">
            <v/>
          </cell>
          <cell r="X527" t="str">
            <v/>
          </cell>
          <cell r="AB527">
            <v>0</v>
          </cell>
          <cell r="AC527">
            <v>0</v>
          </cell>
          <cell r="AD527">
            <v>0</v>
          </cell>
          <cell r="AJ527">
            <v>0</v>
          </cell>
          <cell r="AK527">
            <v>0</v>
          </cell>
        </row>
        <row r="528">
          <cell r="B528" t="str">
            <v/>
          </cell>
          <cell r="H528" t="str">
            <v/>
          </cell>
          <cell r="J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T528" t="str">
            <v/>
          </cell>
          <cell r="U528" t="str">
            <v/>
          </cell>
          <cell r="W528" t="str">
            <v/>
          </cell>
          <cell r="X528" t="str">
            <v/>
          </cell>
          <cell r="AB528">
            <v>0</v>
          </cell>
          <cell r="AC528">
            <v>0</v>
          </cell>
          <cell r="AD528">
            <v>0</v>
          </cell>
          <cell r="AJ528">
            <v>0</v>
          </cell>
          <cell r="AK528">
            <v>0</v>
          </cell>
        </row>
        <row r="529">
          <cell r="B529" t="str">
            <v/>
          </cell>
          <cell r="H529" t="str">
            <v/>
          </cell>
          <cell r="J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T529" t="str">
            <v/>
          </cell>
          <cell r="U529" t="str">
            <v/>
          </cell>
          <cell r="W529" t="str">
            <v/>
          </cell>
          <cell r="X529" t="str">
            <v/>
          </cell>
          <cell r="AB529">
            <v>0</v>
          </cell>
          <cell r="AC529">
            <v>0</v>
          </cell>
          <cell r="AD529">
            <v>0</v>
          </cell>
          <cell r="AJ529">
            <v>0</v>
          </cell>
          <cell r="AK529">
            <v>0</v>
          </cell>
        </row>
        <row r="530">
          <cell r="B530" t="str">
            <v/>
          </cell>
          <cell r="H530" t="str">
            <v/>
          </cell>
          <cell r="J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T530" t="str">
            <v/>
          </cell>
          <cell r="U530" t="str">
            <v/>
          </cell>
          <cell r="W530" t="str">
            <v/>
          </cell>
          <cell r="X530" t="str">
            <v/>
          </cell>
          <cell r="AB530">
            <v>0</v>
          </cell>
          <cell r="AC530">
            <v>0</v>
          </cell>
          <cell r="AD530">
            <v>0</v>
          </cell>
          <cell r="AJ530">
            <v>0</v>
          </cell>
          <cell r="AK530">
            <v>0</v>
          </cell>
        </row>
        <row r="531">
          <cell r="B531" t="str">
            <v/>
          </cell>
          <cell r="H531" t="str">
            <v/>
          </cell>
          <cell r="J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T531" t="str">
            <v/>
          </cell>
          <cell r="U531" t="str">
            <v/>
          </cell>
          <cell r="W531" t="str">
            <v/>
          </cell>
          <cell r="X531" t="str">
            <v/>
          </cell>
          <cell r="AB531">
            <v>0</v>
          </cell>
          <cell r="AC531">
            <v>0</v>
          </cell>
          <cell r="AD531">
            <v>0</v>
          </cell>
          <cell r="AJ531">
            <v>0</v>
          </cell>
          <cell r="AK531">
            <v>0</v>
          </cell>
        </row>
        <row r="532">
          <cell r="B532" t="str">
            <v/>
          </cell>
          <cell r="H532" t="str">
            <v/>
          </cell>
          <cell r="J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T532" t="str">
            <v/>
          </cell>
          <cell r="U532" t="str">
            <v/>
          </cell>
          <cell r="W532" t="str">
            <v/>
          </cell>
          <cell r="X532" t="str">
            <v/>
          </cell>
          <cell r="AB532">
            <v>0</v>
          </cell>
          <cell r="AC532">
            <v>0</v>
          </cell>
          <cell r="AD532">
            <v>0</v>
          </cell>
          <cell r="AJ532">
            <v>0</v>
          </cell>
          <cell r="AK532">
            <v>0</v>
          </cell>
        </row>
        <row r="533">
          <cell r="B533" t="str">
            <v/>
          </cell>
          <cell r="H533" t="str">
            <v/>
          </cell>
          <cell r="J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T533" t="str">
            <v/>
          </cell>
          <cell r="U533" t="str">
            <v/>
          </cell>
          <cell r="W533" t="str">
            <v/>
          </cell>
          <cell r="X533" t="str">
            <v/>
          </cell>
          <cell r="AB533">
            <v>0</v>
          </cell>
          <cell r="AC533">
            <v>0</v>
          </cell>
          <cell r="AD533">
            <v>0</v>
          </cell>
          <cell r="AJ533">
            <v>0</v>
          </cell>
          <cell r="AK533">
            <v>0</v>
          </cell>
        </row>
        <row r="534">
          <cell r="B534" t="str">
            <v/>
          </cell>
          <cell r="H534" t="str">
            <v/>
          </cell>
          <cell r="J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T534" t="str">
            <v/>
          </cell>
          <cell r="U534" t="str">
            <v/>
          </cell>
          <cell r="W534" t="str">
            <v/>
          </cell>
          <cell r="X534" t="str">
            <v/>
          </cell>
          <cell r="AB534">
            <v>0</v>
          </cell>
          <cell r="AC534">
            <v>0</v>
          </cell>
          <cell r="AD534">
            <v>0</v>
          </cell>
          <cell r="AJ534">
            <v>0</v>
          </cell>
          <cell r="AK534">
            <v>0</v>
          </cell>
        </row>
        <row r="535">
          <cell r="B535" t="str">
            <v/>
          </cell>
          <cell r="H535" t="str">
            <v/>
          </cell>
          <cell r="J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T535" t="str">
            <v/>
          </cell>
          <cell r="U535" t="str">
            <v/>
          </cell>
          <cell r="W535" t="str">
            <v/>
          </cell>
          <cell r="X535" t="str">
            <v/>
          </cell>
          <cell r="AB535">
            <v>0</v>
          </cell>
          <cell r="AC535">
            <v>0</v>
          </cell>
          <cell r="AD535">
            <v>0</v>
          </cell>
          <cell r="AJ535">
            <v>0</v>
          </cell>
          <cell r="AK535">
            <v>0</v>
          </cell>
        </row>
        <row r="536">
          <cell r="B536" t="str">
            <v/>
          </cell>
          <cell r="H536" t="str">
            <v/>
          </cell>
          <cell r="J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T536" t="str">
            <v/>
          </cell>
          <cell r="U536" t="str">
            <v/>
          </cell>
          <cell r="W536" t="str">
            <v/>
          </cell>
          <cell r="X536" t="str">
            <v/>
          </cell>
          <cell r="AB536">
            <v>0</v>
          </cell>
          <cell r="AC536">
            <v>0</v>
          </cell>
          <cell r="AD536">
            <v>0</v>
          </cell>
          <cell r="AJ536">
            <v>0</v>
          </cell>
          <cell r="AK536">
            <v>0</v>
          </cell>
        </row>
        <row r="537">
          <cell r="B537" t="str">
            <v/>
          </cell>
          <cell r="H537" t="str">
            <v/>
          </cell>
          <cell r="J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T537" t="str">
            <v/>
          </cell>
          <cell r="U537" t="str">
            <v/>
          </cell>
          <cell r="W537" t="str">
            <v/>
          </cell>
          <cell r="X537" t="str">
            <v/>
          </cell>
          <cell r="AB537">
            <v>0</v>
          </cell>
          <cell r="AC537">
            <v>0</v>
          </cell>
          <cell r="AD537">
            <v>0</v>
          </cell>
          <cell r="AJ537">
            <v>0</v>
          </cell>
          <cell r="AK537">
            <v>0</v>
          </cell>
        </row>
        <row r="538">
          <cell r="B538" t="str">
            <v/>
          </cell>
          <cell r="H538" t="str">
            <v/>
          </cell>
          <cell r="J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T538" t="str">
            <v/>
          </cell>
          <cell r="U538" t="str">
            <v/>
          </cell>
          <cell r="W538" t="str">
            <v/>
          </cell>
          <cell r="X538" t="str">
            <v/>
          </cell>
          <cell r="AB538">
            <v>0</v>
          </cell>
          <cell r="AC538">
            <v>0</v>
          </cell>
          <cell r="AD538">
            <v>0</v>
          </cell>
          <cell r="AJ538">
            <v>0</v>
          </cell>
          <cell r="AK538">
            <v>0</v>
          </cell>
        </row>
        <row r="539">
          <cell r="B539" t="str">
            <v/>
          </cell>
          <cell r="H539" t="str">
            <v/>
          </cell>
          <cell r="J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T539" t="str">
            <v/>
          </cell>
          <cell r="U539" t="str">
            <v/>
          </cell>
          <cell r="W539" t="str">
            <v/>
          </cell>
          <cell r="X539" t="str">
            <v/>
          </cell>
          <cell r="AB539">
            <v>0</v>
          </cell>
          <cell r="AC539">
            <v>0</v>
          </cell>
          <cell r="AD539">
            <v>0</v>
          </cell>
          <cell r="AJ539">
            <v>0</v>
          </cell>
          <cell r="AK539">
            <v>0</v>
          </cell>
        </row>
        <row r="540">
          <cell r="B540" t="str">
            <v/>
          </cell>
          <cell r="H540" t="str">
            <v/>
          </cell>
          <cell r="J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T540" t="str">
            <v/>
          </cell>
          <cell r="U540" t="str">
            <v/>
          </cell>
          <cell r="W540" t="str">
            <v/>
          </cell>
          <cell r="X540" t="str">
            <v/>
          </cell>
          <cell r="AB540">
            <v>0</v>
          </cell>
          <cell r="AC540">
            <v>0</v>
          </cell>
          <cell r="AD540">
            <v>0</v>
          </cell>
          <cell r="AJ540">
            <v>0</v>
          </cell>
          <cell r="AK540">
            <v>0</v>
          </cell>
        </row>
        <row r="541">
          <cell r="B541" t="str">
            <v/>
          </cell>
          <cell r="H541" t="str">
            <v/>
          </cell>
          <cell r="J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T541" t="str">
            <v/>
          </cell>
          <cell r="U541" t="str">
            <v/>
          </cell>
          <cell r="W541" t="str">
            <v/>
          </cell>
          <cell r="X541" t="str">
            <v/>
          </cell>
          <cell r="AB541">
            <v>0</v>
          </cell>
          <cell r="AC541">
            <v>0</v>
          </cell>
          <cell r="AD541">
            <v>0</v>
          </cell>
          <cell r="AJ541">
            <v>0</v>
          </cell>
          <cell r="AK541">
            <v>0</v>
          </cell>
        </row>
        <row r="542">
          <cell r="B542" t="str">
            <v/>
          </cell>
          <cell r="H542" t="str">
            <v/>
          </cell>
          <cell r="J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T542" t="str">
            <v/>
          </cell>
          <cell r="U542" t="str">
            <v/>
          </cell>
          <cell r="W542" t="str">
            <v/>
          </cell>
          <cell r="X542" t="str">
            <v/>
          </cell>
          <cell r="AB542">
            <v>0</v>
          </cell>
          <cell r="AC542">
            <v>0</v>
          </cell>
          <cell r="AD542">
            <v>0</v>
          </cell>
          <cell r="AJ542">
            <v>0</v>
          </cell>
          <cell r="AK542">
            <v>0</v>
          </cell>
        </row>
        <row r="543">
          <cell r="B543" t="str">
            <v/>
          </cell>
          <cell r="H543" t="str">
            <v/>
          </cell>
          <cell r="J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T543" t="str">
            <v/>
          </cell>
          <cell r="U543" t="str">
            <v/>
          </cell>
          <cell r="W543" t="str">
            <v/>
          </cell>
          <cell r="X543" t="str">
            <v/>
          </cell>
          <cell r="AB543">
            <v>0</v>
          </cell>
          <cell r="AC543">
            <v>0</v>
          </cell>
          <cell r="AD543">
            <v>0</v>
          </cell>
          <cell r="AJ543">
            <v>0</v>
          </cell>
          <cell r="AK543">
            <v>0</v>
          </cell>
        </row>
        <row r="544">
          <cell r="B544" t="str">
            <v/>
          </cell>
          <cell r="H544" t="str">
            <v/>
          </cell>
          <cell r="J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T544" t="str">
            <v/>
          </cell>
          <cell r="U544" t="str">
            <v/>
          </cell>
          <cell r="W544" t="str">
            <v/>
          </cell>
          <cell r="X544" t="str">
            <v/>
          </cell>
          <cell r="AB544">
            <v>0</v>
          </cell>
          <cell r="AC544">
            <v>0</v>
          </cell>
          <cell r="AD544">
            <v>0</v>
          </cell>
          <cell r="AJ544">
            <v>0</v>
          </cell>
          <cell r="AK544">
            <v>0</v>
          </cell>
        </row>
        <row r="545">
          <cell r="B545" t="str">
            <v/>
          </cell>
          <cell r="H545" t="str">
            <v/>
          </cell>
          <cell r="J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T545" t="str">
            <v/>
          </cell>
          <cell r="U545" t="str">
            <v/>
          </cell>
          <cell r="W545" t="str">
            <v/>
          </cell>
          <cell r="X545" t="str">
            <v/>
          </cell>
          <cell r="AB545">
            <v>0</v>
          </cell>
          <cell r="AC545">
            <v>0</v>
          </cell>
          <cell r="AD545">
            <v>0</v>
          </cell>
          <cell r="AJ545">
            <v>0</v>
          </cell>
          <cell r="AK545">
            <v>0</v>
          </cell>
        </row>
        <row r="546">
          <cell r="B546" t="str">
            <v/>
          </cell>
          <cell r="H546" t="str">
            <v/>
          </cell>
          <cell r="J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T546" t="str">
            <v/>
          </cell>
          <cell r="U546" t="str">
            <v/>
          </cell>
          <cell r="W546" t="str">
            <v/>
          </cell>
          <cell r="X546" t="str">
            <v/>
          </cell>
          <cell r="AB546">
            <v>0</v>
          </cell>
          <cell r="AC546">
            <v>0</v>
          </cell>
          <cell r="AD546">
            <v>0</v>
          </cell>
          <cell r="AJ546">
            <v>0</v>
          </cell>
          <cell r="AK546">
            <v>0</v>
          </cell>
        </row>
        <row r="547">
          <cell r="B547" t="str">
            <v/>
          </cell>
          <cell r="H547" t="str">
            <v/>
          </cell>
          <cell r="J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T547" t="str">
            <v/>
          </cell>
          <cell r="U547" t="str">
            <v/>
          </cell>
          <cell r="W547" t="str">
            <v/>
          </cell>
          <cell r="X547" t="str">
            <v/>
          </cell>
          <cell r="AB547">
            <v>0</v>
          </cell>
          <cell r="AC547">
            <v>0</v>
          </cell>
          <cell r="AD547">
            <v>0</v>
          </cell>
          <cell r="AJ547">
            <v>0</v>
          </cell>
          <cell r="AK547">
            <v>0</v>
          </cell>
        </row>
        <row r="548">
          <cell r="B548" t="str">
            <v/>
          </cell>
          <cell r="H548" t="str">
            <v/>
          </cell>
          <cell r="J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T548" t="str">
            <v/>
          </cell>
          <cell r="U548" t="str">
            <v/>
          </cell>
          <cell r="W548" t="str">
            <v/>
          </cell>
          <cell r="X548" t="str">
            <v/>
          </cell>
          <cell r="AB548">
            <v>0</v>
          </cell>
          <cell r="AC548">
            <v>0</v>
          </cell>
          <cell r="AD548">
            <v>0</v>
          </cell>
          <cell r="AJ548">
            <v>0</v>
          </cell>
          <cell r="AK548">
            <v>0</v>
          </cell>
        </row>
        <row r="549">
          <cell r="B549" t="str">
            <v/>
          </cell>
          <cell r="H549" t="str">
            <v/>
          </cell>
          <cell r="J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T549" t="str">
            <v/>
          </cell>
          <cell r="U549" t="str">
            <v/>
          </cell>
          <cell r="W549" t="str">
            <v/>
          </cell>
          <cell r="X549" t="str">
            <v/>
          </cell>
          <cell r="AB549">
            <v>0</v>
          </cell>
          <cell r="AC549">
            <v>0</v>
          </cell>
          <cell r="AD549">
            <v>0</v>
          </cell>
          <cell r="AJ549">
            <v>0</v>
          </cell>
          <cell r="AK549">
            <v>0</v>
          </cell>
        </row>
        <row r="550">
          <cell r="B550" t="str">
            <v/>
          </cell>
          <cell r="H550" t="str">
            <v/>
          </cell>
          <cell r="J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T550" t="str">
            <v/>
          </cell>
          <cell r="U550" t="str">
            <v/>
          </cell>
          <cell r="W550" t="str">
            <v/>
          </cell>
          <cell r="X550" t="str">
            <v/>
          </cell>
          <cell r="AB550">
            <v>0</v>
          </cell>
          <cell r="AC550">
            <v>0</v>
          </cell>
          <cell r="AD550">
            <v>0</v>
          </cell>
          <cell r="AJ550">
            <v>0</v>
          </cell>
          <cell r="AK550">
            <v>0</v>
          </cell>
        </row>
        <row r="551">
          <cell r="B551" t="str">
            <v/>
          </cell>
          <cell r="H551" t="str">
            <v/>
          </cell>
          <cell r="J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T551" t="str">
            <v/>
          </cell>
          <cell r="U551" t="str">
            <v/>
          </cell>
          <cell r="W551" t="str">
            <v/>
          </cell>
          <cell r="X551" t="str">
            <v/>
          </cell>
          <cell r="AB551">
            <v>0</v>
          </cell>
          <cell r="AC551">
            <v>0</v>
          </cell>
          <cell r="AD551">
            <v>0</v>
          </cell>
          <cell r="AJ551">
            <v>0</v>
          </cell>
          <cell r="AK551">
            <v>0</v>
          </cell>
        </row>
        <row r="552">
          <cell r="B552" t="str">
            <v/>
          </cell>
          <cell r="H552" t="str">
            <v/>
          </cell>
          <cell r="J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T552" t="str">
            <v/>
          </cell>
          <cell r="U552" t="str">
            <v/>
          </cell>
          <cell r="W552" t="str">
            <v/>
          </cell>
          <cell r="X552" t="str">
            <v/>
          </cell>
          <cell r="AB552">
            <v>0</v>
          </cell>
          <cell r="AC552">
            <v>0</v>
          </cell>
          <cell r="AD552">
            <v>0</v>
          </cell>
          <cell r="AJ552">
            <v>0</v>
          </cell>
          <cell r="AK552">
            <v>0</v>
          </cell>
        </row>
        <row r="553">
          <cell r="B553" t="str">
            <v/>
          </cell>
          <cell r="H553" t="str">
            <v/>
          </cell>
          <cell r="J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T553" t="str">
            <v/>
          </cell>
          <cell r="U553" t="str">
            <v/>
          </cell>
          <cell r="W553" t="str">
            <v/>
          </cell>
          <cell r="X553" t="str">
            <v/>
          </cell>
          <cell r="AB553">
            <v>0</v>
          </cell>
          <cell r="AC553">
            <v>0</v>
          </cell>
          <cell r="AD553">
            <v>0</v>
          </cell>
          <cell r="AJ553">
            <v>0</v>
          </cell>
          <cell r="AK553">
            <v>0</v>
          </cell>
        </row>
        <row r="554">
          <cell r="B554" t="str">
            <v/>
          </cell>
          <cell r="H554" t="str">
            <v/>
          </cell>
          <cell r="J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T554" t="str">
            <v/>
          </cell>
          <cell r="U554" t="str">
            <v/>
          </cell>
          <cell r="W554" t="str">
            <v/>
          </cell>
          <cell r="X554" t="str">
            <v/>
          </cell>
          <cell r="AB554">
            <v>0</v>
          </cell>
          <cell r="AC554">
            <v>0</v>
          </cell>
          <cell r="AD554">
            <v>0</v>
          </cell>
          <cell r="AJ554">
            <v>0</v>
          </cell>
          <cell r="AK554">
            <v>0</v>
          </cell>
        </row>
        <row r="555">
          <cell r="B555" t="str">
            <v/>
          </cell>
          <cell r="H555" t="str">
            <v/>
          </cell>
          <cell r="J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T555" t="str">
            <v/>
          </cell>
          <cell r="U555" t="str">
            <v/>
          </cell>
          <cell r="W555" t="str">
            <v/>
          </cell>
          <cell r="X555" t="str">
            <v/>
          </cell>
          <cell r="AB555">
            <v>0</v>
          </cell>
          <cell r="AC555">
            <v>0</v>
          </cell>
          <cell r="AD555">
            <v>0</v>
          </cell>
          <cell r="AJ555">
            <v>0</v>
          </cell>
          <cell r="AK555">
            <v>0</v>
          </cell>
        </row>
        <row r="556">
          <cell r="B556" t="str">
            <v/>
          </cell>
          <cell r="H556" t="str">
            <v/>
          </cell>
          <cell r="J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T556" t="str">
            <v/>
          </cell>
          <cell r="U556" t="str">
            <v/>
          </cell>
          <cell r="W556" t="str">
            <v/>
          </cell>
          <cell r="X556" t="str">
            <v/>
          </cell>
          <cell r="AB556">
            <v>0</v>
          </cell>
          <cell r="AC556">
            <v>0</v>
          </cell>
          <cell r="AD556">
            <v>0</v>
          </cell>
          <cell r="AJ556">
            <v>0</v>
          </cell>
          <cell r="AK556">
            <v>0</v>
          </cell>
        </row>
        <row r="557">
          <cell r="B557" t="str">
            <v/>
          </cell>
          <cell r="H557" t="str">
            <v/>
          </cell>
          <cell r="J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T557" t="str">
            <v/>
          </cell>
          <cell r="U557" t="str">
            <v/>
          </cell>
          <cell r="W557" t="str">
            <v/>
          </cell>
          <cell r="X557" t="str">
            <v/>
          </cell>
          <cell r="AB557">
            <v>0</v>
          </cell>
          <cell r="AC557">
            <v>0</v>
          </cell>
          <cell r="AD557">
            <v>0</v>
          </cell>
          <cell r="AJ557">
            <v>0</v>
          </cell>
          <cell r="AK557">
            <v>0</v>
          </cell>
        </row>
        <row r="558">
          <cell r="B558" t="str">
            <v/>
          </cell>
          <cell r="H558" t="str">
            <v/>
          </cell>
          <cell r="J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T558" t="str">
            <v/>
          </cell>
          <cell r="U558" t="str">
            <v/>
          </cell>
          <cell r="W558" t="str">
            <v/>
          </cell>
          <cell r="X558" t="str">
            <v/>
          </cell>
          <cell r="AB558">
            <v>0</v>
          </cell>
          <cell r="AC558">
            <v>0</v>
          </cell>
          <cell r="AD558">
            <v>0</v>
          </cell>
          <cell r="AJ558">
            <v>0</v>
          </cell>
          <cell r="AK558">
            <v>0</v>
          </cell>
        </row>
        <row r="559">
          <cell r="B559" t="str">
            <v/>
          </cell>
          <cell r="H559" t="str">
            <v/>
          </cell>
          <cell r="J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T559" t="str">
            <v/>
          </cell>
          <cell r="U559" t="str">
            <v/>
          </cell>
          <cell r="W559" t="str">
            <v/>
          </cell>
          <cell r="X559" t="str">
            <v/>
          </cell>
          <cell r="AB559">
            <v>0</v>
          </cell>
          <cell r="AC559">
            <v>0</v>
          </cell>
          <cell r="AD559">
            <v>0</v>
          </cell>
          <cell r="AJ559">
            <v>0</v>
          </cell>
          <cell r="AK559">
            <v>0</v>
          </cell>
        </row>
        <row r="560">
          <cell r="B560" t="str">
            <v/>
          </cell>
          <cell r="H560" t="str">
            <v/>
          </cell>
          <cell r="J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T560" t="str">
            <v/>
          </cell>
          <cell r="U560" t="str">
            <v/>
          </cell>
          <cell r="W560" t="str">
            <v/>
          </cell>
          <cell r="X560" t="str">
            <v/>
          </cell>
          <cell r="AB560">
            <v>0</v>
          </cell>
          <cell r="AC560">
            <v>0</v>
          </cell>
          <cell r="AD560">
            <v>0</v>
          </cell>
          <cell r="AJ560">
            <v>0</v>
          </cell>
          <cell r="AK560">
            <v>0</v>
          </cell>
        </row>
        <row r="561">
          <cell r="B561" t="str">
            <v/>
          </cell>
          <cell r="H561" t="str">
            <v/>
          </cell>
          <cell r="J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T561" t="str">
            <v/>
          </cell>
          <cell r="U561" t="str">
            <v/>
          </cell>
          <cell r="W561" t="str">
            <v/>
          </cell>
          <cell r="X561" t="str">
            <v/>
          </cell>
          <cell r="AB561">
            <v>0</v>
          </cell>
          <cell r="AC561">
            <v>0</v>
          </cell>
          <cell r="AD561">
            <v>0</v>
          </cell>
          <cell r="AJ561">
            <v>0</v>
          </cell>
          <cell r="AK561">
            <v>0</v>
          </cell>
        </row>
        <row r="562">
          <cell r="B562" t="str">
            <v/>
          </cell>
          <cell r="H562" t="str">
            <v/>
          </cell>
          <cell r="J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T562" t="str">
            <v/>
          </cell>
          <cell r="U562" t="str">
            <v/>
          </cell>
          <cell r="W562" t="str">
            <v/>
          </cell>
          <cell r="X562" t="str">
            <v/>
          </cell>
          <cell r="AB562">
            <v>0</v>
          </cell>
          <cell r="AC562">
            <v>0</v>
          </cell>
          <cell r="AD562">
            <v>0</v>
          </cell>
          <cell r="AJ562">
            <v>0</v>
          </cell>
          <cell r="AK562">
            <v>0</v>
          </cell>
        </row>
        <row r="563">
          <cell r="B563" t="str">
            <v/>
          </cell>
          <cell r="H563" t="str">
            <v/>
          </cell>
          <cell r="J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T563" t="str">
            <v/>
          </cell>
          <cell r="U563" t="str">
            <v/>
          </cell>
          <cell r="W563" t="str">
            <v/>
          </cell>
          <cell r="X563" t="str">
            <v/>
          </cell>
          <cell r="AB563">
            <v>0</v>
          </cell>
          <cell r="AC563">
            <v>0</v>
          </cell>
          <cell r="AD563">
            <v>0</v>
          </cell>
          <cell r="AJ563">
            <v>0</v>
          </cell>
          <cell r="AK563">
            <v>0</v>
          </cell>
        </row>
        <row r="564">
          <cell r="B564" t="str">
            <v/>
          </cell>
          <cell r="H564" t="str">
            <v/>
          </cell>
          <cell r="J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T564" t="str">
            <v/>
          </cell>
          <cell r="U564" t="str">
            <v/>
          </cell>
          <cell r="W564" t="str">
            <v/>
          </cell>
          <cell r="X564" t="str">
            <v/>
          </cell>
          <cell r="AB564">
            <v>0</v>
          </cell>
          <cell r="AC564">
            <v>0</v>
          </cell>
          <cell r="AD564">
            <v>0</v>
          </cell>
          <cell r="AJ564">
            <v>0</v>
          </cell>
          <cell r="AK564">
            <v>0</v>
          </cell>
        </row>
        <row r="565">
          <cell r="B565" t="str">
            <v/>
          </cell>
          <cell r="H565" t="str">
            <v/>
          </cell>
          <cell r="J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T565" t="str">
            <v/>
          </cell>
          <cell r="U565" t="str">
            <v/>
          </cell>
          <cell r="W565" t="str">
            <v/>
          </cell>
          <cell r="X565" t="str">
            <v/>
          </cell>
          <cell r="AB565">
            <v>0</v>
          </cell>
          <cell r="AC565">
            <v>0</v>
          </cell>
          <cell r="AD565">
            <v>0</v>
          </cell>
          <cell r="AJ565">
            <v>0</v>
          </cell>
          <cell r="AK565">
            <v>0</v>
          </cell>
        </row>
        <row r="566">
          <cell r="B566" t="str">
            <v/>
          </cell>
          <cell r="H566" t="str">
            <v/>
          </cell>
          <cell r="J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T566" t="str">
            <v/>
          </cell>
          <cell r="U566" t="str">
            <v/>
          </cell>
          <cell r="W566" t="str">
            <v/>
          </cell>
          <cell r="X566" t="str">
            <v/>
          </cell>
          <cell r="AB566">
            <v>0</v>
          </cell>
          <cell r="AC566">
            <v>0</v>
          </cell>
          <cell r="AD566">
            <v>0</v>
          </cell>
          <cell r="AJ566">
            <v>0</v>
          </cell>
          <cell r="AK566">
            <v>0</v>
          </cell>
        </row>
        <row r="567">
          <cell r="B567" t="str">
            <v/>
          </cell>
          <cell r="H567" t="str">
            <v/>
          </cell>
          <cell r="J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T567" t="str">
            <v/>
          </cell>
          <cell r="U567" t="str">
            <v/>
          </cell>
          <cell r="W567" t="str">
            <v/>
          </cell>
          <cell r="X567" t="str">
            <v/>
          </cell>
          <cell r="AB567">
            <v>0</v>
          </cell>
          <cell r="AC567">
            <v>0</v>
          </cell>
          <cell r="AD567">
            <v>0</v>
          </cell>
          <cell r="AJ567">
            <v>0</v>
          </cell>
          <cell r="AK567">
            <v>0</v>
          </cell>
        </row>
        <row r="568">
          <cell r="B568" t="str">
            <v/>
          </cell>
          <cell r="H568" t="str">
            <v/>
          </cell>
          <cell r="J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T568" t="str">
            <v/>
          </cell>
          <cell r="U568" t="str">
            <v/>
          </cell>
          <cell r="W568" t="str">
            <v/>
          </cell>
          <cell r="X568" t="str">
            <v/>
          </cell>
          <cell r="AB568">
            <v>0</v>
          </cell>
          <cell r="AC568">
            <v>0</v>
          </cell>
          <cell r="AD568">
            <v>0</v>
          </cell>
          <cell r="AJ568">
            <v>0</v>
          </cell>
          <cell r="AK568">
            <v>0</v>
          </cell>
        </row>
        <row r="569">
          <cell r="B569" t="str">
            <v/>
          </cell>
          <cell r="H569" t="str">
            <v/>
          </cell>
          <cell r="J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T569" t="str">
            <v/>
          </cell>
          <cell r="U569" t="str">
            <v/>
          </cell>
          <cell r="W569" t="str">
            <v/>
          </cell>
          <cell r="X569" t="str">
            <v/>
          </cell>
          <cell r="AB569">
            <v>0</v>
          </cell>
          <cell r="AC569">
            <v>0</v>
          </cell>
          <cell r="AD569">
            <v>0</v>
          </cell>
          <cell r="AJ569">
            <v>0</v>
          </cell>
          <cell r="AK569">
            <v>0</v>
          </cell>
        </row>
        <row r="570">
          <cell r="B570" t="str">
            <v/>
          </cell>
          <cell r="H570" t="str">
            <v/>
          </cell>
          <cell r="J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T570" t="str">
            <v/>
          </cell>
          <cell r="U570" t="str">
            <v/>
          </cell>
          <cell r="W570" t="str">
            <v/>
          </cell>
          <cell r="X570" t="str">
            <v/>
          </cell>
          <cell r="AB570">
            <v>0</v>
          </cell>
          <cell r="AC570">
            <v>0</v>
          </cell>
          <cell r="AD570">
            <v>0</v>
          </cell>
          <cell r="AJ570">
            <v>0</v>
          </cell>
          <cell r="AK570">
            <v>0</v>
          </cell>
        </row>
        <row r="571">
          <cell r="B571" t="str">
            <v/>
          </cell>
          <cell r="H571" t="str">
            <v/>
          </cell>
          <cell r="J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T571" t="str">
            <v/>
          </cell>
          <cell r="U571" t="str">
            <v/>
          </cell>
          <cell r="W571" t="str">
            <v/>
          </cell>
          <cell r="X571" t="str">
            <v/>
          </cell>
          <cell r="AB571">
            <v>0</v>
          </cell>
          <cell r="AC571">
            <v>0</v>
          </cell>
          <cell r="AD571">
            <v>0</v>
          </cell>
          <cell r="AJ571">
            <v>0</v>
          </cell>
          <cell r="AK571">
            <v>0</v>
          </cell>
        </row>
        <row r="572">
          <cell r="B572" t="str">
            <v/>
          </cell>
          <cell r="H572" t="str">
            <v/>
          </cell>
          <cell r="J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T572" t="str">
            <v/>
          </cell>
          <cell r="U572" t="str">
            <v/>
          </cell>
          <cell r="W572" t="str">
            <v/>
          </cell>
          <cell r="X572" t="str">
            <v/>
          </cell>
          <cell r="AB572">
            <v>0</v>
          </cell>
          <cell r="AC572">
            <v>0</v>
          </cell>
          <cell r="AD572">
            <v>0</v>
          </cell>
          <cell r="AJ572">
            <v>0</v>
          </cell>
          <cell r="AK572">
            <v>0</v>
          </cell>
        </row>
        <row r="573">
          <cell r="B573" t="str">
            <v/>
          </cell>
          <cell r="H573" t="str">
            <v/>
          </cell>
          <cell r="J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T573" t="str">
            <v/>
          </cell>
          <cell r="U573" t="str">
            <v/>
          </cell>
          <cell r="W573" t="str">
            <v/>
          </cell>
          <cell r="X573" t="str">
            <v/>
          </cell>
          <cell r="AB573">
            <v>0</v>
          </cell>
          <cell r="AC573">
            <v>0</v>
          </cell>
          <cell r="AD573">
            <v>0</v>
          </cell>
          <cell r="AJ573">
            <v>0</v>
          </cell>
          <cell r="AK573">
            <v>0</v>
          </cell>
        </row>
        <row r="574">
          <cell r="B574" t="str">
            <v/>
          </cell>
          <cell r="H574" t="str">
            <v/>
          </cell>
          <cell r="J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T574" t="str">
            <v/>
          </cell>
          <cell r="U574" t="str">
            <v/>
          </cell>
          <cell r="W574" t="str">
            <v/>
          </cell>
          <cell r="X574" t="str">
            <v/>
          </cell>
          <cell r="AB574">
            <v>0</v>
          </cell>
          <cell r="AC574">
            <v>0</v>
          </cell>
          <cell r="AD574">
            <v>0</v>
          </cell>
          <cell r="AJ574">
            <v>0</v>
          </cell>
          <cell r="AK574">
            <v>0</v>
          </cell>
        </row>
        <row r="575">
          <cell r="B575" t="str">
            <v/>
          </cell>
          <cell r="H575" t="str">
            <v/>
          </cell>
          <cell r="J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T575" t="str">
            <v/>
          </cell>
          <cell r="U575" t="str">
            <v/>
          </cell>
          <cell r="W575" t="str">
            <v/>
          </cell>
          <cell r="X575" t="str">
            <v/>
          </cell>
          <cell r="AB575">
            <v>0</v>
          </cell>
          <cell r="AC575">
            <v>0</v>
          </cell>
          <cell r="AD575">
            <v>0</v>
          </cell>
          <cell r="AJ575">
            <v>0</v>
          </cell>
          <cell r="AK575">
            <v>0</v>
          </cell>
        </row>
        <row r="576">
          <cell r="B576" t="str">
            <v/>
          </cell>
          <cell r="H576" t="str">
            <v/>
          </cell>
          <cell r="J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T576" t="str">
            <v/>
          </cell>
          <cell r="U576" t="str">
            <v/>
          </cell>
          <cell r="W576" t="str">
            <v/>
          </cell>
          <cell r="X576" t="str">
            <v/>
          </cell>
          <cell r="AB576">
            <v>0</v>
          </cell>
          <cell r="AC576">
            <v>0</v>
          </cell>
          <cell r="AD576">
            <v>0</v>
          </cell>
          <cell r="AJ576">
            <v>0</v>
          </cell>
          <cell r="AK576">
            <v>0</v>
          </cell>
        </row>
        <row r="577">
          <cell r="B577" t="str">
            <v/>
          </cell>
          <cell r="H577" t="str">
            <v/>
          </cell>
          <cell r="J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T577" t="str">
            <v/>
          </cell>
          <cell r="U577" t="str">
            <v/>
          </cell>
          <cell r="W577" t="str">
            <v/>
          </cell>
          <cell r="X577" t="str">
            <v/>
          </cell>
          <cell r="AB577">
            <v>0</v>
          </cell>
          <cell r="AC577">
            <v>0</v>
          </cell>
          <cell r="AD577">
            <v>0</v>
          </cell>
          <cell r="AJ577">
            <v>0</v>
          </cell>
          <cell r="AK577">
            <v>0</v>
          </cell>
        </row>
        <row r="578">
          <cell r="B578" t="str">
            <v/>
          </cell>
          <cell r="H578" t="str">
            <v/>
          </cell>
          <cell r="J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T578" t="str">
            <v/>
          </cell>
          <cell r="U578" t="str">
            <v/>
          </cell>
          <cell r="W578" t="str">
            <v/>
          </cell>
          <cell r="X578" t="str">
            <v/>
          </cell>
          <cell r="AB578">
            <v>0</v>
          </cell>
          <cell r="AC578">
            <v>0</v>
          </cell>
          <cell r="AD578">
            <v>0</v>
          </cell>
          <cell r="AJ578">
            <v>0</v>
          </cell>
          <cell r="AK578">
            <v>0</v>
          </cell>
        </row>
        <row r="579">
          <cell r="B579" t="str">
            <v/>
          </cell>
          <cell r="H579" t="str">
            <v/>
          </cell>
          <cell r="J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T579" t="str">
            <v/>
          </cell>
          <cell r="U579" t="str">
            <v/>
          </cell>
          <cell r="W579" t="str">
            <v/>
          </cell>
          <cell r="X579" t="str">
            <v/>
          </cell>
          <cell r="AB579">
            <v>0</v>
          </cell>
          <cell r="AC579">
            <v>0</v>
          </cell>
          <cell r="AD579">
            <v>0</v>
          </cell>
          <cell r="AJ579">
            <v>0</v>
          </cell>
          <cell r="AK579">
            <v>0</v>
          </cell>
        </row>
        <row r="580">
          <cell r="B580" t="str">
            <v/>
          </cell>
          <cell r="H580" t="str">
            <v/>
          </cell>
          <cell r="J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T580" t="str">
            <v/>
          </cell>
          <cell r="U580" t="str">
            <v/>
          </cell>
          <cell r="W580" t="str">
            <v/>
          </cell>
          <cell r="X580" t="str">
            <v/>
          </cell>
          <cell r="AB580">
            <v>0</v>
          </cell>
          <cell r="AC580">
            <v>0</v>
          </cell>
          <cell r="AD580">
            <v>0</v>
          </cell>
          <cell r="AJ580">
            <v>0</v>
          </cell>
          <cell r="AK580">
            <v>0</v>
          </cell>
        </row>
        <row r="581">
          <cell r="B581" t="str">
            <v/>
          </cell>
          <cell r="H581" t="str">
            <v/>
          </cell>
          <cell r="J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T581" t="str">
            <v/>
          </cell>
          <cell r="U581" t="str">
            <v/>
          </cell>
          <cell r="W581" t="str">
            <v/>
          </cell>
          <cell r="X581" t="str">
            <v/>
          </cell>
          <cell r="AB581">
            <v>0</v>
          </cell>
          <cell r="AC581">
            <v>0</v>
          </cell>
          <cell r="AD581">
            <v>0</v>
          </cell>
          <cell r="AJ581">
            <v>0</v>
          </cell>
          <cell r="AK581">
            <v>0</v>
          </cell>
        </row>
        <row r="582">
          <cell r="B582" t="str">
            <v/>
          </cell>
          <cell r="H582" t="str">
            <v/>
          </cell>
          <cell r="J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T582" t="str">
            <v/>
          </cell>
          <cell r="U582" t="str">
            <v/>
          </cell>
          <cell r="W582" t="str">
            <v/>
          </cell>
          <cell r="X582" t="str">
            <v/>
          </cell>
          <cell r="AB582">
            <v>0</v>
          </cell>
          <cell r="AC582">
            <v>0</v>
          </cell>
          <cell r="AD582">
            <v>0</v>
          </cell>
          <cell r="AJ582">
            <v>0</v>
          </cell>
          <cell r="AK582">
            <v>0</v>
          </cell>
        </row>
        <row r="583">
          <cell r="B583" t="str">
            <v/>
          </cell>
          <cell r="H583" t="str">
            <v/>
          </cell>
          <cell r="J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T583" t="str">
            <v/>
          </cell>
          <cell r="U583" t="str">
            <v/>
          </cell>
          <cell r="W583" t="str">
            <v/>
          </cell>
          <cell r="X583" t="str">
            <v/>
          </cell>
          <cell r="AB583">
            <v>0</v>
          </cell>
          <cell r="AC583">
            <v>0</v>
          </cell>
          <cell r="AD583">
            <v>0</v>
          </cell>
          <cell r="AJ583">
            <v>0</v>
          </cell>
          <cell r="AK583">
            <v>0</v>
          </cell>
        </row>
        <row r="584">
          <cell r="B584" t="str">
            <v/>
          </cell>
          <cell r="H584" t="str">
            <v/>
          </cell>
          <cell r="J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T584" t="str">
            <v/>
          </cell>
          <cell r="U584" t="str">
            <v/>
          </cell>
          <cell r="W584" t="str">
            <v/>
          </cell>
          <cell r="X584" t="str">
            <v/>
          </cell>
          <cell r="AB584">
            <v>0</v>
          </cell>
          <cell r="AC584">
            <v>0</v>
          </cell>
          <cell r="AD584">
            <v>0</v>
          </cell>
          <cell r="AJ584">
            <v>0</v>
          </cell>
          <cell r="AK584">
            <v>0</v>
          </cell>
        </row>
        <row r="585">
          <cell r="B585" t="str">
            <v/>
          </cell>
          <cell r="H585" t="str">
            <v/>
          </cell>
          <cell r="J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T585" t="str">
            <v/>
          </cell>
          <cell r="U585" t="str">
            <v/>
          </cell>
          <cell r="W585" t="str">
            <v/>
          </cell>
          <cell r="X585" t="str">
            <v/>
          </cell>
          <cell r="AB585">
            <v>0</v>
          </cell>
          <cell r="AC585">
            <v>0</v>
          </cell>
          <cell r="AD585">
            <v>0</v>
          </cell>
          <cell r="AJ585">
            <v>0</v>
          </cell>
          <cell r="AK585">
            <v>0</v>
          </cell>
        </row>
        <row r="586">
          <cell r="B586" t="str">
            <v/>
          </cell>
          <cell r="H586" t="str">
            <v/>
          </cell>
          <cell r="J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T586" t="str">
            <v/>
          </cell>
          <cell r="U586" t="str">
            <v/>
          </cell>
          <cell r="W586" t="str">
            <v/>
          </cell>
          <cell r="X586" t="str">
            <v/>
          </cell>
          <cell r="AB586">
            <v>0</v>
          </cell>
          <cell r="AC586">
            <v>0</v>
          </cell>
          <cell r="AD586">
            <v>0</v>
          </cell>
          <cell r="AJ586">
            <v>0</v>
          </cell>
          <cell r="AK586">
            <v>0</v>
          </cell>
        </row>
        <row r="587">
          <cell r="B587" t="str">
            <v/>
          </cell>
          <cell r="H587" t="str">
            <v/>
          </cell>
          <cell r="J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T587" t="str">
            <v/>
          </cell>
          <cell r="U587" t="str">
            <v/>
          </cell>
          <cell r="W587" t="str">
            <v/>
          </cell>
          <cell r="X587" t="str">
            <v/>
          </cell>
          <cell r="AB587">
            <v>0</v>
          </cell>
          <cell r="AC587">
            <v>0</v>
          </cell>
          <cell r="AD587">
            <v>0</v>
          </cell>
          <cell r="AJ587">
            <v>0</v>
          </cell>
          <cell r="AK587">
            <v>0</v>
          </cell>
        </row>
        <row r="588">
          <cell r="B588" t="str">
            <v/>
          </cell>
          <cell r="H588" t="str">
            <v/>
          </cell>
          <cell r="J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T588" t="str">
            <v/>
          </cell>
          <cell r="U588" t="str">
            <v/>
          </cell>
          <cell r="W588" t="str">
            <v/>
          </cell>
          <cell r="X588" t="str">
            <v/>
          </cell>
          <cell r="AB588">
            <v>0</v>
          </cell>
          <cell r="AC588">
            <v>0</v>
          </cell>
          <cell r="AD588">
            <v>0</v>
          </cell>
          <cell r="AJ588">
            <v>0</v>
          </cell>
          <cell r="AK588">
            <v>0</v>
          </cell>
        </row>
        <row r="589">
          <cell r="B589" t="str">
            <v/>
          </cell>
          <cell r="H589" t="str">
            <v/>
          </cell>
          <cell r="J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T589" t="str">
            <v/>
          </cell>
          <cell r="U589" t="str">
            <v/>
          </cell>
          <cell r="W589" t="str">
            <v/>
          </cell>
          <cell r="X589" t="str">
            <v/>
          </cell>
          <cell r="AB589">
            <v>0</v>
          </cell>
          <cell r="AC589">
            <v>0</v>
          </cell>
          <cell r="AD589">
            <v>0</v>
          </cell>
          <cell r="AJ589">
            <v>0</v>
          </cell>
          <cell r="AK589">
            <v>0</v>
          </cell>
        </row>
        <row r="590">
          <cell r="B590" t="str">
            <v/>
          </cell>
          <cell r="H590" t="str">
            <v/>
          </cell>
          <cell r="J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T590" t="str">
            <v/>
          </cell>
          <cell r="U590" t="str">
            <v/>
          </cell>
          <cell r="W590" t="str">
            <v/>
          </cell>
          <cell r="X590" t="str">
            <v/>
          </cell>
          <cell r="AB590">
            <v>0</v>
          </cell>
          <cell r="AC590">
            <v>0</v>
          </cell>
          <cell r="AD590">
            <v>0</v>
          </cell>
          <cell r="AJ590">
            <v>0</v>
          </cell>
          <cell r="AK590">
            <v>0</v>
          </cell>
        </row>
        <row r="591">
          <cell r="B591" t="str">
            <v/>
          </cell>
          <cell r="H591" t="str">
            <v/>
          </cell>
          <cell r="J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T591" t="str">
            <v/>
          </cell>
          <cell r="U591" t="str">
            <v/>
          </cell>
          <cell r="W591" t="str">
            <v/>
          </cell>
          <cell r="X591" t="str">
            <v/>
          </cell>
          <cell r="AB591">
            <v>0</v>
          </cell>
          <cell r="AC591">
            <v>0</v>
          </cell>
          <cell r="AD591">
            <v>0</v>
          </cell>
          <cell r="AJ591">
            <v>0</v>
          </cell>
          <cell r="AK591">
            <v>0</v>
          </cell>
        </row>
        <row r="592">
          <cell r="B592" t="str">
            <v/>
          </cell>
          <cell r="H592" t="str">
            <v/>
          </cell>
          <cell r="J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T592" t="str">
            <v/>
          </cell>
          <cell r="U592" t="str">
            <v/>
          </cell>
          <cell r="W592" t="str">
            <v/>
          </cell>
          <cell r="X592" t="str">
            <v/>
          </cell>
          <cell r="AB592">
            <v>0</v>
          </cell>
          <cell r="AC592">
            <v>0</v>
          </cell>
          <cell r="AD592">
            <v>0</v>
          </cell>
          <cell r="AJ592">
            <v>0</v>
          </cell>
          <cell r="AK592">
            <v>0</v>
          </cell>
        </row>
        <row r="593">
          <cell r="B593" t="str">
            <v/>
          </cell>
          <cell r="H593" t="str">
            <v/>
          </cell>
          <cell r="J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T593" t="str">
            <v/>
          </cell>
          <cell r="U593" t="str">
            <v/>
          </cell>
          <cell r="W593" t="str">
            <v/>
          </cell>
          <cell r="X593" t="str">
            <v/>
          </cell>
          <cell r="AB593">
            <v>0</v>
          </cell>
          <cell r="AC593">
            <v>0</v>
          </cell>
          <cell r="AD593">
            <v>0</v>
          </cell>
          <cell r="AJ593">
            <v>0</v>
          </cell>
          <cell r="AK593">
            <v>0</v>
          </cell>
        </row>
        <row r="594">
          <cell r="B594" t="str">
            <v/>
          </cell>
          <cell r="H594" t="str">
            <v/>
          </cell>
          <cell r="J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T594" t="str">
            <v/>
          </cell>
          <cell r="U594" t="str">
            <v/>
          </cell>
          <cell r="W594" t="str">
            <v/>
          </cell>
          <cell r="X594" t="str">
            <v/>
          </cell>
          <cell r="AB594">
            <v>0</v>
          </cell>
          <cell r="AC594">
            <v>0</v>
          </cell>
          <cell r="AD594">
            <v>0</v>
          </cell>
          <cell r="AJ594">
            <v>0</v>
          </cell>
          <cell r="AK594">
            <v>0</v>
          </cell>
        </row>
        <row r="595">
          <cell r="B595" t="str">
            <v/>
          </cell>
          <cell r="H595" t="str">
            <v/>
          </cell>
          <cell r="J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T595" t="str">
            <v/>
          </cell>
          <cell r="U595" t="str">
            <v/>
          </cell>
          <cell r="W595" t="str">
            <v/>
          </cell>
          <cell r="X595" t="str">
            <v/>
          </cell>
          <cell r="AB595">
            <v>0</v>
          </cell>
          <cell r="AC595">
            <v>0</v>
          </cell>
          <cell r="AD595">
            <v>0</v>
          </cell>
          <cell r="AJ595">
            <v>0</v>
          </cell>
          <cell r="AK595">
            <v>0</v>
          </cell>
        </row>
        <row r="596">
          <cell r="B596" t="str">
            <v/>
          </cell>
          <cell r="H596" t="str">
            <v/>
          </cell>
          <cell r="J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T596" t="str">
            <v/>
          </cell>
          <cell r="U596" t="str">
            <v/>
          </cell>
          <cell r="W596" t="str">
            <v/>
          </cell>
          <cell r="X596" t="str">
            <v/>
          </cell>
          <cell r="AB596">
            <v>0</v>
          </cell>
          <cell r="AC596">
            <v>0</v>
          </cell>
          <cell r="AD596">
            <v>0</v>
          </cell>
          <cell r="AJ596">
            <v>0</v>
          </cell>
          <cell r="AK596">
            <v>0</v>
          </cell>
        </row>
        <row r="597">
          <cell r="B597" t="str">
            <v/>
          </cell>
          <cell r="H597" t="str">
            <v/>
          </cell>
          <cell r="J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T597" t="str">
            <v/>
          </cell>
          <cell r="U597" t="str">
            <v/>
          </cell>
          <cell r="W597" t="str">
            <v/>
          </cell>
          <cell r="X597" t="str">
            <v/>
          </cell>
          <cell r="AB597">
            <v>0</v>
          </cell>
          <cell r="AC597">
            <v>0</v>
          </cell>
          <cell r="AD597">
            <v>0</v>
          </cell>
          <cell r="AJ597">
            <v>0</v>
          </cell>
          <cell r="AK597">
            <v>0</v>
          </cell>
        </row>
        <row r="598">
          <cell r="B598" t="str">
            <v/>
          </cell>
          <cell r="H598" t="str">
            <v/>
          </cell>
          <cell r="J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T598" t="str">
            <v/>
          </cell>
          <cell r="U598" t="str">
            <v/>
          </cell>
          <cell r="W598" t="str">
            <v/>
          </cell>
          <cell r="X598" t="str">
            <v/>
          </cell>
          <cell r="AB598">
            <v>0</v>
          </cell>
          <cell r="AC598">
            <v>0</v>
          </cell>
          <cell r="AD598">
            <v>0</v>
          </cell>
          <cell r="AJ598">
            <v>0</v>
          </cell>
          <cell r="AK598">
            <v>0</v>
          </cell>
        </row>
        <row r="599">
          <cell r="B599" t="str">
            <v/>
          </cell>
          <cell r="H599" t="str">
            <v/>
          </cell>
          <cell r="J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T599" t="str">
            <v/>
          </cell>
          <cell r="U599" t="str">
            <v/>
          </cell>
          <cell r="W599" t="str">
            <v/>
          </cell>
          <cell r="X599" t="str">
            <v/>
          </cell>
          <cell r="AB599">
            <v>0</v>
          </cell>
          <cell r="AC599">
            <v>0</v>
          </cell>
          <cell r="AD599">
            <v>0</v>
          </cell>
          <cell r="AJ599">
            <v>0</v>
          </cell>
          <cell r="AK599">
            <v>0</v>
          </cell>
        </row>
        <row r="600">
          <cell r="B600" t="str">
            <v/>
          </cell>
          <cell r="H600" t="str">
            <v/>
          </cell>
          <cell r="J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T600" t="str">
            <v/>
          </cell>
          <cell r="U600" t="str">
            <v/>
          </cell>
          <cell r="W600" t="str">
            <v/>
          </cell>
          <cell r="X600" t="str">
            <v/>
          </cell>
          <cell r="AB600">
            <v>0</v>
          </cell>
          <cell r="AC600">
            <v>0</v>
          </cell>
          <cell r="AD600">
            <v>0</v>
          </cell>
          <cell r="AJ600">
            <v>0</v>
          </cell>
          <cell r="AK600">
            <v>0</v>
          </cell>
        </row>
        <row r="601">
          <cell r="B601" t="str">
            <v/>
          </cell>
          <cell r="H601" t="str">
            <v/>
          </cell>
          <cell r="J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T601" t="str">
            <v/>
          </cell>
          <cell r="U601" t="str">
            <v/>
          </cell>
          <cell r="W601" t="str">
            <v/>
          </cell>
          <cell r="X601" t="str">
            <v/>
          </cell>
          <cell r="AB601">
            <v>0</v>
          </cell>
          <cell r="AC601">
            <v>0</v>
          </cell>
          <cell r="AD601">
            <v>0</v>
          </cell>
          <cell r="AJ601">
            <v>0</v>
          </cell>
          <cell r="AK601">
            <v>0</v>
          </cell>
        </row>
        <row r="602">
          <cell r="B602" t="str">
            <v/>
          </cell>
          <cell r="H602" t="str">
            <v/>
          </cell>
          <cell r="J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T602" t="str">
            <v/>
          </cell>
          <cell r="U602" t="str">
            <v/>
          </cell>
          <cell r="W602" t="str">
            <v/>
          </cell>
          <cell r="X602" t="str">
            <v/>
          </cell>
          <cell r="AB602">
            <v>0</v>
          </cell>
          <cell r="AC602">
            <v>0</v>
          </cell>
          <cell r="AD602">
            <v>0</v>
          </cell>
          <cell r="AJ602">
            <v>0</v>
          </cell>
          <cell r="AK602">
            <v>0</v>
          </cell>
        </row>
        <row r="603">
          <cell r="B603" t="str">
            <v/>
          </cell>
          <cell r="H603" t="str">
            <v/>
          </cell>
          <cell r="J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T603" t="str">
            <v/>
          </cell>
          <cell r="U603" t="str">
            <v/>
          </cell>
          <cell r="W603" t="str">
            <v/>
          </cell>
          <cell r="X603" t="str">
            <v/>
          </cell>
          <cell r="AB603">
            <v>0</v>
          </cell>
          <cell r="AC603">
            <v>0</v>
          </cell>
          <cell r="AD603">
            <v>0</v>
          </cell>
          <cell r="AJ603">
            <v>0</v>
          </cell>
          <cell r="AK603">
            <v>0</v>
          </cell>
        </row>
        <row r="604">
          <cell r="B604" t="str">
            <v/>
          </cell>
          <cell r="H604" t="str">
            <v/>
          </cell>
          <cell r="J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T604" t="str">
            <v/>
          </cell>
          <cell r="U604" t="str">
            <v/>
          </cell>
          <cell r="W604" t="str">
            <v/>
          </cell>
          <cell r="X604" t="str">
            <v/>
          </cell>
          <cell r="AB604">
            <v>0</v>
          </cell>
          <cell r="AC604">
            <v>0</v>
          </cell>
          <cell r="AD604">
            <v>0</v>
          </cell>
          <cell r="AJ604">
            <v>0</v>
          </cell>
          <cell r="AK604">
            <v>0</v>
          </cell>
        </row>
        <row r="605">
          <cell r="B605" t="str">
            <v/>
          </cell>
          <cell r="H605" t="str">
            <v/>
          </cell>
          <cell r="J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T605" t="str">
            <v/>
          </cell>
          <cell r="U605" t="str">
            <v/>
          </cell>
          <cell r="W605" t="str">
            <v/>
          </cell>
          <cell r="X605" t="str">
            <v/>
          </cell>
          <cell r="AB605">
            <v>0</v>
          </cell>
          <cell r="AC605">
            <v>0</v>
          </cell>
          <cell r="AD605">
            <v>0</v>
          </cell>
          <cell r="AJ605">
            <v>0</v>
          </cell>
          <cell r="AK605">
            <v>0</v>
          </cell>
        </row>
        <row r="606">
          <cell r="B606" t="str">
            <v/>
          </cell>
          <cell r="H606" t="str">
            <v/>
          </cell>
          <cell r="J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T606" t="str">
            <v/>
          </cell>
          <cell r="U606" t="str">
            <v/>
          </cell>
          <cell r="W606" t="str">
            <v/>
          </cell>
          <cell r="X606" t="str">
            <v/>
          </cell>
          <cell r="AB606">
            <v>0</v>
          </cell>
          <cell r="AC606">
            <v>0</v>
          </cell>
          <cell r="AD606">
            <v>0</v>
          </cell>
          <cell r="AJ606">
            <v>0</v>
          </cell>
          <cell r="AK606">
            <v>0</v>
          </cell>
        </row>
        <row r="607">
          <cell r="B607" t="str">
            <v/>
          </cell>
          <cell r="H607" t="str">
            <v/>
          </cell>
          <cell r="J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T607" t="str">
            <v/>
          </cell>
          <cell r="U607" t="str">
            <v/>
          </cell>
          <cell r="W607" t="str">
            <v/>
          </cell>
          <cell r="X607" t="str">
            <v/>
          </cell>
          <cell r="AB607">
            <v>0</v>
          </cell>
          <cell r="AC607">
            <v>0</v>
          </cell>
          <cell r="AD607">
            <v>0</v>
          </cell>
          <cell r="AJ607">
            <v>0</v>
          </cell>
          <cell r="AK607">
            <v>0</v>
          </cell>
        </row>
        <row r="608">
          <cell r="B608" t="str">
            <v/>
          </cell>
          <cell r="H608" t="str">
            <v/>
          </cell>
          <cell r="J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T608" t="str">
            <v/>
          </cell>
          <cell r="U608" t="str">
            <v/>
          </cell>
          <cell r="W608" t="str">
            <v/>
          </cell>
          <cell r="X608" t="str">
            <v/>
          </cell>
          <cell r="AB608">
            <v>0</v>
          </cell>
          <cell r="AC608">
            <v>0</v>
          </cell>
          <cell r="AD608">
            <v>0</v>
          </cell>
          <cell r="AJ608">
            <v>0</v>
          </cell>
          <cell r="AK608">
            <v>0</v>
          </cell>
        </row>
        <row r="609">
          <cell r="B609" t="str">
            <v/>
          </cell>
          <cell r="H609" t="str">
            <v/>
          </cell>
          <cell r="J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T609" t="str">
            <v/>
          </cell>
          <cell r="U609" t="str">
            <v/>
          </cell>
          <cell r="W609" t="str">
            <v/>
          </cell>
          <cell r="X609" t="str">
            <v/>
          </cell>
          <cell r="AB609">
            <v>0</v>
          </cell>
          <cell r="AC609">
            <v>0</v>
          </cell>
          <cell r="AD609">
            <v>0</v>
          </cell>
          <cell r="AJ609">
            <v>0</v>
          </cell>
          <cell r="AK609">
            <v>0</v>
          </cell>
        </row>
        <row r="610">
          <cell r="B610" t="str">
            <v/>
          </cell>
          <cell r="H610" t="str">
            <v/>
          </cell>
          <cell r="J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T610" t="str">
            <v/>
          </cell>
          <cell r="U610" t="str">
            <v/>
          </cell>
          <cell r="W610" t="str">
            <v/>
          </cell>
          <cell r="X610" t="str">
            <v/>
          </cell>
          <cell r="AB610">
            <v>0</v>
          </cell>
          <cell r="AC610">
            <v>0</v>
          </cell>
          <cell r="AD610">
            <v>0</v>
          </cell>
          <cell r="AJ610">
            <v>0</v>
          </cell>
          <cell r="AK610">
            <v>0</v>
          </cell>
        </row>
        <row r="611">
          <cell r="B611" t="str">
            <v/>
          </cell>
          <cell r="H611" t="str">
            <v/>
          </cell>
          <cell r="J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T611" t="str">
            <v/>
          </cell>
          <cell r="U611" t="str">
            <v/>
          </cell>
          <cell r="W611" t="str">
            <v/>
          </cell>
          <cell r="X611" t="str">
            <v/>
          </cell>
          <cell r="AB611">
            <v>0</v>
          </cell>
          <cell r="AC611">
            <v>0</v>
          </cell>
          <cell r="AD611">
            <v>0</v>
          </cell>
          <cell r="AJ611">
            <v>0</v>
          </cell>
          <cell r="AK611">
            <v>0</v>
          </cell>
        </row>
        <row r="612">
          <cell r="B612" t="str">
            <v/>
          </cell>
          <cell r="H612" t="str">
            <v/>
          </cell>
          <cell r="J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T612" t="str">
            <v/>
          </cell>
          <cell r="U612" t="str">
            <v/>
          </cell>
          <cell r="W612" t="str">
            <v/>
          </cell>
          <cell r="X612" t="str">
            <v/>
          </cell>
          <cell r="AB612">
            <v>0</v>
          </cell>
          <cell r="AC612">
            <v>0</v>
          </cell>
          <cell r="AD612">
            <v>0</v>
          </cell>
          <cell r="AJ612">
            <v>0</v>
          </cell>
          <cell r="AK612">
            <v>0</v>
          </cell>
        </row>
        <row r="613">
          <cell r="B613" t="str">
            <v/>
          </cell>
          <cell r="H613" t="str">
            <v/>
          </cell>
          <cell r="J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T613" t="str">
            <v/>
          </cell>
          <cell r="U613" t="str">
            <v/>
          </cell>
          <cell r="W613" t="str">
            <v/>
          </cell>
          <cell r="X613" t="str">
            <v/>
          </cell>
          <cell r="AB613">
            <v>0</v>
          </cell>
          <cell r="AC613">
            <v>0</v>
          </cell>
          <cell r="AD613">
            <v>0</v>
          </cell>
          <cell r="AJ613">
            <v>0</v>
          </cell>
          <cell r="AK613">
            <v>0</v>
          </cell>
        </row>
        <row r="614">
          <cell r="B614" t="str">
            <v/>
          </cell>
          <cell r="H614" t="str">
            <v/>
          </cell>
          <cell r="J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T614" t="str">
            <v/>
          </cell>
          <cell r="U614" t="str">
            <v/>
          </cell>
          <cell r="W614" t="str">
            <v/>
          </cell>
          <cell r="X614" t="str">
            <v/>
          </cell>
          <cell r="AB614">
            <v>0</v>
          </cell>
          <cell r="AC614">
            <v>0</v>
          </cell>
          <cell r="AD614">
            <v>0</v>
          </cell>
          <cell r="AJ614">
            <v>0</v>
          </cell>
          <cell r="AK614">
            <v>0</v>
          </cell>
        </row>
        <row r="615">
          <cell r="B615" t="str">
            <v/>
          </cell>
          <cell r="H615" t="str">
            <v/>
          </cell>
          <cell r="J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T615" t="str">
            <v/>
          </cell>
          <cell r="U615" t="str">
            <v/>
          </cell>
          <cell r="W615" t="str">
            <v/>
          </cell>
          <cell r="X615" t="str">
            <v/>
          </cell>
          <cell r="AB615">
            <v>0</v>
          </cell>
          <cell r="AC615">
            <v>0</v>
          </cell>
          <cell r="AD615">
            <v>0</v>
          </cell>
          <cell r="AJ615">
            <v>0</v>
          </cell>
          <cell r="AK615">
            <v>0</v>
          </cell>
        </row>
        <row r="616">
          <cell r="B616" t="str">
            <v/>
          </cell>
          <cell r="H616" t="str">
            <v/>
          </cell>
          <cell r="J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T616" t="str">
            <v/>
          </cell>
          <cell r="U616" t="str">
            <v/>
          </cell>
          <cell r="W616" t="str">
            <v/>
          </cell>
          <cell r="X616" t="str">
            <v/>
          </cell>
          <cell r="AB616">
            <v>0</v>
          </cell>
          <cell r="AC616">
            <v>0</v>
          </cell>
          <cell r="AD616">
            <v>0</v>
          </cell>
          <cell r="AJ616">
            <v>0</v>
          </cell>
          <cell r="AK616">
            <v>0</v>
          </cell>
        </row>
        <row r="617">
          <cell r="B617" t="str">
            <v/>
          </cell>
          <cell r="H617" t="str">
            <v/>
          </cell>
          <cell r="J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T617" t="str">
            <v/>
          </cell>
          <cell r="U617" t="str">
            <v/>
          </cell>
          <cell r="W617" t="str">
            <v/>
          </cell>
          <cell r="X617" t="str">
            <v/>
          </cell>
          <cell r="AB617">
            <v>0</v>
          </cell>
          <cell r="AC617">
            <v>0</v>
          </cell>
          <cell r="AD617">
            <v>0</v>
          </cell>
          <cell r="AJ617">
            <v>0</v>
          </cell>
          <cell r="AK617">
            <v>0</v>
          </cell>
        </row>
        <row r="618">
          <cell r="B618" t="str">
            <v/>
          </cell>
          <cell r="H618" t="str">
            <v/>
          </cell>
          <cell r="J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T618" t="str">
            <v/>
          </cell>
          <cell r="U618" t="str">
            <v/>
          </cell>
          <cell r="W618" t="str">
            <v/>
          </cell>
          <cell r="X618" t="str">
            <v/>
          </cell>
          <cell r="AB618">
            <v>0</v>
          </cell>
          <cell r="AC618">
            <v>0</v>
          </cell>
          <cell r="AD618">
            <v>0</v>
          </cell>
          <cell r="AJ618">
            <v>0</v>
          </cell>
          <cell r="AK618">
            <v>0</v>
          </cell>
        </row>
        <row r="619">
          <cell r="B619" t="str">
            <v/>
          </cell>
          <cell r="H619" t="str">
            <v/>
          </cell>
          <cell r="J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T619" t="str">
            <v/>
          </cell>
          <cell r="U619" t="str">
            <v/>
          </cell>
          <cell r="W619" t="str">
            <v/>
          </cell>
          <cell r="X619" t="str">
            <v/>
          </cell>
          <cell r="AB619">
            <v>0</v>
          </cell>
          <cell r="AC619">
            <v>0</v>
          </cell>
          <cell r="AD619">
            <v>0</v>
          </cell>
          <cell r="AJ619">
            <v>0</v>
          </cell>
          <cell r="AK619">
            <v>0</v>
          </cell>
        </row>
        <row r="620">
          <cell r="B620" t="str">
            <v/>
          </cell>
          <cell r="H620" t="str">
            <v/>
          </cell>
          <cell r="J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T620" t="str">
            <v/>
          </cell>
          <cell r="U620" t="str">
            <v/>
          </cell>
          <cell r="W620" t="str">
            <v/>
          </cell>
          <cell r="X620" t="str">
            <v/>
          </cell>
          <cell r="AB620">
            <v>0</v>
          </cell>
          <cell r="AC620">
            <v>0</v>
          </cell>
          <cell r="AD620">
            <v>0</v>
          </cell>
          <cell r="AJ620">
            <v>0</v>
          </cell>
          <cell r="AK620">
            <v>0</v>
          </cell>
        </row>
        <row r="621">
          <cell r="B621" t="str">
            <v/>
          </cell>
          <cell r="H621" t="str">
            <v/>
          </cell>
          <cell r="J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T621" t="str">
            <v/>
          </cell>
          <cell r="U621" t="str">
            <v/>
          </cell>
          <cell r="W621" t="str">
            <v/>
          </cell>
          <cell r="X621" t="str">
            <v/>
          </cell>
          <cell r="AB621">
            <v>0</v>
          </cell>
          <cell r="AC621">
            <v>0</v>
          </cell>
          <cell r="AD621">
            <v>0</v>
          </cell>
          <cell r="AJ621">
            <v>0</v>
          </cell>
          <cell r="AK621">
            <v>0</v>
          </cell>
        </row>
        <row r="622">
          <cell r="B622" t="str">
            <v/>
          </cell>
          <cell r="H622" t="str">
            <v/>
          </cell>
          <cell r="J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T622" t="str">
            <v/>
          </cell>
          <cell r="U622" t="str">
            <v/>
          </cell>
          <cell r="W622" t="str">
            <v/>
          </cell>
          <cell r="X622" t="str">
            <v/>
          </cell>
          <cell r="AB622">
            <v>0</v>
          </cell>
          <cell r="AC622">
            <v>0</v>
          </cell>
          <cell r="AD622">
            <v>0</v>
          </cell>
          <cell r="AJ622">
            <v>0</v>
          </cell>
          <cell r="AK622">
            <v>0</v>
          </cell>
        </row>
        <row r="623">
          <cell r="B623" t="str">
            <v/>
          </cell>
          <cell r="H623" t="str">
            <v/>
          </cell>
          <cell r="J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T623" t="str">
            <v/>
          </cell>
          <cell r="U623" t="str">
            <v/>
          </cell>
          <cell r="W623" t="str">
            <v/>
          </cell>
          <cell r="X623" t="str">
            <v/>
          </cell>
          <cell r="AB623">
            <v>0</v>
          </cell>
          <cell r="AC623">
            <v>0</v>
          </cell>
          <cell r="AD623">
            <v>0</v>
          </cell>
          <cell r="AJ623">
            <v>0</v>
          </cell>
          <cell r="AK623">
            <v>0</v>
          </cell>
        </row>
        <row r="624">
          <cell r="B624" t="str">
            <v/>
          </cell>
          <cell r="H624" t="str">
            <v/>
          </cell>
          <cell r="J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T624" t="str">
            <v/>
          </cell>
          <cell r="U624" t="str">
            <v/>
          </cell>
          <cell r="W624" t="str">
            <v/>
          </cell>
          <cell r="X624" t="str">
            <v/>
          </cell>
          <cell r="AB624">
            <v>0</v>
          </cell>
          <cell r="AC624">
            <v>0</v>
          </cell>
          <cell r="AD624">
            <v>0</v>
          </cell>
          <cell r="AJ624">
            <v>0</v>
          </cell>
          <cell r="AK624">
            <v>0</v>
          </cell>
        </row>
        <row r="625">
          <cell r="B625" t="str">
            <v/>
          </cell>
          <cell r="H625" t="str">
            <v/>
          </cell>
          <cell r="J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T625" t="str">
            <v/>
          </cell>
          <cell r="U625" t="str">
            <v/>
          </cell>
          <cell r="W625" t="str">
            <v/>
          </cell>
          <cell r="X625" t="str">
            <v/>
          </cell>
          <cell r="AB625">
            <v>0</v>
          </cell>
          <cell r="AC625">
            <v>0</v>
          </cell>
          <cell r="AD625">
            <v>0</v>
          </cell>
          <cell r="AJ625">
            <v>0</v>
          </cell>
          <cell r="AK625">
            <v>0</v>
          </cell>
        </row>
        <row r="626">
          <cell r="B626" t="str">
            <v/>
          </cell>
          <cell r="H626" t="str">
            <v/>
          </cell>
          <cell r="J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T626" t="str">
            <v/>
          </cell>
          <cell r="U626" t="str">
            <v/>
          </cell>
          <cell r="W626" t="str">
            <v/>
          </cell>
          <cell r="X626" t="str">
            <v/>
          </cell>
          <cell r="AB626">
            <v>0</v>
          </cell>
          <cell r="AC626">
            <v>0</v>
          </cell>
          <cell r="AD626">
            <v>0</v>
          </cell>
          <cell r="AJ626">
            <v>0</v>
          </cell>
          <cell r="AK626">
            <v>0</v>
          </cell>
        </row>
        <row r="627">
          <cell r="B627" t="str">
            <v/>
          </cell>
          <cell r="H627" t="str">
            <v/>
          </cell>
          <cell r="J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T627" t="str">
            <v/>
          </cell>
          <cell r="U627" t="str">
            <v/>
          </cell>
          <cell r="W627" t="str">
            <v/>
          </cell>
          <cell r="X627" t="str">
            <v/>
          </cell>
          <cell r="AB627">
            <v>0</v>
          </cell>
          <cell r="AC627">
            <v>0</v>
          </cell>
          <cell r="AD627">
            <v>0</v>
          </cell>
          <cell r="AJ627">
            <v>0</v>
          </cell>
          <cell r="AK627">
            <v>0</v>
          </cell>
        </row>
        <row r="628">
          <cell r="B628" t="str">
            <v/>
          </cell>
          <cell r="H628" t="str">
            <v/>
          </cell>
          <cell r="J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T628" t="str">
            <v/>
          </cell>
          <cell r="U628" t="str">
            <v/>
          </cell>
          <cell r="W628" t="str">
            <v/>
          </cell>
          <cell r="X628" t="str">
            <v/>
          </cell>
          <cell r="AB628">
            <v>0</v>
          </cell>
          <cell r="AC628">
            <v>0</v>
          </cell>
          <cell r="AD628">
            <v>0</v>
          </cell>
          <cell r="AJ628">
            <v>0</v>
          </cell>
          <cell r="AK628">
            <v>0</v>
          </cell>
        </row>
        <row r="629">
          <cell r="B629" t="str">
            <v/>
          </cell>
          <cell r="H629" t="str">
            <v/>
          </cell>
          <cell r="J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T629" t="str">
            <v/>
          </cell>
          <cell r="U629" t="str">
            <v/>
          </cell>
          <cell r="W629" t="str">
            <v/>
          </cell>
          <cell r="X629" t="str">
            <v/>
          </cell>
          <cell r="AB629">
            <v>0</v>
          </cell>
          <cell r="AC629">
            <v>0</v>
          </cell>
          <cell r="AD629">
            <v>0</v>
          </cell>
          <cell r="AJ629">
            <v>0</v>
          </cell>
          <cell r="AK629">
            <v>0</v>
          </cell>
        </row>
        <row r="630">
          <cell r="B630" t="str">
            <v/>
          </cell>
          <cell r="H630" t="str">
            <v/>
          </cell>
          <cell r="J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T630" t="str">
            <v/>
          </cell>
          <cell r="U630" t="str">
            <v/>
          </cell>
          <cell r="W630" t="str">
            <v/>
          </cell>
          <cell r="X630" t="str">
            <v/>
          </cell>
          <cell r="AB630">
            <v>0</v>
          </cell>
          <cell r="AC630">
            <v>0</v>
          </cell>
          <cell r="AD630">
            <v>0</v>
          </cell>
          <cell r="AJ630">
            <v>0</v>
          </cell>
          <cell r="AK630">
            <v>0</v>
          </cell>
        </row>
        <row r="631">
          <cell r="B631" t="str">
            <v/>
          </cell>
          <cell r="H631" t="str">
            <v/>
          </cell>
          <cell r="J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T631" t="str">
            <v/>
          </cell>
          <cell r="U631" t="str">
            <v/>
          </cell>
          <cell r="W631" t="str">
            <v/>
          </cell>
          <cell r="X631" t="str">
            <v/>
          </cell>
          <cell r="AB631">
            <v>0</v>
          </cell>
          <cell r="AC631">
            <v>0</v>
          </cell>
          <cell r="AD631">
            <v>0</v>
          </cell>
          <cell r="AJ631">
            <v>0</v>
          </cell>
          <cell r="AK631">
            <v>0</v>
          </cell>
        </row>
        <row r="632">
          <cell r="B632" t="str">
            <v/>
          </cell>
          <cell r="H632" t="str">
            <v/>
          </cell>
          <cell r="J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T632" t="str">
            <v/>
          </cell>
          <cell r="U632" t="str">
            <v/>
          </cell>
          <cell r="W632" t="str">
            <v/>
          </cell>
          <cell r="X632" t="str">
            <v/>
          </cell>
          <cell r="AB632">
            <v>0</v>
          </cell>
          <cell r="AC632">
            <v>0</v>
          </cell>
          <cell r="AD632">
            <v>0</v>
          </cell>
          <cell r="AJ632">
            <v>0</v>
          </cell>
          <cell r="AK632">
            <v>0</v>
          </cell>
        </row>
        <row r="633">
          <cell r="B633" t="str">
            <v/>
          </cell>
          <cell r="H633" t="str">
            <v/>
          </cell>
          <cell r="J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T633" t="str">
            <v/>
          </cell>
          <cell r="U633" t="str">
            <v/>
          </cell>
          <cell r="W633" t="str">
            <v/>
          </cell>
          <cell r="X633" t="str">
            <v/>
          </cell>
          <cell r="AB633">
            <v>0</v>
          </cell>
          <cell r="AC633">
            <v>0</v>
          </cell>
          <cell r="AD633">
            <v>0</v>
          </cell>
          <cell r="AJ633">
            <v>0</v>
          </cell>
          <cell r="AK633">
            <v>0</v>
          </cell>
        </row>
        <row r="634">
          <cell r="B634" t="str">
            <v/>
          </cell>
          <cell r="H634" t="str">
            <v/>
          </cell>
          <cell r="J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T634" t="str">
            <v/>
          </cell>
          <cell r="U634" t="str">
            <v/>
          </cell>
          <cell r="W634" t="str">
            <v/>
          </cell>
          <cell r="X634" t="str">
            <v/>
          </cell>
          <cell r="AB634">
            <v>0</v>
          </cell>
          <cell r="AC634">
            <v>0</v>
          </cell>
          <cell r="AD634">
            <v>0</v>
          </cell>
          <cell r="AJ634">
            <v>0</v>
          </cell>
          <cell r="AK634">
            <v>0</v>
          </cell>
        </row>
        <row r="635">
          <cell r="B635" t="str">
            <v/>
          </cell>
          <cell r="H635" t="str">
            <v/>
          </cell>
          <cell r="J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T635" t="str">
            <v/>
          </cell>
          <cell r="U635" t="str">
            <v/>
          </cell>
          <cell r="W635" t="str">
            <v/>
          </cell>
          <cell r="X635" t="str">
            <v/>
          </cell>
          <cell r="AB635">
            <v>0</v>
          </cell>
          <cell r="AC635">
            <v>0</v>
          </cell>
          <cell r="AD635">
            <v>0</v>
          </cell>
          <cell r="AJ635">
            <v>0</v>
          </cell>
          <cell r="AK635">
            <v>0</v>
          </cell>
        </row>
        <row r="636">
          <cell r="B636" t="str">
            <v/>
          </cell>
          <cell r="H636" t="str">
            <v/>
          </cell>
          <cell r="J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T636" t="str">
            <v/>
          </cell>
          <cell r="U636" t="str">
            <v/>
          </cell>
          <cell r="W636" t="str">
            <v/>
          </cell>
          <cell r="X636" t="str">
            <v/>
          </cell>
          <cell r="AB636">
            <v>0</v>
          </cell>
          <cell r="AC636">
            <v>0</v>
          </cell>
          <cell r="AD636">
            <v>0</v>
          </cell>
          <cell r="AJ636">
            <v>0</v>
          </cell>
          <cell r="AK636">
            <v>0</v>
          </cell>
        </row>
        <row r="637">
          <cell r="B637" t="str">
            <v/>
          </cell>
          <cell r="H637" t="str">
            <v/>
          </cell>
          <cell r="J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T637" t="str">
            <v/>
          </cell>
          <cell r="U637" t="str">
            <v/>
          </cell>
          <cell r="W637" t="str">
            <v/>
          </cell>
          <cell r="X637" t="str">
            <v/>
          </cell>
          <cell r="AB637">
            <v>0</v>
          </cell>
          <cell r="AC637">
            <v>0</v>
          </cell>
          <cell r="AD637">
            <v>0</v>
          </cell>
          <cell r="AJ637">
            <v>0</v>
          </cell>
          <cell r="AK637">
            <v>0</v>
          </cell>
        </row>
        <row r="638">
          <cell r="B638" t="str">
            <v/>
          </cell>
          <cell r="H638" t="str">
            <v/>
          </cell>
          <cell r="J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T638" t="str">
            <v/>
          </cell>
          <cell r="U638" t="str">
            <v/>
          </cell>
          <cell r="W638" t="str">
            <v/>
          </cell>
          <cell r="X638" t="str">
            <v/>
          </cell>
          <cell r="AB638">
            <v>0</v>
          </cell>
          <cell r="AC638">
            <v>0</v>
          </cell>
          <cell r="AD638">
            <v>0</v>
          </cell>
          <cell r="AJ638">
            <v>0</v>
          </cell>
          <cell r="AK638">
            <v>0</v>
          </cell>
        </row>
        <row r="639">
          <cell r="B639" t="str">
            <v/>
          </cell>
          <cell r="H639" t="str">
            <v/>
          </cell>
          <cell r="J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T639" t="str">
            <v/>
          </cell>
          <cell r="U639" t="str">
            <v/>
          </cell>
          <cell r="W639" t="str">
            <v/>
          </cell>
          <cell r="X639" t="str">
            <v/>
          </cell>
          <cell r="AB639">
            <v>0</v>
          </cell>
          <cell r="AC639">
            <v>0</v>
          </cell>
          <cell r="AD639">
            <v>0</v>
          </cell>
          <cell r="AJ639">
            <v>0</v>
          </cell>
          <cell r="AK639">
            <v>0</v>
          </cell>
        </row>
        <row r="640">
          <cell r="B640" t="str">
            <v/>
          </cell>
          <cell r="H640" t="str">
            <v/>
          </cell>
          <cell r="J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T640" t="str">
            <v/>
          </cell>
          <cell r="U640" t="str">
            <v/>
          </cell>
          <cell r="W640" t="str">
            <v/>
          </cell>
          <cell r="X640" t="str">
            <v/>
          </cell>
          <cell r="AB640">
            <v>0</v>
          </cell>
          <cell r="AC640">
            <v>0</v>
          </cell>
          <cell r="AD640">
            <v>0</v>
          </cell>
          <cell r="AJ640">
            <v>0</v>
          </cell>
          <cell r="AK640">
            <v>0</v>
          </cell>
        </row>
        <row r="641">
          <cell r="B641" t="str">
            <v/>
          </cell>
          <cell r="H641" t="str">
            <v/>
          </cell>
          <cell r="J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T641" t="str">
            <v/>
          </cell>
          <cell r="U641" t="str">
            <v/>
          </cell>
          <cell r="W641" t="str">
            <v/>
          </cell>
          <cell r="X641" t="str">
            <v/>
          </cell>
          <cell r="AB641">
            <v>0</v>
          </cell>
          <cell r="AC641">
            <v>0</v>
          </cell>
          <cell r="AD641">
            <v>0</v>
          </cell>
          <cell r="AJ641">
            <v>0</v>
          </cell>
          <cell r="AK641">
            <v>0</v>
          </cell>
        </row>
        <row r="642">
          <cell r="B642" t="str">
            <v/>
          </cell>
          <cell r="H642" t="str">
            <v/>
          </cell>
          <cell r="J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T642" t="str">
            <v/>
          </cell>
          <cell r="U642" t="str">
            <v/>
          </cell>
          <cell r="W642" t="str">
            <v/>
          </cell>
          <cell r="X642" t="str">
            <v/>
          </cell>
          <cell r="AB642">
            <v>0</v>
          </cell>
          <cell r="AC642">
            <v>0</v>
          </cell>
          <cell r="AD642">
            <v>0</v>
          </cell>
          <cell r="AJ642">
            <v>0</v>
          </cell>
          <cell r="AK642">
            <v>0</v>
          </cell>
        </row>
        <row r="643">
          <cell r="B643" t="str">
            <v/>
          </cell>
          <cell r="H643" t="str">
            <v/>
          </cell>
          <cell r="J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T643" t="str">
            <v/>
          </cell>
          <cell r="U643" t="str">
            <v/>
          </cell>
          <cell r="W643" t="str">
            <v/>
          </cell>
          <cell r="X643" t="str">
            <v/>
          </cell>
          <cell r="AB643">
            <v>0</v>
          </cell>
          <cell r="AC643">
            <v>0</v>
          </cell>
          <cell r="AD643">
            <v>0</v>
          </cell>
          <cell r="AJ643">
            <v>0</v>
          </cell>
          <cell r="AK643">
            <v>0</v>
          </cell>
        </row>
        <row r="644">
          <cell r="B644" t="str">
            <v/>
          </cell>
          <cell r="H644" t="str">
            <v/>
          </cell>
          <cell r="J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T644" t="str">
            <v/>
          </cell>
          <cell r="U644" t="str">
            <v/>
          </cell>
          <cell r="W644" t="str">
            <v/>
          </cell>
          <cell r="X644" t="str">
            <v/>
          </cell>
          <cell r="AB644">
            <v>0</v>
          </cell>
          <cell r="AC644">
            <v>0</v>
          </cell>
          <cell r="AD644">
            <v>0</v>
          </cell>
          <cell r="AJ644">
            <v>0</v>
          </cell>
          <cell r="AK644">
            <v>0</v>
          </cell>
        </row>
        <row r="645">
          <cell r="B645" t="str">
            <v/>
          </cell>
          <cell r="H645" t="str">
            <v/>
          </cell>
          <cell r="J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T645" t="str">
            <v/>
          </cell>
          <cell r="U645" t="str">
            <v/>
          </cell>
          <cell r="W645" t="str">
            <v/>
          </cell>
          <cell r="X645" t="str">
            <v/>
          </cell>
          <cell r="AB645">
            <v>0</v>
          </cell>
          <cell r="AC645">
            <v>0</v>
          </cell>
          <cell r="AD645">
            <v>0</v>
          </cell>
          <cell r="AJ645">
            <v>0</v>
          </cell>
          <cell r="AK645">
            <v>0</v>
          </cell>
        </row>
        <row r="646">
          <cell r="B646" t="str">
            <v/>
          </cell>
          <cell r="H646" t="str">
            <v/>
          </cell>
          <cell r="J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T646" t="str">
            <v/>
          </cell>
          <cell r="U646" t="str">
            <v/>
          </cell>
          <cell r="W646" t="str">
            <v/>
          </cell>
          <cell r="X646" t="str">
            <v/>
          </cell>
          <cell r="AB646">
            <v>0</v>
          </cell>
          <cell r="AC646">
            <v>0</v>
          </cell>
          <cell r="AD646">
            <v>0</v>
          </cell>
          <cell r="AJ646">
            <v>0</v>
          </cell>
          <cell r="AK646">
            <v>0</v>
          </cell>
        </row>
        <row r="647">
          <cell r="B647" t="str">
            <v/>
          </cell>
          <cell r="H647" t="str">
            <v/>
          </cell>
          <cell r="J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T647" t="str">
            <v/>
          </cell>
          <cell r="U647" t="str">
            <v/>
          </cell>
          <cell r="W647" t="str">
            <v/>
          </cell>
          <cell r="X647" t="str">
            <v/>
          </cell>
          <cell r="AB647">
            <v>0</v>
          </cell>
          <cell r="AC647">
            <v>0</v>
          </cell>
          <cell r="AD647">
            <v>0</v>
          </cell>
          <cell r="AJ647">
            <v>0</v>
          </cell>
          <cell r="AK647">
            <v>0</v>
          </cell>
        </row>
        <row r="648">
          <cell r="B648" t="str">
            <v/>
          </cell>
          <cell r="H648" t="str">
            <v/>
          </cell>
          <cell r="J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T648" t="str">
            <v/>
          </cell>
          <cell r="U648" t="str">
            <v/>
          </cell>
          <cell r="W648" t="str">
            <v/>
          </cell>
          <cell r="X648" t="str">
            <v/>
          </cell>
          <cell r="AB648">
            <v>0</v>
          </cell>
          <cell r="AC648">
            <v>0</v>
          </cell>
          <cell r="AD648">
            <v>0</v>
          </cell>
          <cell r="AJ648">
            <v>0</v>
          </cell>
          <cell r="AK648">
            <v>0</v>
          </cell>
        </row>
        <row r="649">
          <cell r="B649" t="str">
            <v/>
          </cell>
          <cell r="H649" t="str">
            <v/>
          </cell>
          <cell r="J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T649" t="str">
            <v/>
          </cell>
          <cell r="U649" t="str">
            <v/>
          </cell>
          <cell r="W649" t="str">
            <v/>
          </cell>
          <cell r="X649" t="str">
            <v/>
          </cell>
          <cell r="AB649">
            <v>0</v>
          </cell>
          <cell r="AC649">
            <v>0</v>
          </cell>
          <cell r="AD649">
            <v>0</v>
          </cell>
          <cell r="AJ649">
            <v>0</v>
          </cell>
          <cell r="AK649">
            <v>0</v>
          </cell>
        </row>
        <row r="650">
          <cell r="B650" t="str">
            <v/>
          </cell>
          <cell r="H650" t="str">
            <v/>
          </cell>
          <cell r="J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T650" t="str">
            <v/>
          </cell>
          <cell r="U650" t="str">
            <v/>
          </cell>
          <cell r="W650" t="str">
            <v/>
          </cell>
          <cell r="X650" t="str">
            <v/>
          </cell>
          <cell r="AB650">
            <v>0</v>
          </cell>
          <cell r="AC650">
            <v>0</v>
          </cell>
          <cell r="AD650">
            <v>0</v>
          </cell>
          <cell r="AJ650">
            <v>0</v>
          </cell>
          <cell r="AK650">
            <v>0</v>
          </cell>
        </row>
        <row r="651">
          <cell r="B651" t="str">
            <v/>
          </cell>
          <cell r="H651" t="str">
            <v/>
          </cell>
          <cell r="J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T651" t="str">
            <v/>
          </cell>
          <cell r="U651" t="str">
            <v/>
          </cell>
          <cell r="W651" t="str">
            <v/>
          </cell>
          <cell r="X651" t="str">
            <v/>
          </cell>
          <cell r="AB651">
            <v>0</v>
          </cell>
          <cell r="AC651">
            <v>0</v>
          </cell>
          <cell r="AD651">
            <v>0</v>
          </cell>
          <cell r="AJ651">
            <v>0</v>
          </cell>
          <cell r="AK651">
            <v>0</v>
          </cell>
        </row>
        <row r="652">
          <cell r="B652" t="str">
            <v/>
          </cell>
          <cell r="H652" t="str">
            <v/>
          </cell>
          <cell r="J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T652" t="str">
            <v/>
          </cell>
          <cell r="U652" t="str">
            <v/>
          </cell>
          <cell r="W652" t="str">
            <v/>
          </cell>
          <cell r="X652" t="str">
            <v/>
          </cell>
          <cell r="AB652">
            <v>0</v>
          </cell>
          <cell r="AC652">
            <v>0</v>
          </cell>
          <cell r="AD652">
            <v>0</v>
          </cell>
          <cell r="AJ652">
            <v>0</v>
          </cell>
          <cell r="AK652">
            <v>0</v>
          </cell>
        </row>
        <row r="653">
          <cell r="B653" t="str">
            <v/>
          </cell>
          <cell r="H653" t="str">
            <v/>
          </cell>
          <cell r="J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T653" t="str">
            <v/>
          </cell>
          <cell r="U653" t="str">
            <v/>
          </cell>
          <cell r="W653" t="str">
            <v/>
          </cell>
          <cell r="X653" t="str">
            <v/>
          </cell>
          <cell r="AB653">
            <v>0</v>
          </cell>
          <cell r="AC653">
            <v>0</v>
          </cell>
          <cell r="AD653">
            <v>0</v>
          </cell>
          <cell r="AJ653">
            <v>0</v>
          </cell>
          <cell r="AK653">
            <v>0</v>
          </cell>
        </row>
        <row r="654">
          <cell r="B654" t="str">
            <v/>
          </cell>
          <cell r="H654" t="str">
            <v/>
          </cell>
          <cell r="J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T654" t="str">
            <v/>
          </cell>
          <cell r="U654" t="str">
            <v/>
          </cell>
          <cell r="W654" t="str">
            <v/>
          </cell>
          <cell r="X654" t="str">
            <v/>
          </cell>
          <cell r="AB654">
            <v>0</v>
          </cell>
          <cell r="AC654">
            <v>0</v>
          </cell>
          <cell r="AD654">
            <v>0</v>
          </cell>
          <cell r="AJ654">
            <v>0</v>
          </cell>
          <cell r="AK654">
            <v>0</v>
          </cell>
        </row>
        <row r="655">
          <cell r="B655" t="str">
            <v/>
          </cell>
          <cell r="H655" t="str">
            <v/>
          </cell>
          <cell r="J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T655" t="str">
            <v/>
          </cell>
          <cell r="U655" t="str">
            <v/>
          </cell>
          <cell r="W655" t="str">
            <v/>
          </cell>
          <cell r="X655" t="str">
            <v/>
          </cell>
          <cell r="AB655">
            <v>0</v>
          </cell>
          <cell r="AC655">
            <v>0</v>
          </cell>
          <cell r="AD655">
            <v>0</v>
          </cell>
          <cell r="AJ655">
            <v>0</v>
          </cell>
          <cell r="AK655">
            <v>0</v>
          </cell>
        </row>
        <row r="656">
          <cell r="B656" t="str">
            <v/>
          </cell>
          <cell r="H656" t="str">
            <v/>
          </cell>
          <cell r="J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T656" t="str">
            <v/>
          </cell>
          <cell r="U656" t="str">
            <v/>
          </cell>
          <cell r="W656" t="str">
            <v/>
          </cell>
          <cell r="X656" t="str">
            <v/>
          </cell>
          <cell r="AB656">
            <v>0</v>
          </cell>
          <cell r="AC656">
            <v>0</v>
          </cell>
          <cell r="AD656">
            <v>0</v>
          </cell>
          <cell r="AJ656">
            <v>0</v>
          </cell>
          <cell r="AK656">
            <v>0</v>
          </cell>
        </row>
        <row r="657">
          <cell r="B657" t="str">
            <v/>
          </cell>
          <cell r="H657" t="str">
            <v/>
          </cell>
          <cell r="J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T657" t="str">
            <v/>
          </cell>
          <cell r="U657" t="str">
            <v/>
          </cell>
          <cell r="W657" t="str">
            <v/>
          </cell>
          <cell r="X657" t="str">
            <v/>
          </cell>
          <cell r="AB657">
            <v>0</v>
          </cell>
          <cell r="AC657">
            <v>0</v>
          </cell>
          <cell r="AD657">
            <v>0</v>
          </cell>
          <cell r="AJ657">
            <v>0</v>
          </cell>
          <cell r="AK657">
            <v>0</v>
          </cell>
        </row>
        <row r="658">
          <cell r="B658" t="str">
            <v/>
          </cell>
          <cell r="H658" t="str">
            <v/>
          </cell>
          <cell r="J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T658" t="str">
            <v/>
          </cell>
          <cell r="U658" t="str">
            <v/>
          </cell>
          <cell r="W658" t="str">
            <v/>
          </cell>
          <cell r="X658" t="str">
            <v/>
          </cell>
          <cell r="AB658">
            <v>0</v>
          </cell>
          <cell r="AC658">
            <v>0</v>
          </cell>
          <cell r="AD658">
            <v>0</v>
          </cell>
          <cell r="AJ658">
            <v>0</v>
          </cell>
          <cell r="AK658">
            <v>0</v>
          </cell>
        </row>
        <row r="659">
          <cell r="B659" t="str">
            <v/>
          </cell>
          <cell r="H659" t="str">
            <v/>
          </cell>
          <cell r="J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T659" t="str">
            <v/>
          </cell>
          <cell r="U659" t="str">
            <v/>
          </cell>
          <cell r="W659" t="str">
            <v/>
          </cell>
          <cell r="X659" t="str">
            <v/>
          </cell>
          <cell r="AB659">
            <v>0</v>
          </cell>
          <cell r="AC659">
            <v>0</v>
          </cell>
          <cell r="AD659">
            <v>0</v>
          </cell>
          <cell r="AJ659">
            <v>0</v>
          </cell>
          <cell r="AK659">
            <v>0</v>
          </cell>
        </row>
        <row r="660">
          <cell r="B660" t="str">
            <v/>
          </cell>
          <cell r="H660" t="str">
            <v/>
          </cell>
          <cell r="J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T660" t="str">
            <v/>
          </cell>
          <cell r="U660" t="str">
            <v/>
          </cell>
          <cell r="W660" t="str">
            <v/>
          </cell>
          <cell r="X660" t="str">
            <v/>
          </cell>
          <cell r="AB660">
            <v>0</v>
          </cell>
          <cell r="AC660">
            <v>0</v>
          </cell>
          <cell r="AD660">
            <v>0</v>
          </cell>
          <cell r="AJ660">
            <v>0</v>
          </cell>
          <cell r="AK660">
            <v>0</v>
          </cell>
        </row>
        <row r="661">
          <cell r="B661" t="str">
            <v/>
          </cell>
          <cell r="H661" t="str">
            <v/>
          </cell>
          <cell r="J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T661" t="str">
            <v/>
          </cell>
          <cell r="U661" t="str">
            <v/>
          </cell>
          <cell r="W661" t="str">
            <v/>
          </cell>
          <cell r="X661" t="str">
            <v/>
          </cell>
          <cell r="AB661">
            <v>0</v>
          </cell>
          <cell r="AC661">
            <v>0</v>
          </cell>
          <cell r="AD661">
            <v>0</v>
          </cell>
          <cell r="AJ661">
            <v>0</v>
          </cell>
          <cell r="AK661">
            <v>0</v>
          </cell>
        </row>
        <row r="662">
          <cell r="B662" t="str">
            <v/>
          </cell>
          <cell r="H662" t="str">
            <v/>
          </cell>
          <cell r="J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T662" t="str">
            <v/>
          </cell>
          <cell r="U662" t="str">
            <v/>
          </cell>
          <cell r="W662" t="str">
            <v/>
          </cell>
          <cell r="X662" t="str">
            <v/>
          </cell>
          <cell r="AB662">
            <v>0</v>
          </cell>
          <cell r="AC662">
            <v>0</v>
          </cell>
          <cell r="AD662">
            <v>0</v>
          </cell>
          <cell r="AJ662">
            <v>0</v>
          </cell>
          <cell r="AK662">
            <v>0</v>
          </cell>
        </row>
        <row r="663">
          <cell r="B663" t="str">
            <v/>
          </cell>
          <cell r="H663" t="str">
            <v/>
          </cell>
          <cell r="J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T663" t="str">
            <v/>
          </cell>
          <cell r="U663" t="str">
            <v/>
          </cell>
          <cell r="W663" t="str">
            <v/>
          </cell>
          <cell r="X663" t="str">
            <v/>
          </cell>
          <cell r="AB663">
            <v>0</v>
          </cell>
          <cell r="AC663">
            <v>0</v>
          </cell>
          <cell r="AD663">
            <v>0</v>
          </cell>
          <cell r="AJ663">
            <v>0</v>
          </cell>
          <cell r="AK663">
            <v>0</v>
          </cell>
        </row>
        <row r="664">
          <cell r="B664" t="str">
            <v/>
          </cell>
          <cell r="H664" t="str">
            <v/>
          </cell>
          <cell r="J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T664" t="str">
            <v/>
          </cell>
          <cell r="U664" t="str">
            <v/>
          </cell>
          <cell r="W664" t="str">
            <v/>
          </cell>
          <cell r="X664" t="str">
            <v/>
          </cell>
          <cell r="AB664">
            <v>0</v>
          </cell>
          <cell r="AC664">
            <v>0</v>
          </cell>
          <cell r="AD664">
            <v>0</v>
          </cell>
          <cell r="AJ664">
            <v>0</v>
          </cell>
          <cell r="AK664">
            <v>0</v>
          </cell>
        </row>
        <row r="665">
          <cell r="B665" t="str">
            <v/>
          </cell>
          <cell r="H665" t="str">
            <v/>
          </cell>
          <cell r="J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T665" t="str">
            <v/>
          </cell>
          <cell r="U665" t="str">
            <v/>
          </cell>
          <cell r="W665" t="str">
            <v/>
          </cell>
          <cell r="X665" t="str">
            <v/>
          </cell>
          <cell r="AB665">
            <v>0</v>
          </cell>
          <cell r="AC665">
            <v>0</v>
          </cell>
          <cell r="AD665">
            <v>0</v>
          </cell>
          <cell r="AJ665">
            <v>0</v>
          </cell>
          <cell r="AK665">
            <v>0</v>
          </cell>
        </row>
        <row r="666">
          <cell r="B666" t="str">
            <v/>
          </cell>
          <cell r="H666" t="str">
            <v/>
          </cell>
          <cell r="J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T666" t="str">
            <v/>
          </cell>
          <cell r="U666" t="str">
            <v/>
          </cell>
          <cell r="W666" t="str">
            <v/>
          </cell>
          <cell r="X666" t="str">
            <v/>
          </cell>
          <cell r="AB666">
            <v>0</v>
          </cell>
          <cell r="AC666">
            <v>0</v>
          </cell>
          <cell r="AD666">
            <v>0</v>
          </cell>
          <cell r="AJ666">
            <v>0</v>
          </cell>
          <cell r="AK666">
            <v>0</v>
          </cell>
        </row>
        <row r="667">
          <cell r="B667" t="str">
            <v/>
          </cell>
          <cell r="H667" t="str">
            <v/>
          </cell>
          <cell r="J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T667" t="str">
            <v/>
          </cell>
          <cell r="U667" t="str">
            <v/>
          </cell>
          <cell r="W667" t="str">
            <v/>
          </cell>
          <cell r="X667" t="str">
            <v/>
          </cell>
          <cell r="AB667">
            <v>0</v>
          </cell>
          <cell r="AC667">
            <v>0</v>
          </cell>
          <cell r="AD667">
            <v>0</v>
          </cell>
          <cell r="AJ667">
            <v>0</v>
          </cell>
          <cell r="AK667">
            <v>0</v>
          </cell>
        </row>
        <row r="668">
          <cell r="B668" t="str">
            <v/>
          </cell>
          <cell r="H668" t="str">
            <v/>
          </cell>
          <cell r="J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T668" t="str">
            <v/>
          </cell>
          <cell r="U668" t="str">
            <v/>
          </cell>
          <cell r="W668" t="str">
            <v/>
          </cell>
          <cell r="X668" t="str">
            <v/>
          </cell>
          <cell r="AB668">
            <v>0</v>
          </cell>
          <cell r="AC668">
            <v>0</v>
          </cell>
          <cell r="AD668">
            <v>0</v>
          </cell>
          <cell r="AJ668">
            <v>0</v>
          </cell>
          <cell r="AK668">
            <v>0</v>
          </cell>
        </row>
        <row r="669">
          <cell r="B669" t="str">
            <v/>
          </cell>
          <cell r="H669" t="str">
            <v/>
          </cell>
          <cell r="J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T669" t="str">
            <v/>
          </cell>
          <cell r="U669" t="str">
            <v/>
          </cell>
          <cell r="W669" t="str">
            <v/>
          </cell>
          <cell r="X669" t="str">
            <v/>
          </cell>
          <cell r="AB669">
            <v>0</v>
          </cell>
          <cell r="AC669">
            <v>0</v>
          </cell>
          <cell r="AD669">
            <v>0</v>
          </cell>
          <cell r="AJ669">
            <v>0</v>
          </cell>
          <cell r="AK669">
            <v>0</v>
          </cell>
        </row>
        <row r="670">
          <cell r="B670" t="str">
            <v/>
          </cell>
          <cell r="H670" t="str">
            <v/>
          </cell>
          <cell r="J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T670" t="str">
            <v/>
          </cell>
          <cell r="U670" t="str">
            <v/>
          </cell>
          <cell r="W670" t="str">
            <v/>
          </cell>
          <cell r="X670" t="str">
            <v/>
          </cell>
          <cell r="AB670">
            <v>0</v>
          </cell>
          <cell r="AC670">
            <v>0</v>
          </cell>
          <cell r="AD670">
            <v>0</v>
          </cell>
          <cell r="AJ670">
            <v>0</v>
          </cell>
          <cell r="AK670">
            <v>0</v>
          </cell>
        </row>
        <row r="671">
          <cell r="B671" t="str">
            <v/>
          </cell>
          <cell r="H671" t="str">
            <v/>
          </cell>
          <cell r="J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T671" t="str">
            <v/>
          </cell>
          <cell r="U671" t="str">
            <v/>
          </cell>
          <cell r="W671" t="str">
            <v/>
          </cell>
          <cell r="X671" t="str">
            <v/>
          </cell>
          <cell r="AB671">
            <v>0</v>
          </cell>
          <cell r="AC671">
            <v>0</v>
          </cell>
          <cell r="AD671">
            <v>0</v>
          </cell>
          <cell r="AJ671">
            <v>0</v>
          </cell>
          <cell r="AK671">
            <v>0</v>
          </cell>
        </row>
        <row r="672">
          <cell r="B672" t="str">
            <v/>
          </cell>
          <cell r="H672" t="str">
            <v/>
          </cell>
          <cell r="J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T672" t="str">
            <v/>
          </cell>
          <cell r="U672" t="str">
            <v/>
          </cell>
          <cell r="W672" t="str">
            <v/>
          </cell>
          <cell r="X672" t="str">
            <v/>
          </cell>
          <cell r="AB672">
            <v>0</v>
          </cell>
          <cell r="AC672">
            <v>0</v>
          </cell>
          <cell r="AD672">
            <v>0</v>
          </cell>
          <cell r="AJ672">
            <v>0</v>
          </cell>
          <cell r="AK672">
            <v>0</v>
          </cell>
        </row>
        <row r="673">
          <cell r="B673" t="str">
            <v/>
          </cell>
          <cell r="H673" t="str">
            <v/>
          </cell>
          <cell r="J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T673" t="str">
            <v/>
          </cell>
          <cell r="U673" t="str">
            <v/>
          </cell>
          <cell r="W673" t="str">
            <v/>
          </cell>
          <cell r="X673" t="str">
            <v/>
          </cell>
          <cell r="AB673">
            <v>0</v>
          </cell>
          <cell r="AC673">
            <v>0</v>
          </cell>
          <cell r="AD673">
            <v>0</v>
          </cell>
          <cell r="AJ673">
            <v>0</v>
          </cell>
          <cell r="AK673">
            <v>0</v>
          </cell>
        </row>
        <row r="674">
          <cell r="B674" t="str">
            <v/>
          </cell>
          <cell r="H674" t="str">
            <v/>
          </cell>
          <cell r="J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T674" t="str">
            <v/>
          </cell>
          <cell r="U674" t="str">
            <v/>
          </cell>
          <cell r="W674" t="str">
            <v/>
          </cell>
          <cell r="X674" t="str">
            <v/>
          </cell>
          <cell r="AB674">
            <v>0</v>
          </cell>
          <cell r="AC674">
            <v>0</v>
          </cell>
          <cell r="AD674">
            <v>0</v>
          </cell>
          <cell r="AJ674">
            <v>0</v>
          </cell>
          <cell r="AK674">
            <v>0</v>
          </cell>
        </row>
        <row r="675">
          <cell r="B675" t="str">
            <v/>
          </cell>
          <cell r="H675" t="str">
            <v/>
          </cell>
          <cell r="J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T675" t="str">
            <v/>
          </cell>
          <cell r="U675" t="str">
            <v/>
          </cell>
          <cell r="W675" t="str">
            <v/>
          </cell>
          <cell r="X675" t="str">
            <v/>
          </cell>
          <cell r="AB675">
            <v>0</v>
          </cell>
          <cell r="AC675">
            <v>0</v>
          </cell>
          <cell r="AD675">
            <v>0</v>
          </cell>
          <cell r="AJ675">
            <v>0</v>
          </cell>
          <cell r="AK675">
            <v>0</v>
          </cell>
        </row>
        <row r="676">
          <cell r="B676" t="str">
            <v/>
          </cell>
          <cell r="H676" t="str">
            <v/>
          </cell>
          <cell r="J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T676" t="str">
            <v/>
          </cell>
          <cell r="U676" t="str">
            <v/>
          </cell>
          <cell r="W676" t="str">
            <v/>
          </cell>
          <cell r="X676" t="str">
            <v/>
          </cell>
          <cell r="AB676">
            <v>0</v>
          </cell>
          <cell r="AC676">
            <v>0</v>
          </cell>
          <cell r="AD676">
            <v>0</v>
          </cell>
          <cell r="AJ676">
            <v>0</v>
          </cell>
          <cell r="AK676">
            <v>0</v>
          </cell>
        </row>
        <row r="677">
          <cell r="B677" t="str">
            <v/>
          </cell>
          <cell r="H677" t="str">
            <v/>
          </cell>
          <cell r="J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T677" t="str">
            <v/>
          </cell>
          <cell r="U677" t="str">
            <v/>
          </cell>
          <cell r="W677" t="str">
            <v/>
          </cell>
          <cell r="X677" t="str">
            <v/>
          </cell>
          <cell r="AB677">
            <v>0</v>
          </cell>
          <cell r="AC677">
            <v>0</v>
          </cell>
          <cell r="AD677">
            <v>0</v>
          </cell>
          <cell r="AJ677">
            <v>0</v>
          </cell>
          <cell r="AK677">
            <v>0</v>
          </cell>
        </row>
        <row r="678">
          <cell r="B678" t="str">
            <v/>
          </cell>
          <cell r="H678" t="str">
            <v/>
          </cell>
          <cell r="J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T678" t="str">
            <v/>
          </cell>
          <cell r="U678" t="str">
            <v/>
          </cell>
          <cell r="W678" t="str">
            <v/>
          </cell>
          <cell r="X678" t="str">
            <v/>
          </cell>
          <cell r="AB678">
            <v>0</v>
          </cell>
          <cell r="AC678">
            <v>0</v>
          </cell>
          <cell r="AD678">
            <v>0</v>
          </cell>
          <cell r="AJ678">
            <v>0</v>
          </cell>
          <cell r="AK678">
            <v>0</v>
          </cell>
        </row>
        <row r="679">
          <cell r="B679" t="str">
            <v/>
          </cell>
          <cell r="H679" t="str">
            <v/>
          </cell>
          <cell r="J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T679" t="str">
            <v/>
          </cell>
          <cell r="U679" t="str">
            <v/>
          </cell>
          <cell r="W679" t="str">
            <v/>
          </cell>
          <cell r="X679" t="str">
            <v/>
          </cell>
          <cell r="AB679">
            <v>0</v>
          </cell>
          <cell r="AC679">
            <v>0</v>
          </cell>
          <cell r="AD679">
            <v>0</v>
          </cell>
          <cell r="AJ679">
            <v>0</v>
          </cell>
          <cell r="AK679">
            <v>0</v>
          </cell>
        </row>
        <row r="680">
          <cell r="B680" t="str">
            <v/>
          </cell>
          <cell r="H680" t="str">
            <v/>
          </cell>
          <cell r="J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T680" t="str">
            <v/>
          </cell>
          <cell r="U680" t="str">
            <v/>
          </cell>
          <cell r="W680" t="str">
            <v/>
          </cell>
          <cell r="X680" t="str">
            <v/>
          </cell>
          <cell r="AB680">
            <v>0</v>
          </cell>
          <cell r="AC680">
            <v>0</v>
          </cell>
          <cell r="AD680">
            <v>0</v>
          </cell>
          <cell r="AJ680">
            <v>0</v>
          </cell>
          <cell r="AK680">
            <v>0</v>
          </cell>
        </row>
        <row r="681">
          <cell r="B681" t="str">
            <v/>
          </cell>
          <cell r="H681" t="str">
            <v/>
          </cell>
          <cell r="J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T681" t="str">
            <v/>
          </cell>
          <cell r="U681" t="str">
            <v/>
          </cell>
          <cell r="W681" t="str">
            <v/>
          </cell>
          <cell r="X681" t="str">
            <v/>
          </cell>
          <cell r="AB681">
            <v>0</v>
          </cell>
          <cell r="AC681">
            <v>0</v>
          </cell>
          <cell r="AD681">
            <v>0</v>
          </cell>
          <cell r="AJ681">
            <v>0</v>
          </cell>
          <cell r="AK681">
            <v>0</v>
          </cell>
        </row>
        <row r="682">
          <cell r="B682" t="str">
            <v/>
          </cell>
          <cell r="H682" t="str">
            <v/>
          </cell>
          <cell r="J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T682" t="str">
            <v/>
          </cell>
          <cell r="U682" t="str">
            <v/>
          </cell>
          <cell r="W682" t="str">
            <v/>
          </cell>
          <cell r="X682" t="str">
            <v/>
          </cell>
          <cell r="AB682">
            <v>0</v>
          </cell>
          <cell r="AC682">
            <v>0</v>
          </cell>
          <cell r="AD682">
            <v>0</v>
          </cell>
          <cell r="AJ682">
            <v>0</v>
          </cell>
          <cell r="AK682">
            <v>0</v>
          </cell>
        </row>
        <row r="683">
          <cell r="B683" t="str">
            <v/>
          </cell>
          <cell r="H683" t="str">
            <v/>
          </cell>
          <cell r="J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T683" t="str">
            <v/>
          </cell>
          <cell r="U683" t="str">
            <v/>
          </cell>
          <cell r="W683" t="str">
            <v/>
          </cell>
          <cell r="X683" t="str">
            <v/>
          </cell>
          <cell r="AB683">
            <v>0</v>
          </cell>
          <cell r="AC683">
            <v>0</v>
          </cell>
          <cell r="AD683">
            <v>0</v>
          </cell>
          <cell r="AJ683">
            <v>0</v>
          </cell>
          <cell r="AK683">
            <v>0</v>
          </cell>
        </row>
        <row r="684">
          <cell r="B684" t="str">
            <v/>
          </cell>
          <cell r="H684" t="str">
            <v/>
          </cell>
          <cell r="J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T684" t="str">
            <v/>
          </cell>
          <cell r="U684" t="str">
            <v/>
          </cell>
          <cell r="W684" t="str">
            <v/>
          </cell>
          <cell r="X684" t="str">
            <v/>
          </cell>
          <cell r="AB684">
            <v>0</v>
          </cell>
          <cell r="AC684">
            <v>0</v>
          </cell>
          <cell r="AD684">
            <v>0</v>
          </cell>
          <cell r="AJ684">
            <v>0</v>
          </cell>
          <cell r="AK684">
            <v>0</v>
          </cell>
        </row>
        <row r="685">
          <cell r="B685" t="str">
            <v/>
          </cell>
          <cell r="H685" t="str">
            <v/>
          </cell>
          <cell r="J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T685" t="str">
            <v/>
          </cell>
          <cell r="U685" t="str">
            <v/>
          </cell>
          <cell r="W685" t="str">
            <v/>
          </cell>
          <cell r="X685" t="str">
            <v/>
          </cell>
          <cell r="AB685">
            <v>0</v>
          </cell>
          <cell r="AC685">
            <v>0</v>
          </cell>
          <cell r="AD685">
            <v>0</v>
          </cell>
          <cell r="AJ685">
            <v>0</v>
          </cell>
          <cell r="AK685">
            <v>0</v>
          </cell>
        </row>
        <row r="686">
          <cell r="B686" t="str">
            <v/>
          </cell>
          <cell r="H686" t="str">
            <v/>
          </cell>
          <cell r="J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T686" t="str">
            <v/>
          </cell>
          <cell r="U686" t="str">
            <v/>
          </cell>
          <cell r="W686" t="str">
            <v/>
          </cell>
          <cell r="X686" t="str">
            <v/>
          </cell>
          <cell r="AB686">
            <v>0</v>
          </cell>
          <cell r="AC686">
            <v>0</v>
          </cell>
          <cell r="AD686">
            <v>0</v>
          </cell>
          <cell r="AJ686">
            <v>0</v>
          </cell>
          <cell r="AK686">
            <v>0</v>
          </cell>
        </row>
        <row r="687">
          <cell r="B687" t="str">
            <v/>
          </cell>
          <cell r="H687" t="str">
            <v/>
          </cell>
          <cell r="J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T687" t="str">
            <v/>
          </cell>
          <cell r="U687" t="str">
            <v/>
          </cell>
          <cell r="W687" t="str">
            <v/>
          </cell>
          <cell r="X687" t="str">
            <v/>
          </cell>
          <cell r="AB687">
            <v>0</v>
          </cell>
          <cell r="AC687">
            <v>0</v>
          </cell>
          <cell r="AD687">
            <v>0</v>
          </cell>
          <cell r="AJ687">
            <v>0</v>
          </cell>
          <cell r="AK687">
            <v>0</v>
          </cell>
        </row>
        <row r="688">
          <cell r="B688" t="str">
            <v/>
          </cell>
          <cell r="H688" t="str">
            <v/>
          </cell>
          <cell r="J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T688" t="str">
            <v/>
          </cell>
          <cell r="U688" t="str">
            <v/>
          </cell>
          <cell r="W688" t="str">
            <v/>
          </cell>
          <cell r="X688" t="str">
            <v/>
          </cell>
          <cell r="AB688">
            <v>0</v>
          </cell>
          <cell r="AC688">
            <v>0</v>
          </cell>
          <cell r="AD688">
            <v>0</v>
          </cell>
          <cell r="AJ688">
            <v>0</v>
          </cell>
          <cell r="AK688">
            <v>0</v>
          </cell>
        </row>
        <row r="689">
          <cell r="B689" t="str">
            <v/>
          </cell>
          <cell r="H689" t="str">
            <v/>
          </cell>
          <cell r="J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T689" t="str">
            <v/>
          </cell>
          <cell r="U689" t="str">
            <v/>
          </cell>
          <cell r="W689" t="str">
            <v/>
          </cell>
          <cell r="X689" t="str">
            <v/>
          </cell>
          <cell r="AB689">
            <v>0</v>
          </cell>
          <cell r="AC689">
            <v>0</v>
          </cell>
          <cell r="AD689">
            <v>0</v>
          </cell>
          <cell r="AJ689">
            <v>0</v>
          </cell>
          <cell r="AK689">
            <v>0</v>
          </cell>
        </row>
        <row r="690">
          <cell r="B690" t="str">
            <v/>
          </cell>
          <cell r="H690" t="str">
            <v/>
          </cell>
          <cell r="J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T690" t="str">
            <v/>
          </cell>
          <cell r="U690" t="str">
            <v/>
          </cell>
          <cell r="W690" t="str">
            <v/>
          </cell>
          <cell r="X690" t="str">
            <v/>
          </cell>
          <cell r="AB690">
            <v>0</v>
          </cell>
          <cell r="AC690">
            <v>0</v>
          </cell>
          <cell r="AD690">
            <v>0</v>
          </cell>
          <cell r="AJ690">
            <v>0</v>
          </cell>
          <cell r="AK690">
            <v>0</v>
          </cell>
        </row>
        <row r="691">
          <cell r="B691" t="str">
            <v/>
          </cell>
          <cell r="H691" t="str">
            <v/>
          </cell>
          <cell r="J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T691" t="str">
            <v/>
          </cell>
          <cell r="U691" t="str">
            <v/>
          </cell>
          <cell r="W691" t="str">
            <v/>
          </cell>
          <cell r="X691" t="str">
            <v/>
          </cell>
          <cell r="AB691">
            <v>0</v>
          </cell>
          <cell r="AC691">
            <v>0</v>
          </cell>
          <cell r="AD691">
            <v>0</v>
          </cell>
          <cell r="AJ691">
            <v>0</v>
          </cell>
          <cell r="AK691">
            <v>0</v>
          </cell>
        </row>
        <row r="692">
          <cell r="B692" t="str">
            <v/>
          </cell>
          <cell r="H692" t="str">
            <v/>
          </cell>
          <cell r="J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T692" t="str">
            <v/>
          </cell>
          <cell r="U692" t="str">
            <v/>
          </cell>
          <cell r="W692" t="str">
            <v/>
          </cell>
          <cell r="X692" t="str">
            <v/>
          </cell>
          <cell r="AB692">
            <v>0</v>
          </cell>
          <cell r="AC692">
            <v>0</v>
          </cell>
          <cell r="AD692">
            <v>0</v>
          </cell>
          <cell r="AJ692">
            <v>0</v>
          </cell>
          <cell r="AK692">
            <v>0</v>
          </cell>
        </row>
        <row r="693">
          <cell r="B693" t="str">
            <v/>
          </cell>
          <cell r="H693" t="str">
            <v/>
          </cell>
          <cell r="J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T693" t="str">
            <v/>
          </cell>
          <cell r="U693" t="str">
            <v/>
          </cell>
          <cell r="W693" t="str">
            <v/>
          </cell>
          <cell r="X693" t="str">
            <v/>
          </cell>
          <cell r="AB693">
            <v>0</v>
          </cell>
          <cell r="AC693">
            <v>0</v>
          </cell>
          <cell r="AD693">
            <v>0</v>
          </cell>
          <cell r="AJ693">
            <v>0</v>
          </cell>
          <cell r="AK693">
            <v>0</v>
          </cell>
        </row>
        <row r="694">
          <cell r="B694" t="str">
            <v/>
          </cell>
          <cell r="H694" t="str">
            <v/>
          </cell>
          <cell r="J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T694" t="str">
            <v/>
          </cell>
          <cell r="U694" t="str">
            <v/>
          </cell>
          <cell r="W694" t="str">
            <v/>
          </cell>
          <cell r="X694" t="str">
            <v/>
          </cell>
          <cell r="AB694">
            <v>0</v>
          </cell>
          <cell r="AC694">
            <v>0</v>
          </cell>
          <cell r="AD694">
            <v>0</v>
          </cell>
          <cell r="AJ694">
            <v>0</v>
          </cell>
          <cell r="AK694">
            <v>0</v>
          </cell>
        </row>
        <row r="695">
          <cell r="B695" t="str">
            <v/>
          </cell>
          <cell r="H695" t="str">
            <v/>
          </cell>
          <cell r="J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T695" t="str">
            <v/>
          </cell>
          <cell r="U695" t="str">
            <v/>
          </cell>
          <cell r="W695" t="str">
            <v/>
          </cell>
          <cell r="X695" t="str">
            <v/>
          </cell>
          <cell r="AB695">
            <v>0</v>
          </cell>
          <cell r="AC695">
            <v>0</v>
          </cell>
          <cell r="AD695">
            <v>0</v>
          </cell>
          <cell r="AJ695">
            <v>0</v>
          </cell>
          <cell r="AK695">
            <v>0</v>
          </cell>
        </row>
        <row r="696">
          <cell r="B696" t="str">
            <v/>
          </cell>
          <cell r="H696" t="str">
            <v/>
          </cell>
          <cell r="J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T696" t="str">
            <v/>
          </cell>
          <cell r="U696" t="str">
            <v/>
          </cell>
          <cell r="W696" t="str">
            <v/>
          </cell>
          <cell r="X696" t="str">
            <v/>
          </cell>
          <cell r="AB696">
            <v>0</v>
          </cell>
          <cell r="AC696">
            <v>0</v>
          </cell>
          <cell r="AD696">
            <v>0</v>
          </cell>
          <cell r="AJ696">
            <v>0</v>
          </cell>
          <cell r="AK696">
            <v>0</v>
          </cell>
        </row>
        <row r="697">
          <cell r="B697" t="str">
            <v/>
          </cell>
          <cell r="H697" t="str">
            <v/>
          </cell>
          <cell r="J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T697" t="str">
            <v/>
          </cell>
          <cell r="U697" t="str">
            <v/>
          </cell>
          <cell r="W697" t="str">
            <v/>
          </cell>
          <cell r="X697" t="str">
            <v/>
          </cell>
          <cell r="AB697">
            <v>0</v>
          </cell>
          <cell r="AC697">
            <v>0</v>
          </cell>
          <cell r="AD697">
            <v>0</v>
          </cell>
          <cell r="AJ697">
            <v>0</v>
          </cell>
          <cell r="AK697">
            <v>0</v>
          </cell>
        </row>
        <row r="698">
          <cell r="B698" t="str">
            <v/>
          </cell>
          <cell r="H698" t="str">
            <v/>
          </cell>
          <cell r="J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T698" t="str">
            <v/>
          </cell>
          <cell r="U698" t="str">
            <v/>
          </cell>
          <cell r="W698" t="str">
            <v/>
          </cell>
          <cell r="X698" t="str">
            <v/>
          </cell>
          <cell r="AB698">
            <v>0</v>
          </cell>
          <cell r="AC698">
            <v>0</v>
          </cell>
          <cell r="AD698">
            <v>0</v>
          </cell>
          <cell r="AJ698">
            <v>0</v>
          </cell>
          <cell r="AK698">
            <v>0</v>
          </cell>
        </row>
        <row r="699">
          <cell r="B699" t="str">
            <v/>
          </cell>
          <cell r="H699" t="str">
            <v/>
          </cell>
          <cell r="J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T699" t="str">
            <v/>
          </cell>
          <cell r="U699" t="str">
            <v/>
          </cell>
          <cell r="W699" t="str">
            <v/>
          </cell>
          <cell r="X699" t="str">
            <v/>
          </cell>
          <cell r="AB699">
            <v>0</v>
          </cell>
          <cell r="AC699">
            <v>0</v>
          </cell>
          <cell r="AD699">
            <v>0</v>
          </cell>
          <cell r="AJ699">
            <v>0</v>
          </cell>
          <cell r="AK699">
            <v>0</v>
          </cell>
        </row>
        <row r="700">
          <cell r="B700" t="str">
            <v/>
          </cell>
          <cell r="H700" t="str">
            <v/>
          </cell>
          <cell r="J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T700" t="str">
            <v/>
          </cell>
          <cell r="U700" t="str">
            <v/>
          </cell>
          <cell r="W700" t="str">
            <v/>
          </cell>
          <cell r="X700" t="str">
            <v/>
          </cell>
          <cell r="AB700">
            <v>0</v>
          </cell>
          <cell r="AC700">
            <v>0</v>
          </cell>
          <cell r="AD700">
            <v>0</v>
          </cell>
          <cell r="AJ700">
            <v>0</v>
          </cell>
          <cell r="AK700">
            <v>0</v>
          </cell>
        </row>
        <row r="701">
          <cell r="B701" t="str">
            <v/>
          </cell>
          <cell r="H701" t="str">
            <v/>
          </cell>
          <cell r="J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T701" t="str">
            <v/>
          </cell>
          <cell r="U701" t="str">
            <v/>
          </cell>
          <cell r="W701" t="str">
            <v/>
          </cell>
          <cell r="X701" t="str">
            <v/>
          </cell>
          <cell r="AB701">
            <v>0</v>
          </cell>
          <cell r="AC701">
            <v>0</v>
          </cell>
          <cell r="AD701">
            <v>0</v>
          </cell>
          <cell r="AJ701">
            <v>0</v>
          </cell>
          <cell r="AK701">
            <v>0</v>
          </cell>
        </row>
        <row r="702">
          <cell r="B702" t="str">
            <v/>
          </cell>
          <cell r="H702" t="str">
            <v/>
          </cell>
          <cell r="J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T702" t="str">
            <v/>
          </cell>
          <cell r="U702" t="str">
            <v/>
          </cell>
          <cell r="W702" t="str">
            <v/>
          </cell>
          <cell r="X702" t="str">
            <v/>
          </cell>
          <cell r="AB702">
            <v>0</v>
          </cell>
          <cell r="AC702">
            <v>0</v>
          </cell>
          <cell r="AD702">
            <v>0</v>
          </cell>
          <cell r="AJ702">
            <v>0</v>
          </cell>
          <cell r="AK702">
            <v>0</v>
          </cell>
        </row>
        <row r="703">
          <cell r="B703" t="str">
            <v/>
          </cell>
          <cell r="H703" t="str">
            <v/>
          </cell>
          <cell r="J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T703" t="str">
            <v/>
          </cell>
          <cell r="U703" t="str">
            <v/>
          </cell>
          <cell r="W703" t="str">
            <v/>
          </cell>
          <cell r="X703" t="str">
            <v/>
          </cell>
          <cell r="AB703">
            <v>0</v>
          </cell>
          <cell r="AC703">
            <v>0</v>
          </cell>
          <cell r="AD703">
            <v>0</v>
          </cell>
          <cell r="AJ703">
            <v>0</v>
          </cell>
          <cell r="AK703">
            <v>0</v>
          </cell>
        </row>
        <row r="704">
          <cell r="B704" t="str">
            <v/>
          </cell>
          <cell r="H704" t="str">
            <v/>
          </cell>
          <cell r="J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T704" t="str">
            <v/>
          </cell>
          <cell r="U704" t="str">
            <v/>
          </cell>
          <cell r="W704" t="str">
            <v/>
          </cell>
          <cell r="X704" t="str">
            <v/>
          </cell>
          <cell r="AB704">
            <v>0</v>
          </cell>
          <cell r="AC704">
            <v>0</v>
          </cell>
          <cell r="AD704">
            <v>0</v>
          </cell>
          <cell r="AJ704">
            <v>0</v>
          </cell>
          <cell r="AK704">
            <v>0</v>
          </cell>
        </row>
        <row r="705">
          <cell r="B705" t="str">
            <v/>
          </cell>
          <cell r="H705" t="str">
            <v/>
          </cell>
          <cell r="J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T705" t="str">
            <v/>
          </cell>
          <cell r="U705" t="str">
            <v/>
          </cell>
          <cell r="W705" t="str">
            <v/>
          </cell>
          <cell r="X705" t="str">
            <v/>
          </cell>
          <cell r="AB705">
            <v>0</v>
          </cell>
          <cell r="AC705">
            <v>0</v>
          </cell>
          <cell r="AD705">
            <v>0</v>
          </cell>
          <cell r="AJ705">
            <v>0</v>
          </cell>
          <cell r="AK705">
            <v>0</v>
          </cell>
        </row>
        <row r="706">
          <cell r="B706" t="str">
            <v/>
          </cell>
          <cell r="H706" t="str">
            <v/>
          </cell>
          <cell r="J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T706" t="str">
            <v/>
          </cell>
          <cell r="U706" t="str">
            <v/>
          </cell>
          <cell r="W706" t="str">
            <v/>
          </cell>
          <cell r="X706" t="str">
            <v/>
          </cell>
          <cell r="AB706">
            <v>0</v>
          </cell>
          <cell r="AC706">
            <v>0</v>
          </cell>
          <cell r="AD706">
            <v>0</v>
          </cell>
          <cell r="AJ706">
            <v>0</v>
          </cell>
          <cell r="AK706">
            <v>0</v>
          </cell>
        </row>
        <row r="707">
          <cell r="B707" t="str">
            <v/>
          </cell>
          <cell r="H707" t="str">
            <v/>
          </cell>
          <cell r="J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T707" t="str">
            <v/>
          </cell>
          <cell r="U707" t="str">
            <v/>
          </cell>
          <cell r="W707" t="str">
            <v/>
          </cell>
          <cell r="X707" t="str">
            <v/>
          </cell>
          <cell r="AB707">
            <v>0</v>
          </cell>
          <cell r="AC707">
            <v>0</v>
          </cell>
          <cell r="AD707">
            <v>0</v>
          </cell>
          <cell r="AJ707">
            <v>0</v>
          </cell>
          <cell r="AK707">
            <v>0</v>
          </cell>
        </row>
        <row r="708">
          <cell r="B708" t="str">
            <v/>
          </cell>
          <cell r="H708" t="str">
            <v/>
          </cell>
          <cell r="J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T708" t="str">
            <v/>
          </cell>
          <cell r="U708" t="str">
            <v/>
          </cell>
          <cell r="W708" t="str">
            <v/>
          </cell>
          <cell r="X708" t="str">
            <v/>
          </cell>
          <cell r="AB708">
            <v>0</v>
          </cell>
          <cell r="AC708">
            <v>0</v>
          </cell>
          <cell r="AD708">
            <v>0</v>
          </cell>
          <cell r="AJ708">
            <v>0</v>
          </cell>
          <cell r="AK708">
            <v>0</v>
          </cell>
        </row>
        <row r="709">
          <cell r="B709" t="str">
            <v/>
          </cell>
          <cell r="H709" t="str">
            <v/>
          </cell>
          <cell r="J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T709" t="str">
            <v/>
          </cell>
          <cell r="U709" t="str">
            <v/>
          </cell>
          <cell r="W709" t="str">
            <v/>
          </cell>
          <cell r="X709" t="str">
            <v/>
          </cell>
          <cell r="AB709">
            <v>0</v>
          </cell>
          <cell r="AC709">
            <v>0</v>
          </cell>
          <cell r="AD709">
            <v>0</v>
          </cell>
          <cell r="AJ709">
            <v>0</v>
          </cell>
          <cell r="AK709">
            <v>0</v>
          </cell>
        </row>
        <row r="710">
          <cell r="B710" t="str">
            <v/>
          </cell>
          <cell r="H710" t="str">
            <v/>
          </cell>
          <cell r="J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T710" t="str">
            <v/>
          </cell>
          <cell r="U710" t="str">
            <v/>
          </cell>
          <cell r="W710" t="str">
            <v/>
          </cell>
          <cell r="X710" t="str">
            <v/>
          </cell>
          <cell r="AB710">
            <v>0</v>
          </cell>
          <cell r="AC710">
            <v>0</v>
          </cell>
          <cell r="AD710">
            <v>0</v>
          </cell>
          <cell r="AJ710">
            <v>0</v>
          </cell>
          <cell r="AK710">
            <v>0</v>
          </cell>
        </row>
        <row r="711">
          <cell r="B711" t="str">
            <v/>
          </cell>
          <cell r="H711" t="str">
            <v/>
          </cell>
          <cell r="J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T711" t="str">
            <v/>
          </cell>
          <cell r="U711" t="str">
            <v/>
          </cell>
          <cell r="W711" t="str">
            <v/>
          </cell>
          <cell r="X711" t="str">
            <v/>
          </cell>
          <cell r="AB711">
            <v>0</v>
          </cell>
          <cell r="AC711">
            <v>0</v>
          </cell>
          <cell r="AD711">
            <v>0</v>
          </cell>
          <cell r="AJ711">
            <v>0</v>
          </cell>
          <cell r="AK711">
            <v>0</v>
          </cell>
        </row>
        <row r="712">
          <cell r="B712" t="str">
            <v/>
          </cell>
          <cell r="H712" t="str">
            <v/>
          </cell>
          <cell r="J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T712" t="str">
            <v/>
          </cell>
          <cell r="U712" t="str">
            <v/>
          </cell>
          <cell r="W712" t="str">
            <v/>
          </cell>
          <cell r="X712" t="str">
            <v/>
          </cell>
          <cell r="AB712">
            <v>0</v>
          </cell>
          <cell r="AC712">
            <v>0</v>
          </cell>
          <cell r="AD712">
            <v>0</v>
          </cell>
          <cell r="AJ712">
            <v>0</v>
          </cell>
          <cell r="AK712">
            <v>0</v>
          </cell>
        </row>
        <row r="713">
          <cell r="B713" t="str">
            <v/>
          </cell>
          <cell r="H713" t="str">
            <v/>
          </cell>
          <cell r="J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T713" t="str">
            <v/>
          </cell>
          <cell r="U713" t="str">
            <v/>
          </cell>
          <cell r="W713" t="str">
            <v/>
          </cell>
          <cell r="X713" t="str">
            <v/>
          </cell>
          <cell r="AB713">
            <v>0</v>
          </cell>
          <cell r="AC713">
            <v>0</v>
          </cell>
          <cell r="AD713">
            <v>0</v>
          </cell>
          <cell r="AJ713">
            <v>0</v>
          </cell>
          <cell r="AK713">
            <v>0</v>
          </cell>
        </row>
        <row r="714">
          <cell r="B714" t="str">
            <v/>
          </cell>
          <cell r="H714" t="str">
            <v/>
          </cell>
          <cell r="J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T714" t="str">
            <v/>
          </cell>
          <cell r="U714" t="str">
            <v/>
          </cell>
          <cell r="W714" t="str">
            <v/>
          </cell>
          <cell r="X714" t="str">
            <v/>
          </cell>
          <cell r="AB714">
            <v>0</v>
          </cell>
          <cell r="AC714">
            <v>0</v>
          </cell>
          <cell r="AD714">
            <v>0</v>
          </cell>
          <cell r="AJ714">
            <v>0</v>
          </cell>
          <cell r="AK714">
            <v>0</v>
          </cell>
        </row>
        <row r="715">
          <cell r="B715" t="str">
            <v/>
          </cell>
          <cell r="H715" t="str">
            <v/>
          </cell>
          <cell r="J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T715" t="str">
            <v/>
          </cell>
          <cell r="U715" t="str">
            <v/>
          </cell>
          <cell r="W715" t="str">
            <v/>
          </cell>
          <cell r="X715" t="str">
            <v/>
          </cell>
          <cell r="AB715">
            <v>0</v>
          </cell>
          <cell r="AC715">
            <v>0</v>
          </cell>
          <cell r="AD715">
            <v>0</v>
          </cell>
          <cell r="AJ715">
            <v>0</v>
          </cell>
          <cell r="AK715">
            <v>0</v>
          </cell>
        </row>
        <row r="716">
          <cell r="B716" t="str">
            <v/>
          </cell>
          <cell r="H716" t="str">
            <v/>
          </cell>
          <cell r="J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T716" t="str">
            <v/>
          </cell>
          <cell r="U716" t="str">
            <v/>
          </cell>
          <cell r="W716" t="str">
            <v/>
          </cell>
          <cell r="X716" t="str">
            <v/>
          </cell>
          <cell r="AB716">
            <v>0</v>
          </cell>
          <cell r="AC716">
            <v>0</v>
          </cell>
          <cell r="AD716">
            <v>0</v>
          </cell>
          <cell r="AJ716">
            <v>0</v>
          </cell>
          <cell r="AK716">
            <v>0</v>
          </cell>
        </row>
        <row r="717">
          <cell r="B717" t="str">
            <v/>
          </cell>
          <cell r="H717" t="str">
            <v/>
          </cell>
          <cell r="J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T717" t="str">
            <v/>
          </cell>
          <cell r="U717" t="str">
            <v/>
          </cell>
          <cell r="W717" t="str">
            <v/>
          </cell>
          <cell r="X717" t="str">
            <v/>
          </cell>
          <cell r="AB717">
            <v>0</v>
          </cell>
          <cell r="AC717">
            <v>0</v>
          </cell>
          <cell r="AD717">
            <v>0</v>
          </cell>
          <cell r="AJ717">
            <v>0</v>
          </cell>
          <cell r="AK717">
            <v>0</v>
          </cell>
        </row>
        <row r="718">
          <cell r="B718" t="str">
            <v/>
          </cell>
          <cell r="H718" t="str">
            <v/>
          </cell>
          <cell r="J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T718" t="str">
            <v/>
          </cell>
          <cell r="U718" t="str">
            <v/>
          </cell>
          <cell r="W718" t="str">
            <v/>
          </cell>
          <cell r="X718" t="str">
            <v/>
          </cell>
          <cell r="AB718">
            <v>0</v>
          </cell>
          <cell r="AC718">
            <v>0</v>
          </cell>
          <cell r="AD718">
            <v>0</v>
          </cell>
          <cell r="AJ718">
            <v>0</v>
          </cell>
          <cell r="AK718">
            <v>0</v>
          </cell>
        </row>
        <row r="719">
          <cell r="B719" t="str">
            <v/>
          </cell>
          <cell r="H719" t="str">
            <v/>
          </cell>
          <cell r="J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T719" t="str">
            <v/>
          </cell>
          <cell r="U719" t="str">
            <v/>
          </cell>
          <cell r="W719" t="str">
            <v/>
          </cell>
          <cell r="X719" t="str">
            <v/>
          </cell>
          <cell r="AB719">
            <v>0</v>
          </cell>
          <cell r="AC719">
            <v>0</v>
          </cell>
          <cell r="AD719">
            <v>0</v>
          </cell>
          <cell r="AJ719">
            <v>0</v>
          </cell>
          <cell r="AK719">
            <v>0</v>
          </cell>
        </row>
        <row r="720">
          <cell r="B720" t="str">
            <v/>
          </cell>
          <cell r="H720" t="str">
            <v/>
          </cell>
          <cell r="J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T720" t="str">
            <v/>
          </cell>
          <cell r="U720" t="str">
            <v/>
          </cell>
          <cell r="W720" t="str">
            <v/>
          </cell>
          <cell r="X720" t="str">
            <v/>
          </cell>
          <cell r="AB720">
            <v>0</v>
          </cell>
          <cell r="AC720">
            <v>0</v>
          </cell>
          <cell r="AD720">
            <v>0</v>
          </cell>
          <cell r="AJ720">
            <v>0</v>
          </cell>
          <cell r="AK720">
            <v>0</v>
          </cell>
        </row>
        <row r="721">
          <cell r="B721" t="str">
            <v/>
          </cell>
          <cell r="H721" t="str">
            <v/>
          </cell>
          <cell r="J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T721" t="str">
            <v/>
          </cell>
          <cell r="U721" t="str">
            <v/>
          </cell>
          <cell r="W721" t="str">
            <v/>
          </cell>
          <cell r="X721" t="str">
            <v/>
          </cell>
          <cell r="AB721">
            <v>0</v>
          </cell>
          <cell r="AC721">
            <v>0</v>
          </cell>
          <cell r="AD721">
            <v>0</v>
          </cell>
          <cell r="AJ721">
            <v>0</v>
          </cell>
          <cell r="AK721">
            <v>0</v>
          </cell>
        </row>
        <row r="722">
          <cell r="B722" t="str">
            <v/>
          </cell>
          <cell r="H722" t="str">
            <v/>
          </cell>
          <cell r="J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T722" t="str">
            <v/>
          </cell>
          <cell r="U722" t="str">
            <v/>
          </cell>
          <cell r="W722" t="str">
            <v/>
          </cell>
          <cell r="X722" t="str">
            <v/>
          </cell>
          <cell r="AB722">
            <v>0</v>
          </cell>
          <cell r="AC722">
            <v>0</v>
          </cell>
          <cell r="AD722">
            <v>0</v>
          </cell>
          <cell r="AJ722">
            <v>0</v>
          </cell>
          <cell r="AK722">
            <v>0</v>
          </cell>
        </row>
        <row r="723">
          <cell r="B723" t="str">
            <v/>
          </cell>
          <cell r="H723" t="str">
            <v/>
          </cell>
          <cell r="J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T723" t="str">
            <v/>
          </cell>
          <cell r="U723" t="str">
            <v/>
          </cell>
          <cell r="W723" t="str">
            <v/>
          </cell>
          <cell r="X723" t="str">
            <v/>
          </cell>
          <cell r="AB723">
            <v>0</v>
          </cell>
          <cell r="AC723">
            <v>0</v>
          </cell>
          <cell r="AD723">
            <v>0</v>
          </cell>
          <cell r="AJ723">
            <v>0</v>
          </cell>
          <cell r="AK723">
            <v>0</v>
          </cell>
        </row>
        <row r="724">
          <cell r="B724" t="str">
            <v/>
          </cell>
          <cell r="H724" t="str">
            <v/>
          </cell>
          <cell r="J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T724" t="str">
            <v/>
          </cell>
          <cell r="U724" t="str">
            <v/>
          </cell>
          <cell r="W724" t="str">
            <v/>
          </cell>
          <cell r="X724" t="str">
            <v/>
          </cell>
          <cell r="AB724">
            <v>0</v>
          </cell>
          <cell r="AC724">
            <v>0</v>
          </cell>
          <cell r="AD724">
            <v>0</v>
          </cell>
          <cell r="AJ724">
            <v>0</v>
          </cell>
          <cell r="AK724">
            <v>0</v>
          </cell>
        </row>
        <row r="725">
          <cell r="B725" t="str">
            <v/>
          </cell>
          <cell r="H725" t="str">
            <v/>
          </cell>
          <cell r="J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T725" t="str">
            <v/>
          </cell>
          <cell r="U725" t="str">
            <v/>
          </cell>
          <cell r="W725" t="str">
            <v/>
          </cell>
          <cell r="X725" t="str">
            <v/>
          </cell>
          <cell r="AB725">
            <v>0</v>
          </cell>
          <cell r="AC725">
            <v>0</v>
          </cell>
          <cell r="AD725">
            <v>0</v>
          </cell>
          <cell r="AJ725">
            <v>0</v>
          </cell>
          <cell r="AK725">
            <v>0</v>
          </cell>
        </row>
        <row r="726">
          <cell r="B726" t="str">
            <v/>
          </cell>
          <cell r="H726" t="str">
            <v/>
          </cell>
          <cell r="J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T726" t="str">
            <v/>
          </cell>
          <cell r="U726" t="str">
            <v/>
          </cell>
          <cell r="W726" t="str">
            <v/>
          </cell>
          <cell r="X726" t="str">
            <v/>
          </cell>
          <cell r="AB726">
            <v>0</v>
          </cell>
          <cell r="AC726">
            <v>0</v>
          </cell>
          <cell r="AD726">
            <v>0</v>
          </cell>
          <cell r="AJ726">
            <v>0</v>
          </cell>
          <cell r="AK726">
            <v>0</v>
          </cell>
        </row>
        <row r="727">
          <cell r="B727" t="str">
            <v/>
          </cell>
          <cell r="H727" t="str">
            <v/>
          </cell>
          <cell r="J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T727" t="str">
            <v/>
          </cell>
          <cell r="U727" t="str">
            <v/>
          </cell>
          <cell r="W727" t="str">
            <v/>
          </cell>
          <cell r="X727" t="str">
            <v/>
          </cell>
          <cell r="AB727">
            <v>0</v>
          </cell>
          <cell r="AC727">
            <v>0</v>
          </cell>
          <cell r="AD727">
            <v>0</v>
          </cell>
          <cell r="AJ727">
            <v>0</v>
          </cell>
          <cell r="AK727">
            <v>0</v>
          </cell>
        </row>
        <row r="728">
          <cell r="B728" t="str">
            <v/>
          </cell>
          <cell r="H728" t="str">
            <v/>
          </cell>
          <cell r="J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T728" t="str">
            <v/>
          </cell>
          <cell r="U728" t="str">
            <v/>
          </cell>
          <cell r="W728" t="str">
            <v/>
          </cell>
          <cell r="X728" t="str">
            <v/>
          </cell>
          <cell r="AB728">
            <v>0</v>
          </cell>
          <cell r="AC728">
            <v>0</v>
          </cell>
          <cell r="AD728">
            <v>0</v>
          </cell>
          <cell r="AJ728">
            <v>0</v>
          </cell>
          <cell r="AK728">
            <v>0</v>
          </cell>
        </row>
        <row r="729">
          <cell r="B729" t="str">
            <v/>
          </cell>
          <cell r="H729" t="str">
            <v/>
          </cell>
          <cell r="J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T729" t="str">
            <v/>
          </cell>
          <cell r="U729" t="str">
            <v/>
          </cell>
          <cell r="W729" t="str">
            <v/>
          </cell>
          <cell r="X729" t="str">
            <v/>
          </cell>
          <cell r="AB729">
            <v>0</v>
          </cell>
          <cell r="AC729">
            <v>0</v>
          </cell>
          <cell r="AD729">
            <v>0</v>
          </cell>
          <cell r="AJ729">
            <v>0</v>
          </cell>
          <cell r="AK729">
            <v>0</v>
          </cell>
        </row>
        <row r="730">
          <cell r="B730" t="str">
            <v/>
          </cell>
          <cell r="H730" t="str">
            <v/>
          </cell>
          <cell r="J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T730" t="str">
            <v/>
          </cell>
          <cell r="U730" t="str">
            <v/>
          </cell>
          <cell r="W730" t="str">
            <v/>
          </cell>
          <cell r="X730" t="str">
            <v/>
          </cell>
          <cell r="AB730">
            <v>0</v>
          </cell>
          <cell r="AC730">
            <v>0</v>
          </cell>
          <cell r="AD730">
            <v>0</v>
          </cell>
          <cell r="AJ730">
            <v>0</v>
          </cell>
          <cell r="AK730">
            <v>0</v>
          </cell>
        </row>
        <row r="731">
          <cell r="B731" t="str">
            <v/>
          </cell>
          <cell r="H731" t="str">
            <v/>
          </cell>
          <cell r="J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T731" t="str">
            <v/>
          </cell>
          <cell r="U731" t="str">
            <v/>
          </cell>
          <cell r="W731" t="str">
            <v/>
          </cell>
          <cell r="X731" t="str">
            <v/>
          </cell>
          <cell r="AB731">
            <v>0</v>
          </cell>
          <cell r="AC731">
            <v>0</v>
          </cell>
          <cell r="AD731">
            <v>0</v>
          </cell>
          <cell r="AJ731">
            <v>0</v>
          </cell>
          <cell r="AK731">
            <v>0</v>
          </cell>
        </row>
        <row r="732">
          <cell r="B732" t="str">
            <v/>
          </cell>
          <cell r="H732" t="str">
            <v/>
          </cell>
          <cell r="J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T732" t="str">
            <v/>
          </cell>
          <cell r="U732" t="str">
            <v/>
          </cell>
          <cell r="W732" t="str">
            <v/>
          </cell>
          <cell r="X732" t="str">
            <v/>
          </cell>
          <cell r="AB732">
            <v>0</v>
          </cell>
          <cell r="AC732">
            <v>0</v>
          </cell>
          <cell r="AD732">
            <v>0</v>
          </cell>
          <cell r="AJ732">
            <v>0</v>
          </cell>
          <cell r="AK732">
            <v>0</v>
          </cell>
        </row>
        <row r="733">
          <cell r="B733" t="str">
            <v/>
          </cell>
          <cell r="H733" t="str">
            <v/>
          </cell>
          <cell r="J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T733" t="str">
            <v/>
          </cell>
          <cell r="U733" t="str">
            <v/>
          </cell>
          <cell r="W733" t="str">
            <v/>
          </cell>
          <cell r="X733" t="str">
            <v/>
          </cell>
          <cell r="AB733">
            <v>0</v>
          </cell>
          <cell r="AC733">
            <v>0</v>
          </cell>
          <cell r="AD733">
            <v>0</v>
          </cell>
          <cell r="AJ733">
            <v>0</v>
          </cell>
          <cell r="AK733">
            <v>0</v>
          </cell>
        </row>
        <row r="734">
          <cell r="B734" t="str">
            <v/>
          </cell>
          <cell r="H734" t="str">
            <v/>
          </cell>
          <cell r="J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T734" t="str">
            <v/>
          </cell>
          <cell r="U734" t="str">
            <v/>
          </cell>
          <cell r="W734" t="str">
            <v/>
          </cell>
          <cell r="X734" t="str">
            <v/>
          </cell>
          <cell r="AB734">
            <v>0</v>
          </cell>
          <cell r="AC734">
            <v>0</v>
          </cell>
          <cell r="AD734">
            <v>0</v>
          </cell>
          <cell r="AJ734">
            <v>0</v>
          </cell>
          <cell r="AK734">
            <v>0</v>
          </cell>
        </row>
        <row r="735">
          <cell r="B735" t="str">
            <v/>
          </cell>
          <cell r="H735" t="str">
            <v/>
          </cell>
          <cell r="J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T735" t="str">
            <v/>
          </cell>
          <cell r="U735" t="str">
            <v/>
          </cell>
          <cell r="W735" t="str">
            <v/>
          </cell>
          <cell r="X735" t="str">
            <v/>
          </cell>
          <cell r="AB735">
            <v>0</v>
          </cell>
          <cell r="AC735">
            <v>0</v>
          </cell>
          <cell r="AD735">
            <v>0</v>
          </cell>
          <cell r="AJ735">
            <v>0</v>
          </cell>
          <cell r="AK735">
            <v>0</v>
          </cell>
        </row>
        <row r="736">
          <cell r="B736" t="str">
            <v/>
          </cell>
          <cell r="H736" t="str">
            <v/>
          </cell>
          <cell r="J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T736" t="str">
            <v/>
          </cell>
          <cell r="U736" t="str">
            <v/>
          </cell>
          <cell r="W736" t="str">
            <v/>
          </cell>
          <cell r="X736" t="str">
            <v/>
          </cell>
          <cell r="AB736">
            <v>0</v>
          </cell>
          <cell r="AC736">
            <v>0</v>
          </cell>
          <cell r="AD736">
            <v>0</v>
          </cell>
          <cell r="AJ736">
            <v>0</v>
          </cell>
          <cell r="AK736">
            <v>0</v>
          </cell>
        </row>
        <row r="737">
          <cell r="B737" t="str">
            <v/>
          </cell>
          <cell r="H737" t="str">
            <v/>
          </cell>
          <cell r="J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T737" t="str">
            <v/>
          </cell>
          <cell r="U737" t="str">
            <v/>
          </cell>
          <cell r="W737" t="str">
            <v/>
          </cell>
          <cell r="X737" t="str">
            <v/>
          </cell>
          <cell r="AB737">
            <v>0</v>
          </cell>
          <cell r="AC737">
            <v>0</v>
          </cell>
          <cell r="AD737">
            <v>0</v>
          </cell>
          <cell r="AJ737">
            <v>0</v>
          </cell>
          <cell r="AK737">
            <v>0</v>
          </cell>
        </row>
        <row r="738">
          <cell r="B738" t="str">
            <v/>
          </cell>
          <cell r="H738" t="str">
            <v/>
          </cell>
          <cell r="J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T738" t="str">
            <v/>
          </cell>
          <cell r="U738" t="str">
            <v/>
          </cell>
          <cell r="W738" t="str">
            <v/>
          </cell>
          <cell r="X738" t="str">
            <v/>
          </cell>
          <cell r="AB738">
            <v>0</v>
          </cell>
          <cell r="AC738">
            <v>0</v>
          </cell>
          <cell r="AD738">
            <v>0</v>
          </cell>
          <cell r="AJ738">
            <v>0</v>
          </cell>
          <cell r="AK738">
            <v>0</v>
          </cell>
        </row>
        <row r="739">
          <cell r="B739" t="str">
            <v/>
          </cell>
          <cell r="H739" t="str">
            <v/>
          </cell>
          <cell r="J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T739" t="str">
            <v/>
          </cell>
          <cell r="U739" t="str">
            <v/>
          </cell>
          <cell r="W739" t="str">
            <v/>
          </cell>
          <cell r="X739" t="str">
            <v/>
          </cell>
          <cell r="AB739">
            <v>0</v>
          </cell>
          <cell r="AC739">
            <v>0</v>
          </cell>
          <cell r="AD739">
            <v>0</v>
          </cell>
          <cell r="AJ739">
            <v>0</v>
          </cell>
          <cell r="AK739">
            <v>0</v>
          </cell>
        </row>
        <row r="740">
          <cell r="B740" t="str">
            <v/>
          </cell>
          <cell r="H740" t="str">
            <v/>
          </cell>
          <cell r="J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T740" t="str">
            <v/>
          </cell>
          <cell r="U740" t="str">
            <v/>
          </cell>
          <cell r="W740" t="str">
            <v/>
          </cell>
          <cell r="X740" t="str">
            <v/>
          </cell>
          <cell r="AB740">
            <v>0</v>
          </cell>
          <cell r="AC740">
            <v>0</v>
          </cell>
          <cell r="AD740">
            <v>0</v>
          </cell>
          <cell r="AJ740">
            <v>0</v>
          </cell>
          <cell r="AK740">
            <v>0</v>
          </cell>
        </row>
        <row r="741">
          <cell r="B741" t="str">
            <v/>
          </cell>
          <cell r="H741" t="str">
            <v/>
          </cell>
          <cell r="J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T741" t="str">
            <v/>
          </cell>
          <cell r="U741" t="str">
            <v/>
          </cell>
          <cell r="W741" t="str">
            <v/>
          </cell>
          <cell r="X741" t="str">
            <v/>
          </cell>
          <cell r="AB741">
            <v>0</v>
          </cell>
          <cell r="AC741">
            <v>0</v>
          </cell>
          <cell r="AD741">
            <v>0</v>
          </cell>
          <cell r="AJ741">
            <v>0</v>
          </cell>
          <cell r="AK741">
            <v>0</v>
          </cell>
        </row>
        <row r="742">
          <cell r="B742" t="str">
            <v/>
          </cell>
          <cell r="H742" t="str">
            <v/>
          </cell>
          <cell r="J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T742" t="str">
            <v/>
          </cell>
          <cell r="U742" t="str">
            <v/>
          </cell>
          <cell r="W742" t="str">
            <v/>
          </cell>
          <cell r="X742" t="str">
            <v/>
          </cell>
          <cell r="AB742">
            <v>0</v>
          </cell>
          <cell r="AC742">
            <v>0</v>
          </cell>
          <cell r="AD742">
            <v>0</v>
          </cell>
          <cell r="AJ742">
            <v>0</v>
          </cell>
          <cell r="AK742">
            <v>0</v>
          </cell>
        </row>
        <row r="743">
          <cell r="B743" t="str">
            <v/>
          </cell>
          <cell r="H743" t="str">
            <v/>
          </cell>
          <cell r="J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T743" t="str">
            <v/>
          </cell>
          <cell r="U743" t="str">
            <v/>
          </cell>
          <cell r="W743" t="str">
            <v/>
          </cell>
          <cell r="X743" t="str">
            <v/>
          </cell>
          <cell r="AB743">
            <v>0</v>
          </cell>
          <cell r="AC743">
            <v>0</v>
          </cell>
          <cell r="AD743">
            <v>0</v>
          </cell>
          <cell r="AJ743">
            <v>0</v>
          </cell>
          <cell r="AK743">
            <v>0</v>
          </cell>
        </row>
        <row r="744">
          <cell r="B744" t="str">
            <v/>
          </cell>
          <cell r="H744" t="str">
            <v/>
          </cell>
          <cell r="J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T744" t="str">
            <v/>
          </cell>
          <cell r="U744" t="str">
            <v/>
          </cell>
          <cell r="W744" t="str">
            <v/>
          </cell>
          <cell r="X744" t="str">
            <v/>
          </cell>
          <cell r="AB744">
            <v>0</v>
          </cell>
          <cell r="AC744">
            <v>0</v>
          </cell>
          <cell r="AD744">
            <v>0</v>
          </cell>
          <cell r="AJ744">
            <v>0</v>
          </cell>
          <cell r="AK744">
            <v>0</v>
          </cell>
        </row>
        <row r="745">
          <cell r="B745" t="str">
            <v/>
          </cell>
          <cell r="H745" t="str">
            <v/>
          </cell>
          <cell r="J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T745" t="str">
            <v/>
          </cell>
          <cell r="U745" t="str">
            <v/>
          </cell>
          <cell r="W745" t="str">
            <v/>
          </cell>
          <cell r="X745" t="str">
            <v/>
          </cell>
          <cell r="AB745">
            <v>0</v>
          </cell>
          <cell r="AC745">
            <v>0</v>
          </cell>
          <cell r="AD745">
            <v>0</v>
          </cell>
          <cell r="AJ745">
            <v>0</v>
          </cell>
          <cell r="AK745">
            <v>0</v>
          </cell>
        </row>
        <row r="746">
          <cell r="B746" t="str">
            <v/>
          </cell>
          <cell r="H746" t="str">
            <v/>
          </cell>
          <cell r="J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T746" t="str">
            <v/>
          </cell>
          <cell r="U746" t="str">
            <v/>
          </cell>
          <cell r="W746" t="str">
            <v/>
          </cell>
          <cell r="X746" t="str">
            <v/>
          </cell>
          <cell r="AB746">
            <v>0</v>
          </cell>
          <cell r="AC746">
            <v>0</v>
          </cell>
          <cell r="AD746">
            <v>0</v>
          </cell>
          <cell r="AJ746">
            <v>0</v>
          </cell>
          <cell r="AK746">
            <v>0</v>
          </cell>
        </row>
        <row r="747">
          <cell r="B747" t="str">
            <v/>
          </cell>
          <cell r="H747" t="str">
            <v/>
          </cell>
          <cell r="J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T747" t="str">
            <v/>
          </cell>
          <cell r="U747" t="str">
            <v/>
          </cell>
          <cell r="W747" t="str">
            <v/>
          </cell>
          <cell r="X747" t="str">
            <v/>
          </cell>
          <cell r="AB747">
            <v>0</v>
          </cell>
          <cell r="AC747">
            <v>0</v>
          </cell>
          <cell r="AD747">
            <v>0</v>
          </cell>
          <cell r="AJ747">
            <v>0</v>
          </cell>
          <cell r="AK747">
            <v>0</v>
          </cell>
        </row>
        <row r="748">
          <cell r="B748" t="str">
            <v/>
          </cell>
          <cell r="H748" t="str">
            <v/>
          </cell>
          <cell r="J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T748" t="str">
            <v/>
          </cell>
          <cell r="U748" t="str">
            <v/>
          </cell>
          <cell r="W748" t="str">
            <v/>
          </cell>
          <cell r="X748" t="str">
            <v/>
          </cell>
          <cell r="AB748">
            <v>0</v>
          </cell>
          <cell r="AC748">
            <v>0</v>
          </cell>
          <cell r="AD748">
            <v>0</v>
          </cell>
          <cell r="AJ748">
            <v>0</v>
          </cell>
          <cell r="AK748">
            <v>0</v>
          </cell>
        </row>
        <row r="749">
          <cell r="B749" t="str">
            <v/>
          </cell>
          <cell r="H749" t="str">
            <v/>
          </cell>
          <cell r="J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T749" t="str">
            <v/>
          </cell>
          <cell r="U749" t="str">
            <v/>
          </cell>
          <cell r="W749" t="str">
            <v/>
          </cell>
          <cell r="X749" t="str">
            <v/>
          </cell>
          <cell r="AB749">
            <v>0</v>
          </cell>
          <cell r="AC749">
            <v>0</v>
          </cell>
          <cell r="AD749">
            <v>0</v>
          </cell>
          <cell r="AJ749">
            <v>0</v>
          </cell>
          <cell r="AK749">
            <v>0</v>
          </cell>
        </row>
        <row r="750">
          <cell r="B750" t="str">
            <v/>
          </cell>
          <cell r="H750" t="str">
            <v/>
          </cell>
          <cell r="J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T750" t="str">
            <v/>
          </cell>
          <cell r="U750" t="str">
            <v/>
          </cell>
          <cell r="W750" t="str">
            <v/>
          </cell>
          <cell r="X750" t="str">
            <v/>
          </cell>
          <cell r="AB750">
            <v>0</v>
          </cell>
          <cell r="AC750">
            <v>0</v>
          </cell>
          <cell r="AD750">
            <v>0</v>
          </cell>
          <cell r="AJ750">
            <v>0</v>
          </cell>
          <cell r="AK750">
            <v>0</v>
          </cell>
        </row>
        <row r="751">
          <cell r="B751" t="str">
            <v/>
          </cell>
          <cell r="H751" t="str">
            <v/>
          </cell>
          <cell r="J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T751" t="str">
            <v/>
          </cell>
          <cell r="U751" t="str">
            <v/>
          </cell>
          <cell r="W751" t="str">
            <v/>
          </cell>
          <cell r="X751" t="str">
            <v/>
          </cell>
          <cell r="AB751">
            <v>0</v>
          </cell>
          <cell r="AC751">
            <v>0</v>
          </cell>
          <cell r="AD751">
            <v>0</v>
          </cell>
          <cell r="AJ751">
            <v>0</v>
          </cell>
          <cell r="AK751">
            <v>0</v>
          </cell>
        </row>
        <row r="752">
          <cell r="B752" t="str">
            <v/>
          </cell>
          <cell r="H752" t="str">
            <v/>
          </cell>
          <cell r="J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T752" t="str">
            <v/>
          </cell>
          <cell r="U752" t="str">
            <v/>
          </cell>
          <cell r="W752" t="str">
            <v/>
          </cell>
          <cell r="X752" t="str">
            <v/>
          </cell>
          <cell r="AB752">
            <v>0</v>
          </cell>
          <cell r="AC752">
            <v>0</v>
          </cell>
          <cell r="AD752">
            <v>0</v>
          </cell>
          <cell r="AJ752">
            <v>0</v>
          </cell>
          <cell r="AK752">
            <v>0</v>
          </cell>
        </row>
        <row r="753">
          <cell r="B753" t="str">
            <v/>
          </cell>
          <cell r="H753" t="str">
            <v/>
          </cell>
          <cell r="J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T753" t="str">
            <v/>
          </cell>
          <cell r="U753" t="str">
            <v/>
          </cell>
          <cell r="W753" t="str">
            <v/>
          </cell>
          <cell r="X753" t="str">
            <v/>
          </cell>
          <cell r="AB753">
            <v>0</v>
          </cell>
          <cell r="AC753">
            <v>0</v>
          </cell>
          <cell r="AD753">
            <v>0</v>
          </cell>
          <cell r="AJ753">
            <v>0</v>
          </cell>
          <cell r="AK753">
            <v>0</v>
          </cell>
        </row>
        <row r="754">
          <cell r="B754" t="str">
            <v/>
          </cell>
          <cell r="H754" t="str">
            <v/>
          </cell>
          <cell r="J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T754" t="str">
            <v/>
          </cell>
          <cell r="U754" t="str">
            <v/>
          </cell>
          <cell r="W754" t="str">
            <v/>
          </cell>
          <cell r="X754" t="str">
            <v/>
          </cell>
          <cell r="AB754">
            <v>0</v>
          </cell>
          <cell r="AC754">
            <v>0</v>
          </cell>
          <cell r="AD754">
            <v>0</v>
          </cell>
          <cell r="AJ754">
            <v>0</v>
          </cell>
          <cell r="AK754">
            <v>0</v>
          </cell>
        </row>
        <row r="755">
          <cell r="B755" t="str">
            <v/>
          </cell>
          <cell r="H755" t="str">
            <v/>
          </cell>
          <cell r="J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T755" t="str">
            <v/>
          </cell>
          <cell r="U755" t="str">
            <v/>
          </cell>
          <cell r="W755" t="str">
            <v/>
          </cell>
          <cell r="X755" t="str">
            <v/>
          </cell>
          <cell r="AB755">
            <v>0</v>
          </cell>
          <cell r="AC755">
            <v>0</v>
          </cell>
          <cell r="AD755">
            <v>0</v>
          </cell>
          <cell r="AJ755">
            <v>0</v>
          </cell>
          <cell r="AK755">
            <v>0</v>
          </cell>
        </row>
        <row r="756">
          <cell r="B756" t="str">
            <v/>
          </cell>
          <cell r="H756" t="str">
            <v/>
          </cell>
          <cell r="J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T756" t="str">
            <v/>
          </cell>
          <cell r="U756" t="str">
            <v/>
          </cell>
          <cell r="W756" t="str">
            <v/>
          </cell>
          <cell r="X756" t="str">
            <v/>
          </cell>
          <cell r="AB756">
            <v>0</v>
          </cell>
          <cell r="AC756">
            <v>0</v>
          </cell>
          <cell r="AD756">
            <v>0</v>
          </cell>
          <cell r="AJ756">
            <v>0</v>
          </cell>
          <cell r="AK756">
            <v>0</v>
          </cell>
        </row>
        <row r="757">
          <cell r="B757" t="str">
            <v/>
          </cell>
          <cell r="H757" t="str">
            <v/>
          </cell>
          <cell r="J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T757" t="str">
            <v/>
          </cell>
          <cell r="U757" t="str">
            <v/>
          </cell>
          <cell r="W757" t="str">
            <v/>
          </cell>
          <cell r="X757" t="str">
            <v/>
          </cell>
          <cell r="AB757">
            <v>0</v>
          </cell>
          <cell r="AC757">
            <v>0</v>
          </cell>
          <cell r="AD757">
            <v>0</v>
          </cell>
          <cell r="AJ757">
            <v>0</v>
          </cell>
          <cell r="AK757">
            <v>0</v>
          </cell>
        </row>
        <row r="758">
          <cell r="B758" t="str">
            <v/>
          </cell>
          <cell r="H758" t="str">
            <v/>
          </cell>
          <cell r="J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T758" t="str">
            <v/>
          </cell>
          <cell r="U758" t="str">
            <v/>
          </cell>
          <cell r="W758" t="str">
            <v/>
          </cell>
          <cell r="X758" t="str">
            <v/>
          </cell>
          <cell r="AB758">
            <v>0</v>
          </cell>
          <cell r="AC758">
            <v>0</v>
          </cell>
          <cell r="AD758">
            <v>0</v>
          </cell>
          <cell r="AJ758">
            <v>0</v>
          </cell>
          <cell r="AK758">
            <v>0</v>
          </cell>
        </row>
        <row r="759">
          <cell r="B759" t="str">
            <v/>
          </cell>
          <cell r="H759" t="str">
            <v/>
          </cell>
          <cell r="J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T759" t="str">
            <v/>
          </cell>
          <cell r="U759" t="str">
            <v/>
          </cell>
          <cell r="W759" t="str">
            <v/>
          </cell>
          <cell r="X759" t="str">
            <v/>
          </cell>
          <cell r="AB759">
            <v>0</v>
          </cell>
          <cell r="AC759">
            <v>0</v>
          </cell>
          <cell r="AD759">
            <v>0</v>
          </cell>
          <cell r="AJ759">
            <v>0</v>
          </cell>
          <cell r="AK759">
            <v>0</v>
          </cell>
        </row>
        <row r="760">
          <cell r="B760" t="str">
            <v/>
          </cell>
          <cell r="H760" t="str">
            <v/>
          </cell>
          <cell r="J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T760" t="str">
            <v/>
          </cell>
          <cell r="U760" t="str">
            <v/>
          </cell>
          <cell r="W760" t="str">
            <v/>
          </cell>
          <cell r="X760" t="str">
            <v/>
          </cell>
          <cell r="AB760">
            <v>0</v>
          </cell>
          <cell r="AC760">
            <v>0</v>
          </cell>
          <cell r="AD760">
            <v>0</v>
          </cell>
          <cell r="AJ760">
            <v>0</v>
          </cell>
          <cell r="AK760">
            <v>0</v>
          </cell>
        </row>
        <row r="761">
          <cell r="B761" t="str">
            <v/>
          </cell>
          <cell r="H761" t="str">
            <v/>
          </cell>
          <cell r="J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T761" t="str">
            <v/>
          </cell>
          <cell r="U761" t="str">
            <v/>
          </cell>
          <cell r="W761" t="str">
            <v/>
          </cell>
          <cell r="X761" t="str">
            <v/>
          </cell>
          <cell r="AB761">
            <v>0</v>
          </cell>
          <cell r="AC761">
            <v>0</v>
          </cell>
          <cell r="AD761">
            <v>0</v>
          </cell>
          <cell r="AJ761">
            <v>0</v>
          </cell>
          <cell r="AK761">
            <v>0</v>
          </cell>
        </row>
        <row r="762">
          <cell r="B762" t="str">
            <v/>
          </cell>
          <cell r="H762" t="str">
            <v/>
          </cell>
          <cell r="J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T762" t="str">
            <v/>
          </cell>
          <cell r="U762" t="str">
            <v/>
          </cell>
          <cell r="W762" t="str">
            <v/>
          </cell>
          <cell r="X762" t="str">
            <v/>
          </cell>
          <cell r="AB762">
            <v>0</v>
          </cell>
          <cell r="AC762">
            <v>0</v>
          </cell>
          <cell r="AD762">
            <v>0</v>
          </cell>
          <cell r="AJ762">
            <v>0</v>
          </cell>
          <cell r="AK762">
            <v>0</v>
          </cell>
        </row>
        <row r="763">
          <cell r="B763" t="str">
            <v/>
          </cell>
          <cell r="H763" t="str">
            <v/>
          </cell>
          <cell r="J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T763" t="str">
            <v/>
          </cell>
          <cell r="U763" t="str">
            <v/>
          </cell>
          <cell r="W763" t="str">
            <v/>
          </cell>
          <cell r="X763" t="str">
            <v/>
          </cell>
          <cell r="AB763">
            <v>0</v>
          </cell>
          <cell r="AC763">
            <v>0</v>
          </cell>
          <cell r="AD763">
            <v>0</v>
          </cell>
          <cell r="AJ763">
            <v>0</v>
          </cell>
          <cell r="AK763">
            <v>0</v>
          </cell>
        </row>
        <row r="764">
          <cell r="B764" t="str">
            <v/>
          </cell>
          <cell r="H764" t="str">
            <v/>
          </cell>
          <cell r="J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T764" t="str">
            <v/>
          </cell>
          <cell r="U764" t="str">
            <v/>
          </cell>
          <cell r="W764" t="str">
            <v/>
          </cell>
          <cell r="X764" t="str">
            <v/>
          </cell>
          <cell r="AB764">
            <v>0</v>
          </cell>
          <cell r="AC764">
            <v>0</v>
          </cell>
          <cell r="AD764">
            <v>0</v>
          </cell>
          <cell r="AJ764">
            <v>0</v>
          </cell>
          <cell r="AK764">
            <v>0</v>
          </cell>
        </row>
        <row r="765">
          <cell r="B765" t="str">
            <v/>
          </cell>
          <cell r="H765" t="str">
            <v/>
          </cell>
          <cell r="J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T765" t="str">
            <v/>
          </cell>
          <cell r="U765" t="str">
            <v/>
          </cell>
          <cell r="W765" t="str">
            <v/>
          </cell>
          <cell r="X765" t="str">
            <v/>
          </cell>
          <cell r="AB765">
            <v>0</v>
          </cell>
          <cell r="AC765">
            <v>0</v>
          </cell>
          <cell r="AD765">
            <v>0</v>
          </cell>
          <cell r="AJ765">
            <v>0</v>
          </cell>
          <cell r="AK765">
            <v>0</v>
          </cell>
        </row>
        <row r="766">
          <cell r="B766" t="str">
            <v/>
          </cell>
          <cell r="H766" t="str">
            <v/>
          </cell>
          <cell r="J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T766" t="str">
            <v/>
          </cell>
          <cell r="U766" t="str">
            <v/>
          </cell>
          <cell r="W766" t="str">
            <v/>
          </cell>
          <cell r="X766" t="str">
            <v/>
          </cell>
          <cell r="AB766">
            <v>0</v>
          </cell>
          <cell r="AC766">
            <v>0</v>
          </cell>
          <cell r="AD766">
            <v>0</v>
          </cell>
          <cell r="AJ766">
            <v>0</v>
          </cell>
          <cell r="AK766">
            <v>0</v>
          </cell>
        </row>
        <row r="767">
          <cell r="B767" t="str">
            <v/>
          </cell>
          <cell r="H767" t="str">
            <v/>
          </cell>
          <cell r="J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T767" t="str">
            <v/>
          </cell>
          <cell r="U767" t="str">
            <v/>
          </cell>
          <cell r="W767" t="str">
            <v/>
          </cell>
          <cell r="X767" t="str">
            <v/>
          </cell>
          <cell r="AB767">
            <v>0</v>
          </cell>
          <cell r="AC767">
            <v>0</v>
          </cell>
          <cell r="AD767">
            <v>0</v>
          </cell>
          <cell r="AJ767">
            <v>0</v>
          </cell>
          <cell r="AK767">
            <v>0</v>
          </cell>
        </row>
        <row r="768">
          <cell r="B768" t="str">
            <v/>
          </cell>
          <cell r="H768" t="str">
            <v/>
          </cell>
          <cell r="J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T768" t="str">
            <v/>
          </cell>
          <cell r="U768" t="str">
            <v/>
          </cell>
          <cell r="W768" t="str">
            <v/>
          </cell>
          <cell r="X768" t="str">
            <v/>
          </cell>
          <cell r="AB768">
            <v>0</v>
          </cell>
          <cell r="AC768">
            <v>0</v>
          </cell>
          <cell r="AD768">
            <v>0</v>
          </cell>
          <cell r="AJ768">
            <v>0</v>
          </cell>
          <cell r="AK768">
            <v>0</v>
          </cell>
        </row>
        <row r="769">
          <cell r="B769" t="str">
            <v/>
          </cell>
          <cell r="H769" t="str">
            <v/>
          </cell>
          <cell r="J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T769" t="str">
            <v/>
          </cell>
          <cell r="U769" t="str">
            <v/>
          </cell>
          <cell r="W769" t="str">
            <v/>
          </cell>
          <cell r="X769" t="str">
            <v/>
          </cell>
          <cell r="AB769">
            <v>0</v>
          </cell>
          <cell r="AC769">
            <v>0</v>
          </cell>
          <cell r="AD769">
            <v>0</v>
          </cell>
          <cell r="AJ769">
            <v>0</v>
          </cell>
          <cell r="AK769">
            <v>0</v>
          </cell>
        </row>
        <row r="770">
          <cell r="B770" t="str">
            <v/>
          </cell>
          <cell r="H770" t="str">
            <v/>
          </cell>
          <cell r="J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T770" t="str">
            <v/>
          </cell>
          <cell r="U770" t="str">
            <v/>
          </cell>
          <cell r="W770" t="str">
            <v/>
          </cell>
          <cell r="X770" t="str">
            <v/>
          </cell>
          <cell r="AB770">
            <v>0</v>
          </cell>
          <cell r="AC770">
            <v>0</v>
          </cell>
          <cell r="AD770">
            <v>0</v>
          </cell>
          <cell r="AJ770">
            <v>0</v>
          </cell>
          <cell r="AK770">
            <v>0</v>
          </cell>
        </row>
        <row r="771">
          <cell r="B771" t="str">
            <v/>
          </cell>
          <cell r="H771" t="str">
            <v/>
          </cell>
          <cell r="J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T771" t="str">
            <v/>
          </cell>
          <cell r="U771" t="str">
            <v/>
          </cell>
          <cell r="W771" t="str">
            <v/>
          </cell>
          <cell r="X771" t="str">
            <v/>
          </cell>
          <cell r="AB771">
            <v>0</v>
          </cell>
          <cell r="AC771">
            <v>0</v>
          </cell>
          <cell r="AD771">
            <v>0</v>
          </cell>
          <cell r="AJ771">
            <v>0</v>
          </cell>
          <cell r="AK771">
            <v>0</v>
          </cell>
        </row>
        <row r="772">
          <cell r="B772" t="str">
            <v/>
          </cell>
          <cell r="H772" t="str">
            <v/>
          </cell>
          <cell r="J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T772" t="str">
            <v/>
          </cell>
          <cell r="U772" t="str">
            <v/>
          </cell>
          <cell r="W772" t="str">
            <v/>
          </cell>
          <cell r="X772" t="str">
            <v/>
          </cell>
          <cell r="AB772">
            <v>0</v>
          </cell>
          <cell r="AC772">
            <v>0</v>
          </cell>
          <cell r="AD772">
            <v>0</v>
          </cell>
          <cell r="AJ772">
            <v>0</v>
          </cell>
          <cell r="AK772">
            <v>0</v>
          </cell>
        </row>
        <row r="773">
          <cell r="B773" t="str">
            <v/>
          </cell>
          <cell r="H773" t="str">
            <v/>
          </cell>
          <cell r="J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T773" t="str">
            <v/>
          </cell>
          <cell r="U773" t="str">
            <v/>
          </cell>
          <cell r="W773" t="str">
            <v/>
          </cell>
          <cell r="X773" t="str">
            <v/>
          </cell>
          <cell r="AB773">
            <v>0</v>
          </cell>
          <cell r="AC773">
            <v>0</v>
          </cell>
          <cell r="AD773">
            <v>0</v>
          </cell>
          <cell r="AJ773">
            <v>0</v>
          </cell>
          <cell r="AK773">
            <v>0</v>
          </cell>
        </row>
        <row r="774">
          <cell r="B774" t="str">
            <v/>
          </cell>
          <cell r="H774" t="str">
            <v/>
          </cell>
          <cell r="J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T774" t="str">
            <v/>
          </cell>
          <cell r="U774" t="str">
            <v/>
          </cell>
          <cell r="W774" t="str">
            <v/>
          </cell>
          <cell r="X774" t="str">
            <v/>
          </cell>
          <cell r="AB774">
            <v>0</v>
          </cell>
          <cell r="AC774">
            <v>0</v>
          </cell>
          <cell r="AD774">
            <v>0</v>
          </cell>
          <cell r="AJ774">
            <v>0</v>
          </cell>
          <cell r="AK774">
            <v>0</v>
          </cell>
        </row>
        <row r="775">
          <cell r="B775" t="str">
            <v/>
          </cell>
          <cell r="H775" t="str">
            <v/>
          </cell>
          <cell r="J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T775" t="str">
            <v/>
          </cell>
          <cell r="U775" t="str">
            <v/>
          </cell>
          <cell r="W775" t="str">
            <v/>
          </cell>
          <cell r="X775" t="str">
            <v/>
          </cell>
          <cell r="AB775">
            <v>0</v>
          </cell>
          <cell r="AC775">
            <v>0</v>
          </cell>
          <cell r="AD775">
            <v>0</v>
          </cell>
          <cell r="AJ775">
            <v>0</v>
          </cell>
          <cell r="AK775">
            <v>0</v>
          </cell>
        </row>
        <row r="776">
          <cell r="B776" t="str">
            <v/>
          </cell>
          <cell r="H776" t="str">
            <v/>
          </cell>
          <cell r="J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T776" t="str">
            <v/>
          </cell>
          <cell r="U776" t="str">
            <v/>
          </cell>
          <cell r="W776" t="str">
            <v/>
          </cell>
          <cell r="X776" t="str">
            <v/>
          </cell>
          <cell r="AB776">
            <v>0</v>
          </cell>
          <cell r="AC776">
            <v>0</v>
          </cell>
          <cell r="AD776">
            <v>0</v>
          </cell>
          <cell r="AJ776">
            <v>0</v>
          </cell>
          <cell r="AK776">
            <v>0</v>
          </cell>
        </row>
        <row r="777">
          <cell r="B777" t="str">
            <v/>
          </cell>
          <cell r="H777" t="str">
            <v/>
          </cell>
          <cell r="J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T777" t="str">
            <v/>
          </cell>
          <cell r="U777" t="str">
            <v/>
          </cell>
          <cell r="W777" t="str">
            <v/>
          </cell>
          <cell r="X777" t="str">
            <v/>
          </cell>
          <cell r="AB777">
            <v>0</v>
          </cell>
          <cell r="AC777">
            <v>0</v>
          </cell>
          <cell r="AD777">
            <v>0</v>
          </cell>
          <cell r="AJ777">
            <v>0</v>
          </cell>
          <cell r="AK777">
            <v>0</v>
          </cell>
        </row>
        <row r="778">
          <cell r="B778" t="str">
            <v/>
          </cell>
          <cell r="H778" t="str">
            <v/>
          </cell>
          <cell r="J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T778" t="str">
            <v/>
          </cell>
          <cell r="U778" t="str">
            <v/>
          </cell>
          <cell r="W778" t="str">
            <v/>
          </cell>
          <cell r="X778" t="str">
            <v/>
          </cell>
          <cell r="AB778">
            <v>0</v>
          </cell>
          <cell r="AC778">
            <v>0</v>
          </cell>
          <cell r="AD778">
            <v>0</v>
          </cell>
          <cell r="AJ778">
            <v>0</v>
          </cell>
          <cell r="AK778">
            <v>0</v>
          </cell>
        </row>
        <row r="779">
          <cell r="B779" t="str">
            <v/>
          </cell>
          <cell r="H779" t="str">
            <v/>
          </cell>
          <cell r="J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T779" t="str">
            <v/>
          </cell>
          <cell r="U779" t="str">
            <v/>
          </cell>
          <cell r="W779" t="str">
            <v/>
          </cell>
          <cell r="X779" t="str">
            <v/>
          </cell>
          <cell r="AB779">
            <v>0</v>
          </cell>
          <cell r="AC779">
            <v>0</v>
          </cell>
          <cell r="AD779">
            <v>0</v>
          </cell>
          <cell r="AJ779">
            <v>0</v>
          </cell>
          <cell r="AK779">
            <v>0</v>
          </cell>
        </row>
        <row r="780">
          <cell r="B780" t="str">
            <v/>
          </cell>
          <cell r="H780" t="str">
            <v/>
          </cell>
          <cell r="J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T780" t="str">
            <v/>
          </cell>
          <cell r="U780" t="str">
            <v/>
          </cell>
          <cell r="W780" t="str">
            <v/>
          </cell>
          <cell r="X780" t="str">
            <v/>
          </cell>
          <cell r="AB780">
            <v>0</v>
          </cell>
          <cell r="AC780">
            <v>0</v>
          </cell>
          <cell r="AD780">
            <v>0</v>
          </cell>
          <cell r="AJ780">
            <v>0</v>
          </cell>
          <cell r="AK780">
            <v>0</v>
          </cell>
        </row>
        <row r="781">
          <cell r="B781" t="str">
            <v/>
          </cell>
          <cell r="H781" t="str">
            <v/>
          </cell>
          <cell r="J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T781" t="str">
            <v/>
          </cell>
          <cell r="U781" t="str">
            <v/>
          </cell>
          <cell r="W781" t="str">
            <v/>
          </cell>
          <cell r="X781" t="str">
            <v/>
          </cell>
          <cell r="AB781">
            <v>0</v>
          </cell>
          <cell r="AC781">
            <v>0</v>
          </cell>
          <cell r="AD781">
            <v>0</v>
          </cell>
          <cell r="AJ781">
            <v>0</v>
          </cell>
          <cell r="AK781">
            <v>0</v>
          </cell>
        </row>
        <row r="782">
          <cell r="B782" t="str">
            <v/>
          </cell>
          <cell r="H782" t="str">
            <v/>
          </cell>
          <cell r="J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T782" t="str">
            <v/>
          </cell>
          <cell r="U782" t="str">
            <v/>
          </cell>
          <cell r="W782" t="str">
            <v/>
          </cell>
          <cell r="X782" t="str">
            <v/>
          </cell>
          <cell r="AB782">
            <v>0</v>
          </cell>
          <cell r="AC782">
            <v>0</v>
          </cell>
          <cell r="AD782">
            <v>0</v>
          </cell>
          <cell r="AJ782">
            <v>0</v>
          </cell>
          <cell r="AK782">
            <v>0</v>
          </cell>
        </row>
        <row r="783">
          <cell r="B783" t="str">
            <v/>
          </cell>
          <cell r="H783" t="str">
            <v/>
          </cell>
          <cell r="J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T783" t="str">
            <v/>
          </cell>
          <cell r="U783" t="str">
            <v/>
          </cell>
          <cell r="W783" t="str">
            <v/>
          </cell>
          <cell r="X783" t="str">
            <v/>
          </cell>
          <cell r="AB783">
            <v>0</v>
          </cell>
          <cell r="AC783">
            <v>0</v>
          </cell>
          <cell r="AD783">
            <v>0</v>
          </cell>
          <cell r="AJ783">
            <v>0</v>
          </cell>
          <cell r="AK783">
            <v>0</v>
          </cell>
        </row>
        <row r="784">
          <cell r="B784" t="str">
            <v/>
          </cell>
          <cell r="H784" t="str">
            <v/>
          </cell>
          <cell r="J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T784" t="str">
            <v/>
          </cell>
          <cell r="U784" t="str">
            <v/>
          </cell>
          <cell r="W784" t="str">
            <v/>
          </cell>
          <cell r="X784" t="str">
            <v/>
          </cell>
          <cell r="AB784">
            <v>0</v>
          </cell>
          <cell r="AC784">
            <v>0</v>
          </cell>
          <cell r="AD784">
            <v>0</v>
          </cell>
          <cell r="AJ784">
            <v>0</v>
          </cell>
          <cell r="AK784">
            <v>0</v>
          </cell>
        </row>
        <row r="785">
          <cell r="B785" t="str">
            <v/>
          </cell>
          <cell r="H785" t="str">
            <v/>
          </cell>
          <cell r="J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T785" t="str">
            <v/>
          </cell>
          <cell r="U785" t="str">
            <v/>
          </cell>
          <cell r="W785" t="str">
            <v/>
          </cell>
          <cell r="X785" t="str">
            <v/>
          </cell>
          <cell r="AB785">
            <v>0</v>
          </cell>
          <cell r="AC785">
            <v>0</v>
          </cell>
          <cell r="AD785">
            <v>0</v>
          </cell>
          <cell r="AJ785">
            <v>0</v>
          </cell>
          <cell r="AK785">
            <v>0</v>
          </cell>
        </row>
        <row r="786">
          <cell r="B786" t="str">
            <v/>
          </cell>
          <cell r="H786" t="str">
            <v/>
          </cell>
          <cell r="J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T786" t="str">
            <v/>
          </cell>
          <cell r="U786" t="str">
            <v/>
          </cell>
          <cell r="W786" t="str">
            <v/>
          </cell>
          <cell r="X786" t="str">
            <v/>
          </cell>
          <cell r="AB786">
            <v>0</v>
          </cell>
          <cell r="AC786">
            <v>0</v>
          </cell>
          <cell r="AD786">
            <v>0</v>
          </cell>
          <cell r="AJ786">
            <v>0</v>
          </cell>
          <cell r="AK786">
            <v>0</v>
          </cell>
        </row>
        <row r="787">
          <cell r="B787" t="str">
            <v/>
          </cell>
          <cell r="H787" t="str">
            <v/>
          </cell>
          <cell r="J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T787" t="str">
            <v/>
          </cell>
          <cell r="U787" t="str">
            <v/>
          </cell>
          <cell r="W787" t="str">
            <v/>
          </cell>
          <cell r="X787" t="str">
            <v/>
          </cell>
          <cell r="AB787">
            <v>0</v>
          </cell>
          <cell r="AC787">
            <v>0</v>
          </cell>
          <cell r="AD787">
            <v>0</v>
          </cell>
          <cell r="AJ787">
            <v>0</v>
          </cell>
          <cell r="AK787">
            <v>0</v>
          </cell>
        </row>
        <row r="788">
          <cell r="B788" t="str">
            <v/>
          </cell>
          <cell r="H788" t="str">
            <v/>
          </cell>
          <cell r="J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T788" t="str">
            <v/>
          </cell>
          <cell r="U788" t="str">
            <v/>
          </cell>
          <cell r="W788" t="str">
            <v/>
          </cell>
          <cell r="X788" t="str">
            <v/>
          </cell>
          <cell r="AB788">
            <v>0</v>
          </cell>
          <cell r="AC788">
            <v>0</v>
          </cell>
          <cell r="AD788">
            <v>0</v>
          </cell>
          <cell r="AJ788">
            <v>0</v>
          </cell>
          <cell r="AK788">
            <v>0</v>
          </cell>
        </row>
        <row r="789">
          <cell r="B789" t="str">
            <v/>
          </cell>
          <cell r="H789" t="str">
            <v/>
          </cell>
          <cell r="J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T789" t="str">
            <v/>
          </cell>
          <cell r="U789" t="str">
            <v/>
          </cell>
          <cell r="W789" t="str">
            <v/>
          </cell>
          <cell r="X789" t="str">
            <v/>
          </cell>
          <cell r="AB789">
            <v>0</v>
          </cell>
          <cell r="AC789">
            <v>0</v>
          </cell>
          <cell r="AD789">
            <v>0</v>
          </cell>
          <cell r="AJ789">
            <v>0</v>
          </cell>
          <cell r="AK789">
            <v>0</v>
          </cell>
        </row>
        <row r="790">
          <cell r="B790" t="str">
            <v/>
          </cell>
          <cell r="H790" t="str">
            <v/>
          </cell>
          <cell r="J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T790" t="str">
            <v/>
          </cell>
          <cell r="U790" t="str">
            <v/>
          </cell>
          <cell r="W790" t="str">
            <v/>
          </cell>
          <cell r="X790" t="str">
            <v/>
          </cell>
          <cell r="AB790">
            <v>0</v>
          </cell>
          <cell r="AC790">
            <v>0</v>
          </cell>
          <cell r="AD790">
            <v>0</v>
          </cell>
          <cell r="AJ790">
            <v>0</v>
          </cell>
          <cell r="AK790">
            <v>0</v>
          </cell>
        </row>
        <row r="791">
          <cell r="B791" t="str">
            <v/>
          </cell>
          <cell r="H791" t="str">
            <v/>
          </cell>
          <cell r="J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T791" t="str">
            <v/>
          </cell>
          <cell r="U791" t="str">
            <v/>
          </cell>
          <cell r="W791" t="str">
            <v/>
          </cell>
          <cell r="X791" t="str">
            <v/>
          </cell>
          <cell r="AB791">
            <v>0</v>
          </cell>
          <cell r="AC791">
            <v>0</v>
          </cell>
          <cell r="AD791">
            <v>0</v>
          </cell>
          <cell r="AJ791">
            <v>0</v>
          </cell>
          <cell r="AK791">
            <v>0</v>
          </cell>
        </row>
        <row r="792">
          <cell r="B792" t="str">
            <v/>
          </cell>
          <cell r="H792" t="str">
            <v/>
          </cell>
          <cell r="J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T792" t="str">
            <v/>
          </cell>
          <cell r="U792" t="str">
            <v/>
          </cell>
          <cell r="W792" t="str">
            <v/>
          </cell>
          <cell r="X792" t="str">
            <v/>
          </cell>
          <cell r="AB792">
            <v>0</v>
          </cell>
          <cell r="AC792">
            <v>0</v>
          </cell>
          <cell r="AD792">
            <v>0</v>
          </cell>
          <cell r="AJ792">
            <v>0</v>
          </cell>
          <cell r="AK792">
            <v>0</v>
          </cell>
        </row>
        <row r="793">
          <cell r="B793" t="str">
            <v/>
          </cell>
          <cell r="H793" t="str">
            <v/>
          </cell>
          <cell r="J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T793" t="str">
            <v/>
          </cell>
          <cell r="U793" t="str">
            <v/>
          </cell>
          <cell r="W793" t="str">
            <v/>
          </cell>
          <cell r="X793" t="str">
            <v/>
          </cell>
          <cell r="AB793">
            <v>0</v>
          </cell>
          <cell r="AC793">
            <v>0</v>
          </cell>
          <cell r="AD793">
            <v>0</v>
          </cell>
          <cell r="AJ793">
            <v>0</v>
          </cell>
          <cell r="AK793">
            <v>0</v>
          </cell>
        </row>
        <row r="794">
          <cell r="B794" t="str">
            <v/>
          </cell>
          <cell r="H794" t="str">
            <v/>
          </cell>
          <cell r="J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T794" t="str">
            <v/>
          </cell>
          <cell r="U794" t="str">
            <v/>
          </cell>
          <cell r="W794" t="str">
            <v/>
          </cell>
          <cell r="X794" t="str">
            <v/>
          </cell>
          <cell r="AB794">
            <v>0</v>
          </cell>
          <cell r="AC794">
            <v>0</v>
          </cell>
          <cell r="AD794">
            <v>0</v>
          </cell>
          <cell r="AJ794">
            <v>0</v>
          </cell>
          <cell r="AK794">
            <v>0</v>
          </cell>
        </row>
        <row r="795">
          <cell r="B795" t="str">
            <v/>
          </cell>
          <cell r="H795" t="str">
            <v/>
          </cell>
          <cell r="J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T795" t="str">
            <v/>
          </cell>
          <cell r="U795" t="str">
            <v/>
          </cell>
          <cell r="W795" t="str">
            <v/>
          </cell>
          <cell r="X795" t="str">
            <v/>
          </cell>
          <cell r="AB795">
            <v>0</v>
          </cell>
          <cell r="AC795">
            <v>0</v>
          </cell>
          <cell r="AD795">
            <v>0</v>
          </cell>
          <cell r="AJ795">
            <v>0</v>
          </cell>
          <cell r="AK795">
            <v>0</v>
          </cell>
        </row>
        <row r="796">
          <cell r="B796" t="str">
            <v/>
          </cell>
          <cell r="H796" t="str">
            <v/>
          </cell>
          <cell r="J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T796" t="str">
            <v/>
          </cell>
          <cell r="U796" t="str">
            <v/>
          </cell>
          <cell r="W796" t="str">
            <v/>
          </cell>
          <cell r="X796" t="str">
            <v/>
          </cell>
          <cell r="AB796">
            <v>0</v>
          </cell>
          <cell r="AC796">
            <v>0</v>
          </cell>
          <cell r="AD796">
            <v>0</v>
          </cell>
          <cell r="AJ796">
            <v>0</v>
          </cell>
          <cell r="AK796">
            <v>0</v>
          </cell>
        </row>
        <row r="797">
          <cell r="B797" t="str">
            <v/>
          </cell>
          <cell r="H797" t="str">
            <v/>
          </cell>
          <cell r="J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T797" t="str">
            <v/>
          </cell>
          <cell r="U797" t="str">
            <v/>
          </cell>
          <cell r="W797" t="str">
            <v/>
          </cell>
          <cell r="X797" t="str">
            <v/>
          </cell>
          <cell r="AB797">
            <v>0</v>
          </cell>
          <cell r="AC797">
            <v>0</v>
          </cell>
          <cell r="AD797">
            <v>0</v>
          </cell>
          <cell r="AJ797">
            <v>0</v>
          </cell>
          <cell r="AK797">
            <v>0</v>
          </cell>
        </row>
        <row r="798">
          <cell r="B798" t="str">
            <v/>
          </cell>
          <cell r="H798" t="str">
            <v/>
          </cell>
          <cell r="J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T798" t="str">
            <v/>
          </cell>
          <cell r="U798" t="str">
            <v/>
          </cell>
          <cell r="W798" t="str">
            <v/>
          </cell>
          <cell r="X798" t="str">
            <v/>
          </cell>
          <cell r="AB798">
            <v>0</v>
          </cell>
          <cell r="AC798">
            <v>0</v>
          </cell>
          <cell r="AD798">
            <v>0</v>
          </cell>
          <cell r="AJ798">
            <v>0</v>
          </cell>
          <cell r="AK798">
            <v>0</v>
          </cell>
        </row>
        <row r="799">
          <cell r="B799" t="str">
            <v/>
          </cell>
          <cell r="H799" t="str">
            <v/>
          </cell>
          <cell r="J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T799" t="str">
            <v/>
          </cell>
          <cell r="U799" t="str">
            <v/>
          </cell>
          <cell r="W799" t="str">
            <v/>
          </cell>
          <cell r="X799" t="str">
            <v/>
          </cell>
          <cell r="AB799">
            <v>0</v>
          </cell>
          <cell r="AC799">
            <v>0</v>
          </cell>
          <cell r="AD799">
            <v>0</v>
          </cell>
          <cell r="AJ799">
            <v>0</v>
          </cell>
          <cell r="AK799">
            <v>0</v>
          </cell>
        </row>
        <row r="800">
          <cell r="B800" t="str">
            <v/>
          </cell>
          <cell r="H800" t="str">
            <v/>
          </cell>
          <cell r="J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T800" t="str">
            <v/>
          </cell>
          <cell r="U800" t="str">
            <v/>
          </cell>
          <cell r="W800" t="str">
            <v/>
          </cell>
          <cell r="X800" t="str">
            <v/>
          </cell>
          <cell r="AB800">
            <v>0</v>
          </cell>
          <cell r="AC800">
            <v>0</v>
          </cell>
          <cell r="AD800">
            <v>0</v>
          </cell>
          <cell r="AJ800">
            <v>0</v>
          </cell>
          <cell r="AK800">
            <v>0</v>
          </cell>
        </row>
        <row r="801">
          <cell r="B801" t="str">
            <v/>
          </cell>
          <cell r="H801" t="str">
            <v/>
          </cell>
          <cell r="J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T801" t="str">
            <v/>
          </cell>
          <cell r="U801" t="str">
            <v/>
          </cell>
          <cell r="W801" t="str">
            <v/>
          </cell>
          <cell r="X801" t="str">
            <v/>
          </cell>
          <cell r="AB801">
            <v>0</v>
          </cell>
          <cell r="AC801">
            <v>0</v>
          </cell>
          <cell r="AD801">
            <v>0</v>
          </cell>
          <cell r="AJ801">
            <v>0</v>
          </cell>
          <cell r="AK801">
            <v>0</v>
          </cell>
        </row>
        <row r="802">
          <cell r="B802" t="str">
            <v/>
          </cell>
          <cell r="H802" t="str">
            <v/>
          </cell>
          <cell r="J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T802" t="str">
            <v/>
          </cell>
          <cell r="U802" t="str">
            <v/>
          </cell>
          <cell r="W802" t="str">
            <v/>
          </cell>
          <cell r="X802" t="str">
            <v/>
          </cell>
          <cell r="AB802">
            <v>0</v>
          </cell>
          <cell r="AC802">
            <v>0</v>
          </cell>
          <cell r="AD802">
            <v>0</v>
          </cell>
          <cell r="AJ802">
            <v>0</v>
          </cell>
          <cell r="AK802">
            <v>0</v>
          </cell>
        </row>
        <row r="803">
          <cell r="B803" t="str">
            <v/>
          </cell>
          <cell r="H803" t="str">
            <v/>
          </cell>
          <cell r="J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T803" t="str">
            <v/>
          </cell>
          <cell r="U803" t="str">
            <v/>
          </cell>
          <cell r="W803" t="str">
            <v/>
          </cell>
          <cell r="X803" t="str">
            <v/>
          </cell>
          <cell r="AB803">
            <v>0</v>
          </cell>
          <cell r="AC803">
            <v>0</v>
          </cell>
          <cell r="AD803">
            <v>0</v>
          </cell>
          <cell r="AJ803">
            <v>0</v>
          </cell>
          <cell r="AK803">
            <v>0</v>
          </cell>
        </row>
        <row r="804">
          <cell r="B804" t="str">
            <v/>
          </cell>
          <cell r="H804" t="str">
            <v/>
          </cell>
          <cell r="J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T804" t="str">
            <v/>
          </cell>
          <cell r="U804" t="str">
            <v/>
          </cell>
          <cell r="W804" t="str">
            <v/>
          </cell>
          <cell r="X804" t="str">
            <v/>
          </cell>
          <cell r="AB804">
            <v>0</v>
          </cell>
          <cell r="AC804">
            <v>0</v>
          </cell>
          <cell r="AD804">
            <v>0</v>
          </cell>
          <cell r="AJ804">
            <v>0</v>
          </cell>
          <cell r="AK804">
            <v>0</v>
          </cell>
        </row>
        <row r="805">
          <cell r="B805" t="str">
            <v/>
          </cell>
          <cell r="H805" t="str">
            <v/>
          </cell>
          <cell r="J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T805" t="str">
            <v/>
          </cell>
          <cell r="U805" t="str">
            <v/>
          </cell>
          <cell r="W805" t="str">
            <v/>
          </cell>
          <cell r="X805" t="str">
            <v/>
          </cell>
          <cell r="AB805">
            <v>0</v>
          </cell>
          <cell r="AC805">
            <v>0</v>
          </cell>
          <cell r="AD805">
            <v>0</v>
          </cell>
          <cell r="AJ805">
            <v>0</v>
          </cell>
          <cell r="AK805">
            <v>0</v>
          </cell>
        </row>
        <row r="806">
          <cell r="B806" t="str">
            <v/>
          </cell>
          <cell r="H806" t="str">
            <v/>
          </cell>
          <cell r="J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T806" t="str">
            <v/>
          </cell>
          <cell r="U806" t="str">
            <v/>
          </cell>
          <cell r="W806" t="str">
            <v/>
          </cell>
          <cell r="X806" t="str">
            <v/>
          </cell>
          <cell r="AB806">
            <v>0</v>
          </cell>
          <cell r="AC806">
            <v>0</v>
          </cell>
          <cell r="AD806">
            <v>0</v>
          </cell>
          <cell r="AJ806">
            <v>0</v>
          </cell>
          <cell r="AK806">
            <v>0</v>
          </cell>
        </row>
        <row r="807">
          <cell r="B807" t="str">
            <v/>
          </cell>
          <cell r="H807" t="str">
            <v/>
          </cell>
          <cell r="J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T807" t="str">
            <v/>
          </cell>
          <cell r="U807" t="str">
            <v/>
          </cell>
          <cell r="W807" t="str">
            <v/>
          </cell>
          <cell r="X807" t="str">
            <v/>
          </cell>
          <cell r="AB807">
            <v>0</v>
          </cell>
          <cell r="AC807">
            <v>0</v>
          </cell>
          <cell r="AD807">
            <v>0</v>
          </cell>
          <cell r="AJ807">
            <v>0</v>
          </cell>
          <cell r="AK807">
            <v>0</v>
          </cell>
        </row>
        <row r="808">
          <cell r="B808" t="str">
            <v/>
          </cell>
          <cell r="H808" t="str">
            <v/>
          </cell>
          <cell r="J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T808" t="str">
            <v/>
          </cell>
          <cell r="U808" t="str">
            <v/>
          </cell>
          <cell r="W808" t="str">
            <v/>
          </cell>
          <cell r="X808" t="str">
            <v/>
          </cell>
          <cell r="AB808">
            <v>0</v>
          </cell>
          <cell r="AC808">
            <v>0</v>
          </cell>
          <cell r="AD808">
            <v>0</v>
          </cell>
          <cell r="AJ808">
            <v>0</v>
          </cell>
          <cell r="AK808">
            <v>0</v>
          </cell>
        </row>
        <row r="809">
          <cell r="B809" t="str">
            <v/>
          </cell>
          <cell r="H809" t="str">
            <v/>
          </cell>
          <cell r="J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T809" t="str">
            <v/>
          </cell>
          <cell r="U809" t="str">
            <v/>
          </cell>
          <cell r="W809" t="str">
            <v/>
          </cell>
          <cell r="X809" t="str">
            <v/>
          </cell>
          <cell r="AB809">
            <v>0</v>
          </cell>
          <cell r="AC809">
            <v>0</v>
          </cell>
          <cell r="AD809">
            <v>0</v>
          </cell>
          <cell r="AJ809">
            <v>0</v>
          </cell>
          <cell r="AK809">
            <v>0</v>
          </cell>
        </row>
        <row r="810">
          <cell r="B810" t="str">
            <v/>
          </cell>
          <cell r="H810" t="str">
            <v/>
          </cell>
          <cell r="J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T810" t="str">
            <v/>
          </cell>
          <cell r="U810" t="str">
            <v/>
          </cell>
          <cell r="W810" t="str">
            <v/>
          </cell>
          <cell r="X810" t="str">
            <v/>
          </cell>
          <cell r="AB810">
            <v>0</v>
          </cell>
          <cell r="AC810">
            <v>0</v>
          </cell>
          <cell r="AD810">
            <v>0</v>
          </cell>
          <cell r="AJ810">
            <v>0</v>
          </cell>
          <cell r="AK810">
            <v>0</v>
          </cell>
        </row>
        <row r="811">
          <cell r="B811" t="str">
            <v/>
          </cell>
          <cell r="H811" t="str">
            <v/>
          </cell>
          <cell r="J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T811" t="str">
            <v/>
          </cell>
          <cell r="U811" t="str">
            <v/>
          </cell>
          <cell r="W811" t="str">
            <v/>
          </cell>
          <cell r="X811" t="str">
            <v/>
          </cell>
          <cell r="AB811">
            <v>0</v>
          </cell>
          <cell r="AC811">
            <v>0</v>
          </cell>
          <cell r="AD811">
            <v>0</v>
          </cell>
          <cell r="AJ811">
            <v>0</v>
          </cell>
          <cell r="AK811">
            <v>0</v>
          </cell>
        </row>
        <row r="812">
          <cell r="B812" t="str">
            <v/>
          </cell>
          <cell r="H812" t="str">
            <v/>
          </cell>
          <cell r="J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T812" t="str">
            <v/>
          </cell>
          <cell r="U812" t="str">
            <v/>
          </cell>
          <cell r="W812" t="str">
            <v/>
          </cell>
          <cell r="X812" t="str">
            <v/>
          </cell>
          <cell r="AB812">
            <v>0</v>
          </cell>
          <cell r="AC812">
            <v>0</v>
          </cell>
          <cell r="AD812">
            <v>0</v>
          </cell>
          <cell r="AJ812">
            <v>0</v>
          </cell>
          <cell r="AK812">
            <v>0</v>
          </cell>
        </row>
        <row r="813">
          <cell r="B813" t="str">
            <v/>
          </cell>
          <cell r="H813" t="str">
            <v/>
          </cell>
          <cell r="J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T813" t="str">
            <v/>
          </cell>
          <cell r="U813" t="str">
            <v/>
          </cell>
          <cell r="W813" t="str">
            <v/>
          </cell>
          <cell r="X813" t="str">
            <v/>
          </cell>
          <cell r="AB813">
            <v>0</v>
          </cell>
          <cell r="AC813">
            <v>0</v>
          </cell>
          <cell r="AD813">
            <v>0</v>
          </cell>
          <cell r="AJ813">
            <v>0</v>
          </cell>
          <cell r="AK813">
            <v>0</v>
          </cell>
        </row>
        <row r="814">
          <cell r="B814" t="str">
            <v/>
          </cell>
          <cell r="H814" t="str">
            <v/>
          </cell>
          <cell r="J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T814" t="str">
            <v/>
          </cell>
          <cell r="U814" t="str">
            <v/>
          </cell>
          <cell r="W814" t="str">
            <v/>
          </cell>
          <cell r="X814" t="str">
            <v/>
          </cell>
          <cell r="AB814">
            <v>0</v>
          </cell>
          <cell r="AC814">
            <v>0</v>
          </cell>
          <cell r="AD814">
            <v>0</v>
          </cell>
          <cell r="AJ814">
            <v>0</v>
          </cell>
          <cell r="AK814">
            <v>0</v>
          </cell>
        </row>
        <row r="815">
          <cell r="B815" t="str">
            <v/>
          </cell>
          <cell r="H815" t="str">
            <v/>
          </cell>
          <cell r="J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T815" t="str">
            <v/>
          </cell>
          <cell r="U815" t="str">
            <v/>
          </cell>
          <cell r="W815" t="str">
            <v/>
          </cell>
          <cell r="X815" t="str">
            <v/>
          </cell>
          <cell r="AB815">
            <v>0</v>
          </cell>
          <cell r="AC815">
            <v>0</v>
          </cell>
          <cell r="AD815">
            <v>0</v>
          </cell>
          <cell r="AJ815">
            <v>0</v>
          </cell>
          <cell r="AK815">
            <v>0</v>
          </cell>
        </row>
        <row r="816">
          <cell r="B816" t="str">
            <v/>
          </cell>
          <cell r="H816" t="str">
            <v/>
          </cell>
          <cell r="J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T816" t="str">
            <v/>
          </cell>
          <cell r="U816" t="str">
            <v/>
          </cell>
          <cell r="W816" t="str">
            <v/>
          </cell>
          <cell r="X816" t="str">
            <v/>
          </cell>
          <cell r="AB816">
            <v>0</v>
          </cell>
          <cell r="AC816">
            <v>0</v>
          </cell>
          <cell r="AD816">
            <v>0</v>
          </cell>
          <cell r="AJ816">
            <v>0</v>
          </cell>
          <cell r="AK816">
            <v>0</v>
          </cell>
        </row>
        <row r="817">
          <cell r="B817" t="str">
            <v/>
          </cell>
          <cell r="H817" t="str">
            <v/>
          </cell>
          <cell r="J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T817" t="str">
            <v/>
          </cell>
          <cell r="U817" t="str">
            <v/>
          </cell>
          <cell r="W817" t="str">
            <v/>
          </cell>
          <cell r="X817" t="str">
            <v/>
          </cell>
          <cell r="AB817">
            <v>0</v>
          </cell>
          <cell r="AC817">
            <v>0</v>
          </cell>
          <cell r="AD817">
            <v>0</v>
          </cell>
          <cell r="AJ817">
            <v>0</v>
          </cell>
          <cell r="AK817">
            <v>0</v>
          </cell>
        </row>
        <row r="818">
          <cell r="B818" t="str">
            <v/>
          </cell>
          <cell r="H818" t="str">
            <v/>
          </cell>
          <cell r="J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T818" t="str">
            <v/>
          </cell>
          <cell r="U818" t="str">
            <v/>
          </cell>
          <cell r="W818" t="str">
            <v/>
          </cell>
          <cell r="X818" t="str">
            <v/>
          </cell>
          <cell r="AB818">
            <v>0</v>
          </cell>
          <cell r="AC818">
            <v>0</v>
          </cell>
          <cell r="AD818">
            <v>0</v>
          </cell>
          <cell r="AJ818">
            <v>0</v>
          </cell>
          <cell r="AK818">
            <v>0</v>
          </cell>
        </row>
        <row r="819">
          <cell r="B819" t="str">
            <v/>
          </cell>
          <cell r="H819" t="str">
            <v/>
          </cell>
          <cell r="J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T819" t="str">
            <v/>
          </cell>
          <cell r="U819" t="str">
            <v/>
          </cell>
          <cell r="W819" t="str">
            <v/>
          </cell>
          <cell r="X819" t="str">
            <v/>
          </cell>
          <cell r="AB819">
            <v>0</v>
          </cell>
          <cell r="AC819">
            <v>0</v>
          </cell>
          <cell r="AD819">
            <v>0</v>
          </cell>
          <cell r="AJ819">
            <v>0</v>
          </cell>
          <cell r="AK819">
            <v>0</v>
          </cell>
        </row>
        <row r="820">
          <cell r="B820" t="str">
            <v/>
          </cell>
          <cell r="H820" t="str">
            <v/>
          </cell>
          <cell r="J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T820" t="str">
            <v/>
          </cell>
          <cell r="U820" t="str">
            <v/>
          </cell>
          <cell r="W820" t="str">
            <v/>
          </cell>
          <cell r="X820" t="str">
            <v/>
          </cell>
          <cell r="AB820">
            <v>0</v>
          </cell>
          <cell r="AC820">
            <v>0</v>
          </cell>
          <cell r="AD820">
            <v>0</v>
          </cell>
          <cell r="AJ820">
            <v>0</v>
          </cell>
          <cell r="AK820">
            <v>0</v>
          </cell>
        </row>
        <row r="821">
          <cell r="B821" t="str">
            <v/>
          </cell>
          <cell r="H821" t="str">
            <v/>
          </cell>
          <cell r="J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T821" t="str">
            <v/>
          </cell>
          <cell r="U821" t="str">
            <v/>
          </cell>
          <cell r="W821" t="str">
            <v/>
          </cell>
          <cell r="X821" t="str">
            <v/>
          </cell>
          <cell r="AB821">
            <v>0</v>
          </cell>
          <cell r="AC821">
            <v>0</v>
          </cell>
          <cell r="AD821">
            <v>0</v>
          </cell>
          <cell r="AJ821">
            <v>0</v>
          </cell>
          <cell r="AK821">
            <v>0</v>
          </cell>
        </row>
        <row r="822">
          <cell r="B822" t="str">
            <v/>
          </cell>
          <cell r="H822" t="str">
            <v/>
          </cell>
          <cell r="J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T822" t="str">
            <v/>
          </cell>
          <cell r="U822" t="str">
            <v/>
          </cell>
          <cell r="W822" t="str">
            <v/>
          </cell>
          <cell r="X822" t="str">
            <v/>
          </cell>
          <cell r="AB822">
            <v>0</v>
          </cell>
          <cell r="AC822">
            <v>0</v>
          </cell>
          <cell r="AD822">
            <v>0</v>
          </cell>
          <cell r="AJ822">
            <v>0</v>
          </cell>
          <cell r="AK822">
            <v>0</v>
          </cell>
        </row>
        <row r="823">
          <cell r="B823" t="str">
            <v/>
          </cell>
          <cell r="H823" t="str">
            <v/>
          </cell>
          <cell r="J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T823" t="str">
            <v/>
          </cell>
          <cell r="U823" t="str">
            <v/>
          </cell>
          <cell r="W823" t="str">
            <v/>
          </cell>
          <cell r="X823" t="str">
            <v/>
          </cell>
          <cell r="AB823">
            <v>0</v>
          </cell>
          <cell r="AC823">
            <v>0</v>
          </cell>
          <cell r="AD823">
            <v>0</v>
          </cell>
          <cell r="AJ823">
            <v>0</v>
          </cell>
          <cell r="AK823">
            <v>0</v>
          </cell>
        </row>
        <row r="824">
          <cell r="B824" t="str">
            <v/>
          </cell>
          <cell r="H824" t="str">
            <v/>
          </cell>
          <cell r="J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T824" t="str">
            <v/>
          </cell>
          <cell r="U824" t="str">
            <v/>
          </cell>
          <cell r="W824" t="str">
            <v/>
          </cell>
          <cell r="X824" t="str">
            <v/>
          </cell>
          <cell r="AB824">
            <v>0</v>
          </cell>
          <cell r="AC824">
            <v>0</v>
          </cell>
          <cell r="AD824">
            <v>0</v>
          </cell>
          <cell r="AJ824">
            <v>0</v>
          </cell>
          <cell r="AK824">
            <v>0</v>
          </cell>
        </row>
        <row r="825">
          <cell r="B825" t="str">
            <v/>
          </cell>
          <cell r="H825" t="str">
            <v/>
          </cell>
          <cell r="J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T825" t="str">
            <v/>
          </cell>
          <cell r="U825" t="str">
            <v/>
          </cell>
          <cell r="W825" t="str">
            <v/>
          </cell>
          <cell r="X825" t="str">
            <v/>
          </cell>
          <cell r="AB825">
            <v>0</v>
          </cell>
          <cell r="AC825">
            <v>0</v>
          </cell>
          <cell r="AD825">
            <v>0</v>
          </cell>
          <cell r="AJ825">
            <v>0</v>
          </cell>
          <cell r="AK825">
            <v>0</v>
          </cell>
        </row>
        <row r="826">
          <cell r="B826" t="str">
            <v/>
          </cell>
          <cell r="H826" t="str">
            <v/>
          </cell>
          <cell r="J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T826" t="str">
            <v/>
          </cell>
          <cell r="U826" t="str">
            <v/>
          </cell>
          <cell r="W826" t="str">
            <v/>
          </cell>
          <cell r="X826" t="str">
            <v/>
          </cell>
          <cell r="AB826">
            <v>0</v>
          </cell>
          <cell r="AC826">
            <v>0</v>
          </cell>
          <cell r="AD826">
            <v>0</v>
          </cell>
          <cell r="AJ826">
            <v>0</v>
          </cell>
          <cell r="AK826">
            <v>0</v>
          </cell>
        </row>
        <row r="827">
          <cell r="B827" t="str">
            <v/>
          </cell>
          <cell r="H827" t="str">
            <v/>
          </cell>
          <cell r="J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T827" t="str">
            <v/>
          </cell>
          <cell r="U827" t="str">
            <v/>
          </cell>
          <cell r="W827" t="str">
            <v/>
          </cell>
          <cell r="X827" t="str">
            <v/>
          </cell>
          <cell r="AB827">
            <v>0</v>
          </cell>
          <cell r="AC827">
            <v>0</v>
          </cell>
          <cell r="AD827">
            <v>0</v>
          </cell>
          <cell r="AJ827">
            <v>0</v>
          </cell>
          <cell r="AK827">
            <v>0</v>
          </cell>
        </row>
        <row r="828">
          <cell r="B828" t="str">
            <v/>
          </cell>
          <cell r="H828" t="str">
            <v/>
          </cell>
          <cell r="J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T828" t="str">
            <v/>
          </cell>
          <cell r="U828" t="str">
            <v/>
          </cell>
          <cell r="W828" t="str">
            <v/>
          </cell>
          <cell r="X828" t="str">
            <v/>
          </cell>
          <cell r="AB828">
            <v>0</v>
          </cell>
          <cell r="AC828">
            <v>0</v>
          </cell>
          <cell r="AD828">
            <v>0</v>
          </cell>
          <cell r="AJ828">
            <v>0</v>
          </cell>
          <cell r="AK828">
            <v>0</v>
          </cell>
        </row>
        <row r="829">
          <cell r="B829" t="str">
            <v/>
          </cell>
          <cell r="H829" t="str">
            <v/>
          </cell>
          <cell r="J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T829" t="str">
            <v/>
          </cell>
          <cell r="U829" t="str">
            <v/>
          </cell>
          <cell r="W829" t="str">
            <v/>
          </cell>
          <cell r="X829" t="str">
            <v/>
          </cell>
          <cell r="AB829">
            <v>0</v>
          </cell>
          <cell r="AC829">
            <v>0</v>
          </cell>
          <cell r="AD829">
            <v>0</v>
          </cell>
          <cell r="AJ829">
            <v>0</v>
          </cell>
          <cell r="AK829">
            <v>0</v>
          </cell>
        </row>
        <row r="830">
          <cell r="B830" t="str">
            <v/>
          </cell>
          <cell r="H830" t="str">
            <v/>
          </cell>
          <cell r="J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T830" t="str">
            <v/>
          </cell>
          <cell r="U830" t="str">
            <v/>
          </cell>
          <cell r="W830" t="str">
            <v/>
          </cell>
          <cell r="X830" t="str">
            <v/>
          </cell>
          <cell r="AB830">
            <v>0</v>
          </cell>
          <cell r="AC830">
            <v>0</v>
          </cell>
          <cell r="AD830">
            <v>0</v>
          </cell>
          <cell r="AJ830">
            <v>0</v>
          </cell>
          <cell r="AK830">
            <v>0</v>
          </cell>
        </row>
        <row r="831">
          <cell r="B831" t="str">
            <v/>
          </cell>
          <cell r="H831" t="str">
            <v/>
          </cell>
          <cell r="J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T831" t="str">
            <v/>
          </cell>
          <cell r="U831" t="str">
            <v/>
          </cell>
          <cell r="W831" t="str">
            <v/>
          </cell>
          <cell r="X831" t="str">
            <v/>
          </cell>
          <cell r="AB831">
            <v>0</v>
          </cell>
          <cell r="AC831">
            <v>0</v>
          </cell>
          <cell r="AD831">
            <v>0</v>
          </cell>
          <cell r="AJ831">
            <v>0</v>
          </cell>
          <cell r="AK831">
            <v>0</v>
          </cell>
        </row>
        <row r="832">
          <cell r="B832" t="str">
            <v/>
          </cell>
          <cell r="H832" t="str">
            <v/>
          </cell>
          <cell r="J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T832" t="str">
            <v/>
          </cell>
          <cell r="U832" t="str">
            <v/>
          </cell>
          <cell r="W832" t="str">
            <v/>
          </cell>
          <cell r="X832" t="str">
            <v/>
          </cell>
          <cell r="AB832">
            <v>0</v>
          </cell>
          <cell r="AC832">
            <v>0</v>
          </cell>
          <cell r="AD832">
            <v>0</v>
          </cell>
          <cell r="AJ832">
            <v>0</v>
          </cell>
          <cell r="AK832">
            <v>0</v>
          </cell>
        </row>
        <row r="833">
          <cell r="B833" t="str">
            <v/>
          </cell>
          <cell r="H833" t="str">
            <v/>
          </cell>
          <cell r="J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T833" t="str">
            <v/>
          </cell>
          <cell r="U833" t="str">
            <v/>
          </cell>
          <cell r="W833" t="str">
            <v/>
          </cell>
          <cell r="X833" t="str">
            <v/>
          </cell>
          <cell r="AB833">
            <v>0</v>
          </cell>
          <cell r="AC833">
            <v>0</v>
          </cell>
          <cell r="AD833">
            <v>0</v>
          </cell>
          <cell r="AJ833">
            <v>0</v>
          </cell>
          <cell r="AK833">
            <v>0</v>
          </cell>
        </row>
        <row r="834">
          <cell r="B834" t="str">
            <v/>
          </cell>
          <cell r="H834" t="str">
            <v/>
          </cell>
          <cell r="J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T834" t="str">
            <v/>
          </cell>
          <cell r="U834" t="str">
            <v/>
          </cell>
          <cell r="W834" t="str">
            <v/>
          </cell>
          <cell r="X834" t="str">
            <v/>
          </cell>
          <cell r="AB834">
            <v>0</v>
          </cell>
          <cell r="AC834">
            <v>0</v>
          </cell>
          <cell r="AD834">
            <v>0</v>
          </cell>
          <cell r="AJ834">
            <v>0</v>
          </cell>
          <cell r="AK834">
            <v>0</v>
          </cell>
        </row>
        <row r="835">
          <cell r="B835" t="str">
            <v/>
          </cell>
          <cell r="H835" t="str">
            <v/>
          </cell>
          <cell r="J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T835" t="str">
            <v/>
          </cell>
          <cell r="U835" t="str">
            <v/>
          </cell>
          <cell r="W835" t="str">
            <v/>
          </cell>
          <cell r="X835" t="str">
            <v/>
          </cell>
          <cell r="AB835">
            <v>0</v>
          </cell>
          <cell r="AC835">
            <v>0</v>
          </cell>
          <cell r="AD835">
            <v>0</v>
          </cell>
          <cell r="AJ835">
            <v>0</v>
          </cell>
          <cell r="AK835">
            <v>0</v>
          </cell>
        </row>
        <row r="836">
          <cell r="B836" t="str">
            <v/>
          </cell>
          <cell r="H836" t="str">
            <v/>
          </cell>
          <cell r="J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T836" t="str">
            <v/>
          </cell>
          <cell r="U836" t="str">
            <v/>
          </cell>
          <cell r="W836" t="str">
            <v/>
          </cell>
          <cell r="X836" t="str">
            <v/>
          </cell>
          <cell r="AB836">
            <v>0</v>
          </cell>
          <cell r="AC836">
            <v>0</v>
          </cell>
          <cell r="AD836">
            <v>0</v>
          </cell>
          <cell r="AJ836">
            <v>0</v>
          </cell>
          <cell r="AK836">
            <v>0</v>
          </cell>
        </row>
        <row r="837">
          <cell r="B837" t="str">
            <v/>
          </cell>
          <cell r="H837" t="str">
            <v/>
          </cell>
          <cell r="J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T837" t="str">
            <v/>
          </cell>
          <cell r="U837" t="str">
            <v/>
          </cell>
          <cell r="W837" t="str">
            <v/>
          </cell>
          <cell r="X837" t="str">
            <v/>
          </cell>
          <cell r="AB837">
            <v>0</v>
          </cell>
          <cell r="AC837">
            <v>0</v>
          </cell>
          <cell r="AD837">
            <v>0</v>
          </cell>
          <cell r="AJ837">
            <v>0</v>
          </cell>
          <cell r="AK837">
            <v>0</v>
          </cell>
        </row>
        <row r="838">
          <cell r="B838" t="str">
            <v/>
          </cell>
          <cell r="H838" t="str">
            <v/>
          </cell>
          <cell r="J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T838" t="str">
            <v/>
          </cell>
          <cell r="U838" t="str">
            <v/>
          </cell>
          <cell r="W838" t="str">
            <v/>
          </cell>
          <cell r="X838" t="str">
            <v/>
          </cell>
          <cell r="AB838">
            <v>0</v>
          </cell>
          <cell r="AC838">
            <v>0</v>
          </cell>
          <cell r="AD838">
            <v>0</v>
          </cell>
          <cell r="AJ838">
            <v>0</v>
          </cell>
          <cell r="AK838">
            <v>0</v>
          </cell>
        </row>
        <row r="839">
          <cell r="B839" t="str">
            <v/>
          </cell>
          <cell r="H839" t="str">
            <v/>
          </cell>
          <cell r="J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T839" t="str">
            <v/>
          </cell>
          <cell r="U839" t="str">
            <v/>
          </cell>
          <cell r="W839" t="str">
            <v/>
          </cell>
          <cell r="X839" t="str">
            <v/>
          </cell>
          <cell r="AB839">
            <v>0</v>
          </cell>
          <cell r="AC839">
            <v>0</v>
          </cell>
          <cell r="AD839">
            <v>0</v>
          </cell>
          <cell r="AJ839">
            <v>0</v>
          </cell>
          <cell r="AK839">
            <v>0</v>
          </cell>
        </row>
        <row r="840">
          <cell r="B840" t="str">
            <v/>
          </cell>
          <cell r="H840" t="str">
            <v/>
          </cell>
          <cell r="J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T840" t="str">
            <v/>
          </cell>
          <cell r="U840" t="str">
            <v/>
          </cell>
          <cell r="W840" t="str">
            <v/>
          </cell>
          <cell r="X840" t="str">
            <v/>
          </cell>
          <cell r="AB840">
            <v>0</v>
          </cell>
          <cell r="AC840">
            <v>0</v>
          </cell>
          <cell r="AD840">
            <v>0</v>
          </cell>
          <cell r="AJ840">
            <v>0</v>
          </cell>
          <cell r="AK840">
            <v>0</v>
          </cell>
        </row>
        <row r="841">
          <cell r="B841" t="str">
            <v/>
          </cell>
          <cell r="H841" t="str">
            <v/>
          </cell>
          <cell r="J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T841" t="str">
            <v/>
          </cell>
          <cell r="U841" t="str">
            <v/>
          </cell>
          <cell r="W841" t="str">
            <v/>
          </cell>
          <cell r="X841" t="str">
            <v/>
          </cell>
          <cell r="AB841">
            <v>0</v>
          </cell>
          <cell r="AC841">
            <v>0</v>
          </cell>
          <cell r="AD841">
            <v>0</v>
          </cell>
          <cell r="AJ841">
            <v>0</v>
          </cell>
          <cell r="AK841">
            <v>0</v>
          </cell>
        </row>
        <row r="842">
          <cell r="B842" t="str">
            <v/>
          </cell>
          <cell r="H842" t="str">
            <v/>
          </cell>
          <cell r="J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T842" t="str">
            <v/>
          </cell>
          <cell r="U842" t="str">
            <v/>
          </cell>
          <cell r="W842" t="str">
            <v/>
          </cell>
          <cell r="X842" t="str">
            <v/>
          </cell>
          <cell r="AB842">
            <v>0</v>
          </cell>
          <cell r="AC842">
            <v>0</v>
          </cell>
          <cell r="AD842">
            <v>0</v>
          </cell>
          <cell r="AJ842">
            <v>0</v>
          </cell>
          <cell r="AK842">
            <v>0</v>
          </cell>
        </row>
        <row r="843">
          <cell r="B843" t="str">
            <v/>
          </cell>
          <cell r="H843" t="str">
            <v/>
          </cell>
          <cell r="J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T843" t="str">
            <v/>
          </cell>
          <cell r="U843" t="str">
            <v/>
          </cell>
          <cell r="W843" t="str">
            <v/>
          </cell>
          <cell r="X843" t="str">
            <v/>
          </cell>
          <cell r="AB843">
            <v>0</v>
          </cell>
          <cell r="AC843">
            <v>0</v>
          </cell>
          <cell r="AD843">
            <v>0</v>
          </cell>
          <cell r="AJ843">
            <v>0</v>
          </cell>
          <cell r="AK843">
            <v>0</v>
          </cell>
        </row>
        <row r="844">
          <cell r="B844" t="str">
            <v/>
          </cell>
          <cell r="H844" t="str">
            <v/>
          </cell>
          <cell r="J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T844" t="str">
            <v/>
          </cell>
          <cell r="U844" t="str">
            <v/>
          </cell>
          <cell r="W844" t="str">
            <v/>
          </cell>
          <cell r="X844" t="str">
            <v/>
          </cell>
          <cell r="AB844">
            <v>0</v>
          </cell>
          <cell r="AC844">
            <v>0</v>
          </cell>
          <cell r="AD844">
            <v>0</v>
          </cell>
          <cell r="AJ844">
            <v>0</v>
          </cell>
          <cell r="AK844">
            <v>0</v>
          </cell>
        </row>
        <row r="845">
          <cell r="B845" t="str">
            <v/>
          </cell>
          <cell r="H845" t="str">
            <v/>
          </cell>
          <cell r="J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T845" t="str">
            <v/>
          </cell>
          <cell r="U845" t="str">
            <v/>
          </cell>
          <cell r="W845" t="str">
            <v/>
          </cell>
          <cell r="X845" t="str">
            <v/>
          </cell>
          <cell r="AB845">
            <v>0</v>
          </cell>
          <cell r="AC845">
            <v>0</v>
          </cell>
          <cell r="AD845">
            <v>0</v>
          </cell>
          <cell r="AJ845">
            <v>0</v>
          </cell>
          <cell r="AK845">
            <v>0</v>
          </cell>
        </row>
        <row r="846">
          <cell r="B846" t="str">
            <v/>
          </cell>
          <cell r="H846" t="str">
            <v/>
          </cell>
          <cell r="J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T846" t="str">
            <v/>
          </cell>
          <cell r="U846" t="str">
            <v/>
          </cell>
          <cell r="W846" t="str">
            <v/>
          </cell>
          <cell r="X846" t="str">
            <v/>
          </cell>
          <cell r="AB846">
            <v>0</v>
          </cell>
          <cell r="AC846">
            <v>0</v>
          </cell>
          <cell r="AD846">
            <v>0</v>
          </cell>
          <cell r="AJ846">
            <v>0</v>
          </cell>
          <cell r="AK846">
            <v>0</v>
          </cell>
        </row>
        <row r="847">
          <cell r="B847" t="str">
            <v/>
          </cell>
          <cell r="H847" t="str">
            <v/>
          </cell>
          <cell r="J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T847" t="str">
            <v/>
          </cell>
          <cell r="U847" t="str">
            <v/>
          </cell>
          <cell r="W847" t="str">
            <v/>
          </cell>
          <cell r="X847" t="str">
            <v/>
          </cell>
          <cell r="AB847">
            <v>0</v>
          </cell>
          <cell r="AC847">
            <v>0</v>
          </cell>
          <cell r="AD847">
            <v>0</v>
          </cell>
          <cell r="AJ847">
            <v>0</v>
          </cell>
          <cell r="AK847">
            <v>0</v>
          </cell>
        </row>
        <row r="848">
          <cell r="B848" t="str">
            <v/>
          </cell>
          <cell r="H848" t="str">
            <v/>
          </cell>
          <cell r="J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T848" t="str">
            <v/>
          </cell>
          <cell r="U848" t="str">
            <v/>
          </cell>
          <cell r="W848" t="str">
            <v/>
          </cell>
          <cell r="X848" t="str">
            <v/>
          </cell>
          <cell r="AB848">
            <v>0</v>
          </cell>
          <cell r="AC848">
            <v>0</v>
          </cell>
          <cell r="AD848">
            <v>0</v>
          </cell>
          <cell r="AJ848">
            <v>0</v>
          </cell>
          <cell r="AK848">
            <v>0</v>
          </cell>
        </row>
        <row r="849">
          <cell r="B849" t="str">
            <v/>
          </cell>
          <cell r="H849" t="str">
            <v/>
          </cell>
          <cell r="J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T849" t="str">
            <v/>
          </cell>
          <cell r="U849" t="str">
            <v/>
          </cell>
          <cell r="W849" t="str">
            <v/>
          </cell>
          <cell r="X849" t="str">
            <v/>
          </cell>
          <cell r="AB849">
            <v>0</v>
          </cell>
          <cell r="AC849">
            <v>0</v>
          </cell>
          <cell r="AD849">
            <v>0</v>
          </cell>
          <cell r="AJ849">
            <v>0</v>
          </cell>
          <cell r="AK849">
            <v>0</v>
          </cell>
        </row>
        <row r="850">
          <cell r="B850" t="str">
            <v/>
          </cell>
          <cell r="H850" t="str">
            <v/>
          </cell>
          <cell r="J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T850" t="str">
            <v/>
          </cell>
          <cell r="U850" t="str">
            <v/>
          </cell>
          <cell r="W850" t="str">
            <v/>
          </cell>
          <cell r="X850" t="str">
            <v/>
          </cell>
          <cell r="AB850">
            <v>0</v>
          </cell>
          <cell r="AC850">
            <v>0</v>
          </cell>
          <cell r="AD850">
            <v>0</v>
          </cell>
          <cell r="AJ850">
            <v>0</v>
          </cell>
          <cell r="AK850">
            <v>0</v>
          </cell>
        </row>
        <row r="851">
          <cell r="B851" t="str">
            <v/>
          </cell>
          <cell r="H851" t="str">
            <v/>
          </cell>
          <cell r="J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T851" t="str">
            <v/>
          </cell>
          <cell r="U851" t="str">
            <v/>
          </cell>
          <cell r="W851" t="str">
            <v/>
          </cell>
          <cell r="X851" t="str">
            <v/>
          </cell>
          <cell r="AB851">
            <v>0</v>
          </cell>
          <cell r="AC851">
            <v>0</v>
          </cell>
          <cell r="AD851">
            <v>0</v>
          </cell>
          <cell r="AJ851">
            <v>0</v>
          </cell>
          <cell r="AK851">
            <v>0</v>
          </cell>
        </row>
        <row r="852">
          <cell r="B852" t="str">
            <v/>
          </cell>
          <cell r="H852" t="str">
            <v/>
          </cell>
          <cell r="J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T852" t="str">
            <v/>
          </cell>
          <cell r="U852" t="str">
            <v/>
          </cell>
          <cell r="W852" t="str">
            <v/>
          </cell>
          <cell r="X852" t="str">
            <v/>
          </cell>
          <cell r="AB852">
            <v>0</v>
          </cell>
          <cell r="AC852">
            <v>0</v>
          </cell>
          <cell r="AD852">
            <v>0</v>
          </cell>
          <cell r="AJ852">
            <v>0</v>
          </cell>
          <cell r="AK852">
            <v>0</v>
          </cell>
        </row>
        <row r="853">
          <cell r="B853" t="str">
            <v/>
          </cell>
          <cell r="H853" t="str">
            <v/>
          </cell>
          <cell r="J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T853" t="str">
            <v/>
          </cell>
          <cell r="U853" t="str">
            <v/>
          </cell>
          <cell r="W853" t="str">
            <v/>
          </cell>
          <cell r="X853" t="str">
            <v/>
          </cell>
          <cell r="AB853">
            <v>0</v>
          </cell>
          <cell r="AC853">
            <v>0</v>
          </cell>
          <cell r="AD853">
            <v>0</v>
          </cell>
          <cell r="AJ853">
            <v>0</v>
          </cell>
          <cell r="AK853">
            <v>0</v>
          </cell>
        </row>
        <row r="854">
          <cell r="B854" t="str">
            <v/>
          </cell>
          <cell r="H854" t="str">
            <v/>
          </cell>
          <cell r="J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T854" t="str">
            <v/>
          </cell>
          <cell r="U854" t="str">
            <v/>
          </cell>
          <cell r="W854" t="str">
            <v/>
          </cell>
          <cell r="X854" t="str">
            <v/>
          </cell>
          <cell r="AB854">
            <v>0</v>
          </cell>
          <cell r="AC854">
            <v>0</v>
          </cell>
          <cell r="AD854">
            <v>0</v>
          </cell>
          <cell r="AJ854">
            <v>0</v>
          </cell>
          <cell r="AK854">
            <v>0</v>
          </cell>
        </row>
        <row r="855">
          <cell r="B855" t="str">
            <v/>
          </cell>
          <cell r="H855" t="str">
            <v/>
          </cell>
          <cell r="J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T855" t="str">
            <v/>
          </cell>
          <cell r="U855" t="str">
            <v/>
          </cell>
          <cell r="W855" t="str">
            <v/>
          </cell>
          <cell r="X855" t="str">
            <v/>
          </cell>
          <cell r="AB855">
            <v>0</v>
          </cell>
          <cell r="AC855">
            <v>0</v>
          </cell>
          <cell r="AD855">
            <v>0</v>
          </cell>
          <cell r="AJ855">
            <v>0</v>
          </cell>
          <cell r="AK855">
            <v>0</v>
          </cell>
        </row>
        <row r="856">
          <cell r="B856" t="str">
            <v/>
          </cell>
          <cell r="H856" t="str">
            <v/>
          </cell>
          <cell r="J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T856" t="str">
            <v/>
          </cell>
          <cell r="U856" t="str">
            <v/>
          </cell>
          <cell r="W856" t="str">
            <v/>
          </cell>
          <cell r="X856" t="str">
            <v/>
          </cell>
          <cell r="AB856">
            <v>0</v>
          </cell>
          <cell r="AC856">
            <v>0</v>
          </cell>
          <cell r="AD856">
            <v>0</v>
          </cell>
          <cell r="AJ856">
            <v>0</v>
          </cell>
          <cell r="AK856">
            <v>0</v>
          </cell>
        </row>
        <row r="857">
          <cell r="B857" t="str">
            <v/>
          </cell>
          <cell r="H857" t="str">
            <v/>
          </cell>
          <cell r="J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T857" t="str">
            <v/>
          </cell>
          <cell r="U857" t="str">
            <v/>
          </cell>
          <cell r="W857" t="str">
            <v/>
          </cell>
          <cell r="X857" t="str">
            <v/>
          </cell>
          <cell r="AB857">
            <v>0</v>
          </cell>
          <cell r="AC857">
            <v>0</v>
          </cell>
          <cell r="AD857">
            <v>0</v>
          </cell>
          <cell r="AJ857">
            <v>0</v>
          </cell>
          <cell r="AK857">
            <v>0</v>
          </cell>
        </row>
        <row r="858">
          <cell r="B858" t="str">
            <v/>
          </cell>
          <cell r="H858" t="str">
            <v/>
          </cell>
          <cell r="J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T858" t="str">
            <v/>
          </cell>
          <cell r="U858" t="str">
            <v/>
          </cell>
          <cell r="W858" t="str">
            <v/>
          </cell>
          <cell r="X858" t="str">
            <v/>
          </cell>
          <cell r="AB858">
            <v>0</v>
          </cell>
          <cell r="AC858">
            <v>0</v>
          </cell>
          <cell r="AD858">
            <v>0</v>
          </cell>
          <cell r="AJ858">
            <v>0</v>
          </cell>
          <cell r="AK858">
            <v>0</v>
          </cell>
        </row>
        <row r="859">
          <cell r="B859" t="str">
            <v/>
          </cell>
          <cell r="H859" t="str">
            <v/>
          </cell>
          <cell r="J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T859" t="str">
            <v/>
          </cell>
          <cell r="U859" t="str">
            <v/>
          </cell>
          <cell r="W859" t="str">
            <v/>
          </cell>
          <cell r="X859" t="str">
            <v/>
          </cell>
          <cell r="AB859">
            <v>0</v>
          </cell>
          <cell r="AC859">
            <v>0</v>
          </cell>
          <cell r="AD859">
            <v>0</v>
          </cell>
          <cell r="AJ859">
            <v>0</v>
          </cell>
          <cell r="AK859">
            <v>0</v>
          </cell>
        </row>
        <row r="860">
          <cell r="B860" t="str">
            <v/>
          </cell>
          <cell r="H860" t="str">
            <v/>
          </cell>
          <cell r="J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T860" t="str">
            <v/>
          </cell>
          <cell r="U860" t="str">
            <v/>
          </cell>
          <cell r="W860" t="str">
            <v/>
          </cell>
          <cell r="X860" t="str">
            <v/>
          </cell>
          <cell r="AB860">
            <v>0</v>
          </cell>
          <cell r="AC860">
            <v>0</v>
          </cell>
          <cell r="AD860">
            <v>0</v>
          </cell>
          <cell r="AJ860">
            <v>0</v>
          </cell>
          <cell r="AK860">
            <v>0</v>
          </cell>
        </row>
        <row r="861">
          <cell r="B861" t="str">
            <v/>
          </cell>
          <cell r="H861" t="str">
            <v/>
          </cell>
          <cell r="J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T861" t="str">
            <v/>
          </cell>
          <cell r="U861" t="str">
            <v/>
          </cell>
          <cell r="W861" t="str">
            <v/>
          </cell>
          <cell r="X861" t="str">
            <v/>
          </cell>
          <cell r="AB861">
            <v>0</v>
          </cell>
          <cell r="AC861">
            <v>0</v>
          </cell>
          <cell r="AD861">
            <v>0</v>
          </cell>
          <cell r="AJ861">
            <v>0</v>
          </cell>
          <cell r="AK861">
            <v>0</v>
          </cell>
        </row>
        <row r="862">
          <cell r="B862" t="str">
            <v/>
          </cell>
          <cell r="H862" t="str">
            <v/>
          </cell>
          <cell r="J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T862" t="str">
            <v/>
          </cell>
          <cell r="U862" t="str">
            <v/>
          </cell>
          <cell r="W862" t="str">
            <v/>
          </cell>
          <cell r="X862" t="str">
            <v/>
          </cell>
          <cell r="AB862">
            <v>0</v>
          </cell>
          <cell r="AC862">
            <v>0</v>
          </cell>
          <cell r="AD862">
            <v>0</v>
          </cell>
          <cell r="AJ862">
            <v>0</v>
          </cell>
          <cell r="AK862">
            <v>0</v>
          </cell>
        </row>
        <row r="863">
          <cell r="B863" t="str">
            <v/>
          </cell>
          <cell r="H863" t="str">
            <v/>
          </cell>
          <cell r="J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T863" t="str">
            <v/>
          </cell>
          <cell r="U863" t="str">
            <v/>
          </cell>
          <cell r="W863" t="str">
            <v/>
          </cell>
          <cell r="X863" t="str">
            <v/>
          </cell>
          <cell r="AB863">
            <v>0</v>
          </cell>
          <cell r="AC863">
            <v>0</v>
          </cell>
          <cell r="AD863">
            <v>0</v>
          </cell>
          <cell r="AJ863">
            <v>0</v>
          </cell>
          <cell r="AK863">
            <v>0</v>
          </cell>
        </row>
        <row r="864">
          <cell r="B864" t="str">
            <v/>
          </cell>
          <cell r="H864" t="str">
            <v/>
          </cell>
          <cell r="J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T864" t="str">
            <v/>
          </cell>
          <cell r="U864" t="str">
            <v/>
          </cell>
          <cell r="W864" t="str">
            <v/>
          </cell>
          <cell r="X864" t="str">
            <v/>
          </cell>
          <cell r="AB864">
            <v>0</v>
          </cell>
          <cell r="AC864">
            <v>0</v>
          </cell>
          <cell r="AD864">
            <v>0</v>
          </cell>
          <cell r="AJ864">
            <v>0</v>
          </cell>
          <cell r="AK864">
            <v>0</v>
          </cell>
        </row>
        <row r="865">
          <cell r="B865" t="str">
            <v/>
          </cell>
          <cell r="H865" t="str">
            <v/>
          </cell>
          <cell r="J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T865" t="str">
            <v/>
          </cell>
          <cell r="U865" t="str">
            <v/>
          </cell>
          <cell r="W865" t="str">
            <v/>
          </cell>
          <cell r="X865" t="str">
            <v/>
          </cell>
          <cell r="AB865">
            <v>0</v>
          </cell>
          <cell r="AC865">
            <v>0</v>
          </cell>
          <cell r="AD865">
            <v>0</v>
          </cell>
          <cell r="AJ865">
            <v>0</v>
          </cell>
          <cell r="AK865">
            <v>0</v>
          </cell>
        </row>
        <row r="866">
          <cell r="B866" t="str">
            <v/>
          </cell>
          <cell r="H866" t="str">
            <v/>
          </cell>
          <cell r="J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T866" t="str">
            <v/>
          </cell>
          <cell r="U866" t="str">
            <v/>
          </cell>
          <cell r="W866" t="str">
            <v/>
          </cell>
          <cell r="X866" t="str">
            <v/>
          </cell>
          <cell r="AB866">
            <v>0</v>
          </cell>
          <cell r="AC866">
            <v>0</v>
          </cell>
          <cell r="AD866">
            <v>0</v>
          </cell>
          <cell r="AJ866">
            <v>0</v>
          </cell>
          <cell r="AK866">
            <v>0</v>
          </cell>
        </row>
        <row r="867">
          <cell r="B867" t="str">
            <v/>
          </cell>
          <cell r="H867" t="str">
            <v/>
          </cell>
          <cell r="J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T867" t="str">
            <v/>
          </cell>
          <cell r="U867" t="str">
            <v/>
          </cell>
          <cell r="W867" t="str">
            <v/>
          </cell>
          <cell r="X867" t="str">
            <v/>
          </cell>
          <cell r="AB867">
            <v>0</v>
          </cell>
          <cell r="AC867">
            <v>0</v>
          </cell>
          <cell r="AD867">
            <v>0</v>
          </cell>
          <cell r="AJ867">
            <v>0</v>
          </cell>
          <cell r="AK867">
            <v>0</v>
          </cell>
        </row>
        <row r="868">
          <cell r="B868" t="str">
            <v/>
          </cell>
          <cell r="H868" t="str">
            <v/>
          </cell>
          <cell r="J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T868" t="str">
            <v/>
          </cell>
          <cell r="U868" t="str">
            <v/>
          </cell>
          <cell r="W868" t="str">
            <v/>
          </cell>
          <cell r="X868" t="str">
            <v/>
          </cell>
          <cell r="AB868">
            <v>0</v>
          </cell>
          <cell r="AC868">
            <v>0</v>
          </cell>
          <cell r="AD868">
            <v>0</v>
          </cell>
          <cell r="AJ868">
            <v>0</v>
          </cell>
          <cell r="AK868">
            <v>0</v>
          </cell>
        </row>
        <row r="869">
          <cell r="B869" t="str">
            <v/>
          </cell>
          <cell r="H869" t="str">
            <v/>
          </cell>
          <cell r="J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T869" t="str">
            <v/>
          </cell>
          <cell r="U869" t="str">
            <v/>
          </cell>
          <cell r="W869" t="str">
            <v/>
          </cell>
          <cell r="X869" t="str">
            <v/>
          </cell>
          <cell r="AB869">
            <v>0</v>
          </cell>
          <cell r="AC869">
            <v>0</v>
          </cell>
          <cell r="AD869">
            <v>0</v>
          </cell>
          <cell r="AJ869">
            <v>0</v>
          </cell>
          <cell r="AK869">
            <v>0</v>
          </cell>
        </row>
        <row r="870">
          <cell r="B870" t="str">
            <v/>
          </cell>
          <cell r="H870" t="str">
            <v/>
          </cell>
          <cell r="J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T870" t="str">
            <v/>
          </cell>
          <cell r="U870" t="str">
            <v/>
          </cell>
          <cell r="W870" t="str">
            <v/>
          </cell>
          <cell r="X870" t="str">
            <v/>
          </cell>
          <cell r="AB870">
            <v>0</v>
          </cell>
          <cell r="AC870">
            <v>0</v>
          </cell>
          <cell r="AD870">
            <v>0</v>
          </cell>
          <cell r="AJ870">
            <v>0</v>
          </cell>
          <cell r="AK870">
            <v>0</v>
          </cell>
        </row>
        <row r="871">
          <cell r="B871" t="str">
            <v/>
          </cell>
          <cell r="H871" t="str">
            <v/>
          </cell>
          <cell r="J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T871" t="str">
            <v/>
          </cell>
          <cell r="U871" t="str">
            <v/>
          </cell>
          <cell r="W871" t="str">
            <v/>
          </cell>
          <cell r="X871" t="str">
            <v/>
          </cell>
          <cell r="AB871">
            <v>0</v>
          </cell>
          <cell r="AC871">
            <v>0</v>
          </cell>
          <cell r="AD871">
            <v>0</v>
          </cell>
          <cell r="AJ871">
            <v>0</v>
          </cell>
          <cell r="AK871">
            <v>0</v>
          </cell>
        </row>
        <row r="872">
          <cell r="B872" t="str">
            <v/>
          </cell>
          <cell r="H872" t="str">
            <v/>
          </cell>
          <cell r="J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T872" t="str">
            <v/>
          </cell>
          <cell r="U872" t="str">
            <v/>
          </cell>
          <cell r="W872" t="str">
            <v/>
          </cell>
          <cell r="X872" t="str">
            <v/>
          </cell>
          <cell r="AB872">
            <v>0</v>
          </cell>
          <cell r="AC872">
            <v>0</v>
          </cell>
          <cell r="AD872">
            <v>0</v>
          </cell>
          <cell r="AJ872">
            <v>0</v>
          </cell>
          <cell r="AK872">
            <v>0</v>
          </cell>
        </row>
        <row r="873">
          <cell r="B873" t="str">
            <v/>
          </cell>
          <cell r="H873" t="str">
            <v/>
          </cell>
          <cell r="J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T873" t="str">
            <v/>
          </cell>
          <cell r="U873" t="str">
            <v/>
          </cell>
          <cell r="W873" t="str">
            <v/>
          </cell>
          <cell r="X873" t="str">
            <v/>
          </cell>
          <cell r="AB873">
            <v>0</v>
          </cell>
          <cell r="AC873">
            <v>0</v>
          </cell>
          <cell r="AD873">
            <v>0</v>
          </cell>
          <cell r="AJ873">
            <v>0</v>
          </cell>
          <cell r="AK873">
            <v>0</v>
          </cell>
        </row>
        <row r="874">
          <cell r="B874" t="str">
            <v/>
          </cell>
          <cell r="H874" t="str">
            <v/>
          </cell>
          <cell r="J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T874" t="str">
            <v/>
          </cell>
          <cell r="U874" t="str">
            <v/>
          </cell>
          <cell r="W874" t="str">
            <v/>
          </cell>
          <cell r="X874" t="str">
            <v/>
          </cell>
          <cell r="AB874">
            <v>0</v>
          </cell>
          <cell r="AC874">
            <v>0</v>
          </cell>
          <cell r="AD874">
            <v>0</v>
          </cell>
          <cell r="AJ874">
            <v>0</v>
          </cell>
          <cell r="AK874">
            <v>0</v>
          </cell>
        </row>
        <row r="875">
          <cell r="B875" t="str">
            <v/>
          </cell>
          <cell r="H875" t="str">
            <v/>
          </cell>
          <cell r="J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T875" t="str">
            <v/>
          </cell>
          <cell r="U875" t="str">
            <v/>
          </cell>
          <cell r="W875" t="str">
            <v/>
          </cell>
          <cell r="X875" t="str">
            <v/>
          </cell>
          <cell r="AB875">
            <v>0</v>
          </cell>
          <cell r="AC875">
            <v>0</v>
          </cell>
          <cell r="AD875">
            <v>0</v>
          </cell>
          <cell r="AJ875">
            <v>0</v>
          </cell>
          <cell r="AK875">
            <v>0</v>
          </cell>
        </row>
        <row r="876">
          <cell r="B876" t="str">
            <v/>
          </cell>
          <cell r="H876" t="str">
            <v/>
          </cell>
          <cell r="J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T876" t="str">
            <v/>
          </cell>
          <cell r="U876" t="str">
            <v/>
          </cell>
          <cell r="W876" t="str">
            <v/>
          </cell>
          <cell r="X876" t="str">
            <v/>
          </cell>
          <cell r="AB876">
            <v>0</v>
          </cell>
          <cell r="AC876">
            <v>0</v>
          </cell>
          <cell r="AD876">
            <v>0</v>
          </cell>
          <cell r="AJ876">
            <v>0</v>
          </cell>
          <cell r="AK876">
            <v>0</v>
          </cell>
        </row>
        <row r="877">
          <cell r="B877" t="str">
            <v/>
          </cell>
          <cell r="H877" t="str">
            <v/>
          </cell>
          <cell r="J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T877" t="str">
            <v/>
          </cell>
          <cell r="U877" t="str">
            <v/>
          </cell>
          <cell r="W877" t="str">
            <v/>
          </cell>
          <cell r="X877" t="str">
            <v/>
          </cell>
          <cell r="AB877">
            <v>0</v>
          </cell>
          <cell r="AC877">
            <v>0</v>
          </cell>
          <cell r="AD877">
            <v>0</v>
          </cell>
          <cell r="AJ877">
            <v>0</v>
          </cell>
          <cell r="AK877">
            <v>0</v>
          </cell>
        </row>
        <row r="878">
          <cell r="B878" t="str">
            <v/>
          </cell>
          <cell r="H878" t="str">
            <v/>
          </cell>
          <cell r="J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T878" t="str">
            <v/>
          </cell>
          <cell r="U878" t="str">
            <v/>
          </cell>
          <cell r="W878" t="str">
            <v/>
          </cell>
          <cell r="X878" t="str">
            <v/>
          </cell>
          <cell r="AB878">
            <v>0</v>
          </cell>
          <cell r="AC878">
            <v>0</v>
          </cell>
          <cell r="AD878">
            <v>0</v>
          </cell>
          <cell r="AJ878">
            <v>0</v>
          </cell>
          <cell r="AK878">
            <v>0</v>
          </cell>
        </row>
        <row r="879">
          <cell r="B879" t="str">
            <v/>
          </cell>
          <cell r="H879" t="str">
            <v/>
          </cell>
          <cell r="J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T879" t="str">
            <v/>
          </cell>
          <cell r="U879" t="str">
            <v/>
          </cell>
          <cell r="W879" t="str">
            <v/>
          </cell>
          <cell r="X879" t="str">
            <v/>
          </cell>
          <cell r="AB879">
            <v>0</v>
          </cell>
          <cell r="AC879">
            <v>0</v>
          </cell>
          <cell r="AD879">
            <v>0</v>
          </cell>
          <cell r="AJ879">
            <v>0</v>
          </cell>
          <cell r="AK879">
            <v>0</v>
          </cell>
        </row>
        <row r="880">
          <cell r="B880" t="str">
            <v/>
          </cell>
          <cell r="H880" t="str">
            <v/>
          </cell>
          <cell r="J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T880" t="str">
            <v/>
          </cell>
          <cell r="U880" t="str">
            <v/>
          </cell>
          <cell r="W880" t="str">
            <v/>
          </cell>
          <cell r="X880" t="str">
            <v/>
          </cell>
          <cell r="AB880">
            <v>0</v>
          </cell>
          <cell r="AC880">
            <v>0</v>
          </cell>
          <cell r="AD880">
            <v>0</v>
          </cell>
          <cell r="AJ880">
            <v>0</v>
          </cell>
          <cell r="AK880">
            <v>0</v>
          </cell>
        </row>
        <row r="881">
          <cell r="B881" t="str">
            <v/>
          </cell>
          <cell r="H881" t="str">
            <v/>
          </cell>
          <cell r="J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T881" t="str">
            <v/>
          </cell>
          <cell r="U881" t="str">
            <v/>
          </cell>
          <cell r="W881" t="str">
            <v/>
          </cell>
          <cell r="X881" t="str">
            <v/>
          </cell>
          <cell r="AB881">
            <v>0</v>
          </cell>
          <cell r="AC881">
            <v>0</v>
          </cell>
          <cell r="AD881">
            <v>0</v>
          </cell>
          <cell r="AJ881">
            <v>0</v>
          </cell>
          <cell r="AK881">
            <v>0</v>
          </cell>
        </row>
        <row r="882">
          <cell r="B882" t="str">
            <v/>
          </cell>
          <cell r="H882" t="str">
            <v/>
          </cell>
          <cell r="J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T882" t="str">
            <v/>
          </cell>
          <cell r="U882" t="str">
            <v/>
          </cell>
          <cell r="W882" t="str">
            <v/>
          </cell>
          <cell r="X882" t="str">
            <v/>
          </cell>
          <cell r="AB882">
            <v>0</v>
          </cell>
          <cell r="AC882">
            <v>0</v>
          </cell>
          <cell r="AD882">
            <v>0</v>
          </cell>
          <cell r="AJ882">
            <v>0</v>
          </cell>
          <cell r="AK882">
            <v>0</v>
          </cell>
        </row>
        <row r="883">
          <cell r="B883" t="str">
            <v/>
          </cell>
          <cell r="H883" t="str">
            <v/>
          </cell>
          <cell r="J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T883" t="str">
            <v/>
          </cell>
          <cell r="U883" t="str">
            <v/>
          </cell>
          <cell r="W883" t="str">
            <v/>
          </cell>
          <cell r="X883" t="str">
            <v/>
          </cell>
          <cell r="AB883">
            <v>0</v>
          </cell>
          <cell r="AC883">
            <v>0</v>
          </cell>
          <cell r="AD883">
            <v>0</v>
          </cell>
          <cell r="AJ883">
            <v>0</v>
          </cell>
          <cell r="AK883">
            <v>0</v>
          </cell>
        </row>
        <row r="884">
          <cell r="B884" t="str">
            <v/>
          </cell>
          <cell r="H884" t="str">
            <v/>
          </cell>
          <cell r="J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T884" t="str">
            <v/>
          </cell>
          <cell r="U884" t="str">
            <v/>
          </cell>
          <cell r="W884" t="str">
            <v/>
          </cell>
          <cell r="X884" t="str">
            <v/>
          </cell>
          <cell r="AB884">
            <v>0</v>
          </cell>
          <cell r="AC884">
            <v>0</v>
          </cell>
          <cell r="AD884">
            <v>0</v>
          </cell>
          <cell r="AJ884">
            <v>0</v>
          </cell>
          <cell r="AK884">
            <v>0</v>
          </cell>
        </row>
        <row r="885">
          <cell r="B885" t="str">
            <v/>
          </cell>
          <cell r="H885" t="str">
            <v/>
          </cell>
          <cell r="J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T885" t="str">
            <v/>
          </cell>
          <cell r="U885" t="str">
            <v/>
          </cell>
          <cell r="W885" t="str">
            <v/>
          </cell>
          <cell r="X885" t="str">
            <v/>
          </cell>
          <cell r="AB885">
            <v>0</v>
          </cell>
          <cell r="AC885">
            <v>0</v>
          </cell>
          <cell r="AD885">
            <v>0</v>
          </cell>
          <cell r="AJ885">
            <v>0</v>
          </cell>
          <cell r="AK885">
            <v>0</v>
          </cell>
        </row>
        <row r="886">
          <cell r="B886" t="str">
            <v/>
          </cell>
          <cell r="H886" t="str">
            <v/>
          </cell>
          <cell r="J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T886" t="str">
            <v/>
          </cell>
          <cell r="U886" t="str">
            <v/>
          </cell>
          <cell r="W886" t="str">
            <v/>
          </cell>
          <cell r="X886" t="str">
            <v/>
          </cell>
          <cell r="AB886">
            <v>0</v>
          </cell>
          <cell r="AC886">
            <v>0</v>
          </cell>
          <cell r="AD886">
            <v>0</v>
          </cell>
          <cell r="AJ886">
            <v>0</v>
          </cell>
          <cell r="AK886">
            <v>0</v>
          </cell>
        </row>
        <row r="887">
          <cell r="B887" t="str">
            <v/>
          </cell>
          <cell r="H887" t="str">
            <v/>
          </cell>
          <cell r="J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T887" t="str">
            <v/>
          </cell>
          <cell r="U887" t="str">
            <v/>
          </cell>
          <cell r="W887" t="str">
            <v/>
          </cell>
          <cell r="X887" t="str">
            <v/>
          </cell>
          <cell r="AB887">
            <v>0</v>
          </cell>
          <cell r="AC887">
            <v>0</v>
          </cell>
          <cell r="AD887">
            <v>0</v>
          </cell>
          <cell r="AJ887">
            <v>0</v>
          </cell>
          <cell r="AK887">
            <v>0</v>
          </cell>
        </row>
        <row r="888">
          <cell r="B888" t="str">
            <v/>
          </cell>
          <cell r="H888" t="str">
            <v/>
          </cell>
          <cell r="J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T888" t="str">
            <v/>
          </cell>
          <cell r="U888" t="str">
            <v/>
          </cell>
          <cell r="W888" t="str">
            <v/>
          </cell>
          <cell r="X888" t="str">
            <v/>
          </cell>
          <cell r="AB888">
            <v>0</v>
          </cell>
          <cell r="AC888">
            <v>0</v>
          </cell>
          <cell r="AD888">
            <v>0</v>
          </cell>
          <cell r="AJ888">
            <v>0</v>
          </cell>
          <cell r="AK888">
            <v>0</v>
          </cell>
        </row>
        <row r="889">
          <cell r="B889" t="str">
            <v/>
          </cell>
          <cell r="H889" t="str">
            <v/>
          </cell>
          <cell r="J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T889" t="str">
            <v/>
          </cell>
          <cell r="U889" t="str">
            <v/>
          </cell>
          <cell r="W889" t="str">
            <v/>
          </cell>
          <cell r="X889" t="str">
            <v/>
          </cell>
          <cell r="AB889">
            <v>0</v>
          </cell>
          <cell r="AC889">
            <v>0</v>
          </cell>
          <cell r="AD889">
            <v>0</v>
          </cell>
          <cell r="AJ889">
            <v>0</v>
          </cell>
          <cell r="AK889">
            <v>0</v>
          </cell>
        </row>
        <row r="890">
          <cell r="B890" t="str">
            <v/>
          </cell>
          <cell r="H890" t="str">
            <v/>
          </cell>
          <cell r="J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T890" t="str">
            <v/>
          </cell>
          <cell r="U890" t="str">
            <v/>
          </cell>
          <cell r="W890" t="str">
            <v/>
          </cell>
          <cell r="X890" t="str">
            <v/>
          </cell>
          <cell r="AB890">
            <v>0</v>
          </cell>
          <cell r="AC890">
            <v>0</v>
          </cell>
          <cell r="AD890">
            <v>0</v>
          </cell>
          <cell r="AJ890">
            <v>0</v>
          </cell>
          <cell r="AK890">
            <v>0</v>
          </cell>
        </row>
        <row r="891">
          <cell r="B891" t="str">
            <v/>
          </cell>
          <cell r="H891" t="str">
            <v/>
          </cell>
          <cell r="J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T891" t="str">
            <v/>
          </cell>
          <cell r="U891" t="str">
            <v/>
          </cell>
          <cell r="W891" t="str">
            <v/>
          </cell>
          <cell r="X891" t="str">
            <v/>
          </cell>
          <cell r="AB891">
            <v>0</v>
          </cell>
          <cell r="AC891">
            <v>0</v>
          </cell>
          <cell r="AD891">
            <v>0</v>
          </cell>
          <cell r="AJ891">
            <v>0</v>
          </cell>
          <cell r="AK891">
            <v>0</v>
          </cell>
        </row>
        <row r="892">
          <cell r="B892" t="str">
            <v/>
          </cell>
          <cell r="H892" t="str">
            <v/>
          </cell>
          <cell r="J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T892" t="str">
            <v/>
          </cell>
          <cell r="U892" t="str">
            <v/>
          </cell>
          <cell r="W892" t="str">
            <v/>
          </cell>
          <cell r="X892" t="str">
            <v/>
          </cell>
          <cell r="AB892">
            <v>0</v>
          </cell>
          <cell r="AC892">
            <v>0</v>
          </cell>
          <cell r="AD892">
            <v>0</v>
          </cell>
          <cell r="AJ892">
            <v>0</v>
          </cell>
          <cell r="AK892">
            <v>0</v>
          </cell>
        </row>
        <row r="893">
          <cell r="B893" t="str">
            <v/>
          </cell>
          <cell r="H893" t="str">
            <v/>
          </cell>
          <cell r="J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T893" t="str">
            <v/>
          </cell>
          <cell r="U893" t="str">
            <v/>
          </cell>
          <cell r="W893" t="str">
            <v/>
          </cell>
          <cell r="X893" t="str">
            <v/>
          </cell>
          <cell r="AB893">
            <v>0</v>
          </cell>
          <cell r="AC893">
            <v>0</v>
          </cell>
          <cell r="AD893">
            <v>0</v>
          </cell>
          <cell r="AJ893">
            <v>0</v>
          </cell>
          <cell r="AK893">
            <v>0</v>
          </cell>
        </row>
        <row r="894">
          <cell r="B894" t="str">
            <v/>
          </cell>
          <cell r="H894" t="str">
            <v/>
          </cell>
          <cell r="J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T894" t="str">
            <v/>
          </cell>
          <cell r="U894" t="str">
            <v/>
          </cell>
          <cell r="W894" t="str">
            <v/>
          </cell>
          <cell r="X894" t="str">
            <v/>
          </cell>
          <cell r="AB894">
            <v>0</v>
          </cell>
          <cell r="AC894">
            <v>0</v>
          </cell>
          <cell r="AD894">
            <v>0</v>
          </cell>
          <cell r="AJ894">
            <v>0</v>
          </cell>
          <cell r="AK894">
            <v>0</v>
          </cell>
        </row>
        <row r="895">
          <cell r="B895" t="str">
            <v/>
          </cell>
          <cell r="H895" t="str">
            <v/>
          </cell>
          <cell r="J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T895" t="str">
            <v/>
          </cell>
          <cell r="U895" t="str">
            <v/>
          </cell>
          <cell r="W895" t="str">
            <v/>
          </cell>
          <cell r="X895" t="str">
            <v/>
          </cell>
          <cell r="AB895">
            <v>0</v>
          </cell>
          <cell r="AC895">
            <v>0</v>
          </cell>
          <cell r="AD895">
            <v>0</v>
          </cell>
          <cell r="AJ895">
            <v>0</v>
          </cell>
          <cell r="AK895">
            <v>0</v>
          </cell>
        </row>
        <row r="896">
          <cell r="B896" t="str">
            <v/>
          </cell>
          <cell r="H896" t="str">
            <v/>
          </cell>
          <cell r="J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T896" t="str">
            <v/>
          </cell>
          <cell r="U896" t="str">
            <v/>
          </cell>
          <cell r="W896" t="str">
            <v/>
          </cell>
          <cell r="X896" t="str">
            <v/>
          </cell>
          <cell r="AB896">
            <v>0</v>
          </cell>
          <cell r="AC896">
            <v>0</v>
          </cell>
          <cell r="AD896">
            <v>0</v>
          </cell>
          <cell r="AJ896">
            <v>0</v>
          </cell>
          <cell r="AK896">
            <v>0</v>
          </cell>
        </row>
        <row r="897">
          <cell r="B897" t="str">
            <v/>
          </cell>
          <cell r="H897" t="str">
            <v/>
          </cell>
          <cell r="J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T897" t="str">
            <v/>
          </cell>
          <cell r="U897" t="str">
            <v/>
          </cell>
          <cell r="W897" t="str">
            <v/>
          </cell>
          <cell r="X897" t="str">
            <v/>
          </cell>
          <cell r="AB897">
            <v>0</v>
          </cell>
          <cell r="AC897">
            <v>0</v>
          </cell>
          <cell r="AD897">
            <v>0</v>
          </cell>
          <cell r="AJ897">
            <v>0</v>
          </cell>
          <cell r="AK897">
            <v>0</v>
          </cell>
        </row>
        <row r="898">
          <cell r="B898" t="str">
            <v/>
          </cell>
          <cell r="H898" t="str">
            <v/>
          </cell>
          <cell r="J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T898" t="str">
            <v/>
          </cell>
          <cell r="U898" t="str">
            <v/>
          </cell>
          <cell r="W898" t="str">
            <v/>
          </cell>
          <cell r="X898" t="str">
            <v/>
          </cell>
          <cell r="AB898">
            <v>0</v>
          </cell>
          <cell r="AC898">
            <v>0</v>
          </cell>
          <cell r="AD898">
            <v>0</v>
          </cell>
          <cell r="AJ898">
            <v>0</v>
          </cell>
          <cell r="AK898">
            <v>0</v>
          </cell>
        </row>
        <row r="899">
          <cell r="B899" t="str">
            <v/>
          </cell>
          <cell r="H899" t="str">
            <v/>
          </cell>
          <cell r="J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T899" t="str">
            <v/>
          </cell>
          <cell r="U899" t="str">
            <v/>
          </cell>
          <cell r="W899" t="str">
            <v/>
          </cell>
          <cell r="X899" t="str">
            <v/>
          </cell>
          <cell r="AB899">
            <v>0</v>
          </cell>
          <cell r="AC899">
            <v>0</v>
          </cell>
          <cell r="AD899">
            <v>0</v>
          </cell>
          <cell r="AJ899">
            <v>0</v>
          </cell>
          <cell r="AK899">
            <v>0</v>
          </cell>
        </row>
        <row r="900">
          <cell r="B900" t="str">
            <v/>
          </cell>
          <cell r="H900" t="str">
            <v/>
          </cell>
          <cell r="J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T900" t="str">
            <v/>
          </cell>
          <cell r="U900" t="str">
            <v/>
          </cell>
          <cell r="W900" t="str">
            <v/>
          </cell>
          <cell r="X900" t="str">
            <v/>
          </cell>
          <cell r="AB900">
            <v>0</v>
          </cell>
          <cell r="AC900">
            <v>0</v>
          </cell>
          <cell r="AD900">
            <v>0</v>
          </cell>
          <cell r="AJ900">
            <v>0</v>
          </cell>
          <cell r="AK900">
            <v>0</v>
          </cell>
        </row>
        <row r="901">
          <cell r="B901" t="str">
            <v/>
          </cell>
          <cell r="H901" t="str">
            <v/>
          </cell>
          <cell r="J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T901" t="str">
            <v/>
          </cell>
          <cell r="U901" t="str">
            <v/>
          </cell>
          <cell r="W901" t="str">
            <v/>
          </cell>
          <cell r="X901" t="str">
            <v/>
          </cell>
          <cell r="AB901">
            <v>0</v>
          </cell>
          <cell r="AC901">
            <v>0</v>
          </cell>
          <cell r="AD901">
            <v>0</v>
          </cell>
          <cell r="AJ901">
            <v>0</v>
          </cell>
          <cell r="AK901">
            <v>0</v>
          </cell>
        </row>
        <row r="902">
          <cell r="B902" t="str">
            <v/>
          </cell>
          <cell r="H902" t="str">
            <v/>
          </cell>
          <cell r="J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T902" t="str">
            <v/>
          </cell>
          <cell r="U902" t="str">
            <v/>
          </cell>
          <cell r="W902" t="str">
            <v/>
          </cell>
          <cell r="X902" t="str">
            <v/>
          </cell>
          <cell r="AB902">
            <v>0</v>
          </cell>
          <cell r="AC902">
            <v>0</v>
          </cell>
          <cell r="AD902">
            <v>0</v>
          </cell>
          <cell r="AJ902">
            <v>0</v>
          </cell>
          <cell r="AK902">
            <v>0</v>
          </cell>
        </row>
        <row r="903">
          <cell r="B903" t="str">
            <v/>
          </cell>
          <cell r="H903" t="str">
            <v/>
          </cell>
          <cell r="J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T903" t="str">
            <v/>
          </cell>
          <cell r="U903" t="str">
            <v/>
          </cell>
          <cell r="W903" t="str">
            <v/>
          </cell>
          <cell r="X903" t="str">
            <v/>
          </cell>
          <cell r="AB903">
            <v>0</v>
          </cell>
          <cell r="AC903">
            <v>0</v>
          </cell>
          <cell r="AD903">
            <v>0</v>
          </cell>
          <cell r="AJ903">
            <v>0</v>
          </cell>
          <cell r="AK903">
            <v>0</v>
          </cell>
        </row>
        <row r="904">
          <cell r="B904" t="str">
            <v/>
          </cell>
          <cell r="H904" t="str">
            <v/>
          </cell>
          <cell r="J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T904" t="str">
            <v/>
          </cell>
          <cell r="U904" t="str">
            <v/>
          </cell>
          <cell r="W904" t="str">
            <v/>
          </cell>
          <cell r="X904" t="str">
            <v/>
          </cell>
          <cell r="AB904">
            <v>0</v>
          </cell>
          <cell r="AC904">
            <v>0</v>
          </cell>
          <cell r="AD904">
            <v>0</v>
          </cell>
          <cell r="AJ904">
            <v>0</v>
          </cell>
          <cell r="AK904">
            <v>0</v>
          </cell>
        </row>
        <row r="905">
          <cell r="B905" t="str">
            <v/>
          </cell>
          <cell r="H905" t="str">
            <v/>
          </cell>
          <cell r="J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T905" t="str">
            <v/>
          </cell>
          <cell r="U905" t="str">
            <v/>
          </cell>
          <cell r="W905" t="str">
            <v/>
          </cell>
          <cell r="X905" t="str">
            <v/>
          </cell>
          <cell r="AB905">
            <v>0</v>
          </cell>
          <cell r="AC905">
            <v>0</v>
          </cell>
          <cell r="AD905">
            <v>0</v>
          </cell>
          <cell r="AJ905">
            <v>0</v>
          </cell>
          <cell r="AK905">
            <v>0</v>
          </cell>
        </row>
        <row r="906">
          <cell r="B906" t="str">
            <v/>
          </cell>
          <cell r="H906" t="str">
            <v/>
          </cell>
          <cell r="J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T906" t="str">
            <v/>
          </cell>
          <cell r="U906" t="str">
            <v/>
          </cell>
          <cell r="W906" t="str">
            <v/>
          </cell>
          <cell r="X906" t="str">
            <v/>
          </cell>
          <cell r="AB906">
            <v>0</v>
          </cell>
          <cell r="AC906">
            <v>0</v>
          </cell>
          <cell r="AD906">
            <v>0</v>
          </cell>
          <cell r="AJ906">
            <v>0</v>
          </cell>
          <cell r="AK906">
            <v>0</v>
          </cell>
        </row>
        <row r="907">
          <cell r="B907" t="str">
            <v/>
          </cell>
          <cell r="H907" t="str">
            <v/>
          </cell>
          <cell r="J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T907" t="str">
            <v/>
          </cell>
          <cell r="U907" t="str">
            <v/>
          </cell>
          <cell r="W907" t="str">
            <v/>
          </cell>
          <cell r="X907" t="str">
            <v/>
          </cell>
          <cell r="AB907">
            <v>0</v>
          </cell>
          <cell r="AC907">
            <v>0</v>
          </cell>
          <cell r="AD907">
            <v>0</v>
          </cell>
          <cell r="AJ907">
            <v>0</v>
          </cell>
          <cell r="AK907">
            <v>0</v>
          </cell>
        </row>
        <row r="908">
          <cell r="B908" t="str">
            <v/>
          </cell>
          <cell r="H908" t="str">
            <v/>
          </cell>
          <cell r="J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T908" t="str">
            <v/>
          </cell>
          <cell r="U908" t="str">
            <v/>
          </cell>
          <cell r="W908" t="str">
            <v/>
          </cell>
          <cell r="X908" t="str">
            <v/>
          </cell>
          <cell r="AB908">
            <v>0</v>
          </cell>
          <cell r="AC908">
            <v>0</v>
          </cell>
          <cell r="AD908">
            <v>0</v>
          </cell>
          <cell r="AJ908">
            <v>0</v>
          </cell>
          <cell r="AK908">
            <v>0</v>
          </cell>
        </row>
        <row r="909">
          <cell r="B909" t="str">
            <v/>
          </cell>
          <cell r="H909" t="str">
            <v/>
          </cell>
          <cell r="J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T909" t="str">
            <v/>
          </cell>
          <cell r="U909" t="str">
            <v/>
          </cell>
          <cell r="W909" t="str">
            <v/>
          </cell>
          <cell r="X909" t="str">
            <v/>
          </cell>
          <cell r="AB909">
            <v>0</v>
          </cell>
          <cell r="AC909">
            <v>0</v>
          </cell>
          <cell r="AD909">
            <v>0</v>
          </cell>
          <cell r="AJ909">
            <v>0</v>
          </cell>
          <cell r="AK909">
            <v>0</v>
          </cell>
        </row>
        <row r="910">
          <cell r="B910" t="str">
            <v/>
          </cell>
          <cell r="H910" t="str">
            <v/>
          </cell>
          <cell r="J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T910" t="str">
            <v/>
          </cell>
          <cell r="U910" t="str">
            <v/>
          </cell>
          <cell r="W910" t="str">
            <v/>
          </cell>
          <cell r="X910" t="str">
            <v/>
          </cell>
          <cell r="AB910">
            <v>0</v>
          </cell>
          <cell r="AC910">
            <v>0</v>
          </cell>
          <cell r="AD910">
            <v>0</v>
          </cell>
          <cell r="AJ910">
            <v>0</v>
          </cell>
          <cell r="AK910">
            <v>0</v>
          </cell>
        </row>
        <row r="911">
          <cell r="B911" t="str">
            <v/>
          </cell>
          <cell r="H911" t="str">
            <v/>
          </cell>
          <cell r="J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T911" t="str">
            <v/>
          </cell>
          <cell r="U911" t="str">
            <v/>
          </cell>
          <cell r="W911" t="str">
            <v/>
          </cell>
          <cell r="X911" t="str">
            <v/>
          </cell>
          <cell r="AB911">
            <v>0</v>
          </cell>
          <cell r="AC911">
            <v>0</v>
          </cell>
          <cell r="AD911">
            <v>0</v>
          </cell>
          <cell r="AJ911">
            <v>0</v>
          </cell>
          <cell r="AK911">
            <v>0</v>
          </cell>
        </row>
        <row r="912">
          <cell r="B912" t="str">
            <v/>
          </cell>
          <cell r="H912" t="str">
            <v/>
          </cell>
          <cell r="J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T912" t="str">
            <v/>
          </cell>
          <cell r="U912" t="str">
            <v/>
          </cell>
          <cell r="W912" t="str">
            <v/>
          </cell>
          <cell r="X912" t="str">
            <v/>
          </cell>
          <cell r="AB912">
            <v>0</v>
          </cell>
          <cell r="AC912">
            <v>0</v>
          </cell>
          <cell r="AD912">
            <v>0</v>
          </cell>
          <cell r="AJ912">
            <v>0</v>
          </cell>
          <cell r="AK912">
            <v>0</v>
          </cell>
        </row>
        <row r="913">
          <cell r="B913" t="str">
            <v/>
          </cell>
          <cell r="H913" t="str">
            <v/>
          </cell>
          <cell r="J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T913" t="str">
            <v/>
          </cell>
          <cell r="U913" t="str">
            <v/>
          </cell>
          <cell r="W913" t="str">
            <v/>
          </cell>
          <cell r="X913" t="str">
            <v/>
          </cell>
          <cell r="AB913">
            <v>0</v>
          </cell>
          <cell r="AC913">
            <v>0</v>
          </cell>
          <cell r="AD913">
            <v>0</v>
          </cell>
          <cell r="AJ913">
            <v>0</v>
          </cell>
          <cell r="AK913">
            <v>0</v>
          </cell>
        </row>
        <row r="914">
          <cell r="B914" t="str">
            <v/>
          </cell>
          <cell r="H914" t="str">
            <v/>
          </cell>
          <cell r="J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T914" t="str">
            <v/>
          </cell>
          <cell r="U914" t="str">
            <v/>
          </cell>
          <cell r="W914" t="str">
            <v/>
          </cell>
          <cell r="X914" t="str">
            <v/>
          </cell>
          <cell r="AB914">
            <v>0</v>
          </cell>
          <cell r="AC914">
            <v>0</v>
          </cell>
          <cell r="AD914">
            <v>0</v>
          </cell>
          <cell r="AJ914">
            <v>0</v>
          </cell>
          <cell r="AK914">
            <v>0</v>
          </cell>
        </row>
        <row r="915">
          <cell r="B915" t="str">
            <v/>
          </cell>
          <cell r="H915" t="str">
            <v/>
          </cell>
          <cell r="J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T915" t="str">
            <v/>
          </cell>
          <cell r="U915" t="str">
            <v/>
          </cell>
          <cell r="W915" t="str">
            <v/>
          </cell>
          <cell r="X915" t="str">
            <v/>
          </cell>
          <cell r="AB915">
            <v>0</v>
          </cell>
          <cell r="AC915">
            <v>0</v>
          </cell>
          <cell r="AD915">
            <v>0</v>
          </cell>
          <cell r="AJ915">
            <v>0</v>
          </cell>
          <cell r="AK915">
            <v>0</v>
          </cell>
        </row>
        <row r="916">
          <cell r="B916" t="str">
            <v/>
          </cell>
          <cell r="H916" t="str">
            <v/>
          </cell>
          <cell r="J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T916" t="str">
            <v/>
          </cell>
          <cell r="U916" t="str">
            <v/>
          </cell>
          <cell r="W916" t="str">
            <v/>
          </cell>
          <cell r="X916" t="str">
            <v/>
          </cell>
          <cell r="AB916">
            <v>0</v>
          </cell>
          <cell r="AC916">
            <v>0</v>
          </cell>
          <cell r="AD916">
            <v>0</v>
          </cell>
          <cell r="AJ916">
            <v>0</v>
          </cell>
          <cell r="AK916">
            <v>0</v>
          </cell>
        </row>
        <row r="917">
          <cell r="B917" t="str">
            <v/>
          </cell>
          <cell r="H917" t="str">
            <v/>
          </cell>
          <cell r="J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T917" t="str">
            <v/>
          </cell>
          <cell r="U917" t="str">
            <v/>
          </cell>
          <cell r="W917" t="str">
            <v/>
          </cell>
          <cell r="X917" t="str">
            <v/>
          </cell>
          <cell r="AB917">
            <v>0</v>
          </cell>
          <cell r="AC917">
            <v>0</v>
          </cell>
          <cell r="AD917">
            <v>0</v>
          </cell>
          <cell r="AJ917">
            <v>0</v>
          </cell>
          <cell r="AK917">
            <v>0</v>
          </cell>
        </row>
        <row r="918">
          <cell r="B918" t="str">
            <v/>
          </cell>
          <cell r="H918" t="str">
            <v/>
          </cell>
          <cell r="J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T918" t="str">
            <v/>
          </cell>
          <cell r="U918" t="str">
            <v/>
          </cell>
          <cell r="W918" t="str">
            <v/>
          </cell>
          <cell r="X918" t="str">
            <v/>
          </cell>
          <cell r="AB918">
            <v>0</v>
          </cell>
          <cell r="AC918">
            <v>0</v>
          </cell>
          <cell r="AD918">
            <v>0</v>
          </cell>
          <cell r="AJ918">
            <v>0</v>
          </cell>
          <cell r="AK918">
            <v>0</v>
          </cell>
        </row>
        <row r="919">
          <cell r="B919" t="str">
            <v/>
          </cell>
          <cell r="H919" t="str">
            <v/>
          </cell>
          <cell r="J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T919" t="str">
            <v/>
          </cell>
          <cell r="U919" t="str">
            <v/>
          </cell>
          <cell r="W919" t="str">
            <v/>
          </cell>
          <cell r="X919" t="str">
            <v/>
          </cell>
          <cell r="AB919">
            <v>0</v>
          </cell>
          <cell r="AC919">
            <v>0</v>
          </cell>
          <cell r="AD919">
            <v>0</v>
          </cell>
          <cell r="AJ919">
            <v>0</v>
          </cell>
          <cell r="AK919">
            <v>0</v>
          </cell>
        </row>
        <row r="920">
          <cell r="B920" t="str">
            <v/>
          </cell>
          <cell r="H920" t="str">
            <v/>
          </cell>
          <cell r="J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T920" t="str">
            <v/>
          </cell>
          <cell r="U920" t="str">
            <v/>
          </cell>
          <cell r="W920" t="str">
            <v/>
          </cell>
          <cell r="X920" t="str">
            <v/>
          </cell>
          <cell r="AB920">
            <v>0</v>
          </cell>
          <cell r="AC920">
            <v>0</v>
          </cell>
          <cell r="AD920">
            <v>0</v>
          </cell>
          <cell r="AJ920">
            <v>0</v>
          </cell>
          <cell r="AK920">
            <v>0</v>
          </cell>
        </row>
        <row r="921">
          <cell r="B921" t="str">
            <v/>
          </cell>
          <cell r="H921" t="str">
            <v/>
          </cell>
          <cell r="J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T921" t="str">
            <v/>
          </cell>
          <cell r="U921" t="str">
            <v/>
          </cell>
          <cell r="W921" t="str">
            <v/>
          </cell>
          <cell r="X921" t="str">
            <v/>
          </cell>
          <cell r="AB921">
            <v>0</v>
          </cell>
          <cell r="AC921">
            <v>0</v>
          </cell>
          <cell r="AD921">
            <v>0</v>
          </cell>
          <cell r="AJ921">
            <v>0</v>
          </cell>
          <cell r="AK921">
            <v>0</v>
          </cell>
        </row>
        <row r="922">
          <cell r="B922" t="str">
            <v/>
          </cell>
          <cell r="H922" t="str">
            <v/>
          </cell>
          <cell r="J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T922" t="str">
            <v/>
          </cell>
          <cell r="U922" t="str">
            <v/>
          </cell>
          <cell r="W922" t="str">
            <v/>
          </cell>
          <cell r="X922" t="str">
            <v/>
          </cell>
          <cell r="AB922">
            <v>0</v>
          </cell>
          <cell r="AC922">
            <v>0</v>
          </cell>
          <cell r="AD922">
            <v>0</v>
          </cell>
          <cell r="AJ922">
            <v>0</v>
          </cell>
          <cell r="AK922">
            <v>0</v>
          </cell>
        </row>
        <row r="923">
          <cell r="B923" t="str">
            <v/>
          </cell>
          <cell r="H923" t="str">
            <v/>
          </cell>
          <cell r="J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T923" t="str">
            <v/>
          </cell>
          <cell r="U923" t="str">
            <v/>
          </cell>
          <cell r="W923" t="str">
            <v/>
          </cell>
          <cell r="X923" t="str">
            <v/>
          </cell>
          <cell r="AB923">
            <v>0</v>
          </cell>
          <cell r="AC923">
            <v>0</v>
          </cell>
          <cell r="AD923">
            <v>0</v>
          </cell>
          <cell r="AJ923">
            <v>0</v>
          </cell>
          <cell r="AK923">
            <v>0</v>
          </cell>
        </row>
        <row r="924">
          <cell r="B924" t="str">
            <v/>
          </cell>
          <cell r="H924" t="str">
            <v/>
          </cell>
          <cell r="J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T924" t="str">
            <v/>
          </cell>
          <cell r="U924" t="str">
            <v/>
          </cell>
          <cell r="W924" t="str">
            <v/>
          </cell>
          <cell r="X924" t="str">
            <v/>
          </cell>
          <cell r="AB924">
            <v>0</v>
          </cell>
          <cell r="AC924">
            <v>0</v>
          </cell>
          <cell r="AD924">
            <v>0</v>
          </cell>
          <cell r="AJ924">
            <v>0</v>
          </cell>
          <cell r="AK924">
            <v>0</v>
          </cell>
        </row>
        <row r="925">
          <cell r="B925" t="str">
            <v/>
          </cell>
          <cell r="H925" t="str">
            <v/>
          </cell>
          <cell r="J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T925" t="str">
            <v/>
          </cell>
          <cell r="U925" t="str">
            <v/>
          </cell>
          <cell r="W925" t="str">
            <v/>
          </cell>
          <cell r="X925" t="str">
            <v/>
          </cell>
          <cell r="AB925">
            <v>0</v>
          </cell>
          <cell r="AC925">
            <v>0</v>
          </cell>
          <cell r="AD925">
            <v>0</v>
          </cell>
          <cell r="AJ925">
            <v>0</v>
          </cell>
          <cell r="AK925">
            <v>0</v>
          </cell>
        </row>
        <row r="926">
          <cell r="B926" t="str">
            <v/>
          </cell>
          <cell r="H926" t="str">
            <v/>
          </cell>
          <cell r="J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T926" t="str">
            <v/>
          </cell>
          <cell r="U926" t="str">
            <v/>
          </cell>
          <cell r="W926" t="str">
            <v/>
          </cell>
          <cell r="X926" t="str">
            <v/>
          </cell>
          <cell r="AB926">
            <v>0</v>
          </cell>
          <cell r="AC926">
            <v>0</v>
          </cell>
          <cell r="AD926">
            <v>0</v>
          </cell>
          <cell r="AJ926">
            <v>0</v>
          </cell>
          <cell r="AK926">
            <v>0</v>
          </cell>
        </row>
        <row r="927">
          <cell r="B927" t="str">
            <v/>
          </cell>
          <cell r="H927" t="str">
            <v/>
          </cell>
          <cell r="J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T927" t="str">
            <v/>
          </cell>
          <cell r="U927" t="str">
            <v/>
          </cell>
          <cell r="W927" t="str">
            <v/>
          </cell>
          <cell r="X927" t="str">
            <v/>
          </cell>
          <cell r="AB927">
            <v>0</v>
          </cell>
          <cell r="AC927">
            <v>0</v>
          </cell>
          <cell r="AD927">
            <v>0</v>
          </cell>
          <cell r="AJ927">
            <v>0</v>
          </cell>
          <cell r="AK927">
            <v>0</v>
          </cell>
        </row>
        <row r="928">
          <cell r="B928" t="str">
            <v/>
          </cell>
          <cell r="H928" t="str">
            <v/>
          </cell>
          <cell r="J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T928" t="str">
            <v/>
          </cell>
          <cell r="U928" t="str">
            <v/>
          </cell>
          <cell r="W928" t="str">
            <v/>
          </cell>
          <cell r="X928" t="str">
            <v/>
          </cell>
          <cell r="AB928">
            <v>0</v>
          </cell>
          <cell r="AC928">
            <v>0</v>
          </cell>
          <cell r="AD928">
            <v>0</v>
          </cell>
          <cell r="AJ928">
            <v>0</v>
          </cell>
          <cell r="AK928">
            <v>0</v>
          </cell>
        </row>
        <row r="929">
          <cell r="B929" t="str">
            <v/>
          </cell>
          <cell r="H929" t="str">
            <v/>
          </cell>
          <cell r="J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T929" t="str">
            <v/>
          </cell>
          <cell r="U929" t="str">
            <v/>
          </cell>
          <cell r="W929" t="str">
            <v/>
          </cell>
          <cell r="X929" t="str">
            <v/>
          </cell>
          <cell r="AB929">
            <v>0</v>
          </cell>
          <cell r="AC929">
            <v>0</v>
          </cell>
          <cell r="AD929">
            <v>0</v>
          </cell>
          <cell r="AJ929">
            <v>0</v>
          </cell>
          <cell r="AK929">
            <v>0</v>
          </cell>
        </row>
        <row r="930">
          <cell r="B930" t="str">
            <v/>
          </cell>
          <cell r="H930" t="str">
            <v/>
          </cell>
          <cell r="J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T930" t="str">
            <v/>
          </cell>
          <cell r="U930" t="str">
            <v/>
          </cell>
          <cell r="W930" t="str">
            <v/>
          </cell>
          <cell r="X930" t="str">
            <v/>
          </cell>
          <cell r="AB930">
            <v>0</v>
          </cell>
          <cell r="AC930">
            <v>0</v>
          </cell>
          <cell r="AD930">
            <v>0</v>
          </cell>
          <cell r="AJ930">
            <v>0</v>
          </cell>
          <cell r="AK930">
            <v>0</v>
          </cell>
        </row>
        <row r="931">
          <cell r="B931" t="str">
            <v/>
          </cell>
          <cell r="H931" t="str">
            <v/>
          </cell>
          <cell r="J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T931" t="str">
            <v/>
          </cell>
          <cell r="U931" t="str">
            <v/>
          </cell>
          <cell r="W931" t="str">
            <v/>
          </cell>
          <cell r="X931" t="str">
            <v/>
          </cell>
          <cell r="AB931">
            <v>0</v>
          </cell>
          <cell r="AC931">
            <v>0</v>
          </cell>
          <cell r="AD931">
            <v>0</v>
          </cell>
          <cell r="AJ931">
            <v>0</v>
          </cell>
          <cell r="AK931">
            <v>0</v>
          </cell>
        </row>
        <row r="932">
          <cell r="B932" t="str">
            <v/>
          </cell>
          <cell r="H932" t="str">
            <v/>
          </cell>
          <cell r="J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T932" t="str">
            <v/>
          </cell>
          <cell r="U932" t="str">
            <v/>
          </cell>
          <cell r="W932" t="str">
            <v/>
          </cell>
          <cell r="X932" t="str">
            <v/>
          </cell>
          <cell r="AB932">
            <v>0</v>
          </cell>
          <cell r="AC932">
            <v>0</v>
          </cell>
          <cell r="AD932">
            <v>0</v>
          </cell>
          <cell r="AJ932">
            <v>0</v>
          </cell>
          <cell r="AK932">
            <v>0</v>
          </cell>
        </row>
        <row r="933">
          <cell r="B933" t="str">
            <v/>
          </cell>
          <cell r="H933" t="str">
            <v/>
          </cell>
          <cell r="J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T933" t="str">
            <v/>
          </cell>
          <cell r="U933" t="str">
            <v/>
          </cell>
          <cell r="W933" t="str">
            <v/>
          </cell>
          <cell r="X933" t="str">
            <v/>
          </cell>
          <cell r="AB933">
            <v>0</v>
          </cell>
          <cell r="AC933">
            <v>0</v>
          </cell>
          <cell r="AD933">
            <v>0</v>
          </cell>
          <cell r="AJ933">
            <v>0</v>
          </cell>
          <cell r="AK933">
            <v>0</v>
          </cell>
        </row>
        <row r="934">
          <cell r="B934" t="str">
            <v/>
          </cell>
          <cell r="H934" t="str">
            <v/>
          </cell>
          <cell r="J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T934" t="str">
            <v/>
          </cell>
          <cell r="U934" t="str">
            <v/>
          </cell>
          <cell r="W934" t="str">
            <v/>
          </cell>
          <cell r="X934" t="str">
            <v/>
          </cell>
          <cell r="AB934">
            <v>0</v>
          </cell>
          <cell r="AC934">
            <v>0</v>
          </cell>
          <cell r="AD934">
            <v>0</v>
          </cell>
          <cell r="AJ934">
            <v>0</v>
          </cell>
          <cell r="AK934">
            <v>0</v>
          </cell>
        </row>
        <row r="935">
          <cell r="B935" t="str">
            <v/>
          </cell>
          <cell r="H935" t="str">
            <v/>
          </cell>
          <cell r="J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T935" t="str">
            <v/>
          </cell>
          <cell r="U935" t="str">
            <v/>
          </cell>
          <cell r="W935" t="str">
            <v/>
          </cell>
          <cell r="X935" t="str">
            <v/>
          </cell>
          <cell r="AB935">
            <v>0</v>
          </cell>
          <cell r="AC935">
            <v>0</v>
          </cell>
          <cell r="AD935">
            <v>0</v>
          </cell>
          <cell r="AJ935">
            <v>0</v>
          </cell>
          <cell r="AK935">
            <v>0</v>
          </cell>
        </row>
        <row r="936">
          <cell r="B936" t="str">
            <v/>
          </cell>
          <cell r="H936" t="str">
            <v/>
          </cell>
          <cell r="J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T936" t="str">
            <v/>
          </cell>
          <cell r="U936" t="str">
            <v/>
          </cell>
          <cell r="W936" t="str">
            <v/>
          </cell>
          <cell r="X936" t="str">
            <v/>
          </cell>
          <cell r="AB936">
            <v>0</v>
          </cell>
          <cell r="AC936">
            <v>0</v>
          </cell>
          <cell r="AD936">
            <v>0</v>
          </cell>
          <cell r="AJ936">
            <v>0</v>
          </cell>
          <cell r="AK936">
            <v>0</v>
          </cell>
        </row>
        <row r="937">
          <cell r="B937" t="str">
            <v/>
          </cell>
          <cell r="H937" t="str">
            <v/>
          </cell>
          <cell r="J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T937" t="str">
            <v/>
          </cell>
          <cell r="U937" t="str">
            <v/>
          </cell>
          <cell r="W937" t="str">
            <v/>
          </cell>
          <cell r="X937" t="str">
            <v/>
          </cell>
          <cell r="AB937">
            <v>0</v>
          </cell>
          <cell r="AC937">
            <v>0</v>
          </cell>
          <cell r="AD937">
            <v>0</v>
          </cell>
          <cell r="AJ937">
            <v>0</v>
          </cell>
          <cell r="AK937">
            <v>0</v>
          </cell>
        </row>
        <row r="938">
          <cell r="B938" t="str">
            <v/>
          </cell>
          <cell r="H938" t="str">
            <v/>
          </cell>
          <cell r="J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T938" t="str">
            <v/>
          </cell>
          <cell r="U938" t="str">
            <v/>
          </cell>
          <cell r="W938" t="str">
            <v/>
          </cell>
          <cell r="X938" t="str">
            <v/>
          </cell>
          <cell r="AB938">
            <v>0</v>
          </cell>
          <cell r="AC938">
            <v>0</v>
          </cell>
          <cell r="AD938">
            <v>0</v>
          </cell>
          <cell r="AJ938">
            <v>0</v>
          </cell>
          <cell r="AK938">
            <v>0</v>
          </cell>
        </row>
        <row r="939">
          <cell r="B939" t="str">
            <v/>
          </cell>
          <cell r="H939" t="str">
            <v/>
          </cell>
          <cell r="J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T939" t="str">
            <v/>
          </cell>
          <cell r="U939" t="str">
            <v/>
          </cell>
          <cell r="W939" t="str">
            <v/>
          </cell>
          <cell r="X939" t="str">
            <v/>
          </cell>
          <cell r="AB939">
            <v>0</v>
          </cell>
          <cell r="AC939">
            <v>0</v>
          </cell>
          <cell r="AD939">
            <v>0</v>
          </cell>
          <cell r="AJ939">
            <v>0</v>
          </cell>
          <cell r="AK939">
            <v>0</v>
          </cell>
        </row>
        <row r="940">
          <cell r="B940" t="str">
            <v/>
          </cell>
          <cell r="H940" t="str">
            <v/>
          </cell>
          <cell r="J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T940" t="str">
            <v/>
          </cell>
          <cell r="U940" t="str">
            <v/>
          </cell>
          <cell r="W940" t="str">
            <v/>
          </cell>
          <cell r="X940" t="str">
            <v/>
          </cell>
          <cell r="AB940">
            <v>0</v>
          </cell>
          <cell r="AC940">
            <v>0</v>
          </cell>
          <cell r="AD940">
            <v>0</v>
          </cell>
          <cell r="AJ940">
            <v>0</v>
          </cell>
          <cell r="AK940">
            <v>0</v>
          </cell>
        </row>
        <row r="941">
          <cell r="B941" t="str">
            <v/>
          </cell>
          <cell r="H941" t="str">
            <v/>
          </cell>
          <cell r="J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T941" t="str">
            <v/>
          </cell>
          <cell r="U941" t="str">
            <v/>
          </cell>
          <cell r="W941" t="str">
            <v/>
          </cell>
          <cell r="X941" t="str">
            <v/>
          </cell>
          <cell r="AB941">
            <v>0</v>
          </cell>
          <cell r="AC941">
            <v>0</v>
          </cell>
          <cell r="AD941">
            <v>0</v>
          </cell>
          <cell r="AJ941">
            <v>0</v>
          </cell>
          <cell r="AK941">
            <v>0</v>
          </cell>
        </row>
        <row r="942">
          <cell r="B942" t="str">
            <v/>
          </cell>
          <cell r="H942" t="str">
            <v/>
          </cell>
          <cell r="J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T942" t="str">
            <v/>
          </cell>
          <cell r="U942" t="str">
            <v/>
          </cell>
          <cell r="W942" t="str">
            <v/>
          </cell>
          <cell r="X942" t="str">
            <v/>
          </cell>
          <cell r="AB942">
            <v>0</v>
          </cell>
          <cell r="AC942">
            <v>0</v>
          </cell>
          <cell r="AD942">
            <v>0</v>
          </cell>
          <cell r="AJ942">
            <v>0</v>
          </cell>
          <cell r="AK942">
            <v>0</v>
          </cell>
        </row>
        <row r="943">
          <cell r="B943" t="str">
            <v/>
          </cell>
          <cell r="H943" t="str">
            <v/>
          </cell>
          <cell r="J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T943" t="str">
            <v/>
          </cell>
          <cell r="U943" t="str">
            <v/>
          </cell>
          <cell r="W943" t="str">
            <v/>
          </cell>
          <cell r="X943" t="str">
            <v/>
          </cell>
          <cell r="AB943">
            <v>0</v>
          </cell>
          <cell r="AC943">
            <v>0</v>
          </cell>
          <cell r="AD943">
            <v>0</v>
          </cell>
          <cell r="AJ943">
            <v>0</v>
          </cell>
          <cell r="AK943">
            <v>0</v>
          </cell>
        </row>
        <row r="944">
          <cell r="B944" t="str">
            <v/>
          </cell>
          <cell r="H944" t="str">
            <v/>
          </cell>
          <cell r="J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T944" t="str">
            <v/>
          </cell>
          <cell r="U944" t="str">
            <v/>
          </cell>
          <cell r="W944" t="str">
            <v/>
          </cell>
          <cell r="X944" t="str">
            <v/>
          </cell>
          <cell r="AB944">
            <v>0</v>
          </cell>
          <cell r="AC944">
            <v>0</v>
          </cell>
          <cell r="AD944">
            <v>0</v>
          </cell>
          <cell r="AJ944">
            <v>0</v>
          </cell>
          <cell r="AK944">
            <v>0</v>
          </cell>
        </row>
        <row r="945">
          <cell r="B945" t="str">
            <v/>
          </cell>
          <cell r="H945" t="str">
            <v/>
          </cell>
          <cell r="J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T945" t="str">
            <v/>
          </cell>
          <cell r="U945" t="str">
            <v/>
          </cell>
          <cell r="W945" t="str">
            <v/>
          </cell>
          <cell r="X945" t="str">
            <v/>
          </cell>
          <cell r="AB945">
            <v>0</v>
          </cell>
          <cell r="AC945">
            <v>0</v>
          </cell>
          <cell r="AD945">
            <v>0</v>
          </cell>
          <cell r="AJ945">
            <v>0</v>
          </cell>
          <cell r="AK945">
            <v>0</v>
          </cell>
        </row>
        <row r="946">
          <cell r="B946" t="str">
            <v/>
          </cell>
          <cell r="H946" t="str">
            <v/>
          </cell>
          <cell r="J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T946" t="str">
            <v/>
          </cell>
          <cell r="U946" t="str">
            <v/>
          </cell>
          <cell r="W946" t="str">
            <v/>
          </cell>
          <cell r="X946" t="str">
            <v/>
          </cell>
          <cell r="AB946">
            <v>0</v>
          </cell>
          <cell r="AC946">
            <v>0</v>
          </cell>
          <cell r="AD946">
            <v>0</v>
          </cell>
          <cell r="AJ946">
            <v>0</v>
          </cell>
          <cell r="AK946">
            <v>0</v>
          </cell>
        </row>
        <row r="947">
          <cell r="B947" t="str">
            <v/>
          </cell>
          <cell r="H947" t="str">
            <v/>
          </cell>
          <cell r="J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T947" t="str">
            <v/>
          </cell>
          <cell r="U947" t="str">
            <v/>
          </cell>
          <cell r="W947" t="str">
            <v/>
          </cell>
          <cell r="X947" t="str">
            <v/>
          </cell>
          <cell r="AB947">
            <v>0</v>
          </cell>
          <cell r="AC947">
            <v>0</v>
          </cell>
          <cell r="AD947">
            <v>0</v>
          </cell>
          <cell r="AJ947">
            <v>0</v>
          </cell>
          <cell r="AK947">
            <v>0</v>
          </cell>
        </row>
        <row r="948">
          <cell r="B948" t="str">
            <v/>
          </cell>
          <cell r="H948" t="str">
            <v/>
          </cell>
          <cell r="J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T948" t="str">
            <v/>
          </cell>
          <cell r="U948" t="str">
            <v/>
          </cell>
          <cell r="W948" t="str">
            <v/>
          </cell>
          <cell r="X948" t="str">
            <v/>
          </cell>
          <cell r="AB948">
            <v>0</v>
          </cell>
          <cell r="AC948">
            <v>0</v>
          </cell>
          <cell r="AD948">
            <v>0</v>
          </cell>
          <cell r="AJ948">
            <v>0</v>
          </cell>
          <cell r="AK948">
            <v>0</v>
          </cell>
        </row>
        <row r="949">
          <cell r="B949" t="str">
            <v/>
          </cell>
          <cell r="H949" t="str">
            <v/>
          </cell>
          <cell r="J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T949" t="str">
            <v/>
          </cell>
          <cell r="U949" t="str">
            <v/>
          </cell>
          <cell r="W949" t="str">
            <v/>
          </cell>
          <cell r="X949" t="str">
            <v/>
          </cell>
          <cell r="AB949">
            <v>0</v>
          </cell>
          <cell r="AC949">
            <v>0</v>
          </cell>
          <cell r="AD949">
            <v>0</v>
          </cell>
          <cell r="AJ949">
            <v>0</v>
          </cell>
          <cell r="AK949">
            <v>0</v>
          </cell>
        </row>
        <row r="950">
          <cell r="B950" t="str">
            <v/>
          </cell>
          <cell r="H950" t="str">
            <v/>
          </cell>
          <cell r="J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T950" t="str">
            <v/>
          </cell>
          <cell r="U950" t="str">
            <v/>
          </cell>
          <cell r="W950" t="str">
            <v/>
          </cell>
          <cell r="X950" t="str">
            <v/>
          </cell>
          <cell r="AB950">
            <v>0</v>
          </cell>
          <cell r="AC950">
            <v>0</v>
          </cell>
          <cell r="AD950">
            <v>0</v>
          </cell>
          <cell r="AJ950">
            <v>0</v>
          </cell>
          <cell r="AK950">
            <v>0</v>
          </cell>
        </row>
        <row r="951">
          <cell r="B951" t="str">
            <v/>
          </cell>
          <cell r="H951" t="str">
            <v/>
          </cell>
          <cell r="J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T951" t="str">
            <v/>
          </cell>
          <cell r="U951" t="str">
            <v/>
          </cell>
          <cell r="W951" t="str">
            <v/>
          </cell>
          <cell r="X951" t="str">
            <v/>
          </cell>
          <cell r="AB951">
            <v>0</v>
          </cell>
          <cell r="AC951">
            <v>0</v>
          </cell>
          <cell r="AD951">
            <v>0</v>
          </cell>
          <cell r="AJ951">
            <v>0</v>
          </cell>
          <cell r="AK951">
            <v>0</v>
          </cell>
        </row>
        <row r="952">
          <cell r="B952" t="str">
            <v/>
          </cell>
          <cell r="H952" t="str">
            <v/>
          </cell>
          <cell r="J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T952" t="str">
            <v/>
          </cell>
          <cell r="U952" t="str">
            <v/>
          </cell>
          <cell r="W952" t="str">
            <v/>
          </cell>
          <cell r="X952" t="str">
            <v/>
          </cell>
          <cell r="AB952">
            <v>0</v>
          </cell>
          <cell r="AC952">
            <v>0</v>
          </cell>
          <cell r="AD952">
            <v>0</v>
          </cell>
          <cell r="AJ952">
            <v>0</v>
          </cell>
          <cell r="AK952">
            <v>0</v>
          </cell>
        </row>
        <row r="953">
          <cell r="B953" t="str">
            <v/>
          </cell>
          <cell r="H953" t="str">
            <v/>
          </cell>
          <cell r="J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T953" t="str">
            <v/>
          </cell>
          <cell r="U953" t="str">
            <v/>
          </cell>
          <cell r="W953" t="str">
            <v/>
          </cell>
          <cell r="X953" t="str">
            <v/>
          </cell>
          <cell r="AB953">
            <v>0</v>
          </cell>
          <cell r="AC953">
            <v>0</v>
          </cell>
          <cell r="AD953">
            <v>0</v>
          </cell>
          <cell r="AJ953">
            <v>0</v>
          </cell>
          <cell r="AK953">
            <v>0</v>
          </cell>
        </row>
        <row r="954">
          <cell r="B954" t="str">
            <v/>
          </cell>
          <cell r="H954" t="str">
            <v/>
          </cell>
          <cell r="J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T954" t="str">
            <v/>
          </cell>
          <cell r="U954" t="str">
            <v/>
          </cell>
          <cell r="W954" t="str">
            <v/>
          </cell>
          <cell r="X954" t="str">
            <v/>
          </cell>
          <cell r="AB954">
            <v>0</v>
          </cell>
          <cell r="AC954">
            <v>0</v>
          </cell>
          <cell r="AD954">
            <v>0</v>
          </cell>
          <cell r="AJ954">
            <v>0</v>
          </cell>
          <cell r="AK954">
            <v>0</v>
          </cell>
        </row>
        <row r="955">
          <cell r="B955" t="str">
            <v/>
          </cell>
          <cell r="H955" t="str">
            <v/>
          </cell>
          <cell r="J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T955" t="str">
            <v/>
          </cell>
          <cell r="U955" t="str">
            <v/>
          </cell>
          <cell r="W955" t="str">
            <v/>
          </cell>
          <cell r="X955" t="str">
            <v/>
          </cell>
          <cell r="AB955">
            <v>0</v>
          </cell>
          <cell r="AC955">
            <v>0</v>
          </cell>
          <cell r="AD955">
            <v>0</v>
          </cell>
          <cell r="AJ955">
            <v>0</v>
          </cell>
          <cell r="AK955">
            <v>0</v>
          </cell>
        </row>
        <row r="956">
          <cell r="B956" t="str">
            <v/>
          </cell>
          <cell r="H956" t="str">
            <v/>
          </cell>
          <cell r="J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T956" t="str">
            <v/>
          </cell>
          <cell r="U956" t="str">
            <v/>
          </cell>
          <cell r="W956" t="str">
            <v/>
          </cell>
          <cell r="X956" t="str">
            <v/>
          </cell>
          <cell r="AB956">
            <v>0</v>
          </cell>
          <cell r="AC956">
            <v>0</v>
          </cell>
          <cell r="AD956">
            <v>0</v>
          </cell>
          <cell r="AJ956">
            <v>0</v>
          </cell>
          <cell r="AK956">
            <v>0</v>
          </cell>
        </row>
        <row r="957">
          <cell r="B957" t="str">
            <v/>
          </cell>
          <cell r="H957" t="str">
            <v/>
          </cell>
          <cell r="J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T957" t="str">
            <v/>
          </cell>
          <cell r="U957" t="str">
            <v/>
          </cell>
          <cell r="W957" t="str">
            <v/>
          </cell>
          <cell r="X957" t="str">
            <v/>
          </cell>
          <cell r="AB957">
            <v>0</v>
          </cell>
          <cell r="AC957">
            <v>0</v>
          </cell>
          <cell r="AD957">
            <v>0</v>
          </cell>
          <cell r="AJ957">
            <v>0</v>
          </cell>
          <cell r="AK957">
            <v>0</v>
          </cell>
        </row>
        <row r="958">
          <cell r="B958" t="str">
            <v/>
          </cell>
          <cell r="H958" t="str">
            <v/>
          </cell>
          <cell r="J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T958" t="str">
            <v/>
          </cell>
          <cell r="U958" t="str">
            <v/>
          </cell>
          <cell r="W958" t="str">
            <v/>
          </cell>
          <cell r="X958" t="str">
            <v/>
          </cell>
          <cell r="AB958">
            <v>0</v>
          </cell>
          <cell r="AC958">
            <v>0</v>
          </cell>
          <cell r="AD958">
            <v>0</v>
          </cell>
          <cell r="AJ958">
            <v>0</v>
          </cell>
          <cell r="AK958">
            <v>0</v>
          </cell>
        </row>
        <row r="959">
          <cell r="B959" t="str">
            <v/>
          </cell>
          <cell r="H959" t="str">
            <v/>
          </cell>
          <cell r="J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T959" t="str">
            <v/>
          </cell>
          <cell r="U959" t="str">
            <v/>
          </cell>
          <cell r="W959" t="str">
            <v/>
          </cell>
          <cell r="X959" t="str">
            <v/>
          </cell>
          <cell r="AB959">
            <v>0</v>
          </cell>
          <cell r="AC959">
            <v>0</v>
          </cell>
          <cell r="AD959">
            <v>0</v>
          </cell>
          <cell r="AJ959">
            <v>0</v>
          </cell>
          <cell r="AK959">
            <v>0</v>
          </cell>
        </row>
        <row r="960">
          <cell r="B960" t="str">
            <v/>
          </cell>
          <cell r="H960" t="str">
            <v/>
          </cell>
          <cell r="J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T960" t="str">
            <v/>
          </cell>
          <cell r="U960" t="str">
            <v/>
          </cell>
          <cell r="W960" t="str">
            <v/>
          </cell>
          <cell r="X960" t="str">
            <v/>
          </cell>
          <cell r="AB960">
            <v>0</v>
          </cell>
          <cell r="AC960">
            <v>0</v>
          </cell>
          <cell r="AD960">
            <v>0</v>
          </cell>
          <cell r="AJ960">
            <v>0</v>
          </cell>
          <cell r="AK960">
            <v>0</v>
          </cell>
        </row>
        <row r="961">
          <cell r="B961" t="str">
            <v/>
          </cell>
          <cell r="H961" t="str">
            <v/>
          </cell>
          <cell r="J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T961" t="str">
            <v/>
          </cell>
          <cell r="U961" t="str">
            <v/>
          </cell>
          <cell r="W961" t="str">
            <v/>
          </cell>
          <cell r="X961" t="str">
            <v/>
          </cell>
          <cell r="AB961">
            <v>0</v>
          </cell>
          <cell r="AC961">
            <v>0</v>
          </cell>
          <cell r="AD961">
            <v>0</v>
          </cell>
          <cell r="AJ961">
            <v>0</v>
          </cell>
          <cell r="AK961">
            <v>0</v>
          </cell>
        </row>
        <row r="962">
          <cell r="B962" t="str">
            <v/>
          </cell>
          <cell r="H962" t="str">
            <v/>
          </cell>
          <cell r="J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T962" t="str">
            <v/>
          </cell>
          <cell r="U962" t="str">
            <v/>
          </cell>
          <cell r="W962" t="str">
            <v/>
          </cell>
          <cell r="X962" t="str">
            <v/>
          </cell>
          <cell r="AB962">
            <v>0</v>
          </cell>
          <cell r="AC962">
            <v>0</v>
          </cell>
          <cell r="AD962">
            <v>0</v>
          </cell>
          <cell r="AJ962">
            <v>0</v>
          </cell>
          <cell r="AK962">
            <v>0</v>
          </cell>
        </row>
        <row r="963">
          <cell r="B963" t="str">
            <v/>
          </cell>
          <cell r="H963" t="str">
            <v/>
          </cell>
          <cell r="J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T963" t="str">
            <v/>
          </cell>
          <cell r="U963" t="str">
            <v/>
          </cell>
          <cell r="W963" t="str">
            <v/>
          </cell>
          <cell r="X963" t="str">
            <v/>
          </cell>
          <cell r="AB963">
            <v>0</v>
          </cell>
          <cell r="AC963">
            <v>0</v>
          </cell>
          <cell r="AD963">
            <v>0</v>
          </cell>
          <cell r="AJ963">
            <v>0</v>
          </cell>
          <cell r="AK963">
            <v>0</v>
          </cell>
        </row>
        <row r="964">
          <cell r="B964" t="str">
            <v/>
          </cell>
          <cell r="H964" t="str">
            <v/>
          </cell>
          <cell r="J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T964" t="str">
            <v/>
          </cell>
          <cell r="U964" t="str">
            <v/>
          </cell>
          <cell r="W964" t="str">
            <v/>
          </cell>
          <cell r="X964" t="str">
            <v/>
          </cell>
          <cell r="AB964">
            <v>0</v>
          </cell>
          <cell r="AC964">
            <v>0</v>
          </cell>
          <cell r="AD964">
            <v>0</v>
          </cell>
          <cell r="AJ964">
            <v>0</v>
          </cell>
          <cell r="AK964">
            <v>0</v>
          </cell>
        </row>
        <row r="965">
          <cell r="B965" t="str">
            <v/>
          </cell>
          <cell r="H965" t="str">
            <v/>
          </cell>
          <cell r="J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T965" t="str">
            <v/>
          </cell>
          <cell r="U965" t="str">
            <v/>
          </cell>
          <cell r="W965" t="str">
            <v/>
          </cell>
          <cell r="X965" t="str">
            <v/>
          </cell>
          <cell r="AB965">
            <v>0</v>
          </cell>
          <cell r="AC965">
            <v>0</v>
          </cell>
          <cell r="AD965">
            <v>0</v>
          </cell>
          <cell r="AJ965">
            <v>0</v>
          </cell>
          <cell r="AK965">
            <v>0</v>
          </cell>
        </row>
        <row r="966">
          <cell r="B966" t="str">
            <v/>
          </cell>
          <cell r="H966" t="str">
            <v/>
          </cell>
          <cell r="J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T966" t="str">
            <v/>
          </cell>
          <cell r="U966" t="str">
            <v/>
          </cell>
          <cell r="W966" t="str">
            <v/>
          </cell>
          <cell r="X966" t="str">
            <v/>
          </cell>
          <cell r="AB966">
            <v>0</v>
          </cell>
          <cell r="AC966">
            <v>0</v>
          </cell>
          <cell r="AD966">
            <v>0</v>
          </cell>
          <cell r="AJ966">
            <v>0</v>
          </cell>
          <cell r="AK966">
            <v>0</v>
          </cell>
        </row>
        <row r="967">
          <cell r="B967" t="str">
            <v/>
          </cell>
          <cell r="H967" t="str">
            <v/>
          </cell>
          <cell r="J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T967" t="str">
            <v/>
          </cell>
          <cell r="U967" t="str">
            <v/>
          </cell>
          <cell r="W967" t="str">
            <v/>
          </cell>
          <cell r="X967" t="str">
            <v/>
          </cell>
          <cell r="AB967">
            <v>0</v>
          </cell>
          <cell r="AC967">
            <v>0</v>
          </cell>
          <cell r="AD967">
            <v>0</v>
          </cell>
          <cell r="AJ967">
            <v>0</v>
          </cell>
          <cell r="AK967">
            <v>0</v>
          </cell>
        </row>
        <row r="968">
          <cell r="B968" t="str">
            <v/>
          </cell>
          <cell r="H968" t="str">
            <v/>
          </cell>
          <cell r="J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T968" t="str">
            <v/>
          </cell>
          <cell r="U968" t="str">
            <v/>
          </cell>
          <cell r="W968" t="str">
            <v/>
          </cell>
          <cell r="X968" t="str">
            <v/>
          </cell>
          <cell r="AB968">
            <v>0</v>
          </cell>
          <cell r="AC968">
            <v>0</v>
          </cell>
          <cell r="AD968">
            <v>0</v>
          </cell>
          <cell r="AJ968">
            <v>0</v>
          </cell>
          <cell r="AK968">
            <v>0</v>
          </cell>
        </row>
        <row r="969">
          <cell r="B969" t="str">
            <v/>
          </cell>
          <cell r="H969" t="str">
            <v/>
          </cell>
          <cell r="J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T969" t="str">
            <v/>
          </cell>
          <cell r="U969" t="str">
            <v/>
          </cell>
          <cell r="W969" t="str">
            <v/>
          </cell>
          <cell r="X969" t="str">
            <v/>
          </cell>
          <cell r="AB969">
            <v>0</v>
          </cell>
          <cell r="AC969">
            <v>0</v>
          </cell>
          <cell r="AD969">
            <v>0</v>
          </cell>
          <cell r="AJ969">
            <v>0</v>
          </cell>
          <cell r="AK969">
            <v>0</v>
          </cell>
        </row>
        <row r="970">
          <cell r="B970" t="str">
            <v/>
          </cell>
          <cell r="H970" t="str">
            <v/>
          </cell>
          <cell r="J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T970" t="str">
            <v/>
          </cell>
          <cell r="U970" t="str">
            <v/>
          </cell>
          <cell r="W970" t="str">
            <v/>
          </cell>
          <cell r="X970" t="str">
            <v/>
          </cell>
          <cell r="AB970">
            <v>0</v>
          </cell>
          <cell r="AC970">
            <v>0</v>
          </cell>
          <cell r="AD970">
            <v>0</v>
          </cell>
          <cell r="AJ970">
            <v>0</v>
          </cell>
          <cell r="AK970">
            <v>0</v>
          </cell>
        </row>
        <row r="971">
          <cell r="B971" t="str">
            <v/>
          </cell>
          <cell r="H971" t="str">
            <v/>
          </cell>
          <cell r="J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T971" t="str">
            <v/>
          </cell>
          <cell r="U971" t="str">
            <v/>
          </cell>
          <cell r="W971" t="str">
            <v/>
          </cell>
          <cell r="X971" t="str">
            <v/>
          </cell>
          <cell r="AB971">
            <v>0</v>
          </cell>
          <cell r="AC971">
            <v>0</v>
          </cell>
          <cell r="AD971">
            <v>0</v>
          </cell>
          <cell r="AJ971">
            <v>0</v>
          </cell>
          <cell r="AK971">
            <v>0</v>
          </cell>
        </row>
        <row r="972">
          <cell r="B972" t="str">
            <v/>
          </cell>
          <cell r="H972" t="str">
            <v/>
          </cell>
          <cell r="J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T972" t="str">
            <v/>
          </cell>
          <cell r="U972" t="str">
            <v/>
          </cell>
          <cell r="W972" t="str">
            <v/>
          </cell>
          <cell r="X972" t="str">
            <v/>
          </cell>
          <cell r="AB972">
            <v>0</v>
          </cell>
          <cell r="AC972">
            <v>0</v>
          </cell>
          <cell r="AD972">
            <v>0</v>
          </cell>
          <cell r="AJ972">
            <v>0</v>
          </cell>
          <cell r="AK972">
            <v>0</v>
          </cell>
        </row>
        <row r="973">
          <cell r="B973" t="str">
            <v/>
          </cell>
          <cell r="H973" t="str">
            <v/>
          </cell>
          <cell r="J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T973" t="str">
            <v/>
          </cell>
          <cell r="U973" t="str">
            <v/>
          </cell>
          <cell r="W973" t="str">
            <v/>
          </cell>
          <cell r="X973" t="str">
            <v/>
          </cell>
          <cell r="AB973">
            <v>0</v>
          </cell>
          <cell r="AC973">
            <v>0</v>
          </cell>
          <cell r="AD973">
            <v>0</v>
          </cell>
          <cell r="AJ973">
            <v>0</v>
          </cell>
          <cell r="AK973">
            <v>0</v>
          </cell>
        </row>
        <row r="974">
          <cell r="B974" t="str">
            <v/>
          </cell>
          <cell r="H974" t="str">
            <v/>
          </cell>
          <cell r="J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T974" t="str">
            <v/>
          </cell>
          <cell r="U974" t="str">
            <v/>
          </cell>
          <cell r="W974" t="str">
            <v/>
          </cell>
          <cell r="X974" t="str">
            <v/>
          </cell>
          <cell r="AB974">
            <v>0</v>
          </cell>
          <cell r="AC974">
            <v>0</v>
          </cell>
          <cell r="AD974">
            <v>0</v>
          </cell>
          <cell r="AJ974">
            <v>0</v>
          </cell>
          <cell r="AK974">
            <v>0</v>
          </cell>
        </row>
        <row r="975">
          <cell r="B975" t="str">
            <v/>
          </cell>
          <cell r="H975" t="str">
            <v/>
          </cell>
          <cell r="J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T975" t="str">
            <v/>
          </cell>
          <cell r="U975" t="str">
            <v/>
          </cell>
          <cell r="W975" t="str">
            <v/>
          </cell>
          <cell r="X975" t="str">
            <v/>
          </cell>
          <cell r="AB975">
            <v>0</v>
          </cell>
          <cell r="AC975">
            <v>0</v>
          </cell>
          <cell r="AD975">
            <v>0</v>
          </cell>
          <cell r="AJ975">
            <v>0</v>
          </cell>
          <cell r="AK975">
            <v>0</v>
          </cell>
        </row>
        <row r="976">
          <cell r="B976" t="str">
            <v/>
          </cell>
          <cell r="H976" t="str">
            <v/>
          </cell>
          <cell r="J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T976" t="str">
            <v/>
          </cell>
          <cell r="U976" t="str">
            <v/>
          </cell>
          <cell r="W976" t="str">
            <v/>
          </cell>
          <cell r="X976" t="str">
            <v/>
          </cell>
          <cell r="AB976">
            <v>0</v>
          </cell>
          <cell r="AC976">
            <v>0</v>
          </cell>
          <cell r="AD976">
            <v>0</v>
          </cell>
          <cell r="AJ976">
            <v>0</v>
          </cell>
          <cell r="AK976">
            <v>0</v>
          </cell>
        </row>
        <row r="977">
          <cell r="B977" t="str">
            <v/>
          </cell>
          <cell r="H977" t="str">
            <v/>
          </cell>
          <cell r="J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T977" t="str">
            <v/>
          </cell>
          <cell r="U977" t="str">
            <v/>
          </cell>
          <cell r="W977" t="str">
            <v/>
          </cell>
          <cell r="X977" t="str">
            <v/>
          </cell>
          <cell r="AB977">
            <v>0</v>
          </cell>
          <cell r="AC977">
            <v>0</v>
          </cell>
          <cell r="AD977">
            <v>0</v>
          </cell>
          <cell r="AJ977">
            <v>0</v>
          </cell>
          <cell r="AK977">
            <v>0</v>
          </cell>
        </row>
        <row r="978">
          <cell r="B978" t="str">
            <v/>
          </cell>
          <cell r="H978" t="str">
            <v/>
          </cell>
          <cell r="J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T978" t="str">
            <v/>
          </cell>
          <cell r="U978" t="str">
            <v/>
          </cell>
          <cell r="W978" t="str">
            <v/>
          </cell>
          <cell r="X978" t="str">
            <v/>
          </cell>
          <cell r="AB978">
            <v>0</v>
          </cell>
          <cell r="AC978">
            <v>0</v>
          </cell>
          <cell r="AD978">
            <v>0</v>
          </cell>
          <cell r="AJ978">
            <v>0</v>
          </cell>
          <cell r="AK978">
            <v>0</v>
          </cell>
        </row>
        <row r="979">
          <cell r="B979" t="str">
            <v/>
          </cell>
          <cell r="H979" t="str">
            <v/>
          </cell>
          <cell r="J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T979" t="str">
            <v/>
          </cell>
          <cell r="U979" t="str">
            <v/>
          </cell>
          <cell r="W979" t="str">
            <v/>
          </cell>
          <cell r="X979" t="str">
            <v/>
          </cell>
          <cell r="AB979">
            <v>0</v>
          </cell>
          <cell r="AC979">
            <v>0</v>
          </cell>
          <cell r="AD979">
            <v>0</v>
          </cell>
          <cell r="AJ979">
            <v>0</v>
          </cell>
          <cell r="AK979">
            <v>0</v>
          </cell>
        </row>
        <row r="980">
          <cell r="B980" t="str">
            <v/>
          </cell>
          <cell r="H980" t="str">
            <v/>
          </cell>
          <cell r="J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T980" t="str">
            <v/>
          </cell>
          <cell r="U980" t="str">
            <v/>
          </cell>
          <cell r="W980" t="str">
            <v/>
          </cell>
          <cell r="X980" t="str">
            <v/>
          </cell>
          <cell r="AB980">
            <v>0</v>
          </cell>
          <cell r="AC980">
            <v>0</v>
          </cell>
          <cell r="AD980">
            <v>0</v>
          </cell>
          <cell r="AJ980">
            <v>0</v>
          </cell>
          <cell r="AK980">
            <v>0</v>
          </cell>
        </row>
        <row r="981">
          <cell r="B981" t="str">
            <v/>
          </cell>
          <cell r="H981" t="str">
            <v/>
          </cell>
          <cell r="J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T981" t="str">
            <v/>
          </cell>
          <cell r="U981" t="str">
            <v/>
          </cell>
          <cell r="W981" t="str">
            <v/>
          </cell>
          <cell r="X981" t="str">
            <v/>
          </cell>
          <cell r="AB981">
            <v>0</v>
          </cell>
          <cell r="AC981">
            <v>0</v>
          </cell>
          <cell r="AD981">
            <v>0</v>
          </cell>
          <cell r="AJ981">
            <v>0</v>
          </cell>
          <cell r="AK981">
            <v>0</v>
          </cell>
        </row>
        <row r="982">
          <cell r="B982" t="str">
            <v/>
          </cell>
          <cell r="H982" t="str">
            <v/>
          </cell>
          <cell r="J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T982" t="str">
            <v/>
          </cell>
          <cell r="U982" t="str">
            <v/>
          </cell>
          <cell r="W982" t="str">
            <v/>
          </cell>
          <cell r="X982" t="str">
            <v/>
          </cell>
          <cell r="AB982">
            <v>0</v>
          </cell>
          <cell r="AC982">
            <v>0</v>
          </cell>
          <cell r="AD982">
            <v>0</v>
          </cell>
          <cell r="AJ982">
            <v>0</v>
          </cell>
          <cell r="AK982">
            <v>0</v>
          </cell>
        </row>
        <row r="983">
          <cell r="B983" t="str">
            <v/>
          </cell>
          <cell r="H983" t="str">
            <v/>
          </cell>
          <cell r="J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T983" t="str">
            <v/>
          </cell>
          <cell r="U983" t="str">
            <v/>
          </cell>
          <cell r="W983" t="str">
            <v/>
          </cell>
          <cell r="X983" t="str">
            <v/>
          </cell>
          <cell r="AB983">
            <v>0</v>
          </cell>
          <cell r="AC983">
            <v>0</v>
          </cell>
          <cell r="AD983">
            <v>0</v>
          </cell>
          <cell r="AJ983">
            <v>0</v>
          </cell>
          <cell r="AK983">
            <v>0</v>
          </cell>
        </row>
        <row r="984">
          <cell r="B984" t="str">
            <v/>
          </cell>
          <cell r="H984" t="str">
            <v/>
          </cell>
          <cell r="J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T984" t="str">
            <v/>
          </cell>
          <cell r="U984" t="str">
            <v/>
          </cell>
          <cell r="W984" t="str">
            <v/>
          </cell>
          <cell r="X984" t="str">
            <v/>
          </cell>
          <cell r="AB984">
            <v>0</v>
          </cell>
          <cell r="AC984">
            <v>0</v>
          </cell>
          <cell r="AD984">
            <v>0</v>
          </cell>
          <cell r="AJ984">
            <v>0</v>
          </cell>
          <cell r="AK984">
            <v>0</v>
          </cell>
        </row>
        <row r="985">
          <cell r="B985" t="str">
            <v/>
          </cell>
          <cell r="H985" t="str">
            <v/>
          </cell>
          <cell r="J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T985" t="str">
            <v/>
          </cell>
          <cell r="U985" t="str">
            <v/>
          </cell>
          <cell r="W985" t="str">
            <v/>
          </cell>
          <cell r="X985" t="str">
            <v/>
          </cell>
          <cell r="AB985">
            <v>0</v>
          </cell>
          <cell r="AC985">
            <v>0</v>
          </cell>
          <cell r="AD985">
            <v>0</v>
          </cell>
          <cell r="AJ985">
            <v>0</v>
          </cell>
          <cell r="AK985">
            <v>0</v>
          </cell>
        </row>
        <row r="986">
          <cell r="B986" t="str">
            <v/>
          </cell>
          <cell r="H986" t="str">
            <v/>
          </cell>
          <cell r="J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T986" t="str">
            <v/>
          </cell>
          <cell r="U986" t="str">
            <v/>
          </cell>
          <cell r="W986" t="str">
            <v/>
          </cell>
          <cell r="X986" t="str">
            <v/>
          </cell>
          <cell r="AB986">
            <v>0</v>
          </cell>
          <cell r="AC986">
            <v>0</v>
          </cell>
          <cell r="AD986">
            <v>0</v>
          </cell>
          <cell r="AJ986">
            <v>0</v>
          </cell>
          <cell r="AK986">
            <v>0</v>
          </cell>
        </row>
        <row r="987">
          <cell r="B987" t="str">
            <v/>
          </cell>
          <cell r="H987" t="str">
            <v/>
          </cell>
          <cell r="J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T987" t="str">
            <v/>
          </cell>
          <cell r="U987" t="str">
            <v/>
          </cell>
          <cell r="W987" t="str">
            <v/>
          </cell>
          <cell r="X987" t="str">
            <v/>
          </cell>
          <cell r="AB987">
            <v>0</v>
          </cell>
          <cell r="AC987">
            <v>0</v>
          </cell>
          <cell r="AD987">
            <v>0</v>
          </cell>
          <cell r="AJ987">
            <v>0</v>
          </cell>
          <cell r="AK987">
            <v>0</v>
          </cell>
        </row>
        <row r="988">
          <cell r="B988" t="str">
            <v/>
          </cell>
          <cell r="H988" t="str">
            <v/>
          </cell>
          <cell r="J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T988" t="str">
            <v/>
          </cell>
          <cell r="U988" t="str">
            <v/>
          </cell>
          <cell r="W988" t="str">
            <v/>
          </cell>
          <cell r="X988" t="str">
            <v/>
          </cell>
          <cell r="AB988">
            <v>0</v>
          </cell>
          <cell r="AC988">
            <v>0</v>
          </cell>
          <cell r="AD988">
            <v>0</v>
          </cell>
          <cell r="AJ988">
            <v>0</v>
          </cell>
          <cell r="AK988">
            <v>0</v>
          </cell>
        </row>
        <row r="989">
          <cell r="B989" t="str">
            <v/>
          </cell>
          <cell r="H989" t="str">
            <v/>
          </cell>
          <cell r="J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T989" t="str">
            <v/>
          </cell>
          <cell r="U989" t="str">
            <v/>
          </cell>
          <cell r="W989" t="str">
            <v/>
          </cell>
          <cell r="X989" t="str">
            <v/>
          </cell>
          <cell r="AB989">
            <v>0</v>
          </cell>
          <cell r="AC989">
            <v>0</v>
          </cell>
          <cell r="AD989">
            <v>0</v>
          </cell>
          <cell r="AJ989">
            <v>0</v>
          </cell>
          <cell r="AK989">
            <v>0</v>
          </cell>
        </row>
        <row r="990">
          <cell r="B990" t="str">
            <v/>
          </cell>
          <cell r="H990" t="str">
            <v/>
          </cell>
          <cell r="J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T990" t="str">
            <v/>
          </cell>
          <cell r="U990" t="str">
            <v/>
          </cell>
          <cell r="W990" t="str">
            <v/>
          </cell>
          <cell r="X990" t="str">
            <v/>
          </cell>
          <cell r="AB990">
            <v>0</v>
          </cell>
          <cell r="AC990">
            <v>0</v>
          </cell>
          <cell r="AD990">
            <v>0</v>
          </cell>
          <cell r="AJ990">
            <v>0</v>
          </cell>
          <cell r="AK990">
            <v>0</v>
          </cell>
        </row>
        <row r="991">
          <cell r="B991" t="str">
            <v/>
          </cell>
          <cell r="H991" t="str">
            <v/>
          </cell>
          <cell r="J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T991" t="str">
            <v/>
          </cell>
          <cell r="U991" t="str">
            <v/>
          </cell>
          <cell r="W991" t="str">
            <v/>
          </cell>
          <cell r="X991" t="str">
            <v/>
          </cell>
          <cell r="AB991">
            <v>0</v>
          </cell>
          <cell r="AC991">
            <v>0</v>
          </cell>
          <cell r="AD991">
            <v>0</v>
          </cell>
          <cell r="AJ991">
            <v>0</v>
          </cell>
          <cell r="AK991">
            <v>0</v>
          </cell>
        </row>
        <row r="992">
          <cell r="B992" t="str">
            <v/>
          </cell>
          <cell r="H992" t="str">
            <v/>
          </cell>
          <cell r="J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T992" t="str">
            <v/>
          </cell>
          <cell r="U992" t="str">
            <v/>
          </cell>
          <cell r="W992" t="str">
            <v/>
          </cell>
          <cell r="X992" t="str">
            <v/>
          </cell>
          <cell r="AB992">
            <v>0</v>
          </cell>
          <cell r="AC992">
            <v>0</v>
          </cell>
          <cell r="AD992">
            <v>0</v>
          </cell>
          <cell r="AJ992">
            <v>0</v>
          </cell>
          <cell r="AK992">
            <v>0</v>
          </cell>
        </row>
        <row r="993">
          <cell r="B993" t="str">
            <v/>
          </cell>
          <cell r="H993" t="str">
            <v/>
          </cell>
          <cell r="J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T993" t="str">
            <v/>
          </cell>
          <cell r="U993" t="str">
            <v/>
          </cell>
          <cell r="W993" t="str">
            <v/>
          </cell>
          <cell r="X993" t="str">
            <v/>
          </cell>
          <cell r="AB993">
            <v>0</v>
          </cell>
          <cell r="AC993">
            <v>0</v>
          </cell>
          <cell r="AD993">
            <v>0</v>
          </cell>
          <cell r="AJ993">
            <v>0</v>
          </cell>
          <cell r="AK993">
            <v>0</v>
          </cell>
        </row>
        <row r="994">
          <cell r="B994" t="str">
            <v/>
          </cell>
          <cell r="H994" t="str">
            <v/>
          </cell>
          <cell r="J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T994" t="str">
            <v/>
          </cell>
          <cell r="U994" t="str">
            <v/>
          </cell>
          <cell r="W994" t="str">
            <v/>
          </cell>
          <cell r="X994" t="str">
            <v/>
          </cell>
          <cell r="AB994">
            <v>0</v>
          </cell>
          <cell r="AC994">
            <v>0</v>
          </cell>
          <cell r="AD994">
            <v>0</v>
          </cell>
          <cell r="AJ994">
            <v>0</v>
          </cell>
          <cell r="AK994">
            <v>0</v>
          </cell>
        </row>
        <row r="995">
          <cell r="B995" t="str">
            <v/>
          </cell>
          <cell r="H995" t="str">
            <v/>
          </cell>
          <cell r="J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T995" t="str">
            <v/>
          </cell>
          <cell r="U995" t="str">
            <v/>
          </cell>
          <cell r="W995" t="str">
            <v/>
          </cell>
          <cell r="X995" t="str">
            <v/>
          </cell>
          <cell r="AB995">
            <v>0</v>
          </cell>
          <cell r="AC995">
            <v>0</v>
          </cell>
          <cell r="AD995">
            <v>0</v>
          </cell>
          <cell r="AJ995">
            <v>0</v>
          </cell>
          <cell r="AK995">
            <v>0</v>
          </cell>
        </row>
        <row r="996">
          <cell r="B996" t="str">
            <v/>
          </cell>
          <cell r="H996" t="str">
            <v/>
          </cell>
          <cell r="J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T996" t="str">
            <v/>
          </cell>
          <cell r="U996" t="str">
            <v/>
          </cell>
          <cell r="W996" t="str">
            <v/>
          </cell>
          <cell r="X996" t="str">
            <v/>
          </cell>
          <cell r="AB996">
            <v>0</v>
          </cell>
          <cell r="AC996">
            <v>0</v>
          </cell>
          <cell r="AD996">
            <v>0</v>
          </cell>
          <cell r="AJ996">
            <v>0</v>
          </cell>
          <cell r="AK996">
            <v>0</v>
          </cell>
        </row>
        <row r="997">
          <cell r="B997" t="str">
            <v/>
          </cell>
          <cell r="H997" t="str">
            <v/>
          </cell>
          <cell r="J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T997" t="str">
            <v/>
          </cell>
          <cell r="U997" t="str">
            <v/>
          </cell>
          <cell r="W997" t="str">
            <v/>
          </cell>
          <cell r="X997" t="str">
            <v/>
          </cell>
          <cell r="AB997">
            <v>0</v>
          </cell>
          <cell r="AC997">
            <v>0</v>
          </cell>
          <cell r="AD997">
            <v>0</v>
          </cell>
          <cell r="AJ997">
            <v>0</v>
          </cell>
          <cell r="AK997">
            <v>0</v>
          </cell>
        </row>
        <row r="998">
          <cell r="B998" t="str">
            <v/>
          </cell>
          <cell r="H998" t="str">
            <v/>
          </cell>
          <cell r="J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T998" t="str">
            <v/>
          </cell>
          <cell r="U998" t="str">
            <v/>
          </cell>
          <cell r="W998" t="str">
            <v/>
          </cell>
          <cell r="X998" t="str">
            <v/>
          </cell>
          <cell r="AB998">
            <v>0</v>
          </cell>
          <cell r="AC998">
            <v>0</v>
          </cell>
          <cell r="AD998">
            <v>0</v>
          </cell>
          <cell r="AJ998">
            <v>0</v>
          </cell>
          <cell r="AK998">
            <v>0</v>
          </cell>
        </row>
        <row r="999">
          <cell r="B999" t="str">
            <v/>
          </cell>
          <cell r="H999" t="str">
            <v/>
          </cell>
          <cell r="J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T999" t="str">
            <v/>
          </cell>
          <cell r="U999" t="str">
            <v/>
          </cell>
          <cell r="W999" t="str">
            <v/>
          </cell>
          <cell r="X999" t="str">
            <v/>
          </cell>
          <cell r="AB999">
            <v>0</v>
          </cell>
          <cell r="AC999">
            <v>0</v>
          </cell>
          <cell r="AD999">
            <v>0</v>
          </cell>
          <cell r="AJ999">
            <v>0</v>
          </cell>
          <cell r="AK999">
            <v>0</v>
          </cell>
        </row>
        <row r="1000">
          <cell r="B1000" t="str">
            <v/>
          </cell>
          <cell r="H1000" t="str">
            <v/>
          </cell>
          <cell r="J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T1000" t="str">
            <v/>
          </cell>
          <cell r="U1000" t="str">
            <v/>
          </cell>
          <cell r="W1000" t="str">
            <v/>
          </cell>
          <cell r="X1000" t="str">
            <v/>
          </cell>
          <cell r="AB1000">
            <v>0</v>
          </cell>
          <cell r="AC1000">
            <v>0</v>
          </cell>
          <cell r="AD1000">
            <v>0</v>
          </cell>
          <cell r="AJ1000">
            <v>0</v>
          </cell>
          <cell r="AK1000">
            <v>0</v>
          </cell>
        </row>
        <row r="1001">
          <cell r="B1001" t="str">
            <v/>
          </cell>
          <cell r="H1001" t="str">
            <v/>
          </cell>
          <cell r="J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T1001" t="str">
            <v/>
          </cell>
          <cell r="U1001" t="str">
            <v/>
          </cell>
          <cell r="W1001" t="str">
            <v/>
          </cell>
          <cell r="X1001" t="str">
            <v/>
          </cell>
          <cell r="AB1001">
            <v>0</v>
          </cell>
          <cell r="AC1001">
            <v>0</v>
          </cell>
          <cell r="AD1001">
            <v>0</v>
          </cell>
          <cell r="AJ1001">
            <v>0</v>
          </cell>
          <cell r="AK1001">
            <v>0</v>
          </cell>
        </row>
        <row r="1002">
          <cell r="B1002" t="str">
            <v/>
          </cell>
          <cell r="H1002" t="str">
            <v/>
          </cell>
          <cell r="J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T1002" t="str">
            <v/>
          </cell>
          <cell r="U1002" t="str">
            <v/>
          </cell>
          <cell r="W1002" t="str">
            <v/>
          </cell>
          <cell r="X1002" t="str">
            <v/>
          </cell>
          <cell r="AB1002">
            <v>0</v>
          </cell>
          <cell r="AC1002">
            <v>0</v>
          </cell>
          <cell r="AD1002">
            <v>0</v>
          </cell>
          <cell r="AJ1002">
            <v>0</v>
          </cell>
          <cell r="AK1002">
            <v>0</v>
          </cell>
        </row>
        <row r="1003">
          <cell r="B1003" t="str">
            <v/>
          </cell>
          <cell r="H1003" t="str">
            <v/>
          </cell>
          <cell r="J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T1003" t="str">
            <v/>
          </cell>
          <cell r="U1003" t="str">
            <v/>
          </cell>
          <cell r="W1003" t="str">
            <v/>
          </cell>
          <cell r="X1003" t="str">
            <v/>
          </cell>
          <cell r="AB1003">
            <v>0</v>
          </cell>
          <cell r="AC1003">
            <v>0</v>
          </cell>
          <cell r="AD1003">
            <v>0</v>
          </cell>
          <cell r="AJ1003">
            <v>0</v>
          </cell>
          <cell r="AK1003">
            <v>0</v>
          </cell>
        </row>
        <row r="1004">
          <cell r="B1004" t="str">
            <v/>
          </cell>
          <cell r="H1004" t="str">
            <v/>
          </cell>
          <cell r="J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T1004" t="str">
            <v/>
          </cell>
          <cell r="U1004" t="str">
            <v/>
          </cell>
          <cell r="W1004" t="str">
            <v/>
          </cell>
          <cell r="X1004" t="str">
            <v/>
          </cell>
          <cell r="AB1004">
            <v>0</v>
          </cell>
          <cell r="AC1004">
            <v>0</v>
          </cell>
          <cell r="AD1004">
            <v>0</v>
          </cell>
          <cell r="AJ1004">
            <v>0</v>
          </cell>
          <cell r="AK1004">
            <v>0</v>
          </cell>
        </row>
        <row r="1005">
          <cell r="B1005" t="str">
            <v/>
          </cell>
          <cell r="H1005" t="str">
            <v/>
          </cell>
          <cell r="J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T1005" t="str">
            <v/>
          </cell>
          <cell r="U1005" t="str">
            <v/>
          </cell>
          <cell r="W1005" t="str">
            <v/>
          </cell>
          <cell r="X1005" t="str">
            <v/>
          </cell>
          <cell r="AB1005">
            <v>0</v>
          </cell>
          <cell r="AC1005">
            <v>0</v>
          </cell>
          <cell r="AD1005">
            <v>0</v>
          </cell>
          <cell r="AJ1005">
            <v>0</v>
          </cell>
          <cell r="AK1005">
            <v>0</v>
          </cell>
        </row>
        <row r="1006">
          <cell r="B1006" t="str">
            <v/>
          </cell>
          <cell r="H1006" t="str">
            <v/>
          </cell>
          <cell r="J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T1006" t="str">
            <v/>
          </cell>
          <cell r="U1006" t="str">
            <v/>
          </cell>
          <cell r="W1006" t="str">
            <v/>
          </cell>
          <cell r="X1006" t="str">
            <v/>
          </cell>
          <cell r="AB1006">
            <v>0</v>
          </cell>
          <cell r="AC1006">
            <v>0</v>
          </cell>
          <cell r="AD1006">
            <v>0</v>
          </cell>
          <cell r="AJ1006">
            <v>0</v>
          </cell>
          <cell r="AK1006">
            <v>0</v>
          </cell>
        </row>
        <row r="1007">
          <cell r="B1007" t="str">
            <v/>
          </cell>
          <cell r="H1007" t="str">
            <v/>
          </cell>
          <cell r="J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T1007" t="str">
            <v/>
          </cell>
          <cell r="U1007" t="str">
            <v/>
          </cell>
          <cell r="W1007" t="str">
            <v/>
          </cell>
          <cell r="X1007" t="str">
            <v/>
          </cell>
          <cell r="AB1007">
            <v>0</v>
          </cell>
          <cell r="AC1007">
            <v>0</v>
          </cell>
          <cell r="AD1007">
            <v>0</v>
          </cell>
          <cell r="AJ1007">
            <v>0</v>
          </cell>
          <cell r="AK1007">
            <v>0</v>
          </cell>
        </row>
        <row r="1008">
          <cell r="B1008" t="str">
            <v/>
          </cell>
          <cell r="H1008" t="str">
            <v/>
          </cell>
          <cell r="J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T1008" t="str">
            <v/>
          </cell>
          <cell r="U1008" t="str">
            <v/>
          </cell>
          <cell r="W1008" t="str">
            <v/>
          </cell>
          <cell r="X1008" t="str">
            <v/>
          </cell>
          <cell r="AB1008">
            <v>0</v>
          </cell>
          <cell r="AC1008">
            <v>0</v>
          </cell>
          <cell r="AD1008">
            <v>0</v>
          </cell>
          <cell r="AJ1008">
            <v>0</v>
          </cell>
          <cell r="AK1008">
            <v>0</v>
          </cell>
        </row>
        <row r="1009">
          <cell r="B1009" t="str">
            <v/>
          </cell>
          <cell r="H1009" t="str">
            <v/>
          </cell>
          <cell r="J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T1009" t="str">
            <v/>
          </cell>
          <cell r="U1009" t="str">
            <v/>
          </cell>
          <cell r="W1009" t="str">
            <v/>
          </cell>
          <cell r="X1009" t="str">
            <v/>
          </cell>
          <cell r="AB1009">
            <v>0</v>
          </cell>
          <cell r="AC1009">
            <v>0</v>
          </cell>
          <cell r="AD1009">
            <v>0</v>
          </cell>
          <cell r="AJ1009">
            <v>0</v>
          </cell>
          <cell r="AK1009">
            <v>0</v>
          </cell>
        </row>
        <row r="1010">
          <cell r="B1010" t="str">
            <v/>
          </cell>
          <cell r="H1010" t="str">
            <v/>
          </cell>
          <cell r="J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T1010" t="str">
            <v/>
          </cell>
          <cell r="U1010" t="str">
            <v/>
          </cell>
          <cell r="W1010" t="str">
            <v/>
          </cell>
          <cell r="X1010" t="str">
            <v/>
          </cell>
          <cell r="AB1010">
            <v>0</v>
          </cell>
          <cell r="AC1010">
            <v>0</v>
          </cell>
          <cell r="AD1010">
            <v>0</v>
          </cell>
          <cell r="AJ1010">
            <v>0</v>
          </cell>
          <cell r="AK1010">
            <v>0</v>
          </cell>
        </row>
        <row r="1011">
          <cell r="B1011" t="str">
            <v/>
          </cell>
          <cell r="H1011" t="str">
            <v/>
          </cell>
          <cell r="J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T1011" t="str">
            <v/>
          </cell>
          <cell r="U1011" t="str">
            <v/>
          </cell>
          <cell r="W1011" t="str">
            <v/>
          </cell>
          <cell r="X1011" t="str">
            <v/>
          </cell>
          <cell r="AB1011">
            <v>0</v>
          </cell>
          <cell r="AC1011">
            <v>0</v>
          </cell>
          <cell r="AD1011">
            <v>0</v>
          </cell>
          <cell r="AJ1011">
            <v>0</v>
          </cell>
          <cell r="AK1011">
            <v>0</v>
          </cell>
        </row>
        <row r="1012">
          <cell r="B1012" t="str">
            <v/>
          </cell>
          <cell r="H1012" t="str">
            <v/>
          </cell>
          <cell r="J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T1012" t="str">
            <v/>
          </cell>
          <cell r="U1012" t="str">
            <v/>
          </cell>
          <cell r="W1012" t="str">
            <v/>
          </cell>
          <cell r="X1012" t="str">
            <v/>
          </cell>
          <cell r="AB1012">
            <v>0</v>
          </cell>
          <cell r="AC1012">
            <v>0</v>
          </cell>
          <cell r="AD1012">
            <v>0</v>
          </cell>
          <cell r="AJ1012">
            <v>0</v>
          </cell>
          <cell r="AK1012">
            <v>0</v>
          </cell>
        </row>
        <row r="1013">
          <cell r="B1013" t="str">
            <v/>
          </cell>
          <cell r="H1013" t="str">
            <v/>
          </cell>
          <cell r="J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T1013" t="str">
            <v/>
          </cell>
          <cell r="U1013" t="str">
            <v/>
          </cell>
          <cell r="W1013" t="str">
            <v/>
          </cell>
          <cell r="X1013" t="str">
            <v/>
          </cell>
          <cell r="AB1013">
            <v>0</v>
          </cell>
          <cell r="AC1013">
            <v>0</v>
          </cell>
          <cell r="AD1013">
            <v>0</v>
          </cell>
          <cell r="AJ1013">
            <v>0</v>
          </cell>
          <cell r="AK1013">
            <v>0</v>
          </cell>
        </row>
        <row r="1014">
          <cell r="B1014" t="str">
            <v/>
          </cell>
          <cell r="H1014" t="str">
            <v/>
          </cell>
          <cell r="J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T1014" t="str">
            <v/>
          </cell>
          <cell r="U1014" t="str">
            <v/>
          </cell>
          <cell r="W1014" t="str">
            <v/>
          </cell>
          <cell r="X1014" t="str">
            <v/>
          </cell>
          <cell r="AB1014">
            <v>0</v>
          </cell>
          <cell r="AC1014">
            <v>0</v>
          </cell>
          <cell r="AD1014">
            <v>0</v>
          </cell>
          <cell r="AJ1014">
            <v>0</v>
          </cell>
          <cell r="AK1014">
            <v>0</v>
          </cell>
        </row>
        <row r="1015">
          <cell r="B1015" t="str">
            <v/>
          </cell>
          <cell r="H1015" t="str">
            <v/>
          </cell>
          <cell r="J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T1015" t="str">
            <v/>
          </cell>
          <cell r="U1015" t="str">
            <v/>
          </cell>
          <cell r="W1015" t="str">
            <v/>
          </cell>
          <cell r="X1015" t="str">
            <v/>
          </cell>
          <cell r="AB1015">
            <v>0</v>
          </cell>
          <cell r="AC1015">
            <v>0</v>
          </cell>
          <cell r="AD1015">
            <v>0</v>
          </cell>
          <cell r="AJ1015">
            <v>0</v>
          </cell>
          <cell r="AK1015">
            <v>0</v>
          </cell>
        </row>
        <row r="1016">
          <cell r="B1016" t="str">
            <v/>
          </cell>
          <cell r="H1016" t="str">
            <v/>
          </cell>
          <cell r="J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T1016" t="str">
            <v/>
          </cell>
          <cell r="U1016" t="str">
            <v/>
          </cell>
          <cell r="W1016" t="str">
            <v/>
          </cell>
          <cell r="X1016" t="str">
            <v/>
          </cell>
          <cell r="AB1016">
            <v>0</v>
          </cell>
          <cell r="AC1016">
            <v>0</v>
          </cell>
          <cell r="AD1016">
            <v>0</v>
          </cell>
          <cell r="AJ1016">
            <v>0</v>
          </cell>
          <cell r="AK1016">
            <v>0</v>
          </cell>
        </row>
        <row r="1017">
          <cell r="B1017" t="str">
            <v/>
          </cell>
          <cell r="H1017" t="str">
            <v/>
          </cell>
          <cell r="J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T1017" t="str">
            <v/>
          </cell>
          <cell r="U1017" t="str">
            <v/>
          </cell>
          <cell r="W1017" t="str">
            <v/>
          </cell>
          <cell r="X1017" t="str">
            <v/>
          </cell>
          <cell r="AB1017">
            <v>0</v>
          </cell>
          <cell r="AC1017">
            <v>0</v>
          </cell>
          <cell r="AD1017">
            <v>0</v>
          </cell>
          <cell r="AJ1017">
            <v>0</v>
          </cell>
          <cell r="AK1017">
            <v>0</v>
          </cell>
        </row>
        <row r="1018">
          <cell r="B1018" t="str">
            <v/>
          </cell>
          <cell r="H1018" t="str">
            <v/>
          </cell>
          <cell r="J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T1018" t="str">
            <v/>
          </cell>
          <cell r="U1018" t="str">
            <v/>
          </cell>
          <cell r="W1018" t="str">
            <v/>
          </cell>
          <cell r="X1018" t="str">
            <v/>
          </cell>
          <cell r="AB1018">
            <v>0</v>
          </cell>
          <cell r="AC1018">
            <v>0</v>
          </cell>
          <cell r="AD1018">
            <v>0</v>
          </cell>
          <cell r="AJ1018">
            <v>0</v>
          </cell>
          <cell r="AK1018">
            <v>0</v>
          </cell>
        </row>
        <row r="1019">
          <cell r="B1019" t="str">
            <v/>
          </cell>
          <cell r="H1019" t="str">
            <v/>
          </cell>
          <cell r="J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T1019" t="str">
            <v/>
          </cell>
          <cell r="U1019" t="str">
            <v/>
          </cell>
          <cell r="W1019" t="str">
            <v/>
          </cell>
          <cell r="X1019" t="str">
            <v/>
          </cell>
          <cell r="AB1019">
            <v>0</v>
          </cell>
          <cell r="AC1019">
            <v>0</v>
          </cell>
          <cell r="AD1019">
            <v>0</v>
          </cell>
          <cell r="AJ1019">
            <v>0</v>
          </cell>
          <cell r="AK1019">
            <v>0</v>
          </cell>
        </row>
        <row r="1020">
          <cell r="B1020" t="str">
            <v/>
          </cell>
          <cell r="H1020" t="str">
            <v/>
          </cell>
          <cell r="J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T1020" t="str">
            <v/>
          </cell>
          <cell r="U1020" t="str">
            <v/>
          </cell>
          <cell r="W1020" t="str">
            <v/>
          </cell>
          <cell r="X1020" t="str">
            <v/>
          </cell>
          <cell r="AB1020">
            <v>0</v>
          </cell>
          <cell r="AC1020">
            <v>0</v>
          </cell>
          <cell r="AD1020">
            <v>0</v>
          </cell>
          <cell r="AJ1020">
            <v>0</v>
          </cell>
          <cell r="AK1020">
            <v>0</v>
          </cell>
        </row>
        <row r="1021">
          <cell r="B1021" t="str">
            <v/>
          </cell>
          <cell r="H1021" t="str">
            <v/>
          </cell>
          <cell r="J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T1021" t="str">
            <v/>
          </cell>
          <cell r="U1021" t="str">
            <v/>
          </cell>
          <cell r="W1021" t="str">
            <v/>
          </cell>
          <cell r="X1021" t="str">
            <v/>
          </cell>
          <cell r="AB1021">
            <v>0</v>
          </cell>
          <cell r="AC1021">
            <v>0</v>
          </cell>
          <cell r="AD1021">
            <v>0</v>
          </cell>
          <cell r="AJ1021">
            <v>0</v>
          </cell>
          <cell r="AK1021">
            <v>0</v>
          </cell>
        </row>
        <row r="1022">
          <cell r="B1022" t="str">
            <v/>
          </cell>
          <cell r="H1022" t="str">
            <v/>
          </cell>
          <cell r="J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T1022" t="str">
            <v/>
          </cell>
          <cell r="U1022" t="str">
            <v/>
          </cell>
          <cell r="W1022" t="str">
            <v/>
          </cell>
          <cell r="X1022" t="str">
            <v/>
          </cell>
          <cell r="AB1022">
            <v>0</v>
          </cell>
          <cell r="AC1022">
            <v>0</v>
          </cell>
          <cell r="AD1022">
            <v>0</v>
          </cell>
          <cell r="AJ1022">
            <v>0</v>
          </cell>
          <cell r="AK1022">
            <v>0</v>
          </cell>
        </row>
        <row r="1023">
          <cell r="B1023" t="str">
            <v/>
          </cell>
          <cell r="H1023" t="str">
            <v/>
          </cell>
          <cell r="J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T1023" t="str">
            <v/>
          </cell>
          <cell r="U1023" t="str">
            <v/>
          </cell>
          <cell r="W1023" t="str">
            <v/>
          </cell>
          <cell r="X1023" t="str">
            <v/>
          </cell>
          <cell r="AB1023">
            <v>0</v>
          </cell>
          <cell r="AC1023">
            <v>0</v>
          </cell>
          <cell r="AD1023">
            <v>0</v>
          </cell>
          <cell r="AJ1023">
            <v>0</v>
          </cell>
          <cell r="AK1023">
            <v>0</v>
          </cell>
        </row>
        <row r="1024">
          <cell r="B1024" t="str">
            <v/>
          </cell>
          <cell r="H1024" t="str">
            <v/>
          </cell>
          <cell r="J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T1024" t="str">
            <v/>
          </cell>
          <cell r="U1024" t="str">
            <v/>
          </cell>
          <cell r="W1024" t="str">
            <v/>
          </cell>
          <cell r="X1024" t="str">
            <v/>
          </cell>
          <cell r="AB1024">
            <v>0</v>
          </cell>
          <cell r="AC1024">
            <v>0</v>
          </cell>
          <cell r="AD1024">
            <v>0</v>
          </cell>
          <cell r="AJ1024">
            <v>0</v>
          </cell>
          <cell r="AK1024">
            <v>0</v>
          </cell>
        </row>
        <row r="1025">
          <cell r="B1025" t="str">
            <v/>
          </cell>
          <cell r="H1025" t="str">
            <v/>
          </cell>
          <cell r="J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T1025" t="str">
            <v/>
          </cell>
          <cell r="U1025" t="str">
            <v/>
          </cell>
          <cell r="W1025" t="str">
            <v/>
          </cell>
          <cell r="X1025" t="str">
            <v/>
          </cell>
          <cell r="AB1025">
            <v>0</v>
          </cell>
          <cell r="AC1025">
            <v>0</v>
          </cell>
          <cell r="AD1025">
            <v>0</v>
          </cell>
          <cell r="AJ1025">
            <v>0</v>
          </cell>
          <cell r="AK1025">
            <v>0</v>
          </cell>
        </row>
        <row r="1026">
          <cell r="B1026" t="str">
            <v/>
          </cell>
          <cell r="H1026" t="str">
            <v/>
          </cell>
          <cell r="J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T1026" t="str">
            <v/>
          </cell>
          <cell r="U1026" t="str">
            <v/>
          </cell>
          <cell r="W1026" t="str">
            <v/>
          </cell>
          <cell r="X1026" t="str">
            <v/>
          </cell>
          <cell r="AB1026">
            <v>0</v>
          </cell>
          <cell r="AC1026">
            <v>0</v>
          </cell>
          <cell r="AD1026">
            <v>0</v>
          </cell>
          <cell r="AJ1026">
            <v>0</v>
          </cell>
          <cell r="AK1026">
            <v>0</v>
          </cell>
        </row>
        <row r="1027">
          <cell r="B1027" t="str">
            <v/>
          </cell>
          <cell r="H1027" t="str">
            <v/>
          </cell>
          <cell r="J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T1027" t="str">
            <v/>
          </cell>
          <cell r="U1027" t="str">
            <v/>
          </cell>
          <cell r="W1027" t="str">
            <v/>
          </cell>
          <cell r="X1027" t="str">
            <v/>
          </cell>
          <cell r="AB1027">
            <v>0</v>
          </cell>
          <cell r="AC1027">
            <v>0</v>
          </cell>
          <cell r="AD1027">
            <v>0</v>
          </cell>
          <cell r="AJ1027">
            <v>0</v>
          </cell>
          <cell r="AK1027">
            <v>0</v>
          </cell>
        </row>
        <row r="1028">
          <cell r="B1028" t="str">
            <v/>
          </cell>
          <cell r="H1028" t="str">
            <v/>
          </cell>
          <cell r="J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T1028" t="str">
            <v/>
          </cell>
          <cell r="U1028" t="str">
            <v/>
          </cell>
          <cell r="W1028" t="str">
            <v/>
          </cell>
          <cell r="X1028" t="str">
            <v/>
          </cell>
          <cell r="AB1028">
            <v>0</v>
          </cell>
          <cell r="AC1028">
            <v>0</v>
          </cell>
          <cell r="AD1028">
            <v>0</v>
          </cell>
          <cell r="AJ1028">
            <v>0</v>
          </cell>
          <cell r="AK1028">
            <v>0</v>
          </cell>
        </row>
        <row r="1029">
          <cell r="B1029" t="str">
            <v/>
          </cell>
          <cell r="H1029" t="str">
            <v/>
          </cell>
          <cell r="J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T1029" t="str">
            <v/>
          </cell>
          <cell r="U1029" t="str">
            <v/>
          </cell>
          <cell r="W1029" t="str">
            <v/>
          </cell>
          <cell r="X1029" t="str">
            <v/>
          </cell>
          <cell r="AB1029">
            <v>0</v>
          </cell>
          <cell r="AC1029">
            <v>0</v>
          </cell>
          <cell r="AD1029">
            <v>0</v>
          </cell>
          <cell r="AJ1029">
            <v>0</v>
          </cell>
          <cell r="AK1029">
            <v>0</v>
          </cell>
        </row>
        <row r="1030">
          <cell r="B1030" t="str">
            <v/>
          </cell>
          <cell r="H1030" t="str">
            <v/>
          </cell>
          <cell r="J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T1030" t="str">
            <v/>
          </cell>
          <cell r="U1030" t="str">
            <v/>
          </cell>
          <cell r="W1030" t="str">
            <v/>
          </cell>
          <cell r="X1030" t="str">
            <v/>
          </cell>
          <cell r="AB1030">
            <v>0</v>
          </cell>
          <cell r="AC1030">
            <v>0</v>
          </cell>
          <cell r="AD1030">
            <v>0</v>
          </cell>
          <cell r="AJ1030">
            <v>0</v>
          </cell>
          <cell r="AK1030">
            <v>0</v>
          </cell>
        </row>
        <row r="1031">
          <cell r="B1031" t="str">
            <v/>
          </cell>
          <cell r="H1031" t="str">
            <v/>
          </cell>
          <cell r="J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T1031" t="str">
            <v/>
          </cell>
          <cell r="U1031" t="str">
            <v/>
          </cell>
          <cell r="W1031" t="str">
            <v/>
          </cell>
          <cell r="X1031" t="str">
            <v/>
          </cell>
          <cell r="AB1031">
            <v>0</v>
          </cell>
          <cell r="AC1031">
            <v>0</v>
          </cell>
          <cell r="AD1031">
            <v>0</v>
          </cell>
          <cell r="AJ1031">
            <v>0</v>
          </cell>
          <cell r="AK1031">
            <v>0</v>
          </cell>
        </row>
        <row r="1032">
          <cell r="B1032" t="str">
            <v/>
          </cell>
          <cell r="H1032" t="str">
            <v/>
          </cell>
          <cell r="J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T1032" t="str">
            <v/>
          </cell>
          <cell r="U1032" t="str">
            <v/>
          </cell>
          <cell r="W1032" t="str">
            <v/>
          </cell>
          <cell r="X1032" t="str">
            <v/>
          </cell>
          <cell r="AB1032">
            <v>0</v>
          </cell>
          <cell r="AC1032">
            <v>0</v>
          </cell>
          <cell r="AD1032">
            <v>0</v>
          </cell>
          <cell r="AJ1032">
            <v>0</v>
          </cell>
          <cell r="AK1032">
            <v>0</v>
          </cell>
        </row>
        <row r="1033">
          <cell r="B1033" t="str">
            <v/>
          </cell>
          <cell r="H1033" t="str">
            <v/>
          </cell>
          <cell r="J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T1033" t="str">
            <v/>
          </cell>
          <cell r="U1033" t="str">
            <v/>
          </cell>
          <cell r="W1033" t="str">
            <v/>
          </cell>
          <cell r="X1033" t="str">
            <v/>
          </cell>
          <cell r="AB1033">
            <v>0</v>
          </cell>
          <cell r="AC1033">
            <v>0</v>
          </cell>
          <cell r="AD1033">
            <v>0</v>
          </cell>
          <cell r="AJ1033">
            <v>0</v>
          </cell>
          <cell r="AK1033">
            <v>0</v>
          </cell>
        </row>
        <row r="1034">
          <cell r="B1034" t="str">
            <v/>
          </cell>
          <cell r="H1034" t="str">
            <v/>
          </cell>
          <cell r="J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T1034" t="str">
            <v/>
          </cell>
          <cell r="U1034" t="str">
            <v/>
          </cell>
          <cell r="W1034" t="str">
            <v/>
          </cell>
          <cell r="X1034" t="str">
            <v/>
          </cell>
          <cell r="AB1034">
            <v>0</v>
          </cell>
          <cell r="AC1034">
            <v>0</v>
          </cell>
          <cell r="AD1034">
            <v>0</v>
          </cell>
          <cell r="AJ1034">
            <v>0</v>
          </cell>
          <cell r="AK1034">
            <v>0</v>
          </cell>
        </row>
        <row r="1035">
          <cell r="B1035" t="str">
            <v/>
          </cell>
          <cell r="H1035" t="str">
            <v/>
          </cell>
          <cell r="J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T1035" t="str">
            <v/>
          </cell>
          <cell r="U1035" t="str">
            <v/>
          </cell>
          <cell r="W1035" t="str">
            <v/>
          </cell>
          <cell r="X1035" t="str">
            <v/>
          </cell>
          <cell r="AB1035">
            <v>0</v>
          </cell>
          <cell r="AC1035">
            <v>0</v>
          </cell>
          <cell r="AD1035">
            <v>0</v>
          </cell>
          <cell r="AJ1035">
            <v>0</v>
          </cell>
          <cell r="AK1035">
            <v>0</v>
          </cell>
        </row>
        <row r="1036">
          <cell r="B1036" t="str">
            <v/>
          </cell>
          <cell r="H1036" t="str">
            <v/>
          </cell>
          <cell r="J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T1036" t="str">
            <v/>
          </cell>
          <cell r="U1036" t="str">
            <v/>
          </cell>
          <cell r="W1036" t="str">
            <v/>
          </cell>
          <cell r="X1036" t="str">
            <v/>
          </cell>
          <cell r="AB1036">
            <v>0</v>
          </cell>
          <cell r="AC1036">
            <v>0</v>
          </cell>
          <cell r="AD1036">
            <v>0</v>
          </cell>
          <cell r="AJ1036">
            <v>0</v>
          </cell>
          <cell r="AK1036">
            <v>0</v>
          </cell>
        </row>
        <row r="1037">
          <cell r="B1037" t="str">
            <v/>
          </cell>
          <cell r="H1037" t="str">
            <v/>
          </cell>
          <cell r="J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T1037" t="str">
            <v/>
          </cell>
          <cell r="U1037" t="str">
            <v/>
          </cell>
          <cell r="W1037" t="str">
            <v/>
          </cell>
          <cell r="X1037" t="str">
            <v/>
          </cell>
          <cell r="AB1037">
            <v>0</v>
          </cell>
          <cell r="AC1037">
            <v>0</v>
          </cell>
          <cell r="AD1037">
            <v>0</v>
          </cell>
          <cell r="AJ1037">
            <v>0</v>
          </cell>
          <cell r="AK1037">
            <v>0</v>
          </cell>
        </row>
        <row r="1038">
          <cell r="B1038" t="str">
            <v/>
          </cell>
          <cell r="H1038" t="str">
            <v/>
          </cell>
          <cell r="J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T1038" t="str">
            <v/>
          </cell>
          <cell r="U1038" t="str">
            <v/>
          </cell>
          <cell r="W1038" t="str">
            <v/>
          </cell>
          <cell r="X1038" t="str">
            <v/>
          </cell>
          <cell r="AB1038">
            <v>0</v>
          </cell>
          <cell r="AC1038">
            <v>0</v>
          </cell>
          <cell r="AD1038">
            <v>0</v>
          </cell>
          <cell r="AJ1038">
            <v>0</v>
          </cell>
          <cell r="AK1038">
            <v>0</v>
          </cell>
        </row>
        <row r="1039">
          <cell r="B1039" t="str">
            <v/>
          </cell>
          <cell r="H1039" t="str">
            <v/>
          </cell>
          <cell r="J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T1039" t="str">
            <v/>
          </cell>
          <cell r="U1039" t="str">
            <v/>
          </cell>
          <cell r="W1039" t="str">
            <v/>
          </cell>
          <cell r="X1039" t="str">
            <v/>
          </cell>
          <cell r="AB1039">
            <v>0</v>
          </cell>
          <cell r="AC1039">
            <v>0</v>
          </cell>
          <cell r="AD1039">
            <v>0</v>
          </cell>
          <cell r="AJ1039">
            <v>0</v>
          </cell>
          <cell r="AK1039">
            <v>0</v>
          </cell>
        </row>
        <row r="1040">
          <cell r="B1040" t="str">
            <v/>
          </cell>
          <cell r="H1040" t="str">
            <v/>
          </cell>
          <cell r="J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T1040" t="str">
            <v/>
          </cell>
          <cell r="U1040" t="str">
            <v/>
          </cell>
          <cell r="W1040" t="str">
            <v/>
          </cell>
          <cell r="X1040" t="str">
            <v/>
          </cell>
          <cell r="AB1040">
            <v>0</v>
          </cell>
          <cell r="AC1040">
            <v>0</v>
          </cell>
          <cell r="AD1040">
            <v>0</v>
          </cell>
          <cell r="AJ1040">
            <v>0</v>
          </cell>
          <cell r="AK1040">
            <v>0</v>
          </cell>
        </row>
        <row r="1041">
          <cell r="B1041" t="str">
            <v/>
          </cell>
          <cell r="H1041" t="str">
            <v/>
          </cell>
          <cell r="J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T1041" t="str">
            <v/>
          </cell>
          <cell r="U1041" t="str">
            <v/>
          </cell>
          <cell r="W1041" t="str">
            <v/>
          </cell>
          <cell r="X1041" t="str">
            <v/>
          </cell>
          <cell r="AB1041">
            <v>0</v>
          </cell>
          <cell r="AC1041">
            <v>0</v>
          </cell>
          <cell r="AD1041">
            <v>0</v>
          </cell>
          <cell r="AJ1041">
            <v>0</v>
          </cell>
          <cell r="AK1041">
            <v>0</v>
          </cell>
        </row>
        <row r="1042">
          <cell r="B1042" t="str">
            <v/>
          </cell>
          <cell r="H1042" t="str">
            <v/>
          </cell>
          <cell r="J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T1042" t="str">
            <v/>
          </cell>
          <cell r="U1042" t="str">
            <v/>
          </cell>
          <cell r="W1042" t="str">
            <v/>
          </cell>
          <cell r="X1042" t="str">
            <v/>
          </cell>
          <cell r="AB1042">
            <v>0</v>
          </cell>
          <cell r="AC1042">
            <v>0</v>
          </cell>
          <cell r="AD1042">
            <v>0</v>
          </cell>
          <cell r="AJ1042">
            <v>0</v>
          </cell>
          <cell r="AK1042">
            <v>0</v>
          </cell>
        </row>
        <row r="1043">
          <cell r="B1043" t="str">
            <v/>
          </cell>
          <cell r="H1043" t="str">
            <v/>
          </cell>
          <cell r="J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T1043" t="str">
            <v/>
          </cell>
          <cell r="U1043" t="str">
            <v/>
          </cell>
          <cell r="W1043" t="str">
            <v/>
          </cell>
          <cell r="X1043" t="str">
            <v/>
          </cell>
          <cell r="AB1043">
            <v>0</v>
          </cell>
          <cell r="AC1043">
            <v>0</v>
          </cell>
          <cell r="AD1043">
            <v>0</v>
          </cell>
          <cell r="AJ1043">
            <v>0</v>
          </cell>
          <cell r="AK1043">
            <v>0</v>
          </cell>
        </row>
        <row r="1044">
          <cell r="B1044" t="str">
            <v/>
          </cell>
          <cell r="H1044" t="str">
            <v/>
          </cell>
          <cell r="J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T1044" t="str">
            <v/>
          </cell>
          <cell r="U1044" t="str">
            <v/>
          </cell>
          <cell r="W1044" t="str">
            <v/>
          </cell>
          <cell r="X1044" t="str">
            <v/>
          </cell>
          <cell r="AB1044">
            <v>0</v>
          </cell>
          <cell r="AC1044">
            <v>0</v>
          </cell>
          <cell r="AD1044">
            <v>0</v>
          </cell>
          <cell r="AJ1044">
            <v>0</v>
          </cell>
          <cell r="AK1044">
            <v>0</v>
          </cell>
        </row>
        <row r="1045">
          <cell r="B1045" t="str">
            <v/>
          </cell>
          <cell r="H1045" t="str">
            <v/>
          </cell>
          <cell r="J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T1045" t="str">
            <v/>
          </cell>
          <cell r="U1045" t="str">
            <v/>
          </cell>
          <cell r="W1045" t="str">
            <v/>
          </cell>
          <cell r="X1045" t="str">
            <v/>
          </cell>
          <cell r="AB1045">
            <v>0</v>
          </cell>
          <cell r="AC1045">
            <v>0</v>
          </cell>
          <cell r="AD1045">
            <v>0</v>
          </cell>
          <cell r="AJ1045">
            <v>0</v>
          </cell>
          <cell r="AK1045">
            <v>0</v>
          </cell>
        </row>
        <row r="1046">
          <cell r="B1046" t="str">
            <v/>
          </cell>
          <cell r="H1046" t="str">
            <v/>
          </cell>
          <cell r="J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T1046" t="str">
            <v/>
          </cell>
          <cell r="U1046" t="str">
            <v/>
          </cell>
          <cell r="W1046" t="str">
            <v/>
          </cell>
          <cell r="X1046" t="str">
            <v/>
          </cell>
          <cell r="AB1046">
            <v>0</v>
          </cell>
          <cell r="AC1046">
            <v>0</v>
          </cell>
          <cell r="AD1046">
            <v>0</v>
          </cell>
          <cell r="AJ1046">
            <v>0</v>
          </cell>
          <cell r="AK1046">
            <v>0</v>
          </cell>
        </row>
        <row r="1047">
          <cell r="B1047" t="str">
            <v/>
          </cell>
          <cell r="H1047" t="str">
            <v/>
          </cell>
          <cell r="J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T1047" t="str">
            <v/>
          </cell>
          <cell r="U1047" t="str">
            <v/>
          </cell>
          <cell r="W1047" t="str">
            <v/>
          </cell>
          <cell r="X1047" t="str">
            <v/>
          </cell>
          <cell r="AB1047">
            <v>0</v>
          </cell>
          <cell r="AC1047">
            <v>0</v>
          </cell>
          <cell r="AD1047">
            <v>0</v>
          </cell>
          <cell r="AJ1047">
            <v>0</v>
          </cell>
          <cell r="AK1047">
            <v>0</v>
          </cell>
        </row>
        <row r="1048">
          <cell r="B1048" t="str">
            <v/>
          </cell>
          <cell r="H1048" t="str">
            <v/>
          </cell>
          <cell r="J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T1048" t="str">
            <v/>
          </cell>
          <cell r="U1048" t="str">
            <v/>
          </cell>
          <cell r="W1048" t="str">
            <v/>
          </cell>
          <cell r="X1048" t="str">
            <v/>
          </cell>
          <cell r="AB1048">
            <v>0</v>
          </cell>
          <cell r="AC1048">
            <v>0</v>
          </cell>
          <cell r="AD1048">
            <v>0</v>
          </cell>
          <cell r="AJ1048">
            <v>0</v>
          </cell>
          <cell r="AK1048">
            <v>0</v>
          </cell>
        </row>
        <row r="1049">
          <cell r="B1049" t="str">
            <v/>
          </cell>
          <cell r="H1049" t="str">
            <v/>
          </cell>
          <cell r="J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T1049" t="str">
            <v/>
          </cell>
          <cell r="U1049" t="str">
            <v/>
          </cell>
          <cell r="W1049" t="str">
            <v/>
          </cell>
          <cell r="X1049" t="str">
            <v/>
          </cell>
          <cell r="AB1049">
            <v>0</v>
          </cell>
          <cell r="AC1049">
            <v>0</v>
          </cell>
          <cell r="AD1049">
            <v>0</v>
          </cell>
          <cell r="AJ1049">
            <v>0</v>
          </cell>
          <cell r="AK1049">
            <v>0</v>
          </cell>
        </row>
        <row r="1050">
          <cell r="B1050" t="str">
            <v/>
          </cell>
          <cell r="H1050" t="str">
            <v/>
          </cell>
          <cell r="J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T1050" t="str">
            <v/>
          </cell>
          <cell r="U1050" t="str">
            <v/>
          </cell>
          <cell r="W1050" t="str">
            <v/>
          </cell>
          <cell r="X1050" t="str">
            <v/>
          </cell>
          <cell r="AB1050">
            <v>0</v>
          </cell>
          <cell r="AC1050">
            <v>0</v>
          </cell>
          <cell r="AD1050">
            <v>0</v>
          </cell>
          <cell r="AJ1050">
            <v>0</v>
          </cell>
          <cell r="AK1050">
            <v>0</v>
          </cell>
        </row>
        <row r="1051">
          <cell r="B1051" t="str">
            <v/>
          </cell>
          <cell r="H1051" t="str">
            <v/>
          </cell>
          <cell r="J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T1051" t="str">
            <v/>
          </cell>
          <cell r="U1051" t="str">
            <v/>
          </cell>
          <cell r="W1051" t="str">
            <v/>
          </cell>
          <cell r="X1051" t="str">
            <v/>
          </cell>
          <cell r="AB1051">
            <v>0</v>
          </cell>
          <cell r="AC1051">
            <v>0</v>
          </cell>
          <cell r="AD1051">
            <v>0</v>
          </cell>
          <cell r="AJ1051">
            <v>0</v>
          </cell>
          <cell r="AK1051">
            <v>0</v>
          </cell>
        </row>
        <row r="1052">
          <cell r="B1052" t="str">
            <v/>
          </cell>
          <cell r="H1052" t="str">
            <v/>
          </cell>
          <cell r="J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T1052" t="str">
            <v/>
          </cell>
          <cell r="U1052" t="str">
            <v/>
          </cell>
          <cell r="W1052" t="str">
            <v/>
          </cell>
          <cell r="X1052" t="str">
            <v/>
          </cell>
          <cell r="AB1052">
            <v>0</v>
          </cell>
          <cell r="AC1052">
            <v>0</v>
          </cell>
          <cell r="AD1052">
            <v>0</v>
          </cell>
          <cell r="AJ1052">
            <v>0</v>
          </cell>
          <cell r="AK1052">
            <v>0</v>
          </cell>
        </row>
        <row r="1053">
          <cell r="B1053" t="str">
            <v/>
          </cell>
          <cell r="H1053" t="str">
            <v/>
          </cell>
          <cell r="J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T1053" t="str">
            <v/>
          </cell>
          <cell r="U1053" t="str">
            <v/>
          </cell>
          <cell r="W1053" t="str">
            <v/>
          </cell>
          <cell r="X1053" t="str">
            <v/>
          </cell>
          <cell r="AB1053">
            <v>0</v>
          </cell>
          <cell r="AC1053">
            <v>0</v>
          </cell>
          <cell r="AD1053">
            <v>0</v>
          </cell>
          <cell r="AJ1053">
            <v>0</v>
          </cell>
          <cell r="AK1053">
            <v>0</v>
          </cell>
        </row>
        <row r="1054">
          <cell r="B1054" t="str">
            <v/>
          </cell>
          <cell r="H1054" t="str">
            <v/>
          </cell>
          <cell r="J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T1054" t="str">
            <v/>
          </cell>
          <cell r="U1054" t="str">
            <v/>
          </cell>
          <cell r="W1054" t="str">
            <v/>
          </cell>
          <cell r="X1054" t="str">
            <v/>
          </cell>
          <cell r="AB1054">
            <v>0</v>
          </cell>
          <cell r="AC1054">
            <v>0</v>
          </cell>
          <cell r="AD1054">
            <v>0</v>
          </cell>
          <cell r="AJ1054">
            <v>0</v>
          </cell>
          <cell r="AK1054">
            <v>0</v>
          </cell>
        </row>
        <row r="1055">
          <cell r="B1055" t="str">
            <v/>
          </cell>
          <cell r="H1055" t="str">
            <v/>
          </cell>
          <cell r="J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T1055" t="str">
            <v/>
          </cell>
          <cell r="U1055" t="str">
            <v/>
          </cell>
          <cell r="W1055" t="str">
            <v/>
          </cell>
          <cell r="X1055" t="str">
            <v/>
          </cell>
          <cell r="AB1055">
            <v>0</v>
          </cell>
          <cell r="AC1055">
            <v>0</v>
          </cell>
          <cell r="AD1055">
            <v>0</v>
          </cell>
          <cell r="AJ1055">
            <v>0</v>
          </cell>
          <cell r="AK1055">
            <v>0</v>
          </cell>
        </row>
        <row r="1056">
          <cell r="B1056" t="str">
            <v/>
          </cell>
          <cell r="H1056" t="str">
            <v/>
          </cell>
          <cell r="J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T1056" t="str">
            <v/>
          </cell>
          <cell r="U1056" t="str">
            <v/>
          </cell>
          <cell r="W1056" t="str">
            <v/>
          </cell>
          <cell r="X1056" t="str">
            <v/>
          </cell>
          <cell r="AB1056">
            <v>0</v>
          </cell>
          <cell r="AC1056">
            <v>0</v>
          </cell>
          <cell r="AD1056">
            <v>0</v>
          </cell>
          <cell r="AJ1056">
            <v>0</v>
          </cell>
          <cell r="AK1056">
            <v>0</v>
          </cell>
        </row>
        <row r="1057">
          <cell r="B1057" t="str">
            <v/>
          </cell>
          <cell r="H1057" t="str">
            <v/>
          </cell>
          <cell r="J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T1057" t="str">
            <v/>
          </cell>
          <cell r="U1057" t="str">
            <v/>
          </cell>
          <cell r="W1057" t="str">
            <v/>
          </cell>
          <cell r="X1057" t="str">
            <v/>
          </cell>
          <cell r="AB1057">
            <v>0</v>
          </cell>
          <cell r="AC1057">
            <v>0</v>
          </cell>
          <cell r="AD1057">
            <v>0</v>
          </cell>
          <cell r="AJ1057">
            <v>0</v>
          </cell>
          <cell r="AK1057">
            <v>0</v>
          </cell>
        </row>
        <row r="1058">
          <cell r="B1058" t="str">
            <v/>
          </cell>
          <cell r="H1058" t="str">
            <v/>
          </cell>
          <cell r="J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T1058" t="str">
            <v/>
          </cell>
          <cell r="U1058" t="str">
            <v/>
          </cell>
          <cell r="W1058" t="str">
            <v/>
          </cell>
          <cell r="X1058" t="str">
            <v/>
          </cell>
          <cell r="AB1058">
            <v>0</v>
          </cell>
          <cell r="AC1058">
            <v>0</v>
          </cell>
          <cell r="AD1058">
            <v>0</v>
          </cell>
          <cell r="AJ1058">
            <v>0</v>
          </cell>
          <cell r="AK1058">
            <v>0</v>
          </cell>
        </row>
        <row r="1059">
          <cell r="B1059" t="str">
            <v/>
          </cell>
          <cell r="H1059" t="str">
            <v/>
          </cell>
          <cell r="J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T1059" t="str">
            <v/>
          </cell>
          <cell r="U1059" t="str">
            <v/>
          </cell>
          <cell r="W1059" t="str">
            <v/>
          </cell>
          <cell r="X1059" t="str">
            <v/>
          </cell>
          <cell r="AB1059">
            <v>0</v>
          </cell>
          <cell r="AC1059">
            <v>0</v>
          </cell>
          <cell r="AD1059">
            <v>0</v>
          </cell>
          <cell r="AJ1059">
            <v>0</v>
          </cell>
          <cell r="AK1059">
            <v>0</v>
          </cell>
        </row>
        <row r="1060">
          <cell r="B1060" t="str">
            <v/>
          </cell>
          <cell r="H1060" t="str">
            <v/>
          </cell>
          <cell r="J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T1060" t="str">
            <v/>
          </cell>
          <cell r="U1060" t="str">
            <v/>
          </cell>
          <cell r="W1060" t="str">
            <v/>
          </cell>
          <cell r="X1060" t="str">
            <v/>
          </cell>
          <cell r="AB1060">
            <v>0</v>
          </cell>
          <cell r="AC1060">
            <v>0</v>
          </cell>
          <cell r="AD1060">
            <v>0</v>
          </cell>
          <cell r="AJ1060">
            <v>0</v>
          </cell>
          <cell r="AK1060">
            <v>0</v>
          </cell>
        </row>
        <row r="1061">
          <cell r="B1061" t="str">
            <v/>
          </cell>
          <cell r="H1061" t="str">
            <v/>
          </cell>
          <cell r="J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T1061" t="str">
            <v/>
          </cell>
          <cell r="U1061" t="str">
            <v/>
          </cell>
          <cell r="W1061" t="str">
            <v/>
          </cell>
          <cell r="X1061" t="str">
            <v/>
          </cell>
          <cell r="AB1061">
            <v>0</v>
          </cell>
          <cell r="AC1061">
            <v>0</v>
          </cell>
          <cell r="AD1061">
            <v>0</v>
          </cell>
          <cell r="AJ1061">
            <v>0</v>
          </cell>
          <cell r="AK1061">
            <v>0</v>
          </cell>
        </row>
        <row r="1062">
          <cell r="B1062" t="str">
            <v/>
          </cell>
          <cell r="H1062" t="str">
            <v/>
          </cell>
          <cell r="J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T1062" t="str">
            <v/>
          </cell>
          <cell r="U1062" t="str">
            <v/>
          </cell>
          <cell r="W1062" t="str">
            <v/>
          </cell>
          <cell r="X1062" t="str">
            <v/>
          </cell>
          <cell r="AB1062">
            <v>0</v>
          </cell>
          <cell r="AC1062">
            <v>0</v>
          </cell>
          <cell r="AD1062">
            <v>0</v>
          </cell>
          <cell r="AJ1062">
            <v>0</v>
          </cell>
          <cell r="AK1062">
            <v>0</v>
          </cell>
        </row>
        <row r="1063">
          <cell r="B1063" t="str">
            <v/>
          </cell>
          <cell r="H1063" t="str">
            <v/>
          </cell>
          <cell r="J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T1063" t="str">
            <v/>
          </cell>
          <cell r="U1063" t="str">
            <v/>
          </cell>
          <cell r="W1063" t="str">
            <v/>
          </cell>
          <cell r="X1063" t="str">
            <v/>
          </cell>
          <cell r="AB1063">
            <v>0</v>
          </cell>
          <cell r="AC1063">
            <v>0</v>
          </cell>
          <cell r="AD1063">
            <v>0</v>
          </cell>
          <cell r="AJ1063">
            <v>0</v>
          </cell>
          <cell r="AK1063">
            <v>0</v>
          </cell>
        </row>
        <row r="1064">
          <cell r="B1064" t="str">
            <v/>
          </cell>
          <cell r="H1064" t="str">
            <v/>
          </cell>
          <cell r="J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T1064" t="str">
            <v/>
          </cell>
          <cell r="U1064" t="str">
            <v/>
          </cell>
          <cell r="W1064" t="str">
            <v/>
          </cell>
          <cell r="X1064" t="str">
            <v/>
          </cell>
          <cell r="AB1064">
            <v>0</v>
          </cell>
          <cell r="AC1064">
            <v>0</v>
          </cell>
          <cell r="AD1064">
            <v>0</v>
          </cell>
          <cell r="AJ1064">
            <v>0</v>
          </cell>
          <cell r="AK1064">
            <v>0</v>
          </cell>
        </row>
        <row r="1065">
          <cell r="B1065" t="str">
            <v/>
          </cell>
          <cell r="H1065" t="str">
            <v/>
          </cell>
          <cell r="J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T1065" t="str">
            <v/>
          </cell>
          <cell r="U1065" t="str">
            <v/>
          </cell>
          <cell r="W1065" t="str">
            <v/>
          </cell>
          <cell r="X1065" t="str">
            <v/>
          </cell>
          <cell r="AB1065">
            <v>0</v>
          </cell>
          <cell r="AC1065">
            <v>0</v>
          </cell>
          <cell r="AD1065">
            <v>0</v>
          </cell>
          <cell r="AJ1065">
            <v>0</v>
          </cell>
          <cell r="AK1065">
            <v>0</v>
          </cell>
        </row>
        <row r="1066">
          <cell r="B1066" t="str">
            <v/>
          </cell>
          <cell r="H1066" t="str">
            <v/>
          </cell>
          <cell r="J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T1066" t="str">
            <v/>
          </cell>
          <cell r="U1066" t="str">
            <v/>
          </cell>
          <cell r="W1066" t="str">
            <v/>
          </cell>
          <cell r="X1066" t="str">
            <v/>
          </cell>
          <cell r="AB1066">
            <v>0</v>
          </cell>
          <cell r="AC1066">
            <v>0</v>
          </cell>
          <cell r="AD1066">
            <v>0</v>
          </cell>
          <cell r="AJ1066">
            <v>0</v>
          </cell>
          <cell r="AK1066">
            <v>0</v>
          </cell>
        </row>
        <row r="1067">
          <cell r="B1067" t="str">
            <v/>
          </cell>
          <cell r="H1067" t="str">
            <v/>
          </cell>
          <cell r="J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T1067" t="str">
            <v/>
          </cell>
          <cell r="U1067" t="str">
            <v/>
          </cell>
          <cell r="W1067" t="str">
            <v/>
          </cell>
          <cell r="X1067" t="str">
            <v/>
          </cell>
          <cell r="AB1067">
            <v>0</v>
          </cell>
          <cell r="AC1067">
            <v>0</v>
          </cell>
          <cell r="AD1067">
            <v>0</v>
          </cell>
          <cell r="AJ1067">
            <v>0</v>
          </cell>
          <cell r="AK1067">
            <v>0</v>
          </cell>
        </row>
        <row r="1068">
          <cell r="B1068" t="str">
            <v/>
          </cell>
          <cell r="H1068" t="str">
            <v/>
          </cell>
          <cell r="J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T1068" t="str">
            <v/>
          </cell>
          <cell r="U1068" t="str">
            <v/>
          </cell>
          <cell r="W1068" t="str">
            <v/>
          </cell>
          <cell r="X1068" t="str">
            <v/>
          </cell>
          <cell r="AB1068">
            <v>0</v>
          </cell>
          <cell r="AC1068">
            <v>0</v>
          </cell>
          <cell r="AD1068">
            <v>0</v>
          </cell>
          <cell r="AJ1068">
            <v>0</v>
          </cell>
          <cell r="AK1068">
            <v>0</v>
          </cell>
        </row>
        <row r="1069">
          <cell r="B1069" t="str">
            <v/>
          </cell>
          <cell r="H1069" t="str">
            <v/>
          </cell>
          <cell r="J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T1069" t="str">
            <v/>
          </cell>
          <cell r="U1069" t="str">
            <v/>
          </cell>
          <cell r="W1069" t="str">
            <v/>
          </cell>
          <cell r="X1069" t="str">
            <v/>
          </cell>
          <cell r="AB1069">
            <v>0</v>
          </cell>
          <cell r="AC1069">
            <v>0</v>
          </cell>
          <cell r="AD1069">
            <v>0</v>
          </cell>
          <cell r="AJ1069">
            <v>0</v>
          </cell>
          <cell r="AK1069">
            <v>0</v>
          </cell>
        </row>
        <row r="1070">
          <cell r="B1070" t="str">
            <v/>
          </cell>
          <cell r="H1070" t="str">
            <v/>
          </cell>
          <cell r="J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T1070" t="str">
            <v/>
          </cell>
          <cell r="U1070" t="str">
            <v/>
          </cell>
          <cell r="W1070" t="str">
            <v/>
          </cell>
          <cell r="X1070" t="str">
            <v/>
          </cell>
          <cell r="AB1070">
            <v>0</v>
          </cell>
          <cell r="AC1070">
            <v>0</v>
          </cell>
          <cell r="AD1070">
            <v>0</v>
          </cell>
          <cell r="AJ1070">
            <v>0</v>
          </cell>
          <cell r="AK1070">
            <v>0</v>
          </cell>
        </row>
        <row r="1071">
          <cell r="B1071" t="str">
            <v/>
          </cell>
          <cell r="H1071" t="str">
            <v/>
          </cell>
          <cell r="J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T1071" t="str">
            <v/>
          </cell>
          <cell r="U1071" t="str">
            <v/>
          </cell>
          <cell r="W1071" t="str">
            <v/>
          </cell>
          <cell r="X1071" t="str">
            <v/>
          </cell>
          <cell r="AB1071">
            <v>0</v>
          </cell>
          <cell r="AC1071">
            <v>0</v>
          </cell>
          <cell r="AD1071">
            <v>0</v>
          </cell>
          <cell r="AJ1071">
            <v>0</v>
          </cell>
          <cell r="AK1071">
            <v>0</v>
          </cell>
        </row>
        <row r="1072">
          <cell r="B1072" t="str">
            <v/>
          </cell>
          <cell r="H1072" t="str">
            <v/>
          </cell>
          <cell r="J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T1072" t="str">
            <v/>
          </cell>
          <cell r="U1072" t="str">
            <v/>
          </cell>
          <cell r="W1072" t="str">
            <v/>
          </cell>
          <cell r="X1072" t="str">
            <v/>
          </cell>
          <cell r="AB1072">
            <v>0</v>
          </cell>
          <cell r="AC1072">
            <v>0</v>
          </cell>
          <cell r="AD1072">
            <v>0</v>
          </cell>
          <cell r="AJ1072">
            <v>0</v>
          </cell>
          <cell r="AK1072">
            <v>0</v>
          </cell>
        </row>
        <row r="1073">
          <cell r="B1073" t="str">
            <v/>
          </cell>
          <cell r="H1073" t="str">
            <v/>
          </cell>
          <cell r="J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T1073" t="str">
            <v/>
          </cell>
          <cell r="U1073" t="str">
            <v/>
          </cell>
          <cell r="W1073" t="str">
            <v/>
          </cell>
          <cell r="X1073" t="str">
            <v/>
          </cell>
          <cell r="AB1073">
            <v>0</v>
          </cell>
          <cell r="AC1073">
            <v>0</v>
          </cell>
          <cell r="AD1073">
            <v>0</v>
          </cell>
          <cell r="AJ1073">
            <v>0</v>
          </cell>
          <cell r="AK1073">
            <v>0</v>
          </cell>
        </row>
        <row r="1074">
          <cell r="B1074" t="str">
            <v/>
          </cell>
          <cell r="H1074" t="str">
            <v/>
          </cell>
          <cell r="J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T1074" t="str">
            <v/>
          </cell>
          <cell r="U1074" t="str">
            <v/>
          </cell>
          <cell r="W1074" t="str">
            <v/>
          </cell>
          <cell r="X1074" t="str">
            <v/>
          </cell>
          <cell r="AB1074">
            <v>0</v>
          </cell>
          <cell r="AC1074">
            <v>0</v>
          </cell>
          <cell r="AD1074">
            <v>0</v>
          </cell>
          <cell r="AJ1074">
            <v>0</v>
          </cell>
          <cell r="AK1074">
            <v>0</v>
          </cell>
        </row>
        <row r="1075">
          <cell r="B1075" t="str">
            <v/>
          </cell>
          <cell r="H1075" t="str">
            <v/>
          </cell>
          <cell r="J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T1075" t="str">
            <v/>
          </cell>
          <cell r="U1075" t="str">
            <v/>
          </cell>
          <cell r="W1075" t="str">
            <v/>
          </cell>
          <cell r="X1075" t="str">
            <v/>
          </cell>
          <cell r="AB1075">
            <v>0</v>
          </cell>
          <cell r="AC1075">
            <v>0</v>
          </cell>
          <cell r="AD1075">
            <v>0</v>
          </cell>
          <cell r="AJ1075">
            <v>0</v>
          </cell>
          <cell r="AK1075">
            <v>0</v>
          </cell>
        </row>
        <row r="1076">
          <cell r="B1076" t="str">
            <v/>
          </cell>
          <cell r="H1076" t="str">
            <v/>
          </cell>
          <cell r="J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T1076" t="str">
            <v/>
          </cell>
          <cell r="U1076" t="str">
            <v/>
          </cell>
          <cell r="W1076" t="str">
            <v/>
          </cell>
          <cell r="X1076" t="str">
            <v/>
          </cell>
          <cell r="AB1076">
            <v>0</v>
          </cell>
          <cell r="AC1076">
            <v>0</v>
          </cell>
          <cell r="AD1076">
            <v>0</v>
          </cell>
          <cell r="AJ1076">
            <v>0</v>
          </cell>
          <cell r="AK1076">
            <v>0</v>
          </cell>
        </row>
        <row r="1077">
          <cell r="B1077" t="str">
            <v/>
          </cell>
          <cell r="H1077" t="str">
            <v/>
          </cell>
          <cell r="J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T1077" t="str">
            <v/>
          </cell>
          <cell r="U1077" t="str">
            <v/>
          </cell>
          <cell r="W1077" t="str">
            <v/>
          </cell>
          <cell r="X1077" t="str">
            <v/>
          </cell>
          <cell r="AB1077">
            <v>0</v>
          </cell>
          <cell r="AC1077">
            <v>0</v>
          </cell>
          <cell r="AD1077">
            <v>0</v>
          </cell>
          <cell r="AJ1077">
            <v>0</v>
          </cell>
          <cell r="AK1077">
            <v>0</v>
          </cell>
        </row>
        <row r="1078">
          <cell r="B1078" t="str">
            <v/>
          </cell>
          <cell r="H1078" t="str">
            <v/>
          </cell>
          <cell r="J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T1078" t="str">
            <v/>
          </cell>
          <cell r="U1078" t="str">
            <v/>
          </cell>
          <cell r="W1078" t="str">
            <v/>
          </cell>
          <cell r="X1078" t="str">
            <v/>
          </cell>
          <cell r="AB1078">
            <v>0</v>
          </cell>
          <cell r="AC1078">
            <v>0</v>
          </cell>
          <cell r="AD1078">
            <v>0</v>
          </cell>
          <cell r="AJ1078">
            <v>0</v>
          </cell>
          <cell r="AK1078">
            <v>0</v>
          </cell>
        </row>
        <row r="1079">
          <cell r="B1079" t="str">
            <v/>
          </cell>
          <cell r="H1079" t="str">
            <v/>
          </cell>
          <cell r="J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T1079" t="str">
            <v/>
          </cell>
          <cell r="U1079" t="str">
            <v/>
          </cell>
          <cell r="W1079" t="str">
            <v/>
          </cell>
          <cell r="X1079" t="str">
            <v/>
          </cell>
          <cell r="AB1079">
            <v>0</v>
          </cell>
          <cell r="AC1079">
            <v>0</v>
          </cell>
          <cell r="AD1079">
            <v>0</v>
          </cell>
          <cell r="AJ1079">
            <v>0</v>
          </cell>
          <cell r="AK1079">
            <v>0</v>
          </cell>
        </row>
        <row r="1080">
          <cell r="B1080" t="str">
            <v/>
          </cell>
          <cell r="H1080" t="str">
            <v/>
          </cell>
          <cell r="J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T1080" t="str">
            <v/>
          </cell>
          <cell r="U1080" t="str">
            <v/>
          </cell>
          <cell r="W1080" t="str">
            <v/>
          </cell>
          <cell r="X1080" t="str">
            <v/>
          </cell>
          <cell r="AB1080">
            <v>0</v>
          </cell>
          <cell r="AC1080">
            <v>0</v>
          </cell>
          <cell r="AD1080">
            <v>0</v>
          </cell>
          <cell r="AJ1080">
            <v>0</v>
          </cell>
          <cell r="AK1080">
            <v>0</v>
          </cell>
        </row>
        <row r="1081">
          <cell r="B1081" t="str">
            <v/>
          </cell>
          <cell r="H1081" t="str">
            <v/>
          </cell>
          <cell r="J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T1081" t="str">
            <v/>
          </cell>
          <cell r="U1081" t="str">
            <v/>
          </cell>
          <cell r="W1081" t="str">
            <v/>
          </cell>
          <cell r="X1081" t="str">
            <v/>
          </cell>
          <cell r="AB1081">
            <v>0</v>
          </cell>
          <cell r="AC1081">
            <v>0</v>
          </cell>
          <cell r="AD1081">
            <v>0</v>
          </cell>
          <cell r="AJ1081">
            <v>0</v>
          </cell>
          <cell r="AK1081">
            <v>0</v>
          </cell>
        </row>
        <row r="1082">
          <cell r="B1082" t="str">
            <v/>
          </cell>
          <cell r="H1082" t="str">
            <v/>
          </cell>
          <cell r="J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T1082" t="str">
            <v/>
          </cell>
          <cell r="U1082" t="str">
            <v/>
          </cell>
          <cell r="W1082" t="str">
            <v/>
          </cell>
          <cell r="X1082" t="str">
            <v/>
          </cell>
          <cell r="AB1082">
            <v>0</v>
          </cell>
          <cell r="AC1082">
            <v>0</v>
          </cell>
          <cell r="AD1082">
            <v>0</v>
          </cell>
          <cell r="AJ1082">
            <v>0</v>
          </cell>
          <cell r="AK1082">
            <v>0</v>
          </cell>
        </row>
        <row r="1083">
          <cell r="B1083" t="str">
            <v/>
          </cell>
          <cell r="H1083" t="str">
            <v/>
          </cell>
          <cell r="J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T1083" t="str">
            <v/>
          </cell>
          <cell r="U1083" t="str">
            <v/>
          </cell>
          <cell r="W1083" t="str">
            <v/>
          </cell>
          <cell r="X1083" t="str">
            <v/>
          </cell>
          <cell r="AB1083">
            <v>0</v>
          </cell>
          <cell r="AC1083">
            <v>0</v>
          </cell>
          <cell r="AD1083">
            <v>0</v>
          </cell>
          <cell r="AJ1083">
            <v>0</v>
          </cell>
          <cell r="AK1083">
            <v>0</v>
          </cell>
        </row>
        <row r="1084">
          <cell r="B1084" t="str">
            <v/>
          </cell>
          <cell r="H1084" t="str">
            <v/>
          </cell>
          <cell r="J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T1084" t="str">
            <v/>
          </cell>
          <cell r="U1084" t="str">
            <v/>
          </cell>
          <cell r="W1084" t="str">
            <v/>
          </cell>
          <cell r="X1084" t="str">
            <v/>
          </cell>
          <cell r="AB1084">
            <v>0</v>
          </cell>
          <cell r="AC1084">
            <v>0</v>
          </cell>
          <cell r="AD1084">
            <v>0</v>
          </cell>
          <cell r="AJ1084">
            <v>0</v>
          </cell>
          <cell r="AK1084">
            <v>0</v>
          </cell>
        </row>
        <row r="1085">
          <cell r="B1085" t="str">
            <v/>
          </cell>
          <cell r="H1085" t="str">
            <v/>
          </cell>
          <cell r="J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T1085" t="str">
            <v/>
          </cell>
          <cell r="U1085" t="str">
            <v/>
          </cell>
          <cell r="W1085" t="str">
            <v/>
          </cell>
          <cell r="X1085" t="str">
            <v/>
          </cell>
          <cell r="AB1085">
            <v>0</v>
          </cell>
          <cell r="AC1085">
            <v>0</v>
          </cell>
          <cell r="AD1085">
            <v>0</v>
          </cell>
          <cell r="AJ1085">
            <v>0</v>
          </cell>
          <cell r="AK1085">
            <v>0</v>
          </cell>
        </row>
        <row r="1086">
          <cell r="B1086" t="str">
            <v/>
          </cell>
          <cell r="H1086" t="str">
            <v/>
          </cell>
          <cell r="J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T1086" t="str">
            <v/>
          </cell>
          <cell r="U1086" t="str">
            <v/>
          </cell>
          <cell r="W1086" t="str">
            <v/>
          </cell>
          <cell r="X1086" t="str">
            <v/>
          </cell>
          <cell r="AB1086">
            <v>0</v>
          </cell>
          <cell r="AC1086">
            <v>0</v>
          </cell>
          <cell r="AD1086">
            <v>0</v>
          </cell>
          <cell r="AJ1086">
            <v>0</v>
          </cell>
          <cell r="AK1086">
            <v>0</v>
          </cell>
        </row>
        <row r="1087">
          <cell r="B1087" t="str">
            <v/>
          </cell>
          <cell r="H1087" t="str">
            <v/>
          </cell>
          <cell r="J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T1087" t="str">
            <v/>
          </cell>
          <cell r="U1087" t="str">
            <v/>
          </cell>
          <cell r="W1087" t="str">
            <v/>
          </cell>
          <cell r="X1087" t="str">
            <v/>
          </cell>
          <cell r="AB1087">
            <v>0</v>
          </cell>
          <cell r="AC1087">
            <v>0</v>
          </cell>
          <cell r="AD1087">
            <v>0</v>
          </cell>
          <cell r="AJ1087">
            <v>0</v>
          </cell>
          <cell r="AK1087">
            <v>0</v>
          </cell>
        </row>
        <row r="1088">
          <cell r="B1088" t="str">
            <v/>
          </cell>
          <cell r="H1088" t="str">
            <v/>
          </cell>
          <cell r="J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T1088" t="str">
            <v/>
          </cell>
          <cell r="U1088" t="str">
            <v/>
          </cell>
          <cell r="W1088" t="str">
            <v/>
          </cell>
          <cell r="X1088" t="str">
            <v/>
          </cell>
          <cell r="AB1088">
            <v>0</v>
          </cell>
          <cell r="AC1088">
            <v>0</v>
          </cell>
          <cell r="AD1088">
            <v>0</v>
          </cell>
          <cell r="AJ1088">
            <v>0</v>
          </cell>
          <cell r="AK1088">
            <v>0</v>
          </cell>
        </row>
        <row r="1089">
          <cell r="B1089" t="str">
            <v/>
          </cell>
          <cell r="H1089" t="str">
            <v/>
          </cell>
          <cell r="J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T1089" t="str">
            <v/>
          </cell>
          <cell r="U1089" t="str">
            <v/>
          </cell>
          <cell r="W1089" t="str">
            <v/>
          </cell>
          <cell r="X1089" t="str">
            <v/>
          </cell>
          <cell r="AB1089">
            <v>0</v>
          </cell>
          <cell r="AC1089">
            <v>0</v>
          </cell>
          <cell r="AD1089">
            <v>0</v>
          </cell>
          <cell r="AJ1089">
            <v>0</v>
          </cell>
          <cell r="AK1089">
            <v>0</v>
          </cell>
        </row>
        <row r="1090">
          <cell r="B1090" t="str">
            <v/>
          </cell>
          <cell r="H1090" t="str">
            <v/>
          </cell>
          <cell r="J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T1090" t="str">
            <v/>
          </cell>
          <cell r="U1090" t="str">
            <v/>
          </cell>
          <cell r="W1090" t="str">
            <v/>
          </cell>
          <cell r="X1090" t="str">
            <v/>
          </cell>
          <cell r="AB1090">
            <v>0</v>
          </cell>
          <cell r="AC1090">
            <v>0</v>
          </cell>
          <cell r="AD1090">
            <v>0</v>
          </cell>
          <cell r="AJ1090">
            <v>0</v>
          </cell>
          <cell r="AK1090">
            <v>0</v>
          </cell>
        </row>
        <row r="1091">
          <cell r="B1091" t="str">
            <v/>
          </cell>
          <cell r="H1091" t="str">
            <v/>
          </cell>
          <cell r="J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T1091" t="str">
            <v/>
          </cell>
          <cell r="U1091" t="str">
            <v/>
          </cell>
          <cell r="W1091" t="str">
            <v/>
          </cell>
          <cell r="X1091" t="str">
            <v/>
          </cell>
          <cell r="AB1091">
            <v>0</v>
          </cell>
          <cell r="AC1091">
            <v>0</v>
          </cell>
          <cell r="AD1091">
            <v>0</v>
          </cell>
          <cell r="AJ1091">
            <v>0</v>
          </cell>
          <cell r="AK1091">
            <v>0</v>
          </cell>
        </row>
        <row r="1092">
          <cell r="B1092" t="str">
            <v/>
          </cell>
          <cell r="H1092" t="str">
            <v/>
          </cell>
          <cell r="J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T1092" t="str">
            <v/>
          </cell>
          <cell r="U1092" t="str">
            <v/>
          </cell>
          <cell r="W1092" t="str">
            <v/>
          </cell>
          <cell r="X1092" t="str">
            <v/>
          </cell>
          <cell r="AB1092">
            <v>0</v>
          </cell>
          <cell r="AC1092">
            <v>0</v>
          </cell>
          <cell r="AD1092">
            <v>0</v>
          </cell>
          <cell r="AJ1092">
            <v>0</v>
          </cell>
          <cell r="AK1092">
            <v>0</v>
          </cell>
        </row>
        <row r="1093">
          <cell r="B1093" t="str">
            <v/>
          </cell>
          <cell r="H1093" t="str">
            <v/>
          </cell>
          <cell r="J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T1093" t="str">
            <v/>
          </cell>
          <cell r="U1093" t="str">
            <v/>
          </cell>
          <cell r="W1093" t="str">
            <v/>
          </cell>
          <cell r="X1093" t="str">
            <v/>
          </cell>
          <cell r="AB1093">
            <v>0</v>
          </cell>
          <cell r="AC1093">
            <v>0</v>
          </cell>
          <cell r="AD1093">
            <v>0</v>
          </cell>
          <cell r="AJ1093">
            <v>0</v>
          </cell>
          <cell r="AK1093">
            <v>0</v>
          </cell>
        </row>
        <row r="1094">
          <cell r="B1094" t="str">
            <v/>
          </cell>
          <cell r="H1094" t="str">
            <v/>
          </cell>
          <cell r="J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T1094" t="str">
            <v/>
          </cell>
          <cell r="U1094" t="str">
            <v/>
          </cell>
          <cell r="W1094" t="str">
            <v/>
          </cell>
          <cell r="X1094" t="str">
            <v/>
          </cell>
          <cell r="AB1094">
            <v>0</v>
          </cell>
          <cell r="AC1094">
            <v>0</v>
          </cell>
          <cell r="AD1094">
            <v>0</v>
          </cell>
          <cell r="AJ1094">
            <v>0</v>
          </cell>
          <cell r="AK1094">
            <v>0</v>
          </cell>
        </row>
        <row r="1095">
          <cell r="B1095" t="str">
            <v/>
          </cell>
          <cell r="H1095" t="str">
            <v/>
          </cell>
          <cell r="J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T1095" t="str">
            <v/>
          </cell>
          <cell r="U1095" t="str">
            <v/>
          </cell>
          <cell r="W1095" t="str">
            <v/>
          </cell>
          <cell r="X1095" t="str">
            <v/>
          </cell>
          <cell r="AB1095">
            <v>0</v>
          </cell>
          <cell r="AC1095">
            <v>0</v>
          </cell>
          <cell r="AD1095">
            <v>0</v>
          </cell>
          <cell r="AJ1095">
            <v>0</v>
          </cell>
          <cell r="AK1095">
            <v>0</v>
          </cell>
        </row>
        <row r="1096">
          <cell r="B1096" t="str">
            <v/>
          </cell>
          <cell r="H1096" t="str">
            <v/>
          </cell>
          <cell r="J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T1096" t="str">
            <v/>
          </cell>
          <cell r="U1096" t="str">
            <v/>
          </cell>
          <cell r="W1096" t="str">
            <v/>
          </cell>
          <cell r="X1096" t="str">
            <v/>
          </cell>
          <cell r="AB1096">
            <v>0</v>
          </cell>
          <cell r="AC1096">
            <v>0</v>
          </cell>
          <cell r="AD1096">
            <v>0</v>
          </cell>
          <cell r="AJ1096">
            <v>0</v>
          </cell>
          <cell r="AK1096">
            <v>0</v>
          </cell>
        </row>
        <row r="1097">
          <cell r="B1097" t="str">
            <v/>
          </cell>
          <cell r="H1097" t="str">
            <v/>
          </cell>
          <cell r="J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T1097" t="str">
            <v/>
          </cell>
          <cell r="U1097" t="str">
            <v/>
          </cell>
          <cell r="W1097" t="str">
            <v/>
          </cell>
          <cell r="X1097" t="str">
            <v/>
          </cell>
          <cell r="AB1097">
            <v>0</v>
          </cell>
          <cell r="AC1097">
            <v>0</v>
          </cell>
          <cell r="AD1097">
            <v>0</v>
          </cell>
          <cell r="AJ1097">
            <v>0</v>
          </cell>
          <cell r="AK1097">
            <v>0</v>
          </cell>
        </row>
        <row r="1098">
          <cell r="B1098" t="str">
            <v/>
          </cell>
          <cell r="H1098" t="str">
            <v/>
          </cell>
          <cell r="J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T1098" t="str">
            <v/>
          </cell>
          <cell r="U1098" t="str">
            <v/>
          </cell>
          <cell r="W1098" t="str">
            <v/>
          </cell>
          <cell r="X1098" t="str">
            <v/>
          </cell>
          <cell r="AB1098">
            <v>0</v>
          </cell>
          <cell r="AC1098">
            <v>0</v>
          </cell>
          <cell r="AD1098">
            <v>0</v>
          </cell>
          <cell r="AJ1098">
            <v>0</v>
          </cell>
          <cell r="AK1098">
            <v>0</v>
          </cell>
        </row>
        <row r="1099">
          <cell r="B1099" t="str">
            <v/>
          </cell>
          <cell r="H1099" t="str">
            <v/>
          </cell>
          <cell r="J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T1099" t="str">
            <v/>
          </cell>
          <cell r="U1099" t="str">
            <v/>
          </cell>
          <cell r="W1099" t="str">
            <v/>
          </cell>
          <cell r="X1099" t="str">
            <v/>
          </cell>
          <cell r="AB1099">
            <v>0</v>
          </cell>
          <cell r="AC1099">
            <v>0</v>
          </cell>
          <cell r="AD1099">
            <v>0</v>
          </cell>
          <cell r="AJ1099">
            <v>0</v>
          </cell>
          <cell r="AK1099">
            <v>0</v>
          </cell>
        </row>
        <row r="1100">
          <cell r="B1100" t="str">
            <v/>
          </cell>
          <cell r="H1100" t="str">
            <v/>
          </cell>
          <cell r="J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T1100" t="str">
            <v/>
          </cell>
          <cell r="U1100" t="str">
            <v/>
          </cell>
          <cell r="W1100" t="str">
            <v/>
          </cell>
          <cell r="X1100" t="str">
            <v/>
          </cell>
          <cell r="AB1100">
            <v>0</v>
          </cell>
          <cell r="AC1100">
            <v>0</v>
          </cell>
          <cell r="AD1100">
            <v>0</v>
          </cell>
          <cell r="AJ1100">
            <v>0</v>
          </cell>
          <cell r="AK1100">
            <v>0</v>
          </cell>
        </row>
        <row r="1101">
          <cell r="B1101" t="str">
            <v/>
          </cell>
          <cell r="H1101" t="str">
            <v/>
          </cell>
          <cell r="J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T1101" t="str">
            <v/>
          </cell>
          <cell r="U1101" t="str">
            <v/>
          </cell>
          <cell r="W1101" t="str">
            <v/>
          </cell>
          <cell r="X1101" t="str">
            <v/>
          </cell>
          <cell r="AB1101">
            <v>0</v>
          </cell>
          <cell r="AC1101">
            <v>0</v>
          </cell>
          <cell r="AD1101">
            <v>0</v>
          </cell>
          <cell r="AJ1101">
            <v>0</v>
          </cell>
          <cell r="AK1101">
            <v>0</v>
          </cell>
        </row>
        <row r="1102">
          <cell r="B1102" t="str">
            <v/>
          </cell>
          <cell r="H1102" t="str">
            <v/>
          </cell>
          <cell r="J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T1102" t="str">
            <v/>
          </cell>
          <cell r="U1102" t="str">
            <v/>
          </cell>
          <cell r="W1102" t="str">
            <v/>
          </cell>
          <cell r="X1102" t="str">
            <v/>
          </cell>
          <cell r="AB1102">
            <v>0</v>
          </cell>
          <cell r="AC1102">
            <v>0</v>
          </cell>
          <cell r="AD1102">
            <v>0</v>
          </cell>
          <cell r="AJ1102">
            <v>0</v>
          </cell>
          <cell r="AK1102">
            <v>0</v>
          </cell>
        </row>
        <row r="1103">
          <cell r="B1103" t="str">
            <v/>
          </cell>
          <cell r="H1103" t="str">
            <v/>
          </cell>
          <cell r="J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T1103" t="str">
            <v/>
          </cell>
          <cell r="U1103" t="str">
            <v/>
          </cell>
          <cell r="W1103" t="str">
            <v/>
          </cell>
          <cell r="X1103" t="str">
            <v/>
          </cell>
          <cell r="AB1103">
            <v>0</v>
          </cell>
          <cell r="AC1103">
            <v>0</v>
          </cell>
          <cell r="AD1103">
            <v>0</v>
          </cell>
          <cell r="AJ1103">
            <v>0</v>
          </cell>
          <cell r="AK1103">
            <v>0</v>
          </cell>
        </row>
        <row r="1104">
          <cell r="B1104" t="str">
            <v/>
          </cell>
          <cell r="H1104" t="str">
            <v/>
          </cell>
          <cell r="J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T1104" t="str">
            <v/>
          </cell>
          <cell r="U1104" t="str">
            <v/>
          </cell>
          <cell r="W1104" t="str">
            <v/>
          </cell>
          <cell r="X1104" t="str">
            <v/>
          </cell>
          <cell r="AB1104">
            <v>0</v>
          </cell>
          <cell r="AC1104">
            <v>0</v>
          </cell>
          <cell r="AD1104">
            <v>0</v>
          </cell>
          <cell r="AJ1104">
            <v>0</v>
          </cell>
          <cell r="AK1104">
            <v>0</v>
          </cell>
        </row>
        <row r="1105">
          <cell r="B1105" t="str">
            <v/>
          </cell>
          <cell r="H1105" t="str">
            <v/>
          </cell>
          <cell r="J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T1105" t="str">
            <v/>
          </cell>
          <cell r="U1105" t="str">
            <v/>
          </cell>
          <cell r="W1105" t="str">
            <v/>
          </cell>
          <cell r="X1105" t="str">
            <v/>
          </cell>
          <cell r="AB1105">
            <v>0</v>
          </cell>
          <cell r="AC1105">
            <v>0</v>
          </cell>
          <cell r="AD1105">
            <v>0</v>
          </cell>
          <cell r="AJ1105">
            <v>0</v>
          </cell>
          <cell r="AK1105">
            <v>0</v>
          </cell>
        </row>
        <row r="1106">
          <cell r="B1106" t="str">
            <v/>
          </cell>
          <cell r="H1106" t="str">
            <v/>
          </cell>
          <cell r="J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T1106" t="str">
            <v/>
          </cell>
          <cell r="U1106" t="str">
            <v/>
          </cell>
          <cell r="W1106" t="str">
            <v/>
          </cell>
          <cell r="X1106" t="str">
            <v/>
          </cell>
          <cell r="AB1106">
            <v>0</v>
          </cell>
          <cell r="AC1106">
            <v>0</v>
          </cell>
          <cell r="AD1106">
            <v>0</v>
          </cell>
          <cell r="AJ1106">
            <v>0</v>
          </cell>
          <cell r="AK1106">
            <v>0</v>
          </cell>
        </row>
        <row r="1107">
          <cell r="B1107" t="str">
            <v/>
          </cell>
          <cell r="H1107" t="str">
            <v/>
          </cell>
          <cell r="J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T1107" t="str">
            <v/>
          </cell>
          <cell r="U1107" t="str">
            <v/>
          </cell>
          <cell r="W1107" t="str">
            <v/>
          </cell>
          <cell r="X1107" t="str">
            <v/>
          </cell>
          <cell r="AB1107">
            <v>0</v>
          </cell>
          <cell r="AC1107">
            <v>0</v>
          </cell>
          <cell r="AD1107">
            <v>0</v>
          </cell>
          <cell r="AJ1107">
            <v>0</v>
          </cell>
          <cell r="AK1107">
            <v>0</v>
          </cell>
        </row>
        <row r="1108">
          <cell r="B1108" t="str">
            <v/>
          </cell>
          <cell r="H1108" t="str">
            <v/>
          </cell>
          <cell r="J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T1108" t="str">
            <v/>
          </cell>
          <cell r="U1108" t="str">
            <v/>
          </cell>
          <cell r="W1108" t="str">
            <v/>
          </cell>
          <cell r="X1108" t="str">
            <v/>
          </cell>
          <cell r="AB1108">
            <v>0</v>
          </cell>
          <cell r="AC1108">
            <v>0</v>
          </cell>
          <cell r="AD1108">
            <v>0</v>
          </cell>
          <cell r="AJ1108">
            <v>0</v>
          </cell>
          <cell r="AK1108">
            <v>0</v>
          </cell>
        </row>
        <row r="1109">
          <cell r="B1109" t="str">
            <v/>
          </cell>
          <cell r="H1109" t="str">
            <v/>
          </cell>
          <cell r="J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T1109" t="str">
            <v/>
          </cell>
          <cell r="U1109" t="str">
            <v/>
          </cell>
          <cell r="W1109" t="str">
            <v/>
          </cell>
          <cell r="X1109" t="str">
            <v/>
          </cell>
          <cell r="AB1109">
            <v>0</v>
          </cell>
          <cell r="AC1109">
            <v>0</v>
          </cell>
          <cell r="AD1109">
            <v>0</v>
          </cell>
          <cell r="AJ1109">
            <v>0</v>
          </cell>
          <cell r="AK1109">
            <v>0</v>
          </cell>
        </row>
        <row r="1110">
          <cell r="B1110" t="str">
            <v/>
          </cell>
          <cell r="H1110" t="str">
            <v/>
          </cell>
          <cell r="J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T1110" t="str">
            <v/>
          </cell>
          <cell r="U1110" t="str">
            <v/>
          </cell>
          <cell r="W1110" t="str">
            <v/>
          </cell>
          <cell r="X1110" t="str">
            <v/>
          </cell>
          <cell r="AB1110">
            <v>0</v>
          </cell>
          <cell r="AC1110">
            <v>0</v>
          </cell>
          <cell r="AD1110">
            <v>0</v>
          </cell>
          <cell r="AJ1110">
            <v>0</v>
          </cell>
          <cell r="AK1110">
            <v>0</v>
          </cell>
        </row>
        <row r="1111">
          <cell r="B1111" t="str">
            <v/>
          </cell>
          <cell r="H1111" t="str">
            <v/>
          </cell>
          <cell r="J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T1111" t="str">
            <v/>
          </cell>
          <cell r="U1111" t="str">
            <v/>
          </cell>
          <cell r="W1111" t="str">
            <v/>
          </cell>
          <cell r="X1111" t="str">
            <v/>
          </cell>
          <cell r="AB1111">
            <v>0</v>
          </cell>
          <cell r="AC1111">
            <v>0</v>
          </cell>
          <cell r="AD1111">
            <v>0</v>
          </cell>
          <cell r="AJ1111">
            <v>0</v>
          </cell>
          <cell r="AK1111">
            <v>0</v>
          </cell>
        </row>
        <row r="1112">
          <cell r="B1112" t="str">
            <v/>
          </cell>
          <cell r="H1112" t="str">
            <v/>
          </cell>
          <cell r="J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T1112" t="str">
            <v/>
          </cell>
          <cell r="U1112" t="str">
            <v/>
          </cell>
          <cell r="W1112" t="str">
            <v/>
          </cell>
          <cell r="X1112" t="str">
            <v/>
          </cell>
          <cell r="AB1112">
            <v>0</v>
          </cell>
          <cell r="AC1112">
            <v>0</v>
          </cell>
          <cell r="AD1112">
            <v>0</v>
          </cell>
          <cell r="AJ1112">
            <v>0</v>
          </cell>
          <cell r="AK1112">
            <v>0</v>
          </cell>
        </row>
        <row r="1113">
          <cell r="B1113" t="str">
            <v/>
          </cell>
          <cell r="H1113" t="str">
            <v/>
          </cell>
          <cell r="J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T1113" t="str">
            <v/>
          </cell>
          <cell r="U1113" t="str">
            <v/>
          </cell>
          <cell r="W1113" t="str">
            <v/>
          </cell>
          <cell r="X1113" t="str">
            <v/>
          </cell>
          <cell r="AB1113">
            <v>0</v>
          </cell>
          <cell r="AC1113">
            <v>0</v>
          </cell>
          <cell r="AD1113">
            <v>0</v>
          </cell>
          <cell r="AJ1113">
            <v>0</v>
          </cell>
          <cell r="AK1113">
            <v>0</v>
          </cell>
        </row>
        <row r="1114">
          <cell r="B1114" t="str">
            <v/>
          </cell>
          <cell r="H1114" t="str">
            <v/>
          </cell>
          <cell r="J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T1114" t="str">
            <v/>
          </cell>
          <cell r="U1114" t="str">
            <v/>
          </cell>
          <cell r="W1114" t="str">
            <v/>
          </cell>
          <cell r="X1114" t="str">
            <v/>
          </cell>
          <cell r="AB1114">
            <v>0</v>
          </cell>
          <cell r="AC1114">
            <v>0</v>
          </cell>
          <cell r="AD1114">
            <v>0</v>
          </cell>
          <cell r="AJ1114">
            <v>0</v>
          </cell>
          <cell r="AK1114">
            <v>0</v>
          </cell>
        </row>
        <row r="1115">
          <cell r="B1115" t="str">
            <v/>
          </cell>
          <cell r="H1115" t="str">
            <v/>
          </cell>
          <cell r="J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T1115" t="str">
            <v/>
          </cell>
          <cell r="U1115" t="str">
            <v/>
          </cell>
          <cell r="W1115" t="str">
            <v/>
          </cell>
          <cell r="X1115" t="str">
            <v/>
          </cell>
          <cell r="AB1115">
            <v>0</v>
          </cell>
          <cell r="AC1115">
            <v>0</v>
          </cell>
          <cell r="AD1115">
            <v>0</v>
          </cell>
          <cell r="AJ1115">
            <v>0</v>
          </cell>
          <cell r="AK1115">
            <v>0</v>
          </cell>
        </row>
        <row r="1116">
          <cell r="B1116" t="str">
            <v/>
          </cell>
          <cell r="H1116" t="str">
            <v/>
          </cell>
          <cell r="J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T1116" t="str">
            <v/>
          </cell>
          <cell r="U1116" t="str">
            <v/>
          </cell>
          <cell r="W1116" t="str">
            <v/>
          </cell>
          <cell r="X1116" t="str">
            <v/>
          </cell>
          <cell r="AB1116">
            <v>0</v>
          </cell>
          <cell r="AC1116">
            <v>0</v>
          </cell>
          <cell r="AD1116">
            <v>0</v>
          </cell>
          <cell r="AJ1116">
            <v>0</v>
          </cell>
          <cell r="AK1116">
            <v>0</v>
          </cell>
        </row>
        <row r="1117">
          <cell r="B1117" t="str">
            <v/>
          </cell>
          <cell r="H1117" t="str">
            <v/>
          </cell>
          <cell r="J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T1117" t="str">
            <v/>
          </cell>
          <cell r="U1117" t="str">
            <v/>
          </cell>
          <cell r="W1117" t="str">
            <v/>
          </cell>
          <cell r="X1117" t="str">
            <v/>
          </cell>
          <cell r="AB1117">
            <v>0</v>
          </cell>
          <cell r="AC1117">
            <v>0</v>
          </cell>
          <cell r="AD1117">
            <v>0</v>
          </cell>
          <cell r="AJ1117">
            <v>0</v>
          </cell>
          <cell r="AK1117">
            <v>0</v>
          </cell>
        </row>
        <row r="1118">
          <cell r="B1118" t="str">
            <v/>
          </cell>
          <cell r="H1118" t="str">
            <v/>
          </cell>
          <cell r="J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T1118" t="str">
            <v/>
          </cell>
          <cell r="U1118" t="str">
            <v/>
          </cell>
          <cell r="W1118" t="str">
            <v/>
          </cell>
          <cell r="X1118" t="str">
            <v/>
          </cell>
          <cell r="AB1118">
            <v>0</v>
          </cell>
          <cell r="AC1118">
            <v>0</v>
          </cell>
          <cell r="AD1118">
            <v>0</v>
          </cell>
          <cell r="AJ1118">
            <v>0</v>
          </cell>
          <cell r="AK1118">
            <v>0</v>
          </cell>
        </row>
        <row r="1119">
          <cell r="B1119" t="str">
            <v/>
          </cell>
          <cell r="H1119" t="str">
            <v/>
          </cell>
          <cell r="J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T1119" t="str">
            <v/>
          </cell>
          <cell r="U1119" t="str">
            <v/>
          </cell>
          <cell r="W1119" t="str">
            <v/>
          </cell>
          <cell r="X1119" t="str">
            <v/>
          </cell>
          <cell r="AB1119">
            <v>0</v>
          </cell>
          <cell r="AC1119">
            <v>0</v>
          </cell>
          <cell r="AD1119">
            <v>0</v>
          </cell>
          <cell r="AJ1119">
            <v>0</v>
          </cell>
          <cell r="AK1119">
            <v>0</v>
          </cell>
        </row>
        <row r="1120">
          <cell r="B1120" t="str">
            <v/>
          </cell>
          <cell r="H1120" t="str">
            <v/>
          </cell>
          <cell r="J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T1120" t="str">
            <v/>
          </cell>
          <cell r="U1120" t="str">
            <v/>
          </cell>
          <cell r="W1120" t="str">
            <v/>
          </cell>
          <cell r="X1120" t="str">
            <v/>
          </cell>
          <cell r="AB1120">
            <v>0</v>
          </cell>
          <cell r="AC1120">
            <v>0</v>
          </cell>
          <cell r="AD1120">
            <v>0</v>
          </cell>
          <cell r="AJ1120">
            <v>0</v>
          </cell>
          <cell r="AK1120">
            <v>0</v>
          </cell>
        </row>
        <row r="1121">
          <cell r="B1121" t="str">
            <v/>
          </cell>
          <cell r="H1121" t="str">
            <v/>
          </cell>
          <cell r="J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T1121" t="str">
            <v/>
          </cell>
          <cell r="U1121" t="str">
            <v/>
          </cell>
          <cell r="W1121" t="str">
            <v/>
          </cell>
          <cell r="X1121" t="str">
            <v/>
          </cell>
          <cell r="AB1121">
            <v>0</v>
          </cell>
          <cell r="AC1121">
            <v>0</v>
          </cell>
          <cell r="AD1121">
            <v>0</v>
          </cell>
          <cell r="AJ1121">
            <v>0</v>
          </cell>
          <cell r="AK1121">
            <v>0</v>
          </cell>
        </row>
        <row r="1122">
          <cell r="B1122" t="str">
            <v/>
          </cell>
          <cell r="H1122" t="str">
            <v/>
          </cell>
          <cell r="J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T1122" t="str">
            <v/>
          </cell>
          <cell r="U1122" t="str">
            <v/>
          </cell>
          <cell r="W1122" t="str">
            <v/>
          </cell>
          <cell r="X1122" t="str">
            <v/>
          </cell>
          <cell r="AB1122">
            <v>0</v>
          </cell>
          <cell r="AC1122">
            <v>0</v>
          </cell>
          <cell r="AD1122">
            <v>0</v>
          </cell>
          <cell r="AJ1122">
            <v>0</v>
          </cell>
          <cell r="AK1122">
            <v>0</v>
          </cell>
        </row>
        <row r="1123">
          <cell r="B1123" t="str">
            <v/>
          </cell>
          <cell r="H1123" t="str">
            <v/>
          </cell>
          <cell r="J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T1123" t="str">
            <v/>
          </cell>
          <cell r="U1123" t="str">
            <v/>
          </cell>
          <cell r="W1123" t="str">
            <v/>
          </cell>
          <cell r="X1123" t="str">
            <v/>
          </cell>
          <cell r="AB1123">
            <v>0</v>
          </cell>
          <cell r="AC1123">
            <v>0</v>
          </cell>
          <cell r="AD1123">
            <v>0</v>
          </cell>
          <cell r="AJ1123">
            <v>0</v>
          </cell>
          <cell r="AK1123">
            <v>0</v>
          </cell>
        </row>
        <row r="1124">
          <cell r="B1124" t="str">
            <v/>
          </cell>
          <cell r="H1124" t="str">
            <v/>
          </cell>
          <cell r="J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T1124" t="str">
            <v/>
          </cell>
          <cell r="U1124" t="str">
            <v/>
          </cell>
          <cell r="W1124" t="str">
            <v/>
          </cell>
          <cell r="X1124" t="str">
            <v/>
          </cell>
          <cell r="AB1124">
            <v>0</v>
          </cell>
          <cell r="AC1124">
            <v>0</v>
          </cell>
          <cell r="AD1124">
            <v>0</v>
          </cell>
          <cell r="AJ1124">
            <v>0</v>
          </cell>
          <cell r="AK1124">
            <v>0</v>
          </cell>
        </row>
        <row r="1125">
          <cell r="B1125" t="str">
            <v/>
          </cell>
          <cell r="H1125" t="str">
            <v/>
          </cell>
          <cell r="J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T1125" t="str">
            <v/>
          </cell>
          <cell r="U1125" t="str">
            <v/>
          </cell>
          <cell r="W1125" t="str">
            <v/>
          </cell>
          <cell r="X1125" t="str">
            <v/>
          </cell>
          <cell r="AB1125">
            <v>0</v>
          </cell>
          <cell r="AC1125">
            <v>0</v>
          </cell>
          <cell r="AD1125">
            <v>0</v>
          </cell>
          <cell r="AJ1125">
            <v>0</v>
          </cell>
          <cell r="AK1125">
            <v>0</v>
          </cell>
        </row>
        <row r="1126">
          <cell r="B1126" t="str">
            <v/>
          </cell>
          <cell r="H1126" t="str">
            <v/>
          </cell>
          <cell r="J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T1126" t="str">
            <v/>
          </cell>
          <cell r="U1126" t="str">
            <v/>
          </cell>
          <cell r="W1126" t="str">
            <v/>
          </cell>
          <cell r="X1126" t="str">
            <v/>
          </cell>
          <cell r="AB1126">
            <v>0</v>
          </cell>
          <cell r="AC1126">
            <v>0</v>
          </cell>
          <cell r="AD1126">
            <v>0</v>
          </cell>
          <cell r="AJ1126">
            <v>0</v>
          </cell>
          <cell r="AK1126">
            <v>0</v>
          </cell>
        </row>
        <row r="1127">
          <cell r="B1127" t="str">
            <v/>
          </cell>
          <cell r="H1127" t="str">
            <v/>
          </cell>
          <cell r="J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T1127" t="str">
            <v/>
          </cell>
          <cell r="U1127" t="str">
            <v/>
          </cell>
          <cell r="W1127" t="str">
            <v/>
          </cell>
          <cell r="X1127" t="str">
            <v/>
          </cell>
          <cell r="AB1127">
            <v>0</v>
          </cell>
          <cell r="AC1127">
            <v>0</v>
          </cell>
          <cell r="AD1127">
            <v>0</v>
          </cell>
          <cell r="AJ1127">
            <v>0</v>
          </cell>
          <cell r="AK1127">
            <v>0</v>
          </cell>
        </row>
        <row r="1128">
          <cell r="B1128" t="str">
            <v/>
          </cell>
          <cell r="H1128" t="str">
            <v/>
          </cell>
          <cell r="J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T1128" t="str">
            <v/>
          </cell>
          <cell r="U1128" t="str">
            <v/>
          </cell>
          <cell r="W1128" t="str">
            <v/>
          </cell>
          <cell r="X1128" t="str">
            <v/>
          </cell>
          <cell r="AB1128">
            <v>0</v>
          </cell>
          <cell r="AC1128">
            <v>0</v>
          </cell>
          <cell r="AD1128">
            <v>0</v>
          </cell>
          <cell r="AJ1128">
            <v>0</v>
          </cell>
          <cell r="AK1128">
            <v>0</v>
          </cell>
        </row>
        <row r="1129">
          <cell r="B1129" t="str">
            <v/>
          </cell>
          <cell r="H1129" t="str">
            <v/>
          </cell>
          <cell r="J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T1129" t="str">
            <v/>
          </cell>
          <cell r="U1129" t="str">
            <v/>
          </cell>
          <cell r="W1129" t="str">
            <v/>
          </cell>
          <cell r="X1129" t="str">
            <v/>
          </cell>
          <cell r="AB1129">
            <v>0</v>
          </cell>
          <cell r="AC1129">
            <v>0</v>
          </cell>
          <cell r="AD1129">
            <v>0</v>
          </cell>
          <cell r="AJ1129">
            <v>0</v>
          </cell>
          <cell r="AK1129">
            <v>0</v>
          </cell>
        </row>
        <row r="1130">
          <cell r="B1130" t="str">
            <v/>
          </cell>
          <cell r="H1130" t="str">
            <v/>
          </cell>
          <cell r="J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T1130" t="str">
            <v/>
          </cell>
          <cell r="U1130" t="str">
            <v/>
          </cell>
          <cell r="W1130" t="str">
            <v/>
          </cell>
          <cell r="X1130" t="str">
            <v/>
          </cell>
          <cell r="AB1130">
            <v>0</v>
          </cell>
          <cell r="AC1130">
            <v>0</v>
          </cell>
          <cell r="AD1130">
            <v>0</v>
          </cell>
          <cell r="AJ1130">
            <v>0</v>
          </cell>
          <cell r="AK1130">
            <v>0</v>
          </cell>
        </row>
        <row r="1131">
          <cell r="B1131" t="str">
            <v/>
          </cell>
          <cell r="H1131" t="str">
            <v/>
          </cell>
          <cell r="J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T1131" t="str">
            <v/>
          </cell>
          <cell r="U1131" t="str">
            <v/>
          </cell>
          <cell r="W1131" t="str">
            <v/>
          </cell>
          <cell r="X1131" t="str">
            <v/>
          </cell>
          <cell r="AB1131">
            <v>0</v>
          </cell>
          <cell r="AC1131">
            <v>0</v>
          </cell>
          <cell r="AD1131">
            <v>0</v>
          </cell>
          <cell r="AJ1131">
            <v>0</v>
          </cell>
          <cell r="AK1131">
            <v>0</v>
          </cell>
        </row>
        <row r="1132">
          <cell r="B1132" t="str">
            <v/>
          </cell>
          <cell r="H1132" t="str">
            <v/>
          </cell>
          <cell r="J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T1132" t="str">
            <v/>
          </cell>
          <cell r="U1132" t="str">
            <v/>
          </cell>
          <cell r="W1132" t="str">
            <v/>
          </cell>
          <cell r="X1132" t="str">
            <v/>
          </cell>
          <cell r="AB1132">
            <v>0</v>
          </cell>
          <cell r="AC1132">
            <v>0</v>
          </cell>
          <cell r="AD1132">
            <v>0</v>
          </cell>
          <cell r="AJ1132">
            <v>0</v>
          </cell>
          <cell r="AK1132">
            <v>0</v>
          </cell>
        </row>
        <row r="1133">
          <cell r="B1133" t="str">
            <v/>
          </cell>
          <cell r="H1133" t="str">
            <v/>
          </cell>
          <cell r="J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T1133" t="str">
            <v/>
          </cell>
          <cell r="U1133" t="str">
            <v/>
          </cell>
          <cell r="W1133" t="str">
            <v/>
          </cell>
          <cell r="X1133" t="str">
            <v/>
          </cell>
          <cell r="AB1133">
            <v>0</v>
          </cell>
          <cell r="AC1133">
            <v>0</v>
          </cell>
          <cell r="AD1133">
            <v>0</v>
          </cell>
          <cell r="AJ1133">
            <v>0</v>
          </cell>
          <cell r="AK1133">
            <v>0</v>
          </cell>
        </row>
        <row r="1134">
          <cell r="B1134" t="str">
            <v/>
          </cell>
          <cell r="H1134" t="str">
            <v/>
          </cell>
          <cell r="J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T1134" t="str">
            <v/>
          </cell>
          <cell r="U1134" t="str">
            <v/>
          </cell>
          <cell r="W1134" t="str">
            <v/>
          </cell>
          <cell r="X1134" t="str">
            <v/>
          </cell>
          <cell r="AB1134">
            <v>0</v>
          </cell>
          <cell r="AC1134">
            <v>0</v>
          </cell>
          <cell r="AD1134">
            <v>0</v>
          </cell>
          <cell r="AJ1134">
            <v>0</v>
          </cell>
          <cell r="AK1134">
            <v>0</v>
          </cell>
        </row>
        <row r="1135">
          <cell r="B1135" t="str">
            <v/>
          </cell>
          <cell r="H1135" t="str">
            <v/>
          </cell>
          <cell r="J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T1135" t="str">
            <v/>
          </cell>
          <cell r="U1135" t="str">
            <v/>
          </cell>
          <cell r="W1135" t="str">
            <v/>
          </cell>
          <cell r="X1135" t="str">
            <v/>
          </cell>
          <cell r="AB1135">
            <v>0</v>
          </cell>
          <cell r="AC1135">
            <v>0</v>
          </cell>
          <cell r="AD1135">
            <v>0</v>
          </cell>
          <cell r="AJ1135">
            <v>0</v>
          </cell>
          <cell r="AK1135">
            <v>0</v>
          </cell>
        </row>
        <row r="1136">
          <cell r="B1136" t="str">
            <v/>
          </cell>
          <cell r="H1136" t="str">
            <v/>
          </cell>
          <cell r="J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T1136" t="str">
            <v/>
          </cell>
          <cell r="U1136" t="str">
            <v/>
          </cell>
          <cell r="W1136" t="str">
            <v/>
          </cell>
          <cell r="X1136" t="str">
            <v/>
          </cell>
          <cell r="AB1136">
            <v>0</v>
          </cell>
          <cell r="AC1136">
            <v>0</v>
          </cell>
          <cell r="AD1136">
            <v>0</v>
          </cell>
          <cell r="AJ1136">
            <v>0</v>
          </cell>
          <cell r="AK1136">
            <v>0</v>
          </cell>
        </row>
        <row r="1137">
          <cell r="B1137" t="str">
            <v/>
          </cell>
          <cell r="H1137" t="str">
            <v/>
          </cell>
          <cell r="J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T1137" t="str">
            <v/>
          </cell>
          <cell r="U1137" t="str">
            <v/>
          </cell>
          <cell r="W1137" t="str">
            <v/>
          </cell>
          <cell r="X1137" t="str">
            <v/>
          </cell>
          <cell r="AB1137">
            <v>0</v>
          </cell>
          <cell r="AC1137">
            <v>0</v>
          </cell>
          <cell r="AD1137">
            <v>0</v>
          </cell>
          <cell r="AJ1137">
            <v>0</v>
          </cell>
          <cell r="AK1137">
            <v>0</v>
          </cell>
        </row>
        <row r="1138">
          <cell r="B1138" t="str">
            <v/>
          </cell>
          <cell r="H1138" t="str">
            <v/>
          </cell>
          <cell r="J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T1138" t="str">
            <v/>
          </cell>
          <cell r="U1138" t="str">
            <v/>
          </cell>
          <cell r="W1138" t="str">
            <v/>
          </cell>
          <cell r="X1138" t="str">
            <v/>
          </cell>
          <cell r="AB1138">
            <v>0</v>
          </cell>
          <cell r="AC1138">
            <v>0</v>
          </cell>
          <cell r="AD1138">
            <v>0</v>
          </cell>
          <cell r="AJ1138">
            <v>0</v>
          </cell>
          <cell r="AK1138">
            <v>0</v>
          </cell>
        </row>
        <row r="1139">
          <cell r="B1139" t="str">
            <v/>
          </cell>
          <cell r="H1139" t="str">
            <v/>
          </cell>
          <cell r="J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T1139" t="str">
            <v/>
          </cell>
          <cell r="U1139" t="str">
            <v/>
          </cell>
          <cell r="W1139" t="str">
            <v/>
          </cell>
          <cell r="X1139" t="str">
            <v/>
          </cell>
          <cell r="AB1139">
            <v>0</v>
          </cell>
          <cell r="AC1139">
            <v>0</v>
          </cell>
          <cell r="AD1139">
            <v>0</v>
          </cell>
          <cell r="AJ1139">
            <v>0</v>
          </cell>
          <cell r="AK1139">
            <v>0</v>
          </cell>
        </row>
        <row r="1140">
          <cell r="B1140" t="str">
            <v/>
          </cell>
          <cell r="H1140" t="str">
            <v/>
          </cell>
          <cell r="J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T1140" t="str">
            <v/>
          </cell>
          <cell r="U1140" t="str">
            <v/>
          </cell>
          <cell r="W1140" t="str">
            <v/>
          </cell>
          <cell r="X1140" t="str">
            <v/>
          </cell>
          <cell r="AB1140">
            <v>0</v>
          </cell>
          <cell r="AC1140">
            <v>0</v>
          </cell>
          <cell r="AD1140">
            <v>0</v>
          </cell>
          <cell r="AJ1140">
            <v>0</v>
          </cell>
          <cell r="AK1140">
            <v>0</v>
          </cell>
        </row>
        <row r="1141">
          <cell r="B1141" t="str">
            <v/>
          </cell>
          <cell r="H1141" t="str">
            <v/>
          </cell>
          <cell r="J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T1141" t="str">
            <v/>
          </cell>
          <cell r="U1141" t="str">
            <v/>
          </cell>
          <cell r="W1141" t="str">
            <v/>
          </cell>
          <cell r="X1141" t="str">
            <v/>
          </cell>
          <cell r="AB1141">
            <v>0</v>
          </cell>
          <cell r="AC1141">
            <v>0</v>
          </cell>
          <cell r="AD1141">
            <v>0</v>
          </cell>
          <cell r="AJ1141">
            <v>0</v>
          </cell>
          <cell r="AK1141">
            <v>0</v>
          </cell>
        </row>
        <row r="1142">
          <cell r="B1142" t="str">
            <v/>
          </cell>
          <cell r="H1142" t="str">
            <v/>
          </cell>
          <cell r="J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T1142" t="str">
            <v/>
          </cell>
          <cell r="U1142" t="str">
            <v/>
          </cell>
          <cell r="W1142" t="str">
            <v/>
          </cell>
          <cell r="X1142" t="str">
            <v/>
          </cell>
          <cell r="AB1142">
            <v>0</v>
          </cell>
          <cell r="AC1142">
            <v>0</v>
          </cell>
          <cell r="AD1142">
            <v>0</v>
          </cell>
          <cell r="AJ1142">
            <v>0</v>
          </cell>
          <cell r="AK1142">
            <v>0</v>
          </cell>
        </row>
        <row r="1143">
          <cell r="B1143" t="str">
            <v/>
          </cell>
          <cell r="H1143" t="str">
            <v/>
          </cell>
          <cell r="J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T1143" t="str">
            <v/>
          </cell>
          <cell r="U1143" t="str">
            <v/>
          </cell>
          <cell r="W1143" t="str">
            <v/>
          </cell>
          <cell r="X1143" t="str">
            <v/>
          </cell>
          <cell r="AB1143">
            <v>0</v>
          </cell>
          <cell r="AC1143">
            <v>0</v>
          </cell>
          <cell r="AD1143">
            <v>0</v>
          </cell>
          <cell r="AJ1143">
            <v>0</v>
          </cell>
          <cell r="AK1143">
            <v>0</v>
          </cell>
        </row>
        <row r="1144">
          <cell r="B1144" t="str">
            <v/>
          </cell>
          <cell r="H1144" t="str">
            <v/>
          </cell>
          <cell r="J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T1144" t="str">
            <v/>
          </cell>
          <cell r="U1144" t="str">
            <v/>
          </cell>
          <cell r="W1144" t="str">
            <v/>
          </cell>
          <cell r="X1144" t="str">
            <v/>
          </cell>
          <cell r="AB1144">
            <v>0</v>
          </cell>
          <cell r="AC1144">
            <v>0</v>
          </cell>
          <cell r="AD1144">
            <v>0</v>
          </cell>
          <cell r="AJ1144">
            <v>0</v>
          </cell>
          <cell r="AK1144">
            <v>0</v>
          </cell>
        </row>
        <row r="1145">
          <cell r="B1145" t="str">
            <v/>
          </cell>
          <cell r="H1145" t="str">
            <v/>
          </cell>
          <cell r="J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T1145" t="str">
            <v/>
          </cell>
          <cell r="U1145" t="str">
            <v/>
          </cell>
          <cell r="W1145" t="str">
            <v/>
          </cell>
          <cell r="X1145" t="str">
            <v/>
          </cell>
          <cell r="AB1145">
            <v>0</v>
          </cell>
          <cell r="AC1145">
            <v>0</v>
          </cell>
          <cell r="AD1145">
            <v>0</v>
          </cell>
          <cell r="AJ1145">
            <v>0</v>
          </cell>
          <cell r="AK1145">
            <v>0</v>
          </cell>
        </row>
        <row r="1146">
          <cell r="B1146" t="str">
            <v/>
          </cell>
          <cell r="H1146" t="str">
            <v/>
          </cell>
          <cell r="J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T1146" t="str">
            <v/>
          </cell>
          <cell r="U1146" t="str">
            <v/>
          </cell>
          <cell r="W1146" t="str">
            <v/>
          </cell>
          <cell r="X1146" t="str">
            <v/>
          </cell>
          <cell r="AB1146">
            <v>0</v>
          </cell>
          <cell r="AC1146">
            <v>0</v>
          </cell>
          <cell r="AD1146">
            <v>0</v>
          </cell>
          <cell r="AJ1146">
            <v>0</v>
          </cell>
          <cell r="AK1146">
            <v>0</v>
          </cell>
        </row>
        <row r="1147">
          <cell r="B1147" t="str">
            <v/>
          </cell>
          <cell r="H1147" t="str">
            <v/>
          </cell>
          <cell r="J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T1147" t="str">
            <v/>
          </cell>
          <cell r="U1147" t="str">
            <v/>
          </cell>
          <cell r="W1147" t="str">
            <v/>
          </cell>
          <cell r="X1147" t="str">
            <v/>
          </cell>
          <cell r="AB1147">
            <v>0</v>
          </cell>
          <cell r="AC1147">
            <v>0</v>
          </cell>
          <cell r="AD1147">
            <v>0</v>
          </cell>
          <cell r="AJ1147">
            <v>0</v>
          </cell>
          <cell r="AK1147">
            <v>0</v>
          </cell>
        </row>
        <row r="1148">
          <cell r="B1148" t="str">
            <v/>
          </cell>
          <cell r="H1148" t="str">
            <v/>
          </cell>
          <cell r="J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T1148" t="str">
            <v/>
          </cell>
          <cell r="U1148" t="str">
            <v/>
          </cell>
          <cell r="W1148" t="str">
            <v/>
          </cell>
          <cell r="X1148" t="str">
            <v/>
          </cell>
          <cell r="AB1148">
            <v>0</v>
          </cell>
          <cell r="AC1148">
            <v>0</v>
          </cell>
          <cell r="AD1148">
            <v>0</v>
          </cell>
          <cell r="AJ1148">
            <v>0</v>
          </cell>
          <cell r="AK1148">
            <v>0</v>
          </cell>
        </row>
        <row r="1149">
          <cell r="B1149" t="str">
            <v/>
          </cell>
          <cell r="H1149" t="str">
            <v/>
          </cell>
          <cell r="J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T1149" t="str">
            <v/>
          </cell>
          <cell r="U1149" t="str">
            <v/>
          </cell>
          <cell r="W1149" t="str">
            <v/>
          </cell>
          <cell r="X1149" t="str">
            <v/>
          </cell>
          <cell r="AB1149">
            <v>0</v>
          </cell>
          <cell r="AC1149">
            <v>0</v>
          </cell>
          <cell r="AD1149">
            <v>0</v>
          </cell>
          <cell r="AJ1149">
            <v>0</v>
          </cell>
          <cell r="AK1149">
            <v>0</v>
          </cell>
        </row>
        <row r="1150">
          <cell r="B1150" t="str">
            <v/>
          </cell>
          <cell r="H1150" t="str">
            <v/>
          </cell>
          <cell r="J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T1150" t="str">
            <v/>
          </cell>
          <cell r="U1150" t="str">
            <v/>
          </cell>
          <cell r="W1150" t="str">
            <v/>
          </cell>
          <cell r="X1150" t="str">
            <v/>
          </cell>
          <cell r="AB1150">
            <v>0</v>
          </cell>
          <cell r="AC1150">
            <v>0</v>
          </cell>
          <cell r="AD1150">
            <v>0</v>
          </cell>
          <cell r="AJ1150">
            <v>0</v>
          </cell>
          <cell r="AK1150">
            <v>0</v>
          </cell>
        </row>
        <row r="1151">
          <cell r="B1151" t="str">
            <v/>
          </cell>
          <cell r="H1151" t="str">
            <v/>
          </cell>
          <cell r="J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T1151" t="str">
            <v/>
          </cell>
          <cell r="U1151" t="str">
            <v/>
          </cell>
          <cell r="W1151" t="str">
            <v/>
          </cell>
          <cell r="X1151" t="str">
            <v/>
          </cell>
          <cell r="AB1151">
            <v>0</v>
          </cell>
          <cell r="AC1151">
            <v>0</v>
          </cell>
          <cell r="AD1151">
            <v>0</v>
          </cell>
          <cell r="AJ1151">
            <v>0</v>
          </cell>
          <cell r="AK1151">
            <v>0</v>
          </cell>
        </row>
        <row r="1152">
          <cell r="B1152" t="str">
            <v/>
          </cell>
          <cell r="H1152" t="str">
            <v/>
          </cell>
          <cell r="J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T1152" t="str">
            <v/>
          </cell>
          <cell r="U1152" t="str">
            <v/>
          </cell>
          <cell r="W1152" t="str">
            <v/>
          </cell>
          <cell r="X1152" t="str">
            <v/>
          </cell>
          <cell r="AB1152">
            <v>0</v>
          </cell>
          <cell r="AC1152">
            <v>0</v>
          </cell>
          <cell r="AD1152">
            <v>0</v>
          </cell>
          <cell r="AJ1152">
            <v>0</v>
          </cell>
          <cell r="AK1152">
            <v>0</v>
          </cell>
        </row>
        <row r="1153">
          <cell r="B1153" t="str">
            <v/>
          </cell>
          <cell r="H1153" t="str">
            <v/>
          </cell>
          <cell r="J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T1153" t="str">
            <v/>
          </cell>
          <cell r="U1153" t="str">
            <v/>
          </cell>
          <cell r="W1153" t="str">
            <v/>
          </cell>
          <cell r="X1153" t="str">
            <v/>
          </cell>
          <cell r="AB1153">
            <v>0</v>
          </cell>
          <cell r="AC1153">
            <v>0</v>
          </cell>
          <cell r="AD1153">
            <v>0</v>
          </cell>
          <cell r="AJ1153">
            <v>0</v>
          </cell>
          <cell r="AK1153">
            <v>0</v>
          </cell>
        </row>
        <row r="1154">
          <cell r="B1154" t="str">
            <v/>
          </cell>
          <cell r="H1154" t="str">
            <v/>
          </cell>
          <cell r="J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T1154" t="str">
            <v/>
          </cell>
          <cell r="U1154" t="str">
            <v/>
          </cell>
          <cell r="W1154" t="str">
            <v/>
          </cell>
          <cell r="X1154" t="str">
            <v/>
          </cell>
          <cell r="AB1154">
            <v>0</v>
          </cell>
          <cell r="AC1154">
            <v>0</v>
          </cell>
          <cell r="AD1154">
            <v>0</v>
          </cell>
          <cell r="AJ1154">
            <v>0</v>
          </cell>
          <cell r="AK1154">
            <v>0</v>
          </cell>
        </row>
        <row r="1155">
          <cell r="B1155" t="str">
            <v/>
          </cell>
          <cell r="H1155" t="str">
            <v/>
          </cell>
          <cell r="J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T1155" t="str">
            <v/>
          </cell>
          <cell r="U1155" t="str">
            <v/>
          </cell>
          <cell r="W1155" t="str">
            <v/>
          </cell>
          <cell r="X1155" t="str">
            <v/>
          </cell>
          <cell r="AB1155">
            <v>0</v>
          </cell>
          <cell r="AC1155">
            <v>0</v>
          </cell>
          <cell r="AD1155">
            <v>0</v>
          </cell>
          <cell r="AJ1155">
            <v>0</v>
          </cell>
          <cell r="AK1155">
            <v>0</v>
          </cell>
        </row>
        <row r="1156">
          <cell r="B1156" t="str">
            <v/>
          </cell>
          <cell r="H1156" t="str">
            <v/>
          </cell>
          <cell r="J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T1156" t="str">
            <v/>
          </cell>
          <cell r="U1156" t="str">
            <v/>
          </cell>
          <cell r="W1156" t="str">
            <v/>
          </cell>
          <cell r="X1156" t="str">
            <v/>
          </cell>
          <cell r="AB1156">
            <v>0</v>
          </cell>
          <cell r="AC1156">
            <v>0</v>
          </cell>
          <cell r="AD1156">
            <v>0</v>
          </cell>
          <cell r="AJ1156">
            <v>0</v>
          </cell>
          <cell r="AK1156">
            <v>0</v>
          </cell>
        </row>
        <row r="1157">
          <cell r="B1157" t="str">
            <v/>
          </cell>
          <cell r="H1157" t="str">
            <v/>
          </cell>
          <cell r="J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T1157" t="str">
            <v/>
          </cell>
          <cell r="U1157" t="str">
            <v/>
          </cell>
          <cell r="W1157" t="str">
            <v/>
          </cell>
          <cell r="X1157" t="str">
            <v/>
          </cell>
          <cell r="AB1157">
            <v>0</v>
          </cell>
          <cell r="AC1157">
            <v>0</v>
          </cell>
          <cell r="AD1157">
            <v>0</v>
          </cell>
          <cell r="AJ1157">
            <v>0</v>
          </cell>
          <cell r="AK1157">
            <v>0</v>
          </cell>
        </row>
        <row r="1158">
          <cell r="B1158" t="str">
            <v/>
          </cell>
          <cell r="H1158" t="str">
            <v/>
          </cell>
          <cell r="J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T1158" t="str">
            <v/>
          </cell>
          <cell r="U1158" t="str">
            <v/>
          </cell>
          <cell r="W1158" t="str">
            <v/>
          </cell>
          <cell r="X1158" t="str">
            <v/>
          </cell>
          <cell r="AB1158">
            <v>0</v>
          </cell>
          <cell r="AC1158">
            <v>0</v>
          </cell>
          <cell r="AD1158">
            <v>0</v>
          </cell>
          <cell r="AJ1158">
            <v>0</v>
          </cell>
          <cell r="AK1158">
            <v>0</v>
          </cell>
        </row>
        <row r="1159">
          <cell r="B1159" t="str">
            <v/>
          </cell>
          <cell r="H1159" t="str">
            <v/>
          </cell>
          <cell r="J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T1159" t="str">
            <v/>
          </cell>
          <cell r="U1159" t="str">
            <v/>
          </cell>
          <cell r="W1159" t="str">
            <v/>
          </cell>
          <cell r="X1159" t="str">
            <v/>
          </cell>
          <cell r="AB1159">
            <v>0</v>
          </cell>
          <cell r="AC1159">
            <v>0</v>
          </cell>
          <cell r="AD1159">
            <v>0</v>
          </cell>
          <cell r="AJ1159">
            <v>0</v>
          </cell>
          <cell r="AK1159">
            <v>0</v>
          </cell>
        </row>
        <row r="1160">
          <cell r="B1160" t="str">
            <v/>
          </cell>
          <cell r="H1160" t="str">
            <v/>
          </cell>
          <cell r="J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T1160" t="str">
            <v/>
          </cell>
          <cell r="U1160" t="str">
            <v/>
          </cell>
          <cell r="W1160" t="str">
            <v/>
          </cell>
          <cell r="X1160" t="str">
            <v/>
          </cell>
          <cell r="AB1160">
            <v>0</v>
          </cell>
          <cell r="AC1160">
            <v>0</v>
          </cell>
          <cell r="AD1160">
            <v>0</v>
          </cell>
          <cell r="AJ1160">
            <v>0</v>
          </cell>
          <cell r="AK1160">
            <v>0</v>
          </cell>
        </row>
        <row r="1161">
          <cell r="B1161" t="str">
            <v/>
          </cell>
          <cell r="H1161" t="str">
            <v/>
          </cell>
          <cell r="J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T1161" t="str">
            <v/>
          </cell>
          <cell r="U1161" t="str">
            <v/>
          </cell>
          <cell r="W1161" t="str">
            <v/>
          </cell>
          <cell r="X1161" t="str">
            <v/>
          </cell>
          <cell r="AB1161">
            <v>0</v>
          </cell>
          <cell r="AC1161">
            <v>0</v>
          </cell>
          <cell r="AD1161">
            <v>0</v>
          </cell>
          <cell r="AJ1161">
            <v>0</v>
          </cell>
          <cell r="AK1161">
            <v>0</v>
          </cell>
        </row>
        <row r="1162">
          <cell r="B1162" t="str">
            <v/>
          </cell>
          <cell r="H1162" t="str">
            <v/>
          </cell>
          <cell r="J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T1162" t="str">
            <v/>
          </cell>
          <cell r="U1162" t="str">
            <v/>
          </cell>
          <cell r="W1162" t="str">
            <v/>
          </cell>
          <cell r="X1162" t="str">
            <v/>
          </cell>
          <cell r="AB1162">
            <v>0</v>
          </cell>
          <cell r="AC1162">
            <v>0</v>
          </cell>
          <cell r="AD1162">
            <v>0</v>
          </cell>
          <cell r="AJ1162">
            <v>0</v>
          </cell>
          <cell r="AK1162">
            <v>0</v>
          </cell>
        </row>
        <row r="1163">
          <cell r="B1163" t="str">
            <v/>
          </cell>
          <cell r="H1163" t="str">
            <v/>
          </cell>
          <cell r="J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T1163" t="str">
            <v/>
          </cell>
          <cell r="U1163" t="str">
            <v/>
          </cell>
          <cell r="W1163" t="str">
            <v/>
          </cell>
          <cell r="X1163" t="str">
            <v/>
          </cell>
          <cell r="AB1163">
            <v>0</v>
          </cell>
          <cell r="AC1163">
            <v>0</v>
          </cell>
          <cell r="AD1163">
            <v>0</v>
          </cell>
          <cell r="AJ1163">
            <v>0</v>
          </cell>
          <cell r="AK1163">
            <v>0</v>
          </cell>
        </row>
        <row r="1164">
          <cell r="B1164" t="str">
            <v/>
          </cell>
          <cell r="H1164" t="str">
            <v/>
          </cell>
          <cell r="J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T1164" t="str">
            <v/>
          </cell>
          <cell r="U1164" t="str">
            <v/>
          </cell>
          <cell r="W1164" t="str">
            <v/>
          </cell>
          <cell r="X1164" t="str">
            <v/>
          </cell>
          <cell r="AB1164">
            <v>0</v>
          </cell>
          <cell r="AC1164">
            <v>0</v>
          </cell>
          <cell r="AD1164">
            <v>0</v>
          </cell>
          <cell r="AJ1164">
            <v>0</v>
          </cell>
          <cell r="AK1164">
            <v>0</v>
          </cell>
        </row>
        <row r="1165">
          <cell r="B1165" t="str">
            <v/>
          </cell>
          <cell r="H1165" t="str">
            <v/>
          </cell>
          <cell r="J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T1165" t="str">
            <v/>
          </cell>
          <cell r="U1165" t="str">
            <v/>
          </cell>
          <cell r="W1165" t="str">
            <v/>
          </cell>
          <cell r="X1165" t="str">
            <v/>
          </cell>
          <cell r="AB1165">
            <v>0</v>
          </cell>
          <cell r="AC1165">
            <v>0</v>
          </cell>
          <cell r="AD1165">
            <v>0</v>
          </cell>
          <cell r="AJ1165">
            <v>0</v>
          </cell>
          <cell r="AK1165">
            <v>0</v>
          </cell>
        </row>
        <row r="1166">
          <cell r="B1166" t="str">
            <v/>
          </cell>
          <cell r="H1166" t="str">
            <v/>
          </cell>
          <cell r="J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T1166" t="str">
            <v/>
          </cell>
          <cell r="U1166" t="str">
            <v/>
          </cell>
          <cell r="W1166" t="str">
            <v/>
          </cell>
          <cell r="X1166" t="str">
            <v/>
          </cell>
          <cell r="AB1166">
            <v>0</v>
          </cell>
          <cell r="AC1166">
            <v>0</v>
          </cell>
          <cell r="AD1166">
            <v>0</v>
          </cell>
          <cell r="AJ1166">
            <v>0</v>
          </cell>
          <cell r="AK1166">
            <v>0</v>
          </cell>
        </row>
        <row r="1167">
          <cell r="B1167" t="str">
            <v/>
          </cell>
          <cell r="H1167" t="str">
            <v/>
          </cell>
          <cell r="J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T1167" t="str">
            <v/>
          </cell>
          <cell r="U1167" t="str">
            <v/>
          </cell>
          <cell r="W1167" t="str">
            <v/>
          </cell>
          <cell r="X1167" t="str">
            <v/>
          </cell>
          <cell r="AB1167">
            <v>0</v>
          </cell>
          <cell r="AC1167">
            <v>0</v>
          </cell>
          <cell r="AD1167">
            <v>0</v>
          </cell>
          <cell r="AJ1167">
            <v>0</v>
          </cell>
          <cell r="AK1167">
            <v>0</v>
          </cell>
        </row>
        <row r="1168">
          <cell r="B1168" t="str">
            <v/>
          </cell>
          <cell r="H1168" t="str">
            <v/>
          </cell>
          <cell r="J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T1168" t="str">
            <v/>
          </cell>
          <cell r="U1168" t="str">
            <v/>
          </cell>
          <cell r="W1168" t="str">
            <v/>
          </cell>
          <cell r="X1168" t="str">
            <v/>
          </cell>
          <cell r="AB1168">
            <v>0</v>
          </cell>
          <cell r="AC1168">
            <v>0</v>
          </cell>
          <cell r="AD1168">
            <v>0</v>
          </cell>
          <cell r="AJ1168">
            <v>0</v>
          </cell>
          <cell r="AK1168">
            <v>0</v>
          </cell>
        </row>
        <row r="1169">
          <cell r="B1169" t="str">
            <v/>
          </cell>
          <cell r="H1169" t="str">
            <v/>
          </cell>
          <cell r="J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T1169" t="str">
            <v/>
          </cell>
          <cell r="U1169" t="str">
            <v/>
          </cell>
          <cell r="W1169" t="str">
            <v/>
          </cell>
          <cell r="X1169" t="str">
            <v/>
          </cell>
          <cell r="AB1169">
            <v>0</v>
          </cell>
          <cell r="AC1169">
            <v>0</v>
          </cell>
          <cell r="AD1169">
            <v>0</v>
          </cell>
          <cell r="AJ1169">
            <v>0</v>
          </cell>
          <cell r="AK1169">
            <v>0</v>
          </cell>
        </row>
        <row r="1170">
          <cell r="B1170" t="str">
            <v/>
          </cell>
          <cell r="H1170" t="str">
            <v/>
          </cell>
          <cell r="J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T1170" t="str">
            <v/>
          </cell>
          <cell r="U1170" t="str">
            <v/>
          </cell>
          <cell r="W1170" t="str">
            <v/>
          </cell>
          <cell r="X1170" t="str">
            <v/>
          </cell>
          <cell r="AB1170">
            <v>0</v>
          </cell>
          <cell r="AC1170">
            <v>0</v>
          </cell>
          <cell r="AD1170">
            <v>0</v>
          </cell>
          <cell r="AJ1170">
            <v>0</v>
          </cell>
          <cell r="AK1170">
            <v>0</v>
          </cell>
        </row>
        <row r="1171">
          <cell r="B1171" t="str">
            <v/>
          </cell>
          <cell r="H1171" t="str">
            <v/>
          </cell>
          <cell r="J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T1171" t="str">
            <v/>
          </cell>
          <cell r="U1171" t="str">
            <v/>
          </cell>
          <cell r="W1171" t="str">
            <v/>
          </cell>
          <cell r="X1171" t="str">
            <v/>
          </cell>
          <cell r="AB1171">
            <v>0</v>
          </cell>
          <cell r="AC1171">
            <v>0</v>
          </cell>
          <cell r="AD1171">
            <v>0</v>
          </cell>
          <cell r="AJ1171">
            <v>0</v>
          </cell>
          <cell r="AK1171">
            <v>0</v>
          </cell>
        </row>
        <row r="1172">
          <cell r="B1172" t="str">
            <v/>
          </cell>
          <cell r="H1172" t="str">
            <v/>
          </cell>
          <cell r="J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T1172" t="str">
            <v/>
          </cell>
          <cell r="U1172" t="str">
            <v/>
          </cell>
          <cell r="W1172" t="str">
            <v/>
          </cell>
          <cell r="X1172" t="str">
            <v/>
          </cell>
          <cell r="AB1172">
            <v>0</v>
          </cell>
          <cell r="AC1172">
            <v>0</v>
          </cell>
          <cell r="AD1172">
            <v>0</v>
          </cell>
          <cell r="AJ1172">
            <v>0</v>
          </cell>
          <cell r="AK1172">
            <v>0</v>
          </cell>
        </row>
        <row r="1173">
          <cell r="B1173" t="str">
            <v/>
          </cell>
          <cell r="H1173" t="str">
            <v/>
          </cell>
          <cell r="J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T1173" t="str">
            <v/>
          </cell>
          <cell r="U1173" t="str">
            <v/>
          </cell>
          <cell r="W1173" t="str">
            <v/>
          </cell>
          <cell r="X1173" t="str">
            <v/>
          </cell>
          <cell r="AB1173">
            <v>0</v>
          </cell>
          <cell r="AC1173">
            <v>0</v>
          </cell>
          <cell r="AD1173">
            <v>0</v>
          </cell>
          <cell r="AJ1173">
            <v>0</v>
          </cell>
          <cell r="AK1173">
            <v>0</v>
          </cell>
        </row>
        <row r="1174">
          <cell r="B1174" t="str">
            <v/>
          </cell>
          <cell r="H1174" t="str">
            <v/>
          </cell>
          <cell r="J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T1174" t="str">
            <v/>
          </cell>
          <cell r="U1174" t="str">
            <v/>
          </cell>
          <cell r="W1174" t="str">
            <v/>
          </cell>
          <cell r="X1174" t="str">
            <v/>
          </cell>
          <cell r="AB1174">
            <v>0</v>
          </cell>
          <cell r="AC1174">
            <v>0</v>
          </cell>
          <cell r="AD1174">
            <v>0</v>
          </cell>
          <cell r="AJ1174">
            <v>0</v>
          </cell>
          <cell r="AK1174">
            <v>0</v>
          </cell>
        </row>
        <row r="1175">
          <cell r="B1175" t="str">
            <v/>
          </cell>
          <cell r="H1175" t="str">
            <v/>
          </cell>
          <cell r="J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T1175" t="str">
            <v/>
          </cell>
          <cell r="U1175" t="str">
            <v/>
          </cell>
          <cell r="W1175" t="str">
            <v/>
          </cell>
          <cell r="X1175" t="str">
            <v/>
          </cell>
          <cell r="AB1175">
            <v>0</v>
          </cell>
          <cell r="AC1175">
            <v>0</v>
          </cell>
          <cell r="AD1175">
            <v>0</v>
          </cell>
          <cell r="AJ1175">
            <v>0</v>
          </cell>
          <cell r="AK1175">
            <v>0</v>
          </cell>
        </row>
        <row r="1176">
          <cell r="B1176" t="str">
            <v/>
          </cell>
          <cell r="H1176" t="str">
            <v/>
          </cell>
          <cell r="J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T1176" t="str">
            <v/>
          </cell>
          <cell r="U1176" t="str">
            <v/>
          </cell>
          <cell r="W1176" t="str">
            <v/>
          </cell>
          <cell r="X1176" t="str">
            <v/>
          </cell>
          <cell r="AB1176">
            <v>0</v>
          </cell>
          <cell r="AC1176">
            <v>0</v>
          </cell>
          <cell r="AD1176">
            <v>0</v>
          </cell>
          <cell r="AJ1176">
            <v>0</v>
          </cell>
          <cell r="AK1176">
            <v>0</v>
          </cell>
        </row>
        <row r="1177">
          <cell r="B1177" t="str">
            <v/>
          </cell>
          <cell r="H1177" t="str">
            <v/>
          </cell>
          <cell r="J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T1177" t="str">
            <v/>
          </cell>
          <cell r="U1177" t="str">
            <v/>
          </cell>
          <cell r="W1177" t="str">
            <v/>
          </cell>
          <cell r="X1177" t="str">
            <v/>
          </cell>
          <cell r="AB1177">
            <v>0</v>
          </cell>
          <cell r="AC1177">
            <v>0</v>
          </cell>
          <cell r="AD1177">
            <v>0</v>
          </cell>
          <cell r="AJ1177">
            <v>0</v>
          </cell>
          <cell r="AK1177">
            <v>0</v>
          </cell>
        </row>
        <row r="1178">
          <cell r="B1178" t="str">
            <v/>
          </cell>
          <cell r="H1178" t="str">
            <v/>
          </cell>
          <cell r="J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T1178" t="str">
            <v/>
          </cell>
          <cell r="U1178" t="str">
            <v/>
          </cell>
          <cell r="W1178" t="str">
            <v/>
          </cell>
          <cell r="X1178" t="str">
            <v/>
          </cell>
          <cell r="AB1178">
            <v>0</v>
          </cell>
          <cell r="AC1178">
            <v>0</v>
          </cell>
          <cell r="AD1178">
            <v>0</v>
          </cell>
          <cell r="AJ1178">
            <v>0</v>
          </cell>
          <cell r="AK1178">
            <v>0</v>
          </cell>
        </row>
        <row r="1179">
          <cell r="B1179" t="str">
            <v/>
          </cell>
          <cell r="H1179" t="str">
            <v/>
          </cell>
          <cell r="J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T1179" t="str">
            <v/>
          </cell>
          <cell r="U1179" t="str">
            <v/>
          </cell>
          <cell r="W1179" t="str">
            <v/>
          </cell>
          <cell r="X1179" t="str">
            <v/>
          </cell>
          <cell r="AB1179">
            <v>0</v>
          </cell>
          <cell r="AC1179">
            <v>0</v>
          </cell>
          <cell r="AD1179">
            <v>0</v>
          </cell>
          <cell r="AJ1179">
            <v>0</v>
          </cell>
          <cell r="AK1179">
            <v>0</v>
          </cell>
        </row>
        <row r="1180">
          <cell r="B1180" t="str">
            <v/>
          </cell>
          <cell r="H1180" t="str">
            <v/>
          </cell>
          <cell r="J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T1180" t="str">
            <v/>
          </cell>
          <cell r="U1180" t="str">
            <v/>
          </cell>
          <cell r="W1180" t="str">
            <v/>
          </cell>
          <cell r="X1180" t="str">
            <v/>
          </cell>
          <cell r="AB1180">
            <v>0</v>
          </cell>
          <cell r="AC1180">
            <v>0</v>
          </cell>
          <cell r="AD1180">
            <v>0</v>
          </cell>
          <cell r="AJ1180">
            <v>0</v>
          </cell>
          <cell r="AK1180">
            <v>0</v>
          </cell>
        </row>
        <row r="1181">
          <cell r="B1181" t="str">
            <v/>
          </cell>
          <cell r="H1181" t="str">
            <v/>
          </cell>
          <cell r="J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T1181" t="str">
            <v/>
          </cell>
          <cell r="U1181" t="str">
            <v/>
          </cell>
          <cell r="W1181" t="str">
            <v/>
          </cell>
          <cell r="X1181" t="str">
            <v/>
          </cell>
          <cell r="AB1181">
            <v>0</v>
          </cell>
          <cell r="AC1181">
            <v>0</v>
          </cell>
          <cell r="AD1181">
            <v>0</v>
          </cell>
          <cell r="AJ1181">
            <v>0</v>
          </cell>
          <cell r="AK1181">
            <v>0</v>
          </cell>
        </row>
        <row r="1182">
          <cell r="B1182" t="str">
            <v/>
          </cell>
          <cell r="H1182" t="str">
            <v/>
          </cell>
          <cell r="J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T1182" t="str">
            <v/>
          </cell>
          <cell r="U1182" t="str">
            <v/>
          </cell>
          <cell r="W1182" t="str">
            <v/>
          </cell>
          <cell r="X1182" t="str">
            <v/>
          </cell>
          <cell r="AB1182">
            <v>0</v>
          </cell>
          <cell r="AC1182">
            <v>0</v>
          </cell>
          <cell r="AD1182">
            <v>0</v>
          </cell>
          <cell r="AJ1182">
            <v>0</v>
          </cell>
          <cell r="AK1182">
            <v>0</v>
          </cell>
        </row>
        <row r="1183">
          <cell r="B1183" t="str">
            <v/>
          </cell>
          <cell r="H1183" t="str">
            <v/>
          </cell>
          <cell r="J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T1183" t="str">
            <v/>
          </cell>
          <cell r="U1183" t="str">
            <v/>
          </cell>
          <cell r="W1183" t="str">
            <v/>
          </cell>
          <cell r="X1183" t="str">
            <v/>
          </cell>
          <cell r="AB1183">
            <v>0</v>
          </cell>
          <cell r="AC1183">
            <v>0</v>
          </cell>
          <cell r="AD1183">
            <v>0</v>
          </cell>
          <cell r="AJ1183">
            <v>0</v>
          </cell>
          <cell r="AK1183">
            <v>0</v>
          </cell>
        </row>
        <row r="1184">
          <cell r="B1184" t="str">
            <v/>
          </cell>
          <cell r="H1184" t="str">
            <v/>
          </cell>
          <cell r="J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T1184" t="str">
            <v/>
          </cell>
          <cell r="U1184" t="str">
            <v/>
          </cell>
          <cell r="W1184" t="str">
            <v/>
          </cell>
          <cell r="X1184" t="str">
            <v/>
          </cell>
          <cell r="AB1184">
            <v>0</v>
          </cell>
          <cell r="AC1184">
            <v>0</v>
          </cell>
          <cell r="AD1184">
            <v>0</v>
          </cell>
          <cell r="AJ1184">
            <v>0</v>
          </cell>
          <cell r="AK1184">
            <v>0</v>
          </cell>
        </row>
        <row r="1185">
          <cell r="B1185" t="str">
            <v/>
          </cell>
          <cell r="H1185" t="str">
            <v/>
          </cell>
          <cell r="J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T1185" t="str">
            <v/>
          </cell>
          <cell r="U1185" t="str">
            <v/>
          </cell>
          <cell r="W1185" t="str">
            <v/>
          </cell>
          <cell r="X1185" t="str">
            <v/>
          </cell>
          <cell r="AB1185">
            <v>0</v>
          </cell>
          <cell r="AC1185">
            <v>0</v>
          </cell>
          <cell r="AD1185">
            <v>0</v>
          </cell>
          <cell r="AJ1185">
            <v>0</v>
          </cell>
          <cell r="AK1185">
            <v>0</v>
          </cell>
        </row>
        <row r="1186">
          <cell r="B1186" t="str">
            <v/>
          </cell>
          <cell r="H1186" t="str">
            <v/>
          </cell>
          <cell r="J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T1186" t="str">
            <v/>
          </cell>
          <cell r="U1186" t="str">
            <v/>
          </cell>
          <cell r="W1186" t="str">
            <v/>
          </cell>
          <cell r="X1186" t="str">
            <v/>
          </cell>
          <cell r="AB1186">
            <v>0</v>
          </cell>
          <cell r="AC1186">
            <v>0</v>
          </cell>
          <cell r="AD1186">
            <v>0</v>
          </cell>
          <cell r="AJ1186">
            <v>0</v>
          </cell>
          <cell r="AK1186">
            <v>0</v>
          </cell>
        </row>
        <row r="1187">
          <cell r="B1187" t="str">
            <v/>
          </cell>
          <cell r="H1187" t="str">
            <v/>
          </cell>
          <cell r="J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T1187" t="str">
            <v/>
          </cell>
          <cell r="U1187" t="str">
            <v/>
          </cell>
          <cell r="W1187" t="str">
            <v/>
          </cell>
          <cell r="X1187" t="str">
            <v/>
          </cell>
          <cell r="AB1187">
            <v>0</v>
          </cell>
          <cell r="AC1187">
            <v>0</v>
          </cell>
          <cell r="AD1187">
            <v>0</v>
          </cell>
          <cell r="AJ1187">
            <v>0</v>
          </cell>
          <cell r="AK1187">
            <v>0</v>
          </cell>
        </row>
        <row r="1188">
          <cell r="B1188" t="str">
            <v/>
          </cell>
          <cell r="H1188" t="str">
            <v/>
          </cell>
          <cell r="J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T1188" t="str">
            <v/>
          </cell>
          <cell r="U1188" t="str">
            <v/>
          </cell>
          <cell r="W1188" t="str">
            <v/>
          </cell>
          <cell r="X1188" t="str">
            <v/>
          </cell>
          <cell r="AB1188">
            <v>0</v>
          </cell>
          <cell r="AC1188">
            <v>0</v>
          </cell>
          <cell r="AD1188">
            <v>0</v>
          </cell>
          <cell r="AJ1188">
            <v>0</v>
          </cell>
          <cell r="AK1188">
            <v>0</v>
          </cell>
        </row>
        <row r="1189">
          <cell r="B1189" t="str">
            <v/>
          </cell>
          <cell r="H1189" t="str">
            <v/>
          </cell>
          <cell r="J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T1189" t="str">
            <v/>
          </cell>
          <cell r="U1189" t="str">
            <v/>
          </cell>
          <cell r="W1189" t="str">
            <v/>
          </cell>
          <cell r="X1189" t="str">
            <v/>
          </cell>
          <cell r="AB1189">
            <v>0</v>
          </cell>
          <cell r="AC1189">
            <v>0</v>
          </cell>
          <cell r="AD1189">
            <v>0</v>
          </cell>
          <cell r="AJ1189">
            <v>0</v>
          </cell>
          <cell r="AK1189">
            <v>0</v>
          </cell>
        </row>
        <row r="1190">
          <cell r="B1190" t="str">
            <v/>
          </cell>
          <cell r="H1190" t="str">
            <v/>
          </cell>
          <cell r="J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T1190" t="str">
            <v/>
          </cell>
          <cell r="U1190" t="str">
            <v/>
          </cell>
          <cell r="W1190" t="str">
            <v/>
          </cell>
          <cell r="X1190" t="str">
            <v/>
          </cell>
          <cell r="AB1190">
            <v>0</v>
          </cell>
          <cell r="AC1190">
            <v>0</v>
          </cell>
          <cell r="AD1190">
            <v>0</v>
          </cell>
          <cell r="AJ1190">
            <v>0</v>
          </cell>
          <cell r="AK1190">
            <v>0</v>
          </cell>
        </row>
        <row r="1191">
          <cell r="B1191" t="str">
            <v/>
          </cell>
          <cell r="H1191" t="str">
            <v/>
          </cell>
          <cell r="J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T1191" t="str">
            <v/>
          </cell>
          <cell r="U1191" t="str">
            <v/>
          </cell>
          <cell r="W1191" t="str">
            <v/>
          </cell>
          <cell r="X1191" t="str">
            <v/>
          </cell>
          <cell r="AB1191">
            <v>0</v>
          </cell>
          <cell r="AC1191">
            <v>0</v>
          </cell>
          <cell r="AD1191">
            <v>0</v>
          </cell>
          <cell r="AJ1191">
            <v>0</v>
          </cell>
          <cell r="AK1191">
            <v>0</v>
          </cell>
        </row>
        <row r="1192">
          <cell r="B1192" t="str">
            <v/>
          </cell>
          <cell r="H1192" t="str">
            <v/>
          </cell>
          <cell r="J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T1192" t="str">
            <v/>
          </cell>
          <cell r="U1192" t="str">
            <v/>
          </cell>
          <cell r="W1192" t="str">
            <v/>
          </cell>
          <cell r="X1192" t="str">
            <v/>
          </cell>
          <cell r="AB1192">
            <v>0</v>
          </cell>
          <cell r="AC1192">
            <v>0</v>
          </cell>
          <cell r="AD1192">
            <v>0</v>
          </cell>
          <cell r="AJ1192">
            <v>0</v>
          </cell>
          <cell r="AK1192">
            <v>0</v>
          </cell>
        </row>
        <row r="1193">
          <cell r="B1193" t="str">
            <v/>
          </cell>
          <cell r="H1193" t="str">
            <v/>
          </cell>
          <cell r="J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T1193" t="str">
            <v/>
          </cell>
          <cell r="U1193" t="str">
            <v/>
          </cell>
          <cell r="W1193" t="str">
            <v/>
          </cell>
          <cell r="X1193" t="str">
            <v/>
          </cell>
          <cell r="AB1193">
            <v>0</v>
          </cell>
          <cell r="AC1193">
            <v>0</v>
          </cell>
          <cell r="AD1193">
            <v>0</v>
          </cell>
          <cell r="AJ1193">
            <v>0</v>
          </cell>
          <cell r="AK1193">
            <v>0</v>
          </cell>
        </row>
        <row r="1194">
          <cell r="B1194" t="str">
            <v/>
          </cell>
          <cell r="H1194" t="str">
            <v/>
          </cell>
          <cell r="J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T1194" t="str">
            <v/>
          </cell>
          <cell r="U1194" t="str">
            <v/>
          </cell>
          <cell r="W1194" t="str">
            <v/>
          </cell>
          <cell r="X1194" t="str">
            <v/>
          </cell>
          <cell r="AB1194">
            <v>0</v>
          </cell>
          <cell r="AC1194">
            <v>0</v>
          </cell>
          <cell r="AD1194">
            <v>0</v>
          </cell>
          <cell r="AJ1194">
            <v>0</v>
          </cell>
          <cell r="AK1194">
            <v>0</v>
          </cell>
        </row>
        <row r="1195">
          <cell r="B1195" t="str">
            <v/>
          </cell>
          <cell r="H1195" t="str">
            <v/>
          </cell>
          <cell r="J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T1195" t="str">
            <v/>
          </cell>
          <cell r="U1195" t="str">
            <v/>
          </cell>
          <cell r="W1195" t="str">
            <v/>
          </cell>
          <cell r="X1195" t="str">
            <v/>
          </cell>
          <cell r="AB1195">
            <v>0</v>
          </cell>
          <cell r="AC1195">
            <v>0</v>
          </cell>
          <cell r="AD1195">
            <v>0</v>
          </cell>
          <cell r="AJ1195">
            <v>0</v>
          </cell>
          <cell r="AK1195">
            <v>0</v>
          </cell>
        </row>
        <row r="1196">
          <cell r="B1196" t="str">
            <v/>
          </cell>
          <cell r="H1196" t="str">
            <v/>
          </cell>
          <cell r="J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T1196" t="str">
            <v/>
          </cell>
          <cell r="U1196" t="str">
            <v/>
          </cell>
          <cell r="W1196" t="str">
            <v/>
          </cell>
          <cell r="X1196" t="str">
            <v/>
          </cell>
          <cell r="AB1196">
            <v>0</v>
          </cell>
          <cell r="AC1196">
            <v>0</v>
          </cell>
          <cell r="AD1196">
            <v>0</v>
          </cell>
          <cell r="AJ1196">
            <v>0</v>
          </cell>
          <cell r="AK1196">
            <v>0</v>
          </cell>
        </row>
        <row r="1197">
          <cell r="B1197" t="str">
            <v/>
          </cell>
          <cell r="H1197" t="str">
            <v/>
          </cell>
          <cell r="J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T1197" t="str">
            <v/>
          </cell>
          <cell r="U1197" t="str">
            <v/>
          </cell>
          <cell r="W1197" t="str">
            <v/>
          </cell>
          <cell r="X1197" t="str">
            <v/>
          </cell>
          <cell r="AB1197">
            <v>0</v>
          </cell>
          <cell r="AC1197">
            <v>0</v>
          </cell>
          <cell r="AD1197">
            <v>0</v>
          </cell>
          <cell r="AJ1197">
            <v>0</v>
          </cell>
          <cell r="AK1197">
            <v>0</v>
          </cell>
        </row>
        <row r="1198">
          <cell r="B1198" t="str">
            <v/>
          </cell>
          <cell r="H1198" t="str">
            <v/>
          </cell>
          <cell r="J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T1198" t="str">
            <v/>
          </cell>
          <cell r="U1198" t="str">
            <v/>
          </cell>
          <cell r="W1198" t="str">
            <v/>
          </cell>
          <cell r="X1198" t="str">
            <v/>
          </cell>
          <cell r="AB1198">
            <v>0</v>
          </cell>
          <cell r="AC1198">
            <v>0</v>
          </cell>
          <cell r="AD1198">
            <v>0</v>
          </cell>
          <cell r="AJ1198">
            <v>0</v>
          </cell>
          <cell r="AK1198">
            <v>0</v>
          </cell>
        </row>
        <row r="1199">
          <cell r="B1199" t="str">
            <v/>
          </cell>
          <cell r="H1199" t="str">
            <v/>
          </cell>
          <cell r="J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T1199" t="str">
            <v/>
          </cell>
          <cell r="U1199" t="str">
            <v/>
          </cell>
          <cell r="W1199" t="str">
            <v/>
          </cell>
          <cell r="X1199" t="str">
            <v/>
          </cell>
          <cell r="AB1199">
            <v>0</v>
          </cell>
          <cell r="AC1199">
            <v>0</v>
          </cell>
          <cell r="AD1199">
            <v>0</v>
          </cell>
          <cell r="AJ1199">
            <v>0</v>
          </cell>
          <cell r="AK1199">
            <v>0</v>
          </cell>
        </row>
        <row r="1200">
          <cell r="B1200" t="str">
            <v/>
          </cell>
          <cell r="H1200" t="str">
            <v/>
          </cell>
          <cell r="J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T1200" t="str">
            <v/>
          </cell>
          <cell r="U1200" t="str">
            <v/>
          </cell>
          <cell r="W1200" t="str">
            <v/>
          </cell>
          <cell r="X1200" t="str">
            <v/>
          </cell>
          <cell r="AB1200">
            <v>0</v>
          </cell>
          <cell r="AC1200">
            <v>0</v>
          </cell>
          <cell r="AD1200">
            <v>0</v>
          </cell>
          <cell r="AJ1200">
            <v>0</v>
          </cell>
          <cell r="AK1200">
            <v>0</v>
          </cell>
        </row>
        <row r="1201">
          <cell r="B1201" t="str">
            <v/>
          </cell>
          <cell r="H1201" t="str">
            <v/>
          </cell>
          <cell r="J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T1201" t="str">
            <v/>
          </cell>
          <cell r="U1201" t="str">
            <v/>
          </cell>
          <cell r="W1201" t="str">
            <v/>
          </cell>
          <cell r="X1201" t="str">
            <v/>
          </cell>
          <cell r="AB1201">
            <v>0</v>
          </cell>
          <cell r="AC1201">
            <v>0</v>
          </cell>
          <cell r="AD1201">
            <v>0</v>
          </cell>
          <cell r="AJ1201">
            <v>0</v>
          </cell>
          <cell r="AK1201">
            <v>0</v>
          </cell>
        </row>
        <row r="1202">
          <cell r="B1202" t="str">
            <v/>
          </cell>
          <cell r="H1202" t="str">
            <v/>
          </cell>
          <cell r="J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T1202" t="str">
            <v/>
          </cell>
          <cell r="U1202" t="str">
            <v/>
          </cell>
          <cell r="W1202" t="str">
            <v/>
          </cell>
          <cell r="X1202" t="str">
            <v/>
          </cell>
          <cell r="AB1202">
            <v>0</v>
          </cell>
          <cell r="AC1202">
            <v>0</v>
          </cell>
          <cell r="AD1202">
            <v>0</v>
          </cell>
          <cell r="AJ1202">
            <v>0</v>
          </cell>
          <cell r="AK1202">
            <v>0</v>
          </cell>
        </row>
        <row r="1203">
          <cell r="B1203" t="str">
            <v/>
          </cell>
          <cell r="H1203" t="str">
            <v/>
          </cell>
          <cell r="J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T1203" t="str">
            <v/>
          </cell>
          <cell r="U1203" t="str">
            <v/>
          </cell>
          <cell r="W1203" t="str">
            <v/>
          </cell>
          <cell r="X1203" t="str">
            <v/>
          </cell>
          <cell r="AB1203">
            <v>0</v>
          </cell>
          <cell r="AC1203">
            <v>0</v>
          </cell>
          <cell r="AD1203">
            <v>0</v>
          </cell>
          <cell r="AJ1203">
            <v>0</v>
          </cell>
          <cell r="AK1203">
            <v>0</v>
          </cell>
        </row>
        <row r="1204">
          <cell r="B1204" t="str">
            <v/>
          </cell>
          <cell r="H1204" t="str">
            <v/>
          </cell>
          <cell r="J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 t="str">
            <v/>
          </cell>
          <cell r="T1204" t="str">
            <v/>
          </cell>
          <cell r="U1204" t="str">
            <v/>
          </cell>
          <cell r="W1204" t="str">
            <v/>
          </cell>
          <cell r="X1204" t="str">
            <v/>
          </cell>
          <cell r="AB1204">
            <v>0</v>
          </cell>
          <cell r="AC1204">
            <v>0</v>
          </cell>
          <cell r="AD1204">
            <v>0</v>
          </cell>
          <cell r="AJ1204">
            <v>0</v>
          </cell>
          <cell r="AK1204">
            <v>0</v>
          </cell>
        </row>
        <row r="1205">
          <cell r="B1205" t="str">
            <v/>
          </cell>
          <cell r="H1205" t="str">
            <v/>
          </cell>
          <cell r="J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 t="str">
            <v/>
          </cell>
          <cell r="T1205" t="str">
            <v/>
          </cell>
          <cell r="U1205" t="str">
            <v/>
          </cell>
          <cell r="W1205" t="str">
            <v/>
          </cell>
          <cell r="X1205" t="str">
            <v/>
          </cell>
          <cell r="AB1205">
            <v>0</v>
          </cell>
          <cell r="AC1205">
            <v>0</v>
          </cell>
          <cell r="AD1205">
            <v>0</v>
          </cell>
          <cell r="AJ1205">
            <v>0</v>
          </cell>
          <cell r="AK1205">
            <v>0</v>
          </cell>
        </row>
        <row r="1206">
          <cell r="B1206" t="str">
            <v/>
          </cell>
          <cell r="H1206" t="str">
            <v/>
          </cell>
          <cell r="J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 t="str">
            <v/>
          </cell>
          <cell r="T1206" t="str">
            <v/>
          </cell>
          <cell r="U1206" t="str">
            <v/>
          </cell>
          <cell r="W1206" t="str">
            <v/>
          </cell>
          <cell r="X1206" t="str">
            <v/>
          </cell>
          <cell r="AB1206">
            <v>0</v>
          </cell>
          <cell r="AC1206">
            <v>0</v>
          </cell>
          <cell r="AD1206">
            <v>0</v>
          </cell>
          <cell r="AJ1206">
            <v>0</v>
          </cell>
          <cell r="AK1206">
            <v>0</v>
          </cell>
        </row>
        <row r="1207">
          <cell r="B1207" t="str">
            <v/>
          </cell>
          <cell r="H1207" t="str">
            <v/>
          </cell>
          <cell r="J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 t="str">
            <v/>
          </cell>
          <cell r="T1207" t="str">
            <v/>
          </cell>
          <cell r="U1207" t="str">
            <v/>
          </cell>
          <cell r="W1207" t="str">
            <v/>
          </cell>
          <cell r="X1207" t="str">
            <v/>
          </cell>
          <cell r="AB1207">
            <v>0</v>
          </cell>
          <cell r="AC1207">
            <v>0</v>
          </cell>
          <cell r="AD1207">
            <v>0</v>
          </cell>
          <cell r="AJ1207">
            <v>0</v>
          </cell>
          <cell r="AK1207">
            <v>0</v>
          </cell>
        </row>
        <row r="1208">
          <cell r="B1208" t="str">
            <v/>
          </cell>
          <cell r="H1208" t="str">
            <v/>
          </cell>
          <cell r="J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 t="str">
            <v/>
          </cell>
          <cell r="T1208" t="str">
            <v/>
          </cell>
          <cell r="U1208" t="str">
            <v/>
          </cell>
          <cell r="W1208" t="str">
            <v/>
          </cell>
          <cell r="X1208" t="str">
            <v/>
          </cell>
          <cell r="AB1208">
            <v>0</v>
          </cell>
          <cell r="AC1208">
            <v>0</v>
          </cell>
          <cell r="AD1208">
            <v>0</v>
          </cell>
          <cell r="AJ1208">
            <v>0</v>
          </cell>
          <cell r="AK1208">
            <v>0</v>
          </cell>
        </row>
        <row r="1209">
          <cell r="B1209" t="str">
            <v/>
          </cell>
          <cell r="H1209" t="str">
            <v/>
          </cell>
          <cell r="J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 t="str">
            <v/>
          </cell>
          <cell r="T1209" t="str">
            <v/>
          </cell>
          <cell r="U1209" t="str">
            <v/>
          </cell>
          <cell r="W1209" t="str">
            <v/>
          </cell>
          <cell r="X1209" t="str">
            <v/>
          </cell>
          <cell r="AB1209">
            <v>0</v>
          </cell>
          <cell r="AC1209">
            <v>0</v>
          </cell>
          <cell r="AD1209">
            <v>0</v>
          </cell>
          <cell r="AJ1209">
            <v>0</v>
          </cell>
          <cell r="AK1209">
            <v>0</v>
          </cell>
        </row>
        <row r="1210">
          <cell r="B1210" t="str">
            <v/>
          </cell>
          <cell r="H1210" t="str">
            <v/>
          </cell>
          <cell r="J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 t="str">
            <v/>
          </cell>
          <cell r="T1210" t="str">
            <v/>
          </cell>
          <cell r="U1210" t="str">
            <v/>
          </cell>
          <cell r="W1210" t="str">
            <v/>
          </cell>
          <cell r="X1210" t="str">
            <v/>
          </cell>
          <cell r="AB1210">
            <v>0</v>
          </cell>
          <cell r="AC1210">
            <v>0</v>
          </cell>
          <cell r="AD1210">
            <v>0</v>
          </cell>
          <cell r="AJ1210">
            <v>0</v>
          </cell>
          <cell r="AK1210">
            <v>0</v>
          </cell>
        </row>
        <row r="1211">
          <cell r="B1211" t="str">
            <v/>
          </cell>
          <cell r="H1211" t="str">
            <v/>
          </cell>
          <cell r="J1211" t="str">
            <v/>
          </cell>
          <cell r="N1211" t="str">
            <v/>
          </cell>
          <cell r="O1211" t="str">
            <v/>
          </cell>
          <cell r="P1211" t="str">
            <v/>
          </cell>
          <cell r="Q1211" t="str">
            <v/>
          </cell>
          <cell r="T1211" t="str">
            <v/>
          </cell>
          <cell r="U1211" t="str">
            <v/>
          </cell>
          <cell r="W1211" t="str">
            <v/>
          </cell>
          <cell r="X1211" t="str">
            <v/>
          </cell>
          <cell r="AB1211">
            <v>0</v>
          </cell>
          <cell r="AC1211">
            <v>0</v>
          </cell>
          <cell r="AD1211">
            <v>0</v>
          </cell>
          <cell r="AJ1211">
            <v>0</v>
          </cell>
          <cell r="AK1211">
            <v>0</v>
          </cell>
        </row>
        <row r="1212">
          <cell r="B1212" t="str">
            <v/>
          </cell>
          <cell r="H1212" t="str">
            <v/>
          </cell>
          <cell r="J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 t="str">
            <v/>
          </cell>
          <cell r="T1212" t="str">
            <v/>
          </cell>
          <cell r="U1212" t="str">
            <v/>
          </cell>
          <cell r="W1212" t="str">
            <v/>
          </cell>
          <cell r="X1212" t="str">
            <v/>
          </cell>
          <cell r="AB1212">
            <v>0</v>
          </cell>
          <cell r="AC1212">
            <v>0</v>
          </cell>
          <cell r="AD1212">
            <v>0</v>
          </cell>
          <cell r="AJ1212">
            <v>0</v>
          </cell>
          <cell r="AK1212">
            <v>0</v>
          </cell>
        </row>
        <row r="1213">
          <cell r="B1213" t="str">
            <v/>
          </cell>
          <cell r="H1213" t="str">
            <v/>
          </cell>
          <cell r="J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 t="str">
            <v/>
          </cell>
          <cell r="T1213" t="str">
            <v/>
          </cell>
          <cell r="U1213" t="str">
            <v/>
          </cell>
          <cell r="W1213" t="str">
            <v/>
          </cell>
          <cell r="X1213" t="str">
            <v/>
          </cell>
          <cell r="AB1213">
            <v>0</v>
          </cell>
          <cell r="AC1213">
            <v>0</v>
          </cell>
          <cell r="AD1213">
            <v>0</v>
          </cell>
          <cell r="AJ1213">
            <v>0</v>
          </cell>
          <cell r="AK1213">
            <v>0</v>
          </cell>
        </row>
        <row r="1214">
          <cell r="B1214" t="str">
            <v/>
          </cell>
          <cell r="H1214" t="str">
            <v/>
          </cell>
          <cell r="J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 t="str">
            <v/>
          </cell>
          <cell r="T1214" t="str">
            <v/>
          </cell>
          <cell r="U1214" t="str">
            <v/>
          </cell>
          <cell r="W1214" t="str">
            <v/>
          </cell>
          <cell r="X1214" t="str">
            <v/>
          </cell>
          <cell r="AB1214">
            <v>0</v>
          </cell>
          <cell r="AC1214">
            <v>0</v>
          </cell>
          <cell r="AD1214">
            <v>0</v>
          </cell>
          <cell r="AJ1214">
            <v>0</v>
          </cell>
          <cell r="AK1214">
            <v>0</v>
          </cell>
        </row>
        <row r="1215">
          <cell r="B1215" t="str">
            <v/>
          </cell>
          <cell r="H1215" t="str">
            <v/>
          </cell>
          <cell r="J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 t="str">
            <v/>
          </cell>
          <cell r="T1215" t="str">
            <v/>
          </cell>
          <cell r="U1215" t="str">
            <v/>
          </cell>
          <cell r="W1215" t="str">
            <v/>
          </cell>
          <cell r="X1215" t="str">
            <v/>
          </cell>
          <cell r="AB1215">
            <v>0</v>
          </cell>
          <cell r="AC1215">
            <v>0</v>
          </cell>
          <cell r="AD1215">
            <v>0</v>
          </cell>
          <cell r="AJ1215">
            <v>0</v>
          </cell>
          <cell r="AK1215">
            <v>0</v>
          </cell>
        </row>
        <row r="1216">
          <cell r="B1216" t="str">
            <v/>
          </cell>
          <cell r="H1216" t="str">
            <v/>
          </cell>
          <cell r="J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 t="str">
            <v/>
          </cell>
          <cell r="T1216" t="str">
            <v/>
          </cell>
          <cell r="U1216" t="str">
            <v/>
          </cell>
          <cell r="W1216" t="str">
            <v/>
          </cell>
          <cell r="X1216" t="str">
            <v/>
          </cell>
          <cell r="AB1216">
            <v>0</v>
          </cell>
          <cell r="AC1216">
            <v>0</v>
          </cell>
          <cell r="AD1216">
            <v>0</v>
          </cell>
          <cell r="AJ1216">
            <v>0</v>
          </cell>
          <cell r="AK1216">
            <v>0</v>
          </cell>
        </row>
        <row r="1217">
          <cell r="B1217" t="str">
            <v/>
          </cell>
          <cell r="H1217" t="str">
            <v/>
          </cell>
          <cell r="J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 t="str">
            <v/>
          </cell>
          <cell r="T1217" t="str">
            <v/>
          </cell>
          <cell r="U1217" t="str">
            <v/>
          </cell>
          <cell r="W1217" t="str">
            <v/>
          </cell>
          <cell r="X1217" t="str">
            <v/>
          </cell>
          <cell r="AB1217">
            <v>0</v>
          </cell>
          <cell r="AC1217">
            <v>0</v>
          </cell>
          <cell r="AD1217">
            <v>0</v>
          </cell>
          <cell r="AJ1217">
            <v>0</v>
          </cell>
          <cell r="AK1217">
            <v>0</v>
          </cell>
        </row>
        <row r="1218">
          <cell r="B1218" t="str">
            <v/>
          </cell>
          <cell r="H1218" t="str">
            <v/>
          </cell>
          <cell r="J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 t="str">
            <v/>
          </cell>
          <cell r="T1218" t="str">
            <v/>
          </cell>
          <cell r="U1218" t="str">
            <v/>
          </cell>
          <cell r="W1218" t="str">
            <v/>
          </cell>
          <cell r="X1218" t="str">
            <v/>
          </cell>
          <cell r="AB1218">
            <v>0</v>
          </cell>
          <cell r="AC1218">
            <v>0</v>
          </cell>
          <cell r="AD1218">
            <v>0</v>
          </cell>
          <cell r="AJ1218">
            <v>0</v>
          </cell>
          <cell r="AK1218">
            <v>0</v>
          </cell>
        </row>
        <row r="1219">
          <cell r="B1219" t="str">
            <v/>
          </cell>
          <cell r="H1219" t="str">
            <v/>
          </cell>
          <cell r="J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 t="str">
            <v/>
          </cell>
          <cell r="T1219" t="str">
            <v/>
          </cell>
          <cell r="U1219" t="str">
            <v/>
          </cell>
          <cell r="W1219" t="str">
            <v/>
          </cell>
          <cell r="X1219" t="str">
            <v/>
          </cell>
          <cell r="AB1219">
            <v>0</v>
          </cell>
          <cell r="AC1219">
            <v>0</v>
          </cell>
          <cell r="AD1219">
            <v>0</v>
          </cell>
          <cell r="AJ1219">
            <v>0</v>
          </cell>
          <cell r="AK1219">
            <v>0</v>
          </cell>
        </row>
        <row r="1220">
          <cell r="B1220" t="str">
            <v/>
          </cell>
          <cell r="H1220" t="str">
            <v/>
          </cell>
          <cell r="J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 t="str">
            <v/>
          </cell>
          <cell r="T1220" t="str">
            <v/>
          </cell>
          <cell r="U1220" t="str">
            <v/>
          </cell>
          <cell r="W1220" t="str">
            <v/>
          </cell>
          <cell r="X1220" t="str">
            <v/>
          </cell>
          <cell r="AB1220">
            <v>0</v>
          </cell>
          <cell r="AC1220">
            <v>0</v>
          </cell>
          <cell r="AD1220">
            <v>0</v>
          </cell>
          <cell r="AJ1220">
            <v>0</v>
          </cell>
          <cell r="AK1220">
            <v>0</v>
          </cell>
        </row>
        <row r="1221">
          <cell r="B1221" t="str">
            <v/>
          </cell>
          <cell r="H1221" t="str">
            <v/>
          </cell>
          <cell r="J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 t="str">
            <v/>
          </cell>
          <cell r="T1221" t="str">
            <v/>
          </cell>
          <cell r="U1221" t="str">
            <v/>
          </cell>
          <cell r="W1221" t="str">
            <v/>
          </cell>
          <cell r="X1221" t="str">
            <v/>
          </cell>
          <cell r="AB1221">
            <v>0</v>
          </cell>
          <cell r="AC1221">
            <v>0</v>
          </cell>
          <cell r="AD1221">
            <v>0</v>
          </cell>
          <cell r="AJ1221">
            <v>0</v>
          </cell>
          <cell r="AK1221">
            <v>0</v>
          </cell>
        </row>
        <row r="1222">
          <cell r="B1222" t="str">
            <v/>
          </cell>
          <cell r="H1222" t="str">
            <v/>
          </cell>
          <cell r="J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 t="str">
            <v/>
          </cell>
          <cell r="T1222" t="str">
            <v/>
          </cell>
          <cell r="U1222" t="str">
            <v/>
          </cell>
          <cell r="W1222" t="str">
            <v/>
          </cell>
          <cell r="X1222" t="str">
            <v/>
          </cell>
          <cell r="AB1222">
            <v>0</v>
          </cell>
          <cell r="AC1222">
            <v>0</v>
          </cell>
          <cell r="AD1222">
            <v>0</v>
          </cell>
          <cell r="AJ1222">
            <v>0</v>
          </cell>
          <cell r="AK1222">
            <v>0</v>
          </cell>
        </row>
        <row r="1223">
          <cell r="B1223" t="str">
            <v/>
          </cell>
          <cell r="H1223" t="str">
            <v/>
          </cell>
          <cell r="J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 t="str">
            <v/>
          </cell>
          <cell r="T1223" t="str">
            <v/>
          </cell>
          <cell r="U1223" t="str">
            <v/>
          </cell>
          <cell r="W1223" t="str">
            <v/>
          </cell>
          <cell r="X1223" t="str">
            <v/>
          </cell>
          <cell r="AB1223">
            <v>0</v>
          </cell>
          <cell r="AC1223">
            <v>0</v>
          </cell>
          <cell r="AD1223">
            <v>0</v>
          </cell>
          <cell r="AJ1223">
            <v>0</v>
          </cell>
          <cell r="AK1223">
            <v>0</v>
          </cell>
        </row>
        <row r="1224">
          <cell r="B1224" t="str">
            <v/>
          </cell>
          <cell r="H1224" t="str">
            <v/>
          </cell>
          <cell r="J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 t="str">
            <v/>
          </cell>
          <cell r="T1224" t="str">
            <v/>
          </cell>
          <cell r="U1224" t="str">
            <v/>
          </cell>
          <cell r="W1224" t="str">
            <v/>
          </cell>
          <cell r="X1224" t="str">
            <v/>
          </cell>
          <cell r="AB1224">
            <v>0</v>
          </cell>
          <cell r="AC1224">
            <v>0</v>
          </cell>
          <cell r="AD1224">
            <v>0</v>
          </cell>
          <cell r="AJ1224">
            <v>0</v>
          </cell>
          <cell r="AK1224">
            <v>0</v>
          </cell>
        </row>
        <row r="1225">
          <cell r="B1225" t="str">
            <v/>
          </cell>
          <cell r="H1225" t="str">
            <v/>
          </cell>
          <cell r="J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 t="str">
            <v/>
          </cell>
          <cell r="T1225" t="str">
            <v/>
          </cell>
          <cell r="U1225" t="str">
            <v/>
          </cell>
          <cell r="W1225" t="str">
            <v/>
          </cell>
          <cell r="X1225" t="str">
            <v/>
          </cell>
          <cell r="AB1225">
            <v>0</v>
          </cell>
          <cell r="AC1225">
            <v>0</v>
          </cell>
          <cell r="AD1225">
            <v>0</v>
          </cell>
          <cell r="AJ1225">
            <v>0</v>
          </cell>
          <cell r="AK1225">
            <v>0</v>
          </cell>
        </row>
        <row r="1226">
          <cell r="B1226" t="str">
            <v/>
          </cell>
          <cell r="H1226" t="str">
            <v/>
          </cell>
          <cell r="J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 t="str">
            <v/>
          </cell>
          <cell r="T1226" t="str">
            <v/>
          </cell>
          <cell r="U1226" t="str">
            <v/>
          </cell>
          <cell r="W1226" t="str">
            <v/>
          </cell>
          <cell r="X1226" t="str">
            <v/>
          </cell>
          <cell r="AB1226">
            <v>0</v>
          </cell>
          <cell r="AC1226">
            <v>0</v>
          </cell>
          <cell r="AD1226">
            <v>0</v>
          </cell>
          <cell r="AJ1226">
            <v>0</v>
          </cell>
          <cell r="AK1226">
            <v>0</v>
          </cell>
        </row>
        <row r="1227">
          <cell r="B1227" t="str">
            <v/>
          </cell>
          <cell r="H1227" t="str">
            <v/>
          </cell>
          <cell r="J1227" t="str">
            <v/>
          </cell>
          <cell r="N1227" t="str">
            <v/>
          </cell>
          <cell r="O1227" t="str">
            <v/>
          </cell>
          <cell r="P1227" t="str">
            <v/>
          </cell>
          <cell r="Q1227" t="str">
            <v/>
          </cell>
          <cell r="T1227" t="str">
            <v/>
          </cell>
          <cell r="U1227" t="str">
            <v/>
          </cell>
          <cell r="W1227" t="str">
            <v/>
          </cell>
          <cell r="X1227" t="str">
            <v/>
          </cell>
          <cell r="AB1227">
            <v>0</v>
          </cell>
          <cell r="AC1227">
            <v>0</v>
          </cell>
          <cell r="AD1227">
            <v>0</v>
          </cell>
          <cell r="AJ1227">
            <v>0</v>
          </cell>
          <cell r="AK1227">
            <v>0</v>
          </cell>
        </row>
        <row r="1228">
          <cell r="B1228" t="str">
            <v/>
          </cell>
          <cell r="H1228" t="str">
            <v/>
          </cell>
          <cell r="J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 t="str">
            <v/>
          </cell>
          <cell r="T1228" t="str">
            <v/>
          </cell>
          <cell r="U1228" t="str">
            <v/>
          </cell>
          <cell r="W1228" t="str">
            <v/>
          </cell>
          <cell r="X1228" t="str">
            <v/>
          </cell>
          <cell r="AB1228">
            <v>0</v>
          </cell>
          <cell r="AC1228">
            <v>0</v>
          </cell>
          <cell r="AD1228">
            <v>0</v>
          </cell>
          <cell r="AJ1228">
            <v>0</v>
          </cell>
          <cell r="AK1228">
            <v>0</v>
          </cell>
        </row>
        <row r="1229">
          <cell r="B1229" t="str">
            <v/>
          </cell>
          <cell r="H1229" t="str">
            <v/>
          </cell>
          <cell r="J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 t="str">
            <v/>
          </cell>
          <cell r="T1229" t="str">
            <v/>
          </cell>
          <cell r="U1229" t="str">
            <v/>
          </cell>
          <cell r="W1229" t="str">
            <v/>
          </cell>
          <cell r="X1229" t="str">
            <v/>
          </cell>
          <cell r="AB1229">
            <v>0</v>
          </cell>
          <cell r="AC1229">
            <v>0</v>
          </cell>
          <cell r="AD1229">
            <v>0</v>
          </cell>
          <cell r="AJ1229">
            <v>0</v>
          </cell>
          <cell r="AK1229">
            <v>0</v>
          </cell>
        </row>
        <row r="1230">
          <cell r="B1230" t="str">
            <v/>
          </cell>
          <cell r="H1230" t="str">
            <v/>
          </cell>
          <cell r="J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 t="str">
            <v/>
          </cell>
          <cell r="T1230" t="str">
            <v/>
          </cell>
          <cell r="U1230" t="str">
            <v/>
          </cell>
          <cell r="W1230" t="str">
            <v/>
          </cell>
          <cell r="X1230" t="str">
            <v/>
          </cell>
          <cell r="AB1230">
            <v>0</v>
          </cell>
          <cell r="AC1230">
            <v>0</v>
          </cell>
          <cell r="AD1230">
            <v>0</v>
          </cell>
          <cell r="AJ1230">
            <v>0</v>
          </cell>
          <cell r="AK1230">
            <v>0</v>
          </cell>
        </row>
        <row r="1231">
          <cell r="B1231" t="str">
            <v/>
          </cell>
          <cell r="H1231" t="str">
            <v/>
          </cell>
          <cell r="J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 t="str">
            <v/>
          </cell>
          <cell r="T1231" t="str">
            <v/>
          </cell>
          <cell r="U1231" t="str">
            <v/>
          </cell>
          <cell r="W1231" t="str">
            <v/>
          </cell>
          <cell r="X1231" t="str">
            <v/>
          </cell>
          <cell r="AB1231">
            <v>0</v>
          </cell>
          <cell r="AC1231">
            <v>0</v>
          </cell>
          <cell r="AD1231">
            <v>0</v>
          </cell>
          <cell r="AJ1231">
            <v>0</v>
          </cell>
          <cell r="AK1231">
            <v>0</v>
          </cell>
        </row>
        <row r="1232">
          <cell r="B1232" t="str">
            <v/>
          </cell>
          <cell r="H1232" t="str">
            <v/>
          </cell>
          <cell r="J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 t="str">
            <v/>
          </cell>
          <cell r="T1232" t="str">
            <v/>
          </cell>
          <cell r="U1232" t="str">
            <v/>
          </cell>
          <cell r="W1232" t="str">
            <v/>
          </cell>
          <cell r="X1232" t="str">
            <v/>
          </cell>
          <cell r="AB1232">
            <v>0</v>
          </cell>
          <cell r="AC1232">
            <v>0</v>
          </cell>
          <cell r="AD1232">
            <v>0</v>
          </cell>
          <cell r="AJ1232">
            <v>0</v>
          </cell>
          <cell r="AK1232">
            <v>0</v>
          </cell>
        </row>
        <row r="1233">
          <cell r="B1233" t="str">
            <v/>
          </cell>
          <cell r="H1233" t="str">
            <v/>
          </cell>
          <cell r="J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 t="str">
            <v/>
          </cell>
          <cell r="T1233" t="str">
            <v/>
          </cell>
          <cell r="U1233" t="str">
            <v/>
          </cell>
          <cell r="W1233" t="str">
            <v/>
          </cell>
          <cell r="X1233" t="str">
            <v/>
          </cell>
          <cell r="AB1233">
            <v>0</v>
          </cell>
          <cell r="AC1233">
            <v>0</v>
          </cell>
          <cell r="AD1233">
            <v>0</v>
          </cell>
          <cell r="AJ1233">
            <v>0</v>
          </cell>
          <cell r="AK1233">
            <v>0</v>
          </cell>
        </row>
        <row r="1234">
          <cell r="B1234" t="str">
            <v/>
          </cell>
          <cell r="H1234" t="str">
            <v/>
          </cell>
          <cell r="J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 t="str">
            <v/>
          </cell>
          <cell r="T1234" t="str">
            <v/>
          </cell>
          <cell r="U1234" t="str">
            <v/>
          </cell>
          <cell r="W1234" t="str">
            <v/>
          </cell>
          <cell r="X1234" t="str">
            <v/>
          </cell>
          <cell r="AB1234">
            <v>0</v>
          </cell>
          <cell r="AC1234">
            <v>0</v>
          </cell>
          <cell r="AD1234">
            <v>0</v>
          </cell>
          <cell r="AJ1234">
            <v>0</v>
          </cell>
          <cell r="AK1234">
            <v>0</v>
          </cell>
        </row>
        <row r="1235">
          <cell r="B1235" t="str">
            <v/>
          </cell>
          <cell r="H1235" t="str">
            <v/>
          </cell>
          <cell r="J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 t="str">
            <v/>
          </cell>
          <cell r="T1235" t="str">
            <v/>
          </cell>
          <cell r="U1235" t="str">
            <v/>
          </cell>
          <cell r="W1235" t="str">
            <v/>
          </cell>
          <cell r="X1235" t="str">
            <v/>
          </cell>
          <cell r="AB1235">
            <v>0</v>
          </cell>
          <cell r="AC1235">
            <v>0</v>
          </cell>
          <cell r="AD1235">
            <v>0</v>
          </cell>
          <cell r="AJ1235">
            <v>0</v>
          </cell>
          <cell r="AK1235">
            <v>0</v>
          </cell>
        </row>
        <row r="1236">
          <cell r="B1236" t="str">
            <v/>
          </cell>
          <cell r="H1236" t="str">
            <v/>
          </cell>
          <cell r="J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 t="str">
            <v/>
          </cell>
          <cell r="T1236" t="str">
            <v/>
          </cell>
          <cell r="U1236" t="str">
            <v/>
          </cell>
          <cell r="W1236" t="str">
            <v/>
          </cell>
          <cell r="X1236" t="str">
            <v/>
          </cell>
          <cell r="AB1236">
            <v>0</v>
          </cell>
          <cell r="AC1236">
            <v>0</v>
          </cell>
          <cell r="AD1236">
            <v>0</v>
          </cell>
          <cell r="AJ1236">
            <v>0</v>
          </cell>
          <cell r="AK1236">
            <v>0</v>
          </cell>
        </row>
        <row r="1237">
          <cell r="B1237" t="str">
            <v/>
          </cell>
          <cell r="H1237" t="str">
            <v/>
          </cell>
          <cell r="J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 t="str">
            <v/>
          </cell>
          <cell r="T1237" t="str">
            <v/>
          </cell>
          <cell r="U1237" t="str">
            <v/>
          </cell>
          <cell r="W1237" t="str">
            <v/>
          </cell>
          <cell r="X1237" t="str">
            <v/>
          </cell>
          <cell r="AB1237">
            <v>0</v>
          </cell>
          <cell r="AC1237">
            <v>0</v>
          </cell>
          <cell r="AD1237">
            <v>0</v>
          </cell>
          <cell r="AJ1237">
            <v>0</v>
          </cell>
          <cell r="AK1237">
            <v>0</v>
          </cell>
        </row>
        <row r="1238">
          <cell r="B1238" t="str">
            <v/>
          </cell>
          <cell r="H1238" t="str">
            <v/>
          </cell>
          <cell r="J1238" t="str">
            <v/>
          </cell>
          <cell r="N1238" t="str">
            <v/>
          </cell>
          <cell r="O1238" t="str">
            <v/>
          </cell>
          <cell r="P1238" t="str">
            <v/>
          </cell>
          <cell r="Q1238" t="str">
            <v/>
          </cell>
          <cell r="T1238" t="str">
            <v/>
          </cell>
          <cell r="U1238" t="str">
            <v/>
          </cell>
          <cell r="W1238" t="str">
            <v/>
          </cell>
          <cell r="X1238" t="str">
            <v/>
          </cell>
          <cell r="AB1238">
            <v>0</v>
          </cell>
          <cell r="AC1238">
            <v>0</v>
          </cell>
          <cell r="AD1238">
            <v>0</v>
          </cell>
          <cell r="AJ1238">
            <v>0</v>
          </cell>
          <cell r="AK1238">
            <v>0</v>
          </cell>
        </row>
        <row r="1239">
          <cell r="B1239" t="str">
            <v/>
          </cell>
          <cell r="H1239" t="str">
            <v/>
          </cell>
          <cell r="J1239" t="str">
            <v/>
          </cell>
          <cell r="N1239" t="str">
            <v/>
          </cell>
          <cell r="O1239" t="str">
            <v/>
          </cell>
          <cell r="P1239" t="str">
            <v/>
          </cell>
          <cell r="Q1239" t="str">
            <v/>
          </cell>
          <cell r="T1239" t="str">
            <v/>
          </cell>
          <cell r="U1239" t="str">
            <v/>
          </cell>
          <cell r="W1239" t="str">
            <v/>
          </cell>
          <cell r="X1239" t="str">
            <v/>
          </cell>
          <cell r="AB1239">
            <v>0</v>
          </cell>
          <cell r="AC1239">
            <v>0</v>
          </cell>
          <cell r="AD1239">
            <v>0</v>
          </cell>
          <cell r="AJ1239">
            <v>0</v>
          </cell>
          <cell r="AK1239">
            <v>0</v>
          </cell>
        </row>
        <row r="1240">
          <cell r="B1240" t="str">
            <v/>
          </cell>
          <cell r="H1240" t="str">
            <v/>
          </cell>
          <cell r="J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 t="str">
            <v/>
          </cell>
          <cell r="T1240" t="str">
            <v/>
          </cell>
          <cell r="U1240" t="str">
            <v/>
          </cell>
          <cell r="W1240" t="str">
            <v/>
          </cell>
          <cell r="X1240" t="str">
            <v/>
          </cell>
          <cell r="AB1240">
            <v>0</v>
          </cell>
          <cell r="AC1240">
            <v>0</v>
          </cell>
          <cell r="AD1240">
            <v>0</v>
          </cell>
          <cell r="AJ1240">
            <v>0</v>
          </cell>
          <cell r="AK1240">
            <v>0</v>
          </cell>
        </row>
        <row r="1241">
          <cell r="B1241" t="str">
            <v/>
          </cell>
          <cell r="H1241" t="str">
            <v/>
          </cell>
          <cell r="J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 t="str">
            <v/>
          </cell>
          <cell r="T1241" t="str">
            <v/>
          </cell>
          <cell r="U1241" t="str">
            <v/>
          </cell>
          <cell r="W1241" t="str">
            <v/>
          </cell>
          <cell r="X1241" t="str">
            <v/>
          </cell>
          <cell r="AB1241">
            <v>0</v>
          </cell>
          <cell r="AC1241">
            <v>0</v>
          </cell>
          <cell r="AD1241">
            <v>0</v>
          </cell>
          <cell r="AJ1241">
            <v>0</v>
          </cell>
          <cell r="AK1241">
            <v>0</v>
          </cell>
        </row>
        <row r="1242">
          <cell r="B1242" t="str">
            <v/>
          </cell>
          <cell r="H1242" t="str">
            <v/>
          </cell>
          <cell r="J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 t="str">
            <v/>
          </cell>
          <cell r="T1242" t="str">
            <v/>
          </cell>
          <cell r="U1242" t="str">
            <v/>
          </cell>
          <cell r="W1242" t="str">
            <v/>
          </cell>
          <cell r="X1242" t="str">
            <v/>
          </cell>
          <cell r="AB1242">
            <v>0</v>
          </cell>
          <cell r="AC1242">
            <v>0</v>
          </cell>
          <cell r="AD1242">
            <v>0</v>
          </cell>
          <cell r="AJ1242">
            <v>0</v>
          </cell>
          <cell r="AK1242">
            <v>0</v>
          </cell>
        </row>
        <row r="1243">
          <cell r="B1243" t="str">
            <v/>
          </cell>
          <cell r="H1243" t="str">
            <v/>
          </cell>
          <cell r="J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 t="str">
            <v/>
          </cell>
          <cell r="T1243" t="str">
            <v/>
          </cell>
          <cell r="U1243" t="str">
            <v/>
          </cell>
          <cell r="W1243" t="str">
            <v/>
          </cell>
          <cell r="X1243" t="str">
            <v/>
          </cell>
          <cell r="AB1243">
            <v>0</v>
          </cell>
          <cell r="AC1243">
            <v>0</v>
          </cell>
          <cell r="AD1243">
            <v>0</v>
          </cell>
          <cell r="AJ1243">
            <v>0</v>
          </cell>
          <cell r="AK1243">
            <v>0</v>
          </cell>
        </row>
        <row r="1244">
          <cell r="B1244" t="str">
            <v/>
          </cell>
          <cell r="H1244" t="str">
            <v/>
          </cell>
          <cell r="J1244" t="str">
            <v/>
          </cell>
          <cell r="N1244" t="str">
            <v/>
          </cell>
          <cell r="O1244" t="str">
            <v/>
          </cell>
          <cell r="P1244" t="str">
            <v/>
          </cell>
          <cell r="Q1244" t="str">
            <v/>
          </cell>
          <cell r="T1244" t="str">
            <v/>
          </cell>
          <cell r="U1244" t="str">
            <v/>
          </cell>
          <cell r="W1244" t="str">
            <v/>
          </cell>
          <cell r="X1244" t="str">
            <v/>
          </cell>
          <cell r="AB1244">
            <v>0</v>
          </cell>
          <cell r="AC1244">
            <v>0</v>
          </cell>
          <cell r="AD1244">
            <v>0</v>
          </cell>
          <cell r="AJ1244">
            <v>0</v>
          </cell>
          <cell r="AK1244">
            <v>0</v>
          </cell>
        </row>
        <row r="1245">
          <cell r="B1245" t="str">
            <v/>
          </cell>
          <cell r="H1245" t="str">
            <v/>
          </cell>
          <cell r="J1245" t="str">
            <v/>
          </cell>
          <cell r="N1245" t="str">
            <v/>
          </cell>
          <cell r="O1245" t="str">
            <v/>
          </cell>
          <cell r="P1245" t="str">
            <v/>
          </cell>
          <cell r="Q1245" t="str">
            <v/>
          </cell>
          <cell r="T1245" t="str">
            <v/>
          </cell>
          <cell r="U1245" t="str">
            <v/>
          </cell>
          <cell r="W1245" t="str">
            <v/>
          </cell>
          <cell r="X1245" t="str">
            <v/>
          </cell>
          <cell r="AB1245">
            <v>0</v>
          </cell>
          <cell r="AC1245">
            <v>0</v>
          </cell>
          <cell r="AD1245">
            <v>0</v>
          </cell>
          <cell r="AJ1245">
            <v>0</v>
          </cell>
          <cell r="AK1245">
            <v>0</v>
          </cell>
        </row>
        <row r="1246">
          <cell r="B1246" t="str">
            <v/>
          </cell>
          <cell r="H1246" t="str">
            <v/>
          </cell>
          <cell r="J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 t="str">
            <v/>
          </cell>
          <cell r="T1246" t="str">
            <v/>
          </cell>
          <cell r="U1246" t="str">
            <v/>
          </cell>
          <cell r="W1246" t="str">
            <v/>
          </cell>
          <cell r="X1246" t="str">
            <v/>
          </cell>
          <cell r="AB1246">
            <v>0</v>
          </cell>
          <cell r="AC1246">
            <v>0</v>
          </cell>
          <cell r="AD1246">
            <v>0</v>
          </cell>
          <cell r="AJ1246">
            <v>0</v>
          </cell>
          <cell r="AK1246">
            <v>0</v>
          </cell>
        </row>
        <row r="1247">
          <cell r="B1247" t="str">
            <v/>
          </cell>
          <cell r="H1247" t="str">
            <v/>
          </cell>
          <cell r="J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 t="str">
            <v/>
          </cell>
          <cell r="T1247" t="str">
            <v/>
          </cell>
          <cell r="U1247" t="str">
            <v/>
          </cell>
          <cell r="W1247" t="str">
            <v/>
          </cell>
          <cell r="X1247" t="str">
            <v/>
          </cell>
          <cell r="AB1247">
            <v>0</v>
          </cell>
          <cell r="AC1247">
            <v>0</v>
          </cell>
          <cell r="AD1247">
            <v>0</v>
          </cell>
          <cell r="AJ1247">
            <v>0</v>
          </cell>
          <cell r="AK1247">
            <v>0</v>
          </cell>
        </row>
        <row r="1248">
          <cell r="B1248" t="str">
            <v/>
          </cell>
          <cell r="H1248" t="str">
            <v/>
          </cell>
          <cell r="J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str">
            <v/>
          </cell>
          <cell r="T1248" t="str">
            <v/>
          </cell>
          <cell r="U1248" t="str">
            <v/>
          </cell>
          <cell r="W1248" t="str">
            <v/>
          </cell>
          <cell r="X1248" t="str">
            <v/>
          </cell>
          <cell r="AB1248">
            <v>0</v>
          </cell>
          <cell r="AC1248">
            <v>0</v>
          </cell>
          <cell r="AD1248">
            <v>0</v>
          </cell>
          <cell r="AJ1248">
            <v>0</v>
          </cell>
          <cell r="AK1248">
            <v>0</v>
          </cell>
        </row>
        <row r="1249">
          <cell r="B1249" t="str">
            <v/>
          </cell>
          <cell r="H1249" t="str">
            <v/>
          </cell>
          <cell r="J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str">
            <v/>
          </cell>
          <cell r="T1249" t="str">
            <v/>
          </cell>
          <cell r="U1249" t="str">
            <v/>
          </cell>
          <cell r="W1249" t="str">
            <v/>
          </cell>
          <cell r="X1249" t="str">
            <v/>
          </cell>
          <cell r="AB1249">
            <v>0</v>
          </cell>
          <cell r="AC1249">
            <v>0</v>
          </cell>
          <cell r="AD1249">
            <v>0</v>
          </cell>
          <cell r="AJ1249">
            <v>0</v>
          </cell>
          <cell r="AK1249">
            <v>0</v>
          </cell>
        </row>
        <row r="1250">
          <cell r="B1250" t="str">
            <v/>
          </cell>
          <cell r="H1250" t="str">
            <v/>
          </cell>
          <cell r="J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str">
            <v/>
          </cell>
          <cell r="T1250" t="str">
            <v/>
          </cell>
          <cell r="U1250" t="str">
            <v/>
          </cell>
          <cell r="W1250" t="str">
            <v/>
          </cell>
          <cell r="X1250" t="str">
            <v/>
          </cell>
          <cell r="AB1250">
            <v>0</v>
          </cell>
          <cell r="AC1250">
            <v>0</v>
          </cell>
          <cell r="AD1250">
            <v>0</v>
          </cell>
          <cell r="AJ1250">
            <v>0</v>
          </cell>
          <cell r="AK1250">
            <v>0</v>
          </cell>
        </row>
        <row r="1251">
          <cell r="B1251" t="str">
            <v/>
          </cell>
          <cell r="H1251" t="str">
            <v/>
          </cell>
          <cell r="J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str">
            <v/>
          </cell>
          <cell r="T1251" t="str">
            <v/>
          </cell>
          <cell r="U1251" t="str">
            <v/>
          </cell>
          <cell r="W1251" t="str">
            <v/>
          </cell>
          <cell r="X1251" t="str">
            <v/>
          </cell>
          <cell r="AB1251">
            <v>0</v>
          </cell>
          <cell r="AC1251">
            <v>0</v>
          </cell>
          <cell r="AD1251">
            <v>0</v>
          </cell>
          <cell r="AJ1251">
            <v>0</v>
          </cell>
          <cell r="AK1251">
            <v>0</v>
          </cell>
        </row>
        <row r="1252">
          <cell r="B1252" t="str">
            <v/>
          </cell>
          <cell r="H1252" t="str">
            <v/>
          </cell>
          <cell r="J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str">
            <v/>
          </cell>
          <cell r="T1252" t="str">
            <v/>
          </cell>
          <cell r="U1252" t="str">
            <v/>
          </cell>
          <cell r="W1252" t="str">
            <v/>
          </cell>
          <cell r="X1252" t="str">
            <v/>
          </cell>
          <cell r="AB1252">
            <v>0</v>
          </cell>
          <cell r="AC1252">
            <v>0</v>
          </cell>
          <cell r="AD1252">
            <v>0</v>
          </cell>
          <cell r="AJ1252">
            <v>0</v>
          </cell>
          <cell r="AK1252">
            <v>0</v>
          </cell>
        </row>
        <row r="1253">
          <cell r="B1253" t="str">
            <v/>
          </cell>
          <cell r="H1253" t="str">
            <v/>
          </cell>
          <cell r="J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str">
            <v/>
          </cell>
          <cell r="T1253" t="str">
            <v/>
          </cell>
          <cell r="U1253" t="str">
            <v/>
          </cell>
          <cell r="W1253" t="str">
            <v/>
          </cell>
          <cell r="X1253" t="str">
            <v/>
          </cell>
          <cell r="AB1253">
            <v>0</v>
          </cell>
          <cell r="AC1253">
            <v>0</v>
          </cell>
          <cell r="AD1253">
            <v>0</v>
          </cell>
          <cell r="AJ1253">
            <v>0</v>
          </cell>
          <cell r="AK1253">
            <v>0</v>
          </cell>
        </row>
        <row r="1254">
          <cell r="B1254" t="str">
            <v/>
          </cell>
          <cell r="H1254" t="str">
            <v/>
          </cell>
          <cell r="J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str">
            <v/>
          </cell>
          <cell r="T1254" t="str">
            <v/>
          </cell>
          <cell r="U1254" t="str">
            <v/>
          </cell>
          <cell r="W1254" t="str">
            <v/>
          </cell>
          <cell r="X1254" t="str">
            <v/>
          </cell>
          <cell r="AB1254">
            <v>0</v>
          </cell>
          <cell r="AC1254">
            <v>0</v>
          </cell>
          <cell r="AD1254">
            <v>0</v>
          </cell>
          <cell r="AJ1254">
            <v>0</v>
          </cell>
          <cell r="AK1254">
            <v>0</v>
          </cell>
        </row>
        <row r="1255">
          <cell r="B1255" t="str">
            <v/>
          </cell>
          <cell r="H1255" t="str">
            <v/>
          </cell>
          <cell r="J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 t="str">
            <v/>
          </cell>
          <cell r="T1255" t="str">
            <v/>
          </cell>
          <cell r="U1255" t="str">
            <v/>
          </cell>
          <cell r="W1255" t="str">
            <v/>
          </cell>
          <cell r="X1255" t="str">
            <v/>
          </cell>
          <cell r="AB1255">
            <v>0</v>
          </cell>
          <cell r="AC1255">
            <v>0</v>
          </cell>
          <cell r="AD1255">
            <v>0</v>
          </cell>
          <cell r="AJ1255">
            <v>0</v>
          </cell>
          <cell r="AK1255">
            <v>0</v>
          </cell>
        </row>
        <row r="1256">
          <cell r="B1256" t="str">
            <v/>
          </cell>
          <cell r="H1256" t="str">
            <v/>
          </cell>
          <cell r="J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 t="str">
            <v/>
          </cell>
          <cell r="T1256" t="str">
            <v/>
          </cell>
          <cell r="U1256" t="str">
            <v/>
          </cell>
          <cell r="W1256" t="str">
            <v/>
          </cell>
          <cell r="X1256" t="str">
            <v/>
          </cell>
          <cell r="AB1256">
            <v>0</v>
          </cell>
          <cell r="AC1256">
            <v>0</v>
          </cell>
          <cell r="AD1256">
            <v>0</v>
          </cell>
          <cell r="AJ1256">
            <v>0</v>
          </cell>
          <cell r="AK1256">
            <v>0</v>
          </cell>
        </row>
        <row r="1257">
          <cell r="B1257" t="str">
            <v/>
          </cell>
          <cell r="H1257" t="str">
            <v/>
          </cell>
          <cell r="J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 t="str">
            <v/>
          </cell>
          <cell r="T1257" t="str">
            <v/>
          </cell>
          <cell r="U1257" t="str">
            <v/>
          </cell>
          <cell r="W1257" t="str">
            <v/>
          </cell>
          <cell r="X1257" t="str">
            <v/>
          </cell>
          <cell r="AB1257">
            <v>0</v>
          </cell>
          <cell r="AC1257">
            <v>0</v>
          </cell>
          <cell r="AD1257">
            <v>0</v>
          </cell>
          <cell r="AJ1257">
            <v>0</v>
          </cell>
          <cell r="AK1257">
            <v>0</v>
          </cell>
        </row>
        <row r="1258">
          <cell r="B1258" t="str">
            <v/>
          </cell>
          <cell r="H1258" t="str">
            <v/>
          </cell>
          <cell r="J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 t="str">
            <v/>
          </cell>
          <cell r="T1258" t="str">
            <v/>
          </cell>
          <cell r="U1258" t="str">
            <v/>
          </cell>
          <cell r="W1258" t="str">
            <v/>
          </cell>
          <cell r="X1258" t="str">
            <v/>
          </cell>
          <cell r="AB1258">
            <v>0</v>
          </cell>
          <cell r="AC1258">
            <v>0</v>
          </cell>
          <cell r="AD1258">
            <v>0</v>
          </cell>
          <cell r="AJ1258">
            <v>0</v>
          </cell>
          <cell r="AK1258">
            <v>0</v>
          </cell>
        </row>
        <row r="1259">
          <cell r="B1259" t="str">
            <v/>
          </cell>
          <cell r="H1259" t="str">
            <v/>
          </cell>
          <cell r="J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str">
            <v/>
          </cell>
          <cell r="T1259" t="str">
            <v/>
          </cell>
          <cell r="U1259" t="str">
            <v/>
          </cell>
          <cell r="W1259" t="str">
            <v/>
          </cell>
          <cell r="X1259" t="str">
            <v/>
          </cell>
          <cell r="AB1259">
            <v>0</v>
          </cell>
          <cell r="AC1259">
            <v>0</v>
          </cell>
          <cell r="AD1259">
            <v>0</v>
          </cell>
          <cell r="AJ1259">
            <v>0</v>
          </cell>
          <cell r="AK1259">
            <v>0</v>
          </cell>
        </row>
        <row r="1260">
          <cell r="B1260" t="str">
            <v/>
          </cell>
          <cell r="H1260" t="str">
            <v/>
          </cell>
          <cell r="J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 t="str">
            <v/>
          </cell>
          <cell r="T1260" t="str">
            <v/>
          </cell>
          <cell r="U1260" t="str">
            <v/>
          </cell>
          <cell r="W1260" t="str">
            <v/>
          </cell>
          <cell r="X1260" t="str">
            <v/>
          </cell>
          <cell r="AB1260">
            <v>0</v>
          </cell>
          <cell r="AC1260">
            <v>0</v>
          </cell>
          <cell r="AD1260">
            <v>0</v>
          </cell>
          <cell r="AJ1260">
            <v>0</v>
          </cell>
          <cell r="AK1260">
            <v>0</v>
          </cell>
        </row>
        <row r="1261">
          <cell r="B1261" t="str">
            <v/>
          </cell>
          <cell r="H1261" t="str">
            <v/>
          </cell>
          <cell r="J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 t="str">
            <v/>
          </cell>
          <cell r="T1261" t="str">
            <v/>
          </cell>
          <cell r="U1261" t="str">
            <v/>
          </cell>
          <cell r="W1261" t="str">
            <v/>
          </cell>
          <cell r="X1261" t="str">
            <v/>
          </cell>
          <cell r="AB1261">
            <v>0</v>
          </cell>
          <cell r="AC1261">
            <v>0</v>
          </cell>
          <cell r="AD1261">
            <v>0</v>
          </cell>
          <cell r="AJ1261">
            <v>0</v>
          </cell>
          <cell r="AK1261">
            <v>0</v>
          </cell>
        </row>
        <row r="1262">
          <cell r="B1262" t="str">
            <v/>
          </cell>
          <cell r="H1262" t="str">
            <v/>
          </cell>
          <cell r="J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str">
            <v/>
          </cell>
          <cell r="T1262" t="str">
            <v/>
          </cell>
          <cell r="U1262" t="str">
            <v/>
          </cell>
          <cell r="W1262" t="str">
            <v/>
          </cell>
          <cell r="X1262" t="str">
            <v/>
          </cell>
          <cell r="AB1262">
            <v>0</v>
          </cell>
          <cell r="AC1262">
            <v>0</v>
          </cell>
          <cell r="AD1262">
            <v>0</v>
          </cell>
          <cell r="AJ1262">
            <v>0</v>
          </cell>
          <cell r="AK1262">
            <v>0</v>
          </cell>
        </row>
        <row r="1263">
          <cell r="B1263" t="str">
            <v/>
          </cell>
          <cell r="H1263" t="str">
            <v/>
          </cell>
          <cell r="J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str">
            <v/>
          </cell>
          <cell r="T1263" t="str">
            <v/>
          </cell>
          <cell r="U1263" t="str">
            <v/>
          </cell>
          <cell r="W1263" t="str">
            <v/>
          </cell>
          <cell r="X1263" t="str">
            <v/>
          </cell>
          <cell r="AB1263">
            <v>0</v>
          </cell>
          <cell r="AC1263">
            <v>0</v>
          </cell>
          <cell r="AD1263">
            <v>0</v>
          </cell>
          <cell r="AJ1263">
            <v>0</v>
          </cell>
          <cell r="AK1263">
            <v>0</v>
          </cell>
        </row>
        <row r="1264">
          <cell r="B1264" t="str">
            <v/>
          </cell>
          <cell r="H1264" t="str">
            <v/>
          </cell>
          <cell r="J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 t="str">
            <v/>
          </cell>
          <cell r="T1264" t="str">
            <v/>
          </cell>
          <cell r="U1264" t="str">
            <v/>
          </cell>
          <cell r="W1264" t="str">
            <v/>
          </cell>
          <cell r="X1264" t="str">
            <v/>
          </cell>
          <cell r="AB1264">
            <v>0</v>
          </cell>
          <cell r="AC1264">
            <v>0</v>
          </cell>
          <cell r="AD1264">
            <v>0</v>
          </cell>
          <cell r="AJ1264">
            <v>0</v>
          </cell>
          <cell r="AK1264">
            <v>0</v>
          </cell>
        </row>
        <row r="1265">
          <cell r="B1265" t="str">
            <v/>
          </cell>
          <cell r="H1265" t="str">
            <v/>
          </cell>
          <cell r="J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str">
            <v/>
          </cell>
          <cell r="T1265" t="str">
            <v/>
          </cell>
          <cell r="U1265" t="str">
            <v/>
          </cell>
          <cell r="W1265" t="str">
            <v/>
          </cell>
          <cell r="X1265" t="str">
            <v/>
          </cell>
          <cell r="AB1265">
            <v>0</v>
          </cell>
          <cell r="AC1265">
            <v>0</v>
          </cell>
          <cell r="AD1265">
            <v>0</v>
          </cell>
          <cell r="AJ1265">
            <v>0</v>
          </cell>
          <cell r="AK1265">
            <v>0</v>
          </cell>
        </row>
        <row r="1266">
          <cell r="B1266" t="str">
            <v/>
          </cell>
          <cell r="H1266" t="str">
            <v/>
          </cell>
          <cell r="J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 t="str">
            <v/>
          </cell>
          <cell r="T1266" t="str">
            <v/>
          </cell>
          <cell r="U1266" t="str">
            <v/>
          </cell>
          <cell r="W1266" t="str">
            <v/>
          </cell>
          <cell r="X1266" t="str">
            <v/>
          </cell>
          <cell r="AB1266">
            <v>0</v>
          </cell>
          <cell r="AC1266">
            <v>0</v>
          </cell>
          <cell r="AD1266">
            <v>0</v>
          </cell>
          <cell r="AJ1266">
            <v>0</v>
          </cell>
          <cell r="AK1266">
            <v>0</v>
          </cell>
        </row>
        <row r="1267">
          <cell r="B1267" t="str">
            <v/>
          </cell>
          <cell r="H1267" t="str">
            <v/>
          </cell>
          <cell r="J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str">
            <v/>
          </cell>
          <cell r="T1267" t="str">
            <v/>
          </cell>
          <cell r="U1267" t="str">
            <v/>
          </cell>
          <cell r="W1267" t="str">
            <v/>
          </cell>
          <cell r="X1267" t="str">
            <v/>
          </cell>
          <cell r="AB1267">
            <v>0</v>
          </cell>
          <cell r="AC1267">
            <v>0</v>
          </cell>
          <cell r="AD1267">
            <v>0</v>
          </cell>
          <cell r="AJ1267">
            <v>0</v>
          </cell>
          <cell r="AK1267">
            <v>0</v>
          </cell>
        </row>
        <row r="1268">
          <cell r="B1268" t="str">
            <v/>
          </cell>
          <cell r="H1268" t="str">
            <v/>
          </cell>
          <cell r="J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 t="str">
            <v/>
          </cell>
          <cell r="T1268" t="str">
            <v/>
          </cell>
          <cell r="U1268" t="str">
            <v/>
          </cell>
          <cell r="W1268" t="str">
            <v/>
          </cell>
          <cell r="X1268" t="str">
            <v/>
          </cell>
          <cell r="AB1268">
            <v>0</v>
          </cell>
          <cell r="AC1268">
            <v>0</v>
          </cell>
          <cell r="AD1268">
            <v>0</v>
          </cell>
          <cell r="AJ1268">
            <v>0</v>
          </cell>
          <cell r="AK1268">
            <v>0</v>
          </cell>
        </row>
        <row r="1269">
          <cell r="B1269" t="str">
            <v/>
          </cell>
          <cell r="H1269" t="str">
            <v/>
          </cell>
          <cell r="J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 t="str">
            <v/>
          </cell>
          <cell r="T1269" t="str">
            <v/>
          </cell>
          <cell r="U1269" t="str">
            <v/>
          </cell>
          <cell r="W1269" t="str">
            <v/>
          </cell>
          <cell r="X1269" t="str">
            <v/>
          </cell>
          <cell r="AB1269">
            <v>0</v>
          </cell>
          <cell r="AC1269">
            <v>0</v>
          </cell>
          <cell r="AD1269">
            <v>0</v>
          </cell>
          <cell r="AJ1269">
            <v>0</v>
          </cell>
          <cell r="AK1269">
            <v>0</v>
          </cell>
        </row>
        <row r="1270">
          <cell r="B1270" t="str">
            <v/>
          </cell>
          <cell r="H1270" t="str">
            <v/>
          </cell>
          <cell r="J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 t="str">
            <v/>
          </cell>
          <cell r="T1270" t="str">
            <v/>
          </cell>
          <cell r="U1270" t="str">
            <v/>
          </cell>
          <cell r="W1270" t="str">
            <v/>
          </cell>
          <cell r="X1270" t="str">
            <v/>
          </cell>
          <cell r="AB1270">
            <v>0</v>
          </cell>
          <cell r="AC1270">
            <v>0</v>
          </cell>
          <cell r="AD1270">
            <v>0</v>
          </cell>
          <cell r="AJ1270">
            <v>0</v>
          </cell>
          <cell r="AK1270">
            <v>0</v>
          </cell>
        </row>
        <row r="1271">
          <cell r="B1271" t="str">
            <v/>
          </cell>
          <cell r="H1271" t="str">
            <v/>
          </cell>
          <cell r="J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 t="str">
            <v/>
          </cell>
          <cell r="T1271" t="str">
            <v/>
          </cell>
          <cell r="U1271" t="str">
            <v/>
          </cell>
          <cell r="W1271" t="str">
            <v/>
          </cell>
          <cell r="X1271" t="str">
            <v/>
          </cell>
          <cell r="AB1271">
            <v>0</v>
          </cell>
          <cell r="AC1271">
            <v>0</v>
          </cell>
          <cell r="AD1271">
            <v>0</v>
          </cell>
          <cell r="AJ1271">
            <v>0</v>
          </cell>
          <cell r="AK1271">
            <v>0</v>
          </cell>
        </row>
        <row r="1272">
          <cell r="B1272" t="str">
            <v/>
          </cell>
          <cell r="H1272" t="str">
            <v/>
          </cell>
          <cell r="J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str">
            <v/>
          </cell>
          <cell r="T1272" t="str">
            <v/>
          </cell>
          <cell r="U1272" t="str">
            <v/>
          </cell>
          <cell r="W1272" t="str">
            <v/>
          </cell>
          <cell r="X1272" t="str">
            <v/>
          </cell>
          <cell r="AB1272">
            <v>0</v>
          </cell>
          <cell r="AC1272">
            <v>0</v>
          </cell>
          <cell r="AD1272">
            <v>0</v>
          </cell>
          <cell r="AJ1272">
            <v>0</v>
          </cell>
          <cell r="AK1272">
            <v>0</v>
          </cell>
        </row>
        <row r="1273">
          <cell r="B1273" t="str">
            <v/>
          </cell>
          <cell r="H1273" t="str">
            <v/>
          </cell>
          <cell r="J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str">
            <v/>
          </cell>
          <cell r="T1273" t="str">
            <v/>
          </cell>
          <cell r="U1273" t="str">
            <v/>
          </cell>
          <cell r="W1273" t="str">
            <v/>
          </cell>
          <cell r="X1273" t="str">
            <v/>
          </cell>
          <cell r="AB1273">
            <v>0</v>
          </cell>
          <cell r="AC1273">
            <v>0</v>
          </cell>
          <cell r="AD1273">
            <v>0</v>
          </cell>
          <cell r="AJ1273">
            <v>0</v>
          </cell>
          <cell r="AK1273">
            <v>0</v>
          </cell>
        </row>
        <row r="1274">
          <cell r="B1274" t="str">
            <v/>
          </cell>
          <cell r="H1274" t="str">
            <v/>
          </cell>
          <cell r="J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str">
            <v/>
          </cell>
          <cell r="T1274" t="str">
            <v/>
          </cell>
          <cell r="U1274" t="str">
            <v/>
          </cell>
          <cell r="W1274" t="str">
            <v/>
          </cell>
          <cell r="X1274" t="str">
            <v/>
          </cell>
          <cell r="AB1274">
            <v>0</v>
          </cell>
          <cell r="AC1274">
            <v>0</v>
          </cell>
          <cell r="AD1274">
            <v>0</v>
          </cell>
          <cell r="AJ1274">
            <v>0</v>
          </cell>
          <cell r="AK1274">
            <v>0</v>
          </cell>
        </row>
        <row r="1275">
          <cell r="B1275" t="str">
            <v/>
          </cell>
          <cell r="H1275" t="str">
            <v/>
          </cell>
          <cell r="J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 t="str">
            <v/>
          </cell>
          <cell r="T1275" t="str">
            <v/>
          </cell>
          <cell r="U1275" t="str">
            <v/>
          </cell>
          <cell r="W1275" t="str">
            <v/>
          </cell>
          <cell r="X1275" t="str">
            <v/>
          </cell>
          <cell r="AB1275">
            <v>0</v>
          </cell>
          <cell r="AC1275">
            <v>0</v>
          </cell>
          <cell r="AD1275">
            <v>0</v>
          </cell>
          <cell r="AJ1275">
            <v>0</v>
          </cell>
          <cell r="AK1275">
            <v>0</v>
          </cell>
        </row>
        <row r="1276">
          <cell r="B1276" t="str">
            <v/>
          </cell>
          <cell r="H1276" t="str">
            <v/>
          </cell>
          <cell r="J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 t="str">
            <v/>
          </cell>
          <cell r="T1276" t="str">
            <v/>
          </cell>
          <cell r="U1276" t="str">
            <v/>
          </cell>
          <cell r="W1276" t="str">
            <v/>
          </cell>
          <cell r="X1276" t="str">
            <v/>
          </cell>
          <cell r="AB1276">
            <v>0</v>
          </cell>
          <cell r="AC1276">
            <v>0</v>
          </cell>
          <cell r="AD1276">
            <v>0</v>
          </cell>
          <cell r="AJ1276">
            <v>0</v>
          </cell>
          <cell r="AK1276">
            <v>0</v>
          </cell>
        </row>
        <row r="1277">
          <cell r="B1277" t="str">
            <v/>
          </cell>
          <cell r="H1277" t="str">
            <v/>
          </cell>
          <cell r="J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 t="str">
            <v/>
          </cell>
          <cell r="T1277" t="str">
            <v/>
          </cell>
          <cell r="U1277" t="str">
            <v/>
          </cell>
          <cell r="W1277" t="str">
            <v/>
          </cell>
          <cell r="X1277" t="str">
            <v/>
          </cell>
          <cell r="AB1277">
            <v>0</v>
          </cell>
          <cell r="AC1277">
            <v>0</v>
          </cell>
          <cell r="AD1277">
            <v>0</v>
          </cell>
          <cell r="AJ1277">
            <v>0</v>
          </cell>
          <cell r="AK1277">
            <v>0</v>
          </cell>
        </row>
        <row r="1278">
          <cell r="B1278" t="str">
            <v/>
          </cell>
          <cell r="H1278" t="str">
            <v/>
          </cell>
          <cell r="J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 t="str">
            <v/>
          </cell>
          <cell r="T1278" t="str">
            <v/>
          </cell>
          <cell r="U1278" t="str">
            <v/>
          </cell>
          <cell r="W1278" t="str">
            <v/>
          </cell>
          <cell r="X1278" t="str">
            <v/>
          </cell>
          <cell r="AB1278">
            <v>0</v>
          </cell>
          <cell r="AC1278">
            <v>0</v>
          </cell>
          <cell r="AD1278">
            <v>0</v>
          </cell>
          <cell r="AJ1278">
            <v>0</v>
          </cell>
          <cell r="AK1278">
            <v>0</v>
          </cell>
        </row>
        <row r="1279">
          <cell r="B1279" t="str">
            <v/>
          </cell>
          <cell r="H1279" t="str">
            <v/>
          </cell>
          <cell r="J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 t="str">
            <v/>
          </cell>
          <cell r="T1279" t="str">
            <v/>
          </cell>
          <cell r="U1279" t="str">
            <v/>
          </cell>
          <cell r="W1279" t="str">
            <v/>
          </cell>
          <cell r="X1279" t="str">
            <v/>
          </cell>
          <cell r="AB1279">
            <v>0</v>
          </cell>
          <cell r="AC1279">
            <v>0</v>
          </cell>
          <cell r="AD1279">
            <v>0</v>
          </cell>
          <cell r="AJ1279">
            <v>0</v>
          </cell>
          <cell r="AK1279">
            <v>0</v>
          </cell>
        </row>
        <row r="1280">
          <cell r="B1280" t="str">
            <v/>
          </cell>
          <cell r="H1280" t="str">
            <v/>
          </cell>
          <cell r="J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 t="str">
            <v/>
          </cell>
          <cell r="T1280" t="str">
            <v/>
          </cell>
          <cell r="U1280" t="str">
            <v/>
          </cell>
          <cell r="W1280" t="str">
            <v/>
          </cell>
          <cell r="X1280" t="str">
            <v/>
          </cell>
          <cell r="AB1280">
            <v>0</v>
          </cell>
          <cell r="AC1280">
            <v>0</v>
          </cell>
          <cell r="AD1280">
            <v>0</v>
          </cell>
          <cell r="AJ1280">
            <v>0</v>
          </cell>
          <cell r="AK1280">
            <v>0</v>
          </cell>
        </row>
        <row r="1281">
          <cell r="B1281" t="str">
            <v/>
          </cell>
          <cell r="H1281" t="str">
            <v/>
          </cell>
          <cell r="J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 t="str">
            <v/>
          </cell>
          <cell r="T1281" t="str">
            <v/>
          </cell>
          <cell r="U1281" t="str">
            <v/>
          </cell>
          <cell r="W1281" t="str">
            <v/>
          </cell>
          <cell r="X1281" t="str">
            <v/>
          </cell>
          <cell r="AB1281">
            <v>0</v>
          </cell>
          <cell r="AC1281">
            <v>0</v>
          </cell>
          <cell r="AD1281">
            <v>0</v>
          </cell>
          <cell r="AJ1281">
            <v>0</v>
          </cell>
          <cell r="AK1281">
            <v>0</v>
          </cell>
        </row>
        <row r="1282">
          <cell r="B1282" t="str">
            <v/>
          </cell>
          <cell r="H1282" t="str">
            <v/>
          </cell>
          <cell r="J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 t="str">
            <v/>
          </cell>
          <cell r="T1282" t="str">
            <v/>
          </cell>
          <cell r="U1282" t="str">
            <v/>
          </cell>
          <cell r="W1282" t="str">
            <v/>
          </cell>
          <cell r="X1282" t="str">
            <v/>
          </cell>
          <cell r="AB1282">
            <v>0</v>
          </cell>
          <cell r="AC1282">
            <v>0</v>
          </cell>
          <cell r="AD1282">
            <v>0</v>
          </cell>
          <cell r="AJ1282">
            <v>0</v>
          </cell>
          <cell r="AK1282">
            <v>0</v>
          </cell>
        </row>
        <row r="1283">
          <cell r="B1283" t="str">
            <v/>
          </cell>
          <cell r="H1283" t="str">
            <v/>
          </cell>
          <cell r="J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str">
            <v/>
          </cell>
          <cell r="T1283" t="str">
            <v/>
          </cell>
          <cell r="U1283" t="str">
            <v/>
          </cell>
          <cell r="W1283" t="str">
            <v/>
          </cell>
          <cell r="X1283" t="str">
            <v/>
          </cell>
          <cell r="AB1283">
            <v>0</v>
          </cell>
          <cell r="AC1283">
            <v>0</v>
          </cell>
          <cell r="AD1283">
            <v>0</v>
          </cell>
          <cell r="AJ1283">
            <v>0</v>
          </cell>
          <cell r="AK1283">
            <v>0</v>
          </cell>
        </row>
        <row r="1284">
          <cell r="B1284" t="str">
            <v/>
          </cell>
          <cell r="H1284" t="str">
            <v/>
          </cell>
          <cell r="J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str">
            <v/>
          </cell>
          <cell r="T1284" t="str">
            <v/>
          </cell>
          <cell r="U1284" t="str">
            <v/>
          </cell>
          <cell r="W1284" t="str">
            <v/>
          </cell>
          <cell r="X1284" t="str">
            <v/>
          </cell>
          <cell r="AB1284">
            <v>0</v>
          </cell>
          <cell r="AC1284">
            <v>0</v>
          </cell>
          <cell r="AD1284">
            <v>0</v>
          </cell>
          <cell r="AJ1284">
            <v>0</v>
          </cell>
          <cell r="AK1284">
            <v>0</v>
          </cell>
        </row>
        <row r="1285">
          <cell r="B1285" t="str">
            <v/>
          </cell>
          <cell r="H1285" t="str">
            <v/>
          </cell>
          <cell r="J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 t="str">
            <v/>
          </cell>
          <cell r="T1285" t="str">
            <v/>
          </cell>
          <cell r="U1285" t="str">
            <v/>
          </cell>
          <cell r="W1285" t="str">
            <v/>
          </cell>
          <cell r="X1285" t="str">
            <v/>
          </cell>
          <cell r="AB1285">
            <v>0</v>
          </cell>
          <cell r="AC1285">
            <v>0</v>
          </cell>
          <cell r="AD1285">
            <v>0</v>
          </cell>
          <cell r="AJ1285">
            <v>0</v>
          </cell>
          <cell r="AK1285">
            <v>0</v>
          </cell>
        </row>
        <row r="1286">
          <cell r="B1286" t="str">
            <v/>
          </cell>
          <cell r="H1286" t="str">
            <v/>
          </cell>
          <cell r="J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str">
            <v/>
          </cell>
          <cell r="T1286" t="str">
            <v/>
          </cell>
          <cell r="U1286" t="str">
            <v/>
          </cell>
          <cell r="W1286" t="str">
            <v/>
          </cell>
          <cell r="X1286" t="str">
            <v/>
          </cell>
          <cell r="AB1286">
            <v>0</v>
          </cell>
          <cell r="AC1286">
            <v>0</v>
          </cell>
          <cell r="AD1286">
            <v>0</v>
          </cell>
          <cell r="AJ1286">
            <v>0</v>
          </cell>
          <cell r="AK1286">
            <v>0</v>
          </cell>
        </row>
        <row r="1287">
          <cell r="B1287" t="str">
            <v/>
          </cell>
          <cell r="H1287" t="str">
            <v/>
          </cell>
          <cell r="J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 t="str">
            <v/>
          </cell>
          <cell r="T1287" t="str">
            <v/>
          </cell>
          <cell r="U1287" t="str">
            <v/>
          </cell>
          <cell r="W1287" t="str">
            <v/>
          </cell>
          <cell r="X1287" t="str">
            <v/>
          </cell>
          <cell r="AB1287">
            <v>0</v>
          </cell>
          <cell r="AC1287">
            <v>0</v>
          </cell>
          <cell r="AD1287">
            <v>0</v>
          </cell>
          <cell r="AJ1287">
            <v>0</v>
          </cell>
          <cell r="AK1287">
            <v>0</v>
          </cell>
        </row>
        <row r="1288">
          <cell r="B1288" t="str">
            <v/>
          </cell>
          <cell r="H1288" t="str">
            <v/>
          </cell>
          <cell r="J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 t="str">
            <v/>
          </cell>
          <cell r="T1288" t="str">
            <v/>
          </cell>
          <cell r="U1288" t="str">
            <v/>
          </cell>
          <cell r="W1288" t="str">
            <v/>
          </cell>
          <cell r="X1288" t="str">
            <v/>
          </cell>
          <cell r="AB1288">
            <v>0</v>
          </cell>
          <cell r="AC1288">
            <v>0</v>
          </cell>
          <cell r="AD1288">
            <v>0</v>
          </cell>
          <cell r="AJ1288">
            <v>0</v>
          </cell>
          <cell r="AK1288">
            <v>0</v>
          </cell>
        </row>
        <row r="1289">
          <cell r="B1289" t="str">
            <v/>
          </cell>
          <cell r="H1289" t="str">
            <v/>
          </cell>
          <cell r="J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str">
            <v/>
          </cell>
          <cell r="T1289" t="str">
            <v/>
          </cell>
          <cell r="U1289" t="str">
            <v/>
          </cell>
          <cell r="W1289" t="str">
            <v/>
          </cell>
          <cell r="X1289" t="str">
            <v/>
          </cell>
          <cell r="AB1289">
            <v>0</v>
          </cell>
          <cell r="AC1289">
            <v>0</v>
          </cell>
          <cell r="AD1289">
            <v>0</v>
          </cell>
          <cell r="AJ1289">
            <v>0</v>
          </cell>
          <cell r="AK1289">
            <v>0</v>
          </cell>
        </row>
        <row r="1290">
          <cell r="B1290" t="str">
            <v/>
          </cell>
          <cell r="H1290" t="str">
            <v/>
          </cell>
          <cell r="J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 t="str">
            <v/>
          </cell>
          <cell r="T1290" t="str">
            <v/>
          </cell>
          <cell r="U1290" t="str">
            <v/>
          </cell>
          <cell r="W1290" t="str">
            <v/>
          </cell>
          <cell r="X1290" t="str">
            <v/>
          </cell>
          <cell r="AB1290">
            <v>0</v>
          </cell>
          <cell r="AC1290">
            <v>0</v>
          </cell>
          <cell r="AD1290">
            <v>0</v>
          </cell>
          <cell r="AJ1290">
            <v>0</v>
          </cell>
          <cell r="AK1290">
            <v>0</v>
          </cell>
        </row>
        <row r="1291">
          <cell r="B1291" t="str">
            <v/>
          </cell>
          <cell r="H1291" t="str">
            <v/>
          </cell>
          <cell r="J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 t="str">
            <v/>
          </cell>
          <cell r="T1291" t="str">
            <v/>
          </cell>
          <cell r="U1291" t="str">
            <v/>
          </cell>
          <cell r="W1291" t="str">
            <v/>
          </cell>
          <cell r="X1291" t="str">
            <v/>
          </cell>
          <cell r="AB1291">
            <v>0</v>
          </cell>
          <cell r="AC1291">
            <v>0</v>
          </cell>
          <cell r="AD1291">
            <v>0</v>
          </cell>
          <cell r="AJ1291">
            <v>0</v>
          </cell>
          <cell r="AK1291">
            <v>0</v>
          </cell>
        </row>
        <row r="1292">
          <cell r="B1292" t="str">
            <v/>
          </cell>
          <cell r="H1292" t="str">
            <v/>
          </cell>
          <cell r="J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str">
            <v/>
          </cell>
          <cell r="T1292" t="str">
            <v/>
          </cell>
          <cell r="U1292" t="str">
            <v/>
          </cell>
          <cell r="W1292" t="str">
            <v/>
          </cell>
          <cell r="X1292" t="str">
            <v/>
          </cell>
          <cell r="AB1292">
            <v>0</v>
          </cell>
          <cell r="AC1292">
            <v>0</v>
          </cell>
          <cell r="AD1292">
            <v>0</v>
          </cell>
          <cell r="AJ1292">
            <v>0</v>
          </cell>
          <cell r="AK1292">
            <v>0</v>
          </cell>
        </row>
        <row r="1293">
          <cell r="B1293" t="str">
            <v/>
          </cell>
          <cell r="H1293" t="str">
            <v/>
          </cell>
          <cell r="J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str">
            <v/>
          </cell>
          <cell r="T1293" t="str">
            <v/>
          </cell>
          <cell r="U1293" t="str">
            <v/>
          </cell>
          <cell r="W1293" t="str">
            <v/>
          </cell>
          <cell r="X1293" t="str">
            <v/>
          </cell>
          <cell r="AB1293">
            <v>0</v>
          </cell>
          <cell r="AC1293">
            <v>0</v>
          </cell>
          <cell r="AD1293">
            <v>0</v>
          </cell>
          <cell r="AJ1293">
            <v>0</v>
          </cell>
          <cell r="AK1293">
            <v>0</v>
          </cell>
        </row>
        <row r="1294">
          <cell r="B1294" t="str">
            <v/>
          </cell>
          <cell r="H1294" t="str">
            <v/>
          </cell>
          <cell r="J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str">
            <v/>
          </cell>
          <cell r="T1294" t="str">
            <v/>
          </cell>
          <cell r="U1294" t="str">
            <v/>
          </cell>
          <cell r="W1294" t="str">
            <v/>
          </cell>
          <cell r="X1294" t="str">
            <v/>
          </cell>
          <cell r="AB1294">
            <v>0</v>
          </cell>
          <cell r="AC1294">
            <v>0</v>
          </cell>
          <cell r="AD1294">
            <v>0</v>
          </cell>
          <cell r="AJ1294">
            <v>0</v>
          </cell>
          <cell r="AK1294">
            <v>0</v>
          </cell>
        </row>
        <row r="1295">
          <cell r="B1295" t="str">
            <v/>
          </cell>
          <cell r="H1295" t="str">
            <v/>
          </cell>
          <cell r="J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str">
            <v/>
          </cell>
          <cell r="T1295" t="str">
            <v/>
          </cell>
          <cell r="U1295" t="str">
            <v/>
          </cell>
          <cell r="W1295" t="str">
            <v/>
          </cell>
          <cell r="X1295" t="str">
            <v/>
          </cell>
          <cell r="AB1295">
            <v>0</v>
          </cell>
          <cell r="AC1295">
            <v>0</v>
          </cell>
          <cell r="AD1295">
            <v>0</v>
          </cell>
          <cell r="AJ1295">
            <v>0</v>
          </cell>
          <cell r="AK1295">
            <v>0</v>
          </cell>
        </row>
        <row r="1296">
          <cell r="B1296" t="str">
            <v/>
          </cell>
          <cell r="H1296" t="str">
            <v/>
          </cell>
          <cell r="J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str">
            <v/>
          </cell>
          <cell r="T1296" t="str">
            <v/>
          </cell>
          <cell r="U1296" t="str">
            <v/>
          </cell>
          <cell r="W1296" t="str">
            <v/>
          </cell>
          <cell r="X1296" t="str">
            <v/>
          </cell>
          <cell r="AB1296">
            <v>0</v>
          </cell>
          <cell r="AC1296">
            <v>0</v>
          </cell>
          <cell r="AD1296">
            <v>0</v>
          </cell>
          <cell r="AJ1296">
            <v>0</v>
          </cell>
          <cell r="AK1296">
            <v>0</v>
          </cell>
        </row>
        <row r="1297">
          <cell r="B1297" t="str">
            <v/>
          </cell>
          <cell r="H1297" t="str">
            <v/>
          </cell>
          <cell r="J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 t="str">
            <v/>
          </cell>
          <cell r="T1297" t="str">
            <v/>
          </cell>
          <cell r="U1297" t="str">
            <v/>
          </cell>
          <cell r="W1297" t="str">
            <v/>
          </cell>
          <cell r="X1297" t="str">
            <v/>
          </cell>
          <cell r="AB1297">
            <v>0</v>
          </cell>
          <cell r="AC1297">
            <v>0</v>
          </cell>
          <cell r="AD1297">
            <v>0</v>
          </cell>
          <cell r="AJ1297">
            <v>0</v>
          </cell>
          <cell r="AK1297">
            <v>0</v>
          </cell>
        </row>
        <row r="1298">
          <cell r="B1298" t="str">
            <v/>
          </cell>
          <cell r="H1298" t="str">
            <v/>
          </cell>
          <cell r="J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str">
            <v/>
          </cell>
          <cell r="T1298" t="str">
            <v/>
          </cell>
          <cell r="U1298" t="str">
            <v/>
          </cell>
          <cell r="W1298" t="str">
            <v/>
          </cell>
          <cell r="X1298" t="str">
            <v/>
          </cell>
          <cell r="AB1298">
            <v>0</v>
          </cell>
          <cell r="AC1298">
            <v>0</v>
          </cell>
          <cell r="AD1298">
            <v>0</v>
          </cell>
          <cell r="AJ1298">
            <v>0</v>
          </cell>
          <cell r="AK1298">
            <v>0</v>
          </cell>
        </row>
        <row r="1299">
          <cell r="B1299" t="str">
            <v/>
          </cell>
          <cell r="H1299" t="str">
            <v/>
          </cell>
          <cell r="J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 t="str">
            <v/>
          </cell>
          <cell r="T1299" t="str">
            <v/>
          </cell>
          <cell r="U1299" t="str">
            <v/>
          </cell>
          <cell r="W1299" t="str">
            <v/>
          </cell>
          <cell r="X1299" t="str">
            <v/>
          </cell>
          <cell r="AB1299">
            <v>0</v>
          </cell>
          <cell r="AC1299">
            <v>0</v>
          </cell>
          <cell r="AD1299">
            <v>0</v>
          </cell>
          <cell r="AJ1299">
            <v>0</v>
          </cell>
          <cell r="AK1299">
            <v>0</v>
          </cell>
        </row>
        <row r="1300">
          <cell r="B1300" t="str">
            <v/>
          </cell>
          <cell r="H1300" t="str">
            <v/>
          </cell>
          <cell r="J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str">
            <v/>
          </cell>
          <cell r="T1300" t="str">
            <v/>
          </cell>
          <cell r="U1300" t="str">
            <v/>
          </cell>
          <cell r="W1300" t="str">
            <v/>
          </cell>
          <cell r="X1300" t="str">
            <v/>
          </cell>
          <cell r="AB1300">
            <v>0</v>
          </cell>
          <cell r="AC1300">
            <v>0</v>
          </cell>
          <cell r="AD1300">
            <v>0</v>
          </cell>
          <cell r="AJ1300">
            <v>0</v>
          </cell>
          <cell r="AK1300">
            <v>0</v>
          </cell>
        </row>
        <row r="1301">
          <cell r="B1301" t="str">
            <v/>
          </cell>
          <cell r="H1301" t="str">
            <v/>
          </cell>
          <cell r="J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str">
            <v/>
          </cell>
          <cell r="T1301" t="str">
            <v/>
          </cell>
          <cell r="U1301" t="str">
            <v/>
          </cell>
          <cell r="W1301" t="str">
            <v/>
          </cell>
          <cell r="X1301" t="str">
            <v/>
          </cell>
          <cell r="AB1301">
            <v>0</v>
          </cell>
          <cell r="AC1301">
            <v>0</v>
          </cell>
          <cell r="AD1301">
            <v>0</v>
          </cell>
          <cell r="AJ1301">
            <v>0</v>
          </cell>
          <cell r="AK1301">
            <v>0</v>
          </cell>
        </row>
        <row r="1302">
          <cell r="B1302" t="str">
            <v/>
          </cell>
          <cell r="H1302" t="str">
            <v/>
          </cell>
          <cell r="J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str">
            <v/>
          </cell>
          <cell r="T1302" t="str">
            <v/>
          </cell>
          <cell r="U1302" t="str">
            <v/>
          </cell>
          <cell r="W1302" t="str">
            <v/>
          </cell>
          <cell r="X1302" t="str">
            <v/>
          </cell>
          <cell r="AB1302">
            <v>0</v>
          </cell>
          <cell r="AC1302">
            <v>0</v>
          </cell>
          <cell r="AD1302">
            <v>0</v>
          </cell>
          <cell r="AJ1302">
            <v>0</v>
          </cell>
          <cell r="AK1302">
            <v>0</v>
          </cell>
        </row>
        <row r="1303">
          <cell r="B1303" t="str">
            <v/>
          </cell>
          <cell r="H1303" t="str">
            <v/>
          </cell>
          <cell r="J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 t="str">
            <v/>
          </cell>
          <cell r="T1303" t="str">
            <v/>
          </cell>
          <cell r="U1303" t="str">
            <v/>
          </cell>
          <cell r="W1303" t="str">
            <v/>
          </cell>
          <cell r="X1303" t="str">
            <v/>
          </cell>
          <cell r="AB1303">
            <v>0</v>
          </cell>
          <cell r="AC1303">
            <v>0</v>
          </cell>
          <cell r="AD1303">
            <v>0</v>
          </cell>
          <cell r="AJ1303">
            <v>0</v>
          </cell>
          <cell r="AK1303">
            <v>0</v>
          </cell>
        </row>
        <row r="1304">
          <cell r="B1304" t="str">
            <v/>
          </cell>
          <cell r="H1304" t="str">
            <v/>
          </cell>
          <cell r="J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 t="str">
            <v/>
          </cell>
          <cell r="T1304" t="str">
            <v/>
          </cell>
          <cell r="U1304" t="str">
            <v/>
          </cell>
          <cell r="W1304" t="str">
            <v/>
          </cell>
          <cell r="X1304" t="str">
            <v/>
          </cell>
          <cell r="AB1304">
            <v>0</v>
          </cell>
          <cell r="AC1304">
            <v>0</v>
          </cell>
          <cell r="AD1304">
            <v>0</v>
          </cell>
          <cell r="AJ1304">
            <v>0</v>
          </cell>
          <cell r="AK1304">
            <v>0</v>
          </cell>
        </row>
        <row r="1305">
          <cell r="B1305" t="str">
            <v/>
          </cell>
          <cell r="H1305" t="str">
            <v/>
          </cell>
          <cell r="J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 t="str">
            <v/>
          </cell>
          <cell r="T1305" t="str">
            <v/>
          </cell>
          <cell r="U1305" t="str">
            <v/>
          </cell>
          <cell r="W1305" t="str">
            <v/>
          </cell>
          <cell r="X1305" t="str">
            <v/>
          </cell>
          <cell r="AB1305">
            <v>0</v>
          </cell>
          <cell r="AC1305">
            <v>0</v>
          </cell>
          <cell r="AD1305">
            <v>0</v>
          </cell>
          <cell r="AJ1305">
            <v>0</v>
          </cell>
          <cell r="AK1305">
            <v>0</v>
          </cell>
        </row>
        <row r="1306">
          <cell r="B1306" t="str">
            <v/>
          </cell>
          <cell r="H1306" t="str">
            <v/>
          </cell>
          <cell r="J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 t="str">
            <v/>
          </cell>
          <cell r="T1306" t="str">
            <v/>
          </cell>
          <cell r="U1306" t="str">
            <v/>
          </cell>
          <cell r="W1306" t="str">
            <v/>
          </cell>
          <cell r="X1306" t="str">
            <v/>
          </cell>
          <cell r="AB1306">
            <v>0</v>
          </cell>
          <cell r="AC1306">
            <v>0</v>
          </cell>
          <cell r="AD1306">
            <v>0</v>
          </cell>
          <cell r="AJ1306">
            <v>0</v>
          </cell>
          <cell r="AK1306">
            <v>0</v>
          </cell>
        </row>
        <row r="1307">
          <cell r="B1307" t="str">
            <v/>
          </cell>
          <cell r="H1307" t="str">
            <v/>
          </cell>
          <cell r="J1307" t="str">
            <v/>
          </cell>
          <cell r="N1307" t="str">
            <v/>
          </cell>
          <cell r="O1307" t="str">
            <v/>
          </cell>
          <cell r="P1307" t="str">
            <v/>
          </cell>
          <cell r="Q1307" t="str">
            <v/>
          </cell>
          <cell r="T1307" t="str">
            <v/>
          </cell>
          <cell r="U1307" t="str">
            <v/>
          </cell>
          <cell r="W1307" t="str">
            <v/>
          </cell>
          <cell r="X1307" t="str">
            <v/>
          </cell>
          <cell r="AB1307">
            <v>0</v>
          </cell>
          <cell r="AC1307">
            <v>0</v>
          </cell>
          <cell r="AD1307">
            <v>0</v>
          </cell>
          <cell r="AJ1307">
            <v>0</v>
          </cell>
          <cell r="AK1307">
            <v>0</v>
          </cell>
        </row>
        <row r="1308">
          <cell r="B1308" t="str">
            <v/>
          </cell>
          <cell r="H1308" t="str">
            <v/>
          </cell>
          <cell r="J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 t="str">
            <v/>
          </cell>
          <cell r="T1308" t="str">
            <v/>
          </cell>
          <cell r="U1308" t="str">
            <v/>
          </cell>
          <cell r="W1308" t="str">
            <v/>
          </cell>
          <cell r="X1308" t="str">
            <v/>
          </cell>
          <cell r="AB1308">
            <v>0</v>
          </cell>
          <cell r="AC1308">
            <v>0</v>
          </cell>
          <cell r="AD1308">
            <v>0</v>
          </cell>
          <cell r="AJ1308">
            <v>0</v>
          </cell>
          <cell r="AK1308">
            <v>0</v>
          </cell>
        </row>
        <row r="1309">
          <cell r="B1309" t="str">
            <v/>
          </cell>
          <cell r="H1309" t="str">
            <v/>
          </cell>
          <cell r="J1309" t="str">
            <v/>
          </cell>
          <cell r="N1309" t="str">
            <v/>
          </cell>
          <cell r="O1309" t="str">
            <v/>
          </cell>
          <cell r="P1309" t="str">
            <v/>
          </cell>
          <cell r="Q1309" t="str">
            <v/>
          </cell>
          <cell r="T1309" t="str">
            <v/>
          </cell>
          <cell r="U1309" t="str">
            <v/>
          </cell>
          <cell r="W1309" t="str">
            <v/>
          </cell>
          <cell r="X1309" t="str">
            <v/>
          </cell>
          <cell r="AB1309">
            <v>0</v>
          </cell>
          <cell r="AC1309">
            <v>0</v>
          </cell>
          <cell r="AD1309">
            <v>0</v>
          </cell>
          <cell r="AJ1309">
            <v>0</v>
          </cell>
          <cell r="AK1309">
            <v>0</v>
          </cell>
        </row>
        <row r="1310">
          <cell r="B1310" t="str">
            <v/>
          </cell>
          <cell r="H1310" t="str">
            <v/>
          </cell>
          <cell r="J1310" t="str">
            <v/>
          </cell>
          <cell r="N1310" t="str">
            <v/>
          </cell>
          <cell r="O1310" t="str">
            <v/>
          </cell>
          <cell r="P1310" t="str">
            <v/>
          </cell>
          <cell r="Q1310" t="str">
            <v/>
          </cell>
          <cell r="T1310" t="str">
            <v/>
          </cell>
          <cell r="U1310" t="str">
            <v/>
          </cell>
          <cell r="W1310" t="str">
            <v/>
          </cell>
          <cell r="X1310" t="str">
            <v/>
          </cell>
          <cell r="AB1310">
            <v>0</v>
          </cell>
          <cell r="AC1310">
            <v>0</v>
          </cell>
          <cell r="AD1310">
            <v>0</v>
          </cell>
          <cell r="AJ1310">
            <v>0</v>
          </cell>
          <cell r="AK1310">
            <v>0</v>
          </cell>
        </row>
        <row r="1311">
          <cell r="B1311" t="str">
            <v/>
          </cell>
          <cell r="H1311" t="str">
            <v/>
          </cell>
          <cell r="J1311" t="str">
            <v/>
          </cell>
          <cell r="N1311" t="str">
            <v/>
          </cell>
          <cell r="O1311" t="str">
            <v/>
          </cell>
          <cell r="P1311" t="str">
            <v/>
          </cell>
          <cell r="Q1311" t="str">
            <v/>
          </cell>
          <cell r="T1311" t="str">
            <v/>
          </cell>
          <cell r="U1311" t="str">
            <v/>
          </cell>
          <cell r="W1311" t="str">
            <v/>
          </cell>
          <cell r="X1311" t="str">
            <v/>
          </cell>
          <cell r="AB1311">
            <v>0</v>
          </cell>
          <cell r="AC1311">
            <v>0</v>
          </cell>
          <cell r="AD1311">
            <v>0</v>
          </cell>
          <cell r="AJ1311">
            <v>0</v>
          </cell>
          <cell r="AK1311">
            <v>0</v>
          </cell>
        </row>
        <row r="1312">
          <cell r="B1312" t="str">
            <v/>
          </cell>
          <cell r="H1312" t="str">
            <v/>
          </cell>
          <cell r="J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 t="str">
            <v/>
          </cell>
          <cell r="T1312" t="str">
            <v/>
          </cell>
          <cell r="U1312" t="str">
            <v/>
          </cell>
          <cell r="W1312" t="str">
            <v/>
          </cell>
          <cell r="X1312" t="str">
            <v/>
          </cell>
          <cell r="AB1312">
            <v>0</v>
          </cell>
          <cell r="AC1312">
            <v>0</v>
          </cell>
          <cell r="AD1312">
            <v>0</v>
          </cell>
          <cell r="AJ1312">
            <v>0</v>
          </cell>
          <cell r="AK1312">
            <v>0</v>
          </cell>
        </row>
        <row r="1313">
          <cell r="B1313" t="str">
            <v/>
          </cell>
          <cell r="H1313" t="str">
            <v/>
          </cell>
          <cell r="J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 t="str">
            <v/>
          </cell>
          <cell r="T1313" t="str">
            <v/>
          </cell>
          <cell r="U1313" t="str">
            <v/>
          </cell>
          <cell r="W1313" t="str">
            <v/>
          </cell>
          <cell r="X1313" t="str">
            <v/>
          </cell>
          <cell r="AB1313">
            <v>0</v>
          </cell>
          <cell r="AC1313">
            <v>0</v>
          </cell>
          <cell r="AD1313">
            <v>0</v>
          </cell>
          <cell r="AJ1313">
            <v>0</v>
          </cell>
          <cell r="AK1313">
            <v>0</v>
          </cell>
        </row>
        <row r="1314">
          <cell r="B1314" t="str">
            <v/>
          </cell>
          <cell r="H1314" t="str">
            <v/>
          </cell>
          <cell r="J1314" t="str">
            <v/>
          </cell>
          <cell r="N1314" t="str">
            <v/>
          </cell>
          <cell r="O1314" t="str">
            <v/>
          </cell>
          <cell r="P1314" t="str">
            <v/>
          </cell>
          <cell r="Q1314" t="str">
            <v/>
          </cell>
          <cell r="T1314" t="str">
            <v/>
          </cell>
          <cell r="U1314" t="str">
            <v/>
          </cell>
          <cell r="W1314" t="str">
            <v/>
          </cell>
          <cell r="X1314" t="str">
            <v/>
          </cell>
          <cell r="AB1314">
            <v>0</v>
          </cell>
          <cell r="AC1314">
            <v>0</v>
          </cell>
          <cell r="AD1314">
            <v>0</v>
          </cell>
          <cell r="AJ1314">
            <v>0</v>
          </cell>
          <cell r="AK1314">
            <v>0</v>
          </cell>
        </row>
        <row r="1315">
          <cell r="B1315" t="str">
            <v/>
          </cell>
          <cell r="H1315" t="str">
            <v/>
          </cell>
          <cell r="J1315" t="str">
            <v/>
          </cell>
          <cell r="N1315" t="str">
            <v/>
          </cell>
          <cell r="O1315" t="str">
            <v/>
          </cell>
          <cell r="P1315" t="str">
            <v/>
          </cell>
          <cell r="Q1315" t="str">
            <v/>
          </cell>
          <cell r="T1315" t="str">
            <v/>
          </cell>
          <cell r="U1315" t="str">
            <v/>
          </cell>
          <cell r="W1315" t="str">
            <v/>
          </cell>
          <cell r="X1315" t="str">
            <v/>
          </cell>
          <cell r="AB1315">
            <v>0</v>
          </cell>
          <cell r="AC1315">
            <v>0</v>
          </cell>
          <cell r="AD1315">
            <v>0</v>
          </cell>
          <cell r="AJ1315">
            <v>0</v>
          </cell>
          <cell r="AK1315">
            <v>0</v>
          </cell>
        </row>
        <row r="1316">
          <cell r="B1316" t="str">
            <v/>
          </cell>
          <cell r="H1316" t="str">
            <v/>
          </cell>
          <cell r="J1316" t="str">
            <v/>
          </cell>
          <cell r="N1316" t="str">
            <v/>
          </cell>
          <cell r="O1316" t="str">
            <v/>
          </cell>
          <cell r="P1316" t="str">
            <v/>
          </cell>
          <cell r="Q1316" t="str">
            <v/>
          </cell>
          <cell r="T1316" t="str">
            <v/>
          </cell>
          <cell r="U1316" t="str">
            <v/>
          </cell>
          <cell r="W1316" t="str">
            <v/>
          </cell>
          <cell r="X1316" t="str">
            <v/>
          </cell>
          <cell r="AB1316">
            <v>0</v>
          </cell>
          <cell r="AC1316">
            <v>0</v>
          </cell>
          <cell r="AD1316">
            <v>0</v>
          </cell>
          <cell r="AJ1316">
            <v>0</v>
          </cell>
          <cell r="AK1316">
            <v>0</v>
          </cell>
        </row>
        <row r="1317">
          <cell r="B1317" t="str">
            <v/>
          </cell>
          <cell r="H1317" t="str">
            <v/>
          </cell>
          <cell r="J1317" t="str">
            <v/>
          </cell>
          <cell r="N1317" t="str">
            <v/>
          </cell>
          <cell r="O1317" t="str">
            <v/>
          </cell>
          <cell r="P1317" t="str">
            <v/>
          </cell>
          <cell r="Q1317" t="str">
            <v/>
          </cell>
          <cell r="T1317" t="str">
            <v/>
          </cell>
          <cell r="U1317" t="str">
            <v/>
          </cell>
          <cell r="W1317" t="str">
            <v/>
          </cell>
          <cell r="X1317" t="str">
            <v/>
          </cell>
          <cell r="AB1317">
            <v>0</v>
          </cell>
          <cell r="AC1317">
            <v>0</v>
          </cell>
          <cell r="AD1317">
            <v>0</v>
          </cell>
          <cell r="AJ1317">
            <v>0</v>
          </cell>
          <cell r="AK1317">
            <v>0</v>
          </cell>
        </row>
        <row r="1318">
          <cell r="B1318" t="str">
            <v/>
          </cell>
          <cell r="H1318" t="str">
            <v/>
          </cell>
          <cell r="J1318" t="str">
            <v/>
          </cell>
          <cell r="N1318" t="str">
            <v/>
          </cell>
          <cell r="O1318" t="str">
            <v/>
          </cell>
          <cell r="P1318" t="str">
            <v/>
          </cell>
          <cell r="Q1318" t="str">
            <v/>
          </cell>
          <cell r="T1318" t="str">
            <v/>
          </cell>
          <cell r="U1318" t="str">
            <v/>
          </cell>
          <cell r="W1318" t="str">
            <v/>
          </cell>
          <cell r="X1318" t="str">
            <v/>
          </cell>
          <cell r="AB1318">
            <v>0</v>
          </cell>
          <cell r="AC1318">
            <v>0</v>
          </cell>
          <cell r="AD1318">
            <v>0</v>
          </cell>
          <cell r="AJ1318">
            <v>0</v>
          </cell>
          <cell r="AK1318">
            <v>0</v>
          </cell>
        </row>
        <row r="1319">
          <cell r="B1319" t="str">
            <v/>
          </cell>
          <cell r="H1319" t="str">
            <v/>
          </cell>
          <cell r="J1319" t="str">
            <v/>
          </cell>
          <cell r="N1319" t="str">
            <v/>
          </cell>
          <cell r="O1319" t="str">
            <v/>
          </cell>
          <cell r="P1319" t="str">
            <v/>
          </cell>
          <cell r="Q1319" t="str">
            <v/>
          </cell>
          <cell r="T1319" t="str">
            <v/>
          </cell>
          <cell r="U1319" t="str">
            <v/>
          </cell>
          <cell r="W1319" t="str">
            <v/>
          </cell>
          <cell r="X1319" t="str">
            <v/>
          </cell>
          <cell r="AB1319">
            <v>0</v>
          </cell>
          <cell r="AC1319">
            <v>0</v>
          </cell>
          <cell r="AD1319">
            <v>0</v>
          </cell>
          <cell r="AJ1319">
            <v>0</v>
          </cell>
          <cell r="AK1319">
            <v>0</v>
          </cell>
        </row>
        <row r="1320">
          <cell r="B1320" t="str">
            <v/>
          </cell>
          <cell r="H1320" t="str">
            <v/>
          </cell>
          <cell r="J1320" t="str">
            <v/>
          </cell>
          <cell r="N1320" t="str">
            <v/>
          </cell>
          <cell r="O1320" t="str">
            <v/>
          </cell>
          <cell r="P1320" t="str">
            <v/>
          </cell>
          <cell r="Q1320" t="str">
            <v/>
          </cell>
          <cell r="T1320" t="str">
            <v/>
          </cell>
          <cell r="U1320" t="str">
            <v/>
          </cell>
          <cell r="W1320" t="str">
            <v/>
          </cell>
          <cell r="X1320" t="str">
            <v/>
          </cell>
          <cell r="AB1320">
            <v>0</v>
          </cell>
          <cell r="AC1320">
            <v>0</v>
          </cell>
          <cell r="AD1320">
            <v>0</v>
          </cell>
          <cell r="AJ1320">
            <v>0</v>
          </cell>
          <cell r="AK1320">
            <v>0</v>
          </cell>
        </row>
        <row r="1321">
          <cell r="B1321" t="str">
            <v/>
          </cell>
          <cell r="H1321" t="str">
            <v/>
          </cell>
          <cell r="J1321" t="str">
            <v/>
          </cell>
          <cell r="N1321" t="str">
            <v/>
          </cell>
          <cell r="O1321" t="str">
            <v/>
          </cell>
          <cell r="P1321" t="str">
            <v/>
          </cell>
          <cell r="Q1321" t="str">
            <v/>
          </cell>
          <cell r="T1321" t="str">
            <v/>
          </cell>
          <cell r="U1321" t="str">
            <v/>
          </cell>
          <cell r="W1321" t="str">
            <v/>
          </cell>
          <cell r="X1321" t="str">
            <v/>
          </cell>
          <cell r="AB1321">
            <v>0</v>
          </cell>
          <cell r="AC1321">
            <v>0</v>
          </cell>
          <cell r="AD1321">
            <v>0</v>
          </cell>
          <cell r="AJ1321">
            <v>0</v>
          </cell>
          <cell r="AK1321">
            <v>0</v>
          </cell>
        </row>
        <row r="1322">
          <cell r="B1322" t="str">
            <v/>
          </cell>
          <cell r="H1322" t="str">
            <v/>
          </cell>
          <cell r="J1322" t="str">
            <v/>
          </cell>
          <cell r="N1322" t="str">
            <v/>
          </cell>
          <cell r="O1322" t="str">
            <v/>
          </cell>
          <cell r="P1322" t="str">
            <v/>
          </cell>
          <cell r="Q1322" t="str">
            <v/>
          </cell>
          <cell r="T1322" t="str">
            <v/>
          </cell>
          <cell r="U1322" t="str">
            <v/>
          </cell>
          <cell r="W1322" t="str">
            <v/>
          </cell>
          <cell r="X1322" t="str">
            <v/>
          </cell>
          <cell r="AB1322">
            <v>0</v>
          </cell>
          <cell r="AC1322">
            <v>0</v>
          </cell>
          <cell r="AD1322">
            <v>0</v>
          </cell>
          <cell r="AJ1322">
            <v>0</v>
          </cell>
          <cell r="AK1322">
            <v>0</v>
          </cell>
        </row>
        <row r="1323">
          <cell r="B1323" t="str">
            <v/>
          </cell>
          <cell r="H1323" t="str">
            <v/>
          </cell>
          <cell r="J1323" t="str">
            <v/>
          </cell>
          <cell r="N1323" t="str">
            <v/>
          </cell>
          <cell r="O1323" t="str">
            <v/>
          </cell>
          <cell r="P1323" t="str">
            <v/>
          </cell>
          <cell r="Q1323" t="str">
            <v/>
          </cell>
          <cell r="T1323" t="str">
            <v/>
          </cell>
          <cell r="U1323" t="str">
            <v/>
          </cell>
          <cell r="W1323" t="str">
            <v/>
          </cell>
          <cell r="X1323" t="str">
            <v/>
          </cell>
          <cell r="AB1323">
            <v>0</v>
          </cell>
          <cell r="AC1323">
            <v>0</v>
          </cell>
          <cell r="AD1323">
            <v>0</v>
          </cell>
          <cell r="AJ1323">
            <v>0</v>
          </cell>
          <cell r="AK1323">
            <v>0</v>
          </cell>
        </row>
        <row r="1324">
          <cell r="B1324" t="str">
            <v/>
          </cell>
          <cell r="H1324" t="str">
            <v/>
          </cell>
          <cell r="J1324" t="str">
            <v/>
          </cell>
          <cell r="N1324" t="str">
            <v/>
          </cell>
          <cell r="O1324" t="str">
            <v/>
          </cell>
          <cell r="P1324" t="str">
            <v/>
          </cell>
          <cell r="Q1324" t="str">
            <v/>
          </cell>
          <cell r="T1324" t="str">
            <v/>
          </cell>
          <cell r="U1324" t="str">
            <v/>
          </cell>
          <cell r="W1324" t="str">
            <v/>
          </cell>
          <cell r="X1324" t="str">
            <v/>
          </cell>
          <cell r="AB1324">
            <v>0</v>
          </cell>
          <cell r="AC1324">
            <v>0</v>
          </cell>
          <cell r="AD1324">
            <v>0</v>
          </cell>
          <cell r="AJ1324">
            <v>0</v>
          </cell>
          <cell r="AK1324">
            <v>0</v>
          </cell>
        </row>
        <row r="1325">
          <cell r="B1325" t="str">
            <v/>
          </cell>
          <cell r="H1325" t="str">
            <v/>
          </cell>
          <cell r="J1325" t="str">
            <v/>
          </cell>
          <cell r="N1325" t="str">
            <v/>
          </cell>
          <cell r="O1325" t="str">
            <v/>
          </cell>
          <cell r="P1325" t="str">
            <v/>
          </cell>
          <cell r="Q1325" t="str">
            <v/>
          </cell>
          <cell r="T1325" t="str">
            <v/>
          </cell>
          <cell r="U1325" t="str">
            <v/>
          </cell>
          <cell r="W1325" t="str">
            <v/>
          </cell>
          <cell r="X1325" t="str">
            <v/>
          </cell>
          <cell r="AB1325">
            <v>0</v>
          </cell>
          <cell r="AC1325">
            <v>0</v>
          </cell>
          <cell r="AD1325">
            <v>0</v>
          </cell>
          <cell r="AJ1325">
            <v>0</v>
          </cell>
          <cell r="AK1325">
            <v>0</v>
          </cell>
        </row>
        <row r="1326">
          <cell r="B1326" t="str">
            <v/>
          </cell>
          <cell r="H1326" t="str">
            <v/>
          </cell>
          <cell r="J1326" t="str">
            <v/>
          </cell>
          <cell r="N1326" t="str">
            <v/>
          </cell>
          <cell r="O1326" t="str">
            <v/>
          </cell>
          <cell r="P1326" t="str">
            <v/>
          </cell>
          <cell r="Q1326" t="str">
            <v/>
          </cell>
          <cell r="T1326" t="str">
            <v/>
          </cell>
          <cell r="U1326" t="str">
            <v/>
          </cell>
          <cell r="W1326" t="str">
            <v/>
          </cell>
          <cell r="X1326" t="str">
            <v/>
          </cell>
          <cell r="AB1326">
            <v>0</v>
          </cell>
          <cell r="AC1326">
            <v>0</v>
          </cell>
          <cell r="AD1326">
            <v>0</v>
          </cell>
          <cell r="AJ1326">
            <v>0</v>
          </cell>
          <cell r="AK1326">
            <v>0</v>
          </cell>
        </row>
        <row r="1327">
          <cell r="B1327" t="str">
            <v/>
          </cell>
          <cell r="H1327" t="str">
            <v/>
          </cell>
          <cell r="J1327" t="str">
            <v/>
          </cell>
          <cell r="N1327" t="str">
            <v/>
          </cell>
          <cell r="O1327" t="str">
            <v/>
          </cell>
          <cell r="P1327" t="str">
            <v/>
          </cell>
          <cell r="Q1327" t="str">
            <v/>
          </cell>
          <cell r="T1327" t="str">
            <v/>
          </cell>
          <cell r="U1327" t="str">
            <v/>
          </cell>
          <cell r="W1327" t="str">
            <v/>
          </cell>
          <cell r="X1327" t="str">
            <v/>
          </cell>
          <cell r="AB1327">
            <v>0</v>
          </cell>
          <cell r="AC1327">
            <v>0</v>
          </cell>
          <cell r="AD1327">
            <v>0</v>
          </cell>
          <cell r="AJ1327">
            <v>0</v>
          </cell>
          <cell r="AK1327">
            <v>0</v>
          </cell>
        </row>
        <row r="1328">
          <cell r="B1328" t="str">
            <v/>
          </cell>
          <cell r="H1328" t="str">
            <v/>
          </cell>
          <cell r="J1328" t="str">
            <v/>
          </cell>
          <cell r="N1328" t="str">
            <v/>
          </cell>
          <cell r="O1328" t="str">
            <v/>
          </cell>
          <cell r="P1328" t="str">
            <v/>
          </cell>
          <cell r="Q1328" t="str">
            <v/>
          </cell>
          <cell r="T1328" t="str">
            <v/>
          </cell>
          <cell r="U1328" t="str">
            <v/>
          </cell>
          <cell r="W1328" t="str">
            <v/>
          </cell>
          <cell r="X1328" t="str">
            <v/>
          </cell>
          <cell r="AB1328">
            <v>0</v>
          </cell>
          <cell r="AC1328">
            <v>0</v>
          </cell>
          <cell r="AD1328">
            <v>0</v>
          </cell>
          <cell r="AJ1328">
            <v>0</v>
          </cell>
          <cell r="AK1328">
            <v>0</v>
          </cell>
        </row>
        <row r="1329">
          <cell r="B1329" t="str">
            <v/>
          </cell>
          <cell r="H1329" t="str">
            <v/>
          </cell>
          <cell r="J1329" t="str">
            <v/>
          </cell>
          <cell r="N1329" t="str">
            <v/>
          </cell>
          <cell r="O1329" t="str">
            <v/>
          </cell>
          <cell r="P1329" t="str">
            <v/>
          </cell>
          <cell r="Q1329" t="str">
            <v/>
          </cell>
          <cell r="T1329" t="str">
            <v/>
          </cell>
          <cell r="U1329" t="str">
            <v/>
          </cell>
          <cell r="W1329" t="str">
            <v/>
          </cell>
          <cell r="X1329" t="str">
            <v/>
          </cell>
          <cell r="AB1329">
            <v>0</v>
          </cell>
          <cell r="AC1329">
            <v>0</v>
          </cell>
          <cell r="AD1329">
            <v>0</v>
          </cell>
          <cell r="AJ1329">
            <v>0</v>
          </cell>
          <cell r="AK1329">
            <v>0</v>
          </cell>
        </row>
        <row r="1330">
          <cell r="B1330" t="str">
            <v/>
          </cell>
          <cell r="H1330" t="str">
            <v/>
          </cell>
          <cell r="J1330" t="str">
            <v/>
          </cell>
          <cell r="N1330" t="str">
            <v/>
          </cell>
          <cell r="O1330" t="str">
            <v/>
          </cell>
          <cell r="P1330" t="str">
            <v/>
          </cell>
          <cell r="Q1330" t="str">
            <v/>
          </cell>
          <cell r="T1330" t="str">
            <v/>
          </cell>
          <cell r="U1330" t="str">
            <v/>
          </cell>
          <cell r="W1330" t="str">
            <v/>
          </cell>
          <cell r="X1330" t="str">
            <v/>
          </cell>
          <cell r="AB1330">
            <v>0</v>
          </cell>
          <cell r="AC1330">
            <v>0</v>
          </cell>
          <cell r="AD1330">
            <v>0</v>
          </cell>
          <cell r="AJ1330">
            <v>0</v>
          </cell>
          <cell r="AK1330">
            <v>0</v>
          </cell>
        </row>
        <row r="1331">
          <cell r="B1331" t="str">
            <v/>
          </cell>
          <cell r="H1331" t="str">
            <v/>
          </cell>
          <cell r="J1331" t="str">
            <v/>
          </cell>
          <cell r="N1331" t="str">
            <v/>
          </cell>
          <cell r="O1331" t="str">
            <v/>
          </cell>
          <cell r="P1331" t="str">
            <v/>
          </cell>
          <cell r="Q1331" t="str">
            <v/>
          </cell>
          <cell r="T1331" t="str">
            <v/>
          </cell>
          <cell r="U1331" t="str">
            <v/>
          </cell>
          <cell r="W1331" t="str">
            <v/>
          </cell>
          <cell r="X1331" t="str">
            <v/>
          </cell>
          <cell r="AB1331">
            <v>0</v>
          </cell>
          <cell r="AC1331">
            <v>0</v>
          </cell>
          <cell r="AD1331">
            <v>0</v>
          </cell>
          <cell r="AJ1331">
            <v>0</v>
          </cell>
          <cell r="AK1331">
            <v>0</v>
          </cell>
        </row>
        <row r="1332">
          <cell r="B1332" t="str">
            <v/>
          </cell>
          <cell r="H1332" t="str">
            <v/>
          </cell>
          <cell r="J1332" t="str">
            <v/>
          </cell>
          <cell r="N1332" t="str">
            <v/>
          </cell>
          <cell r="O1332" t="str">
            <v/>
          </cell>
          <cell r="P1332" t="str">
            <v/>
          </cell>
          <cell r="Q1332" t="str">
            <v/>
          </cell>
          <cell r="T1332" t="str">
            <v/>
          </cell>
          <cell r="U1332" t="str">
            <v/>
          </cell>
          <cell r="W1332" t="str">
            <v/>
          </cell>
          <cell r="X1332" t="str">
            <v/>
          </cell>
          <cell r="AB1332">
            <v>0</v>
          </cell>
          <cell r="AC1332">
            <v>0</v>
          </cell>
          <cell r="AD1332">
            <v>0</v>
          </cell>
          <cell r="AJ1332">
            <v>0</v>
          </cell>
          <cell r="AK1332">
            <v>0</v>
          </cell>
        </row>
        <row r="1333">
          <cell r="B1333" t="str">
            <v/>
          </cell>
          <cell r="H1333" t="str">
            <v/>
          </cell>
          <cell r="J1333" t="str">
            <v/>
          </cell>
          <cell r="N1333" t="str">
            <v/>
          </cell>
          <cell r="O1333" t="str">
            <v/>
          </cell>
          <cell r="P1333" t="str">
            <v/>
          </cell>
          <cell r="Q1333" t="str">
            <v/>
          </cell>
          <cell r="T1333" t="str">
            <v/>
          </cell>
          <cell r="U1333" t="str">
            <v/>
          </cell>
          <cell r="W1333" t="str">
            <v/>
          </cell>
          <cell r="X1333" t="str">
            <v/>
          </cell>
          <cell r="AB1333">
            <v>0</v>
          </cell>
          <cell r="AC1333">
            <v>0</v>
          </cell>
          <cell r="AD1333">
            <v>0</v>
          </cell>
          <cell r="AJ1333">
            <v>0</v>
          </cell>
          <cell r="AK1333">
            <v>0</v>
          </cell>
        </row>
        <row r="1334">
          <cell r="B1334" t="str">
            <v/>
          </cell>
          <cell r="H1334" t="str">
            <v/>
          </cell>
          <cell r="J1334" t="str">
            <v/>
          </cell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  <cell r="T1334" t="str">
            <v/>
          </cell>
          <cell r="U1334" t="str">
            <v/>
          </cell>
          <cell r="W1334" t="str">
            <v/>
          </cell>
          <cell r="X1334" t="str">
            <v/>
          </cell>
          <cell r="AB1334">
            <v>0</v>
          </cell>
          <cell r="AC1334">
            <v>0</v>
          </cell>
          <cell r="AD1334">
            <v>0</v>
          </cell>
          <cell r="AJ1334">
            <v>0</v>
          </cell>
          <cell r="AK1334">
            <v>0</v>
          </cell>
        </row>
        <row r="1335">
          <cell r="B1335" t="str">
            <v/>
          </cell>
          <cell r="H1335" t="str">
            <v/>
          </cell>
          <cell r="J1335" t="str">
            <v/>
          </cell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  <cell r="T1335" t="str">
            <v/>
          </cell>
          <cell r="U1335" t="str">
            <v/>
          </cell>
          <cell r="W1335" t="str">
            <v/>
          </cell>
          <cell r="X1335" t="str">
            <v/>
          </cell>
          <cell r="AB1335">
            <v>0</v>
          </cell>
          <cell r="AC1335">
            <v>0</v>
          </cell>
          <cell r="AD1335">
            <v>0</v>
          </cell>
          <cell r="AJ1335">
            <v>0</v>
          </cell>
          <cell r="AK1335">
            <v>0</v>
          </cell>
        </row>
        <row r="1336">
          <cell r="B1336" t="str">
            <v/>
          </cell>
          <cell r="H1336" t="str">
            <v/>
          </cell>
          <cell r="J1336" t="str">
            <v/>
          </cell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  <cell r="T1336" t="str">
            <v/>
          </cell>
          <cell r="U1336" t="str">
            <v/>
          </cell>
          <cell r="W1336" t="str">
            <v/>
          </cell>
          <cell r="X1336" t="str">
            <v/>
          </cell>
          <cell r="AB1336">
            <v>0</v>
          </cell>
          <cell r="AC1336">
            <v>0</v>
          </cell>
          <cell r="AD1336">
            <v>0</v>
          </cell>
          <cell r="AJ1336">
            <v>0</v>
          </cell>
          <cell r="AK1336">
            <v>0</v>
          </cell>
        </row>
        <row r="1337">
          <cell r="B1337" t="str">
            <v/>
          </cell>
          <cell r="H1337" t="str">
            <v/>
          </cell>
          <cell r="J1337" t="str">
            <v/>
          </cell>
          <cell r="N1337" t="str">
            <v/>
          </cell>
          <cell r="O1337" t="str">
            <v/>
          </cell>
          <cell r="P1337" t="str">
            <v/>
          </cell>
          <cell r="Q1337" t="str">
            <v/>
          </cell>
          <cell r="T1337" t="str">
            <v/>
          </cell>
          <cell r="U1337" t="str">
            <v/>
          </cell>
          <cell r="W1337" t="str">
            <v/>
          </cell>
          <cell r="X1337" t="str">
            <v/>
          </cell>
          <cell r="AB1337">
            <v>0</v>
          </cell>
          <cell r="AC1337">
            <v>0</v>
          </cell>
          <cell r="AD1337">
            <v>0</v>
          </cell>
          <cell r="AJ1337">
            <v>0</v>
          </cell>
          <cell r="AK1337">
            <v>0</v>
          </cell>
        </row>
        <row r="1338">
          <cell r="B1338" t="str">
            <v/>
          </cell>
          <cell r="H1338" t="str">
            <v/>
          </cell>
          <cell r="J1338" t="str">
            <v/>
          </cell>
          <cell r="N1338" t="str">
            <v/>
          </cell>
          <cell r="O1338" t="str">
            <v/>
          </cell>
          <cell r="P1338" t="str">
            <v/>
          </cell>
          <cell r="Q1338" t="str">
            <v/>
          </cell>
          <cell r="T1338" t="str">
            <v/>
          </cell>
          <cell r="U1338" t="str">
            <v/>
          </cell>
          <cell r="W1338" t="str">
            <v/>
          </cell>
          <cell r="X1338" t="str">
            <v/>
          </cell>
          <cell r="AB1338">
            <v>0</v>
          </cell>
          <cell r="AC1338">
            <v>0</v>
          </cell>
          <cell r="AD1338">
            <v>0</v>
          </cell>
          <cell r="AJ1338">
            <v>0</v>
          </cell>
          <cell r="AK1338">
            <v>0</v>
          </cell>
        </row>
        <row r="1339">
          <cell r="B1339" t="str">
            <v/>
          </cell>
          <cell r="H1339" t="str">
            <v/>
          </cell>
          <cell r="J1339" t="str">
            <v/>
          </cell>
          <cell r="N1339" t="str">
            <v/>
          </cell>
          <cell r="O1339" t="str">
            <v/>
          </cell>
          <cell r="P1339" t="str">
            <v/>
          </cell>
          <cell r="Q1339" t="str">
            <v/>
          </cell>
          <cell r="T1339" t="str">
            <v/>
          </cell>
          <cell r="U1339" t="str">
            <v/>
          </cell>
          <cell r="W1339" t="str">
            <v/>
          </cell>
          <cell r="X1339" t="str">
            <v/>
          </cell>
          <cell r="AB1339">
            <v>0</v>
          </cell>
          <cell r="AC1339">
            <v>0</v>
          </cell>
          <cell r="AD1339">
            <v>0</v>
          </cell>
          <cell r="AJ1339">
            <v>0</v>
          </cell>
          <cell r="AK1339">
            <v>0</v>
          </cell>
        </row>
        <row r="1340">
          <cell r="B1340" t="str">
            <v/>
          </cell>
          <cell r="H1340" t="str">
            <v/>
          </cell>
          <cell r="J1340" t="str">
            <v/>
          </cell>
          <cell r="N1340" t="str">
            <v/>
          </cell>
          <cell r="O1340" t="str">
            <v/>
          </cell>
          <cell r="P1340" t="str">
            <v/>
          </cell>
          <cell r="Q1340" t="str">
            <v/>
          </cell>
          <cell r="T1340" t="str">
            <v/>
          </cell>
          <cell r="U1340" t="str">
            <v/>
          </cell>
          <cell r="W1340" t="str">
            <v/>
          </cell>
          <cell r="X1340" t="str">
            <v/>
          </cell>
          <cell r="AB1340">
            <v>0</v>
          </cell>
          <cell r="AC1340">
            <v>0</v>
          </cell>
          <cell r="AD1340">
            <v>0</v>
          </cell>
          <cell r="AJ1340">
            <v>0</v>
          </cell>
          <cell r="AK1340">
            <v>0</v>
          </cell>
        </row>
        <row r="1341">
          <cell r="B1341" t="str">
            <v/>
          </cell>
          <cell r="H1341" t="str">
            <v/>
          </cell>
          <cell r="J1341" t="str">
            <v/>
          </cell>
          <cell r="N1341" t="str">
            <v/>
          </cell>
          <cell r="O1341" t="str">
            <v/>
          </cell>
          <cell r="P1341" t="str">
            <v/>
          </cell>
          <cell r="Q1341" t="str">
            <v/>
          </cell>
          <cell r="T1341" t="str">
            <v/>
          </cell>
          <cell r="U1341" t="str">
            <v/>
          </cell>
          <cell r="W1341" t="str">
            <v/>
          </cell>
          <cell r="X1341" t="str">
            <v/>
          </cell>
          <cell r="AB1341">
            <v>0</v>
          </cell>
          <cell r="AC1341">
            <v>0</v>
          </cell>
          <cell r="AD1341">
            <v>0</v>
          </cell>
          <cell r="AJ1341">
            <v>0</v>
          </cell>
          <cell r="AK1341">
            <v>0</v>
          </cell>
        </row>
        <row r="1342">
          <cell r="B1342" t="str">
            <v/>
          </cell>
          <cell r="H1342" t="str">
            <v/>
          </cell>
          <cell r="J1342" t="str">
            <v/>
          </cell>
          <cell r="N1342" t="str">
            <v/>
          </cell>
          <cell r="O1342" t="str">
            <v/>
          </cell>
          <cell r="P1342" t="str">
            <v/>
          </cell>
          <cell r="Q1342" t="str">
            <v/>
          </cell>
          <cell r="T1342" t="str">
            <v/>
          </cell>
          <cell r="U1342" t="str">
            <v/>
          </cell>
          <cell r="W1342" t="str">
            <v/>
          </cell>
          <cell r="X1342" t="str">
            <v/>
          </cell>
          <cell r="AB1342">
            <v>0</v>
          </cell>
          <cell r="AC1342">
            <v>0</v>
          </cell>
          <cell r="AD1342">
            <v>0</v>
          </cell>
          <cell r="AJ1342">
            <v>0</v>
          </cell>
          <cell r="AK1342">
            <v>0</v>
          </cell>
        </row>
        <row r="1343">
          <cell r="B1343" t="str">
            <v/>
          </cell>
          <cell r="H1343" t="str">
            <v/>
          </cell>
          <cell r="J1343" t="str">
            <v/>
          </cell>
          <cell r="N1343" t="str">
            <v/>
          </cell>
          <cell r="O1343" t="str">
            <v/>
          </cell>
          <cell r="P1343" t="str">
            <v/>
          </cell>
          <cell r="Q1343" t="str">
            <v/>
          </cell>
          <cell r="T1343" t="str">
            <v/>
          </cell>
          <cell r="U1343" t="str">
            <v/>
          </cell>
          <cell r="W1343" t="str">
            <v/>
          </cell>
          <cell r="X1343" t="str">
            <v/>
          </cell>
          <cell r="AB1343">
            <v>0</v>
          </cell>
          <cell r="AC1343">
            <v>0</v>
          </cell>
          <cell r="AD1343">
            <v>0</v>
          </cell>
          <cell r="AJ1343">
            <v>0</v>
          </cell>
          <cell r="AK1343">
            <v>0</v>
          </cell>
        </row>
        <row r="1344">
          <cell r="B1344" t="str">
            <v/>
          </cell>
          <cell r="H1344" t="str">
            <v/>
          </cell>
          <cell r="J1344" t="str">
            <v/>
          </cell>
          <cell r="N1344" t="str">
            <v/>
          </cell>
          <cell r="O1344" t="str">
            <v/>
          </cell>
          <cell r="P1344" t="str">
            <v/>
          </cell>
          <cell r="Q1344" t="str">
            <v/>
          </cell>
          <cell r="T1344" t="str">
            <v/>
          </cell>
          <cell r="U1344" t="str">
            <v/>
          </cell>
          <cell r="W1344" t="str">
            <v/>
          </cell>
          <cell r="X1344" t="str">
            <v/>
          </cell>
          <cell r="AB1344">
            <v>0</v>
          </cell>
          <cell r="AC1344">
            <v>0</v>
          </cell>
          <cell r="AD1344">
            <v>0</v>
          </cell>
          <cell r="AJ1344">
            <v>0</v>
          </cell>
          <cell r="AK1344">
            <v>0</v>
          </cell>
        </row>
        <row r="1345">
          <cell r="B1345" t="str">
            <v/>
          </cell>
          <cell r="H1345" t="str">
            <v/>
          </cell>
          <cell r="J1345" t="str">
            <v/>
          </cell>
          <cell r="N1345" t="str">
            <v/>
          </cell>
          <cell r="O1345" t="str">
            <v/>
          </cell>
          <cell r="P1345" t="str">
            <v/>
          </cell>
          <cell r="Q1345" t="str">
            <v/>
          </cell>
          <cell r="T1345" t="str">
            <v/>
          </cell>
          <cell r="U1345" t="str">
            <v/>
          </cell>
          <cell r="W1345" t="str">
            <v/>
          </cell>
          <cell r="X1345" t="str">
            <v/>
          </cell>
          <cell r="AB1345">
            <v>0</v>
          </cell>
          <cell r="AC1345">
            <v>0</v>
          </cell>
          <cell r="AD1345">
            <v>0</v>
          </cell>
          <cell r="AJ1345">
            <v>0</v>
          </cell>
          <cell r="AK1345">
            <v>0</v>
          </cell>
        </row>
        <row r="1346">
          <cell r="B1346" t="str">
            <v/>
          </cell>
          <cell r="H1346" t="str">
            <v/>
          </cell>
          <cell r="J1346" t="str">
            <v/>
          </cell>
          <cell r="N1346" t="str">
            <v/>
          </cell>
          <cell r="O1346" t="str">
            <v/>
          </cell>
          <cell r="P1346" t="str">
            <v/>
          </cell>
          <cell r="Q1346" t="str">
            <v/>
          </cell>
          <cell r="T1346" t="str">
            <v/>
          </cell>
          <cell r="U1346" t="str">
            <v/>
          </cell>
          <cell r="W1346" t="str">
            <v/>
          </cell>
          <cell r="X1346" t="str">
            <v/>
          </cell>
          <cell r="AB1346">
            <v>0</v>
          </cell>
          <cell r="AC1346">
            <v>0</v>
          </cell>
          <cell r="AD1346">
            <v>0</v>
          </cell>
          <cell r="AJ1346">
            <v>0</v>
          </cell>
          <cell r="AK1346">
            <v>0</v>
          </cell>
        </row>
        <row r="1347">
          <cell r="B1347" t="str">
            <v/>
          </cell>
          <cell r="H1347" t="str">
            <v/>
          </cell>
          <cell r="J1347" t="str">
            <v/>
          </cell>
          <cell r="N1347" t="str">
            <v/>
          </cell>
          <cell r="O1347" t="str">
            <v/>
          </cell>
          <cell r="P1347" t="str">
            <v/>
          </cell>
          <cell r="Q1347" t="str">
            <v/>
          </cell>
          <cell r="T1347" t="str">
            <v/>
          </cell>
          <cell r="U1347" t="str">
            <v/>
          </cell>
          <cell r="W1347" t="str">
            <v/>
          </cell>
          <cell r="X1347" t="str">
            <v/>
          </cell>
          <cell r="AB1347">
            <v>0</v>
          </cell>
          <cell r="AC1347">
            <v>0</v>
          </cell>
          <cell r="AD1347">
            <v>0</v>
          </cell>
          <cell r="AJ1347">
            <v>0</v>
          </cell>
          <cell r="AK1347">
            <v>0</v>
          </cell>
        </row>
        <row r="1348">
          <cell r="B1348" t="str">
            <v/>
          </cell>
          <cell r="H1348" t="str">
            <v/>
          </cell>
          <cell r="J1348" t="str">
            <v/>
          </cell>
          <cell r="N1348" t="str">
            <v/>
          </cell>
          <cell r="O1348" t="str">
            <v/>
          </cell>
          <cell r="P1348" t="str">
            <v/>
          </cell>
          <cell r="Q1348" t="str">
            <v/>
          </cell>
          <cell r="T1348" t="str">
            <v/>
          </cell>
          <cell r="U1348" t="str">
            <v/>
          </cell>
          <cell r="W1348" t="str">
            <v/>
          </cell>
          <cell r="X1348" t="str">
            <v/>
          </cell>
          <cell r="AB1348">
            <v>0</v>
          </cell>
          <cell r="AC1348">
            <v>0</v>
          </cell>
          <cell r="AD1348">
            <v>0</v>
          </cell>
          <cell r="AJ1348">
            <v>0</v>
          </cell>
          <cell r="AK1348">
            <v>0</v>
          </cell>
        </row>
        <row r="1349">
          <cell r="B1349" t="str">
            <v/>
          </cell>
          <cell r="H1349" t="str">
            <v/>
          </cell>
          <cell r="J1349" t="str">
            <v/>
          </cell>
          <cell r="N1349" t="str">
            <v/>
          </cell>
          <cell r="O1349" t="str">
            <v/>
          </cell>
          <cell r="P1349" t="str">
            <v/>
          </cell>
          <cell r="Q1349" t="str">
            <v/>
          </cell>
          <cell r="T1349" t="str">
            <v/>
          </cell>
          <cell r="U1349" t="str">
            <v/>
          </cell>
          <cell r="W1349" t="str">
            <v/>
          </cell>
          <cell r="X1349" t="str">
            <v/>
          </cell>
          <cell r="AB1349">
            <v>0</v>
          </cell>
          <cell r="AC1349">
            <v>0</v>
          </cell>
          <cell r="AD1349">
            <v>0</v>
          </cell>
          <cell r="AJ1349">
            <v>0</v>
          </cell>
          <cell r="AK1349">
            <v>0</v>
          </cell>
        </row>
        <row r="1350">
          <cell r="B1350" t="str">
            <v/>
          </cell>
          <cell r="H1350" t="str">
            <v/>
          </cell>
          <cell r="J1350" t="str">
            <v/>
          </cell>
          <cell r="N1350" t="str">
            <v/>
          </cell>
          <cell r="O1350" t="str">
            <v/>
          </cell>
          <cell r="P1350" t="str">
            <v/>
          </cell>
          <cell r="Q1350" t="str">
            <v/>
          </cell>
          <cell r="T1350" t="str">
            <v/>
          </cell>
          <cell r="U1350" t="str">
            <v/>
          </cell>
          <cell r="W1350" t="str">
            <v/>
          </cell>
          <cell r="X1350" t="str">
            <v/>
          </cell>
          <cell r="AB1350">
            <v>0</v>
          </cell>
          <cell r="AC1350">
            <v>0</v>
          </cell>
          <cell r="AD1350">
            <v>0</v>
          </cell>
          <cell r="AJ1350">
            <v>0</v>
          </cell>
          <cell r="AK1350">
            <v>0</v>
          </cell>
        </row>
        <row r="1351">
          <cell r="B1351" t="str">
            <v/>
          </cell>
          <cell r="H1351" t="str">
            <v/>
          </cell>
          <cell r="J1351" t="str">
            <v/>
          </cell>
          <cell r="N1351" t="str">
            <v/>
          </cell>
          <cell r="O1351" t="str">
            <v/>
          </cell>
          <cell r="P1351" t="str">
            <v/>
          </cell>
          <cell r="Q1351" t="str">
            <v/>
          </cell>
          <cell r="T1351" t="str">
            <v/>
          </cell>
          <cell r="U1351" t="str">
            <v/>
          </cell>
          <cell r="W1351" t="str">
            <v/>
          </cell>
          <cell r="X1351" t="str">
            <v/>
          </cell>
          <cell r="AB1351">
            <v>0</v>
          </cell>
          <cell r="AC1351">
            <v>0</v>
          </cell>
          <cell r="AD1351">
            <v>0</v>
          </cell>
          <cell r="AJ1351">
            <v>0</v>
          </cell>
          <cell r="AK1351">
            <v>0</v>
          </cell>
        </row>
        <row r="1352">
          <cell r="B1352" t="str">
            <v/>
          </cell>
          <cell r="H1352" t="str">
            <v/>
          </cell>
          <cell r="J1352" t="str">
            <v/>
          </cell>
          <cell r="N1352" t="str">
            <v/>
          </cell>
          <cell r="O1352" t="str">
            <v/>
          </cell>
          <cell r="P1352" t="str">
            <v/>
          </cell>
          <cell r="Q1352" t="str">
            <v/>
          </cell>
          <cell r="T1352" t="str">
            <v/>
          </cell>
          <cell r="U1352" t="str">
            <v/>
          </cell>
          <cell r="W1352" t="str">
            <v/>
          </cell>
          <cell r="X1352" t="str">
            <v/>
          </cell>
          <cell r="AB1352">
            <v>0</v>
          </cell>
          <cell r="AC1352">
            <v>0</v>
          </cell>
          <cell r="AD1352">
            <v>0</v>
          </cell>
          <cell r="AJ1352">
            <v>0</v>
          </cell>
          <cell r="AK1352">
            <v>0</v>
          </cell>
        </row>
        <row r="1353">
          <cell r="B1353" t="str">
            <v/>
          </cell>
          <cell r="H1353" t="str">
            <v/>
          </cell>
          <cell r="J1353" t="str">
            <v/>
          </cell>
          <cell r="N1353" t="str">
            <v/>
          </cell>
          <cell r="O1353" t="str">
            <v/>
          </cell>
          <cell r="P1353" t="str">
            <v/>
          </cell>
          <cell r="Q1353" t="str">
            <v/>
          </cell>
          <cell r="T1353" t="str">
            <v/>
          </cell>
          <cell r="U1353" t="str">
            <v/>
          </cell>
          <cell r="W1353" t="str">
            <v/>
          </cell>
          <cell r="X1353" t="str">
            <v/>
          </cell>
          <cell r="AB1353">
            <v>0</v>
          </cell>
          <cell r="AC1353">
            <v>0</v>
          </cell>
          <cell r="AD1353">
            <v>0</v>
          </cell>
          <cell r="AJ1353">
            <v>0</v>
          </cell>
          <cell r="AK1353">
            <v>0</v>
          </cell>
        </row>
        <row r="1354">
          <cell r="B1354" t="str">
            <v/>
          </cell>
          <cell r="H1354" t="str">
            <v/>
          </cell>
          <cell r="J1354" t="str">
            <v/>
          </cell>
          <cell r="N1354" t="str">
            <v/>
          </cell>
          <cell r="O1354" t="str">
            <v/>
          </cell>
          <cell r="P1354" t="str">
            <v/>
          </cell>
          <cell r="Q1354" t="str">
            <v/>
          </cell>
          <cell r="T1354" t="str">
            <v/>
          </cell>
          <cell r="U1354" t="str">
            <v/>
          </cell>
          <cell r="W1354" t="str">
            <v/>
          </cell>
          <cell r="X1354" t="str">
            <v/>
          </cell>
          <cell r="AB1354">
            <v>0</v>
          </cell>
          <cell r="AC1354">
            <v>0</v>
          </cell>
          <cell r="AD1354">
            <v>0</v>
          </cell>
          <cell r="AJ1354">
            <v>0</v>
          </cell>
          <cell r="AK1354">
            <v>0</v>
          </cell>
        </row>
        <row r="1355">
          <cell r="B1355" t="str">
            <v/>
          </cell>
          <cell r="H1355" t="str">
            <v/>
          </cell>
          <cell r="J1355" t="str">
            <v/>
          </cell>
          <cell r="N1355" t="str">
            <v/>
          </cell>
          <cell r="O1355" t="str">
            <v/>
          </cell>
          <cell r="P1355" t="str">
            <v/>
          </cell>
          <cell r="Q1355" t="str">
            <v/>
          </cell>
          <cell r="T1355" t="str">
            <v/>
          </cell>
          <cell r="U1355" t="str">
            <v/>
          </cell>
          <cell r="W1355" t="str">
            <v/>
          </cell>
          <cell r="X1355" t="str">
            <v/>
          </cell>
          <cell r="AB1355">
            <v>0</v>
          </cell>
          <cell r="AC1355">
            <v>0</v>
          </cell>
          <cell r="AD1355">
            <v>0</v>
          </cell>
          <cell r="AJ1355">
            <v>0</v>
          </cell>
          <cell r="AK1355">
            <v>0</v>
          </cell>
        </row>
        <row r="1356">
          <cell r="B1356" t="str">
            <v/>
          </cell>
          <cell r="H1356" t="str">
            <v/>
          </cell>
          <cell r="J1356" t="str">
            <v/>
          </cell>
          <cell r="N1356" t="str">
            <v/>
          </cell>
          <cell r="O1356" t="str">
            <v/>
          </cell>
          <cell r="P1356" t="str">
            <v/>
          </cell>
          <cell r="Q1356" t="str">
            <v/>
          </cell>
          <cell r="T1356" t="str">
            <v/>
          </cell>
          <cell r="U1356" t="str">
            <v/>
          </cell>
          <cell r="W1356" t="str">
            <v/>
          </cell>
          <cell r="X1356" t="str">
            <v/>
          </cell>
          <cell r="AB1356">
            <v>0</v>
          </cell>
          <cell r="AC1356">
            <v>0</v>
          </cell>
          <cell r="AD1356">
            <v>0</v>
          </cell>
          <cell r="AJ1356">
            <v>0</v>
          </cell>
          <cell r="AK1356">
            <v>0</v>
          </cell>
        </row>
        <row r="1357">
          <cell r="B1357" t="str">
            <v/>
          </cell>
          <cell r="H1357" t="str">
            <v/>
          </cell>
          <cell r="J1357" t="str">
            <v/>
          </cell>
          <cell r="N1357" t="str">
            <v/>
          </cell>
          <cell r="O1357" t="str">
            <v/>
          </cell>
          <cell r="P1357" t="str">
            <v/>
          </cell>
          <cell r="Q1357" t="str">
            <v/>
          </cell>
          <cell r="T1357" t="str">
            <v/>
          </cell>
          <cell r="U1357" t="str">
            <v/>
          </cell>
          <cell r="W1357" t="str">
            <v/>
          </cell>
          <cell r="X1357" t="str">
            <v/>
          </cell>
          <cell r="AB1357">
            <v>0</v>
          </cell>
          <cell r="AC1357">
            <v>0</v>
          </cell>
          <cell r="AD1357">
            <v>0</v>
          </cell>
          <cell r="AJ1357">
            <v>0</v>
          </cell>
          <cell r="AK1357">
            <v>0</v>
          </cell>
        </row>
        <row r="1358">
          <cell r="B1358" t="str">
            <v/>
          </cell>
          <cell r="H1358" t="str">
            <v/>
          </cell>
          <cell r="J1358" t="str">
            <v/>
          </cell>
          <cell r="N1358" t="str">
            <v/>
          </cell>
          <cell r="O1358" t="str">
            <v/>
          </cell>
          <cell r="P1358" t="str">
            <v/>
          </cell>
          <cell r="Q1358" t="str">
            <v/>
          </cell>
          <cell r="T1358" t="str">
            <v/>
          </cell>
          <cell r="U1358" t="str">
            <v/>
          </cell>
          <cell r="W1358" t="str">
            <v/>
          </cell>
          <cell r="X1358" t="str">
            <v/>
          </cell>
          <cell r="AB1358">
            <v>0</v>
          </cell>
          <cell r="AC1358">
            <v>0</v>
          </cell>
          <cell r="AD1358">
            <v>0</v>
          </cell>
          <cell r="AJ1358">
            <v>0</v>
          </cell>
          <cell r="AK1358">
            <v>0</v>
          </cell>
        </row>
        <row r="1359">
          <cell r="B1359" t="str">
            <v/>
          </cell>
          <cell r="H1359" t="str">
            <v/>
          </cell>
          <cell r="J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 t="str">
            <v/>
          </cell>
          <cell r="T1359" t="str">
            <v/>
          </cell>
          <cell r="U1359" t="str">
            <v/>
          </cell>
          <cell r="W1359" t="str">
            <v/>
          </cell>
          <cell r="X1359" t="str">
            <v/>
          </cell>
          <cell r="AB1359">
            <v>0</v>
          </cell>
          <cell r="AC1359">
            <v>0</v>
          </cell>
          <cell r="AD1359">
            <v>0</v>
          </cell>
          <cell r="AJ1359">
            <v>0</v>
          </cell>
          <cell r="AK1359">
            <v>0</v>
          </cell>
        </row>
        <row r="1360">
          <cell r="B1360" t="str">
            <v/>
          </cell>
          <cell r="H1360" t="str">
            <v/>
          </cell>
          <cell r="J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T1360" t="str">
            <v/>
          </cell>
          <cell r="U1360" t="str">
            <v/>
          </cell>
          <cell r="W1360" t="str">
            <v/>
          </cell>
          <cell r="X1360" t="str">
            <v/>
          </cell>
          <cell r="AB1360">
            <v>0</v>
          </cell>
          <cell r="AC1360">
            <v>0</v>
          </cell>
          <cell r="AD1360">
            <v>0</v>
          </cell>
          <cell r="AJ1360">
            <v>0</v>
          </cell>
          <cell r="AK1360">
            <v>0</v>
          </cell>
        </row>
        <row r="1361">
          <cell r="B1361" t="str">
            <v/>
          </cell>
          <cell r="H1361" t="str">
            <v/>
          </cell>
          <cell r="J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 t="str">
            <v/>
          </cell>
          <cell r="T1361" t="str">
            <v/>
          </cell>
          <cell r="U1361" t="str">
            <v/>
          </cell>
          <cell r="W1361" t="str">
            <v/>
          </cell>
          <cell r="X1361" t="str">
            <v/>
          </cell>
          <cell r="AB1361">
            <v>0</v>
          </cell>
          <cell r="AC1361">
            <v>0</v>
          </cell>
          <cell r="AD1361">
            <v>0</v>
          </cell>
          <cell r="AJ1361">
            <v>0</v>
          </cell>
          <cell r="AK1361">
            <v>0</v>
          </cell>
        </row>
        <row r="1362">
          <cell r="B1362" t="str">
            <v/>
          </cell>
          <cell r="H1362" t="str">
            <v/>
          </cell>
          <cell r="J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 t="str">
            <v/>
          </cell>
          <cell r="T1362" t="str">
            <v/>
          </cell>
          <cell r="U1362" t="str">
            <v/>
          </cell>
          <cell r="W1362" t="str">
            <v/>
          </cell>
          <cell r="X1362" t="str">
            <v/>
          </cell>
          <cell r="AB1362">
            <v>0</v>
          </cell>
          <cell r="AC1362">
            <v>0</v>
          </cell>
          <cell r="AD1362">
            <v>0</v>
          </cell>
          <cell r="AJ1362">
            <v>0</v>
          </cell>
          <cell r="AK1362">
            <v>0</v>
          </cell>
        </row>
        <row r="1363">
          <cell r="B1363" t="str">
            <v/>
          </cell>
          <cell r="H1363" t="str">
            <v/>
          </cell>
          <cell r="J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 t="str">
            <v/>
          </cell>
          <cell r="T1363" t="str">
            <v/>
          </cell>
          <cell r="U1363" t="str">
            <v/>
          </cell>
          <cell r="W1363" t="str">
            <v/>
          </cell>
          <cell r="X1363" t="str">
            <v/>
          </cell>
          <cell r="AB1363">
            <v>0</v>
          </cell>
          <cell r="AC1363">
            <v>0</v>
          </cell>
          <cell r="AD1363">
            <v>0</v>
          </cell>
          <cell r="AJ1363">
            <v>0</v>
          </cell>
          <cell r="AK1363">
            <v>0</v>
          </cell>
        </row>
        <row r="1364">
          <cell r="B1364" t="str">
            <v/>
          </cell>
          <cell r="H1364" t="str">
            <v/>
          </cell>
          <cell r="J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 t="str">
            <v/>
          </cell>
          <cell r="T1364" t="str">
            <v/>
          </cell>
          <cell r="U1364" t="str">
            <v/>
          </cell>
          <cell r="W1364" t="str">
            <v/>
          </cell>
          <cell r="X1364" t="str">
            <v/>
          </cell>
          <cell r="AB1364">
            <v>0</v>
          </cell>
          <cell r="AC1364">
            <v>0</v>
          </cell>
          <cell r="AD1364">
            <v>0</v>
          </cell>
          <cell r="AJ1364">
            <v>0</v>
          </cell>
          <cell r="AK1364">
            <v>0</v>
          </cell>
        </row>
        <row r="1365">
          <cell r="B1365" t="str">
            <v/>
          </cell>
          <cell r="H1365" t="str">
            <v/>
          </cell>
          <cell r="J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 t="str">
            <v/>
          </cell>
          <cell r="T1365" t="str">
            <v/>
          </cell>
          <cell r="U1365" t="str">
            <v/>
          </cell>
          <cell r="W1365" t="str">
            <v/>
          </cell>
          <cell r="X1365" t="str">
            <v/>
          </cell>
          <cell r="AB1365">
            <v>0</v>
          </cell>
          <cell r="AC1365">
            <v>0</v>
          </cell>
          <cell r="AD1365">
            <v>0</v>
          </cell>
          <cell r="AJ1365">
            <v>0</v>
          </cell>
          <cell r="AK1365">
            <v>0</v>
          </cell>
        </row>
        <row r="1366">
          <cell r="B1366" t="str">
            <v/>
          </cell>
          <cell r="H1366" t="str">
            <v/>
          </cell>
          <cell r="J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 t="str">
            <v/>
          </cell>
          <cell r="T1366" t="str">
            <v/>
          </cell>
          <cell r="U1366" t="str">
            <v/>
          </cell>
          <cell r="W1366" t="str">
            <v/>
          </cell>
          <cell r="X1366" t="str">
            <v/>
          </cell>
          <cell r="AB1366">
            <v>0</v>
          </cell>
          <cell r="AC1366">
            <v>0</v>
          </cell>
          <cell r="AD1366">
            <v>0</v>
          </cell>
          <cell r="AJ1366">
            <v>0</v>
          </cell>
          <cell r="AK1366">
            <v>0</v>
          </cell>
        </row>
        <row r="1367">
          <cell r="B1367" t="str">
            <v/>
          </cell>
          <cell r="H1367" t="str">
            <v/>
          </cell>
          <cell r="J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 t="str">
            <v/>
          </cell>
          <cell r="T1367" t="str">
            <v/>
          </cell>
          <cell r="U1367" t="str">
            <v/>
          </cell>
          <cell r="W1367" t="str">
            <v/>
          </cell>
          <cell r="X1367" t="str">
            <v/>
          </cell>
          <cell r="AB1367">
            <v>0</v>
          </cell>
          <cell r="AC1367">
            <v>0</v>
          </cell>
          <cell r="AD1367">
            <v>0</v>
          </cell>
          <cell r="AJ1367">
            <v>0</v>
          </cell>
          <cell r="AK1367">
            <v>0</v>
          </cell>
        </row>
        <row r="1368">
          <cell r="B1368" t="str">
            <v/>
          </cell>
          <cell r="H1368" t="str">
            <v/>
          </cell>
          <cell r="J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 t="str">
            <v/>
          </cell>
          <cell r="T1368" t="str">
            <v/>
          </cell>
          <cell r="U1368" t="str">
            <v/>
          </cell>
          <cell r="W1368" t="str">
            <v/>
          </cell>
          <cell r="X1368" t="str">
            <v/>
          </cell>
          <cell r="AB1368">
            <v>0</v>
          </cell>
          <cell r="AC1368">
            <v>0</v>
          </cell>
          <cell r="AD1368">
            <v>0</v>
          </cell>
          <cell r="AJ1368">
            <v>0</v>
          </cell>
          <cell r="AK1368">
            <v>0</v>
          </cell>
        </row>
        <row r="1369">
          <cell r="B1369" t="str">
            <v/>
          </cell>
          <cell r="H1369" t="str">
            <v/>
          </cell>
          <cell r="J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T1369" t="str">
            <v/>
          </cell>
          <cell r="U1369" t="str">
            <v/>
          </cell>
          <cell r="W1369" t="str">
            <v/>
          </cell>
          <cell r="X1369" t="str">
            <v/>
          </cell>
          <cell r="AB1369">
            <v>0</v>
          </cell>
          <cell r="AC1369">
            <v>0</v>
          </cell>
          <cell r="AD1369">
            <v>0</v>
          </cell>
          <cell r="AJ1369">
            <v>0</v>
          </cell>
          <cell r="AK1369">
            <v>0</v>
          </cell>
        </row>
        <row r="1370">
          <cell r="B1370" t="str">
            <v/>
          </cell>
          <cell r="H1370" t="str">
            <v/>
          </cell>
          <cell r="J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 t="str">
            <v/>
          </cell>
          <cell r="T1370" t="str">
            <v/>
          </cell>
          <cell r="U1370" t="str">
            <v/>
          </cell>
          <cell r="W1370" t="str">
            <v/>
          </cell>
          <cell r="X1370" t="str">
            <v/>
          </cell>
          <cell r="AB1370">
            <v>0</v>
          </cell>
          <cell r="AC1370">
            <v>0</v>
          </cell>
          <cell r="AD1370">
            <v>0</v>
          </cell>
          <cell r="AJ1370">
            <v>0</v>
          </cell>
          <cell r="AK1370">
            <v>0</v>
          </cell>
        </row>
        <row r="1371">
          <cell r="B1371" t="str">
            <v/>
          </cell>
          <cell r="H1371" t="str">
            <v/>
          </cell>
          <cell r="J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  <cell r="T1371" t="str">
            <v/>
          </cell>
          <cell r="U1371" t="str">
            <v/>
          </cell>
          <cell r="W1371" t="str">
            <v/>
          </cell>
          <cell r="X1371" t="str">
            <v/>
          </cell>
          <cell r="AB1371">
            <v>0</v>
          </cell>
          <cell r="AC1371">
            <v>0</v>
          </cell>
          <cell r="AD1371">
            <v>0</v>
          </cell>
          <cell r="AJ1371">
            <v>0</v>
          </cell>
          <cell r="AK1371">
            <v>0</v>
          </cell>
        </row>
        <row r="1372">
          <cell r="B1372" t="str">
            <v/>
          </cell>
          <cell r="H1372" t="str">
            <v/>
          </cell>
          <cell r="J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 t="str">
            <v/>
          </cell>
          <cell r="T1372" t="str">
            <v/>
          </cell>
          <cell r="U1372" t="str">
            <v/>
          </cell>
          <cell r="W1372" t="str">
            <v/>
          </cell>
          <cell r="X1372" t="str">
            <v/>
          </cell>
          <cell r="AB1372">
            <v>0</v>
          </cell>
          <cell r="AC1372">
            <v>0</v>
          </cell>
          <cell r="AD1372">
            <v>0</v>
          </cell>
          <cell r="AJ1372">
            <v>0</v>
          </cell>
          <cell r="AK1372">
            <v>0</v>
          </cell>
        </row>
        <row r="1373">
          <cell r="B1373" t="str">
            <v/>
          </cell>
          <cell r="H1373" t="str">
            <v/>
          </cell>
          <cell r="J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 t="str">
            <v/>
          </cell>
          <cell r="T1373" t="str">
            <v/>
          </cell>
          <cell r="U1373" t="str">
            <v/>
          </cell>
          <cell r="W1373" t="str">
            <v/>
          </cell>
          <cell r="X1373" t="str">
            <v/>
          </cell>
          <cell r="AB1373">
            <v>0</v>
          </cell>
          <cell r="AC1373">
            <v>0</v>
          </cell>
          <cell r="AD1373">
            <v>0</v>
          </cell>
          <cell r="AJ1373">
            <v>0</v>
          </cell>
          <cell r="AK1373">
            <v>0</v>
          </cell>
        </row>
        <row r="1374">
          <cell r="B1374" t="str">
            <v/>
          </cell>
          <cell r="H1374" t="str">
            <v/>
          </cell>
          <cell r="J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 t="str">
            <v/>
          </cell>
          <cell r="T1374" t="str">
            <v/>
          </cell>
          <cell r="U1374" t="str">
            <v/>
          </cell>
          <cell r="W1374" t="str">
            <v/>
          </cell>
          <cell r="X1374" t="str">
            <v/>
          </cell>
          <cell r="AB1374">
            <v>0</v>
          </cell>
          <cell r="AC1374">
            <v>0</v>
          </cell>
          <cell r="AD1374">
            <v>0</v>
          </cell>
          <cell r="AJ1374">
            <v>0</v>
          </cell>
          <cell r="AK1374">
            <v>0</v>
          </cell>
        </row>
        <row r="1375">
          <cell r="B1375" t="str">
            <v/>
          </cell>
          <cell r="H1375" t="str">
            <v/>
          </cell>
          <cell r="J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 t="str">
            <v/>
          </cell>
          <cell r="T1375" t="str">
            <v/>
          </cell>
          <cell r="U1375" t="str">
            <v/>
          </cell>
          <cell r="W1375" t="str">
            <v/>
          </cell>
          <cell r="X1375" t="str">
            <v/>
          </cell>
          <cell r="AB1375">
            <v>0</v>
          </cell>
          <cell r="AC1375">
            <v>0</v>
          </cell>
          <cell r="AD1375">
            <v>0</v>
          </cell>
          <cell r="AJ1375">
            <v>0</v>
          </cell>
          <cell r="AK1375">
            <v>0</v>
          </cell>
        </row>
        <row r="1376">
          <cell r="B1376" t="str">
            <v/>
          </cell>
          <cell r="H1376" t="str">
            <v/>
          </cell>
          <cell r="J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 t="str">
            <v/>
          </cell>
          <cell r="T1376" t="str">
            <v/>
          </cell>
          <cell r="U1376" t="str">
            <v/>
          </cell>
          <cell r="W1376" t="str">
            <v/>
          </cell>
          <cell r="X1376" t="str">
            <v/>
          </cell>
          <cell r="AB1376">
            <v>0</v>
          </cell>
          <cell r="AC1376">
            <v>0</v>
          </cell>
          <cell r="AD1376">
            <v>0</v>
          </cell>
          <cell r="AJ1376">
            <v>0</v>
          </cell>
          <cell r="AK1376">
            <v>0</v>
          </cell>
        </row>
        <row r="1377">
          <cell r="B1377" t="str">
            <v/>
          </cell>
          <cell r="H1377" t="str">
            <v/>
          </cell>
          <cell r="J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 t="str">
            <v/>
          </cell>
          <cell r="T1377" t="str">
            <v/>
          </cell>
          <cell r="U1377" t="str">
            <v/>
          </cell>
          <cell r="W1377" t="str">
            <v/>
          </cell>
          <cell r="X1377" t="str">
            <v/>
          </cell>
          <cell r="AB1377">
            <v>0</v>
          </cell>
          <cell r="AC1377">
            <v>0</v>
          </cell>
          <cell r="AD1377">
            <v>0</v>
          </cell>
          <cell r="AJ1377">
            <v>0</v>
          </cell>
          <cell r="AK1377">
            <v>0</v>
          </cell>
        </row>
        <row r="1378">
          <cell r="B1378" t="str">
            <v/>
          </cell>
          <cell r="H1378" t="str">
            <v/>
          </cell>
          <cell r="J1378" t="str">
            <v/>
          </cell>
          <cell r="N1378" t="str">
            <v/>
          </cell>
          <cell r="O1378" t="str">
            <v/>
          </cell>
          <cell r="P1378" t="str">
            <v/>
          </cell>
          <cell r="Q1378" t="str">
            <v/>
          </cell>
          <cell r="T1378" t="str">
            <v/>
          </cell>
          <cell r="U1378" t="str">
            <v/>
          </cell>
          <cell r="W1378" t="str">
            <v/>
          </cell>
          <cell r="X1378" t="str">
            <v/>
          </cell>
          <cell r="AB1378">
            <v>0</v>
          </cell>
          <cell r="AC1378">
            <v>0</v>
          </cell>
          <cell r="AD1378">
            <v>0</v>
          </cell>
          <cell r="AJ1378">
            <v>0</v>
          </cell>
          <cell r="AK1378">
            <v>0</v>
          </cell>
        </row>
        <row r="1379">
          <cell r="B1379" t="str">
            <v/>
          </cell>
          <cell r="H1379" t="str">
            <v/>
          </cell>
          <cell r="J1379" t="str">
            <v/>
          </cell>
          <cell r="N1379" t="str">
            <v/>
          </cell>
          <cell r="O1379" t="str">
            <v/>
          </cell>
          <cell r="P1379" t="str">
            <v/>
          </cell>
          <cell r="Q1379" t="str">
            <v/>
          </cell>
          <cell r="T1379" t="str">
            <v/>
          </cell>
          <cell r="U1379" t="str">
            <v/>
          </cell>
          <cell r="W1379" t="str">
            <v/>
          </cell>
          <cell r="X1379" t="str">
            <v/>
          </cell>
          <cell r="AB1379">
            <v>0</v>
          </cell>
          <cell r="AC1379">
            <v>0</v>
          </cell>
          <cell r="AD1379">
            <v>0</v>
          </cell>
          <cell r="AJ1379">
            <v>0</v>
          </cell>
          <cell r="AK1379">
            <v>0</v>
          </cell>
        </row>
        <row r="1380">
          <cell r="B1380" t="str">
            <v/>
          </cell>
          <cell r="H1380" t="str">
            <v/>
          </cell>
          <cell r="J1380" t="str">
            <v/>
          </cell>
          <cell r="N1380" t="str">
            <v/>
          </cell>
          <cell r="O1380" t="str">
            <v/>
          </cell>
          <cell r="P1380" t="str">
            <v/>
          </cell>
          <cell r="Q1380" t="str">
            <v/>
          </cell>
          <cell r="T1380" t="str">
            <v/>
          </cell>
          <cell r="U1380" t="str">
            <v/>
          </cell>
          <cell r="W1380" t="str">
            <v/>
          </cell>
          <cell r="X1380" t="str">
            <v/>
          </cell>
          <cell r="AB1380">
            <v>0</v>
          </cell>
          <cell r="AC1380">
            <v>0</v>
          </cell>
          <cell r="AD1380">
            <v>0</v>
          </cell>
          <cell r="AJ1380">
            <v>0</v>
          </cell>
          <cell r="AK1380">
            <v>0</v>
          </cell>
        </row>
        <row r="1381">
          <cell r="B1381" t="str">
            <v/>
          </cell>
          <cell r="H1381" t="str">
            <v/>
          </cell>
          <cell r="J1381" t="str">
            <v/>
          </cell>
          <cell r="N1381" t="str">
            <v/>
          </cell>
          <cell r="O1381" t="str">
            <v/>
          </cell>
          <cell r="P1381" t="str">
            <v/>
          </cell>
          <cell r="Q1381" t="str">
            <v/>
          </cell>
          <cell r="T1381" t="str">
            <v/>
          </cell>
          <cell r="U1381" t="str">
            <v/>
          </cell>
          <cell r="W1381" t="str">
            <v/>
          </cell>
          <cell r="X1381" t="str">
            <v/>
          </cell>
          <cell r="AB1381">
            <v>0</v>
          </cell>
          <cell r="AC1381">
            <v>0</v>
          </cell>
          <cell r="AD1381">
            <v>0</v>
          </cell>
          <cell r="AJ1381">
            <v>0</v>
          </cell>
          <cell r="AK1381">
            <v>0</v>
          </cell>
        </row>
        <row r="1382">
          <cell r="B1382" t="str">
            <v/>
          </cell>
          <cell r="H1382" t="str">
            <v/>
          </cell>
          <cell r="J1382" t="str">
            <v/>
          </cell>
          <cell r="N1382" t="str">
            <v/>
          </cell>
          <cell r="O1382" t="str">
            <v/>
          </cell>
          <cell r="P1382" t="str">
            <v/>
          </cell>
          <cell r="Q1382" t="str">
            <v/>
          </cell>
          <cell r="T1382" t="str">
            <v/>
          </cell>
          <cell r="U1382" t="str">
            <v/>
          </cell>
          <cell r="W1382" t="str">
            <v/>
          </cell>
          <cell r="X1382" t="str">
            <v/>
          </cell>
          <cell r="AB1382">
            <v>0</v>
          </cell>
          <cell r="AC1382">
            <v>0</v>
          </cell>
          <cell r="AD1382">
            <v>0</v>
          </cell>
          <cell r="AJ1382">
            <v>0</v>
          </cell>
          <cell r="AK1382">
            <v>0</v>
          </cell>
        </row>
        <row r="1383">
          <cell r="B1383" t="str">
            <v/>
          </cell>
          <cell r="H1383" t="str">
            <v/>
          </cell>
          <cell r="J1383" t="str">
            <v/>
          </cell>
          <cell r="N1383" t="str">
            <v/>
          </cell>
          <cell r="O1383" t="str">
            <v/>
          </cell>
          <cell r="P1383" t="str">
            <v/>
          </cell>
          <cell r="Q1383" t="str">
            <v/>
          </cell>
          <cell r="T1383" t="str">
            <v/>
          </cell>
          <cell r="U1383" t="str">
            <v/>
          </cell>
          <cell r="W1383" t="str">
            <v/>
          </cell>
          <cell r="X1383" t="str">
            <v/>
          </cell>
          <cell r="AB1383">
            <v>0</v>
          </cell>
          <cell r="AC1383">
            <v>0</v>
          </cell>
          <cell r="AD1383">
            <v>0</v>
          </cell>
          <cell r="AJ1383">
            <v>0</v>
          </cell>
          <cell r="AK1383">
            <v>0</v>
          </cell>
        </row>
        <row r="1384">
          <cell r="B1384" t="str">
            <v/>
          </cell>
          <cell r="H1384" t="str">
            <v/>
          </cell>
          <cell r="J1384" t="str">
            <v/>
          </cell>
          <cell r="N1384" t="str">
            <v/>
          </cell>
          <cell r="O1384" t="str">
            <v/>
          </cell>
          <cell r="P1384" t="str">
            <v/>
          </cell>
          <cell r="Q1384" t="str">
            <v/>
          </cell>
          <cell r="T1384" t="str">
            <v/>
          </cell>
          <cell r="U1384" t="str">
            <v/>
          </cell>
          <cell r="W1384" t="str">
            <v/>
          </cell>
          <cell r="X1384" t="str">
            <v/>
          </cell>
          <cell r="AB1384">
            <v>0</v>
          </cell>
          <cell r="AC1384">
            <v>0</v>
          </cell>
          <cell r="AD1384">
            <v>0</v>
          </cell>
          <cell r="AJ1384">
            <v>0</v>
          </cell>
          <cell r="AK1384">
            <v>0</v>
          </cell>
        </row>
        <row r="1385">
          <cell r="B1385" t="str">
            <v/>
          </cell>
          <cell r="H1385" t="str">
            <v/>
          </cell>
          <cell r="J1385" t="str">
            <v/>
          </cell>
          <cell r="N1385" t="str">
            <v/>
          </cell>
          <cell r="O1385" t="str">
            <v/>
          </cell>
          <cell r="P1385" t="str">
            <v/>
          </cell>
          <cell r="Q1385" t="str">
            <v/>
          </cell>
          <cell r="T1385" t="str">
            <v/>
          </cell>
          <cell r="U1385" t="str">
            <v/>
          </cell>
          <cell r="W1385" t="str">
            <v/>
          </cell>
          <cell r="X1385" t="str">
            <v/>
          </cell>
          <cell r="AB1385">
            <v>0</v>
          </cell>
          <cell r="AC1385">
            <v>0</v>
          </cell>
          <cell r="AD1385">
            <v>0</v>
          </cell>
          <cell r="AJ1385">
            <v>0</v>
          </cell>
          <cell r="AK1385">
            <v>0</v>
          </cell>
        </row>
        <row r="1386">
          <cell r="B1386" t="str">
            <v/>
          </cell>
          <cell r="H1386" t="str">
            <v/>
          </cell>
          <cell r="J1386" t="str">
            <v/>
          </cell>
          <cell r="N1386" t="str">
            <v/>
          </cell>
          <cell r="O1386" t="str">
            <v/>
          </cell>
          <cell r="P1386" t="str">
            <v/>
          </cell>
          <cell r="Q1386" t="str">
            <v/>
          </cell>
          <cell r="T1386" t="str">
            <v/>
          </cell>
          <cell r="U1386" t="str">
            <v/>
          </cell>
          <cell r="W1386" t="str">
            <v/>
          </cell>
          <cell r="X1386" t="str">
            <v/>
          </cell>
          <cell r="AB1386">
            <v>0</v>
          </cell>
          <cell r="AC1386">
            <v>0</v>
          </cell>
          <cell r="AD1386">
            <v>0</v>
          </cell>
          <cell r="AJ1386">
            <v>0</v>
          </cell>
          <cell r="AK1386">
            <v>0</v>
          </cell>
        </row>
        <row r="1387">
          <cell r="B1387" t="str">
            <v/>
          </cell>
          <cell r="H1387" t="str">
            <v/>
          </cell>
          <cell r="J1387" t="str">
            <v/>
          </cell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  <cell r="T1387" t="str">
            <v/>
          </cell>
          <cell r="U1387" t="str">
            <v/>
          </cell>
          <cell r="W1387" t="str">
            <v/>
          </cell>
          <cell r="X1387" t="str">
            <v/>
          </cell>
          <cell r="AB1387">
            <v>0</v>
          </cell>
          <cell r="AC1387">
            <v>0</v>
          </cell>
          <cell r="AD1387">
            <v>0</v>
          </cell>
          <cell r="AJ1387">
            <v>0</v>
          </cell>
          <cell r="AK1387">
            <v>0</v>
          </cell>
        </row>
        <row r="1388">
          <cell r="B1388" t="str">
            <v/>
          </cell>
          <cell r="H1388" t="str">
            <v/>
          </cell>
          <cell r="J1388" t="str">
            <v/>
          </cell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  <cell r="T1388" t="str">
            <v/>
          </cell>
          <cell r="U1388" t="str">
            <v/>
          </cell>
          <cell r="W1388" t="str">
            <v/>
          </cell>
          <cell r="X1388" t="str">
            <v/>
          </cell>
          <cell r="AB1388">
            <v>0</v>
          </cell>
          <cell r="AC1388">
            <v>0</v>
          </cell>
          <cell r="AD1388">
            <v>0</v>
          </cell>
          <cell r="AJ1388">
            <v>0</v>
          </cell>
          <cell r="AK1388">
            <v>0</v>
          </cell>
        </row>
        <row r="1389">
          <cell r="B1389" t="str">
            <v/>
          </cell>
          <cell r="H1389" t="str">
            <v/>
          </cell>
          <cell r="J1389" t="str">
            <v/>
          </cell>
          <cell r="N1389" t="str">
            <v/>
          </cell>
          <cell r="O1389" t="str">
            <v/>
          </cell>
          <cell r="P1389" t="str">
            <v/>
          </cell>
          <cell r="Q1389" t="str">
            <v/>
          </cell>
          <cell r="T1389" t="str">
            <v/>
          </cell>
          <cell r="U1389" t="str">
            <v/>
          </cell>
          <cell r="W1389" t="str">
            <v/>
          </cell>
          <cell r="X1389" t="str">
            <v/>
          </cell>
          <cell r="AB1389">
            <v>0</v>
          </cell>
          <cell r="AC1389">
            <v>0</v>
          </cell>
          <cell r="AD1389">
            <v>0</v>
          </cell>
          <cell r="AJ1389">
            <v>0</v>
          </cell>
          <cell r="AK1389">
            <v>0</v>
          </cell>
        </row>
        <row r="1390">
          <cell r="B1390" t="str">
            <v/>
          </cell>
          <cell r="H1390" t="str">
            <v/>
          </cell>
          <cell r="J1390" t="str">
            <v/>
          </cell>
          <cell r="N1390" t="str">
            <v/>
          </cell>
          <cell r="O1390" t="str">
            <v/>
          </cell>
          <cell r="P1390" t="str">
            <v/>
          </cell>
          <cell r="Q1390" t="str">
            <v/>
          </cell>
          <cell r="T1390" t="str">
            <v/>
          </cell>
          <cell r="U1390" t="str">
            <v/>
          </cell>
          <cell r="W1390" t="str">
            <v/>
          </cell>
          <cell r="X1390" t="str">
            <v/>
          </cell>
          <cell r="AB1390">
            <v>0</v>
          </cell>
          <cell r="AC1390">
            <v>0</v>
          </cell>
          <cell r="AD1390">
            <v>0</v>
          </cell>
          <cell r="AJ1390">
            <v>0</v>
          </cell>
          <cell r="AK1390">
            <v>0</v>
          </cell>
        </row>
        <row r="1391">
          <cell r="B1391" t="str">
            <v/>
          </cell>
          <cell r="H1391" t="str">
            <v/>
          </cell>
          <cell r="J1391" t="str">
            <v/>
          </cell>
          <cell r="N1391" t="str">
            <v/>
          </cell>
          <cell r="O1391" t="str">
            <v/>
          </cell>
          <cell r="P1391" t="str">
            <v/>
          </cell>
          <cell r="Q1391" t="str">
            <v/>
          </cell>
          <cell r="T1391" t="str">
            <v/>
          </cell>
          <cell r="U1391" t="str">
            <v/>
          </cell>
          <cell r="W1391" t="str">
            <v/>
          </cell>
          <cell r="X1391" t="str">
            <v/>
          </cell>
          <cell r="AB1391">
            <v>0</v>
          </cell>
          <cell r="AC1391">
            <v>0</v>
          </cell>
          <cell r="AD1391">
            <v>0</v>
          </cell>
          <cell r="AJ1391">
            <v>0</v>
          </cell>
          <cell r="AK1391">
            <v>0</v>
          </cell>
        </row>
        <row r="1392">
          <cell r="B1392" t="str">
            <v/>
          </cell>
          <cell r="H1392" t="str">
            <v/>
          </cell>
          <cell r="J1392" t="str">
            <v/>
          </cell>
          <cell r="N1392" t="str">
            <v/>
          </cell>
          <cell r="O1392" t="str">
            <v/>
          </cell>
          <cell r="P1392" t="str">
            <v/>
          </cell>
          <cell r="Q1392" t="str">
            <v/>
          </cell>
          <cell r="T1392" t="str">
            <v/>
          </cell>
          <cell r="U1392" t="str">
            <v/>
          </cell>
          <cell r="W1392" t="str">
            <v/>
          </cell>
          <cell r="X1392" t="str">
            <v/>
          </cell>
          <cell r="AB1392">
            <v>0</v>
          </cell>
          <cell r="AC1392">
            <v>0</v>
          </cell>
          <cell r="AD1392">
            <v>0</v>
          </cell>
          <cell r="AJ1392">
            <v>0</v>
          </cell>
          <cell r="AK1392">
            <v>0</v>
          </cell>
        </row>
        <row r="1393">
          <cell r="B1393" t="str">
            <v/>
          </cell>
          <cell r="H1393" t="str">
            <v/>
          </cell>
          <cell r="J1393" t="str">
            <v/>
          </cell>
          <cell r="N1393" t="str">
            <v/>
          </cell>
          <cell r="O1393" t="str">
            <v/>
          </cell>
          <cell r="P1393" t="str">
            <v/>
          </cell>
          <cell r="Q1393" t="str">
            <v/>
          </cell>
          <cell r="T1393" t="str">
            <v/>
          </cell>
          <cell r="U1393" t="str">
            <v/>
          </cell>
          <cell r="W1393" t="str">
            <v/>
          </cell>
          <cell r="X1393" t="str">
            <v/>
          </cell>
          <cell r="AB1393">
            <v>0</v>
          </cell>
          <cell r="AC1393">
            <v>0</v>
          </cell>
          <cell r="AD1393">
            <v>0</v>
          </cell>
          <cell r="AJ1393">
            <v>0</v>
          </cell>
          <cell r="AK1393">
            <v>0</v>
          </cell>
        </row>
        <row r="1394">
          <cell r="B1394" t="str">
            <v/>
          </cell>
          <cell r="H1394" t="str">
            <v/>
          </cell>
          <cell r="J1394" t="str">
            <v/>
          </cell>
          <cell r="N1394" t="str">
            <v/>
          </cell>
          <cell r="O1394" t="str">
            <v/>
          </cell>
          <cell r="P1394" t="str">
            <v/>
          </cell>
          <cell r="Q1394" t="str">
            <v/>
          </cell>
          <cell r="T1394" t="str">
            <v/>
          </cell>
          <cell r="U1394" t="str">
            <v/>
          </cell>
          <cell r="W1394" t="str">
            <v/>
          </cell>
          <cell r="X1394" t="str">
            <v/>
          </cell>
          <cell r="AB1394">
            <v>0</v>
          </cell>
          <cell r="AC1394">
            <v>0</v>
          </cell>
          <cell r="AD1394">
            <v>0</v>
          </cell>
          <cell r="AJ1394">
            <v>0</v>
          </cell>
          <cell r="AK1394">
            <v>0</v>
          </cell>
        </row>
        <row r="1395">
          <cell r="B1395" t="str">
            <v/>
          </cell>
          <cell r="H1395" t="str">
            <v/>
          </cell>
          <cell r="J1395" t="str">
            <v/>
          </cell>
          <cell r="N1395" t="str">
            <v/>
          </cell>
          <cell r="O1395" t="str">
            <v/>
          </cell>
          <cell r="P1395" t="str">
            <v/>
          </cell>
          <cell r="Q1395" t="str">
            <v/>
          </cell>
          <cell r="T1395" t="str">
            <v/>
          </cell>
          <cell r="U1395" t="str">
            <v/>
          </cell>
          <cell r="W1395" t="str">
            <v/>
          </cell>
          <cell r="X1395" t="str">
            <v/>
          </cell>
          <cell r="AB1395">
            <v>0</v>
          </cell>
          <cell r="AC1395">
            <v>0</v>
          </cell>
          <cell r="AD1395">
            <v>0</v>
          </cell>
          <cell r="AJ1395">
            <v>0</v>
          </cell>
          <cell r="AK1395">
            <v>0</v>
          </cell>
        </row>
        <row r="1396">
          <cell r="B1396" t="str">
            <v/>
          </cell>
          <cell r="H1396" t="str">
            <v/>
          </cell>
          <cell r="J1396" t="str">
            <v/>
          </cell>
          <cell r="N1396" t="str">
            <v/>
          </cell>
          <cell r="O1396" t="str">
            <v/>
          </cell>
          <cell r="P1396" t="str">
            <v/>
          </cell>
          <cell r="Q1396" t="str">
            <v/>
          </cell>
          <cell r="T1396" t="str">
            <v/>
          </cell>
          <cell r="U1396" t="str">
            <v/>
          </cell>
          <cell r="W1396" t="str">
            <v/>
          </cell>
          <cell r="X1396" t="str">
            <v/>
          </cell>
          <cell r="AB1396">
            <v>0</v>
          </cell>
          <cell r="AC1396">
            <v>0</v>
          </cell>
          <cell r="AD1396">
            <v>0</v>
          </cell>
          <cell r="AJ1396">
            <v>0</v>
          </cell>
          <cell r="AK1396">
            <v>0</v>
          </cell>
        </row>
        <row r="1397">
          <cell r="B1397" t="str">
            <v/>
          </cell>
          <cell r="H1397" t="str">
            <v/>
          </cell>
          <cell r="J1397" t="str">
            <v/>
          </cell>
          <cell r="N1397" t="str">
            <v/>
          </cell>
          <cell r="O1397" t="str">
            <v/>
          </cell>
          <cell r="P1397" t="str">
            <v/>
          </cell>
          <cell r="Q1397" t="str">
            <v/>
          </cell>
          <cell r="T1397" t="str">
            <v/>
          </cell>
          <cell r="U1397" t="str">
            <v/>
          </cell>
          <cell r="W1397" t="str">
            <v/>
          </cell>
          <cell r="X1397" t="str">
            <v/>
          </cell>
          <cell r="AB1397">
            <v>0</v>
          </cell>
          <cell r="AC1397">
            <v>0</v>
          </cell>
          <cell r="AD1397">
            <v>0</v>
          </cell>
          <cell r="AJ1397">
            <v>0</v>
          </cell>
          <cell r="AK1397">
            <v>0</v>
          </cell>
        </row>
        <row r="1398">
          <cell r="B1398" t="str">
            <v/>
          </cell>
          <cell r="H1398" t="str">
            <v/>
          </cell>
          <cell r="J1398" t="str">
            <v/>
          </cell>
          <cell r="N1398" t="str">
            <v/>
          </cell>
          <cell r="O1398" t="str">
            <v/>
          </cell>
          <cell r="P1398" t="str">
            <v/>
          </cell>
          <cell r="Q1398" t="str">
            <v/>
          </cell>
          <cell r="T1398" t="str">
            <v/>
          </cell>
          <cell r="U1398" t="str">
            <v/>
          </cell>
          <cell r="W1398" t="str">
            <v/>
          </cell>
          <cell r="X1398" t="str">
            <v/>
          </cell>
          <cell r="AB1398">
            <v>0</v>
          </cell>
          <cell r="AC1398">
            <v>0</v>
          </cell>
          <cell r="AD1398">
            <v>0</v>
          </cell>
          <cell r="AJ1398">
            <v>0</v>
          </cell>
          <cell r="AK1398">
            <v>0</v>
          </cell>
        </row>
        <row r="1399">
          <cell r="B1399" t="str">
            <v/>
          </cell>
          <cell r="H1399" t="str">
            <v/>
          </cell>
          <cell r="J1399" t="str">
            <v/>
          </cell>
          <cell r="N1399" t="str">
            <v/>
          </cell>
          <cell r="O1399" t="str">
            <v/>
          </cell>
          <cell r="P1399" t="str">
            <v/>
          </cell>
          <cell r="Q1399" t="str">
            <v/>
          </cell>
          <cell r="T1399" t="str">
            <v/>
          </cell>
          <cell r="U1399" t="str">
            <v/>
          </cell>
          <cell r="W1399" t="str">
            <v/>
          </cell>
          <cell r="X1399" t="str">
            <v/>
          </cell>
          <cell r="AB1399">
            <v>0</v>
          </cell>
          <cell r="AC1399">
            <v>0</v>
          </cell>
          <cell r="AD1399">
            <v>0</v>
          </cell>
          <cell r="AJ1399">
            <v>0</v>
          </cell>
          <cell r="AK1399">
            <v>0</v>
          </cell>
        </row>
        <row r="1400">
          <cell r="B1400" t="str">
            <v/>
          </cell>
          <cell r="H1400" t="str">
            <v/>
          </cell>
          <cell r="J1400" t="str">
            <v/>
          </cell>
          <cell r="N1400" t="str">
            <v/>
          </cell>
          <cell r="O1400" t="str">
            <v/>
          </cell>
          <cell r="P1400" t="str">
            <v/>
          </cell>
          <cell r="Q1400" t="str">
            <v/>
          </cell>
          <cell r="T1400" t="str">
            <v/>
          </cell>
          <cell r="U1400" t="str">
            <v/>
          </cell>
          <cell r="W1400" t="str">
            <v/>
          </cell>
          <cell r="X1400" t="str">
            <v/>
          </cell>
          <cell r="AB1400">
            <v>0</v>
          </cell>
          <cell r="AC1400">
            <v>0</v>
          </cell>
          <cell r="AD1400">
            <v>0</v>
          </cell>
          <cell r="AJ1400">
            <v>0</v>
          </cell>
          <cell r="AK1400">
            <v>0</v>
          </cell>
        </row>
        <row r="1401">
          <cell r="B1401" t="str">
            <v/>
          </cell>
          <cell r="H1401" t="str">
            <v/>
          </cell>
          <cell r="J1401" t="str">
            <v/>
          </cell>
          <cell r="N1401" t="str">
            <v/>
          </cell>
          <cell r="O1401" t="str">
            <v/>
          </cell>
          <cell r="P1401" t="str">
            <v/>
          </cell>
          <cell r="Q1401" t="str">
            <v/>
          </cell>
          <cell r="T1401" t="str">
            <v/>
          </cell>
          <cell r="U1401" t="str">
            <v/>
          </cell>
          <cell r="W1401" t="str">
            <v/>
          </cell>
          <cell r="X1401" t="str">
            <v/>
          </cell>
          <cell r="AB1401">
            <v>0</v>
          </cell>
          <cell r="AC1401">
            <v>0</v>
          </cell>
          <cell r="AD1401">
            <v>0</v>
          </cell>
          <cell r="AJ1401">
            <v>0</v>
          </cell>
          <cell r="AK1401">
            <v>0</v>
          </cell>
        </row>
        <row r="1402">
          <cell r="B1402" t="str">
            <v/>
          </cell>
          <cell r="H1402" t="str">
            <v/>
          </cell>
          <cell r="J1402" t="str">
            <v/>
          </cell>
          <cell r="N1402" t="str">
            <v/>
          </cell>
          <cell r="O1402" t="str">
            <v/>
          </cell>
          <cell r="P1402" t="str">
            <v/>
          </cell>
          <cell r="Q1402" t="str">
            <v/>
          </cell>
          <cell r="T1402" t="str">
            <v/>
          </cell>
          <cell r="U1402" t="str">
            <v/>
          </cell>
          <cell r="W1402" t="str">
            <v/>
          </cell>
          <cell r="X1402" t="str">
            <v/>
          </cell>
          <cell r="AB1402">
            <v>0</v>
          </cell>
          <cell r="AC1402">
            <v>0</v>
          </cell>
          <cell r="AD1402">
            <v>0</v>
          </cell>
          <cell r="AJ1402">
            <v>0</v>
          </cell>
          <cell r="AK1402">
            <v>0</v>
          </cell>
        </row>
        <row r="1403">
          <cell r="B1403" t="str">
            <v/>
          </cell>
          <cell r="H1403" t="str">
            <v/>
          </cell>
          <cell r="J1403" t="str">
            <v/>
          </cell>
          <cell r="N1403" t="str">
            <v/>
          </cell>
          <cell r="O1403" t="str">
            <v/>
          </cell>
          <cell r="P1403" t="str">
            <v/>
          </cell>
          <cell r="Q1403" t="str">
            <v/>
          </cell>
          <cell r="T1403" t="str">
            <v/>
          </cell>
          <cell r="U1403" t="str">
            <v/>
          </cell>
          <cell r="W1403" t="str">
            <v/>
          </cell>
          <cell r="X1403" t="str">
            <v/>
          </cell>
          <cell r="AB1403">
            <v>0</v>
          </cell>
          <cell r="AC1403">
            <v>0</v>
          </cell>
          <cell r="AD1403">
            <v>0</v>
          </cell>
          <cell r="AJ1403">
            <v>0</v>
          </cell>
          <cell r="AK1403">
            <v>0</v>
          </cell>
        </row>
        <row r="1404">
          <cell r="B1404" t="str">
            <v/>
          </cell>
          <cell r="H1404" t="str">
            <v/>
          </cell>
          <cell r="J1404" t="str">
            <v/>
          </cell>
          <cell r="N1404" t="str">
            <v/>
          </cell>
          <cell r="O1404" t="str">
            <v/>
          </cell>
          <cell r="P1404" t="str">
            <v/>
          </cell>
          <cell r="Q1404" t="str">
            <v/>
          </cell>
          <cell r="T1404" t="str">
            <v/>
          </cell>
          <cell r="U1404" t="str">
            <v/>
          </cell>
          <cell r="W1404" t="str">
            <v/>
          </cell>
          <cell r="X1404" t="str">
            <v/>
          </cell>
          <cell r="AB1404">
            <v>0</v>
          </cell>
          <cell r="AC1404">
            <v>0</v>
          </cell>
          <cell r="AD1404">
            <v>0</v>
          </cell>
          <cell r="AJ1404">
            <v>0</v>
          </cell>
          <cell r="AK1404">
            <v>0</v>
          </cell>
        </row>
        <row r="1405">
          <cell r="B1405" t="str">
            <v/>
          </cell>
          <cell r="H1405" t="str">
            <v/>
          </cell>
          <cell r="J1405" t="str">
            <v/>
          </cell>
          <cell r="N1405" t="str">
            <v/>
          </cell>
          <cell r="O1405" t="str">
            <v/>
          </cell>
          <cell r="P1405" t="str">
            <v/>
          </cell>
          <cell r="Q1405" t="str">
            <v/>
          </cell>
          <cell r="T1405" t="str">
            <v/>
          </cell>
          <cell r="U1405" t="str">
            <v/>
          </cell>
          <cell r="W1405" t="str">
            <v/>
          </cell>
          <cell r="X1405" t="str">
            <v/>
          </cell>
          <cell r="AB1405">
            <v>0</v>
          </cell>
          <cell r="AC1405">
            <v>0</v>
          </cell>
          <cell r="AD1405">
            <v>0</v>
          </cell>
          <cell r="AJ1405">
            <v>0</v>
          </cell>
          <cell r="AK1405">
            <v>0</v>
          </cell>
        </row>
        <row r="1406">
          <cell r="B1406" t="str">
            <v/>
          </cell>
          <cell r="H1406" t="str">
            <v/>
          </cell>
          <cell r="J1406" t="str">
            <v/>
          </cell>
          <cell r="N1406" t="str">
            <v/>
          </cell>
          <cell r="O1406" t="str">
            <v/>
          </cell>
          <cell r="P1406" t="str">
            <v/>
          </cell>
          <cell r="Q1406" t="str">
            <v/>
          </cell>
          <cell r="T1406" t="str">
            <v/>
          </cell>
          <cell r="U1406" t="str">
            <v/>
          </cell>
          <cell r="W1406" t="str">
            <v/>
          </cell>
          <cell r="X1406" t="str">
            <v/>
          </cell>
          <cell r="AB1406">
            <v>0</v>
          </cell>
          <cell r="AC1406">
            <v>0</v>
          </cell>
          <cell r="AD1406">
            <v>0</v>
          </cell>
          <cell r="AJ1406">
            <v>0</v>
          </cell>
          <cell r="AK1406">
            <v>0</v>
          </cell>
        </row>
        <row r="1407">
          <cell r="B1407" t="str">
            <v/>
          </cell>
          <cell r="H1407" t="str">
            <v/>
          </cell>
          <cell r="J1407" t="str">
            <v/>
          </cell>
          <cell r="N1407" t="str">
            <v/>
          </cell>
          <cell r="O1407" t="str">
            <v/>
          </cell>
          <cell r="P1407" t="str">
            <v/>
          </cell>
          <cell r="Q1407" t="str">
            <v/>
          </cell>
          <cell r="T1407" t="str">
            <v/>
          </cell>
          <cell r="U1407" t="str">
            <v/>
          </cell>
          <cell r="W1407" t="str">
            <v/>
          </cell>
          <cell r="X1407" t="str">
            <v/>
          </cell>
          <cell r="AB1407">
            <v>0</v>
          </cell>
          <cell r="AC1407">
            <v>0</v>
          </cell>
          <cell r="AD1407">
            <v>0</v>
          </cell>
          <cell r="AJ1407">
            <v>0</v>
          </cell>
          <cell r="AK1407">
            <v>0</v>
          </cell>
        </row>
        <row r="1408">
          <cell r="B1408" t="str">
            <v/>
          </cell>
          <cell r="H1408" t="str">
            <v/>
          </cell>
          <cell r="J1408" t="str">
            <v/>
          </cell>
          <cell r="N1408" t="str">
            <v/>
          </cell>
          <cell r="O1408" t="str">
            <v/>
          </cell>
          <cell r="P1408" t="str">
            <v/>
          </cell>
          <cell r="Q1408" t="str">
            <v/>
          </cell>
          <cell r="T1408" t="str">
            <v/>
          </cell>
          <cell r="U1408" t="str">
            <v/>
          </cell>
          <cell r="W1408" t="str">
            <v/>
          </cell>
          <cell r="X1408" t="str">
            <v/>
          </cell>
          <cell r="AB1408">
            <v>0</v>
          </cell>
          <cell r="AC1408">
            <v>0</v>
          </cell>
          <cell r="AD1408">
            <v>0</v>
          </cell>
          <cell r="AJ1408">
            <v>0</v>
          </cell>
          <cell r="AK1408">
            <v>0</v>
          </cell>
        </row>
        <row r="1409">
          <cell r="B1409" t="str">
            <v/>
          </cell>
          <cell r="H1409" t="str">
            <v/>
          </cell>
          <cell r="J1409" t="str">
            <v/>
          </cell>
          <cell r="N1409" t="str">
            <v/>
          </cell>
          <cell r="O1409" t="str">
            <v/>
          </cell>
          <cell r="P1409" t="str">
            <v/>
          </cell>
          <cell r="Q1409" t="str">
            <v/>
          </cell>
          <cell r="T1409" t="str">
            <v/>
          </cell>
          <cell r="U1409" t="str">
            <v/>
          </cell>
          <cell r="W1409" t="str">
            <v/>
          </cell>
          <cell r="X1409" t="str">
            <v/>
          </cell>
          <cell r="AB1409">
            <v>0</v>
          </cell>
          <cell r="AC1409">
            <v>0</v>
          </cell>
          <cell r="AD1409">
            <v>0</v>
          </cell>
          <cell r="AJ1409">
            <v>0</v>
          </cell>
          <cell r="AK1409">
            <v>0</v>
          </cell>
        </row>
        <row r="1410">
          <cell r="B1410" t="str">
            <v/>
          </cell>
          <cell r="H1410" t="str">
            <v/>
          </cell>
          <cell r="J1410" t="str">
            <v/>
          </cell>
          <cell r="N1410" t="str">
            <v/>
          </cell>
          <cell r="O1410" t="str">
            <v/>
          </cell>
          <cell r="P1410" t="str">
            <v/>
          </cell>
          <cell r="Q1410" t="str">
            <v/>
          </cell>
          <cell r="T1410" t="str">
            <v/>
          </cell>
          <cell r="U1410" t="str">
            <v/>
          </cell>
          <cell r="W1410" t="str">
            <v/>
          </cell>
          <cell r="X1410" t="str">
            <v/>
          </cell>
          <cell r="AB1410">
            <v>0</v>
          </cell>
          <cell r="AC1410">
            <v>0</v>
          </cell>
          <cell r="AD1410">
            <v>0</v>
          </cell>
          <cell r="AJ1410">
            <v>0</v>
          </cell>
          <cell r="AK1410">
            <v>0</v>
          </cell>
        </row>
        <row r="1411">
          <cell r="B1411" t="str">
            <v/>
          </cell>
          <cell r="H1411" t="str">
            <v/>
          </cell>
          <cell r="J1411" t="str">
            <v/>
          </cell>
          <cell r="N1411" t="str">
            <v/>
          </cell>
          <cell r="O1411" t="str">
            <v/>
          </cell>
          <cell r="P1411" t="str">
            <v/>
          </cell>
          <cell r="Q1411" t="str">
            <v/>
          </cell>
          <cell r="T1411" t="str">
            <v/>
          </cell>
          <cell r="U1411" t="str">
            <v/>
          </cell>
          <cell r="W1411" t="str">
            <v/>
          </cell>
          <cell r="X1411" t="str">
            <v/>
          </cell>
          <cell r="AB1411">
            <v>0</v>
          </cell>
          <cell r="AC1411">
            <v>0</v>
          </cell>
          <cell r="AD1411">
            <v>0</v>
          </cell>
          <cell r="AJ1411">
            <v>0</v>
          </cell>
          <cell r="AK1411">
            <v>0</v>
          </cell>
        </row>
        <row r="1412">
          <cell r="B1412" t="str">
            <v/>
          </cell>
          <cell r="H1412" t="str">
            <v/>
          </cell>
          <cell r="J1412" t="str">
            <v/>
          </cell>
          <cell r="N1412" t="str">
            <v/>
          </cell>
          <cell r="O1412" t="str">
            <v/>
          </cell>
          <cell r="P1412" t="str">
            <v/>
          </cell>
          <cell r="Q1412" t="str">
            <v/>
          </cell>
          <cell r="T1412" t="str">
            <v/>
          </cell>
          <cell r="U1412" t="str">
            <v/>
          </cell>
          <cell r="W1412" t="str">
            <v/>
          </cell>
          <cell r="X1412" t="str">
            <v/>
          </cell>
          <cell r="AB1412">
            <v>0</v>
          </cell>
          <cell r="AC1412">
            <v>0</v>
          </cell>
          <cell r="AD1412">
            <v>0</v>
          </cell>
          <cell r="AJ1412">
            <v>0</v>
          </cell>
          <cell r="AK1412">
            <v>0</v>
          </cell>
        </row>
        <row r="1413">
          <cell r="B1413" t="str">
            <v/>
          </cell>
          <cell r="H1413" t="str">
            <v/>
          </cell>
          <cell r="J1413" t="str">
            <v/>
          </cell>
          <cell r="N1413" t="str">
            <v/>
          </cell>
          <cell r="O1413" t="str">
            <v/>
          </cell>
          <cell r="P1413" t="str">
            <v/>
          </cell>
          <cell r="Q1413" t="str">
            <v/>
          </cell>
          <cell r="T1413" t="str">
            <v/>
          </cell>
          <cell r="U1413" t="str">
            <v/>
          </cell>
          <cell r="W1413" t="str">
            <v/>
          </cell>
          <cell r="X1413" t="str">
            <v/>
          </cell>
          <cell r="AB1413">
            <v>0</v>
          </cell>
          <cell r="AC1413">
            <v>0</v>
          </cell>
          <cell r="AD1413">
            <v>0</v>
          </cell>
          <cell r="AJ1413">
            <v>0</v>
          </cell>
          <cell r="AK1413">
            <v>0</v>
          </cell>
        </row>
        <row r="1414">
          <cell r="B1414" t="str">
            <v/>
          </cell>
          <cell r="H1414" t="str">
            <v/>
          </cell>
          <cell r="J1414" t="str">
            <v/>
          </cell>
          <cell r="N1414" t="str">
            <v/>
          </cell>
          <cell r="O1414" t="str">
            <v/>
          </cell>
          <cell r="P1414" t="str">
            <v/>
          </cell>
          <cell r="Q1414" t="str">
            <v/>
          </cell>
          <cell r="T1414" t="str">
            <v/>
          </cell>
          <cell r="U1414" t="str">
            <v/>
          </cell>
          <cell r="W1414" t="str">
            <v/>
          </cell>
          <cell r="X1414" t="str">
            <v/>
          </cell>
          <cell r="AB1414">
            <v>0</v>
          </cell>
          <cell r="AC1414">
            <v>0</v>
          </cell>
          <cell r="AD1414">
            <v>0</v>
          </cell>
          <cell r="AJ1414">
            <v>0</v>
          </cell>
          <cell r="AK1414">
            <v>0</v>
          </cell>
        </row>
        <row r="1415">
          <cell r="B1415" t="str">
            <v/>
          </cell>
          <cell r="H1415" t="str">
            <v/>
          </cell>
          <cell r="J1415" t="str">
            <v/>
          </cell>
          <cell r="N1415" t="str">
            <v/>
          </cell>
          <cell r="O1415" t="str">
            <v/>
          </cell>
          <cell r="P1415" t="str">
            <v/>
          </cell>
          <cell r="Q1415" t="str">
            <v/>
          </cell>
          <cell r="T1415" t="str">
            <v/>
          </cell>
          <cell r="U1415" t="str">
            <v/>
          </cell>
          <cell r="W1415" t="str">
            <v/>
          </cell>
          <cell r="X1415" t="str">
            <v/>
          </cell>
          <cell r="AB1415">
            <v>0</v>
          </cell>
          <cell r="AC1415">
            <v>0</v>
          </cell>
          <cell r="AD1415">
            <v>0</v>
          </cell>
          <cell r="AJ1415">
            <v>0</v>
          </cell>
          <cell r="AK1415">
            <v>0</v>
          </cell>
        </row>
        <row r="1416">
          <cell r="B1416" t="str">
            <v/>
          </cell>
          <cell r="H1416" t="str">
            <v/>
          </cell>
          <cell r="J1416" t="str">
            <v/>
          </cell>
          <cell r="N1416" t="str">
            <v/>
          </cell>
          <cell r="O1416" t="str">
            <v/>
          </cell>
          <cell r="P1416" t="str">
            <v/>
          </cell>
          <cell r="Q1416" t="str">
            <v/>
          </cell>
          <cell r="T1416" t="str">
            <v/>
          </cell>
          <cell r="U1416" t="str">
            <v/>
          </cell>
          <cell r="W1416" t="str">
            <v/>
          </cell>
          <cell r="X1416" t="str">
            <v/>
          </cell>
          <cell r="AB1416">
            <v>0</v>
          </cell>
          <cell r="AC1416">
            <v>0</v>
          </cell>
          <cell r="AD1416">
            <v>0</v>
          </cell>
          <cell r="AJ1416">
            <v>0</v>
          </cell>
          <cell r="AK1416">
            <v>0</v>
          </cell>
        </row>
        <row r="1417">
          <cell r="B1417" t="str">
            <v/>
          </cell>
          <cell r="H1417" t="str">
            <v/>
          </cell>
          <cell r="J1417" t="str">
            <v/>
          </cell>
          <cell r="N1417" t="str">
            <v/>
          </cell>
          <cell r="O1417" t="str">
            <v/>
          </cell>
          <cell r="P1417" t="str">
            <v/>
          </cell>
          <cell r="Q1417" t="str">
            <v/>
          </cell>
          <cell r="T1417" t="str">
            <v/>
          </cell>
          <cell r="U1417" t="str">
            <v/>
          </cell>
          <cell r="W1417" t="str">
            <v/>
          </cell>
          <cell r="X1417" t="str">
            <v/>
          </cell>
          <cell r="AB1417">
            <v>0</v>
          </cell>
          <cell r="AC1417">
            <v>0</v>
          </cell>
          <cell r="AD1417">
            <v>0</v>
          </cell>
          <cell r="AJ1417">
            <v>0</v>
          </cell>
          <cell r="AK1417">
            <v>0</v>
          </cell>
        </row>
        <row r="1418">
          <cell r="B1418" t="str">
            <v/>
          </cell>
          <cell r="H1418" t="str">
            <v/>
          </cell>
          <cell r="J1418" t="str">
            <v/>
          </cell>
          <cell r="N1418" t="str">
            <v/>
          </cell>
          <cell r="O1418" t="str">
            <v/>
          </cell>
          <cell r="P1418" t="str">
            <v/>
          </cell>
          <cell r="Q1418" t="str">
            <v/>
          </cell>
          <cell r="T1418" t="str">
            <v/>
          </cell>
          <cell r="U1418" t="str">
            <v/>
          </cell>
          <cell r="W1418" t="str">
            <v/>
          </cell>
          <cell r="X1418" t="str">
            <v/>
          </cell>
          <cell r="AB1418">
            <v>0</v>
          </cell>
          <cell r="AC1418">
            <v>0</v>
          </cell>
          <cell r="AD1418">
            <v>0</v>
          </cell>
          <cell r="AJ1418">
            <v>0</v>
          </cell>
          <cell r="AK1418">
            <v>0</v>
          </cell>
        </row>
        <row r="1419">
          <cell r="B1419" t="str">
            <v/>
          </cell>
          <cell r="H1419" t="str">
            <v/>
          </cell>
          <cell r="J1419" t="str">
            <v/>
          </cell>
          <cell r="N1419" t="str">
            <v/>
          </cell>
          <cell r="O1419" t="str">
            <v/>
          </cell>
          <cell r="P1419" t="str">
            <v/>
          </cell>
          <cell r="Q1419" t="str">
            <v/>
          </cell>
          <cell r="T1419" t="str">
            <v/>
          </cell>
          <cell r="U1419" t="str">
            <v/>
          </cell>
          <cell r="W1419" t="str">
            <v/>
          </cell>
          <cell r="X1419" t="str">
            <v/>
          </cell>
          <cell r="AB1419">
            <v>0</v>
          </cell>
          <cell r="AC1419">
            <v>0</v>
          </cell>
          <cell r="AD1419">
            <v>0</v>
          </cell>
          <cell r="AJ1419">
            <v>0</v>
          </cell>
          <cell r="AK1419">
            <v>0</v>
          </cell>
        </row>
        <row r="1420">
          <cell r="B1420" t="str">
            <v/>
          </cell>
          <cell r="H1420" t="str">
            <v/>
          </cell>
          <cell r="J1420" t="str">
            <v/>
          </cell>
          <cell r="N1420" t="str">
            <v/>
          </cell>
          <cell r="O1420" t="str">
            <v/>
          </cell>
          <cell r="P1420" t="str">
            <v/>
          </cell>
          <cell r="Q1420" t="str">
            <v/>
          </cell>
          <cell r="T1420" t="str">
            <v/>
          </cell>
          <cell r="U1420" t="str">
            <v/>
          </cell>
          <cell r="W1420" t="str">
            <v/>
          </cell>
          <cell r="X1420" t="str">
            <v/>
          </cell>
          <cell r="AB1420">
            <v>0</v>
          </cell>
          <cell r="AC1420">
            <v>0</v>
          </cell>
          <cell r="AD1420">
            <v>0</v>
          </cell>
          <cell r="AJ1420">
            <v>0</v>
          </cell>
          <cell r="AK1420">
            <v>0</v>
          </cell>
        </row>
        <row r="1421">
          <cell r="B1421" t="str">
            <v/>
          </cell>
          <cell r="H1421" t="str">
            <v/>
          </cell>
          <cell r="J1421" t="str">
            <v/>
          </cell>
          <cell r="N1421" t="str">
            <v/>
          </cell>
          <cell r="O1421" t="str">
            <v/>
          </cell>
          <cell r="P1421" t="str">
            <v/>
          </cell>
          <cell r="Q1421" t="str">
            <v/>
          </cell>
          <cell r="T1421" t="str">
            <v/>
          </cell>
          <cell r="U1421" t="str">
            <v/>
          </cell>
          <cell r="W1421" t="str">
            <v/>
          </cell>
          <cell r="X1421" t="str">
            <v/>
          </cell>
          <cell r="AB1421">
            <v>0</v>
          </cell>
          <cell r="AC1421">
            <v>0</v>
          </cell>
          <cell r="AD1421">
            <v>0</v>
          </cell>
          <cell r="AJ1421">
            <v>0</v>
          </cell>
          <cell r="AK1421">
            <v>0</v>
          </cell>
        </row>
        <row r="1422">
          <cell r="B1422" t="str">
            <v/>
          </cell>
          <cell r="H1422" t="str">
            <v/>
          </cell>
          <cell r="J1422" t="str">
            <v/>
          </cell>
          <cell r="N1422" t="str">
            <v/>
          </cell>
          <cell r="O1422" t="str">
            <v/>
          </cell>
          <cell r="P1422" t="str">
            <v/>
          </cell>
          <cell r="Q1422" t="str">
            <v/>
          </cell>
          <cell r="T1422" t="str">
            <v/>
          </cell>
          <cell r="U1422" t="str">
            <v/>
          </cell>
          <cell r="W1422" t="str">
            <v/>
          </cell>
          <cell r="X1422" t="str">
            <v/>
          </cell>
          <cell r="AB1422">
            <v>0</v>
          </cell>
          <cell r="AC1422">
            <v>0</v>
          </cell>
          <cell r="AD1422">
            <v>0</v>
          </cell>
          <cell r="AJ1422">
            <v>0</v>
          </cell>
          <cell r="AK1422">
            <v>0</v>
          </cell>
        </row>
        <row r="1423">
          <cell r="B1423" t="str">
            <v/>
          </cell>
          <cell r="H1423" t="str">
            <v/>
          </cell>
          <cell r="J1423" t="str">
            <v/>
          </cell>
          <cell r="N1423" t="str">
            <v/>
          </cell>
          <cell r="O1423" t="str">
            <v/>
          </cell>
          <cell r="P1423" t="str">
            <v/>
          </cell>
          <cell r="Q1423" t="str">
            <v/>
          </cell>
          <cell r="T1423" t="str">
            <v/>
          </cell>
          <cell r="U1423" t="str">
            <v/>
          </cell>
          <cell r="W1423" t="str">
            <v/>
          </cell>
          <cell r="X1423" t="str">
            <v/>
          </cell>
          <cell r="AB1423">
            <v>0</v>
          </cell>
          <cell r="AC1423">
            <v>0</v>
          </cell>
          <cell r="AD1423">
            <v>0</v>
          </cell>
          <cell r="AJ1423">
            <v>0</v>
          </cell>
          <cell r="AK1423">
            <v>0</v>
          </cell>
        </row>
        <row r="1424">
          <cell r="B1424" t="str">
            <v/>
          </cell>
          <cell r="H1424" t="str">
            <v/>
          </cell>
          <cell r="J1424" t="str">
            <v/>
          </cell>
          <cell r="N1424" t="str">
            <v/>
          </cell>
          <cell r="O1424" t="str">
            <v/>
          </cell>
          <cell r="P1424" t="str">
            <v/>
          </cell>
          <cell r="Q1424" t="str">
            <v/>
          </cell>
          <cell r="T1424" t="str">
            <v/>
          </cell>
          <cell r="U1424" t="str">
            <v/>
          </cell>
          <cell r="W1424" t="str">
            <v/>
          </cell>
          <cell r="X1424" t="str">
            <v/>
          </cell>
          <cell r="AB1424">
            <v>0</v>
          </cell>
          <cell r="AC1424">
            <v>0</v>
          </cell>
          <cell r="AD1424">
            <v>0</v>
          </cell>
          <cell r="AJ1424">
            <v>0</v>
          </cell>
          <cell r="AK1424">
            <v>0</v>
          </cell>
        </row>
        <row r="1425">
          <cell r="B1425" t="str">
            <v/>
          </cell>
          <cell r="H1425" t="str">
            <v/>
          </cell>
          <cell r="J1425" t="str">
            <v/>
          </cell>
          <cell r="N1425" t="str">
            <v/>
          </cell>
          <cell r="O1425" t="str">
            <v/>
          </cell>
          <cell r="P1425" t="str">
            <v/>
          </cell>
          <cell r="Q1425" t="str">
            <v/>
          </cell>
          <cell r="T1425" t="str">
            <v/>
          </cell>
          <cell r="U1425" t="str">
            <v/>
          </cell>
          <cell r="W1425" t="str">
            <v/>
          </cell>
          <cell r="X1425" t="str">
            <v/>
          </cell>
          <cell r="AB1425">
            <v>0</v>
          </cell>
          <cell r="AC1425">
            <v>0</v>
          </cell>
          <cell r="AD1425">
            <v>0</v>
          </cell>
          <cell r="AJ1425">
            <v>0</v>
          </cell>
          <cell r="AK1425">
            <v>0</v>
          </cell>
        </row>
        <row r="1426">
          <cell r="B1426" t="str">
            <v/>
          </cell>
          <cell r="H1426" t="str">
            <v/>
          </cell>
          <cell r="J1426" t="str">
            <v/>
          </cell>
          <cell r="N1426" t="str">
            <v/>
          </cell>
          <cell r="O1426" t="str">
            <v/>
          </cell>
          <cell r="P1426" t="str">
            <v/>
          </cell>
          <cell r="Q1426" t="str">
            <v/>
          </cell>
          <cell r="T1426" t="str">
            <v/>
          </cell>
          <cell r="U1426" t="str">
            <v/>
          </cell>
          <cell r="W1426" t="str">
            <v/>
          </cell>
          <cell r="X1426" t="str">
            <v/>
          </cell>
          <cell r="AB1426">
            <v>0</v>
          </cell>
          <cell r="AC1426">
            <v>0</v>
          </cell>
          <cell r="AD1426">
            <v>0</v>
          </cell>
          <cell r="AJ1426">
            <v>0</v>
          </cell>
          <cell r="AK1426">
            <v>0</v>
          </cell>
        </row>
        <row r="1427">
          <cell r="B1427" t="str">
            <v/>
          </cell>
          <cell r="H1427" t="str">
            <v/>
          </cell>
          <cell r="J1427" t="str">
            <v/>
          </cell>
          <cell r="N1427" t="str">
            <v/>
          </cell>
          <cell r="O1427" t="str">
            <v/>
          </cell>
          <cell r="P1427" t="str">
            <v/>
          </cell>
          <cell r="Q1427" t="str">
            <v/>
          </cell>
          <cell r="T1427" t="str">
            <v/>
          </cell>
          <cell r="U1427" t="str">
            <v/>
          </cell>
          <cell r="W1427" t="str">
            <v/>
          </cell>
          <cell r="X1427" t="str">
            <v/>
          </cell>
          <cell r="AB1427">
            <v>0</v>
          </cell>
          <cell r="AC1427">
            <v>0</v>
          </cell>
          <cell r="AD1427">
            <v>0</v>
          </cell>
          <cell r="AJ1427">
            <v>0</v>
          </cell>
          <cell r="AK1427">
            <v>0</v>
          </cell>
        </row>
        <row r="1428">
          <cell r="B1428" t="str">
            <v/>
          </cell>
          <cell r="H1428" t="str">
            <v/>
          </cell>
          <cell r="J1428" t="str">
            <v/>
          </cell>
          <cell r="N1428" t="str">
            <v/>
          </cell>
          <cell r="O1428" t="str">
            <v/>
          </cell>
          <cell r="P1428" t="str">
            <v/>
          </cell>
          <cell r="Q1428" t="str">
            <v/>
          </cell>
          <cell r="T1428" t="str">
            <v/>
          </cell>
          <cell r="U1428" t="str">
            <v/>
          </cell>
          <cell r="W1428" t="str">
            <v/>
          </cell>
          <cell r="X1428" t="str">
            <v/>
          </cell>
          <cell r="AB1428">
            <v>0</v>
          </cell>
          <cell r="AC1428">
            <v>0</v>
          </cell>
          <cell r="AD1428">
            <v>0</v>
          </cell>
          <cell r="AJ1428">
            <v>0</v>
          </cell>
          <cell r="AK1428">
            <v>0</v>
          </cell>
        </row>
        <row r="1429">
          <cell r="B1429" t="str">
            <v/>
          </cell>
          <cell r="H1429" t="str">
            <v/>
          </cell>
          <cell r="J1429" t="str">
            <v/>
          </cell>
          <cell r="N1429" t="str">
            <v/>
          </cell>
          <cell r="O1429" t="str">
            <v/>
          </cell>
          <cell r="P1429" t="str">
            <v/>
          </cell>
          <cell r="Q1429" t="str">
            <v/>
          </cell>
          <cell r="T1429" t="str">
            <v/>
          </cell>
          <cell r="U1429" t="str">
            <v/>
          </cell>
          <cell r="W1429" t="str">
            <v/>
          </cell>
          <cell r="X1429" t="str">
            <v/>
          </cell>
          <cell r="AB1429">
            <v>0</v>
          </cell>
          <cell r="AC1429">
            <v>0</v>
          </cell>
          <cell r="AD1429">
            <v>0</v>
          </cell>
          <cell r="AJ1429">
            <v>0</v>
          </cell>
          <cell r="AK1429">
            <v>0</v>
          </cell>
        </row>
        <row r="1430">
          <cell r="B1430" t="str">
            <v/>
          </cell>
          <cell r="H1430" t="str">
            <v/>
          </cell>
          <cell r="J1430" t="str">
            <v/>
          </cell>
          <cell r="N1430" t="str">
            <v/>
          </cell>
          <cell r="O1430" t="str">
            <v/>
          </cell>
          <cell r="P1430" t="str">
            <v/>
          </cell>
          <cell r="Q1430" t="str">
            <v/>
          </cell>
          <cell r="T1430" t="str">
            <v/>
          </cell>
          <cell r="U1430" t="str">
            <v/>
          </cell>
          <cell r="W1430" t="str">
            <v/>
          </cell>
          <cell r="X1430" t="str">
            <v/>
          </cell>
          <cell r="AB1430">
            <v>0</v>
          </cell>
          <cell r="AC1430">
            <v>0</v>
          </cell>
          <cell r="AD1430">
            <v>0</v>
          </cell>
          <cell r="AJ1430">
            <v>0</v>
          </cell>
          <cell r="AK1430">
            <v>0</v>
          </cell>
        </row>
        <row r="1431">
          <cell r="B1431" t="str">
            <v/>
          </cell>
          <cell r="H1431" t="str">
            <v/>
          </cell>
          <cell r="J1431" t="str">
            <v/>
          </cell>
          <cell r="N1431" t="str">
            <v/>
          </cell>
          <cell r="O1431" t="str">
            <v/>
          </cell>
          <cell r="P1431" t="str">
            <v/>
          </cell>
          <cell r="Q1431" t="str">
            <v/>
          </cell>
          <cell r="T1431" t="str">
            <v/>
          </cell>
          <cell r="U1431" t="str">
            <v/>
          </cell>
          <cell r="W1431" t="str">
            <v/>
          </cell>
          <cell r="X1431" t="str">
            <v/>
          </cell>
          <cell r="AB1431">
            <v>0</v>
          </cell>
          <cell r="AC1431">
            <v>0</v>
          </cell>
          <cell r="AD1431">
            <v>0</v>
          </cell>
          <cell r="AJ1431">
            <v>0</v>
          </cell>
          <cell r="AK1431">
            <v>0</v>
          </cell>
        </row>
        <row r="1432">
          <cell r="B1432" t="str">
            <v/>
          </cell>
          <cell r="H1432" t="str">
            <v/>
          </cell>
          <cell r="J1432" t="str">
            <v/>
          </cell>
          <cell r="N1432" t="str">
            <v/>
          </cell>
          <cell r="O1432" t="str">
            <v/>
          </cell>
          <cell r="P1432" t="str">
            <v/>
          </cell>
          <cell r="Q1432" t="str">
            <v/>
          </cell>
          <cell r="T1432" t="str">
            <v/>
          </cell>
          <cell r="U1432" t="str">
            <v/>
          </cell>
          <cell r="W1432" t="str">
            <v/>
          </cell>
          <cell r="X1432" t="str">
            <v/>
          </cell>
          <cell r="AB1432">
            <v>0</v>
          </cell>
          <cell r="AC1432">
            <v>0</v>
          </cell>
          <cell r="AD1432">
            <v>0</v>
          </cell>
          <cell r="AJ1432">
            <v>0</v>
          </cell>
          <cell r="AK1432">
            <v>0</v>
          </cell>
        </row>
        <row r="1433">
          <cell r="B1433" t="str">
            <v/>
          </cell>
          <cell r="H1433" t="str">
            <v/>
          </cell>
          <cell r="J1433" t="str">
            <v/>
          </cell>
          <cell r="N1433" t="str">
            <v/>
          </cell>
          <cell r="O1433" t="str">
            <v/>
          </cell>
          <cell r="P1433" t="str">
            <v/>
          </cell>
          <cell r="Q1433" t="str">
            <v/>
          </cell>
          <cell r="T1433" t="str">
            <v/>
          </cell>
          <cell r="U1433" t="str">
            <v/>
          </cell>
          <cell r="W1433" t="str">
            <v/>
          </cell>
          <cell r="X1433" t="str">
            <v/>
          </cell>
          <cell r="AB1433">
            <v>0</v>
          </cell>
          <cell r="AC1433">
            <v>0</v>
          </cell>
          <cell r="AD1433">
            <v>0</v>
          </cell>
          <cell r="AJ1433">
            <v>0</v>
          </cell>
          <cell r="AK1433">
            <v>0</v>
          </cell>
        </row>
        <row r="1434">
          <cell r="B1434" t="str">
            <v/>
          </cell>
          <cell r="H1434" t="str">
            <v/>
          </cell>
          <cell r="J1434" t="str">
            <v/>
          </cell>
          <cell r="N1434" t="str">
            <v/>
          </cell>
          <cell r="O1434" t="str">
            <v/>
          </cell>
          <cell r="P1434" t="str">
            <v/>
          </cell>
          <cell r="Q1434" t="str">
            <v/>
          </cell>
          <cell r="T1434" t="str">
            <v/>
          </cell>
          <cell r="U1434" t="str">
            <v/>
          </cell>
          <cell r="W1434" t="str">
            <v/>
          </cell>
          <cell r="X1434" t="str">
            <v/>
          </cell>
          <cell r="AB1434">
            <v>0</v>
          </cell>
          <cell r="AC1434">
            <v>0</v>
          </cell>
          <cell r="AD1434">
            <v>0</v>
          </cell>
          <cell r="AJ1434">
            <v>0</v>
          </cell>
          <cell r="AK1434">
            <v>0</v>
          </cell>
        </row>
        <row r="1435">
          <cell r="B1435" t="str">
            <v/>
          </cell>
          <cell r="H1435" t="str">
            <v/>
          </cell>
          <cell r="J1435" t="str">
            <v/>
          </cell>
          <cell r="N1435" t="str">
            <v/>
          </cell>
          <cell r="O1435" t="str">
            <v/>
          </cell>
          <cell r="P1435" t="str">
            <v/>
          </cell>
          <cell r="Q1435" t="str">
            <v/>
          </cell>
          <cell r="T1435" t="str">
            <v/>
          </cell>
          <cell r="U1435" t="str">
            <v/>
          </cell>
          <cell r="W1435" t="str">
            <v/>
          </cell>
          <cell r="X1435" t="str">
            <v/>
          </cell>
          <cell r="AB1435">
            <v>0</v>
          </cell>
          <cell r="AC1435">
            <v>0</v>
          </cell>
          <cell r="AD1435">
            <v>0</v>
          </cell>
          <cell r="AJ1435">
            <v>0</v>
          </cell>
          <cell r="AK1435">
            <v>0</v>
          </cell>
        </row>
        <row r="1436">
          <cell r="B1436" t="str">
            <v/>
          </cell>
          <cell r="H1436" t="str">
            <v/>
          </cell>
          <cell r="J1436" t="str">
            <v/>
          </cell>
          <cell r="N1436" t="str">
            <v/>
          </cell>
          <cell r="O1436" t="str">
            <v/>
          </cell>
          <cell r="P1436" t="str">
            <v/>
          </cell>
          <cell r="Q1436" t="str">
            <v/>
          </cell>
          <cell r="T1436" t="str">
            <v/>
          </cell>
          <cell r="U1436" t="str">
            <v/>
          </cell>
          <cell r="W1436" t="str">
            <v/>
          </cell>
          <cell r="X1436" t="str">
            <v/>
          </cell>
          <cell r="AB1436">
            <v>0</v>
          </cell>
          <cell r="AC1436">
            <v>0</v>
          </cell>
          <cell r="AD1436">
            <v>0</v>
          </cell>
          <cell r="AJ1436">
            <v>0</v>
          </cell>
          <cell r="AK1436">
            <v>0</v>
          </cell>
        </row>
        <row r="1437">
          <cell r="B1437" t="str">
            <v/>
          </cell>
          <cell r="H1437" t="str">
            <v/>
          </cell>
          <cell r="J1437" t="str">
            <v/>
          </cell>
          <cell r="N1437" t="str">
            <v/>
          </cell>
          <cell r="O1437" t="str">
            <v/>
          </cell>
          <cell r="P1437" t="str">
            <v/>
          </cell>
          <cell r="Q1437" t="str">
            <v/>
          </cell>
          <cell r="T1437" t="str">
            <v/>
          </cell>
          <cell r="U1437" t="str">
            <v/>
          </cell>
          <cell r="W1437" t="str">
            <v/>
          </cell>
          <cell r="X1437" t="str">
            <v/>
          </cell>
          <cell r="AB1437">
            <v>0</v>
          </cell>
          <cell r="AC1437">
            <v>0</v>
          </cell>
          <cell r="AD1437">
            <v>0</v>
          </cell>
          <cell r="AJ1437">
            <v>0</v>
          </cell>
          <cell r="AK1437">
            <v>0</v>
          </cell>
        </row>
        <row r="1438">
          <cell r="B1438" t="str">
            <v/>
          </cell>
          <cell r="H1438" t="str">
            <v/>
          </cell>
          <cell r="J1438" t="str">
            <v/>
          </cell>
          <cell r="N1438" t="str">
            <v/>
          </cell>
          <cell r="O1438" t="str">
            <v/>
          </cell>
          <cell r="P1438" t="str">
            <v/>
          </cell>
          <cell r="Q1438" t="str">
            <v/>
          </cell>
          <cell r="T1438" t="str">
            <v/>
          </cell>
          <cell r="U1438" t="str">
            <v/>
          </cell>
          <cell r="W1438" t="str">
            <v/>
          </cell>
          <cell r="X1438" t="str">
            <v/>
          </cell>
          <cell r="AB1438">
            <v>0</v>
          </cell>
          <cell r="AC1438">
            <v>0</v>
          </cell>
          <cell r="AD1438">
            <v>0</v>
          </cell>
          <cell r="AJ1438">
            <v>0</v>
          </cell>
          <cell r="AK1438">
            <v>0</v>
          </cell>
        </row>
        <row r="1439">
          <cell r="B1439" t="str">
            <v/>
          </cell>
          <cell r="H1439" t="str">
            <v/>
          </cell>
          <cell r="J1439" t="str">
            <v/>
          </cell>
          <cell r="N1439" t="str">
            <v/>
          </cell>
          <cell r="O1439" t="str">
            <v/>
          </cell>
          <cell r="P1439" t="str">
            <v/>
          </cell>
          <cell r="Q1439" t="str">
            <v/>
          </cell>
          <cell r="T1439" t="str">
            <v/>
          </cell>
          <cell r="U1439" t="str">
            <v/>
          </cell>
          <cell r="W1439" t="str">
            <v/>
          </cell>
          <cell r="X1439" t="str">
            <v/>
          </cell>
          <cell r="AB1439">
            <v>0</v>
          </cell>
          <cell r="AC1439">
            <v>0</v>
          </cell>
          <cell r="AD1439">
            <v>0</v>
          </cell>
          <cell r="AJ1439">
            <v>0</v>
          </cell>
          <cell r="AK1439">
            <v>0</v>
          </cell>
        </row>
        <row r="1440">
          <cell r="B1440" t="str">
            <v/>
          </cell>
          <cell r="H1440" t="str">
            <v/>
          </cell>
          <cell r="J1440" t="str">
            <v/>
          </cell>
          <cell r="N1440" t="str">
            <v/>
          </cell>
          <cell r="O1440" t="str">
            <v/>
          </cell>
          <cell r="P1440" t="str">
            <v/>
          </cell>
          <cell r="Q1440" t="str">
            <v/>
          </cell>
          <cell r="T1440" t="str">
            <v/>
          </cell>
          <cell r="U1440" t="str">
            <v/>
          </cell>
          <cell r="W1440" t="str">
            <v/>
          </cell>
          <cell r="X1440" t="str">
            <v/>
          </cell>
          <cell r="AB1440">
            <v>0</v>
          </cell>
          <cell r="AC1440">
            <v>0</v>
          </cell>
          <cell r="AD1440">
            <v>0</v>
          </cell>
          <cell r="AJ1440">
            <v>0</v>
          </cell>
          <cell r="AK1440">
            <v>0</v>
          </cell>
        </row>
        <row r="1441">
          <cell r="B1441" t="str">
            <v/>
          </cell>
          <cell r="H1441" t="str">
            <v/>
          </cell>
          <cell r="J1441" t="str">
            <v/>
          </cell>
          <cell r="N1441" t="str">
            <v/>
          </cell>
          <cell r="O1441" t="str">
            <v/>
          </cell>
          <cell r="P1441" t="str">
            <v/>
          </cell>
          <cell r="Q1441" t="str">
            <v/>
          </cell>
          <cell r="T1441" t="str">
            <v/>
          </cell>
          <cell r="U1441" t="str">
            <v/>
          </cell>
          <cell r="W1441" t="str">
            <v/>
          </cell>
          <cell r="X1441" t="str">
            <v/>
          </cell>
          <cell r="AB1441">
            <v>0</v>
          </cell>
          <cell r="AC1441">
            <v>0</v>
          </cell>
          <cell r="AD1441">
            <v>0</v>
          </cell>
          <cell r="AJ1441">
            <v>0</v>
          </cell>
          <cell r="AK1441">
            <v>0</v>
          </cell>
        </row>
        <row r="1442">
          <cell r="B1442" t="str">
            <v/>
          </cell>
          <cell r="H1442" t="str">
            <v/>
          </cell>
          <cell r="J1442" t="str">
            <v/>
          </cell>
          <cell r="N1442" t="str">
            <v/>
          </cell>
          <cell r="O1442" t="str">
            <v/>
          </cell>
          <cell r="P1442" t="str">
            <v/>
          </cell>
          <cell r="Q1442" t="str">
            <v/>
          </cell>
          <cell r="T1442" t="str">
            <v/>
          </cell>
          <cell r="U1442" t="str">
            <v/>
          </cell>
          <cell r="W1442" t="str">
            <v/>
          </cell>
          <cell r="X1442" t="str">
            <v/>
          </cell>
          <cell r="AB1442">
            <v>0</v>
          </cell>
          <cell r="AC1442">
            <v>0</v>
          </cell>
          <cell r="AD1442">
            <v>0</v>
          </cell>
          <cell r="AJ1442">
            <v>0</v>
          </cell>
          <cell r="AK1442">
            <v>0</v>
          </cell>
        </row>
        <row r="1443">
          <cell r="B1443" t="str">
            <v/>
          </cell>
          <cell r="H1443" t="str">
            <v/>
          </cell>
          <cell r="J1443" t="str">
            <v/>
          </cell>
          <cell r="N1443" t="str">
            <v/>
          </cell>
          <cell r="O1443" t="str">
            <v/>
          </cell>
          <cell r="P1443" t="str">
            <v/>
          </cell>
          <cell r="Q1443" t="str">
            <v/>
          </cell>
          <cell r="T1443" t="str">
            <v/>
          </cell>
          <cell r="U1443" t="str">
            <v/>
          </cell>
          <cell r="W1443" t="str">
            <v/>
          </cell>
          <cell r="X1443" t="str">
            <v/>
          </cell>
          <cell r="AB1443">
            <v>0</v>
          </cell>
          <cell r="AC1443">
            <v>0</v>
          </cell>
          <cell r="AD1443">
            <v>0</v>
          </cell>
          <cell r="AJ1443">
            <v>0</v>
          </cell>
          <cell r="AK1443">
            <v>0</v>
          </cell>
        </row>
        <row r="1444">
          <cell r="B1444" t="str">
            <v/>
          </cell>
          <cell r="H1444" t="str">
            <v/>
          </cell>
          <cell r="J1444" t="str">
            <v/>
          </cell>
          <cell r="N1444" t="str">
            <v/>
          </cell>
          <cell r="O1444" t="str">
            <v/>
          </cell>
          <cell r="P1444" t="str">
            <v/>
          </cell>
          <cell r="Q1444" t="str">
            <v/>
          </cell>
          <cell r="T1444" t="str">
            <v/>
          </cell>
          <cell r="U1444" t="str">
            <v/>
          </cell>
          <cell r="W1444" t="str">
            <v/>
          </cell>
          <cell r="X1444" t="str">
            <v/>
          </cell>
          <cell r="AB1444">
            <v>0</v>
          </cell>
          <cell r="AC1444">
            <v>0</v>
          </cell>
          <cell r="AD1444">
            <v>0</v>
          </cell>
          <cell r="AJ1444">
            <v>0</v>
          </cell>
          <cell r="AK1444">
            <v>0</v>
          </cell>
        </row>
        <row r="1445">
          <cell r="B1445" t="str">
            <v/>
          </cell>
          <cell r="H1445" t="str">
            <v/>
          </cell>
          <cell r="J1445" t="str">
            <v/>
          </cell>
          <cell r="N1445" t="str">
            <v/>
          </cell>
          <cell r="O1445" t="str">
            <v/>
          </cell>
          <cell r="P1445" t="str">
            <v/>
          </cell>
          <cell r="Q1445" t="str">
            <v/>
          </cell>
          <cell r="T1445" t="str">
            <v/>
          </cell>
          <cell r="U1445" t="str">
            <v/>
          </cell>
          <cell r="W1445" t="str">
            <v/>
          </cell>
          <cell r="X1445" t="str">
            <v/>
          </cell>
          <cell r="AB1445">
            <v>0</v>
          </cell>
          <cell r="AC1445">
            <v>0</v>
          </cell>
          <cell r="AD1445">
            <v>0</v>
          </cell>
          <cell r="AJ1445">
            <v>0</v>
          </cell>
          <cell r="AK1445">
            <v>0</v>
          </cell>
        </row>
        <row r="1446">
          <cell r="B1446" t="str">
            <v/>
          </cell>
          <cell r="H1446" t="str">
            <v/>
          </cell>
          <cell r="J1446" t="str">
            <v/>
          </cell>
          <cell r="N1446" t="str">
            <v/>
          </cell>
          <cell r="O1446" t="str">
            <v/>
          </cell>
          <cell r="P1446" t="str">
            <v/>
          </cell>
          <cell r="Q1446" t="str">
            <v/>
          </cell>
          <cell r="T1446" t="str">
            <v/>
          </cell>
          <cell r="U1446" t="str">
            <v/>
          </cell>
          <cell r="W1446" t="str">
            <v/>
          </cell>
          <cell r="X1446" t="str">
            <v/>
          </cell>
          <cell r="AB1446">
            <v>0</v>
          </cell>
          <cell r="AC1446">
            <v>0</v>
          </cell>
          <cell r="AD1446">
            <v>0</v>
          </cell>
          <cell r="AJ1446">
            <v>0</v>
          </cell>
          <cell r="AK1446">
            <v>0</v>
          </cell>
        </row>
        <row r="1447">
          <cell r="B1447" t="str">
            <v/>
          </cell>
          <cell r="H1447" t="str">
            <v/>
          </cell>
          <cell r="J1447" t="str">
            <v/>
          </cell>
          <cell r="N1447" t="str">
            <v/>
          </cell>
          <cell r="O1447" t="str">
            <v/>
          </cell>
          <cell r="P1447" t="str">
            <v/>
          </cell>
          <cell r="Q1447" t="str">
            <v/>
          </cell>
          <cell r="T1447" t="str">
            <v/>
          </cell>
          <cell r="U1447" t="str">
            <v/>
          </cell>
          <cell r="W1447" t="str">
            <v/>
          </cell>
          <cell r="X1447" t="str">
            <v/>
          </cell>
          <cell r="AB1447">
            <v>0</v>
          </cell>
          <cell r="AC1447">
            <v>0</v>
          </cell>
          <cell r="AD1447">
            <v>0</v>
          </cell>
          <cell r="AJ1447">
            <v>0</v>
          </cell>
          <cell r="AK1447">
            <v>0</v>
          </cell>
        </row>
        <row r="1448">
          <cell r="B1448" t="str">
            <v/>
          </cell>
          <cell r="H1448" t="str">
            <v/>
          </cell>
          <cell r="J1448" t="str">
            <v/>
          </cell>
          <cell r="N1448" t="str">
            <v/>
          </cell>
          <cell r="O1448" t="str">
            <v/>
          </cell>
          <cell r="P1448" t="str">
            <v/>
          </cell>
          <cell r="Q1448" t="str">
            <v/>
          </cell>
          <cell r="T1448" t="str">
            <v/>
          </cell>
          <cell r="U1448" t="str">
            <v/>
          </cell>
          <cell r="W1448" t="str">
            <v/>
          </cell>
          <cell r="X1448" t="str">
            <v/>
          </cell>
          <cell r="AB1448">
            <v>0</v>
          </cell>
          <cell r="AC1448">
            <v>0</v>
          </cell>
          <cell r="AD1448">
            <v>0</v>
          </cell>
          <cell r="AJ1448">
            <v>0</v>
          </cell>
          <cell r="AK1448">
            <v>0</v>
          </cell>
        </row>
        <row r="1449">
          <cell r="B1449" t="str">
            <v/>
          </cell>
          <cell r="H1449" t="str">
            <v/>
          </cell>
          <cell r="J1449" t="str">
            <v/>
          </cell>
          <cell r="N1449" t="str">
            <v/>
          </cell>
          <cell r="O1449" t="str">
            <v/>
          </cell>
          <cell r="P1449" t="str">
            <v/>
          </cell>
          <cell r="Q1449" t="str">
            <v/>
          </cell>
          <cell r="T1449" t="str">
            <v/>
          </cell>
          <cell r="U1449" t="str">
            <v/>
          </cell>
          <cell r="W1449" t="str">
            <v/>
          </cell>
          <cell r="X1449" t="str">
            <v/>
          </cell>
          <cell r="AB1449">
            <v>0</v>
          </cell>
          <cell r="AC1449">
            <v>0</v>
          </cell>
          <cell r="AD1449">
            <v>0</v>
          </cell>
          <cell r="AJ1449">
            <v>0</v>
          </cell>
          <cell r="AK1449">
            <v>0</v>
          </cell>
        </row>
        <row r="1450">
          <cell r="B1450" t="str">
            <v/>
          </cell>
          <cell r="H1450" t="str">
            <v/>
          </cell>
          <cell r="J1450" t="str">
            <v/>
          </cell>
          <cell r="N1450" t="str">
            <v/>
          </cell>
          <cell r="O1450" t="str">
            <v/>
          </cell>
          <cell r="P1450" t="str">
            <v/>
          </cell>
          <cell r="Q1450" t="str">
            <v/>
          </cell>
          <cell r="T1450" t="str">
            <v/>
          </cell>
          <cell r="U1450" t="str">
            <v/>
          </cell>
          <cell r="W1450" t="str">
            <v/>
          </cell>
          <cell r="X1450" t="str">
            <v/>
          </cell>
          <cell r="AB1450">
            <v>0</v>
          </cell>
          <cell r="AC1450">
            <v>0</v>
          </cell>
          <cell r="AD1450">
            <v>0</v>
          </cell>
          <cell r="AJ1450">
            <v>0</v>
          </cell>
          <cell r="AK1450">
            <v>0</v>
          </cell>
        </row>
        <row r="1451">
          <cell r="B1451" t="str">
            <v/>
          </cell>
          <cell r="H1451" t="str">
            <v/>
          </cell>
          <cell r="J1451" t="str">
            <v/>
          </cell>
          <cell r="N1451" t="str">
            <v/>
          </cell>
          <cell r="O1451" t="str">
            <v/>
          </cell>
          <cell r="P1451" t="str">
            <v/>
          </cell>
          <cell r="Q1451" t="str">
            <v/>
          </cell>
          <cell r="T1451" t="str">
            <v/>
          </cell>
          <cell r="U1451" t="str">
            <v/>
          </cell>
          <cell r="W1451" t="str">
            <v/>
          </cell>
          <cell r="X1451" t="str">
            <v/>
          </cell>
          <cell r="AB1451">
            <v>0</v>
          </cell>
          <cell r="AC1451">
            <v>0</v>
          </cell>
          <cell r="AD1451">
            <v>0</v>
          </cell>
          <cell r="AJ1451">
            <v>0</v>
          </cell>
          <cell r="AK1451">
            <v>0</v>
          </cell>
        </row>
        <row r="1452">
          <cell r="B1452" t="str">
            <v/>
          </cell>
          <cell r="H1452" t="str">
            <v/>
          </cell>
          <cell r="J1452" t="str">
            <v/>
          </cell>
          <cell r="N1452" t="str">
            <v/>
          </cell>
          <cell r="O1452" t="str">
            <v/>
          </cell>
          <cell r="P1452" t="str">
            <v/>
          </cell>
          <cell r="Q1452" t="str">
            <v/>
          </cell>
          <cell r="T1452" t="str">
            <v/>
          </cell>
          <cell r="U1452" t="str">
            <v/>
          </cell>
          <cell r="W1452" t="str">
            <v/>
          </cell>
          <cell r="X1452" t="str">
            <v/>
          </cell>
          <cell r="AB1452">
            <v>0</v>
          </cell>
          <cell r="AC1452">
            <v>0</v>
          </cell>
          <cell r="AD1452">
            <v>0</v>
          </cell>
          <cell r="AJ1452">
            <v>0</v>
          </cell>
          <cell r="AK1452">
            <v>0</v>
          </cell>
        </row>
        <row r="1453">
          <cell r="B1453" t="str">
            <v/>
          </cell>
          <cell r="H1453" t="str">
            <v/>
          </cell>
          <cell r="J1453" t="str">
            <v/>
          </cell>
          <cell r="N1453" t="str">
            <v/>
          </cell>
          <cell r="O1453" t="str">
            <v/>
          </cell>
          <cell r="P1453" t="str">
            <v/>
          </cell>
          <cell r="Q1453" t="str">
            <v/>
          </cell>
          <cell r="T1453" t="str">
            <v/>
          </cell>
          <cell r="U1453" t="str">
            <v/>
          </cell>
          <cell r="W1453" t="str">
            <v/>
          </cell>
          <cell r="X1453" t="str">
            <v/>
          </cell>
          <cell r="AB1453">
            <v>0</v>
          </cell>
          <cell r="AC1453">
            <v>0</v>
          </cell>
          <cell r="AD1453">
            <v>0</v>
          </cell>
          <cell r="AJ1453">
            <v>0</v>
          </cell>
          <cell r="AK1453">
            <v>0</v>
          </cell>
        </row>
        <row r="1454">
          <cell r="B1454" t="str">
            <v/>
          </cell>
          <cell r="H1454" t="str">
            <v/>
          </cell>
          <cell r="J1454" t="str">
            <v/>
          </cell>
          <cell r="N1454" t="str">
            <v/>
          </cell>
          <cell r="O1454" t="str">
            <v/>
          </cell>
          <cell r="P1454" t="str">
            <v/>
          </cell>
          <cell r="Q1454" t="str">
            <v/>
          </cell>
          <cell r="T1454" t="str">
            <v/>
          </cell>
          <cell r="U1454" t="str">
            <v/>
          </cell>
          <cell r="W1454" t="str">
            <v/>
          </cell>
          <cell r="X1454" t="str">
            <v/>
          </cell>
          <cell r="AB1454">
            <v>0</v>
          </cell>
          <cell r="AC1454">
            <v>0</v>
          </cell>
          <cell r="AD1454">
            <v>0</v>
          </cell>
          <cell r="AJ1454">
            <v>0</v>
          </cell>
          <cell r="AK1454">
            <v>0</v>
          </cell>
        </row>
        <row r="1455">
          <cell r="B1455" t="str">
            <v/>
          </cell>
          <cell r="H1455" t="str">
            <v/>
          </cell>
          <cell r="J1455" t="str">
            <v/>
          </cell>
          <cell r="N1455" t="str">
            <v/>
          </cell>
          <cell r="O1455" t="str">
            <v/>
          </cell>
          <cell r="P1455" t="str">
            <v/>
          </cell>
          <cell r="Q1455" t="str">
            <v/>
          </cell>
          <cell r="T1455" t="str">
            <v/>
          </cell>
          <cell r="U1455" t="str">
            <v/>
          </cell>
          <cell r="W1455" t="str">
            <v/>
          </cell>
          <cell r="X1455" t="str">
            <v/>
          </cell>
          <cell r="AB1455">
            <v>0</v>
          </cell>
          <cell r="AC1455">
            <v>0</v>
          </cell>
          <cell r="AD1455">
            <v>0</v>
          </cell>
          <cell r="AJ1455">
            <v>0</v>
          </cell>
          <cell r="AK1455">
            <v>0</v>
          </cell>
        </row>
        <row r="1456">
          <cell r="B1456" t="str">
            <v/>
          </cell>
          <cell r="H1456" t="str">
            <v/>
          </cell>
          <cell r="J1456" t="str">
            <v/>
          </cell>
          <cell r="N1456" t="str">
            <v/>
          </cell>
          <cell r="O1456" t="str">
            <v/>
          </cell>
          <cell r="P1456" t="str">
            <v/>
          </cell>
          <cell r="Q1456" t="str">
            <v/>
          </cell>
          <cell r="T1456" t="str">
            <v/>
          </cell>
          <cell r="U1456" t="str">
            <v/>
          </cell>
          <cell r="W1456" t="str">
            <v/>
          </cell>
          <cell r="X1456" t="str">
            <v/>
          </cell>
          <cell r="AB1456">
            <v>0</v>
          </cell>
          <cell r="AC1456">
            <v>0</v>
          </cell>
          <cell r="AD1456">
            <v>0</v>
          </cell>
          <cell r="AJ1456">
            <v>0</v>
          </cell>
          <cell r="AK1456">
            <v>0</v>
          </cell>
        </row>
        <row r="1457">
          <cell r="B1457" t="str">
            <v/>
          </cell>
          <cell r="H1457" t="str">
            <v/>
          </cell>
          <cell r="J1457" t="str">
            <v/>
          </cell>
          <cell r="N1457" t="str">
            <v/>
          </cell>
          <cell r="O1457" t="str">
            <v/>
          </cell>
          <cell r="P1457" t="str">
            <v/>
          </cell>
          <cell r="Q1457" t="str">
            <v/>
          </cell>
          <cell r="T1457" t="str">
            <v/>
          </cell>
          <cell r="U1457" t="str">
            <v/>
          </cell>
          <cell r="W1457" t="str">
            <v/>
          </cell>
          <cell r="X1457" t="str">
            <v/>
          </cell>
          <cell r="AB1457">
            <v>0</v>
          </cell>
          <cell r="AC1457">
            <v>0</v>
          </cell>
          <cell r="AD1457">
            <v>0</v>
          </cell>
          <cell r="AJ1457">
            <v>0</v>
          </cell>
          <cell r="AK1457">
            <v>0</v>
          </cell>
        </row>
        <row r="1458">
          <cell r="B1458" t="str">
            <v/>
          </cell>
          <cell r="H1458" t="str">
            <v/>
          </cell>
          <cell r="J1458" t="str">
            <v/>
          </cell>
          <cell r="N1458" t="str">
            <v/>
          </cell>
          <cell r="O1458" t="str">
            <v/>
          </cell>
          <cell r="P1458" t="str">
            <v/>
          </cell>
          <cell r="Q1458" t="str">
            <v/>
          </cell>
          <cell r="T1458" t="str">
            <v/>
          </cell>
          <cell r="U1458" t="str">
            <v/>
          </cell>
          <cell r="W1458" t="str">
            <v/>
          </cell>
          <cell r="X1458" t="str">
            <v/>
          </cell>
          <cell r="AB1458">
            <v>0</v>
          </cell>
          <cell r="AC1458">
            <v>0</v>
          </cell>
          <cell r="AD1458">
            <v>0</v>
          </cell>
          <cell r="AJ1458">
            <v>0</v>
          </cell>
          <cell r="AK1458">
            <v>0</v>
          </cell>
        </row>
        <row r="1459">
          <cell r="B1459" t="str">
            <v/>
          </cell>
          <cell r="H1459" t="str">
            <v/>
          </cell>
          <cell r="J1459" t="str">
            <v/>
          </cell>
          <cell r="N1459" t="str">
            <v/>
          </cell>
          <cell r="O1459" t="str">
            <v/>
          </cell>
          <cell r="P1459" t="str">
            <v/>
          </cell>
          <cell r="Q1459" t="str">
            <v/>
          </cell>
          <cell r="T1459" t="str">
            <v/>
          </cell>
          <cell r="U1459" t="str">
            <v/>
          </cell>
          <cell r="W1459" t="str">
            <v/>
          </cell>
          <cell r="X1459" t="str">
            <v/>
          </cell>
          <cell r="AB1459">
            <v>0</v>
          </cell>
          <cell r="AC1459">
            <v>0</v>
          </cell>
          <cell r="AD1459">
            <v>0</v>
          </cell>
          <cell r="AJ1459">
            <v>0</v>
          </cell>
          <cell r="AK1459">
            <v>0</v>
          </cell>
        </row>
        <row r="1460">
          <cell r="B1460" t="str">
            <v/>
          </cell>
          <cell r="H1460" t="str">
            <v/>
          </cell>
          <cell r="J1460" t="str">
            <v/>
          </cell>
          <cell r="N1460" t="str">
            <v/>
          </cell>
          <cell r="O1460" t="str">
            <v/>
          </cell>
          <cell r="P1460" t="str">
            <v/>
          </cell>
          <cell r="Q1460" t="str">
            <v/>
          </cell>
          <cell r="T1460" t="str">
            <v/>
          </cell>
          <cell r="U1460" t="str">
            <v/>
          </cell>
          <cell r="W1460" t="str">
            <v/>
          </cell>
          <cell r="X1460" t="str">
            <v/>
          </cell>
          <cell r="AB1460">
            <v>0</v>
          </cell>
          <cell r="AC1460">
            <v>0</v>
          </cell>
          <cell r="AD1460">
            <v>0</v>
          </cell>
          <cell r="AJ1460">
            <v>0</v>
          </cell>
          <cell r="AK1460">
            <v>0</v>
          </cell>
        </row>
        <row r="1461">
          <cell r="B1461" t="str">
            <v/>
          </cell>
          <cell r="H1461" t="str">
            <v/>
          </cell>
          <cell r="J1461" t="str">
            <v/>
          </cell>
          <cell r="N1461" t="str">
            <v/>
          </cell>
          <cell r="O1461" t="str">
            <v/>
          </cell>
          <cell r="P1461" t="str">
            <v/>
          </cell>
          <cell r="Q1461" t="str">
            <v/>
          </cell>
          <cell r="T1461" t="str">
            <v/>
          </cell>
          <cell r="U1461" t="str">
            <v/>
          </cell>
          <cell r="W1461" t="str">
            <v/>
          </cell>
          <cell r="X1461" t="str">
            <v/>
          </cell>
          <cell r="AB1461">
            <v>0</v>
          </cell>
          <cell r="AC1461">
            <v>0</v>
          </cell>
          <cell r="AD1461">
            <v>0</v>
          </cell>
          <cell r="AJ1461">
            <v>0</v>
          </cell>
          <cell r="AK1461">
            <v>0</v>
          </cell>
        </row>
        <row r="1462">
          <cell r="B1462" t="str">
            <v/>
          </cell>
          <cell r="H1462" t="str">
            <v/>
          </cell>
          <cell r="J1462" t="str">
            <v/>
          </cell>
          <cell r="N1462" t="str">
            <v/>
          </cell>
          <cell r="O1462" t="str">
            <v/>
          </cell>
          <cell r="P1462" t="str">
            <v/>
          </cell>
          <cell r="Q1462" t="str">
            <v/>
          </cell>
          <cell r="T1462" t="str">
            <v/>
          </cell>
          <cell r="U1462" t="str">
            <v/>
          </cell>
          <cell r="W1462" t="str">
            <v/>
          </cell>
          <cell r="X1462" t="str">
            <v/>
          </cell>
          <cell r="AB1462">
            <v>0</v>
          </cell>
          <cell r="AC1462">
            <v>0</v>
          </cell>
          <cell r="AD1462">
            <v>0</v>
          </cell>
          <cell r="AJ1462">
            <v>0</v>
          </cell>
          <cell r="AK1462">
            <v>0</v>
          </cell>
        </row>
        <row r="1463">
          <cell r="B1463" t="str">
            <v/>
          </cell>
          <cell r="H1463" t="str">
            <v/>
          </cell>
          <cell r="J1463" t="str">
            <v/>
          </cell>
          <cell r="N1463" t="str">
            <v/>
          </cell>
          <cell r="O1463" t="str">
            <v/>
          </cell>
          <cell r="P1463" t="str">
            <v/>
          </cell>
          <cell r="Q1463" t="str">
            <v/>
          </cell>
          <cell r="T1463" t="str">
            <v/>
          </cell>
          <cell r="U1463" t="str">
            <v/>
          </cell>
          <cell r="W1463" t="str">
            <v/>
          </cell>
          <cell r="X1463" t="str">
            <v/>
          </cell>
          <cell r="AB1463">
            <v>0</v>
          </cell>
          <cell r="AC1463">
            <v>0</v>
          </cell>
          <cell r="AD1463">
            <v>0</v>
          </cell>
          <cell r="AJ1463">
            <v>0</v>
          </cell>
          <cell r="AK1463">
            <v>0</v>
          </cell>
        </row>
        <row r="1464">
          <cell r="B1464" t="str">
            <v/>
          </cell>
          <cell r="H1464" t="str">
            <v/>
          </cell>
          <cell r="J1464" t="str">
            <v/>
          </cell>
          <cell r="N1464" t="str">
            <v/>
          </cell>
          <cell r="O1464" t="str">
            <v/>
          </cell>
          <cell r="P1464" t="str">
            <v/>
          </cell>
          <cell r="Q1464" t="str">
            <v/>
          </cell>
          <cell r="T1464" t="str">
            <v/>
          </cell>
          <cell r="U1464" t="str">
            <v/>
          </cell>
          <cell r="W1464" t="str">
            <v/>
          </cell>
          <cell r="X1464" t="str">
            <v/>
          </cell>
          <cell r="AB1464">
            <v>0</v>
          </cell>
          <cell r="AC1464">
            <v>0</v>
          </cell>
          <cell r="AD1464">
            <v>0</v>
          </cell>
          <cell r="AJ1464">
            <v>0</v>
          </cell>
          <cell r="AK1464">
            <v>0</v>
          </cell>
        </row>
        <row r="1465">
          <cell r="B1465" t="str">
            <v/>
          </cell>
          <cell r="H1465" t="str">
            <v/>
          </cell>
          <cell r="J1465" t="str">
            <v/>
          </cell>
          <cell r="N1465" t="str">
            <v/>
          </cell>
          <cell r="O1465" t="str">
            <v/>
          </cell>
          <cell r="P1465" t="str">
            <v/>
          </cell>
          <cell r="Q1465" t="str">
            <v/>
          </cell>
          <cell r="T1465" t="str">
            <v/>
          </cell>
          <cell r="U1465" t="str">
            <v/>
          </cell>
          <cell r="W1465" t="str">
            <v/>
          </cell>
          <cell r="X1465" t="str">
            <v/>
          </cell>
          <cell r="AB1465">
            <v>0</v>
          </cell>
          <cell r="AC1465">
            <v>0</v>
          </cell>
          <cell r="AD1465">
            <v>0</v>
          </cell>
          <cell r="AJ1465">
            <v>0</v>
          </cell>
          <cell r="AK1465">
            <v>0</v>
          </cell>
        </row>
        <row r="1466">
          <cell r="B1466" t="str">
            <v/>
          </cell>
          <cell r="H1466" t="str">
            <v/>
          </cell>
          <cell r="J1466" t="str">
            <v/>
          </cell>
          <cell r="N1466" t="str">
            <v/>
          </cell>
          <cell r="O1466" t="str">
            <v/>
          </cell>
          <cell r="P1466" t="str">
            <v/>
          </cell>
          <cell r="Q1466" t="str">
            <v/>
          </cell>
          <cell r="T1466" t="str">
            <v/>
          </cell>
          <cell r="U1466" t="str">
            <v/>
          </cell>
          <cell r="W1466" t="str">
            <v/>
          </cell>
          <cell r="X1466" t="str">
            <v/>
          </cell>
          <cell r="AB1466">
            <v>0</v>
          </cell>
          <cell r="AC1466">
            <v>0</v>
          </cell>
          <cell r="AD1466">
            <v>0</v>
          </cell>
          <cell r="AJ1466">
            <v>0</v>
          </cell>
          <cell r="AK1466">
            <v>0</v>
          </cell>
        </row>
        <row r="1467">
          <cell r="B1467" t="str">
            <v/>
          </cell>
          <cell r="H1467" t="str">
            <v/>
          </cell>
          <cell r="J1467" t="str">
            <v/>
          </cell>
          <cell r="N1467" t="str">
            <v/>
          </cell>
          <cell r="O1467" t="str">
            <v/>
          </cell>
          <cell r="P1467" t="str">
            <v/>
          </cell>
          <cell r="Q1467" t="str">
            <v/>
          </cell>
          <cell r="T1467" t="str">
            <v/>
          </cell>
          <cell r="U1467" t="str">
            <v/>
          </cell>
          <cell r="W1467" t="str">
            <v/>
          </cell>
          <cell r="X1467" t="str">
            <v/>
          </cell>
          <cell r="AB1467">
            <v>0</v>
          </cell>
          <cell r="AC1467">
            <v>0</v>
          </cell>
          <cell r="AD1467">
            <v>0</v>
          </cell>
          <cell r="AJ1467">
            <v>0</v>
          </cell>
          <cell r="AK1467">
            <v>0</v>
          </cell>
        </row>
        <row r="1468">
          <cell r="B1468" t="str">
            <v/>
          </cell>
          <cell r="H1468" t="str">
            <v/>
          </cell>
          <cell r="J1468" t="str">
            <v/>
          </cell>
          <cell r="N1468" t="str">
            <v/>
          </cell>
          <cell r="O1468" t="str">
            <v/>
          </cell>
          <cell r="P1468" t="str">
            <v/>
          </cell>
          <cell r="Q1468" t="str">
            <v/>
          </cell>
          <cell r="T1468" t="str">
            <v/>
          </cell>
          <cell r="U1468" t="str">
            <v/>
          </cell>
          <cell r="W1468" t="str">
            <v/>
          </cell>
          <cell r="X1468" t="str">
            <v/>
          </cell>
          <cell r="AB1468">
            <v>0</v>
          </cell>
          <cell r="AC1468">
            <v>0</v>
          </cell>
          <cell r="AD1468">
            <v>0</v>
          </cell>
          <cell r="AJ1468">
            <v>0</v>
          </cell>
          <cell r="AK1468">
            <v>0</v>
          </cell>
        </row>
        <row r="1469">
          <cell r="B1469" t="str">
            <v/>
          </cell>
          <cell r="H1469" t="str">
            <v/>
          </cell>
          <cell r="J1469" t="str">
            <v/>
          </cell>
          <cell r="N1469" t="str">
            <v/>
          </cell>
          <cell r="O1469" t="str">
            <v/>
          </cell>
          <cell r="P1469" t="str">
            <v/>
          </cell>
          <cell r="Q1469" t="str">
            <v/>
          </cell>
          <cell r="T1469" t="str">
            <v/>
          </cell>
          <cell r="U1469" t="str">
            <v/>
          </cell>
          <cell r="W1469" t="str">
            <v/>
          </cell>
          <cell r="X1469" t="str">
            <v/>
          </cell>
          <cell r="AB1469">
            <v>0</v>
          </cell>
          <cell r="AC1469">
            <v>0</v>
          </cell>
          <cell r="AD1469">
            <v>0</v>
          </cell>
          <cell r="AJ1469">
            <v>0</v>
          </cell>
          <cell r="AK1469">
            <v>0</v>
          </cell>
        </row>
        <row r="1470">
          <cell r="B1470" t="str">
            <v/>
          </cell>
          <cell r="H1470" t="str">
            <v/>
          </cell>
          <cell r="J1470" t="str">
            <v/>
          </cell>
          <cell r="N1470" t="str">
            <v/>
          </cell>
          <cell r="O1470" t="str">
            <v/>
          </cell>
          <cell r="P1470" t="str">
            <v/>
          </cell>
          <cell r="Q1470" t="str">
            <v/>
          </cell>
          <cell r="T1470" t="str">
            <v/>
          </cell>
          <cell r="U1470" t="str">
            <v/>
          </cell>
          <cell r="W1470" t="str">
            <v/>
          </cell>
          <cell r="X1470" t="str">
            <v/>
          </cell>
          <cell r="AB1470">
            <v>0</v>
          </cell>
          <cell r="AC1470">
            <v>0</v>
          </cell>
          <cell r="AD1470">
            <v>0</v>
          </cell>
          <cell r="AJ1470">
            <v>0</v>
          </cell>
          <cell r="AK1470">
            <v>0</v>
          </cell>
        </row>
        <row r="1471">
          <cell r="B1471" t="str">
            <v/>
          </cell>
          <cell r="H1471" t="str">
            <v/>
          </cell>
          <cell r="J1471" t="str">
            <v/>
          </cell>
          <cell r="N1471" t="str">
            <v/>
          </cell>
          <cell r="O1471" t="str">
            <v/>
          </cell>
          <cell r="P1471" t="str">
            <v/>
          </cell>
          <cell r="Q1471" t="str">
            <v/>
          </cell>
          <cell r="T1471" t="str">
            <v/>
          </cell>
          <cell r="U1471" t="str">
            <v/>
          </cell>
          <cell r="W1471" t="str">
            <v/>
          </cell>
          <cell r="X1471" t="str">
            <v/>
          </cell>
          <cell r="AB1471">
            <v>0</v>
          </cell>
          <cell r="AC1471">
            <v>0</v>
          </cell>
          <cell r="AD1471">
            <v>0</v>
          </cell>
          <cell r="AJ1471">
            <v>0</v>
          </cell>
          <cell r="AK1471">
            <v>0</v>
          </cell>
        </row>
        <row r="1472">
          <cell r="B1472" t="str">
            <v/>
          </cell>
          <cell r="H1472" t="str">
            <v/>
          </cell>
          <cell r="J1472" t="str">
            <v/>
          </cell>
          <cell r="N1472" t="str">
            <v/>
          </cell>
          <cell r="O1472" t="str">
            <v/>
          </cell>
          <cell r="P1472" t="str">
            <v/>
          </cell>
          <cell r="Q1472" t="str">
            <v/>
          </cell>
          <cell r="T1472" t="str">
            <v/>
          </cell>
          <cell r="U1472" t="str">
            <v/>
          </cell>
          <cell r="W1472" t="str">
            <v/>
          </cell>
          <cell r="X1472" t="str">
            <v/>
          </cell>
          <cell r="AB1472">
            <v>0</v>
          </cell>
          <cell r="AC1472">
            <v>0</v>
          </cell>
          <cell r="AD1472">
            <v>0</v>
          </cell>
          <cell r="AJ1472">
            <v>0</v>
          </cell>
          <cell r="AK1472">
            <v>0</v>
          </cell>
        </row>
        <row r="1473">
          <cell r="B1473" t="str">
            <v/>
          </cell>
          <cell r="H1473" t="str">
            <v/>
          </cell>
          <cell r="J1473" t="str">
            <v/>
          </cell>
          <cell r="N1473" t="str">
            <v/>
          </cell>
          <cell r="O1473" t="str">
            <v/>
          </cell>
          <cell r="P1473" t="str">
            <v/>
          </cell>
          <cell r="Q1473" t="str">
            <v/>
          </cell>
          <cell r="T1473" t="str">
            <v/>
          </cell>
          <cell r="U1473" t="str">
            <v/>
          </cell>
          <cell r="W1473" t="str">
            <v/>
          </cell>
          <cell r="X1473" t="str">
            <v/>
          </cell>
          <cell r="AB1473">
            <v>0</v>
          </cell>
          <cell r="AC1473">
            <v>0</v>
          </cell>
          <cell r="AD1473">
            <v>0</v>
          </cell>
          <cell r="AJ1473">
            <v>0</v>
          </cell>
          <cell r="AK1473">
            <v>0</v>
          </cell>
        </row>
        <row r="1474">
          <cell r="B1474" t="str">
            <v/>
          </cell>
          <cell r="H1474" t="str">
            <v/>
          </cell>
          <cell r="J1474" t="str">
            <v/>
          </cell>
          <cell r="N1474" t="str">
            <v/>
          </cell>
          <cell r="O1474" t="str">
            <v/>
          </cell>
          <cell r="P1474" t="str">
            <v/>
          </cell>
          <cell r="Q1474" t="str">
            <v/>
          </cell>
          <cell r="T1474" t="str">
            <v/>
          </cell>
          <cell r="U1474" t="str">
            <v/>
          </cell>
          <cell r="W1474" t="str">
            <v/>
          </cell>
          <cell r="X1474" t="str">
            <v/>
          </cell>
          <cell r="AB1474">
            <v>0</v>
          </cell>
          <cell r="AC1474">
            <v>0</v>
          </cell>
          <cell r="AD1474">
            <v>0</v>
          </cell>
          <cell r="AJ1474">
            <v>0</v>
          </cell>
          <cell r="AK1474">
            <v>0</v>
          </cell>
        </row>
        <row r="1475">
          <cell r="B1475" t="str">
            <v/>
          </cell>
          <cell r="H1475" t="str">
            <v/>
          </cell>
          <cell r="J1475" t="str">
            <v/>
          </cell>
          <cell r="N1475" t="str">
            <v/>
          </cell>
          <cell r="O1475" t="str">
            <v/>
          </cell>
          <cell r="P1475" t="str">
            <v/>
          </cell>
          <cell r="Q1475" t="str">
            <v/>
          </cell>
          <cell r="T1475" t="str">
            <v/>
          </cell>
          <cell r="U1475" t="str">
            <v/>
          </cell>
          <cell r="W1475" t="str">
            <v/>
          </cell>
          <cell r="X1475" t="str">
            <v/>
          </cell>
          <cell r="AB1475">
            <v>0</v>
          </cell>
          <cell r="AC1475">
            <v>0</v>
          </cell>
          <cell r="AD1475">
            <v>0</v>
          </cell>
          <cell r="AJ1475">
            <v>0</v>
          </cell>
          <cell r="AK1475">
            <v>0</v>
          </cell>
        </row>
        <row r="1476">
          <cell r="B1476" t="str">
            <v/>
          </cell>
          <cell r="H1476" t="str">
            <v/>
          </cell>
          <cell r="J1476" t="str">
            <v/>
          </cell>
          <cell r="N1476" t="str">
            <v/>
          </cell>
          <cell r="O1476" t="str">
            <v/>
          </cell>
          <cell r="P1476" t="str">
            <v/>
          </cell>
          <cell r="Q1476" t="str">
            <v/>
          </cell>
          <cell r="T1476" t="str">
            <v/>
          </cell>
          <cell r="U1476" t="str">
            <v/>
          </cell>
          <cell r="W1476" t="str">
            <v/>
          </cell>
          <cell r="X1476" t="str">
            <v/>
          </cell>
          <cell r="AB1476">
            <v>0</v>
          </cell>
          <cell r="AC1476">
            <v>0</v>
          </cell>
          <cell r="AD1476">
            <v>0</v>
          </cell>
          <cell r="AJ1476">
            <v>0</v>
          </cell>
          <cell r="AK1476">
            <v>0</v>
          </cell>
        </row>
        <row r="1477">
          <cell r="B1477" t="str">
            <v/>
          </cell>
          <cell r="H1477" t="str">
            <v/>
          </cell>
          <cell r="J1477" t="str">
            <v/>
          </cell>
          <cell r="N1477" t="str">
            <v/>
          </cell>
          <cell r="O1477" t="str">
            <v/>
          </cell>
          <cell r="P1477" t="str">
            <v/>
          </cell>
          <cell r="Q1477" t="str">
            <v/>
          </cell>
          <cell r="T1477" t="str">
            <v/>
          </cell>
          <cell r="U1477" t="str">
            <v/>
          </cell>
          <cell r="W1477" t="str">
            <v/>
          </cell>
          <cell r="X1477" t="str">
            <v/>
          </cell>
          <cell r="AB1477">
            <v>0</v>
          </cell>
          <cell r="AC1477">
            <v>0</v>
          </cell>
          <cell r="AD1477">
            <v>0</v>
          </cell>
          <cell r="AJ1477">
            <v>0</v>
          </cell>
          <cell r="AK1477">
            <v>0</v>
          </cell>
        </row>
        <row r="1478">
          <cell r="B1478" t="str">
            <v/>
          </cell>
          <cell r="H1478" t="str">
            <v/>
          </cell>
          <cell r="J1478" t="str">
            <v/>
          </cell>
          <cell r="N1478" t="str">
            <v/>
          </cell>
          <cell r="O1478" t="str">
            <v/>
          </cell>
          <cell r="P1478" t="str">
            <v/>
          </cell>
          <cell r="Q1478" t="str">
            <v/>
          </cell>
          <cell r="T1478" t="str">
            <v/>
          </cell>
          <cell r="U1478" t="str">
            <v/>
          </cell>
          <cell r="W1478" t="str">
            <v/>
          </cell>
          <cell r="X1478" t="str">
            <v/>
          </cell>
          <cell r="AB1478">
            <v>0</v>
          </cell>
          <cell r="AC1478">
            <v>0</v>
          </cell>
          <cell r="AD1478">
            <v>0</v>
          </cell>
          <cell r="AJ1478">
            <v>0</v>
          </cell>
          <cell r="AK1478">
            <v>0</v>
          </cell>
        </row>
        <row r="1479">
          <cell r="B1479" t="str">
            <v/>
          </cell>
          <cell r="H1479" t="str">
            <v/>
          </cell>
          <cell r="J1479" t="str">
            <v/>
          </cell>
          <cell r="N1479" t="str">
            <v/>
          </cell>
          <cell r="O1479" t="str">
            <v/>
          </cell>
          <cell r="P1479" t="str">
            <v/>
          </cell>
          <cell r="Q1479" t="str">
            <v/>
          </cell>
          <cell r="T1479" t="str">
            <v/>
          </cell>
          <cell r="U1479" t="str">
            <v/>
          </cell>
          <cell r="W1479" t="str">
            <v/>
          </cell>
          <cell r="X1479" t="str">
            <v/>
          </cell>
          <cell r="AB1479">
            <v>0</v>
          </cell>
          <cell r="AC1479">
            <v>0</v>
          </cell>
          <cell r="AD1479">
            <v>0</v>
          </cell>
          <cell r="AJ1479">
            <v>0</v>
          </cell>
          <cell r="AK1479">
            <v>0</v>
          </cell>
        </row>
        <row r="1480">
          <cell r="B1480" t="str">
            <v/>
          </cell>
          <cell r="H1480" t="str">
            <v/>
          </cell>
          <cell r="J1480" t="str">
            <v/>
          </cell>
          <cell r="N1480" t="str">
            <v/>
          </cell>
          <cell r="O1480" t="str">
            <v/>
          </cell>
          <cell r="P1480" t="str">
            <v/>
          </cell>
          <cell r="Q1480" t="str">
            <v/>
          </cell>
          <cell r="T1480" t="str">
            <v/>
          </cell>
          <cell r="U1480" t="str">
            <v/>
          </cell>
          <cell r="W1480" t="str">
            <v/>
          </cell>
          <cell r="X1480" t="str">
            <v/>
          </cell>
          <cell r="AB1480">
            <v>0</v>
          </cell>
          <cell r="AC1480">
            <v>0</v>
          </cell>
          <cell r="AD1480">
            <v>0</v>
          </cell>
          <cell r="AJ1480">
            <v>0</v>
          </cell>
          <cell r="AK1480">
            <v>0</v>
          </cell>
        </row>
        <row r="1481">
          <cell r="B1481" t="str">
            <v/>
          </cell>
          <cell r="H1481" t="str">
            <v/>
          </cell>
          <cell r="J1481" t="str">
            <v/>
          </cell>
          <cell r="N1481" t="str">
            <v/>
          </cell>
          <cell r="O1481" t="str">
            <v/>
          </cell>
          <cell r="P1481" t="str">
            <v/>
          </cell>
          <cell r="Q1481" t="str">
            <v/>
          </cell>
          <cell r="T1481" t="str">
            <v/>
          </cell>
          <cell r="U1481" t="str">
            <v/>
          </cell>
          <cell r="W1481" t="str">
            <v/>
          </cell>
          <cell r="X1481" t="str">
            <v/>
          </cell>
          <cell r="AB1481">
            <v>0</v>
          </cell>
          <cell r="AC1481">
            <v>0</v>
          </cell>
          <cell r="AD1481">
            <v>0</v>
          </cell>
          <cell r="AJ1481">
            <v>0</v>
          </cell>
          <cell r="AK1481">
            <v>0</v>
          </cell>
        </row>
        <row r="1482">
          <cell r="B1482" t="str">
            <v/>
          </cell>
          <cell r="H1482" t="str">
            <v/>
          </cell>
          <cell r="J1482" t="str">
            <v/>
          </cell>
          <cell r="N1482" t="str">
            <v/>
          </cell>
          <cell r="O1482" t="str">
            <v/>
          </cell>
          <cell r="P1482" t="str">
            <v/>
          </cell>
          <cell r="Q1482" t="str">
            <v/>
          </cell>
          <cell r="T1482" t="str">
            <v/>
          </cell>
          <cell r="U1482" t="str">
            <v/>
          </cell>
          <cell r="W1482" t="str">
            <v/>
          </cell>
          <cell r="X1482" t="str">
            <v/>
          </cell>
          <cell r="AB1482">
            <v>0</v>
          </cell>
          <cell r="AC1482">
            <v>0</v>
          </cell>
          <cell r="AD1482">
            <v>0</v>
          </cell>
          <cell r="AJ1482">
            <v>0</v>
          </cell>
          <cell r="AK1482">
            <v>0</v>
          </cell>
        </row>
        <row r="1483">
          <cell r="B1483" t="str">
            <v/>
          </cell>
          <cell r="H1483" t="str">
            <v/>
          </cell>
          <cell r="J1483" t="str">
            <v/>
          </cell>
          <cell r="N1483" t="str">
            <v/>
          </cell>
          <cell r="O1483" t="str">
            <v/>
          </cell>
          <cell r="P1483" t="str">
            <v/>
          </cell>
          <cell r="Q1483" t="str">
            <v/>
          </cell>
          <cell r="T1483" t="str">
            <v/>
          </cell>
          <cell r="U1483" t="str">
            <v/>
          </cell>
          <cell r="W1483" t="str">
            <v/>
          </cell>
          <cell r="X1483" t="str">
            <v/>
          </cell>
          <cell r="AB1483">
            <v>0</v>
          </cell>
          <cell r="AC1483">
            <v>0</v>
          </cell>
          <cell r="AD1483">
            <v>0</v>
          </cell>
          <cell r="AJ1483">
            <v>0</v>
          </cell>
          <cell r="AK1483">
            <v>0</v>
          </cell>
        </row>
        <row r="1484">
          <cell r="B1484" t="str">
            <v/>
          </cell>
          <cell r="H1484" t="str">
            <v/>
          </cell>
          <cell r="J1484" t="str">
            <v/>
          </cell>
          <cell r="N1484" t="str">
            <v/>
          </cell>
          <cell r="O1484" t="str">
            <v/>
          </cell>
          <cell r="P1484" t="str">
            <v/>
          </cell>
          <cell r="Q1484" t="str">
            <v/>
          </cell>
          <cell r="T1484" t="str">
            <v/>
          </cell>
          <cell r="U1484" t="str">
            <v/>
          </cell>
          <cell r="W1484" t="str">
            <v/>
          </cell>
          <cell r="X1484" t="str">
            <v/>
          </cell>
          <cell r="AB1484">
            <v>0</v>
          </cell>
          <cell r="AC1484">
            <v>0</v>
          </cell>
          <cell r="AD1484">
            <v>0</v>
          </cell>
          <cell r="AJ1484">
            <v>0</v>
          </cell>
          <cell r="AK1484">
            <v>0</v>
          </cell>
        </row>
        <row r="1485">
          <cell r="B1485" t="str">
            <v/>
          </cell>
          <cell r="H1485" t="str">
            <v/>
          </cell>
          <cell r="J1485" t="str">
            <v/>
          </cell>
          <cell r="N1485" t="str">
            <v/>
          </cell>
          <cell r="O1485" t="str">
            <v/>
          </cell>
          <cell r="P1485" t="str">
            <v/>
          </cell>
          <cell r="Q1485" t="str">
            <v/>
          </cell>
          <cell r="T1485" t="str">
            <v/>
          </cell>
          <cell r="U1485" t="str">
            <v/>
          </cell>
          <cell r="W1485" t="str">
            <v/>
          </cell>
          <cell r="X1485" t="str">
            <v/>
          </cell>
          <cell r="AB1485">
            <v>0</v>
          </cell>
          <cell r="AC1485">
            <v>0</v>
          </cell>
          <cell r="AD1485">
            <v>0</v>
          </cell>
          <cell r="AJ1485">
            <v>0</v>
          </cell>
          <cell r="AK1485">
            <v>0</v>
          </cell>
        </row>
        <row r="1486">
          <cell r="B1486" t="str">
            <v/>
          </cell>
          <cell r="H1486" t="str">
            <v/>
          </cell>
          <cell r="J1486" t="str">
            <v/>
          </cell>
          <cell r="N1486" t="str">
            <v/>
          </cell>
          <cell r="O1486" t="str">
            <v/>
          </cell>
          <cell r="P1486" t="str">
            <v/>
          </cell>
          <cell r="Q1486" t="str">
            <v/>
          </cell>
          <cell r="T1486" t="str">
            <v/>
          </cell>
          <cell r="U1486" t="str">
            <v/>
          </cell>
          <cell r="W1486" t="str">
            <v/>
          </cell>
          <cell r="X1486" t="str">
            <v/>
          </cell>
          <cell r="AB1486">
            <v>0</v>
          </cell>
          <cell r="AC1486">
            <v>0</v>
          </cell>
          <cell r="AD1486">
            <v>0</v>
          </cell>
          <cell r="AJ1486">
            <v>0</v>
          </cell>
          <cell r="AK1486">
            <v>0</v>
          </cell>
        </row>
        <row r="1487">
          <cell r="B1487" t="str">
            <v/>
          </cell>
          <cell r="H1487" t="str">
            <v/>
          </cell>
          <cell r="J1487" t="str">
            <v/>
          </cell>
          <cell r="N1487" t="str">
            <v/>
          </cell>
          <cell r="O1487" t="str">
            <v/>
          </cell>
          <cell r="P1487" t="str">
            <v/>
          </cell>
          <cell r="Q1487" t="str">
            <v/>
          </cell>
          <cell r="T1487" t="str">
            <v/>
          </cell>
          <cell r="U1487" t="str">
            <v/>
          </cell>
          <cell r="W1487" t="str">
            <v/>
          </cell>
          <cell r="X1487" t="str">
            <v/>
          </cell>
          <cell r="AB1487">
            <v>0</v>
          </cell>
          <cell r="AC1487">
            <v>0</v>
          </cell>
          <cell r="AD1487">
            <v>0</v>
          </cell>
          <cell r="AJ1487">
            <v>0</v>
          </cell>
          <cell r="AK1487">
            <v>0</v>
          </cell>
        </row>
        <row r="1488">
          <cell r="B1488" t="str">
            <v/>
          </cell>
          <cell r="H1488" t="str">
            <v/>
          </cell>
          <cell r="J1488" t="str">
            <v/>
          </cell>
          <cell r="N1488" t="str">
            <v/>
          </cell>
          <cell r="O1488" t="str">
            <v/>
          </cell>
          <cell r="P1488" t="str">
            <v/>
          </cell>
          <cell r="Q1488" t="str">
            <v/>
          </cell>
          <cell r="T1488" t="str">
            <v/>
          </cell>
          <cell r="U1488" t="str">
            <v/>
          </cell>
          <cell r="W1488" t="str">
            <v/>
          </cell>
          <cell r="X1488" t="str">
            <v/>
          </cell>
          <cell r="AB1488">
            <v>0</v>
          </cell>
          <cell r="AC1488">
            <v>0</v>
          </cell>
          <cell r="AD1488">
            <v>0</v>
          </cell>
          <cell r="AJ1488">
            <v>0</v>
          </cell>
          <cell r="AK1488">
            <v>0</v>
          </cell>
        </row>
        <row r="1489">
          <cell r="B1489" t="str">
            <v/>
          </cell>
          <cell r="H1489" t="str">
            <v/>
          </cell>
          <cell r="J1489" t="str">
            <v/>
          </cell>
          <cell r="N1489" t="str">
            <v/>
          </cell>
          <cell r="O1489" t="str">
            <v/>
          </cell>
          <cell r="P1489" t="str">
            <v/>
          </cell>
          <cell r="Q1489" t="str">
            <v/>
          </cell>
          <cell r="T1489" t="str">
            <v/>
          </cell>
          <cell r="U1489" t="str">
            <v/>
          </cell>
          <cell r="W1489" t="str">
            <v/>
          </cell>
          <cell r="X1489" t="str">
            <v/>
          </cell>
          <cell r="AB1489">
            <v>0</v>
          </cell>
          <cell r="AC1489">
            <v>0</v>
          </cell>
          <cell r="AD1489">
            <v>0</v>
          </cell>
          <cell r="AJ1489">
            <v>0</v>
          </cell>
          <cell r="AK1489">
            <v>0</v>
          </cell>
        </row>
        <row r="1490">
          <cell r="B1490" t="str">
            <v/>
          </cell>
          <cell r="H1490" t="str">
            <v/>
          </cell>
          <cell r="J1490" t="str">
            <v/>
          </cell>
          <cell r="N1490" t="str">
            <v/>
          </cell>
          <cell r="O1490" t="str">
            <v/>
          </cell>
          <cell r="P1490" t="str">
            <v/>
          </cell>
          <cell r="Q1490" t="str">
            <v/>
          </cell>
          <cell r="T1490" t="str">
            <v/>
          </cell>
          <cell r="U1490" t="str">
            <v/>
          </cell>
          <cell r="W1490" t="str">
            <v/>
          </cell>
          <cell r="X1490" t="str">
            <v/>
          </cell>
          <cell r="AB1490">
            <v>0</v>
          </cell>
          <cell r="AC1490">
            <v>0</v>
          </cell>
          <cell r="AD1490">
            <v>0</v>
          </cell>
          <cell r="AJ1490">
            <v>0</v>
          </cell>
          <cell r="AK1490">
            <v>0</v>
          </cell>
        </row>
        <row r="1491">
          <cell r="B1491" t="str">
            <v/>
          </cell>
          <cell r="H1491" t="str">
            <v/>
          </cell>
          <cell r="J1491" t="str">
            <v/>
          </cell>
          <cell r="N1491" t="str">
            <v/>
          </cell>
          <cell r="O1491" t="str">
            <v/>
          </cell>
          <cell r="P1491" t="str">
            <v/>
          </cell>
          <cell r="Q1491" t="str">
            <v/>
          </cell>
          <cell r="T1491" t="str">
            <v/>
          </cell>
          <cell r="U1491" t="str">
            <v/>
          </cell>
          <cell r="W1491" t="str">
            <v/>
          </cell>
          <cell r="X1491" t="str">
            <v/>
          </cell>
          <cell r="AB1491">
            <v>0</v>
          </cell>
          <cell r="AC1491">
            <v>0</v>
          </cell>
          <cell r="AD1491">
            <v>0</v>
          </cell>
          <cell r="AJ1491">
            <v>0</v>
          </cell>
          <cell r="AK1491">
            <v>0</v>
          </cell>
        </row>
        <row r="1492">
          <cell r="B1492" t="str">
            <v/>
          </cell>
          <cell r="H1492" t="str">
            <v/>
          </cell>
          <cell r="J1492" t="str">
            <v/>
          </cell>
          <cell r="N1492" t="str">
            <v/>
          </cell>
          <cell r="O1492" t="str">
            <v/>
          </cell>
          <cell r="P1492" t="str">
            <v/>
          </cell>
          <cell r="Q1492" t="str">
            <v/>
          </cell>
          <cell r="T1492" t="str">
            <v/>
          </cell>
          <cell r="U1492" t="str">
            <v/>
          </cell>
          <cell r="W1492" t="str">
            <v/>
          </cell>
          <cell r="X1492" t="str">
            <v/>
          </cell>
          <cell r="AB1492">
            <v>0</v>
          </cell>
          <cell r="AC1492">
            <v>0</v>
          </cell>
          <cell r="AD1492">
            <v>0</v>
          </cell>
          <cell r="AJ1492">
            <v>0</v>
          </cell>
          <cell r="AK1492">
            <v>0</v>
          </cell>
        </row>
        <row r="1493">
          <cell r="B1493" t="str">
            <v/>
          </cell>
          <cell r="H1493" t="str">
            <v/>
          </cell>
          <cell r="J1493" t="str">
            <v/>
          </cell>
          <cell r="N1493" t="str">
            <v/>
          </cell>
          <cell r="O1493" t="str">
            <v/>
          </cell>
          <cell r="P1493" t="str">
            <v/>
          </cell>
          <cell r="Q1493" t="str">
            <v/>
          </cell>
          <cell r="T1493" t="str">
            <v/>
          </cell>
          <cell r="U1493" t="str">
            <v/>
          </cell>
          <cell r="W1493" t="str">
            <v/>
          </cell>
          <cell r="X1493" t="str">
            <v/>
          </cell>
          <cell r="AB1493">
            <v>0</v>
          </cell>
          <cell r="AC1493">
            <v>0</v>
          </cell>
          <cell r="AD1493">
            <v>0</v>
          </cell>
          <cell r="AJ1493">
            <v>0</v>
          </cell>
          <cell r="AK1493">
            <v>0</v>
          </cell>
        </row>
        <row r="1494">
          <cell r="B1494" t="str">
            <v/>
          </cell>
          <cell r="H1494" t="str">
            <v/>
          </cell>
          <cell r="J1494" t="str">
            <v/>
          </cell>
          <cell r="N1494" t="str">
            <v/>
          </cell>
          <cell r="O1494" t="str">
            <v/>
          </cell>
          <cell r="P1494" t="str">
            <v/>
          </cell>
          <cell r="Q1494" t="str">
            <v/>
          </cell>
          <cell r="T1494" t="str">
            <v/>
          </cell>
          <cell r="U1494" t="str">
            <v/>
          </cell>
          <cell r="W1494" t="str">
            <v/>
          </cell>
          <cell r="X1494" t="str">
            <v/>
          </cell>
          <cell r="AB1494">
            <v>0</v>
          </cell>
          <cell r="AC1494">
            <v>0</v>
          </cell>
          <cell r="AD1494">
            <v>0</v>
          </cell>
          <cell r="AJ1494">
            <v>0</v>
          </cell>
          <cell r="AK1494">
            <v>0</v>
          </cell>
        </row>
        <row r="1495">
          <cell r="B1495" t="str">
            <v/>
          </cell>
          <cell r="H1495" t="str">
            <v/>
          </cell>
          <cell r="J1495" t="str">
            <v/>
          </cell>
          <cell r="N1495" t="str">
            <v/>
          </cell>
          <cell r="O1495" t="str">
            <v/>
          </cell>
          <cell r="P1495" t="str">
            <v/>
          </cell>
          <cell r="Q1495" t="str">
            <v/>
          </cell>
          <cell r="T1495" t="str">
            <v/>
          </cell>
          <cell r="U1495" t="str">
            <v/>
          </cell>
          <cell r="W1495" t="str">
            <v/>
          </cell>
          <cell r="X1495" t="str">
            <v/>
          </cell>
          <cell r="AB1495">
            <v>0</v>
          </cell>
          <cell r="AC1495">
            <v>0</v>
          </cell>
          <cell r="AD1495">
            <v>0</v>
          </cell>
          <cell r="AJ1495">
            <v>0</v>
          </cell>
          <cell r="AK1495">
            <v>0</v>
          </cell>
        </row>
        <row r="1496">
          <cell r="B1496" t="str">
            <v/>
          </cell>
          <cell r="H1496" t="str">
            <v/>
          </cell>
          <cell r="J1496" t="str">
            <v/>
          </cell>
          <cell r="N1496" t="str">
            <v/>
          </cell>
          <cell r="O1496" t="str">
            <v/>
          </cell>
          <cell r="P1496" t="str">
            <v/>
          </cell>
          <cell r="Q1496" t="str">
            <v/>
          </cell>
          <cell r="T1496" t="str">
            <v/>
          </cell>
          <cell r="U1496" t="str">
            <v/>
          </cell>
          <cell r="W1496" t="str">
            <v/>
          </cell>
          <cell r="X1496" t="str">
            <v/>
          </cell>
          <cell r="AB1496">
            <v>0</v>
          </cell>
          <cell r="AC1496">
            <v>0</v>
          </cell>
          <cell r="AD1496">
            <v>0</v>
          </cell>
          <cell r="AJ1496">
            <v>0</v>
          </cell>
          <cell r="AK1496">
            <v>0</v>
          </cell>
        </row>
        <row r="1497">
          <cell r="B1497" t="str">
            <v/>
          </cell>
          <cell r="H1497" t="str">
            <v/>
          </cell>
          <cell r="J1497" t="str">
            <v/>
          </cell>
          <cell r="N1497" t="str">
            <v/>
          </cell>
          <cell r="O1497" t="str">
            <v/>
          </cell>
          <cell r="P1497" t="str">
            <v/>
          </cell>
          <cell r="Q1497" t="str">
            <v/>
          </cell>
          <cell r="T1497" t="str">
            <v/>
          </cell>
          <cell r="U1497" t="str">
            <v/>
          </cell>
          <cell r="W1497" t="str">
            <v/>
          </cell>
          <cell r="X1497" t="str">
            <v/>
          </cell>
          <cell r="AB1497">
            <v>0</v>
          </cell>
          <cell r="AC1497">
            <v>0</v>
          </cell>
          <cell r="AD1497">
            <v>0</v>
          </cell>
          <cell r="AJ1497">
            <v>0</v>
          </cell>
          <cell r="AK1497">
            <v>0</v>
          </cell>
        </row>
        <row r="1498">
          <cell r="B1498" t="str">
            <v/>
          </cell>
          <cell r="H1498" t="str">
            <v/>
          </cell>
          <cell r="J1498" t="str">
            <v/>
          </cell>
          <cell r="N1498" t="str">
            <v/>
          </cell>
          <cell r="O1498" t="str">
            <v/>
          </cell>
          <cell r="P1498" t="str">
            <v/>
          </cell>
          <cell r="Q1498" t="str">
            <v/>
          </cell>
          <cell r="T1498" t="str">
            <v/>
          </cell>
          <cell r="U1498" t="str">
            <v/>
          </cell>
          <cell r="W1498" t="str">
            <v/>
          </cell>
          <cell r="X1498" t="str">
            <v/>
          </cell>
          <cell r="AB1498">
            <v>0</v>
          </cell>
          <cell r="AC1498">
            <v>0</v>
          </cell>
          <cell r="AD1498">
            <v>0</v>
          </cell>
          <cell r="AJ1498">
            <v>0</v>
          </cell>
          <cell r="AK1498">
            <v>0</v>
          </cell>
        </row>
        <row r="1499">
          <cell r="B1499" t="str">
            <v/>
          </cell>
          <cell r="H1499" t="str">
            <v/>
          </cell>
          <cell r="J1499" t="str">
            <v/>
          </cell>
          <cell r="N1499" t="str">
            <v/>
          </cell>
          <cell r="O1499" t="str">
            <v/>
          </cell>
          <cell r="P1499" t="str">
            <v/>
          </cell>
          <cell r="Q1499" t="str">
            <v/>
          </cell>
          <cell r="T1499" t="str">
            <v/>
          </cell>
          <cell r="U1499" t="str">
            <v/>
          </cell>
          <cell r="W1499" t="str">
            <v/>
          </cell>
          <cell r="X1499" t="str">
            <v/>
          </cell>
          <cell r="AB1499">
            <v>0</v>
          </cell>
          <cell r="AC1499">
            <v>0</v>
          </cell>
          <cell r="AD1499">
            <v>0</v>
          </cell>
          <cell r="AJ1499">
            <v>0</v>
          </cell>
          <cell r="AK1499">
            <v>0</v>
          </cell>
        </row>
        <row r="1500">
          <cell r="B1500" t="str">
            <v/>
          </cell>
          <cell r="H1500" t="str">
            <v/>
          </cell>
          <cell r="J1500" t="str">
            <v/>
          </cell>
          <cell r="N1500" t="str">
            <v/>
          </cell>
          <cell r="O1500" t="str">
            <v/>
          </cell>
          <cell r="P1500" t="str">
            <v/>
          </cell>
          <cell r="Q1500" t="str">
            <v/>
          </cell>
          <cell r="T1500" t="str">
            <v/>
          </cell>
          <cell r="U1500" t="str">
            <v/>
          </cell>
          <cell r="W1500" t="str">
            <v/>
          </cell>
          <cell r="X1500" t="str">
            <v/>
          </cell>
          <cell r="AB1500">
            <v>0</v>
          </cell>
          <cell r="AC1500">
            <v>0</v>
          </cell>
          <cell r="AD1500">
            <v>0</v>
          </cell>
          <cell r="AJ1500">
            <v>0</v>
          </cell>
          <cell r="AK1500">
            <v>0</v>
          </cell>
        </row>
        <row r="1501">
          <cell r="B1501" t="str">
            <v/>
          </cell>
          <cell r="H1501" t="str">
            <v/>
          </cell>
          <cell r="J1501" t="str">
            <v/>
          </cell>
          <cell r="N1501" t="str">
            <v/>
          </cell>
          <cell r="O1501" t="str">
            <v/>
          </cell>
          <cell r="P1501" t="str">
            <v/>
          </cell>
          <cell r="Q1501" t="str">
            <v/>
          </cell>
          <cell r="T1501" t="str">
            <v/>
          </cell>
          <cell r="U1501" t="str">
            <v/>
          </cell>
          <cell r="W1501" t="str">
            <v/>
          </cell>
          <cell r="X1501" t="str">
            <v/>
          </cell>
          <cell r="AB1501">
            <v>0</v>
          </cell>
          <cell r="AC1501">
            <v>0</v>
          </cell>
          <cell r="AD1501">
            <v>0</v>
          </cell>
          <cell r="AJ1501">
            <v>0</v>
          </cell>
          <cell r="AK1501">
            <v>0</v>
          </cell>
        </row>
        <row r="1502">
          <cell r="B1502" t="str">
            <v/>
          </cell>
          <cell r="H1502" t="str">
            <v/>
          </cell>
          <cell r="J1502" t="str">
            <v/>
          </cell>
          <cell r="N1502" t="str">
            <v/>
          </cell>
          <cell r="O1502" t="str">
            <v/>
          </cell>
          <cell r="P1502" t="str">
            <v/>
          </cell>
          <cell r="Q1502" t="str">
            <v/>
          </cell>
          <cell r="T1502" t="str">
            <v/>
          </cell>
          <cell r="U1502" t="str">
            <v/>
          </cell>
          <cell r="W1502" t="str">
            <v/>
          </cell>
          <cell r="X1502" t="str">
            <v/>
          </cell>
          <cell r="AB1502">
            <v>0</v>
          </cell>
          <cell r="AC1502">
            <v>0</v>
          </cell>
          <cell r="AD1502">
            <v>0</v>
          </cell>
          <cell r="AJ1502">
            <v>0</v>
          </cell>
          <cell r="AK1502">
            <v>0</v>
          </cell>
        </row>
        <row r="1503">
          <cell r="B1503" t="str">
            <v/>
          </cell>
          <cell r="H1503" t="str">
            <v/>
          </cell>
          <cell r="J1503" t="str">
            <v/>
          </cell>
          <cell r="N1503" t="str">
            <v/>
          </cell>
          <cell r="O1503" t="str">
            <v/>
          </cell>
          <cell r="P1503" t="str">
            <v/>
          </cell>
          <cell r="Q1503" t="str">
            <v/>
          </cell>
          <cell r="T1503" t="str">
            <v/>
          </cell>
          <cell r="U1503" t="str">
            <v/>
          </cell>
          <cell r="W1503" t="str">
            <v/>
          </cell>
          <cell r="X1503" t="str">
            <v/>
          </cell>
          <cell r="AB1503">
            <v>0</v>
          </cell>
          <cell r="AC1503">
            <v>0</v>
          </cell>
          <cell r="AD1503">
            <v>0</v>
          </cell>
          <cell r="AJ1503">
            <v>0</v>
          </cell>
          <cell r="AK1503">
            <v>0</v>
          </cell>
        </row>
        <row r="1504">
          <cell r="B1504" t="str">
            <v/>
          </cell>
          <cell r="H1504" t="str">
            <v/>
          </cell>
          <cell r="J1504" t="str">
            <v/>
          </cell>
          <cell r="N1504" t="str">
            <v/>
          </cell>
          <cell r="O1504" t="str">
            <v/>
          </cell>
          <cell r="P1504" t="str">
            <v/>
          </cell>
          <cell r="Q1504" t="str">
            <v/>
          </cell>
          <cell r="T1504" t="str">
            <v/>
          </cell>
          <cell r="U1504" t="str">
            <v/>
          </cell>
          <cell r="W1504" t="str">
            <v/>
          </cell>
          <cell r="X1504" t="str">
            <v/>
          </cell>
          <cell r="AB1504">
            <v>0</v>
          </cell>
          <cell r="AC1504">
            <v>0</v>
          </cell>
          <cell r="AD1504">
            <v>0</v>
          </cell>
          <cell r="AJ1504">
            <v>0</v>
          </cell>
          <cell r="AK1504">
            <v>0</v>
          </cell>
        </row>
        <row r="1505">
          <cell r="B1505" t="str">
            <v/>
          </cell>
          <cell r="H1505" t="str">
            <v/>
          </cell>
          <cell r="J1505" t="str">
            <v/>
          </cell>
          <cell r="N1505" t="str">
            <v/>
          </cell>
          <cell r="O1505" t="str">
            <v/>
          </cell>
          <cell r="P1505" t="str">
            <v/>
          </cell>
          <cell r="Q1505" t="str">
            <v/>
          </cell>
          <cell r="T1505" t="str">
            <v/>
          </cell>
          <cell r="U1505" t="str">
            <v/>
          </cell>
          <cell r="W1505" t="str">
            <v/>
          </cell>
          <cell r="X1505" t="str">
            <v/>
          </cell>
          <cell r="AB1505">
            <v>0</v>
          </cell>
          <cell r="AC1505">
            <v>0</v>
          </cell>
          <cell r="AD1505">
            <v>0</v>
          </cell>
          <cell r="AJ1505">
            <v>0</v>
          </cell>
          <cell r="AK1505">
            <v>0</v>
          </cell>
        </row>
        <row r="1506">
          <cell r="B1506" t="str">
            <v/>
          </cell>
          <cell r="H1506" t="str">
            <v/>
          </cell>
          <cell r="J1506" t="str">
            <v/>
          </cell>
          <cell r="N1506" t="str">
            <v/>
          </cell>
          <cell r="O1506" t="str">
            <v/>
          </cell>
          <cell r="P1506" t="str">
            <v/>
          </cell>
          <cell r="Q1506" t="str">
            <v/>
          </cell>
          <cell r="T1506" t="str">
            <v/>
          </cell>
          <cell r="U1506" t="str">
            <v/>
          </cell>
          <cell r="W1506" t="str">
            <v/>
          </cell>
          <cell r="X1506" t="str">
            <v/>
          </cell>
          <cell r="AB1506">
            <v>0</v>
          </cell>
          <cell r="AC1506">
            <v>0</v>
          </cell>
          <cell r="AD1506">
            <v>0</v>
          </cell>
          <cell r="AJ1506">
            <v>0</v>
          </cell>
          <cell r="AK1506">
            <v>0</v>
          </cell>
        </row>
        <row r="1507">
          <cell r="B1507" t="str">
            <v/>
          </cell>
          <cell r="H1507" t="str">
            <v/>
          </cell>
          <cell r="J1507" t="str">
            <v/>
          </cell>
          <cell r="N1507" t="str">
            <v/>
          </cell>
          <cell r="O1507" t="str">
            <v/>
          </cell>
          <cell r="P1507" t="str">
            <v/>
          </cell>
          <cell r="Q1507" t="str">
            <v/>
          </cell>
          <cell r="T1507" t="str">
            <v/>
          </cell>
          <cell r="U1507" t="str">
            <v/>
          </cell>
          <cell r="W1507" t="str">
            <v/>
          </cell>
          <cell r="X1507" t="str">
            <v/>
          </cell>
          <cell r="AB1507">
            <v>0</v>
          </cell>
          <cell r="AC1507">
            <v>0</v>
          </cell>
          <cell r="AD1507">
            <v>0</v>
          </cell>
          <cell r="AJ1507">
            <v>0</v>
          </cell>
          <cell r="AK1507">
            <v>0</v>
          </cell>
        </row>
        <row r="1508">
          <cell r="B1508" t="str">
            <v/>
          </cell>
          <cell r="H1508" t="str">
            <v/>
          </cell>
          <cell r="J1508" t="str">
            <v/>
          </cell>
          <cell r="N1508" t="str">
            <v/>
          </cell>
          <cell r="O1508" t="str">
            <v/>
          </cell>
          <cell r="P1508" t="str">
            <v/>
          </cell>
          <cell r="Q1508" t="str">
            <v/>
          </cell>
          <cell r="T1508" t="str">
            <v/>
          </cell>
          <cell r="U1508" t="str">
            <v/>
          </cell>
          <cell r="W1508" t="str">
            <v/>
          </cell>
          <cell r="X1508" t="str">
            <v/>
          </cell>
          <cell r="AB1508">
            <v>0</v>
          </cell>
          <cell r="AC1508">
            <v>0</v>
          </cell>
          <cell r="AD1508">
            <v>0</v>
          </cell>
          <cell r="AJ1508">
            <v>0</v>
          </cell>
          <cell r="AK1508">
            <v>0</v>
          </cell>
        </row>
        <row r="1509">
          <cell r="B1509" t="str">
            <v/>
          </cell>
          <cell r="H1509" t="str">
            <v/>
          </cell>
          <cell r="J1509" t="str">
            <v/>
          </cell>
          <cell r="N1509" t="str">
            <v/>
          </cell>
          <cell r="O1509" t="str">
            <v/>
          </cell>
          <cell r="P1509" t="str">
            <v/>
          </cell>
          <cell r="Q1509" t="str">
            <v/>
          </cell>
          <cell r="T1509" t="str">
            <v/>
          </cell>
          <cell r="U1509" t="str">
            <v/>
          </cell>
          <cell r="W1509" t="str">
            <v/>
          </cell>
          <cell r="X1509" t="str">
            <v/>
          </cell>
          <cell r="AB1509">
            <v>0</v>
          </cell>
          <cell r="AC1509">
            <v>0</v>
          </cell>
          <cell r="AD1509">
            <v>0</v>
          </cell>
          <cell r="AJ1509">
            <v>0</v>
          </cell>
          <cell r="AK1509">
            <v>0</v>
          </cell>
        </row>
        <row r="1510">
          <cell r="B1510" t="str">
            <v/>
          </cell>
          <cell r="H1510" t="str">
            <v/>
          </cell>
          <cell r="J1510" t="str">
            <v/>
          </cell>
          <cell r="N1510" t="str">
            <v/>
          </cell>
          <cell r="O1510" t="str">
            <v/>
          </cell>
          <cell r="P1510" t="str">
            <v/>
          </cell>
          <cell r="Q1510" t="str">
            <v/>
          </cell>
          <cell r="T1510" t="str">
            <v/>
          </cell>
          <cell r="U1510" t="str">
            <v/>
          </cell>
          <cell r="W1510" t="str">
            <v/>
          </cell>
          <cell r="X1510" t="str">
            <v/>
          </cell>
          <cell r="AB1510">
            <v>0</v>
          </cell>
          <cell r="AC1510">
            <v>0</v>
          </cell>
          <cell r="AD1510">
            <v>0</v>
          </cell>
          <cell r="AJ1510">
            <v>0</v>
          </cell>
          <cell r="AK1510">
            <v>0</v>
          </cell>
        </row>
        <row r="1511">
          <cell r="B1511" t="str">
            <v/>
          </cell>
          <cell r="H1511" t="str">
            <v/>
          </cell>
          <cell r="J1511" t="str">
            <v/>
          </cell>
          <cell r="N1511" t="str">
            <v/>
          </cell>
          <cell r="O1511" t="str">
            <v/>
          </cell>
          <cell r="P1511" t="str">
            <v/>
          </cell>
          <cell r="Q1511" t="str">
            <v/>
          </cell>
          <cell r="T1511" t="str">
            <v/>
          </cell>
          <cell r="U1511" t="str">
            <v/>
          </cell>
          <cell r="W1511" t="str">
            <v/>
          </cell>
          <cell r="X1511" t="str">
            <v/>
          </cell>
          <cell r="AB1511">
            <v>0</v>
          </cell>
          <cell r="AC1511">
            <v>0</v>
          </cell>
          <cell r="AD1511">
            <v>0</v>
          </cell>
          <cell r="AJ1511">
            <v>0</v>
          </cell>
          <cell r="AK1511">
            <v>0</v>
          </cell>
        </row>
        <row r="1512">
          <cell r="B1512" t="str">
            <v/>
          </cell>
          <cell r="H1512" t="str">
            <v/>
          </cell>
          <cell r="J1512" t="str">
            <v/>
          </cell>
          <cell r="N1512" t="str">
            <v/>
          </cell>
          <cell r="O1512" t="str">
            <v/>
          </cell>
          <cell r="P1512" t="str">
            <v/>
          </cell>
          <cell r="Q1512" t="str">
            <v/>
          </cell>
          <cell r="T1512" t="str">
            <v/>
          </cell>
          <cell r="U1512" t="str">
            <v/>
          </cell>
          <cell r="W1512" t="str">
            <v/>
          </cell>
          <cell r="X1512" t="str">
            <v/>
          </cell>
          <cell r="AB1512">
            <v>0</v>
          </cell>
          <cell r="AC1512">
            <v>0</v>
          </cell>
          <cell r="AD1512">
            <v>0</v>
          </cell>
          <cell r="AJ1512">
            <v>0</v>
          </cell>
          <cell r="AK1512">
            <v>0</v>
          </cell>
        </row>
        <row r="1513">
          <cell r="B1513" t="str">
            <v/>
          </cell>
          <cell r="H1513" t="str">
            <v/>
          </cell>
          <cell r="J1513" t="str">
            <v/>
          </cell>
          <cell r="N1513" t="str">
            <v/>
          </cell>
          <cell r="O1513" t="str">
            <v/>
          </cell>
          <cell r="P1513" t="str">
            <v/>
          </cell>
          <cell r="Q1513" t="str">
            <v/>
          </cell>
          <cell r="T1513" t="str">
            <v/>
          </cell>
          <cell r="U1513" t="str">
            <v/>
          </cell>
          <cell r="W1513" t="str">
            <v/>
          </cell>
          <cell r="X1513" t="str">
            <v/>
          </cell>
          <cell r="AB1513">
            <v>0</v>
          </cell>
          <cell r="AC1513">
            <v>0</v>
          </cell>
          <cell r="AD1513">
            <v>0</v>
          </cell>
          <cell r="AJ1513">
            <v>0</v>
          </cell>
          <cell r="AK1513">
            <v>0</v>
          </cell>
        </row>
        <row r="1514">
          <cell r="B1514" t="str">
            <v/>
          </cell>
          <cell r="H1514" t="str">
            <v/>
          </cell>
          <cell r="J1514" t="str">
            <v/>
          </cell>
          <cell r="N1514" t="str">
            <v/>
          </cell>
          <cell r="O1514" t="str">
            <v/>
          </cell>
          <cell r="P1514" t="str">
            <v/>
          </cell>
          <cell r="Q1514" t="str">
            <v/>
          </cell>
          <cell r="T1514" t="str">
            <v/>
          </cell>
          <cell r="U1514" t="str">
            <v/>
          </cell>
          <cell r="W1514" t="str">
            <v/>
          </cell>
          <cell r="X1514" t="str">
            <v/>
          </cell>
          <cell r="AB1514">
            <v>0</v>
          </cell>
          <cell r="AC1514">
            <v>0</v>
          </cell>
          <cell r="AD1514">
            <v>0</v>
          </cell>
          <cell r="AJ1514">
            <v>0</v>
          </cell>
          <cell r="AK1514">
            <v>0</v>
          </cell>
        </row>
        <row r="1515">
          <cell r="B1515" t="str">
            <v/>
          </cell>
          <cell r="H1515" t="str">
            <v/>
          </cell>
          <cell r="J1515" t="str">
            <v/>
          </cell>
          <cell r="N1515" t="str">
            <v/>
          </cell>
          <cell r="O1515" t="str">
            <v/>
          </cell>
          <cell r="P1515" t="str">
            <v/>
          </cell>
          <cell r="Q1515" t="str">
            <v/>
          </cell>
          <cell r="T1515" t="str">
            <v/>
          </cell>
          <cell r="U1515" t="str">
            <v/>
          </cell>
          <cell r="W1515" t="str">
            <v/>
          </cell>
          <cell r="X1515" t="str">
            <v/>
          </cell>
          <cell r="AB1515">
            <v>0</v>
          </cell>
          <cell r="AC1515">
            <v>0</v>
          </cell>
          <cell r="AD1515">
            <v>0</v>
          </cell>
          <cell r="AJ1515">
            <v>0</v>
          </cell>
          <cell r="AK1515">
            <v>0</v>
          </cell>
        </row>
        <row r="1516">
          <cell r="B1516" t="str">
            <v/>
          </cell>
          <cell r="H1516" t="str">
            <v/>
          </cell>
          <cell r="J1516" t="str">
            <v/>
          </cell>
          <cell r="N1516" t="str">
            <v/>
          </cell>
          <cell r="O1516" t="str">
            <v/>
          </cell>
          <cell r="P1516" t="str">
            <v/>
          </cell>
          <cell r="Q1516" t="str">
            <v/>
          </cell>
          <cell r="T1516" t="str">
            <v/>
          </cell>
          <cell r="U1516" t="str">
            <v/>
          </cell>
          <cell r="W1516" t="str">
            <v/>
          </cell>
          <cell r="X1516" t="str">
            <v/>
          </cell>
          <cell r="AB1516">
            <v>0</v>
          </cell>
          <cell r="AC1516">
            <v>0</v>
          </cell>
          <cell r="AD1516">
            <v>0</v>
          </cell>
          <cell r="AJ1516">
            <v>0</v>
          </cell>
          <cell r="AK1516">
            <v>0</v>
          </cell>
        </row>
        <row r="1517">
          <cell r="B1517" t="str">
            <v/>
          </cell>
          <cell r="H1517" t="str">
            <v/>
          </cell>
          <cell r="J1517" t="str">
            <v/>
          </cell>
          <cell r="N1517" t="str">
            <v/>
          </cell>
          <cell r="O1517" t="str">
            <v/>
          </cell>
          <cell r="P1517" t="str">
            <v/>
          </cell>
          <cell r="Q1517" t="str">
            <v/>
          </cell>
          <cell r="T1517" t="str">
            <v/>
          </cell>
          <cell r="U1517" t="str">
            <v/>
          </cell>
          <cell r="W1517" t="str">
            <v/>
          </cell>
          <cell r="X1517" t="str">
            <v/>
          </cell>
          <cell r="AB1517">
            <v>0</v>
          </cell>
          <cell r="AC1517">
            <v>0</v>
          </cell>
          <cell r="AD1517">
            <v>0</v>
          </cell>
          <cell r="AJ1517">
            <v>0</v>
          </cell>
          <cell r="AK1517">
            <v>0</v>
          </cell>
        </row>
        <row r="1518">
          <cell r="B1518" t="str">
            <v/>
          </cell>
          <cell r="H1518" t="str">
            <v/>
          </cell>
          <cell r="J1518" t="str">
            <v/>
          </cell>
          <cell r="N1518" t="str">
            <v/>
          </cell>
          <cell r="O1518" t="str">
            <v/>
          </cell>
          <cell r="P1518" t="str">
            <v/>
          </cell>
          <cell r="Q1518" t="str">
            <v/>
          </cell>
          <cell r="T1518" t="str">
            <v/>
          </cell>
          <cell r="U1518" t="str">
            <v/>
          </cell>
          <cell r="W1518" t="str">
            <v/>
          </cell>
          <cell r="X1518" t="str">
            <v/>
          </cell>
          <cell r="AB1518">
            <v>0</v>
          </cell>
          <cell r="AC1518">
            <v>0</v>
          </cell>
          <cell r="AD1518">
            <v>0</v>
          </cell>
          <cell r="AJ1518">
            <v>0</v>
          </cell>
          <cell r="AK1518">
            <v>0</v>
          </cell>
        </row>
        <row r="1519">
          <cell r="B1519" t="str">
            <v/>
          </cell>
          <cell r="H1519" t="str">
            <v/>
          </cell>
          <cell r="J1519" t="str">
            <v/>
          </cell>
          <cell r="N1519" t="str">
            <v/>
          </cell>
          <cell r="O1519" t="str">
            <v/>
          </cell>
          <cell r="P1519" t="str">
            <v/>
          </cell>
          <cell r="Q1519" t="str">
            <v/>
          </cell>
          <cell r="T1519" t="str">
            <v/>
          </cell>
          <cell r="U1519" t="str">
            <v/>
          </cell>
          <cell r="W1519" t="str">
            <v/>
          </cell>
          <cell r="X1519" t="str">
            <v/>
          </cell>
          <cell r="AB1519">
            <v>0</v>
          </cell>
          <cell r="AC1519">
            <v>0</v>
          </cell>
          <cell r="AD1519">
            <v>0</v>
          </cell>
          <cell r="AJ1519">
            <v>0</v>
          </cell>
          <cell r="AK1519">
            <v>0</v>
          </cell>
        </row>
        <row r="1520">
          <cell r="B1520" t="str">
            <v/>
          </cell>
          <cell r="H1520" t="str">
            <v/>
          </cell>
          <cell r="J1520" t="str">
            <v/>
          </cell>
          <cell r="N1520" t="str">
            <v/>
          </cell>
          <cell r="O1520" t="str">
            <v/>
          </cell>
          <cell r="P1520" t="str">
            <v/>
          </cell>
          <cell r="Q1520" t="str">
            <v/>
          </cell>
          <cell r="T1520" t="str">
            <v/>
          </cell>
          <cell r="U1520" t="str">
            <v/>
          </cell>
          <cell r="W1520" t="str">
            <v/>
          </cell>
          <cell r="X1520" t="str">
            <v/>
          </cell>
          <cell r="AB1520">
            <v>0</v>
          </cell>
          <cell r="AC1520">
            <v>0</v>
          </cell>
          <cell r="AD1520">
            <v>0</v>
          </cell>
          <cell r="AJ1520">
            <v>0</v>
          </cell>
          <cell r="AK1520">
            <v>0</v>
          </cell>
        </row>
        <row r="1521">
          <cell r="B1521" t="str">
            <v/>
          </cell>
          <cell r="H1521" t="str">
            <v/>
          </cell>
          <cell r="J1521" t="str">
            <v/>
          </cell>
          <cell r="N1521" t="str">
            <v/>
          </cell>
          <cell r="O1521" t="str">
            <v/>
          </cell>
          <cell r="P1521" t="str">
            <v/>
          </cell>
          <cell r="Q1521" t="str">
            <v/>
          </cell>
          <cell r="T1521" t="str">
            <v/>
          </cell>
          <cell r="U1521" t="str">
            <v/>
          </cell>
          <cell r="W1521" t="str">
            <v/>
          </cell>
          <cell r="X1521" t="str">
            <v/>
          </cell>
          <cell r="AB1521">
            <v>0</v>
          </cell>
          <cell r="AC1521">
            <v>0</v>
          </cell>
          <cell r="AD1521">
            <v>0</v>
          </cell>
          <cell r="AJ1521">
            <v>0</v>
          </cell>
          <cell r="AK1521">
            <v>0</v>
          </cell>
        </row>
        <row r="1522">
          <cell r="B1522" t="str">
            <v/>
          </cell>
          <cell r="H1522" t="str">
            <v/>
          </cell>
          <cell r="J1522" t="str">
            <v/>
          </cell>
          <cell r="N1522" t="str">
            <v/>
          </cell>
          <cell r="O1522" t="str">
            <v/>
          </cell>
          <cell r="P1522" t="str">
            <v/>
          </cell>
          <cell r="Q1522" t="str">
            <v/>
          </cell>
          <cell r="T1522" t="str">
            <v/>
          </cell>
          <cell r="U1522" t="str">
            <v/>
          </cell>
          <cell r="W1522" t="str">
            <v/>
          </cell>
          <cell r="X1522" t="str">
            <v/>
          </cell>
          <cell r="AB1522">
            <v>0</v>
          </cell>
          <cell r="AC1522">
            <v>0</v>
          </cell>
          <cell r="AD1522">
            <v>0</v>
          </cell>
          <cell r="AJ1522">
            <v>0</v>
          </cell>
          <cell r="AK1522">
            <v>0</v>
          </cell>
        </row>
        <row r="1523">
          <cell r="B1523" t="str">
            <v/>
          </cell>
          <cell r="H1523" t="str">
            <v/>
          </cell>
          <cell r="J1523" t="str">
            <v/>
          </cell>
          <cell r="N1523" t="str">
            <v/>
          </cell>
          <cell r="O1523" t="str">
            <v/>
          </cell>
          <cell r="P1523" t="str">
            <v/>
          </cell>
          <cell r="Q1523" t="str">
            <v/>
          </cell>
          <cell r="T1523" t="str">
            <v/>
          </cell>
          <cell r="U1523" t="str">
            <v/>
          </cell>
          <cell r="W1523" t="str">
            <v/>
          </cell>
          <cell r="X1523" t="str">
            <v/>
          </cell>
          <cell r="AB1523">
            <v>0</v>
          </cell>
          <cell r="AC1523">
            <v>0</v>
          </cell>
          <cell r="AD1523">
            <v>0</v>
          </cell>
          <cell r="AJ1523">
            <v>0</v>
          </cell>
          <cell r="AK1523">
            <v>0</v>
          </cell>
        </row>
        <row r="1524">
          <cell r="B1524" t="str">
            <v/>
          </cell>
          <cell r="H1524" t="str">
            <v/>
          </cell>
          <cell r="J1524" t="str">
            <v/>
          </cell>
          <cell r="N1524" t="str">
            <v/>
          </cell>
          <cell r="O1524" t="str">
            <v/>
          </cell>
          <cell r="P1524" t="str">
            <v/>
          </cell>
          <cell r="Q1524" t="str">
            <v/>
          </cell>
          <cell r="T1524" t="str">
            <v/>
          </cell>
          <cell r="U1524" t="str">
            <v/>
          </cell>
          <cell r="W1524" t="str">
            <v/>
          </cell>
          <cell r="X1524" t="str">
            <v/>
          </cell>
          <cell r="AB1524">
            <v>0</v>
          </cell>
          <cell r="AC1524">
            <v>0</v>
          </cell>
          <cell r="AD1524">
            <v>0</v>
          </cell>
          <cell r="AJ1524">
            <v>0</v>
          </cell>
          <cell r="AK1524">
            <v>0</v>
          </cell>
        </row>
        <row r="1525">
          <cell r="B1525" t="str">
            <v/>
          </cell>
          <cell r="H1525" t="str">
            <v/>
          </cell>
          <cell r="J1525" t="str">
            <v/>
          </cell>
          <cell r="N1525" t="str">
            <v/>
          </cell>
          <cell r="O1525" t="str">
            <v/>
          </cell>
          <cell r="P1525" t="str">
            <v/>
          </cell>
          <cell r="Q1525" t="str">
            <v/>
          </cell>
          <cell r="T1525" t="str">
            <v/>
          </cell>
          <cell r="U1525" t="str">
            <v/>
          </cell>
          <cell r="W1525" t="str">
            <v/>
          </cell>
          <cell r="X1525" t="str">
            <v/>
          </cell>
          <cell r="AB1525">
            <v>0</v>
          </cell>
          <cell r="AC1525">
            <v>0</v>
          </cell>
          <cell r="AD1525">
            <v>0</v>
          </cell>
          <cell r="AJ1525">
            <v>0</v>
          </cell>
          <cell r="AK1525">
            <v>0</v>
          </cell>
        </row>
        <row r="1526">
          <cell r="B1526" t="str">
            <v/>
          </cell>
          <cell r="H1526" t="str">
            <v/>
          </cell>
          <cell r="J1526" t="str">
            <v/>
          </cell>
          <cell r="N1526" t="str">
            <v/>
          </cell>
          <cell r="O1526" t="str">
            <v/>
          </cell>
          <cell r="P1526" t="str">
            <v/>
          </cell>
          <cell r="Q1526" t="str">
            <v/>
          </cell>
          <cell r="T1526" t="str">
            <v/>
          </cell>
          <cell r="U1526" t="str">
            <v/>
          </cell>
          <cell r="W1526" t="str">
            <v/>
          </cell>
          <cell r="X1526" t="str">
            <v/>
          </cell>
          <cell r="AB1526">
            <v>0</v>
          </cell>
          <cell r="AC1526">
            <v>0</v>
          </cell>
          <cell r="AD1526">
            <v>0</v>
          </cell>
          <cell r="AJ1526">
            <v>0</v>
          </cell>
          <cell r="AK1526">
            <v>0</v>
          </cell>
        </row>
        <row r="1527">
          <cell r="B1527" t="str">
            <v/>
          </cell>
          <cell r="H1527" t="str">
            <v/>
          </cell>
          <cell r="J1527" t="str">
            <v/>
          </cell>
          <cell r="N1527" t="str">
            <v/>
          </cell>
          <cell r="O1527" t="str">
            <v/>
          </cell>
          <cell r="P1527" t="str">
            <v/>
          </cell>
          <cell r="Q1527" t="str">
            <v/>
          </cell>
          <cell r="T1527" t="str">
            <v/>
          </cell>
          <cell r="U1527" t="str">
            <v/>
          </cell>
          <cell r="W1527" t="str">
            <v/>
          </cell>
          <cell r="X1527" t="str">
            <v/>
          </cell>
          <cell r="AB1527">
            <v>0</v>
          </cell>
          <cell r="AC1527">
            <v>0</v>
          </cell>
          <cell r="AD1527">
            <v>0</v>
          </cell>
          <cell r="AJ1527">
            <v>0</v>
          </cell>
          <cell r="AK1527">
            <v>0</v>
          </cell>
        </row>
        <row r="1528">
          <cell r="B1528" t="str">
            <v/>
          </cell>
          <cell r="H1528" t="str">
            <v/>
          </cell>
          <cell r="J1528" t="str">
            <v/>
          </cell>
          <cell r="N1528" t="str">
            <v/>
          </cell>
          <cell r="O1528" t="str">
            <v/>
          </cell>
          <cell r="P1528" t="str">
            <v/>
          </cell>
          <cell r="Q1528" t="str">
            <v/>
          </cell>
          <cell r="T1528" t="str">
            <v/>
          </cell>
          <cell r="U1528" t="str">
            <v/>
          </cell>
          <cell r="W1528" t="str">
            <v/>
          </cell>
          <cell r="X1528" t="str">
            <v/>
          </cell>
          <cell r="AB1528">
            <v>0</v>
          </cell>
          <cell r="AC1528">
            <v>0</v>
          </cell>
          <cell r="AD1528">
            <v>0</v>
          </cell>
          <cell r="AJ1528">
            <v>0</v>
          </cell>
          <cell r="AK1528">
            <v>0</v>
          </cell>
        </row>
        <row r="1529">
          <cell r="B1529" t="str">
            <v/>
          </cell>
          <cell r="H1529" t="str">
            <v/>
          </cell>
          <cell r="J1529" t="str">
            <v/>
          </cell>
          <cell r="N1529" t="str">
            <v/>
          </cell>
          <cell r="O1529" t="str">
            <v/>
          </cell>
          <cell r="P1529" t="str">
            <v/>
          </cell>
          <cell r="Q1529" t="str">
            <v/>
          </cell>
          <cell r="T1529" t="str">
            <v/>
          </cell>
          <cell r="U1529" t="str">
            <v/>
          </cell>
          <cell r="W1529" t="str">
            <v/>
          </cell>
          <cell r="X1529" t="str">
            <v/>
          </cell>
          <cell r="AB1529">
            <v>0</v>
          </cell>
          <cell r="AC1529">
            <v>0</v>
          </cell>
          <cell r="AD1529">
            <v>0</v>
          </cell>
          <cell r="AJ1529">
            <v>0</v>
          </cell>
          <cell r="AK1529">
            <v>0</v>
          </cell>
        </row>
        <row r="1530">
          <cell r="B1530" t="str">
            <v/>
          </cell>
          <cell r="H1530" t="str">
            <v/>
          </cell>
          <cell r="J1530" t="str">
            <v/>
          </cell>
          <cell r="N1530" t="str">
            <v/>
          </cell>
          <cell r="O1530" t="str">
            <v/>
          </cell>
          <cell r="P1530" t="str">
            <v/>
          </cell>
          <cell r="Q1530" t="str">
            <v/>
          </cell>
          <cell r="T1530" t="str">
            <v/>
          </cell>
          <cell r="U1530" t="str">
            <v/>
          </cell>
          <cell r="W1530" t="str">
            <v/>
          </cell>
          <cell r="X1530" t="str">
            <v/>
          </cell>
          <cell r="AB1530">
            <v>0</v>
          </cell>
          <cell r="AC1530">
            <v>0</v>
          </cell>
          <cell r="AD1530">
            <v>0</v>
          </cell>
          <cell r="AJ1530">
            <v>0</v>
          </cell>
          <cell r="AK1530">
            <v>0</v>
          </cell>
        </row>
        <row r="1531">
          <cell r="B1531" t="str">
            <v/>
          </cell>
          <cell r="H1531" t="str">
            <v/>
          </cell>
          <cell r="J1531" t="str">
            <v/>
          </cell>
          <cell r="N1531" t="str">
            <v/>
          </cell>
          <cell r="O1531" t="str">
            <v/>
          </cell>
          <cell r="P1531" t="str">
            <v/>
          </cell>
          <cell r="Q1531" t="str">
            <v/>
          </cell>
          <cell r="T1531" t="str">
            <v/>
          </cell>
          <cell r="U1531" t="str">
            <v/>
          </cell>
          <cell r="W1531" t="str">
            <v/>
          </cell>
          <cell r="X1531" t="str">
            <v/>
          </cell>
          <cell r="AB1531">
            <v>0</v>
          </cell>
          <cell r="AC1531">
            <v>0</v>
          </cell>
          <cell r="AD1531">
            <v>0</v>
          </cell>
          <cell r="AJ1531">
            <v>0</v>
          </cell>
          <cell r="AK1531">
            <v>0</v>
          </cell>
        </row>
        <row r="1532">
          <cell r="B1532" t="str">
            <v/>
          </cell>
          <cell r="H1532" t="str">
            <v/>
          </cell>
          <cell r="J1532" t="str">
            <v/>
          </cell>
          <cell r="N1532" t="str">
            <v/>
          </cell>
          <cell r="O1532" t="str">
            <v/>
          </cell>
          <cell r="P1532" t="str">
            <v/>
          </cell>
          <cell r="Q1532" t="str">
            <v/>
          </cell>
          <cell r="T1532" t="str">
            <v/>
          </cell>
          <cell r="U1532" t="str">
            <v/>
          </cell>
          <cell r="W1532" t="str">
            <v/>
          </cell>
          <cell r="X1532" t="str">
            <v/>
          </cell>
          <cell r="AB1532">
            <v>0</v>
          </cell>
          <cell r="AC1532">
            <v>0</v>
          </cell>
          <cell r="AD1532">
            <v>0</v>
          </cell>
          <cell r="AJ1532">
            <v>0</v>
          </cell>
          <cell r="AK1532">
            <v>0</v>
          </cell>
        </row>
        <row r="1533">
          <cell r="B1533" t="str">
            <v/>
          </cell>
          <cell r="H1533" t="str">
            <v/>
          </cell>
          <cell r="J1533" t="str">
            <v/>
          </cell>
          <cell r="N1533" t="str">
            <v/>
          </cell>
          <cell r="O1533" t="str">
            <v/>
          </cell>
          <cell r="P1533" t="str">
            <v/>
          </cell>
          <cell r="Q1533" t="str">
            <v/>
          </cell>
          <cell r="T1533" t="str">
            <v/>
          </cell>
          <cell r="U1533" t="str">
            <v/>
          </cell>
          <cell r="W1533" t="str">
            <v/>
          </cell>
          <cell r="X1533" t="str">
            <v/>
          </cell>
          <cell r="AB1533">
            <v>0</v>
          </cell>
          <cell r="AC1533">
            <v>0</v>
          </cell>
          <cell r="AD1533">
            <v>0</v>
          </cell>
          <cell r="AJ1533">
            <v>0</v>
          </cell>
          <cell r="AK1533">
            <v>0</v>
          </cell>
        </row>
        <row r="1534">
          <cell r="B1534" t="str">
            <v/>
          </cell>
          <cell r="H1534" t="str">
            <v/>
          </cell>
          <cell r="J1534" t="str">
            <v/>
          </cell>
          <cell r="N1534" t="str">
            <v/>
          </cell>
          <cell r="O1534" t="str">
            <v/>
          </cell>
          <cell r="P1534" t="str">
            <v/>
          </cell>
          <cell r="Q1534" t="str">
            <v/>
          </cell>
          <cell r="T1534" t="str">
            <v/>
          </cell>
          <cell r="U1534" t="str">
            <v/>
          </cell>
          <cell r="W1534" t="str">
            <v/>
          </cell>
          <cell r="X1534" t="str">
            <v/>
          </cell>
          <cell r="AB1534">
            <v>0</v>
          </cell>
          <cell r="AC1534">
            <v>0</v>
          </cell>
          <cell r="AD1534">
            <v>0</v>
          </cell>
          <cell r="AJ1534">
            <v>0</v>
          </cell>
          <cell r="AK1534">
            <v>0</v>
          </cell>
        </row>
        <row r="1535">
          <cell r="B1535" t="str">
            <v/>
          </cell>
          <cell r="H1535" t="str">
            <v/>
          </cell>
          <cell r="J1535" t="str">
            <v/>
          </cell>
          <cell r="N1535" t="str">
            <v/>
          </cell>
          <cell r="O1535" t="str">
            <v/>
          </cell>
          <cell r="P1535" t="str">
            <v/>
          </cell>
          <cell r="Q1535" t="str">
            <v/>
          </cell>
          <cell r="T1535" t="str">
            <v/>
          </cell>
          <cell r="U1535" t="str">
            <v/>
          </cell>
          <cell r="W1535" t="str">
            <v/>
          </cell>
          <cell r="X1535" t="str">
            <v/>
          </cell>
          <cell r="AB1535">
            <v>0</v>
          </cell>
          <cell r="AC1535">
            <v>0</v>
          </cell>
          <cell r="AD1535">
            <v>0</v>
          </cell>
          <cell r="AJ1535">
            <v>0</v>
          </cell>
          <cell r="AK1535">
            <v>0</v>
          </cell>
        </row>
        <row r="1536">
          <cell r="B1536" t="str">
            <v/>
          </cell>
          <cell r="H1536" t="str">
            <v/>
          </cell>
          <cell r="J1536" t="str">
            <v/>
          </cell>
          <cell r="N1536" t="str">
            <v/>
          </cell>
          <cell r="O1536" t="str">
            <v/>
          </cell>
          <cell r="P1536" t="str">
            <v/>
          </cell>
          <cell r="Q1536" t="str">
            <v/>
          </cell>
          <cell r="T1536" t="str">
            <v/>
          </cell>
          <cell r="U1536" t="str">
            <v/>
          </cell>
          <cell r="W1536" t="str">
            <v/>
          </cell>
          <cell r="X1536" t="str">
            <v/>
          </cell>
          <cell r="AB1536">
            <v>0</v>
          </cell>
          <cell r="AC1536">
            <v>0</v>
          </cell>
          <cell r="AD1536">
            <v>0</v>
          </cell>
          <cell r="AJ1536">
            <v>0</v>
          </cell>
          <cell r="AK1536">
            <v>0</v>
          </cell>
        </row>
        <row r="1537">
          <cell r="B1537" t="str">
            <v/>
          </cell>
          <cell r="H1537" t="str">
            <v/>
          </cell>
          <cell r="J1537" t="str">
            <v/>
          </cell>
          <cell r="N1537" t="str">
            <v/>
          </cell>
          <cell r="O1537" t="str">
            <v/>
          </cell>
          <cell r="P1537" t="str">
            <v/>
          </cell>
          <cell r="Q1537" t="str">
            <v/>
          </cell>
          <cell r="T1537" t="str">
            <v/>
          </cell>
          <cell r="U1537" t="str">
            <v/>
          </cell>
          <cell r="W1537" t="str">
            <v/>
          </cell>
          <cell r="X1537" t="str">
            <v/>
          </cell>
          <cell r="AB1537">
            <v>0</v>
          </cell>
          <cell r="AC1537">
            <v>0</v>
          </cell>
          <cell r="AD1537">
            <v>0</v>
          </cell>
          <cell r="AJ1537">
            <v>0</v>
          </cell>
          <cell r="AK1537">
            <v>0</v>
          </cell>
        </row>
        <row r="1538">
          <cell r="B1538" t="str">
            <v/>
          </cell>
          <cell r="H1538" t="str">
            <v/>
          </cell>
          <cell r="J1538" t="str">
            <v/>
          </cell>
          <cell r="N1538" t="str">
            <v/>
          </cell>
          <cell r="O1538" t="str">
            <v/>
          </cell>
          <cell r="P1538" t="str">
            <v/>
          </cell>
          <cell r="Q1538" t="str">
            <v/>
          </cell>
          <cell r="T1538" t="str">
            <v/>
          </cell>
          <cell r="U1538" t="str">
            <v/>
          </cell>
          <cell r="W1538" t="str">
            <v/>
          </cell>
          <cell r="X1538" t="str">
            <v/>
          </cell>
          <cell r="AB1538">
            <v>0</v>
          </cell>
          <cell r="AC1538">
            <v>0</v>
          </cell>
          <cell r="AD1538">
            <v>0</v>
          </cell>
          <cell r="AJ1538">
            <v>0</v>
          </cell>
          <cell r="AK1538">
            <v>0</v>
          </cell>
        </row>
        <row r="1539">
          <cell r="B1539" t="str">
            <v/>
          </cell>
          <cell r="H1539" t="str">
            <v/>
          </cell>
          <cell r="J1539" t="str">
            <v/>
          </cell>
          <cell r="N1539" t="str">
            <v/>
          </cell>
          <cell r="O1539" t="str">
            <v/>
          </cell>
          <cell r="P1539" t="str">
            <v/>
          </cell>
          <cell r="Q1539" t="str">
            <v/>
          </cell>
          <cell r="T1539" t="str">
            <v/>
          </cell>
          <cell r="U1539" t="str">
            <v/>
          </cell>
          <cell r="W1539" t="str">
            <v/>
          </cell>
          <cell r="X1539" t="str">
            <v/>
          </cell>
          <cell r="AB1539">
            <v>0</v>
          </cell>
          <cell r="AC1539">
            <v>0</v>
          </cell>
          <cell r="AD1539">
            <v>0</v>
          </cell>
          <cell r="AJ1539">
            <v>0</v>
          </cell>
          <cell r="AK1539">
            <v>0</v>
          </cell>
        </row>
        <row r="1540">
          <cell r="B1540" t="str">
            <v/>
          </cell>
          <cell r="H1540" t="str">
            <v/>
          </cell>
          <cell r="J1540" t="str">
            <v/>
          </cell>
          <cell r="N1540" t="str">
            <v/>
          </cell>
          <cell r="O1540" t="str">
            <v/>
          </cell>
          <cell r="P1540" t="str">
            <v/>
          </cell>
          <cell r="Q1540" t="str">
            <v/>
          </cell>
          <cell r="T1540" t="str">
            <v/>
          </cell>
          <cell r="U1540" t="str">
            <v/>
          </cell>
          <cell r="W1540" t="str">
            <v/>
          </cell>
          <cell r="X1540" t="str">
            <v/>
          </cell>
          <cell r="AB1540">
            <v>0</v>
          </cell>
          <cell r="AC1540">
            <v>0</v>
          </cell>
          <cell r="AD1540">
            <v>0</v>
          </cell>
          <cell r="AJ1540">
            <v>0</v>
          </cell>
          <cell r="AK1540">
            <v>0</v>
          </cell>
        </row>
        <row r="1541">
          <cell r="B1541" t="str">
            <v/>
          </cell>
          <cell r="H1541" t="str">
            <v/>
          </cell>
          <cell r="J1541" t="str">
            <v/>
          </cell>
          <cell r="N1541" t="str">
            <v/>
          </cell>
          <cell r="O1541" t="str">
            <v/>
          </cell>
          <cell r="P1541" t="str">
            <v/>
          </cell>
          <cell r="Q1541" t="str">
            <v/>
          </cell>
          <cell r="T1541" t="str">
            <v/>
          </cell>
          <cell r="U1541" t="str">
            <v/>
          </cell>
          <cell r="W1541" t="str">
            <v/>
          </cell>
          <cell r="X1541" t="str">
            <v/>
          </cell>
          <cell r="AB1541">
            <v>0</v>
          </cell>
          <cell r="AC1541">
            <v>0</v>
          </cell>
          <cell r="AD1541">
            <v>0</v>
          </cell>
          <cell r="AJ1541">
            <v>0</v>
          </cell>
          <cell r="AK1541">
            <v>0</v>
          </cell>
        </row>
        <row r="1542">
          <cell r="B1542" t="str">
            <v/>
          </cell>
          <cell r="H1542" t="str">
            <v/>
          </cell>
          <cell r="J1542" t="str">
            <v/>
          </cell>
          <cell r="N1542" t="str">
            <v/>
          </cell>
          <cell r="O1542" t="str">
            <v/>
          </cell>
          <cell r="P1542" t="str">
            <v/>
          </cell>
          <cell r="Q1542" t="str">
            <v/>
          </cell>
          <cell r="T1542" t="str">
            <v/>
          </cell>
          <cell r="U1542" t="str">
            <v/>
          </cell>
          <cell r="W1542" t="str">
            <v/>
          </cell>
          <cell r="X1542" t="str">
            <v/>
          </cell>
          <cell r="AB1542">
            <v>0</v>
          </cell>
          <cell r="AC1542">
            <v>0</v>
          </cell>
          <cell r="AD1542">
            <v>0</v>
          </cell>
          <cell r="AJ1542">
            <v>0</v>
          </cell>
          <cell r="AK1542">
            <v>0</v>
          </cell>
        </row>
        <row r="1543">
          <cell r="B1543" t="str">
            <v/>
          </cell>
          <cell r="H1543" t="str">
            <v/>
          </cell>
          <cell r="J1543" t="str">
            <v/>
          </cell>
          <cell r="N1543" t="str">
            <v/>
          </cell>
          <cell r="O1543" t="str">
            <v/>
          </cell>
          <cell r="P1543" t="str">
            <v/>
          </cell>
          <cell r="Q1543" t="str">
            <v/>
          </cell>
          <cell r="T1543" t="str">
            <v/>
          </cell>
          <cell r="U1543" t="str">
            <v/>
          </cell>
          <cell r="W1543" t="str">
            <v/>
          </cell>
          <cell r="X1543" t="str">
            <v/>
          </cell>
          <cell r="AB1543">
            <v>0</v>
          </cell>
          <cell r="AC1543">
            <v>0</v>
          </cell>
          <cell r="AD1543">
            <v>0</v>
          </cell>
          <cell r="AJ1543">
            <v>0</v>
          </cell>
          <cell r="AK1543">
            <v>0</v>
          </cell>
        </row>
        <row r="1544">
          <cell r="B1544" t="str">
            <v/>
          </cell>
          <cell r="H1544" t="str">
            <v/>
          </cell>
          <cell r="J1544" t="str">
            <v/>
          </cell>
          <cell r="N1544" t="str">
            <v/>
          </cell>
          <cell r="O1544" t="str">
            <v/>
          </cell>
          <cell r="P1544" t="str">
            <v/>
          </cell>
          <cell r="Q1544" t="str">
            <v/>
          </cell>
          <cell r="T1544" t="str">
            <v/>
          </cell>
          <cell r="U1544" t="str">
            <v/>
          </cell>
          <cell r="W1544" t="str">
            <v/>
          </cell>
          <cell r="X1544" t="str">
            <v/>
          </cell>
          <cell r="AB1544">
            <v>0</v>
          </cell>
          <cell r="AC1544">
            <v>0</v>
          </cell>
          <cell r="AD1544">
            <v>0</v>
          </cell>
          <cell r="AJ1544">
            <v>0</v>
          </cell>
          <cell r="AK1544">
            <v>0</v>
          </cell>
        </row>
        <row r="1545">
          <cell r="B1545" t="str">
            <v/>
          </cell>
          <cell r="H1545" t="str">
            <v/>
          </cell>
          <cell r="J1545" t="str">
            <v/>
          </cell>
          <cell r="N1545" t="str">
            <v/>
          </cell>
          <cell r="O1545" t="str">
            <v/>
          </cell>
          <cell r="P1545" t="str">
            <v/>
          </cell>
          <cell r="Q1545" t="str">
            <v/>
          </cell>
          <cell r="T1545" t="str">
            <v/>
          </cell>
          <cell r="U1545" t="str">
            <v/>
          </cell>
          <cell r="W1545" t="str">
            <v/>
          </cell>
          <cell r="X1545" t="str">
            <v/>
          </cell>
          <cell r="AB1545">
            <v>0</v>
          </cell>
          <cell r="AC1545">
            <v>0</v>
          </cell>
          <cell r="AD1545">
            <v>0</v>
          </cell>
          <cell r="AJ1545">
            <v>0</v>
          </cell>
          <cell r="AK1545">
            <v>0</v>
          </cell>
        </row>
        <row r="1546">
          <cell r="B1546" t="str">
            <v/>
          </cell>
          <cell r="H1546" t="str">
            <v/>
          </cell>
          <cell r="J1546" t="str">
            <v/>
          </cell>
          <cell r="N1546" t="str">
            <v/>
          </cell>
          <cell r="O1546" t="str">
            <v/>
          </cell>
          <cell r="P1546" t="str">
            <v/>
          </cell>
          <cell r="Q1546" t="str">
            <v/>
          </cell>
          <cell r="T1546" t="str">
            <v/>
          </cell>
          <cell r="U1546" t="str">
            <v/>
          </cell>
          <cell r="W1546" t="str">
            <v/>
          </cell>
          <cell r="X1546" t="str">
            <v/>
          </cell>
          <cell r="AB1546">
            <v>0</v>
          </cell>
          <cell r="AC1546">
            <v>0</v>
          </cell>
          <cell r="AD1546">
            <v>0</v>
          </cell>
          <cell r="AJ1546">
            <v>0</v>
          </cell>
          <cell r="AK1546">
            <v>0</v>
          </cell>
        </row>
        <row r="1547">
          <cell r="B1547" t="str">
            <v/>
          </cell>
          <cell r="H1547" t="str">
            <v/>
          </cell>
          <cell r="J1547" t="str">
            <v/>
          </cell>
          <cell r="N1547" t="str">
            <v/>
          </cell>
          <cell r="O1547" t="str">
            <v/>
          </cell>
          <cell r="P1547" t="str">
            <v/>
          </cell>
          <cell r="Q1547" t="str">
            <v/>
          </cell>
          <cell r="T1547" t="str">
            <v/>
          </cell>
          <cell r="U1547" t="str">
            <v/>
          </cell>
          <cell r="W1547" t="str">
            <v/>
          </cell>
          <cell r="X1547" t="str">
            <v/>
          </cell>
          <cell r="AB1547">
            <v>0</v>
          </cell>
          <cell r="AC1547">
            <v>0</v>
          </cell>
          <cell r="AD1547">
            <v>0</v>
          </cell>
          <cell r="AJ1547">
            <v>0</v>
          </cell>
          <cell r="AK1547">
            <v>0</v>
          </cell>
        </row>
        <row r="1548">
          <cell r="B1548" t="str">
            <v/>
          </cell>
          <cell r="H1548" t="str">
            <v/>
          </cell>
          <cell r="J1548" t="str">
            <v/>
          </cell>
          <cell r="N1548" t="str">
            <v/>
          </cell>
          <cell r="O1548" t="str">
            <v/>
          </cell>
          <cell r="P1548" t="str">
            <v/>
          </cell>
          <cell r="Q1548" t="str">
            <v/>
          </cell>
          <cell r="T1548" t="str">
            <v/>
          </cell>
          <cell r="U1548" t="str">
            <v/>
          </cell>
          <cell r="W1548" t="str">
            <v/>
          </cell>
          <cell r="X1548" t="str">
            <v/>
          </cell>
          <cell r="AB1548">
            <v>0</v>
          </cell>
          <cell r="AC1548">
            <v>0</v>
          </cell>
          <cell r="AD1548">
            <v>0</v>
          </cell>
          <cell r="AJ1548">
            <v>0</v>
          </cell>
          <cell r="AK1548">
            <v>0</v>
          </cell>
        </row>
        <row r="1549">
          <cell r="B1549" t="str">
            <v/>
          </cell>
          <cell r="H1549" t="str">
            <v/>
          </cell>
          <cell r="J1549" t="str">
            <v/>
          </cell>
          <cell r="N1549" t="str">
            <v/>
          </cell>
          <cell r="O1549" t="str">
            <v/>
          </cell>
          <cell r="P1549" t="str">
            <v/>
          </cell>
          <cell r="Q1549" t="str">
            <v/>
          </cell>
          <cell r="T1549" t="str">
            <v/>
          </cell>
          <cell r="U1549" t="str">
            <v/>
          </cell>
          <cell r="W1549" t="str">
            <v/>
          </cell>
          <cell r="X1549" t="str">
            <v/>
          </cell>
          <cell r="AB1549">
            <v>0</v>
          </cell>
          <cell r="AC1549">
            <v>0</v>
          </cell>
          <cell r="AD1549">
            <v>0</v>
          </cell>
          <cell r="AJ1549">
            <v>0</v>
          </cell>
          <cell r="AK1549">
            <v>0</v>
          </cell>
        </row>
        <row r="1550">
          <cell r="B1550" t="str">
            <v/>
          </cell>
          <cell r="H1550" t="str">
            <v/>
          </cell>
          <cell r="J1550" t="str">
            <v/>
          </cell>
          <cell r="N1550" t="str">
            <v/>
          </cell>
          <cell r="O1550" t="str">
            <v/>
          </cell>
          <cell r="P1550" t="str">
            <v/>
          </cell>
          <cell r="Q1550" t="str">
            <v/>
          </cell>
          <cell r="T1550" t="str">
            <v/>
          </cell>
          <cell r="U1550" t="str">
            <v/>
          </cell>
          <cell r="W1550" t="str">
            <v/>
          </cell>
          <cell r="X1550" t="str">
            <v/>
          </cell>
          <cell r="AB1550">
            <v>0</v>
          </cell>
          <cell r="AC1550">
            <v>0</v>
          </cell>
          <cell r="AD1550">
            <v>0</v>
          </cell>
          <cell r="AJ1550">
            <v>0</v>
          </cell>
          <cell r="AK1550">
            <v>0</v>
          </cell>
        </row>
        <row r="1551">
          <cell r="B1551" t="str">
            <v/>
          </cell>
          <cell r="H1551" t="str">
            <v/>
          </cell>
          <cell r="J1551" t="str">
            <v/>
          </cell>
          <cell r="N1551" t="str">
            <v/>
          </cell>
          <cell r="O1551" t="str">
            <v/>
          </cell>
          <cell r="P1551" t="str">
            <v/>
          </cell>
          <cell r="Q1551" t="str">
            <v/>
          </cell>
          <cell r="T1551" t="str">
            <v/>
          </cell>
          <cell r="U1551" t="str">
            <v/>
          </cell>
          <cell r="W1551" t="str">
            <v/>
          </cell>
          <cell r="X1551" t="str">
            <v/>
          </cell>
          <cell r="AB1551">
            <v>0</v>
          </cell>
          <cell r="AC1551">
            <v>0</v>
          </cell>
          <cell r="AD1551">
            <v>0</v>
          </cell>
          <cell r="AJ1551">
            <v>0</v>
          </cell>
          <cell r="AK1551">
            <v>0</v>
          </cell>
        </row>
        <row r="1552">
          <cell r="B1552" t="str">
            <v/>
          </cell>
          <cell r="H1552" t="str">
            <v/>
          </cell>
          <cell r="J1552" t="str">
            <v/>
          </cell>
          <cell r="N1552" t="str">
            <v/>
          </cell>
          <cell r="O1552" t="str">
            <v/>
          </cell>
          <cell r="P1552" t="str">
            <v/>
          </cell>
          <cell r="Q1552" t="str">
            <v/>
          </cell>
          <cell r="T1552" t="str">
            <v/>
          </cell>
          <cell r="U1552" t="str">
            <v/>
          </cell>
          <cell r="W1552" t="str">
            <v/>
          </cell>
          <cell r="X1552" t="str">
            <v/>
          </cell>
          <cell r="AB1552">
            <v>0</v>
          </cell>
          <cell r="AC1552">
            <v>0</v>
          </cell>
          <cell r="AD1552">
            <v>0</v>
          </cell>
          <cell r="AJ1552">
            <v>0</v>
          </cell>
          <cell r="AK1552">
            <v>0</v>
          </cell>
        </row>
        <row r="1553">
          <cell r="B1553" t="str">
            <v/>
          </cell>
          <cell r="H1553" t="str">
            <v/>
          </cell>
          <cell r="J1553" t="str">
            <v/>
          </cell>
          <cell r="N1553" t="str">
            <v/>
          </cell>
          <cell r="O1553" t="str">
            <v/>
          </cell>
          <cell r="P1553" t="str">
            <v/>
          </cell>
          <cell r="Q1553" t="str">
            <v/>
          </cell>
          <cell r="T1553" t="str">
            <v/>
          </cell>
          <cell r="U1553" t="str">
            <v/>
          </cell>
          <cell r="W1553" t="str">
            <v/>
          </cell>
          <cell r="X1553" t="str">
            <v/>
          </cell>
          <cell r="AB1553">
            <v>0</v>
          </cell>
          <cell r="AC1553">
            <v>0</v>
          </cell>
          <cell r="AD1553">
            <v>0</v>
          </cell>
          <cell r="AJ1553">
            <v>0</v>
          </cell>
          <cell r="AK1553">
            <v>0</v>
          </cell>
        </row>
        <row r="1554">
          <cell r="B1554" t="str">
            <v/>
          </cell>
          <cell r="H1554" t="str">
            <v/>
          </cell>
          <cell r="J1554" t="str">
            <v/>
          </cell>
          <cell r="N1554" t="str">
            <v/>
          </cell>
          <cell r="O1554" t="str">
            <v/>
          </cell>
          <cell r="P1554" t="str">
            <v/>
          </cell>
          <cell r="Q1554" t="str">
            <v/>
          </cell>
          <cell r="T1554" t="str">
            <v/>
          </cell>
          <cell r="U1554" t="str">
            <v/>
          </cell>
          <cell r="W1554" t="str">
            <v/>
          </cell>
          <cell r="X1554" t="str">
            <v/>
          </cell>
          <cell r="AB1554">
            <v>0</v>
          </cell>
          <cell r="AC1554">
            <v>0</v>
          </cell>
          <cell r="AD1554">
            <v>0</v>
          </cell>
          <cell r="AJ1554">
            <v>0</v>
          </cell>
          <cell r="AK1554">
            <v>0</v>
          </cell>
        </row>
        <row r="1555">
          <cell r="B1555" t="str">
            <v/>
          </cell>
          <cell r="H1555" t="str">
            <v/>
          </cell>
          <cell r="J1555" t="str">
            <v/>
          </cell>
          <cell r="N1555" t="str">
            <v/>
          </cell>
          <cell r="O1555" t="str">
            <v/>
          </cell>
          <cell r="P1555" t="str">
            <v/>
          </cell>
          <cell r="Q1555" t="str">
            <v/>
          </cell>
          <cell r="T1555" t="str">
            <v/>
          </cell>
          <cell r="U1555" t="str">
            <v/>
          </cell>
          <cell r="W1555" t="str">
            <v/>
          </cell>
          <cell r="X1555" t="str">
            <v/>
          </cell>
          <cell r="AB1555">
            <v>0</v>
          </cell>
          <cell r="AC1555">
            <v>0</v>
          </cell>
          <cell r="AD1555">
            <v>0</v>
          </cell>
          <cell r="AJ1555">
            <v>0</v>
          </cell>
          <cell r="AK1555">
            <v>0</v>
          </cell>
        </row>
        <row r="1556">
          <cell r="B1556" t="str">
            <v/>
          </cell>
          <cell r="H1556" t="str">
            <v/>
          </cell>
          <cell r="J1556" t="str">
            <v/>
          </cell>
          <cell r="N1556" t="str">
            <v/>
          </cell>
          <cell r="O1556" t="str">
            <v/>
          </cell>
          <cell r="P1556" t="str">
            <v/>
          </cell>
          <cell r="Q1556" t="str">
            <v/>
          </cell>
          <cell r="T1556" t="str">
            <v/>
          </cell>
          <cell r="U1556" t="str">
            <v/>
          </cell>
          <cell r="W1556" t="str">
            <v/>
          </cell>
          <cell r="X1556" t="str">
            <v/>
          </cell>
          <cell r="AB1556">
            <v>0</v>
          </cell>
          <cell r="AC1556">
            <v>0</v>
          </cell>
          <cell r="AD1556">
            <v>0</v>
          </cell>
          <cell r="AJ1556">
            <v>0</v>
          </cell>
          <cell r="AK1556">
            <v>0</v>
          </cell>
        </row>
        <row r="1557">
          <cell r="B1557" t="str">
            <v/>
          </cell>
          <cell r="H1557" t="str">
            <v/>
          </cell>
          <cell r="J1557" t="str">
            <v/>
          </cell>
          <cell r="N1557" t="str">
            <v/>
          </cell>
          <cell r="O1557" t="str">
            <v/>
          </cell>
          <cell r="P1557" t="str">
            <v/>
          </cell>
          <cell r="Q1557" t="str">
            <v/>
          </cell>
          <cell r="T1557" t="str">
            <v/>
          </cell>
          <cell r="U1557" t="str">
            <v/>
          </cell>
          <cell r="W1557" t="str">
            <v/>
          </cell>
          <cell r="X1557" t="str">
            <v/>
          </cell>
          <cell r="AB1557">
            <v>0</v>
          </cell>
          <cell r="AC1557">
            <v>0</v>
          </cell>
          <cell r="AD1557">
            <v>0</v>
          </cell>
          <cell r="AJ1557">
            <v>0</v>
          </cell>
          <cell r="AK1557">
            <v>0</v>
          </cell>
        </row>
        <row r="1558">
          <cell r="B1558" t="str">
            <v/>
          </cell>
          <cell r="H1558" t="str">
            <v/>
          </cell>
          <cell r="J1558" t="str">
            <v/>
          </cell>
          <cell r="N1558" t="str">
            <v/>
          </cell>
          <cell r="O1558" t="str">
            <v/>
          </cell>
          <cell r="P1558" t="str">
            <v/>
          </cell>
          <cell r="Q1558" t="str">
            <v/>
          </cell>
          <cell r="T1558" t="str">
            <v/>
          </cell>
          <cell r="U1558" t="str">
            <v/>
          </cell>
          <cell r="W1558" t="str">
            <v/>
          </cell>
          <cell r="X1558" t="str">
            <v/>
          </cell>
          <cell r="AB1558">
            <v>0</v>
          </cell>
          <cell r="AC1558">
            <v>0</v>
          </cell>
          <cell r="AD1558">
            <v>0</v>
          </cell>
          <cell r="AJ1558">
            <v>0</v>
          </cell>
          <cell r="AK1558">
            <v>0</v>
          </cell>
        </row>
        <row r="1559">
          <cell r="B1559" t="str">
            <v/>
          </cell>
          <cell r="H1559" t="str">
            <v/>
          </cell>
          <cell r="J1559" t="str">
            <v/>
          </cell>
          <cell r="N1559" t="str">
            <v/>
          </cell>
          <cell r="O1559" t="str">
            <v/>
          </cell>
          <cell r="P1559" t="str">
            <v/>
          </cell>
          <cell r="Q1559" t="str">
            <v/>
          </cell>
          <cell r="T1559" t="str">
            <v/>
          </cell>
          <cell r="U1559" t="str">
            <v/>
          </cell>
          <cell r="W1559" t="str">
            <v/>
          </cell>
          <cell r="X1559" t="str">
            <v/>
          </cell>
          <cell r="AB1559">
            <v>0</v>
          </cell>
          <cell r="AC1559">
            <v>0</v>
          </cell>
          <cell r="AD1559">
            <v>0</v>
          </cell>
          <cell r="AJ1559">
            <v>0</v>
          </cell>
          <cell r="AK1559">
            <v>0</v>
          </cell>
        </row>
        <row r="1560">
          <cell r="B1560" t="str">
            <v/>
          </cell>
          <cell r="H1560" t="str">
            <v/>
          </cell>
          <cell r="J1560" t="str">
            <v/>
          </cell>
          <cell r="N1560" t="str">
            <v/>
          </cell>
          <cell r="O1560" t="str">
            <v/>
          </cell>
          <cell r="P1560" t="str">
            <v/>
          </cell>
          <cell r="Q1560" t="str">
            <v/>
          </cell>
          <cell r="T1560" t="str">
            <v/>
          </cell>
          <cell r="U1560" t="str">
            <v/>
          </cell>
          <cell r="W1560" t="str">
            <v/>
          </cell>
          <cell r="X1560" t="str">
            <v/>
          </cell>
          <cell r="AB1560">
            <v>0</v>
          </cell>
          <cell r="AC1560">
            <v>0</v>
          </cell>
          <cell r="AD1560">
            <v>0</v>
          </cell>
          <cell r="AJ1560">
            <v>0</v>
          </cell>
          <cell r="AK1560">
            <v>0</v>
          </cell>
        </row>
        <row r="1561">
          <cell r="B1561" t="str">
            <v/>
          </cell>
          <cell r="H1561" t="str">
            <v/>
          </cell>
          <cell r="J1561" t="str">
            <v/>
          </cell>
          <cell r="N1561" t="str">
            <v/>
          </cell>
          <cell r="O1561" t="str">
            <v/>
          </cell>
          <cell r="P1561" t="str">
            <v/>
          </cell>
          <cell r="Q1561" t="str">
            <v/>
          </cell>
          <cell r="T1561" t="str">
            <v/>
          </cell>
          <cell r="U1561" t="str">
            <v/>
          </cell>
          <cell r="W1561" t="str">
            <v/>
          </cell>
          <cell r="X1561" t="str">
            <v/>
          </cell>
          <cell r="AB1561">
            <v>0</v>
          </cell>
          <cell r="AC1561">
            <v>0</v>
          </cell>
          <cell r="AD1561">
            <v>0</v>
          </cell>
          <cell r="AJ1561">
            <v>0</v>
          </cell>
          <cell r="AK1561">
            <v>0</v>
          </cell>
        </row>
        <row r="1562">
          <cell r="B1562" t="str">
            <v/>
          </cell>
          <cell r="H1562" t="str">
            <v/>
          </cell>
          <cell r="J1562" t="str">
            <v/>
          </cell>
          <cell r="N1562" t="str">
            <v/>
          </cell>
          <cell r="O1562" t="str">
            <v/>
          </cell>
          <cell r="P1562" t="str">
            <v/>
          </cell>
          <cell r="Q1562" t="str">
            <v/>
          </cell>
          <cell r="T1562" t="str">
            <v/>
          </cell>
          <cell r="U1562" t="str">
            <v/>
          </cell>
          <cell r="W1562" t="str">
            <v/>
          </cell>
          <cell r="X1562" t="str">
            <v/>
          </cell>
          <cell r="AB1562">
            <v>0</v>
          </cell>
          <cell r="AC1562">
            <v>0</v>
          </cell>
          <cell r="AD1562">
            <v>0</v>
          </cell>
          <cell r="AJ1562">
            <v>0</v>
          </cell>
          <cell r="AK1562">
            <v>0</v>
          </cell>
        </row>
        <row r="1563">
          <cell r="B1563" t="str">
            <v/>
          </cell>
          <cell r="H1563" t="str">
            <v/>
          </cell>
          <cell r="J1563" t="str">
            <v/>
          </cell>
          <cell r="N1563" t="str">
            <v/>
          </cell>
          <cell r="O1563" t="str">
            <v/>
          </cell>
          <cell r="P1563" t="str">
            <v/>
          </cell>
          <cell r="Q1563" t="str">
            <v/>
          </cell>
          <cell r="T1563" t="str">
            <v/>
          </cell>
          <cell r="U1563" t="str">
            <v/>
          </cell>
          <cell r="W1563" t="str">
            <v/>
          </cell>
          <cell r="X1563" t="str">
            <v/>
          </cell>
          <cell r="AB1563">
            <v>0</v>
          </cell>
          <cell r="AC1563">
            <v>0</v>
          </cell>
          <cell r="AD1563">
            <v>0</v>
          </cell>
          <cell r="AJ1563">
            <v>0</v>
          </cell>
          <cell r="AK1563">
            <v>0</v>
          </cell>
        </row>
        <row r="1564">
          <cell r="B1564" t="str">
            <v/>
          </cell>
          <cell r="H1564" t="str">
            <v/>
          </cell>
          <cell r="J1564" t="str">
            <v/>
          </cell>
          <cell r="N1564" t="str">
            <v/>
          </cell>
          <cell r="O1564" t="str">
            <v/>
          </cell>
          <cell r="P1564" t="str">
            <v/>
          </cell>
          <cell r="Q1564" t="str">
            <v/>
          </cell>
          <cell r="T1564" t="str">
            <v/>
          </cell>
          <cell r="U1564" t="str">
            <v/>
          </cell>
          <cell r="W1564" t="str">
            <v/>
          </cell>
          <cell r="X1564" t="str">
            <v/>
          </cell>
          <cell r="AB1564">
            <v>0</v>
          </cell>
          <cell r="AC1564">
            <v>0</v>
          </cell>
          <cell r="AD1564">
            <v>0</v>
          </cell>
          <cell r="AJ1564">
            <v>0</v>
          </cell>
          <cell r="AK1564">
            <v>0</v>
          </cell>
        </row>
        <row r="1565">
          <cell r="B1565" t="str">
            <v/>
          </cell>
          <cell r="H1565" t="str">
            <v/>
          </cell>
          <cell r="J1565" t="str">
            <v/>
          </cell>
          <cell r="N1565" t="str">
            <v/>
          </cell>
          <cell r="O1565" t="str">
            <v/>
          </cell>
          <cell r="P1565" t="str">
            <v/>
          </cell>
          <cell r="Q1565" t="str">
            <v/>
          </cell>
          <cell r="T1565" t="str">
            <v/>
          </cell>
          <cell r="U1565" t="str">
            <v/>
          </cell>
          <cell r="W1565" t="str">
            <v/>
          </cell>
          <cell r="X1565" t="str">
            <v/>
          </cell>
          <cell r="AB1565">
            <v>0</v>
          </cell>
          <cell r="AC1565">
            <v>0</v>
          </cell>
          <cell r="AD1565">
            <v>0</v>
          </cell>
          <cell r="AJ1565">
            <v>0</v>
          </cell>
          <cell r="AK1565">
            <v>0</v>
          </cell>
        </row>
        <row r="1566">
          <cell r="B1566" t="str">
            <v/>
          </cell>
          <cell r="H1566" t="str">
            <v/>
          </cell>
          <cell r="J1566" t="str">
            <v/>
          </cell>
          <cell r="N1566" t="str">
            <v/>
          </cell>
          <cell r="O1566" t="str">
            <v/>
          </cell>
          <cell r="P1566" t="str">
            <v/>
          </cell>
          <cell r="Q1566" t="str">
            <v/>
          </cell>
          <cell r="T1566" t="str">
            <v/>
          </cell>
          <cell r="U1566" t="str">
            <v/>
          </cell>
          <cell r="W1566" t="str">
            <v/>
          </cell>
          <cell r="X1566" t="str">
            <v/>
          </cell>
          <cell r="AB1566">
            <v>0</v>
          </cell>
          <cell r="AC1566">
            <v>0</v>
          </cell>
          <cell r="AD1566">
            <v>0</v>
          </cell>
          <cell r="AJ1566">
            <v>0</v>
          </cell>
          <cell r="AK1566">
            <v>0</v>
          </cell>
        </row>
        <row r="1567">
          <cell r="B1567" t="str">
            <v/>
          </cell>
          <cell r="H1567" t="str">
            <v/>
          </cell>
          <cell r="J1567" t="str">
            <v/>
          </cell>
          <cell r="N1567" t="str">
            <v/>
          </cell>
          <cell r="O1567" t="str">
            <v/>
          </cell>
          <cell r="P1567" t="str">
            <v/>
          </cell>
          <cell r="Q1567" t="str">
            <v/>
          </cell>
          <cell r="T1567" t="str">
            <v/>
          </cell>
          <cell r="U1567" t="str">
            <v/>
          </cell>
          <cell r="W1567" t="str">
            <v/>
          </cell>
          <cell r="X1567" t="str">
            <v/>
          </cell>
          <cell r="AB1567">
            <v>0</v>
          </cell>
          <cell r="AC1567">
            <v>0</v>
          </cell>
          <cell r="AD1567">
            <v>0</v>
          </cell>
          <cell r="AJ1567">
            <v>0</v>
          </cell>
          <cell r="AK1567">
            <v>0</v>
          </cell>
        </row>
        <row r="1568">
          <cell r="B1568" t="str">
            <v/>
          </cell>
          <cell r="H1568" t="str">
            <v/>
          </cell>
          <cell r="J1568" t="str">
            <v/>
          </cell>
          <cell r="N1568" t="str">
            <v/>
          </cell>
          <cell r="O1568" t="str">
            <v/>
          </cell>
          <cell r="P1568" t="str">
            <v/>
          </cell>
          <cell r="Q1568" t="str">
            <v/>
          </cell>
          <cell r="T1568" t="str">
            <v/>
          </cell>
          <cell r="U1568" t="str">
            <v/>
          </cell>
          <cell r="W1568" t="str">
            <v/>
          </cell>
          <cell r="X1568" t="str">
            <v/>
          </cell>
          <cell r="AB1568">
            <v>0</v>
          </cell>
          <cell r="AC1568">
            <v>0</v>
          </cell>
          <cell r="AD1568">
            <v>0</v>
          </cell>
          <cell r="AJ1568">
            <v>0</v>
          </cell>
          <cell r="AK1568">
            <v>0</v>
          </cell>
        </row>
        <row r="1569">
          <cell r="B1569" t="str">
            <v/>
          </cell>
          <cell r="H1569" t="str">
            <v/>
          </cell>
          <cell r="J1569" t="str">
            <v/>
          </cell>
          <cell r="N1569" t="str">
            <v/>
          </cell>
          <cell r="O1569" t="str">
            <v/>
          </cell>
          <cell r="P1569" t="str">
            <v/>
          </cell>
          <cell r="Q1569" t="str">
            <v/>
          </cell>
          <cell r="T1569" t="str">
            <v/>
          </cell>
          <cell r="U1569" t="str">
            <v/>
          </cell>
          <cell r="W1569" t="str">
            <v/>
          </cell>
          <cell r="X1569" t="str">
            <v/>
          </cell>
          <cell r="AB1569">
            <v>0</v>
          </cell>
          <cell r="AC1569">
            <v>0</v>
          </cell>
          <cell r="AD1569">
            <v>0</v>
          </cell>
          <cell r="AJ1569">
            <v>0</v>
          </cell>
          <cell r="AK1569">
            <v>0</v>
          </cell>
        </row>
        <row r="1570">
          <cell r="B1570" t="str">
            <v/>
          </cell>
          <cell r="H1570" t="str">
            <v/>
          </cell>
          <cell r="J1570" t="str">
            <v/>
          </cell>
          <cell r="N1570" t="str">
            <v/>
          </cell>
          <cell r="O1570" t="str">
            <v/>
          </cell>
          <cell r="P1570" t="str">
            <v/>
          </cell>
          <cell r="Q1570" t="str">
            <v/>
          </cell>
          <cell r="T1570" t="str">
            <v/>
          </cell>
          <cell r="U1570" t="str">
            <v/>
          </cell>
          <cell r="W1570" t="str">
            <v/>
          </cell>
          <cell r="X1570" t="str">
            <v/>
          </cell>
          <cell r="AB1570">
            <v>0</v>
          </cell>
          <cell r="AC1570">
            <v>0</v>
          </cell>
          <cell r="AD1570">
            <v>0</v>
          </cell>
          <cell r="AJ1570">
            <v>0</v>
          </cell>
          <cell r="AK1570">
            <v>0</v>
          </cell>
        </row>
        <row r="1571">
          <cell r="B1571" t="str">
            <v/>
          </cell>
          <cell r="H1571" t="str">
            <v/>
          </cell>
          <cell r="J1571" t="str">
            <v/>
          </cell>
          <cell r="N1571" t="str">
            <v/>
          </cell>
          <cell r="O1571" t="str">
            <v/>
          </cell>
          <cell r="P1571" t="str">
            <v/>
          </cell>
          <cell r="Q1571" t="str">
            <v/>
          </cell>
          <cell r="T1571" t="str">
            <v/>
          </cell>
          <cell r="U1571" t="str">
            <v/>
          </cell>
          <cell r="W1571" t="str">
            <v/>
          </cell>
          <cell r="X1571" t="str">
            <v/>
          </cell>
          <cell r="AB1571">
            <v>0</v>
          </cell>
          <cell r="AC1571">
            <v>0</v>
          </cell>
          <cell r="AD1571">
            <v>0</v>
          </cell>
          <cell r="AJ1571">
            <v>0</v>
          </cell>
          <cell r="AK1571">
            <v>0</v>
          </cell>
        </row>
        <row r="1572">
          <cell r="B1572" t="str">
            <v/>
          </cell>
          <cell r="H1572" t="str">
            <v/>
          </cell>
          <cell r="J1572" t="str">
            <v/>
          </cell>
          <cell r="N1572" t="str">
            <v/>
          </cell>
          <cell r="O1572" t="str">
            <v/>
          </cell>
          <cell r="P1572" t="str">
            <v/>
          </cell>
          <cell r="Q1572" t="str">
            <v/>
          </cell>
          <cell r="T1572" t="str">
            <v/>
          </cell>
          <cell r="U1572" t="str">
            <v/>
          </cell>
          <cell r="W1572" t="str">
            <v/>
          </cell>
          <cell r="X1572" t="str">
            <v/>
          </cell>
          <cell r="AB1572">
            <v>0</v>
          </cell>
          <cell r="AC1572">
            <v>0</v>
          </cell>
          <cell r="AD1572">
            <v>0</v>
          </cell>
          <cell r="AJ1572">
            <v>0</v>
          </cell>
          <cell r="AK1572">
            <v>0</v>
          </cell>
        </row>
        <row r="1573">
          <cell r="B1573" t="str">
            <v/>
          </cell>
          <cell r="H1573" t="str">
            <v/>
          </cell>
          <cell r="J1573" t="str">
            <v/>
          </cell>
          <cell r="N1573" t="str">
            <v/>
          </cell>
          <cell r="O1573" t="str">
            <v/>
          </cell>
          <cell r="P1573" t="str">
            <v/>
          </cell>
          <cell r="Q1573" t="str">
            <v/>
          </cell>
          <cell r="T1573" t="str">
            <v/>
          </cell>
          <cell r="U1573" t="str">
            <v/>
          </cell>
          <cell r="W1573" t="str">
            <v/>
          </cell>
          <cell r="X1573" t="str">
            <v/>
          </cell>
          <cell r="AB1573">
            <v>0</v>
          </cell>
          <cell r="AC1573">
            <v>0</v>
          </cell>
          <cell r="AD1573">
            <v>0</v>
          </cell>
          <cell r="AJ1573">
            <v>0</v>
          </cell>
          <cell r="AK1573">
            <v>0</v>
          </cell>
        </row>
        <row r="1574">
          <cell r="B1574" t="str">
            <v/>
          </cell>
          <cell r="H1574" t="str">
            <v/>
          </cell>
          <cell r="J1574" t="str">
            <v/>
          </cell>
          <cell r="N1574" t="str">
            <v/>
          </cell>
          <cell r="O1574" t="str">
            <v/>
          </cell>
          <cell r="P1574" t="str">
            <v/>
          </cell>
          <cell r="Q1574" t="str">
            <v/>
          </cell>
          <cell r="T1574" t="str">
            <v/>
          </cell>
          <cell r="U1574" t="str">
            <v/>
          </cell>
          <cell r="W1574" t="str">
            <v/>
          </cell>
          <cell r="X1574" t="str">
            <v/>
          </cell>
          <cell r="AB1574">
            <v>0</v>
          </cell>
          <cell r="AC1574">
            <v>0</v>
          </cell>
          <cell r="AD1574">
            <v>0</v>
          </cell>
          <cell r="AJ1574">
            <v>0</v>
          </cell>
          <cell r="AK1574">
            <v>0</v>
          </cell>
        </row>
        <row r="1575">
          <cell r="B1575" t="str">
            <v/>
          </cell>
          <cell r="H1575" t="str">
            <v/>
          </cell>
          <cell r="J1575" t="str">
            <v/>
          </cell>
          <cell r="N1575" t="str">
            <v/>
          </cell>
          <cell r="O1575" t="str">
            <v/>
          </cell>
          <cell r="P1575" t="str">
            <v/>
          </cell>
          <cell r="Q1575" t="str">
            <v/>
          </cell>
          <cell r="T1575" t="str">
            <v/>
          </cell>
          <cell r="U1575" t="str">
            <v/>
          </cell>
          <cell r="W1575" t="str">
            <v/>
          </cell>
          <cell r="X1575" t="str">
            <v/>
          </cell>
          <cell r="AB1575">
            <v>0</v>
          </cell>
          <cell r="AC1575">
            <v>0</v>
          </cell>
          <cell r="AD1575">
            <v>0</v>
          </cell>
          <cell r="AJ1575">
            <v>0</v>
          </cell>
          <cell r="AK1575">
            <v>0</v>
          </cell>
        </row>
        <row r="1576">
          <cell r="B1576" t="str">
            <v/>
          </cell>
          <cell r="H1576" t="str">
            <v/>
          </cell>
          <cell r="J1576" t="str">
            <v/>
          </cell>
          <cell r="N1576" t="str">
            <v/>
          </cell>
          <cell r="O1576" t="str">
            <v/>
          </cell>
          <cell r="P1576" t="str">
            <v/>
          </cell>
          <cell r="Q1576" t="str">
            <v/>
          </cell>
          <cell r="T1576" t="str">
            <v/>
          </cell>
          <cell r="U1576" t="str">
            <v/>
          </cell>
          <cell r="W1576" t="str">
            <v/>
          </cell>
          <cell r="X1576" t="str">
            <v/>
          </cell>
          <cell r="AB1576">
            <v>0</v>
          </cell>
          <cell r="AC1576">
            <v>0</v>
          </cell>
          <cell r="AD1576">
            <v>0</v>
          </cell>
          <cell r="AJ1576">
            <v>0</v>
          </cell>
          <cell r="AK1576">
            <v>0</v>
          </cell>
        </row>
        <row r="1577">
          <cell r="B1577" t="str">
            <v/>
          </cell>
          <cell r="H1577" t="str">
            <v/>
          </cell>
          <cell r="J1577" t="str">
            <v/>
          </cell>
          <cell r="N1577" t="str">
            <v/>
          </cell>
          <cell r="O1577" t="str">
            <v/>
          </cell>
          <cell r="P1577" t="str">
            <v/>
          </cell>
          <cell r="Q1577" t="str">
            <v/>
          </cell>
          <cell r="T1577" t="str">
            <v/>
          </cell>
          <cell r="U1577" t="str">
            <v/>
          </cell>
          <cell r="W1577" t="str">
            <v/>
          </cell>
          <cell r="X1577" t="str">
            <v/>
          </cell>
          <cell r="AB1577">
            <v>0</v>
          </cell>
          <cell r="AC1577">
            <v>0</v>
          </cell>
          <cell r="AD1577">
            <v>0</v>
          </cell>
          <cell r="AJ1577">
            <v>0</v>
          </cell>
          <cell r="AK1577">
            <v>0</v>
          </cell>
        </row>
        <row r="1578">
          <cell r="B1578" t="str">
            <v/>
          </cell>
          <cell r="H1578" t="str">
            <v/>
          </cell>
          <cell r="J1578" t="str">
            <v/>
          </cell>
          <cell r="N1578" t="str">
            <v/>
          </cell>
          <cell r="O1578" t="str">
            <v/>
          </cell>
          <cell r="P1578" t="str">
            <v/>
          </cell>
          <cell r="Q1578" t="str">
            <v/>
          </cell>
          <cell r="T1578" t="str">
            <v/>
          </cell>
          <cell r="U1578" t="str">
            <v/>
          </cell>
          <cell r="W1578" t="str">
            <v/>
          </cell>
          <cell r="X1578" t="str">
            <v/>
          </cell>
          <cell r="AB1578">
            <v>0</v>
          </cell>
          <cell r="AC1578">
            <v>0</v>
          </cell>
          <cell r="AD1578">
            <v>0</v>
          </cell>
          <cell r="AJ1578">
            <v>0</v>
          </cell>
          <cell r="AK1578">
            <v>0</v>
          </cell>
        </row>
        <row r="1579">
          <cell r="B1579" t="str">
            <v/>
          </cell>
          <cell r="H1579" t="str">
            <v/>
          </cell>
          <cell r="J1579" t="str">
            <v/>
          </cell>
          <cell r="N1579" t="str">
            <v/>
          </cell>
          <cell r="O1579" t="str">
            <v/>
          </cell>
          <cell r="P1579" t="str">
            <v/>
          </cell>
          <cell r="Q1579" t="str">
            <v/>
          </cell>
          <cell r="T1579" t="str">
            <v/>
          </cell>
          <cell r="U1579" t="str">
            <v/>
          </cell>
          <cell r="W1579" t="str">
            <v/>
          </cell>
          <cell r="X1579" t="str">
            <v/>
          </cell>
          <cell r="AB1579">
            <v>0</v>
          </cell>
          <cell r="AC1579">
            <v>0</v>
          </cell>
          <cell r="AD1579">
            <v>0</v>
          </cell>
          <cell r="AJ1579">
            <v>0</v>
          </cell>
          <cell r="AK1579">
            <v>0</v>
          </cell>
        </row>
        <row r="1580">
          <cell r="B1580" t="str">
            <v/>
          </cell>
          <cell r="H1580" t="str">
            <v/>
          </cell>
          <cell r="J1580" t="str">
            <v/>
          </cell>
          <cell r="N1580" t="str">
            <v/>
          </cell>
          <cell r="O1580" t="str">
            <v/>
          </cell>
          <cell r="P1580" t="str">
            <v/>
          </cell>
          <cell r="Q1580" t="str">
            <v/>
          </cell>
          <cell r="T1580" t="str">
            <v/>
          </cell>
          <cell r="U1580" t="str">
            <v/>
          </cell>
          <cell r="W1580" t="str">
            <v/>
          </cell>
          <cell r="X1580" t="str">
            <v/>
          </cell>
          <cell r="AB1580">
            <v>0</v>
          </cell>
          <cell r="AC1580">
            <v>0</v>
          </cell>
          <cell r="AD1580">
            <v>0</v>
          </cell>
          <cell r="AJ1580">
            <v>0</v>
          </cell>
          <cell r="AK1580">
            <v>0</v>
          </cell>
        </row>
        <row r="1581">
          <cell r="B1581" t="str">
            <v/>
          </cell>
          <cell r="H1581" t="str">
            <v/>
          </cell>
          <cell r="J1581" t="str">
            <v/>
          </cell>
          <cell r="N1581" t="str">
            <v/>
          </cell>
          <cell r="O1581" t="str">
            <v/>
          </cell>
          <cell r="P1581" t="str">
            <v/>
          </cell>
          <cell r="Q1581" t="str">
            <v/>
          </cell>
          <cell r="T1581" t="str">
            <v/>
          </cell>
          <cell r="U1581" t="str">
            <v/>
          </cell>
          <cell r="W1581" t="str">
            <v/>
          </cell>
          <cell r="X1581" t="str">
            <v/>
          </cell>
          <cell r="AB1581">
            <v>0</v>
          </cell>
          <cell r="AC1581">
            <v>0</v>
          </cell>
          <cell r="AD1581">
            <v>0</v>
          </cell>
          <cell r="AJ1581">
            <v>0</v>
          </cell>
          <cell r="AK1581">
            <v>0</v>
          </cell>
        </row>
        <row r="1582">
          <cell r="B1582" t="str">
            <v/>
          </cell>
          <cell r="H1582" t="str">
            <v/>
          </cell>
          <cell r="J1582" t="str">
            <v/>
          </cell>
          <cell r="N1582" t="str">
            <v/>
          </cell>
          <cell r="O1582" t="str">
            <v/>
          </cell>
          <cell r="P1582" t="str">
            <v/>
          </cell>
          <cell r="Q1582" t="str">
            <v/>
          </cell>
          <cell r="T1582" t="str">
            <v/>
          </cell>
          <cell r="U1582" t="str">
            <v/>
          </cell>
          <cell r="W1582" t="str">
            <v/>
          </cell>
          <cell r="X1582" t="str">
            <v/>
          </cell>
          <cell r="AB1582">
            <v>0</v>
          </cell>
          <cell r="AC1582">
            <v>0</v>
          </cell>
          <cell r="AD1582">
            <v>0</v>
          </cell>
          <cell r="AJ1582">
            <v>0</v>
          </cell>
          <cell r="AK1582">
            <v>0</v>
          </cell>
        </row>
        <row r="1583">
          <cell r="B1583" t="str">
            <v/>
          </cell>
          <cell r="H1583" t="str">
            <v/>
          </cell>
          <cell r="J1583" t="str">
            <v/>
          </cell>
          <cell r="N1583" t="str">
            <v/>
          </cell>
          <cell r="O1583" t="str">
            <v/>
          </cell>
          <cell r="P1583" t="str">
            <v/>
          </cell>
          <cell r="Q1583" t="str">
            <v/>
          </cell>
          <cell r="T1583" t="str">
            <v/>
          </cell>
          <cell r="U1583" t="str">
            <v/>
          </cell>
          <cell r="W1583" t="str">
            <v/>
          </cell>
          <cell r="X1583" t="str">
            <v/>
          </cell>
          <cell r="AB1583">
            <v>0</v>
          </cell>
          <cell r="AC1583">
            <v>0</v>
          </cell>
          <cell r="AD1583">
            <v>0</v>
          </cell>
          <cell r="AJ1583">
            <v>0</v>
          </cell>
          <cell r="AK1583">
            <v>0</v>
          </cell>
        </row>
        <row r="1584">
          <cell r="B1584" t="str">
            <v/>
          </cell>
          <cell r="H1584" t="str">
            <v/>
          </cell>
          <cell r="J1584" t="str">
            <v/>
          </cell>
          <cell r="N1584" t="str">
            <v/>
          </cell>
          <cell r="O1584" t="str">
            <v/>
          </cell>
          <cell r="P1584" t="str">
            <v/>
          </cell>
          <cell r="Q1584" t="str">
            <v/>
          </cell>
          <cell r="T1584" t="str">
            <v/>
          </cell>
          <cell r="U1584" t="str">
            <v/>
          </cell>
          <cell r="W1584" t="str">
            <v/>
          </cell>
          <cell r="X1584" t="str">
            <v/>
          </cell>
          <cell r="AB1584">
            <v>0</v>
          </cell>
          <cell r="AC1584">
            <v>0</v>
          </cell>
          <cell r="AD1584">
            <v>0</v>
          </cell>
          <cell r="AJ1584">
            <v>0</v>
          </cell>
          <cell r="AK1584">
            <v>0</v>
          </cell>
        </row>
        <row r="1585">
          <cell r="B1585" t="str">
            <v/>
          </cell>
          <cell r="H1585" t="str">
            <v/>
          </cell>
          <cell r="J1585" t="str">
            <v/>
          </cell>
          <cell r="N1585" t="str">
            <v/>
          </cell>
          <cell r="O1585" t="str">
            <v/>
          </cell>
          <cell r="P1585" t="str">
            <v/>
          </cell>
          <cell r="Q1585" t="str">
            <v/>
          </cell>
          <cell r="T1585" t="str">
            <v/>
          </cell>
          <cell r="U1585" t="str">
            <v/>
          </cell>
          <cell r="W1585" t="str">
            <v/>
          </cell>
          <cell r="X1585" t="str">
            <v/>
          </cell>
          <cell r="AB1585">
            <v>0</v>
          </cell>
          <cell r="AC1585">
            <v>0</v>
          </cell>
          <cell r="AD1585">
            <v>0</v>
          </cell>
          <cell r="AJ1585">
            <v>0</v>
          </cell>
          <cell r="AK1585">
            <v>0</v>
          </cell>
        </row>
        <row r="1586">
          <cell r="B1586" t="str">
            <v/>
          </cell>
          <cell r="H1586" t="str">
            <v/>
          </cell>
          <cell r="J1586" t="str">
            <v/>
          </cell>
          <cell r="N1586" t="str">
            <v/>
          </cell>
          <cell r="O1586" t="str">
            <v/>
          </cell>
          <cell r="P1586" t="str">
            <v/>
          </cell>
          <cell r="Q1586" t="str">
            <v/>
          </cell>
          <cell r="T1586" t="str">
            <v/>
          </cell>
          <cell r="U1586" t="str">
            <v/>
          </cell>
          <cell r="W1586" t="str">
            <v/>
          </cell>
          <cell r="X1586" t="str">
            <v/>
          </cell>
          <cell r="AB1586">
            <v>0</v>
          </cell>
          <cell r="AC1586">
            <v>0</v>
          </cell>
          <cell r="AD1586">
            <v>0</v>
          </cell>
          <cell r="AJ1586">
            <v>0</v>
          </cell>
          <cell r="AK1586">
            <v>0</v>
          </cell>
        </row>
        <row r="1587">
          <cell r="B1587" t="str">
            <v/>
          </cell>
          <cell r="H1587" t="str">
            <v/>
          </cell>
          <cell r="J1587" t="str">
            <v/>
          </cell>
          <cell r="N1587" t="str">
            <v/>
          </cell>
          <cell r="O1587" t="str">
            <v/>
          </cell>
          <cell r="P1587" t="str">
            <v/>
          </cell>
          <cell r="Q1587" t="str">
            <v/>
          </cell>
          <cell r="T1587" t="str">
            <v/>
          </cell>
          <cell r="U1587" t="str">
            <v/>
          </cell>
          <cell r="W1587" t="str">
            <v/>
          </cell>
          <cell r="X1587" t="str">
            <v/>
          </cell>
          <cell r="AB1587">
            <v>0</v>
          </cell>
          <cell r="AC1587">
            <v>0</v>
          </cell>
          <cell r="AD1587">
            <v>0</v>
          </cell>
          <cell r="AJ1587">
            <v>0</v>
          </cell>
          <cell r="AK1587">
            <v>0</v>
          </cell>
        </row>
        <row r="1588">
          <cell r="B1588" t="str">
            <v/>
          </cell>
          <cell r="H1588" t="str">
            <v/>
          </cell>
          <cell r="J1588" t="str">
            <v/>
          </cell>
          <cell r="N1588" t="str">
            <v/>
          </cell>
          <cell r="O1588" t="str">
            <v/>
          </cell>
          <cell r="P1588" t="str">
            <v/>
          </cell>
          <cell r="Q1588" t="str">
            <v/>
          </cell>
          <cell r="T1588" t="str">
            <v/>
          </cell>
          <cell r="U1588" t="str">
            <v/>
          </cell>
          <cell r="W1588" t="str">
            <v/>
          </cell>
          <cell r="X1588" t="str">
            <v/>
          </cell>
          <cell r="AB1588">
            <v>0</v>
          </cell>
          <cell r="AC1588">
            <v>0</v>
          </cell>
          <cell r="AD1588">
            <v>0</v>
          </cell>
          <cell r="AJ1588">
            <v>0</v>
          </cell>
          <cell r="AK1588">
            <v>0</v>
          </cell>
        </row>
        <row r="1589">
          <cell r="B1589" t="str">
            <v/>
          </cell>
          <cell r="H1589" t="str">
            <v/>
          </cell>
          <cell r="J1589" t="str">
            <v/>
          </cell>
          <cell r="N1589" t="str">
            <v/>
          </cell>
          <cell r="O1589" t="str">
            <v/>
          </cell>
          <cell r="P1589" t="str">
            <v/>
          </cell>
          <cell r="Q1589" t="str">
            <v/>
          </cell>
          <cell r="T1589" t="str">
            <v/>
          </cell>
          <cell r="U1589" t="str">
            <v/>
          </cell>
          <cell r="W1589" t="str">
            <v/>
          </cell>
          <cell r="X1589" t="str">
            <v/>
          </cell>
          <cell r="AB1589">
            <v>0</v>
          </cell>
          <cell r="AC1589">
            <v>0</v>
          </cell>
          <cell r="AD1589">
            <v>0</v>
          </cell>
          <cell r="AJ1589">
            <v>0</v>
          </cell>
          <cell r="AK1589">
            <v>0</v>
          </cell>
        </row>
        <row r="1590">
          <cell r="B1590" t="str">
            <v/>
          </cell>
          <cell r="H1590" t="str">
            <v/>
          </cell>
          <cell r="J1590" t="str">
            <v/>
          </cell>
          <cell r="N1590" t="str">
            <v/>
          </cell>
          <cell r="O1590" t="str">
            <v/>
          </cell>
          <cell r="P1590" t="str">
            <v/>
          </cell>
          <cell r="Q1590" t="str">
            <v/>
          </cell>
          <cell r="T1590" t="str">
            <v/>
          </cell>
          <cell r="U1590" t="str">
            <v/>
          </cell>
          <cell r="W1590" t="str">
            <v/>
          </cell>
          <cell r="X1590" t="str">
            <v/>
          </cell>
          <cell r="AB1590">
            <v>0</v>
          </cell>
          <cell r="AC1590">
            <v>0</v>
          </cell>
          <cell r="AD1590">
            <v>0</v>
          </cell>
          <cell r="AJ1590">
            <v>0</v>
          </cell>
          <cell r="AK1590">
            <v>0</v>
          </cell>
        </row>
        <row r="1591">
          <cell r="B1591" t="str">
            <v/>
          </cell>
          <cell r="H1591" t="str">
            <v/>
          </cell>
          <cell r="J1591" t="str">
            <v/>
          </cell>
          <cell r="N1591" t="str">
            <v/>
          </cell>
          <cell r="O1591" t="str">
            <v/>
          </cell>
          <cell r="P1591" t="str">
            <v/>
          </cell>
          <cell r="Q1591" t="str">
            <v/>
          </cell>
          <cell r="T1591" t="str">
            <v/>
          </cell>
          <cell r="U1591" t="str">
            <v/>
          </cell>
          <cell r="W1591" t="str">
            <v/>
          </cell>
          <cell r="X1591" t="str">
            <v/>
          </cell>
          <cell r="AB1591">
            <v>0</v>
          </cell>
          <cell r="AC1591">
            <v>0</v>
          </cell>
          <cell r="AD1591">
            <v>0</v>
          </cell>
          <cell r="AJ1591">
            <v>0</v>
          </cell>
          <cell r="AK1591">
            <v>0</v>
          </cell>
        </row>
        <row r="1592">
          <cell r="B1592" t="str">
            <v/>
          </cell>
          <cell r="H1592" t="str">
            <v/>
          </cell>
          <cell r="J1592" t="str">
            <v/>
          </cell>
          <cell r="N1592" t="str">
            <v/>
          </cell>
          <cell r="O1592" t="str">
            <v/>
          </cell>
          <cell r="P1592" t="str">
            <v/>
          </cell>
          <cell r="Q1592" t="str">
            <v/>
          </cell>
          <cell r="T1592" t="str">
            <v/>
          </cell>
          <cell r="U1592" t="str">
            <v/>
          </cell>
          <cell r="W1592" t="str">
            <v/>
          </cell>
          <cell r="X1592" t="str">
            <v/>
          </cell>
          <cell r="AB1592">
            <v>0</v>
          </cell>
          <cell r="AC1592">
            <v>0</v>
          </cell>
          <cell r="AD1592">
            <v>0</v>
          </cell>
          <cell r="AJ1592">
            <v>0</v>
          </cell>
          <cell r="AK1592">
            <v>0</v>
          </cell>
        </row>
        <row r="1593">
          <cell r="B1593" t="str">
            <v/>
          </cell>
          <cell r="H1593" t="str">
            <v/>
          </cell>
          <cell r="J1593" t="str">
            <v/>
          </cell>
          <cell r="N1593" t="str">
            <v/>
          </cell>
          <cell r="O1593" t="str">
            <v/>
          </cell>
          <cell r="P1593" t="str">
            <v/>
          </cell>
          <cell r="Q1593" t="str">
            <v/>
          </cell>
          <cell r="T1593" t="str">
            <v/>
          </cell>
          <cell r="U1593" t="str">
            <v/>
          </cell>
          <cell r="W1593" t="str">
            <v/>
          </cell>
          <cell r="X1593" t="str">
            <v/>
          </cell>
          <cell r="AB1593">
            <v>0</v>
          </cell>
          <cell r="AC1593">
            <v>0</v>
          </cell>
          <cell r="AD1593">
            <v>0</v>
          </cell>
          <cell r="AJ1593">
            <v>0</v>
          </cell>
          <cell r="AK1593">
            <v>0</v>
          </cell>
        </row>
        <row r="1594">
          <cell r="B1594" t="str">
            <v/>
          </cell>
          <cell r="H1594" t="str">
            <v/>
          </cell>
          <cell r="J1594" t="str">
            <v/>
          </cell>
          <cell r="N1594" t="str">
            <v/>
          </cell>
          <cell r="O1594" t="str">
            <v/>
          </cell>
          <cell r="P1594" t="str">
            <v/>
          </cell>
          <cell r="Q1594" t="str">
            <v/>
          </cell>
          <cell r="T1594" t="str">
            <v/>
          </cell>
          <cell r="U1594" t="str">
            <v/>
          </cell>
          <cell r="W1594" t="str">
            <v/>
          </cell>
          <cell r="X1594" t="str">
            <v/>
          </cell>
          <cell r="AB1594">
            <v>0</v>
          </cell>
          <cell r="AC1594">
            <v>0</v>
          </cell>
          <cell r="AD1594">
            <v>0</v>
          </cell>
          <cell r="AJ1594">
            <v>0</v>
          </cell>
          <cell r="AK1594">
            <v>0</v>
          </cell>
        </row>
        <row r="1595">
          <cell r="B1595" t="str">
            <v/>
          </cell>
          <cell r="H1595" t="str">
            <v/>
          </cell>
          <cell r="J1595" t="str">
            <v/>
          </cell>
          <cell r="N1595" t="str">
            <v/>
          </cell>
          <cell r="O1595" t="str">
            <v/>
          </cell>
          <cell r="P1595" t="str">
            <v/>
          </cell>
          <cell r="Q1595" t="str">
            <v/>
          </cell>
          <cell r="T1595" t="str">
            <v/>
          </cell>
          <cell r="U1595" t="str">
            <v/>
          </cell>
          <cell r="W1595" t="str">
            <v/>
          </cell>
          <cell r="X1595" t="str">
            <v/>
          </cell>
          <cell r="AB1595">
            <v>0</v>
          </cell>
          <cell r="AC1595">
            <v>0</v>
          </cell>
          <cell r="AD1595">
            <v>0</v>
          </cell>
          <cell r="AJ1595">
            <v>0</v>
          </cell>
          <cell r="AK1595">
            <v>0</v>
          </cell>
        </row>
        <row r="1596">
          <cell r="B1596" t="str">
            <v/>
          </cell>
          <cell r="H1596" t="str">
            <v/>
          </cell>
          <cell r="J1596" t="str">
            <v/>
          </cell>
          <cell r="N1596" t="str">
            <v/>
          </cell>
          <cell r="O1596" t="str">
            <v/>
          </cell>
          <cell r="P1596" t="str">
            <v/>
          </cell>
          <cell r="Q1596" t="str">
            <v/>
          </cell>
          <cell r="T1596" t="str">
            <v/>
          </cell>
          <cell r="U1596" t="str">
            <v/>
          </cell>
          <cell r="W1596" t="str">
            <v/>
          </cell>
          <cell r="X1596" t="str">
            <v/>
          </cell>
          <cell r="AB1596">
            <v>0</v>
          </cell>
          <cell r="AC1596">
            <v>0</v>
          </cell>
          <cell r="AD1596">
            <v>0</v>
          </cell>
          <cell r="AJ1596">
            <v>0</v>
          </cell>
          <cell r="AK1596">
            <v>0</v>
          </cell>
        </row>
        <row r="1597">
          <cell r="B1597" t="str">
            <v/>
          </cell>
          <cell r="H1597" t="str">
            <v/>
          </cell>
          <cell r="J1597" t="str">
            <v/>
          </cell>
          <cell r="N1597" t="str">
            <v/>
          </cell>
          <cell r="O1597" t="str">
            <v/>
          </cell>
          <cell r="P1597" t="str">
            <v/>
          </cell>
          <cell r="Q1597" t="str">
            <v/>
          </cell>
          <cell r="T1597" t="str">
            <v/>
          </cell>
          <cell r="U1597" t="str">
            <v/>
          </cell>
          <cell r="W1597" t="str">
            <v/>
          </cell>
          <cell r="X1597" t="str">
            <v/>
          </cell>
          <cell r="AB1597">
            <v>0</v>
          </cell>
          <cell r="AC1597">
            <v>0</v>
          </cell>
          <cell r="AD1597">
            <v>0</v>
          </cell>
          <cell r="AJ1597">
            <v>0</v>
          </cell>
          <cell r="AK1597">
            <v>0</v>
          </cell>
        </row>
        <row r="1598">
          <cell r="B1598" t="str">
            <v/>
          </cell>
          <cell r="H1598" t="str">
            <v/>
          </cell>
          <cell r="J1598" t="str">
            <v/>
          </cell>
          <cell r="N1598" t="str">
            <v/>
          </cell>
          <cell r="O1598" t="str">
            <v/>
          </cell>
          <cell r="P1598" t="str">
            <v/>
          </cell>
          <cell r="Q1598" t="str">
            <v/>
          </cell>
          <cell r="T1598" t="str">
            <v/>
          </cell>
          <cell r="U1598" t="str">
            <v/>
          </cell>
          <cell r="W1598" t="str">
            <v/>
          </cell>
          <cell r="X1598" t="str">
            <v/>
          </cell>
          <cell r="AB1598">
            <v>0</v>
          </cell>
          <cell r="AC1598">
            <v>0</v>
          </cell>
          <cell r="AD1598">
            <v>0</v>
          </cell>
          <cell r="AJ1598">
            <v>0</v>
          </cell>
          <cell r="AK1598">
            <v>0</v>
          </cell>
        </row>
        <row r="1599">
          <cell r="B1599" t="str">
            <v/>
          </cell>
          <cell r="H1599" t="str">
            <v/>
          </cell>
          <cell r="J1599" t="str">
            <v/>
          </cell>
          <cell r="N1599" t="str">
            <v/>
          </cell>
          <cell r="O1599" t="str">
            <v/>
          </cell>
          <cell r="P1599" t="str">
            <v/>
          </cell>
          <cell r="Q1599" t="str">
            <v/>
          </cell>
          <cell r="T1599" t="str">
            <v/>
          </cell>
          <cell r="U1599" t="str">
            <v/>
          </cell>
          <cell r="W1599" t="str">
            <v/>
          </cell>
          <cell r="X1599" t="str">
            <v/>
          </cell>
          <cell r="AB1599">
            <v>0</v>
          </cell>
          <cell r="AC1599">
            <v>0</v>
          </cell>
          <cell r="AD1599">
            <v>0</v>
          </cell>
          <cell r="AJ1599">
            <v>0</v>
          </cell>
          <cell r="AK1599">
            <v>0</v>
          </cell>
        </row>
        <row r="1600">
          <cell r="B1600" t="str">
            <v/>
          </cell>
          <cell r="H1600" t="str">
            <v/>
          </cell>
          <cell r="J1600" t="str">
            <v/>
          </cell>
          <cell r="N1600" t="str">
            <v/>
          </cell>
          <cell r="O1600" t="str">
            <v/>
          </cell>
          <cell r="P1600" t="str">
            <v/>
          </cell>
          <cell r="Q1600" t="str">
            <v/>
          </cell>
          <cell r="T1600" t="str">
            <v/>
          </cell>
          <cell r="U1600" t="str">
            <v/>
          </cell>
          <cell r="W1600" t="str">
            <v/>
          </cell>
          <cell r="X1600" t="str">
            <v/>
          </cell>
          <cell r="AB1600">
            <v>0</v>
          </cell>
          <cell r="AC1600">
            <v>0</v>
          </cell>
          <cell r="AD1600">
            <v>0</v>
          </cell>
          <cell r="AJ1600">
            <v>0</v>
          </cell>
          <cell r="AK1600">
            <v>0</v>
          </cell>
        </row>
        <row r="1601">
          <cell r="B1601" t="str">
            <v/>
          </cell>
          <cell r="H1601" t="str">
            <v/>
          </cell>
          <cell r="J1601" t="str">
            <v/>
          </cell>
          <cell r="N1601" t="str">
            <v/>
          </cell>
          <cell r="O1601" t="str">
            <v/>
          </cell>
          <cell r="P1601" t="str">
            <v/>
          </cell>
          <cell r="Q1601" t="str">
            <v/>
          </cell>
          <cell r="T1601" t="str">
            <v/>
          </cell>
          <cell r="U1601" t="str">
            <v/>
          </cell>
          <cell r="W1601" t="str">
            <v/>
          </cell>
          <cell r="X1601" t="str">
            <v/>
          </cell>
          <cell r="AB1601">
            <v>0</v>
          </cell>
          <cell r="AC1601">
            <v>0</v>
          </cell>
          <cell r="AD1601">
            <v>0</v>
          </cell>
          <cell r="AJ1601">
            <v>0</v>
          </cell>
          <cell r="AK1601">
            <v>0</v>
          </cell>
        </row>
        <row r="1602">
          <cell r="B1602" t="str">
            <v/>
          </cell>
          <cell r="H1602" t="str">
            <v/>
          </cell>
          <cell r="J1602" t="str">
            <v/>
          </cell>
          <cell r="N1602" t="str">
            <v/>
          </cell>
          <cell r="O1602" t="str">
            <v/>
          </cell>
          <cell r="P1602" t="str">
            <v/>
          </cell>
          <cell r="Q1602" t="str">
            <v/>
          </cell>
          <cell r="T1602" t="str">
            <v/>
          </cell>
          <cell r="U1602" t="str">
            <v/>
          </cell>
          <cell r="W1602" t="str">
            <v/>
          </cell>
          <cell r="X1602" t="str">
            <v/>
          </cell>
          <cell r="AB1602">
            <v>0</v>
          </cell>
          <cell r="AC1602">
            <v>0</v>
          </cell>
          <cell r="AD1602">
            <v>0</v>
          </cell>
          <cell r="AJ1602">
            <v>0</v>
          </cell>
          <cell r="AK1602">
            <v>0</v>
          </cell>
        </row>
        <row r="1603">
          <cell r="B1603" t="str">
            <v/>
          </cell>
          <cell r="H1603" t="str">
            <v/>
          </cell>
          <cell r="J1603" t="str">
            <v/>
          </cell>
          <cell r="N1603" t="str">
            <v/>
          </cell>
          <cell r="O1603" t="str">
            <v/>
          </cell>
          <cell r="P1603" t="str">
            <v/>
          </cell>
          <cell r="Q1603" t="str">
            <v/>
          </cell>
          <cell r="T1603" t="str">
            <v/>
          </cell>
          <cell r="U1603" t="str">
            <v/>
          </cell>
          <cell r="W1603" t="str">
            <v/>
          </cell>
          <cell r="X1603" t="str">
            <v/>
          </cell>
          <cell r="AB1603">
            <v>0</v>
          </cell>
          <cell r="AC1603">
            <v>0</v>
          </cell>
          <cell r="AD1603">
            <v>0</v>
          </cell>
          <cell r="AJ1603">
            <v>0</v>
          </cell>
          <cell r="AK1603">
            <v>0</v>
          </cell>
        </row>
        <row r="1604">
          <cell r="B1604" t="str">
            <v/>
          </cell>
          <cell r="H1604" t="str">
            <v/>
          </cell>
          <cell r="J1604" t="str">
            <v/>
          </cell>
          <cell r="N1604" t="str">
            <v/>
          </cell>
          <cell r="O1604" t="str">
            <v/>
          </cell>
          <cell r="P1604" t="str">
            <v/>
          </cell>
          <cell r="Q1604" t="str">
            <v/>
          </cell>
          <cell r="T1604" t="str">
            <v/>
          </cell>
          <cell r="U1604" t="str">
            <v/>
          </cell>
          <cell r="W1604" t="str">
            <v/>
          </cell>
          <cell r="X1604" t="str">
            <v/>
          </cell>
          <cell r="AB1604">
            <v>0</v>
          </cell>
          <cell r="AC1604">
            <v>0</v>
          </cell>
          <cell r="AD1604">
            <v>0</v>
          </cell>
          <cell r="AJ1604">
            <v>0</v>
          </cell>
          <cell r="AK1604">
            <v>0</v>
          </cell>
        </row>
        <row r="1605">
          <cell r="B1605" t="str">
            <v/>
          </cell>
          <cell r="H1605" t="str">
            <v/>
          </cell>
          <cell r="J1605" t="str">
            <v/>
          </cell>
          <cell r="N1605" t="str">
            <v/>
          </cell>
          <cell r="O1605" t="str">
            <v/>
          </cell>
          <cell r="P1605" t="str">
            <v/>
          </cell>
          <cell r="Q1605" t="str">
            <v/>
          </cell>
          <cell r="T1605" t="str">
            <v/>
          </cell>
          <cell r="U1605" t="str">
            <v/>
          </cell>
          <cell r="W1605" t="str">
            <v/>
          </cell>
          <cell r="X1605" t="str">
            <v/>
          </cell>
          <cell r="AB1605">
            <v>0</v>
          </cell>
          <cell r="AC1605">
            <v>0</v>
          </cell>
          <cell r="AD1605">
            <v>0</v>
          </cell>
          <cell r="AJ1605">
            <v>0</v>
          </cell>
          <cell r="AK1605">
            <v>0</v>
          </cell>
        </row>
        <row r="1606">
          <cell r="B1606" t="str">
            <v/>
          </cell>
          <cell r="H1606" t="str">
            <v/>
          </cell>
          <cell r="J1606" t="str">
            <v/>
          </cell>
          <cell r="N1606" t="str">
            <v/>
          </cell>
          <cell r="O1606" t="str">
            <v/>
          </cell>
          <cell r="P1606" t="str">
            <v/>
          </cell>
          <cell r="Q1606" t="str">
            <v/>
          </cell>
          <cell r="T1606" t="str">
            <v/>
          </cell>
          <cell r="U1606" t="str">
            <v/>
          </cell>
          <cell r="W1606" t="str">
            <v/>
          </cell>
          <cell r="X1606" t="str">
            <v/>
          </cell>
          <cell r="AB1606">
            <v>0</v>
          </cell>
          <cell r="AC1606">
            <v>0</v>
          </cell>
          <cell r="AD1606">
            <v>0</v>
          </cell>
          <cell r="AJ1606">
            <v>0</v>
          </cell>
          <cell r="AK1606">
            <v>0</v>
          </cell>
        </row>
        <row r="1607">
          <cell r="B1607" t="str">
            <v/>
          </cell>
          <cell r="H1607" t="str">
            <v/>
          </cell>
          <cell r="J1607" t="str">
            <v/>
          </cell>
          <cell r="N1607" t="str">
            <v/>
          </cell>
          <cell r="O1607" t="str">
            <v/>
          </cell>
          <cell r="P1607" t="str">
            <v/>
          </cell>
          <cell r="Q1607" t="str">
            <v/>
          </cell>
          <cell r="T1607" t="str">
            <v/>
          </cell>
          <cell r="U1607" t="str">
            <v/>
          </cell>
          <cell r="W1607" t="str">
            <v/>
          </cell>
          <cell r="X1607" t="str">
            <v/>
          </cell>
          <cell r="AB1607">
            <v>0</v>
          </cell>
          <cell r="AC1607">
            <v>0</v>
          </cell>
          <cell r="AD1607">
            <v>0</v>
          </cell>
          <cell r="AJ1607">
            <v>0</v>
          </cell>
          <cell r="AK1607">
            <v>0</v>
          </cell>
        </row>
        <row r="1608">
          <cell r="B1608" t="str">
            <v/>
          </cell>
          <cell r="H1608" t="str">
            <v/>
          </cell>
          <cell r="J1608" t="str">
            <v/>
          </cell>
          <cell r="N1608" t="str">
            <v/>
          </cell>
          <cell r="O1608" t="str">
            <v/>
          </cell>
          <cell r="P1608" t="str">
            <v/>
          </cell>
          <cell r="Q1608" t="str">
            <v/>
          </cell>
          <cell r="T1608" t="str">
            <v/>
          </cell>
          <cell r="U1608" t="str">
            <v/>
          </cell>
          <cell r="W1608" t="str">
            <v/>
          </cell>
          <cell r="X1608" t="str">
            <v/>
          </cell>
          <cell r="AB1608">
            <v>0</v>
          </cell>
          <cell r="AC1608">
            <v>0</v>
          </cell>
          <cell r="AD1608">
            <v>0</v>
          </cell>
          <cell r="AJ1608">
            <v>0</v>
          </cell>
          <cell r="AK1608">
            <v>0</v>
          </cell>
        </row>
        <row r="1609">
          <cell r="B1609" t="str">
            <v/>
          </cell>
          <cell r="H1609" t="str">
            <v/>
          </cell>
          <cell r="J1609" t="str">
            <v/>
          </cell>
          <cell r="N1609" t="str">
            <v/>
          </cell>
          <cell r="O1609" t="str">
            <v/>
          </cell>
          <cell r="P1609" t="str">
            <v/>
          </cell>
          <cell r="Q1609" t="str">
            <v/>
          </cell>
          <cell r="T1609" t="str">
            <v/>
          </cell>
          <cell r="U1609" t="str">
            <v/>
          </cell>
          <cell r="W1609" t="str">
            <v/>
          </cell>
          <cell r="X1609" t="str">
            <v/>
          </cell>
          <cell r="AB1609">
            <v>0</v>
          </cell>
          <cell r="AC1609">
            <v>0</v>
          </cell>
          <cell r="AD1609">
            <v>0</v>
          </cell>
          <cell r="AJ1609">
            <v>0</v>
          </cell>
          <cell r="AK1609">
            <v>0</v>
          </cell>
        </row>
        <row r="1610">
          <cell r="B1610" t="str">
            <v/>
          </cell>
          <cell r="H1610" t="str">
            <v/>
          </cell>
          <cell r="J1610" t="str">
            <v/>
          </cell>
          <cell r="N1610" t="str">
            <v/>
          </cell>
          <cell r="O1610" t="str">
            <v/>
          </cell>
          <cell r="P1610" t="str">
            <v/>
          </cell>
          <cell r="Q1610" t="str">
            <v/>
          </cell>
          <cell r="T1610" t="str">
            <v/>
          </cell>
          <cell r="U1610" t="str">
            <v/>
          </cell>
          <cell r="W1610" t="str">
            <v/>
          </cell>
          <cell r="X1610" t="str">
            <v/>
          </cell>
          <cell r="AB1610">
            <v>0</v>
          </cell>
          <cell r="AC1610">
            <v>0</v>
          </cell>
          <cell r="AD1610">
            <v>0</v>
          </cell>
          <cell r="AJ1610">
            <v>0</v>
          </cell>
          <cell r="AK1610">
            <v>0</v>
          </cell>
        </row>
        <row r="1611">
          <cell r="B1611" t="str">
            <v/>
          </cell>
          <cell r="H1611" t="str">
            <v/>
          </cell>
          <cell r="J1611" t="str">
            <v/>
          </cell>
          <cell r="N1611" t="str">
            <v/>
          </cell>
          <cell r="O1611" t="str">
            <v/>
          </cell>
          <cell r="P1611" t="str">
            <v/>
          </cell>
          <cell r="Q1611" t="str">
            <v/>
          </cell>
          <cell r="T1611" t="str">
            <v/>
          </cell>
          <cell r="U1611" t="str">
            <v/>
          </cell>
          <cell r="W1611" t="str">
            <v/>
          </cell>
          <cell r="X1611" t="str">
            <v/>
          </cell>
          <cell r="AB1611">
            <v>0</v>
          </cell>
          <cell r="AC1611">
            <v>0</v>
          </cell>
          <cell r="AD1611">
            <v>0</v>
          </cell>
          <cell r="AJ1611">
            <v>0</v>
          </cell>
          <cell r="AK1611">
            <v>0</v>
          </cell>
        </row>
        <row r="1612">
          <cell r="B1612" t="str">
            <v/>
          </cell>
          <cell r="H1612" t="str">
            <v/>
          </cell>
          <cell r="J1612" t="str">
            <v/>
          </cell>
          <cell r="N1612" t="str">
            <v/>
          </cell>
          <cell r="O1612" t="str">
            <v/>
          </cell>
          <cell r="P1612" t="str">
            <v/>
          </cell>
          <cell r="Q1612" t="str">
            <v/>
          </cell>
          <cell r="T1612" t="str">
            <v/>
          </cell>
          <cell r="U1612" t="str">
            <v/>
          </cell>
          <cell r="W1612" t="str">
            <v/>
          </cell>
          <cell r="X1612" t="str">
            <v/>
          </cell>
          <cell r="AB1612">
            <v>0</v>
          </cell>
          <cell r="AC1612">
            <v>0</v>
          </cell>
          <cell r="AD1612">
            <v>0</v>
          </cell>
          <cell r="AJ1612">
            <v>0</v>
          </cell>
          <cell r="AK1612">
            <v>0</v>
          </cell>
        </row>
        <row r="1613">
          <cell r="B1613" t="str">
            <v/>
          </cell>
          <cell r="H1613" t="str">
            <v/>
          </cell>
          <cell r="J1613" t="str">
            <v/>
          </cell>
          <cell r="N1613" t="str">
            <v/>
          </cell>
          <cell r="O1613" t="str">
            <v/>
          </cell>
          <cell r="P1613" t="str">
            <v/>
          </cell>
          <cell r="Q1613" t="str">
            <v/>
          </cell>
          <cell r="T1613" t="str">
            <v/>
          </cell>
          <cell r="U1613" t="str">
            <v/>
          </cell>
          <cell r="W1613" t="str">
            <v/>
          </cell>
          <cell r="X1613" t="str">
            <v/>
          </cell>
          <cell r="AB1613">
            <v>0</v>
          </cell>
          <cell r="AC1613">
            <v>0</v>
          </cell>
          <cell r="AD1613">
            <v>0</v>
          </cell>
          <cell r="AJ1613">
            <v>0</v>
          </cell>
          <cell r="AK1613">
            <v>0</v>
          </cell>
        </row>
        <row r="1614">
          <cell r="B1614" t="str">
            <v/>
          </cell>
          <cell r="H1614" t="str">
            <v/>
          </cell>
          <cell r="J1614" t="str">
            <v/>
          </cell>
          <cell r="N1614" t="str">
            <v/>
          </cell>
          <cell r="O1614" t="str">
            <v/>
          </cell>
          <cell r="P1614" t="str">
            <v/>
          </cell>
          <cell r="Q1614" t="str">
            <v/>
          </cell>
          <cell r="T1614" t="str">
            <v/>
          </cell>
          <cell r="U1614" t="str">
            <v/>
          </cell>
          <cell r="W1614" t="str">
            <v/>
          </cell>
          <cell r="X1614" t="str">
            <v/>
          </cell>
          <cell r="AB1614">
            <v>0</v>
          </cell>
          <cell r="AC1614">
            <v>0</v>
          </cell>
          <cell r="AD1614">
            <v>0</v>
          </cell>
          <cell r="AJ1614">
            <v>0</v>
          </cell>
          <cell r="AK1614">
            <v>0</v>
          </cell>
        </row>
        <row r="1615">
          <cell r="B1615" t="str">
            <v/>
          </cell>
          <cell r="H1615" t="str">
            <v/>
          </cell>
          <cell r="J1615" t="str">
            <v/>
          </cell>
          <cell r="N1615" t="str">
            <v/>
          </cell>
          <cell r="O1615" t="str">
            <v/>
          </cell>
          <cell r="P1615" t="str">
            <v/>
          </cell>
          <cell r="Q1615" t="str">
            <v/>
          </cell>
          <cell r="T1615" t="str">
            <v/>
          </cell>
          <cell r="U1615" t="str">
            <v/>
          </cell>
          <cell r="W1615" t="str">
            <v/>
          </cell>
          <cell r="X1615" t="str">
            <v/>
          </cell>
          <cell r="AB1615">
            <v>0</v>
          </cell>
          <cell r="AC1615">
            <v>0</v>
          </cell>
          <cell r="AD1615">
            <v>0</v>
          </cell>
          <cell r="AJ1615">
            <v>0</v>
          </cell>
          <cell r="AK1615">
            <v>0</v>
          </cell>
        </row>
        <row r="1616">
          <cell r="B1616" t="str">
            <v/>
          </cell>
          <cell r="H1616" t="str">
            <v/>
          </cell>
          <cell r="J1616" t="str">
            <v/>
          </cell>
          <cell r="N1616" t="str">
            <v/>
          </cell>
          <cell r="O1616" t="str">
            <v/>
          </cell>
          <cell r="P1616" t="str">
            <v/>
          </cell>
          <cell r="Q1616" t="str">
            <v/>
          </cell>
          <cell r="T1616" t="str">
            <v/>
          </cell>
          <cell r="U1616" t="str">
            <v/>
          </cell>
          <cell r="W1616" t="str">
            <v/>
          </cell>
          <cell r="X1616" t="str">
            <v/>
          </cell>
          <cell r="AB1616">
            <v>0</v>
          </cell>
          <cell r="AC1616">
            <v>0</v>
          </cell>
          <cell r="AD1616">
            <v>0</v>
          </cell>
          <cell r="AJ1616">
            <v>0</v>
          </cell>
          <cell r="AK1616">
            <v>0</v>
          </cell>
        </row>
        <row r="1617">
          <cell r="B1617" t="str">
            <v/>
          </cell>
          <cell r="H1617" t="str">
            <v/>
          </cell>
          <cell r="J1617" t="str">
            <v/>
          </cell>
          <cell r="N1617" t="str">
            <v/>
          </cell>
          <cell r="O1617" t="str">
            <v/>
          </cell>
          <cell r="P1617" t="str">
            <v/>
          </cell>
          <cell r="Q1617" t="str">
            <v/>
          </cell>
          <cell r="T1617" t="str">
            <v/>
          </cell>
          <cell r="U1617" t="str">
            <v/>
          </cell>
          <cell r="W1617" t="str">
            <v/>
          </cell>
          <cell r="X1617" t="str">
            <v/>
          </cell>
          <cell r="AB1617">
            <v>0</v>
          </cell>
          <cell r="AC1617">
            <v>0</v>
          </cell>
          <cell r="AD1617">
            <v>0</v>
          </cell>
          <cell r="AJ1617">
            <v>0</v>
          </cell>
          <cell r="AK1617">
            <v>0</v>
          </cell>
        </row>
        <row r="1618">
          <cell r="B1618" t="str">
            <v/>
          </cell>
          <cell r="H1618" t="str">
            <v/>
          </cell>
          <cell r="J1618" t="str">
            <v/>
          </cell>
          <cell r="N1618" t="str">
            <v/>
          </cell>
          <cell r="O1618" t="str">
            <v/>
          </cell>
          <cell r="P1618" t="str">
            <v/>
          </cell>
          <cell r="Q1618" t="str">
            <v/>
          </cell>
          <cell r="T1618" t="str">
            <v/>
          </cell>
          <cell r="U1618" t="str">
            <v/>
          </cell>
          <cell r="W1618" t="str">
            <v/>
          </cell>
          <cell r="X1618" t="str">
            <v/>
          </cell>
          <cell r="AB1618">
            <v>0</v>
          </cell>
          <cell r="AC1618">
            <v>0</v>
          </cell>
          <cell r="AD1618">
            <v>0</v>
          </cell>
          <cell r="AJ1618">
            <v>0</v>
          </cell>
          <cell r="AK1618">
            <v>0</v>
          </cell>
        </row>
        <row r="1619">
          <cell r="B1619" t="str">
            <v/>
          </cell>
          <cell r="H1619" t="str">
            <v/>
          </cell>
          <cell r="J1619" t="str">
            <v/>
          </cell>
          <cell r="N1619" t="str">
            <v/>
          </cell>
          <cell r="O1619" t="str">
            <v/>
          </cell>
          <cell r="P1619" t="str">
            <v/>
          </cell>
          <cell r="Q1619" t="str">
            <v/>
          </cell>
          <cell r="T1619" t="str">
            <v/>
          </cell>
          <cell r="U1619" t="str">
            <v/>
          </cell>
          <cell r="W1619" t="str">
            <v/>
          </cell>
          <cell r="X1619" t="str">
            <v/>
          </cell>
          <cell r="AB1619">
            <v>0</v>
          </cell>
          <cell r="AC1619">
            <v>0</v>
          </cell>
          <cell r="AD1619">
            <v>0</v>
          </cell>
          <cell r="AJ1619">
            <v>0</v>
          </cell>
          <cell r="AK1619">
            <v>0</v>
          </cell>
        </row>
        <row r="1620">
          <cell r="B1620" t="str">
            <v/>
          </cell>
          <cell r="H1620" t="str">
            <v/>
          </cell>
          <cell r="J1620" t="str">
            <v/>
          </cell>
          <cell r="N1620" t="str">
            <v/>
          </cell>
          <cell r="O1620" t="str">
            <v/>
          </cell>
          <cell r="P1620" t="str">
            <v/>
          </cell>
          <cell r="Q1620" t="str">
            <v/>
          </cell>
          <cell r="T1620" t="str">
            <v/>
          </cell>
          <cell r="U1620" t="str">
            <v/>
          </cell>
          <cell r="W1620" t="str">
            <v/>
          </cell>
          <cell r="X1620" t="str">
            <v/>
          </cell>
          <cell r="AB1620">
            <v>0</v>
          </cell>
          <cell r="AC1620">
            <v>0</v>
          </cell>
          <cell r="AD1620">
            <v>0</v>
          </cell>
          <cell r="AJ1620">
            <v>0</v>
          </cell>
          <cell r="AK1620">
            <v>0</v>
          </cell>
        </row>
        <row r="1621">
          <cell r="B1621" t="str">
            <v/>
          </cell>
          <cell r="H1621" t="str">
            <v/>
          </cell>
          <cell r="J1621" t="str">
            <v/>
          </cell>
          <cell r="N1621" t="str">
            <v/>
          </cell>
          <cell r="O1621" t="str">
            <v/>
          </cell>
          <cell r="P1621" t="str">
            <v/>
          </cell>
          <cell r="Q1621" t="str">
            <v/>
          </cell>
          <cell r="T1621" t="str">
            <v/>
          </cell>
          <cell r="U1621" t="str">
            <v/>
          </cell>
          <cell r="W1621" t="str">
            <v/>
          </cell>
          <cell r="X1621" t="str">
            <v/>
          </cell>
          <cell r="AB1621">
            <v>0</v>
          </cell>
          <cell r="AC1621">
            <v>0</v>
          </cell>
          <cell r="AD1621">
            <v>0</v>
          </cell>
          <cell r="AJ1621">
            <v>0</v>
          </cell>
          <cell r="AK1621">
            <v>0</v>
          </cell>
        </row>
        <row r="1622">
          <cell r="B1622" t="str">
            <v/>
          </cell>
          <cell r="H1622" t="str">
            <v/>
          </cell>
          <cell r="J1622" t="str">
            <v/>
          </cell>
          <cell r="N1622" t="str">
            <v/>
          </cell>
          <cell r="O1622" t="str">
            <v/>
          </cell>
          <cell r="P1622" t="str">
            <v/>
          </cell>
          <cell r="Q1622" t="str">
            <v/>
          </cell>
          <cell r="T1622" t="str">
            <v/>
          </cell>
          <cell r="U1622" t="str">
            <v/>
          </cell>
          <cell r="W1622" t="str">
            <v/>
          </cell>
          <cell r="X1622" t="str">
            <v/>
          </cell>
          <cell r="AB1622">
            <v>0</v>
          </cell>
          <cell r="AC1622">
            <v>0</v>
          </cell>
          <cell r="AD1622">
            <v>0</v>
          </cell>
          <cell r="AJ1622">
            <v>0</v>
          </cell>
          <cell r="AK1622">
            <v>0</v>
          </cell>
        </row>
        <row r="1623">
          <cell r="B1623" t="str">
            <v/>
          </cell>
          <cell r="H1623" t="str">
            <v/>
          </cell>
          <cell r="J1623" t="str">
            <v/>
          </cell>
          <cell r="N1623" t="str">
            <v/>
          </cell>
          <cell r="O1623" t="str">
            <v/>
          </cell>
          <cell r="P1623" t="str">
            <v/>
          </cell>
          <cell r="Q1623" t="str">
            <v/>
          </cell>
          <cell r="T1623" t="str">
            <v/>
          </cell>
          <cell r="U1623" t="str">
            <v/>
          </cell>
          <cell r="W1623" t="str">
            <v/>
          </cell>
          <cell r="X1623" t="str">
            <v/>
          </cell>
          <cell r="AB1623">
            <v>0</v>
          </cell>
          <cell r="AC1623">
            <v>0</v>
          </cell>
          <cell r="AD1623">
            <v>0</v>
          </cell>
          <cell r="AJ1623">
            <v>0</v>
          </cell>
          <cell r="AK1623">
            <v>0</v>
          </cell>
        </row>
        <row r="1624">
          <cell r="B1624" t="str">
            <v/>
          </cell>
          <cell r="H1624" t="str">
            <v/>
          </cell>
          <cell r="J1624" t="str">
            <v/>
          </cell>
          <cell r="N1624" t="str">
            <v/>
          </cell>
          <cell r="O1624" t="str">
            <v/>
          </cell>
          <cell r="P1624" t="str">
            <v/>
          </cell>
          <cell r="Q1624" t="str">
            <v/>
          </cell>
          <cell r="T1624" t="str">
            <v/>
          </cell>
          <cell r="U1624" t="str">
            <v/>
          </cell>
          <cell r="W1624" t="str">
            <v/>
          </cell>
          <cell r="X1624" t="str">
            <v/>
          </cell>
          <cell r="AB1624">
            <v>0</v>
          </cell>
          <cell r="AC1624">
            <v>0</v>
          </cell>
          <cell r="AD1624">
            <v>0</v>
          </cell>
          <cell r="AJ1624">
            <v>0</v>
          </cell>
          <cell r="AK1624">
            <v>0</v>
          </cell>
        </row>
        <row r="1625">
          <cell r="B1625" t="str">
            <v/>
          </cell>
          <cell r="H1625" t="str">
            <v/>
          </cell>
          <cell r="J1625" t="str">
            <v/>
          </cell>
          <cell r="N1625" t="str">
            <v/>
          </cell>
          <cell r="O1625" t="str">
            <v/>
          </cell>
          <cell r="P1625" t="str">
            <v/>
          </cell>
          <cell r="Q1625" t="str">
            <v/>
          </cell>
          <cell r="T1625" t="str">
            <v/>
          </cell>
          <cell r="U1625" t="str">
            <v/>
          </cell>
          <cell r="W1625" t="str">
            <v/>
          </cell>
          <cell r="X1625" t="str">
            <v/>
          </cell>
          <cell r="AB1625">
            <v>0</v>
          </cell>
          <cell r="AC1625">
            <v>0</v>
          </cell>
          <cell r="AD1625">
            <v>0</v>
          </cell>
          <cell r="AJ1625">
            <v>0</v>
          </cell>
          <cell r="AK1625">
            <v>0</v>
          </cell>
        </row>
        <row r="1626">
          <cell r="B1626" t="str">
            <v/>
          </cell>
          <cell r="H1626" t="str">
            <v/>
          </cell>
          <cell r="J1626" t="str">
            <v/>
          </cell>
          <cell r="N1626" t="str">
            <v/>
          </cell>
          <cell r="O1626" t="str">
            <v/>
          </cell>
          <cell r="P1626" t="str">
            <v/>
          </cell>
          <cell r="Q1626" t="str">
            <v/>
          </cell>
          <cell r="T1626" t="str">
            <v/>
          </cell>
          <cell r="U1626" t="str">
            <v/>
          </cell>
          <cell r="W1626" t="str">
            <v/>
          </cell>
          <cell r="X1626" t="str">
            <v/>
          </cell>
          <cell r="AB1626">
            <v>0</v>
          </cell>
          <cell r="AC1626">
            <v>0</v>
          </cell>
          <cell r="AD1626">
            <v>0</v>
          </cell>
          <cell r="AJ1626">
            <v>0</v>
          </cell>
          <cell r="AK1626">
            <v>0</v>
          </cell>
        </row>
        <row r="1627">
          <cell r="B1627" t="str">
            <v/>
          </cell>
          <cell r="H1627" t="str">
            <v/>
          </cell>
          <cell r="J1627" t="str">
            <v/>
          </cell>
          <cell r="N1627" t="str">
            <v/>
          </cell>
          <cell r="O1627" t="str">
            <v/>
          </cell>
          <cell r="P1627" t="str">
            <v/>
          </cell>
          <cell r="Q1627" t="str">
            <v/>
          </cell>
          <cell r="T1627" t="str">
            <v/>
          </cell>
          <cell r="U1627" t="str">
            <v/>
          </cell>
          <cell r="W1627" t="str">
            <v/>
          </cell>
          <cell r="X1627" t="str">
            <v/>
          </cell>
          <cell r="AB1627">
            <v>0</v>
          </cell>
          <cell r="AC1627">
            <v>0</v>
          </cell>
          <cell r="AD1627">
            <v>0</v>
          </cell>
          <cell r="AJ1627">
            <v>0</v>
          </cell>
          <cell r="AK1627">
            <v>0</v>
          </cell>
        </row>
        <row r="1628">
          <cell r="B1628" t="str">
            <v/>
          </cell>
          <cell r="H1628" t="str">
            <v/>
          </cell>
          <cell r="J1628" t="str">
            <v/>
          </cell>
          <cell r="N1628" t="str">
            <v/>
          </cell>
          <cell r="O1628" t="str">
            <v/>
          </cell>
          <cell r="P1628" t="str">
            <v/>
          </cell>
          <cell r="Q1628" t="str">
            <v/>
          </cell>
          <cell r="T1628" t="str">
            <v/>
          </cell>
          <cell r="U1628" t="str">
            <v/>
          </cell>
          <cell r="W1628" t="str">
            <v/>
          </cell>
          <cell r="X1628" t="str">
            <v/>
          </cell>
          <cell r="AB1628">
            <v>0</v>
          </cell>
          <cell r="AC1628">
            <v>0</v>
          </cell>
          <cell r="AD1628">
            <v>0</v>
          </cell>
          <cell r="AJ1628">
            <v>0</v>
          </cell>
          <cell r="AK1628">
            <v>0</v>
          </cell>
        </row>
        <row r="1629">
          <cell r="B1629" t="str">
            <v/>
          </cell>
          <cell r="H1629" t="str">
            <v/>
          </cell>
          <cell r="J1629" t="str">
            <v/>
          </cell>
          <cell r="N1629" t="str">
            <v/>
          </cell>
          <cell r="O1629" t="str">
            <v/>
          </cell>
          <cell r="P1629" t="str">
            <v/>
          </cell>
          <cell r="Q1629" t="str">
            <v/>
          </cell>
          <cell r="T1629" t="str">
            <v/>
          </cell>
          <cell r="U1629" t="str">
            <v/>
          </cell>
          <cell r="W1629" t="str">
            <v/>
          </cell>
          <cell r="X1629" t="str">
            <v/>
          </cell>
          <cell r="AB1629">
            <v>0</v>
          </cell>
          <cell r="AC1629">
            <v>0</v>
          </cell>
          <cell r="AD1629">
            <v>0</v>
          </cell>
          <cell r="AJ1629">
            <v>0</v>
          </cell>
          <cell r="AK1629">
            <v>0</v>
          </cell>
        </row>
        <row r="1630">
          <cell r="B1630" t="str">
            <v/>
          </cell>
          <cell r="H1630" t="str">
            <v/>
          </cell>
          <cell r="J1630" t="str">
            <v/>
          </cell>
          <cell r="N1630" t="str">
            <v/>
          </cell>
          <cell r="O1630" t="str">
            <v/>
          </cell>
          <cell r="P1630" t="str">
            <v/>
          </cell>
          <cell r="Q1630" t="str">
            <v/>
          </cell>
          <cell r="T1630" t="str">
            <v/>
          </cell>
          <cell r="U1630" t="str">
            <v/>
          </cell>
          <cell r="W1630" t="str">
            <v/>
          </cell>
          <cell r="X1630" t="str">
            <v/>
          </cell>
          <cell r="AB1630">
            <v>0</v>
          </cell>
          <cell r="AC1630">
            <v>0</v>
          </cell>
          <cell r="AD1630">
            <v>0</v>
          </cell>
          <cell r="AJ1630">
            <v>0</v>
          </cell>
          <cell r="AK1630">
            <v>0</v>
          </cell>
        </row>
        <row r="1631">
          <cell r="B1631" t="str">
            <v/>
          </cell>
          <cell r="H1631" t="str">
            <v/>
          </cell>
          <cell r="J1631" t="str">
            <v/>
          </cell>
          <cell r="N1631" t="str">
            <v/>
          </cell>
          <cell r="O1631" t="str">
            <v/>
          </cell>
          <cell r="P1631" t="str">
            <v/>
          </cell>
          <cell r="Q1631" t="str">
            <v/>
          </cell>
          <cell r="T1631" t="str">
            <v/>
          </cell>
          <cell r="U1631" t="str">
            <v/>
          </cell>
          <cell r="W1631" t="str">
            <v/>
          </cell>
          <cell r="X1631" t="str">
            <v/>
          </cell>
          <cell r="AB1631">
            <v>0</v>
          </cell>
          <cell r="AC1631">
            <v>0</v>
          </cell>
          <cell r="AD1631">
            <v>0</v>
          </cell>
          <cell r="AJ1631">
            <v>0</v>
          </cell>
          <cell r="AK1631">
            <v>0</v>
          </cell>
        </row>
        <row r="1632">
          <cell r="B1632" t="str">
            <v/>
          </cell>
          <cell r="H1632" t="str">
            <v/>
          </cell>
          <cell r="J1632" t="str">
            <v/>
          </cell>
          <cell r="N1632" t="str">
            <v/>
          </cell>
          <cell r="O1632" t="str">
            <v/>
          </cell>
          <cell r="P1632" t="str">
            <v/>
          </cell>
          <cell r="Q1632" t="str">
            <v/>
          </cell>
          <cell r="T1632" t="str">
            <v/>
          </cell>
          <cell r="U1632" t="str">
            <v/>
          </cell>
          <cell r="W1632" t="str">
            <v/>
          </cell>
          <cell r="X1632" t="str">
            <v/>
          </cell>
          <cell r="AB1632">
            <v>0</v>
          </cell>
          <cell r="AC1632">
            <v>0</v>
          </cell>
          <cell r="AD1632">
            <v>0</v>
          </cell>
          <cell r="AJ1632">
            <v>0</v>
          </cell>
          <cell r="AK1632">
            <v>0</v>
          </cell>
        </row>
        <row r="1633">
          <cell r="B1633" t="str">
            <v/>
          </cell>
          <cell r="H1633" t="str">
            <v/>
          </cell>
          <cell r="J1633" t="str">
            <v/>
          </cell>
          <cell r="N1633" t="str">
            <v/>
          </cell>
          <cell r="O1633" t="str">
            <v/>
          </cell>
          <cell r="P1633" t="str">
            <v/>
          </cell>
          <cell r="Q1633" t="str">
            <v/>
          </cell>
          <cell r="T1633" t="str">
            <v/>
          </cell>
          <cell r="U1633" t="str">
            <v/>
          </cell>
          <cell r="W1633" t="str">
            <v/>
          </cell>
          <cell r="X1633" t="str">
            <v/>
          </cell>
          <cell r="AB1633">
            <v>0</v>
          </cell>
          <cell r="AC1633">
            <v>0</v>
          </cell>
          <cell r="AD1633">
            <v>0</v>
          </cell>
          <cell r="AJ1633">
            <v>0</v>
          </cell>
          <cell r="AK1633">
            <v>0</v>
          </cell>
        </row>
        <row r="1634">
          <cell r="B1634" t="str">
            <v/>
          </cell>
          <cell r="H1634" t="str">
            <v/>
          </cell>
          <cell r="J1634" t="str">
            <v/>
          </cell>
          <cell r="N1634" t="str">
            <v/>
          </cell>
          <cell r="O1634" t="str">
            <v/>
          </cell>
          <cell r="P1634" t="str">
            <v/>
          </cell>
          <cell r="Q1634" t="str">
            <v/>
          </cell>
          <cell r="T1634" t="str">
            <v/>
          </cell>
          <cell r="U1634" t="str">
            <v/>
          </cell>
          <cell r="W1634" t="str">
            <v/>
          </cell>
          <cell r="X1634" t="str">
            <v/>
          </cell>
          <cell r="AB1634">
            <v>0</v>
          </cell>
          <cell r="AC1634">
            <v>0</v>
          </cell>
          <cell r="AD1634">
            <v>0</v>
          </cell>
          <cell r="AJ1634">
            <v>0</v>
          </cell>
          <cell r="AK1634">
            <v>0</v>
          </cell>
        </row>
        <row r="1635">
          <cell r="B1635" t="str">
            <v/>
          </cell>
          <cell r="H1635" t="str">
            <v/>
          </cell>
          <cell r="J1635" t="str">
            <v/>
          </cell>
          <cell r="N1635" t="str">
            <v/>
          </cell>
          <cell r="O1635" t="str">
            <v/>
          </cell>
          <cell r="P1635" t="str">
            <v/>
          </cell>
          <cell r="Q1635" t="str">
            <v/>
          </cell>
          <cell r="T1635" t="str">
            <v/>
          </cell>
          <cell r="U1635" t="str">
            <v/>
          </cell>
          <cell r="W1635" t="str">
            <v/>
          </cell>
          <cell r="X1635" t="str">
            <v/>
          </cell>
          <cell r="AB1635">
            <v>0</v>
          </cell>
          <cell r="AC1635">
            <v>0</v>
          </cell>
          <cell r="AD1635">
            <v>0</v>
          </cell>
          <cell r="AJ1635">
            <v>0</v>
          </cell>
          <cell r="AK1635">
            <v>0</v>
          </cell>
        </row>
        <row r="1636">
          <cell r="B1636" t="str">
            <v/>
          </cell>
          <cell r="H1636" t="str">
            <v/>
          </cell>
          <cell r="J1636" t="str">
            <v/>
          </cell>
          <cell r="N1636" t="str">
            <v/>
          </cell>
          <cell r="O1636" t="str">
            <v/>
          </cell>
          <cell r="P1636" t="str">
            <v/>
          </cell>
          <cell r="Q1636" t="str">
            <v/>
          </cell>
          <cell r="T1636" t="str">
            <v/>
          </cell>
          <cell r="U1636" t="str">
            <v/>
          </cell>
          <cell r="W1636" t="str">
            <v/>
          </cell>
          <cell r="X1636" t="str">
            <v/>
          </cell>
          <cell r="AB1636">
            <v>0</v>
          </cell>
          <cell r="AC1636">
            <v>0</v>
          </cell>
          <cell r="AD1636">
            <v>0</v>
          </cell>
          <cell r="AJ1636">
            <v>0</v>
          </cell>
          <cell r="AK1636">
            <v>0</v>
          </cell>
        </row>
        <row r="1637">
          <cell r="B1637" t="str">
            <v/>
          </cell>
          <cell r="H1637" t="str">
            <v/>
          </cell>
          <cell r="J1637" t="str">
            <v/>
          </cell>
          <cell r="N1637" t="str">
            <v/>
          </cell>
          <cell r="O1637" t="str">
            <v/>
          </cell>
          <cell r="P1637" t="str">
            <v/>
          </cell>
          <cell r="Q1637" t="str">
            <v/>
          </cell>
          <cell r="T1637" t="str">
            <v/>
          </cell>
          <cell r="U1637" t="str">
            <v/>
          </cell>
          <cell r="W1637" t="str">
            <v/>
          </cell>
          <cell r="X1637" t="str">
            <v/>
          </cell>
          <cell r="AB1637">
            <v>0</v>
          </cell>
          <cell r="AC1637">
            <v>0</v>
          </cell>
          <cell r="AD1637">
            <v>0</v>
          </cell>
          <cell r="AJ1637">
            <v>0</v>
          </cell>
          <cell r="AK1637">
            <v>0</v>
          </cell>
        </row>
        <row r="1638">
          <cell r="B1638" t="str">
            <v/>
          </cell>
          <cell r="H1638" t="str">
            <v/>
          </cell>
          <cell r="J1638" t="str">
            <v/>
          </cell>
          <cell r="N1638" t="str">
            <v/>
          </cell>
          <cell r="O1638" t="str">
            <v/>
          </cell>
          <cell r="P1638" t="str">
            <v/>
          </cell>
          <cell r="Q1638" t="str">
            <v/>
          </cell>
          <cell r="T1638" t="str">
            <v/>
          </cell>
          <cell r="U1638" t="str">
            <v/>
          </cell>
          <cell r="W1638" t="str">
            <v/>
          </cell>
          <cell r="X1638" t="str">
            <v/>
          </cell>
          <cell r="AB1638">
            <v>0</v>
          </cell>
          <cell r="AC1638">
            <v>0</v>
          </cell>
          <cell r="AD1638">
            <v>0</v>
          </cell>
          <cell r="AJ1638">
            <v>0</v>
          </cell>
          <cell r="AK1638">
            <v>0</v>
          </cell>
        </row>
        <row r="1639">
          <cell r="B1639" t="str">
            <v/>
          </cell>
          <cell r="H1639" t="str">
            <v/>
          </cell>
          <cell r="J1639" t="str">
            <v/>
          </cell>
          <cell r="N1639" t="str">
            <v/>
          </cell>
          <cell r="O1639" t="str">
            <v/>
          </cell>
          <cell r="P1639" t="str">
            <v/>
          </cell>
          <cell r="Q1639" t="str">
            <v/>
          </cell>
          <cell r="T1639" t="str">
            <v/>
          </cell>
          <cell r="U1639" t="str">
            <v/>
          </cell>
          <cell r="W1639" t="str">
            <v/>
          </cell>
          <cell r="X1639" t="str">
            <v/>
          </cell>
          <cell r="AB1639">
            <v>0</v>
          </cell>
          <cell r="AC1639">
            <v>0</v>
          </cell>
          <cell r="AD1639">
            <v>0</v>
          </cell>
          <cell r="AJ1639">
            <v>0</v>
          </cell>
          <cell r="AK1639">
            <v>0</v>
          </cell>
        </row>
        <row r="1640">
          <cell r="B1640" t="str">
            <v/>
          </cell>
          <cell r="H1640" t="str">
            <v/>
          </cell>
          <cell r="J1640" t="str">
            <v/>
          </cell>
          <cell r="N1640" t="str">
            <v/>
          </cell>
          <cell r="O1640" t="str">
            <v/>
          </cell>
          <cell r="P1640" t="str">
            <v/>
          </cell>
          <cell r="Q1640" t="str">
            <v/>
          </cell>
          <cell r="T1640" t="str">
            <v/>
          </cell>
          <cell r="U1640" t="str">
            <v/>
          </cell>
          <cell r="W1640" t="str">
            <v/>
          </cell>
          <cell r="X1640" t="str">
            <v/>
          </cell>
          <cell r="AB1640">
            <v>0</v>
          </cell>
          <cell r="AC1640">
            <v>0</v>
          </cell>
          <cell r="AD1640">
            <v>0</v>
          </cell>
          <cell r="AJ1640">
            <v>0</v>
          </cell>
          <cell r="AK1640">
            <v>0</v>
          </cell>
        </row>
        <row r="1641">
          <cell r="B1641" t="str">
            <v/>
          </cell>
          <cell r="H1641" t="str">
            <v/>
          </cell>
          <cell r="J1641" t="str">
            <v/>
          </cell>
          <cell r="N1641" t="str">
            <v/>
          </cell>
          <cell r="O1641" t="str">
            <v/>
          </cell>
          <cell r="P1641" t="str">
            <v/>
          </cell>
          <cell r="Q1641" t="str">
            <v/>
          </cell>
          <cell r="T1641" t="str">
            <v/>
          </cell>
          <cell r="U1641" t="str">
            <v/>
          </cell>
          <cell r="W1641" t="str">
            <v/>
          </cell>
          <cell r="X1641" t="str">
            <v/>
          </cell>
          <cell r="AB1641">
            <v>0</v>
          </cell>
          <cell r="AC1641">
            <v>0</v>
          </cell>
          <cell r="AD1641">
            <v>0</v>
          </cell>
          <cell r="AJ1641">
            <v>0</v>
          </cell>
          <cell r="AK1641">
            <v>0</v>
          </cell>
        </row>
        <row r="1642">
          <cell r="B1642" t="str">
            <v/>
          </cell>
          <cell r="H1642" t="str">
            <v/>
          </cell>
          <cell r="J1642" t="str">
            <v/>
          </cell>
          <cell r="N1642" t="str">
            <v/>
          </cell>
          <cell r="O1642" t="str">
            <v/>
          </cell>
          <cell r="P1642" t="str">
            <v/>
          </cell>
          <cell r="Q1642" t="str">
            <v/>
          </cell>
          <cell r="T1642" t="str">
            <v/>
          </cell>
          <cell r="U1642" t="str">
            <v/>
          </cell>
          <cell r="W1642" t="str">
            <v/>
          </cell>
          <cell r="X1642" t="str">
            <v/>
          </cell>
          <cell r="AB1642">
            <v>0</v>
          </cell>
          <cell r="AC1642">
            <v>0</v>
          </cell>
          <cell r="AD1642">
            <v>0</v>
          </cell>
          <cell r="AJ1642">
            <v>0</v>
          </cell>
          <cell r="AK1642">
            <v>0</v>
          </cell>
        </row>
        <row r="1643">
          <cell r="B1643" t="str">
            <v/>
          </cell>
          <cell r="H1643" t="str">
            <v/>
          </cell>
          <cell r="J1643" t="str">
            <v/>
          </cell>
          <cell r="N1643" t="str">
            <v/>
          </cell>
          <cell r="O1643" t="str">
            <v/>
          </cell>
          <cell r="P1643" t="str">
            <v/>
          </cell>
          <cell r="Q1643" t="str">
            <v/>
          </cell>
          <cell r="T1643" t="str">
            <v/>
          </cell>
          <cell r="U1643" t="str">
            <v/>
          </cell>
          <cell r="W1643" t="str">
            <v/>
          </cell>
          <cell r="X1643" t="str">
            <v/>
          </cell>
          <cell r="AB1643">
            <v>0</v>
          </cell>
          <cell r="AC1643">
            <v>0</v>
          </cell>
          <cell r="AD1643">
            <v>0</v>
          </cell>
          <cell r="AJ1643">
            <v>0</v>
          </cell>
          <cell r="AK1643">
            <v>0</v>
          </cell>
        </row>
        <row r="1644">
          <cell r="B1644" t="str">
            <v/>
          </cell>
          <cell r="H1644" t="str">
            <v/>
          </cell>
          <cell r="J1644" t="str">
            <v/>
          </cell>
          <cell r="N1644" t="str">
            <v/>
          </cell>
          <cell r="O1644" t="str">
            <v/>
          </cell>
          <cell r="P1644" t="str">
            <v/>
          </cell>
          <cell r="Q1644" t="str">
            <v/>
          </cell>
          <cell r="T1644" t="str">
            <v/>
          </cell>
          <cell r="U1644" t="str">
            <v/>
          </cell>
          <cell r="W1644" t="str">
            <v/>
          </cell>
          <cell r="X1644" t="str">
            <v/>
          </cell>
          <cell r="AB1644">
            <v>0</v>
          </cell>
          <cell r="AC1644">
            <v>0</v>
          </cell>
          <cell r="AD1644">
            <v>0</v>
          </cell>
          <cell r="AJ1644">
            <v>0</v>
          </cell>
          <cell r="AK1644">
            <v>0</v>
          </cell>
        </row>
        <row r="1645">
          <cell r="B1645" t="str">
            <v/>
          </cell>
          <cell r="H1645" t="str">
            <v/>
          </cell>
          <cell r="J1645" t="str">
            <v/>
          </cell>
          <cell r="N1645" t="str">
            <v/>
          </cell>
          <cell r="O1645" t="str">
            <v/>
          </cell>
          <cell r="P1645" t="str">
            <v/>
          </cell>
          <cell r="Q1645" t="str">
            <v/>
          </cell>
          <cell r="T1645" t="str">
            <v/>
          </cell>
          <cell r="U1645" t="str">
            <v/>
          </cell>
          <cell r="W1645" t="str">
            <v/>
          </cell>
          <cell r="X1645" t="str">
            <v/>
          </cell>
          <cell r="AB1645">
            <v>0</v>
          </cell>
          <cell r="AC1645">
            <v>0</v>
          </cell>
          <cell r="AD1645">
            <v>0</v>
          </cell>
          <cell r="AJ1645">
            <v>0</v>
          </cell>
          <cell r="AK1645">
            <v>0</v>
          </cell>
        </row>
        <row r="1646">
          <cell r="B1646" t="str">
            <v/>
          </cell>
          <cell r="H1646" t="str">
            <v/>
          </cell>
          <cell r="J1646" t="str">
            <v/>
          </cell>
          <cell r="N1646" t="str">
            <v/>
          </cell>
          <cell r="O1646" t="str">
            <v/>
          </cell>
          <cell r="P1646" t="str">
            <v/>
          </cell>
          <cell r="Q1646" t="str">
            <v/>
          </cell>
          <cell r="T1646" t="str">
            <v/>
          </cell>
          <cell r="U1646" t="str">
            <v/>
          </cell>
          <cell r="W1646" t="str">
            <v/>
          </cell>
          <cell r="X1646" t="str">
            <v/>
          </cell>
          <cell r="AB1646">
            <v>0</v>
          </cell>
          <cell r="AC1646">
            <v>0</v>
          </cell>
          <cell r="AD1646">
            <v>0</v>
          </cell>
          <cell r="AJ1646">
            <v>0</v>
          </cell>
          <cell r="AK1646">
            <v>0</v>
          </cell>
        </row>
        <row r="1647">
          <cell r="B1647" t="str">
            <v/>
          </cell>
          <cell r="H1647" t="str">
            <v/>
          </cell>
          <cell r="J1647" t="str">
            <v/>
          </cell>
          <cell r="N1647" t="str">
            <v/>
          </cell>
          <cell r="O1647" t="str">
            <v/>
          </cell>
          <cell r="P1647" t="str">
            <v/>
          </cell>
          <cell r="Q1647" t="str">
            <v/>
          </cell>
          <cell r="T1647" t="str">
            <v/>
          </cell>
          <cell r="U1647" t="str">
            <v/>
          </cell>
          <cell r="W1647" t="str">
            <v/>
          </cell>
          <cell r="X1647" t="str">
            <v/>
          </cell>
          <cell r="AB1647">
            <v>0</v>
          </cell>
          <cell r="AC1647">
            <v>0</v>
          </cell>
          <cell r="AD1647">
            <v>0</v>
          </cell>
          <cell r="AJ1647">
            <v>0</v>
          </cell>
          <cell r="AK1647">
            <v>0</v>
          </cell>
        </row>
        <row r="1648">
          <cell r="B1648" t="str">
            <v/>
          </cell>
          <cell r="H1648" t="str">
            <v/>
          </cell>
          <cell r="J1648" t="str">
            <v/>
          </cell>
          <cell r="N1648" t="str">
            <v/>
          </cell>
          <cell r="O1648" t="str">
            <v/>
          </cell>
          <cell r="P1648" t="str">
            <v/>
          </cell>
          <cell r="Q1648" t="str">
            <v/>
          </cell>
          <cell r="T1648" t="str">
            <v/>
          </cell>
          <cell r="U1648" t="str">
            <v/>
          </cell>
          <cell r="W1648" t="str">
            <v/>
          </cell>
          <cell r="X1648" t="str">
            <v/>
          </cell>
          <cell r="AB1648">
            <v>0</v>
          </cell>
          <cell r="AC1648">
            <v>0</v>
          </cell>
          <cell r="AD1648">
            <v>0</v>
          </cell>
          <cell r="AJ1648">
            <v>0</v>
          </cell>
          <cell r="AK1648">
            <v>0</v>
          </cell>
        </row>
        <row r="1649">
          <cell r="B1649" t="str">
            <v/>
          </cell>
          <cell r="H1649" t="str">
            <v/>
          </cell>
          <cell r="J1649" t="str">
            <v/>
          </cell>
          <cell r="N1649" t="str">
            <v/>
          </cell>
          <cell r="O1649" t="str">
            <v/>
          </cell>
          <cell r="P1649" t="str">
            <v/>
          </cell>
          <cell r="Q1649" t="str">
            <v/>
          </cell>
          <cell r="T1649" t="str">
            <v/>
          </cell>
          <cell r="U1649" t="str">
            <v/>
          </cell>
          <cell r="W1649" t="str">
            <v/>
          </cell>
          <cell r="X1649" t="str">
            <v/>
          </cell>
          <cell r="AB1649">
            <v>0</v>
          </cell>
          <cell r="AC1649">
            <v>0</v>
          </cell>
          <cell r="AD1649">
            <v>0</v>
          </cell>
          <cell r="AJ1649">
            <v>0</v>
          </cell>
          <cell r="AK1649">
            <v>0</v>
          </cell>
        </row>
        <row r="1650">
          <cell r="B1650" t="str">
            <v/>
          </cell>
          <cell r="H1650" t="str">
            <v/>
          </cell>
          <cell r="J1650" t="str">
            <v/>
          </cell>
          <cell r="N1650" t="str">
            <v/>
          </cell>
          <cell r="O1650" t="str">
            <v/>
          </cell>
          <cell r="P1650" t="str">
            <v/>
          </cell>
          <cell r="Q1650" t="str">
            <v/>
          </cell>
          <cell r="T1650" t="str">
            <v/>
          </cell>
          <cell r="U1650" t="str">
            <v/>
          </cell>
          <cell r="W1650" t="str">
            <v/>
          </cell>
          <cell r="X1650" t="str">
            <v/>
          </cell>
          <cell r="AB1650">
            <v>0</v>
          </cell>
          <cell r="AC1650">
            <v>0</v>
          </cell>
          <cell r="AD1650">
            <v>0</v>
          </cell>
          <cell r="AJ1650">
            <v>0</v>
          </cell>
          <cell r="AK1650">
            <v>0</v>
          </cell>
        </row>
        <row r="1651">
          <cell r="B1651" t="str">
            <v/>
          </cell>
          <cell r="H1651" t="str">
            <v/>
          </cell>
          <cell r="J1651" t="str">
            <v/>
          </cell>
          <cell r="N1651" t="str">
            <v/>
          </cell>
          <cell r="O1651" t="str">
            <v/>
          </cell>
          <cell r="P1651" t="str">
            <v/>
          </cell>
          <cell r="Q1651" t="str">
            <v/>
          </cell>
          <cell r="T1651" t="str">
            <v/>
          </cell>
          <cell r="U1651" t="str">
            <v/>
          </cell>
          <cell r="W1651" t="str">
            <v/>
          </cell>
          <cell r="X1651" t="str">
            <v/>
          </cell>
          <cell r="AB1651">
            <v>0</v>
          </cell>
          <cell r="AC1651">
            <v>0</v>
          </cell>
          <cell r="AD1651">
            <v>0</v>
          </cell>
          <cell r="AJ1651">
            <v>0</v>
          </cell>
          <cell r="AK1651">
            <v>0</v>
          </cell>
        </row>
        <row r="1652">
          <cell r="B1652" t="str">
            <v/>
          </cell>
          <cell r="H1652" t="str">
            <v/>
          </cell>
          <cell r="J1652" t="str">
            <v/>
          </cell>
          <cell r="N1652" t="str">
            <v/>
          </cell>
          <cell r="O1652" t="str">
            <v/>
          </cell>
          <cell r="P1652" t="str">
            <v/>
          </cell>
          <cell r="Q1652" t="str">
            <v/>
          </cell>
          <cell r="T1652" t="str">
            <v/>
          </cell>
          <cell r="U1652" t="str">
            <v/>
          </cell>
          <cell r="W1652" t="str">
            <v/>
          </cell>
          <cell r="X1652" t="str">
            <v/>
          </cell>
          <cell r="AB1652">
            <v>0</v>
          </cell>
          <cell r="AC1652">
            <v>0</v>
          </cell>
          <cell r="AD1652">
            <v>0</v>
          </cell>
          <cell r="AJ1652">
            <v>0</v>
          </cell>
          <cell r="AK1652">
            <v>0</v>
          </cell>
        </row>
        <row r="1653">
          <cell r="B1653" t="str">
            <v/>
          </cell>
          <cell r="H1653" t="str">
            <v/>
          </cell>
          <cell r="J1653" t="str">
            <v/>
          </cell>
          <cell r="N1653" t="str">
            <v/>
          </cell>
          <cell r="O1653" t="str">
            <v/>
          </cell>
          <cell r="P1653" t="str">
            <v/>
          </cell>
          <cell r="Q1653" t="str">
            <v/>
          </cell>
          <cell r="T1653" t="str">
            <v/>
          </cell>
          <cell r="U1653" t="str">
            <v/>
          </cell>
          <cell r="W1653" t="str">
            <v/>
          </cell>
          <cell r="X1653" t="str">
            <v/>
          </cell>
          <cell r="AB1653">
            <v>0</v>
          </cell>
          <cell r="AC1653">
            <v>0</v>
          </cell>
          <cell r="AD1653">
            <v>0</v>
          </cell>
          <cell r="AJ1653">
            <v>0</v>
          </cell>
          <cell r="AK1653">
            <v>0</v>
          </cell>
        </row>
        <row r="1654">
          <cell r="B1654" t="str">
            <v/>
          </cell>
          <cell r="H1654" t="str">
            <v/>
          </cell>
          <cell r="J1654" t="str">
            <v/>
          </cell>
          <cell r="N1654" t="str">
            <v/>
          </cell>
          <cell r="O1654" t="str">
            <v/>
          </cell>
          <cell r="P1654" t="str">
            <v/>
          </cell>
          <cell r="Q1654" t="str">
            <v/>
          </cell>
          <cell r="T1654" t="str">
            <v/>
          </cell>
          <cell r="U1654" t="str">
            <v/>
          </cell>
          <cell r="W1654" t="str">
            <v/>
          </cell>
          <cell r="X1654" t="str">
            <v/>
          </cell>
          <cell r="AB1654">
            <v>0</v>
          </cell>
          <cell r="AC1654">
            <v>0</v>
          </cell>
          <cell r="AD1654">
            <v>0</v>
          </cell>
          <cell r="AJ1654">
            <v>0</v>
          </cell>
          <cell r="AK1654">
            <v>0</v>
          </cell>
        </row>
        <row r="1655">
          <cell r="B1655" t="str">
            <v/>
          </cell>
          <cell r="H1655" t="str">
            <v/>
          </cell>
          <cell r="J1655" t="str">
            <v/>
          </cell>
          <cell r="N1655" t="str">
            <v/>
          </cell>
          <cell r="O1655" t="str">
            <v/>
          </cell>
          <cell r="P1655" t="str">
            <v/>
          </cell>
          <cell r="Q1655" t="str">
            <v/>
          </cell>
          <cell r="T1655" t="str">
            <v/>
          </cell>
          <cell r="U1655" t="str">
            <v/>
          </cell>
          <cell r="W1655" t="str">
            <v/>
          </cell>
          <cell r="X1655" t="str">
            <v/>
          </cell>
          <cell r="AB1655">
            <v>0</v>
          </cell>
          <cell r="AC1655">
            <v>0</v>
          </cell>
          <cell r="AD1655">
            <v>0</v>
          </cell>
          <cell r="AJ1655">
            <v>0</v>
          </cell>
          <cell r="AK1655">
            <v>0</v>
          </cell>
        </row>
        <row r="1656">
          <cell r="B1656" t="str">
            <v/>
          </cell>
          <cell r="H1656" t="str">
            <v/>
          </cell>
          <cell r="J1656" t="str">
            <v/>
          </cell>
          <cell r="N1656" t="str">
            <v/>
          </cell>
          <cell r="O1656" t="str">
            <v/>
          </cell>
          <cell r="P1656" t="str">
            <v/>
          </cell>
          <cell r="Q1656" t="str">
            <v/>
          </cell>
          <cell r="T1656" t="str">
            <v/>
          </cell>
          <cell r="U1656" t="str">
            <v/>
          </cell>
          <cell r="W1656" t="str">
            <v/>
          </cell>
          <cell r="X1656" t="str">
            <v/>
          </cell>
          <cell r="AB1656">
            <v>0</v>
          </cell>
          <cell r="AC1656">
            <v>0</v>
          </cell>
          <cell r="AD1656">
            <v>0</v>
          </cell>
          <cell r="AJ1656">
            <v>0</v>
          </cell>
          <cell r="AK1656">
            <v>0</v>
          </cell>
        </row>
        <row r="1657">
          <cell r="B1657" t="str">
            <v/>
          </cell>
          <cell r="H1657" t="str">
            <v/>
          </cell>
          <cell r="J1657" t="str">
            <v/>
          </cell>
          <cell r="N1657" t="str">
            <v/>
          </cell>
          <cell r="O1657" t="str">
            <v/>
          </cell>
          <cell r="P1657" t="str">
            <v/>
          </cell>
          <cell r="Q1657" t="str">
            <v/>
          </cell>
          <cell r="T1657" t="str">
            <v/>
          </cell>
          <cell r="U1657" t="str">
            <v/>
          </cell>
          <cell r="W1657" t="str">
            <v/>
          </cell>
          <cell r="X1657" t="str">
            <v/>
          </cell>
          <cell r="AB1657">
            <v>0</v>
          </cell>
          <cell r="AC1657">
            <v>0</v>
          </cell>
          <cell r="AD1657">
            <v>0</v>
          </cell>
          <cell r="AJ1657">
            <v>0</v>
          </cell>
          <cell r="AK1657">
            <v>0</v>
          </cell>
        </row>
        <row r="1658">
          <cell r="B1658" t="str">
            <v/>
          </cell>
          <cell r="H1658" t="str">
            <v/>
          </cell>
          <cell r="J1658" t="str">
            <v/>
          </cell>
          <cell r="N1658" t="str">
            <v/>
          </cell>
          <cell r="O1658" t="str">
            <v/>
          </cell>
          <cell r="P1658" t="str">
            <v/>
          </cell>
          <cell r="Q1658" t="str">
            <v/>
          </cell>
          <cell r="T1658" t="str">
            <v/>
          </cell>
          <cell r="U1658" t="str">
            <v/>
          </cell>
          <cell r="W1658" t="str">
            <v/>
          </cell>
          <cell r="X1658" t="str">
            <v/>
          </cell>
          <cell r="AB1658">
            <v>0</v>
          </cell>
          <cell r="AC1658">
            <v>0</v>
          </cell>
          <cell r="AD1658">
            <v>0</v>
          </cell>
          <cell r="AJ1658">
            <v>0</v>
          </cell>
          <cell r="AK1658">
            <v>0</v>
          </cell>
        </row>
        <row r="1659">
          <cell r="B1659" t="str">
            <v/>
          </cell>
          <cell r="H1659" t="str">
            <v/>
          </cell>
          <cell r="J1659" t="str">
            <v/>
          </cell>
          <cell r="N1659" t="str">
            <v/>
          </cell>
          <cell r="O1659" t="str">
            <v/>
          </cell>
          <cell r="P1659" t="str">
            <v/>
          </cell>
          <cell r="Q1659" t="str">
            <v/>
          </cell>
          <cell r="T1659" t="str">
            <v/>
          </cell>
          <cell r="U1659" t="str">
            <v/>
          </cell>
          <cell r="W1659" t="str">
            <v/>
          </cell>
          <cell r="X1659" t="str">
            <v/>
          </cell>
          <cell r="AB1659">
            <v>0</v>
          </cell>
          <cell r="AC1659">
            <v>0</v>
          </cell>
          <cell r="AD1659">
            <v>0</v>
          </cell>
          <cell r="AJ1659">
            <v>0</v>
          </cell>
          <cell r="AK1659">
            <v>0</v>
          </cell>
        </row>
        <row r="1660">
          <cell r="B1660" t="str">
            <v/>
          </cell>
          <cell r="H1660" t="str">
            <v/>
          </cell>
          <cell r="J1660" t="str">
            <v/>
          </cell>
          <cell r="N1660" t="str">
            <v/>
          </cell>
          <cell r="O1660" t="str">
            <v/>
          </cell>
          <cell r="P1660" t="str">
            <v/>
          </cell>
          <cell r="Q1660" t="str">
            <v/>
          </cell>
          <cell r="T1660" t="str">
            <v/>
          </cell>
          <cell r="U1660" t="str">
            <v/>
          </cell>
          <cell r="W1660" t="str">
            <v/>
          </cell>
          <cell r="X1660" t="str">
            <v/>
          </cell>
          <cell r="AB1660">
            <v>0</v>
          </cell>
          <cell r="AC1660">
            <v>0</v>
          </cell>
          <cell r="AD1660">
            <v>0</v>
          </cell>
          <cell r="AJ1660">
            <v>0</v>
          </cell>
          <cell r="AK1660">
            <v>0</v>
          </cell>
        </row>
        <row r="1661">
          <cell r="B1661" t="str">
            <v/>
          </cell>
          <cell r="H1661" t="str">
            <v/>
          </cell>
          <cell r="J1661" t="str">
            <v/>
          </cell>
          <cell r="N1661" t="str">
            <v/>
          </cell>
          <cell r="O1661" t="str">
            <v/>
          </cell>
          <cell r="P1661" t="str">
            <v/>
          </cell>
          <cell r="Q1661" t="str">
            <v/>
          </cell>
          <cell r="T1661" t="str">
            <v/>
          </cell>
          <cell r="U1661" t="str">
            <v/>
          </cell>
          <cell r="W1661" t="str">
            <v/>
          </cell>
          <cell r="X1661" t="str">
            <v/>
          </cell>
          <cell r="AB1661">
            <v>0</v>
          </cell>
          <cell r="AC1661">
            <v>0</v>
          </cell>
          <cell r="AD1661">
            <v>0</v>
          </cell>
          <cell r="AJ1661">
            <v>0</v>
          </cell>
          <cell r="AK1661">
            <v>0</v>
          </cell>
        </row>
        <row r="1662">
          <cell r="B1662" t="str">
            <v/>
          </cell>
          <cell r="H1662" t="str">
            <v/>
          </cell>
          <cell r="J1662" t="str">
            <v/>
          </cell>
          <cell r="N1662" t="str">
            <v/>
          </cell>
          <cell r="O1662" t="str">
            <v/>
          </cell>
          <cell r="P1662" t="str">
            <v/>
          </cell>
          <cell r="Q1662" t="str">
            <v/>
          </cell>
          <cell r="T1662" t="str">
            <v/>
          </cell>
          <cell r="U1662" t="str">
            <v/>
          </cell>
          <cell r="W1662" t="str">
            <v/>
          </cell>
          <cell r="X1662" t="str">
            <v/>
          </cell>
          <cell r="AB1662">
            <v>0</v>
          </cell>
          <cell r="AC1662">
            <v>0</v>
          </cell>
          <cell r="AD1662">
            <v>0</v>
          </cell>
          <cell r="AJ1662">
            <v>0</v>
          </cell>
          <cell r="AK1662">
            <v>0</v>
          </cell>
        </row>
        <row r="1663">
          <cell r="B1663" t="str">
            <v/>
          </cell>
          <cell r="H1663" t="str">
            <v/>
          </cell>
          <cell r="J1663" t="str">
            <v/>
          </cell>
          <cell r="N1663" t="str">
            <v/>
          </cell>
          <cell r="O1663" t="str">
            <v/>
          </cell>
          <cell r="P1663" t="str">
            <v/>
          </cell>
          <cell r="Q1663" t="str">
            <v/>
          </cell>
          <cell r="T1663" t="str">
            <v/>
          </cell>
          <cell r="U1663" t="str">
            <v/>
          </cell>
          <cell r="W1663" t="str">
            <v/>
          </cell>
          <cell r="X1663" t="str">
            <v/>
          </cell>
          <cell r="AB1663">
            <v>0</v>
          </cell>
          <cell r="AC1663">
            <v>0</v>
          </cell>
          <cell r="AD1663">
            <v>0</v>
          </cell>
          <cell r="AJ1663">
            <v>0</v>
          </cell>
          <cell r="AK1663">
            <v>0</v>
          </cell>
        </row>
        <row r="1664">
          <cell r="B1664" t="str">
            <v/>
          </cell>
          <cell r="H1664" t="str">
            <v/>
          </cell>
          <cell r="J1664" t="str">
            <v/>
          </cell>
          <cell r="N1664" t="str">
            <v/>
          </cell>
          <cell r="O1664" t="str">
            <v/>
          </cell>
          <cell r="P1664" t="str">
            <v/>
          </cell>
          <cell r="Q1664" t="str">
            <v/>
          </cell>
          <cell r="T1664" t="str">
            <v/>
          </cell>
          <cell r="U1664" t="str">
            <v/>
          </cell>
          <cell r="W1664" t="str">
            <v/>
          </cell>
          <cell r="X1664" t="str">
            <v/>
          </cell>
          <cell r="AB1664">
            <v>0</v>
          </cell>
          <cell r="AC1664">
            <v>0</v>
          </cell>
          <cell r="AD1664">
            <v>0</v>
          </cell>
          <cell r="AJ1664">
            <v>0</v>
          </cell>
          <cell r="AK1664">
            <v>0</v>
          </cell>
        </row>
        <row r="1665">
          <cell r="B1665" t="str">
            <v/>
          </cell>
          <cell r="H1665" t="str">
            <v/>
          </cell>
          <cell r="J1665" t="str">
            <v/>
          </cell>
          <cell r="N1665" t="str">
            <v/>
          </cell>
          <cell r="O1665" t="str">
            <v/>
          </cell>
          <cell r="P1665" t="str">
            <v/>
          </cell>
          <cell r="Q1665" t="str">
            <v/>
          </cell>
          <cell r="T1665" t="str">
            <v/>
          </cell>
          <cell r="U1665" t="str">
            <v/>
          </cell>
          <cell r="W1665" t="str">
            <v/>
          </cell>
          <cell r="X1665" t="str">
            <v/>
          </cell>
          <cell r="AB1665">
            <v>0</v>
          </cell>
          <cell r="AC1665">
            <v>0</v>
          </cell>
          <cell r="AD1665">
            <v>0</v>
          </cell>
          <cell r="AJ1665">
            <v>0</v>
          </cell>
          <cell r="AK1665">
            <v>0</v>
          </cell>
        </row>
        <row r="1666">
          <cell r="B1666" t="str">
            <v/>
          </cell>
          <cell r="H1666" t="str">
            <v/>
          </cell>
          <cell r="J1666" t="str">
            <v/>
          </cell>
          <cell r="N1666" t="str">
            <v/>
          </cell>
          <cell r="O1666" t="str">
            <v/>
          </cell>
          <cell r="P1666" t="str">
            <v/>
          </cell>
          <cell r="Q1666" t="str">
            <v/>
          </cell>
          <cell r="T1666" t="str">
            <v/>
          </cell>
          <cell r="U1666" t="str">
            <v/>
          </cell>
          <cell r="W1666" t="str">
            <v/>
          </cell>
          <cell r="X1666" t="str">
            <v/>
          </cell>
          <cell r="AB1666">
            <v>0</v>
          </cell>
          <cell r="AC1666">
            <v>0</v>
          </cell>
          <cell r="AD1666">
            <v>0</v>
          </cell>
          <cell r="AJ1666">
            <v>0</v>
          </cell>
          <cell r="AK1666">
            <v>0</v>
          </cell>
        </row>
        <row r="1667">
          <cell r="B1667" t="str">
            <v/>
          </cell>
          <cell r="H1667" t="str">
            <v/>
          </cell>
          <cell r="J1667" t="str">
            <v/>
          </cell>
          <cell r="N1667" t="str">
            <v/>
          </cell>
          <cell r="O1667" t="str">
            <v/>
          </cell>
          <cell r="P1667" t="str">
            <v/>
          </cell>
          <cell r="Q1667" t="str">
            <v/>
          </cell>
          <cell r="T1667" t="str">
            <v/>
          </cell>
          <cell r="U1667" t="str">
            <v/>
          </cell>
          <cell r="W1667" t="str">
            <v/>
          </cell>
          <cell r="X1667" t="str">
            <v/>
          </cell>
          <cell r="AB1667">
            <v>0</v>
          </cell>
          <cell r="AC1667">
            <v>0</v>
          </cell>
          <cell r="AD1667">
            <v>0</v>
          </cell>
          <cell r="AJ1667">
            <v>0</v>
          </cell>
          <cell r="AK1667">
            <v>0</v>
          </cell>
        </row>
        <row r="1668">
          <cell r="B1668" t="str">
            <v/>
          </cell>
          <cell r="H1668" t="str">
            <v/>
          </cell>
          <cell r="J1668" t="str">
            <v/>
          </cell>
          <cell r="N1668" t="str">
            <v/>
          </cell>
          <cell r="O1668" t="str">
            <v/>
          </cell>
          <cell r="P1668" t="str">
            <v/>
          </cell>
          <cell r="Q1668" t="str">
            <v/>
          </cell>
          <cell r="T1668" t="str">
            <v/>
          </cell>
          <cell r="U1668" t="str">
            <v/>
          </cell>
          <cell r="W1668" t="str">
            <v/>
          </cell>
          <cell r="X1668" t="str">
            <v/>
          </cell>
          <cell r="AB1668">
            <v>0</v>
          </cell>
          <cell r="AC1668">
            <v>0</v>
          </cell>
          <cell r="AD1668">
            <v>0</v>
          </cell>
          <cell r="AJ1668">
            <v>0</v>
          </cell>
          <cell r="AK1668">
            <v>0</v>
          </cell>
        </row>
        <row r="1669">
          <cell r="B1669" t="str">
            <v/>
          </cell>
          <cell r="H1669" t="str">
            <v/>
          </cell>
          <cell r="J1669" t="str">
            <v/>
          </cell>
          <cell r="N1669" t="str">
            <v/>
          </cell>
          <cell r="O1669" t="str">
            <v/>
          </cell>
          <cell r="P1669" t="str">
            <v/>
          </cell>
          <cell r="Q1669" t="str">
            <v/>
          </cell>
          <cell r="T1669" t="str">
            <v/>
          </cell>
          <cell r="U1669" t="str">
            <v/>
          </cell>
          <cell r="W1669" t="str">
            <v/>
          </cell>
          <cell r="X1669" t="str">
            <v/>
          </cell>
          <cell r="AB1669">
            <v>0</v>
          </cell>
          <cell r="AC1669">
            <v>0</v>
          </cell>
          <cell r="AD1669">
            <v>0</v>
          </cell>
          <cell r="AJ1669">
            <v>0</v>
          </cell>
          <cell r="AK1669">
            <v>0</v>
          </cell>
        </row>
        <row r="1670">
          <cell r="B1670" t="str">
            <v/>
          </cell>
          <cell r="H1670" t="str">
            <v/>
          </cell>
          <cell r="J1670" t="str">
            <v/>
          </cell>
          <cell r="N1670" t="str">
            <v/>
          </cell>
          <cell r="O1670" t="str">
            <v/>
          </cell>
          <cell r="P1670" t="str">
            <v/>
          </cell>
          <cell r="Q1670" t="str">
            <v/>
          </cell>
          <cell r="T1670" t="str">
            <v/>
          </cell>
          <cell r="U1670" t="str">
            <v/>
          </cell>
          <cell r="W1670" t="str">
            <v/>
          </cell>
          <cell r="X1670" t="str">
            <v/>
          </cell>
          <cell r="AB1670">
            <v>0</v>
          </cell>
          <cell r="AC1670">
            <v>0</v>
          </cell>
          <cell r="AD1670">
            <v>0</v>
          </cell>
          <cell r="AJ1670">
            <v>0</v>
          </cell>
          <cell r="AK1670">
            <v>0</v>
          </cell>
        </row>
        <row r="1671">
          <cell r="B1671" t="str">
            <v/>
          </cell>
          <cell r="H1671" t="str">
            <v/>
          </cell>
          <cell r="J1671" t="str">
            <v/>
          </cell>
          <cell r="N1671" t="str">
            <v/>
          </cell>
          <cell r="O1671" t="str">
            <v/>
          </cell>
          <cell r="P1671" t="str">
            <v/>
          </cell>
          <cell r="Q1671" t="str">
            <v/>
          </cell>
          <cell r="T1671" t="str">
            <v/>
          </cell>
          <cell r="U1671" t="str">
            <v/>
          </cell>
          <cell r="W1671" t="str">
            <v/>
          </cell>
          <cell r="X1671" t="str">
            <v/>
          </cell>
          <cell r="AB1671">
            <v>0</v>
          </cell>
          <cell r="AC1671">
            <v>0</v>
          </cell>
          <cell r="AD1671">
            <v>0</v>
          </cell>
          <cell r="AJ1671">
            <v>0</v>
          </cell>
          <cell r="AK1671">
            <v>0</v>
          </cell>
        </row>
        <row r="1672">
          <cell r="B1672" t="str">
            <v/>
          </cell>
          <cell r="H1672" t="str">
            <v/>
          </cell>
          <cell r="J1672" t="str">
            <v/>
          </cell>
          <cell r="N1672" t="str">
            <v/>
          </cell>
          <cell r="O1672" t="str">
            <v/>
          </cell>
          <cell r="P1672" t="str">
            <v/>
          </cell>
          <cell r="Q1672" t="str">
            <v/>
          </cell>
          <cell r="T1672" t="str">
            <v/>
          </cell>
          <cell r="U1672" t="str">
            <v/>
          </cell>
          <cell r="W1672" t="str">
            <v/>
          </cell>
          <cell r="X1672" t="str">
            <v/>
          </cell>
          <cell r="AB1672">
            <v>0</v>
          </cell>
          <cell r="AC1672">
            <v>0</v>
          </cell>
          <cell r="AD1672">
            <v>0</v>
          </cell>
          <cell r="AJ1672">
            <v>0</v>
          </cell>
          <cell r="AK1672">
            <v>0</v>
          </cell>
        </row>
        <row r="1673">
          <cell r="B1673" t="str">
            <v/>
          </cell>
          <cell r="H1673" t="str">
            <v/>
          </cell>
          <cell r="J1673" t="str">
            <v/>
          </cell>
          <cell r="N1673" t="str">
            <v/>
          </cell>
          <cell r="O1673" t="str">
            <v/>
          </cell>
          <cell r="P1673" t="str">
            <v/>
          </cell>
          <cell r="Q1673" t="str">
            <v/>
          </cell>
          <cell r="T1673" t="str">
            <v/>
          </cell>
          <cell r="U1673" t="str">
            <v/>
          </cell>
          <cell r="W1673" t="str">
            <v/>
          </cell>
          <cell r="X1673" t="str">
            <v/>
          </cell>
          <cell r="AB1673">
            <v>0</v>
          </cell>
          <cell r="AC1673">
            <v>0</v>
          </cell>
          <cell r="AD1673">
            <v>0</v>
          </cell>
          <cell r="AJ1673">
            <v>0</v>
          </cell>
          <cell r="AK1673">
            <v>0</v>
          </cell>
        </row>
        <row r="1674">
          <cell r="B1674" t="str">
            <v/>
          </cell>
          <cell r="H1674" t="str">
            <v/>
          </cell>
          <cell r="J1674" t="str">
            <v/>
          </cell>
          <cell r="N1674" t="str">
            <v/>
          </cell>
          <cell r="O1674" t="str">
            <v/>
          </cell>
          <cell r="P1674" t="str">
            <v/>
          </cell>
          <cell r="Q1674" t="str">
            <v/>
          </cell>
          <cell r="T1674" t="str">
            <v/>
          </cell>
          <cell r="U1674" t="str">
            <v/>
          </cell>
          <cell r="W1674" t="str">
            <v/>
          </cell>
          <cell r="X1674" t="str">
            <v/>
          </cell>
          <cell r="AB1674">
            <v>0</v>
          </cell>
          <cell r="AC1674">
            <v>0</v>
          </cell>
          <cell r="AD1674">
            <v>0</v>
          </cell>
          <cell r="AJ1674">
            <v>0</v>
          </cell>
          <cell r="AK1674">
            <v>0</v>
          </cell>
        </row>
        <row r="1675">
          <cell r="B1675" t="str">
            <v/>
          </cell>
          <cell r="H1675" t="str">
            <v/>
          </cell>
          <cell r="J1675" t="str">
            <v/>
          </cell>
          <cell r="N1675" t="str">
            <v/>
          </cell>
          <cell r="O1675" t="str">
            <v/>
          </cell>
          <cell r="P1675" t="str">
            <v/>
          </cell>
          <cell r="Q1675" t="str">
            <v/>
          </cell>
          <cell r="T1675" t="str">
            <v/>
          </cell>
          <cell r="U1675" t="str">
            <v/>
          </cell>
          <cell r="W1675" t="str">
            <v/>
          </cell>
          <cell r="X1675" t="str">
            <v/>
          </cell>
          <cell r="AB1675">
            <v>0</v>
          </cell>
          <cell r="AC1675">
            <v>0</v>
          </cell>
          <cell r="AD1675">
            <v>0</v>
          </cell>
          <cell r="AJ1675">
            <v>0</v>
          </cell>
          <cell r="AK1675">
            <v>0</v>
          </cell>
        </row>
        <row r="1676">
          <cell r="B1676" t="str">
            <v/>
          </cell>
          <cell r="H1676" t="str">
            <v/>
          </cell>
          <cell r="J1676" t="str">
            <v/>
          </cell>
          <cell r="N1676" t="str">
            <v/>
          </cell>
          <cell r="O1676" t="str">
            <v/>
          </cell>
          <cell r="P1676" t="str">
            <v/>
          </cell>
          <cell r="Q1676" t="str">
            <v/>
          </cell>
          <cell r="T1676" t="str">
            <v/>
          </cell>
          <cell r="U1676" t="str">
            <v/>
          </cell>
          <cell r="W1676" t="str">
            <v/>
          </cell>
          <cell r="X1676" t="str">
            <v/>
          </cell>
          <cell r="AB1676">
            <v>0</v>
          </cell>
          <cell r="AC1676">
            <v>0</v>
          </cell>
          <cell r="AD1676">
            <v>0</v>
          </cell>
          <cell r="AJ1676">
            <v>0</v>
          </cell>
          <cell r="AK1676">
            <v>0</v>
          </cell>
        </row>
        <row r="1677">
          <cell r="B1677" t="str">
            <v/>
          </cell>
          <cell r="H1677" t="str">
            <v/>
          </cell>
          <cell r="J1677" t="str">
            <v/>
          </cell>
          <cell r="N1677" t="str">
            <v/>
          </cell>
          <cell r="O1677" t="str">
            <v/>
          </cell>
          <cell r="P1677" t="str">
            <v/>
          </cell>
          <cell r="Q1677" t="str">
            <v/>
          </cell>
          <cell r="T1677" t="str">
            <v/>
          </cell>
          <cell r="U1677" t="str">
            <v/>
          </cell>
          <cell r="W1677" t="str">
            <v/>
          </cell>
          <cell r="X1677" t="str">
            <v/>
          </cell>
          <cell r="AB1677">
            <v>0</v>
          </cell>
          <cell r="AC1677">
            <v>0</v>
          </cell>
          <cell r="AD1677">
            <v>0</v>
          </cell>
          <cell r="AJ1677">
            <v>0</v>
          </cell>
          <cell r="AK1677">
            <v>0</v>
          </cell>
        </row>
        <row r="1678">
          <cell r="B1678" t="str">
            <v/>
          </cell>
          <cell r="H1678" t="str">
            <v/>
          </cell>
          <cell r="J1678" t="str">
            <v/>
          </cell>
          <cell r="N1678" t="str">
            <v/>
          </cell>
          <cell r="O1678" t="str">
            <v/>
          </cell>
          <cell r="P1678" t="str">
            <v/>
          </cell>
          <cell r="Q1678" t="str">
            <v/>
          </cell>
          <cell r="T1678" t="str">
            <v/>
          </cell>
          <cell r="U1678" t="str">
            <v/>
          </cell>
          <cell r="W1678" t="str">
            <v/>
          </cell>
          <cell r="X1678" t="str">
            <v/>
          </cell>
          <cell r="AB1678">
            <v>0</v>
          </cell>
          <cell r="AC1678">
            <v>0</v>
          </cell>
          <cell r="AD1678">
            <v>0</v>
          </cell>
          <cell r="AJ1678">
            <v>0</v>
          </cell>
          <cell r="AK1678">
            <v>0</v>
          </cell>
        </row>
        <row r="1679">
          <cell r="B1679" t="str">
            <v/>
          </cell>
          <cell r="H1679" t="str">
            <v/>
          </cell>
          <cell r="J1679" t="str">
            <v/>
          </cell>
          <cell r="N1679" t="str">
            <v/>
          </cell>
          <cell r="O1679" t="str">
            <v/>
          </cell>
          <cell r="P1679" t="str">
            <v/>
          </cell>
          <cell r="Q1679" t="str">
            <v/>
          </cell>
          <cell r="T1679" t="str">
            <v/>
          </cell>
          <cell r="U1679" t="str">
            <v/>
          </cell>
          <cell r="W1679" t="str">
            <v/>
          </cell>
          <cell r="X1679" t="str">
            <v/>
          </cell>
          <cell r="AB1679">
            <v>0</v>
          </cell>
          <cell r="AC1679">
            <v>0</v>
          </cell>
          <cell r="AD1679">
            <v>0</v>
          </cell>
          <cell r="AJ1679">
            <v>0</v>
          </cell>
          <cell r="AK1679">
            <v>0</v>
          </cell>
        </row>
        <row r="1680">
          <cell r="B1680" t="str">
            <v/>
          </cell>
          <cell r="H1680" t="str">
            <v/>
          </cell>
          <cell r="J1680" t="str">
            <v/>
          </cell>
          <cell r="N1680" t="str">
            <v/>
          </cell>
          <cell r="O1680" t="str">
            <v/>
          </cell>
          <cell r="P1680" t="str">
            <v/>
          </cell>
          <cell r="Q1680" t="str">
            <v/>
          </cell>
          <cell r="T1680" t="str">
            <v/>
          </cell>
          <cell r="U1680" t="str">
            <v/>
          </cell>
          <cell r="W1680" t="str">
            <v/>
          </cell>
          <cell r="X1680" t="str">
            <v/>
          </cell>
          <cell r="AB1680">
            <v>0</v>
          </cell>
          <cell r="AC1680">
            <v>0</v>
          </cell>
          <cell r="AD1680">
            <v>0</v>
          </cell>
          <cell r="AJ1680">
            <v>0</v>
          </cell>
          <cell r="AK1680">
            <v>0</v>
          </cell>
        </row>
        <row r="1681">
          <cell r="B1681" t="str">
            <v/>
          </cell>
          <cell r="H1681" t="str">
            <v/>
          </cell>
          <cell r="J1681" t="str">
            <v/>
          </cell>
          <cell r="N1681" t="str">
            <v/>
          </cell>
          <cell r="O1681" t="str">
            <v/>
          </cell>
          <cell r="P1681" t="str">
            <v/>
          </cell>
          <cell r="Q1681" t="str">
            <v/>
          </cell>
          <cell r="T1681" t="str">
            <v/>
          </cell>
          <cell r="U1681" t="str">
            <v/>
          </cell>
          <cell r="W1681" t="str">
            <v/>
          </cell>
          <cell r="X1681" t="str">
            <v/>
          </cell>
          <cell r="AB1681">
            <v>0</v>
          </cell>
          <cell r="AC1681">
            <v>0</v>
          </cell>
          <cell r="AD1681">
            <v>0</v>
          </cell>
          <cell r="AJ1681">
            <v>0</v>
          </cell>
          <cell r="AK1681">
            <v>0</v>
          </cell>
        </row>
        <row r="1682">
          <cell r="B1682" t="str">
            <v/>
          </cell>
          <cell r="H1682" t="str">
            <v/>
          </cell>
          <cell r="J1682" t="str">
            <v/>
          </cell>
          <cell r="N1682" t="str">
            <v/>
          </cell>
          <cell r="O1682" t="str">
            <v/>
          </cell>
          <cell r="P1682" t="str">
            <v/>
          </cell>
          <cell r="Q1682" t="str">
            <v/>
          </cell>
          <cell r="T1682" t="str">
            <v/>
          </cell>
          <cell r="U1682" t="str">
            <v/>
          </cell>
          <cell r="W1682" t="str">
            <v/>
          </cell>
          <cell r="X1682" t="str">
            <v/>
          </cell>
          <cell r="AB1682">
            <v>0</v>
          </cell>
          <cell r="AC1682">
            <v>0</v>
          </cell>
          <cell r="AD1682">
            <v>0</v>
          </cell>
          <cell r="AJ1682">
            <v>0</v>
          </cell>
          <cell r="AK1682">
            <v>0</v>
          </cell>
        </row>
        <row r="1683">
          <cell r="B1683" t="str">
            <v/>
          </cell>
          <cell r="H1683" t="str">
            <v/>
          </cell>
          <cell r="J1683" t="str">
            <v/>
          </cell>
          <cell r="N1683" t="str">
            <v/>
          </cell>
          <cell r="O1683" t="str">
            <v/>
          </cell>
          <cell r="P1683" t="str">
            <v/>
          </cell>
          <cell r="Q1683" t="str">
            <v/>
          </cell>
          <cell r="T1683" t="str">
            <v/>
          </cell>
          <cell r="U1683" t="str">
            <v/>
          </cell>
          <cell r="W1683" t="str">
            <v/>
          </cell>
          <cell r="X1683" t="str">
            <v/>
          </cell>
          <cell r="AB1683">
            <v>0</v>
          </cell>
          <cell r="AC1683">
            <v>0</v>
          </cell>
          <cell r="AD1683">
            <v>0</v>
          </cell>
          <cell r="AJ1683">
            <v>0</v>
          </cell>
          <cell r="AK1683">
            <v>0</v>
          </cell>
        </row>
        <row r="1684">
          <cell r="B1684" t="str">
            <v/>
          </cell>
          <cell r="H1684" t="str">
            <v/>
          </cell>
          <cell r="J1684" t="str">
            <v/>
          </cell>
          <cell r="N1684" t="str">
            <v/>
          </cell>
          <cell r="O1684" t="str">
            <v/>
          </cell>
          <cell r="P1684" t="str">
            <v/>
          </cell>
          <cell r="Q1684" t="str">
            <v/>
          </cell>
          <cell r="T1684" t="str">
            <v/>
          </cell>
          <cell r="U1684" t="str">
            <v/>
          </cell>
          <cell r="W1684" t="str">
            <v/>
          </cell>
          <cell r="X1684" t="str">
            <v/>
          </cell>
          <cell r="AB1684">
            <v>0</v>
          </cell>
          <cell r="AC1684">
            <v>0</v>
          </cell>
          <cell r="AD1684">
            <v>0</v>
          </cell>
          <cell r="AJ1684">
            <v>0</v>
          </cell>
          <cell r="AK1684">
            <v>0</v>
          </cell>
        </row>
        <row r="1685">
          <cell r="B1685" t="str">
            <v/>
          </cell>
          <cell r="H1685" t="str">
            <v/>
          </cell>
          <cell r="J1685" t="str">
            <v/>
          </cell>
          <cell r="N1685" t="str">
            <v/>
          </cell>
          <cell r="O1685" t="str">
            <v/>
          </cell>
          <cell r="P1685" t="str">
            <v/>
          </cell>
          <cell r="Q1685" t="str">
            <v/>
          </cell>
          <cell r="T1685" t="str">
            <v/>
          </cell>
          <cell r="U1685" t="str">
            <v/>
          </cell>
          <cell r="W1685" t="str">
            <v/>
          </cell>
          <cell r="X1685" t="str">
            <v/>
          </cell>
          <cell r="AB1685">
            <v>0</v>
          </cell>
          <cell r="AC1685">
            <v>0</v>
          </cell>
          <cell r="AD1685">
            <v>0</v>
          </cell>
          <cell r="AJ1685">
            <v>0</v>
          </cell>
          <cell r="AK1685">
            <v>0</v>
          </cell>
        </row>
        <row r="1686">
          <cell r="B1686" t="str">
            <v/>
          </cell>
          <cell r="H1686" t="str">
            <v/>
          </cell>
          <cell r="J1686" t="str">
            <v/>
          </cell>
          <cell r="N1686" t="str">
            <v/>
          </cell>
          <cell r="O1686" t="str">
            <v/>
          </cell>
          <cell r="P1686" t="str">
            <v/>
          </cell>
          <cell r="Q1686" t="str">
            <v/>
          </cell>
          <cell r="T1686" t="str">
            <v/>
          </cell>
          <cell r="U1686" t="str">
            <v/>
          </cell>
          <cell r="W1686" t="str">
            <v/>
          </cell>
          <cell r="X1686" t="str">
            <v/>
          </cell>
          <cell r="AB1686">
            <v>0</v>
          </cell>
          <cell r="AC1686">
            <v>0</v>
          </cell>
          <cell r="AD1686">
            <v>0</v>
          </cell>
          <cell r="AJ1686">
            <v>0</v>
          </cell>
          <cell r="AK1686">
            <v>0</v>
          </cell>
        </row>
        <row r="1687">
          <cell r="B1687" t="str">
            <v/>
          </cell>
          <cell r="H1687" t="str">
            <v/>
          </cell>
          <cell r="J1687" t="str">
            <v/>
          </cell>
          <cell r="N1687" t="str">
            <v/>
          </cell>
          <cell r="O1687" t="str">
            <v/>
          </cell>
          <cell r="P1687" t="str">
            <v/>
          </cell>
          <cell r="Q1687" t="str">
            <v/>
          </cell>
          <cell r="T1687" t="str">
            <v/>
          </cell>
          <cell r="U1687" t="str">
            <v/>
          </cell>
          <cell r="W1687" t="str">
            <v/>
          </cell>
          <cell r="X1687" t="str">
            <v/>
          </cell>
          <cell r="AB1687">
            <v>0</v>
          </cell>
          <cell r="AC1687">
            <v>0</v>
          </cell>
          <cell r="AD1687">
            <v>0</v>
          </cell>
          <cell r="AJ1687">
            <v>0</v>
          </cell>
          <cell r="AK1687">
            <v>0</v>
          </cell>
        </row>
        <row r="1688">
          <cell r="B1688" t="str">
            <v/>
          </cell>
          <cell r="H1688" t="str">
            <v/>
          </cell>
          <cell r="J1688" t="str">
            <v/>
          </cell>
          <cell r="N1688" t="str">
            <v/>
          </cell>
          <cell r="O1688" t="str">
            <v/>
          </cell>
          <cell r="P1688" t="str">
            <v/>
          </cell>
          <cell r="Q1688" t="str">
            <v/>
          </cell>
          <cell r="T1688" t="str">
            <v/>
          </cell>
          <cell r="U1688" t="str">
            <v/>
          </cell>
          <cell r="W1688" t="str">
            <v/>
          </cell>
          <cell r="X1688" t="str">
            <v/>
          </cell>
          <cell r="AB1688">
            <v>0</v>
          </cell>
          <cell r="AC1688">
            <v>0</v>
          </cell>
          <cell r="AD1688">
            <v>0</v>
          </cell>
          <cell r="AJ1688">
            <v>0</v>
          </cell>
          <cell r="AK1688">
            <v>0</v>
          </cell>
        </row>
        <row r="1689">
          <cell r="B1689" t="str">
            <v/>
          </cell>
          <cell r="H1689" t="str">
            <v/>
          </cell>
          <cell r="J1689" t="str">
            <v/>
          </cell>
          <cell r="N1689" t="str">
            <v/>
          </cell>
          <cell r="O1689" t="str">
            <v/>
          </cell>
          <cell r="P1689" t="str">
            <v/>
          </cell>
          <cell r="Q1689" t="str">
            <v/>
          </cell>
          <cell r="T1689" t="str">
            <v/>
          </cell>
          <cell r="U1689" t="str">
            <v/>
          </cell>
          <cell r="W1689" t="str">
            <v/>
          </cell>
          <cell r="X1689" t="str">
            <v/>
          </cell>
          <cell r="AB1689">
            <v>0</v>
          </cell>
          <cell r="AC1689">
            <v>0</v>
          </cell>
          <cell r="AD1689">
            <v>0</v>
          </cell>
          <cell r="AJ1689">
            <v>0</v>
          </cell>
          <cell r="AK1689">
            <v>0</v>
          </cell>
        </row>
        <row r="1690">
          <cell r="B1690" t="str">
            <v/>
          </cell>
          <cell r="H1690" t="str">
            <v/>
          </cell>
          <cell r="J1690" t="str">
            <v/>
          </cell>
          <cell r="N1690" t="str">
            <v/>
          </cell>
          <cell r="O1690" t="str">
            <v/>
          </cell>
          <cell r="P1690" t="str">
            <v/>
          </cell>
          <cell r="Q1690" t="str">
            <v/>
          </cell>
          <cell r="T1690" t="str">
            <v/>
          </cell>
          <cell r="U1690" t="str">
            <v/>
          </cell>
          <cell r="W1690" t="str">
            <v/>
          </cell>
          <cell r="X1690" t="str">
            <v/>
          </cell>
          <cell r="AB1690">
            <v>0</v>
          </cell>
          <cell r="AC1690">
            <v>0</v>
          </cell>
          <cell r="AD1690">
            <v>0</v>
          </cell>
          <cell r="AJ1690">
            <v>0</v>
          </cell>
          <cell r="AK1690">
            <v>0</v>
          </cell>
        </row>
        <row r="1691">
          <cell r="B1691" t="str">
            <v/>
          </cell>
          <cell r="H1691" t="str">
            <v/>
          </cell>
          <cell r="J1691" t="str">
            <v/>
          </cell>
          <cell r="N1691" t="str">
            <v/>
          </cell>
          <cell r="O1691" t="str">
            <v/>
          </cell>
          <cell r="P1691" t="str">
            <v/>
          </cell>
          <cell r="Q1691" t="str">
            <v/>
          </cell>
          <cell r="T1691" t="str">
            <v/>
          </cell>
          <cell r="U1691" t="str">
            <v/>
          </cell>
          <cell r="W1691" t="str">
            <v/>
          </cell>
          <cell r="X1691" t="str">
            <v/>
          </cell>
          <cell r="AB1691">
            <v>0</v>
          </cell>
          <cell r="AC1691">
            <v>0</v>
          </cell>
          <cell r="AD1691">
            <v>0</v>
          </cell>
          <cell r="AJ1691">
            <v>0</v>
          </cell>
          <cell r="AK1691">
            <v>0</v>
          </cell>
        </row>
        <row r="1692">
          <cell r="B1692" t="str">
            <v/>
          </cell>
          <cell r="H1692" t="str">
            <v/>
          </cell>
          <cell r="J1692" t="str">
            <v/>
          </cell>
          <cell r="N1692" t="str">
            <v/>
          </cell>
          <cell r="O1692" t="str">
            <v/>
          </cell>
          <cell r="P1692" t="str">
            <v/>
          </cell>
          <cell r="Q1692" t="str">
            <v/>
          </cell>
          <cell r="T1692" t="str">
            <v/>
          </cell>
          <cell r="U1692" t="str">
            <v/>
          </cell>
          <cell r="W1692" t="str">
            <v/>
          </cell>
          <cell r="X1692" t="str">
            <v/>
          </cell>
          <cell r="AB1692">
            <v>0</v>
          </cell>
          <cell r="AC1692">
            <v>0</v>
          </cell>
          <cell r="AD1692">
            <v>0</v>
          </cell>
          <cell r="AJ1692">
            <v>0</v>
          </cell>
          <cell r="AK1692">
            <v>0</v>
          </cell>
        </row>
        <row r="1693">
          <cell r="B1693" t="str">
            <v/>
          </cell>
          <cell r="H1693" t="str">
            <v/>
          </cell>
          <cell r="J1693" t="str">
            <v/>
          </cell>
          <cell r="N1693" t="str">
            <v/>
          </cell>
          <cell r="O1693" t="str">
            <v/>
          </cell>
          <cell r="P1693" t="str">
            <v/>
          </cell>
          <cell r="Q1693" t="str">
            <v/>
          </cell>
          <cell r="T1693" t="str">
            <v/>
          </cell>
          <cell r="U1693" t="str">
            <v/>
          </cell>
          <cell r="W1693" t="str">
            <v/>
          </cell>
          <cell r="X1693" t="str">
            <v/>
          </cell>
          <cell r="AB1693">
            <v>0</v>
          </cell>
          <cell r="AC1693">
            <v>0</v>
          </cell>
          <cell r="AD1693">
            <v>0</v>
          </cell>
          <cell r="AJ1693">
            <v>0</v>
          </cell>
          <cell r="AK1693">
            <v>0</v>
          </cell>
        </row>
        <row r="1694">
          <cell r="B1694" t="str">
            <v/>
          </cell>
          <cell r="H1694" t="str">
            <v/>
          </cell>
          <cell r="J1694" t="str">
            <v/>
          </cell>
          <cell r="N1694" t="str">
            <v/>
          </cell>
          <cell r="O1694" t="str">
            <v/>
          </cell>
          <cell r="P1694" t="str">
            <v/>
          </cell>
          <cell r="Q1694" t="str">
            <v/>
          </cell>
          <cell r="T1694" t="str">
            <v/>
          </cell>
          <cell r="U1694" t="str">
            <v/>
          </cell>
          <cell r="W1694" t="str">
            <v/>
          </cell>
          <cell r="X1694" t="str">
            <v/>
          </cell>
          <cell r="AB1694">
            <v>0</v>
          </cell>
          <cell r="AC1694">
            <v>0</v>
          </cell>
          <cell r="AD1694">
            <v>0</v>
          </cell>
          <cell r="AJ1694">
            <v>0</v>
          </cell>
          <cell r="AK1694">
            <v>0</v>
          </cell>
        </row>
        <row r="1695">
          <cell r="B1695" t="str">
            <v/>
          </cell>
          <cell r="H1695" t="str">
            <v/>
          </cell>
          <cell r="J1695" t="str">
            <v/>
          </cell>
          <cell r="N1695" t="str">
            <v/>
          </cell>
          <cell r="O1695" t="str">
            <v/>
          </cell>
          <cell r="P1695" t="str">
            <v/>
          </cell>
          <cell r="Q1695" t="str">
            <v/>
          </cell>
          <cell r="T1695" t="str">
            <v/>
          </cell>
          <cell r="U1695" t="str">
            <v/>
          </cell>
          <cell r="W1695" t="str">
            <v/>
          </cell>
          <cell r="X1695" t="str">
            <v/>
          </cell>
          <cell r="AB1695">
            <v>0</v>
          </cell>
          <cell r="AC1695">
            <v>0</v>
          </cell>
          <cell r="AD1695">
            <v>0</v>
          </cell>
          <cell r="AJ1695">
            <v>0</v>
          </cell>
          <cell r="AK1695">
            <v>0</v>
          </cell>
        </row>
        <row r="1696">
          <cell r="B1696" t="str">
            <v/>
          </cell>
          <cell r="H1696" t="str">
            <v/>
          </cell>
          <cell r="J1696" t="str">
            <v/>
          </cell>
          <cell r="N1696" t="str">
            <v/>
          </cell>
          <cell r="O1696" t="str">
            <v/>
          </cell>
          <cell r="P1696" t="str">
            <v/>
          </cell>
          <cell r="Q1696" t="str">
            <v/>
          </cell>
          <cell r="T1696" t="str">
            <v/>
          </cell>
          <cell r="U1696" t="str">
            <v/>
          </cell>
          <cell r="W1696" t="str">
            <v/>
          </cell>
          <cell r="X1696" t="str">
            <v/>
          </cell>
          <cell r="AB1696">
            <v>0</v>
          </cell>
          <cell r="AC1696">
            <v>0</v>
          </cell>
          <cell r="AD1696">
            <v>0</v>
          </cell>
          <cell r="AJ1696">
            <v>0</v>
          </cell>
          <cell r="AK1696">
            <v>0</v>
          </cell>
        </row>
        <row r="1697">
          <cell r="B1697" t="str">
            <v/>
          </cell>
          <cell r="H1697" t="str">
            <v/>
          </cell>
          <cell r="J1697" t="str">
            <v/>
          </cell>
          <cell r="N1697" t="str">
            <v/>
          </cell>
          <cell r="O1697" t="str">
            <v/>
          </cell>
          <cell r="P1697" t="str">
            <v/>
          </cell>
          <cell r="Q1697" t="str">
            <v/>
          </cell>
          <cell r="T1697" t="str">
            <v/>
          </cell>
          <cell r="U1697" t="str">
            <v/>
          </cell>
          <cell r="W1697" t="str">
            <v/>
          </cell>
          <cell r="X1697" t="str">
            <v/>
          </cell>
          <cell r="AB1697">
            <v>0</v>
          </cell>
          <cell r="AC1697">
            <v>0</v>
          </cell>
          <cell r="AD1697">
            <v>0</v>
          </cell>
          <cell r="AJ1697">
            <v>0</v>
          </cell>
          <cell r="AK1697">
            <v>0</v>
          </cell>
        </row>
        <row r="1698">
          <cell r="B1698" t="str">
            <v/>
          </cell>
          <cell r="H1698" t="str">
            <v/>
          </cell>
          <cell r="J1698" t="str">
            <v/>
          </cell>
          <cell r="N1698" t="str">
            <v/>
          </cell>
          <cell r="O1698" t="str">
            <v/>
          </cell>
          <cell r="P1698" t="str">
            <v/>
          </cell>
          <cell r="Q1698" t="str">
            <v/>
          </cell>
          <cell r="T1698" t="str">
            <v/>
          </cell>
          <cell r="U1698" t="str">
            <v/>
          </cell>
          <cell r="W1698" t="str">
            <v/>
          </cell>
          <cell r="X1698" t="str">
            <v/>
          </cell>
          <cell r="AB1698">
            <v>0</v>
          </cell>
          <cell r="AC1698">
            <v>0</v>
          </cell>
          <cell r="AD1698">
            <v>0</v>
          </cell>
          <cell r="AJ1698">
            <v>0</v>
          </cell>
          <cell r="AK1698">
            <v>0</v>
          </cell>
        </row>
        <row r="1699">
          <cell r="B1699" t="str">
            <v/>
          </cell>
          <cell r="H1699" t="str">
            <v/>
          </cell>
          <cell r="J1699" t="str">
            <v/>
          </cell>
          <cell r="N1699" t="str">
            <v/>
          </cell>
          <cell r="O1699" t="str">
            <v/>
          </cell>
          <cell r="P1699" t="str">
            <v/>
          </cell>
          <cell r="Q1699" t="str">
            <v/>
          </cell>
          <cell r="T1699" t="str">
            <v/>
          </cell>
          <cell r="U1699" t="str">
            <v/>
          </cell>
          <cell r="W1699" t="str">
            <v/>
          </cell>
          <cell r="X1699" t="str">
            <v/>
          </cell>
          <cell r="AB1699">
            <v>0</v>
          </cell>
          <cell r="AC1699">
            <v>0</v>
          </cell>
          <cell r="AD1699">
            <v>0</v>
          </cell>
          <cell r="AJ1699">
            <v>0</v>
          </cell>
          <cell r="AK1699">
            <v>0</v>
          </cell>
        </row>
        <row r="1700">
          <cell r="B1700" t="str">
            <v/>
          </cell>
          <cell r="H1700" t="str">
            <v/>
          </cell>
          <cell r="J1700" t="str">
            <v/>
          </cell>
          <cell r="N1700" t="str">
            <v/>
          </cell>
          <cell r="O1700" t="str">
            <v/>
          </cell>
          <cell r="P1700" t="str">
            <v/>
          </cell>
          <cell r="Q1700" t="str">
            <v/>
          </cell>
          <cell r="T1700" t="str">
            <v/>
          </cell>
          <cell r="U1700" t="str">
            <v/>
          </cell>
          <cell r="W1700" t="str">
            <v/>
          </cell>
          <cell r="X1700" t="str">
            <v/>
          </cell>
          <cell r="AB1700">
            <v>0</v>
          </cell>
          <cell r="AC1700">
            <v>0</v>
          </cell>
          <cell r="AD1700">
            <v>0</v>
          </cell>
          <cell r="AJ1700">
            <v>0</v>
          </cell>
          <cell r="AK1700">
            <v>0</v>
          </cell>
        </row>
        <row r="1701">
          <cell r="B1701" t="str">
            <v/>
          </cell>
          <cell r="H1701" t="str">
            <v/>
          </cell>
          <cell r="J1701" t="str">
            <v/>
          </cell>
          <cell r="N1701" t="str">
            <v/>
          </cell>
          <cell r="O1701" t="str">
            <v/>
          </cell>
          <cell r="P1701" t="str">
            <v/>
          </cell>
          <cell r="Q1701" t="str">
            <v/>
          </cell>
          <cell r="T1701" t="str">
            <v/>
          </cell>
          <cell r="U1701" t="str">
            <v/>
          </cell>
          <cell r="W1701" t="str">
            <v/>
          </cell>
          <cell r="X1701" t="str">
            <v/>
          </cell>
          <cell r="AB1701">
            <v>0</v>
          </cell>
          <cell r="AC1701">
            <v>0</v>
          </cell>
          <cell r="AD1701">
            <v>0</v>
          </cell>
          <cell r="AJ1701">
            <v>0</v>
          </cell>
          <cell r="AK1701">
            <v>0</v>
          </cell>
        </row>
        <row r="1702">
          <cell r="B1702" t="str">
            <v/>
          </cell>
          <cell r="H1702" t="str">
            <v/>
          </cell>
          <cell r="J1702" t="str">
            <v/>
          </cell>
          <cell r="N1702" t="str">
            <v/>
          </cell>
          <cell r="O1702" t="str">
            <v/>
          </cell>
          <cell r="P1702" t="str">
            <v/>
          </cell>
          <cell r="Q1702" t="str">
            <v/>
          </cell>
          <cell r="T1702" t="str">
            <v/>
          </cell>
          <cell r="U1702" t="str">
            <v/>
          </cell>
          <cell r="W1702" t="str">
            <v/>
          </cell>
          <cell r="X1702" t="str">
            <v/>
          </cell>
          <cell r="AB1702">
            <v>0</v>
          </cell>
          <cell r="AC1702">
            <v>0</v>
          </cell>
          <cell r="AD1702">
            <v>0</v>
          </cell>
          <cell r="AJ1702">
            <v>0</v>
          </cell>
          <cell r="AK1702">
            <v>0</v>
          </cell>
        </row>
        <row r="1703">
          <cell r="B1703" t="str">
            <v/>
          </cell>
          <cell r="H1703" t="str">
            <v/>
          </cell>
          <cell r="J1703" t="str">
            <v/>
          </cell>
          <cell r="N1703" t="str">
            <v/>
          </cell>
          <cell r="O1703" t="str">
            <v/>
          </cell>
          <cell r="P1703" t="str">
            <v/>
          </cell>
          <cell r="Q1703" t="str">
            <v/>
          </cell>
          <cell r="T1703" t="str">
            <v/>
          </cell>
          <cell r="U1703" t="str">
            <v/>
          </cell>
          <cell r="W1703" t="str">
            <v/>
          </cell>
          <cell r="X1703" t="str">
            <v/>
          </cell>
          <cell r="AB1703">
            <v>0</v>
          </cell>
          <cell r="AC1703">
            <v>0</v>
          </cell>
          <cell r="AD1703">
            <v>0</v>
          </cell>
          <cell r="AJ1703">
            <v>0</v>
          </cell>
          <cell r="AK1703">
            <v>0</v>
          </cell>
        </row>
        <row r="1704">
          <cell r="B1704" t="str">
            <v/>
          </cell>
          <cell r="H1704" t="str">
            <v/>
          </cell>
          <cell r="J1704" t="str">
            <v/>
          </cell>
          <cell r="N1704" t="str">
            <v/>
          </cell>
          <cell r="O1704" t="str">
            <v/>
          </cell>
          <cell r="P1704" t="str">
            <v/>
          </cell>
          <cell r="Q1704" t="str">
            <v/>
          </cell>
          <cell r="T1704" t="str">
            <v/>
          </cell>
          <cell r="U1704" t="str">
            <v/>
          </cell>
          <cell r="W1704" t="str">
            <v/>
          </cell>
          <cell r="X1704" t="str">
            <v/>
          </cell>
          <cell r="AB1704">
            <v>0</v>
          </cell>
          <cell r="AC1704">
            <v>0</v>
          </cell>
          <cell r="AD1704">
            <v>0</v>
          </cell>
          <cell r="AJ1704">
            <v>0</v>
          </cell>
          <cell r="AK1704">
            <v>0</v>
          </cell>
        </row>
        <row r="1705">
          <cell r="B1705" t="str">
            <v/>
          </cell>
          <cell r="H1705" t="str">
            <v/>
          </cell>
          <cell r="J1705" t="str">
            <v/>
          </cell>
          <cell r="N1705" t="str">
            <v/>
          </cell>
          <cell r="O1705" t="str">
            <v/>
          </cell>
          <cell r="P1705" t="str">
            <v/>
          </cell>
          <cell r="Q1705" t="str">
            <v/>
          </cell>
          <cell r="T1705" t="str">
            <v/>
          </cell>
          <cell r="U1705" t="str">
            <v/>
          </cell>
          <cell r="W1705" t="str">
            <v/>
          </cell>
          <cell r="X1705" t="str">
            <v/>
          </cell>
          <cell r="AB1705">
            <v>0</v>
          </cell>
          <cell r="AC1705">
            <v>0</v>
          </cell>
          <cell r="AD1705">
            <v>0</v>
          </cell>
          <cell r="AJ1705">
            <v>0</v>
          </cell>
          <cell r="AK1705">
            <v>0</v>
          </cell>
        </row>
        <row r="1706">
          <cell r="B1706" t="str">
            <v/>
          </cell>
          <cell r="H1706" t="str">
            <v/>
          </cell>
          <cell r="J1706" t="str">
            <v/>
          </cell>
          <cell r="N1706" t="str">
            <v/>
          </cell>
          <cell r="O1706" t="str">
            <v/>
          </cell>
          <cell r="P1706" t="str">
            <v/>
          </cell>
          <cell r="Q1706" t="str">
            <v/>
          </cell>
          <cell r="T1706" t="str">
            <v/>
          </cell>
          <cell r="U1706" t="str">
            <v/>
          </cell>
          <cell r="W1706" t="str">
            <v/>
          </cell>
          <cell r="X1706" t="str">
            <v/>
          </cell>
          <cell r="AB1706">
            <v>0</v>
          </cell>
          <cell r="AC1706">
            <v>0</v>
          </cell>
          <cell r="AD1706">
            <v>0</v>
          </cell>
          <cell r="AJ1706">
            <v>0</v>
          </cell>
          <cell r="AK1706">
            <v>0</v>
          </cell>
        </row>
        <row r="1707">
          <cell r="B1707" t="str">
            <v/>
          </cell>
          <cell r="H1707" t="str">
            <v/>
          </cell>
          <cell r="J1707" t="str">
            <v/>
          </cell>
          <cell r="N1707" t="str">
            <v/>
          </cell>
          <cell r="O1707" t="str">
            <v/>
          </cell>
          <cell r="P1707" t="str">
            <v/>
          </cell>
          <cell r="Q1707" t="str">
            <v/>
          </cell>
          <cell r="T1707" t="str">
            <v/>
          </cell>
          <cell r="U1707" t="str">
            <v/>
          </cell>
          <cell r="W1707" t="str">
            <v/>
          </cell>
          <cell r="X1707" t="str">
            <v/>
          </cell>
          <cell r="AB1707">
            <v>0</v>
          </cell>
          <cell r="AC1707">
            <v>0</v>
          </cell>
          <cell r="AD1707">
            <v>0</v>
          </cell>
          <cell r="AJ1707">
            <v>0</v>
          </cell>
          <cell r="AK1707">
            <v>0</v>
          </cell>
        </row>
        <row r="1708">
          <cell r="B1708" t="str">
            <v/>
          </cell>
          <cell r="H1708" t="str">
            <v/>
          </cell>
          <cell r="J1708" t="str">
            <v/>
          </cell>
          <cell r="N1708" t="str">
            <v/>
          </cell>
          <cell r="O1708" t="str">
            <v/>
          </cell>
          <cell r="P1708" t="str">
            <v/>
          </cell>
          <cell r="Q1708" t="str">
            <v/>
          </cell>
          <cell r="T1708" t="str">
            <v/>
          </cell>
          <cell r="U1708" t="str">
            <v/>
          </cell>
          <cell r="W1708" t="str">
            <v/>
          </cell>
          <cell r="X1708" t="str">
            <v/>
          </cell>
          <cell r="AB1708">
            <v>0</v>
          </cell>
          <cell r="AC1708">
            <v>0</v>
          </cell>
          <cell r="AD1708">
            <v>0</v>
          </cell>
          <cell r="AJ1708">
            <v>0</v>
          </cell>
          <cell r="AK1708">
            <v>0</v>
          </cell>
        </row>
        <row r="1709">
          <cell r="B1709" t="str">
            <v/>
          </cell>
          <cell r="H1709" t="str">
            <v/>
          </cell>
          <cell r="J1709" t="str">
            <v/>
          </cell>
          <cell r="N1709" t="str">
            <v/>
          </cell>
          <cell r="O1709" t="str">
            <v/>
          </cell>
          <cell r="P1709" t="str">
            <v/>
          </cell>
          <cell r="Q1709" t="str">
            <v/>
          </cell>
          <cell r="T1709" t="str">
            <v/>
          </cell>
          <cell r="U1709" t="str">
            <v/>
          </cell>
          <cell r="W1709" t="str">
            <v/>
          </cell>
          <cell r="X1709" t="str">
            <v/>
          </cell>
          <cell r="AB1709">
            <v>0</v>
          </cell>
          <cell r="AC1709">
            <v>0</v>
          </cell>
          <cell r="AD1709">
            <v>0</v>
          </cell>
          <cell r="AJ1709">
            <v>0</v>
          </cell>
          <cell r="AK1709">
            <v>0</v>
          </cell>
        </row>
        <row r="1710">
          <cell r="B1710" t="str">
            <v/>
          </cell>
          <cell r="H1710" t="str">
            <v/>
          </cell>
          <cell r="J1710" t="str">
            <v/>
          </cell>
          <cell r="N1710" t="str">
            <v/>
          </cell>
          <cell r="O1710" t="str">
            <v/>
          </cell>
          <cell r="P1710" t="str">
            <v/>
          </cell>
          <cell r="Q1710" t="str">
            <v/>
          </cell>
          <cell r="T1710" t="str">
            <v/>
          </cell>
          <cell r="U1710" t="str">
            <v/>
          </cell>
          <cell r="W1710" t="str">
            <v/>
          </cell>
          <cell r="X1710" t="str">
            <v/>
          </cell>
          <cell r="AB1710">
            <v>0</v>
          </cell>
          <cell r="AC1710">
            <v>0</v>
          </cell>
          <cell r="AD1710">
            <v>0</v>
          </cell>
          <cell r="AJ1710">
            <v>0</v>
          </cell>
          <cell r="AK1710">
            <v>0</v>
          </cell>
        </row>
        <row r="1711">
          <cell r="B1711" t="str">
            <v/>
          </cell>
          <cell r="H1711" t="str">
            <v/>
          </cell>
          <cell r="J1711" t="str">
            <v/>
          </cell>
          <cell r="N1711" t="str">
            <v/>
          </cell>
          <cell r="O1711" t="str">
            <v/>
          </cell>
          <cell r="P1711" t="str">
            <v/>
          </cell>
          <cell r="Q1711" t="str">
            <v/>
          </cell>
          <cell r="T1711" t="str">
            <v/>
          </cell>
          <cell r="U1711" t="str">
            <v/>
          </cell>
          <cell r="W1711" t="str">
            <v/>
          </cell>
          <cell r="X1711" t="str">
            <v/>
          </cell>
          <cell r="AB1711">
            <v>0</v>
          </cell>
          <cell r="AC1711">
            <v>0</v>
          </cell>
          <cell r="AD1711">
            <v>0</v>
          </cell>
          <cell r="AJ1711">
            <v>0</v>
          </cell>
          <cell r="AK1711">
            <v>0</v>
          </cell>
        </row>
        <row r="1712">
          <cell r="B1712" t="str">
            <v/>
          </cell>
          <cell r="H1712" t="str">
            <v/>
          </cell>
          <cell r="J1712" t="str">
            <v/>
          </cell>
          <cell r="N1712" t="str">
            <v/>
          </cell>
          <cell r="O1712" t="str">
            <v/>
          </cell>
          <cell r="P1712" t="str">
            <v/>
          </cell>
          <cell r="Q1712" t="str">
            <v/>
          </cell>
          <cell r="T1712" t="str">
            <v/>
          </cell>
          <cell r="U1712" t="str">
            <v/>
          </cell>
          <cell r="W1712" t="str">
            <v/>
          </cell>
          <cell r="X1712" t="str">
            <v/>
          </cell>
          <cell r="AB1712">
            <v>0</v>
          </cell>
          <cell r="AC1712">
            <v>0</v>
          </cell>
          <cell r="AD1712">
            <v>0</v>
          </cell>
          <cell r="AJ1712">
            <v>0</v>
          </cell>
          <cell r="AK1712">
            <v>0</v>
          </cell>
        </row>
        <row r="1713">
          <cell r="B1713" t="str">
            <v/>
          </cell>
          <cell r="H1713" t="str">
            <v/>
          </cell>
          <cell r="J1713" t="str">
            <v/>
          </cell>
          <cell r="N1713" t="str">
            <v/>
          </cell>
          <cell r="O1713" t="str">
            <v/>
          </cell>
          <cell r="P1713" t="str">
            <v/>
          </cell>
          <cell r="Q1713" t="str">
            <v/>
          </cell>
          <cell r="T1713" t="str">
            <v/>
          </cell>
          <cell r="U1713" t="str">
            <v/>
          </cell>
          <cell r="W1713" t="str">
            <v/>
          </cell>
          <cell r="X1713" t="str">
            <v/>
          </cell>
          <cell r="AB1713">
            <v>0</v>
          </cell>
          <cell r="AC1713">
            <v>0</v>
          </cell>
          <cell r="AD1713">
            <v>0</v>
          </cell>
          <cell r="AJ1713">
            <v>0</v>
          </cell>
          <cell r="AK1713">
            <v>0</v>
          </cell>
        </row>
        <row r="1714">
          <cell r="B1714" t="str">
            <v/>
          </cell>
          <cell r="H1714" t="str">
            <v/>
          </cell>
          <cell r="J1714" t="str">
            <v/>
          </cell>
          <cell r="N1714" t="str">
            <v/>
          </cell>
          <cell r="O1714" t="str">
            <v/>
          </cell>
          <cell r="P1714" t="str">
            <v/>
          </cell>
          <cell r="Q1714" t="str">
            <v/>
          </cell>
          <cell r="T1714" t="str">
            <v/>
          </cell>
          <cell r="U1714" t="str">
            <v/>
          </cell>
          <cell r="W1714" t="str">
            <v/>
          </cell>
          <cell r="X1714" t="str">
            <v/>
          </cell>
          <cell r="AB1714">
            <v>0</v>
          </cell>
          <cell r="AC1714">
            <v>0</v>
          </cell>
          <cell r="AD1714">
            <v>0</v>
          </cell>
          <cell r="AJ1714">
            <v>0</v>
          </cell>
          <cell r="AK1714">
            <v>0</v>
          </cell>
        </row>
        <row r="1715">
          <cell r="B1715" t="str">
            <v/>
          </cell>
          <cell r="H1715" t="str">
            <v/>
          </cell>
          <cell r="J1715" t="str">
            <v/>
          </cell>
          <cell r="N1715" t="str">
            <v/>
          </cell>
          <cell r="O1715" t="str">
            <v/>
          </cell>
          <cell r="P1715" t="str">
            <v/>
          </cell>
          <cell r="Q1715" t="str">
            <v/>
          </cell>
          <cell r="T1715" t="str">
            <v/>
          </cell>
          <cell r="U1715" t="str">
            <v/>
          </cell>
          <cell r="W1715" t="str">
            <v/>
          </cell>
          <cell r="X1715" t="str">
            <v/>
          </cell>
          <cell r="AB1715">
            <v>0</v>
          </cell>
          <cell r="AC1715">
            <v>0</v>
          </cell>
          <cell r="AD1715">
            <v>0</v>
          </cell>
          <cell r="AJ1715">
            <v>0</v>
          </cell>
          <cell r="AK1715">
            <v>0</v>
          </cell>
        </row>
        <row r="1716">
          <cell r="B1716" t="str">
            <v/>
          </cell>
          <cell r="H1716" t="str">
            <v/>
          </cell>
          <cell r="J1716" t="str">
            <v/>
          </cell>
          <cell r="N1716" t="str">
            <v/>
          </cell>
          <cell r="O1716" t="str">
            <v/>
          </cell>
          <cell r="P1716" t="str">
            <v/>
          </cell>
          <cell r="Q1716" t="str">
            <v/>
          </cell>
          <cell r="T1716" t="str">
            <v/>
          </cell>
          <cell r="U1716" t="str">
            <v/>
          </cell>
          <cell r="W1716" t="str">
            <v/>
          </cell>
          <cell r="X1716" t="str">
            <v/>
          </cell>
          <cell r="AB1716">
            <v>0</v>
          </cell>
          <cell r="AC1716">
            <v>0</v>
          </cell>
          <cell r="AD1716">
            <v>0</v>
          </cell>
          <cell r="AJ1716">
            <v>0</v>
          </cell>
          <cell r="AK1716">
            <v>0</v>
          </cell>
        </row>
        <row r="1717">
          <cell r="B1717" t="str">
            <v/>
          </cell>
          <cell r="H1717" t="str">
            <v/>
          </cell>
          <cell r="J1717" t="str">
            <v/>
          </cell>
          <cell r="N1717" t="str">
            <v/>
          </cell>
          <cell r="O1717" t="str">
            <v/>
          </cell>
          <cell r="P1717" t="str">
            <v/>
          </cell>
          <cell r="Q1717" t="str">
            <v/>
          </cell>
          <cell r="T1717" t="str">
            <v/>
          </cell>
          <cell r="U1717" t="str">
            <v/>
          </cell>
          <cell r="W1717" t="str">
            <v/>
          </cell>
          <cell r="X1717" t="str">
            <v/>
          </cell>
          <cell r="AB1717">
            <v>0</v>
          </cell>
          <cell r="AC1717">
            <v>0</v>
          </cell>
          <cell r="AD1717">
            <v>0</v>
          </cell>
          <cell r="AJ1717">
            <v>0</v>
          </cell>
          <cell r="AK1717">
            <v>0</v>
          </cell>
        </row>
        <row r="1718">
          <cell r="B1718" t="str">
            <v/>
          </cell>
          <cell r="H1718" t="str">
            <v/>
          </cell>
          <cell r="J1718" t="str">
            <v/>
          </cell>
          <cell r="N1718" t="str">
            <v/>
          </cell>
          <cell r="O1718" t="str">
            <v/>
          </cell>
          <cell r="P1718" t="str">
            <v/>
          </cell>
          <cell r="Q1718" t="str">
            <v/>
          </cell>
          <cell r="T1718" t="str">
            <v/>
          </cell>
          <cell r="U1718" t="str">
            <v/>
          </cell>
          <cell r="W1718" t="str">
            <v/>
          </cell>
          <cell r="X1718" t="str">
            <v/>
          </cell>
          <cell r="AB1718">
            <v>0</v>
          </cell>
          <cell r="AC1718">
            <v>0</v>
          </cell>
          <cell r="AD1718">
            <v>0</v>
          </cell>
          <cell r="AJ1718">
            <v>0</v>
          </cell>
          <cell r="AK1718">
            <v>0</v>
          </cell>
        </row>
        <row r="1719">
          <cell r="B1719" t="str">
            <v/>
          </cell>
          <cell r="H1719" t="str">
            <v/>
          </cell>
          <cell r="J1719" t="str">
            <v/>
          </cell>
          <cell r="N1719" t="str">
            <v/>
          </cell>
          <cell r="O1719" t="str">
            <v/>
          </cell>
          <cell r="P1719" t="str">
            <v/>
          </cell>
          <cell r="Q1719" t="str">
            <v/>
          </cell>
          <cell r="T1719" t="str">
            <v/>
          </cell>
          <cell r="U1719" t="str">
            <v/>
          </cell>
          <cell r="W1719" t="str">
            <v/>
          </cell>
          <cell r="X1719" t="str">
            <v/>
          </cell>
          <cell r="AB1719">
            <v>0</v>
          </cell>
          <cell r="AC1719">
            <v>0</v>
          </cell>
          <cell r="AD1719">
            <v>0</v>
          </cell>
          <cell r="AJ1719">
            <v>0</v>
          </cell>
          <cell r="AK1719">
            <v>0</v>
          </cell>
        </row>
        <row r="1720">
          <cell r="B1720" t="str">
            <v/>
          </cell>
          <cell r="H1720" t="str">
            <v/>
          </cell>
          <cell r="J1720" t="str">
            <v/>
          </cell>
          <cell r="N1720" t="str">
            <v/>
          </cell>
          <cell r="O1720" t="str">
            <v/>
          </cell>
          <cell r="P1720" t="str">
            <v/>
          </cell>
          <cell r="Q1720" t="str">
            <v/>
          </cell>
          <cell r="T1720" t="str">
            <v/>
          </cell>
          <cell r="U1720" t="str">
            <v/>
          </cell>
          <cell r="W1720" t="str">
            <v/>
          </cell>
          <cell r="X1720" t="str">
            <v/>
          </cell>
          <cell r="AB1720">
            <v>0</v>
          </cell>
          <cell r="AC1720">
            <v>0</v>
          </cell>
          <cell r="AD1720">
            <v>0</v>
          </cell>
          <cell r="AJ1720">
            <v>0</v>
          </cell>
          <cell r="AK1720">
            <v>0</v>
          </cell>
        </row>
        <row r="1721">
          <cell r="B1721" t="str">
            <v/>
          </cell>
          <cell r="H1721" t="str">
            <v/>
          </cell>
          <cell r="J1721" t="str">
            <v/>
          </cell>
          <cell r="N1721" t="str">
            <v/>
          </cell>
          <cell r="O1721" t="str">
            <v/>
          </cell>
          <cell r="P1721" t="str">
            <v/>
          </cell>
          <cell r="Q1721" t="str">
            <v/>
          </cell>
          <cell r="T1721" t="str">
            <v/>
          </cell>
          <cell r="U1721" t="str">
            <v/>
          </cell>
          <cell r="W1721" t="str">
            <v/>
          </cell>
          <cell r="X1721" t="str">
            <v/>
          </cell>
          <cell r="AB1721">
            <v>0</v>
          </cell>
          <cell r="AC1721">
            <v>0</v>
          </cell>
          <cell r="AD1721">
            <v>0</v>
          </cell>
          <cell r="AJ1721">
            <v>0</v>
          </cell>
          <cell r="AK1721">
            <v>0</v>
          </cell>
        </row>
        <row r="1722">
          <cell r="B1722" t="str">
            <v/>
          </cell>
          <cell r="H1722" t="str">
            <v/>
          </cell>
          <cell r="J1722" t="str">
            <v/>
          </cell>
          <cell r="N1722" t="str">
            <v/>
          </cell>
          <cell r="O1722" t="str">
            <v/>
          </cell>
          <cell r="P1722" t="str">
            <v/>
          </cell>
          <cell r="Q1722" t="str">
            <v/>
          </cell>
          <cell r="T1722" t="str">
            <v/>
          </cell>
          <cell r="U1722" t="str">
            <v/>
          </cell>
          <cell r="W1722" t="str">
            <v/>
          </cell>
          <cell r="X1722" t="str">
            <v/>
          </cell>
          <cell r="AB1722">
            <v>0</v>
          </cell>
          <cell r="AC1722">
            <v>0</v>
          </cell>
          <cell r="AD1722">
            <v>0</v>
          </cell>
          <cell r="AJ1722">
            <v>0</v>
          </cell>
          <cell r="AK1722">
            <v>0</v>
          </cell>
        </row>
        <row r="1723">
          <cell r="B1723" t="str">
            <v/>
          </cell>
          <cell r="H1723" t="str">
            <v/>
          </cell>
          <cell r="J1723" t="str">
            <v/>
          </cell>
          <cell r="N1723" t="str">
            <v/>
          </cell>
          <cell r="O1723" t="str">
            <v/>
          </cell>
          <cell r="P1723" t="str">
            <v/>
          </cell>
          <cell r="Q1723" t="str">
            <v/>
          </cell>
          <cell r="T1723" t="str">
            <v/>
          </cell>
          <cell r="U1723" t="str">
            <v/>
          </cell>
          <cell r="W1723" t="str">
            <v/>
          </cell>
          <cell r="X1723" t="str">
            <v/>
          </cell>
          <cell r="AB1723">
            <v>0</v>
          </cell>
          <cell r="AC1723">
            <v>0</v>
          </cell>
          <cell r="AD1723">
            <v>0</v>
          </cell>
          <cell r="AJ1723">
            <v>0</v>
          </cell>
          <cell r="AK1723">
            <v>0</v>
          </cell>
        </row>
        <row r="1724">
          <cell r="B1724" t="str">
            <v/>
          </cell>
          <cell r="H1724" t="str">
            <v/>
          </cell>
          <cell r="J1724" t="str">
            <v/>
          </cell>
          <cell r="N1724" t="str">
            <v/>
          </cell>
          <cell r="O1724" t="str">
            <v/>
          </cell>
          <cell r="P1724" t="str">
            <v/>
          </cell>
          <cell r="Q1724" t="str">
            <v/>
          </cell>
          <cell r="T1724" t="str">
            <v/>
          </cell>
          <cell r="U1724" t="str">
            <v/>
          </cell>
          <cell r="W1724" t="str">
            <v/>
          </cell>
          <cell r="X1724" t="str">
            <v/>
          </cell>
          <cell r="AB1724">
            <v>0</v>
          </cell>
          <cell r="AC1724">
            <v>0</v>
          </cell>
          <cell r="AD1724">
            <v>0</v>
          </cell>
          <cell r="AJ1724">
            <v>0</v>
          </cell>
          <cell r="AK1724">
            <v>0</v>
          </cell>
        </row>
        <row r="1725">
          <cell r="B1725" t="str">
            <v/>
          </cell>
          <cell r="H1725" t="str">
            <v/>
          </cell>
          <cell r="J1725" t="str">
            <v/>
          </cell>
          <cell r="N1725" t="str">
            <v/>
          </cell>
          <cell r="O1725" t="str">
            <v/>
          </cell>
          <cell r="P1725" t="str">
            <v/>
          </cell>
          <cell r="Q1725" t="str">
            <v/>
          </cell>
          <cell r="T1725" t="str">
            <v/>
          </cell>
          <cell r="U1725" t="str">
            <v/>
          </cell>
          <cell r="W1725" t="str">
            <v/>
          </cell>
          <cell r="X1725" t="str">
            <v/>
          </cell>
          <cell r="AB1725">
            <v>0</v>
          </cell>
          <cell r="AC1725">
            <v>0</v>
          </cell>
          <cell r="AD1725">
            <v>0</v>
          </cell>
          <cell r="AJ1725">
            <v>0</v>
          </cell>
          <cell r="AK1725">
            <v>0</v>
          </cell>
        </row>
        <row r="1726">
          <cell r="B1726" t="str">
            <v/>
          </cell>
          <cell r="H1726" t="str">
            <v/>
          </cell>
          <cell r="J1726" t="str">
            <v/>
          </cell>
          <cell r="N1726" t="str">
            <v/>
          </cell>
          <cell r="O1726" t="str">
            <v/>
          </cell>
          <cell r="P1726" t="str">
            <v/>
          </cell>
          <cell r="Q1726" t="str">
            <v/>
          </cell>
          <cell r="T1726" t="str">
            <v/>
          </cell>
          <cell r="U1726" t="str">
            <v/>
          </cell>
          <cell r="W1726" t="str">
            <v/>
          </cell>
          <cell r="X1726" t="str">
            <v/>
          </cell>
          <cell r="AB1726">
            <v>0</v>
          </cell>
          <cell r="AC1726">
            <v>0</v>
          </cell>
          <cell r="AD1726">
            <v>0</v>
          </cell>
          <cell r="AJ1726">
            <v>0</v>
          </cell>
          <cell r="AK1726">
            <v>0</v>
          </cell>
        </row>
        <row r="1727">
          <cell r="B1727" t="str">
            <v/>
          </cell>
          <cell r="H1727" t="str">
            <v/>
          </cell>
          <cell r="J1727" t="str">
            <v/>
          </cell>
          <cell r="N1727" t="str">
            <v/>
          </cell>
          <cell r="O1727" t="str">
            <v/>
          </cell>
          <cell r="P1727" t="str">
            <v/>
          </cell>
          <cell r="Q1727" t="str">
            <v/>
          </cell>
          <cell r="T1727" t="str">
            <v/>
          </cell>
          <cell r="U1727" t="str">
            <v/>
          </cell>
          <cell r="W1727" t="str">
            <v/>
          </cell>
          <cell r="X1727" t="str">
            <v/>
          </cell>
          <cell r="AB1727">
            <v>0</v>
          </cell>
          <cell r="AC1727">
            <v>0</v>
          </cell>
          <cell r="AD1727">
            <v>0</v>
          </cell>
          <cell r="AJ1727">
            <v>0</v>
          </cell>
          <cell r="AK1727">
            <v>0</v>
          </cell>
        </row>
        <row r="1728">
          <cell r="B1728" t="str">
            <v/>
          </cell>
          <cell r="H1728" t="str">
            <v/>
          </cell>
          <cell r="J1728" t="str">
            <v/>
          </cell>
          <cell r="N1728" t="str">
            <v/>
          </cell>
          <cell r="O1728" t="str">
            <v/>
          </cell>
          <cell r="P1728" t="str">
            <v/>
          </cell>
          <cell r="Q1728" t="str">
            <v/>
          </cell>
          <cell r="T1728" t="str">
            <v/>
          </cell>
          <cell r="U1728" t="str">
            <v/>
          </cell>
          <cell r="W1728" t="str">
            <v/>
          </cell>
          <cell r="X1728" t="str">
            <v/>
          </cell>
          <cell r="AB1728">
            <v>0</v>
          </cell>
          <cell r="AC1728">
            <v>0</v>
          </cell>
          <cell r="AD1728">
            <v>0</v>
          </cell>
          <cell r="AJ1728">
            <v>0</v>
          </cell>
          <cell r="AK1728">
            <v>0</v>
          </cell>
        </row>
        <row r="1729">
          <cell r="B1729" t="str">
            <v/>
          </cell>
          <cell r="H1729" t="str">
            <v/>
          </cell>
          <cell r="J1729" t="str">
            <v/>
          </cell>
          <cell r="N1729" t="str">
            <v/>
          </cell>
          <cell r="O1729" t="str">
            <v/>
          </cell>
          <cell r="P1729" t="str">
            <v/>
          </cell>
          <cell r="Q1729" t="str">
            <v/>
          </cell>
          <cell r="T1729" t="str">
            <v/>
          </cell>
          <cell r="U1729" t="str">
            <v/>
          </cell>
          <cell r="W1729" t="str">
            <v/>
          </cell>
          <cell r="X1729" t="str">
            <v/>
          </cell>
          <cell r="AB1729">
            <v>0</v>
          </cell>
          <cell r="AC1729">
            <v>0</v>
          </cell>
          <cell r="AD1729">
            <v>0</v>
          </cell>
          <cell r="AJ1729">
            <v>0</v>
          </cell>
          <cell r="AK1729">
            <v>0</v>
          </cell>
        </row>
        <row r="1730">
          <cell r="B1730" t="str">
            <v/>
          </cell>
          <cell r="H1730" t="str">
            <v/>
          </cell>
          <cell r="J1730" t="str">
            <v/>
          </cell>
          <cell r="N1730" t="str">
            <v/>
          </cell>
          <cell r="O1730" t="str">
            <v/>
          </cell>
          <cell r="P1730" t="str">
            <v/>
          </cell>
          <cell r="Q1730" t="str">
            <v/>
          </cell>
          <cell r="T1730" t="str">
            <v/>
          </cell>
          <cell r="U1730" t="str">
            <v/>
          </cell>
          <cell r="W1730" t="str">
            <v/>
          </cell>
          <cell r="X1730" t="str">
            <v/>
          </cell>
          <cell r="AB1730">
            <v>0</v>
          </cell>
          <cell r="AC1730">
            <v>0</v>
          </cell>
          <cell r="AD1730">
            <v>0</v>
          </cell>
          <cell r="AJ1730">
            <v>0</v>
          </cell>
          <cell r="AK1730">
            <v>0</v>
          </cell>
        </row>
        <row r="1731">
          <cell r="B1731" t="str">
            <v/>
          </cell>
          <cell r="H1731" t="str">
            <v/>
          </cell>
          <cell r="J1731" t="str">
            <v/>
          </cell>
          <cell r="N1731" t="str">
            <v/>
          </cell>
          <cell r="O1731" t="str">
            <v/>
          </cell>
          <cell r="P1731" t="str">
            <v/>
          </cell>
          <cell r="Q1731" t="str">
            <v/>
          </cell>
          <cell r="T1731" t="str">
            <v/>
          </cell>
          <cell r="U1731" t="str">
            <v/>
          </cell>
          <cell r="W1731" t="str">
            <v/>
          </cell>
          <cell r="X1731" t="str">
            <v/>
          </cell>
          <cell r="AB1731">
            <v>0</v>
          </cell>
          <cell r="AC1731">
            <v>0</v>
          </cell>
          <cell r="AD1731">
            <v>0</v>
          </cell>
          <cell r="AJ1731">
            <v>0</v>
          </cell>
          <cell r="AK1731">
            <v>0</v>
          </cell>
        </row>
        <row r="1732">
          <cell r="B1732" t="str">
            <v/>
          </cell>
          <cell r="H1732" t="str">
            <v/>
          </cell>
          <cell r="J1732" t="str">
            <v/>
          </cell>
          <cell r="N1732" t="str">
            <v/>
          </cell>
          <cell r="O1732" t="str">
            <v/>
          </cell>
          <cell r="P1732" t="str">
            <v/>
          </cell>
          <cell r="Q1732" t="str">
            <v/>
          </cell>
          <cell r="T1732" t="str">
            <v/>
          </cell>
          <cell r="U1732" t="str">
            <v/>
          </cell>
          <cell r="W1732" t="str">
            <v/>
          </cell>
          <cell r="X1732" t="str">
            <v/>
          </cell>
          <cell r="AB1732">
            <v>0</v>
          </cell>
          <cell r="AC1732">
            <v>0</v>
          </cell>
          <cell r="AD1732">
            <v>0</v>
          </cell>
          <cell r="AJ1732">
            <v>0</v>
          </cell>
          <cell r="AK1732">
            <v>0</v>
          </cell>
        </row>
        <row r="1733">
          <cell r="B1733" t="str">
            <v/>
          </cell>
          <cell r="H1733" t="str">
            <v/>
          </cell>
          <cell r="J1733" t="str">
            <v/>
          </cell>
          <cell r="N1733" t="str">
            <v/>
          </cell>
          <cell r="O1733" t="str">
            <v/>
          </cell>
          <cell r="P1733" t="str">
            <v/>
          </cell>
          <cell r="Q1733" t="str">
            <v/>
          </cell>
          <cell r="T1733" t="str">
            <v/>
          </cell>
          <cell r="U1733" t="str">
            <v/>
          </cell>
          <cell r="W1733" t="str">
            <v/>
          </cell>
          <cell r="X1733" t="str">
            <v/>
          </cell>
          <cell r="AB1733">
            <v>0</v>
          </cell>
          <cell r="AC1733">
            <v>0</v>
          </cell>
          <cell r="AD1733">
            <v>0</v>
          </cell>
          <cell r="AJ1733">
            <v>0</v>
          </cell>
          <cell r="AK1733">
            <v>0</v>
          </cell>
        </row>
        <row r="1734">
          <cell r="B1734" t="str">
            <v/>
          </cell>
          <cell r="H1734" t="str">
            <v/>
          </cell>
          <cell r="J1734" t="str">
            <v/>
          </cell>
          <cell r="N1734" t="str">
            <v/>
          </cell>
          <cell r="O1734" t="str">
            <v/>
          </cell>
          <cell r="P1734" t="str">
            <v/>
          </cell>
          <cell r="Q1734" t="str">
            <v/>
          </cell>
          <cell r="T1734" t="str">
            <v/>
          </cell>
          <cell r="U1734" t="str">
            <v/>
          </cell>
          <cell r="W1734" t="str">
            <v/>
          </cell>
          <cell r="X1734" t="str">
            <v/>
          </cell>
          <cell r="AB1734">
            <v>0</v>
          </cell>
          <cell r="AC1734">
            <v>0</v>
          </cell>
          <cell r="AD1734">
            <v>0</v>
          </cell>
          <cell r="AJ1734">
            <v>0</v>
          </cell>
          <cell r="AK1734">
            <v>0</v>
          </cell>
        </row>
        <row r="1735">
          <cell r="B1735" t="str">
            <v/>
          </cell>
          <cell r="H1735" t="str">
            <v/>
          </cell>
          <cell r="J1735" t="str">
            <v/>
          </cell>
          <cell r="N1735" t="str">
            <v/>
          </cell>
          <cell r="O1735" t="str">
            <v/>
          </cell>
          <cell r="P1735" t="str">
            <v/>
          </cell>
          <cell r="Q1735" t="str">
            <v/>
          </cell>
          <cell r="T1735" t="str">
            <v/>
          </cell>
          <cell r="U1735" t="str">
            <v/>
          </cell>
          <cell r="W1735" t="str">
            <v/>
          </cell>
          <cell r="X1735" t="str">
            <v/>
          </cell>
          <cell r="AB1735">
            <v>0</v>
          </cell>
          <cell r="AC1735">
            <v>0</v>
          </cell>
          <cell r="AD1735">
            <v>0</v>
          </cell>
          <cell r="AJ1735">
            <v>0</v>
          </cell>
          <cell r="AK1735">
            <v>0</v>
          </cell>
        </row>
        <row r="1736">
          <cell r="B1736" t="str">
            <v/>
          </cell>
          <cell r="H1736" t="str">
            <v/>
          </cell>
          <cell r="J1736" t="str">
            <v/>
          </cell>
          <cell r="N1736" t="str">
            <v/>
          </cell>
          <cell r="O1736" t="str">
            <v/>
          </cell>
          <cell r="P1736" t="str">
            <v/>
          </cell>
          <cell r="Q1736" t="str">
            <v/>
          </cell>
          <cell r="T1736" t="str">
            <v/>
          </cell>
          <cell r="U1736" t="str">
            <v/>
          </cell>
          <cell r="W1736" t="str">
            <v/>
          </cell>
          <cell r="X1736" t="str">
            <v/>
          </cell>
          <cell r="AB1736">
            <v>0</v>
          </cell>
          <cell r="AC1736">
            <v>0</v>
          </cell>
          <cell r="AD1736">
            <v>0</v>
          </cell>
          <cell r="AJ1736">
            <v>0</v>
          </cell>
          <cell r="AK1736">
            <v>0</v>
          </cell>
        </row>
        <row r="1737">
          <cell r="B1737" t="str">
            <v/>
          </cell>
          <cell r="H1737" t="str">
            <v/>
          </cell>
          <cell r="J1737" t="str">
            <v/>
          </cell>
          <cell r="N1737" t="str">
            <v/>
          </cell>
          <cell r="O1737" t="str">
            <v/>
          </cell>
          <cell r="P1737" t="str">
            <v/>
          </cell>
          <cell r="Q1737" t="str">
            <v/>
          </cell>
          <cell r="T1737" t="str">
            <v/>
          </cell>
          <cell r="U1737" t="str">
            <v/>
          </cell>
          <cell r="W1737" t="str">
            <v/>
          </cell>
          <cell r="X1737" t="str">
            <v/>
          </cell>
          <cell r="AB1737">
            <v>0</v>
          </cell>
          <cell r="AC1737">
            <v>0</v>
          </cell>
          <cell r="AD1737">
            <v>0</v>
          </cell>
          <cell r="AJ1737">
            <v>0</v>
          </cell>
          <cell r="AK1737">
            <v>0</v>
          </cell>
        </row>
        <row r="1738">
          <cell r="B1738" t="str">
            <v/>
          </cell>
          <cell r="H1738" t="str">
            <v/>
          </cell>
          <cell r="J1738" t="str">
            <v/>
          </cell>
          <cell r="N1738" t="str">
            <v/>
          </cell>
          <cell r="O1738" t="str">
            <v/>
          </cell>
          <cell r="P1738" t="str">
            <v/>
          </cell>
          <cell r="Q1738" t="str">
            <v/>
          </cell>
          <cell r="T1738" t="str">
            <v/>
          </cell>
          <cell r="U1738" t="str">
            <v/>
          </cell>
          <cell r="W1738" t="str">
            <v/>
          </cell>
          <cell r="X1738" t="str">
            <v/>
          </cell>
          <cell r="AB1738">
            <v>0</v>
          </cell>
          <cell r="AC1738">
            <v>0</v>
          </cell>
          <cell r="AD1738">
            <v>0</v>
          </cell>
          <cell r="AJ1738">
            <v>0</v>
          </cell>
          <cell r="AK1738">
            <v>0</v>
          </cell>
        </row>
        <row r="1739">
          <cell r="B1739" t="str">
            <v/>
          </cell>
          <cell r="H1739" t="str">
            <v/>
          </cell>
          <cell r="J1739" t="str">
            <v/>
          </cell>
          <cell r="N1739" t="str">
            <v/>
          </cell>
          <cell r="O1739" t="str">
            <v/>
          </cell>
          <cell r="P1739" t="str">
            <v/>
          </cell>
          <cell r="Q1739" t="str">
            <v/>
          </cell>
          <cell r="T1739" t="str">
            <v/>
          </cell>
          <cell r="U1739" t="str">
            <v/>
          </cell>
          <cell r="W1739" t="str">
            <v/>
          </cell>
          <cell r="X1739" t="str">
            <v/>
          </cell>
          <cell r="AB1739">
            <v>0</v>
          </cell>
          <cell r="AC1739">
            <v>0</v>
          </cell>
          <cell r="AD1739">
            <v>0</v>
          </cell>
          <cell r="AJ1739">
            <v>0</v>
          </cell>
          <cell r="AK1739">
            <v>0</v>
          </cell>
        </row>
        <row r="1740">
          <cell r="B1740" t="str">
            <v/>
          </cell>
          <cell r="H1740" t="str">
            <v/>
          </cell>
          <cell r="J1740" t="str">
            <v/>
          </cell>
          <cell r="N1740" t="str">
            <v/>
          </cell>
          <cell r="O1740" t="str">
            <v/>
          </cell>
          <cell r="P1740" t="str">
            <v/>
          </cell>
          <cell r="Q1740" t="str">
            <v/>
          </cell>
          <cell r="T1740" t="str">
            <v/>
          </cell>
          <cell r="U1740" t="str">
            <v/>
          </cell>
          <cell r="W1740" t="str">
            <v/>
          </cell>
          <cell r="X1740" t="str">
            <v/>
          </cell>
          <cell r="AB1740">
            <v>0</v>
          </cell>
          <cell r="AC1740">
            <v>0</v>
          </cell>
          <cell r="AD1740">
            <v>0</v>
          </cell>
          <cell r="AJ1740">
            <v>0</v>
          </cell>
          <cell r="AK1740">
            <v>0</v>
          </cell>
        </row>
        <row r="1741">
          <cell r="B1741" t="str">
            <v/>
          </cell>
          <cell r="H1741" t="str">
            <v/>
          </cell>
          <cell r="J1741" t="str">
            <v/>
          </cell>
          <cell r="N1741" t="str">
            <v/>
          </cell>
          <cell r="O1741" t="str">
            <v/>
          </cell>
          <cell r="P1741" t="str">
            <v/>
          </cell>
          <cell r="Q1741" t="str">
            <v/>
          </cell>
          <cell r="T1741" t="str">
            <v/>
          </cell>
          <cell r="U1741" t="str">
            <v/>
          </cell>
          <cell r="W1741" t="str">
            <v/>
          </cell>
          <cell r="X1741" t="str">
            <v/>
          </cell>
          <cell r="AB1741">
            <v>0</v>
          </cell>
          <cell r="AC1741">
            <v>0</v>
          </cell>
          <cell r="AD1741">
            <v>0</v>
          </cell>
          <cell r="AJ1741">
            <v>0</v>
          </cell>
          <cell r="AK1741">
            <v>0</v>
          </cell>
        </row>
        <row r="1742">
          <cell r="B1742" t="str">
            <v/>
          </cell>
          <cell r="H1742" t="str">
            <v/>
          </cell>
          <cell r="J1742" t="str">
            <v/>
          </cell>
          <cell r="N1742" t="str">
            <v/>
          </cell>
          <cell r="O1742" t="str">
            <v/>
          </cell>
          <cell r="P1742" t="str">
            <v/>
          </cell>
          <cell r="Q1742" t="str">
            <v/>
          </cell>
          <cell r="T1742" t="str">
            <v/>
          </cell>
          <cell r="U1742" t="str">
            <v/>
          </cell>
          <cell r="W1742" t="str">
            <v/>
          </cell>
          <cell r="X1742" t="str">
            <v/>
          </cell>
          <cell r="AB1742">
            <v>0</v>
          </cell>
          <cell r="AC1742">
            <v>0</v>
          </cell>
          <cell r="AD1742">
            <v>0</v>
          </cell>
          <cell r="AJ1742">
            <v>0</v>
          </cell>
          <cell r="AK1742">
            <v>0</v>
          </cell>
        </row>
        <row r="1743">
          <cell r="B1743" t="str">
            <v/>
          </cell>
          <cell r="H1743" t="str">
            <v/>
          </cell>
          <cell r="J1743" t="str">
            <v/>
          </cell>
          <cell r="N1743" t="str">
            <v/>
          </cell>
          <cell r="O1743" t="str">
            <v/>
          </cell>
          <cell r="P1743" t="str">
            <v/>
          </cell>
          <cell r="Q1743" t="str">
            <v/>
          </cell>
          <cell r="T1743" t="str">
            <v/>
          </cell>
          <cell r="U1743" t="str">
            <v/>
          </cell>
          <cell r="W1743" t="str">
            <v/>
          </cell>
          <cell r="X1743" t="str">
            <v/>
          </cell>
          <cell r="AB1743">
            <v>0</v>
          </cell>
          <cell r="AC1743">
            <v>0</v>
          </cell>
          <cell r="AD1743">
            <v>0</v>
          </cell>
          <cell r="AJ1743">
            <v>0</v>
          </cell>
          <cell r="AK1743">
            <v>0</v>
          </cell>
        </row>
        <row r="1744">
          <cell r="B1744" t="str">
            <v/>
          </cell>
          <cell r="H1744" t="str">
            <v/>
          </cell>
          <cell r="J1744" t="str">
            <v/>
          </cell>
          <cell r="N1744" t="str">
            <v/>
          </cell>
          <cell r="O1744" t="str">
            <v/>
          </cell>
          <cell r="P1744" t="str">
            <v/>
          </cell>
          <cell r="Q1744" t="str">
            <v/>
          </cell>
          <cell r="T1744" t="str">
            <v/>
          </cell>
          <cell r="U1744" t="str">
            <v/>
          </cell>
          <cell r="W1744" t="str">
            <v/>
          </cell>
          <cell r="X1744" t="str">
            <v/>
          </cell>
          <cell r="AB1744">
            <v>0</v>
          </cell>
          <cell r="AC1744">
            <v>0</v>
          </cell>
          <cell r="AD1744">
            <v>0</v>
          </cell>
          <cell r="AJ1744">
            <v>0</v>
          </cell>
          <cell r="AK1744">
            <v>0</v>
          </cell>
        </row>
        <row r="1745">
          <cell r="B1745" t="str">
            <v/>
          </cell>
          <cell r="H1745" t="str">
            <v/>
          </cell>
          <cell r="J1745" t="str">
            <v/>
          </cell>
          <cell r="N1745" t="str">
            <v/>
          </cell>
          <cell r="O1745" t="str">
            <v/>
          </cell>
          <cell r="P1745" t="str">
            <v/>
          </cell>
          <cell r="Q1745" t="str">
            <v/>
          </cell>
          <cell r="T1745" t="str">
            <v/>
          </cell>
          <cell r="U1745" t="str">
            <v/>
          </cell>
          <cell r="W1745" t="str">
            <v/>
          </cell>
          <cell r="X1745" t="str">
            <v/>
          </cell>
          <cell r="AB1745">
            <v>0</v>
          </cell>
          <cell r="AC1745">
            <v>0</v>
          </cell>
          <cell r="AD1745">
            <v>0</v>
          </cell>
          <cell r="AJ1745">
            <v>0</v>
          </cell>
          <cell r="AK1745">
            <v>0</v>
          </cell>
        </row>
        <row r="1746">
          <cell r="B1746" t="str">
            <v/>
          </cell>
          <cell r="H1746" t="str">
            <v/>
          </cell>
          <cell r="J1746" t="str">
            <v/>
          </cell>
          <cell r="N1746" t="str">
            <v/>
          </cell>
          <cell r="O1746" t="str">
            <v/>
          </cell>
          <cell r="P1746" t="str">
            <v/>
          </cell>
          <cell r="Q1746" t="str">
            <v/>
          </cell>
          <cell r="T1746" t="str">
            <v/>
          </cell>
          <cell r="U1746" t="str">
            <v/>
          </cell>
          <cell r="W1746" t="str">
            <v/>
          </cell>
          <cell r="X1746" t="str">
            <v/>
          </cell>
          <cell r="AB1746">
            <v>0</v>
          </cell>
          <cell r="AC1746">
            <v>0</v>
          </cell>
          <cell r="AD1746">
            <v>0</v>
          </cell>
          <cell r="AJ1746">
            <v>0</v>
          </cell>
          <cell r="AK1746">
            <v>0</v>
          </cell>
        </row>
        <row r="1747">
          <cell r="B1747" t="str">
            <v/>
          </cell>
          <cell r="H1747" t="str">
            <v/>
          </cell>
          <cell r="J1747" t="str">
            <v/>
          </cell>
          <cell r="N1747" t="str">
            <v/>
          </cell>
          <cell r="O1747" t="str">
            <v/>
          </cell>
          <cell r="P1747" t="str">
            <v/>
          </cell>
          <cell r="Q1747" t="str">
            <v/>
          </cell>
          <cell r="T1747" t="str">
            <v/>
          </cell>
          <cell r="U1747" t="str">
            <v/>
          </cell>
          <cell r="W1747" t="str">
            <v/>
          </cell>
          <cell r="X1747" t="str">
            <v/>
          </cell>
          <cell r="AB1747">
            <v>0</v>
          </cell>
          <cell r="AC1747">
            <v>0</v>
          </cell>
          <cell r="AD1747">
            <v>0</v>
          </cell>
          <cell r="AJ1747">
            <v>0</v>
          </cell>
          <cell r="AK1747">
            <v>0</v>
          </cell>
        </row>
        <row r="1748">
          <cell r="B1748" t="str">
            <v/>
          </cell>
          <cell r="H1748" t="str">
            <v/>
          </cell>
          <cell r="J1748" t="str">
            <v/>
          </cell>
          <cell r="N1748" t="str">
            <v/>
          </cell>
          <cell r="O1748" t="str">
            <v/>
          </cell>
          <cell r="P1748" t="str">
            <v/>
          </cell>
          <cell r="Q1748" t="str">
            <v/>
          </cell>
          <cell r="T1748" t="str">
            <v/>
          </cell>
          <cell r="U1748" t="str">
            <v/>
          </cell>
          <cell r="W1748" t="str">
            <v/>
          </cell>
          <cell r="X1748" t="str">
            <v/>
          </cell>
          <cell r="AB1748">
            <v>0</v>
          </cell>
          <cell r="AC1748">
            <v>0</v>
          </cell>
          <cell r="AD1748">
            <v>0</v>
          </cell>
          <cell r="AJ1748">
            <v>0</v>
          </cell>
          <cell r="AK1748">
            <v>0</v>
          </cell>
        </row>
        <row r="1749">
          <cell r="B1749" t="str">
            <v/>
          </cell>
          <cell r="H1749" t="str">
            <v/>
          </cell>
          <cell r="J1749" t="str">
            <v/>
          </cell>
          <cell r="N1749" t="str">
            <v/>
          </cell>
          <cell r="O1749" t="str">
            <v/>
          </cell>
          <cell r="P1749" t="str">
            <v/>
          </cell>
          <cell r="Q1749" t="str">
            <v/>
          </cell>
          <cell r="T1749" t="str">
            <v/>
          </cell>
          <cell r="U1749" t="str">
            <v/>
          </cell>
          <cell r="W1749" t="str">
            <v/>
          </cell>
          <cell r="X1749" t="str">
            <v/>
          </cell>
          <cell r="AB1749">
            <v>0</v>
          </cell>
          <cell r="AC1749">
            <v>0</v>
          </cell>
          <cell r="AD1749">
            <v>0</v>
          </cell>
          <cell r="AJ1749">
            <v>0</v>
          </cell>
          <cell r="AK1749">
            <v>0</v>
          </cell>
        </row>
        <row r="1750">
          <cell r="B1750" t="str">
            <v/>
          </cell>
          <cell r="H1750" t="str">
            <v/>
          </cell>
          <cell r="J1750" t="str">
            <v/>
          </cell>
          <cell r="N1750" t="str">
            <v/>
          </cell>
          <cell r="O1750" t="str">
            <v/>
          </cell>
          <cell r="P1750" t="str">
            <v/>
          </cell>
          <cell r="Q1750" t="str">
            <v/>
          </cell>
          <cell r="T1750" t="str">
            <v/>
          </cell>
          <cell r="U1750" t="str">
            <v/>
          </cell>
          <cell r="W1750" t="str">
            <v/>
          </cell>
          <cell r="X1750" t="str">
            <v/>
          </cell>
          <cell r="AB1750">
            <v>0</v>
          </cell>
          <cell r="AC1750">
            <v>0</v>
          </cell>
          <cell r="AD1750">
            <v>0</v>
          </cell>
          <cell r="AJ1750">
            <v>0</v>
          </cell>
          <cell r="AK1750">
            <v>0</v>
          </cell>
        </row>
        <row r="1751">
          <cell r="B1751" t="str">
            <v/>
          </cell>
          <cell r="H1751" t="str">
            <v/>
          </cell>
          <cell r="J1751" t="str">
            <v/>
          </cell>
          <cell r="N1751" t="str">
            <v/>
          </cell>
          <cell r="O1751" t="str">
            <v/>
          </cell>
          <cell r="P1751" t="str">
            <v/>
          </cell>
          <cell r="Q1751" t="str">
            <v/>
          </cell>
          <cell r="T1751" t="str">
            <v/>
          </cell>
          <cell r="U1751" t="str">
            <v/>
          </cell>
          <cell r="W1751" t="str">
            <v/>
          </cell>
          <cell r="X1751" t="str">
            <v/>
          </cell>
          <cell r="AB1751">
            <v>0</v>
          </cell>
          <cell r="AC1751">
            <v>0</v>
          </cell>
          <cell r="AD1751">
            <v>0</v>
          </cell>
          <cell r="AJ1751">
            <v>0</v>
          </cell>
          <cell r="AK1751">
            <v>0</v>
          </cell>
        </row>
        <row r="1752">
          <cell r="B1752" t="str">
            <v/>
          </cell>
          <cell r="H1752" t="str">
            <v/>
          </cell>
          <cell r="J1752" t="str">
            <v/>
          </cell>
          <cell r="N1752" t="str">
            <v/>
          </cell>
          <cell r="O1752" t="str">
            <v/>
          </cell>
          <cell r="P1752" t="str">
            <v/>
          </cell>
          <cell r="Q1752" t="str">
            <v/>
          </cell>
          <cell r="T1752" t="str">
            <v/>
          </cell>
          <cell r="U1752" t="str">
            <v/>
          </cell>
          <cell r="W1752" t="str">
            <v/>
          </cell>
          <cell r="X1752" t="str">
            <v/>
          </cell>
          <cell r="AB1752">
            <v>0</v>
          </cell>
          <cell r="AC1752">
            <v>0</v>
          </cell>
          <cell r="AD1752">
            <v>0</v>
          </cell>
          <cell r="AJ1752">
            <v>0</v>
          </cell>
          <cell r="AK1752">
            <v>0</v>
          </cell>
        </row>
        <row r="1753">
          <cell r="B1753" t="str">
            <v/>
          </cell>
          <cell r="H1753" t="str">
            <v/>
          </cell>
          <cell r="J1753" t="str">
            <v/>
          </cell>
          <cell r="N1753" t="str">
            <v/>
          </cell>
          <cell r="O1753" t="str">
            <v/>
          </cell>
          <cell r="P1753" t="str">
            <v/>
          </cell>
          <cell r="Q1753" t="str">
            <v/>
          </cell>
          <cell r="T1753" t="str">
            <v/>
          </cell>
          <cell r="U1753" t="str">
            <v/>
          </cell>
          <cell r="W1753" t="str">
            <v/>
          </cell>
          <cell r="X1753" t="str">
            <v/>
          </cell>
          <cell r="AB1753">
            <v>0</v>
          </cell>
          <cell r="AC1753">
            <v>0</v>
          </cell>
          <cell r="AD1753">
            <v>0</v>
          </cell>
          <cell r="AJ1753">
            <v>0</v>
          </cell>
          <cell r="AK1753">
            <v>0</v>
          </cell>
        </row>
        <row r="1754">
          <cell r="B1754" t="str">
            <v/>
          </cell>
          <cell r="H1754" t="str">
            <v/>
          </cell>
          <cell r="J1754" t="str">
            <v/>
          </cell>
          <cell r="N1754" t="str">
            <v/>
          </cell>
          <cell r="O1754" t="str">
            <v/>
          </cell>
          <cell r="P1754" t="str">
            <v/>
          </cell>
          <cell r="Q1754" t="str">
            <v/>
          </cell>
          <cell r="T1754" t="str">
            <v/>
          </cell>
          <cell r="U1754" t="str">
            <v/>
          </cell>
          <cell r="W1754" t="str">
            <v/>
          </cell>
          <cell r="X1754" t="str">
            <v/>
          </cell>
          <cell r="AB1754">
            <v>0</v>
          </cell>
          <cell r="AC1754">
            <v>0</v>
          </cell>
          <cell r="AD1754">
            <v>0</v>
          </cell>
          <cell r="AJ1754">
            <v>0</v>
          </cell>
          <cell r="AK1754">
            <v>0</v>
          </cell>
        </row>
        <row r="1755">
          <cell r="B1755" t="str">
            <v/>
          </cell>
          <cell r="H1755" t="str">
            <v/>
          </cell>
          <cell r="J1755" t="str">
            <v/>
          </cell>
          <cell r="N1755" t="str">
            <v/>
          </cell>
          <cell r="O1755" t="str">
            <v/>
          </cell>
          <cell r="P1755" t="str">
            <v/>
          </cell>
          <cell r="Q1755" t="str">
            <v/>
          </cell>
          <cell r="T1755" t="str">
            <v/>
          </cell>
          <cell r="U1755" t="str">
            <v/>
          </cell>
          <cell r="W1755" t="str">
            <v/>
          </cell>
          <cell r="X1755" t="str">
            <v/>
          </cell>
          <cell r="AB1755">
            <v>0</v>
          </cell>
          <cell r="AC1755">
            <v>0</v>
          </cell>
          <cell r="AD1755">
            <v>0</v>
          </cell>
          <cell r="AJ1755">
            <v>0</v>
          </cell>
          <cell r="AK1755">
            <v>0</v>
          </cell>
        </row>
        <row r="1756">
          <cell r="B1756" t="str">
            <v/>
          </cell>
          <cell r="H1756" t="str">
            <v/>
          </cell>
          <cell r="J1756" t="str">
            <v/>
          </cell>
          <cell r="N1756" t="str">
            <v/>
          </cell>
          <cell r="O1756" t="str">
            <v/>
          </cell>
          <cell r="P1756" t="str">
            <v/>
          </cell>
          <cell r="Q1756" t="str">
            <v/>
          </cell>
          <cell r="T1756" t="str">
            <v/>
          </cell>
          <cell r="U1756" t="str">
            <v/>
          </cell>
          <cell r="W1756" t="str">
            <v/>
          </cell>
          <cell r="X1756" t="str">
            <v/>
          </cell>
          <cell r="AB1756">
            <v>0</v>
          </cell>
          <cell r="AC1756">
            <v>0</v>
          </cell>
          <cell r="AD1756">
            <v>0</v>
          </cell>
          <cell r="AJ1756">
            <v>0</v>
          </cell>
          <cell r="AK1756">
            <v>0</v>
          </cell>
        </row>
        <row r="1757">
          <cell r="B1757" t="str">
            <v/>
          </cell>
          <cell r="H1757" t="str">
            <v/>
          </cell>
          <cell r="J1757" t="str">
            <v/>
          </cell>
          <cell r="N1757" t="str">
            <v/>
          </cell>
          <cell r="O1757" t="str">
            <v/>
          </cell>
          <cell r="P1757" t="str">
            <v/>
          </cell>
          <cell r="Q1757" t="str">
            <v/>
          </cell>
          <cell r="T1757" t="str">
            <v/>
          </cell>
          <cell r="U1757" t="str">
            <v/>
          </cell>
          <cell r="W1757" t="str">
            <v/>
          </cell>
          <cell r="X1757" t="str">
            <v/>
          </cell>
          <cell r="AB1757">
            <v>0</v>
          </cell>
          <cell r="AC1757">
            <v>0</v>
          </cell>
          <cell r="AD1757">
            <v>0</v>
          </cell>
          <cell r="AJ1757">
            <v>0</v>
          </cell>
          <cell r="AK1757">
            <v>0</v>
          </cell>
        </row>
        <row r="1758">
          <cell r="B1758" t="str">
            <v/>
          </cell>
          <cell r="H1758" t="str">
            <v/>
          </cell>
          <cell r="J1758" t="str">
            <v/>
          </cell>
          <cell r="N1758" t="str">
            <v/>
          </cell>
          <cell r="O1758" t="str">
            <v/>
          </cell>
          <cell r="P1758" t="str">
            <v/>
          </cell>
          <cell r="Q1758" t="str">
            <v/>
          </cell>
          <cell r="T1758" t="str">
            <v/>
          </cell>
          <cell r="U1758" t="str">
            <v/>
          </cell>
          <cell r="W1758" t="str">
            <v/>
          </cell>
          <cell r="X1758" t="str">
            <v/>
          </cell>
          <cell r="AB1758">
            <v>0</v>
          </cell>
          <cell r="AC1758">
            <v>0</v>
          </cell>
          <cell r="AD1758">
            <v>0</v>
          </cell>
          <cell r="AJ1758">
            <v>0</v>
          </cell>
          <cell r="AK1758">
            <v>0</v>
          </cell>
        </row>
        <row r="1759">
          <cell r="B1759" t="str">
            <v/>
          </cell>
          <cell r="H1759" t="str">
            <v/>
          </cell>
          <cell r="J1759" t="str">
            <v/>
          </cell>
          <cell r="N1759" t="str">
            <v/>
          </cell>
          <cell r="O1759" t="str">
            <v/>
          </cell>
          <cell r="P1759" t="str">
            <v/>
          </cell>
          <cell r="Q1759" t="str">
            <v/>
          </cell>
          <cell r="T1759" t="str">
            <v/>
          </cell>
          <cell r="U1759" t="str">
            <v/>
          </cell>
          <cell r="W1759" t="str">
            <v/>
          </cell>
          <cell r="X1759" t="str">
            <v/>
          </cell>
          <cell r="AB1759">
            <v>0</v>
          </cell>
          <cell r="AC1759">
            <v>0</v>
          </cell>
          <cell r="AD1759">
            <v>0</v>
          </cell>
          <cell r="AJ1759">
            <v>0</v>
          </cell>
          <cell r="AK1759">
            <v>0</v>
          </cell>
        </row>
        <row r="1760">
          <cell r="B1760" t="str">
            <v/>
          </cell>
          <cell r="H1760" t="str">
            <v/>
          </cell>
          <cell r="J1760" t="str">
            <v/>
          </cell>
          <cell r="N1760" t="str">
            <v/>
          </cell>
          <cell r="O1760" t="str">
            <v/>
          </cell>
          <cell r="P1760" t="str">
            <v/>
          </cell>
          <cell r="Q1760" t="str">
            <v/>
          </cell>
          <cell r="T1760" t="str">
            <v/>
          </cell>
          <cell r="U1760" t="str">
            <v/>
          </cell>
          <cell r="W1760" t="str">
            <v/>
          </cell>
          <cell r="X1760" t="str">
            <v/>
          </cell>
          <cell r="AB1760">
            <v>0</v>
          </cell>
          <cell r="AC1760">
            <v>0</v>
          </cell>
          <cell r="AD1760">
            <v>0</v>
          </cell>
          <cell r="AJ1760">
            <v>0</v>
          </cell>
          <cell r="AK1760">
            <v>0</v>
          </cell>
        </row>
        <row r="1761">
          <cell r="B1761" t="str">
            <v/>
          </cell>
          <cell r="H1761" t="str">
            <v/>
          </cell>
          <cell r="J1761" t="str">
            <v/>
          </cell>
          <cell r="N1761" t="str">
            <v/>
          </cell>
          <cell r="O1761" t="str">
            <v/>
          </cell>
          <cell r="P1761" t="str">
            <v/>
          </cell>
          <cell r="Q1761" t="str">
            <v/>
          </cell>
          <cell r="T1761" t="str">
            <v/>
          </cell>
          <cell r="U1761" t="str">
            <v/>
          </cell>
          <cell r="W1761" t="str">
            <v/>
          </cell>
          <cell r="X1761" t="str">
            <v/>
          </cell>
          <cell r="AB1761">
            <v>0</v>
          </cell>
          <cell r="AC1761">
            <v>0</v>
          </cell>
          <cell r="AD1761">
            <v>0</v>
          </cell>
          <cell r="AJ1761">
            <v>0</v>
          </cell>
          <cell r="AK1761">
            <v>0</v>
          </cell>
        </row>
        <row r="1762">
          <cell r="B1762" t="str">
            <v/>
          </cell>
          <cell r="H1762" t="str">
            <v/>
          </cell>
          <cell r="J1762" t="str">
            <v/>
          </cell>
          <cell r="N1762" t="str">
            <v/>
          </cell>
          <cell r="O1762" t="str">
            <v/>
          </cell>
          <cell r="P1762" t="str">
            <v/>
          </cell>
          <cell r="Q1762" t="str">
            <v/>
          </cell>
          <cell r="T1762" t="str">
            <v/>
          </cell>
          <cell r="U1762" t="str">
            <v/>
          </cell>
          <cell r="W1762" t="str">
            <v/>
          </cell>
          <cell r="X1762" t="str">
            <v/>
          </cell>
          <cell r="AB1762">
            <v>0</v>
          </cell>
          <cell r="AC1762">
            <v>0</v>
          </cell>
          <cell r="AD1762">
            <v>0</v>
          </cell>
          <cell r="AJ1762">
            <v>0</v>
          </cell>
          <cell r="AK1762">
            <v>0</v>
          </cell>
        </row>
        <row r="1763">
          <cell r="B1763" t="str">
            <v/>
          </cell>
          <cell r="H1763" t="str">
            <v/>
          </cell>
          <cell r="J1763" t="str">
            <v/>
          </cell>
          <cell r="N1763" t="str">
            <v/>
          </cell>
          <cell r="O1763" t="str">
            <v/>
          </cell>
          <cell r="P1763" t="str">
            <v/>
          </cell>
          <cell r="Q1763" t="str">
            <v/>
          </cell>
          <cell r="T1763" t="str">
            <v/>
          </cell>
          <cell r="U1763" t="str">
            <v/>
          </cell>
          <cell r="W1763" t="str">
            <v/>
          </cell>
          <cell r="X1763" t="str">
            <v/>
          </cell>
          <cell r="AB1763">
            <v>0</v>
          </cell>
          <cell r="AC1763">
            <v>0</v>
          </cell>
          <cell r="AD1763">
            <v>0</v>
          </cell>
          <cell r="AJ1763">
            <v>0</v>
          </cell>
          <cell r="AK1763">
            <v>0</v>
          </cell>
        </row>
        <row r="1764">
          <cell r="B1764" t="str">
            <v/>
          </cell>
          <cell r="H1764" t="str">
            <v/>
          </cell>
          <cell r="J1764" t="str">
            <v/>
          </cell>
          <cell r="N1764" t="str">
            <v/>
          </cell>
          <cell r="O1764" t="str">
            <v/>
          </cell>
          <cell r="P1764" t="str">
            <v/>
          </cell>
          <cell r="Q1764" t="str">
            <v/>
          </cell>
          <cell r="T1764" t="str">
            <v/>
          </cell>
          <cell r="U1764" t="str">
            <v/>
          </cell>
          <cell r="W1764" t="str">
            <v/>
          </cell>
          <cell r="X1764" t="str">
            <v/>
          </cell>
          <cell r="AB1764">
            <v>0</v>
          </cell>
          <cell r="AC1764">
            <v>0</v>
          </cell>
          <cell r="AD1764">
            <v>0</v>
          </cell>
          <cell r="AJ1764">
            <v>0</v>
          </cell>
          <cell r="AK1764">
            <v>0</v>
          </cell>
        </row>
        <row r="1765">
          <cell r="B1765" t="str">
            <v/>
          </cell>
          <cell r="H1765" t="str">
            <v/>
          </cell>
          <cell r="J1765" t="str">
            <v/>
          </cell>
          <cell r="N1765" t="str">
            <v/>
          </cell>
          <cell r="O1765" t="str">
            <v/>
          </cell>
          <cell r="P1765" t="str">
            <v/>
          </cell>
          <cell r="Q1765" t="str">
            <v/>
          </cell>
          <cell r="T1765" t="str">
            <v/>
          </cell>
          <cell r="U1765" t="str">
            <v/>
          </cell>
          <cell r="W1765" t="str">
            <v/>
          </cell>
          <cell r="X1765" t="str">
            <v/>
          </cell>
          <cell r="AB1765">
            <v>0</v>
          </cell>
          <cell r="AC1765">
            <v>0</v>
          </cell>
          <cell r="AD1765">
            <v>0</v>
          </cell>
          <cell r="AJ1765">
            <v>0</v>
          </cell>
          <cell r="AK1765">
            <v>0</v>
          </cell>
        </row>
        <row r="1766">
          <cell r="B1766" t="str">
            <v/>
          </cell>
          <cell r="H1766" t="str">
            <v/>
          </cell>
          <cell r="J1766" t="str">
            <v/>
          </cell>
          <cell r="N1766" t="str">
            <v/>
          </cell>
          <cell r="O1766" t="str">
            <v/>
          </cell>
          <cell r="P1766" t="str">
            <v/>
          </cell>
          <cell r="Q1766" t="str">
            <v/>
          </cell>
          <cell r="T1766" t="str">
            <v/>
          </cell>
          <cell r="U1766" t="str">
            <v/>
          </cell>
          <cell r="W1766" t="str">
            <v/>
          </cell>
          <cell r="X1766" t="str">
            <v/>
          </cell>
          <cell r="AB1766">
            <v>0</v>
          </cell>
          <cell r="AC1766">
            <v>0</v>
          </cell>
          <cell r="AD1766">
            <v>0</v>
          </cell>
          <cell r="AJ1766">
            <v>0</v>
          </cell>
          <cell r="AK1766">
            <v>0</v>
          </cell>
        </row>
        <row r="1767">
          <cell r="B1767" t="str">
            <v/>
          </cell>
          <cell r="H1767" t="str">
            <v/>
          </cell>
          <cell r="J1767" t="str">
            <v/>
          </cell>
          <cell r="N1767" t="str">
            <v/>
          </cell>
          <cell r="O1767" t="str">
            <v/>
          </cell>
          <cell r="P1767" t="str">
            <v/>
          </cell>
          <cell r="Q1767" t="str">
            <v/>
          </cell>
          <cell r="T1767" t="str">
            <v/>
          </cell>
          <cell r="U1767" t="str">
            <v/>
          </cell>
          <cell r="W1767" t="str">
            <v/>
          </cell>
          <cell r="X1767" t="str">
            <v/>
          </cell>
          <cell r="AB1767">
            <v>0</v>
          </cell>
          <cell r="AC1767">
            <v>0</v>
          </cell>
          <cell r="AD1767">
            <v>0</v>
          </cell>
          <cell r="AJ1767">
            <v>0</v>
          </cell>
          <cell r="AK1767">
            <v>0</v>
          </cell>
        </row>
        <row r="1768">
          <cell r="B1768" t="str">
            <v/>
          </cell>
          <cell r="H1768" t="str">
            <v/>
          </cell>
          <cell r="J1768" t="str">
            <v/>
          </cell>
          <cell r="N1768" t="str">
            <v/>
          </cell>
          <cell r="O1768" t="str">
            <v/>
          </cell>
          <cell r="P1768" t="str">
            <v/>
          </cell>
          <cell r="Q1768" t="str">
            <v/>
          </cell>
          <cell r="T1768" t="str">
            <v/>
          </cell>
          <cell r="U1768" t="str">
            <v/>
          </cell>
          <cell r="W1768" t="str">
            <v/>
          </cell>
          <cell r="X1768" t="str">
            <v/>
          </cell>
          <cell r="AB1768">
            <v>0</v>
          </cell>
          <cell r="AC1768">
            <v>0</v>
          </cell>
          <cell r="AD1768">
            <v>0</v>
          </cell>
          <cell r="AJ1768">
            <v>0</v>
          </cell>
          <cell r="AK1768">
            <v>0</v>
          </cell>
        </row>
        <row r="1769">
          <cell r="B1769" t="str">
            <v/>
          </cell>
          <cell r="H1769" t="str">
            <v/>
          </cell>
          <cell r="J1769" t="str">
            <v/>
          </cell>
          <cell r="N1769" t="str">
            <v/>
          </cell>
          <cell r="O1769" t="str">
            <v/>
          </cell>
          <cell r="P1769" t="str">
            <v/>
          </cell>
          <cell r="Q1769" t="str">
            <v/>
          </cell>
          <cell r="T1769" t="str">
            <v/>
          </cell>
          <cell r="U1769" t="str">
            <v/>
          </cell>
          <cell r="W1769" t="str">
            <v/>
          </cell>
          <cell r="X1769" t="str">
            <v/>
          </cell>
          <cell r="AB1769">
            <v>0</v>
          </cell>
          <cell r="AC1769">
            <v>0</v>
          </cell>
          <cell r="AD1769">
            <v>0</v>
          </cell>
          <cell r="AJ1769">
            <v>0</v>
          </cell>
          <cell r="AK1769">
            <v>0</v>
          </cell>
        </row>
        <row r="1770">
          <cell r="B1770" t="str">
            <v/>
          </cell>
          <cell r="H1770" t="str">
            <v/>
          </cell>
          <cell r="J1770" t="str">
            <v/>
          </cell>
          <cell r="N1770" t="str">
            <v/>
          </cell>
          <cell r="O1770" t="str">
            <v/>
          </cell>
          <cell r="P1770" t="str">
            <v/>
          </cell>
          <cell r="Q1770" t="str">
            <v/>
          </cell>
          <cell r="T1770" t="str">
            <v/>
          </cell>
          <cell r="U1770" t="str">
            <v/>
          </cell>
          <cell r="W1770" t="str">
            <v/>
          </cell>
          <cell r="X1770" t="str">
            <v/>
          </cell>
          <cell r="AB1770">
            <v>0</v>
          </cell>
          <cell r="AC1770">
            <v>0</v>
          </cell>
          <cell r="AD1770">
            <v>0</v>
          </cell>
          <cell r="AJ1770">
            <v>0</v>
          </cell>
          <cell r="AK1770">
            <v>0</v>
          </cell>
        </row>
        <row r="1771">
          <cell r="B1771" t="str">
            <v/>
          </cell>
          <cell r="H1771" t="str">
            <v/>
          </cell>
          <cell r="J1771" t="str">
            <v/>
          </cell>
          <cell r="N1771" t="str">
            <v/>
          </cell>
          <cell r="O1771" t="str">
            <v/>
          </cell>
          <cell r="P1771" t="str">
            <v/>
          </cell>
          <cell r="Q1771" t="str">
            <v/>
          </cell>
          <cell r="T1771" t="str">
            <v/>
          </cell>
          <cell r="U1771" t="str">
            <v/>
          </cell>
          <cell r="W1771" t="str">
            <v/>
          </cell>
          <cell r="X1771" t="str">
            <v/>
          </cell>
          <cell r="AB1771">
            <v>0</v>
          </cell>
          <cell r="AC1771">
            <v>0</v>
          </cell>
          <cell r="AD1771">
            <v>0</v>
          </cell>
          <cell r="AJ1771">
            <v>0</v>
          </cell>
          <cell r="AK1771">
            <v>0</v>
          </cell>
        </row>
        <row r="1772">
          <cell r="B1772" t="str">
            <v/>
          </cell>
          <cell r="H1772" t="str">
            <v/>
          </cell>
          <cell r="J1772" t="str">
            <v/>
          </cell>
          <cell r="N1772" t="str">
            <v/>
          </cell>
          <cell r="O1772" t="str">
            <v/>
          </cell>
          <cell r="P1772" t="str">
            <v/>
          </cell>
          <cell r="Q1772" t="str">
            <v/>
          </cell>
          <cell r="T1772" t="str">
            <v/>
          </cell>
          <cell r="U1772" t="str">
            <v/>
          </cell>
          <cell r="W1772" t="str">
            <v/>
          </cell>
          <cell r="X1772" t="str">
            <v/>
          </cell>
          <cell r="AB1772">
            <v>0</v>
          </cell>
          <cell r="AC1772">
            <v>0</v>
          </cell>
          <cell r="AD1772">
            <v>0</v>
          </cell>
          <cell r="AJ1772">
            <v>0</v>
          </cell>
          <cell r="AK1772">
            <v>0</v>
          </cell>
        </row>
        <row r="1773">
          <cell r="B1773" t="str">
            <v/>
          </cell>
          <cell r="H1773" t="str">
            <v/>
          </cell>
          <cell r="J1773" t="str">
            <v/>
          </cell>
          <cell r="N1773" t="str">
            <v/>
          </cell>
          <cell r="O1773" t="str">
            <v/>
          </cell>
          <cell r="P1773" t="str">
            <v/>
          </cell>
          <cell r="Q1773" t="str">
            <v/>
          </cell>
          <cell r="T1773" t="str">
            <v/>
          </cell>
          <cell r="U1773" t="str">
            <v/>
          </cell>
          <cell r="W1773" t="str">
            <v/>
          </cell>
          <cell r="X1773" t="str">
            <v/>
          </cell>
          <cell r="AB1773">
            <v>0</v>
          </cell>
          <cell r="AC1773">
            <v>0</v>
          </cell>
          <cell r="AD1773">
            <v>0</v>
          </cell>
          <cell r="AJ1773">
            <v>0</v>
          </cell>
          <cell r="AK1773">
            <v>0</v>
          </cell>
        </row>
        <row r="1774">
          <cell r="B1774" t="str">
            <v/>
          </cell>
          <cell r="H1774" t="str">
            <v/>
          </cell>
          <cell r="J1774" t="str">
            <v/>
          </cell>
          <cell r="N1774" t="str">
            <v/>
          </cell>
          <cell r="O1774" t="str">
            <v/>
          </cell>
          <cell r="P1774" t="str">
            <v/>
          </cell>
          <cell r="Q1774" t="str">
            <v/>
          </cell>
          <cell r="T1774" t="str">
            <v/>
          </cell>
          <cell r="U1774" t="str">
            <v/>
          </cell>
          <cell r="W1774" t="str">
            <v/>
          </cell>
          <cell r="X1774" t="str">
            <v/>
          </cell>
          <cell r="AB1774">
            <v>0</v>
          </cell>
          <cell r="AC1774">
            <v>0</v>
          </cell>
          <cell r="AD1774">
            <v>0</v>
          </cell>
          <cell r="AJ1774">
            <v>0</v>
          </cell>
          <cell r="AK1774">
            <v>0</v>
          </cell>
        </row>
        <row r="1775">
          <cell r="B1775" t="str">
            <v/>
          </cell>
          <cell r="H1775" t="str">
            <v/>
          </cell>
          <cell r="J1775" t="str">
            <v/>
          </cell>
          <cell r="N1775" t="str">
            <v/>
          </cell>
          <cell r="O1775" t="str">
            <v/>
          </cell>
          <cell r="P1775" t="str">
            <v/>
          </cell>
          <cell r="Q1775" t="str">
            <v/>
          </cell>
          <cell r="T1775" t="str">
            <v/>
          </cell>
          <cell r="U1775" t="str">
            <v/>
          </cell>
          <cell r="W1775" t="str">
            <v/>
          </cell>
          <cell r="X1775" t="str">
            <v/>
          </cell>
          <cell r="AB1775">
            <v>0</v>
          </cell>
          <cell r="AC1775">
            <v>0</v>
          </cell>
          <cell r="AD1775">
            <v>0</v>
          </cell>
          <cell r="AJ1775">
            <v>0</v>
          </cell>
          <cell r="AK1775">
            <v>0</v>
          </cell>
        </row>
        <row r="1776">
          <cell r="B1776" t="str">
            <v/>
          </cell>
          <cell r="H1776" t="str">
            <v/>
          </cell>
          <cell r="J1776" t="str">
            <v/>
          </cell>
          <cell r="N1776" t="str">
            <v/>
          </cell>
          <cell r="O1776" t="str">
            <v/>
          </cell>
          <cell r="P1776" t="str">
            <v/>
          </cell>
          <cell r="Q1776" t="str">
            <v/>
          </cell>
          <cell r="T1776" t="str">
            <v/>
          </cell>
          <cell r="U1776" t="str">
            <v/>
          </cell>
          <cell r="W1776" t="str">
            <v/>
          </cell>
          <cell r="X1776" t="str">
            <v/>
          </cell>
          <cell r="AB1776">
            <v>0</v>
          </cell>
          <cell r="AC1776">
            <v>0</v>
          </cell>
          <cell r="AD1776">
            <v>0</v>
          </cell>
          <cell r="AJ1776">
            <v>0</v>
          </cell>
          <cell r="AK1776">
            <v>0</v>
          </cell>
        </row>
        <row r="1777">
          <cell r="B1777" t="str">
            <v/>
          </cell>
          <cell r="H1777" t="str">
            <v/>
          </cell>
          <cell r="J1777" t="str">
            <v/>
          </cell>
          <cell r="N1777" t="str">
            <v/>
          </cell>
          <cell r="O1777" t="str">
            <v/>
          </cell>
          <cell r="P1777" t="str">
            <v/>
          </cell>
          <cell r="Q1777" t="str">
            <v/>
          </cell>
          <cell r="T1777" t="str">
            <v/>
          </cell>
          <cell r="U1777" t="str">
            <v/>
          </cell>
          <cell r="W1777" t="str">
            <v/>
          </cell>
          <cell r="X1777" t="str">
            <v/>
          </cell>
          <cell r="AB1777">
            <v>0</v>
          </cell>
          <cell r="AC1777">
            <v>0</v>
          </cell>
          <cell r="AD1777">
            <v>0</v>
          </cell>
          <cell r="AJ1777">
            <v>0</v>
          </cell>
          <cell r="AK1777">
            <v>0</v>
          </cell>
        </row>
        <row r="1778">
          <cell r="B1778" t="str">
            <v/>
          </cell>
          <cell r="H1778" t="str">
            <v/>
          </cell>
          <cell r="J1778" t="str">
            <v/>
          </cell>
          <cell r="N1778" t="str">
            <v/>
          </cell>
          <cell r="O1778" t="str">
            <v/>
          </cell>
          <cell r="P1778" t="str">
            <v/>
          </cell>
          <cell r="Q1778" t="str">
            <v/>
          </cell>
          <cell r="T1778" t="str">
            <v/>
          </cell>
          <cell r="U1778" t="str">
            <v/>
          </cell>
          <cell r="W1778" t="str">
            <v/>
          </cell>
          <cell r="X1778" t="str">
            <v/>
          </cell>
          <cell r="AB1778">
            <v>0</v>
          </cell>
          <cell r="AC1778">
            <v>0</v>
          </cell>
          <cell r="AD1778">
            <v>0</v>
          </cell>
          <cell r="AJ1778">
            <v>0</v>
          </cell>
          <cell r="AK1778">
            <v>0</v>
          </cell>
        </row>
        <row r="1779">
          <cell r="B1779" t="str">
            <v/>
          </cell>
          <cell r="H1779" t="str">
            <v/>
          </cell>
          <cell r="J1779" t="str">
            <v/>
          </cell>
          <cell r="N1779" t="str">
            <v/>
          </cell>
          <cell r="O1779" t="str">
            <v/>
          </cell>
          <cell r="P1779" t="str">
            <v/>
          </cell>
          <cell r="Q1779" t="str">
            <v/>
          </cell>
          <cell r="T1779" t="str">
            <v/>
          </cell>
          <cell r="U1779" t="str">
            <v/>
          </cell>
          <cell r="W1779" t="str">
            <v/>
          </cell>
          <cell r="X1779" t="str">
            <v/>
          </cell>
          <cell r="AB1779">
            <v>0</v>
          </cell>
          <cell r="AC1779">
            <v>0</v>
          </cell>
          <cell r="AD1779">
            <v>0</v>
          </cell>
          <cell r="AJ1779">
            <v>0</v>
          </cell>
          <cell r="AK1779">
            <v>0</v>
          </cell>
        </row>
        <row r="1780">
          <cell r="B1780" t="str">
            <v/>
          </cell>
          <cell r="H1780" t="str">
            <v/>
          </cell>
          <cell r="J1780" t="str">
            <v/>
          </cell>
          <cell r="N1780" t="str">
            <v/>
          </cell>
          <cell r="O1780" t="str">
            <v/>
          </cell>
          <cell r="P1780" t="str">
            <v/>
          </cell>
          <cell r="Q1780" t="str">
            <v/>
          </cell>
          <cell r="T1780" t="str">
            <v/>
          </cell>
          <cell r="U1780" t="str">
            <v/>
          </cell>
          <cell r="W1780" t="str">
            <v/>
          </cell>
          <cell r="X1780" t="str">
            <v/>
          </cell>
          <cell r="AB1780">
            <v>0</v>
          </cell>
          <cell r="AC1780">
            <v>0</v>
          </cell>
          <cell r="AD1780">
            <v>0</v>
          </cell>
          <cell r="AJ1780">
            <v>0</v>
          </cell>
          <cell r="AK1780">
            <v>0</v>
          </cell>
        </row>
        <row r="1781">
          <cell r="B1781" t="str">
            <v/>
          </cell>
          <cell r="H1781" t="str">
            <v/>
          </cell>
          <cell r="J1781" t="str">
            <v/>
          </cell>
          <cell r="N1781" t="str">
            <v/>
          </cell>
          <cell r="O1781" t="str">
            <v/>
          </cell>
          <cell r="P1781" t="str">
            <v/>
          </cell>
          <cell r="Q1781" t="str">
            <v/>
          </cell>
          <cell r="T1781" t="str">
            <v/>
          </cell>
          <cell r="U1781" t="str">
            <v/>
          </cell>
          <cell r="W1781" t="str">
            <v/>
          </cell>
          <cell r="X1781" t="str">
            <v/>
          </cell>
          <cell r="AB1781">
            <v>0</v>
          </cell>
          <cell r="AC1781">
            <v>0</v>
          </cell>
          <cell r="AD1781">
            <v>0</v>
          </cell>
          <cell r="AJ1781">
            <v>0</v>
          </cell>
          <cell r="AK1781">
            <v>0</v>
          </cell>
        </row>
        <row r="1782">
          <cell r="B1782" t="str">
            <v/>
          </cell>
          <cell r="H1782" t="str">
            <v/>
          </cell>
          <cell r="J1782" t="str">
            <v/>
          </cell>
          <cell r="N1782" t="str">
            <v/>
          </cell>
          <cell r="O1782" t="str">
            <v/>
          </cell>
          <cell r="P1782" t="str">
            <v/>
          </cell>
          <cell r="Q1782" t="str">
            <v/>
          </cell>
          <cell r="T1782" t="str">
            <v/>
          </cell>
          <cell r="U1782" t="str">
            <v/>
          </cell>
          <cell r="W1782" t="str">
            <v/>
          </cell>
          <cell r="X1782" t="str">
            <v/>
          </cell>
          <cell r="AB1782">
            <v>0</v>
          </cell>
          <cell r="AC1782">
            <v>0</v>
          </cell>
          <cell r="AD1782">
            <v>0</v>
          </cell>
          <cell r="AJ1782">
            <v>0</v>
          </cell>
          <cell r="AK1782">
            <v>0</v>
          </cell>
        </row>
        <row r="1783">
          <cell r="B1783" t="str">
            <v/>
          </cell>
          <cell r="H1783" t="str">
            <v/>
          </cell>
          <cell r="J1783" t="str">
            <v/>
          </cell>
          <cell r="N1783" t="str">
            <v/>
          </cell>
          <cell r="O1783" t="str">
            <v/>
          </cell>
          <cell r="P1783" t="str">
            <v/>
          </cell>
          <cell r="Q1783" t="str">
            <v/>
          </cell>
          <cell r="T1783" t="str">
            <v/>
          </cell>
          <cell r="U1783" t="str">
            <v/>
          </cell>
          <cell r="W1783" t="str">
            <v/>
          </cell>
          <cell r="X1783" t="str">
            <v/>
          </cell>
          <cell r="AB1783">
            <v>0</v>
          </cell>
          <cell r="AC1783">
            <v>0</v>
          </cell>
          <cell r="AD1783">
            <v>0</v>
          </cell>
          <cell r="AJ1783">
            <v>0</v>
          </cell>
          <cell r="AK1783">
            <v>0</v>
          </cell>
        </row>
        <row r="1784">
          <cell r="B1784" t="str">
            <v/>
          </cell>
          <cell r="H1784" t="str">
            <v/>
          </cell>
          <cell r="J1784" t="str">
            <v/>
          </cell>
          <cell r="N1784" t="str">
            <v/>
          </cell>
          <cell r="O1784" t="str">
            <v/>
          </cell>
          <cell r="P1784" t="str">
            <v/>
          </cell>
          <cell r="Q1784" t="str">
            <v/>
          </cell>
          <cell r="T1784" t="str">
            <v/>
          </cell>
          <cell r="U1784" t="str">
            <v/>
          </cell>
          <cell r="W1784" t="str">
            <v/>
          </cell>
          <cell r="X1784" t="str">
            <v/>
          </cell>
          <cell r="AB1784">
            <v>0</v>
          </cell>
          <cell r="AC1784">
            <v>0</v>
          </cell>
          <cell r="AD1784">
            <v>0</v>
          </cell>
          <cell r="AJ1784">
            <v>0</v>
          </cell>
          <cell r="AK1784">
            <v>0</v>
          </cell>
        </row>
        <row r="1785">
          <cell r="B1785" t="str">
            <v/>
          </cell>
          <cell r="H1785" t="str">
            <v/>
          </cell>
          <cell r="J1785" t="str">
            <v/>
          </cell>
          <cell r="N1785" t="str">
            <v/>
          </cell>
          <cell r="O1785" t="str">
            <v/>
          </cell>
          <cell r="P1785" t="str">
            <v/>
          </cell>
          <cell r="Q1785" t="str">
            <v/>
          </cell>
          <cell r="T1785" t="str">
            <v/>
          </cell>
          <cell r="U1785" t="str">
            <v/>
          </cell>
          <cell r="W1785" t="str">
            <v/>
          </cell>
          <cell r="X1785" t="str">
            <v/>
          </cell>
          <cell r="AB1785">
            <v>0</v>
          </cell>
          <cell r="AC1785">
            <v>0</v>
          </cell>
          <cell r="AD1785">
            <v>0</v>
          </cell>
          <cell r="AJ1785">
            <v>0</v>
          </cell>
          <cell r="AK1785">
            <v>0</v>
          </cell>
        </row>
        <row r="1786">
          <cell r="B1786" t="str">
            <v/>
          </cell>
          <cell r="H1786" t="str">
            <v/>
          </cell>
          <cell r="J1786" t="str">
            <v/>
          </cell>
          <cell r="N1786" t="str">
            <v/>
          </cell>
          <cell r="O1786" t="str">
            <v/>
          </cell>
          <cell r="P1786" t="str">
            <v/>
          </cell>
          <cell r="Q1786" t="str">
            <v/>
          </cell>
          <cell r="T1786" t="str">
            <v/>
          </cell>
          <cell r="U1786" t="str">
            <v/>
          </cell>
          <cell r="W1786" t="str">
            <v/>
          </cell>
          <cell r="X1786" t="str">
            <v/>
          </cell>
          <cell r="AB1786">
            <v>0</v>
          </cell>
          <cell r="AC1786">
            <v>0</v>
          </cell>
          <cell r="AD1786">
            <v>0</v>
          </cell>
          <cell r="AJ1786">
            <v>0</v>
          </cell>
          <cell r="AK1786">
            <v>0</v>
          </cell>
        </row>
        <row r="1787">
          <cell r="B1787" t="str">
            <v/>
          </cell>
          <cell r="H1787" t="str">
            <v/>
          </cell>
          <cell r="J1787" t="str">
            <v/>
          </cell>
          <cell r="N1787" t="str">
            <v/>
          </cell>
          <cell r="O1787" t="str">
            <v/>
          </cell>
          <cell r="P1787" t="str">
            <v/>
          </cell>
          <cell r="Q1787" t="str">
            <v/>
          </cell>
          <cell r="T1787" t="str">
            <v/>
          </cell>
          <cell r="U1787" t="str">
            <v/>
          </cell>
          <cell r="W1787" t="str">
            <v/>
          </cell>
          <cell r="X1787" t="str">
            <v/>
          </cell>
          <cell r="AB1787">
            <v>0</v>
          </cell>
          <cell r="AC1787">
            <v>0</v>
          </cell>
          <cell r="AD1787">
            <v>0</v>
          </cell>
          <cell r="AJ1787">
            <v>0</v>
          </cell>
          <cell r="AK1787">
            <v>0</v>
          </cell>
        </row>
        <row r="1788">
          <cell r="B1788" t="str">
            <v/>
          </cell>
          <cell r="H1788" t="str">
            <v/>
          </cell>
          <cell r="J1788" t="str">
            <v/>
          </cell>
          <cell r="N1788" t="str">
            <v/>
          </cell>
          <cell r="O1788" t="str">
            <v/>
          </cell>
          <cell r="P1788" t="str">
            <v/>
          </cell>
          <cell r="Q1788" t="str">
            <v/>
          </cell>
          <cell r="T1788" t="str">
            <v/>
          </cell>
          <cell r="U1788" t="str">
            <v/>
          </cell>
          <cell r="W1788" t="str">
            <v/>
          </cell>
          <cell r="X1788" t="str">
            <v/>
          </cell>
          <cell r="AB1788">
            <v>0</v>
          </cell>
          <cell r="AC1788">
            <v>0</v>
          </cell>
          <cell r="AD1788">
            <v>0</v>
          </cell>
          <cell r="AJ1788">
            <v>0</v>
          </cell>
          <cell r="AK1788">
            <v>0</v>
          </cell>
        </row>
        <row r="1789">
          <cell r="B1789" t="str">
            <v/>
          </cell>
          <cell r="H1789" t="str">
            <v/>
          </cell>
          <cell r="J1789" t="str">
            <v/>
          </cell>
          <cell r="N1789" t="str">
            <v/>
          </cell>
          <cell r="O1789" t="str">
            <v/>
          </cell>
          <cell r="P1789" t="str">
            <v/>
          </cell>
          <cell r="Q1789" t="str">
            <v/>
          </cell>
          <cell r="T1789" t="str">
            <v/>
          </cell>
          <cell r="U1789" t="str">
            <v/>
          </cell>
          <cell r="W1789" t="str">
            <v/>
          </cell>
          <cell r="X1789" t="str">
            <v/>
          </cell>
          <cell r="AB1789">
            <v>0</v>
          </cell>
          <cell r="AC1789">
            <v>0</v>
          </cell>
          <cell r="AD1789">
            <v>0</v>
          </cell>
          <cell r="AJ1789">
            <v>0</v>
          </cell>
          <cell r="AK1789">
            <v>0</v>
          </cell>
        </row>
        <row r="1790">
          <cell r="B1790" t="str">
            <v/>
          </cell>
          <cell r="H1790" t="str">
            <v/>
          </cell>
          <cell r="J1790" t="str">
            <v/>
          </cell>
          <cell r="N1790" t="str">
            <v/>
          </cell>
          <cell r="O1790" t="str">
            <v/>
          </cell>
          <cell r="P1790" t="str">
            <v/>
          </cell>
          <cell r="Q1790" t="str">
            <v/>
          </cell>
          <cell r="T1790" t="str">
            <v/>
          </cell>
          <cell r="U1790" t="str">
            <v/>
          </cell>
          <cell r="W1790" t="str">
            <v/>
          </cell>
          <cell r="X1790" t="str">
            <v/>
          </cell>
          <cell r="AB1790">
            <v>0</v>
          </cell>
          <cell r="AC1790">
            <v>0</v>
          </cell>
          <cell r="AD1790">
            <v>0</v>
          </cell>
          <cell r="AJ1790">
            <v>0</v>
          </cell>
          <cell r="AK1790">
            <v>0</v>
          </cell>
        </row>
        <row r="1791">
          <cell r="B1791" t="str">
            <v/>
          </cell>
          <cell r="H1791" t="str">
            <v/>
          </cell>
          <cell r="J1791" t="str">
            <v/>
          </cell>
          <cell r="N1791" t="str">
            <v/>
          </cell>
          <cell r="O1791" t="str">
            <v/>
          </cell>
          <cell r="P1791" t="str">
            <v/>
          </cell>
          <cell r="Q1791" t="str">
            <v/>
          </cell>
          <cell r="T1791" t="str">
            <v/>
          </cell>
          <cell r="U1791" t="str">
            <v/>
          </cell>
          <cell r="W1791" t="str">
            <v/>
          </cell>
          <cell r="X1791" t="str">
            <v/>
          </cell>
          <cell r="AB1791">
            <v>0</v>
          </cell>
          <cell r="AC1791">
            <v>0</v>
          </cell>
          <cell r="AD1791">
            <v>0</v>
          </cell>
          <cell r="AJ1791">
            <v>0</v>
          </cell>
          <cell r="AK1791">
            <v>0</v>
          </cell>
        </row>
        <row r="1792">
          <cell r="B1792" t="str">
            <v/>
          </cell>
          <cell r="H1792" t="str">
            <v/>
          </cell>
          <cell r="J1792" t="str">
            <v/>
          </cell>
          <cell r="N1792" t="str">
            <v/>
          </cell>
          <cell r="O1792" t="str">
            <v/>
          </cell>
          <cell r="P1792" t="str">
            <v/>
          </cell>
          <cell r="Q1792" t="str">
            <v/>
          </cell>
          <cell r="T1792" t="str">
            <v/>
          </cell>
          <cell r="U1792" t="str">
            <v/>
          </cell>
          <cell r="W1792" t="str">
            <v/>
          </cell>
          <cell r="X1792" t="str">
            <v/>
          </cell>
          <cell r="AB1792">
            <v>0</v>
          </cell>
          <cell r="AC1792">
            <v>0</v>
          </cell>
          <cell r="AD1792">
            <v>0</v>
          </cell>
          <cell r="AJ1792">
            <v>0</v>
          </cell>
          <cell r="AK1792">
            <v>0</v>
          </cell>
        </row>
        <row r="1793">
          <cell r="B1793" t="str">
            <v/>
          </cell>
          <cell r="H1793" t="str">
            <v/>
          </cell>
          <cell r="J1793" t="str">
            <v/>
          </cell>
          <cell r="N1793" t="str">
            <v/>
          </cell>
          <cell r="O1793" t="str">
            <v/>
          </cell>
          <cell r="P1793" t="str">
            <v/>
          </cell>
          <cell r="Q1793" t="str">
            <v/>
          </cell>
          <cell r="T1793" t="str">
            <v/>
          </cell>
          <cell r="U1793" t="str">
            <v/>
          </cell>
          <cell r="W1793" t="str">
            <v/>
          </cell>
          <cell r="X1793" t="str">
            <v/>
          </cell>
          <cell r="AB1793">
            <v>0</v>
          </cell>
          <cell r="AC1793">
            <v>0</v>
          </cell>
          <cell r="AD1793">
            <v>0</v>
          </cell>
          <cell r="AJ1793">
            <v>0</v>
          </cell>
          <cell r="AK1793">
            <v>0</v>
          </cell>
        </row>
        <row r="1794">
          <cell r="B1794" t="str">
            <v/>
          </cell>
          <cell r="H1794" t="str">
            <v/>
          </cell>
          <cell r="J1794" t="str">
            <v/>
          </cell>
          <cell r="N1794" t="str">
            <v/>
          </cell>
          <cell r="O1794" t="str">
            <v/>
          </cell>
          <cell r="P1794" t="str">
            <v/>
          </cell>
          <cell r="Q1794" t="str">
            <v/>
          </cell>
          <cell r="T1794" t="str">
            <v/>
          </cell>
          <cell r="U1794" t="str">
            <v/>
          </cell>
          <cell r="W1794" t="str">
            <v/>
          </cell>
          <cell r="X1794" t="str">
            <v/>
          </cell>
          <cell r="AB1794">
            <v>0</v>
          </cell>
          <cell r="AC1794">
            <v>0</v>
          </cell>
          <cell r="AD1794">
            <v>0</v>
          </cell>
          <cell r="AJ1794">
            <v>0</v>
          </cell>
          <cell r="AK1794">
            <v>0</v>
          </cell>
        </row>
        <row r="1795">
          <cell r="B1795" t="str">
            <v/>
          </cell>
          <cell r="H1795" t="str">
            <v/>
          </cell>
          <cell r="J1795" t="str">
            <v/>
          </cell>
          <cell r="N1795" t="str">
            <v/>
          </cell>
          <cell r="O1795" t="str">
            <v/>
          </cell>
          <cell r="P1795" t="str">
            <v/>
          </cell>
          <cell r="Q1795" t="str">
            <v/>
          </cell>
          <cell r="T1795" t="str">
            <v/>
          </cell>
          <cell r="U1795" t="str">
            <v/>
          </cell>
          <cell r="W1795" t="str">
            <v/>
          </cell>
          <cell r="X1795" t="str">
            <v/>
          </cell>
          <cell r="AB1795">
            <v>0</v>
          </cell>
          <cell r="AC1795">
            <v>0</v>
          </cell>
          <cell r="AD1795">
            <v>0</v>
          </cell>
          <cell r="AJ1795">
            <v>0</v>
          </cell>
          <cell r="AK1795">
            <v>0</v>
          </cell>
        </row>
        <row r="1796">
          <cell r="B1796" t="str">
            <v/>
          </cell>
          <cell r="H1796" t="str">
            <v/>
          </cell>
          <cell r="J1796" t="str">
            <v/>
          </cell>
          <cell r="N1796" t="str">
            <v/>
          </cell>
          <cell r="O1796" t="str">
            <v/>
          </cell>
          <cell r="P1796" t="str">
            <v/>
          </cell>
          <cell r="Q1796" t="str">
            <v/>
          </cell>
          <cell r="T1796" t="str">
            <v/>
          </cell>
          <cell r="U1796" t="str">
            <v/>
          </cell>
          <cell r="W1796" t="str">
            <v/>
          </cell>
          <cell r="X1796" t="str">
            <v/>
          </cell>
          <cell r="AB1796">
            <v>0</v>
          </cell>
          <cell r="AC1796">
            <v>0</v>
          </cell>
          <cell r="AD1796">
            <v>0</v>
          </cell>
          <cell r="AJ1796">
            <v>0</v>
          </cell>
          <cell r="AK1796">
            <v>0</v>
          </cell>
        </row>
        <row r="1797">
          <cell r="B1797" t="str">
            <v/>
          </cell>
          <cell r="H1797" t="str">
            <v/>
          </cell>
          <cell r="J1797" t="str">
            <v/>
          </cell>
          <cell r="N1797" t="str">
            <v/>
          </cell>
          <cell r="O1797" t="str">
            <v/>
          </cell>
          <cell r="P1797" t="str">
            <v/>
          </cell>
          <cell r="Q1797" t="str">
            <v/>
          </cell>
          <cell r="T1797" t="str">
            <v/>
          </cell>
          <cell r="U1797" t="str">
            <v/>
          </cell>
          <cell r="W1797" t="str">
            <v/>
          </cell>
          <cell r="X1797" t="str">
            <v/>
          </cell>
          <cell r="AB1797">
            <v>0</v>
          </cell>
          <cell r="AC1797">
            <v>0</v>
          </cell>
          <cell r="AD1797">
            <v>0</v>
          </cell>
          <cell r="AJ1797">
            <v>0</v>
          </cell>
          <cell r="AK1797">
            <v>0</v>
          </cell>
        </row>
        <row r="1798">
          <cell r="B1798" t="str">
            <v/>
          </cell>
          <cell r="H1798" t="str">
            <v/>
          </cell>
          <cell r="J1798" t="str">
            <v/>
          </cell>
          <cell r="N1798" t="str">
            <v/>
          </cell>
          <cell r="O1798" t="str">
            <v/>
          </cell>
          <cell r="P1798" t="str">
            <v/>
          </cell>
          <cell r="Q1798" t="str">
            <v/>
          </cell>
          <cell r="T1798" t="str">
            <v/>
          </cell>
          <cell r="U1798" t="str">
            <v/>
          </cell>
          <cell r="W1798" t="str">
            <v/>
          </cell>
          <cell r="X1798" t="str">
            <v/>
          </cell>
          <cell r="AB1798">
            <v>0</v>
          </cell>
          <cell r="AC1798">
            <v>0</v>
          </cell>
          <cell r="AD1798">
            <v>0</v>
          </cell>
          <cell r="AJ1798">
            <v>0</v>
          </cell>
          <cell r="AK1798">
            <v>0</v>
          </cell>
        </row>
        <row r="1799">
          <cell r="B1799" t="str">
            <v/>
          </cell>
          <cell r="H1799" t="str">
            <v/>
          </cell>
          <cell r="J1799" t="str">
            <v/>
          </cell>
          <cell r="N1799" t="str">
            <v/>
          </cell>
          <cell r="O1799" t="str">
            <v/>
          </cell>
          <cell r="P1799" t="str">
            <v/>
          </cell>
          <cell r="Q1799" t="str">
            <v/>
          </cell>
          <cell r="T1799" t="str">
            <v/>
          </cell>
          <cell r="U1799" t="str">
            <v/>
          </cell>
          <cell r="W1799" t="str">
            <v/>
          </cell>
          <cell r="X1799" t="str">
            <v/>
          </cell>
          <cell r="AB1799">
            <v>0</v>
          </cell>
          <cell r="AC1799">
            <v>0</v>
          </cell>
          <cell r="AD1799">
            <v>0</v>
          </cell>
          <cell r="AJ1799">
            <v>0</v>
          </cell>
          <cell r="AK1799">
            <v>0</v>
          </cell>
        </row>
        <row r="1800">
          <cell r="B1800" t="str">
            <v/>
          </cell>
          <cell r="H1800" t="str">
            <v/>
          </cell>
          <cell r="J1800" t="str">
            <v/>
          </cell>
          <cell r="N1800" t="str">
            <v/>
          </cell>
          <cell r="O1800" t="str">
            <v/>
          </cell>
          <cell r="P1800" t="str">
            <v/>
          </cell>
          <cell r="Q1800" t="str">
            <v/>
          </cell>
          <cell r="T1800" t="str">
            <v/>
          </cell>
          <cell r="U1800" t="str">
            <v/>
          </cell>
          <cell r="W1800" t="str">
            <v/>
          </cell>
          <cell r="X1800" t="str">
            <v/>
          </cell>
          <cell r="AB1800">
            <v>0</v>
          </cell>
          <cell r="AC1800">
            <v>0</v>
          </cell>
          <cell r="AD1800">
            <v>0</v>
          </cell>
          <cell r="AJ1800">
            <v>0</v>
          </cell>
          <cell r="AK1800">
            <v>0</v>
          </cell>
        </row>
        <row r="1801">
          <cell r="B1801" t="str">
            <v/>
          </cell>
          <cell r="H1801" t="str">
            <v/>
          </cell>
          <cell r="J1801" t="str">
            <v/>
          </cell>
          <cell r="N1801" t="str">
            <v/>
          </cell>
          <cell r="O1801" t="str">
            <v/>
          </cell>
          <cell r="P1801" t="str">
            <v/>
          </cell>
          <cell r="Q1801" t="str">
            <v/>
          </cell>
          <cell r="T1801" t="str">
            <v/>
          </cell>
          <cell r="U1801" t="str">
            <v/>
          </cell>
          <cell r="W1801" t="str">
            <v/>
          </cell>
          <cell r="X1801" t="str">
            <v/>
          </cell>
          <cell r="AB1801">
            <v>0</v>
          </cell>
          <cell r="AC1801">
            <v>0</v>
          </cell>
          <cell r="AD1801">
            <v>0</v>
          </cell>
          <cell r="AJ1801">
            <v>0</v>
          </cell>
          <cell r="AK1801">
            <v>0</v>
          </cell>
        </row>
        <row r="1802">
          <cell r="B1802" t="str">
            <v/>
          </cell>
          <cell r="H1802" t="str">
            <v/>
          </cell>
          <cell r="J1802" t="str">
            <v/>
          </cell>
          <cell r="N1802" t="str">
            <v/>
          </cell>
          <cell r="O1802" t="str">
            <v/>
          </cell>
          <cell r="P1802" t="str">
            <v/>
          </cell>
          <cell r="Q1802" t="str">
            <v/>
          </cell>
          <cell r="T1802" t="str">
            <v/>
          </cell>
          <cell r="U1802" t="str">
            <v/>
          </cell>
          <cell r="W1802" t="str">
            <v/>
          </cell>
          <cell r="X1802" t="str">
            <v/>
          </cell>
          <cell r="AB1802">
            <v>0</v>
          </cell>
          <cell r="AC1802">
            <v>0</v>
          </cell>
          <cell r="AD1802">
            <v>0</v>
          </cell>
          <cell r="AJ1802">
            <v>0</v>
          </cell>
          <cell r="AK1802">
            <v>0</v>
          </cell>
        </row>
        <row r="1803">
          <cell r="B1803" t="str">
            <v/>
          </cell>
          <cell r="H1803" t="str">
            <v/>
          </cell>
          <cell r="J1803" t="str">
            <v/>
          </cell>
          <cell r="N1803" t="str">
            <v/>
          </cell>
          <cell r="O1803" t="str">
            <v/>
          </cell>
          <cell r="P1803" t="str">
            <v/>
          </cell>
          <cell r="Q1803" t="str">
            <v/>
          </cell>
          <cell r="T1803" t="str">
            <v/>
          </cell>
          <cell r="U1803" t="str">
            <v/>
          </cell>
          <cell r="W1803" t="str">
            <v/>
          </cell>
          <cell r="X1803" t="str">
            <v/>
          </cell>
          <cell r="AB1803">
            <v>0</v>
          </cell>
          <cell r="AC1803">
            <v>0</v>
          </cell>
          <cell r="AD1803">
            <v>0</v>
          </cell>
          <cell r="AJ1803">
            <v>0</v>
          </cell>
          <cell r="AK1803">
            <v>0</v>
          </cell>
        </row>
        <row r="1804">
          <cell r="B1804" t="str">
            <v/>
          </cell>
          <cell r="H1804" t="str">
            <v/>
          </cell>
          <cell r="J1804" t="str">
            <v/>
          </cell>
          <cell r="N1804" t="str">
            <v/>
          </cell>
          <cell r="O1804" t="str">
            <v/>
          </cell>
          <cell r="P1804" t="str">
            <v/>
          </cell>
          <cell r="Q1804" t="str">
            <v/>
          </cell>
          <cell r="T1804" t="str">
            <v/>
          </cell>
          <cell r="U1804" t="str">
            <v/>
          </cell>
          <cell r="W1804" t="str">
            <v/>
          </cell>
          <cell r="X1804" t="str">
            <v/>
          </cell>
          <cell r="AB1804">
            <v>0</v>
          </cell>
          <cell r="AC1804">
            <v>0</v>
          </cell>
          <cell r="AD1804">
            <v>0</v>
          </cell>
          <cell r="AJ1804">
            <v>0</v>
          </cell>
          <cell r="AK1804">
            <v>0</v>
          </cell>
        </row>
        <row r="1805">
          <cell r="B1805" t="str">
            <v/>
          </cell>
          <cell r="H1805" t="str">
            <v/>
          </cell>
          <cell r="J1805" t="str">
            <v/>
          </cell>
          <cell r="N1805" t="str">
            <v/>
          </cell>
          <cell r="O1805" t="str">
            <v/>
          </cell>
          <cell r="P1805" t="str">
            <v/>
          </cell>
          <cell r="Q1805" t="str">
            <v/>
          </cell>
          <cell r="T1805" t="str">
            <v/>
          </cell>
          <cell r="U1805" t="str">
            <v/>
          </cell>
          <cell r="W1805" t="str">
            <v/>
          </cell>
          <cell r="X1805" t="str">
            <v/>
          </cell>
          <cell r="AB1805">
            <v>0</v>
          </cell>
          <cell r="AC1805">
            <v>0</v>
          </cell>
          <cell r="AD1805">
            <v>0</v>
          </cell>
          <cell r="AJ1805">
            <v>0</v>
          </cell>
          <cell r="AK1805">
            <v>0</v>
          </cell>
        </row>
        <row r="1806">
          <cell r="B1806" t="str">
            <v/>
          </cell>
          <cell r="H1806" t="str">
            <v/>
          </cell>
          <cell r="J1806" t="str">
            <v/>
          </cell>
          <cell r="N1806" t="str">
            <v/>
          </cell>
          <cell r="O1806" t="str">
            <v/>
          </cell>
          <cell r="P1806" t="str">
            <v/>
          </cell>
          <cell r="Q1806" t="str">
            <v/>
          </cell>
          <cell r="T1806" t="str">
            <v/>
          </cell>
          <cell r="U1806" t="str">
            <v/>
          </cell>
          <cell r="W1806" t="str">
            <v/>
          </cell>
          <cell r="X1806" t="str">
            <v/>
          </cell>
          <cell r="AB1806">
            <v>0</v>
          </cell>
          <cell r="AC1806">
            <v>0</v>
          </cell>
          <cell r="AD1806">
            <v>0</v>
          </cell>
          <cell r="AJ1806">
            <v>0</v>
          </cell>
          <cell r="AK1806">
            <v>0</v>
          </cell>
        </row>
        <row r="1807">
          <cell r="B1807" t="str">
            <v/>
          </cell>
          <cell r="H1807" t="str">
            <v/>
          </cell>
          <cell r="J1807" t="str">
            <v/>
          </cell>
          <cell r="N1807" t="str">
            <v/>
          </cell>
          <cell r="O1807" t="str">
            <v/>
          </cell>
          <cell r="P1807" t="str">
            <v/>
          </cell>
          <cell r="Q1807" t="str">
            <v/>
          </cell>
          <cell r="T1807" t="str">
            <v/>
          </cell>
          <cell r="U1807" t="str">
            <v/>
          </cell>
          <cell r="W1807" t="str">
            <v/>
          </cell>
          <cell r="X1807" t="str">
            <v/>
          </cell>
          <cell r="AB1807">
            <v>0</v>
          </cell>
          <cell r="AC1807">
            <v>0</v>
          </cell>
          <cell r="AD1807">
            <v>0</v>
          </cell>
          <cell r="AJ1807">
            <v>0</v>
          </cell>
          <cell r="AK1807">
            <v>0</v>
          </cell>
        </row>
        <row r="1808">
          <cell r="B1808" t="str">
            <v/>
          </cell>
          <cell r="H1808" t="str">
            <v/>
          </cell>
          <cell r="J1808" t="str">
            <v/>
          </cell>
          <cell r="N1808" t="str">
            <v/>
          </cell>
          <cell r="O1808" t="str">
            <v/>
          </cell>
          <cell r="P1808" t="str">
            <v/>
          </cell>
          <cell r="Q1808" t="str">
            <v/>
          </cell>
          <cell r="T1808" t="str">
            <v/>
          </cell>
          <cell r="U1808" t="str">
            <v/>
          </cell>
          <cell r="W1808" t="str">
            <v/>
          </cell>
          <cell r="X1808" t="str">
            <v/>
          </cell>
          <cell r="AB1808">
            <v>0</v>
          </cell>
          <cell r="AC1808">
            <v>0</v>
          </cell>
          <cell r="AD1808">
            <v>0</v>
          </cell>
          <cell r="AJ1808">
            <v>0</v>
          </cell>
          <cell r="AK1808">
            <v>0</v>
          </cell>
        </row>
        <row r="1809">
          <cell r="B1809" t="str">
            <v/>
          </cell>
          <cell r="H1809" t="str">
            <v/>
          </cell>
          <cell r="J1809" t="str">
            <v/>
          </cell>
          <cell r="N1809" t="str">
            <v/>
          </cell>
          <cell r="O1809" t="str">
            <v/>
          </cell>
          <cell r="P1809" t="str">
            <v/>
          </cell>
          <cell r="Q1809" t="str">
            <v/>
          </cell>
          <cell r="T1809" t="str">
            <v/>
          </cell>
          <cell r="U1809" t="str">
            <v/>
          </cell>
          <cell r="W1809" t="str">
            <v/>
          </cell>
          <cell r="X1809" t="str">
            <v/>
          </cell>
          <cell r="AB1809">
            <v>0</v>
          </cell>
          <cell r="AC1809">
            <v>0</v>
          </cell>
          <cell r="AD1809">
            <v>0</v>
          </cell>
          <cell r="AJ1809">
            <v>0</v>
          </cell>
          <cell r="AK1809">
            <v>0</v>
          </cell>
        </row>
        <row r="1810">
          <cell r="B1810" t="str">
            <v/>
          </cell>
          <cell r="H1810" t="str">
            <v/>
          </cell>
          <cell r="J1810" t="str">
            <v/>
          </cell>
          <cell r="N1810" t="str">
            <v/>
          </cell>
          <cell r="O1810" t="str">
            <v/>
          </cell>
          <cell r="P1810" t="str">
            <v/>
          </cell>
          <cell r="Q1810" t="str">
            <v/>
          </cell>
          <cell r="T1810" t="str">
            <v/>
          </cell>
          <cell r="U1810" t="str">
            <v/>
          </cell>
          <cell r="W1810" t="str">
            <v/>
          </cell>
          <cell r="X1810" t="str">
            <v/>
          </cell>
          <cell r="AB1810">
            <v>0</v>
          </cell>
          <cell r="AC1810">
            <v>0</v>
          </cell>
          <cell r="AD1810">
            <v>0</v>
          </cell>
          <cell r="AJ1810">
            <v>0</v>
          </cell>
          <cell r="AK1810">
            <v>0</v>
          </cell>
        </row>
        <row r="1811">
          <cell r="B1811" t="str">
            <v/>
          </cell>
          <cell r="H1811" t="str">
            <v/>
          </cell>
          <cell r="J1811" t="str">
            <v/>
          </cell>
          <cell r="N1811" t="str">
            <v/>
          </cell>
          <cell r="O1811" t="str">
            <v/>
          </cell>
          <cell r="P1811" t="str">
            <v/>
          </cell>
          <cell r="Q1811" t="str">
            <v/>
          </cell>
          <cell r="T1811" t="str">
            <v/>
          </cell>
          <cell r="U1811" t="str">
            <v/>
          </cell>
          <cell r="W1811" t="str">
            <v/>
          </cell>
          <cell r="X1811" t="str">
            <v/>
          </cell>
          <cell r="AB1811">
            <v>0</v>
          </cell>
          <cell r="AC1811">
            <v>0</v>
          </cell>
          <cell r="AD1811">
            <v>0</v>
          </cell>
          <cell r="AJ1811">
            <v>0</v>
          </cell>
          <cell r="AK1811">
            <v>0</v>
          </cell>
        </row>
        <row r="1812">
          <cell r="B1812" t="str">
            <v/>
          </cell>
          <cell r="H1812" t="str">
            <v/>
          </cell>
          <cell r="J1812" t="str">
            <v/>
          </cell>
          <cell r="N1812" t="str">
            <v/>
          </cell>
          <cell r="O1812" t="str">
            <v/>
          </cell>
          <cell r="P1812" t="str">
            <v/>
          </cell>
          <cell r="Q1812" t="str">
            <v/>
          </cell>
          <cell r="T1812" t="str">
            <v/>
          </cell>
          <cell r="U1812" t="str">
            <v/>
          </cell>
          <cell r="W1812" t="str">
            <v/>
          </cell>
          <cell r="X1812" t="str">
            <v/>
          </cell>
          <cell r="AB1812">
            <v>0</v>
          </cell>
          <cell r="AC1812">
            <v>0</v>
          </cell>
          <cell r="AD1812">
            <v>0</v>
          </cell>
          <cell r="AJ1812">
            <v>0</v>
          </cell>
          <cell r="AK1812">
            <v>0</v>
          </cell>
        </row>
        <row r="1813">
          <cell r="B1813" t="str">
            <v/>
          </cell>
          <cell r="H1813" t="str">
            <v/>
          </cell>
          <cell r="J1813" t="str">
            <v/>
          </cell>
          <cell r="N1813" t="str">
            <v/>
          </cell>
          <cell r="O1813" t="str">
            <v/>
          </cell>
          <cell r="P1813" t="str">
            <v/>
          </cell>
          <cell r="Q1813" t="str">
            <v/>
          </cell>
          <cell r="T1813" t="str">
            <v/>
          </cell>
          <cell r="U1813" t="str">
            <v/>
          </cell>
          <cell r="W1813" t="str">
            <v/>
          </cell>
          <cell r="X1813" t="str">
            <v/>
          </cell>
          <cell r="AB1813">
            <v>0</v>
          </cell>
          <cell r="AC1813">
            <v>0</v>
          </cell>
          <cell r="AD1813">
            <v>0</v>
          </cell>
          <cell r="AJ1813">
            <v>0</v>
          </cell>
          <cell r="AK1813">
            <v>0</v>
          </cell>
        </row>
        <row r="1814">
          <cell r="B1814" t="str">
            <v/>
          </cell>
          <cell r="H1814" t="str">
            <v/>
          </cell>
          <cell r="J1814" t="str">
            <v/>
          </cell>
          <cell r="N1814" t="str">
            <v/>
          </cell>
          <cell r="O1814" t="str">
            <v/>
          </cell>
          <cell r="P1814" t="str">
            <v/>
          </cell>
          <cell r="Q1814" t="str">
            <v/>
          </cell>
          <cell r="T1814" t="str">
            <v/>
          </cell>
          <cell r="U1814" t="str">
            <v/>
          </cell>
          <cell r="W1814" t="str">
            <v/>
          </cell>
          <cell r="X1814" t="str">
            <v/>
          </cell>
          <cell r="AB1814">
            <v>0</v>
          </cell>
          <cell r="AC1814">
            <v>0</v>
          </cell>
          <cell r="AD1814">
            <v>0</v>
          </cell>
          <cell r="AJ1814">
            <v>0</v>
          </cell>
          <cell r="AK1814">
            <v>0</v>
          </cell>
        </row>
        <row r="1815">
          <cell r="B1815" t="str">
            <v/>
          </cell>
          <cell r="H1815" t="str">
            <v/>
          </cell>
          <cell r="J1815" t="str">
            <v/>
          </cell>
          <cell r="N1815" t="str">
            <v/>
          </cell>
          <cell r="O1815" t="str">
            <v/>
          </cell>
          <cell r="P1815" t="str">
            <v/>
          </cell>
          <cell r="Q1815" t="str">
            <v/>
          </cell>
          <cell r="T1815" t="str">
            <v/>
          </cell>
          <cell r="U1815" t="str">
            <v/>
          </cell>
          <cell r="W1815" t="str">
            <v/>
          </cell>
          <cell r="X1815" t="str">
            <v/>
          </cell>
          <cell r="AB1815">
            <v>0</v>
          </cell>
          <cell r="AC1815">
            <v>0</v>
          </cell>
          <cell r="AD1815">
            <v>0</v>
          </cell>
          <cell r="AJ1815">
            <v>0</v>
          </cell>
          <cell r="AK1815">
            <v>0</v>
          </cell>
        </row>
        <row r="1816">
          <cell r="B1816" t="str">
            <v/>
          </cell>
          <cell r="H1816" t="str">
            <v/>
          </cell>
          <cell r="J1816" t="str">
            <v/>
          </cell>
          <cell r="N1816" t="str">
            <v/>
          </cell>
          <cell r="O1816" t="str">
            <v/>
          </cell>
          <cell r="P1816" t="str">
            <v/>
          </cell>
          <cell r="Q1816" t="str">
            <v/>
          </cell>
          <cell r="T1816" t="str">
            <v/>
          </cell>
          <cell r="U1816" t="str">
            <v/>
          </cell>
          <cell r="W1816" t="str">
            <v/>
          </cell>
          <cell r="X1816" t="str">
            <v/>
          </cell>
          <cell r="AB1816">
            <v>0</v>
          </cell>
          <cell r="AC1816">
            <v>0</v>
          </cell>
          <cell r="AD1816">
            <v>0</v>
          </cell>
          <cell r="AJ1816">
            <v>0</v>
          </cell>
          <cell r="AK1816">
            <v>0</v>
          </cell>
        </row>
        <row r="1817">
          <cell r="B1817" t="str">
            <v/>
          </cell>
          <cell r="H1817" t="str">
            <v/>
          </cell>
          <cell r="J1817" t="str">
            <v/>
          </cell>
          <cell r="N1817" t="str">
            <v/>
          </cell>
          <cell r="O1817" t="str">
            <v/>
          </cell>
          <cell r="P1817" t="str">
            <v/>
          </cell>
          <cell r="Q1817" t="str">
            <v/>
          </cell>
          <cell r="T1817" t="str">
            <v/>
          </cell>
          <cell r="U1817" t="str">
            <v/>
          </cell>
          <cell r="W1817" t="str">
            <v/>
          </cell>
          <cell r="X1817" t="str">
            <v/>
          </cell>
          <cell r="AB1817">
            <v>0</v>
          </cell>
          <cell r="AC1817">
            <v>0</v>
          </cell>
          <cell r="AD1817">
            <v>0</v>
          </cell>
          <cell r="AJ1817">
            <v>0</v>
          </cell>
          <cell r="AK1817">
            <v>0</v>
          </cell>
        </row>
        <row r="1818">
          <cell r="B1818" t="str">
            <v/>
          </cell>
          <cell r="H1818" t="str">
            <v/>
          </cell>
          <cell r="J1818" t="str">
            <v/>
          </cell>
          <cell r="N1818" t="str">
            <v/>
          </cell>
          <cell r="O1818" t="str">
            <v/>
          </cell>
          <cell r="P1818" t="str">
            <v/>
          </cell>
          <cell r="Q1818" t="str">
            <v/>
          </cell>
          <cell r="T1818" t="str">
            <v/>
          </cell>
          <cell r="U1818" t="str">
            <v/>
          </cell>
          <cell r="W1818" t="str">
            <v/>
          </cell>
          <cell r="X1818" t="str">
            <v/>
          </cell>
          <cell r="AB1818">
            <v>0</v>
          </cell>
          <cell r="AC1818">
            <v>0</v>
          </cell>
          <cell r="AD1818">
            <v>0</v>
          </cell>
          <cell r="AJ1818">
            <v>0</v>
          </cell>
          <cell r="AK1818">
            <v>0</v>
          </cell>
        </row>
        <row r="1819">
          <cell r="B1819" t="str">
            <v/>
          </cell>
          <cell r="H1819" t="str">
            <v/>
          </cell>
          <cell r="J1819" t="str">
            <v/>
          </cell>
          <cell r="N1819" t="str">
            <v/>
          </cell>
          <cell r="O1819" t="str">
            <v/>
          </cell>
          <cell r="P1819" t="str">
            <v/>
          </cell>
          <cell r="Q1819" t="str">
            <v/>
          </cell>
          <cell r="T1819" t="str">
            <v/>
          </cell>
          <cell r="U1819" t="str">
            <v/>
          </cell>
          <cell r="W1819" t="str">
            <v/>
          </cell>
          <cell r="X1819" t="str">
            <v/>
          </cell>
          <cell r="AB1819">
            <v>0</v>
          </cell>
          <cell r="AC1819">
            <v>0</v>
          </cell>
          <cell r="AD1819">
            <v>0</v>
          </cell>
          <cell r="AJ1819">
            <v>0</v>
          </cell>
          <cell r="AK1819">
            <v>0</v>
          </cell>
        </row>
        <row r="1820">
          <cell r="B1820" t="str">
            <v/>
          </cell>
          <cell r="H1820" t="str">
            <v/>
          </cell>
          <cell r="J1820" t="str">
            <v/>
          </cell>
          <cell r="N1820" t="str">
            <v/>
          </cell>
          <cell r="O1820" t="str">
            <v/>
          </cell>
          <cell r="P1820" t="str">
            <v/>
          </cell>
          <cell r="Q1820" t="str">
            <v/>
          </cell>
          <cell r="T1820" t="str">
            <v/>
          </cell>
          <cell r="U1820" t="str">
            <v/>
          </cell>
          <cell r="W1820" t="str">
            <v/>
          </cell>
          <cell r="X1820" t="str">
            <v/>
          </cell>
          <cell r="AB1820">
            <v>0</v>
          </cell>
          <cell r="AC1820">
            <v>0</v>
          </cell>
          <cell r="AD1820">
            <v>0</v>
          </cell>
          <cell r="AJ1820">
            <v>0</v>
          </cell>
          <cell r="AK1820">
            <v>0</v>
          </cell>
        </row>
        <row r="1821">
          <cell r="B1821" t="str">
            <v/>
          </cell>
          <cell r="H1821" t="str">
            <v/>
          </cell>
          <cell r="J1821" t="str">
            <v/>
          </cell>
          <cell r="N1821" t="str">
            <v/>
          </cell>
          <cell r="O1821" t="str">
            <v/>
          </cell>
          <cell r="P1821" t="str">
            <v/>
          </cell>
          <cell r="Q1821" t="str">
            <v/>
          </cell>
          <cell r="T1821" t="str">
            <v/>
          </cell>
          <cell r="U1821" t="str">
            <v/>
          </cell>
          <cell r="W1821" t="str">
            <v/>
          </cell>
          <cell r="X1821" t="str">
            <v/>
          </cell>
          <cell r="AB1821">
            <v>0</v>
          </cell>
          <cell r="AC1821">
            <v>0</v>
          </cell>
          <cell r="AD1821">
            <v>0</v>
          </cell>
          <cell r="AJ1821">
            <v>0</v>
          </cell>
          <cell r="AK1821">
            <v>0</v>
          </cell>
        </row>
        <row r="1822">
          <cell r="B1822" t="str">
            <v/>
          </cell>
          <cell r="H1822" t="str">
            <v/>
          </cell>
          <cell r="J1822" t="str">
            <v/>
          </cell>
          <cell r="N1822" t="str">
            <v/>
          </cell>
          <cell r="O1822" t="str">
            <v/>
          </cell>
          <cell r="P1822" t="str">
            <v/>
          </cell>
          <cell r="Q1822" t="str">
            <v/>
          </cell>
          <cell r="T1822" t="str">
            <v/>
          </cell>
          <cell r="U1822" t="str">
            <v/>
          </cell>
          <cell r="W1822" t="str">
            <v/>
          </cell>
          <cell r="X1822" t="str">
            <v/>
          </cell>
          <cell r="AB1822">
            <v>0</v>
          </cell>
          <cell r="AC1822">
            <v>0</v>
          </cell>
          <cell r="AD1822">
            <v>0</v>
          </cell>
          <cell r="AJ1822">
            <v>0</v>
          </cell>
          <cell r="AK1822">
            <v>0</v>
          </cell>
        </row>
        <row r="1823">
          <cell r="B1823" t="str">
            <v/>
          </cell>
          <cell r="H1823" t="str">
            <v/>
          </cell>
          <cell r="J1823" t="str">
            <v/>
          </cell>
          <cell r="N1823" t="str">
            <v/>
          </cell>
          <cell r="O1823" t="str">
            <v/>
          </cell>
          <cell r="P1823" t="str">
            <v/>
          </cell>
          <cell r="Q1823" t="str">
            <v/>
          </cell>
          <cell r="T1823" t="str">
            <v/>
          </cell>
          <cell r="U1823" t="str">
            <v/>
          </cell>
          <cell r="W1823" t="str">
            <v/>
          </cell>
          <cell r="X1823" t="str">
            <v/>
          </cell>
          <cell r="AB1823">
            <v>0</v>
          </cell>
          <cell r="AC1823">
            <v>0</v>
          </cell>
          <cell r="AD1823">
            <v>0</v>
          </cell>
          <cell r="AJ1823">
            <v>0</v>
          </cell>
          <cell r="AK1823">
            <v>0</v>
          </cell>
        </row>
        <row r="1824">
          <cell r="B1824" t="str">
            <v/>
          </cell>
          <cell r="H1824" t="str">
            <v/>
          </cell>
          <cell r="J1824" t="str">
            <v/>
          </cell>
          <cell r="N1824" t="str">
            <v/>
          </cell>
          <cell r="O1824" t="str">
            <v/>
          </cell>
          <cell r="P1824" t="str">
            <v/>
          </cell>
          <cell r="Q1824" t="str">
            <v/>
          </cell>
          <cell r="T1824" t="str">
            <v/>
          </cell>
          <cell r="U1824" t="str">
            <v/>
          </cell>
          <cell r="W1824" t="str">
            <v/>
          </cell>
          <cell r="X1824" t="str">
            <v/>
          </cell>
          <cell r="AB1824">
            <v>0</v>
          </cell>
          <cell r="AC1824">
            <v>0</v>
          </cell>
          <cell r="AD1824">
            <v>0</v>
          </cell>
          <cell r="AJ1824">
            <v>0</v>
          </cell>
          <cell r="AK1824">
            <v>0</v>
          </cell>
        </row>
        <row r="1825">
          <cell r="B1825" t="str">
            <v/>
          </cell>
          <cell r="H1825" t="str">
            <v/>
          </cell>
          <cell r="J1825" t="str">
            <v/>
          </cell>
          <cell r="N1825" t="str">
            <v/>
          </cell>
          <cell r="O1825" t="str">
            <v/>
          </cell>
          <cell r="P1825" t="str">
            <v/>
          </cell>
          <cell r="Q1825" t="str">
            <v/>
          </cell>
          <cell r="T1825" t="str">
            <v/>
          </cell>
          <cell r="U1825" t="str">
            <v/>
          </cell>
          <cell r="W1825" t="str">
            <v/>
          </cell>
          <cell r="X1825" t="str">
            <v/>
          </cell>
          <cell r="AB1825">
            <v>0</v>
          </cell>
          <cell r="AC1825">
            <v>0</v>
          </cell>
          <cell r="AD1825">
            <v>0</v>
          </cell>
          <cell r="AJ1825">
            <v>0</v>
          </cell>
          <cell r="AK1825">
            <v>0</v>
          </cell>
        </row>
        <row r="1826">
          <cell r="B1826" t="str">
            <v/>
          </cell>
          <cell r="H1826" t="str">
            <v/>
          </cell>
          <cell r="J1826" t="str">
            <v/>
          </cell>
          <cell r="N1826" t="str">
            <v/>
          </cell>
          <cell r="O1826" t="str">
            <v/>
          </cell>
          <cell r="P1826" t="str">
            <v/>
          </cell>
          <cell r="Q1826" t="str">
            <v/>
          </cell>
          <cell r="T1826" t="str">
            <v/>
          </cell>
          <cell r="U1826" t="str">
            <v/>
          </cell>
          <cell r="W1826" t="str">
            <v/>
          </cell>
          <cell r="X1826" t="str">
            <v/>
          </cell>
          <cell r="AB1826">
            <v>0</v>
          </cell>
          <cell r="AC1826">
            <v>0</v>
          </cell>
          <cell r="AD1826">
            <v>0</v>
          </cell>
          <cell r="AJ1826">
            <v>0</v>
          </cell>
          <cell r="AK1826">
            <v>0</v>
          </cell>
        </row>
        <row r="1827">
          <cell r="B1827" t="str">
            <v/>
          </cell>
          <cell r="H1827" t="str">
            <v/>
          </cell>
          <cell r="J1827" t="str">
            <v/>
          </cell>
          <cell r="N1827" t="str">
            <v/>
          </cell>
          <cell r="O1827" t="str">
            <v/>
          </cell>
          <cell r="P1827" t="str">
            <v/>
          </cell>
          <cell r="Q1827" t="str">
            <v/>
          </cell>
          <cell r="T1827" t="str">
            <v/>
          </cell>
          <cell r="U1827" t="str">
            <v/>
          </cell>
          <cell r="W1827" t="str">
            <v/>
          </cell>
          <cell r="X1827" t="str">
            <v/>
          </cell>
          <cell r="AB1827">
            <v>0</v>
          </cell>
          <cell r="AC1827">
            <v>0</v>
          </cell>
          <cell r="AD1827">
            <v>0</v>
          </cell>
          <cell r="AJ1827">
            <v>0</v>
          </cell>
          <cell r="AK1827">
            <v>0</v>
          </cell>
        </row>
        <row r="1828">
          <cell r="B1828" t="str">
            <v/>
          </cell>
          <cell r="H1828" t="str">
            <v/>
          </cell>
          <cell r="J1828" t="str">
            <v/>
          </cell>
          <cell r="N1828" t="str">
            <v/>
          </cell>
          <cell r="O1828" t="str">
            <v/>
          </cell>
          <cell r="P1828" t="str">
            <v/>
          </cell>
          <cell r="Q1828" t="str">
            <v/>
          </cell>
          <cell r="T1828" t="str">
            <v/>
          </cell>
          <cell r="U1828" t="str">
            <v/>
          </cell>
          <cell r="W1828" t="str">
            <v/>
          </cell>
          <cell r="X1828" t="str">
            <v/>
          </cell>
          <cell r="AB1828">
            <v>0</v>
          </cell>
          <cell r="AC1828">
            <v>0</v>
          </cell>
          <cell r="AD1828">
            <v>0</v>
          </cell>
          <cell r="AJ1828">
            <v>0</v>
          </cell>
          <cell r="AK1828">
            <v>0</v>
          </cell>
        </row>
        <row r="1829">
          <cell r="B1829" t="str">
            <v/>
          </cell>
          <cell r="H1829" t="str">
            <v/>
          </cell>
          <cell r="J1829" t="str">
            <v/>
          </cell>
          <cell r="N1829" t="str">
            <v/>
          </cell>
          <cell r="O1829" t="str">
            <v/>
          </cell>
          <cell r="P1829" t="str">
            <v/>
          </cell>
          <cell r="Q1829" t="str">
            <v/>
          </cell>
          <cell r="T1829" t="str">
            <v/>
          </cell>
          <cell r="U1829" t="str">
            <v/>
          </cell>
          <cell r="W1829" t="str">
            <v/>
          </cell>
          <cell r="X1829" t="str">
            <v/>
          </cell>
          <cell r="AB1829">
            <v>0</v>
          </cell>
          <cell r="AC1829">
            <v>0</v>
          </cell>
          <cell r="AD1829">
            <v>0</v>
          </cell>
          <cell r="AJ1829">
            <v>0</v>
          </cell>
          <cell r="AK1829">
            <v>0</v>
          </cell>
        </row>
        <row r="1830">
          <cell r="B1830" t="str">
            <v/>
          </cell>
          <cell r="H1830" t="str">
            <v/>
          </cell>
          <cell r="J1830" t="str">
            <v/>
          </cell>
          <cell r="N1830" t="str">
            <v/>
          </cell>
          <cell r="O1830" t="str">
            <v/>
          </cell>
          <cell r="P1830" t="str">
            <v/>
          </cell>
          <cell r="Q1830" t="str">
            <v/>
          </cell>
          <cell r="T1830" t="str">
            <v/>
          </cell>
          <cell r="U1830" t="str">
            <v/>
          </cell>
          <cell r="W1830" t="str">
            <v/>
          </cell>
          <cell r="X1830" t="str">
            <v/>
          </cell>
          <cell r="AB1830">
            <v>0</v>
          </cell>
          <cell r="AC1830">
            <v>0</v>
          </cell>
          <cell r="AD1830">
            <v>0</v>
          </cell>
          <cell r="AJ1830">
            <v>0</v>
          </cell>
          <cell r="AK1830">
            <v>0</v>
          </cell>
        </row>
        <row r="1831">
          <cell r="B1831" t="str">
            <v/>
          </cell>
          <cell r="H1831" t="str">
            <v/>
          </cell>
          <cell r="J1831" t="str">
            <v/>
          </cell>
          <cell r="N1831" t="str">
            <v/>
          </cell>
          <cell r="O1831" t="str">
            <v/>
          </cell>
          <cell r="P1831" t="str">
            <v/>
          </cell>
          <cell r="Q1831" t="str">
            <v/>
          </cell>
          <cell r="T1831" t="str">
            <v/>
          </cell>
          <cell r="U1831" t="str">
            <v/>
          </cell>
          <cell r="W1831" t="str">
            <v/>
          </cell>
          <cell r="X1831" t="str">
            <v/>
          </cell>
          <cell r="AB1831">
            <v>0</v>
          </cell>
          <cell r="AC1831">
            <v>0</v>
          </cell>
          <cell r="AD1831">
            <v>0</v>
          </cell>
          <cell r="AJ1831">
            <v>0</v>
          </cell>
          <cell r="AK1831">
            <v>0</v>
          </cell>
        </row>
        <row r="1832">
          <cell r="B1832" t="str">
            <v/>
          </cell>
          <cell r="H1832" t="str">
            <v/>
          </cell>
          <cell r="J1832" t="str">
            <v/>
          </cell>
          <cell r="N1832" t="str">
            <v/>
          </cell>
          <cell r="O1832" t="str">
            <v/>
          </cell>
          <cell r="P1832" t="str">
            <v/>
          </cell>
          <cell r="Q1832" t="str">
            <v/>
          </cell>
          <cell r="T1832" t="str">
            <v/>
          </cell>
          <cell r="U1832" t="str">
            <v/>
          </cell>
          <cell r="W1832" t="str">
            <v/>
          </cell>
          <cell r="X1832" t="str">
            <v/>
          </cell>
          <cell r="AB1832">
            <v>0</v>
          </cell>
          <cell r="AC1832">
            <v>0</v>
          </cell>
          <cell r="AD1832">
            <v>0</v>
          </cell>
          <cell r="AJ1832">
            <v>0</v>
          </cell>
          <cell r="AK1832">
            <v>0</v>
          </cell>
        </row>
        <row r="1833">
          <cell r="B1833" t="str">
            <v/>
          </cell>
          <cell r="H1833" t="str">
            <v/>
          </cell>
          <cell r="J1833" t="str">
            <v/>
          </cell>
          <cell r="N1833" t="str">
            <v/>
          </cell>
          <cell r="O1833" t="str">
            <v/>
          </cell>
          <cell r="P1833" t="str">
            <v/>
          </cell>
          <cell r="Q1833" t="str">
            <v/>
          </cell>
          <cell r="T1833" t="str">
            <v/>
          </cell>
          <cell r="U1833" t="str">
            <v/>
          </cell>
          <cell r="W1833" t="str">
            <v/>
          </cell>
          <cell r="X1833" t="str">
            <v/>
          </cell>
          <cell r="AB1833">
            <v>0</v>
          </cell>
          <cell r="AC1833">
            <v>0</v>
          </cell>
          <cell r="AD1833">
            <v>0</v>
          </cell>
          <cell r="AJ1833">
            <v>0</v>
          </cell>
          <cell r="AK1833">
            <v>0</v>
          </cell>
        </row>
        <row r="1834">
          <cell r="B1834" t="str">
            <v/>
          </cell>
          <cell r="H1834" t="str">
            <v/>
          </cell>
          <cell r="J1834" t="str">
            <v/>
          </cell>
          <cell r="N1834" t="str">
            <v/>
          </cell>
          <cell r="O1834" t="str">
            <v/>
          </cell>
          <cell r="P1834" t="str">
            <v/>
          </cell>
          <cell r="Q1834" t="str">
            <v/>
          </cell>
          <cell r="T1834" t="str">
            <v/>
          </cell>
          <cell r="U1834" t="str">
            <v/>
          </cell>
          <cell r="W1834" t="str">
            <v/>
          </cell>
          <cell r="X1834" t="str">
            <v/>
          </cell>
          <cell r="AB1834">
            <v>0</v>
          </cell>
          <cell r="AC1834">
            <v>0</v>
          </cell>
          <cell r="AD1834">
            <v>0</v>
          </cell>
          <cell r="AJ1834">
            <v>0</v>
          </cell>
          <cell r="AK1834">
            <v>0</v>
          </cell>
        </row>
        <row r="1835">
          <cell r="B1835" t="str">
            <v/>
          </cell>
          <cell r="H1835" t="str">
            <v/>
          </cell>
          <cell r="J1835" t="str">
            <v/>
          </cell>
          <cell r="N1835" t="str">
            <v/>
          </cell>
          <cell r="O1835" t="str">
            <v/>
          </cell>
          <cell r="P1835" t="str">
            <v/>
          </cell>
          <cell r="Q1835" t="str">
            <v/>
          </cell>
          <cell r="T1835" t="str">
            <v/>
          </cell>
          <cell r="U1835" t="str">
            <v/>
          </cell>
          <cell r="W1835" t="str">
            <v/>
          </cell>
          <cell r="X1835" t="str">
            <v/>
          </cell>
          <cell r="AB1835">
            <v>0</v>
          </cell>
          <cell r="AC1835">
            <v>0</v>
          </cell>
          <cell r="AD1835">
            <v>0</v>
          </cell>
          <cell r="AJ1835">
            <v>0</v>
          </cell>
          <cell r="AK1835">
            <v>0</v>
          </cell>
        </row>
        <row r="1836">
          <cell r="B1836" t="str">
            <v/>
          </cell>
          <cell r="H1836" t="str">
            <v/>
          </cell>
          <cell r="J1836" t="str">
            <v/>
          </cell>
          <cell r="N1836" t="str">
            <v/>
          </cell>
          <cell r="O1836" t="str">
            <v/>
          </cell>
          <cell r="P1836" t="str">
            <v/>
          </cell>
          <cell r="Q1836" t="str">
            <v/>
          </cell>
          <cell r="T1836" t="str">
            <v/>
          </cell>
          <cell r="U1836" t="str">
            <v/>
          </cell>
          <cell r="W1836" t="str">
            <v/>
          </cell>
          <cell r="X1836" t="str">
            <v/>
          </cell>
          <cell r="AB1836">
            <v>0</v>
          </cell>
          <cell r="AC1836">
            <v>0</v>
          </cell>
          <cell r="AD1836">
            <v>0</v>
          </cell>
          <cell r="AJ1836">
            <v>0</v>
          </cell>
          <cell r="AK1836">
            <v>0</v>
          </cell>
        </row>
        <row r="1837">
          <cell r="B1837" t="str">
            <v/>
          </cell>
          <cell r="H1837" t="str">
            <v/>
          </cell>
          <cell r="J1837" t="str">
            <v/>
          </cell>
          <cell r="N1837" t="str">
            <v/>
          </cell>
          <cell r="O1837" t="str">
            <v/>
          </cell>
          <cell r="P1837" t="str">
            <v/>
          </cell>
          <cell r="Q1837" t="str">
            <v/>
          </cell>
          <cell r="T1837" t="str">
            <v/>
          </cell>
          <cell r="U1837" t="str">
            <v/>
          </cell>
          <cell r="W1837" t="str">
            <v/>
          </cell>
          <cell r="X1837" t="str">
            <v/>
          </cell>
          <cell r="AB1837">
            <v>0</v>
          </cell>
          <cell r="AC1837">
            <v>0</v>
          </cell>
          <cell r="AD1837">
            <v>0</v>
          </cell>
          <cell r="AJ1837">
            <v>0</v>
          </cell>
          <cell r="AK1837">
            <v>0</v>
          </cell>
        </row>
        <row r="1838">
          <cell r="B1838" t="str">
            <v/>
          </cell>
          <cell r="H1838" t="str">
            <v/>
          </cell>
          <cell r="J1838" t="str">
            <v/>
          </cell>
          <cell r="N1838" t="str">
            <v/>
          </cell>
          <cell r="O1838" t="str">
            <v/>
          </cell>
          <cell r="P1838" t="str">
            <v/>
          </cell>
          <cell r="Q1838" t="str">
            <v/>
          </cell>
          <cell r="T1838" t="str">
            <v/>
          </cell>
          <cell r="U1838" t="str">
            <v/>
          </cell>
          <cell r="W1838" t="str">
            <v/>
          </cell>
          <cell r="X1838" t="str">
            <v/>
          </cell>
          <cell r="AB1838">
            <v>0</v>
          </cell>
          <cell r="AC1838">
            <v>0</v>
          </cell>
          <cell r="AD1838">
            <v>0</v>
          </cell>
          <cell r="AJ1838">
            <v>0</v>
          </cell>
          <cell r="AK1838">
            <v>0</v>
          </cell>
        </row>
        <row r="1839">
          <cell r="B1839" t="str">
            <v/>
          </cell>
          <cell r="H1839" t="str">
            <v/>
          </cell>
          <cell r="J1839" t="str">
            <v/>
          </cell>
          <cell r="N1839" t="str">
            <v/>
          </cell>
          <cell r="O1839" t="str">
            <v/>
          </cell>
          <cell r="P1839" t="str">
            <v/>
          </cell>
          <cell r="Q1839" t="str">
            <v/>
          </cell>
          <cell r="T1839" t="str">
            <v/>
          </cell>
          <cell r="U1839" t="str">
            <v/>
          </cell>
          <cell r="W1839" t="str">
            <v/>
          </cell>
          <cell r="X1839" t="str">
            <v/>
          </cell>
          <cell r="AB1839">
            <v>0</v>
          </cell>
          <cell r="AC1839">
            <v>0</v>
          </cell>
          <cell r="AD1839">
            <v>0</v>
          </cell>
          <cell r="AJ1839">
            <v>0</v>
          </cell>
          <cell r="AK1839">
            <v>0</v>
          </cell>
        </row>
        <row r="1840">
          <cell r="B1840" t="str">
            <v/>
          </cell>
          <cell r="H1840" t="str">
            <v/>
          </cell>
          <cell r="J1840" t="str">
            <v/>
          </cell>
          <cell r="N1840" t="str">
            <v/>
          </cell>
          <cell r="O1840" t="str">
            <v/>
          </cell>
          <cell r="P1840" t="str">
            <v/>
          </cell>
          <cell r="Q1840" t="str">
            <v/>
          </cell>
          <cell r="T1840" t="str">
            <v/>
          </cell>
          <cell r="U1840" t="str">
            <v/>
          </cell>
          <cell r="W1840" t="str">
            <v/>
          </cell>
          <cell r="X1840" t="str">
            <v/>
          </cell>
          <cell r="AB1840">
            <v>0</v>
          </cell>
          <cell r="AC1840">
            <v>0</v>
          </cell>
          <cell r="AD1840">
            <v>0</v>
          </cell>
          <cell r="AJ1840">
            <v>0</v>
          </cell>
          <cell r="AK1840">
            <v>0</v>
          </cell>
        </row>
        <row r="1841">
          <cell r="B1841" t="str">
            <v/>
          </cell>
          <cell r="H1841" t="str">
            <v/>
          </cell>
          <cell r="J1841" t="str">
            <v/>
          </cell>
          <cell r="N1841" t="str">
            <v/>
          </cell>
          <cell r="O1841" t="str">
            <v/>
          </cell>
          <cell r="P1841" t="str">
            <v/>
          </cell>
          <cell r="Q1841" t="str">
            <v/>
          </cell>
          <cell r="T1841" t="str">
            <v/>
          </cell>
          <cell r="U1841" t="str">
            <v/>
          </cell>
          <cell r="W1841" t="str">
            <v/>
          </cell>
          <cell r="X1841" t="str">
            <v/>
          </cell>
          <cell r="AB1841">
            <v>0</v>
          </cell>
          <cell r="AC1841">
            <v>0</v>
          </cell>
          <cell r="AD1841">
            <v>0</v>
          </cell>
          <cell r="AJ1841">
            <v>0</v>
          </cell>
          <cell r="AK1841">
            <v>0</v>
          </cell>
        </row>
        <row r="1842">
          <cell r="B1842" t="str">
            <v/>
          </cell>
          <cell r="H1842" t="str">
            <v/>
          </cell>
          <cell r="J1842" t="str">
            <v/>
          </cell>
          <cell r="N1842" t="str">
            <v/>
          </cell>
          <cell r="O1842" t="str">
            <v/>
          </cell>
          <cell r="P1842" t="str">
            <v/>
          </cell>
          <cell r="Q1842" t="str">
            <v/>
          </cell>
          <cell r="T1842" t="str">
            <v/>
          </cell>
          <cell r="U1842" t="str">
            <v/>
          </cell>
          <cell r="W1842" t="str">
            <v/>
          </cell>
          <cell r="X1842" t="str">
            <v/>
          </cell>
          <cell r="AB1842">
            <v>0</v>
          </cell>
          <cell r="AC1842">
            <v>0</v>
          </cell>
          <cell r="AD1842">
            <v>0</v>
          </cell>
          <cell r="AJ1842">
            <v>0</v>
          </cell>
          <cell r="AK1842">
            <v>0</v>
          </cell>
        </row>
        <row r="1843">
          <cell r="B1843" t="str">
            <v/>
          </cell>
          <cell r="H1843" t="str">
            <v/>
          </cell>
          <cell r="J1843" t="str">
            <v/>
          </cell>
          <cell r="N1843" t="str">
            <v/>
          </cell>
          <cell r="O1843" t="str">
            <v/>
          </cell>
          <cell r="P1843" t="str">
            <v/>
          </cell>
          <cell r="Q1843" t="str">
            <v/>
          </cell>
          <cell r="T1843" t="str">
            <v/>
          </cell>
          <cell r="U1843" t="str">
            <v/>
          </cell>
          <cell r="W1843" t="str">
            <v/>
          </cell>
          <cell r="X1843" t="str">
            <v/>
          </cell>
          <cell r="AB1843">
            <v>0</v>
          </cell>
          <cell r="AC1843">
            <v>0</v>
          </cell>
          <cell r="AD1843">
            <v>0</v>
          </cell>
          <cell r="AJ1843">
            <v>0</v>
          </cell>
          <cell r="AK1843">
            <v>0</v>
          </cell>
        </row>
        <row r="1844">
          <cell r="B1844" t="str">
            <v/>
          </cell>
          <cell r="H1844" t="str">
            <v/>
          </cell>
          <cell r="J1844" t="str">
            <v/>
          </cell>
          <cell r="N1844" t="str">
            <v/>
          </cell>
          <cell r="O1844" t="str">
            <v/>
          </cell>
          <cell r="P1844" t="str">
            <v/>
          </cell>
          <cell r="Q1844" t="str">
            <v/>
          </cell>
          <cell r="T1844" t="str">
            <v/>
          </cell>
          <cell r="U1844" t="str">
            <v/>
          </cell>
          <cell r="W1844" t="str">
            <v/>
          </cell>
          <cell r="X1844" t="str">
            <v/>
          </cell>
          <cell r="AB1844">
            <v>0</v>
          </cell>
          <cell r="AC1844">
            <v>0</v>
          </cell>
          <cell r="AD1844">
            <v>0</v>
          </cell>
          <cell r="AJ1844">
            <v>0</v>
          </cell>
          <cell r="AK1844">
            <v>0</v>
          </cell>
        </row>
        <row r="1845">
          <cell r="B1845" t="str">
            <v/>
          </cell>
          <cell r="H1845" t="str">
            <v/>
          </cell>
          <cell r="J1845" t="str">
            <v/>
          </cell>
          <cell r="N1845" t="str">
            <v/>
          </cell>
          <cell r="O1845" t="str">
            <v/>
          </cell>
          <cell r="P1845" t="str">
            <v/>
          </cell>
          <cell r="Q1845" t="str">
            <v/>
          </cell>
          <cell r="T1845" t="str">
            <v/>
          </cell>
          <cell r="U1845" t="str">
            <v/>
          </cell>
          <cell r="W1845" t="str">
            <v/>
          </cell>
          <cell r="X1845" t="str">
            <v/>
          </cell>
          <cell r="AB1845">
            <v>0</v>
          </cell>
          <cell r="AC1845">
            <v>0</v>
          </cell>
          <cell r="AD1845">
            <v>0</v>
          </cell>
          <cell r="AJ1845">
            <v>0</v>
          </cell>
          <cell r="AK1845">
            <v>0</v>
          </cell>
        </row>
        <row r="1846">
          <cell r="B1846" t="str">
            <v/>
          </cell>
          <cell r="H1846" t="str">
            <v/>
          </cell>
          <cell r="J1846" t="str">
            <v/>
          </cell>
          <cell r="N1846" t="str">
            <v/>
          </cell>
          <cell r="O1846" t="str">
            <v/>
          </cell>
          <cell r="P1846" t="str">
            <v/>
          </cell>
          <cell r="Q1846" t="str">
            <v/>
          </cell>
          <cell r="T1846" t="str">
            <v/>
          </cell>
          <cell r="U1846" t="str">
            <v/>
          </cell>
          <cell r="W1846" t="str">
            <v/>
          </cell>
          <cell r="X1846" t="str">
            <v/>
          </cell>
          <cell r="AB1846">
            <v>0</v>
          </cell>
          <cell r="AC1846">
            <v>0</v>
          </cell>
          <cell r="AD1846">
            <v>0</v>
          </cell>
          <cell r="AJ1846">
            <v>0</v>
          </cell>
          <cell r="AK1846">
            <v>0</v>
          </cell>
        </row>
        <row r="1847">
          <cell r="B1847" t="str">
            <v/>
          </cell>
          <cell r="H1847" t="str">
            <v/>
          </cell>
          <cell r="J1847" t="str">
            <v/>
          </cell>
          <cell r="N1847" t="str">
            <v/>
          </cell>
          <cell r="O1847" t="str">
            <v/>
          </cell>
          <cell r="P1847" t="str">
            <v/>
          </cell>
          <cell r="Q1847" t="str">
            <v/>
          </cell>
          <cell r="T1847" t="str">
            <v/>
          </cell>
          <cell r="U1847" t="str">
            <v/>
          </cell>
          <cell r="W1847" t="str">
            <v/>
          </cell>
          <cell r="X1847" t="str">
            <v/>
          </cell>
          <cell r="AB1847">
            <v>0</v>
          </cell>
          <cell r="AC1847">
            <v>0</v>
          </cell>
          <cell r="AD1847">
            <v>0</v>
          </cell>
          <cell r="AJ1847">
            <v>0</v>
          </cell>
          <cell r="AK1847">
            <v>0</v>
          </cell>
        </row>
        <row r="1848">
          <cell r="B1848" t="str">
            <v/>
          </cell>
          <cell r="H1848" t="str">
            <v/>
          </cell>
          <cell r="J1848" t="str">
            <v/>
          </cell>
          <cell r="N1848" t="str">
            <v/>
          </cell>
          <cell r="O1848" t="str">
            <v/>
          </cell>
          <cell r="P1848" t="str">
            <v/>
          </cell>
          <cell r="Q1848" t="str">
            <v/>
          </cell>
          <cell r="T1848" t="str">
            <v/>
          </cell>
          <cell r="U1848" t="str">
            <v/>
          </cell>
          <cell r="W1848" t="str">
            <v/>
          </cell>
          <cell r="X1848" t="str">
            <v/>
          </cell>
          <cell r="AB1848">
            <v>0</v>
          </cell>
          <cell r="AC1848">
            <v>0</v>
          </cell>
          <cell r="AD1848">
            <v>0</v>
          </cell>
          <cell r="AJ1848">
            <v>0</v>
          </cell>
          <cell r="AK1848">
            <v>0</v>
          </cell>
        </row>
        <row r="1849">
          <cell r="B1849" t="str">
            <v/>
          </cell>
          <cell r="H1849" t="str">
            <v/>
          </cell>
          <cell r="J1849" t="str">
            <v/>
          </cell>
          <cell r="N1849" t="str">
            <v/>
          </cell>
          <cell r="O1849" t="str">
            <v/>
          </cell>
          <cell r="P1849" t="str">
            <v/>
          </cell>
          <cell r="Q1849" t="str">
            <v/>
          </cell>
          <cell r="T1849" t="str">
            <v/>
          </cell>
          <cell r="U1849" t="str">
            <v/>
          </cell>
          <cell r="W1849" t="str">
            <v/>
          </cell>
          <cell r="X1849" t="str">
            <v/>
          </cell>
          <cell r="AB1849">
            <v>0</v>
          </cell>
          <cell r="AC1849">
            <v>0</v>
          </cell>
          <cell r="AD1849">
            <v>0</v>
          </cell>
          <cell r="AJ1849">
            <v>0</v>
          </cell>
          <cell r="AK1849">
            <v>0</v>
          </cell>
        </row>
        <row r="1850">
          <cell r="B1850" t="str">
            <v/>
          </cell>
          <cell r="H1850" t="str">
            <v/>
          </cell>
          <cell r="J1850" t="str">
            <v/>
          </cell>
          <cell r="N1850" t="str">
            <v/>
          </cell>
          <cell r="O1850" t="str">
            <v/>
          </cell>
          <cell r="P1850" t="str">
            <v/>
          </cell>
          <cell r="Q1850" t="str">
            <v/>
          </cell>
          <cell r="T1850" t="str">
            <v/>
          </cell>
          <cell r="U1850" t="str">
            <v/>
          </cell>
          <cell r="W1850" t="str">
            <v/>
          </cell>
          <cell r="X1850" t="str">
            <v/>
          </cell>
          <cell r="AB1850">
            <v>0</v>
          </cell>
          <cell r="AC1850">
            <v>0</v>
          </cell>
          <cell r="AD1850">
            <v>0</v>
          </cell>
          <cell r="AJ1850">
            <v>0</v>
          </cell>
          <cell r="AK1850">
            <v>0</v>
          </cell>
        </row>
        <row r="1851">
          <cell r="B1851" t="str">
            <v/>
          </cell>
          <cell r="H1851" t="str">
            <v/>
          </cell>
          <cell r="J1851" t="str">
            <v/>
          </cell>
          <cell r="N1851" t="str">
            <v/>
          </cell>
          <cell r="O1851" t="str">
            <v/>
          </cell>
          <cell r="P1851" t="str">
            <v/>
          </cell>
          <cell r="Q1851" t="str">
            <v/>
          </cell>
          <cell r="T1851" t="str">
            <v/>
          </cell>
          <cell r="U1851" t="str">
            <v/>
          </cell>
          <cell r="W1851" t="str">
            <v/>
          </cell>
          <cell r="X1851" t="str">
            <v/>
          </cell>
          <cell r="AB1851">
            <v>0</v>
          </cell>
          <cell r="AC1851">
            <v>0</v>
          </cell>
          <cell r="AD1851">
            <v>0</v>
          </cell>
          <cell r="AJ1851">
            <v>0</v>
          </cell>
          <cell r="AK1851">
            <v>0</v>
          </cell>
        </row>
        <row r="1852">
          <cell r="B1852" t="str">
            <v/>
          </cell>
          <cell r="H1852" t="str">
            <v/>
          </cell>
          <cell r="J1852" t="str">
            <v/>
          </cell>
          <cell r="N1852" t="str">
            <v/>
          </cell>
          <cell r="O1852" t="str">
            <v/>
          </cell>
          <cell r="P1852" t="str">
            <v/>
          </cell>
          <cell r="Q1852" t="str">
            <v/>
          </cell>
          <cell r="T1852" t="str">
            <v/>
          </cell>
          <cell r="U1852" t="str">
            <v/>
          </cell>
          <cell r="W1852" t="str">
            <v/>
          </cell>
          <cell r="X1852" t="str">
            <v/>
          </cell>
          <cell r="AB1852">
            <v>0</v>
          </cell>
          <cell r="AC1852">
            <v>0</v>
          </cell>
          <cell r="AD1852">
            <v>0</v>
          </cell>
          <cell r="AJ1852">
            <v>0</v>
          </cell>
          <cell r="AK1852">
            <v>0</v>
          </cell>
        </row>
        <row r="1853">
          <cell r="B1853" t="str">
            <v/>
          </cell>
          <cell r="H1853" t="str">
            <v/>
          </cell>
          <cell r="J1853" t="str">
            <v/>
          </cell>
          <cell r="N1853" t="str">
            <v/>
          </cell>
          <cell r="O1853" t="str">
            <v/>
          </cell>
          <cell r="P1853" t="str">
            <v/>
          </cell>
          <cell r="Q1853" t="str">
            <v/>
          </cell>
          <cell r="T1853" t="str">
            <v/>
          </cell>
          <cell r="U1853" t="str">
            <v/>
          </cell>
          <cell r="W1853" t="str">
            <v/>
          </cell>
          <cell r="X1853" t="str">
            <v/>
          </cell>
          <cell r="AB1853">
            <v>0</v>
          </cell>
          <cell r="AC1853">
            <v>0</v>
          </cell>
          <cell r="AD1853">
            <v>0</v>
          </cell>
          <cell r="AJ1853">
            <v>0</v>
          </cell>
          <cell r="AK1853">
            <v>0</v>
          </cell>
        </row>
        <row r="1854">
          <cell r="B1854" t="str">
            <v/>
          </cell>
          <cell r="H1854" t="str">
            <v/>
          </cell>
          <cell r="J1854" t="str">
            <v/>
          </cell>
          <cell r="N1854" t="str">
            <v/>
          </cell>
          <cell r="O1854" t="str">
            <v/>
          </cell>
          <cell r="P1854" t="str">
            <v/>
          </cell>
          <cell r="Q1854" t="str">
            <v/>
          </cell>
          <cell r="T1854" t="str">
            <v/>
          </cell>
          <cell r="U1854" t="str">
            <v/>
          </cell>
          <cell r="W1854" t="str">
            <v/>
          </cell>
          <cell r="X1854" t="str">
            <v/>
          </cell>
          <cell r="AB1854">
            <v>0</v>
          </cell>
          <cell r="AC1854">
            <v>0</v>
          </cell>
          <cell r="AD1854">
            <v>0</v>
          </cell>
          <cell r="AJ1854">
            <v>0</v>
          </cell>
          <cell r="AK1854">
            <v>0</v>
          </cell>
        </row>
        <row r="1855">
          <cell r="B1855" t="str">
            <v/>
          </cell>
          <cell r="H1855" t="str">
            <v/>
          </cell>
          <cell r="J1855" t="str">
            <v/>
          </cell>
          <cell r="N1855" t="str">
            <v/>
          </cell>
          <cell r="O1855" t="str">
            <v/>
          </cell>
          <cell r="P1855" t="str">
            <v/>
          </cell>
          <cell r="Q1855" t="str">
            <v/>
          </cell>
          <cell r="T1855" t="str">
            <v/>
          </cell>
          <cell r="U1855" t="str">
            <v/>
          </cell>
          <cell r="W1855" t="str">
            <v/>
          </cell>
          <cell r="X1855" t="str">
            <v/>
          </cell>
          <cell r="AB1855">
            <v>0</v>
          </cell>
          <cell r="AC1855">
            <v>0</v>
          </cell>
          <cell r="AD1855">
            <v>0</v>
          </cell>
          <cell r="AJ1855">
            <v>0</v>
          </cell>
          <cell r="AK1855">
            <v>0</v>
          </cell>
        </row>
        <row r="1856">
          <cell r="B1856" t="str">
            <v/>
          </cell>
          <cell r="H1856" t="str">
            <v/>
          </cell>
          <cell r="J1856" t="str">
            <v/>
          </cell>
          <cell r="N1856" t="str">
            <v/>
          </cell>
          <cell r="O1856" t="str">
            <v/>
          </cell>
          <cell r="P1856" t="str">
            <v/>
          </cell>
          <cell r="Q1856" t="str">
            <v/>
          </cell>
          <cell r="T1856" t="str">
            <v/>
          </cell>
          <cell r="U1856" t="str">
            <v/>
          </cell>
          <cell r="W1856" t="str">
            <v/>
          </cell>
          <cell r="X1856" t="str">
            <v/>
          </cell>
          <cell r="AB1856">
            <v>0</v>
          </cell>
          <cell r="AC1856">
            <v>0</v>
          </cell>
          <cell r="AD1856">
            <v>0</v>
          </cell>
          <cell r="AJ1856">
            <v>0</v>
          </cell>
          <cell r="AK1856">
            <v>0</v>
          </cell>
        </row>
        <row r="1857">
          <cell r="B1857" t="str">
            <v/>
          </cell>
          <cell r="H1857" t="str">
            <v/>
          </cell>
          <cell r="J1857" t="str">
            <v/>
          </cell>
          <cell r="N1857" t="str">
            <v/>
          </cell>
          <cell r="O1857" t="str">
            <v/>
          </cell>
          <cell r="P1857" t="str">
            <v/>
          </cell>
          <cell r="Q1857" t="str">
            <v/>
          </cell>
          <cell r="T1857" t="str">
            <v/>
          </cell>
          <cell r="U1857" t="str">
            <v/>
          </cell>
          <cell r="W1857" t="str">
            <v/>
          </cell>
          <cell r="X1857" t="str">
            <v/>
          </cell>
          <cell r="AB1857">
            <v>0</v>
          </cell>
          <cell r="AC1857">
            <v>0</v>
          </cell>
          <cell r="AD1857">
            <v>0</v>
          </cell>
          <cell r="AJ1857">
            <v>0</v>
          </cell>
          <cell r="AK1857">
            <v>0</v>
          </cell>
        </row>
        <row r="1858">
          <cell r="B1858" t="str">
            <v/>
          </cell>
          <cell r="H1858" t="str">
            <v/>
          </cell>
          <cell r="J1858" t="str">
            <v/>
          </cell>
          <cell r="N1858" t="str">
            <v/>
          </cell>
          <cell r="O1858" t="str">
            <v/>
          </cell>
          <cell r="P1858" t="str">
            <v/>
          </cell>
          <cell r="Q1858" t="str">
            <v/>
          </cell>
          <cell r="T1858" t="str">
            <v/>
          </cell>
          <cell r="U1858" t="str">
            <v/>
          </cell>
          <cell r="W1858" t="str">
            <v/>
          </cell>
          <cell r="X1858" t="str">
            <v/>
          </cell>
          <cell r="AB1858">
            <v>0</v>
          </cell>
          <cell r="AC1858">
            <v>0</v>
          </cell>
          <cell r="AD1858">
            <v>0</v>
          </cell>
          <cell r="AJ1858">
            <v>0</v>
          </cell>
          <cell r="AK1858">
            <v>0</v>
          </cell>
        </row>
        <row r="1859">
          <cell r="B1859" t="str">
            <v/>
          </cell>
          <cell r="H1859" t="str">
            <v/>
          </cell>
          <cell r="J1859" t="str">
            <v/>
          </cell>
          <cell r="N1859" t="str">
            <v/>
          </cell>
          <cell r="O1859" t="str">
            <v/>
          </cell>
          <cell r="P1859" t="str">
            <v/>
          </cell>
          <cell r="Q1859" t="str">
            <v/>
          </cell>
          <cell r="T1859" t="str">
            <v/>
          </cell>
          <cell r="U1859" t="str">
            <v/>
          </cell>
          <cell r="W1859" t="str">
            <v/>
          </cell>
          <cell r="X1859" t="str">
            <v/>
          </cell>
          <cell r="AB1859">
            <v>0</v>
          </cell>
          <cell r="AC1859">
            <v>0</v>
          </cell>
          <cell r="AD1859">
            <v>0</v>
          </cell>
          <cell r="AJ1859">
            <v>0</v>
          </cell>
          <cell r="AK1859">
            <v>0</v>
          </cell>
        </row>
        <row r="1860">
          <cell r="B1860" t="str">
            <v/>
          </cell>
          <cell r="H1860" t="str">
            <v/>
          </cell>
          <cell r="J1860" t="str">
            <v/>
          </cell>
          <cell r="N1860" t="str">
            <v/>
          </cell>
          <cell r="O1860" t="str">
            <v/>
          </cell>
          <cell r="P1860" t="str">
            <v/>
          </cell>
          <cell r="Q1860" t="str">
            <v/>
          </cell>
          <cell r="T1860" t="str">
            <v/>
          </cell>
          <cell r="U1860" t="str">
            <v/>
          </cell>
          <cell r="W1860" t="str">
            <v/>
          </cell>
          <cell r="X1860" t="str">
            <v/>
          </cell>
          <cell r="AB1860">
            <v>0</v>
          </cell>
          <cell r="AC1860">
            <v>0</v>
          </cell>
          <cell r="AD1860">
            <v>0</v>
          </cell>
          <cell r="AJ1860">
            <v>0</v>
          </cell>
          <cell r="AK1860">
            <v>0</v>
          </cell>
        </row>
        <row r="1861">
          <cell r="B1861" t="str">
            <v/>
          </cell>
          <cell r="H1861" t="str">
            <v/>
          </cell>
          <cell r="J1861" t="str">
            <v/>
          </cell>
          <cell r="N1861" t="str">
            <v/>
          </cell>
          <cell r="O1861" t="str">
            <v/>
          </cell>
          <cell r="P1861" t="str">
            <v/>
          </cell>
          <cell r="Q1861" t="str">
            <v/>
          </cell>
          <cell r="T1861" t="str">
            <v/>
          </cell>
          <cell r="U1861" t="str">
            <v/>
          </cell>
          <cell r="W1861" t="str">
            <v/>
          </cell>
          <cell r="X1861" t="str">
            <v/>
          </cell>
          <cell r="AB1861">
            <v>0</v>
          </cell>
          <cell r="AC1861">
            <v>0</v>
          </cell>
          <cell r="AD1861">
            <v>0</v>
          </cell>
          <cell r="AJ1861">
            <v>0</v>
          </cell>
          <cell r="AK1861">
            <v>0</v>
          </cell>
        </row>
        <row r="1862">
          <cell r="B1862" t="str">
            <v/>
          </cell>
          <cell r="H1862" t="str">
            <v/>
          </cell>
          <cell r="J1862" t="str">
            <v/>
          </cell>
          <cell r="N1862" t="str">
            <v/>
          </cell>
          <cell r="O1862" t="str">
            <v/>
          </cell>
          <cell r="P1862" t="str">
            <v/>
          </cell>
          <cell r="Q1862" t="str">
            <v/>
          </cell>
          <cell r="T1862" t="str">
            <v/>
          </cell>
          <cell r="U1862" t="str">
            <v/>
          </cell>
          <cell r="W1862" t="str">
            <v/>
          </cell>
          <cell r="X1862" t="str">
            <v/>
          </cell>
          <cell r="AB1862">
            <v>0</v>
          </cell>
          <cell r="AC1862">
            <v>0</v>
          </cell>
          <cell r="AD1862">
            <v>0</v>
          </cell>
          <cell r="AJ1862">
            <v>0</v>
          </cell>
          <cell r="AK1862">
            <v>0</v>
          </cell>
        </row>
        <row r="1863">
          <cell r="B1863" t="str">
            <v/>
          </cell>
          <cell r="H1863" t="str">
            <v/>
          </cell>
          <cell r="J1863" t="str">
            <v/>
          </cell>
          <cell r="N1863" t="str">
            <v/>
          </cell>
          <cell r="O1863" t="str">
            <v/>
          </cell>
          <cell r="P1863" t="str">
            <v/>
          </cell>
          <cell r="Q1863" t="str">
            <v/>
          </cell>
          <cell r="T1863" t="str">
            <v/>
          </cell>
          <cell r="U1863" t="str">
            <v/>
          </cell>
          <cell r="W1863" t="str">
            <v/>
          </cell>
          <cell r="X1863" t="str">
            <v/>
          </cell>
          <cell r="AB1863">
            <v>0</v>
          </cell>
          <cell r="AC1863">
            <v>0</v>
          </cell>
          <cell r="AD1863">
            <v>0</v>
          </cell>
          <cell r="AJ1863">
            <v>0</v>
          </cell>
          <cell r="AK1863">
            <v>0</v>
          </cell>
        </row>
        <row r="1864">
          <cell r="B1864" t="str">
            <v/>
          </cell>
          <cell r="H1864" t="str">
            <v/>
          </cell>
          <cell r="J1864" t="str">
            <v/>
          </cell>
          <cell r="N1864" t="str">
            <v/>
          </cell>
          <cell r="O1864" t="str">
            <v/>
          </cell>
          <cell r="P1864" t="str">
            <v/>
          </cell>
          <cell r="Q1864" t="str">
            <v/>
          </cell>
          <cell r="T1864" t="str">
            <v/>
          </cell>
          <cell r="U1864" t="str">
            <v/>
          </cell>
          <cell r="W1864" t="str">
            <v/>
          </cell>
          <cell r="X1864" t="str">
            <v/>
          </cell>
          <cell r="AB1864">
            <v>0</v>
          </cell>
          <cell r="AC1864">
            <v>0</v>
          </cell>
          <cell r="AD1864">
            <v>0</v>
          </cell>
          <cell r="AJ1864">
            <v>0</v>
          </cell>
          <cell r="AK1864">
            <v>0</v>
          </cell>
        </row>
        <row r="1865">
          <cell r="B1865" t="str">
            <v/>
          </cell>
          <cell r="H1865" t="str">
            <v/>
          </cell>
          <cell r="J1865" t="str">
            <v/>
          </cell>
          <cell r="N1865" t="str">
            <v/>
          </cell>
          <cell r="O1865" t="str">
            <v/>
          </cell>
          <cell r="P1865" t="str">
            <v/>
          </cell>
          <cell r="Q1865" t="str">
            <v/>
          </cell>
          <cell r="T1865" t="str">
            <v/>
          </cell>
          <cell r="U1865" t="str">
            <v/>
          </cell>
          <cell r="W1865" t="str">
            <v/>
          </cell>
          <cell r="X1865" t="str">
            <v/>
          </cell>
          <cell r="AB1865">
            <v>0</v>
          </cell>
          <cell r="AC1865">
            <v>0</v>
          </cell>
          <cell r="AD1865">
            <v>0</v>
          </cell>
          <cell r="AJ1865">
            <v>0</v>
          </cell>
          <cell r="AK1865">
            <v>0</v>
          </cell>
        </row>
        <row r="1866">
          <cell r="B1866" t="str">
            <v/>
          </cell>
          <cell r="H1866" t="str">
            <v/>
          </cell>
          <cell r="J1866" t="str">
            <v/>
          </cell>
          <cell r="N1866" t="str">
            <v/>
          </cell>
          <cell r="O1866" t="str">
            <v/>
          </cell>
          <cell r="P1866" t="str">
            <v/>
          </cell>
          <cell r="Q1866" t="str">
            <v/>
          </cell>
          <cell r="T1866" t="str">
            <v/>
          </cell>
          <cell r="U1866" t="str">
            <v/>
          </cell>
          <cell r="W1866" t="str">
            <v/>
          </cell>
          <cell r="X1866" t="str">
            <v/>
          </cell>
          <cell r="AB1866">
            <v>0</v>
          </cell>
          <cell r="AC1866">
            <v>0</v>
          </cell>
          <cell r="AD1866">
            <v>0</v>
          </cell>
          <cell r="AJ1866">
            <v>0</v>
          </cell>
          <cell r="AK1866">
            <v>0</v>
          </cell>
        </row>
        <row r="1867">
          <cell r="B1867" t="str">
            <v/>
          </cell>
          <cell r="H1867" t="str">
            <v/>
          </cell>
          <cell r="J1867" t="str">
            <v/>
          </cell>
          <cell r="N1867" t="str">
            <v/>
          </cell>
          <cell r="O1867" t="str">
            <v/>
          </cell>
          <cell r="P1867" t="str">
            <v/>
          </cell>
          <cell r="Q1867" t="str">
            <v/>
          </cell>
          <cell r="T1867" t="str">
            <v/>
          </cell>
          <cell r="U1867" t="str">
            <v/>
          </cell>
          <cell r="W1867" t="str">
            <v/>
          </cell>
          <cell r="X1867" t="str">
            <v/>
          </cell>
          <cell r="AB1867">
            <v>0</v>
          </cell>
          <cell r="AC1867">
            <v>0</v>
          </cell>
          <cell r="AD1867">
            <v>0</v>
          </cell>
          <cell r="AJ1867">
            <v>0</v>
          </cell>
          <cell r="AK1867">
            <v>0</v>
          </cell>
        </row>
        <row r="1868">
          <cell r="B1868" t="str">
            <v/>
          </cell>
          <cell r="H1868" t="str">
            <v/>
          </cell>
          <cell r="J1868" t="str">
            <v/>
          </cell>
          <cell r="N1868" t="str">
            <v/>
          </cell>
          <cell r="O1868" t="str">
            <v/>
          </cell>
          <cell r="P1868" t="str">
            <v/>
          </cell>
          <cell r="Q1868" t="str">
            <v/>
          </cell>
          <cell r="T1868" t="str">
            <v/>
          </cell>
          <cell r="U1868" t="str">
            <v/>
          </cell>
          <cell r="W1868" t="str">
            <v/>
          </cell>
          <cell r="X1868" t="str">
            <v/>
          </cell>
          <cell r="AB1868">
            <v>0</v>
          </cell>
          <cell r="AC1868">
            <v>0</v>
          </cell>
          <cell r="AD1868">
            <v>0</v>
          </cell>
          <cell r="AJ1868">
            <v>0</v>
          </cell>
          <cell r="AK1868">
            <v>0</v>
          </cell>
        </row>
        <row r="1869">
          <cell r="B1869" t="str">
            <v/>
          </cell>
          <cell r="H1869" t="str">
            <v/>
          </cell>
          <cell r="J1869" t="str">
            <v/>
          </cell>
          <cell r="N1869" t="str">
            <v/>
          </cell>
          <cell r="O1869" t="str">
            <v/>
          </cell>
          <cell r="P1869" t="str">
            <v/>
          </cell>
          <cell r="Q1869" t="str">
            <v/>
          </cell>
          <cell r="T1869" t="str">
            <v/>
          </cell>
          <cell r="U1869" t="str">
            <v/>
          </cell>
          <cell r="W1869" t="str">
            <v/>
          </cell>
          <cell r="X1869" t="str">
            <v/>
          </cell>
          <cell r="AB1869">
            <v>0</v>
          </cell>
          <cell r="AC1869">
            <v>0</v>
          </cell>
          <cell r="AD1869">
            <v>0</v>
          </cell>
          <cell r="AJ1869">
            <v>0</v>
          </cell>
          <cell r="AK1869">
            <v>0</v>
          </cell>
        </row>
        <row r="1870">
          <cell r="B1870" t="str">
            <v/>
          </cell>
          <cell r="H1870" t="str">
            <v/>
          </cell>
          <cell r="J1870" t="str">
            <v/>
          </cell>
          <cell r="N1870" t="str">
            <v/>
          </cell>
          <cell r="O1870" t="str">
            <v/>
          </cell>
          <cell r="P1870" t="str">
            <v/>
          </cell>
          <cell r="Q1870" t="str">
            <v/>
          </cell>
          <cell r="T1870" t="str">
            <v/>
          </cell>
          <cell r="U1870" t="str">
            <v/>
          </cell>
          <cell r="W1870" t="str">
            <v/>
          </cell>
          <cell r="X1870" t="str">
            <v/>
          </cell>
          <cell r="AB1870">
            <v>0</v>
          </cell>
          <cell r="AC1870">
            <v>0</v>
          </cell>
          <cell r="AD1870">
            <v>0</v>
          </cell>
          <cell r="AJ1870">
            <v>0</v>
          </cell>
          <cell r="AK1870">
            <v>0</v>
          </cell>
        </row>
        <row r="1871">
          <cell r="B1871" t="str">
            <v/>
          </cell>
          <cell r="H1871" t="str">
            <v/>
          </cell>
          <cell r="J1871" t="str">
            <v/>
          </cell>
          <cell r="N1871" t="str">
            <v/>
          </cell>
          <cell r="O1871" t="str">
            <v/>
          </cell>
          <cell r="P1871" t="str">
            <v/>
          </cell>
          <cell r="Q1871" t="str">
            <v/>
          </cell>
          <cell r="T1871" t="str">
            <v/>
          </cell>
          <cell r="U1871" t="str">
            <v/>
          </cell>
          <cell r="W1871" t="str">
            <v/>
          </cell>
          <cell r="X1871" t="str">
            <v/>
          </cell>
          <cell r="AB1871">
            <v>0</v>
          </cell>
          <cell r="AC1871">
            <v>0</v>
          </cell>
          <cell r="AD1871">
            <v>0</v>
          </cell>
          <cell r="AJ1871">
            <v>0</v>
          </cell>
          <cell r="AK1871">
            <v>0</v>
          </cell>
        </row>
        <row r="1872">
          <cell r="B1872" t="str">
            <v/>
          </cell>
          <cell r="H1872" t="str">
            <v/>
          </cell>
          <cell r="J1872" t="str">
            <v/>
          </cell>
          <cell r="N1872" t="str">
            <v/>
          </cell>
          <cell r="O1872" t="str">
            <v/>
          </cell>
          <cell r="P1872" t="str">
            <v/>
          </cell>
          <cell r="Q1872" t="str">
            <v/>
          </cell>
          <cell r="T1872" t="str">
            <v/>
          </cell>
          <cell r="U1872" t="str">
            <v/>
          </cell>
          <cell r="W1872" t="str">
            <v/>
          </cell>
          <cell r="X1872" t="str">
            <v/>
          </cell>
          <cell r="AB1872">
            <v>0</v>
          </cell>
          <cell r="AC1872">
            <v>0</v>
          </cell>
          <cell r="AD1872">
            <v>0</v>
          </cell>
          <cell r="AJ1872">
            <v>0</v>
          </cell>
          <cell r="AK1872">
            <v>0</v>
          </cell>
        </row>
        <row r="1873">
          <cell r="B1873" t="str">
            <v/>
          </cell>
          <cell r="H1873" t="str">
            <v/>
          </cell>
          <cell r="J1873" t="str">
            <v/>
          </cell>
          <cell r="N1873" t="str">
            <v/>
          </cell>
          <cell r="O1873" t="str">
            <v/>
          </cell>
          <cell r="P1873" t="str">
            <v/>
          </cell>
          <cell r="Q1873" t="str">
            <v/>
          </cell>
          <cell r="T1873" t="str">
            <v/>
          </cell>
          <cell r="U1873" t="str">
            <v/>
          </cell>
          <cell r="W1873" t="str">
            <v/>
          </cell>
          <cell r="X1873" t="str">
            <v/>
          </cell>
          <cell r="AB1873">
            <v>0</v>
          </cell>
          <cell r="AC1873">
            <v>0</v>
          </cell>
          <cell r="AD1873">
            <v>0</v>
          </cell>
          <cell r="AJ1873">
            <v>0</v>
          </cell>
          <cell r="AK1873">
            <v>0</v>
          </cell>
        </row>
        <row r="1874">
          <cell r="B1874" t="str">
            <v/>
          </cell>
          <cell r="H1874" t="str">
            <v/>
          </cell>
          <cell r="J1874" t="str">
            <v/>
          </cell>
          <cell r="N1874" t="str">
            <v/>
          </cell>
          <cell r="O1874" t="str">
            <v/>
          </cell>
          <cell r="P1874" t="str">
            <v/>
          </cell>
          <cell r="Q1874" t="str">
            <v/>
          </cell>
          <cell r="T1874" t="str">
            <v/>
          </cell>
          <cell r="U1874" t="str">
            <v/>
          </cell>
          <cell r="W1874" t="str">
            <v/>
          </cell>
          <cell r="X1874" t="str">
            <v/>
          </cell>
          <cell r="AB1874">
            <v>0</v>
          </cell>
          <cell r="AC1874">
            <v>0</v>
          </cell>
          <cell r="AD1874">
            <v>0</v>
          </cell>
          <cell r="AJ1874">
            <v>0</v>
          </cell>
          <cell r="AK1874">
            <v>0</v>
          </cell>
        </row>
        <row r="1875">
          <cell r="B1875" t="str">
            <v/>
          </cell>
          <cell r="H1875" t="str">
            <v/>
          </cell>
          <cell r="J1875" t="str">
            <v/>
          </cell>
          <cell r="N1875" t="str">
            <v/>
          </cell>
          <cell r="O1875" t="str">
            <v/>
          </cell>
          <cell r="P1875" t="str">
            <v/>
          </cell>
          <cell r="Q1875" t="str">
            <v/>
          </cell>
          <cell r="T1875" t="str">
            <v/>
          </cell>
          <cell r="U1875" t="str">
            <v/>
          </cell>
          <cell r="W1875" t="str">
            <v/>
          </cell>
          <cell r="X1875" t="str">
            <v/>
          </cell>
          <cell r="AB1875">
            <v>0</v>
          </cell>
          <cell r="AC1875">
            <v>0</v>
          </cell>
          <cell r="AD1875">
            <v>0</v>
          </cell>
          <cell r="AJ1875">
            <v>0</v>
          </cell>
          <cell r="AK1875">
            <v>0</v>
          </cell>
        </row>
        <row r="1876">
          <cell r="B1876" t="str">
            <v/>
          </cell>
          <cell r="H1876" t="str">
            <v/>
          </cell>
          <cell r="J1876" t="str">
            <v/>
          </cell>
          <cell r="N1876" t="str">
            <v/>
          </cell>
          <cell r="O1876" t="str">
            <v/>
          </cell>
          <cell r="P1876" t="str">
            <v/>
          </cell>
          <cell r="Q1876" t="str">
            <v/>
          </cell>
          <cell r="T1876" t="str">
            <v/>
          </cell>
          <cell r="U1876" t="str">
            <v/>
          </cell>
          <cell r="W1876" t="str">
            <v/>
          </cell>
          <cell r="X1876" t="str">
            <v/>
          </cell>
          <cell r="AB1876">
            <v>0</v>
          </cell>
          <cell r="AC1876">
            <v>0</v>
          </cell>
          <cell r="AD1876">
            <v>0</v>
          </cell>
          <cell r="AJ1876">
            <v>0</v>
          </cell>
          <cell r="AK1876">
            <v>0</v>
          </cell>
        </row>
        <row r="1877">
          <cell r="B1877" t="str">
            <v/>
          </cell>
          <cell r="H1877" t="str">
            <v/>
          </cell>
          <cell r="J1877" t="str">
            <v/>
          </cell>
          <cell r="N1877" t="str">
            <v/>
          </cell>
          <cell r="O1877" t="str">
            <v/>
          </cell>
          <cell r="P1877" t="str">
            <v/>
          </cell>
          <cell r="Q1877" t="str">
            <v/>
          </cell>
          <cell r="T1877" t="str">
            <v/>
          </cell>
          <cell r="U1877" t="str">
            <v/>
          </cell>
          <cell r="W1877" t="str">
            <v/>
          </cell>
          <cell r="X1877" t="str">
            <v/>
          </cell>
          <cell r="AB1877">
            <v>0</v>
          </cell>
          <cell r="AC1877">
            <v>0</v>
          </cell>
          <cell r="AD1877">
            <v>0</v>
          </cell>
          <cell r="AJ1877">
            <v>0</v>
          </cell>
          <cell r="AK1877">
            <v>0</v>
          </cell>
        </row>
        <row r="1878">
          <cell r="B1878" t="str">
            <v/>
          </cell>
          <cell r="H1878" t="str">
            <v/>
          </cell>
          <cell r="J1878" t="str">
            <v/>
          </cell>
          <cell r="N1878" t="str">
            <v/>
          </cell>
          <cell r="O1878" t="str">
            <v/>
          </cell>
          <cell r="P1878" t="str">
            <v/>
          </cell>
          <cell r="Q1878" t="str">
            <v/>
          </cell>
          <cell r="T1878" t="str">
            <v/>
          </cell>
          <cell r="U1878" t="str">
            <v/>
          </cell>
          <cell r="W1878" t="str">
            <v/>
          </cell>
          <cell r="X1878" t="str">
            <v/>
          </cell>
          <cell r="AB1878">
            <v>0</v>
          </cell>
          <cell r="AC1878">
            <v>0</v>
          </cell>
          <cell r="AD1878">
            <v>0</v>
          </cell>
          <cell r="AJ1878">
            <v>0</v>
          </cell>
          <cell r="AK1878">
            <v>0</v>
          </cell>
        </row>
        <row r="1879">
          <cell r="B1879" t="str">
            <v/>
          </cell>
          <cell r="H1879" t="str">
            <v/>
          </cell>
          <cell r="J1879" t="str">
            <v/>
          </cell>
          <cell r="N1879" t="str">
            <v/>
          </cell>
          <cell r="O1879" t="str">
            <v/>
          </cell>
          <cell r="P1879" t="str">
            <v/>
          </cell>
          <cell r="Q1879" t="str">
            <v/>
          </cell>
          <cell r="T1879" t="str">
            <v/>
          </cell>
          <cell r="U1879" t="str">
            <v/>
          </cell>
          <cell r="W1879" t="str">
            <v/>
          </cell>
          <cell r="X1879" t="str">
            <v/>
          </cell>
          <cell r="AB1879">
            <v>0</v>
          </cell>
          <cell r="AC1879">
            <v>0</v>
          </cell>
          <cell r="AD1879">
            <v>0</v>
          </cell>
          <cell r="AJ1879">
            <v>0</v>
          </cell>
          <cell r="AK1879">
            <v>0</v>
          </cell>
        </row>
        <row r="1880">
          <cell r="B1880" t="str">
            <v/>
          </cell>
          <cell r="H1880" t="str">
            <v/>
          </cell>
          <cell r="J1880" t="str">
            <v/>
          </cell>
          <cell r="N1880" t="str">
            <v/>
          </cell>
          <cell r="O1880" t="str">
            <v/>
          </cell>
          <cell r="P1880" t="str">
            <v/>
          </cell>
          <cell r="Q1880" t="str">
            <v/>
          </cell>
          <cell r="T1880" t="str">
            <v/>
          </cell>
          <cell r="U1880" t="str">
            <v/>
          </cell>
          <cell r="W1880" t="str">
            <v/>
          </cell>
          <cell r="X1880" t="str">
            <v/>
          </cell>
          <cell r="AB1880">
            <v>0</v>
          </cell>
          <cell r="AC1880">
            <v>0</v>
          </cell>
          <cell r="AD1880">
            <v>0</v>
          </cell>
          <cell r="AJ1880">
            <v>0</v>
          </cell>
          <cell r="AK1880">
            <v>0</v>
          </cell>
        </row>
        <row r="1881">
          <cell r="B1881" t="str">
            <v/>
          </cell>
          <cell r="H1881" t="str">
            <v/>
          </cell>
          <cell r="J1881" t="str">
            <v/>
          </cell>
          <cell r="N1881" t="str">
            <v/>
          </cell>
          <cell r="O1881" t="str">
            <v/>
          </cell>
          <cell r="P1881" t="str">
            <v/>
          </cell>
          <cell r="Q1881" t="str">
            <v/>
          </cell>
          <cell r="T1881" t="str">
            <v/>
          </cell>
          <cell r="U1881" t="str">
            <v/>
          </cell>
          <cell r="W1881" t="str">
            <v/>
          </cell>
          <cell r="X1881" t="str">
            <v/>
          </cell>
          <cell r="AB1881">
            <v>0</v>
          </cell>
          <cell r="AC1881">
            <v>0</v>
          </cell>
          <cell r="AD1881">
            <v>0</v>
          </cell>
          <cell r="AJ1881">
            <v>0</v>
          </cell>
          <cell r="AK1881">
            <v>0</v>
          </cell>
        </row>
        <row r="1882">
          <cell r="B1882" t="str">
            <v/>
          </cell>
          <cell r="H1882" t="str">
            <v/>
          </cell>
          <cell r="J1882" t="str">
            <v/>
          </cell>
          <cell r="N1882" t="str">
            <v/>
          </cell>
          <cell r="O1882" t="str">
            <v/>
          </cell>
          <cell r="P1882" t="str">
            <v/>
          </cell>
          <cell r="Q1882" t="str">
            <v/>
          </cell>
          <cell r="T1882" t="str">
            <v/>
          </cell>
          <cell r="U1882" t="str">
            <v/>
          </cell>
          <cell r="W1882" t="str">
            <v/>
          </cell>
          <cell r="X1882" t="str">
            <v/>
          </cell>
          <cell r="AB1882">
            <v>0</v>
          </cell>
          <cell r="AC1882">
            <v>0</v>
          </cell>
          <cell r="AD1882">
            <v>0</v>
          </cell>
          <cell r="AJ1882">
            <v>0</v>
          </cell>
          <cell r="AK1882">
            <v>0</v>
          </cell>
        </row>
        <row r="1883">
          <cell r="B1883" t="str">
            <v/>
          </cell>
          <cell r="H1883" t="str">
            <v/>
          </cell>
          <cell r="J1883" t="str">
            <v/>
          </cell>
          <cell r="N1883" t="str">
            <v/>
          </cell>
          <cell r="O1883" t="str">
            <v/>
          </cell>
          <cell r="P1883" t="str">
            <v/>
          </cell>
          <cell r="Q1883" t="str">
            <v/>
          </cell>
          <cell r="T1883" t="str">
            <v/>
          </cell>
          <cell r="U1883" t="str">
            <v/>
          </cell>
          <cell r="W1883" t="str">
            <v/>
          </cell>
          <cell r="X1883" t="str">
            <v/>
          </cell>
          <cell r="AB1883">
            <v>0</v>
          </cell>
          <cell r="AC1883">
            <v>0</v>
          </cell>
          <cell r="AD1883">
            <v>0</v>
          </cell>
          <cell r="AJ1883">
            <v>0</v>
          </cell>
          <cell r="AK1883">
            <v>0</v>
          </cell>
        </row>
        <row r="1884">
          <cell r="B1884" t="str">
            <v/>
          </cell>
          <cell r="H1884" t="str">
            <v/>
          </cell>
          <cell r="J1884" t="str">
            <v/>
          </cell>
          <cell r="N1884" t="str">
            <v/>
          </cell>
          <cell r="O1884" t="str">
            <v/>
          </cell>
          <cell r="P1884" t="str">
            <v/>
          </cell>
          <cell r="Q1884" t="str">
            <v/>
          </cell>
          <cell r="T1884" t="str">
            <v/>
          </cell>
          <cell r="U1884" t="str">
            <v/>
          </cell>
          <cell r="W1884" t="str">
            <v/>
          </cell>
          <cell r="X1884" t="str">
            <v/>
          </cell>
          <cell r="AB1884">
            <v>0</v>
          </cell>
          <cell r="AC1884">
            <v>0</v>
          </cell>
          <cell r="AD1884">
            <v>0</v>
          </cell>
          <cell r="AJ1884">
            <v>0</v>
          </cell>
          <cell r="AK1884">
            <v>0</v>
          </cell>
        </row>
        <row r="1885">
          <cell r="B1885" t="str">
            <v/>
          </cell>
          <cell r="H1885" t="str">
            <v/>
          </cell>
          <cell r="J1885" t="str">
            <v/>
          </cell>
          <cell r="N1885" t="str">
            <v/>
          </cell>
          <cell r="O1885" t="str">
            <v/>
          </cell>
          <cell r="P1885" t="str">
            <v/>
          </cell>
          <cell r="Q1885" t="str">
            <v/>
          </cell>
          <cell r="T1885" t="str">
            <v/>
          </cell>
          <cell r="U1885" t="str">
            <v/>
          </cell>
          <cell r="W1885" t="str">
            <v/>
          </cell>
          <cell r="X1885" t="str">
            <v/>
          </cell>
          <cell r="AB1885">
            <v>0</v>
          </cell>
          <cell r="AC1885">
            <v>0</v>
          </cell>
          <cell r="AD1885">
            <v>0</v>
          </cell>
          <cell r="AJ1885">
            <v>0</v>
          </cell>
          <cell r="AK1885">
            <v>0</v>
          </cell>
        </row>
        <row r="1886">
          <cell r="B1886" t="str">
            <v/>
          </cell>
          <cell r="H1886" t="str">
            <v/>
          </cell>
          <cell r="J1886" t="str">
            <v/>
          </cell>
          <cell r="N1886" t="str">
            <v/>
          </cell>
          <cell r="O1886" t="str">
            <v/>
          </cell>
          <cell r="P1886" t="str">
            <v/>
          </cell>
          <cell r="Q1886" t="str">
            <v/>
          </cell>
          <cell r="T1886" t="str">
            <v/>
          </cell>
          <cell r="U1886" t="str">
            <v/>
          </cell>
          <cell r="W1886" t="str">
            <v/>
          </cell>
          <cell r="X1886" t="str">
            <v/>
          </cell>
          <cell r="AB1886">
            <v>0</v>
          </cell>
          <cell r="AC1886">
            <v>0</v>
          </cell>
          <cell r="AD1886">
            <v>0</v>
          </cell>
          <cell r="AJ1886">
            <v>0</v>
          </cell>
          <cell r="AK1886">
            <v>0</v>
          </cell>
        </row>
        <row r="1887">
          <cell r="B1887" t="str">
            <v/>
          </cell>
          <cell r="H1887" t="str">
            <v/>
          </cell>
          <cell r="J1887" t="str">
            <v/>
          </cell>
          <cell r="N1887" t="str">
            <v/>
          </cell>
          <cell r="O1887" t="str">
            <v/>
          </cell>
          <cell r="P1887" t="str">
            <v/>
          </cell>
          <cell r="Q1887" t="str">
            <v/>
          </cell>
          <cell r="T1887" t="str">
            <v/>
          </cell>
          <cell r="U1887" t="str">
            <v/>
          </cell>
          <cell r="W1887" t="str">
            <v/>
          </cell>
          <cell r="X1887" t="str">
            <v/>
          </cell>
          <cell r="AB1887">
            <v>0</v>
          </cell>
          <cell r="AC1887">
            <v>0</v>
          </cell>
          <cell r="AD1887">
            <v>0</v>
          </cell>
          <cell r="AJ1887">
            <v>0</v>
          </cell>
          <cell r="AK1887">
            <v>0</v>
          </cell>
        </row>
        <row r="1888">
          <cell r="B1888" t="str">
            <v/>
          </cell>
          <cell r="H1888" t="str">
            <v/>
          </cell>
          <cell r="J1888" t="str">
            <v/>
          </cell>
          <cell r="N1888" t="str">
            <v/>
          </cell>
          <cell r="O1888" t="str">
            <v/>
          </cell>
          <cell r="P1888" t="str">
            <v/>
          </cell>
          <cell r="Q1888" t="str">
            <v/>
          </cell>
          <cell r="T1888" t="str">
            <v/>
          </cell>
          <cell r="U1888" t="str">
            <v/>
          </cell>
          <cell r="W1888" t="str">
            <v/>
          </cell>
          <cell r="X1888" t="str">
            <v/>
          </cell>
          <cell r="AB1888">
            <v>0</v>
          </cell>
          <cell r="AC1888">
            <v>0</v>
          </cell>
          <cell r="AD1888">
            <v>0</v>
          </cell>
          <cell r="AJ1888">
            <v>0</v>
          </cell>
          <cell r="AK1888">
            <v>0</v>
          </cell>
        </row>
        <row r="1889">
          <cell r="B1889" t="str">
            <v/>
          </cell>
          <cell r="H1889" t="str">
            <v/>
          </cell>
          <cell r="J1889" t="str">
            <v/>
          </cell>
          <cell r="N1889" t="str">
            <v/>
          </cell>
          <cell r="O1889" t="str">
            <v/>
          </cell>
          <cell r="P1889" t="str">
            <v/>
          </cell>
          <cell r="Q1889" t="str">
            <v/>
          </cell>
          <cell r="T1889" t="str">
            <v/>
          </cell>
          <cell r="U1889" t="str">
            <v/>
          </cell>
          <cell r="W1889" t="str">
            <v/>
          </cell>
          <cell r="X1889" t="str">
            <v/>
          </cell>
          <cell r="AB1889">
            <v>0</v>
          </cell>
          <cell r="AC1889">
            <v>0</v>
          </cell>
          <cell r="AD1889">
            <v>0</v>
          </cell>
          <cell r="AJ1889">
            <v>0</v>
          </cell>
          <cell r="AK1889">
            <v>0</v>
          </cell>
        </row>
        <row r="1890">
          <cell r="B1890" t="str">
            <v/>
          </cell>
          <cell r="H1890" t="str">
            <v/>
          </cell>
          <cell r="J1890" t="str">
            <v/>
          </cell>
          <cell r="N1890" t="str">
            <v/>
          </cell>
          <cell r="O1890" t="str">
            <v/>
          </cell>
          <cell r="P1890" t="str">
            <v/>
          </cell>
          <cell r="Q1890" t="str">
            <v/>
          </cell>
          <cell r="T1890" t="str">
            <v/>
          </cell>
          <cell r="U1890" t="str">
            <v/>
          </cell>
          <cell r="W1890" t="str">
            <v/>
          </cell>
          <cell r="X1890" t="str">
            <v/>
          </cell>
          <cell r="AB1890">
            <v>0</v>
          </cell>
          <cell r="AC1890">
            <v>0</v>
          </cell>
          <cell r="AD1890">
            <v>0</v>
          </cell>
          <cell r="AJ1890">
            <v>0</v>
          </cell>
          <cell r="AK1890">
            <v>0</v>
          </cell>
        </row>
        <row r="1891">
          <cell r="B1891" t="str">
            <v/>
          </cell>
          <cell r="H1891" t="str">
            <v/>
          </cell>
          <cell r="J1891" t="str">
            <v/>
          </cell>
          <cell r="N1891" t="str">
            <v/>
          </cell>
          <cell r="O1891" t="str">
            <v/>
          </cell>
          <cell r="P1891" t="str">
            <v/>
          </cell>
          <cell r="Q1891" t="str">
            <v/>
          </cell>
          <cell r="T1891" t="str">
            <v/>
          </cell>
          <cell r="U1891" t="str">
            <v/>
          </cell>
          <cell r="W1891" t="str">
            <v/>
          </cell>
          <cell r="X1891" t="str">
            <v/>
          </cell>
          <cell r="AB1891">
            <v>0</v>
          </cell>
          <cell r="AC1891">
            <v>0</v>
          </cell>
          <cell r="AD1891">
            <v>0</v>
          </cell>
          <cell r="AJ1891">
            <v>0</v>
          </cell>
          <cell r="AK1891">
            <v>0</v>
          </cell>
        </row>
        <row r="1892">
          <cell r="B1892" t="str">
            <v/>
          </cell>
          <cell r="H1892" t="str">
            <v/>
          </cell>
          <cell r="J1892" t="str">
            <v/>
          </cell>
          <cell r="N1892" t="str">
            <v/>
          </cell>
          <cell r="O1892" t="str">
            <v/>
          </cell>
          <cell r="P1892" t="str">
            <v/>
          </cell>
          <cell r="Q1892" t="str">
            <v/>
          </cell>
          <cell r="T1892" t="str">
            <v/>
          </cell>
          <cell r="U1892" t="str">
            <v/>
          </cell>
          <cell r="W1892" t="str">
            <v/>
          </cell>
          <cell r="X1892" t="str">
            <v/>
          </cell>
          <cell r="AB1892">
            <v>0</v>
          </cell>
          <cell r="AC1892">
            <v>0</v>
          </cell>
          <cell r="AD1892">
            <v>0</v>
          </cell>
          <cell r="AJ1892">
            <v>0</v>
          </cell>
          <cell r="AK1892">
            <v>0</v>
          </cell>
        </row>
        <row r="1893">
          <cell r="B1893" t="str">
            <v/>
          </cell>
          <cell r="H1893" t="str">
            <v/>
          </cell>
          <cell r="J1893" t="str">
            <v/>
          </cell>
          <cell r="N1893" t="str">
            <v/>
          </cell>
          <cell r="O1893" t="str">
            <v/>
          </cell>
          <cell r="P1893" t="str">
            <v/>
          </cell>
          <cell r="Q1893" t="str">
            <v/>
          </cell>
          <cell r="T1893" t="str">
            <v/>
          </cell>
          <cell r="U1893" t="str">
            <v/>
          </cell>
          <cell r="W1893" t="str">
            <v/>
          </cell>
          <cell r="X1893" t="str">
            <v/>
          </cell>
          <cell r="AB1893">
            <v>0</v>
          </cell>
          <cell r="AC1893">
            <v>0</v>
          </cell>
          <cell r="AD1893">
            <v>0</v>
          </cell>
          <cell r="AJ1893">
            <v>0</v>
          </cell>
          <cell r="AK1893">
            <v>0</v>
          </cell>
        </row>
        <row r="1894">
          <cell r="B1894" t="str">
            <v/>
          </cell>
          <cell r="H1894" t="str">
            <v/>
          </cell>
          <cell r="J1894" t="str">
            <v/>
          </cell>
          <cell r="N1894" t="str">
            <v/>
          </cell>
          <cell r="O1894" t="str">
            <v/>
          </cell>
          <cell r="P1894" t="str">
            <v/>
          </cell>
          <cell r="Q1894" t="str">
            <v/>
          </cell>
          <cell r="T1894" t="str">
            <v/>
          </cell>
          <cell r="U1894" t="str">
            <v/>
          </cell>
          <cell r="W1894" t="str">
            <v/>
          </cell>
          <cell r="X1894" t="str">
            <v/>
          </cell>
          <cell r="AB1894">
            <v>0</v>
          </cell>
          <cell r="AC1894">
            <v>0</v>
          </cell>
          <cell r="AD1894">
            <v>0</v>
          </cell>
          <cell r="AJ1894">
            <v>0</v>
          </cell>
          <cell r="AK1894">
            <v>0</v>
          </cell>
        </row>
        <row r="1895">
          <cell r="B1895" t="str">
            <v/>
          </cell>
          <cell r="H1895" t="str">
            <v/>
          </cell>
          <cell r="J1895" t="str">
            <v/>
          </cell>
          <cell r="N1895" t="str">
            <v/>
          </cell>
          <cell r="O1895" t="str">
            <v/>
          </cell>
          <cell r="P1895" t="str">
            <v/>
          </cell>
          <cell r="Q1895" t="str">
            <v/>
          </cell>
          <cell r="T1895" t="str">
            <v/>
          </cell>
          <cell r="U1895" t="str">
            <v/>
          </cell>
          <cell r="W1895" t="str">
            <v/>
          </cell>
          <cell r="X1895" t="str">
            <v/>
          </cell>
          <cell r="AB1895">
            <v>0</v>
          </cell>
          <cell r="AC1895">
            <v>0</v>
          </cell>
          <cell r="AD1895">
            <v>0</v>
          </cell>
          <cell r="AJ1895">
            <v>0</v>
          </cell>
          <cell r="AK1895">
            <v>0</v>
          </cell>
        </row>
        <row r="1896">
          <cell r="B1896" t="str">
            <v/>
          </cell>
          <cell r="H1896" t="str">
            <v/>
          </cell>
          <cell r="J1896" t="str">
            <v/>
          </cell>
          <cell r="N1896" t="str">
            <v/>
          </cell>
          <cell r="O1896" t="str">
            <v/>
          </cell>
          <cell r="P1896" t="str">
            <v/>
          </cell>
          <cell r="Q1896" t="str">
            <v/>
          </cell>
          <cell r="T1896" t="str">
            <v/>
          </cell>
          <cell r="U1896" t="str">
            <v/>
          </cell>
          <cell r="W1896" t="str">
            <v/>
          </cell>
          <cell r="X1896" t="str">
            <v/>
          </cell>
          <cell r="AB1896">
            <v>0</v>
          </cell>
          <cell r="AC1896">
            <v>0</v>
          </cell>
          <cell r="AD1896">
            <v>0</v>
          </cell>
          <cell r="AJ1896">
            <v>0</v>
          </cell>
          <cell r="AK1896">
            <v>0</v>
          </cell>
        </row>
        <row r="1897">
          <cell r="B1897" t="str">
            <v/>
          </cell>
          <cell r="H1897" t="str">
            <v/>
          </cell>
          <cell r="J1897" t="str">
            <v/>
          </cell>
          <cell r="N1897" t="str">
            <v/>
          </cell>
          <cell r="O1897" t="str">
            <v/>
          </cell>
          <cell r="P1897" t="str">
            <v/>
          </cell>
          <cell r="Q1897" t="str">
            <v/>
          </cell>
          <cell r="T1897" t="str">
            <v/>
          </cell>
          <cell r="U1897" t="str">
            <v/>
          </cell>
          <cell r="W1897" t="str">
            <v/>
          </cell>
          <cell r="X1897" t="str">
            <v/>
          </cell>
          <cell r="AB1897">
            <v>0</v>
          </cell>
          <cell r="AC1897">
            <v>0</v>
          </cell>
          <cell r="AD1897">
            <v>0</v>
          </cell>
          <cell r="AJ1897">
            <v>0</v>
          </cell>
          <cell r="AK1897">
            <v>0</v>
          </cell>
        </row>
        <row r="1898">
          <cell r="B1898" t="str">
            <v/>
          </cell>
          <cell r="H1898" t="str">
            <v/>
          </cell>
          <cell r="J1898" t="str">
            <v/>
          </cell>
          <cell r="N1898" t="str">
            <v/>
          </cell>
          <cell r="O1898" t="str">
            <v/>
          </cell>
          <cell r="P1898" t="str">
            <v/>
          </cell>
          <cell r="Q1898" t="str">
            <v/>
          </cell>
          <cell r="T1898" t="str">
            <v/>
          </cell>
          <cell r="U1898" t="str">
            <v/>
          </cell>
          <cell r="W1898" t="str">
            <v/>
          </cell>
          <cell r="X1898" t="str">
            <v/>
          </cell>
          <cell r="AB1898">
            <v>0</v>
          </cell>
          <cell r="AC1898">
            <v>0</v>
          </cell>
          <cell r="AD1898">
            <v>0</v>
          </cell>
          <cell r="AJ1898">
            <v>0</v>
          </cell>
          <cell r="AK1898">
            <v>0</v>
          </cell>
        </row>
        <row r="1899">
          <cell r="B1899" t="str">
            <v/>
          </cell>
          <cell r="H1899" t="str">
            <v/>
          </cell>
          <cell r="J1899" t="str">
            <v/>
          </cell>
          <cell r="N1899" t="str">
            <v/>
          </cell>
          <cell r="O1899" t="str">
            <v/>
          </cell>
          <cell r="P1899" t="str">
            <v/>
          </cell>
          <cell r="Q1899" t="str">
            <v/>
          </cell>
          <cell r="T1899" t="str">
            <v/>
          </cell>
          <cell r="U1899" t="str">
            <v/>
          </cell>
          <cell r="W1899" t="str">
            <v/>
          </cell>
          <cell r="X1899" t="str">
            <v/>
          </cell>
          <cell r="AB1899">
            <v>0</v>
          </cell>
          <cell r="AC1899">
            <v>0</v>
          </cell>
          <cell r="AD1899">
            <v>0</v>
          </cell>
          <cell r="AJ1899">
            <v>0</v>
          </cell>
          <cell r="AK1899">
            <v>0</v>
          </cell>
        </row>
        <row r="1900">
          <cell r="B1900" t="str">
            <v/>
          </cell>
          <cell r="H1900" t="str">
            <v/>
          </cell>
          <cell r="J1900" t="str">
            <v/>
          </cell>
          <cell r="N1900" t="str">
            <v/>
          </cell>
          <cell r="O1900" t="str">
            <v/>
          </cell>
          <cell r="P1900" t="str">
            <v/>
          </cell>
          <cell r="Q1900" t="str">
            <v/>
          </cell>
          <cell r="T1900" t="str">
            <v/>
          </cell>
          <cell r="U1900" t="str">
            <v/>
          </cell>
          <cell r="W1900" t="str">
            <v/>
          </cell>
          <cell r="X1900" t="str">
            <v/>
          </cell>
          <cell r="AB1900">
            <v>0</v>
          </cell>
          <cell r="AC1900">
            <v>0</v>
          </cell>
          <cell r="AD1900">
            <v>0</v>
          </cell>
          <cell r="AJ1900">
            <v>0</v>
          </cell>
          <cell r="AK1900">
            <v>0</v>
          </cell>
        </row>
        <row r="1901">
          <cell r="B1901" t="str">
            <v/>
          </cell>
          <cell r="H1901" t="str">
            <v/>
          </cell>
          <cell r="J1901" t="str">
            <v/>
          </cell>
          <cell r="N1901" t="str">
            <v/>
          </cell>
          <cell r="O1901" t="str">
            <v/>
          </cell>
          <cell r="P1901" t="str">
            <v/>
          </cell>
          <cell r="Q1901" t="str">
            <v/>
          </cell>
          <cell r="T1901" t="str">
            <v/>
          </cell>
          <cell r="U1901" t="str">
            <v/>
          </cell>
          <cell r="W1901" t="str">
            <v/>
          </cell>
          <cell r="X1901" t="str">
            <v/>
          </cell>
          <cell r="AB1901">
            <v>0</v>
          </cell>
          <cell r="AC1901">
            <v>0</v>
          </cell>
          <cell r="AD1901">
            <v>0</v>
          </cell>
          <cell r="AJ1901">
            <v>0</v>
          </cell>
          <cell r="AK1901">
            <v>0</v>
          </cell>
        </row>
        <row r="1902">
          <cell r="B1902" t="str">
            <v/>
          </cell>
          <cell r="H1902" t="str">
            <v/>
          </cell>
          <cell r="J1902" t="str">
            <v/>
          </cell>
          <cell r="N1902" t="str">
            <v/>
          </cell>
          <cell r="O1902" t="str">
            <v/>
          </cell>
          <cell r="P1902" t="str">
            <v/>
          </cell>
          <cell r="Q1902" t="str">
            <v/>
          </cell>
          <cell r="T1902" t="str">
            <v/>
          </cell>
          <cell r="U1902" t="str">
            <v/>
          </cell>
          <cell r="W1902" t="str">
            <v/>
          </cell>
          <cell r="X1902" t="str">
            <v/>
          </cell>
          <cell r="AB1902">
            <v>0</v>
          </cell>
          <cell r="AC1902">
            <v>0</v>
          </cell>
          <cell r="AD1902">
            <v>0</v>
          </cell>
          <cell r="AJ1902">
            <v>0</v>
          </cell>
          <cell r="AK1902">
            <v>0</v>
          </cell>
        </row>
        <row r="1903">
          <cell r="B1903" t="str">
            <v/>
          </cell>
          <cell r="H1903" t="str">
            <v/>
          </cell>
          <cell r="J1903" t="str">
            <v/>
          </cell>
          <cell r="N1903" t="str">
            <v/>
          </cell>
          <cell r="O1903" t="str">
            <v/>
          </cell>
          <cell r="P1903" t="str">
            <v/>
          </cell>
          <cell r="Q1903" t="str">
            <v/>
          </cell>
          <cell r="T1903" t="str">
            <v/>
          </cell>
          <cell r="U1903" t="str">
            <v/>
          </cell>
          <cell r="W1903" t="str">
            <v/>
          </cell>
          <cell r="X1903" t="str">
            <v/>
          </cell>
          <cell r="AB1903">
            <v>0</v>
          </cell>
          <cell r="AC1903">
            <v>0</v>
          </cell>
          <cell r="AD1903">
            <v>0</v>
          </cell>
          <cell r="AJ1903">
            <v>0</v>
          </cell>
          <cell r="AK1903">
            <v>0</v>
          </cell>
        </row>
        <row r="1904">
          <cell r="B1904" t="str">
            <v/>
          </cell>
          <cell r="H1904" t="str">
            <v/>
          </cell>
          <cell r="J1904" t="str">
            <v/>
          </cell>
          <cell r="N1904" t="str">
            <v/>
          </cell>
          <cell r="O1904" t="str">
            <v/>
          </cell>
          <cell r="P1904" t="str">
            <v/>
          </cell>
          <cell r="Q1904" t="str">
            <v/>
          </cell>
          <cell r="T1904" t="str">
            <v/>
          </cell>
          <cell r="U1904" t="str">
            <v/>
          </cell>
          <cell r="W1904" t="str">
            <v/>
          </cell>
          <cell r="X1904" t="str">
            <v/>
          </cell>
          <cell r="AB1904">
            <v>0</v>
          </cell>
          <cell r="AC1904">
            <v>0</v>
          </cell>
          <cell r="AD1904">
            <v>0</v>
          </cell>
          <cell r="AJ1904">
            <v>0</v>
          </cell>
          <cell r="AK1904">
            <v>0</v>
          </cell>
        </row>
        <row r="1905">
          <cell r="B1905" t="str">
            <v/>
          </cell>
          <cell r="H1905" t="str">
            <v/>
          </cell>
          <cell r="J1905" t="str">
            <v/>
          </cell>
          <cell r="N1905" t="str">
            <v/>
          </cell>
          <cell r="O1905" t="str">
            <v/>
          </cell>
          <cell r="P1905" t="str">
            <v/>
          </cell>
          <cell r="Q1905" t="str">
            <v/>
          </cell>
          <cell r="T1905" t="str">
            <v/>
          </cell>
          <cell r="U1905" t="str">
            <v/>
          </cell>
          <cell r="W1905" t="str">
            <v/>
          </cell>
          <cell r="X1905" t="str">
            <v/>
          </cell>
          <cell r="AB1905">
            <v>0</v>
          </cell>
          <cell r="AC1905">
            <v>0</v>
          </cell>
          <cell r="AD1905">
            <v>0</v>
          </cell>
          <cell r="AJ1905">
            <v>0</v>
          </cell>
          <cell r="AK1905">
            <v>0</v>
          </cell>
        </row>
        <row r="1906">
          <cell r="B1906" t="str">
            <v/>
          </cell>
          <cell r="H1906" t="str">
            <v/>
          </cell>
          <cell r="J1906" t="str">
            <v/>
          </cell>
          <cell r="N1906" t="str">
            <v/>
          </cell>
          <cell r="O1906" t="str">
            <v/>
          </cell>
          <cell r="P1906" t="str">
            <v/>
          </cell>
          <cell r="Q1906" t="str">
            <v/>
          </cell>
          <cell r="T1906" t="str">
            <v/>
          </cell>
          <cell r="U1906" t="str">
            <v/>
          </cell>
          <cell r="W1906" t="str">
            <v/>
          </cell>
          <cell r="X1906" t="str">
            <v/>
          </cell>
          <cell r="AB1906">
            <v>0</v>
          </cell>
          <cell r="AC1906">
            <v>0</v>
          </cell>
          <cell r="AD1906">
            <v>0</v>
          </cell>
          <cell r="AJ1906">
            <v>0</v>
          </cell>
          <cell r="AK1906">
            <v>0</v>
          </cell>
        </row>
        <row r="1907">
          <cell r="B1907" t="str">
            <v/>
          </cell>
          <cell r="H1907" t="str">
            <v/>
          </cell>
          <cell r="J1907" t="str">
            <v/>
          </cell>
          <cell r="N1907" t="str">
            <v/>
          </cell>
          <cell r="O1907" t="str">
            <v/>
          </cell>
          <cell r="P1907" t="str">
            <v/>
          </cell>
          <cell r="Q1907" t="str">
            <v/>
          </cell>
          <cell r="T1907" t="str">
            <v/>
          </cell>
          <cell r="U1907" t="str">
            <v/>
          </cell>
          <cell r="W1907" t="str">
            <v/>
          </cell>
          <cell r="X1907" t="str">
            <v/>
          </cell>
          <cell r="AB1907">
            <v>0</v>
          </cell>
          <cell r="AC1907">
            <v>0</v>
          </cell>
          <cell r="AD1907">
            <v>0</v>
          </cell>
          <cell r="AJ1907">
            <v>0</v>
          </cell>
          <cell r="AK1907">
            <v>0</v>
          </cell>
        </row>
        <row r="1908">
          <cell r="B1908" t="str">
            <v/>
          </cell>
          <cell r="H1908" t="str">
            <v/>
          </cell>
          <cell r="J1908" t="str">
            <v/>
          </cell>
          <cell r="N1908" t="str">
            <v/>
          </cell>
          <cell r="O1908" t="str">
            <v/>
          </cell>
          <cell r="P1908" t="str">
            <v/>
          </cell>
          <cell r="Q1908" t="str">
            <v/>
          </cell>
          <cell r="T1908" t="str">
            <v/>
          </cell>
          <cell r="U1908" t="str">
            <v/>
          </cell>
          <cell r="W1908" t="str">
            <v/>
          </cell>
          <cell r="X1908" t="str">
            <v/>
          </cell>
          <cell r="AB1908">
            <v>0</v>
          </cell>
          <cell r="AC1908">
            <v>0</v>
          </cell>
          <cell r="AD1908">
            <v>0</v>
          </cell>
          <cell r="AJ1908">
            <v>0</v>
          </cell>
          <cell r="AK1908">
            <v>0</v>
          </cell>
        </row>
        <row r="1909">
          <cell r="B1909" t="str">
            <v/>
          </cell>
          <cell r="H1909" t="str">
            <v/>
          </cell>
          <cell r="J1909" t="str">
            <v/>
          </cell>
          <cell r="N1909" t="str">
            <v/>
          </cell>
          <cell r="O1909" t="str">
            <v/>
          </cell>
          <cell r="P1909" t="str">
            <v/>
          </cell>
          <cell r="Q1909" t="str">
            <v/>
          </cell>
          <cell r="T1909" t="str">
            <v/>
          </cell>
          <cell r="U1909" t="str">
            <v/>
          </cell>
          <cell r="W1909" t="str">
            <v/>
          </cell>
          <cell r="X1909" t="str">
            <v/>
          </cell>
          <cell r="AB1909">
            <v>0</v>
          </cell>
          <cell r="AC1909">
            <v>0</v>
          </cell>
          <cell r="AD1909">
            <v>0</v>
          </cell>
          <cell r="AJ1909">
            <v>0</v>
          </cell>
          <cell r="AK1909">
            <v>0</v>
          </cell>
        </row>
        <row r="1910">
          <cell r="B1910" t="str">
            <v/>
          </cell>
          <cell r="H1910" t="str">
            <v/>
          </cell>
          <cell r="J1910" t="str">
            <v/>
          </cell>
          <cell r="N1910" t="str">
            <v/>
          </cell>
          <cell r="O1910" t="str">
            <v/>
          </cell>
          <cell r="P1910" t="str">
            <v/>
          </cell>
          <cell r="Q1910" t="str">
            <v/>
          </cell>
          <cell r="T1910" t="str">
            <v/>
          </cell>
          <cell r="U1910" t="str">
            <v/>
          </cell>
          <cell r="W1910" t="str">
            <v/>
          </cell>
          <cell r="X1910" t="str">
            <v/>
          </cell>
          <cell r="AB1910">
            <v>0</v>
          </cell>
          <cell r="AC1910">
            <v>0</v>
          </cell>
          <cell r="AD1910">
            <v>0</v>
          </cell>
          <cell r="AJ1910">
            <v>0</v>
          </cell>
          <cell r="AK1910">
            <v>0</v>
          </cell>
        </row>
        <row r="1911">
          <cell r="B1911" t="str">
            <v/>
          </cell>
          <cell r="H1911" t="str">
            <v/>
          </cell>
          <cell r="J1911" t="str">
            <v/>
          </cell>
          <cell r="N1911" t="str">
            <v/>
          </cell>
          <cell r="O1911" t="str">
            <v/>
          </cell>
          <cell r="P1911" t="str">
            <v/>
          </cell>
          <cell r="Q1911" t="str">
            <v/>
          </cell>
          <cell r="T1911" t="str">
            <v/>
          </cell>
          <cell r="U1911" t="str">
            <v/>
          </cell>
          <cell r="W1911" t="str">
            <v/>
          </cell>
          <cell r="X1911" t="str">
            <v/>
          </cell>
          <cell r="AB1911">
            <v>0</v>
          </cell>
          <cell r="AC1911">
            <v>0</v>
          </cell>
          <cell r="AD1911">
            <v>0</v>
          </cell>
          <cell r="AJ1911">
            <v>0</v>
          </cell>
          <cell r="AK1911">
            <v>0</v>
          </cell>
        </row>
        <row r="1912">
          <cell r="B1912" t="str">
            <v/>
          </cell>
          <cell r="H1912" t="str">
            <v/>
          </cell>
          <cell r="J1912" t="str">
            <v/>
          </cell>
          <cell r="N1912" t="str">
            <v/>
          </cell>
          <cell r="O1912" t="str">
            <v/>
          </cell>
          <cell r="P1912" t="str">
            <v/>
          </cell>
          <cell r="Q1912" t="str">
            <v/>
          </cell>
          <cell r="T1912" t="str">
            <v/>
          </cell>
          <cell r="U1912" t="str">
            <v/>
          </cell>
          <cell r="W1912" t="str">
            <v/>
          </cell>
          <cell r="X1912" t="str">
            <v/>
          </cell>
          <cell r="AB1912">
            <v>0</v>
          </cell>
          <cell r="AC1912">
            <v>0</v>
          </cell>
          <cell r="AD1912">
            <v>0</v>
          </cell>
          <cell r="AJ1912">
            <v>0</v>
          </cell>
          <cell r="AK1912">
            <v>0</v>
          </cell>
        </row>
        <row r="1913">
          <cell r="B1913" t="str">
            <v/>
          </cell>
          <cell r="H1913" t="str">
            <v/>
          </cell>
          <cell r="J1913" t="str">
            <v/>
          </cell>
          <cell r="N1913" t="str">
            <v/>
          </cell>
          <cell r="O1913" t="str">
            <v/>
          </cell>
          <cell r="P1913" t="str">
            <v/>
          </cell>
          <cell r="Q1913" t="str">
            <v/>
          </cell>
          <cell r="T1913" t="str">
            <v/>
          </cell>
          <cell r="U1913" t="str">
            <v/>
          </cell>
          <cell r="W1913" t="str">
            <v/>
          </cell>
          <cell r="X1913" t="str">
            <v/>
          </cell>
          <cell r="AB1913">
            <v>0</v>
          </cell>
          <cell r="AC1913">
            <v>0</v>
          </cell>
          <cell r="AD1913">
            <v>0</v>
          </cell>
          <cell r="AJ1913">
            <v>0</v>
          </cell>
          <cell r="AK1913">
            <v>0</v>
          </cell>
        </row>
        <row r="1914">
          <cell r="B1914" t="str">
            <v/>
          </cell>
          <cell r="H1914" t="str">
            <v/>
          </cell>
          <cell r="J1914" t="str">
            <v/>
          </cell>
          <cell r="N1914" t="str">
            <v/>
          </cell>
          <cell r="O1914" t="str">
            <v/>
          </cell>
          <cell r="P1914" t="str">
            <v/>
          </cell>
          <cell r="Q1914" t="str">
            <v/>
          </cell>
          <cell r="T1914" t="str">
            <v/>
          </cell>
          <cell r="U1914" t="str">
            <v/>
          </cell>
          <cell r="W1914" t="str">
            <v/>
          </cell>
          <cell r="X1914" t="str">
            <v/>
          </cell>
          <cell r="AB1914">
            <v>0</v>
          </cell>
          <cell r="AC1914">
            <v>0</v>
          </cell>
          <cell r="AD1914">
            <v>0</v>
          </cell>
          <cell r="AJ1914">
            <v>0</v>
          </cell>
          <cell r="AK1914">
            <v>0</v>
          </cell>
        </row>
        <row r="1915">
          <cell r="B1915" t="str">
            <v/>
          </cell>
          <cell r="H1915" t="str">
            <v/>
          </cell>
          <cell r="J1915" t="str">
            <v/>
          </cell>
          <cell r="N1915" t="str">
            <v/>
          </cell>
          <cell r="O1915" t="str">
            <v/>
          </cell>
          <cell r="P1915" t="str">
            <v/>
          </cell>
          <cell r="Q1915" t="str">
            <v/>
          </cell>
          <cell r="T1915" t="str">
            <v/>
          </cell>
          <cell r="U1915" t="str">
            <v/>
          </cell>
          <cell r="W1915" t="str">
            <v/>
          </cell>
          <cell r="X1915" t="str">
            <v/>
          </cell>
          <cell r="AB1915">
            <v>0</v>
          </cell>
          <cell r="AC1915">
            <v>0</v>
          </cell>
          <cell r="AD1915">
            <v>0</v>
          </cell>
          <cell r="AJ1915">
            <v>0</v>
          </cell>
          <cell r="AK1915">
            <v>0</v>
          </cell>
        </row>
        <row r="1916">
          <cell r="B1916" t="str">
            <v/>
          </cell>
          <cell r="H1916" t="str">
            <v/>
          </cell>
          <cell r="J1916" t="str">
            <v/>
          </cell>
          <cell r="N1916" t="str">
            <v/>
          </cell>
          <cell r="O1916" t="str">
            <v/>
          </cell>
          <cell r="P1916" t="str">
            <v/>
          </cell>
          <cell r="Q1916" t="str">
            <v/>
          </cell>
          <cell r="T1916" t="str">
            <v/>
          </cell>
          <cell r="U1916" t="str">
            <v/>
          </cell>
          <cell r="W1916" t="str">
            <v/>
          </cell>
          <cell r="X1916" t="str">
            <v/>
          </cell>
          <cell r="AB1916">
            <v>0</v>
          </cell>
          <cell r="AC1916">
            <v>0</v>
          </cell>
          <cell r="AD1916">
            <v>0</v>
          </cell>
          <cell r="AJ1916">
            <v>0</v>
          </cell>
          <cell r="AK1916">
            <v>0</v>
          </cell>
        </row>
        <row r="1917">
          <cell r="B1917" t="str">
            <v/>
          </cell>
          <cell r="H1917" t="str">
            <v/>
          </cell>
          <cell r="J1917" t="str">
            <v/>
          </cell>
          <cell r="N1917" t="str">
            <v/>
          </cell>
          <cell r="O1917" t="str">
            <v/>
          </cell>
          <cell r="P1917" t="str">
            <v/>
          </cell>
          <cell r="Q1917" t="str">
            <v/>
          </cell>
          <cell r="T1917" t="str">
            <v/>
          </cell>
          <cell r="U1917" t="str">
            <v/>
          </cell>
          <cell r="W1917" t="str">
            <v/>
          </cell>
          <cell r="X1917" t="str">
            <v/>
          </cell>
          <cell r="AB1917">
            <v>0</v>
          </cell>
          <cell r="AC1917">
            <v>0</v>
          </cell>
          <cell r="AD1917">
            <v>0</v>
          </cell>
          <cell r="AJ1917">
            <v>0</v>
          </cell>
          <cell r="AK1917">
            <v>0</v>
          </cell>
        </row>
        <row r="1918">
          <cell r="B1918" t="str">
            <v/>
          </cell>
          <cell r="H1918" t="str">
            <v/>
          </cell>
          <cell r="J1918" t="str">
            <v/>
          </cell>
          <cell r="N1918" t="str">
            <v/>
          </cell>
          <cell r="O1918" t="str">
            <v/>
          </cell>
          <cell r="P1918" t="str">
            <v/>
          </cell>
          <cell r="Q1918" t="str">
            <v/>
          </cell>
          <cell r="T1918" t="str">
            <v/>
          </cell>
          <cell r="U1918" t="str">
            <v/>
          </cell>
          <cell r="W1918" t="str">
            <v/>
          </cell>
          <cell r="X1918" t="str">
            <v/>
          </cell>
          <cell r="AB1918">
            <v>0</v>
          </cell>
          <cell r="AC1918">
            <v>0</v>
          </cell>
          <cell r="AD1918">
            <v>0</v>
          </cell>
          <cell r="AJ1918">
            <v>0</v>
          </cell>
          <cell r="AK1918">
            <v>0</v>
          </cell>
        </row>
        <row r="1919">
          <cell r="B1919" t="str">
            <v/>
          </cell>
          <cell r="H1919" t="str">
            <v/>
          </cell>
          <cell r="J1919" t="str">
            <v/>
          </cell>
          <cell r="N1919" t="str">
            <v/>
          </cell>
          <cell r="O1919" t="str">
            <v/>
          </cell>
          <cell r="P1919" t="str">
            <v/>
          </cell>
          <cell r="Q1919" t="str">
            <v/>
          </cell>
          <cell r="T1919" t="str">
            <v/>
          </cell>
          <cell r="U1919" t="str">
            <v/>
          </cell>
          <cell r="W1919" t="str">
            <v/>
          </cell>
          <cell r="X1919" t="str">
            <v/>
          </cell>
          <cell r="AB1919">
            <v>0</v>
          </cell>
          <cell r="AC1919">
            <v>0</v>
          </cell>
          <cell r="AD1919">
            <v>0</v>
          </cell>
          <cell r="AJ1919">
            <v>0</v>
          </cell>
          <cell r="AK1919">
            <v>0</v>
          </cell>
        </row>
        <row r="1920">
          <cell r="B1920" t="str">
            <v/>
          </cell>
          <cell r="H1920" t="str">
            <v/>
          </cell>
          <cell r="J1920" t="str">
            <v/>
          </cell>
          <cell r="N1920" t="str">
            <v/>
          </cell>
          <cell r="O1920" t="str">
            <v/>
          </cell>
          <cell r="P1920" t="str">
            <v/>
          </cell>
          <cell r="Q1920" t="str">
            <v/>
          </cell>
          <cell r="T1920" t="str">
            <v/>
          </cell>
          <cell r="U1920" t="str">
            <v/>
          </cell>
          <cell r="W1920" t="str">
            <v/>
          </cell>
          <cell r="X1920" t="str">
            <v/>
          </cell>
          <cell r="AB1920">
            <v>0</v>
          </cell>
          <cell r="AC1920">
            <v>0</v>
          </cell>
          <cell r="AD1920">
            <v>0</v>
          </cell>
          <cell r="AJ1920">
            <v>0</v>
          </cell>
          <cell r="AK1920">
            <v>0</v>
          </cell>
        </row>
        <row r="1921">
          <cell r="B1921" t="str">
            <v/>
          </cell>
          <cell r="H1921" t="str">
            <v/>
          </cell>
          <cell r="J1921" t="str">
            <v/>
          </cell>
          <cell r="N1921" t="str">
            <v/>
          </cell>
          <cell r="O1921" t="str">
            <v/>
          </cell>
          <cell r="P1921" t="str">
            <v/>
          </cell>
          <cell r="Q1921" t="str">
            <v/>
          </cell>
          <cell r="T1921" t="str">
            <v/>
          </cell>
          <cell r="U1921" t="str">
            <v/>
          </cell>
          <cell r="W1921" t="str">
            <v/>
          </cell>
          <cell r="X1921" t="str">
            <v/>
          </cell>
          <cell r="AB1921">
            <v>0</v>
          </cell>
          <cell r="AC1921">
            <v>0</v>
          </cell>
          <cell r="AD1921">
            <v>0</v>
          </cell>
          <cell r="AJ1921">
            <v>0</v>
          </cell>
          <cell r="AK1921">
            <v>0</v>
          </cell>
        </row>
        <row r="1922">
          <cell r="B1922" t="str">
            <v/>
          </cell>
          <cell r="H1922" t="str">
            <v/>
          </cell>
          <cell r="J1922" t="str">
            <v/>
          </cell>
          <cell r="N1922" t="str">
            <v/>
          </cell>
          <cell r="O1922" t="str">
            <v/>
          </cell>
          <cell r="P1922" t="str">
            <v/>
          </cell>
          <cell r="Q1922" t="str">
            <v/>
          </cell>
          <cell r="T1922" t="str">
            <v/>
          </cell>
          <cell r="U1922" t="str">
            <v/>
          </cell>
          <cell r="W1922" t="str">
            <v/>
          </cell>
          <cell r="X1922" t="str">
            <v/>
          </cell>
          <cell r="AB1922">
            <v>0</v>
          </cell>
          <cell r="AC1922">
            <v>0</v>
          </cell>
          <cell r="AD1922">
            <v>0</v>
          </cell>
          <cell r="AJ1922">
            <v>0</v>
          </cell>
          <cell r="AK1922">
            <v>0</v>
          </cell>
        </row>
        <row r="1923">
          <cell r="B1923" t="str">
            <v/>
          </cell>
          <cell r="H1923" t="str">
            <v/>
          </cell>
          <cell r="J1923" t="str">
            <v/>
          </cell>
          <cell r="N1923" t="str">
            <v/>
          </cell>
          <cell r="O1923" t="str">
            <v/>
          </cell>
          <cell r="P1923" t="str">
            <v/>
          </cell>
          <cell r="Q1923" t="str">
            <v/>
          </cell>
          <cell r="T1923" t="str">
            <v/>
          </cell>
          <cell r="U1923" t="str">
            <v/>
          </cell>
          <cell r="W1923" t="str">
            <v/>
          </cell>
          <cell r="X1923" t="str">
            <v/>
          </cell>
          <cell r="AB1923">
            <v>0</v>
          </cell>
          <cell r="AC1923">
            <v>0</v>
          </cell>
          <cell r="AD1923">
            <v>0</v>
          </cell>
          <cell r="AJ1923">
            <v>0</v>
          </cell>
          <cell r="AK1923">
            <v>0</v>
          </cell>
        </row>
        <row r="1924">
          <cell r="B1924" t="str">
            <v/>
          </cell>
          <cell r="H1924" t="str">
            <v/>
          </cell>
          <cell r="J1924" t="str">
            <v/>
          </cell>
          <cell r="N1924" t="str">
            <v/>
          </cell>
          <cell r="O1924" t="str">
            <v/>
          </cell>
          <cell r="P1924" t="str">
            <v/>
          </cell>
          <cell r="Q1924" t="str">
            <v/>
          </cell>
          <cell r="T1924" t="str">
            <v/>
          </cell>
          <cell r="U1924" t="str">
            <v/>
          </cell>
          <cell r="W1924" t="str">
            <v/>
          </cell>
          <cell r="X1924" t="str">
            <v/>
          </cell>
          <cell r="AB1924">
            <v>0</v>
          </cell>
          <cell r="AC1924">
            <v>0</v>
          </cell>
          <cell r="AD1924">
            <v>0</v>
          </cell>
          <cell r="AJ1924">
            <v>0</v>
          </cell>
          <cell r="AK1924">
            <v>0</v>
          </cell>
        </row>
        <row r="1925">
          <cell r="B1925" t="str">
            <v/>
          </cell>
          <cell r="H1925" t="str">
            <v/>
          </cell>
          <cell r="J1925" t="str">
            <v/>
          </cell>
          <cell r="N1925" t="str">
            <v/>
          </cell>
          <cell r="O1925" t="str">
            <v/>
          </cell>
          <cell r="P1925" t="str">
            <v/>
          </cell>
          <cell r="Q1925" t="str">
            <v/>
          </cell>
          <cell r="T1925" t="str">
            <v/>
          </cell>
          <cell r="U1925" t="str">
            <v/>
          </cell>
          <cell r="W1925" t="str">
            <v/>
          </cell>
          <cell r="X1925" t="str">
            <v/>
          </cell>
          <cell r="AB1925">
            <v>0</v>
          </cell>
          <cell r="AC1925">
            <v>0</v>
          </cell>
          <cell r="AD1925">
            <v>0</v>
          </cell>
          <cell r="AJ1925">
            <v>0</v>
          </cell>
          <cell r="AK1925">
            <v>0</v>
          </cell>
        </row>
        <row r="1926">
          <cell r="B1926" t="str">
            <v/>
          </cell>
          <cell r="H1926" t="str">
            <v/>
          </cell>
          <cell r="J1926" t="str">
            <v/>
          </cell>
          <cell r="N1926" t="str">
            <v/>
          </cell>
          <cell r="O1926" t="str">
            <v/>
          </cell>
          <cell r="P1926" t="str">
            <v/>
          </cell>
          <cell r="Q1926" t="str">
            <v/>
          </cell>
          <cell r="T1926" t="str">
            <v/>
          </cell>
          <cell r="U1926" t="str">
            <v/>
          </cell>
          <cell r="W1926" t="str">
            <v/>
          </cell>
          <cell r="X1926" t="str">
            <v/>
          </cell>
          <cell r="AB1926">
            <v>0</v>
          </cell>
          <cell r="AC1926">
            <v>0</v>
          </cell>
          <cell r="AD1926">
            <v>0</v>
          </cell>
          <cell r="AJ1926">
            <v>0</v>
          </cell>
          <cell r="AK1926">
            <v>0</v>
          </cell>
        </row>
        <row r="1927">
          <cell r="B1927" t="str">
            <v/>
          </cell>
          <cell r="H1927" t="str">
            <v/>
          </cell>
          <cell r="J1927" t="str">
            <v/>
          </cell>
          <cell r="N1927" t="str">
            <v/>
          </cell>
          <cell r="O1927" t="str">
            <v/>
          </cell>
          <cell r="P1927" t="str">
            <v/>
          </cell>
          <cell r="Q1927" t="str">
            <v/>
          </cell>
          <cell r="T1927" t="str">
            <v/>
          </cell>
          <cell r="U1927" t="str">
            <v/>
          </cell>
          <cell r="W1927" t="str">
            <v/>
          </cell>
          <cell r="X1927" t="str">
            <v/>
          </cell>
          <cell r="AB1927">
            <v>0</v>
          </cell>
          <cell r="AC1927">
            <v>0</v>
          </cell>
          <cell r="AD1927">
            <v>0</v>
          </cell>
          <cell r="AJ1927">
            <v>0</v>
          </cell>
          <cell r="AK1927">
            <v>0</v>
          </cell>
        </row>
        <row r="1928">
          <cell r="B1928" t="str">
            <v/>
          </cell>
          <cell r="H1928" t="str">
            <v/>
          </cell>
          <cell r="J1928" t="str">
            <v/>
          </cell>
          <cell r="N1928" t="str">
            <v/>
          </cell>
          <cell r="O1928" t="str">
            <v/>
          </cell>
          <cell r="P1928" t="str">
            <v/>
          </cell>
          <cell r="Q1928" t="str">
            <v/>
          </cell>
          <cell r="T1928" t="str">
            <v/>
          </cell>
          <cell r="U1928" t="str">
            <v/>
          </cell>
          <cell r="W1928" t="str">
            <v/>
          </cell>
          <cell r="X1928" t="str">
            <v/>
          </cell>
          <cell r="AB1928">
            <v>0</v>
          </cell>
          <cell r="AC1928">
            <v>0</v>
          </cell>
          <cell r="AD1928">
            <v>0</v>
          </cell>
          <cell r="AJ1928">
            <v>0</v>
          </cell>
          <cell r="AK1928">
            <v>0</v>
          </cell>
        </row>
        <row r="1929">
          <cell r="B1929" t="str">
            <v/>
          </cell>
          <cell r="H1929" t="str">
            <v/>
          </cell>
          <cell r="J1929" t="str">
            <v/>
          </cell>
          <cell r="N1929" t="str">
            <v/>
          </cell>
          <cell r="O1929" t="str">
            <v/>
          </cell>
          <cell r="P1929" t="str">
            <v/>
          </cell>
          <cell r="Q1929" t="str">
            <v/>
          </cell>
          <cell r="T1929" t="str">
            <v/>
          </cell>
          <cell r="U1929" t="str">
            <v/>
          </cell>
          <cell r="W1929" t="str">
            <v/>
          </cell>
          <cell r="X1929" t="str">
            <v/>
          </cell>
          <cell r="AB1929">
            <v>0</v>
          </cell>
          <cell r="AC1929">
            <v>0</v>
          </cell>
          <cell r="AD1929">
            <v>0</v>
          </cell>
          <cell r="AJ1929">
            <v>0</v>
          </cell>
          <cell r="AK1929">
            <v>0</v>
          </cell>
        </row>
        <row r="1930">
          <cell r="B1930" t="str">
            <v/>
          </cell>
          <cell r="H1930" t="str">
            <v/>
          </cell>
          <cell r="J1930" t="str">
            <v/>
          </cell>
          <cell r="N1930" t="str">
            <v/>
          </cell>
          <cell r="O1930" t="str">
            <v/>
          </cell>
          <cell r="P1930" t="str">
            <v/>
          </cell>
          <cell r="Q1930" t="str">
            <v/>
          </cell>
          <cell r="T1930" t="str">
            <v/>
          </cell>
          <cell r="U1930" t="str">
            <v/>
          </cell>
          <cell r="W1930" t="str">
            <v/>
          </cell>
          <cell r="X1930" t="str">
            <v/>
          </cell>
          <cell r="AB1930">
            <v>0</v>
          </cell>
          <cell r="AC1930">
            <v>0</v>
          </cell>
          <cell r="AD1930">
            <v>0</v>
          </cell>
          <cell r="AJ1930">
            <v>0</v>
          </cell>
          <cell r="AK1930">
            <v>0</v>
          </cell>
        </row>
        <row r="1931">
          <cell r="B1931" t="str">
            <v/>
          </cell>
          <cell r="H1931" t="str">
            <v/>
          </cell>
          <cell r="J1931" t="str">
            <v/>
          </cell>
          <cell r="N1931" t="str">
            <v/>
          </cell>
          <cell r="O1931" t="str">
            <v/>
          </cell>
          <cell r="P1931" t="str">
            <v/>
          </cell>
          <cell r="Q1931" t="str">
            <v/>
          </cell>
          <cell r="T1931" t="str">
            <v/>
          </cell>
          <cell r="U1931" t="str">
            <v/>
          </cell>
          <cell r="W1931" t="str">
            <v/>
          </cell>
          <cell r="X1931" t="str">
            <v/>
          </cell>
          <cell r="AB1931">
            <v>0</v>
          </cell>
          <cell r="AC1931">
            <v>0</v>
          </cell>
          <cell r="AD1931">
            <v>0</v>
          </cell>
          <cell r="AJ1931">
            <v>0</v>
          </cell>
          <cell r="AK1931">
            <v>0</v>
          </cell>
        </row>
        <row r="1932">
          <cell r="B1932" t="str">
            <v/>
          </cell>
          <cell r="H1932" t="str">
            <v/>
          </cell>
          <cell r="J1932" t="str">
            <v/>
          </cell>
          <cell r="N1932" t="str">
            <v/>
          </cell>
          <cell r="O1932" t="str">
            <v/>
          </cell>
          <cell r="P1932" t="str">
            <v/>
          </cell>
          <cell r="Q1932" t="str">
            <v/>
          </cell>
          <cell r="T1932" t="str">
            <v/>
          </cell>
          <cell r="U1932" t="str">
            <v/>
          </cell>
          <cell r="W1932" t="str">
            <v/>
          </cell>
          <cell r="X1932" t="str">
            <v/>
          </cell>
          <cell r="AB1932">
            <v>0</v>
          </cell>
          <cell r="AC1932">
            <v>0</v>
          </cell>
          <cell r="AD1932">
            <v>0</v>
          </cell>
          <cell r="AJ1932">
            <v>0</v>
          </cell>
          <cell r="AK1932">
            <v>0</v>
          </cell>
        </row>
        <row r="1933">
          <cell r="B1933" t="str">
            <v/>
          </cell>
          <cell r="H1933" t="str">
            <v/>
          </cell>
          <cell r="J1933" t="str">
            <v/>
          </cell>
          <cell r="N1933" t="str">
            <v/>
          </cell>
          <cell r="O1933" t="str">
            <v/>
          </cell>
          <cell r="P1933" t="str">
            <v/>
          </cell>
          <cell r="Q1933" t="str">
            <v/>
          </cell>
          <cell r="T1933" t="str">
            <v/>
          </cell>
          <cell r="U1933" t="str">
            <v/>
          </cell>
          <cell r="W1933" t="str">
            <v/>
          </cell>
          <cell r="X1933" t="str">
            <v/>
          </cell>
          <cell r="AB1933">
            <v>0</v>
          </cell>
          <cell r="AC1933">
            <v>0</v>
          </cell>
          <cell r="AD1933">
            <v>0</v>
          </cell>
          <cell r="AJ1933">
            <v>0</v>
          </cell>
          <cell r="AK1933">
            <v>0</v>
          </cell>
        </row>
        <row r="1934">
          <cell r="B1934" t="str">
            <v/>
          </cell>
          <cell r="H1934" t="str">
            <v/>
          </cell>
          <cell r="J1934" t="str">
            <v/>
          </cell>
          <cell r="N1934" t="str">
            <v/>
          </cell>
          <cell r="O1934" t="str">
            <v/>
          </cell>
          <cell r="P1934" t="str">
            <v/>
          </cell>
          <cell r="Q1934" t="str">
            <v/>
          </cell>
          <cell r="T1934" t="str">
            <v/>
          </cell>
          <cell r="U1934" t="str">
            <v/>
          </cell>
          <cell r="W1934" t="str">
            <v/>
          </cell>
          <cell r="X1934" t="str">
            <v/>
          </cell>
          <cell r="AB1934">
            <v>0</v>
          </cell>
          <cell r="AC1934">
            <v>0</v>
          </cell>
          <cell r="AD1934">
            <v>0</v>
          </cell>
          <cell r="AJ1934">
            <v>0</v>
          </cell>
          <cell r="AK1934">
            <v>0</v>
          </cell>
        </row>
        <row r="1935">
          <cell r="B1935" t="str">
            <v/>
          </cell>
          <cell r="H1935" t="str">
            <v/>
          </cell>
          <cell r="J1935" t="str">
            <v/>
          </cell>
          <cell r="N1935" t="str">
            <v/>
          </cell>
          <cell r="O1935" t="str">
            <v/>
          </cell>
          <cell r="P1935" t="str">
            <v/>
          </cell>
          <cell r="Q1935" t="str">
            <v/>
          </cell>
          <cell r="T1935" t="str">
            <v/>
          </cell>
          <cell r="U1935" t="str">
            <v/>
          </cell>
          <cell r="W1935" t="str">
            <v/>
          </cell>
          <cell r="X1935" t="str">
            <v/>
          </cell>
          <cell r="AB1935">
            <v>0</v>
          </cell>
          <cell r="AC1935">
            <v>0</v>
          </cell>
          <cell r="AD1935">
            <v>0</v>
          </cell>
          <cell r="AJ1935">
            <v>0</v>
          </cell>
          <cell r="AK1935">
            <v>0</v>
          </cell>
        </row>
        <row r="1936">
          <cell r="B1936" t="str">
            <v/>
          </cell>
          <cell r="H1936" t="str">
            <v/>
          </cell>
          <cell r="J1936" t="str">
            <v/>
          </cell>
          <cell r="N1936" t="str">
            <v/>
          </cell>
          <cell r="O1936" t="str">
            <v/>
          </cell>
          <cell r="P1936" t="str">
            <v/>
          </cell>
          <cell r="Q1936" t="str">
            <v/>
          </cell>
          <cell r="T1936" t="str">
            <v/>
          </cell>
          <cell r="U1936" t="str">
            <v/>
          </cell>
          <cell r="W1936" t="str">
            <v/>
          </cell>
          <cell r="X1936" t="str">
            <v/>
          </cell>
          <cell r="AB1936">
            <v>0</v>
          </cell>
          <cell r="AC1936">
            <v>0</v>
          </cell>
          <cell r="AD1936">
            <v>0</v>
          </cell>
          <cell r="AJ1936">
            <v>0</v>
          </cell>
          <cell r="AK1936">
            <v>0</v>
          </cell>
        </row>
        <row r="1937">
          <cell r="B1937" t="str">
            <v/>
          </cell>
          <cell r="H1937" t="str">
            <v/>
          </cell>
          <cell r="J1937" t="str">
            <v/>
          </cell>
          <cell r="N1937" t="str">
            <v/>
          </cell>
          <cell r="O1937" t="str">
            <v/>
          </cell>
          <cell r="P1937" t="str">
            <v/>
          </cell>
          <cell r="Q1937" t="str">
            <v/>
          </cell>
          <cell r="T1937" t="str">
            <v/>
          </cell>
          <cell r="U1937" t="str">
            <v/>
          </cell>
          <cell r="W1937" t="str">
            <v/>
          </cell>
          <cell r="X1937" t="str">
            <v/>
          </cell>
          <cell r="AB1937">
            <v>0</v>
          </cell>
          <cell r="AC1937">
            <v>0</v>
          </cell>
          <cell r="AD1937">
            <v>0</v>
          </cell>
          <cell r="AJ1937">
            <v>0</v>
          </cell>
          <cell r="AK1937">
            <v>0</v>
          </cell>
        </row>
        <row r="1938">
          <cell r="B1938" t="str">
            <v/>
          </cell>
          <cell r="H1938" t="str">
            <v/>
          </cell>
          <cell r="J1938" t="str">
            <v/>
          </cell>
          <cell r="N1938" t="str">
            <v/>
          </cell>
          <cell r="O1938" t="str">
            <v/>
          </cell>
          <cell r="P1938" t="str">
            <v/>
          </cell>
          <cell r="Q1938" t="str">
            <v/>
          </cell>
          <cell r="T1938" t="str">
            <v/>
          </cell>
          <cell r="U1938" t="str">
            <v/>
          </cell>
          <cell r="W1938" t="str">
            <v/>
          </cell>
          <cell r="X1938" t="str">
            <v/>
          </cell>
          <cell r="AB1938">
            <v>0</v>
          </cell>
          <cell r="AC1938">
            <v>0</v>
          </cell>
          <cell r="AD1938">
            <v>0</v>
          </cell>
          <cell r="AJ1938">
            <v>0</v>
          </cell>
          <cell r="AK1938">
            <v>0</v>
          </cell>
        </row>
        <row r="1939">
          <cell r="B1939" t="str">
            <v/>
          </cell>
          <cell r="H1939" t="str">
            <v/>
          </cell>
          <cell r="J1939" t="str">
            <v/>
          </cell>
          <cell r="N1939" t="str">
            <v/>
          </cell>
          <cell r="O1939" t="str">
            <v/>
          </cell>
          <cell r="P1939" t="str">
            <v/>
          </cell>
          <cell r="Q1939" t="str">
            <v/>
          </cell>
          <cell r="T1939" t="str">
            <v/>
          </cell>
          <cell r="U1939" t="str">
            <v/>
          </cell>
          <cell r="W1939" t="str">
            <v/>
          </cell>
          <cell r="X1939" t="str">
            <v/>
          </cell>
          <cell r="AB1939">
            <v>0</v>
          </cell>
          <cell r="AC1939">
            <v>0</v>
          </cell>
          <cell r="AD1939">
            <v>0</v>
          </cell>
          <cell r="AJ1939">
            <v>0</v>
          </cell>
          <cell r="AK1939">
            <v>0</v>
          </cell>
        </row>
        <row r="1940">
          <cell r="B1940" t="str">
            <v/>
          </cell>
          <cell r="H1940" t="str">
            <v/>
          </cell>
          <cell r="J1940" t="str">
            <v/>
          </cell>
          <cell r="N1940" t="str">
            <v/>
          </cell>
          <cell r="O1940" t="str">
            <v/>
          </cell>
          <cell r="P1940" t="str">
            <v/>
          </cell>
          <cell r="Q1940" t="str">
            <v/>
          </cell>
          <cell r="T1940" t="str">
            <v/>
          </cell>
          <cell r="U1940" t="str">
            <v/>
          </cell>
          <cell r="W1940" t="str">
            <v/>
          </cell>
          <cell r="X1940" t="str">
            <v/>
          </cell>
          <cell r="AB1940">
            <v>0</v>
          </cell>
          <cell r="AC1940">
            <v>0</v>
          </cell>
          <cell r="AD1940">
            <v>0</v>
          </cell>
          <cell r="AJ1940">
            <v>0</v>
          </cell>
          <cell r="AK1940">
            <v>0</v>
          </cell>
        </row>
        <row r="1941">
          <cell r="B1941" t="str">
            <v/>
          </cell>
          <cell r="H1941" t="str">
            <v/>
          </cell>
          <cell r="J1941" t="str">
            <v/>
          </cell>
          <cell r="N1941" t="str">
            <v/>
          </cell>
          <cell r="O1941" t="str">
            <v/>
          </cell>
          <cell r="P1941" t="str">
            <v/>
          </cell>
          <cell r="Q1941" t="str">
            <v/>
          </cell>
          <cell r="T1941" t="str">
            <v/>
          </cell>
          <cell r="U1941" t="str">
            <v/>
          </cell>
          <cell r="W1941" t="str">
            <v/>
          </cell>
          <cell r="X1941" t="str">
            <v/>
          </cell>
          <cell r="AB1941">
            <v>0</v>
          </cell>
          <cell r="AC1941">
            <v>0</v>
          </cell>
          <cell r="AD1941">
            <v>0</v>
          </cell>
          <cell r="AJ1941">
            <v>0</v>
          </cell>
          <cell r="AK1941">
            <v>0</v>
          </cell>
        </row>
        <row r="1942">
          <cell r="B1942" t="str">
            <v/>
          </cell>
          <cell r="H1942" t="str">
            <v/>
          </cell>
          <cell r="J1942" t="str">
            <v/>
          </cell>
          <cell r="N1942" t="str">
            <v/>
          </cell>
          <cell r="O1942" t="str">
            <v/>
          </cell>
          <cell r="P1942" t="str">
            <v/>
          </cell>
          <cell r="Q1942" t="str">
            <v/>
          </cell>
          <cell r="T1942" t="str">
            <v/>
          </cell>
          <cell r="U1942" t="str">
            <v/>
          </cell>
          <cell r="W1942" t="str">
            <v/>
          </cell>
          <cell r="X1942" t="str">
            <v/>
          </cell>
          <cell r="AB1942">
            <v>0</v>
          </cell>
          <cell r="AC1942">
            <v>0</v>
          </cell>
          <cell r="AD1942">
            <v>0</v>
          </cell>
          <cell r="AJ1942">
            <v>0</v>
          </cell>
          <cell r="AK1942">
            <v>0</v>
          </cell>
        </row>
        <row r="1943">
          <cell r="B1943" t="str">
            <v/>
          </cell>
          <cell r="H1943" t="str">
            <v/>
          </cell>
          <cell r="J1943" t="str">
            <v/>
          </cell>
          <cell r="N1943" t="str">
            <v/>
          </cell>
          <cell r="O1943" t="str">
            <v/>
          </cell>
          <cell r="P1943" t="str">
            <v/>
          </cell>
          <cell r="Q1943" t="str">
            <v/>
          </cell>
          <cell r="T1943" t="str">
            <v/>
          </cell>
          <cell r="U1943" t="str">
            <v/>
          </cell>
          <cell r="W1943" t="str">
            <v/>
          </cell>
          <cell r="X1943" t="str">
            <v/>
          </cell>
          <cell r="AB1943">
            <v>0</v>
          </cell>
          <cell r="AC1943">
            <v>0</v>
          </cell>
          <cell r="AD1943">
            <v>0</v>
          </cell>
          <cell r="AJ1943">
            <v>0</v>
          </cell>
          <cell r="AK1943">
            <v>0</v>
          </cell>
        </row>
        <row r="1944">
          <cell r="B1944" t="str">
            <v/>
          </cell>
          <cell r="H1944" t="str">
            <v/>
          </cell>
          <cell r="J1944" t="str">
            <v/>
          </cell>
          <cell r="N1944" t="str">
            <v/>
          </cell>
          <cell r="O1944" t="str">
            <v/>
          </cell>
          <cell r="P1944" t="str">
            <v/>
          </cell>
          <cell r="Q1944" t="str">
            <v/>
          </cell>
          <cell r="T1944" t="str">
            <v/>
          </cell>
          <cell r="U1944" t="str">
            <v/>
          </cell>
          <cell r="W1944" t="str">
            <v/>
          </cell>
          <cell r="X1944" t="str">
            <v/>
          </cell>
          <cell r="AB1944">
            <v>0</v>
          </cell>
          <cell r="AC1944">
            <v>0</v>
          </cell>
          <cell r="AD1944">
            <v>0</v>
          </cell>
          <cell r="AJ1944">
            <v>0</v>
          </cell>
          <cell r="AK1944">
            <v>0</v>
          </cell>
        </row>
        <row r="1945">
          <cell r="B1945" t="str">
            <v/>
          </cell>
          <cell r="H1945" t="str">
            <v/>
          </cell>
          <cell r="J1945" t="str">
            <v/>
          </cell>
          <cell r="N1945" t="str">
            <v/>
          </cell>
          <cell r="O1945" t="str">
            <v/>
          </cell>
          <cell r="P1945" t="str">
            <v/>
          </cell>
          <cell r="Q1945" t="str">
            <v/>
          </cell>
          <cell r="T1945" t="str">
            <v/>
          </cell>
          <cell r="U1945" t="str">
            <v/>
          </cell>
          <cell r="W1945" t="str">
            <v/>
          </cell>
          <cell r="X1945" t="str">
            <v/>
          </cell>
          <cell r="AB1945">
            <v>0</v>
          </cell>
          <cell r="AC1945">
            <v>0</v>
          </cell>
          <cell r="AD1945">
            <v>0</v>
          </cell>
          <cell r="AJ1945">
            <v>0</v>
          </cell>
          <cell r="AK1945">
            <v>0</v>
          </cell>
        </row>
        <row r="1946">
          <cell r="B1946" t="str">
            <v/>
          </cell>
          <cell r="H1946" t="str">
            <v/>
          </cell>
          <cell r="J1946" t="str">
            <v/>
          </cell>
          <cell r="N1946" t="str">
            <v/>
          </cell>
          <cell r="O1946" t="str">
            <v/>
          </cell>
          <cell r="P1946" t="str">
            <v/>
          </cell>
          <cell r="Q1946" t="str">
            <v/>
          </cell>
          <cell r="T1946" t="str">
            <v/>
          </cell>
          <cell r="U1946" t="str">
            <v/>
          </cell>
          <cell r="W1946" t="str">
            <v/>
          </cell>
          <cell r="X1946" t="str">
            <v/>
          </cell>
          <cell r="AB1946">
            <v>0</v>
          </cell>
          <cell r="AC1946">
            <v>0</v>
          </cell>
          <cell r="AD1946">
            <v>0</v>
          </cell>
          <cell r="AJ1946">
            <v>0</v>
          </cell>
          <cell r="AK1946">
            <v>0</v>
          </cell>
        </row>
        <row r="1947">
          <cell r="B1947" t="str">
            <v/>
          </cell>
          <cell r="H1947" t="str">
            <v/>
          </cell>
          <cell r="J1947" t="str">
            <v/>
          </cell>
          <cell r="N1947" t="str">
            <v/>
          </cell>
          <cell r="O1947" t="str">
            <v/>
          </cell>
          <cell r="P1947" t="str">
            <v/>
          </cell>
          <cell r="Q1947" t="str">
            <v/>
          </cell>
          <cell r="T1947" t="str">
            <v/>
          </cell>
          <cell r="U1947" t="str">
            <v/>
          </cell>
          <cell r="W1947" t="str">
            <v/>
          </cell>
          <cell r="X1947" t="str">
            <v/>
          </cell>
          <cell r="AB1947">
            <v>0</v>
          </cell>
          <cell r="AC1947">
            <v>0</v>
          </cell>
          <cell r="AD1947">
            <v>0</v>
          </cell>
          <cell r="AJ1947">
            <v>0</v>
          </cell>
          <cell r="AK1947">
            <v>0</v>
          </cell>
        </row>
        <row r="1948">
          <cell r="B1948" t="str">
            <v/>
          </cell>
          <cell r="H1948" t="str">
            <v/>
          </cell>
          <cell r="J1948" t="str">
            <v/>
          </cell>
          <cell r="N1948" t="str">
            <v/>
          </cell>
          <cell r="O1948" t="str">
            <v/>
          </cell>
          <cell r="P1948" t="str">
            <v/>
          </cell>
          <cell r="Q1948" t="str">
            <v/>
          </cell>
          <cell r="T1948" t="str">
            <v/>
          </cell>
          <cell r="U1948" t="str">
            <v/>
          </cell>
          <cell r="W1948" t="str">
            <v/>
          </cell>
          <cell r="X1948" t="str">
            <v/>
          </cell>
          <cell r="AB1948">
            <v>0</v>
          </cell>
          <cell r="AC1948">
            <v>0</v>
          </cell>
          <cell r="AD1948">
            <v>0</v>
          </cell>
          <cell r="AJ1948">
            <v>0</v>
          </cell>
          <cell r="AK1948">
            <v>0</v>
          </cell>
        </row>
        <row r="1949">
          <cell r="B1949" t="str">
            <v/>
          </cell>
          <cell r="H1949" t="str">
            <v/>
          </cell>
          <cell r="J1949" t="str">
            <v/>
          </cell>
          <cell r="N1949" t="str">
            <v/>
          </cell>
          <cell r="O1949" t="str">
            <v/>
          </cell>
          <cell r="P1949" t="str">
            <v/>
          </cell>
          <cell r="Q1949" t="str">
            <v/>
          </cell>
          <cell r="T1949" t="str">
            <v/>
          </cell>
          <cell r="U1949" t="str">
            <v/>
          </cell>
          <cell r="W1949" t="str">
            <v/>
          </cell>
          <cell r="X1949" t="str">
            <v/>
          </cell>
          <cell r="AB1949">
            <v>0</v>
          </cell>
          <cell r="AC1949">
            <v>0</v>
          </cell>
          <cell r="AD1949">
            <v>0</v>
          </cell>
          <cell r="AJ1949">
            <v>0</v>
          </cell>
          <cell r="AK1949">
            <v>0</v>
          </cell>
        </row>
        <row r="1950">
          <cell r="B1950" t="str">
            <v/>
          </cell>
          <cell r="H1950" t="str">
            <v/>
          </cell>
          <cell r="J1950" t="str">
            <v/>
          </cell>
          <cell r="N1950" t="str">
            <v/>
          </cell>
          <cell r="O1950" t="str">
            <v/>
          </cell>
          <cell r="P1950" t="str">
            <v/>
          </cell>
          <cell r="Q1950" t="str">
            <v/>
          </cell>
          <cell r="T1950" t="str">
            <v/>
          </cell>
          <cell r="U1950" t="str">
            <v/>
          </cell>
          <cell r="W1950" t="str">
            <v/>
          </cell>
          <cell r="X1950" t="str">
            <v/>
          </cell>
          <cell r="AB1950">
            <v>0</v>
          </cell>
          <cell r="AC1950">
            <v>0</v>
          </cell>
          <cell r="AD1950">
            <v>0</v>
          </cell>
          <cell r="AJ1950">
            <v>0</v>
          </cell>
          <cell r="AK1950">
            <v>0</v>
          </cell>
        </row>
        <row r="1951">
          <cell r="B1951" t="str">
            <v/>
          </cell>
          <cell r="H1951" t="str">
            <v/>
          </cell>
          <cell r="J1951" t="str">
            <v/>
          </cell>
          <cell r="N1951" t="str">
            <v/>
          </cell>
          <cell r="O1951" t="str">
            <v/>
          </cell>
          <cell r="P1951" t="str">
            <v/>
          </cell>
          <cell r="Q1951" t="str">
            <v/>
          </cell>
          <cell r="T1951" t="str">
            <v/>
          </cell>
          <cell r="U1951" t="str">
            <v/>
          </cell>
          <cell r="W1951" t="str">
            <v/>
          </cell>
          <cell r="X1951" t="str">
            <v/>
          </cell>
          <cell r="AB1951">
            <v>0</v>
          </cell>
          <cell r="AC1951">
            <v>0</v>
          </cell>
          <cell r="AD1951">
            <v>0</v>
          </cell>
          <cell r="AJ1951">
            <v>0</v>
          </cell>
          <cell r="AK1951">
            <v>0</v>
          </cell>
        </row>
        <row r="1952">
          <cell r="B1952" t="str">
            <v/>
          </cell>
          <cell r="H1952" t="str">
            <v/>
          </cell>
          <cell r="J1952" t="str">
            <v/>
          </cell>
          <cell r="N1952" t="str">
            <v/>
          </cell>
          <cell r="O1952" t="str">
            <v/>
          </cell>
          <cell r="P1952" t="str">
            <v/>
          </cell>
          <cell r="Q1952" t="str">
            <v/>
          </cell>
          <cell r="T1952" t="str">
            <v/>
          </cell>
          <cell r="U1952" t="str">
            <v/>
          </cell>
          <cell r="W1952" t="str">
            <v/>
          </cell>
          <cell r="X1952" t="str">
            <v/>
          </cell>
          <cell r="AB1952">
            <v>0</v>
          </cell>
          <cell r="AC1952">
            <v>0</v>
          </cell>
          <cell r="AD1952">
            <v>0</v>
          </cell>
          <cell r="AJ1952">
            <v>0</v>
          </cell>
          <cell r="AK1952">
            <v>0</v>
          </cell>
        </row>
        <row r="1953">
          <cell r="B1953" t="str">
            <v/>
          </cell>
          <cell r="H1953" t="str">
            <v/>
          </cell>
          <cell r="J1953" t="str">
            <v/>
          </cell>
          <cell r="N1953" t="str">
            <v/>
          </cell>
          <cell r="O1953" t="str">
            <v/>
          </cell>
          <cell r="P1953" t="str">
            <v/>
          </cell>
          <cell r="Q1953" t="str">
            <v/>
          </cell>
          <cell r="T1953" t="str">
            <v/>
          </cell>
          <cell r="U1953" t="str">
            <v/>
          </cell>
          <cell r="W1953" t="str">
            <v/>
          </cell>
          <cell r="X1953" t="str">
            <v/>
          </cell>
          <cell r="AB1953">
            <v>0</v>
          </cell>
          <cell r="AC1953">
            <v>0</v>
          </cell>
          <cell r="AD1953">
            <v>0</v>
          </cell>
          <cell r="AJ1953">
            <v>0</v>
          </cell>
          <cell r="AK1953">
            <v>0</v>
          </cell>
        </row>
        <row r="1954">
          <cell r="B1954" t="str">
            <v/>
          </cell>
          <cell r="H1954" t="str">
            <v/>
          </cell>
          <cell r="J1954" t="str">
            <v/>
          </cell>
          <cell r="N1954" t="str">
            <v/>
          </cell>
          <cell r="O1954" t="str">
            <v/>
          </cell>
          <cell r="P1954" t="str">
            <v/>
          </cell>
          <cell r="Q1954" t="str">
            <v/>
          </cell>
          <cell r="T1954" t="str">
            <v/>
          </cell>
          <cell r="U1954" t="str">
            <v/>
          </cell>
          <cell r="W1954" t="str">
            <v/>
          </cell>
          <cell r="X1954" t="str">
            <v/>
          </cell>
          <cell r="AB1954">
            <v>0</v>
          </cell>
          <cell r="AC1954">
            <v>0</v>
          </cell>
          <cell r="AD1954">
            <v>0</v>
          </cell>
          <cell r="AJ1954">
            <v>0</v>
          </cell>
          <cell r="AK1954">
            <v>0</v>
          </cell>
        </row>
        <row r="1955">
          <cell r="B1955" t="str">
            <v/>
          </cell>
          <cell r="H1955" t="str">
            <v/>
          </cell>
          <cell r="J1955" t="str">
            <v/>
          </cell>
          <cell r="N1955" t="str">
            <v/>
          </cell>
          <cell r="O1955" t="str">
            <v/>
          </cell>
          <cell r="P1955" t="str">
            <v/>
          </cell>
          <cell r="Q1955" t="str">
            <v/>
          </cell>
          <cell r="T1955" t="str">
            <v/>
          </cell>
          <cell r="U1955" t="str">
            <v/>
          </cell>
          <cell r="W1955" t="str">
            <v/>
          </cell>
          <cell r="X1955" t="str">
            <v/>
          </cell>
          <cell r="AB1955">
            <v>0</v>
          </cell>
          <cell r="AC1955">
            <v>0</v>
          </cell>
          <cell r="AD1955">
            <v>0</v>
          </cell>
          <cell r="AJ1955">
            <v>0</v>
          </cell>
          <cell r="AK1955">
            <v>0</v>
          </cell>
        </row>
        <row r="1956">
          <cell r="B1956" t="str">
            <v/>
          </cell>
          <cell r="H1956" t="str">
            <v/>
          </cell>
          <cell r="J1956" t="str">
            <v/>
          </cell>
          <cell r="N1956" t="str">
            <v/>
          </cell>
          <cell r="O1956" t="str">
            <v/>
          </cell>
          <cell r="P1956" t="str">
            <v/>
          </cell>
          <cell r="Q1956" t="str">
            <v/>
          </cell>
          <cell r="T1956" t="str">
            <v/>
          </cell>
          <cell r="U1956" t="str">
            <v/>
          </cell>
          <cell r="W1956" t="str">
            <v/>
          </cell>
          <cell r="X1956" t="str">
            <v/>
          </cell>
          <cell r="AB1956">
            <v>0</v>
          </cell>
          <cell r="AC1956">
            <v>0</v>
          </cell>
          <cell r="AD1956">
            <v>0</v>
          </cell>
          <cell r="AJ1956">
            <v>0</v>
          </cell>
          <cell r="AK1956">
            <v>0</v>
          </cell>
        </row>
        <row r="1957">
          <cell r="B1957" t="str">
            <v/>
          </cell>
          <cell r="H1957" t="str">
            <v/>
          </cell>
          <cell r="J1957" t="str">
            <v/>
          </cell>
          <cell r="N1957" t="str">
            <v/>
          </cell>
          <cell r="O1957" t="str">
            <v/>
          </cell>
          <cell r="P1957" t="str">
            <v/>
          </cell>
          <cell r="Q1957" t="str">
            <v/>
          </cell>
          <cell r="T1957" t="str">
            <v/>
          </cell>
          <cell r="U1957" t="str">
            <v/>
          </cell>
          <cell r="W1957" t="str">
            <v/>
          </cell>
          <cell r="X1957" t="str">
            <v/>
          </cell>
          <cell r="AB1957">
            <v>0</v>
          </cell>
          <cell r="AC1957">
            <v>0</v>
          </cell>
          <cell r="AD1957">
            <v>0</v>
          </cell>
          <cell r="AJ1957">
            <v>0</v>
          </cell>
          <cell r="AK1957">
            <v>0</v>
          </cell>
        </row>
        <row r="1958">
          <cell r="B1958" t="str">
            <v/>
          </cell>
          <cell r="H1958" t="str">
            <v/>
          </cell>
          <cell r="J1958" t="str">
            <v/>
          </cell>
          <cell r="N1958" t="str">
            <v/>
          </cell>
          <cell r="O1958" t="str">
            <v/>
          </cell>
          <cell r="P1958" t="str">
            <v/>
          </cell>
          <cell r="Q1958" t="str">
            <v/>
          </cell>
          <cell r="T1958" t="str">
            <v/>
          </cell>
          <cell r="U1958" t="str">
            <v/>
          </cell>
          <cell r="W1958" t="str">
            <v/>
          </cell>
          <cell r="X1958" t="str">
            <v/>
          </cell>
          <cell r="AB1958">
            <v>0</v>
          </cell>
          <cell r="AC1958">
            <v>0</v>
          </cell>
          <cell r="AD1958">
            <v>0</v>
          </cell>
          <cell r="AJ1958">
            <v>0</v>
          </cell>
          <cell r="AK1958">
            <v>0</v>
          </cell>
        </row>
        <row r="1959">
          <cell r="B1959" t="str">
            <v/>
          </cell>
          <cell r="H1959" t="str">
            <v/>
          </cell>
          <cell r="J1959" t="str">
            <v/>
          </cell>
          <cell r="N1959" t="str">
            <v/>
          </cell>
          <cell r="O1959" t="str">
            <v/>
          </cell>
          <cell r="P1959" t="str">
            <v/>
          </cell>
          <cell r="Q1959" t="str">
            <v/>
          </cell>
          <cell r="T1959" t="str">
            <v/>
          </cell>
          <cell r="U1959" t="str">
            <v/>
          </cell>
          <cell r="W1959" t="str">
            <v/>
          </cell>
          <cell r="X1959" t="str">
            <v/>
          </cell>
          <cell r="AB1959">
            <v>0</v>
          </cell>
          <cell r="AC1959">
            <v>0</v>
          </cell>
          <cell r="AD1959">
            <v>0</v>
          </cell>
          <cell r="AJ1959">
            <v>0</v>
          </cell>
          <cell r="AK1959">
            <v>0</v>
          </cell>
        </row>
        <row r="1960">
          <cell r="B1960" t="str">
            <v/>
          </cell>
          <cell r="H1960" t="str">
            <v/>
          </cell>
          <cell r="J1960" t="str">
            <v/>
          </cell>
          <cell r="N1960" t="str">
            <v/>
          </cell>
          <cell r="O1960" t="str">
            <v/>
          </cell>
          <cell r="P1960" t="str">
            <v/>
          </cell>
          <cell r="Q1960" t="str">
            <v/>
          </cell>
          <cell r="T1960" t="str">
            <v/>
          </cell>
          <cell r="U1960" t="str">
            <v/>
          </cell>
          <cell r="W1960" t="str">
            <v/>
          </cell>
          <cell r="X1960" t="str">
            <v/>
          </cell>
          <cell r="AB1960">
            <v>0</v>
          </cell>
          <cell r="AC1960">
            <v>0</v>
          </cell>
          <cell r="AD1960">
            <v>0</v>
          </cell>
          <cell r="AJ1960">
            <v>0</v>
          </cell>
          <cell r="AK1960">
            <v>0</v>
          </cell>
        </row>
        <row r="1961">
          <cell r="B1961" t="str">
            <v/>
          </cell>
          <cell r="H1961" t="str">
            <v/>
          </cell>
          <cell r="J1961" t="str">
            <v/>
          </cell>
          <cell r="N1961" t="str">
            <v/>
          </cell>
          <cell r="O1961" t="str">
            <v/>
          </cell>
          <cell r="P1961" t="str">
            <v/>
          </cell>
          <cell r="Q1961" t="str">
            <v/>
          </cell>
          <cell r="T1961" t="str">
            <v/>
          </cell>
          <cell r="U1961" t="str">
            <v/>
          </cell>
          <cell r="W1961" t="str">
            <v/>
          </cell>
          <cell r="X1961" t="str">
            <v/>
          </cell>
          <cell r="AB1961">
            <v>0</v>
          </cell>
          <cell r="AC1961">
            <v>0</v>
          </cell>
          <cell r="AD1961">
            <v>0</v>
          </cell>
          <cell r="AJ1961">
            <v>0</v>
          </cell>
          <cell r="AK1961">
            <v>0</v>
          </cell>
        </row>
        <row r="1962">
          <cell r="B1962" t="str">
            <v/>
          </cell>
          <cell r="H1962" t="str">
            <v/>
          </cell>
          <cell r="J1962" t="str">
            <v/>
          </cell>
          <cell r="N1962" t="str">
            <v/>
          </cell>
          <cell r="O1962" t="str">
            <v/>
          </cell>
          <cell r="P1962" t="str">
            <v/>
          </cell>
          <cell r="Q1962" t="str">
            <v/>
          </cell>
          <cell r="T1962" t="str">
            <v/>
          </cell>
          <cell r="U1962" t="str">
            <v/>
          </cell>
          <cell r="W1962" t="str">
            <v/>
          </cell>
          <cell r="X1962" t="str">
            <v/>
          </cell>
          <cell r="AB1962">
            <v>0</v>
          </cell>
          <cell r="AC1962">
            <v>0</v>
          </cell>
          <cell r="AD1962">
            <v>0</v>
          </cell>
          <cell r="AJ1962">
            <v>0</v>
          </cell>
          <cell r="AK1962">
            <v>0</v>
          </cell>
        </row>
        <row r="1963">
          <cell r="B1963" t="str">
            <v/>
          </cell>
          <cell r="H1963" t="str">
            <v/>
          </cell>
          <cell r="J1963" t="str">
            <v/>
          </cell>
          <cell r="N1963" t="str">
            <v/>
          </cell>
          <cell r="O1963" t="str">
            <v/>
          </cell>
          <cell r="P1963" t="str">
            <v/>
          </cell>
          <cell r="Q1963" t="str">
            <v/>
          </cell>
          <cell r="T1963" t="str">
            <v/>
          </cell>
          <cell r="U1963" t="str">
            <v/>
          </cell>
          <cell r="W1963" t="str">
            <v/>
          </cell>
          <cell r="X1963" t="str">
            <v/>
          </cell>
          <cell r="AB1963">
            <v>0</v>
          </cell>
          <cell r="AC1963">
            <v>0</v>
          </cell>
          <cell r="AD1963">
            <v>0</v>
          </cell>
          <cell r="AJ1963">
            <v>0</v>
          </cell>
          <cell r="AK1963">
            <v>0</v>
          </cell>
        </row>
        <row r="1964">
          <cell r="B1964" t="str">
            <v/>
          </cell>
          <cell r="H1964" t="str">
            <v/>
          </cell>
          <cell r="J1964" t="str">
            <v/>
          </cell>
          <cell r="N1964" t="str">
            <v/>
          </cell>
          <cell r="O1964" t="str">
            <v/>
          </cell>
          <cell r="P1964" t="str">
            <v/>
          </cell>
          <cell r="Q1964" t="str">
            <v/>
          </cell>
          <cell r="T1964" t="str">
            <v/>
          </cell>
          <cell r="U1964" t="str">
            <v/>
          </cell>
          <cell r="W1964" t="str">
            <v/>
          </cell>
          <cell r="X1964" t="str">
            <v/>
          </cell>
          <cell r="AB1964">
            <v>0</v>
          </cell>
          <cell r="AC1964">
            <v>0</v>
          </cell>
          <cell r="AD1964">
            <v>0</v>
          </cell>
          <cell r="AJ1964">
            <v>0</v>
          </cell>
          <cell r="AK1964">
            <v>0</v>
          </cell>
        </row>
        <row r="1965">
          <cell r="B1965" t="str">
            <v/>
          </cell>
          <cell r="H1965" t="str">
            <v/>
          </cell>
          <cell r="J1965" t="str">
            <v/>
          </cell>
          <cell r="N1965" t="str">
            <v/>
          </cell>
          <cell r="O1965" t="str">
            <v/>
          </cell>
          <cell r="P1965" t="str">
            <v/>
          </cell>
          <cell r="Q1965" t="str">
            <v/>
          </cell>
          <cell r="T1965" t="str">
            <v/>
          </cell>
          <cell r="U1965" t="str">
            <v/>
          </cell>
          <cell r="W1965" t="str">
            <v/>
          </cell>
          <cell r="X1965" t="str">
            <v/>
          </cell>
          <cell r="AB1965">
            <v>0</v>
          </cell>
          <cell r="AC1965">
            <v>0</v>
          </cell>
          <cell r="AD1965">
            <v>0</v>
          </cell>
          <cell r="AJ1965">
            <v>0</v>
          </cell>
          <cell r="AK1965">
            <v>0</v>
          </cell>
        </row>
        <row r="1966">
          <cell r="B1966" t="str">
            <v/>
          </cell>
          <cell r="H1966" t="str">
            <v/>
          </cell>
          <cell r="J1966" t="str">
            <v/>
          </cell>
          <cell r="N1966" t="str">
            <v/>
          </cell>
          <cell r="O1966" t="str">
            <v/>
          </cell>
          <cell r="P1966" t="str">
            <v/>
          </cell>
          <cell r="Q1966" t="str">
            <v/>
          </cell>
          <cell r="T1966" t="str">
            <v/>
          </cell>
          <cell r="U1966" t="str">
            <v/>
          </cell>
          <cell r="W1966" t="str">
            <v/>
          </cell>
          <cell r="X1966" t="str">
            <v/>
          </cell>
          <cell r="AB1966">
            <v>0</v>
          </cell>
          <cell r="AC1966">
            <v>0</v>
          </cell>
          <cell r="AD1966">
            <v>0</v>
          </cell>
          <cell r="AJ1966">
            <v>0</v>
          </cell>
          <cell r="AK1966">
            <v>0</v>
          </cell>
        </row>
        <row r="1967">
          <cell r="B1967" t="str">
            <v/>
          </cell>
          <cell r="H1967" t="str">
            <v/>
          </cell>
          <cell r="J1967" t="str">
            <v/>
          </cell>
          <cell r="N1967" t="str">
            <v/>
          </cell>
          <cell r="O1967" t="str">
            <v/>
          </cell>
          <cell r="P1967" t="str">
            <v/>
          </cell>
          <cell r="Q1967" t="str">
            <v/>
          </cell>
          <cell r="T1967" t="str">
            <v/>
          </cell>
          <cell r="U1967" t="str">
            <v/>
          </cell>
          <cell r="W1967" t="str">
            <v/>
          </cell>
          <cell r="X1967" t="str">
            <v/>
          </cell>
          <cell r="AB1967">
            <v>0</v>
          </cell>
          <cell r="AC1967">
            <v>0</v>
          </cell>
          <cell r="AD1967">
            <v>0</v>
          </cell>
          <cell r="AJ1967">
            <v>0</v>
          </cell>
          <cell r="AK1967">
            <v>0</v>
          </cell>
        </row>
        <row r="1968">
          <cell r="B1968" t="str">
            <v/>
          </cell>
          <cell r="H1968" t="str">
            <v/>
          </cell>
          <cell r="J1968" t="str">
            <v/>
          </cell>
          <cell r="N1968" t="str">
            <v/>
          </cell>
          <cell r="O1968" t="str">
            <v/>
          </cell>
          <cell r="P1968" t="str">
            <v/>
          </cell>
          <cell r="Q1968" t="str">
            <v/>
          </cell>
          <cell r="T1968" t="str">
            <v/>
          </cell>
          <cell r="U1968" t="str">
            <v/>
          </cell>
          <cell r="W1968" t="str">
            <v/>
          </cell>
          <cell r="X1968" t="str">
            <v/>
          </cell>
          <cell r="AB1968">
            <v>0</v>
          </cell>
          <cell r="AC1968">
            <v>0</v>
          </cell>
          <cell r="AD1968">
            <v>0</v>
          </cell>
          <cell r="AJ1968">
            <v>0</v>
          </cell>
          <cell r="AK1968">
            <v>0</v>
          </cell>
        </row>
        <row r="1969">
          <cell r="B1969" t="str">
            <v/>
          </cell>
          <cell r="H1969" t="str">
            <v/>
          </cell>
          <cell r="J1969" t="str">
            <v/>
          </cell>
          <cell r="N1969" t="str">
            <v/>
          </cell>
          <cell r="O1969" t="str">
            <v/>
          </cell>
          <cell r="P1969" t="str">
            <v/>
          </cell>
          <cell r="Q1969" t="str">
            <v/>
          </cell>
          <cell r="T1969" t="str">
            <v/>
          </cell>
          <cell r="U1969" t="str">
            <v/>
          </cell>
          <cell r="W1969" t="str">
            <v/>
          </cell>
          <cell r="X1969" t="str">
            <v/>
          </cell>
          <cell r="AB1969">
            <v>0</v>
          </cell>
          <cell r="AC1969">
            <v>0</v>
          </cell>
          <cell r="AD1969">
            <v>0</v>
          </cell>
          <cell r="AJ1969">
            <v>0</v>
          </cell>
          <cell r="AK1969">
            <v>0</v>
          </cell>
        </row>
        <row r="1970">
          <cell r="B1970" t="str">
            <v/>
          </cell>
          <cell r="H1970" t="str">
            <v/>
          </cell>
          <cell r="J1970" t="str">
            <v/>
          </cell>
          <cell r="N1970" t="str">
            <v/>
          </cell>
          <cell r="O1970" t="str">
            <v/>
          </cell>
          <cell r="P1970" t="str">
            <v/>
          </cell>
          <cell r="Q1970" t="str">
            <v/>
          </cell>
          <cell r="T1970" t="str">
            <v/>
          </cell>
          <cell r="U1970" t="str">
            <v/>
          </cell>
          <cell r="W1970" t="str">
            <v/>
          </cell>
          <cell r="X1970" t="str">
            <v/>
          </cell>
          <cell r="AB1970">
            <v>0</v>
          </cell>
          <cell r="AC1970">
            <v>0</v>
          </cell>
          <cell r="AD1970">
            <v>0</v>
          </cell>
          <cell r="AJ1970">
            <v>0</v>
          </cell>
          <cell r="AK1970">
            <v>0</v>
          </cell>
        </row>
        <row r="1971">
          <cell r="B1971" t="str">
            <v/>
          </cell>
          <cell r="H1971" t="str">
            <v/>
          </cell>
          <cell r="J1971" t="str">
            <v/>
          </cell>
          <cell r="N1971" t="str">
            <v/>
          </cell>
          <cell r="O1971" t="str">
            <v/>
          </cell>
          <cell r="P1971" t="str">
            <v/>
          </cell>
          <cell r="Q1971" t="str">
            <v/>
          </cell>
          <cell r="T1971" t="str">
            <v/>
          </cell>
          <cell r="U1971" t="str">
            <v/>
          </cell>
          <cell r="W1971" t="str">
            <v/>
          </cell>
          <cell r="X1971" t="str">
            <v/>
          </cell>
          <cell r="AB1971">
            <v>0</v>
          </cell>
          <cell r="AC1971">
            <v>0</v>
          </cell>
          <cell r="AD1971">
            <v>0</v>
          </cell>
          <cell r="AJ1971">
            <v>0</v>
          </cell>
          <cell r="AK1971">
            <v>0</v>
          </cell>
        </row>
        <row r="1972">
          <cell r="B1972" t="str">
            <v/>
          </cell>
          <cell r="H1972" t="str">
            <v/>
          </cell>
          <cell r="J1972" t="str">
            <v/>
          </cell>
          <cell r="N1972" t="str">
            <v/>
          </cell>
          <cell r="O1972" t="str">
            <v/>
          </cell>
          <cell r="P1972" t="str">
            <v/>
          </cell>
          <cell r="Q1972" t="str">
            <v/>
          </cell>
          <cell r="T1972" t="str">
            <v/>
          </cell>
          <cell r="U1972" t="str">
            <v/>
          </cell>
          <cell r="W1972" t="str">
            <v/>
          </cell>
          <cell r="X1972" t="str">
            <v/>
          </cell>
          <cell r="AB1972">
            <v>0</v>
          </cell>
          <cell r="AC1972">
            <v>0</v>
          </cell>
          <cell r="AD1972">
            <v>0</v>
          </cell>
          <cell r="AJ1972">
            <v>0</v>
          </cell>
          <cell r="AK1972">
            <v>0</v>
          </cell>
        </row>
        <row r="1973">
          <cell r="B1973" t="str">
            <v/>
          </cell>
          <cell r="H1973" t="str">
            <v/>
          </cell>
          <cell r="J1973" t="str">
            <v/>
          </cell>
          <cell r="N1973" t="str">
            <v/>
          </cell>
          <cell r="O1973" t="str">
            <v/>
          </cell>
          <cell r="P1973" t="str">
            <v/>
          </cell>
          <cell r="Q1973" t="str">
            <v/>
          </cell>
          <cell r="T1973" t="str">
            <v/>
          </cell>
          <cell r="U1973" t="str">
            <v/>
          </cell>
          <cell r="W1973" t="str">
            <v/>
          </cell>
          <cell r="X1973" t="str">
            <v/>
          </cell>
          <cell r="AB1973">
            <v>0</v>
          </cell>
          <cell r="AC1973">
            <v>0</v>
          </cell>
          <cell r="AD1973">
            <v>0</v>
          </cell>
          <cell r="AJ1973">
            <v>0</v>
          </cell>
          <cell r="AK1973">
            <v>0</v>
          </cell>
        </row>
        <row r="1974">
          <cell r="B1974" t="str">
            <v/>
          </cell>
          <cell r="H1974" t="str">
            <v/>
          </cell>
          <cell r="J1974" t="str">
            <v/>
          </cell>
          <cell r="N1974" t="str">
            <v/>
          </cell>
          <cell r="O1974" t="str">
            <v/>
          </cell>
          <cell r="P1974" t="str">
            <v/>
          </cell>
          <cell r="Q1974" t="str">
            <v/>
          </cell>
          <cell r="T1974" t="str">
            <v/>
          </cell>
          <cell r="U1974" t="str">
            <v/>
          </cell>
          <cell r="W1974" t="str">
            <v/>
          </cell>
          <cell r="X1974" t="str">
            <v/>
          </cell>
          <cell r="AB1974">
            <v>0</v>
          </cell>
          <cell r="AC1974">
            <v>0</v>
          </cell>
          <cell r="AD1974">
            <v>0</v>
          </cell>
          <cell r="AJ1974">
            <v>0</v>
          </cell>
          <cell r="AK1974">
            <v>0</v>
          </cell>
        </row>
        <row r="1975">
          <cell r="B1975" t="str">
            <v/>
          </cell>
          <cell r="H1975" t="str">
            <v/>
          </cell>
          <cell r="J1975" t="str">
            <v/>
          </cell>
          <cell r="N1975" t="str">
            <v/>
          </cell>
          <cell r="O1975" t="str">
            <v/>
          </cell>
          <cell r="P1975" t="str">
            <v/>
          </cell>
          <cell r="Q1975" t="str">
            <v/>
          </cell>
          <cell r="T1975" t="str">
            <v/>
          </cell>
          <cell r="U1975" t="str">
            <v/>
          </cell>
          <cell r="W1975" t="str">
            <v/>
          </cell>
          <cell r="X1975" t="str">
            <v/>
          </cell>
          <cell r="AB1975">
            <v>0</v>
          </cell>
          <cell r="AC1975">
            <v>0</v>
          </cell>
          <cell r="AD1975">
            <v>0</v>
          </cell>
          <cell r="AJ1975">
            <v>0</v>
          </cell>
          <cell r="AK1975">
            <v>0</v>
          </cell>
        </row>
        <row r="1976">
          <cell r="B1976" t="str">
            <v/>
          </cell>
          <cell r="H1976" t="str">
            <v/>
          </cell>
          <cell r="J1976" t="str">
            <v/>
          </cell>
          <cell r="N1976" t="str">
            <v/>
          </cell>
          <cell r="O1976" t="str">
            <v/>
          </cell>
          <cell r="P1976" t="str">
            <v/>
          </cell>
          <cell r="Q1976" t="str">
            <v/>
          </cell>
          <cell r="T1976" t="str">
            <v/>
          </cell>
          <cell r="U1976" t="str">
            <v/>
          </cell>
          <cell r="W1976" t="str">
            <v/>
          </cell>
          <cell r="X1976" t="str">
            <v/>
          </cell>
          <cell r="AB1976">
            <v>0</v>
          </cell>
          <cell r="AC1976">
            <v>0</v>
          </cell>
          <cell r="AD1976">
            <v>0</v>
          </cell>
          <cell r="AJ1976">
            <v>0</v>
          </cell>
          <cell r="AK1976">
            <v>0</v>
          </cell>
        </row>
        <row r="1977">
          <cell r="B1977" t="str">
            <v/>
          </cell>
          <cell r="H1977" t="str">
            <v/>
          </cell>
          <cell r="J1977" t="str">
            <v/>
          </cell>
          <cell r="N1977" t="str">
            <v/>
          </cell>
          <cell r="O1977" t="str">
            <v/>
          </cell>
          <cell r="P1977" t="str">
            <v/>
          </cell>
          <cell r="Q1977" t="str">
            <v/>
          </cell>
          <cell r="T1977" t="str">
            <v/>
          </cell>
          <cell r="U1977" t="str">
            <v/>
          </cell>
          <cell r="W1977" t="str">
            <v/>
          </cell>
          <cell r="X1977" t="str">
            <v/>
          </cell>
          <cell r="AB1977">
            <v>0</v>
          </cell>
          <cell r="AC1977">
            <v>0</v>
          </cell>
          <cell r="AD1977">
            <v>0</v>
          </cell>
          <cell r="AJ1977">
            <v>0</v>
          </cell>
          <cell r="AK1977">
            <v>0</v>
          </cell>
        </row>
        <row r="1978">
          <cell r="B1978" t="str">
            <v/>
          </cell>
          <cell r="H1978" t="str">
            <v/>
          </cell>
          <cell r="J1978" t="str">
            <v/>
          </cell>
          <cell r="N1978" t="str">
            <v/>
          </cell>
          <cell r="O1978" t="str">
            <v/>
          </cell>
          <cell r="P1978" t="str">
            <v/>
          </cell>
          <cell r="Q1978" t="str">
            <v/>
          </cell>
          <cell r="T1978" t="str">
            <v/>
          </cell>
          <cell r="U1978" t="str">
            <v/>
          </cell>
          <cell r="W1978" t="str">
            <v/>
          </cell>
          <cell r="X1978" t="str">
            <v/>
          </cell>
          <cell r="AB1978">
            <v>0</v>
          </cell>
          <cell r="AC1978">
            <v>0</v>
          </cell>
          <cell r="AD1978">
            <v>0</v>
          </cell>
          <cell r="AJ1978">
            <v>0</v>
          </cell>
          <cell r="AK1978">
            <v>0</v>
          </cell>
        </row>
        <row r="1979">
          <cell r="B1979" t="str">
            <v/>
          </cell>
          <cell r="H1979" t="str">
            <v/>
          </cell>
          <cell r="J1979" t="str">
            <v/>
          </cell>
          <cell r="N1979" t="str">
            <v/>
          </cell>
          <cell r="O1979" t="str">
            <v/>
          </cell>
          <cell r="P1979" t="str">
            <v/>
          </cell>
          <cell r="Q1979" t="str">
            <v/>
          </cell>
          <cell r="T1979" t="str">
            <v/>
          </cell>
          <cell r="U1979" t="str">
            <v/>
          </cell>
          <cell r="W1979" t="str">
            <v/>
          </cell>
          <cell r="X1979" t="str">
            <v/>
          </cell>
          <cell r="AB1979">
            <v>0</v>
          </cell>
          <cell r="AC1979">
            <v>0</v>
          </cell>
          <cell r="AD1979">
            <v>0</v>
          </cell>
          <cell r="AJ1979">
            <v>0</v>
          </cell>
          <cell r="AK1979">
            <v>0</v>
          </cell>
        </row>
        <row r="1980">
          <cell r="B1980" t="str">
            <v/>
          </cell>
          <cell r="H1980" t="str">
            <v/>
          </cell>
          <cell r="J1980" t="str">
            <v/>
          </cell>
          <cell r="N1980" t="str">
            <v/>
          </cell>
          <cell r="O1980" t="str">
            <v/>
          </cell>
          <cell r="P1980" t="str">
            <v/>
          </cell>
          <cell r="Q1980" t="str">
            <v/>
          </cell>
          <cell r="T1980" t="str">
            <v/>
          </cell>
          <cell r="U1980" t="str">
            <v/>
          </cell>
          <cell r="W1980" t="str">
            <v/>
          </cell>
          <cell r="X1980" t="str">
            <v/>
          </cell>
          <cell r="AB1980">
            <v>0</v>
          </cell>
          <cell r="AC1980">
            <v>0</v>
          </cell>
          <cell r="AD1980">
            <v>0</v>
          </cell>
          <cell r="AJ1980">
            <v>0</v>
          </cell>
          <cell r="AK1980">
            <v>0</v>
          </cell>
        </row>
        <row r="1981">
          <cell r="B1981" t="str">
            <v/>
          </cell>
          <cell r="H1981" t="str">
            <v/>
          </cell>
          <cell r="J1981" t="str">
            <v/>
          </cell>
          <cell r="N1981" t="str">
            <v/>
          </cell>
          <cell r="O1981" t="str">
            <v/>
          </cell>
          <cell r="P1981" t="str">
            <v/>
          </cell>
          <cell r="Q1981" t="str">
            <v/>
          </cell>
          <cell r="T1981" t="str">
            <v/>
          </cell>
          <cell r="U1981" t="str">
            <v/>
          </cell>
          <cell r="W1981" t="str">
            <v/>
          </cell>
          <cell r="X1981" t="str">
            <v/>
          </cell>
          <cell r="AB1981">
            <v>0</v>
          </cell>
          <cell r="AC1981">
            <v>0</v>
          </cell>
          <cell r="AD1981">
            <v>0</v>
          </cell>
          <cell r="AJ1981">
            <v>0</v>
          </cell>
          <cell r="AK1981">
            <v>0</v>
          </cell>
        </row>
        <row r="1982">
          <cell r="B1982" t="str">
            <v/>
          </cell>
          <cell r="H1982" t="str">
            <v/>
          </cell>
          <cell r="J1982" t="str">
            <v/>
          </cell>
          <cell r="N1982" t="str">
            <v/>
          </cell>
          <cell r="O1982" t="str">
            <v/>
          </cell>
          <cell r="P1982" t="str">
            <v/>
          </cell>
          <cell r="Q1982" t="str">
            <v/>
          </cell>
          <cell r="T1982" t="str">
            <v/>
          </cell>
          <cell r="U1982" t="str">
            <v/>
          </cell>
          <cell r="W1982" t="str">
            <v/>
          </cell>
          <cell r="X1982" t="str">
            <v/>
          </cell>
          <cell r="AB1982">
            <v>0</v>
          </cell>
          <cell r="AC1982">
            <v>0</v>
          </cell>
          <cell r="AD1982">
            <v>0</v>
          </cell>
          <cell r="AJ1982">
            <v>0</v>
          </cell>
          <cell r="AK1982">
            <v>0</v>
          </cell>
        </row>
        <row r="1983">
          <cell r="B1983" t="str">
            <v/>
          </cell>
          <cell r="H1983" t="str">
            <v/>
          </cell>
          <cell r="J1983" t="str">
            <v/>
          </cell>
          <cell r="N1983" t="str">
            <v/>
          </cell>
          <cell r="O1983" t="str">
            <v/>
          </cell>
          <cell r="P1983" t="str">
            <v/>
          </cell>
          <cell r="Q1983" t="str">
            <v/>
          </cell>
          <cell r="T1983" t="str">
            <v/>
          </cell>
          <cell r="U1983" t="str">
            <v/>
          </cell>
          <cell r="W1983" t="str">
            <v/>
          </cell>
          <cell r="X1983" t="str">
            <v/>
          </cell>
          <cell r="AB1983">
            <v>0</v>
          </cell>
          <cell r="AC1983">
            <v>0</v>
          </cell>
          <cell r="AD1983">
            <v>0</v>
          </cell>
          <cell r="AJ1983">
            <v>0</v>
          </cell>
          <cell r="AK1983">
            <v>0</v>
          </cell>
        </row>
        <row r="1984">
          <cell r="B1984" t="str">
            <v/>
          </cell>
          <cell r="H1984" t="str">
            <v/>
          </cell>
          <cell r="J1984" t="str">
            <v/>
          </cell>
          <cell r="N1984" t="str">
            <v/>
          </cell>
          <cell r="O1984" t="str">
            <v/>
          </cell>
          <cell r="P1984" t="str">
            <v/>
          </cell>
          <cell r="Q1984" t="str">
            <v/>
          </cell>
          <cell r="T1984" t="str">
            <v/>
          </cell>
          <cell r="U1984" t="str">
            <v/>
          </cell>
          <cell r="W1984" t="str">
            <v/>
          </cell>
          <cell r="X1984" t="str">
            <v/>
          </cell>
          <cell r="AB1984">
            <v>0</v>
          </cell>
          <cell r="AC1984">
            <v>0</v>
          </cell>
          <cell r="AD1984">
            <v>0</v>
          </cell>
          <cell r="AJ1984">
            <v>0</v>
          </cell>
          <cell r="AK1984">
            <v>0</v>
          </cell>
        </row>
        <row r="1985">
          <cell r="B1985" t="str">
            <v/>
          </cell>
          <cell r="H1985" t="str">
            <v/>
          </cell>
          <cell r="J1985" t="str">
            <v/>
          </cell>
          <cell r="N1985" t="str">
            <v/>
          </cell>
          <cell r="O1985" t="str">
            <v/>
          </cell>
          <cell r="P1985" t="str">
            <v/>
          </cell>
          <cell r="Q1985" t="str">
            <v/>
          </cell>
          <cell r="T1985" t="str">
            <v/>
          </cell>
          <cell r="U1985" t="str">
            <v/>
          </cell>
          <cell r="W1985" t="str">
            <v/>
          </cell>
          <cell r="X1985" t="str">
            <v/>
          </cell>
          <cell r="AB1985">
            <v>0</v>
          </cell>
          <cell r="AC1985">
            <v>0</v>
          </cell>
          <cell r="AD1985">
            <v>0</v>
          </cell>
          <cell r="AJ1985">
            <v>0</v>
          </cell>
          <cell r="AK1985">
            <v>0</v>
          </cell>
        </row>
        <row r="1986">
          <cell r="B1986" t="str">
            <v/>
          </cell>
          <cell r="H1986" t="str">
            <v/>
          </cell>
          <cell r="J1986" t="str">
            <v/>
          </cell>
          <cell r="N1986" t="str">
            <v/>
          </cell>
          <cell r="O1986" t="str">
            <v/>
          </cell>
          <cell r="P1986" t="str">
            <v/>
          </cell>
          <cell r="Q1986" t="str">
            <v/>
          </cell>
          <cell r="T1986" t="str">
            <v/>
          </cell>
          <cell r="U1986" t="str">
            <v/>
          </cell>
          <cell r="W1986" t="str">
            <v/>
          </cell>
          <cell r="X1986" t="str">
            <v/>
          </cell>
          <cell r="AB1986">
            <v>0</v>
          </cell>
          <cell r="AC1986">
            <v>0</v>
          </cell>
          <cell r="AD1986">
            <v>0</v>
          </cell>
          <cell r="AJ1986">
            <v>0</v>
          </cell>
          <cell r="AK1986">
            <v>0</v>
          </cell>
        </row>
        <row r="1987">
          <cell r="B1987" t="str">
            <v/>
          </cell>
          <cell r="H1987" t="str">
            <v/>
          </cell>
          <cell r="J1987" t="str">
            <v/>
          </cell>
          <cell r="N1987" t="str">
            <v/>
          </cell>
          <cell r="O1987" t="str">
            <v/>
          </cell>
          <cell r="P1987" t="str">
            <v/>
          </cell>
          <cell r="Q1987" t="str">
            <v/>
          </cell>
          <cell r="T1987" t="str">
            <v/>
          </cell>
          <cell r="U1987" t="str">
            <v/>
          </cell>
          <cell r="W1987" t="str">
            <v/>
          </cell>
          <cell r="X1987" t="str">
            <v/>
          </cell>
          <cell r="AB1987">
            <v>0</v>
          </cell>
          <cell r="AC1987">
            <v>0</v>
          </cell>
          <cell r="AD1987">
            <v>0</v>
          </cell>
          <cell r="AJ1987">
            <v>0</v>
          </cell>
          <cell r="AK1987">
            <v>0</v>
          </cell>
        </row>
        <row r="1988">
          <cell r="B1988" t="str">
            <v/>
          </cell>
          <cell r="H1988" t="str">
            <v/>
          </cell>
          <cell r="J1988" t="str">
            <v/>
          </cell>
          <cell r="N1988" t="str">
            <v/>
          </cell>
          <cell r="O1988" t="str">
            <v/>
          </cell>
          <cell r="P1988" t="str">
            <v/>
          </cell>
          <cell r="Q1988" t="str">
            <v/>
          </cell>
          <cell r="T1988" t="str">
            <v/>
          </cell>
          <cell r="U1988" t="str">
            <v/>
          </cell>
          <cell r="W1988" t="str">
            <v/>
          </cell>
          <cell r="X1988" t="str">
            <v/>
          </cell>
          <cell r="AB1988">
            <v>0</v>
          </cell>
          <cell r="AC1988">
            <v>0</v>
          </cell>
          <cell r="AD1988">
            <v>0</v>
          </cell>
          <cell r="AJ1988">
            <v>0</v>
          </cell>
          <cell r="AK1988">
            <v>0</v>
          </cell>
        </row>
        <row r="1989">
          <cell r="B1989" t="str">
            <v/>
          </cell>
          <cell r="H1989" t="str">
            <v/>
          </cell>
          <cell r="J1989" t="str">
            <v/>
          </cell>
          <cell r="N1989" t="str">
            <v/>
          </cell>
          <cell r="O1989" t="str">
            <v/>
          </cell>
          <cell r="P1989" t="str">
            <v/>
          </cell>
          <cell r="Q1989" t="str">
            <v/>
          </cell>
          <cell r="T1989" t="str">
            <v/>
          </cell>
          <cell r="U1989" t="str">
            <v/>
          </cell>
          <cell r="W1989" t="str">
            <v/>
          </cell>
          <cell r="X1989" t="str">
            <v/>
          </cell>
          <cell r="AB1989">
            <v>0</v>
          </cell>
          <cell r="AC1989">
            <v>0</v>
          </cell>
          <cell r="AD1989">
            <v>0</v>
          </cell>
          <cell r="AJ1989">
            <v>0</v>
          </cell>
          <cell r="AK1989">
            <v>0</v>
          </cell>
        </row>
        <row r="1990">
          <cell r="B1990" t="str">
            <v/>
          </cell>
          <cell r="H1990" t="str">
            <v/>
          </cell>
          <cell r="J1990" t="str">
            <v/>
          </cell>
          <cell r="N1990" t="str">
            <v/>
          </cell>
          <cell r="O1990" t="str">
            <v/>
          </cell>
          <cell r="P1990" t="str">
            <v/>
          </cell>
          <cell r="Q1990" t="str">
            <v/>
          </cell>
          <cell r="T1990" t="str">
            <v/>
          </cell>
          <cell r="U1990" t="str">
            <v/>
          </cell>
          <cell r="W1990" t="str">
            <v/>
          </cell>
          <cell r="X1990" t="str">
            <v/>
          </cell>
          <cell r="AB1990">
            <v>0</v>
          </cell>
          <cell r="AC1990">
            <v>0</v>
          </cell>
          <cell r="AD1990">
            <v>0</v>
          </cell>
          <cell r="AJ1990">
            <v>0</v>
          </cell>
          <cell r="AK1990">
            <v>0</v>
          </cell>
        </row>
        <row r="1991">
          <cell r="B1991" t="str">
            <v/>
          </cell>
          <cell r="H1991" t="str">
            <v/>
          </cell>
          <cell r="J1991" t="str">
            <v/>
          </cell>
          <cell r="N1991" t="str">
            <v/>
          </cell>
          <cell r="O1991" t="str">
            <v/>
          </cell>
          <cell r="P1991" t="str">
            <v/>
          </cell>
          <cell r="Q1991" t="str">
            <v/>
          </cell>
          <cell r="T1991" t="str">
            <v/>
          </cell>
          <cell r="U1991" t="str">
            <v/>
          </cell>
          <cell r="W1991" t="str">
            <v/>
          </cell>
          <cell r="X1991" t="str">
            <v/>
          </cell>
          <cell r="AB1991">
            <v>0</v>
          </cell>
          <cell r="AC1991">
            <v>0</v>
          </cell>
          <cell r="AD1991">
            <v>0</v>
          </cell>
          <cell r="AJ1991">
            <v>0</v>
          </cell>
          <cell r="AK1991">
            <v>0</v>
          </cell>
        </row>
        <row r="1992">
          <cell r="B1992" t="str">
            <v/>
          </cell>
          <cell r="H1992" t="str">
            <v/>
          </cell>
          <cell r="J1992" t="str">
            <v/>
          </cell>
          <cell r="N1992" t="str">
            <v/>
          </cell>
          <cell r="O1992" t="str">
            <v/>
          </cell>
          <cell r="P1992" t="str">
            <v/>
          </cell>
          <cell r="Q1992" t="str">
            <v/>
          </cell>
          <cell r="T1992" t="str">
            <v/>
          </cell>
          <cell r="U1992" t="str">
            <v/>
          </cell>
          <cell r="W1992" t="str">
            <v/>
          </cell>
          <cell r="X1992" t="str">
            <v/>
          </cell>
          <cell r="AB1992">
            <v>0</v>
          </cell>
          <cell r="AC1992">
            <v>0</v>
          </cell>
          <cell r="AD1992">
            <v>0</v>
          </cell>
          <cell r="AJ1992">
            <v>0</v>
          </cell>
          <cell r="AK1992">
            <v>0</v>
          </cell>
        </row>
        <row r="1993">
          <cell r="B1993" t="str">
            <v/>
          </cell>
          <cell r="H1993" t="str">
            <v/>
          </cell>
          <cell r="J1993" t="str">
            <v/>
          </cell>
          <cell r="N1993" t="str">
            <v/>
          </cell>
          <cell r="O1993" t="str">
            <v/>
          </cell>
          <cell r="P1993" t="str">
            <v/>
          </cell>
          <cell r="Q1993" t="str">
            <v/>
          </cell>
          <cell r="T1993" t="str">
            <v/>
          </cell>
          <cell r="U1993" t="str">
            <v/>
          </cell>
          <cell r="W1993" t="str">
            <v/>
          </cell>
          <cell r="X1993" t="str">
            <v/>
          </cell>
          <cell r="AB1993">
            <v>0</v>
          </cell>
          <cell r="AC1993">
            <v>0</v>
          </cell>
          <cell r="AD1993">
            <v>0</v>
          </cell>
          <cell r="AJ1993">
            <v>0</v>
          </cell>
          <cell r="AK1993">
            <v>0</v>
          </cell>
        </row>
        <row r="1994">
          <cell r="B1994" t="str">
            <v/>
          </cell>
          <cell r="H1994" t="str">
            <v/>
          </cell>
          <cell r="J1994" t="str">
            <v/>
          </cell>
          <cell r="N1994" t="str">
            <v/>
          </cell>
          <cell r="O1994" t="str">
            <v/>
          </cell>
          <cell r="P1994" t="str">
            <v/>
          </cell>
          <cell r="Q1994" t="str">
            <v/>
          </cell>
          <cell r="T1994" t="str">
            <v/>
          </cell>
          <cell r="U1994" t="str">
            <v/>
          </cell>
          <cell r="W1994" t="str">
            <v/>
          </cell>
          <cell r="X1994" t="str">
            <v/>
          </cell>
          <cell r="AB1994">
            <v>0</v>
          </cell>
          <cell r="AC1994">
            <v>0</v>
          </cell>
          <cell r="AD1994">
            <v>0</v>
          </cell>
          <cell r="AJ1994">
            <v>0</v>
          </cell>
          <cell r="AK1994">
            <v>0</v>
          </cell>
        </row>
        <row r="1995">
          <cell r="B1995" t="str">
            <v/>
          </cell>
          <cell r="H1995" t="str">
            <v/>
          </cell>
          <cell r="J1995" t="str">
            <v/>
          </cell>
          <cell r="N1995" t="str">
            <v/>
          </cell>
          <cell r="O1995" t="str">
            <v/>
          </cell>
          <cell r="P1995" t="str">
            <v/>
          </cell>
          <cell r="Q1995" t="str">
            <v/>
          </cell>
          <cell r="T1995" t="str">
            <v/>
          </cell>
          <cell r="U1995" t="str">
            <v/>
          </cell>
          <cell r="W1995" t="str">
            <v/>
          </cell>
          <cell r="X1995" t="str">
            <v/>
          </cell>
          <cell r="AB1995">
            <v>0</v>
          </cell>
          <cell r="AC1995">
            <v>0</v>
          </cell>
          <cell r="AD1995">
            <v>0</v>
          </cell>
          <cell r="AJ1995">
            <v>0</v>
          </cell>
          <cell r="AK1995">
            <v>0</v>
          </cell>
        </row>
        <row r="1996">
          <cell r="B1996" t="str">
            <v/>
          </cell>
          <cell r="H1996" t="str">
            <v/>
          </cell>
          <cell r="J1996" t="str">
            <v/>
          </cell>
          <cell r="N1996" t="str">
            <v/>
          </cell>
          <cell r="O1996" t="str">
            <v/>
          </cell>
          <cell r="P1996" t="str">
            <v/>
          </cell>
          <cell r="Q1996" t="str">
            <v/>
          </cell>
          <cell r="T1996" t="str">
            <v/>
          </cell>
          <cell r="U1996" t="str">
            <v/>
          </cell>
          <cell r="W1996" t="str">
            <v/>
          </cell>
          <cell r="X1996" t="str">
            <v/>
          </cell>
          <cell r="AB1996">
            <v>0</v>
          </cell>
          <cell r="AC1996">
            <v>0</v>
          </cell>
          <cell r="AD1996">
            <v>0</v>
          </cell>
          <cell r="AJ1996">
            <v>0</v>
          </cell>
          <cell r="AK1996">
            <v>0</v>
          </cell>
        </row>
        <row r="1997">
          <cell r="B1997" t="str">
            <v/>
          </cell>
          <cell r="H1997" t="str">
            <v/>
          </cell>
          <cell r="J1997" t="str">
            <v/>
          </cell>
          <cell r="N1997" t="str">
            <v/>
          </cell>
          <cell r="O1997" t="str">
            <v/>
          </cell>
          <cell r="P1997" t="str">
            <v/>
          </cell>
          <cell r="Q1997" t="str">
            <v/>
          </cell>
          <cell r="T1997" t="str">
            <v/>
          </cell>
          <cell r="U1997" t="str">
            <v/>
          </cell>
          <cell r="W1997" t="str">
            <v/>
          </cell>
          <cell r="X1997" t="str">
            <v/>
          </cell>
          <cell r="AB1997">
            <v>0</v>
          </cell>
          <cell r="AC1997">
            <v>0</v>
          </cell>
          <cell r="AD1997">
            <v>0</v>
          </cell>
          <cell r="AJ1997">
            <v>0</v>
          </cell>
          <cell r="AK1997">
            <v>0</v>
          </cell>
        </row>
        <row r="1998">
          <cell r="B1998" t="str">
            <v/>
          </cell>
          <cell r="H1998" t="str">
            <v/>
          </cell>
          <cell r="J1998" t="str">
            <v/>
          </cell>
          <cell r="N1998" t="str">
            <v/>
          </cell>
          <cell r="O1998" t="str">
            <v/>
          </cell>
          <cell r="P1998" t="str">
            <v/>
          </cell>
          <cell r="Q1998" t="str">
            <v/>
          </cell>
          <cell r="T1998" t="str">
            <v/>
          </cell>
          <cell r="U1998" t="str">
            <v/>
          </cell>
          <cell r="W1998" t="str">
            <v/>
          </cell>
          <cell r="X1998" t="str">
            <v/>
          </cell>
          <cell r="AB1998">
            <v>0</v>
          </cell>
          <cell r="AC1998">
            <v>0</v>
          </cell>
          <cell r="AD1998">
            <v>0</v>
          </cell>
          <cell r="AJ1998">
            <v>0</v>
          </cell>
          <cell r="AK1998">
            <v>0</v>
          </cell>
        </row>
        <row r="1999">
          <cell r="B1999" t="str">
            <v/>
          </cell>
          <cell r="H1999" t="str">
            <v/>
          </cell>
          <cell r="J1999" t="str">
            <v/>
          </cell>
          <cell r="N1999" t="str">
            <v/>
          </cell>
          <cell r="O1999" t="str">
            <v/>
          </cell>
          <cell r="P1999" t="str">
            <v/>
          </cell>
          <cell r="Q1999" t="str">
            <v/>
          </cell>
          <cell r="T1999" t="str">
            <v/>
          </cell>
          <cell r="U1999" t="str">
            <v/>
          </cell>
          <cell r="W1999" t="str">
            <v/>
          </cell>
          <cell r="X1999" t="str">
            <v/>
          </cell>
          <cell r="AB1999">
            <v>0</v>
          </cell>
          <cell r="AC1999">
            <v>0</v>
          </cell>
          <cell r="AD1999">
            <v>0</v>
          </cell>
          <cell r="AJ1999">
            <v>0</v>
          </cell>
          <cell r="AK1999">
            <v>0</v>
          </cell>
        </row>
        <row r="2000">
          <cell r="B2000" t="str">
            <v/>
          </cell>
          <cell r="H2000" t="str">
            <v/>
          </cell>
          <cell r="J2000" t="str">
            <v/>
          </cell>
          <cell r="N2000" t="str">
            <v/>
          </cell>
          <cell r="O2000" t="str">
            <v/>
          </cell>
          <cell r="P2000" t="str">
            <v/>
          </cell>
          <cell r="Q2000" t="str">
            <v/>
          </cell>
          <cell r="T2000" t="str">
            <v/>
          </cell>
          <cell r="U2000" t="str">
            <v/>
          </cell>
          <cell r="W2000" t="str">
            <v/>
          </cell>
          <cell r="X2000" t="str">
            <v/>
          </cell>
          <cell r="AB2000">
            <v>0</v>
          </cell>
          <cell r="AC2000">
            <v>0</v>
          </cell>
          <cell r="AD2000">
            <v>0</v>
          </cell>
          <cell r="AJ2000">
            <v>0</v>
          </cell>
          <cell r="AK2000">
            <v>0</v>
          </cell>
        </row>
        <row r="2001">
          <cell r="B2001" t="str">
            <v/>
          </cell>
          <cell r="H2001" t="str">
            <v/>
          </cell>
          <cell r="J2001" t="str">
            <v/>
          </cell>
          <cell r="N2001" t="str">
            <v/>
          </cell>
          <cell r="O2001" t="str">
            <v/>
          </cell>
          <cell r="P2001" t="str">
            <v/>
          </cell>
          <cell r="Q2001" t="str">
            <v/>
          </cell>
          <cell r="T2001" t="str">
            <v/>
          </cell>
          <cell r="U2001" t="str">
            <v/>
          </cell>
          <cell r="W2001" t="str">
            <v/>
          </cell>
          <cell r="X2001" t="str">
            <v/>
          </cell>
          <cell r="AB2001">
            <v>0</v>
          </cell>
          <cell r="AC2001">
            <v>0</v>
          </cell>
          <cell r="AD2001">
            <v>0</v>
          </cell>
          <cell r="AJ2001">
            <v>0</v>
          </cell>
          <cell r="AK2001">
            <v>0</v>
          </cell>
        </row>
        <row r="2002">
          <cell r="B2002" t="str">
            <v/>
          </cell>
          <cell r="H2002" t="str">
            <v/>
          </cell>
          <cell r="J2002" t="str">
            <v/>
          </cell>
          <cell r="N2002" t="str">
            <v/>
          </cell>
          <cell r="O2002" t="str">
            <v/>
          </cell>
          <cell r="P2002" t="str">
            <v/>
          </cell>
          <cell r="Q2002" t="str">
            <v/>
          </cell>
          <cell r="T2002" t="str">
            <v/>
          </cell>
          <cell r="U2002" t="str">
            <v/>
          </cell>
          <cell r="W2002" t="str">
            <v/>
          </cell>
          <cell r="X2002" t="str">
            <v/>
          </cell>
          <cell r="AB2002">
            <v>0</v>
          </cell>
          <cell r="AC2002">
            <v>0</v>
          </cell>
          <cell r="AD2002">
            <v>0</v>
          </cell>
          <cell r="AJ2002">
            <v>0</v>
          </cell>
          <cell r="AK2002">
            <v>0</v>
          </cell>
        </row>
        <row r="2003">
          <cell r="B2003" t="str">
            <v/>
          </cell>
          <cell r="H2003" t="str">
            <v/>
          </cell>
          <cell r="J2003" t="str">
            <v/>
          </cell>
          <cell r="N2003" t="str">
            <v/>
          </cell>
          <cell r="O2003" t="str">
            <v/>
          </cell>
          <cell r="P2003" t="str">
            <v/>
          </cell>
          <cell r="Q2003" t="str">
            <v/>
          </cell>
          <cell r="T2003" t="str">
            <v/>
          </cell>
          <cell r="U2003" t="str">
            <v/>
          </cell>
          <cell r="W2003" t="str">
            <v/>
          </cell>
          <cell r="X2003" t="str">
            <v/>
          </cell>
          <cell r="AB2003">
            <v>0</v>
          </cell>
          <cell r="AC2003">
            <v>0</v>
          </cell>
          <cell r="AD2003">
            <v>0</v>
          </cell>
          <cell r="AJ2003">
            <v>0</v>
          </cell>
          <cell r="AK2003">
            <v>0</v>
          </cell>
        </row>
        <row r="2004">
          <cell r="B2004" t="str">
            <v/>
          </cell>
          <cell r="H2004" t="str">
            <v/>
          </cell>
          <cell r="J2004" t="str">
            <v/>
          </cell>
          <cell r="N2004" t="str">
            <v/>
          </cell>
          <cell r="O2004" t="str">
            <v/>
          </cell>
          <cell r="P2004" t="str">
            <v/>
          </cell>
          <cell r="Q2004" t="str">
            <v/>
          </cell>
          <cell r="T2004" t="str">
            <v/>
          </cell>
          <cell r="U2004" t="str">
            <v/>
          </cell>
          <cell r="W2004" t="str">
            <v/>
          </cell>
          <cell r="X2004" t="str">
            <v/>
          </cell>
          <cell r="AB2004">
            <v>0</v>
          </cell>
          <cell r="AC2004">
            <v>0</v>
          </cell>
          <cell r="AD2004">
            <v>0</v>
          </cell>
          <cell r="AJ2004">
            <v>0</v>
          </cell>
          <cell r="AK2004">
            <v>0</v>
          </cell>
        </row>
        <row r="2005">
          <cell r="B2005" t="str">
            <v/>
          </cell>
          <cell r="H2005" t="str">
            <v/>
          </cell>
          <cell r="J2005" t="str">
            <v/>
          </cell>
          <cell r="N2005" t="str">
            <v/>
          </cell>
          <cell r="O2005" t="str">
            <v/>
          </cell>
          <cell r="P2005" t="str">
            <v/>
          </cell>
          <cell r="Q2005" t="str">
            <v/>
          </cell>
          <cell r="T2005" t="str">
            <v/>
          </cell>
          <cell r="U2005" t="str">
            <v/>
          </cell>
          <cell r="W2005" t="str">
            <v/>
          </cell>
          <cell r="X2005" t="str">
            <v/>
          </cell>
          <cell r="AB2005">
            <v>0</v>
          </cell>
          <cell r="AC2005">
            <v>0</v>
          </cell>
          <cell r="AD2005">
            <v>0</v>
          </cell>
          <cell r="AJ2005">
            <v>0</v>
          </cell>
          <cell r="AK2005">
            <v>0</v>
          </cell>
        </row>
        <row r="2006">
          <cell r="B2006" t="str">
            <v/>
          </cell>
          <cell r="H2006" t="str">
            <v/>
          </cell>
          <cell r="J2006" t="str">
            <v/>
          </cell>
          <cell r="N2006" t="str">
            <v/>
          </cell>
          <cell r="O2006" t="str">
            <v/>
          </cell>
          <cell r="P2006" t="str">
            <v/>
          </cell>
          <cell r="Q2006" t="str">
            <v/>
          </cell>
          <cell r="T2006" t="str">
            <v/>
          </cell>
          <cell r="U2006" t="str">
            <v/>
          </cell>
          <cell r="W2006" t="str">
            <v/>
          </cell>
          <cell r="X2006" t="str">
            <v/>
          </cell>
          <cell r="AB2006">
            <v>0</v>
          </cell>
          <cell r="AC2006">
            <v>0</v>
          </cell>
          <cell r="AD2006">
            <v>0</v>
          </cell>
          <cell r="AJ2006">
            <v>0</v>
          </cell>
          <cell r="AK2006">
            <v>0</v>
          </cell>
        </row>
        <row r="2007">
          <cell r="B2007" t="str">
            <v/>
          </cell>
          <cell r="H2007" t="str">
            <v/>
          </cell>
          <cell r="J2007" t="str">
            <v/>
          </cell>
          <cell r="N2007" t="str">
            <v/>
          </cell>
          <cell r="O2007" t="str">
            <v/>
          </cell>
          <cell r="P2007" t="str">
            <v/>
          </cell>
          <cell r="Q2007" t="str">
            <v/>
          </cell>
          <cell r="T2007" t="str">
            <v/>
          </cell>
          <cell r="U2007" t="str">
            <v/>
          </cell>
          <cell r="W2007" t="str">
            <v/>
          </cell>
          <cell r="X2007" t="str">
            <v/>
          </cell>
          <cell r="AB2007">
            <v>0</v>
          </cell>
          <cell r="AC2007">
            <v>0</v>
          </cell>
          <cell r="AD2007">
            <v>0</v>
          </cell>
          <cell r="AJ2007">
            <v>0</v>
          </cell>
          <cell r="AK2007">
            <v>0</v>
          </cell>
        </row>
        <row r="2008">
          <cell r="B2008" t="str">
            <v/>
          </cell>
          <cell r="H2008" t="str">
            <v/>
          </cell>
          <cell r="J2008" t="str">
            <v/>
          </cell>
          <cell r="N2008" t="str">
            <v/>
          </cell>
          <cell r="O2008" t="str">
            <v/>
          </cell>
          <cell r="P2008" t="str">
            <v/>
          </cell>
          <cell r="Q2008" t="str">
            <v/>
          </cell>
          <cell r="T2008" t="str">
            <v/>
          </cell>
          <cell r="U2008" t="str">
            <v/>
          </cell>
          <cell r="W2008" t="str">
            <v/>
          </cell>
          <cell r="X2008" t="str">
            <v/>
          </cell>
          <cell r="AB2008">
            <v>0</v>
          </cell>
          <cell r="AC2008">
            <v>0</v>
          </cell>
          <cell r="AD2008">
            <v>0</v>
          </cell>
          <cell r="AJ2008">
            <v>0</v>
          </cell>
          <cell r="AK2008">
            <v>0</v>
          </cell>
        </row>
        <row r="2009">
          <cell r="B2009" t="str">
            <v/>
          </cell>
          <cell r="H2009" t="str">
            <v/>
          </cell>
          <cell r="J2009" t="str">
            <v/>
          </cell>
          <cell r="N2009" t="str">
            <v/>
          </cell>
          <cell r="O2009" t="str">
            <v/>
          </cell>
          <cell r="P2009" t="str">
            <v/>
          </cell>
          <cell r="Q2009" t="str">
            <v/>
          </cell>
          <cell r="T2009" t="str">
            <v/>
          </cell>
          <cell r="U2009" t="str">
            <v/>
          </cell>
          <cell r="W2009" t="str">
            <v/>
          </cell>
          <cell r="X2009" t="str">
            <v/>
          </cell>
          <cell r="AB2009">
            <v>0</v>
          </cell>
          <cell r="AC2009">
            <v>0</v>
          </cell>
          <cell r="AD2009">
            <v>0</v>
          </cell>
          <cell r="AJ2009">
            <v>0</v>
          </cell>
          <cell r="AK2009">
            <v>0</v>
          </cell>
        </row>
        <row r="2010">
          <cell r="B2010" t="str">
            <v/>
          </cell>
          <cell r="H2010" t="str">
            <v/>
          </cell>
          <cell r="J2010" t="str">
            <v/>
          </cell>
          <cell r="N2010" t="str">
            <v/>
          </cell>
          <cell r="O2010" t="str">
            <v/>
          </cell>
          <cell r="P2010" t="str">
            <v/>
          </cell>
          <cell r="Q2010" t="str">
            <v/>
          </cell>
          <cell r="T2010" t="str">
            <v/>
          </cell>
          <cell r="U2010" t="str">
            <v/>
          </cell>
          <cell r="W2010" t="str">
            <v/>
          </cell>
          <cell r="X2010" t="str">
            <v/>
          </cell>
          <cell r="AB2010">
            <v>0</v>
          </cell>
          <cell r="AC2010">
            <v>0</v>
          </cell>
          <cell r="AD2010">
            <v>0</v>
          </cell>
          <cell r="AJ2010">
            <v>0</v>
          </cell>
          <cell r="AK2010">
            <v>0</v>
          </cell>
        </row>
        <row r="2011">
          <cell r="B2011" t="str">
            <v/>
          </cell>
          <cell r="H2011" t="str">
            <v/>
          </cell>
          <cell r="J2011" t="str">
            <v/>
          </cell>
          <cell r="N2011" t="str">
            <v/>
          </cell>
          <cell r="O2011" t="str">
            <v/>
          </cell>
          <cell r="P2011" t="str">
            <v/>
          </cell>
          <cell r="Q2011" t="str">
            <v/>
          </cell>
          <cell r="T2011" t="str">
            <v/>
          </cell>
          <cell r="U2011" t="str">
            <v/>
          </cell>
          <cell r="W2011" t="str">
            <v/>
          </cell>
          <cell r="X2011" t="str">
            <v/>
          </cell>
          <cell r="AB2011">
            <v>0</v>
          </cell>
          <cell r="AC2011">
            <v>0</v>
          </cell>
          <cell r="AD2011">
            <v>0</v>
          </cell>
          <cell r="AJ2011">
            <v>0</v>
          </cell>
          <cell r="AK2011">
            <v>0</v>
          </cell>
        </row>
        <row r="2012">
          <cell r="B2012" t="str">
            <v/>
          </cell>
          <cell r="H2012" t="str">
            <v/>
          </cell>
          <cell r="J2012" t="str">
            <v/>
          </cell>
          <cell r="N2012" t="str">
            <v/>
          </cell>
          <cell r="O2012" t="str">
            <v/>
          </cell>
          <cell r="P2012" t="str">
            <v/>
          </cell>
          <cell r="Q2012" t="str">
            <v/>
          </cell>
          <cell r="T2012" t="str">
            <v/>
          </cell>
          <cell r="U2012" t="str">
            <v/>
          </cell>
          <cell r="W2012" t="str">
            <v/>
          </cell>
          <cell r="X2012" t="str">
            <v/>
          </cell>
          <cell r="AB2012">
            <v>0</v>
          </cell>
          <cell r="AC2012">
            <v>0</v>
          </cell>
          <cell r="AD2012">
            <v>0</v>
          </cell>
          <cell r="AJ2012">
            <v>0</v>
          </cell>
          <cell r="AK2012">
            <v>0</v>
          </cell>
        </row>
        <row r="2013">
          <cell r="B2013" t="str">
            <v/>
          </cell>
          <cell r="H2013" t="str">
            <v/>
          </cell>
          <cell r="J2013" t="str">
            <v/>
          </cell>
          <cell r="N2013" t="str">
            <v/>
          </cell>
          <cell r="O2013" t="str">
            <v/>
          </cell>
          <cell r="P2013" t="str">
            <v/>
          </cell>
          <cell r="Q2013" t="str">
            <v/>
          </cell>
          <cell r="T2013" t="str">
            <v/>
          </cell>
          <cell r="U2013" t="str">
            <v/>
          </cell>
          <cell r="W2013" t="str">
            <v/>
          </cell>
          <cell r="X2013" t="str">
            <v/>
          </cell>
          <cell r="AB2013">
            <v>0</v>
          </cell>
          <cell r="AC2013">
            <v>0</v>
          </cell>
          <cell r="AD2013">
            <v>0</v>
          </cell>
          <cell r="AJ2013">
            <v>0</v>
          </cell>
          <cell r="AK2013">
            <v>0</v>
          </cell>
        </row>
        <row r="2014">
          <cell r="B2014" t="str">
            <v/>
          </cell>
          <cell r="H2014" t="str">
            <v/>
          </cell>
          <cell r="J2014" t="str">
            <v/>
          </cell>
          <cell r="N2014" t="str">
            <v/>
          </cell>
          <cell r="O2014" t="str">
            <v/>
          </cell>
          <cell r="P2014" t="str">
            <v/>
          </cell>
          <cell r="Q2014" t="str">
            <v/>
          </cell>
          <cell r="T2014" t="str">
            <v/>
          </cell>
          <cell r="U2014" t="str">
            <v/>
          </cell>
          <cell r="W2014" t="str">
            <v/>
          </cell>
          <cell r="X2014" t="str">
            <v/>
          </cell>
          <cell r="AB2014">
            <v>0</v>
          </cell>
          <cell r="AC2014">
            <v>0</v>
          </cell>
          <cell r="AD2014">
            <v>0</v>
          </cell>
          <cell r="AJ2014">
            <v>0</v>
          </cell>
          <cell r="AK2014">
            <v>0</v>
          </cell>
        </row>
        <row r="2015">
          <cell r="B2015" t="str">
            <v/>
          </cell>
          <cell r="H2015" t="str">
            <v/>
          </cell>
          <cell r="J2015" t="str">
            <v/>
          </cell>
          <cell r="N2015" t="str">
            <v/>
          </cell>
          <cell r="O2015" t="str">
            <v/>
          </cell>
          <cell r="P2015" t="str">
            <v/>
          </cell>
          <cell r="Q2015" t="str">
            <v/>
          </cell>
          <cell r="T2015" t="str">
            <v/>
          </cell>
          <cell r="U2015" t="str">
            <v/>
          </cell>
          <cell r="W2015" t="str">
            <v/>
          </cell>
          <cell r="X2015" t="str">
            <v/>
          </cell>
          <cell r="AB2015">
            <v>0</v>
          </cell>
          <cell r="AC2015">
            <v>0</v>
          </cell>
          <cell r="AD2015">
            <v>0</v>
          </cell>
          <cell r="AJ2015">
            <v>0</v>
          </cell>
          <cell r="AK2015">
            <v>0</v>
          </cell>
        </row>
        <row r="2016">
          <cell r="B2016" t="str">
            <v/>
          </cell>
          <cell r="H2016" t="str">
            <v/>
          </cell>
          <cell r="J2016" t="str">
            <v/>
          </cell>
          <cell r="N2016" t="str">
            <v/>
          </cell>
          <cell r="O2016" t="str">
            <v/>
          </cell>
          <cell r="P2016" t="str">
            <v/>
          </cell>
          <cell r="Q2016" t="str">
            <v/>
          </cell>
          <cell r="T2016" t="str">
            <v/>
          </cell>
          <cell r="U2016" t="str">
            <v/>
          </cell>
          <cell r="W2016" t="str">
            <v/>
          </cell>
          <cell r="X2016" t="str">
            <v/>
          </cell>
          <cell r="AB2016">
            <v>0</v>
          </cell>
          <cell r="AC2016">
            <v>0</v>
          </cell>
          <cell r="AD2016">
            <v>0</v>
          </cell>
          <cell r="AJ2016">
            <v>0</v>
          </cell>
          <cell r="AK2016">
            <v>0</v>
          </cell>
        </row>
        <row r="2017">
          <cell r="B2017" t="str">
            <v/>
          </cell>
          <cell r="H2017" t="str">
            <v/>
          </cell>
          <cell r="J2017" t="str">
            <v/>
          </cell>
          <cell r="N2017" t="str">
            <v/>
          </cell>
          <cell r="O2017" t="str">
            <v/>
          </cell>
          <cell r="P2017" t="str">
            <v/>
          </cell>
          <cell r="Q2017" t="str">
            <v/>
          </cell>
          <cell r="T2017" t="str">
            <v/>
          </cell>
          <cell r="U2017" t="str">
            <v/>
          </cell>
          <cell r="W2017" t="str">
            <v/>
          </cell>
          <cell r="X2017" t="str">
            <v/>
          </cell>
          <cell r="AB2017">
            <v>0</v>
          </cell>
          <cell r="AC2017">
            <v>0</v>
          </cell>
          <cell r="AD2017">
            <v>0</v>
          </cell>
          <cell r="AJ2017">
            <v>0</v>
          </cell>
          <cell r="AK2017">
            <v>0</v>
          </cell>
        </row>
        <row r="2018">
          <cell r="B2018" t="str">
            <v/>
          </cell>
          <cell r="H2018" t="str">
            <v/>
          </cell>
          <cell r="J2018" t="str">
            <v/>
          </cell>
          <cell r="N2018" t="str">
            <v/>
          </cell>
          <cell r="O2018" t="str">
            <v/>
          </cell>
          <cell r="P2018" t="str">
            <v/>
          </cell>
          <cell r="Q2018" t="str">
            <v/>
          </cell>
          <cell r="T2018" t="str">
            <v/>
          </cell>
          <cell r="U2018" t="str">
            <v/>
          </cell>
          <cell r="W2018" t="str">
            <v/>
          </cell>
          <cell r="X2018" t="str">
            <v/>
          </cell>
          <cell r="AB2018">
            <v>0</v>
          </cell>
          <cell r="AC2018">
            <v>0</v>
          </cell>
          <cell r="AD2018">
            <v>0</v>
          </cell>
          <cell r="AJ2018">
            <v>0</v>
          </cell>
          <cell r="AK2018">
            <v>0</v>
          </cell>
        </row>
        <row r="2019">
          <cell r="B2019" t="str">
            <v/>
          </cell>
          <cell r="H2019" t="str">
            <v/>
          </cell>
          <cell r="J2019" t="str">
            <v/>
          </cell>
          <cell r="N2019" t="str">
            <v/>
          </cell>
          <cell r="O2019" t="str">
            <v/>
          </cell>
          <cell r="P2019" t="str">
            <v/>
          </cell>
          <cell r="Q2019" t="str">
            <v/>
          </cell>
          <cell r="T2019" t="str">
            <v/>
          </cell>
          <cell r="U2019" t="str">
            <v/>
          </cell>
          <cell r="W2019" t="str">
            <v/>
          </cell>
          <cell r="X2019" t="str">
            <v/>
          </cell>
          <cell r="AB2019">
            <v>0</v>
          </cell>
          <cell r="AC2019">
            <v>0</v>
          </cell>
          <cell r="AD2019">
            <v>0</v>
          </cell>
          <cell r="AJ2019">
            <v>0</v>
          </cell>
          <cell r="AK2019">
            <v>0</v>
          </cell>
        </row>
        <row r="2020">
          <cell r="B2020" t="str">
            <v/>
          </cell>
          <cell r="H2020" t="str">
            <v/>
          </cell>
          <cell r="J2020" t="str">
            <v/>
          </cell>
          <cell r="N2020" t="str">
            <v/>
          </cell>
          <cell r="O2020" t="str">
            <v/>
          </cell>
          <cell r="P2020" t="str">
            <v/>
          </cell>
          <cell r="Q2020" t="str">
            <v/>
          </cell>
          <cell r="T2020" t="str">
            <v/>
          </cell>
          <cell r="U2020" t="str">
            <v/>
          </cell>
          <cell r="W2020" t="str">
            <v/>
          </cell>
          <cell r="X2020" t="str">
            <v/>
          </cell>
          <cell r="AB2020">
            <v>0</v>
          </cell>
          <cell r="AC2020">
            <v>0</v>
          </cell>
          <cell r="AD2020">
            <v>0</v>
          </cell>
          <cell r="AJ2020">
            <v>0</v>
          </cell>
          <cell r="AK2020">
            <v>0</v>
          </cell>
        </row>
        <row r="2021">
          <cell r="B2021" t="str">
            <v/>
          </cell>
          <cell r="H2021" t="str">
            <v/>
          </cell>
          <cell r="J2021" t="str">
            <v/>
          </cell>
          <cell r="N2021" t="str">
            <v/>
          </cell>
          <cell r="O2021" t="str">
            <v/>
          </cell>
          <cell r="P2021" t="str">
            <v/>
          </cell>
          <cell r="Q2021" t="str">
            <v/>
          </cell>
          <cell r="T2021" t="str">
            <v/>
          </cell>
          <cell r="U2021" t="str">
            <v/>
          </cell>
          <cell r="W2021" t="str">
            <v/>
          </cell>
          <cell r="X2021" t="str">
            <v/>
          </cell>
          <cell r="AB2021">
            <v>0</v>
          </cell>
          <cell r="AC2021">
            <v>0</v>
          </cell>
          <cell r="AD2021">
            <v>0</v>
          </cell>
          <cell r="AJ2021">
            <v>0</v>
          </cell>
          <cell r="AK2021">
            <v>0</v>
          </cell>
        </row>
        <row r="2022">
          <cell r="B2022" t="str">
            <v/>
          </cell>
          <cell r="H2022" t="str">
            <v/>
          </cell>
          <cell r="J2022" t="str">
            <v/>
          </cell>
          <cell r="N2022" t="str">
            <v/>
          </cell>
          <cell r="O2022" t="str">
            <v/>
          </cell>
          <cell r="P2022" t="str">
            <v/>
          </cell>
          <cell r="Q2022" t="str">
            <v/>
          </cell>
          <cell r="T2022" t="str">
            <v/>
          </cell>
          <cell r="U2022" t="str">
            <v/>
          </cell>
          <cell r="W2022" t="str">
            <v/>
          </cell>
          <cell r="X2022" t="str">
            <v/>
          </cell>
          <cell r="AB2022">
            <v>0</v>
          </cell>
          <cell r="AC2022">
            <v>0</v>
          </cell>
          <cell r="AD2022">
            <v>0</v>
          </cell>
          <cell r="AJ2022">
            <v>0</v>
          </cell>
          <cell r="AK2022">
            <v>0</v>
          </cell>
        </row>
        <row r="2023">
          <cell r="B2023" t="str">
            <v/>
          </cell>
          <cell r="H2023" t="str">
            <v/>
          </cell>
          <cell r="J2023" t="str">
            <v/>
          </cell>
          <cell r="N2023" t="str">
            <v/>
          </cell>
          <cell r="O2023" t="str">
            <v/>
          </cell>
          <cell r="P2023" t="str">
            <v/>
          </cell>
          <cell r="Q2023" t="str">
            <v/>
          </cell>
          <cell r="T2023" t="str">
            <v/>
          </cell>
          <cell r="U2023" t="str">
            <v/>
          </cell>
          <cell r="W2023" t="str">
            <v/>
          </cell>
          <cell r="X2023" t="str">
            <v/>
          </cell>
          <cell r="AB2023">
            <v>0</v>
          </cell>
          <cell r="AC2023">
            <v>0</v>
          </cell>
          <cell r="AD2023">
            <v>0</v>
          </cell>
          <cell r="AJ2023">
            <v>0</v>
          </cell>
          <cell r="AK2023">
            <v>0</v>
          </cell>
        </row>
        <row r="2024">
          <cell r="B2024" t="str">
            <v/>
          </cell>
          <cell r="H2024" t="str">
            <v/>
          </cell>
          <cell r="J2024" t="str">
            <v/>
          </cell>
          <cell r="N2024" t="str">
            <v/>
          </cell>
          <cell r="O2024" t="str">
            <v/>
          </cell>
          <cell r="P2024" t="str">
            <v/>
          </cell>
          <cell r="Q2024" t="str">
            <v/>
          </cell>
          <cell r="T2024" t="str">
            <v/>
          </cell>
          <cell r="U2024" t="str">
            <v/>
          </cell>
          <cell r="W2024" t="str">
            <v/>
          </cell>
          <cell r="X2024" t="str">
            <v/>
          </cell>
          <cell r="AB2024">
            <v>0</v>
          </cell>
          <cell r="AC2024">
            <v>0</v>
          </cell>
          <cell r="AD2024">
            <v>0</v>
          </cell>
          <cell r="AJ2024">
            <v>0</v>
          </cell>
          <cell r="AK2024">
            <v>0</v>
          </cell>
        </row>
        <row r="2025">
          <cell r="B2025" t="str">
            <v/>
          </cell>
          <cell r="H2025" t="str">
            <v/>
          </cell>
          <cell r="J2025" t="str">
            <v/>
          </cell>
          <cell r="N2025" t="str">
            <v/>
          </cell>
          <cell r="O2025" t="str">
            <v/>
          </cell>
          <cell r="P2025" t="str">
            <v/>
          </cell>
          <cell r="Q2025" t="str">
            <v/>
          </cell>
          <cell r="T2025" t="str">
            <v/>
          </cell>
          <cell r="U2025" t="str">
            <v/>
          </cell>
          <cell r="W2025" t="str">
            <v/>
          </cell>
          <cell r="X2025" t="str">
            <v/>
          </cell>
          <cell r="AB2025">
            <v>0</v>
          </cell>
          <cell r="AC2025">
            <v>0</v>
          </cell>
          <cell r="AD2025">
            <v>0</v>
          </cell>
          <cell r="AJ2025">
            <v>0</v>
          </cell>
          <cell r="AK2025">
            <v>0</v>
          </cell>
        </row>
        <row r="2026">
          <cell r="B2026" t="str">
            <v/>
          </cell>
          <cell r="H2026" t="str">
            <v/>
          </cell>
          <cell r="J2026" t="str">
            <v/>
          </cell>
          <cell r="N2026" t="str">
            <v/>
          </cell>
          <cell r="O2026" t="str">
            <v/>
          </cell>
          <cell r="P2026" t="str">
            <v/>
          </cell>
          <cell r="Q2026" t="str">
            <v/>
          </cell>
          <cell r="T2026" t="str">
            <v/>
          </cell>
          <cell r="U2026" t="str">
            <v/>
          </cell>
          <cell r="W2026" t="str">
            <v/>
          </cell>
          <cell r="X2026" t="str">
            <v/>
          </cell>
          <cell r="AB2026">
            <v>0</v>
          </cell>
          <cell r="AC2026">
            <v>0</v>
          </cell>
          <cell r="AD2026">
            <v>0</v>
          </cell>
          <cell r="AJ2026">
            <v>0</v>
          </cell>
          <cell r="AK2026">
            <v>0</v>
          </cell>
        </row>
        <row r="2027">
          <cell r="B2027" t="str">
            <v/>
          </cell>
          <cell r="H2027" t="str">
            <v/>
          </cell>
          <cell r="J2027" t="str">
            <v/>
          </cell>
          <cell r="N2027" t="str">
            <v/>
          </cell>
          <cell r="O2027" t="str">
            <v/>
          </cell>
          <cell r="P2027" t="str">
            <v/>
          </cell>
          <cell r="Q2027" t="str">
            <v/>
          </cell>
          <cell r="T2027" t="str">
            <v/>
          </cell>
          <cell r="U2027" t="str">
            <v/>
          </cell>
          <cell r="W2027" t="str">
            <v/>
          </cell>
          <cell r="X2027" t="str">
            <v/>
          </cell>
          <cell r="AB2027">
            <v>0</v>
          </cell>
          <cell r="AC2027">
            <v>0</v>
          </cell>
          <cell r="AD2027">
            <v>0</v>
          </cell>
          <cell r="AJ2027">
            <v>0</v>
          </cell>
          <cell r="AK2027">
            <v>0</v>
          </cell>
        </row>
        <row r="2028">
          <cell r="B2028" t="str">
            <v/>
          </cell>
          <cell r="H2028" t="str">
            <v/>
          </cell>
          <cell r="J2028" t="str">
            <v/>
          </cell>
          <cell r="N2028" t="str">
            <v/>
          </cell>
          <cell r="O2028" t="str">
            <v/>
          </cell>
          <cell r="P2028" t="str">
            <v/>
          </cell>
          <cell r="Q2028" t="str">
            <v/>
          </cell>
          <cell r="T2028" t="str">
            <v/>
          </cell>
          <cell r="U2028" t="str">
            <v/>
          </cell>
          <cell r="W2028" t="str">
            <v/>
          </cell>
          <cell r="X2028" t="str">
            <v/>
          </cell>
          <cell r="AB2028">
            <v>0</v>
          </cell>
          <cell r="AC2028">
            <v>0</v>
          </cell>
          <cell r="AD2028">
            <v>0</v>
          </cell>
          <cell r="AJ2028">
            <v>0</v>
          </cell>
          <cell r="AK2028">
            <v>0</v>
          </cell>
        </row>
        <row r="2029">
          <cell r="B2029" t="str">
            <v/>
          </cell>
          <cell r="H2029" t="str">
            <v/>
          </cell>
          <cell r="J2029" t="str">
            <v/>
          </cell>
          <cell r="N2029" t="str">
            <v/>
          </cell>
          <cell r="O2029" t="str">
            <v/>
          </cell>
          <cell r="P2029" t="str">
            <v/>
          </cell>
          <cell r="Q2029" t="str">
            <v/>
          </cell>
          <cell r="T2029" t="str">
            <v/>
          </cell>
          <cell r="U2029" t="str">
            <v/>
          </cell>
          <cell r="W2029" t="str">
            <v/>
          </cell>
          <cell r="X2029" t="str">
            <v/>
          </cell>
          <cell r="AB2029">
            <v>0</v>
          </cell>
          <cell r="AC2029">
            <v>0</v>
          </cell>
          <cell r="AD2029">
            <v>0</v>
          </cell>
          <cell r="AJ2029">
            <v>0</v>
          </cell>
          <cell r="AK2029">
            <v>0</v>
          </cell>
        </row>
        <row r="2030">
          <cell r="B2030" t="str">
            <v/>
          </cell>
          <cell r="H2030" t="str">
            <v/>
          </cell>
          <cell r="J2030" t="str">
            <v/>
          </cell>
          <cell r="N2030" t="str">
            <v/>
          </cell>
          <cell r="O2030" t="str">
            <v/>
          </cell>
          <cell r="P2030" t="str">
            <v/>
          </cell>
          <cell r="Q2030" t="str">
            <v/>
          </cell>
          <cell r="T2030" t="str">
            <v/>
          </cell>
          <cell r="U2030" t="str">
            <v/>
          </cell>
          <cell r="W2030" t="str">
            <v/>
          </cell>
          <cell r="X2030" t="str">
            <v/>
          </cell>
          <cell r="AB2030">
            <v>0</v>
          </cell>
          <cell r="AC2030">
            <v>0</v>
          </cell>
          <cell r="AD2030">
            <v>0</v>
          </cell>
          <cell r="AJ2030">
            <v>0</v>
          </cell>
          <cell r="AK2030">
            <v>0</v>
          </cell>
        </row>
        <row r="2031">
          <cell r="B2031" t="str">
            <v/>
          </cell>
          <cell r="H2031" t="str">
            <v/>
          </cell>
          <cell r="J2031" t="str">
            <v/>
          </cell>
          <cell r="N2031" t="str">
            <v/>
          </cell>
          <cell r="O2031" t="str">
            <v/>
          </cell>
          <cell r="P2031" t="str">
            <v/>
          </cell>
          <cell r="Q2031" t="str">
            <v/>
          </cell>
          <cell r="T2031" t="str">
            <v/>
          </cell>
          <cell r="U2031" t="str">
            <v/>
          </cell>
          <cell r="W2031" t="str">
            <v/>
          </cell>
          <cell r="X2031" t="str">
            <v/>
          </cell>
          <cell r="AB2031">
            <v>0</v>
          </cell>
          <cell r="AC2031">
            <v>0</v>
          </cell>
          <cell r="AD2031">
            <v>0</v>
          </cell>
          <cell r="AJ2031">
            <v>0</v>
          </cell>
          <cell r="AK2031">
            <v>0</v>
          </cell>
        </row>
        <row r="2032">
          <cell r="B2032" t="str">
            <v/>
          </cell>
          <cell r="H2032" t="str">
            <v/>
          </cell>
          <cell r="J2032" t="str">
            <v/>
          </cell>
          <cell r="N2032" t="str">
            <v/>
          </cell>
          <cell r="O2032" t="str">
            <v/>
          </cell>
          <cell r="P2032" t="str">
            <v/>
          </cell>
          <cell r="Q2032" t="str">
            <v/>
          </cell>
          <cell r="T2032" t="str">
            <v/>
          </cell>
          <cell r="U2032" t="str">
            <v/>
          </cell>
          <cell r="W2032" t="str">
            <v/>
          </cell>
          <cell r="X2032" t="str">
            <v/>
          </cell>
          <cell r="AB2032">
            <v>0</v>
          </cell>
          <cell r="AC2032">
            <v>0</v>
          </cell>
          <cell r="AD2032">
            <v>0</v>
          </cell>
          <cell r="AJ2032">
            <v>0</v>
          </cell>
          <cell r="AK2032">
            <v>0</v>
          </cell>
        </row>
        <row r="2033">
          <cell r="B2033" t="str">
            <v/>
          </cell>
          <cell r="H2033" t="str">
            <v/>
          </cell>
          <cell r="J2033" t="str">
            <v/>
          </cell>
          <cell r="N2033" t="str">
            <v/>
          </cell>
          <cell r="O2033" t="str">
            <v/>
          </cell>
          <cell r="P2033" t="str">
            <v/>
          </cell>
          <cell r="Q2033" t="str">
            <v/>
          </cell>
          <cell r="T2033" t="str">
            <v/>
          </cell>
          <cell r="U2033" t="str">
            <v/>
          </cell>
          <cell r="W2033" t="str">
            <v/>
          </cell>
          <cell r="X2033" t="str">
            <v/>
          </cell>
          <cell r="AB2033">
            <v>0</v>
          </cell>
          <cell r="AC2033">
            <v>0</v>
          </cell>
          <cell r="AD2033">
            <v>0</v>
          </cell>
          <cell r="AJ2033">
            <v>0</v>
          </cell>
          <cell r="AK2033">
            <v>0</v>
          </cell>
        </row>
        <row r="2034">
          <cell r="B2034" t="str">
            <v/>
          </cell>
          <cell r="H2034" t="str">
            <v/>
          </cell>
          <cell r="J2034" t="str">
            <v/>
          </cell>
          <cell r="N2034" t="str">
            <v/>
          </cell>
          <cell r="O2034" t="str">
            <v/>
          </cell>
          <cell r="P2034" t="str">
            <v/>
          </cell>
          <cell r="Q2034" t="str">
            <v/>
          </cell>
          <cell r="T2034" t="str">
            <v/>
          </cell>
          <cell r="U2034" t="str">
            <v/>
          </cell>
          <cell r="W2034" t="str">
            <v/>
          </cell>
          <cell r="X2034" t="str">
            <v/>
          </cell>
          <cell r="AB2034">
            <v>0</v>
          </cell>
          <cell r="AC2034">
            <v>0</v>
          </cell>
          <cell r="AD2034">
            <v>0</v>
          </cell>
          <cell r="AJ2034">
            <v>0</v>
          </cell>
          <cell r="AK2034">
            <v>0</v>
          </cell>
        </row>
        <row r="2035">
          <cell r="B2035" t="str">
            <v/>
          </cell>
          <cell r="H2035" t="str">
            <v/>
          </cell>
          <cell r="J2035" t="str">
            <v/>
          </cell>
          <cell r="N2035" t="str">
            <v/>
          </cell>
          <cell r="O2035" t="str">
            <v/>
          </cell>
          <cell r="P2035" t="str">
            <v/>
          </cell>
          <cell r="Q2035" t="str">
            <v/>
          </cell>
          <cell r="T2035" t="str">
            <v/>
          </cell>
          <cell r="U2035" t="str">
            <v/>
          </cell>
          <cell r="W2035" t="str">
            <v/>
          </cell>
          <cell r="X2035" t="str">
            <v/>
          </cell>
          <cell r="AB2035">
            <v>0</v>
          </cell>
          <cell r="AC2035">
            <v>0</v>
          </cell>
          <cell r="AD2035">
            <v>0</v>
          </cell>
          <cell r="AJ2035">
            <v>0</v>
          </cell>
          <cell r="AK2035">
            <v>0</v>
          </cell>
        </row>
        <row r="2036">
          <cell r="B2036" t="str">
            <v/>
          </cell>
          <cell r="H2036" t="str">
            <v/>
          </cell>
          <cell r="J2036" t="str">
            <v/>
          </cell>
          <cell r="N2036" t="str">
            <v/>
          </cell>
          <cell r="O2036" t="str">
            <v/>
          </cell>
          <cell r="P2036" t="str">
            <v/>
          </cell>
          <cell r="Q2036" t="str">
            <v/>
          </cell>
          <cell r="T2036" t="str">
            <v/>
          </cell>
          <cell r="U2036" t="str">
            <v/>
          </cell>
          <cell r="W2036" t="str">
            <v/>
          </cell>
          <cell r="X2036" t="str">
            <v/>
          </cell>
          <cell r="AB2036">
            <v>0</v>
          </cell>
          <cell r="AC2036">
            <v>0</v>
          </cell>
          <cell r="AD2036">
            <v>0</v>
          </cell>
          <cell r="AJ2036">
            <v>0</v>
          </cell>
          <cell r="AK2036">
            <v>0</v>
          </cell>
        </row>
        <row r="2037">
          <cell r="B2037" t="str">
            <v/>
          </cell>
          <cell r="H2037" t="str">
            <v/>
          </cell>
          <cell r="J2037" t="str">
            <v/>
          </cell>
          <cell r="N2037" t="str">
            <v/>
          </cell>
          <cell r="O2037" t="str">
            <v/>
          </cell>
          <cell r="P2037" t="str">
            <v/>
          </cell>
          <cell r="Q2037" t="str">
            <v/>
          </cell>
          <cell r="T2037" t="str">
            <v/>
          </cell>
          <cell r="U2037" t="str">
            <v/>
          </cell>
          <cell r="W2037" t="str">
            <v/>
          </cell>
          <cell r="X2037" t="str">
            <v/>
          </cell>
          <cell r="AB2037">
            <v>0</v>
          </cell>
          <cell r="AC2037">
            <v>0</v>
          </cell>
          <cell r="AD2037">
            <v>0</v>
          </cell>
          <cell r="AJ2037">
            <v>0</v>
          </cell>
          <cell r="AK2037">
            <v>0</v>
          </cell>
        </row>
        <row r="2038">
          <cell r="B2038" t="str">
            <v/>
          </cell>
          <cell r="H2038" t="str">
            <v/>
          </cell>
          <cell r="J2038" t="str">
            <v/>
          </cell>
          <cell r="N2038" t="str">
            <v/>
          </cell>
          <cell r="O2038" t="str">
            <v/>
          </cell>
          <cell r="P2038" t="str">
            <v/>
          </cell>
          <cell r="Q2038" t="str">
            <v/>
          </cell>
          <cell r="T2038" t="str">
            <v/>
          </cell>
          <cell r="U2038" t="str">
            <v/>
          </cell>
          <cell r="W2038" t="str">
            <v/>
          </cell>
          <cell r="X2038" t="str">
            <v/>
          </cell>
          <cell r="AB2038">
            <v>0</v>
          </cell>
          <cell r="AC2038">
            <v>0</v>
          </cell>
          <cell r="AD2038">
            <v>0</v>
          </cell>
          <cell r="AJ2038">
            <v>0</v>
          </cell>
          <cell r="AK2038">
            <v>0</v>
          </cell>
        </row>
        <row r="2039">
          <cell r="B2039" t="str">
            <v/>
          </cell>
          <cell r="H2039" t="str">
            <v/>
          </cell>
          <cell r="J2039" t="str">
            <v/>
          </cell>
          <cell r="N2039" t="str">
            <v/>
          </cell>
          <cell r="O2039" t="str">
            <v/>
          </cell>
          <cell r="P2039" t="str">
            <v/>
          </cell>
          <cell r="Q2039" t="str">
            <v/>
          </cell>
          <cell r="T2039" t="str">
            <v/>
          </cell>
          <cell r="U2039" t="str">
            <v/>
          </cell>
          <cell r="W2039" t="str">
            <v/>
          </cell>
          <cell r="X2039" t="str">
            <v/>
          </cell>
          <cell r="AB2039">
            <v>0</v>
          </cell>
          <cell r="AC2039">
            <v>0</v>
          </cell>
          <cell r="AD2039">
            <v>0</v>
          </cell>
          <cell r="AJ2039">
            <v>0</v>
          </cell>
          <cell r="AK2039">
            <v>0</v>
          </cell>
        </row>
        <row r="2040">
          <cell r="B2040" t="str">
            <v/>
          </cell>
          <cell r="H2040" t="str">
            <v/>
          </cell>
          <cell r="J2040" t="str">
            <v/>
          </cell>
          <cell r="N2040" t="str">
            <v/>
          </cell>
          <cell r="O2040" t="str">
            <v/>
          </cell>
          <cell r="P2040" t="str">
            <v/>
          </cell>
          <cell r="Q2040" t="str">
            <v/>
          </cell>
          <cell r="T2040" t="str">
            <v/>
          </cell>
          <cell r="U2040" t="str">
            <v/>
          </cell>
          <cell r="W2040" t="str">
            <v/>
          </cell>
          <cell r="X2040" t="str">
            <v/>
          </cell>
          <cell r="AB2040">
            <v>0</v>
          </cell>
          <cell r="AC2040">
            <v>0</v>
          </cell>
          <cell r="AD2040">
            <v>0</v>
          </cell>
          <cell r="AJ2040">
            <v>0</v>
          </cell>
          <cell r="AK2040">
            <v>0</v>
          </cell>
        </row>
        <row r="2041">
          <cell r="B2041" t="str">
            <v/>
          </cell>
          <cell r="H2041" t="str">
            <v/>
          </cell>
          <cell r="J2041" t="str">
            <v/>
          </cell>
          <cell r="N2041" t="str">
            <v/>
          </cell>
          <cell r="O2041" t="str">
            <v/>
          </cell>
          <cell r="P2041" t="str">
            <v/>
          </cell>
          <cell r="Q2041" t="str">
            <v/>
          </cell>
          <cell r="T2041" t="str">
            <v/>
          </cell>
          <cell r="U2041" t="str">
            <v/>
          </cell>
          <cell r="W2041" t="str">
            <v/>
          </cell>
          <cell r="X2041" t="str">
            <v/>
          </cell>
          <cell r="AB2041">
            <v>0</v>
          </cell>
          <cell r="AC2041">
            <v>0</v>
          </cell>
          <cell r="AD2041">
            <v>0</v>
          </cell>
          <cell r="AJ2041">
            <v>0</v>
          </cell>
          <cell r="AK2041">
            <v>0</v>
          </cell>
        </row>
        <row r="2042">
          <cell r="B2042" t="str">
            <v/>
          </cell>
          <cell r="H2042" t="str">
            <v/>
          </cell>
          <cell r="J2042" t="str">
            <v/>
          </cell>
          <cell r="N2042" t="str">
            <v/>
          </cell>
          <cell r="O2042" t="str">
            <v/>
          </cell>
          <cell r="P2042" t="str">
            <v/>
          </cell>
          <cell r="Q2042" t="str">
            <v/>
          </cell>
          <cell r="T2042" t="str">
            <v/>
          </cell>
          <cell r="U2042" t="str">
            <v/>
          </cell>
          <cell r="W2042" t="str">
            <v/>
          </cell>
          <cell r="X2042" t="str">
            <v/>
          </cell>
          <cell r="AB2042">
            <v>0</v>
          </cell>
          <cell r="AC2042">
            <v>0</v>
          </cell>
          <cell r="AD2042">
            <v>0</v>
          </cell>
          <cell r="AJ2042">
            <v>0</v>
          </cell>
          <cell r="AK2042">
            <v>0</v>
          </cell>
        </row>
        <row r="2043">
          <cell r="B2043" t="str">
            <v/>
          </cell>
          <cell r="H2043" t="str">
            <v/>
          </cell>
          <cell r="J2043" t="str">
            <v/>
          </cell>
          <cell r="N2043" t="str">
            <v/>
          </cell>
          <cell r="O2043" t="str">
            <v/>
          </cell>
          <cell r="P2043" t="str">
            <v/>
          </cell>
          <cell r="Q2043" t="str">
            <v/>
          </cell>
          <cell r="T2043" t="str">
            <v/>
          </cell>
          <cell r="U2043" t="str">
            <v/>
          </cell>
          <cell r="W2043" t="str">
            <v/>
          </cell>
          <cell r="X2043" t="str">
            <v/>
          </cell>
          <cell r="AB2043">
            <v>0</v>
          </cell>
          <cell r="AC2043">
            <v>0</v>
          </cell>
          <cell r="AD2043">
            <v>0</v>
          </cell>
          <cell r="AJ2043">
            <v>0</v>
          </cell>
          <cell r="AK2043">
            <v>0</v>
          </cell>
        </row>
        <row r="2044">
          <cell r="B2044" t="str">
            <v/>
          </cell>
          <cell r="H2044" t="str">
            <v/>
          </cell>
          <cell r="J2044" t="str">
            <v/>
          </cell>
          <cell r="N2044" t="str">
            <v/>
          </cell>
          <cell r="O2044" t="str">
            <v/>
          </cell>
          <cell r="P2044" t="str">
            <v/>
          </cell>
          <cell r="Q2044" t="str">
            <v/>
          </cell>
          <cell r="T2044" t="str">
            <v/>
          </cell>
          <cell r="U2044" t="str">
            <v/>
          </cell>
          <cell r="W2044" t="str">
            <v/>
          </cell>
          <cell r="X2044" t="str">
            <v/>
          </cell>
          <cell r="AB2044">
            <v>0</v>
          </cell>
          <cell r="AC2044">
            <v>0</v>
          </cell>
          <cell r="AD2044">
            <v>0</v>
          </cell>
          <cell r="AJ2044">
            <v>0</v>
          </cell>
          <cell r="AK2044">
            <v>0</v>
          </cell>
        </row>
        <row r="2045">
          <cell r="B2045" t="str">
            <v/>
          </cell>
          <cell r="H2045" t="str">
            <v/>
          </cell>
          <cell r="J2045" t="str">
            <v/>
          </cell>
          <cell r="N2045" t="str">
            <v/>
          </cell>
          <cell r="O2045" t="str">
            <v/>
          </cell>
          <cell r="P2045" t="str">
            <v/>
          </cell>
          <cell r="Q2045" t="str">
            <v/>
          </cell>
          <cell r="T2045" t="str">
            <v/>
          </cell>
          <cell r="U2045" t="str">
            <v/>
          </cell>
          <cell r="W2045" t="str">
            <v/>
          </cell>
          <cell r="X2045" t="str">
            <v/>
          </cell>
          <cell r="AB2045">
            <v>0</v>
          </cell>
          <cell r="AC2045">
            <v>0</v>
          </cell>
          <cell r="AD2045">
            <v>0</v>
          </cell>
          <cell r="AJ2045">
            <v>0</v>
          </cell>
          <cell r="AK2045">
            <v>0</v>
          </cell>
        </row>
        <row r="2046">
          <cell r="B2046" t="str">
            <v/>
          </cell>
          <cell r="H2046" t="str">
            <v/>
          </cell>
          <cell r="J2046" t="str">
            <v/>
          </cell>
          <cell r="N2046" t="str">
            <v/>
          </cell>
          <cell r="O2046" t="str">
            <v/>
          </cell>
          <cell r="P2046" t="str">
            <v/>
          </cell>
          <cell r="Q2046" t="str">
            <v/>
          </cell>
          <cell r="T2046" t="str">
            <v/>
          </cell>
          <cell r="U2046" t="str">
            <v/>
          </cell>
          <cell r="W2046" t="str">
            <v/>
          </cell>
          <cell r="X2046" t="str">
            <v/>
          </cell>
          <cell r="AB2046">
            <v>0</v>
          </cell>
          <cell r="AC2046">
            <v>0</v>
          </cell>
          <cell r="AD2046">
            <v>0</v>
          </cell>
          <cell r="AJ2046">
            <v>0</v>
          </cell>
          <cell r="AK2046">
            <v>0</v>
          </cell>
        </row>
        <row r="2047">
          <cell r="B2047" t="str">
            <v/>
          </cell>
          <cell r="H2047" t="str">
            <v/>
          </cell>
          <cell r="J2047" t="str">
            <v/>
          </cell>
          <cell r="N2047" t="str">
            <v/>
          </cell>
          <cell r="O2047" t="str">
            <v/>
          </cell>
          <cell r="P2047" t="str">
            <v/>
          </cell>
          <cell r="Q2047" t="str">
            <v/>
          </cell>
          <cell r="T2047" t="str">
            <v/>
          </cell>
          <cell r="U2047" t="str">
            <v/>
          </cell>
          <cell r="W2047" t="str">
            <v/>
          </cell>
          <cell r="X2047" t="str">
            <v/>
          </cell>
          <cell r="AB2047">
            <v>0</v>
          </cell>
          <cell r="AC2047">
            <v>0</v>
          </cell>
          <cell r="AD2047">
            <v>0</v>
          </cell>
          <cell r="AJ2047">
            <v>0</v>
          </cell>
          <cell r="AK2047">
            <v>0</v>
          </cell>
        </row>
        <row r="2048">
          <cell r="B2048" t="str">
            <v/>
          </cell>
          <cell r="H2048" t="str">
            <v/>
          </cell>
          <cell r="J2048" t="str">
            <v/>
          </cell>
          <cell r="N2048" t="str">
            <v/>
          </cell>
          <cell r="O2048" t="str">
            <v/>
          </cell>
          <cell r="P2048" t="str">
            <v/>
          </cell>
          <cell r="Q2048" t="str">
            <v/>
          </cell>
          <cell r="T2048" t="str">
            <v/>
          </cell>
          <cell r="U2048" t="str">
            <v/>
          </cell>
          <cell r="W2048" t="str">
            <v/>
          </cell>
          <cell r="X2048" t="str">
            <v/>
          </cell>
          <cell r="AB2048">
            <v>0</v>
          </cell>
          <cell r="AC2048">
            <v>0</v>
          </cell>
          <cell r="AD2048">
            <v>0</v>
          </cell>
          <cell r="AJ2048">
            <v>0</v>
          </cell>
          <cell r="AK2048">
            <v>0</v>
          </cell>
        </row>
        <row r="2049">
          <cell r="B2049" t="str">
            <v/>
          </cell>
          <cell r="H2049" t="str">
            <v/>
          </cell>
          <cell r="J2049" t="str">
            <v/>
          </cell>
          <cell r="N2049" t="str">
            <v/>
          </cell>
          <cell r="O2049" t="str">
            <v/>
          </cell>
          <cell r="P2049" t="str">
            <v/>
          </cell>
          <cell r="Q2049" t="str">
            <v/>
          </cell>
          <cell r="T2049" t="str">
            <v/>
          </cell>
          <cell r="U2049" t="str">
            <v/>
          </cell>
          <cell r="W2049" t="str">
            <v/>
          </cell>
          <cell r="X2049" t="str">
            <v/>
          </cell>
          <cell r="AB2049">
            <v>0</v>
          </cell>
          <cell r="AC2049">
            <v>0</v>
          </cell>
          <cell r="AD2049">
            <v>0</v>
          </cell>
          <cell r="AJ2049">
            <v>0</v>
          </cell>
          <cell r="AK2049">
            <v>0</v>
          </cell>
        </row>
        <row r="2050">
          <cell r="B2050" t="str">
            <v/>
          </cell>
          <cell r="H2050" t="str">
            <v/>
          </cell>
          <cell r="J2050" t="str">
            <v/>
          </cell>
          <cell r="N2050" t="str">
            <v/>
          </cell>
          <cell r="O2050" t="str">
            <v/>
          </cell>
          <cell r="P2050" t="str">
            <v/>
          </cell>
          <cell r="Q2050" t="str">
            <v/>
          </cell>
          <cell r="T2050" t="str">
            <v/>
          </cell>
          <cell r="U2050" t="str">
            <v/>
          </cell>
          <cell r="W2050" t="str">
            <v/>
          </cell>
          <cell r="X2050" t="str">
            <v/>
          </cell>
          <cell r="AB2050">
            <v>0</v>
          </cell>
          <cell r="AC2050">
            <v>0</v>
          </cell>
          <cell r="AD2050">
            <v>0</v>
          </cell>
          <cell r="AJ2050">
            <v>0</v>
          </cell>
          <cell r="AK2050">
            <v>0</v>
          </cell>
        </row>
        <row r="2051">
          <cell r="B2051" t="str">
            <v/>
          </cell>
          <cell r="H2051" t="str">
            <v/>
          </cell>
          <cell r="J2051" t="str">
            <v/>
          </cell>
          <cell r="N2051" t="str">
            <v/>
          </cell>
          <cell r="O2051" t="str">
            <v/>
          </cell>
          <cell r="P2051" t="str">
            <v/>
          </cell>
          <cell r="Q2051" t="str">
            <v/>
          </cell>
          <cell r="T2051" t="str">
            <v/>
          </cell>
          <cell r="U2051" t="str">
            <v/>
          </cell>
          <cell r="W2051" t="str">
            <v/>
          </cell>
          <cell r="X2051" t="str">
            <v/>
          </cell>
          <cell r="AB2051">
            <v>0</v>
          </cell>
          <cell r="AC2051">
            <v>0</v>
          </cell>
          <cell r="AD2051">
            <v>0</v>
          </cell>
          <cell r="AJ2051">
            <v>0</v>
          </cell>
          <cell r="AK2051">
            <v>0</v>
          </cell>
        </row>
        <row r="2052">
          <cell r="B2052" t="str">
            <v/>
          </cell>
          <cell r="H2052" t="str">
            <v/>
          </cell>
          <cell r="J2052" t="str">
            <v/>
          </cell>
          <cell r="N2052" t="str">
            <v/>
          </cell>
          <cell r="O2052" t="str">
            <v/>
          </cell>
          <cell r="P2052" t="str">
            <v/>
          </cell>
          <cell r="Q2052" t="str">
            <v/>
          </cell>
          <cell r="T2052" t="str">
            <v/>
          </cell>
          <cell r="U2052" t="str">
            <v/>
          </cell>
          <cell r="W2052" t="str">
            <v/>
          </cell>
          <cell r="X2052" t="str">
            <v/>
          </cell>
          <cell r="AB2052">
            <v>0</v>
          </cell>
          <cell r="AC2052">
            <v>0</v>
          </cell>
          <cell r="AD2052">
            <v>0</v>
          </cell>
          <cell r="AJ2052">
            <v>0</v>
          </cell>
          <cell r="AK2052">
            <v>0</v>
          </cell>
        </row>
        <row r="2053">
          <cell r="B2053" t="str">
            <v/>
          </cell>
          <cell r="H2053" t="str">
            <v/>
          </cell>
          <cell r="J2053" t="str">
            <v/>
          </cell>
          <cell r="N2053" t="str">
            <v/>
          </cell>
          <cell r="O2053" t="str">
            <v/>
          </cell>
          <cell r="P2053" t="str">
            <v/>
          </cell>
          <cell r="Q2053" t="str">
            <v/>
          </cell>
          <cell r="T2053" t="str">
            <v/>
          </cell>
          <cell r="U2053" t="str">
            <v/>
          </cell>
          <cell r="W2053" t="str">
            <v/>
          </cell>
          <cell r="X2053" t="str">
            <v/>
          </cell>
          <cell r="AB2053">
            <v>0</v>
          </cell>
          <cell r="AC2053">
            <v>0</v>
          </cell>
          <cell r="AD2053">
            <v>0</v>
          </cell>
          <cell r="AJ2053">
            <v>0</v>
          </cell>
          <cell r="AK2053">
            <v>0</v>
          </cell>
        </row>
        <row r="2054">
          <cell r="B2054" t="str">
            <v/>
          </cell>
          <cell r="H2054" t="str">
            <v/>
          </cell>
          <cell r="J2054" t="str">
            <v/>
          </cell>
          <cell r="N2054" t="str">
            <v/>
          </cell>
          <cell r="O2054" t="str">
            <v/>
          </cell>
          <cell r="P2054" t="str">
            <v/>
          </cell>
          <cell r="Q2054" t="str">
            <v/>
          </cell>
          <cell r="T2054" t="str">
            <v/>
          </cell>
          <cell r="U2054" t="str">
            <v/>
          </cell>
          <cell r="W2054" t="str">
            <v/>
          </cell>
          <cell r="X2054" t="str">
            <v/>
          </cell>
          <cell r="AB2054">
            <v>0</v>
          </cell>
          <cell r="AC2054">
            <v>0</v>
          </cell>
          <cell r="AD2054">
            <v>0</v>
          </cell>
          <cell r="AJ2054">
            <v>0</v>
          </cell>
          <cell r="AK2054">
            <v>0</v>
          </cell>
        </row>
        <row r="2055">
          <cell r="B2055" t="str">
            <v/>
          </cell>
          <cell r="H2055" t="str">
            <v/>
          </cell>
          <cell r="J2055" t="str">
            <v/>
          </cell>
          <cell r="N2055" t="str">
            <v/>
          </cell>
          <cell r="O2055" t="str">
            <v/>
          </cell>
          <cell r="P2055" t="str">
            <v/>
          </cell>
          <cell r="Q2055" t="str">
            <v/>
          </cell>
          <cell r="T2055" t="str">
            <v/>
          </cell>
          <cell r="U2055" t="str">
            <v/>
          </cell>
          <cell r="W2055" t="str">
            <v/>
          </cell>
          <cell r="X2055" t="str">
            <v/>
          </cell>
          <cell r="AB2055">
            <v>0</v>
          </cell>
          <cell r="AC2055">
            <v>0</v>
          </cell>
          <cell r="AD2055">
            <v>0</v>
          </cell>
          <cell r="AJ2055">
            <v>0</v>
          </cell>
          <cell r="AK2055">
            <v>0</v>
          </cell>
        </row>
        <row r="2056">
          <cell r="B2056" t="str">
            <v/>
          </cell>
          <cell r="H2056" t="str">
            <v/>
          </cell>
          <cell r="J2056" t="str">
            <v/>
          </cell>
          <cell r="N2056" t="str">
            <v/>
          </cell>
          <cell r="O2056" t="str">
            <v/>
          </cell>
          <cell r="P2056" t="str">
            <v/>
          </cell>
          <cell r="Q2056" t="str">
            <v/>
          </cell>
          <cell r="T2056" t="str">
            <v/>
          </cell>
          <cell r="U2056" t="str">
            <v/>
          </cell>
          <cell r="W2056" t="str">
            <v/>
          </cell>
          <cell r="X2056" t="str">
            <v/>
          </cell>
          <cell r="AB2056">
            <v>0</v>
          </cell>
          <cell r="AC2056">
            <v>0</v>
          </cell>
          <cell r="AD2056">
            <v>0</v>
          </cell>
          <cell r="AJ2056">
            <v>0</v>
          </cell>
          <cell r="AK2056">
            <v>0</v>
          </cell>
        </row>
        <row r="2057">
          <cell r="B2057" t="str">
            <v/>
          </cell>
          <cell r="H2057" t="str">
            <v/>
          </cell>
          <cell r="J2057" t="str">
            <v/>
          </cell>
          <cell r="N2057" t="str">
            <v/>
          </cell>
          <cell r="O2057" t="str">
            <v/>
          </cell>
          <cell r="P2057" t="str">
            <v/>
          </cell>
          <cell r="Q2057" t="str">
            <v/>
          </cell>
          <cell r="T2057" t="str">
            <v/>
          </cell>
          <cell r="U2057" t="str">
            <v/>
          </cell>
          <cell r="W2057" t="str">
            <v/>
          </cell>
          <cell r="X2057" t="str">
            <v/>
          </cell>
          <cell r="AB2057">
            <v>0</v>
          </cell>
          <cell r="AC2057">
            <v>0</v>
          </cell>
          <cell r="AD2057">
            <v>0</v>
          </cell>
          <cell r="AJ2057">
            <v>0</v>
          </cell>
          <cell r="AK2057">
            <v>0</v>
          </cell>
        </row>
        <row r="2058">
          <cell r="B2058" t="str">
            <v/>
          </cell>
          <cell r="H2058" t="str">
            <v/>
          </cell>
          <cell r="J2058" t="str">
            <v/>
          </cell>
          <cell r="N2058" t="str">
            <v/>
          </cell>
          <cell r="O2058" t="str">
            <v/>
          </cell>
          <cell r="P2058" t="str">
            <v/>
          </cell>
          <cell r="Q2058" t="str">
            <v/>
          </cell>
          <cell r="T2058" t="str">
            <v/>
          </cell>
          <cell r="U2058" t="str">
            <v/>
          </cell>
          <cell r="W2058" t="str">
            <v/>
          </cell>
          <cell r="X2058" t="str">
            <v/>
          </cell>
          <cell r="AB2058">
            <v>0</v>
          </cell>
          <cell r="AC2058">
            <v>0</v>
          </cell>
          <cell r="AD2058">
            <v>0</v>
          </cell>
          <cell r="AJ2058">
            <v>0</v>
          </cell>
          <cell r="AK2058">
            <v>0</v>
          </cell>
        </row>
        <row r="2059">
          <cell r="B2059" t="str">
            <v/>
          </cell>
          <cell r="H2059" t="str">
            <v/>
          </cell>
          <cell r="J2059" t="str">
            <v/>
          </cell>
          <cell r="N2059" t="str">
            <v/>
          </cell>
          <cell r="O2059" t="str">
            <v/>
          </cell>
          <cell r="P2059" t="str">
            <v/>
          </cell>
          <cell r="Q2059" t="str">
            <v/>
          </cell>
          <cell r="T2059" t="str">
            <v/>
          </cell>
          <cell r="U2059" t="str">
            <v/>
          </cell>
          <cell r="W2059" t="str">
            <v/>
          </cell>
          <cell r="X2059" t="str">
            <v/>
          </cell>
          <cell r="AB2059">
            <v>0</v>
          </cell>
          <cell r="AC2059">
            <v>0</v>
          </cell>
          <cell r="AD2059">
            <v>0</v>
          </cell>
          <cell r="AJ2059">
            <v>0</v>
          </cell>
          <cell r="AK2059">
            <v>0</v>
          </cell>
        </row>
        <row r="2060">
          <cell r="B2060" t="str">
            <v/>
          </cell>
          <cell r="H2060" t="str">
            <v/>
          </cell>
          <cell r="J2060" t="str">
            <v/>
          </cell>
          <cell r="N2060" t="str">
            <v/>
          </cell>
          <cell r="O2060" t="str">
            <v/>
          </cell>
          <cell r="P2060" t="str">
            <v/>
          </cell>
          <cell r="Q2060" t="str">
            <v/>
          </cell>
          <cell r="T2060" t="str">
            <v/>
          </cell>
          <cell r="U2060" t="str">
            <v/>
          </cell>
          <cell r="W2060" t="str">
            <v/>
          </cell>
          <cell r="X2060" t="str">
            <v/>
          </cell>
          <cell r="AB2060">
            <v>0</v>
          </cell>
          <cell r="AC2060">
            <v>0</v>
          </cell>
          <cell r="AD2060">
            <v>0</v>
          </cell>
          <cell r="AJ2060">
            <v>0</v>
          </cell>
          <cell r="AK2060">
            <v>0</v>
          </cell>
        </row>
        <row r="2061">
          <cell r="B2061" t="str">
            <v/>
          </cell>
          <cell r="H2061" t="str">
            <v/>
          </cell>
          <cell r="J2061" t="str">
            <v/>
          </cell>
          <cell r="N2061" t="str">
            <v/>
          </cell>
          <cell r="O2061" t="str">
            <v/>
          </cell>
          <cell r="P2061" t="str">
            <v/>
          </cell>
          <cell r="Q2061" t="str">
            <v/>
          </cell>
          <cell r="T2061" t="str">
            <v/>
          </cell>
          <cell r="U2061" t="str">
            <v/>
          </cell>
          <cell r="W2061" t="str">
            <v/>
          </cell>
          <cell r="X2061" t="str">
            <v/>
          </cell>
          <cell r="AB2061">
            <v>0</v>
          </cell>
          <cell r="AC2061">
            <v>0</v>
          </cell>
          <cell r="AD2061">
            <v>0</v>
          </cell>
          <cell r="AJ2061">
            <v>0</v>
          </cell>
          <cell r="AK2061">
            <v>0</v>
          </cell>
        </row>
        <row r="2062">
          <cell r="B2062" t="str">
            <v/>
          </cell>
          <cell r="H2062" t="str">
            <v/>
          </cell>
          <cell r="J2062" t="str">
            <v/>
          </cell>
          <cell r="N2062" t="str">
            <v/>
          </cell>
          <cell r="O2062" t="str">
            <v/>
          </cell>
          <cell r="P2062" t="str">
            <v/>
          </cell>
          <cell r="Q2062" t="str">
            <v/>
          </cell>
          <cell r="T2062" t="str">
            <v/>
          </cell>
          <cell r="U2062" t="str">
            <v/>
          </cell>
          <cell r="W2062" t="str">
            <v/>
          </cell>
          <cell r="X2062" t="str">
            <v/>
          </cell>
          <cell r="AB2062">
            <v>0</v>
          </cell>
          <cell r="AC2062">
            <v>0</v>
          </cell>
          <cell r="AD2062">
            <v>0</v>
          </cell>
          <cell r="AJ2062">
            <v>0</v>
          </cell>
          <cell r="AK2062">
            <v>0</v>
          </cell>
        </row>
        <row r="2063">
          <cell r="B2063" t="str">
            <v/>
          </cell>
          <cell r="H2063" t="str">
            <v/>
          </cell>
          <cell r="J2063" t="str">
            <v/>
          </cell>
          <cell r="N2063" t="str">
            <v/>
          </cell>
          <cell r="O2063" t="str">
            <v/>
          </cell>
          <cell r="P2063" t="str">
            <v/>
          </cell>
          <cell r="Q2063" t="str">
            <v/>
          </cell>
          <cell r="T2063" t="str">
            <v/>
          </cell>
          <cell r="U2063" t="str">
            <v/>
          </cell>
          <cell r="W2063" t="str">
            <v/>
          </cell>
          <cell r="X2063" t="str">
            <v/>
          </cell>
          <cell r="AB2063">
            <v>0</v>
          </cell>
          <cell r="AC2063">
            <v>0</v>
          </cell>
          <cell r="AD2063">
            <v>0</v>
          </cell>
          <cell r="AJ2063">
            <v>0</v>
          </cell>
          <cell r="AK2063">
            <v>0</v>
          </cell>
        </row>
        <row r="2064">
          <cell r="B2064" t="str">
            <v/>
          </cell>
          <cell r="H2064" t="str">
            <v/>
          </cell>
          <cell r="J2064" t="str">
            <v/>
          </cell>
          <cell r="N2064" t="str">
            <v/>
          </cell>
          <cell r="O2064" t="str">
            <v/>
          </cell>
          <cell r="P2064" t="str">
            <v/>
          </cell>
          <cell r="Q2064" t="str">
            <v/>
          </cell>
          <cell r="T2064" t="str">
            <v/>
          </cell>
          <cell r="U2064" t="str">
            <v/>
          </cell>
          <cell r="W2064" t="str">
            <v/>
          </cell>
          <cell r="X2064" t="str">
            <v/>
          </cell>
          <cell r="AB2064">
            <v>0</v>
          </cell>
          <cell r="AC2064">
            <v>0</v>
          </cell>
          <cell r="AD2064">
            <v>0</v>
          </cell>
          <cell r="AJ2064">
            <v>0</v>
          </cell>
          <cell r="AK2064">
            <v>0</v>
          </cell>
        </row>
        <row r="2065">
          <cell r="B2065" t="str">
            <v/>
          </cell>
          <cell r="H2065" t="str">
            <v/>
          </cell>
          <cell r="J2065" t="str">
            <v/>
          </cell>
          <cell r="N2065" t="str">
            <v/>
          </cell>
          <cell r="O2065" t="str">
            <v/>
          </cell>
          <cell r="P2065" t="str">
            <v/>
          </cell>
          <cell r="Q2065" t="str">
            <v/>
          </cell>
          <cell r="T2065" t="str">
            <v/>
          </cell>
          <cell r="U2065" t="str">
            <v/>
          </cell>
          <cell r="W2065" t="str">
            <v/>
          </cell>
          <cell r="X2065" t="str">
            <v/>
          </cell>
          <cell r="AB2065">
            <v>0</v>
          </cell>
          <cell r="AC2065">
            <v>0</v>
          </cell>
          <cell r="AD2065">
            <v>0</v>
          </cell>
          <cell r="AJ2065">
            <v>0</v>
          </cell>
          <cell r="AK2065">
            <v>0</v>
          </cell>
        </row>
        <row r="2066">
          <cell r="B2066" t="str">
            <v/>
          </cell>
          <cell r="H2066" t="str">
            <v/>
          </cell>
          <cell r="J2066" t="str">
            <v/>
          </cell>
          <cell r="N2066" t="str">
            <v/>
          </cell>
          <cell r="O2066" t="str">
            <v/>
          </cell>
          <cell r="P2066" t="str">
            <v/>
          </cell>
          <cell r="Q2066" t="str">
            <v/>
          </cell>
          <cell r="T2066" t="str">
            <v/>
          </cell>
          <cell r="U2066" t="str">
            <v/>
          </cell>
          <cell r="W2066" t="str">
            <v/>
          </cell>
          <cell r="X2066" t="str">
            <v/>
          </cell>
          <cell r="AB2066">
            <v>0</v>
          </cell>
          <cell r="AC2066">
            <v>0</v>
          </cell>
          <cell r="AD2066">
            <v>0</v>
          </cell>
          <cell r="AJ2066">
            <v>0</v>
          </cell>
          <cell r="AK2066">
            <v>0</v>
          </cell>
        </row>
        <row r="2067">
          <cell r="B2067" t="str">
            <v/>
          </cell>
          <cell r="H2067" t="str">
            <v/>
          </cell>
          <cell r="J2067" t="str">
            <v/>
          </cell>
          <cell r="N2067" t="str">
            <v/>
          </cell>
          <cell r="O2067" t="str">
            <v/>
          </cell>
          <cell r="P2067" t="str">
            <v/>
          </cell>
          <cell r="Q2067" t="str">
            <v/>
          </cell>
          <cell r="T2067" t="str">
            <v/>
          </cell>
          <cell r="U2067" t="str">
            <v/>
          </cell>
          <cell r="W2067" t="str">
            <v/>
          </cell>
          <cell r="X2067" t="str">
            <v/>
          </cell>
          <cell r="AB2067">
            <v>0</v>
          </cell>
          <cell r="AC2067">
            <v>0</v>
          </cell>
          <cell r="AD2067">
            <v>0</v>
          </cell>
          <cell r="AJ2067">
            <v>0</v>
          </cell>
          <cell r="AK2067">
            <v>0</v>
          </cell>
        </row>
        <row r="2068">
          <cell r="B2068" t="str">
            <v/>
          </cell>
          <cell r="H2068" t="str">
            <v/>
          </cell>
          <cell r="J2068" t="str">
            <v/>
          </cell>
          <cell r="N2068" t="str">
            <v/>
          </cell>
          <cell r="O2068" t="str">
            <v/>
          </cell>
          <cell r="P2068" t="str">
            <v/>
          </cell>
          <cell r="Q2068" t="str">
            <v/>
          </cell>
          <cell r="T2068" t="str">
            <v/>
          </cell>
          <cell r="U2068" t="str">
            <v/>
          </cell>
          <cell r="W2068" t="str">
            <v/>
          </cell>
          <cell r="X2068" t="str">
            <v/>
          </cell>
          <cell r="AB2068">
            <v>0</v>
          </cell>
          <cell r="AC2068">
            <v>0</v>
          </cell>
          <cell r="AD2068">
            <v>0</v>
          </cell>
          <cell r="AJ2068">
            <v>0</v>
          </cell>
          <cell r="AK2068">
            <v>0</v>
          </cell>
        </row>
        <row r="2069">
          <cell r="B2069" t="str">
            <v/>
          </cell>
          <cell r="H2069" t="str">
            <v/>
          </cell>
          <cell r="J2069" t="str">
            <v/>
          </cell>
          <cell r="N2069" t="str">
            <v/>
          </cell>
          <cell r="O2069" t="str">
            <v/>
          </cell>
          <cell r="P2069" t="str">
            <v/>
          </cell>
          <cell r="Q2069" t="str">
            <v/>
          </cell>
          <cell r="T2069" t="str">
            <v/>
          </cell>
          <cell r="U2069" t="str">
            <v/>
          </cell>
          <cell r="W2069" t="str">
            <v/>
          </cell>
          <cell r="X2069" t="str">
            <v/>
          </cell>
          <cell r="AB2069">
            <v>0</v>
          </cell>
          <cell r="AC2069">
            <v>0</v>
          </cell>
          <cell r="AD2069">
            <v>0</v>
          </cell>
          <cell r="AJ2069">
            <v>0</v>
          </cell>
          <cell r="AK2069">
            <v>0</v>
          </cell>
        </row>
        <row r="2070">
          <cell r="B2070" t="str">
            <v/>
          </cell>
          <cell r="H2070" t="str">
            <v/>
          </cell>
          <cell r="J2070" t="str">
            <v/>
          </cell>
          <cell r="N2070" t="str">
            <v/>
          </cell>
          <cell r="O2070" t="str">
            <v/>
          </cell>
          <cell r="P2070" t="str">
            <v/>
          </cell>
          <cell r="Q2070" t="str">
            <v/>
          </cell>
          <cell r="T2070" t="str">
            <v/>
          </cell>
          <cell r="U2070" t="str">
            <v/>
          </cell>
          <cell r="W2070" t="str">
            <v/>
          </cell>
          <cell r="X2070" t="str">
            <v/>
          </cell>
          <cell r="AB2070">
            <v>0</v>
          </cell>
          <cell r="AC2070">
            <v>0</v>
          </cell>
          <cell r="AD2070">
            <v>0</v>
          </cell>
          <cell r="AJ2070">
            <v>0</v>
          </cell>
          <cell r="AK2070">
            <v>0</v>
          </cell>
        </row>
        <row r="2071">
          <cell r="B2071" t="str">
            <v/>
          </cell>
          <cell r="H2071" t="str">
            <v/>
          </cell>
          <cell r="J2071" t="str">
            <v/>
          </cell>
          <cell r="N2071" t="str">
            <v/>
          </cell>
          <cell r="O2071" t="str">
            <v/>
          </cell>
          <cell r="P2071" t="str">
            <v/>
          </cell>
          <cell r="Q2071" t="str">
            <v/>
          </cell>
          <cell r="T2071" t="str">
            <v/>
          </cell>
          <cell r="U2071" t="str">
            <v/>
          </cell>
          <cell r="W2071" t="str">
            <v/>
          </cell>
          <cell r="X2071" t="str">
            <v/>
          </cell>
          <cell r="AB2071">
            <v>0</v>
          </cell>
          <cell r="AC2071">
            <v>0</v>
          </cell>
          <cell r="AD2071">
            <v>0</v>
          </cell>
          <cell r="AJ2071">
            <v>0</v>
          </cell>
          <cell r="AK2071">
            <v>0</v>
          </cell>
        </row>
        <row r="2072">
          <cell r="B2072" t="str">
            <v/>
          </cell>
          <cell r="H2072" t="str">
            <v/>
          </cell>
          <cell r="J2072" t="str">
            <v/>
          </cell>
          <cell r="N2072" t="str">
            <v/>
          </cell>
          <cell r="O2072" t="str">
            <v/>
          </cell>
          <cell r="P2072" t="str">
            <v/>
          </cell>
          <cell r="Q2072" t="str">
            <v/>
          </cell>
          <cell r="T2072" t="str">
            <v/>
          </cell>
          <cell r="U2072" t="str">
            <v/>
          </cell>
          <cell r="W2072" t="str">
            <v/>
          </cell>
          <cell r="X2072" t="str">
            <v/>
          </cell>
          <cell r="AB2072">
            <v>0</v>
          </cell>
          <cell r="AC2072">
            <v>0</v>
          </cell>
          <cell r="AD2072">
            <v>0</v>
          </cell>
          <cell r="AJ2072">
            <v>0</v>
          </cell>
          <cell r="AK2072">
            <v>0</v>
          </cell>
        </row>
        <row r="2073">
          <cell r="B2073" t="str">
            <v/>
          </cell>
          <cell r="H2073" t="str">
            <v/>
          </cell>
          <cell r="J2073" t="str">
            <v/>
          </cell>
          <cell r="N2073" t="str">
            <v/>
          </cell>
          <cell r="O2073" t="str">
            <v/>
          </cell>
          <cell r="P2073" t="str">
            <v/>
          </cell>
          <cell r="Q2073" t="str">
            <v/>
          </cell>
          <cell r="T2073" t="str">
            <v/>
          </cell>
          <cell r="U2073" t="str">
            <v/>
          </cell>
          <cell r="W2073" t="str">
            <v/>
          </cell>
          <cell r="X2073" t="str">
            <v/>
          </cell>
          <cell r="AB2073">
            <v>0</v>
          </cell>
          <cell r="AC2073">
            <v>0</v>
          </cell>
          <cell r="AD2073">
            <v>0</v>
          </cell>
          <cell r="AJ2073">
            <v>0</v>
          </cell>
          <cell r="AK2073">
            <v>0</v>
          </cell>
        </row>
        <row r="2074">
          <cell r="B2074" t="str">
            <v/>
          </cell>
          <cell r="H2074" t="str">
            <v/>
          </cell>
          <cell r="J2074" t="str">
            <v/>
          </cell>
          <cell r="N2074" t="str">
            <v/>
          </cell>
          <cell r="O2074" t="str">
            <v/>
          </cell>
          <cell r="P2074" t="str">
            <v/>
          </cell>
          <cell r="Q2074" t="str">
            <v/>
          </cell>
          <cell r="T2074" t="str">
            <v/>
          </cell>
          <cell r="U2074" t="str">
            <v/>
          </cell>
          <cell r="W2074" t="str">
            <v/>
          </cell>
          <cell r="X2074" t="str">
            <v/>
          </cell>
          <cell r="AB2074">
            <v>0</v>
          </cell>
          <cell r="AC2074">
            <v>0</v>
          </cell>
          <cell r="AD2074">
            <v>0</v>
          </cell>
          <cell r="AJ2074">
            <v>0</v>
          </cell>
          <cell r="AK2074">
            <v>0</v>
          </cell>
        </row>
        <row r="2075">
          <cell r="B2075" t="str">
            <v/>
          </cell>
          <cell r="H2075" t="str">
            <v/>
          </cell>
          <cell r="J2075" t="str">
            <v/>
          </cell>
          <cell r="N2075" t="str">
            <v/>
          </cell>
          <cell r="O2075" t="str">
            <v/>
          </cell>
          <cell r="P2075" t="str">
            <v/>
          </cell>
          <cell r="Q2075" t="str">
            <v/>
          </cell>
          <cell r="T2075" t="str">
            <v/>
          </cell>
          <cell r="U2075" t="str">
            <v/>
          </cell>
          <cell r="W2075" t="str">
            <v/>
          </cell>
          <cell r="X2075" t="str">
            <v/>
          </cell>
          <cell r="AB2075">
            <v>0</v>
          </cell>
          <cell r="AC2075">
            <v>0</v>
          </cell>
          <cell r="AD2075">
            <v>0</v>
          </cell>
          <cell r="AJ2075">
            <v>0</v>
          </cell>
          <cell r="AK2075">
            <v>0</v>
          </cell>
        </row>
        <row r="2076">
          <cell r="B2076" t="str">
            <v/>
          </cell>
          <cell r="H2076" t="str">
            <v/>
          </cell>
          <cell r="J2076" t="str">
            <v/>
          </cell>
          <cell r="N2076" t="str">
            <v/>
          </cell>
          <cell r="O2076" t="str">
            <v/>
          </cell>
          <cell r="P2076" t="str">
            <v/>
          </cell>
          <cell r="Q2076" t="str">
            <v/>
          </cell>
          <cell r="T2076" t="str">
            <v/>
          </cell>
          <cell r="U2076" t="str">
            <v/>
          </cell>
          <cell r="W2076" t="str">
            <v/>
          </cell>
          <cell r="X2076" t="str">
            <v/>
          </cell>
          <cell r="AB2076">
            <v>0</v>
          </cell>
          <cell r="AC2076">
            <v>0</v>
          </cell>
          <cell r="AD2076">
            <v>0</v>
          </cell>
          <cell r="AJ2076">
            <v>0</v>
          </cell>
          <cell r="AK2076">
            <v>0</v>
          </cell>
        </row>
        <row r="2077">
          <cell r="B2077" t="str">
            <v/>
          </cell>
          <cell r="H2077" t="str">
            <v/>
          </cell>
          <cell r="J2077" t="str">
            <v/>
          </cell>
          <cell r="N2077" t="str">
            <v/>
          </cell>
          <cell r="O2077" t="str">
            <v/>
          </cell>
          <cell r="P2077" t="str">
            <v/>
          </cell>
          <cell r="Q2077" t="str">
            <v/>
          </cell>
          <cell r="T2077" t="str">
            <v/>
          </cell>
          <cell r="U2077" t="str">
            <v/>
          </cell>
          <cell r="W2077" t="str">
            <v/>
          </cell>
          <cell r="X2077" t="str">
            <v/>
          </cell>
          <cell r="AB2077">
            <v>0</v>
          </cell>
          <cell r="AC2077">
            <v>0</v>
          </cell>
          <cell r="AD2077">
            <v>0</v>
          </cell>
          <cell r="AJ2077">
            <v>0</v>
          </cell>
          <cell r="AK2077">
            <v>0</v>
          </cell>
        </row>
        <row r="2078">
          <cell r="B2078" t="str">
            <v/>
          </cell>
          <cell r="H2078" t="str">
            <v/>
          </cell>
          <cell r="J2078" t="str">
            <v/>
          </cell>
          <cell r="N2078" t="str">
            <v/>
          </cell>
          <cell r="O2078" t="str">
            <v/>
          </cell>
          <cell r="P2078" t="str">
            <v/>
          </cell>
          <cell r="Q2078" t="str">
            <v/>
          </cell>
          <cell r="T2078" t="str">
            <v/>
          </cell>
          <cell r="U2078" t="str">
            <v/>
          </cell>
          <cell r="W2078" t="str">
            <v/>
          </cell>
          <cell r="X2078" t="str">
            <v/>
          </cell>
          <cell r="AB2078">
            <v>0</v>
          </cell>
          <cell r="AC2078">
            <v>0</v>
          </cell>
          <cell r="AD2078">
            <v>0</v>
          </cell>
          <cell r="AJ2078">
            <v>0</v>
          </cell>
          <cell r="AK2078">
            <v>0</v>
          </cell>
        </row>
        <row r="2079">
          <cell r="B2079" t="str">
            <v/>
          </cell>
          <cell r="H2079" t="str">
            <v/>
          </cell>
          <cell r="J2079" t="str">
            <v/>
          </cell>
          <cell r="N2079" t="str">
            <v/>
          </cell>
          <cell r="O2079" t="str">
            <v/>
          </cell>
          <cell r="P2079" t="str">
            <v/>
          </cell>
          <cell r="Q2079" t="str">
            <v/>
          </cell>
          <cell r="T2079" t="str">
            <v/>
          </cell>
          <cell r="U2079" t="str">
            <v/>
          </cell>
          <cell r="W2079" t="str">
            <v/>
          </cell>
          <cell r="X2079" t="str">
            <v/>
          </cell>
          <cell r="AB2079">
            <v>0</v>
          </cell>
          <cell r="AC2079">
            <v>0</v>
          </cell>
          <cell r="AD2079">
            <v>0</v>
          </cell>
          <cell r="AJ2079">
            <v>0</v>
          </cell>
          <cell r="AK2079">
            <v>0</v>
          </cell>
        </row>
        <row r="2080">
          <cell r="B2080" t="str">
            <v/>
          </cell>
          <cell r="H2080" t="str">
            <v/>
          </cell>
          <cell r="J2080" t="str">
            <v/>
          </cell>
          <cell r="N2080" t="str">
            <v/>
          </cell>
          <cell r="O2080" t="str">
            <v/>
          </cell>
          <cell r="P2080" t="str">
            <v/>
          </cell>
          <cell r="Q2080" t="str">
            <v/>
          </cell>
          <cell r="T2080" t="str">
            <v/>
          </cell>
          <cell r="U2080" t="str">
            <v/>
          </cell>
          <cell r="W2080" t="str">
            <v/>
          </cell>
          <cell r="X2080" t="str">
            <v/>
          </cell>
          <cell r="AB2080">
            <v>0</v>
          </cell>
          <cell r="AC2080">
            <v>0</v>
          </cell>
          <cell r="AD2080">
            <v>0</v>
          </cell>
          <cell r="AJ2080">
            <v>0</v>
          </cell>
          <cell r="AK2080">
            <v>0</v>
          </cell>
        </row>
        <row r="2081">
          <cell r="B2081" t="str">
            <v/>
          </cell>
          <cell r="H2081" t="str">
            <v/>
          </cell>
          <cell r="J2081" t="str">
            <v/>
          </cell>
          <cell r="N2081" t="str">
            <v/>
          </cell>
          <cell r="O2081" t="str">
            <v/>
          </cell>
          <cell r="P2081" t="str">
            <v/>
          </cell>
          <cell r="Q2081" t="str">
            <v/>
          </cell>
          <cell r="T2081" t="str">
            <v/>
          </cell>
          <cell r="U2081" t="str">
            <v/>
          </cell>
          <cell r="W2081" t="str">
            <v/>
          </cell>
          <cell r="X2081" t="str">
            <v/>
          </cell>
          <cell r="AB2081">
            <v>0</v>
          </cell>
          <cell r="AC2081">
            <v>0</v>
          </cell>
          <cell r="AD2081">
            <v>0</v>
          </cell>
          <cell r="AJ2081">
            <v>0</v>
          </cell>
          <cell r="AK2081">
            <v>0</v>
          </cell>
        </row>
        <row r="2082">
          <cell r="B2082" t="str">
            <v/>
          </cell>
          <cell r="H2082" t="str">
            <v/>
          </cell>
          <cell r="J2082" t="str">
            <v/>
          </cell>
          <cell r="N2082" t="str">
            <v/>
          </cell>
          <cell r="O2082" t="str">
            <v/>
          </cell>
          <cell r="P2082" t="str">
            <v/>
          </cell>
          <cell r="Q2082" t="str">
            <v/>
          </cell>
          <cell r="T2082" t="str">
            <v/>
          </cell>
          <cell r="U2082" t="str">
            <v/>
          </cell>
          <cell r="W2082" t="str">
            <v/>
          </cell>
          <cell r="X2082" t="str">
            <v/>
          </cell>
          <cell r="AB2082">
            <v>0</v>
          </cell>
          <cell r="AC2082">
            <v>0</v>
          </cell>
          <cell r="AD2082">
            <v>0</v>
          </cell>
          <cell r="AJ2082">
            <v>0</v>
          </cell>
          <cell r="AK2082">
            <v>0</v>
          </cell>
        </row>
        <row r="2083">
          <cell r="B2083" t="str">
            <v/>
          </cell>
          <cell r="H2083" t="str">
            <v/>
          </cell>
          <cell r="J2083" t="str">
            <v/>
          </cell>
          <cell r="N2083" t="str">
            <v/>
          </cell>
          <cell r="O2083" t="str">
            <v/>
          </cell>
          <cell r="P2083" t="str">
            <v/>
          </cell>
          <cell r="Q2083" t="str">
            <v/>
          </cell>
          <cell r="T2083" t="str">
            <v/>
          </cell>
          <cell r="U2083" t="str">
            <v/>
          </cell>
          <cell r="W2083" t="str">
            <v/>
          </cell>
          <cell r="X2083" t="str">
            <v/>
          </cell>
          <cell r="AB2083">
            <v>0</v>
          </cell>
          <cell r="AC2083">
            <v>0</v>
          </cell>
          <cell r="AD2083">
            <v>0</v>
          </cell>
          <cell r="AJ2083">
            <v>0</v>
          </cell>
          <cell r="AK2083">
            <v>0</v>
          </cell>
        </row>
        <row r="2084">
          <cell r="B2084" t="str">
            <v/>
          </cell>
          <cell r="H2084" t="str">
            <v/>
          </cell>
          <cell r="J2084" t="str">
            <v/>
          </cell>
          <cell r="N2084" t="str">
            <v/>
          </cell>
          <cell r="O2084" t="str">
            <v/>
          </cell>
          <cell r="P2084" t="str">
            <v/>
          </cell>
          <cell r="Q2084" t="str">
            <v/>
          </cell>
          <cell r="T2084" t="str">
            <v/>
          </cell>
          <cell r="U2084" t="str">
            <v/>
          </cell>
          <cell r="W2084" t="str">
            <v/>
          </cell>
          <cell r="X2084" t="str">
            <v/>
          </cell>
          <cell r="AB2084">
            <v>0</v>
          </cell>
          <cell r="AC2084">
            <v>0</v>
          </cell>
          <cell r="AD2084">
            <v>0</v>
          </cell>
          <cell r="AJ2084">
            <v>0</v>
          </cell>
          <cell r="AK2084">
            <v>0</v>
          </cell>
        </row>
        <row r="2085">
          <cell r="B2085" t="str">
            <v/>
          </cell>
          <cell r="H2085" t="str">
            <v/>
          </cell>
          <cell r="J2085" t="str">
            <v/>
          </cell>
          <cell r="N2085" t="str">
            <v/>
          </cell>
          <cell r="O2085" t="str">
            <v/>
          </cell>
          <cell r="P2085" t="str">
            <v/>
          </cell>
          <cell r="Q2085" t="str">
            <v/>
          </cell>
          <cell r="T2085" t="str">
            <v/>
          </cell>
          <cell r="U2085" t="str">
            <v/>
          </cell>
          <cell r="W2085" t="str">
            <v/>
          </cell>
          <cell r="X2085" t="str">
            <v/>
          </cell>
          <cell r="AB2085">
            <v>0</v>
          </cell>
          <cell r="AC2085">
            <v>0</v>
          </cell>
          <cell r="AD2085">
            <v>0</v>
          </cell>
          <cell r="AJ2085">
            <v>0</v>
          </cell>
          <cell r="AK2085">
            <v>0</v>
          </cell>
        </row>
        <row r="2086">
          <cell r="B2086" t="str">
            <v/>
          </cell>
          <cell r="H2086" t="str">
            <v/>
          </cell>
          <cell r="J2086" t="str">
            <v/>
          </cell>
          <cell r="N2086" t="str">
            <v/>
          </cell>
          <cell r="O2086" t="str">
            <v/>
          </cell>
          <cell r="P2086" t="str">
            <v/>
          </cell>
          <cell r="Q2086" t="str">
            <v/>
          </cell>
          <cell r="T2086" t="str">
            <v/>
          </cell>
          <cell r="U2086" t="str">
            <v/>
          </cell>
          <cell r="W2086" t="str">
            <v/>
          </cell>
          <cell r="X2086" t="str">
            <v/>
          </cell>
          <cell r="AB2086">
            <v>0</v>
          </cell>
          <cell r="AC2086">
            <v>0</v>
          </cell>
          <cell r="AD2086">
            <v>0</v>
          </cell>
          <cell r="AJ2086">
            <v>0</v>
          </cell>
          <cell r="AK2086">
            <v>0</v>
          </cell>
        </row>
        <row r="2087">
          <cell r="B2087" t="str">
            <v/>
          </cell>
          <cell r="H2087" t="str">
            <v/>
          </cell>
          <cell r="J2087" t="str">
            <v/>
          </cell>
          <cell r="N2087" t="str">
            <v/>
          </cell>
          <cell r="O2087" t="str">
            <v/>
          </cell>
          <cell r="P2087" t="str">
            <v/>
          </cell>
          <cell r="Q2087" t="str">
            <v/>
          </cell>
          <cell r="T2087" t="str">
            <v/>
          </cell>
          <cell r="U2087" t="str">
            <v/>
          </cell>
          <cell r="W2087" t="str">
            <v/>
          </cell>
          <cell r="X2087" t="str">
            <v/>
          </cell>
          <cell r="AB2087">
            <v>0</v>
          </cell>
          <cell r="AC2087">
            <v>0</v>
          </cell>
          <cell r="AD2087">
            <v>0</v>
          </cell>
          <cell r="AJ2087">
            <v>0</v>
          </cell>
          <cell r="AK2087">
            <v>0</v>
          </cell>
        </row>
        <row r="2088">
          <cell r="B2088" t="str">
            <v/>
          </cell>
          <cell r="H2088" t="str">
            <v/>
          </cell>
          <cell r="J2088" t="str">
            <v/>
          </cell>
          <cell r="N2088" t="str">
            <v/>
          </cell>
          <cell r="O2088" t="str">
            <v/>
          </cell>
          <cell r="P2088" t="str">
            <v/>
          </cell>
          <cell r="Q2088" t="str">
            <v/>
          </cell>
          <cell r="T2088" t="str">
            <v/>
          </cell>
          <cell r="U2088" t="str">
            <v/>
          </cell>
          <cell r="W2088" t="str">
            <v/>
          </cell>
          <cell r="X2088" t="str">
            <v/>
          </cell>
          <cell r="AB2088">
            <v>0</v>
          </cell>
          <cell r="AC2088">
            <v>0</v>
          </cell>
          <cell r="AD2088">
            <v>0</v>
          </cell>
          <cell r="AJ2088">
            <v>0</v>
          </cell>
          <cell r="AK2088">
            <v>0</v>
          </cell>
        </row>
        <row r="2089">
          <cell r="B2089" t="str">
            <v/>
          </cell>
          <cell r="H2089" t="str">
            <v/>
          </cell>
          <cell r="J2089" t="str">
            <v/>
          </cell>
          <cell r="N2089" t="str">
            <v/>
          </cell>
          <cell r="O2089" t="str">
            <v/>
          </cell>
          <cell r="P2089" t="str">
            <v/>
          </cell>
          <cell r="Q2089" t="str">
            <v/>
          </cell>
          <cell r="T2089" t="str">
            <v/>
          </cell>
          <cell r="U2089" t="str">
            <v/>
          </cell>
          <cell r="W2089" t="str">
            <v/>
          </cell>
          <cell r="X2089" t="str">
            <v/>
          </cell>
          <cell r="AB2089">
            <v>0</v>
          </cell>
          <cell r="AC2089">
            <v>0</v>
          </cell>
          <cell r="AD2089">
            <v>0</v>
          </cell>
          <cell r="AJ2089">
            <v>0</v>
          </cell>
          <cell r="AK2089">
            <v>0</v>
          </cell>
        </row>
        <row r="2090">
          <cell r="B2090" t="str">
            <v/>
          </cell>
          <cell r="H2090" t="str">
            <v/>
          </cell>
          <cell r="J2090" t="str">
            <v/>
          </cell>
          <cell r="N2090" t="str">
            <v/>
          </cell>
          <cell r="O2090" t="str">
            <v/>
          </cell>
          <cell r="P2090" t="str">
            <v/>
          </cell>
          <cell r="Q2090" t="str">
            <v/>
          </cell>
          <cell r="T2090" t="str">
            <v/>
          </cell>
          <cell r="U2090" t="str">
            <v/>
          </cell>
          <cell r="W2090" t="str">
            <v/>
          </cell>
          <cell r="X2090" t="str">
            <v/>
          </cell>
          <cell r="AB2090">
            <v>0</v>
          </cell>
          <cell r="AC2090">
            <v>0</v>
          </cell>
          <cell r="AD2090">
            <v>0</v>
          </cell>
          <cell r="AJ2090">
            <v>0</v>
          </cell>
          <cell r="AK2090">
            <v>0</v>
          </cell>
        </row>
        <row r="2091">
          <cell r="B2091" t="str">
            <v/>
          </cell>
          <cell r="H2091" t="str">
            <v/>
          </cell>
          <cell r="J2091" t="str">
            <v/>
          </cell>
          <cell r="N2091" t="str">
            <v/>
          </cell>
          <cell r="O2091" t="str">
            <v/>
          </cell>
          <cell r="P2091" t="str">
            <v/>
          </cell>
          <cell r="Q2091" t="str">
            <v/>
          </cell>
          <cell r="T2091" t="str">
            <v/>
          </cell>
          <cell r="U2091" t="str">
            <v/>
          </cell>
          <cell r="W2091" t="str">
            <v/>
          </cell>
          <cell r="X2091" t="str">
            <v/>
          </cell>
          <cell r="AB2091">
            <v>0</v>
          </cell>
          <cell r="AC2091">
            <v>0</v>
          </cell>
          <cell r="AD2091">
            <v>0</v>
          </cell>
          <cell r="AJ2091">
            <v>0</v>
          </cell>
          <cell r="AK2091">
            <v>0</v>
          </cell>
        </row>
        <row r="2092">
          <cell r="B2092" t="str">
            <v/>
          </cell>
          <cell r="H2092" t="str">
            <v/>
          </cell>
          <cell r="J2092" t="str">
            <v/>
          </cell>
          <cell r="N2092" t="str">
            <v/>
          </cell>
          <cell r="O2092" t="str">
            <v/>
          </cell>
          <cell r="P2092" t="str">
            <v/>
          </cell>
          <cell r="Q2092" t="str">
            <v/>
          </cell>
          <cell r="T2092" t="str">
            <v/>
          </cell>
          <cell r="U2092" t="str">
            <v/>
          </cell>
          <cell r="W2092" t="str">
            <v/>
          </cell>
          <cell r="X2092" t="str">
            <v/>
          </cell>
          <cell r="AB2092">
            <v>0</v>
          </cell>
          <cell r="AC2092">
            <v>0</v>
          </cell>
          <cell r="AD2092">
            <v>0</v>
          </cell>
          <cell r="AJ2092">
            <v>0</v>
          </cell>
          <cell r="AK2092">
            <v>0</v>
          </cell>
        </row>
        <row r="2093">
          <cell r="B2093" t="str">
            <v/>
          </cell>
          <cell r="H2093" t="str">
            <v/>
          </cell>
          <cell r="J2093" t="str">
            <v/>
          </cell>
          <cell r="N2093" t="str">
            <v/>
          </cell>
          <cell r="O2093" t="str">
            <v/>
          </cell>
          <cell r="P2093" t="str">
            <v/>
          </cell>
          <cell r="Q2093" t="str">
            <v/>
          </cell>
          <cell r="T2093" t="str">
            <v/>
          </cell>
          <cell r="U2093" t="str">
            <v/>
          </cell>
          <cell r="W2093" t="str">
            <v/>
          </cell>
          <cell r="X2093" t="str">
            <v/>
          </cell>
          <cell r="AB2093">
            <v>0</v>
          </cell>
          <cell r="AC2093">
            <v>0</v>
          </cell>
          <cell r="AD2093">
            <v>0</v>
          </cell>
          <cell r="AJ2093">
            <v>0</v>
          </cell>
          <cell r="AK2093">
            <v>0</v>
          </cell>
        </row>
        <row r="2094">
          <cell r="B2094" t="str">
            <v/>
          </cell>
          <cell r="H2094" t="str">
            <v/>
          </cell>
          <cell r="J2094" t="str">
            <v/>
          </cell>
          <cell r="N2094" t="str">
            <v/>
          </cell>
          <cell r="O2094" t="str">
            <v/>
          </cell>
          <cell r="P2094" t="str">
            <v/>
          </cell>
          <cell r="Q2094" t="str">
            <v/>
          </cell>
          <cell r="T2094" t="str">
            <v/>
          </cell>
          <cell r="U2094" t="str">
            <v/>
          </cell>
          <cell r="W2094" t="str">
            <v/>
          </cell>
          <cell r="X2094" t="str">
            <v/>
          </cell>
          <cell r="AB2094">
            <v>0</v>
          </cell>
          <cell r="AC2094">
            <v>0</v>
          </cell>
          <cell r="AD2094">
            <v>0</v>
          </cell>
          <cell r="AJ2094">
            <v>0</v>
          </cell>
          <cell r="AK2094">
            <v>0</v>
          </cell>
        </row>
        <row r="2095">
          <cell r="B2095" t="str">
            <v/>
          </cell>
          <cell r="H2095" t="str">
            <v/>
          </cell>
          <cell r="J2095" t="str">
            <v/>
          </cell>
          <cell r="N2095" t="str">
            <v/>
          </cell>
          <cell r="O2095" t="str">
            <v/>
          </cell>
          <cell r="P2095" t="str">
            <v/>
          </cell>
          <cell r="Q2095" t="str">
            <v/>
          </cell>
          <cell r="T2095" t="str">
            <v/>
          </cell>
          <cell r="U2095" t="str">
            <v/>
          </cell>
          <cell r="W2095" t="str">
            <v/>
          </cell>
          <cell r="X2095" t="str">
            <v/>
          </cell>
          <cell r="AB2095">
            <v>0</v>
          </cell>
          <cell r="AC2095">
            <v>0</v>
          </cell>
          <cell r="AD2095">
            <v>0</v>
          </cell>
          <cell r="AJ2095">
            <v>0</v>
          </cell>
          <cell r="AK2095">
            <v>0</v>
          </cell>
        </row>
        <row r="2096">
          <cell r="B2096" t="str">
            <v/>
          </cell>
          <cell r="H2096" t="str">
            <v/>
          </cell>
          <cell r="J2096" t="str">
            <v/>
          </cell>
          <cell r="N2096" t="str">
            <v/>
          </cell>
          <cell r="O2096" t="str">
            <v/>
          </cell>
          <cell r="P2096" t="str">
            <v/>
          </cell>
          <cell r="Q2096" t="str">
            <v/>
          </cell>
          <cell r="T2096" t="str">
            <v/>
          </cell>
          <cell r="U2096" t="str">
            <v/>
          </cell>
          <cell r="W2096" t="str">
            <v/>
          </cell>
          <cell r="X2096" t="str">
            <v/>
          </cell>
          <cell r="AB2096">
            <v>0</v>
          </cell>
          <cell r="AC2096">
            <v>0</v>
          </cell>
          <cell r="AD2096">
            <v>0</v>
          </cell>
          <cell r="AJ2096">
            <v>0</v>
          </cell>
          <cell r="AK2096">
            <v>0</v>
          </cell>
        </row>
        <row r="2097">
          <cell r="B2097" t="str">
            <v/>
          </cell>
          <cell r="H2097" t="str">
            <v/>
          </cell>
          <cell r="J2097" t="str">
            <v/>
          </cell>
          <cell r="N2097" t="str">
            <v/>
          </cell>
          <cell r="O2097" t="str">
            <v/>
          </cell>
          <cell r="P2097" t="str">
            <v/>
          </cell>
          <cell r="Q2097" t="str">
            <v/>
          </cell>
          <cell r="T2097" t="str">
            <v/>
          </cell>
          <cell r="U2097" t="str">
            <v/>
          </cell>
          <cell r="W2097" t="str">
            <v/>
          </cell>
          <cell r="X2097" t="str">
            <v/>
          </cell>
          <cell r="AB2097">
            <v>0</v>
          </cell>
          <cell r="AC2097">
            <v>0</v>
          </cell>
          <cell r="AD2097">
            <v>0</v>
          </cell>
          <cell r="AJ2097">
            <v>0</v>
          </cell>
          <cell r="AK2097">
            <v>0</v>
          </cell>
        </row>
        <row r="2098">
          <cell r="B2098" t="str">
            <v/>
          </cell>
          <cell r="H2098" t="str">
            <v/>
          </cell>
          <cell r="J2098" t="str">
            <v/>
          </cell>
          <cell r="N2098" t="str">
            <v/>
          </cell>
          <cell r="O2098" t="str">
            <v/>
          </cell>
          <cell r="P2098" t="str">
            <v/>
          </cell>
          <cell r="Q2098" t="str">
            <v/>
          </cell>
          <cell r="T2098" t="str">
            <v/>
          </cell>
          <cell r="U2098" t="str">
            <v/>
          </cell>
          <cell r="W2098" t="str">
            <v/>
          </cell>
          <cell r="X2098" t="str">
            <v/>
          </cell>
          <cell r="AB2098">
            <v>0</v>
          </cell>
          <cell r="AC2098">
            <v>0</v>
          </cell>
          <cell r="AD2098">
            <v>0</v>
          </cell>
          <cell r="AJ2098">
            <v>0</v>
          </cell>
          <cell r="AK2098">
            <v>0</v>
          </cell>
        </row>
        <row r="2099">
          <cell r="B2099" t="str">
            <v/>
          </cell>
          <cell r="H2099" t="str">
            <v/>
          </cell>
          <cell r="J2099" t="str">
            <v/>
          </cell>
          <cell r="N2099" t="str">
            <v/>
          </cell>
          <cell r="O2099" t="str">
            <v/>
          </cell>
          <cell r="P2099" t="str">
            <v/>
          </cell>
          <cell r="Q2099" t="str">
            <v/>
          </cell>
          <cell r="T2099" t="str">
            <v/>
          </cell>
          <cell r="U2099" t="str">
            <v/>
          </cell>
          <cell r="W2099" t="str">
            <v/>
          </cell>
          <cell r="X2099" t="str">
            <v/>
          </cell>
          <cell r="AB2099">
            <v>0</v>
          </cell>
          <cell r="AC2099">
            <v>0</v>
          </cell>
          <cell r="AD2099">
            <v>0</v>
          </cell>
          <cell r="AJ2099">
            <v>0</v>
          </cell>
          <cell r="AK2099">
            <v>0</v>
          </cell>
        </row>
        <row r="2100">
          <cell r="B2100" t="str">
            <v/>
          </cell>
          <cell r="H2100" t="str">
            <v/>
          </cell>
          <cell r="J2100" t="str">
            <v/>
          </cell>
          <cell r="N2100" t="str">
            <v/>
          </cell>
          <cell r="O2100" t="str">
            <v/>
          </cell>
          <cell r="P2100" t="str">
            <v/>
          </cell>
          <cell r="Q2100" t="str">
            <v/>
          </cell>
          <cell r="T2100" t="str">
            <v/>
          </cell>
          <cell r="U2100" t="str">
            <v/>
          </cell>
          <cell r="W2100" t="str">
            <v/>
          </cell>
          <cell r="X2100" t="str">
            <v/>
          </cell>
          <cell r="AB2100">
            <v>0</v>
          </cell>
          <cell r="AC2100">
            <v>0</v>
          </cell>
          <cell r="AD2100">
            <v>0</v>
          </cell>
          <cell r="AJ2100">
            <v>0</v>
          </cell>
          <cell r="AK2100">
            <v>0</v>
          </cell>
        </row>
        <row r="2101">
          <cell r="B2101" t="str">
            <v/>
          </cell>
          <cell r="H2101" t="str">
            <v/>
          </cell>
          <cell r="J2101" t="str">
            <v/>
          </cell>
          <cell r="N2101" t="str">
            <v/>
          </cell>
          <cell r="O2101" t="str">
            <v/>
          </cell>
          <cell r="P2101" t="str">
            <v/>
          </cell>
          <cell r="Q2101" t="str">
            <v/>
          </cell>
          <cell r="T2101" t="str">
            <v/>
          </cell>
          <cell r="U2101" t="str">
            <v/>
          </cell>
          <cell r="W2101" t="str">
            <v/>
          </cell>
          <cell r="X2101" t="str">
            <v/>
          </cell>
          <cell r="AB2101">
            <v>0</v>
          </cell>
          <cell r="AC2101">
            <v>0</v>
          </cell>
          <cell r="AD2101">
            <v>0</v>
          </cell>
          <cell r="AJ2101">
            <v>0</v>
          </cell>
          <cell r="AK2101">
            <v>0</v>
          </cell>
        </row>
        <row r="2102">
          <cell r="B2102" t="str">
            <v/>
          </cell>
          <cell r="H2102" t="str">
            <v/>
          </cell>
          <cell r="J2102" t="str">
            <v/>
          </cell>
          <cell r="N2102" t="str">
            <v/>
          </cell>
          <cell r="O2102" t="str">
            <v/>
          </cell>
          <cell r="P2102" t="str">
            <v/>
          </cell>
          <cell r="Q2102" t="str">
            <v/>
          </cell>
          <cell r="T2102" t="str">
            <v/>
          </cell>
          <cell r="U2102" t="str">
            <v/>
          </cell>
          <cell r="W2102" t="str">
            <v/>
          </cell>
          <cell r="X2102" t="str">
            <v/>
          </cell>
          <cell r="AB2102">
            <v>0</v>
          </cell>
          <cell r="AC2102">
            <v>0</v>
          </cell>
          <cell r="AD2102">
            <v>0</v>
          </cell>
          <cell r="AJ2102">
            <v>0</v>
          </cell>
          <cell r="AK2102">
            <v>0</v>
          </cell>
        </row>
        <row r="2103">
          <cell r="B2103" t="str">
            <v/>
          </cell>
          <cell r="H2103" t="str">
            <v/>
          </cell>
          <cell r="J2103" t="str">
            <v/>
          </cell>
          <cell r="N2103" t="str">
            <v/>
          </cell>
          <cell r="O2103" t="str">
            <v/>
          </cell>
          <cell r="P2103" t="str">
            <v/>
          </cell>
          <cell r="Q2103" t="str">
            <v/>
          </cell>
          <cell r="T2103" t="str">
            <v/>
          </cell>
          <cell r="U2103" t="str">
            <v/>
          </cell>
          <cell r="W2103" t="str">
            <v/>
          </cell>
          <cell r="X2103" t="str">
            <v/>
          </cell>
          <cell r="AB2103">
            <v>0</v>
          </cell>
          <cell r="AC2103">
            <v>0</v>
          </cell>
          <cell r="AD2103">
            <v>0</v>
          </cell>
          <cell r="AJ2103">
            <v>0</v>
          </cell>
          <cell r="AK2103">
            <v>0</v>
          </cell>
        </row>
        <row r="2104">
          <cell r="B2104" t="str">
            <v/>
          </cell>
          <cell r="H2104" t="str">
            <v/>
          </cell>
          <cell r="J2104" t="str">
            <v/>
          </cell>
          <cell r="N2104" t="str">
            <v/>
          </cell>
          <cell r="O2104" t="str">
            <v/>
          </cell>
          <cell r="P2104" t="str">
            <v/>
          </cell>
          <cell r="Q2104" t="str">
            <v/>
          </cell>
          <cell r="T2104" t="str">
            <v/>
          </cell>
          <cell r="U2104" t="str">
            <v/>
          </cell>
          <cell r="W2104" t="str">
            <v/>
          </cell>
          <cell r="X2104" t="str">
            <v/>
          </cell>
          <cell r="AB2104">
            <v>0</v>
          </cell>
          <cell r="AC2104">
            <v>0</v>
          </cell>
          <cell r="AD2104">
            <v>0</v>
          </cell>
          <cell r="AJ2104">
            <v>0</v>
          </cell>
          <cell r="AK2104">
            <v>0</v>
          </cell>
        </row>
        <row r="2105">
          <cell r="B2105" t="str">
            <v/>
          </cell>
          <cell r="H2105" t="str">
            <v/>
          </cell>
          <cell r="J2105" t="str">
            <v/>
          </cell>
          <cell r="N2105" t="str">
            <v/>
          </cell>
          <cell r="O2105" t="str">
            <v/>
          </cell>
          <cell r="P2105" t="str">
            <v/>
          </cell>
          <cell r="Q2105" t="str">
            <v/>
          </cell>
          <cell r="T2105" t="str">
            <v/>
          </cell>
          <cell r="U2105" t="str">
            <v/>
          </cell>
          <cell r="W2105" t="str">
            <v/>
          </cell>
          <cell r="X2105" t="str">
            <v/>
          </cell>
          <cell r="AB2105">
            <v>0</v>
          </cell>
          <cell r="AC2105">
            <v>0</v>
          </cell>
          <cell r="AD2105">
            <v>0</v>
          </cell>
          <cell r="AJ2105">
            <v>0</v>
          </cell>
          <cell r="AK2105">
            <v>0</v>
          </cell>
        </row>
        <row r="2106">
          <cell r="B2106" t="str">
            <v/>
          </cell>
          <cell r="H2106" t="str">
            <v/>
          </cell>
          <cell r="J2106" t="str">
            <v/>
          </cell>
          <cell r="N2106" t="str">
            <v/>
          </cell>
          <cell r="O2106" t="str">
            <v/>
          </cell>
          <cell r="P2106" t="str">
            <v/>
          </cell>
          <cell r="Q2106" t="str">
            <v/>
          </cell>
          <cell r="T2106" t="str">
            <v/>
          </cell>
          <cell r="U2106" t="str">
            <v/>
          </cell>
          <cell r="W2106" t="str">
            <v/>
          </cell>
          <cell r="X2106" t="str">
            <v/>
          </cell>
          <cell r="AB2106">
            <v>0</v>
          </cell>
          <cell r="AC2106">
            <v>0</v>
          </cell>
          <cell r="AD2106">
            <v>0</v>
          </cell>
          <cell r="AJ2106">
            <v>0</v>
          </cell>
          <cell r="AK2106">
            <v>0</v>
          </cell>
        </row>
        <row r="2107">
          <cell r="B2107" t="str">
            <v/>
          </cell>
          <cell r="H2107" t="str">
            <v/>
          </cell>
          <cell r="J2107" t="str">
            <v/>
          </cell>
          <cell r="N2107" t="str">
            <v/>
          </cell>
          <cell r="O2107" t="str">
            <v/>
          </cell>
          <cell r="P2107" t="str">
            <v/>
          </cell>
          <cell r="Q2107" t="str">
            <v/>
          </cell>
          <cell r="T2107" t="str">
            <v/>
          </cell>
          <cell r="U2107" t="str">
            <v/>
          </cell>
          <cell r="W2107" t="str">
            <v/>
          </cell>
          <cell r="X2107" t="str">
            <v/>
          </cell>
          <cell r="AB2107">
            <v>0</v>
          </cell>
          <cell r="AC2107">
            <v>0</v>
          </cell>
          <cell r="AD2107">
            <v>0</v>
          </cell>
          <cell r="AJ2107">
            <v>0</v>
          </cell>
          <cell r="AK2107">
            <v>0</v>
          </cell>
        </row>
        <row r="2108">
          <cell r="B2108" t="str">
            <v/>
          </cell>
          <cell r="H2108" t="str">
            <v/>
          </cell>
          <cell r="J2108" t="str">
            <v/>
          </cell>
          <cell r="N2108" t="str">
            <v/>
          </cell>
          <cell r="O2108" t="str">
            <v/>
          </cell>
          <cell r="P2108" t="str">
            <v/>
          </cell>
          <cell r="Q2108" t="str">
            <v/>
          </cell>
          <cell r="T2108" t="str">
            <v/>
          </cell>
          <cell r="U2108" t="str">
            <v/>
          </cell>
          <cell r="W2108" t="str">
            <v/>
          </cell>
          <cell r="X2108" t="str">
            <v/>
          </cell>
          <cell r="AB2108">
            <v>0</v>
          </cell>
          <cell r="AC2108">
            <v>0</v>
          </cell>
          <cell r="AD2108">
            <v>0</v>
          </cell>
          <cell r="AJ2108">
            <v>0</v>
          </cell>
          <cell r="AK2108">
            <v>0</v>
          </cell>
        </row>
        <row r="2109">
          <cell r="B2109" t="str">
            <v/>
          </cell>
          <cell r="H2109" t="str">
            <v/>
          </cell>
          <cell r="J2109" t="str">
            <v/>
          </cell>
          <cell r="N2109" t="str">
            <v/>
          </cell>
          <cell r="O2109" t="str">
            <v/>
          </cell>
          <cell r="P2109" t="str">
            <v/>
          </cell>
          <cell r="Q2109" t="str">
            <v/>
          </cell>
          <cell r="T2109" t="str">
            <v/>
          </cell>
          <cell r="U2109" t="str">
            <v/>
          </cell>
          <cell r="W2109" t="str">
            <v/>
          </cell>
          <cell r="X2109" t="str">
            <v/>
          </cell>
          <cell r="AB2109">
            <v>0</v>
          </cell>
          <cell r="AC2109">
            <v>0</v>
          </cell>
          <cell r="AD2109">
            <v>0</v>
          </cell>
          <cell r="AJ2109">
            <v>0</v>
          </cell>
          <cell r="AK2109">
            <v>0</v>
          </cell>
        </row>
        <row r="2110">
          <cell r="B2110" t="str">
            <v/>
          </cell>
          <cell r="H2110" t="str">
            <v/>
          </cell>
          <cell r="J2110" t="str">
            <v/>
          </cell>
          <cell r="N2110" t="str">
            <v/>
          </cell>
          <cell r="O2110" t="str">
            <v/>
          </cell>
          <cell r="P2110" t="str">
            <v/>
          </cell>
          <cell r="Q2110" t="str">
            <v/>
          </cell>
          <cell r="T2110" t="str">
            <v/>
          </cell>
          <cell r="U2110" t="str">
            <v/>
          </cell>
          <cell r="W2110" t="str">
            <v/>
          </cell>
          <cell r="X2110" t="str">
            <v/>
          </cell>
          <cell r="AB2110">
            <v>0</v>
          </cell>
          <cell r="AC2110">
            <v>0</v>
          </cell>
          <cell r="AD2110">
            <v>0</v>
          </cell>
          <cell r="AJ2110">
            <v>0</v>
          </cell>
          <cell r="AK2110">
            <v>0</v>
          </cell>
        </row>
        <row r="2111">
          <cell r="B2111" t="str">
            <v/>
          </cell>
          <cell r="H2111" t="str">
            <v/>
          </cell>
          <cell r="J2111" t="str">
            <v/>
          </cell>
          <cell r="N2111" t="str">
            <v/>
          </cell>
          <cell r="O2111" t="str">
            <v/>
          </cell>
          <cell r="P2111" t="str">
            <v/>
          </cell>
          <cell r="Q2111" t="str">
            <v/>
          </cell>
          <cell r="T2111" t="str">
            <v/>
          </cell>
          <cell r="U2111" t="str">
            <v/>
          </cell>
          <cell r="W2111" t="str">
            <v/>
          </cell>
          <cell r="X2111" t="str">
            <v/>
          </cell>
          <cell r="AB2111">
            <v>0</v>
          </cell>
          <cell r="AC2111">
            <v>0</v>
          </cell>
          <cell r="AD2111">
            <v>0</v>
          </cell>
          <cell r="AJ2111">
            <v>0</v>
          </cell>
          <cell r="AK2111">
            <v>0</v>
          </cell>
        </row>
        <row r="2112">
          <cell r="B2112" t="str">
            <v/>
          </cell>
          <cell r="H2112" t="str">
            <v/>
          </cell>
          <cell r="J2112" t="str">
            <v/>
          </cell>
          <cell r="N2112" t="str">
            <v/>
          </cell>
          <cell r="O2112" t="str">
            <v/>
          </cell>
          <cell r="P2112" t="str">
            <v/>
          </cell>
          <cell r="Q2112" t="str">
            <v/>
          </cell>
          <cell r="T2112" t="str">
            <v/>
          </cell>
          <cell r="U2112" t="str">
            <v/>
          </cell>
          <cell r="W2112" t="str">
            <v/>
          </cell>
          <cell r="X2112" t="str">
            <v/>
          </cell>
          <cell r="AB2112">
            <v>0</v>
          </cell>
          <cell r="AC2112">
            <v>0</v>
          </cell>
          <cell r="AD2112">
            <v>0</v>
          </cell>
          <cell r="AJ2112">
            <v>0</v>
          </cell>
          <cell r="AK2112">
            <v>0</v>
          </cell>
        </row>
        <row r="2113">
          <cell r="B2113" t="str">
            <v/>
          </cell>
          <cell r="H2113" t="str">
            <v/>
          </cell>
          <cell r="J2113" t="str">
            <v/>
          </cell>
          <cell r="N2113" t="str">
            <v/>
          </cell>
          <cell r="O2113" t="str">
            <v/>
          </cell>
          <cell r="P2113" t="str">
            <v/>
          </cell>
          <cell r="Q2113" t="str">
            <v/>
          </cell>
          <cell r="T2113" t="str">
            <v/>
          </cell>
          <cell r="U2113" t="str">
            <v/>
          </cell>
          <cell r="W2113" t="str">
            <v/>
          </cell>
          <cell r="X2113" t="str">
            <v/>
          </cell>
          <cell r="AB2113">
            <v>0</v>
          </cell>
          <cell r="AC2113">
            <v>0</v>
          </cell>
          <cell r="AD2113">
            <v>0</v>
          </cell>
          <cell r="AJ2113">
            <v>0</v>
          </cell>
          <cell r="AK2113">
            <v>0</v>
          </cell>
        </row>
        <row r="2114">
          <cell r="B2114" t="str">
            <v/>
          </cell>
          <cell r="H2114" t="str">
            <v/>
          </cell>
          <cell r="J2114" t="str">
            <v/>
          </cell>
          <cell r="N2114" t="str">
            <v/>
          </cell>
          <cell r="O2114" t="str">
            <v/>
          </cell>
          <cell r="P2114" t="str">
            <v/>
          </cell>
          <cell r="Q2114" t="str">
            <v/>
          </cell>
          <cell r="T2114" t="str">
            <v/>
          </cell>
          <cell r="U2114" t="str">
            <v/>
          </cell>
          <cell r="W2114" t="str">
            <v/>
          </cell>
          <cell r="X2114" t="str">
            <v/>
          </cell>
          <cell r="AB2114">
            <v>0</v>
          </cell>
          <cell r="AC2114">
            <v>0</v>
          </cell>
          <cell r="AD2114">
            <v>0</v>
          </cell>
          <cell r="AJ2114">
            <v>0</v>
          </cell>
          <cell r="AK2114">
            <v>0</v>
          </cell>
        </row>
        <row r="2115">
          <cell r="B2115" t="str">
            <v/>
          </cell>
          <cell r="H2115" t="str">
            <v/>
          </cell>
          <cell r="J2115" t="str">
            <v/>
          </cell>
          <cell r="N2115" t="str">
            <v/>
          </cell>
          <cell r="O2115" t="str">
            <v/>
          </cell>
          <cell r="P2115" t="str">
            <v/>
          </cell>
          <cell r="Q2115" t="str">
            <v/>
          </cell>
          <cell r="T2115" t="str">
            <v/>
          </cell>
          <cell r="U2115" t="str">
            <v/>
          </cell>
          <cell r="W2115" t="str">
            <v/>
          </cell>
          <cell r="X2115" t="str">
            <v/>
          </cell>
          <cell r="AB2115">
            <v>0</v>
          </cell>
          <cell r="AC2115">
            <v>0</v>
          </cell>
          <cell r="AD2115">
            <v>0</v>
          </cell>
          <cell r="AJ2115">
            <v>0</v>
          </cell>
          <cell r="AK2115">
            <v>0</v>
          </cell>
        </row>
        <row r="2116">
          <cell r="B2116" t="str">
            <v/>
          </cell>
          <cell r="H2116" t="str">
            <v/>
          </cell>
          <cell r="J2116" t="str">
            <v/>
          </cell>
          <cell r="N2116" t="str">
            <v/>
          </cell>
          <cell r="O2116" t="str">
            <v/>
          </cell>
          <cell r="P2116" t="str">
            <v/>
          </cell>
          <cell r="Q2116" t="str">
            <v/>
          </cell>
          <cell r="T2116" t="str">
            <v/>
          </cell>
          <cell r="U2116" t="str">
            <v/>
          </cell>
          <cell r="W2116" t="str">
            <v/>
          </cell>
          <cell r="X2116" t="str">
            <v/>
          </cell>
          <cell r="AB2116">
            <v>0</v>
          </cell>
          <cell r="AC2116">
            <v>0</v>
          </cell>
          <cell r="AD2116">
            <v>0</v>
          </cell>
          <cell r="AJ2116">
            <v>0</v>
          </cell>
          <cell r="AK2116">
            <v>0</v>
          </cell>
        </row>
        <row r="2117">
          <cell r="B2117" t="str">
            <v/>
          </cell>
          <cell r="H2117" t="str">
            <v/>
          </cell>
          <cell r="J2117" t="str">
            <v/>
          </cell>
          <cell r="N2117" t="str">
            <v/>
          </cell>
          <cell r="O2117" t="str">
            <v/>
          </cell>
          <cell r="P2117" t="str">
            <v/>
          </cell>
          <cell r="Q2117" t="str">
            <v/>
          </cell>
          <cell r="T2117" t="str">
            <v/>
          </cell>
          <cell r="U2117" t="str">
            <v/>
          </cell>
          <cell r="W2117" t="str">
            <v/>
          </cell>
          <cell r="X2117" t="str">
            <v/>
          </cell>
          <cell r="AB2117">
            <v>0</v>
          </cell>
          <cell r="AC2117">
            <v>0</v>
          </cell>
          <cell r="AD2117">
            <v>0</v>
          </cell>
          <cell r="AJ2117">
            <v>0</v>
          </cell>
          <cell r="AK2117">
            <v>0</v>
          </cell>
        </row>
        <row r="2118">
          <cell r="B2118" t="str">
            <v/>
          </cell>
          <cell r="H2118" t="str">
            <v/>
          </cell>
          <cell r="J2118" t="str">
            <v/>
          </cell>
          <cell r="N2118" t="str">
            <v/>
          </cell>
          <cell r="O2118" t="str">
            <v/>
          </cell>
          <cell r="P2118" t="str">
            <v/>
          </cell>
          <cell r="Q2118" t="str">
            <v/>
          </cell>
          <cell r="T2118" t="str">
            <v/>
          </cell>
          <cell r="U2118" t="str">
            <v/>
          </cell>
          <cell r="W2118" t="str">
            <v/>
          </cell>
          <cell r="X2118" t="str">
            <v/>
          </cell>
          <cell r="AB2118">
            <v>0</v>
          </cell>
          <cell r="AC2118">
            <v>0</v>
          </cell>
          <cell r="AD2118">
            <v>0</v>
          </cell>
          <cell r="AJ2118">
            <v>0</v>
          </cell>
          <cell r="AK2118">
            <v>0</v>
          </cell>
        </row>
        <row r="2119">
          <cell r="B2119" t="str">
            <v/>
          </cell>
          <cell r="H2119" t="str">
            <v/>
          </cell>
          <cell r="J2119" t="str">
            <v/>
          </cell>
          <cell r="N2119" t="str">
            <v/>
          </cell>
          <cell r="O2119" t="str">
            <v/>
          </cell>
          <cell r="P2119" t="str">
            <v/>
          </cell>
          <cell r="Q2119" t="str">
            <v/>
          </cell>
          <cell r="T2119" t="str">
            <v/>
          </cell>
          <cell r="U2119" t="str">
            <v/>
          </cell>
          <cell r="W2119" t="str">
            <v/>
          </cell>
          <cell r="X2119" t="str">
            <v/>
          </cell>
          <cell r="AB2119">
            <v>0</v>
          </cell>
          <cell r="AC2119">
            <v>0</v>
          </cell>
          <cell r="AD2119">
            <v>0</v>
          </cell>
          <cell r="AJ2119">
            <v>0</v>
          </cell>
          <cell r="AK2119">
            <v>0</v>
          </cell>
        </row>
        <row r="2120">
          <cell r="B2120" t="str">
            <v/>
          </cell>
          <cell r="H2120" t="str">
            <v/>
          </cell>
          <cell r="J2120" t="str">
            <v/>
          </cell>
          <cell r="N2120" t="str">
            <v/>
          </cell>
          <cell r="O2120" t="str">
            <v/>
          </cell>
          <cell r="P2120" t="str">
            <v/>
          </cell>
          <cell r="Q2120" t="str">
            <v/>
          </cell>
          <cell r="T2120" t="str">
            <v/>
          </cell>
          <cell r="U2120" t="str">
            <v/>
          </cell>
          <cell r="W2120" t="str">
            <v/>
          </cell>
          <cell r="X2120" t="str">
            <v/>
          </cell>
          <cell r="AB2120">
            <v>0</v>
          </cell>
          <cell r="AC2120">
            <v>0</v>
          </cell>
          <cell r="AD2120">
            <v>0</v>
          </cell>
          <cell r="AJ2120">
            <v>0</v>
          </cell>
          <cell r="AK2120">
            <v>0</v>
          </cell>
        </row>
        <row r="2121">
          <cell r="B2121" t="str">
            <v/>
          </cell>
          <cell r="H2121" t="str">
            <v/>
          </cell>
          <cell r="J2121" t="str">
            <v/>
          </cell>
          <cell r="N2121" t="str">
            <v/>
          </cell>
          <cell r="O2121" t="str">
            <v/>
          </cell>
          <cell r="P2121" t="str">
            <v/>
          </cell>
          <cell r="Q2121" t="str">
            <v/>
          </cell>
          <cell r="T2121" t="str">
            <v/>
          </cell>
          <cell r="U2121" t="str">
            <v/>
          </cell>
          <cell r="W2121" t="str">
            <v/>
          </cell>
          <cell r="X2121" t="str">
            <v/>
          </cell>
          <cell r="AB2121">
            <v>0</v>
          </cell>
          <cell r="AC2121">
            <v>0</v>
          </cell>
          <cell r="AD2121">
            <v>0</v>
          </cell>
          <cell r="AJ2121">
            <v>0</v>
          </cell>
          <cell r="AK2121">
            <v>0</v>
          </cell>
        </row>
        <row r="2122">
          <cell r="B2122" t="str">
            <v/>
          </cell>
          <cell r="H2122" t="str">
            <v/>
          </cell>
          <cell r="J2122" t="str">
            <v/>
          </cell>
          <cell r="N2122" t="str">
            <v/>
          </cell>
          <cell r="O2122" t="str">
            <v/>
          </cell>
          <cell r="P2122" t="str">
            <v/>
          </cell>
          <cell r="Q2122" t="str">
            <v/>
          </cell>
          <cell r="T2122" t="str">
            <v/>
          </cell>
          <cell r="U2122" t="str">
            <v/>
          </cell>
          <cell r="W2122" t="str">
            <v/>
          </cell>
          <cell r="X2122" t="str">
            <v/>
          </cell>
          <cell r="AB2122">
            <v>0</v>
          </cell>
          <cell r="AC2122">
            <v>0</v>
          </cell>
          <cell r="AD2122">
            <v>0</v>
          </cell>
          <cell r="AJ2122">
            <v>0</v>
          </cell>
          <cell r="AK2122">
            <v>0</v>
          </cell>
        </row>
        <row r="2123">
          <cell r="B2123" t="str">
            <v/>
          </cell>
          <cell r="H2123" t="str">
            <v/>
          </cell>
          <cell r="J2123" t="str">
            <v/>
          </cell>
          <cell r="N2123" t="str">
            <v/>
          </cell>
          <cell r="O2123" t="str">
            <v/>
          </cell>
          <cell r="P2123" t="str">
            <v/>
          </cell>
          <cell r="Q2123" t="str">
            <v/>
          </cell>
          <cell r="T2123" t="str">
            <v/>
          </cell>
          <cell r="U2123" t="str">
            <v/>
          </cell>
          <cell r="W2123" t="str">
            <v/>
          </cell>
          <cell r="X2123" t="str">
            <v/>
          </cell>
          <cell r="AB2123">
            <v>0</v>
          </cell>
          <cell r="AC2123">
            <v>0</v>
          </cell>
          <cell r="AD2123">
            <v>0</v>
          </cell>
          <cell r="AJ2123">
            <v>0</v>
          </cell>
          <cell r="AK2123">
            <v>0</v>
          </cell>
        </row>
        <row r="2124">
          <cell r="B2124" t="str">
            <v/>
          </cell>
          <cell r="H2124" t="str">
            <v/>
          </cell>
          <cell r="J2124" t="str">
            <v/>
          </cell>
          <cell r="N2124" t="str">
            <v/>
          </cell>
          <cell r="O2124" t="str">
            <v/>
          </cell>
          <cell r="P2124" t="str">
            <v/>
          </cell>
          <cell r="Q2124" t="str">
            <v/>
          </cell>
          <cell r="T2124" t="str">
            <v/>
          </cell>
          <cell r="U2124" t="str">
            <v/>
          </cell>
          <cell r="W2124" t="str">
            <v/>
          </cell>
          <cell r="X2124" t="str">
            <v/>
          </cell>
          <cell r="AB2124">
            <v>0</v>
          </cell>
          <cell r="AC2124">
            <v>0</v>
          </cell>
          <cell r="AD2124">
            <v>0</v>
          </cell>
          <cell r="AJ2124">
            <v>0</v>
          </cell>
          <cell r="AK2124">
            <v>0</v>
          </cell>
        </row>
        <row r="2125">
          <cell r="B2125" t="str">
            <v/>
          </cell>
          <cell r="H2125" t="str">
            <v/>
          </cell>
          <cell r="J2125" t="str">
            <v/>
          </cell>
          <cell r="N2125" t="str">
            <v/>
          </cell>
          <cell r="O2125" t="str">
            <v/>
          </cell>
          <cell r="P2125" t="str">
            <v/>
          </cell>
          <cell r="Q2125" t="str">
            <v/>
          </cell>
          <cell r="T2125" t="str">
            <v/>
          </cell>
          <cell r="U2125" t="str">
            <v/>
          </cell>
          <cell r="W2125" t="str">
            <v/>
          </cell>
          <cell r="X2125" t="str">
            <v/>
          </cell>
          <cell r="AB2125">
            <v>0</v>
          </cell>
          <cell r="AC2125">
            <v>0</v>
          </cell>
          <cell r="AD2125">
            <v>0</v>
          </cell>
          <cell r="AJ2125">
            <v>0</v>
          </cell>
          <cell r="AK2125">
            <v>0</v>
          </cell>
        </row>
        <row r="2126">
          <cell r="B2126" t="str">
            <v/>
          </cell>
          <cell r="H2126" t="str">
            <v/>
          </cell>
          <cell r="J2126" t="str">
            <v/>
          </cell>
          <cell r="N2126" t="str">
            <v/>
          </cell>
          <cell r="O2126" t="str">
            <v/>
          </cell>
          <cell r="P2126" t="str">
            <v/>
          </cell>
          <cell r="Q2126" t="str">
            <v/>
          </cell>
          <cell r="T2126" t="str">
            <v/>
          </cell>
          <cell r="U2126" t="str">
            <v/>
          </cell>
          <cell r="W2126" t="str">
            <v/>
          </cell>
          <cell r="X2126" t="str">
            <v/>
          </cell>
          <cell r="AB2126">
            <v>0</v>
          </cell>
          <cell r="AC2126">
            <v>0</v>
          </cell>
          <cell r="AD2126">
            <v>0</v>
          </cell>
          <cell r="AJ2126">
            <v>0</v>
          </cell>
          <cell r="AK2126">
            <v>0</v>
          </cell>
        </row>
        <row r="2127">
          <cell r="B2127" t="str">
            <v/>
          </cell>
          <cell r="H2127" t="str">
            <v/>
          </cell>
          <cell r="J2127" t="str">
            <v/>
          </cell>
          <cell r="N2127" t="str">
            <v/>
          </cell>
          <cell r="O2127" t="str">
            <v/>
          </cell>
          <cell r="P2127" t="str">
            <v/>
          </cell>
          <cell r="Q2127" t="str">
            <v/>
          </cell>
          <cell r="T2127" t="str">
            <v/>
          </cell>
          <cell r="U2127" t="str">
            <v/>
          </cell>
          <cell r="W2127" t="str">
            <v/>
          </cell>
          <cell r="X2127" t="str">
            <v/>
          </cell>
          <cell r="AB2127">
            <v>0</v>
          </cell>
          <cell r="AC2127">
            <v>0</v>
          </cell>
          <cell r="AD2127">
            <v>0</v>
          </cell>
          <cell r="AJ2127">
            <v>0</v>
          </cell>
          <cell r="AK2127">
            <v>0</v>
          </cell>
        </row>
        <row r="2128">
          <cell r="B2128" t="str">
            <v/>
          </cell>
          <cell r="H2128" t="str">
            <v/>
          </cell>
          <cell r="J2128" t="str">
            <v/>
          </cell>
          <cell r="N2128" t="str">
            <v/>
          </cell>
          <cell r="O2128" t="str">
            <v/>
          </cell>
          <cell r="P2128" t="str">
            <v/>
          </cell>
          <cell r="Q2128" t="str">
            <v/>
          </cell>
          <cell r="T2128" t="str">
            <v/>
          </cell>
          <cell r="U2128" t="str">
            <v/>
          </cell>
          <cell r="W2128" t="str">
            <v/>
          </cell>
          <cell r="X2128" t="str">
            <v/>
          </cell>
          <cell r="AB2128">
            <v>0</v>
          </cell>
          <cell r="AC2128">
            <v>0</v>
          </cell>
          <cell r="AD2128">
            <v>0</v>
          </cell>
          <cell r="AJ2128">
            <v>0</v>
          </cell>
          <cell r="AK2128">
            <v>0</v>
          </cell>
        </row>
        <row r="2129">
          <cell r="B2129" t="str">
            <v/>
          </cell>
          <cell r="H2129" t="str">
            <v/>
          </cell>
          <cell r="J2129" t="str">
            <v/>
          </cell>
          <cell r="N2129" t="str">
            <v/>
          </cell>
          <cell r="O2129" t="str">
            <v/>
          </cell>
          <cell r="P2129" t="str">
            <v/>
          </cell>
          <cell r="Q2129" t="str">
            <v/>
          </cell>
          <cell r="T2129" t="str">
            <v/>
          </cell>
          <cell r="U2129" t="str">
            <v/>
          </cell>
          <cell r="W2129" t="str">
            <v/>
          </cell>
          <cell r="X2129" t="str">
            <v/>
          </cell>
          <cell r="AB2129">
            <v>0</v>
          </cell>
          <cell r="AC2129">
            <v>0</v>
          </cell>
          <cell r="AD2129">
            <v>0</v>
          </cell>
          <cell r="AJ2129">
            <v>0</v>
          </cell>
          <cell r="AK2129">
            <v>0</v>
          </cell>
        </row>
        <row r="2130">
          <cell r="B2130" t="str">
            <v/>
          </cell>
          <cell r="H2130" t="str">
            <v/>
          </cell>
          <cell r="J2130" t="str">
            <v/>
          </cell>
          <cell r="N2130" t="str">
            <v/>
          </cell>
          <cell r="O2130" t="str">
            <v/>
          </cell>
          <cell r="P2130" t="str">
            <v/>
          </cell>
          <cell r="Q2130" t="str">
            <v/>
          </cell>
          <cell r="T2130" t="str">
            <v/>
          </cell>
          <cell r="U2130" t="str">
            <v/>
          </cell>
          <cell r="W2130" t="str">
            <v/>
          </cell>
          <cell r="X2130" t="str">
            <v/>
          </cell>
          <cell r="AB2130">
            <v>0</v>
          </cell>
          <cell r="AC2130">
            <v>0</v>
          </cell>
          <cell r="AD2130">
            <v>0</v>
          </cell>
          <cell r="AJ2130">
            <v>0</v>
          </cell>
          <cell r="AK2130">
            <v>0</v>
          </cell>
        </row>
        <row r="2131">
          <cell r="B2131" t="str">
            <v/>
          </cell>
          <cell r="H2131" t="str">
            <v/>
          </cell>
          <cell r="J2131" t="str">
            <v/>
          </cell>
          <cell r="N2131" t="str">
            <v/>
          </cell>
          <cell r="O2131" t="str">
            <v/>
          </cell>
          <cell r="P2131" t="str">
            <v/>
          </cell>
          <cell r="Q2131" t="str">
            <v/>
          </cell>
          <cell r="T2131" t="str">
            <v/>
          </cell>
          <cell r="U2131" t="str">
            <v/>
          </cell>
          <cell r="W2131" t="str">
            <v/>
          </cell>
          <cell r="X2131" t="str">
            <v/>
          </cell>
          <cell r="AB2131">
            <v>0</v>
          </cell>
          <cell r="AC2131">
            <v>0</v>
          </cell>
          <cell r="AD2131">
            <v>0</v>
          </cell>
          <cell r="AJ2131">
            <v>0</v>
          </cell>
          <cell r="AK2131">
            <v>0</v>
          </cell>
        </row>
        <row r="2132">
          <cell r="B2132" t="str">
            <v/>
          </cell>
          <cell r="H2132" t="str">
            <v/>
          </cell>
          <cell r="J2132" t="str">
            <v/>
          </cell>
          <cell r="N2132" t="str">
            <v/>
          </cell>
          <cell r="O2132" t="str">
            <v/>
          </cell>
          <cell r="P2132" t="str">
            <v/>
          </cell>
          <cell r="Q2132" t="str">
            <v/>
          </cell>
          <cell r="T2132" t="str">
            <v/>
          </cell>
          <cell r="U2132" t="str">
            <v/>
          </cell>
          <cell r="W2132" t="str">
            <v/>
          </cell>
          <cell r="X2132" t="str">
            <v/>
          </cell>
          <cell r="AB2132">
            <v>0</v>
          </cell>
          <cell r="AC2132">
            <v>0</v>
          </cell>
          <cell r="AD2132">
            <v>0</v>
          </cell>
          <cell r="AJ2132">
            <v>0</v>
          </cell>
          <cell r="AK2132">
            <v>0</v>
          </cell>
        </row>
        <row r="2133">
          <cell r="B2133" t="str">
            <v/>
          </cell>
          <cell r="H2133" t="str">
            <v/>
          </cell>
          <cell r="J2133" t="str">
            <v/>
          </cell>
          <cell r="N2133" t="str">
            <v/>
          </cell>
          <cell r="O2133" t="str">
            <v/>
          </cell>
          <cell r="P2133" t="str">
            <v/>
          </cell>
          <cell r="Q2133" t="str">
            <v/>
          </cell>
          <cell r="T2133" t="str">
            <v/>
          </cell>
          <cell r="U2133" t="str">
            <v/>
          </cell>
          <cell r="W2133" t="str">
            <v/>
          </cell>
          <cell r="X2133" t="str">
            <v/>
          </cell>
          <cell r="AB2133">
            <v>0</v>
          </cell>
          <cell r="AC2133">
            <v>0</v>
          </cell>
          <cell r="AD2133">
            <v>0</v>
          </cell>
          <cell r="AJ2133">
            <v>0</v>
          </cell>
          <cell r="AK2133">
            <v>0</v>
          </cell>
        </row>
        <row r="2134">
          <cell r="B2134" t="str">
            <v/>
          </cell>
          <cell r="H2134" t="str">
            <v/>
          </cell>
          <cell r="J2134" t="str">
            <v/>
          </cell>
          <cell r="N2134" t="str">
            <v/>
          </cell>
          <cell r="O2134" t="str">
            <v/>
          </cell>
          <cell r="P2134" t="str">
            <v/>
          </cell>
          <cell r="Q2134" t="str">
            <v/>
          </cell>
          <cell r="T2134" t="str">
            <v/>
          </cell>
          <cell r="U2134" t="str">
            <v/>
          </cell>
          <cell r="W2134" t="str">
            <v/>
          </cell>
          <cell r="X2134" t="str">
            <v/>
          </cell>
          <cell r="AB2134">
            <v>0</v>
          </cell>
          <cell r="AC2134">
            <v>0</v>
          </cell>
          <cell r="AD2134">
            <v>0</v>
          </cell>
          <cell r="AJ2134">
            <v>0</v>
          </cell>
          <cell r="AK2134">
            <v>0</v>
          </cell>
        </row>
        <row r="2135">
          <cell r="B2135" t="str">
            <v/>
          </cell>
          <cell r="H2135" t="str">
            <v/>
          </cell>
          <cell r="J2135" t="str">
            <v/>
          </cell>
          <cell r="N2135" t="str">
            <v/>
          </cell>
          <cell r="O2135" t="str">
            <v/>
          </cell>
          <cell r="P2135" t="str">
            <v/>
          </cell>
          <cell r="Q2135" t="str">
            <v/>
          </cell>
          <cell r="T2135" t="str">
            <v/>
          </cell>
          <cell r="U2135" t="str">
            <v/>
          </cell>
          <cell r="W2135" t="str">
            <v/>
          </cell>
          <cell r="X2135" t="str">
            <v/>
          </cell>
          <cell r="AB2135">
            <v>0</v>
          </cell>
          <cell r="AC2135">
            <v>0</v>
          </cell>
          <cell r="AD2135">
            <v>0</v>
          </cell>
          <cell r="AJ2135">
            <v>0</v>
          </cell>
          <cell r="AK2135">
            <v>0</v>
          </cell>
        </row>
        <row r="2136">
          <cell r="B2136" t="str">
            <v/>
          </cell>
          <cell r="H2136" t="str">
            <v/>
          </cell>
          <cell r="J2136" t="str">
            <v/>
          </cell>
          <cell r="N2136" t="str">
            <v/>
          </cell>
          <cell r="O2136" t="str">
            <v/>
          </cell>
          <cell r="P2136" t="str">
            <v/>
          </cell>
          <cell r="Q2136" t="str">
            <v/>
          </cell>
          <cell r="T2136" t="str">
            <v/>
          </cell>
          <cell r="U2136" t="str">
            <v/>
          </cell>
          <cell r="W2136" t="str">
            <v/>
          </cell>
          <cell r="X2136" t="str">
            <v/>
          </cell>
          <cell r="AB2136">
            <v>0</v>
          </cell>
          <cell r="AC2136">
            <v>0</v>
          </cell>
          <cell r="AD2136">
            <v>0</v>
          </cell>
          <cell r="AJ2136">
            <v>0</v>
          </cell>
          <cell r="AK2136">
            <v>0</v>
          </cell>
        </row>
        <row r="2137">
          <cell r="B2137" t="str">
            <v/>
          </cell>
          <cell r="H2137" t="str">
            <v/>
          </cell>
          <cell r="J2137" t="str">
            <v/>
          </cell>
          <cell r="N2137" t="str">
            <v/>
          </cell>
          <cell r="O2137" t="str">
            <v/>
          </cell>
          <cell r="P2137" t="str">
            <v/>
          </cell>
          <cell r="Q2137" t="str">
            <v/>
          </cell>
          <cell r="T2137" t="str">
            <v/>
          </cell>
          <cell r="U2137" t="str">
            <v/>
          </cell>
          <cell r="W2137" t="str">
            <v/>
          </cell>
          <cell r="X2137" t="str">
            <v/>
          </cell>
          <cell r="AB2137">
            <v>0</v>
          </cell>
          <cell r="AC2137">
            <v>0</v>
          </cell>
          <cell r="AD2137">
            <v>0</v>
          </cell>
          <cell r="AJ2137">
            <v>0</v>
          </cell>
          <cell r="AK2137">
            <v>0</v>
          </cell>
        </row>
        <row r="2138">
          <cell r="B2138" t="str">
            <v/>
          </cell>
          <cell r="H2138" t="str">
            <v/>
          </cell>
          <cell r="J2138" t="str">
            <v/>
          </cell>
          <cell r="N2138" t="str">
            <v/>
          </cell>
          <cell r="O2138" t="str">
            <v/>
          </cell>
          <cell r="P2138" t="str">
            <v/>
          </cell>
          <cell r="Q2138" t="str">
            <v/>
          </cell>
          <cell r="T2138" t="str">
            <v/>
          </cell>
          <cell r="U2138" t="str">
            <v/>
          </cell>
          <cell r="W2138" t="str">
            <v/>
          </cell>
          <cell r="X2138" t="str">
            <v/>
          </cell>
          <cell r="AB2138">
            <v>0</v>
          </cell>
          <cell r="AC2138">
            <v>0</v>
          </cell>
          <cell r="AD2138">
            <v>0</v>
          </cell>
          <cell r="AJ2138">
            <v>0</v>
          </cell>
          <cell r="AK2138">
            <v>0</v>
          </cell>
        </row>
        <row r="2139">
          <cell r="B2139" t="str">
            <v/>
          </cell>
          <cell r="H2139" t="str">
            <v/>
          </cell>
          <cell r="J2139" t="str">
            <v/>
          </cell>
          <cell r="N2139" t="str">
            <v/>
          </cell>
          <cell r="O2139" t="str">
            <v/>
          </cell>
          <cell r="P2139" t="str">
            <v/>
          </cell>
          <cell r="Q2139" t="str">
            <v/>
          </cell>
          <cell r="T2139" t="str">
            <v/>
          </cell>
          <cell r="U2139" t="str">
            <v/>
          </cell>
          <cell r="W2139" t="str">
            <v/>
          </cell>
          <cell r="X2139" t="str">
            <v/>
          </cell>
          <cell r="AB2139">
            <v>0</v>
          </cell>
          <cell r="AC2139">
            <v>0</v>
          </cell>
          <cell r="AD2139">
            <v>0</v>
          </cell>
          <cell r="AJ2139">
            <v>0</v>
          </cell>
          <cell r="AK2139">
            <v>0</v>
          </cell>
        </row>
        <row r="2140">
          <cell r="B2140" t="str">
            <v/>
          </cell>
          <cell r="H2140" t="str">
            <v/>
          </cell>
          <cell r="J2140" t="str">
            <v/>
          </cell>
          <cell r="N2140" t="str">
            <v/>
          </cell>
          <cell r="O2140" t="str">
            <v/>
          </cell>
          <cell r="P2140" t="str">
            <v/>
          </cell>
          <cell r="Q2140" t="str">
            <v/>
          </cell>
          <cell r="T2140" t="str">
            <v/>
          </cell>
          <cell r="U2140" t="str">
            <v/>
          </cell>
          <cell r="W2140" t="str">
            <v/>
          </cell>
          <cell r="X2140" t="str">
            <v/>
          </cell>
          <cell r="AB2140">
            <v>0</v>
          </cell>
          <cell r="AC2140">
            <v>0</v>
          </cell>
          <cell r="AD2140">
            <v>0</v>
          </cell>
          <cell r="AJ2140">
            <v>0</v>
          </cell>
          <cell r="AK2140">
            <v>0</v>
          </cell>
        </row>
        <row r="2141">
          <cell r="B2141" t="str">
            <v/>
          </cell>
          <cell r="H2141" t="str">
            <v/>
          </cell>
          <cell r="J2141" t="str">
            <v/>
          </cell>
          <cell r="N2141" t="str">
            <v/>
          </cell>
          <cell r="O2141" t="str">
            <v/>
          </cell>
          <cell r="P2141" t="str">
            <v/>
          </cell>
          <cell r="Q2141" t="str">
            <v/>
          </cell>
          <cell r="T2141" t="str">
            <v/>
          </cell>
          <cell r="U2141" t="str">
            <v/>
          </cell>
          <cell r="W2141" t="str">
            <v/>
          </cell>
          <cell r="X2141" t="str">
            <v/>
          </cell>
          <cell r="AB2141">
            <v>0</v>
          </cell>
          <cell r="AC2141">
            <v>0</v>
          </cell>
          <cell r="AD2141">
            <v>0</v>
          </cell>
          <cell r="AJ2141">
            <v>0</v>
          </cell>
          <cell r="AK2141">
            <v>0</v>
          </cell>
        </row>
        <row r="2142">
          <cell r="B2142" t="str">
            <v/>
          </cell>
          <cell r="H2142" t="str">
            <v/>
          </cell>
          <cell r="J2142" t="str">
            <v/>
          </cell>
          <cell r="N2142" t="str">
            <v/>
          </cell>
          <cell r="O2142" t="str">
            <v/>
          </cell>
          <cell r="P2142" t="str">
            <v/>
          </cell>
          <cell r="Q2142" t="str">
            <v/>
          </cell>
          <cell r="T2142" t="str">
            <v/>
          </cell>
          <cell r="U2142" t="str">
            <v/>
          </cell>
          <cell r="W2142" t="str">
            <v/>
          </cell>
          <cell r="X2142" t="str">
            <v/>
          </cell>
          <cell r="AB2142">
            <v>0</v>
          </cell>
          <cell r="AC2142">
            <v>0</v>
          </cell>
          <cell r="AD2142">
            <v>0</v>
          </cell>
          <cell r="AJ2142">
            <v>0</v>
          </cell>
          <cell r="AK2142">
            <v>0</v>
          </cell>
        </row>
        <row r="2143">
          <cell r="B2143" t="str">
            <v/>
          </cell>
          <cell r="H2143" t="str">
            <v/>
          </cell>
          <cell r="J2143" t="str">
            <v/>
          </cell>
          <cell r="N2143" t="str">
            <v/>
          </cell>
          <cell r="O2143" t="str">
            <v/>
          </cell>
          <cell r="P2143" t="str">
            <v/>
          </cell>
          <cell r="Q2143" t="str">
            <v/>
          </cell>
          <cell r="T2143" t="str">
            <v/>
          </cell>
          <cell r="U2143" t="str">
            <v/>
          </cell>
          <cell r="W2143" t="str">
            <v/>
          </cell>
          <cell r="X2143" t="str">
            <v/>
          </cell>
          <cell r="AB2143">
            <v>0</v>
          </cell>
          <cell r="AC2143">
            <v>0</v>
          </cell>
          <cell r="AD2143">
            <v>0</v>
          </cell>
          <cell r="AJ2143">
            <v>0</v>
          </cell>
          <cell r="AK2143">
            <v>0</v>
          </cell>
        </row>
        <row r="2144">
          <cell r="B2144" t="str">
            <v/>
          </cell>
          <cell r="H2144" t="str">
            <v/>
          </cell>
          <cell r="J2144" t="str">
            <v/>
          </cell>
          <cell r="N2144" t="str">
            <v/>
          </cell>
          <cell r="O2144" t="str">
            <v/>
          </cell>
          <cell r="P2144" t="str">
            <v/>
          </cell>
          <cell r="Q2144" t="str">
            <v/>
          </cell>
          <cell r="T2144" t="str">
            <v/>
          </cell>
          <cell r="U2144" t="str">
            <v/>
          </cell>
          <cell r="W2144" t="str">
            <v/>
          </cell>
          <cell r="X2144" t="str">
            <v/>
          </cell>
          <cell r="AB2144">
            <v>0</v>
          </cell>
          <cell r="AC2144">
            <v>0</v>
          </cell>
          <cell r="AD2144">
            <v>0</v>
          </cell>
          <cell r="AJ2144">
            <v>0</v>
          </cell>
          <cell r="AK2144">
            <v>0</v>
          </cell>
        </row>
        <row r="2145">
          <cell r="B2145" t="str">
            <v/>
          </cell>
          <cell r="H2145" t="str">
            <v/>
          </cell>
          <cell r="J2145" t="str">
            <v/>
          </cell>
          <cell r="N2145" t="str">
            <v/>
          </cell>
          <cell r="O2145" t="str">
            <v/>
          </cell>
          <cell r="P2145" t="str">
            <v/>
          </cell>
          <cell r="Q2145" t="str">
            <v/>
          </cell>
          <cell r="T2145" t="str">
            <v/>
          </cell>
          <cell r="U2145" t="str">
            <v/>
          </cell>
          <cell r="W2145" t="str">
            <v/>
          </cell>
          <cell r="X2145" t="str">
            <v/>
          </cell>
          <cell r="AB2145">
            <v>0</v>
          </cell>
          <cell r="AC2145">
            <v>0</v>
          </cell>
          <cell r="AD2145">
            <v>0</v>
          </cell>
          <cell r="AJ2145">
            <v>0</v>
          </cell>
          <cell r="AK2145">
            <v>0</v>
          </cell>
        </row>
        <row r="2146">
          <cell r="B2146" t="str">
            <v/>
          </cell>
          <cell r="H2146" t="str">
            <v/>
          </cell>
          <cell r="J2146" t="str">
            <v/>
          </cell>
          <cell r="N2146" t="str">
            <v/>
          </cell>
          <cell r="O2146" t="str">
            <v/>
          </cell>
          <cell r="P2146" t="str">
            <v/>
          </cell>
          <cell r="Q2146" t="str">
            <v/>
          </cell>
          <cell r="T2146" t="str">
            <v/>
          </cell>
          <cell r="U2146" t="str">
            <v/>
          </cell>
          <cell r="W2146" t="str">
            <v/>
          </cell>
          <cell r="X2146" t="str">
            <v/>
          </cell>
          <cell r="AB2146">
            <v>0</v>
          </cell>
          <cell r="AC2146">
            <v>0</v>
          </cell>
          <cell r="AD2146">
            <v>0</v>
          </cell>
          <cell r="AJ2146">
            <v>0</v>
          </cell>
          <cell r="AK2146">
            <v>0</v>
          </cell>
        </row>
        <row r="2147">
          <cell r="B2147" t="str">
            <v/>
          </cell>
          <cell r="H2147" t="str">
            <v/>
          </cell>
          <cell r="J2147" t="str">
            <v/>
          </cell>
          <cell r="N2147" t="str">
            <v/>
          </cell>
          <cell r="O2147" t="str">
            <v/>
          </cell>
          <cell r="P2147" t="str">
            <v/>
          </cell>
          <cell r="Q2147" t="str">
            <v/>
          </cell>
          <cell r="T2147" t="str">
            <v/>
          </cell>
          <cell r="U2147" t="str">
            <v/>
          </cell>
          <cell r="W2147" t="str">
            <v/>
          </cell>
          <cell r="X2147" t="str">
            <v/>
          </cell>
          <cell r="AB2147">
            <v>0</v>
          </cell>
          <cell r="AC2147">
            <v>0</v>
          </cell>
          <cell r="AD2147">
            <v>0</v>
          </cell>
          <cell r="AJ2147">
            <v>0</v>
          </cell>
          <cell r="AK2147">
            <v>0</v>
          </cell>
        </row>
        <row r="2148">
          <cell r="B2148" t="str">
            <v/>
          </cell>
          <cell r="H2148" t="str">
            <v/>
          </cell>
          <cell r="J2148" t="str">
            <v/>
          </cell>
          <cell r="N2148" t="str">
            <v/>
          </cell>
          <cell r="O2148" t="str">
            <v/>
          </cell>
          <cell r="P2148" t="str">
            <v/>
          </cell>
          <cell r="Q2148" t="str">
            <v/>
          </cell>
          <cell r="T2148" t="str">
            <v/>
          </cell>
          <cell r="U2148" t="str">
            <v/>
          </cell>
          <cell r="W2148" t="str">
            <v/>
          </cell>
          <cell r="X2148" t="str">
            <v/>
          </cell>
          <cell r="AB2148">
            <v>0</v>
          </cell>
          <cell r="AC2148">
            <v>0</v>
          </cell>
          <cell r="AD2148">
            <v>0</v>
          </cell>
          <cell r="AJ2148">
            <v>0</v>
          </cell>
          <cell r="AK2148">
            <v>0</v>
          </cell>
        </row>
        <row r="2149">
          <cell r="B2149" t="str">
            <v/>
          </cell>
          <cell r="H2149" t="str">
            <v/>
          </cell>
          <cell r="J2149" t="str">
            <v/>
          </cell>
          <cell r="N2149" t="str">
            <v/>
          </cell>
          <cell r="O2149" t="str">
            <v/>
          </cell>
          <cell r="P2149" t="str">
            <v/>
          </cell>
          <cell r="Q2149" t="str">
            <v/>
          </cell>
          <cell r="T2149" t="str">
            <v/>
          </cell>
          <cell r="U2149" t="str">
            <v/>
          </cell>
          <cell r="W2149" t="str">
            <v/>
          </cell>
          <cell r="X2149" t="str">
            <v/>
          </cell>
          <cell r="AB2149">
            <v>0</v>
          </cell>
          <cell r="AC2149">
            <v>0</v>
          </cell>
          <cell r="AD2149">
            <v>0</v>
          </cell>
          <cell r="AJ2149">
            <v>0</v>
          </cell>
          <cell r="AK2149">
            <v>0</v>
          </cell>
        </row>
        <row r="2150">
          <cell r="B2150" t="str">
            <v/>
          </cell>
          <cell r="H2150" t="str">
            <v/>
          </cell>
          <cell r="J2150" t="str">
            <v/>
          </cell>
          <cell r="N2150" t="str">
            <v/>
          </cell>
          <cell r="O2150" t="str">
            <v/>
          </cell>
          <cell r="P2150" t="str">
            <v/>
          </cell>
          <cell r="Q2150" t="str">
            <v/>
          </cell>
          <cell r="T2150" t="str">
            <v/>
          </cell>
          <cell r="U2150" t="str">
            <v/>
          </cell>
          <cell r="W2150" t="str">
            <v/>
          </cell>
          <cell r="X2150" t="str">
            <v/>
          </cell>
          <cell r="AB2150">
            <v>0</v>
          </cell>
          <cell r="AC2150">
            <v>0</v>
          </cell>
          <cell r="AD2150">
            <v>0</v>
          </cell>
          <cell r="AJ2150">
            <v>0</v>
          </cell>
          <cell r="AK2150">
            <v>0</v>
          </cell>
        </row>
        <row r="2151">
          <cell r="B2151" t="str">
            <v/>
          </cell>
          <cell r="H2151" t="str">
            <v/>
          </cell>
          <cell r="J2151" t="str">
            <v/>
          </cell>
          <cell r="N2151" t="str">
            <v/>
          </cell>
          <cell r="O2151" t="str">
            <v/>
          </cell>
          <cell r="P2151" t="str">
            <v/>
          </cell>
          <cell r="Q2151" t="str">
            <v/>
          </cell>
          <cell r="T2151" t="str">
            <v/>
          </cell>
          <cell r="U2151" t="str">
            <v/>
          </cell>
          <cell r="W2151" t="str">
            <v/>
          </cell>
          <cell r="X2151" t="str">
            <v/>
          </cell>
          <cell r="AB2151">
            <v>0</v>
          </cell>
          <cell r="AC2151">
            <v>0</v>
          </cell>
          <cell r="AD2151">
            <v>0</v>
          </cell>
          <cell r="AJ2151">
            <v>0</v>
          </cell>
          <cell r="AK2151">
            <v>0</v>
          </cell>
        </row>
        <row r="2152">
          <cell r="B2152" t="str">
            <v/>
          </cell>
          <cell r="H2152" t="str">
            <v/>
          </cell>
          <cell r="J2152" t="str">
            <v/>
          </cell>
          <cell r="N2152" t="str">
            <v/>
          </cell>
          <cell r="O2152" t="str">
            <v/>
          </cell>
          <cell r="P2152" t="str">
            <v/>
          </cell>
          <cell r="Q2152" t="str">
            <v/>
          </cell>
          <cell r="T2152" t="str">
            <v/>
          </cell>
          <cell r="U2152" t="str">
            <v/>
          </cell>
          <cell r="W2152" t="str">
            <v/>
          </cell>
          <cell r="X2152" t="str">
            <v/>
          </cell>
          <cell r="AB2152">
            <v>0</v>
          </cell>
          <cell r="AC2152">
            <v>0</v>
          </cell>
          <cell r="AD2152">
            <v>0</v>
          </cell>
          <cell r="AJ2152">
            <v>0</v>
          </cell>
          <cell r="AK2152">
            <v>0</v>
          </cell>
        </row>
        <row r="2153">
          <cell r="B2153" t="str">
            <v/>
          </cell>
          <cell r="H2153" t="str">
            <v/>
          </cell>
          <cell r="J2153" t="str">
            <v/>
          </cell>
          <cell r="N2153" t="str">
            <v/>
          </cell>
          <cell r="O2153" t="str">
            <v/>
          </cell>
          <cell r="P2153" t="str">
            <v/>
          </cell>
          <cell r="Q2153" t="str">
            <v/>
          </cell>
          <cell r="T2153" t="str">
            <v/>
          </cell>
          <cell r="U2153" t="str">
            <v/>
          </cell>
          <cell r="W2153" t="str">
            <v/>
          </cell>
          <cell r="X2153" t="str">
            <v/>
          </cell>
          <cell r="AB2153">
            <v>0</v>
          </cell>
          <cell r="AC2153">
            <v>0</v>
          </cell>
          <cell r="AD2153">
            <v>0</v>
          </cell>
          <cell r="AJ2153">
            <v>0</v>
          </cell>
          <cell r="AK2153">
            <v>0</v>
          </cell>
        </row>
        <row r="2154">
          <cell r="B2154" t="str">
            <v/>
          </cell>
          <cell r="H2154" t="str">
            <v/>
          </cell>
          <cell r="J2154" t="str">
            <v/>
          </cell>
          <cell r="N2154" t="str">
            <v/>
          </cell>
          <cell r="O2154" t="str">
            <v/>
          </cell>
          <cell r="P2154" t="str">
            <v/>
          </cell>
          <cell r="Q2154" t="str">
            <v/>
          </cell>
          <cell r="T2154" t="str">
            <v/>
          </cell>
          <cell r="U2154" t="str">
            <v/>
          </cell>
          <cell r="W2154" t="str">
            <v/>
          </cell>
          <cell r="X2154" t="str">
            <v/>
          </cell>
          <cell r="AB2154">
            <v>0</v>
          </cell>
          <cell r="AC2154">
            <v>0</v>
          </cell>
          <cell r="AD2154">
            <v>0</v>
          </cell>
          <cell r="AJ2154">
            <v>0</v>
          </cell>
          <cell r="AK2154">
            <v>0</v>
          </cell>
        </row>
        <row r="2155">
          <cell r="B2155" t="str">
            <v/>
          </cell>
          <cell r="H2155" t="str">
            <v/>
          </cell>
          <cell r="J2155" t="str">
            <v/>
          </cell>
          <cell r="N2155" t="str">
            <v/>
          </cell>
          <cell r="O2155" t="str">
            <v/>
          </cell>
          <cell r="P2155" t="str">
            <v/>
          </cell>
          <cell r="Q2155" t="str">
            <v/>
          </cell>
          <cell r="T2155" t="str">
            <v/>
          </cell>
          <cell r="U2155" t="str">
            <v/>
          </cell>
          <cell r="W2155" t="str">
            <v/>
          </cell>
          <cell r="X2155" t="str">
            <v/>
          </cell>
          <cell r="AB2155">
            <v>0</v>
          </cell>
          <cell r="AC2155">
            <v>0</v>
          </cell>
          <cell r="AD2155">
            <v>0</v>
          </cell>
          <cell r="AJ2155">
            <v>0</v>
          </cell>
          <cell r="AK2155">
            <v>0</v>
          </cell>
        </row>
        <row r="2156">
          <cell r="B2156" t="str">
            <v/>
          </cell>
          <cell r="H2156" t="str">
            <v/>
          </cell>
          <cell r="J2156" t="str">
            <v/>
          </cell>
          <cell r="N2156" t="str">
            <v/>
          </cell>
          <cell r="O2156" t="str">
            <v/>
          </cell>
          <cell r="P2156" t="str">
            <v/>
          </cell>
          <cell r="Q2156" t="str">
            <v/>
          </cell>
          <cell r="T2156" t="str">
            <v/>
          </cell>
          <cell r="U2156" t="str">
            <v/>
          </cell>
          <cell r="W2156" t="str">
            <v/>
          </cell>
          <cell r="X2156" t="str">
            <v/>
          </cell>
          <cell r="AB2156">
            <v>0</v>
          </cell>
          <cell r="AC2156">
            <v>0</v>
          </cell>
          <cell r="AD2156">
            <v>0</v>
          </cell>
          <cell r="AJ2156">
            <v>0</v>
          </cell>
          <cell r="AK2156">
            <v>0</v>
          </cell>
        </row>
        <row r="2157">
          <cell r="B2157" t="str">
            <v/>
          </cell>
          <cell r="H2157" t="str">
            <v/>
          </cell>
          <cell r="J2157" t="str">
            <v/>
          </cell>
          <cell r="N2157" t="str">
            <v/>
          </cell>
          <cell r="O2157" t="str">
            <v/>
          </cell>
          <cell r="P2157" t="str">
            <v/>
          </cell>
          <cell r="Q2157" t="str">
            <v/>
          </cell>
          <cell r="T2157" t="str">
            <v/>
          </cell>
          <cell r="U2157" t="str">
            <v/>
          </cell>
          <cell r="W2157" t="str">
            <v/>
          </cell>
          <cell r="X2157" t="str">
            <v/>
          </cell>
          <cell r="AB2157">
            <v>0</v>
          </cell>
          <cell r="AC2157">
            <v>0</v>
          </cell>
          <cell r="AD2157">
            <v>0</v>
          </cell>
          <cell r="AJ2157">
            <v>0</v>
          </cell>
          <cell r="AK2157">
            <v>0</v>
          </cell>
        </row>
        <row r="2158">
          <cell r="B2158" t="str">
            <v/>
          </cell>
          <cell r="H2158" t="str">
            <v/>
          </cell>
          <cell r="J2158" t="str">
            <v/>
          </cell>
          <cell r="N2158" t="str">
            <v/>
          </cell>
          <cell r="O2158" t="str">
            <v/>
          </cell>
          <cell r="P2158" t="str">
            <v/>
          </cell>
          <cell r="Q2158" t="str">
            <v/>
          </cell>
          <cell r="T2158" t="str">
            <v/>
          </cell>
          <cell r="U2158" t="str">
            <v/>
          </cell>
          <cell r="W2158" t="str">
            <v/>
          </cell>
          <cell r="X2158" t="str">
            <v/>
          </cell>
          <cell r="AB2158">
            <v>0</v>
          </cell>
          <cell r="AC2158">
            <v>0</v>
          </cell>
          <cell r="AD2158">
            <v>0</v>
          </cell>
          <cell r="AJ2158">
            <v>0</v>
          </cell>
          <cell r="AK2158">
            <v>0</v>
          </cell>
        </row>
        <row r="2159">
          <cell r="B2159" t="str">
            <v/>
          </cell>
          <cell r="H2159" t="str">
            <v/>
          </cell>
          <cell r="J2159" t="str">
            <v/>
          </cell>
          <cell r="N2159" t="str">
            <v/>
          </cell>
          <cell r="O2159" t="str">
            <v/>
          </cell>
          <cell r="P2159" t="str">
            <v/>
          </cell>
          <cell r="Q2159" t="str">
            <v/>
          </cell>
          <cell r="T2159" t="str">
            <v/>
          </cell>
          <cell r="U2159" t="str">
            <v/>
          </cell>
          <cell r="W2159" t="str">
            <v/>
          </cell>
          <cell r="X2159" t="str">
            <v/>
          </cell>
          <cell r="AB2159">
            <v>0</v>
          </cell>
          <cell r="AC2159">
            <v>0</v>
          </cell>
          <cell r="AD2159">
            <v>0</v>
          </cell>
          <cell r="AJ2159">
            <v>0</v>
          </cell>
          <cell r="AK2159">
            <v>0</v>
          </cell>
        </row>
        <row r="2160">
          <cell r="B2160" t="str">
            <v/>
          </cell>
          <cell r="H2160" t="str">
            <v/>
          </cell>
          <cell r="J2160" t="str">
            <v/>
          </cell>
          <cell r="N2160" t="str">
            <v/>
          </cell>
          <cell r="O2160" t="str">
            <v/>
          </cell>
          <cell r="P2160" t="str">
            <v/>
          </cell>
          <cell r="Q2160" t="str">
            <v/>
          </cell>
          <cell r="T2160" t="str">
            <v/>
          </cell>
          <cell r="U2160" t="str">
            <v/>
          </cell>
          <cell r="W2160" t="str">
            <v/>
          </cell>
          <cell r="X2160" t="str">
            <v/>
          </cell>
          <cell r="AB2160">
            <v>0</v>
          </cell>
          <cell r="AC2160">
            <v>0</v>
          </cell>
          <cell r="AD2160">
            <v>0</v>
          </cell>
          <cell r="AJ2160">
            <v>0</v>
          </cell>
          <cell r="AK2160">
            <v>0</v>
          </cell>
        </row>
        <row r="2161">
          <cell r="B2161" t="str">
            <v/>
          </cell>
          <cell r="H2161" t="str">
            <v/>
          </cell>
          <cell r="J2161" t="str">
            <v/>
          </cell>
          <cell r="N2161" t="str">
            <v/>
          </cell>
          <cell r="O2161" t="str">
            <v/>
          </cell>
          <cell r="P2161" t="str">
            <v/>
          </cell>
          <cell r="Q2161" t="str">
            <v/>
          </cell>
          <cell r="T2161" t="str">
            <v/>
          </cell>
          <cell r="U2161" t="str">
            <v/>
          </cell>
          <cell r="W2161" t="str">
            <v/>
          </cell>
          <cell r="X2161" t="str">
            <v/>
          </cell>
          <cell r="AB2161">
            <v>0</v>
          </cell>
          <cell r="AC2161">
            <v>0</v>
          </cell>
          <cell r="AD2161">
            <v>0</v>
          </cell>
          <cell r="AJ2161">
            <v>0</v>
          </cell>
          <cell r="AK2161">
            <v>0</v>
          </cell>
        </row>
        <row r="2162">
          <cell r="B2162" t="str">
            <v/>
          </cell>
          <cell r="H2162" t="str">
            <v/>
          </cell>
          <cell r="J2162" t="str">
            <v/>
          </cell>
          <cell r="N2162" t="str">
            <v/>
          </cell>
          <cell r="O2162" t="str">
            <v/>
          </cell>
          <cell r="P2162" t="str">
            <v/>
          </cell>
          <cell r="Q2162" t="str">
            <v/>
          </cell>
          <cell r="T2162" t="str">
            <v/>
          </cell>
          <cell r="U2162" t="str">
            <v/>
          </cell>
          <cell r="W2162" t="str">
            <v/>
          </cell>
          <cell r="X2162" t="str">
            <v/>
          </cell>
          <cell r="AB2162">
            <v>0</v>
          </cell>
          <cell r="AC2162">
            <v>0</v>
          </cell>
          <cell r="AD2162">
            <v>0</v>
          </cell>
          <cell r="AJ2162">
            <v>0</v>
          </cell>
          <cell r="AK2162">
            <v>0</v>
          </cell>
        </row>
        <row r="2163">
          <cell r="B2163" t="str">
            <v/>
          </cell>
          <cell r="H2163" t="str">
            <v/>
          </cell>
          <cell r="J2163" t="str">
            <v/>
          </cell>
          <cell r="N2163" t="str">
            <v/>
          </cell>
          <cell r="O2163" t="str">
            <v/>
          </cell>
          <cell r="P2163" t="str">
            <v/>
          </cell>
          <cell r="Q2163" t="str">
            <v/>
          </cell>
          <cell r="T2163" t="str">
            <v/>
          </cell>
          <cell r="U2163" t="str">
            <v/>
          </cell>
          <cell r="W2163" t="str">
            <v/>
          </cell>
          <cell r="X2163" t="str">
            <v/>
          </cell>
          <cell r="AB2163">
            <v>0</v>
          </cell>
          <cell r="AC2163">
            <v>0</v>
          </cell>
          <cell r="AD2163">
            <v>0</v>
          </cell>
          <cell r="AJ2163">
            <v>0</v>
          </cell>
          <cell r="AK2163">
            <v>0</v>
          </cell>
        </row>
        <row r="2164">
          <cell r="B2164" t="str">
            <v/>
          </cell>
          <cell r="H2164" t="str">
            <v/>
          </cell>
          <cell r="J2164" t="str">
            <v/>
          </cell>
          <cell r="N2164" t="str">
            <v/>
          </cell>
          <cell r="O2164" t="str">
            <v/>
          </cell>
          <cell r="P2164" t="str">
            <v/>
          </cell>
          <cell r="Q2164" t="str">
            <v/>
          </cell>
          <cell r="T2164" t="str">
            <v/>
          </cell>
          <cell r="U2164" t="str">
            <v/>
          </cell>
          <cell r="W2164" t="str">
            <v/>
          </cell>
          <cell r="X2164" t="str">
            <v/>
          </cell>
          <cell r="AB2164">
            <v>0</v>
          </cell>
          <cell r="AC2164">
            <v>0</v>
          </cell>
          <cell r="AD2164">
            <v>0</v>
          </cell>
          <cell r="AJ2164">
            <v>0</v>
          </cell>
          <cell r="AK2164">
            <v>0</v>
          </cell>
        </row>
        <row r="2165">
          <cell r="B2165" t="str">
            <v/>
          </cell>
          <cell r="H2165" t="str">
            <v/>
          </cell>
          <cell r="J2165" t="str">
            <v/>
          </cell>
          <cell r="N2165" t="str">
            <v/>
          </cell>
          <cell r="O2165" t="str">
            <v/>
          </cell>
          <cell r="P2165" t="str">
            <v/>
          </cell>
          <cell r="Q2165" t="str">
            <v/>
          </cell>
          <cell r="T2165" t="str">
            <v/>
          </cell>
          <cell r="U2165" t="str">
            <v/>
          </cell>
          <cell r="W2165" t="str">
            <v/>
          </cell>
          <cell r="X2165" t="str">
            <v/>
          </cell>
          <cell r="AB2165">
            <v>0</v>
          </cell>
          <cell r="AC2165">
            <v>0</v>
          </cell>
          <cell r="AD2165">
            <v>0</v>
          </cell>
          <cell r="AJ2165">
            <v>0</v>
          </cell>
          <cell r="AK2165">
            <v>0</v>
          </cell>
        </row>
        <row r="2166">
          <cell r="B2166" t="str">
            <v/>
          </cell>
          <cell r="H2166" t="str">
            <v/>
          </cell>
          <cell r="J2166" t="str">
            <v/>
          </cell>
          <cell r="N2166" t="str">
            <v/>
          </cell>
          <cell r="O2166" t="str">
            <v/>
          </cell>
          <cell r="P2166" t="str">
            <v/>
          </cell>
          <cell r="Q2166" t="str">
            <v/>
          </cell>
          <cell r="T2166" t="str">
            <v/>
          </cell>
          <cell r="U2166" t="str">
            <v/>
          </cell>
          <cell r="W2166" t="str">
            <v/>
          </cell>
          <cell r="X2166" t="str">
            <v/>
          </cell>
          <cell r="AB2166">
            <v>0</v>
          </cell>
          <cell r="AC2166">
            <v>0</v>
          </cell>
          <cell r="AD2166">
            <v>0</v>
          </cell>
          <cell r="AJ2166">
            <v>0</v>
          </cell>
          <cell r="AK2166">
            <v>0</v>
          </cell>
        </row>
        <row r="2167">
          <cell r="B2167" t="str">
            <v/>
          </cell>
          <cell r="H2167" t="str">
            <v/>
          </cell>
          <cell r="J2167" t="str">
            <v/>
          </cell>
          <cell r="N2167" t="str">
            <v/>
          </cell>
          <cell r="O2167" t="str">
            <v/>
          </cell>
          <cell r="P2167" t="str">
            <v/>
          </cell>
          <cell r="Q2167" t="str">
            <v/>
          </cell>
          <cell r="T2167" t="str">
            <v/>
          </cell>
          <cell r="U2167" t="str">
            <v/>
          </cell>
          <cell r="W2167" t="str">
            <v/>
          </cell>
          <cell r="X2167" t="str">
            <v/>
          </cell>
          <cell r="AB2167">
            <v>0</v>
          </cell>
          <cell r="AC2167">
            <v>0</v>
          </cell>
          <cell r="AD2167">
            <v>0</v>
          </cell>
          <cell r="AJ2167">
            <v>0</v>
          </cell>
          <cell r="AK2167">
            <v>0</v>
          </cell>
        </row>
        <row r="2168">
          <cell r="B2168" t="str">
            <v/>
          </cell>
          <cell r="H2168" t="str">
            <v/>
          </cell>
          <cell r="J2168" t="str">
            <v/>
          </cell>
          <cell r="N2168" t="str">
            <v/>
          </cell>
          <cell r="O2168" t="str">
            <v/>
          </cell>
          <cell r="P2168" t="str">
            <v/>
          </cell>
          <cell r="Q2168" t="str">
            <v/>
          </cell>
          <cell r="T2168" t="str">
            <v/>
          </cell>
          <cell r="U2168" t="str">
            <v/>
          </cell>
          <cell r="W2168" t="str">
            <v/>
          </cell>
          <cell r="X2168" t="str">
            <v/>
          </cell>
          <cell r="AB2168">
            <v>0</v>
          </cell>
          <cell r="AC2168">
            <v>0</v>
          </cell>
          <cell r="AD2168">
            <v>0</v>
          </cell>
          <cell r="AJ2168">
            <v>0</v>
          </cell>
          <cell r="AK2168">
            <v>0</v>
          </cell>
        </row>
        <row r="2169">
          <cell r="B2169" t="str">
            <v/>
          </cell>
          <cell r="H2169" t="str">
            <v/>
          </cell>
          <cell r="J2169" t="str">
            <v/>
          </cell>
          <cell r="N2169" t="str">
            <v/>
          </cell>
          <cell r="O2169" t="str">
            <v/>
          </cell>
          <cell r="P2169" t="str">
            <v/>
          </cell>
          <cell r="Q2169" t="str">
            <v/>
          </cell>
          <cell r="T2169" t="str">
            <v/>
          </cell>
          <cell r="U2169" t="str">
            <v/>
          </cell>
          <cell r="W2169" t="str">
            <v/>
          </cell>
          <cell r="X2169" t="str">
            <v/>
          </cell>
          <cell r="AB2169">
            <v>0</v>
          </cell>
          <cell r="AC2169">
            <v>0</v>
          </cell>
          <cell r="AD2169">
            <v>0</v>
          </cell>
          <cell r="AJ2169">
            <v>0</v>
          </cell>
          <cell r="AK2169">
            <v>0</v>
          </cell>
        </row>
        <row r="2170">
          <cell r="B2170" t="str">
            <v/>
          </cell>
          <cell r="H2170" t="str">
            <v/>
          </cell>
          <cell r="J2170" t="str">
            <v/>
          </cell>
          <cell r="N2170" t="str">
            <v/>
          </cell>
          <cell r="O2170" t="str">
            <v/>
          </cell>
          <cell r="P2170" t="str">
            <v/>
          </cell>
          <cell r="Q2170" t="str">
            <v/>
          </cell>
          <cell r="T2170" t="str">
            <v/>
          </cell>
          <cell r="U2170" t="str">
            <v/>
          </cell>
          <cell r="W2170" t="str">
            <v/>
          </cell>
          <cell r="X2170" t="str">
            <v/>
          </cell>
          <cell r="AB2170">
            <v>0</v>
          </cell>
          <cell r="AC2170">
            <v>0</v>
          </cell>
          <cell r="AD2170">
            <v>0</v>
          </cell>
          <cell r="AJ2170">
            <v>0</v>
          </cell>
          <cell r="AK2170">
            <v>0</v>
          </cell>
        </row>
        <row r="2171">
          <cell r="B2171" t="str">
            <v/>
          </cell>
          <cell r="H2171" t="str">
            <v/>
          </cell>
          <cell r="J2171" t="str">
            <v/>
          </cell>
          <cell r="N2171" t="str">
            <v/>
          </cell>
          <cell r="O2171" t="str">
            <v/>
          </cell>
          <cell r="P2171" t="str">
            <v/>
          </cell>
          <cell r="Q2171" t="str">
            <v/>
          </cell>
          <cell r="T2171" t="str">
            <v/>
          </cell>
          <cell r="U2171" t="str">
            <v/>
          </cell>
          <cell r="W2171" t="str">
            <v/>
          </cell>
          <cell r="X2171" t="str">
            <v/>
          </cell>
          <cell r="AB2171">
            <v>0</v>
          </cell>
          <cell r="AC2171">
            <v>0</v>
          </cell>
          <cell r="AD2171">
            <v>0</v>
          </cell>
          <cell r="AJ2171">
            <v>0</v>
          </cell>
          <cell r="AK2171">
            <v>0</v>
          </cell>
        </row>
        <row r="2172">
          <cell r="B2172" t="str">
            <v/>
          </cell>
          <cell r="H2172" t="str">
            <v/>
          </cell>
          <cell r="J2172" t="str">
            <v/>
          </cell>
          <cell r="N2172" t="str">
            <v/>
          </cell>
          <cell r="O2172" t="str">
            <v/>
          </cell>
          <cell r="P2172" t="str">
            <v/>
          </cell>
          <cell r="Q2172" t="str">
            <v/>
          </cell>
          <cell r="T2172" t="str">
            <v/>
          </cell>
          <cell r="U2172" t="str">
            <v/>
          </cell>
          <cell r="W2172" t="str">
            <v/>
          </cell>
          <cell r="X2172" t="str">
            <v/>
          </cell>
          <cell r="AB2172">
            <v>0</v>
          </cell>
          <cell r="AC2172">
            <v>0</v>
          </cell>
          <cell r="AD2172">
            <v>0</v>
          </cell>
          <cell r="AJ2172">
            <v>0</v>
          </cell>
          <cell r="AK2172">
            <v>0</v>
          </cell>
        </row>
        <row r="2173">
          <cell r="B2173" t="str">
            <v/>
          </cell>
          <cell r="H2173" t="str">
            <v/>
          </cell>
          <cell r="J2173" t="str">
            <v/>
          </cell>
          <cell r="N2173" t="str">
            <v/>
          </cell>
          <cell r="O2173" t="str">
            <v/>
          </cell>
          <cell r="P2173" t="str">
            <v/>
          </cell>
          <cell r="Q2173" t="str">
            <v/>
          </cell>
          <cell r="T2173" t="str">
            <v/>
          </cell>
          <cell r="U2173" t="str">
            <v/>
          </cell>
          <cell r="W2173" t="str">
            <v/>
          </cell>
          <cell r="X2173" t="str">
            <v/>
          </cell>
          <cell r="AB2173">
            <v>0</v>
          </cell>
          <cell r="AC2173">
            <v>0</v>
          </cell>
          <cell r="AD2173">
            <v>0</v>
          </cell>
          <cell r="AJ2173">
            <v>0</v>
          </cell>
          <cell r="AK2173">
            <v>0</v>
          </cell>
        </row>
        <row r="2174">
          <cell r="B2174" t="str">
            <v/>
          </cell>
          <cell r="H2174" t="str">
            <v/>
          </cell>
          <cell r="J2174" t="str">
            <v/>
          </cell>
          <cell r="N2174" t="str">
            <v/>
          </cell>
          <cell r="O2174" t="str">
            <v/>
          </cell>
          <cell r="P2174" t="str">
            <v/>
          </cell>
          <cell r="Q2174" t="str">
            <v/>
          </cell>
          <cell r="T2174" t="str">
            <v/>
          </cell>
          <cell r="U2174" t="str">
            <v/>
          </cell>
          <cell r="W2174" t="str">
            <v/>
          </cell>
          <cell r="X2174" t="str">
            <v/>
          </cell>
          <cell r="AB2174">
            <v>0</v>
          </cell>
          <cell r="AC2174">
            <v>0</v>
          </cell>
          <cell r="AD2174">
            <v>0</v>
          </cell>
          <cell r="AJ2174">
            <v>0</v>
          </cell>
          <cell r="AK2174">
            <v>0</v>
          </cell>
        </row>
        <row r="2175">
          <cell r="B2175" t="str">
            <v/>
          </cell>
          <cell r="H2175" t="str">
            <v/>
          </cell>
          <cell r="J2175" t="str">
            <v/>
          </cell>
          <cell r="N2175" t="str">
            <v/>
          </cell>
          <cell r="O2175" t="str">
            <v/>
          </cell>
          <cell r="P2175" t="str">
            <v/>
          </cell>
          <cell r="Q2175" t="str">
            <v/>
          </cell>
          <cell r="T2175" t="str">
            <v/>
          </cell>
          <cell r="U2175" t="str">
            <v/>
          </cell>
          <cell r="W2175" t="str">
            <v/>
          </cell>
          <cell r="X2175" t="str">
            <v/>
          </cell>
          <cell r="AB2175">
            <v>0</v>
          </cell>
          <cell r="AC2175">
            <v>0</v>
          </cell>
          <cell r="AD2175">
            <v>0</v>
          </cell>
          <cell r="AJ2175">
            <v>0</v>
          </cell>
          <cell r="AK2175">
            <v>0</v>
          </cell>
        </row>
        <row r="2176">
          <cell r="B2176" t="str">
            <v/>
          </cell>
          <cell r="H2176" t="str">
            <v/>
          </cell>
          <cell r="J2176" t="str">
            <v/>
          </cell>
          <cell r="N2176" t="str">
            <v/>
          </cell>
          <cell r="O2176" t="str">
            <v/>
          </cell>
          <cell r="P2176" t="str">
            <v/>
          </cell>
          <cell r="Q2176" t="str">
            <v/>
          </cell>
          <cell r="T2176" t="str">
            <v/>
          </cell>
          <cell r="U2176" t="str">
            <v/>
          </cell>
          <cell r="W2176" t="str">
            <v/>
          </cell>
          <cell r="X2176" t="str">
            <v/>
          </cell>
          <cell r="AB2176">
            <v>0</v>
          </cell>
          <cell r="AC2176">
            <v>0</v>
          </cell>
          <cell r="AD2176">
            <v>0</v>
          </cell>
          <cell r="AJ2176">
            <v>0</v>
          </cell>
          <cell r="AK2176">
            <v>0</v>
          </cell>
        </row>
        <row r="2177">
          <cell r="B2177" t="str">
            <v/>
          </cell>
          <cell r="H2177" t="str">
            <v/>
          </cell>
          <cell r="J2177" t="str">
            <v/>
          </cell>
          <cell r="N2177" t="str">
            <v/>
          </cell>
          <cell r="O2177" t="str">
            <v/>
          </cell>
          <cell r="P2177" t="str">
            <v/>
          </cell>
          <cell r="Q2177" t="str">
            <v/>
          </cell>
          <cell r="T2177" t="str">
            <v/>
          </cell>
          <cell r="U2177" t="str">
            <v/>
          </cell>
          <cell r="W2177" t="str">
            <v/>
          </cell>
          <cell r="X2177" t="str">
            <v/>
          </cell>
          <cell r="AB2177">
            <v>0</v>
          </cell>
          <cell r="AC2177">
            <v>0</v>
          </cell>
          <cell r="AD2177">
            <v>0</v>
          </cell>
          <cell r="AJ2177">
            <v>0</v>
          </cell>
          <cell r="AK2177">
            <v>0</v>
          </cell>
        </row>
        <row r="2178">
          <cell r="B2178" t="str">
            <v/>
          </cell>
          <cell r="H2178" t="str">
            <v/>
          </cell>
          <cell r="J2178" t="str">
            <v/>
          </cell>
          <cell r="N2178" t="str">
            <v/>
          </cell>
          <cell r="O2178" t="str">
            <v/>
          </cell>
          <cell r="P2178" t="str">
            <v/>
          </cell>
          <cell r="Q2178" t="str">
            <v/>
          </cell>
          <cell r="T2178" t="str">
            <v/>
          </cell>
          <cell r="U2178" t="str">
            <v/>
          </cell>
          <cell r="W2178" t="str">
            <v/>
          </cell>
          <cell r="X2178" t="str">
            <v/>
          </cell>
          <cell r="AB2178">
            <v>0</v>
          </cell>
          <cell r="AC2178">
            <v>0</v>
          </cell>
          <cell r="AD2178">
            <v>0</v>
          </cell>
          <cell r="AJ2178">
            <v>0</v>
          </cell>
          <cell r="AK2178">
            <v>0</v>
          </cell>
        </row>
        <row r="2179">
          <cell r="B2179" t="str">
            <v/>
          </cell>
          <cell r="H2179" t="str">
            <v/>
          </cell>
          <cell r="J2179" t="str">
            <v/>
          </cell>
          <cell r="N2179" t="str">
            <v/>
          </cell>
          <cell r="O2179" t="str">
            <v/>
          </cell>
          <cell r="P2179" t="str">
            <v/>
          </cell>
          <cell r="Q2179" t="str">
            <v/>
          </cell>
          <cell r="T2179" t="str">
            <v/>
          </cell>
          <cell r="U2179" t="str">
            <v/>
          </cell>
          <cell r="W2179" t="str">
            <v/>
          </cell>
          <cell r="X2179" t="str">
            <v/>
          </cell>
          <cell r="AB2179">
            <v>0</v>
          </cell>
          <cell r="AC2179">
            <v>0</v>
          </cell>
          <cell r="AD2179">
            <v>0</v>
          </cell>
          <cell r="AJ2179">
            <v>0</v>
          </cell>
          <cell r="AK2179">
            <v>0</v>
          </cell>
        </row>
        <row r="2180">
          <cell r="B2180" t="str">
            <v/>
          </cell>
          <cell r="H2180" t="str">
            <v/>
          </cell>
          <cell r="J2180" t="str">
            <v/>
          </cell>
          <cell r="N2180" t="str">
            <v/>
          </cell>
          <cell r="O2180" t="str">
            <v/>
          </cell>
          <cell r="P2180" t="str">
            <v/>
          </cell>
          <cell r="Q2180" t="str">
            <v/>
          </cell>
          <cell r="T2180" t="str">
            <v/>
          </cell>
          <cell r="U2180" t="str">
            <v/>
          </cell>
          <cell r="W2180" t="str">
            <v/>
          </cell>
          <cell r="X2180" t="str">
            <v/>
          </cell>
          <cell r="AB2180">
            <v>0</v>
          </cell>
          <cell r="AC2180">
            <v>0</v>
          </cell>
          <cell r="AD2180">
            <v>0</v>
          </cell>
          <cell r="AJ2180">
            <v>0</v>
          </cell>
          <cell r="AK2180">
            <v>0</v>
          </cell>
        </row>
        <row r="2181">
          <cell r="B2181" t="str">
            <v/>
          </cell>
          <cell r="H2181" t="str">
            <v/>
          </cell>
          <cell r="J2181" t="str">
            <v/>
          </cell>
          <cell r="N2181" t="str">
            <v/>
          </cell>
          <cell r="O2181" t="str">
            <v/>
          </cell>
          <cell r="P2181" t="str">
            <v/>
          </cell>
          <cell r="Q2181" t="str">
            <v/>
          </cell>
          <cell r="T2181" t="str">
            <v/>
          </cell>
          <cell r="U2181" t="str">
            <v/>
          </cell>
          <cell r="W2181" t="str">
            <v/>
          </cell>
          <cell r="X2181" t="str">
            <v/>
          </cell>
          <cell r="AB2181">
            <v>0</v>
          </cell>
          <cell r="AC2181">
            <v>0</v>
          </cell>
          <cell r="AD2181">
            <v>0</v>
          </cell>
          <cell r="AJ2181">
            <v>0</v>
          </cell>
          <cell r="AK2181">
            <v>0</v>
          </cell>
        </row>
        <row r="2182">
          <cell r="B2182" t="str">
            <v/>
          </cell>
          <cell r="H2182" t="str">
            <v/>
          </cell>
          <cell r="J2182" t="str">
            <v/>
          </cell>
          <cell r="N2182" t="str">
            <v/>
          </cell>
          <cell r="O2182" t="str">
            <v/>
          </cell>
          <cell r="P2182" t="str">
            <v/>
          </cell>
          <cell r="Q2182" t="str">
            <v/>
          </cell>
          <cell r="T2182" t="str">
            <v/>
          </cell>
          <cell r="U2182" t="str">
            <v/>
          </cell>
          <cell r="W2182" t="str">
            <v/>
          </cell>
          <cell r="X2182" t="str">
            <v/>
          </cell>
          <cell r="AB2182">
            <v>0</v>
          </cell>
          <cell r="AC2182">
            <v>0</v>
          </cell>
          <cell r="AD2182">
            <v>0</v>
          </cell>
          <cell r="AJ2182">
            <v>0</v>
          </cell>
          <cell r="AK2182">
            <v>0</v>
          </cell>
        </row>
        <row r="2183">
          <cell r="B2183" t="str">
            <v/>
          </cell>
          <cell r="H2183" t="str">
            <v/>
          </cell>
          <cell r="J2183" t="str">
            <v/>
          </cell>
          <cell r="N2183" t="str">
            <v/>
          </cell>
          <cell r="O2183" t="str">
            <v/>
          </cell>
          <cell r="P2183" t="str">
            <v/>
          </cell>
          <cell r="Q2183" t="str">
            <v/>
          </cell>
          <cell r="T2183" t="str">
            <v/>
          </cell>
          <cell r="U2183" t="str">
            <v/>
          </cell>
          <cell r="W2183" t="str">
            <v/>
          </cell>
          <cell r="X2183" t="str">
            <v/>
          </cell>
          <cell r="AB2183">
            <v>0</v>
          </cell>
          <cell r="AC2183">
            <v>0</v>
          </cell>
          <cell r="AD2183">
            <v>0</v>
          </cell>
          <cell r="AJ2183">
            <v>0</v>
          </cell>
          <cell r="AK2183">
            <v>0</v>
          </cell>
        </row>
        <row r="2184">
          <cell r="B2184" t="str">
            <v/>
          </cell>
          <cell r="H2184" t="str">
            <v/>
          </cell>
          <cell r="J2184" t="str">
            <v/>
          </cell>
          <cell r="N2184" t="str">
            <v/>
          </cell>
          <cell r="O2184" t="str">
            <v/>
          </cell>
          <cell r="P2184" t="str">
            <v/>
          </cell>
          <cell r="Q2184" t="str">
            <v/>
          </cell>
          <cell r="T2184" t="str">
            <v/>
          </cell>
          <cell r="U2184" t="str">
            <v/>
          </cell>
          <cell r="W2184" t="str">
            <v/>
          </cell>
          <cell r="X2184" t="str">
            <v/>
          </cell>
          <cell r="AB2184">
            <v>0</v>
          </cell>
          <cell r="AC2184">
            <v>0</v>
          </cell>
          <cell r="AD2184">
            <v>0</v>
          </cell>
          <cell r="AJ2184">
            <v>0</v>
          </cell>
          <cell r="AK2184">
            <v>0</v>
          </cell>
        </row>
        <row r="2185">
          <cell r="B2185" t="str">
            <v/>
          </cell>
          <cell r="H2185" t="str">
            <v/>
          </cell>
          <cell r="J2185" t="str">
            <v/>
          </cell>
          <cell r="N2185" t="str">
            <v/>
          </cell>
          <cell r="O2185" t="str">
            <v/>
          </cell>
          <cell r="P2185" t="str">
            <v/>
          </cell>
          <cell r="Q2185" t="str">
            <v/>
          </cell>
          <cell r="T2185" t="str">
            <v/>
          </cell>
          <cell r="U2185" t="str">
            <v/>
          </cell>
          <cell r="W2185" t="str">
            <v/>
          </cell>
          <cell r="X2185" t="str">
            <v/>
          </cell>
          <cell r="AB2185">
            <v>0</v>
          </cell>
          <cell r="AC2185">
            <v>0</v>
          </cell>
          <cell r="AD2185">
            <v>0</v>
          </cell>
          <cell r="AJ2185">
            <v>0</v>
          </cell>
          <cell r="AK2185">
            <v>0</v>
          </cell>
        </row>
        <row r="2186">
          <cell r="B2186" t="str">
            <v/>
          </cell>
          <cell r="H2186" t="str">
            <v/>
          </cell>
          <cell r="J2186" t="str">
            <v/>
          </cell>
          <cell r="N2186" t="str">
            <v/>
          </cell>
          <cell r="O2186" t="str">
            <v/>
          </cell>
          <cell r="P2186" t="str">
            <v/>
          </cell>
          <cell r="Q2186" t="str">
            <v/>
          </cell>
          <cell r="T2186" t="str">
            <v/>
          </cell>
          <cell r="U2186" t="str">
            <v/>
          </cell>
          <cell r="W2186" t="str">
            <v/>
          </cell>
          <cell r="X2186" t="str">
            <v/>
          </cell>
          <cell r="AB2186">
            <v>0</v>
          </cell>
          <cell r="AC2186">
            <v>0</v>
          </cell>
          <cell r="AD2186">
            <v>0</v>
          </cell>
          <cell r="AJ2186">
            <v>0</v>
          </cell>
          <cell r="AK2186">
            <v>0</v>
          </cell>
        </row>
        <row r="2187">
          <cell r="B2187" t="str">
            <v/>
          </cell>
          <cell r="H2187" t="str">
            <v/>
          </cell>
          <cell r="J2187" t="str">
            <v/>
          </cell>
          <cell r="N2187" t="str">
            <v/>
          </cell>
          <cell r="O2187" t="str">
            <v/>
          </cell>
          <cell r="P2187" t="str">
            <v/>
          </cell>
          <cell r="Q2187" t="str">
            <v/>
          </cell>
          <cell r="T2187" t="str">
            <v/>
          </cell>
          <cell r="U2187" t="str">
            <v/>
          </cell>
          <cell r="W2187" t="str">
            <v/>
          </cell>
          <cell r="X2187" t="str">
            <v/>
          </cell>
          <cell r="AB2187">
            <v>0</v>
          </cell>
          <cell r="AC2187">
            <v>0</v>
          </cell>
          <cell r="AD2187">
            <v>0</v>
          </cell>
          <cell r="AJ2187">
            <v>0</v>
          </cell>
          <cell r="AK2187">
            <v>0</v>
          </cell>
        </row>
        <row r="2188">
          <cell r="B2188" t="str">
            <v/>
          </cell>
          <cell r="H2188" t="str">
            <v/>
          </cell>
          <cell r="J2188" t="str">
            <v/>
          </cell>
          <cell r="N2188" t="str">
            <v/>
          </cell>
          <cell r="O2188" t="str">
            <v/>
          </cell>
          <cell r="P2188" t="str">
            <v/>
          </cell>
          <cell r="Q2188" t="str">
            <v/>
          </cell>
          <cell r="T2188" t="str">
            <v/>
          </cell>
          <cell r="U2188" t="str">
            <v/>
          </cell>
          <cell r="W2188" t="str">
            <v/>
          </cell>
          <cell r="X2188" t="str">
            <v/>
          </cell>
          <cell r="AB2188">
            <v>0</v>
          </cell>
          <cell r="AC2188">
            <v>0</v>
          </cell>
          <cell r="AD2188">
            <v>0</v>
          </cell>
          <cell r="AJ2188">
            <v>0</v>
          </cell>
          <cell r="AK2188">
            <v>0</v>
          </cell>
        </row>
        <row r="2189">
          <cell r="B2189" t="str">
            <v/>
          </cell>
          <cell r="H2189" t="str">
            <v/>
          </cell>
          <cell r="J2189" t="str">
            <v/>
          </cell>
          <cell r="N2189" t="str">
            <v/>
          </cell>
          <cell r="O2189" t="str">
            <v/>
          </cell>
          <cell r="P2189" t="str">
            <v/>
          </cell>
          <cell r="Q2189" t="str">
            <v/>
          </cell>
          <cell r="T2189" t="str">
            <v/>
          </cell>
          <cell r="U2189" t="str">
            <v/>
          </cell>
          <cell r="W2189" t="str">
            <v/>
          </cell>
          <cell r="X2189" t="str">
            <v/>
          </cell>
          <cell r="AB2189">
            <v>0</v>
          </cell>
          <cell r="AC2189">
            <v>0</v>
          </cell>
          <cell r="AD2189">
            <v>0</v>
          </cell>
          <cell r="AJ2189">
            <v>0</v>
          </cell>
          <cell r="AK2189">
            <v>0</v>
          </cell>
        </row>
        <row r="2190">
          <cell r="B2190" t="str">
            <v/>
          </cell>
          <cell r="H2190" t="str">
            <v/>
          </cell>
          <cell r="J2190" t="str">
            <v/>
          </cell>
          <cell r="N2190" t="str">
            <v/>
          </cell>
          <cell r="O2190" t="str">
            <v/>
          </cell>
          <cell r="P2190" t="str">
            <v/>
          </cell>
          <cell r="Q2190" t="str">
            <v/>
          </cell>
          <cell r="T2190" t="str">
            <v/>
          </cell>
          <cell r="U2190" t="str">
            <v/>
          </cell>
          <cell r="W2190" t="str">
            <v/>
          </cell>
          <cell r="X2190" t="str">
            <v/>
          </cell>
          <cell r="AB2190">
            <v>0</v>
          </cell>
          <cell r="AC2190">
            <v>0</v>
          </cell>
          <cell r="AD2190">
            <v>0</v>
          </cell>
          <cell r="AJ2190">
            <v>0</v>
          </cell>
          <cell r="AK2190">
            <v>0</v>
          </cell>
        </row>
        <row r="2191">
          <cell r="B2191" t="str">
            <v/>
          </cell>
          <cell r="H2191" t="str">
            <v/>
          </cell>
          <cell r="J2191" t="str">
            <v/>
          </cell>
          <cell r="N2191" t="str">
            <v/>
          </cell>
          <cell r="O2191" t="str">
            <v/>
          </cell>
          <cell r="P2191" t="str">
            <v/>
          </cell>
          <cell r="Q2191" t="str">
            <v/>
          </cell>
          <cell r="T2191" t="str">
            <v/>
          </cell>
          <cell r="U2191" t="str">
            <v/>
          </cell>
          <cell r="W2191" t="str">
            <v/>
          </cell>
          <cell r="X2191" t="str">
            <v/>
          </cell>
          <cell r="AB2191">
            <v>0</v>
          </cell>
          <cell r="AC2191">
            <v>0</v>
          </cell>
          <cell r="AD2191">
            <v>0</v>
          </cell>
          <cell r="AJ2191">
            <v>0</v>
          </cell>
          <cell r="AK2191">
            <v>0</v>
          </cell>
        </row>
        <row r="2192">
          <cell r="B2192" t="str">
            <v/>
          </cell>
          <cell r="H2192" t="str">
            <v/>
          </cell>
          <cell r="J2192" t="str">
            <v/>
          </cell>
          <cell r="N2192" t="str">
            <v/>
          </cell>
          <cell r="O2192" t="str">
            <v/>
          </cell>
          <cell r="P2192" t="str">
            <v/>
          </cell>
          <cell r="Q2192" t="str">
            <v/>
          </cell>
          <cell r="T2192" t="str">
            <v/>
          </cell>
          <cell r="U2192" t="str">
            <v/>
          </cell>
          <cell r="W2192" t="str">
            <v/>
          </cell>
          <cell r="X2192" t="str">
            <v/>
          </cell>
          <cell r="AB2192">
            <v>0</v>
          </cell>
          <cell r="AC2192">
            <v>0</v>
          </cell>
          <cell r="AD2192">
            <v>0</v>
          </cell>
          <cell r="AJ2192">
            <v>0</v>
          </cell>
          <cell r="AK2192">
            <v>0</v>
          </cell>
        </row>
        <row r="2193">
          <cell r="B2193" t="str">
            <v/>
          </cell>
          <cell r="H2193" t="str">
            <v/>
          </cell>
          <cell r="J2193" t="str">
            <v/>
          </cell>
          <cell r="N2193" t="str">
            <v/>
          </cell>
          <cell r="O2193" t="str">
            <v/>
          </cell>
          <cell r="P2193" t="str">
            <v/>
          </cell>
          <cell r="Q2193" t="str">
            <v/>
          </cell>
          <cell r="T2193" t="str">
            <v/>
          </cell>
          <cell r="U2193" t="str">
            <v/>
          </cell>
          <cell r="W2193" t="str">
            <v/>
          </cell>
          <cell r="X2193" t="str">
            <v/>
          </cell>
          <cell r="AB2193">
            <v>0</v>
          </cell>
          <cell r="AC2193">
            <v>0</v>
          </cell>
          <cell r="AD2193">
            <v>0</v>
          </cell>
          <cell r="AJ2193">
            <v>0</v>
          </cell>
          <cell r="AK2193">
            <v>0</v>
          </cell>
        </row>
        <row r="2194">
          <cell r="B2194" t="str">
            <v/>
          </cell>
          <cell r="H2194" t="str">
            <v/>
          </cell>
          <cell r="J2194" t="str">
            <v/>
          </cell>
          <cell r="N2194" t="str">
            <v/>
          </cell>
          <cell r="O2194" t="str">
            <v/>
          </cell>
          <cell r="P2194" t="str">
            <v/>
          </cell>
          <cell r="Q2194" t="str">
            <v/>
          </cell>
          <cell r="T2194" t="str">
            <v/>
          </cell>
          <cell r="U2194" t="str">
            <v/>
          </cell>
          <cell r="W2194" t="str">
            <v/>
          </cell>
          <cell r="X2194" t="str">
            <v/>
          </cell>
          <cell r="AB2194">
            <v>0</v>
          </cell>
          <cell r="AC2194">
            <v>0</v>
          </cell>
          <cell r="AD2194">
            <v>0</v>
          </cell>
          <cell r="AJ2194">
            <v>0</v>
          </cell>
          <cell r="AK2194">
            <v>0</v>
          </cell>
        </row>
        <row r="2195">
          <cell r="B2195" t="str">
            <v/>
          </cell>
          <cell r="H2195" t="str">
            <v/>
          </cell>
          <cell r="J2195" t="str">
            <v/>
          </cell>
          <cell r="N2195" t="str">
            <v/>
          </cell>
          <cell r="O2195" t="str">
            <v/>
          </cell>
          <cell r="P2195" t="str">
            <v/>
          </cell>
          <cell r="Q2195" t="str">
            <v/>
          </cell>
          <cell r="T2195" t="str">
            <v/>
          </cell>
          <cell r="U2195" t="str">
            <v/>
          </cell>
          <cell r="W2195" t="str">
            <v/>
          </cell>
          <cell r="X2195" t="str">
            <v/>
          </cell>
          <cell r="AB2195">
            <v>0</v>
          </cell>
          <cell r="AC2195">
            <v>0</v>
          </cell>
          <cell r="AD2195">
            <v>0</v>
          </cell>
          <cell r="AJ2195">
            <v>0</v>
          </cell>
          <cell r="AK2195">
            <v>0</v>
          </cell>
        </row>
        <row r="2196">
          <cell r="B2196" t="str">
            <v/>
          </cell>
          <cell r="H2196" t="str">
            <v/>
          </cell>
          <cell r="J2196" t="str">
            <v/>
          </cell>
          <cell r="N2196" t="str">
            <v/>
          </cell>
          <cell r="O2196" t="str">
            <v/>
          </cell>
          <cell r="P2196" t="str">
            <v/>
          </cell>
          <cell r="Q2196" t="str">
            <v/>
          </cell>
          <cell r="T2196" t="str">
            <v/>
          </cell>
          <cell r="U2196" t="str">
            <v/>
          </cell>
          <cell r="W2196" t="str">
            <v/>
          </cell>
          <cell r="X2196" t="str">
            <v/>
          </cell>
          <cell r="AB2196">
            <v>0</v>
          </cell>
          <cell r="AC2196">
            <v>0</v>
          </cell>
          <cell r="AD2196">
            <v>0</v>
          </cell>
          <cell r="AJ2196">
            <v>0</v>
          </cell>
          <cell r="AK2196">
            <v>0</v>
          </cell>
        </row>
        <row r="2197">
          <cell r="B2197" t="str">
            <v/>
          </cell>
          <cell r="H2197" t="str">
            <v/>
          </cell>
          <cell r="J2197" t="str">
            <v/>
          </cell>
          <cell r="N2197" t="str">
            <v/>
          </cell>
          <cell r="O2197" t="str">
            <v/>
          </cell>
          <cell r="P2197" t="str">
            <v/>
          </cell>
          <cell r="Q2197" t="str">
            <v/>
          </cell>
          <cell r="T2197" t="str">
            <v/>
          </cell>
          <cell r="U2197" t="str">
            <v/>
          </cell>
          <cell r="W2197" t="str">
            <v/>
          </cell>
          <cell r="X2197" t="str">
            <v/>
          </cell>
          <cell r="AB2197">
            <v>0</v>
          </cell>
          <cell r="AC2197">
            <v>0</v>
          </cell>
          <cell r="AD2197">
            <v>0</v>
          </cell>
          <cell r="AJ2197">
            <v>0</v>
          </cell>
          <cell r="AK2197">
            <v>0</v>
          </cell>
        </row>
        <row r="2198">
          <cell r="B2198" t="str">
            <v/>
          </cell>
          <cell r="H2198" t="str">
            <v/>
          </cell>
          <cell r="J2198" t="str">
            <v/>
          </cell>
          <cell r="N2198" t="str">
            <v/>
          </cell>
          <cell r="O2198" t="str">
            <v/>
          </cell>
          <cell r="P2198" t="str">
            <v/>
          </cell>
          <cell r="Q2198" t="str">
            <v/>
          </cell>
          <cell r="T2198" t="str">
            <v/>
          </cell>
          <cell r="U2198" t="str">
            <v/>
          </cell>
          <cell r="W2198" t="str">
            <v/>
          </cell>
          <cell r="X2198" t="str">
            <v/>
          </cell>
          <cell r="AB2198">
            <v>0</v>
          </cell>
          <cell r="AC2198">
            <v>0</v>
          </cell>
          <cell r="AD2198">
            <v>0</v>
          </cell>
          <cell r="AJ2198">
            <v>0</v>
          </cell>
          <cell r="AK2198">
            <v>0</v>
          </cell>
        </row>
        <row r="2199">
          <cell r="B2199" t="str">
            <v/>
          </cell>
          <cell r="H2199" t="str">
            <v/>
          </cell>
          <cell r="J2199" t="str">
            <v/>
          </cell>
          <cell r="N2199" t="str">
            <v/>
          </cell>
          <cell r="O2199" t="str">
            <v/>
          </cell>
          <cell r="P2199" t="str">
            <v/>
          </cell>
          <cell r="Q2199" t="str">
            <v/>
          </cell>
          <cell r="T2199" t="str">
            <v/>
          </cell>
          <cell r="U2199" t="str">
            <v/>
          </cell>
          <cell r="W2199" t="str">
            <v/>
          </cell>
          <cell r="X2199" t="str">
            <v/>
          </cell>
          <cell r="AB2199">
            <v>0</v>
          </cell>
          <cell r="AC2199">
            <v>0</v>
          </cell>
          <cell r="AD2199">
            <v>0</v>
          </cell>
          <cell r="AJ2199">
            <v>0</v>
          </cell>
          <cell r="AK2199">
            <v>0</v>
          </cell>
        </row>
        <row r="2200">
          <cell r="B2200" t="str">
            <v/>
          </cell>
          <cell r="H2200" t="str">
            <v/>
          </cell>
          <cell r="J2200" t="str">
            <v/>
          </cell>
          <cell r="N2200" t="str">
            <v/>
          </cell>
          <cell r="O2200" t="str">
            <v/>
          </cell>
          <cell r="P2200" t="str">
            <v/>
          </cell>
          <cell r="Q2200" t="str">
            <v/>
          </cell>
          <cell r="T2200" t="str">
            <v/>
          </cell>
          <cell r="U2200" t="str">
            <v/>
          </cell>
          <cell r="W2200" t="str">
            <v/>
          </cell>
          <cell r="X2200" t="str">
            <v/>
          </cell>
          <cell r="AB2200">
            <v>0</v>
          </cell>
          <cell r="AC2200">
            <v>0</v>
          </cell>
          <cell r="AD2200">
            <v>0</v>
          </cell>
          <cell r="AJ2200">
            <v>0</v>
          </cell>
          <cell r="AK2200">
            <v>0</v>
          </cell>
        </row>
        <row r="2201">
          <cell r="B2201" t="str">
            <v/>
          </cell>
          <cell r="H2201" t="str">
            <v/>
          </cell>
          <cell r="J2201" t="str">
            <v/>
          </cell>
          <cell r="N2201" t="str">
            <v/>
          </cell>
          <cell r="O2201" t="str">
            <v/>
          </cell>
          <cell r="P2201" t="str">
            <v/>
          </cell>
          <cell r="Q2201" t="str">
            <v/>
          </cell>
          <cell r="T2201" t="str">
            <v/>
          </cell>
          <cell r="U2201" t="str">
            <v/>
          </cell>
          <cell r="W2201" t="str">
            <v/>
          </cell>
          <cell r="X2201" t="str">
            <v/>
          </cell>
          <cell r="AB2201">
            <v>0</v>
          </cell>
          <cell r="AC2201">
            <v>0</v>
          </cell>
          <cell r="AD2201">
            <v>0</v>
          </cell>
          <cell r="AJ2201">
            <v>0</v>
          </cell>
          <cell r="AK2201">
            <v>0</v>
          </cell>
        </row>
        <row r="2202">
          <cell r="B2202" t="str">
            <v/>
          </cell>
          <cell r="H2202" t="str">
            <v/>
          </cell>
          <cell r="J2202" t="str">
            <v/>
          </cell>
          <cell r="N2202" t="str">
            <v/>
          </cell>
          <cell r="O2202" t="str">
            <v/>
          </cell>
          <cell r="P2202" t="str">
            <v/>
          </cell>
          <cell r="Q2202" t="str">
            <v/>
          </cell>
          <cell r="T2202" t="str">
            <v/>
          </cell>
          <cell r="U2202" t="str">
            <v/>
          </cell>
          <cell r="W2202" t="str">
            <v/>
          </cell>
          <cell r="X2202" t="str">
            <v/>
          </cell>
          <cell r="AB2202">
            <v>0</v>
          </cell>
          <cell r="AC2202">
            <v>0</v>
          </cell>
          <cell r="AD2202">
            <v>0</v>
          </cell>
          <cell r="AJ2202">
            <v>0</v>
          </cell>
          <cell r="AK2202">
            <v>0</v>
          </cell>
        </row>
        <row r="2203">
          <cell r="B2203" t="str">
            <v/>
          </cell>
          <cell r="H2203" t="str">
            <v/>
          </cell>
          <cell r="J2203" t="str">
            <v/>
          </cell>
          <cell r="N2203" t="str">
            <v/>
          </cell>
          <cell r="O2203" t="str">
            <v/>
          </cell>
          <cell r="P2203" t="str">
            <v/>
          </cell>
          <cell r="Q2203" t="str">
            <v/>
          </cell>
          <cell r="T2203" t="str">
            <v/>
          </cell>
          <cell r="U2203" t="str">
            <v/>
          </cell>
          <cell r="W2203" t="str">
            <v/>
          </cell>
          <cell r="X2203" t="str">
            <v/>
          </cell>
          <cell r="AB2203">
            <v>0</v>
          </cell>
          <cell r="AC2203">
            <v>0</v>
          </cell>
          <cell r="AD2203">
            <v>0</v>
          </cell>
          <cell r="AJ2203">
            <v>0</v>
          </cell>
          <cell r="AK2203">
            <v>0</v>
          </cell>
        </row>
        <row r="2204">
          <cell r="B2204" t="str">
            <v/>
          </cell>
          <cell r="H2204" t="str">
            <v/>
          </cell>
          <cell r="J2204" t="str">
            <v/>
          </cell>
          <cell r="N2204" t="str">
            <v/>
          </cell>
          <cell r="O2204" t="str">
            <v/>
          </cell>
          <cell r="P2204" t="str">
            <v/>
          </cell>
          <cell r="Q2204" t="str">
            <v/>
          </cell>
          <cell r="T2204" t="str">
            <v/>
          </cell>
          <cell r="U2204" t="str">
            <v/>
          </cell>
          <cell r="W2204" t="str">
            <v/>
          </cell>
          <cell r="X2204" t="str">
            <v/>
          </cell>
          <cell r="AB2204">
            <v>0</v>
          </cell>
          <cell r="AC2204">
            <v>0</v>
          </cell>
          <cell r="AD2204">
            <v>0</v>
          </cell>
          <cell r="AJ2204">
            <v>0</v>
          </cell>
          <cell r="AK2204">
            <v>0</v>
          </cell>
        </row>
        <row r="2205">
          <cell r="B2205" t="str">
            <v/>
          </cell>
          <cell r="H2205" t="str">
            <v/>
          </cell>
          <cell r="J2205" t="str">
            <v/>
          </cell>
          <cell r="N2205" t="str">
            <v/>
          </cell>
          <cell r="O2205" t="str">
            <v/>
          </cell>
          <cell r="P2205" t="str">
            <v/>
          </cell>
          <cell r="Q2205" t="str">
            <v/>
          </cell>
          <cell r="T2205" t="str">
            <v/>
          </cell>
          <cell r="U2205" t="str">
            <v/>
          </cell>
          <cell r="W2205" t="str">
            <v/>
          </cell>
          <cell r="X2205" t="str">
            <v/>
          </cell>
          <cell r="AB2205">
            <v>0</v>
          </cell>
          <cell r="AC2205">
            <v>0</v>
          </cell>
          <cell r="AD2205">
            <v>0</v>
          </cell>
          <cell r="AJ2205">
            <v>0</v>
          </cell>
          <cell r="AK2205">
            <v>0</v>
          </cell>
        </row>
        <row r="2206">
          <cell r="B2206" t="str">
            <v/>
          </cell>
          <cell r="H2206" t="str">
            <v/>
          </cell>
          <cell r="J2206" t="str">
            <v/>
          </cell>
          <cell r="N2206" t="str">
            <v/>
          </cell>
          <cell r="O2206" t="str">
            <v/>
          </cell>
          <cell r="P2206" t="str">
            <v/>
          </cell>
          <cell r="Q2206" t="str">
            <v/>
          </cell>
          <cell r="T2206" t="str">
            <v/>
          </cell>
          <cell r="U2206" t="str">
            <v/>
          </cell>
          <cell r="W2206" t="str">
            <v/>
          </cell>
          <cell r="X2206" t="str">
            <v/>
          </cell>
          <cell r="AB2206">
            <v>0</v>
          </cell>
          <cell r="AC2206">
            <v>0</v>
          </cell>
          <cell r="AD2206">
            <v>0</v>
          </cell>
          <cell r="AJ2206">
            <v>0</v>
          </cell>
          <cell r="AK2206">
            <v>0</v>
          </cell>
        </row>
        <row r="2207">
          <cell r="B2207" t="str">
            <v/>
          </cell>
          <cell r="H2207" t="str">
            <v/>
          </cell>
          <cell r="J2207" t="str">
            <v/>
          </cell>
          <cell r="N2207" t="str">
            <v/>
          </cell>
          <cell r="O2207" t="str">
            <v/>
          </cell>
          <cell r="P2207" t="str">
            <v/>
          </cell>
          <cell r="Q2207" t="str">
            <v/>
          </cell>
          <cell r="T2207" t="str">
            <v/>
          </cell>
          <cell r="U2207" t="str">
            <v/>
          </cell>
          <cell r="W2207" t="str">
            <v/>
          </cell>
          <cell r="X2207" t="str">
            <v/>
          </cell>
          <cell r="AB2207">
            <v>0</v>
          </cell>
          <cell r="AC2207">
            <v>0</v>
          </cell>
          <cell r="AD2207">
            <v>0</v>
          </cell>
          <cell r="AJ2207">
            <v>0</v>
          </cell>
          <cell r="AK2207">
            <v>0</v>
          </cell>
        </row>
        <row r="2208">
          <cell r="B2208" t="str">
            <v/>
          </cell>
          <cell r="H2208" t="str">
            <v/>
          </cell>
          <cell r="J2208" t="str">
            <v/>
          </cell>
          <cell r="N2208" t="str">
            <v/>
          </cell>
          <cell r="O2208" t="str">
            <v/>
          </cell>
          <cell r="P2208" t="str">
            <v/>
          </cell>
          <cell r="Q2208" t="str">
            <v/>
          </cell>
          <cell r="T2208" t="str">
            <v/>
          </cell>
          <cell r="U2208" t="str">
            <v/>
          </cell>
          <cell r="W2208" t="str">
            <v/>
          </cell>
          <cell r="X2208" t="str">
            <v/>
          </cell>
          <cell r="AB2208">
            <v>0</v>
          </cell>
          <cell r="AC2208">
            <v>0</v>
          </cell>
          <cell r="AD2208">
            <v>0</v>
          </cell>
          <cell r="AJ2208">
            <v>0</v>
          </cell>
          <cell r="AK2208">
            <v>0</v>
          </cell>
        </row>
        <row r="2209">
          <cell r="B2209" t="str">
            <v/>
          </cell>
          <cell r="H2209" t="str">
            <v/>
          </cell>
          <cell r="J2209" t="str">
            <v/>
          </cell>
          <cell r="N2209" t="str">
            <v/>
          </cell>
          <cell r="O2209" t="str">
            <v/>
          </cell>
          <cell r="P2209" t="str">
            <v/>
          </cell>
          <cell r="Q2209" t="str">
            <v/>
          </cell>
          <cell r="T2209" t="str">
            <v/>
          </cell>
          <cell r="U2209" t="str">
            <v/>
          </cell>
          <cell r="W2209" t="str">
            <v/>
          </cell>
          <cell r="X2209" t="str">
            <v/>
          </cell>
          <cell r="AB2209">
            <v>0</v>
          </cell>
          <cell r="AC2209">
            <v>0</v>
          </cell>
          <cell r="AD2209">
            <v>0</v>
          </cell>
          <cell r="AJ2209">
            <v>0</v>
          </cell>
          <cell r="AK2209">
            <v>0</v>
          </cell>
        </row>
        <row r="2210">
          <cell r="B2210" t="str">
            <v/>
          </cell>
          <cell r="H2210" t="str">
            <v/>
          </cell>
          <cell r="J2210" t="str">
            <v/>
          </cell>
          <cell r="N2210" t="str">
            <v/>
          </cell>
          <cell r="O2210" t="str">
            <v/>
          </cell>
          <cell r="P2210" t="str">
            <v/>
          </cell>
          <cell r="Q2210" t="str">
            <v/>
          </cell>
          <cell r="T2210" t="str">
            <v/>
          </cell>
          <cell r="U2210" t="str">
            <v/>
          </cell>
          <cell r="W2210" t="str">
            <v/>
          </cell>
          <cell r="X2210" t="str">
            <v/>
          </cell>
          <cell r="AB2210">
            <v>0</v>
          </cell>
          <cell r="AC2210">
            <v>0</v>
          </cell>
          <cell r="AD2210">
            <v>0</v>
          </cell>
          <cell r="AJ2210">
            <v>0</v>
          </cell>
          <cell r="AK2210">
            <v>0</v>
          </cell>
        </row>
        <row r="2211">
          <cell r="B2211" t="str">
            <v/>
          </cell>
          <cell r="H2211" t="str">
            <v/>
          </cell>
          <cell r="J2211" t="str">
            <v/>
          </cell>
          <cell r="N2211" t="str">
            <v/>
          </cell>
          <cell r="O2211" t="str">
            <v/>
          </cell>
          <cell r="P2211" t="str">
            <v/>
          </cell>
          <cell r="Q2211" t="str">
            <v/>
          </cell>
          <cell r="T2211" t="str">
            <v/>
          </cell>
          <cell r="U2211" t="str">
            <v/>
          </cell>
          <cell r="W2211" t="str">
            <v/>
          </cell>
          <cell r="X2211" t="str">
            <v/>
          </cell>
          <cell r="AB2211">
            <v>0</v>
          </cell>
          <cell r="AC2211">
            <v>0</v>
          </cell>
          <cell r="AD2211">
            <v>0</v>
          </cell>
          <cell r="AJ2211">
            <v>0</v>
          </cell>
          <cell r="AK2211">
            <v>0</v>
          </cell>
        </row>
        <row r="2212">
          <cell r="B2212" t="str">
            <v/>
          </cell>
          <cell r="H2212" t="str">
            <v/>
          </cell>
          <cell r="J2212" t="str">
            <v/>
          </cell>
          <cell r="N2212" t="str">
            <v/>
          </cell>
          <cell r="O2212" t="str">
            <v/>
          </cell>
          <cell r="P2212" t="str">
            <v/>
          </cell>
          <cell r="Q2212" t="str">
            <v/>
          </cell>
          <cell r="T2212" t="str">
            <v/>
          </cell>
          <cell r="U2212" t="str">
            <v/>
          </cell>
          <cell r="W2212" t="str">
            <v/>
          </cell>
          <cell r="X2212" t="str">
            <v/>
          </cell>
          <cell r="AB2212">
            <v>0</v>
          </cell>
          <cell r="AC2212">
            <v>0</v>
          </cell>
          <cell r="AD2212">
            <v>0</v>
          </cell>
          <cell r="AJ2212">
            <v>0</v>
          </cell>
          <cell r="AK2212">
            <v>0</v>
          </cell>
        </row>
        <row r="2213">
          <cell r="B2213" t="str">
            <v/>
          </cell>
          <cell r="H2213" t="str">
            <v/>
          </cell>
          <cell r="J2213" t="str">
            <v/>
          </cell>
          <cell r="N2213" t="str">
            <v/>
          </cell>
          <cell r="O2213" t="str">
            <v/>
          </cell>
          <cell r="P2213" t="str">
            <v/>
          </cell>
          <cell r="Q2213" t="str">
            <v/>
          </cell>
          <cell r="T2213" t="str">
            <v/>
          </cell>
          <cell r="U2213" t="str">
            <v/>
          </cell>
          <cell r="W2213" t="str">
            <v/>
          </cell>
          <cell r="X2213" t="str">
            <v/>
          </cell>
          <cell r="AB2213">
            <v>0</v>
          </cell>
          <cell r="AC2213">
            <v>0</v>
          </cell>
          <cell r="AD2213">
            <v>0</v>
          </cell>
          <cell r="AJ2213">
            <v>0</v>
          </cell>
          <cell r="AK2213">
            <v>0</v>
          </cell>
        </row>
        <row r="2214">
          <cell r="B2214" t="str">
            <v/>
          </cell>
          <cell r="H2214" t="str">
            <v/>
          </cell>
          <cell r="J2214" t="str">
            <v/>
          </cell>
          <cell r="N2214" t="str">
            <v/>
          </cell>
          <cell r="O2214" t="str">
            <v/>
          </cell>
          <cell r="P2214" t="str">
            <v/>
          </cell>
          <cell r="Q2214" t="str">
            <v/>
          </cell>
          <cell r="T2214" t="str">
            <v/>
          </cell>
          <cell r="U2214" t="str">
            <v/>
          </cell>
          <cell r="W2214" t="str">
            <v/>
          </cell>
          <cell r="X2214" t="str">
            <v/>
          </cell>
          <cell r="AB2214">
            <v>0</v>
          </cell>
          <cell r="AC2214">
            <v>0</v>
          </cell>
          <cell r="AD2214">
            <v>0</v>
          </cell>
          <cell r="AJ2214">
            <v>0</v>
          </cell>
          <cell r="AK2214">
            <v>0</v>
          </cell>
        </row>
        <row r="2215">
          <cell r="B2215" t="str">
            <v/>
          </cell>
          <cell r="H2215" t="str">
            <v/>
          </cell>
          <cell r="J2215" t="str">
            <v/>
          </cell>
          <cell r="N2215" t="str">
            <v/>
          </cell>
          <cell r="O2215" t="str">
            <v/>
          </cell>
          <cell r="P2215" t="str">
            <v/>
          </cell>
          <cell r="Q2215" t="str">
            <v/>
          </cell>
          <cell r="T2215" t="str">
            <v/>
          </cell>
          <cell r="U2215" t="str">
            <v/>
          </cell>
          <cell r="W2215" t="str">
            <v/>
          </cell>
          <cell r="X2215" t="str">
            <v/>
          </cell>
          <cell r="AB2215">
            <v>0</v>
          </cell>
          <cell r="AC2215">
            <v>0</v>
          </cell>
          <cell r="AD2215">
            <v>0</v>
          </cell>
          <cell r="AJ2215">
            <v>0</v>
          </cell>
          <cell r="AK2215">
            <v>0</v>
          </cell>
        </row>
        <row r="2216">
          <cell r="B2216" t="str">
            <v/>
          </cell>
          <cell r="H2216" t="str">
            <v/>
          </cell>
          <cell r="J2216" t="str">
            <v/>
          </cell>
          <cell r="N2216" t="str">
            <v/>
          </cell>
          <cell r="O2216" t="str">
            <v/>
          </cell>
          <cell r="P2216" t="str">
            <v/>
          </cell>
          <cell r="Q2216" t="str">
            <v/>
          </cell>
          <cell r="T2216" t="str">
            <v/>
          </cell>
          <cell r="U2216" t="str">
            <v/>
          </cell>
          <cell r="W2216" t="str">
            <v/>
          </cell>
          <cell r="X2216" t="str">
            <v/>
          </cell>
          <cell r="AB2216">
            <v>0</v>
          </cell>
          <cell r="AC2216">
            <v>0</v>
          </cell>
          <cell r="AD2216">
            <v>0</v>
          </cell>
          <cell r="AJ2216">
            <v>0</v>
          </cell>
          <cell r="AK2216">
            <v>0</v>
          </cell>
        </row>
        <row r="2217">
          <cell r="B2217" t="str">
            <v/>
          </cell>
          <cell r="H2217" t="str">
            <v/>
          </cell>
          <cell r="J2217" t="str">
            <v/>
          </cell>
          <cell r="N2217" t="str">
            <v/>
          </cell>
          <cell r="O2217" t="str">
            <v/>
          </cell>
          <cell r="P2217" t="str">
            <v/>
          </cell>
          <cell r="Q2217" t="str">
            <v/>
          </cell>
          <cell r="T2217" t="str">
            <v/>
          </cell>
          <cell r="U2217" t="str">
            <v/>
          </cell>
          <cell r="W2217" t="str">
            <v/>
          </cell>
          <cell r="X2217" t="str">
            <v/>
          </cell>
          <cell r="AB2217">
            <v>0</v>
          </cell>
          <cell r="AC2217">
            <v>0</v>
          </cell>
          <cell r="AD2217">
            <v>0</v>
          </cell>
          <cell r="AJ2217">
            <v>0</v>
          </cell>
          <cell r="AK2217">
            <v>0</v>
          </cell>
        </row>
        <row r="2218">
          <cell r="B2218" t="str">
            <v/>
          </cell>
          <cell r="H2218" t="str">
            <v/>
          </cell>
          <cell r="J2218" t="str">
            <v/>
          </cell>
          <cell r="N2218" t="str">
            <v/>
          </cell>
          <cell r="O2218" t="str">
            <v/>
          </cell>
          <cell r="P2218" t="str">
            <v/>
          </cell>
          <cell r="Q2218" t="str">
            <v/>
          </cell>
          <cell r="T2218" t="str">
            <v/>
          </cell>
          <cell r="U2218" t="str">
            <v/>
          </cell>
          <cell r="W2218" t="str">
            <v/>
          </cell>
          <cell r="X2218" t="str">
            <v/>
          </cell>
          <cell r="AB2218">
            <v>0</v>
          </cell>
          <cell r="AC2218">
            <v>0</v>
          </cell>
          <cell r="AD2218">
            <v>0</v>
          </cell>
          <cell r="AJ2218">
            <v>0</v>
          </cell>
          <cell r="AK2218">
            <v>0</v>
          </cell>
        </row>
        <row r="2219">
          <cell r="B2219" t="str">
            <v/>
          </cell>
          <cell r="H2219" t="str">
            <v/>
          </cell>
          <cell r="J2219" t="str">
            <v/>
          </cell>
          <cell r="N2219" t="str">
            <v/>
          </cell>
          <cell r="O2219" t="str">
            <v/>
          </cell>
          <cell r="P2219" t="str">
            <v/>
          </cell>
          <cell r="Q2219" t="str">
            <v/>
          </cell>
          <cell r="T2219" t="str">
            <v/>
          </cell>
          <cell r="U2219" t="str">
            <v/>
          </cell>
          <cell r="W2219" t="str">
            <v/>
          </cell>
          <cell r="X2219" t="str">
            <v/>
          </cell>
          <cell r="AB2219">
            <v>0</v>
          </cell>
          <cell r="AC2219">
            <v>0</v>
          </cell>
          <cell r="AD2219">
            <v>0</v>
          </cell>
          <cell r="AJ2219">
            <v>0</v>
          </cell>
          <cell r="AK2219">
            <v>0</v>
          </cell>
        </row>
        <row r="2220">
          <cell r="B2220" t="str">
            <v/>
          </cell>
          <cell r="H2220" t="str">
            <v/>
          </cell>
          <cell r="J2220" t="str">
            <v/>
          </cell>
          <cell r="N2220" t="str">
            <v/>
          </cell>
          <cell r="O2220" t="str">
            <v/>
          </cell>
          <cell r="P2220" t="str">
            <v/>
          </cell>
          <cell r="Q2220" t="str">
            <v/>
          </cell>
          <cell r="T2220" t="str">
            <v/>
          </cell>
          <cell r="U2220" t="str">
            <v/>
          </cell>
          <cell r="W2220" t="str">
            <v/>
          </cell>
          <cell r="X2220" t="str">
            <v/>
          </cell>
          <cell r="AB2220">
            <v>0</v>
          </cell>
          <cell r="AC2220">
            <v>0</v>
          </cell>
          <cell r="AD2220">
            <v>0</v>
          </cell>
          <cell r="AJ2220">
            <v>0</v>
          </cell>
          <cell r="AK2220">
            <v>0</v>
          </cell>
        </row>
        <row r="2221">
          <cell r="B2221" t="str">
            <v/>
          </cell>
          <cell r="H2221" t="str">
            <v/>
          </cell>
          <cell r="J2221" t="str">
            <v/>
          </cell>
          <cell r="N2221" t="str">
            <v/>
          </cell>
          <cell r="O2221" t="str">
            <v/>
          </cell>
          <cell r="P2221" t="str">
            <v/>
          </cell>
          <cell r="Q2221" t="str">
            <v/>
          </cell>
          <cell r="T2221" t="str">
            <v/>
          </cell>
          <cell r="U2221" t="str">
            <v/>
          </cell>
          <cell r="W2221" t="str">
            <v/>
          </cell>
          <cell r="X2221" t="str">
            <v/>
          </cell>
          <cell r="AB2221">
            <v>0</v>
          </cell>
          <cell r="AC2221">
            <v>0</v>
          </cell>
          <cell r="AD2221">
            <v>0</v>
          </cell>
          <cell r="AJ2221">
            <v>0</v>
          </cell>
          <cell r="AK2221">
            <v>0</v>
          </cell>
        </row>
        <row r="2222">
          <cell r="B2222" t="str">
            <v/>
          </cell>
          <cell r="H2222" t="str">
            <v/>
          </cell>
          <cell r="J2222" t="str">
            <v/>
          </cell>
          <cell r="N2222" t="str">
            <v/>
          </cell>
          <cell r="O2222" t="str">
            <v/>
          </cell>
          <cell r="P2222" t="str">
            <v/>
          </cell>
          <cell r="Q2222" t="str">
            <v/>
          </cell>
          <cell r="T2222" t="str">
            <v/>
          </cell>
          <cell r="U2222" t="str">
            <v/>
          </cell>
          <cell r="W2222" t="str">
            <v/>
          </cell>
          <cell r="X2222" t="str">
            <v/>
          </cell>
          <cell r="AB2222">
            <v>0</v>
          </cell>
          <cell r="AC2222">
            <v>0</v>
          </cell>
          <cell r="AD2222">
            <v>0</v>
          </cell>
          <cell r="AJ2222">
            <v>0</v>
          </cell>
          <cell r="AK2222">
            <v>0</v>
          </cell>
        </row>
        <row r="2223">
          <cell r="B2223" t="str">
            <v/>
          </cell>
          <cell r="H2223" t="str">
            <v/>
          </cell>
          <cell r="J2223" t="str">
            <v/>
          </cell>
          <cell r="N2223" t="str">
            <v/>
          </cell>
          <cell r="O2223" t="str">
            <v/>
          </cell>
          <cell r="P2223" t="str">
            <v/>
          </cell>
          <cell r="Q2223" t="str">
            <v/>
          </cell>
          <cell r="T2223" t="str">
            <v/>
          </cell>
          <cell r="U2223" t="str">
            <v/>
          </cell>
          <cell r="W2223" t="str">
            <v/>
          </cell>
          <cell r="X2223" t="str">
            <v/>
          </cell>
          <cell r="AB2223">
            <v>0</v>
          </cell>
          <cell r="AC2223">
            <v>0</v>
          </cell>
          <cell r="AD2223">
            <v>0</v>
          </cell>
          <cell r="AJ2223">
            <v>0</v>
          </cell>
          <cell r="AK2223">
            <v>0</v>
          </cell>
        </row>
        <row r="2224">
          <cell r="B2224" t="str">
            <v/>
          </cell>
          <cell r="H2224" t="str">
            <v/>
          </cell>
          <cell r="J2224" t="str">
            <v/>
          </cell>
          <cell r="N2224" t="str">
            <v/>
          </cell>
          <cell r="O2224" t="str">
            <v/>
          </cell>
          <cell r="P2224" t="str">
            <v/>
          </cell>
          <cell r="Q2224" t="str">
            <v/>
          </cell>
          <cell r="T2224" t="str">
            <v/>
          </cell>
          <cell r="U2224" t="str">
            <v/>
          </cell>
          <cell r="W2224" t="str">
            <v/>
          </cell>
          <cell r="X2224" t="str">
            <v/>
          </cell>
          <cell r="AB2224">
            <v>0</v>
          </cell>
          <cell r="AC2224">
            <v>0</v>
          </cell>
          <cell r="AD2224">
            <v>0</v>
          </cell>
          <cell r="AJ2224">
            <v>0</v>
          </cell>
          <cell r="AK2224">
            <v>0</v>
          </cell>
        </row>
        <row r="2225">
          <cell r="B2225" t="str">
            <v/>
          </cell>
          <cell r="H2225" t="str">
            <v/>
          </cell>
          <cell r="J2225" t="str">
            <v/>
          </cell>
          <cell r="N2225" t="str">
            <v/>
          </cell>
          <cell r="O2225" t="str">
            <v/>
          </cell>
          <cell r="P2225" t="str">
            <v/>
          </cell>
          <cell r="Q2225" t="str">
            <v/>
          </cell>
          <cell r="T2225" t="str">
            <v/>
          </cell>
          <cell r="U2225" t="str">
            <v/>
          </cell>
          <cell r="W2225" t="str">
            <v/>
          </cell>
          <cell r="X2225" t="str">
            <v/>
          </cell>
          <cell r="AB2225">
            <v>0</v>
          </cell>
          <cell r="AC2225">
            <v>0</v>
          </cell>
          <cell r="AD2225">
            <v>0</v>
          </cell>
          <cell r="AJ2225">
            <v>0</v>
          </cell>
          <cell r="AK2225">
            <v>0</v>
          </cell>
        </row>
        <row r="2226">
          <cell r="B2226" t="str">
            <v/>
          </cell>
          <cell r="H2226" t="str">
            <v/>
          </cell>
          <cell r="J2226" t="str">
            <v/>
          </cell>
          <cell r="N2226" t="str">
            <v/>
          </cell>
          <cell r="O2226" t="str">
            <v/>
          </cell>
          <cell r="P2226" t="str">
            <v/>
          </cell>
          <cell r="Q2226" t="str">
            <v/>
          </cell>
          <cell r="T2226" t="str">
            <v/>
          </cell>
          <cell r="U2226" t="str">
            <v/>
          </cell>
          <cell r="W2226" t="str">
            <v/>
          </cell>
          <cell r="X2226" t="str">
            <v/>
          </cell>
          <cell r="AB2226">
            <v>0</v>
          </cell>
          <cell r="AC2226">
            <v>0</v>
          </cell>
          <cell r="AD2226">
            <v>0</v>
          </cell>
          <cell r="AJ2226">
            <v>0</v>
          </cell>
          <cell r="AK2226">
            <v>0</v>
          </cell>
        </row>
        <row r="2227">
          <cell r="B2227" t="str">
            <v/>
          </cell>
          <cell r="H2227" t="str">
            <v/>
          </cell>
          <cell r="J2227" t="str">
            <v/>
          </cell>
          <cell r="N2227" t="str">
            <v/>
          </cell>
          <cell r="O2227" t="str">
            <v/>
          </cell>
          <cell r="P2227" t="str">
            <v/>
          </cell>
          <cell r="Q2227" t="str">
            <v/>
          </cell>
          <cell r="T2227" t="str">
            <v/>
          </cell>
          <cell r="U2227" t="str">
            <v/>
          </cell>
          <cell r="W2227" t="str">
            <v/>
          </cell>
          <cell r="X2227" t="str">
            <v/>
          </cell>
          <cell r="AB2227">
            <v>0</v>
          </cell>
          <cell r="AC2227">
            <v>0</v>
          </cell>
          <cell r="AD2227">
            <v>0</v>
          </cell>
          <cell r="AJ2227">
            <v>0</v>
          </cell>
          <cell r="AK2227">
            <v>0</v>
          </cell>
        </row>
        <row r="2228">
          <cell r="B2228" t="str">
            <v/>
          </cell>
          <cell r="H2228" t="str">
            <v/>
          </cell>
          <cell r="J2228" t="str">
            <v/>
          </cell>
          <cell r="N2228" t="str">
            <v/>
          </cell>
          <cell r="O2228" t="str">
            <v/>
          </cell>
          <cell r="P2228" t="str">
            <v/>
          </cell>
          <cell r="Q2228" t="str">
            <v/>
          </cell>
          <cell r="T2228" t="str">
            <v/>
          </cell>
          <cell r="U2228" t="str">
            <v/>
          </cell>
          <cell r="W2228" t="str">
            <v/>
          </cell>
          <cell r="X2228" t="str">
            <v/>
          </cell>
          <cell r="AB2228">
            <v>0</v>
          </cell>
          <cell r="AC2228">
            <v>0</v>
          </cell>
          <cell r="AD2228">
            <v>0</v>
          </cell>
          <cell r="AJ2228">
            <v>0</v>
          </cell>
          <cell r="AK2228">
            <v>0</v>
          </cell>
        </row>
        <row r="2229">
          <cell r="B2229" t="str">
            <v/>
          </cell>
          <cell r="H2229" t="str">
            <v/>
          </cell>
          <cell r="J2229" t="str">
            <v/>
          </cell>
          <cell r="N2229" t="str">
            <v/>
          </cell>
          <cell r="O2229" t="str">
            <v/>
          </cell>
          <cell r="P2229" t="str">
            <v/>
          </cell>
          <cell r="Q2229" t="str">
            <v/>
          </cell>
          <cell r="T2229" t="str">
            <v/>
          </cell>
          <cell r="U2229" t="str">
            <v/>
          </cell>
          <cell r="W2229" t="str">
            <v/>
          </cell>
          <cell r="X2229" t="str">
            <v/>
          </cell>
          <cell r="AB2229">
            <v>0</v>
          </cell>
          <cell r="AC2229">
            <v>0</v>
          </cell>
          <cell r="AD2229">
            <v>0</v>
          </cell>
          <cell r="AJ2229">
            <v>0</v>
          </cell>
          <cell r="AK2229">
            <v>0</v>
          </cell>
        </row>
        <row r="2230">
          <cell r="B2230" t="str">
            <v/>
          </cell>
          <cell r="H2230" t="str">
            <v/>
          </cell>
          <cell r="J2230" t="str">
            <v/>
          </cell>
          <cell r="N2230" t="str">
            <v/>
          </cell>
          <cell r="O2230" t="str">
            <v/>
          </cell>
          <cell r="P2230" t="str">
            <v/>
          </cell>
          <cell r="Q2230" t="str">
            <v/>
          </cell>
          <cell r="T2230" t="str">
            <v/>
          </cell>
          <cell r="U2230" t="str">
            <v/>
          </cell>
          <cell r="W2230" t="str">
            <v/>
          </cell>
          <cell r="X2230" t="str">
            <v/>
          </cell>
          <cell r="AB2230">
            <v>0</v>
          </cell>
          <cell r="AC2230">
            <v>0</v>
          </cell>
          <cell r="AD2230">
            <v>0</v>
          </cell>
          <cell r="AJ2230">
            <v>0</v>
          </cell>
          <cell r="AK2230">
            <v>0</v>
          </cell>
        </row>
        <row r="2231">
          <cell r="B2231" t="str">
            <v/>
          </cell>
          <cell r="H2231" t="str">
            <v/>
          </cell>
          <cell r="J2231" t="str">
            <v/>
          </cell>
          <cell r="N2231" t="str">
            <v/>
          </cell>
          <cell r="O2231" t="str">
            <v/>
          </cell>
          <cell r="P2231" t="str">
            <v/>
          </cell>
          <cell r="Q2231" t="str">
            <v/>
          </cell>
          <cell r="T2231" t="str">
            <v/>
          </cell>
          <cell r="U2231" t="str">
            <v/>
          </cell>
          <cell r="W2231" t="str">
            <v/>
          </cell>
          <cell r="X2231" t="str">
            <v/>
          </cell>
          <cell r="AB2231">
            <v>0</v>
          </cell>
          <cell r="AC2231">
            <v>0</v>
          </cell>
          <cell r="AD2231">
            <v>0</v>
          </cell>
          <cell r="AJ2231">
            <v>0</v>
          </cell>
          <cell r="AK2231">
            <v>0</v>
          </cell>
        </row>
        <row r="2232">
          <cell r="B2232" t="str">
            <v/>
          </cell>
          <cell r="H2232" t="str">
            <v/>
          </cell>
          <cell r="J2232" t="str">
            <v/>
          </cell>
          <cell r="N2232" t="str">
            <v/>
          </cell>
          <cell r="O2232" t="str">
            <v/>
          </cell>
          <cell r="P2232" t="str">
            <v/>
          </cell>
          <cell r="Q2232" t="str">
            <v/>
          </cell>
          <cell r="T2232" t="str">
            <v/>
          </cell>
          <cell r="U2232" t="str">
            <v/>
          </cell>
          <cell r="W2232" t="str">
            <v/>
          </cell>
          <cell r="X2232" t="str">
            <v/>
          </cell>
          <cell r="AB2232">
            <v>0</v>
          </cell>
          <cell r="AC2232">
            <v>0</v>
          </cell>
          <cell r="AD2232">
            <v>0</v>
          </cell>
          <cell r="AJ2232">
            <v>0</v>
          </cell>
          <cell r="AK2232">
            <v>0</v>
          </cell>
        </row>
        <row r="2233">
          <cell r="B2233" t="str">
            <v/>
          </cell>
          <cell r="H2233" t="str">
            <v/>
          </cell>
          <cell r="J2233" t="str">
            <v/>
          </cell>
          <cell r="N2233" t="str">
            <v/>
          </cell>
          <cell r="O2233" t="str">
            <v/>
          </cell>
          <cell r="P2233" t="str">
            <v/>
          </cell>
          <cell r="Q2233" t="str">
            <v/>
          </cell>
          <cell r="T2233" t="str">
            <v/>
          </cell>
          <cell r="U2233" t="str">
            <v/>
          </cell>
          <cell r="W2233" t="str">
            <v/>
          </cell>
          <cell r="X2233" t="str">
            <v/>
          </cell>
          <cell r="AB2233">
            <v>0</v>
          </cell>
          <cell r="AC2233">
            <v>0</v>
          </cell>
          <cell r="AD2233">
            <v>0</v>
          </cell>
          <cell r="AJ2233">
            <v>0</v>
          </cell>
          <cell r="AK2233">
            <v>0</v>
          </cell>
        </row>
        <row r="2234">
          <cell r="B2234" t="str">
            <v/>
          </cell>
          <cell r="H2234" t="str">
            <v/>
          </cell>
          <cell r="J2234" t="str">
            <v/>
          </cell>
          <cell r="N2234" t="str">
            <v/>
          </cell>
          <cell r="O2234" t="str">
            <v/>
          </cell>
          <cell r="P2234" t="str">
            <v/>
          </cell>
          <cell r="Q2234" t="str">
            <v/>
          </cell>
          <cell r="T2234" t="str">
            <v/>
          </cell>
          <cell r="U2234" t="str">
            <v/>
          </cell>
          <cell r="W2234" t="str">
            <v/>
          </cell>
          <cell r="X2234" t="str">
            <v/>
          </cell>
          <cell r="AB2234">
            <v>0</v>
          </cell>
          <cell r="AC2234">
            <v>0</v>
          </cell>
          <cell r="AD2234">
            <v>0</v>
          </cell>
          <cell r="AJ2234">
            <v>0</v>
          </cell>
          <cell r="AK2234">
            <v>0</v>
          </cell>
        </row>
        <row r="2235">
          <cell r="B2235" t="str">
            <v/>
          </cell>
          <cell r="H2235" t="str">
            <v/>
          </cell>
          <cell r="J2235" t="str">
            <v/>
          </cell>
          <cell r="N2235" t="str">
            <v/>
          </cell>
          <cell r="O2235" t="str">
            <v/>
          </cell>
          <cell r="P2235" t="str">
            <v/>
          </cell>
          <cell r="Q2235" t="str">
            <v/>
          </cell>
          <cell r="T2235" t="str">
            <v/>
          </cell>
          <cell r="U2235" t="str">
            <v/>
          </cell>
          <cell r="W2235" t="str">
            <v/>
          </cell>
          <cell r="X2235" t="str">
            <v/>
          </cell>
          <cell r="AB2235">
            <v>0</v>
          </cell>
          <cell r="AC2235">
            <v>0</v>
          </cell>
          <cell r="AD2235">
            <v>0</v>
          </cell>
          <cell r="AJ2235">
            <v>0</v>
          </cell>
          <cell r="AK2235">
            <v>0</v>
          </cell>
        </row>
        <row r="2236">
          <cell r="B2236" t="str">
            <v/>
          </cell>
          <cell r="H2236" t="str">
            <v/>
          </cell>
          <cell r="J2236" t="str">
            <v/>
          </cell>
          <cell r="N2236" t="str">
            <v/>
          </cell>
          <cell r="O2236" t="str">
            <v/>
          </cell>
          <cell r="P2236" t="str">
            <v/>
          </cell>
          <cell r="Q2236" t="str">
            <v/>
          </cell>
          <cell r="T2236" t="str">
            <v/>
          </cell>
          <cell r="U2236" t="str">
            <v/>
          </cell>
          <cell r="W2236" t="str">
            <v/>
          </cell>
          <cell r="X2236" t="str">
            <v/>
          </cell>
          <cell r="AB2236">
            <v>0</v>
          </cell>
          <cell r="AC2236">
            <v>0</v>
          </cell>
          <cell r="AD2236">
            <v>0</v>
          </cell>
          <cell r="AJ2236">
            <v>0</v>
          </cell>
          <cell r="AK2236">
            <v>0</v>
          </cell>
        </row>
        <row r="2237">
          <cell r="B2237" t="str">
            <v/>
          </cell>
          <cell r="H2237" t="str">
            <v/>
          </cell>
          <cell r="J2237" t="str">
            <v/>
          </cell>
          <cell r="N2237" t="str">
            <v/>
          </cell>
          <cell r="O2237" t="str">
            <v/>
          </cell>
          <cell r="P2237" t="str">
            <v/>
          </cell>
          <cell r="Q2237" t="str">
            <v/>
          </cell>
          <cell r="T2237" t="str">
            <v/>
          </cell>
          <cell r="U2237" t="str">
            <v/>
          </cell>
          <cell r="W2237" t="str">
            <v/>
          </cell>
          <cell r="X2237" t="str">
            <v/>
          </cell>
          <cell r="AB2237">
            <v>0</v>
          </cell>
          <cell r="AC2237">
            <v>0</v>
          </cell>
          <cell r="AD2237">
            <v>0</v>
          </cell>
          <cell r="AJ2237">
            <v>0</v>
          </cell>
          <cell r="AK2237">
            <v>0</v>
          </cell>
        </row>
        <row r="2238">
          <cell r="B2238" t="str">
            <v/>
          </cell>
          <cell r="H2238" t="str">
            <v/>
          </cell>
          <cell r="J2238" t="str">
            <v/>
          </cell>
          <cell r="N2238" t="str">
            <v/>
          </cell>
          <cell r="O2238" t="str">
            <v/>
          </cell>
          <cell r="P2238" t="str">
            <v/>
          </cell>
          <cell r="Q2238" t="str">
            <v/>
          </cell>
          <cell r="T2238" t="str">
            <v/>
          </cell>
          <cell r="U2238" t="str">
            <v/>
          </cell>
          <cell r="W2238" t="str">
            <v/>
          </cell>
          <cell r="X2238" t="str">
            <v/>
          </cell>
          <cell r="AB2238">
            <v>0</v>
          </cell>
          <cell r="AC2238">
            <v>0</v>
          </cell>
          <cell r="AD2238">
            <v>0</v>
          </cell>
          <cell r="AJ2238">
            <v>0</v>
          </cell>
          <cell r="AK2238">
            <v>0</v>
          </cell>
        </row>
        <row r="2239">
          <cell r="B2239" t="str">
            <v/>
          </cell>
          <cell r="H2239" t="str">
            <v/>
          </cell>
          <cell r="J2239" t="str">
            <v/>
          </cell>
          <cell r="N2239" t="str">
            <v/>
          </cell>
          <cell r="O2239" t="str">
            <v/>
          </cell>
          <cell r="P2239" t="str">
            <v/>
          </cell>
          <cell r="Q2239" t="str">
            <v/>
          </cell>
          <cell r="T2239" t="str">
            <v/>
          </cell>
          <cell r="U2239" t="str">
            <v/>
          </cell>
          <cell r="W2239" t="str">
            <v/>
          </cell>
          <cell r="X2239" t="str">
            <v/>
          </cell>
          <cell r="AB2239">
            <v>0</v>
          </cell>
          <cell r="AC2239">
            <v>0</v>
          </cell>
          <cell r="AD2239">
            <v>0</v>
          </cell>
          <cell r="AJ2239">
            <v>0</v>
          </cell>
          <cell r="AK2239">
            <v>0</v>
          </cell>
        </row>
        <row r="2240">
          <cell r="B2240" t="str">
            <v/>
          </cell>
          <cell r="H2240" t="str">
            <v/>
          </cell>
          <cell r="J2240" t="str">
            <v/>
          </cell>
          <cell r="N2240" t="str">
            <v/>
          </cell>
          <cell r="O2240" t="str">
            <v/>
          </cell>
          <cell r="P2240" t="str">
            <v/>
          </cell>
          <cell r="Q2240" t="str">
            <v/>
          </cell>
          <cell r="T2240" t="str">
            <v/>
          </cell>
          <cell r="U2240" t="str">
            <v/>
          </cell>
          <cell r="W2240" t="str">
            <v/>
          </cell>
          <cell r="X2240" t="str">
            <v/>
          </cell>
          <cell r="AB2240">
            <v>0</v>
          </cell>
          <cell r="AC2240">
            <v>0</v>
          </cell>
          <cell r="AD2240">
            <v>0</v>
          </cell>
          <cell r="AJ2240">
            <v>0</v>
          </cell>
          <cell r="AK2240">
            <v>0</v>
          </cell>
        </row>
        <row r="2241">
          <cell r="B2241" t="str">
            <v/>
          </cell>
          <cell r="H2241" t="str">
            <v/>
          </cell>
          <cell r="J2241" t="str">
            <v/>
          </cell>
          <cell r="N2241" t="str">
            <v/>
          </cell>
          <cell r="O2241" t="str">
            <v/>
          </cell>
          <cell r="P2241" t="str">
            <v/>
          </cell>
          <cell r="Q2241" t="str">
            <v/>
          </cell>
          <cell r="T2241" t="str">
            <v/>
          </cell>
          <cell r="U2241" t="str">
            <v/>
          </cell>
          <cell r="W2241" t="str">
            <v/>
          </cell>
          <cell r="X2241" t="str">
            <v/>
          </cell>
          <cell r="AB2241">
            <v>0</v>
          </cell>
          <cell r="AC2241">
            <v>0</v>
          </cell>
          <cell r="AD2241">
            <v>0</v>
          </cell>
          <cell r="AJ2241">
            <v>0</v>
          </cell>
          <cell r="AK2241">
            <v>0</v>
          </cell>
        </row>
        <row r="2242">
          <cell r="B2242" t="str">
            <v/>
          </cell>
          <cell r="H2242" t="str">
            <v/>
          </cell>
          <cell r="J2242" t="str">
            <v/>
          </cell>
          <cell r="N2242" t="str">
            <v/>
          </cell>
          <cell r="O2242" t="str">
            <v/>
          </cell>
          <cell r="P2242" t="str">
            <v/>
          </cell>
          <cell r="Q2242" t="str">
            <v/>
          </cell>
          <cell r="T2242" t="str">
            <v/>
          </cell>
          <cell r="U2242" t="str">
            <v/>
          </cell>
          <cell r="W2242" t="str">
            <v/>
          </cell>
          <cell r="X2242" t="str">
            <v/>
          </cell>
          <cell r="AB2242">
            <v>0</v>
          </cell>
          <cell r="AC2242">
            <v>0</v>
          </cell>
          <cell r="AD2242">
            <v>0</v>
          </cell>
          <cell r="AJ2242">
            <v>0</v>
          </cell>
          <cell r="AK2242">
            <v>0</v>
          </cell>
        </row>
        <row r="2243">
          <cell r="B2243" t="str">
            <v/>
          </cell>
          <cell r="H2243" t="str">
            <v/>
          </cell>
          <cell r="J2243" t="str">
            <v/>
          </cell>
          <cell r="N2243" t="str">
            <v/>
          </cell>
          <cell r="O2243" t="str">
            <v/>
          </cell>
          <cell r="P2243" t="str">
            <v/>
          </cell>
          <cell r="Q2243" t="str">
            <v/>
          </cell>
          <cell r="T2243" t="str">
            <v/>
          </cell>
          <cell r="U2243" t="str">
            <v/>
          </cell>
          <cell r="W2243" t="str">
            <v/>
          </cell>
          <cell r="X2243" t="str">
            <v/>
          </cell>
          <cell r="AB2243">
            <v>0</v>
          </cell>
          <cell r="AC2243">
            <v>0</v>
          </cell>
          <cell r="AD2243">
            <v>0</v>
          </cell>
          <cell r="AJ2243">
            <v>0</v>
          </cell>
          <cell r="AK2243">
            <v>0</v>
          </cell>
        </row>
        <row r="2244">
          <cell r="B2244" t="str">
            <v/>
          </cell>
          <cell r="H2244" t="str">
            <v/>
          </cell>
          <cell r="J2244" t="str">
            <v/>
          </cell>
          <cell r="N2244" t="str">
            <v/>
          </cell>
          <cell r="O2244" t="str">
            <v/>
          </cell>
          <cell r="P2244" t="str">
            <v/>
          </cell>
          <cell r="Q2244" t="str">
            <v/>
          </cell>
          <cell r="T2244" t="str">
            <v/>
          </cell>
          <cell r="U2244" t="str">
            <v/>
          </cell>
          <cell r="W2244" t="str">
            <v/>
          </cell>
          <cell r="X2244" t="str">
            <v/>
          </cell>
          <cell r="AB2244">
            <v>0</v>
          </cell>
          <cell r="AC2244">
            <v>0</v>
          </cell>
          <cell r="AD2244">
            <v>0</v>
          </cell>
          <cell r="AJ2244">
            <v>0</v>
          </cell>
          <cell r="AK2244">
            <v>0</v>
          </cell>
        </row>
        <row r="2245">
          <cell r="B2245" t="str">
            <v/>
          </cell>
          <cell r="H2245" t="str">
            <v/>
          </cell>
          <cell r="J2245" t="str">
            <v/>
          </cell>
          <cell r="N2245" t="str">
            <v/>
          </cell>
          <cell r="O2245" t="str">
            <v/>
          </cell>
          <cell r="P2245" t="str">
            <v/>
          </cell>
          <cell r="Q2245" t="str">
            <v/>
          </cell>
          <cell r="T2245" t="str">
            <v/>
          </cell>
          <cell r="U2245" t="str">
            <v/>
          </cell>
          <cell r="W2245" t="str">
            <v/>
          </cell>
          <cell r="X2245" t="str">
            <v/>
          </cell>
          <cell r="AB2245">
            <v>0</v>
          </cell>
          <cell r="AC2245">
            <v>0</v>
          </cell>
          <cell r="AD2245">
            <v>0</v>
          </cell>
          <cell r="AJ2245">
            <v>0</v>
          </cell>
          <cell r="AK2245">
            <v>0</v>
          </cell>
        </row>
        <row r="2246">
          <cell r="B2246" t="str">
            <v/>
          </cell>
          <cell r="H2246" t="str">
            <v/>
          </cell>
          <cell r="J2246" t="str">
            <v/>
          </cell>
          <cell r="N2246" t="str">
            <v/>
          </cell>
          <cell r="O2246" t="str">
            <v/>
          </cell>
          <cell r="P2246" t="str">
            <v/>
          </cell>
          <cell r="Q2246" t="str">
            <v/>
          </cell>
          <cell r="T2246" t="str">
            <v/>
          </cell>
          <cell r="U2246" t="str">
            <v/>
          </cell>
          <cell r="W2246" t="str">
            <v/>
          </cell>
          <cell r="X2246" t="str">
            <v/>
          </cell>
          <cell r="AB2246">
            <v>0</v>
          </cell>
          <cell r="AC2246">
            <v>0</v>
          </cell>
          <cell r="AD2246">
            <v>0</v>
          </cell>
          <cell r="AJ2246">
            <v>0</v>
          </cell>
          <cell r="AK2246">
            <v>0</v>
          </cell>
        </row>
        <row r="2247">
          <cell r="B2247" t="str">
            <v/>
          </cell>
          <cell r="H2247" t="str">
            <v/>
          </cell>
          <cell r="J2247" t="str">
            <v/>
          </cell>
          <cell r="N2247" t="str">
            <v/>
          </cell>
          <cell r="O2247" t="str">
            <v/>
          </cell>
          <cell r="P2247" t="str">
            <v/>
          </cell>
          <cell r="Q2247" t="str">
            <v/>
          </cell>
          <cell r="T2247" t="str">
            <v/>
          </cell>
          <cell r="U2247" t="str">
            <v/>
          </cell>
          <cell r="W2247" t="str">
            <v/>
          </cell>
          <cell r="X2247" t="str">
            <v/>
          </cell>
          <cell r="AB2247">
            <v>0</v>
          </cell>
          <cell r="AC2247">
            <v>0</v>
          </cell>
          <cell r="AD2247">
            <v>0</v>
          </cell>
          <cell r="AJ2247">
            <v>0</v>
          </cell>
          <cell r="AK2247">
            <v>0</v>
          </cell>
        </row>
        <row r="2248">
          <cell r="B2248" t="str">
            <v/>
          </cell>
          <cell r="H2248" t="str">
            <v/>
          </cell>
          <cell r="J2248" t="str">
            <v/>
          </cell>
          <cell r="N2248" t="str">
            <v/>
          </cell>
          <cell r="O2248" t="str">
            <v/>
          </cell>
          <cell r="P2248" t="str">
            <v/>
          </cell>
          <cell r="Q2248" t="str">
            <v/>
          </cell>
          <cell r="T2248" t="str">
            <v/>
          </cell>
          <cell r="U2248" t="str">
            <v/>
          </cell>
          <cell r="W2248" t="str">
            <v/>
          </cell>
          <cell r="X2248" t="str">
            <v/>
          </cell>
          <cell r="AB2248">
            <v>0</v>
          </cell>
          <cell r="AC2248">
            <v>0</v>
          </cell>
          <cell r="AD2248">
            <v>0</v>
          </cell>
          <cell r="AJ2248">
            <v>0</v>
          </cell>
          <cell r="AK2248">
            <v>0</v>
          </cell>
        </row>
        <row r="2249">
          <cell r="B2249" t="str">
            <v/>
          </cell>
          <cell r="H2249" t="str">
            <v/>
          </cell>
          <cell r="J2249" t="str">
            <v/>
          </cell>
          <cell r="N2249" t="str">
            <v/>
          </cell>
          <cell r="O2249" t="str">
            <v/>
          </cell>
          <cell r="P2249" t="str">
            <v/>
          </cell>
          <cell r="Q2249" t="str">
            <v/>
          </cell>
          <cell r="T2249" t="str">
            <v/>
          </cell>
          <cell r="U2249" t="str">
            <v/>
          </cell>
          <cell r="W2249" t="str">
            <v/>
          </cell>
          <cell r="X2249" t="str">
            <v/>
          </cell>
          <cell r="AB2249">
            <v>0</v>
          </cell>
          <cell r="AC2249">
            <v>0</v>
          </cell>
          <cell r="AD2249">
            <v>0</v>
          </cell>
          <cell r="AJ2249">
            <v>0</v>
          </cell>
          <cell r="AK2249">
            <v>0</v>
          </cell>
        </row>
        <row r="2250">
          <cell r="B2250" t="str">
            <v/>
          </cell>
          <cell r="H2250" t="str">
            <v/>
          </cell>
          <cell r="J2250" t="str">
            <v/>
          </cell>
          <cell r="N2250" t="str">
            <v/>
          </cell>
          <cell r="O2250" t="str">
            <v/>
          </cell>
          <cell r="P2250" t="str">
            <v/>
          </cell>
          <cell r="Q2250" t="str">
            <v/>
          </cell>
          <cell r="T2250" t="str">
            <v/>
          </cell>
          <cell r="U2250" t="str">
            <v/>
          </cell>
          <cell r="W2250" t="str">
            <v/>
          </cell>
          <cell r="X2250" t="str">
            <v/>
          </cell>
          <cell r="AB2250">
            <v>0</v>
          </cell>
          <cell r="AC2250">
            <v>0</v>
          </cell>
          <cell r="AD2250">
            <v>0</v>
          </cell>
          <cell r="AJ2250">
            <v>0</v>
          </cell>
          <cell r="AK2250">
            <v>0</v>
          </cell>
        </row>
        <row r="2251">
          <cell r="B2251" t="str">
            <v/>
          </cell>
          <cell r="H2251" t="str">
            <v/>
          </cell>
          <cell r="J2251" t="str">
            <v/>
          </cell>
          <cell r="N2251" t="str">
            <v/>
          </cell>
          <cell r="O2251" t="str">
            <v/>
          </cell>
          <cell r="P2251" t="str">
            <v/>
          </cell>
          <cell r="Q2251" t="str">
            <v/>
          </cell>
          <cell r="T2251" t="str">
            <v/>
          </cell>
          <cell r="U2251" t="str">
            <v/>
          </cell>
          <cell r="W2251" t="str">
            <v/>
          </cell>
          <cell r="X2251" t="str">
            <v/>
          </cell>
          <cell r="AB2251">
            <v>0</v>
          </cell>
          <cell r="AC2251">
            <v>0</v>
          </cell>
          <cell r="AD2251">
            <v>0</v>
          </cell>
          <cell r="AJ2251">
            <v>0</v>
          </cell>
          <cell r="AK2251">
            <v>0</v>
          </cell>
        </row>
        <row r="2252">
          <cell r="B2252" t="str">
            <v/>
          </cell>
          <cell r="H2252" t="str">
            <v/>
          </cell>
          <cell r="J2252" t="str">
            <v/>
          </cell>
          <cell r="N2252" t="str">
            <v/>
          </cell>
          <cell r="O2252" t="str">
            <v/>
          </cell>
          <cell r="P2252" t="str">
            <v/>
          </cell>
          <cell r="Q2252" t="str">
            <v/>
          </cell>
          <cell r="T2252" t="str">
            <v/>
          </cell>
          <cell r="U2252" t="str">
            <v/>
          </cell>
          <cell r="W2252" t="str">
            <v/>
          </cell>
          <cell r="X2252" t="str">
            <v/>
          </cell>
          <cell r="AB2252">
            <v>0</v>
          </cell>
          <cell r="AC2252">
            <v>0</v>
          </cell>
          <cell r="AD2252">
            <v>0</v>
          </cell>
          <cell r="AJ2252">
            <v>0</v>
          </cell>
          <cell r="AK2252">
            <v>0</v>
          </cell>
        </row>
        <row r="2253">
          <cell r="B2253" t="str">
            <v/>
          </cell>
          <cell r="H2253" t="str">
            <v/>
          </cell>
          <cell r="J2253" t="str">
            <v/>
          </cell>
          <cell r="N2253" t="str">
            <v/>
          </cell>
          <cell r="O2253" t="str">
            <v/>
          </cell>
          <cell r="P2253" t="str">
            <v/>
          </cell>
          <cell r="Q2253" t="str">
            <v/>
          </cell>
          <cell r="T2253" t="str">
            <v/>
          </cell>
          <cell r="U2253" t="str">
            <v/>
          </cell>
          <cell r="W2253" t="str">
            <v/>
          </cell>
          <cell r="X2253" t="str">
            <v/>
          </cell>
          <cell r="AB2253">
            <v>0</v>
          </cell>
          <cell r="AC2253">
            <v>0</v>
          </cell>
          <cell r="AD2253">
            <v>0</v>
          </cell>
          <cell r="AJ2253">
            <v>0</v>
          </cell>
          <cell r="AK2253">
            <v>0</v>
          </cell>
        </row>
        <row r="2254">
          <cell r="B2254" t="str">
            <v/>
          </cell>
          <cell r="H2254" t="str">
            <v/>
          </cell>
          <cell r="J2254" t="str">
            <v/>
          </cell>
          <cell r="N2254" t="str">
            <v/>
          </cell>
          <cell r="O2254" t="str">
            <v/>
          </cell>
          <cell r="P2254" t="str">
            <v/>
          </cell>
          <cell r="Q2254" t="str">
            <v/>
          </cell>
          <cell r="T2254" t="str">
            <v/>
          </cell>
          <cell r="U2254" t="str">
            <v/>
          </cell>
          <cell r="W2254" t="str">
            <v/>
          </cell>
          <cell r="X2254" t="str">
            <v/>
          </cell>
          <cell r="AB2254">
            <v>0</v>
          </cell>
          <cell r="AC2254">
            <v>0</v>
          </cell>
          <cell r="AD2254">
            <v>0</v>
          </cell>
          <cell r="AJ2254">
            <v>0</v>
          </cell>
          <cell r="AK2254">
            <v>0</v>
          </cell>
        </row>
        <row r="2255">
          <cell r="B2255" t="str">
            <v/>
          </cell>
          <cell r="H2255" t="str">
            <v/>
          </cell>
          <cell r="J2255" t="str">
            <v/>
          </cell>
          <cell r="N2255" t="str">
            <v/>
          </cell>
          <cell r="O2255" t="str">
            <v/>
          </cell>
          <cell r="P2255" t="str">
            <v/>
          </cell>
          <cell r="Q2255" t="str">
            <v/>
          </cell>
          <cell r="T2255" t="str">
            <v/>
          </cell>
          <cell r="U2255" t="str">
            <v/>
          </cell>
          <cell r="W2255" t="str">
            <v/>
          </cell>
          <cell r="X2255" t="str">
            <v/>
          </cell>
          <cell r="AB2255">
            <v>0</v>
          </cell>
          <cell r="AC2255">
            <v>0</v>
          </cell>
          <cell r="AD2255">
            <v>0</v>
          </cell>
          <cell r="AJ2255">
            <v>0</v>
          </cell>
          <cell r="AK2255">
            <v>0</v>
          </cell>
        </row>
        <row r="2256">
          <cell r="B2256" t="str">
            <v/>
          </cell>
          <cell r="H2256" t="str">
            <v/>
          </cell>
          <cell r="J2256" t="str">
            <v/>
          </cell>
          <cell r="N2256" t="str">
            <v/>
          </cell>
          <cell r="O2256" t="str">
            <v/>
          </cell>
          <cell r="P2256" t="str">
            <v/>
          </cell>
          <cell r="Q2256" t="str">
            <v/>
          </cell>
          <cell r="T2256" t="str">
            <v/>
          </cell>
          <cell r="U2256" t="str">
            <v/>
          </cell>
          <cell r="W2256" t="str">
            <v/>
          </cell>
          <cell r="X2256" t="str">
            <v/>
          </cell>
          <cell r="AB2256">
            <v>0</v>
          </cell>
          <cell r="AC2256">
            <v>0</v>
          </cell>
          <cell r="AD2256">
            <v>0</v>
          </cell>
          <cell r="AJ2256">
            <v>0</v>
          </cell>
          <cell r="AK2256">
            <v>0</v>
          </cell>
        </row>
        <row r="2257">
          <cell r="B2257" t="str">
            <v/>
          </cell>
          <cell r="H2257" t="str">
            <v/>
          </cell>
          <cell r="J2257" t="str">
            <v/>
          </cell>
          <cell r="N2257" t="str">
            <v/>
          </cell>
          <cell r="O2257" t="str">
            <v/>
          </cell>
          <cell r="P2257" t="str">
            <v/>
          </cell>
          <cell r="Q2257" t="str">
            <v/>
          </cell>
          <cell r="T2257" t="str">
            <v/>
          </cell>
          <cell r="U2257" t="str">
            <v/>
          </cell>
          <cell r="W2257" t="str">
            <v/>
          </cell>
          <cell r="X2257" t="str">
            <v/>
          </cell>
          <cell r="AB2257">
            <v>0</v>
          </cell>
          <cell r="AC2257">
            <v>0</v>
          </cell>
          <cell r="AD2257">
            <v>0</v>
          </cell>
          <cell r="AJ2257">
            <v>0</v>
          </cell>
          <cell r="AK2257">
            <v>0</v>
          </cell>
        </row>
        <row r="2258">
          <cell r="B2258" t="str">
            <v/>
          </cell>
          <cell r="H2258" t="str">
            <v/>
          </cell>
          <cell r="J2258" t="str">
            <v/>
          </cell>
          <cell r="N2258" t="str">
            <v/>
          </cell>
          <cell r="O2258" t="str">
            <v/>
          </cell>
          <cell r="P2258" t="str">
            <v/>
          </cell>
          <cell r="Q2258" t="str">
            <v/>
          </cell>
          <cell r="T2258" t="str">
            <v/>
          </cell>
          <cell r="U2258" t="str">
            <v/>
          </cell>
          <cell r="W2258" t="str">
            <v/>
          </cell>
          <cell r="X2258" t="str">
            <v/>
          </cell>
          <cell r="AB2258">
            <v>0</v>
          </cell>
          <cell r="AC2258">
            <v>0</v>
          </cell>
          <cell r="AD2258">
            <v>0</v>
          </cell>
          <cell r="AJ2258">
            <v>0</v>
          </cell>
          <cell r="AK2258">
            <v>0</v>
          </cell>
        </row>
        <row r="2259">
          <cell r="B2259" t="str">
            <v/>
          </cell>
          <cell r="H2259" t="str">
            <v/>
          </cell>
          <cell r="J2259" t="str">
            <v/>
          </cell>
          <cell r="N2259" t="str">
            <v/>
          </cell>
          <cell r="O2259" t="str">
            <v/>
          </cell>
          <cell r="P2259" t="str">
            <v/>
          </cell>
          <cell r="Q2259" t="str">
            <v/>
          </cell>
          <cell r="T2259" t="str">
            <v/>
          </cell>
          <cell r="U2259" t="str">
            <v/>
          </cell>
          <cell r="W2259" t="str">
            <v/>
          </cell>
          <cell r="X2259" t="str">
            <v/>
          </cell>
          <cell r="AB2259">
            <v>0</v>
          </cell>
          <cell r="AC2259">
            <v>0</v>
          </cell>
          <cell r="AD2259">
            <v>0</v>
          </cell>
          <cell r="AJ2259">
            <v>0</v>
          </cell>
          <cell r="AK2259">
            <v>0</v>
          </cell>
        </row>
        <row r="2260">
          <cell r="B2260" t="str">
            <v/>
          </cell>
          <cell r="H2260" t="str">
            <v/>
          </cell>
          <cell r="J2260" t="str">
            <v/>
          </cell>
          <cell r="N2260" t="str">
            <v/>
          </cell>
          <cell r="O2260" t="str">
            <v/>
          </cell>
          <cell r="P2260" t="str">
            <v/>
          </cell>
          <cell r="Q2260" t="str">
            <v/>
          </cell>
          <cell r="T2260" t="str">
            <v/>
          </cell>
          <cell r="U2260" t="str">
            <v/>
          </cell>
          <cell r="W2260" t="str">
            <v/>
          </cell>
          <cell r="X2260" t="str">
            <v/>
          </cell>
          <cell r="AB2260">
            <v>0</v>
          </cell>
          <cell r="AC2260">
            <v>0</v>
          </cell>
          <cell r="AD2260">
            <v>0</v>
          </cell>
          <cell r="AJ2260">
            <v>0</v>
          </cell>
          <cell r="AK2260">
            <v>0</v>
          </cell>
        </row>
        <row r="2261">
          <cell r="B2261" t="str">
            <v/>
          </cell>
          <cell r="H2261" t="str">
            <v/>
          </cell>
          <cell r="J2261" t="str">
            <v/>
          </cell>
          <cell r="N2261" t="str">
            <v/>
          </cell>
          <cell r="O2261" t="str">
            <v/>
          </cell>
          <cell r="P2261" t="str">
            <v/>
          </cell>
          <cell r="Q2261" t="str">
            <v/>
          </cell>
          <cell r="T2261" t="str">
            <v/>
          </cell>
          <cell r="U2261" t="str">
            <v/>
          </cell>
          <cell r="W2261" t="str">
            <v/>
          </cell>
          <cell r="X2261" t="str">
            <v/>
          </cell>
          <cell r="AB2261">
            <v>0</v>
          </cell>
          <cell r="AC2261">
            <v>0</v>
          </cell>
          <cell r="AD2261">
            <v>0</v>
          </cell>
          <cell r="AJ2261">
            <v>0</v>
          </cell>
          <cell r="AK2261">
            <v>0</v>
          </cell>
        </row>
        <row r="2262">
          <cell r="B2262" t="str">
            <v/>
          </cell>
          <cell r="H2262" t="str">
            <v/>
          </cell>
          <cell r="J2262" t="str">
            <v/>
          </cell>
          <cell r="N2262" t="str">
            <v/>
          </cell>
          <cell r="O2262" t="str">
            <v/>
          </cell>
          <cell r="P2262" t="str">
            <v/>
          </cell>
          <cell r="Q2262" t="str">
            <v/>
          </cell>
          <cell r="T2262" t="str">
            <v/>
          </cell>
          <cell r="U2262" t="str">
            <v/>
          </cell>
          <cell r="W2262" t="str">
            <v/>
          </cell>
          <cell r="X2262" t="str">
            <v/>
          </cell>
          <cell r="AB2262">
            <v>0</v>
          </cell>
          <cell r="AC2262">
            <v>0</v>
          </cell>
          <cell r="AD2262">
            <v>0</v>
          </cell>
          <cell r="AJ2262">
            <v>0</v>
          </cell>
          <cell r="AK2262">
            <v>0</v>
          </cell>
        </row>
        <row r="2263">
          <cell r="B2263" t="str">
            <v/>
          </cell>
          <cell r="H2263" t="str">
            <v/>
          </cell>
          <cell r="J2263" t="str">
            <v/>
          </cell>
          <cell r="N2263" t="str">
            <v/>
          </cell>
          <cell r="O2263" t="str">
            <v/>
          </cell>
          <cell r="P2263" t="str">
            <v/>
          </cell>
          <cell r="Q2263" t="str">
            <v/>
          </cell>
          <cell r="T2263" t="str">
            <v/>
          </cell>
          <cell r="U2263" t="str">
            <v/>
          </cell>
          <cell r="W2263" t="str">
            <v/>
          </cell>
          <cell r="X2263" t="str">
            <v/>
          </cell>
          <cell r="AB2263">
            <v>0</v>
          </cell>
          <cell r="AC2263">
            <v>0</v>
          </cell>
          <cell r="AD2263">
            <v>0</v>
          </cell>
          <cell r="AJ2263">
            <v>0</v>
          </cell>
          <cell r="AK2263">
            <v>0</v>
          </cell>
        </row>
        <row r="2264">
          <cell r="B2264" t="str">
            <v/>
          </cell>
          <cell r="H2264" t="str">
            <v/>
          </cell>
          <cell r="J2264" t="str">
            <v/>
          </cell>
          <cell r="N2264" t="str">
            <v/>
          </cell>
          <cell r="O2264" t="str">
            <v/>
          </cell>
          <cell r="P2264" t="str">
            <v/>
          </cell>
          <cell r="Q2264" t="str">
            <v/>
          </cell>
          <cell r="T2264" t="str">
            <v/>
          </cell>
          <cell r="U2264" t="str">
            <v/>
          </cell>
          <cell r="W2264" t="str">
            <v/>
          </cell>
          <cell r="X2264" t="str">
            <v/>
          </cell>
          <cell r="AB2264">
            <v>0</v>
          </cell>
          <cell r="AC2264">
            <v>0</v>
          </cell>
          <cell r="AD2264">
            <v>0</v>
          </cell>
          <cell r="AJ2264">
            <v>0</v>
          </cell>
          <cell r="AK2264">
            <v>0</v>
          </cell>
        </row>
        <row r="2265">
          <cell r="B2265" t="str">
            <v/>
          </cell>
          <cell r="H2265" t="str">
            <v/>
          </cell>
          <cell r="J2265" t="str">
            <v/>
          </cell>
          <cell r="N2265" t="str">
            <v/>
          </cell>
          <cell r="O2265" t="str">
            <v/>
          </cell>
          <cell r="P2265" t="str">
            <v/>
          </cell>
          <cell r="Q2265" t="str">
            <v/>
          </cell>
          <cell r="T2265" t="str">
            <v/>
          </cell>
          <cell r="U2265" t="str">
            <v/>
          </cell>
          <cell r="W2265" t="str">
            <v/>
          </cell>
          <cell r="X2265" t="str">
            <v/>
          </cell>
          <cell r="AB2265">
            <v>0</v>
          </cell>
          <cell r="AC2265">
            <v>0</v>
          </cell>
          <cell r="AD2265">
            <v>0</v>
          </cell>
          <cell r="AJ2265">
            <v>0</v>
          </cell>
          <cell r="AK2265">
            <v>0</v>
          </cell>
        </row>
        <row r="2266">
          <cell r="B2266" t="str">
            <v/>
          </cell>
          <cell r="H2266" t="str">
            <v/>
          </cell>
          <cell r="J2266" t="str">
            <v/>
          </cell>
          <cell r="N2266" t="str">
            <v/>
          </cell>
          <cell r="O2266" t="str">
            <v/>
          </cell>
          <cell r="P2266" t="str">
            <v/>
          </cell>
          <cell r="Q2266" t="str">
            <v/>
          </cell>
          <cell r="T2266" t="str">
            <v/>
          </cell>
          <cell r="U2266" t="str">
            <v/>
          </cell>
          <cell r="W2266" t="str">
            <v/>
          </cell>
          <cell r="X2266" t="str">
            <v/>
          </cell>
          <cell r="AB2266">
            <v>0</v>
          </cell>
          <cell r="AC2266">
            <v>0</v>
          </cell>
          <cell r="AD2266">
            <v>0</v>
          </cell>
          <cell r="AJ2266">
            <v>0</v>
          </cell>
          <cell r="AK2266">
            <v>0</v>
          </cell>
        </row>
        <row r="2267">
          <cell r="B2267" t="str">
            <v/>
          </cell>
          <cell r="H2267" t="str">
            <v/>
          </cell>
          <cell r="J2267" t="str">
            <v/>
          </cell>
          <cell r="N2267" t="str">
            <v/>
          </cell>
          <cell r="O2267" t="str">
            <v/>
          </cell>
          <cell r="P2267" t="str">
            <v/>
          </cell>
          <cell r="Q2267" t="str">
            <v/>
          </cell>
          <cell r="T2267" t="str">
            <v/>
          </cell>
          <cell r="U2267" t="str">
            <v/>
          </cell>
          <cell r="W2267" t="str">
            <v/>
          </cell>
          <cell r="X2267" t="str">
            <v/>
          </cell>
          <cell r="AB2267">
            <v>0</v>
          </cell>
          <cell r="AC2267">
            <v>0</v>
          </cell>
          <cell r="AD2267">
            <v>0</v>
          </cell>
          <cell r="AJ2267">
            <v>0</v>
          </cell>
          <cell r="AK2267">
            <v>0</v>
          </cell>
        </row>
        <row r="2268">
          <cell r="B2268" t="str">
            <v/>
          </cell>
          <cell r="H2268" t="str">
            <v/>
          </cell>
          <cell r="J2268" t="str">
            <v/>
          </cell>
          <cell r="N2268" t="str">
            <v/>
          </cell>
          <cell r="O2268" t="str">
            <v/>
          </cell>
          <cell r="P2268" t="str">
            <v/>
          </cell>
          <cell r="Q2268" t="str">
            <v/>
          </cell>
          <cell r="T2268" t="str">
            <v/>
          </cell>
          <cell r="U2268" t="str">
            <v/>
          </cell>
          <cell r="W2268" t="str">
            <v/>
          </cell>
          <cell r="X2268" t="str">
            <v/>
          </cell>
          <cell r="AB2268">
            <v>0</v>
          </cell>
          <cell r="AC2268">
            <v>0</v>
          </cell>
          <cell r="AD2268">
            <v>0</v>
          </cell>
          <cell r="AJ2268">
            <v>0</v>
          </cell>
          <cell r="AK2268">
            <v>0</v>
          </cell>
        </row>
        <row r="2269">
          <cell r="B2269" t="str">
            <v/>
          </cell>
          <cell r="H2269" t="str">
            <v/>
          </cell>
          <cell r="J2269" t="str">
            <v/>
          </cell>
          <cell r="N2269" t="str">
            <v/>
          </cell>
          <cell r="O2269" t="str">
            <v/>
          </cell>
          <cell r="P2269" t="str">
            <v/>
          </cell>
          <cell r="Q2269" t="str">
            <v/>
          </cell>
          <cell r="T2269" t="str">
            <v/>
          </cell>
          <cell r="U2269" t="str">
            <v/>
          </cell>
          <cell r="W2269" t="str">
            <v/>
          </cell>
          <cell r="X2269" t="str">
            <v/>
          </cell>
          <cell r="AB2269">
            <v>0</v>
          </cell>
          <cell r="AC2269">
            <v>0</v>
          </cell>
          <cell r="AD2269">
            <v>0</v>
          </cell>
          <cell r="AJ2269">
            <v>0</v>
          </cell>
          <cell r="AK2269">
            <v>0</v>
          </cell>
        </row>
        <row r="2270">
          <cell r="B2270" t="str">
            <v/>
          </cell>
          <cell r="H2270" t="str">
            <v/>
          </cell>
          <cell r="J2270" t="str">
            <v/>
          </cell>
          <cell r="N2270" t="str">
            <v/>
          </cell>
          <cell r="O2270" t="str">
            <v/>
          </cell>
          <cell r="P2270" t="str">
            <v/>
          </cell>
          <cell r="Q2270" t="str">
            <v/>
          </cell>
          <cell r="T2270" t="str">
            <v/>
          </cell>
          <cell r="U2270" t="str">
            <v/>
          </cell>
          <cell r="W2270" t="str">
            <v/>
          </cell>
          <cell r="X2270" t="str">
            <v/>
          </cell>
          <cell r="AB2270">
            <v>0</v>
          </cell>
          <cell r="AC2270">
            <v>0</v>
          </cell>
          <cell r="AD2270">
            <v>0</v>
          </cell>
          <cell r="AJ2270">
            <v>0</v>
          </cell>
          <cell r="AK2270">
            <v>0</v>
          </cell>
        </row>
        <row r="2271">
          <cell r="B2271" t="str">
            <v/>
          </cell>
          <cell r="H2271" t="str">
            <v/>
          </cell>
          <cell r="J2271" t="str">
            <v/>
          </cell>
          <cell r="N2271" t="str">
            <v/>
          </cell>
          <cell r="O2271" t="str">
            <v/>
          </cell>
          <cell r="P2271" t="str">
            <v/>
          </cell>
          <cell r="Q2271" t="str">
            <v/>
          </cell>
          <cell r="T2271" t="str">
            <v/>
          </cell>
          <cell r="U2271" t="str">
            <v/>
          </cell>
          <cell r="W2271" t="str">
            <v/>
          </cell>
          <cell r="X2271" t="str">
            <v/>
          </cell>
          <cell r="AB2271">
            <v>0</v>
          </cell>
          <cell r="AC2271">
            <v>0</v>
          </cell>
          <cell r="AD2271">
            <v>0</v>
          </cell>
          <cell r="AJ2271">
            <v>0</v>
          </cell>
          <cell r="AK2271">
            <v>0</v>
          </cell>
        </row>
        <row r="2272">
          <cell r="B2272" t="str">
            <v/>
          </cell>
          <cell r="H2272" t="str">
            <v/>
          </cell>
          <cell r="J2272" t="str">
            <v/>
          </cell>
          <cell r="N2272" t="str">
            <v/>
          </cell>
          <cell r="O2272" t="str">
            <v/>
          </cell>
          <cell r="P2272" t="str">
            <v/>
          </cell>
          <cell r="Q2272" t="str">
            <v/>
          </cell>
          <cell r="T2272" t="str">
            <v/>
          </cell>
          <cell r="U2272" t="str">
            <v/>
          </cell>
          <cell r="W2272" t="str">
            <v/>
          </cell>
          <cell r="X2272" t="str">
            <v/>
          </cell>
          <cell r="AB2272">
            <v>0</v>
          </cell>
          <cell r="AC2272">
            <v>0</v>
          </cell>
          <cell r="AD2272">
            <v>0</v>
          </cell>
          <cell r="AJ2272">
            <v>0</v>
          </cell>
          <cell r="AK2272">
            <v>0</v>
          </cell>
        </row>
        <row r="2273">
          <cell r="B2273" t="str">
            <v/>
          </cell>
          <cell r="H2273" t="str">
            <v/>
          </cell>
          <cell r="J2273" t="str">
            <v/>
          </cell>
          <cell r="N2273" t="str">
            <v/>
          </cell>
          <cell r="O2273" t="str">
            <v/>
          </cell>
          <cell r="P2273" t="str">
            <v/>
          </cell>
          <cell r="Q2273" t="str">
            <v/>
          </cell>
          <cell r="T2273" t="str">
            <v/>
          </cell>
          <cell r="U2273" t="str">
            <v/>
          </cell>
          <cell r="W2273" t="str">
            <v/>
          </cell>
          <cell r="X2273" t="str">
            <v/>
          </cell>
          <cell r="AB2273">
            <v>0</v>
          </cell>
          <cell r="AC2273">
            <v>0</v>
          </cell>
          <cell r="AD2273">
            <v>0</v>
          </cell>
          <cell r="AJ2273">
            <v>0</v>
          </cell>
          <cell r="AK2273">
            <v>0</v>
          </cell>
        </row>
        <row r="2274">
          <cell r="B2274" t="str">
            <v/>
          </cell>
          <cell r="H2274" t="str">
            <v/>
          </cell>
          <cell r="J2274" t="str">
            <v/>
          </cell>
          <cell r="N2274" t="str">
            <v/>
          </cell>
          <cell r="O2274" t="str">
            <v/>
          </cell>
          <cell r="P2274" t="str">
            <v/>
          </cell>
          <cell r="Q2274" t="str">
            <v/>
          </cell>
          <cell r="T2274" t="str">
            <v/>
          </cell>
          <cell r="U2274" t="str">
            <v/>
          </cell>
          <cell r="W2274" t="str">
            <v/>
          </cell>
          <cell r="X2274" t="str">
            <v/>
          </cell>
          <cell r="AB2274">
            <v>0</v>
          </cell>
          <cell r="AC2274">
            <v>0</v>
          </cell>
          <cell r="AD2274">
            <v>0</v>
          </cell>
          <cell r="AJ2274">
            <v>0</v>
          </cell>
          <cell r="AK2274">
            <v>0</v>
          </cell>
        </row>
        <row r="2275">
          <cell r="B2275" t="str">
            <v/>
          </cell>
          <cell r="H2275" t="str">
            <v/>
          </cell>
          <cell r="J2275" t="str">
            <v/>
          </cell>
          <cell r="N2275" t="str">
            <v/>
          </cell>
          <cell r="O2275" t="str">
            <v/>
          </cell>
          <cell r="P2275" t="str">
            <v/>
          </cell>
          <cell r="Q2275" t="str">
            <v/>
          </cell>
          <cell r="T2275" t="str">
            <v/>
          </cell>
          <cell r="U2275" t="str">
            <v/>
          </cell>
          <cell r="W2275" t="str">
            <v/>
          </cell>
          <cell r="X2275" t="str">
            <v/>
          </cell>
          <cell r="AB2275">
            <v>0</v>
          </cell>
          <cell r="AC2275">
            <v>0</v>
          </cell>
          <cell r="AD2275">
            <v>0</v>
          </cell>
          <cell r="AJ2275">
            <v>0</v>
          </cell>
          <cell r="AK2275">
            <v>0</v>
          </cell>
        </row>
        <row r="2276">
          <cell r="B2276" t="str">
            <v/>
          </cell>
          <cell r="H2276" t="str">
            <v/>
          </cell>
          <cell r="J2276" t="str">
            <v/>
          </cell>
          <cell r="N2276" t="str">
            <v/>
          </cell>
          <cell r="O2276" t="str">
            <v/>
          </cell>
          <cell r="P2276" t="str">
            <v/>
          </cell>
          <cell r="Q2276" t="str">
            <v/>
          </cell>
          <cell r="T2276" t="str">
            <v/>
          </cell>
          <cell r="U2276" t="str">
            <v/>
          </cell>
          <cell r="W2276" t="str">
            <v/>
          </cell>
          <cell r="X2276" t="str">
            <v/>
          </cell>
          <cell r="AB2276">
            <v>0</v>
          </cell>
          <cell r="AC2276">
            <v>0</v>
          </cell>
          <cell r="AD2276">
            <v>0</v>
          </cell>
          <cell r="AJ2276">
            <v>0</v>
          </cell>
          <cell r="AK2276">
            <v>0</v>
          </cell>
        </row>
        <row r="2277">
          <cell r="B2277" t="str">
            <v/>
          </cell>
          <cell r="H2277" t="str">
            <v/>
          </cell>
          <cell r="J2277" t="str">
            <v/>
          </cell>
          <cell r="N2277" t="str">
            <v/>
          </cell>
          <cell r="O2277" t="str">
            <v/>
          </cell>
          <cell r="P2277" t="str">
            <v/>
          </cell>
          <cell r="Q2277" t="str">
            <v/>
          </cell>
          <cell r="T2277" t="str">
            <v/>
          </cell>
          <cell r="U2277" t="str">
            <v/>
          </cell>
          <cell r="W2277" t="str">
            <v/>
          </cell>
          <cell r="X2277" t="str">
            <v/>
          </cell>
          <cell r="AB2277">
            <v>0</v>
          </cell>
          <cell r="AC2277">
            <v>0</v>
          </cell>
          <cell r="AD2277">
            <v>0</v>
          </cell>
          <cell r="AJ2277">
            <v>0</v>
          </cell>
          <cell r="AK2277">
            <v>0</v>
          </cell>
        </row>
        <row r="2278">
          <cell r="B2278" t="str">
            <v/>
          </cell>
          <cell r="H2278" t="str">
            <v/>
          </cell>
          <cell r="J2278" t="str">
            <v/>
          </cell>
          <cell r="N2278" t="str">
            <v/>
          </cell>
          <cell r="O2278" t="str">
            <v/>
          </cell>
          <cell r="P2278" t="str">
            <v/>
          </cell>
          <cell r="Q2278" t="str">
            <v/>
          </cell>
          <cell r="T2278" t="str">
            <v/>
          </cell>
          <cell r="U2278" t="str">
            <v/>
          </cell>
          <cell r="W2278" t="str">
            <v/>
          </cell>
          <cell r="X2278" t="str">
            <v/>
          </cell>
          <cell r="AB2278">
            <v>0</v>
          </cell>
          <cell r="AC2278">
            <v>0</v>
          </cell>
          <cell r="AD2278">
            <v>0</v>
          </cell>
          <cell r="AJ2278">
            <v>0</v>
          </cell>
          <cell r="AK2278">
            <v>0</v>
          </cell>
        </row>
        <row r="2279">
          <cell r="B2279" t="str">
            <v/>
          </cell>
          <cell r="H2279" t="str">
            <v/>
          </cell>
          <cell r="J2279" t="str">
            <v/>
          </cell>
          <cell r="N2279" t="str">
            <v/>
          </cell>
          <cell r="O2279" t="str">
            <v/>
          </cell>
          <cell r="P2279" t="str">
            <v/>
          </cell>
          <cell r="Q2279" t="str">
            <v/>
          </cell>
          <cell r="T2279" t="str">
            <v/>
          </cell>
          <cell r="U2279" t="str">
            <v/>
          </cell>
          <cell r="W2279" t="str">
            <v/>
          </cell>
          <cell r="X2279" t="str">
            <v/>
          </cell>
          <cell r="AB2279">
            <v>0</v>
          </cell>
          <cell r="AC2279">
            <v>0</v>
          </cell>
          <cell r="AD2279">
            <v>0</v>
          </cell>
          <cell r="AJ2279">
            <v>0</v>
          </cell>
          <cell r="AK2279">
            <v>0</v>
          </cell>
        </row>
        <row r="2280">
          <cell r="B2280" t="str">
            <v/>
          </cell>
          <cell r="H2280" t="str">
            <v/>
          </cell>
          <cell r="J2280" t="str">
            <v/>
          </cell>
          <cell r="N2280" t="str">
            <v/>
          </cell>
          <cell r="O2280" t="str">
            <v/>
          </cell>
          <cell r="P2280" t="str">
            <v/>
          </cell>
          <cell r="Q2280" t="str">
            <v/>
          </cell>
          <cell r="T2280" t="str">
            <v/>
          </cell>
          <cell r="U2280" t="str">
            <v/>
          </cell>
          <cell r="W2280" t="str">
            <v/>
          </cell>
          <cell r="X2280" t="str">
            <v/>
          </cell>
          <cell r="AB2280">
            <v>0</v>
          </cell>
          <cell r="AC2280">
            <v>0</v>
          </cell>
          <cell r="AD2280">
            <v>0</v>
          </cell>
          <cell r="AJ2280">
            <v>0</v>
          </cell>
          <cell r="AK2280">
            <v>0</v>
          </cell>
        </row>
        <row r="2281">
          <cell r="B2281" t="str">
            <v/>
          </cell>
          <cell r="H2281" t="str">
            <v/>
          </cell>
          <cell r="J2281" t="str">
            <v/>
          </cell>
          <cell r="N2281" t="str">
            <v/>
          </cell>
          <cell r="O2281" t="str">
            <v/>
          </cell>
          <cell r="P2281" t="str">
            <v/>
          </cell>
          <cell r="Q2281" t="str">
            <v/>
          </cell>
          <cell r="T2281" t="str">
            <v/>
          </cell>
          <cell r="U2281" t="str">
            <v/>
          </cell>
          <cell r="W2281" t="str">
            <v/>
          </cell>
          <cell r="X2281" t="str">
            <v/>
          </cell>
          <cell r="AB2281">
            <v>0</v>
          </cell>
          <cell r="AC2281">
            <v>0</v>
          </cell>
          <cell r="AD2281">
            <v>0</v>
          </cell>
          <cell r="AJ2281">
            <v>0</v>
          </cell>
          <cell r="AK2281">
            <v>0</v>
          </cell>
        </row>
        <row r="2282">
          <cell r="B2282" t="str">
            <v/>
          </cell>
          <cell r="H2282" t="str">
            <v/>
          </cell>
          <cell r="J2282" t="str">
            <v/>
          </cell>
          <cell r="N2282" t="str">
            <v/>
          </cell>
          <cell r="O2282" t="str">
            <v/>
          </cell>
          <cell r="P2282" t="str">
            <v/>
          </cell>
          <cell r="Q2282" t="str">
            <v/>
          </cell>
          <cell r="T2282" t="str">
            <v/>
          </cell>
          <cell r="U2282" t="str">
            <v/>
          </cell>
          <cell r="W2282" t="str">
            <v/>
          </cell>
          <cell r="X2282" t="str">
            <v/>
          </cell>
          <cell r="AB2282">
            <v>0</v>
          </cell>
          <cell r="AC2282">
            <v>0</v>
          </cell>
          <cell r="AD2282">
            <v>0</v>
          </cell>
          <cell r="AJ2282">
            <v>0</v>
          </cell>
          <cell r="AK2282">
            <v>0</v>
          </cell>
        </row>
        <row r="2283">
          <cell r="B2283" t="str">
            <v/>
          </cell>
          <cell r="H2283" t="str">
            <v/>
          </cell>
          <cell r="J2283" t="str">
            <v/>
          </cell>
          <cell r="N2283" t="str">
            <v/>
          </cell>
          <cell r="O2283" t="str">
            <v/>
          </cell>
          <cell r="P2283" t="str">
            <v/>
          </cell>
          <cell r="Q2283" t="str">
            <v/>
          </cell>
          <cell r="T2283" t="str">
            <v/>
          </cell>
          <cell r="U2283" t="str">
            <v/>
          </cell>
          <cell r="W2283" t="str">
            <v/>
          </cell>
          <cell r="X2283" t="str">
            <v/>
          </cell>
          <cell r="AB2283">
            <v>0</v>
          </cell>
          <cell r="AC2283">
            <v>0</v>
          </cell>
          <cell r="AD2283">
            <v>0</v>
          </cell>
          <cell r="AJ2283">
            <v>0</v>
          </cell>
          <cell r="AK2283">
            <v>0</v>
          </cell>
        </row>
        <row r="2284">
          <cell r="B2284" t="str">
            <v/>
          </cell>
          <cell r="H2284" t="str">
            <v/>
          </cell>
          <cell r="J2284" t="str">
            <v/>
          </cell>
          <cell r="N2284" t="str">
            <v/>
          </cell>
          <cell r="O2284" t="str">
            <v/>
          </cell>
          <cell r="P2284" t="str">
            <v/>
          </cell>
          <cell r="Q2284" t="str">
            <v/>
          </cell>
          <cell r="T2284" t="str">
            <v/>
          </cell>
          <cell r="U2284" t="str">
            <v/>
          </cell>
          <cell r="W2284" t="str">
            <v/>
          </cell>
          <cell r="X2284" t="str">
            <v/>
          </cell>
          <cell r="AB2284">
            <v>0</v>
          </cell>
          <cell r="AC2284">
            <v>0</v>
          </cell>
          <cell r="AD2284">
            <v>0</v>
          </cell>
          <cell r="AJ2284">
            <v>0</v>
          </cell>
          <cell r="AK2284">
            <v>0</v>
          </cell>
        </row>
        <row r="2285">
          <cell r="B2285" t="str">
            <v/>
          </cell>
          <cell r="H2285" t="str">
            <v/>
          </cell>
          <cell r="J2285" t="str">
            <v/>
          </cell>
          <cell r="N2285" t="str">
            <v/>
          </cell>
          <cell r="O2285" t="str">
            <v/>
          </cell>
          <cell r="P2285" t="str">
            <v/>
          </cell>
          <cell r="Q2285" t="str">
            <v/>
          </cell>
          <cell r="T2285" t="str">
            <v/>
          </cell>
          <cell r="U2285" t="str">
            <v/>
          </cell>
          <cell r="W2285" t="str">
            <v/>
          </cell>
          <cell r="X2285" t="str">
            <v/>
          </cell>
          <cell r="AB2285">
            <v>0</v>
          </cell>
          <cell r="AC2285">
            <v>0</v>
          </cell>
          <cell r="AD2285">
            <v>0</v>
          </cell>
          <cell r="AJ2285">
            <v>0</v>
          </cell>
          <cell r="AK2285">
            <v>0</v>
          </cell>
        </row>
        <row r="2286">
          <cell r="B2286" t="str">
            <v/>
          </cell>
          <cell r="H2286" t="str">
            <v/>
          </cell>
          <cell r="J2286" t="str">
            <v/>
          </cell>
          <cell r="N2286" t="str">
            <v/>
          </cell>
          <cell r="O2286" t="str">
            <v/>
          </cell>
          <cell r="P2286" t="str">
            <v/>
          </cell>
          <cell r="Q2286" t="str">
            <v/>
          </cell>
          <cell r="T2286" t="str">
            <v/>
          </cell>
          <cell r="U2286" t="str">
            <v/>
          </cell>
          <cell r="W2286" t="str">
            <v/>
          </cell>
          <cell r="X2286" t="str">
            <v/>
          </cell>
          <cell r="AB2286">
            <v>0</v>
          </cell>
          <cell r="AC2286">
            <v>0</v>
          </cell>
          <cell r="AD2286">
            <v>0</v>
          </cell>
          <cell r="AJ2286">
            <v>0</v>
          </cell>
          <cell r="AK2286">
            <v>0</v>
          </cell>
        </row>
        <row r="2287">
          <cell r="B2287" t="str">
            <v/>
          </cell>
          <cell r="H2287" t="str">
            <v/>
          </cell>
          <cell r="J2287" t="str">
            <v/>
          </cell>
          <cell r="N2287" t="str">
            <v/>
          </cell>
          <cell r="O2287" t="str">
            <v/>
          </cell>
          <cell r="P2287" t="str">
            <v/>
          </cell>
          <cell r="Q2287" t="str">
            <v/>
          </cell>
          <cell r="T2287" t="str">
            <v/>
          </cell>
          <cell r="U2287" t="str">
            <v/>
          </cell>
          <cell r="W2287" t="str">
            <v/>
          </cell>
          <cell r="X2287" t="str">
            <v/>
          </cell>
          <cell r="AB2287">
            <v>0</v>
          </cell>
          <cell r="AC2287">
            <v>0</v>
          </cell>
          <cell r="AD2287">
            <v>0</v>
          </cell>
          <cell r="AJ2287">
            <v>0</v>
          </cell>
          <cell r="AK2287">
            <v>0</v>
          </cell>
        </row>
        <row r="2288">
          <cell r="B2288" t="str">
            <v/>
          </cell>
          <cell r="H2288" t="str">
            <v/>
          </cell>
          <cell r="J2288" t="str">
            <v/>
          </cell>
          <cell r="N2288" t="str">
            <v/>
          </cell>
          <cell r="O2288" t="str">
            <v/>
          </cell>
          <cell r="P2288" t="str">
            <v/>
          </cell>
          <cell r="Q2288" t="str">
            <v/>
          </cell>
          <cell r="T2288" t="str">
            <v/>
          </cell>
          <cell r="U2288" t="str">
            <v/>
          </cell>
          <cell r="W2288" t="str">
            <v/>
          </cell>
          <cell r="X2288" t="str">
            <v/>
          </cell>
          <cell r="AB2288">
            <v>0</v>
          </cell>
          <cell r="AC2288">
            <v>0</v>
          </cell>
          <cell r="AD2288">
            <v>0</v>
          </cell>
          <cell r="AJ2288">
            <v>0</v>
          </cell>
          <cell r="AK2288">
            <v>0</v>
          </cell>
        </row>
        <row r="2289">
          <cell r="B2289" t="str">
            <v/>
          </cell>
          <cell r="H2289" t="str">
            <v/>
          </cell>
          <cell r="J2289" t="str">
            <v/>
          </cell>
          <cell r="N2289" t="str">
            <v/>
          </cell>
          <cell r="O2289" t="str">
            <v/>
          </cell>
          <cell r="P2289" t="str">
            <v/>
          </cell>
          <cell r="Q2289" t="str">
            <v/>
          </cell>
          <cell r="T2289" t="str">
            <v/>
          </cell>
          <cell r="U2289" t="str">
            <v/>
          </cell>
          <cell r="W2289" t="str">
            <v/>
          </cell>
          <cell r="X2289" t="str">
            <v/>
          </cell>
          <cell r="AB2289">
            <v>0</v>
          </cell>
          <cell r="AC2289">
            <v>0</v>
          </cell>
          <cell r="AD2289">
            <v>0</v>
          </cell>
          <cell r="AJ2289">
            <v>0</v>
          </cell>
          <cell r="AK2289">
            <v>0</v>
          </cell>
        </row>
        <row r="2290">
          <cell r="B2290" t="str">
            <v/>
          </cell>
          <cell r="H2290" t="str">
            <v/>
          </cell>
          <cell r="J2290" t="str">
            <v/>
          </cell>
          <cell r="N2290" t="str">
            <v/>
          </cell>
          <cell r="O2290" t="str">
            <v/>
          </cell>
          <cell r="P2290" t="str">
            <v/>
          </cell>
          <cell r="Q2290" t="str">
            <v/>
          </cell>
          <cell r="T2290" t="str">
            <v/>
          </cell>
          <cell r="U2290" t="str">
            <v/>
          </cell>
          <cell r="W2290" t="str">
            <v/>
          </cell>
          <cell r="X2290" t="str">
            <v/>
          </cell>
          <cell r="AB2290">
            <v>0</v>
          </cell>
          <cell r="AC2290">
            <v>0</v>
          </cell>
          <cell r="AD2290">
            <v>0</v>
          </cell>
          <cell r="AJ2290">
            <v>0</v>
          </cell>
          <cell r="AK2290">
            <v>0</v>
          </cell>
        </row>
        <row r="2291">
          <cell r="B2291" t="str">
            <v/>
          </cell>
          <cell r="H2291" t="str">
            <v/>
          </cell>
          <cell r="J2291" t="str">
            <v/>
          </cell>
          <cell r="N2291" t="str">
            <v/>
          </cell>
          <cell r="O2291" t="str">
            <v/>
          </cell>
          <cell r="P2291" t="str">
            <v/>
          </cell>
          <cell r="Q2291" t="str">
            <v/>
          </cell>
          <cell r="T2291" t="str">
            <v/>
          </cell>
          <cell r="U2291" t="str">
            <v/>
          </cell>
          <cell r="W2291" t="str">
            <v/>
          </cell>
          <cell r="X2291" t="str">
            <v/>
          </cell>
          <cell r="AB2291">
            <v>0</v>
          </cell>
          <cell r="AC2291">
            <v>0</v>
          </cell>
          <cell r="AD2291">
            <v>0</v>
          </cell>
          <cell r="AJ2291">
            <v>0</v>
          </cell>
          <cell r="AK2291">
            <v>0</v>
          </cell>
        </row>
        <row r="2292">
          <cell r="B2292" t="str">
            <v/>
          </cell>
          <cell r="H2292" t="str">
            <v/>
          </cell>
          <cell r="J2292" t="str">
            <v/>
          </cell>
          <cell r="N2292" t="str">
            <v/>
          </cell>
          <cell r="O2292" t="str">
            <v/>
          </cell>
          <cell r="P2292" t="str">
            <v/>
          </cell>
          <cell r="Q2292" t="str">
            <v/>
          </cell>
          <cell r="T2292" t="str">
            <v/>
          </cell>
          <cell r="U2292" t="str">
            <v/>
          </cell>
          <cell r="W2292" t="str">
            <v/>
          </cell>
          <cell r="X2292" t="str">
            <v/>
          </cell>
          <cell r="AB2292">
            <v>0</v>
          </cell>
          <cell r="AC2292">
            <v>0</v>
          </cell>
          <cell r="AD2292">
            <v>0</v>
          </cell>
          <cell r="AJ2292">
            <v>0</v>
          </cell>
          <cell r="AK2292">
            <v>0</v>
          </cell>
        </row>
        <row r="2293">
          <cell r="B2293" t="str">
            <v/>
          </cell>
          <cell r="H2293" t="str">
            <v/>
          </cell>
          <cell r="J2293" t="str">
            <v/>
          </cell>
          <cell r="N2293" t="str">
            <v/>
          </cell>
          <cell r="O2293" t="str">
            <v/>
          </cell>
          <cell r="P2293" t="str">
            <v/>
          </cell>
          <cell r="Q2293" t="str">
            <v/>
          </cell>
          <cell r="T2293" t="str">
            <v/>
          </cell>
          <cell r="U2293" t="str">
            <v/>
          </cell>
          <cell r="W2293" t="str">
            <v/>
          </cell>
          <cell r="X2293" t="str">
            <v/>
          </cell>
          <cell r="AB2293">
            <v>0</v>
          </cell>
          <cell r="AC2293">
            <v>0</v>
          </cell>
          <cell r="AD2293">
            <v>0</v>
          </cell>
          <cell r="AJ2293">
            <v>0</v>
          </cell>
          <cell r="AK2293">
            <v>0</v>
          </cell>
        </row>
        <row r="2294">
          <cell r="B2294" t="str">
            <v/>
          </cell>
          <cell r="H2294" t="str">
            <v/>
          </cell>
          <cell r="J2294" t="str">
            <v/>
          </cell>
          <cell r="N2294" t="str">
            <v/>
          </cell>
          <cell r="O2294" t="str">
            <v/>
          </cell>
          <cell r="P2294" t="str">
            <v/>
          </cell>
          <cell r="Q2294" t="str">
            <v/>
          </cell>
          <cell r="T2294" t="str">
            <v/>
          </cell>
          <cell r="U2294" t="str">
            <v/>
          </cell>
          <cell r="W2294" t="str">
            <v/>
          </cell>
          <cell r="X2294" t="str">
            <v/>
          </cell>
          <cell r="AB2294">
            <v>0</v>
          </cell>
          <cell r="AC2294">
            <v>0</v>
          </cell>
          <cell r="AD2294">
            <v>0</v>
          </cell>
          <cell r="AJ2294">
            <v>0</v>
          </cell>
          <cell r="AK2294">
            <v>0</v>
          </cell>
        </row>
        <row r="2295">
          <cell r="B2295" t="str">
            <v/>
          </cell>
          <cell r="H2295" t="str">
            <v/>
          </cell>
          <cell r="J2295" t="str">
            <v/>
          </cell>
          <cell r="N2295" t="str">
            <v/>
          </cell>
          <cell r="O2295" t="str">
            <v/>
          </cell>
          <cell r="P2295" t="str">
            <v/>
          </cell>
          <cell r="Q2295" t="str">
            <v/>
          </cell>
          <cell r="T2295" t="str">
            <v/>
          </cell>
          <cell r="U2295" t="str">
            <v/>
          </cell>
          <cell r="W2295" t="str">
            <v/>
          </cell>
          <cell r="X2295" t="str">
            <v/>
          </cell>
          <cell r="AB2295">
            <v>0</v>
          </cell>
          <cell r="AC2295">
            <v>0</v>
          </cell>
          <cell r="AD2295">
            <v>0</v>
          </cell>
          <cell r="AJ2295">
            <v>0</v>
          </cell>
          <cell r="AK2295">
            <v>0</v>
          </cell>
        </row>
        <row r="2296">
          <cell r="B2296" t="str">
            <v/>
          </cell>
          <cell r="H2296" t="str">
            <v/>
          </cell>
          <cell r="J2296" t="str">
            <v/>
          </cell>
          <cell r="N2296" t="str">
            <v/>
          </cell>
          <cell r="O2296" t="str">
            <v/>
          </cell>
          <cell r="P2296" t="str">
            <v/>
          </cell>
          <cell r="Q2296" t="str">
            <v/>
          </cell>
          <cell r="T2296" t="str">
            <v/>
          </cell>
          <cell r="U2296" t="str">
            <v/>
          </cell>
          <cell r="W2296" t="str">
            <v/>
          </cell>
          <cell r="X2296" t="str">
            <v/>
          </cell>
          <cell r="AB2296">
            <v>0</v>
          </cell>
          <cell r="AC2296">
            <v>0</v>
          </cell>
          <cell r="AD2296">
            <v>0</v>
          </cell>
          <cell r="AJ2296">
            <v>0</v>
          </cell>
          <cell r="AK2296">
            <v>0</v>
          </cell>
        </row>
        <row r="2297">
          <cell r="B2297" t="str">
            <v/>
          </cell>
          <cell r="H2297" t="str">
            <v/>
          </cell>
          <cell r="J2297" t="str">
            <v/>
          </cell>
          <cell r="N2297" t="str">
            <v/>
          </cell>
          <cell r="O2297" t="str">
            <v/>
          </cell>
          <cell r="P2297" t="str">
            <v/>
          </cell>
          <cell r="Q2297" t="str">
            <v/>
          </cell>
          <cell r="T2297" t="str">
            <v/>
          </cell>
          <cell r="U2297" t="str">
            <v/>
          </cell>
          <cell r="W2297" t="str">
            <v/>
          </cell>
          <cell r="X2297" t="str">
            <v/>
          </cell>
          <cell r="AB2297">
            <v>0</v>
          </cell>
          <cell r="AC2297">
            <v>0</v>
          </cell>
          <cell r="AD2297">
            <v>0</v>
          </cell>
          <cell r="AJ2297">
            <v>0</v>
          </cell>
          <cell r="AK2297">
            <v>0</v>
          </cell>
        </row>
        <row r="2298">
          <cell r="B2298" t="str">
            <v/>
          </cell>
          <cell r="H2298" t="str">
            <v/>
          </cell>
          <cell r="J2298" t="str">
            <v/>
          </cell>
          <cell r="N2298" t="str">
            <v/>
          </cell>
          <cell r="O2298" t="str">
            <v/>
          </cell>
          <cell r="P2298" t="str">
            <v/>
          </cell>
          <cell r="Q2298" t="str">
            <v/>
          </cell>
          <cell r="T2298" t="str">
            <v/>
          </cell>
          <cell r="U2298" t="str">
            <v/>
          </cell>
          <cell r="W2298" t="str">
            <v/>
          </cell>
          <cell r="X2298" t="str">
            <v/>
          </cell>
          <cell r="AB2298">
            <v>0</v>
          </cell>
          <cell r="AC2298">
            <v>0</v>
          </cell>
          <cell r="AD2298">
            <v>0</v>
          </cell>
          <cell r="AJ2298">
            <v>0</v>
          </cell>
          <cell r="AK2298">
            <v>0</v>
          </cell>
        </row>
        <row r="2299">
          <cell r="B2299" t="str">
            <v/>
          </cell>
          <cell r="H2299" t="str">
            <v/>
          </cell>
          <cell r="J2299" t="str">
            <v/>
          </cell>
          <cell r="N2299" t="str">
            <v/>
          </cell>
          <cell r="O2299" t="str">
            <v/>
          </cell>
          <cell r="P2299" t="str">
            <v/>
          </cell>
          <cell r="Q2299" t="str">
            <v/>
          </cell>
          <cell r="T2299" t="str">
            <v/>
          </cell>
          <cell r="U2299" t="str">
            <v/>
          </cell>
          <cell r="W2299" t="str">
            <v/>
          </cell>
          <cell r="X2299" t="str">
            <v/>
          </cell>
          <cell r="AB2299">
            <v>0</v>
          </cell>
          <cell r="AC2299">
            <v>0</v>
          </cell>
          <cell r="AD2299">
            <v>0</v>
          </cell>
          <cell r="AJ2299">
            <v>0</v>
          </cell>
          <cell r="AK2299">
            <v>0</v>
          </cell>
        </row>
        <row r="2300">
          <cell r="B2300" t="str">
            <v/>
          </cell>
          <cell r="H2300" t="str">
            <v/>
          </cell>
          <cell r="J2300" t="str">
            <v/>
          </cell>
          <cell r="N2300" t="str">
            <v/>
          </cell>
          <cell r="O2300" t="str">
            <v/>
          </cell>
          <cell r="P2300" t="str">
            <v/>
          </cell>
          <cell r="Q2300" t="str">
            <v/>
          </cell>
          <cell r="T2300" t="str">
            <v/>
          </cell>
          <cell r="U2300" t="str">
            <v/>
          </cell>
          <cell r="W2300" t="str">
            <v/>
          </cell>
          <cell r="X2300" t="str">
            <v/>
          </cell>
          <cell r="AB2300">
            <v>0</v>
          </cell>
          <cell r="AC2300">
            <v>0</v>
          </cell>
          <cell r="AD2300">
            <v>0</v>
          </cell>
          <cell r="AJ2300">
            <v>0</v>
          </cell>
          <cell r="AK2300">
            <v>0</v>
          </cell>
        </row>
        <row r="2301">
          <cell r="B2301" t="str">
            <v/>
          </cell>
          <cell r="H2301" t="str">
            <v/>
          </cell>
          <cell r="J2301" t="str">
            <v/>
          </cell>
          <cell r="N2301" t="str">
            <v/>
          </cell>
          <cell r="O2301" t="str">
            <v/>
          </cell>
          <cell r="P2301" t="str">
            <v/>
          </cell>
          <cell r="Q2301" t="str">
            <v/>
          </cell>
          <cell r="T2301" t="str">
            <v/>
          </cell>
          <cell r="U2301" t="str">
            <v/>
          </cell>
          <cell r="W2301" t="str">
            <v/>
          </cell>
          <cell r="X2301" t="str">
            <v/>
          </cell>
          <cell r="AB2301">
            <v>0</v>
          </cell>
          <cell r="AC2301">
            <v>0</v>
          </cell>
          <cell r="AD2301">
            <v>0</v>
          </cell>
          <cell r="AJ2301">
            <v>0</v>
          </cell>
          <cell r="AK2301">
            <v>0</v>
          </cell>
        </row>
        <row r="2302">
          <cell r="B2302" t="str">
            <v/>
          </cell>
          <cell r="H2302" t="str">
            <v/>
          </cell>
          <cell r="J2302" t="str">
            <v/>
          </cell>
          <cell r="N2302" t="str">
            <v/>
          </cell>
          <cell r="O2302" t="str">
            <v/>
          </cell>
          <cell r="P2302" t="str">
            <v/>
          </cell>
          <cell r="Q2302" t="str">
            <v/>
          </cell>
          <cell r="T2302" t="str">
            <v/>
          </cell>
          <cell r="U2302" t="str">
            <v/>
          </cell>
          <cell r="W2302" t="str">
            <v/>
          </cell>
          <cell r="X2302" t="str">
            <v/>
          </cell>
          <cell r="AB2302">
            <v>0</v>
          </cell>
          <cell r="AC2302">
            <v>0</v>
          </cell>
          <cell r="AD2302">
            <v>0</v>
          </cell>
          <cell r="AJ2302">
            <v>0</v>
          </cell>
          <cell r="AK2302">
            <v>0</v>
          </cell>
        </row>
        <row r="2303">
          <cell r="B2303" t="str">
            <v/>
          </cell>
          <cell r="H2303" t="str">
            <v/>
          </cell>
          <cell r="J2303" t="str">
            <v/>
          </cell>
          <cell r="N2303" t="str">
            <v/>
          </cell>
          <cell r="O2303" t="str">
            <v/>
          </cell>
          <cell r="P2303" t="str">
            <v/>
          </cell>
          <cell r="Q2303" t="str">
            <v/>
          </cell>
          <cell r="T2303" t="str">
            <v/>
          </cell>
          <cell r="U2303" t="str">
            <v/>
          </cell>
          <cell r="W2303" t="str">
            <v/>
          </cell>
          <cell r="X2303" t="str">
            <v/>
          </cell>
          <cell r="AB2303">
            <v>0</v>
          </cell>
          <cell r="AC2303">
            <v>0</v>
          </cell>
          <cell r="AD2303">
            <v>0</v>
          </cell>
          <cell r="AJ2303">
            <v>0</v>
          </cell>
          <cell r="AK2303">
            <v>0</v>
          </cell>
        </row>
        <row r="2304">
          <cell r="B2304" t="str">
            <v/>
          </cell>
          <cell r="H2304" t="str">
            <v/>
          </cell>
          <cell r="J2304" t="str">
            <v/>
          </cell>
          <cell r="N2304" t="str">
            <v/>
          </cell>
          <cell r="O2304" t="str">
            <v/>
          </cell>
          <cell r="P2304" t="str">
            <v/>
          </cell>
          <cell r="Q2304" t="str">
            <v/>
          </cell>
          <cell r="T2304" t="str">
            <v/>
          </cell>
          <cell r="U2304" t="str">
            <v/>
          </cell>
          <cell r="W2304" t="str">
            <v/>
          </cell>
          <cell r="X2304" t="str">
            <v/>
          </cell>
          <cell r="AB2304">
            <v>0</v>
          </cell>
          <cell r="AC2304">
            <v>0</v>
          </cell>
          <cell r="AD2304">
            <v>0</v>
          </cell>
          <cell r="AJ2304">
            <v>0</v>
          </cell>
          <cell r="AK2304">
            <v>0</v>
          </cell>
        </row>
        <row r="2305">
          <cell r="B2305" t="str">
            <v/>
          </cell>
          <cell r="H2305" t="str">
            <v/>
          </cell>
          <cell r="J2305" t="str">
            <v/>
          </cell>
          <cell r="N2305" t="str">
            <v/>
          </cell>
          <cell r="O2305" t="str">
            <v/>
          </cell>
          <cell r="P2305" t="str">
            <v/>
          </cell>
          <cell r="Q2305" t="str">
            <v/>
          </cell>
          <cell r="T2305" t="str">
            <v/>
          </cell>
          <cell r="U2305" t="str">
            <v/>
          </cell>
          <cell r="W2305" t="str">
            <v/>
          </cell>
          <cell r="X2305" t="str">
            <v/>
          </cell>
          <cell r="AB2305">
            <v>0</v>
          </cell>
          <cell r="AC2305">
            <v>0</v>
          </cell>
          <cell r="AD2305">
            <v>0</v>
          </cell>
          <cell r="AJ2305">
            <v>0</v>
          </cell>
          <cell r="AK2305">
            <v>0</v>
          </cell>
        </row>
        <row r="2306">
          <cell r="B2306" t="str">
            <v/>
          </cell>
          <cell r="H2306" t="str">
            <v/>
          </cell>
          <cell r="J2306" t="str">
            <v/>
          </cell>
          <cell r="N2306" t="str">
            <v/>
          </cell>
          <cell r="O2306" t="str">
            <v/>
          </cell>
          <cell r="P2306" t="str">
            <v/>
          </cell>
          <cell r="Q2306" t="str">
            <v/>
          </cell>
          <cell r="T2306" t="str">
            <v/>
          </cell>
          <cell r="U2306" t="str">
            <v/>
          </cell>
          <cell r="W2306" t="str">
            <v/>
          </cell>
          <cell r="X2306" t="str">
            <v/>
          </cell>
          <cell r="AB2306">
            <v>0</v>
          </cell>
          <cell r="AC2306">
            <v>0</v>
          </cell>
          <cell r="AD2306">
            <v>0</v>
          </cell>
          <cell r="AJ2306">
            <v>0</v>
          </cell>
          <cell r="AK2306">
            <v>0</v>
          </cell>
        </row>
        <row r="2307">
          <cell r="B2307" t="str">
            <v/>
          </cell>
          <cell r="H2307" t="str">
            <v/>
          </cell>
          <cell r="J2307" t="str">
            <v/>
          </cell>
          <cell r="N2307" t="str">
            <v/>
          </cell>
          <cell r="O2307" t="str">
            <v/>
          </cell>
          <cell r="P2307" t="str">
            <v/>
          </cell>
          <cell r="Q2307" t="str">
            <v/>
          </cell>
          <cell r="T2307" t="str">
            <v/>
          </cell>
          <cell r="U2307" t="str">
            <v/>
          </cell>
          <cell r="W2307" t="str">
            <v/>
          </cell>
          <cell r="X2307" t="str">
            <v/>
          </cell>
          <cell r="AB2307">
            <v>0</v>
          </cell>
          <cell r="AC2307">
            <v>0</v>
          </cell>
          <cell r="AD2307">
            <v>0</v>
          </cell>
          <cell r="AJ2307">
            <v>0</v>
          </cell>
          <cell r="AK2307">
            <v>0</v>
          </cell>
        </row>
        <row r="2308">
          <cell r="B2308" t="str">
            <v/>
          </cell>
          <cell r="H2308" t="str">
            <v/>
          </cell>
          <cell r="J2308" t="str">
            <v/>
          </cell>
          <cell r="N2308" t="str">
            <v/>
          </cell>
          <cell r="O2308" t="str">
            <v/>
          </cell>
          <cell r="P2308" t="str">
            <v/>
          </cell>
          <cell r="Q2308" t="str">
            <v/>
          </cell>
          <cell r="T2308" t="str">
            <v/>
          </cell>
          <cell r="U2308" t="str">
            <v/>
          </cell>
          <cell r="W2308" t="str">
            <v/>
          </cell>
          <cell r="X2308" t="str">
            <v/>
          </cell>
          <cell r="AB2308">
            <v>0</v>
          </cell>
          <cell r="AC2308">
            <v>0</v>
          </cell>
          <cell r="AD2308">
            <v>0</v>
          </cell>
          <cell r="AJ2308">
            <v>0</v>
          </cell>
          <cell r="AK2308">
            <v>0</v>
          </cell>
        </row>
        <row r="2309">
          <cell r="B2309" t="str">
            <v/>
          </cell>
          <cell r="H2309" t="str">
            <v/>
          </cell>
          <cell r="J2309" t="str">
            <v/>
          </cell>
          <cell r="N2309" t="str">
            <v/>
          </cell>
          <cell r="O2309" t="str">
            <v/>
          </cell>
          <cell r="P2309" t="str">
            <v/>
          </cell>
          <cell r="Q2309" t="str">
            <v/>
          </cell>
          <cell r="T2309" t="str">
            <v/>
          </cell>
          <cell r="U2309" t="str">
            <v/>
          </cell>
          <cell r="W2309" t="str">
            <v/>
          </cell>
          <cell r="X2309" t="str">
            <v/>
          </cell>
          <cell r="AB2309">
            <v>0</v>
          </cell>
          <cell r="AC2309">
            <v>0</v>
          </cell>
          <cell r="AD2309">
            <v>0</v>
          </cell>
          <cell r="AJ2309">
            <v>0</v>
          </cell>
          <cell r="AK2309">
            <v>0</v>
          </cell>
        </row>
        <row r="2310">
          <cell r="B2310" t="str">
            <v/>
          </cell>
          <cell r="H2310" t="str">
            <v/>
          </cell>
          <cell r="J2310" t="str">
            <v/>
          </cell>
          <cell r="N2310" t="str">
            <v/>
          </cell>
          <cell r="O2310" t="str">
            <v/>
          </cell>
          <cell r="P2310" t="str">
            <v/>
          </cell>
          <cell r="Q2310" t="str">
            <v/>
          </cell>
          <cell r="T2310" t="str">
            <v/>
          </cell>
          <cell r="U2310" t="str">
            <v/>
          </cell>
          <cell r="W2310" t="str">
            <v/>
          </cell>
          <cell r="X2310" t="str">
            <v/>
          </cell>
          <cell r="AB2310">
            <v>0</v>
          </cell>
          <cell r="AC2310">
            <v>0</v>
          </cell>
          <cell r="AD2310">
            <v>0</v>
          </cell>
          <cell r="AJ2310">
            <v>0</v>
          </cell>
          <cell r="AK2310">
            <v>0</v>
          </cell>
        </row>
        <row r="2311">
          <cell r="B2311" t="str">
            <v/>
          </cell>
          <cell r="H2311" t="str">
            <v/>
          </cell>
          <cell r="J2311" t="str">
            <v/>
          </cell>
          <cell r="N2311" t="str">
            <v/>
          </cell>
          <cell r="O2311" t="str">
            <v/>
          </cell>
          <cell r="P2311" t="str">
            <v/>
          </cell>
          <cell r="Q2311" t="str">
            <v/>
          </cell>
          <cell r="T2311" t="str">
            <v/>
          </cell>
          <cell r="U2311" t="str">
            <v/>
          </cell>
          <cell r="W2311" t="str">
            <v/>
          </cell>
          <cell r="X2311" t="str">
            <v/>
          </cell>
          <cell r="AB2311">
            <v>0</v>
          </cell>
          <cell r="AC2311">
            <v>0</v>
          </cell>
          <cell r="AD2311">
            <v>0</v>
          </cell>
          <cell r="AJ2311">
            <v>0</v>
          </cell>
          <cell r="AK2311">
            <v>0</v>
          </cell>
        </row>
        <row r="2312">
          <cell r="B2312" t="str">
            <v/>
          </cell>
          <cell r="H2312" t="str">
            <v/>
          </cell>
          <cell r="J2312" t="str">
            <v/>
          </cell>
          <cell r="N2312" t="str">
            <v/>
          </cell>
          <cell r="O2312" t="str">
            <v/>
          </cell>
          <cell r="P2312" t="str">
            <v/>
          </cell>
          <cell r="Q2312" t="str">
            <v/>
          </cell>
          <cell r="T2312" t="str">
            <v/>
          </cell>
          <cell r="U2312" t="str">
            <v/>
          </cell>
          <cell r="W2312" t="str">
            <v/>
          </cell>
          <cell r="X2312" t="str">
            <v/>
          </cell>
          <cell r="AB2312">
            <v>0</v>
          </cell>
          <cell r="AC2312">
            <v>0</v>
          </cell>
          <cell r="AD2312">
            <v>0</v>
          </cell>
          <cell r="AJ2312">
            <v>0</v>
          </cell>
          <cell r="AK2312">
            <v>0</v>
          </cell>
        </row>
        <row r="2313">
          <cell r="B2313" t="str">
            <v/>
          </cell>
          <cell r="H2313" t="str">
            <v/>
          </cell>
          <cell r="J2313" t="str">
            <v/>
          </cell>
          <cell r="N2313" t="str">
            <v/>
          </cell>
          <cell r="O2313" t="str">
            <v/>
          </cell>
          <cell r="P2313" t="str">
            <v/>
          </cell>
          <cell r="Q2313" t="str">
            <v/>
          </cell>
          <cell r="T2313" t="str">
            <v/>
          </cell>
          <cell r="U2313" t="str">
            <v/>
          </cell>
          <cell r="W2313" t="str">
            <v/>
          </cell>
          <cell r="X2313" t="str">
            <v/>
          </cell>
          <cell r="AB2313">
            <v>0</v>
          </cell>
          <cell r="AC2313">
            <v>0</v>
          </cell>
          <cell r="AD2313">
            <v>0</v>
          </cell>
          <cell r="AJ2313">
            <v>0</v>
          </cell>
          <cell r="AK2313">
            <v>0</v>
          </cell>
        </row>
        <row r="2314">
          <cell r="B2314" t="str">
            <v/>
          </cell>
          <cell r="H2314" t="str">
            <v/>
          </cell>
          <cell r="J2314" t="str">
            <v/>
          </cell>
          <cell r="N2314" t="str">
            <v/>
          </cell>
          <cell r="O2314" t="str">
            <v/>
          </cell>
          <cell r="P2314" t="str">
            <v/>
          </cell>
          <cell r="Q2314" t="str">
            <v/>
          </cell>
          <cell r="T2314" t="str">
            <v/>
          </cell>
          <cell r="U2314" t="str">
            <v/>
          </cell>
          <cell r="W2314" t="str">
            <v/>
          </cell>
          <cell r="X2314" t="str">
            <v/>
          </cell>
          <cell r="AB2314">
            <v>0</v>
          </cell>
          <cell r="AC2314">
            <v>0</v>
          </cell>
          <cell r="AD2314">
            <v>0</v>
          </cell>
          <cell r="AJ2314">
            <v>0</v>
          </cell>
          <cell r="AK2314">
            <v>0</v>
          </cell>
        </row>
        <row r="2315">
          <cell r="B2315" t="str">
            <v/>
          </cell>
          <cell r="H2315" t="str">
            <v/>
          </cell>
          <cell r="J2315" t="str">
            <v/>
          </cell>
          <cell r="N2315" t="str">
            <v/>
          </cell>
          <cell r="O2315" t="str">
            <v/>
          </cell>
          <cell r="P2315" t="str">
            <v/>
          </cell>
          <cell r="Q2315" t="str">
            <v/>
          </cell>
          <cell r="T2315" t="str">
            <v/>
          </cell>
          <cell r="U2315" t="str">
            <v/>
          </cell>
          <cell r="W2315" t="str">
            <v/>
          </cell>
          <cell r="X2315" t="str">
            <v/>
          </cell>
          <cell r="AB2315">
            <v>0</v>
          </cell>
          <cell r="AC2315">
            <v>0</v>
          </cell>
          <cell r="AD2315">
            <v>0</v>
          </cell>
          <cell r="AJ2315">
            <v>0</v>
          </cell>
          <cell r="AK2315">
            <v>0</v>
          </cell>
        </row>
        <row r="2316">
          <cell r="B2316" t="str">
            <v/>
          </cell>
          <cell r="H2316" t="str">
            <v/>
          </cell>
          <cell r="J2316" t="str">
            <v/>
          </cell>
          <cell r="N2316" t="str">
            <v/>
          </cell>
          <cell r="O2316" t="str">
            <v/>
          </cell>
          <cell r="P2316" t="str">
            <v/>
          </cell>
          <cell r="Q2316" t="str">
            <v/>
          </cell>
          <cell r="T2316" t="str">
            <v/>
          </cell>
          <cell r="U2316" t="str">
            <v/>
          </cell>
          <cell r="W2316" t="str">
            <v/>
          </cell>
          <cell r="X2316" t="str">
            <v/>
          </cell>
          <cell r="AB2316">
            <v>0</v>
          </cell>
          <cell r="AC2316">
            <v>0</v>
          </cell>
          <cell r="AD2316">
            <v>0</v>
          </cell>
          <cell r="AJ2316">
            <v>0</v>
          </cell>
          <cell r="AK2316">
            <v>0</v>
          </cell>
        </row>
        <row r="2317">
          <cell r="B2317" t="str">
            <v/>
          </cell>
          <cell r="H2317" t="str">
            <v/>
          </cell>
          <cell r="J2317" t="str">
            <v/>
          </cell>
          <cell r="N2317" t="str">
            <v/>
          </cell>
          <cell r="O2317" t="str">
            <v/>
          </cell>
          <cell r="P2317" t="str">
            <v/>
          </cell>
          <cell r="Q2317" t="str">
            <v/>
          </cell>
          <cell r="T2317" t="str">
            <v/>
          </cell>
          <cell r="U2317" t="str">
            <v/>
          </cell>
          <cell r="W2317" t="str">
            <v/>
          </cell>
          <cell r="X2317" t="str">
            <v/>
          </cell>
          <cell r="AB2317">
            <v>0</v>
          </cell>
          <cell r="AC2317">
            <v>0</v>
          </cell>
          <cell r="AD2317">
            <v>0</v>
          </cell>
          <cell r="AJ2317">
            <v>0</v>
          </cell>
          <cell r="AK2317">
            <v>0</v>
          </cell>
        </row>
        <row r="2318">
          <cell r="B2318" t="str">
            <v/>
          </cell>
          <cell r="H2318" t="str">
            <v/>
          </cell>
          <cell r="J2318" t="str">
            <v/>
          </cell>
          <cell r="N2318" t="str">
            <v/>
          </cell>
          <cell r="O2318" t="str">
            <v/>
          </cell>
          <cell r="P2318" t="str">
            <v/>
          </cell>
          <cell r="Q2318" t="str">
            <v/>
          </cell>
          <cell r="T2318" t="str">
            <v/>
          </cell>
          <cell r="U2318" t="str">
            <v/>
          </cell>
          <cell r="W2318" t="str">
            <v/>
          </cell>
          <cell r="X2318" t="str">
            <v/>
          </cell>
          <cell r="AB2318">
            <v>0</v>
          </cell>
          <cell r="AC2318">
            <v>0</v>
          </cell>
          <cell r="AD2318">
            <v>0</v>
          </cell>
          <cell r="AJ2318">
            <v>0</v>
          </cell>
          <cell r="AK2318">
            <v>0</v>
          </cell>
        </row>
        <row r="2319">
          <cell r="B2319" t="str">
            <v/>
          </cell>
          <cell r="H2319" t="str">
            <v/>
          </cell>
          <cell r="J2319" t="str">
            <v/>
          </cell>
          <cell r="N2319" t="str">
            <v/>
          </cell>
          <cell r="O2319" t="str">
            <v/>
          </cell>
          <cell r="P2319" t="str">
            <v/>
          </cell>
          <cell r="Q2319" t="str">
            <v/>
          </cell>
          <cell r="T2319" t="str">
            <v/>
          </cell>
          <cell r="U2319" t="str">
            <v/>
          </cell>
          <cell r="W2319" t="str">
            <v/>
          </cell>
          <cell r="X2319" t="str">
            <v/>
          </cell>
          <cell r="AB2319">
            <v>0</v>
          </cell>
          <cell r="AC2319">
            <v>0</v>
          </cell>
          <cell r="AD2319">
            <v>0</v>
          </cell>
          <cell r="AJ2319">
            <v>0</v>
          </cell>
          <cell r="AK2319">
            <v>0</v>
          </cell>
        </row>
        <row r="2320">
          <cell r="B2320" t="str">
            <v/>
          </cell>
          <cell r="H2320" t="str">
            <v/>
          </cell>
          <cell r="J2320" t="str">
            <v/>
          </cell>
          <cell r="N2320" t="str">
            <v/>
          </cell>
          <cell r="O2320" t="str">
            <v/>
          </cell>
          <cell r="P2320" t="str">
            <v/>
          </cell>
          <cell r="Q2320" t="str">
            <v/>
          </cell>
          <cell r="T2320" t="str">
            <v/>
          </cell>
          <cell r="U2320" t="str">
            <v/>
          </cell>
          <cell r="W2320" t="str">
            <v/>
          </cell>
          <cell r="X2320" t="str">
            <v/>
          </cell>
          <cell r="AB2320">
            <v>0</v>
          </cell>
          <cell r="AC2320">
            <v>0</v>
          </cell>
          <cell r="AD2320">
            <v>0</v>
          </cell>
          <cell r="AJ2320">
            <v>0</v>
          </cell>
          <cell r="AK2320">
            <v>0</v>
          </cell>
        </row>
        <row r="2321">
          <cell r="B2321" t="str">
            <v/>
          </cell>
          <cell r="H2321" t="str">
            <v/>
          </cell>
          <cell r="J2321" t="str">
            <v/>
          </cell>
          <cell r="N2321" t="str">
            <v/>
          </cell>
          <cell r="O2321" t="str">
            <v/>
          </cell>
          <cell r="P2321" t="str">
            <v/>
          </cell>
          <cell r="Q2321" t="str">
            <v/>
          </cell>
          <cell r="T2321" t="str">
            <v/>
          </cell>
          <cell r="U2321" t="str">
            <v/>
          </cell>
          <cell r="W2321" t="str">
            <v/>
          </cell>
          <cell r="X2321" t="str">
            <v/>
          </cell>
          <cell r="AB2321">
            <v>0</v>
          </cell>
          <cell r="AC2321">
            <v>0</v>
          </cell>
          <cell r="AD2321">
            <v>0</v>
          </cell>
          <cell r="AJ2321">
            <v>0</v>
          </cell>
          <cell r="AK2321">
            <v>0</v>
          </cell>
        </row>
        <row r="2322">
          <cell r="B2322" t="str">
            <v/>
          </cell>
          <cell r="H2322" t="str">
            <v/>
          </cell>
          <cell r="J2322" t="str">
            <v/>
          </cell>
          <cell r="N2322" t="str">
            <v/>
          </cell>
          <cell r="O2322" t="str">
            <v/>
          </cell>
          <cell r="P2322" t="str">
            <v/>
          </cell>
          <cell r="Q2322" t="str">
            <v/>
          </cell>
          <cell r="T2322" t="str">
            <v/>
          </cell>
          <cell r="U2322" t="str">
            <v/>
          </cell>
          <cell r="W2322" t="str">
            <v/>
          </cell>
          <cell r="X2322" t="str">
            <v/>
          </cell>
          <cell r="AB2322">
            <v>0</v>
          </cell>
          <cell r="AC2322">
            <v>0</v>
          </cell>
          <cell r="AD2322">
            <v>0</v>
          </cell>
          <cell r="AJ2322">
            <v>0</v>
          </cell>
          <cell r="AK2322">
            <v>0</v>
          </cell>
        </row>
        <row r="2323">
          <cell r="B2323" t="str">
            <v/>
          </cell>
          <cell r="H2323" t="str">
            <v/>
          </cell>
          <cell r="J2323" t="str">
            <v/>
          </cell>
          <cell r="N2323" t="str">
            <v/>
          </cell>
          <cell r="O2323" t="str">
            <v/>
          </cell>
          <cell r="P2323" t="str">
            <v/>
          </cell>
          <cell r="Q2323" t="str">
            <v/>
          </cell>
          <cell r="T2323" t="str">
            <v/>
          </cell>
          <cell r="U2323" t="str">
            <v/>
          </cell>
          <cell r="W2323" t="str">
            <v/>
          </cell>
          <cell r="X2323" t="str">
            <v/>
          </cell>
          <cell r="AB2323">
            <v>0</v>
          </cell>
          <cell r="AC2323">
            <v>0</v>
          </cell>
          <cell r="AD2323">
            <v>0</v>
          </cell>
          <cell r="AJ2323">
            <v>0</v>
          </cell>
          <cell r="AK2323">
            <v>0</v>
          </cell>
        </row>
        <row r="2324">
          <cell r="B2324" t="str">
            <v/>
          </cell>
          <cell r="H2324" t="str">
            <v/>
          </cell>
          <cell r="J2324" t="str">
            <v/>
          </cell>
          <cell r="N2324" t="str">
            <v/>
          </cell>
          <cell r="O2324" t="str">
            <v/>
          </cell>
          <cell r="P2324" t="str">
            <v/>
          </cell>
          <cell r="Q2324" t="str">
            <v/>
          </cell>
          <cell r="T2324" t="str">
            <v/>
          </cell>
          <cell r="U2324" t="str">
            <v/>
          </cell>
          <cell r="W2324" t="str">
            <v/>
          </cell>
          <cell r="X2324" t="str">
            <v/>
          </cell>
          <cell r="AB2324">
            <v>0</v>
          </cell>
          <cell r="AC2324">
            <v>0</v>
          </cell>
          <cell r="AD2324">
            <v>0</v>
          </cell>
          <cell r="AJ2324">
            <v>0</v>
          </cell>
          <cell r="AK2324">
            <v>0</v>
          </cell>
        </row>
        <row r="2325">
          <cell r="B2325" t="str">
            <v/>
          </cell>
          <cell r="H2325" t="str">
            <v/>
          </cell>
          <cell r="J2325" t="str">
            <v/>
          </cell>
          <cell r="N2325" t="str">
            <v/>
          </cell>
          <cell r="O2325" t="str">
            <v/>
          </cell>
          <cell r="P2325" t="str">
            <v/>
          </cell>
          <cell r="Q2325" t="str">
            <v/>
          </cell>
          <cell r="T2325" t="str">
            <v/>
          </cell>
          <cell r="U2325" t="str">
            <v/>
          </cell>
          <cell r="W2325" t="str">
            <v/>
          </cell>
          <cell r="X2325" t="str">
            <v/>
          </cell>
          <cell r="AB2325">
            <v>0</v>
          </cell>
          <cell r="AC2325">
            <v>0</v>
          </cell>
          <cell r="AD2325">
            <v>0</v>
          </cell>
          <cell r="AJ2325">
            <v>0</v>
          </cell>
          <cell r="AK2325">
            <v>0</v>
          </cell>
        </row>
        <row r="2326">
          <cell r="B2326" t="str">
            <v/>
          </cell>
          <cell r="H2326" t="str">
            <v/>
          </cell>
          <cell r="J2326" t="str">
            <v/>
          </cell>
          <cell r="N2326" t="str">
            <v/>
          </cell>
          <cell r="O2326" t="str">
            <v/>
          </cell>
          <cell r="P2326" t="str">
            <v/>
          </cell>
          <cell r="Q2326" t="str">
            <v/>
          </cell>
          <cell r="T2326" t="str">
            <v/>
          </cell>
          <cell r="U2326" t="str">
            <v/>
          </cell>
          <cell r="W2326" t="str">
            <v/>
          </cell>
          <cell r="X2326" t="str">
            <v/>
          </cell>
          <cell r="AB2326">
            <v>0</v>
          </cell>
          <cell r="AC2326">
            <v>0</v>
          </cell>
          <cell r="AD2326">
            <v>0</v>
          </cell>
          <cell r="AJ2326">
            <v>0</v>
          </cell>
          <cell r="AK2326">
            <v>0</v>
          </cell>
        </row>
        <row r="2327">
          <cell r="B2327" t="str">
            <v/>
          </cell>
          <cell r="H2327" t="str">
            <v/>
          </cell>
          <cell r="J2327" t="str">
            <v/>
          </cell>
          <cell r="N2327" t="str">
            <v/>
          </cell>
          <cell r="O2327" t="str">
            <v/>
          </cell>
          <cell r="P2327" t="str">
            <v/>
          </cell>
          <cell r="Q2327" t="str">
            <v/>
          </cell>
          <cell r="T2327" t="str">
            <v/>
          </cell>
          <cell r="U2327" t="str">
            <v/>
          </cell>
          <cell r="W2327" t="str">
            <v/>
          </cell>
          <cell r="X2327" t="str">
            <v/>
          </cell>
          <cell r="AB2327">
            <v>0</v>
          </cell>
          <cell r="AC2327">
            <v>0</v>
          </cell>
          <cell r="AD2327">
            <v>0</v>
          </cell>
          <cell r="AJ2327">
            <v>0</v>
          </cell>
          <cell r="AK2327">
            <v>0</v>
          </cell>
        </row>
        <row r="2328">
          <cell r="B2328" t="str">
            <v/>
          </cell>
          <cell r="H2328" t="str">
            <v/>
          </cell>
          <cell r="J2328" t="str">
            <v/>
          </cell>
          <cell r="N2328" t="str">
            <v/>
          </cell>
          <cell r="O2328" t="str">
            <v/>
          </cell>
          <cell r="P2328" t="str">
            <v/>
          </cell>
          <cell r="Q2328" t="str">
            <v/>
          </cell>
          <cell r="T2328" t="str">
            <v/>
          </cell>
          <cell r="U2328" t="str">
            <v/>
          </cell>
          <cell r="W2328" t="str">
            <v/>
          </cell>
          <cell r="X2328" t="str">
            <v/>
          </cell>
          <cell r="AB2328">
            <v>0</v>
          </cell>
          <cell r="AC2328">
            <v>0</v>
          </cell>
          <cell r="AD2328">
            <v>0</v>
          </cell>
          <cell r="AJ2328">
            <v>0</v>
          </cell>
          <cell r="AK2328">
            <v>0</v>
          </cell>
        </row>
        <row r="2329">
          <cell r="B2329" t="str">
            <v/>
          </cell>
          <cell r="H2329" t="str">
            <v/>
          </cell>
          <cell r="J2329" t="str">
            <v/>
          </cell>
          <cell r="N2329" t="str">
            <v/>
          </cell>
          <cell r="O2329" t="str">
            <v/>
          </cell>
          <cell r="P2329" t="str">
            <v/>
          </cell>
          <cell r="Q2329" t="str">
            <v/>
          </cell>
          <cell r="T2329" t="str">
            <v/>
          </cell>
          <cell r="U2329" t="str">
            <v/>
          </cell>
          <cell r="W2329" t="str">
            <v/>
          </cell>
          <cell r="X2329" t="str">
            <v/>
          </cell>
          <cell r="AB2329">
            <v>0</v>
          </cell>
          <cell r="AC2329">
            <v>0</v>
          </cell>
          <cell r="AD2329">
            <v>0</v>
          </cell>
          <cell r="AJ2329">
            <v>0</v>
          </cell>
          <cell r="AK2329">
            <v>0</v>
          </cell>
        </row>
        <row r="2330">
          <cell r="B2330" t="str">
            <v/>
          </cell>
          <cell r="H2330" t="str">
            <v/>
          </cell>
          <cell r="J2330" t="str">
            <v/>
          </cell>
          <cell r="N2330" t="str">
            <v/>
          </cell>
          <cell r="O2330" t="str">
            <v/>
          </cell>
          <cell r="P2330" t="str">
            <v/>
          </cell>
          <cell r="Q2330" t="str">
            <v/>
          </cell>
          <cell r="T2330" t="str">
            <v/>
          </cell>
          <cell r="U2330" t="str">
            <v/>
          </cell>
          <cell r="W2330" t="str">
            <v/>
          </cell>
          <cell r="X2330" t="str">
            <v/>
          </cell>
          <cell r="AB2330">
            <v>0</v>
          </cell>
          <cell r="AC2330">
            <v>0</v>
          </cell>
          <cell r="AD2330">
            <v>0</v>
          </cell>
          <cell r="AJ2330">
            <v>0</v>
          </cell>
          <cell r="AK2330">
            <v>0</v>
          </cell>
        </row>
        <row r="2331">
          <cell r="B2331" t="str">
            <v/>
          </cell>
          <cell r="H2331" t="str">
            <v/>
          </cell>
          <cell r="J2331" t="str">
            <v/>
          </cell>
          <cell r="N2331" t="str">
            <v/>
          </cell>
          <cell r="O2331" t="str">
            <v/>
          </cell>
          <cell r="P2331" t="str">
            <v/>
          </cell>
          <cell r="Q2331" t="str">
            <v/>
          </cell>
          <cell r="T2331" t="str">
            <v/>
          </cell>
          <cell r="U2331" t="str">
            <v/>
          </cell>
          <cell r="W2331" t="str">
            <v/>
          </cell>
          <cell r="X2331" t="str">
            <v/>
          </cell>
          <cell r="AB2331">
            <v>0</v>
          </cell>
          <cell r="AC2331">
            <v>0</v>
          </cell>
          <cell r="AD2331">
            <v>0</v>
          </cell>
          <cell r="AJ2331">
            <v>0</v>
          </cell>
          <cell r="AK2331">
            <v>0</v>
          </cell>
        </row>
        <row r="2332">
          <cell r="B2332" t="str">
            <v/>
          </cell>
          <cell r="H2332" t="str">
            <v/>
          </cell>
          <cell r="J2332" t="str">
            <v/>
          </cell>
          <cell r="N2332" t="str">
            <v/>
          </cell>
          <cell r="O2332" t="str">
            <v/>
          </cell>
          <cell r="P2332" t="str">
            <v/>
          </cell>
          <cell r="Q2332" t="str">
            <v/>
          </cell>
          <cell r="T2332" t="str">
            <v/>
          </cell>
          <cell r="U2332" t="str">
            <v/>
          </cell>
          <cell r="W2332" t="str">
            <v/>
          </cell>
          <cell r="X2332" t="str">
            <v/>
          </cell>
          <cell r="AB2332">
            <v>0</v>
          </cell>
          <cell r="AC2332">
            <v>0</v>
          </cell>
          <cell r="AD2332">
            <v>0</v>
          </cell>
          <cell r="AJ2332">
            <v>0</v>
          </cell>
          <cell r="AK2332">
            <v>0</v>
          </cell>
        </row>
        <row r="2333">
          <cell r="B2333" t="str">
            <v/>
          </cell>
          <cell r="H2333" t="str">
            <v/>
          </cell>
          <cell r="J2333" t="str">
            <v/>
          </cell>
          <cell r="N2333" t="str">
            <v/>
          </cell>
          <cell r="O2333" t="str">
            <v/>
          </cell>
          <cell r="P2333" t="str">
            <v/>
          </cell>
          <cell r="Q2333" t="str">
            <v/>
          </cell>
          <cell r="T2333" t="str">
            <v/>
          </cell>
          <cell r="U2333" t="str">
            <v/>
          </cell>
          <cell r="W2333" t="str">
            <v/>
          </cell>
          <cell r="X2333" t="str">
            <v/>
          </cell>
          <cell r="AB2333">
            <v>0</v>
          </cell>
          <cell r="AC2333">
            <v>0</v>
          </cell>
          <cell r="AD2333">
            <v>0</v>
          </cell>
          <cell r="AJ2333">
            <v>0</v>
          </cell>
          <cell r="AK2333">
            <v>0</v>
          </cell>
        </row>
        <row r="2334">
          <cell r="B2334" t="str">
            <v/>
          </cell>
          <cell r="H2334" t="str">
            <v/>
          </cell>
          <cell r="J2334" t="str">
            <v/>
          </cell>
          <cell r="N2334" t="str">
            <v/>
          </cell>
          <cell r="O2334" t="str">
            <v/>
          </cell>
          <cell r="P2334" t="str">
            <v/>
          </cell>
          <cell r="Q2334" t="str">
            <v/>
          </cell>
          <cell r="T2334" t="str">
            <v/>
          </cell>
          <cell r="U2334" t="str">
            <v/>
          </cell>
          <cell r="W2334" t="str">
            <v/>
          </cell>
          <cell r="X2334" t="str">
            <v/>
          </cell>
          <cell r="AB2334">
            <v>0</v>
          </cell>
          <cell r="AC2334">
            <v>0</v>
          </cell>
          <cell r="AD2334">
            <v>0</v>
          </cell>
          <cell r="AJ2334">
            <v>0</v>
          </cell>
          <cell r="AK2334">
            <v>0</v>
          </cell>
        </row>
        <row r="2335">
          <cell r="B2335" t="str">
            <v/>
          </cell>
          <cell r="H2335" t="str">
            <v/>
          </cell>
          <cell r="J2335" t="str">
            <v/>
          </cell>
          <cell r="N2335" t="str">
            <v/>
          </cell>
          <cell r="O2335" t="str">
            <v/>
          </cell>
          <cell r="P2335" t="str">
            <v/>
          </cell>
          <cell r="Q2335" t="str">
            <v/>
          </cell>
          <cell r="T2335" t="str">
            <v/>
          </cell>
          <cell r="U2335" t="str">
            <v/>
          </cell>
          <cell r="W2335" t="str">
            <v/>
          </cell>
          <cell r="X2335" t="str">
            <v/>
          </cell>
          <cell r="AB2335">
            <v>0</v>
          </cell>
          <cell r="AC2335">
            <v>0</v>
          </cell>
          <cell r="AD2335">
            <v>0</v>
          </cell>
          <cell r="AJ2335">
            <v>0</v>
          </cell>
          <cell r="AK2335">
            <v>0</v>
          </cell>
        </row>
        <row r="2336">
          <cell r="B2336" t="str">
            <v/>
          </cell>
          <cell r="H2336" t="str">
            <v/>
          </cell>
          <cell r="J2336" t="str">
            <v/>
          </cell>
          <cell r="N2336" t="str">
            <v/>
          </cell>
          <cell r="O2336" t="str">
            <v/>
          </cell>
          <cell r="P2336" t="str">
            <v/>
          </cell>
          <cell r="Q2336" t="str">
            <v/>
          </cell>
          <cell r="T2336" t="str">
            <v/>
          </cell>
          <cell r="U2336" t="str">
            <v/>
          </cell>
          <cell r="W2336" t="str">
            <v/>
          </cell>
          <cell r="X2336" t="str">
            <v/>
          </cell>
          <cell r="AB2336">
            <v>0</v>
          </cell>
          <cell r="AC2336">
            <v>0</v>
          </cell>
          <cell r="AD2336">
            <v>0</v>
          </cell>
          <cell r="AJ2336">
            <v>0</v>
          </cell>
          <cell r="AK2336">
            <v>0</v>
          </cell>
        </row>
        <row r="2337">
          <cell r="B2337" t="str">
            <v/>
          </cell>
          <cell r="H2337" t="str">
            <v/>
          </cell>
          <cell r="J2337" t="str">
            <v/>
          </cell>
          <cell r="N2337" t="str">
            <v/>
          </cell>
          <cell r="O2337" t="str">
            <v/>
          </cell>
          <cell r="P2337" t="str">
            <v/>
          </cell>
          <cell r="Q2337" t="str">
            <v/>
          </cell>
          <cell r="T2337" t="str">
            <v/>
          </cell>
          <cell r="U2337" t="str">
            <v/>
          </cell>
          <cell r="W2337" t="str">
            <v/>
          </cell>
          <cell r="X2337" t="str">
            <v/>
          </cell>
          <cell r="AB2337">
            <v>0</v>
          </cell>
          <cell r="AC2337">
            <v>0</v>
          </cell>
          <cell r="AD2337">
            <v>0</v>
          </cell>
          <cell r="AJ2337">
            <v>0</v>
          </cell>
          <cell r="AK2337">
            <v>0</v>
          </cell>
        </row>
        <row r="2338">
          <cell r="B2338" t="str">
            <v/>
          </cell>
          <cell r="H2338" t="str">
            <v/>
          </cell>
          <cell r="J2338" t="str">
            <v/>
          </cell>
          <cell r="N2338" t="str">
            <v/>
          </cell>
          <cell r="O2338" t="str">
            <v/>
          </cell>
          <cell r="P2338" t="str">
            <v/>
          </cell>
          <cell r="Q2338" t="str">
            <v/>
          </cell>
          <cell r="T2338" t="str">
            <v/>
          </cell>
          <cell r="U2338" t="str">
            <v/>
          </cell>
          <cell r="W2338" t="str">
            <v/>
          </cell>
          <cell r="X2338" t="str">
            <v/>
          </cell>
          <cell r="AB2338">
            <v>0</v>
          </cell>
          <cell r="AC2338">
            <v>0</v>
          </cell>
          <cell r="AD2338">
            <v>0</v>
          </cell>
          <cell r="AJ2338">
            <v>0</v>
          </cell>
          <cell r="AK2338">
            <v>0</v>
          </cell>
        </row>
        <row r="2339">
          <cell r="B2339" t="str">
            <v/>
          </cell>
          <cell r="H2339" t="str">
            <v/>
          </cell>
          <cell r="J2339" t="str">
            <v/>
          </cell>
          <cell r="N2339" t="str">
            <v/>
          </cell>
          <cell r="O2339" t="str">
            <v/>
          </cell>
          <cell r="P2339" t="str">
            <v/>
          </cell>
          <cell r="Q2339" t="str">
            <v/>
          </cell>
          <cell r="T2339" t="str">
            <v/>
          </cell>
          <cell r="U2339" t="str">
            <v/>
          </cell>
          <cell r="W2339" t="str">
            <v/>
          </cell>
          <cell r="X2339" t="str">
            <v/>
          </cell>
          <cell r="AB2339">
            <v>0</v>
          </cell>
          <cell r="AC2339">
            <v>0</v>
          </cell>
          <cell r="AD2339">
            <v>0</v>
          </cell>
          <cell r="AJ2339">
            <v>0</v>
          </cell>
          <cell r="AK2339">
            <v>0</v>
          </cell>
        </row>
        <row r="2340">
          <cell r="B2340" t="str">
            <v/>
          </cell>
          <cell r="H2340" t="str">
            <v/>
          </cell>
          <cell r="J2340" t="str">
            <v/>
          </cell>
          <cell r="N2340" t="str">
            <v/>
          </cell>
          <cell r="O2340" t="str">
            <v/>
          </cell>
          <cell r="P2340" t="str">
            <v/>
          </cell>
          <cell r="Q2340" t="str">
            <v/>
          </cell>
          <cell r="T2340" t="str">
            <v/>
          </cell>
          <cell r="U2340" t="str">
            <v/>
          </cell>
          <cell r="W2340" t="str">
            <v/>
          </cell>
          <cell r="X2340" t="str">
            <v/>
          </cell>
          <cell r="AB2340">
            <v>0</v>
          </cell>
          <cell r="AC2340">
            <v>0</v>
          </cell>
          <cell r="AD2340">
            <v>0</v>
          </cell>
          <cell r="AJ2340">
            <v>0</v>
          </cell>
          <cell r="AK2340">
            <v>0</v>
          </cell>
        </row>
        <row r="2341">
          <cell r="B2341" t="str">
            <v/>
          </cell>
          <cell r="H2341" t="str">
            <v/>
          </cell>
          <cell r="J2341" t="str">
            <v/>
          </cell>
          <cell r="N2341" t="str">
            <v/>
          </cell>
          <cell r="O2341" t="str">
            <v/>
          </cell>
          <cell r="P2341" t="str">
            <v/>
          </cell>
          <cell r="Q2341" t="str">
            <v/>
          </cell>
          <cell r="T2341" t="str">
            <v/>
          </cell>
          <cell r="U2341" t="str">
            <v/>
          </cell>
          <cell r="W2341" t="str">
            <v/>
          </cell>
          <cell r="X2341" t="str">
            <v/>
          </cell>
          <cell r="AB2341">
            <v>0</v>
          </cell>
          <cell r="AC2341">
            <v>0</v>
          </cell>
          <cell r="AD2341">
            <v>0</v>
          </cell>
          <cell r="AJ2341">
            <v>0</v>
          </cell>
          <cell r="AK2341">
            <v>0</v>
          </cell>
        </row>
        <row r="2342">
          <cell r="B2342" t="str">
            <v/>
          </cell>
          <cell r="H2342" t="str">
            <v/>
          </cell>
          <cell r="J2342" t="str">
            <v/>
          </cell>
          <cell r="N2342" t="str">
            <v/>
          </cell>
          <cell r="O2342" t="str">
            <v/>
          </cell>
          <cell r="P2342" t="str">
            <v/>
          </cell>
          <cell r="Q2342" t="str">
            <v/>
          </cell>
          <cell r="T2342" t="str">
            <v/>
          </cell>
          <cell r="U2342" t="str">
            <v/>
          </cell>
          <cell r="W2342" t="str">
            <v/>
          </cell>
          <cell r="X2342" t="str">
            <v/>
          </cell>
          <cell r="AB2342">
            <v>0</v>
          </cell>
          <cell r="AC2342">
            <v>0</v>
          </cell>
          <cell r="AD2342">
            <v>0</v>
          </cell>
          <cell r="AJ2342">
            <v>0</v>
          </cell>
          <cell r="AK2342">
            <v>0</v>
          </cell>
        </row>
        <row r="2343">
          <cell r="B2343" t="str">
            <v/>
          </cell>
          <cell r="H2343" t="str">
            <v/>
          </cell>
          <cell r="J2343" t="str">
            <v/>
          </cell>
          <cell r="N2343" t="str">
            <v/>
          </cell>
          <cell r="O2343" t="str">
            <v/>
          </cell>
          <cell r="P2343" t="str">
            <v/>
          </cell>
          <cell r="Q2343" t="str">
            <v/>
          </cell>
          <cell r="T2343" t="str">
            <v/>
          </cell>
          <cell r="U2343" t="str">
            <v/>
          </cell>
          <cell r="W2343" t="str">
            <v/>
          </cell>
          <cell r="X2343" t="str">
            <v/>
          </cell>
          <cell r="AB2343">
            <v>0</v>
          </cell>
          <cell r="AC2343">
            <v>0</v>
          </cell>
          <cell r="AD2343">
            <v>0</v>
          </cell>
          <cell r="AJ2343">
            <v>0</v>
          </cell>
          <cell r="AK2343">
            <v>0</v>
          </cell>
        </row>
        <row r="2344">
          <cell r="B2344" t="str">
            <v/>
          </cell>
          <cell r="H2344" t="str">
            <v/>
          </cell>
          <cell r="J2344" t="str">
            <v/>
          </cell>
          <cell r="N2344" t="str">
            <v/>
          </cell>
          <cell r="O2344" t="str">
            <v/>
          </cell>
          <cell r="P2344" t="str">
            <v/>
          </cell>
          <cell r="Q2344" t="str">
            <v/>
          </cell>
          <cell r="T2344" t="str">
            <v/>
          </cell>
          <cell r="U2344" t="str">
            <v/>
          </cell>
          <cell r="W2344" t="str">
            <v/>
          </cell>
          <cell r="X2344" t="str">
            <v/>
          </cell>
          <cell r="AB2344">
            <v>0</v>
          </cell>
          <cell r="AC2344">
            <v>0</v>
          </cell>
          <cell r="AD2344">
            <v>0</v>
          </cell>
          <cell r="AJ2344">
            <v>0</v>
          </cell>
          <cell r="AK2344">
            <v>0</v>
          </cell>
        </row>
        <row r="2345">
          <cell r="B2345" t="str">
            <v/>
          </cell>
          <cell r="H2345" t="str">
            <v/>
          </cell>
          <cell r="J2345" t="str">
            <v/>
          </cell>
          <cell r="N2345" t="str">
            <v/>
          </cell>
          <cell r="O2345" t="str">
            <v/>
          </cell>
          <cell r="P2345" t="str">
            <v/>
          </cell>
          <cell r="Q2345" t="str">
            <v/>
          </cell>
          <cell r="T2345" t="str">
            <v/>
          </cell>
          <cell r="U2345" t="str">
            <v/>
          </cell>
          <cell r="W2345" t="str">
            <v/>
          </cell>
          <cell r="X2345" t="str">
            <v/>
          </cell>
          <cell r="AB2345">
            <v>0</v>
          </cell>
          <cell r="AC2345">
            <v>0</v>
          </cell>
          <cell r="AD2345">
            <v>0</v>
          </cell>
          <cell r="AJ2345">
            <v>0</v>
          </cell>
          <cell r="AK2345">
            <v>0</v>
          </cell>
        </row>
        <row r="2346">
          <cell r="B2346" t="str">
            <v/>
          </cell>
          <cell r="H2346" t="str">
            <v/>
          </cell>
          <cell r="J2346" t="str">
            <v/>
          </cell>
          <cell r="N2346" t="str">
            <v/>
          </cell>
          <cell r="O2346" t="str">
            <v/>
          </cell>
          <cell r="P2346" t="str">
            <v/>
          </cell>
          <cell r="Q2346" t="str">
            <v/>
          </cell>
          <cell r="T2346" t="str">
            <v/>
          </cell>
          <cell r="U2346" t="str">
            <v/>
          </cell>
          <cell r="W2346" t="str">
            <v/>
          </cell>
          <cell r="X2346" t="str">
            <v/>
          </cell>
          <cell r="AB2346">
            <v>0</v>
          </cell>
          <cell r="AC2346">
            <v>0</v>
          </cell>
          <cell r="AD2346">
            <v>0</v>
          </cell>
          <cell r="AJ2346">
            <v>0</v>
          </cell>
          <cell r="AK2346">
            <v>0</v>
          </cell>
        </row>
        <row r="2347">
          <cell r="B2347" t="str">
            <v/>
          </cell>
          <cell r="H2347" t="str">
            <v/>
          </cell>
          <cell r="J2347" t="str">
            <v/>
          </cell>
          <cell r="N2347" t="str">
            <v/>
          </cell>
          <cell r="O2347" t="str">
            <v/>
          </cell>
          <cell r="P2347" t="str">
            <v/>
          </cell>
          <cell r="Q2347" t="str">
            <v/>
          </cell>
          <cell r="T2347" t="str">
            <v/>
          </cell>
          <cell r="U2347" t="str">
            <v/>
          </cell>
          <cell r="W2347" t="str">
            <v/>
          </cell>
          <cell r="X2347" t="str">
            <v/>
          </cell>
          <cell r="AB2347">
            <v>0</v>
          </cell>
          <cell r="AC2347">
            <v>0</v>
          </cell>
          <cell r="AD2347">
            <v>0</v>
          </cell>
          <cell r="AJ2347">
            <v>0</v>
          </cell>
          <cell r="AK2347">
            <v>0</v>
          </cell>
        </row>
        <row r="2348">
          <cell r="B2348" t="str">
            <v/>
          </cell>
          <cell r="H2348" t="str">
            <v/>
          </cell>
          <cell r="J2348" t="str">
            <v/>
          </cell>
          <cell r="N2348" t="str">
            <v/>
          </cell>
          <cell r="O2348" t="str">
            <v/>
          </cell>
          <cell r="P2348" t="str">
            <v/>
          </cell>
          <cell r="Q2348" t="str">
            <v/>
          </cell>
          <cell r="T2348" t="str">
            <v/>
          </cell>
          <cell r="U2348" t="str">
            <v/>
          </cell>
          <cell r="W2348" t="str">
            <v/>
          </cell>
          <cell r="X2348" t="str">
            <v/>
          </cell>
          <cell r="AB2348">
            <v>0</v>
          </cell>
          <cell r="AC2348">
            <v>0</v>
          </cell>
          <cell r="AD2348">
            <v>0</v>
          </cell>
          <cell r="AJ2348">
            <v>0</v>
          </cell>
          <cell r="AK2348">
            <v>0</v>
          </cell>
        </row>
        <row r="2349">
          <cell r="B2349" t="str">
            <v/>
          </cell>
          <cell r="H2349" t="str">
            <v/>
          </cell>
          <cell r="J2349" t="str">
            <v/>
          </cell>
          <cell r="N2349" t="str">
            <v/>
          </cell>
          <cell r="O2349" t="str">
            <v/>
          </cell>
          <cell r="P2349" t="str">
            <v/>
          </cell>
          <cell r="Q2349" t="str">
            <v/>
          </cell>
          <cell r="T2349" t="str">
            <v/>
          </cell>
          <cell r="U2349" t="str">
            <v/>
          </cell>
          <cell r="W2349" t="str">
            <v/>
          </cell>
          <cell r="X2349" t="str">
            <v/>
          </cell>
          <cell r="AB2349">
            <v>0</v>
          </cell>
          <cell r="AC2349">
            <v>0</v>
          </cell>
          <cell r="AD2349">
            <v>0</v>
          </cell>
          <cell r="AJ2349">
            <v>0</v>
          </cell>
          <cell r="AK2349">
            <v>0</v>
          </cell>
        </row>
        <row r="2350">
          <cell r="B2350" t="str">
            <v/>
          </cell>
          <cell r="H2350" t="str">
            <v/>
          </cell>
          <cell r="J2350" t="str">
            <v/>
          </cell>
          <cell r="N2350" t="str">
            <v/>
          </cell>
          <cell r="O2350" t="str">
            <v/>
          </cell>
          <cell r="P2350" t="str">
            <v/>
          </cell>
          <cell r="Q2350" t="str">
            <v/>
          </cell>
          <cell r="T2350" t="str">
            <v/>
          </cell>
          <cell r="U2350" t="str">
            <v/>
          </cell>
          <cell r="W2350" t="str">
            <v/>
          </cell>
          <cell r="X2350" t="str">
            <v/>
          </cell>
          <cell r="AB2350">
            <v>0</v>
          </cell>
          <cell r="AC2350">
            <v>0</v>
          </cell>
          <cell r="AD2350">
            <v>0</v>
          </cell>
          <cell r="AJ2350">
            <v>0</v>
          </cell>
          <cell r="AK2350">
            <v>0</v>
          </cell>
        </row>
        <row r="2351">
          <cell r="B2351" t="str">
            <v/>
          </cell>
          <cell r="H2351" t="str">
            <v/>
          </cell>
          <cell r="J2351" t="str">
            <v/>
          </cell>
          <cell r="N2351" t="str">
            <v/>
          </cell>
          <cell r="O2351" t="str">
            <v/>
          </cell>
          <cell r="P2351" t="str">
            <v/>
          </cell>
          <cell r="Q2351" t="str">
            <v/>
          </cell>
          <cell r="T2351" t="str">
            <v/>
          </cell>
          <cell r="U2351" t="str">
            <v/>
          </cell>
          <cell r="W2351" t="str">
            <v/>
          </cell>
          <cell r="X2351" t="str">
            <v/>
          </cell>
          <cell r="AB2351">
            <v>0</v>
          </cell>
          <cell r="AC2351">
            <v>0</v>
          </cell>
          <cell r="AD2351">
            <v>0</v>
          </cell>
          <cell r="AJ2351">
            <v>0</v>
          </cell>
          <cell r="AK2351">
            <v>0</v>
          </cell>
        </row>
        <row r="2352">
          <cell r="B2352" t="str">
            <v/>
          </cell>
          <cell r="H2352" t="str">
            <v/>
          </cell>
          <cell r="J2352" t="str">
            <v/>
          </cell>
          <cell r="N2352" t="str">
            <v/>
          </cell>
          <cell r="O2352" t="str">
            <v/>
          </cell>
          <cell r="P2352" t="str">
            <v/>
          </cell>
          <cell r="Q2352" t="str">
            <v/>
          </cell>
          <cell r="T2352" t="str">
            <v/>
          </cell>
          <cell r="U2352" t="str">
            <v/>
          </cell>
          <cell r="W2352" t="str">
            <v/>
          </cell>
          <cell r="X2352" t="str">
            <v/>
          </cell>
          <cell r="AB2352">
            <v>0</v>
          </cell>
          <cell r="AC2352">
            <v>0</v>
          </cell>
          <cell r="AD2352">
            <v>0</v>
          </cell>
          <cell r="AJ2352">
            <v>0</v>
          </cell>
          <cell r="AK2352">
            <v>0</v>
          </cell>
        </row>
        <row r="2353">
          <cell r="B2353" t="str">
            <v/>
          </cell>
          <cell r="H2353" t="str">
            <v/>
          </cell>
          <cell r="J2353" t="str">
            <v/>
          </cell>
          <cell r="N2353" t="str">
            <v/>
          </cell>
          <cell r="O2353" t="str">
            <v/>
          </cell>
          <cell r="P2353" t="str">
            <v/>
          </cell>
          <cell r="Q2353" t="str">
            <v/>
          </cell>
          <cell r="T2353" t="str">
            <v/>
          </cell>
          <cell r="U2353" t="str">
            <v/>
          </cell>
          <cell r="W2353" t="str">
            <v/>
          </cell>
          <cell r="X2353" t="str">
            <v/>
          </cell>
          <cell r="AB2353">
            <v>0</v>
          </cell>
          <cell r="AC2353">
            <v>0</v>
          </cell>
          <cell r="AD2353">
            <v>0</v>
          </cell>
          <cell r="AJ2353">
            <v>0</v>
          </cell>
          <cell r="AK2353">
            <v>0</v>
          </cell>
        </row>
        <row r="2354">
          <cell r="B2354" t="str">
            <v/>
          </cell>
          <cell r="H2354" t="str">
            <v/>
          </cell>
          <cell r="J2354" t="str">
            <v/>
          </cell>
          <cell r="N2354" t="str">
            <v/>
          </cell>
          <cell r="O2354" t="str">
            <v/>
          </cell>
          <cell r="P2354" t="str">
            <v/>
          </cell>
          <cell r="Q2354" t="str">
            <v/>
          </cell>
          <cell r="T2354" t="str">
            <v/>
          </cell>
          <cell r="U2354" t="str">
            <v/>
          </cell>
          <cell r="W2354" t="str">
            <v/>
          </cell>
          <cell r="X2354" t="str">
            <v/>
          </cell>
          <cell r="AB2354">
            <v>0</v>
          </cell>
          <cell r="AC2354">
            <v>0</v>
          </cell>
          <cell r="AD2354">
            <v>0</v>
          </cell>
          <cell r="AJ2354">
            <v>0</v>
          </cell>
          <cell r="AK2354">
            <v>0</v>
          </cell>
        </row>
        <row r="2355">
          <cell r="B2355" t="str">
            <v/>
          </cell>
          <cell r="H2355" t="str">
            <v/>
          </cell>
          <cell r="J2355" t="str">
            <v/>
          </cell>
          <cell r="N2355" t="str">
            <v/>
          </cell>
          <cell r="O2355" t="str">
            <v/>
          </cell>
          <cell r="P2355" t="str">
            <v/>
          </cell>
          <cell r="Q2355" t="str">
            <v/>
          </cell>
          <cell r="T2355" t="str">
            <v/>
          </cell>
          <cell r="U2355" t="str">
            <v/>
          </cell>
          <cell r="W2355" t="str">
            <v/>
          </cell>
          <cell r="X2355" t="str">
            <v/>
          </cell>
          <cell r="AB2355">
            <v>0</v>
          </cell>
          <cell r="AC2355">
            <v>0</v>
          </cell>
          <cell r="AD2355">
            <v>0</v>
          </cell>
          <cell r="AJ2355">
            <v>0</v>
          </cell>
          <cell r="AK2355">
            <v>0</v>
          </cell>
        </row>
        <row r="2356">
          <cell r="B2356" t="str">
            <v/>
          </cell>
          <cell r="H2356" t="str">
            <v/>
          </cell>
          <cell r="J2356" t="str">
            <v/>
          </cell>
          <cell r="N2356" t="str">
            <v/>
          </cell>
          <cell r="O2356" t="str">
            <v/>
          </cell>
          <cell r="P2356" t="str">
            <v/>
          </cell>
          <cell r="Q2356" t="str">
            <v/>
          </cell>
          <cell r="T2356" t="str">
            <v/>
          </cell>
          <cell r="U2356" t="str">
            <v/>
          </cell>
          <cell r="W2356" t="str">
            <v/>
          </cell>
          <cell r="X2356" t="str">
            <v/>
          </cell>
          <cell r="AB2356">
            <v>0</v>
          </cell>
          <cell r="AC2356">
            <v>0</v>
          </cell>
          <cell r="AD2356">
            <v>0</v>
          </cell>
          <cell r="AJ2356">
            <v>0</v>
          </cell>
          <cell r="AK2356">
            <v>0</v>
          </cell>
        </row>
        <row r="2357">
          <cell r="B2357" t="str">
            <v/>
          </cell>
          <cell r="H2357" t="str">
            <v/>
          </cell>
          <cell r="J2357" t="str">
            <v/>
          </cell>
          <cell r="N2357" t="str">
            <v/>
          </cell>
          <cell r="O2357" t="str">
            <v/>
          </cell>
          <cell r="P2357" t="str">
            <v/>
          </cell>
          <cell r="Q2357" t="str">
            <v/>
          </cell>
          <cell r="T2357" t="str">
            <v/>
          </cell>
          <cell r="U2357" t="str">
            <v/>
          </cell>
          <cell r="W2357" t="str">
            <v/>
          </cell>
          <cell r="X2357" t="str">
            <v/>
          </cell>
          <cell r="AB2357">
            <v>0</v>
          </cell>
          <cell r="AC2357">
            <v>0</v>
          </cell>
          <cell r="AD2357">
            <v>0</v>
          </cell>
          <cell r="AJ2357">
            <v>0</v>
          </cell>
          <cell r="AK2357">
            <v>0</v>
          </cell>
        </row>
        <row r="2358">
          <cell r="B2358" t="str">
            <v/>
          </cell>
          <cell r="H2358" t="str">
            <v/>
          </cell>
          <cell r="J2358" t="str">
            <v/>
          </cell>
          <cell r="N2358" t="str">
            <v/>
          </cell>
          <cell r="O2358" t="str">
            <v/>
          </cell>
          <cell r="P2358" t="str">
            <v/>
          </cell>
          <cell r="Q2358" t="str">
            <v/>
          </cell>
          <cell r="T2358" t="str">
            <v/>
          </cell>
          <cell r="U2358" t="str">
            <v/>
          </cell>
          <cell r="W2358" t="str">
            <v/>
          </cell>
          <cell r="X2358" t="str">
            <v/>
          </cell>
          <cell r="AB2358">
            <v>0</v>
          </cell>
          <cell r="AC2358">
            <v>0</v>
          </cell>
          <cell r="AD2358">
            <v>0</v>
          </cell>
          <cell r="AJ2358">
            <v>0</v>
          </cell>
          <cell r="AK2358">
            <v>0</v>
          </cell>
        </row>
        <row r="2359">
          <cell r="B2359" t="str">
            <v/>
          </cell>
          <cell r="H2359" t="str">
            <v/>
          </cell>
          <cell r="J2359" t="str">
            <v/>
          </cell>
          <cell r="N2359" t="str">
            <v/>
          </cell>
          <cell r="O2359" t="str">
            <v/>
          </cell>
          <cell r="P2359" t="str">
            <v/>
          </cell>
          <cell r="Q2359" t="str">
            <v/>
          </cell>
          <cell r="T2359" t="str">
            <v/>
          </cell>
          <cell r="U2359" t="str">
            <v/>
          </cell>
          <cell r="W2359" t="str">
            <v/>
          </cell>
          <cell r="X2359" t="str">
            <v/>
          </cell>
          <cell r="AB2359">
            <v>0</v>
          </cell>
          <cell r="AC2359">
            <v>0</v>
          </cell>
          <cell r="AD2359">
            <v>0</v>
          </cell>
          <cell r="AJ2359">
            <v>0</v>
          </cell>
          <cell r="AK2359">
            <v>0</v>
          </cell>
        </row>
        <row r="2360">
          <cell r="B2360" t="str">
            <v/>
          </cell>
          <cell r="H2360" t="str">
            <v/>
          </cell>
          <cell r="J2360" t="str">
            <v/>
          </cell>
          <cell r="N2360" t="str">
            <v/>
          </cell>
          <cell r="O2360" t="str">
            <v/>
          </cell>
          <cell r="P2360" t="str">
            <v/>
          </cell>
          <cell r="Q2360" t="str">
            <v/>
          </cell>
          <cell r="T2360" t="str">
            <v/>
          </cell>
          <cell r="U2360" t="str">
            <v/>
          </cell>
          <cell r="W2360" t="str">
            <v/>
          </cell>
          <cell r="X2360" t="str">
            <v/>
          </cell>
          <cell r="AB2360">
            <v>0</v>
          </cell>
          <cell r="AC2360">
            <v>0</v>
          </cell>
          <cell r="AD2360">
            <v>0</v>
          </cell>
          <cell r="AJ2360">
            <v>0</v>
          </cell>
          <cell r="AK2360">
            <v>0</v>
          </cell>
        </row>
        <row r="2361">
          <cell r="B2361" t="str">
            <v/>
          </cell>
          <cell r="H2361" t="str">
            <v/>
          </cell>
          <cell r="J2361" t="str">
            <v/>
          </cell>
          <cell r="N2361" t="str">
            <v/>
          </cell>
          <cell r="O2361" t="str">
            <v/>
          </cell>
          <cell r="P2361" t="str">
            <v/>
          </cell>
          <cell r="Q2361" t="str">
            <v/>
          </cell>
          <cell r="T2361" t="str">
            <v/>
          </cell>
          <cell r="U2361" t="str">
            <v/>
          </cell>
          <cell r="W2361" t="str">
            <v/>
          </cell>
          <cell r="X2361" t="str">
            <v/>
          </cell>
          <cell r="AB2361">
            <v>0</v>
          </cell>
          <cell r="AC2361">
            <v>0</v>
          </cell>
          <cell r="AD2361">
            <v>0</v>
          </cell>
          <cell r="AJ2361">
            <v>0</v>
          </cell>
          <cell r="AK2361">
            <v>0</v>
          </cell>
        </row>
        <row r="2362">
          <cell r="B2362" t="str">
            <v/>
          </cell>
          <cell r="H2362" t="str">
            <v/>
          </cell>
          <cell r="J2362" t="str">
            <v/>
          </cell>
          <cell r="N2362" t="str">
            <v/>
          </cell>
          <cell r="O2362" t="str">
            <v/>
          </cell>
          <cell r="P2362" t="str">
            <v/>
          </cell>
          <cell r="Q2362" t="str">
            <v/>
          </cell>
          <cell r="T2362" t="str">
            <v/>
          </cell>
          <cell r="U2362" t="str">
            <v/>
          </cell>
          <cell r="W2362" t="str">
            <v/>
          </cell>
          <cell r="X2362" t="str">
            <v/>
          </cell>
          <cell r="AB2362">
            <v>0</v>
          </cell>
          <cell r="AC2362">
            <v>0</v>
          </cell>
          <cell r="AD2362">
            <v>0</v>
          </cell>
          <cell r="AJ2362">
            <v>0</v>
          </cell>
          <cell r="AK2362">
            <v>0</v>
          </cell>
        </row>
        <row r="2363">
          <cell r="B2363" t="str">
            <v/>
          </cell>
          <cell r="H2363" t="str">
            <v/>
          </cell>
          <cell r="J2363" t="str">
            <v/>
          </cell>
          <cell r="N2363" t="str">
            <v/>
          </cell>
          <cell r="O2363" t="str">
            <v/>
          </cell>
          <cell r="P2363" t="str">
            <v/>
          </cell>
          <cell r="Q2363" t="str">
            <v/>
          </cell>
          <cell r="T2363" t="str">
            <v/>
          </cell>
          <cell r="U2363" t="str">
            <v/>
          </cell>
          <cell r="W2363" t="str">
            <v/>
          </cell>
          <cell r="X2363" t="str">
            <v/>
          </cell>
          <cell r="AB2363">
            <v>0</v>
          </cell>
          <cell r="AC2363">
            <v>0</v>
          </cell>
          <cell r="AD2363">
            <v>0</v>
          </cell>
          <cell r="AJ2363">
            <v>0</v>
          </cell>
          <cell r="AK2363">
            <v>0</v>
          </cell>
        </row>
        <row r="2364">
          <cell r="B2364" t="str">
            <v/>
          </cell>
          <cell r="H2364" t="str">
            <v/>
          </cell>
          <cell r="J2364" t="str">
            <v/>
          </cell>
          <cell r="N2364" t="str">
            <v/>
          </cell>
          <cell r="O2364" t="str">
            <v/>
          </cell>
          <cell r="P2364" t="str">
            <v/>
          </cell>
          <cell r="Q2364" t="str">
            <v/>
          </cell>
          <cell r="T2364" t="str">
            <v/>
          </cell>
          <cell r="U2364" t="str">
            <v/>
          </cell>
          <cell r="W2364" t="str">
            <v/>
          </cell>
          <cell r="X2364" t="str">
            <v/>
          </cell>
          <cell r="AB2364">
            <v>0</v>
          </cell>
          <cell r="AC2364">
            <v>0</v>
          </cell>
          <cell r="AD2364">
            <v>0</v>
          </cell>
          <cell r="AJ2364">
            <v>0</v>
          </cell>
          <cell r="AK2364">
            <v>0</v>
          </cell>
        </row>
        <row r="2365">
          <cell r="B2365" t="str">
            <v/>
          </cell>
          <cell r="H2365" t="str">
            <v/>
          </cell>
          <cell r="J2365" t="str">
            <v/>
          </cell>
          <cell r="N2365" t="str">
            <v/>
          </cell>
          <cell r="O2365" t="str">
            <v/>
          </cell>
          <cell r="P2365" t="str">
            <v/>
          </cell>
          <cell r="Q2365" t="str">
            <v/>
          </cell>
          <cell r="T2365" t="str">
            <v/>
          </cell>
          <cell r="U2365" t="str">
            <v/>
          </cell>
          <cell r="W2365" t="str">
            <v/>
          </cell>
          <cell r="X2365" t="str">
            <v/>
          </cell>
          <cell r="AB2365">
            <v>0</v>
          </cell>
          <cell r="AC2365">
            <v>0</v>
          </cell>
          <cell r="AD2365">
            <v>0</v>
          </cell>
          <cell r="AJ2365">
            <v>0</v>
          </cell>
          <cell r="AK2365">
            <v>0</v>
          </cell>
        </row>
        <row r="2366">
          <cell r="B2366" t="str">
            <v/>
          </cell>
          <cell r="H2366" t="str">
            <v/>
          </cell>
          <cell r="J2366" t="str">
            <v/>
          </cell>
          <cell r="N2366" t="str">
            <v/>
          </cell>
          <cell r="O2366" t="str">
            <v/>
          </cell>
          <cell r="P2366" t="str">
            <v/>
          </cell>
          <cell r="Q2366" t="str">
            <v/>
          </cell>
          <cell r="T2366" t="str">
            <v/>
          </cell>
          <cell r="U2366" t="str">
            <v/>
          </cell>
          <cell r="W2366" t="str">
            <v/>
          </cell>
          <cell r="X2366" t="str">
            <v/>
          </cell>
          <cell r="AB2366">
            <v>0</v>
          </cell>
          <cell r="AC2366">
            <v>0</v>
          </cell>
          <cell r="AD2366">
            <v>0</v>
          </cell>
          <cell r="AJ2366">
            <v>0</v>
          </cell>
          <cell r="AK2366">
            <v>0</v>
          </cell>
        </row>
        <row r="2367">
          <cell r="B2367" t="str">
            <v/>
          </cell>
          <cell r="H2367" t="str">
            <v/>
          </cell>
          <cell r="J2367" t="str">
            <v/>
          </cell>
          <cell r="N2367" t="str">
            <v/>
          </cell>
          <cell r="O2367" t="str">
            <v/>
          </cell>
          <cell r="P2367" t="str">
            <v/>
          </cell>
          <cell r="Q2367" t="str">
            <v/>
          </cell>
          <cell r="T2367" t="str">
            <v/>
          </cell>
          <cell r="U2367" t="str">
            <v/>
          </cell>
          <cell r="W2367" t="str">
            <v/>
          </cell>
          <cell r="X2367" t="str">
            <v/>
          </cell>
          <cell r="AB2367">
            <v>0</v>
          </cell>
          <cell r="AC2367">
            <v>0</v>
          </cell>
          <cell r="AD2367">
            <v>0</v>
          </cell>
          <cell r="AJ2367">
            <v>0</v>
          </cell>
          <cell r="AK2367">
            <v>0</v>
          </cell>
        </row>
        <row r="2368">
          <cell r="B2368" t="str">
            <v/>
          </cell>
          <cell r="H2368" t="str">
            <v/>
          </cell>
          <cell r="J2368" t="str">
            <v/>
          </cell>
          <cell r="N2368" t="str">
            <v/>
          </cell>
          <cell r="O2368" t="str">
            <v/>
          </cell>
          <cell r="P2368" t="str">
            <v/>
          </cell>
          <cell r="Q2368" t="str">
            <v/>
          </cell>
          <cell r="T2368" t="str">
            <v/>
          </cell>
          <cell r="U2368" t="str">
            <v/>
          </cell>
          <cell r="W2368" t="str">
            <v/>
          </cell>
          <cell r="X2368" t="str">
            <v/>
          </cell>
          <cell r="AB2368">
            <v>0</v>
          </cell>
          <cell r="AC2368">
            <v>0</v>
          </cell>
          <cell r="AD2368">
            <v>0</v>
          </cell>
          <cell r="AJ2368">
            <v>0</v>
          </cell>
          <cell r="AK2368">
            <v>0</v>
          </cell>
        </row>
        <row r="2369">
          <cell r="B2369" t="str">
            <v/>
          </cell>
          <cell r="H2369" t="str">
            <v/>
          </cell>
          <cell r="J2369" t="str">
            <v/>
          </cell>
          <cell r="N2369" t="str">
            <v/>
          </cell>
          <cell r="O2369" t="str">
            <v/>
          </cell>
          <cell r="P2369" t="str">
            <v/>
          </cell>
          <cell r="Q2369" t="str">
            <v/>
          </cell>
          <cell r="T2369" t="str">
            <v/>
          </cell>
          <cell r="U2369" t="str">
            <v/>
          </cell>
          <cell r="W2369" t="str">
            <v/>
          </cell>
          <cell r="X2369" t="str">
            <v/>
          </cell>
          <cell r="AB2369">
            <v>0</v>
          </cell>
          <cell r="AC2369">
            <v>0</v>
          </cell>
          <cell r="AD2369">
            <v>0</v>
          </cell>
          <cell r="AJ2369">
            <v>0</v>
          </cell>
          <cell r="AK2369">
            <v>0</v>
          </cell>
        </row>
        <row r="2370">
          <cell r="B2370" t="str">
            <v/>
          </cell>
          <cell r="H2370" t="str">
            <v/>
          </cell>
          <cell r="J2370" t="str">
            <v/>
          </cell>
          <cell r="N2370" t="str">
            <v/>
          </cell>
          <cell r="O2370" t="str">
            <v/>
          </cell>
          <cell r="P2370" t="str">
            <v/>
          </cell>
          <cell r="Q2370" t="str">
            <v/>
          </cell>
          <cell r="T2370" t="str">
            <v/>
          </cell>
          <cell r="U2370" t="str">
            <v/>
          </cell>
          <cell r="W2370" t="str">
            <v/>
          </cell>
          <cell r="X2370" t="str">
            <v/>
          </cell>
          <cell r="AB2370">
            <v>0</v>
          </cell>
          <cell r="AC2370">
            <v>0</v>
          </cell>
          <cell r="AD2370">
            <v>0</v>
          </cell>
          <cell r="AJ2370">
            <v>0</v>
          </cell>
          <cell r="AK2370">
            <v>0</v>
          </cell>
        </row>
        <row r="2371">
          <cell r="B2371" t="str">
            <v/>
          </cell>
          <cell r="H2371" t="str">
            <v/>
          </cell>
          <cell r="J2371" t="str">
            <v/>
          </cell>
          <cell r="N2371" t="str">
            <v/>
          </cell>
          <cell r="O2371" t="str">
            <v/>
          </cell>
          <cell r="P2371" t="str">
            <v/>
          </cell>
          <cell r="Q2371" t="str">
            <v/>
          </cell>
          <cell r="T2371" t="str">
            <v/>
          </cell>
          <cell r="U2371" t="str">
            <v/>
          </cell>
          <cell r="W2371" t="str">
            <v/>
          </cell>
          <cell r="X2371" t="str">
            <v/>
          </cell>
          <cell r="AB2371">
            <v>0</v>
          </cell>
          <cell r="AC2371">
            <v>0</v>
          </cell>
          <cell r="AD2371">
            <v>0</v>
          </cell>
          <cell r="AJ2371">
            <v>0</v>
          </cell>
          <cell r="AK2371">
            <v>0</v>
          </cell>
        </row>
        <row r="2372">
          <cell r="B2372" t="str">
            <v/>
          </cell>
          <cell r="H2372" t="str">
            <v/>
          </cell>
          <cell r="J2372" t="str">
            <v/>
          </cell>
          <cell r="N2372" t="str">
            <v/>
          </cell>
          <cell r="O2372" t="str">
            <v/>
          </cell>
          <cell r="P2372" t="str">
            <v/>
          </cell>
          <cell r="Q2372" t="str">
            <v/>
          </cell>
          <cell r="T2372" t="str">
            <v/>
          </cell>
          <cell r="U2372" t="str">
            <v/>
          </cell>
          <cell r="W2372" t="str">
            <v/>
          </cell>
          <cell r="X2372" t="str">
            <v/>
          </cell>
          <cell r="AB2372">
            <v>0</v>
          </cell>
          <cell r="AC2372">
            <v>0</v>
          </cell>
          <cell r="AD2372">
            <v>0</v>
          </cell>
          <cell r="AJ2372">
            <v>0</v>
          </cell>
          <cell r="AK2372">
            <v>0</v>
          </cell>
        </row>
        <row r="2373">
          <cell r="B2373" t="str">
            <v/>
          </cell>
          <cell r="H2373" t="str">
            <v/>
          </cell>
          <cell r="J2373" t="str">
            <v/>
          </cell>
          <cell r="N2373" t="str">
            <v/>
          </cell>
          <cell r="O2373" t="str">
            <v/>
          </cell>
          <cell r="P2373" t="str">
            <v/>
          </cell>
          <cell r="Q2373" t="str">
            <v/>
          </cell>
          <cell r="T2373" t="str">
            <v/>
          </cell>
          <cell r="U2373" t="str">
            <v/>
          </cell>
          <cell r="W2373" t="str">
            <v/>
          </cell>
          <cell r="X2373" t="str">
            <v/>
          </cell>
          <cell r="AB2373">
            <v>0</v>
          </cell>
          <cell r="AC2373">
            <v>0</v>
          </cell>
          <cell r="AD2373">
            <v>0</v>
          </cell>
          <cell r="AJ2373">
            <v>0</v>
          </cell>
          <cell r="AK2373">
            <v>0</v>
          </cell>
        </row>
        <row r="2374">
          <cell r="B2374" t="str">
            <v/>
          </cell>
          <cell r="H2374" t="str">
            <v/>
          </cell>
          <cell r="J2374" t="str">
            <v/>
          </cell>
          <cell r="N2374" t="str">
            <v/>
          </cell>
          <cell r="O2374" t="str">
            <v/>
          </cell>
          <cell r="P2374" t="str">
            <v/>
          </cell>
          <cell r="Q2374" t="str">
            <v/>
          </cell>
          <cell r="T2374" t="str">
            <v/>
          </cell>
          <cell r="U2374" t="str">
            <v/>
          </cell>
          <cell r="W2374" t="str">
            <v/>
          </cell>
          <cell r="X2374" t="str">
            <v/>
          </cell>
          <cell r="AB2374">
            <v>0</v>
          </cell>
          <cell r="AC2374">
            <v>0</v>
          </cell>
          <cell r="AD2374">
            <v>0</v>
          </cell>
          <cell r="AJ2374">
            <v>0</v>
          </cell>
          <cell r="AK2374">
            <v>0</v>
          </cell>
        </row>
        <row r="2375">
          <cell r="B2375" t="str">
            <v/>
          </cell>
          <cell r="H2375" t="str">
            <v/>
          </cell>
          <cell r="J2375" t="str">
            <v/>
          </cell>
          <cell r="N2375" t="str">
            <v/>
          </cell>
          <cell r="O2375" t="str">
            <v/>
          </cell>
          <cell r="P2375" t="str">
            <v/>
          </cell>
          <cell r="Q2375" t="str">
            <v/>
          </cell>
          <cell r="T2375" t="str">
            <v/>
          </cell>
          <cell r="U2375" t="str">
            <v/>
          </cell>
          <cell r="W2375" t="str">
            <v/>
          </cell>
          <cell r="X2375" t="str">
            <v/>
          </cell>
          <cell r="AB2375">
            <v>0</v>
          </cell>
          <cell r="AC2375">
            <v>0</v>
          </cell>
          <cell r="AD2375">
            <v>0</v>
          </cell>
          <cell r="AJ2375">
            <v>0</v>
          </cell>
          <cell r="AK2375">
            <v>0</v>
          </cell>
        </row>
        <row r="2376">
          <cell r="B2376" t="str">
            <v/>
          </cell>
          <cell r="H2376" t="str">
            <v/>
          </cell>
          <cell r="J2376" t="str">
            <v/>
          </cell>
          <cell r="N2376" t="str">
            <v/>
          </cell>
          <cell r="O2376" t="str">
            <v/>
          </cell>
          <cell r="P2376" t="str">
            <v/>
          </cell>
          <cell r="Q2376" t="str">
            <v/>
          </cell>
          <cell r="T2376" t="str">
            <v/>
          </cell>
          <cell r="U2376" t="str">
            <v/>
          </cell>
          <cell r="W2376" t="str">
            <v/>
          </cell>
          <cell r="X2376" t="str">
            <v/>
          </cell>
          <cell r="AB2376">
            <v>0</v>
          </cell>
          <cell r="AC2376">
            <v>0</v>
          </cell>
          <cell r="AD2376">
            <v>0</v>
          </cell>
          <cell r="AJ2376">
            <v>0</v>
          </cell>
          <cell r="AK2376">
            <v>0</v>
          </cell>
        </row>
        <row r="2377">
          <cell r="B2377" t="str">
            <v/>
          </cell>
          <cell r="H2377" t="str">
            <v/>
          </cell>
          <cell r="J2377" t="str">
            <v/>
          </cell>
          <cell r="N2377" t="str">
            <v/>
          </cell>
          <cell r="O2377" t="str">
            <v/>
          </cell>
          <cell r="P2377" t="str">
            <v/>
          </cell>
          <cell r="Q2377" t="str">
            <v/>
          </cell>
          <cell r="T2377" t="str">
            <v/>
          </cell>
          <cell r="U2377" t="str">
            <v/>
          </cell>
          <cell r="W2377" t="str">
            <v/>
          </cell>
          <cell r="X2377" t="str">
            <v/>
          </cell>
          <cell r="AB2377">
            <v>0</v>
          </cell>
          <cell r="AC2377">
            <v>0</v>
          </cell>
          <cell r="AD2377">
            <v>0</v>
          </cell>
          <cell r="AJ2377">
            <v>0</v>
          </cell>
          <cell r="AK2377">
            <v>0</v>
          </cell>
        </row>
        <row r="2378">
          <cell r="B2378" t="str">
            <v/>
          </cell>
          <cell r="H2378" t="str">
            <v/>
          </cell>
          <cell r="J2378" t="str">
            <v/>
          </cell>
          <cell r="N2378" t="str">
            <v/>
          </cell>
          <cell r="O2378" t="str">
            <v/>
          </cell>
          <cell r="P2378" t="str">
            <v/>
          </cell>
          <cell r="Q2378" t="str">
            <v/>
          </cell>
          <cell r="T2378" t="str">
            <v/>
          </cell>
          <cell r="U2378" t="str">
            <v/>
          </cell>
          <cell r="W2378" t="str">
            <v/>
          </cell>
          <cell r="X2378" t="str">
            <v/>
          </cell>
          <cell r="AB2378">
            <v>0</v>
          </cell>
          <cell r="AC2378">
            <v>0</v>
          </cell>
          <cell r="AD2378">
            <v>0</v>
          </cell>
          <cell r="AJ2378">
            <v>0</v>
          </cell>
          <cell r="AK2378">
            <v>0</v>
          </cell>
        </row>
        <row r="2379">
          <cell r="B2379" t="str">
            <v/>
          </cell>
          <cell r="H2379" t="str">
            <v/>
          </cell>
          <cell r="J2379" t="str">
            <v/>
          </cell>
          <cell r="N2379" t="str">
            <v/>
          </cell>
          <cell r="O2379" t="str">
            <v/>
          </cell>
          <cell r="P2379" t="str">
            <v/>
          </cell>
          <cell r="Q2379" t="str">
            <v/>
          </cell>
          <cell r="T2379" t="str">
            <v/>
          </cell>
          <cell r="U2379" t="str">
            <v/>
          </cell>
          <cell r="W2379" t="str">
            <v/>
          </cell>
          <cell r="X2379" t="str">
            <v/>
          </cell>
          <cell r="AB2379">
            <v>0</v>
          </cell>
          <cell r="AC2379">
            <v>0</v>
          </cell>
          <cell r="AD2379">
            <v>0</v>
          </cell>
          <cell r="AJ2379">
            <v>0</v>
          </cell>
          <cell r="AK2379">
            <v>0</v>
          </cell>
        </row>
        <row r="2380">
          <cell r="B2380" t="str">
            <v/>
          </cell>
          <cell r="H2380" t="str">
            <v/>
          </cell>
          <cell r="J2380" t="str">
            <v/>
          </cell>
          <cell r="N2380" t="str">
            <v/>
          </cell>
          <cell r="O2380" t="str">
            <v/>
          </cell>
          <cell r="P2380" t="str">
            <v/>
          </cell>
          <cell r="Q2380" t="str">
            <v/>
          </cell>
          <cell r="T2380" t="str">
            <v/>
          </cell>
          <cell r="U2380" t="str">
            <v/>
          </cell>
          <cell r="W2380" t="str">
            <v/>
          </cell>
          <cell r="X2380" t="str">
            <v/>
          </cell>
          <cell r="AB2380">
            <v>0</v>
          </cell>
          <cell r="AC2380">
            <v>0</v>
          </cell>
          <cell r="AD2380">
            <v>0</v>
          </cell>
          <cell r="AJ2380">
            <v>0</v>
          </cell>
          <cell r="AK2380">
            <v>0</v>
          </cell>
        </row>
        <row r="2381">
          <cell r="B2381" t="str">
            <v/>
          </cell>
          <cell r="H2381" t="str">
            <v/>
          </cell>
          <cell r="J2381" t="str">
            <v/>
          </cell>
          <cell r="N2381" t="str">
            <v/>
          </cell>
          <cell r="O2381" t="str">
            <v/>
          </cell>
          <cell r="P2381" t="str">
            <v/>
          </cell>
          <cell r="Q2381" t="str">
            <v/>
          </cell>
          <cell r="T2381" t="str">
            <v/>
          </cell>
          <cell r="U2381" t="str">
            <v/>
          </cell>
          <cell r="W2381" t="str">
            <v/>
          </cell>
          <cell r="X2381" t="str">
            <v/>
          </cell>
          <cell r="AB2381">
            <v>0</v>
          </cell>
          <cell r="AC2381">
            <v>0</v>
          </cell>
          <cell r="AD2381">
            <v>0</v>
          </cell>
          <cell r="AJ2381">
            <v>0</v>
          </cell>
          <cell r="AK2381">
            <v>0</v>
          </cell>
        </row>
        <row r="2382">
          <cell r="B2382" t="str">
            <v/>
          </cell>
          <cell r="H2382" t="str">
            <v/>
          </cell>
          <cell r="J2382" t="str">
            <v/>
          </cell>
          <cell r="N2382" t="str">
            <v/>
          </cell>
          <cell r="O2382" t="str">
            <v/>
          </cell>
          <cell r="P2382" t="str">
            <v/>
          </cell>
          <cell r="Q2382" t="str">
            <v/>
          </cell>
          <cell r="T2382" t="str">
            <v/>
          </cell>
          <cell r="U2382" t="str">
            <v/>
          </cell>
          <cell r="W2382" t="str">
            <v/>
          </cell>
          <cell r="X2382" t="str">
            <v/>
          </cell>
          <cell r="AB2382">
            <v>0</v>
          </cell>
          <cell r="AC2382">
            <v>0</v>
          </cell>
          <cell r="AD2382">
            <v>0</v>
          </cell>
          <cell r="AJ2382">
            <v>0</v>
          </cell>
          <cell r="AK2382">
            <v>0</v>
          </cell>
        </row>
        <row r="2383">
          <cell r="B2383" t="str">
            <v/>
          </cell>
          <cell r="H2383" t="str">
            <v/>
          </cell>
          <cell r="J2383" t="str">
            <v/>
          </cell>
          <cell r="N2383" t="str">
            <v/>
          </cell>
          <cell r="O2383" t="str">
            <v/>
          </cell>
          <cell r="P2383" t="str">
            <v/>
          </cell>
          <cell r="Q2383" t="str">
            <v/>
          </cell>
          <cell r="T2383" t="str">
            <v/>
          </cell>
          <cell r="U2383" t="str">
            <v/>
          </cell>
          <cell r="W2383" t="str">
            <v/>
          </cell>
          <cell r="X2383" t="str">
            <v/>
          </cell>
          <cell r="AB2383">
            <v>0</v>
          </cell>
          <cell r="AC2383">
            <v>0</v>
          </cell>
          <cell r="AD2383">
            <v>0</v>
          </cell>
          <cell r="AJ2383">
            <v>0</v>
          </cell>
          <cell r="AK2383">
            <v>0</v>
          </cell>
        </row>
        <row r="2384">
          <cell r="B2384" t="str">
            <v/>
          </cell>
          <cell r="H2384" t="str">
            <v/>
          </cell>
          <cell r="J2384" t="str">
            <v/>
          </cell>
          <cell r="N2384" t="str">
            <v/>
          </cell>
          <cell r="O2384" t="str">
            <v/>
          </cell>
          <cell r="P2384" t="str">
            <v/>
          </cell>
          <cell r="Q2384" t="str">
            <v/>
          </cell>
          <cell r="T2384" t="str">
            <v/>
          </cell>
          <cell r="U2384" t="str">
            <v/>
          </cell>
          <cell r="W2384" t="str">
            <v/>
          </cell>
          <cell r="X2384" t="str">
            <v/>
          </cell>
          <cell r="AB2384">
            <v>0</v>
          </cell>
          <cell r="AC2384">
            <v>0</v>
          </cell>
          <cell r="AD2384">
            <v>0</v>
          </cell>
          <cell r="AJ2384">
            <v>0</v>
          </cell>
          <cell r="AK2384">
            <v>0</v>
          </cell>
        </row>
        <row r="2385">
          <cell r="B2385" t="str">
            <v/>
          </cell>
          <cell r="H2385" t="str">
            <v/>
          </cell>
          <cell r="J2385" t="str">
            <v/>
          </cell>
          <cell r="N2385" t="str">
            <v/>
          </cell>
          <cell r="O2385" t="str">
            <v/>
          </cell>
          <cell r="P2385" t="str">
            <v/>
          </cell>
          <cell r="Q2385" t="str">
            <v/>
          </cell>
          <cell r="T2385" t="str">
            <v/>
          </cell>
          <cell r="U2385" t="str">
            <v/>
          </cell>
          <cell r="W2385" t="str">
            <v/>
          </cell>
          <cell r="X2385" t="str">
            <v/>
          </cell>
          <cell r="AB2385">
            <v>0</v>
          </cell>
          <cell r="AC2385">
            <v>0</v>
          </cell>
          <cell r="AD2385">
            <v>0</v>
          </cell>
          <cell r="AJ2385">
            <v>0</v>
          </cell>
          <cell r="AK2385">
            <v>0</v>
          </cell>
        </row>
        <row r="2386">
          <cell r="B2386" t="str">
            <v/>
          </cell>
          <cell r="H2386" t="str">
            <v/>
          </cell>
          <cell r="J2386" t="str">
            <v/>
          </cell>
          <cell r="N2386" t="str">
            <v/>
          </cell>
          <cell r="O2386" t="str">
            <v/>
          </cell>
          <cell r="P2386" t="str">
            <v/>
          </cell>
          <cell r="Q2386" t="str">
            <v/>
          </cell>
          <cell r="T2386" t="str">
            <v/>
          </cell>
          <cell r="U2386" t="str">
            <v/>
          </cell>
          <cell r="W2386" t="str">
            <v/>
          </cell>
          <cell r="X2386" t="str">
            <v/>
          </cell>
          <cell r="AB2386">
            <v>0</v>
          </cell>
          <cell r="AC2386">
            <v>0</v>
          </cell>
          <cell r="AD2386">
            <v>0</v>
          </cell>
          <cell r="AJ2386">
            <v>0</v>
          </cell>
          <cell r="AK2386">
            <v>0</v>
          </cell>
        </row>
        <row r="2387">
          <cell r="B2387" t="str">
            <v/>
          </cell>
          <cell r="H2387" t="str">
            <v/>
          </cell>
          <cell r="J2387" t="str">
            <v/>
          </cell>
          <cell r="N2387" t="str">
            <v/>
          </cell>
          <cell r="O2387" t="str">
            <v/>
          </cell>
          <cell r="P2387" t="str">
            <v/>
          </cell>
          <cell r="Q2387" t="str">
            <v/>
          </cell>
          <cell r="T2387" t="str">
            <v/>
          </cell>
          <cell r="U2387" t="str">
            <v/>
          </cell>
          <cell r="W2387" t="str">
            <v/>
          </cell>
          <cell r="X2387" t="str">
            <v/>
          </cell>
          <cell r="AB2387">
            <v>0</v>
          </cell>
          <cell r="AC2387">
            <v>0</v>
          </cell>
          <cell r="AD2387">
            <v>0</v>
          </cell>
          <cell r="AJ2387">
            <v>0</v>
          </cell>
          <cell r="AK2387">
            <v>0</v>
          </cell>
        </row>
        <row r="2388">
          <cell r="B2388" t="str">
            <v/>
          </cell>
          <cell r="H2388" t="str">
            <v/>
          </cell>
          <cell r="J2388" t="str">
            <v/>
          </cell>
          <cell r="N2388" t="str">
            <v/>
          </cell>
          <cell r="O2388" t="str">
            <v/>
          </cell>
          <cell r="P2388" t="str">
            <v/>
          </cell>
          <cell r="Q2388" t="str">
            <v/>
          </cell>
          <cell r="T2388" t="str">
            <v/>
          </cell>
          <cell r="U2388" t="str">
            <v/>
          </cell>
          <cell r="W2388" t="str">
            <v/>
          </cell>
          <cell r="X2388" t="str">
            <v/>
          </cell>
          <cell r="AB2388">
            <v>0</v>
          </cell>
          <cell r="AC2388">
            <v>0</v>
          </cell>
          <cell r="AD2388">
            <v>0</v>
          </cell>
          <cell r="AJ2388">
            <v>0</v>
          </cell>
          <cell r="AK2388">
            <v>0</v>
          </cell>
        </row>
        <row r="2389">
          <cell r="B2389" t="str">
            <v/>
          </cell>
          <cell r="H2389" t="str">
            <v/>
          </cell>
          <cell r="J2389" t="str">
            <v/>
          </cell>
          <cell r="N2389" t="str">
            <v/>
          </cell>
          <cell r="O2389" t="str">
            <v/>
          </cell>
          <cell r="P2389" t="str">
            <v/>
          </cell>
          <cell r="Q2389" t="str">
            <v/>
          </cell>
          <cell r="T2389" t="str">
            <v/>
          </cell>
          <cell r="U2389" t="str">
            <v/>
          </cell>
          <cell r="W2389" t="str">
            <v/>
          </cell>
          <cell r="X2389" t="str">
            <v/>
          </cell>
          <cell r="AB2389">
            <v>0</v>
          </cell>
          <cell r="AC2389">
            <v>0</v>
          </cell>
          <cell r="AD2389">
            <v>0</v>
          </cell>
          <cell r="AJ2389">
            <v>0</v>
          </cell>
          <cell r="AK2389">
            <v>0</v>
          </cell>
        </row>
        <row r="2390">
          <cell r="B2390" t="str">
            <v/>
          </cell>
          <cell r="H2390" t="str">
            <v/>
          </cell>
          <cell r="J2390" t="str">
            <v/>
          </cell>
          <cell r="N2390" t="str">
            <v/>
          </cell>
          <cell r="O2390" t="str">
            <v/>
          </cell>
          <cell r="P2390" t="str">
            <v/>
          </cell>
          <cell r="Q2390" t="str">
            <v/>
          </cell>
          <cell r="T2390" t="str">
            <v/>
          </cell>
          <cell r="U2390" t="str">
            <v/>
          </cell>
          <cell r="W2390" t="str">
            <v/>
          </cell>
          <cell r="X2390" t="str">
            <v/>
          </cell>
          <cell r="AB2390">
            <v>0</v>
          </cell>
          <cell r="AC2390">
            <v>0</v>
          </cell>
          <cell r="AD2390">
            <v>0</v>
          </cell>
          <cell r="AJ2390">
            <v>0</v>
          </cell>
          <cell r="AK2390">
            <v>0</v>
          </cell>
        </row>
        <row r="2391">
          <cell r="B2391" t="str">
            <v/>
          </cell>
          <cell r="H2391" t="str">
            <v/>
          </cell>
          <cell r="J2391" t="str">
            <v/>
          </cell>
          <cell r="N2391" t="str">
            <v/>
          </cell>
          <cell r="O2391" t="str">
            <v/>
          </cell>
          <cell r="P2391" t="str">
            <v/>
          </cell>
          <cell r="Q2391" t="str">
            <v/>
          </cell>
          <cell r="T2391" t="str">
            <v/>
          </cell>
          <cell r="U2391" t="str">
            <v/>
          </cell>
          <cell r="W2391" t="str">
            <v/>
          </cell>
          <cell r="X2391" t="str">
            <v/>
          </cell>
          <cell r="AB2391">
            <v>0</v>
          </cell>
          <cell r="AC2391">
            <v>0</v>
          </cell>
          <cell r="AD2391">
            <v>0</v>
          </cell>
          <cell r="AJ2391">
            <v>0</v>
          </cell>
          <cell r="AK2391">
            <v>0</v>
          </cell>
        </row>
        <row r="2392">
          <cell r="B2392" t="str">
            <v/>
          </cell>
          <cell r="H2392" t="str">
            <v/>
          </cell>
          <cell r="J2392" t="str">
            <v/>
          </cell>
          <cell r="N2392" t="str">
            <v/>
          </cell>
          <cell r="O2392" t="str">
            <v/>
          </cell>
          <cell r="P2392" t="str">
            <v/>
          </cell>
          <cell r="Q2392" t="str">
            <v/>
          </cell>
          <cell r="T2392" t="str">
            <v/>
          </cell>
          <cell r="U2392" t="str">
            <v/>
          </cell>
          <cell r="W2392" t="str">
            <v/>
          </cell>
          <cell r="X2392" t="str">
            <v/>
          </cell>
          <cell r="AB2392">
            <v>0</v>
          </cell>
          <cell r="AC2392">
            <v>0</v>
          </cell>
          <cell r="AD2392">
            <v>0</v>
          </cell>
          <cell r="AJ2392">
            <v>0</v>
          </cell>
          <cell r="AK2392">
            <v>0</v>
          </cell>
        </row>
        <row r="2393">
          <cell r="B2393" t="str">
            <v/>
          </cell>
          <cell r="H2393" t="str">
            <v/>
          </cell>
          <cell r="J2393" t="str">
            <v/>
          </cell>
          <cell r="N2393" t="str">
            <v/>
          </cell>
          <cell r="O2393" t="str">
            <v/>
          </cell>
          <cell r="P2393" t="str">
            <v/>
          </cell>
          <cell r="Q2393" t="str">
            <v/>
          </cell>
          <cell r="T2393" t="str">
            <v/>
          </cell>
          <cell r="U2393" t="str">
            <v/>
          </cell>
          <cell r="W2393" t="str">
            <v/>
          </cell>
          <cell r="X2393" t="str">
            <v/>
          </cell>
          <cell r="AB2393">
            <v>0</v>
          </cell>
          <cell r="AC2393">
            <v>0</v>
          </cell>
          <cell r="AD2393">
            <v>0</v>
          </cell>
          <cell r="AJ2393">
            <v>0</v>
          </cell>
          <cell r="AK2393">
            <v>0</v>
          </cell>
        </row>
        <row r="2394">
          <cell r="B2394" t="str">
            <v/>
          </cell>
          <cell r="H2394" t="str">
            <v/>
          </cell>
          <cell r="J2394" t="str">
            <v/>
          </cell>
          <cell r="N2394" t="str">
            <v/>
          </cell>
          <cell r="O2394" t="str">
            <v/>
          </cell>
          <cell r="P2394" t="str">
            <v/>
          </cell>
          <cell r="Q2394" t="str">
            <v/>
          </cell>
          <cell r="T2394" t="str">
            <v/>
          </cell>
          <cell r="U2394" t="str">
            <v/>
          </cell>
          <cell r="W2394" t="str">
            <v/>
          </cell>
          <cell r="X2394" t="str">
            <v/>
          </cell>
          <cell r="AB2394">
            <v>0</v>
          </cell>
          <cell r="AC2394">
            <v>0</v>
          </cell>
          <cell r="AD2394">
            <v>0</v>
          </cell>
          <cell r="AJ2394">
            <v>0</v>
          </cell>
          <cell r="AK2394">
            <v>0</v>
          </cell>
        </row>
        <row r="2395">
          <cell r="B2395" t="str">
            <v/>
          </cell>
          <cell r="H2395" t="str">
            <v/>
          </cell>
          <cell r="J2395" t="str">
            <v/>
          </cell>
          <cell r="N2395" t="str">
            <v/>
          </cell>
          <cell r="O2395" t="str">
            <v/>
          </cell>
          <cell r="P2395" t="str">
            <v/>
          </cell>
          <cell r="Q2395" t="str">
            <v/>
          </cell>
          <cell r="T2395" t="str">
            <v/>
          </cell>
          <cell r="U2395" t="str">
            <v/>
          </cell>
          <cell r="W2395" t="str">
            <v/>
          </cell>
          <cell r="X2395" t="str">
            <v/>
          </cell>
          <cell r="AB2395">
            <v>0</v>
          </cell>
          <cell r="AC2395">
            <v>0</v>
          </cell>
          <cell r="AD2395">
            <v>0</v>
          </cell>
          <cell r="AJ2395">
            <v>0</v>
          </cell>
          <cell r="AK2395">
            <v>0</v>
          </cell>
        </row>
        <row r="2396">
          <cell r="B2396" t="str">
            <v/>
          </cell>
          <cell r="H2396" t="str">
            <v/>
          </cell>
          <cell r="J2396" t="str">
            <v/>
          </cell>
          <cell r="N2396" t="str">
            <v/>
          </cell>
          <cell r="O2396" t="str">
            <v/>
          </cell>
          <cell r="P2396" t="str">
            <v/>
          </cell>
          <cell r="Q2396" t="str">
            <v/>
          </cell>
          <cell r="T2396" t="str">
            <v/>
          </cell>
          <cell r="U2396" t="str">
            <v/>
          </cell>
          <cell r="W2396" t="str">
            <v/>
          </cell>
          <cell r="X2396" t="str">
            <v/>
          </cell>
          <cell r="AB2396">
            <v>0</v>
          </cell>
          <cell r="AC2396">
            <v>0</v>
          </cell>
          <cell r="AD2396">
            <v>0</v>
          </cell>
          <cell r="AJ2396">
            <v>0</v>
          </cell>
          <cell r="AK2396">
            <v>0</v>
          </cell>
        </row>
        <row r="2397">
          <cell r="B2397" t="str">
            <v/>
          </cell>
          <cell r="H2397" t="str">
            <v/>
          </cell>
          <cell r="J2397" t="str">
            <v/>
          </cell>
          <cell r="N2397" t="str">
            <v/>
          </cell>
          <cell r="O2397" t="str">
            <v/>
          </cell>
          <cell r="P2397" t="str">
            <v/>
          </cell>
          <cell r="Q2397" t="str">
            <v/>
          </cell>
          <cell r="T2397" t="str">
            <v/>
          </cell>
          <cell r="U2397" t="str">
            <v/>
          </cell>
          <cell r="W2397" t="str">
            <v/>
          </cell>
          <cell r="X2397" t="str">
            <v/>
          </cell>
          <cell r="AB2397">
            <v>0</v>
          </cell>
          <cell r="AC2397">
            <v>0</v>
          </cell>
          <cell r="AD2397">
            <v>0</v>
          </cell>
          <cell r="AJ2397">
            <v>0</v>
          </cell>
          <cell r="AK2397">
            <v>0</v>
          </cell>
        </row>
        <row r="2398">
          <cell r="B2398" t="str">
            <v/>
          </cell>
          <cell r="H2398" t="str">
            <v/>
          </cell>
          <cell r="J2398" t="str">
            <v/>
          </cell>
          <cell r="N2398" t="str">
            <v/>
          </cell>
          <cell r="O2398" t="str">
            <v/>
          </cell>
          <cell r="P2398" t="str">
            <v/>
          </cell>
          <cell r="Q2398" t="str">
            <v/>
          </cell>
          <cell r="T2398" t="str">
            <v/>
          </cell>
          <cell r="U2398" t="str">
            <v/>
          </cell>
          <cell r="W2398" t="str">
            <v/>
          </cell>
          <cell r="X2398" t="str">
            <v/>
          </cell>
          <cell r="AB2398">
            <v>0</v>
          </cell>
          <cell r="AC2398">
            <v>0</v>
          </cell>
          <cell r="AD2398">
            <v>0</v>
          </cell>
          <cell r="AJ2398">
            <v>0</v>
          </cell>
          <cell r="AK2398">
            <v>0</v>
          </cell>
        </row>
        <row r="2399">
          <cell r="B2399" t="str">
            <v/>
          </cell>
          <cell r="H2399" t="str">
            <v/>
          </cell>
          <cell r="J2399" t="str">
            <v/>
          </cell>
          <cell r="N2399" t="str">
            <v/>
          </cell>
          <cell r="O2399" t="str">
            <v/>
          </cell>
          <cell r="P2399" t="str">
            <v/>
          </cell>
          <cell r="Q2399" t="str">
            <v/>
          </cell>
          <cell r="T2399" t="str">
            <v/>
          </cell>
          <cell r="U2399" t="str">
            <v/>
          </cell>
          <cell r="W2399" t="str">
            <v/>
          </cell>
          <cell r="X2399" t="str">
            <v/>
          </cell>
          <cell r="AB2399">
            <v>0</v>
          </cell>
          <cell r="AC2399">
            <v>0</v>
          </cell>
          <cell r="AD2399">
            <v>0</v>
          </cell>
          <cell r="AJ2399">
            <v>0</v>
          </cell>
          <cell r="AK2399">
            <v>0</v>
          </cell>
        </row>
        <row r="2400">
          <cell r="B2400" t="str">
            <v/>
          </cell>
          <cell r="H2400" t="str">
            <v/>
          </cell>
          <cell r="J2400" t="str">
            <v/>
          </cell>
          <cell r="N2400" t="str">
            <v/>
          </cell>
          <cell r="O2400" t="str">
            <v/>
          </cell>
          <cell r="P2400" t="str">
            <v/>
          </cell>
          <cell r="Q2400" t="str">
            <v/>
          </cell>
          <cell r="T2400" t="str">
            <v/>
          </cell>
          <cell r="U2400" t="str">
            <v/>
          </cell>
          <cell r="W2400" t="str">
            <v/>
          </cell>
          <cell r="X2400" t="str">
            <v/>
          </cell>
          <cell r="AB2400">
            <v>0</v>
          </cell>
          <cell r="AC2400">
            <v>0</v>
          </cell>
          <cell r="AD2400">
            <v>0</v>
          </cell>
          <cell r="AJ2400">
            <v>0</v>
          </cell>
          <cell r="AK2400">
            <v>0</v>
          </cell>
        </row>
        <row r="2401">
          <cell r="B2401" t="str">
            <v/>
          </cell>
          <cell r="H2401" t="str">
            <v/>
          </cell>
          <cell r="J2401" t="str">
            <v/>
          </cell>
          <cell r="N2401" t="str">
            <v/>
          </cell>
          <cell r="O2401" t="str">
            <v/>
          </cell>
          <cell r="P2401" t="str">
            <v/>
          </cell>
          <cell r="Q2401" t="str">
            <v/>
          </cell>
          <cell r="T2401" t="str">
            <v/>
          </cell>
          <cell r="U2401" t="str">
            <v/>
          </cell>
          <cell r="W2401" t="str">
            <v/>
          </cell>
          <cell r="X2401" t="str">
            <v/>
          </cell>
          <cell r="AB2401">
            <v>0</v>
          </cell>
          <cell r="AC2401">
            <v>0</v>
          </cell>
          <cell r="AD2401">
            <v>0</v>
          </cell>
          <cell r="AJ2401">
            <v>0</v>
          </cell>
          <cell r="AK2401">
            <v>0</v>
          </cell>
        </row>
        <row r="2402">
          <cell r="B2402" t="str">
            <v/>
          </cell>
          <cell r="H2402" t="str">
            <v/>
          </cell>
          <cell r="J2402" t="str">
            <v/>
          </cell>
          <cell r="N2402" t="str">
            <v/>
          </cell>
          <cell r="O2402" t="str">
            <v/>
          </cell>
          <cell r="P2402" t="str">
            <v/>
          </cell>
          <cell r="Q2402" t="str">
            <v/>
          </cell>
          <cell r="T2402" t="str">
            <v/>
          </cell>
          <cell r="U2402" t="str">
            <v/>
          </cell>
          <cell r="W2402" t="str">
            <v/>
          </cell>
          <cell r="X2402" t="str">
            <v/>
          </cell>
          <cell r="AB2402">
            <v>0</v>
          </cell>
          <cell r="AC2402">
            <v>0</v>
          </cell>
          <cell r="AD2402">
            <v>0</v>
          </cell>
          <cell r="AJ2402">
            <v>0</v>
          </cell>
          <cell r="AK2402">
            <v>0</v>
          </cell>
        </row>
        <row r="2403">
          <cell r="B2403" t="str">
            <v/>
          </cell>
          <cell r="H2403" t="str">
            <v/>
          </cell>
          <cell r="J2403" t="str">
            <v/>
          </cell>
          <cell r="N2403" t="str">
            <v/>
          </cell>
          <cell r="O2403" t="str">
            <v/>
          </cell>
          <cell r="P2403" t="str">
            <v/>
          </cell>
          <cell r="Q2403" t="str">
            <v/>
          </cell>
          <cell r="T2403" t="str">
            <v/>
          </cell>
          <cell r="U2403" t="str">
            <v/>
          </cell>
          <cell r="W2403" t="str">
            <v/>
          </cell>
          <cell r="X2403" t="str">
            <v/>
          </cell>
          <cell r="AB2403">
            <v>0</v>
          </cell>
          <cell r="AC2403">
            <v>0</v>
          </cell>
          <cell r="AD2403">
            <v>0</v>
          </cell>
          <cell r="AJ2403">
            <v>0</v>
          </cell>
          <cell r="AK2403">
            <v>0</v>
          </cell>
        </row>
        <row r="2404">
          <cell r="B2404" t="str">
            <v/>
          </cell>
          <cell r="H2404" t="str">
            <v/>
          </cell>
          <cell r="J2404" t="str">
            <v/>
          </cell>
          <cell r="N2404" t="str">
            <v/>
          </cell>
          <cell r="O2404" t="str">
            <v/>
          </cell>
          <cell r="P2404" t="str">
            <v/>
          </cell>
          <cell r="Q2404" t="str">
            <v/>
          </cell>
          <cell r="T2404" t="str">
            <v/>
          </cell>
          <cell r="U2404" t="str">
            <v/>
          </cell>
          <cell r="W2404" t="str">
            <v/>
          </cell>
          <cell r="X2404" t="str">
            <v/>
          </cell>
          <cell r="AB2404">
            <v>0</v>
          </cell>
          <cell r="AC2404">
            <v>0</v>
          </cell>
          <cell r="AD2404">
            <v>0</v>
          </cell>
          <cell r="AJ2404">
            <v>0</v>
          </cell>
          <cell r="AK2404">
            <v>0</v>
          </cell>
        </row>
        <row r="2405">
          <cell r="B2405" t="str">
            <v/>
          </cell>
          <cell r="H2405" t="str">
            <v/>
          </cell>
          <cell r="J2405" t="str">
            <v/>
          </cell>
          <cell r="N2405" t="str">
            <v/>
          </cell>
          <cell r="O2405" t="str">
            <v/>
          </cell>
          <cell r="P2405" t="str">
            <v/>
          </cell>
          <cell r="Q2405" t="str">
            <v/>
          </cell>
          <cell r="T2405" t="str">
            <v/>
          </cell>
          <cell r="U2405" t="str">
            <v/>
          </cell>
          <cell r="W2405" t="str">
            <v/>
          </cell>
          <cell r="X2405" t="str">
            <v/>
          </cell>
          <cell r="AB2405">
            <v>0</v>
          </cell>
          <cell r="AC2405">
            <v>0</v>
          </cell>
          <cell r="AD2405">
            <v>0</v>
          </cell>
          <cell r="AJ2405">
            <v>0</v>
          </cell>
          <cell r="AK2405">
            <v>0</v>
          </cell>
        </row>
        <row r="2406">
          <cell r="B2406" t="str">
            <v/>
          </cell>
          <cell r="H2406" t="str">
            <v/>
          </cell>
          <cell r="J2406" t="str">
            <v/>
          </cell>
          <cell r="N2406" t="str">
            <v/>
          </cell>
          <cell r="O2406" t="str">
            <v/>
          </cell>
          <cell r="P2406" t="str">
            <v/>
          </cell>
          <cell r="Q2406" t="str">
            <v/>
          </cell>
          <cell r="T2406" t="str">
            <v/>
          </cell>
          <cell r="U2406" t="str">
            <v/>
          </cell>
          <cell r="W2406" t="str">
            <v/>
          </cell>
          <cell r="X2406" t="str">
            <v/>
          </cell>
          <cell r="AB2406">
            <v>0</v>
          </cell>
          <cell r="AC2406">
            <v>0</v>
          </cell>
          <cell r="AD2406">
            <v>0</v>
          </cell>
          <cell r="AJ2406">
            <v>0</v>
          </cell>
          <cell r="AK2406">
            <v>0</v>
          </cell>
        </row>
        <row r="2407">
          <cell r="B2407" t="str">
            <v/>
          </cell>
          <cell r="H2407" t="str">
            <v/>
          </cell>
          <cell r="J2407" t="str">
            <v/>
          </cell>
          <cell r="N2407" t="str">
            <v/>
          </cell>
          <cell r="O2407" t="str">
            <v/>
          </cell>
          <cell r="P2407" t="str">
            <v/>
          </cell>
          <cell r="Q2407" t="str">
            <v/>
          </cell>
          <cell r="T2407" t="str">
            <v/>
          </cell>
          <cell r="U2407" t="str">
            <v/>
          </cell>
          <cell r="W2407" t="str">
            <v/>
          </cell>
          <cell r="X2407" t="str">
            <v/>
          </cell>
          <cell r="AB2407">
            <v>0</v>
          </cell>
          <cell r="AC2407">
            <v>0</v>
          </cell>
          <cell r="AD2407">
            <v>0</v>
          </cell>
          <cell r="AJ2407">
            <v>0</v>
          </cell>
          <cell r="AK2407">
            <v>0</v>
          </cell>
        </row>
        <row r="2408">
          <cell r="B2408" t="str">
            <v/>
          </cell>
          <cell r="H2408" t="str">
            <v/>
          </cell>
          <cell r="J2408" t="str">
            <v/>
          </cell>
          <cell r="N2408" t="str">
            <v/>
          </cell>
          <cell r="O2408" t="str">
            <v/>
          </cell>
          <cell r="P2408" t="str">
            <v/>
          </cell>
          <cell r="Q2408" t="str">
            <v/>
          </cell>
          <cell r="T2408" t="str">
            <v/>
          </cell>
          <cell r="U2408" t="str">
            <v/>
          </cell>
          <cell r="W2408" t="str">
            <v/>
          </cell>
          <cell r="X2408" t="str">
            <v/>
          </cell>
          <cell r="AB2408">
            <v>0</v>
          </cell>
          <cell r="AC2408">
            <v>0</v>
          </cell>
          <cell r="AD2408">
            <v>0</v>
          </cell>
          <cell r="AJ2408">
            <v>0</v>
          </cell>
          <cell r="AK2408">
            <v>0</v>
          </cell>
        </row>
        <row r="2409">
          <cell r="B2409" t="str">
            <v/>
          </cell>
          <cell r="H2409" t="str">
            <v/>
          </cell>
          <cell r="J2409" t="str">
            <v/>
          </cell>
          <cell r="N2409" t="str">
            <v/>
          </cell>
          <cell r="O2409" t="str">
            <v/>
          </cell>
          <cell r="P2409" t="str">
            <v/>
          </cell>
          <cell r="Q2409" t="str">
            <v/>
          </cell>
          <cell r="T2409" t="str">
            <v/>
          </cell>
          <cell r="U2409" t="str">
            <v/>
          </cell>
          <cell r="W2409" t="str">
            <v/>
          </cell>
          <cell r="X2409" t="str">
            <v/>
          </cell>
          <cell r="AB2409">
            <v>0</v>
          </cell>
          <cell r="AC2409">
            <v>0</v>
          </cell>
          <cell r="AD2409">
            <v>0</v>
          </cell>
          <cell r="AJ2409">
            <v>0</v>
          </cell>
          <cell r="AK2409">
            <v>0</v>
          </cell>
        </row>
        <row r="2410">
          <cell r="B2410" t="str">
            <v/>
          </cell>
          <cell r="H2410" t="str">
            <v/>
          </cell>
          <cell r="J2410" t="str">
            <v/>
          </cell>
          <cell r="N2410" t="str">
            <v/>
          </cell>
          <cell r="O2410" t="str">
            <v/>
          </cell>
          <cell r="P2410" t="str">
            <v/>
          </cell>
          <cell r="Q2410" t="str">
            <v/>
          </cell>
          <cell r="T2410" t="str">
            <v/>
          </cell>
          <cell r="U2410" t="str">
            <v/>
          </cell>
          <cell r="W2410" t="str">
            <v/>
          </cell>
          <cell r="X2410" t="str">
            <v/>
          </cell>
          <cell r="AB2410">
            <v>0</v>
          </cell>
          <cell r="AC2410">
            <v>0</v>
          </cell>
          <cell r="AD2410">
            <v>0</v>
          </cell>
          <cell r="AJ2410">
            <v>0</v>
          </cell>
          <cell r="AK2410">
            <v>0</v>
          </cell>
        </row>
        <row r="2411">
          <cell r="B2411" t="str">
            <v/>
          </cell>
          <cell r="H2411" t="str">
            <v/>
          </cell>
          <cell r="J2411" t="str">
            <v/>
          </cell>
          <cell r="N2411" t="str">
            <v/>
          </cell>
          <cell r="O2411" t="str">
            <v/>
          </cell>
          <cell r="P2411" t="str">
            <v/>
          </cell>
          <cell r="Q2411" t="str">
            <v/>
          </cell>
          <cell r="T2411" t="str">
            <v/>
          </cell>
          <cell r="U2411" t="str">
            <v/>
          </cell>
          <cell r="W2411" t="str">
            <v/>
          </cell>
          <cell r="X2411" t="str">
            <v/>
          </cell>
          <cell r="AB2411">
            <v>0</v>
          </cell>
          <cell r="AC2411">
            <v>0</v>
          </cell>
          <cell r="AD2411">
            <v>0</v>
          </cell>
          <cell r="AJ2411">
            <v>0</v>
          </cell>
          <cell r="AK2411">
            <v>0</v>
          </cell>
        </row>
        <row r="2412">
          <cell r="B2412" t="str">
            <v/>
          </cell>
          <cell r="H2412" t="str">
            <v/>
          </cell>
          <cell r="J2412" t="str">
            <v/>
          </cell>
          <cell r="N2412" t="str">
            <v/>
          </cell>
          <cell r="O2412" t="str">
            <v/>
          </cell>
          <cell r="P2412" t="str">
            <v/>
          </cell>
          <cell r="Q2412" t="str">
            <v/>
          </cell>
          <cell r="T2412" t="str">
            <v/>
          </cell>
          <cell r="U2412" t="str">
            <v/>
          </cell>
          <cell r="W2412" t="str">
            <v/>
          </cell>
          <cell r="X2412" t="str">
            <v/>
          </cell>
          <cell r="AB2412">
            <v>0</v>
          </cell>
          <cell r="AC2412">
            <v>0</v>
          </cell>
          <cell r="AD2412">
            <v>0</v>
          </cell>
          <cell r="AJ2412">
            <v>0</v>
          </cell>
          <cell r="AK2412">
            <v>0</v>
          </cell>
        </row>
        <row r="2413">
          <cell r="B2413" t="str">
            <v/>
          </cell>
          <cell r="H2413" t="str">
            <v/>
          </cell>
          <cell r="J2413" t="str">
            <v/>
          </cell>
          <cell r="N2413" t="str">
            <v/>
          </cell>
          <cell r="O2413" t="str">
            <v/>
          </cell>
          <cell r="P2413" t="str">
            <v/>
          </cell>
          <cell r="Q2413" t="str">
            <v/>
          </cell>
          <cell r="T2413" t="str">
            <v/>
          </cell>
          <cell r="U2413" t="str">
            <v/>
          </cell>
          <cell r="W2413" t="str">
            <v/>
          </cell>
          <cell r="X2413" t="str">
            <v/>
          </cell>
          <cell r="AB2413">
            <v>0</v>
          </cell>
          <cell r="AC2413">
            <v>0</v>
          </cell>
          <cell r="AD2413">
            <v>0</v>
          </cell>
          <cell r="AJ2413">
            <v>0</v>
          </cell>
          <cell r="AK2413">
            <v>0</v>
          </cell>
        </row>
        <row r="2414">
          <cell r="B2414" t="str">
            <v/>
          </cell>
          <cell r="H2414" t="str">
            <v/>
          </cell>
          <cell r="J2414" t="str">
            <v/>
          </cell>
          <cell r="N2414" t="str">
            <v/>
          </cell>
          <cell r="O2414" t="str">
            <v/>
          </cell>
          <cell r="P2414" t="str">
            <v/>
          </cell>
          <cell r="Q2414" t="str">
            <v/>
          </cell>
          <cell r="T2414" t="str">
            <v/>
          </cell>
          <cell r="U2414" t="str">
            <v/>
          </cell>
          <cell r="W2414" t="str">
            <v/>
          </cell>
          <cell r="X2414" t="str">
            <v/>
          </cell>
          <cell r="AB2414">
            <v>0</v>
          </cell>
          <cell r="AC2414">
            <v>0</v>
          </cell>
          <cell r="AD2414">
            <v>0</v>
          </cell>
          <cell r="AJ2414">
            <v>0</v>
          </cell>
          <cell r="AK2414">
            <v>0</v>
          </cell>
        </row>
        <row r="2415">
          <cell r="B2415" t="str">
            <v/>
          </cell>
          <cell r="H2415" t="str">
            <v/>
          </cell>
          <cell r="J2415" t="str">
            <v/>
          </cell>
          <cell r="N2415" t="str">
            <v/>
          </cell>
          <cell r="O2415" t="str">
            <v/>
          </cell>
          <cell r="P2415" t="str">
            <v/>
          </cell>
          <cell r="Q2415" t="str">
            <v/>
          </cell>
          <cell r="T2415" t="str">
            <v/>
          </cell>
          <cell r="U2415" t="str">
            <v/>
          </cell>
          <cell r="W2415" t="str">
            <v/>
          </cell>
          <cell r="X2415" t="str">
            <v/>
          </cell>
          <cell r="AB2415">
            <v>0</v>
          </cell>
          <cell r="AC2415">
            <v>0</v>
          </cell>
          <cell r="AD2415">
            <v>0</v>
          </cell>
          <cell r="AJ2415">
            <v>0</v>
          </cell>
          <cell r="AK2415">
            <v>0</v>
          </cell>
        </row>
        <row r="2416">
          <cell r="B2416" t="str">
            <v/>
          </cell>
          <cell r="H2416" t="str">
            <v/>
          </cell>
          <cell r="J2416" t="str">
            <v/>
          </cell>
          <cell r="N2416" t="str">
            <v/>
          </cell>
          <cell r="O2416" t="str">
            <v/>
          </cell>
          <cell r="P2416" t="str">
            <v/>
          </cell>
          <cell r="Q2416" t="str">
            <v/>
          </cell>
          <cell r="T2416" t="str">
            <v/>
          </cell>
          <cell r="U2416" t="str">
            <v/>
          </cell>
          <cell r="W2416" t="str">
            <v/>
          </cell>
          <cell r="X2416" t="str">
            <v/>
          </cell>
          <cell r="AB2416">
            <v>0</v>
          </cell>
          <cell r="AC2416">
            <v>0</v>
          </cell>
          <cell r="AD2416">
            <v>0</v>
          </cell>
          <cell r="AJ2416">
            <v>0</v>
          </cell>
          <cell r="AK2416">
            <v>0</v>
          </cell>
        </row>
        <row r="2417">
          <cell r="B2417" t="str">
            <v/>
          </cell>
          <cell r="H2417" t="str">
            <v/>
          </cell>
          <cell r="J2417" t="str">
            <v/>
          </cell>
          <cell r="N2417" t="str">
            <v/>
          </cell>
          <cell r="O2417" t="str">
            <v/>
          </cell>
          <cell r="P2417" t="str">
            <v/>
          </cell>
          <cell r="Q2417" t="str">
            <v/>
          </cell>
          <cell r="T2417" t="str">
            <v/>
          </cell>
          <cell r="U2417" t="str">
            <v/>
          </cell>
          <cell r="W2417" t="str">
            <v/>
          </cell>
          <cell r="X2417" t="str">
            <v/>
          </cell>
          <cell r="AB2417">
            <v>0</v>
          </cell>
          <cell r="AC2417">
            <v>0</v>
          </cell>
          <cell r="AD2417">
            <v>0</v>
          </cell>
          <cell r="AJ2417">
            <v>0</v>
          </cell>
          <cell r="AK2417">
            <v>0</v>
          </cell>
        </row>
        <row r="2418">
          <cell r="B2418" t="str">
            <v/>
          </cell>
          <cell r="H2418" t="str">
            <v/>
          </cell>
          <cell r="J2418" t="str">
            <v/>
          </cell>
          <cell r="N2418" t="str">
            <v/>
          </cell>
          <cell r="O2418" t="str">
            <v/>
          </cell>
          <cell r="P2418" t="str">
            <v/>
          </cell>
          <cell r="Q2418" t="str">
            <v/>
          </cell>
          <cell r="T2418" t="str">
            <v/>
          </cell>
          <cell r="U2418" t="str">
            <v/>
          </cell>
          <cell r="W2418" t="str">
            <v/>
          </cell>
          <cell r="X2418" t="str">
            <v/>
          </cell>
          <cell r="AB2418">
            <v>0</v>
          </cell>
          <cell r="AC2418">
            <v>0</v>
          </cell>
          <cell r="AD2418">
            <v>0</v>
          </cell>
          <cell r="AJ2418">
            <v>0</v>
          </cell>
          <cell r="AK2418">
            <v>0</v>
          </cell>
        </row>
        <row r="2419">
          <cell r="B2419" t="str">
            <v/>
          </cell>
          <cell r="H2419" t="str">
            <v/>
          </cell>
          <cell r="J2419" t="str">
            <v/>
          </cell>
          <cell r="N2419" t="str">
            <v/>
          </cell>
          <cell r="O2419" t="str">
            <v/>
          </cell>
          <cell r="P2419" t="str">
            <v/>
          </cell>
          <cell r="Q2419" t="str">
            <v/>
          </cell>
          <cell r="T2419" t="str">
            <v/>
          </cell>
          <cell r="U2419" t="str">
            <v/>
          </cell>
          <cell r="W2419" t="str">
            <v/>
          </cell>
          <cell r="X2419" t="str">
            <v/>
          </cell>
          <cell r="AB2419">
            <v>0</v>
          </cell>
          <cell r="AC2419">
            <v>0</v>
          </cell>
          <cell r="AD2419">
            <v>0</v>
          </cell>
          <cell r="AJ2419">
            <v>0</v>
          </cell>
          <cell r="AK2419">
            <v>0</v>
          </cell>
        </row>
        <row r="2420">
          <cell r="B2420" t="str">
            <v/>
          </cell>
          <cell r="H2420" t="str">
            <v/>
          </cell>
          <cell r="J2420" t="str">
            <v/>
          </cell>
          <cell r="N2420" t="str">
            <v/>
          </cell>
          <cell r="O2420" t="str">
            <v/>
          </cell>
          <cell r="P2420" t="str">
            <v/>
          </cell>
          <cell r="Q2420" t="str">
            <v/>
          </cell>
          <cell r="T2420" t="str">
            <v/>
          </cell>
          <cell r="U2420" t="str">
            <v/>
          </cell>
          <cell r="W2420" t="str">
            <v/>
          </cell>
          <cell r="X2420" t="str">
            <v/>
          </cell>
          <cell r="AB2420">
            <v>0</v>
          </cell>
          <cell r="AC2420">
            <v>0</v>
          </cell>
          <cell r="AD2420">
            <v>0</v>
          </cell>
          <cell r="AJ2420">
            <v>0</v>
          </cell>
          <cell r="AK2420">
            <v>0</v>
          </cell>
        </row>
        <row r="2421">
          <cell r="B2421" t="str">
            <v/>
          </cell>
          <cell r="H2421" t="str">
            <v/>
          </cell>
          <cell r="J2421" t="str">
            <v/>
          </cell>
          <cell r="N2421" t="str">
            <v/>
          </cell>
          <cell r="O2421" t="str">
            <v/>
          </cell>
          <cell r="P2421" t="str">
            <v/>
          </cell>
          <cell r="Q2421" t="str">
            <v/>
          </cell>
          <cell r="T2421" t="str">
            <v/>
          </cell>
          <cell r="U2421" t="str">
            <v/>
          </cell>
          <cell r="W2421" t="str">
            <v/>
          </cell>
          <cell r="X2421" t="str">
            <v/>
          </cell>
          <cell r="AB2421">
            <v>0</v>
          </cell>
          <cell r="AC2421">
            <v>0</v>
          </cell>
          <cell r="AD2421">
            <v>0</v>
          </cell>
          <cell r="AJ2421">
            <v>0</v>
          </cell>
          <cell r="AK2421">
            <v>0</v>
          </cell>
        </row>
        <row r="2422">
          <cell r="B2422" t="str">
            <v/>
          </cell>
          <cell r="H2422" t="str">
            <v/>
          </cell>
          <cell r="J2422" t="str">
            <v/>
          </cell>
          <cell r="N2422" t="str">
            <v/>
          </cell>
          <cell r="O2422" t="str">
            <v/>
          </cell>
          <cell r="P2422" t="str">
            <v/>
          </cell>
          <cell r="Q2422" t="str">
            <v/>
          </cell>
          <cell r="T2422" t="str">
            <v/>
          </cell>
          <cell r="U2422" t="str">
            <v/>
          </cell>
          <cell r="W2422" t="str">
            <v/>
          </cell>
          <cell r="X2422" t="str">
            <v/>
          </cell>
          <cell r="AB2422">
            <v>0</v>
          </cell>
          <cell r="AC2422">
            <v>0</v>
          </cell>
          <cell r="AD2422">
            <v>0</v>
          </cell>
          <cell r="AJ2422">
            <v>0</v>
          </cell>
          <cell r="AK2422">
            <v>0</v>
          </cell>
        </row>
        <row r="2423">
          <cell r="B2423" t="str">
            <v/>
          </cell>
          <cell r="H2423" t="str">
            <v/>
          </cell>
          <cell r="J2423" t="str">
            <v/>
          </cell>
          <cell r="N2423" t="str">
            <v/>
          </cell>
          <cell r="O2423" t="str">
            <v/>
          </cell>
          <cell r="P2423" t="str">
            <v/>
          </cell>
          <cell r="Q2423" t="str">
            <v/>
          </cell>
          <cell r="T2423" t="str">
            <v/>
          </cell>
          <cell r="U2423" t="str">
            <v/>
          </cell>
          <cell r="W2423" t="str">
            <v/>
          </cell>
          <cell r="X2423" t="str">
            <v/>
          </cell>
          <cell r="AB2423">
            <v>0</v>
          </cell>
          <cell r="AC2423">
            <v>0</v>
          </cell>
          <cell r="AD2423">
            <v>0</v>
          </cell>
          <cell r="AJ2423">
            <v>0</v>
          </cell>
          <cell r="AK2423">
            <v>0</v>
          </cell>
        </row>
        <row r="2424">
          <cell r="B2424" t="str">
            <v/>
          </cell>
          <cell r="H2424" t="str">
            <v/>
          </cell>
          <cell r="J2424" t="str">
            <v/>
          </cell>
          <cell r="N2424" t="str">
            <v/>
          </cell>
          <cell r="O2424" t="str">
            <v/>
          </cell>
          <cell r="P2424" t="str">
            <v/>
          </cell>
          <cell r="Q2424" t="str">
            <v/>
          </cell>
          <cell r="T2424" t="str">
            <v/>
          </cell>
          <cell r="U2424" t="str">
            <v/>
          </cell>
          <cell r="W2424" t="str">
            <v/>
          </cell>
          <cell r="X2424" t="str">
            <v/>
          </cell>
          <cell r="AB2424">
            <v>0</v>
          </cell>
          <cell r="AC2424">
            <v>0</v>
          </cell>
          <cell r="AD2424">
            <v>0</v>
          </cell>
          <cell r="AJ2424">
            <v>0</v>
          </cell>
          <cell r="AK2424">
            <v>0</v>
          </cell>
        </row>
        <row r="2425">
          <cell r="B2425" t="str">
            <v/>
          </cell>
          <cell r="H2425" t="str">
            <v/>
          </cell>
          <cell r="J2425" t="str">
            <v/>
          </cell>
          <cell r="N2425" t="str">
            <v/>
          </cell>
          <cell r="O2425" t="str">
            <v/>
          </cell>
          <cell r="P2425" t="str">
            <v/>
          </cell>
          <cell r="Q2425" t="str">
            <v/>
          </cell>
          <cell r="T2425" t="str">
            <v/>
          </cell>
          <cell r="U2425" t="str">
            <v/>
          </cell>
          <cell r="W2425" t="str">
            <v/>
          </cell>
          <cell r="X2425" t="str">
            <v/>
          </cell>
          <cell r="AB2425">
            <v>0</v>
          </cell>
          <cell r="AC2425">
            <v>0</v>
          </cell>
          <cell r="AD2425">
            <v>0</v>
          </cell>
          <cell r="AJ2425">
            <v>0</v>
          </cell>
          <cell r="AK2425">
            <v>0</v>
          </cell>
        </row>
        <row r="2426">
          <cell r="B2426" t="str">
            <v/>
          </cell>
          <cell r="H2426" t="str">
            <v/>
          </cell>
          <cell r="J2426" t="str">
            <v/>
          </cell>
          <cell r="N2426" t="str">
            <v/>
          </cell>
          <cell r="O2426" t="str">
            <v/>
          </cell>
          <cell r="P2426" t="str">
            <v/>
          </cell>
          <cell r="Q2426" t="str">
            <v/>
          </cell>
          <cell r="T2426" t="str">
            <v/>
          </cell>
          <cell r="U2426" t="str">
            <v/>
          </cell>
          <cell r="W2426" t="str">
            <v/>
          </cell>
          <cell r="X2426" t="str">
            <v/>
          </cell>
          <cell r="AB2426">
            <v>0</v>
          </cell>
          <cell r="AC2426">
            <v>0</v>
          </cell>
          <cell r="AD2426">
            <v>0</v>
          </cell>
          <cell r="AJ2426">
            <v>0</v>
          </cell>
          <cell r="AK2426">
            <v>0</v>
          </cell>
        </row>
        <row r="2427">
          <cell r="B2427" t="str">
            <v/>
          </cell>
          <cell r="H2427" t="str">
            <v/>
          </cell>
          <cell r="J2427" t="str">
            <v/>
          </cell>
          <cell r="N2427" t="str">
            <v/>
          </cell>
          <cell r="O2427" t="str">
            <v/>
          </cell>
          <cell r="P2427" t="str">
            <v/>
          </cell>
          <cell r="Q2427" t="str">
            <v/>
          </cell>
          <cell r="T2427" t="str">
            <v/>
          </cell>
          <cell r="U2427" t="str">
            <v/>
          </cell>
          <cell r="W2427" t="str">
            <v/>
          </cell>
          <cell r="X2427" t="str">
            <v/>
          </cell>
          <cell r="AB2427">
            <v>0</v>
          </cell>
          <cell r="AC2427">
            <v>0</v>
          </cell>
          <cell r="AD2427">
            <v>0</v>
          </cell>
          <cell r="AJ2427">
            <v>0</v>
          </cell>
          <cell r="AK2427">
            <v>0</v>
          </cell>
        </row>
        <row r="2428">
          <cell r="B2428" t="str">
            <v/>
          </cell>
          <cell r="H2428" t="str">
            <v/>
          </cell>
          <cell r="J2428" t="str">
            <v/>
          </cell>
          <cell r="N2428" t="str">
            <v/>
          </cell>
          <cell r="O2428" t="str">
            <v/>
          </cell>
          <cell r="P2428" t="str">
            <v/>
          </cell>
          <cell r="Q2428" t="str">
            <v/>
          </cell>
          <cell r="T2428" t="str">
            <v/>
          </cell>
          <cell r="U2428" t="str">
            <v/>
          </cell>
          <cell r="W2428" t="str">
            <v/>
          </cell>
          <cell r="X2428" t="str">
            <v/>
          </cell>
          <cell r="AB2428">
            <v>0</v>
          </cell>
          <cell r="AC2428">
            <v>0</v>
          </cell>
          <cell r="AD2428">
            <v>0</v>
          </cell>
          <cell r="AJ2428">
            <v>0</v>
          </cell>
          <cell r="AK2428">
            <v>0</v>
          </cell>
        </row>
        <row r="2429">
          <cell r="B2429" t="str">
            <v/>
          </cell>
          <cell r="H2429" t="str">
            <v/>
          </cell>
          <cell r="J2429" t="str">
            <v/>
          </cell>
          <cell r="N2429" t="str">
            <v/>
          </cell>
          <cell r="O2429" t="str">
            <v/>
          </cell>
          <cell r="P2429" t="str">
            <v/>
          </cell>
          <cell r="Q2429" t="str">
            <v/>
          </cell>
          <cell r="T2429" t="str">
            <v/>
          </cell>
          <cell r="U2429" t="str">
            <v/>
          </cell>
          <cell r="W2429" t="str">
            <v/>
          </cell>
          <cell r="X2429" t="str">
            <v/>
          </cell>
          <cell r="AB2429">
            <v>0</v>
          </cell>
          <cell r="AC2429">
            <v>0</v>
          </cell>
          <cell r="AD2429">
            <v>0</v>
          </cell>
          <cell r="AJ2429">
            <v>0</v>
          </cell>
          <cell r="AK2429">
            <v>0</v>
          </cell>
        </row>
        <row r="2430">
          <cell r="B2430" t="str">
            <v/>
          </cell>
          <cell r="H2430" t="str">
            <v/>
          </cell>
          <cell r="J2430" t="str">
            <v/>
          </cell>
          <cell r="N2430" t="str">
            <v/>
          </cell>
          <cell r="O2430" t="str">
            <v/>
          </cell>
          <cell r="P2430" t="str">
            <v/>
          </cell>
          <cell r="Q2430" t="str">
            <v/>
          </cell>
          <cell r="T2430" t="str">
            <v/>
          </cell>
          <cell r="U2430" t="str">
            <v/>
          </cell>
          <cell r="W2430" t="str">
            <v/>
          </cell>
          <cell r="X2430" t="str">
            <v/>
          </cell>
          <cell r="AB2430">
            <v>0</v>
          </cell>
          <cell r="AC2430">
            <v>0</v>
          </cell>
          <cell r="AD2430">
            <v>0</v>
          </cell>
          <cell r="AJ2430">
            <v>0</v>
          </cell>
          <cell r="AK2430">
            <v>0</v>
          </cell>
        </row>
        <row r="2431">
          <cell r="B2431" t="str">
            <v/>
          </cell>
          <cell r="H2431" t="str">
            <v/>
          </cell>
          <cell r="J2431" t="str">
            <v/>
          </cell>
          <cell r="N2431" t="str">
            <v/>
          </cell>
          <cell r="O2431" t="str">
            <v/>
          </cell>
          <cell r="P2431" t="str">
            <v/>
          </cell>
          <cell r="Q2431" t="str">
            <v/>
          </cell>
          <cell r="T2431" t="str">
            <v/>
          </cell>
          <cell r="U2431" t="str">
            <v/>
          </cell>
          <cell r="W2431" t="str">
            <v/>
          </cell>
          <cell r="X2431" t="str">
            <v/>
          </cell>
          <cell r="AB2431">
            <v>0</v>
          </cell>
          <cell r="AC2431">
            <v>0</v>
          </cell>
          <cell r="AD2431">
            <v>0</v>
          </cell>
          <cell r="AJ2431">
            <v>0</v>
          </cell>
          <cell r="AK2431">
            <v>0</v>
          </cell>
        </row>
        <row r="2432">
          <cell r="B2432" t="str">
            <v/>
          </cell>
          <cell r="H2432" t="str">
            <v/>
          </cell>
          <cell r="J2432" t="str">
            <v/>
          </cell>
          <cell r="N2432" t="str">
            <v/>
          </cell>
          <cell r="O2432" t="str">
            <v/>
          </cell>
          <cell r="P2432" t="str">
            <v/>
          </cell>
          <cell r="Q2432" t="str">
            <v/>
          </cell>
          <cell r="T2432" t="str">
            <v/>
          </cell>
          <cell r="U2432" t="str">
            <v/>
          </cell>
          <cell r="W2432" t="str">
            <v/>
          </cell>
          <cell r="X2432" t="str">
            <v/>
          </cell>
          <cell r="AB2432">
            <v>0</v>
          </cell>
          <cell r="AC2432">
            <v>0</v>
          </cell>
          <cell r="AD2432">
            <v>0</v>
          </cell>
          <cell r="AJ2432">
            <v>0</v>
          </cell>
          <cell r="AK2432">
            <v>0</v>
          </cell>
        </row>
        <row r="2433">
          <cell r="B2433" t="str">
            <v/>
          </cell>
          <cell r="H2433" t="str">
            <v/>
          </cell>
          <cell r="J2433" t="str">
            <v/>
          </cell>
          <cell r="N2433" t="str">
            <v/>
          </cell>
          <cell r="O2433" t="str">
            <v/>
          </cell>
          <cell r="P2433" t="str">
            <v/>
          </cell>
          <cell r="Q2433" t="str">
            <v/>
          </cell>
          <cell r="T2433" t="str">
            <v/>
          </cell>
          <cell r="U2433" t="str">
            <v/>
          </cell>
          <cell r="W2433" t="str">
            <v/>
          </cell>
          <cell r="X2433" t="str">
            <v/>
          </cell>
          <cell r="AB2433">
            <v>0</v>
          </cell>
          <cell r="AC2433">
            <v>0</v>
          </cell>
          <cell r="AD2433">
            <v>0</v>
          </cell>
          <cell r="AJ2433">
            <v>0</v>
          </cell>
          <cell r="AK2433">
            <v>0</v>
          </cell>
        </row>
        <row r="2434">
          <cell r="B2434" t="str">
            <v/>
          </cell>
          <cell r="H2434" t="str">
            <v/>
          </cell>
          <cell r="J2434" t="str">
            <v/>
          </cell>
          <cell r="N2434" t="str">
            <v/>
          </cell>
          <cell r="O2434" t="str">
            <v/>
          </cell>
          <cell r="P2434" t="str">
            <v/>
          </cell>
          <cell r="Q2434" t="str">
            <v/>
          </cell>
          <cell r="T2434" t="str">
            <v/>
          </cell>
          <cell r="U2434" t="str">
            <v/>
          </cell>
          <cell r="W2434" t="str">
            <v/>
          </cell>
          <cell r="X2434" t="str">
            <v/>
          </cell>
          <cell r="AB2434">
            <v>0</v>
          </cell>
          <cell r="AC2434">
            <v>0</v>
          </cell>
          <cell r="AD2434">
            <v>0</v>
          </cell>
          <cell r="AJ2434">
            <v>0</v>
          </cell>
          <cell r="AK2434">
            <v>0</v>
          </cell>
        </row>
        <row r="2435">
          <cell r="B2435" t="str">
            <v/>
          </cell>
          <cell r="H2435" t="str">
            <v/>
          </cell>
          <cell r="J2435" t="str">
            <v/>
          </cell>
          <cell r="N2435" t="str">
            <v/>
          </cell>
          <cell r="O2435" t="str">
            <v/>
          </cell>
          <cell r="P2435" t="str">
            <v/>
          </cell>
          <cell r="Q2435" t="str">
            <v/>
          </cell>
          <cell r="T2435" t="str">
            <v/>
          </cell>
          <cell r="U2435" t="str">
            <v/>
          </cell>
          <cell r="W2435" t="str">
            <v/>
          </cell>
          <cell r="X2435" t="str">
            <v/>
          </cell>
          <cell r="AB2435">
            <v>0</v>
          </cell>
          <cell r="AC2435">
            <v>0</v>
          </cell>
          <cell r="AD2435">
            <v>0</v>
          </cell>
          <cell r="AJ2435">
            <v>0</v>
          </cell>
          <cell r="AK2435">
            <v>0</v>
          </cell>
        </row>
        <row r="2436">
          <cell r="B2436" t="str">
            <v/>
          </cell>
          <cell r="H2436" t="str">
            <v/>
          </cell>
          <cell r="J2436" t="str">
            <v/>
          </cell>
          <cell r="N2436" t="str">
            <v/>
          </cell>
          <cell r="O2436" t="str">
            <v/>
          </cell>
          <cell r="P2436" t="str">
            <v/>
          </cell>
          <cell r="Q2436" t="str">
            <v/>
          </cell>
          <cell r="T2436" t="str">
            <v/>
          </cell>
          <cell r="U2436" t="str">
            <v/>
          </cell>
          <cell r="W2436" t="str">
            <v/>
          </cell>
          <cell r="X2436" t="str">
            <v/>
          </cell>
          <cell r="AB2436">
            <v>0</v>
          </cell>
          <cell r="AC2436">
            <v>0</v>
          </cell>
          <cell r="AD2436">
            <v>0</v>
          </cell>
          <cell r="AJ2436">
            <v>0</v>
          </cell>
          <cell r="AK2436">
            <v>0</v>
          </cell>
        </row>
        <row r="2437">
          <cell r="B2437" t="str">
            <v/>
          </cell>
          <cell r="H2437" t="str">
            <v/>
          </cell>
          <cell r="J2437" t="str">
            <v/>
          </cell>
          <cell r="N2437" t="str">
            <v/>
          </cell>
          <cell r="O2437" t="str">
            <v/>
          </cell>
          <cell r="P2437" t="str">
            <v/>
          </cell>
          <cell r="Q2437" t="str">
            <v/>
          </cell>
          <cell r="T2437" t="str">
            <v/>
          </cell>
          <cell r="U2437" t="str">
            <v/>
          </cell>
          <cell r="W2437" t="str">
            <v/>
          </cell>
          <cell r="X2437" t="str">
            <v/>
          </cell>
          <cell r="AB2437">
            <v>0</v>
          </cell>
          <cell r="AC2437">
            <v>0</v>
          </cell>
          <cell r="AD2437">
            <v>0</v>
          </cell>
          <cell r="AJ2437">
            <v>0</v>
          </cell>
          <cell r="AK2437">
            <v>0</v>
          </cell>
        </row>
        <row r="2438">
          <cell r="B2438" t="str">
            <v/>
          </cell>
          <cell r="H2438" t="str">
            <v/>
          </cell>
          <cell r="J2438" t="str">
            <v/>
          </cell>
          <cell r="N2438" t="str">
            <v/>
          </cell>
          <cell r="O2438" t="str">
            <v/>
          </cell>
          <cell r="P2438" t="str">
            <v/>
          </cell>
          <cell r="Q2438" t="str">
            <v/>
          </cell>
          <cell r="T2438" t="str">
            <v/>
          </cell>
          <cell r="U2438" t="str">
            <v/>
          </cell>
          <cell r="W2438" t="str">
            <v/>
          </cell>
          <cell r="X2438" t="str">
            <v/>
          </cell>
          <cell r="AB2438">
            <v>0</v>
          </cell>
          <cell r="AC2438">
            <v>0</v>
          </cell>
          <cell r="AD2438">
            <v>0</v>
          </cell>
          <cell r="AJ2438">
            <v>0</v>
          </cell>
          <cell r="AK2438">
            <v>0</v>
          </cell>
        </row>
        <row r="2439">
          <cell r="B2439" t="str">
            <v/>
          </cell>
          <cell r="H2439" t="str">
            <v/>
          </cell>
          <cell r="J2439" t="str">
            <v/>
          </cell>
          <cell r="N2439" t="str">
            <v/>
          </cell>
          <cell r="O2439" t="str">
            <v/>
          </cell>
          <cell r="P2439" t="str">
            <v/>
          </cell>
          <cell r="Q2439" t="str">
            <v/>
          </cell>
          <cell r="T2439" t="str">
            <v/>
          </cell>
          <cell r="U2439" t="str">
            <v/>
          </cell>
          <cell r="W2439" t="str">
            <v/>
          </cell>
          <cell r="X2439" t="str">
            <v/>
          </cell>
          <cell r="AB2439">
            <v>0</v>
          </cell>
          <cell r="AC2439">
            <v>0</v>
          </cell>
          <cell r="AD2439">
            <v>0</v>
          </cell>
          <cell r="AJ2439">
            <v>0</v>
          </cell>
          <cell r="AK2439">
            <v>0</v>
          </cell>
        </row>
        <row r="2440">
          <cell r="B2440" t="str">
            <v/>
          </cell>
          <cell r="H2440" t="str">
            <v/>
          </cell>
          <cell r="J2440" t="str">
            <v/>
          </cell>
          <cell r="N2440" t="str">
            <v/>
          </cell>
          <cell r="O2440" t="str">
            <v/>
          </cell>
          <cell r="P2440" t="str">
            <v/>
          </cell>
          <cell r="Q2440" t="str">
            <v/>
          </cell>
          <cell r="T2440" t="str">
            <v/>
          </cell>
          <cell r="U2440" t="str">
            <v/>
          </cell>
          <cell r="W2440" t="str">
            <v/>
          </cell>
          <cell r="X2440" t="str">
            <v/>
          </cell>
          <cell r="AB2440">
            <v>0</v>
          </cell>
          <cell r="AC2440">
            <v>0</v>
          </cell>
          <cell r="AD2440">
            <v>0</v>
          </cell>
          <cell r="AJ2440">
            <v>0</v>
          </cell>
          <cell r="AK2440">
            <v>0</v>
          </cell>
        </row>
        <row r="2441">
          <cell r="B2441" t="str">
            <v/>
          </cell>
          <cell r="H2441" t="str">
            <v/>
          </cell>
          <cell r="J2441" t="str">
            <v/>
          </cell>
          <cell r="N2441" t="str">
            <v/>
          </cell>
          <cell r="O2441" t="str">
            <v/>
          </cell>
          <cell r="P2441" t="str">
            <v/>
          </cell>
          <cell r="Q2441" t="str">
            <v/>
          </cell>
          <cell r="T2441" t="str">
            <v/>
          </cell>
          <cell r="U2441" t="str">
            <v/>
          </cell>
          <cell r="W2441" t="str">
            <v/>
          </cell>
          <cell r="X2441" t="str">
            <v/>
          </cell>
          <cell r="AB2441">
            <v>0</v>
          </cell>
          <cell r="AC2441">
            <v>0</v>
          </cell>
          <cell r="AD2441">
            <v>0</v>
          </cell>
          <cell r="AJ2441">
            <v>0</v>
          </cell>
          <cell r="AK2441">
            <v>0</v>
          </cell>
        </row>
        <row r="2442">
          <cell r="B2442" t="str">
            <v/>
          </cell>
          <cell r="H2442" t="str">
            <v/>
          </cell>
          <cell r="J2442" t="str">
            <v/>
          </cell>
          <cell r="N2442" t="str">
            <v/>
          </cell>
          <cell r="O2442" t="str">
            <v/>
          </cell>
          <cell r="P2442" t="str">
            <v/>
          </cell>
          <cell r="Q2442" t="str">
            <v/>
          </cell>
          <cell r="T2442" t="str">
            <v/>
          </cell>
          <cell r="U2442" t="str">
            <v/>
          </cell>
          <cell r="W2442" t="str">
            <v/>
          </cell>
          <cell r="X2442" t="str">
            <v/>
          </cell>
          <cell r="AB2442">
            <v>0</v>
          </cell>
          <cell r="AC2442">
            <v>0</v>
          </cell>
          <cell r="AD2442">
            <v>0</v>
          </cell>
          <cell r="AJ2442">
            <v>0</v>
          </cell>
          <cell r="AK2442">
            <v>0</v>
          </cell>
        </row>
        <row r="2443">
          <cell r="B2443" t="str">
            <v/>
          </cell>
          <cell r="H2443" t="str">
            <v/>
          </cell>
          <cell r="J2443" t="str">
            <v/>
          </cell>
          <cell r="N2443" t="str">
            <v/>
          </cell>
          <cell r="O2443" t="str">
            <v/>
          </cell>
          <cell r="P2443" t="str">
            <v/>
          </cell>
          <cell r="Q2443" t="str">
            <v/>
          </cell>
          <cell r="T2443" t="str">
            <v/>
          </cell>
          <cell r="U2443" t="str">
            <v/>
          </cell>
          <cell r="W2443" t="str">
            <v/>
          </cell>
          <cell r="X2443" t="str">
            <v/>
          </cell>
          <cell r="AB2443">
            <v>0</v>
          </cell>
          <cell r="AC2443">
            <v>0</v>
          </cell>
          <cell r="AD2443">
            <v>0</v>
          </cell>
          <cell r="AJ2443">
            <v>0</v>
          </cell>
          <cell r="AK2443">
            <v>0</v>
          </cell>
        </row>
        <row r="2444">
          <cell r="B2444" t="str">
            <v/>
          </cell>
          <cell r="H2444" t="str">
            <v/>
          </cell>
          <cell r="J2444" t="str">
            <v/>
          </cell>
          <cell r="N2444" t="str">
            <v/>
          </cell>
          <cell r="O2444" t="str">
            <v/>
          </cell>
          <cell r="P2444" t="str">
            <v/>
          </cell>
          <cell r="Q2444" t="str">
            <v/>
          </cell>
          <cell r="T2444" t="str">
            <v/>
          </cell>
          <cell r="U2444" t="str">
            <v/>
          </cell>
          <cell r="W2444" t="str">
            <v/>
          </cell>
          <cell r="X2444" t="str">
            <v/>
          </cell>
          <cell r="AB2444">
            <v>0</v>
          </cell>
          <cell r="AC2444">
            <v>0</v>
          </cell>
          <cell r="AD2444">
            <v>0</v>
          </cell>
          <cell r="AJ2444">
            <v>0</v>
          </cell>
          <cell r="AK2444">
            <v>0</v>
          </cell>
        </row>
        <row r="2445">
          <cell r="B2445" t="str">
            <v/>
          </cell>
          <cell r="H2445" t="str">
            <v/>
          </cell>
          <cell r="J2445" t="str">
            <v/>
          </cell>
          <cell r="N2445" t="str">
            <v/>
          </cell>
          <cell r="O2445" t="str">
            <v/>
          </cell>
          <cell r="P2445" t="str">
            <v/>
          </cell>
          <cell r="Q2445" t="str">
            <v/>
          </cell>
          <cell r="T2445" t="str">
            <v/>
          </cell>
          <cell r="U2445" t="str">
            <v/>
          </cell>
          <cell r="W2445" t="str">
            <v/>
          </cell>
          <cell r="X2445" t="str">
            <v/>
          </cell>
          <cell r="AB2445">
            <v>0</v>
          </cell>
          <cell r="AC2445">
            <v>0</v>
          </cell>
          <cell r="AD2445">
            <v>0</v>
          </cell>
          <cell r="AJ2445">
            <v>0</v>
          </cell>
          <cell r="AK2445">
            <v>0</v>
          </cell>
        </row>
        <row r="2446">
          <cell r="B2446" t="str">
            <v/>
          </cell>
          <cell r="H2446" t="str">
            <v/>
          </cell>
          <cell r="J2446" t="str">
            <v/>
          </cell>
          <cell r="N2446" t="str">
            <v/>
          </cell>
          <cell r="O2446" t="str">
            <v/>
          </cell>
          <cell r="P2446" t="str">
            <v/>
          </cell>
          <cell r="Q2446" t="str">
            <v/>
          </cell>
          <cell r="T2446" t="str">
            <v/>
          </cell>
          <cell r="U2446" t="str">
            <v/>
          </cell>
          <cell r="W2446" t="str">
            <v/>
          </cell>
          <cell r="X2446" t="str">
            <v/>
          </cell>
          <cell r="AB2446">
            <v>0</v>
          </cell>
          <cell r="AC2446">
            <v>0</v>
          </cell>
          <cell r="AD2446">
            <v>0</v>
          </cell>
          <cell r="AJ2446">
            <v>0</v>
          </cell>
          <cell r="AK2446">
            <v>0</v>
          </cell>
        </row>
        <row r="2447">
          <cell r="B2447" t="str">
            <v/>
          </cell>
          <cell r="H2447" t="str">
            <v/>
          </cell>
          <cell r="J2447" t="str">
            <v/>
          </cell>
          <cell r="N2447" t="str">
            <v/>
          </cell>
          <cell r="O2447" t="str">
            <v/>
          </cell>
          <cell r="P2447" t="str">
            <v/>
          </cell>
          <cell r="Q2447" t="str">
            <v/>
          </cell>
          <cell r="T2447" t="str">
            <v/>
          </cell>
          <cell r="U2447" t="str">
            <v/>
          </cell>
          <cell r="W2447" t="str">
            <v/>
          </cell>
          <cell r="X2447" t="str">
            <v/>
          </cell>
          <cell r="AB2447">
            <v>0</v>
          </cell>
          <cell r="AC2447">
            <v>0</v>
          </cell>
          <cell r="AD2447">
            <v>0</v>
          </cell>
          <cell r="AJ2447">
            <v>0</v>
          </cell>
          <cell r="AK2447">
            <v>0</v>
          </cell>
        </row>
        <row r="2448">
          <cell r="B2448" t="str">
            <v/>
          </cell>
          <cell r="H2448" t="str">
            <v/>
          </cell>
          <cell r="J2448" t="str">
            <v/>
          </cell>
          <cell r="N2448" t="str">
            <v/>
          </cell>
          <cell r="O2448" t="str">
            <v/>
          </cell>
          <cell r="P2448" t="str">
            <v/>
          </cell>
          <cell r="Q2448" t="str">
            <v/>
          </cell>
          <cell r="T2448" t="str">
            <v/>
          </cell>
          <cell r="U2448" t="str">
            <v/>
          </cell>
          <cell r="W2448" t="str">
            <v/>
          </cell>
          <cell r="X2448" t="str">
            <v/>
          </cell>
          <cell r="AB2448">
            <v>0</v>
          </cell>
          <cell r="AC2448">
            <v>0</v>
          </cell>
          <cell r="AD2448">
            <v>0</v>
          </cell>
          <cell r="AJ2448">
            <v>0</v>
          </cell>
          <cell r="AK2448">
            <v>0</v>
          </cell>
        </row>
        <row r="2449">
          <cell r="B2449" t="str">
            <v/>
          </cell>
          <cell r="H2449" t="str">
            <v/>
          </cell>
          <cell r="J2449" t="str">
            <v/>
          </cell>
          <cell r="N2449" t="str">
            <v/>
          </cell>
          <cell r="O2449" t="str">
            <v/>
          </cell>
          <cell r="P2449" t="str">
            <v/>
          </cell>
          <cell r="Q2449" t="str">
            <v/>
          </cell>
          <cell r="T2449" t="str">
            <v/>
          </cell>
          <cell r="U2449" t="str">
            <v/>
          </cell>
          <cell r="W2449" t="str">
            <v/>
          </cell>
          <cell r="X2449" t="str">
            <v/>
          </cell>
          <cell r="AB2449">
            <v>0</v>
          </cell>
          <cell r="AC2449">
            <v>0</v>
          </cell>
          <cell r="AD2449">
            <v>0</v>
          </cell>
          <cell r="AJ2449">
            <v>0</v>
          </cell>
          <cell r="AK2449">
            <v>0</v>
          </cell>
        </row>
        <row r="2450">
          <cell r="B2450" t="str">
            <v/>
          </cell>
          <cell r="H2450" t="str">
            <v/>
          </cell>
          <cell r="J2450" t="str">
            <v/>
          </cell>
          <cell r="N2450" t="str">
            <v/>
          </cell>
          <cell r="O2450" t="str">
            <v/>
          </cell>
          <cell r="P2450" t="str">
            <v/>
          </cell>
          <cell r="Q2450" t="str">
            <v/>
          </cell>
          <cell r="T2450" t="str">
            <v/>
          </cell>
          <cell r="U2450" t="str">
            <v/>
          </cell>
          <cell r="W2450" t="str">
            <v/>
          </cell>
          <cell r="X2450" t="str">
            <v/>
          </cell>
          <cell r="AB2450">
            <v>0</v>
          </cell>
          <cell r="AC2450">
            <v>0</v>
          </cell>
          <cell r="AD2450">
            <v>0</v>
          </cell>
          <cell r="AJ2450">
            <v>0</v>
          </cell>
          <cell r="AK2450">
            <v>0</v>
          </cell>
        </row>
        <row r="2451">
          <cell r="B2451" t="str">
            <v/>
          </cell>
          <cell r="H2451" t="str">
            <v/>
          </cell>
          <cell r="J2451" t="str">
            <v/>
          </cell>
          <cell r="N2451" t="str">
            <v/>
          </cell>
          <cell r="O2451" t="str">
            <v/>
          </cell>
          <cell r="P2451" t="str">
            <v/>
          </cell>
          <cell r="Q2451" t="str">
            <v/>
          </cell>
          <cell r="T2451" t="str">
            <v/>
          </cell>
          <cell r="U2451" t="str">
            <v/>
          </cell>
          <cell r="W2451" t="str">
            <v/>
          </cell>
          <cell r="X2451" t="str">
            <v/>
          </cell>
          <cell r="AB2451">
            <v>0</v>
          </cell>
          <cell r="AC2451">
            <v>0</v>
          </cell>
          <cell r="AD2451">
            <v>0</v>
          </cell>
          <cell r="AJ2451">
            <v>0</v>
          </cell>
          <cell r="AK2451">
            <v>0</v>
          </cell>
        </row>
        <row r="2452">
          <cell r="B2452" t="str">
            <v/>
          </cell>
          <cell r="H2452" t="str">
            <v/>
          </cell>
          <cell r="J2452" t="str">
            <v/>
          </cell>
          <cell r="N2452" t="str">
            <v/>
          </cell>
          <cell r="O2452" t="str">
            <v/>
          </cell>
          <cell r="P2452" t="str">
            <v/>
          </cell>
          <cell r="Q2452" t="str">
            <v/>
          </cell>
          <cell r="T2452" t="str">
            <v/>
          </cell>
          <cell r="U2452" t="str">
            <v/>
          </cell>
          <cell r="W2452" t="str">
            <v/>
          </cell>
          <cell r="X2452" t="str">
            <v/>
          </cell>
          <cell r="AB2452">
            <v>0</v>
          </cell>
          <cell r="AC2452">
            <v>0</v>
          </cell>
          <cell r="AD2452">
            <v>0</v>
          </cell>
          <cell r="AJ2452">
            <v>0</v>
          </cell>
          <cell r="AK2452">
            <v>0</v>
          </cell>
        </row>
        <row r="2453">
          <cell r="B2453" t="str">
            <v/>
          </cell>
          <cell r="H2453" t="str">
            <v/>
          </cell>
          <cell r="J2453" t="str">
            <v/>
          </cell>
          <cell r="N2453" t="str">
            <v/>
          </cell>
          <cell r="O2453" t="str">
            <v/>
          </cell>
          <cell r="P2453" t="str">
            <v/>
          </cell>
          <cell r="Q2453" t="str">
            <v/>
          </cell>
          <cell r="T2453" t="str">
            <v/>
          </cell>
          <cell r="U2453" t="str">
            <v/>
          </cell>
          <cell r="W2453" t="str">
            <v/>
          </cell>
          <cell r="X2453" t="str">
            <v/>
          </cell>
          <cell r="AB2453">
            <v>0</v>
          </cell>
          <cell r="AC2453">
            <v>0</v>
          </cell>
          <cell r="AD2453">
            <v>0</v>
          </cell>
          <cell r="AJ2453">
            <v>0</v>
          </cell>
          <cell r="AK2453">
            <v>0</v>
          </cell>
        </row>
        <row r="2454">
          <cell r="B2454" t="str">
            <v/>
          </cell>
          <cell r="H2454" t="str">
            <v/>
          </cell>
          <cell r="J2454" t="str">
            <v/>
          </cell>
          <cell r="N2454" t="str">
            <v/>
          </cell>
          <cell r="O2454" t="str">
            <v/>
          </cell>
          <cell r="P2454" t="str">
            <v/>
          </cell>
          <cell r="Q2454" t="str">
            <v/>
          </cell>
          <cell r="T2454" t="str">
            <v/>
          </cell>
          <cell r="U2454" t="str">
            <v/>
          </cell>
          <cell r="W2454" t="str">
            <v/>
          </cell>
          <cell r="X2454" t="str">
            <v/>
          </cell>
          <cell r="AB2454">
            <v>0</v>
          </cell>
          <cell r="AC2454">
            <v>0</v>
          </cell>
          <cell r="AD2454">
            <v>0</v>
          </cell>
          <cell r="AJ2454">
            <v>0</v>
          </cell>
          <cell r="AK2454">
            <v>0</v>
          </cell>
        </row>
        <row r="2455">
          <cell r="B2455" t="str">
            <v/>
          </cell>
          <cell r="H2455" t="str">
            <v/>
          </cell>
          <cell r="J2455" t="str">
            <v/>
          </cell>
          <cell r="N2455" t="str">
            <v/>
          </cell>
          <cell r="O2455" t="str">
            <v/>
          </cell>
          <cell r="P2455" t="str">
            <v/>
          </cell>
          <cell r="Q2455" t="str">
            <v/>
          </cell>
          <cell r="T2455" t="str">
            <v/>
          </cell>
          <cell r="U2455" t="str">
            <v/>
          </cell>
          <cell r="W2455" t="str">
            <v/>
          </cell>
          <cell r="X2455" t="str">
            <v/>
          </cell>
          <cell r="AB2455">
            <v>0</v>
          </cell>
          <cell r="AC2455">
            <v>0</v>
          </cell>
          <cell r="AD2455">
            <v>0</v>
          </cell>
          <cell r="AJ2455">
            <v>0</v>
          </cell>
          <cell r="AK2455">
            <v>0</v>
          </cell>
        </row>
        <row r="2456">
          <cell r="B2456" t="str">
            <v/>
          </cell>
          <cell r="H2456" t="str">
            <v/>
          </cell>
          <cell r="J2456" t="str">
            <v/>
          </cell>
          <cell r="N2456" t="str">
            <v/>
          </cell>
          <cell r="O2456" t="str">
            <v/>
          </cell>
          <cell r="P2456" t="str">
            <v/>
          </cell>
          <cell r="Q2456" t="str">
            <v/>
          </cell>
          <cell r="T2456" t="str">
            <v/>
          </cell>
          <cell r="U2456" t="str">
            <v/>
          </cell>
          <cell r="W2456" t="str">
            <v/>
          </cell>
          <cell r="X2456" t="str">
            <v/>
          </cell>
          <cell r="AB2456">
            <v>0</v>
          </cell>
          <cell r="AC2456">
            <v>0</v>
          </cell>
          <cell r="AD2456">
            <v>0</v>
          </cell>
          <cell r="AJ2456">
            <v>0</v>
          </cell>
          <cell r="AK2456">
            <v>0</v>
          </cell>
        </row>
        <row r="2457">
          <cell r="B2457" t="str">
            <v/>
          </cell>
          <cell r="H2457" t="str">
            <v/>
          </cell>
          <cell r="J2457" t="str">
            <v/>
          </cell>
          <cell r="N2457" t="str">
            <v/>
          </cell>
          <cell r="O2457" t="str">
            <v/>
          </cell>
          <cell r="P2457" t="str">
            <v/>
          </cell>
          <cell r="Q2457" t="str">
            <v/>
          </cell>
          <cell r="T2457" t="str">
            <v/>
          </cell>
          <cell r="U2457" t="str">
            <v/>
          </cell>
          <cell r="W2457" t="str">
            <v/>
          </cell>
          <cell r="X2457" t="str">
            <v/>
          </cell>
          <cell r="AB2457">
            <v>0</v>
          </cell>
          <cell r="AC2457">
            <v>0</v>
          </cell>
          <cell r="AD2457">
            <v>0</v>
          </cell>
          <cell r="AJ2457">
            <v>0</v>
          </cell>
          <cell r="AK2457">
            <v>0</v>
          </cell>
        </row>
        <row r="2458">
          <cell r="B2458" t="str">
            <v/>
          </cell>
          <cell r="H2458" t="str">
            <v/>
          </cell>
          <cell r="J2458" t="str">
            <v/>
          </cell>
          <cell r="N2458" t="str">
            <v/>
          </cell>
          <cell r="O2458" t="str">
            <v/>
          </cell>
          <cell r="P2458" t="str">
            <v/>
          </cell>
          <cell r="Q2458" t="str">
            <v/>
          </cell>
          <cell r="T2458" t="str">
            <v/>
          </cell>
          <cell r="U2458" t="str">
            <v/>
          </cell>
          <cell r="W2458" t="str">
            <v/>
          </cell>
          <cell r="X2458" t="str">
            <v/>
          </cell>
          <cell r="AB2458">
            <v>0</v>
          </cell>
          <cell r="AC2458">
            <v>0</v>
          </cell>
          <cell r="AD2458">
            <v>0</v>
          </cell>
          <cell r="AJ2458">
            <v>0</v>
          </cell>
          <cell r="AK2458">
            <v>0</v>
          </cell>
        </row>
        <row r="2459">
          <cell r="B2459" t="str">
            <v/>
          </cell>
          <cell r="H2459" t="str">
            <v/>
          </cell>
          <cell r="J2459" t="str">
            <v/>
          </cell>
          <cell r="N2459" t="str">
            <v/>
          </cell>
          <cell r="O2459" t="str">
            <v/>
          </cell>
          <cell r="P2459" t="str">
            <v/>
          </cell>
          <cell r="Q2459" t="str">
            <v/>
          </cell>
          <cell r="T2459" t="str">
            <v/>
          </cell>
          <cell r="U2459" t="str">
            <v/>
          </cell>
          <cell r="W2459" t="str">
            <v/>
          </cell>
          <cell r="X2459" t="str">
            <v/>
          </cell>
          <cell r="AB2459">
            <v>0</v>
          </cell>
          <cell r="AC2459">
            <v>0</v>
          </cell>
          <cell r="AD2459">
            <v>0</v>
          </cell>
          <cell r="AJ2459">
            <v>0</v>
          </cell>
          <cell r="AK2459">
            <v>0</v>
          </cell>
        </row>
        <row r="2460">
          <cell r="B2460" t="str">
            <v/>
          </cell>
          <cell r="H2460" t="str">
            <v/>
          </cell>
          <cell r="J2460" t="str">
            <v/>
          </cell>
          <cell r="N2460" t="str">
            <v/>
          </cell>
          <cell r="O2460" t="str">
            <v/>
          </cell>
          <cell r="P2460" t="str">
            <v/>
          </cell>
          <cell r="Q2460" t="str">
            <v/>
          </cell>
          <cell r="T2460" t="str">
            <v/>
          </cell>
          <cell r="U2460" t="str">
            <v/>
          </cell>
          <cell r="W2460" t="str">
            <v/>
          </cell>
          <cell r="X2460" t="str">
            <v/>
          </cell>
          <cell r="AB2460">
            <v>0</v>
          </cell>
          <cell r="AC2460">
            <v>0</v>
          </cell>
          <cell r="AD2460">
            <v>0</v>
          </cell>
          <cell r="AJ2460">
            <v>0</v>
          </cell>
          <cell r="AK2460">
            <v>0</v>
          </cell>
        </row>
        <row r="2461">
          <cell r="B2461" t="str">
            <v/>
          </cell>
          <cell r="H2461" t="str">
            <v/>
          </cell>
          <cell r="J2461" t="str">
            <v/>
          </cell>
          <cell r="N2461" t="str">
            <v/>
          </cell>
          <cell r="O2461" t="str">
            <v/>
          </cell>
          <cell r="P2461" t="str">
            <v/>
          </cell>
          <cell r="Q2461" t="str">
            <v/>
          </cell>
          <cell r="T2461" t="str">
            <v/>
          </cell>
          <cell r="U2461" t="str">
            <v/>
          </cell>
          <cell r="W2461" t="str">
            <v/>
          </cell>
          <cell r="X2461" t="str">
            <v/>
          </cell>
          <cell r="AB2461">
            <v>0</v>
          </cell>
          <cell r="AC2461">
            <v>0</v>
          </cell>
          <cell r="AD2461">
            <v>0</v>
          </cell>
          <cell r="AJ2461">
            <v>0</v>
          </cell>
          <cell r="AK2461">
            <v>0</v>
          </cell>
        </row>
        <row r="2462">
          <cell r="B2462" t="str">
            <v/>
          </cell>
          <cell r="H2462" t="str">
            <v/>
          </cell>
          <cell r="J2462" t="str">
            <v/>
          </cell>
          <cell r="N2462" t="str">
            <v/>
          </cell>
          <cell r="O2462" t="str">
            <v/>
          </cell>
          <cell r="P2462" t="str">
            <v/>
          </cell>
          <cell r="Q2462" t="str">
            <v/>
          </cell>
          <cell r="T2462" t="str">
            <v/>
          </cell>
          <cell r="U2462" t="str">
            <v/>
          </cell>
          <cell r="W2462" t="str">
            <v/>
          </cell>
          <cell r="X2462" t="str">
            <v/>
          </cell>
          <cell r="AB2462">
            <v>0</v>
          </cell>
          <cell r="AC2462">
            <v>0</v>
          </cell>
          <cell r="AD2462">
            <v>0</v>
          </cell>
          <cell r="AJ2462">
            <v>0</v>
          </cell>
          <cell r="AK2462">
            <v>0</v>
          </cell>
        </row>
        <row r="2463">
          <cell r="B2463" t="str">
            <v/>
          </cell>
          <cell r="H2463" t="str">
            <v/>
          </cell>
          <cell r="J2463" t="str">
            <v/>
          </cell>
          <cell r="N2463" t="str">
            <v/>
          </cell>
          <cell r="O2463" t="str">
            <v/>
          </cell>
          <cell r="P2463" t="str">
            <v/>
          </cell>
          <cell r="Q2463" t="str">
            <v/>
          </cell>
          <cell r="T2463" t="str">
            <v/>
          </cell>
          <cell r="U2463" t="str">
            <v/>
          </cell>
          <cell r="W2463" t="str">
            <v/>
          </cell>
          <cell r="X2463" t="str">
            <v/>
          </cell>
          <cell r="AB2463">
            <v>0</v>
          </cell>
          <cell r="AC2463">
            <v>0</v>
          </cell>
          <cell r="AD2463">
            <v>0</v>
          </cell>
          <cell r="AJ2463">
            <v>0</v>
          </cell>
          <cell r="AK2463">
            <v>0</v>
          </cell>
        </row>
        <row r="2464">
          <cell r="B2464" t="str">
            <v/>
          </cell>
          <cell r="H2464" t="str">
            <v/>
          </cell>
          <cell r="J2464" t="str">
            <v/>
          </cell>
          <cell r="N2464" t="str">
            <v/>
          </cell>
          <cell r="O2464" t="str">
            <v/>
          </cell>
          <cell r="P2464" t="str">
            <v/>
          </cell>
          <cell r="Q2464" t="str">
            <v/>
          </cell>
          <cell r="T2464" t="str">
            <v/>
          </cell>
          <cell r="U2464" t="str">
            <v/>
          </cell>
          <cell r="W2464" t="str">
            <v/>
          </cell>
          <cell r="X2464" t="str">
            <v/>
          </cell>
          <cell r="AB2464">
            <v>0</v>
          </cell>
          <cell r="AC2464">
            <v>0</v>
          </cell>
          <cell r="AD2464">
            <v>0</v>
          </cell>
          <cell r="AJ2464">
            <v>0</v>
          </cell>
          <cell r="AK2464">
            <v>0</v>
          </cell>
        </row>
        <row r="2465">
          <cell r="B2465" t="str">
            <v/>
          </cell>
          <cell r="H2465" t="str">
            <v/>
          </cell>
          <cell r="J2465" t="str">
            <v/>
          </cell>
          <cell r="N2465" t="str">
            <v/>
          </cell>
          <cell r="O2465" t="str">
            <v/>
          </cell>
          <cell r="P2465" t="str">
            <v/>
          </cell>
          <cell r="Q2465" t="str">
            <v/>
          </cell>
          <cell r="T2465" t="str">
            <v/>
          </cell>
          <cell r="U2465" t="str">
            <v/>
          </cell>
          <cell r="W2465" t="str">
            <v/>
          </cell>
          <cell r="X2465" t="str">
            <v/>
          </cell>
          <cell r="AB2465">
            <v>0</v>
          </cell>
          <cell r="AC2465">
            <v>0</v>
          </cell>
          <cell r="AD2465">
            <v>0</v>
          </cell>
          <cell r="AJ2465">
            <v>0</v>
          </cell>
          <cell r="AK2465">
            <v>0</v>
          </cell>
        </row>
        <row r="2466">
          <cell r="B2466" t="str">
            <v/>
          </cell>
          <cell r="H2466" t="str">
            <v/>
          </cell>
          <cell r="J2466" t="str">
            <v/>
          </cell>
          <cell r="N2466" t="str">
            <v/>
          </cell>
          <cell r="O2466" t="str">
            <v/>
          </cell>
          <cell r="P2466" t="str">
            <v/>
          </cell>
          <cell r="Q2466" t="str">
            <v/>
          </cell>
          <cell r="T2466" t="str">
            <v/>
          </cell>
          <cell r="U2466" t="str">
            <v/>
          </cell>
          <cell r="W2466" t="str">
            <v/>
          </cell>
          <cell r="X2466" t="str">
            <v/>
          </cell>
          <cell r="AB2466">
            <v>0</v>
          </cell>
          <cell r="AC2466">
            <v>0</v>
          </cell>
          <cell r="AD2466">
            <v>0</v>
          </cell>
          <cell r="AJ2466">
            <v>0</v>
          </cell>
          <cell r="AK2466">
            <v>0</v>
          </cell>
        </row>
        <row r="2467">
          <cell r="B2467" t="str">
            <v/>
          </cell>
          <cell r="H2467" t="str">
            <v/>
          </cell>
          <cell r="J2467" t="str">
            <v/>
          </cell>
          <cell r="N2467" t="str">
            <v/>
          </cell>
          <cell r="O2467" t="str">
            <v/>
          </cell>
          <cell r="P2467" t="str">
            <v/>
          </cell>
          <cell r="Q2467" t="str">
            <v/>
          </cell>
          <cell r="T2467" t="str">
            <v/>
          </cell>
          <cell r="U2467" t="str">
            <v/>
          </cell>
          <cell r="W2467" t="str">
            <v/>
          </cell>
          <cell r="X2467" t="str">
            <v/>
          </cell>
          <cell r="AB2467">
            <v>0</v>
          </cell>
          <cell r="AC2467">
            <v>0</v>
          </cell>
          <cell r="AD2467">
            <v>0</v>
          </cell>
          <cell r="AJ2467">
            <v>0</v>
          </cell>
          <cell r="AK2467">
            <v>0</v>
          </cell>
        </row>
        <row r="2468">
          <cell r="B2468" t="str">
            <v/>
          </cell>
          <cell r="H2468" t="str">
            <v/>
          </cell>
          <cell r="J2468" t="str">
            <v/>
          </cell>
          <cell r="N2468" t="str">
            <v/>
          </cell>
          <cell r="O2468" t="str">
            <v/>
          </cell>
          <cell r="P2468" t="str">
            <v/>
          </cell>
          <cell r="Q2468" t="str">
            <v/>
          </cell>
          <cell r="T2468" t="str">
            <v/>
          </cell>
          <cell r="U2468" t="str">
            <v/>
          </cell>
          <cell r="W2468" t="str">
            <v/>
          </cell>
          <cell r="X2468" t="str">
            <v/>
          </cell>
          <cell r="AB2468">
            <v>0</v>
          </cell>
          <cell r="AC2468">
            <v>0</v>
          </cell>
          <cell r="AD2468">
            <v>0</v>
          </cell>
          <cell r="AJ2468">
            <v>0</v>
          </cell>
          <cell r="AK2468">
            <v>0</v>
          </cell>
        </row>
        <row r="2469">
          <cell r="B2469" t="str">
            <v/>
          </cell>
          <cell r="H2469" t="str">
            <v/>
          </cell>
          <cell r="J2469" t="str">
            <v/>
          </cell>
          <cell r="N2469" t="str">
            <v/>
          </cell>
          <cell r="O2469" t="str">
            <v/>
          </cell>
          <cell r="P2469" t="str">
            <v/>
          </cell>
          <cell r="Q2469" t="str">
            <v/>
          </cell>
          <cell r="T2469" t="str">
            <v/>
          </cell>
          <cell r="U2469" t="str">
            <v/>
          </cell>
          <cell r="W2469" t="str">
            <v/>
          </cell>
          <cell r="X2469" t="str">
            <v/>
          </cell>
          <cell r="AB2469">
            <v>0</v>
          </cell>
          <cell r="AC2469">
            <v>0</v>
          </cell>
          <cell r="AD2469">
            <v>0</v>
          </cell>
          <cell r="AJ2469">
            <v>0</v>
          </cell>
          <cell r="AK2469">
            <v>0</v>
          </cell>
        </row>
        <row r="2470">
          <cell r="B2470" t="str">
            <v/>
          </cell>
          <cell r="H2470" t="str">
            <v/>
          </cell>
          <cell r="J2470" t="str">
            <v/>
          </cell>
          <cell r="N2470" t="str">
            <v/>
          </cell>
          <cell r="O2470" t="str">
            <v/>
          </cell>
          <cell r="P2470" t="str">
            <v/>
          </cell>
          <cell r="Q2470" t="str">
            <v/>
          </cell>
          <cell r="T2470" t="str">
            <v/>
          </cell>
          <cell r="U2470" t="str">
            <v/>
          </cell>
          <cell r="W2470" t="str">
            <v/>
          </cell>
          <cell r="X2470" t="str">
            <v/>
          </cell>
          <cell r="AB2470">
            <v>0</v>
          </cell>
          <cell r="AC2470">
            <v>0</v>
          </cell>
          <cell r="AD2470">
            <v>0</v>
          </cell>
          <cell r="AJ2470">
            <v>0</v>
          </cell>
          <cell r="AK2470">
            <v>0</v>
          </cell>
        </row>
        <row r="2471">
          <cell r="B2471" t="str">
            <v/>
          </cell>
          <cell r="H2471" t="str">
            <v/>
          </cell>
          <cell r="J2471" t="str">
            <v/>
          </cell>
          <cell r="N2471" t="str">
            <v/>
          </cell>
          <cell r="O2471" t="str">
            <v/>
          </cell>
          <cell r="P2471" t="str">
            <v/>
          </cell>
          <cell r="Q2471" t="str">
            <v/>
          </cell>
          <cell r="T2471" t="str">
            <v/>
          </cell>
          <cell r="U2471" t="str">
            <v/>
          </cell>
          <cell r="W2471" t="str">
            <v/>
          </cell>
          <cell r="X2471" t="str">
            <v/>
          </cell>
          <cell r="AB2471">
            <v>0</v>
          </cell>
          <cell r="AC2471">
            <v>0</v>
          </cell>
          <cell r="AD2471">
            <v>0</v>
          </cell>
          <cell r="AJ2471">
            <v>0</v>
          </cell>
          <cell r="AK2471">
            <v>0</v>
          </cell>
        </row>
        <row r="2472">
          <cell r="B2472" t="str">
            <v/>
          </cell>
          <cell r="H2472" t="str">
            <v/>
          </cell>
          <cell r="J2472" t="str">
            <v/>
          </cell>
          <cell r="N2472" t="str">
            <v/>
          </cell>
          <cell r="O2472" t="str">
            <v/>
          </cell>
          <cell r="P2472" t="str">
            <v/>
          </cell>
          <cell r="Q2472" t="str">
            <v/>
          </cell>
          <cell r="T2472" t="str">
            <v/>
          </cell>
          <cell r="U2472" t="str">
            <v/>
          </cell>
          <cell r="W2472" t="str">
            <v/>
          </cell>
          <cell r="X2472" t="str">
            <v/>
          </cell>
          <cell r="AB2472">
            <v>0</v>
          </cell>
          <cell r="AC2472">
            <v>0</v>
          </cell>
          <cell r="AD2472">
            <v>0</v>
          </cell>
          <cell r="AJ2472">
            <v>0</v>
          </cell>
          <cell r="AK2472">
            <v>0</v>
          </cell>
        </row>
        <row r="2473">
          <cell r="B2473" t="str">
            <v/>
          </cell>
          <cell r="H2473" t="str">
            <v/>
          </cell>
          <cell r="J2473" t="str">
            <v/>
          </cell>
          <cell r="N2473" t="str">
            <v/>
          </cell>
          <cell r="O2473" t="str">
            <v/>
          </cell>
          <cell r="P2473" t="str">
            <v/>
          </cell>
          <cell r="Q2473" t="str">
            <v/>
          </cell>
          <cell r="T2473" t="str">
            <v/>
          </cell>
          <cell r="U2473" t="str">
            <v/>
          </cell>
          <cell r="W2473" t="str">
            <v/>
          </cell>
          <cell r="X2473" t="str">
            <v/>
          </cell>
          <cell r="AB2473">
            <v>0</v>
          </cell>
          <cell r="AC2473">
            <v>0</v>
          </cell>
          <cell r="AD2473">
            <v>0</v>
          </cell>
          <cell r="AJ2473">
            <v>0</v>
          </cell>
          <cell r="AK2473">
            <v>0</v>
          </cell>
        </row>
        <row r="2474">
          <cell r="B2474" t="str">
            <v/>
          </cell>
          <cell r="H2474" t="str">
            <v/>
          </cell>
          <cell r="J2474" t="str">
            <v/>
          </cell>
          <cell r="N2474" t="str">
            <v/>
          </cell>
          <cell r="O2474" t="str">
            <v/>
          </cell>
          <cell r="P2474" t="str">
            <v/>
          </cell>
          <cell r="Q2474" t="str">
            <v/>
          </cell>
          <cell r="T2474" t="str">
            <v/>
          </cell>
          <cell r="U2474" t="str">
            <v/>
          </cell>
          <cell r="W2474" t="str">
            <v/>
          </cell>
          <cell r="X2474" t="str">
            <v/>
          </cell>
          <cell r="AB2474">
            <v>0</v>
          </cell>
          <cell r="AC2474">
            <v>0</v>
          </cell>
          <cell r="AD2474">
            <v>0</v>
          </cell>
          <cell r="AJ2474">
            <v>0</v>
          </cell>
          <cell r="AK2474">
            <v>0</v>
          </cell>
        </row>
        <row r="2475">
          <cell r="B2475" t="str">
            <v/>
          </cell>
          <cell r="H2475" t="str">
            <v/>
          </cell>
          <cell r="J2475" t="str">
            <v/>
          </cell>
          <cell r="N2475" t="str">
            <v/>
          </cell>
          <cell r="O2475" t="str">
            <v/>
          </cell>
          <cell r="P2475" t="str">
            <v/>
          </cell>
          <cell r="Q2475" t="str">
            <v/>
          </cell>
          <cell r="T2475" t="str">
            <v/>
          </cell>
          <cell r="U2475" t="str">
            <v/>
          </cell>
          <cell r="W2475" t="str">
            <v/>
          </cell>
          <cell r="X2475" t="str">
            <v/>
          </cell>
          <cell r="AB2475">
            <v>0</v>
          </cell>
          <cell r="AC2475">
            <v>0</v>
          </cell>
          <cell r="AD2475">
            <v>0</v>
          </cell>
          <cell r="AJ2475">
            <v>0</v>
          </cell>
          <cell r="AK2475">
            <v>0</v>
          </cell>
        </row>
        <row r="2476">
          <cell r="B2476" t="str">
            <v/>
          </cell>
          <cell r="H2476" t="str">
            <v/>
          </cell>
          <cell r="J2476" t="str">
            <v/>
          </cell>
          <cell r="N2476" t="str">
            <v/>
          </cell>
          <cell r="O2476" t="str">
            <v/>
          </cell>
          <cell r="P2476" t="str">
            <v/>
          </cell>
          <cell r="Q2476" t="str">
            <v/>
          </cell>
          <cell r="T2476" t="str">
            <v/>
          </cell>
          <cell r="U2476" t="str">
            <v/>
          </cell>
          <cell r="W2476" t="str">
            <v/>
          </cell>
          <cell r="X2476" t="str">
            <v/>
          </cell>
          <cell r="AB2476">
            <v>0</v>
          </cell>
          <cell r="AC2476">
            <v>0</v>
          </cell>
          <cell r="AD2476">
            <v>0</v>
          </cell>
          <cell r="AJ2476">
            <v>0</v>
          </cell>
          <cell r="AK2476">
            <v>0</v>
          </cell>
        </row>
        <row r="2477">
          <cell r="B2477" t="str">
            <v/>
          </cell>
          <cell r="H2477" t="str">
            <v/>
          </cell>
          <cell r="J2477" t="str">
            <v/>
          </cell>
          <cell r="N2477" t="str">
            <v/>
          </cell>
          <cell r="O2477" t="str">
            <v/>
          </cell>
          <cell r="P2477" t="str">
            <v/>
          </cell>
          <cell r="Q2477" t="str">
            <v/>
          </cell>
          <cell r="T2477" t="str">
            <v/>
          </cell>
          <cell r="U2477" t="str">
            <v/>
          </cell>
          <cell r="W2477" t="str">
            <v/>
          </cell>
          <cell r="X2477" t="str">
            <v/>
          </cell>
          <cell r="AB2477">
            <v>0</v>
          </cell>
          <cell r="AC2477">
            <v>0</v>
          </cell>
          <cell r="AD2477">
            <v>0</v>
          </cell>
          <cell r="AJ2477">
            <v>0</v>
          </cell>
          <cell r="AK2477">
            <v>0</v>
          </cell>
        </row>
        <row r="2478">
          <cell r="B2478" t="str">
            <v/>
          </cell>
          <cell r="H2478" t="str">
            <v/>
          </cell>
          <cell r="J2478" t="str">
            <v/>
          </cell>
          <cell r="N2478" t="str">
            <v/>
          </cell>
          <cell r="O2478" t="str">
            <v/>
          </cell>
          <cell r="P2478" t="str">
            <v/>
          </cell>
          <cell r="Q2478" t="str">
            <v/>
          </cell>
          <cell r="T2478" t="str">
            <v/>
          </cell>
          <cell r="U2478" t="str">
            <v/>
          </cell>
          <cell r="W2478" t="str">
            <v/>
          </cell>
          <cell r="X2478" t="str">
            <v/>
          </cell>
          <cell r="AB2478">
            <v>0</v>
          </cell>
          <cell r="AC2478">
            <v>0</v>
          </cell>
          <cell r="AD2478">
            <v>0</v>
          </cell>
          <cell r="AJ2478">
            <v>0</v>
          </cell>
          <cell r="AK2478">
            <v>0</v>
          </cell>
        </row>
        <row r="2479">
          <cell r="B2479" t="str">
            <v/>
          </cell>
          <cell r="H2479" t="str">
            <v/>
          </cell>
          <cell r="J2479" t="str">
            <v/>
          </cell>
          <cell r="N2479" t="str">
            <v/>
          </cell>
          <cell r="O2479" t="str">
            <v/>
          </cell>
          <cell r="P2479" t="str">
            <v/>
          </cell>
          <cell r="Q2479" t="str">
            <v/>
          </cell>
          <cell r="T2479" t="str">
            <v/>
          </cell>
          <cell r="U2479" t="str">
            <v/>
          </cell>
          <cell r="W2479" t="str">
            <v/>
          </cell>
          <cell r="X2479" t="str">
            <v/>
          </cell>
          <cell r="AB2479">
            <v>0</v>
          </cell>
          <cell r="AC2479">
            <v>0</v>
          </cell>
          <cell r="AD2479">
            <v>0</v>
          </cell>
          <cell r="AJ2479">
            <v>0</v>
          </cell>
          <cell r="AK2479">
            <v>0</v>
          </cell>
        </row>
        <row r="2480">
          <cell r="B2480" t="str">
            <v/>
          </cell>
          <cell r="H2480" t="str">
            <v/>
          </cell>
          <cell r="J2480" t="str">
            <v/>
          </cell>
          <cell r="N2480" t="str">
            <v/>
          </cell>
          <cell r="O2480" t="str">
            <v/>
          </cell>
          <cell r="P2480" t="str">
            <v/>
          </cell>
          <cell r="Q2480" t="str">
            <v/>
          </cell>
          <cell r="T2480" t="str">
            <v/>
          </cell>
          <cell r="U2480" t="str">
            <v/>
          </cell>
          <cell r="W2480" t="str">
            <v/>
          </cell>
          <cell r="X2480" t="str">
            <v/>
          </cell>
          <cell r="AB2480">
            <v>0</v>
          </cell>
          <cell r="AC2480">
            <v>0</v>
          </cell>
          <cell r="AD2480">
            <v>0</v>
          </cell>
          <cell r="AJ2480">
            <v>0</v>
          </cell>
          <cell r="AK2480">
            <v>0</v>
          </cell>
        </row>
        <row r="2481">
          <cell r="B2481" t="str">
            <v/>
          </cell>
          <cell r="H2481" t="str">
            <v/>
          </cell>
          <cell r="J2481" t="str">
            <v/>
          </cell>
          <cell r="N2481" t="str">
            <v/>
          </cell>
          <cell r="O2481" t="str">
            <v/>
          </cell>
          <cell r="P2481" t="str">
            <v/>
          </cell>
          <cell r="Q2481" t="str">
            <v/>
          </cell>
          <cell r="T2481" t="str">
            <v/>
          </cell>
          <cell r="U2481" t="str">
            <v/>
          </cell>
          <cell r="W2481" t="str">
            <v/>
          </cell>
          <cell r="X2481" t="str">
            <v/>
          </cell>
          <cell r="AB2481">
            <v>0</v>
          </cell>
          <cell r="AC2481">
            <v>0</v>
          </cell>
          <cell r="AD2481">
            <v>0</v>
          </cell>
          <cell r="AJ2481">
            <v>0</v>
          </cell>
          <cell r="AK2481">
            <v>0</v>
          </cell>
        </row>
        <row r="2482">
          <cell r="B2482" t="str">
            <v/>
          </cell>
          <cell r="H2482" t="str">
            <v/>
          </cell>
          <cell r="J2482" t="str">
            <v/>
          </cell>
          <cell r="N2482" t="str">
            <v/>
          </cell>
          <cell r="O2482" t="str">
            <v/>
          </cell>
          <cell r="P2482" t="str">
            <v/>
          </cell>
          <cell r="Q2482" t="str">
            <v/>
          </cell>
          <cell r="T2482" t="str">
            <v/>
          </cell>
          <cell r="U2482" t="str">
            <v/>
          </cell>
          <cell r="W2482" t="str">
            <v/>
          </cell>
          <cell r="X2482" t="str">
            <v/>
          </cell>
          <cell r="AB2482">
            <v>0</v>
          </cell>
          <cell r="AC2482">
            <v>0</v>
          </cell>
          <cell r="AD2482">
            <v>0</v>
          </cell>
          <cell r="AJ2482">
            <v>0</v>
          </cell>
          <cell r="AK2482">
            <v>0</v>
          </cell>
        </row>
        <row r="2483">
          <cell r="B2483" t="str">
            <v/>
          </cell>
          <cell r="H2483" t="str">
            <v/>
          </cell>
          <cell r="J2483" t="str">
            <v/>
          </cell>
          <cell r="N2483" t="str">
            <v/>
          </cell>
          <cell r="O2483" t="str">
            <v/>
          </cell>
          <cell r="P2483" t="str">
            <v/>
          </cell>
          <cell r="Q2483" t="str">
            <v/>
          </cell>
          <cell r="T2483" t="str">
            <v/>
          </cell>
          <cell r="U2483" t="str">
            <v/>
          </cell>
          <cell r="W2483" t="str">
            <v/>
          </cell>
          <cell r="X2483" t="str">
            <v/>
          </cell>
          <cell r="AB2483">
            <v>0</v>
          </cell>
          <cell r="AC2483">
            <v>0</v>
          </cell>
          <cell r="AD2483">
            <v>0</v>
          </cell>
          <cell r="AJ2483">
            <v>0</v>
          </cell>
          <cell r="AK2483">
            <v>0</v>
          </cell>
        </row>
        <row r="2484">
          <cell r="B2484" t="str">
            <v/>
          </cell>
          <cell r="H2484" t="str">
            <v/>
          </cell>
          <cell r="J2484" t="str">
            <v/>
          </cell>
          <cell r="N2484" t="str">
            <v/>
          </cell>
          <cell r="O2484" t="str">
            <v/>
          </cell>
          <cell r="P2484" t="str">
            <v/>
          </cell>
          <cell r="Q2484" t="str">
            <v/>
          </cell>
          <cell r="T2484" t="str">
            <v/>
          </cell>
          <cell r="U2484" t="str">
            <v/>
          </cell>
          <cell r="W2484" t="str">
            <v/>
          </cell>
          <cell r="X2484" t="str">
            <v/>
          </cell>
          <cell r="AB2484">
            <v>0</v>
          </cell>
          <cell r="AC2484">
            <v>0</v>
          </cell>
          <cell r="AD2484">
            <v>0</v>
          </cell>
          <cell r="AJ2484">
            <v>0</v>
          </cell>
          <cell r="AK2484">
            <v>0</v>
          </cell>
        </row>
        <row r="2485">
          <cell r="B2485" t="str">
            <v/>
          </cell>
          <cell r="H2485" t="str">
            <v/>
          </cell>
          <cell r="J2485" t="str">
            <v/>
          </cell>
          <cell r="N2485" t="str">
            <v/>
          </cell>
          <cell r="O2485" t="str">
            <v/>
          </cell>
          <cell r="P2485" t="str">
            <v/>
          </cell>
          <cell r="Q2485" t="str">
            <v/>
          </cell>
          <cell r="T2485" t="str">
            <v/>
          </cell>
          <cell r="U2485" t="str">
            <v/>
          </cell>
          <cell r="W2485" t="str">
            <v/>
          </cell>
          <cell r="X2485" t="str">
            <v/>
          </cell>
          <cell r="AB2485">
            <v>0</v>
          </cell>
          <cell r="AC2485">
            <v>0</v>
          </cell>
          <cell r="AD2485">
            <v>0</v>
          </cell>
          <cell r="AJ2485">
            <v>0</v>
          </cell>
          <cell r="AK2485">
            <v>0</v>
          </cell>
        </row>
        <row r="2486">
          <cell r="B2486" t="str">
            <v/>
          </cell>
          <cell r="H2486" t="str">
            <v/>
          </cell>
          <cell r="J2486" t="str">
            <v/>
          </cell>
          <cell r="N2486" t="str">
            <v/>
          </cell>
          <cell r="O2486" t="str">
            <v/>
          </cell>
          <cell r="P2486" t="str">
            <v/>
          </cell>
          <cell r="Q2486" t="str">
            <v/>
          </cell>
          <cell r="T2486" t="str">
            <v/>
          </cell>
          <cell r="U2486" t="str">
            <v/>
          </cell>
          <cell r="W2486" t="str">
            <v/>
          </cell>
          <cell r="X2486" t="str">
            <v/>
          </cell>
          <cell r="AB2486">
            <v>0</v>
          </cell>
          <cell r="AC2486">
            <v>0</v>
          </cell>
          <cell r="AD2486">
            <v>0</v>
          </cell>
          <cell r="AJ2486">
            <v>0</v>
          </cell>
          <cell r="AK2486">
            <v>0</v>
          </cell>
        </row>
        <row r="2487">
          <cell r="B2487" t="str">
            <v/>
          </cell>
          <cell r="H2487" t="str">
            <v/>
          </cell>
          <cell r="J2487" t="str">
            <v/>
          </cell>
          <cell r="N2487" t="str">
            <v/>
          </cell>
          <cell r="O2487" t="str">
            <v/>
          </cell>
          <cell r="P2487" t="str">
            <v/>
          </cell>
          <cell r="Q2487" t="str">
            <v/>
          </cell>
          <cell r="T2487" t="str">
            <v/>
          </cell>
          <cell r="U2487" t="str">
            <v/>
          </cell>
          <cell r="W2487" t="str">
            <v/>
          </cell>
          <cell r="X2487" t="str">
            <v/>
          </cell>
          <cell r="AB2487">
            <v>0</v>
          </cell>
          <cell r="AC2487">
            <v>0</v>
          </cell>
          <cell r="AD2487">
            <v>0</v>
          </cell>
          <cell r="AJ2487">
            <v>0</v>
          </cell>
          <cell r="AK2487">
            <v>0</v>
          </cell>
        </row>
        <row r="2488">
          <cell r="B2488" t="str">
            <v/>
          </cell>
          <cell r="H2488" t="str">
            <v/>
          </cell>
          <cell r="J2488" t="str">
            <v/>
          </cell>
          <cell r="N2488" t="str">
            <v/>
          </cell>
          <cell r="O2488" t="str">
            <v/>
          </cell>
          <cell r="P2488" t="str">
            <v/>
          </cell>
          <cell r="Q2488" t="str">
            <v/>
          </cell>
          <cell r="T2488" t="str">
            <v/>
          </cell>
          <cell r="U2488" t="str">
            <v/>
          </cell>
          <cell r="W2488" t="str">
            <v/>
          </cell>
          <cell r="X2488" t="str">
            <v/>
          </cell>
          <cell r="AB2488">
            <v>0</v>
          </cell>
          <cell r="AC2488">
            <v>0</v>
          </cell>
          <cell r="AD2488">
            <v>0</v>
          </cell>
          <cell r="AJ2488">
            <v>0</v>
          </cell>
          <cell r="AK2488">
            <v>0</v>
          </cell>
        </row>
        <row r="2489">
          <cell r="B2489" t="str">
            <v/>
          </cell>
          <cell r="H2489" t="str">
            <v/>
          </cell>
          <cell r="J2489" t="str">
            <v/>
          </cell>
          <cell r="N2489" t="str">
            <v/>
          </cell>
          <cell r="O2489" t="str">
            <v/>
          </cell>
          <cell r="P2489" t="str">
            <v/>
          </cell>
          <cell r="Q2489" t="str">
            <v/>
          </cell>
          <cell r="T2489" t="str">
            <v/>
          </cell>
          <cell r="U2489" t="str">
            <v/>
          </cell>
          <cell r="W2489" t="str">
            <v/>
          </cell>
          <cell r="X2489" t="str">
            <v/>
          </cell>
          <cell r="AB2489">
            <v>0</v>
          </cell>
          <cell r="AC2489">
            <v>0</v>
          </cell>
          <cell r="AD2489">
            <v>0</v>
          </cell>
          <cell r="AJ2489">
            <v>0</v>
          </cell>
          <cell r="AK2489">
            <v>0</v>
          </cell>
        </row>
        <row r="2490">
          <cell r="B2490" t="str">
            <v/>
          </cell>
          <cell r="H2490" t="str">
            <v/>
          </cell>
          <cell r="J2490" t="str">
            <v/>
          </cell>
          <cell r="N2490" t="str">
            <v/>
          </cell>
          <cell r="O2490" t="str">
            <v/>
          </cell>
          <cell r="P2490" t="str">
            <v/>
          </cell>
          <cell r="Q2490" t="str">
            <v/>
          </cell>
          <cell r="T2490" t="str">
            <v/>
          </cell>
          <cell r="U2490" t="str">
            <v/>
          </cell>
          <cell r="W2490" t="str">
            <v/>
          </cell>
          <cell r="X2490" t="str">
            <v/>
          </cell>
          <cell r="AB2490">
            <v>0</v>
          </cell>
          <cell r="AC2490">
            <v>0</v>
          </cell>
          <cell r="AD2490">
            <v>0</v>
          </cell>
          <cell r="AJ2490">
            <v>0</v>
          </cell>
          <cell r="AK2490">
            <v>0</v>
          </cell>
        </row>
        <row r="2491">
          <cell r="B2491" t="str">
            <v/>
          </cell>
          <cell r="H2491" t="str">
            <v/>
          </cell>
          <cell r="J2491" t="str">
            <v/>
          </cell>
          <cell r="N2491" t="str">
            <v/>
          </cell>
          <cell r="O2491" t="str">
            <v/>
          </cell>
          <cell r="P2491" t="str">
            <v/>
          </cell>
          <cell r="Q2491" t="str">
            <v/>
          </cell>
          <cell r="T2491" t="str">
            <v/>
          </cell>
          <cell r="U2491" t="str">
            <v/>
          </cell>
          <cell r="W2491" t="str">
            <v/>
          </cell>
          <cell r="X2491" t="str">
            <v/>
          </cell>
          <cell r="AB2491">
            <v>0</v>
          </cell>
          <cell r="AC2491">
            <v>0</v>
          </cell>
          <cell r="AD2491">
            <v>0</v>
          </cell>
          <cell r="AJ2491">
            <v>0</v>
          </cell>
          <cell r="AK2491">
            <v>0</v>
          </cell>
        </row>
        <row r="2492">
          <cell r="B2492" t="str">
            <v/>
          </cell>
          <cell r="H2492" t="str">
            <v/>
          </cell>
          <cell r="J2492" t="str">
            <v/>
          </cell>
          <cell r="N2492" t="str">
            <v/>
          </cell>
          <cell r="O2492" t="str">
            <v/>
          </cell>
          <cell r="P2492" t="str">
            <v/>
          </cell>
          <cell r="Q2492" t="str">
            <v/>
          </cell>
          <cell r="T2492" t="str">
            <v/>
          </cell>
          <cell r="U2492" t="str">
            <v/>
          </cell>
          <cell r="W2492" t="str">
            <v/>
          </cell>
          <cell r="X2492" t="str">
            <v/>
          </cell>
          <cell r="AB2492">
            <v>0</v>
          </cell>
          <cell r="AC2492">
            <v>0</v>
          </cell>
          <cell r="AD2492">
            <v>0</v>
          </cell>
          <cell r="AJ2492">
            <v>0</v>
          </cell>
          <cell r="AK2492">
            <v>0</v>
          </cell>
        </row>
        <row r="2493">
          <cell r="B2493" t="str">
            <v/>
          </cell>
          <cell r="H2493" t="str">
            <v/>
          </cell>
          <cell r="J2493" t="str">
            <v/>
          </cell>
          <cell r="N2493" t="str">
            <v/>
          </cell>
          <cell r="O2493" t="str">
            <v/>
          </cell>
          <cell r="P2493" t="str">
            <v/>
          </cell>
          <cell r="Q2493" t="str">
            <v/>
          </cell>
          <cell r="T2493" t="str">
            <v/>
          </cell>
          <cell r="U2493" t="str">
            <v/>
          </cell>
          <cell r="W2493" t="str">
            <v/>
          </cell>
          <cell r="X2493" t="str">
            <v/>
          </cell>
          <cell r="AB2493">
            <v>0</v>
          </cell>
          <cell r="AC2493">
            <v>0</v>
          </cell>
          <cell r="AD2493">
            <v>0</v>
          </cell>
          <cell r="AJ2493">
            <v>0</v>
          </cell>
          <cell r="AK2493">
            <v>0</v>
          </cell>
        </row>
        <row r="2494">
          <cell r="B2494" t="str">
            <v/>
          </cell>
          <cell r="H2494" t="str">
            <v/>
          </cell>
          <cell r="J2494" t="str">
            <v/>
          </cell>
          <cell r="N2494" t="str">
            <v/>
          </cell>
          <cell r="O2494" t="str">
            <v/>
          </cell>
          <cell r="P2494" t="str">
            <v/>
          </cell>
          <cell r="Q2494" t="str">
            <v/>
          </cell>
          <cell r="T2494" t="str">
            <v/>
          </cell>
          <cell r="U2494" t="str">
            <v/>
          </cell>
          <cell r="W2494" t="str">
            <v/>
          </cell>
          <cell r="X2494" t="str">
            <v/>
          </cell>
          <cell r="AB2494">
            <v>0</v>
          </cell>
          <cell r="AC2494">
            <v>0</v>
          </cell>
          <cell r="AD2494">
            <v>0</v>
          </cell>
          <cell r="AJ2494">
            <v>0</v>
          </cell>
          <cell r="AK2494">
            <v>0</v>
          </cell>
        </row>
        <row r="2495">
          <cell r="B2495" t="str">
            <v/>
          </cell>
          <cell r="H2495" t="str">
            <v/>
          </cell>
          <cell r="J2495" t="str">
            <v/>
          </cell>
          <cell r="N2495" t="str">
            <v/>
          </cell>
          <cell r="O2495" t="str">
            <v/>
          </cell>
          <cell r="P2495" t="str">
            <v/>
          </cell>
          <cell r="Q2495" t="str">
            <v/>
          </cell>
          <cell r="T2495" t="str">
            <v/>
          </cell>
          <cell r="U2495" t="str">
            <v/>
          </cell>
          <cell r="W2495" t="str">
            <v/>
          </cell>
          <cell r="X2495" t="str">
            <v/>
          </cell>
          <cell r="AB2495">
            <v>0</v>
          </cell>
          <cell r="AC2495">
            <v>0</v>
          </cell>
          <cell r="AD2495">
            <v>0</v>
          </cell>
          <cell r="AJ2495">
            <v>0</v>
          </cell>
          <cell r="AK2495">
            <v>0</v>
          </cell>
        </row>
        <row r="2496">
          <cell r="B2496" t="str">
            <v/>
          </cell>
          <cell r="H2496" t="str">
            <v/>
          </cell>
          <cell r="J2496" t="str">
            <v/>
          </cell>
          <cell r="N2496" t="str">
            <v/>
          </cell>
          <cell r="O2496" t="str">
            <v/>
          </cell>
          <cell r="P2496" t="str">
            <v/>
          </cell>
          <cell r="Q2496" t="str">
            <v/>
          </cell>
          <cell r="T2496" t="str">
            <v/>
          </cell>
          <cell r="U2496" t="str">
            <v/>
          </cell>
          <cell r="W2496" t="str">
            <v/>
          </cell>
          <cell r="X2496" t="str">
            <v/>
          </cell>
          <cell r="AB2496">
            <v>0</v>
          </cell>
          <cell r="AC2496">
            <v>0</v>
          </cell>
          <cell r="AD2496">
            <v>0</v>
          </cell>
          <cell r="AJ2496">
            <v>0</v>
          </cell>
          <cell r="AK2496">
            <v>0</v>
          </cell>
        </row>
        <row r="2497">
          <cell r="B2497" t="str">
            <v/>
          </cell>
          <cell r="H2497" t="str">
            <v/>
          </cell>
          <cell r="J2497" t="str">
            <v/>
          </cell>
          <cell r="N2497" t="str">
            <v/>
          </cell>
          <cell r="O2497" t="str">
            <v/>
          </cell>
          <cell r="P2497" t="str">
            <v/>
          </cell>
          <cell r="Q2497" t="str">
            <v/>
          </cell>
          <cell r="T2497" t="str">
            <v/>
          </cell>
          <cell r="U2497" t="str">
            <v/>
          </cell>
          <cell r="W2497" t="str">
            <v/>
          </cell>
          <cell r="X2497" t="str">
            <v/>
          </cell>
          <cell r="AB2497">
            <v>0</v>
          </cell>
          <cell r="AC2497">
            <v>0</v>
          </cell>
          <cell r="AD2497">
            <v>0</v>
          </cell>
          <cell r="AJ2497">
            <v>0</v>
          </cell>
          <cell r="AK2497">
            <v>0</v>
          </cell>
        </row>
        <row r="2498">
          <cell r="B2498" t="str">
            <v/>
          </cell>
          <cell r="H2498" t="str">
            <v/>
          </cell>
          <cell r="J2498" t="str">
            <v/>
          </cell>
          <cell r="N2498" t="str">
            <v/>
          </cell>
          <cell r="O2498" t="str">
            <v/>
          </cell>
          <cell r="P2498" t="str">
            <v/>
          </cell>
          <cell r="Q2498" t="str">
            <v/>
          </cell>
          <cell r="T2498" t="str">
            <v/>
          </cell>
          <cell r="U2498" t="str">
            <v/>
          </cell>
          <cell r="W2498" t="str">
            <v/>
          </cell>
          <cell r="X2498" t="str">
            <v/>
          </cell>
          <cell r="AB2498">
            <v>0</v>
          </cell>
          <cell r="AC2498">
            <v>0</v>
          </cell>
          <cell r="AD2498">
            <v>0</v>
          </cell>
          <cell r="AJ2498">
            <v>0</v>
          </cell>
          <cell r="AK2498">
            <v>0</v>
          </cell>
        </row>
        <row r="2499">
          <cell r="B2499" t="str">
            <v/>
          </cell>
          <cell r="H2499" t="str">
            <v/>
          </cell>
          <cell r="J2499" t="str">
            <v/>
          </cell>
          <cell r="N2499" t="str">
            <v/>
          </cell>
          <cell r="O2499" t="str">
            <v/>
          </cell>
          <cell r="P2499" t="str">
            <v/>
          </cell>
          <cell r="Q2499" t="str">
            <v/>
          </cell>
          <cell r="T2499" t="str">
            <v/>
          </cell>
          <cell r="U2499" t="str">
            <v/>
          </cell>
          <cell r="W2499" t="str">
            <v/>
          </cell>
          <cell r="X2499" t="str">
            <v/>
          </cell>
          <cell r="AB2499">
            <v>0</v>
          </cell>
          <cell r="AC2499">
            <v>0</v>
          </cell>
          <cell r="AD2499">
            <v>0</v>
          </cell>
          <cell r="AJ2499">
            <v>0</v>
          </cell>
          <cell r="AK2499">
            <v>0</v>
          </cell>
        </row>
        <row r="2500">
          <cell r="B2500" t="str">
            <v/>
          </cell>
          <cell r="H2500" t="str">
            <v/>
          </cell>
          <cell r="J2500" t="str">
            <v/>
          </cell>
          <cell r="N2500" t="str">
            <v/>
          </cell>
          <cell r="O2500" t="str">
            <v/>
          </cell>
          <cell r="P2500" t="str">
            <v/>
          </cell>
          <cell r="Q2500" t="str">
            <v/>
          </cell>
          <cell r="T2500" t="str">
            <v/>
          </cell>
          <cell r="U2500" t="str">
            <v/>
          </cell>
          <cell r="W2500" t="str">
            <v/>
          </cell>
          <cell r="X2500" t="str">
            <v/>
          </cell>
          <cell r="AB2500">
            <v>0</v>
          </cell>
          <cell r="AC2500">
            <v>0</v>
          </cell>
          <cell r="AD2500">
            <v>0</v>
          </cell>
          <cell r="AJ2500">
            <v>0</v>
          </cell>
          <cell r="AK2500">
            <v>0</v>
          </cell>
        </row>
        <row r="2501">
          <cell r="B2501" t="str">
            <v/>
          </cell>
          <cell r="H2501" t="str">
            <v/>
          </cell>
          <cell r="J2501" t="str">
            <v/>
          </cell>
          <cell r="N2501" t="str">
            <v/>
          </cell>
          <cell r="O2501" t="str">
            <v/>
          </cell>
          <cell r="P2501" t="str">
            <v/>
          </cell>
          <cell r="Q2501" t="str">
            <v/>
          </cell>
          <cell r="T2501" t="str">
            <v/>
          </cell>
          <cell r="U2501" t="str">
            <v/>
          </cell>
          <cell r="W2501" t="str">
            <v/>
          </cell>
          <cell r="X2501" t="str">
            <v/>
          </cell>
          <cell r="AB2501">
            <v>0</v>
          </cell>
          <cell r="AC2501">
            <v>0</v>
          </cell>
          <cell r="AD2501">
            <v>0</v>
          </cell>
          <cell r="AJ2501">
            <v>0</v>
          </cell>
          <cell r="AK2501">
            <v>0</v>
          </cell>
        </row>
        <row r="2502">
          <cell r="B2502" t="str">
            <v/>
          </cell>
          <cell r="H2502" t="str">
            <v/>
          </cell>
          <cell r="J2502" t="str">
            <v/>
          </cell>
          <cell r="N2502" t="str">
            <v/>
          </cell>
          <cell r="O2502" t="str">
            <v/>
          </cell>
          <cell r="P2502" t="str">
            <v/>
          </cell>
          <cell r="Q2502" t="str">
            <v/>
          </cell>
          <cell r="T2502" t="str">
            <v/>
          </cell>
          <cell r="U2502" t="str">
            <v/>
          </cell>
          <cell r="W2502" t="str">
            <v/>
          </cell>
          <cell r="X2502" t="str">
            <v/>
          </cell>
          <cell r="AB2502">
            <v>0</v>
          </cell>
          <cell r="AC2502">
            <v>0</v>
          </cell>
          <cell r="AD2502">
            <v>0</v>
          </cell>
          <cell r="AJ2502">
            <v>0</v>
          </cell>
          <cell r="AK2502">
            <v>0</v>
          </cell>
        </row>
        <row r="2503">
          <cell r="B2503" t="str">
            <v/>
          </cell>
          <cell r="H2503" t="str">
            <v/>
          </cell>
          <cell r="J2503" t="str">
            <v/>
          </cell>
          <cell r="N2503" t="str">
            <v/>
          </cell>
          <cell r="O2503" t="str">
            <v/>
          </cell>
          <cell r="P2503" t="str">
            <v/>
          </cell>
          <cell r="Q2503" t="str">
            <v/>
          </cell>
          <cell r="T2503" t="str">
            <v/>
          </cell>
          <cell r="U2503" t="str">
            <v/>
          </cell>
          <cell r="W2503" t="str">
            <v/>
          </cell>
          <cell r="X2503" t="str">
            <v/>
          </cell>
          <cell r="AB2503">
            <v>0</v>
          </cell>
          <cell r="AC2503">
            <v>0</v>
          </cell>
          <cell r="AD2503">
            <v>0</v>
          </cell>
          <cell r="AJ2503">
            <v>0</v>
          </cell>
          <cell r="AK2503">
            <v>0</v>
          </cell>
        </row>
        <row r="2504">
          <cell r="B2504" t="str">
            <v/>
          </cell>
          <cell r="H2504" t="str">
            <v/>
          </cell>
          <cell r="J2504" t="str">
            <v/>
          </cell>
          <cell r="N2504" t="str">
            <v/>
          </cell>
          <cell r="O2504" t="str">
            <v/>
          </cell>
          <cell r="P2504" t="str">
            <v/>
          </cell>
          <cell r="Q2504" t="str">
            <v/>
          </cell>
          <cell r="T2504" t="str">
            <v/>
          </cell>
          <cell r="U2504" t="str">
            <v/>
          </cell>
          <cell r="W2504" t="str">
            <v/>
          </cell>
          <cell r="X2504" t="str">
            <v/>
          </cell>
          <cell r="AB2504">
            <v>0</v>
          </cell>
          <cell r="AC2504">
            <v>0</v>
          </cell>
          <cell r="AD2504">
            <v>0</v>
          </cell>
          <cell r="AJ2504">
            <v>0</v>
          </cell>
          <cell r="AK2504">
            <v>0</v>
          </cell>
        </row>
        <row r="2505">
          <cell r="B2505" t="str">
            <v/>
          </cell>
          <cell r="H2505" t="str">
            <v/>
          </cell>
          <cell r="J2505" t="str">
            <v/>
          </cell>
          <cell r="N2505" t="str">
            <v/>
          </cell>
          <cell r="O2505" t="str">
            <v/>
          </cell>
          <cell r="P2505" t="str">
            <v/>
          </cell>
          <cell r="Q2505" t="str">
            <v/>
          </cell>
          <cell r="T2505" t="str">
            <v/>
          </cell>
          <cell r="U2505" t="str">
            <v/>
          </cell>
          <cell r="W2505" t="str">
            <v/>
          </cell>
          <cell r="X2505" t="str">
            <v/>
          </cell>
          <cell r="AB2505">
            <v>0</v>
          </cell>
          <cell r="AC2505">
            <v>0</v>
          </cell>
          <cell r="AD2505">
            <v>0</v>
          </cell>
          <cell r="AJ2505">
            <v>0</v>
          </cell>
          <cell r="AK2505">
            <v>0</v>
          </cell>
        </row>
        <row r="2506">
          <cell r="B2506" t="str">
            <v/>
          </cell>
          <cell r="H2506" t="str">
            <v/>
          </cell>
          <cell r="J2506" t="str">
            <v/>
          </cell>
          <cell r="N2506" t="str">
            <v/>
          </cell>
          <cell r="O2506" t="str">
            <v/>
          </cell>
          <cell r="P2506" t="str">
            <v/>
          </cell>
          <cell r="Q2506" t="str">
            <v/>
          </cell>
          <cell r="T2506" t="str">
            <v/>
          </cell>
          <cell r="U2506" t="str">
            <v/>
          </cell>
          <cell r="W2506" t="str">
            <v/>
          </cell>
          <cell r="X2506" t="str">
            <v/>
          </cell>
          <cell r="AB2506">
            <v>0</v>
          </cell>
          <cell r="AC2506">
            <v>0</v>
          </cell>
          <cell r="AD2506">
            <v>0</v>
          </cell>
          <cell r="AJ2506">
            <v>0</v>
          </cell>
          <cell r="AK2506">
            <v>0</v>
          </cell>
        </row>
        <row r="2507">
          <cell r="B2507" t="str">
            <v/>
          </cell>
          <cell r="H2507" t="str">
            <v/>
          </cell>
          <cell r="J2507" t="str">
            <v/>
          </cell>
          <cell r="N2507" t="str">
            <v/>
          </cell>
          <cell r="O2507" t="str">
            <v/>
          </cell>
          <cell r="P2507" t="str">
            <v/>
          </cell>
          <cell r="Q2507" t="str">
            <v/>
          </cell>
          <cell r="T2507" t="str">
            <v/>
          </cell>
          <cell r="U2507" t="str">
            <v/>
          </cell>
          <cell r="W2507" t="str">
            <v/>
          </cell>
          <cell r="X2507" t="str">
            <v/>
          </cell>
          <cell r="AB2507">
            <v>0</v>
          </cell>
          <cell r="AC2507">
            <v>0</v>
          </cell>
          <cell r="AD2507">
            <v>0</v>
          </cell>
          <cell r="AJ2507">
            <v>0</v>
          </cell>
          <cell r="AK2507">
            <v>0</v>
          </cell>
        </row>
        <row r="2508">
          <cell r="B2508" t="str">
            <v/>
          </cell>
          <cell r="H2508" t="str">
            <v/>
          </cell>
          <cell r="J2508" t="str">
            <v/>
          </cell>
          <cell r="N2508" t="str">
            <v/>
          </cell>
          <cell r="O2508" t="str">
            <v/>
          </cell>
          <cell r="P2508" t="str">
            <v/>
          </cell>
          <cell r="Q2508" t="str">
            <v/>
          </cell>
          <cell r="T2508" t="str">
            <v/>
          </cell>
          <cell r="U2508" t="str">
            <v/>
          </cell>
          <cell r="W2508" t="str">
            <v/>
          </cell>
          <cell r="X2508" t="str">
            <v/>
          </cell>
          <cell r="AB2508">
            <v>0</v>
          </cell>
          <cell r="AC2508">
            <v>0</v>
          </cell>
          <cell r="AD2508">
            <v>0</v>
          </cell>
          <cell r="AJ2508">
            <v>0</v>
          </cell>
          <cell r="AK2508">
            <v>0</v>
          </cell>
        </row>
        <row r="2509">
          <cell r="B2509" t="str">
            <v/>
          </cell>
          <cell r="H2509" t="str">
            <v/>
          </cell>
          <cell r="J2509" t="str">
            <v/>
          </cell>
          <cell r="N2509" t="str">
            <v/>
          </cell>
          <cell r="O2509" t="str">
            <v/>
          </cell>
          <cell r="P2509" t="str">
            <v/>
          </cell>
          <cell r="Q2509" t="str">
            <v/>
          </cell>
          <cell r="T2509" t="str">
            <v/>
          </cell>
          <cell r="U2509" t="str">
            <v/>
          </cell>
          <cell r="W2509" t="str">
            <v/>
          </cell>
          <cell r="X2509" t="str">
            <v/>
          </cell>
          <cell r="AB2509">
            <v>0</v>
          </cell>
          <cell r="AC2509">
            <v>0</v>
          </cell>
          <cell r="AD2509">
            <v>0</v>
          </cell>
          <cell r="AJ2509">
            <v>0</v>
          </cell>
          <cell r="AK2509">
            <v>0</v>
          </cell>
        </row>
        <row r="2510">
          <cell r="B2510" t="str">
            <v/>
          </cell>
          <cell r="H2510" t="str">
            <v/>
          </cell>
          <cell r="J2510" t="str">
            <v/>
          </cell>
          <cell r="N2510" t="str">
            <v/>
          </cell>
          <cell r="O2510" t="str">
            <v/>
          </cell>
          <cell r="P2510" t="str">
            <v/>
          </cell>
          <cell r="Q2510" t="str">
            <v/>
          </cell>
          <cell r="T2510" t="str">
            <v/>
          </cell>
          <cell r="U2510" t="str">
            <v/>
          </cell>
          <cell r="W2510" t="str">
            <v/>
          </cell>
          <cell r="X2510" t="str">
            <v/>
          </cell>
          <cell r="AB2510">
            <v>0</v>
          </cell>
          <cell r="AC2510">
            <v>0</v>
          </cell>
          <cell r="AD2510">
            <v>0</v>
          </cell>
          <cell r="AJ2510">
            <v>0</v>
          </cell>
          <cell r="AK2510">
            <v>0</v>
          </cell>
        </row>
        <row r="2511">
          <cell r="B2511" t="str">
            <v/>
          </cell>
          <cell r="H2511" t="str">
            <v/>
          </cell>
          <cell r="J2511" t="str">
            <v/>
          </cell>
          <cell r="N2511" t="str">
            <v/>
          </cell>
          <cell r="O2511" t="str">
            <v/>
          </cell>
          <cell r="P2511" t="str">
            <v/>
          </cell>
          <cell r="Q2511" t="str">
            <v/>
          </cell>
          <cell r="T2511" t="str">
            <v/>
          </cell>
          <cell r="U2511" t="str">
            <v/>
          </cell>
          <cell r="W2511" t="str">
            <v/>
          </cell>
          <cell r="X2511" t="str">
            <v/>
          </cell>
          <cell r="AB2511">
            <v>0</v>
          </cell>
          <cell r="AC2511">
            <v>0</v>
          </cell>
          <cell r="AD2511">
            <v>0</v>
          </cell>
          <cell r="AJ2511">
            <v>0</v>
          </cell>
          <cell r="AK2511">
            <v>0</v>
          </cell>
        </row>
        <row r="2512">
          <cell r="B2512" t="str">
            <v/>
          </cell>
          <cell r="H2512" t="str">
            <v/>
          </cell>
          <cell r="J2512" t="str">
            <v/>
          </cell>
          <cell r="N2512" t="str">
            <v/>
          </cell>
          <cell r="O2512" t="str">
            <v/>
          </cell>
          <cell r="P2512" t="str">
            <v/>
          </cell>
          <cell r="Q2512" t="str">
            <v/>
          </cell>
          <cell r="T2512" t="str">
            <v/>
          </cell>
          <cell r="U2512" t="str">
            <v/>
          </cell>
          <cell r="W2512" t="str">
            <v/>
          </cell>
          <cell r="X2512" t="str">
            <v/>
          </cell>
          <cell r="AB2512">
            <v>0</v>
          </cell>
          <cell r="AC2512">
            <v>0</v>
          </cell>
          <cell r="AD2512">
            <v>0</v>
          </cell>
          <cell r="AJ2512">
            <v>0</v>
          </cell>
          <cell r="AK2512">
            <v>0</v>
          </cell>
        </row>
        <row r="2513">
          <cell r="B2513" t="str">
            <v/>
          </cell>
          <cell r="H2513" t="str">
            <v/>
          </cell>
          <cell r="J2513" t="str">
            <v/>
          </cell>
          <cell r="N2513" t="str">
            <v/>
          </cell>
          <cell r="O2513" t="str">
            <v/>
          </cell>
          <cell r="P2513" t="str">
            <v/>
          </cell>
          <cell r="Q2513" t="str">
            <v/>
          </cell>
          <cell r="T2513" t="str">
            <v/>
          </cell>
          <cell r="U2513" t="str">
            <v/>
          </cell>
          <cell r="W2513" t="str">
            <v/>
          </cell>
          <cell r="X2513" t="str">
            <v/>
          </cell>
          <cell r="AB2513">
            <v>0</v>
          </cell>
          <cell r="AC2513">
            <v>0</v>
          </cell>
          <cell r="AD2513">
            <v>0</v>
          </cell>
          <cell r="AJ2513">
            <v>0</v>
          </cell>
          <cell r="AK2513">
            <v>0</v>
          </cell>
        </row>
        <row r="2514">
          <cell r="B2514" t="str">
            <v/>
          </cell>
          <cell r="H2514" t="str">
            <v/>
          </cell>
          <cell r="J2514" t="str">
            <v/>
          </cell>
          <cell r="N2514" t="str">
            <v/>
          </cell>
          <cell r="O2514" t="str">
            <v/>
          </cell>
          <cell r="P2514" t="str">
            <v/>
          </cell>
          <cell r="Q2514" t="str">
            <v/>
          </cell>
          <cell r="T2514" t="str">
            <v/>
          </cell>
          <cell r="U2514" t="str">
            <v/>
          </cell>
          <cell r="W2514" t="str">
            <v/>
          </cell>
          <cell r="X2514" t="str">
            <v/>
          </cell>
          <cell r="AB2514">
            <v>0</v>
          </cell>
          <cell r="AC2514">
            <v>0</v>
          </cell>
          <cell r="AD2514">
            <v>0</v>
          </cell>
          <cell r="AJ2514">
            <v>0</v>
          </cell>
          <cell r="AK2514">
            <v>0</v>
          </cell>
        </row>
        <row r="2515">
          <cell r="B2515" t="str">
            <v/>
          </cell>
          <cell r="H2515" t="str">
            <v/>
          </cell>
          <cell r="J2515" t="str">
            <v/>
          </cell>
          <cell r="N2515" t="str">
            <v/>
          </cell>
          <cell r="O2515" t="str">
            <v/>
          </cell>
          <cell r="P2515" t="str">
            <v/>
          </cell>
          <cell r="Q2515" t="str">
            <v/>
          </cell>
          <cell r="T2515" t="str">
            <v/>
          </cell>
          <cell r="U2515" t="str">
            <v/>
          </cell>
          <cell r="W2515" t="str">
            <v/>
          </cell>
          <cell r="X2515" t="str">
            <v/>
          </cell>
          <cell r="AB2515">
            <v>0</v>
          </cell>
          <cell r="AC2515">
            <v>0</v>
          </cell>
          <cell r="AD2515">
            <v>0</v>
          </cell>
          <cell r="AJ2515">
            <v>0</v>
          </cell>
          <cell r="AK2515">
            <v>0</v>
          </cell>
        </row>
        <row r="2516">
          <cell r="B2516" t="str">
            <v/>
          </cell>
          <cell r="H2516" t="str">
            <v/>
          </cell>
          <cell r="J2516" t="str">
            <v/>
          </cell>
          <cell r="N2516" t="str">
            <v/>
          </cell>
          <cell r="O2516" t="str">
            <v/>
          </cell>
          <cell r="P2516" t="str">
            <v/>
          </cell>
          <cell r="Q2516" t="str">
            <v/>
          </cell>
          <cell r="T2516" t="str">
            <v/>
          </cell>
          <cell r="U2516" t="str">
            <v/>
          </cell>
          <cell r="W2516" t="str">
            <v/>
          </cell>
          <cell r="X2516" t="str">
            <v/>
          </cell>
          <cell r="AB2516">
            <v>0</v>
          </cell>
          <cell r="AC2516">
            <v>0</v>
          </cell>
          <cell r="AD2516">
            <v>0</v>
          </cell>
          <cell r="AJ2516">
            <v>0</v>
          </cell>
          <cell r="AK2516">
            <v>0</v>
          </cell>
        </row>
        <row r="2517">
          <cell r="B2517" t="str">
            <v/>
          </cell>
          <cell r="H2517" t="str">
            <v/>
          </cell>
          <cell r="J2517" t="str">
            <v/>
          </cell>
          <cell r="N2517" t="str">
            <v/>
          </cell>
          <cell r="O2517" t="str">
            <v/>
          </cell>
          <cell r="P2517" t="str">
            <v/>
          </cell>
          <cell r="Q2517" t="str">
            <v/>
          </cell>
          <cell r="T2517" t="str">
            <v/>
          </cell>
          <cell r="U2517" t="str">
            <v/>
          </cell>
          <cell r="W2517" t="str">
            <v/>
          </cell>
          <cell r="X2517" t="str">
            <v/>
          </cell>
          <cell r="AB2517">
            <v>0</v>
          </cell>
          <cell r="AC2517">
            <v>0</v>
          </cell>
          <cell r="AD2517">
            <v>0</v>
          </cell>
          <cell r="AJ2517">
            <v>0</v>
          </cell>
          <cell r="AK2517">
            <v>0</v>
          </cell>
        </row>
        <row r="2518">
          <cell r="B2518" t="str">
            <v/>
          </cell>
          <cell r="H2518" t="str">
            <v/>
          </cell>
          <cell r="J2518" t="str">
            <v/>
          </cell>
          <cell r="N2518" t="str">
            <v/>
          </cell>
          <cell r="O2518" t="str">
            <v/>
          </cell>
          <cell r="P2518" t="str">
            <v/>
          </cell>
          <cell r="Q2518" t="str">
            <v/>
          </cell>
          <cell r="T2518" t="str">
            <v/>
          </cell>
          <cell r="U2518" t="str">
            <v/>
          </cell>
          <cell r="W2518" t="str">
            <v/>
          </cell>
          <cell r="X2518" t="str">
            <v/>
          </cell>
          <cell r="AB2518">
            <v>0</v>
          </cell>
          <cell r="AC2518">
            <v>0</v>
          </cell>
          <cell r="AD2518">
            <v>0</v>
          </cell>
          <cell r="AJ2518">
            <v>0</v>
          </cell>
          <cell r="AK2518">
            <v>0</v>
          </cell>
        </row>
        <row r="2519">
          <cell r="B2519" t="str">
            <v/>
          </cell>
          <cell r="H2519" t="str">
            <v/>
          </cell>
          <cell r="J2519" t="str">
            <v/>
          </cell>
          <cell r="N2519" t="str">
            <v/>
          </cell>
          <cell r="O2519" t="str">
            <v/>
          </cell>
          <cell r="P2519" t="str">
            <v/>
          </cell>
          <cell r="Q2519" t="str">
            <v/>
          </cell>
          <cell r="T2519" t="str">
            <v/>
          </cell>
          <cell r="U2519" t="str">
            <v/>
          </cell>
          <cell r="W2519" t="str">
            <v/>
          </cell>
          <cell r="X2519" t="str">
            <v/>
          </cell>
          <cell r="AB2519">
            <v>0</v>
          </cell>
          <cell r="AC2519">
            <v>0</v>
          </cell>
          <cell r="AD2519">
            <v>0</v>
          </cell>
          <cell r="AJ2519">
            <v>0</v>
          </cell>
          <cell r="AK2519">
            <v>0</v>
          </cell>
        </row>
        <row r="2520">
          <cell r="B2520" t="str">
            <v/>
          </cell>
          <cell r="H2520" t="str">
            <v/>
          </cell>
          <cell r="J2520" t="str">
            <v/>
          </cell>
          <cell r="N2520" t="str">
            <v/>
          </cell>
          <cell r="O2520" t="str">
            <v/>
          </cell>
          <cell r="P2520" t="str">
            <v/>
          </cell>
          <cell r="Q2520" t="str">
            <v/>
          </cell>
          <cell r="T2520" t="str">
            <v/>
          </cell>
          <cell r="U2520" t="str">
            <v/>
          </cell>
          <cell r="W2520" t="str">
            <v/>
          </cell>
          <cell r="X2520" t="str">
            <v/>
          </cell>
          <cell r="AB2520">
            <v>0</v>
          </cell>
          <cell r="AC2520">
            <v>0</v>
          </cell>
          <cell r="AD2520">
            <v>0</v>
          </cell>
          <cell r="AJ2520">
            <v>0</v>
          </cell>
          <cell r="AK2520">
            <v>0</v>
          </cell>
        </row>
        <row r="2521">
          <cell r="B2521" t="str">
            <v/>
          </cell>
          <cell r="H2521" t="str">
            <v/>
          </cell>
          <cell r="J2521" t="str">
            <v/>
          </cell>
          <cell r="N2521" t="str">
            <v/>
          </cell>
          <cell r="O2521" t="str">
            <v/>
          </cell>
          <cell r="P2521" t="str">
            <v/>
          </cell>
          <cell r="Q2521" t="str">
            <v/>
          </cell>
          <cell r="T2521" t="str">
            <v/>
          </cell>
          <cell r="U2521" t="str">
            <v/>
          </cell>
          <cell r="W2521" t="str">
            <v/>
          </cell>
          <cell r="X2521" t="str">
            <v/>
          </cell>
          <cell r="AB2521">
            <v>0</v>
          </cell>
          <cell r="AC2521">
            <v>0</v>
          </cell>
          <cell r="AD2521">
            <v>0</v>
          </cell>
          <cell r="AJ2521">
            <v>0</v>
          </cell>
          <cell r="AK2521">
            <v>0</v>
          </cell>
        </row>
        <row r="2522">
          <cell r="B2522" t="str">
            <v/>
          </cell>
          <cell r="H2522" t="str">
            <v/>
          </cell>
          <cell r="J2522" t="str">
            <v/>
          </cell>
          <cell r="N2522" t="str">
            <v/>
          </cell>
          <cell r="O2522" t="str">
            <v/>
          </cell>
          <cell r="P2522" t="str">
            <v/>
          </cell>
          <cell r="Q2522" t="str">
            <v/>
          </cell>
          <cell r="T2522" t="str">
            <v/>
          </cell>
          <cell r="U2522" t="str">
            <v/>
          </cell>
          <cell r="W2522" t="str">
            <v/>
          </cell>
          <cell r="X2522" t="str">
            <v/>
          </cell>
          <cell r="AB2522">
            <v>0</v>
          </cell>
          <cell r="AC2522">
            <v>0</v>
          </cell>
          <cell r="AD2522">
            <v>0</v>
          </cell>
          <cell r="AJ2522">
            <v>0</v>
          </cell>
          <cell r="AK2522">
            <v>0</v>
          </cell>
        </row>
        <row r="2523">
          <cell r="B2523" t="str">
            <v/>
          </cell>
          <cell r="H2523" t="str">
            <v/>
          </cell>
          <cell r="J2523" t="str">
            <v/>
          </cell>
          <cell r="N2523" t="str">
            <v/>
          </cell>
          <cell r="O2523" t="str">
            <v/>
          </cell>
          <cell r="P2523" t="str">
            <v/>
          </cell>
          <cell r="Q2523" t="str">
            <v/>
          </cell>
          <cell r="T2523" t="str">
            <v/>
          </cell>
          <cell r="U2523" t="str">
            <v/>
          </cell>
          <cell r="W2523" t="str">
            <v/>
          </cell>
          <cell r="X2523" t="str">
            <v/>
          </cell>
          <cell r="AB2523">
            <v>0</v>
          </cell>
          <cell r="AC2523">
            <v>0</v>
          </cell>
          <cell r="AD2523">
            <v>0</v>
          </cell>
          <cell r="AJ2523">
            <v>0</v>
          </cell>
          <cell r="AK2523">
            <v>0</v>
          </cell>
        </row>
        <row r="2524">
          <cell r="B2524" t="str">
            <v/>
          </cell>
          <cell r="H2524" t="str">
            <v/>
          </cell>
          <cell r="J2524" t="str">
            <v/>
          </cell>
          <cell r="N2524" t="str">
            <v/>
          </cell>
          <cell r="O2524" t="str">
            <v/>
          </cell>
          <cell r="P2524" t="str">
            <v/>
          </cell>
          <cell r="Q2524" t="str">
            <v/>
          </cell>
          <cell r="T2524" t="str">
            <v/>
          </cell>
          <cell r="U2524" t="str">
            <v/>
          </cell>
          <cell r="W2524" t="str">
            <v/>
          </cell>
          <cell r="X2524" t="str">
            <v/>
          </cell>
          <cell r="AB2524">
            <v>0</v>
          </cell>
          <cell r="AC2524">
            <v>0</v>
          </cell>
          <cell r="AD2524">
            <v>0</v>
          </cell>
          <cell r="AJ2524">
            <v>0</v>
          </cell>
          <cell r="AK2524">
            <v>0</v>
          </cell>
        </row>
        <row r="2525">
          <cell r="B2525" t="str">
            <v/>
          </cell>
          <cell r="H2525" t="str">
            <v/>
          </cell>
          <cell r="J2525" t="str">
            <v/>
          </cell>
          <cell r="N2525" t="str">
            <v/>
          </cell>
          <cell r="O2525" t="str">
            <v/>
          </cell>
          <cell r="P2525" t="str">
            <v/>
          </cell>
          <cell r="Q2525" t="str">
            <v/>
          </cell>
          <cell r="T2525" t="str">
            <v/>
          </cell>
          <cell r="U2525" t="str">
            <v/>
          </cell>
          <cell r="W2525" t="str">
            <v/>
          </cell>
          <cell r="X2525" t="str">
            <v/>
          </cell>
          <cell r="AB2525">
            <v>0</v>
          </cell>
          <cell r="AC2525">
            <v>0</v>
          </cell>
          <cell r="AD2525">
            <v>0</v>
          </cell>
          <cell r="AJ2525">
            <v>0</v>
          </cell>
          <cell r="AK2525">
            <v>0</v>
          </cell>
        </row>
        <row r="2526">
          <cell r="B2526" t="str">
            <v/>
          </cell>
          <cell r="H2526" t="str">
            <v/>
          </cell>
          <cell r="J2526" t="str">
            <v/>
          </cell>
          <cell r="N2526" t="str">
            <v/>
          </cell>
          <cell r="O2526" t="str">
            <v/>
          </cell>
          <cell r="P2526" t="str">
            <v/>
          </cell>
          <cell r="Q2526" t="str">
            <v/>
          </cell>
          <cell r="T2526" t="str">
            <v/>
          </cell>
          <cell r="U2526" t="str">
            <v/>
          </cell>
          <cell r="W2526" t="str">
            <v/>
          </cell>
          <cell r="X2526" t="str">
            <v/>
          </cell>
          <cell r="AB2526">
            <v>0</v>
          </cell>
          <cell r="AC2526">
            <v>0</v>
          </cell>
          <cell r="AD2526">
            <v>0</v>
          </cell>
          <cell r="AJ2526">
            <v>0</v>
          </cell>
          <cell r="AK2526">
            <v>0</v>
          </cell>
        </row>
        <row r="2527">
          <cell r="B2527" t="str">
            <v/>
          </cell>
          <cell r="H2527" t="str">
            <v/>
          </cell>
          <cell r="J2527" t="str">
            <v/>
          </cell>
          <cell r="N2527" t="str">
            <v/>
          </cell>
          <cell r="O2527" t="str">
            <v/>
          </cell>
          <cell r="P2527" t="str">
            <v/>
          </cell>
          <cell r="Q2527" t="str">
            <v/>
          </cell>
          <cell r="T2527" t="str">
            <v/>
          </cell>
          <cell r="U2527" t="str">
            <v/>
          </cell>
          <cell r="W2527" t="str">
            <v/>
          </cell>
          <cell r="X2527" t="str">
            <v/>
          </cell>
          <cell r="AB2527">
            <v>0</v>
          </cell>
          <cell r="AC2527">
            <v>0</v>
          </cell>
          <cell r="AD2527">
            <v>0</v>
          </cell>
          <cell r="AJ2527">
            <v>0</v>
          </cell>
          <cell r="AK2527">
            <v>0</v>
          </cell>
        </row>
        <row r="2528">
          <cell r="B2528" t="str">
            <v/>
          </cell>
          <cell r="H2528" t="str">
            <v/>
          </cell>
          <cell r="J2528" t="str">
            <v/>
          </cell>
          <cell r="N2528" t="str">
            <v/>
          </cell>
          <cell r="O2528" t="str">
            <v/>
          </cell>
          <cell r="P2528" t="str">
            <v/>
          </cell>
          <cell r="Q2528" t="str">
            <v/>
          </cell>
          <cell r="T2528" t="str">
            <v/>
          </cell>
          <cell r="U2528" t="str">
            <v/>
          </cell>
          <cell r="W2528" t="str">
            <v/>
          </cell>
          <cell r="X2528" t="str">
            <v/>
          </cell>
          <cell r="AB2528">
            <v>0</v>
          </cell>
          <cell r="AC2528">
            <v>0</v>
          </cell>
          <cell r="AD2528">
            <v>0</v>
          </cell>
          <cell r="AJ2528">
            <v>0</v>
          </cell>
          <cell r="AK2528">
            <v>0</v>
          </cell>
        </row>
        <row r="2529">
          <cell r="B2529" t="str">
            <v/>
          </cell>
          <cell r="H2529" t="str">
            <v/>
          </cell>
          <cell r="J2529" t="str">
            <v/>
          </cell>
          <cell r="N2529" t="str">
            <v/>
          </cell>
          <cell r="O2529" t="str">
            <v/>
          </cell>
          <cell r="P2529" t="str">
            <v/>
          </cell>
          <cell r="Q2529" t="str">
            <v/>
          </cell>
          <cell r="T2529" t="str">
            <v/>
          </cell>
          <cell r="U2529" t="str">
            <v/>
          </cell>
          <cell r="W2529" t="str">
            <v/>
          </cell>
          <cell r="X2529" t="str">
            <v/>
          </cell>
          <cell r="AB2529">
            <v>0</v>
          </cell>
          <cell r="AC2529">
            <v>0</v>
          </cell>
          <cell r="AD2529">
            <v>0</v>
          </cell>
          <cell r="AJ2529">
            <v>0</v>
          </cell>
          <cell r="AK2529">
            <v>0</v>
          </cell>
        </row>
        <row r="2530">
          <cell r="B2530" t="str">
            <v/>
          </cell>
          <cell r="H2530" t="str">
            <v/>
          </cell>
          <cell r="J2530" t="str">
            <v/>
          </cell>
          <cell r="N2530" t="str">
            <v/>
          </cell>
          <cell r="O2530" t="str">
            <v/>
          </cell>
          <cell r="P2530" t="str">
            <v/>
          </cell>
          <cell r="Q2530" t="str">
            <v/>
          </cell>
          <cell r="T2530" t="str">
            <v/>
          </cell>
          <cell r="U2530" t="str">
            <v/>
          </cell>
          <cell r="W2530" t="str">
            <v/>
          </cell>
          <cell r="X2530" t="str">
            <v/>
          </cell>
          <cell r="AB2530">
            <v>0</v>
          </cell>
          <cell r="AC2530">
            <v>0</v>
          </cell>
          <cell r="AD2530">
            <v>0</v>
          </cell>
          <cell r="AJ2530">
            <v>0</v>
          </cell>
          <cell r="AK2530">
            <v>0</v>
          </cell>
        </row>
        <row r="2531">
          <cell r="B2531" t="str">
            <v/>
          </cell>
          <cell r="H2531" t="str">
            <v/>
          </cell>
          <cell r="J2531" t="str">
            <v/>
          </cell>
          <cell r="N2531" t="str">
            <v/>
          </cell>
          <cell r="O2531" t="str">
            <v/>
          </cell>
          <cell r="P2531" t="str">
            <v/>
          </cell>
          <cell r="Q2531" t="str">
            <v/>
          </cell>
          <cell r="T2531" t="str">
            <v/>
          </cell>
          <cell r="U2531" t="str">
            <v/>
          </cell>
          <cell r="W2531" t="str">
            <v/>
          </cell>
          <cell r="X2531" t="str">
            <v/>
          </cell>
          <cell r="AB2531">
            <v>0</v>
          </cell>
          <cell r="AC2531">
            <v>0</v>
          </cell>
          <cell r="AD2531">
            <v>0</v>
          </cell>
          <cell r="AJ2531">
            <v>0</v>
          </cell>
          <cell r="AK2531">
            <v>0</v>
          </cell>
        </row>
        <row r="2532">
          <cell r="B2532" t="str">
            <v/>
          </cell>
          <cell r="H2532" t="str">
            <v/>
          </cell>
          <cell r="J2532" t="str">
            <v/>
          </cell>
          <cell r="N2532" t="str">
            <v/>
          </cell>
          <cell r="O2532" t="str">
            <v/>
          </cell>
          <cell r="P2532" t="str">
            <v/>
          </cell>
          <cell r="Q2532" t="str">
            <v/>
          </cell>
          <cell r="T2532" t="str">
            <v/>
          </cell>
          <cell r="U2532" t="str">
            <v/>
          </cell>
          <cell r="W2532" t="str">
            <v/>
          </cell>
          <cell r="X2532" t="str">
            <v/>
          </cell>
          <cell r="AB2532">
            <v>0</v>
          </cell>
          <cell r="AC2532">
            <v>0</v>
          </cell>
          <cell r="AD2532">
            <v>0</v>
          </cell>
          <cell r="AJ2532">
            <v>0</v>
          </cell>
          <cell r="AK2532">
            <v>0</v>
          </cell>
        </row>
        <row r="2533">
          <cell r="B2533" t="str">
            <v/>
          </cell>
          <cell r="H2533" t="str">
            <v/>
          </cell>
          <cell r="J2533" t="str">
            <v/>
          </cell>
          <cell r="N2533" t="str">
            <v/>
          </cell>
          <cell r="O2533" t="str">
            <v/>
          </cell>
          <cell r="P2533" t="str">
            <v/>
          </cell>
          <cell r="Q2533" t="str">
            <v/>
          </cell>
          <cell r="T2533" t="str">
            <v/>
          </cell>
          <cell r="U2533" t="str">
            <v/>
          </cell>
          <cell r="W2533" t="str">
            <v/>
          </cell>
          <cell r="X2533" t="str">
            <v/>
          </cell>
          <cell r="AB2533">
            <v>0</v>
          </cell>
          <cell r="AC2533">
            <v>0</v>
          </cell>
          <cell r="AD2533">
            <v>0</v>
          </cell>
          <cell r="AJ2533">
            <v>0</v>
          </cell>
          <cell r="AK2533">
            <v>0</v>
          </cell>
        </row>
        <row r="2534">
          <cell r="B2534" t="str">
            <v/>
          </cell>
          <cell r="H2534" t="str">
            <v/>
          </cell>
          <cell r="J2534" t="str">
            <v/>
          </cell>
          <cell r="N2534" t="str">
            <v/>
          </cell>
          <cell r="O2534" t="str">
            <v/>
          </cell>
          <cell r="P2534" t="str">
            <v/>
          </cell>
          <cell r="Q2534" t="str">
            <v/>
          </cell>
          <cell r="T2534" t="str">
            <v/>
          </cell>
          <cell r="U2534" t="str">
            <v/>
          </cell>
          <cell r="W2534" t="str">
            <v/>
          </cell>
          <cell r="X2534" t="str">
            <v/>
          </cell>
          <cell r="AB2534">
            <v>0</v>
          </cell>
          <cell r="AC2534">
            <v>0</v>
          </cell>
          <cell r="AD2534">
            <v>0</v>
          </cell>
          <cell r="AJ2534">
            <v>0</v>
          </cell>
          <cell r="AK2534">
            <v>0</v>
          </cell>
        </row>
        <row r="2535">
          <cell r="B2535" t="str">
            <v/>
          </cell>
          <cell r="H2535" t="str">
            <v/>
          </cell>
          <cell r="J2535" t="str">
            <v/>
          </cell>
          <cell r="N2535" t="str">
            <v/>
          </cell>
          <cell r="O2535" t="str">
            <v/>
          </cell>
          <cell r="P2535" t="str">
            <v/>
          </cell>
          <cell r="Q2535" t="str">
            <v/>
          </cell>
          <cell r="T2535" t="str">
            <v/>
          </cell>
          <cell r="U2535" t="str">
            <v/>
          </cell>
          <cell r="W2535" t="str">
            <v/>
          </cell>
          <cell r="X2535" t="str">
            <v/>
          </cell>
          <cell r="AB2535">
            <v>0</v>
          </cell>
          <cell r="AC2535">
            <v>0</v>
          </cell>
          <cell r="AD2535">
            <v>0</v>
          </cell>
          <cell r="AJ2535">
            <v>0</v>
          </cell>
          <cell r="AK2535">
            <v>0</v>
          </cell>
        </row>
        <row r="2536">
          <cell r="B2536" t="str">
            <v/>
          </cell>
          <cell r="H2536" t="str">
            <v/>
          </cell>
          <cell r="J2536" t="str">
            <v/>
          </cell>
          <cell r="N2536" t="str">
            <v/>
          </cell>
          <cell r="O2536" t="str">
            <v/>
          </cell>
          <cell r="P2536" t="str">
            <v/>
          </cell>
          <cell r="Q2536" t="str">
            <v/>
          </cell>
          <cell r="T2536" t="str">
            <v/>
          </cell>
          <cell r="U2536" t="str">
            <v/>
          </cell>
          <cell r="W2536" t="str">
            <v/>
          </cell>
          <cell r="X2536" t="str">
            <v/>
          </cell>
          <cell r="AB2536">
            <v>0</v>
          </cell>
          <cell r="AC2536">
            <v>0</v>
          </cell>
          <cell r="AD2536">
            <v>0</v>
          </cell>
          <cell r="AJ2536">
            <v>0</v>
          </cell>
          <cell r="AK2536">
            <v>0</v>
          </cell>
        </row>
        <row r="2537">
          <cell r="B2537" t="str">
            <v/>
          </cell>
          <cell r="H2537" t="str">
            <v/>
          </cell>
          <cell r="J2537" t="str">
            <v/>
          </cell>
          <cell r="N2537" t="str">
            <v/>
          </cell>
          <cell r="O2537" t="str">
            <v/>
          </cell>
          <cell r="P2537" t="str">
            <v/>
          </cell>
          <cell r="Q2537" t="str">
            <v/>
          </cell>
          <cell r="T2537" t="str">
            <v/>
          </cell>
          <cell r="U2537" t="str">
            <v/>
          </cell>
          <cell r="W2537" t="str">
            <v/>
          </cell>
          <cell r="X2537" t="str">
            <v/>
          </cell>
          <cell r="AB2537">
            <v>0</v>
          </cell>
          <cell r="AC2537">
            <v>0</v>
          </cell>
          <cell r="AD2537">
            <v>0</v>
          </cell>
          <cell r="AJ2537">
            <v>0</v>
          </cell>
          <cell r="AK2537">
            <v>0</v>
          </cell>
        </row>
        <row r="2538">
          <cell r="B2538" t="str">
            <v/>
          </cell>
          <cell r="H2538" t="str">
            <v/>
          </cell>
          <cell r="J2538" t="str">
            <v/>
          </cell>
          <cell r="N2538" t="str">
            <v/>
          </cell>
          <cell r="O2538" t="str">
            <v/>
          </cell>
          <cell r="P2538" t="str">
            <v/>
          </cell>
          <cell r="Q2538" t="str">
            <v/>
          </cell>
          <cell r="T2538" t="str">
            <v/>
          </cell>
          <cell r="U2538" t="str">
            <v/>
          </cell>
          <cell r="W2538" t="str">
            <v/>
          </cell>
          <cell r="X2538" t="str">
            <v/>
          </cell>
          <cell r="AB2538">
            <v>0</v>
          </cell>
          <cell r="AC2538">
            <v>0</v>
          </cell>
          <cell r="AD2538">
            <v>0</v>
          </cell>
          <cell r="AJ2538">
            <v>0</v>
          </cell>
          <cell r="AK2538">
            <v>0</v>
          </cell>
        </row>
        <row r="2539">
          <cell r="B2539" t="str">
            <v/>
          </cell>
          <cell r="H2539" t="str">
            <v/>
          </cell>
          <cell r="J2539" t="str">
            <v/>
          </cell>
          <cell r="N2539" t="str">
            <v/>
          </cell>
          <cell r="O2539" t="str">
            <v/>
          </cell>
          <cell r="P2539" t="str">
            <v/>
          </cell>
          <cell r="Q2539" t="str">
            <v/>
          </cell>
          <cell r="T2539" t="str">
            <v/>
          </cell>
          <cell r="U2539" t="str">
            <v/>
          </cell>
          <cell r="W2539" t="str">
            <v/>
          </cell>
          <cell r="X2539" t="str">
            <v/>
          </cell>
          <cell r="AB2539">
            <v>0</v>
          </cell>
          <cell r="AC2539">
            <v>0</v>
          </cell>
          <cell r="AD2539">
            <v>0</v>
          </cell>
          <cell r="AJ2539">
            <v>0</v>
          </cell>
          <cell r="AK2539">
            <v>0</v>
          </cell>
        </row>
        <row r="2540">
          <cell r="B2540" t="str">
            <v/>
          </cell>
          <cell r="H2540" t="str">
            <v/>
          </cell>
          <cell r="J2540" t="str">
            <v/>
          </cell>
          <cell r="N2540" t="str">
            <v/>
          </cell>
          <cell r="O2540" t="str">
            <v/>
          </cell>
          <cell r="P2540" t="str">
            <v/>
          </cell>
          <cell r="Q2540" t="str">
            <v/>
          </cell>
          <cell r="T2540" t="str">
            <v/>
          </cell>
          <cell r="U2540" t="str">
            <v/>
          </cell>
          <cell r="W2540" t="str">
            <v/>
          </cell>
          <cell r="X2540" t="str">
            <v/>
          </cell>
          <cell r="AB2540">
            <v>0</v>
          </cell>
          <cell r="AC2540">
            <v>0</v>
          </cell>
          <cell r="AD2540">
            <v>0</v>
          </cell>
          <cell r="AJ2540">
            <v>0</v>
          </cell>
          <cell r="AK2540">
            <v>0</v>
          </cell>
        </row>
        <row r="2541">
          <cell r="B2541" t="str">
            <v/>
          </cell>
          <cell r="H2541" t="str">
            <v/>
          </cell>
          <cell r="J2541" t="str">
            <v/>
          </cell>
          <cell r="N2541" t="str">
            <v/>
          </cell>
          <cell r="O2541" t="str">
            <v/>
          </cell>
          <cell r="P2541" t="str">
            <v/>
          </cell>
          <cell r="Q2541" t="str">
            <v/>
          </cell>
          <cell r="T2541" t="str">
            <v/>
          </cell>
          <cell r="U2541" t="str">
            <v/>
          </cell>
          <cell r="W2541" t="str">
            <v/>
          </cell>
          <cell r="X2541" t="str">
            <v/>
          </cell>
          <cell r="AB2541">
            <v>0</v>
          </cell>
          <cell r="AC2541">
            <v>0</v>
          </cell>
          <cell r="AD2541">
            <v>0</v>
          </cell>
          <cell r="AJ2541">
            <v>0</v>
          </cell>
          <cell r="AK2541">
            <v>0</v>
          </cell>
        </row>
        <row r="2542">
          <cell r="B2542" t="str">
            <v/>
          </cell>
          <cell r="H2542" t="str">
            <v/>
          </cell>
          <cell r="J2542" t="str">
            <v/>
          </cell>
          <cell r="N2542" t="str">
            <v/>
          </cell>
          <cell r="O2542" t="str">
            <v/>
          </cell>
          <cell r="P2542" t="str">
            <v/>
          </cell>
          <cell r="Q2542" t="str">
            <v/>
          </cell>
          <cell r="T2542" t="str">
            <v/>
          </cell>
          <cell r="U2542" t="str">
            <v/>
          </cell>
          <cell r="W2542" t="str">
            <v/>
          </cell>
          <cell r="X2542" t="str">
            <v/>
          </cell>
          <cell r="AB2542">
            <v>0</v>
          </cell>
          <cell r="AC2542">
            <v>0</v>
          </cell>
          <cell r="AD2542">
            <v>0</v>
          </cell>
          <cell r="AJ2542">
            <v>0</v>
          </cell>
          <cell r="AK2542">
            <v>0</v>
          </cell>
        </row>
        <row r="2543">
          <cell r="B2543" t="str">
            <v/>
          </cell>
          <cell r="H2543" t="str">
            <v/>
          </cell>
          <cell r="J2543" t="str">
            <v/>
          </cell>
          <cell r="N2543" t="str">
            <v/>
          </cell>
          <cell r="O2543" t="str">
            <v/>
          </cell>
          <cell r="P2543" t="str">
            <v/>
          </cell>
          <cell r="Q2543" t="str">
            <v/>
          </cell>
          <cell r="T2543" t="str">
            <v/>
          </cell>
          <cell r="U2543" t="str">
            <v/>
          </cell>
          <cell r="W2543" t="str">
            <v/>
          </cell>
          <cell r="X2543" t="str">
            <v/>
          </cell>
          <cell r="AB2543">
            <v>0</v>
          </cell>
          <cell r="AC2543">
            <v>0</v>
          </cell>
          <cell r="AD2543">
            <v>0</v>
          </cell>
          <cell r="AJ2543">
            <v>0</v>
          </cell>
          <cell r="AK2543">
            <v>0</v>
          </cell>
        </row>
        <row r="2544">
          <cell r="B2544" t="str">
            <v/>
          </cell>
          <cell r="H2544" t="str">
            <v/>
          </cell>
          <cell r="J2544" t="str">
            <v/>
          </cell>
          <cell r="N2544" t="str">
            <v/>
          </cell>
          <cell r="O2544" t="str">
            <v/>
          </cell>
          <cell r="P2544" t="str">
            <v/>
          </cell>
          <cell r="Q2544" t="str">
            <v/>
          </cell>
          <cell r="T2544" t="str">
            <v/>
          </cell>
          <cell r="U2544" t="str">
            <v/>
          </cell>
          <cell r="W2544" t="str">
            <v/>
          </cell>
          <cell r="X2544" t="str">
            <v/>
          </cell>
          <cell r="AB2544">
            <v>0</v>
          </cell>
          <cell r="AC2544">
            <v>0</v>
          </cell>
          <cell r="AD2544">
            <v>0</v>
          </cell>
          <cell r="AJ2544">
            <v>0</v>
          </cell>
          <cell r="AK2544">
            <v>0</v>
          </cell>
        </row>
        <row r="2545">
          <cell r="B2545" t="str">
            <v/>
          </cell>
          <cell r="H2545" t="str">
            <v/>
          </cell>
          <cell r="J2545" t="str">
            <v/>
          </cell>
          <cell r="N2545" t="str">
            <v/>
          </cell>
          <cell r="O2545" t="str">
            <v/>
          </cell>
          <cell r="P2545" t="str">
            <v/>
          </cell>
          <cell r="Q2545" t="str">
            <v/>
          </cell>
          <cell r="T2545" t="str">
            <v/>
          </cell>
          <cell r="U2545" t="str">
            <v/>
          </cell>
          <cell r="W2545" t="str">
            <v/>
          </cell>
          <cell r="X2545" t="str">
            <v/>
          </cell>
          <cell r="AB2545">
            <v>0</v>
          </cell>
          <cell r="AC2545">
            <v>0</v>
          </cell>
          <cell r="AD2545">
            <v>0</v>
          </cell>
          <cell r="AJ2545">
            <v>0</v>
          </cell>
          <cell r="AK2545">
            <v>0</v>
          </cell>
        </row>
        <row r="2546">
          <cell r="B2546" t="str">
            <v/>
          </cell>
          <cell r="H2546" t="str">
            <v/>
          </cell>
          <cell r="J2546" t="str">
            <v/>
          </cell>
          <cell r="N2546" t="str">
            <v/>
          </cell>
          <cell r="O2546" t="str">
            <v/>
          </cell>
          <cell r="P2546" t="str">
            <v/>
          </cell>
          <cell r="Q2546" t="str">
            <v/>
          </cell>
          <cell r="T2546" t="str">
            <v/>
          </cell>
          <cell r="U2546" t="str">
            <v/>
          </cell>
          <cell r="W2546" t="str">
            <v/>
          </cell>
          <cell r="X2546" t="str">
            <v/>
          </cell>
          <cell r="AB2546">
            <v>0</v>
          </cell>
          <cell r="AC2546">
            <v>0</v>
          </cell>
          <cell r="AD2546">
            <v>0</v>
          </cell>
          <cell r="AJ2546">
            <v>0</v>
          </cell>
          <cell r="AK2546">
            <v>0</v>
          </cell>
        </row>
        <row r="2547">
          <cell r="B2547" t="str">
            <v/>
          </cell>
          <cell r="H2547" t="str">
            <v/>
          </cell>
          <cell r="J2547" t="str">
            <v/>
          </cell>
          <cell r="N2547" t="str">
            <v/>
          </cell>
          <cell r="O2547" t="str">
            <v/>
          </cell>
          <cell r="P2547" t="str">
            <v/>
          </cell>
          <cell r="Q2547" t="str">
            <v/>
          </cell>
          <cell r="T2547" t="str">
            <v/>
          </cell>
          <cell r="U2547" t="str">
            <v/>
          </cell>
          <cell r="W2547" t="str">
            <v/>
          </cell>
          <cell r="X2547" t="str">
            <v/>
          </cell>
          <cell r="AB2547">
            <v>0</v>
          </cell>
          <cell r="AC2547">
            <v>0</v>
          </cell>
          <cell r="AD2547">
            <v>0</v>
          </cell>
          <cell r="AJ2547">
            <v>0</v>
          </cell>
          <cell r="AK2547">
            <v>0</v>
          </cell>
        </row>
        <row r="2548">
          <cell r="B2548" t="str">
            <v/>
          </cell>
          <cell r="H2548" t="str">
            <v/>
          </cell>
          <cell r="J2548" t="str">
            <v/>
          </cell>
          <cell r="N2548" t="str">
            <v/>
          </cell>
          <cell r="O2548" t="str">
            <v/>
          </cell>
          <cell r="P2548" t="str">
            <v/>
          </cell>
          <cell r="Q2548" t="str">
            <v/>
          </cell>
          <cell r="T2548" t="str">
            <v/>
          </cell>
          <cell r="U2548" t="str">
            <v/>
          </cell>
          <cell r="W2548" t="str">
            <v/>
          </cell>
          <cell r="X2548" t="str">
            <v/>
          </cell>
          <cell r="AB2548">
            <v>0</v>
          </cell>
          <cell r="AC2548">
            <v>0</v>
          </cell>
          <cell r="AD2548">
            <v>0</v>
          </cell>
          <cell r="AJ2548">
            <v>0</v>
          </cell>
          <cell r="AK2548">
            <v>0</v>
          </cell>
        </row>
        <row r="2549">
          <cell r="B2549" t="str">
            <v/>
          </cell>
          <cell r="H2549" t="str">
            <v/>
          </cell>
          <cell r="J2549" t="str">
            <v/>
          </cell>
          <cell r="N2549" t="str">
            <v/>
          </cell>
          <cell r="O2549" t="str">
            <v/>
          </cell>
          <cell r="P2549" t="str">
            <v/>
          </cell>
          <cell r="Q2549" t="str">
            <v/>
          </cell>
          <cell r="T2549" t="str">
            <v/>
          </cell>
          <cell r="U2549" t="str">
            <v/>
          </cell>
          <cell r="W2549" t="str">
            <v/>
          </cell>
          <cell r="X2549" t="str">
            <v/>
          </cell>
          <cell r="AB2549">
            <v>0</v>
          </cell>
          <cell r="AC2549">
            <v>0</v>
          </cell>
          <cell r="AD2549">
            <v>0</v>
          </cell>
          <cell r="AJ2549">
            <v>0</v>
          </cell>
          <cell r="AK2549">
            <v>0</v>
          </cell>
        </row>
        <row r="2550">
          <cell r="B2550" t="str">
            <v/>
          </cell>
          <cell r="H2550" t="str">
            <v/>
          </cell>
          <cell r="J2550" t="str">
            <v/>
          </cell>
          <cell r="N2550" t="str">
            <v/>
          </cell>
          <cell r="O2550" t="str">
            <v/>
          </cell>
          <cell r="P2550" t="str">
            <v/>
          </cell>
          <cell r="Q2550" t="str">
            <v/>
          </cell>
          <cell r="T2550" t="str">
            <v/>
          </cell>
          <cell r="U2550" t="str">
            <v/>
          </cell>
          <cell r="W2550" t="str">
            <v/>
          </cell>
          <cell r="X2550" t="str">
            <v/>
          </cell>
          <cell r="AB2550">
            <v>0</v>
          </cell>
          <cell r="AC2550">
            <v>0</v>
          </cell>
          <cell r="AD2550">
            <v>0</v>
          </cell>
          <cell r="AJ2550">
            <v>0</v>
          </cell>
          <cell r="AK2550">
            <v>0</v>
          </cell>
        </row>
        <row r="2551">
          <cell r="B2551" t="str">
            <v/>
          </cell>
          <cell r="H2551" t="str">
            <v/>
          </cell>
          <cell r="J2551" t="str">
            <v/>
          </cell>
          <cell r="N2551" t="str">
            <v/>
          </cell>
          <cell r="O2551" t="str">
            <v/>
          </cell>
          <cell r="P2551" t="str">
            <v/>
          </cell>
          <cell r="Q2551" t="str">
            <v/>
          </cell>
          <cell r="T2551" t="str">
            <v/>
          </cell>
          <cell r="U2551" t="str">
            <v/>
          </cell>
          <cell r="W2551" t="str">
            <v/>
          </cell>
          <cell r="X2551" t="str">
            <v/>
          </cell>
          <cell r="AB2551">
            <v>0</v>
          </cell>
          <cell r="AC2551">
            <v>0</v>
          </cell>
          <cell r="AD2551">
            <v>0</v>
          </cell>
          <cell r="AJ2551">
            <v>0</v>
          </cell>
          <cell r="AK2551">
            <v>0</v>
          </cell>
        </row>
        <row r="2552">
          <cell r="B2552" t="str">
            <v/>
          </cell>
          <cell r="H2552" t="str">
            <v/>
          </cell>
          <cell r="J2552" t="str">
            <v/>
          </cell>
          <cell r="N2552" t="str">
            <v/>
          </cell>
          <cell r="O2552" t="str">
            <v/>
          </cell>
          <cell r="P2552" t="str">
            <v/>
          </cell>
          <cell r="Q2552" t="str">
            <v/>
          </cell>
          <cell r="T2552" t="str">
            <v/>
          </cell>
          <cell r="U2552" t="str">
            <v/>
          </cell>
          <cell r="W2552" t="str">
            <v/>
          </cell>
          <cell r="X2552" t="str">
            <v/>
          </cell>
          <cell r="AB2552">
            <v>0</v>
          </cell>
          <cell r="AC2552">
            <v>0</v>
          </cell>
          <cell r="AD2552">
            <v>0</v>
          </cell>
          <cell r="AJ2552">
            <v>0</v>
          </cell>
          <cell r="AK2552">
            <v>0</v>
          </cell>
        </row>
        <row r="2553">
          <cell r="B2553" t="str">
            <v/>
          </cell>
          <cell r="H2553" t="str">
            <v/>
          </cell>
          <cell r="J2553" t="str">
            <v/>
          </cell>
          <cell r="N2553" t="str">
            <v/>
          </cell>
          <cell r="O2553" t="str">
            <v/>
          </cell>
          <cell r="P2553" t="str">
            <v/>
          </cell>
          <cell r="Q2553" t="str">
            <v/>
          </cell>
          <cell r="T2553" t="str">
            <v/>
          </cell>
          <cell r="U2553" t="str">
            <v/>
          </cell>
          <cell r="W2553" t="str">
            <v/>
          </cell>
          <cell r="X2553" t="str">
            <v/>
          </cell>
          <cell r="AB2553">
            <v>0</v>
          </cell>
          <cell r="AC2553">
            <v>0</v>
          </cell>
          <cell r="AD2553">
            <v>0</v>
          </cell>
          <cell r="AJ2553">
            <v>0</v>
          </cell>
          <cell r="AK2553">
            <v>0</v>
          </cell>
        </row>
        <row r="2554">
          <cell r="B2554" t="str">
            <v/>
          </cell>
          <cell r="H2554" t="str">
            <v/>
          </cell>
          <cell r="J2554" t="str">
            <v/>
          </cell>
          <cell r="N2554" t="str">
            <v/>
          </cell>
          <cell r="O2554" t="str">
            <v/>
          </cell>
          <cell r="P2554" t="str">
            <v/>
          </cell>
          <cell r="Q2554" t="str">
            <v/>
          </cell>
          <cell r="T2554" t="str">
            <v/>
          </cell>
          <cell r="U2554" t="str">
            <v/>
          </cell>
          <cell r="W2554" t="str">
            <v/>
          </cell>
          <cell r="X2554" t="str">
            <v/>
          </cell>
          <cell r="AB2554">
            <v>0</v>
          </cell>
          <cell r="AC2554">
            <v>0</v>
          </cell>
          <cell r="AD2554">
            <v>0</v>
          </cell>
          <cell r="AJ2554">
            <v>0</v>
          </cell>
          <cell r="AK2554">
            <v>0</v>
          </cell>
        </row>
        <row r="2555">
          <cell r="B2555" t="str">
            <v/>
          </cell>
          <cell r="H2555" t="str">
            <v/>
          </cell>
          <cell r="J2555" t="str">
            <v/>
          </cell>
          <cell r="N2555" t="str">
            <v/>
          </cell>
          <cell r="O2555" t="str">
            <v/>
          </cell>
          <cell r="P2555" t="str">
            <v/>
          </cell>
          <cell r="Q2555" t="str">
            <v/>
          </cell>
          <cell r="T2555" t="str">
            <v/>
          </cell>
          <cell r="U2555" t="str">
            <v/>
          </cell>
          <cell r="W2555" t="str">
            <v/>
          </cell>
          <cell r="X2555" t="str">
            <v/>
          </cell>
          <cell r="AB2555">
            <v>0</v>
          </cell>
          <cell r="AC2555">
            <v>0</v>
          </cell>
          <cell r="AD2555">
            <v>0</v>
          </cell>
          <cell r="AJ2555">
            <v>0</v>
          </cell>
          <cell r="AK2555">
            <v>0</v>
          </cell>
        </row>
        <row r="2556">
          <cell r="B2556" t="str">
            <v/>
          </cell>
          <cell r="H2556" t="str">
            <v/>
          </cell>
          <cell r="J2556" t="str">
            <v/>
          </cell>
          <cell r="N2556" t="str">
            <v/>
          </cell>
          <cell r="O2556" t="str">
            <v/>
          </cell>
          <cell r="P2556" t="str">
            <v/>
          </cell>
          <cell r="Q2556" t="str">
            <v/>
          </cell>
          <cell r="T2556" t="str">
            <v/>
          </cell>
          <cell r="U2556" t="str">
            <v/>
          </cell>
          <cell r="W2556" t="str">
            <v/>
          </cell>
          <cell r="X2556" t="str">
            <v/>
          </cell>
          <cell r="AB2556">
            <v>0</v>
          </cell>
          <cell r="AC2556">
            <v>0</v>
          </cell>
          <cell r="AD2556">
            <v>0</v>
          </cell>
          <cell r="AJ2556">
            <v>0</v>
          </cell>
          <cell r="AK2556">
            <v>0</v>
          </cell>
        </row>
        <row r="2557">
          <cell r="B2557" t="str">
            <v/>
          </cell>
          <cell r="H2557" t="str">
            <v/>
          </cell>
          <cell r="J2557" t="str">
            <v/>
          </cell>
          <cell r="N2557" t="str">
            <v/>
          </cell>
          <cell r="O2557" t="str">
            <v/>
          </cell>
          <cell r="P2557" t="str">
            <v/>
          </cell>
          <cell r="Q2557" t="str">
            <v/>
          </cell>
          <cell r="T2557" t="str">
            <v/>
          </cell>
          <cell r="U2557" t="str">
            <v/>
          </cell>
          <cell r="W2557" t="str">
            <v/>
          </cell>
          <cell r="X2557" t="str">
            <v/>
          </cell>
          <cell r="AB2557">
            <v>0</v>
          </cell>
          <cell r="AC2557">
            <v>0</v>
          </cell>
          <cell r="AD2557">
            <v>0</v>
          </cell>
          <cell r="AJ2557">
            <v>0</v>
          </cell>
          <cell r="AK2557">
            <v>0</v>
          </cell>
        </row>
        <row r="2558">
          <cell r="B2558" t="str">
            <v/>
          </cell>
          <cell r="H2558" t="str">
            <v/>
          </cell>
          <cell r="J2558" t="str">
            <v/>
          </cell>
          <cell r="N2558" t="str">
            <v/>
          </cell>
          <cell r="O2558" t="str">
            <v/>
          </cell>
          <cell r="P2558" t="str">
            <v/>
          </cell>
          <cell r="Q2558" t="str">
            <v/>
          </cell>
          <cell r="T2558" t="str">
            <v/>
          </cell>
          <cell r="U2558" t="str">
            <v/>
          </cell>
          <cell r="W2558" t="str">
            <v/>
          </cell>
          <cell r="X2558" t="str">
            <v/>
          </cell>
          <cell r="AB2558">
            <v>0</v>
          </cell>
          <cell r="AC2558">
            <v>0</v>
          </cell>
          <cell r="AD2558">
            <v>0</v>
          </cell>
          <cell r="AJ2558">
            <v>0</v>
          </cell>
          <cell r="AK2558">
            <v>0</v>
          </cell>
        </row>
        <row r="2559">
          <cell r="B2559" t="str">
            <v/>
          </cell>
          <cell r="H2559" t="str">
            <v/>
          </cell>
          <cell r="J2559" t="str">
            <v/>
          </cell>
          <cell r="N2559" t="str">
            <v/>
          </cell>
          <cell r="O2559" t="str">
            <v/>
          </cell>
          <cell r="P2559" t="str">
            <v/>
          </cell>
          <cell r="Q2559" t="str">
            <v/>
          </cell>
          <cell r="T2559" t="str">
            <v/>
          </cell>
          <cell r="U2559" t="str">
            <v/>
          </cell>
          <cell r="W2559" t="str">
            <v/>
          </cell>
          <cell r="X2559" t="str">
            <v/>
          </cell>
          <cell r="AB2559">
            <v>0</v>
          </cell>
          <cell r="AC2559">
            <v>0</v>
          </cell>
          <cell r="AD2559">
            <v>0</v>
          </cell>
          <cell r="AJ2559">
            <v>0</v>
          </cell>
          <cell r="AK2559">
            <v>0</v>
          </cell>
        </row>
        <row r="2560">
          <cell r="B2560" t="str">
            <v/>
          </cell>
          <cell r="H2560" t="str">
            <v/>
          </cell>
          <cell r="J2560" t="str">
            <v/>
          </cell>
          <cell r="N2560" t="str">
            <v/>
          </cell>
          <cell r="O2560" t="str">
            <v/>
          </cell>
          <cell r="P2560" t="str">
            <v/>
          </cell>
          <cell r="Q2560" t="str">
            <v/>
          </cell>
          <cell r="T2560" t="str">
            <v/>
          </cell>
          <cell r="U2560" t="str">
            <v/>
          </cell>
          <cell r="W2560" t="str">
            <v/>
          </cell>
          <cell r="X2560" t="str">
            <v/>
          </cell>
          <cell r="AB2560">
            <v>0</v>
          </cell>
          <cell r="AC2560">
            <v>0</v>
          </cell>
          <cell r="AD2560">
            <v>0</v>
          </cell>
          <cell r="AJ2560">
            <v>0</v>
          </cell>
          <cell r="AK2560">
            <v>0</v>
          </cell>
        </row>
        <row r="2561">
          <cell r="B2561" t="str">
            <v/>
          </cell>
          <cell r="H2561" t="str">
            <v/>
          </cell>
          <cell r="J2561" t="str">
            <v/>
          </cell>
          <cell r="N2561" t="str">
            <v/>
          </cell>
          <cell r="O2561" t="str">
            <v/>
          </cell>
          <cell r="P2561" t="str">
            <v/>
          </cell>
          <cell r="Q2561" t="str">
            <v/>
          </cell>
          <cell r="T2561" t="str">
            <v/>
          </cell>
          <cell r="U2561" t="str">
            <v/>
          </cell>
          <cell r="W2561" t="str">
            <v/>
          </cell>
          <cell r="X2561" t="str">
            <v/>
          </cell>
          <cell r="AB2561">
            <v>0</v>
          </cell>
          <cell r="AC2561">
            <v>0</v>
          </cell>
          <cell r="AD2561">
            <v>0</v>
          </cell>
          <cell r="AJ2561">
            <v>0</v>
          </cell>
          <cell r="AK2561">
            <v>0</v>
          </cell>
        </row>
        <row r="2562">
          <cell r="B2562" t="str">
            <v/>
          </cell>
          <cell r="H2562" t="str">
            <v/>
          </cell>
          <cell r="J2562" t="str">
            <v/>
          </cell>
          <cell r="N2562" t="str">
            <v/>
          </cell>
          <cell r="O2562" t="str">
            <v/>
          </cell>
          <cell r="P2562" t="str">
            <v/>
          </cell>
          <cell r="Q2562" t="str">
            <v/>
          </cell>
          <cell r="T2562" t="str">
            <v/>
          </cell>
          <cell r="U2562" t="str">
            <v/>
          </cell>
          <cell r="W2562" t="str">
            <v/>
          </cell>
          <cell r="X2562" t="str">
            <v/>
          </cell>
          <cell r="AB2562">
            <v>0</v>
          </cell>
          <cell r="AC2562">
            <v>0</v>
          </cell>
          <cell r="AD2562">
            <v>0</v>
          </cell>
          <cell r="AJ2562">
            <v>0</v>
          </cell>
          <cell r="AK2562">
            <v>0</v>
          </cell>
        </row>
        <row r="2563">
          <cell r="B2563" t="str">
            <v/>
          </cell>
          <cell r="H2563" t="str">
            <v/>
          </cell>
          <cell r="J2563" t="str">
            <v/>
          </cell>
          <cell r="N2563" t="str">
            <v/>
          </cell>
          <cell r="O2563" t="str">
            <v/>
          </cell>
          <cell r="P2563" t="str">
            <v/>
          </cell>
          <cell r="Q2563" t="str">
            <v/>
          </cell>
          <cell r="T2563" t="str">
            <v/>
          </cell>
          <cell r="U2563" t="str">
            <v/>
          </cell>
          <cell r="W2563" t="str">
            <v/>
          </cell>
          <cell r="X2563" t="str">
            <v/>
          </cell>
          <cell r="AB2563">
            <v>0</v>
          </cell>
          <cell r="AC2563">
            <v>0</v>
          </cell>
          <cell r="AD2563">
            <v>0</v>
          </cell>
          <cell r="AJ2563">
            <v>0</v>
          </cell>
          <cell r="AK2563">
            <v>0</v>
          </cell>
        </row>
        <row r="2564">
          <cell r="B2564" t="str">
            <v/>
          </cell>
          <cell r="H2564" t="str">
            <v/>
          </cell>
          <cell r="J2564" t="str">
            <v/>
          </cell>
          <cell r="N2564" t="str">
            <v/>
          </cell>
          <cell r="O2564" t="str">
            <v/>
          </cell>
          <cell r="P2564" t="str">
            <v/>
          </cell>
          <cell r="Q2564" t="str">
            <v/>
          </cell>
          <cell r="T2564" t="str">
            <v/>
          </cell>
          <cell r="U2564" t="str">
            <v/>
          </cell>
          <cell r="W2564" t="str">
            <v/>
          </cell>
          <cell r="X2564" t="str">
            <v/>
          </cell>
          <cell r="AB2564">
            <v>0</v>
          </cell>
          <cell r="AC2564">
            <v>0</v>
          </cell>
          <cell r="AD2564">
            <v>0</v>
          </cell>
          <cell r="AJ2564">
            <v>0</v>
          </cell>
          <cell r="AK2564">
            <v>0</v>
          </cell>
        </row>
        <row r="2565">
          <cell r="B2565" t="str">
            <v/>
          </cell>
          <cell r="H2565" t="str">
            <v/>
          </cell>
          <cell r="J2565" t="str">
            <v/>
          </cell>
          <cell r="N2565" t="str">
            <v/>
          </cell>
          <cell r="O2565" t="str">
            <v/>
          </cell>
          <cell r="P2565" t="str">
            <v/>
          </cell>
          <cell r="Q2565" t="str">
            <v/>
          </cell>
          <cell r="T2565" t="str">
            <v/>
          </cell>
          <cell r="U2565" t="str">
            <v/>
          </cell>
          <cell r="W2565" t="str">
            <v/>
          </cell>
          <cell r="X2565" t="str">
            <v/>
          </cell>
          <cell r="AB2565">
            <v>0</v>
          </cell>
          <cell r="AC2565">
            <v>0</v>
          </cell>
          <cell r="AD2565">
            <v>0</v>
          </cell>
          <cell r="AJ2565">
            <v>0</v>
          </cell>
          <cell r="AK2565">
            <v>0</v>
          </cell>
        </row>
        <row r="2566">
          <cell r="B2566" t="str">
            <v/>
          </cell>
          <cell r="H2566" t="str">
            <v/>
          </cell>
          <cell r="J2566" t="str">
            <v/>
          </cell>
          <cell r="N2566" t="str">
            <v/>
          </cell>
          <cell r="O2566" t="str">
            <v/>
          </cell>
          <cell r="P2566" t="str">
            <v/>
          </cell>
          <cell r="Q2566" t="str">
            <v/>
          </cell>
          <cell r="T2566" t="str">
            <v/>
          </cell>
          <cell r="U2566" t="str">
            <v/>
          </cell>
          <cell r="W2566" t="str">
            <v/>
          </cell>
          <cell r="X2566" t="str">
            <v/>
          </cell>
          <cell r="AB2566">
            <v>0</v>
          </cell>
          <cell r="AC2566">
            <v>0</v>
          </cell>
          <cell r="AD2566">
            <v>0</v>
          </cell>
          <cell r="AJ2566">
            <v>0</v>
          </cell>
          <cell r="AK2566">
            <v>0</v>
          </cell>
        </row>
        <row r="2567">
          <cell r="B2567" t="str">
            <v/>
          </cell>
          <cell r="H2567" t="str">
            <v/>
          </cell>
          <cell r="J2567" t="str">
            <v/>
          </cell>
          <cell r="N2567" t="str">
            <v/>
          </cell>
          <cell r="O2567" t="str">
            <v/>
          </cell>
          <cell r="P2567" t="str">
            <v/>
          </cell>
          <cell r="Q2567" t="str">
            <v/>
          </cell>
          <cell r="T2567" t="str">
            <v/>
          </cell>
          <cell r="U2567" t="str">
            <v/>
          </cell>
          <cell r="W2567" t="str">
            <v/>
          </cell>
          <cell r="X2567" t="str">
            <v/>
          </cell>
          <cell r="AB2567">
            <v>0</v>
          </cell>
          <cell r="AC2567">
            <v>0</v>
          </cell>
          <cell r="AD2567">
            <v>0</v>
          </cell>
          <cell r="AJ2567">
            <v>0</v>
          </cell>
          <cell r="AK2567">
            <v>0</v>
          </cell>
        </row>
        <row r="2568">
          <cell r="B2568" t="str">
            <v/>
          </cell>
          <cell r="H2568" t="str">
            <v/>
          </cell>
          <cell r="J2568" t="str">
            <v/>
          </cell>
          <cell r="N2568" t="str">
            <v/>
          </cell>
          <cell r="O2568" t="str">
            <v/>
          </cell>
          <cell r="P2568" t="str">
            <v/>
          </cell>
          <cell r="Q2568" t="str">
            <v/>
          </cell>
          <cell r="T2568" t="str">
            <v/>
          </cell>
          <cell r="U2568" t="str">
            <v/>
          </cell>
          <cell r="W2568" t="str">
            <v/>
          </cell>
          <cell r="X2568" t="str">
            <v/>
          </cell>
          <cell r="AB2568">
            <v>0</v>
          </cell>
          <cell r="AC2568">
            <v>0</v>
          </cell>
          <cell r="AD2568">
            <v>0</v>
          </cell>
          <cell r="AJ2568">
            <v>0</v>
          </cell>
          <cell r="AK2568">
            <v>0</v>
          </cell>
        </row>
        <row r="2569">
          <cell r="B2569" t="str">
            <v/>
          </cell>
          <cell r="H2569" t="str">
            <v/>
          </cell>
          <cell r="J2569" t="str">
            <v/>
          </cell>
          <cell r="N2569" t="str">
            <v/>
          </cell>
          <cell r="O2569" t="str">
            <v/>
          </cell>
          <cell r="P2569" t="str">
            <v/>
          </cell>
          <cell r="Q2569" t="str">
            <v/>
          </cell>
          <cell r="T2569" t="str">
            <v/>
          </cell>
          <cell r="U2569" t="str">
            <v/>
          </cell>
          <cell r="W2569" t="str">
            <v/>
          </cell>
          <cell r="X2569" t="str">
            <v/>
          </cell>
          <cell r="AB2569">
            <v>0</v>
          </cell>
          <cell r="AC2569">
            <v>0</v>
          </cell>
          <cell r="AD2569">
            <v>0</v>
          </cell>
          <cell r="AJ2569">
            <v>0</v>
          </cell>
          <cell r="AK2569">
            <v>0</v>
          </cell>
        </row>
        <row r="2570">
          <cell r="B2570" t="str">
            <v/>
          </cell>
          <cell r="H2570" t="str">
            <v/>
          </cell>
          <cell r="J2570" t="str">
            <v/>
          </cell>
          <cell r="N2570" t="str">
            <v/>
          </cell>
          <cell r="O2570" t="str">
            <v/>
          </cell>
          <cell r="P2570" t="str">
            <v/>
          </cell>
          <cell r="Q2570" t="str">
            <v/>
          </cell>
          <cell r="T2570" t="str">
            <v/>
          </cell>
          <cell r="U2570" t="str">
            <v/>
          </cell>
          <cell r="W2570" t="str">
            <v/>
          </cell>
          <cell r="X2570" t="str">
            <v/>
          </cell>
          <cell r="AB2570">
            <v>0</v>
          </cell>
          <cell r="AC2570">
            <v>0</v>
          </cell>
          <cell r="AD2570">
            <v>0</v>
          </cell>
          <cell r="AJ2570">
            <v>0</v>
          </cell>
          <cell r="AK2570">
            <v>0</v>
          </cell>
        </row>
        <row r="2571">
          <cell r="B2571" t="str">
            <v/>
          </cell>
          <cell r="H2571" t="str">
            <v/>
          </cell>
          <cell r="J2571" t="str">
            <v/>
          </cell>
          <cell r="N2571" t="str">
            <v/>
          </cell>
          <cell r="O2571" t="str">
            <v/>
          </cell>
          <cell r="P2571" t="str">
            <v/>
          </cell>
          <cell r="Q2571" t="str">
            <v/>
          </cell>
          <cell r="T2571" t="str">
            <v/>
          </cell>
          <cell r="U2571" t="str">
            <v/>
          </cell>
          <cell r="W2571" t="str">
            <v/>
          </cell>
          <cell r="X2571" t="str">
            <v/>
          </cell>
          <cell r="AB2571">
            <v>0</v>
          </cell>
          <cell r="AC2571">
            <v>0</v>
          </cell>
          <cell r="AD2571">
            <v>0</v>
          </cell>
          <cell r="AJ2571">
            <v>0</v>
          </cell>
          <cell r="AK2571">
            <v>0</v>
          </cell>
        </row>
        <row r="2572">
          <cell r="B2572" t="str">
            <v/>
          </cell>
          <cell r="H2572" t="str">
            <v/>
          </cell>
          <cell r="J2572" t="str">
            <v/>
          </cell>
          <cell r="N2572" t="str">
            <v/>
          </cell>
          <cell r="O2572" t="str">
            <v/>
          </cell>
          <cell r="P2572" t="str">
            <v/>
          </cell>
          <cell r="Q2572" t="str">
            <v/>
          </cell>
          <cell r="T2572" t="str">
            <v/>
          </cell>
          <cell r="U2572" t="str">
            <v/>
          </cell>
          <cell r="W2572" t="str">
            <v/>
          </cell>
          <cell r="X2572" t="str">
            <v/>
          </cell>
          <cell r="AB2572">
            <v>0</v>
          </cell>
          <cell r="AC2572">
            <v>0</v>
          </cell>
          <cell r="AD2572">
            <v>0</v>
          </cell>
          <cell r="AJ2572">
            <v>0</v>
          </cell>
          <cell r="AK2572">
            <v>0</v>
          </cell>
        </row>
        <row r="2573">
          <cell r="B2573" t="str">
            <v/>
          </cell>
          <cell r="H2573" t="str">
            <v/>
          </cell>
          <cell r="J2573" t="str">
            <v/>
          </cell>
          <cell r="N2573" t="str">
            <v/>
          </cell>
          <cell r="O2573" t="str">
            <v/>
          </cell>
          <cell r="P2573" t="str">
            <v/>
          </cell>
          <cell r="Q2573" t="str">
            <v/>
          </cell>
          <cell r="T2573" t="str">
            <v/>
          </cell>
          <cell r="U2573" t="str">
            <v/>
          </cell>
          <cell r="W2573" t="str">
            <v/>
          </cell>
          <cell r="X2573" t="str">
            <v/>
          </cell>
          <cell r="AB2573">
            <v>0</v>
          </cell>
          <cell r="AC2573">
            <v>0</v>
          </cell>
          <cell r="AD2573">
            <v>0</v>
          </cell>
          <cell r="AJ2573">
            <v>0</v>
          </cell>
          <cell r="AK2573">
            <v>0</v>
          </cell>
        </row>
        <row r="2574">
          <cell r="B2574" t="str">
            <v/>
          </cell>
          <cell r="H2574" t="str">
            <v/>
          </cell>
          <cell r="J2574" t="str">
            <v/>
          </cell>
          <cell r="N2574" t="str">
            <v/>
          </cell>
          <cell r="O2574" t="str">
            <v/>
          </cell>
          <cell r="P2574" t="str">
            <v/>
          </cell>
          <cell r="Q2574" t="str">
            <v/>
          </cell>
          <cell r="T2574" t="str">
            <v/>
          </cell>
          <cell r="U2574" t="str">
            <v/>
          </cell>
          <cell r="W2574" t="str">
            <v/>
          </cell>
          <cell r="X2574" t="str">
            <v/>
          </cell>
          <cell r="AB2574">
            <v>0</v>
          </cell>
          <cell r="AC2574">
            <v>0</v>
          </cell>
          <cell r="AD2574">
            <v>0</v>
          </cell>
          <cell r="AJ2574">
            <v>0</v>
          </cell>
          <cell r="AK2574">
            <v>0</v>
          </cell>
        </row>
        <row r="2575">
          <cell r="B2575" t="str">
            <v/>
          </cell>
          <cell r="H2575" t="str">
            <v/>
          </cell>
          <cell r="J2575" t="str">
            <v/>
          </cell>
          <cell r="N2575" t="str">
            <v/>
          </cell>
          <cell r="O2575" t="str">
            <v/>
          </cell>
          <cell r="P2575" t="str">
            <v/>
          </cell>
          <cell r="Q2575" t="str">
            <v/>
          </cell>
          <cell r="T2575" t="str">
            <v/>
          </cell>
          <cell r="U2575" t="str">
            <v/>
          </cell>
          <cell r="W2575" t="str">
            <v/>
          </cell>
          <cell r="X2575" t="str">
            <v/>
          </cell>
          <cell r="AB2575">
            <v>0</v>
          </cell>
          <cell r="AC2575">
            <v>0</v>
          </cell>
          <cell r="AD2575">
            <v>0</v>
          </cell>
          <cell r="AJ2575">
            <v>0</v>
          </cell>
          <cell r="AK2575">
            <v>0</v>
          </cell>
        </row>
        <row r="2576">
          <cell r="B2576" t="str">
            <v/>
          </cell>
          <cell r="H2576" t="str">
            <v/>
          </cell>
          <cell r="J2576" t="str">
            <v/>
          </cell>
          <cell r="N2576" t="str">
            <v/>
          </cell>
          <cell r="O2576" t="str">
            <v/>
          </cell>
          <cell r="P2576" t="str">
            <v/>
          </cell>
          <cell r="Q2576" t="str">
            <v/>
          </cell>
          <cell r="T2576" t="str">
            <v/>
          </cell>
          <cell r="U2576" t="str">
            <v/>
          </cell>
          <cell r="W2576" t="str">
            <v/>
          </cell>
          <cell r="X2576" t="str">
            <v/>
          </cell>
          <cell r="AB2576">
            <v>0</v>
          </cell>
          <cell r="AC2576">
            <v>0</v>
          </cell>
          <cell r="AD2576">
            <v>0</v>
          </cell>
          <cell r="AJ2576">
            <v>0</v>
          </cell>
          <cell r="AK2576">
            <v>0</v>
          </cell>
        </row>
        <row r="2577">
          <cell r="B2577" t="str">
            <v/>
          </cell>
          <cell r="H2577" t="str">
            <v/>
          </cell>
          <cell r="J2577" t="str">
            <v/>
          </cell>
          <cell r="N2577" t="str">
            <v/>
          </cell>
          <cell r="O2577" t="str">
            <v/>
          </cell>
          <cell r="P2577" t="str">
            <v/>
          </cell>
          <cell r="Q2577" t="str">
            <v/>
          </cell>
          <cell r="T2577" t="str">
            <v/>
          </cell>
          <cell r="U2577" t="str">
            <v/>
          </cell>
          <cell r="W2577" t="str">
            <v/>
          </cell>
          <cell r="X2577" t="str">
            <v/>
          </cell>
          <cell r="AB2577">
            <v>0</v>
          </cell>
          <cell r="AC2577">
            <v>0</v>
          </cell>
          <cell r="AD2577">
            <v>0</v>
          </cell>
          <cell r="AJ2577">
            <v>0</v>
          </cell>
          <cell r="AK2577">
            <v>0</v>
          </cell>
        </row>
        <row r="2578">
          <cell r="B2578" t="str">
            <v/>
          </cell>
          <cell r="H2578" t="str">
            <v/>
          </cell>
          <cell r="J2578" t="str">
            <v/>
          </cell>
          <cell r="N2578" t="str">
            <v/>
          </cell>
          <cell r="O2578" t="str">
            <v/>
          </cell>
          <cell r="P2578" t="str">
            <v/>
          </cell>
          <cell r="Q2578" t="str">
            <v/>
          </cell>
          <cell r="T2578" t="str">
            <v/>
          </cell>
          <cell r="U2578" t="str">
            <v/>
          </cell>
          <cell r="W2578" t="str">
            <v/>
          </cell>
          <cell r="X2578" t="str">
            <v/>
          </cell>
          <cell r="AB2578">
            <v>0</v>
          </cell>
          <cell r="AC2578">
            <v>0</v>
          </cell>
          <cell r="AD2578">
            <v>0</v>
          </cell>
          <cell r="AJ2578">
            <v>0</v>
          </cell>
          <cell r="AK2578">
            <v>0</v>
          </cell>
        </row>
        <row r="2579">
          <cell r="B2579" t="str">
            <v/>
          </cell>
          <cell r="H2579" t="str">
            <v/>
          </cell>
          <cell r="J2579" t="str">
            <v/>
          </cell>
          <cell r="N2579" t="str">
            <v/>
          </cell>
          <cell r="O2579" t="str">
            <v/>
          </cell>
          <cell r="P2579" t="str">
            <v/>
          </cell>
          <cell r="Q2579" t="str">
            <v/>
          </cell>
          <cell r="T2579" t="str">
            <v/>
          </cell>
          <cell r="U2579" t="str">
            <v/>
          </cell>
          <cell r="W2579" t="str">
            <v/>
          </cell>
          <cell r="X2579" t="str">
            <v/>
          </cell>
          <cell r="AB2579">
            <v>0</v>
          </cell>
          <cell r="AC2579">
            <v>0</v>
          </cell>
          <cell r="AD2579">
            <v>0</v>
          </cell>
          <cell r="AJ2579">
            <v>0</v>
          </cell>
          <cell r="AK2579">
            <v>0</v>
          </cell>
        </row>
        <row r="2580">
          <cell r="B2580" t="str">
            <v/>
          </cell>
          <cell r="H2580" t="str">
            <v/>
          </cell>
          <cell r="J2580" t="str">
            <v/>
          </cell>
          <cell r="N2580" t="str">
            <v/>
          </cell>
          <cell r="O2580" t="str">
            <v/>
          </cell>
          <cell r="P2580" t="str">
            <v/>
          </cell>
          <cell r="Q2580" t="str">
            <v/>
          </cell>
          <cell r="T2580" t="str">
            <v/>
          </cell>
          <cell r="U2580" t="str">
            <v/>
          </cell>
          <cell r="W2580" t="str">
            <v/>
          </cell>
          <cell r="X2580" t="str">
            <v/>
          </cell>
          <cell r="AB2580">
            <v>0</v>
          </cell>
          <cell r="AC2580">
            <v>0</v>
          </cell>
          <cell r="AD2580">
            <v>0</v>
          </cell>
          <cell r="AJ2580">
            <v>0</v>
          </cell>
          <cell r="AK2580">
            <v>0</v>
          </cell>
        </row>
        <row r="2581">
          <cell r="B2581" t="str">
            <v/>
          </cell>
          <cell r="H2581" t="str">
            <v/>
          </cell>
          <cell r="J2581" t="str">
            <v/>
          </cell>
          <cell r="N2581" t="str">
            <v/>
          </cell>
          <cell r="O2581" t="str">
            <v/>
          </cell>
          <cell r="P2581" t="str">
            <v/>
          </cell>
          <cell r="Q2581" t="str">
            <v/>
          </cell>
          <cell r="T2581" t="str">
            <v/>
          </cell>
          <cell r="U2581" t="str">
            <v/>
          </cell>
          <cell r="W2581" t="str">
            <v/>
          </cell>
          <cell r="X2581" t="str">
            <v/>
          </cell>
          <cell r="AB2581">
            <v>0</v>
          </cell>
          <cell r="AC2581">
            <v>0</v>
          </cell>
          <cell r="AD2581">
            <v>0</v>
          </cell>
          <cell r="AJ2581">
            <v>0</v>
          </cell>
          <cell r="AK2581">
            <v>0</v>
          </cell>
        </row>
        <row r="2582">
          <cell r="B2582" t="str">
            <v/>
          </cell>
          <cell r="H2582" t="str">
            <v/>
          </cell>
          <cell r="J2582" t="str">
            <v/>
          </cell>
          <cell r="N2582" t="str">
            <v/>
          </cell>
          <cell r="O2582" t="str">
            <v/>
          </cell>
          <cell r="P2582" t="str">
            <v/>
          </cell>
          <cell r="Q2582" t="str">
            <v/>
          </cell>
          <cell r="T2582" t="str">
            <v/>
          </cell>
          <cell r="U2582" t="str">
            <v/>
          </cell>
          <cell r="W2582" t="str">
            <v/>
          </cell>
          <cell r="X2582" t="str">
            <v/>
          </cell>
          <cell r="AB2582">
            <v>0</v>
          </cell>
          <cell r="AC2582">
            <v>0</v>
          </cell>
          <cell r="AD2582">
            <v>0</v>
          </cell>
          <cell r="AJ2582">
            <v>0</v>
          </cell>
          <cell r="AK2582">
            <v>0</v>
          </cell>
        </row>
        <row r="2583">
          <cell r="B2583" t="str">
            <v/>
          </cell>
          <cell r="H2583" t="str">
            <v/>
          </cell>
          <cell r="J2583" t="str">
            <v/>
          </cell>
          <cell r="N2583" t="str">
            <v/>
          </cell>
          <cell r="O2583" t="str">
            <v/>
          </cell>
          <cell r="P2583" t="str">
            <v/>
          </cell>
          <cell r="Q2583" t="str">
            <v/>
          </cell>
          <cell r="T2583" t="str">
            <v/>
          </cell>
          <cell r="U2583" t="str">
            <v/>
          </cell>
          <cell r="W2583" t="str">
            <v/>
          </cell>
          <cell r="X2583" t="str">
            <v/>
          </cell>
          <cell r="AB2583">
            <v>0</v>
          </cell>
          <cell r="AC2583">
            <v>0</v>
          </cell>
          <cell r="AD2583">
            <v>0</v>
          </cell>
          <cell r="AJ2583">
            <v>0</v>
          </cell>
          <cell r="AK2583">
            <v>0</v>
          </cell>
        </row>
        <row r="2584">
          <cell r="B2584" t="str">
            <v/>
          </cell>
          <cell r="H2584" t="str">
            <v/>
          </cell>
          <cell r="J2584" t="str">
            <v/>
          </cell>
          <cell r="N2584" t="str">
            <v/>
          </cell>
          <cell r="O2584" t="str">
            <v/>
          </cell>
          <cell r="P2584" t="str">
            <v/>
          </cell>
          <cell r="Q2584" t="str">
            <v/>
          </cell>
          <cell r="T2584" t="str">
            <v/>
          </cell>
          <cell r="U2584" t="str">
            <v/>
          </cell>
          <cell r="W2584" t="str">
            <v/>
          </cell>
          <cell r="X2584" t="str">
            <v/>
          </cell>
          <cell r="AB2584">
            <v>0</v>
          </cell>
          <cell r="AC2584">
            <v>0</v>
          </cell>
          <cell r="AD2584">
            <v>0</v>
          </cell>
          <cell r="AJ2584">
            <v>0</v>
          </cell>
          <cell r="AK2584">
            <v>0</v>
          </cell>
        </row>
        <row r="2585">
          <cell r="B2585" t="str">
            <v/>
          </cell>
          <cell r="H2585" t="str">
            <v/>
          </cell>
          <cell r="J2585" t="str">
            <v/>
          </cell>
          <cell r="N2585" t="str">
            <v/>
          </cell>
          <cell r="O2585" t="str">
            <v/>
          </cell>
          <cell r="P2585" t="str">
            <v/>
          </cell>
          <cell r="Q2585" t="str">
            <v/>
          </cell>
          <cell r="T2585" t="str">
            <v/>
          </cell>
          <cell r="U2585" t="str">
            <v/>
          </cell>
          <cell r="W2585" t="str">
            <v/>
          </cell>
          <cell r="X2585" t="str">
            <v/>
          </cell>
          <cell r="AB2585">
            <v>0</v>
          </cell>
          <cell r="AC2585">
            <v>0</v>
          </cell>
          <cell r="AD2585">
            <v>0</v>
          </cell>
          <cell r="AJ2585">
            <v>0</v>
          </cell>
          <cell r="AK2585">
            <v>0</v>
          </cell>
        </row>
        <row r="2586">
          <cell r="B2586" t="str">
            <v/>
          </cell>
          <cell r="H2586" t="str">
            <v/>
          </cell>
          <cell r="J2586" t="str">
            <v/>
          </cell>
          <cell r="N2586" t="str">
            <v/>
          </cell>
          <cell r="O2586" t="str">
            <v/>
          </cell>
          <cell r="P2586" t="str">
            <v/>
          </cell>
          <cell r="Q2586" t="str">
            <v/>
          </cell>
          <cell r="T2586" t="str">
            <v/>
          </cell>
          <cell r="U2586" t="str">
            <v/>
          </cell>
          <cell r="W2586" t="str">
            <v/>
          </cell>
          <cell r="X2586" t="str">
            <v/>
          </cell>
          <cell r="AB2586">
            <v>0</v>
          </cell>
          <cell r="AC2586">
            <v>0</v>
          </cell>
          <cell r="AD2586">
            <v>0</v>
          </cell>
          <cell r="AJ2586">
            <v>0</v>
          </cell>
          <cell r="AK2586">
            <v>0</v>
          </cell>
        </row>
        <row r="2587">
          <cell r="B2587" t="str">
            <v/>
          </cell>
          <cell r="H2587" t="str">
            <v/>
          </cell>
          <cell r="J2587" t="str">
            <v/>
          </cell>
          <cell r="N2587" t="str">
            <v/>
          </cell>
          <cell r="O2587" t="str">
            <v/>
          </cell>
          <cell r="P2587" t="str">
            <v/>
          </cell>
          <cell r="Q2587" t="str">
            <v/>
          </cell>
          <cell r="T2587" t="str">
            <v/>
          </cell>
          <cell r="U2587" t="str">
            <v/>
          </cell>
          <cell r="W2587" t="str">
            <v/>
          </cell>
          <cell r="X2587" t="str">
            <v/>
          </cell>
          <cell r="AB2587">
            <v>0</v>
          </cell>
          <cell r="AC2587">
            <v>0</v>
          </cell>
          <cell r="AD2587">
            <v>0</v>
          </cell>
          <cell r="AJ2587">
            <v>0</v>
          </cell>
          <cell r="AK2587">
            <v>0</v>
          </cell>
        </row>
        <row r="2588">
          <cell r="B2588" t="str">
            <v/>
          </cell>
          <cell r="H2588" t="str">
            <v/>
          </cell>
          <cell r="J2588" t="str">
            <v/>
          </cell>
          <cell r="N2588" t="str">
            <v/>
          </cell>
          <cell r="O2588" t="str">
            <v/>
          </cell>
          <cell r="P2588" t="str">
            <v/>
          </cell>
          <cell r="Q2588" t="str">
            <v/>
          </cell>
          <cell r="T2588" t="str">
            <v/>
          </cell>
          <cell r="U2588" t="str">
            <v/>
          </cell>
          <cell r="W2588" t="str">
            <v/>
          </cell>
          <cell r="X2588" t="str">
            <v/>
          </cell>
          <cell r="AB2588">
            <v>0</v>
          </cell>
          <cell r="AC2588">
            <v>0</v>
          </cell>
          <cell r="AD2588">
            <v>0</v>
          </cell>
          <cell r="AJ2588">
            <v>0</v>
          </cell>
          <cell r="AK2588">
            <v>0</v>
          </cell>
        </row>
        <row r="2589">
          <cell r="B2589" t="str">
            <v/>
          </cell>
          <cell r="H2589" t="str">
            <v/>
          </cell>
          <cell r="J2589" t="str">
            <v/>
          </cell>
          <cell r="N2589" t="str">
            <v/>
          </cell>
          <cell r="O2589" t="str">
            <v/>
          </cell>
          <cell r="P2589" t="str">
            <v/>
          </cell>
          <cell r="Q2589" t="str">
            <v/>
          </cell>
          <cell r="T2589" t="str">
            <v/>
          </cell>
          <cell r="U2589" t="str">
            <v/>
          </cell>
          <cell r="W2589" t="str">
            <v/>
          </cell>
          <cell r="X2589" t="str">
            <v/>
          </cell>
          <cell r="AB2589">
            <v>0</v>
          </cell>
          <cell r="AC2589">
            <v>0</v>
          </cell>
          <cell r="AD2589">
            <v>0</v>
          </cell>
          <cell r="AJ2589">
            <v>0</v>
          </cell>
          <cell r="AK2589">
            <v>0</v>
          </cell>
        </row>
        <row r="2590">
          <cell r="B2590" t="str">
            <v/>
          </cell>
          <cell r="H2590" t="str">
            <v/>
          </cell>
          <cell r="J2590" t="str">
            <v/>
          </cell>
          <cell r="N2590" t="str">
            <v/>
          </cell>
          <cell r="O2590" t="str">
            <v/>
          </cell>
          <cell r="P2590" t="str">
            <v/>
          </cell>
          <cell r="Q2590" t="str">
            <v/>
          </cell>
          <cell r="T2590" t="str">
            <v/>
          </cell>
          <cell r="U2590" t="str">
            <v/>
          </cell>
          <cell r="W2590" t="str">
            <v/>
          </cell>
          <cell r="X2590" t="str">
            <v/>
          </cell>
          <cell r="AB2590">
            <v>0</v>
          </cell>
          <cell r="AC2590">
            <v>0</v>
          </cell>
          <cell r="AD2590">
            <v>0</v>
          </cell>
          <cell r="AJ2590">
            <v>0</v>
          </cell>
          <cell r="AK2590">
            <v>0</v>
          </cell>
        </row>
        <row r="2591">
          <cell r="B2591" t="str">
            <v/>
          </cell>
          <cell r="H2591" t="str">
            <v/>
          </cell>
          <cell r="J2591" t="str">
            <v/>
          </cell>
          <cell r="N2591" t="str">
            <v/>
          </cell>
          <cell r="O2591" t="str">
            <v/>
          </cell>
          <cell r="P2591" t="str">
            <v/>
          </cell>
          <cell r="Q2591" t="str">
            <v/>
          </cell>
          <cell r="T2591" t="str">
            <v/>
          </cell>
          <cell r="U2591" t="str">
            <v/>
          </cell>
          <cell r="W2591" t="str">
            <v/>
          </cell>
          <cell r="X2591" t="str">
            <v/>
          </cell>
          <cell r="AB2591">
            <v>0</v>
          </cell>
          <cell r="AC2591">
            <v>0</v>
          </cell>
          <cell r="AD2591">
            <v>0</v>
          </cell>
          <cell r="AJ2591">
            <v>0</v>
          </cell>
          <cell r="AK2591">
            <v>0</v>
          </cell>
        </row>
        <row r="2592">
          <cell r="B2592" t="str">
            <v/>
          </cell>
          <cell r="H2592" t="str">
            <v/>
          </cell>
          <cell r="J2592" t="str">
            <v/>
          </cell>
          <cell r="N2592" t="str">
            <v/>
          </cell>
          <cell r="O2592" t="str">
            <v/>
          </cell>
          <cell r="P2592" t="str">
            <v/>
          </cell>
          <cell r="Q2592" t="str">
            <v/>
          </cell>
          <cell r="T2592" t="str">
            <v/>
          </cell>
          <cell r="U2592" t="str">
            <v/>
          </cell>
          <cell r="W2592" t="str">
            <v/>
          </cell>
          <cell r="X2592" t="str">
            <v/>
          </cell>
          <cell r="AB2592">
            <v>0</v>
          </cell>
          <cell r="AC2592">
            <v>0</v>
          </cell>
          <cell r="AD2592">
            <v>0</v>
          </cell>
          <cell r="AJ2592">
            <v>0</v>
          </cell>
          <cell r="AK2592">
            <v>0</v>
          </cell>
        </row>
        <row r="2593">
          <cell r="B2593" t="str">
            <v/>
          </cell>
          <cell r="H2593" t="str">
            <v/>
          </cell>
          <cell r="J2593" t="str">
            <v/>
          </cell>
          <cell r="N2593" t="str">
            <v/>
          </cell>
          <cell r="O2593" t="str">
            <v/>
          </cell>
          <cell r="P2593" t="str">
            <v/>
          </cell>
          <cell r="Q2593" t="str">
            <v/>
          </cell>
          <cell r="T2593" t="str">
            <v/>
          </cell>
          <cell r="U2593" t="str">
            <v/>
          </cell>
          <cell r="W2593" t="str">
            <v/>
          </cell>
          <cell r="X2593" t="str">
            <v/>
          </cell>
          <cell r="AB2593">
            <v>0</v>
          </cell>
          <cell r="AC2593">
            <v>0</v>
          </cell>
          <cell r="AD2593">
            <v>0</v>
          </cell>
          <cell r="AJ2593">
            <v>0</v>
          </cell>
          <cell r="AK2593">
            <v>0</v>
          </cell>
        </row>
        <row r="2594">
          <cell r="B2594" t="str">
            <v/>
          </cell>
          <cell r="H2594" t="str">
            <v/>
          </cell>
          <cell r="J2594" t="str">
            <v/>
          </cell>
          <cell r="N2594" t="str">
            <v/>
          </cell>
          <cell r="O2594" t="str">
            <v/>
          </cell>
          <cell r="P2594" t="str">
            <v/>
          </cell>
          <cell r="Q2594" t="str">
            <v/>
          </cell>
          <cell r="T2594" t="str">
            <v/>
          </cell>
          <cell r="U2594" t="str">
            <v/>
          </cell>
          <cell r="W2594" t="str">
            <v/>
          </cell>
          <cell r="X2594" t="str">
            <v/>
          </cell>
          <cell r="AB2594">
            <v>0</v>
          </cell>
          <cell r="AC2594">
            <v>0</v>
          </cell>
          <cell r="AD2594">
            <v>0</v>
          </cell>
          <cell r="AJ2594">
            <v>0</v>
          </cell>
          <cell r="AK2594">
            <v>0</v>
          </cell>
        </row>
        <row r="2595">
          <cell r="B2595" t="str">
            <v/>
          </cell>
          <cell r="H2595" t="str">
            <v/>
          </cell>
          <cell r="J2595" t="str">
            <v/>
          </cell>
          <cell r="N2595" t="str">
            <v/>
          </cell>
          <cell r="O2595" t="str">
            <v/>
          </cell>
          <cell r="P2595" t="str">
            <v/>
          </cell>
          <cell r="Q2595" t="str">
            <v/>
          </cell>
          <cell r="T2595" t="str">
            <v/>
          </cell>
          <cell r="U2595" t="str">
            <v/>
          </cell>
          <cell r="W2595" t="str">
            <v/>
          </cell>
          <cell r="X2595" t="str">
            <v/>
          </cell>
          <cell r="AB2595">
            <v>0</v>
          </cell>
          <cell r="AC2595">
            <v>0</v>
          </cell>
          <cell r="AD2595">
            <v>0</v>
          </cell>
          <cell r="AJ2595">
            <v>0</v>
          </cell>
          <cell r="AK2595">
            <v>0</v>
          </cell>
        </row>
        <row r="2596">
          <cell r="B2596" t="str">
            <v/>
          </cell>
          <cell r="H2596" t="str">
            <v/>
          </cell>
          <cell r="J2596" t="str">
            <v/>
          </cell>
          <cell r="N2596" t="str">
            <v/>
          </cell>
          <cell r="O2596" t="str">
            <v/>
          </cell>
          <cell r="P2596" t="str">
            <v/>
          </cell>
          <cell r="Q2596" t="str">
            <v/>
          </cell>
          <cell r="T2596" t="str">
            <v/>
          </cell>
          <cell r="U2596" t="str">
            <v/>
          </cell>
          <cell r="W2596" t="str">
            <v/>
          </cell>
          <cell r="X2596" t="str">
            <v/>
          </cell>
          <cell r="AB2596">
            <v>0</v>
          </cell>
          <cell r="AC2596">
            <v>0</v>
          </cell>
          <cell r="AD2596">
            <v>0</v>
          </cell>
          <cell r="AJ2596">
            <v>0</v>
          </cell>
          <cell r="AK2596">
            <v>0</v>
          </cell>
        </row>
        <row r="2597">
          <cell r="B2597" t="str">
            <v/>
          </cell>
          <cell r="H2597" t="str">
            <v/>
          </cell>
          <cell r="J2597" t="str">
            <v/>
          </cell>
          <cell r="N2597" t="str">
            <v/>
          </cell>
          <cell r="O2597" t="str">
            <v/>
          </cell>
          <cell r="P2597" t="str">
            <v/>
          </cell>
          <cell r="Q2597" t="str">
            <v/>
          </cell>
          <cell r="T2597" t="str">
            <v/>
          </cell>
          <cell r="U2597" t="str">
            <v/>
          </cell>
          <cell r="W2597" t="str">
            <v/>
          </cell>
          <cell r="X2597" t="str">
            <v/>
          </cell>
          <cell r="AB2597">
            <v>0</v>
          </cell>
          <cell r="AC2597">
            <v>0</v>
          </cell>
          <cell r="AD2597">
            <v>0</v>
          </cell>
          <cell r="AJ2597">
            <v>0</v>
          </cell>
          <cell r="AK2597">
            <v>0</v>
          </cell>
        </row>
        <row r="2598">
          <cell r="B2598" t="str">
            <v/>
          </cell>
          <cell r="H2598" t="str">
            <v/>
          </cell>
          <cell r="J2598" t="str">
            <v/>
          </cell>
          <cell r="N2598" t="str">
            <v/>
          </cell>
          <cell r="O2598" t="str">
            <v/>
          </cell>
          <cell r="P2598" t="str">
            <v/>
          </cell>
          <cell r="Q2598" t="str">
            <v/>
          </cell>
          <cell r="T2598" t="str">
            <v/>
          </cell>
          <cell r="U2598" t="str">
            <v/>
          </cell>
          <cell r="W2598" t="str">
            <v/>
          </cell>
          <cell r="X2598" t="str">
            <v/>
          </cell>
          <cell r="AB2598">
            <v>0</v>
          </cell>
          <cell r="AC2598">
            <v>0</v>
          </cell>
          <cell r="AD2598">
            <v>0</v>
          </cell>
          <cell r="AJ2598">
            <v>0</v>
          </cell>
          <cell r="AK2598">
            <v>0</v>
          </cell>
        </row>
        <row r="2599">
          <cell r="B2599" t="str">
            <v/>
          </cell>
          <cell r="H2599" t="str">
            <v/>
          </cell>
          <cell r="J2599" t="str">
            <v/>
          </cell>
          <cell r="N2599" t="str">
            <v/>
          </cell>
          <cell r="O2599" t="str">
            <v/>
          </cell>
          <cell r="P2599" t="str">
            <v/>
          </cell>
          <cell r="Q2599" t="str">
            <v/>
          </cell>
          <cell r="T2599" t="str">
            <v/>
          </cell>
          <cell r="U2599" t="str">
            <v/>
          </cell>
          <cell r="W2599" t="str">
            <v/>
          </cell>
          <cell r="X2599" t="str">
            <v/>
          </cell>
          <cell r="AB2599">
            <v>0</v>
          </cell>
          <cell r="AC2599">
            <v>0</v>
          </cell>
          <cell r="AD2599">
            <v>0</v>
          </cell>
          <cell r="AJ2599">
            <v>0</v>
          </cell>
          <cell r="AK2599">
            <v>0</v>
          </cell>
        </row>
        <row r="2600">
          <cell r="B2600" t="str">
            <v/>
          </cell>
          <cell r="H2600" t="str">
            <v/>
          </cell>
          <cell r="J2600" t="str">
            <v/>
          </cell>
          <cell r="N2600" t="str">
            <v/>
          </cell>
          <cell r="O2600" t="str">
            <v/>
          </cell>
          <cell r="P2600" t="str">
            <v/>
          </cell>
          <cell r="Q2600" t="str">
            <v/>
          </cell>
          <cell r="T2600" t="str">
            <v/>
          </cell>
          <cell r="U2600" t="str">
            <v/>
          </cell>
          <cell r="W2600" t="str">
            <v/>
          </cell>
          <cell r="X2600" t="str">
            <v/>
          </cell>
          <cell r="AB2600">
            <v>0</v>
          </cell>
          <cell r="AC2600">
            <v>0</v>
          </cell>
          <cell r="AD2600">
            <v>0</v>
          </cell>
          <cell r="AJ2600">
            <v>0</v>
          </cell>
          <cell r="AK2600">
            <v>0</v>
          </cell>
        </row>
        <row r="2601">
          <cell r="B2601" t="str">
            <v/>
          </cell>
          <cell r="H2601" t="str">
            <v/>
          </cell>
          <cell r="J2601" t="str">
            <v/>
          </cell>
          <cell r="N2601" t="str">
            <v/>
          </cell>
          <cell r="O2601" t="str">
            <v/>
          </cell>
          <cell r="P2601" t="str">
            <v/>
          </cell>
          <cell r="Q2601" t="str">
            <v/>
          </cell>
          <cell r="T2601" t="str">
            <v/>
          </cell>
          <cell r="U2601" t="str">
            <v/>
          </cell>
          <cell r="W2601" t="str">
            <v/>
          </cell>
          <cell r="X2601" t="str">
            <v/>
          </cell>
          <cell r="AB2601">
            <v>0</v>
          </cell>
          <cell r="AC2601">
            <v>0</v>
          </cell>
          <cell r="AD2601">
            <v>0</v>
          </cell>
          <cell r="AJ2601">
            <v>0</v>
          </cell>
          <cell r="AK2601">
            <v>0</v>
          </cell>
        </row>
        <row r="2602">
          <cell r="B2602" t="str">
            <v/>
          </cell>
          <cell r="H2602" t="str">
            <v/>
          </cell>
          <cell r="J2602" t="str">
            <v/>
          </cell>
          <cell r="N2602" t="str">
            <v/>
          </cell>
          <cell r="O2602" t="str">
            <v/>
          </cell>
          <cell r="P2602" t="str">
            <v/>
          </cell>
          <cell r="Q2602" t="str">
            <v/>
          </cell>
          <cell r="T2602" t="str">
            <v/>
          </cell>
          <cell r="U2602" t="str">
            <v/>
          </cell>
          <cell r="W2602" t="str">
            <v/>
          </cell>
          <cell r="X2602" t="str">
            <v/>
          </cell>
          <cell r="AB2602">
            <v>0</v>
          </cell>
          <cell r="AC2602">
            <v>0</v>
          </cell>
          <cell r="AD2602">
            <v>0</v>
          </cell>
          <cell r="AJ2602">
            <v>0</v>
          </cell>
          <cell r="AK2602">
            <v>0</v>
          </cell>
        </row>
        <row r="2603">
          <cell r="B2603" t="str">
            <v/>
          </cell>
          <cell r="H2603" t="str">
            <v/>
          </cell>
          <cell r="J2603" t="str">
            <v/>
          </cell>
          <cell r="N2603" t="str">
            <v/>
          </cell>
          <cell r="O2603" t="str">
            <v/>
          </cell>
          <cell r="P2603" t="str">
            <v/>
          </cell>
          <cell r="Q2603" t="str">
            <v/>
          </cell>
          <cell r="T2603" t="str">
            <v/>
          </cell>
          <cell r="U2603" t="str">
            <v/>
          </cell>
          <cell r="W2603" t="str">
            <v/>
          </cell>
          <cell r="X2603" t="str">
            <v/>
          </cell>
          <cell r="AB2603">
            <v>0</v>
          </cell>
          <cell r="AC2603">
            <v>0</v>
          </cell>
          <cell r="AD2603">
            <v>0</v>
          </cell>
          <cell r="AJ2603">
            <v>0</v>
          </cell>
          <cell r="AK2603">
            <v>0</v>
          </cell>
        </row>
        <row r="2604">
          <cell r="B2604" t="str">
            <v/>
          </cell>
          <cell r="H2604" t="str">
            <v/>
          </cell>
          <cell r="J2604" t="str">
            <v/>
          </cell>
          <cell r="N2604" t="str">
            <v/>
          </cell>
          <cell r="O2604" t="str">
            <v/>
          </cell>
          <cell r="P2604" t="str">
            <v/>
          </cell>
          <cell r="Q2604" t="str">
            <v/>
          </cell>
          <cell r="T2604" t="str">
            <v/>
          </cell>
          <cell r="U2604" t="str">
            <v/>
          </cell>
          <cell r="W2604" t="str">
            <v/>
          </cell>
          <cell r="X2604" t="str">
            <v/>
          </cell>
          <cell r="AB2604">
            <v>0</v>
          </cell>
          <cell r="AC2604">
            <v>0</v>
          </cell>
          <cell r="AD2604">
            <v>0</v>
          </cell>
          <cell r="AJ2604">
            <v>0</v>
          </cell>
          <cell r="AK2604">
            <v>0</v>
          </cell>
        </row>
        <row r="2605">
          <cell r="B2605" t="str">
            <v/>
          </cell>
          <cell r="H2605" t="str">
            <v/>
          </cell>
          <cell r="J2605" t="str">
            <v/>
          </cell>
          <cell r="N2605" t="str">
            <v/>
          </cell>
          <cell r="O2605" t="str">
            <v/>
          </cell>
          <cell r="P2605" t="str">
            <v/>
          </cell>
          <cell r="Q2605" t="str">
            <v/>
          </cell>
          <cell r="T2605" t="str">
            <v/>
          </cell>
          <cell r="U2605" t="str">
            <v/>
          </cell>
          <cell r="W2605" t="str">
            <v/>
          </cell>
          <cell r="X2605" t="str">
            <v/>
          </cell>
          <cell r="AB2605">
            <v>0</v>
          </cell>
          <cell r="AC2605">
            <v>0</v>
          </cell>
          <cell r="AD2605">
            <v>0</v>
          </cell>
          <cell r="AJ2605">
            <v>0</v>
          </cell>
          <cell r="AK2605">
            <v>0</v>
          </cell>
        </row>
        <row r="2606">
          <cell r="B2606" t="str">
            <v/>
          </cell>
          <cell r="H2606" t="str">
            <v/>
          </cell>
          <cell r="J2606" t="str">
            <v/>
          </cell>
          <cell r="N2606" t="str">
            <v/>
          </cell>
          <cell r="O2606" t="str">
            <v/>
          </cell>
          <cell r="P2606" t="str">
            <v/>
          </cell>
          <cell r="Q2606" t="str">
            <v/>
          </cell>
          <cell r="T2606" t="str">
            <v/>
          </cell>
          <cell r="U2606" t="str">
            <v/>
          </cell>
          <cell r="W2606" t="str">
            <v/>
          </cell>
          <cell r="X2606" t="str">
            <v/>
          </cell>
          <cell r="AB2606">
            <v>0</v>
          </cell>
          <cell r="AC2606">
            <v>0</v>
          </cell>
          <cell r="AD2606">
            <v>0</v>
          </cell>
          <cell r="AJ2606">
            <v>0</v>
          </cell>
          <cell r="AK2606">
            <v>0</v>
          </cell>
        </row>
        <row r="2607">
          <cell r="B2607" t="str">
            <v/>
          </cell>
          <cell r="H2607" t="str">
            <v/>
          </cell>
          <cell r="J2607" t="str">
            <v/>
          </cell>
          <cell r="N2607" t="str">
            <v/>
          </cell>
          <cell r="O2607" t="str">
            <v/>
          </cell>
          <cell r="P2607" t="str">
            <v/>
          </cell>
          <cell r="Q2607" t="str">
            <v/>
          </cell>
          <cell r="T2607" t="str">
            <v/>
          </cell>
          <cell r="U2607" t="str">
            <v/>
          </cell>
          <cell r="W2607" t="str">
            <v/>
          </cell>
          <cell r="X2607" t="str">
            <v/>
          </cell>
          <cell r="AB2607">
            <v>0</v>
          </cell>
          <cell r="AC2607">
            <v>0</v>
          </cell>
          <cell r="AD2607">
            <v>0</v>
          </cell>
          <cell r="AJ2607">
            <v>0</v>
          </cell>
          <cell r="AK2607">
            <v>0</v>
          </cell>
        </row>
        <row r="2608">
          <cell r="B2608" t="str">
            <v/>
          </cell>
          <cell r="H2608" t="str">
            <v/>
          </cell>
          <cell r="J2608" t="str">
            <v/>
          </cell>
          <cell r="N2608" t="str">
            <v/>
          </cell>
          <cell r="O2608" t="str">
            <v/>
          </cell>
          <cell r="P2608" t="str">
            <v/>
          </cell>
          <cell r="Q2608" t="str">
            <v/>
          </cell>
          <cell r="T2608" t="str">
            <v/>
          </cell>
          <cell r="U2608" t="str">
            <v/>
          </cell>
          <cell r="W2608" t="str">
            <v/>
          </cell>
          <cell r="X2608" t="str">
            <v/>
          </cell>
          <cell r="AB2608">
            <v>0</v>
          </cell>
          <cell r="AC2608">
            <v>0</v>
          </cell>
          <cell r="AD2608">
            <v>0</v>
          </cell>
          <cell r="AJ2608">
            <v>0</v>
          </cell>
          <cell r="AK2608">
            <v>0</v>
          </cell>
        </row>
        <row r="2609">
          <cell r="B2609" t="str">
            <v/>
          </cell>
          <cell r="H2609" t="str">
            <v/>
          </cell>
          <cell r="J2609" t="str">
            <v/>
          </cell>
          <cell r="N2609" t="str">
            <v/>
          </cell>
          <cell r="O2609" t="str">
            <v/>
          </cell>
          <cell r="P2609" t="str">
            <v/>
          </cell>
          <cell r="Q2609" t="str">
            <v/>
          </cell>
          <cell r="T2609" t="str">
            <v/>
          </cell>
          <cell r="U2609" t="str">
            <v/>
          </cell>
          <cell r="W2609" t="str">
            <v/>
          </cell>
          <cell r="X2609" t="str">
            <v/>
          </cell>
          <cell r="AB2609">
            <v>0</v>
          </cell>
          <cell r="AC2609">
            <v>0</v>
          </cell>
          <cell r="AD2609">
            <v>0</v>
          </cell>
          <cell r="AJ2609">
            <v>0</v>
          </cell>
          <cell r="AK2609">
            <v>0</v>
          </cell>
        </row>
        <row r="2610">
          <cell r="B2610" t="str">
            <v/>
          </cell>
          <cell r="H2610" t="str">
            <v/>
          </cell>
          <cell r="J2610" t="str">
            <v/>
          </cell>
          <cell r="N2610" t="str">
            <v/>
          </cell>
          <cell r="O2610" t="str">
            <v/>
          </cell>
          <cell r="P2610" t="str">
            <v/>
          </cell>
          <cell r="Q2610" t="str">
            <v/>
          </cell>
          <cell r="T2610" t="str">
            <v/>
          </cell>
          <cell r="U2610" t="str">
            <v/>
          </cell>
          <cell r="W2610" t="str">
            <v/>
          </cell>
          <cell r="X2610" t="str">
            <v/>
          </cell>
          <cell r="AB2610">
            <v>0</v>
          </cell>
          <cell r="AC2610">
            <v>0</v>
          </cell>
          <cell r="AD2610">
            <v>0</v>
          </cell>
          <cell r="AJ2610">
            <v>0</v>
          </cell>
          <cell r="AK2610">
            <v>0</v>
          </cell>
        </row>
        <row r="2611">
          <cell r="B2611" t="str">
            <v/>
          </cell>
          <cell r="H2611" t="str">
            <v/>
          </cell>
          <cell r="J2611" t="str">
            <v/>
          </cell>
          <cell r="N2611" t="str">
            <v/>
          </cell>
          <cell r="O2611" t="str">
            <v/>
          </cell>
          <cell r="P2611" t="str">
            <v/>
          </cell>
          <cell r="Q2611" t="str">
            <v/>
          </cell>
          <cell r="T2611" t="str">
            <v/>
          </cell>
          <cell r="U2611" t="str">
            <v/>
          </cell>
          <cell r="W2611" t="str">
            <v/>
          </cell>
          <cell r="X2611" t="str">
            <v/>
          </cell>
          <cell r="AB2611">
            <v>0</v>
          </cell>
          <cell r="AC2611">
            <v>0</v>
          </cell>
          <cell r="AD2611">
            <v>0</v>
          </cell>
          <cell r="AJ2611">
            <v>0</v>
          </cell>
          <cell r="AK2611">
            <v>0</v>
          </cell>
        </row>
        <row r="2612">
          <cell r="B2612" t="str">
            <v/>
          </cell>
          <cell r="H2612" t="str">
            <v/>
          </cell>
          <cell r="J2612" t="str">
            <v/>
          </cell>
          <cell r="N2612" t="str">
            <v/>
          </cell>
          <cell r="O2612" t="str">
            <v/>
          </cell>
          <cell r="P2612" t="str">
            <v/>
          </cell>
          <cell r="Q2612" t="str">
            <v/>
          </cell>
          <cell r="T2612" t="str">
            <v/>
          </cell>
          <cell r="U2612" t="str">
            <v/>
          </cell>
          <cell r="W2612" t="str">
            <v/>
          </cell>
          <cell r="X2612" t="str">
            <v/>
          </cell>
          <cell r="AB2612">
            <v>0</v>
          </cell>
          <cell r="AC2612">
            <v>0</v>
          </cell>
          <cell r="AD2612">
            <v>0</v>
          </cell>
          <cell r="AJ2612">
            <v>0</v>
          </cell>
          <cell r="AK2612">
            <v>0</v>
          </cell>
        </row>
        <row r="2613">
          <cell r="B2613" t="str">
            <v/>
          </cell>
          <cell r="H2613" t="str">
            <v/>
          </cell>
          <cell r="J2613" t="str">
            <v/>
          </cell>
          <cell r="N2613" t="str">
            <v/>
          </cell>
          <cell r="O2613" t="str">
            <v/>
          </cell>
          <cell r="P2613" t="str">
            <v/>
          </cell>
          <cell r="Q2613" t="str">
            <v/>
          </cell>
          <cell r="T2613" t="str">
            <v/>
          </cell>
          <cell r="U2613" t="str">
            <v/>
          </cell>
          <cell r="W2613" t="str">
            <v/>
          </cell>
          <cell r="X2613" t="str">
            <v/>
          </cell>
          <cell r="AB2613">
            <v>0</v>
          </cell>
          <cell r="AC2613">
            <v>0</v>
          </cell>
          <cell r="AD2613">
            <v>0</v>
          </cell>
          <cell r="AJ2613">
            <v>0</v>
          </cell>
          <cell r="AK2613">
            <v>0</v>
          </cell>
        </row>
        <row r="2614">
          <cell r="B2614" t="str">
            <v/>
          </cell>
          <cell r="H2614" t="str">
            <v/>
          </cell>
          <cell r="J2614" t="str">
            <v/>
          </cell>
          <cell r="N2614" t="str">
            <v/>
          </cell>
          <cell r="O2614" t="str">
            <v/>
          </cell>
          <cell r="P2614" t="str">
            <v/>
          </cell>
          <cell r="Q2614" t="str">
            <v/>
          </cell>
          <cell r="T2614" t="str">
            <v/>
          </cell>
          <cell r="U2614" t="str">
            <v/>
          </cell>
          <cell r="W2614" t="str">
            <v/>
          </cell>
          <cell r="X2614" t="str">
            <v/>
          </cell>
          <cell r="AB2614">
            <v>0</v>
          </cell>
          <cell r="AC2614">
            <v>0</v>
          </cell>
          <cell r="AD2614">
            <v>0</v>
          </cell>
          <cell r="AJ2614">
            <v>0</v>
          </cell>
          <cell r="AK2614">
            <v>0</v>
          </cell>
        </row>
        <row r="2615">
          <cell r="B2615" t="str">
            <v/>
          </cell>
          <cell r="H2615" t="str">
            <v/>
          </cell>
          <cell r="J2615" t="str">
            <v/>
          </cell>
          <cell r="N2615" t="str">
            <v/>
          </cell>
          <cell r="O2615" t="str">
            <v/>
          </cell>
          <cell r="P2615" t="str">
            <v/>
          </cell>
          <cell r="Q2615" t="str">
            <v/>
          </cell>
          <cell r="T2615" t="str">
            <v/>
          </cell>
          <cell r="U2615" t="str">
            <v/>
          </cell>
          <cell r="W2615" t="str">
            <v/>
          </cell>
          <cell r="X2615" t="str">
            <v/>
          </cell>
          <cell r="AB2615">
            <v>0</v>
          </cell>
          <cell r="AC2615">
            <v>0</v>
          </cell>
          <cell r="AD2615">
            <v>0</v>
          </cell>
          <cell r="AJ2615">
            <v>0</v>
          </cell>
          <cell r="AK2615">
            <v>0</v>
          </cell>
        </row>
        <row r="2616">
          <cell r="B2616" t="str">
            <v/>
          </cell>
          <cell r="H2616" t="str">
            <v/>
          </cell>
          <cell r="J2616" t="str">
            <v/>
          </cell>
          <cell r="N2616" t="str">
            <v/>
          </cell>
          <cell r="O2616" t="str">
            <v/>
          </cell>
          <cell r="P2616" t="str">
            <v/>
          </cell>
          <cell r="Q2616" t="str">
            <v/>
          </cell>
          <cell r="T2616" t="str">
            <v/>
          </cell>
          <cell r="U2616" t="str">
            <v/>
          </cell>
          <cell r="W2616" t="str">
            <v/>
          </cell>
          <cell r="X2616" t="str">
            <v/>
          </cell>
          <cell r="AB2616">
            <v>0</v>
          </cell>
          <cell r="AC2616">
            <v>0</v>
          </cell>
          <cell r="AD2616">
            <v>0</v>
          </cell>
          <cell r="AJ2616">
            <v>0</v>
          </cell>
          <cell r="AK2616">
            <v>0</v>
          </cell>
        </row>
        <row r="2617">
          <cell r="B2617" t="str">
            <v/>
          </cell>
          <cell r="H2617" t="str">
            <v/>
          </cell>
          <cell r="J2617" t="str">
            <v/>
          </cell>
          <cell r="N2617" t="str">
            <v/>
          </cell>
          <cell r="O2617" t="str">
            <v/>
          </cell>
          <cell r="P2617" t="str">
            <v/>
          </cell>
          <cell r="Q2617" t="str">
            <v/>
          </cell>
          <cell r="T2617" t="str">
            <v/>
          </cell>
          <cell r="U2617" t="str">
            <v/>
          </cell>
          <cell r="W2617" t="str">
            <v/>
          </cell>
          <cell r="X2617" t="str">
            <v/>
          </cell>
          <cell r="AB2617">
            <v>0</v>
          </cell>
          <cell r="AC2617">
            <v>0</v>
          </cell>
          <cell r="AD2617">
            <v>0</v>
          </cell>
          <cell r="AJ2617">
            <v>0</v>
          </cell>
          <cell r="AK2617">
            <v>0</v>
          </cell>
        </row>
        <row r="2618">
          <cell r="B2618" t="str">
            <v/>
          </cell>
          <cell r="H2618" t="str">
            <v/>
          </cell>
          <cell r="J2618" t="str">
            <v/>
          </cell>
          <cell r="N2618" t="str">
            <v/>
          </cell>
          <cell r="O2618" t="str">
            <v/>
          </cell>
          <cell r="P2618" t="str">
            <v/>
          </cell>
          <cell r="Q2618" t="str">
            <v/>
          </cell>
          <cell r="T2618" t="str">
            <v/>
          </cell>
          <cell r="U2618" t="str">
            <v/>
          </cell>
          <cell r="W2618" t="str">
            <v/>
          </cell>
          <cell r="X2618" t="str">
            <v/>
          </cell>
          <cell r="AB2618">
            <v>0</v>
          </cell>
          <cell r="AC2618">
            <v>0</v>
          </cell>
          <cell r="AD2618">
            <v>0</v>
          </cell>
          <cell r="AJ2618">
            <v>0</v>
          </cell>
          <cell r="AK2618">
            <v>0</v>
          </cell>
        </row>
        <row r="2619">
          <cell r="B2619" t="str">
            <v/>
          </cell>
          <cell r="H2619" t="str">
            <v/>
          </cell>
          <cell r="J2619" t="str">
            <v/>
          </cell>
          <cell r="N2619" t="str">
            <v/>
          </cell>
          <cell r="O2619" t="str">
            <v/>
          </cell>
          <cell r="P2619" t="str">
            <v/>
          </cell>
          <cell r="Q2619" t="str">
            <v/>
          </cell>
          <cell r="T2619" t="str">
            <v/>
          </cell>
          <cell r="U2619" t="str">
            <v/>
          </cell>
          <cell r="W2619" t="str">
            <v/>
          </cell>
          <cell r="X2619" t="str">
            <v/>
          </cell>
          <cell r="AB2619">
            <v>0</v>
          </cell>
          <cell r="AC2619">
            <v>0</v>
          </cell>
          <cell r="AD2619">
            <v>0</v>
          </cell>
          <cell r="AJ2619">
            <v>0</v>
          </cell>
          <cell r="AK2619">
            <v>0</v>
          </cell>
        </row>
        <row r="2620">
          <cell r="B2620" t="str">
            <v/>
          </cell>
          <cell r="H2620" t="str">
            <v/>
          </cell>
          <cell r="J2620" t="str">
            <v/>
          </cell>
          <cell r="N2620" t="str">
            <v/>
          </cell>
          <cell r="O2620" t="str">
            <v/>
          </cell>
          <cell r="P2620" t="str">
            <v/>
          </cell>
          <cell r="Q2620" t="str">
            <v/>
          </cell>
          <cell r="T2620" t="str">
            <v/>
          </cell>
          <cell r="U2620" t="str">
            <v/>
          </cell>
          <cell r="W2620" t="str">
            <v/>
          </cell>
          <cell r="X2620" t="str">
            <v/>
          </cell>
          <cell r="AB2620">
            <v>0</v>
          </cell>
          <cell r="AC2620">
            <v>0</v>
          </cell>
          <cell r="AD2620">
            <v>0</v>
          </cell>
          <cell r="AJ2620">
            <v>0</v>
          </cell>
          <cell r="AK2620">
            <v>0</v>
          </cell>
        </row>
        <row r="2621">
          <cell r="B2621" t="str">
            <v/>
          </cell>
          <cell r="H2621" t="str">
            <v/>
          </cell>
          <cell r="J2621" t="str">
            <v/>
          </cell>
          <cell r="N2621" t="str">
            <v/>
          </cell>
          <cell r="O2621" t="str">
            <v/>
          </cell>
          <cell r="P2621" t="str">
            <v/>
          </cell>
          <cell r="Q2621" t="str">
            <v/>
          </cell>
          <cell r="T2621" t="str">
            <v/>
          </cell>
          <cell r="U2621" t="str">
            <v/>
          </cell>
          <cell r="W2621" t="str">
            <v/>
          </cell>
          <cell r="X2621" t="str">
            <v/>
          </cell>
          <cell r="AB2621">
            <v>0</v>
          </cell>
          <cell r="AC2621">
            <v>0</v>
          </cell>
          <cell r="AD2621">
            <v>0</v>
          </cell>
          <cell r="AJ2621">
            <v>0</v>
          </cell>
          <cell r="AK2621">
            <v>0</v>
          </cell>
        </row>
        <row r="2622">
          <cell r="B2622" t="str">
            <v/>
          </cell>
          <cell r="H2622" t="str">
            <v/>
          </cell>
          <cell r="J2622" t="str">
            <v/>
          </cell>
          <cell r="N2622" t="str">
            <v/>
          </cell>
          <cell r="O2622" t="str">
            <v/>
          </cell>
          <cell r="P2622" t="str">
            <v/>
          </cell>
          <cell r="Q2622" t="str">
            <v/>
          </cell>
          <cell r="T2622" t="str">
            <v/>
          </cell>
          <cell r="U2622" t="str">
            <v/>
          </cell>
          <cell r="W2622" t="str">
            <v/>
          </cell>
          <cell r="X2622" t="str">
            <v/>
          </cell>
          <cell r="AB2622">
            <v>0</v>
          </cell>
          <cell r="AC2622">
            <v>0</v>
          </cell>
          <cell r="AD2622">
            <v>0</v>
          </cell>
          <cell r="AJ2622">
            <v>0</v>
          </cell>
          <cell r="AK2622">
            <v>0</v>
          </cell>
        </row>
        <row r="2623">
          <cell r="B2623" t="str">
            <v/>
          </cell>
          <cell r="H2623" t="str">
            <v/>
          </cell>
          <cell r="J2623" t="str">
            <v/>
          </cell>
          <cell r="N2623" t="str">
            <v/>
          </cell>
          <cell r="O2623" t="str">
            <v/>
          </cell>
          <cell r="P2623" t="str">
            <v/>
          </cell>
          <cell r="Q2623" t="str">
            <v/>
          </cell>
          <cell r="T2623" t="str">
            <v/>
          </cell>
          <cell r="U2623" t="str">
            <v/>
          </cell>
          <cell r="W2623" t="str">
            <v/>
          </cell>
          <cell r="X2623" t="str">
            <v/>
          </cell>
          <cell r="AB2623">
            <v>0</v>
          </cell>
          <cell r="AC2623">
            <v>0</v>
          </cell>
          <cell r="AD2623">
            <v>0</v>
          </cell>
          <cell r="AJ2623">
            <v>0</v>
          </cell>
          <cell r="AK2623">
            <v>0</v>
          </cell>
        </row>
        <row r="2624">
          <cell r="B2624" t="str">
            <v/>
          </cell>
          <cell r="H2624" t="str">
            <v/>
          </cell>
          <cell r="J2624" t="str">
            <v/>
          </cell>
          <cell r="N2624" t="str">
            <v/>
          </cell>
          <cell r="O2624" t="str">
            <v/>
          </cell>
          <cell r="P2624" t="str">
            <v/>
          </cell>
          <cell r="Q2624" t="str">
            <v/>
          </cell>
          <cell r="T2624" t="str">
            <v/>
          </cell>
          <cell r="U2624" t="str">
            <v/>
          </cell>
          <cell r="W2624" t="str">
            <v/>
          </cell>
          <cell r="X2624" t="str">
            <v/>
          </cell>
          <cell r="AB2624">
            <v>0</v>
          </cell>
          <cell r="AC2624">
            <v>0</v>
          </cell>
          <cell r="AD2624">
            <v>0</v>
          </cell>
          <cell r="AJ2624">
            <v>0</v>
          </cell>
          <cell r="AK2624">
            <v>0</v>
          </cell>
        </row>
        <row r="2625">
          <cell r="B2625" t="str">
            <v/>
          </cell>
          <cell r="H2625" t="str">
            <v/>
          </cell>
          <cell r="J2625" t="str">
            <v/>
          </cell>
          <cell r="N2625" t="str">
            <v/>
          </cell>
          <cell r="O2625" t="str">
            <v/>
          </cell>
          <cell r="P2625" t="str">
            <v/>
          </cell>
          <cell r="Q2625" t="str">
            <v/>
          </cell>
          <cell r="T2625" t="str">
            <v/>
          </cell>
          <cell r="U2625" t="str">
            <v/>
          </cell>
          <cell r="W2625" t="str">
            <v/>
          </cell>
          <cell r="X2625" t="str">
            <v/>
          </cell>
          <cell r="AB2625">
            <v>0</v>
          </cell>
          <cell r="AC2625">
            <v>0</v>
          </cell>
          <cell r="AD2625">
            <v>0</v>
          </cell>
          <cell r="AJ2625">
            <v>0</v>
          </cell>
          <cell r="AK2625">
            <v>0</v>
          </cell>
        </row>
        <row r="2626">
          <cell r="B2626" t="str">
            <v/>
          </cell>
          <cell r="H2626" t="str">
            <v/>
          </cell>
          <cell r="J2626" t="str">
            <v/>
          </cell>
          <cell r="N2626" t="str">
            <v/>
          </cell>
          <cell r="O2626" t="str">
            <v/>
          </cell>
          <cell r="P2626" t="str">
            <v/>
          </cell>
          <cell r="Q2626" t="str">
            <v/>
          </cell>
          <cell r="T2626" t="str">
            <v/>
          </cell>
          <cell r="U2626" t="str">
            <v/>
          </cell>
          <cell r="W2626" t="str">
            <v/>
          </cell>
          <cell r="X2626" t="str">
            <v/>
          </cell>
          <cell r="AB2626">
            <v>0</v>
          </cell>
          <cell r="AC2626">
            <v>0</v>
          </cell>
          <cell r="AD2626">
            <v>0</v>
          </cell>
          <cell r="AJ2626">
            <v>0</v>
          </cell>
          <cell r="AK2626">
            <v>0</v>
          </cell>
        </row>
        <row r="2627">
          <cell r="B2627" t="str">
            <v/>
          </cell>
          <cell r="H2627" t="str">
            <v/>
          </cell>
          <cell r="J2627" t="str">
            <v/>
          </cell>
          <cell r="N2627" t="str">
            <v/>
          </cell>
          <cell r="O2627" t="str">
            <v/>
          </cell>
          <cell r="P2627" t="str">
            <v/>
          </cell>
          <cell r="Q2627" t="str">
            <v/>
          </cell>
          <cell r="T2627" t="str">
            <v/>
          </cell>
          <cell r="U2627" t="str">
            <v/>
          </cell>
          <cell r="W2627" t="str">
            <v/>
          </cell>
          <cell r="X2627" t="str">
            <v/>
          </cell>
          <cell r="AB2627">
            <v>0</v>
          </cell>
          <cell r="AC2627">
            <v>0</v>
          </cell>
          <cell r="AD2627">
            <v>0</v>
          </cell>
          <cell r="AJ2627">
            <v>0</v>
          </cell>
          <cell r="AK2627">
            <v>0</v>
          </cell>
        </row>
        <row r="2628">
          <cell r="B2628" t="str">
            <v/>
          </cell>
          <cell r="H2628" t="str">
            <v/>
          </cell>
          <cell r="J2628" t="str">
            <v/>
          </cell>
          <cell r="N2628" t="str">
            <v/>
          </cell>
          <cell r="O2628" t="str">
            <v/>
          </cell>
          <cell r="P2628" t="str">
            <v/>
          </cell>
          <cell r="Q2628" t="str">
            <v/>
          </cell>
          <cell r="T2628" t="str">
            <v/>
          </cell>
          <cell r="U2628" t="str">
            <v/>
          </cell>
          <cell r="W2628" t="str">
            <v/>
          </cell>
          <cell r="X2628" t="str">
            <v/>
          </cell>
          <cell r="AB2628">
            <v>0</v>
          </cell>
          <cell r="AC2628">
            <v>0</v>
          </cell>
          <cell r="AD2628">
            <v>0</v>
          </cell>
          <cell r="AJ2628">
            <v>0</v>
          </cell>
          <cell r="AK2628">
            <v>0</v>
          </cell>
        </row>
        <row r="2629">
          <cell r="B2629" t="str">
            <v/>
          </cell>
          <cell r="H2629" t="str">
            <v/>
          </cell>
          <cell r="J2629" t="str">
            <v/>
          </cell>
          <cell r="N2629" t="str">
            <v/>
          </cell>
          <cell r="O2629" t="str">
            <v/>
          </cell>
          <cell r="P2629" t="str">
            <v/>
          </cell>
          <cell r="Q2629" t="str">
            <v/>
          </cell>
          <cell r="T2629" t="str">
            <v/>
          </cell>
          <cell r="U2629" t="str">
            <v/>
          </cell>
          <cell r="W2629" t="str">
            <v/>
          </cell>
          <cell r="X2629" t="str">
            <v/>
          </cell>
          <cell r="AB2629">
            <v>0</v>
          </cell>
          <cell r="AC2629">
            <v>0</v>
          </cell>
          <cell r="AD2629">
            <v>0</v>
          </cell>
          <cell r="AJ2629">
            <v>0</v>
          </cell>
          <cell r="AK2629">
            <v>0</v>
          </cell>
        </row>
        <row r="2630">
          <cell r="B2630" t="str">
            <v/>
          </cell>
          <cell r="H2630" t="str">
            <v/>
          </cell>
          <cell r="J2630" t="str">
            <v/>
          </cell>
          <cell r="N2630" t="str">
            <v/>
          </cell>
          <cell r="O2630" t="str">
            <v/>
          </cell>
          <cell r="P2630" t="str">
            <v/>
          </cell>
          <cell r="Q2630" t="str">
            <v/>
          </cell>
          <cell r="T2630" t="str">
            <v/>
          </cell>
          <cell r="U2630" t="str">
            <v/>
          </cell>
          <cell r="W2630" t="str">
            <v/>
          </cell>
          <cell r="X2630" t="str">
            <v/>
          </cell>
          <cell r="AB2630">
            <v>0</v>
          </cell>
          <cell r="AC2630">
            <v>0</v>
          </cell>
          <cell r="AD2630">
            <v>0</v>
          </cell>
          <cell r="AJ2630">
            <v>0</v>
          </cell>
          <cell r="AK2630">
            <v>0</v>
          </cell>
        </row>
        <row r="2631">
          <cell r="B2631" t="str">
            <v/>
          </cell>
          <cell r="H2631" t="str">
            <v/>
          </cell>
          <cell r="J2631" t="str">
            <v/>
          </cell>
          <cell r="N2631" t="str">
            <v/>
          </cell>
          <cell r="O2631" t="str">
            <v/>
          </cell>
          <cell r="P2631" t="str">
            <v/>
          </cell>
          <cell r="Q2631" t="str">
            <v/>
          </cell>
          <cell r="T2631" t="str">
            <v/>
          </cell>
          <cell r="U2631" t="str">
            <v/>
          </cell>
          <cell r="W2631" t="str">
            <v/>
          </cell>
          <cell r="X2631" t="str">
            <v/>
          </cell>
          <cell r="AB2631">
            <v>0</v>
          </cell>
          <cell r="AC2631">
            <v>0</v>
          </cell>
          <cell r="AD2631">
            <v>0</v>
          </cell>
          <cell r="AJ2631">
            <v>0</v>
          </cell>
          <cell r="AK2631">
            <v>0</v>
          </cell>
        </row>
        <row r="2632">
          <cell r="B2632" t="str">
            <v/>
          </cell>
          <cell r="H2632" t="str">
            <v/>
          </cell>
          <cell r="J2632" t="str">
            <v/>
          </cell>
          <cell r="N2632" t="str">
            <v/>
          </cell>
          <cell r="O2632" t="str">
            <v/>
          </cell>
          <cell r="P2632" t="str">
            <v/>
          </cell>
          <cell r="Q2632" t="str">
            <v/>
          </cell>
          <cell r="T2632" t="str">
            <v/>
          </cell>
          <cell r="U2632" t="str">
            <v/>
          </cell>
          <cell r="W2632" t="str">
            <v/>
          </cell>
          <cell r="X2632" t="str">
            <v/>
          </cell>
          <cell r="AB2632">
            <v>0</v>
          </cell>
          <cell r="AC2632">
            <v>0</v>
          </cell>
          <cell r="AD2632">
            <v>0</v>
          </cell>
          <cell r="AJ2632">
            <v>0</v>
          </cell>
          <cell r="AK2632">
            <v>0</v>
          </cell>
        </row>
        <row r="2633">
          <cell r="B2633" t="str">
            <v/>
          </cell>
          <cell r="H2633" t="str">
            <v/>
          </cell>
          <cell r="J2633" t="str">
            <v/>
          </cell>
          <cell r="N2633" t="str">
            <v/>
          </cell>
          <cell r="O2633" t="str">
            <v/>
          </cell>
          <cell r="P2633" t="str">
            <v/>
          </cell>
          <cell r="Q2633" t="str">
            <v/>
          </cell>
          <cell r="T2633" t="str">
            <v/>
          </cell>
          <cell r="U2633" t="str">
            <v/>
          </cell>
          <cell r="W2633" t="str">
            <v/>
          </cell>
          <cell r="X2633" t="str">
            <v/>
          </cell>
          <cell r="AB2633">
            <v>0</v>
          </cell>
          <cell r="AC2633">
            <v>0</v>
          </cell>
          <cell r="AD2633">
            <v>0</v>
          </cell>
          <cell r="AJ2633">
            <v>0</v>
          </cell>
          <cell r="AK2633">
            <v>0</v>
          </cell>
        </row>
        <row r="2634">
          <cell r="B2634" t="str">
            <v/>
          </cell>
          <cell r="H2634" t="str">
            <v/>
          </cell>
          <cell r="J2634" t="str">
            <v/>
          </cell>
          <cell r="N2634" t="str">
            <v/>
          </cell>
          <cell r="O2634" t="str">
            <v/>
          </cell>
          <cell r="P2634" t="str">
            <v/>
          </cell>
          <cell r="Q2634" t="str">
            <v/>
          </cell>
          <cell r="T2634" t="str">
            <v/>
          </cell>
          <cell r="U2634" t="str">
            <v/>
          </cell>
          <cell r="W2634" t="str">
            <v/>
          </cell>
          <cell r="X2634" t="str">
            <v/>
          </cell>
          <cell r="AB2634">
            <v>0</v>
          </cell>
          <cell r="AC2634">
            <v>0</v>
          </cell>
          <cell r="AD2634">
            <v>0</v>
          </cell>
          <cell r="AJ2634">
            <v>0</v>
          </cell>
          <cell r="AK2634">
            <v>0</v>
          </cell>
        </row>
        <row r="2635">
          <cell r="B2635" t="str">
            <v/>
          </cell>
          <cell r="H2635" t="str">
            <v/>
          </cell>
          <cell r="J2635" t="str">
            <v/>
          </cell>
          <cell r="N2635" t="str">
            <v/>
          </cell>
          <cell r="O2635" t="str">
            <v/>
          </cell>
          <cell r="P2635" t="str">
            <v/>
          </cell>
          <cell r="Q2635" t="str">
            <v/>
          </cell>
          <cell r="T2635" t="str">
            <v/>
          </cell>
          <cell r="U2635" t="str">
            <v/>
          </cell>
          <cell r="W2635" t="str">
            <v/>
          </cell>
          <cell r="X2635" t="str">
            <v/>
          </cell>
          <cell r="AB2635">
            <v>0</v>
          </cell>
          <cell r="AC2635">
            <v>0</v>
          </cell>
          <cell r="AD2635">
            <v>0</v>
          </cell>
          <cell r="AJ2635">
            <v>0</v>
          </cell>
          <cell r="AK2635">
            <v>0</v>
          </cell>
        </row>
        <row r="2636">
          <cell r="B2636" t="str">
            <v/>
          </cell>
          <cell r="H2636" t="str">
            <v/>
          </cell>
          <cell r="J2636" t="str">
            <v/>
          </cell>
          <cell r="N2636" t="str">
            <v/>
          </cell>
          <cell r="O2636" t="str">
            <v/>
          </cell>
          <cell r="P2636" t="str">
            <v/>
          </cell>
          <cell r="Q2636" t="str">
            <v/>
          </cell>
          <cell r="T2636" t="str">
            <v/>
          </cell>
          <cell r="U2636" t="str">
            <v/>
          </cell>
          <cell r="W2636" t="str">
            <v/>
          </cell>
          <cell r="X2636" t="str">
            <v/>
          </cell>
          <cell r="AB2636">
            <v>0</v>
          </cell>
          <cell r="AC2636">
            <v>0</v>
          </cell>
          <cell r="AD2636">
            <v>0</v>
          </cell>
          <cell r="AJ2636">
            <v>0</v>
          </cell>
          <cell r="AK2636">
            <v>0</v>
          </cell>
        </row>
        <row r="2637">
          <cell r="B2637" t="str">
            <v/>
          </cell>
          <cell r="H2637" t="str">
            <v/>
          </cell>
          <cell r="J2637" t="str">
            <v/>
          </cell>
          <cell r="N2637" t="str">
            <v/>
          </cell>
          <cell r="O2637" t="str">
            <v/>
          </cell>
          <cell r="P2637" t="str">
            <v/>
          </cell>
          <cell r="Q2637" t="str">
            <v/>
          </cell>
          <cell r="T2637" t="str">
            <v/>
          </cell>
          <cell r="U2637" t="str">
            <v/>
          </cell>
          <cell r="W2637" t="str">
            <v/>
          </cell>
          <cell r="X2637" t="str">
            <v/>
          </cell>
          <cell r="AB2637">
            <v>0</v>
          </cell>
          <cell r="AC2637">
            <v>0</v>
          </cell>
          <cell r="AD2637">
            <v>0</v>
          </cell>
          <cell r="AJ2637">
            <v>0</v>
          </cell>
          <cell r="AK2637">
            <v>0</v>
          </cell>
        </row>
        <row r="2638">
          <cell r="B2638" t="str">
            <v/>
          </cell>
          <cell r="H2638" t="str">
            <v/>
          </cell>
          <cell r="J2638" t="str">
            <v/>
          </cell>
          <cell r="N2638" t="str">
            <v/>
          </cell>
          <cell r="O2638" t="str">
            <v/>
          </cell>
          <cell r="P2638" t="str">
            <v/>
          </cell>
          <cell r="Q2638" t="str">
            <v/>
          </cell>
          <cell r="T2638" t="str">
            <v/>
          </cell>
          <cell r="U2638" t="str">
            <v/>
          </cell>
          <cell r="W2638" t="str">
            <v/>
          </cell>
          <cell r="X2638" t="str">
            <v/>
          </cell>
          <cell r="AB2638">
            <v>0</v>
          </cell>
          <cell r="AC2638">
            <v>0</v>
          </cell>
          <cell r="AD2638">
            <v>0</v>
          </cell>
          <cell r="AJ2638">
            <v>0</v>
          </cell>
          <cell r="AK2638">
            <v>0</v>
          </cell>
        </row>
        <row r="2639">
          <cell r="B2639" t="str">
            <v/>
          </cell>
          <cell r="H2639" t="str">
            <v/>
          </cell>
          <cell r="J2639" t="str">
            <v/>
          </cell>
          <cell r="N2639" t="str">
            <v/>
          </cell>
          <cell r="O2639" t="str">
            <v/>
          </cell>
          <cell r="P2639" t="str">
            <v/>
          </cell>
          <cell r="Q2639" t="str">
            <v/>
          </cell>
          <cell r="T2639" t="str">
            <v/>
          </cell>
          <cell r="U2639" t="str">
            <v/>
          </cell>
          <cell r="W2639" t="str">
            <v/>
          </cell>
          <cell r="X2639" t="str">
            <v/>
          </cell>
          <cell r="AB2639">
            <v>0</v>
          </cell>
          <cell r="AC2639">
            <v>0</v>
          </cell>
          <cell r="AD2639">
            <v>0</v>
          </cell>
          <cell r="AJ2639">
            <v>0</v>
          </cell>
          <cell r="AK2639">
            <v>0</v>
          </cell>
        </row>
        <row r="2640">
          <cell r="B2640" t="str">
            <v/>
          </cell>
          <cell r="H2640" t="str">
            <v/>
          </cell>
          <cell r="J2640" t="str">
            <v/>
          </cell>
          <cell r="N2640" t="str">
            <v/>
          </cell>
          <cell r="O2640" t="str">
            <v/>
          </cell>
          <cell r="P2640" t="str">
            <v/>
          </cell>
          <cell r="Q2640" t="str">
            <v/>
          </cell>
          <cell r="T2640" t="str">
            <v/>
          </cell>
          <cell r="U2640" t="str">
            <v/>
          </cell>
          <cell r="W2640" t="str">
            <v/>
          </cell>
          <cell r="X2640" t="str">
            <v/>
          </cell>
          <cell r="AB2640">
            <v>0</v>
          </cell>
          <cell r="AC2640">
            <v>0</v>
          </cell>
          <cell r="AD2640">
            <v>0</v>
          </cell>
          <cell r="AJ2640">
            <v>0</v>
          </cell>
          <cell r="AK2640">
            <v>0</v>
          </cell>
        </row>
        <row r="2641">
          <cell r="B2641" t="str">
            <v/>
          </cell>
          <cell r="H2641" t="str">
            <v/>
          </cell>
          <cell r="J2641" t="str">
            <v/>
          </cell>
          <cell r="N2641" t="str">
            <v/>
          </cell>
          <cell r="O2641" t="str">
            <v/>
          </cell>
          <cell r="P2641" t="str">
            <v/>
          </cell>
          <cell r="Q2641" t="str">
            <v/>
          </cell>
          <cell r="T2641" t="str">
            <v/>
          </cell>
          <cell r="U2641" t="str">
            <v/>
          </cell>
          <cell r="W2641" t="str">
            <v/>
          </cell>
          <cell r="X2641" t="str">
            <v/>
          </cell>
          <cell r="AB2641">
            <v>0</v>
          </cell>
          <cell r="AC2641">
            <v>0</v>
          </cell>
          <cell r="AD2641">
            <v>0</v>
          </cell>
          <cell r="AJ2641">
            <v>0</v>
          </cell>
          <cell r="AK2641">
            <v>0</v>
          </cell>
        </row>
        <row r="2642">
          <cell r="B2642" t="str">
            <v/>
          </cell>
          <cell r="H2642" t="str">
            <v/>
          </cell>
          <cell r="J2642" t="str">
            <v/>
          </cell>
          <cell r="N2642" t="str">
            <v/>
          </cell>
          <cell r="O2642" t="str">
            <v/>
          </cell>
          <cell r="P2642" t="str">
            <v/>
          </cell>
          <cell r="Q2642" t="str">
            <v/>
          </cell>
          <cell r="T2642" t="str">
            <v/>
          </cell>
          <cell r="U2642" t="str">
            <v/>
          </cell>
          <cell r="W2642" t="str">
            <v/>
          </cell>
          <cell r="X2642" t="str">
            <v/>
          </cell>
          <cell r="AB2642">
            <v>0</v>
          </cell>
          <cell r="AC2642">
            <v>0</v>
          </cell>
          <cell r="AD2642">
            <v>0</v>
          </cell>
          <cell r="AJ2642">
            <v>0</v>
          </cell>
          <cell r="AK2642">
            <v>0</v>
          </cell>
        </row>
        <row r="2643">
          <cell r="B2643" t="str">
            <v/>
          </cell>
          <cell r="H2643" t="str">
            <v/>
          </cell>
          <cell r="J2643" t="str">
            <v/>
          </cell>
          <cell r="N2643" t="str">
            <v/>
          </cell>
          <cell r="O2643" t="str">
            <v/>
          </cell>
          <cell r="P2643" t="str">
            <v/>
          </cell>
          <cell r="Q2643" t="str">
            <v/>
          </cell>
          <cell r="T2643" t="str">
            <v/>
          </cell>
          <cell r="U2643" t="str">
            <v/>
          </cell>
          <cell r="W2643" t="str">
            <v/>
          </cell>
          <cell r="X2643" t="str">
            <v/>
          </cell>
          <cell r="AB2643">
            <v>0</v>
          </cell>
          <cell r="AC2643">
            <v>0</v>
          </cell>
          <cell r="AD2643">
            <v>0</v>
          </cell>
          <cell r="AJ2643">
            <v>0</v>
          </cell>
          <cell r="AK2643">
            <v>0</v>
          </cell>
        </row>
        <row r="2644">
          <cell r="B2644" t="str">
            <v/>
          </cell>
          <cell r="H2644" t="str">
            <v/>
          </cell>
          <cell r="J2644" t="str">
            <v/>
          </cell>
          <cell r="N2644" t="str">
            <v/>
          </cell>
          <cell r="O2644" t="str">
            <v/>
          </cell>
          <cell r="P2644" t="str">
            <v/>
          </cell>
          <cell r="Q2644" t="str">
            <v/>
          </cell>
          <cell r="T2644" t="str">
            <v/>
          </cell>
          <cell r="U2644" t="str">
            <v/>
          </cell>
          <cell r="W2644" t="str">
            <v/>
          </cell>
          <cell r="X2644" t="str">
            <v/>
          </cell>
          <cell r="AB2644">
            <v>0</v>
          </cell>
          <cell r="AC2644">
            <v>0</v>
          </cell>
          <cell r="AD2644">
            <v>0</v>
          </cell>
          <cell r="AJ2644">
            <v>0</v>
          </cell>
          <cell r="AK2644">
            <v>0</v>
          </cell>
        </row>
        <row r="2645">
          <cell r="B2645" t="str">
            <v/>
          </cell>
          <cell r="H2645" t="str">
            <v/>
          </cell>
          <cell r="J2645" t="str">
            <v/>
          </cell>
          <cell r="N2645" t="str">
            <v/>
          </cell>
          <cell r="O2645" t="str">
            <v/>
          </cell>
          <cell r="P2645" t="str">
            <v/>
          </cell>
          <cell r="Q2645" t="str">
            <v/>
          </cell>
          <cell r="T2645" t="str">
            <v/>
          </cell>
          <cell r="U2645" t="str">
            <v/>
          </cell>
          <cell r="W2645" t="str">
            <v/>
          </cell>
          <cell r="X2645" t="str">
            <v/>
          </cell>
          <cell r="AB2645">
            <v>0</v>
          </cell>
          <cell r="AC2645">
            <v>0</v>
          </cell>
          <cell r="AD2645">
            <v>0</v>
          </cell>
          <cell r="AJ2645">
            <v>0</v>
          </cell>
          <cell r="AK2645">
            <v>0</v>
          </cell>
        </row>
        <row r="2646">
          <cell r="B2646" t="str">
            <v/>
          </cell>
          <cell r="H2646" t="str">
            <v/>
          </cell>
          <cell r="J2646" t="str">
            <v/>
          </cell>
          <cell r="N2646" t="str">
            <v/>
          </cell>
          <cell r="O2646" t="str">
            <v/>
          </cell>
          <cell r="P2646" t="str">
            <v/>
          </cell>
          <cell r="Q2646" t="str">
            <v/>
          </cell>
          <cell r="T2646" t="str">
            <v/>
          </cell>
          <cell r="U2646" t="str">
            <v/>
          </cell>
          <cell r="W2646" t="str">
            <v/>
          </cell>
          <cell r="X2646" t="str">
            <v/>
          </cell>
          <cell r="AB2646">
            <v>0</v>
          </cell>
          <cell r="AC2646">
            <v>0</v>
          </cell>
          <cell r="AD2646">
            <v>0</v>
          </cell>
          <cell r="AJ2646">
            <v>0</v>
          </cell>
          <cell r="AK2646">
            <v>0</v>
          </cell>
        </row>
        <row r="2647">
          <cell r="B2647" t="str">
            <v/>
          </cell>
          <cell r="H2647" t="str">
            <v/>
          </cell>
          <cell r="J2647" t="str">
            <v/>
          </cell>
          <cell r="N2647" t="str">
            <v/>
          </cell>
          <cell r="O2647" t="str">
            <v/>
          </cell>
          <cell r="P2647" t="str">
            <v/>
          </cell>
          <cell r="Q2647" t="str">
            <v/>
          </cell>
          <cell r="T2647" t="str">
            <v/>
          </cell>
          <cell r="U2647" t="str">
            <v/>
          </cell>
          <cell r="W2647" t="str">
            <v/>
          </cell>
          <cell r="X2647" t="str">
            <v/>
          </cell>
          <cell r="AB2647">
            <v>0</v>
          </cell>
          <cell r="AC2647">
            <v>0</v>
          </cell>
          <cell r="AD2647">
            <v>0</v>
          </cell>
          <cell r="AJ2647">
            <v>0</v>
          </cell>
          <cell r="AK2647">
            <v>0</v>
          </cell>
        </row>
        <row r="2648">
          <cell r="B2648" t="str">
            <v/>
          </cell>
          <cell r="H2648" t="str">
            <v/>
          </cell>
          <cell r="J2648" t="str">
            <v/>
          </cell>
          <cell r="N2648" t="str">
            <v/>
          </cell>
          <cell r="O2648" t="str">
            <v/>
          </cell>
          <cell r="P2648" t="str">
            <v/>
          </cell>
          <cell r="Q2648" t="str">
            <v/>
          </cell>
          <cell r="T2648" t="str">
            <v/>
          </cell>
          <cell r="U2648" t="str">
            <v/>
          </cell>
          <cell r="W2648" t="str">
            <v/>
          </cell>
          <cell r="X2648" t="str">
            <v/>
          </cell>
          <cell r="AB2648">
            <v>0</v>
          </cell>
          <cell r="AC2648">
            <v>0</v>
          </cell>
          <cell r="AD2648">
            <v>0</v>
          </cell>
          <cell r="AJ2648">
            <v>0</v>
          </cell>
          <cell r="AK2648">
            <v>0</v>
          </cell>
        </row>
        <row r="2649">
          <cell r="B2649" t="str">
            <v/>
          </cell>
          <cell r="H2649" t="str">
            <v/>
          </cell>
          <cell r="J2649" t="str">
            <v/>
          </cell>
          <cell r="N2649" t="str">
            <v/>
          </cell>
          <cell r="O2649" t="str">
            <v/>
          </cell>
          <cell r="P2649" t="str">
            <v/>
          </cell>
          <cell r="Q2649" t="str">
            <v/>
          </cell>
          <cell r="T2649" t="str">
            <v/>
          </cell>
          <cell r="U2649" t="str">
            <v/>
          </cell>
          <cell r="W2649" t="str">
            <v/>
          </cell>
          <cell r="X2649" t="str">
            <v/>
          </cell>
          <cell r="AB2649">
            <v>0</v>
          </cell>
          <cell r="AC2649">
            <v>0</v>
          </cell>
          <cell r="AD2649">
            <v>0</v>
          </cell>
          <cell r="AJ2649">
            <v>0</v>
          </cell>
          <cell r="AK2649">
            <v>0</v>
          </cell>
        </row>
        <row r="2650">
          <cell r="B2650" t="str">
            <v/>
          </cell>
          <cell r="H2650" t="str">
            <v/>
          </cell>
          <cell r="J2650" t="str">
            <v/>
          </cell>
          <cell r="N2650" t="str">
            <v/>
          </cell>
          <cell r="O2650" t="str">
            <v/>
          </cell>
          <cell r="P2650" t="str">
            <v/>
          </cell>
          <cell r="Q2650" t="str">
            <v/>
          </cell>
          <cell r="T2650" t="str">
            <v/>
          </cell>
          <cell r="U2650" t="str">
            <v/>
          </cell>
          <cell r="W2650" t="str">
            <v/>
          </cell>
          <cell r="X2650" t="str">
            <v/>
          </cell>
          <cell r="AB2650">
            <v>0</v>
          </cell>
          <cell r="AC2650">
            <v>0</v>
          </cell>
          <cell r="AD2650">
            <v>0</v>
          </cell>
          <cell r="AJ2650">
            <v>0</v>
          </cell>
          <cell r="AK2650">
            <v>0</v>
          </cell>
        </row>
        <row r="2651">
          <cell r="B2651" t="str">
            <v/>
          </cell>
          <cell r="H2651" t="str">
            <v/>
          </cell>
          <cell r="J2651" t="str">
            <v/>
          </cell>
          <cell r="N2651" t="str">
            <v/>
          </cell>
          <cell r="O2651" t="str">
            <v/>
          </cell>
          <cell r="P2651" t="str">
            <v/>
          </cell>
          <cell r="Q2651" t="str">
            <v/>
          </cell>
          <cell r="T2651" t="str">
            <v/>
          </cell>
          <cell r="U2651" t="str">
            <v/>
          </cell>
          <cell r="W2651" t="str">
            <v/>
          </cell>
          <cell r="X2651" t="str">
            <v/>
          </cell>
          <cell r="AB2651">
            <v>0</v>
          </cell>
          <cell r="AC2651">
            <v>0</v>
          </cell>
          <cell r="AD2651">
            <v>0</v>
          </cell>
          <cell r="AJ2651">
            <v>0</v>
          </cell>
          <cell r="AK2651">
            <v>0</v>
          </cell>
        </row>
        <row r="2652">
          <cell r="B2652" t="str">
            <v/>
          </cell>
          <cell r="H2652" t="str">
            <v/>
          </cell>
          <cell r="J2652" t="str">
            <v/>
          </cell>
          <cell r="N2652" t="str">
            <v/>
          </cell>
          <cell r="O2652" t="str">
            <v/>
          </cell>
          <cell r="P2652" t="str">
            <v/>
          </cell>
          <cell r="Q2652" t="str">
            <v/>
          </cell>
          <cell r="T2652" t="str">
            <v/>
          </cell>
          <cell r="U2652" t="str">
            <v/>
          </cell>
          <cell r="W2652" t="str">
            <v/>
          </cell>
          <cell r="X2652" t="str">
            <v/>
          </cell>
          <cell r="AB2652">
            <v>0</v>
          </cell>
          <cell r="AC2652">
            <v>0</v>
          </cell>
          <cell r="AD2652">
            <v>0</v>
          </cell>
          <cell r="AJ2652">
            <v>0</v>
          </cell>
          <cell r="AK2652">
            <v>0</v>
          </cell>
        </row>
        <row r="2653">
          <cell r="B2653" t="str">
            <v/>
          </cell>
          <cell r="H2653" t="str">
            <v/>
          </cell>
          <cell r="J2653" t="str">
            <v/>
          </cell>
          <cell r="N2653" t="str">
            <v/>
          </cell>
          <cell r="O2653" t="str">
            <v/>
          </cell>
          <cell r="P2653" t="str">
            <v/>
          </cell>
          <cell r="Q2653" t="str">
            <v/>
          </cell>
          <cell r="T2653" t="str">
            <v/>
          </cell>
          <cell r="U2653" t="str">
            <v/>
          </cell>
          <cell r="W2653" t="str">
            <v/>
          </cell>
          <cell r="X2653" t="str">
            <v/>
          </cell>
          <cell r="AB2653">
            <v>0</v>
          </cell>
          <cell r="AC2653">
            <v>0</v>
          </cell>
          <cell r="AD2653">
            <v>0</v>
          </cell>
          <cell r="AJ2653">
            <v>0</v>
          </cell>
          <cell r="AK2653">
            <v>0</v>
          </cell>
        </row>
        <row r="2654">
          <cell r="B2654" t="str">
            <v/>
          </cell>
          <cell r="H2654" t="str">
            <v/>
          </cell>
          <cell r="J2654" t="str">
            <v/>
          </cell>
          <cell r="N2654" t="str">
            <v/>
          </cell>
          <cell r="O2654" t="str">
            <v/>
          </cell>
          <cell r="P2654" t="str">
            <v/>
          </cell>
          <cell r="Q2654" t="str">
            <v/>
          </cell>
          <cell r="T2654" t="str">
            <v/>
          </cell>
          <cell r="U2654" t="str">
            <v/>
          </cell>
          <cell r="W2654" t="str">
            <v/>
          </cell>
          <cell r="X2654" t="str">
            <v/>
          </cell>
          <cell r="AB2654">
            <v>0</v>
          </cell>
          <cell r="AC2654">
            <v>0</v>
          </cell>
          <cell r="AD2654">
            <v>0</v>
          </cell>
          <cell r="AJ2654">
            <v>0</v>
          </cell>
          <cell r="AK2654">
            <v>0</v>
          </cell>
        </row>
        <row r="2655">
          <cell r="B2655" t="str">
            <v/>
          </cell>
          <cell r="H2655" t="str">
            <v/>
          </cell>
          <cell r="J2655" t="str">
            <v/>
          </cell>
          <cell r="N2655" t="str">
            <v/>
          </cell>
          <cell r="O2655" t="str">
            <v/>
          </cell>
          <cell r="P2655" t="str">
            <v/>
          </cell>
          <cell r="Q2655" t="str">
            <v/>
          </cell>
          <cell r="T2655" t="str">
            <v/>
          </cell>
          <cell r="U2655" t="str">
            <v/>
          </cell>
          <cell r="W2655" t="str">
            <v/>
          </cell>
          <cell r="X2655" t="str">
            <v/>
          </cell>
          <cell r="AB2655">
            <v>0</v>
          </cell>
          <cell r="AC2655">
            <v>0</v>
          </cell>
          <cell r="AD2655">
            <v>0</v>
          </cell>
          <cell r="AJ2655">
            <v>0</v>
          </cell>
          <cell r="AK2655">
            <v>0</v>
          </cell>
        </row>
        <row r="2656">
          <cell r="B2656" t="str">
            <v/>
          </cell>
          <cell r="H2656" t="str">
            <v/>
          </cell>
          <cell r="J2656" t="str">
            <v/>
          </cell>
          <cell r="N2656" t="str">
            <v/>
          </cell>
          <cell r="O2656" t="str">
            <v/>
          </cell>
          <cell r="P2656" t="str">
            <v/>
          </cell>
          <cell r="Q2656" t="str">
            <v/>
          </cell>
          <cell r="T2656" t="str">
            <v/>
          </cell>
          <cell r="U2656" t="str">
            <v/>
          </cell>
          <cell r="W2656" t="str">
            <v/>
          </cell>
          <cell r="X2656" t="str">
            <v/>
          </cell>
          <cell r="AB2656">
            <v>0</v>
          </cell>
          <cell r="AC2656">
            <v>0</v>
          </cell>
          <cell r="AD2656">
            <v>0</v>
          </cell>
          <cell r="AJ2656">
            <v>0</v>
          </cell>
          <cell r="AK2656">
            <v>0</v>
          </cell>
        </row>
        <row r="2657">
          <cell r="B2657" t="str">
            <v/>
          </cell>
          <cell r="H2657" t="str">
            <v/>
          </cell>
          <cell r="J2657" t="str">
            <v/>
          </cell>
          <cell r="N2657" t="str">
            <v/>
          </cell>
          <cell r="O2657" t="str">
            <v/>
          </cell>
          <cell r="P2657" t="str">
            <v/>
          </cell>
          <cell r="Q2657" t="str">
            <v/>
          </cell>
          <cell r="T2657" t="str">
            <v/>
          </cell>
          <cell r="U2657" t="str">
            <v/>
          </cell>
          <cell r="W2657" t="str">
            <v/>
          </cell>
          <cell r="X2657" t="str">
            <v/>
          </cell>
          <cell r="AB2657">
            <v>0</v>
          </cell>
          <cell r="AC2657">
            <v>0</v>
          </cell>
          <cell r="AD2657">
            <v>0</v>
          </cell>
          <cell r="AJ2657">
            <v>0</v>
          </cell>
          <cell r="AK2657">
            <v>0</v>
          </cell>
        </row>
        <row r="2658">
          <cell r="B2658" t="str">
            <v/>
          </cell>
          <cell r="H2658" t="str">
            <v/>
          </cell>
          <cell r="J2658" t="str">
            <v/>
          </cell>
          <cell r="N2658" t="str">
            <v/>
          </cell>
          <cell r="O2658" t="str">
            <v/>
          </cell>
          <cell r="P2658" t="str">
            <v/>
          </cell>
          <cell r="Q2658" t="str">
            <v/>
          </cell>
          <cell r="T2658" t="str">
            <v/>
          </cell>
          <cell r="U2658" t="str">
            <v/>
          </cell>
          <cell r="W2658" t="str">
            <v/>
          </cell>
          <cell r="X2658" t="str">
            <v/>
          </cell>
          <cell r="AB2658">
            <v>0</v>
          </cell>
          <cell r="AC2658">
            <v>0</v>
          </cell>
          <cell r="AD2658">
            <v>0</v>
          </cell>
          <cell r="AJ2658">
            <v>0</v>
          </cell>
          <cell r="AK2658">
            <v>0</v>
          </cell>
        </row>
        <row r="2659">
          <cell r="B2659" t="str">
            <v/>
          </cell>
          <cell r="H2659" t="str">
            <v/>
          </cell>
          <cell r="J2659" t="str">
            <v/>
          </cell>
          <cell r="N2659" t="str">
            <v/>
          </cell>
          <cell r="O2659" t="str">
            <v/>
          </cell>
          <cell r="P2659" t="str">
            <v/>
          </cell>
          <cell r="Q2659" t="str">
            <v/>
          </cell>
          <cell r="T2659" t="str">
            <v/>
          </cell>
          <cell r="U2659" t="str">
            <v/>
          </cell>
          <cell r="W2659" t="str">
            <v/>
          </cell>
          <cell r="X2659" t="str">
            <v/>
          </cell>
          <cell r="AB2659">
            <v>0</v>
          </cell>
          <cell r="AC2659">
            <v>0</v>
          </cell>
          <cell r="AD2659">
            <v>0</v>
          </cell>
          <cell r="AJ2659">
            <v>0</v>
          </cell>
          <cell r="AK2659">
            <v>0</v>
          </cell>
        </row>
        <row r="2660">
          <cell r="B2660" t="str">
            <v/>
          </cell>
          <cell r="H2660" t="str">
            <v/>
          </cell>
          <cell r="J2660" t="str">
            <v/>
          </cell>
          <cell r="N2660" t="str">
            <v/>
          </cell>
          <cell r="O2660" t="str">
            <v/>
          </cell>
          <cell r="P2660" t="str">
            <v/>
          </cell>
          <cell r="Q2660" t="str">
            <v/>
          </cell>
          <cell r="T2660" t="str">
            <v/>
          </cell>
          <cell r="U2660" t="str">
            <v/>
          </cell>
          <cell r="W2660" t="str">
            <v/>
          </cell>
          <cell r="X2660" t="str">
            <v/>
          </cell>
          <cell r="AB2660">
            <v>0</v>
          </cell>
          <cell r="AC2660">
            <v>0</v>
          </cell>
          <cell r="AD2660">
            <v>0</v>
          </cell>
          <cell r="AJ2660">
            <v>0</v>
          </cell>
          <cell r="AK2660">
            <v>0</v>
          </cell>
        </row>
        <row r="2661">
          <cell r="B2661" t="str">
            <v/>
          </cell>
          <cell r="H2661" t="str">
            <v/>
          </cell>
          <cell r="J2661" t="str">
            <v/>
          </cell>
          <cell r="N2661" t="str">
            <v/>
          </cell>
          <cell r="O2661" t="str">
            <v/>
          </cell>
          <cell r="P2661" t="str">
            <v/>
          </cell>
          <cell r="Q2661" t="str">
            <v/>
          </cell>
          <cell r="T2661" t="str">
            <v/>
          </cell>
          <cell r="U2661" t="str">
            <v/>
          </cell>
          <cell r="W2661" t="str">
            <v/>
          </cell>
          <cell r="X2661" t="str">
            <v/>
          </cell>
          <cell r="AB2661">
            <v>0</v>
          </cell>
          <cell r="AC2661">
            <v>0</v>
          </cell>
          <cell r="AD2661">
            <v>0</v>
          </cell>
          <cell r="AJ2661">
            <v>0</v>
          </cell>
          <cell r="AK2661">
            <v>0</v>
          </cell>
        </row>
        <row r="2662">
          <cell r="B2662" t="str">
            <v/>
          </cell>
          <cell r="H2662" t="str">
            <v/>
          </cell>
          <cell r="J2662" t="str">
            <v/>
          </cell>
          <cell r="N2662" t="str">
            <v/>
          </cell>
          <cell r="O2662" t="str">
            <v/>
          </cell>
          <cell r="P2662" t="str">
            <v/>
          </cell>
          <cell r="Q2662" t="str">
            <v/>
          </cell>
          <cell r="T2662" t="str">
            <v/>
          </cell>
          <cell r="U2662" t="str">
            <v/>
          </cell>
          <cell r="W2662" t="str">
            <v/>
          </cell>
          <cell r="X2662" t="str">
            <v/>
          </cell>
          <cell r="AB2662">
            <v>0</v>
          </cell>
          <cell r="AC2662">
            <v>0</v>
          </cell>
          <cell r="AD2662">
            <v>0</v>
          </cell>
          <cell r="AJ2662">
            <v>0</v>
          </cell>
          <cell r="AK2662">
            <v>0</v>
          </cell>
        </row>
        <row r="2663">
          <cell r="B2663" t="str">
            <v/>
          </cell>
          <cell r="H2663" t="str">
            <v/>
          </cell>
          <cell r="J2663" t="str">
            <v/>
          </cell>
          <cell r="N2663" t="str">
            <v/>
          </cell>
          <cell r="O2663" t="str">
            <v/>
          </cell>
          <cell r="P2663" t="str">
            <v/>
          </cell>
          <cell r="Q2663" t="str">
            <v/>
          </cell>
          <cell r="T2663" t="str">
            <v/>
          </cell>
          <cell r="U2663" t="str">
            <v/>
          </cell>
          <cell r="W2663" t="str">
            <v/>
          </cell>
          <cell r="X2663" t="str">
            <v/>
          </cell>
          <cell r="AB2663">
            <v>0</v>
          </cell>
          <cell r="AC2663">
            <v>0</v>
          </cell>
          <cell r="AD2663">
            <v>0</v>
          </cell>
          <cell r="AJ2663">
            <v>0</v>
          </cell>
          <cell r="AK2663">
            <v>0</v>
          </cell>
        </row>
        <row r="2664">
          <cell r="B2664" t="str">
            <v/>
          </cell>
          <cell r="H2664" t="str">
            <v/>
          </cell>
          <cell r="J2664" t="str">
            <v/>
          </cell>
          <cell r="N2664" t="str">
            <v/>
          </cell>
          <cell r="O2664" t="str">
            <v/>
          </cell>
          <cell r="P2664" t="str">
            <v/>
          </cell>
          <cell r="Q2664" t="str">
            <v/>
          </cell>
          <cell r="T2664" t="str">
            <v/>
          </cell>
          <cell r="U2664" t="str">
            <v/>
          </cell>
          <cell r="W2664" t="str">
            <v/>
          </cell>
          <cell r="X2664" t="str">
            <v/>
          </cell>
          <cell r="AB2664">
            <v>0</v>
          </cell>
          <cell r="AC2664">
            <v>0</v>
          </cell>
          <cell r="AD2664">
            <v>0</v>
          </cell>
          <cell r="AJ2664">
            <v>0</v>
          </cell>
          <cell r="AK2664">
            <v>0</v>
          </cell>
        </row>
        <row r="2665">
          <cell r="B2665" t="str">
            <v/>
          </cell>
          <cell r="H2665" t="str">
            <v/>
          </cell>
          <cell r="J2665" t="str">
            <v/>
          </cell>
          <cell r="N2665" t="str">
            <v/>
          </cell>
          <cell r="O2665" t="str">
            <v/>
          </cell>
          <cell r="P2665" t="str">
            <v/>
          </cell>
          <cell r="Q2665" t="str">
            <v/>
          </cell>
          <cell r="T2665" t="str">
            <v/>
          </cell>
          <cell r="U2665" t="str">
            <v/>
          </cell>
          <cell r="W2665" t="str">
            <v/>
          </cell>
          <cell r="X2665" t="str">
            <v/>
          </cell>
          <cell r="AB2665">
            <v>0</v>
          </cell>
          <cell r="AC2665">
            <v>0</v>
          </cell>
          <cell r="AD2665">
            <v>0</v>
          </cell>
          <cell r="AJ2665">
            <v>0</v>
          </cell>
          <cell r="AK2665">
            <v>0</v>
          </cell>
        </row>
        <row r="2666">
          <cell r="B2666" t="str">
            <v/>
          </cell>
          <cell r="H2666" t="str">
            <v/>
          </cell>
          <cell r="J2666" t="str">
            <v/>
          </cell>
          <cell r="N2666" t="str">
            <v/>
          </cell>
          <cell r="O2666" t="str">
            <v/>
          </cell>
          <cell r="P2666" t="str">
            <v/>
          </cell>
          <cell r="Q2666" t="str">
            <v/>
          </cell>
          <cell r="T2666" t="str">
            <v/>
          </cell>
          <cell r="U2666" t="str">
            <v/>
          </cell>
          <cell r="W2666" t="str">
            <v/>
          </cell>
          <cell r="X2666" t="str">
            <v/>
          </cell>
          <cell r="AB2666">
            <v>0</v>
          </cell>
          <cell r="AC2666">
            <v>0</v>
          </cell>
          <cell r="AD2666">
            <v>0</v>
          </cell>
          <cell r="AJ2666">
            <v>0</v>
          </cell>
          <cell r="AK2666">
            <v>0</v>
          </cell>
        </row>
        <row r="2667">
          <cell r="B2667" t="str">
            <v/>
          </cell>
          <cell r="H2667" t="str">
            <v/>
          </cell>
          <cell r="J2667" t="str">
            <v/>
          </cell>
          <cell r="N2667" t="str">
            <v/>
          </cell>
          <cell r="O2667" t="str">
            <v/>
          </cell>
          <cell r="P2667" t="str">
            <v/>
          </cell>
          <cell r="Q2667" t="str">
            <v/>
          </cell>
          <cell r="T2667" t="str">
            <v/>
          </cell>
          <cell r="U2667" t="str">
            <v/>
          </cell>
          <cell r="W2667" t="str">
            <v/>
          </cell>
          <cell r="X2667" t="str">
            <v/>
          </cell>
          <cell r="AB2667">
            <v>0</v>
          </cell>
          <cell r="AC2667">
            <v>0</v>
          </cell>
          <cell r="AD2667">
            <v>0</v>
          </cell>
          <cell r="AJ2667">
            <v>0</v>
          </cell>
          <cell r="AK2667">
            <v>0</v>
          </cell>
        </row>
        <row r="2668">
          <cell r="B2668" t="str">
            <v/>
          </cell>
          <cell r="H2668" t="str">
            <v/>
          </cell>
          <cell r="J2668" t="str">
            <v/>
          </cell>
          <cell r="N2668" t="str">
            <v/>
          </cell>
          <cell r="O2668" t="str">
            <v/>
          </cell>
          <cell r="P2668" t="str">
            <v/>
          </cell>
          <cell r="Q2668" t="str">
            <v/>
          </cell>
          <cell r="T2668" t="str">
            <v/>
          </cell>
          <cell r="U2668" t="str">
            <v/>
          </cell>
          <cell r="W2668" t="str">
            <v/>
          </cell>
          <cell r="X2668" t="str">
            <v/>
          </cell>
          <cell r="AB2668">
            <v>0</v>
          </cell>
          <cell r="AC2668">
            <v>0</v>
          </cell>
          <cell r="AD2668">
            <v>0</v>
          </cell>
          <cell r="AJ2668">
            <v>0</v>
          </cell>
          <cell r="AK2668">
            <v>0</v>
          </cell>
        </row>
        <row r="2669">
          <cell r="B2669" t="str">
            <v/>
          </cell>
          <cell r="H2669" t="str">
            <v/>
          </cell>
          <cell r="J2669" t="str">
            <v/>
          </cell>
          <cell r="N2669" t="str">
            <v/>
          </cell>
          <cell r="O2669" t="str">
            <v/>
          </cell>
          <cell r="P2669" t="str">
            <v/>
          </cell>
          <cell r="Q2669" t="str">
            <v/>
          </cell>
          <cell r="T2669" t="str">
            <v/>
          </cell>
          <cell r="U2669" t="str">
            <v/>
          </cell>
          <cell r="W2669" t="str">
            <v/>
          </cell>
          <cell r="X2669" t="str">
            <v/>
          </cell>
          <cell r="AB2669">
            <v>0</v>
          </cell>
          <cell r="AC2669">
            <v>0</v>
          </cell>
          <cell r="AD2669">
            <v>0</v>
          </cell>
          <cell r="AJ2669">
            <v>0</v>
          </cell>
          <cell r="AK2669">
            <v>0</v>
          </cell>
        </row>
        <row r="2670">
          <cell r="B2670" t="str">
            <v/>
          </cell>
          <cell r="H2670" t="str">
            <v/>
          </cell>
          <cell r="J2670" t="str">
            <v/>
          </cell>
          <cell r="N2670" t="str">
            <v/>
          </cell>
          <cell r="O2670" t="str">
            <v/>
          </cell>
          <cell r="P2670" t="str">
            <v/>
          </cell>
          <cell r="Q2670" t="str">
            <v/>
          </cell>
          <cell r="T2670" t="str">
            <v/>
          </cell>
          <cell r="U2670" t="str">
            <v/>
          </cell>
          <cell r="W2670" t="str">
            <v/>
          </cell>
          <cell r="X2670" t="str">
            <v/>
          </cell>
          <cell r="AB2670">
            <v>0</v>
          </cell>
          <cell r="AC2670">
            <v>0</v>
          </cell>
          <cell r="AD2670">
            <v>0</v>
          </cell>
          <cell r="AJ2670">
            <v>0</v>
          </cell>
          <cell r="AK2670">
            <v>0</v>
          </cell>
        </row>
        <row r="2671">
          <cell r="B2671" t="str">
            <v/>
          </cell>
          <cell r="H2671" t="str">
            <v/>
          </cell>
          <cell r="J2671" t="str">
            <v/>
          </cell>
          <cell r="N2671" t="str">
            <v/>
          </cell>
          <cell r="O2671" t="str">
            <v/>
          </cell>
          <cell r="P2671" t="str">
            <v/>
          </cell>
          <cell r="Q2671" t="str">
            <v/>
          </cell>
          <cell r="T2671" t="str">
            <v/>
          </cell>
          <cell r="U2671" t="str">
            <v/>
          </cell>
          <cell r="W2671" t="str">
            <v/>
          </cell>
          <cell r="X2671" t="str">
            <v/>
          </cell>
          <cell r="AB2671">
            <v>0</v>
          </cell>
          <cell r="AC2671">
            <v>0</v>
          </cell>
          <cell r="AD2671">
            <v>0</v>
          </cell>
          <cell r="AJ2671">
            <v>0</v>
          </cell>
          <cell r="AK2671">
            <v>0</v>
          </cell>
        </row>
        <row r="2672">
          <cell r="B2672" t="str">
            <v/>
          </cell>
          <cell r="H2672" t="str">
            <v/>
          </cell>
          <cell r="J2672" t="str">
            <v/>
          </cell>
          <cell r="N2672" t="str">
            <v/>
          </cell>
          <cell r="O2672" t="str">
            <v/>
          </cell>
          <cell r="P2672" t="str">
            <v/>
          </cell>
          <cell r="Q2672" t="str">
            <v/>
          </cell>
          <cell r="T2672" t="str">
            <v/>
          </cell>
          <cell r="U2672" t="str">
            <v/>
          </cell>
          <cell r="W2672" t="str">
            <v/>
          </cell>
          <cell r="X2672" t="str">
            <v/>
          </cell>
          <cell r="AB2672">
            <v>0</v>
          </cell>
          <cell r="AC2672">
            <v>0</v>
          </cell>
          <cell r="AD2672">
            <v>0</v>
          </cell>
          <cell r="AJ2672">
            <v>0</v>
          </cell>
          <cell r="AK2672">
            <v>0</v>
          </cell>
        </row>
        <row r="2673">
          <cell r="B2673" t="str">
            <v/>
          </cell>
          <cell r="H2673" t="str">
            <v/>
          </cell>
          <cell r="J2673" t="str">
            <v/>
          </cell>
          <cell r="N2673" t="str">
            <v/>
          </cell>
          <cell r="O2673" t="str">
            <v/>
          </cell>
          <cell r="P2673" t="str">
            <v/>
          </cell>
          <cell r="Q2673" t="str">
            <v/>
          </cell>
          <cell r="T2673" t="str">
            <v/>
          </cell>
          <cell r="U2673" t="str">
            <v/>
          </cell>
          <cell r="W2673" t="str">
            <v/>
          </cell>
          <cell r="X2673" t="str">
            <v/>
          </cell>
          <cell r="AB2673">
            <v>0</v>
          </cell>
          <cell r="AC2673">
            <v>0</v>
          </cell>
          <cell r="AD2673">
            <v>0</v>
          </cell>
          <cell r="AJ2673">
            <v>0</v>
          </cell>
          <cell r="AK2673">
            <v>0</v>
          </cell>
        </row>
        <row r="2674">
          <cell r="B2674" t="str">
            <v/>
          </cell>
          <cell r="H2674" t="str">
            <v/>
          </cell>
          <cell r="J2674" t="str">
            <v/>
          </cell>
          <cell r="N2674" t="str">
            <v/>
          </cell>
          <cell r="O2674" t="str">
            <v/>
          </cell>
          <cell r="P2674" t="str">
            <v/>
          </cell>
          <cell r="Q2674" t="str">
            <v/>
          </cell>
          <cell r="T2674" t="str">
            <v/>
          </cell>
          <cell r="U2674" t="str">
            <v/>
          </cell>
          <cell r="W2674" t="str">
            <v/>
          </cell>
          <cell r="X2674" t="str">
            <v/>
          </cell>
          <cell r="AB2674">
            <v>0</v>
          </cell>
          <cell r="AC2674">
            <v>0</v>
          </cell>
          <cell r="AD2674">
            <v>0</v>
          </cell>
          <cell r="AJ2674">
            <v>0</v>
          </cell>
          <cell r="AK2674">
            <v>0</v>
          </cell>
        </row>
        <row r="2675">
          <cell r="B2675" t="str">
            <v/>
          </cell>
          <cell r="H2675" t="str">
            <v/>
          </cell>
          <cell r="J2675" t="str">
            <v/>
          </cell>
          <cell r="N2675" t="str">
            <v/>
          </cell>
          <cell r="O2675" t="str">
            <v/>
          </cell>
          <cell r="P2675" t="str">
            <v/>
          </cell>
          <cell r="Q2675" t="str">
            <v/>
          </cell>
          <cell r="T2675" t="str">
            <v/>
          </cell>
          <cell r="U2675" t="str">
            <v/>
          </cell>
          <cell r="W2675" t="str">
            <v/>
          </cell>
          <cell r="X2675" t="str">
            <v/>
          </cell>
          <cell r="AB2675">
            <v>0</v>
          </cell>
          <cell r="AC2675">
            <v>0</v>
          </cell>
          <cell r="AD2675">
            <v>0</v>
          </cell>
          <cell r="AJ2675">
            <v>0</v>
          </cell>
          <cell r="AK2675">
            <v>0</v>
          </cell>
        </row>
        <row r="2676">
          <cell r="B2676" t="str">
            <v/>
          </cell>
          <cell r="H2676" t="str">
            <v/>
          </cell>
          <cell r="J2676" t="str">
            <v/>
          </cell>
          <cell r="N2676" t="str">
            <v/>
          </cell>
          <cell r="O2676" t="str">
            <v/>
          </cell>
          <cell r="P2676" t="str">
            <v/>
          </cell>
          <cell r="Q2676" t="str">
            <v/>
          </cell>
          <cell r="T2676" t="str">
            <v/>
          </cell>
          <cell r="U2676" t="str">
            <v/>
          </cell>
          <cell r="W2676" t="str">
            <v/>
          </cell>
          <cell r="X2676" t="str">
            <v/>
          </cell>
          <cell r="AB2676">
            <v>0</v>
          </cell>
          <cell r="AC2676">
            <v>0</v>
          </cell>
          <cell r="AD2676">
            <v>0</v>
          </cell>
          <cell r="AJ2676">
            <v>0</v>
          </cell>
          <cell r="AK2676">
            <v>0</v>
          </cell>
        </row>
        <row r="2677">
          <cell r="B2677" t="str">
            <v/>
          </cell>
          <cell r="H2677" t="str">
            <v/>
          </cell>
          <cell r="J2677" t="str">
            <v/>
          </cell>
          <cell r="N2677" t="str">
            <v/>
          </cell>
          <cell r="O2677" t="str">
            <v/>
          </cell>
          <cell r="P2677" t="str">
            <v/>
          </cell>
          <cell r="Q2677" t="str">
            <v/>
          </cell>
          <cell r="T2677" t="str">
            <v/>
          </cell>
          <cell r="U2677" t="str">
            <v/>
          </cell>
          <cell r="W2677" t="str">
            <v/>
          </cell>
          <cell r="X2677" t="str">
            <v/>
          </cell>
          <cell r="AB2677">
            <v>0</v>
          </cell>
          <cell r="AC2677">
            <v>0</v>
          </cell>
          <cell r="AD2677">
            <v>0</v>
          </cell>
          <cell r="AJ2677">
            <v>0</v>
          </cell>
          <cell r="AK2677">
            <v>0</v>
          </cell>
        </row>
        <row r="2678">
          <cell r="B2678" t="str">
            <v/>
          </cell>
          <cell r="H2678" t="str">
            <v/>
          </cell>
          <cell r="J2678" t="str">
            <v/>
          </cell>
          <cell r="N2678" t="str">
            <v/>
          </cell>
          <cell r="O2678" t="str">
            <v/>
          </cell>
          <cell r="P2678" t="str">
            <v/>
          </cell>
          <cell r="Q2678" t="str">
            <v/>
          </cell>
          <cell r="T2678" t="str">
            <v/>
          </cell>
          <cell r="U2678" t="str">
            <v/>
          </cell>
          <cell r="W2678" t="str">
            <v/>
          </cell>
          <cell r="X2678" t="str">
            <v/>
          </cell>
          <cell r="AB2678">
            <v>0</v>
          </cell>
          <cell r="AC2678">
            <v>0</v>
          </cell>
          <cell r="AD2678">
            <v>0</v>
          </cell>
          <cell r="AJ2678">
            <v>0</v>
          </cell>
          <cell r="AK2678">
            <v>0</v>
          </cell>
        </row>
        <row r="2679">
          <cell r="B2679" t="str">
            <v/>
          </cell>
          <cell r="H2679" t="str">
            <v/>
          </cell>
          <cell r="J2679" t="str">
            <v/>
          </cell>
          <cell r="N2679" t="str">
            <v/>
          </cell>
          <cell r="O2679" t="str">
            <v/>
          </cell>
          <cell r="P2679" t="str">
            <v/>
          </cell>
          <cell r="Q2679" t="str">
            <v/>
          </cell>
          <cell r="T2679" t="str">
            <v/>
          </cell>
          <cell r="U2679" t="str">
            <v/>
          </cell>
          <cell r="W2679" t="str">
            <v/>
          </cell>
          <cell r="X2679" t="str">
            <v/>
          </cell>
          <cell r="AB2679">
            <v>0</v>
          </cell>
          <cell r="AC2679">
            <v>0</v>
          </cell>
          <cell r="AD2679">
            <v>0</v>
          </cell>
          <cell r="AJ2679">
            <v>0</v>
          </cell>
          <cell r="AK2679">
            <v>0</v>
          </cell>
        </row>
        <row r="2680">
          <cell r="B2680" t="str">
            <v/>
          </cell>
          <cell r="H2680" t="str">
            <v/>
          </cell>
          <cell r="J2680" t="str">
            <v/>
          </cell>
          <cell r="N2680" t="str">
            <v/>
          </cell>
          <cell r="O2680" t="str">
            <v/>
          </cell>
          <cell r="P2680" t="str">
            <v/>
          </cell>
          <cell r="Q2680" t="str">
            <v/>
          </cell>
          <cell r="T2680" t="str">
            <v/>
          </cell>
          <cell r="U2680" t="str">
            <v/>
          </cell>
          <cell r="W2680" t="str">
            <v/>
          </cell>
          <cell r="X2680" t="str">
            <v/>
          </cell>
          <cell r="AB2680">
            <v>0</v>
          </cell>
          <cell r="AC2680">
            <v>0</v>
          </cell>
          <cell r="AD2680">
            <v>0</v>
          </cell>
          <cell r="AJ2680">
            <v>0</v>
          </cell>
          <cell r="AK2680">
            <v>0</v>
          </cell>
        </row>
        <row r="2681">
          <cell r="B2681" t="str">
            <v/>
          </cell>
          <cell r="H2681" t="str">
            <v/>
          </cell>
          <cell r="J2681" t="str">
            <v/>
          </cell>
          <cell r="N2681" t="str">
            <v/>
          </cell>
          <cell r="O2681" t="str">
            <v/>
          </cell>
          <cell r="P2681" t="str">
            <v/>
          </cell>
          <cell r="Q2681" t="str">
            <v/>
          </cell>
          <cell r="T2681" t="str">
            <v/>
          </cell>
          <cell r="U2681" t="str">
            <v/>
          </cell>
          <cell r="W2681" t="str">
            <v/>
          </cell>
          <cell r="X2681" t="str">
            <v/>
          </cell>
          <cell r="AB2681">
            <v>0</v>
          </cell>
          <cell r="AC2681">
            <v>0</v>
          </cell>
          <cell r="AD2681">
            <v>0</v>
          </cell>
          <cell r="AJ2681">
            <v>0</v>
          </cell>
          <cell r="AK2681">
            <v>0</v>
          </cell>
        </row>
        <row r="2682">
          <cell r="B2682" t="str">
            <v/>
          </cell>
          <cell r="H2682" t="str">
            <v/>
          </cell>
          <cell r="J2682" t="str">
            <v/>
          </cell>
          <cell r="N2682" t="str">
            <v/>
          </cell>
          <cell r="O2682" t="str">
            <v/>
          </cell>
          <cell r="P2682" t="str">
            <v/>
          </cell>
          <cell r="Q2682" t="str">
            <v/>
          </cell>
          <cell r="T2682" t="str">
            <v/>
          </cell>
          <cell r="U2682" t="str">
            <v/>
          </cell>
          <cell r="W2682" t="str">
            <v/>
          </cell>
          <cell r="X2682" t="str">
            <v/>
          </cell>
          <cell r="AB2682">
            <v>0</v>
          </cell>
          <cell r="AC2682">
            <v>0</v>
          </cell>
          <cell r="AD2682">
            <v>0</v>
          </cell>
          <cell r="AJ2682">
            <v>0</v>
          </cell>
          <cell r="AK2682">
            <v>0</v>
          </cell>
        </row>
        <row r="2683">
          <cell r="B2683" t="str">
            <v/>
          </cell>
          <cell r="H2683" t="str">
            <v/>
          </cell>
          <cell r="J2683" t="str">
            <v/>
          </cell>
          <cell r="N2683" t="str">
            <v/>
          </cell>
          <cell r="O2683" t="str">
            <v/>
          </cell>
          <cell r="P2683" t="str">
            <v/>
          </cell>
          <cell r="Q2683" t="str">
            <v/>
          </cell>
          <cell r="T2683" t="str">
            <v/>
          </cell>
          <cell r="U2683" t="str">
            <v/>
          </cell>
          <cell r="W2683" t="str">
            <v/>
          </cell>
          <cell r="X2683" t="str">
            <v/>
          </cell>
          <cell r="AB2683">
            <v>0</v>
          </cell>
          <cell r="AC2683">
            <v>0</v>
          </cell>
          <cell r="AD2683">
            <v>0</v>
          </cell>
          <cell r="AJ2683">
            <v>0</v>
          </cell>
          <cell r="AK2683">
            <v>0</v>
          </cell>
        </row>
        <row r="2684">
          <cell r="B2684" t="str">
            <v/>
          </cell>
          <cell r="H2684" t="str">
            <v/>
          </cell>
          <cell r="J2684" t="str">
            <v/>
          </cell>
          <cell r="N2684" t="str">
            <v/>
          </cell>
          <cell r="O2684" t="str">
            <v/>
          </cell>
          <cell r="P2684" t="str">
            <v/>
          </cell>
          <cell r="Q2684" t="str">
            <v/>
          </cell>
          <cell r="T2684" t="str">
            <v/>
          </cell>
          <cell r="U2684" t="str">
            <v/>
          </cell>
          <cell r="W2684" t="str">
            <v/>
          </cell>
          <cell r="X2684" t="str">
            <v/>
          </cell>
          <cell r="AB2684">
            <v>0</v>
          </cell>
          <cell r="AC2684">
            <v>0</v>
          </cell>
          <cell r="AD2684">
            <v>0</v>
          </cell>
          <cell r="AJ2684">
            <v>0</v>
          </cell>
          <cell r="AK2684">
            <v>0</v>
          </cell>
        </row>
        <row r="2685">
          <cell r="B2685" t="str">
            <v/>
          </cell>
          <cell r="H2685" t="str">
            <v/>
          </cell>
          <cell r="J2685" t="str">
            <v/>
          </cell>
          <cell r="N2685" t="str">
            <v/>
          </cell>
          <cell r="O2685" t="str">
            <v/>
          </cell>
          <cell r="P2685" t="str">
            <v/>
          </cell>
          <cell r="Q2685" t="str">
            <v/>
          </cell>
          <cell r="T2685" t="str">
            <v/>
          </cell>
          <cell r="U2685" t="str">
            <v/>
          </cell>
          <cell r="W2685" t="str">
            <v/>
          </cell>
          <cell r="X2685" t="str">
            <v/>
          </cell>
          <cell r="AB2685">
            <v>0</v>
          </cell>
          <cell r="AC2685">
            <v>0</v>
          </cell>
          <cell r="AD2685">
            <v>0</v>
          </cell>
          <cell r="AJ2685">
            <v>0</v>
          </cell>
          <cell r="AK2685">
            <v>0</v>
          </cell>
        </row>
        <row r="2686">
          <cell r="B2686" t="str">
            <v/>
          </cell>
          <cell r="H2686" t="str">
            <v/>
          </cell>
          <cell r="J2686" t="str">
            <v/>
          </cell>
          <cell r="N2686" t="str">
            <v/>
          </cell>
          <cell r="O2686" t="str">
            <v/>
          </cell>
          <cell r="P2686" t="str">
            <v/>
          </cell>
          <cell r="Q2686" t="str">
            <v/>
          </cell>
          <cell r="T2686" t="str">
            <v/>
          </cell>
          <cell r="U2686" t="str">
            <v/>
          </cell>
          <cell r="W2686" t="str">
            <v/>
          </cell>
          <cell r="X2686" t="str">
            <v/>
          </cell>
          <cell r="AB2686">
            <v>0</v>
          </cell>
          <cell r="AC2686">
            <v>0</v>
          </cell>
          <cell r="AD2686">
            <v>0</v>
          </cell>
          <cell r="AJ2686">
            <v>0</v>
          </cell>
          <cell r="AK2686">
            <v>0</v>
          </cell>
        </row>
        <row r="2687">
          <cell r="B2687" t="str">
            <v/>
          </cell>
          <cell r="H2687" t="str">
            <v/>
          </cell>
          <cell r="J2687" t="str">
            <v/>
          </cell>
          <cell r="N2687" t="str">
            <v/>
          </cell>
          <cell r="O2687" t="str">
            <v/>
          </cell>
          <cell r="P2687" t="str">
            <v/>
          </cell>
          <cell r="Q2687" t="str">
            <v/>
          </cell>
          <cell r="T2687" t="str">
            <v/>
          </cell>
          <cell r="U2687" t="str">
            <v/>
          </cell>
          <cell r="W2687" t="str">
            <v/>
          </cell>
          <cell r="X2687" t="str">
            <v/>
          </cell>
          <cell r="AB2687">
            <v>0</v>
          </cell>
          <cell r="AC2687">
            <v>0</v>
          </cell>
          <cell r="AD2687">
            <v>0</v>
          </cell>
          <cell r="AJ2687">
            <v>0</v>
          </cell>
          <cell r="AK2687">
            <v>0</v>
          </cell>
        </row>
        <row r="2688">
          <cell r="B2688" t="str">
            <v/>
          </cell>
          <cell r="H2688" t="str">
            <v/>
          </cell>
          <cell r="J2688" t="str">
            <v/>
          </cell>
          <cell r="N2688" t="str">
            <v/>
          </cell>
          <cell r="O2688" t="str">
            <v/>
          </cell>
          <cell r="P2688" t="str">
            <v/>
          </cell>
          <cell r="Q2688" t="str">
            <v/>
          </cell>
          <cell r="T2688" t="str">
            <v/>
          </cell>
          <cell r="U2688" t="str">
            <v/>
          </cell>
          <cell r="W2688" t="str">
            <v/>
          </cell>
          <cell r="X2688" t="str">
            <v/>
          </cell>
          <cell r="AB2688">
            <v>0</v>
          </cell>
          <cell r="AC2688">
            <v>0</v>
          </cell>
          <cell r="AD2688">
            <v>0</v>
          </cell>
          <cell r="AJ2688">
            <v>0</v>
          </cell>
          <cell r="AK2688">
            <v>0</v>
          </cell>
        </row>
        <row r="2689">
          <cell r="B2689" t="str">
            <v/>
          </cell>
          <cell r="H2689" t="str">
            <v/>
          </cell>
          <cell r="J2689" t="str">
            <v/>
          </cell>
          <cell r="N2689" t="str">
            <v/>
          </cell>
          <cell r="O2689" t="str">
            <v/>
          </cell>
          <cell r="P2689" t="str">
            <v/>
          </cell>
          <cell r="Q2689" t="str">
            <v/>
          </cell>
          <cell r="T2689" t="str">
            <v/>
          </cell>
          <cell r="U2689" t="str">
            <v/>
          </cell>
          <cell r="W2689" t="str">
            <v/>
          </cell>
          <cell r="X2689" t="str">
            <v/>
          </cell>
          <cell r="AB2689">
            <v>0</v>
          </cell>
          <cell r="AC2689">
            <v>0</v>
          </cell>
          <cell r="AD2689">
            <v>0</v>
          </cell>
          <cell r="AJ2689">
            <v>0</v>
          </cell>
          <cell r="AK2689">
            <v>0</v>
          </cell>
        </row>
        <row r="2690">
          <cell r="B2690" t="str">
            <v/>
          </cell>
          <cell r="H2690" t="str">
            <v/>
          </cell>
          <cell r="J2690" t="str">
            <v/>
          </cell>
          <cell r="N2690" t="str">
            <v/>
          </cell>
          <cell r="O2690" t="str">
            <v/>
          </cell>
          <cell r="P2690" t="str">
            <v/>
          </cell>
          <cell r="Q2690" t="str">
            <v/>
          </cell>
          <cell r="T2690" t="str">
            <v/>
          </cell>
          <cell r="U2690" t="str">
            <v/>
          </cell>
          <cell r="W2690" t="str">
            <v/>
          </cell>
          <cell r="X2690" t="str">
            <v/>
          </cell>
          <cell r="AB2690">
            <v>0</v>
          </cell>
          <cell r="AC2690">
            <v>0</v>
          </cell>
          <cell r="AD2690">
            <v>0</v>
          </cell>
          <cell r="AJ2690">
            <v>0</v>
          </cell>
          <cell r="AK2690">
            <v>0</v>
          </cell>
        </row>
        <row r="2691">
          <cell r="B2691" t="str">
            <v/>
          </cell>
          <cell r="H2691" t="str">
            <v/>
          </cell>
          <cell r="J2691" t="str">
            <v/>
          </cell>
          <cell r="N2691" t="str">
            <v/>
          </cell>
          <cell r="O2691" t="str">
            <v/>
          </cell>
          <cell r="P2691" t="str">
            <v/>
          </cell>
          <cell r="Q2691" t="str">
            <v/>
          </cell>
          <cell r="T2691" t="str">
            <v/>
          </cell>
          <cell r="U2691" t="str">
            <v/>
          </cell>
          <cell r="W2691" t="str">
            <v/>
          </cell>
          <cell r="X2691" t="str">
            <v/>
          </cell>
          <cell r="AB2691">
            <v>0</v>
          </cell>
          <cell r="AC2691">
            <v>0</v>
          </cell>
          <cell r="AD2691">
            <v>0</v>
          </cell>
          <cell r="AJ2691">
            <v>0</v>
          </cell>
          <cell r="AK2691">
            <v>0</v>
          </cell>
        </row>
        <row r="2692">
          <cell r="B2692" t="str">
            <v/>
          </cell>
          <cell r="H2692" t="str">
            <v/>
          </cell>
          <cell r="J2692" t="str">
            <v/>
          </cell>
          <cell r="N2692" t="str">
            <v/>
          </cell>
          <cell r="O2692" t="str">
            <v/>
          </cell>
          <cell r="P2692" t="str">
            <v/>
          </cell>
          <cell r="Q2692" t="str">
            <v/>
          </cell>
          <cell r="T2692" t="str">
            <v/>
          </cell>
          <cell r="U2692" t="str">
            <v/>
          </cell>
          <cell r="W2692" t="str">
            <v/>
          </cell>
          <cell r="X2692" t="str">
            <v/>
          </cell>
          <cell r="AB2692">
            <v>0</v>
          </cell>
          <cell r="AC2692">
            <v>0</v>
          </cell>
          <cell r="AD2692">
            <v>0</v>
          </cell>
          <cell r="AJ2692">
            <v>0</v>
          </cell>
          <cell r="AK2692">
            <v>0</v>
          </cell>
        </row>
        <row r="2693">
          <cell r="B2693" t="str">
            <v/>
          </cell>
          <cell r="H2693" t="str">
            <v/>
          </cell>
          <cell r="J2693" t="str">
            <v/>
          </cell>
          <cell r="N2693" t="str">
            <v/>
          </cell>
          <cell r="O2693" t="str">
            <v/>
          </cell>
          <cell r="P2693" t="str">
            <v/>
          </cell>
          <cell r="Q2693" t="str">
            <v/>
          </cell>
          <cell r="T2693" t="str">
            <v/>
          </cell>
          <cell r="U2693" t="str">
            <v/>
          </cell>
          <cell r="W2693" t="str">
            <v/>
          </cell>
          <cell r="X2693" t="str">
            <v/>
          </cell>
          <cell r="AB2693">
            <v>0</v>
          </cell>
          <cell r="AC2693">
            <v>0</v>
          </cell>
          <cell r="AD2693">
            <v>0</v>
          </cell>
          <cell r="AJ2693">
            <v>0</v>
          </cell>
          <cell r="AK2693">
            <v>0</v>
          </cell>
        </row>
        <row r="2694">
          <cell r="B2694" t="str">
            <v/>
          </cell>
          <cell r="H2694" t="str">
            <v/>
          </cell>
          <cell r="J2694" t="str">
            <v/>
          </cell>
          <cell r="N2694" t="str">
            <v/>
          </cell>
          <cell r="O2694" t="str">
            <v/>
          </cell>
          <cell r="P2694" t="str">
            <v/>
          </cell>
          <cell r="Q2694" t="str">
            <v/>
          </cell>
          <cell r="T2694" t="str">
            <v/>
          </cell>
          <cell r="U2694" t="str">
            <v/>
          </cell>
          <cell r="W2694" t="str">
            <v/>
          </cell>
          <cell r="X2694" t="str">
            <v/>
          </cell>
          <cell r="AB2694">
            <v>0</v>
          </cell>
          <cell r="AC2694">
            <v>0</v>
          </cell>
          <cell r="AD2694">
            <v>0</v>
          </cell>
          <cell r="AJ2694">
            <v>0</v>
          </cell>
          <cell r="AK2694">
            <v>0</v>
          </cell>
        </row>
        <row r="2695">
          <cell r="B2695" t="str">
            <v/>
          </cell>
          <cell r="H2695" t="str">
            <v/>
          </cell>
          <cell r="J2695" t="str">
            <v/>
          </cell>
          <cell r="N2695" t="str">
            <v/>
          </cell>
          <cell r="O2695" t="str">
            <v/>
          </cell>
          <cell r="P2695" t="str">
            <v/>
          </cell>
          <cell r="Q2695" t="str">
            <v/>
          </cell>
          <cell r="T2695" t="str">
            <v/>
          </cell>
          <cell r="U2695" t="str">
            <v/>
          </cell>
          <cell r="W2695" t="str">
            <v/>
          </cell>
          <cell r="X2695" t="str">
            <v/>
          </cell>
          <cell r="AB2695">
            <v>0</v>
          </cell>
          <cell r="AC2695">
            <v>0</v>
          </cell>
          <cell r="AD2695">
            <v>0</v>
          </cell>
          <cell r="AJ2695">
            <v>0</v>
          </cell>
          <cell r="AK2695">
            <v>0</v>
          </cell>
        </row>
        <row r="2696">
          <cell r="B2696" t="str">
            <v/>
          </cell>
          <cell r="H2696" t="str">
            <v/>
          </cell>
          <cell r="J2696" t="str">
            <v/>
          </cell>
          <cell r="N2696" t="str">
            <v/>
          </cell>
          <cell r="O2696" t="str">
            <v/>
          </cell>
          <cell r="P2696" t="str">
            <v/>
          </cell>
          <cell r="Q2696" t="str">
            <v/>
          </cell>
          <cell r="T2696" t="str">
            <v/>
          </cell>
          <cell r="U2696" t="str">
            <v/>
          </cell>
          <cell r="W2696" t="str">
            <v/>
          </cell>
          <cell r="X2696" t="str">
            <v/>
          </cell>
          <cell r="AB2696">
            <v>0</v>
          </cell>
          <cell r="AC2696">
            <v>0</v>
          </cell>
          <cell r="AD2696">
            <v>0</v>
          </cell>
          <cell r="AJ2696">
            <v>0</v>
          </cell>
          <cell r="AK2696">
            <v>0</v>
          </cell>
        </row>
        <row r="2697">
          <cell r="B2697" t="str">
            <v/>
          </cell>
          <cell r="H2697" t="str">
            <v/>
          </cell>
          <cell r="J2697" t="str">
            <v/>
          </cell>
          <cell r="N2697" t="str">
            <v/>
          </cell>
          <cell r="O2697" t="str">
            <v/>
          </cell>
          <cell r="P2697" t="str">
            <v/>
          </cell>
          <cell r="Q2697" t="str">
            <v/>
          </cell>
          <cell r="T2697" t="str">
            <v/>
          </cell>
          <cell r="U2697" t="str">
            <v/>
          </cell>
          <cell r="W2697" t="str">
            <v/>
          </cell>
          <cell r="X2697" t="str">
            <v/>
          </cell>
          <cell r="AB2697">
            <v>0</v>
          </cell>
          <cell r="AC2697">
            <v>0</v>
          </cell>
          <cell r="AD2697">
            <v>0</v>
          </cell>
          <cell r="AJ2697">
            <v>0</v>
          </cell>
          <cell r="AK2697">
            <v>0</v>
          </cell>
        </row>
        <row r="2698">
          <cell r="B2698" t="str">
            <v/>
          </cell>
          <cell r="H2698" t="str">
            <v/>
          </cell>
          <cell r="J2698" t="str">
            <v/>
          </cell>
          <cell r="N2698" t="str">
            <v/>
          </cell>
          <cell r="O2698" t="str">
            <v/>
          </cell>
          <cell r="P2698" t="str">
            <v/>
          </cell>
          <cell r="Q2698" t="str">
            <v/>
          </cell>
          <cell r="T2698" t="str">
            <v/>
          </cell>
          <cell r="U2698" t="str">
            <v/>
          </cell>
          <cell r="W2698" t="str">
            <v/>
          </cell>
          <cell r="X2698" t="str">
            <v/>
          </cell>
          <cell r="AB2698">
            <v>0</v>
          </cell>
          <cell r="AC2698">
            <v>0</v>
          </cell>
          <cell r="AD2698">
            <v>0</v>
          </cell>
          <cell r="AJ2698">
            <v>0</v>
          </cell>
          <cell r="AK2698">
            <v>0</v>
          </cell>
        </row>
        <row r="2699">
          <cell r="B2699" t="str">
            <v/>
          </cell>
          <cell r="H2699" t="str">
            <v/>
          </cell>
          <cell r="J2699" t="str">
            <v/>
          </cell>
          <cell r="N2699" t="str">
            <v/>
          </cell>
          <cell r="O2699" t="str">
            <v/>
          </cell>
          <cell r="P2699" t="str">
            <v/>
          </cell>
          <cell r="Q2699" t="str">
            <v/>
          </cell>
          <cell r="T2699" t="str">
            <v/>
          </cell>
          <cell r="U2699" t="str">
            <v/>
          </cell>
          <cell r="W2699" t="str">
            <v/>
          </cell>
          <cell r="X2699" t="str">
            <v/>
          </cell>
          <cell r="AB2699">
            <v>0</v>
          </cell>
          <cell r="AC2699">
            <v>0</v>
          </cell>
          <cell r="AD2699">
            <v>0</v>
          </cell>
          <cell r="AJ2699">
            <v>0</v>
          </cell>
          <cell r="AK2699">
            <v>0</v>
          </cell>
        </row>
        <row r="2700">
          <cell r="B2700" t="str">
            <v/>
          </cell>
          <cell r="H2700" t="str">
            <v/>
          </cell>
          <cell r="J2700" t="str">
            <v/>
          </cell>
          <cell r="N2700" t="str">
            <v/>
          </cell>
          <cell r="O2700" t="str">
            <v/>
          </cell>
          <cell r="P2700" t="str">
            <v/>
          </cell>
          <cell r="Q2700" t="str">
            <v/>
          </cell>
          <cell r="T2700" t="str">
            <v/>
          </cell>
          <cell r="U2700" t="str">
            <v/>
          </cell>
          <cell r="W2700" t="str">
            <v/>
          </cell>
          <cell r="X2700" t="str">
            <v/>
          </cell>
          <cell r="AB2700">
            <v>0</v>
          </cell>
          <cell r="AC2700">
            <v>0</v>
          </cell>
          <cell r="AD2700">
            <v>0</v>
          </cell>
          <cell r="AJ2700">
            <v>0</v>
          </cell>
          <cell r="AK2700">
            <v>0</v>
          </cell>
        </row>
        <row r="2701">
          <cell r="B2701" t="str">
            <v/>
          </cell>
          <cell r="H2701" t="str">
            <v/>
          </cell>
          <cell r="J2701" t="str">
            <v/>
          </cell>
          <cell r="N2701" t="str">
            <v/>
          </cell>
          <cell r="O2701" t="str">
            <v/>
          </cell>
          <cell r="P2701" t="str">
            <v/>
          </cell>
          <cell r="Q2701" t="str">
            <v/>
          </cell>
          <cell r="T2701" t="str">
            <v/>
          </cell>
          <cell r="U2701" t="str">
            <v/>
          </cell>
          <cell r="W2701" t="str">
            <v/>
          </cell>
          <cell r="X2701" t="str">
            <v/>
          </cell>
          <cell r="AB2701">
            <v>0</v>
          </cell>
          <cell r="AC2701">
            <v>0</v>
          </cell>
          <cell r="AD2701">
            <v>0</v>
          </cell>
          <cell r="AJ2701">
            <v>0</v>
          </cell>
          <cell r="AK2701">
            <v>0</v>
          </cell>
        </row>
        <row r="2702">
          <cell r="B2702" t="str">
            <v/>
          </cell>
          <cell r="H2702" t="str">
            <v/>
          </cell>
          <cell r="J2702" t="str">
            <v/>
          </cell>
          <cell r="N2702" t="str">
            <v/>
          </cell>
          <cell r="O2702" t="str">
            <v/>
          </cell>
          <cell r="P2702" t="str">
            <v/>
          </cell>
          <cell r="Q2702" t="str">
            <v/>
          </cell>
          <cell r="T2702" t="str">
            <v/>
          </cell>
          <cell r="U2702" t="str">
            <v/>
          </cell>
          <cell r="W2702" t="str">
            <v/>
          </cell>
          <cell r="X2702" t="str">
            <v/>
          </cell>
          <cell r="AB2702">
            <v>0</v>
          </cell>
          <cell r="AC2702">
            <v>0</v>
          </cell>
          <cell r="AD2702">
            <v>0</v>
          </cell>
          <cell r="AJ2702">
            <v>0</v>
          </cell>
          <cell r="AK2702">
            <v>0</v>
          </cell>
        </row>
        <row r="2703">
          <cell r="B2703" t="str">
            <v/>
          </cell>
          <cell r="H2703" t="str">
            <v/>
          </cell>
          <cell r="J2703" t="str">
            <v/>
          </cell>
          <cell r="N2703" t="str">
            <v/>
          </cell>
          <cell r="O2703" t="str">
            <v/>
          </cell>
          <cell r="P2703" t="str">
            <v/>
          </cell>
          <cell r="Q2703" t="str">
            <v/>
          </cell>
          <cell r="T2703" t="str">
            <v/>
          </cell>
          <cell r="U2703" t="str">
            <v/>
          </cell>
          <cell r="W2703" t="str">
            <v/>
          </cell>
          <cell r="X2703" t="str">
            <v/>
          </cell>
          <cell r="AB2703">
            <v>0</v>
          </cell>
          <cell r="AC2703">
            <v>0</v>
          </cell>
          <cell r="AD2703">
            <v>0</v>
          </cell>
          <cell r="AJ2703">
            <v>0</v>
          </cell>
          <cell r="AK2703">
            <v>0</v>
          </cell>
        </row>
        <row r="2704">
          <cell r="B2704" t="str">
            <v/>
          </cell>
          <cell r="H2704" t="str">
            <v/>
          </cell>
          <cell r="J2704" t="str">
            <v/>
          </cell>
          <cell r="N2704" t="str">
            <v/>
          </cell>
          <cell r="O2704" t="str">
            <v/>
          </cell>
          <cell r="P2704" t="str">
            <v/>
          </cell>
          <cell r="Q2704" t="str">
            <v/>
          </cell>
          <cell r="T2704" t="str">
            <v/>
          </cell>
          <cell r="U2704" t="str">
            <v/>
          </cell>
          <cell r="W2704" t="str">
            <v/>
          </cell>
          <cell r="X2704" t="str">
            <v/>
          </cell>
          <cell r="AB2704">
            <v>0</v>
          </cell>
          <cell r="AC2704">
            <v>0</v>
          </cell>
          <cell r="AD2704">
            <v>0</v>
          </cell>
          <cell r="AJ2704">
            <v>0</v>
          </cell>
          <cell r="AK2704">
            <v>0</v>
          </cell>
        </row>
        <row r="2705">
          <cell r="B2705" t="str">
            <v/>
          </cell>
          <cell r="H2705" t="str">
            <v/>
          </cell>
          <cell r="J2705" t="str">
            <v/>
          </cell>
          <cell r="N2705" t="str">
            <v/>
          </cell>
          <cell r="O2705" t="str">
            <v/>
          </cell>
          <cell r="P2705" t="str">
            <v/>
          </cell>
          <cell r="Q2705" t="str">
            <v/>
          </cell>
          <cell r="T2705" t="str">
            <v/>
          </cell>
          <cell r="U2705" t="str">
            <v/>
          </cell>
          <cell r="W2705" t="str">
            <v/>
          </cell>
          <cell r="X2705" t="str">
            <v/>
          </cell>
          <cell r="AB2705">
            <v>0</v>
          </cell>
          <cell r="AC2705">
            <v>0</v>
          </cell>
          <cell r="AD2705">
            <v>0</v>
          </cell>
          <cell r="AJ2705">
            <v>0</v>
          </cell>
          <cell r="AK2705">
            <v>0</v>
          </cell>
        </row>
        <row r="2706">
          <cell r="B2706" t="str">
            <v/>
          </cell>
          <cell r="H2706" t="str">
            <v/>
          </cell>
          <cell r="J2706" t="str">
            <v/>
          </cell>
          <cell r="N2706" t="str">
            <v/>
          </cell>
          <cell r="O2706" t="str">
            <v/>
          </cell>
          <cell r="P2706" t="str">
            <v/>
          </cell>
          <cell r="Q2706" t="str">
            <v/>
          </cell>
          <cell r="T2706" t="str">
            <v/>
          </cell>
          <cell r="U2706" t="str">
            <v/>
          </cell>
          <cell r="W2706" t="str">
            <v/>
          </cell>
          <cell r="X2706" t="str">
            <v/>
          </cell>
          <cell r="AB2706">
            <v>0</v>
          </cell>
          <cell r="AC2706">
            <v>0</v>
          </cell>
          <cell r="AD2706">
            <v>0</v>
          </cell>
          <cell r="AJ2706">
            <v>0</v>
          </cell>
          <cell r="AK2706">
            <v>0</v>
          </cell>
        </row>
        <row r="2707">
          <cell r="B2707" t="str">
            <v/>
          </cell>
          <cell r="H2707" t="str">
            <v/>
          </cell>
          <cell r="J2707" t="str">
            <v/>
          </cell>
          <cell r="N2707" t="str">
            <v/>
          </cell>
          <cell r="O2707" t="str">
            <v/>
          </cell>
          <cell r="P2707" t="str">
            <v/>
          </cell>
          <cell r="Q2707" t="str">
            <v/>
          </cell>
          <cell r="T2707" t="str">
            <v/>
          </cell>
          <cell r="U2707" t="str">
            <v/>
          </cell>
          <cell r="W2707" t="str">
            <v/>
          </cell>
          <cell r="X2707" t="str">
            <v/>
          </cell>
          <cell r="AB2707">
            <v>0</v>
          </cell>
          <cell r="AC2707">
            <v>0</v>
          </cell>
          <cell r="AD2707">
            <v>0</v>
          </cell>
          <cell r="AJ2707">
            <v>0</v>
          </cell>
          <cell r="AK2707">
            <v>0</v>
          </cell>
        </row>
        <row r="2708">
          <cell r="B2708" t="str">
            <v/>
          </cell>
          <cell r="H2708" t="str">
            <v/>
          </cell>
          <cell r="J2708" t="str">
            <v/>
          </cell>
          <cell r="N2708" t="str">
            <v/>
          </cell>
          <cell r="O2708" t="str">
            <v/>
          </cell>
          <cell r="P2708" t="str">
            <v/>
          </cell>
          <cell r="Q2708" t="str">
            <v/>
          </cell>
          <cell r="T2708" t="str">
            <v/>
          </cell>
          <cell r="U2708" t="str">
            <v/>
          </cell>
          <cell r="W2708" t="str">
            <v/>
          </cell>
          <cell r="X2708" t="str">
            <v/>
          </cell>
          <cell r="AB2708">
            <v>0</v>
          </cell>
          <cell r="AC2708">
            <v>0</v>
          </cell>
          <cell r="AD2708">
            <v>0</v>
          </cell>
          <cell r="AJ2708">
            <v>0</v>
          </cell>
          <cell r="AK2708">
            <v>0</v>
          </cell>
        </row>
        <row r="2709">
          <cell r="B2709" t="str">
            <v/>
          </cell>
          <cell r="H2709" t="str">
            <v/>
          </cell>
          <cell r="J2709" t="str">
            <v/>
          </cell>
          <cell r="N2709" t="str">
            <v/>
          </cell>
          <cell r="O2709" t="str">
            <v/>
          </cell>
          <cell r="P2709" t="str">
            <v/>
          </cell>
          <cell r="Q2709" t="str">
            <v/>
          </cell>
          <cell r="T2709" t="str">
            <v/>
          </cell>
          <cell r="U2709" t="str">
            <v/>
          </cell>
          <cell r="W2709" t="str">
            <v/>
          </cell>
          <cell r="X2709" t="str">
            <v/>
          </cell>
          <cell r="AB2709">
            <v>0</v>
          </cell>
          <cell r="AC2709">
            <v>0</v>
          </cell>
          <cell r="AD2709">
            <v>0</v>
          </cell>
          <cell r="AJ2709">
            <v>0</v>
          </cell>
          <cell r="AK2709">
            <v>0</v>
          </cell>
        </row>
        <row r="2710">
          <cell r="B2710" t="str">
            <v/>
          </cell>
          <cell r="H2710" t="str">
            <v/>
          </cell>
          <cell r="J2710" t="str">
            <v/>
          </cell>
          <cell r="N2710" t="str">
            <v/>
          </cell>
          <cell r="O2710" t="str">
            <v/>
          </cell>
          <cell r="P2710" t="str">
            <v/>
          </cell>
          <cell r="Q2710" t="str">
            <v/>
          </cell>
          <cell r="T2710" t="str">
            <v/>
          </cell>
          <cell r="U2710" t="str">
            <v/>
          </cell>
          <cell r="W2710" t="str">
            <v/>
          </cell>
          <cell r="X2710" t="str">
            <v/>
          </cell>
          <cell r="AB2710">
            <v>0</v>
          </cell>
          <cell r="AC2710">
            <v>0</v>
          </cell>
          <cell r="AD2710">
            <v>0</v>
          </cell>
          <cell r="AJ2710">
            <v>0</v>
          </cell>
          <cell r="AK2710">
            <v>0</v>
          </cell>
        </row>
        <row r="2711">
          <cell r="B2711" t="str">
            <v/>
          </cell>
          <cell r="H2711" t="str">
            <v/>
          </cell>
          <cell r="J2711" t="str">
            <v/>
          </cell>
          <cell r="N2711" t="str">
            <v/>
          </cell>
          <cell r="O2711" t="str">
            <v/>
          </cell>
          <cell r="P2711" t="str">
            <v/>
          </cell>
          <cell r="Q2711" t="str">
            <v/>
          </cell>
          <cell r="T2711" t="str">
            <v/>
          </cell>
          <cell r="U2711" t="str">
            <v/>
          </cell>
          <cell r="W2711" t="str">
            <v/>
          </cell>
          <cell r="X2711" t="str">
            <v/>
          </cell>
          <cell r="AB2711">
            <v>0</v>
          </cell>
          <cell r="AC2711">
            <v>0</v>
          </cell>
          <cell r="AD2711">
            <v>0</v>
          </cell>
          <cell r="AJ2711">
            <v>0</v>
          </cell>
          <cell r="AK2711">
            <v>0</v>
          </cell>
        </row>
        <row r="2712">
          <cell r="B2712" t="str">
            <v/>
          </cell>
          <cell r="H2712" t="str">
            <v/>
          </cell>
          <cell r="J2712" t="str">
            <v/>
          </cell>
          <cell r="N2712" t="str">
            <v/>
          </cell>
          <cell r="O2712" t="str">
            <v/>
          </cell>
          <cell r="P2712" t="str">
            <v/>
          </cell>
          <cell r="Q2712" t="str">
            <v/>
          </cell>
          <cell r="T2712" t="str">
            <v/>
          </cell>
          <cell r="U2712" t="str">
            <v/>
          </cell>
          <cell r="W2712" t="str">
            <v/>
          </cell>
          <cell r="X2712" t="str">
            <v/>
          </cell>
          <cell r="AB2712">
            <v>0</v>
          </cell>
          <cell r="AC2712">
            <v>0</v>
          </cell>
          <cell r="AD2712">
            <v>0</v>
          </cell>
          <cell r="AJ2712">
            <v>0</v>
          </cell>
          <cell r="AK2712">
            <v>0</v>
          </cell>
        </row>
        <row r="2713">
          <cell r="B2713" t="str">
            <v/>
          </cell>
          <cell r="H2713" t="str">
            <v/>
          </cell>
          <cell r="J2713" t="str">
            <v/>
          </cell>
          <cell r="N2713" t="str">
            <v/>
          </cell>
          <cell r="O2713" t="str">
            <v/>
          </cell>
          <cell r="P2713" t="str">
            <v/>
          </cell>
          <cell r="Q2713" t="str">
            <v/>
          </cell>
          <cell r="T2713" t="str">
            <v/>
          </cell>
          <cell r="U2713" t="str">
            <v/>
          </cell>
          <cell r="W2713" t="str">
            <v/>
          </cell>
          <cell r="X2713" t="str">
            <v/>
          </cell>
          <cell r="AB2713">
            <v>0</v>
          </cell>
          <cell r="AC2713">
            <v>0</v>
          </cell>
          <cell r="AD2713">
            <v>0</v>
          </cell>
          <cell r="AJ2713">
            <v>0</v>
          </cell>
          <cell r="AK2713">
            <v>0</v>
          </cell>
        </row>
        <row r="2714">
          <cell r="B2714" t="str">
            <v/>
          </cell>
          <cell r="H2714" t="str">
            <v/>
          </cell>
          <cell r="J2714" t="str">
            <v/>
          </cell>
          <cell r="N2714" t="str">
            <v/>
          </cell>
          <cell r="O2714" t="str">
            <v/>
          </cell>
          <cell r="P2714" t="str">
            <v/>
          </cell>
          <cell r="Q2714" t="str">
            <v/>
          </cell>
          <cell r="T2714" t="str">
            <v/>
          </cell>
          <cell r="U2714" t="str">
            <v/>
          </cell>
          <cell r="W2714" t="str">
            <v/>
          </cell>
          <cell r="X2714" t="str">
            <v/>
          </cell>
          <cell r="AB2714">
            <v>0</v>
          </cell>
          <cell r="AC2714">
            <v>0</v>
          </cell>
          <cell r="AD2714">
            <v>0</v>
          </cell>
          <cell r="AJ2714">
            <v>0</v>
          </cell>
          <cell r="AK2714">
            <v>0</v>
          </cell>
        </row>
        <row r="2715">
          <cell r="B2715" t="str">
            <v/>
          </cell>
          <cell r="H2715" t="str">
            <v/>
          </cell>
          <cell r="J2715" t="str">
            <v/>
          </cell>
          <cell r="N2715" t="str">
            <v/>
          </cell>
          <cell r="O2715" t="str">
            <v/>
          </cell>
          <cell r="P2715" t="str">
            <v/>
          </cell>
          <cell r="Q2715" t="str">
            <v/>
          </cell>
          <cell r="T2715" t="str">
            <v/>
          </cell>
          <cell r="U2715" t="str">
            <v/>
          </cell>
          <cell r="W2715" t="str">
            <v/>
          </cell>
          <cell r="X2715" t="str">
            <v/>
          </cell>
          <cell r="AB2715">
            <v>0</v>
          </cell>
          <cell r="AC2715">
            <v>0</v>
          </cell>
          <cell r="AD2715">
            <v>0</v>
          </cell>
          <cell r="AJ2715">
            <v>0</v>
          </cell>
          <cell r="AK2715">
            <v>0</v>
          </cell>
        </row>
        <row r="2716">
          <cell r="B2716" t="str">
            <v/>
          </cell>
          <cell r="H2716" t="str">
            <v/>
          </cell>
          <cell r="J2716" t="str">
            <v/>
          </cell>
          <cell r="N2716" t="str">
            <v/>
          </cell>
          <cell r="O2716" t="str">
            <v/>
          </cell>
          <cell r="P2716" t="str">
            <v/>
          </cell>
          <cell r="Q2716" t="str">
            <v/>
          </cell>
          <cell r="T2716" t="str">
            <v/>
          </cell>
          <cell r="U2716" t="str">
            <v/>
          </cell>
          <cell r="W2716" t="str">
            <v/>
          </cell>
          <cell r="X2716" t="str">
            <v/>
          </cell>
          <cell r="AB2716">
            <v>0</v>
          </cell>
          <cell r="AC2716">
            <v>0</v>
          </cell>
          <cell r="AD2716">
            <v>0</v>
          </cell>
          <cell r="AJ2716">
            <v>0</v>
          </cell>
          <cell r="AK2716">
            <v>0</v>
          </cell>
        </row>
        <row r="2717">
          <cell r="B2717" t="str">
            <v/>
          </cell>
          <cell r="H2717" t="str">
            <v/>
          </cell>
          <cell r="J2717" t="str">
            <v/>
          </cell>
          <cell r="N2717" t="str">
            <v/>
          </cell>
          <cell r="O2717" t="str">
            <v/>
          </cell>
          <cell r="P2717" t="str">
            <v/>
          </cell>
          <cell r="Q2717" t="str">
            <v/>
          </cell>
          <cell r="T2717" t="str">
            <v/>
          </cell>
          <cell r="U2717" t="str">
            <v/>
          </cell>
          <cell r="W2717" t="str">
            <v/>
          </cell>
          <cell r="X2717" t="str">
            <v/>
          </cell>
          <cell r="AB2717">
            <v>0</v>
          </cell>
          <cell r="AC2717">
            <v>0</v>
          </cell>
          <cell r="AD2717">
            <v>0</v>
          </cell>
          <cell r="AJ2717">
            <v>0</v>
          </cell>
          <cell r="AK2717">
            <v>0</v>
          </cell>
        </row>
        <row r="2718">
          <cell r="B2718" t="str">
            <v/>
          </cell>
          <cell r="H2718" t="str">
            <v/>
          </cell>
          <cell r="J2718" t="str">
            <v/>
          </cell>
          <cell r="N2718" t="str">
            <v/>
          </cell>
          <cell r="O2718" t="str">
            <v/>
          </cell>
          <cell r="P2718" t="str">
            <v/>
          </cell>
          <cell r="Q2718" t="str">
            <v/>
          </cell>
          <cell r="T2718" t="str">
            <v/>
          </cell>
          <cell r="U2718" t="str">
            <v/>
          </cell>
          <cell r="W2718" t="str">
            <v/>
          </cell>
          <cell r="X2718" t="str">
            <v/>
          </cell>
          <cell r="AB2718">
            <v>0</v>
          </cell>
          <cell r="AC2718">
            <v>0</v>
          </cell>
          <cell r="AD2718">
            <v>0</v>
          </cell>
          <cell r="AJ2718">
            <v>0</v>
          </cell>
          <cell r="AK2718">
            <v>0</v>
          </cell>
        </row>
        <row r="2719">
          <cell r="B2719" t="str">
            <v/>
          </cell>
          <cell r="H2719" t="str">
            <v/>
          </cell>
          <cell r="J2719" t="str">
            <v/>
          </cell>
          <cell r="N2719" t="str">
            <v/>
          </cell>
          <cell r="O2719" t="str">
            <v/>
          </cell>
          <cell r="P2719" t="str">
            <v/>
          </cell>
          <cell r="Q2719" t="str">
            <v/>
          </cell>
          <cell r="T2719" t="str">
            <v/>
          </cell>
          <cell r="U2719" t="str">
            <v/>
          </cell>
          <cell r="W2719" t="str">
            <v/>
          </cell>
          <cell r="X2719" t="str">
            <v/>
          </cell>
          <cell r="AB2719">
            <v>0</v>
          </cell>
          <cell r="AC2719">
            <v>0</v>
          </cell>
          <cell r="AD2719">
            <v>0</v>
          </cell>
          <cell r="AJ2719">
            <v>0</v>
          </cell>
          <cell r="AK2719">
            <v>0</v>
          </cell>
        </row>
        <row r="2720">
          <cell r="B2720" t="str">
            <v/>
          </cell>
          <cell r="H2720" t="str">
            <v/>
          </cell>
          <cell r="J2720" t="str">
            <v/>
          </cell>
          <cell r="N2720" t="str">
            <v/>
          </cell>
          <cell r="O2720" t="str">
            <v/>
          </cell>
          <cell r="P2720" t="str">
            <v/>
          </cell>
          <cell r="Q2720" t="str">
            <v/>
          </cell>
          <cell r="T2720" t="str">
            <v/>
          </cell>
          <cell r="U2720" t="str">
            <v/>
          </cell>
          <cell r="W2720" t="str">
            <v/>
          </cell>
          <cell r="X2720" t="str">
            <v/>
          </cell>
          <cell r="AB2720">
            <v>0</v>
          </cell>
          <cell r="AC2720">
            <v>0</v>
          </cell>
          <cell r="AD2720">
            <v>0</v>
          </cell>
          <cell r="AJ2720">
            <v>0</v>
          </cell>
          <cell r="AK2720">
            <v>0</v>
          </cell>
        </row>
        <row r="2721">
          <cell r="B2721" t="str">
            <v/>
          </cell>
          <cell r="H2721" t="str">
            <v/>
          </cell>
          <cell r="J2721" t="str">
            <v/>
          </cell>
          <cell r="N2721" t="str">
            <v/>
          </cell>
          <cell r="O2721" t="str">
            <v/>
          </cell>
          <cell r="P2721" t="str">
            <v/>
          </cell>
          <cell r="Q2721" t="str">
            <v/>
          </cell>
          <cell r="T2721" t="str">
            <v/>
          </cell>
          <cell r="U2721" t="str">
            <v/>
          </cell>
          <cell r="W2721" t="str">
            <v/>
          </cell>
          <cell r="X2721" t="str">
            <v/>
          </cell>
          <cell r="AB2721">
            <v>0</v>
          </cell>
          <cell r="AC2721">
            <v>0</v>
          </cell>
          <cell r="AD2721">
            <v>0</v>
          </cell>
          <cell r="AJ2721">
            <v>0</v>
          </cell>
          <cell r="AK2721">
            <v>0</v>
          </cell>
        </row>
        <row r="2722">
          <cell r="B2722" t="str">
            <v/>
          </cell>
          <cell r="H2722" t="str">
            <v/>
          </cell>
          <cell r="J2722" t="str">
            <v/>
          </cell>
          <cell r="N2722" t="str">
            <v/>
          </cell>
          <cell r="O2722" t="str">
            <v/>
          </cell>
          <cell r="P2722" t="str">
            <v/>
          </cell>
          <cell r="Q2722" t="str">
            <v/>
          </cell>
          <cell r="T2722" t="str">
            <v/>
          </cell>
          <cell r="U2722" t="str">
            <v/>
          </cell>
          <cell r="W2722" t="str">
            <v/>
          </cell>
          <cell r="X2722" t="str">
            <v/>
          </cell>
          <cell r="AB2722">
            <v>0</v>
          </cell>
          <cell r="AC2722">
            <v>0</v>
          </cell>
          <cell r="AD2722">
            <v>0</v>
          </cell>
          <cell r="AJ2722">
            <v>0</v>
          </cell>
          <cell r="AK2722">
            <v>0</v>
          </cell>
        </row>
        <row r="2723">
          <cell r="B2723" t="str">
            <v/>
          </cell>
          <cell r="H2723" t="str">
            <v/>
          </cell>
          <cell r="J2723" t="str">
            <v/>
          </cell>
          <cell r="N2723" t="str">
            <v/>
          </cell>
          <cell r="O2723" t="str">
            <v/>
          </cell>
          <cell r="P2723" t="str">
            <v/>
          </cell>
          <cell r="Q2723" t="str">
            <v/>
          </cell>
          <cell r="T2723" t="str">
            <v/>
          </cell>
          <cell r="U2723" t="str">
            <v/>
          </cell>
          <cell r="W2723" t="str">
            <v/>
          </cell>
          <cell r="X2723" t="str">
            <v/>
          </cell>
          <cell r="AB2723">
            <v>0</v>
          </cell>
          <cell r="AC2723">
            <v>0</v>
          </cell>
          <cell r="AD2723">
            <v>0</v>
          </cell>
          <cell r="AJ2723">
            <v>0</v>
          </cell>
          <cell r="AK2723">
            <v>0</v>
          </cell>
        </row>
        <row r="2724">
          <cell r="B2724" t="str">
            <v/>
          </cell>
          <cell r="H2724" t="str">
            <v/>
          </cell>
          <cell r="J2724" t="str">
            <v/>
          </cell>
          <cell r="N2724" t="str">
            <v/>
          </cell>
          <cell r="O2724" t="str">
            <v/>
          </cell>
          <cell r="P2724" t="str">
            <v/>
          </cell>
          <cell r="Q2724" t="str">
            <v/>
          </cell>
          <cell r="T2724" t="str">
            <v/>
          </cell>
          <cell r="U2724" t="str">
            <v/>
          </cell>
          <cell r="W2724" t="str">
            <v/>
          </cell>
          <cell r="X2724" t="str">
            <v/>
          </cell>
          <cell r="AB2724">
            <v>0</v>
          </cell>
          <cell r="AC2724">
            <v>0</v>
          </cell>
          <cell r="AD2724">
            <v>0</v>
          </cell>
          <cell r="AJ2724">
            <v>0</v>
          </cell>
          <cell r="AK2724">
            <v>0</v>
          </cell>
        </row>
        <row r="2725">
          <cell r="B2725" t="str">
            <v/>
          </cell>
          <cell r="H2725" t="str">
            <v/>
          </cell>
          <cell r="J2725" t="str">
            <v/>
          </cell>
          <cell r="N2725" t="str">
            <v/>
          </cell>
          <cell r="O2725" t="str">
            <v/>
          </cell>
          <cell r="P2725" t="str">
            <v/>
          </cell>
          <cell r="Q2725" t="str">
            <v/>
          </cell>
          <cell r="T2725" t="str">
            <v/>
          </cell>
          <cell r="U2725" t="str">
            <v/>
          </cell>
          <cell r="W2725" t="str">
            <v/>
          </cell>
          <cell r="X2725" t="str">
            <v/>
          </cell>
          <cell r="AB2725">
            <v>0</v>
          </cell>
          <cell r="AC2725">
            <v>0</v>
          </cell>
          <cell r="AD2725">
            <v>0</v>
          </cell>
          <cell r="AJ2725">
            <v>0</v>
          </cell>
          <cell r="AK2725">
            <v>0</v>
          </cell>
        </row>
        <row r="2726">
          <cell r="B2726" t="str">
            <v/>
          </cell>
          <cell r="H2726" t="str">
            <v/>
          </cell>
          <cell r="J2726" t="str">
            <v/>
          </cell>
          <cell r="N2726" t="str">
            <v/>
          </cell>
          <cell r="O2726" t="str">
            <v/>
          </cell>
          <cell r="P2726" t="str">
            <v/>
          </cell>
          <cell r="Q2726" t="str">
            <v/>
          </cell>
          <cell r="T2726" t="str">
            <v/>
          </cell>
          <cell r="U2726" t="str">
            <v/>
          </cell>
          <cell r="W2726" t="str">
            <v/>
          </cell>
          <cell r="X2726" t="str">
            <v/>
          </cell>
          <cell r="AB2726">
            <v>0</v>
          </cell>
          <cell r="AC2726">
            <v>0</v>
          </cell>
          <cell r="AD2726">
            <v>0</v>
          </cell>
          <cell r="AJ2726">
            <v>0</v>
          </cell>
          <cell r="AK2726">
            <v>0</v>
          </cell>
        </row>
        <row r="2727">
          <cell r="B2727" t="str">
            <v/>
          </cell>
          <cell r="H2727" t="str">
            <v/>
          </cell>
          <cell r="J2727" t="str">
            <v/>
          </cell>
          <cell r="N2727" t="str">
            <v/>
          </cell>
          <cell r="O2727" t="str">
            <v/>
          </cell>
          <cell r="P2727" t="str">
            <v/>
          </cell>
          <cell r="Q2727" t="str">
            <v/>
          </cell>
          <cell r="T2727" t="str">
            <v/>
          </cell>
          <cell r="U2727" t="str">
            <v/>
          </cell>
          <cell r="W2727" t="str">
            <v/>
          </cell>
          <cell r="X2727" t="str">
            <v/>
          </cell>
          <cell r="AB2727">
            <v>0</v>
          </cell>
          <cell r="AC2727">
            <v>0</v>
          </cell>
          <cell r="AD2727">
            <v>0</v>
          </cell>
          <cell r="AJ2727">
            <v>0</v>
          </cell>
          <cell r="AK2727">
            <v>0</v>
          </cell>
        </row>
        <row r="2728">
          <cell r="B2728" t="str">
            <v/>
          </cell>
          <cell r="H2728" t="str">
            <v/>
          </cell>
          <cell r="J2728" t="str">
            <v/>
          </cell>
          <cell r="N2728" t="str">
            <v/>
          </cell>
          <cell r="O2728" t="str">
            <v/>
          </cell>
          <cell r="P2728" t="str">
            <v/>
          </cell>
          <cell r="Q2728" t="str">
            <v/>
          </cell>
          <cell r="T2728" t="str">
            <v/>
          </cell>
          <cell r="U2728" t="str">
            <v/>
          </cell>
          <cell r="W2728" t="str">
            <v/>
          </cell>
          <cell r="X2728" t="str">
            <v/>
          </cell>
          <cell r="AB2728">
            <v>0</v>
          </cell>
          <cell r="AC2728">
            <v>0</v>
          </cell>
          <cell r="AD2728">
            <v>0</v>
          </cell>
          <cell r="AJ2728">
            <v>0</v>
          </cell>
          <cell r="AK2728">
            <v>0</v>
          </cell>
        </row>
        <row r="2729">
          <cell r="B2729" t="str">
            <v/>
          </cell>
          <cell r="H2729" t="str">
            <v/>
          </cell>
          <cell r="J2729" t="str">
            <v/>
          </cell>
          <cell r="N2729" t="str">
            <v/>
          </cell>
          <cell r="O2729" t="str">
            <v/>
          </cell>
          <cell r="P2729" t="str">
            <v/>
          </cell>
          <cell r="Q2729" t="str">
            <v/>
          </cell>
          <cell r="T2729" t="str">
            <v/>
          </cell>
          <cell r="U2729" t="str">
            <v/>
          </cell>
          <cell r="W2729" t="str">
            <v/>
          </cell>
          <cell r="X2729" t="str">
            <v/>
          </cell>
          <cell r="AB2729">
            <v>0</v>
          </cell>
          <cell r="AC2729">
            <v>0</v>
          </cell>
          <cell r="AD2729">
            <v>0</v>
          </cell>
          <cell r="AJ2729">
            <v>0</v>
          </cell>
          <cell r="AK2729">
            <v>0</v>
          </cell>
        </row>
        <row r="2730">
          <cell r="B2730" t="str">
            <v/>
          </cell>
          <cell r="H2730" t="str">
            <v/>
          </cell>
          <cell r="J2730" t="str">
            <v/>
          </cell>
          <cell r="N2730" t="str">
            <v/>
          </cell>
          <cell r="O2730" t="str">
            <v/>
          </cell>
          <cell r="P2730" t="str">
            <v/>
          </cell>
          <cell r="Q2730" t="str">
            <v/>
          </cell>
          <cell r="T2730" t="str">
            <v/>
          </cell>
          <cell r="U2730" t="str">
            <v/>
          </cell>
          <cell r="W2730" t="str">
            <v/>
          </cell>
          <cell r="X2730" t="str">
            <v/>
          </cell>
          <cell r="AB2730">
            <v>0</v>
          </cell>
          <cell r="AC2730">
            <v>0</v>
          </cell>
          <cell r="AD2730">
            <v>0</v>
          </cell>
          <cell r="AJ2730">
            <v>0</v>
          </cell>
          <cell r="AK2730">
            <v>0</v>
          </cell>
        </row>
        <row r="2731">
          <cell r="B2731" t="str">
            <v/>
          </cell>
          <cell r="H2731" t="str">
            <v/>
          </cell>
          <cell r="J2731" t="str">
            <v/>
          </cell>
          <cell r="N2731" t="str">
            <v/>
          </cell>
          <cell r="O2731" t="str">
            <v/>
          </cell>
          <cell r="P2731" t="str">
            <v/>
          </cell>
          <cell r="Q2731" t="str">
            <v/>
          </cell>
          <cell r="T2731" t="str">
            <v/>
          </cell>
          <cell r="U2731" t="str">
            <v/>
          </cell>
          <cell r="W2731" t="str">
            <v/>
          </cell>
          <cell r="X2731" t="str">
            <v/>
          </cell>
          <cell r="AB2731">
            <v>0</v>
          </cell>
          <cell r="AC2731">
            <v>0</v>
          </cell>
          <cell r="AD2731">
            <v>0</v>
          </cell>
          <cell r="AJ2731">
            <v>0</v>
          </cell>
          <cell r="AK2731">
            <v>0</v>
          </cell>
        </row>
        <row r="2732">
          <cell r="B2732" t="str">
            <v/>
          </cell>
          <cell r="H2732" t="str">
            <v/>
          </cell>
          <cell r="J2732" t="str">
            <v/>
          </cell>
          <cell r="N2732" t="str">
            <v/>
          </cell>
          <cell r="O2732" t="str">
            <v/>
          </cell>
          <cell r="P2732" t="str">
            <v/>
          </cell>
          <cell r="Q2732" t="str">
            <v/>
          </cell>
          <cell r="T2732" t="str">
            <v/>
          </cell>
          <cell r="U2732" t="str">
            <v/>
          </cell>
          <cell r="W2732" t="str">
            <v/>
          </cell>
          <cell r="X2732" t="str">
            <v/>
          </cell>
          <cell r="AB2732">
            <v>0</v>
          </cell>
          <cell r="AC2732">
            <v>0</v>
          </cell>
          <cell r="AD2732">
            <v>0</v>
          </cell>
          <cell r="AJ2732">
            <v>0</v>
          </cell>
          <cell r="AK2732">
            <v>0</v>
          </cell>
        </row>
        <row r="2733">
          <cell r="B2733" t="str">
            <v/>
          </cell>
          <cell r="H2733" t="str">
            <v/>
          </cell>
          <cell r="J2733" t="str">
            <v/>
          </cell>
          <cell r="N2733" t="str">
            <v/>
          </cell>
          <cell r="O2733" t="str">
            <v/>
          </cell>
          <cell r="P2733" t="str">
            <v/>
          </cell>
          <cell r="Q2733" t="str">
            <v/>
          </cell>
          <cell r="T2733" t="str">
            <v/>
          </cell>
          <cell r="U2733" t="str">
            <v/>
          </cell>
          <cell r="W2733" t="str">
            <v/>
          </cell>
          <cell r="X2733" t="str">
            <v/>
          </cell>
          <cell r="AB2733">
            <v>0</v>
          </cell>
          <cell r="AC2733">
            <v>0</v>
          </cell>
          <cell r="AD2733">
            <v>0</v>
          </cell>
          <cell r="AJ2733">
            <v>0</v>
          </cell>
          <cell r="AK2733">
            <v>0</v>
          </cell>
        </row>
        <row r="2734">
          <cell r="B2734" t="str">
            <v/>
          </cell>
          <cell r="H2734" t="str">
            <v/>
          </cell>
          <cell r="J2734" t="str">
            <v/>
          </cell>
          <cell r="N2734" t="str">
            <v/>
          </cell>
          <cell r="O2734" t="str">
            <v/>
          </cell>
          <cell r="P2734" t="str">
            <v/>
          </cell>
          <cell r="Q2734" t="str">
            <v/>
          </cell>
          <cell r="T2734" t="str">
            <v/>
          </cell>
          <cell r="U2734" t="str">
            <v/>
          </cell>
          <cell r="W2734" t="str">
            <v/>
          </cell>
          <cell r="X2734" t="str">
            <v/>
          </cell>
          <cell r="AB2734">
            <v>0</v>
          </cell>
          <cell r="AC2734">
            <v>0</v>
          </cell>
          <cell r="AD2734">
            <v>0</v>
          </cell>
          <cell r="AJ2734">
            <v>0</v>
          </cell>
          <cell r="AK2734">
            <v>0</v>
          </cell>
        </row>
        <row r="2735">
          <cell r="B2735" t="str">
            <v/>
          </cell>
          <cell r="H2735" t="str">
            <v/>
          </cell>
          <cell r="J2735" t="str">
            <v/>
          </cell>
          <cell r="N2735" t="str">
            <v/>
          </cell>
          <cell r="O2735" t="str">
            <v/>
          </cell>
          <cell r="P2735" t="str">
            <v/>
          </cell>
          <cell r="Q2735" t="str">
            <v/>
          </cell>
          <cell r="T2735" t="str">
            <v/>
          </cell>
          <cell r="U2735" t="str">
            <v/>
          </cell>
          <cell r="W2735" t="str">
            <v/>
          </cell>
          <cell r="X2735" t="str">
            <v/>
          </cell>
          <cell r="AB2735">
            <v>0</v>
          </cell>
          <cell r="AC2735">
            <v>0</v>
          </cell>
          <cell r="AD2735">
            <v>0</v>
          </cell>
          <cell r="AJ2735">
            <v>0</v>
          </cell>
          <cell r="AK2735">
            <v>0</v>
          </cell>
        </row>
        <row r="2736">
          <cell r="B2736" t="str">
            <v/>
          </cell>
          <cell r="H2736" t="str">
            <v/>
          </cell>
          <cell r="J2736" t="str">
            <v/>
          </cell>
          <cell r="N2736" t="str">
            <v/>
          </cell>
          <cell r="O2736" t="str">
            <v/>
          </cell>
          <cell r="P2736" t="str">
            <v/>
          </cell>
          <cell r="Q2736" t="str">
            <v/>
          </cell>
          <cell r="T2736" t="str">
            <v/>
          </cell>
          <cell r="U2736" t="str">
            <v/>
          </cell>
          <cell r="W2736" t="str">
            <v/>
          </cell>
          <cell r="X2736" t="str">
            <v/>
          </cell>
          <cell r="AB2736">
            <v>0</v>
          </cell>
          <cell r="AC2736">
            <v>0</v>
          </cell>
          <cell r="AD2736">
            <v>0</v>
          </cell>
          <cell r="AJ2736">
            <v>0</v>
          </cell>
          <cell r="AK2736">
            <v>0</v>
          </cell>
        </row>
        <row r="2737">
          <cell r="B2737" t="str">
            <v/>
          </cell>
          <cell r="H2737" t="str">
            <v/>
          </cell>
          <cell r="J2737" t="str">
            <v/>
          </cell>
          <cell r="N2737" t="str">
            <v/>
          </cell>
          <cell r="O2737" t="str">
            <v/>
          </cell>
          <cell r="P2737" t="str">
            <v/>
          </cell>
          <cell r="Q2737" t="str">
            <v/>
          </cell>
          <cell r="T2737" t="str">
            <v/>
          </cell>
          <cell r="U2737" t="str">
            <v/>
          </cell>
          <cell r="W2737" t="str">
            <v/>
          </cell>
          <cell r="X2737" t="str">
            <v/>
          </cell>
          <cell r="AB2737">
            <v>0</v>
          </cell>
          <cell r="AC2737">
            <v>0</v>
          </cell>
          <cell r="AD2737">
            <v>0</v>
          </cell>
          <cell r="AJ2737">
            <v>0</v>
          </cell>
          <cell r="AK2737">
            <v>0</v>
          </cell>
        </row>
        <row r="2738">
          <cell r="B2738" t="str">
            <v/>
          </cell>
          <cell r="H2738" t="str">
            <v/>
          </cell>
          <cell r="J2738" t="str">
            <v/>
          </cell>
          <cell r="N2738" t="str">
            <v/>
          </cell>
          <cell r="O2738" t="str">
            <v/>
          </cell>
          <cell r="P2738" t="str">
            <v/>
          </cell>
          <cell r="Q2738" t="str">
            <v/>
          </cell>
          <cell r="T2738" t="str">
            <v/>
          </cell>
          <cell r="U2738" t="str">
            <v/>
          </cell>
          <cell r="W2738" t="str">
            <v/>
          </cell>
          <cell r="X2738" t="str">
            <v/>
          </cell>
          <cell r="AB2738">
            <v>0</v>
          </cell>
          <cell r="AC2738">
            <v>0</v>
          </cell>
          <cell r="AD2738">
            <v>0</v>
          </cell>
          <cell r="AJ2738">
            <v>0</v>
          </cell>
          <cell r="AK2738">
            <v>0</v>
          </cell>
        </row>
        <row r="2739">
          <cell r="B2739" t="str">
            <v/>
          </cell>
          <cell r="H2739" t="str">
            <v/>
          </cell>
          <cell r="J2739" t="str">
            <v/>
          </cell>
          <cell r="N2739" t="str">
            <v/>
          </cell>
          <cell r="O2739" t="str">
            <v/>
          </cell>
          <cell r="P2739" t="str">
            <v/>
          </cell>
          <cell r="Q2739" t="str">
            <v/>
          </cell>
          <cell r="T2739" t="str">
            <v/>
          </cell>
          <cell r="U2739" t="str">
            <v/>
          </cell>
          <cell r="W2739" t="str">
            <v/>
          </cell>
          <cell r="X2739" t="str">
            <v/>
          </cell>
          <cell r="AB2739">
            <v>0</v>
          </cell>
          <cell r="AC2739">
            <v>0</v>
          </cell>
          <cell r="AD2739">
            <v>0</v>
          </cell>
          <cell r="AJ2739">
            <v>0</v>
          </cell>
          <cell r="AK2739">
            <v>0</v>
          </cell>
        </row>
        <row r="2740">
          <cell r="B2740" t="str">
            <v/>
          </cell>
          <cell r="H2740" t="str">
            <v/>
          </cell>
          <cell r="J2740" t="str">
            <v/>
          </cell>
          <cell r="N2740" t="str">
            <v/>
          </cell>
          <cell r="O2740" t="str">
            <v/>
          </cell>
          <cell r="P2740" t="str">
            <v/>
          </cell>
          <cell r="Q2740" t="str">
            <v/>
          </cell>
          <cell r="T2740" t="str">
            <v/>
          </cell>
          <cell r="U2740" t="str">
            <v/>
          </cell>
          <cell r="W2740" t="str">
            <v/>
          </cell>
          <cell r="X2740" t="str">
            <v/>
          </cell>
          <cell r="AB2740">
            <v>0</v>
          </cell>
          <cell r="AC2740">
            <v>0</v>
          </cell>
          <cell r="AD2740">
            <v>0</v>
          </cell>
          <cell r="AJ2740">
            <v>0</v>
          </cell>
          <cell r="AK2740">
            <v>0</v>
          </cell>
        </row>
        <row r="2741">
          <cell r="B2741" t="str">
            <v/>
          </cell>
          <cell r="H2741" t="str">
            <v/>
          </cell>
          <cell r="J2741" t="str">
            <v/>
          </cell>
          <cell r="N2741" t="str">
            <v/>
          </cell>
          <cell r="O2741" t="str">
            <v/>
          </cell>
          <cell r="P2741" t="str">
            <v/>
          </cell>
          <cell r="Q2741" t="str">
            <v/>
          </cell>
          <cell r="T2741" t="str">
            <v/>
          </cell>
          <cell r="U2741" t="str">
            <v/>
          </cell>
          <cell r="W2741" t="str">
            <v/>
          </cell>
          <cell r="X2741" t="str">
            <v/>
          </cell>
          <cell r="AB2741">
            <v>0</v>
          </cell>
          <cell r="AC2741">
            <v>0</v>
          </cell>
          <cell r="AD2741">
            <v>0</v>
          </cell>
          <cell r="AJ2741">
            <v>0</v>
          </cell>
          <cell r="AK2741">
            <v>0</v>
          </cell>
        </row>
        <row r="2742">
          <cell r="B2742" t="str">
            <v/>
          </cell>
          <cell r="H2742" t="str">
            <v/>
          </cell>
          <cell r="J2742" t="str">
            <v/>
          </cell>
          <cell r="N2742" t="str">
            <v/>
          </cell>
          <cell r="O2742" t="str">
            <v/>
          </cell>
          <cell r="P2742" t="str">
            <v/>
          </cell>
          <cell r="Q2742" t="str">
            <v/>
          </cell>
          <cell r="T2742" t="str">
            <v/>
          </cell>
          <cell r="U2742" t="str">
            <v/>
          </cell>
          <cell r="W2742" t="str">
            <v/>
          </cell>
          <cell r="X2742" t="str">
            <v/>
          </cell>
          <cell r="AB2742">
            <v>0</v>
          </cell>
          <cell r="AC2742">
            <v>0</v>
          </cell>
          <cell r="AD2742">
            <v>0</v>
          </cell>
          <cell r="AJ2742">
            <v>0</v>
          </cell>
          <cell r="AK2742">
            <v>0</v>
          </cell>
        </row>
        <row r="2743">
          <cell r="B2743" t="str">
            <v/>
          </cell>
          <cell r="H2743" t="str">
            <v/>
          </cell>
          <cell r="J2743" t="str">
            <v/>
          </cell>
          <cell r="N2743" t="str">
            <v/>
          </cell>
          <cell r="O2743" t="str">
            <v/>
          </cell>
          <cell r="P2743" t="str">
            <v/>
          </cell>
          <cell r="Q2743" t="str">
            <v/>
          </cell>
          <cell r="T2743" t="str">
            <v/>
          </cell>
          <cell r="U2743" t="str">
            <v/>
          </cell>
          <cell r="W2743" t="str">
            <v/>
          </cell>
          <cell r="X2743" t="str">
            <v/>
          </cell>
          <cell r="AB2743">
            <v>0</v>
          </cell>
          <cell r="AC2743">
            <v>0</v>
          </cell>
          <cell r="AD2743">
            <v>0</v>
          </cell>
          <cell r="AJ2743">
            <v>0</v>
          </cell>
          <cell r="AK2743">
            <v>0</v>
          </cell>
        </row>
        <row r="2744">
          <cell r="B2744" t="str">
            <v/>
          </cell>
          <cell r="H2744" t="str">
            <v/>
          </cell>
          <cell r="J2744" t="str">
            <v/>
          </cell>
          <cell r="N2744" t="str">
            <v/>
          </cell>
          <cell r="O2744" t="str">
            <v/>
          </cell>
          <cell r="P2744" t="str">
            <v/>
          </cell>
          <cell r="Q2744" t="str">
            <v/>
          </cell>
          <cell r="T2744" t="str">
            <v/>
          </cell>
          <cell r="U2744" t="str">
            <v/>
          </cell>
          <cell r="W2744" t="str">
            <v/>
          </cell>
          <cell r="X2744" t="str">
            <v/>
          </cell>
          <cell r="AB2744">
            <v>0</v>
          </cell>
          <cell r="AC2744">
            <v>0</v>
          </cell>
          <cell r="AD2744">
            <v>0</v>
          </cell>
          <cell r="AJ2744">
            <v>0</v>
          </cell>
          <cell r="AK2744">
            <v>0</v>
          </cell>
        </row>
        <row r="2745">
          <cell r="B2745" t="str">
            <v/>
          </cell>
          <cell r="H2745" t="str">
            <v/>
          </cell>
          <cell r="J2745" t="str">
            <v/>
          </cell>
          <cell r="N2745" t="str">
            <v/>
          </cell>
          <cell r="O2745" t="str">
            <v/>
          </cell>
          <cell r="P2745" t="str">
            <v/>
          </cell>
          <cell r="Q2745" t="str">
            <v/>
          </cell>
          <cell r="T2745" t="str">
            <v/>
          </cell>
          <cell r="U2745" t="str">
            <v/>
          </cell>
          <cell r="W2745" t="str">
            <v/>
          </cell>
          <cell r="X2745" t="str">
            <v/>
          </cell>
          <cell r="AB2745">
            <v>0</v>
          </cell>
          <cell r="AC2745">
            <v>0</v>
          </cell>
          <cell r="AD2745">
            <v>0</v>
          </cell>
          <cell r="AJ2745">
            <v>0</v>
          </cell>
          <cell r="AK2745">
            <v>0</v>
          </cell>
        </row>
        <row r="2746">
          <cell r="B2746" t="str">
            <v/>
          </cell>
          <cell r="H2746" t="str">
            <v/>
          </cell>
          <cell r="J2746" t="str">
            <v/>
          </cell>
          <cell r="N2746" t="str">
            <v/>
          </cell>
          <cell r="O2746" t="str">
            <v/>
          </cell>
          <cell r="P2746" t="str">
            <v/>
          </cell>
          <cell r="Q2746" t="str">
            <v/>
          </cell>
          <cell r="T2746" t="str">
            <v/>
          </cell>
          <cell r="U2746" t="str">
            <v/>
          </cell>
          <cell r="W2746" t="str">
            <v/>
          </cell>
          <cell r="X2746" t="str">
            <v/>
          </cell>
          <cell r="AB2746">
            <v>0</v>
          </cell>
          <cell r="AC2746">
            <v>0</v>
          </cell>
          <cell r="AD2746">
            <v>0</v>
          </cell>
          <cell r="AJ2746">
            <v>0</v>
          </cell>
          <cell r="AK2746">
            <v>0</v>
          </cell>
        </row>
        <row r="2747">
          <cell r="B2747" t="str">
            <v/>
          </cell>
          <cell r="H2747" t="str">
            <v/>
          </cell>
          <cell r="J2747" t="str">
            <v/>
          </cell>
          <cell r="N2747" t="str">
            <v/>
          </cell>
          <cell r="O2747" t="str">
            <v/>
          </cell>
          <cell r="P2747" t="str">
            <v/>
          </cell>
          <cell r="Q2747" t="str">
            <v/>
          </cell>
          <cell r="T2747" t="str">
            <v/>
          </cell>
          <cell r="U2747" t="str">
            <v/>
          </cell>
          <cell r="W2747" t="str">
            <v/>
          </cell>
          <cell r="X2747" t="str">
            <v/>
          </cell>
          <cell r="AB2747">
            <v>0</v>
          </cell>
          <cell r="AC2747">
            <v>0</v>
          </cell>
          <cell r="AD2747">
            <v>0</v>
          </cell>
          <cell r="AJ2747">
            <v>0</v>
          </cell>
          <cell r="AK2747">
            <v>0</v>
          </cell>
        </row>
        <row r="2748">
          <cell r="B2748" t="str">
            <v/>
          </cell>
          <cell r="H2748" t="str">
            <v/>
          </cell>
          <cell r="J2748" t="str">
            <v/>
          </cell>
          <cell r="N2748" t="str">
            <v/>
          </cell>
          <cell r="O2748" t="str">
            <v/>
          </cell>
          <cell r="P2748" t="str">
            <v/>
          </cell>
          <cell r="Q2748" t="str">
            <v/>
          </cell>
          <cell r="T2748" t="str">
            <v/>
          </cell>
          <cell r="U2748" t="str">
            <v/>
          </cell>
          <cell r="W2748" t="str">
            <v/>
          </cell>
          <cell r="X2748" t="str">
            <v/>
          </cell>
          <cell r="AB2748">
            <v>0</v>
          </cell>
          <cell r="AC2748">
            <v>0</v>
          </cell>
          <cell r="AD2748">
            <v>0</v>
          </cell>
          <cell r="AJ2748">
            <v>0</v>
          </cell>
          <cell r="AK2748">
            <v>0</v>
          </cell>
        </row>
        <row r="2749">
          <cell r="B2749" t="str">
            <v/>
          </cell>
          <cell r="H2749" t="str">
            <v/>
          </cell>
          <cell r="J2749" t="str">
            <v/>
          </cell>
          <cell r="N2749" t="str">
            <v/>
          </cell>
          <cell r="O2749" t="str">
            <v/>
          </cell>
          <cell r="P2749" t="str">
            <v/>
          </cell>
          <cell r="Q2749" t="str">
            <v/>
          </cell>
          <cell r="T2749" t="str">
            <v/>
          </cell>
          <cell r="U2749" t="str">
            <v/>
          </cell>
          <cell r="W2749" t="str">
            <v/>
          </cell>
          <cell r="X2749" t="str">
            <v/>
          </cell>
          <cell r="AB2749">
            <v>0</v>
          </cell>
          <cell r="AC2749">
            <v>0</v>
          </cell>
          <cell r="AD2749">
            <v>0</v>
          </cell>
          <cell r="AJ2749">
            <v>0</v>
          </cell>
          <cell r="AK2749">
            <v>0</v>
          </cell>
        </row>
        <row r="2750">
          <cell r="B2750" t="str">
            <v/>
          </cell>
          <cell r="H2750" t="str">
            <v/>
          </cell>
          <cell r="J2750" t="str">
            <v/>
          </cell>
          <cell r="N2750" t="str">
            <v/>
          </cell>
          <cell r="O2750" t="str">
            <v/>
          </cell>
          <cell r="P2750" t="str">
            <v/>
          </cell>
          <cell r="Q2750" t="str">
            <v/>
          </cell>
          <cell r="T2750" t="str">
            <v/>
          </cell>
          <cell r="U2750" t="str">
            <v/>
          </cell>
          <cell r="W2750" t="str">
            <v/>
          </cell>
          <cell r="X2750" t="str">
            <v/>
          </cell>
          <cell r="AB2750">
            <v>0</v>
          </cell>
          <cell r="AC2750">
            <v>0</v>
          </cell>
          <cell r="AD2750">
            <v>0</v>
          </cell>
          <cell r="AJ2750">
            <v>0</v>
          </cell>
          <cell r="AK2750">
            <v>0</v>
          </cell>
        </row>
        <row r="2751">
          <cell r="B2751" t="str">
            <v/>
          </cell>
          <cell r="H2751" t="str">
            <v/>
          </cell>
          <cell r="J2751" t="str">
            <v/>
          </cell>
          <cell r="N2751" t="str">
            <v/>
          </cell>
          <cell r="O2751" t="str">
            <v/>
          </cell>
          <cell r="P2751" t="str">
            <v/>
          </cell>
          <cell r="Q2751" t="str">
            <v/>
          </cell>
          <cell r="T2751" t="str">
            <v/>
          </cell>
          <cell r="U2751" t="str">
            <v/>
          </cell>
          <cell r="W2751" t="str">
            <v/>
          </cell>
          <cell r="X2751" t="str">
            <v/>
          </cell>
          <cell r="AB2751">
            <v>0</v>
          </cell>
          <cell r="AC2751">
            <v>0</v>
          </cell>
          <cell r="AD2751">
            <v>0</v>
          </cell>
          <cell r="AJ2751">
            <v>0</v>
          </cell>
          <cell r="AK2751">
            <v>0</v>
          </cell>
        </row>
        <row r="2752">
          <cell r="B2752" t="str">
            <v/>
          </cell>
          <cell r="H2752" t="str">
            <v/>
          </cell>
          <cell r="J2752" t="str">
            <v/>
          </cell>
          <cell r="N2752" t="str">
            <v/>
          </cell>
          <cell r="O2752" t="str">
            <v/>
          </cell>
          <cell r="P2752" t="str">
            <v/>
          </cell>
          <cell r="Q2752" t="str">
            <v/>
          </cell>
          <cell r="T2752" t="str">
            <v/>
          </cell>
          <cell r="U2752" t="str">
            <v/>
          </cell>
          <cell r="W2752" t="str">
            <v/>
          </cell>
          <cell r="X2752" t="str">
            <v/>
          </cell>
          <cell r="AB2752">
            <v>0</v>
          </cell>
          <cell r="AC2752">
            <v>0</v>
          </cell>
          <cell r="AD2752">
            <v>0</v>
          </cell>
          <cell r="AJ2752">
            <v>0</v>
          </cell>
          <cell r="AK2752">
            <v>0</v>
          </cell>
        </row>
        <row r="2753">
          <cell r="B2753" t="str">
            <v/>
          </cell>
          <cell r="H2753" t="str">
            <v/>
          </cell>
          <cell r="J2753" t="str">
            <v/>
          </cell>
          <cell r="N2753" t="str">
            <v/>
          </cell>
          <cell r="O2753" t="str">
            <v/>
          </cell>
          <cell r="P2753" t="str">
            <v/>
          </cell>
          <cell r="Q2753" t="str">
            <v/>
          </cell>
          <cell r="T2753" t="str">
            <v/>
          </cell>
          <cell r="U2753" t="str">
            <v/>
          </cell>
          <cell r="W2753" t="str">
            <v/>
          </cell>
          <cell r="X2753" t="str">
            <v/>
          </cell>
          <cell r="AB2753">
            <v>0</v>
          </cell>
          <cell r="AC2753">
            <v>0</v>
          </cell>
          <cell r="AD2753">
            <v>0</v>
          </cell>
          <cell r="AJ2753">
            <v>0</v>
          </cell>
          <cell r="AK2753">
            <v>0</v>
          </cell>
        </row>
        <row r="2754">
          <cell r="B2754" t="str">
            <v/>
          </cell>
          <cell r="H2754" t="str">
            <v/>
          </cell>
          <cell r="J2754" t="str">
            <v/>
          </cell>
          <cell r="N2754" t="str">
            <v/>
          </cell>
          <cell r="O2754" t="str">
            <v/>
          </cell>
          <cell r="P2754" t="str">
            <v/>
          </cell>
          <cell r="Q2754" t="str">
            <v/>
          </cell>
          <cell r="T2754" t="str">
            <v/>
          </cell>
          <cell r="U2754" t="str">
            <v/>
          </cell>
          <cell r="W2754" t="str">
            <v/>
          </cell>
          <cell r="X2754" t="str">
            <v/>
          </cell>
          <cell r="AB2754">
            <v>0</v>
          </cell>
          <cell r="AC2754">
            <v>0</v>
          </cell>
          <cell r="AD2754">
            <v>0</v>
          </cell>
          <cell r="AJ2754">
            <v>0</v>
          </cell>
          <cell r="AK2754">
            <v>0</v>
          </cell>
        </row>
        <row r="2755">
          <cell r="B2755" t="str">
            <v/>
          </cell>
          <cell r="H2755" t="str">
            <v/>
          </cell>
          <cell r="J2755" t="str">
            <v/>
          </cell>
          <cell r="N2755" t="str">
            <v/>
          </cell>
          <cell r="O2755" t="str">
            <v/>
          </cell>
          <cell r="P2755" t="str">
            <v/>
          </cell>
          <cell r="Q2755" t="str">
            <v/>
          </cell>
          <cell r="T2755" t="str">
            <v/>
          </cell>
          <cell r="U2755" t="str">
            <v/>
          </cell>
          <cell r="W2755" t="str">
            <v/>
          </cell>
          <cell r="X2755" t="str">
            <v/>
          </cell>
          <cell r="AB2755">
            <v>0</v>
          </cell>
          <cell r="AC2755">
            <v>0</v>
          </cell>
          <cell r="AD2755">
            <v>0</v>
          </cell>
          <cell r="AJ2755">
            <v>0</v>
          </cell>
          <cell r="AK2755">
            <v>0</v>
          </cell>
        </row>
        <row r="2756">
          <cell r="B2756" t="str">
            <v/>
          </cell>
          <cell r="H2756" t="str">
            <v/>
          </cell>
          <cell r="J2756" t="str">
            <v/>
          </cell>
          <cell r="N2756" t="str">
            <v/>
          </cell>
          <cell r="O2756" t="str">
            <v/>
          </cell>
          <cell r="P2756" t="str">
            <v/>
          </cell>
          <cell r="Q2756" t="str">
            <v/>
          </cell>
          <cell r="T2756" t="str">
            <v/>
          </cell>
          <cell r="U2756" t="str">
            <v/>
          </cell>
          <cell r="W2756" t="str">
            <v/>
          </cell>
          <cell r="X2756" t="str">
            <v/>
          </cell>
          <cell r="AB2756">
            <v>0</v>
          </cell>
          <cell r="AC2756">
            <v>0</v>
          </cell>
          <cell r="AD2756">
            <v>0</v>
          </cell>
          <cell r="AJ2756">
            <v>0</v>
          </cell>
          <cell r="AK2756">
            <v>0</v>
          </cell>
        </row>
        <row r="2757">
          <cell r="B2757" t="str">
            <v/>
          </cell>
          <cell r="H2757" t="str">
            <v/>
          </cell>
          <cell r="J2757" t="str">
            <v/>
          </cell>
          <cell r="N2757" t="str">
            <v/>
          </cell>
          <cell r="O2757" t="str">
            <v/>
          </cell>
          <cell r="P2757" t="str">
            <v/>
          </cell>
          <cell r="Q2757" t="str">
            <v/>
          </cell>
          <cell r="T2757" t="str">
            <v/>
          </cell>
          <cell r="U2757" t="str">
            <v/>
          </cell>
          <cell r="W2757" t="str">
            <v/>
          </cell>
          <cell r="X2757" t="str">
            <v/>
          </cell>
          <cell r="AB2757">
            <v>0</v>
          </cell>
          <cell r="AC2757">
            <v>0</v>
          </cell>
          <cell r="AD2757">
            <v>0</v>
          </cell>
          <cell r="AJ2757">
            <v>0</v>
          </cell>
          <cell r="AK2757">
            <v>0</v>
          </cell>
        </row>
        <row r="2758">
          <cell r="B2758" t="str">
            <v/>
          </cell>
          <cell r="H2758" t="str">
            <v/>
          </cell>
          <cell r="J2758" t="str">
            <v/>
          </cell>
          <cell r="N2758" t="str">
            <v/>
          </cell>
          <cell r="O2758" t="str">
            <v/>
          </cell>
          <cell r="P2758" t="str">
            <v/>
          </cell>
          <cell r="Q2758" t="str">
            <v/>
          </cell>
          <cell r="T2758" t="str">
            <v/>
          </cell>
          <cell r="U2758" t="str">
            <v/>
          </cell>
          <cell r="W2758" t="str">
            <v/>
          </cell>
          <cell r="X2758" t="str">
            <v/>
          </cell>
          <cell r="AB2758">
            <v>0</v>
          </cell>
          <cell r="AC2758">
            <v>0</v>
          </cell>
          <cell r="AD2758">
            <v>0</v>
          </cell>
          <cell r="AJ2758">
            <v>0</v>
          </cell>
          <cell r="AK2758">
            <v>0</v>
          </cell>
        </row>
        <row r="2759">
          <cell r="B2759" t="str">
            <v/>
          </cell>
          <cell r="H2759" t="str">
            <v/>
          </cell>
          <cell r="J2759" t="str">
            <v/>
          </cell>
          <cell r="N2759" t="str">
            <v/>
          </cell>
          <cell r="O2759" t="str">
            <v/>
          </cell>
          <cell r="P2759" t="str">
            <v/>
          </cell>
          <cell r="Q2759" t="str">
            <v/>
          </cell>
          <cell r="T2759" t="str">
            <v/>
          </cell>
          <cell r="U2759" t="str">
            <v/>
          </cell>
          <cell r="W2759" t="str">
            <v/>
          </cell>
          <cell r="X2759" t="str">
            <v/>
          </cell>
          <cell r="AB2759">
            <v>0</v>
          </cell>
          <cell r="AC2759">
            <v>0</v>
          </cell>
          <cell r="AD2759">
            <v>0</v>
          </cell>
          <cell r="AJ2759">
            <v>0</v>
          </cell>
          <cell r="AK2759">
            <v>0</v>
          </cell>
        </row>
        <row r="2760">
          <cell r="B2760" t="str">
            <v/>
          </cell>
          <cell r="H2760" t="str">
            <v/>
          </cell>
          <cell r="J2760" t="str">
            <v/>
          </cell>
          <cell r="N2760" t="str">
            <v/>
          </cell>
          <cell r="O2760" t="str">
            <v/>
          </cell>
          <cell r="P2760" t="str">
            <v/>
          </cell>
          <cell r="Q2760" t="str">
            <v/>
          </cell>
          <cell r="T2760" t="str">
            <v/>
          </cell>
          <cell r="U2760" t="str">
            <v/>
          </cell>
          <cell r="W2760" t="str">
            <v/>
          </cell>
          <cell r="X2760" t="str">
            <v/>
          </cell>
          <cell r="AB2760">
            <v>0</v>
          </cell>
          <cell r="AC2760">
            <v>0</v>
          </cell>
          <cell r="AD2760">
            <v>0</v>
          </cell>
          <cell r="AJ2760">
            <v>0</v>
          </cell>
          <cell r="AK2760">
            <v>0</v>
          </cell>
        </row>
        <row r="2761">
          <cell r="B2761" t="str">
            <v/>
          </cell>
          <cell r="H2761" t="str">
            <v/>
          </cell>
          <cell r="J2761" t="str">
            <v/>
          </cell>
          <cell r="N2761" t="str">
            <v/>
          </cell>
          <cell r="O2761" t="str">
            <v/>
          </cell>
          <cell r="P2761" t="str">
            <v/>
          </cell>
          <cell r="Q2761" t="str">
            <v/>
          </cell>
          <cell r="T2761" t="str">
            <v/>
          </cell>
          <cell r="U2761" t="str">
            <v/>
          </cell>
          <cell r="W2761" t="str">
            <v/>
          </cell>
          <cell r="X2761" t="str">
            <v/>
          </cell>
          <cell r="AB2761">
            <v>0</v>
          </cell>
          <cell r="AC2761">
            <v>0</v>
          </cell>
          <cell r="AD2761">
            <v>0</v>
          </cell>
          <cell r="AJ2761">
            <v>0</v>
          </cell>
          <cell r="AK2761">
            <v>0</v>
          </cell>
        </row>
        <row r="2762">
          <cell r="B2762" t="str">
            <v/>
          </cell>
          <cell r="H2762" t="str">
            <v/>
          </cell>
          <cell r="J2762" t="str">
            <v/>
          </cell>
          <cell r="N2762" t="str">
            <v/>
          </cell>
          <cell r="O2762" t="str">
            <v/>
          </cell>
          <cell r="P2762" t="str">
            <v/>
          </cell>
          <cell r="Q2762" t="str">
            <v/>
          </cell>
          <cell r="T2762" t="str">
            <v/>
          </cell>
          <cell r="U2762" t="str">
            <v/>
          </cell>
          <cell r="W2762" t="str">
            <v/>
          </cell>
          <cell r="X2762" t="str">
            <v/>
          </cell>
          <cell r="AB2762">
            <v>0</v>
          </cell>
          <cell r="AC2762">
            <v>0</v>
          </cell>
          <cell r="AD2762">
            <v>0</v>
          </cell>
          <cell r="AJ2762">
            <v>0</v>
          </cell>
          <cell r="AK2762">
            <v>0</v>
          </cell>
        </row>
        <row r="2763">
          <cell r="B2763" t="str">
            <v/>
          </cell>
          <cell r="H2763" t="str">
            <v/>
          </cell>
          <cell r="J2763" t="str">
            <v/>
          </cell>
          <cell r="N2763" t="str">
            <v/>
          </cell>
          <cell r="O2763" t="str">
            <v/>
          </cell>
          <cell r="P2763" t="str">
            <v/>
          </cell>
          <cell r="Q2763" t="str">
            <v/>
          </cell>
          <cell r="T2763" t="str">
            <v/>
          </cell>
          <cell r="U2763" t="str">
            <v/>
          </cell>
          <cell r="W2763" t="str">
            <v/>
          </cell>
          <cell r="X2763" t="str">
            <v/>
          </cell>
          <cell r="AB2763">
            <v>0</v>
          </cell>
          <cell r="AC2763">
            <v>0</v>
          </cell>
          <cell r="AD2763">
            <v>0</v>
          </cell>
          <cell r="AJ2763">
            <v>0</v>
          </cell>
          <cell r="AK2763">
            <v>0</v>
          </cell>
        </row>
        <row r="2764">
          <cell r="B2764" t="str">
            <v/>
          </cell>
          <cell r="H2764" t="str">
            <v/>
          </cell>
          <cell r="J2764" t="str">
            <v/>
          </cell>
          <cell r="N2764" t="str">
            <v/>
          </cell>
          <cell r="O2764" t="str">
            <v/>
          </cell>
          <cell r="P2764" t="str">
            <v/>
          </cell>
          <cell r="Q2764" t="str">
            <v/>
          </cell>
          <cell r="T2764" t="str">
            <v/>
          </cell>
          <cell r="U2764" t="str">
            <v/>
          </cell>
          <cell r="W2764" t="str">
            <v/>
          </cell>
          <cell r="X2764" t="str">
            <v/>
          </cell>
          <cell r="AB2764">
            <v>0</v>
          </cell>
          <cell r="AC2764">
            <v>0</v>
          </cell>
          <cell r="AD2764">
            <v>0</v>
          </cell>
          <cell r="AJ2764">
            <v>0</v>
          </cell>
          <cell r="AK2764">
            <v>0</v>
          </cell>
        </row>
        <row r="2765">
          <cell r="B2765" t="str">
            <v/>
          </cell>
          <cell r="H2765" t="str">
            <v/>
          </cell>
          <cell r="J2765" t="str">
            <v/>
          </cell>
          <cell r="N2765" t="str">
            <v/>
          </cell>
          <cell r="O2765" t="str">
            <v/>
          </cell>
          <cell r="P2765" t="str">
            <v/>
          </cell>
          <cell r="Q2765" t="str">
            <v/>
          </cell>
          <cell r="T2765" t="str">
            <v/>
          </cell>
          <cell r="U2765" t="str">
            <v/>
          </cell>
          <cell r="W2765" t="str">
            <v/>
          </cell>
          <cell r="X2765" t="str">
            <v/>
          </cell>
          <cell r="AB2765">
            <v>0</v>
          </cell>
          <cell r="AC2765">
            <v>0</v>
          </cell>
          <cell r="AD2765">
            <v>0</v>
          </cell>
          <cell r="AJ2765">
            <v>0</v>
          </cell>
          <cell r="AK2765">
            <v>0</v>
          </cell>
        </row>
        <row r="2766">
          <cell r="B2766" t="str">
            <v/>
          </cell>
          <cell r="H2766" t="str">
            <v/>
          </cell>
          <cell r="J2766" t="str">
            <v/>
          </cell>
          <cell r="N2766" t="str">
            <v/>
          </cell>
          <cell r="O2766" t="str">
            <v/>
          </cell>
          <cell r="P2766" t="str">
            <v/>
          </cell>
          <cell r="Q2766" t="str">
            <v/>
          </cell>
          <cell r="T2766" t="str">
            <v/>
          </cell>
          <cell r="U2766" t="str">
            <v/>
          </cell>
          <cell r="W2766" t="str">
            <v/>
          </cell>
          <cell r="X2766" t="str">
            <v/>
          </cell>
          <cell r="AB2766">
            <v>0</v>
          </cell>
          <cell r="AC2766">
            <v>0</v>
          </cell>
          <cell r="AD2766">
            <v>0</v>
          </cell>
          <cell r="AJ2766">
            <v>0</v>
          </cell>
          <cell r="AK2766">
            <v>0</v>
          </cell>
        </row>
        <row r="2767">
          <cell r="B2767" t="str">
            <v/>
          </cell>
          <cell r="H2767" t="str">
            <v/>
          </cell>
          <cell r="J2767" t="str">
            <v/>
          </cell>
          <cell r="N2767" t="str">
            <v/>
          </cell>
          <cell r="O2767" t="str">
            <v/>
          </cell>
          <cell r="P2767" t="str">
            <v/>
          </cell>
          <cell r="Q2767" t="str">
            <v/>
          </cell>
          <cell r="T2767" t="str">
            <v/>
          </cell>
          <cell r="U2767" t="str">
            <v/>
          </cell>
          <cell r="W2767" t="str">
            <v/>
          </cell>
          <cell r="X2767" t="str">
            <v/>
          </cell>
          <cell r="AB2767">
            <v>0</v>
          </cell>
          <cell r="AC2767">
            <v>0</v>
          </cell>
          <cell r="AD2767">
            <v>0</v>
          </cell>
          <cell r="AJ2767">
            <v>0</v>
          </cell>
          <cell r="AK2767">
            <v>0</v>
          </cell>
        </row>
        <row r="2768">
          <cell r="B2768" t="str">
            <v/>
          </cell>
          <cell r="H2768" t="str">
            <v/>
          </cell>
          <cell r="J2768" t="str">
            <v/>
          </cell>
          <cell r="N2768" t="str">
            <v/>
          </cell>
          <cell r="O2768" t="str">
            <v/>
          </cell>
          <cell r="P2768" t="str">
            <v/>
          </cell>
          <cell r="Q2768" t="str">
            <v/>
          </cell>
          <cell r="T2768" t="str">
            <v/>
          </cell>
          <cell r="U2768" t="str">
            <v/>
          </cell>
          <cell r="W2768" t="str">
            <v/>
          </cell>
          <cell r="X2768" t="str">
            <v/>
          </cell>
          <cell r="AB2768">
            <v>0</v>
          </cell>
          <cell r="AC2768">
            <v>0</v>
          </cell>
          <cell r="AD2768">
            <v>0</v>
          </cell>
          <cell r="AJ2768">
            <v>0</v>
          </cell>
          <cell r="AK2768">
            <v>0</v>
          </cell>
        </row>
        <row r="2769">
          <cell r="B2769" t="str">
            <v/>
          </cell>
          <cell r="H2769" t="str">
            <v/>
          </cell>
          <cell r="J2769" t="str">
            <v/>
          </cell>
          <cell r="N2769" t="str">
            <v/>
          </cell>
          <cell r="O2769" t="str">
            <v/>
          </cell>
          <cell r="P2769" t="str">
            <v/>
          </cell>
          <cell r="Q2769" t="str">
            <v/>
          </cell>
          <cell r="T2769" t="str">
            <v/>
          </cell>
          <cell r="U2769" t="str">
            <v/>
          </cell>
          <cell r="W2769" t="str">
            <v/>
          </cell>
          <cell r="X2769" t="str">
            <v/>
          </cell>
          <cell r="AB2769">
            <v>0</v>
          </cell>
          <cell r="AC2769">
            <v>0</v>
          </cell>
          <cell r="AD2769">
            <v>0</v>
          </cell>
          <cell r="AJ2769">
            <v>0</v>
          </cell>
          <cell r="AK2769">
            <v>0</v>
          </cell>
        </row>
        <row r="2770">
          <cell r="B2770" t="str">
            <v/>
          </cell>
          <cell r="H2770" t="str">
            <v/>
          </cell>
          <cell r="J2770" t="str">
            <v/>
          </cell>
          <cell r="N2770" t="str">
            <v/>
          </cell>
          <cell r="O2770" t="str">
            <v/>
          </cell>
          <cell r="P2770" t="str">
            <v/>
          </cell>
          <cell r="Q2770" t="str">
            <v/>
          </cell>
          <cell r="T2770" t="str">
            <v/>
          </cell>
          <cell r="U2770" t="str">
            <v/>
          </cell>
          <cell r="W2770" t="str">
            <v/>
          </cell>
          <cell r="X2770" t="str">
            <v/>
          </cell>
          <cell r="AB2770">
            <v>0</v>
          </cell>
          <cell r="AC2770">
            <v>0</v>
          </cell>
          <cell r="AD2770">
            <v>0</v>
          </cell>
          <cell r="AJ2770">
            <v>0</v>
          </cell>
          <cell r="AK2770">
            <v>0</v>
          </cell>
        </row>
        <row r="2771">
          <cell r="B2771" t="str">
            <v/>
          </cell>
          <cell r="H2771" t="str">
            <v/>
          </cell>
          <cell r="J2771" t="str">
            <v/>
          </cell>
          <cell r="N2771" t="str">
            <v/>
          </cell>
          <cell r="O2771" t="str">
            <v/>
          </cell>
          <cell r="P2771" t="str">
            <v/>
          </cell>
          <cell r="Q2771" t="str">
            <v/>
          </cell>
          <cell r="T2771" t="str">
            <v/>
          </cell>
          <cell r="U2771" t="str">
            <v/>
          </cell>
          <cell r="W2771" t="str">
            <v/>
          </cell>
          <cell r="X2771" t="str">
            <v/>
          </cell>
          <cell r="AB2771">
            <v>0</v>
          </cell>
          <cell r="AC2771">
            <v>0</v>
          </cell>
          <cell r="AD2771">
            <v>0</v>
          </cell>
          <cell r="AJ2771">
            <v>0</v>
          </cell>
          <cell r="AK2771">
            <v>0</v>
          </cell>
        </row>
        <row r="2772">
          <cell r="B2772" t="str">
            <v/>
          </cell>
          <cell r="H2772" t="str">
            <v/>
          </cell>
          <cell r="J2772" t="str">
            <v/>
          </cell>
          <cell r="N2772" t="str">
            <v/>
          </cell>
          <cell r="O2772" t="str">
            <v/>
          </cell>
          <cell r="P2772" t="str">
            <v/>
          </cell>
          <cell r="Q2772" t="str">
            <v/>
          </cell>
          <cell r="T2772" t="str">
            <v/>
          </cell>
          <cell r="U2772" t="str">
            <v/>
          </cell>
          <cell r="W2772" t="str">
            <v/>
          </cell>
          <cell r="X2772" t="str">
            <v/>
          </cell>
          <cell r="AB2772">
            <v>0</v>
          </cell>
          <cell r="AC2772">
            <v>0</v>
          </cell>
          <cell r="AD2772">
            <v>0</v>
          </cell>
          <cell r="AJ2772">
            <v>0</v>
          </cell>
          <cell r="AK2772">
            <v>0</v>
          </cell>
        </row>
        <row r="2773">
          <cell r="B2773" t="str">
            <v/>
          </cell>
          <cell r="H2773" t="str">
            <v/>
          </cell>
          <cell r="J2773" t="str">
            <v/>
          </cell>
          <cell r="N2773" t="str">
            <v/>
          </cell>
          <cell r="O2773" t="str">
            <v/>
          </cell>
          <cell r="P2773" t="str">
            <v/>
          </cell>
          <cell r="Q2773" t="str">
            <v/>
          </cell>
          <cell r="T2773" t="str">
            <v/>
          </cell>
          <cell r="U2773" t="str">
            <v/>
          </cell>
          <cell r="W2773" t="str">
            <v/>
          </cell>
          <cell r="X2773" t="str">
            <v/>
          </cell>
          <cell r="AB2773">
            <v>0</v>
          </cell>
          <cell r="AC2773">
            <v>0</v>
          </cell>
          <cell r="AD2773">
            <v>0</v>
          </cell>
          <cell r="AJ2773">
            <v>0</v>
          </cell>
          <cell r="AK2773">
            <v>0</v>
          </cell>
        </row>
        <row r="2774">
          <cell r="B2774" t="str">
            <v/>
          </cell>
          <cell r="H2774" t="str">
            <v/>
          </cell>
          <cell r="J2774" t="str">
            <v/>
          </cell>
          <cell r="N2774" t="str">
            <v/>
          </cell>
          <cell r="O2774" t="str">
            <v/>
          </cell>
          <cell r="P2774" t="str">
            <v/>
          </cell>
          <cell r="Q2774" t="str">
            <v/>
          </cell>
          <cell r="T2774" t="str">
            <v/>
          </cell>
          <cell r="U2774" t="str">
            <v/>
          </cell>
          <cell r="W2774" t="str">
            <v/>
          </cell>
          <cell r="X2774" t="str">
            <v/>
          </cell>
          <cell r="AB2774">
            <v>0</v>
          </cell>
          <cell r="AC2774">
            <v>0</v>
          </cell>
          <cell r="AD2774">
            <v>0</v>
          </cell>
          <cell r="AJ2774">
            <v>0</v>
          </cell>
          <cell r="AK2774">
            <v>0</v>
          </cell>
        </row>
        <row r="2775">
          <cell r="B2775" t="str">
            <v/>
          </cell>
          <cell r="H2775" t="str">
            <v/>
          </cell>
          <cell r="J2775" t="str">
            <v/>
          </cell>
          <cell r="N2775" t="str">
            <v/>
          </cell>
          <cell r="O2775" t="str">
            <v/>
          </cell>
          <cell r="P2775" t="str">
            <v/>
          </cell>
          <cell r="Q2775" t="str">
            <v/>
          </cell>
          <cell r="T2775" t="str">
            <v/>
          </cell>
          <cell r="U2775" t="str">
            <v/>
          </cell>
          <cell r="W2775" t="str">
            <v/>
          </cell>
          <cell r="X2775" t="str">
            <v/>
          </cell>
          <cell r="AB2775">
            <v>0</v>
          </cell>
          <cell r="AC2775">
            <v>0</v>
          </cell>
          <cell r="AD2775">
            <v>0</v>
          </cell>
          <cell r="AJ2775">
            <v>0</v>
          </cell>
          <cell r="AK2775">
            <v>0</v>
          </cell>
        </row>
        <row r="2776">
          <cell r="B2776" t="str">
            <v/>
          </cell>
          <cell r="H2776" t="str">
            <v/>
          </cell>
          <cell r="J2776" t="str">
            <v/>
          </cell>
          <cell r="N2776" t="str">
            <v/>
          </cell>
          <cell r="O2776" t="str">
            <v/>
          </cell>
          <cell r="P2776" t="str">
            <v/>
          </cell>
          <cell r="Q2776" t="str">
            <v/>
          </cell>
          <cell r="T2776" t="str">
            <v/>
          </cell>
          <cell r="U2776" t="str">
            <v/>
          </cell>
          <cell r="W2776" t="str">
            <v/>
          </cell>
          <cell r="X2776" t="str">
            <v/>
          </cell>
          <cell r="AB2776">
            <v>0</v>
          </cell>
          <cell r="AC2776">
            <v>0</v>
          </cell>
          <cell r="AD2776">
            <v>0</v>
          </cell>
          <cell r="AJ2776">
            <v>0</v>
          </cell>
          <cell r="AK2776">
            <v>0</v>
          </cell>
        </row>
        <row r="2777">
          <cell r="B2777" t="str">
            <v/>
          </cell>
          <cell r="H2777" t="str">
            <v/>
          </cell>
          <cell r="J2777" t="str">
            <v/>
          </cell>
          <cell r="N2777" t="str">
            <v/>
          </cell>
          <cell r="O2777" t="str">
            <v/>
          </cell>
          <cell r="P2777" t="str">
            <v/>
          </cell>
          <cell r="Q2777" t="str">
            <v/>
          </cell>
          <cell r="T2777" t="str">
            <v/>
          </cell>
          <cell r="U2777" t="str">
            <v/>
          </cell>
          <cell r="W2777" t="str">
            <v/>
          </cell>
          <cell r="X2777" t="str">
            <v/>
          </cell>
          <cell r="AB2777">
            <v>0</v>
          </cell>
          <cell r="AC2777">
            <v>0</v>
          </cell>
          <cell r="AD2777">
            <v>0</v>
          </cell>
          <cell r="AJ2777">
            <v>0</v>
          </cell>
          <cell r="AK2777">
            <v>0</v>
          </cell>
        </row>
        <row r="2778">
          <cell r="B2778" t="str">
            <v/>
          </cell>
          <cell r="H2778" t="str">
            <v/>
          </cell>
          <cell r="J2778" t="str">
            <v/>
          </cell>
          <cell r="N2778" t="str">
            <v/>
          </cell>
          <cell r="O2778" t="str">
            <v/>
          </cell>
          <cell r="P2778" t="str">
            <v/>
          </cell>
          <cell r="Q2778" t="str">
            <v/>
          </cell>
          <cell r="T2778" t="str">
            <v/>
          </cell>
          <cell r="U2778" t="str">
            <v/>
          </cell>
          <cell r="W2778" t="str">
            <v/>
          </cell>
          <cell r="X2778" t="str">
            <v/>
          </cell>
          <cell r="AB2778">
            <v>0</v>
          </cell>
          <cell r="AC2778">
            <v>0</v>
          </cell>
          <cell r="AD2778">
            <v>0</v>
          </cell>
          <cell r="AJ2778">
            <v>0</v>
          </cell>
          <cell r="AK2778">
            <v>0</v>
          </cell>
        </row>
        <row r="2779">
          <cell r="B2779" t="str">
            <v/>
          </cell>
          <cell r="H2779" t="str">
            <v/>
          </cell>
          <cell r="J2779" t="str">
            <v/>
          </cell>
          <cell r="N2779" t="str">
            <v/>
          </cell>
          <cell r="O2779" t="str">
            <v/>
          </cell>
          <cell r="P2779" t="str">
            <v/>
          </cell>
          <cell r="Q2779" t="str">
            <v/>
          </cell>
          <cell r="T2779" t="str">
            <v/>
          </cell>
          <cell r="U2779" t="str">
            <v/>
          </cell>
          <cell r="W2779" t="str">
            <v/>
          </cell>
          <cell r="X2779" t="str">
            <v/>
          </cell>
          <cell r="AB2779">
            <v>0</v>
          </cell>
          <cell r="AC2779">
            <v>0</v>
          </cell>
          <cell r="AD2779">
            <v>0</v>
          </cell>
          <cell r="AJ2779">
            <v>0</v>
          </cell>
          <cell r="AK2779">
            <v>0</v>
          </cell>
        </row>
        <row r="2780">
          <cell r="B2780" t="str">
            <v/>
          </cell>
          <cell r="H2780" t="str">
            <v/>
          </cell>
          <cell r="J2780" t="str">
            <v/>
          </cell>
          <cell r="N2780" t="str">
            <v/>
          </cell>
          <cell r="O2780" t="str">
            <v/>
          </cell>
          <cell r="P2780" t="str">
            <v/>
          </cell>
          <cell r="Q2780" t="str">
            <v/>
          </cell>
          <cell r="T2780" t="str">
            <v/>
          </cell>
          <cell r="U2780" t="str">
            <v/>
          </cell>
          <cell r="W2780" t="str">
            <v/>
          </cell>
          <cell r="X2780" t="str">
            <v/>
          </cell>
          <cell r="AB2780">
            <v>0</v>
          </cell>
          <cell r="AC2780">
            <v>0</v>
          </cell>
          <cell r="AD2780">
            <v>0</v>
          </cell>
          <cell r="AJ2780">
            <v>0</v>
          </cell>
          <cell r="AK2780">
            <v>0</v>
          </cell>
        </row>
        <row r="2781">
          <cell r="B2781" t="str">
            <v/>
          </cell>
          <cell r="H2781" t="str">
            <v/>
          </cell>
          <cell r="J2781" t="str">
            <v/>
          </cell>
          <cell r="N2781" t="str">
            <v/>
          </cell>
          <cell r="O2781" t="str">
            <v/>
          </cell>
          <cell r="P2781" t="str">
            <v/>
          </cell>
          <cell r="Q2781" t="str">
            <v/>
          </cell>
          <cell r="T2781" t="str">
            <v/>
          </cell>
          <cell r="U2781" t="str">
            <v/>
          </cell>
          <cell r="W2781" t="str">
            <v/>
          </cell>
          <cell r="X2781" t="str">
            <v/>
          </cell>
          <cell r="AB2781">
            <v>0</v>
          </cell>
          <cell r="AC2781">
            <v>0</v>
          </cell>
          <cell r="AD2781">
            <v>0</v>
          </cell>
          <cell r="AJ2781">
            <v>0</v>
          </cell>
          <cell r="AK2781">
            <v>0</v>
          </cell>
        </row>
        <row r="2782">
          <cell r="B2782" t="str">
            <v/>
          </cell>
          <cell r="H2782" t="str">
            <v/>
          </cell>
          <cell r="J2782" t="str">
            <v/>
          </cell>
          <cell r="N2782" t="str">
            <v/>
          </cell>
          <cell r="O2782" t="str">
            <v/>
          </cell>
          <cell r="P2782" t="str">
            <v/>
          </cell>
          <cell r="Q2782" t="str">
            <v/>
          </cell>
          <cell r="T2782" t="str">
            <v/>
          </cell>
          <cell r="U2782" t="str">
            <v/>
          </cell>
          <cell r="W2782" t="str">
            <v/>
          </cell>
          <cell r="X2782" t="str">
            <v/>
          </cell>
          <cell r="AB2782">
            <v>0</v>
          </cell>
          <cell r="AC2782">
            <v>0</v>
          </cell>
          <cell r="AD2782">
            <v>0</v>
          </cell>
          <cell r="AJ2782">
            <v>0</v>
          </cell>
          <cell r="AK2782">
            <v>0</v>
          </cell>
        </row>
        <row r="2783">
          <cell r="B2783" t="str">
            <v/>
          </cell>
          <cell r="H2783" t="str">
            <v/>
          </cell>
          <cell r="J2783" t="str">
            <v/>
          </cell>
          <cell r="N2783" t="str">
            <v/>
          </cell>
          <cell r="O2783" t="str">
            <v/>
          </cell>
          <cell r="P2783" t="str">
            <v/>
          </cell>
          <cell r="Q2783" t="str">
            <v/>
          </cell>
          <cell r="T2783" t="str">
            <v/>
          </cell>
          <cell r="U2783" t="str">
            <v/>
          </cell>
          <cell r="W2783" t="str">
            <v/>
          </cell>
          <cell r="X2783" t="str">
            <v/>
          </cell>
          <cell r="AB2783">
            <v>0</v>
          </cell>
          <cell r="AC2783">
            <v>0</v>
          </cell>
          <cell r="AD2783">
            <v>0</v>
          </cell>
          <cell r="AJ2783">
            <v>0</v>
          </cell>
          <cell r="AK2783">
            <v>0</v>
          </cell>
        </row>
        <row r="2784">
          <cell r="B2784" t="str">
            <v/>
          </cell>
          <cell r="H2784" t="str">
            <v/>
          </cell>
          <cell r="J2784" t="str">
            <v/>
          </cell>
          <cell r="N2784" t="str">
            <v/>
          </cell>
          <cell r="O2784" t="str">
            <v/>
          </cell>
          <cell r="P2784" t="str">
            <v/>
          </cell>
          <cell r="Q2784" t="str">
            <v/>
          </cell>
          <cell r="T2784" t="str">
            <v/>
          </cell>
          <cell r="U2784" t="str">
            <v/>
          </cell>
          <cell r="W2784" t="str">
            <v/>
          </cell>
          <cell r="X2784" t="str">
            <v/>
          </cell>
          <cell r="AB2784">
            <v>0</v>
          </cell>
          <cell r="AC2784">
            <v>0</v>
          </cell>
          <cell r="AD2784">
            <v>0</v>
          </cell>
          <cell r="AJ2784">
            <v>0</v>
          </cell>
          <cell r="AK2784">
            <v>0</v>
          </cell>
        </row>
        <row r="2785">
          <cell r="B2785" t="str">
            <v/>
          </cell>
          <cell r="H2785" t="str">
            <v/>
          </cell>
          <cell r="J2785" t="str">
            <v/>
          </cell>
          <cell r="N2785" t="str">
            <v/>
          </cell>
          <cell r="O2785" t="str">
            <v/>
          </cell>
          <cell r="P2785" t="str">
            <v/>
          </cell>
          <cell r="Q2785" t="str">
            <v/>
          </cell>
          <cell r="T2785" t="str">
            <v/>
          </cell>
          <cell r="U2785" t="str">
            <v/>
          </cell>
          <cell r="W2785" t="str">
            <v/>
          </cell>
          <cell r="X2785" t="str">
            <v/>
          </cell>
          <cell r="AB2785">
            <v>0</v>
          </cell>
          <cell r="AC2785">
            <v>0</v>
          </cell>
          <cell r="AD2785">
            <v>0</v>
          </cell>
          <cell r="AJ2785">
            <v>0</v>
          </cell>
          <cell r="AK2785">
            <v>0</v>
          </cell>
        </row>
        <row r="2786">
          <cell r="B2786" t="str">
            <v/>
          </cell>
          <cell r="H2786" t="str">
            <v/>
          </cell>
          <cell r="J2786" t="str">
            <v/>
          </cell>
          <cell r="N2786" t="str">
            <v/>
          </cell>
          <cell r="O2786" t="str">
            <v/>
          </cell>
          <cell r="P2786" t="str">
            <v/>
          </cell>
          <cell r="Q2786" t="str">
            <v/>
          </cell>
          <cell r="T2786" t="str">
            <v/>
          </cell>
          <cell r="U2786" t="str">
            <v/>
          </cell>
          <cell r="W2786" t="str">
            <v/>
          </cell>
          <cell r="X2786" t="str">
            <v/>
          </cell>
          <cell r="AB2786">
            <v>0</v>
          </cell>
          <cell r="AC2786">
            <v>0</v>
          </cell>
          <cell r="AD2786">
            <v>0</v>
          </cell>
          <cell r="AJ2786">
            <v>0</v>
          </cell>
          <cell r="AK2786">
            <v>0</v>
          </cell>
        </row>
        <row r="2787">
          <cell r="B2787" t="str">
            <v/>
          </cell>
          <cell r="H2787" t="str">
            <v/>
          </cell>
          <cell r="J2787" t="str">
            <v/>
          </cell>
          <cell r="N2787" t="str">
            <v/>
          </cell>
          <cell r="O2787" t="str">
            <v/>
          </cell>
          <cell r="P2787" t="str">
            <v/>
          </cell>
          <cell r="Q2787" t="str">
            <v/>
          </cell>
          <cell r="T2787" t="str">
            <v/>
          </cell>
          <cell r="U2787" t="str">
            <v/>
          </cell>
          <cell r="W2787" t="str">
            <v/>
          </cell>
          <cell r="X2787" t="str">
            <v/>
          </cell>
          <cell r="AB2787">
            <v>0</v>
          </cell>
          <cell r="AC2787">
            <v>0</v>
          </cell>
          <cell r="AD2787">
            <v>0</v>
          </cell>
          <cell r="AJ2787">
            <v>0</v>
          </cell>
          <cell r="AK2787">
            <v>0</v>
          </cell>
        </row>
        <row r="2788">
          <cell r="B2788" t="str">
            <v/>
          </cell>
          <cell r="H2788" t="str">
            <v/>
          </cell>
          <cell r="J2788" t="str">
            <v/>
          </cell>
          <cell r="N2788" t="str">
            <v/>
          </cell>
          <cell r="O2788" t="str">
            <v/>
          </cell>
          <cell r="P2788" t="str">
            <v/>
          </cell>
          <cell r="Q2788" t="str">
            <v/>
          </cell>
          <cell r="T2788" t="str">
            <v/>
          </cell>
          <cell r="U2788" t="str">
            <v/>
          </cell>
          <cell r="W2788" t="str">
            <v/>
          </cell>
          <cell r="X2788" t="str">
            <v/>
          </cell>
          <cell r="AB2788">
            <v>0</v>
          </cell>
          <cell r="AC2788">
            <v>0</v>
          </cell>
          <cell r="AD2788">
            <v>0</v>
          </cell>
          <cell r="AJ2788">
            <v>0</v>
          </cell>
          <cell r="AK2788">
            <v>0</v>
          </cell>
        </row>
        <row r="2789">
          <cell r="B2789" t="str">
            <v/>
          </cell>
          <cell r="H2789" t="str">
            <v/>
          </cell>
          <cell r="J2789" t="str">
            <v/>
          </cell>
          <cell r="N2789" t="str">
            <v/>
          </cell>
          <cell r="O2789" t="str">
            <v/>
          </cell>
          <cell r="P2789" t="str">
            <v/>
          </cell>
          <cell r="Q2789" t="str">
            <v/>
          </cell>
          <cell r="T2789" t="str">
            <v/>
          </cell>
          <cell r="U2789" t="str">
            <v/>
          </cell>
          <cell r="W2789" t="str">
            <v/>
          </cell>
          <cell r="X2789" t="str">
            <v/>
          </cell>
          <cell r="AB2789">
            <v>0</v>
          </cell>
          <cell r="AC2789">
            <v>0</v>
          </cell>
          <cell r="AD2789">
            <v>0</v>
          </cell>
          <cell r="AJ2789">
            <v>0</v>
          </cell>
          <cell r="AK2789">
            <v>0</v>
          </cell>
        </row>
        <row r="2790">
          <cell r="B2790" t="str">
            <v/>
          </cell>
          <cell r="H2790" t="str">
            <v/>
          </cell>
          <cell r="J2790" t="str">
            <v/>
          </cell>
          <cell r="N2790" t="str">
            <v/>
          </cell>
          <cell r="O2790" t="str">
            <v/>
          </cell>
          <cell r="P2790" t="str">
            <v/>
          </cell>
          <cell r="Q2790" t="str">
            <v/>
          </cell>
          <cell r="T2790" t="str">
            <v/>
          </cell>
          <cell r="U2790" t="str">
            <v/>
          </cell>
          <cell r="W2790" t="str">
            <v/>
          </cell>
          <cell r="X2790" t="str">
            <v/>
          </cell>
          <cell r="AB2790">
            <v>0</v>
          </cell>
          <cell r="AC2790">
            <v>0</v>
          </cell>
          <cell r="AD2790">
            <v>0</v>
          </cell>
          <cell r="AJ2790">
            <v>0</v>
          </cell>
          <cell r="AK2790">
            <v>0</v>
          </cell>
        </row>
        <row r="2791">
          <cell r="B2791" t="str">
            <v/>
          </cell>
          <cell r="H2791" t="str">
            <v/>
          </cell>
          <cell r="J2791" t="str">
            <v/>
          </cell>
          <cell r="N2791" t="str">
            <v/>
          </cell>
          <cell r="O2791" t="str">
            <v/>
          </cell>
          <cell r="P2791" t="str">
            <v/>
          </cell>
          <cell r="Q2791" t="str">
            <v/>
          </cell>
          <cell r="T2791" t="str">
            <v/>
          </cell>
          <cell r="U2791" t="str">
            <v/>
          </cell>
          <cell r="W2791" t="str">
            <v/>
          </cell>
          <cell r="X2791" t="str">
            <v/>
          </cell>
          <cell r="AB2791">
            <v>0</v>
          </cell>
          <cell r="AC2791">
            <v>0</v>
          </cell>
          <cell r="AD2791">
            <v>0</v>
          </cell>
          <cell r="AJ2791">
            <v>0</v>
          </cell>
          <cell r="AK2791">
            <v>0</v>
          </cell>
        </row>
        <row r="2792">
          <cell r="B2792" t="str">
            <v/>
          </cell>
          <cell r="H2792" t="str">
            <v/>
          </cell>
          <cell r="J2792" t="str">
            <v/>
          </cell>
          <cell r="N2792" t="str">
            <v/>
          </cell>
          <cell r="O2792" t="str">
            <v/>
          </cell>
          <cell r="P2792" t="str">
            <v/>
          </cell>
          <cell r="Q2792" t="str">
            <v/>
          </cell>
          <cell r="T2792" t="str">
            <v/>
          </cell>
          <cell r="U2792" t="str">
            <v/>
          </cell>
          <cell r="W2792" t="str">
            <v/>
          </cell>
          <cell r="X2792" t="str">
            <v/>
          </cell>
          <cell r="AB2792">
            <v>0</v>
          </cell>
          <cell r="AC2792">
            <v>0</v>
          </cell>
          <cell r="AD2792">
            <v>0</v>
          </cell>
          <cell r="AJ2792">
            <v>0</v>
          </cell>
          <cell r="AK2792">
            <v>0</v>
          </cell>
        </row>
        <row r="2793">
          <cell r="B2793" t="str">
            <v/>
          </cell>
          <cell r="H2793" t="str">
            <v/>
          </cell>
          <cell r="J2793" t="str">
            <v/>
          </cell>
          <cell r="N2793" t="str">
            <v/>
          </cell>
          <cell r="O2793" t="str">
            <v/>
          </cell>
          <cell r="P2793" t="str">
            <v/>
          </cell>
          <cell r="Q2793" t="str">
            <v/>
          </cell>
          <cell r="T2793" t="str">
            <v/>
          </cell>
          <cell r="U2793" t="str">
            <v/>
          </cell>
          <cell r="W2793" t="str">
            <v/>
          </cell>
          <cell r="X2793" t="str">
            <v/>
          </cell>
          <cell r="AB2793">
            <v>0</v>
          </cell>
          <cell r="AC2793">
            <v>0</v>
          </cell>
          <cell r="AD2793">
            <v>0</v>
          </cell>
          <cell r="AJ2793">
            <v>0</v>
          </cell>
          <cell r="AK2793">
            <v>0</v>
          </cell>
        </row>
        <row r="2794">
          <cell r="B2794" t="str">
            <v/>
          </cell>
          <cell r="H2794" t="str">
            <v/>
          </cell>
          <cell r="J2794" t="str">
            <v/>
          </cell>
          <cell r="N2794" t="str">
            <v/>
          </cell>
          <cell r="O2794" t="str">
            <v/>
          </cell>
          <cell r="P2794" t="str">
            <v/>
          </cell>
          <cell r="Q2794" t="str">
            <v/>
          </cell>
          <cell r="T2794" t="str">
            <v/>
          </cell>
          <cell r="U2794" t="str">
            <v/>
          </cell>
          <cell r="W2794" t="str">
            <v/>
          </cell>
          <cell r="X2794" t="str">
            <v/>
          </cell>
          <cell r="AB2794">
            <v>0</v>
          </cell>
          <cell r="AC2794">
            <v>0</v>
          </cell>
          <cell r="AD2794">
            <v>0</v>
          </cell>
          <cell r="AJ2794">
            <v>0</v>
          </cell>
          <cell r="AK2794">
            <v>0</v>
          </cell>
        </row>
        <row r="2795">
          <cell r="B2795" t="str">
            <v/>
          </cell>
          <cell r="H2795" t="str">
            <v/>
          </cell>
          <cell r="J2795" t="str">
            <v/>
          </cell>
          <cell r="N2795" t="str">
            <v/>
          </cell>
          <cell r="O2795" t="str">
            <v/>
          </cell>
          <cell r="P2795" t="str">
            <v/>
          </cell>
          <cell r="Q2795" t="str">
            <v/>
          </cell>
          <cell r="T2795" t="str">
            <v/>
          </cell>
          <cell r="U2795" t="str">
            <v/>
          </cell>
          <cell r="W2795" t="str">
            <v/>
          </cell>
          <cell r="X2795" t="str">
            <v/>
          </cell>
          <cell r="AB2795">
            <v>0</v>
          </cell>
          <cell r="AC2795">
            <v>0</v>
          </cell>
          <cell r="AD2795">
            <v>0</v>
          </cell>
          <cell r="AJ2795">
            <v>0</v>
          </cell>
          <cell r="AK2795">
            <v>0</v>
          </cell>
        </row>
        <row r="2796">
          <cell r="B2796" t="str">
            <v/>
          </cell>
          <cell r="H2796" t="str">
            <v/>
          </cell>
          <cell r="J2796" t="str">
            <v/>
          </cell>
          <cell r="N2796" t="str">
            <v/>
          </cell>
          <cell r="O2796" t="str">
            <v/>
          </cell>
          <cell r="P2796" t="str">
            <v/>
          </cell>
          <cell r="Q2796" t="str">
            <v/>
          </cell>
          <cell r="T2796" t="str">
            <v/>
          </cell>
          <cell r="U2796" t="str">
            <v/>
          </cell>
          <cell r="W2796" t="str">
            <v/>
          </cell>
          <cell r="X2796" t="str">
            <v/>
          </cell>
          <cell r="AB2796">
            <v>0</v>
          </cell>
          <cell r="AC2796">
            <v>0</v>
          </cell>
          <cell r="AD2796">
            <v>0</v>
          </cell>
          <cell r="AJ2796">
            <v>0</v>
          </cell>
          <cell r="AK2796">
            <v>0</v>
          </cell>
        </row>
        <row r="2797">
          <cell r="B2797" t="str">
            <v/>
          </cell>
          <cell r="H2797" t="str">
            <v/>
          </cell>
          <cell r="J2797" t="str">
            <v/>
          </cell>
          <cell r="N2797" t="str">
            <v/>
          </cell>
          <cell r="O2797" t="str">
            <v/>
          </cell>
          <cell r="P2797" t="str">
            <v/>
          </cell>
          <cell r="Q2797" t="str">
            <v/>
          </cell>
          <cell r="T2797" t="str">
            <v/>
          </cell>
          <cell r="U2797" t="str">
            <v/>
          </cell>
          <cell r="W2797" t="str">
            <v/>
          </cell>
          <cell r="X2797" t="str">
            <v/>
          </cell>
          <cell r="AB2797">
            <v>0</v>
          </cell>
          <cell r="AC2797">
            <v>0</v>
          </cell>
          <cell r="AD2797">
            <v>0</v>
          </cell>
          <cell r="AJ2797">
            <v>0</v>
          </cell>
          <cell r="AK2797">
            <v>0</v>
          </cell>
        </row>
        <row r="2798">
          <cell r="B2798" t="str">
            <v/>
          </cell>
          <cell r="H2798" t="str">
            <v/>
          </cell>
          <cell r="J2798" t="str">
            <v/>
          </cell>
          <cell r="N2798" t="str">
            <v/>
          </cell>
          <cell r="O2798" t="str">
            <v/>
          </cell>
          <cell r="P2798" t="str">
            <v/>
          </cell>
          <cell r="Q2798" t="str">
            <v/>
          </cell>
          <cell r="T2798" t="str">
            <v/>
          </cell>
          <cell r="U2798" t="str">
            <v/>
          </cell>
          <cell r="W2798" t="str">
            <v/>
          </cell>
          <cell r="X2798" t="str">
            <v/>
          </cell>
          <cell r="AB2798">
            <v>0</v>
          </cell>
          <cell r="AC2798">
            <v>0</v>
          </cell>
          <cell r="AD2798">
            <v>0</v>
          </cell>
          <cell r="AJ2798">
            <v>0</v>
          </cell>
          <cell r="AK2798">
            <v>0</v>
          </cell>
        </row>
        <row r="2799">
          <cell r="B2799" t="str">
            <v/>
          </cell>
          <cell r="H2799" t="str">
            <v/>
          </cell>
          <cell r="J2799" t="str">
            <v/>
          </cell>
          <cell r="N2799" t="str">
            <v/>
          </cell>
          <cell r="O2799" t="str">
            <v/>
          </cell>
          <cell r="P2799" t="str">
            <v/>
          </cell>
          <cell r="Q2799" t="str">
            <v/>
          </cell>
          <cell r="T2799" t="str">
            <v/>
          </cell>
          <cell r="U2799" t="str">
            <v/>
          </cell>
          <cell r="W2799" t="str">
            <v/>
          </cell>
          <cell r="X2799" t="str">
            <v/>
          </cell>
          <cell r="AB2799">
            <v>0</v>
          </cell>
          <cell r="AC2799">
            <v>0</v>
          </cell>
          <cell r="AD2799">
            <v>0</v>
          </cell>
          <cell r="AJ2799">
            <v>0</v>
          </cell>
          <cell r="AK2799">
            <v>0</v>
          </cell>
        </row>
        <row r="2800">
          <cell r="B2800" t="str">
            <v/>
          </cell>
          <cell r="H2800" t="str">
            <v/>
          </cell>
          <cell r="J2800" t="str">
            <v/>
          </cell>
          <cell r="N2800" t="str">
            <v/>
          </cell>
          <cell r="O2800" t="str">
            <v/>
          </cell>
          <cell r="P2800" t="str">
            <v/>
          </cell>
          <cell r="Q2800" t="str">
            <v/>
          </cell>
          <cell r="T2800" t="str">
            <v/>
          </cell>
          <cell r="U2800" t="str">
            <v/>
          </cell>
          <cell r="W2800" t="str">
            <v/>
          </cell>
          <cell r="X2800" t="str">
            <v/>
          </cell>
          <cell r="AB2800">
            <v>0</v>
          </cell>
          <cell r="AC2800">
            <v>0</v>
          </cell>
          <cell r="AD2800">
            <v>0</v>
          </cell>
          <cell r="AJ2800">
            <v>0</v>
          </cell>
          <cell r="AK2800">
            <v>0</v>
          </cell>
        </row>
        <row r="2801">
          <cell r="B2801" t="str">
            <v/>
          </cell>
          <cell r="H2801" t="str">
            <v/>
          </cell>
          <cell r="J2801" t="str">
            <v/>
          </cell>
          <cell r="N2801" t="str">
            <v/>
          </cell>
          <cell r="O2801" t="str">
            <v/>
          </cell>
          <cell r="P2801" t="str">
            <v/>
          </cell>
          <cell r="Q2801" t="str">
            <v/>
          </cell>
          <cell r="T2801" t="str">
            <v/>
          </cell>
          <cell r="U2801" t="str">
            <v/>
          </cell>
          <cell r="W2801" t="str">
            <v/>
          </cell>
          <cell r="X2801" t="str">
            <v/>
          </cell>
          <cell r="AB2801">
            <v>0</v>
          </cell>
          <cell r="AC2801">
            <v>0</v>
          </cell>
          <cell r="AD2801">
            <v>0</v>
          </cell>
          <cell r="AJ2801">
            <v>0</v>
          </cell>
          <cell r="AK2801">
            <v>0</v>
          </cell>
        </row>
        <row r="2802">
          <cell r="B2802" t="str">
            <v/>
          </cell>
          <cell r="H2802" t="str">
            <v/>
          </cell>
          <cell r="J2802" t="str">
            <v/>
          </cell>
          <cell r="N2802" t="str">
            <v/>
          </cell>
          <cell r="O2802" t="str">
            <v/>
          </cell>
          <cell r="P2802" t="str">
            <v/>
          </cell>
          <cell r="Q2802" t="str">
            <v/>
          </cell>
          <cell r="T2802" t="str">
            <v/>
          </cell>
          <cell r="U2802" t="str">
            <v/>
          </cell>
          <cell r="W2802" t="str">
            <v/>
          </cell>
          <cell r="X2802" t="str">
            <v/>
          </cell>
          <cell r="AB2802">
            <v>0</v>
          </cell>
          <cell r="AC2802">
            <v>0</v>
          </cell>
          <cell r="AD2802">
            <v>0</v>
          </cell>
          <cell r="AJ2802">
            <v>0</v>
          </cell>
          <cell r="AK2802">
            <v>0</v>
          </cell>
        </row>
        <row r="2803">
          <cell r="B2803" t="str">
            <v/>
          </cell>
          <cell r="H2803" t="str">
            <v/>
          </cell>
          <cell r="J2803" t="str">
            <v/>
          </cell>
          <cell r="N2803" t="str">
            <v/>
          </cell>
          <cell r="O2803" t="str">
            <v/>
          </cell>
          <cell r="P2803" t="str">
            <v/>
          </cell>
          <cell r="Q2803" t="str">
            <v/>
          </cell>
          <cell r="T2803" t="str">
            <v/>
          </cell>
          <cell r="U2803" t="str">
            <v/>
          </cell>
          <cell r="W2803" t="str">
            <v/>
          </cell>
          <cell r="X2803" t="str">
            <v/>
          </cell>
          <cell r="AB2803">
            <v>0</v>
          </cell>
          <cell r="AC2803">
            <v>0</v>
          </cell>
          <cell r="AD2803">
            <v>0</v>
          </cell>
          <cell r="AJ2803">
            <v>0</v>
          </cell>
          <cell r="AK2803">
            <v>0</v>
          </cell>
        </row>
        <row r="2804">
          <cell r="B2804" t="str">
            <v/>
          </cell>
          <cell r="H2804" t="str">
            <v/>
          </cell>
          <cell r="J2804" t="str">
            <v/>
          </cell>
          <cell r="N2804" t="str">
            <v/>
          </cell>
          <cell r="O2804" t="str">
            <v/>
          </cell>
          <cell r="P2804" t="str">
            <v/>
          </cell>
          <cell r="Q2804" t="str">
            <v/>
          </cell>
          <cell r="T2804" t="str">
            <v/>
          </cell>
          <cell r="U2804" t="str">
            <v/>
          </cell>
          <cell r="W2804" t="str">
            <v/>
          </cell>
          <cell r="X2804" t="str">
            <v/>
          </cell>
          <cell r="AB2804">
            <v>0</v>
          </cell>
          <cell r="AC2804">
            <v>0</v>
          </cell>
          <cell r="AD2804">
            <v>0</v>
          </cell>
          <cell r="AJ2804">
            <v>0</v>
          </cell>
          <cell r="AK2804">
            <v>0</v>
          </cell>
        </row>
        <row r="2805">
          <cell r="B2805" t="str">
            <v/>
          </cell>
          <cell r="H2805" t="str">
            <v/>
          </cell>
          <cell r="J2805" t="str">
            <v/>
          </cell>
          <cell r="N2805" t="str">
            <v/>
          </cell>
          <cell r="O2805" t="str">
            <v/>
          </cell>
          <cell r="P2805" t="str">
            <v/>
          </cell>
          <cell r="Q2805" t="str">
            <v/>
          </cell>
          <cell r="T2805" t="str">
            <v/>
          </cell>
          <cell r="U2805" t="str">
            <v/>
          </cell>
          <cell r="W2805" t="str">
            <v/>
          </cell>
          <cell r="X2805" t="str">
            <v/>
          </cell>
          <cell r="AB2805">
            <v>0</v>
          </cell>
          <cell r="AC2805">
            <v>0</v>
          </cell>
          <cell r="AD2805">
            <v>0</v>
          </cell>
          <cell r="AJ2805">
            <v>0</v>
          </cell>
          <cell r="AK2805">
            <v>0</v>
          </cell>
        </row>
        <row r="2806">
          <cell r="B2806" t="str">
            <v/>
          </cell>
          <cell r="H2806" t="str">
            <v/>
          </cell>
          <cell r="J2806" t="str">
            <v/>
          </cell>
          <cell r="N2806" t="str">
            <v/>
          </cell>
          <cell r="O2806" t="str">
            <v/>
          </cell>
          <cell r="P2806" t="str">
            <v/>
          </cell>
          <cell r="Q2806" t="str">
            <v/>
          </cell>
          <cell r="T2806" t="str">
            <v/>
          </cell>
          <cell r="U2806" t="str">
            <v/>
          </cell>
          <cell r="W2806" t="str">
            <v/>
          </cell>
          <cell r="X2806" t="str">
            <v/>
          </cell>
          <cell r="AB2806">
            <v>0</v>
          </cell>
          <cell r="AC2806">
            <v>0</v>
          </cell>
          <cell r="AD2806">
            <v>0</v>
          </cell>
          <cell r="AJ2806">
            <v>0</v>
          </cell>
          <cell r="AK2806">
            <v>0</v>
          </cell>
        </row>
        <row r="2807">
          <cell r="B2807" t="str">
            <v/>
          </cell>
          <cell r="H2807" t="str">
            <v/>
          </cell>
          <cell r="J2807" t="str">
            <v/>
          </cell>
          <cell r="N2807" t="str">
            <v/>
          </cell>
          <cell r="O2807" t="str">
            <v/>
          </cell>
          <cell r="P2807" t="str">
            <v/>
          </cell>
          <cell r="Q2807" t="str">
            <v/>
          </cell>
          <cell r="T2807" t="str">
            <v/>
          </cell>
          <cell r="U2807" t="str">
            <v/>
          </cell>
          <cell r="W2807" t="str">
            <v/>
          </cell>
          <cell r="X2807" t="str">
            <v/>
          </cell>
          <cell r="AB2807">
            <v>0</v>
          </cell>
          <cell r="AC2807">
            <v>0</v>
          </cell>
          <cell r="AD2807">
            <v>0</v>
          </cell>
          <cell r="AJ2807">
            <v>0</v>
          </cell>
          <cell r="AK2807">
            <v>0</v>
          </cell>
        </row>
        <row r="2808">
          <cell r="B2808" t="str">
            <v/>
          </cell>
          <cell r="H2808" t="str">
            <v/>
          </cell>
          <cell r="J2808" t="str">
            <v/>
          </cell>
          <cell r="N2808" t="str">
            <v/>
          </cell>
          <cell r="O2808" t="str">
            <v/>
          </cell>
          <cell r="P2808" t="str">
            <v/>
          </cell>
          <cell r="Q2808" t="str">
            <v/>
          </cell>
          <cell r="T2808" t="str">
            <v/>
          </cell>
          <cell r="U2808" t="str">
            <v/>
          </cell>
          <cell r="W2808" t="str">
            <v/>
          </cell>
          <cell r="X2808" t="str">
            <v/>
          </cell>
          <cell r="AB2808">
            <v>0</v>
          </cell>
          <cell r="AC2808">
            <v>0</v>
          </cell>
          <cell r="AD2808">
            <v>0</v>
          </cell>
          <cell r="AJ2808">
            <v>0</v>
          </cell>
          <cell r="AK2808">
            <v>0</v>
          </cell>
        </row>
        <row r="2809">
          <cell r="B2809" t="str">
            <v/>
          </cell>
          <cell r="H2809" t="str">
            <v/>
          </cell>
          <cell r="J2809" t="str">
            <v/>
          </cell>
          <cell r="N2809" t="str">
            <v/>
          </cell>
          <cell r="O2809" t="str">
            <v/>
          </cell>
          <cell r="P2809" t="str">
            <v/>
          </cell>
          <cell r="Q2809" t="str">
            <v/>
          </cell>
          <cell r="T2809" t="str">
            <v/>
          </cell>
          <cell r="U2809" t="str">
            <v/>
          </cell>
          <cell r="W2809" t="str">
            <v/>
          </cell>
          <cell r="X2809" t="str">
            <v/>
          </cell>
          <cell r="AB2809">
            <v>0</v>
          </cell>
          <cell r="AC2809">
            <v>0</v>
          </cell>
          <cell r="AD2809">
            <v>0</v>
          </cell>
          <cell r="AJ2809">
            <v>0</v>
          </cell>
          <cell r="AK2809">
            <v>0</v>
          </cell>
        </row>
        <row r="2810">
          <cell r="B2810" t="str">
            <v/>
          </cell>
          <cell r="H2810" t="str">
            <v/>
          </cell>
          <cell r="J2810" t="str">
            <v/>
          </cell>
          <cell r="N2810" t="str">
            <v/>
          </cell>
          <cell r="O2810" t="str">
            <v/>
          </cell>
          <cell r="P2810" t="str">
            <v/>
          </cell>
          <cell r="Q2810" t="str">
            <v/>
          </cell>
          <cell r="T2810" t="str">
            <v/>
          </cell>
          <cell r="U2810" t="str">
            <v/>
          </cell>
          <cell r="W2810" t="str">
            <v/>
          </cell>
          <cell r="X2810" t="str">
            <v/>
          </cell>
          <cell r="AB2810">
            <v>0</v>
          </cell>
          <cell r="AC2810">
            <v>0</v>
          </cell>
          <cell r="AD2810">
            <v>0</v>
          </cell>
          <cell r="AJ2810">
            <v>0</v>
          </cell>
          <cell r="AK2810">
            <v>0</v>
          </cell>
        </row>
        <row r="2811">
          <cell r="B2811" t="str">
            <v/>
          </cell>
          <cell r="H2811" t="str">
            <v/>
          </cell>
          <cell r="J2811" t="str">
            <v/>
          </cell>
          <cell r="N2811" t="str">
            <v/>
          </cell>
          <cell r="O2811" t="str">
            <v/>
          </cell>
          <cell r="P2811" t="str">
            <v/>
          </cell>
          <cell r="Q2811" t="str">
            <v/>
          </cell>
          <cell r="T2811" t="str">
            <v/>
          </cell>
          <cell r="U2811" t="str">
            <v/>
          </cell>
          <cell r="W2811" t="str">
            <v/>
          </cell>
          <cell r="X2811" t="str">
            <v/>
          </cell>
          <cell r="AB2811">
            <v>0</v>
          </cell>
          <cell r="AC2811">
            <v>0</v>
          </cell>
          <cell r="AD2811">
            <v>0</v>
          </cell>
          <cell r="AJ2811">
            <v>0</v>
          </cell>
          <cell r="AK2811">
            <v>0</v>
          </cell>
        </row>
        <row r="2812">
          <cell r="B2812" t="str">
            <v/>
          </cell>
          <cell r="H2812" t="str">
            <v/>
          </cell>
          <cell r="J2812" t="str">
            <v/>
          </cell>
          <cell r="N2812" t="str">
            <v/>
          </cell>
          <cell r="O2812" t="str">
            <v/>
          </cell>
          <cell r="P2812" t="str">
            <v/>
          </cell>
          <cell r="Q2812" t="str">
            <v/>
          </cell>
          <cell r="T2812" t="str">
            <v/>
          </cell>
          <cell r="U2812" t="str">
            <v/>
          </cell>
          <cell r="W2812" t="str">
            <v/>
          </cell>
          <cell r="X2812" t="str">
            <v/>
          </cell>
          <cell r="AB2812">
            <v>0</v>
          </cell>
          <cell r="AC2812">
            <v>0</v>
          </cell>
          <cell r="AD2812">
            <v>0</v>
          </cell>
          <cell r="AJ2812">
            <v>0</v>
          </cell>
          <cell r="AK2812">
            <v>0</v>
          </cell>
        </row>
        <row r="2813">
          <cell r="B2813" t="str">
            <v/>
          </cell>
          <cell r="H2813" t="str">
            <v/>
          </cell>
          <cell r="J2813" t="str">
            <v/>
          </cell>
          <cell r="N2813" t="str">
            <v/>
          </cell>
          <cell r="O2813" t="str">
            <v/>
          </cell>
          <cell r="P2813" t="str">
            <v/>
          </cell>
          <cell r="Q2813" t="str">
            <v/>
          </cell>
          <cell r="T2813" t="str">
            <v/>
          </cell>
          <cell r="U2813" t="str">
            <v/>
          </cell>
          <cell r="W2813" t="str">
            <v/>
          </cell>
          <cell r="X2813" t="str">
            <v/>
          </cell>
          <cell r="AB2813">
            <v>0</v>
          </cell>
          <cell r="AC2813">
            <v>0</v>
          </cell>
          <cell r="AD2813">
            <v>0</v>
          </cell>
          <cell r="AJ2813">
            <v>0</v>
          </cell>
          <cell r="AK2813">
            <v>0</v>
          </cell>
        </row>
        <row r="2814">
          <cell r="B2814" t="str">
            <v/>
          </cell>
          <cell r="H2814" t="str">
            <v/>
          </cell>
          <cell r="J2814" t="str">
            <v/>
          </cell>
          <cell r="N2814" t="str">
            <v/>
          </cell>
          <cell r="O2814" t="str">
            <v/>
          </cell>
          <cell r="P2814" t="str">
            <v/>
          </cell>
          <cell r="Q2814" t="str">
            <v/>
          </cell>
          <cell r="T2814" t="str">
            <v/>
          </cell>
          <cell r="U2814" t="str">
            <v/>
          </cell>
          <cell r="W2814" t="str">
            <v/>
          </cell>
          <cell r="X2814" t="str">
            <v/>
          </cell>
          <cell r="AB2814">
            <v>0</v>
          </cell>
          <cell r="AC2814">
            <v>0</v>
          </cell>
          <cell r="AD2814">
            <v>0</v>
          </cell>
          <cell r="AJ2814">
            <v>0</v>
          </cell>
          <cell r="AK2814">
            <v>0</v>
          </cell>
        </row>
        <row r="2815">
          <cell r="B2815" t="str">
            <v/>
          </cell>
          <cell r="H2815" t="str">
            <v/>
          </cell>
          <cell r="J2815" t="str">
            <v/>
          </cell>
          <cell r="N2815" t="str">
            <v/>
          </cell>
          <cell r="O2815" t="str">
            <v/>
          </cell>
          <cell r="P2815" t="str">
            <v/>
          </cell>
          <cell r="Q2815" t="str">
            <v/>
          </cell>
          <cell r="T2815" t="str">
            <v/>
          </cell>
          <cell r="U2815" t="str">
            <v/>
          </cell>
          <cell r="W2815" t="str">
            <v/>
          </cell>
          <cell r="X2815" t="str">
            <v/>
          </cell>
          <cell r="AB2815">
            <v>0</v>
          </cell>
          <cell r="AC2815">
            <v>0</v>
          </cell>
          <cell r="AD2815">
            <v>0</v>
          </cell>
          <cell r="AJ2815">
            <v>0</v>
          </cell>
          <cell r="AK2815">
            <v>0</v>
          </cell>
        </row>
        <row r="2816">
          <cell r="B2816" t="str">
            <v/>
          </cell>
          <cell r="H2816" t="str">
            <v/>
          </cell>
          <cell r="J2816" t="str">
            <v/>
          </cell>
          <cell r="N2816" t="str">
            <v/>
          </cell>
          <cell r="O2816" t="str">
            <v/>
          </cell>
          <cell r="P2816" t="str">
            <v/>
          </cell>
          <cell r="Q2816" t="str">
            <v/>
          </cell>
          <cell r="T2816" t="str">
            <v/>
          </cell>
          <cell r="U2816" t="str">
            <v/>
          </cell>
          <cell r="W2816" t="str">
            <v/>
          </cell>
          <cell r="X2816" t="str">
            <v/>
          </cell>
          <cell r="AB2816">
            <v>0</v>
          </cell>
          <cell r="AC2816">
            <v>0</v>
          </cell>
          <cell r="AD2816">
            <v>0</v>
          </cell>
          <cell r="AJ2816">
            <v>0</v>
          </cell>
          <cell r="AK2816">
            <v>0</v>
          </cell>
        </row>
        <row r="2817">
          <cell r="B2817" t="str">
            <v/>
          </cell>
          <cell r="H2817" t="str">
            <v/>
          </cell>
          <cell r="J2817" t="str">
            <v/>
          </cell>
          <cell r="N2817" t="str">
            <v/>
          </cell>
          <cell r="O2817" t="str">
            <v/>
          </cell>
          <cell r="P2817" t="str">
            <v/>
          </cell>
          <cell r="Q2817" t="str">
            <v/>
          </cell>
          <cell r="T2817" t="str">
            <v/>
          </cell>
          <cell r="U2817" t="str">
            <v/>
          </cell>
          <cell r="W2817" t="str">
            <v/>
          </cell>
          <cell r="X2817" t="str">
            <v/>
          </cell>
          <cell r="AB2817">
            <v>0</v>
          </cell>
          <cell r="AC2817">
            <v>0</v>
          </cell>
          <cell r="AD2817">
            <v>0</v>
          </cell>
          <cell r="AJ2817">
            <v>0</v>
          </cell>
          <cell r="AK2817">
            <v>0</v>
          </cell>
        </row>
        <row r="2818">
          <cell r="B2818" t="str">
            <v/>
          </cell>
          <cell r="H2818" t="str">
            <v/>
          </cell>
          <cell r="J2818" t="str">
            <v/>
          </cell>
          <cell r="N2818" t="str">
            <v/>
          </cell>
          <cell r="O2818" t="str">
            <v/>
          </cell>
          <cell r="P2818" t="str">
            <v/>
          </cell>
          <cell r="Q2818" t="str">
            <v/>
          </cell>
          <cell r="T2818" t="str">
            <v/>
          </cell>
          <cell r="U2818" t="str">
            <v/>
          </cell>
          <cell r="W2818" t="str">
            <v/>
          </cell>
          <cell r="X2818" t="str">
            <v/>
          </cell>
          <cell r="AB2818">
            <v>0</v>
          </cell>
          <cell r="AC2818">
            <v>0</v>
          </cell>
          <cell r="AD2818">
            <v>0</v>
          </cell>
          <cell r="AJ2818">
            <v>0</v>
          </cell>
          <cell r="AK2818">
            <v>0</v>
          </cell>
        </row>
        <row r="2819">
          <cell r="B2819" t="str">
            <v/>
          </cell>
          <cell r="H2819" t="str">
            <v/>
          </cell>
          <cell r="J2819" t="str">
            <v/>
          </cell>
          <cell r="N2819" t="str">
            <v/>
          </cell>
          <cell r="O2819" t="str">
            <v/>
          </cell>
          <cell r="P2819" t="str">
            <v/>
          </cell>
          <cell r="Q2819" t="str">
            <v/>
          </cell>
          <cell r="T2819" t="str">
            <v/>
          </cell>
          <cell r="U2819" t="str">
            <v/>
          </cell>
          <cell r="W2819" t="str">
            <v/>
          </cell>
          <cell r="X2819" t="str">
            <v/>
          </cell>
          <cell r="AB2819">
            <v>0</v>
          </cell>
          <cell r="AC2819">
            <v>0</v>
          </cell>
          <cell r="AD2819">
            <v>0</v>
          </cell>
          <cell r="AJ2819">
            <v>0</v>
          </cell>
          <cell r="AK2819">
            <v>0</v>
          </cell>
        </row>
        <row r="2820">
          <cell r="B2820" t="str">
            <v/>
          </cell>
          <cell r="H2820" t="str">
            <v/>
          </cell>
          <cell r="J2820" t="str">
            <v/>
          </cell>
          <cell r="N2820" t="str">
            <v/>
          </cell>
          <cell r="O2820" t="str">
            <v/>
          </cell>
          <cell r="P2820" t="str">
            <v/>
          </cell>
          <cell r="Q2820" t="str">
            <v/>
          </cell>
          <cell r="T2820" t="str">
            <v/>
          </cell>
          <cell r="U2820" t="str">
            <v/>
          </cell>
          <cell r="W2820" t="str">
            <v/>
          </cell>
          <cell r="X2820" t="str">
            <v/>
          </cell>
          <cell r="AB2820">
            <v>0</v>
          </cell>
          <cell r="AC2820">
            <v>0</v>
          </cell>
          <cell r="AD2820">
            <v>0</v>
          </cell>
          <cell r="AJ2820">
            <v>0</v>
          </cell>
          <cell r="AK2820">
            <v>0</v>
          </cell>
        </row>
        <row r="2821">
          <cell r="B2821" t="str">
            <v/>
          </cell>
          <cell r="H2821" t="str">
            <v/>
          </cell>
          <cell r="J2821" t="str">
            <v/>
          </cell>
          <cell r="N2821" t="str">
            <v/>
          </cell>
          <cell r="O2821" t="str">
            <v/>
          </cell>
          <cell r="P2821" t="str">
            <v/>
          </cell>
          <cell r="Q2821" t="str">
            <v/>
          </cell>
          <cell r="T2821" t="str">
            <v/>
          </cell>
          <cell r="U2821" t="str">
            <v/>
          </cell>
          <cell r="W2821" t="str">
            <v/>
          </cell>
          <cell r="X2821" t="str">
            <v/>
          </cell>
          <cell r="AB2821">
            <v>0</v>
          </cell>
          <cell r="AC2821">
            <v>0</v>
          </cell>
          <cell r="AD2821">
            <v>0</v>
          </cell>
          <cell r="AJ2821">
            <v>0</v>
          </cell>
          <cell r="AK2821">
            <v>0</v>
          </cell>
        </row>
        <row r="2822">
          <cell r="B2822" t="str">
            <v/>
          </cell>
          <cell r="H2822" t="str">
            <v/>
          </cell>
          <cell r="J2822" t="str">
            <v/>
          </cell>
          <cell r="N2822" t="str">
            <v/>
          </cell>
          <cell r="O2822" t="str">
            <v/>
          </cell>
          <cell r="P2822" t="str">
            <v/>
          </cell>
          <cell r="Q2822" t="str">
            <v/>
          </cell>
          <cell r="T2822" t="str">
            <v/>
          </cell>
          <cell r="U2822" t="str">
            <v/>
          </cell>
          <cell r="W2822" t="str">
            <v/>
          </cell>
          <cell r="X2822" t="str">
            <v/>
          </cell>
          <cell r="AB2822">
            <v>0</v>
          </cell>
          <cell r="AC2822">
            <v>0</v>
          </cell>
          <cell r="AD2822">
            <v>0</v>
          </cell>
          <cell r="AJ2822">
            <v>0</v>
          </cell>
          <cell r="AK2822">
            <v>0</v>
          </cell>
        </row>
        <row r="2823">
          <cell r="B2823" t="str">
            <v/>
          </cell>
          <cell r="H2823" t="str">
            <v/>
          </cell>
          <cell r="J2823" t="str">
            <v/>
          </cell>
          <cell r="N2823" t="str">
            <v/>
          </cell>
          <cell r="O2823" t="str">
            <v/>
          </cell>
          <cell r="P2823" t="str">
            <v/>
          </cell>
          <cell r="Q2823" t="str">
            <v/>
          </cell>
          <cell r="T2823" t="str">
            <v/>
          </cell>
          <cell r="U2823" t="str">
            <v/>
          </cell>
          <cell r="W2823" t="str">
            <v/>
          </cell>
          <cell r="X2823" t="str">
            <v/>
          </cell>
          <cell r="AB2823">
            <v>0</v>
          </cell>
          <cell r="AC2823">
            <v>0</v>
          </cell>
          <cell r="AD2823">
            <v>0</v>
          </cell>
          <cell r="AJ2823">
            <v>0</v>
          </cell>
          <cell r="AK2823">
            <v>0</v>
          </cell>
        </row>
        <row r="2824">
          <cell r="B2824" t="str">
            <v/>
          </cell>
          <cell r="H2824" t="str">
            <v/>
          </cell>
          <cell r="J2824" t="str">
            <v/>
          </cell>
          <cell r="N2824" t="str">
            <v/>
          </cell>
          <cell r="O2824" t="str">
            <v/>
          </cell>
          <cell r="P2824" t="str">
            <v/>
          </cell>
          <cell r="Q2824" t="str">
            <v/>
          </cell>
          <cell r="T2824" t="str">
            <v/>
          </cell>
          <cell r="U2824" t="str">
            <v/>
          </cell>
          <cell r="W2824" t="str">
            <v/>
          </cell>
          <cell r="X2824" t="str">
            <v/>
          </cell>
          <cell r="AB2824">
            <v>0</v>
          </cell>
          <cell r="AC2824">
            <v>0</v>
          </cell>
          <cell r="AD2824">
            <v>0</v>
          </cell>
          <cell r="AJ2824">
            <v>0</v>
          </cell>
          <cell r="AK2824">
            <v>0</v>
          </cell>
        </row>
        <row r="2825">
          <cell r="B2825" t="str">
            <v/>
          </cell>
          <cell r="H2825" t="str">
            <v/>
          </cell>
          <cell r="J2825" t="str">
            <v/>
          </cell>
          <cell r="N2825" t="str">
            <v/>
          </cell>
          <cell r="O2825" t="str">
            <v/>
          </cell>
          <cell r="P2825" t="str">
            <v/>
          </cell>
          <cell r="Q2825" t="str">
            <v/>
          </cell>
          <cell r="T2825" t="str">
            <v/>
          </cell>
          <cell r="U2825" t="str">
            <v/>
          </cell>
          <cell r="W2825" t="str">
            <v/>
          </cell>
          <cell r="X2825" t="str">
            <v/>
          </cell>
          <cell r="AB2825">
            <v>0</v>
          </cell>
          <cell r="AC2825">
            <v>0</v>
          </cell>
          <cell r="AD2825">
            <v>0</v>
          </cell>
          <cell r="AJ2825">
            <v>0</v>
          </cell>
          <cell r="AK2825">
            <v>0</v>
          </cell>
        </row>
        <row r="2826">
          <cell r="B2826" t="str">
            <v/>
          </cell>
          <cell r="H2826" t="str">
            <v/>
          </cell>
          <cell r="J2826" t="str">
            <v/>
          </cell>
          <cell r="N2826" t="str">
            <v/>
          </cell>
          <cell r="O2826" t="str">
            <v/>
          </cell>
          <cell r="P2826" t="str">
            <v/>
          </cell>
          <cell r="Q2826" t="str">
            <v/>
          </cell>
          <cell r="T2826" t="str">
            <v/>
          </cell>
          <cell r="U2826" t="str">
            <v/>
          </cell>
          <cell r="W2826" t="str">
            <v/>
          </cell>
          <cell r="X2826" t="str">
            <v/>
          </cell>
          <cell r="AB2826">
            <v>0</v>
          </cell>
          <cell r="AC2826">
            <v>0</v>
          </cell>
          <cell r="AD2826">
            <v>0</v>
          </cell>
          <cell r="AJ2826">
            <v>0</v>
          </cell>
          <cell r="AK2826">
            <v>0</v>
          </cell>
        </row>
        <row r="2827">
          <cell r="B2827" t="str">
            <v/>
          </cell>
          <cell r="H2827" t="str">
            <v/>
          </cell>
          <cell r="J2827" t="str">
            <v/>
          </cell>
          <cell r="N2827" t="str">
            <v/>
          </cell>
          <cell r="O2827" t="str">
            <v/>
          </cell>
          <cell r="P2827" t="str">
            <v/>
          </cell>
          <cell r="Q2827" t="str">
            <v/>
          </cell>
          <cell r="T2827" t="str">
            <v/>
          </cell>
          <cell r="U2827" t="str">
            <v/>
          </cell>
          <cell r="W2827" t="str">
            <v/>
          </cell>
          <cell r="X2827" t="str">
            <v/>
          </cell>
          <cell r="AB2827">
            <v>0</v>
          </cell>
          <cell r="AC2827">
            <v>0</v>
          </cell>
          <cell r="AD2827">
            <v>0</v>
          </cell>
          <cell r="AJ2827">
            <v>0</v>
          </cell>
          <cell r="AK2827">
            <v>0</v>
          </cell>
        </row>
        <row r="2828">
          <cell r="B2828" t="str">
            <v/>
          </cell>
          <cell r="H2828" t="str">
            <v/>
          </cell>
          <cell r="J2828" t="str">
            <v/>
          </cell>
          <cell r="N2828" t="str">
            <v/>
          </cell>
          <cell r="O2828" t="str">
            <v/>
          </cell>
          <cell r="P2828" t="str">
            <v/>
          </cell>
          <cell r="Q2828" t="str">
            <v/>
          </cell>
          <cell r="T2828" t="str">
            <v/>
          </cell>
          <cell r="U2828" t="str">
            <v/>
          </cell>
          <cell r="W2828" t="str">
            <v/>
          </cell>
          <cell r="X2828" t="str">
            <v/>
          </cell>
          <cell r="AB2828">
            <v>0</v>
          </cell>
          <cell r="AC2828">
            <v>0</v>
          </cell>
          <cell r="AD2828">
            <v>0</v>
          </cell>
          <cell r="AJ2828">
            <v>0</v>
          </cell>
          <cell r="AK2828">
            <v>0</v>
          </cell>
        </row>
        <row r="2829">
          <cell r="B2829" t="str">
            <v/>
          </cell>
          <cell r="H2829" t="str">
            <v/>
          </cell>
          <cell r="J2829" t="str">
            <v/>
          </cell>
          <cell r="N2829" t="str">
            <v/>
          </cell>
          <cell r="O2829" t="str">
            <v/>
          </cell>
          <cell r="P2829" t="str">
            <v/>
          </cell>
          <cell r="Q2829" t="str">
            <v/>
          </cell>
          <cell r="T2829" t="str">
            <v/>
          </cell>
          <cell r="U2829" t="str">
            <v/>
          </cell>
          <cell r="W2829" t="str">
            <v/>
          </cell>
          <cell r="X2829" t="str">
            <v/>
          </cell>
          <cell r="AB2829">
            <v>0</v>
          </cell>
          <cell r="AC2829">
            <v>0</v>
          </cell>
          <cell r="AD2829">
            <v>0</v>
          </cell>
          <cell r="AJ2829">
            <v>0</v>
          </cell>
          <cell r="AK2829">
            <v>0</v>
          </cell>
        </row>
        <row r="2830">
          <cell r="B2830" t="str">
            <v/>
          </cell>
          <cell r="H2830" t="str">
            <v/>
          </cell>
          <cell r="J2830" t="str">
            <v/>
          </cell>
          <cell r="N2830" t="str">
            <v/>
          </cell>
          <cell r="O2830" t="str">
            <v/>
          </cell>
          <cell r="P2830" t="str">
            <v/>
          </cell>
          <cell r="Q2830" t="str">
            <v/>
          </cell>
          <cell r="T2830" t="str">
            <v/>
          </cell>
          <cell r="U2830" t="str">
            <v/>
          </cell>
          <cell r="W2830" t="str">
            <v/>
          </cell>
          <cell r="X2830" t="str">
            <v/>
          </cell>
          <cell r="AB2830">
            <v>0</v>
          </cell>
          <cell r="AC2830">
            <v>0</v>
          </cell>
          <cell r="AD2830">
            <v>0</v>
          </cell>
          <cell r="AJ2830">
            <v>0</v>
          </cell>
          <cell r="AK2830">
            <v>0</v>
          </cell>
        </row>
        <row r="2831">
          <cell r="B2831" t="str">
            <v/>
          </cell>
          <cell r="H2831" t="str">
            <v/>
          </cell>
          <cell r="J2831" t="str">
            <v/>
          </cell>
          <cell r="N2831" t="str">
            <v/>
          </cell>
          <cell r="O2831" t="str">
            <v/>
          </cell>
          <cell r="P2831" t="str">
            <v/>
          </cell>
          <cell r="Q2831" t="str">
            <v/>
          </cell>
          <cell r="T2831" t="str">
            <v/>
          </cell>
          <cell r="U2831" t="str">
            <v/>
          </cell>
          <cell r="W2831" t="str">
            <v/>
          </cell>
          <cell r="X2831" t="str">
            <v/>
          </cell>
          <cell r="AB2831">
            <v>0</v>
          </cell>
          <cell r="AC2831">
            <v>0</v>
          </cell>
          <cell r="AD2831">
            <v>0</v>
          </cell>
          <cell r="AJ2831">
            <v>0</v>
          </cell>
          <cell r="AK2831">
            <v>0</v>
          </cell>
        </row>
        <row r="2832">
          <cell r="B2832" t="str">
            <v/>
          </cell>
          <cell r="H2832" t="str">
            <v/>
          </cell>
          <cell r="J2832" t="str">
            <v/>
          </cell>
          <cell r="N2832" t="str">
            <v/>
          </cell>
          <cell r="O2832" t="str">
            <v/>
          </cell>
          <cell r="P2832" t="str">
            <v/>
          </cell>
          <cell r="Q2832" t="str">
            <v/>
          </cell>
          <cell r="T2832" t="str">
            <v/>
          </cell>
          <cell r="U2832" t="str">
            <v/>
          </cell>
          <cell r="W2832" t="str">
            <v/>
          </cell>
          <cell r="X2832" t="str">
            <v/>
          </cell>
          <cell r="AB2832">
            <v>0</v>
          </cell>
          <cell r="AC2832">
            <v>0</v>
          </cell>
          <cell r="AD2832">
            <v>0</v>
          </cell>
          <cell r="AJ2832">
            <v>0</v>
          </cell>
          <cell r="AK2832">
            <v>0</v>
          </cell>
        </row>
        <row r="2833">
          <cell r="B2833" t="str">
            <v/>
          </cell>
          <cell r="H2833" t="str">
            <v/>
          </cell>
          <cell r="J2833" t="str">
            <v/>
          </cell>
          <cell r="N2833" t="str">
            <v/>
          </cell>
          <cell r="O2833" t="str">
            <v/>
          </cell>
          <cell r="P2833" t="str">
            <v/>
          </cell>
          <cell r="Q2833" t="str">
            <v/>
          </cell>
          <cell r="T2833" t="str">
            <v/>
          </cell>
          <cell r="U2833" t="str">
            <v/>
          </cell>
          <cell r="W2833" t="str">
            <v/>
          </cell>
          <cell r="X2833" t="str">
            <v/>
          </cell>
          <cell r="AB2833">
            <v>0</v>
          </cell>
          <cell r="AC2833">
            <v>0</v>
          </cell>
          <cell r="AD2833">
            <v>0</v>
          </cell>
          <cell r="AJ2833">
            <v>0</v>
          </cell>
          <cell r="AK2833">
            <v>0</v>
          </cell>
        </row>
        <row r="2834">
          <cell r="B2834" t="str">
            <v/>
          </cell>
          <cell r="H2834" t="str">
            <v/>
          </cell>
          <cell r="J2834" t="str">
            <v/>
          </cell>
          <cell r="N2834" t="str">
            <v/>
          </cell>
          <cell r="O2834" t="str">
            <v/>
          </cell>
          <cell r="P2834" t="str">
            <v/>
          </cell>
          <cell r="Q2834" t="str">
            <v/>
          </cell>
          <cell r="T2834" t="str">
            <v/>
          </cell>
          <cell r="U2834" t="str">
            <v/>
          </cell>
          <cell r="W2834" t="str">
            <v/>
          </cell>
          <cell r="X2834" t="str">
            <v/>
          </cell>
          <cell r="AB2834">
            <v>0</v>
          </cell>
          <cell r="AC2834">
            <v>0</v>
          </cell>
          <cell r="AD2834">
            <v>0</v>
          </cell>
          <cell r="AJ2834">
            <v>0</v>
          </cell>
          <cell r="AK2834">
            <v>0</v>
          </cell>
        </row>
        <row r="2835">
          <cell r="B2835" t="str">
            <v/>
          </cell>
          <cell r="H2835" t="str">
            <v/>
          </cell>
          <cell r="J2835" t="str">
            <v/>
          </cell>
          <cell r="N2835" t="str">
            <v/>
          </cell>
          <cell r="O2835" t="str">
            <v/>
          </cell>
          <cell r="P2835" t="str">
            <v/>
          </cell>
          <cell r="Q2835" t="str">
            <v/>
          </cell>
          <cell r="T2835" t="str">
            <v/>
          </cell>
          <cell r="U2835" t="str">
            <v/>
          </cell>
          <cell r="W2835" t="str">
            <v/>
          </cell>
          <cell r="X2835" t="str">
            <v/>
          </cell>
          <cell r="AB2835">
            <v>0</v>
          </cell>
          <cell r="AC2835">
            <v>0</v>
          </cell>
          <cell r="AD2835">
            <v>0</v>
          </cell>
          <cell r="AJ2835">
            <v>0</v>
          </cell>
          <cell r="AK2835">
            <v>0</v>
          </cell>
        </row>
        <row r="2836">
          <cell r="B2836" t="str">
            <v/>
          </cell>
          <cell r="H2836" t="str">
            <v/>
          </cell>
          <cell r="J2836" t="str">
            <v/>
          </cell>
          <cell r="N2836" t="str">
            <v/>
          </cell>
          <cell r="O2836" t="str">
            <v/>
          </cell>
          <cell r="P2836" t="str">
            <v/>
          </cell>
          <cell r="Q2836" t="str">
            <v/>
          </cell>
          <cell r="T2836" t="str">
            <v/>
          </cell>
          <cell r="U2836" t="str">
            <v/>
          </cell>
          <cell r="W2836" t="str">
            <v/>
          </cell>
          <cell r="X2836" t="str">
            <v/>
          </cell>
          <cell r="AB2836">
            <v>0</v>
          </cell>
          <cell r="AC2836">
            <v>0</v>
          </cell>
          <cell r="AD2836">
            <v>0</v>
          </cell>
          <cell r="AJ2836">
            <v>0</v>
          </cell>
          <cell r="AK2836">
            <v>0</v>
          </cell>
        </row>
        <row r="2837">
          <cell r="B2837" t="str">
            <v/>
          </cell>
          <cell r="H2837" t="str">
            <v/>
          </cell>
          <cell r="J2837" t="str">
            <v/>
          </cell>
          <cell r="N2837" t="str">
            <v/>
          </cell>
          <cell r="O2837" t="str">
            <v/>
          </cell>
          <cell r="P2837" t="str">
            <v/>
          </cell>
          <cell r="Q2837" t="str">
            <v/>
          </cell>
          <cell r="T2837" t="str">
            <v/>
          </cell>
          <cell r="U2837" t="str">
            <v/>
          </cell>
          <cell r="W2837" t="str">
            <v/>
          </cell>
          <cell r="X2837" t="str">
            <v/>
          </cell>
          <cell r="AB2837">
            <v>0</v>
          </cell>
          <cell r="AC2837">
            <v>0</v>
          </cell>
          <cell r="AD2837">
            <v>0</v>
          </cell>
          <cell r="AJ2837">
            <v>0</v>
          </cell>
          <cell r="AK2837">
            <v>0</v>
          </cell>
        </row>
        <row r="2838">
          <cell r="B2838" t="str">
            <v/>
          </cell>
          <cell r="H2838" t="str">
            <v/>
          </cell>
          <cell r="J2838" t="str">
            <v/>
          </cell>
          <cell r="N2838" t="str">
            <v/>
          </cell>
          <cell r="O2838" t="str">
            <v/>
          </cell>
          <cell r="P2838" t="str">
            <v/>
          </cell>
          <cell r="Q2838" t="str">
            <v/>
          </cell>
          <cell r="T2838" t="str">
            <v/>
          </cell>
          <cell r="U2838" t="str">
            <v/>
          </cell>
          <cell r="W2838" t="str">
            <v/>
          </cell>
          <cell r="X2838" t="str">
            <v/>
          </cell>
          <cell r="AB2838">
            <v>0</v>
          </cell>
          <cell r="AC2838">
            <v>0</v>
          </cell>
          <cell r="AD2838">
            <v>0</v>
          </cell>
          <cell r="AJ2838">
            <v>0</v>
          </cell>
          <cell r="AK2838">
            <v>0</v>
          </cell>
        </row>
        <row r="2839">
          <cell r="B2839" t="str">
            <v/>
          </cell>
          <cell r="H2839" t="str">
            <v/>
          </cell>
          <cell r="J2839" t="str">
            <v/>
          </cell>
          <cell r="N2839" t="str">
            <v/>
          </cell>
          <cell r="O2839" t="str">
            <v/>
          </cell>
          <cell r="P2839" t="str">
            <v/>
          </cell>
          <cell r="Q2839" t="str">
            <v/>
          </cell>
          <cell r="T2839" t="str">
            <v/>
          </cell>
          <cell r="U2839" t="str">
            <v/>
          </cell>
          <cell r="W2839" t="str">
            <v/>
          </cell>
          <cell r="X2839" t="str">
            <v/>
          </cell>
          <cell r="AB2839">
            <v>0</v>
          </cell>
          <cell r="AC2839">
            <v>0</v>
          </cell>
          <cell r="AD2839">
            <v>0</v>
          </cell>
          <cell r="AJ2839">
            <v>0</v>
          </cell>
          <cell r="AK2839">
            <v>0</v>
          </cell>
        </row>
        <row r="2840">
          <cell r="B2840" t="str">
            <v/>
          </cell>
          <cell r="H2840" t="str">
            <v/>
          </cell>
          <cell r="J2840" t="str">
            <v/>
          </cell>
          <cell r="N2840" t="str">
            <v/>
          </cell>
          <cell r="O2840" t="str">
            <v/>
          </cell>
          <cell r="P2840" t="str">
            <v/>
          </cell>
          <cell r="Q2840" t="str">
            <v/>
          </cell>
          <cell r="T2840" t="str">
            <v/>
          </cell>
          <cell r="U2840" t="str">
            <v/>
          </cell>
          <cell r="W2840" t="str">
            <v/>
          </cell>
          <cell r="X2840" t="str">
            <v/>
          </cell>
          <cell r="AB2840">
            <v>0</v>
          </cell>
          <cell r="AC2840">
            <v>0</v>
          </cell>
          <cell r="AD2840">
            <v>0</v>
          </cell>
          <cell r="AJ2840">
            <v>0</v>
          </cell>
          <cell r="AK2840">
            <v>0</v>
          </cell>
        </row>
        <row r="2841">
          <cell r="B2841" t="str">
            <v/>
          </cell>
          <cell r="H2841" t="str">
            <v/>
          </cell>
          <cell r="J2841" t="str">
            <v/>
          </cell>
          <cell r="N2841" t="str">
            <v/>
          </cell>
          <cell r="O2841" t="str">
            <v/>
          </cell>
          <cell r="P2841" t="str">
            <v/>
          </cell>
          <cell r="Q2841" t="str">
            <v/>
          </cell>
          <cell r="T2841" t="str">
            <v/>
          </cell>
          <cell r="U2841" t="str">
            <v/>
          </cell>
          <cell r="W2841" t="str">
            <v/>
          </cell>
          <cell r="X2841" t="str">
            <v/>
          </cell>
          <cell r="AB2841">
            <v>0</v>
          </cell>
          <cell r="AC2841">
            <v>0</v>
          </cell>
          <cell r="AD2841">
            <v>0</v>
          </cell>
          <cell r="AJ2841">
            <v>0</v>
          </cell>
          <cell r="AK2841">
            <v>0</v>
          </cell>
        </row>
        <row r="2842">
          <cell r="B2842" t="str">
            <v/>
          </cell>
          <cell r="H2842" t="str">
            <v/>
          </cell>
          <cell r="J2842" t="str">
            <v/>
          </cell>
          <cell r="N2842" t="str">
            <v/>
          </cell>
          <cell r="O2842" t="str">
            <v/>
          </cell>
          <cell r="P2842" t="str">
            <v/>
          </cell>
          <cell r="Q2842" t="str">
            <v/>
          </cell>
          <cell r="T2842" t="str">
            <v/>
          </cell>
          <cell r="U2842" t="str">
            <v/>
          </cell>
          <cell r="W2842" t="str">
            <v/>
          </cell>
          <cell r="X2842" t="str">
            <v/>
          </cell>
          <cell r="AB2842">
            <v>0</v>
          </cell>
          <cell r="AC2842">
            <v>0</v>
          </cell>
          <cell r="AD2842">
            <v>0</v>
          </cell>
          <cell r="AJ2842">
            <v>0</v>
          </cell>
          <cell r="AK2842">
            <v>0</v>
          </cell>
        </row>
        <row r="2843">
          <cell r="B2843" t="str">
            <v/>
          </cell>
          <cell r="H2843" t="str">
            <v/>
          </cell>
          <cell r="J2843" t="str">
            <v/>
          </cell>
          <cell r="N2843" t="str">
            <v/>
          </cell>
          <cell r="O2843" t="str">
            <v/>
          </cell>
          <cell r="P2843" t="str">
            <v/>
          </cell>
          <cell r="Q2843" t="str">
            <v/>
          </cell>
          <cell r="T2843" t="str">
            <v/>
          </cell>
          <cell r="U2843" t="str">
            <v/>
          </cell>
          <cell r="W2843" t="str">
            <v/>
          </cell>
          <cell r="X2843" t="str">
            <v/>
          </cell>
          <cell r="AB2843">
            <v>0</v>
          </cell>
          <cell r="AC2843">
            <v>0</v>
          </cell>
          <cell r="AD2843">
            <v>0</v>
          </cell>
          <cell r="AJ2843">
            <v>0</v>
          </cell>
          <cell r="AK2843">
            <v>0</v>
          </cell>
        </row>
        <row r="2844">
          <cell r="B2844" t="str">
            <v/>
          </cell>
          <cell r="H2844" t="str">
            <v/>
          </cell>
          <cell r="J2844" t="str">
            <v/>
          </cell>
          <cell r="N2844" t="str">
            <v/>
          </cell>
          <cell r="O2844" t="str">
            <v/>
          </cell>
          <cell r="P2844" t="str">
            <v/>
          </cell>
          <cell r="Q2844" t="str">
            <v/>
          </cell>
          <cell r="T2844" t="str">
            <v/>
          </cell>
          <cell r="U2844" t="str">
            <v/>
          </cell>
          <cell r="W2844" t="str">
            <v/>
          </cell>
          <cell r="X2844" t="str">
            <v/>
          </cell>
          <cell r="AB2844">
            <v>0</v>
          </cell>
          <cell r="AC2844">
            <v>0</v>
          </cell>
          <cell r="AD2844">
            <v>0</v>
          </cell>
          <cell r="AJ2844">
            <v>0</v>
          </cell>
          <cell r="AK2844">
            <v>0</v>
          </cell>
        </row>
        <row r="2845">
          <cell r="B2845" t="str">
            <v/>
          </cell>
          <cell r="H2845" t="str">
            <v/>
          </cell>
          <cell r="J2845" t="str">
            <v/>
          </cell>
          <cell r="N2845" t="str">
            <v/>
          </cell>
          <cell r="O2845" t="str">
            <v/>
          </cell>
          <cell r="P2845" t="str">
            <v/>
          </cell>
          <cell r="Q2845" t="str">
            <v/>
          </cell>
          <cell r="T2845" t="str">
            <v/>
          </cell>
          <cell r="U2845" t="str">
            <v/>
          </cell>
          <cell r="W2845" t="str">
            <v/>
          </cell>
          <cell r="X2845" t="str">
            <v/>
          </cell>
          <cell r="AB2845">
            <v>0</v>
          </cell>
          <cell r="AC2845">
            <v>0</v>
          </cell>
          <cell r="AD2845">
            <v>0</v>
          </cell>
          <cell r="AJ2845">
            <v>0</v>
          </cell>
          <cell r="AK2845">
            <v>0</v>
          </cell>
        </row>
        <row r="2846">
          <cell r="B2846" t="str">
            <v/>
          </cell>
          <cell r="H2846" t="str">
            <v/>
          </cell>
          <cell r="J2846" t="str">
            <v/>
          </cell>
          <cell r="N2846" t="str">
            <v/>
          </cell>
          <cell r="O2846" t="str">
            <v/>
          </cell>
          <cell r="P2846" t="str">
            <v/>
          </cell>
          <cell r="Q2846" t="str">
            <v/>
          </cell>
          <cell r="T2846" t="str">
            <v/>
          </cell>
          <cell r="U2846" t="str">
            <v/>
          </cell>
          <cell r="W2846" t="str">
            <v/>
          </cell>
          <cell r="X2846" t="str">
            <v/>
          </cell>
          <cell r="AB2846">
            <v>0</v>
          </cell>
          <cell r="AC2846">
            <v>0</v>
          </cell>
          <cell r="AD2846">
            <v>0</v>
          </cell>
          <cell r="AJ2846">
            <v>0</v>
          </cell>
          <cell r="AK2846">
            <v>0</v>
          </cell>
        </row>
        <row r="2847">
          <cell r="B2847" t="str">
            <v/>
          </cell>
          <cell r="H2847" t="str">
            <v/>
          </cell>
          <cell r="J2847" t="str">
            <v/>
          </cell>
          <cell r="N2847" t="str">
            <v/>
          </cell>
          <cell r="O2847" t="str">
            <v/>
          </cell>
          <cell r="P2847" t="str">
            <v/>
          </cell>
          <cell r="Q2847" t="str">
            <v/>
          </cell>
          <cell r="T2847" t="str">
            <v/>
          </cell>
          <cell r="U2847" t="str">
            <v/>
          </cell>
          <cell r="W2847" t="str">
            <v/>
          </cell>
          <cell r="X2847" t="str">
            <v/>
          </cell>
          <cell r="AB2847">
            <v>0</v>
          </cell>
          <cell r="AC2847">
            <v>0</v>
          </cell>
          <cell r="AD2847">
            <v>0</v>
          </cell>
          <cell r="AJ2847">
            <v>0</v>
          </cell>
          <cell r="AK2847">
            <v>0</v>
          </cell>
        </row>
        <row r="2848">
          <cell r="B2848" t="str">
            <v/>
          </cell>
          <cell r="H2848" t="str">
            <v/>
          </cell>
          <cell r="J2848" t="str">
            <v/>
          </cell>
          <cell r="N2848" t="str">
            <v/>
          </cell>
          <cell r="O2848" t="str">
            <v/>
          </cell>
          <cell r="P2848" t="str">
            <v/>
          </cell>
          <cell r="Q2848" t="str">
            <v/>
          </cell>
          <cell r="T2848" t="str">
            <v/>
          </cell>
          <cell r="U2848" t="str">
            <v/>
          </cell>
          <cell r="W2848" t="str">
            <v/>
          </cell>
          <cell r="X2848" t="str">
            <v/>
          </cell>
          <cell r="AB2848">
            <v>0</v>
          </cell>
          <cell r="AC2848">
            <v>0</v>
          </cell>
          <cell r="AD2848">
            <v>0</v>
          </cell>
          <cell r="AJ2848">
            <v>0</v>
          </cell>
          <cell r="AK2848">
            <v>0</v>
          </cell>
        </row>
        <row r="2849">
          <cell r="B2849" t="str">
            <v/>
          </cell>
          <cell r="H2849" t="str">
            <v/>
          </cell>
          <cell r="J2849" t="str">
            <v/>
          </cell>
          <cell r="N2849" t="str">
            <v/>
          </cell>
          <cell r="O2849" t="str">
            <v/>
          </cell>
          <cell r="P2849" t="str">
            <v/>
          </cell>
          <cell r="Q2849" t="str">
            <v/>
          </cell>
          <cell r="T2849" t="str">
            <v/>
          </cell>
          <cell r="U2849" t="str">
            <v/>
          </cell>
          <cell r="W2849" t="str">
            <v/>
          </cell>
          <cell r="X2849" t="str">
            <v/>
          </cell>
          <cell r="AB2849">
            <v>0</v>
          </cell>
          <cell r="AC2849">
            <v>0</v>
          </cell>
          <cell r="AD2849">
            <v>0</v>
          </cell>
          <cell r="AJ2849">
            <v>0</v>
          </cell>
          <cell r="AK2849">
            <v>0</v>
          </cell>
        </row>
        <row r="2850">
          <cell r="B2850" t="str">
            <v/>
          </cell>
          <cell r="H2850" t="str">
            <v/>
          </cell>
          <cell r="J2850" t="str">
            <v/>
          </cell>
          <cell r="N2850" t="str">
            <v/>
          </cell>
          <cell r="O2850" t="str">
            <v/>
          </cell>
          <cell r="P2850" t="str">
            <v/>
          </cell>
          <cell r="Q2850" t="str">
            <v/>
          </cell>
          <cell r="T2850" t="str">
            <v/>
          </cell>
          <cell r="U2850" t="str">
            <v/>
          </cell>
          <cell r="W2850" t="str">
            <v/>
          </cell>
          <cell r="X2850" t="str">
            <v/>
          </cell>
          <cell r="AB2850">
            <v>0</v>
          </cell>
          <cell r="AC2850">
            <v>0</v>
          </cell>
          <cell r="AD2850">
            <v>0</v>
          </cell>
          <cell r="AJ2850">
            <v>0</v>
          </cell>
          <cell r="AK2850">
            <v>0</v>
          </cell>
        </row>
        <row r="2851">
          <cell r="B2851" t="str">
            <v/>
          </cell>
          <cell r="H2851" t="str">
            <v/>
          </cell>
          <cell r="J2851" t="str">
            <v/>
          </cell>
          <cell r="N2851" t="str">
            <v/>
          </cell>
          <cell r="O2851" t="str">
            <v/>
          </cell>
          <cell r="P2851" t="str">
            <v/>
          </cell>
          <cell r="Q2851" t="str">
            <v/>
          </cell>
          <cell r="T2851" t="str">
            <v/>
          </cell>
          <cell r="U2851" t="str">
            <v/>
          </cell>
          <cell r="W2851" t="str">
            <v/>
          </cell>
          <cell r="X2851" t="str">
            <v/>
          </cell>
          <cell r="AB2851">
            <v>0</v>
          </cell>
          <cell r="AC2851">
            <v>0</v>
          </cell>
          <cell r="AD2851">
            <v>0</v>
          </cell>
          <cell r="AJ2851">
            <v>0</v>
          </cell>
          <cell r="AK2851">
            <v>0</v>
          </cell>
        </row>
        <row r="2852">
          <cell r="B2852" t="str">
            <v/>
          </cell>
          <cell r="H2852" t="str">
            <v/>
          </cell>
          <cell r="J2852" t="str">
            <v/>
          </cell>
          <cell r="N2852" t="str">
            <v/>
          </cell>
          <cell r="O2852" t="str">
            <v/>
          </cell>
          <cell r="P2852" t="str">
            <v/>
          </cell>
          <cell r="Q2852" t="str">
            <v/>
          </cell>
          <cell r="T2852" t="str">
            <v/>
          </cell>
          <cell r="U2852" t="str">
            <v/>
          </cell>
          <cell r="W2852" t="str">
            <v/>
          </cell>
          <cell r="X2852" t="str">
            <v/>
          </cell>
          <cell r="AB2852">
            <v>0</v>
          </cell>
          <cell r="AC2852">
            <v>0</v>
          </cell>
          <cell r="AD2852">
            <v>0</v>
          </cell>
          <cell r="AJ2852">
            <v>0</v>
          </cell>
          <cell r="AK2852">
            <v>0</v>
          </cell>
        </row>
        <row r="2853">
          <cell r="B2853" t="str">
            <v/>
          </cell>
          <cell r="H2853" t="str">
            <v/>
          </cell>
          <cell r="J2853" t="str">
            <v/>
          </cell>
          <cell r="N2853" t="str">
            <v/>
          </cell>
          <cell r="O2853" t="str">
            <v/>
          </cell>
          <cell r="P2853" t="str">
            <v/>
          </cell>
          <cell r="Q2853" t="str">
            <v/>
          </cell>
          <cell r="T2853" t="str">
            <v/>
          </cell>
          <cell r="U2853" t="str">
            <v/>
          </cell>
          <cell r="W2853" t="str">
            <v/>
          </cell>
          <cell r="X2853" t="str">
            <v/>
          </cell>
          <cell r="AB2853">
            <v>0</v>
          </cell>
          <cell r="AC2853">
            <v>0</v>
          </cell>
          <cell r="AD2853">
            <v>0</v>
          </cell>
          <cell r="AJ2853">
            <v>0</v>
          </cell>
          <cell r="AK2853">
            <v>0</v>
          </cell>
        </row>
        <row r="2854">
          <cell r="B2854" t="str">
            <v/>
          </cell>
          <cell r="H2854" t="str">
            <v/>
          </cell>
          <cell r="J2854" t="str">
            <v/>
          </cell>
          <cell r="N2854" t="str">
            <v/>
          </cell>
          <cell r="O2854" t="str">
            <v/>
          </cell>
          <cell r="P2854" t="str">
            <v/>
          </cell>
          <cell r="Q2854" t="str">
            <v/>
          </cell>
          <cell r="T2854" t="str">
            <v/>
          </cell>
          <cell r="U2854" t="str">
            <v/>
          </cell>
          <cell r="W2854" t="str">
            <v/>
          </cell>
          <cell r="X2854" t="str">
            <v/>
          </cell>
          <cell r="AB2854">
            <v>0</v>
          </cell>
          <cell r="AC2854">
            <v>0</v>
          </cell>
          <cell r="AD2854">
            <v>0</v>
          </cell>
          <cell r="AJ2854">
            <v>0</v>
          </cell>
          <cell r="AK2854">
            <v>0</v>
          </cell>
        </row>
        <row r="2855">
          <cell r="B2855" t="str">
            <v/>
          </cell>
          <cell r="H2855" t="str">
            <v/>
          </cell>
          <cell r="J2855" t="str">
            <v/>
          </cell>
          <cell r="N2855" t="str">
            <v/>
          </cell>
          <cell r="O2855" t="str">
            <v/>
          </cell>
          <cell r="P2855" t="str">
            <v/>
          </cell>
          <cell r="Q2855" t="str">
            <v/>
          </cell>
          <cell r="T2855" t="str">
            <v/>
          </cell>
          <cell r="U2855" t="str">
            <v/>
          </cell>
          <cell r="W2855" t="str">
            <v/>
          </cell>
          <cell r="X2855" t="str">
            <v/>
          </cell>
          <cell r="AB2855">
            <v>0</v>
          </cell>
          <cell r="AC2855">
            <v>0</v>
          </cell>
          <cell r="AD2855">
            <v>0</v>
          </cell>
          <cell r="AJ2855">
            <v>0</v>
          </cell>
          <cell r="AK2855">
            <v>0</v>
          </cell>
        </row>
        <row r="2856">
          <cell r="B2856" t="str">
            <v/>
          </cell>
          <cell r="H2856" t="str">
            <v/>
          </cell>
          <cell r="J2856" t="str">
            <v/>
          </cell>
          <cell r="N2856" t="str">
            <v/>
          </cell>
          <cell r="O2856" t="str">
            <v/>
          </cell>
          <cell r="P2856" t="str">
            <v/>
          </cell>
          <cell r="Q2856" t="str">
            <v/>
          </cell>
          <cell r="T2856" t="str">
            <v/>
          </cell>
          <cell r="U2856" t="str">
            <v/>
          </cell>
          <cell r="W2856" t="str">
            <v/>
          </cell>
          <cell r="X2856" t="str">
            <v/>
          </cell>
          <cell r="AB2856">
            <v>0</v>
          </cell>
          <cell r="AC2856">
            <v>0</v>
          </cell>
          <cell r="AD2856">
            <v>0</v>
          </cell>
          <cell r="AJ2856">
            <v>0</v>
          </cell>
          <cell r="AK2856">
            <v>0</v>
          </cell>
        </row>
        <row r="2857">
          <cell r="B2857" t="str">
            <v/>
          </cell>
          <cell r="H2857" t="str">
            <v/>
          </cell>
          <cell r="J2857" t="str">
            <v/>
          </cell>
          <cell r="N2857" t="str">
            <v/>
          </cell>
          <cell r="O2857" t="str">
            <v/>
          </cell>
          <cell r="P2857" t="str">
            <v/>
          </cell>
          <cell r="Q2857" t="str">
            <v/>
          </cell>
          <cell r="T2857" t="str">
            <v/>
          </cell>
          <cell r="U2857" t="str">
            <v/>
          </cell>
          <cell r="W2857" t="str">
            <v/>
          </cell>
          <cell r="X2857" t="str">
            <v/>
          </cell>
          <cell r="AB2857">
            <v>0</v>
          </cell>
          <cell r="AC2857">
            <v>0</v>
          </cell>
          <cell r="AD2857">
            <v>0</v>
          </cell>
          <cell r="AJ2857">
            <v>0</v>
          </cell>
          <cell r="AK2857">
            <v>0</v>
          </cell>
        </row>
        <row r="2858">
          <cell r="B2858" t="str">
            <v/>
          </cell>
          <cell r="H2858" t="str">
            <v/>
          </cell>
          <cell r="J2858" t="str">
            <v/>
          </cell>
          <cell r="N2858" t="str">
            <v/>
          </cell>
          <cell r="O2858" t="str">
            <v/>
          </cell>
          <cell r="P2858" t="str">
            <v/>
          </cell>
          <cell r="Q2858" t="str">
            <v/>
          </cell>
          <cell r="T2858" t="str">
            <v/>
          </cell>
          <cell r="U2858" t="str">
            <v/>
          </cell>
          <cell r="W2858" t="str">
            <v/>
          </cell>
          <cell r="X2858" t="str">
            <v/>
          </cell>
          <cell r="AB2858">
            <v>0</v>
          </cell>
          <cell r="AC2858">
            <v>0</v>
          </cell>
          <cell r="AD2858">
            <v>0</v>
          </cell>
          <cell r="AJ2858">
            <v>0</v>
          </cell>
          <cell r="AK2858">
            <v>0</v>
          </cell>
        </row>
        <row r="2859">
          <cell r="B2859" t="str">
            <v/>
          </cell>
          <cell r="H2859" t="str">
            <v/>
          </cell>
          <cell r="J2859" t="str">
            <v/>
          </cell>
          <cell r="N2859" t="str">
            <v/>
          </cell>
          <cell r="O2859" t="str">
            <v/>
          </cell>
          <cell r="P2859" t="str">
            <v/>
          </cell>
          <cell r="Q2859" t="str">
            <v/>
          </cell>
          <cell r="T2859" t="str">
            <v/>
          </cell>
          <cell r="U2859" t="str">
            <v/>
          </cell>
          <cell r="W2859" t="str">
            <v/>
          </cell>
          <cell r="X2859" t="str">
            <v/>
          </cell>
          <cell r="AB2859">
            <v>0</v>
          </cell>
          <cell r="AC2859">
            <v>0</v>
          </cell>
          <cell r="AD2859">
            <v>0</v>
          </cell>
          <cell r="AJ2859">
            <v>0</v>
          </cell>
          <cell r="AK2859">
            <v>0</v>
          </cell>
        </row>
        <row r="2860">
          <cell r="B2860" t="str">
            <v/>
          </cell>
          <cell r="H2860" t="str">
            <v/>
          </cell>
          <cell r="J2860" t="str">
            <v/>
          </cell>
          <cell r="N2860" t="str">
            <v/>
          </cell>
          <cell r="O2860" t="str">
            <v/>
          </cell>
          <cell r="P2860" t="str">
            <v/>
          </cell>
          <cell r="Q2860" t="str">
            <v/>
          </cell>
          <cell r="T2860" t="str">
            <v/>
          </cell>
          <cell r="U2860" t="str">
            <v/>
          </cell>
          <cell r="W2860" t="str">
            <v/>
          </cell>
          <cell r="X2860" t="str">
            <v/>
          </cell>
          <cell r="AB2860">
            <v>0</v>
          </cell>
          <cell r="AC2860">
            <v>0</v>
          </cell>
          <cell r="AD2860">
            <v>0</v>
          </cell>
          <cell r="AJ2860">
            <v>0</v>
          </cell>
          <cell r="AK2860">
            <v>0</v>
          </cell>
        </row>
        <row r="2861">
          <cell r="B2861" t="str">
            <v/>
          </cell>
          <cell r="H2861" t="str">
            <v/>
          </cell>
          <cell r="J2861" t="str">
            <v/>
          </cell>
          <cell r="N2861" t="str">
            <v/>
          </cell>
          <cell r="O2861" t="str">
            <v/>
          </cell>
          <cell r="P2861" t="str">
            <v/>
          </cell>
          <cell r="Q2861" t="str">
            <v/>
          </cell>
          <cell r="T2861" t="str">
            <v/>
          </cell>
          <cell r="U2861" t="str">
            <v/>
          </cell>
          <cell r="W2861" t="str">
            <v/>
          </cell>
          <cell r="X2861" t="str">
            <v/>
          </cell>
          <cell r="AB2861">
            <v>0</v>
          </cell>
          <cell r="AC2861">
            <v>0</v>
          </cell>
          <cell r="AD2861">
            <v>0</v>
          </cell>
          <cell r="AJ2861">
            <v>0</v>
          </cell>
          <cell r="AK2861">
            <v>0</v>
          </cell>
        </row>
        <row r="2862">
          <cell r="B2862" t="str">
            <v/>
          </cell>
          <cell r="H2862" t="str">
            <v/>
          </cell>
          <cell r="J2862" t="str">
            <v/>
          </cell>
          <cell r="N2862" t="str">
            <v/>
          </cell>
          <cell r="O2862" t="str">
            <v/>
          </cell>
          <cell r="P2862" t="str">
            <v/>
          </cell>
          <cell r="Q2862" t="str">
            <v/>
          </cell>
          <cell r="T2862" t="str">
            <v/>
          </cell>
          <cell r="U2862" t="str">
            <v/>
          </cell>
          <cell r="W2862" t="str">
            <v/>
          </cell>
          <cell r="X2862" t="str">
            <v/>
          </cell>
          <cell r="AB2862">
            <v>0</v>
          </cell>
          <cell r="AC2862">
            <v>0</v>
          </cell>
          <cell r="AD2862">
            <v>0</v>
          </cell>
          <cell r="AJ2862">
            <v>0</v>
          </cell>
          <cell r="AK2862">
            <v>0</v>
          </cell>
        </row>
        <row r="2863">
          <cell r="B2863" t="str">
            <v/>
          </cell>
          <cell r="H2863" t="str">
            <v/>
          </cell>
          <cell r="J2863" t="str">
            <v/>
          </cell>
          <cell r="N2863" t="str">
            <v/>
          </cell>
          <cell r="O2863" t="str">
            <v/>
          </cell>
          <cell r="P2863" t="str">
            <v/>
          </cell>
          <cell r="Q2863" t="str">
            <v/>
          </cell>
          <cell r="T2863" t="str">
            <v/>
          </cell>
          <cell r="U2863" t="str">
            <v/>
          </cell>
          <cell r="W2863" t="str">
            <v/>
          </cell>
          <cell r="X2863" t="str">
            <v/>
          </cell>
          <cell r="AB2863">
            <v>0</v>
          </cell>
          <cell r="AC2863">
            <v>0</v>
          </cell>
          <cell r="AD2863">
            <v>0</v>
          </cell>
          <cell r="AJ2863">
            <v>0</v>
          </cell>
          <cell r="AK2863">
            <v>0</v>
          </cell>
        </row>
        <row r="2864">
          <cell r="B2864" t="str">
            <v/>
          </cell>
          <cell r="H2864" t="str">
            <v/>
          </cell>
          <cell r="J2864" t="str">
            <v/>
          </cell>
          <cell r="N2864" t="str">
            <v/>
          </cell>
          <cell r="O2864" t="str">
            <v/>
          </cell>
          <cell r="P2864" t="str">
            <v/>
          </cell>
          <cell r="Q2864" t="str">
            <v/>
          </cell>
          <cell r="T2864" t="str">
            <v/>
          </cell>
          <cell r="U2864" t="str">
            <v/>
          </cell>
          <cell r="W2864" t="str">
            <v/>
          </cell>
          <cell r="X2864" t="str">
            <v/>
          </cell>
          <cell r="AB2864">
            <v>0</v>
          </cell>
          <cell r="AC2864">
            <v>0</v>
          </cell>
          <cell r="AD2864">
            <v>0</v>
          </cell>
          <cell r="AJ2864">
            <v>0</v>
          </cell>
          <cell r="AK2864">
            <v>0</v>
          </cell>
        </row>
        <row r="2865">
          <cell r="B2865" t="str">
            <v/>
          </cell>
          <cell r="H2865" t="str">
            <v/>
          </cell>
          <cell r="J2865" t="str">
            <v/>
          </cell>
          <cell r="N2865" t="str">
            <v/>
          </cell>
          <cell r="O2865" t="str">
            <v/>
          </cell>
          <cell r="P2865" t="str">
            <v/>
          </cell>
          <cell r="Q2865" t="str">
            <v/>
          </cell>
          <cell r="T2865" t="str">
            <v/>
          </cell>
          <cell r="U2865" t="str">
            <v/>
          </cell>
          <cell r="W2865" t="str">
            <v/>
          </cell>
          <cell r="X2865" t="str">
            <v/>
          </cell>
          <cell r="AB2865">
            <v>0</v>
          </cell>
          <cell r="AC2865">
            <v>0</v>
          </cell>
          <cell r="AD2865">
            <v>0</v>
          </cell>
          <cell r="AJ2865">
            <v>0</v>
          </cell>
          <cell r="AK2865">
            <v>0</v>
          </cell>
        </row>
        <row r="2866">
          <cell r="B2866" t="str">
            <v/>
          </cell>
          <cell r="H2866" t="str">
            <v/>
          </cell>
          <cell r="J2866" t="str">
            <v/>
          </cell>
          <cell r="N2866" t="str">
            <v/>
          </cell>
          <cell r="O2866" t="str">
            <v/>
          </cell>
          <cell r="P2866" t="str">
            <v/>
          </cell>
          <cell r="Q2866" t="str">
            <v/>
          </cell>
          <cell r="T2866" t="str">
            <v/>
          </cell>
          <cell r="U2866" t="str">
            <v/>
          </cell>
          <cell r="W2866" t="str">
            <v/>
          </cell>
          <cell r="X2866" t="str">
            <v/>
          </cell>
          <cell r="AB2866">
            <v>0</v>
          </cell>
          <cell r="AC2866">
            <v>0</v>
          </cell>
          <cell r="AD2866">
            <v>0</v>
          </cell>
          <cell r="AJ2866">
            <v>0</v>
          </cell>
          <cell r="AK2866">
            <v>0</v>
          </cell>
        </row>
        <row r="2867">
          <cell r="B2867" t="str">
            <v/>
          </cell>
          <cell r="H2867" t="str">
            <v/>
          </cell>
          <cell r="J2867" t="str">
            <v/>
          </cell>
          <cell r="N2867" t="str">
            <v/>
          </cell>
          <cell r="O2867" t="str">
            <v/>
          </cell>
          <cell r="P2867" t="str">
            <v/>
          </cell>
          <cell r="Q2867" t="str">
            <v/>
          </cell>
          <cell r="T2867" t="str">
            <v/>
          </cell>
          <cell r="U2867" t="str">
            <v/>
          </cell>
          <cell r="W2867" t="str">
            <v/>
          </cell>
          <cell r="X2867" t="str">
            <v/>
          </cell>
          <cell r="AB2867">
            <v>0</v>
          </cell>
          <cell r="AC2867">
            <v>0</v>
          </cell>
          <cell r="AD2867">
            <v>0</v>
          </cell>
          <cell r="AJ2867">
            <v>0</v>
          </cell>
          <cell r="AK2867">
            <v>0</v>
          </cell>
        </row>
        <row r="2868">
          <cell r="B2868" t="str">
            <v/>
          </cell>
          <cell r="H2868" t="str">
            <v/>
          </cell>
          <cell r="J2868" t="str">
            <v/>
          </cell>
          <cell r="N2868" t="str">
            <v/>
          </cell>
          <cell r="O2868" t="str">
            <v/>
          </cell>
          <cell r="P2868" t="str">
            <v/>
          </cell>
          <cell r="Q2868" t="str">
            <v/>
          </cell>
          <cell r="T2868" t="str">
            <v/>
          </cell>
          <cell r="U2868" t="str">
            <v/>
          </cell>
          <cell r="W2868" t="str">
            <v/>
          </cell>
          <cell r="X2868" t="str">
            <v/>
          </cell>
          <cell r="AB2868">
            <v>0</v>
          </cell>
          <cell r="AC2868">
            <v>0</v>
          </cell>
          <cell r="AD2868">
            <v>0</v>
          </cell>
          <cell r="AJ2868">
            <v>0</v>
          </cell>
          <cell r="AK2868">
            <v>0</v>
          </cell>
        </row>
        <row r="2869">
          <cell r="B2869" t="str">
            <v/>
          </cell>
          <cell r="H2869" t="str">
            <v/>
          </cell>
          <cell r="J2869" t="str">
            <v/>
          </cell>
          <cell r="N2869" t="str">
            <v/>
          </cell>
          <cell r="O2869" t="str">
            <v/>
          </cell>
          <cell r="P2869" t="str">
            <v/>
          </cell>
          <cell r="Q2869" t="str">
            <v/>
          </cell>
          <cell r="T2869" t="str">
            <v/>
          </cell>
          <cell r="U2869" t="str">
            <v/>
          </cell>
          <cell r="W2869" t="str">
            <v/>
          </cell>
          <cell r="X2869" t="str">
            <v/>
          </cell>
          <cell r="AB2869">
            <v>0</v>
          </cell>
          <cell r="AC2869">
            <v>0</v>
          </cell>
          <cell r="AD2869">
            <v>0</v>
          </cell>
          <cell r="AJ2869">
            <v>0</v>
          </cell>
          <cell r="AK2869">
            <v>0</v>
          </cell>
        </row>
        <row r="2870">
          <cell r="B2870" t="str">
            <v/>
          </cell>
          <cell r="H2870" t="str">
            <v/>
          </cell>
          <cell r="J2870" t="str">
            <v/>
          </cell>
          <cell r="N2870" t="str">
            <v/>
          </cell>
          <cell r="O2870" t="str">
            <v/>
          </cell>
          <cell r="P2870" t="str">
            <v/>
          </cell>
          <cell r="Q2870" t="str">
            <v/>
          </cell>
          <cell r="T2870" t="str">
            <v/>
          </cell>
          <cell r="U2870" t="str">
            <v/>
          </cell>
          <cell r="W2870" t="str">
            <v/>
          </cell>
          <cell r="X2870" t="str">
            <v/>
          </cell>
          <cell r="AB2870">
            <v>0</v>
          </cell>
          <cell r="AC2870">
            <v>0</v>
          </cell>
          <cell r="AD2870">
            <v>0</v>
          </cell>
          <cell r="AJ2870">
            <v>0</v>
          </cell>
          <cell r="AK2870">
            <v>0</v>
          </cell>
        </row>
        <row r="2871">
          <cell r="B2871" t="str">
            <v/>
          </cell>
          <cell r="H2871" t="str">
            <v/>
          </cell>
          <cell r="J2871" t="str">
            <v/>
          </cell>
          <cell r="N2871" t="str">
            <v/>
          </cell>
          <cell r="O2871" t="str">
            <v/>
          </cell>
          <cell r="P2871" t="str">
            <v/>
          </cell>
          <cell r="Q2871" t="str">
            <v/>
          </cell>
          <cell r="T2871" t="str">
            <v/>
          </cell>
          <cell r="U2871" t="str">
            <v/>
          </cell>
          <cell r="W2871" t="str">
            <v/>
          </cell>
          <cell r="X2871" t="str">
            <v/>
          </cell>
          <cell r="AB2871">
            <v>0</v>
          </cell>
          <cell r="AC2871">
            <v>0</v>
          </cell>
          <cell r="AD2871">
            <v>0</v>
          </cell>
          <cell r="AJ2871">
            <v>0</v>
          </cell>
          <cell r="AK2871">
            <v>0</v>
          </cell>
        </row>
        <row r="2872">
          <cell r="B2872" t="str">
            <v/>
          </cell>
          <cell r="H2872" t="str">
            <v/>
          </cell>
          <cell r="J2872" t="str">
            <v/>
          </cell>
          <cell r="N2872" t="str">
            <v/>
          </cell>
          <cell r="O2872" t="str">
            <v/>
          </cell>
          <cell r="P2872" t="str">
            <v/>
          </cell>
          <cell r="Q2872" t="str">
            <v/>
          </cell>
          <cell r="T2872" t="str">
            <v/>
          </cell>
          <cell r="U2872" t="str">
            <v/>
          </cell>
          <cell r="W2872" t="str">
            <v/>
          </cell>
          <cell r="X2872" t="str">
            <v/>
          </cell>
          <cell r="AB2872">
            <v>0</v>
          </cell>
          <cell r="AC2872">
            <v>0</v>
          </cell>
          <cell r="AD2872">
            <v>0</v>
          </cell>
          <cell r="AJ2872">
            <v>0</v>
          </cell>
          <cell r="AK2872">
            <v>0</v>
          </cell>
        </row>
        <row r="2873">
          <cell r="B2873" t="str">
            <v/>
          </cell>
          <cell r="H2873" t="str">
            <v/>
          </cell>
          <cell r="J2873" t="str">
            <v/>
          </cell>
          <cell r="N2873" t="str">
            <v/>
          </cell>
          <cell r="O2873" t="str">
            <v/>
          </cell>
          <cell r="P2873" t="str">
            <v/>
          </cell>
          <cell r="Q2873" t="str">
            <v/>
          </cell>
          <cell r="T2873" t="str">
            <v/>
          </cell>
          <cell r="U2873" t="str">
            <v/>
          </cell>
          <cell r="W2873" t="str">
            <v/>
          </cell>
          <cell r="X2873" t="str">
            <v/>
          </cell>
          <cell r="AB2873">
            <v>0</v>
          </cell>
          <cell r="AC2873">
            <v>0</v>
          </cell>
          <cell r="AD2873">
            <v>0</v>
          </cell>
          <cell r="AJ2873">
            <v>0</v>
          </cell>
          <cell r="AK2873">
            <v>0</v>
          </cell>
        </row>
        <row r="2874">
          <cell r="B2874" t="str">
            <v/>
          </cell>
          <cell r="H2874" t="str">
            <v/>
          </cell>
          <cell r="J2874" t="str">
            <v/>
          </cell>
          <cell r="N2874" t="str">
            <v/>
          </cell>
          <cell r="O2874" t="str">
            <v/>
          </cell>
          <cell r="P2874" t="str">
            <v/>
          </cell>
          <cell r="Q2874" t="str">
            <v/>
          </cell>
          <cell r="T2874" t="str">
            <v/>
          </cell>
          <cell r="U2874" t="str">
            <v/>
          </cell>
          <cell r="W2874" t="str">
            <v/>
          </cell>
          <cell r="X2874" t="str">
            <v/>
          </cell>
          <cell r="AB2874">
            <v>0</v>
          </cell>
          <cell r="AC2874">
            <v>0</v>
          </cell>
          <cell r="AD2874">
            <v>0</v>
          </cell>
          <cell r="AJ2874">
            <v>0</v>
          </cell>
          <cell r="AK2874">
            <v>0</v>
          </cell>
        </row>
        <row r="2875">
          <cell r="B2875" t="str">
            <v/>
          </cell>
          <cell r="H2875" t="str">
            <v/>
          </cell>
          <cell r="J2875" t="str">
            <v/>
          </cell>
          <cell r="N2875" t="str">
            <v/>
          </cell>
          <cell r="O2875" t="str">
            <v/>
          </cell>
          <cell r="P2875" t="str">
            <v/>
          </cell>
          <cell r="Q2875" t="str">
            <v/>
          </cell>
          <cell r="T2875" t="str">
            <v/>
          </cell>
          <cell r="U2875" t="str">
            <v/>
          </cell>
          <cell r="W2875" t="str">
            <v/>
          </cell>
          <cell r="X2875" t="str">
            <v/>
          </cell>
          <cell r="AB2875">
            <v>0</v>
          </cell>
          <cell r="AC2875">
            <v>0</v>
          </cell>
          <cell r="AD2875">
            <v>0</v>
          </cell>
          <cell r="AJ2875">
            <v>0</v>
          </cell>
          <cell r="AK2875">
            <v>0</v>
          </cell>
        </row>
        <row r="2876">
          <cell r="B2876" t="str">
            <v/>
          </cell>
          <cell r="H2876" t="str">
            <v/>
          </cell>
          <cell r="J2876" t="str">
            <v/>
          </cell>
          <cell r="N2876" t="str">
            <v/>
          </cell>
          <cell r="O2876" t="str">
            <v/>
          </cell>
          <cell r="P2876" t="str">
            <v/>
          </cell>
          <cell r="Q2876" t="str">
            <v/>
          </cell>
          <cell r="T2876" t="str">
            <v/>
          </cell>
          <cell r="U2876" t="str">
            <v/>
          </cell>
          <cell r="W2876" t="str">
            <v/>
          </cell>
          <cell r="X2876" t="str">
            <v/>
          </cell>
          <cell r="AB2876">
            <v>0</v>
          </cell>
          <cell r="AC2876">
            <v>0</v>
          </cell>
          <cell r="AD2876">
            <v>0</v>
          </cell>
          <cell r="AJ2876">
            <v>0</v>
          </cell>
          <cell r="AK2876">
            <v>0</v>
          </cell>
        </row>
        <row r="2877">
          <cell r="B2877" t="str">
            <v/>
          </cell>
          <cell r="H2877" t="str">
            <v/>
          </cell>
          <cell r="J2877" t="str">
            <v/>
          </cell>
          <cell r="N2877" t="str">
            <v/>
          </cell>
          <cell r="O2877" t="str">
            <v/>
          </cell>
          <cell r="P2877" t="str">
            <v/>
          </cell>
          <cell r="Q2877" t="str">
            <v/>
          </cell>
          <cell r="T2877" t="str">
            <v/>
          </cell>
          <cell r="U2877" t="str">
            <v/>
          </cell>
          <cell r="W2877" t="str">
            <v/>
          </cell>
          <cell r="X2877" t="str">
            <v/>
          </cell>
          <cell r="AB2877">
            <v>0</v>
          </cell>
          <cell r="AC2877">
            <v>0</v>
          </cell>
          <cell r="AD2877">
            <v>0</v>
          </cell>
          <cell r="AJ2877">
            <v>0</v>
          </cell>
          <cell r="AK2877">
            <v>0</v>
          </cell>
        </row>
        <row r="2878">
          <cell r="B2878" t="str">
            <v/>
          </cell>
          <cell r="H2878" t="str">
            <v/>
          </cell>
          <cell r="J2878" t="str">
            <v/>
          </cell>
          <cell r="N2878" t="str">
            <v/>
          </cell>
          <cell r="O2878" t="str">
            <v/>
          </cell>
          <cell r="P2878" t="str">
            <v/>
          </cell>
          <cell r="Q2878" t="str">
            <v/>
          </cell>
          <cell r="T2878" t="str">
            <v/>
          </cell>
          <cell r="U2878" t="str">
            <v/>
          </cell>
          <cell r="W2878" t="str">
            <v/>
          </cell>
          <cell r="X2878" t="str">
            <v/>
          </cell>
          <cell r="AB2878">
            <v>0</v>
          </cell>
          <cell r="AC2878">
            <v>0</v>
          </cell>
          <cell r="AD2878">
            <v>0</v>
          </cell>
          <cell r="AJ2878">
            <v>0</v>
          </cell>
          <cell r="AK2878">
            <v>0</v>
          </cell>
        </row>
        <row r="2879">
          <cell r="B2879" t="str">
            <v/>
          </cell>
          <cell r="H2879" t="str">
            <v/>
          </cell>
          <cell r="J2879" t="str">
            <v/>
          </cell>
          <cell r="N2879" t="str">
            <v/>
          </cell>
          <cell r="O2879" t="str">
            <v/>
          </cell>
          <cell r="P2879" t="str">
            <v/>
          </cell>
          <cell r="Q2879" t="str">
            <v/>
          </cell>
          <cell r="T2879" t="str">
            <v/>
          </cell>
          <cell r="U2879" t="str">
            <v/>
          </cell>
          <cell r="W2879" t="str">
            <v/>
          </cell>
          <cell r="X2879" t="str">
            <v/>
          </cell>
          <cell r="AB2879">
            <v>0</v>
          </cell>
          <cell r="AC2879">
            <v>0</v>
          </cell>
          <cell r="AD2879">
            <v>0</v>
          </cell>
          <cell r="AJ2879">
            <v>0</v>
          </cell>
          <cell r="AK2879">
            <v>0</v>
          </cell>
        </row>
        <row r="2880">
          <cell r="B2880" t="str">
            <v/>
          </cell>
          <cell r="H2880" t="str">
            <v/>
          </cell>
          <cell r="J2880" t="str">
            <v/>
          </cell>
          <cell r="N2880" t="str">
            <v/>
          </cell>
          <cell r="O2880" t="str">
            <v/>
          </cell>
          <cell r="P2880" t="str">
            <v/>
          </cell>
          <cell r="Q2880" t="str">
            <v/>
          </cell>
          <cell r="T2880" t="str">
            <v/>
          </cell>
          <cell r="U2880" t="str">
            <v/>
          </cell>
          <cell r="W2880" t="str">
            <v/>
          </cell>
          <cell r="X2880" t="str">
            <v/>
          </cell>
          <cell r="AB2880">
            <v>0</v>
          </cell>
          <cell r="AC2880">
            <v>0</v>
          </cell>
          <cell r="AD2880">
            <v>0</v>
          </cell>
          <cell r="AJ2880">
            <v>0</v>
          </cell>
          <cell r="AK2880">
            <v>0</v>
          </cell>
        </row>
        <row r="2881">
          <cell r="B2881" t="str">
            <v/>
          </cell>
          <cell r="H2881" t="str">
            <v/>
          </cell>
          <cell r="J2881" t="str">
            <v/>
          </cell>
          <cell r="N2881" t="str">
            <v/>
          </cell>
          <cell r="O2881" t="str">
            <v/>
          </cell>
          <cell r="P2881" t="str">
            <v/>
          </cell>
          <cell r="Q2881" t="str">
            <v/>
          </cell>
          <cell r="T2881" t="str">
            <v/>
          </cell>
          <cell r="U2881" t="str">
            <v/>
          </cell>
          <cell r="W2881" t="str">
            <v/>
          </cell>
          <cell r="X2881" t="str">
            <v/>
          </cell>
          <cell r="AB2881">
            <v>0</v>
          </cell>
          <cell r="AC2881">
            <v>0</v>
          </cell>
          <cell r="AD2881">
            <v>0</v>
          </cell>
          <cell r="AJ2881">
            <v>0</v>
          </cell>
          <cell r="AK2881">
            <v>0</v>
          </cell>
        </row>
        <row r="2882">
          <cell r="B2882" t="str">
            <v/>
          </cell>
          <cell r="H2882" t="str">
            <v/>
          </cell>
          <cell r="J2882" t="str">
            <v/>
          </cell>
          <cell r="N2882" t="str">
            <v/>
          </cell>
          <cell r="O2882" t="str">
            <v/>
          </cell>
          <cell r="P2882" t="str">
            <v/>
          </cell>
          <cell r="Q2882" t="str">
            <v/>
          </cell>
          <cell r="T2882" t="str">
            <v/>
          </cell>
          <cell r="U2882" t="str">
            <v/>
          </cell>
          <cell r="W2882" t="str">
            <v/>
          </cell>
          <cell r="X2882" t="str">
            <v/>
          </cell>
          <cell r="AB2882">
            <v>0</v>
          </cell>
          <cell r="AC2882">
            <v>0</v>
          </cell>
          <cell r="AD2882">
            <v>0</v>
          </cell>
          <cell r="AJ2882">
            <v>0</v>
          </cell>
          <cell r="AK2882">
            <v>0</v>
          </cell>
        </row>
        <row r="2883">
          <cell r="B2883" t="str">
            <v/>
          </cell>
          <cell r="H2883" t="str">
            <v/>
          </cell>
          <cell r="J2883" t="str">
            <v/>
          </cell>
          <cell r="N2883" t="str">
            <v/>
          </cell>
          <cell r="O2883" t="str">
            <v/>
          </cell>
          <cell r="P2883" t="str">
            <v/>
          </cell>
          <cell r="Q2883" t="str">
            <v/>
          </cell>
          <cell r="T2883" t="str">
            <v/>
          </cell>
          <cell r="U2883" t="str">
            <v/>
          </cell>
          <cell r="W2883" t="str">
            <v/>
          </cell>
          <cell r="X2883" t="str">
            <v/>
          </cell>
          <cell r="AB2883">
            <v>0</v>
          </cell>
          <cell r="AC2883">
            <v>0</v>
          </cell>
          <cell r="AD2883">
            <v>0</v>
          </cell>
          <cell r="AJ2883">
            <v>0</v>
          </cell>
          <cell r="AK2883">
            <v>0</v>
          </cell>
        </row>
        <row r="2884">
          <cell r="B2884" t="str">
            <v/>
          </cell>
          <cell r="H2884" t="str">
            <v/>
          </cell>
          <cell r="J2884" t="str">
            <v/>
          </cell>
          <cell r="N2884" t="str">
            <v/>
          </cell>
          <cell r="O2884" t="str">
            <v/>
          </cell>
          <cell r="P2884" t="str">
            <v/>
          </cell>
          <cell r="Q2884" t="str">
            <v/>
          </cell>
          <cell r="T2884" t="str">
            <v/>
          </cell>
          <cell r="U2884" t="str">
            <v/>
          </cell>
          <cell r="W2884" t="str">
            <v/>
          </cell>
          <cell r="X2884" t="str">
            <v/>
          </cell>
          <cell r="AB2884">
            <v>0</v>
          </cell>
          <cell r="AC2884">
            <v>0</v>
          </cell>
          <cell r="AD2884">
            <v>0</v>
          </cell>
          <cell r="AJ2884">
            <v>0</v>
          </cell>
          <cell r="AK2884">
            <v>0</v>
          </cell>
        </row>
        <row r="2885">
          <cell r="B2885" t="str">
            <v/>
          </cell>
          <cell r="H2885" t="str">
            <v/>
          </cell>
          <cell r="J2885" t="str">
            <v/>
          </cell>
          <cell r="N2885" t="str">
            <v/>
          </cell>
          <cell r="O2885" t="str">
            <v/>
          </cell>
          <cell r="P2885" t="str">
            <v/>
          </cell>
          <cell r="Q2885" t="str">
            <v/>
          </cell>
          <cell r="T2885" t="str">
            <v/>
          </cell>
          <cell r="U2885" t="str">
            <v/>
          </cell>
          <cell r="W2885" t="str">
            <v/>
          </cell>
          <cell r="X2885" t="str">
            <v/>
          </cell>
          <cell r="AB2885">
            <v>0</v>
          </cell>
          <cell r="AC2885">
            <v>0</v>
          </cell>
          <cell r="AD2885">
            <v>0</v>
          </cell>
          <cell r="AJ2885">
            <v>0</v>
          </cell>
          <cell r="AK2885">
            <v>0</v>
          </cell>
        </row>
        <row r="2886">
          <cell r="B2886" t="str">
            <v/>
          </cell>
          <cell r="H2886" t="str">
            <v/>
          </cell>
          <cell r="J2886" t="str">
            <v/>
          </cell>
          <cell r="N2886" t="str">
            <v/>
          </cell>
          <cell r="O2886" t="str">
            <v/>
          </cell>
          <cell r="P2886" t="str">
            <v/>
          </cell>
          <cell r="Q2886" t="str">
            <v/>
          </cell>
          <cell r="T2886" t="str">
            <v/>
          </cell>
          <cell r="U2886" t="str">
            <v/>
          </cell>
          <cell r="W2886" t="str">
            <v/>
          </cell>
          <cell r="X2886" t="str">
            <v/>
          </cell>
          <cell r="AB2886">
            <v>0</v>
          </cell>
          <cell r="AC2886">
            <v>0</v>
          </cell>
          <cell r="AD2886">
            <v>0</v>
          </cell>
          <cell r="AJ2886">
            <v>0</v>
          </cell>
          <cell r="AK2886">
            <v>0</v>
          </cell>
        </row>
        <row r="2887">
          <cell r="B2887" t="str">
            <v/>
          </cell>
          <cell r="H2887" t="str">
            <v/>
          </cell>
          <cell r="J2887" t="str">
            <v/>
          </cell>
          <cell r="N2887" t="str">
            <v/>
          </cell>
          <cell r="O2887" t="str">
            <v/>
          </cell>
          <cell r="P2887" t="str">
            <v/>
          </cell>
          <cell r="Q2887" t="str">
            <v/>
          </cell>
          <cell r="T2887" t="str">
            <v/>
          </cell>
          <cell r="U2887" t="str">
            <v/>
          </cell>
          <cell r="W2887" t="str">
            <v/>
          </cell>
          <cell r="X2887" t="str">
            <v/>
          </cell>
          <cell r="AB2887">
            <v>0</v>
          </cell>
          <cell r="AC2887">
            <v>0</v>
          </cell>
          <cell r="AD2887">
            <v>0</v>
          </cell>
          <cell r="AJ2887">
            <v>0</v>
          </cell>
          <cell r="AK2887">
            <v>0</v>
          </cell>
        </row>
        <row r="2888">
          <cell r="B2888" t="str">
            <v/>
          </cell>
          <cell r="H2888" t="str">
            <v/>
          </cell>
          <cell r="J2888" t="str">
            <v/>
          </cell>
          <cell r="N2888" t="str">
            <v/>
          </cell>
          <cell r="O2888" t="str">
            <v/>
          </cell>
          <cell r="P2888" t="str">
            <v/>
          </cell>
          <cell r="Q2888" t="str">
            <v/>
          </cell>
          <cell r="T2888" t="str">
            <v/>
          </cell>
          <cell r="U2888" t="str">
            <v/>
          </cell>
          <cell r="W2888" t="str">
            <v/>
          </cell>
          <cell r="X2888" t="str">
            <v/>
          </cell>
          <cell r="AB2888">
            <v>0</v>
          </cell>
          <cell r="AC2888">
            <v>0</v>
          </cell>
          <cell r="AD2888">
            <v>0</v>
          </cell>
          <cell r="AJ2888">
            <v>0</v>
          </cell>
          <cell r="AK2888">
            <v>0</v>
          </cell>
        </row>
        <row r="2889">
          <cell r="B2889" t="str">
            <v/>
          </cell>
          <cell r="H2889" t="str">
            <v/>
          </cell>
          <cell r="J2889" t="str">
            <v/>
          </cell>
          <cell r="N2889" t="str">
            <v/>
          </cell>
          <cell r="O2889" t="str">
            <v/>
          </cell>
          <cell r="P2889" t="str">
            <v/>
          </cell>
          <cell r="Q2889" t="str">
            <v/>
          </cell>
          <cell r="T2889" t="str">
            <v/>
          </cell>
          <cell r="U2889" t="str">
            <v/>
          </cell>
          <cell r="W2889" t="str">
            <v/>
          </cell>
          <cell r="X2889" t="str">
            <v/>
          </cell>
          <cell r="AB2889">
            <v>0</v>
          </cell>
          <cell r="AC2889">
            <v>0</v>
          </cell>
          <cell r="AD2889">
            <v>0</v>
          </cell>
          <cell r="AJ2889">
            <v>0</v>
          </cell>
          <cell r="AK2889">
            <v>0</v>
          </cell>
        </row>
        <row r="2890">
          <cell r="B2890" t="str">
            <v/>
          </cell>
          <cell r="H2890" t="str">
            <v/>
          </cell>
          <cell r="J2890" t="str">
            <v/>
          </cell>
          <cell r="N2890" t="str">
            <v/>
          </cell>
          <cell r="O2890" t="str">
            <v/>
          </cell>
          <cell r="P2890" t="str">
            <v/>
          </cell>
          <cell r="Q2890" t="str">
            <v/>
          </cell>
          <cell r="T2890" t="str">
            <v/>
          </cell>
          <cell r="U2890" t="str">
            <v/>
          </cell>
          <cell r="W2890" t="str">
            <v/>
          </cell>
          <cell r="X2890" t="str">
            <v/>
          </cell>
          <cell r="AB2890">
            <v>0</v>
          </cell>
          <cell r="AC2890">
            <v>0</v>
          </cell>
          <cell r="AD2890">
            <v>0</v>
          </cell>
          <cell r="AJ2890">
            <v>0</v>
          </cell>
          <cell r="AK2890">
            <v>0</v>
          </cell>
        </row>
        <row r="2891">
          <cell r="B2891" t="str">
            <v/>
          </cell>
          <cell r="H2891" t="str">
            <v/>
          </cell>
          <cell r="J2891" t="str">
            <v/>
          </cell>
          <cell r="N2891" t="str">
            <v/>
          </cell>
          <cell r="O2891" t="str">
            <v/>
          </cell>
          <cell r="P2891" t="str">
            <v/>
          </cell>
          <cell r="Q2891" t="str">
            <v/>
          </cell>
          <cell r="T2891" t="str">
            <v/>
          </cell>
          <cell r="U2891" t="str">
            <v/>
          </cell>
          <cell r="W2891" t="str">
            <v/>
          </cell>
          <cell r="X2891" t="str">
            <v/>
          </cell>
          <cell r="AB2891">
            <v>0</v>
          </cell>
          <cell r="AC2891">
            <v>0</v>
          </cell>
          <cell r="AD2891">
            <v>0</v>
          </cell>
          <cell r="AJ2891">
            <v>0</v>
          </cell>
          <cell r="AK2891">
            <v>0</v>
          </cell>
        </row>
        <row r="2892">
          <cell r="B2892" t="str">
            <v/>
          </cell>
          <cell r="H2892" t="str">
            <v/>
          </cell>
          <cell r="J2892" t="str">
            <v/>
          </cell>
          <cell r="N2892" t="str">
            <v/>
          </cell>
          <cell r="O2892" t="str">
            <v/>
          </cell>
          <cell r="P2892" t="str">
            <v/>
          </cell>
          <cell r="Q2892" t="str">
            <v/>
          </cell>
          <cell r="T2892" t="str">
            <v/>
          </cell>
          <cell r="U2892" t="str">
            <v/>
          </cell>
          <cell r="W2892" t="str">
            <v/>
          </cell>
          <cell r="X2892" t="str">
            <v/>
          </cell>
          <cell r="AB2892">
            <v>0</v>
          </cell>
          <cell r="AC2892">
            <v>0</v>
          </cell>
          <cell r="AD2892">
            <v>0</v>
          </cell>
          <cell r="AJ2892">
            <v>0</v>
          </cell>
          <cell r="AK2892">
            <v>0</v>
          </cell>
        </row>
        <row r="2893">
          <cell r="B2893" t="str">
            <v/>
          </cell>
          <cell r="H2893" t="str">
            <v/>
          </cell>
          <cell r="J2893" t="str">
            <v/>
          </cell>
          <cell r="N2893" t="str">
            <v/>
          </cell>
          <cell r="O2893" t="str">
            <v/>
          </cell>
          <cell r="P2893" t="str">
            <v/>
          </cell>
          <cell r="Q2893" t="str">
            <v/>
          </cell>
          <cell r="T2893" t="str">
            <v/>
          </cell>
          <cell r="U2893" t="str">
            <v/>
          </cell>
          <cell r="W2893" t="str">
            <v/>
          </cell>
          <cell r="X2893" t="str">
            <v/>
          </cell>
          <cell r="AB2893">
            <v>0</v>
          </cell>
          <cell r="AC2893">
            <v>0</v>
          </cell>
          <cell r="AD2893">
            <v>0</v>
          </cell>
          <cell r="AJ2893">
            <v>0</v>
          </cell>
          <cell r="AK2893">
            <v>0</v>
          </cell>
        </row>
        <row r="2894">
          <cell r="B2894" t="str">
            <v/>
          </cell>
          <cell r="H2894" t="str">
            <v/>
          </cell>
          <cell r="J2894" t="str">
            <v/>
          </cell>
          <cell r="N2894" t="str">
            <v/>
          </cell>
          <cell r="O2894" t="str">
            <v/>
          </cell>
          <cell r="P2894" t="str">
            <v/>
          </cell>
          <cell r="Q2894" t="str">
            <v/>
          </cell>
          <cell r="T2894" t="str">
            <v/>
          </cell>
          <cell r="U2894" t="str">
            <v/>
          </cell>
          <cell r="W2894" t="str">
            <v/>
          </cell>
          <cell r="X2894" t="str">
            <v/>
          </cell>
          <cell r="AB2894">
            <v>0</v>
          </cell>
          <cell r="AC2894">
            <v>0</v>
          </cell>
          <cell r="AD2894">
            <v>0</v>
          </cell>
          <cell r="AJ2894">
            <v>0</v>
          </cell>
          <cell r="AK2894">
            <v>0</v>
          </cell>
        </row>
        <row r="2895">
          <cell r="B2895" t="str">
            <v/>
          </cell>
          <cell r="H2895" t="str">
            <v/>
          </cell>
          <cell r="J2895" t="str">
            <v/>
          </cell>
          <cell r="N2895" t="str">
            <v/>
          </cell>
          <cell r="O2895" t="str">
            <v/>
          </cell>
          <cell r="P2895" t="str">
            <v/>
          </cell>
          <cell r="Q2895" t="str">
            <v/>
          </cell>
          <cell r="T2895" t="str">
            <v/>
          </cell>
          <cell r="U2895" t="str">
            <v/>
          </cell>
          <cell r="W2895" t="str">
            <v/>
          </cell>
          <cell r="X2895" t="str">
            <v/>
          </cell>
          <cell r="AB2895">
            <v>0</v>
          </cell>
          <cell r="AC2895">
            <v>0</v>
          </cell>
          <cell r="AD2895">
            <v>0</v>
          </cell>
          <cell r="AJ2895">
            <v>0</v>
          </cell>
          <cell r="AK2895">
            <v>0</v>
          </cell>
        </row>
        <row r="2896">
          <cell r="B2896" t="str">
            <v/>
          </cell>
          <cell r="H2896" t="str">
            <v/>
          </cell>
          <cell r="J2896" t="str">
            <v/>
          </cell>
          <cell r="N2896" t="str">
            <v/>
          </cell>
          <cell r="O2896" t="str">
            <v/>
          </cell>
          <cell r="P2896" t="str">
            <v/>
          </cell>
          <cell r="Q2896" t="str">
            <v/>
          </cell>
          <cell r="T2896" t="str">
            <v/>
          </cell>
          <cell r="U2896" t="str">
            <v/>
          </cell>
          <cell r="W2896" t="str">
            <v/>
          </cell>
          <cell r="X2896" t="str">
            <v/>
          </cell>
          <cell r="AB2896">
            <v>0</v>
          </cell>
          <cell r="AC2896">
            <v>0</v>
          </cell>
          <cell r="AD2896">
            <v>0</v>
          </cell>
          <cell r="AJ2896">
            <v>0</v>
          </cell>
          <cell r="AK2896">
            <v>0</v>
          </cell>
        </row>
        <row r="2897">
          <cell r="B2897" t="str">
            <v/>
          </cell>
          <cell r="H2897" t="str">
            <v/>
          </cell>
          <cell r="J2897" t="str">
            <v/>
          </cell>
          <cell r="N2897" t="str">
            <v/>
          </cell>
          <cell r="O2897" t="str">
            <v/>
          </cell>
          <cell r="P2897" t="str">
            <v/>
          </cell>
          <cell r="Q2897" t="str">
            <v/>
          </cell>
          <cell r="T2897" t="str">
            <v/>
          </cell>
          <cell r="U2897" t="str">
            <v/>
          </cell>
          <cell r="W2897" t="str">
            <v/>
          </cell>
          <cell r="X2897" t="str">
            <v/>
          </cell>
          <cell r="AB2897">
            <v>0</v>
          </cell>
          <cell r="AC2897">
            <v>0</v>
          </cell>
          <cell r="AD2897">
            <v>0</v>
          </cell>
          <cell r="AJ2897">
            <v>0</v>
          </cell>
          <cell r="AK2897">
            <v>0</v>
          </cell>
        </row>
        <row r="2898">
          <cell r="B2898" t="str">
            <v/>
          </cell>
          <cell r="H2898" t="str">
            <v/>
          </cell>
          <cell r="J2898" t="str">
            <v/>
          </cell>
          <cell r="N2898" t="str">
            <v/>
          </cell>
          <cell r="O2898" t="str">
            <v/>
          </cell>
          <cell r="P2898" t="str">
            <v/>
          </cell>
          <cell r="Q2898" t="str">
            <v/>
          </cell>
          <cell r="T2898" t="str">
            <v/>
          </cell>
          <cell r="U2898" t="str">
            <v/>
          </cell>
          <cell r="W2898" t="str">
            <v/>
          </cell>
          <cell r="X2898" t="str">
            <v/>
          </cell>
          <cell r="AB2898">
            <v>0</v>
          </cell>
          <cell r="AC2898">
            <v>0</v>
          </cell>
          <cell r="AD2898">
            <v>0</v>
          </cell>
          <cell r="AJ2898">
            <v>0</v>
          </cell>
          <cell r="AK2898">
            <v>0</v>
          </cell>
        </row>
        <row r="2899">
          <cell r="B2899" t="str">
            <v/>
          </cell>
          <cell r="H2899" t="str">
            <v/>
          </cell>
          <cell r="J2899" t="str">
            <v/>
          </cell>
          <cell r="N2899" t="str">
            <v/>
          </cell>
          <cell r="O2899" t="str">
            <v/>
          </cell>
          <cell r="P2899" t="str">
            <v/>
          </cell>
          <cell r="Q2899" t="str">
            <v/>
          </cell>
          <cell r="T2899" t="str">
            <v/>
          </cell>
          <cell r="U2899" t="str">
            <v/>
          </cell>
          <cell r="W2899" t="str">
            <v/>
          </cell>
          <cell r="X2899" t="str">
            <v/>
          </cell>
          <cell r="AB2899">
            <v>0</v>
          </cell>
          <cell r="AC2899">
            <v>0</v>
          </cell>
          <cell r="AD2899">
            <v>0</v>
          </cell>
          <cell r="AJ2899">
            <v>0</v>
          </cell>
          <cell r="AK2899">
            <v>0</v>
          </cell>
        </row>
        <row r="2900">
          <cell r="B2900" t="str">
            <v/>
          </cell>
          <cell r="H2900" t="str">
            <v/>
          </cell>
          <cell r="J2900" t="str">
            <v/>
          </cell>
          <cell r="N2900" t="str">
            <v/>
          </cell>
          <cell r="O2900" t="str">
            <v/>
          </cell>
          <cell r="P2900" t="str">
            <v/>
          </cell>
          <cell r="Q2900" t="str">
            <v/>
          </cell>
          <cell r="T2900" t="str">
            <v/>
          </cell>
          <cell r="U2900" t="str">
            <v/>
          </cell>
          <cell r="W2900" t="str">
            <v/>
          </cell>
          <cell r="X2900" t="str">
            <v/>
          </cell>
          <cell r="AB2900">
            <v>0</v>
          </cell>
          <cell r="AC2900">
            <v>0</v>
          </cell>
          <cell r="AD2900">
            <v>0</v>
          </cell>
          <cell r="AJ2900">
            <v>0</v>
          </cell>
          <cell r="AK2900">
            <v>0</v>
          </cell>
        </row>
        <row r="2901">
          <cell r="B2901" t="str">
            <v/>
          </cell>
          <cell r="H2901" t="str">
            <v/>
          </cell>
          <cell r="J2901" t="str">
            <v/>
          </cell>
          <cell r="N2901" t="str">
            <v/>
          </cell>
          <cell r="O2901" t="str">
            <v/>
          </cell>
          <cell r="P2901" t="str">
            <v/>
          </cell>
          <cell r="Q2901" t="str">
            <v/>
          </cell>
          <cell r="T2901" t="str">
            <v/>
          </cell>
          <cell r="U2901" t="str">
            <v/>
          </cell>
          <cell r="W2901" t="str">
            <v/>
          </cell>
          <cell r="X2901" t="str">
            <v/>
          </cell>
          <cell r="AB2901">
            <v>0</v>
          </cell>
          <cell r="AC2901">
            <v>0</v>
          </cell>
          <cell r="AD2901">
            <v>0</v>
          </cell>
          <cell r="AJ2901">
            <v>0</v>
          </cell>
          <cell r="AK2901">
            <v>0</v>
          </cell>
        </row>
        <row r="2902">
          <cell r="B2902" t="str">
            <v/>
          </cell>
          <cell r="H2902" t="str">
            <v/>
          </cell>
          <cell r="J2902" t="str">
            <v/>
          </cell>
          <cell r="N2902" t="str">
            <v/>
          </cell>
          <cell r="O2902" t="str">
            <v/>
          </cell>
          <cell r="P2902" t="str">
            <v/>
          </cell>
          <cell r="Q2902" t="str">
            <v/>
          </cell>
          <cell r="T2902" t="str">
            <v/>
          </cell>
          <cell r="U2902" t="str">
            <v/>
          </cell>
          <cell r="W2902" t="str">
            <v/>
          </cell>
          <cell r="X2902" t="str">
            <v/>
          </cell>
          <cell r="AB2902">
            <v>0</v>
          </cell>
          <cell r="AC2902">
            <v>0</v>
          </cell>
          <cell r="AD2902">
            <v>0</v>
          </cell>
          <cell r="AJ2902">
            <v>0</v>
          </cell>
          <cell r="AK2902">
            <v>0</v>
          </cell>
        </row>
        <row r="2903">
          <cell r="B2903" t="str">
            <v/>
          </cell>
          <cell r="H2903" t="str">
            <v/>
          </cell>
          <cell r="J2903" t="str">
            <v/>
          </cell>
          <cell r="N2903" t="str">
            <v/>
          </cell>
          <cell r="O2903" t="str">
            <v/>
          </cell>
          <cell r="P2903" t="str">
            <v/>
          </cell>
          <cell r="Q2903" t="str">
            <v/>
          </cell>
          <cell r="T2903" t="str">
            <v/>
          </cell>
          <cell r="U2903" t="str">
            <v/>
          </cell>
          <cell r="W2903" t="str">
            <v/>
          </cell>
          <cell r="X2903" t="str">
            <v/>
          </cell>
          <cell r="AB2903">
            <v>0</v>
          </cell>
          <cell r="AC2903">
            <v>0</v>
          </cell>
          <cell r="AD2903">
            <v>0</v>
          </cell>
          <cell r="AJ2903">
            <v>0</v>
          </cell>
          <cell r="AK2903">
            <v>0</v>
          </cell>
        </row>
        <row r="2904">
          <cell r="B2904" t="str">
            <v/>
          </cell>
          <cell r="H2904" t="str">
            <v/>
          </cell>
          <cell r="J2904" t="str">
            <v/>
          </cell>
          <cell r="N2904" t="str">
            <v/>
          </cell>
          <cell r="O2904" t="str">
            <v/>
          </cell>
          <cell r="P2904" t="str">
            <v/>
          </cell>
          <cell r="Q2904" t="str">
            <v/>
          </cell>
          <cell r="T2904" t="str">
            <v/>
          </cell>
          <cell r="U2904" t="str">
            <v/>
          </cell>
          <cell r="W2904" t="str">
            <v/>
          </cell>
          <cell r="X2904" t="str">
            <v/>
          </cell>
          <cell r="AB2904">
            <v>0</v>
          </cell>
          <cell r="AC2904">
            <v>0</v>
          </cell>
          <cell r="AD2904">
            <v>0</v>
          </cell>
          <cell r="AJ2904">
            <v>0</v>
          </cell>
          <cell r="AK2904">
            <v>0</v>
          </cell>
        </row>
        <row r="2905">
          <cell r="B2905" t="str">
            <v/>
          </cell>
          <cell r="H2905" t="str">
            <v/>
          </cell>
          <cell r="J2905" t="str">
            <v/>
          </cell>
          <cell r="N2905" t="str">
            <v/>
          </cell>
          <cell r="O2905" t="str">
            <v/>
          </cell>
          <cell r="P2905" t="str">
            <v/>
          </cell>
          <cell r="Q2905" t="str">
            <v/>
          </cell>
          <cell r="T2905" t="str">
            <v/>
          </cell>
          <cell r="U2905" t="str">
            <v/>
          </cell>
          <cell r="W2905" t="str">
            <v/>
          </cell>
          <cell r="X2905" t="str">
            <v/>
          </cell>
          <cell r="AB2905">
            <v>0</v>
          </cell>
          <cell r="AC2905">
            <v>0</v>
          </cell>
          <cell r="AD2905">
            <v>0</v>
          </cell>
          <cell r="AJ2905">
            <v>0</v>
          </cell>
          <cell r="AK2905">
            <v>0</v>
          </cell>
        </row>
        <row r="2906">
          <cell r="B2906" t="str">
            <v/>
          </cell>
          <cell r="H2906" t="str">
            <v/>
          </cell>
          <cell r="J2906" t="str">
            <v/>
          </cell>
          <cell r="N2906" t="str">
            <v/>
          </cell>
          <cell r="O2906" t="str">
            <v/>
          </cell>
          <cell r="P2906" t="str">
            <v/>
          </cell>
          <cell r="Q2906" t="str">
            <v/>
          </cell>
          <cell r="T2906" t="str">
            <v/>
          </cell>
          <cell r="U2906" t="str">
            <v/>
          </cell>
          <cell r="W2906" t="str">
            <v/>
          </cell>
          <cell r="X2906" t="str">
            <v/>
          </cell>
          <cell r="AB2906">
            <v>0</v>
          </cell>
          <cell r="AC2906">
            <v>0</v>
          </cell>
          <cell r="AD2906">
            <v>0</v>
          </cell>
          <cell r="AJ2906">
            <v>0</v>
          </cell>
          <cell r="AK2906">
            <v>0</v>
          </cell>
        </row>
        <row r="2907">
          <cell r="B2907" t="str">
            <v/>
          </cell>
          <cell r="H2907" t="str">
            <v/>
          </cell>
          <cell r="J2907" t="str">
            <v/>
          </cell>
          <cell r="N2907" t="str">
            <v/>
          </cell>
          <cell r="O2907" t="str">
            <v/>
          </cell>
          <cell r="P2907" t="str">
            <v/>
          </cell>
          <cell r="Q2907" t="str">
            <v/>
          </cell>
          <cell r="T2907" t="str">
            <v/>
          </cell>
          <cell r="U2907" t="str">
            <v/>
          </cell>
          <cell r="W2907" t="str">
            <v/>
          </cell>
          <cell r="X2907" t="str">
            <v/>
          </cell>
          <cell r="AB2907">
            <v>0</v>
          </cell>
          <cell r="AC2907">
            <v>0</v>
          </cell>
          <cell r="AD2907">
            <v>0</v>
          </cell>
          <cell r="AJ2907">
            <v>0</v>
          </cell>
          <cell r="AK2907">
            <v>0</v>
          </cell>
        </row>
        <row r="2908">
          <cell r="B2908" t="str">
            <v/>
          </cell>
          <cell r="H2908" t="str">
            <v/>
          </cell>
          <cell r="J2908" t="str">
            <v/>
          </cell>
          <cell r="N2908" t="str">
            <v/>
          </cell>
          <cell r="O2908" t="str">
            <v/>
          </cell>
          <cell r="P2908" t="str">
            <v/>
          </cell>
          <cell r="Q2908" t="str">
            <v/>
          </cell>
          <cell r="T2908" t="str">
            <v/>
          </cell>
          <cell r="U2908" t="str">
            <v/>
          </cell>
          <cell r="W2908" t="str">
            <v/>
          </cell>
          <cell r="X2908" t="str">
            <v/>
          </cell>
          <cell r="AB2908">
            <v>0</v>
          </cell>
          <cell r="AC2908">
            <v>0</v>
          </cell>
          <cell r="AD2908">
            <v>0</v>
          </cell>
          <cell r="AJ2908">
            <v>0</v>
          </cell>
          <cell r="AK2908">
            <v>0</v>
          </cell>
        </row>
        <row r="2909">
          <cell r="B2909" t="str">
            <v/>
          </cell>
          <cell r="H2909" t="str">
            <v/>
          </cell>
          <cell r="J2909" t="str">
            <v/>
          </cell>
          <cell r="N2909" t="str">
            <v/>
          </cell>
          <cell r="O2909" t="str">
            <v/>
          </cell>
          <cell r="P2909" t="str">
            <v/>
          </cell>
          <cell r="Q2909" t="str">
            <v/>
          </cell>
          <cell r="T2909" t="str">
            <v/>
          </cell>
          <cell r="U2909" t="str">
            <v/>
          </cell>
          <cell r="W2909" t="str">
            <v/>
          </cell>
          <cell r="X2909" t="str">
            <v/>
          </cell>
          <cell r="AB2909">
            <v>0</v>
          </cell>
          <cell r="AC2909">
            <v>0</v>
          </cell>
          <cell r="AD2909">
            <v>0</v>
          </cell>
          <cell r="AJ2909">
            <v>0</v>
          </cell>
          <cell r="AK2909">
            <v>0</v>
          </cell>
        </row>
        <row r="2910">
          <cell r="B2910" t="str">
            <v/>
          </cell>
          <cell r="H2910" t="str">
            <v/>
          </cell>
          <cell r="J2910" t="str">
            <v/>
          </cell>
          <cell r="N2910" t="str">
            <v/>
          </cell>
          <cell r="O2910" t="str">
            <v/>
          </cell>
          <cell r="P2910" t="str">
            <v/>
          </cell>
          <cell r="Q2910" t="str">
            <v/>
          </cell>
          <cell r="T2910" t="str">
            <v/>
          </cell>
          <cell r="U2910" t="str">
            <v/>
          </cell>
          <cell r="W2910" t="str">
            <v/>
          </cell>
          <cell r="X2910" t="str">
            <v/>
          </cell>
          <cell r="AB2910">
            <v>0</v>
          </cell>
          <cell r="AC2910">
            <v>0</v>
          </cell>
          <cell r="AD2910">
            <v>0</v>
          </cell>
          <cell r="AJ2910">
            <v>0</v>
          </cell>
          <cell r="AK2910">
            <v>0</v>
          </cell>
        </row>
        <row r="2911">
          <cell r="B2911" t="str">
            <v/>
          </cell>
          <cell r="H2911" t="str">
            <v/>
          </cell>
          <cell r="J2911" t="str">
            <v/>
          </cell>
          <cell r="N2911" t="str">
            <v/>
          </cell>
          <cell r="O2911" t="str">
            <v/>
          </cell>
          <cell r="P2911" t="str">
            <v/>
          </cell>
          <cell r="Q2911" t="str">
            <v/>
          </cell>
          <cell r="T2911" t="str">
            <v/>
          </cell>
          <cell r="U2911" t="str">
            <v/>
          </cell>
          <cell r="W2911" t="str">
            <v/>
          </cell>
          <cell r="X2911" t="str">
            <v/>
          </cell>
          <cell r="AB2911">
            <v>0</v>
          </cell>
          <cell r="AC2911">
            <v>0</v>
          </cell>
          <cell r="AD2911">
            <v>0</v>
          </cell>
          <cell r="AJ2911">
            <v>0</v>
          </cell>
          <cell r="AK2911">
            <v>0</v>
          </cell>
        </row>
        <row r="2912">
          <cell r="B2912" t="str">
            <v/>
          </cell>
          <cell r="H2912" t="str">
            <v/>
          </cell>
          <cell r="J2912" t="str">
            <v/>
          </cell>
          <cell r="N2912" t="str">
            <v/>
          </cell>
          <cell r="O2912" t="str">
            <v/>
          </cell>
          <cell r="P2912" t="str">
            <v/>
          </cell>
          <cell r="Q2912" t="str">
            <v/>
          </cell>
          <cell r="T2912" t="str">
            <v/>
          </cell>
          <cell r="U2912" t="str">
            <v/>
          </cell>
          <cell r="W2912" t="str">
            <v/>
          </cell>
          <cell r="X2912" t="str">
            <v/>
          </cell>
          <cell r="AB2912">
            <v>0</v>
          </cell>
          <cell r="AC2912">
            <v>0</v>
          </cell>
          <cell r="AD2912">
            <v>0</v>
          </cell>
          <cell r="AJ2912">
            <v>0</v>
          </cell>
          <cell r="AK2912">
            <v>0</v>
          </cell>
        </row>
        <row r="2913">
          <cell r="B2913" t="str">
            <v/>
          </cell>
          <cell r="H2913" t="str">
            <v/>
          </cell>
          <cell r="J2913" t="str">
            <v/>
          </cell>
          <cell r="N2913" t="str">
            <v/>
          </cell>
          <cell r="O2913" t="str">
            <v/>
          </cell>
          <cell r="P2913" t="str">
            <v/>
          </cell>
          <cell r="Q2913" t="str">
            <v/>
          </cell>
          <cell r="T2913" t="str">
            <v/>
          </cell>
          <cell r="U2913" t="str">
            <v/>
          </cell>
          <cell r="W2913" t="str">
            <v/>
          </cell>
          <cell r="X2913" t="str">
            <v/>
          </cell>
          <cell r="AB2913">
            <v>0</v>
          </cell>
          <cell r="AC2913">
            <v>0</v>
          </cell>
          <cell r="AD2913">
            <v>0</v>
          </cell>
          <cell r="AJ2913">
            <v>0</v>
          </cell>
          <cell r="AK2913">
            <v>0</v>
          </cell>
        </row>
        <row r="2914">
          <cell r="B2914" t="str">
            <v/>
          </cell>
          <cell r="H2914" t="str">
            <v/>
          </cell>
          <cell r="J2914" t="str">
            <v/>
          </cell>
          <cell r="N2914" t="str">
            <v/>
          </cell>
          <cell r="O2914" t="str">
            <v/>
          </cell>
          <cell r="P2914" t="str">
            <v/>
          </cell>
          <cell r="Q2914" t="str">
            <v/>
          </cell>
          <cell r="T2914" t="str">
            <v/>
          </cell>
          <cell r="U2914" t="str">
            <v/>
          </cell>
          <cell r="W2914" t="str">
            <v/>
          </cell>
          <cell r="X2914" t="str">
            <v/>
          </cell>
          <cell r="AB2914">
            <v>0</v>
          </cell>
          <cell r="AC2914">
            <v>0</v>
          </cell>
          <cell r="AD2914">
            <v>0</v>
          </cell>
          <cell r="AJ2914">
            <v>0</v>
          </cell>
          <cell r="AK2914">
            <v>0</v>
          </cell>
        </row>
        <row r="2915">
          <cell r="B2915" t="str">
            <v/>
          </cell>
          <cell r="H2915" t="str">
            <v/>
          </cell>
          <cell r="J2915" t="str">
            <v/>
          </cell>
          <cell r="N2915" t="str">
            <v/>
          </cell>
          <cell r="O2915" t="str">
            <v/>
          </cell>
          <cell r="P2915" t="str">
            <v/>
          </cell>
          <cell r="Q2915" t="str">
            <v/>
          </cell>
          <cell r="T2915" t="str">
            <v/>
          </cell>
          <cell r="U2915" t="str">
            <v/>
          </cell>
          <cell r="W2915" t="str">
            <v/>
          </cell>
          <cell r="X2915" t="str">
            <v/>
          </cell>
          <cell r="AB2915">
            <v>0</v>
          </cell>
          <cell r="AC2915">
            <v>0</v>
          </cell>
          <cell r="AD2915">
            <v>0</v>
          </cell>
          <cell r="AJ2915">
            <v>0</v>
          </cell>
          <cell r="AK2915">
            <v>0</v>
          </cell>
        </row>
        <row r="2916">
          <cell r="B2916" t="str">
            <v/>
          </cell>
          <cell r="H2916" t="str">
            <v/>
          </cell>
          <cell r="J2916" t="str">
            <v/>
          </cell>
          <cell r="N2916" t="str">
            <v/>
          </cell>
          <cell r="O2916" t="str">
            <v/>
          </cell>
          <cell r="P2916" t="str">
            <v/>
          </cell>
          <cell r="Q2916" t="str">
            <v/>
          </cell>
          <cell r="T2916" t="str">
            <v/>
          </cell>
          <cell r="U2916" t="str">
            <v/>
          </cell>
          <cell r="W2916" t="str">
            <v/>
          </cell>
          <cell r="X2916" t="str">
            <v/>
          </cell>
          <cell r="AB2916">
            <v>0</v>
          </cell>
          <cell r="AC2916">
            <v>0</v>
          </cell>
          <cell r="AD2916">
            <v>0</v>
          </cell>
          <cell r="AJ2916">
            <v>0</v>
          </cell>
          <cell r="AK2916">
            <v>0</v>
          </cell>
        </row>
        <row r="2917">
          <cell r="B2917" t="str">
            <v/>
          </cell>
          <cell r="H2917" t="str">
            <v/>
          </cell>
          <cell r="J2917" t="str">
            <v/>
          </cell>
          <cell r="N2917" t="str">
            <v/>
          </cell>
          <cell r="O2917" t="str">
            <v/>
          </cell>
          <cell r="P2917" t="str">
            <v/>
          </cell>
          <cell r="Q2917" t="str">
            <v/>
          </cell>
          <cell r="T2917" t="str">
            <v/>
          </cell>
          <cell r="U2917" t="str">
            <v/>
          </cell>
          <cell r="W2917" t="str">
            <v/>
          </cell>
          <cell r="X2917" t="str">
            <v/>
          </cell>
          <cell r="AB2917">
            <v>0</v>
          </cell>
          <cell r="AC2917">
            <v>0</v>
          </cell>
          <cell r="AD2917">
            <v>0</v>
          </cell>
          <cell r="AJ2917">
            <v>0</v>
          </cell>
          <cell r="AK2917">
            <v>0</v>
          </cell>
        </row>
        <row r="2918">
          <cell r="B2918" t="str">
            <v/>
          </cell>
          <cell r="H2918" t="str">
            <v/>
          </cell>
          <cell r="J2918" t="str">
            <v/>
          </cell>
          <cell r="N2918" t="str">
            <v/>
          </cell>
          <cell r="O2918" t="str">
            <v/>
          </cell>
          <cell r="P2918" t="str">
            <v/>
          </cell>
          <cell r="Q2918" t="str">
            <v/>
          </cell>
          <cell r="T2918" t="str">
            <v/>
          </cell>
          <cell r="U2918" t="str">
            <v/>
          </cell>
          <cell r="W2918" t="str">
            <v/>
          </cell>
          <cell r="X2918" t="str">
            <v/>
          </cell>
          <cell r="AB2918">
            <v>0</v>
          </cell>
          <cell r="AC2918">
            <v>0</v>
          </cell>
          <cell r="AD2918">
            <v>0</v>
          </cell>
          <cell r="AJ2918">
            <v>0</v>
          </cell>
          <cell r="AK2918">
            <v>0</v>
          </cell>
        </row>
        <row r="2919">
          <cell r="B2919" t="str">
            <v/>
          </cell>
          <cell r="H2919" t="str">
            <v/>
          </cell>
          <cell r="J2919" t="str">
            <v/>
          </cell>
          <cell r="N2919" t="str">
            <v/>
          </cell>
          <cell r="O2919" t="str">
            <v/>
          </cell>
          <cell r="P2919" t="str">
            <v/>
          </cell>
          <cell r="Q2919" t="str">
            <v/>
          </cell>
          <cell r="T2919" t="str">
            <v/>
          </cell>
          <cell r="U2919" t="str">
            <v/>
          </cell>
          <cell r="W2919" t="str">
            <v/>
          </cell>
          <cell r="X2919" t="str">
            <v/>
          </cell>
          <cell r="AB2919">
            <v>0</v>
          </cell>
          <cell r="AC2919">
            <v>0</v>
          </cell>
          <cell r="AD2919">
            <v>0</v>
          </cell>
          <cell r="AJ2919">
            <v>0</v>
          </cell>
          <cell r="AK2919">
            <v>0</v>
          </cell>
        </row>
        <row r="2920">
          <cell r="B2920" t="str">
            <v/>
          </cell>
          <cell r="H2920" t="str">
            <v/>
          </cell>
          <cell r="J2920" t="str">
            <v/>
          </cell>
          <cell r="N2920" t="str">
            <v/>
          </cell>
          <cell r="O2920" t="str">
            <v/>
          </cell>
          <cell r="P2920" t="str">
            <v/>
          </cell>
          <cell r="Q2920" t="str">
            <v/>
          </cell>
          <cell r="T2920" t="str">
            <v/>
          </cell>
          <cell r="U2920" t="str">
            <v/>
          </cell>
          <cell r="W2920" t="str">
            <v/>
          </cell>
          <cell r="X2920" t="str">
            <v/>
          </cell>
          <cell r="AB2920">
            <v>0</v>
          </cell>
          <cell r="AC2920">
            <v>0</v>
          </cell>
          <cell r="AD2920">
            <v>0</v>
          </cell>
          <cell r="AJ2920">
            <v>0</v>
          </cell>
          <cell r="AK2920">
            <v>0</v>
          </cell>
        </row>
        <row r="2921">
          <cell r="B2921" t="str">
            <v/>
          </cell>
          <cell r="H2921" t="str">
            <v/>
          </cell>
          <cell r="J2921" t="str">
            <v/>
          </cell>
          <cell r="N2921" t="str">
            <v/>
          </cell>
          <cell r="O2921" t="str">
            <v/>
          </cell>
          <cell r="P2921" t="str">
            <v/>
          </cell>
          <cell r="Q2921" t="str">
            <v/>
          </cell>
          <cell r="T2921" t="str">
            <v/>
          </cell>
          <cell r="U2921" t="str">
            <v/>
          </cell>
          <cell r="W2921" t="str">
            <v/>
          </cell>
          <cell r="X2921" t="str">
            <v/>
          </cell>
          <cell r="AB2921">
            <v>0</v>
          </cell>
          <cell r="AC2921">
            <v>0</v>
          </cell>
          <cell r="AD2921">
            <v>0</v>
          </cell>
          <cell r="AJ2921">
            <v>0</v>
          </cell>
          <cell r="AK2921">
            <v>0</v>
          </cell>
        </row>
        <row r="2922">
          <cell r="B2922" t="str">
            <v/>
          </cell>
          <cell r="H2922" t="str">
            <v/>
          </cell>
          <cell r="J2922" t="str">
            <v/>
          </cell>
          <cell r="N2922" t="str">
            <v/>
          </cell>
          <cell r="O2922" t="str">
            <v/>
          </cell>
          <cell r="P2922" t="str">
            <v/>
          </cell>
          <cell r="Q2922" t="str">
            <v/>
          </cell>
          <cell r="T2922" t="str">
            <v/>
          </cell>
          <cell r="U2922" t="str">
            <v/>
          </cell>
          <cell r="W2922" t="str">
            <v/>
          </cell>
          <cell r="X2922" t="str">
            <v/>
          </cell>
          <cell r="AB2922">
            <v>0</v>
          </cell>
          <cell r="AC2922">
            <v>0</v>
          </cell>
          <cell r="AD2922">
            <v>0</v>
          </cell>
          <cell r="AJ2922">
            <v>0</v>
          </cell>
          <cell r="AK2922">
            <v>0</v>
          </cell>
        </row>
        <row r="2923">
          <cell r="B2923" t="str">
            <v/>
          </cell>
          <cell r="H2923" t="str">
            <v/>
          </cell>
          <cell r="J2923" t="str">
            <v/>
          </cell>
          <cell r="N2923" t="str">
            <v/>
          </cell>
          <cell r="O2923" t="str">
            <v/>
          </cell>
          <cell r="P2923" t="str">
            <v/>
          </cell>
          <cell r="Q2923" t="str">
            <v/>
          </cell>
          <cell r="T2923" t="str">
            <v/>
          </cell>
          <cell r="U2923" t="str">
            <v/>
          </cell>
          <cell r="W2923" t="str">
            <v/>
          </cell>
          <cell r="X2923" t="str">
            <v/>
          </cell>
          <cell r="AB2923">
            <v>0</v>
          </cell>
          <cell r="AC2923">
            <v>0</v>
          </cell>
          <cell r="AD2923">
            <v>0</v>
          </cell>
          <cell r="AJ2923">
            <v>0</v>
          </cell>
          <cell r="AK2923">
            <v>0</v>
          </cell>
        </row>
        <row r="2924">
          <cell r="B2924" t="str">
            <v/>
          </cell>
          <cell r="H2924" t="str">
            <v/>
          </cell>
          <cell r="J2924" t="str">
            <v/>
          </cell>
          <cell r="N2924" t="str">
            <v/>
          </cell>
          <cell r="O2924" t="str">
            <v/>
          </cell>
          <cell r="P2924" t="str">
            <v/>
          </cell>
          <cell r="Q2924" t="str">
            <v/>
          </cell>
          <cell r="T2924" t="str">
            <v/>
          </cell>
          <cell r="U2924" t="str">
            <v/>
          </cell>
          <cell r="W2924" t="str">
            <v/>
          </cell>
          <cell r="X2924" t="str">
            <v/>
          </cell>
          <cell r="AB2924">
            <v>0</v>
          </cell>
          <cell r="AC2924">
            <v>0</v>
          </cell>
          <cell r="AD2924">
            <v>0</v>
          </cell>
          <cell r="AJ2924">
            <v>0</v>
          </cell>
          <cell r="AK2924">
            <v>0</v>
          </cell>
        </row>
        <row r="2925">
          <cell r="B2925" t="str">
            <v/>
          </cell>
          <cell r="H2925" t="str">
            <v/>
          </cell>
          <cell r="J2925" t="str">
            <v/>
          </cell>
          <cell r="N2925" t="str">
            <v/>
          </cell>
          <cell r="O2925" t="str">
            <v/>
          </cell>
          <cell r="P2925" t="str">
            <v/>
          </cell>
          <cell r="Q2925" t="str">
            <v/>
          </cell>
          <cell r="T2925" t="str">
            <v/>
          </cell>
          <cell r="U2925" t="str">
            <v/>
          </cell>
          <cell r="W2925" t="str">
            <v/>
          </cell>
          <cell r="X2925" t="str">
            <v/>
          </cell>
          <cell r="AB2925">
            <v>0</v>
          </cell>
          <cell r="AC2925">
            <v>0</v>
          </cell>
          <cell r="AD2925">
            <v>0</v>
          </cell>
          <cell r="AJ2925">
            <v>0</v>
          </cell>
          <cell r="AK2925">
            <v>0</v>
          </cell>
        </row>
        <row r="2926">
          <cell r="B2926" t="str">
            <v/>
          </cell>
          <cell r="H2926" t="str">
            <v/>
          </cell>
          <cell r="J2926" t="str">
            <v/>
          </cell>
          <cell r="N2926" t="str">
            <v/>
          </cell>
          <cell r="O2926" t="str">
            <v/>
          </cell>
          <cell r="P2926" t="str">
            <v/>
          </cell>
          <cell r="Q2926" t="str">
            <v/>
          </cell>
          <cell r="T2926" t="str">
            <v/>
          </cell>
          <cell r="U2926" t="str">
            <v/>
          </cell>
          <cell r="W2926" t="str">
            <v/>
          </cell>
          <cell r="X2926" t="str">
            <v/>
          </cell>
          <cell r="AB2926">
            <v>0</v>
          </cell>
          <cell r="AC2926">
            <v>0</v>
          </cell>
          <cell r="AD2926">
            <v>0</v>
          </cell>
          <cell r="AJ2926">
            <v>0</v>
          </cell>
          <cell r="AK2926">
            <v>0</v>
          </cell>
        </row>
        <row r="2927">
          <cell r="B2927" t="str">
            <v/>
          </cell>
          <cell r="H2927" t="str">
            <v/>
          </cell>
          <cell r="J2927" t="str">
            <v/>
          </cell>
          <cell r="N2927" t="str">
            <v/>
          </cell>
          <cell r="O2927" t="str">
            <v/>
          </cell>
          <cell r="P2927" t="str">
            <v/>
          </cell>
          <cell r="Q2927" t="str">
            <v/>
          </cell>
          <cell r="T2927" t="str">
            <v/>
          </cell>
          <cell r="U2927" t="str">
            <v/>
          </cell>
          <cell r="W2927" t="str">
            <v/>
          </cell>
          <cell r="X2927" t="str">
            <v/>
          </cell>
          <cell r="AB2927">
            <v>0</v>
          </cell>
          <cell r="AC2927">
            <v>0</v>
          </cell>
          <cell r="AD2927">
            <v>0</v>
          </cell>
          <cell r="AJ2927">
            <v>0</v>
          </cell>
          <cell r="AK2927">
            <v>0</v>
          </cell>
        </row>
        <row r="2928">
          <cell r="B2928" t="str">
            <v/>
          </cell>
          <cell r="H2928" t="str">
            <v/>
          </cell>
          <cell r="J2928" t="str">
            <v/>
          </cell>
          <cell r="N2928" t="str">
            <v/>
          </cell>
          <cell r="O2928" t="str">
            <v/>
          </cell>
          <cell r="P2928" t="str">
            <v/>
          </cell>
          <cell r="Q2928" t="str">
            <v/>
          </cell>
          <cell r="T2928" t="str">
            <v/>
          </cell>
          <cell r="U2928" t="str">
            <v/>
          </cell>
          <cell r="W2928" t="str">
            <v/>
          </cell>
          <cell r="X2928" t="str">
            <v/>
          </cell>
          <cell r="AB2928">
            <v>0</v>
          </cell>
          <cell r="AC2928">
            <v>0</v>
          </cell>
          <cell r="AD2928">
            <v>0</v>
          </cell>
          <cell r="AJ2928">
            <v>0</v>
          </cell>
          <cell r="AK2928">
            <v>0</v>
          </cell>
        </row>
        <row r="2929">
          <cell r="B2929" t="str">
            <v/>
          </cell>
          <cell r="H2929" t="str">
            <v/>
          </cell>
          <cell r="J2929" t="str">
            <v/>
          </cell>
          <cell r="N2929" t="str">
            <v/>
          </cell>
          <cell r="O2929" t="str">
            <v/>
          </cell>
          <cell r="P2929" t="str">
            <v/>
          </cell>
          <cell r="Q2929" t="str">
            <v/>
          </cell>
          <cell r="T2929" t="str">
            <v/>
          </cell>
          <cell r="U2929" t="str">
            <v/>
          </cell>
          <cell r="W2929" t="str">
            <v/>
          </cell>
          <cell r="X2929" t="str">
            <v/>
          </cell>
          <cell r="AB2929">
            <v>0</v>
          </cell>
          <cell r="AC2929">
            <v>0</v>
          </cell>
          <cell r="AD2929">
            <v>0</v>
          </cell>
          <cell r="AJ2929">
            <v>0</v>
          </cell>
          <cell r="AK2929">
            <v>0</v>
          </cell>
        </row>
        <row r="2930">
          <cell r="B2930" t="str">
            <v/>
          </cell>
          <cell r="H2930" t="str">
            <v/>
          </cell>
          <cell r="J2930" t="str">
            <v/>
          </cell>
          <cell r="N2930" t="str">
            <v/>
          </cell>
          <cell r="O2930" t="str">
            <v/>
          </cell>
          <cell r="P2930" t="str">
            <v/>
          </cell>
          <cell r="Q2930" t="str">
            <v/>
          </cell>
          <cell r="T2930" t="str">
            <v/>
          </cell>
          <cell r="U2930" t="str">
            <v/>
          </cell>
          <cell r="W2930" t="str">
            <v/>
          </cell>
          <cell r="X2930" t="str">
            <v/>
          </cell>
          <cell r="AB2930">
            <v>0</v>
          </cell>
          <cell r="AC2930">
            <v>0</v>
          </cell>
          <cell r="AD2930">
            <v>0</v>
          </cell>
          <cell r="AJ2930">
            <v>0</v>
          </cell>
          <cell r="AK2930">
            <v>0</v>
          </cell>
        </row>
        <row r="2931">
          <cell r="B2931" t="str">
            <v/>
          </cell>
          <cell r="H2931" t="str">
            <v/>
          </cell>
          <cell r="J2931" t="str">
            <v/>
          </cell>
          <cell r="N2931" t="str">
            <v/>
          </cell>
          <cell r="O2931" t="str">
            <v/>
          </cell>
          <cell r="P2931" t="str">
            <v/>
          </cell>
          <cell r="Q2931" t="str">
            <v/>
          </cell>
          <cell r="T2931" t="str">
            <v/>
          </cell>
          <cell r="U2931" t="str">
            <v/>
          </cell>
          <cell r="W2931" t="str">
            <v/>
          </cell>
          <cell r="X2931" t="str">
            <v/>
          </cell>
          <cell r="AB2931">
            <v>0</v>
          </cell>
          <cell r="AC2931">
            <v>0</v>
          </cell>
          <cell r="AD2931">
            <v>0</v>
          </cell>
          <cell r="AJ2931">
            <v>0</v>
          </cell>
          <cell r="AK2931">
            <v>0</v>
          </cell>
        </row>
        <row r="2932">
          <cell r="B2932" t="str">
            <v/>
          </cell>
          <cell r="H2932" t="str">
            <v/>
          </cell>
          <cell r="J2932" t="str">
            <v/>
          </cell>
          <cell r="N2932" t="str">
            <v/>
          </cell>
          <cell r="O2932" t="str">
            <v/>
          </cell>
          <cell r="P2932" t="str">
            <v/>
          </cell>
          <cell r="Q2932" t="str">
            <v/>
          </cell>
          <cell r="T2932" t="str">
            <v/>
          </cell>
          <cell r="U2932" t="str">
            <v/>
          </cell>
          <cell r="W2932" t="str">
            <v/>
          </cell>
          <cell r="X2932" t="str">
            <v/>
          </cell>
          <cell r="AB2932">
            <v>0</v>
          </cell>
          <cell r="AC2932">
            <v>0</v>
          </cell>
          <cell r="AD2932">
            <v>0</v>
          </cell>
          <cell r="AJ2932">
            <v>0</v>
          </cell>
          <cell r="AK2932">
            <v>0</v>
          </cell>
        </row>
        <row r="2933">
          <cell r="B2933" t="str">
            <v/>
          </cell>
          <cell r="H2933" t="str">
            <v/>
          </cell>
          <cell r="J2933" t="str">
            <v/>
          </cell>
          <cell r="N2933" t="str">
            <v/>
          </cell>
          <cell r="O2933" t="str">
            <v/>
          </cell>
          <cell r="P2933" t="str">
            <v/>
          </cell>
          <cell r="Q2933" t="str">
            <v/>
          </cell>
          <cell r="T2933" t="str">
            <v/>
          </cell>
          <cell r="U2933" t="str">
            <v/>
          </cell>
          <cell r="W2933" t="str">
            <v/>
          </cell>
          <cell r="X2933" t="str">
            <v/>
          </cell>
          <cell r="AB2933">
            <v>0</v>
          </cell>
          <cell r="AC2933">
            <v>0</v>
          </cell>
          <cell r="AD2933">
            <v>0</v>
          </cell>
          <cell r="AJ2933">
            <v>0</v>
          </cell>
          <cell r="AK2933">
            <v>0</v>
          </cell>
        </row>
        <row r="2934">
          <cell r="B2934" t="str">
            <v/>
          </cell>
          <cell r="H2934" t="str">
            <v/>
          </cell>
          <cell r="J2934" t="str">
            <v/>
          </cell>
          <cell r="N2934" t="str">
            <v/>
          </cell>
          <cell r="O2934" t="str">
            <v/>
          </cell>
          <cell r="P2934" t="str">
            <v/>
          </cell>
          <cell r="Q2934" t="str">
            <v/>
          </cell>
          <cell r="T2934" t="str">
            <v/>
          </cell>
          <cell r="U2934" t="str">
            <v/>
          </cell>
          <cell r="W2934" t="str">
            <v/>
          </cell>
          <cell r="X2934" t="str">
            <v/>
          </cell>
          <cell r="AB2934">
            <v>0</v>
          </cell>
          <cell r="AC2934">
            <v>0</v>
          </cell>
          <cell r="AD2934">
            <v>0</v>
          </cell>
          <cell r="AJ2934">
            <v>0</v>
          </cell>
          <cell r="AK2934">
            <v>0</v>
          </cell>
        </row>
        <row r="2935">
          <cell r="B2935" t="str">
            <v/>
          </cell>
          <cell r="H2935" t="str">
            <v/>
          </cell>
          <cell r="J2935" t="str">
            <v/>
          </cell>
          <cell r="N2935" t="str">
            <v/>
          </cell>
          <cell r="O2935" t="str">
            <v/>
          </cell>
          <cell r="P2935" t="str">
            <v/>
          </cell>
          <cell r="Q2935" t="str">
            <v/>
          </cell>
          <cell r="T2935" t="str">
            <v/>
          </cell>
          <cell r="U2935" t="str">
            <v/>
          </cell>
          <cell r="W2935" t="str">
            <v/>
          </cell>
          <cell r="X2935" t="str">
            <v/>
          </cell>
          <cell r="AB2935">
            <v>0</v>
          </cell>
          <cell r="AC2935">
            <v>0</v>
          </cell>
          <cell r="AD2935">
            <v>0</v>
          </cell>
          <cell r="AJ2935">
            <v>0</v>
          </cell>
          <cell r="AK2935">
            <v>0</v>
          </cell>
        </row>
        <row r="2936">
          <cell r="B2936" t="str">
            <v/>
          </cell>
          <cell r="H2936" t="str">
            <v/>
          </cell>
          <cell r="J2936" t="str">
            <v/>
          </cell>
          <cell r="N2936" t="str">
            <v/>
          </cell>
          <cell r="O2936" t="str">
            <v/>
          </cell>
          <cell r="P2936" t="str">
            <v/>
          </cell>
          <cell r="Q2936" t="str">
            <v/>
          </cell>
          <cell r="T2936" t="str">
            <v/>
          </cell>
          <cell r="U2936" t="str">
            <v/>
          </cell>
          <cell r="W2936" t="str">
            <v/>
          </cell>
          <cell r="X2936" t="str">
            <v/>
          </cell>
          <cell r="AB2936">
            <v>0</v>
          </cell>
          <cell r="AC2936">
            <v>0</v>
          </cell>
          <cell r="AD2936">
            <v>0</v>
          </cell>
          <cell r="AJ2936">
            <v>0</v>
          </cell>
          <cell r="AK2936">
            <v>0</v>
          </cell>
        </row>
        <row r="2937">
          <cell r="B2937" t="str">
            <v/>
          </cell>
          <cell r="H2937" t="str">
            <v/>
          </cell>
          <cell r="J2937" t="str">
            <v/>
          </cell>
          <cell r="N2937" t="str">
            <v/>
          </cell>
          <cell r="O2937" t="str">
            <v/>
          </cell>
          <cell r="P2937" t="str">
            <v/>
          </cell>
          <cell r="Q2937" t="str">
            <v/>
          </cell>
          <cell r="T2937" t="str">
            <v/>
          </cell>
          <cell r="U2937" t="str">
            <v/>
          </cell>
          <cell r="W2937" t="str">
            <v/>
          </cell>
          <cell r="X2937" t="str">
            <v/>
          </cell>
          <cell r="AB2937">
            <v>0</v>
          </cell>
          <cell r="AC2937">
            <v>0</v>
          </cell>
          <cell r="AD2937">
            <v>0</v>
          </cell>
          <cell r="AJ2937">
            <v>0</v>
          </cell>
          <cell r="AK2937">
            <v>0</v>
          </cell>
        </row>
        <row r="2938">
          <cell r="B2938" t="str">
            <v/>
          </cell>
          <cell r="H2938" t="str">
            <v/>
          </cell>
          <cell r="J2938" t="str">
            <v/>
          </cell>
          <cell r="N2938" t="str">
            <v/>
          </cell>
          <cell r="O2938" t="str">
            <v/>
          </cell>
          <cell r="P2938" t="str">
            <v/>
          </cell>
          <cell r="Q2938" t="str">
            <v/>
          </cell>
          <cell r="T2938" t="str">
            <v/>
          </cell>
          <cell r="U2938" t="str">
            <v/>
          </cell>
          <cell r="W2938" t="str">
            <v/>
          </cell>
          <cell r="X2938" t="str">
            <v/>
          </cell>
          <cell r="AB2938">
            <v>0</v>
          </cell>
          <cell r="AC2938">
            <v>0</v>
          </cell>
          <cell r="AD2938">
            <v>0</v>
          </cell>
          <cell r="AJ2938">
            <v>0</v>
          </cell>
          <cell r="AK2938">
            <v>0</v>
          </cell>
        </row>
        <row r="2939">
          <cell r="B2939" t="str">
            <v/>
          </cell>
          <cell r="H2939" t="str">
            <v/>
          </cell>
          <cell r="J2939" t="str">
            <v/>
          </cell>
          <cell r="N2939" t="str">
            <v/>
          </cell>
          <cell r="O2939" t="str">
            <v/>
          </cell>
          <cell r="P2939" t="str">
            <v/>
          </cell>
          <cell r="Q2939" t="str">
            <v/>
          </cell>
          <cell r="T2939" t="str">
            <v/>
          </cell>
          <cell r="U2939" t="str">
            <v/>
          </cell>
          <cell r="W2939" t="str">
            <v/>
          </cell>
          <cell r="X2939" t="str">
            <v/>
          </cell>
          <cell r="AB2939">
            <v>0</v>
          </cell>
          <cell r="AC2939">
            <v>0</v>
          </cell>
          <cell r="AD2939">
            <v>0</v>
          </cell>
          <cell r="AJ2939">
            <v>0</v>
          </cell>
          <cell r="AK2939">
            <v>0</v>
          </cell>
        </row>
        <row r="2940">
          <cell r="B2940" t="str">
            <v/>
          </cell>
          <cell r="H2940" t="str">
            <v/>
          </cell>
          <cell r="J2940" t="str">
            <v/>
          </cell>
          <cell r="N2940" t="str">
            <v/>
          </cell>
          <cell r="O2940" t="str">
            <v/>
          </cell>
          <cell r="P2940" t="str">
            <v/>
          </cell>
          <cell r="Q2940" t="str">
            <v/>
          </cell>
          <cell r="T2940" t="str">
            <v/>
          </cell>
          <cell r="U2940" t="str">
            <v/>
          </cell>
          <cell r="W2940" t="str">
            <v/>
          </cell>
          <cell r="X2940" t="str">
            <v/>
          </cell>
          <cell r="AB2940">
            <v>0</v>
          </cell>
          <cell r="AC2940">
            <v>0</v>
          </cell>
          <cell r="AD2940">
            <v>0</v>
          </cell>
          <cell r="AJ2940">
            <v>0</v>
          </cell>
          <cell r="AK2940">
            <v>0</v>
          </cell>
        </row>
        <row r="2941">
          <cell r="B2941" t="str">
            <v/>
          </cell>
          <cell r="H2941" t="str">
            <v/>
          </cell>
          <cell r="J2941" t="str">
            <v/>
          </cell>
          <cell r="N2941" t="str">
            <v/>
          </cell>
          <cell r="O2941" t="str">
            <v/>
          </cell>
          <cell r="P2941" t="str">
            <v/>
          </cell>
          <cell r="Q2941" t="str">
            <v/>
          </cell>
          <cell r="T2941" t="str">
            <v/>
          </cell>
          <cell r="U2941" t="str">
            <v/>
          </cell>
          <cell r="W2941" t="str">
            <v/>
          </cell>
          <cell r="X2941" t="str">
            <v/>
          </cell>
          <cell r="AB2941">
            <v>0</v>
          </cell>
          <cell r="AC2941">
            <v>0</v>
          </cell>
          <cell r="AD2941">
            <v>0</v>
          </cell>
          <cell r="AJ2941">
            <v>0</v>
          </cell>
          <cell r="AK2941">
            <v>0</v>
          </cell>
        </row>
        <row r="2942">
          <cell r="B2942" t="str">
            <v/>
          </cell>
          <cell r="H2942" t="str">
            <v/>
          </cell>
          <cell r="J2942" t="str">
            <v/>
          </cell>
          <cell r="N2942" t="str">
            <v/>
          </cell>
          <cell r="O2942" t="str">
            <v/>
          </cell>
          <cell r="P2942" t="str">
            <v/>
          </cell>
          <cell r="Q2942" t="str">
            <v/>
          </cell>
          <cell r="T2942" t="str">
            <v/>
          </cell>
          <cell r="U2942" t="str">
            <v/>
          </cell>
          <cell r="W2942" t="str">
            <v/>
          </cell>
          <cell r="X2942" t="str">
            <v/>
          </cell>
          <cell r="AB2942">
            <v>0</v>
          </cell>
          <cell r="AC2942">
            <v>0</v>
          </cell>
          <cell r="AD2942">
            <v>0</v>
          </cell>
          <cell r="AJ2942">
            <v>0</v>
          </cell>
          <cell r="AK2942">
            <v>0</v>
          </cell>
        </row>
        <row r="2943">
          <cell r="B2943" t="str">
            <v/>
          </cell>
          <cell r="H2943" t="str">
            <v/>
          </cell>
          <cell r="J2943" t="str">
            <v/>
          </cell>
          <cell r="N2943" t="str">
            <v/>
          </cell>
          <cell r="O2943" t="str">
            <v/>
          </cell>
          <cell r="P2943" t="str">
            <v/>
          </cell>
          <cell r="Q2943" t="str">
            <v/>
          </cell>
          <cell r="T2943" t="str">
            <v/>
          </cell>
          <cell r="U2943" t="str">
            <v/>
          </cell>
          <cell r="W2943" t="str">
            <v/>
          </cell>
          <cell r="X2943" t="str">
            <v/>
          </cell>
          <cell r="AB2943">
            <v>0</v>
          </cell>
          <cell r="AC2943">
            <v>0</v>
          </cell>
          <cell r="AD2943">
            <v>0</v>
          </cell>
          <cell r="AJ2943">
            <v>0</v>
          </cell>
          <cell r="AK2943">
            <v>0</v>
          </cell>
        </row>
        <row r="2944">
          <cell r="B2944" t="str">
            <v/>
          </cell>
          <cell r="H2944" t="str">
            <v/>
          </cell>
          <cell r="J2944" t="str">
            <v/>
          </cell>
          <cell r="N2944" t="str">
            <v/>
          </cell>
          <cell r="O2944" t="str">
            <v/>
          </cell>
          <cell r="P2944" t="str">
            <v/>
          </cell>
          <cell r="Q2944" t="str">
            <v/>
          </cell>
          <cell r="T2944" t="str">
            <v/>
          </cell>
          <cell r="U2944" t="str">
            <v/>
          </cell>
          <cell r="W2944" t="str">
            <v/>
          </cell>
          <cell r="X2944" t="str">
            <v/>
          </cell>
          <cell r="AB2944">
            <v>0</v>
          </cell>
          <cell r="AC2944">
            <v>0</v>
          </cell>
          <cell r="AD2944">
            <v>0</v>
          </cell>
          <cell r="AJ2944">
            <v>0</v>
          </cell>
          <cell r="AK2944">
            <v>0</v>
          </cell>
        </row>
        <row r="2945">
          <cell r="B2945" t="str">
            <v/>
          </cell>
          <cell r="H2945" t="str">
            <v/>
          </cell>
          <cell r="J2945" t="str">
            <v/>
          </cell>
          <cell r="N2945" t="str">
            <v/>
          </cell>
          <cell r="O2945" t="str">
            <v/>
          </cell>
          <cell r="P2945" t="str">
            <v/>
          </cell>
          <cell r="Q2945" t="str">
            <v/>
          </cell>
          <cell r="T2945" t="str">
            <v/>
          </cell>
          <cell r="U2945" t="str">
            <v/>
          </cell>
          <cell r="W2945" t="str">
            <v/>
          </cell>
          <cell r="X2945" t="str">
            <v/>
          </cell>
          <cell r="AB2945">
            <v>0</v>
          </cell>
          <cell r="AC2945">
            <v>0</v>
          </cell>
          <cell r="AD2945">
            <v>0</v>
          </cell>
          <cell r="AJ2945">
            <v>0</v>
          </cell>
          <cell r="AK2945">
            <v>0</v>
          </cell>
        </row>
        <row r="2946">
          <cell r="B2946" t="str">
            <v/>
          </cell>
          <cell r="H2946" t="str">
            <v/>
          </cell>
          <cell r="J2946" t="str">
            <v/>
          </cell>
          <cell r="N2946" t="str">
            <v/>
          </cell>
          <cell r="O2946" t="str">
            <v/>
          </cell>
          <cell r="P2946" t="str">
            <v/>
          </cell>
          <cell r="Q2946" t="str">
            <v/>
          </cell>
          <cell r="T2946" t="str">
            <v/>
          </cell>
          <cell r="U2946" t="str">
            <v/>
          </cell>
          <cell r="W2946" t="str">
            <v/>
          </cell>
          <cell r="X2946" t="str">
            <v/>
          </cell>
          <cell r="AB2946">
            <v>0</v>
          </cell>
          <cell r="AC2946">
            <v>0</v>
          </cell>
          <cell r="AD2946">
            <v>0</v>
          </cell>
          <cell r="AJ2946">
            <v>0</v>
          </cell>
          <cell r="AK2946">
            <v>0</v>
          </cell>
        </row>
        <row r="2947">
          <cell r="B2947" t="str">
            <v/>
          </cell>
          <cell r="H2947" t="str">
            <v/>
          </cell>
          <cell r="J2947" t="str">
            <v/>
          </cell>
          <cell r="N2947" t="str">
            <v/>
          </cell>
          <cell r="O2947" t="str">
            <v/>
          </cell>
          <cell r="P2947" t="str">
            <v/>
          </cell>
          <cell r="Q2947" t="str">
            <v/>
          </cell>
          <cell r="T2947" t="str">
            <v/>
          </cell>
          <cell r="U2947" t="str">
            <v/>
          </cell>
          <cell r="W2947" t="str">
            <v/>
          </cell>
          <cell r="X2947" t="str">
            <v/>
          </cell>
          <cell r="AB2947">
            <v>0</v>
          </cell>
          <cell r="AC2947">
            <v>0</v>
          </cell>
          <cell r="AD2947">
            <v>0</v>
          </cell>
          <cell r="AJ2947">
            <v>0</v>
          </cell>
          <cell r="AK2947">
            <v>0</v>
          </cell>
        </row>
        <row r="2948">
          <cell r="B2948" t="str">
            <v/>
          </cell>
          <cell r="H2948" t="str">
            <v/>
          </cell>
          <cell r="J2948" t="str">
            <v/>
          </cell>
          <cell r="N2948" t="str">
            <v/>
          </cell>
          <cell r="O2948" t="str">
            <v/>
          </cell>
          <cell r="P2948" t="str">
            <v/>
          </cell>
          <cell r="Q2948" t="str">
            <v/>
          </cell>
          <cell r="T2948" t="str">
            <v/>
          </cell>
          <cell r="U2948" t="str">
            <v/>
          </cell>
          <cell r="W2948" t="str">
            <v/>
          </cell>
          <cell r="X2948" t="str">
            <v/>
          </cell>
          <cell r="AB2948">
            <v>0</v>
          </cell>
          <cell r="AC2948">
            <v>0</v>
          </cell>
          <cell r="AD2948">
            <v>0</v>
          </cell>
          <cell r="AJ2948">
            <v>0</v>
          </cell>
          <cell r="AK2948">
            <v>0</v>
          </cell>
        </row>
        <row r="2949">
          <cell r="B2949" t="str">
            <v/>
          </cell>
          <cell r="H2949" t="str">
            <v/>
          </cell>
          <cell r="J2949" t="str">
            <v/>
          </cell>
          <cell r="N2949" t="str">
            <v/>
          </cell>
          <cell r="O2949" t="str">
            <v/>
          </cell>
          <cell r="P2949" t="str">
            <v/>
          </cell>
          <cell r="Q2949" t="str">
            <v/>
          </cell>
          <cell r="T2949" t="str">
            <v/>
          </cell>
          <cell r="U2949" t="str">
            <v/>
          </cell>
          <cell r="W2949" t="str">
            <v/>
          </cell>
          <cell r="X2949" t="str">
            <v/>
          </cell>
          <cell r="AB2949">
            <v>0</v>
          </cell>
          <cell r="AC2949">
            <v>0</v>
          </cell>
          <cell r="AD2949">
            <v>0</v>
          </cell>
          <cell r="AJ2949">
            <v>0</v>
          </cell>
          <cell r="AK2949">
            <v>0</v>
          </cell>
        </row>
        <row r="2950">
          <cell r="B2950" t="str">
            <v/>
          </cell>
          <cell r="H2950" t="str">
            <v/>
          </cell>
          <cell r="J2950" t="str">
            <v/>
          </cell>
          <cell r="N2950" t="str">
            <v/>
          </cell>
          <cell r="O2950" t="str">
            <v/>
          </cell>
          <cell r="P2950" t="str">
            <v/>
          </cell>
          <cell r="Q2950" t="str">
            <v/>
          </cell>
          <cell r="T2950" t="str">
            <v/>
          </cell>
          <cell r="U2950" t="str">
            <v/>
          </cell>
          <cell r="W2950" t="str">
            <v/>
          </cell>
          <cell r="X2950" t="str">
            <v/>
          </cell>
          <cell r="AB2950">
            <v>0</v>
          </cell>
          <cell r="AC2950">
            <v>0</v>
          </cell>
          <cell r="AD2950">
            <v>0</v>
          </cell>
          <cell r="AJ2950">
            <v>0</v>
          </cell>
          <cell r="AK2950">
            <v>0</v>
          </cell>
        </row>
        <row r="2951">
          <cell r="B2951" t="str">
            <v/>
          </cell>
          <cell r="H2951" t="str">
            <v/>
          </cell>
          <cell r="J2951" t="str">
            <v/>
          </cell>
          <cell r="N2951" t="str">
            <v/>
          </cell>
          <cell r="O2951" t="str">
            <v/>
          </cell>
          <cell r="P2951" t="str">
            <v/>
          </cell>
          <cell r="Q2951" t="str">
            <v/>
          </cell>
          <cell r="T2951" t="str">
            <v/>
          </cell>
          <cell r="U2951" t="str">
            <v/>
          </cell>
          <cell r="W2951" t="str">
            <v/>
          </cell>
          <cell r="X2951" t="str">
            <v/>
          </cell>
          <cell r="AB2951">
            <v>0</v>
          </cell>
          <cell r="AC2951">
            <v>0</v>
          </cell>
          <cell r="AD2951">
            <v>0</v>
          </cell>
          <cell r="AJ2951">
            <v>0</v>
          </cell>
          <cell r="AK2951">
            <v>0</v>
          </cell>
        </row>
        <row r="2952">
          <cell r="B2952" t="str">
            <v/>
          </cell>
          <cell r="H2952" t="str">
            <v/>
          </cell>
          <cell r="J2952" t="str">
            <v/>
          </cell>
          <cell r="N2952" t="str">
            <v/>
          </cell>
          <cell r="O2952" t="str">
            <v/>
          </cell>
          <cell r="P2952" t="str">
            <v/>
          </cell>
          <cell r="Q2952" t="str">
            <v/>
          </cell>
          <cell r="T2952" t="str">
            <v/>
          </cell>
          <cell r="U2952" t="str">
            <v/>
          </cell>
          <cell r="W2952" t="str">
            <v/>
          </cell>
          <cell r="X2952" t="str">
            <v/>
          </cell>
          <cell r="AB2952">
            <v>0</v>
          </cell>
          <cell r="AC2952">
            <v>0</v>
          </cell>
          <cell r="AD2952">
            <v>0</v>
          </cell>
          <cell r="AJ2952">
            <v>0</v>
          </cell>
          <cell r="AK2952">
            <v>0</v>
          </cell>
        </row>
        <row r="2953">
          <cell r="B2953" t="str">
            <v/>
          </cell>
          <cell r="H2953" t="str">
            <v/>
          </cell>
          <cell r="J2953" t="str">
            <v/>
          </cell>
          <cell r="N2953" t="str">
            <v/>
          </cell>
          <cell r="O2953" t="str">
            <v/>
          </cell>
          <cell r="P2953" t="str">
            <v/>
          </cell>
          <cell r="Q2953" t="str">
            <v/>
          </cell>
          <cell r="T2953" t="str">
            <v/>
          </cell>
          <cell r="U2953" t="str">
            <v/>
          </cell>
          <cell r="W2953" t="str">
            <v/>
          </cell>
          <cell r="X2953" t="str">
            <v/>
          </cell>
          <cell r="AB2953">
            <v>0</v>
          </cell>
          <cell r="AC2953">
            <v>0</v>
          </cell>
          <cell r="AD2953">
            <v>0</v>
          </cell>
          <cell r="AJ2953">
            <v>0</v>
          </cell>
          <cell r="AK2953">
            <v>0</v>
          </cell>
        </row>
        <row r="2954">
          <cell r="B2954" t="str">
            <v/>
          </cell>
          <cell r="H2954" t="str">
            <v/>
          </cell>
          <cell r="J2954" t="str">
            <v/>
          </cell>
          <cell r="N2954" t="str">
            <v/>
          </cell>
          <cell r="O2954" t="str">
            <v/>
          </cell>
          <cell r="P2954" t="str">
            <v/>
          </cell>
          <cell r="Q2954" t="str">
            <v/>
          </cell>
          <cell r="T2954" t="str">
            <v/>
          </cell>
          <cell r="U2954" t="str">
            <v/>
          </cell>
          <cell r="W2954" t="str">
            <v/>
          </cell>
          <cell r="X2954" t="str">
            <v/>
          </cell>
          <cell r="AB2954">
            <v>0</v>
          </cell>
          <cell r="AC2954">
            <v>0</v>
          </cell>
          <cell r="AD2954">
            <v>0</v>
          </cell>
          <cell r="AJ2954">
            <v>0</v>
          </cell>
          <cell r="AK2954">
            <v>0</v>
          </cell>
        </row>
        <row r="2955">
          <cell r="B2955" t="str">
            <v/>
          </cell>
          <cell r="H2955" t="str">
            <v/>
          </cell>
          <cell r="J2955" t="str">
            <v/>
          </cell>
          <cell r="N2955" t="str">
            <v/>
          </cell>
          <cell r="O2955" t="str">
            <v/>
          </cell>
          <cell r="P2955" t="str">
            <v/>
          </cell>
          <cell r="Q2955" t="str">
            <v/>
          </cell>
          <cell r="T2955" t="str">
            <v/>
          </cell>
          <cell r="U2955" t="str">
            <v/>
          </cell>
          <cell r="W2955" t="str">
            <v/>
          </cell>
          <cell r="X2955" t="str">
            <v/>
          </cell>
          <cell r="AB2955">
            <v>0</v>
          </cell>
          <cell r="AC2955">
            <v>0</v>
          </cell>
          <cell r="AD2955">
            <v>0</v>
          </cell>
          <cell r="AJ2955">
            <v>0</v>
          </cell>
          <cell r="AK2955">
            <v>0</v>
          </cell>
        </row>
        <row r="2956">
          <cell r="B2956" t="str">
            <v/>
          </cell>
          <cell r="H2956" t="str">
            <v/>
          </cell>
          <cell r="J2956" t="str">
            <v/>
          </cell>
          <cell r="N2956" t="str">
            <v/>
          </cell>
          <cell r="O2956" t="str">
            <v/>
          </cell>
          <cell r="P2956" t="str">
            <v/>
          </cell>
          <cell r="Q2956" t="str">
            <v/>
          </cell>
          <cell r="T2956" t="str">
            <v/>
          </cell>
          <cell r="U2956" t="str">
            <v/>
          </cell>
          <cell r="W2956" t="str">
            <v/>
          </cell>
          <cell r="X2956" t="str">
            <v/>
          </cell>
          <cell r="AB2956">
            <v>0</v>
          </cell>
          <cell r="AC2956">
            <v>0</v>
          </cell>
          <cell r="AD2956">
            <v>0</v>
          </cell>
          <cell r="AJ2956">
            <v>0</v>
          </cell>
          <cell r="AK2956">
            <v>0</v>
          </cell>
        </row>
        <row r="2957">
          <cell r="B2957" t="str">
            <v/>
          </cell>
          <cell r="H2957" t="str">
            <v/>
          </cell>
          <cell r="J2957" t="str">
            <v/>
          </cell>
          <cell r="N2957" t="str">
            <v/>
          </cell>
          <cell r="O2957" t="str">
            <v/>
          </cell>
          <cell r="P2957" t="str">
            <v/>
          </cell>
          <cell r="Q2957" t="str">
            <v/>
          </cell>
          <cell r="T2957" t="str">
            <v/>
          </cell>
          <cell r="U2957" t="str">
            <v/>
          </cell>
          <cell r="W2957" t="str">
            <v/>
          </cell>
          <cell r="X2957" t="str">
            <v/>
          </cell>
          <cell r="AB2957">
            <v>0</v>
          </cell>
          <cell r="AC2957">
            <v>0</v>
          </cell>
          <cell r="AD2957">
            <v>0</v>
          </cell>
          <cell r="AJ2957">
            <v>0</v>
          </cell>
          <cell r="AK2957">
            <v>0</v>
          </cell>
        </row>
        <row r="2958">
          <cell r="B2958" t="str">
            <v/>
          </cell>
          <cell r="H2958" t="str">
            <v/>
          </cell>
          <cell r="J2958" t="str">
            <v/>
          </cell>
          <cell r="N2958" t="str">
            <v/>
          </cell>
          <cell r="O2958" t="str">
            <v/>
          </cell>
          <cell r="P2958" t="str">
            <v/>
          </cell>
          <cell r="Q2958" t="str">
            <v/>
          </cell>
          <cell r="T2958" t="str">
            <v/>
          </cell>
          <cell r="U2958" t="str">
            <v/>
          </cell>
          <cell r="W2958" t="str">
            <v/>
          </cell>
          <cell r="X2958" t="str">
            <v/>
          </cell>
          <cell r="AB2958">
            <v>0</v>
          </cell>
          <cell r="AC2958">
            <v>0</v>
          </cell>
          <cell r="AD2958">
            <v>0</v>
          </cell>
          <cell r="AJ2958">
            <v>0</v>
          </cell>
          <cell r="AK2958">
            <v>0</v>
          </cell>
        </row>
        <row r="2959">
          <cell r="B2959" t="str">
            <v/>
          </cell>
          <cell r="H2959" t="str">
            <v/>
          </cell>
          <cell r="J2959" t="str">
            <v/>
          </cell>
          <cell r="N2959" t="str">
            <v/>
          </cell>
          <cell r="O2959" t="str">
            <v/>
          </cell>
          <cell r="P2959" t="str">
            <v/>
          </cell>
          <cell r="Q2959" t="str">
            <v/>
          </cell>
          <cell r="T2959" t="str">
            <v/>
          </cell>
          <cell r="U2959" t="str">
            <v/>
          </cell>
          <cell r="W2959" t="str">
            <v/>
          </cell>
          <cell r="X2959" t="str">
            <v/>
          </cell>
          <cell r="AB2959">
            <v>0</v>
          </cell>
          <cell r="AC2959">
            <v>0</v>
          </cell>
          <cell r="AD2959">
            <v>0</v>
          </cell>
          <cell r="AJ2959">
            <v>0</v>
          </cell>
          <cell r="AK2959">
            <v>0</v>
          </cell>
        </row>
        <row r="2960">
          <cell r="B2960" t="str">
            <v/>
          </cell>
          <cell r="H2960" t="str">
            <v/>
          </cell>
          <cell r="J2960" t="str">
            <v/>
          </cell>
          <cell r="N2960" t="str">
            <v/>
          </cell>
          <cell r="O2960" t="str">
            <v/>
          </cell>
          <cell r="P2960" t="str">
            <v/>
          </cell>
          <cell r="Q2960" t="str">
            <v/>
          </cell>
          <cell r="T2960" t="str">
            <v/>
          </cell>
          <cell r="U2960" t="str">
            <v/>
          </cell>
          <cell r="W2960" t="str">
            <v/>
          </cell>
          <cell r="X2960" t="str">
            <v/>
          </cell>
          <cell r="AB2960">
            <v>0</v>
          </cell>
          <cell r="AC2960">
            <v>0</v>
          </cell>
          <cell r="AD2960">
            <v>0</v>
          </cell>
          <cell r="AJ2960">
            <v>0</v>
          </cell>
          <cell r="AK2960">
            <v>0</v>
          </cell>
        </row>
        <row r="2961">
          <cell r="B2961" t="str">
            <v/>
          </cell>
          <cell r="H2961" t="str">
            <v/>
          </cell>
          <cell r="J2961" t="str">
            <v/>
          </cell>
          <cell r="N2961" t="str">
            <v/>
          </cell>
          <cell r="O2961" t="str">
            <v/>
          </cell>
          <cell r="P2961" t="str">
            <v/>
          </cell>
          <cell r="Q2961" t="str">
            <v/>
          </cell>
          <cell r="T2961" t="str">
            <v/>
          </cell>
          <cell r="U2961" t="str">
            <v/>
          </cell>
          <cell r="W2961" t="str">
            <v/>
          </cell>
          <cell r="X2961" t="str">
            <v/>
          </cell>
          <cell r="AB2961">
            <v>0</v>
          </cell>
          <cell r="AC2961">
            <v>0</v>
          </cell>
          <cell r="AD2961">
            <v>0</v>
          </cell>
          <cell r="AJ2961">
            <v>0</v>
          </cell>
          <cell r="AK2961">
            <v>0</v>
          </cell>
        </row>
        <row r="2962">
          <cell r="B2962" t="str">
            <v/>
          </cell>
          <cell r="H2962" t="str">
            <v/>
          </cell>
          <cell r="J2962" t="str">
            <v/>
          </cell>
          <cell r="N2962" t="str">
            <v/>
          </cell>
          <cell r="O2962" t="str">
            <v/>
          </cell>
          <cell r="P2962" t="str">
            <v/>
          </cell>
          <cell r="Q2962" t="str">
            <v/>
          </cell>
          <cell r="T2962" t="str">
            <v/>
          </cell>
          <cell r="U2962" t="str">
            <v/>
          </cell>
          <cell r="W2962" t="str">
            <v/>
          </cell>
          <cell r="X2962" t="str">
            <v/>
          </cell>
          <cell r="AB2962">
            <v>0</v>
          </cell>
          <cell r="AC2962">
            <v>0</v>
          </cell>
          <cell r="AD2962">
            <v>0</v>
          </cell>
          <cell r="AJ2962">
            <v>0</v>
          </cell>
          <cell r="AK2962">
            <v>0</v>
          </cell>
        </row>
        <row r="2963">
          <cell r="B2963" t="str">
            <v/>
          </cell>
          <cell r="H2963" t="str">
            <v/>
          </cell>
          <cell r="J2963" t="str">
            <v/>
          </cell>
          <cell r="N2963" t="str">
            <v/>
          </cell>
          <cell r="O2963" t="str">
            <v/>
          </cell>
          <cell r="P2963" t="str">
            <v/>
          </cell>
          <cell r="Q2963" t="str">
            <v/>
          </cell>
          <cell r="T2963" t="str">
            <v/>
          </cell>
          <cell r="U2963" t="str">
            <v/>
          </cell>
          <cell r="W2963" t="str">
            <v/>
          </cell>
          <cell r="X2963" t="str">
            <v/>
          </cell>
          <cell r="AB2963">
            <v>0</v>
          </cell>
          <cell r="AC2963">
            <v>0</v>
          </cell>
          <cell r="AD2963">
            <v>0</v>
          </cell>
          <cell r="AJ2963">
            <v>0</v>
          </cell>
          <cell r="AK2963">
            <v>0</v>
          </cell>
        </row>
        <row r="2964">
          <cell r="B2964" t="str">
            <v/>
          </cell>
          <cell r="H2964" t="str">
            <v/>
          </cell>
          <cell r="J2964" t="str">
            <v/>
          </cell>
          <cell r="N2964" t="str">
            <v/>
          </cell>
          <cell r="O2964" t="str">
            <v/>
          </cell>
          <cell r="P2964" t="str">
            <v/>
          </cell>
          <cell r="Q2964" t="str">
            <v/>
          </cell>
          <cell r="T2964" t="str">
            <v/>
          </cell>
          <cell r="U2964" t="str">
            <v/>
          </cell>
          <cell r="W2964" t="str">
            <v/>
          </cell>
          <cell r="X2964" t="str">
            <v/>
          </cell>
          <cell r="AB2964">
            <v>0</v>
          </cell>
          <cell r="AC2964">
            <v>0</v>
          </cell>
          <cell r="AD2964">
            <v>0</v>
          </cell>
          <cell r="AJ2964">
            <v>0</v>
          </cell>
          <cell r="AK2964">
            <v>0</v>
          </cell>
        </row>
        <row r="2965">
          <cell r="B2965" t="str">
            <v/>
          </cell>
          <cell r="H2965" t="str">
            <v/>
          </cell>
          <cell r="J2965" t="str">
            <v/>
          </cell>
          <cell r="N2965" t="str">
            <v/>
          </cell>
          <cell r="O2965" t="str">
            <v/>
          </cell>
          <cell r="P2965" t="str">
            <v/>
          </cell>
          <cell r="Q2965" t="str">
            <v/>
          </cell>
          <cell r="T2965" t="str">
            <v/>
          </cell>
          <cell r="U2965" t="str">
            <v/>
          </cell>
          <cell r="W2965" t="str">
            <v/>
          </cell>
          <cell r="X2965" t="str">
            <v/>
          </cell>
          <cell r="AB2965">
            <v>0</v>
          </cell>
          <cell r="AC2965">
            <v>0</v>
          </cell>
          <cell r="AD2965">
            <v>0</v>
          </cell>
          <cell r="AJ2965">
            <v>0</v>
          </cell>
          <cell r="AK2965">
            <v>0</v>
          </cell>
        </row>
        <row r="2966">
          <cell r="B2966" t="str">
            <v/>
          </cell>
          <cell r="H2966" t="str">
            <v/>
          </cell>
          <cell r="J2966" t="str">
            <v/>
          </cell>
          <cell r="N2966" t="str">
            <v/>
          </cell>
          <cell r="O2966" t="str">
            <v/>
          </cell>
          <cell r="P2966" t="str">
            <v/>
          </cell>
          <cell r="Q2966" t="str">
            <v/>
          </cell>
          <cell r="T2966" t="str">
            <v/>
          </cell>
          <cell r="U2966" t="str">
            <v/>
          </cell>
          <cell r="W2966" t="str">
            <v/>
          </cell>
          <cell r="X2966" t="str">
            <v/>
          </cell>
          <cell r="AB2966">
            <v>0</v>
          </cell>
          <cell r="AC2966">
            <v>0</v>
          </cell>
          <cell r="AD2966">
            <v>0</v>
          </cell>
          <cell r="AJ2966">
            <v>0</v>
          </cell>
          <cell r="AK2966">
            <v>0</v>
          </cell>
        </row>
        <row r="2967">
          <cell r="B2967" t="str">
            <v/>
          </cell>
          <cell r="H2967" t="str">
            <v/>
          </cell>
          <cell r="J2967" t="str">
            <v/>
          </cell>
          <cell r="N2967" t="str">
            <v/>
          </cell>
          <cell r="O2967" t="str">
            <v/>
          </cell>
          <cell r="P2967" t="str">
            <v/>
          </cell>
          <cell r="Q2967" t="str">
            <v/>
          </cell>
          <cell r="T2967" t="str">
            <v/>
          </cell>
          <cell r="U2967" t="str">
            <v/>
          </cell>
          <cell r="W2967" t="str">
            <v/>
          </cell>
          <cell r="X2967" t="str">
            <v/>
          </cell>
          <cell r="AB2967">
            <v>0</v>
          </cell>
          <cell r="AC2967">
            <v>0</v>
          </cell>
          <cell r="AD2967">
            <v>0</v>
          </cell>
          <cell r="AJ2967">
            <v>0</v>
          </cell>
          <cell r="AK2967">
            <v>0</v>
          </cell>
        </row>
        <row r="2968">
          <cell r="B2968" t="str">
            <v/>
          </cell>
          <cell r="H2968" t="str">
            <v/>
          </cell>
          <cell r="J2968" t="str">
            <v/>
          </cell>
          <cell r="N2968" t="str">
            <v/>
          </cell>
          <cell r="O2968" t="str">
            <v/>
          </cell>
          <cell r="P2968" t="str">
            <v/>
          </cell>
          <cell r="Q2968" t="str">
            <v/>
          </cell>
          <cell r="T2968" t="str">
            <v/>
          </cell>
          <cell r="U2968" t="str">
            <v/>
          </cell>
          <cell r="W2968" t="str">
            <v/>
          </cell>
          <cell r="X2968" t="str">
            <v/>
          </cell>
          <cell r="AB2968">
            <v>0</v>
          </cell>
          <cell r="AC2968">
            <v>0</v>
          </cell>
          <cell r="AD2968">
            <v>0</v>
          </cell>
          <cell r="AJ2968">
            <v>0</v>
          </cell>
          <cell r="AK2968">
            <v>0</v>
          </cell>
        </row>
        <row r="2969">
          <cell r="B2969" t="str">
            <v/>
          </cell>
          <cell r="H2969" t="str">
            <v/>
          </cell>
          <cell r="J2969" t="str">
            <v/>
          </cell>
          <cell r="N2969" t="str">
            <v/>
          </cell>
          <cell r="O2969" t="str">
            <v/>
          </cell>
          <cell r="P2969" t="str">
            <v/>
          </cell>
          <cell r="Q2969" t="str">
            <v/>
          </cell>
          <cell r="T2969" t="str">
            <v/>
          </cell>
          <cell r="U2969" t="str">
            <v/>
          </cell>
          <cell r="W2969" t="str">
            <v/>
          </cell>
          <cell r="X2969" t="str">
            <v/>
          </cell>
          <cell r="AB2969">
            <v>0</v>
          </cell>
          <cell r="AC2969">
            <v>0</v>
          </cell>
          <cell r="AD2969">
            <v>0</v>
          </cell>
          <cell r="AJ2969">
            <v>0</v>
          </cell>
          <cell r="AK2969">
            <v>0</v>
          </cell>
        </row>
        <row r="2970">
          <cell r="B2970" t="str">
            <v/>
          </cell>
          <cell r="H2970" t="str">
            <v/>
          </cell>
          <cell r="J2970" t="str">
            <v/>
          </cell>
          <cell r="N2970" t="str">
            <v/>
          </cell>
          <cell r="O2970" t="str">
            <v/>
          </cell>
          <cell r="P2970" t="str">
            <v/>
          </cell>
          <cell r="Q2970" t="str">
            <v/>
          </cell>
          <cell r="T2970" t="str">
            <v/>
          </cell>
          <cell r="U2970" t="str">
            <v/>
          </cell>
          <cell r="W2970" t="str">
            <v/>
          </cell>
          <cell r="X2970" t="str">
            <v/>
          </cell>
          <cell r="AB2970">
            <v>0</v>
          </cell>
          <cell r="AC2970">
            <v>0</v>
          </cell>
          <cell r="AD2970">
            <v>0</v>
          </cell>
          <cell r="AJ2970">
            <v>0</v>
          </cell>
          <cell r="AK2970">
            <v>0</v>
          </cell>
        </row>
        <row r="2971">
          <cell r="B2971" t="str">
            <v/>
          </cell>
          <cell r="H2971" t="str">
            <v/>
          </cell>
          <cell r="J2971" t="str">
            <v/>
          </cell>
          <cell r="N2971" t="str">
            <v/>
          </cell>
          <cell r="O2971" t="str">
            <v/>
          </cell>
          <cell r="P2971" t="str">
            <v/>
          </cell>
          <cell r="Q2971" t="str">
            <v/>
          </cell>
          <cell r="T2971" t="str">
            <v/>
          </cell>
          <cell r="U2971" t="str">
            <v/>
          </cell>
          <cell r="W2971" t="str">
            <v/>
          </cell>
          <cell r="X2971" t="str">
            <v/>
          </cell>
          <cell r="AB2971">
            <v>0</v>
          </cell>
          <cell r="AC2971">
            <v>0</v>
          </cell>
          <cell r="AD2971">
            <v>0</v>
          </cell>
          <cell r="AJ2971">
            <v>0</v>
          </cell>
          <cell r="AK2971">
            <v>0</v>
          </cell>
        </row>
        <row r="2972">
          <cell r="B2972" t="str">
            <v/>
          </cell>
          <cell r="H2972" t="str">
            <v/>
          </cell>
          <cell r="J2972" t="str">
            <v/>
          </cell>
          <cell r="N2972" t="str">
            <v/>
          </cell>
          <cell r="O2972" t="str">
            <v/>
          </cell>
          <cell r="P2972" t="str">
            <v/>
          </cell>
          <cell r="Q2972" t="str">
            <v/>
          </cell>
          <cell r="T2972" t="str">
            <v/>
          </cell>
          <cell r="U2972" t="str">
            <v/>
          </cell>
          <cell r="W2972" t="str">
            <v/>
          </cell>
          <cell r="X2972" t="str">
            <v/>
          </cell>
          <cell r="AB2972">
            <v>0</v>
          </cell>
          <cell r="AC2972">
            <v>0</v>
          </cell>
          <cell r="AD2972">
            <v>0</v>
          </cell>
          <cell r="AJ2972">
            <v>0</v>
          </cell>
          <cell r="AK2972">
            <v>0</v>
          </cell>
        </row>
        <row r="2973">
          <cell r="B2973" t="str">
            <v/>
          </cell>
          <cell r="H2973" t="str">
            <v/>
          </cell>
          <cell r="J2973" t="str">
            <v/>
          </cell>
          <cell r="N2973" t="str">
            <v/>
          </cell>
          <cell r="O2973" t="str">
            <v/>
          </cell>
          <cell r="P2973" t="str">
            <v/>
          </cell>
          <cell r="Q2973" t="str">
            <v/>
          </cell>
          <cell r="T2973" t="str">
            <v/>
          </cell>
          <cell r="U2973" t="str">
            <v/>
          </cell>
          <cell r="W2973" t="str">
            <v/>
          </cell>
          <cell r="X2973" t="str">
            <v/>
          </cell>
          <cell r="AB2973">
            <v>0</v>
          </cell>
          <cell r="AC2973">
            <v>0</v>
          </cell>
          <cell r="AD2973">
            <v>0</v>
          </cell>
          <cell r="AJ2973">
            <v>0</v>
          </cell>
          <cell r="AK2973">
            <v>0</v>
          </cell>
        </row>
        <row r="2974">
          <cell r="B2974" t="str">
            <v/>
          </cell>
          <cell r="H2974" t="str">
            <v/>
          </cell>
          <cell r="J2974" t="str">
            <v/>
          </cell>
          <cell r="N2974" t="str">
            <v/>
          </cell>
          <cell r="O2974" t="str">
            <v/>
          </cell>
          <cell r="P2974" t="str">
            <v/>
          </cell>
          <cell r="Q2974" t="str">
            <v/>
          </cell>
          <cell r="T2974" t="str">
            <v/>
          </cell>
          <cell r="U2974" t="str">
            <v/>
          </cell>
          <cell r="W2974" t="str">
            <v/>
          </cell>
          <cell r="X2974" t="str">
            <v/>
          </cell>
          <cell r="AB2974">
            <v>0</v>
          </cell>
          <cell r="AC2974">
            <v>0</v>
          </cell>
          <cell r="AD2974">
            <v>0</v>
          </cell>
          <cell r="AJ2974">
            <v>0</v>
          </cell>
          <cell r="AK2974">
            <v>0</v>
          </cell>
        </row>
        <row r="2975">
          <cell r="B2975" t="str">
            <v/>
          </cell>
          <cell r="H2975" t="str">
            <v/>
          </cell>
          <cell r="J2975" t="str">
            <v/>
          </cell>
          <cell r="N2975" t="str">
            <v/>
          </cell>
          <cell r="O2975" t="str">
            <v/>
          </cell>
          <cell r="P2975" t="str">
            <v/>
          </cell>
          <cell r="Q2975" t="str">
            <v/>
          </cell>
          <cell r="T2975" t="str">
            <v/>
          </cell>
          <cell r="U2975" t="str">
            <v/>
          </cell>
          <cell r="W2975" t="str">
            <v/>
          </cell>
          <cell r="X2975" t="str">
            <v/>
          </cell>
          <cell r="AB2975">
            <v>0</v>
          </cell>
          <cell r="AC2975">
            <v>0</v>
          </cell>
          <cell r="AD2975">
            <v>0</v>
          </cell>
          <cell r="AJ2975">
            <v>0</v>
          </cell>
          <cell r="AK2975">
            <v>0</v>
          </cell>
        </row>
        <row r="2976">
          <cell r="B2976" t="str">
            <v/>
          </cell>
          <cell r="H2976" t="str">
            <v/>
          </cell>
          <cell r="J2976" t="str">
            <v/>
          </cell>
          <cell r="N2976" t="str">
            <v/>
          </cell>
          <cell r="O2976" t="str">
            <v/>
          </cell>
          <cell r="P2976" t="str">
            <v/>
          </cell>
          <cell r="Q2976" t="str">
            <v/>
          </cell>
          <cell r="T2976" t="str">
            <v/>
          </cell>
          <cell r="U2976" t="str">
            <v/>
          </cell>
          <cell r="W2976" t="str">
            <v/>
          </cell>
          <cell r="X2976" t="str">
            <v/>
          </cell>
          <cell r="AB2976">
            <v>0</v>
          </cell>
          <cell r="AC2976">
            <v>0</v>
          </cell>
          <cell r="AD2976">
            <v>0</v>
          </cell>
          <cell r="AJ2976">
            <v>0</v>
          </cell>
          <cell r="AK2976">
            <v>0</v>
          </cell>
        </row>
        <row r="2977">
          <cell r="B2977" t="str">
            <v/>
          </cell>
          <cell r="H2977" t="str">
            <v/>
          </cell>
          <cell r="J2977" t="str">
            <v/>
          </cell>
          <cell r="N2977" t="str">
            <v/>
          </cell>
          <cell r="O2977" t="str">
            <v/>
          </cell>
          <cell r="P2977" t="str">
            <v/>
          </cell>
          <cell r="Q2977" t="str">
            <v/>
          </cell>
          <cell r="T2977" t="str">
            <v/>
          </cell>
          <cell r="U2977" t="str">
            <v/>
          </cell>
          <cell r="W2977" t="str">
            <v/>
          </cell>
          <cell r="X2977" t="str">
            <v/>
          </cell>
          <cell r="AB2977">
            <v>0</v>
          </cell>
          <cell r="AC2977">
            <v>0</v>
          </cell>
          <cell r="AD2977">
            <v>0</v>
          </cell>
          <cell r="AJ2977">
            <v>0</v>
          </cell>
          <cell r="AK2977">
            <v>0</v>
          </cell>
        </row>
        <row r="2978">
          <cell r="B2978" t="str">
            <v/>
          </cell>
          <cell r="H2978" t="str">
            <v/>
          </cell>
          <cell r="J2978" t="str">
            <v/>
          </cell>
          <cell r="N2978" t="str">
            <v/>
          </cell>
          <cell r="O2978" t="str">
            <v/>
          </cell>
          <cell r="P2978" t="str">
            <v/>
          </cell>
          <cell r="Q2978" t="str">
            <v/>
          </cell>
          <cell r="T2978" t="str">
            <v/>
          </cell>
          <cell r="U2978" t="str">
            <v/>
          </cell>
          <cell r="W2978" t="str">
            <v/>
          </cell>
          <cell r="X2978" t="str">
            <v/>
          </cell>
          <cell r="AB2978">
            <v>0</v>
          </cell>
          <cell r="AC2978">
            <v>0</v>
          </cell>
          <cell r="AD2978">
            <v>0</v>
          </cell>
          <cell r="AJ2978">
            <v>0</v>
          </cell>
          <cell r="AK2978">
            <v>0</v>
          </cell>
        </row>
        <row r="2979">
          <cell r="B2979" t="str">
            <v/>
          </cell>
          <cell r="H2979" t="str">
            <v/>
          </cell>
          <cell r="J2979" t="str">
            <v/>
          </cell>
          <cell r="N2979" t="str">
            <v/>
          </cell>
          <cell r="O2979" t="str">
            <v/>
          </cell>
          <cell r="P2979" t="str">
            <v/>
          </cell>
          <cell r="Q2979" t="str">
            <v/>
          </cell>
          <cell r="T2979" t="str">
            <v/>
          </cell>
          <cell r="U2979" t="str">
            <v/>
          </cell>
          <cell r="W2979" t="str">
            <v/>
          </cell>
          <cell r="X2979" t="str">
            <v/>
          </cell>
          <cell r="AB2979">
            <v>0</v>
          </cell>
          <cell r="AC2979">
            <v>0</v>
          </cell>
          <cell r="AD2979">
            <v>0</v>
          </cell>
          <cell r="AJ2979">
            <v>0</v>
          </cell>
          <cell r="AK2979">
            <v>0</v>
          </cell>
        </row>
        <row r="2980">
          <cell r="B2980" t="str">
            <v/>
          </cell>
          <cell r="H2980" t="str">
            <v/>
          </cell>
          <cell r="J2980" t="str">
            <v/>
          </cell>
          <cell r="N2980" t="str">
            <v/>
          </cell>
          <cell r="O2980" t="str">
            <v/>
          </cell>
          <cell r="P2980" t="str">
            <v/>
          </cell>
          <cell r="Q2980" t="str">
            <v/>
          </cell>
          <cell r="T2980" t="str">
            <v/>
          </cell>
          <cell r="U2980" t="str">
            <v/>
          </cell>
          <cell r="W2980" t="str">
            <v/>
          </cell>
          <cell r="X2980" t="str">
            <v/>
          </cell>
          <cell r="AB2980">
            <v>0</v>
          </cell>
          <cell r="AC2980">
            <v>0</v>
          </cell>
          <cell r="AD2980">
            <v>0</v>
          </cell>
          <cell r="AJ2980">
            <v>0</v>
          </cell>
          <cell r="AK2980">
            <v>0</v>
          </cell>
        </row>
        <row r="2981">
          <cell r="B2981" t="str">
            <v/>
          </cell>
          <cell r="H2981" t="str">
            <v/>
          </cell>
          <cell r="J2981" t="str">
            <v/>
          </cell>
          <cell r="N2981" t="str">
            <v/>
          </cell>
          <cell r="O2981" t="str">
            <v/>
          </cell>
          <cell r="P2981" t="str">
            <v/>
          </cell>
          <cell r="Q2981" t="str">
            <v/>
          </cell>
          <cell r="T2981" t="str">
            <v/>
          </cell>
          <cell r="U2981" t="str">
            <v/>
          </cell>
          <cell r="W2981" t="str">
            <v/>
          </cell>
          <cell r="X2981" t="str">
            <v/>
          </cell>
          <cell r="AB2981">
            <v>0</v>
          </cell>
          <cell r="AC2981">
            <v>0</v>
          </cell>
          <cell r="AD2981">
            <v>0</v>
          </cell>
          <cell r="AJ2981">
            <v>0</v>
          </cell>
          <cell r="AK2981">
            <v>0</v>
          </cell>
        </row>
        <row r="2982">
          <cell r="B2982" t="str">
            <v/>
          </cell>
          <cell r="H2982" t="str">
            <v/>
          </cell>
          <cell r="J2982" t="str">
            <v/>
          </cell>
          <cell r="N2982" t="str">
            <v/>
          </cell>
          <cell r="O2982" t="str">
            <v/>
          </cell>
          <cell r="P2982" t="str">
            <v/>
          </cell>
          <cell r="Q2982" t="str">
            <v/>
          </cell>
          <cell r="T2982" t="str">
            <v/>
          </cell>
          <cell r="U2982" t="str">
            <v/>
          </cell>
          <cell r="W2982" t="str">
            <v/>
          </cell>
          <cell r="X2982" t="str">
            <v/>
          </cell>
          <cell r="AB2982">
            <v>0</v>
          </cell>
          <cell r="AC2982">
            <v>0</v>
          </cell>
          <cell r="AD2982">
            <v>0</v>
          </cell>
          <cell r="AJ2982">
            <v>0</v>
          </cell>
          <cell r="AK2982">
            <v>0</v>
          </cell>
        </row>
        <row r="2983">
          <cell r="B2983" t="str">
            <v/>
          </cell>
          <cell r="H2983" t="str">
            <v/>
          </cell>
          <cell r="J2983" t="str">
            <v/>
          </cell>
          <cell r="N2983" t="str">
            <v/>
          </cell>
          <cell r="O2983" t="str">
            <v/>
          </cell>
          <cell r="P2983" t="str">
            <v/>
          </cell>
          <cell r="Q2983" t="str">
            <v/>
          </cell>
          <cell r="T2983" t="str">
            <v/>
          </cell>
          <cell r="U2983" t="str">
            <v/>
          </cell>
          <cell r="W2983" t="str">
            <v/>
          </cell>
          <cell r="X2983" t="str">
            <v/>
          </cell>
          <cell r="AB2983">
            <v>0</v>
          </cell>
          <cell r="AC2983">
            <v>0</v>
          </cell>
          <cell r="AD2983">
            <v>0</v>
          </cell>
          <cell r="AJ2983">
            <v>0</v>
          </cell>
          <cell r="AK2983">
            <v>0</v>
          </cell>
        </row>
        <row r="2984">
          <cell r="B2984" t="str">
            <v/>
          </cell>
          <cell r="H2984" t="str">
            <v/>
          </cell>
          <cell r="J2984" t="str">
            <v/>
          </cell>
          <cell r="N2984" t="str">
            <v/>
          </cell>
          <cell r="O2984" t="str">
            <v/>
          </cell>
          <cell r="P2984" t="str">
            <v/>
          </cell>
          <cell r="Q2984" t="str">
            <v/>
          </cell>
          <cell r="T2984" t="str">
            <v/>
          </cell>
          <cell r="U2984" t="str">
            <v/>
          </cell>
          <cell r="W2984" t="str">
            <v/>
          </cell>
          <cell r="X2984" t="str">
            <v/>
          </cell>
          <cell r="AB2984">
            <v>0</v>
          </cell>
          <cell r="AC2984">
            <v>0</v>
          </cell>
          <cell r="AD2984">
            <v>0</v>
          </cell>
          <cell r="AJ2984">
            <v>0</v>
          </cell>
          <cell r="AK2984">
            <v>0</v>
          </cell>
        </row>
        <row r="2985">
          <cell r="B2985" t="str">
            <v/>
          </cell>
          <cell r="H2985" t="str">
            <v/>
          </cell>
          <cell r="J2985" t="str">
            <v/>
          </cell>
          <cell r="N2985" t="str">
            <v/>
          </cell>
          <cell r="O2985" t="str">
            <v/>
          </cell>
          <cell r="P2985" t="str">
            <v/>
          </cell>
          <cell r="Q2985" t="str">
            <v/>
          </cell>
          <cell r="T2985" t="str">
            <v/>
          </cell>
          <cell r="U2985" t="str">
            <v/>
          </cell>
          <cell r="W2985" t="str">
            <v/>
          </cell>
          <cell r="X2985" t="str">
            <v/>
          </cell>
          <cell r="AB2985">
            <v>0</v>
          </cell>
          <cell r="AC2985">
            <v>0</v>
          </cell>
          <cell r="AD2985">
            <v>0</v>
          </cell>
          <cell r="AJ2985">
            <v>0</v>
          </cell>
          <cell r="AK2985">
            <v>0</v>
          </cell>
        </row>
        <row r="2986">
          <cell r="B2986" t="str">
            <v/>
          </cell>
          <cell r="H2986" t="str">
            <v/>
          </cell>
          <cell r="J2986" t="str">
            <v/>
          </cell>
          <cell r="N2986" t="str">
            <v/>
          </cell>
          <cell r="O2986" t="str">
            <v/>
          </cell>
          <cell r="P2986" t="str">
            <v/>
          </cell>
          <cell r="Q2986" t="str">
            <v/>
          </cell>
          <cell r="T2986" t="str">
            <v/>
          </cell>
          <cell r="U2986" t="str">
            <v/>
          </cell>
          <cell r="W2986" t="str">
            <v/>
          </cell>
          <cell r="X2986" t="str">
            <v/>
          </cell>
          <cell r="AB2986">
            <v>0</v>
          </cell>
          <cell r="AC2986">
            <v>0</v>
          </cell>
          <cell r="AD2986">
            <v>0</v>
          </cell>
          <cell r="AJ2986">
            <v>0</v>
          </cell>
          <cell r="AK2986">
            <v>0</v>
          </cell>
        </row>
        <row r="2987">
          <cell r="B2987" t="str">
            <v/>
          </cell>
          <cell r="H2987" t="str">
            <v/>
          </cell>
          <cell r="J2987" t="str">
            <v/>
          </cell>
          <cell r="N2987" t="str">
            <v/>
          </cell>
          <cell r="O2987" t="str">
            <v/>
          </cell>
          <cell r="P2987" t="str">
            <v/>
          </cell>
          <cell r="Q2987" t="str">
            <v/>
          </cell>
          <cell r="T2987" t="str">
            <v/>
          </cell>
          <cell r="U2987" t="str">
            <v/>
          </cell>
          <cell r="W2987" t="str">
            <v/>
          </cell>
          <cell r="X2987" t="str">
            <v/>
          </cell>
          <cell r="AB2987">
            <v>0</v>
          </cell>
          <cell r="AC2987">
            <v>0</v>
          </cell>
          <cell r="AD2987">
            <v>0</v>
          </cell>
          <cell r="AJ2987">
            <v>0</v>
          </cell>
          <cell r="AK2987">
            <v>0</v>
          </cell>
        </row>
        <row r="2988">
          <cell r="B2988" t="str">
            <v/>
          </cell>
          <cell r="H2988" t="str">
            <v/>
          </cell>
          <cell r="J2988" t="str">
            <v/>
          </cell>
          <cell r="N2988" t="str">
            <v/>
          </cell>
          <cell r="O2988" t="str">
            <v/>
          </cell>
          <cell r="P2988" t="str">
            <v/>
          </cell>
          <cell r="Q2988" t="str">
            <v/>
          </cell>
          <cell r="T2988" t="str">
            <v/>
          </cell>
          <cell r="U2988" t="str">
            <v/>
          </cell>
          <cell r="W2988" t="str">
            <v/>
          </cell>
          <cell r="X2988" t="str">
            <v/>
          </cell>
          <cell r="AB2988">
            <v>0</v>
          </cell>
          <cell r="AC2988">
            <v>0</v>
          </cell>
          <cell r="AD2988">
            <v>0</v>
          </cell>
          <cell r="AJ2988">
            <v>0</v>
          </cell>
          <cell r="AK2988">
            <v>0</v>
          </cell>
        </row>
        <row r="2989">
          <cell r="B2989" t="str">
            <v/>
          </cell>
          <cell r="H2989" t="str">
            <v/>
          </cell>
          <cell r="J2989" t="str">
            <v/>
          </cell>
          <cell r="N2989" t="str">
            <v/>
          </cell>
          <cell r="O2989" t="str">
            <v/>
          </cell>
          <cell r="P2989" t="str">
            <v/>
          </cell>
          <cell r="Q2989" t="str">
            <v/>
          </cell>
          <cell r="T2989" t="str">
            <v/>
          </cell>
          <cell r="U2989" t="str">
            <v/>
          </cell>
          <cell r="W2989" t="str">
            <v/>
          </cell>
          <cell r="X2989" t="str">
            <v/>
          </cell>
          <cell r="AB2989">
            <v>0</v>
          </cell>
          <cell r="AC2989">
            <v>0</v>
          </cell>
          <cell r="AD2989">
            <v>0</v>
          </cell>
          <cell r="AJ2989">
            <v>0</v>
          </cell>
          <cell r="AK2989">
            <v>0</v>
          </cell>
        </row>
        <row r="2990">
          <cell r="B2990" t="str">
            <v/>
          </cell>
          <cell r="H2990" t="str">
            <v/>
          </cell>
          <cell r="J2990" t="str">
            <v/>
          </cell>
          <cell r="N2990" t="str">
            <v/>
          </cell>
          <cell r="O2990" t="str">
            <v/>
          </cell>
          <cell r="P2990" t="str">
            <v/>
          </cell>
          <cell r="Q2990" t="str">
            <v/>
          </cell>
          <cell r="T2990" t="str">
            <v/>
          </cell>
          <cell r="U2990" t="str">
            <v/>
          </cell>
          <cell r="W2990" t="str">
            <v/>
          </cell>
          <cell r="X2990" t="str">
            <v/>
          </cell>
          <cell r="AB2990">
            <v>0</v>
          </cell>
          <cell r="AC2990">
            <v>0</v>
          </cell>
          <cell r="AD2990">
            <v>0</v>
          </cell>
          <cell r="AJ2990">
            <v>0</v>
          </cell>
          <cell r="AK2990">
            <v>0</v>
          </cell>
        </row>
        <row r="2991">
          <cell r="B2991" t="str">
            <v/>
          </cell>
          <cell r="H2991" t="str">
            <v/>
          </cell>
          <cell r="J2991" t="str">
            <v/>
          </cell>
          <cell r="N2991" t="str">
            <v/>
          </cell>
          <cell r="O2991" t="str">
            <v/>
          </cell>
          <cell r="P2991" t="str">
            <v/>
          </cell>
          <cell r="Q2991" t="str">
            <v/>
          </cell>
          <cell r="T2991" t="str">
            <v/>
          </cell>
          <cell r="U2991" t="str">
            <v/>
          </cell>
          <cell r="W2991" t="str">
            <v/>
          </cell>
          <cell r="X2991" t="str">
            <v/>
          </cell>
          <cell r="AB2991">
            <v>0</v>
          </cell>
          <cell r="AC2991">
            <v>0</v>
          </cell>
          <cell r="AD2991">
            <v>0</v>
          </cell>
          <cell r="AJ2991">
            <v>0</v>
          </cell>
          <cell r="AK2991">
            <v>0</v>
          </cell>
        </row>
        <row r="2992">
          <cell r="B2992" t="str">
            <v/>
          </cell>
          <cell r="H2992" t="str">
            <v/>
          </cell>
          <cell r="J2992" t="str">
            <v/>
          </cell>
          <cell r="N2992" t="str">
            <v/>
          </cell>
          <cell r="O2992" t="str">
            <v/>
          </cell>
          <cell r="P2992" t="str">
            <v/>
          </cell>
          <cell r="Q2992" t="str">
            <v/>
          </cell>
          <cell r="T2992" t="str">
            <v/>
          </cell>
          <cell r="U2992" t="str">
            <v/>
          </cell>
          <cell r="W2992" t="str">
            <v/>
          </cell>
          <cell r="X2992" t="str">
            <v/>
          </cell>
          <cell r="AB2992">
            <v>0</v>
          </cell>
          <cell r="AC2992">
            <v>0</v>
          </cell>
          <cell r="AD2992">
            <v>0</v>
          </cell>
          <cell r="AJ2992">
            <v>0</v>
          </cell>
          <cell r="AK2992">
            <v>0</v>
          </cell>
        </row>
        <row r="2993">
          <cell r="B2993" t="str">
            <v/>
          </cell>
          <cell r="H2993" t="str">
            <v/>
          </cell>
          <cell r="J2993" t="str">
            <v/>
          </cell>
          <cell r="N2993" t="str">
            <v/>
          </cell>
          <cell r="O2993" t="str">
            <v/>
          </cell>
          <cell r="P2993" t="str">
            <v/>
          </cell>
          <cell r="Q2993" t="str">
            <v/>
          </cell>
          <cell r="T2993" t="str">
            <v/>
          </cell>
          <cell r="U2993" t="str">
            <v/>
          </cell>
          <cell r="W2993" t="str">
            <v/>
          </cell>
          <cell r="X2993" t="str">
            <v/>
          </cell>
          <cell r="AB2993">
            <v>0</v>
          </cell>
          <cell r="AC2993">
            <v>0</v>
          </cell>
          <cell r="AD2993">
            <v>0</v>
          </cell>
          <cell r="AJ2993">
            <v>0</v>
          </cell>
          <cell r="AK2993">
            <v>0</v>
          </cell>
        </row>
        <row r="2994">
          <cell r="B2994" t="str">
            <v/>
          </cell>
          <cell r="H2994" t="str">
            <v/>
          </cell>
          <cell r="J2994" t="str">
            <v/>
          </cell>
          <cell r="N2994" t="str">
            <v/>
          </cell>
          <cell r="O2994" t="str">
            <v/>
          </cell>
          <cell r="P2994" t="str">
            <v/>
          </cell>
          <cell r="Q2994" t="str">
            <v/>
          </cell>
          <cell r="T2994" t="str">
            <v/>
          </cell>
          <cell r="U2994" t="str">
            <v/>
          </cell>
          <cell r="W2994" t="str">
            <v/>
          </cell>
          <cell r="X2994" t="str">
            <v/>
          </cell>
          <cell r="AB2994">
            <v>0</v>
          </cell>
          <cell r="AC2994">
            <v>0</v>
          </cell>
          <cell r="AD2994">
            <v>0</v>
          </cell>
          <cell r="AJ2994">
            <v>0</v>
          </cell>
          <cell r="AK2994">
            <v>0</v>
          </cell>
        </row>
        <row r="2995">
          <cell r="B2995" t="str">
            <v/>
          </cell>
          <cell r="H2995" t="str">
            <v/>
          </cell>
          <cell r="J2995" t="str">
            <v/>
          </cell>
          <cell r="N2995" t="str">
            <v/>
          </cell>
          <cell r="O2995" t="str">
            <v/>
          </cell>
          <cell r="P2995" t="str">
            <v/>
          </cell>
          <cell r="Q2995" t="str">
            <v/>
          </cell>
          <cell r="T2995" t="str">
            <v/>
          </cell>
          <cell r="U2995" t="str">
            <v/>
          </cell>
          <cell r="W2995" t="str">
            <v/>
          </cell>
          <cell r="X2995" t="str">
            <v/>
          </cell>
          <cell r="AB2995">
            <v>0</v>
          </cell>
          <cell r="AC2995">
            <v>0</v>
          </cell>
          <cell r="AD2995">
            <v>0</v>
          </cell>
          <cell r="AJ2995">
            <v>0</v>
          </cell>
          <cell r="AK2995">
            <v>0</v>
          </cell>
        </row>
        <row r="2996">
          <cell r="B2996" t="str">
            <v/>
          </cell>
          <cell r="H2996" t="str">
            <v/>
          </cell>
          <cell r="J2996" t="str">
            <v/>
          </cell>
          <cell r="N2996" t="str">
            <v/>
          </cell>
          <cell r="O2996" t="str">
            <v/>
          </cell>
          <cell r="P2996" t="str">
            <v/>
          </cell>
          <cell r="Q2996" t="str">
            <v/>
          </cell>
          <cell r="T2996" t="str">
            <v/>
          </cell>
          <cell r="U2996" t="str">
            <v/>
          </cell>
          <cell r="W2996" t="str">
            <v/>
          </cell>
          <cell r="X2996" t="str">
            <v/>
          </cell>
          <cell r="AB2996">
            <v>0</v>
          </cell>
          <cell r="AC2996">
            <v>0</v>
          </cell>
          <cell r="AD2996">
            <v>0</v>
          </cell>
          <cell r="AJ2996">
            <v>0</v>
          </cell>
          <cell r="AK2996">
            <v>0</v>
          </cell>
        </row>
        <row r="2997">
          <cell r="B2997" t="str">
            <v/>
          </cell>
          <cell r="H2997" t="str">
            <v/>
          </cell>
          <cell r="J2997" t="str">
            <v/>
          </cell>
          <cell r="N2997" t="str">
            <v/>
          </cell>
          <cell r="O2997" t="str">
            <v/>
          </cell>
          <cell r="P2997" t="str">
            <v/>
          </cell>
          <cell r="Q2997" t="str">
            <v/>
          </cell>
          <cell r="T2997" t="str">
            <v/>
          </cell>
          <cell r="U2997" t="str">
            <v/>
          </cell>
          <cell r="W2997" t="str">
            <v/>
          </cell>
          <cell r="X2997" t="str">
            <v/>
          </cell>
          <cell r="AB2997">
            <v>0</v>
          </cell>
          <cell r="AC2997">
            <v>0</v>
          </cell>
          <cell r="AD2997">
            <v>0</v>
          </cell>
          <cell r="AJ2997">
            <v>0</v>
          </cell>
          <cell r="AK2997">
            <v>0</v>
          </cell>
        </row>
        <row r="2998">
          <cell r="B2998" t="str">
            <v/>
          </cell>
          <cell r="H2998" t="str">
            <v/>
          </cell>
          <cell r="J2998" t="str">
            <v/>
          </cell>
          <cell r="N2998" t="str">
            <v/>
          </cell>
          <cell r="O2998" t="str">
            <v/>
          </cell>
          <cell r="P2998" t="str">
            <v/>
          </cell>
          <cell r="Q2998" t="str">
            <v/>
          </cell>
          <cell r="T2998" t="str">
            <v/>
          </cell>
          <cell r="U2998" t="str">
            <v/>
          </cell>
          <cell r="W2998" t="str">
            <v/>
          </cell>
          <cell r="X2998" t="str">
            <v/>
          </cell>
          <cell r="AB2998">
            <v>0</v>
          </cell>
          <cell r="AC2998">
            <v>0</v>
          </cell>
          <cell r="AD2998">
            <v>0</v>
          </cell>
          <cell r="AJ2998">
            <v>0</v>
          </cell>
          <cell r="AK2998">
            <v>0</v>
          </cell>
        </row>
        <row r="2999">
          <cell r="B2999" t="str">
            <v/>
          </cell>
          <cell r="H2999" t="str">
            <v/>
          </cell>
          <cell r="J2999" t="str">
            <v/>
          </cell>
          <cell r="N2999" t="str">
            <v/>
          </cell>
          <cell r="O2999" t="str">
            <v/>
          </cell>
          <cell r="P2999" t="str">
            <v/>
          </cell>
          <cell r="Q2999" t="str">
            <v/>
          </cell>
          <cell r="T2999" t="str">
            <v/>
          </cell>
          <cell r="U2999" t="str">
            <v/>
          </cell>
          <cell r="W2999" t="str">
            <v/>
          </cell>
          <cell r="X2999" t="str">
            <v/>
          </cell>
          <cell r="AB2999">
            <v>0</v>
          </cell>
          <cell r="AC2999">
            <v>0</v>
          </cell>
          <cell r="AD2999">
            <v>0</v>
          </cell>
          <cell r="AJ2999">
            <v>0</v>
          </cell>
          <cell r="AK2999">
            <v>0</v>
          </cell>
        </row>
        <row r="3000">
          <cell r="B3000" t="str">
            <v/>
          </cell>
          <cell r="H3000" t="str">
            <v/>
          </cell>
          <cell r="J3000" t="str">
            <v/>
          </cell>
          <cell r="N3000" t="str">
            <v/>
          </cell>
          <cell r="O3000" t="str">
            <v/>
          </cell>
          <cell r="P3000" t="str">
            <v/>
          </cell>
          <cell r="Q3000" t="str">
            <v/>
          </cell>
          <cell r="T3000" t="str">
            <v/>
          </cell>
          <cell r="U3000" t="str">
            <v/>
          </cell>
          <cell r="W3000" t="str">
            <v/>
          </cell>
          <cell r="X3000" t="str">
            <v/>
          </cell>
          <cell r="AB3000">
            <v>0</v>
          </cell>
          <cell r="AC3000">
            <v>0</v>
          </cell>
          <cell r="AD3000">
            <v>0</v>
          </cell>
          <cell r="AJ3000">
            <v>0</v>
          </cell>
          <cell r="AK3000">
            <v>0</v>
          </cell>
        </row>
        <row r="3001">
          <cell r="B3001" t="str">
            <v/>
          </cell>
          <cell r="H3001" t="str">
            <v/>
          </cell>
          <cell r="J3001" t="str">
            <v/>
          </cell>
          <cell r="N3001" t="str">
            <v/>
          </cell>
          <cell r="O3001" t="str">
            <v/>
          </cell>
          <cell r="P3001" t="str">
            <v/>
          </cell>
          <cell r="Q3001" t="str">
            <v/>
          </cell>
          <cell r="T3001" t="str">
            <v/>
          </cell>
          <cell r="U3001" t="str">
            <v/>
          </cell>
          <cell r="W3001" t="str">
            <v/>
          </cell>
          <cell r="X3001" t="str">
            <v/>
          </cell>
          <cell r="AB3001">
            <v>0</v>
          </cell>
          <cell r="AC3001">
            <v>0</v>
          </cell>
          <cell r="AD3001">
            <v>0</v>
          </cell>
          <cell r="AJ3001">
            <v>0</v>
          </cell>
          <cell r="AK3001">
            <v>0</v>
          </cell>
        </row>
        <row r="3002">
          <cell r="B3002" t="str">
            <v/>
          </cell>
          <cell r="H3002" t="str">
            <v/>
          </cell>
          <cell r="J3002" t="str">
            <v/>
          </cell>
          <cell r="N3002" t="str">
            <v/>
          </cell>
          <cell r="O3002" t="str">
            <v/>
          </cell>
          <cell r="P3002" t="str">
            <v/>
          </cell>
          <cell r="Q3002" t="str">
            <v/>
          </cell>
          <cell r="T3002" t="str">
            <v/>
          </cell>
          <cell r="U3002" t="str">
            <v/>
          </cell>
          <cell r="W3002" t="str">
            <v/>
          </cell>
          <cell r="X3002" t="str">
            <v/>
          </cell>
          <cell r="AB3002">
            <v>0</v>
          </cell>
          <cell r="AC3002">
            <v>0</v>
          </cell>
          <cell r="AD3002">
            <v>0</v>
          </cell>
          <cell r="AJ3002">
            <v>0</v>
          </cell>
          <cell r="AK3002">
            <v>0</v>
          </cell>
        </row>
        <row r="3003">
          <cell r="B3003" t="str">
            <v/>
          </cell>
          <cell r="H3003" t="str">
            <v/>
          </cell>
          <cell r="J3003" t="str">
            <v/>
          </cell>
          <cell r="N3003" t="str">
            <v/>
          </cell>
          <cell r="O3003" t="str">
            <v/>
          </cell>
          <cell r="P3003" t="str">
            <v/>
          </cell>
          <cell r="Q3003" t="str">
            <v/>
          </cell>
          <cell r="T3003" t="str">
            <v/>
          </cell>
          <cell r="U3003" t="str">
            <v/>
          </cell>
          <cell r="W3003" t="str">
            <v/>
          </cell>
          <cell r="X3003" t="str">
            <v/>
          </cell>
          <cell r="AB3003">
            <v>0</v>
          </cell>
          <cell r="AC3003">
            <v>0</v>
          </cell>
          <cell r="AD3003">
            <v>0</v>
          </cell>
          <cell r="AJ3003">
            <v>0</v>
          </cell>
          <cell r="AK3003">
            <v>0</v>
          </cell>
        </row>
        <row r="3004">
          <cell r="B3004" t="str">
            <v/>
          </cell>
          <cell r="H3004" t="str">
            <v/>
          </cell>
          <cell r="J3004" t="str">
            <v/>
          </cell>
          <cell r="N3004" t="str">
            <v/>
          </cell>
          <cell r="O3004" t="str">
            <v/>
          </cell>
          <cell r="P3004" t="str">
            <v/>
          </cell>
          <cell r="Q3004" t="str">
            <v/>
          </cell>
          <cell r="T3004" t="str">
            <v/>
          </cell>
          <cell r="U3004" t="str">
            <v/>
          </cell>
          <cell r="W3004" t="str">
            <v/>
          </cell>
          <cell r="X3004" t="str">
            <v/>
          </cell>
          <cell r="AB3004">
            <v>0</v>
          </cell>
          <cell r="AC3004">
            <v>0</v>
          </cell>
          <cell r="AD3004">
            <v>0</v>
          </cell>
          <cell r="AJ3004">
            <v>0</v>
          </cell>
          <cell r="AK3004">
            <v>0</v>
          </cell>
        </row>
        <row r="3005">
          <cell r="B3005" t="str">
            <v/>
          </cell>
          <cell r="H3005" t="str">
            <v/>
          </cell>
          <cell r="J3005" t="str">
            <v/>
          </cell>
          <cell r="N3005" t="str">
            <v/>
          </cell>
          <cell r="O3005" t="str">
            <v/>
          </cell>
          <cell r="P3005" t="str">
            <v/>
          </cell>
          <cell r="Q3005" t="str">
            <v/>
          </cell>
          <cell r="T3005" t="str">
            <v/>
          </cell>
          <cell r="U3005" t="str">
            <v/>
          </cell>
          <cell r="W3005" t="str">
            <v/>
          </cell>
          <cell r="X3005" t="str">
            <v/>
          </cell>
          <cell r="AB3005">
            <v>0</v>
          </cell>
          <cell r="AC3005">
            <v>0</v>
          </cell>
          <cell r="AD3005">
            <v>0</v>
          </cell>
          <cell r="AJ3005">
            <v>0</v>
          </cell>
          <cell r="AK3005">
            <v>0</v>
          </cell>
        </row>
        <row r="3006">
          <cell r="B3006" t="str">
            <v/>
          </cell>
          <cell r="H3006" t="str">
            <v/>
          </cell>
          <cell r="J3006" t="str">
            <v/>
          </cell>
          <cell r="N3006" t="str">
            <v/>
          </cell>
          <cell r="O3006" t="str">
            <v/>
          </cell>
          <cell r="P3006" t="str">
            <v/>
          </cell>
          <cell r="Q3006" t="str">
            <v/>
          </cell>
          <cell r="T3006" t="str">
            <v/>
          </cell>
          <cell r="U3006" t="str">
            <v/>
          </cell>
          <cell r="W3006" t="str">
            <v/>
          </cell>
          <cell r="X3006" t="str">
            <v/>
          </cell>
          <cell r="AB3006">
            <v>0</v>
          </cell>
          <cell r="AC3006">
            <v>0</v>
          </cell>
          <cell r="AD3006">
            <v>0</v>
          </cell>
          <cell r="AJ3006">
            <v>0</v>
          </cell>
          <cell r="AK3006">
            <v>0</v>
          </cell>
        </row>
        <row r="3007">
          <cell r="B3007" t="str">
            <v/>
          </cell>
          <cell r="H3007" t="str">
            <v/>
          </cell>
          <cell r="J3007" t="str">
            <v/>
          </cell>
          <cell r="N3007" t="str">
            <v/>
          </cell>
          <cell r="O3007" t="str">
            <v/>
          </cell>
          <cell r="P3007" t="str">
            <v/>
          </cell>
          <cell r="Q3007" t="str">
            <v/>
          </cell>
          <cell r="T3007" t="str">
            <v/>
          </cell>
          <cell r="U3007" t="str">
            <v/>
          </cell>
          <cell r="W3007" t="str">
            <v/>
          </cell>
          <cell r="X3007" t="str">
            <v/>
          </cell>
          <cell r="AB3007">
            <v>0</v>
          </cell>
          <cell r="AC3007">
            <v>0</v>
          </cell>
          <cell r="AD3007">
            <v>0</v>
          </cell>
          <cell r="AJ3007">
            <v>0</v>
          </cell>
          <cell r="AK3007">
            <v>0</v>
          </cell>
        </row>
        <row r="3008">
          <cell r="B3008" t="str">
            <v/>
          </cell>
          <cell r="H3008" t="str">
            <v/>
          </cell>
          <cell r="J3008" t="str">
            <v/>
          </cell>
          <cell r="N3008" t="str">
            <v/>
          </cell>
          <cell r="O3008" t="str">
            <v/>
          </cell>
          <cell r="P3008" t="str">
            <v/>
          </cell>
          <cell r="Q3008" t="str">
            <v/>
          </cell>
          <cell r="T3008" t="str">
            <v/>
          </cell>
          <cell r="U3008" t="str">
            <v/>
          </cell>
          <cell r="W3008" t="str">
            <v/>
          </cell>
          <cell r="X3008" t="str">
            <v/>
          </cell>
          <cell r="AB3008">
            <v>0</v>
          </cell>
          <cell r="AC3008">
            <v>0</v>
          </cell>
          <cell r="AD3008">
            <v>0</v>
          </cell>
          <cell r="AJ3008">
            <v>0</v>
          </cell>
          <cell r="AK3008">
            <v>0</v>
          </cell>
        </row>
        <row r="3009">
          <cell r="B3009" t="str">
            <v/>
          </cell>
          <cell r="H3009" t="str">
            <v/>
          </cell>
          <cell r="J3009" t="str">
            <v/>
          </cell>
          <cell r="N3009" t="str">
            <v/>
          </cell>
          <cell r="O3009" t="str">
            <v/>
          </cell>
          <cell r="P3009" t="str">
            <v/>
          </cell>
          <cell r="Q3009" t="str">
            <v/>
          </cell>
          <cell r="T3009" t="str">
            <v/>
          </cell>
          <cell r="U3009" t="str">
            <v/>
          </cell>
          <cell r="W3009" t="str">
            <v/>
          </cell>
          <cell r="X3009" t="str">
            <v/>
          </cell>
          <cell r="AB3009">
            <v>0</v>
          </cell>
          <cell r="AC3009">
            <v>0</v>
          </cell>
          <cell r="AD3009">
            <v>0</v>
          </cell>
          <cell r="AJ3009">
            <v>0</v>
          </cell>
          <cell r="AK3009">
            <v>0</v>
          </cell>
        </row>
        <row r="3010">
          <cell r="B3010" t="str">
            <v/>
          </cell>
          <cell r="H3010" t="str">
            <v/>
          </cell>
          <cell r="J3010" t="str">
            <v/>
          </cell>
          <cell r="N3010" t="str">
            <v/>
          </cell>
          <cell r="O3010" t="str">
            <v/>
          </cell>
          <cell r="P3010" t="str">
            <v/>
          </cell>
          <cell r="Q3010" t="str">
            <v/>
          </cell>
          <cell r="T3010" t="str">
            <v/>
          </cell>
          <cell r="U3010" t="str">
            <v/>
          </cell>
          <cell r="W3010" t="str">
            <v/>
          </cell>
          <cell r="X3010" t="str">
            <v/>
          </cell>
          <cell r="AB3010">
            <v>0</v>
          </cell>
          <cell r="AC3010">
            <v>0</v>
          </cell>
          <cell r="AD3010">
            <v>0</v>
          </cell>
          <cell r="AJ3010">
            <v>0</v>
          </cell>
          <cell r="AK3010">
            <v>0</v>
          </cell>
        </row>
        <row r="3011">
          <cell r="B3011" t="str">
            <v/>
          </cell>
          <cell r="H3011" t="str">
            <v/>
          </cell>
          <cell r="J3011" t="str">
            <v/>
          </cell>
          <cell r="N3011" t="str">
            <v/>
          </cell>
          <cell r="O3011" t="str">
            <v/>
          </cell>
          <cell r="P3011" t="str">
            <v/>
          </cell>
          <cell r="Q3011" t="str">
            <v/>
          </cell>
          <cell r="T3011" t="str">
            <v/>
          </cell>
          <cell r="U3011" t="str">
            <v/>
          </cell>
          <cell r="W3011" t="str">
            <v/>
          </cell>
          <cell r="X3011" t="str">
            <v/>
          </cell>
          <cell r="AB3011">
            <v>0</v>
          </cell>
          <cell r="AC3011">
            <v>0</v>
          </cell>
          <cell r="AD3011">
            <v>0</v>
          </cell>
          <cell r="AJ3011">
            <v>0</v>
          </cell>
          <cell r="AK3011">
            <v>0</v>
          </cell>
        </row>
        <row r="3012">
          <cell r="B3012" t="str">
            <v/>
          </cell>
          <cell r="H3012" t="str">
            <v/>
          </cell>
          <cell r="J3012" t="str">
            <v/>
          </cell>
          <cell r="N3012" t="str">
            <v/>
          </cell>
          <cell r="O3012" t="str">
            <v/>
          </cell>
          <cell r="P3012" t="str">
            <v/>
          </cell>
          <cell r="Q3012" t="str">
            <v/>
          </cell>
          <cell r="T3012" t="str">
            <v/>
          </cell>
          <cell r="U3012" t="str">
            <v/>
          </cell>
          <cell r="W3012" t="str">
            <v/>
          </cell>
          <cell r="X3012" t="str">
            <v/>
          </cell>
          <cell r="AB3012">
            <v>0</v>
          </cell>
          <cell r="AC3012">
            <v>0</v>
          </cell>
          <cell r="AD3012">
            <v>0</v>
          </cell>
          <cell r="AJ3012">
            <v>0</v>
          </cell>
          <cell r="AK3012">
            <v>0</v>
          </cell>
        </row>
        <row r="3013">
          <cell r="B3013" t="str">
            <v/>
          </cell>
          <cell r="H3013" t="str">
            <v/>
          </cell>
          <cell r="J3013" t="str">
            <v/>
          </cell>
          <cell r="N3013" t="str">
            <v/>
          </cell>
          <cell r="O3013" t="str">
            <v/>
          </cell>
          <cell r="P3013" t="str">
            <v/>
          </cell>
          <cell r="Q3013" t="str">
            <v/>
          </cell>
          <cell r="T3013" t="str">
            <v/>
          </cell>
          <cell r="U3013" t="str">
            <v/>
          </cell>
          <cell r="W3013" t="str">
            <v/>
          </cell>
          <cell r="X3013" t="str">
            <v/>
          </cell>
          <cell r="AB3013">
            <v>0</v>
          </cell>
          <cell r="AC3013">
            <v>0</v>
          </cell>
          <cell r="AD3013">
            <v>0</v>
          </cell>
          <cell r="AJ3013">
            <v>0</v>
          </cell>
          <cell r="AK3013">
            <v>0</v>
          </cell>
        </row>
        <row r="3014">
          <cell r="B3014" t="str">
            <v/>
          </cell>
          <cell r="H3014" t="str">
            <v/>
          </cell>
          <cell r="J3014" t="str">
            <v/>
          </cell>
          <cell r="N3014" t="str">
            <v/>
          </cell>
          <cell r="O3014" t="str">
            <v/>
          </cell>
          <cell r="P3014" t="str">
            <v/>
          </cell>
          <cell r="Q3014" t="str">
            <v/>
          </cell>
          <cell r="T3014" t="str">
            <v/>
          </cell>
          <cell r="U3014" t="str">
            <v/>
          </cell>
          <cell r="W3014" t="str">
            <v/>
          </cell>
          <cell r="X3014" t="str">
            <v/>
          </cell>
          <cell r="AB3014">
            <v>0</v>
          </cell>
          <cell r="AC3014">
            <v>0</v>
          </cell>
          <cell r="AD3014">
            <v>0</v>
          </cell>
          <cell r="AJ3014">
            <v>0</v>
          </cell>
          <cell r="AK3014">
            <v>0</v>
          </cell>
        </row>
        <row r="3015">
          <cell r="B3015" t="str">
            <v/>
          </cell>
          <cell r="H3015" t="str">
            <v/>
          </cell>
          <cell r="J3015" t="str">
            <v/>
          </cell>
          <cell r="N3015" t="str">
            <v/>
          </cell>
          <cell r="O3015" t="str">
            <v/>
          </cell>
          <cell r="P3015" t="str">
            <v/>
          </cell>
          <cell r="Q3015" t="str">
            <v/>
          </cell>
          <cell r="T3015" t="str">
            <v/>
          </cell>
          <cell r="U3015" t="str">
            <v/>
          </cell>
          <cell r="W3015" t="str">
            <v/>
          </cell>
          <cell r="X3015" t="str">
            <v/>
          </cell>
          <cell r="AB3015">
            <v>0</v>
          </cell>
          <cell r="AC3015">
            <v>0</v>
          </cell>
          <cell r="AD3015">
            <v>0</v>
          </cell>
          <cell r="AJ3015">
            <v>0</v>
          </cell>
          <cell r="AK3015">
            <v>0</v>
          </cell>
        </row>
        <row r="3016">
          <cell r="B3016" t="str">
            <v/>
          </cell>
          <cell r="H3016" t="str">
            <v/>
          </cell>
          <cell r="J3016" t="str">
            <v/>
          </cell>
          <cell r="N3016" t="str">
            <v/>
          </cell>
          <cell r="O3016" t="str">
            <v/>
          </cell>
          <cell r="P3016" t="str">
            <v/>
          </cell>
          <cell r="Q3016" t="str">
            <v/>
          </cell>
          <cell r="T3016" t="str">
            <v/>
          </cell>
          <cell r="U3016" t="str">
            <v/>
          </cell>
          <cell r="W3016" t="str">
            <v/>
          </cell>
          <cell r="X3016" t="str">
            <v/>
          </cell>
          <cell r="AB3016">
            <v>0</v>
          </cell>
          <cell r="AC3016">
            <v>0</v>
          </cell>
          <cell r="AD3016">
            <v>0</v>
          </cell>
          <cell r="AJ3016">
            <v>0</v>
          </cell>
          <cell r="AK3016">
            <v>0</v>
          </cell>
        </row>
        <row r="3017">
          <cell r="B3017" t="str">
            <v/>
          </cell>
          <cell r="H3017" t="str">
            <v/>
          </cell>
          <cell r="J3017" t="str">
            <v/>
          </cell>
          <cell r="N3017" t="str">
            <v/>
          </cell>
          <cell r="O3017" t="str">
            <v/>
          </cell>
          <cell r="P3017" t="str">
            <v/>
          </cell>
          <cell r="Q3017" t="str">
            <v/>
          </cell>
          <cell r="T3017" t="str">
            <v/>
          </cell>
          <cell r="U3017" t="str">
            <v/>
          </cell>
          <cell r="W3017" t="str">
            <v/>
          </cell>
          <cell r="X3017" t="str">
            <v/>
          </cell>
          <cell r="AB3017">
            <v>0</v>
          </cell>
          <cell r="AC3017">
            <v>0</v>
          </cell>
          <cell r="AD3017">
            <v>0</v>
          </cell>
          <cell r="AJ3017">
            <v>0</v>
          </cell>
          <cell r="AK3017">
            <v>0</v>
          </cell>
        </row>
        <row r="3018">
          <cell r="B3018" t="str">
            <v/>
          </cell>
          <cell r="H3018" t="str">
            <v/>
          </cell>
          <cell r="J3018" t="str">
            <v/>
          </cell>
          <cell r="N3018" t="str">
            <v/>
          </cell>
          <cell r="O3018" t="str">
            <v/>
          </cell>
          <cell r="P3018" t="str">
            <v/>
          </cell>
          <cell r="Q3018" t="str">
            <v/>
          </cell>
          <cell r="T3018" t="str">
            <v/>
          </cell>
          <cell r="U3018" t="str">
            <v/>
          </cell>
          <cell r="W3018" t="str">
            <v/>
          </cell>
          <cell r="X3018" t="str">
            <v/>
          </cell>
          <cell r="AB3018">
            <v>0</v>
          </cell>
          <cell r="AC3018">
            <v>0</v>
          </cell>
          <cell r="AD3018">
            <v>0</v>
          </cell>
          <cell r="AJ3018">
            <v>0</v>
          </cell>
          <cell r="AK3018">
            <v>0</v>
          </cell>
        </row>
        <row r="3019">
          <cell r="B3019" t="str">
            <v/>
          </cell>
          <cell r="H3019" t="str">
            <v/>
          </cell>
          <cell r="J3019" t="str">
            <v/>
          </cell>
          <cell r="N3019" t="str">
            <v/>
          </cell>
          <cell r="O3019" t="str">
            <v/>
          </cell>
          <cell r="P3019" t="str">
            <v/>
          </cell>
          <cell r="Q3019" t="str">
            <v/>
          </cell>
          <cell r="T3019" t="str">
            <v/>
          </cell>
          <cell r="U3019" t="str">
            <v/>
          </cell>
          <cell r="W3019" t="str">
            <v/>
          </cell>
          <cell r="X3019" t="str">
            <v/>
          </cell>
          <cell r="AB3019">
            <v>0</v>
          </cell>
          <cell r="AC3019">
            <v>0</v>
          </cell>
          <cell r="AD3019">
            <v>0</v>
          </cell>
          <cell r="AJ3019">
            <v>0</v>
          </cell>
          <cell r="AK3019">
            <v>0</v>
          </cell>
        </row>
        <row r="3020">
          <cell r="B3020" t="str">
            <v/>
          </cell>
          <cell r="H3020" t="str">
            <v/>
          </cell>
          <cell r="J3020" t="str">
            <v/>
          </cell>
          <cell r="N3020" t="str">
            <v/>
          </cell>
          <cell r="O3020" t="str">
            <v/>
          </cell>
          <cell r="P3020" t="str">
            <v/>
          </cell>
          <cell r="Q3020" t="str">
            <v/>
          </cell>
          <cell r="T3020" t="str">
            <v/>
          </cell>
          <cell r="U3020" t="str">
            <v/>
          </cell>
          <cell r="W3020" t="str">
            <v/>
          </cell>
          <cell r="X3020" t="str">
            <v/>
          </cell>
          <cell r="AB3020">
            <v>0</v>
          </cell>
          <cell r="AC3020">
            <v>0</v>
          </cell>
          <cell r="AD3020">
            <v>0</v>
          </cell>
          <cell r="AJ3020">
            <v>0</v>
          </cell>
          <cell r="AK3020">
            <v>0</v>
          </cell>
        </row>
        <row r="3021">
          <cell r="B3021" t="str">
            <v/>
          </cell>
          <cell r="H3021" t="str">
            <v/>
          </cell>
          <cell r="J3021" t="str">
            <v/>
          </cell>
          <cell r="N3021" t="str">
            <v/>
          </cell>
          <cell r="O3021" t="str">
            <v/>
          </cell>
          <cell r="P3021" t="str">
            <v/>
          </cell>
          <cell r="Q3021" t="str">
            <v/>
          </cell>
          <cell r="T3021" t="str">
            <v/>
          </cell>
          <cell r="U3021" t="str">
            <v/>
          </cell>
          <cell r="W3021" t="str">
            <v/>
          </cell>
          <cell r="X3021" t="str">
            <v/>
          </cell>
          <cell r="AB3021">
            <v>0</v>
          </cell>
          <cell r="AC3021">
            <v>0</v>
          </cell>
          <cell r="AD3021">
            <v>0</v>
          </cell>
          <cell r="AJ3021">
            <v>0</v>
          </cell>
          <cell r="AK3021">
            <v>0</v>
          </cell>
        </row>
        <row r="3022">
          <cell r="B3022" t="str">
            <v/>
          </cell>
          <cell r="H3022" t="str">
            <v/>
          </cell>
          <cell r="J3022" t="str">
            <v/>
          </cell>
          <cell r="N3022" t="str">
            <v/>
          </cell>
          <cell r="O3022" t="str">
            <v/>
          </cell>
          <cell r="P3022" t="str">
            <v/>
          </cell>
          <cell r="Q3022" t="str">
            <v/>
          </cell>
          <cell r="T3022" t="str">
            <v/>
          </cell>
          <cell r="U3022" t="str">
            <v/>
          </cell>
          <cell r="W3022" t="str">
            <v/>
          </cell>
          <cell r="X3022" t="str">
            <v/>
          </cell>
          <cell r="AB3022">
            <v>0</v>
          </cell>
          <cell r="AC3022">
            <v>0</v>
          </cell>
          <cell r="AD3022">
            <v>0</v>
          </cell>
          <cell r="AJ3022">
            <v>0</v>
          </cell>
          <cell r="AK3022">
            <v>0</v>
          </cell>
        </row>
        <row r="3023">
          <cell r="B3023" t="str">
            <v/>
          </cell>
          <cell r="H3023" t="str">
            <v/>
          </cell>
          <cell r="J3023" t="str">
            <v/>
          </cell>
          <cell r="N3023" t="str">
            <v/>
          </cell>
          <cell r="O3023" t="str">
            <v/>
          </cell>
          <cell r="P3023" t="str">
            <v/>
          </cell>
          <cell r="Q3023" t="str">
            <v/>
          </cell>
          <cell r="T3023" t="str">
            <v/>
          </cell>
          <cell r="U3023" t="str">
            <v/>
          </cell>
          <cell r="W3023" t="str">
            <v/>
          </cell>
          <cell r="X3023" t="str">
            <v/>
          </cell>
          <cell r="AB3023">
            <v>0</v>
          </cell>
          <cell r="AC3023">
            <v>0</v>
          </cell>
          <cell r="AD3023">
            <v>0</v>
          </cell>
          <cell r="AJ3023">
            <v>0</v>
          </cell>
          <cell r="AK3023">
            <v>0</v>
          </cell>
        </row>
        <row r="3024">
          <cell r="B3024" t="str">
            <v/>
          </cell>
          <cell r="H3024" t="str">
            <v/>
          </cell>
          <cell r="J3024" t="str">
            <v/>
          </cell>
          <cell r="N3024" t="str">
            <v/>
          </cell>
          <cell r="O3024" t="str">
            <v/>
          </cell>
          <cell r="P3024" t="str">
            <v/>
          </cell>
          <cell r="Q3024" t="str">
            <v/>
          </cell>
          <cell r="T3024" t="str">
            <v/>
          </cell>
          <cell r="U3024" t="str">
            <v/>
          </cell>
          <cell r="W3024" t="str">
            <v/>
          </cell>
          <cell r="X3024" t="str">
            <v/>
          </cell>
          <cell r="AB3024">
            <v>0</v>
          </cell>
          <cell r="AC3024">
            <v>0</v>
          </cell>
          <cell r="AD3024">
            <v>0</v>
          </cell>
          <cell r="AJ3024">
            <v>0</v>
          </cell>
          <cell r="AK3024">
            <v>0</v>
          </cell>
        </row>
        <row r="3025">
          <cell r="B3025" t="str">
            <v/>
          </cell>
          <cell r="H3025" t="str">
            <v/>
          </cell>
          <cell r="J3025" t="str">
            <v/>
          </cell>
          <cell r="N3025" t="str">
            <v/>
          </cell>
          <cell r="O3025" t="str">
            <v/>
          </cell>
          <cell r="P3025" t="str">
            <v/>
          </cell>
          <cell r="Q3025" t="str">
            <v/>
          </cell>
          <cell r="T3025" t="str">
            <v/>
          </cell>
          <cell r="U3025" t="str">
            <v/>
          </cell>
          <cell r="W3025" t="str">
            <v/>
          </cell>
          <cell r="X3025" t="str">
            <v/>
          </cell>
          <cell r="AB3025">
            <v>0</v>
          </cell>
          <cell r="AC3025">
            <v>0</v>
          </cell>
          <cell r="AD3025">
            <v>0</v>
          </cell>
          <cell r="AJ3025">
            <v>0</v>
          </cell>
          <cell r="AK3025">
            <v>0</v>
          </cell>
        </row>
        <row r="3026">
          <cell r="B3026" t="str">
            <v/>
          </cell>
          <cell r="H3026" t="str">
            <v/>
          </cell>
          <cell r="J3026" t="str">
            <v/>
          </cell>
          <cell r="N3026" t="str">
            <v/>
          </cell>
          <cell r="O3026" t="str">
            <v/>
          </cell>
          <cell r="P3026" t="str">
            <v/>
          </cell>
          <cell r="Q3026" t="str">
            <v/>
          </cell>
          <cell r="T3026" t="str">
            <v/>
          </cell>
          <cell r="U3026" t="str">
            <v/>
          </cell>
          <cell r="W3026" t="str">
            <v/>
          </cell>
          <cell r="X3026" t="str">
            <v/>
          </cell>
          <cell r="AB3026">
            <v>0</v>
          </cell>
          <cell r="AC3026">
            <v>0</v>
          </cell>
          <cell r="AD3026">
            <v>0</v>
          </cell>
          <cell r="AJ3026">
            <v>0</v>
          </cell>
          <cell r="AK3026">
            <v>0</v>
          </cell>
        </row>
        <row r="3027">
          <cell r="B3027" t="str">
            <v/>
          </cell>
          <cell r="H3027" t="str">
            <v/>
          </cell>
          <cell r="J3027" t="str">
            <v/>
          </cell>
          <cell r="N3027" t="str">
            <v/>
          </cell>
          <cell r="O3027" t="str">
            <v/>
          </cell>
          <cell r="P3027" t="str">
            <v/>
          </cell>
          <cell r="Q3027" t="str">
            <v/>
          </cell>
          <cell r="T3027" t="str">
            <v/>
          </cell>
          <cell r="U3027" t="str">
            <v/>
          </cell>
          <cell r="W3027" t="str">
            <v/>
          </cell>
          <cell r="X3027" t="str">
            <v/>
          </cell>
          <cell r="AB3027">
            <v>0</v>
          </cell>
          <cell r="AC3027">
            <v>0</v>
          </cell>
          <cell r="AD3027">
            <v>0</v>
          </cell>
          <cell r="AJ3027">
            <v>0</v>
          </cell>
          <cell r="AK3027">
            <v>0</v>
          </cell>
        </row>
        <row r="3028">
          <cell r="B3028" t="str">
            <v/>
          </cell>
          <cell r="H3028" t="str">
            <v/>
          </cell>
          <cell r="J3028" t="str">
            <v/>
          </cell>
          <cell r="N3028" t="str">
            <v/>
          </cell>
          <cell r="O3028" t="str">
            <v/>
          </cell>
          <cell r="P3028" t="str">
            <v/>
          </cell>
          <cell r="Q3028" t="str">
            <v/>
          </cell>
          <cell r="T3028" t="str">
            <v/>
          </cell>
          <cell r="U3028" t="str">
            <v/>
          </cell>
          <cell r="W3028" t="str">
            <v/>
          </cell>
          <cell r="X3028" t="str">
            <v/>
          </cell>
          <cell r="AB3028">
            <v>0</v>
          </cell>
          <cell r="AC3028">
            <v>0</v>
          </cell>
          <cell r="AD3028">
            <v>0</v>
          </cell>
          <cell r="AJ3028">
            <v>0</v>
          </cell>
          <cell r="AK3028">
            <v>0</v>
          </cell>
        </row>
        <row r="3029">
          <cell r="B3029" t="str">
            <v/>
          </cell>
          <cell r="H3029" t="str">
            <v/>
          </cell>
          <cell r="J3029" t="str">
            <v/>
          </cell>
          <cell r="N3029" t="str">
            <v/>
          </cell>
          <cell r="O3029" t="str">
            <v/>
          </cell>
          <cell r="P3029" t="str">
            <v/>
          </cell>
          <cell r="Q3029" t="str">
            <v/>
          </cell>
          <cell r="T3029" t="str">
            <v/>
          </cell>
          <cell r="U3029" t="str">
            <v/>
          </cell>
          <cell r="W3029" t="str">
            <v/>
          </cell>
          <cell r="X3029" t="str">
            <v/>
          </cell>
          <cell r="AB3029">
            <v>0</v>
          </cell>
          <cell r="AC3029">
            <v>0</v>
          </cell>
          <cell r="AD3029">
            <v>0</v>
          </cell>
          <cell r="AJ3029">
            <v>0</v>
          </cell>
          <cell r="AK3029">
            <v>0</v>
          </cell>
        </row>
        <row r="3030">
          <cell r="B3030" t="str">
            <v/>
          </cell>
          <cell r="H3030" t="str">
            <v/>
          </cell>
          <cell r="J3030" t="str">
            <v/>
          </cell>
          <cell r="N3030" t="str">
            <v/>
          </cell>
          <cell r="O3030" t="str">
            <v/>
          </cell>
          <cell r="P3030" t="str">
            <v/>
          </cell>
          <cell r="Q3030" t="str">
            <v/>
          </cell>
          <cell r="T3030" t="str">
            <v/>
          </cell>
          <cell r="U3030" t="str">
            <v/>
          </cell>
          <cell r="W3030" t="str">
            <v/>
          </cell>
          <cell r="X3030" t="str">
            <v/>
          </cell>
          <cell r="AB3030">
            <v>0</v>
          </cell>
          <cell r="AC3030">
            <v>0</v>
          </cell>
          <cell r="AD3030">
            <v>0</v>
          </cell>
          <cell r="AJ3030">
            <v>0</v>
          </cell>
          <cell r="AK3030">
            <v>0</v>
          </cell>
        </row>
        <row r="3031">
          <cell r="B3031" t="str">
            <v/>
          </cell>
          <cell r="H3031" t="str">
            <v/>
          </cell>
          <cell r="J3031" t="str">
            <v/>
          </cell>
          <cell r="N3031" t="str">
            <v/>
          </cell>
          <cell r="O3031" t="str">
            <v/>
          </cell>
          <cell r="P3031" t="str">
            <v/>
          </cell>
          <cell r="Q3031" t="str">
            <v/>
          </cell>
          <cell r="T3031" t="str">
            <v/>
          </cell>
          <cell r="U3031" t="str">
            <v/>
          </cell>
          <cell r="W3031" t="str">
            <v/>
          </cell>
          <cell r="X3031" t="str">
            <v/>
          </cell>
          <cell r="AB3031">
            <v>0</v>
          </cell>
          <cell r="AC3031">
            <v>0</v>
          </cell>
          <cell r="AD3031">
            <v>0</v>
          </cell>
          <cell r="AJ3031">
            <v>0</v>
          </cell>
          <cell r="AK3031">
            <v>0</v>
          </cell>
        </row>
        <row r="3032">
          <cell r="B3032" t="str">
            <v/>
          </cell>
          <cell r="H3032" t="str">
            <v/>
          </cell>
          <cell r="J3032" t="str">
            <v/>
          </cell>
          <cell r="N3032" t="str">
            <v/>
          </cell>
          <cell r="O3032" t="str">
            <v/>
          </cell>
          <cell r="P3032" t="str">
            <v/>
          </cell>
          <cell r="Q3032" t="str">
            <v/>
          </cell>
          <cell r="T3032" t="str">
            <v/>
          </cell>
          <cell r="U3032" t="str">
            <v/>
          </cell>
          <cell r="W3032" t="str">
            <v/>
          </cell>
          <cell r="X3032" t="str">
            <v/>
          </cell>
          <cell r="AB3032">
            <v>0</v>
          </cell>
          <cell r="AC3032">
            <v>0</v>
          </cell>
          <cell r="AD3032">
            <v>0</v>
          </cell>
          <cell r="AJ3032">
            <v>0</v>
          </cell>
          <cell r="AK3032">
            <v>0</v>
          </cell>
        </row>
        <row r="3033">
          <cell r="B3033" t="str">
            <v/>
          </cell>
          <cell r="H3033" t="str">
            <v/>
          </cell>
          <cell r="J3033" t="str">
            <v/>
          </cell>
          <cell r="N3033" t="str">
            <v/>
          </cell>
          <cell r="O3033" t="str">
            <v/>
          </cell>
          <cell r="P3033" t="str">
            <v/>
          </cell>
          <cell r="Q3033" t="str">
            <v/>
          </cell>
          <cell r="T3033" t="str">
            <v/>
          </cell>
          <cell r="U3033" t="str">
            <v/>
          </cell>
          <cell r="W3033" t="str">
            <v/>
          </cell>
          <cell r="X3033" t="str">
            <v/>
          </cell>
          <cell r="AB3033">
            <v>0</v>
          </cell>
          <cell r="AC3033">
            <v>0</v>
          </cell>
          <cell r="AD3033">
            <v>0</v>
          </cell>
          <cell r="AJ3033">
            <v>0</v>
          </cell>
          <cell r="AK3033">
            <v>0</v>
          </cell>
        </row>
        <row r="3034">
          <cell r="B3034" t="str">
            <v/>
          </cell>
          <cell r="H3034" t="str">
            <v/>
          </cell>
          <cell r="J3034" t="str">
            <v/>
          </cell>
          <cell r="N3034" t="str">
            <v/>
          </cell>
          <cell r="O3034" t="str">
            <v/>
          </cell>
          <cell r="P3034" t="str">
            <v/>
          </cell>
          <cell r="Q3034" t="str">
            <v/>
          </cell>
          <cell r="T3034" t="str">
            <v/>
          </cell>
          <cell r="U3034" t="str">
            <v/>
          </cell>
          <cell r="W3034" t="str">
            <v/>
          </cell>
          <cell r="X3034" t="str">
            <v/>
          </cell>
          <cell r="AB3034">
            <v>0</v>
          </cell>
          <cell r="AC3034">
            <v>0</v>
          </cell>
          <cell r="AD3034">
            <v>0</v>
          </cell>
          <cell r="AJ3034">
            <v>0</v>
          </cell>
          <cell r="AK3034">
            <v>0</v>
          </cell>
        </row>
        <row r="3035">
          <cell r="B3035" t="str">
            <v/>
          </cell>
          <cell r="H3035" t="str">
            <v/>
          </cell>
          <cell r="J3035" t="str">
            <v/>
          </cell>
          <cell r="N3035" t="str">
            <v/>
          </cell>
          <cell r="O3035" t="str">
            <v/>
          </cell>
          <cell r="P3035" t="str">
            <v/>
          </cell>
          <cell r="Q3035" t="str">
            <v/>
          </cell>
          <cell r="T3035" t="str">
            <v/>
          </cell>
          <cell r="U3035" t="str">
            <v/>
          </cell>
          <cell r="W3035" t="str">
            <v/>
          </cell>
          <cell r="X3035" t="str">
            <v/>
          </cell>
          <cell r="AB3035">
            <v>0</v>
          </cell>
          <cell r="AC3035">
            <v>0</v>
          </cell>
          <cell r="AD3035">
            <v>0</v>
          </cell>
          <cell r="AJ3035">
            <v>0</v>
          </cell>
          <cell r="AK3035">
            <v>0</v>
          </cell>
        </row>
        <row r="3036">
          <cell r="B3036" t="str">
            <v/>
          </cell>
          <cell r="H3036" t="str">
            <v/>
          </cell>
          <cell r="J3036" t="str">
            <v/>
          </cell>
          <cell r="N3036" t="str">
            <v/>
          </cell>
          <cell r="O3036" t="str">
            <v/>
          </cell>
          <cell r="P3036" t="str">
            <v/>
          </cell>
          <cell r="Q3036" t="str">
            <v/>
          </cell>
          <cell r="T3036" t="str">
            <v/>
          </cell>
          <cell r="U3036" t="str">
            <v/>
          </cell>
          <cell r="W3036" t="str">
            <v/>
          </cell>
          <cell r="X3036" t="str">
            <v/>
          </cell>
          <cell r="AB3036">
            <v>0</v>
          </cell>
          <cell r="AC3036">
            <v>0</v>
          </cell>
          <cell r="AD3036">
            <v>0</v>
          </cell>
          <cell r="AJ3036">
            <v>0</v>
          </cell>
          <cell r="AK3036">
            <v>0</v>
          </cell>
        </row>
        <row r="3037">
          <cell r="B3037" t="str">
            <v/>
          </cell>
          <cell r="H3037" t="str">
            <v/>
          </cell>
          <cell r="J3037" t="str">
            <v/>
          </cell>
          <cell r="N3037" t="str">
            <v/>
          </cell>
          <cell r="O3037" t="str">
            <v/>
          </cell>
          <cell r="P3037" t="str">
            <v/>
          </cell>
          <cell r="Q3037" t="str">
            <v/>
          </cell>
          <cell r="T3037" t="str">
            <v/>
          </cell>
          <cell r="U3037" t="str">
            <v/>
          </cell>
          <cell r="W3037" t="str">
            <v/>
          </cell>
          <cell r="X3037" t="str">
            <v/>
          </cell>
          <cell r="AB3037">
            <v>0</v>
          </cell>
          <cell r="AC3037">
            <v>0</v>
          </cell>
          <cell r="AD3037">
            <v>0</v>
          </cell>
          <cell r="AJ3037">
            <v>0</v>
          </cell>
          <cell r="AK3037">
            <v>0</v>
          </cell>
        </row>
        <row r="3038">
          <cell r="B3038" t="str">
            <v/>
          </cell>
          <cell r="H3038" t="str">
            <v/>
          </cell>
          <cell r="J3038" t="str">
            <v/>
          </cell>
          <cell r="N3038" t="str">
            <v/>
          </cell>
          <cell r="O3038" t="str">
            <v/>
          </cell>
          <cell r="P3038" t="str">
            <v/>
          </cell>
          <cell r="Q3038" t="str">
            <v/>
          </cell>
          <cell r="T3038" t="str">
            <v/>
          </cell>
          <cell r="U3038" t="str">
            <v/>
          </cell>
          <cell r="W3038" t="str">
            <v/>
          </cell>
          <cell r="X3038" t="str">
            <v/>
          </cell>
          <cell r="AB3038">
            <v>0</v>
          </cell>
          <cell r="AC3038">
            <v>0</v>
          </cell>
          <cell r="AD3038">
            <v>0</v>
          </cell>
          <cell r="AJ3038">
            <v>0</v>
          </cell>
          <cell r="AK3038">
            <v>0</v>
          </cell>
        </row>
        <row r="3039">
          <cell r="B3039" t="str">
            <v/>
          </cell>
          <cell r="H3039" t="str">
            <v/>
          </cell>
          <cell r="J3039" t="str">
            <v/>
          </cell>
          <cell r="N3039" t="str">
            <v/>
          </cell>
          <cell r="O3039" t="str">
            <v/>
          </cell>
          <cell r="P3039" t="str">
            <v/>
          </cell>
          <cell r="Q3039" t="str">
            <v/>
          </cell>
          <cell r="T3039" t="str">
            <v/>
          </cell>
          <cell r="U3039" t="str">
            <v/>
          </cell>
          <cell r="W3039" t="str">
            <v/>
          </cell>
          <cell r="X3039" t="str">
            <v/>
          </cell>
          <cell r="AB3039">
            <v>0</v>
          </cell>
          <cell r="AC3039">
            <v>0</v>
          </cell>
          <cell r="AD3039">
            <v>0</v>
          </cell>
          <cell r="AJ3039">
            <v>0</v>
          </cell>
          <cell r="AK3039">
            <v>0</v>
          </cell>
        </row>
        <row r="3040">
          <cell r="B3040" t="str">
            <v/>
          </cell>
          <cell r="H3040" t="str">
            <v/>
          </cell>
          <cell r="J3040" t="str">
            <v/>
          </cell>
          <cell r="N3040" t="str">
            <v/>
          </cell>
          <cell r="O3040" t="str">
            <v/>
          </cell>
          <cell r="P3040" t="str">
            <v/>
          </cell>
          <cell r="Q3040" t="str">
            <v/>
          </cell>
          <cell r="T3040" t="str">
            <v/>
          </cell>
          <cell r="U3040" t="str">
            <v/>
          </cell>
          <cell r="W3040" t="str">
            <v/>
          </cell>
          <cell r="X3040" t="str">
            <v/>
          </cell>
          <cell r="AB3040">
            <v>0</v>
          </cell>
          <cell r="AC3040">
            <v>0</v>
          </cell>
          <cell r="AD3040">
            <v>0</v>
          </cell>
          <cell r="AJ3040">
            <v>0</v>
          </cell>
          <cell r="AK3040">
            <v>0</v>
          </cell>
        </row>
        <row r="3041">
          <cell r="B3041" t="str">
            <v/>
          </cell>
          <cell r="H3041" t="str">
            <v/>
          </cell>
          <cell r="J3041" t="str">
            <v/>
          </cell>
          <cell r="N3041" t="str">
            <v/>
          </cell>
          <cell r="O3041" t="str">
            <v/>
          </cell>
          <cell r="P3041" t="str">
            <v/>
          </cell>
          <cell r="Q3041" t="str">
            <v/>
          </cell>
          <cell r="T3041" t="str">
            <v/>
          </cell>
          <cell r="U3041" t="str">
            <v/>
          </cell>
          <cell r="W3041" t="str">
            <v/>
          </cell>
          <cell r="X3041" t="str">
            <v/>
          </cell>
          <cell r="AB3041">
            <v>0</v>
          </cell>
          <cell r="AC3041">
            <v>0</v>
          </cell>
          <cell r="AD3041">
            <v>0</v>
          </cell>
          <cell r="AJ3041">
            <v>0</v>
          </cell>
          <cell r="AK3041">
            <v>0</v>
          </cell>
        </row>
        <row r="3042">
          <cell r="B3042" t="str">
            <v/>
          </cell>
          <cell r="H3042" t="str">
            <v/>
          </cell>
          <cell r="J3042" t="str">
            <v/>
          </cell>
          <cell r="N3042" t="str">
            <v/>
          </cell>
          <cell r="O3042" t="str">
            <v/>
          </cell>
          <cell r="P3042" t="str">
            <v/>
          </cell>
          <cell r="Q3042" t="str">
            <v/>
          </cell>
          <cell r="T3042" t="str">
            <v/>
          </cell>
          <cell r="U3042" t="str">
            <v/>
          </cell>
          <cell r="W3042" t="str">
            <v/>
          </cell>
          <cell r="X3042" t="str">
            <v/>
          </cell>
          <cell r="AB3042">
            <v>0</v>
          </cell>
          <cell r="AC3042">
            <v>0</v>
          </cell>
          <cell r="AD3042">
            <v>0</v>
          </cell>
          <cell r="AJ3042">
            <v>0</v>
          </cell>
          <cell r="AK3042">
            <v>0</v>
          </cell>
        </row>
        <row r="3043">
          <cell r="B3043" t="str">
            <v/>
          </cell>
          <cell r="H3043" t="str">
            <v/>
          </cell>
          <cell r="J3043" t="str">
            <v/>
          </cell>
          <cell r="N3043" t="str">
            <v/>
          </cell>
          <cell r="O3043" t="str">
            <v/>
          </cell>
          <cell r="P3043" t="str">
            <v/>
          </cell>
          <cell r="Q3043" t="str">
            <v/>
          </cell>
          <cell r="T3043" t="str">
            <v/>
          </cell>
          <cell r="U3043" t="str">
            <v/>
          </cell>
          <cell r="W3043" t="str">
            <v/>
          </cell>
          <cell r="X3043" t="str">
            <v/>
          </cell>
          <cell r="AB3043">
            <v>0</v>
          </cell>
          <cell r="AC3043">
            <v>0</v>
          </cell>
          <cell r="AD3043">
            <v>0</v>
          </cell>
          <cell r="AJ3043">
            <v>0</v>
          </cell>
          <cell r="AK3043">
            <v>0</v>
          </cell>
        </row>
        <row r="3044">
          <cell r="B3044" t="str">
            <v/>
          </cell>
          <cell r="H3044" t="str">
            <v/>
          </cell>
          <cell r="J3044" t="str">
            <v/>
          </cell>
          <cell r="N3044" t="str">
            <v/>
          </cell>
          <cell r="O3044" t="str">
            <v/>
          </cell>
          <cell r="P3044" t="str">
            <v/>
          </cell>
          <cell r="Q3044" t="str">
            <v/>
          </cell>
          <cell r="T3044" t="str">
            <v/>
          </cell>
          <cell r="U3044" t="str">
            <v/>
          </cell>
          <cell r="W3044" t="str">
            <v/>
          </cell>
          <cell r="X3044" t="str">
            <v/>
          </cell>
          <cell r="AB3044">
            <v>0</v>
          </cell>
          <cell r="AC3044">
            <v>0</v>
          </cell>
          <cell r="AD3044">
            <v>0</v>
          </cell>
          <cell r="AJ3044">
            <v>0</v>
          </cell>
          <cell r="AK3044">
            <v>0</v>
          </cell>
        </row>
        <row r="3045">
          <cell r="B3045" t="str">
            <v/>
          </cell>
          <cell r="H3045" t="str">
            <v/>
          </cell>
          <cell r="J3045" t="str">
            <v/>
          </cell>
          <cell r="N3045" t="str">
            <v/>
          </cell>
          <cell r="O3045" t="str">
            <v/>
          </cell>
          <cell r="P3045" t="str">
            <v/>
          </cell>
          <cell r="Q3045" t="str">
            <v/>
          </cell>
          <cell r="T3045" t="str">
            <v/>
          </cell>
          <cell r="U3045" t="str">
            <v/>
          </cell>
          <cell r="W3045" t="str">
            <v/>
          </cell>
          <cell r="X3045" t="str">
            <v/>
          </cell>
          <cell r="AB3045">
            <v>0</v>
          </cell>
          <cell r="AC3045">
            <v>0</v>
          </cell>
          <cell r="AD3045">
            <v>0</v>
          </cell>
          <cell r="AJ3045">
            <v>0</v>
          </cell>
          <cell r="AK3045">
            <v>0</v>
          </cell>
        </row>
        <row r="3046">
          <cell r="B3046" t="str">
            <v/>
          </cell>
          <cell r="H3046" t="str">
            <v/>
          </cell>
          <cell r="J3046" t="str">
            <v/>
          </cell>
          <cell r="N3046" t="str">
            <v/>
          </cell>
          <cell r="O3046" t="str">
            <v/>
          </cell>
          <cell r="P3046" t="str">
            <v/>
          </cell>
          <cell r="Q3046" t="str">
            <v/>
          </cell>
          <cell r="T3046" t="str">
            <v/>
          </cell>
          <cell r="U3046" t="str">
            <v/>
          </cell>
          <cell r="W3046" t="str">
            <v/>
          </cell>
          <cell r="X3046" t="str">
            <v/>
          </cell>
          <cell r="AB3046">
            <v>0</v>
          </cell>
          <cell r="AC3046">
            <v>0</v>
          </cell>
          <cell r="AD3046">
            <v>0</v>
          </cell>
          <cell r="AJ3046">
            <v>0</v>
          </cell>
          <cell r="AK3046">
            <v>0</v>
          </cell>
        </row>
        <row r="3047">
          <cell r="B3047" t="str">
            <v/>
          </cell>
          <cell r="H3047" t="str">
            <v/>
          </cell>
          <cell r="J3047" t="str">
            <v/>
          </cell>
          <cell r="N3047" t="str">
            <v/>
          </cell>
          <cell r="O3047" t="str">
            <v/>
          </cell>
          <cell r="P3047" t="str">
            <v/>
          </cell>
          <cell r="Q3047" t="str">
            <v/>
          </cell>
          <cell r="T3047" t="str">
            <v/>
          </cell>
          <cell r="U3047" t="str">
            <v/>
          </cell>
          <cell r="W3047" t="str">
            <v/>
          </cell>
          <cell r="X3047" t="str">
            <v/>
          </cell>
          <cell r="AB3047">
            <v>0</v>
          </cell>
          <cell r="AC3047">
            <v>0</v>
          </cell>
          <cell r="AD3047">
            <v>0</v>
          </cell>
          <cell r="AJ3047">
            <v>0</v>
          </cell>
          <cell r="AK3047">
            <v>0</v>
          </cell>
        </row>
        <row r="3048">
          <cell r="B3048" t="str">
            <v/>
          </cell>
          <cell r="H3048" t="str">
            <v/>
          </cell>
          <cell r="J3048" t="str">
            <v/>
          </cell>
          <cell r="N3048" t="str">
            <v/>
          </cell>
          <cell r="O3048" t="str">
            <v/>
          </cell>
          <cell r="P3048" t="str">
            <v/>
          </cell>
          <cell r="Q3048" t="str">
            <v/>
          </cell>
          <cell r="T3048" t="str">
            <v/>
          </cell>
          <cell r="U3048" t="str">
            <v/>
          </cell>
          <cell r="W3048" t="str">
            <v/>
          </cell>
          <cell r="X3048" t="str">
            <v/>
          </cell>
          <cell r="AB3048">
            <v>0</v>
          </cell>
          <cell r="AC3048">
            <v>0</v>
          </cell>
          <cell r="AD3048">
            <v>0</v>
          </cell>
          <cell r="AJ3048">
            <v>0</v>
          </cell>
          <cell r="AK3048">
            <v>0</v>
          </cell>
        </row>
        <row r="3049">
          <cell r="B3049" t="str">
            <v/>
          </cell>
          <cell r="H3049" t="str">
            <v/>
          </cell>
          <cell r="J3049" t="str">
            <v/>
          </cell>
          <cell r="N3049" t="str">
            <v/>
          </cell>
          <cell r="O3049" t="str">
            <v/>
          </cell>
          <cell r="P3049" t="str">
            <v/>
          </cell>
          <cell r="Q3049" t="str">
            <v/>
          </cell>
          <cell r="T3049" t="str">
            <v/>
          </cell>
          <cell r="U3049" t="str">
            <v/>
          </cell>
          <cell r="W3049" t="str">
            <v/>
          </cell>
          <cell r="X3049" t="str">
            <v/>
          </cell>
          <cell r="AB3049">
            <v>0</v>
          </cell>
          <cell r="AC3049">
            <v>0</v>
          </cell>
          <cell r="AD3049">
            <v>0</v>
          </cell>
          <cell r="AJ3049">
            <v>0</v>
          </cell>
          <cell r="AK3049">
            <v>0</v>
          </cell>
        </row>
        <row r="3050">
          <cell r="B3050" t="str">
            <v/>
          </cell>
          <cell r="H3050" t="str">
            <v/>
          </cell>
          <cell r="J3050" t="str">
            <v/>
          </cell>
          <cell r="N3050" t="str">
            <v/>
          </cell>
          <cell r="O3050" t="str">
            <v/>
          </cell>
          <cell r="P3050" t="str">
            <v/>
          </cell>
          <cell r="Q3050" t="str">
            <v/>
          </cell>
          <cell r="T3050" t="str">
            <v/>
          </cell>
          <cell r="U3050" t="str">
            <v/>
          </cell>
          <cell r="W3050" t="str">
            <v/>
          </cell>
          <cell r="X3050" t="str">
            <v/>
          </cell>
          <cell r="AB3050">
            <v>0</v>
          </cell>
          <cell r="AC3050">
            <v>0</v>
          </cell>
          <cell r="AD3050">
            <v>0</v>
          </cell>
          <cell r="AJ3050">
            <v>0</v>
          </cell>
          <cell r="AK3050">
            <v>0</v>
          </cell>
        </row>
        <row r="3051">
          <cell r="B3051" t="str">
            <v/>
          </cell>
          <cell r="H3051" t="str">
            <v/>
          </cell>
          <cell r="J3051" t="str">
            <v/>
          </cell>
          <cell r="N3051" t="str">
            <v/>
          </cell>
          <cell r="O3051" t="str">
            <v/>
          </cell>
          <cell r="P3051" t="str">
            <v/>
          </cell>
          <cell r="Q3051" t="str">
            <v/>
          </cell>
          <cell r="T3051" t="str">
            <v/>
          </cell>
          <cell r="U3051" t="str">
            <v/>
          </cell>
          <cell r="W3051" t="str">
            <v/>
          </cell>
          <cell r="X3051" t="str">
            <v/>
          </cell>
          <cell r="AB3051">
            <v>0</v>
          </cell>
          <cell r="AC3051">
            <v>0</v>
          </cell>
          <cell r="AD3051">
            <v>0</v>
          </cell>
          <cell r="AJ3051">
            <v>0</v>
          </cell>
          <cell r="AK3051">
            <v>0</v>
          </cell>
        </row>
        <row r="3052">
          <cell r="B3052" t="str">
            <v/>
          </cell>
          <cell r="H3052" t="str">
            <v/>
          </cell>
          <cell r="J3052" t="str">
            <v/>
          </cell>
          <cell r="N3052" t="str">
            <v/>
          </cell>
          <cell r="O3052" t="str">
            <v/>
          </cell>
          <cell r="P3052" t="str">
            <v/>
          </cell>
          <cell r="Q3052" t="str">
            <v/>
          </cell>
          <cell r="T3052" t="str">
            <v/>
          </cell>
          <cell r="U3052" t="str">
            <v/>
          </cell>
          <cell r="W3052" t="str">
            <v/>
          </cell>
          <cell r="X3052" t="str">
            <v/>
          </cell>
          <cell r="AB3052">
            <v>0</v>
          </cell>
          <cell r="AC3052">
            <v>0</v>
          </cell>
          <cell r="AD3052">
            <v>0</v>
          </cell>
          <cell r="AJ3052">
            <v>0</v>
          </cell>
          <cell r="AK3052">
            <v>0</v>
          </cell>
        </row>
        <row r="3053">
          <cell r="B3053" t="str">
            <v/>
          </cell>
          <cell r="H3053" t="str">
            <v/>
          </cell>
          <cell r="J3053" t="str">
            <v/>
          </cell>
          <cell r="N3053" t="str">
            <v/>
          </cell>
          <cell r="O3053" t="str">
            <v/>
          </cell>
          <cell r="P3053" t="str">
            <v/>
          </cell>
          <cell r="Q3053" t="str">
            <v/>
          </cell>
          <cell r="T3053" t="str">
            <v/>
          </cell>
          <cell r="U3053" t="str">
            <v/>
          </cell>
          <cell r="W3053" t="str">
            <v/>
          </cell>
          <cell r="X3053" t="str">
            <v/>
          </cell>
          <cell r="AB3053">
            <v>0</v>
          </cell>
          <cell r="AC3053">
            <v>0</v>
          </cell>
          <cell r="AD3053">
            <v>0</v>
          </cell>
          <cell r="AJ3053">
            <v>0</v>
          </cell>
          <cell r="AK3053">
            <v>0</v>
          </cell>
        </row>
        <row r="3054">
          <cell r="B3054" t="str">
            <v/>
          </cell>
          <cell r="H3054" t="str">
            <v/>
          </cell>
          <cell r="J3054" t="str">
            <v/>
          </cell>
          <cell r="N3054" t="str">
            <v/>
          </cell>
          <cell r="O3054" t="str">
            <v/>
          </cell>
          <cell r="P3054" t="str">
            <v/>
          </cell>
          <cell r="Q3054" t="str">
            <v/>
          </cell>
          <cell r="T3054" t="str">
            <v/>
          </cell>
          <cell r="U3054" t="str">
            <v/>
          </cell>
          <cell r="W3054" t="str">
            <v/>
          </cell>
          <cell r="X3054" t="str">
            <v/>
          </cell>
          <cell r="AB3054">
            <v>0</v>
          </cell>
          <cell r="AC3054">
            <v>0</v>
          </cell>
          <cell r="AD3054">
            <v>0</v>
          </cell>
          <cell r="AJ3054">
            <v>0</v>
          </cell>
          <cell r="AK3054">
            <v>0</v>
          </cell>
        </row>
        <row r="3055">
          <cell r="B3055" t="str">
            <v/>
          </cell>
          <cell r="H3055" t="str">
            <v/>
          </cell>
          <cell r="J3055" t="str">
            <v/>
          </cell>
          <cell r="N3055" t="str">
            <v/>
          </cell>
          <cell r="O3055" t="str">
            <v/>
          </cell>
          <cell r="P3055" t="str">
            <v/>
          </cell>
          <cell r="Q3055" t="str">
            <v/>
          </cell>
          <cell r="T3055" t="str">
            <v/>
          </cell>
          <cell r="U3055" t="str">
            <v/>
          </cell>
          <cell r="W3055" t="str">
            <v/>
          </cell>
          <cell r="X3055" t="str">
            <v/>
          </cell>
          <cell r="AB3055">
            <v>0</v>
          </cell>
          <cell r="AC3055">
            <v>0</v>
          </cell>
          <cell r="AD3055">
            <v>0</v>
          </cell>
          <cell r="AJ3055">
            <v>0</v>
          </cell>
          <cell r="AK3055">
            <v>0</v>
          </cell>
        </row>
        <row r="3056">
          <cell r="B3056" t="str">
            <v/>
          </cell>
          <cell r="H3056" t="str">
            <v/>
          </cell>
          <cell r="J3056" t="str">
            <v/>
          </cell>
          <cell r="N3056" t="str">
            <v/>
          </cell>
          <cell r="O3056" t="str">
            <v/>
          </cell>
          <cell r="P3056" t="str">
            <v/>
          </cell>
          <cell r="Q3056" t="str">
            <v/>
          </cell>
          <cell r="T3056" t="str">
            <v/>
          </cell>
          <cell r="U3056" t="str">
            <v/>
          </cell>
          <cell r="W3056" t="str">
            <v/>
          </cell>
          <cell r="X3056" t="str">
            <v/>
          </cell>
          <cell r="AB3056">
            <v>0</v>
          </cell>
          <cell r="AC3056">
            <v>0</v>
          </cell>
          <cell r="AD3056">
            <v>0</v>
          </cell>
          <cell r="AJ3056">
            <v>0</v>
          </cell>
          <cell r="AK3056">
            <v>0</v>
          </cell>
        </row>
        <row r="3057">
          <cell r="B3057" t="str">
            <v/>
          </cell>
          <cell r="H3057" t="str">
            <v/>
          </cell>
          <cell r="J3057" t="str">
            <v/>
          </cell>
          <cell r="N3057" t="str">
            <v/>
          </cell>
          <cell r="O3057" t="str">
            <v/>
          </cell>
          <cell r="P3057" t="str">
            <v/>
          </cell>
          <cell r="Q3057" t="str">
            <v/>
          </cell>
          <cell r="T3057" t="str">
            <v/>
          </cell>
          <cell r="U3057" t="str">
            <v/>
          </cell>
          <cell r="W3057" t="str">
            <v/>
          </cell>
          <cell r="X3057" t="str">
            <v/>
          </cell>
          <cell r="AB3057">
            <v>0</v>
          </cell>
          <cell r="AC3057">
            <v>0</v>
          </cell>
          <cell r="AD3057">
            <v>0</v>
          </cell>
          <cell r="AJ3057">
            <v>0</v>
          </cell>
          <cell r="AK3057">
            <v>0</v>
          </cell>
        </row>
        <row r="3058">
          <cell r="B3058" t="str">
            <v/>
          </cell>
          <cell r="H3058" t="str">
            <v/>
          </cell>
          <cell r="J3058" t="str">
            <v/>
          </cell>
          <cell r="N3058" t="str">
            <v/>
          </cell>
          <cell r="O3058" t="str">
            <v/>
          </cell>
          <cell r="P3058" t="str">
            <v/>
          </cell>
          <cell r="Q3058" t="str">
            <v/>
          </cell>
          <cell r="T3058" t="str">
            <v/>
          </cell>
          <cell r="U3058" t="str">
            <v/>
          </cell>
          <cell r="W3058" t="str">
            <v/>
          </cell>
          <cell r="X3058" t="str">
            <v/>
          </cell>
          <cell r="AB3058">
            <v>0</v>
          </cell>
          <cell r="AC3058">
            <v>0</v>
          </cell>
          <cell r="AD3058">
            <v>0</v>
          </cell>
          <cell r="AJ3058">
            <v>0</v>
          </cell>
          <cell r="AK3058">
            <v>0</v>
          </cell>
        </row>
        <row r="3059">
          <cell r="B3059" t="str">
            <v/>
          </cell>
          <cell r="H3059" t="str">
            <v/>
          </cell>
          <cell r="J3059" t="str">
            <v/>
          </cell>
          <cell r="N3059" t="str">
            <v/>
          </cell>
          <cell r="O3059" t="str">
            <v/>
          </cell>
          <cell r="P3059" t="str">
            <v/>
          </cell>
          <cell r="Q3059" t="str">
            <v/>
          </cell>
          <cell r="T3059" t="str">
            <v/>
          </cell>
          <cell r="U3059" t="str">
            <v/>
          </cell>
          <cell r="W3059" t="str">
            <v/>
          </cell>
          <cell r="X3059" t="str">
            <v/>
          </cell>
          <cell r="AB3059">
            <v>0</v>
          </cell>
          <cell r="AC3059">
            <v>0</v>
          </cell>
          <cell r="AD3059">
            <v>0</v>
          </cell>
          <cell r="AJ3059">
            <v>0</v>
          </cell>
          <cell r="AK3059">
            <v>0</v>
          </cell>
        </row>
        <row r="3060">
          <cell r="B3060" t="str">
            <v/>
          </cell>
          <cell r="H3060" t="str">
            <v/>
          </cell>
          <cell r="J3060" t="str">
            <v/>
          </cell>
          <cell r="N3060" t="str">
            <v/>
          </cell>
          <cell r="O3060" t="str">
            <v/>
          </cell>
          <cell r="P3060" t="str">
            <v/>
          </cell>
          <cell r="Q3060" t="str">
            <v/>
          </cell>
          <cell r="T3060" t="str">
            <v/>
          </cell>
          <cell r="U3060" t="str">
            <v/>
          </cell>
          <cell r="W3060" t="str">
            <v/>
          </cell>
          <cell r="X3060" t="str">
            <v/>
          </cell>
          <cell r="AB3060">
            <v>0</v>
          </cell>
          <cell r="AC3060">
            <v>0</v>
          </cell>
          <cell r="AD3060">
            <v>0</v>
          </cell>
          <cell r="AJ3060">
            <v>0</v>
          </cell>
          <cell r="AK3060">
            <v>0</v>
          </cell>
        </row>
        <row r="3061">
          <cell r="B3061" t="str">
            <v/>
          </cell>
          <cell r="H3061" t="str">
            <v/>
          </cell>
          <cell r="J3061" t="str">
            <v/>
          </cell>
          <cell r="N3061" t="str">
            <v/>
          </cell>
          <cell r="O3061" t="str">
            <v/>
          </cell>
          <cell r="P3061" t="str">
            <v/>
          </cell>
          <cell r="Q3061" t="str">
            <v/>
          </cell>
          <cell r="T3061" t="str">
            <v/>
          </cell>
          <cell r="U3061" t="str">
            <v/>
          </cell>
          <cell r="W3061" t="str">
            <v/>
          </cell>
          <cell r="X3061" t="str">
            <v/>
          </cell>
          <cell r="AB3061">
            <v>0</v>
          </cell>
          <cell r="AC3061">
            <v>0</v>
          </cell>
          <cell r="AD3061">
            <v>0</v>
          </cell>
          <cell r="AJ3061">
            <v>0</v>
          </cell>
          <cell r="AK3061">
            <v>0</v>
          </cell>
        </row>
        <row r="3062">
          <cell r="B3062" t="str">
            <v/>
          </cell>
          <cell r="H3062" t="str">
            <v/>
          </cell>
          <cell r="J3062" t="str">
            <v/>
          </cell>
          <cell r="N3062" t="str">
            <v/>
          </cell>
          <cell r="O3062" t="str">
            <v/>
          </cell>
          <cell r="P3062" t="str">
            <v/>
          </cell>
          <cell r="Q3062" t="str">
            <v/>
          </cell>
          <cell r="T3062" t="str">
            <v/>
          </cell>
          <cell r="U3062" t="str">
            <v/>
          </cell>
          <cell r="W3062" t="str">
            <v/>
          </cell>
          <cell r="X3062" t="str">
            <v/>
          </cell>
          <cell r="AB3062">
            <v>0</v>
          </cell>
          <cell r="AC3062">
            <v>0</v>
          </cell>
          <cell r="AD3062">
            <v>0</v>
          </cell>
          <cell r="AJ3062">
            <v>0</v>
          </cell>
          <cell r="AK3062">
            <v>0</v>
          </cell>
        </row>
        <row r="3063">
          <cell r="B3063" t="str">
            <v/>
          </cell>
          <cell r="H3063" t="str">
            <v/>
          </cell>
          <cell r="J3063" t="str">
            <v/>
          </cell>
          <cell r="N3063" t="str">
            <v/>
          </cell>
          <cell r="O3063" t="str">
            <v/>
          </cell>
          <cell r="P3063" t="str">
            <v/>
          </cell>
          <cell r="Q3063" t="str">
            <v/>
          </cell>
          <cell r="T3063" t="str">
            <v/>
          </cell>
          <cell r="U3063" t="str">
            <v/>
          </cell>
          <cell r="W3063" t="str">
            <v/>
          </cell>
          <cell r="X3063" t="str">
            <v/>
          </cell>
          <cell r="AB3063">
            <v>0</v>
          </cell>
          <cell r="AC3063">
            <v>0</v>
          </cell>
          <cell r="AD3063">
            <v>0</v>
          </cell>
          <cell r="AJ3063">
            <v>0</v>
          </cell>
          <cell r="AK3063">
            <v>0</v>
          </cell>
        </row>
        <row r="3064">
          <cell r="B3064" t="str">
            <v/>
          </cell>
          <cell r="H3064" t="str">
            <v/>
          </cell>
          <cell r="J3064" t="str">
            <v/>
          </cell>
          <cell r="N3064" t="str">
            <v/>
          </cell>
          <cell r="O3064" t="str">
            <v/>
          </cell>
          <cell r="P3064" t="str">
            <v/>
          </cell>
          <cell r="Q3064" t="str">
            <v/>
          </cell>
          <cell r="T3064" t="str">
            <v/>
          </cell>
          <cell r="U3064" t="str">
            <v/>
          </cell>
          <cell r="W3064" t="str">
            <v/>
          </cell>
          <cell r="X3064" t="str">
            <v/>
          </cell>
          <cell r="AB3064">
            <v>0</v>
          </cell>
          <cell r="AC3064">
            <v>0</v>
          </cell>
          <cell r="AD3064">
            <v>0</v>
          </cell>
          <cell r="AJ3064">
            <v>0</v>
          </cell>
          <cell r="AK3064">
            <v>0</v>
          </cell>
        </row>
        <row r="3065">
          <cell r="B3065" t="str">
            <v/>
          </cell>
          <cell r="H3065" t="str">
            <v/>
          </cell>
          <cell r="J3065" t="str">
            <v/>
          </cell>
          <cell r="N3065" t="str">
            <v/>
          </cell>
          <cell r="O3065" t="str">
            <v/>
          </cell>
          <cell r="P3065" t="str">
            <v/>
          </cell>
          <cell r="Q3065" t="str">
            <v/>
          </cell>
          <cell r="T3065" t="str">
            <v/>
          </cell>
          <cell r="U3065" t="str">
            <v/>
          </cell>
          <cell r="W3065" t="str">
            <v/>
          </cell>
          <cell r="X3065" t="str">
            <v/>
          </cell>
          <cell r="AB3065">
            <v>0</v>
          </cell>
          <cell r="AC3065">
            <v>0</v>
          </cell>
          <cell r="AD3065">
            <v>0</v>
          </cell>
          <cell r="AJ3065">
            <v>0</v>
          </cell>
          <cell r="AK3065">
            <v>0</v>
          </cell>
        </row>
        <row r="3066">
          <cell r="B3066" t="str">
            <v/>
          </cell>
          <cell r="H3066" t="str">
            <v/>
          </cell>
          <cell r="J3066" t="str">
            <v/>
          </cell>
          <cell r="N3066" t="str">
            <v/>
          </cell>
          <cell r="O3066" t="str">
            <v/>
          </cell>
          <cell r="P3066" t="str">
            <v/>
          </cell>
          <cell r="Q3066" t="str">
            <v/>
          </cell>
          <cell r="T3066" t="str">
            <v/>
          </cell>
          <cell r="U3066" t="str">
            <v/>
          </cell>
          <cell r="W3066" t="str">
            <v/>
          </cell>
          <cell r="X3066" t="str">
            <v/>
          </cell>
          <cell r="AB3066">
            <v>0</v>
          </cell>
          <cell r="AC3066">
            <v>0</v>
          </cell>
          <cell r="AD3066">
            <v>0</v>
          </cell>
          <cell r="AJ3066">
            <v>0</v>
          </cell>
          <cell r="AK3066">
            <v>0</v>
          </cell>
        </row>
        <row r="3067">
          <cell r="B3067" t="str">
            <v/>
          </cell>
          <cell r="H3067" t="str">
            <v/>
          </cell>
          <cell r="J3067" t="str">
            <v/>
          </cell>
          <cell r="N3067" t="str">
            <v/>
          </cell>
          <cell r="O3067" t="str">
            <v/>
          </cell>
          <cell r="P3067" t="str">
            <v/>
          </cell>
          <cell r="Q3067" t="str">
            <v/>
          </cell>
          <cell r="T3067" t="str">
            <v/>
          </cell>
          <cell r="U3067" t="str">
            <v/>
          </cell>
          <cell r="W3067" t="str">
            <v/>
          </cell>
          <cell r="X3067" t="str">
            <v/>
          </cell>
          <cell r="AB3067">
            <v>0</v>
          </cell>
          <cell r="AC3067">
            <v>0</v>
          </cell>
          <cell r="AD3067">
            <v>0</v>
          </cell>
          <cell r="AJ3067">
            <v>0</v>
          </cell>
          <cell r="AK3067">
            <v>0</v>
          </cell>
        </row>
        <row r="3068">
          <cell r="B3068" t="str">
            <v/>
          </cell>
          <cell r="H3068" t="str">
            <v/>
          </cell>
          <cell r="J3068" t="str">
            <v/>
          </cell>
          <cell r="N3068" t="str">
            <v/>
          </cell>
          <cell r="O3068" t="str">
            <v/>
          </cell>
          <cell r="P3068" t="str">
            <v/>
          </cell>
          <cell r="Q3068" t="str">
            <v/>
          </cell>
          <cell r="T3068" t="str">
            <v/>
          </cell>
          <cell r="U3068" t="str">
            <v/>
          </cell>
          <cell r="W3068" t="str">
            <v/>
          </cell>
          <cell r="X3068" t="str">
            <v/>
          </cell>
          <cell r="AB3068">
            <v>0</v>
          </cell>
          <cell r="AC3068">
            <v>0</v>
          </cell>
          <cell r="AD3068">
            <v>0</v>
          </cell>
          <cell r="AJ3068">
            <v>0</v>
          </cell>
          <cell r="AK3068">
            <v>0</v>
          </cell>
        </row>
        <row r="3069">
          <cell r="B3069" t="str">
            <v/>
          </cell>
          <cell r="H3069" t="str">
            <v/>
          </cell>
          <cell r="J3069" t="str">
            <v/>
          </cell>
          <cell r="N3069" t="str">
            <v/>
          </cell>
          <cell r="O3069" t="str">
            <v/>
          </cell>
          <cell r="P3069" t="str">
            <v/>
          </cell>
          <cell r="Q3069" t="str">
            <v/>
          </cell>
          <cell r="T3069" t="str">
            <v/>
          </cell>
          <cell r="U3069" t="str">
            <v/>
          </cell>
          <cell r="W3069" t="str">
            <v/>
          </cell>
          <cell r="X3069" t="str">
            <v/>
          </cell>
          <cell r="AB3069">
            <v>0</v>
          </cell>
          <cell r="AC3069">
            <v>0</v>
          </cell>
          <cell r="AD3069">
            <v>0</v>
          </cell>
          <cell r="AJ3069">
            <v>0</v>
          </cell>
          <cell r="AK3069">
            <v>0</v>
          </cell>
        </row>
        <row r="3070">
          <cell r="B3070" t="str">
            <v/>
          </cell>
          <cell r="H3070" t="str">
            <v/>
          </cell>
          <cell r="J3070" t="str">
            <v/>
          </cell>
          <cell r="N3070" t="str">
            <v/>
          </cell>
          <cell r="O3070" t="str">
            <v/>
          </cell>
          <cell r="P3070" t="str">
            <v/>
          </cell>
          <cell r="Q3070" t="str">
            <v/>
          </cell>
          <cell r="T3070" t="str">
            <v/>
          </cell>
          <cell r="U3070" t="str">
            <v/>
          </cell>
          <cell r="W3070" t="str">
            <v/>
          </cell>
          <cell r="X3070" t="str">
            <v/>
          </cell>
          <cell r="AB3070">
            <v>0</v>
          </cell>
          <cell r="AC3070">
            <v>0</v>
          </cell>
          <cell r="AD3070">
            <v>0</v>
          </cell>
          <cell r="AJ3070">
            <v>0</v>
          </cell>
          <cell r="AK3070">
            <v>0</v>
          </cell>
        </row>
        <row r="3071">
          <cell r="B3071" t="str">
            <v/>
          </cell>
          <cell r="H3071" t="str">
            <v/>
          </cell>
          <cell r="J3071" t="str">
            <v/>
          </cell>
          <cell r="N3071" t="str">
            <v/>
          </cell>
          <cell r="O3071" t="str">
            <v/>
          </cell>
          <cell r="P3071" t="str">
            <v/>
          </cell>
          <cell r="Q3071" t="str">
            <v/>
          </cell>
          <cell r="T3071" t="str">
            <v/>
          </cell>
          <cell r="U3071" t="str">
            <v/>
          </cell>
          <cell r="W3071" t="str">
            <v/>
          </cell>
          <cell r="X3071" t="str">
            <v/>
          </cell>
          <cell r="AB3071">
            <v>0</v>
          </cell>
          <cell r="AC3071">
            <v>0</v>
          </cell>
          <cell r="AD3071">
            <v>0</v>
          </cell>
          <cell r="AJ3071">
            <v>0</v>
          </cell>
          <cell r="AK3071">
            <v>0</v>
          </cell>
        </row>
        <row r="3072">
          <cell r="B3072" t="str">
            <v/>
          </cell>
          <cell r="H3072" t="str">
            <v/>
          </cell>
          <cell r="J3072" t="str">
            <v/>
          </cell>
          <cell r="N3072" t="str">
            <v/>
          </cell>
          <cell r="O3072" t="str">
            <v/>
          </cell>
          <cell r="P3072" t="str">
            <v/>
          </cell>
          <cell r="Q3072" t="str">
            <v/>
          </cell>
          <cell r="T3072" t="str">
            <v/>
          </cell>
          <cell r="U3072" t="str">
            <v/>
          </cell>
          <cell r="W3072" t="str">
            <v/>
          </cell>
          <cell r="X3072" t="str">
            <v/>
          </cell>
          <cell r="AB3072">
            <v>0</v>
          </cell>
          <cell r="AC3072">
            <v>0</v>
          </cell>
          <cell r="AD3072">
            <v>0</v>
          </cell>
          <cell r="AJ3072">
            <v>0</v>
          </cell>
          <cell r="AK3072">
            <v>0</v>
          </cell>
        </row>
        <row r="3073">
          <cell r="B3073" t="str">
            <v/>
          </cell>
          <cell r="H3073" t="str">
            <v/>
          </cell>
          <cell r="J3073" t="str">
            <v/>
          </cell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  <cell r="T3073" t="str">
            <v/>
          </cell>
          <cell r="U3073" t="str">
            <v/>
          </cell>
          <cell r="W3073" t="str">
            <v/>
          </cell>
          <cell r="X3073" t="str">
            <v/>
          </cell>
          <cell r="AB3073">
            <v>0</v>
          </cell>
          <cell r="AC3073">
            <v>0</v>
          </cell>
          <cell r="AD3073">
            <v>0</v>
          </cell>
          <cell r="AJ3073">
            <v>0</v>
          </cell>
          <cell r="AK3073">
            <v>0</v>
          </cell>
        </row>
        <row r="3074">
          <cell r="B3074" t="str">
            <v/>
          </cell>
          <cell r="H3074" t="str">
            <v/>
          </cell>
          <cell r="J3074" t="str">
            <v/>
          </cell>
          <cell r="N3074" t="str">
            <v/>
          </cell>
          <cell r="O3074" t="str">
            <v/>
          </cell>
          <cell r="P3074" t="str">
            <v/>
          </cell>
          <cell r="Q3074" t="str">
            <v/>
          </cell>
          <cell r="T3074" t="str">
            <v/>
          </cell>
          <cell r="U3074" t="str">
            <v/>
          </cell>
          <cell r="W3074" t="str">
            <v/>
          </cell>
          <cell r="X3074" t="str">
            <v/>
          </cell>
          <cell r="AB3074">
            <v>0</v>
          </cell>
          <cell r="AC3074">
            <v>0</v>
          </cell>
          <cell r="AD3074">
            <v>0</v>
          </cell>
          <cell r="AJ3074">
            <v>0</v>
          </cell>
          <cell r="AK3074">
            <v>0</v>
          </cell>
        </row>
        <row r="3075">
          <cell r="B3075" t="str">
            <v/>
          </cell>
          <cell r="H3075" t="str">
            <v/>
          </cell>
          <cell r="J3075" t="str">
            <v/>
          </cell>
          <cell r="N3075" t="str">
            <v/>
          </cell>
          <cell r="O3075" t="str">
            <v/>
          </cell>
          <cell r="P3075" t="str">
            <v/>
          </cell>
          <cell r="Q3075" t="str">
            <v/>
          </cell>
          <cell r="T3075" t="str">
            <v/>
          </cell>
          <cell r="U3075" t="str">
            <v/>
          </cell>
          <cell r="W3075" t="str">
            <v/>
          </cell>
          <cell r="X3075" t="str">
            <v/>
          </cell>
          <cell r="AB3075">
            <v>0</v>
          </cell>
          <cell r="AC3075">
            <v>0</v>
          </cell>
          <cell r="AD3075">
            <v>0</v>
          </cell>
          <cell r="AJ3075">
            <v>0</v>
          </cell>
          <cell r="AK3075">
            <v>0</v>
          </cell>
        </row>
        <row r="3076">
          <cell r="B3076" t="str">
            <v/>
          </cell>
          <cell r="H3076" t="str">
            <v/>
          </cell>
          <cell r="J3076" t="str">
            <v/>
          </cell>
          <cell r="N3076" t="str">
            <v/>
          </cell>
          <cell r="O3076" t="str">
            <v/>
          </cell>
          <cell r="P3076" t="str">
            <v/>
          </cell>
          <cell r="Q3076" t="str">
            <v/>
          </cell>
          <cell r="T3076" t="str">
            <v/>
          </cell>
          <cell r="U3076" t="str">
            <v/>
          </cell>
          <cell r="W3076" t="str">
            <v/>
          </cell>
          <cell r="X3076" t="str">
            <v/>
          </cell>
          <cell r="AB3076">
            <v>0</v>
          </cell>
          <cell r="AC3076">
            <v>0</v>
          </cell>
          <cell r="AD3076">
            <v>0</v>
          </cell>
          <cell r="AJ3076">
            <v>0</v>
          </cell>
          <cell r="AK3076">
            <v>0</v>
          </cell>
        </row>
        <row r="3077">
          <cell r="B3077" t="str">
            <v/>
          </cell>
          <cell r="H3077" t="str">
            <v/>
          </cell>
          <cell r="J3077" t="str">
            <v/>
          </cell>
          <cell r="N3077" t="str">
            <v/>
          </cell>
          <cell r="O3077" t="str">
            <v/>
          </cell>
          <cell r="P3077" t="str">
            <v/>
          </cell>
          <cell r="Q3077" t="str">
            <v/>
          </cell>
          <cell r="T3077" t="str">
            <v/>
          </cell>
          <cell r="U3077" t="str">
            <v/>
          </cell>
          <cell r="W3077" t="str">
            <v/>
          </cell>
          <cell r="X3077" t="str">
            <v/>
          </cell>
          <cell r="AB3077">
            <v>0</v>
          </cell>
          <cell r="AC3077">
            <v>0</v>
          </cell>
          <cell r="AD3077">
            <v>0</v>
          </cell>
          <cell r="AJ3077">
            <v>0</v>
          </cell>
          <cell r="AK3077">
            <v>0</v>
          </cell>
        </row>
        <row r="3078">
          <cell r="B3078" t="str">
            <v/>
          </cell>
          <cell r="H3078" t="str">
            <v/>
          </cell>
          <cell r="J3078" t="str">
            <v/>
          </cell>
          <cell r="N3078" t="str">
            <v/>
          </cell>
          <cell r="O3078" t="str">
            <v/>
          </cell>
          <cell r="P3078" t="str">
            <v/>
          </cell>
          <cell r="Q3078" t="str">
            <v/>
          </cell>
          <cell r="T3078" t="str">
            <v/>
          </cell>
          <cell r="U3078" t="str">
            <v/>
          </cell>
          <cell r="W3078" t="str">
            <v/>
          </cell>
          <cell r="X3078" t="str">
            <v/>
          </cell>
          <cell r="AB3078">
            <v>0</v>
          </cell>
          <cell r="AC3078">
            <v>0</v>
          </cell>
          <cell r="AD3078">
            <v>0</v>
          </cell>
          <cell r="AJ3078">
            <v>0</v>
          </cell>
          <cell r="AK3078">
            <v>0</v>
          </cell>
        </row>
        <row r="3079">
          <cell r="B3079" t="str">
            <v/>
          </cell>
          <cell r="H3079" t="str">
            <v/>
          </cell>
          <cell r="J3079" t="str">
            <v/>
          </cell>
          <cell r="N3079" t="str">
            <v/>
          </cell>
          <cell r="O3079" t="str">
            <v/>
          </cell>
          <cell r="P3079" t="str">
            <v/>
          </cell>
          <cell r="Q3079" t="str">
            <v/>
          </cell>
          <cell r="T3079" t="str">
            <v/>
          </cell>
          <cell r="U3079" t="str">
            <v/>
          </cell>
          <cell r="W3079" t="str">
            <v/>
          </cell>
          <cell r="X3079" t="str">
            <v/>
          </cell>
          <cell r="AB3079">
            <v>0</v>
          </cell>
          <cell r="AC3079">
            <v>0</v>
          </cell>
          <cell r="AD3079">
            <v>0</v>
          </cell>
          <cell r="AJ3079">
            <v>0</v>
          </cell>
          <cell r="AK3079">
            <v>0</v>
          </cell>
        </row>
        <row r="3080">
          <cell r="B3080" t="str">
            <v/>
          </cell>
          <cell r="H3080" t="str">
            <v/>
          </cell>
          <cell r="J3080" t="str">
            <v/>
          </cell>
          <cell r="N3080" t="str">
            <v/>
          </cell>
          <cell r="O3080" t="str">
            <v/>
          </cell>
          <cell r="P3080" t="str">
            <v/>
          </cell>
          <cell r="Q3080" t="str">
            <v/>
          </cell>
          <cell r="T3080" t="str">
            <v/>
          </cell>
          <cell r="U3080" t="str">
            <v/>
          </cell>
          <cell r="W3080" t="str">
            <v/>
          </cell>
          <cell r="X3080" t="str">
            <v/>
          </cell>
          <cell r="AB3080">
            <v>0</v>
          </cell>
          <cell r="AC3080">
            <v>0</v>
          </cell>
          <cell r="AD3080">
            <v>0</v>
          </cell>
          <cell r="AJ3080">
            <v>0</v>
          </cell>
          <cell r="AK3080">
            <v>0</v>
          </cell>
        </row>
        <row r="3081">
          <cell r="B3081" t="str">
            <v/>
          </cell>
          <cell r="H3081" t="str">
            <v/>
          </cell>
          <cell r="J3081" t="str">
            <v/>
          </cell>
          <cell r="N3081" t="str">
            <v/>
          </cell>
          <cell r="O3081" t="str">
            <v/>
          </cell>
          <cell r="P3081" t="str">
            <v/>
          </cell>
          <cell r="Q3081" t="str">
            <v/>
          </cell>
          <cell r="T3081" t="str">
            <v/>
          </cell>
          <cell r="U3081" t="str">
            <v/>
          </cell>
          <cell r="W3081" t="str">
            <v/>
          </cell>
          <cell r="X3081" t="str">
            <v/>
          </cell>
          <cell r="AB3081">
            <v>0</v>
          </cell>
          <cell r="AC3081">
            <v>0</v>
          </cell>
          <cell r="AD3081">
            <v>0</v>
          </cell>
          <cell r="AJ3081">
            <v>0</v>
          </cell>
          <cell r="AK3081">
            <v>0</v>
          </cell>
        </row>
        <row r="3082">
          <cell r="B3082" t="str">
            <v/>
          </cell>
          <cell r="H3082" t="str">
            <v/>
          </cell>
          <cell r="J3082" t="str">
            <v/>
          </cell>
          <cell r="N3082" t="str">
            <v/>
          </cell>
          <cell r="O3082" t="str">
            <v/>
          </cell>
          <cell r="P3082" t="str">
            <v/>
          </cell>
          <cell r="Q3082" t="str">
            <v/>
          </cell>
          <cell r="T3082" t="str">
            <v/>
          </cell>
          <cell r="U3082" t="str">
            <v/>
          </cell>
          <cell r="W3082" t="str">
            <v/>
          </cell>
          <cell r="X3082" t="str">
            <v/>
          </cell>
          <cell r="AB3082">
            <v>0</v>
          </cell>
          <cell r="AC3082">
            <v>0</v>
          </cell>
          <cell r="AD3082">
            <v>0</v>
          </cell>
          <cell r="AJ3082">
            <v>0</v>
          </cell>
          <cell r="AK3082">
            <v>0</v>
          </cell>
        </row>
        <row r="3083">
          <cell r="B3083" t="str">
            <v/>
          </cell>
          <cell r="H3083" t="str">
            <v/>
          </cell>
          <cell r="J3083" t="str">
            <v/>
          </cell>
          <cell r="N3083" t="str">
            <v/>
          </cell>
          <cell r="O3083" t="str">
            <v/>
          </cell>
          <cell r="P3083" t="str">
            <v/>
          </cell>
          <cell r="Q3083" t="str">
            <v/>
          </cell>
          <cell r="T3083" t="str">
            <v/>
          </cell>
          <cell r="U3083" t="str">
            <v/>
          </cell>
          <cell r="W3083" t="str">
            <v/>
          </cell>
          <cell r="X3083" t="str">
            <v/>
          </cell>
          <cell r="AB3083">
            <v>0</v>
          </cell>
          <cell r="AC3083">
            <v>0</v>
          </cell>
          <cell r="AD3083">
            <v>0</v>
          </cell>
          <cell r="AJ3083">
            <v>0</v>
          </cell>
          <cell r="AK3083">
            <v>0</v>
          </cell>
        </row>
        <row r="3084">
          <cell r="B3084" t="str">
            <v/>
          </cell>
          <cell r="H3084" t="str">
            <v/>
          </cell>
          <cell r="J3084" t="str">
            <v/>
          </cell>
          <cell r="N3084" t="str">
            <v/>
          </cell>
          <cell r="O3084" t="str">
            <v/>
          </cell>
          <cell r="P3084" t="str">
            <v/>
          </cell>
          <cell r="Q3084" t="str">
            <v/>
          </cell>
          <cell r="T3084" t="str">
            <v/>
          </cell>
          <cell r="U3084" t="str">
            <v/>
          </cell>
          <cell r="W3084" t="str">
            <v/>
          </cell>
          <cell r="X3084" t="str">
            <v/>
          </cell>
          <cell r="AB3084">
            <v>0</v>
          </cell>
          <cell r="AC3084">
            <v>0</v>
          </cell>
          <cell r="AD3084">
            <v>0</v>
          </cell>
          <cell r="AJ3084">
            <v>0</v>
          </cell>
          <cell r="AK3084">
            <v>0</v>
          </cell>
        </row>
        <row r="3085">
          <cell r="B3085" t="str">
            <v/>
          </cell>
          <cell r="H3085" t="str">
            <v/>
          </cell>
          <cell r="J3085" t="str">
            <v/>
          </cell>
          <cell r="N3085" t="str">
            <v/>
          </cell>
          <cell r="O3085" t="str">
            <v/>
          </cell>
          <cell r="P3085" t="str">
            <v/>
          </cell>
          <cell r="Q3085" t="str">
            <v/>
          </cell>
          <cell r="T3085" t="str">
            <v/>
          </cell>
          <cell r="U3085" t="str">
            <v/>
          </cell>
          <cell r="W3085" t="str">
            <v/>
          </cell>
          <cell r="X3085" t="str">
            <v/>
          </cell>
          <cell r="AB3085">
            <v>0</v>
          </cell>
          <cell r="AC3085">
            <v>0</v>
          </cell>
          <cell r="AD3085">
            <v>0</v>
          </cell>
          <cell r="AJ3085">
            <v>0</v>
          </cell>
          <cell r="AK3085">
            <v>0</v>
          </cell>
        </row>
        <row r="3086">
          <cell r="B3086" t="str">
            <v/>
          </cell>
          <cell r="H3086" t="str">
            <v/>
          </cell>
          <cell r="J3086" t="str">
            <v/>
          </cell>
          <cell r="N3086" t="str">
            <v/>
          </cell>
          <cell r="O3086" t="str">
            <v/>
          </cell>
          <cell r="P3086" t="str">
            <v/>
          </cell>
          <cell r="Q3086" t="str">
            <v/>
          </cell>
          <cell r="T3086" t="str">
            <v/>
          </cell>
          <cell r="U3086" t="str">
            <v/>
          </cell>
          <cell r="W3086" t="str">
            <v/>
          </cell>
          <cell r="X3086" t="str">
            <v/>
          </cell>
          <cell r="AB3086">
            <v>0</v>
          </cell>
          <cell r="AC3086">
            <v>0</v>
          </cell>
          <cell r="AD3086">
            <v>0</v>
          </cell>
          <cell r="AJ3086">
            <v>0</v>
          </cell>
          <cell r="AK3086">
            <v>0</v>
          </cell>
        </row>
        <row r="3087">
          <cell r="B3087" t="str">
            <v/>
          </cell>
          <cell r="H3087" t="str">
            <v/>
          </cell>
          <cell r="J3087" t="str">
            <v/>
          </cell>
          <cell r="N3087" t="str">
            <v/>
          </cell>
          <cell r="O3087" t="str">
            <v/>
          </cell>
          <cell r="P3087" t="str">
            <v/>
          </cell>
          <cell r="Q3087" t="str">
            <v/>
          </cell>
          <cell r="T3087" t="str">
            <v/>
          </cell>
          <cell r="U3087" t="str">
            <v/>
          </cell>
          <cell r="W3087" t="str">
            <v/>
          </cell>
          <cell r="X3087" t="str">
            <v/>
          </cell>
          <cell r="AB3087">
            <v>0</v>
          </cell>
          <cell r="AC3087">
            <v>0</v>
          </cell>
          <cell r="AD3087">
            <v>0</v>
          </cell>
          <cell r="AJ3087">
            <v>0</v>
          </cell>
          <cell r="AK3087">
            <v>0</v>
          </cell>
        </row>
        <row r="3088">
          <cell r="B3088" t="str">
            <v/>
          </cell>
          <cell r="H3088" t="str">
            <v/>
          </cell>
          <cell r="J3088" t="str">
            <v/>
          </cell>
          <cell r="N3088" t="str">
            <v/>
          </cell>
          <cell r="O3088" t="str">
            <v/>
          </cell>
          <cell r="P3088" t="str">
            <v/>
          </cell>
          <cell r="Q3088" t="str">
            <v/>
          </cell>
          <cell r="T3088" t="str">
            <v/>
          </cell>
          <cell r="U3088" t="str">
            <v/>
          </cell>
          <cell r="W3088" t="str">
            <v/>
          </cell>
          <cell r="X3088" t="str">
            <v/>
          </cell>
          <cell r="AB3088">
            <v>0</v>
          </cell>
          <cell r="AC3088">
            <v>0</v>
          </cell>
          <cell r="AD3088">
            <v>0</v>
          </cell>
          <cell r="AJ3088">
            <v>0</v>
          </cell>
          <cell r="AK3088">
            <v>0</v>
          </cell>
        </row>
        <row r="3089">
          <cell r="B3089" t="str">
            <v/>
          </cell>
          <cell r="H3089" t="str">
            <v/>
          </cell>
          <cell r="J3089" t="str">
            <v/>
          </cell>
          <cell r="N3089" t="str">
            <v/>
          </cell>
          <cell r="O3089" t="str">
            <v/>
          </cell>
          <cell r="P3089" t="str">
            <v/>
          </cell>
          <cell r="Q3089" t="str">
            <v/>
          </cell>
          <cell r="T3089" t="str">
            <v/>
          </cell>
          <cell r="U3089" t="str">
            <v/>
          </cell>
          <cell r="W3089" t="str">
            <v/>
          </cell>
          <cell r="X3089" t="str">
            <v/>
          </cell>
          <cell r="AB3089">
            <v>0</v>
          </cell>
          <cell r="AC3089">
            <v>0</v>
          </cell>
          <cell r="AD3089">
            <v>0</v>
          </cell>
          <cell r="AJ3089">
            <v>0</v>
          </cell>
          <cell r="AK3089">
            <v>0</v>
          </cell>
        </row>
        <row r="3090">
          <cell r="B3090" t="str">
            <v/>
          </cell>
          <cell r="H3090" t="str">
            <v/>
          </cell>
          <cell r="J3090" t="str">
            <v/>
          </cell>
          <cell r="N3090" t="str">
            <v/>
          </cell>
          <cell r="O3090" t="str">
            <v/>
          </cell>
          <cell r="P3090" t="str">
            <v/>
          </cell>
          <cell r="Q3090" t="str">
            <v/>
          </cell>
          <cell r="T3090" t="str">
            <v/>
          </cell>
          <cell r="U3090" t="str">
            <v/>
          </cell>
          <cell r="W3090" t="str">
            <v/>
          </cell>
          <cell r="X3090" t="str">
            <v/>
          </cell>
          <cell r="AB3090">
            <v>0</v>
          </cell>
          <cell r="AC3090">
            <v>0</v>
          </cell>
          <cell r="AD3090">
            <v>0</v>
          </cell>
          <cell r="AJ3090">
            <v>0</v>
          </cell>
          <cell r="AK3090">
            <v>0</v>
          </cell>
        </row>
        <row r="3091">
          <cell r="B3091" t="str">
            <v/>
          </cell>
          <cell r="H3091" t="str">
            <v/>
          </cell>
          <cell r="J3091" t="str">
            <v/>
          </cell>
          <cell r="N3091" t="str">
            <v/>
          </cell>
          <cell r="O3091" t="str">
            <v/>
          </cell>
          <cell r="P3091" t="str">
            <v/>
          </cell>
          <cell r="Q3091" t="str">
            <v/>
          </cell>
          <cell r="T3091" t="str">
            <v/>
          </cell>
          <cell r="U3091" t="str">
            <v/>
          </cell>
          <cell r="W3091" t="str">
            <v/>
          </cell>
          <cell r="X3091" t="str">
            <v/>
          </cell>
          <cell r="AB3091">
            <v>0</v>
          </cell>
          <cell r="AC3091">
            <v>0</v>
          </cell>
          <cell r="AD3091">
            <v>0</v>
          </cell>
          <cell r="AJ3091">
            <v>0</v>
          </cell>
          <cell r="AK3091">
            <v>0</v>
          </cell>
        </row>
        <row r="3092">
          <cell r="B3092" t="str">
            <v/>
          </cell>
          <cell r="H3092" t="str">
            <v/>
          </cell>
          <cell r="J3092" t="str">
            <v/>
          </cell>
          <cell r="N3092" t="str">
            <v/>
          </cell>
          <cell r="O3092" t="str">
            <v/>
          </cell>
          <cell r="P3092" t="str">
            <v/>
          </cell>
          <cell r="Q3092" t="str">
            <v/>
          </cell>
          <cell r="T3092" t="str">
            <v/>
          </cell>
          <cell r="U3092" t="str">
            <v/>
          </cell>
          <cell r="W3092" t="str">
            <v/>
          </cell>
          <cell r="X3092" t="str">
            <v/>
          </cell>
          <cell r="AB3092">
            <v>0</v>
          </cell>
          <cell r="AC3092">
            <v>0</v>
          </cell>
          <cell r="AD3092">
            <v>0</v>
          </cell>
          <cell r="AJ3092">
            <v>0</v>
          </cell>
          <cell r="AK3092">
            <v>0</v>
          </cell>
        </row>
        <row r="3093">
          <cell r="B3093" t="str">
            <v/>
          </cell>
          <cell r="H3093" t="str">
            <v/>
          </cell>
          <cell r="J3093" t="str">
            <v/>
          </cell>
          <cell r="N3093" t="str">
            <v/>
          </cell>
          <cell r="O3093" t="str">
            <v/>
          </cell>
          <cell r="P3093" t="str">
            <v/>
          </cell>
          <cell r="Q3093" t="str">
            <v/>
          </cell>
          <cell r="T3093" t="str">
            <v/>
          </cell>
          <cell r="U3093" t="str">
            <v/>
          </cell>
          <cell r="W3093" t="str">
            <v/>
          </cell>
          <cell r="X3093" t="str">
            <v/>
          </cell>
          <cell r="AB3093">
            <v>0</v>
          </cell>
          <cell r="AC3093">
            <v>0</v>
          </cell>
          <cell r="AD3093">
            <v>0</v>
          </cell>
          <cell r="AJ3093">
            <v>0</v>
          </cell>
          <cell r="AK3093">
            <v>0</v>
          </cell>
        </row>
        <row r="3094">
          <cell r="B3094" t="str">
            <v/>
          </cell>
          <cell r="H3094" t="str">
            <v/>
          </cell>
          <cell r="J3094" t="str">
            <v/>
          </cell>
          <cell r="N3094" t="str">
            <v/>
          </cell>
          <cell r="O3094" t="str">
            <v/>
          </cell>
          <cell r="P3094" t="str">
            <v/>
          </cell>
          <cell r="Q3094" t="str">
            <v/>
          </cell>
          <cell r="T3094" t="str">
            <v/>
          </cell>
          <cell r="U3094" t="str">
            <v/>
          </cell>
          <cell r="W3094" t="str">
            <v/>
          </cell>
          <cell r="X3094" t="str">
            <v/>
          </cell>
          <cell r="AB3094">
            <v>0</v>
          </cell>
          <cell r="AC3094">
            <v>0</v>
          </cell>
          <cell r="AD3094">
            <v>0</v>
          </cell>
          <cell r="AJ3094">
            <v>0</v>
          </cell>
          <cell r="AK3094">
            <v>0</v>
          </cell>
        </row>
        <row r="3095">
          <cell r="B3095" t="str">
            <v/>
          </cell>
          <cell r="H3095" t="str">
            <v/>
          </cell>
          <cell r="J3095" t="str">
            <v/>
          </cell>
          <cell r="N3095" t="str">
            <v/>
          </cell>
          <cell r="O3095" t="str">
            <v/>
          </cell>
          <cell r="P3095" t="str">
            <v/>
          </cell>
          <cell r="Q3095" t="str">
            <v/>
          </cell>
          <cell r="T3095" t="str">
            <v/>
          </cell>
          <cell r="U3095" t="str">
            <v/>
          </cell>
          <cell r="W3095" t="str">
            <v/>
          </cell>
          <cell r="X3095" t="str">
            <v/>
          </cell>
          <cell r="AB3095">
            <v>0</v>
          </cell>
          <cell r="AC3095">
            <v>0</v>
          </cell>
          <cell r="AD3095">
            <v>0</v>
          </cell>
          <cell r="AJ3095">
            <v>0</v>
          </cell>
          <cell r="AK3095">
            <v>0</v>
          </cell>
        </row>
        <row r="3096">
          <cell r="B3096" t="str">
            <v/>
          </cell>
          <cell r="H3096" t="str">
            <v/>
          </cell>
          <cell r="J3096" t="str">
            <v/>
          </cell>
          <cell r="N3096" t="str">
            <v/>
          </cell>
          <cell r="O3096" t="str">
            <v/>
          </cell>
          <cell r="P3096" t="str">
            <v/>
          </cell>
          <cell r="Q3096" t="str">
            <v/>
          </cell>
          <cell r="T3096" t="str">
            <v/>
          </cell>
          <cell r="U3096" t="str">
            <v/>
          </cell>
          <cell r="W3096" t="str">
            <v/>
          </cell>
          <cell r="X3096" t="str">
            <v/>
          </cell>
          <cell r="AB3096">
            <v>0</v>
          </cell>
          <cell r="AC3096">
            <v>0</v>
          </cell>
          <cell r="AD3096">
            <v>0</v>
          </cell>
          <cell r="AJ3096">
            <v>0</v>
          </cell>
          <cell r="AK3096">
            <v>0</v>
          </cell>
        </row>
        <row r="3097">
          <cell r="B3097" t="str">
            <v/>
          </cell>
          <cell r="H3097" t="str">
            <v/>
          </cell>
          <cell r="J3097" t="str">
            <v/>
          </cell>
          <cell r="N3097" t="str">
            <v/>
          </cell>
          <cell r="O3097" t="str">
            <v/>
          </cell>
          <cell r="P3097" t="str">
            <v/>
          </cell>
          <cell r="Q3097" t="str">
            <v/>
          </cell>
          <cell r="T3097" t="str">
            <v/>
          </cell>
          <cell r="U3097" t="str">
            <v/>
          </cell>
          <cell r="W3097" t="str">
            <v/>
          </cell>
          <cell r="X3097" t="str">
            <v/>
          </cell>
          <cell r="AB3097">
            <v>0</v>
          </cell>
          <cell r="AC3097">
            <v>0</v>
          </cell>
          <cell r="AD3097">
            <v>0</v>
          </cell>
          <cell r="AJ3097">
            <v>0</v>
          </cell>
          <cell r="AK3097">
            <v>0</v>
          </cell>
        </row>
        <row r="3098">
          <cell r="B3098" t="str">
            <v/>
          </cell>
          <cell r="H3098" t="str">
            <v/>
          </cell>
          <cell r="J3098" t="str">
            <v/>
          </cell>
          <cell r="N3098" t="str">
            <v/>
          </cell>
          <cell r="O3098" t="str">
            <v/>
          </cell>
          <cell r="P3098" t="str">
            <v/>
          </cell>
          <cell r="Q3098" t="str">
            <v/>
          </cell>
          <cell r="T3098" t="str">
            <v/>
          </cell>
          <cell r="U3098" t="str">
            <v/>
          </cell>
          <cell r="W3098" t="str">
            <v/>
          </cell>
          <cell r="X3098" t="str">
            <v/>
          </cell>
          <cell r="AB3098">
            <v>0</v>
          </cell>
          <cell r="AC3098">
            <v>0</v>
          </cell>
          <cell r="AD3098">
            <v>0</v>
          </cell>
          <cell r="AJ3098">
            <v>0</v>
          </cell>
          <cell r="AK3098">
            <v>0</v>
          </cell>
        </row>
        <row r="3099">
          <cell r="B3099" t="str">
            <v/>
          </cell>
          <cell r="H3099" t="str">
            <v/>
          </cell>
          <cell r="J3099" t="str">
            <v/>
          </cell>
          <cell r="N3099" t="str">
            <v/>
          </cell>
          <cell r="O3099" t="str">
            <v/>
          </cell>
          <cell r="P3099" t="str">
            <v/>
          </cell>
          <cell r="Q3099" t="str">
            <v/>
          </cell>
          <cell r="T3099" t="str">
            <v/>
          </cell>
          <cell r="U3099" t="str">
            <v/>
          </cell>
          <cell r="W3099" t="str">
            <v/>
          </cell>
          <cell r="X3099" t="str">
            <v/>
          </cell>
          <cell r="AB3099">
            <v>0</v>
          </cell>
          <cell r="AC3099">
            <v>0</v>
          </cell>
          <cell r="AD3099">
            <v>0</v>
          </cell>
          <cell r="AJ3099">
            <v>0</v>
          </cell>
          <cell r="AK3099">
            <v>0</v>
          </cell>
        </row>
        <row r="3100">
          <cell r="B3100" t="str">
            <v/>
          </cell>
          <cell r="H3100" t="str">
            <v/>
          </cell>
          <cell r="J3100" t="str">
            <v/>
          </cell>
          <cell r="N3100" t="str">
            <v/>
          </cell>
          <cell r="O3100" t="str">
            <v/>
          </cell>
          <cell r="P3100" t="str">
            <v/>
          </cell>
          <cell r="Q3100" t="str">
            <v/>
          </cell>
          <cell r="T3100" t="str">
            <v/>
          </cell>
          <cell r="U3100" t="str">
            <v/>
          </cell>
          <cell r="W3100" t="str">
            <v/>
          </cell>
          <cell r="X3100" t="str">
            <v/>
          </cell>
          <cell r="AB3100">
            <v>0</v>
          </cell>
          <cell r="AC3100">
            <v>0</v>
          </cell>
          <cell r="AD3100">
            <v>0</v>
          </cell>
          <cell r="AJ3100">
            <v>0</v>
          </cell>
          <cell r="AK3100">
            <v>0</v>
          </cell>
        </row>
        <row r="3101">
          <cell r="B3101" t="str">
            <v/>
          </cell>
          <cell r="H3101" t="str">
            <v/>
          </cell>
          <cell r="J3101" t="str">
            <v/>
          </cell>
          <cell r="N3101" t="str">
            <v/>
          </cell>
          <cell r="O3101" t="str">
            <v/>
          </cell>
          <cell r="P3101" t="str">
            <v/>
          </cell>
          <cell r="Q3101" t="str">
            <v/>
          </cell>
          <cell r="T3101" t="str">
            <v/>
          </cell>
          <cell r="U3101" t="str">
            <v/>
          </cell>
          <cell r="W3101" t="str">
            <v/>
          </cell>
          <cell r="X3101" t="str">
            <v/>
          </cell>
          <cell r="AB3101">
            <v>0</v>
          </cell>
          <cell r="AC3101">
            <v>0</v>
          </cell>
          <cell r="AD3101">
            <v>0</v>
          </cell>
          <cell r="AJ3101">
            <v>0</v>
          </cell>
          <cell r="AK3101">
            <v>0</v>
          </cell>
        </row>
        <row r="3102">
          <cell r="B3102" t="str">
            <v/>
          </cell>
          <cell r="H3102" t="str">
            <v/>
          </cell>
          <cell r="J3102" t="str">
            <v/>
          </cell>
          <cell r="N3102" t="str">
            <v/>
          </cell>
          <cell r="O3102" t="str">
            <v/>
          </cell>
          <cell r="P3102" t="str">
            <v/>
          </cell>
          <cell r="Q3102" t="str">
            <v/>
          </cell>
          <cell r="T3102" t="str">
            <v/>
          </cell>
          <cell r="U3102" t="str">
            <v/>
          </cell>
          <cell r="W3102" t="str">
            <v/>
          </cell>
          <cell r="X3102" t="str">
            <v/>
          </cell>
          <cell r="AB3102">
            <v>0</v>
          </cell>
          <cell r="AC3102">
            <v>0</v>
          </cell>
          <cell r="AD3102">
            <v>0</v>
          </cell>
          <cell r="AJ3102">
            <v>0</v>
          </cell>
          <cell r="AK3102">
            <v>0</v>
          </cell>
        </row>
        <row r="3103">
          <cell r="B3103" t="str">
            <v/>
          </cell>
          <cell r="H3103" t="str">
            <v/>
          </cell>
          <cell r="J3103" t="str">
            <v/>
          </cell>
          <cell r="N3103" t="str">
            <v/>
          </cell>
          <cell r="O3103" t="str">
            <v/>
          </cell>
          <cell r="P3103" t="str">
            <v/>
          </cell>
          <cell r="Q3103" t="str">
            <v/>
          </cell>
          <cell r="T3103" t="str">
            <v/>
          </cell>
          <cell r="U3103" t="str">
            <v/>
          </cell>
          <cell r="W3103" t="str">
            <v/>
          </cell>
          <cell r="X3103" t="str">
            <v/>
          </cell>
          <cell r="AB3103">
            <v>0</v>
          </cell>
          <cell r="AC3103">
            <v>0</v>
          </cell>
          <cell r="AD3103">
            <v>0</v>
          </cell>
          <cell r="AJ3103">
            <v>0</v>
          </cell>
          <cell r="AK3103">
            <v>0</v>
          </cell>
        </row>
        <row r="3104">
          <cell r="B3104" t="str">
            <v/>
          </cell>
          <cell r="H3104" t="str">
            <v/>
          </cell>
          <cell r="J3104" t="str">
            <v/>
          </cell>
          <cell r="N3104" t="str">
            <v/>
          </cell>
          <cell r="O3104" t="str">
            <v/>
          </cell>
          <cell r="P3104" t="str">
            <v/>
          </cell>
          <cell r="Q3104" t="str">
            <v/>
          </cell>
          <cell r="T3104" t="str">
            <v/>
          </cell>
          <cell r="U3104" t="str">
            <v/>
          </cell>
          <cell r="W3104" t="str">
            <v/>
          </cell>
          <cell r="X3104" t="str">
            <v/>
          </cell>
          <cell r="AB3104">
            <v>0</v>
          </cell>
          <cell r="AC3104">
            <v>0</v>
          </cell>
          <cell r="AD3104">
            <v>0</v>
          </cell>
          <cell r="AJ3104">
            <v>0</v>
          </cell>
          <cell r="AK3104">
            <v>0</v>
          </cell>
        </row>
        <row r="3105">
          <cell r="B3105" t="str">
            <v/>
          </cell>
          <cell r="H3105" t="str">
            <v/>
          </cell>
          <cell r="J3105" t="str">
            <v/>
          </cell>
          <cell r="N3105" t="str">
            <v/>
          </cell>
          <cell r="O3105" t="str">
            <v/>
          </cell>
          <cell r="P3105" t="str">
            <v/>
          </cell>
          <cell r="Q3105" t="str">
            <v/>
          </cell>
          <cell r="T3105" t="str">
            <v/>
          </cell>
          <cell r="U3105" t="str">
            <v/>
          </cell>
          <cell r="W3105" t="str">
            <v/>
          </cell>
          <cell r="X3105" t="str">
            <v/>
          </cell>
          <cell r="AB3105">
            <v>0</v>
          </cell>
          <cell r="AC3105">
            <v>0</v>
          </cell>
          <cell r="AD3105">
            <v>0</v>
          </cell>
          <cell r="AJ3105">
            <v>0</v>
          </cell>
          <cell r="AK3105">
            <v>0</v>
          </cell>
        </row>
        <row r="3106">
          <cell r="B3106" t="str">
            <v/>
          </cell>
          <cell r="H3106" t="str">
            <v/>
          </cell>
          <cell r="J3106" t="str">
            <v/>
          </cell>
          <cell r="N3106" t="str">
            <v/>
          </cell>
          <cell r="O3106" t="str">
            <v/>
          </cell>
          <cell r="P3106" t="str">
            <v/>
          </cell>
          <cell r="Q3106" t="str">
            <v/>
          </cell>
          <cell r="T3106" t="str">
            <v/>
          </cell>
          <cell r="U3106" t="str">
            <v/>
          </cell>
          <cell r="W3106" t="str">
            <v/>
          </cell>
          <cell r="X3106" t="str">
            <v/>
          </cell>
          <cell r="AB3106">
            <v>0</v>
          </cell>
          <cell r="AC3106">
            <v>0</v>
          </cell>
          <cell r="AD3106">
            <v>0</v>
          </cell>
          <cell r="AJ3106">
            <v>0</v>
          </cell>
          <cell r="AK3106">
            <v>0</v>
          </cell>
        </row>
        <row r="3107">
          <cell r="B3107" t="str">
            <v/>
          </cell>
          <cell r="H3107" t="str">
            <v/>
          </cell>
          <cell r="J3107" t="str">
            <v/>
          </cell>
          <cell r="N3107" t="str">
            <v/>
          </cell>
          <cell r="O3107" t="str">
            <v/>
          </cell>
          <cell r="P3107" t="str">
            <v/>
          </cell>
          <cell r="Q3107" t="str">
            <v/>
          </cell>
          <cell r="T3107" t="str">
            <v/>
          </cell>
          <cell r="U3107" t="str">
            <v/>
          </cell>
          <cell r="W3107" t="str">
            <v/>
          </cell>
          <cell r="X3107" t="str">
            <v/>
          </cell>
          <cell r="AB3107">
            <v>0</v>
          </cell>
          <cell r="AC3107">
            <v>0</v>
          </cell>
          <cell r="AD3107">
            <v>0</v>
          </cell>
          <cell r="AJ3107">
            <v>0</v>
          </cell>
          <cell r="AK3107">
            <v>0</v>
          </cell>
        </row>
        <row r="3108">
          <cell r="B3108" t="str">
            <v/>
          </cell>
          <cell r="H3108" t="str">
            <v/>
          </cell>
          <cell r="J3108" t="str">
            <v/>
          </cell>
          <cell r="N3108" t="str">
            <v/>
          </cell>
          <cell r="O3108" t="str">
            <v/>
          </cell>
          <cell r="P3108" t="str">
            <v/>
          </cell>
          <cell r="Q3108" t="str">
            <v/>
          </cell>
          <cell r="T3108" t="str">
            <v/>
          </cell>
          <cell r="U3108" t="str">
            <v/>
          </cell>
          <cell r="W3108" t="str">
            <v/>
          </cell>
          <cell r="X3108" t="str">
            <v/>
          </cell>
          <cell r="AB3108">
            <v>0</v>
          </cell>
          <cell r="AC3108">
            <v>0</v>
          </cell>
          <cell r="AD3108">
            <v>0</v>
          </cell>
          <cell r="AJ3108">
            <v>0</v>
          </cell>
          <cell r="AK3108">
            <v>0</v>
          </cell>
        </row>
        <row r="3109">
          <cell r="B3109" t="str">
            <v/>
          </cell>
          <cell r="H3109" t="str">
            <v/>
          </cell>
          <cell r="J3109" t="str">
            <v/>
          </cell>
          <cell r="N3109" t="str">
            <v/>
          </cell>
          <cell r="O3109" t="str">
            <v/>
          </cell>
          <cell r="P3109" t="str">
            <v/>
          </cell>
          <cell r="Q3109" t="str">
            <v/>
          </cell>
          <cell r="T3109" t="str">
            <v/>
          </cell>
          <cell r="U3109" t="str">
            <v/>
          </cell>
          <cell r="W3109" t="str">
            <v/>
          </cell>
          <cell r="X3109" t="str">
            <v/>
          </cell>
          <cell r="AB3109">
            <v>0</v>
          </cell>
          <cell r="AC3109">
            <v>0</v>
          </cell>
          <cell r="AD3109">
            <v>0</v>
          </cell>
          <cell r="AJ3109">
            <v>0</v>
          </cell>
          <cell r="AK3109">
            <v>0</v>
          </cell>
        </row>
        <row r="3110">
          <cell r="B3110" t="str">
            <v/>
          </cell>
          <cell r="H3110" t="str">
            <v/>
          </cell>
          <cell r="J3110" t="str">
            <v/>
          </cell>
          <cell r="N3110" t="str">
            <v/>
          </cell>
          <cell r="O3110" t="str">
            <v/>
          </cell>
          <cell r="P3110" t="str">
            <v/>
          </cell>
          <cell r="Q3110" t="str">
            <v/>
          </cell>
          <cell r="T3110" t="str">
            <v/>
          </cell>
          <cell r="U3110" t="str">
            <v/>
          </cell>
          <cell r="W3110" t="str">
            <v/>
          </cell>
          <cell r="X3110" t="str">
            <v/>
          </cell>
          <cell r="AB3110">
            <v>0</v>
          </cell>
          <cell r="AC3110">
            <v>0</v>
          </cell>
          <cell r="AD3110">
            <v>0</v>
          </cell>
          <cell r="AJ3110">
            <v>0</v>
          </cell>
          <cell r="AK3110">
            <v>0</v>
          </cell>
        </row>
        <row r="3111">
          <cell r="B3111" t="str">
            <v/>
          </cell>
          <cell r="H3111" t="str">
            <v/>
          </cell>
          <cell r="J3111" t="str">
            <v/>
          </cell>
          <cell r="N3111" t="str">
            <v/>
          </cell>
          <cell r="O3111" t="str">
            <v/>
          </cell>
          <cell r="P3111" t="str">
            <v/>
          </cell>
          <cell r="Q3111" t="str">
            <v/>
          </cell>
          <cell r="T3111" t="str">
            <v/>
          </cell>
          <cell r="U3111" t="str">
            <v/>
          </cell>
          <cell r="W3111" t="str">
            <v/>
          </cell>
          <cell r="X3111" t="str">
            <v/>
          </cell>
          <cell r="AB3111">
            <v>0</v>
          </cell>
          <cell r="AC3111">
            <v>0</v>
          </cell>
          <cell r="AD3111">
            <v>0</v>
          </cell>
          <cell r="AJ3111">
            <v>0</v>
          </cell>
          <cell r="AK3111">
            <v>0</v>
          </cell>
        </row>
        <row r="3112">
          <cell r="B3112" t="str">
            <v/>
          </cell>
          <cell r="H3112" t="str">
            <v/>
          </cell>
          <cell r="J3112" t="str">
            <v/>
          </cell>
          <cell r="N3112" t="str">
            <v/>
          </cell>
          <cell r="O3112" t="str">
            <v/>
          </cell>
          <cell r="P3112" t="str">
            <v/>
          </cell>
          <cell r="Q3112" t="str">
            <v/>
          </cell>
          <cell r="T3112" t="str">
            <v/>
          </cell>
          <cell r="U3112" t="str">
            <v/>
          </cell>
          <cell r="W3112" t="str">
            <v/>
          </cell>
          <cell r="X3112" t="str">
            <v/>
          </cell>
          <cell r="AB3112">
            <v>0</v>
          </cell>
          <cell r="AC3112">
            <v>0</v>
          </cell>
          <cell r="AD3112">
            <v>0</v>
          </cell>
          <cell r="AJ3112">
            <v>0</v>
          </cell>
          <cell r="AK3112">
            <v>0</v>
          </cell>
        </row>
        <row r="3113">
          <cell r="B3113" t="str">
            <v/>
          </cell>
          <cell r="H3113" t="str">
            <v/>
          </cell>
          <cell r="J3113" t="str">
            <v/>
          </cell>
          <cell r="N3113" t="str">
            <v/>
          </cell>
          <cell r="O3113" t="str">
            <v/>
          </cell>
          <cell r="P3113" t="str">
            <v/>
          </cell>
          <cell r="Q3113" t="str">
            <v/>
          </cell>
          <cell r="T3113" t="str">
            <v/>
          </cell>
          <cell r="U3113" t="str">
            <v/>
          </cell>
          <cell r="W3113" t="str">
            <v/>
          </cell>
          <cell r="X3113" t="str">
            <v/>
          </cell>
          <cell r="AB3113">
            <v>0</v>
          </cell>
          <cell r="AC3113">
            <v>0</v>
          </cell>
          <cell r="AD3113">
            <v>0</v>
          </cell>
          <cell r="AJ3113">
            <v>0</v>
          </cell>
          <cell r="AK3113">
            <v>0</v>
          </cell>
        </row>
        <row r="3114">
          <cell r="B3114" t="str">
            <v/>
          </cell>
          <cell r="H3114" t="str">
            <v/>
          </cell>
          <cell r="J3114" t="str">
            <v/>
          </cell>
          <cell r="N3114" t="str">
            <v/>
          </cell>
          <cell r="O3114" t="str">
            <v/>
          </cell>
          <cell r="P3114" t="str">
            <v/>
          </cell>
          <cell r="Q3114" t="str">
            <v/>
          </cell>
          <cell r="T3114" t="str">
            <v/>
          </cell>
          <cell r="U3114" t="str">
            <v/>
          </cell>
          <cell r="W3114" t="str">
            <v/>
          </cell>
          <cell r="X3114" t="str">
            <v/>
          </cell>
          <cell r="AB3114">
            <v>0</v>
          </cell>
          <cell r="AC3114">
            <v>0</v>
          </cell>
          <cell r="AD3114">
            <v>0</v>
          </cell>
          <cell r="AJ3114">
            <v>0</v>
          </cell>
          <cell r="AK3114">
            <v>0</v>
          </cell>
        </row>
        <row r="3115">
          <cell r="B3115" t="str">
            <v/>
          </cell>
          <cell r="H3115" t="str">
            <v/>
          </cell>
          <cell r="J3115" t="str">
            <v/>
          </cell>
          <cell r="N3115" t="str">
            <v/>
          </cell>
          <cell r="O3115" t="str">
            <v/>
          </cell>
          <cell r="P3115" t="str">
            <v/>
          </cell>
          <cell r="Q3115" t="str">
            <v/>
          </cell>
          <cell r="T3115" t="str">
            <v/>
          </cell>
          <cell r="U3115" t="str">
            <v/>
          </cell>
          <cell r="W3115" t="str">
            <v/>
          </cell>
          <cell r="X3115" t="str">
            <v/>
          </cell>
          <cell r="AB3115">
            <v>0</v>
          </cell>
          <cell r="AC3115">
            <v>0</v>
          </cell>
          <cell r="AD3115">
            <v>0</v>
          </cell>
          <cell r="AJ3115">
            <v>0</v>
          </cell>
          <cell r="AK3115">
            <v>0</v>
          </cell>
        </row>
        <row r="3116">
          <cell r="B3116" t="str">
            <v/>
          </cell>
          <cell r="H3116" t="str">
            <v/>
          </cell>
          <cell r="J3116" t="str">
            <v/>
          </cell>
          <cell r="N3116" t="str">
            <v/>
          </cell>
          <cell r="O3116" t="str">
            <v/>
          </cell>
          <cell r="P3116" t="str">
            <v/>
          </cell>
          <cell r="Q3116" t="str">
            <v/>
          </cell>
          <cell r="T3116" t="str">
            <v/>
          </cell>
          <cell r="U3116" t="str">
            <v/>
          </cell>
          <cell r="W3116" t="str">
            <v/>
          </cell>
          <cell r="X3116" t="str">
            <v/>
          </cell>
          <cell r="AB3116">
            <v>0</v>
          </cell>
          <cell r="AC3116">
            <v>0</v>
          </cell>
          <cell r="AD3116">
            <v>0</v>
          </cell>
          <cell r="AJ3116">
            <v>0</v>
          </cell>
          <cell r="AK3116">
            <v>0</v>
          </cell>
        </row>
        <row r="3117">
          <cell r="B3117" t="str">
            <v/>
          </cell>
          <cell r="H3117" t="str">
            <v/>
          </cell>
          <cell r="J3117" t="str">
            <v/>
          </cell>
          <cell r="N3117" t="str">
            <v/>
          </cell>
          <cell r="O3117" t="str">
            <v/>
          </cell>
          <cell r="P3117" t="str">
            <v/>
          </cell>
          <cell r="Q3117" t="str">
            <v/>
          </cell>
          <cell r="T3117" t="str">
            <v/>
          </cell>
          <cell r="U3117" t="str">
            <v/>
          </cell>
          <cell r="W3117" t="str">
            <v/>
          </cell>
          <cell r="X3117" t="str">
            <v/>
          </cell>
          <cell r="AB3117">
            <v>0</v>
          </cell>
          <cell r="AC3117">
            <v>0</v>
          </cell>
          <cell r="AD3117">
            <v>0</v>
          </cell>
          <cell r="AJ3117">
            <v>0</v>
          </cell>
          <cell r="AK3117">
            <v>0</v>
          </cell>
        </row>
        <row r="3118">
          <cell r="B3118" t="str">
            <v/>
          </cell>
          <cell r="H3118" t="str">
            <v/>
          </cell>
          <cell r="J3118" t="str">
            <v/>
          </cell>
          <cell r="N3118" t="str">
            <v/>
          </cell>
          <cell r="O3118" t="str">
            <v/>
          </cell>
          <cell r="P3118" t="str">
            <v/>
          </cell>
          <cell r="Q3118" t="str">
            <v/>
          </cell>
          <cell r="T3118" t="str">
            <v/>
          </cell>
          <cell r="U3118" t="str">
            <v/>
          </cell>
          <cell r="W3118" t="str">
            <v/>
          </cell>
          <cell r="X3118" t="str">
            <v/>
          </cell>
          <cell r="AB3118">
            <v>0</v>
          </cell>
          <cell r="AC3118">
            <v>0</v>
          </cell>
          <cell r="AD3118">
            <v>0</v>
          </cell>
          <cell r="AJ3118">
            <v>0</v>
          </cell>
          <cell r="AK3118">
            <v>0</v>
          </cell>
        </row>
        <row r="3119">
          <cell r="B3119" t="str">
            <v/>
          </cell>
          <cell r="H3119" t="str">
            <v/>
          </cell>
          <cell r="J3119" t="str">
            <v/>
          </cell>
          <cell r="N3119" t="str">
            <v/>
          </cell>
          <cell r="O3119" t="str">
            <v/>
          </cell>
          <cell r="P3119" t="str">
            <v/>
          </cell>
          <cell r="Q3119" t="str">
            <v/>
          </cell>
          <cell r="T3119" t="str">
            <v/>
          </cell>
          <cell r="U3119" t="str">
            <v/>
          </cell>
          <cell r="W3119" t="str">
            <v/>
          </cell>
          <cell r="X3119" t="str">
            <v/>
          </cell>
          <cell r="AB3119">
            <v>0</v>
          </cell>
          <cell r="AC3119">
            <v>0</v>
          </cell>
          <cell r="AD3119">
            <v>0</v>
          </cell>
          <cell r="AJ3119">
            <v>0</v>
          </cell>
          <cell r="AK3119">
            <v>0</v>
          </cell>
        </row>
        <row r="3120">
          <cell r="B3120" t="str">
            <v/>
          </cell>
          <cell r="H3120" t="str">
            <v/>
          </cell>
          <cell r="J3120" t="str">
            <v/>
          </cell>
          <cell r="N3120" t="str">
            <v/>
          </cell>
          <cell r="O3120" t="str">
            <v/>
          </cell>
          <cell r="P3120" t="str">
            <v/>
          </cell>
          <cell r="Q3120" t="str">
            <v/>
          </cell>
          <cell r="T3120" t="str">
            <v/>
          </cell>
          <cell r="U3120" t="str">
            <v/>
          </cell>
          <cell r="W3120" t="str">
            <v/>
          </cell>
          <cell r="X3120" t="str">
            <v/>
          </cell>
          <cell r="AB3120">
            <v>0</v>
          </cell>
          <cell r="AC3120">
            <v>0</v>
          </cell>
          <cell r="AD3120">
            <v>0</v>
          </cell>
          <cell r="AJ3120">
            <v>0</v>
          </cell>
          <cell r="AK3120">
            <v>0</v>
          </cell>
        </row>
        <row r="3121">
          <cell r="B3121" t="str">
            <v/>
          </cell>
          <cell r="H3121" t="str">
            <v/>
          </cell>
          <cell r="J3121" t="str">
            <v/>
          </cell>
          <cell r="N3121" t="str">
            <v/>
          </cell>
          <cell r="O3121" t="str">
            <v/>
          </cell>
          <cell r="P3121" t="str">
            <v/>
          </cell>
          <cell r="Q3121" t="str">
            <v/>
          </cell>
          <cell r="T3121" t="str">
            <v/>
          </cell>
          <cell r="U3121" t="str">
            <v/>
          </cell>
          <cell r="W3121" t="str">
            <v/>
          </cell>
          <cell r="X3121" t="str">
            <v/>
          </cell>
          <cell r="AB3121">
            <v>0</v>
          </cell>
          <cell r="AC3121">
            <v>0</v>
          </cell>
          <cell r="AD3121">
            <v>0</v>
          </cell>
          <cell r="AJ3121">
            <v>0</v>
          </cell>
          <cell r="AK3121">
            <v>0</v>
          </cell>
        </row>
        <row r="3122">
          <cell r="B3122" t="str">
            <v/>
          </cell>
          <cell r="H3122" t="str">
            <v/>
          </cell>
          <cell r="J3122" t="str">
            <v/>
          </cell>
          <cell r="N3122" t="str">
            <v/>
          </cell>
          <cell r="O3122" t="str">
            <v/>
          </cell>
          <cell r="P3122" t="str">
            <v/>
          </cell>
          <cell r="Q3122" t="str">
            <v/>
          </cell>
          <cell r="T3122" t="str">
            <v/>
          </cell>
          <cell r="U3122" t="str">
            <v/>
          </cell>
          <cell r="W3122" t="str">
            <v/>
          </cell>
          <cell r="X3122" t="str">
            <v/>
          </cell>
          <cell r="AB3122">
            <v>0</v>
          </cell>
          <cell r="AC3122">
            <v>0</v>
          </cell>
          <cell r="AD3122">
            <v>0</v>
          </cell>
          <cell r="AJ3122">
            <v>0</v>
          </cell>
          <cell r="AK3122">
            <v>0</v>
          </cell>
        </row>
        <row r="3123">
          <cell r="B3123" t="str">
            <v/>
          </cell>
          <cell r="H3123" t="str">
            <v/>
          </cell>
          <cell r="J3123" t="str">
            <v/>
          </cell>
          <cell r="N3123" t="str">
            <v/>
          </cell>
          <cell r="O3123" t="str">
            <v/>
          </cell>
          <cell r="P3123" t="str">
            <v/>
          </cell>
          <cell r="Q3123" t="str">
            <v/>
          </cell>
          <cell r="T3123" t="str">
            <v/>
          </cell>
          <cell r="U3123" t="str">
            <v/>
          </cell>
          <cell r="W3123" t="str">
            <v/>
          </cell>
          <cell r="X3123" t="str">
            <v/>
          </cell>
          <cell r="AB3123">
            <v>0</v>
          </cell>
          <cell r="AC3123">
            <v>0</v>
          </cell>
          <cell r="AD3123">
            <v>0</v>
          </cell>
          <cell r="AJ3123">
            <v>0</v>
          </cell>
          <cell r="AK3123">
            <v>0</v>
          </cell>
        </row>
        <row r="3124">
          <cell r="B3124" t="str">
            <v/>
          </cell>
          <cell r="H3124" t="str">
            <v/>
          </cell>
          <cell r="J3124" t="str">
            <v/>
          </cell>
          <cell r="N3124" t="str">
            <v/>
          </cell>
          <cell r="O3124" t="str">
            <v/>
          </cell>
          <cell r="P3124" t="str">
            <v/>
          </cell>
          <cell r="Q3124" t="str">
            <v/>
          </cell>
          <cell r="T3124" t="str">
            <v/>
          </cell>
          <cell r="U3124" t="str">
            <v/>
          </cell>
          <cell r="W3124" t="str">
            <v/>
          </cell>
          <cell r="X3124" t="str">
            <v/>
          </cell>
          <cell r="AB3124">
            <v>0</v>
          </cell>
          <cell r="AC3124">
            <v>0</v>
          </cell>
          <cell r="AD3124">
            <v>0</v>
          </cell>
          <cell r="AJ3124">
            <v>0</v>
          </cell>
          <cell r="AK3124">
            <v>0</v>
          </cell>
        </row>
        <row r="3125">
          <cell r="B3125" t="str">
            <v/>
          </cell>
          <cell r="H3125" t="str">
            <v/>
          </cell>
          <cell r="J3125" t="str">
            <v/>
          </cell>
          <cell r="N3125" t="str">
            <v/>
          </cell>
          <cell r="O3125" t="str">
            <v/>
          </cell>
          <cell r="P3125" t="str">
            <v/>
          </cell>
          <cell r="Q3125" t="str">
            <v/>
          </cell>
          <cell r="T3125" t="str">
            <v/>
          </cell>
          <cell r="U3125" t="str">
            <v/>
          </cell>
          <cell r="W3125" t="str">
            <v/>
          </cell>
          <cell r="X3125" t="str">
            <v/>
          </cell>
          <cell r="AB3125">
            <v>0</v>
          </cell>
          <cell r="AC3125">
            <v>0</v>
          </cell>
          <cell r="AD3125">
            <v>0</v>
          </cell>
          <cell r="AJ3125">
            <v>0</v>
          </cell>
          <cell r="AK3125">
            <v>0</v>
          </cell>
        </row>
        <row r="3126">
          <cell r="B3126" t="str">
            <v/>
          </cell>
          <cell r="H3126" t="str">
            <v/>
          </cell>
          <cell r="J3126" t="str">
            <v/>
          </cell>
          <cell r="N3126" t="str">
            <v/>
          </cell>
          <cell r="O3126" t="str">
            <v/>
          </cell>
          <cell r="P3126" t="str">
            <v/>
          </cell>
          <cell r="Q3126" t="str">
            <v/>
          </cell>
          <cell r="T3126" t="str">
            <v/>
          </cell>
          <cell r="U3126" t="str">
            <v/>
          </cell>
          <cell r="W3126" t="str">
            <v/>
          </cell>
          <cell r="X3126" t="str">
            <v/>
          </cell>
          <cell r="AB3126">
            <v>0</v>
          </cell>
          <cell r="AC3126">
            <v>0</v>
          </cell>
          <cell r="AD3126">
            <v>0</v>
          </cell>
          <cell r="AJ3126">
            <v>0</v>
          </cell>
          <cell r="AK3126">
            <v>0</v>
          </cell>
        </row>
        <row r="3127">
          <cell r="B3127" t="str">
            <v/>
          </cell>
          <cell r="H3127" t="str">
            <v/>
          </cell>
          <cell r="J3127" t="str">
            <v/>
          </cell>
          <cell r="N3127" t="str">
            <v/>
          </cell>
          <cell r="O3127" t="str">
            <v/>
          </cell>
          <cell r="P3127" t="str">
            <v/>
          </cell>
          <cell r="Q3127" t="str">
            <v/>
          </cell>
          <cell r="T3127" t="str">
            <v/>
          </cell>
          <cell r="U3127" t="str">
            <v/>
          </cell>
          <cell r="W3127" t="str">
            <v/>
          </cell>
          <cell r="X3127" t="str">
            <v/>
          </cell>
          <cell r="AB3127">
            <v>0</v>
          </cell>
          <cell r="AC3127">
            <v>0</v>
          </cell>
          <cell r="AD3127">
            <v>0</v>
          </cell>
          <cell r="AJ3127">
            <v>0</v>
          </cell>
          <cell r="AK3127">
            <v>0</v>
          </cell>
        </row>
        <row r="3128">
          <cell r="B3128" t="str">
            <v/>
          </cell>
          <cell r="H3128" t="str">
            <v/>
          </cell>
          <cell r="J3128" t="str">
            <v/>
          </cell>
          <cell r="N3128" t="str">
            <v/>
          </cell>
          <cell r="O3128" t="str">
            <v/>
          </cell>
          <cell r="P3128" t="str">
            <v/>
          </cell>
          <cell r="Q3128" t="str">
            <v/>
          </cell>
          <cell r="T3128" t="str">
            <v/>
          </cell>
          <cell r="U3128" t="str">
            <v/>
          </cell>
          <cell r="W3128" t="str">
            <v/>
          </cell>
          <cell r="X3128" t="str">
            <v/>
          </cell>
          <cell r="AB3128">
            <v>0</v>
          </cell>
          <cell r="AC3128">
            <v>0</v>
          </cell>
          <cell r="AD3128">
            <v>0</v>
          </cell>
          <cell r="AJ3128">
            <v>0</v>
          </cell>
          <cell r="AK3128">
            <v>0</v>
          </cell>
        </row>
        <row r="3129">
          <cell r="B3129" t="str">
            <v/>
          </cell>
          <cell r="H3129" t="str">
            <v/>
          </cell>
          <cell r="J3129" t="str">
            <v/>
          </cell>
          <cell r="N3129" t="str">
            <v/>
          </cell>
          <cell r="O3129" t="str">
            <v/>
          </cell>
          <cell r="P3129" t="str">
            <v/>
          </cell>
          <cell r="Q3129" t="str">
            <v/>
          </cell>
          <cell r="T3129" t="str">
            <v/>
          </cell>
          <cell r="U3129" t="str">
            <v/>
          </cell>
          <cell r="W3129" t="str">
            <v/>
          </cell>
          <cell r="X3129" t="str">
            <v/>
          </cell>
          <cell r="AB3129">
            <v>0</v>
          </cell>
          <cell r="AC3129">
            <v>0</v>
          </cell>
          <cell r="AD3129">
            <v>0</v>
          </cell>
          <cell r="AJ3129">
            <v>0</v>
          </cell>
          <cell r="AK3129">
            <v>0</v>
          </cell>
        </row>
        <row r="3130">
          <cell r="B3130" t="str">
            <v/>
          </cell>
          <cell r="H3130" t="str">
            <v/>
          </cell>
          <cell r="J3130" t="str">
            <v/>
          </cell>
          <cell r="N3130" t="str">
            <v/>
          </cell>
          <cell r="O3130" t="str">
            <v/>
          </cell>
          <cell r="P3130" t="str">
            <v/>
          </cell>
          <cell r="Q3130" t="str">
            <v/>
          </cell>
          <cell r="T3130" t="str">
            <v/>
          </cell>
          <cell r="U3130" t="str">
            <v/>
          </cell>
          <cell r="W3130" t="str">
            <v/>
          </cell>
          <cell r="X3130" t="str">
            <v/>
          </cell>
          <cell r="AB3130">
            <v>0</v>
          </cell>
          <cell r="AC3130">
            <v>0</v>
          </cell>
          <cell r="AD3130">
            <v>0</v>
          </cell>
          <cell r="AJ3130">
            <v>0</v>
          </cell>
          <cell r="AK3130">
            <v>0</v>
          </cell>
        </row>
        <row r="3131">
          <cell r="B3131" t="str">
            <v/>
          </cell>
          <cell r="H3131" t="str">
            <v/>
          </cell>
          <cell r="J3131" t="str">
            <v/>
          </cell>
          <cell r="N3131" t="str">
            <v/>
          </cell>
          <cell r="O3131" t="str">
            <v/>
          </cell>
          <cell r="P3131" t="str">
            <v/>
          </cell>
          <cell r="Q3131" t="str">
            <v/>
          </cell>
          <cell r="T3131" t="str">
            <v/>
          </cell>
          <cell r="U3131" t="str">
            <v/>
          </cell>
          <cell r="W3131" t="str">
            <v/>
          </cell>
          <cell r="X3131" t="str">
            <v/>
          </cell>
          <cell r="AB3131">
            <v>0</v>
          </cell>
          <cell r="AC3131">
            <v>0</v>
          </cell>
          <cell r="AD3131">
            <v>0</v>
          </cell>
          <cell r="AJ3131">
            <v>0</v>
          </cell>
          <cell r="AK3131">
            <v>0</v>
          </cell>
        </row>
        <row r="3132">
          <cell r="B3132" t="str">
            <v/>
          </cell>
          <cell r="H3132" t="str">
            <v/>
          </cell>
          <cell r="J3132" t="str">
            <v/>
          </cell>
          <cell r="N3132" t="str">
            <v/>
          </cell>
          <cell r="O3132" t="str">
            <v/>
          </cell>
          <cell r="P3132" t="str">
            <v/>
          </cell>
          <cell r="Q3132" t="str">
            <v/>
          </cell>
          <cell r="T3132" t="str">
            <v/>
          </cell>
          <cell r="U3132" t="str">
            <v/>
          </cell>
          <cell r="W3132" t="str">
            <v/>
          </cell>
          <cell r="X3132" t="str">
            <v/>
          </cell>
          <cell r="AB3132">
            <v>0</v>
          </cell>
          <cell r="AC3132">
            <v>0</v>
          </cell>
          <cell r="AD3132">
            <v>0</v>
          </cell>
          <cell r="AJ3132">
            <v>0</v>
          </cell>
          <cell r="AK3132">
            <v>0</v>
          </cell>
        </row>
        <row r="3133">
          <cell r="B3133" t="str">
            <v/>
          </cell>
          <cell r="H3133" t="str">
            <v/>
          </cell>
          <cell r="J3133" t="str">
            <v/>
          </cell>
          <cell r="N3133" t="str">
            <v/>
          </cell>
          <cell r="O3133" t="str">
            <v/>
          </cell>
          <cell r="P3133" t="str">
            <v/>
          </cell>
          <cell r="Q3133" t="str">
            <v/>
          </cell>
          <cell r="T3133" t="str">
            <v/>
          </cell>
          <cell r="U3133" t="str">
            <v/>
          </cell>
          <cell r="W3133" t="str">
            <v/>
          </cell>
          <cell r="X3133" t="str">
            <v/>
          </cell>
          <cell r="AB3133">
            <v>0</v>
          </cell>
          <cell r="AC3133">
            <v>0</v>
          </cell>
          <cell r="AD3133">
            <v>0</v>
          </cell>
          <cell r="AJ3133">
            <v>0</v>
          </cell>
          <cell r="AK3133">
            <v>0</v>
          </cell>
        </row>
        <row r="3134">
          <cell r="B3134" t="str">
            <v/>
          </cell>
          <cell r="H3134" t="str">
            <v/>
          </cell>
          <cell r="J3134" t="str">
            <v/>
          </cell>
          <cell r="N3134" t="str">
            <v/>
          </cell>
          <cell r="O3134" t="str">
            <v/>
          </cell>
          <cell r="P3134" t="str">
            <v/>
          </cell>
          <cell r="Q3134" t="str">
            <v/>
          </cell>
          <cell r="T3134" t="str">
            <v/>
          </cell>
          <cell r="U3134" t="str">
            <v/>
          </cell>
          <cell r="W3134" t="str">
            <v/>
          </cell>
          <cell r="X3134" t="str">
            <v/>
          </cell>
          <cell r="AB3134">
            <v>0</v>
          </cell>
          <cell r="AC3134">
            <v>0</v>
          </cell>
          <cell r="AD3134">
            <v>0</v>
          </cell>
          <cell r="AJ3134">
            <v>0</v>
          </cell>
          <cell r="AK3134">
            <v>0</v>
          </cell>
        </row>
        <row r="3135">
          <cell r="B3135" t="str">
            <v/>
          </cell>
          <cell r="H3135" t="str">
            <v/>
          </cell>
          <cell r="J3135" t="str">
            <v/>
          </cell>
          <cell r="N3135" t="str">
            <v/>
          </cell>
          <cell r="O3135" t="str">
            <v/>
          </cell>
          <cell r="P3135" t="str">
            <v/>
          </cell>
          <cell r="Q3135" t="str">
            <v/>
          </cell>
          <cell r="T3135" t="str">
            <v/>
          </cell>
          <cell r="U3135" t="str">
            <v/>
          </cell>
          <cell r="W3135" t="str">
            <v/>
          </cell>
          <cell r="X3135" t="str">
            <v/>
          </cell>
          <cell r="AB3135">
            <v>0</v>
          </cell>
          <cell r="AC3135">
            <v>0</v>
          </cell>
          <cell r="AD3135">
            <v>0</v>
          </cell>
          <cell r="AJ3135">
            <v>0</v>
          </cell>
          <cell r="AK3135">
            <v>0</v>
          </cell>
        </row>
        <row r="3136">
          <cell r="B3136" t="str">
            <v/>
          </cell>
          <cell r="H3136" t="str">
            <v/>
          </cell>
          <cell r="J3136" t="str">
            <v/>
          </cell>
          <cell r="N3136" t="str">
            <v/>
          </cell>
          <cell r="O3136" t="str">
            <v/>
          </cell>
          <cell r="P3136" t="str">
            <v/>
          </cell>
          <cell r="Q3136" t="str">
            <v/>
          </cell>
          <cell r="T3136" t="str">
            <v/>
          </cell>
          <cell r="U3136" t="str">
            <v/>
          </cell>
          <cell r="W3136" t="str">
            <v/>
          </cell>
          <cell r="X3136" t="str">
            <v/>
          </cell>
          <cell r="AB3136">
            <v>0</v>
          </cell>
          <cell r="AC3136">
            <v>0</v>
          </cell>
          <cell r="AD3136">
            <v>0</v>
          </cell>
          <cell r="AJ3136">
            <v>0</v>
          </cell>
          <cell r="AK3136">
            <v>0</v>
          </cell>
        </row>
        <row r="3137">
          <cell r="B3137" t="str">
            <v/>
          </cell>
          <cell r="H3137" t="str">
            <v/>
          </cell>
          <cell r="J3137" t="str">
            <v/>
          </cell>
          <cell r="N3137" t="str">
            <v/>
          </cell>
          <cell r="O3137" t="str">
            <v/>
          </cell>
          <cell r="P3137" t="str">
            <v/>
          </cell>
          <cell r="Q3137" t="str">
            <v/>
          </cell>
          <cell r="T3137" t="str">
            <v/>
          </cell>
          <cell r="U3137" t="str">
            <v/>
          </cell>
          <cell r="W3137" t="str">
            <v/>
          </cell>
          <cell r="X3137" t="str">
            <v/>
          </cell>
          <cell r="AB3137">
            <v>0</v>
          </cell>
          <cell r="AC3137">
            <v>0</v>
          </cell>
          <cell r="AD3137">
            <v>0</v>
          </cell>
          <cell r="AJ3137">
            <v>0</v>
          </cell>
          <cell r="AK3137">
            <v>0</v>
          </cell>
        </row>
        <row r="3138">
          <cell r="B3138" t="str">
            <v/>
          </cell>
          <cell r="H3138" t="str">
            <v/>
          </cell>
          <cell r="J3138" t="str">
            <v/>
          </cell>
          <cell r="N3138" t="str">
            <v/>
          </cell>
          <cell r="O3138" t="str">
            <v/>
          </cell>
          <cell r="P3138" t="str">
            <v/>
          </cell>
          <cell r="Q3138" t="str">
            <v/>
          </cell>
          <cell r="T3138" t="str">
            <v/>
          </cell>
          <cell r="U3138" t="str">
            <v/>
          </cell>
          <cell r="W3138" t="str">
            <v/>
          </cell>
          <cell r="X3138" t="str">
            <v/>
          </cell>
          <cell r="AB3138">
            <v>0</v>
          </cell>
          <cell r="AC3138">
            <v>0</v>
          </cell>
          <cell r="AD3138">
            <v>0</v>
          </cell>
          <cell r="AJ3138">
            <v>0</v>
          </cell>
          <cell r="AK3138">
            <v>0</v>
          </cell>
        </row>
        <row r="3139">
          <cell r="B3139" t="str">
            <v/>
          </cell>
          <cell r="H3139" t="str">
            <v/>
          </cell>
          <cell r="J3139" t="str">
            <v/>
          </cell>
          <cell r="N3139" t="str">
            <v/>
          </cell>
          <cell r="O3139" t="str">
            <v/>
          </cell>
          <cell r="P3139" t="str">
            <v/>
          </cell>
          <cell r="Q3139" t="str">
            <v/>
          </cell>
          <cell r="T3139" t="str">
            <v/>
          </cell>
          <cell r="U3139" t="str">
            <v/>
          </cell>
          <cell r="W3139" t="str">
            <v/>
          </cell>
          <cell r="X3139" t="str">
            <v/>
          </cell>
          <cell r="AB3139">
            <v>0</v>
          </cell>
          <cell r="AC3139">
            <v>0</v>
          </cell>
          <cell r="AD3139">
            <v>0</v>
          </cell>
          <cell r="AJ3139">
            <v>0</v>
          </cell>
          <cell r="AK3139">
            <v>0</v>
          </cell>
        </row>
        <row r="3140">
          <cell r="B3140" t="str">
            <v/>
          </cell>
          <cell r="H3140" t="str">
            <v/>
          </cell>
          <cell r="J3140" t="str">
            <v/>
          </cell>
          <cell r="N3140" t="str">
            <v/>
          </cell>
          <cell r="O3140" t="str">
            <v/>
          </cell>
          <cell r="P3140" t="str">
            <v/>
          </cell>
          <cell r="Q3140" t="str">
            <v/>
          </cell>
          <cell r="T3140" t="str">
            <v/>
          </cell>
          <cell r="U3140" t="str">
            <v/>
          </cell>
          <cell r="W3140" t="str">
            <v/>
          </cell>
          <cell r="X3140" t="str">
            <v/>
          </cell>
          <cell r="AB3140">
            <v>0</v>
          </cell>
          <cell r="AC3140">
            <v>0</v>
          </cell>
          <cell r="AD3140">
            <v>0</v>
          </cell>
          <cell r="AJ3140">
            <v>0</v>
          </cell>
          <cell r="AK3140">
            <v>0</v>
          </cell>
        </row>
        <row r="3141">
          <cell r="B3141" t="str">
            <v/>
          </cell>
          <cell r="H3141" t="str">
            <v/>
          </cell>
          <cell r="J3141" t="str">
            <v/>
          </cell>
          <cell r="N3141" t="str">
            <v/>
          </cell>
          <cell r="O3141" t="str">
            <v/>
          </cell>
          <cell r="P3141" t="str">
            <v/>
          </cell>
          <cell r="Q3141" t="str">
            <v/>
          </cell>
          <cell r="T3141" t="str">
            <v/>
          </cell>
          <cell r="U3141" t="str">
            <v/>
          </cell>
          <cell r="W3141" t="str">
            <v/>
          </cell>
          <cell r="X3141" t="str">
            <v/>
          </cell>
          <cell r="AB3141">
            <v>0</v>
          </cell>
          <cell r="AC3141">
            <v>0</v>
          </cell>
          <cell r="AD3141">
            <v>0</v>
          </cell>
          <cell r="AJ3141">
            <v>0</v>
          </cell>
          <cell r="AK3141">
            <v>0</v>
          </cell>
        </row>
        <row r="3142">
          <cell r="B3142" t="str">
            <v/>
          </cell>
          <cell r="H3142" t="str">
            <v/>
          </cell>
          <cell r="J3142" t="str">
            <v/>
          </cell>
          <cell r="N3142" t="str">
            <v/>
          </cell>
          <cell r="O3142" t="str">
            <v/>
          </cell>
          <cell r="P3142" t="str">
            <v/>
          </cell>
          <cell r="Q3142" t="str">
            <v/>
          </cell>
          <cell r="T3142" t="str">
            <v/>
          </cell>
          <cell r="U3142" t="str">
            <v/>
          </cell>
          <cell r="W3142" t="str">
            <v/>
          </cell>
          <cell r="X3142" t="str">
            <v/>
          </cell>
          <cell r="AB3142">
            <v>0</v>
          </cell>
          <cell r="AC3142">
            <v>0</v>
          </cell>
          <cell r="AD3142">
            <v>0</v>
          </cell>
          <cell r="AJ3142">
            <v>0</v>
          </cell>
          <cell r="AK3142">
            <v>0</v>
          </cell>
        </row>
        <row r="3143">
          <cell r="B3143" t="str">
            <v/>
          </cell>
          <cell r="H3143" t="str">
            <v/>
          </cell>
          <cell r="J3143" t="str">
            <v/>
          </cell>
          <cell r="N3143" t="str">
            <v/>
          </cell>
          <cell r="O3143" t="str">
            <v/>
          </cell>
          <cell r="P3143" t="str">
            <v/>
          </cell>
          <cell r="Q3143" t="str">
            <v/>
          </cell>
          <cell r="T3143" t="str">
            <v/>
          </cell>
          <cell r="U3143" t="str">
            <v/>
          </cell>
          <cell r="W3143" t="str">
            <v/>
          </cell>
          <cell r="X3143" t="str">
            <v/>
          </cell>
          <cell r="AB3143">
            <v>0</v>
          </cell>
          <cell r="AC3143">
            <v>0</v>
          </cell>
          <cell r="AD3143">
            <v>0</v>
          </cell>
          <cell r="AJ3143">
            <v>0</v>
          </cell>
          <cell r="AK3143">
            <v>0</v>
          </cell>
        </row>
        <row r="3144">
          <cell r="B3144" t="str">
            <v/>
          </cell>
          <cell r="H3144" t="str">
            <v/>
          </cell>
          <cell r="J3144" t="str">
            <v/>
          </cell>
          <cell r="N3144" t="str">
            <v/>
          </cell>
          <cell r="O3144" t="str">
            <v/>
          </cell>
          <cell r="P3144" t="str">
            <v/>
          </cell>
          <cell r="Q3144" t="str">
            <v/>
          </cell>
          <cell r="T3144" t="str">
            <v/>
          </cell>
          <cell r="U3144" t="str">
            <v/>
          </cell>
          <cell r="W3144" t="str">
            <v/>
          </cell>
          <cell r="X3144" t="str">
            <v/>
          </cell>
          <cell r="AB3144">
            <v>0</v>
          </cell>
          <cell r="AC3144">
            <v>0</v>
          </cell>
          <cell r="AD3144">
            <v>0</v>
          </cell>
          <cell r="AJ3144">
            <v>0</v>
          </cell>
          <cell r="AK3144">
            <v>0</v>
          </cell>
        </row>
        <row r="3145">
          <cell r="B3145" t="str">
            <v/>
          </cell>
          <cell r="H3145" t="str">
            <v/>
          </cell>
          <cell r="J3145" t="str">
            <v/>
          </cell>
          <cell r="N3145" t="str">
            <v/>
          </cell>
          <cell r="O3145" t="str">
            <v/>
          </cell>
          <cell r="P3145" t="str">
            <v/>
          </cell>
          <cell r="Q3145" t="str">
            <v/>
          </cell>
          <cell r="T3145" t="str">
            <v/>
          </cell>
          <cell r="U3145" t="str">
            <v/>
          </cell>
          <cell r="W3145" t="str">
            <v/>
          </cell>
          <cell r="X3145" t="str">
            <v/>
          </cell>
          <cell r="AB3145">
            <v>0</v>
          </cell>
          <cell r="AC3145">
            <v>0</v>
          </cell>
          <cell r="AD3145">
            <v>0</v>
          </cell>
          <cell r="AJ3145">
            <v>0</v>
          </cell>
          <cell r="AK3145">
            <v>0</v>
          </cell>
        </row>
        <row r="3146">
          <cell r="B3146" t="str">
            <v/>
          </cell>
          <cell r="H3146" t="str">
            <v/>
          </cell>
          <cell r="J3146" t="str">
            <v/>
          </cell>
          <cell r="N3146" t="str">
            <v/>
          </cell>
          <cell r="O3146" t="str">
            <v/>
          </cell>
          <cell r="P3146" t="str">
            <v/>
          </cell>
          <cell r="Q3146" t="str">
            <v/>
          </cell>
          <cell r="T3146" t="str">
            <v/>
          </cell>
          <cell r="U3146" t="str">
            <v/>
          </cell>
          <cell r="W3146" t="str">
            <v/>
          </cell>
          <cell r="X3146" t="str">
            <v/>
          </cell>
          <cell r="AB3146">
            <v>0</v>
          </cell>
          <cell r="AC3146">
            <v>0</v>
          </cell>
          <cell r="AD3146">
            <v>0</v>
          </cell>
          <cell r="AJ3146">
            <v>0</v>
          </cell>
          <cell r="AK3146">
            <v>0</v>
          </cell>
        </row>
        <row r="3147">
          <cell r="B3147" t="str">
            <v/>
          </cell>
          <cell r="H3147" t="str">
            <v/>
          </cell>
          <cell r="J3147" t="str">
            <v/>
          </cell>
          <cell r="N3147" t="str">
            <v/>
          </cell>
          <cell r="O3147" t="str">
            <v/>
          </cell>
          <cell r="P3147" t="str">
            <v/>
          </cell>
          <cell r="Q3147" t="str">
            <v/>
          </cell>
          <cell r="T3147" t="str">
            <v/>
          </cell>
          <cell r="U3147" t="str">
            <v/>
          </cell>
          <cell r="W3147" t="str">
            <v/>
          </cell>
          <cell r="X3147" t="str">
            <v/>
          </cell>
          <cell r="AB3147">
            <v>0</v>
          </cell>
          <cell r="AC3147">
            <v>0</v>
          </cell>
          <cell r="AD3147">
            <v>0</v>
          </cell>
          <cell r="AJ3147">
            <v>0</v>
          </cell>
          <cell r="AK3147">
            <v>0</v>
          </cell>
        </row>
        <row r="3148">
          <cell r="B3148" t="str">
            <v/>
          </cell>
          <cell r="H3148" t="str">
            <v/>
          </cell>
          <cell r="J3148" t="str">
            <v/>
          </cell>
          <cell r="N3148" t="str">
            <v/>
          </cell>
          <cell r="O3148" t="str">
            <v/>
          </cell>
          <cell r="P3148" t="str">
            <v/>
          </cell>
          <cell r="Q3148" t="str">
            <v/>
          </cell>
          <cell r="T3148" t="str">
            <v/>
          </cell>
          <cell r="U3148" t="str">
            <v/>
          </cell>
          <cell r="W3148" t="str">
            <v/>
          </cell>
          <cell r="X3148" t="str">
            <v/>
          </cell>
          <cell r="AB3148">
            <v>0</v>
          </cell>
          <cell r="AC3148">
            <v>0</v>
          </cell>
          <cell r="AD3148">
            <v>0</v>
          </cell>
          <cell r="AJ3148">
            <v>0</v>
          </cell>
          <cell r="AK3148">
            <v>0</v>
          </cell>
        </row>
        <row r="3149">
          <cell r="B3149" t="str">
            <v/>
          </cell>
          <cell r="H3149" t="str">
            <v/>
          </cell>
          <cell r="J3149" t="str">
            <v/>
          </cell>
          <cell r="N3149" t="str">
            <v/>
          </cell>
          <cell r="O3149" t="str">
            <v/>
          </cell>
          <cell r="P3149" t="str">
            <v/>
          </cell>
          <cell r="Q3149" t="str">
            <v/>
          </cell>
          <cell r="T3149" t="str">
            <v/>
          </cell>
          <cell r="U3149" t="str">
            <v/>
          </cell>
          <cell r="W3149" t="str">
            <v/>
          </cell>
          <cell r="X3149" t="str">
            <v/>
          </cell>
          <cell r="AB3149">
            <v>0</v>
          </cell>
          <cell r="AC3149">
            <v>0</v>
          </cell>
          <cell r="AD3149">
            <v>0</v>
          </cell>
          <cell r="AJ3149">
            <v>0</v>
          </cell>
          <cell r="AK3149">
            <v>0</v>
          </cell>
        </row>
        <row r="3150">
          <cell r="B3150" t="str">
            <v/>
          </cell>
          <cell r="H3150" t="str">
            <v/>
          </cell>
          <cell r="J3150" t="str">
            <v/>
          </cell>
          <cell r="N3150" t="str">
            <v/>
          </cell>
          <cell r="O3150" t="str">
            <v/>
          </cell>
          <cell r="P3150" t="str">
            <v/>
          </cell>
          <cell r="Q3150" t="str">
            <v/>
          </cell>
          <cell r="T3150" t="str">
            <v/>
          </cell>
          <cell r="U3150" t="str">
            <v/>
          </cell>
          <cell r="W3150" t="str">
            <v/>
          </cell>
          <cell r="X3150" t="str">
            <v/>
          </cell>
          <cell r="AB3150">
            <v>0</v>
          </cell>
          <cell r="AC3150">
            <v>0</v>
          </cell>
          <cell r="AD3150">
            <v>0</v>
          </cell>
          <cell r="AJ3150">
            <v>0</v>
          </cell>
          <cell r="AK3150">
            <v>0</v>
          </cell>
        </row>
        <row r="3151">
          <cell r="B3151" t="str">
            <v/>
          </cell>
          <cell r="H3151" t="str">
            <v/>
          </cell>
          <cell r="J3151" t="str">
            <v/>
          </cell>
          <cell r="N3151" t="str">
            <v/>
          </cell>
          <cell r="O3151" t="str">
            <v/>
          </cell>
          <cell r="P3151" t="str">
            <v/>
          </cell>
          <cell r="Q3151" t="str">
            <v/>
          </cell>
          <cell r="T3151" t="str">
            <v/>
          </cell>
          <cell r="U3151" t="str">
            <v/>
          </cell>
          <cell r="W3151" t="str">
            <v/>
          </cell>
          <cell r="X3151" t="str">
            <v/>
          </cell>
          <cell r="AB3151">
            <v>0</v>
          </cell>
          <cell r="AC3151">
            <v>0</v>
          </cell>
          <cell r="AD3151">
            <v>0</v>
          </cell>
          <cell r="AJ3151">
            <v>0</v>
          </cell>
          <cell r="AK3151">
            <v>0</v>
          </cell>
        </row>
        <row r="3152">
          <cell r="B3152" t="str">
            <v/>
          </cell>
          <cell r="H3152" t="str">
            <v/>
          </cell>
          <cell r="J3152" t="str">
            <v/>
          </cell>
          <cell r="N3152" t="str">
            <v/>
          </cell>
          <cell r="O3152" t="str">
            <v/>
          </cell>
          <cell r="P3152" t="str">
            <v/>
          </cell>
          <cell r="Q3152" t="str">
            <v/>
          </cell>
          <cell r="T3152" t="str">
            <v/>
          </cell>
          <cell r="U3152" t="str">
            <v/>
          </cell>
          <cell r="W3152" t="str">
            <v/>
          </cell>
          <cell r="X3152" t="str">
            <v/>
          </cell>
          <cell r="AB3152">
            <v>0</v>
          </cell>
          <cell r="AC3152">
            <v>0</v>
          </cell>
          <cell r="AD3152">
            <v>0</v>
          </cell>
          <cell r="AJ3152">
            <v>0</v>
          </cell>
          <cell r="AK3152">
            <v>0</v>
          </cell>
        </row>
        <row r="3153">
          <cell r="B3153" t="str">
            <v/>
          </cell>
          <cell r="H3153" t="str">
            <v/>
          </cell>
          <cell r="J3153" t="str">
            <v/>
          </cell>
          <cell r="N3153" t="str">
            <v/>
          </cell>
          <cell r="O3153" t="str">
            <v/>
          </cell>
          <cell r="P3153" t="str">
            <v/>
          </cell>
          <cell r="Q3153" t="str">
            <v/>
          </cell>
          <cell r="T3153" t="str">
            <v/>
          </cell>
          <cell r="U3153" t="str">
            <v/>
          </cell>
          <cell r="W3153" t="str">
            <v/>
          </cell>
          <cell r="X3153" t="str">
            <v/>
          </cell>
          <cell r="AB3153">
            <v>0</v>
          </cell>
          <cell r="AC3153">
            <v>0</v>
          </cell>
          <cell r="AD3153">
            <v>0</v>
          </cell>
          <cell r="AJ3153">
            <v>0</v>
          </cell>
          <cell r="AK3153">
            <v>0</v>
          </cell>
        </row>
        <row r="3154">
          <cell r="B3154" t="str">
            <v/>
          </cell>
          <cell r="H3154" t="str">
            <v/>
          </cell>
          <cell r="J3154" t="str">
            <v/>
          </cell>
          <cell r="N3154" t="str">
            <v/>
          </cell>
          <cell r="O3154" t="str">
            <v/>
          </cell>
          <cell r="P3154" t="str">
            <v/>
          </cell>
          <cell r="Q3154" t="str">
            <v/>
          </cell>
          <cell r="T3154" t="str">
            <v/>
          </cell>
          <cell r="U3154" t="str">
            <v/>
          </cell>
          <cell r="W3154" t="str">
            <v/>
          </cell>
          <cell r="X3154" t="str">
            <v/>
          </cell>
          <cell r="AB3154">
            <v>0</v>
          </cell>
          <cell r="AC3154">
            <v>0</v>
          </cell>
          <cell r="AD3154">
            <v>0</v>
          </cell>
          <cell r="AJ3154">
            <v>0</v>
          </cell>
          <cell r="AK3154">
            <v>0</v>
          </cell>
        </row>
        <row r="3155">
          <cell r="B3155" t="str">
            <v/>
          </cell>
          <cell r="H3155" t="str">
            <v/>
          </cell>
          <cell r="J3155" t="str">
            <v/>
          </cell>
          <cell r="N3155" t="str">
            <v/>
          </cell>
          <cell r="O3155" t="str">
            <v/>
          </cell>
          <cell r="P3155" t="str">
            <v/>
          </cell>
          <cell r="Q3155" t="str">
            <v/>
          </cell>
          <cell r="T3155" t="str">
            <v/>
          </cell>
          <cell r="U3155" t="str">
            <v/>
          </cell>
          <cell r="W3155" t="str">
            <v/>
          </cell>
          <cell r="X3155" t="str">
            <v/>
          </cell>
          <cell r="AB3155">
            <v>0</v>
          </cell>
          <cell r="AC3155">
            <v>0</v>
          </cell>
          <cell r="AD3155">
            <v>0</v>
          </cell>
          <cell r="AJ3155">
            <v>0</v>
          </cell>
          <cell r="AK3155">
            <v>0</v>
          </cell>
        </row>
        <row r="3156">
          <cell r="B3156" t="str">
            <v/>
          </cell>
          <cell r="H3156" t="str">
            <v/>
          </cell>
          <cell r="J3156" t="str">
            <v/>
          </cell>
          <cell r="N3156" t="str">
            <v/>
          </cell>
          <cell r="O3156" t="str">
            <v/>
          </cell>
          <cell r="P3156" t="str">
            <v/>
          </cell>
          <cell r="Q3156" t="str">
            <v/>
          </cell>
          <cell r="T3156" t="str">
            <v/>
          </cell>
          <cell r="U3156" t="str">
            <v/>
          </cell>
          <cell r="W3156" t="str">
            <v/>
          </cell>
          <cell r="X3156" t="str">
            <v/>
          </cell>
          <cell r="AB3156">
            <v>0</v>
          </cell>
          <cell r="AC3156">
            <v>0</v>
          </cell>
          <cell r="AD3156">
            <v>0</v>
          </cell>
          <cell r="AJ3156">
            <v>0</v>
          </cell>
          <cell r="AK3156">
            <v>0</v>
          </cell>
        </row>
        <row r="3157">
          <cell r="B3157" t="str">
            <v/>
          </cell>
          <cell r="H3157" t="str">
            <v/>
          </cell>
          <cell r="J3157" t="str">
            <v/>
          </cell>
          <cell r="N3157" t="str">
            <v/>
          </cell>
          <cell r="O3157" t="str">
            <v/>
          </cell>
          <cell r="P3157" t="str">
            <v/>
          </cell>
          <cell r="Q3157" t="str">
            <v/>
          </cell>
          <cell r="T3157" t="str">
            <v/>
          </cell>
          <cell r="U3157" t="str">
            <v/>
          </cell>
          <cell r="W3157" t="str">
            <v/>
          </cell>
          <cell r="X3157" t="str">
            <v/>
          </cell>
          <cell r="AB3157">
            <v>0</v>
          </cell>
          <cell r="AC3157">
            <v>0</v>
          </cell>
          <cell r="AD3157">
            <v>0</v>
          </cell>
          <cell r="AJ3157">
            <v>0</v>
          </cell>
          <cell r="AK3157">
            <v>0</v>
          </cell>
        </row>
        <row r="3158">
          <cell r="B3158" t="str">
            <v/>
          </cell>
          <cell r="H3158" t="str">
            <v/>
          </cell>
          <cell r="J3158" t="str">
            <v/>
          </cell>
          <cell r="N3158" t="str">
            <v/>
          </cell>
          <cell r="O3158" t="str">
            <v/>
          </cell>
          <cell r="P3158" t="str">
            <v/>
          </cell>
          <cell r="Q3158" t="str">
            <v/>
          </cell>
          <cell r="T3158" t="str">
            <v/>
          </cell>
          <cell r="U3158" t="str">
            <v/>
          </cell>
          <cell r="W3158" t="str">
            <v/>
          </cell>
          <cell r="X3158" t="str">
            <v/>
          </cell>
          <cell r="AB3158">
            <v>0</v>
          </cell>
          <cell r="AC3158">
            <v>0</v>
          </cell>
          <cell r="AD3158">
            <v>0</v>
          </cell>
          <cell r="AJ3158">
            <v>0</v>
          </cell>
          <cell r="AK3158">
            <v>0</v>
          </cell>
        </row>
        <row r="3159">
          <cell r="B3159" t="str">
            <v/>
          </cell>
          <cell r="H3159" t="str">
            <v/>
          </cell>
          <cell r="J3159" t="str">
            <v/>
          </cell>
          <cell r="N3159" t="str">
            <v/>
          </cell>
          <cell r="O3159" t="str">
            <v/>
          </cell>
          <cell r="P3159" t="str">
            <v/>
          </cell>
          <cell r="Q3159" t="str">
            <v/>
          </cell>
          <cell r="T3159" t="str">
            <v/>
          </cell>
          <cell r="U3159" t="str">
            <v/>
          </cell>
          <cell r="W3159" t="str">
            <v/>
          </cell>
          <cell r="X3159" t="str">
            <v/>
          </cell>
          <cell r="AB3159">
            <v>0</v>
          </cell>
          <cell r="AC3159">
            <v>0</v>
          </cell>
          <cell r="AD3159">
            <v>0</v>
          </cell>
          <cell r="AJ3159">
            <v>0</v>
          </cell>
          <cell r="AK3159">
            <v>0</v>
          </cell>
        </row>
        <row r="3160">
          <cell r="B3160" t="str">
            <v/>
          </cell>
          <cell r="H3160" t="str">
            <v/>
          </cell>
          <cell r="J3160" t="str">
            <v/>
          </cell>
          <cell r="N3160" t="str">
            <v/>
          </cell>
          <cell r="O3160" t="str">
            <v/>
          </cell>
          <cell r="P3160" t="str">
            <v/>
          </cell>
          <cell r="Q3160" t="str">
            <v/>
          </cell>
          <cell r="T3160" t="str">
            <v/>
          </cell>
          <cell r="U3160" t="str">
            <v/>
          </cell>
          <cell r="W3160" t="str">
            <v/>
          </cell>
          <cell r="X3160" t="str">
            <v/>
          </cell>
          <cell r="AB3160">
            <v>0</v>
          </cell>
          <cell r="AC3160">
            <v>0</v>
          </cell>
          <cell r="AD3160">
            <v>0</v>
          </cell>
          <cell r="AJ3160">
            <v>0</v>
          </cell>
          <cell r="AK3160">
            <v>0</v>
          </cell>
        </row>
        <row r="3161">
          <cell r="B3161" t="str">
            <v/>
          </cell>
          <cell r="H3161" t="str">
            <v/>
          </cell>
          <cell r="J3161" t="str">
            <v/>
          </cell>
          <cell r="N3161" t="str">
            <v/>
          </cell>
          <cell r="O3161" t="str">
            <v/>
          </cell>
          <cell r="P3161" t="str">
            <v/>
          </cell>
          <cell r="Q3161" t="str">
            <v/>
          </cell>
          <cell r="T3161" t="str">
            <v/>
          </cell>
          <cell r="U3161" t="str">
            <v/>
          </cell>
          <cell r="W3161" t="str">
            <v/>
          </cell>
          <cell r="X3161" t="str">
            <v/>
          </cell>
          <cell r="AB3161">
            <v>0</v>
          </cell>
          <cell r="AC3161">
            <v>0</v>
          </cell>
          <cell r="AD3161">
            <v>0</v>
          </cell>
          <cell r="AJ3161">
            <v>0</v>
          </cell>
          <cell r="AK3161">
            <v>0</v>
          </cell>
        </row>
        <row r="3162">
          <cell r="B3162" t="str">
            <v/>
          </cell>
          <cell r="H3162" t="str">
            <v/>
          </cell>
          <cell r="J3162" t="str">
            <v/>
          </cell>
          <cell r="N3162" t="str">
            <v/>
          </cell>
          <cell r="O3162" t="str">
            <v/>
          </cell>
          <cell r="P3162" t="str">
            <v/>
          </cell>
          <cell r="Q3162" t="str">
            <v/>
          </cell>
          <cell r="T3162" t="str">
            <v/>
          </cell>
          <cell r="U3162" t="str">
            <v/>
          </cell>
          <cell r="W3162" t="str">
            <v/>
          </cell>
          <cell r="X3162" t="str">
            <v/>
          </cell>
          <cell r="AB3162">
            <v>0</v>
          </cell>
          <cell r="AC3162">
            <v>0</v>
          </cell>
          <cell r="AD3162">
            <v>0</v>
          </cell>
          <cell r="AJ3162">
            <v>0</v>
          </cell>
          <cell r="AK3162">
            <v>0</v>
          </cell>
        </row>
        <row r="3163">
          <cell r="B3163" t="str">
            <v/>
          </cell>
          <cell r="H3163" t="str">
            <v/>
          </cell>
          <cell r="J3163" t="str">
            <v/>
          </cell>
          <cell r="N3163" t="str">
            <v/>
          </cell>
          <cell r="O3163" t="str">
            <v/>
          </cell>
          <cell r="P3163" t="str">
            <v/>
          </cell>
          <cell r="Q3163" t="str">
            <v/>
          </cell>
          <cell r="T3163" t="str">
            <v/>
          </cell>
          <cell r="U3163" t="str">
            <v/>
          </cell>
          <cell r="W3163" t="str">
            <v/>
          </cell>
          <cell r="X3163" t="str">
            <v/>
          </cell>
          <cell r="AB3163">
            <v>0</v>
          </cell>
          <cell r="AC3163">
            <v>0</v>
          </cell>
          <cell r="AD3163">
            <v>0</v>
          </cell>
          <cell r="AJ3163">
            <v>0</v>
          </cell>
          <cell r="AK3163">
            <v>0</v>
          </cell>
        </row>
        <row r="3164">
          <cell r="B3164" t="str">
            <v/>
          </cell>
          <cell r="H3164" t="str">
            <v/>
          </cell>
          <cell r="J3164" t="str">
            <v/>
          </cell>
          <cell r="N3164" t="str">
            <v/>
          </cell>
          <cell r="O3164" t="str">
            <v/>
          </cell>
          <cell r="P3164" t="str">
            <v/>
          </cell>
          <cell r="Q3164" t="str">
            <v/>
          </cell>
          <cell r="T3164" t="str">
            <v/>
          </cell>
          <cell r="U3164" t="str">
            <v/>
          </cell>
          <cell r="W3164" t="str">
            <v/>
          </cell>
          <cell r="X3164" t="str">
            <v/>
          </cell>
          <cell r="AB3164">
            <v>0</v>
          </cell>
          <cell r="AC3164">
            <v>0</v>
          </cell>
          <cell r="AD3164">
            <v>0</v>
          </cell>
          <cell r="AJ3164">
            <v>0</v>
          </cell>
          <cell r="AK3164">
            <v>0</v>
          </cell>
        </row>
        <row r="3165">
          <cell r="B3165" t="str">
            <v/>
          </cell>
          <cell r="H3165" t="str">
            <v/>
          </cell>
          <cell r="J3165" t="str">
            <v/>
          </cell>
          <cell r="N3165" t="str">
            <v/>
          </cell>
          <cell r="O3165" t="str">
            <v/>
          </cell>
          <cell r="P3165" t="str">
            <v/>
          </cell>
          <cell r="Q3165" t="str">
            <v/>
          </cell>
          <cell r="T3165" t="str">
            <v/>
          </cell>
          <cell r="U3165" t="str">
            <v/>
          </cell>
          <cell r="W3165" t="str">
            <v/>
          </cell>
          <cell r="X3165" t="str">
            <v/>
          </cell>
          <cell r="AB3165">
            <v>0</v>
          </cell>
          <cell r="AC3165">
            <v>0</v>
          </cell>
          <cell r="AD3165">
            <v>0</v>
          </cell>
          <cell r="AJ3165">
            <v>0</v>
          </cell>
          <cell r="AK3165">
            <v>0</v>
          </cell>
        </row>
        <row r="3166">
          <cell r="B3166" t="str">
            <v/>
          </cell>
          <cell r="H3166" t="str">
            <v/>
          </cell>
          <cell r="J3166" t="str">
            <v/>
          </cell>
          <cell r="N3166" t="str">
            <v/>
          </cell>
          <cell r="O3166" t="str">
            <v/>
          </cell>
          <cell r="P3166" t="str">
            <v/>
          </cell>
          <cell r="Q3166" t="str">
            <v/>
          </cell>
          <cell r="T3166" t="str">
            <v/>
          </cell>
          <cell r="U3166" t="str">
            <v/>
          </cell>
          <cell r="W3166" t="str">
            <v/>
          </cell>
          <cell r="X3166" t="str">
            <v/>
          </cell>
          <cell r="AB3166">
            <v>0</v>
          </cell>
          <cell r="AC3166">
            <v>0</v>
          </cell>
          <cell r="AD3166">
            <v>0</v>
          </cell>
          <cell r="AJ3166">
            <v>0</v>
          </cell>
          <cell r="AK3166">
            <v>0</v>
          </cell>
        </row>
        <row r="3167">
          <cell r="B3167" t="str">
            <v/>
          </cell>
          <cell r="H3167" t="str">
            <v/>
          </cell>
          <cell r="J3167" t="str">
            <v/>
          </cell>
          <cell r="N3167" t="str">
            <v/>
          </cell>
          <cell r="O3167" t="str">
            <v/>
          </cell>
          <cell r="P3167" t="str">
            <v/>
          </cell>
          <cell r="Q3167" t="str">
            <v/>
          </cell>
          <cell r="T3167" t="str">
            <v/>
          </cell>
          <cell r="U3167" t="str">
            <v/>
          </cell>
          <cell r="W3167" t="str">
            <v/>
          </cell>
          <cell r="X3167" t="str">
            <v/>
          </cell>
          <cell r="AB3167">
            <v>0</v>
          </cell>
          <cell r="AC3167">
            <v>0</v>
          </cell>
          <cell r="AD3167">
            <v>0</v>
          </cell>
          <cell r="AJ3167">
            <v>0</v>
          </cell>
          <cell r="AK3167">
            <v>0</v>
          </cell>
        </row>
        <row r="3168">
          <cell r="B3168" t="str">
            <v/>
          </cell>
          <cell r="H3168" t="str">
            <v/>
          </cell>
          <cell r="J3168" t="str">
            <v/>
          </cell>
          <cell r="N3168" t="str">
            <v/>
          </cell>
          <cell r="O3168" t="str">
            <v/>
          </cell>
          <cell r="P3168" t="str">
            <v/>
          </cell>
          <cell r="Q3168" t="str">
            <v/>
          </cell>
          <cell r="T3168" t="str">
            <v/>
          </cell>
          <cell r="U3168" t="str">
            <v/>
          </cell>
          <cell r="W3168" t="str">
            <v/>
          </cell>
          <cell r="X3168" t="str">
            <v/>
          </cell>
          <cell r="AB3168">
            <v>0</v>
          </cell>
          <cell r="AC3168">
            <v>0</v>
          </cell>
          <cell r="AD3168">
            <v>0</v>
          </cell>
          <cell r="AJ3168">
            <v>0</v>
          </cell>
          <cell r="AK3168">
            <v>0</v>
          </cell>
        </row>
        <row r="3169">
          <cell r="B3169" t="str">
            <v/>
          </cell>
          <cell r="H3169" t="str">
            <v/>
          </cell>
          <cell r="J3169" t="str">
            <v/>
          </cell>
          <cell r="N3169" t="str">
            <v/>
          </cell>
          <cell r="O3169" t="str">
            <v/>
          </cell>
          <cell r="P3169" t="str">
            <v/>
          </cell>
          <cell r="Q3169" t="str">
            <v/>
          </cell>
          <cell r="T3169" t="str">
            <v/>
          </cell>
          <cell r="U3169" t="str">
            <v/>
          </cell>
          <cell r="W3169" t="str">
            <v/>
          </cell>
          <cell r="X3169" t="str">
            <v/>
          </cell>
          <cell r="AB3169">
            <v>0</v>
          </cell>
          <cell r="AC3169">
            <v>0</v>
          </cell>
          <cell r="AD3169">
            <v>0</v>
          </cell>
          <cell r="AJ3169">
            <v>0</v>
          </cell>
          <cell r="AK3169">
            <v>0</v>
          </cell>
        </row>
        <row r="3170">
          <cell r="B3170" t="str">
            <v/>
          </cell>
          <cell r="H3170" t="str">
            <v/>
          </cell>
          <cell r="J3170" t="str">
            <v/>
          </cell>
          <cell r="N3170" t="str">
            <v/>
          </cell>
          <cell r="O3170" t="str">
            <v/>
          </cell>
          <cell r="P3170" t="str">
            <v/>
          </cell>
          <cell r="Q3170" t="str">
            <v/>
          </cell>
          <cell r="T3170" t="str">
            <v/>
          </cell>
          <cell r="U3170" t="str">
            <v/>
          </cell>
          <cell r="W3170" t="str">
            <v/>
          </cell>
          <cell r="X3170" t="str">
            <v/>
          </cell>
          <cell r="AB3170">
            <v>0</v>
          </cell>
          <cell r="AC3170">
            <v>0</v>
          </cell>
          <cell r="AD3170">
            <v>0</v>
          </cell>
          <cell r="AJ3170">
            <v>0</v>
          </cell>
          <cell r="AK3170">
            <v>0</v>
          </cell>
        </row>
        <row r="3171">
          <cell r="B3171" t="str">
            <v/>
          </cell>
          <cell r="H3171" t="str">
            <v/>
          </cell>
          <cell r="J3171" t="str">
            <v/>
          </cell>
          <cell r="N3171" t="str">
            <v/>
          </cell>
          <cell r="O3171" t="str">
            <v/>
          </cell>
          <cell r="P3171" t="str">
            <v/>
          </cell>
          <cell r="Q3171" t="str">
            <v/>
          </cell>
          <cell r="T3171" t="str">
            <v/>
          </cell>
          <cell r="U3171" t="str">
            <v/>
          </cell>
          <cell r="W3171" t="str">
            <v/>
          </cell>
          <cell r="X3171" t="str">
            <v/>
          </cell>
          <cell r="AB3171">
            <v>0</v>
          </cell>
          <cell r="AC3171">
            <v>0</v>
          </cell>
          <cell r="AD3171">
            <v>0</v>
          </cell>
          <cell r="AJ3171">
            <v>0</v>
          </cell>
          <cell r="AK3171">
            <v>0</v>
          </cell>
        </row>
        <row r="3172">
          <cell r="B3172" t="str">
            <v/>
          </cell>
          <cell r="H3172" t="str">
            <v/>
          </cell>
          <cell r="J3172" t="str">
            <v/>
          </cell>
          <cell r="N3172" t="str">
            <v/>
          </cell>
          <cell r="O3172" t="str">
            <v/>
          </cell>
          <cell r="P3172" t="str">
            <v/>
          </cell>
          <cell r="Q3172" t="str">
            <v/>
          </cell>
          <cell r="T3172" t="str">
            <v/>
          </cell>
          <cell r="U3172" t="str">
            <v/>
          </cell>
          <cell r="W3172" t="str">
            <v/>
          </cell>
          <cell r="X3172" t="str">
            <v/>
          </cell>
          <cell r="AB3172">
            <v>0</v>
          </cell>
          <cell r="AC3172">
            <v>0</v>
          </cell>
          <cell r="AD3172">
            <v>0</v>
          </cell>
          <cell r="AJ3172">
            <v>0</v>
          </cell>
          <cell r="AK3172">
            <v>0</v>
          </cell>
        </row>
        <row r="3173">
          <cell r="B3173" t="str">
            <v/>
          </cell>
          <cell r="H3173" t="str">
            <v/>
          </cell>
          <cell r="J3173" t="str">
            <v/>
          </cell>
          <cell r="N3173" t="str">
            <v/>
          </cell>
          <cell r="O3173" t="str">
            <v/>
          </cell>
          <cell r="P3173" t="str">
            <v/>
          </cell>
          <cell r="Q3173" t="str">
            <v/>
          </cell>
          <cell r="T3173" t="str">
            <v/>
          </cell>
          <cell r="U3173" t="str">
            <v/>
          </cell>
          <cell r="W3173" t="str">
            <v/>
          </cell>
          <cell r="X3173" t="str">
            <v/>
          </cell>
          <cell r="AB3173">
            <v>0</v>
          </cell>
          <cell r="AC3173">
            <v>0</v>
          </cell>
          <cell r="AD3173">
            <v>0</v>
          </cell>
          <cell r="AJ3173">
            <v>0</v>
          </cell>
          <cell r="AK3173">
            <v>0</v>
          </cell>
        </row>
        <row r="3174">
          <cell r="B3174" t="str">
            <v/>
          </cell>
          <cell r="H3174" t="str">
            <v/>
          </cell>
          <cell r="J3174" t="str">
            <v/>
          </cell>
          <cell r="N3174" t="str">
            <v/>
          </cell>
          <cell r="O3174" t="str">
            <v/>
          </cell>
          <cell r="P3174" t="str">
            <v/>
          </cell>
          <cell r="Q3174" t="str">
            <v/>
          </cell>
          <cell r="T3174" t="str">
            <v/>
          </cell>
          <cell r="U3174" t="str">
            <v/>
          </cell>
          <cell r="W3174" t="str">
            <v/>
          </cell>
          <cell r="X3174" t="str">
            <v/>
          </cell>
          <cell r="AB3174">
            <v>0</v>
          </cell>
          <cell r="AC3174">
            <v>0</v>
          </cell>
          <cell r="AD3174">
            <v>0</v>
          </cell>
          <cell r="AJ3174">
            <v>0</v>
          </cell>
          <cell r="AK3174">
            <v>0</v>
          </cell>
        </row>
        <row r="3175">
          <cell r="B3175" t="str">
            <v/>
          </cell>
          <cell r="H3175" t="str">
            <v/>
          </cell>
          <cell r="J3175" t="str">
            <v/>
          </cell>
          <cell r="N3175" t="str">
            <v/>
          </cell>
          <cell r="O3175" t="str">
            <v/>
          </cell>
          <cell r="P3175" t="str">
            <v/>
          </cell>
          <cell r="Q3175" t="str">
            <v/>
          </cell>
          <cell r="T3175" t="str">
            <v/>
          </cell>
          <cell r="U3175" t="str">
            <v/>
          </cell>
          <cell r="W3175" t="str">
            <v/>
          </cell>
          <cell r="X3175" t="str">
            <v/>
          </cell>
          <cell r="AB3175">
            <v>0</v>
          </cell>
          <cell r="AC3175">
            <v>0</v>
          </cell>
          <cell r="AD3175">
            <v>0</v>
          </cell>
          <cell r="AJ3175">
            <v>0</v>
          </cell>
          <cell r="AK3175">
            <v>0</v>
          </cell>
        </row>
        <row r="3176">
          <cell r="B3176" t="str">
            <v/>
          </cell>
          <cell r="H3176" t="str">
            <v/>
          </cell>
          <cell r="J3176" t="str">
            <v/>
          </cell>
          <cell r="N3176" t="str">
            <v/>
          </cell>
          <cell r="O3176" t="str">
            <v/>
          </cell>
          <cell r="P3176" t="str">
            <v/>
          </cell>
          <cell r="Q3176" t="str">
            <v/>
          </cell>
          <cell r="T3176" t="str">
            <v/>
          </cell>
          <cell r="U3176" t="str">
            <v/>
          </cell>
          <cell r="W3176" t="str">
            <v/>
          </cell>
          <cell r="X3176" t="str">
            <v/>
          </cell>
          <cell r="AB3176">
            <v>0</v>
          </cell>
          <cell r="AC3176">
            <v>0</v>
          </cell>
          <cell r="AD3176">
            <v>0</v>
          </cell>
          <cell r="AJ3176">
            <v>0</v>
          </cell>
          <cell r="AK3176">
            <v>0</v>
          </cell>
        </row>
        <row r="3177">
          <cell r="B3177" t="str">
            <v/>
          </cell>
          <cell r="H3177" t="str">
            <v/>
          </cell>
          <cell r="J3177" t="str">
            <v/>
          </cell>
          <cell r="N3177" t="str">
            <v/>
          </cell>
          <cell r="O3177" t="str">
            <v/>
          </cell>
          <cell r="P3177" t="str">
            <v/>
          </cell>
          <cell r="Q3177" t="str">
            <v/>
          </cell>
          <cell r="T3177" t="str">
            <v/>
          </cell>
          <cell r="U3177" t="str">
            <v/>
          </cell>
          <cell r="W3177" t="str">
            <v/>
          </cell>
          <cell r="X3177" t="str">
            <v/>
          </cell>
          <cell r="AB3177">
            <v>0</v>
          </cell>
          <cell r="AC3177">
            <v>0</v>
          </cell>
          <cell r="AD3177">
            <v>0</v>
          </cell>
          <cell r="AJ3177">
            <v>0</v>
          </cell>
          <cell r="AK3177">
            <v>0</v>
          </cell>
        </row>
        <row r="3178">
          <cell r="B3178" t="str">
            <v/>
          </cell>
          <cell r="H3178" t="str">
            <v/>
          </cell>
          <cell r="J3178" t="str">
            <v/>
          </cell>
          <cell r="N3178" t="str">
            <v/>
          </cell>
          <cell r="O3178" t="str">
            <v/>
          </cell>
          <cell r="P3178" t="str">
            <v/>
          </cell>
          <cell r="Q3178" t="str">
            <v/>
          </cell>
          <cell r="T3178" t="str">
            <v/>
          </cell>
          <cell r="U3178" t="str">
            <v/>
          </cell>
          <cell r="W3178" t="str">
            <v/>
          </cell>
          <cell r="X3178" t="str">
            <v/>
          </cell>
          <cell r="AB3178">
            <v>0</v>
          </cell>
          <cell r="AC3178">
            <v>0</v>
          </cell>
          <cell r="AD3178">
            <v>0</v>
          </cell>
          <cell r="AJ3178">
            <v>0</v>
          </cell>
          <cell r="AK3178">
            <v>0</v>
          </cell>
        </row>
        <row r="3179">
          <cell r="B3179" t="str">
            <v/>
          </cell>
          <cell r="H3179" t="str">
            <v/>
          </cell>
          <cell r="J3179" t="str">
            <v/>
          </cell>
          <cell r="N3179" t="str">
            <v/>
          </cell>
          <cell r="O3179" t="str">
            <v/>
          </cell>
          <cell r="P3179" t="str">
            <v/>
          </cell>
          <cell r="Q3179" t="str">
            <v/>
          </cell>
          <cell r="T3179" t="str">
            <v/>
          </cell>
          <cell r="U3179" t="str">
            <v/>
          </cell>
          <cell r="W3179" t="str">
            <v/>
          </cell>
          <cell r="X3179" t="str">
            <v/>
          </cell>
          <cell r="AB3179">
            <v>0</v>
          </cell>
          <cell r="AC3179">
            <v>0</v>
          </cell>
          <cell r="AD3179">
            <v>0</v>
          </cell>
          <cell r="AJ3179">
            <v>0</v>
          </cell>
          <cell r="AK3179">
            <v>0</v>
          </cell>
        </row>
        <row r="3180">
          <cell r="B3180" t="str">
            <v/>
          </cell>
          <cell r="H3180" t="str">
            <v/>
          </cell>
          <cell r="J3180" t="str">
            <v/>
          </cell>
          <cell r="N3180" t="str">
            <v/>
          </cell>
          <cell r="O3180" t="str">
            <v/>
          </cell>
          <cell r="P3180" t="str">
            <v/>
          </cell>
          <cell r="Q3180" t="str">
            <v/>
          </cell>
          <cell r="T3180" t="str">
            <v/>
          </cell>
          <cell r="U3180" t="str">
            <v/>
          </cell>
          <cell r="W3180" t="str">
            <v/>
          </cell>
          <cell r="X3180" t="str">
            <v/>
          </cell>
          <cell r="AB3180">
            <v>0</v>
          </cell>
          <cell r="AC3180">
            <v>0</v>
          </cell>
          <cell r="AD3180">
            <v>0</v>
          </cell>
          <cell r="AJ3180">
            <v>0</v>
          </cell>
          <cell r="AK3180">
            <v>0</v>
          </cell>
        </row>
        <row r="3181">
          <cell r="B3181" t="str">
            <v/>
          </cell>
          <cell r="H3181" t="str">
            <v/>
          </cell>
          <cell r="J3181" t="str">
            <v/>
          </cell>
          <cell r="N3181" t="str">
            <v/>
          </cell>
          <cell r="O3181" t="str">
            <v/>
          </cell>
          <cell r="P3181" t="str">
            <v/>
          </cell>
          <cell r="Q3181" t="str">
            <v/>
          </cell>
          <cell r="T3181" t="str">
            <v/>
          </cell>
          <cell r="U3181" t="str">
            <v/>
          </cell>
          <cell r="W3181" t="str">
            <v/>
          </cell>
          <cell r="X3181" t="str">
            <v/>
          </cell>
          <cell r="AB3181">
            <v>0</v>
          </cell>
          <cell r="AC3181">
            <v>0</v>
          </cell>
          <cell r="AD3181">
            <v>0</v>
          </cell>
          <cell r="AJ3181">
            <v>0</v>
          </cell>
          <cell r="AK3181">
            <v>0</v>
          </cell>
        </row>
        <row r="3182">
          <cell r="B3182" t="str">
            <v/>
          </cell>
          <cell r="H3182" t="str">
            <v/>
          </cell>
          <cell r="J3182" t="str">
            <v/>
          </cell>
          <cell r="N3182" t="str">
            <v/>
          </cell>
          <cell r="O3182" t="str">
            <v/>
          </cell>
          <cell r="P3182" t="str">
            <v/>
          </cell>
          <cell r="Q3182" t="str">
            <v/>
          </cell>
          <cell r="T3182" t="str">
            <v/>
          </cell>
          <cell r="U3182" t="str">
            <v/>
          </cell>
          <cell r="W3182" t="str">
            <v/>
          </cell>
          <cell r="X3182" t="str">
            <v/>
          </cell>
          <cell r="AB3182">
            <v>0</v>
          </cell>
          <cell r="AC3182">
            <v>0</v>
          </cell>
          <cell r="AD3182">
            <v>0</v>
          </cell>
          <cell r="AJ3182">
            <v>0</v>
          </cell>
          <cell r="AK3182">
            <v>0</v>
          </cell>
        </row>
        <row r="3183">
          <cell r="B3183" t="str">
            <v/>
          </cell>
          <cell r="H3183" t="str">
            <v/>
          </cell>
          <cell r="J3183" t="str">
            <v/>
          </cell>
          <cell r="N3183" t="str">
            <v/>
          </cell>
          <cell r="O3183" t="str">
            <v/>
          </cell>
          <cell r="P3183" t="str">
            <v/>
          </cell>
          <cell r="Q3183" t="str">
            <v/>
          </cell>
          <cell r="T3183" t="str">
            <v/>
          </cell>
          <cell r="U3183" t="str">
            <v/>
          </cell>
          <cell r="W3183" t="str">
            <v/>
          </cell>
          <cell r="X3183" t="str">
            <v/>
          </cell>
          <cell r="AB3183">
            <v>0</v>
          </cell>
          <cell r="AC3183">
            <v>0</v>
          </cell>
          <cell r="AD3183">
            <v>0</v>
          </cell>
          <cell r="AJ3183">
            <v>0</v>
          </cell>
          <cell r="AK3183">
            <v>0</v>
          </cell>
        </row>
        <row r="3184">
          <cell r="B3184" t="str">
            <v/>
          </cell>
          <cell r="H3184" t="str">
            <v/>
          </cell>
          <cell r="J3184" t="str">
            <v/>
          </cell>
          <cell r="N3184" t="str">
            <v/>
          </cell>
          <cell r="O3184" t="str">
            <v/>
          </cell>
          <cell r="P3184" t="str">
            <v/>
          </cell>
          <cell r="Q3184" t="str">
            <v/>
          </cell>
          <cell r="T3184" t="str">
            <v/>
          </cell>
          <cell r="U3184" t="str">
            <v/>
          </cell>
          <cell r="W3184" t="str">
            <v/>
          </cell>
          <cell r="X3184" t="str">
            <v/>
          </cell>
          <cell r="AB3184">
            <v>0</v>
          </cell>
          <cell r="AC3184">
            <v>0</v>
          </cell>
          <cell r="AD3184">
            <v>0</v>
          </cell>
          <cell r="AJ3184">
            <v>0</v>
          </cell>
          <cell r="AK3184">
            <v>0</v>
          </cell>
        </row>
        <row r="3185">
          <cell r="B3185" t="str">
            <v/>
          </cell>
          <cell r="H3185" t="str">
            <v/>
          </cell>
          <cell r="J3185" t="str">
            <v/>
          </cell>
          <cell r="N3185" t="str">
            <v/>
          </cell>
          <cell r="O3185" t="str">
            <v/>
          </cell>
          <cell r="P3185" t="str">
            <v/>
          </cell>
          <cell r="Q3185" t="str">
            <v/>
          </cell>
          <cell r="T3185" t="str">
            <v/>
          </cell>
          <cell r="U3185" t="str">
            <v/>
          </cell>
          <cell r="W3185" t="str">
            <v/>
          </cell>
          <cell r="X3185" t="str">
            <v/>
          </cell>
          <cell r="AB3185">
            <v>0</v>
          </cell>
          <cell r="AC3185">
            <v>0</v>
          </cell>
          <cell r="AD3185">
            <v>0</v>
          </cell>
          <cell r="AJ3185">
            <v>0</v>
          </cell>
          <cell r="AK3185">
            <v>0</v>
          </cell>
        </row>
        <row r="3186">
          <cell r="B3186" t="str">
            <v/>
          </cell>
          <cell r="H3186" t="str">
            <v/>
          </cell>
          <cell r="J3186" t="str">
            <v/>
          </cell>
          <cell r="N3186" t="str">
            <v/>
          </cell>
          <cell r="O3186" t="str">
            <v/>
          </cell>
          <cell r="P3186" t="str">
            <v/>
          </cell>
          <cell r="Q3186" t="str">
            <v/>
          </cell>
          <cell r="T3186" t="str">
            <v/>
          </cell>
          <cell r="U3186" t="str">
            <v/>
          </cell>
          <cell r="W3186" t="str">
            <v/>
          </cell>
          <cell r="X3186" t="str">
            <v/>
          </cell>
          <cell r="AB3186">
            <v>0</v>
          </cell>
          <cell r="AC3186">
            <v>0</v>
          </cell>
          <cell r="AD3186">
            <v>0</v>
          </cell>
          <cell r="AJ3186">
            <v>0</v>
          </cell>
          <cell r="AK3186">
            <v>0</v>
          </cell>
        </row>
        <row r="3187">
          <cell r="B3187" t="str">
            <v/>
          </cell>
          <cell r="H3187" t="str">
            <v/>
          </cell>
          <cell r="J3187" t="str">
            <v/>
          </cell>
          <cell r="N3187" t="str">
            <v/>
          </cell>
          <cell r="O3187" t="str">
            <v/>
          </cell>
          <cell r="P3187" t="str">
            <v/>
          </cell>
          <cell r="Q3187" t="str">
            <v/>
          </cell>
          <cell r="T3187" t="str">
            <v/>
          </cell>
          <cell r="U3187" t="str">
            <v/>
          </cell>
          <cell r="W3187" t="str">
            <v/>
          </cell>
          <cell r="X3187" t="str">
            <v/>
          </cell>
          <cell r="AB3187">
            <v>0</v>
          </cell>
          <cell r="AC3187">
            <v>0</v>
          </cell>
          <cell r="AD3187">
            <v>0</v>
          </cell>
          <cell r="AJ3187">
            <v>0</v>
          </cell>
          <cell r="AK3187">
            <v>0</v>
          </cell>
        </row>
        <row r="3188">
          <cell r="B3188" t="str">
            <v/>
          </cell>
          <cell r="H3188" t="str">
            <v/>
          </cell>
          <cell r="J3188" t="str">
            <v/>
          </cell>
          <cell r="N3188" t="str">
            <v/>
          </cell>
          <cell r="O3188" t="str">
            <v/>
          </cell>
          <cell r="P3188" t="str">
            <v/>
          </cell>
          <cell r="Q3188" t="str">
            <v/>
          </cell>
          <cell r="T3188" t="str">
            <v/>
          </cell>
          <cell r="U3188" t="str">
            <v/>
          </cell>
          <cell r="W3188" t="str">
            <v/>
          </cell>
          <cell r="X3188" t="str">
            <v/>
          </cell>
          <cell r="AB3188">
            <v>0</v>
          </cell>
          <cell r="AC3188">
            <v>0</v>
          </cell>
          <cell r="AD3188">
            <v>0</v>
          </cell>
          <cell r="AJ3188">
            <v>0</v>
          </cell>
          <cell r="AK3188">
            <v>0</v>
          </cell>
        </row>
        <row r="3189">
          <cell r="B3189" t="str">
            <v/>
          </cell>
          <cell r="H3189" t="str">
            <v/>
          </cell>
          <cell r="J3189" t="str">
            <v/>
          </cell>
          <cell r="N3189" t="str">
            <v/>
          </cell>
          <cell r="O3189" t="str">
            <v/>
          </cell>
          <cell r="P3189" t="str">
            <v/>
          </cell>
          <cell r="Q3189" t="str">
            <v/>
          </cell>
          <cell r="T3189" t="str">
            <v/>
          </cell>
          <cell r="U3189" t="str">
            <v/>
          </cell>
          <cell r="W3189" t="str">
            <v/>
          </cell>
          <cell r="X3189" t="str">
            <v/>
          </cell>
          <cell r="AB3189">
            <v>0</v>
          </cell>
          <cell r="AC3189">
            <v>0</v>
          </cell>
          <cell r="AD3189">
            <v>0</v>
          </cell>
          <cell r="AJ3189">
            <v>0</v>
          </cell>
          <cell r="AK3189">
            <v>0</v>
          </cell>
        </row>
        <row r="3190">
          <cell r="B3190" t="str">
            <v/>
          </cell>
          <cell r="H3190" t="str">
            <v/>
          </cell>
          <cell r="J3190" t="str">
            <v/>
          </cell>
          <cell r="N3190" t="str">
            <v/>
          </cell>
          <cell r="O3190" t="str">
            <v/>
          </cell>
          <cell r="P3190" t="str">
            <v/>
          </cell>
          <cell r="Q3190" t="str">
            <v/>
          </cell>
          <cell r="T3190" t="str">
            <v/>
          </cell>
          <cell r="U3190" t="str">
            <v/>
          </cell>
          <cell r="W3190" t="str">
            <v/>
          </cell>
          <cell r="X3190" t="str">
            <v/>
          </cell>
          <cell r="AB3190">
            <v>0</v>
          </cell>
          <cell r="AC3190">
            <v>0</v>
          </cell>
          <cell r="AD3190">
            <v>0</v>
          </cell>
          <cell r="AJ3190">
            <v>0</v>
          </cell>
          <cell r="AK3190">
            <v>0</v>
          </cell>
        </row>
        <row r="3191">
          <cell r="B3191" t="str">
            <v/>
          </cell>
          <cell r="H3191" t="str">
            <v/>
          </cell>
          <cell r="J3191" t="str">
            <v/>
          </cell>
          <cell r="N3191" t="str">
            <v/>
          </cell>
          <cell r="O3191" t="str">
            <v/>
          </cell>
          <cell r="P3191" t="str">
            <v/>
          </cell>
          <cell r="Q3191" t="str">
            <v/>
          </cell>
          <cell r="T3191" t="str">
            <v/>
          </cell>
          <cell r="U3191" t="str">
            <v/>
          </cell>
          <cell r="W3191" t="str">
            <v/>
          </cell>
          <cell r="X3191" t="str">
            <v/>
          </cell>
          <cell r="AB3191">
            <v>0</v>
          </cell>
          <cell r="AC3191">
            <v>0</v>
          </cell>
          <cell r="AD3191">
            <v>0</v>
          </cell>
          <cell r="AJ3191">
            <v>0</v>
          </cell>
          <cell r="AK3191">
            <v>0</v>
          </cell>
        </row>
        <row r="3192">
          <cell r="B3192" t="str">
            <v/>
          </cell>
          <cell r="H3192" t="str">
            <v/>
          </cell>
          <cell r="J3192" t="str">
            <v/>
          </cell>
          <cell r="N3192" t="str">
            <v/>
          </cell>
          <cell r="O3192" t="str">
            <v/>
          </cell>
          <cell r="P3192" t="str">
            <v/>
          </cell>
          <cell r="Q3192" t="str">
            <v/>
          </cell>
          <cell r="T3192" t="str">
            <v/>
          </cell>
          <cell r="U3192" t="str">
            <v/>
          </cell>
          <cell r="W3192" t="str">
            <v/>
          </cell>
          <cell r="X3192" t="str">
            <v/>
          </cell>
          <cell r="AB3192">
            <v>0</v>
          </cell>
          <cell r="AC3192">
            <v>0</v>
          </cell>
          <cell r="AD3192">
            <v>0</v>
          </cell>
          <cell r="AJ3192">
            <v>0</v>
          </cell>
          <cell r="AK3192">
            <v>0</v>
          </cell>
        </row>
        <row r="3193">
          <cell r="B3193" t="str">
            <v/>
          </cell>
          <cell r="H3193" t="str">
            <v/>
          </cell>
          <cell r="J3193" t="str">
            <v/>
          </cell>
          <cell r="N3193" t="str">
            <v/>
          </cell>
          <cell r="O3193" t="str">
            <v/>
          </cell>
          <cell r="P3193" t="str">
            <v/>
          </cell>
          <cell r="Q3193" t="str">
            <v/>
          </cell>
          <cell r="T3193" t="str">
            <v/>
          </cell>
          <cell r="U3193" t="str">
            <v/>
          </cell>
          <cell r="W3193" t="str">
            <v/>
          </cell>
          <cell r="X3193" t="str">
            <v/>
          </cell>
          <cell r="AB3193">
            <v>0</v>
          </cell>
          <cell r="AC3193">
            <v>0</v>
          </cell>
          <cell r="AD3193">
            <v>0</v>
          </cell>
          <cell r="AJ3193">
            <v>0</v>
          </cell>
          <cell r="AK3193">
            <v>0</v>
          </cell>
        </row>
        <row r="3194">
          <cell r="B3194" t="str">
            <v/>
          </cell>
          <cell r="H3194" t="str">
            <v/>
          </cell>
          <cell r="J3194" t="str">
            <v/>
          </cell>
          <cell r="N3194" t="str">
            <v/>
          </cell>
          <cell r="O3194" t="str">
            <v/>
          </cell>
          <cell r="P3194" t="str">
            <v/>
          </cell>
          <cell r="Q3194" t="str">
            <v/>
          </cell>
          <cell r="T3194" t="str">
            <v/>
          </cell>
          <cell r="U3194" t="str">
            <v/>
          </cell>
          <cell r="W3194" t="str">
            <v/>
          </cell>
          <cell r="X3194" t="str">
            <v/>
          </cell>
          <cell r="AB3194">
            <v>0</v>
          </cell>
          <cell r="AC3194">
            <v>0</v>
          </cell>
          <cell r="AD3194">
            <v>0</v>
          </cell>
          <cell r="AJ3194">
            <v>0</v>
          </cell>
          <cell r="AK3194">
            <v>0</v>
          </cell>
        </row>
        <row r="3195">
          <cell r="B3195" t="str">
            <v/>
          </cell>
          <cell r="H3195" t="str">
            <v/>
          </cell>
          <cell r="J3195" t="str">
            <v/>
          </cell>
          <cell r="N3195" t="str">
            <v/>
          </cell>
          <cell r="O3195" t="str">
            <v/>
          </cell>
          <cell r="P3195" t="str">
            <v/>
          </cell>
          <cell r="Q3195" t="str">
            <v/>
          </cell>
          <cell r="T3195" t="str">
            <v/>
          </cell>
          <cell r="U3195" t="str">
            <v/>
          </cell>
          <cell r="W3195" t="str">
            <v/>
          </cell>
          <cell r="X3195" t="str">
            <v/>
          </cell>
          <cell r="AB3195">
            <v>0</v>
          </cell>
          <cell r="AC3195">
            <v>0</v>
          </cell>
          <cell r="AD3195">
            <v>0</v>
          </cell>
          <cell r="AJ3195">
            <v>0</v>
          </cell>
          <cell r="AK3195">
            <v>0</v>
          </cell>
        </row>
        <row r="3196">
          <cell r="B3196" t="str">
            <v/>
          </cell>
          <cell r="H3196" t="str">
            <v/>
          </cell>
          <cell r="J3196" t="str">
            <v/>
          </cell>
          <cell r="N3196" t="str">
            <v/>
          </cell>
          <cell r="O3196" t="str">
            <v/>
          </cell>
          <cell r="P3196" t="str">
            <v/>
          </cell>
          <cell r="Q3196" t="str">
            <v/>
          </cell>
          <cell r="T3196" t="str">
            <v/>
          </cell>
          <cell r="U3196" t="str">
            <v/>
          </cell>
          <cell r="W3196" t="str">
            <v/>
          </cell>
          <cell r="X3196" t="str">
            <v/>
          </cell>
          <cell r="AB3196">
            <v>0</v>
          </cell>
          <cell r="AC3196">
            <v>0</v>
          </cell>
          <cell r="AD3196">
            <v>0</v>
          </cell>
          <cell r="AJ3196">
            <v>0</v>
          </cell>
          <cell r="AK3196">
            <v>0</v>
          </cell>
        </row>
        <row r="3197">
          <cell r="B3197" t="str">
            <v/>
          </cell>
          <cell r="H3197" t="str">
            <v/>
          </cell>
          <cell r="J3197" t="str">
            <v/>
          </cell>
          <cell r="N3197" t="str">
            <v/>
          </cell>
          <cell r="O3197" t="str">
            <v/>
          </cell>
          <cell r="P3197" t="str">
            <v/>
          </cell>
          <cell r="Q3197" t="str">
            <v/>
          </cell>
          <cell r="T3197" t="str">
            <v/>
          </cell>
          <cell r="U3197" t="str">
            <v/>
          </cell>
          <cell r="W3197" t="str">
            <v/>
          </cell>
          <cell r="X3197" t="str">
            <v/>
          </cell>
          <cell r="AB3197">
            <v>0</v>
          </cell>
          <cell r="AC3197">
            <v>0</v>
          </cell>
          <cell r="AD3197">
            <v>0</v>
          </cell>
          <cell r="AJ3197">
            <v>0</v>
          </cell>
          <cell r="AK3197">
            <v>0</v>
          </cell>
        </row>
        <row r="3198">
          <cell r="B3198" t="str">
            <v/>
          </cell>
          <cell r="H3198" t="str">
            <v/>
          </cell>
          <cell r="J3198" t="str">
            <v/>
          </cell>
          <cell r="N3198" t="str">
            <v/>
          </cell>
          <cell r="O3198" t="str">
            <v/>
          </cell>
          <cell r="P3198" t="str">
            <v/>
          </cell>
          <cell r="Q3198" t="str">
            <v/>
          </cell>
          <cell r="T3198" t="str">
            <v/>
          </cell>
          <cell r="U3198" t="str">
            <v/>
          </cell>
          <cell r="W3198" t="str">
            <v/>
          </cell>
          <cell r="X3198" t="str">
            <v/>
          </cell>
          <cell r="AB3198">
            <v>0</v>
          </cell>
          <cell r="AC3198">
            <v>0</v>
          </cell>
          <cell r="AD3198">
            <v>0</v>
          </cell>
          <cell r="AJ3198">
            <v>0</v>
          </cell>
          <cell r="AK3198">
            <v>0</v>
          </cell>
        </row>
        <row r="3199">
          <cell r="B3199" t="str">
            <v/>
          </cell>
          <cell r="H3199" t="str">
            <v/>
          </cell>
          <cell r="J3199" t="str">
            <v/>
          </cell>
          <cell r="N3199" t="str">
            <v/>
          </cell>
          <cell r="O3199" t="str">
            <v/>
          </cell>
          <cell r="P3199" t="str">
            <v/>
          </cell>
          <cell r="Q3199" t="str">
            <v/>
          </cell>
          <cell r="T3199" t="str">
            <v/>
          </cell>
          <cell r="U3199" t="str">
            <v/>
          </cell>
          <cell r="W3199" t="str">
            <v/>
          </cell>
          <cell r="X3199" t="str">
            <v/>
          </cell>
          <cell r="AB3199">
            <v>0</v>
          </cell>
          <cell r="AC3199">
            <v>0</v>
          </cell>
          <cell r="AD3199">
            <v>0</v>
          </cell>
          <cell r="AJ3199">
            <v>0</v>
          </cell>
          <cell r="AK3199">
            <v>0</v>
          </cell>
        </row>
        <row r="3200">
          <cell r="B3200" t="str">
            <v/>
          </cell>
          <cell r="H3200" t="str">
            <v/>
          </cell>
          <cell r="J3200" t="str">
            <v/>
          </cell>
          <cell r="N3200" t="str">
            <v/>
          </cell>
          <cell r="O3200" t="str">
            <v/>
          </cell>
          <cell r="P3200" t="str">
            <v/>
          </cell>
          <cell r="Q3200" t="str">
            <v/>
          </cell>
          <cell r="T3200" t="str">
            <v/>
          </cell>
          <cell r="U3200" t="str">
            <v/>
          </cell>
          <cell r="W3200" t="str">
            <v/>
          </cell>
          <cell r="X3200" t="str">
            <v/>
          </cell>
          <cell r="AB3200">
            <v>0</v>
          </cell>
          <cell r="AC3200">
            <v>0</v>
          </cell>
          <cell r="AD3200">
            <v>0</v>
          </cell>
          <cell r="AJ3200">
            <v>0</v>
          </cell>
          <cell r="AK3200">
            <v>0</v>
          </cell>
        </row>
        <row r="3201">
          <cell r="B3201" t="str">
            <v/>
          </cell>
          <cell r="H3201" t="str">
            <v/>
          </cell>
          <cell r="J3201" t="str">
            <v/>
          </cell>
          <cell r="N3201" t="str">
            <v/>
          </cell>
          <cell r="O3201" t="str">
            <v/>
          </cell>
          <cell r="P3201" t="str">
            <v/>
          </cell>
          <cell r="Q3201" t="str">
            <v/>
          </cell>
          <cell r="T3201" t="str">
            <v/>
          </cell>
          <cell r="U3201" t="str">
            <v/>
          </cell>
          <cell r="W3201" t="str">
            <v/>
          </cell>
          <cell r="X3201" t="str">
            <v/>
          </cell>
          <cell r="AB3201">
            <v>0</v>
          </cell>
          <cell r="AC3201">
            <v>0</v>
          </cell>
          <cell r="AD3201">
            <v>0</v>
          </cell>
          <cell r="AJ3201">
            <v>0</v>
          </cell>
          <cell r="AK3201">
            <v>0</v>
          </cell>
        </row>
        <row r="3202">
          <cell r="B3202" t="str">
            <v/>
          </cell>
          <cell r="H3202" t="str">
            <v/>
          </cell>
          <cell r="J3202" t="str">
            <v/>
          </cell>
          <cell r="N3202" t="str">
            <v/>
          </cell>
          <cell r="O3202" t="str">
            <v/>
          </cell>
          <cell r="P3202" t="str">
            <v/>
          </cell>
          <cell r="Q3202" t="str">
            <v/>
          </cell>
          <cell r="T3202" t="str">
            <v/>
          </cell>
          <cell r="U3202" t="str">
            <v/>
          </cell>
          <cell r="W3202" t="str">
            <v/>
          </cell>
          <cell r="X3202" t="str">
            <v/>
          </cell>
          <cell r="AB3202">
            <v>0</v>
          </cell>
          <cell r="AC3202">
            <v>0</v>
          </cell>
          <cell r="AD3202">
            <v>0</v>
          </cell>
          <cell r="AJ3202">
            <v>0</v>
          </cell>
          <cell r="AK3202">
            <v>0</v>
          </cell>
        </row>
        <row r="3203">
          <cell r="B3203" t="str">
            <v/>
          </cell>
          <cell r="H3203" t="str">
            <v/>
          </cell>
          <cell r="J3203" t="str">
            <v/>
          </cell>
          <cell r="N3203" t="str">
            <v/>
          </cell>
          <cell r="O3203" t="str">
            <v/>
          </cell>
          <cell r="P3203" t="str">
            <v/>
          </cell>
          <cell r="Q3203" t="str">
            <v/>
          </cell>
          <cell r="T3203" t="str">
            <v/>
          </cell>
          <cell r="U3203" t="str">
            <v/>
          </cell>
          <cell r="W3203" t="str">
            <v/>
          </cell>
          <cell r="X3203" t="str">
            <v/>
          </cell>
          <cell r="AB3203">
            <v>0</v>
          </cell>
          <cell r="AC3203">
            <v>0</v>
          </cell>
          <cell r="AD3203">
            <v>0</v>
          </cell>
          <cell r="AJ3203">
            <v>0</v>
          </cell>
          <cell r="AK3203">
            <v>0</v>
          </cell>
        </row>
        <row r="3204">
          <cell r="B3204" t="str">
            <v/>
          </cell>
          <cell r="H3204" t="str">
            <v/>
          </cell>
          <cell r="J3204" t="str">
            <v/>
          </cell>
          <cell r="N3204" t="str">
            <v/>
          </cell>
          <cell r="O3204" t="str">
            <v/>
          </cell>
          <cell r="P3204" t="str">
            <v/>
          </cell>
          <cell r="Q3204" t="str">
            <v/>
          </cell>
          <cell r="T3204" t="str">
            <v/>
          </cell>
          <cell r="U3204" t="str">
            <v/>
          </cell>
          <cell r="W3204" t="str">
            <v/>
          </cell>
          <cell r="X3204" t="str">
            <v/>
          </cell>
          <cell r="AB3204">
            <v>0</v>
          </cell>
          <cell r="AC3204">
            <v>0</v>
          </cell>
          <cell r="AD3204">
            <v>0</v>
          </cell>
          <cell r="AJ3204">
            <v>0</v>
          </cell>
          <cell r="AK3204">
            <v>0</v>
          </cell>
        </row>
        <row r="3205">
          <cell r="B3205" t="str">
            <v/>
          </cell>
          <cell r="H3205" t="str">
            <v/>
          </cell>
          <cell r="J3205" t="str">
            <v/>
          </cell>
          <cell r="N3205" t="str">
            <v/>
          </cell>
          <cell r="O3205" t="str">
            <v/>
          </cell>
          <cell r="P3205" t="str">
            <v/>
          </cell>
          <cell r="Q3205" t="str">
            <v/>
          </cell>
          <cell r="T3205" t="str">
            <v/>
          </cell>
          <cell r="U3205" t="str">
            <v/>
          </cell>
          <cell r="W3205" t="str">
            <v/>
          </cell>
          <cell r="X3205" t="str">
            <v/>
          </cell>
          <cell r="AB3205">
            <v>0</v>
          </cell>
          <cell r="AC3205">
            <v>0</v>
          </cell>
          <cell r="AD3205">
            <v>0</v>
          </cell>
          <cell r="AJ3205">
            <v>0</v>
          </cell>
          <cell r="AK3205">
            <v>0</v>
          </cell>
        </row>
        <row r="3206">
          <cell r="B3206" t="str">
            <v/>
          </cell>
          <cell r="H3206" t="str">
            <v/>
          </cell>
          <cell r="J3206" t="str">
            <v/>
          </cell>
          <cell r="N3206" t="str">
            <v/>
          </cell>
          <cell r="O3206" t="str">
            <v/>
          </cell>
          <cell r="P3206" t="str">
            <v/>
          </cell>
          <cell r="Q3206" t="str">
            <v/>
          </cell>
          <cell r="T3206" t="str">
            <v/>
          </cell>
          <cell r="U3206" t="str">
            <v/>
          </cell>
          <cell r="W3206" t="str">
            <v/>
          </cell>
          <cell r="X3206" t="str">
            <v/>
          </cell>
          <cell r="AB3206">
            <v>0</v>
          </cell>
          <cell r="AC3206">
            <v>0</v>
          </cell>
          <cell r="AD3206">
            <v>0</v>
          </cell>
          <cell r="AJ3206">
            <v>0</v>
          </cell>
          <cell r="AK3206">
            <v>0</v>
          </cell>
        </row>
        <row r="3207">
          <cell r="B3207" t="str">
            <v/>
          </cell>
          <cell r="H3207" t="str">
            <v/>
          </cell>
          <cell r="J3207" t="str">
            <v/>
          </cell>
          <cell r="N3207" t="str">
            <v/>
          </cell>
          <cell r="O3207" t="str">
            <v/>
          </cell>
          <cell r="P3207" t="str">
            <v/>
          </cell>
          <cell r="Q3207" t="str">
            <v/>
          </cell>
          <cell r="T3207" t="str">
            <v/>
          </cell>
          <cell r="U3207" t="str">
            <v/>
          </cell>
          <cell r="W3207" t="str">
            <v/>
          </cell>
          <cell r="X3207" t="str">
            <v/>
          </cell>
          <cell r="AB3207">
            <v>0</v>
          </cell>
          <cell r="AC3207">
            <v>0</v>
          </cell>
          <cell r="AD3207">
            <v>0</v>
          </cell>
          <cell r="AJ3207">
            <v>0</v>
          </cell>
          <cell r="AK3207">
            <v>0</v>
          </cell>
        </row>
        <row r="3208">
          <cell r="B3208" t="str">
            <v/>
          </cell>
          <cell r="H3208" t="str">
            <v/>
          </cell>
          <cell r="J3208" t="str">
            <v/>
          </cell>
          <cell r="N3208" t="str">
            <v/>
          </cell>
          <cell r="O3208" t="str">
            <v/>
          </cell>
          <cell r="P3208" t="str">
            <v/>
          </cell>
          <cell r="Q3208" t="str">
            <v/>
          </cell>
          <cell r="T3208" t="str">
            <v/>
          </cell>
          <cell r="U3208" t="str">
            <v/>
          </cell>
          <cell r="W3208" t="str">
            <v/>
          </cell>
          <cell r="X3208" t="str">
            <v/>
          </cell>
          <cell r="AB3208">
            <v>0</v>
          </cell>
          <cell r="AC3208">
            <v>0</v>
          </cell>
          <cell r="AD3208">
            <v>0</v>
          </cell>
          <cell r="AJ3208">
            <v>0</v>
          </cell>
          <cell r="AK3208">
            <v>0</v>
          </cell>
        </row>
        <row r="3209">
          <cell r="B3209" t="str">
            <v/>
          </cell>
          <cell r="H3209" t="str">
            <v/>
          </cell>
          <cell r="J3209" t="str">
            <v/>
          </cell>
          <cell r="N3209" t="str">
            <v/>
          </cell>
          <cell r="O3209" t="str">
            <v/>
          </cell>
          <cell r="P3209" t="str">
            <v/>
          </cell>
          <cell r="Q3209" t="str">
            <v/>
          </cell>
          <cell r="T3209" t="str">
            <v/>
          </cell>
          <cell r="U3209" t="str">
            <v/>
          </cell>
          <cell r="W3209" t="str">
            <v/>
          </cell>
          <cell r="X3209" t="str">
            <v/>
          </cell>
          <cell r="AB3209">
            <v>0</v>
          </cell>
          <cell r="AC3209">
            <v>0</v>
          </cell>
          <cell r="AD3209">
            <v>0</v>
          </cell>
          <cell r="AJ3209">
            <v>0</v>
          </cell>
          <cell r="AK3209">
            <v>0</v>
          </cell>
        </row>
        <row r="3210">
          <cell r="B3210" t="str">
            <v/>
          </cell>
          <cell r="H3210" t="str">
            <v/>
          </cell>
          <cell r="J3210" t="str">
            <v/>
          </cell>
          <cell r="N3210" t="str">
            <v/>
          </cell>
          <cell r="O3210" t="str">
            <v/>
          </cell>
          <cell r="P3210" t="str">
            <v/>
          </cell>
          <cell r="Q3210" t="str">
            <v/>
          </cell>
          <cell r="T3210" t="str">
            <v/>
          </cell>
          <cell r="U3210" t="str">
            <v/>
          </cell>
          <cell r="W3210" t="str">
            <v/>
          </cell>
          <cell r="X3210" t="str">
            <v/>
          </cell>
          <cell r="AB3210">
            <v>0</v>
          </cell>
          <cell r="AC3210">
            <v>0</v>
          </cell>
          <cell r="AD3210">
            <v>0</v>
          </cell>
          <cell r="AJ3210">
            <v>0</v>
          </cell>
          <cell r="AK3210">
            <v>0</v>
          </cell>
        </row>
        <row r="3211">
          <cell r="B3211" t="str">
            <v/>
          </cell>
          <cell r="H3211" t="str">
            <v/>
          </cell>
          <cell r="J3211" t="str">
            <v/>
          </cell>
          <cell r="N3211" t="str">
            <v/>
          </cell>
          <cell r="O3211" t="str">
            <v/>
          </cell>
          <cell r="P3211" t="str">
            <v/>
          </cell>
          <cell r="Q3211" t="str">
            <v/>
          </cell>
          <cell r="T3211" t="str">
            <v/>
          </cell>
          <cell r="U3211" t="str">
            <v/>
          </cell>
          <cell r="W3211" t="str">
            <v/>
          </cell>
          <cell r="X3211" t="str">
            <v/>
          </cell>
          <cell r="AB3211">
            <v>0</v>
          </cell>
          <cell r="AC3211">
            <v>0</v>
          </cell>
          <cell r="AD3211">
            <v>0</v>
          </cell>
          <cell r="AJ3211">
            <v>0</v>
          </cell>
          <cell r="AK3211">
            <v>0</v>
          </cell>
        </row>
        <row r="3212">
          <cell r="B3212" t="str">
            <v/>
          </cell>
          <cell r="H3212" t="str">
            <v/>
          </cell>
          <cell r="J3212" t="str">
            <v/>
          </cell>
          <cell r="N3212" t="str">
            <v/>
          </cell>
          <cell r="O3212" t="str">
            <v/>
          </cell>
          <cell r="P3212" t="str">
            <v/>
          </cell>
          <cell r="Q3212" t="str">
            <v/>
          </cell>
          <cell r="T3212" t="str">
            <v/>
          </cell>
          <cell r="U3212" t="str">
            <v/>
          </cell>
          <cell r="W3212" t="str">
            <v/>
          </cell>
          <cell r="X3212" t="str">
            <v/>
          </cell>
          <cell r="AB3212">
            <v>0</v>
          </cell>
          <cell r="AC3212">
            <v>0</v>
          </cell>
          <cell r="AD3212">
            <v>0</v>
          </cell>
          <cell r="AJ3212">
            <v>0</v>
          </cell>
          <cell r="AK3212">
            <v>0</v>
          </cell>
        </row>
        <row r="3213">
          <cell r="B3213" t="str">
            <v/>
          </cell>
          <cell r="H3213" t="str">
            <v/>
          </cell>
          <cell r="J3213" t="str">
            <v/>
          </cell>
          <cell r="N3213" t="str">
            <v/>
          </cell>
          <cell r="O3213" t="str">
            <v/>
          </cell>
          <cell r="P3213" t="str">
            <v/>
          </cell>
          <cell r="Q3213" t="str">
            <v/>
          </cell>
          <cell r="T3213" t="str">
            <v/>
          </cell>
          <cell r="U3213" t="str">
            <v/>
          </cell>
          <cell r="W3213" t="str">
            <v/>
          </cell>
          <cell r="X3213" t="str">
            <v/>
          </cell>
          <cell r="AB3213">
            <v>0</v>
          </cell>
          <cell r="AC3213">
            <v>0</v>
          </cell>
          <cell r="AD3213">
            <v>0</v>
          </cell>
          <cell r="AJ3213">
            <v>0</v>
          </cell>
          <cell r="AK3213">
            <v>0</v>
          </cell>
        </row>
        <row r="3214">
          <cell r="B3214" t="str">
            <v/>
          </cell>
          <cell r="H3214" t="str">
            <v/>
          </cell>
          <cell r="J3214" t="str">
            <v/>
          </cell>
          <cell r="N3214" t="str">
            <v/>
          </cell>
          <cell r="O3214" t="str">
            <v/>
          </cell>
          <cell r="P3214" t="str">
            <v/>
          </cell>
          <cell r="Q3214" t="str">
            <v/>
          </cell>
          <cell r="T3214" t="str">
            <v/>
          </cell>
          <cell r="U3214" t="str">
            <v/>
          </cell>
          <cell r="W3214" t="str">
            <v/>
          </cell>
          <cell r="X3214" t="str">
            <v/>
          </cell>
          <cell r="AB3214">
            <v>0</v>
          </cell>
          <cell r="AC3214">
            <v>0</v>
          </cell>
          <cell r="AD3214">
            <v>0</v>
          </cell>
          <cell r="AJ3214">
            <v>0</v>
          </cell>
          <cell r="AK3214">
            <v>0</v>
          </cell>
        </row>
        <row r="3215">
          <cell r="B3215" t="str">
            <v/>
          </cell>
          <cell r="H3215" t="str">
            <v/>
          </cell>
          <cell r="J3215" t="str">
            <v/>
          </cell>
          <cell r="N3215" t="str">
            <v/>
          </cell>
          <cell r="O3215" t="str">
            <v/>
          </cell>
          <cell r="P3215" t="str">
            <v/>
          </cell>
          <cell r="Q3215" t="str">
            <v/>
          </cell>
          <cell r="T3215" t="str">
            <v/>
          </cell>
          <cell r="U3215" t="str">
            <v/>
          </cell>
          <cell r="W3215" t="str">
            <v/>
          </cell>
          <cell r="X3215" t="str">
            <v/>
          </cell>
          <cell r="AB3215">
            <v>0</v>
          </cell>
          <cell r="AC3215">
            <v>0</v>
          </cell>
          <cell r="AD3215">
            <v>0</v>
          </cell>
          <cell r="AJ3215">
            <v>0</v>
          </cell>
          <cell r="AK3215">
            <v>0</v>
          </cell>
        </row>
        <row r="3216">
          <cell r="B3216" t="str">
            <v/>
          </cell>
          <cell r="H3216" t="str">
            <v/>
          </cell>
          <cell r="J3216" t="str">
            <v/>
          </cell>
          <cell r="N3216" t="str">
            <v/>
          </cell>
          <cell r="O3216" t="str">
            <v/>
          </cell>
          <cell r="P3216" t="str">
            <v/>
          </cell>
          <cell r="Q3216" t="str">
            <v/>
          </cell>
          <cell r="T3216" t="str">
            <v/>
          </cell>
          <cell r="U3216" t="str">
            <v/>
          </cell>
          <cell r="W3216" t="str">
            <v/>
          </cell>
          <cell r="X3216" t="str">
            <v/>
          </cell>
          <cell r="AB3216">
            <v>0</v>
          </cell>
          <cell r="AC3216">
            <v>0</v>
          </cell>
          <cell r="AD3216">
            <v>0</v>
          </cell>
          <cell r="AJ3216">
            <v>0</v>
          </cell>
          <cell r="AK3216">
            <v>0</v>
          </cell>
        </row>
        <row r="3217">
          <cell r="B3217" t="str">
            <v/>
          </cell>
          <cell r="H3217" t="str">
            <v/>
          </cell>
          <cell r="J3217" t="str">
            <v/>
          </cell>
          <cell r="N3217" t="str">
            <v/>
          </cell>
          <cell r="O3217" t="str">
            <v/>
          </cell>
          <cell r="P3217" t="str">
            <v/>
          </cell>
          <cell r="Q3217" t="str">
            <v/>
          </cell>
          <cell r="T3217" t="str">
            <v/>
          </cell>
          <cell r="U3217" t="str">
            <v/>
          </cell>
          <cell r="W3217" t="str">
            <v/>
          </cell>
          <cell r="X3217" t="str">
            <v/>
          </cell>
          <cell r="AB3217">
            <v>0</v>
          </cell>
          <cell r="AC3217">
            <v>0</v>
          </cell>
          <cell r="AD3217">
            <v>0</v>
          </cell>
          <cell r="AJ3217">
            <v>0</v>
          </cell>
          <cell r="AK3217">
            <v>0</v>
          </cell>
        </row>
        <row r="3218">
          <cell r="B3218" t="str">
            <v/>
          </cell>
          <cell r="H3218" t="str">
            <v/>
          </cell>
          <cell r="J3218" t="str">
            <v/>
          </cell>
          <cell r="N3218" t="str">
            <v/>
          </cell>
          <cell r="O3218" t="str">
            <v/>
          </cell>
          <cell r="P3218" t="str">
            <v/>
          </cell>
          <cell r="Q3218" t="str">
            <v/>
          </cell>
          <cell r="T3218" t="str">
            <v/>
          </cell>
          <cell r="U3218" t="str">
            <v/>
          </cell>
          <cell r="W3218" t="str">
            <v/>
          </cell>
          <cell r="X3218" t="str">
            <v/>
          </cell>
          <cell r="AB3218">
            <v>0</v>
          </cell>
          <cell r="AC3218">
            <v>0</v>
          </cell>
          <cell r="AD3218">
            <v>0</v>
          </cell>
          <cell r="AJ3218">
            <v>0</v>
          </cell>
          <cell r="AK3218">
            <v>0</v>
          </cell>
        </row>
        <row r="3219">
          <cell r="B3219" t="str">
            <v/>
          </cell>
          <cell r="H3219" t="str">
            <v/>
          </cell>
          <cell r="J3219" t="str">
            <v/>
          </cell>
          <cell r="N3219" t="str">
            <v/>
          </cell>
          <cell r="O3219" t="str">
            <v/>
          </cell>
          <cell r="P3219" t="str">
            <v/>
          </cell>
          <cell r="Q3219" t="str">
            <v/>
          </cell>
          <cell r="T3219" t="str">
            <v/>
          </cell>
          <cell r="U3219" t="str">
            <v/>
          </cell>
          <cell r="W3219" t="str">
            <v/>
          </cell>
          <cell r="X3219" t="str">
            <v/>
          </cell>
          <cell r="AB3219">
            <v>0</v>
          </cell>
          <cell r="AC3219">
            <v>0</v>
          </cell>
          <cell r="AD3219">
            <v>0</v>
          </cell>
          <cell r="AJ3219">
            <v>0</v>
          </cell>
          <cell r="AK3219">
            <v>0</v>
          </cell>
        </row>
        <row r="3220">
          <cell r="B3220" t="str">
            <v/>
          </cell>
          <cell r="H3220" t="str">
            <v/>
          </cell>
          <cell r="J3220" t="str">
            <v/>
          </cell>
          <cell r="N3220" t="str">
            <v/>
          </cell>
          <cell r="O3220" t="str">
            <v/>
          </cell>
          <cell r="P3220" t="str">
            <v/>
          </cell>
          <cell r="Q3220" t="str">
            <v/>
          </cell>
          <cell r="T3220" t="str">
            <v/>
          </cell>
          <cell r="U3220" t="str">
            <v/>
          </cell>
          <cell r="W3220" t="str">
            <v/>
          </cell>
          <cell r="X3220" t="str">
            <v/>
          </cell>
          <cell r="AB3220">
            <v>0</v>
          </cell>
          <cell r="AC3220">
            <v>0</v>
          </cell>
          <cell r="AD3220">
            <v>0</v>
          </cell>
          <cell r="AJ3220">
            <v>0</v>
          </cell>
          <cell r="AK3220">
            <v>0</v>
          </cell>
        </row>
        <row r="3221">
          <cell r="B3221" t="str">
            <v/>
          </cell>
          <cell r="H3221" t="str">
            <v/>
          </cell>
          <cell r="J3221" t="str">
            <v/>
          </cell>
          <cell r="N3221" t="str">
            <v/>
          </cell>
          <cell r="O3221" t="str">
            <v/>
          </cell>
          <cell r="P3221" t="str">
            <v/>
          </cell>
          <cell r="Q3221" t="str">
            <v/>
          </cell>
          <cell r="T3221" t="str">
            <v/>
          </cell>
          <cell r="U3221" t="str">
            <v/>
          </cell>
          <cell r="W3221" t="str">
            <v/>
          </cell>
          <cell r="X3221" t="str">
            <v/>
          </cell>
          <cell r="AB3221">
            <v>0</v>
          </cell>
          <cell r="AC3221">
            <v>0</v>
          </cell>
          <cell r="AD3221">
            <v>0</v>
          </cell>
          <cell r="AJ3221">
            <v>0</v>
          </cell>
          <cell r="AK3221">
            <v>0</v>
          </cell>
        </row>
        <row r="3222">
          <cell r="B3222" t="str">
            <v/>
          </cell>
          <cell r="H3222" t="str">
            <v/>
          </cell>
          <cell r="J3222" t="str">
            <v/>
          </cell>
          <cell r="N3222" t="str">
            <v/>
          </cell>
          <cell r="O3222" t="str">
            <v/>
          </cell>
          <cell r="P3222" t="str">
            <v/>
          </cell>
          <cell r="Q3222" t="str">
            <v/>
          </cell>
          <cell r="T3222" t="str">
            <v/>
          </cell>
          <cell r="U3222" t="str">
            <v/>
          </cell>
          <cell r="W3222" t="str">
            <v/>
          </cell>
          <cell r="X3222" t="str">
            <v/>
          </cell>
          <cell r="AB3222">
            <v>0</v>
          </cell>
          <cell r="AC3222">
            <v>0</v>
          </cell>
          <cell r="AD3222">
            <v>0</v>
          </cell>
          <cell r="AJ3222">
            <v>0</v>
          </cell>
          <cell r="AK3222">
            <v>0</v>
          </cell>
        </row>
        <row r="3223">
          <cell r="B3223" t="str">
            <v/>
          </cell>
          <cell r="H3223" t="str">
            <v/>
          </cell>
          <cell r="J3223" t="str">
            <v/>
          </cell>
          <cell r="N3223" t="str">
            <v/>
          </cell>
          <cell r="O3223" t="str">
            <v/>
          </cell>
          <cell r="P3223" t="str">
            <v/>
          </cell>
          <cell r="Q3223" t="str">
            <v/>
          </cell>
          <cell r="T3223" t="str">
            <v/>
          </cell>
          <cell r="U3223" t="str">
            <v/>
          </cell>
          <cell r="W3223" t="str">
            <v/>
          </cell>
          <cell r="X3223" t="str">
            <v/>
          </cell>
          <cell r="AB3223">
            <v>0</v>
          </cell>
          <cell r="AC3223">
            <v>0</v>
          </cell>
          <cell r="AD3223">
            <v>0</v>
          </cell>
          <cell r="AJ3223">
            <v>0</v>
          </cell>
          <cell r="AK3223">
            <v>0</v>
          </cell>
        </row>
        <row r="3224">
          <cell r="B3224" t="str">
            <v/>
          </cell>
          <cell r="H3224" t="str">
            <v/>
          </cell>
          <cell r="J3224" t="str">
            <v/>
          </cell>
          <cell r="N3224" t="str">
            <v/>
          </cell>
          <cell r="O3224" t="str">
            <v/>
          </cell>
          <cell r="P3224" t="str">
            <v/>
          </cell>
          <cell r="Q3224" t="str">
            <v/>
          </cell>
          <cell r="T3224" t="str">
            <v/>
          </cell>
          <cell r="U3224" t="str">
            <v/>
          </cell>
          <cell r="W3224" t="str">
            <v/>
          </cell>
          <cell r="X3224" t="str">
            <v/>
          </cell>
          <cell r="AB3224">
            <v>0</v>
          </cell>
          <cell r="AC3224">
            <v>0</v>
          </cell>
          <cell r="AD3224">
            <v>0</v>
          </cell>
          <cell r="AJ3224">
            <v>0</v>
          </cell>
          <cell r="AK3224">
            <v>0</v>
          </cell>
        </row>
        <row r="3225">
          <cell r="B3225" t="str">
            <v/>
          </cell>
          <cell r="H3225" t="str">
            <v/>
          </cell>
          <cell r="J3225" t="str">
            <v/>
          </cell>
          <cell r="N3225" t="str">
            <v/>
          </cell>
          <cell r="O3225" t="str">
            <v/>
          </cell>
          <cell r="P3225" t="str">
            <v/>
          </cell>
          <cell r="Q3225" t="str">
            <v/>
          </cell>
          <cell r="T3225" t="str">
            <v/>
          </cell>
          <cell r="U3225" t="str">
            <v/>
          </cell>
          <cell r="W3225" t="str">
            <v/>
          </cell>
          <cell r="X3225" t="str">
            <v/>
          </cell>
          <cell r="AB3225">
            <v>0</v>
          </cell>
          <cell r="AC3225">
            <v>0</v>
          </cell>
          <cell r="AD3225">
            <v>0</v>
          </cell>
          <cell r="AJ3225">
            <v>0</v>
          </cell>
          <cell r="AK3225">
            <v>0</v>
          </cell>
        </row>
        <row r="3226">
          <cell r="B3226" t="str">
            <v/>
          </cell>
          <cell r="H3226" t="str">
            <v/>
          </cell>
          <cell r="J3226" t="str">
            <v/>
          </cell>
          <cell r="N3226" t="str">
            <v/>
          </cell>
          <cell r="O3226" t="str">
            <v/>
          </cell>
          <cell r="P3226" t="str">
            <v/>
          </cell>
          <cell r="Q3226" t="str">
            <v/>
          </cell>
          <cell r="T3226" t="str">
            <v/>
          </cell>
          <cell r="U3226" t="str">
            <v/>
          </cell>
          <cell r="W3226" t="str">
            <v/>
          </cell>
          <cell r="X3226" t="str">
            <v/>
          </cell>
          <cell r="AB3226">
            <v>0</v>
          </cell>
          <cell r="AC3226">
            <v>0</v>
          </cell>
          <cell r="AD3226">
            <v>0</v>
          </cell>
          <cell r="AJ3226">
            <v>0</v>
          </cell>
          <cell r="AK3226">
            <v>0</v>
          </cell>
        </row>
        <row r="3227">
          <cell r="B3227" t="str">
            <v/>
          </cell>
          <cell r="H3227" t="str">
            <v/>
          </cell>
          <cell r="J3227" t="str">
            <v/>
          </cell>
          <cell r="N3227" t="str">
            <v/>
          </cell>
          <cell r="O3227" t="str">
            <v/>
          </cell>
          <cell r="P3227" t="str">
            <v/>
          </cell>
          <cell r="Q3227" t="str">
            <v/>
          </cell>
          <cell r="T3227" t="str">
            <v/>
          </cell>
          <cell r="U3227" t="str">
            <v/>
          </cell>
          <cell r="W3227" t="str">
            <v/>
          </cell>
          <cell r="X3227" t="str">
            <v/>
          </cell>
          <cell r="AB3227">
            <v>0</v>
          </cell>
          <cell r="AC3227">
            <v>0</v>
          </cell>
          <cell r="AD3227">
            <v>0</v>
          </cell>
          <cell r="AJ3227">
            <v>0</v>
          </cell>
          <cell r="AK3227">
            <v>0</v>
          </cell>
        </row>
        <row r="3228">
          <cell r="B3228" t="str">
            <v/>
          </cell>
          <cell r="H3228" t="str">
            <v/>
          </cell>
          <cell r="J3228" t="str">
            <v/>
          </cell>
          <cell r="N3228" t="str">
            <v/>
          </cell>
          <cell r="O3228" t="str">
            <v/>
          </cell>
          <cell r="P3228" t="str">
            <v/>
          </cell>
          <cell r="Q3228" t="str">
            <v/>
          </cell>
          <cell r="T3228" t="str">
            <v/>
          </cell>
          <cell r="U3228" t="str">
            <v/>
          </cell>
          <cell r="W3228" t="str">
            <v/>
          </cell>
          <cell r="X3228" t="str">
            <v/>
          </cell>
          <cell r="AB3228">
            <v>0</v>
          </cell>
          <cell r="AC3228">
            <v>0</v>
          </cell>
          <cell r="AD3228">
            <v>0</v>
          </cell>
          <cell r="AJ3228">
            <v>0</v>
          </cell>
          <cell r="AK3228">
            <v>0</v>
          </cell>
        </row>
        <row r="3229">
          <cell r="B3229" t="str">
            <v/>
          </cell>
          <cell r="H3229" t="str">
            <v/>
          </cell>
          <cell r="J3229" t="str">
            <v/>
          </cell>
          <cell r="N3229" t="str">
            <v/>
          </cell>
          <cell r="O3229" t="str">
            <v/>
          </cell>
          <cell r="P3229" t="str">
            <v/>
          </cell>
          <cell r="Q3229" t="str">
            <v/>
          </cell>
          <cell r="T3229" t="str">
            <v/>
          </cell>
          <cell r="U3229" t="str">
            <v/>
          </cell>
          <cell r="W3229" t="str">
            <v/>
          </cell>
          <cell r="X3229" t="str">
            <v/>
          </cell>
          <cell r="AB3229">
            <v>0</v>
          </cell>
          <cell r="AC3229">
            <v>0</v>
          </cell>
          <cell r="AD3229">
            <v>0</v>
          </cell>
          <cell r="AJ3229">
            <v>0</v>
          </cell>
          <cell r="AK3229">
            <v>0</v>
          </cell>
        </row>
        <row r="3230">
          <cell r="B3230" t="str">
            <v/>
          </cell>
          <cell r="H3230" t="str">
            <v/>
          </cell>
          <cell r="J3230" t="str">
            <v/>
          </cell>
          <cell r="N3230" t="str">
            <v/>
          </cell>
          <cell r="O3230" t="str">
            <v/>
          </cell>
          <cell r="P3230" t="str">
            <v/>
          </cell>
          <cell r="Q3230" t="str">
            <v/>
          </cell>
          <cell r="T3230" t="str">
            <v/>
          </cell>
          <cell r="U3230" t="str">
            <v/>
          </cell>
          <cell r="W3230" t="str">
            <v/>
          </cell>
          <cell r="X3230" t="str">
            <v/>
          </cell>
          <cell r="AB3230">
            <v>0</v>
          </cell>
          <cell r="AC3230">
            <v>0</v>
          </cell>
          <cell r="AD3230">
            <v>0</v>
          </cell>
          <cell r="AJ3230">
            <v>0</v>
          </cell>
          <cell r="AK3230">
            <v>0</v>
          </cell>
        </row>
        <row r="3231">
          <cell r="B3231" t="str">
            <v/>
          </cell>
          <cell r="H3231" t="str">
            <v/>
          </cell>
          <cell r="J3231" t="str">
            <v/>
          </cell>
          <cell r="N3231" t="str">
            <v/>
          </cell>
          <cell r="O3231" t="str">
            <v/>
          </cell>
          <cell r="P3231" t="str">
            <v/>
          </cell>
          <cell r="Q3231" t="str">
            <v/>
          </cell>
          <cell r="T3231" t="str">
            <v/>
          </cell>
          <cell r="U3231" t="str">
            <v/>
          </cell>
          <cell r="W3231" t="str">
            <v/>
          </cell>
          <cell r="X3231" t="str">
            <v/>
          </cell>
          <cell r="AB3231">
            <v>0</v>
          </cell>
          <cell r="AC3231">
            <v>0</v>
          </cell>
          <cell r="AD3231">
            <v>0</v>
          </cell>
          <cell r="AJ3231">
            <v>0</v>
          </cell>
          <cell r="AK3231">
            <v>0</v>
          </cell>
        </row>
        <row r="3232">
          <cell r="B3232" t="str">
            <v/>
          </cell>
          <cell r="H3232" t="str">
            <v/>
          </cell>
          <cell r="J3232" t="str">
            <v/>
          </cell>
          <cell r="N3232" t="str">
            <v/>
          </cell>
          <cell r="O3232" t="str">
            <v/>
          </cell>
          <cell r="P3232" t="str">
            <v/>
          </cell>
          <cell r="Q3232" t="str">
            <v/>
          </cell>
          <cell r="T3232" t="str">
            <v/>
          </cell>
          <cell r="U3232" t="str">
            <v/>
          </cell>
          <cell r="W3232" t="str">
            <v/>
          </cell>
          <cell r="X3232" t="str">
            <v/>
          </cell>
          <cell r="AB3232">
            <v>0</v>
          </cell>
          <cell r="AC3232">
            <v>0</v>
          </cell>
          <cell r="AD3232">
            <v>0</v>
          </cell>
          <cell r="AJ3232">
            <v>0</v>
          </cell>
          <cell r="AK3232">
            <v>0</v>
          </cell>
        </row>
        <row r="3233">
          <cell r="B3233" t="str">
            <v/>
          </cell>
          <cell r="H3233" t="str">
            <v/>
          </cell>
          <cell r="J3233" t="str">
            <v/>
          </cell>
          <cell r="N3233" t="str">
            <v/>
          </cell>
          <cell r="O3233" t="str">
            <v/>
          </cell>
          <cell r="P3233" t="str">
            <v/>
          </cell>
          <cell r="Q3233" t="str">
            <v/>
          </cell>
          <cell r="T3233" t="str">
            <v/>
          </cell>
          <cell r="U3233" t="str">
            <v/>
          </cell>
          <cell r="W3233" t="str">
            <v/>
          </cell>
          <cell r="X3233" t="str">
            <v/>
          </cell>
          <cell r="AB3233">
            <v>0</v>
          </cell>
          <cell r="AC3233">
            <v>0</v>
          </cell>
          <cell r="AD3233">
            <v>0</v>
          </cell>
          <cell r="AJ3233">
            <v>0</v>
          </cell>
          <cell r="AK3233">
            <v>0</v>
          </cell>
        </row>
        <row r="3234">
          <cell r="B3234" t="str">
            <v/>
          </cell>
          <cell r="H3234" t="str">
            <v/>
          </cell>
          <cell r="J3234" t="str">
            <v/>
          </cell>
          <cell r="N3234" t="str">
            <v/>
          </cell>
          <cell r="O3234" t="str">
            <v/>
          </cell>
          <cell r="P3234" t="str">
            <v/>
          </cell>
          <cell r="Q3234" t="str">
            <v/>
          </cell>
          <cell r="T3234" t="str">
            <v/>
          </cell>
          <cell r="U3234" t="str">
            <v/>
          </cell>
          <cell r="W3234" t="str">
            <v/>
          </cell>
          <cell r="X3234" t="str">
            <v/>
          </cell>
          <cell r="AB3234">
            <v>0</v>
          </cell>
          <cell r="AC3234">
            <v>0</v>
          </cell>
          <cell r="AD3234">
            <v>0</v>
          </cell>
          <cell r="AJ3234">
            <v>0</v>
          </cell>
          <cell r="AK3234">
            <v>0</v>
          </cell>
        </row>
        <row r="3235">
          <cell r="B3235" t="str">
            <v/>
          </cell>
          <cell r="H3235" t="str">
            <v/>
          </cell>
          <cell r="J3235" t="str">
            <v/>
          </cell>
          <cell r="N3235" t="str">
            <v/>
          </cell>
          <cell r="O3235" t="str">
            <v/>
          </cell>
          <cell r="P3235" t="str">
            <v/>
          </cell>
          <cell r="Q3235" t="str">
            <v/>
          </cell>
          <cell r="T3235" t="str">
            <v/>
          </cell>
          <cell r="U3235" t="str">
            <v/>
          </cell>
          <cell r="W3235" t="str">
            <v/>
          </cell>
          <cell r="X3235" t="str">
            <v/>
          </cell>
          <cell r="AB3235">
            <v>0</v>
          </cell>
          <cell r="AC3235">
            <v>0</v>
          </cell>
          <cell r="AD3235">
            <v>0</v>
          </cell>
          <cell r="AJ3235">
            <v>0</v>
          </cell>
          <cell r="AK3235">
            <v>0</v>
          </cell>
        </row>
        <row r="3236">
          <cell r="B3236" t="str">
            <v/>
          </cell>
          <cell r="H3236" t="str">
            <v/>
          </cell>
          <cell r="J3236" t="str">
            <v/>
          </cell>
          <cell r="N3236" t="str">
            <v/>
          </cell>
          <cell r="O3236" t="str">
            <v/>
          </cell>
          <cell r="P3236" t="str">
            <v/>
          </cell>
          <cell r="Q3236" t="str">
            <v/>
          </cell>
          <cell r="T3236" t="str">
            <v/>
          </cell>
          <cell r="U3236" t="str">
            <v/>
          </cell>
          <cell r="W3236" t="str">
            <v/>
          </cell>
          <cell r="X3236" t="str">
            <v/>
          </cell>
          <cell r="AB3236">
            <v>0</v>
          </cell>
          <cell r="AC3236">
            <v>0</v>
          </cell>
          <cell r="AD3236">
            <v>0</v>
          </cell>
          <cell r="AJ3236">
            <v>0</v>
          </cell>
          <cell r="AK3236">
            <v>0</v>
          </cell>
        </row>
        <row r="3237">
          <cell r="B3237" t="str">
            <v/>
          </cell>
          <cell r="H3237" t="str">
            <v/>
          </cell>
          <cell r="J3237" t="str">
            <v/>
          </cell>
          <cell r="N3237" t="str">
            <v/>
          </cell>
          <cell r="O3237" t="str">
            <v/>
          </cell>
          <cell r="P3237" t="str">
            <v/>
          </cell>
          <cell r="Q3237" t="str">
            <v/>
          </cell>
          <cell r="T3237" t="str">
            <v/>
          </cell>
          <cell r="U3237" t="str">
            <v/>
          </cell>
          <cell r="W3237" t="str">
            <v/>
          </cell>
          <cell r="X3237" t="str">
            <v/>
          </cell>
          <cell r="AB3237">
            <v>0</v>
          </cell>
          <cell r="AC3237">
            <v>0</v>
          </cell>
          <cell r="AD3237">
            <v>0</v>
          </cell>
          <cell r="AJ3237">
            <v>0</v>
          </cell>
          <cell r="AK3237">
            <v>0</v>
          </cell>
        </row>
        <row r="3238">
          <cell r="B3238" t="str">
            <v/>
          </cell>
          <cell r="H3238" t="str">
            <v/>
          </cell>
          <cell r="J3238" t="str">
            <v/>
          </cell>
          <cell r="N3238" t="str">
            <v/>
          </cell>
          <cell r="O3238" t="str">
            <v/>
          </cell>
          <cell r="P3238" t="str">
            <v/>
          </cell>
          <cell r="Q3238" t="str">
            <v/>
          </cell>
          <cell r="T3238" t="str">
            <v/>
          </cell>
          <cell r="U3238" t="str">
            <v/>
          </cell>
          <cell r="W3238" t="str">
            <v/>
          </cell>
          <cell r="X3238" t="str">
            <v/>
          </cell>
          <cell r="AB3238">
            <v>0</v>
          </cell>
          <cell r="AC3238">
            <v>0</v>
          </cell>
          <cell r="AD3238">
            <v>0</v>
          </cell>
          <cell r="AJ3238">
            <v>0</v>
          </cell>
          <cell r="AK3238">
            <v>0</v>
          </cell>
        </row>
        <row r="3239">
          <cell r="B3239" t="str">
            <v/>
          </cell>
          <cell r="H3239" t="str">
            <v/>
          </cell>
          <cell r="J3239" t="str">
            <v/>
          </cell>
          <cell r="N3239" t="str">
            <v/>
          </cell>
          <cell r="O3239" t="str">
            <v/>
          </cell>
          <cell r="P3239" t="str">
            <v/>
          </cell>
          <cell r="Q3239" t="str">
            <v/>
          </cell>
          <cell r="T3239" t="str">
            <v/>
          </cell>
          <cell r="U3239" t="str">
            <v/>
          </cell>
          <cell r="W3239" t="str">
            <v/>
          </cell>
          <cell r="X3239" t="str">
            <v/>
          </cell>
          <cell r="AB3239">
            <v>0</v>
          </cell>
          <cell r="AC3239">
            <v>0</v>
          </cell>
          <cell r="AD3239">
            <v>0</v>
          </cell>
          <cell r="AJ3239">
            <v>0</v>
          </cell>
          <cell r="AK3239">
            <v>0</v>
          </cell>
        </row>
        <row r="3240">
          <cell r="B3240" t="str">
            <v/>
          </cell>
          <cell r="H3240" t="str">
            <v/>
          </cell>
          <cell r="J3240" t="str">
            <v/>
          </cell>
          <cell r="N3240" t="str">
            <v/>
          </cell>
          <cell r="O3240" t="str">
            <v/>
          </cell>
          <cell r="P3240" t="str">
            <v/>
          </cell>
          <cell r="Q3240" t="str">
            <v/>
          </cell>
          <cell r="T3240" t="str">
            <v/>
          </cell>
          <cell r="U3240" t="str">
            <v/>
          </cell>
          <cell r="W3240" t="str">
            <v/>
          </cell>
          <cell r="X3240" t="str">
            <v/>
          </cell>
          <cell r="AB3240">
            <v>0</v>
          </cell>
          <cell r="AC3240">
            <v>0</v>
          </cell>
          <cell r="AD3240">
            <v>0</v>
          </cell>
          <cell r="AJ3240">
            <v>0</v>
          </cell>
          <cell r="AK3240">
            <v>0</v>
          </cell>
        </row>
        <row r="3241">
          <cell r="B3241" t="str">
            <v/>
          </cell>
          <cell r="H3241" t="str">
            <v/>
          </cell>
          <cell r="J3241" t="str">
            <v/>
          </cell>
          <cell r="N3241" t="str">
            <v/>
          </cell>
          <cell r="O3241" t="str">
            <v/>
          </cell>
          <cell r="P3241" t="str">
            <v/>
          </cell>
          <cell r="Q3241" t="str">
            <v/>
          </cell>
          <cell r="T3241" t="str">
            <v/>
          </cell>
          <cell r="U3241" t="str">
            <v/>
          </cell>
          <cell r="W3241" t="str">
            <v/>
          </cell>
          <cell r="X3241" t="str">
            <v/>
          </cell>
          <cell r="AB3241">
            <v>0</v>
          </cell>
          <cell r="AC3241">
            <v>0</v>
          </cell>
          <cell r="AD3241">
            <v>0</v>
          </cell>
          <cell r="AJ3241">
            <v>0</v>
          </cell>
          <cell r="AK3241">
            <v>0</v>
          </cell>
        </row>
        <row r="3242">
          <cell r="B3242" t="str">
            <v/>
          </cell>
          <cell r="H3242" t="str">
            <v/>
          </cell>
          <cell r="J3242" t="str">
            <v/>
          </cell>
          <cell r="N3242" t="str">
            <v/>
          </cell>
          <cell r="O3242" t="str">
            <v/>
          </cell>
          <cell r="P3242" t="str">
            <v/>
          </cell>
          <cell r="Q3242" t="str">
            <v/>
          </cell>
          <cell r="T3242" t="str">
            <v/>
          </cell>
          <cell r="U3242" t="str">
            <v/>
          </cell>
          <cell r="W3242" t="str">
            <v/>
          </cell>
          <cell r="X3242" t="str">
            <v/>
          </cell>
          <cell r="AB3242">
            <v>0</v>
          </cell>
          <cell r="AC3242">
            <v>0</v>
          </cell>
          <cell r="AD3242">
            <v>0</v>
          </cell>
          <cell r="AJ3242">
            <v>0</v>
          </cell>
          <cell r="AK3242">
            <v>0</v>
          </cell>
        </row>
        <row r="3243">
          <cell r="B3243" t="str">
            <v/>
          </cell>
          <cell r="H3243" t="str">
            <v/>
          </cell>
          <cell r="J3243" t="str">
            <v/>
          </cell>
          <cell r="N3243" t="str">
            <v/>
          </cell>
          <cell r="O3243" t="str">
            <v/>
          </cell>
          <cell r="P3243" t="str">
            <v/>
          </cell>
          <cell r="Q3243" t="str">
            <v/>
          </cell>
          <cell r="T3243" t="str">
            <v/>
          </cell>
          <cell r="U3243" t="str">
            <v/>
          </cell>
          <cell r="W3243" t="str">
            <v/>
          </cell>
          <cell r="X3243" t="str">
            <v/>
          </cell>
          <cell r="AB3243">
            <v>0</v>
          </cell>
          <cell r="AC3243">
            <v>0</v>
          </cell>
          <cell r="AD3243">
            <v>0</v>
          </cell>
          <cell r="AJ3243">
            <v>0</v>
          </cell>
          <cell r="AK3243">
            <v>0</v>
          </cell>
        </row>
        <row r="3244">
          <cell r="B3244" t="str">
            <v/>
          </cell>
          <cell r="H3244" t="str">
            <v/>
          </cell>
          <cell r="J3244" t="str">
            <v/>
          </cell>
          <cell r="N3244" t="str">
            <v/>
          </cell>
          <cell r="O3244" t="str">
            <v/>
          </cell>
          <cell r="P3244" t="str">
            <v/>
          </cell>
          <cell r="Q3244" t="str">
            <v/>
          </cell>
          <cell r="T3244" t="str">
            <v/>
          </cell>
          <cell r="U3244" t="str">
            <v/>
          </cell>
          <cell r="W3244" t="str">
            <v/>
          </cell>
          <cell r="X3244" t="str">
            <v/>
          </cell>
          <cell r="AB3244">
            <v>0</v>
          </cell>
          <cell r="AC3244">
            <v>0</v>
          </cell>
          <cell r="AD3244">
            <v>0</v>
          </cell>
          <cell r="AJ3244">
            <v>0</v>
          </cell>
          <cell r="AK3244">
            <v>0</v>
          </cell>
        </row>
        <row r="3245">
          <cell r="B3245" t="str">
            <v/>
          </cell>
          <cell r="H3245" t="str">
            <v/>
          </cell>
          <cell r="J3245" t="str">
            <v/>
          </cell>
          <cell r="N3245" t="str">
            <v/>
          </cell>
          <cell r="O3245" t="str">
            <v/>
          </cell>
          <cell r="P3245" t="str">
            <v/>
          </cell>
          <cell r="Q3245" t="str">
            <v/>
          </cell>
          <cell r="T3245" t="str">
            <v/>
          </cell>
          <cell r="U3245" t="str">
            <v/>
          </cell>
          <cell r="W3245" t="str">
            <v/>
          </cell>
          <cell r="X3245" t="str">
            <v/>
          </cell>
          <cell r="AB3245">
            <v>0</v>
          </cell>
          <cell r="AC3245">
            <v>0</v>
          </cell>
          <cell r="AD3245">
            <v>0</v>
          </cell>
          <cell r="AJ3245">
            <v>0</v>
          </cell>
          <cell r="AK3245">
            <v>0</v>
          </cell>
        </row>
        <row r="3246">
          <cell r="B3246" t="str">
            <v/>
          </cell>
          <cell r="H3246" t="str">
            <v/>
          </cell>
          <cell r="J3246" t="str">
            <v/>
          </cell>
          <cell r="N3246" t="str">
            <v/>
          </cell>
          <cell r="O3246" t="str">
            <v/>
          </cell>
          <cell r="P3246" t="str">
            <v/>
          </cell>
          <cell r="Q3246" t="str">
            <v/>
          </cell>
          <cell r="T3246" t="str">
            <v/>
          </cell>
          <cell r="U3246" t="str">
            <v/>
          </cell>
          <cell r="W3246" t="str">
            <v/>
          </cell>
          <cell r="X3246" t="str">
            <v/>
          </cell>
          <cell r="AB3246">
            <v>0</v>
          </cell>
          <cell r="AC3246">
            <v>0</v>
          </cell>
          <cell r="AD3246">
            <v>0</v>
          </cell>
          <cell r="AJ3246">
            <v>0</v>
          </cell>
          <cell r="AK3246">
            <v>0</v>
          </cell>
        </row>
        <row r="3247">
          <cell r="B3247" t="str">
            <v/>
          </cell>
          <cell r="H3247" t="str">
            <v/>
          </cell>
          <cell r="J3247" t="str">
            <v/>
          </cell>
          <cell r="N3247" t="str">
            <v/>
          </cell>
          <cell r="O3247" t="str">
            <v/>
          </cell>
          <cell r="P3247" t="str">
            <v/>
          </cell>
          <cell r="Q3247" t="str">
            <v/>
          </cell>
          <cell r="T3247" t="str">
            <v/>
          </cell>
          <cell r="U3247" t="str">
            <v/>
          </cell>
          <cell r="W3247" t="str">
            <v/>
          </cell>
          <cell r="X3247" t="str">
            <v/>
          </cell>
          <cell r="AB3247">
            <v>0</v>
          </cell>
          <cell r="AC3247">
            <v>0</v>
          </cell>
          <cell r="AD3247">
            <v>0</v>
          </cell>
          <cell r="AJ3247">
            <v>0</v>
          </cell>
          <cell r="AK3247">
            <v>0</v>
          </cell>
        </row>
        <row r="3248">
          <cell r="B3248" t="str">
            <v/>
          </cell>
          <cell r="H3248" t="str">
            <v/>
          </cell>
          <cell r="J3248" t="str">
            <v/>
          </cell>
          <cell r="N3248" t="str">
            <v/>
          </cell>
          <cell r="O3248" t="str">
            <v/>
          </cell>
          <cell r="P3248" t="str">
            <v/>
          </cell>
          <cell r="Q3248" t="str">
            <v/>
          </cell>
          <cell r="T3248" t="str">
            <v/>
          </cell>
          <cell r="U3248" t="str">
            <v/>
          </cell>
          <cell r="W3248" t="str">
            <v/>
          </cell>
          <cell r="X3248" t="str">
            <v/>
          </cell>
          <cell r="AB3248">
            <v>0</v>
          </cell>
          <cell r="AC3248">
            <v>0</v>
          </cell>
          <cell r="AD3248">
            <v>0</v>
          </cell>
          <cell r="AJ3248">
            <v>0</v>
          </cell>
          <cell r="AK3248">
            <v>0</v>
          </cell>
        </row>
        <row r="3249">
          <cell r="B3249" t="str">
            <v/>
          </cell>
          <cell r="H3249" t="str">
            <v/>
          </cell>
          <cell r="J3249" t="str">
            <v/>
          </cell>
          <cell r="N3249" t="str">
            <v/>
          </cell>
          <cell r="O3249" t="str">
            <v/>
          </cell>
          <cell r="P3249" t="str">
            <v/>
          </cell>
          <cell r="Q3249" t="str">
            <v/>
          </cell>
          <cell r="T3249" t="str">
            <v/>
          </cell>
          <cell r="U3249" t="str">
            <v/>
          </cell>
          <cell r="W3249" t="str">
            <v/>
          </cell>
          <cell r="X3249" t="str">
            <v/>
          </cell>
          <cell r="AB3249">
            <v>0</v>
          </cell>
          <cell r="AC3249">
            <v>0</v>
          </cell>
          <cell r="AD3249">
            <v>0</v>
          </cell>
          <cell r="AJ3249">
            <v>0</v>
          </cell>
          <cell r="AK3249">
            <v>0</v>
          </cell>
        </row>
        <row r="3250">
          <cell r="B3250" t="str">
            <v/>
          </cell>
          <cell r="H3250" t="str">
            <v/>
          </cell>
          <cell r="J3250" t="str">
            <v/>
          </cell>
          <cell r="N3250" t="str">
            <v/>
          </cell>
          <cell r="O3250" t="str">
            <v/>
          </cell>
          <cell r="P3250" t="str">
            <v/>
          </cell>
          <cell r="Q3250" t="str">
            <v/>
          </cell>
          <cell r="T3250" t="str">
            <v/>
          </cell>
          <cell r="U3250" t="str">
            <v/>
          </cell>
          <cell r="W3250" t="str">
            <v/>
          </cell>
          <cell r="X3250" t="str">
            <v/>
          </cell>
          <cell r="AB3250">
            <v>0</v>
          </cell>
          <cell r="AC3250">
            <v>0</v>
          </cell>
          <cell r="AD3250">
            <v>0</v>
          </cell>
          <cell r="AJ3250">
            <v>0</v>
          </cell>
          <cell r="AK3250">
            <v>0</v>
          </cell>
        </row>
        <row r="3251">
          <cell r="B3251" t="str">
            <v/>
          </cell>
          <cell r="H3251" t="str">
            <v/>
          </cell>
          <cell r="J3251" t="str">
            <v/>
          </cell>
          <cell r="N3251" t="str">
            <v/>
          </cell>
          <cell r="O3251" t="str">
            <v/>
          </cell>
          <cell r="P3251" t="str">
            <v/>
          </cell>
          <cell r="Q3251" t="str">
            <v/>
          </cell>
          <cell r="T3251" t="str">
            <v/>
          </cell>
          <cell r="U3251" t="str">
            <v/>
          </cell>
          <cell r="W3251" t="str">
            <v/>
          </cell>
          <cell r="X3251" t="str">
            <v/>
          </cell>
          <cell r="AB3251">
            <v>0</v>
          </cell>
          <cell r="AC3251">
            <v>0</v>
          </cell>
          <cell r="AD3251">
            <v>0</v>
          </cell>
          <cell r="AJ3251">
            <v>0</v>
          </cell>
          <cell r="AK3251">
            <v>0</v>
          </cell>
        </row>
        <row r="3252">
          <cell r="B3252" t="str">
            <v/>
          </cell>
          <cell r="H3252" t="str">
            <v/>
          </cell>
          <cell r="J3252" t="str">
            <v/>
          </cell>
          <cell r="N3252" t="str">
            <v/>
          </cell>
          <cell r="O3252" t="str">
            <v/>
          </cell>
          <cell r="P3252" t="str">
            <v/>
          </cell>
          <cell r="Q3252" t="str">
            <v/>
          </cell>
          <cell r="T3252" t="str">
            <v/>
          </cell>
          <cell r="U3252" t="str">
            <v/>
          </cell>
          <cell r="W3252" t="str">
            <v/>
          </cell>
          <cell r="X3252" t="str">
            <v/>
          </cell>
          <cell r="AB3252">
            <v>0</v>
          </cell>
          <cell r="AC3252">
            <v>0</v>
          </cell>
          <cell r="AD3252">
            <v>0</v>
          </cell>
          <cell r="AJ3252">
            <v>0</v>
          </cell>
          <cell r="AK3252">
            <v>0</v>
          </cell>
        </row>
        <row r="3253">
          <cell r="B3253" t="str">
            <v/>
          </cell>
          <cell r="H3253" t="str">
            <v/>
          </cell>
          <cell r="J3253" t="str">
            <v/>
          </cell>
          <cell r="N3253" t="str">
            <v/>
          </cell>
          <cell r="O3253" t="str">
            <v/>
          </cell>
          <cell r="P3253" t="str">
            <v/>
          </cell>
          <cell r="Q3253" t="str">
            <v/>
          </cell>
          <cell r="T3253" t="str">
            <v/>
          </cell>
          <cell r="U3253" t="str">
            <v/>
          </cell>
          <cell r="W3253" t="str">
            <v/>
          </cell>
          <cell r="X3253" t="str">
            <v/>
          </cell>
          <cell r="AB3253">
            <v>0</v>
          </cell>
          <cell r="AC3253">
            <v>0</v>
          </cell>
          <cell r="AD3253">
            <v>0</v>
          </cell>
          <cell r="AJ3253">
            <v>0</v>
          </cell>
          <cell r="AK3253">
            <v>0</v>
          </cell>
        </row>
        <row r="3254">
          <cell r="B3254" t="str">
            <v/>
          </cell>
          <cell r="H3254" t="str">
            <v/>
          </cell>
          <cell r="J3254" t="str">
            <v/>
          </cell>
          <cell r="N3254" t="str">
            <v/>
          </cell>
          <cell r="O3254" t="str">
            <v/>
          </cell>
          <cell r="P3254" t="str">
            <v/>
          </cell>
          <cell r="Q3254" t="str">
            <v/>
          </cell>
          <cell r="T3254" t="str">
            <v/>
          </cell>
          <cell r="U3254" t="str">
            <v/>
          </cell>
          <cell r="W3254" t="str">
            <v/>
          </cell>
          <cell r="X3254" t="str">
            <v/>
          </cell>
          <cell r="AB3254">
            <v>0</v>
          </cell>
          <cell r="AC3254">
            <v>0</v>
          </cell>
          <cell r="AD3254">
            <v>0</v>
          </cell>
          <cell r="AJ3254">
            <v>0</v>
          </cell>
          <cell r="AK3254">
            <v>0</v>
          </cell>
        </row>
        <row r="3255">
          <cell r="B3255" t="str">
            <v/>
          </cell>
          <cell r="H3255" t="str">
            <v/>
          </cell>
          <cell r="J3255" t="str">
            <v/>
          </cell>
          <cell r="N3255" t="str">
            <v/>
          </cell>
          <cell r="O3255" t="str">
            <v/>
          </cell>
          <cell r="P3255" t="str">
            <v/>
          </cell>
          <cell r="Q3255" t="str">
            <v/>
          </cell>
          <cell r="T3255" t="str">
            <v/>
          </cell>
          <cell r="U3255" t="str">
            <v/>
          </cell>
          <cell r="W3255" t="str">
            <v/>
          </cell>
          <cell r="X3255" t="str">
            <v/>
          </cell>
          <cell r="AB3255">
            <v>0</v>
          </cell>
          <cell r="AC3255">
            <v>0</v>
          </cell>
          <cell r="AD3255">
            <v>0</v>
          </cell>
          <cell r="AJ3255">
            <v>0</v>
          </cell>
          <cell r="AK3255">
            <v>0</v>
          </cell>
        </row>
        <row r="3256">
          <cell r="B3256" t="str">
            <v/>
          </cell>
          <cell r="H3256" t="str">
            <v/>
          </cell>
          <cell r="J3256" t="str">
            <v/>
          </cell>
          <cell r="N3256" t="str">
            <v/>
          </cell>
          <cell r="O3256" t="str">
            <v/>
          </cell>
          <cell r="P3256" t="str">
            <v/>
          </cell>
          <cell r="Q3256" t="str">
            <v/>
          </cell>
          <cell r="T3256" t="str">
            <v/>
          </cell>
          <cell r="U3256" t="str">
            <v/>
          </cell>
          <cell r="W3256" t="str">
            <v/>
          </cell>
          <cell r="X3256" t="str">
            <v/>
          </cell>
          <cell r="AB3256">
            <v>0</v>
          </cell>
          <cell r="AC3256">
            <v>0</v>
          </cell>
          <cell r="AD3256">
            <v>0</v>
          </cell>
          <cell r="AJ3256">
            <v>0</v>
          </cell>
          <cell r="AK3256">
            <v>0</v>
          </cell>
        </row>
        <row r="3257">
          <cell r="B3257" t="str">
            <v/>
          </cell>
          <cell r="H3257" t="str">
            <v/>
          </cell>
          <cell r="J3257" t="str">
            <v/>
          </cell>
          <cell r="N3257" t="str">
            <v/>
          </cell>
          <cell r="O3257" t="str">
            <v/>
          </cell>
          <cell r="P3257" t="str">
            <v/>
          </cell>
          <cell r="Q3257" t="str">
            <v/>
          </cell>
          <cell r="T3257" t="str">
            <v/>
          </cell>
          <cell r="U3257" t="str">
            <v/>
          </cell>
          <cell r="W3257" t="str">
            <v/>
          </cell>
          <cell r="X3257" t="str">
            <v/>
          </cell>
          <cell r="AB3257">
            <v>0</v>
          </cell>
          <cell r="AC3257">
            <v>0</v>
          </cell>
          <cell r="AD3257">
            <v>0</v>
          </cell>
          <cell r="AJ3257">
            <v>0</v>
          </cell>
          <cell r="AK3257">
            <v>0</v>
          </cell>
        </row>
        <row r="3258">
          <cell r="B3258" t="str">
            <v/>
          </cell>
          <cell r="H3258" t="str">
            <v/>
          </cell>
          <cell r="J3258" t="str">
            <v/>
          </cell>
          <cell r="N3258" t="str">
            <v/>
          </cell>
          <cell r="O3258" t="str">
            <v/>
          </cell>
          <cell r="P3258" t="str">
            <v/>
          </cell>
          <cell r="Q3258" t="str">
            <v/>
          </cell>
          <cell r="T3258" t="str">
            <v/>
          </cell>
          <cell r="U3258" t="str">
            <v/>
          </cell>
          <cell r="W3258" t="str">
            <v/>
          </cell>
          <cell r="X3258" t="str">
            <v/>
          </cell>
          <cell r="AB3258">
            <v>0</v>
          </cell>
          <cell r="AC3258">
            <v>0</v>
          </cell>
          <cell r="AD3258">
            <v>0</v>
          </cell>
          <cell r="AJ3258">
            <v>0</v>
          </cell>
          <cell r="AK3258">
            <v>0</v>
          </cell>
        </row>
        <row r="3259">
          <cell r="B3259" t="str">
            <v/>
          </cell>
          <cell r="H3259" t="str">
            <v/>
          </cell>
          <cell r="J3259" t="str">
            <v/>
          </cell>
          <cell r="N3259" t="str">
            <v/>
          </cell>
          <cell r="O3259" t="str">
            <v/>
          </cell>
          <cell r="P3259" t="str">
            <v/>
          </cell>
          <cell r="Q3259" t="str">
            <v/>
          </cell>
          <cell r="T3259" t="str">
            <v/>
          </cell>
          <cell r="U3259" t="str">
            <v/>
          </cell>
          <cell r="W3259" t="str">
            <v/>
          </cell>
          <cell r="X3259" t="str">
            <v/>
          </cell>
          <cell r="AB3259">
            <v>0</v>
          </cell>
          <cell r="AC3259">
            <v>0</v>
          </cell>
          <cell r="AD3259">
            <v>0</v>
          </cell>
          <cell r="AJ3259">
            <v>0</v>
          </cell>
          <cell r="AK3259">
            <v>0</v>
          </cell>
        </row>
        <row r="3260">
          <cell r="B3260" t="str">
            <v/>
          </cell>
          <cell r="H3260" t="str">
            <v/>
          </cell>
          <cell r="J3260" t="str">
            <v/>
          </cell>
          <cell r="N3260" t="str">
            <v/>
          </cell>
          <cell r="O3260" t="str">
            <v/>
          </cell>
          <cell r="P3260" t="str">
            <v/>
          </cell>
          <cell r="Q3260" t="str">
            <v/>
          </cell>
          <cell r="T3260" t="str">
            <v/>
          </cell>
          <cell r="U3260" t="str">
            <v/>
          </cell>
          <cell r="W3260" t="str">
            <v/>
          </cell>
          <cell r="X3260" t="str">
            <v/>
          </cell>
          <cell r="AB3260">
            <v>0</v>
          </cell>
          <cell r="AC3260">
            <v>0</v>
          </cell>
          <cell r="AD3260">
            <v>0</v>
          </cell>
          <cell r="AJ3260">
            <v>0</v>
          </cell>
          <cell r="AK3260">
            <v>0</v>
          </cell>
        </row>
        <row r="3261">
          <cell r="B3261" t="str">
            <v/>
          </cell>
          <cell r="H3261" t="str">
            <v/>
          </cell>
          <cell r="J3261" t="str">
            <v/>
          </cell>
          <cell r="N3261" t="str">
            <v/>
          </cell>
          <cell r="O3261" t="str">
            <v/>
          </cell>
          <cell r="P3261" t="str">
            <v/>
          </cell>
          <cell r="Q3261" t="str">
            <v/>
          </cell>
          <cell r="T3261" t="str">
            <v/>
          </cell>
          <cell r="U3261" t="str">
            <v/>
          </cell>
          <cell r="W3261" t="str">
            <v/>
          </cell>
          <cell r="X3261" t="str">
            <v/>
          </cell>
          <cell r="AB3261">
            <v>0</v>
          </cell>
          <cell r="AC3261">
            <v>0</v>
          </cell>
          <cell r="AD3261">
            <v>0</v>
          </cell>
          <cell r="AJ3261">
            <v>0</v>
          </cell>
          <cell r="AK3261">
            <v>0</v>
          </cell>
        </row>
        <row r="3262">
          <cell r="B3262" t="str">
            <v/>
          </cell>
          <cell r="H3262" t="str">
            <v/>
          </cell>
          <cell r="J3262" t="str">
            <v/>
          </cell>
          <cell r="N3262" t="str">
            <v/>
          </cell>
          <cell r="O3262" t="str">
            <v/>
          </cell>
          <cell r="P3262" t="str">
            <v/>
          </cell>
          <cell r="Q3262" t="str">
            <v/>
          </cell>
          <cell r="T3262" t="str">
            <v/>
          </cell>
          <cell r="U3262" t="str">
            <v/>
          </cell>
          <cell r="W3262" t="str">
            <v/>
          </cell>
          <cell r="X3262" t="str">
            <v/>
          </cell>
          <cell r="AB3262">
            <v>0</v>
          </cell>
          <cell r="AC3262">
            <v>0</v>
          </cell>
          <cell r="AD3262">
            <v>0</v>
          </cell>
          <cell r="AJ3262">
            <v>0</v>
          </cell>
          <cell r="AK3262">
            <v>0</v>
          </cell>
        </row>
        <row r="3263">
          <cell r="B3263" t="str">
            <v/>
          </cell>
          <cell r="H3263" t="str">
            <v/>
          </cell>
          <cell r="J3263" t="str">
            <v/>
          </cell>
          <cell r="N3263" t="str">
            <v/>
          </cell>
          <cell r="O3263" t="str">
            <v/>
          </cell>
          <cell r="P3263" t="str">
            <v/>
          </cell>
          <cell r="Q3263" t="str">
            <v/>
          </cell>
          <cell r="T3263" t="str">
            <v/>
          </cell>
          <cell r="U3263" t="str">
            <v/>
          </cell>
          <cell r="W3263" t="str">
            <v/>
          </cell>
          <cell r="X3263" t="str">
            <v/>
          </cell>
          <cell r="AB3263">
            <v>0</v>
          </cell>
          <cell r="AC3263">
            <v>0</v>
          </cell>
          <cell r="AD3263">
            <v>0</v>
          </cell>
          <cell r="AJ3263">
            <v>0</v>
          </cell>
          <cell r="AK3263">
            <v>0</v>
          </cell>
        </row>
        <row r="3264">
          <cell r="B3264" t="str">
            <v/>
          </cell>
          <cell r="H3264" t="str">
            <v/>
          </cell>
          <cell r="J3264" t="str">
            <v/>
          </cell>
          <cell r="N3264" t="str">
            <v/>
          </cell>
          <cell r="O3264" t="str">
            <v/>
          </cell>
          <cell r="P3264" t="str">
            <v/>
          </cell>
          <cell r="Q3264" t="str">
            <v/>
          </cell>
          <cell r="T3264" t="str">
            <v/>
          </cell>
          <cell r="U3264" t="str">
            <v/>
          </cell>
          <cell r="W3264" t="str">
            <v/>
          </cell>
          <cell r="X3264" t="str">
            <v/>
          </cell>
          <cell r="AB3264">
            <v>0</v>
          </cell>
          <cell r="AC3264">
            <v>0</v>
          </cell>
          <cell r="AD3264">
            <v>0</v>
          </cell>
          <cell r="AJ3264">
            <v>0</v>
          </cell>
          <cell r="AK3264">
            <v>0</v>
          </cell>
        </row>
        <row r="3265">
          <cell r="B3265" t="str">
            <v/>
          </cell>
          <cell r="H3265" t="str">
            <v/>
          </cell>
          <cell r="J3265" t="str">
            <v/>
          </cell>
          <cell r="N3265" t="str">
            <v/>
          </cell>
          <cell r="O3265" t="str">
            <v/>
          </cell>
          <cell r="P3265" t="str">
            <v/>
          </cell>
          <cell r="Q3265" t="str">
            <v/>
          </cell>
          <cell r="T3265" t="str">
            <v/>
          </cell>
          <cell r="U3265" t="str">
            <v/>
          </cell>
          <cell r="W3265" t="str">
            <v/>
          </cell>
          <cell r="X3265" t="str">
            <v/>
          </cell>
          <cell r="AB3265">
            <v>0</v>
          </cell>
          <cell r="AC3265">
            <v>0</v>
          </cell>
          <cell r="AD3265">
            <v>0</v>
          </cell>
          <cell r="AJ3265">
            <v>0</v>
          </cell>
          <cell r="AK3265">
            <v>0</v>
          </cell>
        </row>
        <row r="3266">
          <cell r="B3266" t="str">
            <v/>
          </cell>
          <cell r="H3266" t="str">
            <v/>
          </cell>
          <cell r="J3266" t="str">
            <v/>
          </cell>
          <cell r="N3266" t="str">
            <v/>
          </cell>
          <cell r="O3266" t="str">
            <v/>
          </cell>
          <cell r="P3266" t="str">
            <v/>
          </cell>
          <cell r="Q3266" t="str">
            <v/>
          </cell>
          <cell r="T3266" t="str">
            <v/>
          </cell>
          <cell r="U3266" t="str">
            <v/>
          </cell>
          <cell r="W3266" t="str">
            <v/>
          </cell>
          <cell r="X3266" t="str">
            <v/>
          </cell>
          <cell r="AB3266">
            <v>0</v>
          </cell>
          <cell r="AC3266">
            <v>0</v>
          </cell>
          <cell r="AD3266">
            <v>0</v>
          </cell>
          <cell r="AJ3266">
            <v>0</v>
          </cell>
          <cell r="AK3266">
            <v>0</v>
          </cell>
        </row>
        <row r="3267">
          <cell r="B3267" t="str">
            <v/>
          </cell>
          <cell r="H3267" t="str">
            <v/>
          </cell>
          <cell r="J3267" t="str">
            <v/>
          </cell>
          <cell r="N3267" t="str">
            <v/>
          </cell>
          <cell r="O3267" t="str">
            <v/>
          </cell>
          <cell r="P3267" t="str">
            <v/>
          </cell>
          <cell r="Q3267" t="str">
            <v/>
          </cell>
          <cell r="T3267" t="str">
            <v/>
          </cell>
          <cell r="U3267" t="str">
            <v/>
          </cell>
          <cell r="W3267" t="str">
            <v/>
          </cell>
          <cell r="X3267" t="str">
            <v/>
          </cell>
          <cell r="AB3267">
            <v>0</v>
          </cell>
          <cell r="AC3267">
            <v>0</v>
          </cell>
          <cell r="AD3267">
            <v>0</v>
          </cell>
          <cell r="AJ3267">
            <v>0</v>
          </cell>
          <cell r="AK3267">
            <v>0</v>
          </cell>
        </row>
        <row r="3268">
          <cell r="B3268" t="str">
            <v/>
          </cell>
          <cell r="H3268" t="str">
            <v/>
          </cell>
          <cell r="J3268" t="str">
            <v/>
          </cell>
          <cell r="N3268" t="str">
            <v/>
          </cell>
          <cell r="O3268" t="str">
            <v/>
          </cell>
          <cell r="P3268" t="str">
            <v/>
          </cell>
          <cell r="Q3268" t="str">
            <v/>
          </cell>
          <cell r="T3268" t="str">
            <v/>
          </cell>
          <cell r="U3268" t="str">
            <v/>
          </cell>
          <cell r="W3268" t="str">
            <v/>
          </cell>
          <cell r="X3268" t="str">
            <v/>
          </cell>
          <cell r="AB3268">
            <v>0</v>
          </cell>
          <cell r="AC3268">
            <v>0</v>
          </cell>
          <cell r="AD3268">
            <v>0</v>
          </cell>
          <cell r="AJ3268">
            <v>0</v>
          </cell>
          <cell r="AK3268">
            <v>0</v>
          </cell>
        </row>
        <row r="3269">
          <cell r="B3269" t="str">
            <v/>
          </cell>
          <cell r="H3269" t="str">
            <v/>
          </cell>
          <cell r="J3269" t="str">
            <v/>
          </cell>
          <cell r="N3269" t="str">
            <v/>
          </cell>
          <cell r="O3269" t="str">
            <v/>
          </cell>
          <cell r="P3269" t="str">
            <v/>
          </cell>
          <cell r="Q3269" t="str">
            <v/>
          </cell>
          <cell r="T3269" t="str">
            <v/>
          </cell>
          <cell r="U3269" t="str">
            <v/>
          </cell>
          <cell r="W3269" t="str">
            <v/>
          </cell>
          <cell r="X3269" t="str">
            <v/>
          </cell>
          <cell r="AB3269">
            <v>0</v>
          </cell>
          <cell r="AC3269">
            <v>0</v>
          </cell>
          <cell r="AD3269">
            <v>0</v>
          </cell>
          <cell r="AJ3269">
            <v>0</v>
          </cell>
          <cell r="AK3269">
            <v>0</v>
          </cell>
        </row>
        <row r="3270">
          <cell r="B3270" t="str">
            <v/>
          </cell>
          <cell r="H3270" t="str">
            <v/>
          </cell>
          <cell r="J3270" t="str">
            <v/>
          </cell>
          <cell r="N3270" t="str">
            <v/>
          </cell>
          <cell r="O3270" t="str">
            <v/>
          </cell>
          <cell r="P3270" t="str">
            <v/>
          </cell>
          <cell r="Q3270" t="str">
            <v/>
          </cell>
          <cell r="T3270" t="str">
            <v/>
          </cell>
          <cell r="U3270" t="str">
            <v/>
          </cell>
          <cell r="W3270" t="str">
            <v/>
          </cell>
          <cell r="X3270" t="str">
            <v/>
          </cell>
          <cell r="AB3270">
            <v>0</v>
          </cell>
          <cell r="AC3270">
            <v>0</v>
          </cell>
          <cell r="AD3270">
            <v>0</v>
          </cell>
          <cell r="AJ3270">
            <v>0</v>
          </cell>
          <cell r="AK3270">
            <v>0</v>
          </cell>
        </row>
        <row r="3271">
          <cell r="B3271" t="str">
            <v/>
          </cell>
          <cell r="H3271" t="str">
            <v/>
          </cell>
          <cell r="J3271" t="str">
            <v/>
          </cell>
          <cell r="N3271" t="str">
            <v/>
          </cell>
          <cell r="O3271" t="str">
            <v/>
          </cell>
          <cell r="P3271" t="str">
            <v/>
          </cell>
          <cell r="Q3271" t="str">
            <v/>
          </cell>
          <cell r="T3271" t="str">
            <v/>
          </cell>
          <cell r="U3271" t="str">
            <v/>
          </cell>
          <cell r="W3271" t="str">
            <v/>
          </cell>
          <cell r="X3271" t="str">
            <v/>
          </cell>
          <cell r="AB3271">
            <v>0</v>
          </cell>
          <cell r="AC3271">
            <v>0</v>
          </cell>
          <cell r="AD3271">
            <v>0</v>
          </cell>
          <cell r="AJ3271">
            <v>0</v>
          </cell>
          <cell r="AK3271">
            <v>0</v>
          </cell>
        </row>
        <row r="3272">
          <cell r="B3272" t="str">
            <v/>
          </cell>
          <cell r="H3272" t="str">
            <v/>
          </cell>
          <cell r="J3272" t="str">
            <v/>
          </cell>
          <cell r="N3272" t="str">
            <v/>
          </cell>
          <cell r="O3272" t="str">
            <v/>
          </cell>
          <cell r="P3272" t="str">
            <v/>
          </cell>
          <cell r="Q3272" t="str">
            <v/>
          </cell>
          <cell r="T3272" t="str">
            <v/>
          </cell>
          <cell r="U3272" t="str">
            <v/>
          </cell>
          <cell r="W3272" t="str">
            <v/>
          </cell>
          <cell r="X3272" t="str">
            <v/>
          </cell>
          <cell r="AB3272">
            <v>0</v>
          </cell>
          <cell r="AC3272">
            <v>0</v>
          </cell>
          <cell r="AD3272">
            <v>0</v>
          </cell>
          <cell r="AJ3272">
            <v>0</v>
          </cell>
          <cell r="AK3272">
            <v>0</v>
          </cell>
        </row>
        <row r="3273">
          <cell r="B3273" t="str">
            <v/>
          </cell>
          <cell r="H3273" t="str">
            <v/>
          </cell>
          <cell r="J3273" t="str">
            <v/>
          </cell>
          <cell r="N3273" t="str">
            <v/>
          </cell>
          <cell r="O3273" t="str">
            <v/>
          </cell>
          <cell r="P3273" t="str">
            <v/>
          </cell>
          <cell r="Q3273" t="str">
            <v/>
          </cell>
          <cell r="T3273" t="str">
            <v/>
          </cell>
          <cell r="U3273" t="str">
            <v/>
          </cell>
          <cell r="W3273" t="str">
            <v/>
          </cell>
          <cell r="X3273" t="str">
            <v/>
          </cell>
          <cell r="AB3273">
            <v>0</v>
          </cell>
          <cell r="AC3273">
            <v>0</v>
          </cell>
          <cell r="AD3273">
            <v>0</v>
          </cell>
          <cell r="AJ3273">
            <v>0</v>
          </cell>
          <cell r="AK3273">
            <v>0</v>
          </cell>
        </row>
        <row r="3274">
          <cell r="B3274" t="str">
            <v/>
          </cell>
          <cell r="H3274" t="str">
            <v/>
          </cell>
          <cell r="J3274" t="str">
            <v/>
          </cell>
          <cell r="N3274" t="str">
            <v/>
          </cell>
          <cell r="O3274" t="str">
            <v/>
          </cell>
          <cell r="P3274" t="str">
            <v/>
          </cell>
          <cell r="Q3274" t="str">
            <v/>
          </cell>
          <cell r="T3274" t="str">
            <v/>
          </cell>
          <cell r="U3274" t="str">
            <v/>
          </cell>
          <cell r="W3274" t="str">
            <v/>
          </cell>
          <cell r="X3274" t="str">
            <v/>
          </cell>
          <cell r="AB3274">
            <v>0</v>
          </cell>
          <cell r="AC3274">
            <v>0</v>
          </cell>
          <cell r="AD3274">
            <v>0</v>
          </cell>
          <cell r="AJ3274">
            <v>0</v>
          </cell>
          <cell r="AK3274">
            <v>0</v>
          </cell>
        </row>
        <row r="3275">
          <cell r="B3275" t="str">
            <v/>
          </cell>
          <cell r="H3275" t="str">
            <v/>
          </cell>
          <cell r="J3275" t="str">
            <v/>
          </cell>
          <cell r="N3275" t="str">
            <v/>
          </cell>
          <cell r="O3275" t="str">
            <v/>
          </cell>
          <cell r="P3275" t="str">
            <v/>
          </cell>
          <cell r="Q3275" t="str">
            <v/>
          </cell>
          <cell r="T3275" t="str">
            <v/>
          </cell>
          <cell r="U3275" t="str">
            <v/>
          </cell>
          <cell r="W3275" t="str">
            <v/>
          </cell>
          <cell r="X3275" t="str">
            <v/>
          </cell>
          <cell r="AB3275">
            <v>0</v>
          </cell>
          <cell r="AC3275">
            <v>0</v>
          </cell>
          <cell r="AD3275">
            <v>0</v>
          </cell>
          <cell r="AJ3275">
            <v>0</v>
          </cell>
          <cell r="AK3275">
            <v>0</v>
          </cell>
        </row>
        <row r="3276">
          <cell r="B3276" t="str">
            <v/>
          </cell>
          <cell r="H3276" t="str">
            <v/>
          </cell>
          <cell r="J3276" t="str">
            <v/>
          </cell>
          <cell r="N3276" t="str">
            <v/>
          </cell>
          <cell r="O3276" t="str">
            <v/>
          </cell>
          <cell r="P3276" t="str">
            <v/>
          </cell>
          <cell r="Q3276" t="str">
            <v/>
          </cell>
          <cell r="T3276" t="str">
            <v/>
          </cell>
          <cell r="U3276" t="str">
            <v/>
          </cell>
          <cell r="W3276" t="str">
            <v/>
          </cell>
          <cell r="X3276" t="str">
            <v/>
          </cell>
          <cell r="AB3276">
            <v>0</v>
          </cell>
          <cell r="AC3276">
            <v>0</v>
          </cell>
          <cell r="AD3276">
            <v>0</v>
          </cell>
          <cell r="AJ3276">
            <v>0</v>
          </cell>
          <cell r="AK3276">
            <v>0</v>
          </cell>
        </row>
        <row r="3277">
          <cell r="B3277" t="str">
            <v/>
          </cell>
          <cell r="H3277" t="str">
            <v/>
          </cell>
          <cell r="J3277" t="str">
            <v/>
          </cell>
          <cell r="N3277" t="str">
            <v/>
          </cell>
          <cell r="O3277" t="str">
            <v/>
          </cell>
          <cell r="P3277" t="str">
            <v/>
          </cell>
          <cell r="Q3277" t="str">
            <v/>
          </cell>
          <cell r="T3277" t="str">
            <v/>
          </cell>
          <cell r="U3277" t="str">
            <v/>
          </cell>
          <cell r="W3277" t="str">
            <v/>
          </cell>
          <cell r="X3277" t="str">
            <v/>
          </cell>
          <cell r="AB3277">
            <v>0</v>
          </cell>
          <cell r="AC3277">
            <v>0</v>
          </cell>
          <cell r="AD3277">
            <v>0</v>
          </cell>
          <cell r="AJ3277">
            <v>0</v>
          </cell>
          <cell r="AK3277">
            <v>0</v>
          </cell>
        </row>
        <row r="3278">
          <cell r="B3278" t="str">
            <v/>
          </cell>
          <cell r="H3278" t="str">
            <v/>
          </cell>
          <cell r="J3278" t="str">
            <v/>
          </cell>
          <cell r="N3278" t="str">
            <v/>
          </cell>
          <cell r="O3278" t="str">
            <v/>
          </cell>
          <cell r="P3278" t="str">
            <v/>
          </cell>
          <cell r="Q3278" t="str">
            <v/>
          </cell>
          <cell r="T3278" t="str">
            <v/>
          </cell>
          <cell r="U3278" t="str">
            <v/>
          </cell>
          <cell r="W3278" t="str">
            <v/>
          </cell>
          <cell r="X3278" t="str">
            <v/>
          </cell>
          <cell r="AB3278">
            <v>0</v>
          </cell>
          <cell r="AC3278">
            <v>0</v>
          </cell>
          <cell r="AD3278">
            <v>0</v>
          </cell>
          <cell r="AJ3278">
            <v>0</v>
          </cell>
          <cell r="AK3278">
            <v>0</v>
          </cell>
        </row>
        <row r="3279">
          <cell r="B3279" t="str">
            <v/>
          </cell>
          <cell r="H3279" t="str">
            <v/>
          </cell>
          <cell r="J3279" t="str">
            <v/>
          </cell>
          <cell r="N3279" t="str">
            <v/>
          </cell>
          <cell r="O3279" t="str">
            <v/>
          </cell>
          <cell r="P3279" t="str">
            <v/>
          </cell>
          <cell r="Q3279" t="str">
            <v/>
          </cell>
          <cell r="T3279" t="str">
            <v/>
          </cell>
          <cell r="U3279" t="str">
            <v/>
          </cell>
          <cell r="W3279" t="str">
            <v/>
          </cell>
          <cell r="X3279" t="str">
            <v/>
          </cell>
          <cell r="AB3279">
            <v>0</v>
          </cell>
          <cell r="AC3279">
            <v>0</v>
          </cell>
          <cell r="AD3279">
            <v>0</v>
          </cell>
          <cell r="AJ3279">
            <v>0</v>
          </cell>
          <cell r="AK3279">
            <v>0</v>
          </cell>
        </row>
        <row r="3280">
          <cell r="B3280" t="str">
            <v/>
          </cell>
          <cell r="H3280" t="str">
            <v/>
          </cell>
          <cell r="J3280" t="str">
            <v/>
          </cell>
          <cell r="N3280" t="str">
            <v/>
          </cell>
          <cell r="O3280" t="str">
            <v/>
          </cell>
          <cell r="P3280" t="str">
            <v/>
          </cell>
          <cell r="Q3280" t="str">
            <v/>
          </cell>
          <cell r="T3280" t="str">
            <v/>
          </cell>
          <cell r="U3280" t="str">
            <v/>
          </cell>
          <cell r="W3280" t="str">
            <v/>
          </cell>
          <cell r="X3280" t="str">
            <v/>
          </cell>
          <cell r="AB3280">
            <v>0</v>
          </cell>
          <cell r="AC3280">
            <v>0</v>
          </cell>
          <cell r="AD3280">
            <v>0</v>
          </cell>
          <cell r="AJ3280">
            <v>0</v>
          </cell>
          <cell r="AK3280">
            <v>0</v>
          </cell>
        </row>
        <row r="3281">
          <cell r="B3281" t="str">
            <v/>
          </cell>
          <cell r="H3281" t="str">
            <v/>
          </cell>
          <cell r="J3281" t="str">
            <v/>
          </cell>
          <cell r="N3281" t="str">
            <v/>
          </cell>
          <cell r="O3281" t="str">
            <v/>
          </cell>
          <cell r="P3281" t="str">
            <v/>
          </cell>
          <cell r="Q3281" t="str">
            <v/>
          </cell>
          <cell r="T3281" t="str">
            <v/>
          </cell>
          <cell r="U3281" t="str">
            <v/>
          </cell>
          <cell r="W3281" t="str">
            <v/>
          </cell>
          <cell r="X3281" t="str">
            <v/>
          </cell>
          <cell r="AB3281">
            <v>0</v>
          </cell>
          <cell r="AC3281">
            <v>0</v>
          </cell>
          <cell r="AD3281">
            <v>0</v>
          </cell>
          <cell r="AJ3281">
            <v>0</v>
          </cell>
          <cell r="AK3281">
            <v>0</v>
          </cell>
        </row>
        <row r="3282">
          <cell r="B3282" t="str">
            <v/>
          </cell>
          <cell r="H3282" t="str">
            <v/>
          </cell>
          <cell r="J3282" t="str">
            <v/>
          </cell>
          <cell r="N3282" t="str">
            <v/>
          </cell>
          <cell r="O3282" t="str">
            <v/>
          </cell>
          <cell r="P3282" t="str">
            <v/>
          </cell>
          <cell r="Q3282" t="str">
            <v/>
          </cell>
          <cell r="T3282" t="str">
            <v/>
          </cell>
          <cell r="U3282" t="str">
            <v/>
          </cell>
          <cell r="W3282" t="str">
            <v/>
          </cell>
          <cell r="X3282" t="str">
            <v/>
          </cell>
          <cell r="AB3282">
            <v>0</v>
          </cell>
          <cell r="AC3282">
            <v>0</v>
          </cell>
          <cell r="AD3282">
            <v>0</v>
          </cell>
          <cell r="AJ3282">
            <v>0</v>
          </cell>
          <cell r="AK3282">
            <v>0</v>
          </cell>
        </row>
        <row r="3283">
          <cell r="B3283" t="str">
            <v/>
          </cell>
          <cell r="H3283" t="str">
            <v/>
          </cell>
          <cell r="J3283" t="str">
            <v/>
          </cell>
          <cell r="N3283" t="str">
            <v/>
          </cell>
          <cell r="O3283" t="str">
            <v/>
          </cell>
          <cell r="P3283" t="str">
            <v/>
          </cell>
          <cell r="Q3283" t="str">
            <v/>
          </cell>
          <cell r="T3283" t="str">
            <v/>
          </cell>
          <cell r="U3283" t="str">
            <v/>
          </cell>
          <cell r="W3283" t="str">
            <v/>
          </cell>
          <cell r="X3283" t="str">
            <v/>
          </cell>
          <cell r="AB3283">
            <v>0</v>
          </cell>
          <cell r="AC3283">
            <v>0</v>
          </cell>
          <cell r="AD3283">
            <v>0</v>
          </cell>
          <cell r="AJ3283">
            <v>0</v>
          </cell>
          <cell r="AK3283">
            <v>0</v>
          </cell>
        </row>
        <row r="3284">
          <cell r="B3284" t="str">
            <v/>
          </cell>
          <cell r="H3284" t="str">
            <v/>
          </cell>
          <cell r="J3284" t="str">
            <v/>
          </cell>
          <cell r="N3284" t="str">
            <v/>
          </cell>
          <cell r="O3284" t="str">
            <v/>
          </cell>
          <cell r="P3284" t="str">
            <v/>
          </cell>
          <cell r="Q3284" t="str">
            <v/>
          </cell>
          <cell r="T3284" t="str">
            <v/>
          </cell>
          <cell r="U3284" t="str">
            <v/>
          </cell>
          <cell r="W3284" t="str">
            <v/>
          </cell>
          <cell r="X3284" t="str">
            <v/>
          </cell>
          <cell r="AB3284">
            <v>0</v>
          </cell>
          <cell r="AC3284">
            <v>0</v>
          </cell>
          <cell r="AD3284">
            <v>0</v>
          </cell>
          <cell r="AJ3284">
            <v>0</v>
          </cell>
          <cell r="AK3284">
            <v>0</v>
          </cell>
        </row>
        <row r="3285">
          <cell r="B3285" t="str">
            <v/>
          </cell>
          <cell r="H3285" t="str">
            <v/>
          </cell>
          <cell r="J3285" t="str">
            <v/>
          </cell>
          <cell r="N3285" t="str">
            <v/>
          </cell>
          <cell r="O3285" t="str">
            <v/>
          </cell>
          <cell r="P3285" t="str">
            <v/>
          </cell>
          <cell r="Q3285" t="str">
            <v/>
          </cell>
          <cell r="T3285" t="str">
            <v/>
          </cell>
          <cell r="U3285" t="str">
            <v/>
          </cell>
          <cell r="W3285" t="str">
            <v/>
          </cell>
          <cell r="X3285" t="str">
            <v/>
          </cell>
          <cell r="AB3285">
            <v>0</v>
          </cell>
          <cell r="AC3285">
            <v>0</v>
          </cell>
          <cell r="AD3285">
            <v>0</v>
          </cell>
          <cell r="AJ3285">
            <v>0</v>
          </cell>
          <cell r="AK3285">
            <v>0</v>
          </cell>
        </row>
        <row r="3286">
          <cell r="B3286" t="str">
            <v/>
          </cell>
          <cell r="H3286" t="str">
            <v/>
          </cell>
          <cell r="J3286" t="str">
            <v/>
          </cell>
          <cell r="N3286" t="str">
            <v/>
          </cell>
          <cell r="O3286" t="str">
            <v/>
          </cell>
          <cell r="P3286" t="str">
            <v/>
          </cell>
          <cell r="Q3286" t="str">
            <v/>
          </cell>
          <cell r="T3286" t="str">
            <v/>
          </cell>
          <cell r="U3286" t="str">
            <v/>
          </cell>
          <cell r="W3286" t="str">
            <v/>
          </cell>
          <cell r="X3286" t="str">
            <v/>
          </cell>
          <cell r="AB3286">
            <v>0</v>
          </cell>
          <cell r="AC3286">
            <v>0</v>
          </cell>
          <cell r="AD3286">
            <v>0</v>
          </cell>
          <cell r="AJ3286">
            <v>0</v>
          </cell>
          <cell r="AK3286">
            <v>0</v>
          </cell>
        </row>
        <row r="3287">
          <cell r="B3287" t="str">
            <v/>
          </cell>
          <cell r="H3287" t="str">
            <v/>
          </cell>
          <cell r="J3287" t="str">
            <v/>
          </cell>
          <cell r="N3287" t="str">
            <v/>
          </cell>
          <cell r="O3287" t="str">
            <v/>
          </cell>
          <cell r="P3287" t="str">
            <v/>
          </cell>
          <cell r="Q3287" t="str">
            <v/>
          </cell>
          <cell r="T3287" t="str">
            <v/>
          </cell>
          <cell r="U3287" t="str">
            <v/>
          </cell>
          <cell r="W3287" t="str">
            <v/>
          </cell>
          <cell r="X3287" t="str">
            <v/>
          </cell>
          <cell r="AB3287">
            <v>0</v>
          </cell>
          <cell r="AC3287">
            <v>0</v>
          </cell>
          <cell r="AD3287">
            <v>0</v>
          </cell>
          <cell r="AJ3287">
            <v>0</v>
          </cell>
          <cell r="AK3287">
            <v>0</v>
          </cell>
        </row>
        <row r="3288">
          <cell r="B3288" t="str">
            <v/>
          </cell>
          <cell r="H3288" t="str">
            <v/>
          </cell>
          <cell r="J3288" t="str">
            <v/>
          </cell>
          <cell r="N3288" t="str">
            <v/>
          </cell>
          <cell r="O3288" t="str">
            <v/>
          </cell>
          <cell r="P3288" t="str">
            <v/>
          </cell>
          <cell r="Q3288" t="str">
            <v/>
          </cell>
          <cell r="T3288" t="str">
            <v/>
          </cell>
          <cell r="U3288" t="str">
            <v/>
          </cell>
          <cell r="W3288" t="str">
            <v/>
          </cell>
          <cell r="X3288" t="str">
            <v/>
          </cell>
          <cell r="AB3288">
            <v>0</v>
          </cell>
          <cell r="AC3288">
            <v>0</v>
          </cell>
          <cell r="AD3288">
            <v>0</v>
          </cell>
          <cell r="AJ3288">
            <v>0</v>
          </cell>
          <cell r="AK3288">
            <v>0</v>
          </cell>
        </row>
        <row r="3289">
          <cell r="B3289" t="str">
            <v/>
          </cell>
          <cell r="H3289" t="str">
            <v/>
          </cell>
          <cell r="J3289" t="str">
            <v/>
          </cell>
          <cell r="N3289" t="str">
            <v/>
          </cell>
          <cell r="O3289" t="str">
            <v/>
          </cell>
          <cell r="P3289" t="str">
            <v/>
          </cell>
          <cell r="Q3289" t="str">
            <v/>
          </cell>
          <cell r="T3289" t="str">
            <v/>
          </cell>
          <cell r="U3289" t="str">
            <v/>
          </cell>
          <cell r="W3289" t="str">
            <v/>
          </cell>
          <cell r="X3289" t="str">
            <v/>
          </cell>
          <cell r="AB3289">
            <v>0</v>
          </cell>
          <cell r="AC3289">
            <v>0</v>
          </cell>
          <cell r="AD3289">
            <v>0</v>
          </cell>
          <cell r="AJ3289">
            <v>0</v>
          </cell>
          <cell r="AK3289">
            <v>0</v>
          </cell>
        </row>
        <row r="3290">
          <cell r="B3290" t="str">
            <v/>
          </cell>
          <cell r="H3290" t="str">
            <v/>
          </cell>
          <cell r="J3290" t="str">
            <v/>
          </cell>
          <cell r="N3290" t="str">
            <v/>
          </cell>
          <cell r="O3290" t="str">
            <v/>
          </cell>
          <cell r="P3290" t="str">
            <v/>
          </cell>
          <cell r="Q3290" t="str">
            <v/>
          </cell>
          <cell r="T3290" t="str">
            <v/>
          </cell>
          <cell r="U3290" t="str">
            <v/>
          </cell>
          <cell r="W3290" t="str">
            <v/>
          </cell>
          <cell r="X3290" t="str">
            <v/>
          </cell>
          <cell r="AB3290">
            <v>0</v>
          </cell>
          <cell r="AC3290">
            <v>0</v>
          </cell>
          <cell r="AD3290">
            <v>0</v>
          </cell>
          <cell r="AJ3290">
            <v>0</v>
          </cell>
          <cell r="AK3290">
            <v>0</v>
          </cell>
        </row>
        <row r="3291">
          <cell r="B3291" t="str">
            <v/>
          </cell>
          <cell r="H3291" t="str">
            <v/>
          </cell>
          <cell r="J3291" t="str">
            <v/>
          </cell>
          <cell r="N3291" t="str">
            <v/>
          </cell>
          <cell r="O3291" t="str">
            <v/>
          </cell>
          <cell r="P3291" t="str">
            <v/>
          </cell>
          <cell r="Q3291" t="str">
            <v/>
          </cell>
          <cell r="T3291" t="str">
            <v/>
          </cell>
          <cell r="U3291" t="str">
            <v/>
          </cell>
          <cell r="W3291" t="str">
            <v/>
          </cell>
          <cell r="X3291" t="str">
            <v/>
          </cell>
          <cell r="AB3291">
            <v>0</v>
          </cell>
          <cell r="AC3291">
            <v>0</v>
          </cell>
          <cell r="AD3291">
            <v>0</v>
          </cell>
          <cell r="AJ3291">
            <v>0</v>
          </cell>
          <cell r="AK3291">
            <v>0</v>
          </cell>
        </row>
        <row r="3292">
          <cell r="B3292" t="str">
            <v/>
          </cell>
          <cell r="H3292" t="str">
            <v/>
          </cell>
          <cell r="J3292" t="str">
            <v/>
          </cell>
          <cell r="N3292" t="str">
            <v/>
          </cell>
          <cell r="O3292" t="str">
            <v/>
          </cell>
          <cell r="P3292" t="str">
            <v/>
          </cell>
          <cell r="Q3292" t="str">
            <v/>
          </cell>
          <cell r="T3292" t="str">
            <v/>
          </cell>
          <cell r="U3292" t="str">
            <v/>
          </cell>
          <cell r="W3292" t="str">
            <v/>
          </cell>
          <cell r="X3292" t="str">
            <v/>
          </cell>
          <cell r="AB3292">
            <v>0</v>
          </cell>
          <cell r="AC3292">
            <v>0</v>
          </cell>
          <cell r="AD3292">
            <v>0</v>
          </cell>
          <cell r="AJ3292">
            <v>0</v>
          </cell>
          <cell r="AK3292">
            <v>0</v>
          </cell>
        </row>
        <row r="3293">
          <cell r="B3293" t="str">
            <v/>
          </cell>
          <cell r="H3293" t="str">
            <v/>
          </cell>
          <cell r="J3293" t="str">
            <v/>
          </cell>
          <cell r="N3293" t="str">
            <v/>
          </cell>
          <cell r="O3293" t="str">
            <v/>
          </cell>
          <cell r="P3293" t="str">
            <v/>
          </cell>
          <cell r="Q3293" t="str">
            <v/>
          </cell>
          <cell r="T3293" t="str">
            <v/>
          </cell>
          <cell r="U3293" t="str">
            <v/>
          </cell>
          <cell r="W3293" t="str">
            <v/>
          </cell>
          <cell r="X3293" t="str">
            <v/>
          </cell>
          <cell r="AB3293">
            <v>0</v>
          </cell>
          <cell r="AC3293">
            <v>0</v>
          </cell>
          <cell r="AD3293">
            <v>0</v>
          </cell>
          <cell r="AJ3293">
            <v>0</v>
          </cell>
          <cell r="AK3293">
            <v>0</v>
          </cell>
        </row>
        <row r="3294">
          <cell r="B3294" t="str">
            <v/>
          </cell>
          <cell r="H3294" t="str">
            <v/>
          </cell>
          <cell r="J3294" t="str">
            <v/>
          </cell>
          <cell r="N3294" t="str">
            <v/>
          </cell>
          <cell r="O3294" t="str">
            <v/>
          </cell>
          <cell r="P3294" t="str">
            <v/>
          </cell>
          <cell r="Q3294" t="str">
            <v/>
          </cell>
          <cell r="T3294" t="str">
            <v/>
          </cell>
          <cell r="U3294" t="str">
            <v/>
          </cell>
          <cell r="W3294" t="str">
            <v/>
          </cell>
          <cell r="X3294" t="str">
            <v/>
          </cell>
          <cell r="AB3294">
            <v>0</v>
          </cell>
          <cell r="AC3294">
            <v>0</v>
          </cell>
          <cell r="AD3294">
            <v>0</v>
          </cell>
          <cell r="AJ3294">
            <v>0</v>
          </cell>
          <cell r="AK3294">
            <v>0</v>
          </cell>
        </row>
        <row r="3295">
          <cell r="B3295" t="str">
            <v/>
          </cell>
          <cell r="H3295" t="str">
            <v/>
          </cell>
          <cell r="J3295" t="str">
            <v/>
          </cell>
          <cell r="N3295" t="str">
            <v/>
          </cell>
          <cell r="O3295" t="str">
            <v/>
          </cell>
          <cell r="P3295" t="str">
            <v/>
          </cell>
          <cell r="Q3295" t="str">
            <v/>
          </cell>
          <cell r="T3295" t="str">
            <v/>
          </cell>
          <cell r="U3295" t="str">
            <v/>
          </cell>
          <cell r="W3295" t="str">
            <v/>
          </cell>
          <cell r="X3295" t="str">
            <v/>
          </cell>
          <cell r="AB3295">
            <v>0</v>
          </cell>
          <cell r="AC3295">
            <v>0</v>
          </cell>
          <cell r="AD3295">
            <v>0</v>
          </cell>
          <cell r="AJ3295">
            <v>0</v>
          </cell>
          <cell r="AK3295">
            <v>0</v>
          </cell>
        </row>
        <row r="3296">
          <cell r="B3296" t="str">
            <v/>
          </cell>
          <cell r="H3296" t="str">
            <v/>
          </cell>
          <cell r="J3296" t="str">
            <v/>
          </cell>
          <cell r="N3296" t="str">
            <v/>
          </cell>
          <cell r="O3296" t="str">
            <v/>
          </cell>
          <cell r="P3296" t="str">
            <v/>
          </cell>
          <cell r="Q3296" t="str">
            <v/>
          </cell>
          <cell r="T3296" t="str">
            <v/>
          </cell>
          <cell r="U3296" t="str">
            <v/>
          </cell>
          <cell r="W3296" t="str">
            <v/>
          </cell>
          <cell r="X3296" t="str">
            <v/>
          </cell>
          <cell r="AB3296">
            <v>0</v>
          </cell>
          <cell r="AC3296">
            <v>0</v>
          </cell>
          <cell r="AD3296">
            <v>0</v>
          </cell>
          <cell r="AJ3296">
            <v>0</v>
          </cell>
          <cell r="AK3296">
            <v>0</v>
          </cell>
        </row>
        <row r="3297">
          <cell r="B3297" t="str">
            <v/>
          </cell>
          <cell r="H3297" t="str">
            <v/>
          </cell>
          <cell r="J3297" t="str">
            <v/>
          </cell>
          <cell r="N3297" t="str">
            <v/>
          </cell>
          <cell r="O3297" t="str">
            <v/>
          </cell>
          <cell r="P3297" t="str">
            <v/>
          </cell>
          <cell r="Q3297" t="str">
            <v/>
          </cell>
          <cell r="T3297" t="str">
            <v/>
          </cell>
          <cell r="U3297" t="str">
            <v/>
          </cell>
          <cell r="W3297" t="str">
            <v/>
          </cell>
          <cell r="X3297" t="str">
            <v/>
          </cell>
          <cell r="AB3297">
            <v>0</v>
          </cell>
          <cell r="AC3297">
            <v>0</v>
          </cell>
          <cell r="AD3297">
            <v>0</v>
          </cell>
          <cell r="AJ3297">
            <v>0</v>
          </cell>
          <cell r="AK3297">
            <v>0</v>
          </cell>
        </row>
        <row r="3298">
          <cell r="B3298" t="str">
            <v/>
          </cell>
          <cell r="H3298" t="str">
            <v/>
          </cell>
          <cell r="J3298" t="str">
            <v/>
          </cell>
          <cell r="N3298" t="str">
            <v/>
          </cell>
          <cell r="O3298" t="str">
            <v/>
          </cell>
          <cell r="P3298" t="str">
            <v/>
          </cell>
          <cell r="Q3298" t="str">
            <v/>
          </cell>
          <cell r="T3298" t="str">
            <v/>
          </cell>
          <cell r="U3298" t="str">
            <v/>
          </cell>
          <cell r="W3298" t="str">
            <v/>
          </cell>
          <cell r="X3298" t="str">
            <v/>
          </cell>
          <cell r="AB3298">
            <v>0</v>
          </cell>
          <cell r="AC3298">
            <v>0</v>
          </cell>
          <cell r="AD3298">
            <v>0</v>
          </cell>
          <cell r="AJ3298">
            <v>0</v>
          </cell>
          <cell r="AK3298">
            <v>0</v>
          </cell>
        </row>
        <row r="3299">
          <cell r="B3299" t="str">
            <v/>
          </cell>
          <cell r="H3299" t="str">
            <v/>
          </cell>
          <cell r="J3299" t="str">
            <v/>
          </cell>
          <cell r="N3299" t="str">
            <v/>
          </cell>
          <cell r="O3299" t="str">
            <v/>
          </cell>
          <cell r="P3299" t="str">
            <v/>
          </cell>
          <cell r="Q3299" t="str">
            <v/>
          </cell>
          <cell r="T3299" t="str">
            <v/>
          </cell>
          <cell r="U3299" t="str">
            <v/>
          </cell>
          <cell r="W3299" t="str">
            <v/>
          </cell>
          <cell r="X3299" t="str">
            <v/>
          </cell>
          <cell r="AB3299">
            <v>0</v>
          </cell>
          <cell r="AC3299">
            <v>0</v>
          </cell>
          <cell r="AD3299">
            <v>0</v>
          </cell>
          <cell r="AJ3299">
            <v>0</v>
          </cell>
          <cell r="AK3299">
            <v>0</v>
          </cell>
        </row>
        <row r="3300">
          <cell r="B3300" t="str">
            <v/>
          </cell>
          <cell r="H3300" t="str">
            <v/>
          </cell>
          <cell r="J3300" t="str">
            <v/>
          </cell>
          <cell r="N3300" t="str">
            <v/>
          </cell>
          <cell r="O3300" t="str">
            <v/>
          </cell>
          <cell r="P3300" t="str">
            <v/>
          </cell>
          <cell r="Q3300" t="str">
            <v/>
          </cell>
          <cell r="T3300" t="str">
            <v/>
          </cell>
          <cell r="U3300" t="str">
            <v/>
          </cell>
          <cell r="W3300" t="str">
            <v/>
          </cell>
          <cell r="X3300" t="str">
            <v/>
          </cell>
          <cell r="AB3300">
            <v>0</v>
          </cell>
          <cell r="AC3300">
            <v>0</v>
          </cell>
          <cell r="AD3300">
            <v>0</v>
          </cell>
          <cell r="AJ3300">
            <v>0</v>
          </cell>
          <cell r="AK3300">
            <v>0</v>
          </cell>
        </row>
        <row r="3301">
          <cell r="B3301" t="str">
            <v/>
          </cell>
          <cell r="H3301" t="str">
            <v/>
          </cell>
          <cell r="J3301" t="str">
            <v/>
          </cell>
          <cell r="N3301" t="str">
            <v/>
          </cell>
          <cell r="O3301" t="str">
            <v/>
          </cell>
          <cell r="P3301" t="str">
            <v/>
          </cell>
          <cell r="Q3301" t="str">
            <v/>
          </cell>
          <cell r="T3301" t="str">
            <v/>
          </cell>
          <cell r="U3301" t="str">
            <v/>
          </cell>
          <cell r="W3301" t="str">
            <v/>
          </cell>
          <cell r="X3301" t="str">
            <v/>
          </cell>
          <cell r="AB3301">
            <v>0</v>
          </cell>
          <cell r="AC3301">
            <v>0</v>
          </cell>
          <cell r="AD3301">
            <v>0</v>
          </cell>
          <cell r="AJ3301">
            <v>0</v>
          </cell>
          <cell r="AK3301">
            <v>0</v>
          </cell>
        </row>
        <row r="3302">
          <cell r="B3302" t="str">
            <v/>
          </cell>
          <cell r="H3302" t="str">
            <v/>
          </cell>
          <cell r="J3302" t="str">
            <v/>
          </cell>
          <cell r="N3302" t="str">
            <v/>
          </cell>
          <cell r="O3302" t="str">
            <v/>
          </cell>
          <cell r="P3302" t="str">
            <v/>
          </cell>
          <cell r="Q3302" t="str">
            <v/>
          </cell>
          <cell r="T3302" t="str">
            <v/>
          </cell>
          <cell r="U3302" t="str">
            <v/>
          </cell>
          <cell r="W3302" t="str">
            <v/>
          </cell>
          <cell r="X3302" t="str">
            <v/>
          </cell>
          <cell r="AB3302">
            <v>0</v>
          </cell>
          <cell r="AC3302">
            <v>0</v>
          </cell>
          <cell r="AD3302">
            <v>0</v>
          </cell>
          <cell r="AJ3302">
            <v>0</v>
          </cell>
          <cell r="AK3302">
            <v>0</v>
          </cell>
        </row>
        <row r="3303">
          <cell r="B3303" t="str">
            <v/>
          </cell>
          <cell r="H3303" t="str">
            <v/>
          </cell>
          <cell r="J3303" t="str">
            <v/>
          </cell>
          <cell r="N3303" t="str">
            <v/>
          </cell>
          <cell r="O3303" t="str">
            <v/>
          </cell>
          <cell r="P3303" t="str">
            <v/>
          </cell>
          <cell r="Q3303" t="str">
            <v/>
          </cell>
          <cell r="T3303" t="str">
            <v/>
          </cell>
          <cell r="U3303" t="str">
            <v/>
          </cell>
          <cell r="W3303" t="str">
            <v/>
          </cell>
          <cell r="X3303" t="str">
            <v/>
          </cell>
          <cell r="AB3303">
            <v>0</v>
          </cell>
          <cell r="AC3303">
            <v>0</v>
          </cell>
          <cell r="AD3303">
            <v>0</v>
          </cell>
          <cell r="AJ3303">
            <v>0</v>
          </cell>
          <cell r="AK3303">
            <v>0</v>
          </cell>
        </row>
        <row r="3304">
          <cell r="B3304" t="str">
            <v/>
          </cell>
          <cell r="H3304" t="str">
            <v/>
          </cell>
          <cell r="J3304" t="str">
            <v/>
          </cell>
          <cell r="N3304" t="str">
            <v/>
          </cell>
          <cell r="O3304" t="str">
            <v/>
          </cell>
          <cell r="P3304" t="str">
            <v/>
          </cell>
          <cell r="Q3304" t="str">
            <v/>
          </cell>
          <cell r="T3304" t="str">
            <v/>
          </cell>
          <cell r="U3304" t="str">
            <v/>
          </cell>
          <cell r="W3304" t="str">
            <v/>
          </cell>
          <cell r="X3304" t="str">
            <v/>
          </cell>
          <cell r="AB3304">
            <v>0</v>
          </cell>
          <cell r="AC3304">
            <v>0</v>
          </cell>
          <cell r="AD3304">
            <v>0</v>
          </cell>
          <cell r="AJ3304">
            <v>0</v>
          </cell>
          <cell r="AK3304">
            <v>0</v>
          </cell>
        </row>
        <row r="3305">
          <cell r="B3305" t="str">
            <v/>
          </cell>
          <cell r="H3305" t="str">
            <v/>
          </cell>
          <cell r="J3305" t="str">
            <v/>
          </cell>
          <cell r="N3305" t="str">
            <v/>
          </cell>
          <cell r="O3305" t="str">
            <v/>
          </cell>
          <cell r="P3305" t="str">
            <v/>
          </cell>
          <cell r="Q3305" t="str">
            <v/>
          </cell>
          <cell r="T3305" t="str">
            <v/>
          </cell>
          <cell r="U3305" t="str">
            <v/>
          </cell>
          <cell r="W3305" t="str">
            <v/>
          </cell>
          <cell r="X3305" t="str">
            <v/>
          </cell>
          <cell r="AB3305">
            <v>0</v>
          </cell>
          <cell r="AC3305">
            <v>0</v>
          </cell>
          <cell r="AD3305">
            <v>0</v>
          </cell>
          <cell r="AJ3305">
            <v>0</v>
          </cell>
          <cell r="AK3305">
            <v>0</v>
          </cell>
        </row>
        <row r="3306">
          <cell r="B3306" t="str">
            <v/>
          </cell>
          <cell r="H3306" t="str">
            <v/>
          </cell>
          <cell r="J3306" t="str">
            <v/>
          </cell>
          <cell r="N3306" t="str">
            <v/>
          </cell>
          <cell r="O3306" t="str">
            <v/>
          </cell>
          <cell r="P3306" t="str">
            <v/>
          </cell>
          <cell r="Q3306" t="str">
            <v/>
          </cell>
          <cell r="T3306" t="str">
            <v/>
          </cell>
          <cell r="U3306" t="str">
            <v/>
          </cell>
          <cell r="W3306" t="str">
            <v/>
          </cell>
          <cell r="X3306" t="str">
            <v/>
          </cell>
          <cell r="AB3306">
            <v>0</v>
          </cell>
          <cell r="AC3306">
            <v>0</v>
          </cell>
          <cell r="AD3306">
            <v>0</v>
          </cell>
          <cell r="AJ3306">
            <v>0</v>
          </cell>
          <cell r="AK3306">
            <v>0</v>
          </cell>
        </row>
        <row r="3307">
          <cell r="B3307" t="str">
            <v/>
          </cell>
          <cell r="H3307" t="str">
            <v/>
          </cell>
          <cell r="J3307" t="str">
            <v/>
          </cell>
          <cell r="N3307" t="str">
            <v/>
          </cell>
          <cell r="O3307" t="str">
            <v/>
          </cell>
          <cell r="P3307" t="str">
            <v/>
          </cell>
          <cell r="Q3307" t="str">
            <v/>
          </cell>
          <cell r="T3307" t="str">
            <v/>
          </cell>
          <cell r="U3307" t="str">
            <v/>
          </cell>
          <cell r="W3307" t="str">
            <v/>
          </cell>
          <cell r="X3307" t="str">
            <v/>
          </cell>
          <cell r="AB3307">
            <v>0</v>
          </cell>
          <cell r="AC3307">
            <v>0</v>
          </cell>
          <cell r="AD3307">
            <v>0</v>
          </cell>
          <cell r="AJ3307">
            <v>0</v>
          </cell>
          <cell r="AK3307">
            <v>0</v>
          </cell>
        </row>
        <row r="3308">
          <cell r="B3308" t="str">
            <v/>
          </cell>
          <cell r="H3308" t="str">
            <v/>
          </cell>
          <cell r="J3308" t="str">
            <v/>
          </cell>
          <cell r="N3308" t="str">
            <v/>
          </cell>
          <cell r="O3308" t="str">
            <v/>
          </cell>
          <cell r="P3308" t="str">
            <v/>
          </cell>
          <cell r="Q3308" t="str">
            <v/>
          </cell>
          <cell r="T3308" t="str">
            <v/>
          </cell>
          <cell r="U3308" t="str">
            <v/>
          </cell>
          <cell r="W3308" t="str">
            <v/>
          </cell>
          <cell r="X3308" t="str">
            <v/>
          </cell>
          <cell r="AB3308">
            <v>0</v>
          </cell>
          <cell r="AC3308">
            <v>0</v>
          </cell>
          <cell r="AD3308">
            <v>0</v>
          </cell>
          <cell r="AJ3308">
            <v>0</v>
          </cell>
          <cell r="AK3308">
            <v>0</v>
          </cell>
        </row>
        <row r="3309">
          <cell r="B3309" t="str">
            <v/>
          </cell>
          <cell r="H3309" t="str">
            <v/>
          </cell>
          <cell r="J3309" t="str">
            <v/>
          </cell>
          <cell r="N3309" t="str">
            <v/>
          </cell>
          <cell r="O3309" t="str">
            <v/>
          </cell>
          <cell r="P3309" t="str">
            <v/>
          </cell>
          <cell r="Q3309" t="str">
            <v/>
          </cell>
          <cell r="T3309" t="str">
            <v/>
          </cell>
          <cell r="U3309" t="str">
            <v/>
          </cell>
          <cell r="W3309" t="str">
            <v/>
          </cell>
          <cell r="X3309" t="str">
            <v/>
          </cell>
          <cell r="AB3309">
            <v>0</v>
          </cell>
          <cell r="AC3309">
            <v>0</v>
          </cell>
          <cell r="AD3309">
            <v>0</v>
          </cell>
          <cell r="AJ3309">
            <v>0</v>
          </cell>
          <cell r="AK3309">
            <v>0</v>
          </cell>
        </row>
        <row r="3310">
          <cell r="B3310" t="str">
            <v/>
          </cell>
          <cell r="H3310" t="str">
            <v/>
          </cell>
          <cell r="J3310" t="str">
            <v/>
          </cell>
          <cell r="N3310" t="str">
            <v/>
          </cell>
          <cell r="O3310" t="str">
            <v/>
          </cell>
          <cell r="P3310" t="str">
            <v/>
          </cell>
          <cell r="Q3310" t="str">
            <v/>
          </cell>
          <cell r="T3310" t="str">
            <v/>
          </cell>
          <cell r="U3310" t="str">
            <v/>
          </cell>
          <cell r="W3310" t="str">
            <v/>
          </cell>
          <cell r="X3310" t="str">
            <v/>
          </cell>
          <cell r="AB3310">
            <v>0</v>
          </cell>
          <cell r="AC3310">
            <v>0</v>
          </cell>
          <cell r="AD3310">
            <v>0</v>
          </cell>
          <cell r="AJ3310">
            <v>0</v>
          </cell>
          <cell r="AK3310">
            <v>0</v>
          </cell>
        </row>
        <row r="3311">
          <cell r="B3311" t="str">
            <v/>
          </cell>
          <cell r="H3311" t="str">
            <v/>
          </cell>
          <cell r="J3311" t="str">
            <v/>
          </cell>
          <cell r="N3311" t="str">
            <v/>
          </cell>
          <cell r="O3311" t="str">
            <v/>
          </cell>
          <cell r="P3311" t="str">
            <v/>
          </cell>
          <cell r="Q3311" t="str">
            <v/>
          </cell>
          <cell r="T3311" t="str">
            <v/>
          </cell>
          <cell r="U3311" t="str">
            <v/>
          </cell>
          <cell r="W3311" t="str">
            <v/>
          </cell>
          <cell r="X3311" t="str">
            <v/>
          </cell>
          <cell r="AB3311">
            <v>0</v>
          </cell>
          <cell r="AC3311">
            <v>0</v>
          </cell>
          <cell r="AD3311">
            <v>0</v>
          </cell>
          <cell r="AJ3311">
            <v>0</v>
          </cell>
          <cell r="AK3311">
            <v>0</v>
          </cell>
        </row>
        <row r="3312">
          <cell r="B3312" t="str">
            <v/>
          </cell>
          <cell r="H3312" t="str">
            <v/>
          </cell>
          <cell r="J3312" t="str">
            <v/>
          </cell>
          <cell r="N3312" t="str">
            <v/>
          </cell>
          <cell r="O3312" t="str">
            <v/>
          </cell>
          <cell r="P3312" t="str">
            <v/>
          </cell>
          <cell r="Q3312" t="str">
            <v/>
          </cell>
          <cell r="T3312" t="str">
            <v/>
          </cell>
          <cell r="U3312" t="str">
            <v/>
          </cell>
          <cell r="W3312" t="str">
            <v/>
          </cell>
          <cell r="X3312" t="str">
            <v/>
          </cell>
          <cell r="AB3312">
            <v>0</v>
          </cell>
          <cell r="AC3312">
            <v>0</v>
          </cell>
          <cell r="AD3312">
            <v>0</v>
          </cell>
          <cell r="AJ3312">
            <v>0</v>
          </cell>
          <cell r="AK3312">
            <v>0</v>
          </cell>
        </row>
        <row r="3313">
          <cell r="B3313" t="str">
            <v/>
          </cell>
          <cell r="H3313" t="str">
            <v/>
          </cell>
          <cell r="J3313" t="str">
            <v/>
          </cell>
          <cell r="N3313" t="str">
            <v/>
          </cell>
          <cell r="O3313" t="str">
            <v/>
          </cell>
          <cell r="P3313" t="str">
            <v/>
          </cell>
          <cell r="Q3313" t="str">
            <v/>
          </cell>
          <cell r="T3313" t="str">
            <v/>
          </cell>
          <cell r="U3313" t="str">
            <v/>
          </cell>
          <cell r="W3313" t="str">
            <v/>
          </cell>
          <cell r="X3313" t="str">
            <v/>
          </cell>
          <cell r="AB3313">
            <v>0</v>
          </cell>
          <cell r="AC3313">
            <v>0</v>
          </cell>
          <cell r="AD3313">
            <v>0</v>
          </cell>
          <cell r="AJ3313">
            <v>0</v>
          </cell>
          <cell r="AK3313">
            <v>0</v>
          </cell>
        </row>
        <row r="3314">
          <cell r="B3314" t="str">
            <v/>
          </cell>
          <cell r="H3314" t="str">
            <v/>
          </cell>
          <cell r="J3314" t="str">
            <v/>
          </cell>
          <cell r="N3314" t="str">
            <v/>
          </cell>
          <cell r="O3314" t="str">
            <v/>
          </cell>
          <cell r="P3314" t="str">
            <v/>
          </cell>
          <cell r="Q3314" t="str">
            <v/>
          </cell>
          <cell r="T3314" t="str">
            <v/>
          </cell>
          <cell r="U3314" t="str">
            <v/>
          </cell>
          <cell r="W3314" t="str">
            <v/>
          </cell>
          <cell r="X3314" t="str">
            <v/>
          </cell>
          <cell r="AB3314">
            <v>0</v>
          </cell>
          <cell r="AC3314">
            <v>0</v>
          </cell>
          <cell r="AD3314">
            <v>0</v>
          </cell>
          <cell r="AJ3314">
            <v>0</v>
          </cell>
          <cell r="AK3314">
            <v>0</v>
          </cell>
        </row>
        <row r="3315">
          <cell r="B3315" t="str">
            <v/>
          </cell>
          <cell r="H3315" t="str">
            <v/>
          </cell>
          <cell r="J3315" t="str">
            <v/>
          </cell>
          <cell r="N3315" t="str">
            <v/>
          </cell>
          <cell r="O3315" t="str">
            <v/>
          </cell>
          <cell r="P3315" t="str">
            <v/>
          </cell>
          <cell r="Q3315" t="str">
            <v/>
          </cell>
          <cell r="T3315" t="str">
            <v/>
          </cell>
          <cell r="U3315" t="str">
            <v/>
          </cell>
          <cell r="W3315" t="str">
            <v/>
          </cell>
          <cell r="X3315" t="str">
            <v/>
          </cell>
          <cell r="AB3315">
            <v>0</v>
          </cell>
          <cell r="AC3315">
            <v>0</v>
          </cell>
          <cell r="AD3315">
            <v>0</v>
          </cell>
          <cell r="AJ3315">
            <v>0</v>
          </cell>
          <cell r="AK3315">
            <v>0</v>
          </cell>
        </row>
        <row r="3316">
          <cell r="B3316" t="str">
            <v/>
          </cell>
          <cell r="H3316" t="str">
            <v/>
          </cell>
          <cell r="J3316" t="str">
            <v/>
          </cell>
          <cell r="N3316" t="str">
            <v/>
          </cell>
          <cell r="O3316" t="str">
            <v/>
          </cell>
          <cell r="P3316" t="str">
            <v/>
          </cell>
          <cell r="Q3316" t="str">
            <v/>
          </cell>
          <cell r="T3316" t="str">
            <v/>
          </cell>
          <cell r="U3316" t="str">
            <v/>
          </cell>
          <cell r="W3316" t="str">
            <v/>
          </cell>
          <cell r="X3316" t="str">
            <v/>
          </cell>
          <cell r="AB3316">
            <v>0</v>
          </cell>
          <cell r="AC3316">
            <v>0</v>
          </cell>
          <cell r="AD3316">
            <v>0</v>
          </cell>
          <cell r="AJ3316">
            <v>0</v>
          </cell>
          <cell r="AK3316">
            <v>0</v>
          </cell>
        </row>
        <row r="3317">
          <cell r="B3317" t="str">
            <v/>
          </cell>
          <cell r="H3317" t="str">
            <v/>
          </cell>
          <cell r="J3317" t="str">
            <v/>
          </cell>
          <cell r="N3317" t="str">
            <v/>
          </cell>
          <cell r="O3317" t="str">
            <v/>
          </cell>
          <cell r="P3317" t="str">
            <v/>
          </cell>
          <cell r="Q3317" t="str">
            <v/>
          </cell>
          <cell r="T3317" t="str">
            <v/>
          </cell>
          <cell r="U3317" t="str">
            <v/>
          </cell>
          <cell r="W3317" t="str">
            <v/>
          </cell>
          <cell r="X3317" t="str">
            <v/>
          </cell>
          <cell r="AB3317">
            <v>0</v>
          </cell>
          <cell r="AC3317">
            <v>0</v>
          </cell>
          <cell r="AD3317">
            <v>0</v>
          </cell>
          <cell r="AJ3317">
            <v>0</v>
          </cell>
          <cell r="AK3317">
            <v>0</v>
          </cell>
        </row>
        <row r="3318">
          <cell r="B3318" t="str">
            <v/>
          </cell>
          <cell r="H3318" t="str">
            <v/>
          </cell>
          <cell r="J3318" t="str">
            <v/>
          </cell>
          <cell r="N3318" t="str">
            <v/>
          </cell>
          <cell r="O3318" t="str">
            <v/>
          </cell>
          <cell r="P3318" t="str">
            <v/>
          </cell>
          <cell r="Q3318" t="str">
            <v/>
          </cell>
          <cell r="T3318" t="str">
            <v/>
          </cell>
          <cell r="U3318" t="str">
            <v/>
          </cell>
          <cell r="W3318" t="str">
            <v/>
          </cell>
          <cell r="X3318" t="str">
            <v/>
          </cell>
          <cell r="AB3318">
            <v>0</v>
          </cell>
          <cell r="AC3318">
            <v>0</v>
          </cell>
          <cell r="AD3318">
            <v>0</v>
          </cell>
          <cell r="AJ3318">
            <v>0</v>
          </cell>
          <cell r="AK3318">
            <v>0</v>
          </cell>
        </row>
        <row r="3319">
          <cell r="B3319" t="str">
            <v/>
          </cell>
          <cell r="H3319" t="str">
            <v/>
          </cell>
          <cell r="J3319" t="str">
            <v/>
          </cell>
          <cell r="N3319" t="str">
            <v/>
          </cell>
          <cell r="O3319" t="str">
            <v/>
          </cell>
          <cell r="P3319" t="str">
            <v/>
          </cell>
          <cell r="Q3319" t="str">
            <v/>
          </cell>
          <cell r="T3319" t="str">
            <v/>
          </cell>
          <cell r="U3319" t="str">
            <v/>
          </cell>
          <cell r="W3319" t="str">
            <v/>
          </cell>
          <cell r="X3319" t="str">
            <v/>
          </cell>
          <cell r="AB3319">
            <v>0</v>
          </cell>
          <cell r="AC3319">
            <v>0</v>
          </cell>
          <cell r="AD3319">
            <v>0</v>
          </cell>
          <cell r="AJ3319">
            <v>0</v>
          </cell>
          <cell r="AK3319">
            <v>0</v>
          </cell>
        </row>
        <row r="3320">
          <cell r="B3320" t="str">
            <v/>
          </cell>
          <cell r="H3320" t="str">
            <v/>
          </cell>
          <cell r="J3320" t="str">
            <v/>
          </cell>
          <cell r="N3320" t="str">
            <v/>
          </cell>
          <cell r="O3320" t="str">
            <v/>
          </cell>
          <cell r="P3320" t="str">
            <v/>
          </cell>
          <cell r="Q3320" t="str">
            <v/>
          </cell>
          <cell r="T3320" t="str">
            <v/>
          </cell>
          <cell r="U3320" t="str">
            <v/>
          </cell>
          <cell r="W3320" t="str">
            <v/>
          </cell>
          <cell r="X3320" t="str">
            <v/>
          </cell>
          <cell r="AB3320">
            <v>0</v>
          </cell>
          <cell r="AC3320">
            <v>0</v>
          </cell>
          <cell r="AD3320">
            <v>0</v>
          </cell>
          <cell r="AJ3320">
            <v>0</v>
          </cell>
          <cell r="AK3320">
            <v>0</v>
          </cell>
        </row>
        <row r="3321">
          <cell r="B3321" t="str">
            <v/>
          </cell>
          <cell r="H3321" t="str">
            <v/>
          </cell>
          <cell r="J3321" t="str">
            <v/>
          </cell>
          <cell r="N3321" t="str">
            <v/>
          </cell>
          <cell r="O3321" t="str">
            <v/>
          </cell>
          <cell r="P3321" t="str">
            <v/>
          </cell>
          <cell r="Q3321" t="str">
            <v/>
          </cell>
          <cell r="T3321" t="str">
            <v/>
          </cell>
          <cell r="U3321" t="str">
            <v/>
          </cell>
          <cell r="W3321" t="str">
            <v/>
          </cell>
          <cell r="X3321" t="str">
            <v/>
          </cell>
          <cell r="AB3321">
            <v>0</v>
          </cell>
          <cell r="AC3321">
            <v>0</v>
          </cell>
          <cell r="AD3321">
            <v>0</v>
          </cell>
          <cell r="AJ3321">
            <v>0</v>
          </cell>
          <cell r="AK3321">
            <v>0</v>
          </cell>
        </row>
        <row r="3322">
          <cell r="B3322" t="str">
            <v/>
          </cell>
          <cell r="H3322" t="str">
            <v/>
          </cell>
          <cell r="J3322" t="str">
            <v/>
          </cell>
          <cell r="N3322" t="str">
            <v/>
          </cell>
          <cell r="O3322" t="str">
            <v/>
          </cell>
          <cell r="P3322" t="str">
            <v/>
          </cell>
          <cell r="Q3322" t="str">
            <v/>
          </cell>
          <cell r="T3322" t="str">
            <v/>
          </cell>
          <cell r="U3322" t="str">
            <v/>
          </cell>
          <cell r="W3322" t="str">
            <v/>
          </cell>
          <cell r="X3322" t="str">
            <v/>
          </cell>
          <cell r="AB3322">
            <v>0</v>
          </cell>
          <cell r="AC3322">
            <v>0</v>
          </cell>
          <cell r="AD3322">
            <v>0</v>
          </cell>
          <cell r="AJ3322">
            <v>0</v>
          </cell>
          <cell r="AK3322">
            <v>0</v>
          </cell>
        </row>
        <row r="3323">
          <cell r="B3323" t="str">
            <v/>
          </cell>
          <cell r="H3323" t="str">
            <v/>
          </cell>
          <cell r="J3323" t="str">
            <v/>
          </cell>
          <cell r="N3323" t="str">
            <v/>
          </cell>
          <cell r="O3323" t="str">
            <v/>
          </cell>
          <cell r="P3323" t="str">
            <v/>
          </cell>
          <cell r="Q3323" t="str">
            <v/>
          </cell>
          <cell r="T3323" t="str">
            <v/>
          </cell>
          <cell r="U3323" t="str">
            <v/>
          </cell>
          <cell r="W3323" t="str">
            <v/>
          </cell>
          <cell r="X3323" t="str">
            <v/>
          </cell>
          <cell r="AB3323">
            <v>0</v>
          </cell>
          <cell r="AC3323">
            <v>0</v>
          </cell>
          <cell r="AD3323">
            <v>0</v>
          </cell>
          <cell r="AJ3323">
            <v>0</v>
          </cell>
          <cell r="AK3323">
            <v>0</v>
          </cell>
        </row>
        <row r="3324">
          <cell r="B3324" t="str">
            <v/>
          </cell>
          <cell r="H3324" t="str">
            <v/>
          </cell>
          <cell r="J3324" t="str">
            <v/>
          </cell>
          <cell r="N3324" t="str">
            <v/>
          </cell>
          <cell r="O3324" t="str">
            <v/>
          </cell>
          <cell r="P3324" t="str">
            <v/>
          </cell>
          <cell r="Q3324" t="str">
            <v/>
          </cell>
          <cell r="T3324" t="str">
            <v/>
          </cell>
          <cell r="U3324" t="str">
            <v/>
          </cell>
          <cell r="W3324" t="str">
            <v/>
          </cell>
          <cell r="X3324" t="str">
            <v/>
          </cell>
          <cell r="AB3324">
            <v>0</v>
          </cell>
          <cell r="AC3324">
            <v>0</v>
          </cell>
          <cell r="AD3324">
            <v>0</v>
          </cell>
          <cell r="AJ3324">
            <v>0</v>
          </cell>
          <cell r="AK3324">
            <v>0</v>
          </cell>
        </row>
        <row r="3325">
          <cell r="B3325" t="str">
            <v/>
          </cell>
          <cell r="H3325" t="str">
            <v/>
          </cell>
          <cell r="J3325" t="str">
            <v/>
          </cell>
          <cell r="N3325" t="str">
            <v/>
          </cell>
          <cell r="O3325" t="str">
            <v/>
          </cell>
          <cell r="P3325" t="str">
            <v/>
          </cell>
          <cell r="Q3325" t="str">
            <v/>
          </cell>
          <cell r="T3325" t="str">
            <v/>
          </cell>
          <cell r="U3325" t="str">
            <v/>
          </cell>
          <cell r="W3325" t="str">
            <v/>
          </cell>
          <cell r="X3325" t="str">
            <v/>
          </cell>
          <cell r="AB3325">
            <v>0</v>
          </cell>
          <cell r="AC3325">
            <v>0</v>
          </cell>
          <cell r="AD3325">
            <v>0</v>
          </cell>
          <cell r="AJ3325">
            <v>0</v>
          </cell>
          <cell r="AK3325">
            <v>0</v>
          </cell>
        </row>
        <row r="3326">
          <cell r="B3326" t="str">
            <v/>
          </cell>
          <cell r="H3326" t="str">
            <v/>
          </cell>
          <cell r="J3326" t="str">
            <v/>
          </cell>
          <cell r="N3326" t="str">
            <v/>
          </cell>
          <cell r="O3326" t="str">
            <v/>
          </cell>
          <cell r="P3326" t="str">
            <v/>
          </cell>
          <cell r="Q3326" t="str">
            <v/>
          </cell>
          <cell r="T3326" t="str">
            <v/>
          </cell>
          <cell r="U3326" t="str">
            <v/>
          </cell>
          <cell r="W3326" t="str">
            <v/>
          </cell>
          <cell r="X3326" t="str">
            <v/>
          </cell>
          <cell r="AB3326">
            <v>0</v>
          </cell>
          <cell r="AC3326">
            <v>0</v>
          </cell>
          <cell r="AD3326">
            <v>0</v>
          </cell>
          <cell r="AJ3326">
            <v>0</v>
          </cell>
          <cell r="AK3326">
            <v>0</v>
          </cell>
        </row>
        <row r="3327">
          <cell r="B3327" t="str">
            <v/>
          </cell>
          <cell r="H3327" t="str">
            <v/>
          </cell>
          <cell r="J3327" t="str">
            <v/>
          </cell>
          <cell r="N3327" t="str">
            <v/>
          </cell>
          <cell r="O3327" t="str">
            <v/>
          </cell>
          <cell r="P3327" t="str">
            <v/>
          </cell>
          <cell r="Q3327" t="str">
            <v/>
          </cell>
          <cell r="T3327" t="str">
            <v/>
          </cell>
          <cell r="U3327" t="str">
            <v/>
          </cell>
          <cell r="W3327" t="str">
            <v/>
          </cell>
          <cell r="X3327" t="str">
            <v/>
          </cell>
          <cell r="AB3327">
            <v>0</v>
          </cell>
          <cell r="AC3327">
            <v>0</v>
          </cell>
          <cell r="AD3327">
            <v>0</v>
          </cell>
          <cell r="AJ3327">
            <v>0</v>
          </cell>
          <cell r="AK3327">
            <v>0</v>
          </cell>
        </row>
        <row r="3328">
          <cell r="B3328" t="str">
            <v/>
          </cell>
          <cell r="H3328" t="str">
            <v/>
          </cell>
          <cell r="J3328" t="str">
            <v/>
          </cell>
          <cell r="N3328" t="str">
            <v/>
          </cell>
          <cell r="O3328" t="str">
            <v/>
          </cell>
          <cell r="P3328" t="str">
            <v/>
          </cell>
          <cell r="Q3328" t="str">
            <v/>
          </cell>
          <cell r="T3328" t="str">
            <v/>
          </cell>
          <cell r="U3328" t="str">
            <v/>
          </cell>
          <cell r="W3328" t="str">
            <v/>
          </cell>
          <cell r="X3328" t="str">
            <v/>
          </cell>
          <cell r="AB3328">
            <v>0</v>
          </cell>
          <cell r="AC3328">
            <v>0</v>
          </cell>
          <cell r="AD3328">
            <v>0</v>
          </cell>
          <cell r="AJ3328">
            <v>0</v>
          </cell>
          <cell r="AK3328">
            <v>0</v>
          </cell>
        </row>
        <row r="3329">
          <cell r="B3329" t="str">
            <v/>
          </cell>
          <cell r="H3329" t="str">
            <v/>
          </cell>
          <cell r="J3329" t="str">
            <v/>
          </cell>
          <cell r="N3329" t="str">
            <v/>
          </cell>
          <cell r="O3329" t="str">
            <v/>
          </cell>
          <cell r="P3329" t="str">
            <v/>
          </cell>
          <cell r="Q3329" t="str">
            <v/>
          </cell>
          <cell r="T3329" t="str">
            <v/>
          </cell>
          <cell r="U3329" t="str">
            <v/>
          </cell>
          <cell r="W3329" t="str">
            <v/>
          </cell>
          <cell r="X3329" t="str">
            <v/>
          </cell>
          <cell r="AB3329">
            <v>0</v>
          </cell>
          <cell r="AC3329">
            <v>0</v>
          </cell>
          <cell r="AD3329">
            <v>0</v>
          </cell>
          <cell r="AJ3329">
            <v>0</v>
          </cell>
          <cell r="AK3329">
            <v>0</v>
          </cell>
        </row>
        <row r="3330">
          <cell r="B3330" t="str">
            <v/>
          </cell>
          <cell r="H3330" t="str">
            <v/>
          </cell>
          <cell r="J3330" t="str">
            <v/>
          </cell>
          <cell r="N3330" t="str">
            <v/>
          </cell>
          <cell r="O3330" t="str">
            <v/>
          </cell>
          <cell r="P3330" t="str">
            <v/>
          </cell>
          <cell r="Q3330" t="str">
            <v/>
          </cell>
          <cell r="T3330" t="str">
            <v/>
          </cell>
          <cell r="U3330" t="str">
            <v/>
          </cell>
          <cell r="W3330" t="str">
            <v/>
          </cell>
          <cell r="X3330" t="str">
            <v/>
          </cell>
          <cell r="AB3330">
            <v>0</v>
          </cell>
          <cell r="AC3330">
            <v>0</v>
          </cell>
          <cell r="AD3330">
            <v>0</v>
          </cell>
          <cell r="AJ3330">
            <v>0</v>
          </cell>
          <cell r="AK3330">
            <v>0</v>
          </cell>
        </row>
        <row r="3331">
          <cell r="B3331" t="str">
            <v/>
          </cell>
          <cell r="H3331" t="str">
            <v/>
          </cell>
          <cell r="J3331" t="str">
            <v/>
          </cell>
          <cell r="N3331" t="str">
            <v/>
          </cell>
          <cell r="O3331" t="str">
            <v/>
          </cell>
          <cell r="P3331" t="str">
            <v/>
          </cell>
          <cell r="Q3331" t="str">
            <v/>
          </cell>
          <cell r="T3331" t="str">
            <v/>
          </cell>
          <cell r="U3331" t="str">
            <v/>
          </cell>
          <cell r="W3331" t="str">
            <v/>
          </cell>
          <cell r="X3331" t="str">
            <v/>
          </cell>
          <cell r="AB3331">
            <v>0</v>
          </cell>
          <cell r="AC3331">
            <v>0</v>
          </cell>
          <cell r="AD3331">
            <v>0</v>
          </cell>
          <cell r="AJ3331">
            <v>0</v>
          </cell>
          <cell r="AK3331">
            <v>0</v>
          </cell>
        </row>
        <row r="3332">
          <cell r="B3332" t="str">
            <v/>
          </cell>
          <cell r="H3332" t="str">
            <v/>
          </cell>
          <cell r="J3332" t="str">
            <v/>
          </cell>
          <cell r="N3332" t="str">
            <v/>
          </cell>
          <cell r="O3332" t="str">
            <v/>
          </cell>
          <cell r="P3332" t="str">
            <v/>
          </cell>
          <cell r="Q3332" t="str">
            <v/>
          </cell>
          <cell r="T3332" t="str">
            <v/>
          </cell>
          <cell r="U3332" t="str">
            <v/>
          </cell>
          <cell r="W3332" t="str">
            <v/>
          </cell>
          <cell r="X3332" t="str">
            <v/>
          </cell>
          <cell r="AB3332">
            <v>0</v>
          </cell>
          <cell r="AC3332">
            <v>0</v>
          </cell>
          <cell r="AD3332">
            <v>0</v>
          </cell>
          <cell r="AJ3332">
            <v>0</v>
          </cell>
          <cell r="AK3332">
            <v>0</v>
          </cell>
        </row>
        <row r="3333">
          <cell r="B3333" t="str">
            <v/>
          </cell>
          <cell r="H3333" t="str">
            <v/>
          </cell>
          <cell r="J3333" t="str">
            <v/>
          </cell>
          <cell r="N3333" t="str">
            <v/>
          </cell>
          <cell r="O3333" t="str">
            <v/>
          </cell>
          <cell r="P3333" t="str">
            <v/>
          </cell>
          <cell r="Q3333" t="str">
            <v/>
          </cell>
          <cell r="T3333" t="str">
            <v/>
          </cell>
          <cell r="U3333" t="str">
            <v/>
          </cell>
          <cell r="W3333" t="str">
            <v/>
          </cell>
          <cell r="X3333" t="str">
            <v/>
          </cell>
          <cell r="AB3333">
            <v>0</v>
          </cell>
          <cell r="AC3333">
            <v>0</v>
          </cell>
          <cell r="AD3333">
            <v>0</v>
          </cell>
          <cell r="AJ3333">
            <v>0</v>
          </cell>
          <cell r="AK3333">
            <v>0</v>
          </cell>
        </row>
        <row r="3334">
          <cell r="B3334" t="str">
            <v/>
          </cell>
          <cell r="H3334" t="str">
            <v/>
          </cell>
          <cell r="J3334" t="str">
            <v/>
          </cell>
          <cell r="N3334" t="str">
            <v/>
          </cell>
          <cell r="O3334" t="str">
            <v/>
          </cell>
          <cell r="P3334" t="str">
            <v/>
          </cell>
          <cell r="Q3334" t="str">
            <v/>
          </cell>
          <cell r="T3334" t="str">
            <v/>
          </cell>
          <cell r="U3334" t="str">
            <v/>
          </cell>
          <cell r="W3334" t="str">
            <v/>
          </cell>
          <cell r="X3334" t="str">
            <v/>
          </cell>
          <cell r="AB3334">
            <v>0</v>
          </cell>
          <cell r="AC3334">
            <v>0</v>
          </cell>
          <cell r="AD3334">
            <v>0</v>
          </cell>
          <cell r="AJ3334">
            <v>0</v>
          </cell>
          <cell r="AK3334">
            <v>0</v>
          </cell>
        </row>
        <row r="3335">
          <cell r="B3335" t="str">
            <v/>
          </cell>
          <cell r="H3335" t="str">
            <v/>
          </cell>
          <cell r="J3335" t="str">
            <v/>
          </cell>
          <cell r="N3335" t="str">
            <v/>
          </cell>
          <cell r="O3335" t="str">
            <v/>
          </cell>
          <cell r="P3335" t="str">
            <v/>
          </cell>
          <cell r="Q3335" t="str">
            <v/>
          </cell>
          <cell r="T3335" t="str">
            <v/>
          </cell>
          <cell r="U3335" t="str">
            <v/>
          </cell>
          <cell r="W3335" t="str">
            <v/>
          </cell>
          <cell r="X3335" t="str">
            <v/>
          </cell>
          <cell r="AB3335">
            <v>0</v>
          </cell>
          <cell r="AC3335">
            <v>0</v>
          </cell>
          <cell r="AD3335">
            <v>0</v>
          </cell>
          <cell r="AJ3335">
            <v>0</v>
          </cell>
          <cell r="AK3335">
            <v>0</v>
          </cell>
        </row>
        <row r="3336">
          <cell r="B3336" t="str">
            <v/>
          </cell>
          <cell r="H3336" t="str">
            <v/>
          </cell>
          <cell r="J3336" t="str">
            <v/>
          </cell>
          <cell r="N3336" t="str">
            <v/>
          </cell>
          <cell r="O3336" t="str">
            <v/>
          </cell>
          <cell r="P3336" t="str">
            <v/>
          </cell>
          <cell r="Q3336" t="str">
            <v/>
          </cell>
          <cell r="T3336" t="str">
            <v/>
          </cell>
          <cell r="U3336" t="str">
            <v/>
          </cell>
          <cell r="W3336" t="str">
            <v/>
          </cell>
          <cell r="X3336" t="str">
            <v/>
          </cell>
          <cell r="AB3336">
            <v>0</v>
          </cell>
          <cell r="AC3336">
            <v>0</v>
          </cell>
          <cell r="AD3336">
            <v>0</v>
          </cell>
          <cell r="AJ3336">
            <v>0</v>
          </cell>
          <cell r="AK3336">
            <v>0</v>
          </cell>
        </row>
        <row r="3337">
          <cell r="B3337" t="str">
            <v/>
          </cell>
          <cell r="H3337" t="str">
            <v/>
          </cell>
          <cell r="J3337" t="str">
            <v/>
          </cell>
          <cell r="N3337" t="str">
            <v/>
          </cell>
          <cell r="O3337" t="str">
            <v/>
          </cell>
          <cell r="P3337" t="str">
            <v/>
          </cell>
          <cell r="Q3337" t="str">
            <v/>
          </cell>
          <cell r="T3337" t="str">
            <v/>
          </cell>
          <cell r="U3337" t="str">
            <v/>
          </cell>
          <cell r="W3337" t="str">
            <v/>
          </cell>
          <cell r="X3337" t="str">
            <v/>
          </cell>
          <cell r="AB3337">
            <v>0</v>
          </cell>
          <cell r="AC3337">
            <v>0</v>
          </cell>
          <cell r="AD3337">
            <v>0</v>
          </cell>
          <cell r="AJ3337">
            <v>0</v>
          </cell>
          <cell r="AK3337">
            <v>0</v>
          </cell>
        </row>
        <row r="3338">
          <cell r="B3338" t="str">
            <v/>
          </cell>
          <cell r="H3338" t="str">
            <v/>
          </cell>
          <cell r="J3338" t="str">
            <v/>
          </cell>
          <cell r="N3338" t="str">
            <v/>
          </cell>
          <cell r="O3338" t="str">
            <v/>
          </cell>
          <cell r="P3338" t="str">
            <v/>
          </cell>
          <cell r="Q3338" t="str">
            <v/>
          </cell>
          <cell r="T3338" t="str">
            <v/>
          </cell>
          <cell r="U3338" t="str">
            <v/>
          </cell>
          <cell r="W3338" t="str">
            <v/>
          </cell>
          <cell r="X3338" t="str">
            <v/>
          </cell>
          <cell r="AB3338">
            <v>0</v>
          </cell>
          <cell r="AC3338">
            <v>0</v>
          </cell>
          <cell r="AD3338">
            <v>0</v>
          </cell>
          <cell r="AJ3338">
            <v>0</v>
          </cell>
          <cell r="AK3338">
            <v>0</v>
          </cell>
        </row>
        <row r="3339">
          <cell r="B3339" t="str">
            <v/>
          </cell>
          <cell r="H3339" t="str">
            <v/>
          </cell>
          <cell r="J3339" t="str">
            <v/>
          </cell>
          <cell r="N3339" t="str">
            <v/>
          </cell>
          <cell r="O3339" t="str">
            <v/>
          </cell>
          <cell r="P3339" t="str">
            <v/>
          </cell>
          <cell r="Q3339" t="str">
            <v/>
          </cell>
          <cell r="T3339" t="str">
            <v/>
          </cell>
          <cell r="U3339" t="str">
            <v/>
          </cell>
          <cell r="W3339" t="str">
            <v/>
          </cell>
          <cell r="X3339" t="str">
            <v/>
          </cell>
          <cell r="AB3339">
            <v>0</v>
          </cell>
          <cell r="AC3339">
            <v>0</v>
          </cell>
          <cell r="AD3339">
            <v>0</v>
          </cell>
          <cell r="AJ3339">
            <v>0</v>
          </cell>
          <cell r="AK3339">
            <v>0</v>
          </cell>
        </row>
        <row r="3340">
          <cell r="B3340" t="str">
            <v/>
          </cell>
          <cell r="H3340" t="str">
            <v/>
          </cell>
          <cell r="J3340" t="str">
            <v/>
          </cell>
          <cell r="N3340" t="str">
            <v/>
          </cell>
          <cell r="O3340" t="str">
            <v/>
          </cell>
          <cell r="P3340" t="str">
            <v/>
          </cell>
          <cell r="Q3340" t="str">
            <v/>
          </cell>
          <cell r="T3340" t="str">
            <v/>
          </cell>
          <cell r="U3340" t="str">
            <v/>
          </cell>
          <cell r="W3340" t="str">
            <v/>
          </cell>
          <cell r="X3340" t="str">
            <v/>
          </cell>
          <cell r="AB3340">
            <v>0</v>
          </cell>
          <cell r="AC3340">
            <v>0</v>
          </cell>
          <cell r="AD3340">
            <v>0</v>
          </cell>
          <cell r="AJ3340">
            <v>0</v>
          </cell>
          <cell r="AK3340">
            <v>0</v>
          </cell>
        </row>
        <row r="3341">
          <cell r="B3341" t="str">
            <v/>
          </cell>
          <cell r="H3341" t="str">
            <v/>
          </cell>
          <cell r="J3341" t="str">
            <v/>
          </cell>
          <cell r="N3341" t="str">
            <v/>
          </cell>
          <cell r="O3341" t="str">
            <v/>
          </cell>
          <cell r="P3341" t="str">
            <v/>
          </cell>
          <cell r="Q3341" t="str">
            <v/>
          </cell>
          <cell r="T3341" t="str">
            <v/>
          </cell>
          <cell r="U3341" t="str">
            <v/>
          </cell>
          <cell r="W3341" t="str">
            <v/>
          </cell>
          <cell r="X3341" t="str">
            <v/>
          </cell>
          <cell r="AB3341">
            <v>0</v>
          </cell>
          <cell r="AC3341">
            <v>0</v>
          </cell>
          <cell r="AD3341">
            <v>0</v>
          </cell>
          <cell r="AJ3341">
            <v>0</v>
          </cell>
          <cell r="AK3341">
            <v>0</v>
          </cell>
        </row>
        <row r="3342">
          <cell r="B3342" t="str">
            <v/>
          </cell>
          <cell r="H3342" t="str">
            <v/>
          </cell>
          <cell r="J3342" t="str">
            <v/>
          </cell>
          <cell r="N3342" t="str">
            <v/>
          </cell>
          <cell r="O3342" t="str">
            <v/>
          </cell>
          <cell r="P3342" t="str">
            <v/>
          </cell>
          <cell r="Q3342" t="str">
            <v/>
          </cell>
          <cell r="T3342" t="str">
            <v/>
          </cell>
          <cell r="U3342" t="str">
            <v/>
          </cell>
          <cell r="W3342" t="str">
            <v/>
          </cell>
          <cell r="X3342" t="str">
            <v/>
          </cell>
          <cell r="AB3342">
            <v>0</v>
          </cell>
          <cell r="AC3342">
            <v>0</v>
          </cell>
          <cell r="AD3342">
            <v>0</v>
          </cell>
          <cell r="AJ3342">
            <v>0</v>
          </cell>
          <cell r="AK3342">
            <v>0</v>
          </cell>
        </row>
        <row r="3343">
          <cell r="B3343" t="str">
            <v/>
          </cell>
          <cell r="H3343" t="str">
            <v/>
          </cell>
          <cell r="J3343" t="str">
            <v/>
          </cell>
          <cell r="N3343" t="str">
            <v/>
          </cell>
          <cell r="O3343" t="str">
            <v/>
          </cell>
          <cell r="P3343" t="str">
            <v/>
          </cell>
          <cell r="Q3343" t="str">
            <v/>
          </cell>
          <cell r="T3343" t="str">
            <v/>
          </cell>
          <cell r="U3343" t="str">
            <v/>
          </cell>
          <cell r="W3343" t="str">
            <v/>
          </cell>
          <cell r="X3343" t="str">
            <v/>
          </cell>
          <cell r="AB3343">
            <v>0</v>
          </cell>
          <cell r="AC3343">
            <v>0</v>
          </cell>
          <cell r="AD3343">
            <v>0</v>
          </cell>
          <cell r="AJ3343">
            <v>0</v>
          </cell>
          <cell r="AK3343">
            <v>0</v>
          </cell>
        </row>
        <row r="3344">
          <cell r="B3344" t="str">
            <v/>
          </cell>
          <cell r="H3344" t="str">
            <v/>
          </cell>
          <cell r="J3344" t="str">
            <v/>
          </cell>
          <cell r="N3344" t="str">
            <v/>
          </cell>
          <cell r="O3344" t="str">
            <v/>
          </cell>
          <cell r="P3344" t="str">
            <v/>
          </cell>
          <cell r="Q3344" t="str">
            <v/>
          </cell>
          <cell r="T3344" t="str">
            <v/>
          </cell>
          <cell r="U3344" t="str">
            <v/>
          </cell>
          <cell r="W3344" t="str">
            <v/>
          </cell>
          <cell r="X3344" t="str">
            <v/>
          </cell>
          <cell r="AB3344">
            <v>0</v>
          </cell>
          <cell r="AC3344">
            <v>0</v>
          </cell>
          <cell r="AD3344">
            <v>0</v>
          </cell>
          <cell r="AJ3344">
            <v>0</v>
          </cell>
          <cell r="AK3344">
            <v>0</v>
          </cell>
        </row>
        <row r="3345">
          <cell r="B3345" t="str">
            <v/>
          </cell>
          <cell r="H3345" t="str">
            <v/>
          </cell>
          <cell r="J3345" t="str">
            <v/>
          </cell>
          <cell r="N3345" t="str">
            <v/>
          </cell>
          <cell r="O3345" t="str">
            <v/>
          </cell>
          <cell r="P3345" t="str">
            <v/>
          </cell>
          <cell r="Q3345" t="str">
            <v/>
          </cell>
          <cell r="T3345" t="str">
            <v/>
          </cell>
          <cell r="U3345" t="str">
            <v/>
          </cell>
          <cell r="W3345" t="str">
            <v/>
          </cell>
          <cell r="X3345" t="str">
            <v/>
          </cell>
          <cell r="AB3345">
            <v>0</v>
          </cell>
          <cell r="AC3345">
            <v>0</v>
          </cell>
          <cell r="AD3345">
            <v>0</v>
          </cell>
          <cell r="AJ3345">
            <v>0</v>
          </cell>
          <cell r="AK3345">
            <v>0</v>
          </cell>
        </row>
        <row r="3346">
          <cell r="B3346" t="str">
            <v/>
          </cell>
          <cell r="H3346" t="str">
            <v/>
          </cell>
          <cell r="J3346" t="str">
            <v/>
          </cell>
          <cell r="N3346" t="str">
            <v/>
          </cell>
          <cell r="O3346" t="str">
            <v/>
          </cell>
          <cell r="P3346" t="str">
            <v/>
          </cell>
          <cell r="Q3346" t="str">
            <v/>
          </cell>
          <cell r="T3346" t="str">
            <v/>
          </cell>
          <cell r="U3346" t="str">
            <v/>
          </cell>
          <cell r="W3346" t="str">
            <v/>
          </cell>
          <cell r="X3346" t="str">
            <v/>
          </cell>
          <cell r="AB3346">
            <v>0</v>
          </cell>
          <cell r="AC3346">
            <v>0</v>
          </cell>
          <cell r="AD3346">
            <v>0</v>
          </cell>
          <cell r="AJ3346">
            <v>0</v>
          </cell>
          <cell r="AK3346">
            <v>0</v>
          </cell>
        </row>
        <row r="3347">
          <cell r="B3347" t="str">
            <v/>
          </cell>
          <cell r="H3347" t="str">
            <v/>
          </cell>
          <cell r="J3347" t="str">
            <v/>
          </cell>
          <cell r="N3347" t="str">
            <v/>
          </cell>
          <cell r="O3347" t="str">
            <v/>
          </cell>
          <cell r="P3347" t="str">
            <v/>
          </cell>
          <cell r="Q3347" t="str">
            <v/>
          </cell>
          <cell r="T3347" t="str">
            <v/>
          </cell>
          <cell r="U3347" t="str">
            <v/>
          </cell>
          <cell r="W3347" t="str">
            <v/>
          </cell>
          <cell r="X3347" t="str">
            <v/>
          </cell>
          <cell r="AB3347">
            <v>0</v>
          </cell>
          <cell r="AC3347">
            <v>0</v>
          </cell>
          <cell r="AD3347">
            <v>0</v>
          </cell>
          <cell r="AJ3347">
            <v>0</v>
          </cell>
          <cell r="AK3347">
            <v>0</v>
          </cell>
        </row>
        <row r="3348">
          <cell r="B3348" t="str">
            <v/>
          </cell>
          <cell r="H3348" t="str">
            <v/>
          </cell>
          <cell r="J3348" t="str">
            <v/>
          </cell>
          <cell r="N3348" t="str">
            <v/>
          </cell>
          <cell r="O3348" t="str">
            <v/>
          </cell>
          <cell r="P3348" t="str">
            <v/>
          </cell>
          <cell r="Q3348" t="str">
            <v/>
          </cell>
          <cell r="T3348" t="str">
            <v/>
          </cell>
          <cell r="U3348" t="str">
            <v/>
          </cell>
          <cell r="W3348" t="str">
            <v/>
          </cell>
          <cell r="X3348" t="str">
            <v/>
          </cell>
          <cell r="AB3348">
            <v>0</v>
          </cell>
          <cell r="AC3348">
            <v>0</v>
          </cell>
          <cell r="AD3348">
            <v>0</v>
          </cell>
          <cell r="AJ3348">
            <v>0</v>
          </cell>
          <cell r="AK3348">
            <v>0</v>
          </cell>
        </row>
        <row r="3349">
          <cell r="B3349" t="str">
            <v/>
          </cell>
          <cell r="H3349" t="str">
            <v/>
          </cell>
          <cell r="J3349" t="str">
            <v/>
          </cell>
          <cell r="N3349" t="str">
            <v/>
          </cell>
          <cell r="O3349" t="str">
            <v/>
          </cell>
          <cell r="P3349" t="str">
            <v/>
          </cell>
          <cell r="Q3349" t="str">
            <v/>
          </cell>
          <cell r="T3349" t="str">
            <v/>
          </cell>
          <cell r="U3349" t="str">
            <v/>
          </cell>
          <cell r="W3349" t="str">
            <v/>
          </cell>
          <cell r="X3349" t="str">
            <v/>
          </cell>
          <cell r="AB3349">
            <v>0</v>
          </cell>
          <cell r="AC3349">
            <v>0</v>
          </cell>
          <cell r="AD3349">
            <v>0</v>
          </cell>
          <cell r="AJ3349">
            <v>0</v>
          </cell>
          <cell r="AK3349">
            <v>0</v>
          </cell>
        </row>
        <row r="3350">
          <cell r="B3350" t="str">
            <v/>
          </cell>
          <cell r="H3350" t="str">
            <v/>
          </cell>
          <cell r="J3350" t="str">
            <v/>
          </cell>
          <cell r="N3350" t="str">
            <v/>
          </cell>
          <cell r="O3350" t="str">
            <v/>
          </cell>
          <cell r="P3350" t="str">
            <v/>
          </cell>
          <cell r="Q3350" t="str">
            <v/>
          </cell>
          <cell r="T3350" t="str">
            <v/>
          </cell>
          <cell r="U3350" t="str">
            <v/>
          </cell>
          <cell r="W3350" t="str">
            <v/>
          </cell>
          <cell r="X3350" t="str">
            <v/>
          </cell>
          <cell r="AB3350">
            <v>0</v>
          </cell>
          <cell r="AC3350">
            <v>0</v>
          </cell>
          <cell r="AD3350">
            <v>0</v>
          </cell>
          <cell r="AJ3350">
            <v>0</v>
          </cell>
          <cell r="AK3350">
            <v>0</v>
          </cell>
        </row>
        <row r="3351">
          <cell r="B3351" t="str">
            <v/>
          </cell>
          <cell r="H3351" t="str">
            <v/>
          </cell>
          <cell r="J3351" t="str">
            <v/>
          </cell>
          <cell r="N3351" t="str">
            <v/>
          </cell>
          <cell r="O3351" t="str">
            <v/>
          </cell>
          <cell r="P3351" t="str">
            <v/>
          </cell>
          <cell r="Q3351" t="str">
            <v/>
          </cell>
          <cell r="T3351" t="str">
            <v/>
          </cell>
          <cell r="U3351" t="str">
            <v/>
          </cell>
          <cell r="W3351" t="str">
            <v/>
          </cell>
          <cell r="X3351" t="str">
            <v/>
          </cell>
          <cell r="AB3351">
            <v>0</v>
          </cell>
          <cell r="AC3351">
            <v>0</v>
          </cell>
          <cell r="AD3351">
            <v>0</v>
          </cell>
          <cell r="AJ3351">
            <v>0</v>
          </cell>
          <cell r="AK3351">
            <v>0</v>
          </cell>
        </row>
        <row r="3352">
          <cell r="B3352" t="str">
            <v/>
          </cell>
          <cell r="H3352" t="str">
            <v/>
          </cell>
          <cell r="J3352" t="str">
            <v/>
          </cell>
          <cell r="N3352" t="str">
            <v/>
          </cell>
          <cell r="O3352" t="str">
            <v/>
          </cell>
          <cell r="P3352" t="str">
            <v/>
          </cell>
          <cell r="Q3352" t="str">
            <v/>
          </cell>
          <cell r="T3352" t="str">
            <v/>
          </cell>
          <cell r="U3352" t="str">
            <v/>
          </cell>
          <cell r="W3352" t="str">
            <v/>
          </cell>
          <cell r="X3352" t="str">
            <v/>
          </cell>
          <cell r="AB3352">
            <v>0</v>
          </cell>
          <cell r="AC3352">
            <v>0</v>
          </cell>
          <cell r="AD3352">
            <v>0</v>
          </cell>
          <cell r="AJ3352">
            <v>0</v>
          </cell>
          <cell r="AK3352">
            <v>0</v>
          </cell>
        </row>
        <row r="3353">
          <cell r="B3353" t="str">
            <v/>
          </cell>
          <cell r="H3353" t="str">
            <v/>
          </cell>
          <cell r="J3353" t="str">
            <v/>
          </cell>
          <cell r="N3353" t="str">
            <v/>
          </cell>
          <cell r="O3353" t="str">
            <v/>
          </cell>
          <cell r="P3353" t="str">
            <v/>
          </cell>
          <cell r="Q3353" t="str">
            <v/>
          </cell>
          <cell r="T3353" t="str">
            <v/>
          </cell>
          <cell r="U3353" t="str">
            <v/>
          </cell>
          <cell r="W3353" t="str">
            <v/>
          </cell>
          <cell r="X3353" t="str">
            <v/>
          </cell>
          <cell r="AB3353">
            <v>0</v>
          </cell>
          <cell r="AC3353">
            <v>0</v>
          </cell>
          <cell r="AD3353">
            <v>0</v>
          </cell>
          <cell r="AJ3353">
            <v>0</v>
          </cell>
          <cell r="AK3353">
            <v>0</v>
          </cell>
        </row>
        <row r="3354">
          <cell r="B3354" t="str">
            <v/>
          </cell>
          <cell r="H3354" t="str">
            <v/>
          </cell>
          <cell r="J3354" t="str">
            <v/>
          </cell>
          <cell r="N3354" t="str">
            <v/>
          </cell>
          <cell r="O3354" t="str">
            <v/>
          </cell>
          <cell r="P3354" t="str">
            <v/>
          </cell>
          <cell r="Q3354" t="str">
            <v/>
          </cell>
          <cell r="T3354" t="str">
            <v/>
          </cell>
          <cell r="U3354" t="str">
            <v/>
          </cell>
          <cell r="W3354" t="str">
            <v/>
          </cell>
          <cell r="X3354" t="str">
            <v/>
          </cell>
          <cell r="AB3354">
            <v>0</v>
          </cell>
          <cell r="AC3354">
            <v>0</v>
          </cell>
          <cell r="AD3354">
            <v>0</v>
          </cell>
          <cell r="AJ3354">
            <v>0</v>
          </cell>
          <cell r="AK3354">
            <v>0</v>
          </cell>
        </row>
        <row r="3355">
          <cell r="B3355" t="str">
            <v/>
          </cell>
          <cell r="H3355" t="str">
            <v/>
          </cell>
          <cell r="J3355" t="str">
            <v/>
          </cell>
          <cell r="N3355" t="str">
            <v/>
          </cell>
          <cell r="O3355" t="str">
            <v/>
          </cell>
          <cell r="P3355" t="str">
            <v/>
          </cell>
          <cell r="Q3355" t="str">
            <v/>
          </cell>
          <cell r="T3355" t="str">
            <v/>
          </cell>
          <cell r="U3355" t="str">
            <v/>
          </cell>
          <cell r="W3355" t="str">
            <v/>
          </cell>
          <cell r="X3355" t="str">
            <v/>
          </cell>
          <cell r="AB3355">
            <v>0</v>
          </cell>
          <cell r="AC3355">
            <v>0</v>
          </cell>
          <cell r="AD3355">
            <v>0</v>
          </cell>
          <cell r="AJ3355">
            <v>0</v>
          </cell>
          <cell r="AK3355">
            <v>0</v>
          </cell>
        </row>
        <row r="3356">
          <cell r="B3356" t="str">
            <v/>
          </cell>
          <cell r="H3356" t="str">
            <v/>
          </cell>
          <cell r="J3356" t="str">
            <v/>
          </cell>
          <cell r="N3356" t="str">
            <v/>
          </cell>
          <cell r="O3356" t="str">
            <v/>
          </cell>
          <cell r="P3356" t="str">
            <v/>
          </cell>
          <cell r="Q3356" t="str">
            <v/>
          </cell>
          <cell r="T3356" t="str">
            <v/>
          </cell>
          <cell r="U3356" t="str">
            <v/>
          </cell>
          <cell r="W3356" t="str">
            <v/>
          </cell>
          <cell r="X3356" t="str">
            <v/>
          </cell>
          <cell r="AB3356">
            <v>0</v>
          </cell>
          <cell r="AC3356">
            <v>0</v>
          </cell>
          <cell r="AD3356">
            <v>0</v>
          </cell>
          <cell r="AJ3356">
            <v>0</v>
          </cell>
          <cell r="AK3356">
            <v>0</v>
          </cell>
        </row>
        <row r="3357">
          <cell r="B3357" t="str">
            <v/>
          </cell>
          <cell r="H3357" t="str">
            <v/>
          </cell>
          <cell r="J3357" t="str">
            <v/>
          </cell>
          <cell r="N3357" t="str">
            <v/>
          </cell>
          <cell r="O3357" t="str">
            <v/>
          </cell>
          <cell r="P3357" t="str">
            <v/>
          </cell>
          <cell r="Q3357" t="str">
            <v/>
          </cell>
          <cell r="T3357" t="str">
            <v/>
          </cell>
          <cell r="U3357" t="str">
            <v/>
          </cell>
          <cell r="W3357" t="str">
            <v/>
          </cell>
          <cell r="X3357" t="str">
            <v/>
          </cell>
          <cell r="AB3357">
            <v>0</v>
          </cell>
          <cell r="AC3357">
            <v>0</v>
          </cell>
          <cell r="AD3357">
            <v>0</v>
          </cell>
          <cell r="AJ3357">
            <v>0</v>
          </cell>
          <cell r="AK3357">
            <v>0</v>
          </cell>
        </row>
        <row r="3358">
          <cell r="B3358" t="str">
            <v/>
          </cell>
          <cell r="H3358" t="str">
            <v/>
          </cell>
          <cell r="J3358" t="str">
            <v/>
          </cell>
          <cell r="N3358" t="str">
            <v/>
          </cell>
          <cell r="O3358" t="str">
            <v/>
          </cell>
          <cell r="P3358" t="str">
            <v/>
          </cell>
          <cell r="Q3358" t="str">
            <v/>
          </cell>
          <cell r="T3358" t="str">
            <v/>
          </cell>
          <cell r="U3358" t="str">
            <v/>
          </cell>
          <cell r="W3358" t="str">
            <v/>
          </cell>
          <cell r="X3358" t="str">
            <v/>
          </cell>
          <cell r="AB3358">
            <v>0</v>
          </cell>
          <cell r="AC3358">
            <v>0</v>
          </cell>
          <cell r="AD3358">
            <v>0</v>
          </cell>
          <cell r="AJ3358">
            <v>0</v>
          </cell>
          <cell r="AK3358">
            <v>0</v>
          </cell>
        </row>
        <row r="3359">
          <cell r="B3359" t="str">
            <v/>
          </cell>
          <cell r="H3359" t="str">
            <v/>
          </cell>
          <cell r="J3359" t="str">
            <v/>
          </cell>
          <cell r="N3359" t="str">
            <v/>
          </cell>
          <cell r="O3359" t="str">
            <v/>
          </cell>
          <cell r="P3359" t="str">
            <v/>
          </cell>
          <cell r="Q3359" t="str">
            <v/>
          </cell>
          <cell r="T3359" t="str">
            <v/>
          </cell>
          <cell r="U3359" t="str">
            <v/>
          </cell>
          <cell r="W3359" t="str">
            <v/>
          </cell>
          <cell r="X3359" t="str">
            <v/>
          </cell>
          <cell r="AB3359">
            <v>0</v>
          </cell>
          <cell r="AC3359">
            <v>0</v>
          </cell>
          <cell r="AD3359">
            <v>0</v>
          </cell>
          <cell r="AJ3359">
            <v>0</v>
          </cell>
          <cell r="AK3359">
            <v>0</v>
          </cell>
        </row>
        <row r="3360">
          <cell r="B3360" t="str">
            <v/>
          </cell>
          <cell r="H3360" t="str">
            <v/>
          </cell>
          <cell r="J3360" t="str">
            <v/>
          </cell>
          <cell r="N3360" t="str">
            <v/>
          </cell>
          <cell r="O3360" t="str">
            <v/>
          </cell>
          <cell r="P3360" t="str">
            <v/>
          </cell>
          <cell r="Q3360" t="str">
            <v/>
          </cell>
          <cell r="T3360" t="str">
            <v/>
          </cell>
          <cell r="U3360" t="str">
            <v/>
          </cell>
          <cell r="W3360" t="str">
            <v/>
          </cell>
          <cell r="X3360" t="str">
            <v/>
          </cell>
          <cell r="AB3360">
            <v>0</v>
          </cell>
          <cell r="AC3360">
            <v>0</v>
          </cell>
          <cell r="AD3360">
            <v>0</v>
          </cell>
          <cell r="AJ3360">
            <v>0</v>
          </cell>
          <cell r="AK3360">
            <v>0</v>
          </cell>
        </row>
        <row r="3361">
          <cell r="B3361" t="str">
            <v/>
          </cell>
          <cell r="H3361" t="str">
            <v/>
          </cell>
          <cell r="J3361" t="str">
            <v/>
          </cell>
          <cell r="N3361" t="str">
            <v/>
          </cell>
          <cell r="O3361" t="str">
            <v/>
          </cell>
          <cell r="P3361" t="str">
            <v/>
          </cell>
          <cell r="Q3361" t="str">
            <v/>
          </cell>
          <cell r="T3361" t="str">
            <v/>
          </cell>
          <cell r="U3361" t="str">
            <v/>
          </cell>
          <cell r="W3361" t="str">
            <v/>
          </cell>
          <cell r="X3361" t="str">
            <v/>
          </cell>
          <cell r="AB3361">
            <v>0</v>
          </cell>
          <cell r="AC3361">
            <v>0</v>
          </cell>
          <cell r="AD3361">
            <v>0</v>
          </cell>
          <cell r="AJ3361">
            <v>0</v>
          </cell>
          <cell r="AK3361">
            <v>0</v>
          </cell>
        </row>
        <row r="3362">
          <cell r="B3362" t="str">
            <v/>
          </cell>
          <cell r="H3362" t="str">
            <v/>
          </cell>
          <cell r="J3362" t="str">
            <v/>
          </cell>
          <cell r="N3362" t="str">
            <v/>
          </cell>
          <cell r="O3362" t="str">
            <v/>
          </cell>
          <cell r="P3362" t="str">
            <v/>
          </cell>
          <cell r="Q3362" t="str">
            <v/>
          </cell>
          <cell r="T3362" t="str">
            <v/>
          </cell>
          <cell r="U3362" t="str">
            <v/>
          </cell>
          <cell r="W3362" t="str">
            <v/>
          </cell>
          <cell r="X3362" t="str">
            <v/>
          </cell>
          <cell r="AB3362">
            <v>0</v>
          </cell>
          <cell r="AC3362">
            <v>0</v>
          </cell>
          <cell r="AD3362">
            <v>0</v>
          </cell>
          <cell r="AJ3362">
            <v>0</v>
          </cell>
          <cell r="AK3362">
            <v>0</v>
          </cell>
        </row>
        <row r="3363">
          <cell r="B3363" t="str">
            <v/>
          </cell>
          <cell r="H3363" t="str">
            <v/>
          </cell>
          <cell r="J3363" t="str">
            <v/>
          </cell>
          <cell r="N3363" t="str">
            <v/>
          </cell>
          <cell r="O3363" t="str">
            <v/>
          </cell>
          <cell r="P3363" t="str">
            <v/>
          </cell>
          <cell r="Q3363" t="str">
            <v/>
          </cell>
          <cell r="T3363" t="str">
            <v/>
          </cell>
          <cell r="U3363" t="str">
            <v/>
          </cell>
          <cell r="W3363" t="str">
            <v/>
          </cell>
          <cell r="X3363" t="str">
            <v/>
          </cell>
          <cell r="AB3363">
            <v>0</v>
          </cell>
          <cell r="AC3363">
            <v>0</v>
          </cell>
          <cell r="AD3363">
            <v>0</v>
          </cell>
          <cell r="AJ3363">
            <v>0</v>
          </cell>
          <cell r="AK3363">
            <v>0</v>
          </cell>
        </row>
        <row r="3364">
          <cell r="B3364" t="str">
            <v/>
          </cell>
          <cell r="H3364" t="str">
            <v/>
          </cell>
          <cell r="J3364" t="str">
            <v/>
          </cell>
          <cell r="N3364" t="str">
            <v/>
          </cell>
          <cell r="O3364" t="str">
            <v/>
          </cell>
          <cell r="P3364" t="str">
            <v/>
          </cell>
          <cell r="Q3364" t="str">
            <v/>
          </cell>
          <cell r="T3364" t="str">
            <v/>
          </cell>
          <cell r="U3364" t="str">
            <v/>
          </cell>
          <cell r="W3364" t="str">
            <v/>
          </cell>
          <cell r="X3364" t="str">
            <v/>
          </cell>
          <cell r="AB3364">
            <v>0</v>
          </cell>
          <cell r="AC3364">
            <v>0</v>
          </cell>
          <cell r="AD3364">
            <v>0</v>
          </cell>
          <cell r="AJ3364">
            <v>0</v>
          </cell>
          <cell r="AK3364">
            <v>0</v>
          </cell>
        </row>
        <row r="3365">
          <cell r="B3365" t="str">
            <v/>
          </cell>
          <cell r="H3365" t="str">
            <v/>
          </cell>
          <cell r="J3365" t="str">
            <v/>
          </cell>
          <cell r="N3365" t="str">
            <v/>
          </cell>
          <cell r="O3365" t="str">
            <v/>
          </cell>
          <cell r="P3365" t="str">
            <v/>
          </cell>
          <cell r="Q3365" t="str">
            <v/>
          </cell>
          <cell r="T3365" t="str">
            <v/>
          </cell>
          <cell r="U3365" t="str">
            <v/>
          </cell>
          <cell r="W3365" t="str">
            <v/>
          </cell>
          <cell r="X3365" t="str">
            <v/>
          </cell>
          <cell r="AB3365">
            <v>0</v>
          </cell>
          <cell r="AC3365">
            <v>0</v>
          </cell>
          <cell r="AD3365">
            <v>0</v>
          </cell>
          <cell r="AJ3365">
            <v>0</v>
          </cell>
          <cell r="AK3365">
            <v>0</v>
          </cell>
        </row>
        <row r="3366">
          <cell r="B3366" t="str">
            <v/>
          </cell>
          <cell r="H3366" t="str">
            <v/>
          </cell>
          <cell r="J3366" t="str">
            <v/>
          </cell>
          <cell r="N3366" t="str">
            <v/>
          </cell>
          <cell r="O3366" t="str">
            <v/>
          </cell>
          <cell r="P3366" t="str">
            <v/>
          </cell>
          <cell r="Q3366" t="str">
            <v/>
          </cell>
          <cell r="T3366" t="str">
            <v/>
          </cell>
          <cell r="U3366" t="str">
            <v/>
          </cell>
          <cell r="W3366" t="str">
            <v/>
          </cell>
          <cell r="X3366" t="str">
            <v/>
          </cell>
          <cell r="AB3366">
            <v>0</v>
          </cell>
          <cell r="AC3366">
            <v>0</v>
          </cell>
          <cell r="AD3366">
            <v>0</v>
          </cell>
          <cell r="AJ3366">
            <v>0</v>
          </cell>
          <cell r="AK3366">
            <v>0</v>
          </cell>
        </row>
        <row r="3367">
          <cell r="B3367" t="str">
            <v/>
          </cell>
          <cell r="H3367" t="str">
            <v/>
          </cell>
          <cell r="J3367" t="str">
            <v/>
          </cell>
          <cell r="N3367" t="str">
            <v/>
          </cell>
          <cell r="O3367" t="str">
            <v/>
          </cell>
          <cell r="P3367" t="str">
            <v/>
          </cell>
          <cell r="Q3367" t="str">
            <v/>
          </cell>
          <cell r="T3367" t="str">
            <v/>
          </cell>
          <cell r="U3367" t="str">
            <v/>
          </cell>
          <cell r="W3367" t="str">
            <v/>
          </cell>
          <cell r="X3367" t="str">
            <v/>
          </cell>
          <cell r="AB3367">
            <v>0</v>
          </cell>
          <cell r="AC3367">
            <v>0</v>
          </cell>
          <cell r="AD3367">
            <v>0</v>
          </cell>
          <cell r="AJ3367">
            <v>0</v>
          </cell>
          <cell r="AK3367">
            <v>0</v>
          </cell>
        </row>
        <row r="3368">
          <cell r="B3368" t="str">
            <v/>
          </cell>
          <cell r="H3368" t="str">
            <v/>
          </cell>
          <cell r="J3368" t="str">
            <v/>
          </cell>
          <cell r="N3368" t="str">
            <v/>
          </cell>
          <cell r="O3368" t="str">
            <v/>
          </cell>
          <cell r="P3368" t="str">
            <v/>
          </cell>
          <cell r="Q3368" t="str">
            <v/>
          </cell>
          <cell r="T3368" t="str">
            <v/>
          </cell>
          <cell r="U3368" t="str">
            <v/>
          </cell>
          <cell r="W3368" t="str">
            <v/>
          </cell>
          <cell r="X3368" t="str">
            <v/>
          </cell>
          <cell r="AB3368">
            <v>0</v>
          </cell>
          <cell r="AC3368">
            <v>0</v>
          </cell>
          <cell r="AD3368">
            <v>0</v>
          </cell>
          <cell r="AJ3368">
            <v>0</v>
          </cell>
          <cell r="AK3368">
            <v>0</v>
          </cell>
        </row>
        <row r="3369">
          <cell r="B3369" t="str">
            <v/>
          </cell>
          <cell r="H3369" t="str">
            <v/>
          </cell>
          <cell r="J3369" t="str">
            <v/>
          </cell>
          <cell r="N3369" t="str">
            <v/>
          </cell>
          <cell r="O3369" t="str">
            <v/>
          </cell>
          <cell r="P3369" t="str">
            <v/>
          </cell>
          <cell r="Q3369" t="str">
            <v/>
          </cell>
          <cell r="T3369" t="str">
            <v/>
          </cell>
          <cell r="U3369" t="str">
            <v/>
          </cell>
          <cell r="W3369" t="str">
            <v/>
          </cell>
          <cell r="X3369" t="str">
            <v/>
          </cell>
          <cell r="AB3369">
            <v>0</v>
          </cell>
          <cell r="AC3369">
            <v>0</v>
          </cell>
          <cell r="AD3369">
            <v>0</v>
          </cell>
          <cell r="AJ3369">
            <v>0</v>
          </cell>
          <cell r="AK3369">
            <v>0</v>
          </cell>
        </row>
        <row r="3370">
          <cell r="B3370" t="str">
            <v/>
          </cell>
          <cell r="H3370" t="str">
            <v/>
          </cell>
          <cell r="J3370" t="str">
            <v/>
          </cell>
          <cell r="N3370" t="str">
            <v/>
          </cell>
          <cell r="O3370" t="str">
            <v/>
          </cell>
          <cell r="P3370" t="str">
            <v/>
          </cell>
          <cell r="Q3370" t="str">
            <v/>
          </cell>
          <cell r="T3370" t="str">
            <v/>
          </cell>
          <cell r="U3370" t="str">
            <v/>
          </cell>
          <cell r="W3370" t="str">
            <v/>
          </cell>
          <cell r="X3370" t="str">
            <v/>
          </cell>
          <cell r="AB3370">
            <v>0</v>
          </cell>
          <cell r="AC3370">
            <v>0</v>
          </cell>
          <cell r="AD3370">
            <v>0</v>
          </cell>
          <cell r="AJ3370">
            <v>0</v>
          </cell>
          <cell r="AK3370">
            <v>0</v>
          </cell>
        </row>
        <row r="3371">
          <cell r="B3371" t="str">
            <v/>
          </cell>
          <cell r="H3371" t="str">
            <v/>
          </cell>
          <cell r="J3371" t="str">
            <v/>
          </cell>
          <cell r="N3371" t="str">
            <v/>
          </cell>
          <cell r="O3371" t="str">
            <v/>
          </cell>
          <cell r="P3371" t="str">
            <v/>
          </cell>
          <cell r="Q3371" t="str">
            <v/>
          </cell>
          <cell r="T3371" t="str">
            <v/>
          </cell>
          <cell r="U3371" t="str">
            <v/>
          </cell>
          <cell r="W3371" t="str">
            <v/>
          </cell>
          <cell r="X3371" t="str">
            <v/>
          </cell>
          <cell r="AB3371">
            <v>0</v>
          </cell>
          <cell r="AC3371">
            <v>0</v>
          </cell>
          <cell r="AD3371">
            <v>0</v>
          </cell>
          <cell r="AJ3371">
            <v>0</v>
          </cell>
          <cell r="AK3371">
            <v>0</v>
          </cell>
        </row>
        <row r="3372">
          <cell r="B3372" t="str">
            <v/>
          </cell>
          <cell r="H3372" t="str">
            <v/>
          </cell>
          <cell r="J3372" t="str">
            <v/>
          </cell>
          <cell r="N3372" t="str">
            <v/>
          </cell>
          <cell r="O3372" t="str">
            <v/>
          </cell>
          <cell r="P3372" t="str">
            <v/>
          </cell>
          <cell r="Q3372" t="str">
            <v/>
          </cell>
          <cell r="T3372" t="str">
            <v/>
          </cell>
          <cell r="U3372" t="str">
            <v/>
          </cell>
          <cell r="W3372" t="str">
            <v/>
          </cell>
          <cell r="X3372" t="str">
            <v/>
          </cell>
          <cell r="AB3372">
            <v>0</v>
          </cell>
          <cell r="AC3372">
            <v>0</v>
          </cell>
          <cell r="AD3372">
            <v>0</v>
          </cell>
          <cell r="AJ3372">
            <v>0</v>
          </cell>
          <cell r="AK3372">
            <v>0</v>
          </cell>
        </row>
        <row r="3373">
          <cell r="B3373" t="str">
            <v/>
          </cell>
          <cell r="H3373" t="str">
            <v/>
          </cell>
          <cell r="J3373" t="str">
            <v/>
          </cell>
          <cell r="N3373" t="str">
            <v/>
          </cell>
          <cell r="O3373" t="str">
            <v/>
          </cell>
          <cell r="P3373" t="str">
            <v/>
          </cell>
          <cell r="Q3373" t="str">
            <v/>
          </cell>
          <cell r="T3373" t="str">
            <v/>
          </cell>
          <cell r="U3373" t="str">
            <v/>
          </cell>
          <cell r="W3373" t="str">
            <v/>
          </cell>
          <cell r="X3373" t="str">
            <v/>
          </cell>
          <cell r="AB3373">
            <v>0</v>
          </cell>
          <cell r="AC3373">
            <v>0</v>
          </cell>
          <cell r="AD3373">
            <v>0</v>
          </cell>
          <cell r="AJ3373">
            <v>0</v>
          </cell>
          <cell r="AK3373">
            <v>0</v>
          </cell>
        </row>
        <row r="3374">
          <cell r="B3374" t="str">
            <v/>
          </cell>
          <cell r="H3374" t="str">
            <v/>
          </cell>
          <cell r="J3374" t="str">
            <v/>
          </cell>
          <cell r="N3374" t="str">
            <v/>
          </cell>
          <cell r="O3374" t="str">
            <v/>
          </cell>
          <cell r="P3374" t="str">
            <v/>
          </cell>
          <cell r="Q3374" t="str">
            <v/>
          </cell>
          <cell r="T3374" t="str">
            <v/>
          </cell>
          <cell r="U3374" t="str">
            <v/>
          </cell>
          <cell r="W3374" t="str">
            <v/>
          </cell>
          <cell r="X3374" t="str">
            <v/>
          </cell>
          <cell r="AB3374">
            <v>0</v>
          </cell>
          <cell r="AC3374">
            <v>0</v>
          </cell>
          <cell r="AD3374">
            <v>0</v>
          </cell>
          <cell r="AJ3374">
            <v>0</v>
          </cell>
          <cell r="AK3374">
            <v>0</v>
          </cell>
        </row>
        <row r="3375">
          <cell r="B3375" t="str">
            <v/>
          </cell>
          <cell r="H3375" t="str">
            <v/>
          </cell>
          <cell r="J3375" t="str">
            <v/>
          </cell>
          <cell r="N3375" t="str">
            <v/>
          </cell>
          <cell r="O3375" t="str">
            <v/>
          </cell>
          <cell r="P3375" t="str">
            <v/>
          </cell>
          <cell r="Q3375" t="str">
            <v/>
          </cell>
          <cell r="T3375" t="str">
            <v/>
          </cell>
          <cell r="U3375" t="str">
            <v/>
          </cell>
          <cell r="W3375" t="str">
            <v/>
          </cell>
          <cell r="X3375" t="str">
            <v/>
          </cell>
          <cell r="AB3375">
            <v>0</v>
          </cell>
          <cell r="AC3375">
            <v>0</v>
          </cell>
          <cell r="AD3375">
            <v>0</v>
          </cell>
          <cell r="AJ3375">
            <v>0</v>
          </cell>
          <cell r="AK3375">
            <v>0</v>
          </cell>
        </row>
        <row r="3376">
          <cell r="B3376" t="str">
            <v/>
          </cell>
          <cell r="H3376" t="str">
            <v/>
          </cell>
          <cell r="J3376" t="str">
            <v/>
          </cell>
          <cell r="N3376" t="str">
            <v/>
          </cell>
          <cell r="O3376" t="str">
            <v/>
          </cell>
          <cell r="P3376" t="str">
            <v/>
          </cell>
          <cell r="Q3376" t="str">
            <v/>
          </cell>
          <cell r="T3376" t="str">
            <v/>
          </cell>
          <cell r="U3376" t="str">
            <v/>
          </cell>
          <cell r="W3376" t="str">
            <v/>
          </cell>
          <cell r="X3376" t="str">
            <v/>
          </cell>
          <cell r="AB3376">
            <v>0</v>
          </cell>
          <cell r="AC3376">
            <v>0</v>
          </cell>
          <cell r="AD3376">
            <v>0</v>
          </cell>
          <cell r="AJ3376">
            <v>0</v>
          </cell>
          <cell r="AK3376">
            <v>0</v>
          </cell>
        </row>
        <row r="3377">
          <cell r="B3377" t="str">
            <v/>
          </cell>
          <cell r="H3377" t="str">
            <v/>
          </cell>
          <cell r="J3377" t="str">
            <v/>
          </cell>
          <cell r="N3377" t="str">
            <v/>
          </cell>
          <cell r="O3377" t="str">
            <v/>
          </cell>
          <cell r="P3377" t="str">
            <v/>
          </cell>
          <cell r="Q3377" t="str">
            <v/>
          </cell>
          <cell r="T3377" t="str">
            <v/>
          </cell>
          <cell r="U3377" t="str">
            <v/>
          </cell>
          <cell r="W3377" t="str">
            <v/>
          </cell>
          <cell r="X3377" t="str">
            <v/>
          </cell>
          <cell r="AB3377">
            <v>0</v>
          </cell>
          <cell r="AC3377">
            <v>0</v>
          </cell>
          <cell r="AD3377">
            <v>0</v>
          </cell>
          <cell r="AJ3377">
            <v>0</v>
          </cell>
          <cell r="AK3377">
            <v>0</v>
          </cell>
        </row>
        <row r="3378">
          <cell r="B3378" t="str">
            <v/>
          </cell>
          <cell r="H3378" t="str">
            <v/>
          </cell>
          <cell r="J3378" t="str">
            <v/>
          </cell>
          <cell r="N3378" t="str">
            <v/>
          </cell>
          <cell r="O3378" t="str">
            <v/>
          </cell>
          <cell r="P3378" t="str">
            <v/>
          </cell>
          <cell r="Q3378" t="str">
            <v/>
          </cell>
          <cell r="T3378" t="str">
            <v/>
          </cell>
          <cell r="U3378" t="str">
            <v/>
          </cell>
          <cell r="W3378" t="str">
            <v/>
          </cell>
          <cell r="X3378" t="str">
            <v/>
          </cell>
          <cell r="AB3378">
            <v>0</v>
          </cell>
          <cell r="AC3378">
            <v>0</v>
          </cell>
          <cell r="AD3378">
            <v>0</v>
          </cell>
          <cell r="AJ3378">
            <v>0</v>
          </cell>
          <cell r="AK3378">
            <v>0</v>
          </cell>
        </row>
        <row r="3379">
          <cell r="B3379" t="str">
            <v/>
          </cell>
          <cell r="H3379" t="str">
            <v/>
          </cell>
          <cell r="J3379" t="str">
            <v/>
          </cell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  <cell r="T3379" t="str">
            <v/>
          </cell>
          <cell r="U3379" t="str">
            <v/>
          </cell>
          <cell r="W3379" t="str">
            <v/>
          </cell>
          <cell r="X3379" t="str">
            <v/>
          </cell>
          <cell r="AB3379">
            <v>0</v>
          </cell>
          <cell r="AC3379">
            <v>0</v>
          </cell>
          <cell r="AD3379">
            <v>0</v>
          </cell>
          <cell r="AJ3379">
            <v>0</v>
          </cell>
          <cell r="AK3379">
            <v>0</v>
          </cell>
        </row>
        <row r="3380">
          <cell r="B3380" t="str">
            <v/>
          </cell>
          <cell r="H3380" t="str">
            <v/>
          </cell>
          <cell r="J3380" t="str">
            <v/>
          </cell>
          <cell r="N3380" t="str">
            <v/>
          </cell>
          <cell r="O3380" t="str">
            <v/>
          </cell>
          <cell r="P3380" t="str">
            <v/>
          </cell>
          <cell r="Q3380" t="str">
            <v/>
          </cell>
          <cell r="T3380" t="str">
            <v/>
          </cell>
          <cell r="U3380" t="str">
            <v/>
          </cell>
          <cell r="W3380" t="str">
            <v/>
          </cell>
          <cell r="X3380" t="str">
            <v/>
          </cell>
          <cell r="AB3380">
            <v>0</v>
          </cell>
          <cell r="AC3380">
            <v>0</v>
          </cell>
          <cell r="AD3380">
            <v>0</v>
          </cell>
          <cell r="AJ3380">
            <v>0</v>
          </cell>
          <cell r="AK3380">
            <v>0</v>
          </cell>
        </row>
        <row r="3381">
          <cell r="B3381" t="str">
            <v/>
          </cell>
          <cell r="H3381" t="str">
            <v/>
          </cell>
          <cell r="J3381" t="str">
            <v/>
          </cell>
          <cell r="N3381" t="str">
            <v/>
          </cell>
          <cell r="O3381" t="str">
            <v/>
          </cell>
          <cell r="P3381" t="str">
            <v/>
          </cell>
          <cell r="Q3381" t="str">
            <v/>
          </cell>
          <cell r="T3381" t="str">
            <v/>
          </cell>
          <cell r="U3381" t="str">
            <v/>
          </cell>
          <cell r="W3381" t="str">
            <v/>
          </cell>
          <cell r="X3381" t="str">
            <v/>
          </cell>
          <cell r="AB3381">
            <v>0</v>
          </cell>
          <cell r="AC3381">
            <v>0</v>
          </cell>
          <cell r="AD3381">
            <v>0</v>
          </cell>
          <cell r="AJ3381">
            <v>0</v>
          </cell>
          <cell r="AK3381">
            <v>0</v>
          </cell>
        </row>
        <row r="3382">
          <cell r="B3382" t="str">
            <v/>
          </cell>
          <cell r="H3382" t="str">
            <v/>
          </cell>
          <cell r="J3382" t="str">
            <v/>
          </cell>
          <cell r="N3382" t="str">
            <v/>
          </cell>
          <cell r="O3382" t="str">
            <v/>
          </cell>
          <cell r="P3382" t="str">
            <v/>
          </cell>
          <cell r="Q3382" t="str">
            <v/>
          </cell>
          <cell r="T3382" t="str">
            <v/>
          </cell>
          <cell r="U3382" t="str">
            <v/>
          </cell>
          <cell r="W3382" t="str">
            <v/>
          </cell>
          <cell r="X3382" t="str">
            <v/>
          </cell>
          <cell r="AB3382">
            <v>0</v>
          </cell>
          <cell r="AC3382">
            <v>0</v>
          </cell>
          <cell r="AD3382">
            <v>0</v>
          </cell>
          <cell r="AJ3382">
            <v>0</v>
          </cell>
          <cell r="AK3382">
            <v>0</v>
          </cell>
        </row>
        <row r="3383">
          <cell r="B3383" t="str">
            <v/>
          </cell>
          <cell r="H3383" t="str">
            <v/>
          </cell>
          <cell r="J3383" t="str">
            <v/>
          </cell>
          <cell r="N3383" t="str">
            <v/>
          </cell>
          <cell r="O3383" t="str">
            <v/>
          </cell>
          <cell r="P3383" t="str">
            <v/>
          </cell>
          <cell r="Q3383" t="str">
            <v/>
          </cell>
          <cell r="T3383" t="str">
            <v/>
          </cell>
          <cell r="U3383" t="str">
            <v/>
          </cell>
          <cell r="W3383" t="str">
            <v/>
          </cell>
          <cell r="X3383" t="str">
            <v/>
          </cell>
          <cell r="AB3383">
            <v>0</v>
          </cell>
          <cell r="AC3383">
            <v>0</v>
          </cell>
          <cell r="AD3383">
            <v>0</v>
          </cell>
          <cell r="AJ3383">
            <v>0</v>
          </cell>
          <cell r="AK3383">
            <v>0</v>
          </cell>
        </row>
        <row r="3384">
          <cell r="B3384" t="str">
            <v/>
          </cell>
          <cell r="H3384" t="str">
            <v/>
          </cell>
          <cell r="J3384" t="str">
            <v/>
          </cell>
          <cell r="N3384" t="str">
            <v/>
          </cell>
          <cell r="O3384" t="str">
            <v/>
          </cell>
          <cell r="P3384" t="str">
            <v/>
          </cell>
          <cell r="Q3384" t="str">
            <v/>
          </cell>
          <cell r="T3384" t="str">
            <v/>
          </cell>
          <cell r="U3384" t="str">
            <v/>
          </cell>
          <cell r="W3384" t="str">
            <v/>
          </cell>
          <cell r="X3384" t="str">
            <v/>
          </cell>
          <cell r="AB3384">
            <v>0</v>
          </cell>
          <cell r="AC3384">
            <v>0</v>
          </cell>
          <cell r="AD3384">
            <v>0</v>
          </cell>
          <cell r="AJ3384">
            <v>0</v>
          </cell>
          <cell r="AK3384">
            <v>0</v>
          </cell>
        </row>
        <row r="3385">
          <cell r="B3385" t="str">
            <v/>
          </cell>
          <cell r="H3385" t="str">
            <v/>
          </cell>
          <cell r="J3385" t="str">
            <v/>
          </cell>
          <cell r="N3385" t="str">
            <v/>
          </cell>
          <cell r="O3385" t="str">
            <v/>
          </cell>
          <cell r="P3385" t="str">
            <v/>
          </cell>
          <cell r="Q3385" t="str">
            <v/>
          </cell>
          <cell r="T3385" t="str">
            <v/>
          </cell>
          <cell r="U3385" t="str">
            <v/>
          </cell>
          <cell r="W3385" t="str">
            <v/>
          </cell>
          <cell r="X3385" t="str">
            <v/>
          </cell>
          <cell r="AB3385">
            <v>0</v>
          </cell>
          <cell r="AC3385">
            <v>0</v>
          </cell>
          <cell r="AD3385">
            <v>0</v>
          </cell>
          <cell r="AJ3385">
            <v>0</v>
          </cell>
          <cell r="AK3385">
            <v>0</v>
          </cell>
        </row>
        <row r="3386">
          <cell r="B3386" t="str">
            <v/>
          </cell>
          <cell r="H3386" t="str">
            <v/>
          </cell>
          <cell r="J3386" t="str">
            <v/>
          </cell>
          <cell r="N3386" t="str">
            <v/>
          </cell>
          <cell r="O3386" t="str">
            <v/>
          </cell>
          <cell r="P3386" t="str">
            <v/>
          </cell>
          <cell r="Q3386" t="str">
            <v/>
          </cell>
          <cell r="T3386" t="str">
            <v/>
          </cell>
          <cell r="U3386" t="str">
            <v/>
          </cell>
          <cell r="W3386" t="str">
            <v/>
          </cell>
          <cell r="X3386" t="str">
            <v/>
          </cell>
          <cell r="AB3386">
            <v>0</v>
          </cell>
          <cell r="AC3386">
            <v>0</v>
          </cell>
          <cell r="AD3386">
            <v>0</v>
          </cell>
          <cell r="AJ3386">
            <v>0</v>
          </cell>
          <cell r="AK3386">
            <v>0</v>
          </cell>
        </row>
        <row r="3387">
          <cell r="B3387" t="str">
            <v/>
          </cell>
          <cell r="H3387" t="str">
            <v/>
          </cell>
          <cell r="J3387" t="str">
            <v/>
          </cell>
          <cell r="N3387" t="str">
            <v/>
          </cell>
          <cell r="O3387" t="str">
            <v/>
          </cell>
          <cell r="P3387" t="str">
            <v/>
          </cell>
          <cell r="Q3387" t="str">
            <v/>
          </cell>
          <cell r="T3387" t="str">
            <v/>
          </cell>
          <cell r="U3387" t="str">
            <v/>
          </cell>
          <cell r="W3387" t="str">
            <v/>
          </cell>
          <cell r="X3387" t="str">
            <v/>
          </cell>
          <cell r="AB3387">
            <v>0</v>
          </cell>
          <cell r="AC3387">
            <v>0</v>
          </cell>
          <cell r="AD3387">
            <v>0</v>
          </cell>
          <cell r="AJ3387">
            <v>0</v>
          </cell>
          <cell r="AK3387">
            <v>0</v>
          </cell>
        </row>
        <row r="3388">
          <cell r="B3388" t="str">
            <v/>
          </cell>
          <cell r="H3388" t="str">
            <v/>
          </cell>
          <cell r="J3388" t="str">
            <v/>
          </cell>
          <cell r="N3388" t="str">
            <v/>
          </cell>
          <cell r="O3388" t="str">
            <v/>
          </cell>
          <cell r="P3388" t="str">
            <v/>
          </cell>
          <cell r="Q3388" t="str">
            <v/>
          </cell>
          <cell r="T3388" t="str">
            <v/>
          </cell>
          <cell r="U3388" t="str">
            <v/>
          </cell>
          <cell r="W3388" t="str">
            <v/>
          </cell>
          <cell r="X3388" t="str">
            <v/>
          </cell>
          <cell r="AB3388">
            <v>0</v>
          </cell>
          <cell r="AC3388">
            <v>0</v>
          </cell>
          <cell r="AD3388">
            <v>0</v>
          </cell>
          <cell r="AJ3388">
            <v>0</v>
          </cell>
          <cell r="AK3388">
            <v>0</v>
          </cell>
        </row>
        <row r="3389">
          <cell r="B3389" t="str">
            <v/>
          </cell>
          <cell r="H3389" t="str">
            <v/>
          </cell>
          <cell r="J3389" t="str">
            <v/>
          </cell>
          <cell r="N3389" t="str">
            <v/>
          </cell>
          <cell r="O3389" t="str">
            <v/>
          </cell>
          <cell r="P3389" t="str">
            <v/>
          </cell>
          <cell r="Q3389" t="str">
            <v/>
          </cell>
          <cell r="T3389" t="str">
            <v/>
          </cell>
          <cell r="U3389" t="str">
            <v/>
          </cell>
          <cell r="W3389" t="str">
            <v/>
          </cell>
          <cell r="X3389" t="str">
            <v/>
          </cell>
          <cell r="AB3389">
            <v>0</v>
          </cell>
          <cell r="AC3389">
            <v>0</v>
          </cell>
          <cell r="AD3389">
            <v>0</v>
          </cell>
          <cell r="AJ3389">
            <v>0</v>
          </cell>
          <cell r="AK3389">
            <v>0</v>
          </cell>
        </row>
        <row r="3390">
          <cell r="B3390" t="str">
            <v/>
          </cell>
          <cell r="H3390" t="str">
            <v/>
          </cell>
          <cell r="J3390" t="str">
            <v/>
          </cell>
          <cell r="N3390" t="str">
            <v/>
          </cell>
          <cell r="O3390" t="str">
            <v/>
          </cell>
          <cell r="P3390" t="str">
            <v/>
          </cell>
          <cell r="Q3390" t="str">
            <v/>
          </cell>
          <cell r="T3390" t="str">
            <v/>
          </cell>
          <cell r="U3390" t="str">
            <v/>
          </cell>
          <cell r="W3390" t="str">
            <v/>
          </cell>
          <cell r="X3390" t="str">
            <v/>
          </cell>
          <cell r="AB3390">
            <v>0</v>
          </cell>
          <cell r="AC3390">
            <v>0</v>
          </cell>
          <cell r="AD3390">
            <v>0</v>
          </cell>
          <cell r="AJ3390">
            <v>0</v>
          </cell>
          <cell r="AK3390">
            <v>0</v>
          </cell>
        </row>
        <row r="3391">
          <cell r="B3391" t="str">
            <v/>
          </cell>
          <cell r="H3391" t="str">
            <v/>
          </cell>
          <cell r="J3391" t="str">
            <v/>
          </cell>
          <cell r="N3391" t="str">
            <v/>
          </cell>
          <cell r="O3391" t="str">
            <v/>
          </cell>
          <cell r="P3391" t="str">
            <v/>
          </cell>
          <cell r="Q3391" t="str">
            <v/>
          </cell>
          <cell r="T3391" t="str">
            <v/>
          </cell>
          <cell r="U3391" t="str">
            <v/>
          </cell>
          <cell r="W3391" t="str">
            <v/>
          </cell>
          <cell r="X3391" t="str">
            <v/>
          </cell>
          <cell r="AB3391">
            <v>0</v>
          </cell>
          <cell r="AC3391">
            <v>0</v>
          </cell>
          <cell r="AD3391">
            <v>0</v>
          </cell>
          <cell r="AJ3391">
            <v>0</v>
          </cell>
          <cell r="AK3391">
            <v>0</v>
          </cell>
        </row>
        <row r="3392">
          <cell r="B3392" t="str">
            <v/>
          </cell>
          <cell r="H3392" t="str">
            <v/>
          </cell>
          <cell r="J3392" t="str">
            <v/>
          </cell>
          <cell r="N3392" t="str">
            <v/>
          </cell>
          <cell r="O3392" t="str">
            <v/>
          </cell>
          <cell r="P3392" t="str">
            <v/>
          </cell>
          <cell r="Q3392" t="str">
            <v/>
          </cell>
          <cell r="T3392" t="str">
            <v/>
          </cell>
          <cell r="U3392" t="str">
            <v/>
          </cell>
          <cell r="W3392" t="str">
            <v/>
          </cell>
          <cell r="X3392" t="str">
            <v/>
          </cell>
          <cell r="AB3392">
            <v>0</v>
          </cell>
          <cell r="AC3392">
            <v>0</v>
          </cell>
          <cell r="AD3392">
            <v>0</v>
          </cell>
          <cell r="AJ3392">
            <v>0</v>
          </cell>
          <cell r="AK3392">
            <v>0</v>
          </cell>
        </row>
        <row r="3393">
          <cell r="B3393" t="str">
            <v/>
          </cell>
          <cell r="H3393" t="str">
            <v/>
          </cell>
          <cell r="J3393" t="str">
            <v/>
          </cell>
          <cell r="N3393" t="str">
            <v/>
          </cell>
          <cell r="O3393" t="str">
            <v/>
          </cell>
          <cell r="P3393" t="str">
            <v/>
          </cell>
          <cell r="Q3393" t="str">
            <v/>
          </cell>
          <cell r="T3393" t="str">
            <v/>
          </cell>
          <cell r="U3393" t="str">
            <v/>
          </cell>
          <cell r="W3393" t="str">
            <v/>
          </cell>
          <cell r="X3393" t="str">
            <v/>
          </cell>
          <cell r="AB3393">
            <v>0</v>
          </cell>
          <cell r="AC3393">
            <v>0</v>
          </cell>
          <cell r="AD3393">
            <v>0</v>
          </cell>
          <cell r="AJ3393">
            <v>0</v>
          </cell>
          <cell r="AK3393">
            <v>0</v>
          </cell>
        </row>
        <row r="3394">
          <cell r="B3394" t="str">
            <v/>
          </cell>
          <cell r="H3394" t="str">
            <v/>
          </cell>
          <cell r="J3394" t="str">
            <v/>
          </cell>
          <cell r="N3394" t="str">
            <v/>
          </cell>
          <cell r="O3394" t="str">
            <v/>
          </cell>
          <cell r="P3394" t="str">
            <v/>
          </cell>
          <cell r="Q3394" t="str">
            <v/>
          </cell>
          <cell r="T3394" t="str">
            <v/>
          </cell>
          <cell r="U3394" t="str">
            <v/>
          </cell>
          <cell r="W3394" t="str">
            <v/>
          </cell>
          <cell r="X3394" t="str">
            <v/>
          </cell>
          <cell r="AB3394">
            <v>0</v>
          </cell>
          <cell r="AC3394">
            <v>0</v>
          </cell>
          <cell r="AD3394">
            <v>0</v>
          </cell>
          <cell r="AJ3394">
            <v>0</v>
          </cell>
          <cell r="AK3394">
            <v>0</v>
          </cell>
        </row>
        <row r="3395">
          <cell r="B3395" t="str">
            <v/>
          </cell>
          <cell r="H3395" t="str">
            <v/>
          </cell>
          <cell r="J3395" t="str">
            <v/>
          </cell>
          <cell r="N3395" t="str">
            <v/>
          </cell>
          <cell r="O3395" t="str">
            <v/>
          </cell>
          <cell r="P3395" t="str">
            <v/>
          </cell>
          <cell r="Q3395" t="str">
            <v/>
          </cell>
          <cell r="T3395" t="str">
            <v/>
          </cell>
          <cell r="U3395" t="str">
            <v/>
          </cell>
          <cell r="W3395" t="str">
            <v/>
          </cell>
          <cell r="X3395" t="str">
            <v/>
          </cell>
          <cell r="AB3395">
            <v>0</v>
          </cell>
          <cell r="AC3395">
            <v>0</v>
          </cell>
          <cell r="AD3395">
            <v>0</v>
          </cell>
          <cell r="AJ3395">
            <v>0</v>
          </cell>
          <cell r="AK3395">
            <v>0</v>
          </cell>
        </row>
        <row r="3396">
          <cell r="B3396" t="str">
            <v/>
          </cell>
          <cell r="H3396" t="str">
            <v/>
          </cell>
          <cell r="J3396" t="str">
            <v/>
          </cell>
          <cell r="N3396" t="str">
            <v/>
          </cell>
          <cell r="O3396" t="str">
            <v/>
          </cell>
          <cell r="P3396" t="str">
            <v/>
          </cell>
          <cell r="Q3396" t="str">
            <v/>
          </cell>
          <cell r="T3396" t="str">
            <v/>
          </cell>
          <cell r="U3396" t="str">
            <v/>
          </cell>
          <cell r="W3396" t="str">
            <v/>
          </cell>
          <cell r="X3396" t="str">
            <v/>
          </cell>
          <cell r="AB3396">
            <v>0</v>
          </cell>
          <cell r="AC3396">
            <v>0</v>
          </cell>
          <cell r="AD3396">
            <v>0</v>
          </cell>
          <cell r="AJ3396">
            <v>0</v>
          </cell>
          <cell r="AK3396">
            <v>0</v>
          </cell>
        </row>
        <row r="3397">
          <cell r="B3397" t="str">
            <v/>
          </cell>
          <cell r="H3397" t="str">
            <v/>
          </cell>
          <cell r="J3397" t="str">
            <v/>
          </cell>
          <cell r="N3397" t="str">
            <v/>
          </cell>
          <cell r="O3397" t="str">
            <v/>
          </cell>
          <cell r="P3397" t="str">
            <v/>
          </cell>
          <cell r="Q3397" t="str">
            <v/>
          </cell>
          <cell r="T3397" t="str">
            <v/>
          </cell>
          <cell r="U3397" t="str">
            <v/>
          </cell>
          <cell r="W3397" t="str">
            <v/>
          </cell>
          <cell r="X3397" t="str">
            <v/>
          </cell>
          <cell r="AB3397">
            <v>0</v>
          </cell>
          <cell r="AC3397">
            <v>0</v>
          </cell>
          <cell r="AD3397">
            <v>0</v>
          </cell>
          <cell r="AJ3397">
            <v>0</v>
          </cell>
          <cell r="AK3397">
            <v>0</v>
          </cell>
        </row>
        <row r="3398">
          <cell r="B3398" t="str">
            <v/>
          </cell>
          <cell r="H3398" t="str">
            <v/>
          </cell>
          <cell r="J3398" t="str">
            <v/>
          </cell>
          <cell r="N3398" t="str">
            <v/>
          </cell>
          <cell r="O3398" t="str">
            <v/>
          </cell>
          <cell r="P3398" t="str">
            <v/>
          </cell>
          <cell r="Q3398" t="str">
            <v/>
          </cell>
          <cell r="T3398" t="str">
            <v/>
          </cell>
          <cell r="U3398" t="str">
            <v/>
          </cell>
          <cell r="W3398" t="str">
            <v/>
          </cell>
          <cell r="X3398" t="str">
            <v/>
          </cell>
          <cell r="AB3398">
            <v>0</v>
          </cell>
          <cell r="AC3398">
            <v>0</v>
          </cell>
          <cell r="AD3398">
            <v>0</v>
          </cell>
          <cell r="AJ3398">
            <v>0</v>
          </cell>
          <cell r="AK3398">
            <v>0</v>
          </cell>
        </row>
        <row r="3399">
          <cell r="B3399" t="str">
            <v/>
          </cell>
          <cell r="H3399" t="str">
            <v/>
          </cell>
          <cell r="J3399" t="str">
            <v/>
          </cell>
          <cell r="N3399" t="str">
            <v/>
          </cell>
          <cell r="O3399" t="str">
            <v/>
          </cell>
          <cell r="P3399" t="str">
            <v/>
          </cell>
          <cell r="Q3399" t="str">
            <v/>
          </cell>
          <cell r="T3399" t="str">
            <v/>
          </cell>
          <cell r="U3399" t="str">
            <v/>
          </cell>
          <cell r="W3399" t="str">
            <v/>
          </cell>
          <cell r="X3399" t="str">
            <v/>
          </cell>
          <cell r="AB3399">
            <v>0</v>
          </cell>
          <cell r="AC3399">
            <v>0</v>
          </cell>
          <cell r="AD3399">
            <v>0</v>
          </cell>
          <cell r="AJ3399">
            <v>0</v>
          </cell>
          <cell r="AK3399">
            <v>0</v>
          </cell>
        </row>
        <row r="3400">
          <cell r="B3400" t="str">
            <v/>
          </cell>
          <cell r="H3400" t="str">
            <v/>
          </cell>
          <cell r="J3400" t="str">
            <v/>
          </cell>
          <cell r="N3400" t="str">
            <v/>
          </cell>
          <cell r="O3400" t="str">
            <v/>
          </cell>
          <cell r="P3400" t="str">
            <v/>
          </cell>
          <cell r="Q3400" t="str">
            <v/>
          </cell>
          <cell r="T3400" t="str">
            <v/>
          </cell>
          <cell r="U3400" t="str">
            <v/>
          </cell>
          <cell r="W3400" t="str">
            <v/>
          </cell>
          <cell r="X3400" t="str">
            <v/>
          </cell>
          <cell r="AB3400">
            <v>0</v>
          </cell>
          <cell r="AC3400">
            <v>0</v>
          </cell>
          <cell r="AD3400">
            <v>0</v>
          </cell>
          <cell r="AJ3400">
            <v>0</v>
          </cell>
          <cell r="AK3400">
            <v>0</v>
          </cell>
        </row>
        <row r="3401">
          <cell r="B3401" t="str">
            <v/>
          </cell>
          <cell r="H3401" t="str">
            <v/>
          </cell>
          <cell r="J3401" t="str">
            <v/>
          </cell>
          <cell r="N3401" t="str">
            <v/>
          </cell>
          <cell r="O3401" t="str">
            <v/>
          </cell>
          <cell r="P3401" t="str">
            <v/>
          </cell>
          <cell r="Q3401" t="str">
            <v/>
          </cell>
          <cell r="T3401" t="str">
            <v/>
          </cell>
          <cell r="U3401" t="str">
            <v/>
          </cell>
          <cell r="W3401" t="str">
            <v/>
          </cell>
          <cell r="X3401" t="str">
            <v/>
          </cell>
          <cell r="AB3401">
            <v>0</v>
          </cell>
          <cell r="AC3401">
            <v>0</v>
          </cell>
          <cell r="AD3401">
            <v>0</v>
          </cell>
          <cell r="AJ3401">
            <v>0</v>
          </cell>
          <cell r="AK3401">
            <v>0</v>
          </cell>
        </row>
        <row r="3402">
          <cell r="B3402" t="str">
            <v/>
          </cell>
          <cell r="H3402" t="str">
            <v/>
          </cell>
          <cell r="J3402" t="str">
            <v/>
          </cell>
          <cell r="N3402" t="str">
            <v/>
          </cell>
          <cell r="O3402" t="str">
            <v/>
          </cell>
          <cell r="P3402" t="str">
            <v/>
          </cell>
          <cell r="Q3402" t="str">
            <v/>
          </cell>
          <cell r="T3402" t="str">
            <v/>
          </cell>
          <cell r="U3402" t="str">
            <v/>
          </cell>
          <cell r="W3402" t="str">
            <v/>
          </cell>
          <cell r="X3402" t="str">
            <v/>
          </cell>
          <cell r="AB3402">
            <v>0</v>
          </cell>
          <cell r="AC3402">
            <v>0</v>
          </cell>
          <cell r="AD3402">
            <v>0</v>
          </cell>
          <cell r="AJ3402">
            <v>0</v>
          </cell>
          <cell r="AK3402">
            <v>0</v>
          </cell>
        </row>
        <row r="3403">
          <cell r="B3403" t="str">
            <v/>
          </cell>
          <cell r="H3403" t="str">
            <v/>
          </cell>
          <cell r="J3403" t="str">
            <v/>
          </cell>
          <cell r="N3403" t="str">
            <v/>
          </cell>
          <cell r="O3403" t="str">
            <v/>
          </cell>
          <cell r="P3403" t="str">
            <v/>
          </cell>
          <cell r="Q3403" t="str">
            <v/>
          </cell>
          <cell r="T3403" t="str">
            <v/>
          </cell>
          <cell r="U3403" t="str">
            <v/>
          </cell>
          <cell r="W3403" t="str">
            <v/>
          </cell>
          <cell r="X3403" t="str">
            <v/>
          </cell>
          <cell r="AB3403">
            <v>0</v>
          </cell>
          <cell r="AC3403">
            <v>0</v>
          </cell>
          <cell r="AD3403">
            <v>0</v>
          </cell>
          <cell r="AJ3403">
            <v>0</v>
          </cell>
          <cell r="AK3403">
            <v>0</v>
          </cell>
        </row>
        <row r="3404">
          <cell r="B3404" t="str">
            <v/>
          </cell>
          <cell r="H3404" t="str">
            <v/>
          </cell>
          <cell r="J3404" t="str">
            <v/>
          </cell>
          <cell r="N3404" t="str">
            <v/>
          </cell>
          <cell r="O3404" t="str">
            <v/>
          </cell>
          <cell r="P3404" t="str">
            <v/>
          </cell>
          <cell r="Q3404" t="str">
            <v/>
          </cell>
          <cell r="T3404" t="str">
            <v/>
          </cell>
          <cell r="U3404" t="str">
            <v/>
          </cell>
          <cell r="W3404" t="str">
            <v/>
          </cell>
          <cell r="X3404" t="str">
            <v/>
          </cell>
          <cell r="AB3404">
            <v>0</v>
          </cell>
          <cell r="AC3404">
            <v>0</v>
          </cell>
          <cell r="AD3404">
            <v>0</v>
          </cell>
          <cell r="AJ3404">
            <v>0</v>
          </cell>
          <cell r="AK3404">
            <v>0</v>
          </cell>
        </row>
        <row r="3405">
          <cell r="B3405" t="str">
            <v/>
          </cell>
          <cell r="H3405" t="str">
            <v/>
          </cell>
          <cell r="J3405" t="str">
            <v/>
          </cell>
          <cell r="N3405" t="str">
            <v/>
          </cell>
          <cell r="O3405" t="str">
            <v/>
          </cell>
          <cell r="P3405" t="str">
            <v/>
          </cell>
          <cell r="Q3405" t="str">
            <v/>
          </cell>
          <cell r="T3405" t="str">
            <v/>
          </cell>
          <cell r="U3405" t="str">
            <v/>
          </cell>
          <cell r="W3405" t="str">
            <v/>
          </cell>
          <cell r="X3405" t="str">
            <v/>
          </cell>
          <cell r="AB3405">
            <v>0</v>
          </cell>
          <cell r="AC3405">
            <v>0</v>
          </cell>
          <cell r="AD3405">
            <v>0</v>
          </cell>
          <cell r="AJ3405">
            <v>0</v>
          </cell>
          <cell r="AK3405">
            <v>0</v>
          </cell>
        </row>
        <row r="3406">
          <cell r="B3406" t="str">
            <v/>
          </cell>
          <cell r="H3406" t="str">
            <v/>
          </cell>
          <cell r="J3406" t="str">
            <v/>
          </cell>
          <cell r="N3406" t="str">
            <v/>
          </cell>
          <cell r="O3406" t="str">
            <v/>
          </cell>
          <cell r="P3406" t="str">
            <v/>
          </cell>
          <cell r="Q3406" t="str">
            <v/>
          </cell>
          <cell r="T3406" t="str">
            <v/>
          </cell>
          <cell r="U3406" t="str">
            <v/>
          </cell>
          <cell r="W3406" t="str">
            <v/>
          </cell>
          <cell r="X3406" t="str">
            <v/>
          </cell>
          <cell r="AB3406">
            <v>0</v>
          </cell>
          <cell r="AC3406">
            <v>0</v>
          </cell>
          <cell r="AD3406">
            <v>0</v>
          </cell>
          <cell r="AJ3406">
            <v>0</v>
          </cell>
          <cell r="AK3406">
            <v>0</v>
          </cell>
        </row>
        <row r="3407">
          <cell r="B3407" t="str">
            <v/>
          </cell>
          <cell r="H3407" t="str">
            <v/>
          </cell>
          <cell r="J3407" t="str">
            <v/>
          </cell>
          <cell r="N3407" t="str">
            <v/>
          </cell>
          <cell r="O3407" t="str">
            <v/>
          </cell>
          <cell r="P3407" t="str">
            <v/>
          </cell>
          <cell r="Q3407" t="str">
            <v/>
          </cell>
          <cell r="T3407" t="str">
            <v/>
          </cell>
          <cell r="U3407" t="str">
            <v/>
          </cell>
          <cell r="W3407" t="str">
            <v/>
          </cell>
          <cell r="X3407" t="str">
            <v/>
          </cell>
          <cell r="AB3407">
            <v>0</v>
          </cell>
          <cell r="AC3407">
            <v>0</v>
          </cell>
          <cell r="AD3407">
            <v>0</v>
          </cell>
          <cell r="AJ3407">
            <v>0</v>
          </cell>
          <cell r="AK3407">
            <v>0</v>
          </cell>
        </row>
        <row r="3408">
          <cell r="B3408" t="str">
            <v/>
          </cell>
          <cell r="H3408" t="str">
            <v/>
          </cell>
          <cell r="J3408" t="str">
            <v/>
          </cell>
          <cell r="N3408" t="str">
            <v/>
          </cell>
          <cell r="O3408" t="str">
            <v/>
          </cell>
          <cell r="P3408" t="str">
            <v/>
          </cell>
          <cell r="Q3408" t="str">
            <v/>
          </cell>
          <cell r="T3408" t="str">
            <v/>
          </cell>
          <cell r="U3408" t="str">
            <v/>
          </cell>
          <cell r="W3408" t="str">
            <v/>
          </cell>
          <cell r="X3408" t="str">
            <v/>
          </cell>
          <cell r="AB3408">
            <v>0</v>
          </cell>
          <cell r="AC3408">
            <v>0</v>
          </cell>
          <cell r="AD3408">
            <v>0</v>
          </cell>
          <cell r="AJ3408">
            <v>0</v>
          </cell>
          <cell r="AK3408">
            <v>0</v>
          </cell>
        </row>
        <row r="3409">
          <cell r="B3409" t="str">
            <v/>
          </cell>
          <cell r="H3409" t="str">
            <v/>
          </cell>
          <cell r="J3409" t="str">
            <v/>
          </cell>
          <cell r="N3409" t="str">
            <v/>
          </cell>
          <cell r="O3409" t="str">
            <v/>
          </cell>
          <cell r="P3409" t="str">
            <v/>
          </cell>
          <cell r="Q3409" t="str">
            <v/>
          </cell>
          <cell r="T3409" t="str">
            <v/>
          </cell>
          <cell r="U3409" t="str">
            <v/>
          </cell>
          <cell r="W3409" t="str">
            <v/>
          </cell>
          <cell r="X3409" t="str">
            <v/>
          </cell>
          <cell r="AB3409">
            <v>0</v>
          </cell>
          <cell r="AC3409">
            <v>0</v>
          </cell>
          <cell r="AD3409">
            <v>0</v>
          </cell>
          <cell r="AJ3409">
            <v>0</v>
          </cell>
          <cell r="AK3409">
            <v>0</v>
          </cell>
        </row>
        <row r="3410">
          <cell r="B3410" t="str">
            <v/>
          </cell>
          <cell r="H3410" t="str">
            <v/>
          </cell>
          <cell r="J3410" t="str">
            <v/>
          </cell>
          <cell r="N3410" t="str">
            <v/>
          </cell>
          <cell r="O3410" t="str">
            <v/>
          </cell>
          <cell r="P3410" t="str">
            <v/>
          </cell>
          <cell r="Q3410" t="str">
            <v/>
          </cell>
          <cell r="T3410" t="str">
            <v/>
          </cell>
          <cell r="U3410" t="str">
            <v/>
          </cell>
          <cell r="W3410" t="str">
            <v/>
          </cell>
          <cell r="X3410" t="str">
            <v/>
          </cell>
          <cell r="AB3410">
            <v>0</v>
          </cell>
          <cell r="AC3410">
            <v>0</v>
          </cell>
          <cell r="AD3410">
            <v>0</v>
          </cell>
          <cell r="AJ3410">
            <v>0</v>
          </cell>
          <cell r="AK3410">
            <v>0</v>
          </cell>
        </row>
        <row r="3411">
          <cell r="B3411" t="str">
            <v/>
          </cell>
          <cell r="H3411" t="str">
            <v/>
          </cell>
          <cell r="J3411" t="str">
            <v/>
          </cell>
          <cell r="N3411" t="str">
            <v/>
          </cell>
          <cell r="O3411" t="str">
            <v/>
          </cell>
          <cell r="P3411" t="str">
            <v/>
          </cell>
          <cell r="Q3411" t="str">
            <v/>
          </cell>
          <cell r="T3411" t="str">
            <v/>
          </cell>
          <cell r="U3411" t="str">
            <v/>
          </cell>
          <cell r="W3411" t="str">
            <v/>
          </cell>
          <cell r="X3411" t="str">
            <v/>
          </cell>
          <cell r="AB3411">
            <v>0</v>
          </cell>
          <cell r="AC3411">
            <v>0</v>
          </cell>
          <cell r="AD3411">
            <v>0</v>
          </cell>
          <cell r="AJ3411">
            <v>0</v>
          </cell>
          <cell r="AK3411">
            <v>0</v>
          </cell>
        </row>
        <row r="3412">
          <cell r="B3412" t="str">
            <v/>
          </cell>
          <cell r="H3412" t="str">
            <v/>
          </cell>
          <cell r="J3412" t="str">
            <v/>
          </cell>
          <cell r="N3412" t="str">
            <v/>
          </cell>
          <cell r="O3412" t="str">
            <v/>
          </cell>
          <cell r="P3412" t="str">
            <v/>
          </cell>
          <cell r="Q3412" t="str">
            <v/>
          </cell>
          <cell r="T3412" t="str">
            <v/>
          </cell>
          <cell r="U3412" t="str">
            <v/>
          </cell>
          <cell r="W3412" t="str">
            <v/>
          </cell>
          <cell r="X3412" t="str">
            <v/>
          </cell>
          <cell r="AB3412">
            <v>0</v>
          </cell>
          <cell r="AC3412">
            <v>0</v>
          </cell>
          <cell r="AD3412">
            <v>0</v>
          </cell>
          <cell r="AJ3412">
            <v>0</v>
          </cell>
          <cell r="AK3412">
            <v>0</v>
          </cell>
        </row>
        <row r="3413">
          <cell r="B3413" t="str">
            <v/>
          </cell>
          <cell r="H3413" t="str">
            <v/>
          </cell>
          <cell r="J3413" t="str">
            <v/>
          </cell>
          <cell r="N3413" t="str">
            <v/>
          </cell>
          <cell r="O3413" t="str">
            <v/>
          </cell>
          <cell r="P3413" t="str">
            <v/>
          </cell>
          <cell r="Q3413" t="str">
            <v/>
          </cell>
          <cell r="T3413" t="str">
            <v/>
          </cell>
          <cell r="U3413" t="str">
            <v/>
          </cell>
          <cell r="W3413" t="str">
            <v/>
          </cell>
          <cell r="X3413" t="str">
            <v/>
          </cell>
          <cell r="AB3413">
            <v>0</v>
          </cell>
          <cell r="AC3413">
            <v>0</v>
          </cell>
          <cell r="AD3413">
            <v>0</v>
          </cell>
          <cell r="AJ3413">
            <v>0</v>
          </cell>
          <cell r="AK3413">
            <v>0</v>
          </cell>
        </row>
        <row r="3414">
          <cell r="B3414" t="str">
            <v/>
          </cell>
          <cell r="H3414" t="str">
            <v/>
          </cell>
          <cell r="J3414" t="str">
            <v/>
          </cell>
          <cell r="N3414" t="str">
            <v/>
          </cell>
          <cell r="O3414" t="str">
            <v/>
          </cell>
          <cell r="P3414" t="str">
            <v/>
          </cell>
          <cell r="Q3414" t="str">
            <v/>
          </cell>
          <cell r="T3414" t="str">
            <v/>
          </cell>
          <cell r="U3414" t="str">
            <v/>
          </cell>
          <cell r="W3414" t="str">
            <v/>
          </cell>
          <cell r="X3414" t="str">
            <v/>
          </cell>
          <cell r="AB3414">
            <v>0</v>
          </cell>
          <cell r="AC3414">
            <v>0</v>
          </cell>
          <cell r="AD3414">
            <v>0</v>
          </cell>
          <cell r="AJ3414">
            <v>0</v>
          </cell>
          <cell r="AK3414">
            <v>0</v>
          </cell>
        </row>
        <row r="3415">
          <cell r="B3415" t="str">
            <v/>
          </cell>
          <cell r="H3415" t="str">
            <v/>
          </cell>
          <cell r="J3415" t="str">
            <v/>
          </cell>
          <cell r="N3415" t="str">
            <v/>
          </cell>
          <cell r="O3415" t="str">
            <v/>
          </cell>
          <cell r="P3415" t="str">
            <v/>
          </cell>
          <cell r="Q3415" t="str">
            <v/>
          </cell>
          <cell r="T3415" t="str">
            <v/>
          </cell>
          <cell r="U3415" t="str">
            <v/>
          </cell>
          <cell r="W3415" t="str">
            <v/>
          </cell>
          <cell r="X3415" t="str">
            <v/>
          </cell>
          <cell r="AB3415">
            <v>0</v>
          </cell>
          <cell r="AC3415">
            <v>0</v>
          </cell>
          <cell r="AD3415">
            <v>0</v>
          </cell>
          <cell r="AJ3415">
            <v>0</v>
          </cell>
          <cell r="AK3415">
            <v>0</v>
          </cell>
        </row>
        <row r="3416">
          <cell r="B3416" t="str">
            <v/>
          </cell>
          <cell r="H3416" t="str">
            <v/>
          </cell>
          <cell r="J3416" t="str">
            <v/>
          </cell>
          <cell r="N3416" t="str">
            <v/>
          </cell>
          <cell r="O3416" t="str">
            <v/>
          </cell>
          <cell r="P3416" t="str">
            <v/>
          </cell>
          <cell r="Q3416" t="str">
            <v/>
          </cell>
          <cell r="T3416" t="str">
            <v/>
          </cell>
          <cell r="U3416" t="str">
            <v/>
          </cell>
          <cell r="W3416" t="str">
            <v/>
          </cell>
          <cell r="X3416" t="str">
            <v/>
          </cell>
          <cell r="AB3416">
            <v>0</v>
          </cell>
          <cell r="AC3416">
            <v>0</v>
          </cell>
          <cell r="AD3416">
            <v>0</v>
          </cell>
          <cell r="AJ3416">
            <v>0</v>
          </cell>
          <cell r="AK3416">
            <v>0</v>
          </cell>
        </row>
        <row r="3417">
          <cell r="B3417" t="str">
            <v/>
          </cell>
          <cell r="H3417" t="str">
            <v/>
          </cell>
          <cell r="J3417" t="str">
            <v/>
          </cell>
          <cell r="N3417" t="str">
            <v/>
          </cell>
          <cell r="O3417" t="str">
            <v/>
          </cell>
          <cell r="P3417" t="str">
            <v/>
          </cell>
          <cell r="Q3417" t="str">
            <v/>
          </cell>
          <cell r="T3417" t="str">
            <v/>
          </cell>
          <cell r="U3417" t="str">
            <v/>
          </cell>
          <cell r="W3417" t="str">
            <v/>
          </cell>
          <cell r="X3417" t="str">
            <v/>
          </cell>
          <cell r="AB3417">
            <v>0</v>
          </cell>
          <cell r="AC3417">
            <v>0</v>
          </cell>
          <cell r="AD3417">
            <v>0</v>
          </cell>
          <cell r="AJ3417">
            <v>0</v>
          </cell>
          <cell r="AK3417">
            <v>0</v>
          </cell>
        </row>
        <row r="3418">
          <cell r="B3418" t="str">
            <v/>
          </cell>
          <cell r="H3418" t="str">
            <v/>
          </cell>
          <cell r="J3418" t="str">
            <v/>
          </cell>
          <cell r="N3418" t="str">
            <v/>
          </cell>
          <cell r="O3418" t="str">
            <v/>
          </cell>
          <cell r="P3418" t="str">
            <v/>
          </cell>
          <cell r="Q3418" t="str">
            <v/>
          </cell>
          <cell r="T3418" t="str">
            <v/>
          </cell>
          <cell r="U3418" t="str">
            <v/>
          </cell>
          <cell r="W3418" t="str">
            <v/>
          </cell>
          <cell r="X3418" t="str">
            <v/>
          </cell>
          <cell r="AB3418">
            <v>0</v>
          </cell>
          <cell r="AC3418">
            <v>0</v>
          </cell>
          <cell r="AD3418">
            <v>0</v>
          </cell>
          <cell r="AJ3418">
            <v>0</v>
          </cell>
          <cell r="AK3418">
            <v>0</v>
          </cell>
        </row>
        <row r="3419">
          <cell r="B3419" t="str">
            <v/>
          </cell>
          <cell r="H3419" t="str">
            <v/>
          </cell>
          <cell r="J3419" t="str">
            <v/>
          </cell>
          <cell r="N3419" t="str">
            <v/>
          </cell>
          <cell r="O3419" t="str">
            <v/>
          </cell>
          <cell r="P3419" t="str">
            <v/>
          </cell>
          <cell r="Q3419" t="str">
            <v/>
          </cell>
          <cell r="T3419" t="str">
            <v/>
          </cell>
          <cell r="U3419" t="str">
            <v/>
          </cell>
          <cell r="W3419" t="str">
            <v/>
          </cell>
          <cell r="X3419" t="str">
            <v/>
          </cell>
          <cell r="AB3419">
            <v>0</v>
          </cell>
          <cell r="AC3419">
            <v>0</v>
          </cell>
          <cell r="AD3419">
            <v>0</v>
          </cell>
          <cell r="AJ3419">
            <v>0</v>
          </cell>
          <cell r="AK3419">
            <v>0</v>
          </cell>
        </row>
        <row r="3420">
          <cell r="B3420" t="str">
            <v/>
          </cell>
          <cell r="H3420" t="str">
            <v/>
          </cell>
          <cell r="J3420" t="str">
            <v/>
          </cell>
          <cell r="N3420" t="str">
            <v/>
          </cell>
          <cell r="O3420" t="str">
            <v/>
          </cell>
          <cell r="P3420" t="str">
            <v/>
          </cell>
          <cell r="Q3420" t="str">
            <v/>
          </cell>
          <cell r="T3420" t="str">
            <v/>
          </cell>
          <cell r="U3420" t="str">
            <v/>
          </cell>
          <cell r="W3420" t="str">
            <v/>
          </cell>
          <cell r="X3420" t="str">
            <v/>
          </cell>
          <cell r="AB3420">
            <v>0</v>
          </cell>
          <cell r="AC3420">
            <v>0</v>
          </cell>
          <cell r="AD3420">
            <v>0</v>
          </cell>
          <cell r="AJ3420">
            <v>0</v>
          </cell>
          <cell r="AK3420">
            <v>0</v>
          </cell>
        </row>
        <row r="3421">
          <cell r="B3421" t="str">
            <v/>
          </cell>
          <cell r="H3421" t="str">
            <v/>
          </cell>
          <cell r="J3421" t="str">
            <v/>
          </cell>
          <cell r="N3421" t="str">
            <v/>
          </cell>
          <cell r="O3421" t="str">
            <v/>
          </cell>
          <cell r="P3421" t="str">
            <v/>
          </cell>
          <cell r="Q3421" t="str">
            <v/>
          </cell>
          <cell r="T3421" t="str">
            <v/>
          </cell>
          <cell r="U3421" t="str">
            <v/>
          </cell>
          <cell r="W3421" t="str">
            <v/>
          </cell>
          <cell r="X3421" t="str">
            <v/>
          </cell>
          <cell r="AB3421">
            <v>0</v>
          </cell>
          <cell r="AC3421">
            <v>0</v>
          </cell>
          <cell r="AD3421">
            <v>0</v>
          </cell>
          <cell r="AJ3421">
            <v>0</v>
          </cell>
          <cell r="AK3421">
            <v>0</v>
          </cell>
        </row>
        <row r="3422">
          <cell r="B3422" t="str">
            <v/>
          </cell>
          <cell r="H3422" t="str">
            <v/>
          </cell>
          <cell r="J3422" t="str">
            <v/>
          </cell>
          <cell r="N3422" t="str">
            <v/>
          </cell>
          <cell r="O3422" t="str">
            <v/>
          </cell>
          <cell r="P3422" t="str">
            <v/>
          </cell>
          <cell r="Q3422" t="str">
            <v/>
          </cell>
          <cell r="T3422" t="str">
            <v/>
          </cell>
          <cell r="U3422" t="str">
            <v/>
          </cell>
          <cell r="W3422" t="str">
            <v/>
          </cell>
          <cell r="X3422" t="str">
            <v/>
          </cell>
          <cell r="AB3422">
            <v>0</v>
          </cell>
          <cell r="AC3422">
            <v>0</v>
          </cell>
          <cell r="AD3422">
            <v>0</v>
          </cell>
          <cell r="AJ3422">
            <v>0</v>
          </cell>
          <cell r="AK3422">
            <v>0</v>
          </cell>
        </row>
        <row r="3423">
          <cell r="B3423" t="str">
            <v/>
          </cell>
          <cell r="H3423" t="str">
            <v/>
          </cell>
          <cell r="J3423" t="str">
            <v/>
          </cell>
          <cell r="N3423" t="str">
            <v/>
          </cell>
          <cell r="O3423" t="str">
            <v/>
          </cell>
          <cell r="P3423" t="str">
            <v/>
          </cell>
          <cell r="Q3423" t="str">
            <v/>
          </cell>
          <cell r="T3423" t="str">
            <v/>
          </cell>
          <cell r="U3423" t="str">
            <v/>
          </cell>
          <cell r="W3423" t="str">
            <v/>
          </cell>
          <cell r="X3423" t="str">
            <v/>
          </cell>
          <cell r="AB3423">
            <v>0</v>
          </cell>
          <cell r="AC3423">
            <v>0</v>
          </cell>
          <cell r="AD3423">
            <v>0</v>
          </cell>
          <cell r="AJ3423">
            <v>0</v>
          </cell>
          <cell r="AK3423">
            <v>0</v>
          </cell>
        </row>
        <row r="3424">
          <cell r="B3424" t="str">
            <v/>
          </cell>
          <cell r="H3424" t="str">
            <v/>
          </cell>
          <cell r="J3424" t="str">
            <v/>
          </cell>
          <cell r="N3424" t="str">
            <v/>
          </cell>
          <cell r="O3424" t="str">
            <v/>
          </cell>
          <cell r="P3424" t="str">
            <v/>
          </cell>
          <cell r="Q3424" t="str">
            <v/>
          </cell>
          <cell r="T3424" t="str">
            <v/>
          </cell>
          <cell r="U3424" t="str">
            <v/>
          </cell>
          <cell r="W3424" t="str">
            <v/>
          </cell>
          <cell r="X3424" t="str">
            <v/>
          </cell>
          <cell r="AB3424">
            <v>0</v>
          </cell>
          <cell r="AC3424">
            <v>0</v>
          </cell>
          <cell r="AD3424">
            <v>0</v>
          </cell>
          <cell r="AJ3424">
            <v>0</v>
          </cell>
          <cell r="AK3424">
            <v>0</v>
          </cell>
        </row>
        <row r="3425">
          <cell r="B3425" t="str">
            <v/>
          </cell>
          <cell r="H3425" t="str">
            <v/>
          </cell>
          <cell r="J3425" t="str">
            <v/>
          </cell>
          <cell r="N3425" t="str">
            <v/>
          </cell>
          <cell r="O3425" t="str">
            <v/>
          </cell>
          <cell r="P3425" t="str">
            <v/>
          </cell>
          <cell r="Q3425" t="str">
            <v/>
          </cell>
          <cell r="T3425" t="str">
            <v/>
          </cell>
          <cell r="U3425" t="str">
            <v/>
          </cell>
          <cell r="W3425" t="str">
            <v/>
          </cell>
          <cell r="X3425" t="str">
            <v/>
          </cell>
          <cell r="AB3425">
            <v>0</v>
          </cell>
          <cell r="AC3425">
            <v>0</v>
          </cell>
          <cell r="AD3425">
            <v>0</v>
          </cell>
          <cell r="AJ3425">
            <v>0</v>
          </cell>
          <cell r="AK3425">
            <v>0</v>
          </cell>
        </row>
        <row r="3426">
          <cell r="B3426" t="str">
            <v/>
          </cell>
          <cell r="H3426" t="str">
            <v/>
          </cell>
          <cell r="J3426" t="str">
            <v/>
          </cell>
          <cell r="N3426" t="str">
            <v/>
          </cell>
          <cell r="O3426" t="str">
            <v/>
          </cell>
          <cell r="P3426" t="str">
            <v/>
          </cell>
          <cell r="Q3426" t="str">
            <v/>
          </cell>
          <cell r="T3426" t="str">
            <v/>
          </cell>
          <cell r="U3426" t="str">
            <v/>
          </cell>
          <cell r="W3426" t="str">
            <v/>
          </cell>
          <cell r="X3426" t="str">
            <v/>
          </cell>
          <cell r="AB3426">
            <v>0</v>
          </cell>
          <cell r="AC3426">
            <v>0</v>
          </cell>
          <cell r="AD3426">
            <v>0</v>
          </cell>
          <cell r="AJ3426">
            <v>0</v>
          </cell>
          <cell r="AK3426">
            <v>0</v>
          </cell>
        </row>
        <row r="3427">
          <cell r="B3427" t="str">
            <v/>
          </cell>
          <cell r="H3427" t="str">
            <v/>
          </cell>
          <cell r="J3427" t="str">
            <v/>
          </cell>
          <cell r="N3427" t="str">
            <v/>
          </cell>
          <cell r="O3427" t="str">
            <v/>
          </cell>
          <cell r="P3427" t="str">
            <v/>
          </cell>
          <cell r="Q3427" t="str">
            <v/>
          </cell>
          <cell r="T3427" t="str">
            <v/>
          </cell>
          <cell r="U3427" t="str">
            <v/>
          </cell>
          <cell r="W3427" t="str">
            <v/>
          </cell>
          <cell r="X3427" t="str">
            <v/>
          </cell>
          <cell r="AB3427">
            <v>0</v>
          </cell>
          <cell r="AC3427">
            <v>0</v>
          </cell>
          <cell r="AD3427">
            <v>0</v>
          </cell>
          <cell r="AJ3427">
            <v>0</v>
          </cell>
          <cell r="AK3427">
            <v>0</v>
          </cell>
        </row>
        <row r="3428">
          <cell r="B3428" t="str">
            <v/>
          </cell>
          <cell r="H3428" t="str">
            <v/>
          </cell>
          <cell r="J3428" t="str">
            <v/>
          </cell>
          <cell r="N3428" t="str">
            <v/>
          </cell>
          <cell r="O3428" t="str">
            <v/>
          </cell>
          <cell r="P3428" t="str">
            <v/>
          </cell>
          <cell r="Q3428" t="str">
            <v/>
          </cell>
          <cell r="T3428" t="str">
            <v/>
          </cell>
          <cell r="U3428" t="str">
            <v/>
          </cell>
          <cell r="W3428" t="str">
            <v/>
          </cell>
          <cell r="X3428" t="str">
            <v/>
          </cell>
          <cell r="AB3428">
            <v>0</v>
          </cell>
          <cell r="AC3428">
            <v>0</v>
          </cell>
          <cell r="AD3428">
            <v>0</v>
          </cell>
          <cell r="AJ3428">
            <v>0</v>
          </cell>
          <cell r="AK3428">
            <v>0</v>
          </cell>
        </row>
        <row r="3429">
          <cell r="B3429" t="str">
            <v/>
          </cell>
          <cell r="H3429" t="str">
            <v/>
          </cell>
          <cell r="J3429" t="str">
            <v/>
          </cell>
          <cell r="N3429" t="str">
            <v/>
          </cell>
          <cell r="O3429" t="str">
            <v/>
          </cell>
          <cell r="P3429" t="str">
            <v/>
          </cell>
          <cell r="Q3429" t="str">
            <v/>
          </cell>
          <cell r="T3429" t="str">
            <v/>
          </cell>
          <cell r="U3429" t="str">
            <v/>
          </cell>
          <cell r="W3429" t="str">
            <v/>
          </cell>
          <cell r="X3429" t="str">
            <v/>
          </cell>
          <cell r="AB3429">
            <v>0</v>
          </cell>
          <cell r="AC3429">
            <v>0</v>
          </cell>
          <cell r="AD3429">
            <v>0</v>
          </cell>
          <cell r="AJ3429">
            <v>0</v>
          </cell>
          <cell r="AK3429">
            <v>0</v>
          </cell>
        </row>
        <row r="3430">
          <cell r="B3430" t="str">
            <v/>
          </cell>
          <cell r="H3430" t="str">
            <v/>
          </cell>
          <cell r="J3430" t="str">
            <v/>
          </cell>
          <cell r="N3430" t="str">
            <v/>
          </cell>
          <cell r="O3430" t="str">
            <v/>
          </cell>
          <cell r="P3430" t="str">
            <v/>
          </cell>
          <cell r="Q3430" t="str">
            <v/>
          </cell>
          <cell r="T3430" t="str">
            <v/>
          </cell>
          <cell r="U3430" t="str">
            <v/>
          </cell>
          <cell r="W3430" t="str">
            <v/>
          </cell>
          <cell r="X3430" t="str">
            <v/>
          </cell>
          <cell r="AB3430">
            <v>0</v>
          </cell>
          <cell r="AC3430">
            <v>0</v>
          </cell>
          <cell r="AD3430">
            <v>0</v>
          </cell>
          <cell r="AJ3430">
            <v>0</v>
          </cell>
          <cell r="AK3430">
            <v>0</v>
          </cell>
        </row>
        <row r="3431">
          <cell r="B3431" t="str">
            <v/>
          </cell>
          <cell r="H3431" t="str">
            <v/>
          </cell>
          <cell r="J3431" t="str">
            <v/>
          </cell>
          <cell r="N3431" t="str">
            <v/>
          </cell>
          <cell r="O3431" t="str">
            <v/>
          </cell>
          <cell r="P3431" t="str">
            <v/>
          </cell>
          <cell r="Q3431" t="str">
            <v/>
          </cell>
          <cell r="T3431" t="str">
            <v/>
          </cell>
          <cell r="U3431" t="str">
            <v/>
          </cell>
          <cell r="W3431" t="str">
            <v/>
          </cell>
          <cell r="X3431" t="str">
            <v/>
          </cell>
          <cell r="AB3431">
            <v>0</v>
          </cell>
          <cell r="AC3431">
            <v>0</v>
          </cell>
          <cell r="AD3431">
            <v>0</v>
          </cell>
          <cell r="AJ3431">
            <v>0</v>
          </cell>
          <cell r="AK3431">
            <v>0</v>
          </cell>
        </row>
        <row r="3432">
          <cell r="B3432" t="str">
            <v/>
          </cell>
          <cell r="H3432" t="str">
            <v/>
          </cell>
          <cell r="J3432" t="str">
            <v/>
          </cell>
          <cell r="N3432" t="str">
            <v/>
          </cell>
          <cell r="O3432" t="str">
            <v/>
          </cell>
          <cell r="P3432" t="str">
            <v/>
          </cell>
          <cell r="Q3432" t="str">
            <v/>
          </cell>
          <cell r="T3432" t="str">
            <v/>
          </cell>
          <cell r="U3432" t="str">
            <v/>
          </cell>
          <cell r="W3432" t="str">
            <v/>
          </cell>
          <cell r="X3432" t="str">
            <v/>
          </cell>
          <cell r="AB3432">
            <v>0</v>
          </cell>
          <cell r="AC3432">
            <v>0</v>
          </cell>
          <cell r="AD3432">
            <v>0</v>
          </cell>
          <cell r="AJ3432">
            <v>0</v>
          </cell>
          <cell r="AK3432">
            <v>0</v>
          </cell>
        </row>
        <row r="3433">
          <cell r="B3433" t="str">
            <v/>
          </cell>
          <cell r="H3433" t="str">
            <v/>
          </cell>
          <cell r="J3433" t="str">
            <v/>
          </cell>
          <cell r="N3433" t="str">
            <v/>
          </cell>
          <cell r="O3433" t="str">
            <v/>
          </cell>
          <cell r="P3433" t="str">
            <v/>
          </cell>
          <cell r="Q3433" t="str">
            <v/>
          </cell>
          <cell r="T3433" t="str">
            <v/>
          </cell>
          <cell r="U3433" t="str">
            <v/>
          </cell>
          <cell r="W3433" t="str">
            <v/>
          </cell>
          <cell r="X3433" t="str">
            <v/>
          </cell>
          <cell r="AB3433">
            <v>0</v>
          </cell>
          <cell r="AC3433">
            <v>0</v>
          </cell>
          <cell r="AD3433">
            <v>0</v>
          </cell>
          <cell r="AJ3433">
            <v>0</v>
          </cell>
          <cell r="AK3433">
            <v>0</v>
          </cell>
        </row>
        <row r="3434">
          <cell r="B3434" t="str">
            <v/>
          </cell>
          <cell r="H3434" t="str">
            <v/>
          </cell>
          <cell r="J3434" t="str">
            <v/>
          </cell>
          <cell r="N3434" t="str">
            <v/>
          </cell>
          <cell r="O3434" t="str">
            <v/>
          </cell>
          <cell r="P3434" t="str">
            <v/>
          </cell>
          <cell r="Q3434" t="str">
            <v/>
          </cell>
          <cell r="T3434" t="str">
            <v/>
          </cell>
          <cell r="U3434" t="str">
            <v/>
          </cell>
          <cell r="W3434" t="str">
            <v/>
          </cell>
          <cell r="X3434" t="str">
            <v/>
          </cell>
          <cell r="AB3434">
            <v>0</v>
          </cell>
          <cell r="AC3434">
            <v>0</v>
          </cell>
          <cell r="AD3434">
            <v>0</v>
          </cell>
          <cell r="AJ3434">
            <v>0</v>
          </cell>
          <cell r="AK3434">
            <v>0</v>
          </cell>
        </row>
        <row r="3435">
          <cell r="B3435" t="str">
            <v/>
          </cell>
          <cell r="H3435" t="str">
            <v/>
          </cell>
          <cell r="J3435" t="str">
            <v/>
          </cell>
          <cell r="N3435" t="str">
            <v/>
          </cell>
          <cell r="O3435" t="str">
            <v/>
          </cell>
          <cell r="P3435" t="str">
            <v/>
          </cell>
          <cell r="Q3435" t="str">
            <v/>
          </cell>
          <cell r="T3435" t="str">
            <v/>
          </cell>
          <cell r="U3435" t="str">
            <v/>
          </cell>
          <cell r="W3435" t="str">
            <v/>
          </cell>
          <cell r="X3435" t="str">
            <v/>
          </cell>
          <cell r="AB3435">
            <v>0</v>
          </cell>
          <cell r="AC3435">
            <v>0</v>
          </cell>
          <cell r="AD3435">
            <v>0</v>
          </cell>
          <cell r="AJ3435">
            <v>0</v>
          </cell>
          <cell r="AK3435">
            <v>0</v>
          </cell>
        </row>
        <row r="3436">
          <cell r="B3436" t="str">
            <v/>
          </cell>
          <cell r="H3436" t="str">
            <v/>
          </cell>
          <cell r="J3436" t="str">
            <v/>
          </cell>
          <cell r="N3436" t="str">
            <v/>
          </cell>
          <cell r="O3436" t="str">
            <v/>
          </cell>
          <cell r="P3436" t="str">
            <v/>
          </cell>
          <cell r="Q3436" t="str">
            <v/>
          </cell>
          <cell r="T3436" t="str">
            <v/>
          </cell>
          <cell r="U3436" t="str">
            <v/>
          </cell>
          <cell r="W3436" t="str">
            <v/>
          </cell>
          <cell r="X3436" t="str">
            <v/>
          </cell>
          <cell r="AB3436">
            <v>0</v>
          </cell>
          <cell r="AC3436">
            <v>0</v>
          </cell>
          <cell r="AD3436">
            <v>0</v>
          </cell>
          <cell r="AJ3436">
            <v>0</v>
          </cell>
          <cell r="AK3436">
            <v>0</v>
          </cell>
        </row>
        <row r="3437">
          <cell r="B3437" t="str">
            <v/>
          </cell>
          <cell r="H3437" t="str">
            <v/>
          </cell>
          <cell r="J3437" t="str">
            <v/>
          </cell>
          <cell r="N3437" t="str">
            <v/>
          </cell>
          <cell r="O3437" t="str">
            <v/>
          </cell>
          <cell r="P3437" t="str">
            <v/>
          </cell>
          <cell r="Q3437" t="str">
            <v/>
          </cell>
          <cell r="T3437" t="str">
            <v/>
          </cell>
          <cell r="U3437" t="str">
            <v/>
          </cell>
          <cell r="W3437" t="str">
            <v/>
          </cell>
          <cell r="X3437" t="str">
            <v/>
          </cell>
          <cell r="AB3437">
            <v>0</v>
          </cell>
          <cell r="AC3437">
            <v>0</v>
          </cell>
          <cell r="AD3437">
            <v>0</v>
          </cell>
          <cell r="AJ3437">
            <v>0</v>
          </cell>
          <cell r="AK3437">
            <v>0</v>
          </cell>
        </row>
        <row r="3438">
          <cell r="B3438" t="str">
            <v/>
          </cell>
          <cell r="H3438" t="str">
            <v/>
          </cell>
          <cell r="J3438" t="str">
            <v/>
          </cell>
          <cell r="N3438" t="str">
            <v/>
          </cell>
          <cell r="O3438" t="str">
            <v/>
          </cell>
          <cell r="P3438" t="str">
            <v/>
          </cell>
          <cell r="Q3438" t="str">
            <v/>
          </cell>
          <cell r="T3438" t="str">
            <v/>
          </cell>
          <cell r="U3438" t="str">
            <v/>
          </cell>
          <cell r="W3438" t="str">
            <v/>
          </cell>
          <cell r="X3438" t="str">
            <v/>
          </cell>
          <cell r="AB3438">
            <v>0</v>
          </cell>
          <cell r="AC3438">
            <v>0</v>
          </cell>
          <cell r="AD3438">
            <v>0</v>
          </cell>
          <cell r="AJ3438">
            <v>0</v>
          </cell>
          <cell r="AK3438">
            <v>0</v>
          </cell>
        </row>
        <row r="3439">
          <cell r="B3439" t="str">
            <v/>
          </cell>
          <cell r="H3439" t="str">
            <v/>
          </cell>
          <cell r="J3439" t="str">
            <v/>
          </cell>
          <cell r="N3439" t="str">
            <v/>
          </cell>
          <cell r="O3439" t="str">
            <v/>
          </cell>
          <cell r="P3439" t="str">
            <v/>
          </cell>
          <cell r="Q3439" t="str">
            <v/>
          </cell>
          <cell r="T3439" t="str">
            <v/>
          </cell>
          <cell r="U3439" t="str">
            <v/>
          </cell>
          <cell r="W3439" t="str">
            <v/>
          </cell>
          <cell r="X3439" t="str">
            <v/>
          </cell>
          <cell r="AB3439">
            <v>0</v>
          </cell>
          <cell r="AC3439">
            <v>0</v>
          </cell>
          <cell r="AD3439">
            <v>0</v>
          </cell>
          <cell r="AJ3439">
            <v>0</v>
          </cell>
          <cell r="AK3439">
            <v>0</v>
          </cell>
        </row>
        <row r="3440">
          <cell r="B3440" t="str">
            <v/>
          </cell>
          <cell r="H3440" t="str">
            <v/>
          </cell>
          <cell r="J3440" t="str">
            <v/>
          </cell>
          <cell r="N3440" t="str">
            <v/>
          </cell>
          <cell r="O3440" t="str">
            <v/>
          </cell>
          <cell r="P3440" t="str">
            <v/>
          </cell>
          <cell r="Q3440" t="str">
            <v/>
          </cell>
          <cell r="T3440" t="str">
            <v/>
          </cell>
          <cell r="U3440" t="str">
            <v/>
          </cell>
          <cell r="W3440" t="str">
            <v/>
          </cell>
          <cell r="X3440" t="str">
            <v/>
          </cell>
          <cell r="AB3440">
            <v>0</v>
          </cell>
          <cell r="AC3440">
            <v>0</v>
          </cell>
          <cell r="AD3440">
            <v>0</v>
          </cell>
          <cell r="AJ3440">
            <v>0</v>
          </cell>
          <cell r="AK3440">
            <v>0</v>
          </cell>
        </row>
        <row r="3441">
          <cell r="B3441" t="str">
            <v/>
          </cell>
          <cell r="H3441" t="str">
            <v/>
          </cell>
          <cell r="J3441" t="str">
            <v/>
          </cell>
          <cell r="N3441" t="str">
            <v/>
          </cell>
          <cell r="O3441" t="str">
            <v/>
          </cell>
          <cell r="P3441" t="str">
            <v/>
          </cell>
          <cell r="Q3441" t="str">
            <v/>
          </cell>
          <cell r="T3441" t="str">
            <v/>
          </cell>
          <cell r="U3441" t="str">
            <v/>
          </cell>
          <cell r="W3441" t="str">
            <v/>
          </cell>
          <cell r="X3441" t="str">
            <v/>
          </cell>
          <cell r="AB3441">
            <v>0</v>
          </cell>
          <cell r="AC3441">
            <v>0</v>
          </cell>
          <cell r="AD3441">
            <v>0</v>
          </cell>
          <cell r="AJ3441">
            <v>0</v>
          </cell>
          <cell r="AK3441">
            <v>0</v>
          </cell>
        </row>
        <row r="3442">
          <cell r="B3442" t="str">
            <v/>
          </cell>
          <cell r="H3442" t="str">
            <v/>
          </cell>
          <cell r="J3442" t="str">
            <v/>
          </cell>
          <cell r="N3442" t="str">
            <v/>
          </cell>
          <cell r="O3442" t="str">
            <v/>
          </cell>
          <cell r="P3442" t="str">
            <v/>
          </cell>
          <cell r="Q3442" t="str">
            <v/>
          </cell>
          <cell r="T3442" t="str">
            <v/>
          </cell>
          <cell r="U3442" t="str">
            <v/>
          </cell>
          <cell r="W3442" t="str">
            <v/>
          </cell>
          <cell r="X3442" t="str">
            <v/>
          </cell>
          <cell r="AB3442">
            <v>0</v>
          </cell>
          <cell r="AC3442">
            <v>0</v>
          </cell>
          <cell r="AD3442">
            <v>0</v>
          </cell>
          <cell r="AJ3442">
            <v>0</v>
          </cell>
          <cell r="AK3442">
            <v>0</v>
          </cell>
        </row>
        <row r="3443">
          <cell r="B3443" t="str">
            <v/>
          </cell>
          <cell r="H3443" t="str">
            <v/>
          </cell>
          <cell r="J3443" t="str">
            <v/>
          </cell>
          <cell r="N3443" t="str">
            <v/>
          </cell>
          <cell r="O3443" t="str">
            <v/>
          </cell>
          <cell r="P3443" t="str">
            <v/>
          </cell>
          <cell r="Q3443" t="str">
            <v/>
          </cell>
          <cell r="T3443" t="str">
            <v/>
          </cell>
          <cell r="U3443" t="str">
            <v/>
          </cell>
          <cell r="W3443" t="str">
            <v/>
          </cell>
          <cell r="X3443" t="str">
            <v/>
          </cell>
          <cell r="AB3443">
            <v>0</v>
          </cell>
          <cell r="AC3443">
            <v>0</v>
          </cell>
          <cell r="AD3443">
            <v>0</v>
          </cell>
          <cell r="AJ3443">
            <v>0</v>
          </cell>
          <cell r="AK3443">
            <v>0</v>
          </cell>
        </row>
        <row r="3444">
          <cell r="B3444" t="str">
            <v/>
          </cell>
          <cell r="H3444" t="str">
            <v/>
          </cell>
          <cell r="J3444" t="str">
            <v/>
          </cell>
          <cell r="N3444" t="str">
            <v/>
          </cell>
          <cell r="O3444" t="str">
            <v/>
          </cell>
          <cell r="P3444" t="str">
            <v/>
          </cell>
          <cell r="Q3444" t="str">
            <v/>
          </cell>
          <cell r="T3444" t="str">
            <v/>
          </cell>
          <cell r="U3444" t="str">
            <v/>
          </cell>
          <cell r="W3444" t="str">
            <v/>
          </cell>
          <cell r="X3444" t="str">
            <v/>
          </cell>
          <cell r="AB3444">
            <v>0</v>
          </cell>
          <cell r="AC3444">
            <v>0</v>
          </cell>
          <cell r="AD3444">
            <v>0</v>
          </cell>
          <cell r="AJ3444">
            <v>0</v>
          </cell>
          <cell r="AK3444">
            <v>0</v>
          </cell>
        </row>
        <row r="3445">
          <cell r="B3445" t="str">
            <v/>
          </cell>
          <cell r="H3445" t="str">
            <v/>
          </cell>
          <cell r="J3445" t="str">
            <v/>
          </cell>
          <cell r="N3445" t="str">
            <v/>
          </cell>
          <cell r="O3445" t="str">
            <v/>
          </cell>
          <cell r="P3445" t="str">
            <v/>
          </cell>
          <cell r="Q3445" t="str">
            <v/>
          </cell>
          <cell r="T3445" t="str">
            <v/>
          </cell>
          <cell r="U3445" t="str">
            <v/>
          </cell>
          <cell r="W3445" t="str">
            <v/>
          </cell>
          <cell r="X3445" t="str">
            <v/>
          </cell>
          <cell r="AB3445">
            <v>0</v>
          </cell>
          <cell r="AC3445">
            <v>0</v>
          </cell>
          <cell r="AD3445">
            <v>0</v>
          </cell>
          <cell r="AJ3445">
            <v>0</v>
          </cell>
          <cell r="AK3445">
            <v>0</v>
          </cell>
        </row>
        <row r="3446">
          <cell r="B3446" t="str">
            <v/>
          </cell>
          <cell r="H3446" t="str">
            <v/>
          </cell>
          <cell r="J3446" t="str">
            <v/>
          </cell>
          <cell r="N3446" t="str">
            <v/>
          </cell>
          <cell r="O3446" t="str">
            <v/>
          </cell>
          <cell r="P3446" t="str">
            <v/>
          </cell>
          <cell r="Q3446" t="str">
            <v/>
          </cell>
          <cell r="T3446" t="str">
            <v/>
          </cell>
          <cell r="U3446" t="str">
            <v/>
          </cell>
          <cell r="W3446" t="str">
            <v/>
          </cell>
          <cell r="X3446" t="str">
            <v/>
          </cell>
          <cell r="AB3446">
            <v>0</v>
          </cell>
          <cell r="AC3446">
            <v>0</v>
          </cell>
          <cell r="AD3446">
            <v>0</v>
          </cell>
          <cell r="AJ3446">
            <v>0</v>
          </cell>
          <cell r="AK3446">
            <v>0</v>
          </cell>
        </row>
        <row r="3447">
          <cell r="B3447" t="str">
            <v/>
          </cell>
          <cell r="H3447" t="str">
            <v/>
          </cell>
          <cell r="J3447" t="str">
            <v/>
          </cell>
          <cell r="N3447" t="str">
            <v/>
          </cell>
          <cell r="O3447" t="str">
            <v/>
          </cell>
          <cell r="P3447" t="str">
            <v/>
          </cell>
          <cell r="Q3447" t="str">
            <v/>
          </cell>
          <cell r="T3447" t="str">
            <v/>
          </cell>
          <cell r="U3447" t="str">
            <v/>
          </cell>
          <cell r="W3447" t="str">
            <v/>
          </cell>
          <cell r="X3447" t="str">
            <v/>
          </cell>
          <cell r="AB3447">
            <v>0</v>
          </cell>
          <cell r="AC3447">
            <v>0</v>
          </cell>
          <cell r="AD3447">
            <v>0</v>
          </cell>
          <cell r="AJ3447">
            <v>0</v>
          </cell>
          <cell r="AK3447">
            <v>0</v>
          </cell>
        </row>
        <row r="3448">
          <cell r="B3448" t="str">
            <v/>
          </cell>
          <cell r="H3448" t="str">
            <v/>
          </cell>
          <cell r="J3448" t="str">
            <v/>
          </cell>
          <cell r="N3448" t="str">
            <v/>
          </cell>
          <cell r="O3448" t="str">
            <v/>
          </cell>
          <cell r="P3448" t="str">
            <v/>
          </cell>
          <cell r="Q3448" t="str">
            <v/>
          </cell>
          <cell r="T3448" t="str">
            <v/>
          </cell>
          <cell r="U3448" t="str">
            <v/>
          </cell>
          <cell r="W3448" t="str">
            <v/>
          </cell>
          <cell r="X3448" t="str">
            <v/>
          </cell>
          <cell r="AB3448">
            <v>0</v>
          </cell>
          <cell r="AC3448">
            <v>0</v>
          </cell>
          <cell r="AD3448">
            <v>0</v>
          </cell>
          <cell r="AJ3448">
            <v>0</v>
          </cell>
          <cell r="AK3448">
            <v>0</v>
          </cell>
        </row>
        <row r="3449">
          <cell r="B3449" t="str">
            <v/>
          </cell>
          <cell r="H3449" t="str">
            <v/>
          </cell>
          <cell r="J3449" t="str">
            <v/>
          </cell>
          <cell r="N3449" t="str">
            <v/>
          </cell>
          <cell r="O3449" t="str">
            <v/>
          </cell>
          <cell r="P3449" t="str">
            <v/>
          </cell>
          <cell r="Q3449" t="str">
            <v/>
          </cell>
          <cell r="T3449" t="str">
            <v/>
          </cell>
          <cell r="U3449" t="str">
            <v/>
          </cell>
          <cell r="W3449" t="str">
            <v/>
          </cell>
          <cell r="X3449" t="str">
            <v/>
          </cell>
          <cell r="AB3449">
            <v>0</v>
          </cell>
          <cell r="AC3449">
            <v>0</v>
          </cell>
          <cell r="AD3449">
            <v>0</v>
          </cell>
          <cell r="AJ3449">
            <v>0</v>
          </cell>
          <cell r="AK3449">
            <v>0</v>
          </cell>
        </row>
        <row r="3450">
          <cell r="B3450" t="str">
            <v/>
          </cell>
          <cell r="H3450" t="str">
            <v/>
          </cell>
          <cell r="J3450" t="str">
            <v/>
          </cell>
          <cell r="N3450" t="str">
            <v/>
          </cell>
          <cell r="O3450" t="str">
            <v/>
          </cell>
          <cell r="P3450" t="str">
            <v/>
          </cell>
          <cell r="Q3450" t="str">
            <v/>
          </cell>
          <cell r="T3450" t="str">
            <v/>
          </cell>
          <cell r="U3450" t="str">
            <v/>
          </cell>
          <cell r="W3450" t="str">
            <v/>
          </cell>
          <cell r="X3450" t="str">
            <v/>
          </cell>
          <cell r="AB3450">
            <v>0</v>
          </cell>
          <cell r="AC3450">
            <v>0</v>
          </cell>
          <cell r="AD3450">
            <v>0</v>
          </cell>
          <cell r="AJ3450">
            <v>0</v>
          </cell>
          <cell r="AK3450">
            <v>0</v>
          </cell>
        </row>
        <row r="3451">
          <cell r="B3451" t="str">
            <v/>
          </cell>
          <cell r="H3451" t="str">
            <v/>
          </cell>
          <cell r="J3451" t="str">
            <v/>
          </cell>
          <cell r="N3451" t="str">
            <v/>
          </cell>
          <cell r="O3451" t="str">
            <v/>
          </cell>
          <cell r="P3451" t="str">
            <v/>
          </cell>
          <cell r="Q3451" t="str">
            <v/>
          </cell>
          <cell r="T3451" t="str">
            <v/>
          </cell>
          <cell r="U3451" t="str">
            <v/>
          </cell>
          <cell r="W3451" t="str">
            <v/>
          </cell>
          <cell r="X3451" t="str">
            <v/>
          </cell>
          <cell r="AB3451">
            <v>0</v>
          </cell>
          <cell r="AC3451">
            <v>0</v>
          </cell>
          <cell r="AD3451">
            <v>0</v>
          </cell>
          <cell r="AJ3451">
            <v>0</v>
          </cell>
          <cell r="AK3451">
            <v>0</v>
          </cell>
        </row>
        <row r="3452">
          <cell r="B3452" t="str">
            <v/>
          </cell>
          <cell r="H3452" t="str">
            <v/>
          </cell>
          <cell r="J3452" t="str">
            <v/>
          </cell>
          <cell r="N3452" t="str">
            <v/>
          </cell>
          <cell r="O3452" t="str">
            <v/>
          </cell>
          <cell r="P3452" t="str">
            <v/>
          </cell>
          <cell r="Q3452" t="str">
            <v/>
          </cell>
          <cell r="T3452" t="str">
            <v/>
          </cell>
          <cell r="U3452" t="str">
            <v/>
          </cell>
          <cell r="W3452" t="str">
            <v/>
          </cell>
          <cell r="X3452" t="str">
            <v/>
          </cell>
          <cell r="AB3452">
            <v>0</v>
          </cell>
          <cell r="AC3452">
            <v>0</v>
          </cell>
          <cell r="AD3452">
            <v>0</v>
          </cell>
          <cell r="AJ3452">
            <v>0</v>
          </cell>
          <cell r="AK3452">
            <v>0</v>
          </cell>
        </row>
        <row r="3453">
          <cell r="B3453" t="str">
            <v/>
          </cell>
          <cell r="H3453" t="str">
            <v/>
          </cell>
          <cell r="J3453" t="str">
            <v/>
          </cell>
          <cell r="N3453" t="str">
            <v/>
          </cell>
          <cell r="O3453" t="str">
            <v/>
          </cell>
          <cell r="P3453" t="str">
            <v/>
          </cell>
          <cell r="Q3453" t="str">
            <v/>
          </cell>
          <cell r="T3453" t="str">
            <v/>
          </cell>
          <cell r="U3453" t="str">
            <v/>
          </cell>
          <cell r="W3453" t="str">
            <v/>
          </cell>
          <cell r="X3453" t="str">
            <v/>
          </cell>
          <cell r="AB3453">
            <v>0</v>
          </cell>
          <cell r="AC3453">
            <v>0</v>
          </cell>
          <cell r="AD3453">
            <v>0</v>
          </cell>
          <cell r="AJ3453">
            <v>0</v>
          </cell>
          <cell r="AK3453">
            <v>0</v>
          </cell>
        </row>
        <row r="3454">
          <cell r="B3454" t="str">
            <v/>
          </cell>
          <cell r="H3454" t="str">
            <v/>
          </cell>
          <cell r="J3454" t="str">
            <v/>
          </cell>
          <cell r="N3454" t="str">
            <v/>
          </cell>
          <cell r="O3454" t="str">
            <v/>
          </cell>
          <cell r="P3454" t="str">
            <v/>
          </cell>
          <cell r="Q3454" t="str">
            <v/>
          </cell>
          <cell r="T3454" t="str">
            <v/>
          </cell>
          <cell r="U3454" t="str">
            <v/>
          </cell>
          <cell r="W3454" t="str">
            <v/>
          </cell>
          <cell r="X3454" t="str">
            <v/>
          </cell>
          <cell r="AB3454">
            <v>0</v>
          </cell>
          <cell r="AC3454">
            <v>0</v>
          </cell>
          <cell r="AD3454">
            <v>0</v>
          </cell>
          <cell r="AJ3454">
            <v>0</v>
          </cell>
          <cell r="AK3454">
            <v>0</v>
          </cell>
        </row>
        <row r="3455">
          <cell r="B3455" t="str">
            <v/>
          </cell>
          <cell r="H3455" t="str">
            <v/>
          </cell>
          <cell r="J3455" t="str">
            <v/>
          </cell>
          <cell r="N3455" t="str">
            <v/>
          </cell>
          <cell r="O3455" t="str">
            <v/>
          </cell>
          <cell r="P3455" t="str">
            <v/>
          </cell>
          <cell r="Q3455" t="str">
            <v/>
          </cell>
          <cell r="T3455" t="str">
            <v/>
          </cell>
          <cell r="U3455" t="str">
            <v/>
          </cell>
          <cell r="W3455" t="str">
            <v/>
          </cell>
          <cell r="X3455" t="str">
            <v/>
          </cell>
          <cell r="AB3455">
            <v>0</v>
          </cell>
          <cell r="AC3455">
            <v>0</v>
          </cell>
          <cell r="AD3455">
            <v>0</v>
          </cell>
          <cell r="AJ3455">
            <v>0</v>
          </cell>
          <cell r="AK3455">
            <v>0</v>
          </cell>
        </row>
        <row r="3456">
          <cell r="B3456" t="str">
            <v/>
          </cell>
          <cell r="H3456" t="str">
            <v/>
          </cell>
          <cell r="J3456" t="str">
            <v/>
          </cell>
          <cell r="N3456" t="str">
            <v/>
          </cell>
          <cell r="O3456" t="str">
            <v/>
          </cell>
          <cell r="P3456" t="str">
            <v/>
          </cell>
          <cell r="Q3456" t="str">
            <v/>
          </cell>
          <cell r="T3456" t="str">
            <v/>
          </cell>
          <cell r="U3456" t="str">
            <v/>
          </cell>
          <cell r="W3456" t="str">
            <v/>
          </cell>
          <cell r="X3456" t="str">
            <v/>
          </cell>
          <cell r="AB3456">
            <v>0</v>
          </cell>
          <cell r="AC3456">
            <v>0</v>
          </cell>
          <cell r="AD3456">
            <v>0</v>
          </cell>
          <cell r="AJ3456">
            <v>0</v>
          </cell>
          <cell r="AK3456">
            <v>0</v>
          </cell>
        </row>
        <row r="3457">
          <cell r="B3457" t="str">
            <v/>
          </cell>
          <cell r="H3457" t="str">
            <v/>
          </cell>
          <cell r="J3457" t="str">
            <v/>
          </cell>
          <cell r="N3457" t="str">
            <v/>
          </cell>
          <cell r="O3457" t="str">
            <v/>
          </cell>
          <cell r="P3457" t="str">
            <v/>
          </cell>
          <cell r="Q3457" t="str">
            <v/>
          </cell>
          <cell r="T3457" t="str">
            <v/>
          </cell>
          <cell r="U3457" t="str">
            <v/>
          </cell>
          <cell r="W3457" t="str">
            <v/>
          </cell>
          <cell r="X3457" t="str">
            <v/>
          </cell>
          <cell r="AB3457">
            <v>0</v>
          </cell>
          <cell r="AC3457">
            <v>0</v>
          </cell>
          <cell r="AD3457">
            <v>0</v>
          </cell>
          <cell r="AJ3457">
            <v>0</v>
          </cell>
          <cell r="AK3457">
            <v>0</v>
          </cell>
        </row>
        <row r="3458">
          <cell r="B3458" t="str">
            <v/>
          </cell>
          <cell r="H3458" t="str">
            <v/>
          </cell>
          <cell r="J3458" t="str">
            <v/>
          </cell>
          <cell r="N3458" t="str">
            <v/>
          </cell>
          <cell r="O3458" t="str">
            <v/>
          </cell>
          <cell r="P3458" t="str">
            <v/>
          </cell>
          <cell r="Q3458" t="str">
            <v/>
          </cell>
          <cell r="T3458" t="str">
            <v/>
          </cell>
          <cell r="U3458" t="str">
            <v/>
          </cell>
          <cell r="W3458" t="str">
            <v/>
          </cell>
          <cell r="X3458" t="str">
            <v/>
          </cell>
          <cell r="AB3458">
            <v>0</v>
          </cell>
          <cell r="AC3458">
            <v>0</v>
          </cell>
          <cell r="AD3458">
            <v>0</v>
          </cell>
          <cell r="AJ3458">
            <v>0</v>
          </cell>
          <cell r="AK3458">
            <v>0</v>
          </cell>
        </row>
        <row r="3459">
          <cell r="B3459" t="str">
            <v/>
          </cell>
          <cell r="H3459" t="str">
            <v/>
          </cell>
          <cell r="J3459" t="str">
            <v/>
          </cell>
          <cell r="N3459" t="str">
            <v/>
          </cell>
          <cell r="O3459" t="str">
            <v/>
          </cell>
          <cell r="P3459" t="str">
            <v/>
          </cell>
          <cell r="Q3459" t="str">
            <v/>
          </cell>
          <cell r="T3459" t="str">
            <v/>
          </cell>
          <cell r="U3459" t="str">
            <v/>
          </cell>
          <cell r="W3459" t="str">
            <v/>
          </cell>
          <cell r="X3459" t="str">
            <v/>
          </cell>
          <cell r="AB3459">
            <v>0</v>
          </cell>
          <cell r="AC3459">
            <v>0</v>
          </cell>
          <cell r="AD3459">
            <v>0</v>
          </cell>
          <cell r="AJ3459">
            <v>0</v>
          </cell>
          <cell r="AK3459">
            <v>0</v>
          </cell>
        </row>
        <row r="3460">
          <cell r="B3460" t="str">
            <v/>
          </cell>
          <cell r="H3460" t="str">
            <v/>
          </cell>
          <cell r="J3460" t="str">
            <v/>
          </cell>
          <cell r="N3460" t="str">
            <v/>
          </cell>
          <cell r="O3460" t="str">
            <v/>
          </cell>
          <cell r="P3460" t="str">
            <v/>
          </cell>
          <cell r="Q3460" t="str">
            <v/>
          </cell>
          <cell r="T3460" t="str">
            <v/>
          </cell>
          <cell r="U3460" t="str">
            <v/>
          </cell>
          <cell r="W3460" t="str">
            <v/>
          </cell>
          <cell r="X3460" t="str">
            <v/>
          </cell>
          <cell r="AB3460">
            <v>0</v>
          </cell>
          <cell r="AC3460">
            <v>0</v>
          </cell>
          <cell r="AD3460">
            <v>0</v>
          </cell>
          <cell r="AJ3460">
            <v>0</v>
          </cell>
          <cell r="AK3460">
            <v>0</v>
          </cell>
        </row>
        <row r="3461">
          <cell r="B3461" t="str">
            <v/>
          </cell>
          <cell r="H3461" t="str">
            <v/>
          </cell>
          <cell r="J3461" t="str">
            <v/>
          </cell>
          <cell r="N3461" t="str">
            <v/>
          </cell>
          <cell r="O3461" t="str">
            <v/>
          </cell>
          <cell r="P3461" t="str">
            <v/>
          </cell>
          <cell r="Q3461" t="str">
            <v/>
          </cell>
          <cell r="T3461" t="str">
            <v/>
          </cell>
          <cell r="U3461" t="str">
            <v/>
          </cell>
          <cell r="W3461" t="str">
            <v/>
          </cell>
          <cell r="X3461" t="str">
            <v/>
          </cell>
          <cell r="AB3461">
            <v>0</v>
          </cell>
          <cell r="AC3461">
            <v>0</v>
          </cell>
          <cell r="AD3461">
            <v>0</v>
          </cell>
          <cell r="AJ3461">
            <v>0</v>
          </cell>
          <cell r="AK3461">
            <v>0</v>
          </cell>
        </row>
        <row r="3462">
          <cell r="B3462" t="str">
            <v/>
          </cell>
          <cell r="H3462" t="str">
            <v/>
          </cell>
          <cell r="J3462" t="str">
            <v/>
          </cell>
          <cell r="N3462" t="str">
            <v/>
          </cell>
          <cell r="O3462" t="str">
            <v/>
          </cell>
          <cell r="P3462" t="str">
            <v/>
          </cell>
          <cell r="Q3462" t="str">
            <v/>
          </cell>
          <cell r="T3462" t="str">
            <v/>
          </cell>
          <cell r="U3462" t="str">
            <v/>
          </cell>
          <cell r="W3462" t="str">
            <v/>
          </cell>
          <cell r="X3462" t="str">
            <v/>
          </cell>
          <cell r="AB3462">
            <v>0</v>
          </cell>
          <cell r="AC3462">
            <v>0</v>
          </cell>
          <cell r="AD3462">
            <v>0</v>
          </cell>
          <cell r="AJ3462">
            <v>0</v>
          </cell>
          <cell r="AK3462">
            <v>0</v>
          </cell>
        </row>
        <row r="3463">
          <cell r="B3463" t="str">
            <v/>
          </cell>
          <cell r="H3463" t="str">
            <v/>
          </cell>
          <cell r="J3463" t="str">
            <v/>
          </cell>
          <cell r="N3463" t="str">
            <v/>
          </cell>
          <cell r="O3463" t="str">
            <v/>
          </cell>
          <cell r="P3463" t="str">
            <v/>
          </cell>
          <cell r="Q3463" t="str">
            <v/>
          </cell>
          <cell r="T3463" t="str">
            <v/>
          </cell>
          <cell r="U3463" t="str">
            <v/>
          </cell>
          <cell r="W3463" t="str">
            <v/>
          </cell>
          <cell r="X3463" t="str">
            <v/>
          </cell>
          <cell r="AB3463">
            <v>0</v>
          </cell>
          <cell r="AC3463">
            <v>0</v>
          </cell>
          <cell r="AD3463">
            <v>0</v>
          </cell>
          <cell r="AJ3463">
            <v>0</v>
          </cell>
          <cell r="AK3463">
            <v>0</v>
          </cell>
        </row>
        <row r="3464">
          <cell r="B3464" t="str">
            <v/>
          </cell>
          <cell r="H3464" t="str">
            <v/>
          </cell>
          <cell r="J3464" t="str">
            <v/>
          </cell>
          <cell r="N3464" t="str">
            <v/>
          </cell>
          <cell r="O3464" t="str">
            <v/>
          </cell>
          <cell r="P3464" t="str">
            <v/>
          </cell>
          <cell r="Q3464" t="str">
            <v/>
          </cell>
          <cell r="T3464" t="str">
            <v/>
          </cell>
          <cell r="U3464" t="str">
            <v/>
          </cell>
          <cell r="W3464" t="str">
            <v/>
          </cell>
          <cell r="X3464" t="str">
            <v/>
          </cell>
          <cell r="AB3464">
            <v>0</v>
          </cell>
          <cell r="AC3464">
            <v>0</v>
          </cell>
          <cell r="AD3464">
            <v>0</v>
          </cell>
          <cell r="AJ3464">
            <v>0</v>
          </cell>
          <cell r="AK3464">
            <v>0</v>
          </cell>
        </row>
        <row r="3465">
          <cell r="B3465" t="str">
            <v/>
          </cell>
          <cell r="H3465" t="str">
            <v/>
          </cell>
          <cell r="J3465" t="str">
            <v/>
          </cell>
          <cell r="N3465" t="str">
            <v/>
          </cell>
          <cell r="O3465" t="str">
            <v/>
          </cell>
          <cell r="P3465" t="str">
            <v/>
          </cell>
          <cell r="Q3465" t="str">
            <v/>
          </cell>
          <cell r="T3465" t="str">
            <v/>
          </cell>
          <cell r="U3465" t="str">
            <v/>
          </cell>
          <cell r="W3465" t="str">
            <v/>
          </cell>
          <cell r="X3465" t="str">
            <v/>
          </cell>
          <cell r="AB3465">
            <v>0</v>
          </cell>
          <cell r="AC3465">
            <v>0</v>
          </cell>
          <cell r="AD3465">
            <v>0</v>
          </cell>
          <cell r="AJ3465">
            <v>0</v>
          </cell>
          <cell r="AK3465">
            <v>0</v>
          </cell>
        </row>
        <row r="3466">
          <cell r="B3466" t="str">
            <v/>
          </cell>
          <cell r="H3466" t="str">
            <v/>
          </cell>
          <cell r="J3466" t="str">
            <v/>
          </cell>
          <cell r="N3466" t="str">
            <v/>
          </cell>
          <cell r="O3466" t="str">
            <v/>
          </cell>
          <cell r="P3466" t="str">
            <v/>
          </cell>
          <cell r="Q3466" t="str">
            <v/>
          </cell>
          <cell r="T3466" t="str">
            <v/>
          </cell>
          <cell r="U3466" t="str">
            <v/>
          </cell>
          <cell r="W3466" t="str">
            <v/>
          </cell>
          <cell r="X3466" t="str">
            <v/>
          </cell>
          <cell r="AB3466">
            <v>0</v>
          </cell>
          <cell r="AC3466">
            <v>0</v>
          </cell>
          <cell r="AD3466">
            <v>0</v>
          </cell>
          <cell r="AJ3466">
            <v>0</v>
          </cell>
          <cell r="AK3466">
            <v>0</v>
          </cell>
        </row>
        <row r="3467">
          <cell r="B3467" t="str">
            <v/>
          </cell>
          <cell r="H3467" t="str">
            <v/>
          </cell>
          <cell r="J3467" t="str">
            <v/>
          </cell>
          <cell r="N3467" t="str">
            <v/>
          </cell>
          <cell r="O3467" t="str">
            <v/>
          </cell>
          <cell r="P3467" t="str">
            <v/>
          </cell>
          <cell r="Q3467" t="str">
            <v/>
          </cell>
          <cell r="T3467" t="str">
            <v/>
          </cell>
          <cell r="U3467" t="str">
            <v/>
          </cell>
          <cell r="W3467" t="str">
            <v/>
          </cell>
          <cell r="X3467" t="str">
            <v/>
          </cell>
          <cell r="AB3467">
            <v>0</v>
          </cell>
          <cell r="AC3467">
            <v>0</v>
          </cell>
          <cell r="AD3467">
            <v>0</v>
          </cell>
          <cell r="AJ3467">
            <v>0</v>
          </cell>
          <cell r="AK3467">
            <v>0</v>
          </cell>
        </row>
        <row r="3468">
          <cell r="B3468" t="str">
            <v/>
          </cell>
          <cell r="H3468" t="str">
            <v/>
          </cell>
          <cell r="J3468" t="str">
            <v/>
          </cell>
          <cell r="N3468" t="str">
            <v/>
          </cell>
          <cell r="O3468" t="str">
            <v/>
          </cell>
          <cell r="P3468" t="str">
            <v/>
          </cell>
          <cell r="Q3468" t="str">
            <v/>
          </cell>
          <cell r="T3468" t="str">
            <v/>
          </cell>
          <cell r="U3468" t="str">
            <v/>
          </cell>
          <cell r="W3468" t="str">
            <v/>
          </cell>
          <cell r="X3468" t="str">
            <v/>
          </cell>
          <cell r="AB3468">
            <v>0</v>
          </cell>
          <cell r="AC3468">
            <v>0</v>
          </cell>
          <cell r="AD3468">
            <v>0</v>
          </cell>
          <cell r="AJ3468">
            <v>0</v>
          </cell>
          <cell r="AK3468">
            <v>0</v>
          </cell>
        </row>
        <row r="3469">
          <cell r="B3469" t="str">
            <v/>
          </cell>
          <cell r="H3469" t="str">
            <v/>
          </cell>
          <cell r="J3469" t="str">
            <v/>
          </cell>
          <cell r="N3469" t="str">
            <v/>
          </cell>
          <cell r="O3469" t="str">
            <v/>
          </cell>
          <cell r="P3469" t="str">
            <v/>
          </cell>
          <cell r="Q3469" t="str">
            <v/>
          </cell>
          <cell r="T3469" t="str">
            <v/>
          </cell>
          <cell r="U3469" t="str">
            <v/>
          </cell>
          <cell r="W3469" t="str">
            <v/>
          </cell>
          <cell r="X3469" t="str">
            <v/>
          </cell>
          <cell r="AB3469">
            <v>0</v>
          </cell>
          <cell r="AC3469">
            <v>0</v>
          </cell>
          <cell r="AD3469">
            <v>0</v>
          </cell>
          <cell r="AJ3469">
            <v>0</v>
          </cell>
          <cell r="AK3469">
            <v>0</v>
          </cell>
        </row>
        <row r="3470">
          <cell r="B3470" t="str">
            <v/>
          </cell>
          <cell r="H3470" t="str">
            <v/>
          </cell>
          <cell r="J3470" t="str">
            <v/>
          </cell>
          <cell r="N3470" t="str">
            <v/>
          </cell>
          <cell r="O3470" t="str">
            <v/>
          </cell>
          <cell r="P3470" t="str">
            <v/>
          </cell>
          <cell r="Q3470" t="str">
            <v/>
          </cell>
          <cell r="T3470" t="str">
            <v/>
          </cell>
          <cell r="U3470" t="str">
            <v/>
          </cell>
          <cell r="W3470" t="str">
            <v/>
          </cell>
          <cell r="X3470" t="str">
            <v/>
          </cell>
          <cell r="AB3470">
            <v>0</v>
          </cell>
          <cell r="AC3470">
            <v>0</v>
          </cell>
          <cell r="AD3470">
            <v>0</v>
          </cell>
          <cell r="AJ3470">
            <v>0</v>
          </cell>
          <cell r="AK3470">
            <v>0</v>
          </cell>
        </row>
        <row r="3471">
          <cell r="B3471" t="str">
            <v/>
          </cell>
          <cell r="H3471" t="str">
            <v/>
          </cell>
          <cell r="J3471" t="str">
            <v/>
          </cell>
          <cell r="N3471" t="str">
            <v/>
          </cell>
          <cell r="O3471" t="str">
            <v/>
          </cell>
          <cell r="P3471" t="str">
            <v/>
          </cell>
          <cell r="Q3471" t="str">
            <v/>
          </cell>
          <cell r="T3471" t="str">
            <v/>
          </cell>
          <cell r="U3471" t="str">
            <v/>
          </cell>
          <cell r="W3471" t="str">
            <v/>
          </cell>
          <cell r="X3471" t="str">
            <v/>
          </cell>
          <cell r="AB3471">
            <v>0</v>
          </cell>
          <cell r="AC3471">
            <v>0</v>
          </cell>
          <cell r="AD3471">
            <v>0</v>
          </cell>
          <cell r="AJ3471">
            <v>0</v>
          </cell>
          <cell r="AK3471">
            <v>0</v>
          </cell>
        </row>
        <row r="3472">
          <cell r="B3472" t="str">
            <v/>
          </cell>
          <cell r="H3472" t="str">
            <v/>
          </cell>
          <cell r="J3472" t="str">
            <v/>
          </cell>
          <cell r="N3472" t="str">
            <v/>
          </cell>
          <cell r="O3472" t="str">
            <v/>
          </cell>
          <cell r="P3472" t="str">
            <v/>
          </cell>
          <cell r="Q3472" t="str">
            <v/>
          </cell>
          <cell r="T3472" t="str">
            <v/>
          </cell>
          <cell r="U3472" t="str">
            <v/>
          </cell>
          <cell r="W3472" t="str">
            <v/>
          </cell>
          <cell r="X3472" t="str">
            <v/>
          </cell>
          <cell r="AB3472">
            <v>0</v>
          </cell>
          <cell r="AC3472">
            <v>0</v>
          </cell>
          <cell r="AD3472">
            <v>0</v>
          </cell>
          <cell r="AJ3472">
            <v>0</v>
          </cell>
          <cell r="AK3472">
            <v>0</v>
          </cell>
        </row>
        <row r="3473">
          <cell r="B3473" t="str">
            <v/>
          </cell>
          <cell r="H3473" t="str">
            <v/>
          </cell>
          <cell r="J3473" t="str">
            <v/>
          </cell>
          <cell r="N3473" t="str">
            <v/>
          </cell>
          <cell r="O3473" t="str">
            <v/>
          </cell>
          <cell r="P3473" t="str">
            <v/>
          </cell>
          <cell r="Q3473" t="str">
            <v/>
          </cell>
          <cell r="T3473" t="str">
            <v/>
          </cell>
          <cell r="U3473" t="str">
            <v/>
          </cell>
          <cell r="W3473" t="str">
            <v/>
          </cell>
          <cell r="X3473" t="str">
            <v/>
          </cell>
          <cell r="AB3473">
            <v>0</v>
          </cell>
          <cell r="AC3473">
            <v>0</v>
          </cell>
          <cell r="AD3473">
            <v>0</v>
          </cell>
          <cell r="AJ3473">
            <v>0</v>
          </cell>
          <cell r="AK3473">
            <v>0</v>
          </cell>
        </row>
        <row r="3474">
          <cell r="B3474" t="str">
            <v/>
          </cell>
          <cell r="H3474" t="str">
            <v/>
          </cell>
          <cell r="J3474" t="str">
            <v/>
          </cell>
          <cell r="N3474" t="str">
            <v/>
          </cell>
          <cell r="O3474" t="str">
            <v/>
          </cell>
          <cell r="P3474" t="str">
            <v/>
          </cell>
          <cell r="Q3474" t="str">
            <v/>
          </cell>
          <cell r="T3474" t="str">
            <v/>
          </cell>
          <cell r="U3474" t="str">
            <v/>
          </cell>
          <cell r="W3474" t="str">
            <v/>
          </cell>
          <cell r="X3474" t="str">
            <v/>
          </cell>
          <cell r="AB3474">
            <v>0</v>
          </cell>
          <cell r="AC3474">
            <v>0</v>
          </cell>
          <cell r="AD3474">
            <v>0</v>
          </cell>
          <cell r="AJ3474">
            <v>0</v>
          </cell>
          <cell r="AK3474">
            <v>0</v>
          </cell>
        </row>
        <row r="3475">
          <cell r="B3475" t="str">
            <v/>
          </cell>
          <cell r="H3475" t="str">
            <v/>
          </cell>
          <cell r="J3475" t="str">
            <v/>
          </cell>
          <cell r="N3475" t="str">
            <v/>
          </cell>
          <cell r="O3475" t="str">
            <v/>
          </cell>
          <cell r="P3475" t="str">
            <v/>
          </cell>
          <cell r="Q3475" t="str">
            <v/>
          </cell>
          <cell r="T3475" t="str">
            <v/>
          </cell>
          <cell r="U3475" t="str">
            <v/>
          </cell>
          <cell r="W3475" t="str">
            <v/>
          </cell>
          <cell r="X3475" t="str">
            <v/>
          </cell>
          <cell r="AB3475">
            <v>0</v>
          </cell>
          <cell r="AC3475">
            <v>0</v>
          </cell>
          <cell r="AD3475">
            <v>0</v>
          </cell>
          <cell r="AJ3475">
            <v>0</v>
          </cell>
          <cell r="AK3475">
            <v>0</v>
          </cell>
        </row>
        <row r="3476">
          <cell r="B3476" t="str">
            <v/>
          </cell>
          <cell r="H3476" t="str">
            <v/>
          </cell>
          <cell r="J3476" t="str">
            <v/>
          </cell>
          <cell r="N3476" t="str">
            <v/>
          </cell>
          <cell r="O3476" t="str">
            <v/>
          </cell>
          <cell r="P3476" t="str">
            <v/>
          </cell>
          <cell r="Q3476" t="str">
            <v/>
          </cell>
          <cell r="T3476" t="str">
            <v/>
          </cell>
          <cell r="U3476" t="str">
            <v/>
          </cell>
          <cell r="W3476" t="str">
            <v/>
          </cell>
          <cell r="X3476" t="str">
            <v/>
          </cell>
          <cell r="AB3476">
            <v>0</v>
          </cell>
          <cell r="AC3476">
            <v>0</v>
          </cell>
          <cell r="AD3476">
            <v>0</v>
          </cell>
          <cell r="AJ3476">
            <v>0</v>
          </cell>
          <cell r="AK3476">
            <v>0</v>
          </cell>
        </row>
        <row r="3477">
          <cell r="B3477" t="str">
            <v/>
          </cell>
          <cell r="H3477" t="str">
            <v/>
          </cell>
          <cell r="J3477" t="str">
            <v/>
          </cell>
          <cell r="N3477" t="str">
            <v/>
          </cell>
          <cell r="O3477" t="str">
            <v/>
          </cell>
          <cell r="P3477" t="str">
            <v/>
          </cell>
          <cell r="Q3477" t="str">
            <v/>
          </cell>
          <cell r="T3477" t="str">
            <v/>
          </cell>
          <cell r="U3477" t="str">
            <v/>
          </cell>
          <cell r="W3477" t="str">
            <v/>
          </cell>
          <cell r="X3477" t="str">
            <v/>
          </cell>
          <cell r="AB3477">
            <v>0</v>
          </cell>
          <cell r="AC3477">
            <v>0</v>
          </cell>
          <cell r="AD3477">
            <v>0</v>
          </cell>
          <cell r="AJ3477">
            <v>0</v>
          </cell>
          <cell r="AK3477">
            <v>0</v>
          </cell>
        </row>
        <row r="3478">
          <cell r="B3478" t="str">
            <v/>
          </cell>
          <cell r="H3478" t="str">
            <v/>
          </cell>
          <cell r="J3478" t="str">
            <v/>
          </cell>
          <cell r="N3478" t="str">
            <v/>
          </cell>
          <cell r="O3478" t="str">
            <v/>
          </cell>
          <cell r="P3478" t="str">
            <v/>
          </cell>
          <cell r="Q3478" t="str">
            <v/>
          </cell>
          <cell r="T3478" t="str">
            <v/>
          </cell>
          <cell r="U3478" t="str">
            <v/>
          </cell>
          <cell r="W3478" t="str">
            <v/>
          </cell>
          <cell r="X3478" t="str">
            <v/>
          </cell>
          <cell r="AB3478">
            <v>0</v>
          </cell>
          <cell r="AC3478">
            <v>0</v>
          </cell>
          <cell r="AD3478">
            <v>0</v>
          </cell>
          <cell r="AJ3478">
            <v>0</v>
          </cell>
          <cell r="AK3478">
            <v>0</v>
          </cell>
        </row>
        <row r="3479">
          <cell r="B3479" t="str">
            <v/>
          </cell>
          <cell r="H3479" t="str">
            <v/>
          </cell>
          <cell r="J3479" t="str">
            <v/>
          </cell>
          <cell r="N3479" t="str">
            <v/>
          </cell>
          <cell r="O3479" t="str">
            <v/>
          </cell>
          <cell r="P3479" t="str">
            <v/>
          </cell>
          <cell r="Q3479" t="str">
            <v/>
          </cell>
          <cell r="T3479" t="str">
            <v/>
          </cell>
          <cell r="U3479" t="str">
            <v/>
          </cell>
          <cell r="W3479" t="str">
            <v/>
          </cell>
          <cell r="X3479" t="str">
            <v/>
          </cell>
          <cell r="AB3479">
            <v>0</v>
          </cell>
          <cell r="AC3479">
            <v>0</v>
          </cell>
          <cell r="AD3479">
            <v>0</v>
          </cell>
          <cell r="AJ3479">
            <v>0</v>
          </cell>
          <cell r="AK3479">
            <v>0</v>
          </cell>
        </row>
        <row r="3480">
          <cell r="B3480" t="str">
            <v/>
          </cell>
          <cell r="H3480" t="str">
            <v/>
          </cell>
          <cell r="J3480" t="str">
            <v/>
          </cell>
          <cell r="N3480" t="str">
            <v/>
          </cell>
          <cell r="O3480" t="str">
            <v/>
          </cell>
          <cell r="P3480" t="str">
            <v/>
          </cell>
          <cell r="Q3480" t="str">
            <v/>
          </cell>
          <cell r="T3480" t="str">
            <v/>
          </cell>
          <cell r="U3480" t="str">
            <v/>
          </cell>
          <cell r="W3480" t="str">
            <v/>
          </cell>
          <cell r="X3480" t="str">
            <v/>
          </cell>
          <cell r="AB3480">
            <v>0</v>
          </cell>
          <cell r="AC3480">
            <v>0</v>
          </cell>
          <cell r="AD3480">
            <v>0</v>
          </cell>
          <cell r="AJ3480">
            <v>0</v>
          </cell>
          <cell r="AK3480">
            <v>0</v>
          </cell>
        </row>
        <row r="3481">
          <cell r="B3481" t="str">
            <v/>
          </cell>
          <cell r="H3481" t="str">
            <v/>
          </cell>
          <cell r="J3481" t="str">
            <v/>
          </cell>
          <cell r="N3481" t="str">
            <v/>
          </cell>
          <cell r="O3481" t="str">
            <v/>
          </cell>
          <cell r="P3481" t="str">
            <v/>
          </cell>
          <cell r="Q3481" t="str">
            <v/>
          </cell>
          <cell r="T3481" t="str">
            <v/>
          </cell>
          <cell r="U3481" t="str">
            <v/>
          </cell>
          <cell r="W3481" t="str">
            <v/>
          </cell>
          <cell r="X3481" t="str">
            <v/>
          </cell>
          <cell r="AB3481">
            <v>0</v>
          </cell>
          <cell r="AC3481">
            <v>0</v>
          </cell>
          <cell r="AD3481">
            <v>0</v>
          </cell>
          <cell r="AJ3481">
            <v>0</v>
          </cell>
          <cell r="AK3481">
            <v>0</v>
          </cell>
        </row>
        <row r="3482">
          <cell r="B3482" t="str">
            <v/>
          </cell>
          <cell r="H3482" t="str">
            <v/>
          </cell>
          <cell r="J3482" t="str">
            <v/>
          </cell>
          <cell r="N3482" t="str">
            <v/>
          </cell>
          <cell r="O3482" t="str">
            <v/>
          </cell>
          <cell r="P3482" t="str">
            <v/>
          </cell>
          <cell r="Q3482" t="str">
            <v/>
          </cell>
          <cell r="T3482" t="str">
            <v/>
          </cell>
          <cell r="U3482" t="str">
            <v/>
          </cell>
          <cell r="W3482" t="str">
            <v/>
          </cell>
          <cell r="X3482" t="str">
            <v/>
          </cell>
          <cell r="AB3482">
            <v>0</v>
          </cell>
          <cell r="AC3482">
            <v>0</v>
          </cell>
          <cell r="AD3482">
            <v>0</v>
          </cell>
          <cell r="AJ3482">
            <v>0</v>
          </cell>
          <cell r="AK3482">
            <v>0</v>
          </cell>
        </row>
        <row r="3483">
          <cell r="B3483" t="str">
            <v/>
          </cell>
          <cell r="H3483" t="str">
            <v/>
          </cell>
          <cell r="J3483" t="str">
            <v/>
          </cell>
          <cell r="N3483" t="str">
            <v/>
          </cell>
          <cell r="O3483" t="str">
            <v/>
          </cell>
          <cell r="P3483" t="str">
            <v/>
          </cell>
          <cell r="Q3483" t="str">
            <v/>
          </cell>
          <cell r="T3483" t="str">
            <v/>
          </cell>
          <cell r="U3483" t="str">
            <v/>
          </cell>
          <cell r="W3483" t="str">
            <v/>
          </cell>
          <cell r="X3483" t="str">
            <v/>
          </cell>
          <cell r="AB3483">
            <v>0</v>
          </cell>
          <cell r="AC3483">
            <v>0</v>
          </cell>
          <cell r="AD3483">
            <v>0</v>
          </cell>
          <cell r="AJ3483">
            <v>0</v>
          </cell>
          <cell r="AK3483">
            <v>0</v>
          </cell>
        </row>
        <row r="3484">
          <cell r="B3484" t="str">
            <v/>
          </cell>
          <cell r="H3484" t="str">
            <v/>
          </cell>
          <cell r="J3484" t="str">
            <v/>
          </cell>
          <cell r="N3484" t="str">
            <v/>
          </cell>
          <cell r="O3484" t="str">
            <v/>
          </cell>
          <cell r="P3484" t="str">
            <v/>
          </cell>
          <cell r="Q3484" t="str">
            <v/>
          </cell>
          <cell r="T3484" t="str">
            <v/>
          </cell>
          <cell r="U3484" t="str">
            <v/>
          </cell>
          <cell r="W3484" t="str">
            <v/>
          </cell>
          <cell r="X3484" t="str">
            <v/>
          </cell>
          <cell r="AB3484">
            <v>0</v>
          </cell>
          <cell r="AC3484">
            <v>0</v>
          </cell>
          <cell r="AD3484">
            <v>0</v>
          </cell>
          <cell r="AJ3484">
            <v>0</v>
          </cell>
          <cell r="AK3484">
            <v>0</v>
          </cell>
        </row>
        <row r="3485">
          <cell r="B3485" t="str">
            <v/>
          </cell>
          <cell r="H3485" t="str">
            <v/>
          </cell>
          <cell r="J3485" t="str">
            <v/>
          </cell>
          <cell r="N3485" t="str">
            <v/>
          </cell>
          <cell r="O3485" t="str">
            <v/>
          </cell>
          <cell r="P3485" t="str">
            <v/>
          </cell>
          <cell r="Q3485" t="str">
            <v/>
          </cell>
          <cell r="T3485" t="str">
            <v/>
          </cell>
          <cell r="U3485" t="str">
            <v/>
          </cell>
          <cell r="W3485" t="str">
            <v/>
          </cell>
          <cell r="X3485" t="str">
            <v/>
          </cell>
          <cell r="AB3485">
            <v>0</v>
          </cell>
          <cell r="AC3485">
            <v>0</v>
          </cell>
          <cell r="AD3485">
            <v>0</v>
          </cell>
          <cell r="AJ3485">
            <v>0</v>
          </cell>
          <cell r="AK3485">
            <v>0</v>
          </cell>
        </row>
        <row r="3486">
          <cell r="B3486" t="str">
            <v/>
          </cell>
          <cell r="H3486" t="str">
            <v/>
          </cell>
          <cell r="J3486" t="str">
            <v/>
          </cell>
          <cell r="N3486" t="str">
            <v/>
          </cell>
          <cell r="O3486" t="str">
            <v/>
          </cell>
          <cell r="P3486" t="str">
            <v/>
          </cell>
          <cell r="Q3486" t="str">
            <v/>
          </cell>
          <cell r="T3486" t="str">
            <v/>
          </cell>
          <cell r="U3486" t="str">
            <v/>
          </cell>
          <cell r="W3486" t="str">
            <v/>
          </cell>
          <cell r="X3486" t="str">
            <v/>
          </cell>
          <cell r="AB3486">
            <v>0</v>
          </cell>
          <cell r="AC3486">
            <v>0</v>
          </cell>
          <cell r="AD3486">
            <v>0</v>
          </cell>
          <cell r="AJ3486">
            <v>0</v>
          </cell>
          <cell r="AK3486">
            <v>0</v>
          </cell>
        </row>
        <row r="3487">
          <cell r="B3487" t="str">
            <v/>
          </cell>
          <cell r="H3487" t="str">
            <v/>
          </cell>
          <cell r="J3487" t="str">
            <v/>
          </cell>
          <cell r="N3487" t="str">
            <v/>
          </cell>
          <cell r="O3487" t="str">
            <v/>
          </cell>
          <cell r="P3487" t="str">
            <v/>
          </cell>
          <cell r="Q3487" t="str">
            <v/>
          </cell>
          <cell r="T3487" t="str">
            <v/>
          </cell>
          <cell r="U3487" t="str">
            <v/>
          </cell>
          <cell r="W3487" t="str">
            <v/>
          </cell>
          <cell r="X3487" t="str">
            <v/>
          </cell>
          <cell r="AB3487">
            <v>0</v>
          </cell>
          <cell r="AC3487">
            <v>0</v>
          </cell>
          <cell r="AD3487">
            <v>0</v>
          </cell>
          <cell r="AJ3487">
            <v>0</v>
          </cell>
          <cell r="AK3487">
            <v>0</v>
          </cell>
        </row>
        <row r="3488">
          <cell r="B3488" t="str">
            <v/>
          </cell>
          <cell r="H3488" t="str">
            <v/>
          </cell>
          <cell r="J3488" t="str">
            <v/>
          </cell>
          <cell r="N3488" t="str">
            <v/>
          </cell>
          <cell r="O3488" t="str">
            <v/>
          </cell>
          <cell r="P3488" t="str">
            <v/>
          </cell>
          <cell r="Q3488" t="str">
            <v/>
          </cell>
          <cell r="T3488" t="str">
            <v/>
          </cell>
          <cell r="U3488" t="str">
            <v/>
          </cell>
          <cell r="W3488" t="str">
            <v/>
          </cell>
          <cell r="X3488" t="str">
            <v/>
          </cell>
          <cell r="AB3488">
            <v>0</v>
          </cell>
          <cell r="AC3488">
            <v>0</v>
          </cell>
          <cell r="AD3488">
            <v>0</v>
          </cell>
          <cell r="AJ3488">
            <v>0</v>
          </cell>
          <cell r="AK3488">
            <v>0</v>
          </cell>
        </row>
        <row r="3489">
          <cell r="B3489" t="str">
            <v/>
          </cell>
          <cell r="H3489" t="str">
            <v/>
          </cell>
          <cell r="J3489" t="str">
            <v/>
          </cell>
          <cell r="N3489" t="str">
            <v/>
          </cell>
          <cell r="O3489" t="str">
            <v/>
          </cell>
          <cell r="P3489" t="str">
            <v/>
          </cell>
          <cell r="Q3489" t="str">
            <v/>
          </cell>
          <cell r="T3489" t="str">
            <v/>
          </cell>
          <cell r="U3489" t="str">
            <v/>
          </cell>
          <cell r="W3489" t="str">
            <v/>
          </cell>
          <cell r="X3489" t="str">
            <v/>
          </cell>
          <cell r="AB3489">
            <v>0</v>
          </cell>
          <cell r="AC3489">
            <v>0</v>
          </cell>
          <cell r="AD3489">
            <v>0</v>
          </cell>
          <cell r="AJ3489">
            <v>0</v>
          </cell>
          <cell r="AK3489">
            <v>0</v>
          </cell>
        </row>
        <row r="3490">
          <cell r="B3490" t="str">
            <v/>
          </cell>
          <cell r="H3490" t="str">
            <v/>
          </cell>
          <cell r="J3490" t="str">
            <v/>
          </cell>
          <cell r="N3490" t="str">
            <v/>
          </cell>
          <cell r="O3490" t="str">
            <v/>
          </cell>
          <cell r="P3490" t="str">
            <v/>
          </cell>
          <cell r="Q3490" t="str">
            <v/>
          </cell>
          <cell r="T3490" t="str">
            <v/>
          </cell>
          <cell r="U3490" t="str">
            <v/>
          </cell>
          <cell r="W3490" t="str">
            <v/>
          </cell>
          <cell r="X3490" t="str">
            <v/>
          </cell>
          <cell r="AB3490">
            <v>0</v>
          </cell>
          <cell r="AC3490">
            <v>0</v>
          </cell>
          <cell r="AD3490">
            <v>0</v>
          </cell>
          <cell r="AJ3490">
            <v>0</v>
          </cell>
          <cell r="AK3490">
            <v>0</v>
          </cell>
        </row>
        <row r="3491">
          <cell r="B3491" t="str">
            <v/>
          </cell>
          <cell r="H3491" t="str">
            <v/>
          </cell>
          <cell r="J3491" t="str">
            <v/>
          </cell>
          <cell r="N3491" t="str">
            <v/>
          </cell>
          <cell r="O3491" t="str">
            <v/>
          </cell>
          <cell r="P3491" t="str">
            <v/>
          </cell>
          <cell r="Q3491" t="str">
            <v/>
          </cell>
          <cell r="T3491" t="str">
            <v/>
          </cell>
          <cell r="U3491" t="str">
            <v/>
          </cell>
          <cell r="W3491" t="str">
            <v/>
          </cell>
          <cell r="X3491" t="str">
            <v/>
          </cell>
          <cell r="AB3491">
            <v>0</v>
          </cell>
          <cell r="AC3491">
            <v>0</v>
          </cell>
          <cell r="AD3491">
            <v>0</v>
          </cell>
          <cell r="AJ3491">
            <v>0</v>
          </cell>
          <cell r="AK3491">
            <v>0</v>
          </cell>
        </row>
        <row r="3492">
          <cell r="B3492" t="str">
            <v/>
          </cell>
          <cell r="H3492" t="str">
            <v/>
          </cell>
          <cell r="J3492" t="str">
            <v/>
          </cell>
          <cell r="N3492" t="str">
            <v/>
          </cell>
          <cell r="O3492" t="str">
            <v/>
          </cell>
          <cell r="P3492" t="str">
            <v/>
          </cell>
          <cell r="Q3492" t="str">
            <v/>
          </cell>
          <cell r="T3492" t="str">
            <v/>
          </cell>
          <cell r="U3492" t="str">
            <v/>
          </cell>
          <cell r="W3492" t="str">
            <v/>
          </cell>
          <cell r="X3492" t="str">
            <v/>
          </cell>
          <cell r="AB3492">
            <v>0</v>
          </cell>
          <cell r="AC3492">
            <v>0</v>
          </cell>
          <cell r="AD3492">
            <v>0</v>
          </cell>
          <cell r="AJ3492">
            <v>0</v>
          </cell>
          <cell r="AK3492">
            <v>0</v>
          </cell>
        </row>
        <row r="3493">
          <cell r="B3493" t="str">
            <v/>
          </cell>
          <cell r="H3493" t="str">
            <v/>
          </cell>
          <cell r="J3493" t="str">
            <v/>
          </cell>
          <cell r="N3493" t="str">
            <v/>
          </cell>
          <cell r="O3493" t="str">
            <v/>
          </cell>
          <cell r="P3493" t="str">
            <v/>
          </cell>
          <cell r="Q3493" t="str">
            <v/>
          </cell>
          <cell r="T3493" t="str">
            <v/>
          </cell>
          <cell r="U3493" t="str">
            <v/>
          </cell>
          <cell r="W3493" t="str">
            <v/>
          </cell>
          <cell r="X3493" t="str">
            <v/>
          </cell>
          <cell r="AB3493">
            <v>0</v>
          </cell>
          <cell r="AC3493">
            <v>0</v>
          </cell>
          <cell r="AD3493">
            <v>0</v>
          </cell>
          <cell r="AJ3493">
            <v>0</v>
          </cell>
          <cell r="AK3493">
            <v>0</v>
          </cell>
        </row>
        <row r="3494">
          <cell r="B3494" t="str">
            <v/>
          </cell>
          <cell r="H3494" t="str">
            <v/>
          </cell>
          <cell r="J3494" t="str">
            <v/>
          </cell>
          <cell r="N3494" t="str">
            <v/>
          </cell>
          <cell r="O3494" t="str">
            <v/>
          </cell>
          <cell r="P3494" t="str">
            <v/>
          </cell>
          <cell r="Q3494" t="str">
            <v/>
          </cell>
          <cell r="T3494" t="str">
            <v/>
          </cell>
          <cell r="U3494" t="str">
            <v/>
          </cell>
          <cell r="W3494" t="str">
            <v/>
          </cell>
          <cell r="X3494" t="str">
            <v/>
          </cell>
          <cell r="AB3494">
            <v>0</v>
          </cell>
          <cell r="AC3494">
            <v>0</v>
          </cell>
          <cell r="AD3494">
            <v>0</v>
          </cell>
          <cell r="AJ3494">
            <v>0</v>
          </cell>
          <cell r="AK3494">
            <v>0</v>
          </cell>
        </row>
        <row r="3495">
          <cell r="B3495" t="str">
            <v/>
          </cell>
          <cell r="H3495" t="str">
            <v/>
          </cell>
          <cell r="J3495" t="str">
            <v/>
          </cell>
          <cell r="N3495" t="str">
            <v/>
          </cell>
          <cell r="O3495" t="str">
            <v/>
          </cell>
          <cell r="P3495" t="str">
            <v/>
          </cell>
          <cell r="Q3495" t="str">
            <v/>
          </cell>
          <cell r="T3495" t="str">
            <v/>
          </cell>
          <cell r="U3495" t="str">
            <v/>
          </cell>
          <cell r="W3495" t="str">
            <v/>
          </cell>
          <cell r="X3495" t="str">
            <v/>
          </cell>
          <cell r="AB3495">
            <v>0</v>
          </cell>
          <cell r="AC3495">
            <v>0</v>
          </cell>
          <cell r="AD3495">
            <v>0</v>
          </cell>
          <cell r="AJ3495">
            <v>0</v>
          </cell>
          <cell r="AK3495">
            <v>0</v>
          </cell>
        </row>
        <row r="3496">
          <cell r="B3496" t="str">
            <v/>
          </cell>
          <cell r="H3496" t="str">
            <v/>
          </cell>
          <cell r="J3496" t="str">
            <v/>
          </cell>
          <cell r="N3496" t="str">
            <v/>
          </cell>
          <cell r="O3496" t="str">
            <v/>
          </cell>
          <cell r="P3496" t="str">
            <v/>
          </cell>
          <cell r="Q3496" t="str">
            <v/>
          </cell>
          <cell r="T3496" t="str">
            <v/>
          </cell>
          <cell r="U3496" t="str">
            <v/>
          </cell>
          <cell r="W3496" t="str">
            <v/>
          </cell>
          <cell r="X3496" t="str">
            <v/>
          </cell>
          <cell r="AB3496">
            <v>0</v>
          </cell>
          <cell r="AC3496">
            <v>0</v>
          </cell>
          <cell r="AD3496">
            <v>0</v>
          </cell>
          <cell r="AJ3496">
            <v>0</v>
          </cell>
          <cell r="AK3496">
            <v>0</v>
          </cell>
        </row>
        <row r="3497">
          <cell r="B3497" t="str">
            <v/>
          </cell>
          <cell r="H3497" t="str">
            <v/>
          </cell>
          <cell r="J3497" t="str">
            <v/>
          </cell>
          <cell r="N3497" t="str">
            <v/>
          </cell>
          <cell r="O3497" t="str">
            <v/>
          </cell>
          <cell r="P3497" t="str">
            <v/>
          </cell>
          <cell r="Q3497" t="str">
            <v/>
          </cell>
          <cell r="T3497" t="str">
            <v/>
          </cell>
          <cell r="U3497" t="str">
            <v/>
          </cell>
          <cell r="W3497" t="str">
            <v/>
          </cell>
          <cell r="X3497" t="str">
            <v/>
          </cell>
          <cell r="AB3497">
            <v>0</v>
          </cell>
          <cell r="AC3497">
            <v>0</v>
          </cell>
          <cell r="AD3497">
            <v>0</v>
          </cell>
          <cell r="AJ3497">
            <v>0</v>
          </cell>
          <cell r="AK3497">
            <v>0</v>
          </cell>
        </row>
        <row r="3498">
          <cell r="B3498" t="str">
            <v/>
          </cell>
          <cell r="H3498" t="str">
            <v/>
          </cell>
          <cell r="J3498" t="str">
            <v/>
          </cell>
          <cell r="N3498" t="str">
            <v/>
          </cell>
          <cell r="O3498" t="str">
            <v/>
          </cell>
          <cell r="P3498" t="str">
            <v/>
          </cell>
          <cell r="Q3498" t="str">
            <v/>
          </cell>
          <cell r="T3498" t="str">
            <v/>
          </cell>
          <cell r="U3498" t="str">
            <v/>
          </cell>
          <cell r="W3498" t="str">
            <v/>
          </cell>
          <cell r="X3498" t="str">
            <v/>
          </cell>
          <cell r="AB3498">
            <v>0</v>
          </cell>
          <cell r="AC3498">
            <v>0</v>
          </cell>
          <cell r="AD3498">
            <v>0</v>
          </cell>
          <cell r="AJ3498">
            <v>0</v>
          </cell>
          <cell r="AK3498">
            <v>0</v>
          </cell>
        </row>
        <row r="3499">
          <cell r="B3499" t="str">
            <v/>
          </cell>
          <cell r="H3499" t="str">
            <v/>
          </cell>
          <cell r="J3499" t="str">
            <v/>
          </cell>
          <cell r="N3499" t="str">
            <v/>
          </cell>
          <cell r="O3499" t="str">
            <v/>
          </cell>
          <cell r="P3499" t="str">
            <v/>
          </cell>
          <cell r="Q3499" t="str">
            <v/>
          </cell>
          <cell r="T3499" t="str">
            <v/>
          </cell>
          <cell r="U3499" t="str">
            <v/>
          </cell>
          <cell r="W3499" t="str">
            <v/>
          </cell>
          <cell r="X3499" t="str">
            <v/>
          </cell>
          <cell r="AB3499">
            <v>0</v>
          </cell>
          <cell r="AC3499">
            <v>0</v>
          </cell>
          <cell r="AD3499">
            <v>0</v>
          </cell>
          <cell r="AJ3499">
            <v>0</v>
          </cell>
          <cell r="AK3499">
            <v>0</v>
          </cell>
        </row>
        <row r="3500">
          <cell r="B3500" t="str">
            <v/>
          </cell>
          <cell r="H3500" t="str">
            <v/>
          </cell>
          <cell r="J3500" t="str">
            <v/>
          </cell>
          <cell r="N3500" t="str">
            <v/>
          </cell>
          <cell r="O3500" t="str">
            <v/>
          </cell>
          <cell r="P3500" t="str">
            <v/>
          </cell>
          <cell r="Q3500" t="str">
            <v/>
          </cell>
          <cell r="T3500" t="str">
            <v/>
          </cell>
          <cell r="U3500" t="str">
            <v/>
          </cell>
          <cell r="W3500" t="str">
            <v/>
          </cell>
          <cell r="X3500" t="str">
            <v/>
          </cell>
          <cell r="AB3500">
            <v>0</v>
          </cell>
          <cell r="AC3500">
            <v>0</v>
          </cell>
          <cell r="AD3500">
            <v>0</v>
          </cell>
          <cell r="AJ3500">
            <v>0</v>
          </cell>
          <cell r="AK3500">
            <v>0</v>
          </cell>
        </row>
        <row r="3501">
          <cell r="B3501" t="str">
            <v/>
          </cell>
          <cell r="H3501" t="str">
            <v/>
          </cell>
          <cell r="J3501" t="str">
            <v/>
          </cell>
          <cell r="N3501" t="str">
            <v/>
          </cell>
          <cell r="O3501" t="str">
            <v/>
          </cell>
          <cell r="P3501" t="str">
            <v/>
          </cell>
          <cell r="Q3501" t="str">
            <v/>
          </cell>
          <cell r="T3501" t="str">
            <v/>
          </cell>
          <cell r="U3501" t="str">
            <v/>
          </cell>
          <cell r="W3501" t="str">
            <v/>
          </cell>
          <cell r="X3501" t="str">
            <v/>
          </cell>
          <cell r="AB3501">
            <v>0</v>
          </cell>
          <cell r="AC3501">
            <v>0</v>
          </cell>
          <cell r="AD3501">
            <v>0</v>
          </cell>
          <cell r="AJ3501">
            <v>0</v>
          </cell>
          <cell r="AK3501">
            <v>0</v>
          </cell>
        </row>
        <row r="3502">
          <cell r="B3502" t="str">
            <v/>
          </cell>
          <cell r="H3502" t="str">
            <v/>
          </cell>
          <cell r="J3502" t="str">
            <v/>
          </cell>
          <cell r="N3502" t="str">
            <v/>
          </cell>
          <cell r="O3502" t="str">
            <v/>
          </cell>
          <cell r="P3502" t="str">
            <v/>
          </cell>
          <cell r="Q3502" t="str">
            <v/>
          </cell>
          <cell r="T3502" t="str">
            <v/>
          </cell>
          <cell r="U3502" t="str">
            <v/>
          </cell>
          <cell r="W3502" t="str">
            <v/>
          </cell>
          <cell r="X3502" t="str">
            <v/>
          </cell>
          <cell r="AB3502">
            <v>0</v>
          </cell>
          <cell r="AC3502">
            <v>0</v>
          </cell>
          <cell r="AD3502">
            <v>0</v>
          </cell>
          <cell r="AJ3502">
            <v>0</v>
          </cell>
          <cell r="AK3502">
            <v>0</v>
          </cell>
        </row>
        <row r="3503">
          <cell r="B3503" t="str">
            <v/>
          </cell>
          <cell r="H3503" t="str">
            <v/>
          </cell>
          <cell r="J3503" t="str">
            <v/>
          </cell>
          <cell r="N3503" t="str">
            <v/>
          </cell>
          <cell r="O3503" t="str">
            <v/>
          </cell>
          <cell r="P3503" t="str">
            <v/>
          </cell>
          <cell r="Q3503" t="str">
            <v/>
          </cell>
          <cell r="T3503" t="str">
            <v/>
          </cell>
          <cell r="U3503" t="str">
            <v/>
          </cell>
          <cell r="W3503" t="str">
            <v/>
          </cell>
          <cell r="X3503" t="str">
            <v/>
          </cell>
          <cell r="AB3503">
            <v>0</v>
          </cell>
          <cell r="AC3503">
            <v>0</v>
          </cell>
          <cell r="AD3503">
            <v>0</v>
          </cell>
          <cell r="AJ3503">
            <v>0</v>
          </cell>
          <cell r="AK3503">
            <v>0</v>
          </cell>
        </row>
        <row r="3504">
          <cell r="B3504" t="str">
            <v/>
          </cell>
          <cell r="H3504" t="str">
            <v/>
          </cell>
          <cell r="J3504" t="str">
            <v/>
          </cell>
          <cell r="N3504" t="str">
            <v/>
          </cell>
          <cell r="O3504" t="str">
            <v/>
          </cell>
          <cell r="P3504" t="str">
            <v/>
          </cell>
          <cell r="Q3504" t="str">
            <v/>
          </cell>
          <cell r="T3504" t="str">
            <v/>
          </cell>
          <cell r="U3504" t="str">
            <v/>
          </cell>
          <cell r="W3504" t="str">
            <v/>
          </cell>
          <cell r="X3504" t="str">
            <v/>
          </cell>
          <cell r="AB3504">
            <v>0</v>
          </cell>
          <cell r="AC3504">
            <v>0</v>
          </cell>
          <cell r="AD3504">
            <v>0</v>
          </cell>
          <cell r="AJ3504">
            <v>0</v>
          </cell>
          <cell r="AK3504">
            <v>0</v>
          </cell>
        </row>
        <row r="3505">
          <cell r="B3505" t="str">
            <v/>
          </cell>
          <cell r="H3505" t="str">
            <v/>
          </cell>
          <cell r="J3505" t="str">
            <v/>
          </cell>
          <cell r="N3505" t="str">
            <v/>
          </cell>
          <cell r="O3505" t="str">
            <v/>
          </cell>
          <cell r="P3505" t="str">
            <v/>
          </cell>
          <cell r="Q3505" t="str">
            <v/>
          </cell>
          <cell r="T3505" t="str">
            <v/>
          </cell>
          <cell r="U3505" t="str">
            <v/>
          </cell>
          <cell r="W3505" t="str">
            <v/>
          </cell>
          <cell r="X3505" t="str">
            <v/>
          </cell>
          <cell r="AB3505">
            <v>0</v>
          </cell>
          <cell r="AC3505">
            <v>0</v>
          </cell>
          <cell r="AD3505">
            <v>0</v>
          </cell>
          <cell r="AJ3505">
            <v>0</v>
          </cell>
          <cell r="AK3505">
            <v>0</v>
          </cell>
        </row>
        <row r="3506">
          <cell r="B3506" t="str">
            <v/>
          </cell>
          <cell r="H3506" t="str">
            <v/>
          </cell>
          <cell r="J3506" t="str">
            <v/>
          </cell>
          <cell r="N3506" t="str">
            <v/>
          </cell>
          <cell r="O3506" t="str">
            <v/>
          </cell>
          <cell r="P3506" t="str">
            <v/>
          </cell>
          <cell r="Q3506" t="str">
            <v/>
          </cell>
          <cell r="T3506" t="str">
            <v/>
          </cell>
          <cell r="U3506" t="str">
            <v/>
          </cell>
          <cell r="W3506" t="str">
            <v/>
          </cell>
          <cell r="X3506" t="str">
            <v/>
          </cell>
          <cell r="AB3506">
            <v>0</v>
          </cell>
          <cell r="AC3506">
            <v>0</v>
          </cell>
          <cell r="AD3506">
            <v>0</v>
          </cell>
          <cell r="AJ3506">
            <v>0</v>
          </cell>
          <cell r="AK3506">
            <v>0</v>
          </cell>
        </row>
        <row r="3507">
          <cell r="B3507" t="str">
            <v/>
          </cell>
          <cell r="H3507" t="str">
            <v/>
          </cell>
          <cell r="J3507" t="str">
            <v/>
          </cell>
          <cell r="N3507" t="str">
            <v/>
          </cell>
          <cell r="O3507" t="str">
            <v/>
          </cell>
          <cell r="P3507" t="str">
            <v/>
          </cell>
          <cell r="Q3507" t="str">
            <v/>
          </cell>
          <cell r="T3507" t="str">
            <v/>
          </cell>
          <cell r="U3507" t="str">
            <v/>
          </cell>
          <cell r="W3507" t="str">
            <v/>
          </cell>
          <cell r="X3507" t="str">
            <v/>
          </cell>
          <cell r="AB3507">
            <v>0</v>
          </cell>
          <cell r="AC3507">
            <v>0</v>
          </cell>
          <cell r="AD3507">
            <v>0</v>
          </cell>
          <cell r="AJ3507">
            <v>0</v>
          </cell>
          <cell r="AK3507">
            <v>0</v>
          </cell>
        </row>
        <row r="3508">
          <cell r="B3508" t="str">
            <v/>
          </cell>
          <cell r="H3508" t="str">
            <v/>
          </cell>
          <cell r="J3508" t="str">
            <v/>
          </cell>
          <cell r="N3508" t="str">
            <v/>
          </cell>
          <cell r="O3508" t="str">
            <v/>
          </cell>
          <cell r="P3508" t="str">
            <v/>
          </cell>
          <cell r="Q3508" t="str">
            <v/>
          </cell>
          <cell r="T3508" t="str">
            <v/>
          </cell>
          <cell r="U3508" t="str">
            <v/>
          </cell>
          <cell r="W3508" t="str">
            <v/>
          </cell>
          <cell r="X3508" t="str">
            <v/>
          </cell>
          <cell r="AB3508">
            <v>0</v>
          </cell>
          <cell r="AC3508">
            <v>0</v>
          </cell>
          <cell r="AD3508">
            <v>0</v>
          </cell>
          <cell r="AJ3508">
            <v>0</v>
          </cell>
          <cell r="AK3508">
            <v>0</v>
          </cell>
        </row>
        <row r="3509">
          <cell r="B3509" t="str">
            <v/>
          </cell>
          <cell r="H3509" t="str">
            <v/>
          </cell>
          <cell r="J3509" t="str">
            <v/>
          </cell>
          <cell r="N3509" t="str">
            <v/>
          </cell>
          <cell r="O3509" t="str">
            <v/>
          </cell>
          <cell r="P3509" t="str">
            <v/>
          </cell>
          <cell r="Q3509" t="str">
            <v/>
          </cell>
          <cell r="T3509" t="str">
            <v/>
          </cell>
          <cell r="U3509" t="str">
            <v/>
          </cell>
          <cell r="W3509" t="str">
            <v/>
          </cell>
          <cell r="X3509" t="str">
            <v/>
          </cell>
          <cell r="AB3509">
            <v>0</v>
          </cell>
          <cell r="AC3509">
            <v>0</v>
          </cell>
          <cell r="AD3509">
            <v>0</v>
          </cell>
          <cell r="AJ3509">
            <v>0</v>
          </cell>
          <cell r="AK3509">
            <v>0</v>
          </cell>
        </row>
        <row r="3510">
          <cell r="B3510" t="str">
            <v/>
          </cell>
          <cell r="H3510" t="str">
            <v/>
          </cell>
          <cell r="J3510" t="str">
            <v/>
          </cell>
          <cell r="N3510" t="str">
            <v/>
          </cell>
          <cell r="O3510" t="str">
            <v/>
          </cell>
          <cell r="P3510" t="str">
            <v/>
          </cell>
          <cell r="Q3510" t="str">
            <v/>
          </cell>
          <cell r="T3510" t="str">
            <v/>
          </cell>
          <cell r="U3510" t="str">
            <v/>
          </cell>
          <cell r="W3510" t="str">
            <v/>
          </cell>
          <cell r="X3510" t="str">
            <v/>
          </cell>
          <cell r="AB3510">
            <v>0</v>
          </cell>
          <cell r="AC3510">
            <v>0</v>
          </cell>
          <cell r="AD3510">
            <v>0</v>
          </cell>
          <cell r="AJ3510">
            <v>0</v>
          </cell>
          <cell r="AK3510">
            <v>0</v>
          </cell>
        </row>
        <row r="3511">
          <cell r="B3511" t="str">
            <v/>
          </cell>
          <cell r="H3511" t="str">
            <v/>
          </cell>
          <cell r="J3511" t="str">
            <v/>
          </cell>
          <cell r="N3511" t="str">
            <v/>
          </cell>
          <cell r="O3511" t="str">
            <v/>
          </cell>
          <cell r="P3511" t="str">
            <v/>
          </cell>
          <cell r="Q3511" t="str">
            <v/>
          </cell>
          <cell r="T3511" t="str">
            <v/>
          </cell>
          <cell r="U3511" t="str">
            <v/>
          </cell>
          <cell r="W3511" t="str">
            <v/>
          </cell>
          <cell r="X3511" t="str">
            <v/>
          </cell>
          <cell r="AB3511">
            <v>0</v>
          </cell>
          <cell r="AC3511">
            <v>0</v>
          </cell>
          <cell r="AD3511">
            <v>0</v>
          </cell>
          <cell r="AJ3511">
            <v>0</v>
          </cell>
          <cell r="AK3511">
            <v>0</v>
          </cell>
        </row>
        <row r="3512">
          <cell r="B3512" t="str">
            <v/>
          </cell>
          <cell r="H3512" t="str">
            <v/>
          </cell>
          <cell r="J3512" t="str">
            <v/>
          </cell>
          <cell r="N3512" t="str">
            <v/>
          </cell>
          <cell r="O3512" t="str">
            <v/>
          </cell>
          <cell r="P3512" t="str">
            <v/>
          </cell>
          <cell r="Q3512" t="str">
            <v/>
          </cell>
          <cell r="T3512" t="str">
            <v/>
          </cell>
          <cell r="U3512" t="str">
            <v/>
          </cell>
          <cell r="W3512" t="str">
            <v/>
          </cell>
          <cell r="X3512" t="str">
            <v/>
          </cell>
          <cell r="AB3512">
            <v>0</v>
          </cell>
          <cell r="AC3512">
            <v>0</v>
          </cell>
          <cell r="AD3512">
            <v>0</v>
          </cell>
          <cell r="AJ3512">
            <v>0</v>
          </cell>
          <cell r="AK3512">
            <v>0</v>
          </cell>
        </row>
        <row r="3513">
          <cell r="B3513" t="str">
            <v/>
          </cell>
          <cell r="H3513" t="str">
            <v/>
          </cell>
          <cell r="J3513" t="str">
            <v/>
          </cell>
          <cell r="N3513" t="str">
            <v/>
          </cell>
          <cell r="O3513" t="str">
            <v/>
          </cell>
          <cell r="P3513" t="str">
            <v/>
          </cell>
          <cell r="Q3513" t="str">
            <v/>
          </cell>
          <cell r="T3513" t="str">
            <v/>
          </cell>
          <cell r="U3513" t="str">
            <v/>
          </cell>
          <cell r="W3513" t="str">
            <v/>
          </cell>
          <cell r="X3513" t="str">
            <v/>
          </cell>
          <cell r="AB3513">
            <v>0</v>
          </cell>
          <cell r="AC3513">
            <v>0</v>
          </cell>
          <cell r="AD3513">
            <v>0</v>
          </cell>
          <cell r="AJ3513">
            <v>0</v>
          </cell>
          <cell r="AK3513">
            <v>0</v>
          </cell>
        </row>
        <row r="3514">
          <cell r="B3514" t="str">
            <v/>
          </cell>
          <cell r="H3514" t="str">
            <v/>
          </cell>
          <cell r="J3514" t="str">
            <v/>
          </cell>
          <cell r="N3514" t="str">
            <v/>
          </cell>
          <cell r="O3514" t="str">
            <v/>
          </cell>
          <cell r="P3514" t="str">
            <v/>
          </cell>
          <cell r="Q3514" t="str">
            <v/>
          </cell>
          <cell r="T3514" t="str">
            <v/>
          </cell>
          <cell r="U3514" t="str">
            <v/>
          </cell>
          <cell r="W3514" t="str">
            <v/>
          </cell>
          <cell r="X3514" t="str">
            <v/>
          </cell>
          <cell r="AB3514">
            <v>0</v>
          </cell>
          <cell r="AC3514">
            <v>0</v>
          </cell>
          <cell r="AD3514">
            <v>0</v>
          </cell>
          <cell r="AJ3514">
            <v>0</v>
          </cell>
          <cell r="AK3514">
            <v>0</v>
          </cell>
        </row>
        <row r="3515">
          <cell r="B3515" t="str">
            <v/>
          </cell>
          <cell r="H3515" t="str">
            <v/>
          </cell>
          <cell r="J3515" t="str">
            <v/>
          </cell>
          <cell r="N3515" t="str">
            <v/>
          </cell>
          <cell r="O3515" t="str">
            <v/>
          </cell>
          <cell r="P3515" t="str">
            <v/>
          </cell>
          <cell r="Q3515" t="str">
            <v/>
          </cell>
          <cell r="T3515" t="str">
            <v/>
          </cell>
          <cell r="U3515" t="str">
            <v/>
          </cell>
          <cell r="W3515" t="str">
            <v/>
          </cell>
          <cell r="X3515" t="str">
            <v/>
          </cell>
          <cell r="AB3515">
            <v>0</v>
          </cell>
          <cell r="AC3515">
            <v>0</v>
          </cell>
          <cell r="AD3515">
            <v>0</v>
          </cell>
          <cell r="AJ3515">
            <v>0</v>
          </cell>
          <cell r="AK3515">
            <v>0</v>
          </cell>
        </row>
        <row r="3516">
          <cell r="B3516" t="str">
            <v/>
          </cell>
          <cell r="H3516" t="str">
            <v/>
          </cell>
          <cell r="J3516" t="str">
            <v/>
          </cell>
          <cell r="N3516" t="str">
            <v/>
          </cell>
          <cell r="O3516" t="str">
            <v/>
          </cell>
          <cell r="P3516" t="str">
            <v/>
          </cell>
          <cell r="Q3516" t="str">
            <v/>
          </cell>
          <cell r="T3516" t="str">
            <v/>
          </cell>
          <cell r="U3516" t="str">
            <v/>
          </cell>
          <cell r="W3516" t="str">
            <v/>
          </cell>
          <cell r="X3516" t="str">
            <v/>
          </cell>
          <cell r="AB3516">
            <v>0</v>
          </cell>
          <cell r="AC3516">
            <v>0</v>
          </cell>
          <cell r="AD3516">
            <v>0</v>
          </cell>
          <cell r="AJ3516">
            <v>0</v>
          </cell>
          <cell r="AK3516">
            <v>0</v>
          </cell>
        </row>
        <row r="3517">
          <cell r="B3517" t="str">
            <v/>
          </cell>
          <cell r="H3517" t="str">
            <v/>
          </cell>
          <cell r="J3517" t="str">
            <v/>
          </cell>
          <cell r="N3517" t="str">
            <v/>
          </cell>
          <cell r="O3517" t="str">
            <v/>
          </cell>
          <cell r="P3517" t="str">
            <v/>
          </cell>
          <cell r="Q3517" t="str">
            <v/>
          </cell>
          <cell r="T3517" t="str">
            <v/>
          </cell>
          <cell r="U3517" t="str">
            <v/>
          </cell>
          <cell r="W3517" t="str">
            <v/>
          </cell>
          <cell r="X3517" t="str">
            <v/>
          </cell>
          <cell r="AB3517">
            <v>0</v>
          </cell>
          <cell r="AC3517">
            <v>0</v>
          </cell>
          <cell r="AD3517">
            <v>0</v>
          </cell>
          <cell r="AJ3517">
            <v>0</v>
          </cell>
          <cell r="AK3517">
            <v>0</v>
          </cell>
        </row>
        <row r="3518">
          <cell r="B3518" t="str">
            <v/>
          </cell>
          <cell r="H3518" t="str">
            <v/>
          </cell>
          <cell r="J3518" t="str">
            <v/>
          </cell>
          <cell r="N3518" t="str">
            <v/>
          </cell>
          <cell r="O3518" t="str">
            <v/>
          </cell>
          <cell r="P3518" t="str">
            <v/>
          </cell>
          <cell r="Q3518" t="str">
            <v/>
          </cell>
          <cell r="T3518" t="str">
            <v/>
          </cell>
          <cell r="U3518" t="str">
            <v/>
          </cell>
          <cell r="W3518" t="str">
            <v/>
          </cell>
          <cell r="X3518" t="str">
            <v/>
          </cell>
          <cell r="AB3518">
            <v>0</v>
          </cell>
          <cell r="AC3518">
            <v>0</v>
          </cell>
          <cell r="AD3518">
            <v>0</v>
          </cell>
          <cell r="AJ3518">
            <v>0</v>
          </cell>
          <cell r="AK3518">
            <v>0</v>
          </cell>
        </row>
        <row r="3519">
          <cell r="B3519" t="str">
            <v/>
          </cell>
          <cell r="H3519" t="str">
            <v/>
          </cell>
          <cell r="J3519" t="str">
            <v/>
          </cell>
          <cell r="N3519" t="str">
            <v/>
          </cell>
          <cell r="O3519" t="str">
            <v/>
          </cell>
          <cell r="P3519" t="str">
            <v/>
          </cell>
          <cell r="Q3519" t="str">
            <v/>
          </cell>
          <cell r="T3519" t="str">
            <v/>
          </cell>
          <cell r="U3519" t="str">
            <v/>
          </cell>
          <cell r="W3519" t="str">
            <v/>
          </cell>
          <cell r="X3519" t="str">
            <v/>
          </cell>
          <cell r="AB3519">
            <v>0</v>
          </cell>
          <cell r="AC3519">
            <v>0</v>
          </cell>
          <cell r="AD3519">
            <v>0</v>
          </cell>
          <cell r="AJ3519">
            <v>0</v>
          </cell>
          <cell r="AK3519">
            <v>0</v>
          </cell>
        </row>
        <row r="3520">
          <cell r="B3520" t="str">
            <v/>
          </cell>
          <cell r="H3520" t="str">
            <v/>
          </cell>
          <cell r="J3520" t="str">
            <v/>
          </cell>
          <cell r="N3520" t="str">
            <v/>
          </cell>
          <cell r="O3520" t="str">
            <v/>
          </cell>
          <cell r="P3520" t="str">
            <v/>
          </cell>
          <cell r="Q3520" t="str">
            <v/>
          </cell>
          <cell r="T3520" t="str">
            <v/>
          </cell>
          <cell r="U3520" t="str">
            <v/>
          </cell>
          <cell r="W3520" t="str">
            <v/>
          </cell>
          <cell r="X3520" t="str">
            <v/>
          </cell>
          <cell r="AB3520">
            <v>0</v>
          </cell>
          <cell r="AC3520">
            <v>0</v>
          </cell>
          <cell r="AD3520">
            <v>0</v>
          </cell>
          <cell r="AJ3520">
            <v>0</v>
          </cell>
          <cell r="AK3520">
            <v>0</v>
          </cell>
        </row>
        <row r="3521">
          <cell r="B3521" t="str">
            <v/>
          </cell>
          <cell r="H3521" t="str">
            <v/>
          </cell>
          <cell r="J3521" t="str">
            <v/>
          </cell>
          <cell r="N3521" t="str">
            <v/>
          </cell>
          <cell r="O3521" t="str">
            <v/>
          </cell>
          <cell r="P3521" t="str">
            <v/>
          </cell>
          <cell r="Q3521" t="str">
            <v/>
          </cell>
          <cell r="T3521" t="str">
            <v/>
          </cell>
          <cell r="U3521" t="str">
            <v/>
          </cell>
          <cell r="W3521" t="str">
            <v/>
          </cell>
          <cell r="X3521" t="str">
            <v/>
          </cell>
          <cell r="AB3521">
            <v>0</v>
          </cell>
          <cell r="AC3521">
            <v>0</v>
          </cell>
          <cell r="AD3521">
            <v>0</v>
          </cell>
          <cell r="AJ3521">
            <v>0</v>
          </cell>
          <cell r="AK3521">
            <v>0</v>
          </cell>
        </row>
        <row r="3522">
          <cell r="B3522" t="str">
            <v/>
          </cell>
          <cell r="H3522" t="str">
            <v/>
          </cell>
          <cell r="J3522" t="str">
            <v/>
          </cell>
          <cell r="N3522" t="str">
            <v/>
          </cell>
          <cell r="O3522" t="str">
            <v/>
          </cell>
          <cell r="P3522" t="str">
            <v/>
          </cell>
          <cell r="Q3522" t="str">
            <v/>
          </cell>
          <cell r="T3522" t="str">
            <v/>
          </cell>
          <cell r="U3522" t="str">
            <v/>
          </cell>
          <cell r="W3522" t="str">
            <v/>
          </cell>
          <cell r="X3522" t="str">
            <v/>
          </cell>
          <cell r="AB3522">
            <v>0</v>
          </cell>
          <cell r="AC3522">
            <v>0</v>
          </cell>
          <cell r="AD3522">
            <v>0</v>
          </cell>
          <cell r="AJ3522">
            <v>0</v>
          </cell>
          <cell r="AK3522">
            <v>0</v>
          </cell>
        </row>
        <row r="3523">
          <cell r="B3523" t="str">
            <v/>
          </cell>
          <cell r="H3523" t="str">
            <v/>
          </cell>
          <cell r="J3523" t="str">
            <v/>
          </cell>
          <cell r="N3523" t="str">
            <v/>
          </cell>
          <cell r="O3523" t="str">
            <v/>
          </cell>
          <cell r="P3523" t="str">
            <v/>
          </cell>
          <cell r="Q3523" t="str">
            <v/>
          </cell>
          <cell r="T3523" t="str">
            <v/>
          </cell>
          <cell r="U3523" t="str">
            <v/>
          </cell>
          <cell r="W3523" t="str">
            <v/>
          </cell>
          <cell r="X3523" t="str">
            <v/>
          </cell>
          <cell r="AB3523">
            <v>0</v>
          </cell>
          <cell r="AC3523">
            <v>0</v>
          </cell>
          <cell r="AD3523">
            <v>0</v>
          </cell>
          <cell r="AJ3523">
            <v>0</v>
          </cell>
          <cell r="AK3523">
            <v>0</v>
          </cell>
        </row>
        <row r="3524">
          <cell r="B3524" t="str">
            <v/>
          </cell>
          <cell r="H3524" t="str">
            <v/>
          </cell>
          <cell r="J3524" t="str">
            <v/>
          </cell>
          <cell r="N3524" t="str">
            <v/>
          </cell>
          <cell r="O3524" t="str">
            <v/>
          </cell>
          <cell r="P3524" t="str">
            <v/>
          </cell>
          <cell r="Q3524" t="str">
            <v/>
          </cell>
          <cell r="T3524" t="str">
            <v/>
          </cell>
          <cell r="U3524" t="str">
            <v/>
          </cell>
          <cell r="W3524" t="str">
            <v/>
          </cell>
          <cell r="X3524" t="str">
            <v/>
          </cell>
          <cell r="AB3524">
            <v>0</v>
          </cell>
          <cell r="AC3524">
            <v>0</v>
          </cell>
          <cell r="AD3524">
            <v>0</v>
          </cell>
          <cell r="AJ3524">
            <v>0</v>
          </cell>
          <cell r="AK3524">
            <v>0</v>
          </cell>
        </row>
        <row r="3525">
          <cell r="B3525" t="str">
            <v/>
          </cell>
          <cell r="H3525" t="str">
            <v/>
          </cell>
          <cell r="J3525" t="str">
            <v/>
          </cell>
          <cell r="N3525" t="str">
            <v/>
          </cell>
          <cell r="O3525" t="str">
            <v/>
          </cell>
          <cell r="P3525" t="str">
            <v/>
          </cell>
          <cell r="Q3525" t="str">
            <v/>
          </cell>
          <cell r="T3525" t="str">
            <v/>
          </cell>
          <cell r="U3525" t="str">
            <v/>
          </cell>
          <cell r="W3525" t="str">
            <v/>
          </cell>
          <cell r="X3525" t="str">
            <v/>
          </cell>
          <cell r="AB3525">
            <v>0</v>
          </cell>
          <cell r="AC3525">
            <v>0</v>
          </cell>
          <cell r="AD3525">
            <v>0</v>
          </cell>
          <cell r="AJ3525">
            <v>0</v>
          </cell>
          <cell r="AK3525">
            <v>0</v>
          </cell>
        </row>
        <row r="3526">
          <cell r="B3526" t="str">
            <v/>
          </cell>
          <cell r="H3526" t="str">
            <v/>
          </cell>
          <cell r="J3526" t="str">
            <v/>
          </cell>
          <cell r="N3526" t="str">
            <v/>
          </cell>
          <cell r="O3526" t="str">
            <v/>
          </cell>
          <cell r="P3526" t="str">
            <v/>
          </cell>
          <cell r="Q3526" t="str">
            <v/>
          </cell>
          <cell r="T3526" t="str">
            <v/>
          </cell>
          <cell r="U3526" t="str">
            <v/>
          </cell>
          <cell r="W3526" t="str">
            <v/>
          </cell>
          <cell r="X3526" t="str">
            <v/>
          </cell>
          <cell r="AB3526">
            <v>0</v>
          </cell>
          <cell r="AC3526">
            <v>0</v>
          </cell>
          <cell r="AD3526">
            <v>0</v>
          </cell>
          <cell r="AJ3526">
            <v>0</v>
          </cell>
          <cell r="AK3526">
            <v>0</v>
          </cell>
        </row>
        <row r="3527">
          <cell r="B3527" t="str">
            <v/>
          </cell>
          <cell r="H3527" t="str">
            <v/>
          </cell>
          <cell r="J3527" t="str">
            <v/>
          </cell>
          <cell r="N3527" t="str">
            <v/>
          </cell>
          <cell r="O3527" t="str">
            <v/>
          </cell>
          <cell r="P3527" t="str">
            <v/>
          </cell>
          <cell r="Q3527" t="str">
            <v/>
          </cell>
          <cell r="T3527" t="str">
            <v/>
          </cell>
          <cell r="U3527" t="str">
            <v/>
          </cell>
          <cell r="W3527" t="str">
            <v/>
          </cell>
          <cell r="X3527" t="str">
            <v/>
          </cell>
          <cell r="AB3527">
            <v>0</v>
          </cell>
          <cell r="AC3527">
            <v>0</v>
          </cell>
          <cell r="AD3527">
            <v>0</v>
          </cell>
          <cell r="AJ3527">
            <v>0</v>
          </cell>
          <cell r="AK3527">
            <v>0</v>
          </cell>
        </row>
        <row r="3528">
          <cell r="B3528" t="str">
            <v/>
          </cell>
          <cell r="H3528" t="str">
            <v/>
          </cell>
          <cell r="J3528" t="str">
            <v/>
          </cell>
          <cell r="N3528" t="str">
            <v/>
          </cell>
          <cell r="O3528" t="str">
            <v/>
          </cell>
          <cell r="P3528" t="str">
            <v/>
          </cell>
          <cell r="Q3528" t="str">
            <v/>
          </cell>
          <cell r="T3528" t="str">
            <v/>
          </cell>
          <cell r="U3528" t="str">
            <v/>
          </cell>
          <cell r="W3528" t="str">
            <v/>
          </cell>
          <cell r="X3528" t="str">
            <v/>
          </cell>
          <cell r="AB3528">
            <v>0</v>
          </cell>
          <cell r="AC3528">
            <v>0</v>
          </cell>
          <cell r="AD3528">
            <v>0</v>
          </cell>
          <cell r="AJ3528">
            <v>0</v>
          </cell>
          <cell r="AK3528">
            <v>0</v>
          </cell>
        </row>
        <row r="3529">
          <cell r="B3529" t="str">
            <v/>
          </cell>
          <cell r="H3529" t="str">
            <v/>
          </cell>
          <cell r="J3529" t="str">
            <v/>
          </cell>
          <cell r="N3529" t="str">
            <v/>
          </cell>
          <cell r="O3529" t="str">
            <v/>
          </cell>
          <cell r="P3529" t="str">
            <v/>
          </cell>
          <cell r="Q3529" t="str">
            <v/>
          </cell>
          <cell r="T3529" t="str">
            <v/>
          </cell>
          <cell r="U3529" t="str">
            <v/>
          </cell>
          <cell r="W3529" t="str">
            <v/>
          </cell>
          <cell r="X3529" t="str">
            <v/>
          </cell>
          <cell r="AB3529">
            <v>0</v>
          </cell>
          <cell r="AC3529">
            <v>0</v>
          </cell>
          <cell r="AD3529">
            <v>0</v>
          </cell>
          <cell r="AJ3529">
            <v>0</v>
          </cell>
          <cell r="AK3529">
            <v>0</v>
          </cell>
        </row>
        <row r="3530">
          <cell r="B3530" t="str">
            <v/>
          </cell>
          <cell r="H3530" t="str">
            <v/>
          </cell>
          <cell r="J3530" t="str">
            <v/>
          </cell>
          <cell r="N3530" t="str">
            <v/>
          </cell>
          <cell r="O3530" t="str">
            <v/>
          </cell>
          <cell r="P3530" t="str">
            <v/>
          </cell>
          <cell r="Q3530" t="str">
            <v/>
          </cell>
          <cell r="T3530" t="str">
            <v/>
          </cell>
          <cell r="U3530" t="str">
            <v/>
          </cell>
          <cell r="W3530" t="str">
            <v/>
          </cell>
          <cell r="X3530" t="str">
            <v/>
          </cell>
          <cell r="AB3530">
            <v>0</v>
          </cell>
          <cell r="AC3530">
            <v>0</v>
          </cell>
          <cell r="AD3530">
            <v>0</v>
          </cell>
          <cell r="AJ3530">
            <v>0</v>
          </cell>
          <cell r="AK3530">
            <v>0</v>
          </cell>
        </row>
        <row r="3531">
          <cell r="B3531" t="str">
            <v/>
          </cell>
          <cell r="H3531" t="str">
            <v/>
          </cell>
          <cell r="J3531" t="str">
            <v/>
          </cell>
          <cell r="N3531" t="str">
            <v/>
          </cell>
          <cell r="O3531" t="str">
            <v/>
          </cell>
          <cell r="P3531" t="str">
            <v/>
          </cell>
          <cell r="Q3531" t="str">
            <v/>
          </cell>
          <cell r="T3531" t="str">
            <v/>
          </cell>
          <cell r="U3531" t="str">
            <v/>
          </cell>
          <cell r="W3531" t="str">
            <v/>
          </cell>
          <cell r="X3531" t="str">
            <v/>
          </cell>
          <cell r="AB3531">
            <v>0</v>
          </cell>
          <cell r="AC3531">
            <v>0</v>
          </cell>
          <cell r="AD3531">
            <v>0</v>
          </cell>
          <cell r="AJ3531">
            <v>0</v>
          </cell>
          <cell r="AK3531">
            <v>0</v>
          </cell>
        </row>
        <row r="3532">
          <cell r="B3532" t="str">
            <v/>
          </cell>
          <cell r="H3532" t="str">
            <v/>
          </cell>
          <cell r="J3532" t="str">
            <v/>
          </cell>
          <cell r="N3532" t="str">
            <v/>
          </cell>
          <cell r="O3532" t="str">
            <v/>
          </cell>
          <cell r="P3532" t="str">
            <v/>
          </cell>
          <cell r="Q3532" t="str">
            <v/>
          </cell>
          <cell r="T3532" t="str">
            <v/>
          </cell>
          <cell r="U3532" t="str">
            <v/>
          </cell>
          <cell r="W3532" t="str">
            <v/>
          </cell>
          <cell r="X3532" t="str">
            <v/>
          </cell>
          <cell r="AB3532">
            <v>0</v>
          </cell>
          <cell r="AC3532">
            <v>0</v>
          </cell>
          <cell r="AD3532">
            <v>0</v>
          </cell>
          <cell r="AJ3532">
            <v>0</v>
          </cell>
          <cell r="AK3532">
            <v>0</v>
          </cell>
        </row>
        <row r="3533">
          <cell r="B3533" t="str">
            <v/>
          </cell>
          <cell r="H3533" t="str">
            <v/>
          </cell>
          <cell r="J3533" t="str">
            <v/>
          </cell>
          <cell r="N3533" t="str">
            <v/>
          </cell>
          <cell r="O3533" t="str">
            <v/>
          </cell>
          <cell r="P3533" t="str">
            <v/>
          </cell>
          <cell r="Q3533" t="str">
            <v/>
          </cell>
          <cell r="T3533" t="str">
            <v/>
          </cell>
          <cell r="U3533" t="str">
            <v/>
          </cell>
          <cell r="W3533" t="str">
            <v/>
          </cell>
          <cell r="X3533" t="str">
            <v/>
          </cell>
          <cell r="AB3533">
            <v>0</v>
          </cell>
          <cell r="AC3533">
            <v>0</v>
          </cell>
          <cell r="AD3533">
            <v>0</v>
          </cell>
          <cell r="AJ3533">
            <v>0</v>
          </cell>
          <cell r="AK3533">
            <v>0</v>
          </cell>
        </row>
        <row r="3534">
          <cell r="B3534" t="str">
            <v/>
          </cell>
          <cell r="H3534" t="str">
            <v/>
          </cell>
          <cell r="J3534" t="str">
            <v/>
          </cell>
          <cell r="N3534" t="str">
            <v/>
          </cell>
          <cell r="O3534" t="str">
            <v/>
          </cell>
          <cell r="P3534" t="str">
            <v/>
          </cell>
          <cell r="Q3534" t="str">
            <v/>
          </cell>
          <cell r="T3534" t="str">
            <v/>
          </cell>
          <cell r="U3534" t="str">
            <v/>
          </cell>
          <cell r="W3534" t="str">
            <v/>
          </cell>
          <cell r="X3534" t="str">
            <v/>
          </cell>
          <cell r="AB3534">
            <v>0</v>
          </cell>
          <cell r="AC3534">
            <v>0</v>
          </cell>
          <cell r="AD3534">
            <v>0</v>
          </cell>
          <cell r="AJ3534">
            <v>0</v>
          </cell>
          <cell r="AK3534">
            <v>0</v>
          </cell>
        </row>
        <row r="3535">
          <cell r="B3535" t="str">
            <v/>
          </cell>
          <cell r="H3535" t="str">
            <v/>
          </cell>
          <cell r="J3535" t="str">
            <v/>
          </cell>
          <cell r="N3535" t="str">
            <v/>
          </cell>
          <cell r="O3535" t="str">
            <v/>
          </cell>
          <cell r="P3535" t="str">
            <v/>
          </cell>
          <cell r="Q3535" t="str">
            <v/>
          </cell>
          <cell r="T3535" t="str">
            <v/>
          </cell>
          <cell r="U3535" t="str">
            <v/>
          </cell>
          <cell r="W3535" t="str">
            <v/>
          </cell>
          <cell r="X3535" t="str">
            <v/>
          </cell>
          <cell r="AB3535">
            <v>0</v>
          </cell>
          <cell r="AC3535">
            <v>0</v>
          </cell>
          <cell r="AD3535">
            <v>0</v>
          </cell>
          <cell r="AJ3535">
            <v>0</v>
          </cell>
          <cell r="AK3535">
            <v>0</v>
          </cell>
        </row>
        <row r="3536">
          <cell r="B3536" t="str">
            <v/>
          </cell>
          <cell r="H3536" t="str">
            <v/>
          </cell>
          <cell r="J3536" t="str">
            <v/>
          </cell>
          <cell r="N3536" t="str">
            <v/>
          </cell>
          <cell r="O3536" t="str">
            <v/>
          </cell>
          <cell r="P3536" t="str">
            <v/>
          </cell>
          <cell r="Q3536" t="str">
            <v/>
          </cell>
          <cell r="T3536" t="str">
            <v/>
          </cell>
          <cell r="U3536" t="str">
            <v/>
          </cell>
          <cell r="W3536" t="str">
            <v/>
          </cell>
          <cell r="X3536" t="str">
            <v/>
          </cell>
          <cell r="AB3536">
            <v>0</v>
          </cell>
          <cell r="AC3536">
            <v>0</v>
          </cell>
          <cell r="AD3536">
            <v>0</v>
          </cell>
          <cell r="AJ3536">
            <v>0</v>
          </cell>
          <cell r="AK3536">
            <v>0</v>
          </cell>
        </row>
        <row r="3537">
          <cell r="B3537" t="str">
            <v/>
          </cell>
          <cell r="H3537" t="str">
            <v/>
          </cell>
          <cell r="J3537" t="str">
            <v/>
          </cell>
          <cell r="N3537" t="str">
            <v/>
          </cell>
          <cell r="O3537" t="str">
            <v/>
          </cell>
          <cell r="P3537" t="str">
            <v/>
          </cell>
          <cell r="Q3537" t="str">
            <v/>
          </cell>
          <cell r="T3537" t="str">
            <v/>
          </cell>
          <cell r="U3537" t="str">
            <v/>
          </cell>
          <cell r="W3537" t="str">
            <v/>
          </cell>
          <cell r="X3537" t="str">
            <v/>
          </cell>
          <cell r="AB3537">
            <v>0</v>
          </cell>
          <cell r="AC3537">
            <v>0</v>
          </cell>
          <cell r="AD3537">
            <v>0</v>
          </cell>
          <cell r="AJ3537">
            <v>0</v>
          </cell>
          <cell r="AK3537">
            <v>0</v>
          </cell>
        </row>
        <row r="3538">
          <cell r="B3538" t="str">
            <v/>
          </cell>
          <cell r="H3538" t="str">
            <v/>
          </cell>
          <cell r="J3538" t="str">
            <v/>
          </cell>
          <cell r="N3538" t="str">
            <v/>
          </cell>
          <cell r="O3538" t="str">
            <v/>
          </cell>
          <cell r="P3538" t="str">
            <v/>
          </cell>
          <cell r="Q3538" t="str">
            <v/>
          </cell>
          <cell r="T3538" t="str">
            <v/>
          </cell>
          <cell r="U3538" t="str">
            <v/>
          </cell>
          <cell r="W3538" t="str">
            <v/>
          </cell>
          <cell r="X3538" t="str">
            <v/>
          </cell>
          <cell r="AB3538">
            <v>0</v>
          </cell>
          <cell r="AC3538">
            <v>0</v>
          </cell>
          <cell r="AD3538">
            <v>0</v>
          </cell>
          <cell r="AJ3538">
            <v>0</v>
          </cell>
          <cell r="AK3538">
            <v>0</v>
          </cell>
        </row>
        <row r="3539">
          <cell r="B3539" t="str">
            <v/>
          </cell>
          <cell r="H3539" t="str">
            <v/>
          </cell>
          <cell r="J3539" t="str">
            <v/>
          </cell>
          <cell r="N3539" t="str">
            <v/>
          </cell>
          <cell r="O3539" t="str">
            <v/>
          </cell>
          <cell r="P3539" t="str">
            <v/>
          </cell>
          <cell r="Q3539" t="str">
            <v/>
          </cell>
          <cell r="T3539" t="str">
            <v/>
          </cell>
          <cell r="U3539" t="str">
            <v/>
          </cell>
          <cell r="W3539" t="str">
            <v/>
          </cell>
          <cell r="X3539" t="str">
            <v/>
          </cell>
          <cell r="AB3539">
            <v>0</v>
          </cell>
          <cell r="AC3539">
            <v>0</v>
          </cell>
          <cell r="AD3539">
            <v>0</v>
          </cell>
          <cell r="AJ3539">
            <v>0</v>
          </cell>
          <cell r="AK3539">
            <v>0</v>
          </cell>
        </row>
        <row r="3540">
          <cell r="B3540" t="str">
            <v/>
          </cell>
          <cell r="H3540" t="str">
            <v/>
          </cell>
          <cell r="J3540" t="str">
            <v/>
          </cell>
          <cell r="N3540" t="str">
            <v/>
          </cell>
          <cell r="O3540" t="str">
            <v/>
          </cell>
          <cell r="P3540" t="str">
            <v/>
          </cell>
          <cell r="Q3540" t="str">
            <v/>
          </cell>
          <cell r="T3540" t="str">
            <v/>
          </cell>
          <cell r="U3540" t="str">
            <v/>
          </cell>
          <cell r="W3540" t="str">
            <v/>
          </cell>
          <cell r="X3540" t="str">
            <v/>
          </cell>
          <cell r="AB3540">
            <v>0</v>
          </cell>
          <cell r="AC3540">
            <v>0</v>
          </cell>
          <cell r="AD3540">
            <v>0</v>
          </cell>
          <cell r="AJ3540">
            <v>0</v>
          </cell>
          <cell r="AK3540">
            <v>0</v>
          </cell>
        </row>
        <row r="3541">
          <cell r="B3541" t="str">
            <v/>
          </cell>
          <cell r="H3541" t="str">
            <v/>
          </cell>
          <cell r="J3541" t="str">
            <v/>
          </cell>
          <cell r="N3541" t="str">
            <v/>
          </cell>
          <cell r="O3541" t="str">
            <v/>
          </cell>
          <cell r="P3541" t="str">
            <v/>
          </cell>
          <cell r="Q3541" t="str">
            <v/>
          </cell>
          <cell r="T3541" t="str">
            <v/>
          </cell>
          <cell r="U3541" t="str">
            <v/>
          </cell>
          <cell r="W3541" t="str">
            <v/>
          </cell>
          <cell r="X3541" t="str">
            <v/>
          </cell>
          <cell r="AB3541">
            <v>0</v>
          </cell>
          <cell r="AC3541">
            <v>0</v>
          </cell>
          <cell r="AD3541">
            <v>0</v>
          </cell>
          <cell r="AJ3541">
            <v>0</v>
          </cell>
          <cell r="AK3541">
            <v>0</v>
          </cell>
        </row>
        <row r="3542">
          <cell r="B3542" t="str">
            <v/>
          </cell>
          <cell r="H3542" t="str">
            <v/>
          </cell>
          <cell r="J3542" t="str">
            <v/>
          </cell>
          <cell r="N3542" t="str">
            <v/>
          </cell>
          <cell r="O3542" t="str">
            <v/>
          </cell>
          <cell r="P3542" t="str">
            <v/>
          </cell>
          <cell r="Q3542" t="str">
            <v/>
          </cell>
          <cell r="T3542" t="str">
            <v/>
          </cell>
          <cell r="U3542" t="str">
            <v/>
          </cell>
          <cell r="W3542" t="str">
            <v/>
          </cell>
          <cell r="X3542" t="str">
            <v/>
          </cell>
          <cell r="AB3542">
            <v>0</v>
          </cell>
          <cell r="AC3542">
            <v>0</v>
          </cell>
          <cell r="AD3542">
            <v>0</v>
          </cell>
          <cell r="AJ3542">
            <v>0</v>
          </cell>
          <cell r="AK3542">
            <v>0</v>
          </cell>
        </row>
        <row r="3543">
          <cell r="B3543" t="str">
            <v/>
          </cell>
          <cell r="H3543" t="str">
            <v/>
          </cell>
          <cell r="J3543" t="str">
            <v/>
          </cell>
          <cell r="N3543" t="str">
            <v/>
          </cell>
          <cell r="O3543" t="str">
            <v/>
          </cell>
          <cell r="P3543" t="str">
            <v/>
          </cell>
          <cell r="Q3543" t="str">
            <v/>
          </cell>
          <cell r="T3543" t="str">
            <v/>
          </cell>
          <cell r="U3543" t="str">
            <v/>
          </cell>
          <cell r="W3543" t="str">
            <v/>
          </cell>
          <cell r="X3543" t="str">
            <v/>
          </cell>
          <cell r="AB3543">
            <v>0</v>
          </cell>
          <cell r="AC3543">
            <v>0</v>
          </cell>
          <cell r="AD3543">
            <v>0</v>
          </cell>
          <cell r="AJ3543">
            <v>0</v>
          </cell>
          <cell r="AK3543">
            <v>0</v>
          </cell>
        </row>
        <row r="3544">
          <cell r="B3544" t="str">
            <v/>
          </cell>
          <cell r="H3544" t="str">
            <v/>
          </cell>
          <cell r="J3544" t="str">
            <v/>
          </cell>
          <cell r="N3544" t="str">
            <v/>
          </cell>
          <cell r="O3544" t="str">
            <v/>
          </cell>
          <cell r="P3544" t="str">
            <v/>
          </cell>
          <cell r="Q3544" t="str">
            <v/>
          </cell>
          <cell r="T3544" t="str">
            <v/>
          </cell>
          <cell r="U3544" t="str">
            <v/>
          </cell>
          <cell r="W3544" t="str">
            <v/>
          </cell>
          <cell r="X3544" t="str">
            <v/>
          </cell>
          <cell r="AB3544">
            <v>0</v>
          </cell>
          <cell r="AC3544">
            <v>0</v>
          </cell>
          <cell r="AD3544">
            <v>0</v>
          </cell>
          <cell r="AJ3544">
            <v>0</v>
          </cell>
          <cell r="AK3544">
            <v>0</v>
          </cell>
        </row>
        <row r="3545">
          <cell r="B3545" t="str">
            <v/>
          </cell>
          <cell r="H3545" t="str">
            <v/>
          </cell>
          <cell r="J3545" t="str">
            <v/>
          </cell>
          <cell r="N3545" t="str">
            <v/>
          </cell>
          <cell r="O3545" t="str">
            <v/>
          </cell>
          <cell r="P3545" t="str">
            <v/>
          </cell>
          <cell r="Q3545" t="str">
            <v/>
          </cell>
          <cell r="T3545" t="str">
            <v/>
          </cell>
          <cell r="U3545" t="str">
            <v/>
          </cell>
          <cell r="W3545" t="str">
            <v/>
          </cell>
          <cell r="X3545" t="str">
            <v/>
          </cell>
          <cell r="AB3545">
            <v>0</v>
          </cell>
          <cell r="AC3545">
            <v>0</v>
          </cell>
          <cell r="AD3545">
            <v>0</v>
          </cell>
          <cell r="AJ3545">
            <v>0</v>
          </cell>
          <cell r="AK3545">
            <v>0</v>
          </cell>
        </row>
        <row r="3546">
          <cell r="B3546" t="str">
            <v/>
          </cell>
          <cell r="H3546" t="str">
            <v/>
          </cell>
          <cell r="J3546" t="str">
            <v/>
          </cell>
          <cell r="N3546" t="str">
            <v/>
          </cell>
          <cell r="O3546" t="str">
            <v/>
          </cell>
          <cell r="P3546" t="str">
            <v/>
          </cell>
          <cell r="Q3546" t="str">
            <v/>
          </cell>
          <cell r="T3546" t="str">
            <v/>
          </cell>
          <cell r="U3546" t="str">
            <v/>
          </cell>
          <cell r="W3546" t="str">
            <v/>
          </cell>
          <cell r="X3546" t="str">
            <v/>
          </cell>
          <cell r="AB3546">
            <v>0</v>
          </cell>
          <cell r="AC3546">
            <v>0</v>
          </cell>
          <cell r="AD3546">
            <v>0</v>
          </cell>
          <cell r="AJ3546">
            <v>0</v>
          </cell>
          <cell r="AK3546">
            <v>0</v>
          </cell>
        </row>
        <row r="3547">
          <cell r="B3547" t="str">
            <v/>
          </cell>
          <cell r="H3547" t="str">
            <v/>
          </cell>
          <cell r="J3547" t="str">
            <v/>
          </cell>
          <cell r="N3547" t="str">
            <v/>
          </cell>
          <cell r="O3547" t="str">
            <v/>
          </cell>
          <cell r="P3547" t="str">
            <v/>
          </cell>
          <cell r="Q3547" t="str">
            <v/>
          </cell>
          <cell r="T3547" t="str">
            <v/>
          </cell>
          <cell r="U3547" t="str">
            <v/>
          </cell>
          <cell r="W3547" t="str">
            <v/>
          </cell>
          <cell r="X3547" t="str">
            <v/>
          </cell>
          <cell r="AB3547">
            <v>0</v>
          </cell>
          <cell r="AC3547">
            <v>0</v>
          </cell>
          <cell r="AD3547">
            <v>0</v>
          </cell>
          <cell r="AJ3547">
            <v>0</v>
          </cell>
          <cell r="AK3547">
            <v>0</v>
          </cell>
        </row>
        <row r="3548">
          <cell r="B3548" t="str">
            <v/>
          </cell>
          <cell r="H3548" t="str">
            <v/>
          </cell>
          <cell r="J3548" t="str">
            <v/>
          </cell>
          <cell r="N3548" t="str">
            <v/>
          </cell>
          <cell r="O3548" t="str">
            <v/>
          </cell>
          <cell r="P3548" t="str">
            <v/>
          </cell>
          <cell r="Q3548" t="str">
            <v/>
          </cell>
          <cell r="T3548" t="str">
            <v/>
          </cell>
          <cell r="U3548" t="str">
            <v/>
          </cell>
          <cell r="W3548" t="str">
            <v/>
          </cell>
          <cell r="X3548" t="str">
            <v/>
          </cell>
          <cell r="AB3548">
            <v>0</v>
          </cell>
          <cell r="AC3548">
            <v>0</v>
          </cell>
          <cell r="AD3548">
            <v>0</v>
          </cell>
          <cell r="AJ3548">
            <v>0</v>
          </cell>
          <cell r="AK3548">
            <v>0</v>
          </cell>
        </row>
        <row r="3549">
          <cell r="B3549" t="str">
            <v/>
          </cell>
          <cell r="H3549" t="str">
            <v/>
          </cell>
          <cell r="J3549" t="str">
            <v/>
          </cell>
          <cell r="N3549" t="str">
            <v/>
          </cell>
          <cell r="O3549" t="str">
            <v/>
          </cell>
          <cell r="P3549" t="str">
            <v/>
          </cell>
          <cell r="Q3549" t="str">
            <v/>
          </cell>
          <cell r="T3549" t="str">
            <v/>
          </cell>
          <cell r="U3549" t="str">
            <v/>
          </cell>
          <cell r="W3549" t="str">
            <v/>
          </cell>
          <cell r="X3549" t="str">
            <v/>
          </cell>
          <cell r="AB3549">
            <v>0</v>
          </cell>
          <cell r="AC3549">
            <v>0</v>
          </cell>
          <cell r="AD3549">
            <v>0</v>
          </cell>
          <cell r="AJ3549">
            <v>0</v>
          </cell>
          <cell r="AK3549">
            <v>0</v>
          </cell>
        </row>
        <row r="3550">
          <cell r="B3550" t="str">
            <v/>
          </cell>
          <cell r="H3550" t="str">
            <v/>
          </cell>
          <cell r="J3550" t="str">
            <v/>
          </cell>
          <cell r="N3550" t="str">
            <v/>
          </cell>
          <cell r="O3550" t="str">
            <v/>
          </cell>
          <cell r="P3550" t="str">
            <v/>
          </cell>
          <cell r="Q3550" t="str">
            <v/>
          </cell>
          <cell r="T3550" t="str">
            <v/>
          </cell>
          <cell r="U3550" t="str">
            <v/>
          </cell>
          <cell r="W3550" t="str">
            <v/>
          </cell>
          <cell r="X3550" t="str">
            <v/>
          </cell>
          <cell r="AB3550">
            <v>0</v>
          </cell>
          <cell r="AC3550">
            <v>0</v>
          </cell>
          <cell r="AD3550">
            <v>0</v>
          </cell>
          <cell r="AJ3550">
            <v>0</v>
          </cell>
          <cell r="AK3550">
            <v>0</v>
          </cell>
        </row>
        <row r="3551">
          <cell r="B3551" t="str">
            <v/>
          </cell>
          <cell r="H3551" t="str">
            <v/>
          </cell>
          <cell r="J3551" t="str">
            <v/>
          </cell>
          <cell r="N3551" t="str">
            <v/>
          </cell>
          <cell r="O3551" t="str">
            <v/>
          </cell>
          <cell r="P3551" t="str">
            <v/>
          </cell>
          <cell r="Q3551" t="str">
            <v/>
          </cell>
          <cell r="T3551" t="str">
            <v/>
          </cell>
          <cell r="U3551" t="str">
            <v/>
          </cell>
          <cell r="W3551" t="str">
            <v/>
          </cell>
          <cell r="X3551" t="str">
            <v/>
          </cell>
          <cell r="AB3551">
            <v>0</v>
          </cell>
          <cell r="AC3551">
            <v>0</v>
          </cell>
          <cell r="AD3551">
            <v>0</v>
          </cell>
          <cell r="AJ3551">
            <v>0</v>
          </cell>
          <cell r="AK3551">
            <v>0</v>
          </cell>
        </row>
        <row r="3552">
          <cell r="B3552" t="str">
            <v/>
          </cell>
          <cell r="H3552" t="str">
            <v/>
          </cell>
          <cell r="J3552" t="str">
            <v/>
          </cell>
          <cell r="N3552" t="str">
            <v/>
          </cell>
          <cell r="O3552" t="str">
            <v/>
          </cell>
          <cell r="P3552" t="str">
            <v/>
          </cell>
          <cell r="Q3552" t="str">
            <v/>
          </cell>
          <cell r="T3552" t="str">
            <v/>
          </cell>
          <cell r="U3552" t="str">
            <v/>
          </cell>
          <cell r="W3552" t="str">
            <v/>
          </cell>
          <cell r="X3552" t="str">
            <v/>
          </cell>
          <cell r="AB3552">
            <v>0</v>
          </cell>
          <cell r="AC3552">
            <v>0</v>
          </cell>
          <cell r="AD3552">
            <v>0</v>
          </cell>
          <cell r="AJ3552">
            <v>0</v>
          </cell>
          <cell r="AK3552">
            <v>0</v>
          </cell>
        </row>
        <row r="3553">
          <cell r="B3553" t="str">
            <v/>
          </cell>
          <cell r="H3553" t="str">
            <v/>
          </cell>
          <cell r="J3553" t="str">
            <v/>
          </cell>
          <cell r="N3553" t="str">
            <v/>
          </cell>
          <cell r="O3553" t="str">
            <v/>
          </cell>
          <cell r="P3553" t="str">
            <v/>
          </cell>
          <cell r="Q3553" t="str">
            <v/>
          </cell>
          <cell r="T3553" t="str">
            <v/>
          </cell>
          <cell r="U3553" t="str">
            <v/>
          </cell>
          <cell r="W3553" t="str">
            <v/>
          </cell>
          <cell r="X3553" t="str">
            <v/>
          </cell>
          <cell r="AB3553">
            <v>0</v>
          </cell>
          <cell r="AC3553">
            <v>0</v>
          </cell>
          <cell r="AD3553">
            <v>0</v>
          </cell>
          <cell r="AJ3553">
            <v>0</v>
          </cell>
          <cell r="AK3553">
            <v>0</v>
          </cell>
        </row>
        <row r="3554">
          <cell r="B3554" t="str">
            <v/>
          </cell>
          <cell r="H3554" t="str">
            <v/>
          </cell>
          <cell r="J3554" t="str">
            <v/>
          </cell>
          <cell r="N3554" t="str">
            <v/>
          </cell>
          <cell r="O3554" t="str">
            <v/>
          </cell>
          <cell r="P3554" t="str">
            <v/>
          </cell>
          <cell r="Q3554" t="str">
            <v/>
          </cell>
          <cell r="T3554" t="str">
            <v/>
          </cell>
          <cell r="U3554" t="str">
            <v/>
          </cell>
          <cell r="W3554" t="str">
            <v/>
          </cell>
          <cell r="X3554" t="str">
            <v/>
          </cell>
          <cell r="AB3554">
            <v>0</v>
          </cell>
          <cell r="AC3554">
            <v>0</v>
          </cell>
          <cell r="AD3554">
            <v>0</v>
          </cell>
          <cell r="AJ3554">
            <v>0</v>
          </cell>
          <cell r="AK3554">
            <v>0</v>
          </cell>
        </row>
        <row r="3555">
          <cell r="B3555" t="str">
            <v/>
          </cell>
          <cell r="H3555" t="str">
            <v/>
          </cell>
          <cell r="J3555" t="str">
            <v/>
          </cell>
          <cell r="N3555" t="str">
            <v/>
          </cell>
          <cell r="O3555" t="str">
            <v/>
          </cell>
          <cell r="P3555" t="str">
            <v/>
          </cell>
          <cell r="Q3555" t="str">
            <v/>
          </cell>
          <cell r="T3555" t="str">
            <v/>
          </cell>
          <cell r="U3555" t="str">
            <v/>
          </cell>
          <cell r="W3555" t="str">
            <v/>
          </cell>
          <cell r="X3555" t="str">
            <v/>
          </cell>
          <cell r="AB3555">
            <v>0</v>
          </cell>
          <cell r="AC3555">
            <v>0</v>
          </cell>
          <cell r="AD3555">
            <v>0</v>
          </cell>
          <cell r="AJ3555">
            <v>0</v>
          </cell>
          <cell r="AK3555">
            <v>0</v>
          </cell>
        </row>
        <row r="3556">
          <cell r="B3556" t="str">
            <v/>
          </cell>
          <cell r="H3556" t="str">
            <v/>
          </cell>
          <cell r="J3556" t="str">
            <v/>
          </cell>
          <cell r="N3556" t="str">
            <v/>
          </cell>
          <cell r="O3556" t="str">
            <v/>
          </cell>
          <cell r="P3556" t="str">
            <v/>
          </cell>
          <cell r="Q3556" t="str">
            <v/>
          </cell>
          <cell r="T3556" t="str">
            <v/>
          </cell>
          <cell r="U3556" t="str">
            <v/>
          </cell>
          <cell r="W3556" t="str">
            <v/>
          </cell>
          <cell r="X3556" t="str">
            <v/>
          </cell>
          <cell r="AB3556">
            <v>0</v>
          </cell>
          <cell r="AC3556">
            <v>0</v>
          </cell>
          <cell r="AD3556">
            <v>0</v>
          </cell>
          <cell r="AJ3556">
            <v>0</v>
          </cell>
          <cell r="AK3556">
            <v>0</v>
          </cell>
        </row>
        <row r="3557">
          <cell r="B3557" t="str">
            <v/>
          </cell>
          <cell r="H3557" t="str">
            <v/>
          </cell>
          <cell r="J3557" t="str">
            <v/>
          </cell>
          <cell r="N3557" t="str">
            <v/>
          </cell>
          <cell r="O3557" t="str">
            <v/>
          </cell>
          <cell r="P3557" t="str">
            <v/>
          </cell>
          <cell r="Q3557" t="str">
            <v/>
          </cell>
          <cell r="T3557" t="str">
            <v/>
          </cell>
          <cell r="U3557" t="str">
            <v/>
          </cell>
          <cell r="W3557" t="str">
            <v/>
          </cell>
          <cell r="X3557" t="str">
            <v/>
          </cell>
          <cell r="AB3557">
            <v>0</v>
          </cell>
          <cell r="AC3557">
            <v>0</v>
          </cell>
          <cell r="AD3557">
            <v>0</v>
          </cell>
          <cell r="AJ3557">
            <v>0</v>
          </cell>
          <cell r="AK3557">
            <v>0</v>
          </cell>
        </row>
        <row r="3558">
          <cell r="B3558" t="str">
            <v/>
          </cell>
          <cell r="H3558" t="str">
            <v/>
          </cell>
          <cell r="J3558" t="str">
            <v/>
          </cell>
          <cell r="N3558" t="str">
            <v/>
          </cell>
          <cell r="O3558" t="str">
            <v/>
          </cell>
          <cell r="P3558" t="str">
            <v/>
          </cell>
          <cell r="Q3558" t="str">
            <v/>
          </cell>
          <cell r="T3558" t="str">
            <v/>
          </cell>
          <cell r="U3558" t="str">
            <v/>
          </cell>
          <cell r="W3558" t="str">
            <v/>
          </cell>
          <cell r="X3558" t="str">
            <v/>
          </cell>
          <cell r="AB3558">
            <v>0</v>
          </cell>
          <cell r="AC3558">
            <v>0</v>
          </cell>
          <cell r="AD3558">
            <v>0</v>
          </cell>
          <cell r="AJ3558">
            <v>0</v>
          </cell>
          <cell r="AK3558">
            <v>0</v>
          </cell>
        </row>
        <row r="3559">
          <cell r="B3559" t="str">
            <v/>
          </cell>
          <cell r="H3559" t="str">
            <v/>
          </cell>
          <cell r="J3559" t="str">
            <v/>
          </cell>
          <cell r="N3559" t="str">
            <v/>
          </cell>
          <cell r="O3559" t="str">
            <v/>
          </cell>
          <cell r="P3559" t="str">
            <v/>
          </cell>
          <cell r="Q3559" t="str">
            <v/>
          </cell>
          <cell r="T3559" t="str">
            <v/>
          </cell>
          <cell r="U3559" t="str">
            <v/>
          </cell>
          <cell r="W3559" t="str">
            <v/>
          </cell>
          <cell r="X3559" t="str">
            <v/>
          </cell>
          <cell r="AB3559">
            <v>0</v>
          </cell>
          <cell r="AC3559">
            <v>0</v>
          </cell>
          <cell r="AD3559">
            <v>0</v>
          </cell>
          <cell r="AJ3559">
            <v>0</v>
          </cell>
          <cell r="AK3559">
            <v>0</v>
          </cell>
        </row>
        <row r="3560">
          <cell r="B3560" t="str">
            <v/>
          </cell>
          <cell r="H3560" t="str">
            <v/>
          </cell>
          <cell r="J3560" t="str">
            <v/>
          </cell>
          <cell r="N3560" t="str">
            <v/>
          </cell>
          <cell r="O3560" t="str">
            <v/>
          </cell>
          <cell r="P3560" t="str">
            <v/>
          </cell>
          <cell r="Q3560" t="str">
            <v/>
          </cell>
          <cell r="T3560" t="str">
            <v/>
          </cell>
          <cell r="U3560" t="str">
            <v/>
          </cell>
          <cell r="W3560" t="str">
            <v/>
          </cell>
          <cell r="X3560" t="str">
            <v/>
          </cell>
          <cell r="AB3560">
            <v>0</v>
          </cell>
          <cell r="AC3560">
            <v>0</v>
          </cell>
          <cell r="AD3560">
            <v>0</v>
          </cell>
          <cell r="AJ3560">
            <v>0</v>
          </cell>
          <cell r="AK3560">
            <v>0</v>
          </cell>
        </row>
        <row r="3561">
          <cell r="B3561" t="str">
            <v/>
          </cell>
          <cell r="H3561" t="str">
            <v/>
          </cell>
          <cell r="J3561" t="str">
            <v/>
          </cell>
          <cell r="N3561" t="str">
            <v/>
          </cell>
          <cell r="O3561" t="str">
            <v/>
          </cell>
          <cell r="P3561" t="str">
            <v/>
          </cell>
          <cell r="Q3561" t="str">
            <v/>
          </cell>
          <cell r="T3561" t="str">
            <v/>
          </cell>
          <cell r="U3561" t="str">
            <v/>
          </cell>
          <cell r="W3561" t="str">
            <v/>
          </cell>
          <cell r="X3561" t="str">
            <v/>
          </cell>
          <cell r="AB3561">
            <v>0</v>
          </cell>
          <cell r="AC3561">
            <v>0</v>
          </cell>
          <cell r="AD3561">
            <v>0</v>
          </cell>
          <cell r="AJ3561">
            <v>0</v>
          </cell>
          <cell r="AK3561">
            <v>0</v>
          </cell>
        </row>
        <row r="3562">
          <cell r="B3562" t="str">
            <v/>
          </cell>
          <cell r="H3562" t="str">
            <v/>
          </cell>
          <cell r="J3562" t="str">
            <v/>
          </cell>
          <cell r="N3562" t="str">
            <v/>
          </cell>
          <cell r="O3562" t="str">
            <v/>
          </cell>
          <cell r="P3562" t="str">
            <v/>
          </cell>
          <cell r="Q3562" t="str">
            <v/>
          </cell>
          <cell r="T3562" t="str">
            <v/>
          </cell>
          <cell r="U3562" t="str">
            <v/>
          </cell>
          <cell r="W3562" t="str">
            <v/>
          </cell>
          <cell r="X3562" t="str">
            <v/>
          </cell>
          <cell r="AB3562">
            <v>0</v>
          </cell>
          <cell r="AC3562">
            <v>0</v>
          </cell>
          <cell r="AD3562">
            <v>0</v>
          </cell>
          <cell r="AJ3562">
            <v>0</v>
          </cell>
          <cell r="AK3562">
            <v>0</v>
          </cell>
        </row>
        <row r="3563">
          <cell r="B3563" t="str">
            <v/>
          </cell>
          <cell r="H3563" t="str">
            <v/>
          </cell>
          <cell r="J3563" t="str">
            <v/>
          </cell>
          <cell r="N3563" t="str">
            <v/>
          </cell>
          <cell r="O3563" t="str">
            <v/>
          </cell>
          <cell r="P3563" t="str">
            <v/>
          </cell>
          <cell r="Q3563" t="str">
            <v/>
          </cell>
          <cell r="T3563" t="str">
            <v/>
          </cell>
          <cell r="U3563" t="str">
            <v/>
          </cell>
          <cell r="W3563" t="str">
            <v/>
          </cell>
          <cell r="X3563" t="str">
            <v/>
          </cell>
          <cell r="AB3563">
            <v>0</v>
          </cell>
          <cell r="AC3563">
            <v>0</v>
          </cell>
          <cell r="AD3563">
            <v>0</v>
          </cell>
          <cell r="AJ3563">
            <v>0</v>
          </cell>
          <cell r="AK3563">
            <v>0</v>
          </cell>
        </row>
        <row r="3564">
          <cell r="B3564" t="str">
            <v/>
          </cell>
          <cell r="H3564" t="str">
            <v/>
          </cell>
          <cell r="J3564" t="str">
            <v/>
          </cell>
          <cell r="N3564" t="str">
            <v/>
          </cell>
          <cell r="O3564" t="str">
            <v/>
          </cell>
          <cell r="P3564" t="str">
            <v/>
          </cell>
          <cell r="Q3564" t="str">
            <v/>
          </cell>
          <cell r="T3564" t="str">
            <v/>
          </cell>
          <cell r="U3564" t="str">
            <v/>
          </cell>
          <cell r="W3564" t="str">
            <v/>
          </cell>
          <cell r="X3564" t="str">
            <v/>
          </cell>
          <cell r="AB3564">
            <v>0</v>
          </cell>
          <cell r="AC3564">
            <v>0</v>
          </cell>
          <cell r="AD3564">
            <v>0</v>
          </cell>
          <cell r="AJ3564">
            <v>0</v>
          </cell>
          <cell r="AK3564">
            <v>0</v>
          </cell>
        </row>
        <row r="3565">
          <cell r="B3565" t="str">
            <v/>
          </cell>
          <cell r="H3565" t="str">
            <v/>
          </cell>
          <cell r="J3565" t="str">
            <v/>
          </cell>
          <cell r="N3565" t="str">
            <v/>
          </cell>
          <cell r="O3565" t="str">
            <v/>
          </cell>
          <cell r="P3565" t="str">
            <v/>
          </cell>
          <cell r="Q3565" t="str">
            <v/>
          </cell>
          <cell r="T3565" t="str">
            <v/>
          </cell>
          <cell r="U3565" t="str">
            <v/>
          </cell>
          <cell r="W3565" t="str">
            <v/>
          </cell>
          <cell r="X3565" t="str">
            <v/>
          </cell>
          <cell r="AB3565">
            <v>0</v>
          </cell>
          <cell r="AC3565">
            <v>0</v>
          </cell>
          <cell r="AD3565">
            <v>0</v>
          </cell>
          <cell r="AJ3565">
            <v>0</v>
          </cell>
          <cell r="AK3565">
            <v>0</v>
          </cell>
        </row>
        <row r="3566">
          <cell r="B3566" t="str">
            <v/>
          </cell>
          <cell r="H3566" t="str">
            <v/>
          </cell>
          <cell r="J3566" t="str">
            <v/>
          </cell>
          <cell r="N3566" t="str">
            <v/>
          </cell>
          <cell r="O3566" t="str">
            <v/>
          </cell>
          <cell r="P3566" t="str">
            <v/>
          </cell>
          <cell r="Q3566" t="str">
            <v/>
          </cell>
          <cell r="T3566" t="str">
            <v/>
          </cell>
          <cell r="U3566" t="str">
            <v/>
          </cell>
          <cell r="W3566" t="str">
            <v/>
          </cell>
          <cell r="X3566" t="str">
            <v/>
          </cell>
          <cell r="AB3566">
            <v>0</v>
          </cell>
          <cell r="AC3566">
            <v>0</v>
          </cell>
          <cell r="AD3566">
            <v>0</v>
          </cell>
          <cell r="AJ3566">
            <v>0</v>
          </cell>
          <cell r="AK3566">
            <v>0</v>
          </cell>
        </row>
        <row r="3567">
          <cell r="B3567" t="str">
            <v/>
          </cell>
          <cell r="H3567" t="str">
            <v/>
          </cell>
          <cell r="J3567" t="str">
            <v/>
          </cell>
          <cell r="N3567" t="str">
            <v/>
          </cell>
          <cell r="O3567" t="str">
            <v/>
          </cell>
          <cell r="P3567" t="str">
            <v/>
          </cell>
          <cell r="Q3567" t="str">
            <v/>
          </cell>
          <cell r="T3567" t="str">
            <v/>
          </cell>
          <cell r="U3567" t="str">
            <v/>
          </cell>
          <cell r="W3567" t="str">
            <v/>
          </cell>
          <cell r="X3567" t="str">
            <v/>
          </cell>
          <cell r="AB3567">
            <v>0</v>
          </cell>
          <cell r="AC3567">
            <v>0</v>
          </cell>
          <cell r="AD3567">
            <v>0</v>
          </cell>
          <cell r="AJ3567">
            <v>0</v>
          </cell>
          <cell r="AK3567">
            <v>0</v>
          </cell>
        </row>
        <row r="3568">
          <cell r="B3568" t="str">
            <v/>
          </cell>
          <cell r="H3568" t="str">
            <v/>
          </cell>
          <cell r="J3568" t="str">
            <v/>
          </cell>
          <cell r="N3568" t="str">
            <v/>
          </cell>
          <cell r="O3568" t="str">
            <v/>
          </cell>
          <cell r="P3568" t="str">
            <v/>
          </cell>
          <cell r="Q3568" t="str">
            <v/>
          </cell>
          <cell r="T3568" t="str">
            <v/>
          </cell>
          <cell r="U3568" t="str">
            <v/>
          </cell>
          <cell r="W3568" t="str">
            <v/>
          </cell>
          <cell r="X3568" t="str">
            <v/>
          </cell>
          <cell r="AB3568">
            <v>0</v>
          </cell>
          <cell r="AC3568">
            <v>0</v>
          </cell>
          <cell r="AD3568">
            <v>0</v>
          </cell>
          <cell r="AJ3568">
            <v>0</v>
          </cell>
          <cell r="AK3568">
            <v>0</v>
          </cell>
        </row>
        <row r="3569">
          <cell r="B3569" t="str">
            <v/>
          </cell>
          <cell r="H3569" t="str">
            <v/>
          </cell>
          <cell r="J3569" t="str">
            <v/>
          </cell>
          <cell r="N3569" t="str">
            <v/>
          </cell>
          <cell r="O3569" t="str">
            <v/>
          </cell>
          <cell r="P3569" t="str">
            <v/>
          </cell>
          <cell r="Q3569" t="str">
            <v/>
          </cell>
          <cell r="T3569" t="str">
            <v/>
          </cell>
          <cell r="U3569" t="str">
            <v/>
          </cell>
          <cell r="W3569" t="str">
            <v/>
          </cell>
          <cell r="X3569" t="str">
            <v/>
          </cell>
          <cell r="AB3569">
            <v>0</v>
          </cell>
          <cell r="AC3569">
            <v>0</v>
          </cell>
          <cell r="AD3569">
            <v>0</v>
          </cell>
          <cell r="AJ3569">
            <v>0</v>
          </cell>
          <cell r="AK3569">
            <v>0</v>
          </cell>
        </row>
        <row r="3570">
          <cell r="B3570" t="str">
            <v/>
          </cell>
          <cell r="H3570" t="str">
            <v/>
          </cell>
          <cell r="J3570" t="str">
            <v/>
          </cell>
          <cell r="N3570" t="str">
            <v/>
          </cell>
          <cell r="O3570" t="str">
            <v/>
          </cell>
          <cell r="P3570" t="str">
            <v/>
          </cell>
          <cell r="Q3570" t="str">
            <v/>
          </cell>
          <cell r="T3570" t="str">
            <v/>
          </cell>
          <cell r="U3570" t="str">
            <v/>
          </cell>
          <cell r="W3570" t="str">
            <v/>
          </cell>
          <cell r="X3570" t="str">
            <v/>
          </cell>
          <cell r="AB3570">
            <v>0</v>
          </cell>
          <cell r="AC3570">
            <v>0</v>
          </cell>
          <cell r="AD3570">
            <v>0</v>
          </cell>
          <cell r="AJ3570">
            <v>0</v>
          </cell>
          <cell r="AK3570">
            <v>0</v>
          </cell>
        </row>
        <row r="3571">
          <cell r="B3571" t="str">
            <v/>
          </cell>
          <cell r="H3571" t="str">
            <v/>
          </cell>
          <cell r="J3571" t="str">
            <v/>
          </cell>
          <cell r="N3571" t="str">
            <v/>
          </cell>
          <cell r="O3571" t="str">
            <v/>
          </cell>
          <cell r="P3571" t="str">
            <v/>
          </cell>
          <cell r="Q3571" t="str">
            <v/>
          </cell>
          <cell r="T3571" t="str">
            <v/>
          </cell>
          <cell r="U3571" t="str">
            <v/>
          </cell>
          <cell r="W3571" t="str">
            <v/>
          </cell>
          <cell r="X3571" t="str">
            <v/>
          </cell>
          <cell r="AB3571">
            <v>0</v>
          </cell>
          <cell r="AC3571">
            <v>0</v>
          </cell>
          <cell r="AD3571">
            <v>0</v>
          </cell>
          <cell r="AJ3571">
            <v>0</v>
          </cell>
          <cell r="AK3571">
            <v>0</v>
          </cell>
        </row>
        <row r="3572">
          <cell r="B3572" t="str">
            <v/>
          </cell>
          <cell r="H3572" t="str">
            <v/>
          </cell>
          <cell r="J3572" t="str">
            <v/>
          </cell>
          <cell r="N3572" t="str">
            <v/>
          </cell>
          <cell r="O3572" t="str">
            <v/>
          </cell>
          <cell r="P3572" t="str">
            <v/>
          </cell>
          <cell r="Q3572" t="str">
            <v/>
          </cell>
          <cell r="T3572" t="str">
            <v/>
          </cell>
          <cell r="U3572" t="str">
            <v/>
          </cell>
          <cell r="W3572" t="str">
            <v/>
          </cell>
          <cell r="X3572" t="str">
            <v/>
          </cell>
          <cell r="AB3572">
            <v>0</v>
          </cell>
          <cell r="AC3572">
            <v>0</v>
          </cell>
          <cell r="AD3572">
            <v>0</v>
          </cell>
          <cell r="AJ3572">
            <v>0</v>
          </cell>
          <cell r="AK3572">
            <v>0</v>
          </cell>
        </row>
        <row r="3573">
          <cell r="B3573" t="str">
            <v/>
          </cell>
          <cell r="H3573" t="str">
            <v/>
          </cell>
          <cell r="J3573" t="str">
            <v/>
          </cell>
          <cell r="N3573" t="str">
            <v/>
          </cell>
          <cell r="O3573" t="str">
            <v/>
          </cell>
          <cell r="P3573" t="str">
            <v/>
          </cell>
          <cell r="Q3573" t="str">
            <v/>
          </cell>
          <cell r="T3573" t="str">
            <v/>
          </cell>
          <cell r="U3573" t="str">
            <v/>
          </cell>
          <cell r="W3573" t="str">
            <v/>
          </cell>
          <cell r="X3573" t="str">
            <v/>
          </cell>
          <cell r="AB3573">
            <v>0</v>
          </cell>
          <cell r="AC3573">
            <v>0</v>
          </cell>
          <cell r="AD3573">
            <v>0</v>
          </cell>
          <cell r="AJ3573">
            <v>0</v>
          </cell>
          <cell r="AK3573">
            <v>0</v>
          </cell>
        </row>
        <row r="3574">
          <cell r="B3574" t="str">
            <v/>
          </cell>
          <cell r="H3574" t="str">
            <v/>
          </cell>
          <cell r="J3574" t="str">
            <v/>
          </cell>
          <cell r="N3574" t="str">
            <v/>
          </cell>
          <cell r="O3574" t="str">
            <v/>
          </cell>
          <cell r="P3574" t="str">
            <v/>
          </cell>
          <cell r="Q3574" t="str">
            <v/>
          </cell>
          <cell r="T3574" t="str">
            <v/>
          </cell>
          <cell r="U3574" t="str">
            <v/>
          </cell>
          <cell r="W3574" t="str">
            <v/>
          </cell>
          <cell r="X3574" t="str">
            <v/>
          </cell>
          <cell r="AB3574">
            <v>0</v>
          </cell>
          <cell r="AC3574">
            <v>0</v>
          </cell>
          <cell r="AD3574">
            <v>0</v>
          </cell>
          <cell r="AJ3574">
            <v>0</v>
          </cell>
          <cell r="AK3574">
            <v>0</v>
          </cell>
        </row>
        <row r="3575">
          <cell r="B3575" t="str">
            <v/>
          </cell>
          <cell r="H3575" t="str">
            <v/>
          </cell>
          <cell r="J3575" t="str">
            <v/>
          </cell>
          <cell r="N3575" t="str">
            <v/>
          </cell>
          <cell r="O3575" t="str">
            <v/>
          </cell>
          <cell r="P3575" t="str">
            <v/>
          </cell>
          <cell r="Q3575" t="str">
            <v/>
          </cell>
          <cell r="T3575" t="str">
            <v/>
          </cell>
          <cell r="U3575" t="str">
            <v/>
          </cell>
          <cell r="W3575" t="str">
            <v/>
          </cell>
          <cell r="X3575" t="str">
            <v/>
          </cell>
          <cell r="AB3575">
            <v>0</v>
          </cell>
          <cell r="AC3575">
            <v>0</v>
          </cell>
          <cell r="AD3575">
            <v>0</v>
          </cell>
          <cell r="AJ3575">
            <v>0</v>
          </cell>
          <cell r="AK3575">
            <v>0</v>
          </cell>
        </row>
        <row r="3576">
          <cell r="B3576" t="str">
            <v/>
          </cell>
          <cell r="H3576" t="str">
            <v/>
          </cell>
          <cell r="J3576" t="str">
            <v/>
          </cell>
          <cell r="N3576" t="str">
            <v/>
          </cell>
          <cell r="O3576" t="str">
            <v/>
          </cell>
          <cell r="P3576" t="str">
            <v/>
          </cell>
          <cell r="Q3576" t="str">
            <v/>
          </cell>
          <cell r="T3576" t="str">
            <v/>
          </cell>
          <cell r="U3576" t="str">
            <v/>
          </cell>
          <cell r="W3576" t="str">
            <v/>
          </cell>
          <cell r="X3576" t="str">
            <v/>
          </cell>
          <cell r="AB3576">
            <v>0</v>
          </cell>
          <cell r="AC3576">
            <v>0</v>
          </cell>
          <cell r="AD3576">
            <v>0</v>
          </cell>
          <cell r="AJ3576">
            <v>0</v>
          </cell>
          <cell r="AK3576">
            <v>0</v>
          </cell>
        </row>
        <row r="3577">
          <cell r="B3577" t="str">
            <v/>
          </cell>
          <cell r="H3577" t="str">
            <v/>
          </cell>
          <cell r="J3577" t="str">
            <v/>
          </cell>
          <cell r="N3577" t="str">
            <v/>
          </cell>
          <cell r="O3577" t="str">
            <v/>
          </cell>
          <cell r="P3577" t="str">
            <v/>
          </cell>
          <cell r="Q3577" t="str">
            <v/>
          </cell>
          <cell r="T3577" t="str">
            <v/>
          </cell>
          <cell r="U3577" t="str">
            <v/>
          </cell>
          <cell r="W3577" t="str">
            <v/>
          </cell>
          <cell r="X3577" t="str">
            <v/>
          </cell>
          <cell r="AB3577">
            <v>0</v>
          </cell>
          <cell r="AC3577">
            <v>0</v>
          </cell>
          <cell r="AD3577">
            <v>0</v>
          </cell>
          <cell r="AJ3577">
            <v>0</v>
          </cell>
          <cell r="AK3577">
            <v>0</v>
          </cell>
        </row>
        <row r="3578">
          <cell r="B3578" t="str">
            <v/>
          </cell>
          <cell r="H3578" t="str">
            <v/>
          </cell>
          <cell r="J3578" t="str">
            <v/>
          </cell>
          <cell r="N3578" t="str">
            <v/>
          </cell>
          <cell r="O3578" t="str">
            <v/>
          </cell>
          <cell r="P3578" t="str">
            <v/>
          </cell>
          <cell r="Q3578" t="str">
            <v/>
          </cell>
          <cell r="T3578" t="str">
            <v/>
          </cell>
          <cell r="U3578" t="str">
            <v/>
          </cell>
          <cell r="W3578" t="str">
            <v/>
          </cell>
          <cell r="X3578" t="str">
            <v/>
          </cell>
          <cell r="AB3578">
            <v>0</v>
          </cell>
          <cell r="AC3578">
            <v>0</v>
          </cell>
          <cell r="AD3578">
            <v>0</v>
          </cell>
          <cell r="AJ3578">
            <v>0</v>
          </cell>
          <cell r="AK3578">
            <v>0</v>
          </cell>
        </row>
        <row r="3579">
          <cell r="B3579" t="str">
            <v/>
          </cell>
          <cell r="H3579" t="str">
            <v/>
          </cell>
          <cell r="J3579" t="str">
            <v/>
          </cell>
          <cell r="N3579" t="str">
            <v/>
          </cell>
          <cell r="O3579" t="str">
            <v/>
          </cell>
          <cell r="P3579" t="str">
            <v/>
          </cell>
          <cell r="Q3579" t="str">
            <v/>
          </cell>
          <cell r="T3579" t="str">
            <v/>
          </cell>
          <cell r="U3579" t="str">
            <v/>
          </cell>
          <cell r="W3579" t="str">
            <v/>
          </cell>
          <cell r="X3579" t="str">
            <v/>
          </cell>
          <cell r="AB3579">
            <v>0</v>
          </cell>
          <cell r="AC3579">
            <v>0</v>
          </cell>
          <cell r="AD3579">
            <v>0</v>
          </cell>
          <cell r="AJ3579">
            <v>0</v>
          </cell>
          <cell r="AK3579">
            <v>0</v>
          </cell>
        </row>
        <row r="3580">
          <cell r="B3580" t="str">
            <v/>
          </cell>
          <cell r="H3580" t="str">
            <v/>
          </cell>
          <cell r="J3580" t="str">
            <v/>
          </cell>
          <cell r="N3580" t="str">
            <v/>
          </cell>
          <cell r="O3580" t="str">
            <v/>
          </cell>
          <cell r="P3580" t="str">
            <v/>
          </cell>
          <cell r="Q3580" t="str">
            <v/>
          </cell>
          <cell r="T3580" t="str">
            <v/>
          </cell>
          <cell r="U3580" t="str">
            <v/>
          </cell>
          <cell r="W3580" t="str">
            <v/>
          </cell>
          <cell r="X3580" t="str">
            <v/>
          </cell>
          <cell r="AB3580">
            <v>0</v>
          </cell>
          <cell r="AC3580">
            <v>0</v>
          </cell>
          <cell r="AD3580">
            <v>0</v>
          </cell>
          <cell r="AJ3580">
            <v>0</v>
          </cell>
          <cell r="AK3580">
            <v>0</v>
          </cell>
        </row>
        <row r="3581">
          <cell r="B3581" t="str">
            <v/>
          </cell>
          <cell r="H3581" t="str">
            <v/>
          </cell>
          <cell r="J3581" t="str">
            <v/>
          </cell>
          <cell r="N3581" t="str">
            <v/>
          </cell>
          <cell r="O3581" t="str">
            <v/>
          </cell>
          <cell r="P3581" t="str">
            <v/>
          </cell>
          <cell r="Q3581" t="str">
            <v/>
          </cell>
          <cell r="T3581" t="str">
            <v/>
          </cell>
          <cell r="U3581" t="str">
            <v/>
          </cell>
          <cell r="W3581" t="str">
            <v/>
          </cell>
          <cell r="X3581" t="str">
            <v/>
          </cell>
          <cell r="AB3581">
            <v>0</v>
          </cell>
          <cell r="AC3581">
            <v>0</v>
          </cell>
          <cell r="AD3581">
            <v>0</v>
          </cell>
          <cell r="AJ3581">
            <v>0</v>
          </cell>
          <cell r="AK3581">
            <v>0</v>
          </cell>
        </row>
        <row r="3582">
          <cell r="B3582" t="str">
            <v/>
          </cell>
          <cell r="H3582" t="str">
            <v/>
          </cell>
          <cell r="J3582" t="str">
            <v/>
          </cell>
          <cell r="N3582" t="str">
            <v/>
          </cell>
          <cell r="O3582" t="str">
            <v/>
          </cell>
          <cell r="P3582" t="str">
            <v/>
          </cell>
          <cell r="Q3582" t="str">
            <v/>
          </cell>
          <cell r="T3582" t="str">
            <v/>
          </cell>
          <cell r="U3582" t="str">
            <v/>
          </cell>
          <cell r="W3582" t="str">
            <v/>
          </cell>
          <cell r="X3582" t="str">
            <v/>
          </cell>
          <cell r="AB3582">
            <v>0</v>
          </cell>
          <cell r="AC3582">
            <v>0</v>
          </cell>
          <cell r="AD3582">
            <v>0</v>
          </cell>
          <cell r="AJ3582">
            <v>0</v>
          </cell>
          <cell r="AK3582">
            <v>0</v>
          </cell>
        </row>
        <row r="3583">
          <cell r="B3583" t="str">
            <v/>
          </cell>
          <cell r="H3583" t="str">
            <v/>
          </cell>
          <cell r="J3583" t="str">
            <v/>
          </cell>
          <cell r="N3583" t="str">
            <v/>
          </cell>
          <cell r="O3583" t="str">
            <v/>
          </cell>
          <cell r="P3583" t="str">
            <v/>
          </cell>
          <cell r="Q3583" t="str">
            <v/>
          </cell>
          <cell r="T3583" t="str">
            <v/>
          </cell>
          <cell r="U3583" t="str">
            <v/>
          </cell>
          <cell r="W3583" t="str">
            <v/>
          </cell>
          <cell r="X3583" t="str">
            <v/>
          </cell>
          <cell r="AB3583">
            <v>0</v>
          </cell>
          <cell r="AC3583">
            <v>0</v>
          </cell>
          <cell r="AD3583">
            <v>0</v>
          </cell>
          <cell r="AJ3583">
            <v>0</v>
          </cell>
          <cell r="AK3583">
            <v>0</v>
          </cell>
        </row>
        <row r="3584">
          <cell r="B3584" t="str">
            <v/>
          </cell>
          <cell r="H3584" t="str">
            <v/>
          </cell>
          <cell r="J3584" t="str">
            <v/>
          </cell>
          <cell r="N3584" t="str">
            <v/>
          </cell>
          <cell r="O3584" t="str">
            <v/>
          </cell>
          <cell r="P3584" t="str">
            <v/>
          </cell>
          <cell r="Q3584" t="str">
            <v/>
          </cell>
          <cell r="T3584" t="str">
            <v/>
          </cell>
          <cell r="U3584" t="str">
            <v/>
          </cell>
          <cell r="W3584" t="str">
            <v/>
          </cell>
          <cell r="X3584" t="str">
            <v/>
          </cell>
          <cell r="AB3584">
            <v>0</v>
          </cell>
          <cell r="AC3584">
            <v>0</v>
          </cell>
          <cell r="AD3584">
            <v>0</v>
          </cell>
          <cell r="AJ3584">
            <v>0</v>
          </cell>
          <cell r="AK3584">
            <v>0</v>
          </cell>
        </row>
        <row r="3585">
          <cell r="B3585" t="str">
            <v/>
          </cell>
          <cell r="H3585" t="str">
            <v/>
          </cell>
          <cell r="J3585" t="str">
            <v/>
          </cell>
          <cell r="N3585" t="str">
            <v/>
          </cell>
          <cell r="O3585" t="str">
            <v/>
          </cell>
          <cell r="P3585" t="str">
            <v/>
          </cell>
          <cell r="Q3585" t="str">
            <v/>
          </cell>
          <cell r="T3585" t="str">
            <v/>
          </cell>
          <cell r="U3585" t="str">
            <v/>
          </cell>
          <cell r="W3585" t="str">
            <v/>
          </cell>
          <cell r="X3585" t="str">
            <v/>
          </cell>
          <cell r="AB3585">
            <v>0</v>
          </cell>
          <cell r="AC3585">
            <v>0</v>
          </cell>
          <cell r="AD3585">
            <v>0</v>
          </cell>
          <cell r="AJ3585">
            <v>0</v>
          </cell>
          <cell r="AK3585">
            <v>0</v>
          </cell>
        </row>
        <row r="3586">
          <cell r="B3586" t="str">
            <v/>
          </cell>
          <cell r="H3586" t="str">
            <v/>
          </cell>
          <cell r="J3586" t="str">
            <v/>
          </cell>
          <cell r="N3586" t="str">
            <v/>
          </cell>
          <cell r="O3586" t="str">
            <v/>
          </cell>
          <cell r="P3586" t="str">
            <v/>
          </cell>
          <cell r="Q3586" t="str">
            <v/>
          </cell>
          <cell r="T3586" t="str">
            <v/>
          </cell>
          <cell r="U3586" t="str">
            <v/>
          </cell>
          <cell r="W3586" t="str">
            <v/>
          </cell>
          <cell r="X3586" t="str">
            <v/>
          </cell>
          <cell r="AB3586">
            <v>0</v>
          </cell>
          <cell r="AC3586">
            <v>0</v>
          </cell>
          <cell r="AD3586">
            <v>0</v>
          </cell>
          <cell r="AJ3586">
            <v>0</v>
          </cell>
          <cell r="AK3586">
            <v>0</v>
          </cell>
        </row>
        <row r="3587">
          <cell r="B3587" t="str">
            <v/>
          </cell>
          <cell r="H3587" t="str">
            <v/>
          </cell>
          <cell r="J3587" t="str">
            <v/>
          </cell>
          <cell r="N3587" t="str">
            <v/>
          </cell>
          <cell r="O3587" t="str">
            <v/>
          </cell>
          <cell r="P3587" t="str">
            <v/>
          </cell>
          <cell r="Q3587" t="str">
            <v/>
          </cell>
          <cell r="T3587" t="str">
            <v/>
          </cell>
          <cell r="U3587" t="str">
            <v/>
          </cell>
          <cell r="W3587" t="str">
            <v/>
          </cell>
          <cell r="X3587" t="str">
            <v/>
          </cell>
          <cell r="AB3587">
            <v>0</v>
          </cell>
          <cell r="AC3587">
            <v>0</v>
          </cell>
          <cell r="AD3587">
            <v>0</v>
          </cell>
          <cell r="AJ3587">
            <v>0</v>
          </cell>
          <cell r="AK3587">
            <v>0</v>
          </cell>
        </row>
        <row r="3588">
          <cell r="B3588" t="str">
            <v/>
          </cell>
          <cell r="H3588" t="str">
            <v/>
          </cell>
          <cell r="J3588" t="str">
            <v/>
          </cell>
          <cell r="N3588" t="str">
            <v/>
          </cell>
          <cell r="O3588" t="str">
            <v/>
          </cell>
          <cell r="P3588" t="str">
            <v/>
          </cell>
          <cell r="Q3588" t="str">
            <v/>
          </cell>
          <cell r="T3588" t="str">
            <v/>
          </cell>
          <cell r="U3588" t="str">
            <v/>
          </cell>
          <cell r="W3588" t="str">
            <v/>
          </cell>
          <cell r="X3588" t="str">
            <v/>
          </cell>
          <cell r="AB3588">
            <v>0</v>
          </cell>
          <cell r="AC3588">
            <v>0</v>
          </cell>
          <cell r="AD3588">
            <v>0</v>
          </cell>
          <cell r="AJ3588">
            <v>0</v>
          </cell>
          <cell r="AK3588">
            <v>0</v>
          </cell>
        </row>
        <row r="3589">
          <cell r="B3589" t="str">
            <v/>
          </cell>
          <cell r="H3589" t="str">
            <v/>
          </cell>
          <cell r="J3589" t="str">
            <v/>
          </cell>
          <cell r="N3589" t="str">
            <v/>
          </cell>
          <cell r="O3589" t="str">
            <v/>
          </cell>
          <cell r="P3589" t="str">
            <v/>
          </cell>
          <cell r="Q3589" t="str">
            <v/>
          </cell>
          <cell r="T3589" t="str">
            <v/>
          </cell>
          <cell r="U3589" t="str">
            <v/>
          </cell>
          <cell r="W3589" t="str">
            <v/>
          </cell>
          <cell r="X3589" t="str">
            <v/>
          </cell>
          <cell r="AB3589">
            <v>0</v>
          </cell>
          <cell r="AC3589">
            <v>0</v>
          </cell>
          <cell r="AD3589">
            <v>0</v>
          </cell>
          <cell r="AJ3589">
            <v>0</v>
          </cell>
          <cell r="AK3589">
            <v>0</v>
          </cell>
        </row>
        <row r="3590">
          <cell r="B3590" t="str">
            <v/>
          </cell>
          <cell r="H3590" t="str">
            <v/>
          </cell>
          <cell r="J3590" t="str">
            <v/>
          </cell>
          <cell r="N3590" t="str">
            <v/>
          </cell>
          <cell r="O3590" t="str">
            <v/>
          </cell>
          <cell r="P3590" t="str">
            <v/>
          </cell>
          <cell r="Q3590" t="str">
            <v/>
          </cell>
          <cell r="T3590" t="str">
            <v/>
          </cell>
          <cell r="U3590" t="str">
            <v/>
          </cell>
          <cell r="W3590" t="str">
            <v/>
          </cell>
          <cell r="X3590" t="str">
            <v/>
          </cell>
          <cell r="AB3590">
            <v>0</v>
          </cell>
          <cell r="AC3590">
            <v>0</v>
          </cell>
          <cell r="AD3590">
            <v>0</v>
          </cell>
          <cell r="AJ3590">
            <v>0</v>
          </cell>
          <cell r="AK3590">
            <v>0</v>
          </cell>
        </row>
        <row r="3591">
          <cell r="B3591" t="str">
            <v/>
          </cell>
          <cell r="H3591" t="str">
            <v/>
          </cell>
          <cell r="J3591" t="str">
            <v/>
          </cell>
          <cell r="N3591" t="str">
            <v/>
          </cell>
          <cell r="O3591" t="str">
            <v/>
          </cell>
          <cell r="P3591" t="str">
            <v/>
          </cell>
          <cell r="Q3591" t="str">
            <v/>
          </cell>
          <cell r="T3591" t="str">
            <v/>
          </cell>
          <cell r="U3591" t="str">
            <v/>
          </cell>
          <cell r="W3591" t="str">
            <v/>
          </cell>
          <cell r="X3591" t="str">
            <v/>
          </cell>
          <cell r="AB3591">
            <v>0</v>
          </cell>
          <cell r="AC3591">
            <v>0</v>
          </cell>
          <cell r="AD3591">
            <v>0</v>
          </cell>
          <cell r="AJ3591">
            <v>0</v>
          </cell>
          <cell r="AK3591">
            <v>0</v>
          </cell>
        </row>
        <row r="3592">
          <cell r="B3592" t="str">
            <v/>
          </cell>
          <cell r="H3592" t="str">
            <v/>
          </cell>
          <cell r="J3592" t="str">
            <v/>
          </cell>
          <cell r="N3592" t="str">
            <v/>
          </cell>
          <cell r="O3592" t="str">
            <v/>
          </cell>
          <cell r="P3592" t="str">
            <v/>
          </cell>
          <cell r="Q3592" t="str">
            <v/>
          </cell>
          <cell r="T3592" t="str">
            <v/>
          </cell>
          <cell r="U3592" t="str">
            <v/>
          </cell>
          <cell r="W3592" t="str">
            <v/>
          </cell>
          <cell r="X3592" t="str">
            <v/>
          </cell>
          <cell r="AB3592">
            <v>0</v>
          </cell>
          <cell r="AC3592">
            <v>0</v>
          </cell>
          <cell r="AD3592">
            <v>0</v>
          </cell>
          <cell r="AJ3592">
            <v>0</v>
          </cell>
          <cell r="AK3592">
            <v>0</v>
          </cell>
        </row>
        <row r="3593">
          <cell r="B3593" t="str">
            <v/>
          </cell>
          <cell r="H3593" t="str">
            <v/>
          </cell>
          <cell r="J3593" t="str">
            <v/>
          </cell>
          <cell r="N3593" t="str">
            <v/>
          </cell>
          <cell r="O3593" t="str">
            <v/>
          </cell>
          <cell r="P3593" t="str">
            <v/>
          </cell>
          <cell r="Q3593" t="str">
            <v/>
          </cell>
          <cell r="T3593" t="str">
            <v/>
          </cell>
          <cell r="U3593" t="str">
            <v/>
          </cell>
          <cell r="W3593" t="str">
            <v/>
          </cell>
          <cell r="X3593" t="str">
            <v/>
          </cell>
          <cell r="AB3593">
            <v>0</v>
          </cell>
          <cell r="AC3593">
            <v>0</v>
          </cell>
          <cell r="AD3593">
            <v>0</v>
          </cell>
          <cell r="AJ3593">
            <v>0</v>
          </cell>
          <cell r="AK3593">
            <v>0</v>
          </cell>
        </row>
        <row r="3594">
          <cell r="B3594" t="str">
            <v/>
          </cell>
          <cell r="H3594" t="str">
            <v/>
          </cell>
          <cell r="J3594" t="str">
            <v/>
          </cell>
          <cell r="N3594" t="str">
            <v/>
          </cell>
          <cell r="O3594" t="str">
            <v/>
          </cell>
          <cell r="P3594" t="str">
            <v/>
          </cell>
          <cell r="Q3594" t="str">
            <v/>
          </cell>
          <cell r="T3594" t="str">
            <v/>
          </cell>
          <cell r="U3594" t="str">
            <v/>
          </cell>
          <cell r="W3594" t="str">
            <v/>
          </cell>
          <cell r="X3594" t="str">
            <v/>
          </cell>
          <cell r="AB3594">
            <v>0</v>
          </cell>
          <cell r="AC3594">
            <v>0</v>
          </cell>
          <cell r="AD3594">
            <v>0</v>
          </cell>
          <cell r="AJ3594">
            <v>0</v>
          </cell>
          <cell r="AK3594">
            <v>0</v>
          </cell>
        </row>
        <row r="3595">
          <cell r="B3595" t="str">
            <v/>
          </cell>
          <cell r="H3595" t="str">
            <v/>
          </cell>
          <cell r="J3595" t="str">
            <v/>
          </cell>
          <cell r="N3595" t="str">
            <v/>
          </cell>
          <cell r="O3595" t="str">
            <v/>
          </cell>
          <cell r="P3595" t="str">
            <v/>
          </cell>
          <cell r="Q3595" t="str">
            <v/>
          </cell>
          <cell r="T3595" t="str">
            <v/>
          </cell>
          <cell r="U3595" t="str">
            <v/>
          </cell>
          <cell r="W3595" t="str">
            <v/>
          </cell>
          <cell r="X3595" t="str">
            <v/>
          </cell>
          <cell r="AB3595">
            <v>0</v>
          </cell>
          <cell r="AC3595">
            <v>0</v>
          </cell>
          <cell r="AD3595">
            <v>0</v>
          </cell>
          <cell r="AJ3595">
            <v>0</v>
          </cell>
          <cell r="AK3595">
            <v>0</v>
          </cell>
        </row>
        <row r="3596">
          <cell r="B3596" t="str">
            <v/>
          </cell>
          <cell r="H3596" t="str">
            <v/>
          </cell>
          <cell r="J3596" t="str">
            <v/>
          </cell>
          <cell r="N3596" t="str">
            <v/>
          </cell>
          <cell r="O3596" t="str">
            <v/>
          </cell>
          <cell r="P3596" t="str">
            <v/>
          </cell>
          <cell r="Q3596" t="str">
            <v/>
          </cell>
          <cell r="T3596" t="str">
            <v/>
          </cell>
          <cell r="U3596" t="str">
            <v/>
          </cell>
          <cell r="W3596" t="str">
            <v/>
          </cell>
          <cell r="X3596" t="str">
            <v/>
          </cell>
          <cell r="AB3596">
            <v>0</v>
          </cell>
          <cell r="AC3596">
            <v>0</v>
          </cell>
          <cell r="AD3596">
            <v>0</v>
          </cell>
          <cell r="AJ3596">
            <v>0</v>
          </cell>
          <cell r="AK3596">
            <v>0</v>
          </cell>
        </row>
        <row r="3597">
          <cell r="B3597" t="str">
            <v/>
          </cell>
          <cell r="H3597" t="str">
            <v/>
          </cell>
          <cell r="J3597" t="str">
            <v/>
          </cell>
          <cell r="N3597" t="str">
            <v/>
          </cell>
          <cell r="O3597" t="str">
            <v/>
          </cell>
          <cell r="P3597" t="str">
            <v/>
          </cell>
          <cell r="Q3597" t="str">
            <v/>
          </cell>
          <cell r="T3597" t="str">
            <v/>
          </cell>
          <cell r="U3597" t="str">
            <v/>
          </cell>
          <cell r="W3597" t="str">
            <v/>
          </cell>
          <cell r="X3597" t="str">
            <v/>
          </cell>
          <cell r="AB3597">
            <v>0</v>
          </cell>
          <cell r="AC3597">
            <v>0</v>
          </cell>
          <cell r="AD3597">
            <v>0</v>
          </cell>
          <cell r="AJ3597">
            <v>0</v>
          </cell>
          <cell r="AK3597">
            <v>0</v>
          </cell>
        </row>
        <row r="3598">
          <cell r="B3598" t="str">
            <v/>
          </cell>
          <cell r="H3598" t="str">
            <v/>
          </cell>
          <cell r="J3598" t="str">
            <v/>
          </cell>
          <cell r="N3598" t="str">
            <v/>
          </cell>
          <cell r="O3598" t="str">
            <v/>
          </cell>
          <cell r="P3598" t="str">
            <v/>
          </cell>
          <cell r="Q3598" t="str">
            <v/>
          </cell>
          <cell r="T3598" t="str">
            <v/>
          </cell>
          <cell r="U3598" t="str">
            <v/>
          </cell>
          <cell r="W3598" t="str">
            <v/>
          </cell>
          <cell r="X3598" t="str">
            <v/>
          </cell>
          <cell r="AB3598">
            <v>0</v>
          </cell>
          <cell r="AC3598">
            <v>0</v>
          </cell>
          <cell r="AD3598">
            <v>0</v>
          </cell>
          <cell r="AJ3598">
            <v>0</v>
          </cell>
          <cell r="AK3598">
            <v>0</v>
          </cell>
        </row>
        <row r="3599">
          <cell r="B3599" t="str">
            <v/>
          </cell>
          <cell r="H3599" t="str">
            <v/>
          </cell>
          <cell r="J3599" t="str">
            <v/>
          </cell>
          <cell r="N3599" t="str">
            <v/>
          </cell>
          <cell r="O3599" t="str">
            <v/>
          </cell>
          <cell r="P3599" t="str">
            <v/>
          </cell>
          <cell r="Q3599" t="str">
            <v/>
          </cell>
          <cell r="T3599" t="str">
            <v/>
          </cell>
          <cell r="U3599" t="str">
            <v/>
          </cell>
          <cell r="W3599" t="str">
            <v/>
          </cell>
          <cell r="X3599" t="str">
            <v/>
          </cell>
          <cell r="AB3599">
            <v>0</v>
          </cell>
          <cell r="AC3599">
            <v>0</v>
          </cell>
          <cell r="AD3599">
            <v>0</v>
          </cell>
          <cell r="AJ3599">
            <v>0</v>
          </cell>
          <cell r="AK3599">
            <v>0</v>
          </cell>
        </row>
        <row r="3600">
          <cell r="B3600" t="str">
            <v/>
          </cell>
          <cell r="H3600" t="str">
            <v/>
          </cell>
          <cell r="J3600" t="str">
            <v/>
          </cell>
          <cell r="N3600" t="str">
            <v/>
          </cell>
          <cell r="O3600" t="str">
            <v/>
          </cell>
          <cell r="P3600" t="str">
            <v/>
          </cell>
          <cell r="Q3600" t="str">
            <v/>
          </cell>
          <cell r="T3600" t="str">
            <v/>
          </cell>
          <cell r="U3600" t="str">
            <v/>
          </cell>
          <cell r="W3600" t="str">
            <v/>
          </cell>
          <cell r="X3600" t="str">
            <v/>
          </cell>
          <cell r="AB3600">
            <v>0</v>
          </cell>
          <cell r="AC3600">
            <v>0</v>
          </cell>
          <cell r="AD3600">
            <v>0</v>
          </cell>
          <cell r="AJ3600">
            <v>0</v>
          </cell>
          <cell r="AK3600">
            <v>0</v>
          </cell>
        </row>
        <row r="3601">
          <cell r="B3601" t="str">
            <v/>
          </cell>
          <cell r="H3601" t="str">
            <v/>
          </cell>
          <cell r="J3601" t="str">
            <v/>
          </cell>
          <cell r="N3601" t="str">
            <v/>
          </cell>
          <cell r="O3601" t="str">
            <v/>
          </cell>
          <cell r="P3601" t="str">
            <v/>
          </cell>
          <cell r="Q3601" t="str">
            <v/>
          </cell>
          <cell r="T3601" t="str">
            <v/>
          </cell>
          <cell r="U3601" t="str">
            <v/>
          </cell>
          <cell r="W3601" t="str">
            <v/>
          </cell>
          <cell r="X3601" t="str">
            <v/>
          </cell>
          <cell r="AB3601">
            <v>0</v>
          </cell>
          <cell r="AC3601">
            <v>0</v>
          </cell>
          <cell r="AD3601">
            <v>0</v>
          </cell>
          <cell r="AJ3601">
            <v>0</v>
          </cell>
          <cell r="AK3601">
            <v>0</v>
          </cell>
        </row>
        <row r="3602">
          <cell r="B3602" t="str">
            <v/>
          </cell>
          <cell r="H3602" t="str">
            <v/>
          </cell>
          <cell r="J3602" t="str">
            <v/>
          </cell>
          <cell r="N3602" t="str">
            <v/>
          </cell>
          <cell r="O3602" t="str">
            <v/>
          </cell>
          <cell r="P3602" t="str">
            <v/>
          </cell>
          <cell r="Q3602" t="str">
            <v/>
          </cell>
          <cell r="T3602" t="str">
            <v/>
          </cell>
          <cell r="U3602" t="str">
            <v/>
          </cell>
          <cell r="W3602" t="str">
            <v/>
          </cell>
          <cell r="X3602" t="str">
            <v/>
          </cell>
          <cell r="AB3602">
            <v>0</v>
          </cell>
          <cell r="AC3602">
            <v>0</v>
          </cell>
          <cell r="AD3602">
            <v>0</v>
          </cell>
          <cell r="AJ3602">
            <v>0</v>
          </cell>
          <cell r="AK3602">
            <v>0</v>
          </cell>
        </row>
        <row r="3603">
          <cell r="B3603" t="str">
            <v/>
          </cell>
          <cell r="H3603" t="str">
            <v/>
          </cell>
          <cell r="J3603" t="str">
            <v/>
          </cell>
          <cell r="N3603" t="str">
            <v/>
          </cell>
          <cell r="O3603" t="str">
            <v/>
          </cell>
          <cell r="P3603" t="str">
            <v/>
          </cell>
          <cell r="Q3603" t="str">
            <v/>
          </cell>
          <cell r="T3603" t="str">
            <v/>
          </cell>
          <cell r="U3603" t="str">
            <v/>
          </cell>
          <cell r="W3603" t="str">
            <v/>
          </cell>
          <cell r="X3603" t="str">
            <v/>
          </cell>
          <cell r="AB3603">
            <v>0</v>
          </cell>
          <cell r="AC3603">
            <v>0</v>
          </cell>
          <cell r="AD3603">
            <v>0</v>
          </cell>
          <cell r="AJ3603">
            <v>0</v>
          </cell>
          <cell r="AK3603">
            <v>0</v>
          </cell>
        </row>
        <row r="3604">
          <cell r="B3604" t="str">
            <v/>
          </cell>
          <cell r="H3604" t="str">
            <v/>
          </cell>
          <cell r="J3604" t="str">
            <v/>
          </cell>
          <cell r="N3604" t="str">
            <v/>
          </cell>
          <cell r="O3604" t="str">
            <v/>
          </cell>
          <cell r="P3604" t="str">
            <v/>
          </cell>
          <cell r="Q3604" t="str">
            <v/>
          </cell>
          <cell r="T3604" t="str">
            <v/>
          </cell>
          <cell r="U3604" t="str">
            <v/>
          </cell>
          <cell r="W3604" t="str">
            <v/>
          </cell>
          <cell r="X3604" t="str">
            <v/>
          </cell>
          <cell r="AB3604">
            <v>0</v>
          </cell>
          <cell r="AC3604">
            <v>0</v>
          </cell>
          <cell r="AD3604">
            <v>0</v>
          </cell>
          <cell r="AJ3604">
            <v>0</v>
          </cell>
          <cell r="AK3604">
            <v>0</v>
          </cell>
        </row>
        <row r="3605">
          <cell r="B3605" t="str">
            <v/>
          </cell>
          <cell r="H3605" t="str">
            <v/>
          </cell>
          <cell r="J3605" t="str">
            <v/>
          </cell>
          <cell r="N3605" t="str">
            <v/>
          </cell>
          <cell r="O3605" t="str">
            <v/>
          </cell>
          <cell r="P3605" t="str">
            <v/>
          </cell>
          <cell r="Q3605" t="str">
            <v/>
          </cell>
          <cell r="T3605" t="str">
            <v/>
          </cell>
          <cell r="U3605" t="str">
            <v/>
          </cell>
          <cell r="W3605" t="str">
            <v/>
          </cell>
          <cell r="X3605" t="str">
            <v/>
          </cell>
          <cell r="AB3605">
            <v>0</v>
          </cell>
          <cell r="AC3605">
            <v>0</v>
          </cell>
          <cell r="AD3605">
            <v>0</v>
          </cell>
          <cell r="AJ3605">
            <v>0</v>
          </cell>
          <cell r="AK3605">
            <v>0</v>
          </cell>
        </row>
        <row r="3606">
          <cell r="B3606" t="str">
            <v/>
          </cell>
          <cell r="H3606" t="str">
            <v/>
          </cell>
          <cell r="J3606" t="str">
            <v/>
          </cell>
          <cell r="N3606" t="str">
            <v/>
          </cell>
          <cell r="O3606" t="str">
            <v/>
          </cell>
          <cell r="P3606" t="str">
            <v/>
          </cell>
          <cell r="Q3606" t="str">
            <v/>
          </cell>
          <cell r="T3606" t="str">
            <v/>
          </cell>
          <cell r="U3606" t="str">
            <v/>
          </cell>
          <cell r="W3606" t="str">
            <v/>
          </cell>
          <cell r="X3606" t="str">
            <v/>
          </cell>
          <cell r="AB3606">
            <v>0</v>
          </cell>
          <cell r="AC3606">
            <v>0</v>
          </cell>
          <cell r="AD3606">
            <v>0</v>
          </cell>
          <cell r="AJ3606">
            <v>0</v>
          </cell>
          <cell r="AK3606">
            <v>0</v>
          </cell>
        </row>
        <row r="3607">
          <cell r="B3607" t="str">
            <v/>
          </cell>
          <cell r="H3607" t="str">
            <v/>
          </cell>
          <cell r="J3607" t="str">
            <v/>
          </cell>
          <cell r="N3607" t="str">
            <v/>
          </cell>
          <cell r="O3607" t="str">
            <v/>
          </cell>
          <cell r="P3607" t="str">
            <v/>
          </cell>
          <cell r="Q3607" t="str">
            <v/>
          </cell>
          <cell r="T3607" t="str">
            <v/>
          </cell>
          <cell r="U3607" t="str">
            <v/>
          </cell>
          <cell r="W3607" t="str">
            <v/>
          </cell>
          <cell r="X3607" t="str">
            <v/>
          </cell>
          <cell r="AB3607">
            <v>0</v>
          </cell>
          <cell r="AC3607">
            <v>0</v>
          </cell>
          <cell r="AD3607">
            <v>0</v>
          </cell>
          <cell r="AJ3607">
            <v>0</v>
          </cell>
          <cell r="AK3607">
            <v>0</v>
          </cell>
        </row>
        <row r="3608">
          <cell r="B3608" t="str">
            <v/>
          </cell>
          <cell r="H3608" t="str">
            <v/>
          </cell>
          <cell r="J3608" t="str">
            <v/>
          </cell>
          <cell r="N3608" t="str">
            <v/>
          </cell>
          <cell r="O3608" t="str">
            <v/>
          </cell>
          <cell r="P3608" t="str">
            <v/>
          </cell>
          <cell r="Q3608" t="str">
            <v/>
          </cell>
          <cell r="T3608" t="str">
            <v/>
          </cell>
          <cell r="U3608" t="str">
            <v/>
          </cell>
          <cell r="W3608" t="str">
            <v/>
          </cell>
          <cell r="X3608" t="str">
            <v/>
          </cell>
          <cell r="AB3608">
            <v>0</v>
          </cell>
          <cell r="AC3608">
            <v>0</v>
          </cell>
          <cell r="AD3608">
            <v>0</v>
          </cell>
          <cell r="AJ3608">
            <v>0</v>
          </cell>
          <cell r="AK3608">
            <v>0</v>
          </cell>
        </row>
        <row r="3609">
          <cell r="B3609" t="str">
            <v/>
          </cell>
          <cell r="H3609" t="str">
            <v/>
          </cell>
          <cell r="J3609" t="str">
            <v/>
          </cell>
          <cell r="N3609" t="str">
            <v/>
          </cell>
          <cell r="O3609" t="str">
            <v/>
          </cell>
          <cell r="P3609" t="str">
            <v/>
          </cell>
          <cell r="Q3609" t="str">
            <v/>
          </cell>
          <cell r="T3609" t="str">
            <v/>
          </cell>
          <cell r="U3609" t="str">
            <v/>
          </cell>
          <cell r="W3609" t="str">
            <v/>
          </cell>
          <cell r="X3609" t="str">
            <v/>
          </cell>
          <cell r="AB3609">
            <v>0</v>
          </cell>
          <cell r="AC3609">
            <v>0</v>
          </cell>
          <cell r="AD3609">
            <v>0</v>
          </cell>
          <cell r="AJ3609">
            <v>0</v>
          </cell>
          <cell r="AK3609">
            <v>0</v>
          </cell>
        </row>
        <row r="3610">
          <cell r="B3610" t="str">
            <v/>
          </cell>
          <cell r="H3610" t="str">
            <v/>
          </cell>
          <cell r="J3610" t="str">
            <v/>
          </cell>
          <cell r="N3610" t="str">
            <v/>
          </cell>
          <cell r="O3610" t="str">
            <v/>
          </cell>
          <cell r="P3610" t="str">
            <v/>
          </cell>
          <cell r="Q3610" t="str">
            <v/>
          </cell>
          <cell r="T3610" t="str">
            <v/>
          </cell>
          <cell r="U3610" t="str">
            <v/>
          </cell>
          <cell r="W3610" t="str">
            <v/>
          </cell>
          <cell r="X3610" t="str">
            <v/>
          </cell>
          <cell r="AB3610">
            <v>0</v>
          </cell>
          <cell r="AC3610">
            <v>0</v>
          </cell>
          <cell r="AD3610">
            <v>0</v>
          </cell>
          <cell r="AJ3610">
            <v>0</v>
          </cell>
          <cell r="AK3610">
            <v>0</v>
          </cell>
        </row>
        <row r="3611">
          <cell r="B3611" t="str">
            <v/>
          </cell>
          <cell r="H3611" t="str">
            <v/>
          </cell>
          <cell r="J3611" t="str">
            <v/>
          </cell>
          <cell r="N3611" t="str">
            <v/>
          </cell>
          <cell r="O3611" t="str">
            <v/>
          </cell>
          <cell r="P3611" t="str">
            <v/>
          </cell>
          <cell r="Q3611" t="str">
            <v/>
          </cell>
          <cell r="T3611" t="str">
            <v/>
          </cell>
          <cell r="U3611" t="str">
            <v/>
          </cell>
          <cell r="W3611" t="str">
            <v/>
          </cell>
          <cell r="X3611" t="str">
            <v/>
          </cell>
          <cell r="AB3611">
            <v>0</v>
          </cell>
          <cell r="AC3611">
            <v>0</v>
          </cell>
          <cell r="AD3611">
            <v>0</v>
          </cell>
          <cell r="AJ3611">
            <v>0</v>
          </cell>
          <cell r="AK3611">
            <v>0</v>
          </cell>
        </row>
        <row r="3612">
          <cell r="B3612" t="str">
            <v/>
          </cell>
          <cell r="H3612" t="str">
            <v/>
          </cell>
          <cell r="J3612" t="str">
            <v/>
          </cell>
          <cell r="N3612" t="str">
            <v/>
          </cell>
          <cell r="O3612" t="str">
            <v/>
          </cell>
          <cell r="P3612" t="str">
            <v/>
          </cell>
          <cell r="Q3612" t="str">
            <v/>
          </cell>
          <cell r="T3612" t="str">
            <v/>
          </cell>
          <cell r="U3612" t="str">
            <v/>
          </cell>
          <cell r="W3612" t="str">
            <v/>
          </cell>
          <cell r="X3612" t="str">
            <v/>
          </cell>
          <cell r="AB3612">
            <v>0</v>
          </cell>
          <cell r="AC3612">
            <v>0</v>
          </cell>
          <cell r="AD3612">
            <v>0</v>
          </cell>
          <cell r="AJ3612">
            <v>0</v>
          </cell>
          <cell r="AK3612">
            <v>0</v>
          </cell>
        </row>
        <row r="3613">
          <cell r="B3613" t="str">
            <v/>
          </cell>
          <cell r="H3613" t="str">
            <v/>
          </cell>
          <cell r="J3613" t="str">
            <v/>
          </cell>
          <cell r="N3613" t="str">
            <v/>
          </cell>
          <cell r="O3613" t="str">
            <v/>
          </cell>
          <cell r="P3613" t="str">
            <v/>
          </cell>
          <cell r="Q3613" t="str">
            <v/>
          </cell>
          <cell r="T3613" t="str">
            <v/>
          </cell>
          <cell r="U3613" t="str">
            <v/>
          </cell>
          <cell r="W3613" t="str">
            <v/>
          </cell>
          <cell r="X3613" t="str">
            <v/>
          </cell>
          <cell r="AB3613">
            <v>0</v>
          </cell>
          <cell r="AC3613">
            <v>0</v>
          </cell>
          <cell r="AD3613">
            <v>0</v>
          </cell>
          <cell r="AJ3613">
            <v>0</v>
          </cell>
          <cell r="AK3613">
            <v>0</v>
          </cell>
        </row>
        <row r="3614">
          <cell r="B3614" t="str">
            <v/>
          </cell>
          <cell r="H3614" t="str">
            <v/>
          </cell>
          <cell r="J3614" t="str">
            <v/>
          </cell>
          <cell r="N3614" t="str">
            <v/>
          </cell>
          <cell r="O3614" t="str">
            <v/>
          </cell>
          <cell r="P3614" t="str">
            <v/>
          </cell>
          <cell r="Q3614" t="str">
            <v/>
          </cell>
          <cell r="T3614" t="str">
            <v/>
          </cell>
          <cell r="U3614" t="str">
            <v/>
          </cell>
          <cell r="W3614" t="str">
            <v/>
          </cell>
          <cell r="X3614" t="str">
            <v/>
          </cell>
          <cell r="AB3614">
            <v>0</v>
          </cell>
          <cell r="AC3614">
            <v>0</v>
          </cell>
          <cell r="AD3614">
            <v>0</v>
          </cell>
          <cell r="AJ3614">
            <v>0</v>
          </cell>
          <cell r="AK3614">
            <v>0</v>
          </cell>
        </row>
        <row r="3615">
          <cell r="B3615" t="str">
            <v/>
          </cell>
          <cell r="H3615" t="str">
            <v/>
          </cell>
          <cell r="J3615" t="str">
            <v/>
          </cell>
          <cell r="N3615" t="str">
            <v/>
          </cell>
          <cell r="O3615" t="str">
            <v/>
          </cell>
          <cell r="P3615" t="str">
            <v/>
          </cell>
          <cell r="Q3615" t="str">
            <v/>
          </cell>
          <cell r="T3615" t="str">
            <v/>
          </cell>
          <cell r="U3615" t="str">
            <v/>
          </cell>
          <cell r="W3615" t="str">
            <v/>
          </cell>
          <cell r="X3615" t="str">
            <v/>
          </cell>
          <cell r="AB3615">
            <v>0</v>
          </cell>
          <cell r="AC3615">
            <v>0</v>
          </cell>
          <cell r="AD3615">
            <v>0</v>
          </cell>
          <cell r="AJ3615">
            <v>0</v>
          </cell>
          <cell r="AK3615">
            <v>0</v>
          </cell>
        </row>
        <row r="3616">
          <cell r="B3616" t="str">
            <v/>
          </cell>
          <cell r="H3616" t="str">
            <v/>
          </cell>
          <cell r="J3616" t="str">
            <v/>
          </cell>
          <cell r="N3616" t="str">
            <v/>
          </cell>
          <cell r="O3616" t="str">
            <v/>
          </cell>
          <cell r="P3616" t="str">
            <v/>
          </cell>
          <cell r="Q3616" t="str">
            <v/>
          </cell>
          <cell r="T3616" t="str">
            <v/>
          </cell>
          <cell r="U3616" t="str">
            <v/>
          </cell>
          <cell r="W3616" t="str">
            <v/>
          </cell>
          <cell r="X3616" t="str">
            <v/>
          </cell>
          <cell r="AB3616">
            <v>0</v>
          </cell>
          <cell r="AC3616">
            <v>0</v>
          </cell>
          <cell r="AD3616">
            <v>0</v>
          </cell>
          <cell r="AJ3616">
            <v>0</v>
          </cell>
          <cell r="AK3616">
            <v>0</v>
          </cell>
        </row>
        <row r="3617">
          <cell r="B3617" t="str">
            <v/>
          </cell>
          <cell r="H3617" t="str">
            <v/>
          </cell>
          <cell r="J3617" t="str">
            <v/>
          </cell>
          <cell r="N3617" t="str">
            <v/>
          </cell>
          <cell r="O3617" t="str">
            <v/>
          </cell>
          <cell r="P3617" t="str">
            <v/>
          </cell>
          <cell r="Q3617" t="str">
            <v/>
          </cell>
          <cell r="T3617" t="str">
            <v/>
          </cell>
          <cell r="U3617" t="str">
            <v/>
          </cell>
          <cell r="W3617" t="str">
            <v/>
          </cell>
          <cell r="X3617" t="str">
            <v/>
          </cell>
          <cell r="AB3617">
            <v>0</v>
          </cell>
          <cell r="AC3617">
            <v>0</v>
          </cell>
          <cell r="AD3617">
            <v>0</v>
          </cell>
          <cell r="AJ3617">
            <v>0</v>
          </cell>
          <cell r="AK3617">
            <v>0</v>
          </cell>
        </row>
        <row r="3618">
          <cell r="B3618" t="str">
            <v/>
          </cell>
          <cell r="H3618" t="str">
            <v/>
          </cell>
          <cell r="J3618" t="str">
            <v/>
          </cell>
          <cell r="N3618" t="str">
            <v/>
          </cell>
          <cell r="O3618" t="str">
            <v/>
          </cell>
          <cell r="P3618" t="str">
            <v/>
          </cell>
          <cell r="Q3618" t="str">
            <v/>
          </cell>
          <cell r="T3618" t="str">
            <v/>
          </cell>
          <cell r="U3618" t="str">
            <v/>
          </cell>
          <cell r="W3618" t="str">
            <v/>
          </cell>
          <cell r="X3618" t="str">
            <v/>
          </cell>
          <cell r="AB3618">
            <v>0</v>
          </cell>
          <cell r="AC3618">
            <v>0</v>
          </cell>
          <cell r="AD3618">
            <v>0</v>
          </cell>
          <cell r="AJ3618">
            <v>0</v>
          </cell>
          <cell r="AK3618">
            <v>0</v>
          </cell>
        </row>
        <row r="3619">
          <cell r="B3619" t="str">
            <v/>
          </cell>
          <cell r="H3619" t="str">
            <v/>
          </cell>
          <cell r="J3619" t="str">
            <v/>
          </cell>
          <cell r="N3619" t="str">
            <v/>
          </cell>
          <cell r="O3619" t="str">
            <v/>
          </cell>
          <cell r="P3619" t="str">
            <v/>
          </cell>
          <cell r="Q3619" t="str">
            <v/>
          </cell>
          <cell r="T3619" t="str">
            <v/>
          </cell>
          <cell r="U3619" t="str">
            <v/>
          </cell>
          <cell r="W3619" t="str">
            <v/>
          </cell>
          <cell r="X3619" t="str">
            <v/>
          </cell>
          <cell r="AB3619">
            <v>0</v>
          </cell>
          <cell r="AC3619">
            <v>0</v>
          </cell>
          <cell r="AD3619">
            <v>0</v>
          </cell>
          <cell r="AJ3619">
            <v>0</v>
          </cell>
          <cell r="AK3619">
            <v>0</v>
          </cell>
        </row>
        <row r="3620">
          <cell r="B3620" t="str">
            <v/>
          </cell>
          <cell r="H3620" t="str">
            <v/>
          </cell>
          <cell r="J3620" t="str">
            <v/>
          </cell>
          <cell r="N3620" t="str">
            <v/>
          </cell>
          <cell r="O3620" t="str">
            <v/>
          </cell>
          <cell r="P3620" t="str">
            <v/>
          </cell>
          <cell r="Q3620" t="str">
            <v/>
          </cell>
          <cell r="T3620" t="str">
            <v/>
          </cell>
          <cell r="U3620" t="str">
            <v/>
          </cell>
          <cell r="W3620" t="str">
            <v/>
          </cell>
          <cell r="X3620" t="str">
            <v/>
          </cell>
          <cell r="AB3620">
            <v>0</v>
          </cell>
          <cell r="AC3620">
            <v>0</v>
          </cell>
          <cell r="AD3620">
            <v>0</v>
          </cell>
          <cell r="AJ3620">
            <v>0</v>
          </cell>
          <cell r="AK3620">
            <v>0</v>
          </cell>
        </row>
        <row r="3621">
          <cell r="B3621" t="str">
            <v/>
          </cell>
          <cell r="H3621" t="str">
            <v/>
          </cell>
          <cell r="J3621" t="str">
            <v/>
          </cell>
          <cell r="N3621" t="str">
            <v/>
          </cell>
          <cell r="O3621" t="str">
            <v/>
          </cell>
          <cell r="P3621" t="str">
            <v/>
          </cell>
          <cell r="Q3621" t="str">
            <v/>
          </cell>
          <cell r="T3621" t="str">
            <v/>
          </cell>
          <cell r="U3621" t="str">
            <v/>
          </cell>
          <cell r="W3621" t="str">
            <v/>
          </cell>
          <cell r="X3621" t="str">
            <v/>
          </cell>
          <cell r="AB3621">
            <v>0</v>
          </cell>
          <cell r="AC3621">
            <v>0</v>
          </cell>
          <cell r="AD3621">
            <v>0</v>
          </cell>
          <cell r="AJ3621">
            <v>0</v>
          </cell>
          <cell r="AK3621">
            <v>0</v>
          </cell>
        </row>
        <row r="3622">
          <cell r="B3622" t="str">
            <v/>
          </cell>
          <cell r="H3622" t="str">
            <v/>
          </cell>
          <cell r="J3622" t="str">
            <v/>
          </cell>
          <cell r="N3622" t="str">
            <v/>
          </cell>
          <cell r="O3622" t="str">
            <v/>
          </cell>
          <cell r="P3622" t="str">
            <v/>
          </cell>
          <cell r="Q3622" t="str">
            <v/>
          </cell>
          <cell r="T3622" t="str">
            <v/>
          </cell>
          <cell r="U3622" t="str">
            <v/>
          </cell>
          <cell r="W3622" t="str">
            <v/>
          </cell>
          <cell r="X3622" t="str">
            <v/>
          </cell>
          <cell r="AB3622">
            <v>0</v>
          </cell>
          <cell r="AC3622">
            <v>0</v>
          </cell>
          <cell r="AD3622">
            <v>0</v>
          </cell>
          <cell r="AJ3622">
            <v>0</v>
          </cell>
          <cell r="AK3622">
            <v>0</v>
          </cell>
        </row>
        <row r="3623">
          <cell r="B3623" t="str">
            <v/>
          </cell>
          <cell r="H3623" t="str">
            <v/>
          </cell>
          <cell r="J3623" t="str">
            <v/>
          </cell>
          <cell r="N3623" t="str">
            <v/>
          </cell>
          <cell r="O3623" t="str">
            <v/>
          </cell>
          <cell r="P3623" t="str">
            <v/>
          </cell>
          <cell r="Q3623" t="str">
            <v/>
          </cell>
          <cell r="T3623" t="str">
            <v/>
          </cell>
          <cell r="U3623" t="str">
            <v/>
          </cell>
          <cell r="W3623" t="str">
            <v/>
          </cell>
          <cell r="X3623" t="str">
            <v/>
          </cell>
          <cell r="AB3623">
            <v>0</v>
          </cell>
          <cell r="AC3623">
            <v>0</v>
          </cell>
          <cell r="AD3623">
            <v>0</v>
          </cell>
          <cell r="AJ3623">
            <v>0</v>
          </cell>
          <cell r="AK3623">
            <v>0</v>
          </cell>
        </row>
        <row r="3624">
          <cell r="B3624" t="str">
            <v/>
          </cell>
          <cell r="H3624" t="str">
            <v/>
          </cell>
          <cell r="J3624" t="str">
            <v/>
          </cell>
          <cell r="N3624" t="str">
            <v/>
          </cell>
          <cell r="O3624" t="str">
            <v/>
          </cell>
          <cell r="P3624" t="str">
            <v/>
          </cell>
          <cell r="Q3624" t="str">
            <v/>
          </cell>
          <cell r="T3624" t="str">
            <v/>
          </cell>
          <cell r="U3624" t="str">
            <v/>
          </cell>
          <cell r="W3624" t="str">
            <v/>
          </cell>
          <cell r="X3624" t="str">
            <v/>
          </cell>
          <cell r="AB3624">
            <v>0</v>
          </cell>
          <cell r="AC3624">
            <v>0</v>
          </cell>
          <cell r="AD3624">
            <v>0</v>
          </cell>
          <cell r="AJ3624">
            <v>0</v>
          </cell>
          <cell r="AK3624">
            <v>0</v>
          </cell>
        </row>
        <row r="3625">
          <cell r="B3625" t="str">
            <v/>
          </cell>
          <cell r="H3625" t="str">
            <v/>
          </cell>
          <cell r="J3625" t="str">
            <v/>
          </cell>
          <cell r="N3625" t="str">
            <v/>
          </cell>
          <cell r="O3625" t="str">
            <v/>
          </cell>
          <cell r="P3625" t="str">
            <v/>
          </cell>
          <cell r="Q3625" t="str">
            <v/>
          </cell>
          <cell r="T3625" t="str">
            <v/>
          </cell>
          <cell r="U3625" t="str">
            <v/>
          </cell>
          <cell r="W3625" t="str">
            <v/>
          </cell>
          <cell r="X3625" t="str">
            <v/>
          </cell>
          <cell r="AB3625">
            <v>0</v>
          </cell>
          <cell r="AC3625">
            <v>0</v>
          </cell>
          <cell r="AD3625">
            <v>0</v>
          </cell>
          <cell r="AJ3625">
            <v>0</v>
          </cell>
          <cell r="AK3625">
            <v>0</v>
          </cell>
        </row>
        <row r="3626">
          <cell r="B3626" t="str">
            <v/>
          </cell>
          <cell r="H3626" t="str">
            <v/>
          </cell>
          <cell r="J3626" t="str">
            <v/>
          </cell>
          <cell r="N3626" t="str">
            <v/>
          </cell>
          <cell r="O3626" t="str">
            <v/>
          </cell>
          <cell r="P3626" t="str">
            <v/>
          </cell>
          <cell r="Q3626" t="str">
            <v/>
          </cell>
          <cell r="T3626" t="str">
            <v/>
          </cell>
          <cell r="U3626" t="str">
            <v/>
          </cell>
          <cell r="W3626" t="str">
            <v/>
          </cell>
          <cell r="X3626" t="str">
            <v/>
          </cell>
          <cell r="AB3626">
            <v>0</v>
          </cell>
          <cell r="AC3626">
            <v>0</v>
          </cell>
          <cell r="AD3626">
            <v>0</v>
          </cell>
          <cell r="AJ3626">
            <v>0</v>
          </cell>
          <cell r="AK3626">
            <v>0</v>
          </cell>
        </row>
        <row r="3627">
          <cell r="B3627" t="str">
            <v/>
          </cell>
          <cell r="H3627" t="str">
            <v/>
          </cell>
          <cell r="J3627" t="str">
            <v/>
          </cell>
          <cell r="N3627" t="str">
            <v/>
          </cell>
          <cell r="O3627" t="str">
            <v/>
          </cell>
          <cell r="P3627" t="str">
            <v/>
          </cell>
          <cell r="Q3627" t="str">
            <v/>
          </cell>
          <cell r="T3627" t="str">
            <v/>
          </cell>
          <cell r="U3627" t="str">
            <v/>
          </cell>
          <cell r="W3627" t="str">
            <v/>
          </cell>
          <cell r="X3627" t="str">
            <v/>
          </cell>
          <cell r="AB3627">
            <v>0</v>
          </cell>
          <cell r="AC3627">
            <v>0</v>
          </cell>
          <cell r="AD3627">
            <v>0</v>
          </cell>
          <cell r="AJ3627">
            <v>0</v>
          </cell>
          <cell r="AK3627">
            <v>0</v>
          </cell>
        </row>
        <row r="3628">
          <cell r="B3628" t="str">
            <v/>
          </cell>
          <cell r="H3628" t="str">
            <v/>
          </cell>
          <cell r="J3628" t="str">
            <v/>
          </cell>
          <cell r="N3628" t="str">
            <v/>
          </cell>
          <cell r="O3628" t="str">
            <v/>
          </cell>
          <cell r="P3628" t="str">
            <v/>
          </cell>
          <cell r="Q3628" t="str">
            <v/>
          </cell>
          <cell r="T3628" t="str">
            <v/>
          </cell>
          <cell r="U3628" t="str">
            <v/>
          </cell>
          <cell r="W3628" t="str">
            <v/>
          </cell>
          <cell r="X3628" t="str">
            <v/>
          </cell>
          <cell r="AB3628">
            <v>0</v>
          </cell>
          <cell r="AC3628">
            <v>0</v>
          </cell>
          <cell r="AD3628">
            <v>0</v>
          </cell>
          <cell r="AJ3628">
            <v>0</v>
          </cell>
          <cell r="AK3628">
            <v>0</v>
          </cell>
        </row>
        <row r="3629">
          <cell r="B3629" t="str">
            <v/>
          </cell>
          <cell r="H3629" t="str">
            <v/>
          </cell>
          <cell r="J3629" t="str">
            <v/>
          </cell>
          <cell r="N3629" t="str">
            <v/>
          </cell>
          <cell r="O3629" t="str">
            <v/>
          </cell>
          <cell r="P3629" t="str">
            <v/>
          </cell>
          <cell r="Q3629" t="str">
            <v/>
          </cell>
          <cell r="T3629" t="str">
            <v/>
          </cell>
          <cell r="U3629" t="str">
            <v/>
          </cell>
          <cell r="W3629" t="str">
            <v/>
          </cell>
          <cell r="X3629" t="str">
            <v/>
          </cell>
          <cell r="AB3629">
            <v>0</v>
          </cell>
          <cell r="AC3629">
            <v>0</v>
          </cell>
          <cell r="AD3629">
            <v>0</v>
          </cell>
          <cell r="AJ3629">
            <v>0</v>
          </cell>
          <cell r="AK3629">
            <v>0</v>
          </cell>
        </row>
        <row r="3630">
          <cell r="B3630" t="str">
            <v/>
          </cell>
          <cell r="H3630" t="str">
            <v/>
          </cell>
          <cell r="J3630" t="str">
            <v/>
          </cell>
          <cell r="N3630" t="str">
            <v/>
          </cell>
          <cell r="O3630" t="str">
            <v/>
          </cell>
          <cell r="P3630" t="str">
            <v/>
          </cell>
          <cell r="Q3630" t="str">
            <v/>
          </cell>
          <cell r="T3630" t="str">
            <v/>
          </cell>
          <cell r="U3630" t="str">
            <v/>
          </cell>
          <cell r="W3630" t="str">
            <v/>
          </cell>
          <cell r="X3630" t="str">
            <v/>
          </cell>
          <cell r="AB3630">
            <v>0</v>
          </cell>
          <cell r="AC3630">
            <v>0</v>
          </cell>
          <cell r="AD3630">
            <v>0</v>
          </cell>
          <cell r="AJ3630">
            <v>0</v>
          </cell>
          <cell r="AK3630">
            <v>0</v>
          </cell>
        </row>
        <row r="3631">
          <cell r="B3631" t="str">
            <v/>
          </cell>
          <cell r="H3631" t="str">
            <v/>
          </cell>
          <cell r="J3631" t="str">
            <v/>
          </cell>
          <cell r="N3631" t="str">
            <v/>
          </cell>
          <cell r="O3631" t="str">
            <v/>
          </cell>
          <cell r="P3631" t="str">
            <v/>
          </cell>
          <cell r="Q3631" t="str">
            <v/>
          </cell>
          <cell r="T3631" t="str">
            <v/>
          </cell>
          <cell r="U3631" t="str">
            <v/>
          </cell>
          <cell r="W3631" t="str">
            <v/>
          </cell>
          <cell r="X3631" t="str">
            <v/>
          </cell>
          <cell r="AB3631">
            <v>0</v>
          </cell>
          <cell r="AC3631">
            <v>0</v>
          </cell>
          <cell r="AD3631">
            <v>0</v>
          </cell>
          <cell r="AJ3631">
            <v>0</v>
          </cell>
          <cell r="AK3631">
            <v>0</v>
          </cell>
        </row>
        <row r="3632">
          <cell r="B3632" t="str">
            <v/>
          </cell>
          <cell r="H3632" t="str">
            <v/>
          </cell>
          <cell r="J3632" t="str">
            <v/>
          </cell>
          <cell r="N3632" t="str">
            <v/>
          </cell>
          <cell r="O3632" t="str">
            <v/>
          </cell>
          <cell r="P3632" t="str">
            <v/>
          </cell>
          <cell r="Q3632" t="str">
            <v/>
          </cell>
          <cell r="T3632" t="str">
            <v/>
          </cell>
          <cell r="U3632" t="str">
            <v/>
          </cell>
          <cell r="W3632" t="str">
            <v/>
          </cell>
          <cell r="X3632" t="str">
            <v/>
          </cell>
          <cell r="AB3632">
            <v>0</v>
          </cell>
          <cell r="AC3632">
            <v>0</v>
          </cell>
          <cell r="AD3632">
            <v>0</v>
          </cell>
          <cell r="AJ3632">
            <v>0</v>
          </cell>
          <cell r="AK3632">
            <v>0</v>
          </cell>
        </row>
        <row r="3633">
          <cell r="B3633" t="str">
            <v/>
          </cell>
          <cell r="H3633" t="str">
            <v/>
          </cell>
          <cell r="J3633" t="str">
            <v/>
          </cell>
          <cell r="N3633" t="str">
            <v/>
          </cell>
          <cell r="O3633" t="str">
            <v/>
          </cell>
          <cell r="P3633" t="str">
            <v/>
          </cell>
          <cell r="Q3633" t="str">
            <v/>
          </cell>
          <cell r="T3633" t="str">
            <v/>
          </cell>
          <cell r="U3633" t="str">
            <v/>
          </cell>
          <cell r="W3633" t="str">
            <v/>
          </cell>
          <cell r="X3633" t="str">
            <v/>
          </cell>
          <cell r="AB3633">
            <v>0</v>
          </cell>
          <cell r="AC3633">
            <v>0</v>
          </cell>
          <cell r="AD3633">
            <v>0</v>
          </cell>
          <cell r="AJ3633">
            <v>0</v>
          </cell>
          <cell r="AK3633">
            <v>0</v>
          </cell>
        </row>
        <row r="3634">
          <cell r="B3634" t="str">
            <v/>
          </cell>
          <cell r="H3634" t="str">
            <v/>
          </cell>
          <cell r="J3634" t="str">
            <v/>
          </cell>
          <cell r="N3634" t="str">
            <v/>
          </cell>
          <cell r="O3634" t="str">
            <v/>
          </cell>
          <cell r="P3634" t="str">
            <v/>
          </cell>
          <cell r="Q3634" t="str">
            <v/>
          </cell>
          <cell r="T3634" t="str">
            <v/>
          </cell>
          <cell r="U3634" t="str">
            <v/>
          </cell>
          <cell r="W3634" t="str">
            <v/>
          </cell>
          <cell r="X3634" t="str">
            <v/>
          </cell>
          <cell r="AB3634">
            <v>0</v>
          </cell>
          <cell r="AC3634">
            <v>0</v>
          </cell>
          <cell r="AD3634">
            <v>0</v>
          </cell>
          <cell r="AJ3634">
            <v>0</v>
          </cell>
          <cell r="AK3634">
            <v>0</v>
          </cell>
        </row>
        <row r="3635">
          <cell r="B3635" t="str">
            <v/>
          </cell>
          <cell r="H3635" t="str">
            <v/>
          </cell>
          <cell r="J3635" t="str">
            <v/>
          </cell>
          <cell r="N3635" t="str">
            <v/>
          </cell>
          <cell r="O3635" t="str">
            <v/>
          </cell>
          <cell r="P3635" t="str">
            <v/>
          </cell>
          <cell r="Q3635" t="str">
            <v/>
          </cell>
          <cell r="T3635" t="str">
            <v/>
          </cell>
          <cell r="U3635" t="str">
            <v/>
          </cell>
          <cell r="W3635" t="str">
            <v/>
          </cell>
          <cell r="X3635" t="str">
            <v/>
          </cell>
          <cell r="AB3635">
            <v>0</v>
          </cell>
          <cell r="AC3635">
            <v>0</v>
          </cell>
          <cell r="AD3635">
            <v>0</v>
          </cell>
          <cell r="AJ3635">
            <v>0</v>
          </cell>
          <cell r="AK3635">
            <v>0</v>
          </cell>
        </row>
        <row r="3636">
          <cell r="B3636" t="str">
            <v/>
          </cell>
          <cell r="H3636" t="str">
            <v/>
          </cell>
          <cell r="J3636" t="str">
            <v/>
          </cell>
          <cell r="N3636" t="str">
            <v/>
          </cell>
          <cell r="O3636" t="str">
            <v/>
          </cell>
          <cell r="P3636" t="str">
            <v/>
          </cell>
          <cell r="Q3636" t="str">
            <v/>
          </cell>
          <cell r="T3636" t="str">
            <v/>
          </cell>
          <cell r="U3636" t="str">
            <v/>
          </cell>
          <cell r="W3636" t="str">
            <v/>
          </cell>
          <cell r="X3636" t="str">
            <v/>
          </cell>
          <cell r="AB3636">
            <v>0</v>
          </cell>
          <cell r="AC3636">
            <v>0</v>
          </cell>
          <cell r="AD3636">
            <v>0</v>
          </cell>
          <cell r="AJ3636">
            <v>0</v>
          </cell>
          <cell r="AK3636">
            <v>0</v>
          </cell>
        </row>
        <row r="3637">
          <cell r="B3637" t="str">
            <v/>
          </cell>
          <cell r="H3637" t="str">
            <v/>
          </cell>
          <cell r="J3637" t="str">
            <v/>
          </cell>
          <cell r="N3637" t="str">
            <v/>
          </cell>
          <cell r="O3637" t="str">
            <v/>
          </cell>
          <cell r="P3637" t="str">
            <v/>
          </cell>
          <cell r="Q3637" t="str">
            <v/>
          </cell>
          <cell r="T3637" t="str">
            <v/>
          </cell>
          <cell r="U3637" t="str">
            <v/>
          </cell>
          <cell r="W3637" t="str">
            <v/>
          </cell>
          <cell r="X3637" t="str">
            <v/>
          </cell>
          <cell r="AB3637">
            <v>0</v>
          </cell>
          <cell r="AC3637">
            <v>0</v>
          </cell>
          <cell r="AD3637">
            <v>0</v>
          </cell>
          <cell r="AJ3637">
            <v>0</v>
          </cell>
          <cell r="AK3637">
            <v>0</v>
          </cell>
        </row>
        <row r="3638">
          <cell r="B3638" t="str">
            <v/>
          </cell>
          <cell r="H3638" t="str">
            <v/>
          </cell>
          <cell r="J3638" t="str">
            <v/>
          </cell>
          <cell r="N3638" t="str">
            <v/>
          </cell>
          <cell r="O3638" t="str">
            <v/>
          </cell>
          <cell r="P3638" t="str">
            <v/>
          </cell>
          <cell r="Q3638" t="str">
            <v/>
          </cell>
          <cell r="T3638" t="str">
            <v/>
          </cell>
          <cell r="U3638" t="str">
            <v/>
          </cell>
          <cell r="W3638" t="str">
            <v/>
          </cell>
          <cell r="X3638" t="str">
            <v/>
          </cell>
          <cell r="AB3638">
            <v>0</v>
          </cell>
          <cell r="AC3638">
            <v>0</v>
          </cell>
          <cell r="AD3638">
            <v>0</v>
          </cell>
          <cell r="AJ3638">
            <v>0</v>
          </cell>
          <cell r="AK3638">
            <v>0</v>
          </cell>
        </row>
        <row r="3639">
          <cell r="B3639" t="str">
            <v/>
          </cell>
          <cell r="H3639" t="str">
            <v/>
          </cell>
          <cell r="J3639" t="str">
            <v/>
          </cell>
          <cell r="N3639" t="str">
            <v/>
          </cell>
          <cell r="O3639" t="str">
            <v/>
          </cell>
          <cell r="P3639" t="str">
            <v/>
          </cell>
          <cell r="Q3639" t="str">
            <v/>
          </cell>
          <cell r="T3639" t="str">
            <v/>
          </cell>
          <cell r="U3639" t="str">
            <v/>
          </cell>
          <cell r="W3639" t="str">
            <v/>
          </cell>
          <cell r="X3639" t="str">
            <v/>
          </cell>
          <cell r="AB3639">
            <v>0</v>
          </cell>
          <cell r="AC3639">
            <v>0</v>
          </cell>
          <cell r="AD3639">
            <v>0</v>
          </cell>
          <cell r="AJ3639">
            <v>0</v>
          </cell>
          <cell r="AK3639">
            <v>0</v>
          </cell>
        </row>
        <row r="3640">
          <cell r="B3640" t="str">
            <v/>
          </cell>
          <cell r="H3640" t="str">
            <v/>
          </cell>
          <cell r="J3640" t="str">
            <v/>
          </cell>
          <cell r="N3640" t="str">
            <v/>
          </cell>
          <cell r="O3640" t="str">
            <v/>
          </cell>
          <cell r="P3640" t="str">
            <v/>
          </cell>
          <cell r="Q3640" t="str">
            <v/>
          </cell>
          <cell r="T3640" t="str">
            <v/>
          </cell>
          <cell r="U3640" t="str">
            <v/>
          </cell>
          <cell r="W3640" t="str">
            <v/>
          </cell>
          <cell r="X3640" t="str">
            <v/>
          </cell>
          <cell r="AB3640">
            <v>0</v>
          </cell>
          <cell r="AC3640">
            <v>0</v>
          </cell>
          <cell r="AD3640">
            <v>0</v>
          </cell>
          <cell r="AJ3640">
            <v>0</v>
          </cell>
          <cell r="AK3640">
            <v>0</v>
          </cell>
        </row>
        <row r="3641">
          <cell r="B3641" t="str">
            <v/>
          </cell>
          <cell r="H3641" t="str">
            <v/>
          </cell>
          <cell r="J3641" t="str">
            <v/>
          </cell>
          <cell r="N3641" t="str">
            <v/>
          </cell>
          <cell r="O3641" t="str">
            <v/>
          </cell>
          <cell r="P3641" t="str">
            <v/>
          </cell>
          <cell r="Q3641" t="str">
            <v/>
          </cell>
          <cell r="T3641" t="str">
            <v/>
          </cell>
          <cell r="U3641" t="str">
            <v/>
          </cell>
          <cell r="W3641" t="str">
            <v/>
          </cell>
          <cell r="X3641" t="str">
            <v/>
          </cell>
          <cell r="AB3641">
            <v>0</v>
          </cell>
          <cell r="AC3641">
            <v>0</v>
          </cell>
          <cell r="AD3641">
            <v>0</v>
          </cell>
          <cell r="AJ3641">
            <v>0</v>
          </cell>
          <cell r="AK3641">
            <v>0</v>
          </cell>
        </row>
        <row r="3642">
          <cell r="B3642" t="str">
            <v/>
          </cell>
          <cell r="H3642" t="str">
            <v/>
          </cell>
          <cell r="J3642" t="str">
            <v/>
          </cell>
          <cell r="N3642" t="str">
            <v/>
          </cell>
          <cell r="O3642" t="str">
            <v/>
          </cell>
          <cell r="P3642" t="str">
            <v/>
          </cell>
          <cell r="Q3642" t="str">
            <v/>
          </cell>
          <cell r="T3642" t="str">
            <v/>
          </cell>
          <cell r="U3642" t="str">
            <v/>
          </cell>
          <cell r="W3642" t="str">
            <v/>
          </cell>
          <cell r="X3642" t="str">
            <v/>
          </cell>
          <cell r="AB3642">
            <v>0</v>
          </cell>
          <cell r="AC3642">
            <v>0</v>
          </cell>
          <cell r="AD3642">
            <v>0</v>
          </cell>
          <cell r="AJ3642">
            <v>0</v>
          </cell>
          <cell r="AK3642">
            <v>0</v>
          </cell>
        </row>
        <row r="3643">
          <cell r="B3643" t="str">
            <v/>
          </cell>
          <cell r="H3643" t="str">
            <v/>
          </cell>
          <cell r="J3643" t="str">
            <v/>
          </cell>
          <cell r="N3643" t="str">
            <v/>
          </cell>
          <cell r="O3643" t="str">
            <v/>
          </cell>
          <cell r="P3643" t="str">
            <v/>
          </cell>
          <cell r="Q3643" t="str">
            <v/>
          </cell>
          <cell r="T3643" t="str">
            <v/>
          </cell>
          <cell r="U3643" t="str">
            <v/>
          </cell>
          <cell r="W3643" t="str">
            <v/>
          </cell>
          <cell r="X3643" t="str">
            <v/>
          </cell>
          <cell r="AB3643">
            <v>0</v>
          </cell>
          <cell r="AC3643">
            <v>0</v>
          </cell>
          <cell r="AD3643">
            <v>0</v>
          </cell>
          <cell r="AJ3643">
            <v>0</v>
          </cell>
          <cell r="AK3643">
            <v>0</v>
          </cell>
        </row>
        <row r="3644">
          <cell r="B3644" t="str">
            <v/>
          </cell>
          <cell r="H3644" t="str">
            <v/>
          </cell>
          <cell r="J3644" t="str">
            <v/>
          </cell>
          <cell r="N3644" t="str">
            <v/>
          </cell>
          <cell r="O3644" t="str">
            <v/>
          </cell>
          <cell r="P3644" t="str">
            <v/>
          </cell>
          <cell r="Q3644" t="str">
            <v/>
          </cell>
          <cell r="T3644" t="str">
            <v/>
          </cell>
          <cell r="U3644" t="str">
            <v/>
          </cell>
          <cell r="W3644" t="str">
            <v/>
          </cell>
          <cell r="X3644" t="str">
            <v/>
          </cell>
          <cell r="AB3644">
            <v>0</v>
          </cell>
          <cell r="AC3644">
            <v>0</v>
          </cell>
          <cell r="AD3644">
            <v>0</v>
          </cell>
          <cell r="AJ3644">
            <v>0</v>
          </cell>
          <cell r="AK3644">
            <v>0</v>
          </cell>
        </row>
        <row r="3645">
          <cell r="B3645" t="str">
            <v/>
          </cell>
          <cell r="H3645" t="str">
            <v/>
          </cell>
          <cell r="J3645" t="str">
            <v/>
          </cell>
          <cell r="N3645" t="str">
            <v/>
          </cell>
          <cell r="O3645" t="str">
            <v/>
          </cell>
          <cell r="P3645" t="str">
            <v/>
          </cell>
          <cell r="Q3645" t="str">
            <v/>
          </cell>
          <cell r="T3645" t="str">
            <v/>
          </cell>
          <cell r="U3645" t="str">
            <v/>
          </cell>
          <cell r="W3645" t="str">
            <v/>
          </cell>
          <cell r="X3645" t="str">
            <v/>
          </cell>
          <cell r="AB3645">
            <v>0</v>
          </cell>
          <cell r="AC3645">
            <v>0</v>
          </cell>
          <cell r="AD3645">
            <v>0</v>
          </cell>
          <cell r="AJ3645">
            <v>0</v>
          </cell>
          <cell r="AK3645">
            <v>0</v>
          </cell>
        </row>
        <row r="3646">
          <cell r="B3646" t="str">
            <v/>
          </cell>
          <cell r="H3646" t="str">
            <v/>
          </cell>
          <cell r="J3646" t="str">
            <v/>
          </cell>
          <cell r="N3646" t="str">
            <v/>
          </cell>
          <cell r="O3646" t="str">
            <v/>
          </cell>
          <cell r="P3646" t="str">
            <v/>
          </cell>
          <cell r="Q3646" t="str">
            <v/>
          </cell>
          <cell r="T3646" t="str">
            <v/>
          </cell>
          <cell r="U3646" t="str">
            <v/>
          </cell>
          <cell r="W3646" t="str">
            <v/>
          </cell>
          <cell r="X3646" t="str">
            <v/>
          </cell>
          <cell r="AB3646">
            <v>0</v>
          </cell>
          <cell r="AC3646">
            <v>0</v>
          </cell>
          <cell r="AD3646">
            <v>0</v>
          </cell>
          <cell r="AJ3646">
            <v>0</v>
          </cell>
          <cell r="AK3646">
            <v>0</v>
          </cell>
        </row>
        <row r="3647">
          <cell r="B3647" t="str">
            <v/>
          </cell>
          <cell r="H3647" t="str">
            <v/>
          </cell>
          <cell r="J3647" t="str">
            <v/>
          </cell>
          <cell r="N3647" t="str">
            <v/>
          </cell>
          <cell r="O3647" t="str">
            <v/>
          </cell>
          <cell r="P3647" t="str">
            <v/>
          </cell>
          <cell r="Q3647" t="str">
            <v/>
          </cell>
          <cell r="T3647" t="str">
            <v/>
          </cell>
          <cell r="U3647" t="str">
            <v/>
          </cell>
          <cell r="W3647" t="str">
            <v/>
          </cell>
          <cell r="X3647" t="str">
            <v/>
          </cell>
          <cell r="AB3647">
            <v>0</v>
          </cell>
          <cell r="AC3647">
            <v>0</v>
          </cell>
          <cell r="AD3647">
            <v>0</v>
          </cell>
          <cell r="AJ3647">
            <v>0</v>
          </cell>
          <cell r="AK3647">
            <v>0</v>
          </cell>
        </row>
        <row r="3648">
          <cell r="B3648" t="str">
            <v/>
          </cell>
          <cell r="H3648" t="str">
            <v/>
          </cell>
          <cell r="J3648" t="str">
            <v/>
          </cell>
          <cell r="N3648" t="str">
            <v/>
          </cell>
          <cell r="O3648" t="str">
            <v/>
          </cell>
          <cell r="P3648" t="str">
            <v/>
          </cell>
          <cell r="Q3648" t="str">
            <v/>
          </cell>
          <cell r="T3648" t="str">
            <v/>
          </cell>
          <cell r="U3648" t="str">
            <v/>
          </cell>
          <cell r="W3648" t="str">
            <v/>
          </cell>
          <cell r="X3648" t="str">
            <v/>
          </cell>
          <cell r="AB3648">
            <v>0</v>
          </cell>
          <cell r="AC3648">
            <v>0</v>
          </cell>
          <cell r="AD3648">
            <v>0</v>
          </cell>
          <cell r="AJ3648">
            <v>0</v>
          </cell>
          <cell r="AK3648">
            <v>0</v>
          </cell>
        </row>
        <row r="3649">
          <cell r="B3649" t="str">
            <v/>
          </cell>
          <cell r="H3649" t="str">
            <v/>
          </cell>
          <cell r="J3649" t="str">
            <v/>
          </cell>
          <cell r="N3649" t="str">
            <v/>
          </cell>
          <cell r="O3649" t="str">
            <v/>
          </cell>
          <cell r="P3649" t="str">
            <v/>
          </cell>
          <cell r="Q3649" t="str">
            <v/>
          </cell>
          <cell r="T3649" t="str">
            <v/>
          </cell>
          <cell r="U3649" t="str">
            <v/>
          </cell>
          <cell r="W3649" t="str">
            <v/>
          </cell>
          <cell r="X3649" t="str">
            <v/>
          </cell>
          <cell r="AB3649">
            <v>0</v>
          </cell>
          <cell r="AC3649">
            <v>0</v>
          </cell>
          <cell r="AD3649">
            <v>0</v>
          </cell>
          <cell r="AJ3649">
            <v>0</v>
          </cell>
          <cell r="AK3649">
            <v>0</v>
          </cell>
        </row>
        <row r="3650">
          <cell r="B3650" t="str">
            <v/>
          </cell>
          <cell r="H3650" t="str">
            <v/>
          </cell>
          <cell r="J3650" t="str">
            <v/>
          </cell>
          <cell r="N3650" t="str">
            <v/>
          </cell>
          <cell r="O3650" t="str">
            <v/>
          </cell>
          <cell r="P3650" t="str">
            <v/>
          </cell>
          <cell r="Q3650" t="str">
            <v/>
          </cell>
          <cell r="T3650" t="str">
            <v/>
          </cell>
          <cell r="U3650" t="str">
            <v/>
          </cell>
          <cell r="W3650" t="str">
            <v/>
          </cell>
          <cell r="X3650" t="str">
            <v/>
          </cell>
          <cell r="AB3650">
            <v>0</v>
          </cell>
          <cell r="AC3650">
            <v>0</v>
          </cell>
          <cell r="AD3650">
            <v>0</v>
          </cell>
          <cell r="AJ3650">
            <v>0</v>
          </cell>
          <cell r="AK3650">
            <v>0</v>
          </cell>
        </row>
        <row r="3651">
          <cell r="B3651" t="str">
            <v/>
          </cell>
          <cell r="H3651" t="str">
            <v/>
          </cell>
          <cell r="J3651" t="str">
            <v/>
          </cell>
          <cell r="N3651" t="str">
            <v/>
          </cell>
          <cell r="O3651" t="str">
            <v/>
          </cell>
          <cell r="P3651" t="str">
            <v/>
          </cell>
          <cell r="Q3651" t="str">
            <v/>
          </cell>
          <cell r="T3651" t="str">
            <v/>
          </cell>
          <cell r="U3651" t="str">
            <v/>
          </cell>
          <cell r="W3651" t="str">
            <v/>
          </cell>
          <cell r="X3651" t="str">
            <v/>
          </cell>
          <cell r="AB3651">
            <v>0</v>
          </cell>
          <cell r="AC3651">
            <v>0</v>
          </cell>
          <cell r="AD3651">
            <v>0</v>
          </cell>
          <cell r="AJ3651">
            <v>0</v>
          </cell>
          <cell r="AK3651">
            <v>0</v>
          </cell>
        </row>
        <row r="3652">
          <cell r="B3652" t="str">
            <v/>
          </cell>
          <cell r="H3652" t="str">
            <v/>
          </cell>
          <cell r="J3652" t="str">
            <v/>
          </cell>
          <cell r="N3652" t="str">
            <v/>
          </cell>
          <cell r="O3652" t="str">
            <v/>
          </cell>
          <cell r="P3652" t="str">
            <v/>
          </cell>
          <cell r="Q3652" t="str">
            <v/>
          </cell>
          <cell r="T3652" t="str">
            <v/>
          </cell>
          <cell r="U3652" t="str">
            <v/>
          </cell>
          <cell r="W3652" t="str">
            <v/>
          </cell>
          <cell r="X3652" t="str">
            <v/>
          </cell>
          <cell r="AB3652">
            <v>0</v>
          </cell>
          <cell r="AC3652">
            <v>0</v>
          </cell>
          <cell r="AD3652">
            <v>0</v>
          </cell>
          <cell r="AJ3652">
            <v>0</v>
          </cell>
          <cell r="AK3652">
            <v>0</v>
          </cell>
        </row>
        <row r="3653">
          <cell r="B3653" t="str">
            <v/>
          </cell>
          <cell r="H3653" t="str">
            <v/>
          </cell>
          <cell r="J3653" t="str">
            <v/>
          </cell>
          <cell r="N3653" t="str">
            <v/>
          </cell>
          <cell r="O3653" t="str">
            <v/>
          </cell>
          <cell r="P3653" t="str">
            <v/>
          </cell>
          <cell r="Q3653" t="str">
            <v/>
          </cell>
          <cell r="T3653" t="str">
            <v/>
          </cell>
          <cell r="U3653" t="str">
            <v/>
          </cell>
          <cell r="W3653" t="str">
            <v/>
          </cell>
          <cell r="X3653" t="str">
            <v/>
          </cell>
          <cell r="AB3653">
            <v>0</v>
          </cell>
          <cell r="AC3653">
            <v>0</v>
          </cell>
          <cell r="AD3653">
            <v>0</v>
          </cell>
          <cell r="AJ3653">
            <v>0</v>
          </cell>
          <cell r="AK3653">
            <v>0</v>
          </cell>
        </row>
        <row r="3654">
          <cell r="B3654" t="str">
            <v/>
          </cell>
          <cell r="H3654" t="str">
            <v/>
          </cell>
          <cell r="J3654" t="str">
            <v/>
          </cell>
          <cell r="N3654" t="str">
            <v/>
          </cell>
          <cell r="O3654" t="str">
            <v/>
          </cell>
          <cell r="P3654" t="str">
            <v/>
          </cell>
          <cell r="Q3654" t="str">
            <v/>
          </cell>
          <cell r="T3654" t="str">
            <v/>
          </cell>
          <cell r="U3654" t="str">
            <v/>
          </cell>
          <cell r="W3654" t="str">
            <v/>
          </cell>
          <cell r="X3654" t="str">
            <v/>
          </cell>
          <cell r="AB3654">
            <v>0</v>
          </cell>
          <cell r="AC3654">
            <v>0</v>
          </cell>
          <cell r="AD3654">
            <v>0</v>
          </cell>
          <cell r="AJ3654">
            <v>0</v>
          </cell>
          <cell r="AK3654">
            <v>0</v>
          </cell>
        </row>
        <row r="3655">
          <cell r="B3655" t="str">
            <v/>
          </cell>
          <cell r="H3655" t="str">
            <v/>
          </cell>
          <cell r="J3655" t="str">
            <v/>
          </cell>
          <cell r="N3655" t="str">
            <v/>
          </cell>
          <cell r="O3655" t="str">
            <v/>
          </cell>
          <cell r="P3655" t="str">
            <v/>
          </cell>
          <cell r="Q3655" t="str">
            <v/>
          </cell>
          <cell r="T3655" t="str">
            <v/>
          </cell>
          <cell r="U3655" t="str">
            <v/>
          </cell>
          <cell r="W3655" t="str">
            <v/>
          </cell>
          <cell r="X3655" t="str">
            <v/>
          </cell>
          <cell r="AB3655">
            <v>0</v>
          </cell>
          <cell r="AC3655">
            <v>0</v>
          </cell>
          <cell r="AD3655">
            <v>0</v>
          </cell>
          <cell r="AJ3655">
            <v>0</v>
          </cell>
          <cell r="AK3655">
            <v>0</v>
          </cell>
        </row>
        <row r="3656">
          <cell r="B3656" t="str">
            <v/>
          </cell>
          <cell r="H3656" t="str">
            <v/>
          </cell>
          <cell r="J3656" t="str">
            <v/>
          </cell>
          <cell r="N3656" t="str">
            <v/>
          </cell>
          <cell r="O3656" t="str">
            <v/>
          </cell>
          <cell r="P3656" t="str">
            <v/>
          </cell>
          <cell r="Q3656" t="str">
            <v/>
          </cell>
          <cell r="T3656" t="str">
            <v/>
          </cell>
          <cell r="U3656" t="str">
            <v/>
          </cell>
          <cell r="W3656" t="str">
            <v/>
          </cell>
          <cell r="X3656" t="str">
            <v/>
          </cell>
          <cell r="AB3656">
            <v>0</v>
          </cell>
          <cell r="AC3656">
            <v>0</v>
          </cell>
          <cell r="AD3656">
            <v>0</v>
          </cell>
          <cell r="AJ3656">
            <v>0</v>
          </cell>
          <cell r="AK3656">
            <v>0</v>
          </cell>
        </row>
        <row r="3657">
          <cell r="B3657" t="str">
            <v/>
          </cell>
          <cell r="H3657" t="str">
            <v/>
          </cell>
          <cell r="J3657" t="str">
            <v/>
          </cell>
          <cell r="N3657" t="str">
            <v/>
          </cell>
          <cell r="O3657" t="str">
            <v/>
          </cell>
          <cell r="P3657" t="str">
            <v/>
          </cell>
          <cell r="Q3657" t="str">
            <v/>
          </cell>
          <cell r="T3657" t="str">
            <v/>
          </cell>
          <cell r="U3657" t="str">
            <v/>
          </cell>
          <cell r="W3657" t="str">
            <v/>
          </cell>
          <cell r="X3657" t="str">
            <v/>
          </cell>
          <cell r="AB3657">
            <v>0</v>
          </cell>
          <cell r="AC3657">
            <v>0</v>
          </cell>
          <cell r="AD3657">
            <v>0</v>
          </cell>
          <cell r="AJ3657">
            <v>0</v>
          </cell>
          <cell r="AK3657">
            <v>0</v>
          </cell>
        </row>
        <row r="3658">
          <cell r="B3658" t="str">
            <v/>
          </cell>
          <cell r="H3658" t="str">
            <v/>
          </cell>
          <cell r="J3658" t="str">
            <v/>
          </cell>
          <cell r="N3658" t="str">
            <v/>
          </cell>
          <cell r="O3658" t="str">
            <v/>
          </cell>
          <cell r="P3658" t="str">
            <v/>
          </cell>
          <cell r="Q3658" t="str">
            <v/>
          </cell>
          <cell r="T3658" t="str">
            <v/>
          </cell>
          <cell r="U3658" t="str">
            <v/>
          </cell>
          <cell r="W3658" t="str">
            <v/>
          </cell>
          <cell r="X3658" t="str">
            <v/>
          </cell>
          <cell r="AB3658">
            <v>0</v>
          </cell>
          <cell r="AC3658">
            <v>0</v>
          </cell>
          <cell r="AD3658">
            <v>0</v>
          </cell>
          <cell r="AJ3658">
            <v>0</v>
          </cell>
          <cell r="AK3658">
            <v>0</v>
          </cell>
        </row>
        <row r="3659">
          <cell r="B3659" t="str">
            <v/>
          </cell>
          <cell r="H3659" t="str">
            <v/>
          </cell>
          <cell r="J3659" t="str">
            <v/>
          </cell>
          <cell r="N3659" t="str">
            <v/>
          </cell>
          <cell r="O3659" t="str">
            <v/>
          </cell>
          <cell r="P3659" t="str">
            <v/>
          </cell>
          <cell r="Q3659" t="str">
            <v/>
          </cell>
          <cell r="T3659" t="str">
            <v/>
          </cell>
          <cell r="U3659" t="str">
            <v/>
          </cell>
          <cell r="W3659" t="str">
            <v/>
          </cell>
          <cell r="X3659" t="str">
            <v/>
          </cell>
          <cell r="AB3659">
            <v>0</v>
          </cell>
          <cell r="AC3659">
            <v>0</v>
          </cell>
          <cell r="AD3659">
            <v>0</v>
          </cell>
          <cell r="AJ3659">
            <v>0</v>
          </cell>
          <cell r="AK3659">
            <v>0</v>
          </cell>
        </row>
        <row r="3660">
          <cell r="B3660" t="str">
            <v/>
          </cell>
          <cell r="H3660" t="str">
            <v/>
          </cell>
          <cell r="J3660" t="str">
            <v/>
          </cell>
          <cell r="N3660" t="str">
            <v/>
          </cell>
          <cell r="O3660" t="str">
            <v/>
          </cell>
          <cell r="P3660" t="str">
            <v/>
          </cell>
          <cell r="Q3660" t="str">
            <v/>
          </cell>
          <cell r="T3660" t="str">
            <v/>
          </cell>
          <cell r="U3660" t="str">
            <v/>
          </cell>
          <cell r="W3660" t="str">
            <v/>
          </cell>
          <cell r="X3660" t="str">
            <v/>
          </cell>
          <cell r="AB3660">
            <v>0</v>
          </cell>
          <cell r="AC3660">
            <v>0</v>
          </cell>
          <cell r="AD3660">
            <v>0</v>
          </cell>
          <cell r="AJ3660">
            <v>0</v>
          </cell>
          <cell r="AK3660">
            <v>0</v>
          </cell>
        </row>
        <row r="3661">
          <cell r="B3661" t="str">
            <v/>
          </cell>
          <cell r="H3661" t="str">
            <v/>
          </cell>
          <cell r="J3661" t="str">
            <v/>
          </cell>
          <cell r="N3661" t="str">
            <v/>
          </cell>
          <cell r="O3661" t="str">
            <v/>
          </cell>
          <cell r="P3661" t="str">
            <v/>
          </cell>
          <cell r="Q3661" t="str">
            <v/>
          </cell>
          <cell r="T3661" t="str">
            <v/>
          </cell>
          <cell r="U3661" t="str">
            <v/>
          </cell>
          <cell r="W3661" t="str">
            <v/>
          </cell>
          <cell r="X3661" t="str">
            <v/>
          </cell>
          <cell r="AB3661">
            <v>0</v>
          </cell>
          <cell r="AC3661">
            <v>0</v>
          </cell>
          <cell r="AD3661">
            <v>0</v>
          </cell>
          <cell r="AJ3661">
            <v>0</v>
          </cell>
          <cell r="AK3661">
            <v>0</v>
          </cell>
        </row>
        <row r="3662">
          <cell r="B3662" t="str">
            <v/>
          </cell>
          <cell r="H3662" t="str">
            <v/>
          </cell>
          <cell r="J3662" t="str">
            <v/>
          </cell>
          <cell r="N3662" t="str">
            <v/>
          </cell>
          <cell r="O3662" t="str">
            <v/>
          </cell>
          <cell r="P3662" t="str">
            <v/>
          </cell>
          <cell r="Q3662" t="str">
            <v/>
          </cell>
          <cell r="T3662" t="str">
            <v/>
          </cell>
          <cell r="U3662" t="str">
            <v/>
          </cell>
          <cell r="W3662" t="str">
            <v/>
          </cell>
          <cell r="X3662" t="str">
            <v/>
          </cell>
          <cell r="AB3662">
            <v>0</v>
          </cell>
          <cell r="AC3662">
            <v>0</v>
          </cell>
          <cell r="AD3662">
            <v>0</v>
          </cell>
          <cell r="AJ3662">
            <v>0</v>
          </cell>
          <cell r="AK3662">
            <v>0</v>
          </cell>
        </row>
        <row r="3663">
          <cell r="B3663" t="str">
            <v/>
          </cell>
          <cell r="H3663" t="str">
            <v/>
          </cell>
          <cell r="J3663" t="str">
            <v/>
          </cell>
          <cell r="N3663" t="str">
            <v/>
          </cell>
          <cell r="O3663" t="str">
            <v/>
          </cell>
          <cell r="P3663" t="str">
            <v/>
          </cell>
          <cell r="Q3663" t="str">
            <v/>
          </cell>
          <cell r="T3663" t="str">
            <v/>
          </cell>
          <cell r="U3663" t="str">
            <v/>
          </cell>
          <cell r="W3663" t="str">
            <v/>
          </cell>
          <cell r="X3663" t="str">
            <v/>
          </cell>
          <cell r="AB3663">
            <v>0</v>
          </cell>
          <cell r="AC3663">
            <v>0</v>
          </cell>
          <cell r="AD3663">
            <v>0</v>
          </cell>
          <cell r="AJ3663">
            <v>0</v>
          </cell>
          <cell r="AK3663">
            <v>0</v>
          </cell>
        </row>
        <row r="3664">
          <cell r="B3664" t="str">
            <v/>
          </cell>
          <cell r="H3664" t="str">
            <v/>
          </cell>
          <cell r="J3664" t="str">
            <v/>
          </cell>
          <cell r="N3664" t="str">
            <v/>
          </cell>
          <cell r="O3664" t="str">
            <v/>
          </cell>
          <cell r="P3664" t="str">
            <v/>
          </cell>
          <cell r="Q3664" t="str">
            <v/>
          </cell>
          <cell r="T3664" t="str">
            <v/>
          </cell>
          <cell r="U3664" t="str">
            <v/>
          </cell>
          <cell r="W3664" t="str">
            <v/>
          </cell>
          <cell r="X3664" t="str">
            <v/>
          </cell>
          <cell r="AB3664">
            <v>0</v>
          </cell>
          <cell r="AC3664">
            <v>0</v>
          </cell>
          <cell r="AD3664">
            <v>0</v>
          </cell>
          <cell r="AJ3664">
            <v>0</v>
          </cell>
          <cell r="AK3664">
            <v>0</v>
          </cell>
        </row>
        <row r="3665">
          <cell r="B3665" t="str">
            <v/>
          </cell>
          <cell r="H3665" t="str">
            <v/>
          </cell>
          <cell r="J3665" t="str">
            <v/>
          </cell>
          <cell r="N3665" t="str">
            <v/>
          </cell>
          <cell r="O3665" t="str">
            <v/>
          </cell>
          <cell r="P3665" t="str">
            <v/>
          </cell>
          <cell r="Q3665" t="str">
            <v/>
          </cell>
          <cell r="T3665" t="str">
            <v/>
          </cell>
          <cell r="U3665" t="str">
            <v/>
          </cell>
          <cell r="W3665" t="str">
            <v/>
          </cell>
          <cell r="X3665" t="str">
            <v/>
          </cell>
          <cell r="AB3665">
            <v>0</v>
          </cell>
          <cell r="AC3665">
            <v>0</v>
          </cell>
          <cell r="AD3665">
            <v>0</v>
          </cell>
          <cell r="AJ3665">
            <v>0</v>
          </cell>
          <cell r="AK3665">
            <v>0</v>
          </cell>
        </row>
        <row r="3666">
          <cell r="B3666" t="str">
            <v/>
          </cell>
          <cell r="H3666" t="str">
            <v/>
          </cell>
          <cell r="J3666" t="str">
            <v/>
          </cell>
          <cell r="N3666" t="str">
            <v/>
          </cell>
          <cell r="O3666" t="str">
            <v/>
          </cell>
          <cell r="P3666" t="str">
            <v/>
          </cell>
          <cell r="Q3666" t="str">
            <v/>
          </cell>
          <cell r="T3666" t="str">
            <v/>
          </cell>
          <cell r="U3666" t="str">
            <v/>
          </cell>
          <cell r="W3666" t="str">
            <v/>
          </cell>
          <cell r="X3666" t="str">
            <v/>
          </cell>
          <cell r="AB3666">
            <v>0</v>
          </cell>
          <cell r="AC3666">
            <v>0</v>
          </cell>
          <cell r="AD3666">
            <v>0</v>
          </cell>
          <cell r="AJ3666">
            <v>0</v>
          </cell>
          <cell r="AK3666">
            <v>0</v>
          </cell>
        </row>
        <row r="3667">
          <cell r="B3667" t="str">
            <v/>
          </cell>
          <cell r="H3667" t="str">
            <v/>
          </cell>
          <cell r="J3667" t="str">
            <v/>
          </cell>
          <cell r="N3667" t="str">
            <v/>
          </cell>
          <cell r="O3667" t="str">
            <v/>
          </cell>
          <cell r="P3667" t="str">
            <v/>
          </cell>
          <cell r="Q3667" t="str">
            <v/>
          </cell>
          <cell r="T3667" t="str">
            <v/>
          </cell>
          <cell r="U3667" t="str">
            <v/>
          </cell>
          <cell r="W3667" t="str">
            <v/>
          </cell>
          <cell r="X3667" t="str">
            <v/>
          </cell>
          <cell r="AB3667">
            <v>0</v>
          </cell>
          <cell r="AC3667">
            <v>0</v>
          </cell>
          <cell r="AD3667">
            <v>0</v>
          </cell>
          <cell r="AJ3667">
            <v>0</v>
          </cell>
          <cell r="AK3667">
            <v>0</v>
          </cell>
        </row>
        <row r="3668">
          <cell r="B3668" t="str">
            <v/>
          </cell>
          <cell r="H3668" t="str">
            <v/>
          </cell>
          <cell r="J3668" t="str">
            <v/>
          </cell>
          <cell r="N3668" t="str">
            <v/>
          </cell>
          <cell r="O3668" t="str">
            <v/>
          </cell>
          <cell r="P3668" t="str">
            <v/>
          </cell>
          <cell r="Q3668" t="str">
            <v/>
          </cell>
          <cell r="T3668" t="str">
            <v/>
          </cell>
          <cell r="U3668" t="str">
            <v/>
          </cell>
          <cell r="W3668" t="str">
            <v/>
          </cell>
          <cell r="X3668" t="str">
            <v/>
          </cell>
          <cell r="AB3668">
            <v>0</v>
          </cell>
          <cell r="AC3668">
            <v>0</v>
          </cell>
          <cell r="AD3668">
            <v>0</v>
          </cell>
          <cell r="AJ3668">
            <v>0</v>
          </cell>
          <cell r="AK3668">
            <v>0</v>
          </cell>
        </row>
        <row r="3669">
          <cell r="B3669" t="str">
            <v/>
          </cell>
          <cell r="H3669" t="str">
            <v/>
          </cell>
          <cell r="J3669" t="str">
            <v/>
          </cell>
          <cell r="N3669" t="str">
            <v/>
          </cell>
          <cell r="O3669" t="str">
            <v/>
          </cell>
          <cell r="P3669" t="str">
            <v/>
          </cell>
          <cell r="Q3669" t="str">
            <v/>
          </cell>
          <cell r="T3669" t="str">
            <v/>
          </cell>
          <cell r="U3669" t="str">
            <v/>
          </cell>
          <cell r="W3669" t="str">
            <v/>
          </cell>
          <cell r="X3669" t="str">
            <v/>
          </cell>
          <cell r="AB3669">
            <v>0</v>
          </cell>
          <cell r="AC3669">
            <v>0</v>
          </cell>
          <cell r="AD3669">
            <v>0</v>
          </cell>
          <cell r="AJ3669">
            <v>0</v>
          </cell>
          <cell r="AK3669">
            <v>0</v>
          </cell>
        </row>
        <row r="3670">
          <cell r="B3670" t="str">
            <v/>
          </cell>
          <cell r="H3670" t="str">
            <v/>
          </cell>
          <cell r="J3670" t="str">
            <v/>
          </cell>
          <cell r="N3670" t="str">
            <v/>
          </cell>
          <cell r="O3670" t="str">
            <v/>
          </cell>
          <cell r="P3670" t="str">
            <v/>
          </cell>
          <cell r="Q3670" t="str">
            <v/>
          </cell>
          <cell r="T3670" t="str">
            <v/>
          </cell>
          <cell r="U3670" t="str">
            <v/>
          </cell>
          <cell r="W3670" t="str">
            <v/>
          </cell>
          <cell r="X3670" t="str">
            <v/>
          </cell>
          <cell r="AB3670">
            <v>0</v>
          </cell>
          <cell r="AC3670">
            <v>0</v>
          </cell>
          <cell r="AD3670">
            <v>0</v>
          </cell>
          <cell r="AJ3670">
            <v>0</v>
          </cell>
          <cell r="AK3670">
            <v>0</v>
          </cell>
        </row>
        <row r="3671">
          <cell r="B3671" t="str">
            <v/>
          </cell>
          <cell r="H3671" t="str">
            <v/>
          </cell>
          <cell r="J3671" t="str">
            <v/>
          </cell>
          <cell r="N3671" t="str">
            <v/>
          </cell>
          <cell r="O3671" t="str">
            <v/>
          </cell>
          <cell r="P3671" t="str">
            <v/>
          </cell>
          <cell r="Q3671" t="str">
            <v/>
          </cell>
          <cell r="T3671" t="str">
            <v/>
          </cell>
          <cell r="U3671" t="str">
            <v/>
          </cell>
          <cell r="W3671" t="str">
            <v/>
          </cell>
          <cell r="X3671" t="str">
            <v/>
          </cell>
          <cell r="AB3671">
            <v>0</v>
          </cell>
          <cell r="AC3671">
            <v>0</v>
          </cell>
          <cell r="AD3671">
            <v>0</v>
          </cell>
          <cell r="AJ3671">
            <v>0</v>
          </cell>
          <cell r="AK3671">
            <v>0</v>
          </cell>
        </row>
        <row r="3672">
          <cell r="B3672" t="str">
            <v/>
          </cell>
          <cell r="H3672" t="str">
            <v/>
          </cell>
          <cell r="J3672" t="str">
            <v/>
          </cell>
          <cell r="N3672" t="str">
            <v/>
          </cell>
          <cell r="O3672" t="str">
            <v/>
          </cell>
          <cell r="P3672" t="str">
            <v/>
          </cell>
          <cell r="Q3672" t="str">
            <v/>
          </cell>
          <cell r="T3672" t="str">
            <v/>
          </cell>
          <cell r="U3672" t="str">
            <v/>
          </cell>
          <cell r="W3672" t="str">
            <v/>
          </cell>
          <cell r="X3672" t="str">
            <v/>
          </cell>
          <cell r="AB3672">
            <v>0</v>
          </cell>
          <cell r="AC3672">
            <v>0</v>
          </cell>
          <cell r="AD3672">
            <v>0</v>
          </cell>
          <cell r="AJ3672">
            <v>0</v>
          </cell>
          <cell r="AK3672">
            <v>0</v>
          </cell>
        </row>
        <row r="3673">
          <cell r="B3673" t="str">
            <v/>
          </cell>
          <cell r="H3673" t="str">
            <v/>
          </cell>
          <cell r="J3673" t="str">
            <v/>
          </cell>
          <cell r="N3673" t="str">
            <v/>
          </cell>
          <cell r="O3673" t="str">
            <v/>
          </cell>
          <cell r="P3673" t="str">
            <v/>
          </cell>
          <cell r="Q3673" t="str">
            <v/>
          </cell>
          <cell r="T3673" t="str">
            <v/>
          </cell>
          <cell r="U3673" t="str">
            <v/>
          </cell>
          <cell r="W3673" t="str">
            <v/>
          </cell>
          <cell r="X3673" t="str">
            <v/>
          </cell>
          <cell r="AB3673">
            <v>0</v>
          </cell>
          <cell r="AC3673">
            <v>0</v>
          </cell>
          <cell r="AD3673">
            <v>0</v>
          </cell>
          <cell r="AJ3673">
            <v>0</v>
          </cell>
          <cell r="AK3673">
            <v>0</v>
          </cell>
        </row>
        <row r="3674">
          <cell r="B3674" t="str">
            <v/>
          </cell>
          <cell r="H3674" t="str">
            <v/>
          </cell>
          <cell r="J3674" t="str">
            <v/>
          </cell>
          <cell r="N3674" t="str">
            <v/>
          </cell>
          <cell r="O3674" t="str">
            <v/>
          </cell>
          <cell r="P3674" t="str">
            <v/>
          </cell>
          <cell r="Q3674" t="str">
            <v/>
          </cell>
          <cell r="T3674" t="str">
            <v/>
          </cell>
          <cell r="U3674" t="str">
            <v/>
          </cell>
          <cell r="W3674" t="str">
            <v/>
          </cell>
          <cell r="X3674" t="str">
            <v/>
          </cell>
          <cell r="AB3674">
            <v>0</v>
          </cell>
          <cell r="AC3674">
            <v>0</v>
          </cell>
          <cell r="AD3674">
            <v>0</v>
          </cell>
          <cell r="AJ3674">
            <v>0</v>
          </cell>
          <cell r="AK3674">
            <v>0</v>
          </cell>
        </row>
        <row r="3675">
          <cell r="B3675" t="str">
            <v/>
          </cell>
          <cell r="H3675" t="str">
            <v/>
          </cell>
          <cell r="J3675" t="str">
            <v/>
          </cell>
          <cell r="N3675" t="str">
            <v/>
          </cell>
          <cell r="O3675" t="str">
            <v/>
          </cell>
          <cell r="P3675" t="str">
            <v/>
          </cell>
          <cell r="Q3675" t="str">
            <v/>
          </cell>
          <cell r="T3675" t="str">
            <v/>
          </cell>
          <cell r="U3675" t="str">
            <v/>
          </cell>
          <cell r="W3675" t="str">
            <v/>
          </cell>
          <cell r="X3675" t="str">
            <v/>
          </cell>
          <cell r="AB3675">
            <v>0</v>
          </cell>
          <cell r="AC3675">
            <v>0</v>
          </cell>
          <cell r="AD3675">
            <v>0</v>
          </cell>
          <cell r="AJ3675">
            <v>0</v>
          </cell>
          <cell r="AK3675">
            <v>0</v>
          </cell>
        </row>
        <row r="3676">
          <cell r="B3676" t="str">
            <v/>
          </cell>
          <cell r="H3676" t="str">
            <v/>
          </cell>
          <cell r="J3676" t="str">
            <v/>
          </cell>
          <cell r="N3676" t="str">
            <v/>
          </cell>
          <cell r="O3676" t="str">
            <v/>
          </cell>
          <cell r="P3676" t="str">
            <v/>
          </cell>
          <cell r="Q3676" t="str">
            <v/>
          </cell>
          <cell r="T3676" t="str">
            <v/>
          </cell>
          <cell r="U3676" t="str">
            <v/>
          </cell>
          <cell r="W3676" t="str">
            <v/>
          </cell>
          <cell r="X3676" t="str">
            <v/>
          </cell>
          <cell r="AB3676">
            <v>0</v>
          </cell>
          <cell r="AC3676">
            <v>0</v>
          </cell>
          <cell r="AD3676">
            <v>0</v>
          </cell>
          <cell r="AJ3676">
            <v>0</v>
          </cell>
          <cell r="AK3676">
            <v>0</v>
          </cell>
        </row>
        <row r="3677">
          <cell r="B3677" t="str">
            <v/>
          </cell>
          <cell r="H3677" t="str">
            <v/>
          </cell>
          <cell r="J3677" t="str">
            <v/>
          </cell>
          <cell r="N3677" t="str">
            <v/>
          </cell>
          <cell r="O3677" t="str">
            <v/>
          </cell>
          <cell r="P3677" t="str">
            <v/>
          </cell>
          <cell r="Q3677" t="str">
            <v/>
          </cell>
          <cell r="T3677" t="str">
            <v/>
          </cell>
          <cell r="U3677" t="str">
            <v/>
          </cell>
          <cell r="W3677" t="str">
            <v/>
          </cell>
          <cell r="X3677" t="str">
            <v/>
          </cell>
          <cell r="AB3677">
            <v>0</v>
          </cell>
          <cell r="AC3677">
            <v>0</v>
          </cell>
          <cell r="AD3677">
            <v>0</v>
          </cell>
          <cell r="AJ3677">
            <v>0</v>
          </cell>
          <cell r="AK3677">
            <v>0</v>
          </cell>
        </row>
        <row r="3678">
          <cell r="B3678" t="str">
            <v/>
          </cell>
          <cell r="H3678" t="str">
            <v/>
          </cell>
          <cell r="J3678" t="str">
            <v/>
          </cell>
          <cell r="N3678" t="str">
            <v/>
          </cell>
          <cell r="O3678" t="str">
            <v/>
          </cell>
          <cell r="P3678" t="str">
            <v/>
          </cell>
          <cell r="Q3678" t="str">
            <v/>
          </cell>
          <cell r="T3678" t="str">
            <v/>
          </cell>
          <cell r="U3678" t="str">
            <v/>
          </cell>
          <cell r="W3678" t="str">
            <v/>
          </cell>
          <cell r="X3678" t="str">
            <v/>
          </cell>
          <cell r="AB3678">
            <v>0</v>
          </cell>
          <cell r="AC3678">
            <v>0</v>
          </cell>
          <cell r="AD3678">
            <v>0</v>
          </cell>
          <cell r="AJ3678">
            <v>0</v>
          </cell>
          <cell r="AK3678">
            <v>0</v>
          </cell>
        </row>
        <row r="3679">
          <cell r="B3679" t="str">
            <v/>
          </cell>
          <cell r="H3679" t="str">
            <v/>
          </cell>
          <cell r="J3679" t="str">
            <v/>
          </cell>
          <cell r="N3679" t="str">
            <v/>
          </cell>
          <cell r="O3679" t="str">
            <v/>
          </cell>
          <cell r="P3679" t="str">
            <v/>
          </cell>
          <cell r="Q3679" t="str">
            <v/>
          </cell>
          <cell r="T3679" t="str">
            <v/>
          </cell>
          <cell r="U3679" t="str">
            <v/>
          </cell>
          <cell r="W3679" t="str">
            <v/>
          </cell>
          <cell r="X3679" t="str">
            <v/>
          </cell>
          <cell r="AB3679">
            <v>0</v>
          </cell>
          <cell r="AC3679">
            <v>0</v>
          </cell>
          <cell r="AD3679">
            <v>0</v>
          </cell>
          <cell r="AJ3679">
            <v>0</v>
          </cell>
          <cell r="AK3679">
            <v>0</v>
          </cell>
        </row>
        <row r="3680">
          <cell r="B3680" t="str">
            <v/>
          </cell>
          <cell r="H3680" t="str">
            <v/>
          </cell>
          <cell r="J3680" t="str">
            <v/>
          </cell>
          <cell r="N3680" t="str">
            <v/>
          </cell>
          <cell r="O3680" t="str">
            <v/>
          </cell>
          <cell r="P3680" t="str">
            <v/>
          </cell>
          <cell r="Q3680" t="str">
            <v/>
          </cell>
          <cell r="T3680" t="str">
            <v/>
          </cell>
          <cell r="U3680" t="str">
            <v/>
          </cell>
          <cell r="W3680" t="str">
            <v/>
          </cell>
          <cell r="X3680" t="str">
            <v/>
          </cell>
          <cell r="AB3680">
            <v>0</v>
          </cell>
          <cell r="AC3680">
            <v>0</v>
          </cell>
          <cell r="AD3680">
            <v>0</v>
          </cell>
          <cell r="AJ3680">
            <v>0</v>
          </cell>
          <cell r="AK3680">
            <v>0</v>
          </cell>
        </row>
        <row r="3681">
          <cell r="B3681" t="str">
            <v/>
          </cell>
          <cell r="H3681" t="str">
            <v/>
          </cell>
          <cell r="J3681" t="str">
            <v/>
          </cell>
          <cell r="N3681" t="str">
            <v/>
          </cell>
          <cell r="O3681" t="str">
            <v/>
          </cell>
          <cell r="P3681" t="str">
            <v/>
          </cell>
          <cell r="Q3681" t="str">
            <v/>
          </cell>
          <cell r="T3681" t="str">
            <v/>
          </cell>
          <cell r="U3681" t="str">
            <v/>
          </cell>
          <cell r="W3681" t="str">
            <v/>
          </cell>
          <cell r="X3681" t="str">
            <v/>
          </cell>
          <cell r="AB3681">
            <v>0</v>
          </cell>
          <cell r="AC3681">
            <v>0</v>
          </cell>
          <cell r="AD3681">
            <v>0</v>
          </cell>
          <cell r="AJ3681">
            <v>0</v>
          </cell>
          <cell r="AK3681">
            <v>0</v>
          </cell>
        </row>
        <row r="3682">
          <cell r="B3682" t="str">
            <v/>
          </cell>
          <cell r="H3682" t="str">
            <v/>
          </cell>
          <cell r="J3682" t="str">
            <v/>
          </cell>
          <cell r="N3682" t="str">
            <v/>
          </cell>
          <cell r="O3682" t="str">
            <v/>
          </cell>
          <cell r="P3682" t="str">
            <v/>
          </cell>
          <cell r="Q3682" t="str">
            <v/>
          </cell>
          <cell r="T3682" t="str">
            <v/>
          </cell>
          <cell r="U3682" t="str">
            <v/>
          </cell>
          <cell r="W3682" t="str">
            <v/>
          </cell>
          <cell r="X3682" t="str">
            <v/>
          </cell>
          <cell r="AB3682">
            <v>0</v>
          </cell>
          <cell r="AC3682">
            <v>0</v>
          </cell>
          <cell r="AD3682">
            <v>0</v>
          </cell>
          <cell r="AJ3682">
            <v>0</v>
          </cell>
          <cell r="AK3682">
            <v>0</v>
          </cell>
        </row>
        <row r="3683">
          <cell r="B3683" t="str">
            <v/>
          </cell>
          <cell r="H3683" t="str">
            <v/>
          </cell>
          <cell r="J3683" t="str">
            <v/>
          </cell>
          <cell r="N3683" t="str">
            <v/>
          </cell>
          <cell r="O3683" t="str">
            <v/>
          </cell>
          <cell r="P3683" t="str">
            <v/>
          </cell>
          <cell r="Q3683" t="str">
            <v/>
          </cell>
          <cell r="T3683" t="str">
            <v/>
          </cell>
          <cell r="U3683" t="str">
            <v/>
          </cell>
          <cell r="W3683" t="str">
            <v/>
          </cell>
          <cell r="X3683" t="str">
            <v/>
          </cell>
          <cell r="AB3683">
            <v>0</v>
          </cell>
          <cell r="AC3683">
            <v>0</v>
          </cell>
          <cell r="AD3683">
            <v>0</v>
          </cell>
          <cell r="AJ3683">
            <v>0</v>
          </cell>
          <cell r="AK3683">
            <v>0</v>
          </cell>
        </row>
        <row r="3684">
          <cell r="B3684" t="str">
            <v/>
          </cell>
          <cell r="H3684" t="str">
            <v/>
          </cell>
          <cell r="J3684" t="str">
            <v/>
          </cell>
          <cell r="N3684" t="str">
            <v/>
          </cell>
          <cell r="O3684" t="str">
            <v/>
          </cell>
          <cell r="P3684" t="str">
            <v/>
          </cell>
          <cell r="Q3684" t="str">
            <v/>
          </cell>
          <cell r="T3684" t="str">
            <v/>
          </cell>
          <cell r="U3684" t="str">
            <v/>
          </cell>
          <cell r="W3684" t="str">
            <v/>
          </cell>
          <cell r="X3684" t="str">
            <v/>
          </cell>
          <cell r="AB3684">
            <v>0</v>
          </cell>
          <cell r="AC3684">
            <v>0</v>
          </cell>
          <cell r="AD3684">
            <v>0</v>
          </cell>
          <cell r="AJ3684">
            <v>0</v>
          </cell>
          <cell r="AK3684">
            <v>0</v>
          </cell>
        </row>
        <row r="3685">
          <cell r="B3685" t="str">
            <v/>
          </cell>
          <cell r="H3685" t="str">
            <v/>
          </cell>
          <cell r="J3685" t="str">
            <v/>
          </cell>
          <cell r="N3685" t="str">
            <v/>
          </cell>
          <cell r="O3685" t="str">
            <v/>
          </cell>
          <cell r="P3685" t="str">
            <v/>
          </cell>
          <cell r="Q3685" t="str">
            <v/>
          </cell>
          <cell r="T3685" t="str">
            <v/>
          </cell>
          <cell r="U3685" t="str">
            <v/>
          </cell>
          <cell r="W3685" t="str">
            <v/>
          </cell>
          <cell r="X3685" t="str">
            <v/>
          </cell>
          <cell r="AB3685">
            <v>0</v>
          </cell>
          <cell r="AC3685">
            <v>0</v>
          </cell>
          <cell r="AD3685">
            <v>0</v>
          </cell>
          <cell r="AJ3685">
            <v>0</v>
          </cell>
          <cell r="AK3685">
            <v>0</v>
          </cell>
        </row>
        <row r="3686">
          <cell r="B3686" t="str">
            <v/>
          </cell>
          <cell r="H3686" t="str">
            <v/>
          </cell>
          <cell r="J3686" t="str">
            <v/>
          </cell>
          <cell r="N3686" t="str">
            <v/>
          </cell>
          <cell r="O3686" t="str">
            <v/>
          </cell>
          <cell r="P3686" t="str">
            <v/>
          </cell>
          <cell r="Q3686" t="str">
            <v/>
          </cell>
          <cell r="T3686" t="str">
            <v/>
          </cell>
          <cell r="U3686" t="str">
            <v/>
          </cell>
          <cell r="W3686" t="str">
            <v/>
          </cell>
          <cell r="X3686" t="str">
            <v/>
          </cell>
          <cell r="AB3686">
            <v>0</v>
          </cell>
          <cell r="AC3686">
            <v>0</v>
          </cell>
          <cell r="AD3686">
            <v>0</v>
          </cell>
          <cell r="AJ3686">
            <v>0</v>
          </cell>
          <cell r="AK3686">
            <v>0</v>
          </cell>
        </row>
        <row r="3687">
          <cell r="B3687" t="str">
            <v/>
          </cell>
          <cell r="H3687" t="str">
            <v/>
          </cell>
          <cell r="J3687" t="str">
            <v/>
          </cell>
          <cell r="N3687" t="str">
            <v/>
          </cell>
          <cell r="O3687" t="str">
            <v/>
          </cell>
          <cell r="P3687" t="str">
            <v/>
          </cell>
          <cell r="Q3687" t="str">
            <v/>
          </cell>
          <cell r="T3687" t="str">
            <v/>
          </cell>
          <cell r="U3687" t="str">
            <v/>
          </cell>
          <cell r="W3687" t="str">
            <v/>
          </cell>
          <cell r="X3687" t="str">
            <v/>
          </cell>
          <cell r="AB3687">
            <v>0</v>
          </cell>
          <cell r="AC3687">
            <v>0</v>
          </cell>
          <cell r="AD3687">
            <v>0</v>
          </cell>
          <cell r="AJ3687">
            <v>0</v>
          </cell>
          <cell r="AK3687">
            <v>0</v>
          </cell>
        </row>
        <row r="3688">
          <cell r="B3688" t="str">
            <v/>
          </cell>
          <cell r="H3688" t="str">
            <v/>
          </cell>
          <cell r="J3688" t="str">
            <v/>
          </cell>
          <cell r="N3688" t="str">
            <v/>
          </cell>
          <cell r="O3688" t="str">
            <v/>
          </cell>
          <cell r="P3688" t="str">
            <v/>
          </cell>
          <cell r="Q3688" t="str">
            <v/>
          </cell>
          <cell r="T3688" t="str">
            <v/>
          </cell>
          <cell r="U3688" t="str">
            <v/>
          </cell>
          <cell r="W3688" t="str">
            <v/>
          </cell>
          <cell r="X3688" t="str">
            <v/>
          </cell>
          <cell r="AB3688">
            <v>0</v>
          </cell>
          <cell r="AC3688">
            <v>0</v>
          </cell>
          <cell r="AD3688">
            <v>0</v>
          </cell>
          <cell r="AJ3688">
            <v>0</v>
          </cell>
          <cell r="AK3688">
            <v>0</v>
          </cell>
        </row>
        <row r="3689">
          <cell r="B3689" t="str">
            <v/>
          </cell>
          <cell r="H3689" t="str">
            <v/>
          </cell>
          <cell r="J3689" t="str">
            <v/>
          </cell>
          <cell r="N3689" t="str">
            <v/>
          </cell>
          <cell r="O3689" t="str">
            <v/>
          </cell>
          <cell r="P3689" t="str">
            <v/>
          </cell>
          <cell r="Q3689" t="str">
            <v/>
          </cell>
          <cell r="T3689" t="str">
            <v/>
          </cell>
          <cell r="U3689" t="str">
            <v/>
          </cell>
          <cell r="W3689" t="str">
            <v/>
          </cell>
          <cell r="X3689" t="str">
            <v/>
          </cell>
          <cell r="AB3689">
            <v>0</v>
          </cell>
          <cell r="AC3689">
            <v>0</v>
          </cell>
          <cell r="AD3689">
            <v>0</v>
          </cell>
          <cell r="AJ3689">
            <v>0</v>
          </cell>
          <cell r="AK3689">
            <v>0</v>
          </cell>
        </row>
        <row r="3690">
          <cell r="B3690" t="str">
            <v/>
          </cell>
          <cell r="H3690" t="str">
            <v/>
          </cell>
          <cell r="J3690" t="str">
            <v/>
          </cell>
          <cell r="N3690" t="str">
            <v/>
          </cell>
          <cell r="O3690" t="str">
            <v/>
          </cell>
          <cell r="P3690" t="str">
            <v/>
          </cell>
          <cell r="Q3690" t="str">
            <v/>
          </cell>
          <cell r="T3690" t="str">
            <v/>
          </cell>
          <cell r="U3690" t="str">
            <v/>
          </cell>
          <cell r="W3690" t="str">
            <v/>
          </cell>
          <cell r="X3690" t="str">
            <v/>
          </cell>
          <cell r="AB3690">
            <v>0</v>
          </cell>
          <cell r="AC3690">
            <v>0</v>
          </cell>
          <cell r="AD3690">
            <v>0</v>
          </cell>
          <cell r="AJ3690">
            <v>0</v>
          </cell>
          <cell r="AK3690">
            <v>0</v>
          </cell>
        </row>
        <row r="3691">
          <cell r="B3691" t="str">
            <v/>
          </cell>
          <cell r="H3691" t="str">
            <v/>
          </cell>
          <cell r="J3691" t="str">
            <v/>
          </cell>
          <cell r="N3691" t="str">
            <v/>
          </cell>
          <cell r="O3691" t="str">
            <v/>
          </cell>
          <cell r="P3691" t="str">
            <v/>
          </cell>
          <cell r="Q3691" t="str">
            <v/>
          </cell>
          <cell r="T3691" t="str">
            <v/>
          </cell>
          <cell r="U3691" t="str">
            <v/>
          </cell>
          <cell r="W3691" t="str">
            <v/>
          </cell>
          <cell r="X3691" t="str">
            <v/>
          </cell>
          <cell r="AB3691">
            <v>0</v>
          </cell>
          <cell r="AC3691">
            <v>0</v>
          </cell>
          <cell r="AD3691">
            <v>0</v>
          </cell>
          <cell r="AJ3691">
            <v>0</v>
          </cell>
          <cell r="AK3691">
            <v>0</v>
          </cell>
        </row>
        <row r="3692">
          <cell r="B3692" t="str">
            <v/>
          </cell>
          <cell r="H3692" t="str">
            <v/>
          </cell>
          <cell r="J3692" t="str">
            <v/>
          </cell>
          <cell r="N3692" t="str">
            <v/>
          </cell>
          <cell r="O3692" t="str">
            <v/>
          </cell>
          <cell r="P3692" t="str">
            <v/>
          </cell>
          <cell r="Q3692" t="str">
            <v/>
          </cell>
          <cell r="T3692" t="str">
            <v/>
          </cell>
          <cell r="U3692" t="str">
            <v/>
          </cell>
          <cell r="W3692" t="str">
            <v/>
          </cell>
          <cell r="X3692" t="str">
            <v/>
          </cell>
          <cell r="AB3692">
            <v>0</v>
          </cell>
          <cell r="AC3692">
            <v>0</v>
          </cell>
          <cell r="AD3692">
            <v>0</v>
          </cell>
          <cell r="AJ3692">
            <v>0</v>
          </cell>
          <cell r="AK3692">
            <v>0</v>
          </cell>
        </row>
        <row r="3693">
          <cell r="B3693" t="str">
            <v/>
          </cell>
          <cell r="H3693" t="str">
            <v/>
          </cell>
          <cell r="J3693" t="str">
            <v/>
          </cell>
          <cell r="N3693" t="str">
            <v/>
          </cell>
          <cell r="O3693" t="str">
            <v/>
          </cell>
          <cell r="P3693" t="str">
            <v/>
          </cell>
          <cell r="Q3693" t="str">
            <v/>
          </cell>
          <cell r="T3693" t="str">
            <v/>
          </cell>
          <cell r="U3693" t="str">
            <v/>
          </cell>
          <cell r="W3693" t="str">
            <v/>
          </cell>
          <cell r="X3693" t="str">
            <v/>
          </cell>
          <cell r="AB3693">
            <v>0</v>
          </cell>
          <cell r="AC3693">
            <v>0</v>
          </cell>
          <cell r="AD3693">
            <v>0</v>
          </cell>
          <cell r="AJ3693">
            <v>0</v>
          </cell>
          <cell r="AK3693">
            <v>0</v>
          </cell>
        </row>
        <row r="3694">
          <cell r="B3694" t="str">
            <v/>
          </cell>
          <cell r="H3694" t="str">
            <v/>
          </cell>
          <cell r="J3694" t="str">
            <v/>
          </cell>
          <cell r="N3694" t="str">
            <v/>
          </cell>
          <cell r="O3694" t="str">
            <v/>
          </cell>
          <cell r="P3694" t="str">
            <v/>
          </cell>
          <cell r="Q3694" t="str">
            <v/>
          </cell>
          <cell r="T3694" t="str">
            <v/>
          </cell>
          <cell r="U3694" t="str">
            <v/>
          </cell>
          <cell r="W3694" t="str">
            <v/>
          </cell>
          <cell r="X3694" t="str">
            <v/>
          </cell>
          <cell r="AB3694">
            <v>0</v>
          </cell>
          <cell r="AC3694">
            <v>0</v>
          </cell>
          <cell r="AD3694">
            <v>0</v>
          </cell>
          <cell r="AJ3694">
            <v>0</v>
          </cell>
          <cell r="AK3694">
            <v>0</v>
          </cell>
        </row>
        <row r="3695">
          <cell r="B3695" t="str">
            <v/>
          </cell>
          <cell r="H3695" t="str">
            <v/>
          </cell>
          <cell r="J3695" t="str">
            <v/>
          </cell>
          <cell r="N3695" t="str">
            <v/>
          </cell>
          <cell r="O3695" t="str">
            <v/>
          </cell>
          <cell r="P3695" t="str">
            <v/>
          </cell>
          <cell r="Q3695" t="str">
            <v/>
          </cell>
          <cell r="T3695" t="str">
            <v/>
          </cell>
          <cell r="U3695" t="str">
            <v/>
          </cell>
          <cell r="W3695" t="str">
            <v/>
          </cell>
          <cell r="X3695" t="str">
            <v/>
          </cell>
          <cell r="AB3695">
            <v>0</v>
          </cell>
          <cell r="AC3695">
            <v>0</v>
          </cell>
          <cell r="AD3695">
            <v>0</v>
          </cell>
          <cell r="AJ3695">
            <v>0</v>
          </cell>
          <cell r="AK3695">
            <v>0</v>
          </cell>
        </row>
        <row r="3696">
          <cell r="B3696" t="str">
            <v/>
          </cell>
          <cell r="H3696" t="str">
            <v/>
          </cell>
          <cell r="J3696" t="str">
            <v/>
          </cell>
          <cell r="N3696" t="str">
            <v/>
          </cell>
          <cell r="O3696" t="str">
            <v/>
          </cell>
          <cell r="P3696" t="str">
            <v/>
          </cell>
          <cell r="Q3696" t="str">
            <v/>
          </cell>
          <cell r="T3696" t="str">
            <v/>
          </cell>
          <cell r="U3696" t="str">
            <v/>
          </cell>
          <cell r="W3696" t="str">
            <v/>
          </cell>
          <cell r="X3696" t="str">
            <v/>
          </cell>
          <cell r="AB3696">
            <v>0</v>
          </cell>
          <cell r="AC3696">
            <v>0</v>
          </cell>
          <cell r="AD3696">
            <v>0</v>
          </cell>
          <cell r="AJ3696">
            <v>0</v>
          </cell>
          <cell r="AK3696">
            <v>0</v>
          </cell>
        </row>
        <row r="3697">
          <cell r="B3697" t="str">
            <v/>
          </cell>
          <cell r="H3697" t="str">
            <v/>
          </cell>
          <cell r="J3697" t="str">
            <v/>
          </cell>
          <cell r="N3697" t="str">
            <v/>
          </cell>
          <cell r="O3697" t="str">
            <v/>
          </cell>
          <cell r="P3697" t="str">
            <v/>
          </cell>
          <cell r="Q3697" t="str">
            <v/>
          </cell>
          <cell r="T3697" t="str">
            <v/>
          </cell>
          <cell r="U3697" t="str">
            <v/>
          </cell>
          <cell r="W3697" t="str">
            <v/>
          </cell>
          <cell r="X3697" t="str">
            <v/>
          </cell>
          <cell r="AB3697">
            <v>0</v>
          </cell>
          <cell r="AC3697">
            <v>0</v>
          </cell>
          <cell r="AD3697">
            <v>0</v>
          </cell>
          <cell r="AJ3697">
            <v>0</v>
          </cell>
          <cell r="AK3697">
            <v>0</v>
          </cell>
        </row>
        <row r="3698">
          <cell r="B3698" t="str">
            <v/>
          </cell>
          <cell r="H3698" t="str">
            <v/>
          </cell>
          <cell r="J3698" t="str">
            <v/>
          </cell>
          <cell r="N3698" t="str">
            <v/>
          </cell>
          <cell r="O3698" t="str">
            <v/>
          </cell>
          <cell r="P3698" t="str">
            <v/>
          </cell>
          <cell r="Q3698" t="str">
            <v/>
          </cell>
          <cell r="T3698" t="str">
            <v/>
          </cell>
          <cell r="U3698" t="str">
            <v/>
          </cell>
          <cell r="W3698" t="str">
            <v/>
          </cell>
          <cell r="X3698" t="str">
            <v/>
          </cell>
          <cell r="AB3698">
            <v>0</v>
          </cell>
          <cell r="AC3698">
            <v>0</v>
          </cell>
          <cell r="AD3698">
            <v>0</v>
          </cell>
          <cell r="AJ3698">
            <v>0</v>
          </cell>
          <cell r="AK3698">
            <v>0</v>
          </cell>
        </row>
        <row r="3699">
          <cell r="B3699" t="str">
            <v/>
          </cell>
          <cell r="H3699" t="str">
            <v/>
          </cell>
          <cell r="J3699" t="str">
            <v/>
          </cell>
          <cell r="N3699" t="str">
            <v/>
          </cell>
          <cell r="O3699" t="str">
            <v/>
          </cell>
          <cell r="P3699" t="str">
            <v/>
          </cell>
          <cell r="Q3699" t="str">
            <v/>
          </cell>
          <cell r="T3699" t="str">
            <v/>
          </cell>
          <cell r="U3699" t="str">
            <v/>
          </cell>
          <cell r="W3699" t="str">
            <v/>
          </cell>
          <cell r="X3699" t="str">
            <v/>
          </cell>
          <cell r="AB3699">
            <v>0</v>
          </cell>
          <cell r="AC3699">
            <v>0</v>
          </cell>
          <cell r="AD3699">
            <v>0</v>
          </cell>
          <cell r="AJ3699">
            <v>0</v>
          </cell>
          <cell r="AK3699">
            <v>0</v>
          </cell>
        </row>
        <row r="3700">
          <cell r="B3700" t="str">
            <v/>
          </cell>
          <cell r="H3700" t="str">
            <v/>
          </cell>
          <cell r="J3700" t="str">
            <v/>
          </cell>
          <cell r="N3700" t="str">
            <v/>
          </cell>
          <cell r="O3700" t="str">
            <v/>
          </cell>
          <cell r="P3700" t="str">
            <v/>
          </cell>
          <cell r="Q3700" t="str">
            <v/>
          </cell>
          <cell r="T3700" t="str">
            <v/>
          </cell>
          <cell r="U3700" t="str">
            <v/>
          </cell>
          <cell r="W3700" t="str">
            <v/>
          </cell>
          <cell r="X3700" t="str">
            <v/>
          </cell>
          <cell r="AB3700">
            <v>0</v>
          </cell>
          <cell r="AC3700">
            <v>0</v>
          </cell>
          <cell r="AD3700">
            <v>0</v>
          </cell>
          <cell r="AJ3700">
            <v>0</v>
          </cell>
          <cell r="AK3700">
            <v>0</v>
          </cell>
        </row>
        <row r="3701">
          <cell r="B3701" t="str">
            <v/>
          </cell>
          <cell r="H3701" t="str">
            <v/>
          </cell>
          <cell r="J3701" t="str">
            <v/>
          </cell>
          <cell r="N3701" t="str">
            <v/>
          </cell>
          <cell r="O3701" t="str">
            <v/>
          </cell>
          <cell r="P3701" t="str">
            <v/>
          </cell>
          <cell r="Q3701" t="str">
            <v/>
          </cell>
          <cell r="T3701" t="str">
            <v/>
          </cell>
          <cell r="U3701" t="str">
            <v/>
          </cell>
          <cell r="W3701" t="str">
            <v/>
          </cell>
          <cell r="X3701" t="str">
            <v/>
          </cell>
          <cell r="AB3701">
            <v>0</v>
          </cell>
          <cell r="AC3701">
            <v>0</v>
          </cell>
          <cell r="AD3701">
            <v>0</v>
          </cell>
          <cell r="AJ3701">
            <v>0</v>
          </cell>
          <cell r="AK3701">
            <v>0</v>
          </cell>
        </row>
        <row r="3702">
          <cell r="B3702" t="str">
            <v/>
          </cell>
          <cell r="H3702" t="str">
            <v/>
          </cell>
          <cell r="J3702" t="str">
            <v/>
          </cell>
          <cell r="N3702" t="str">
            <v/>
          </cell>
          <cell r="O3702" t="str">
            <v/>
          </cell>
          <cell r="P3702" t="str">
            <v/>
          </cell>
          <cell r="Q3702" t="str">
            <v/>
          </cell>
          <cell r="T3702" t="str">
            <v/>
          </cell>
          <cell r="U3702" t="str">
            <v/>
          </cell>
          <cell r="W3702" t="str">
            <v/>
          </cell>
          <cell r="X3702" t="str">
            <v/>
          </cell>
          <cell r="AB3702">
            <v>0</v>
          </cell>
          <cell r="AC3702">
            <v>0</v>
          </cell>
          <cell r="AD3702">
            <v>0</v>
          </cell>
          <cell r="AJ3702">
            <v>0</v>
          </cell>
          <cell r="AK3702">
            <v>0</v>
          </cell>
        </row>
        <row r="3703">
          <cell r="B3703" t="str">
            <v/>
          </cell>
          <cell r="H3703" t="str">
            <v/>
          </cell>
          <cell r="J3703" t="str">
            <v/>
          </cell>
          <cell r="N3703" t="str">
            <v/>
          </cell>
          <cell r="O3703" t="str">
            <v/>
          </cell>
          <cell r="P3703" t="str">
            <v/>
          </cell>
          <cell r="Q3703" t="str">
            <v/>
          </cell>
          <cell r="T3703" t="str">
            <v/>
          </cell>
          <cell r="U3703" t="str">
            <v/>
          </cell>
          <cell r="W3703" t="str">
            <v/>
          </cell>
          <cell r="X3703" t="str">
            <v/>
          </cell>
          <cell r="AB3703">
            <v>0</v>
          </cell>
          <cell r="AC3703">
            <v>0</v>
          </cell>
          <cell r="AD3703">
            <v>0</v>
          </cell>
          <cell r="AJ3703">
            <v>0</v>
          </cell>
          <cell r="AK3703">
            <v>0</v>
          </cell>
        </row>
        <row r="3704">
          <cell r="B3704" t="str">
            <v/>
          </cell>
          <cell r="H3704" t="str">
            <v/>
          </cell>
          <cell r="J3704" t="str">
            <v/>
          </cell>
          <cell r="N3704" t="str">
            <v/>
          </cell>
          <cell r="O3704" t="str">
            <v/>
          </cell>
          <cell r="P3704" t="str">
            <v/>
          </cell>
          <cell r="Q3704" t="str">
            <v/>
          </cell>
          <cell r="T3704" t="str">
            <v/>
          </cell>
          <cell r="U3704" t="str">
            <v/>
          </cell>
          <cell r="W3704" t="str">
            <v/>
          </cell>
          <cell r="X3704" t="str">
            <v/>
          </cell>
          <cell r="AB3704">
            <v>0</v>
          </cell>
          <cell r="AC3704">
            <v>0</v>
          </cell>
          <cell r="AD3704">
            <v>0</v>
          </cell>
          <cell r="AJ3704">
            <v>0</v>
          </cell>
          <cell r="AK3704">
            <v>0</v>
          </cell>
        </row>
        <row r="3705">
          <cell r="B3705" t="str">
            <v/>
          </cell>
          <cell r="H3705" t="str">
            <v/>
          </cell>
          <cell r="J3705" t="str">
            <v/>
          </cell>
          <cell r="N3705" t="str">
            <v/>
          </cell>
          <cell r="O3705" t="str">
            <v/>
          </cell>
          <cell r="P3705" t="str">
            <v/>
          </cell>
          <cell r="Q3705" t="str">
            <v/>
          </cell>
          <cell r="T3705" t="str">
            <v/>
          </cell>
          <cell r="U3705" t="str">
            <v/>
          </cell>
          <cell r="W3705" t="str">
            <v/>
          </cell>
          <cell r="X3705" t="str">
            <v/>
          </cell>
          <cell r="AB3705">
            <v>0</v>
          </cell>
          <cell r="AC3705">
            <v>0</v>
          </cell>
          <cell r="AD3705">
            <v>0</v>
          </cell>
          <cell r="AJ3705">
            <v>0</v>
          </cell>
          <cell r="AK3705">
            <v>0</v>
          </cell>
        </row>
        <row r="3706">
          <cell r="B3706" t="str">
            <v/>
          </cell>
          <cell r="H3706" t="str">
            <v/>
          </cell>
          <cell r="J3706" t="str">
            <v/>
          </cell>
          <cell r="N3706" t="str">
            <v/>
          </cell>
          <cell r="O3706" t="str">
            <v/>
          </cell>
          <cell r="P3706" t="str">
            <v/>
          </cell>
          <cell r="Q3706" t="str">
            <v/>
          </cell>
          <cell r="T3706" t="str">
            <v/>
          </cell>
          <cell r="U3706" t="str">
            <v/>
          </cell>
          <cell r="W3706" t="str">
            <v/>
          </cell>
          <cell r="X3706" t="str">
            <v/>
          </cell>
          <cell r="AB3706">
            <v>0</v>
          </cell>
          <cell r="AC3706">
            <v>0</v>
          </cell>
          <cell r="AD3706">
            <v>0</v>
          </cell>
          <cell r="AJ3706">
            <v>0</v>
          </cell>
          <cell r="AK3706">
            <v>0</v>
          </cell>
        </row>
        <row r="3707">
          <cell r="B3707" t="str">
            <v/>
          </cell>
          <cell r="H3707" t="str">
            <v/>
          </cell>
          <cell r="J3707" t="str">
            <v/>
          </cell>
          <cell r="N3707" t="str">
            <v/>
          </cell>
          <cell r="O3707" t="str">
            <v/>
          </cell>
          <cell r="P3707" t="str">
            <v/>
          </cell>
          <cell r="Q3707" t="str">
            <v/>
          </cell>
          <cell r="T3707" t="str">
            <v/>
          </cell>
          <cell r="U3707" t="str">
            <v/>
          </cell>
          <cell r="W3707" t="str">
            <v/>
          </cell>
          <cell r="X3707" t="str">
            <v/>
          </cell>
          <cell r="AB3707">
            <v>0</v>
          </cell>
          <cell r="AC3707">
            <v>0</v>
          </cell>
          <cell r="AD3707">
            <v>0</v>
          </cell>
          <cell r="AJ3707">
            <v>0</v>
          </cell>
          <cell r="AK3707">
            <v>0</v>
          </cell>
        </row>
        <row r="3708">
          <cell r="B3708" t="str">
            <v/>
          </cell>
          <cell r="H3708" t="str">
            <v/>
          </cell>
          <cell r="J3708" t="str">
            <v/>
          </cell>
          <cell r="N3708" t="str">
            <v/>
          </cell>
          <cell r="O3708" t="str">
            <v/>
          </cell>
          <cell r="P3708" t="str">
            <v/>
          </cell>
          <cell r="Q3708" t="str">
            <v/>
          </cell>
          <cell r="T3708" t="str">
            <v/>
          </cell>
          <cell r="U3708" t="str">
            <v/>
          </cell>
          <cell r="W3708" t="str">
            <v/>
          </cell>
          <cell r="X3708" t="str">
            <v/>
          </cell>
          <cell r="AB3708">
            <v>0</v>
          </cell>
          <cell r="AC3708">
            <v>0</v>
          </cell>
          <cell r="AD3708">
            <v>0</v>
          </cell>
          <cell r="AJ3708">
            <v>0</v>
          </cell>
          <cell r="AK3708">
            <v>0</v>
          </cell>
        </row>
        <row r="3709">
          <cell r="B3709" t="str">
            <v/>
          </cell>
          <cell r="H3709" t="str">
            <v/>
          </cell>
          <cell r="J3709" t="str">
            <v/>
          </cell>
          <cell r="N3709" t="str">
            <v/>
          </cell>
          <cell r="O3709" t="str">
            <v/>
          </cell>
          <cell r="P3709" t="str">
            <v/>
          </cell>
          <cell r="Q3709" t="str">
            <v/>
          </cell>
          <cell r="T3709" t="str">
            <v/>
          </cell>
          <cell r="U3709" t="str">
            <v/>
          </cell>
          <cell r="W3709" t="str">
            <v/>
          </cell>
          <cell r="X3709" t="str">
            <v/>
          </cell>
          <cell r="AB3709">
            <v>0</v>
          </cell>
          <cell r="AC3709">
            <v>0</v>
          </cell>
          <cell r="AD3709">
            <v>0</v>
          </cell>
          <cell r="AJ3709">
            <v>0</v>
          </cell>
          <cell r="AK3709">
            <v>0</v>
          </cell>
        </row>
        <row r="3710">
          <cell r="B3710" t="str">
            <v/>
          </cell>
          <cell r="H3710" t="str">
            <v/>
          </cell>
          <cell r="J3710" t="str">
            <v/>
          </cell>
          <cell r="N3710" t="str">
            <v/>
          </cell>
          <cell r="O3710" t="str">
            <v/>
          </cell>
          <cell r="P3710" t="str">
            <v/>
          </cell>
          <cell r="Q3710" t="str">
            <v/>
          </cell>
          <cell r="T3710" t="str">
            <v/>
          </cell>
          <cell r="U3710" t="str">
            <v/>
          </cell>
          <cell r="W3710" t="str">
            <v/>
          </cell>
          <cell r="X3710" t="str">
            <v/>
          </cell>
          <cell r="AB3710">
            <v>0</v>
          </cell>
          <cell r="AC3710">
            <v>0</v>
          </cell>
          <cell r="AD3710">
            <v>0</v>
          </cell>
          <cell r="AJ3710">
            <v>0</v>
          </cell>
          <cell r="AK3710">
            <v>0</v>
          </cell>
        </row>
        <row r="3711">
          <cell r="B3711" t="str">
            <v/>
          </cell>
          <cell r="H3711" t="str">
            <v/>
          </cell>
          <cell r="J3711" t="str">
            <v/>
          </cell>
          <cell r="N3711" t="str">
            <v/>
          </cell>
          <cell r="O3711" t="str">
            <v/>
          </cell>
          <cell r="P3711" t="str">
            <v/>
          </cell>
          <cell r="Q3711" t="str">
            <v/>
          </cell>
          <cell r="T3711" t="str">
            <v/>
          </cell>
          <cell r="U3711" t="str">
            <v/>
          </cell>
          <cell r="W3711" t="str">
            <v/>
          </cell>
          <cell r="X3711" t="str">
            <v/>
          </cell>
          <cell r="AB3711">
            <v>0</v>
          </cell>
          <cell r="AC3711">
            <v>0</v>
          </cell>
          <cell r="AD3711">
            <v>0</v>
          </cell>
          <cell r="AJ3711">
            <v>0</v>
          </cell>
          <cell r="AK3711">
            <v>0</v>
          </cell>
        </row>
        <row r="3712">
          <cell r="B3712" t="str">
            <v/>
          </cell>
          <cell r="H3712" t="str">
            <v/>
          </cell>
          <cell r="J3712" t="str">
            <v/>
          </cell>
          <cell r="N3712" t="str">
            <v/>
          </cell>
          <cell r="O3712" t="str">
            <v/>
          </cell>
          <cell r="P3712" t="str">
            <v/>
          </cell>
          <cell r="Q3712" t="str">
            <v/>
          </cell>
          <cell r="T3712" t="str">
            <v/>
          </cell>
          <cell r="U3712" t="str">
            <v/>
          </cell>
          <cell r="W3712" t="str">
            <v/>
          </cell>
          <cell r="X3712" t="str">
            <v/>
          </cell>
          <cell r="AB3712">
            <v>0</v>
          </cell>
          <cell r="AC3712">
            <v>0</v>
          </cell>
          <cell r="AD3712">
            <v>0</v>
          </cell>
          <cell r="AJ3712">
            <v>0</v>
          </cell>
          <cell r="AK3712">
            <v>0</v>
          </cell>
        </row>
        <row r="3713">
          <cell r="B3713" t="str">
            <v/>
          </cell>
          <cell r="H3713" t="str">
            <v/>
          </cell>
          <cell r="J3713" t="str">
            <v/>
          </cell>
          <cell r="N3713" t="str">
            <v/>
          </cell>
          <cell r="O3713" t="str">
            <v/>
          </cell>
          <cell r="P3713" t="str">
            <v/>
          </cell>
          <cell r="Q3713" t="str">
            <v/>
          </cell>
          <cell r="T3713" t="str">
            <v/>
          </cell>
          <cell r="U3713" t="str">
            <v/>
          </cell>
          <cell r="W3713" t="str">
            <v/>
          </cell>
          <cell r="X3713" t="str">
            <v/>
          </cell>
          <cell r="AB3713">
            <v>0</v>
          </cell>
          <cell r="AC3713">
            <v>0</v>
          </cell>
          <cell r="AD3713">
            <v>0</v>
          </cell>
          <cell r="AJ3713">
            <v>0</v>
          </cell>
          <cell r="AK3713">
            <v>0</v>
          </cell>
        </row>
        <row r="3714">
          <cell r="B3714" t="str">
            <v/>
          </cell>
          <cell r="H3714" t="str">
            <v/>
          </cell>
          <cell r="J3714" t="str">
            <v/>
          </cell>
          <cell r="N3714" t="str">
            <v/>
          </cell>
          <cell r="O3714" t="str">
            <v/>
          </cell>
          <cell r="P3714" t="str">
            <v/>
          </cell>
          <cell r="Q3714" t="str">
            <v/>
          </cell>
          <cell r="T3714" t="str">
            <v/>
          </cell>
          <cell r="U3714" t="str">
            <v/>
          </cell>
          <cell r="W3714" t="str">
            <v/>
          </cell>
          <cell r="X3714" t="str">
            <v/>
          </cell>
          <cell r="AB3714">
            <v>0</v>
          </cell>
          <cell r="AC3714">
            <v>0</v>
          </cell>
          <cell r="AD3714">
            <v>0</v>
          </cell>
          <cell r="AJ3714">
            <v>0</v>
          </cell>
          <cell r="AK3714">
            <v>0</v>
          </cell>
        </row>
        <row r="3715">
          <cell r="B3715" t="str">
            <v/>
          </cell>
          <cell r="H3715" t="str">
            <v/>
          </cell>
          <cell r="J3715" t="str">
            <v/>
          </cell>
          <cell r="N3715" t="str">
            <v/>
          </cell>
          <cell r="O3715" t="str">
            <v/>
          </cell>
          <cell r="P3715" t="str">
            <v/>
          </cell>
          <cell r="Q3715" t="str">
            <v/>
          </cell>
          <cell r="T3715" t="str">
            <v/>
          </cell>
          <cell r="U3715" t="str">
            <v/>
          </cell>
          <cell r="W3715" t="str">
            <v/>
          </cell>
          <cell r="X3715" t="str">
            <v/>
          </cell>
          <cell r="AB3715">
            <v>0</v>
          </cell>
          <cell r="AC3715">
            <v>0</v>
          </cell>
          <cell r="AD3715">
            <v>0</v>
          </cell>
          <cell r="AJ3715">
            <v>0</v>
          </cell>
          <cell r="AK3715">
            <v>0</v>
          </cell>
        </row>
        <row r="3716">
          <cell r="B3716" t="str">
            <v/>
          </cell>
          <cell r="H3716" t="str">
            <v/>
          </cell>
          <cell r="J3716" t="str">
            <v/>
          </cell>
          <cell r="N3716" t="str">
            <v/>
          </cell>
          <cell r="O3716" t="str">
            <v/>
          </cell>
          <cell r="P3716" t="str">
            <v/>
          </cell>
          <cell r="Q3716" t="str">
            <v/>
          </cell>
          <cell r="T3716" t="str">
            <v/>
          </cell>
          <cell r="U3716" t="str">
            <v/>
          </cell>
          <cell r="W3716" t="str">
            <v/>
          </cell>
          <cell r="X3716" t="str">
            <v/>
          </cell>
          <cell r="AB3716">
            <v>0</v>
          </cell>
          <cell r="AC3716">
            <v>0</v>
          </cell>
          <cell r="AD3716">
            <v>0</v>
          </cell>
          <cell r="AJ3716">
            <v>0</v>
          </cell>
          <cell r="AK3716">
            <v>0</v>
          </cell>
        </row>
        <row r="3717">
          <cell r="B3717" t="str">
            <v/>
          </cell>
          <cell r="H3717" t="str">
            <v/>
          </cell>
          <cell r="J3717" t="str">
            <v/>
          </cell>
          <cell r="N3717" t="str">
            <v/>
          </cell>
          <cell r="O3717" t="str">
            <v/>
          </cell>
          <cell r="P3717" t="str">
            <v/>
          </cell>
          <cell r="Q3717" t="str">
            <v/>
          </cell>
          <cell r="T3717" t="str">
            <v/>
          </cell>
          <cell r="U3717" t="str">
            <v/>
          </cell>
          <cell r="W3717" t="str">
            <v/>
          </cell>
          <cell r="X3717" t="str">
            <v/>
          </cell>
          <cell r="AB3717">
            <v>0</v>
          </cell>
          <cell r="AC3717">
            <v>0</v>
          </cell>
          <cell r="AD3717">
            <v>0</v>
          </cell>
          <cell r="AJ3717">
            <v>0</v>
          </cell>
          <cell r="AK3717">
            <v>0</v>
          </cell>
        </row>
        <row r="3718">
          <cell r="B3718" t="str">
            <v/>
          </cell>
          <cell r="H3718" t="str">
            <v/>
          </cell>
          <cell r="J3718" t="str">
            <v/>
          </cell>
          <cell r="N3718" t="str">
            <v/>
          </cell>
          <cell r="O3718" t="str">
            <v/>
          </cell>
          <cell r="P3718" t="str">
            <v/>
          </cell>
          <cell r="Q3718" t="str">
            <v/>
          </cell>
          <cell r="T3718" t="str">
            <v/>
          </cell>
          <cell r="U3718" t="str">
            <v/>
          </cell>
          <cell r="W3718" t="str">
            <v/>
          </cell>
          <cell r="X3718" t="str">
            <v/>
          </cell>
          <cell r="AB3718">
            <v>0</v>
          </cell>
          <cell r="AC3718">
            <v>0</v>
          </cell>
          <cell r="AD3718">
            <v>0</v>
          </cell>
          <cell r="AJ3718">
            <v>0</v>
          </cell>
          <cell r="AK3718">
            <v>0</v>
          </cell>
        </row>
        <row r="3719">
          <cell r="B3719" t="str">
            <v/>
          </cell>
          <cell r="H3719" t="str">
            <v/>
          </cell>
          <cell r="J3719" t="str">
            <v/>
          </cell>
          <cell r="N3719" t="str">
            <v/>
          </cell>
          <cell r="O3719" t="str">
            <v/>
          </cell>
          <cell r="P3719" t="str">
            <v/>
          </cell>
          <cell r="Q3719" t="str">
            <v/>
          </cell>
          <cell r="T3719" t="str">
            <v/>
          </cell>
          <cell r="U3719" t="str">
            <v/>
          </cell>
          <cell r="W3719" t="str">
            <v/>
          </cell>
          <cell r="X3719" t="str">
            <v/>
          </cell>
          <cell r="AB3719">
            <v>0</v>
          </cell>
          <cell r="AC3719">
            <v>0</v>
          </cell>
          <cell r="AD3719">
            <v>0</v>
          </cell>
          <cell r="AJ3719">
            <v>0</v>
          </cell>
          <cell r="AK3719">
            <v>0</v>
          </cell>
        </row>
        <row r="3720">
          <cell r="B3720" t="str">
            <v/>
          </cell>
          <cell r="H3720" t="str">
            <v/>
          </cell>
          <cell r="J3720" t="str">
            <v/>
          </cell>
          <cell r="N3720" t="str">
            <v/>
          </cell>
          <cell r="O3720" t="str">
            <v/>
          </cell>
          <cell r="P3720" t="str">
            <v/>
          </cell>
          <cell r="Q3720" t="str">
            <v/>
          </cell>
          <cell r="T3720" t="str">
            <v/>
          </cell>
          <cell r="U3720" t="str">
            <v/>
          </cell>
          <cell r="W3720" t="str">
            <v/>
          </cell>
          <cell r="X3720" t="str">
            <v/>
          </cell>
          <cell r="AB3720">
            <v>0</v>
          </cell>
          <cell r="AC3720">
            <v>0</v>
          </cell>
          <cell r="AD3720">
            <v>0</v>
          </cell>
          <cell r="AJ3720">
            <v>0</v>
          </cell>
          <cell r="AK3720">
            <v>0</v>
          </cell>
        </row>
        <row r="3721">
          <cell r="B3721" t="str">
            <v/>
          </cell>
          <cell r="H3721" t="str">
            <v/>
          </cell>
          <cell r="J3721" t="str">
            <v/>
          </cell>
          <cell r="N3721" t="str">
            <v/>
          </cell>
          <cell r="O3721" t="str">
            <v/>
          </cell>
          <cell r="P3721" t="str">
            <v/>
          </cell>
          <cell r="Q3721" t="str">
            <v/>
          </cell>
          <cell r="T3721" t="str">
            <v/>
          </cell>
          <cell r="U3721" t="str">
            <v/>
          </cell>
          <cell r="W3721" t="str">
            <v/>
          </cell>
          <cell r="X3721" t="str">
            <v/>
          </cell>
          <cell r="AB3721">
            <v>0</v>
          </cell>
          <cell r="AC3721">
            <v>0</v>
          </cell>
          <cell r="AD3721">
            <v>0</v>
          </cell>
          <cell r="AJ3721">
            <v>0</v>
          </cell>
          <cell r="AK3721">
            <v>0</v>
          </cell>
        </row>
        <row r="3722">
          <cell r="B3722" t="str">
            <v/>
          </cell>
          <cell r="H3722" t="str">
            <v/>
          </cell>
          <cell r="J3722" t="str">
            <v/>
          </cell>
          <cell r="N3722" t="str">
            <v/>
          </cell>
          <cell r="O3722" t="str">
            <v/>
          </cell>
          <cell r="P3722" t="str">
            <v/>
          </cell>
          <cell r="Q3722" t="str">
            <v/>
          </cell>
          <cell r="T3722" t="str">
            <v/>
          </cell>
          <cell r="U3722" t="str">
            <v/>
          </cell>
          <cell r="W3722" t="str">
            <v/>
          </cell>
          <cell r="X3722" t="str">
            <v/>
          </cell>
          <cell r="AB3722">
            <v>0</v>
          </cell>
          <cell r="AC3722">
            <v>0</v>
          </cell>
          <cell r="AD3722">
            <v>0</v>
          </cell>
          <cell r="AJ3722">
            <v>0</v>
          </cell>
          <cell r="AK3722">
            <v>0</v>
          </cell>
        </row>
        <row r="3723">
          <cell r="B3723" t="str">
            <v/>
          </cell>
          <cell r="H3723" t="str">
            <v/>
          </cell>
          <cell r="J3723" t="str">
            <v/>
          </cell>
          <cell r="N3723" t="str">
            <v/>
          </cell>
          <cell r="O3723" t="str">
            <v/>
          </cell>
          <cell r="P3723" t="str">
            <v/>
          </cell>
          <cell r="Q3723" t="str">
            <v/>
          </cell>
          <cell r="T3723" t="str">
            <v/>
          </cell>
          <cell r="U3723" t="str">
            <v/>
          </cell>
          <cell r="W3723" t="str">
            <v/>
          </cell>
          <cell r="X3723" t="str">
            <v/>
          </cell>
          <cell r="AB3723">
            <v>0</v>
          </cell>
          <cell r="AC3723">
            <v>0</v>
          </cell>
          <cell r="AD3723">
            <v>0</v>
          </cell>
          <cell r="AJ3723">
            <v>0</v>
          </cell>
          <cell r="AK3723">
            <v>0</v>
          </cell>
        </row>
        <row r="3724">
          <cell r="B3724" t="str">
            <v/>
          </cell>
          <cell r="H3724" t="str">
            <v/>
          </cell>
          <cell r="J3724" t="str">
            <v/>
          </cell>
          <cell r="N3724" t="str">
            <v/>
          </cell>
          <cell r="O3724" t="str">
            <v/>
          </cell>
          <cell r="P3724" t="str">
            <v/>
          </cell>
          <cell r="Q3724" t="str">
            <v/>
          </cell>
          <cell r="T3724" t="str">
            <v/>
          </cell>
          <cell r="U3724" t="str">
            <v/>
          </cell>
          <cell r="W3724" t="str">
            <v/>
          </cell>
          <cell r="X3724" t="str">
            <v/>
          </cell>
          <cell r="AB3724">
            <v>0</v>
          </cell>
          <cell r="AC3724">
            <v>0</v>
          </cell>
          <cell r="AD3724">
            <v>0</v>
          </cell>
          <cell r="AJ3724">
            <v>0</v>
          </cell>
          <cell r="AK3724">
            <v>0</v>
          </cell>
        </row>
        <row r="3725">
          <cell r="B3725" t="str">
            <v/>
          </cell>
          <cell r="H3725" t="str">
            <v/>
          </cell>
          <cell r="J3725" t="str">
            <v/>
          </cell>
          <cell r="N3725" t="str">
            <v/>
          </cell>
          <cell r="O3725" t="str">
            <v/>
          </cell>
          <cell r="P3725" t="str">
            <v/>
          </cell>
          <cell r="Q3725" t="str">
            <v/>
          </cell>
          <cell r="T3725" t="str">
            <v/>
          </cell>
          <cell r="U3725" t="str">
            <v/>
          </cell>
          <cell r="W3725" t="str">
            <v/>
          </cell>
          <cell r="X3725" t="str">
            <v/>
          </cell>
          <cell r="AB3725">
            <v>0</v>
          </cell>
          <cell r="AC3725">
            <v>0</v>
          </cell>
          <cell r="AD3725">
            <v>0</v>
          </cell>
          <cell r="AJ3725">
            <v>0</v>
          </cell>
          <cell r="AK3725">
            <v>0</v>
          </cell>
        </row>
        <row r="3726">
          <cell r="B3726" t="str">
            <v/>
          </cell>
          <cell r="H3726" t="str">
            <v/>
          </cell>
          <cell r="J3726" t="str">
            <v/>
          </cell>
          <cell r="N3726" t="str">
            <v/>
          </cell>
          <cell r="O3726" t="str">
            <v/>
          </cell>
          <cell r="P3726" t="str">
            <v/>
          </cell>
          <cell r="Q3726" t="str">
            <v/>
          </cell>
          <cell r="T3726" t="str">
            <v/>
          </cell>
          <cell r="U3726" t="str">
            <v/>
          </cell>
          <cell r="W3726" t="str">
            <v/>
          </cell>
          <cell r="X3726" t="str">
            <v/>
          </cell>
          <cell r="AB3726">
            <v>0</v>
          </cell>
          <cell r="AC3726">
            <v>0</v>
          </cell>
          <cell r="AD3726">
            <v>0</v>
          </cell>
          <cell r="AJ3726">
            <v>0</v>
          </cell>
          <cell r="AK3726">
            <v>0</v>
          </cell>
        </row>
        <row r="3727">
          <cell r="B3727" t="str">
            <v/>
          </cell>
          <cell r="H3727" t="str">
            <v/>
          </cell>
          <cell r="J3727" t="str">
            <v/>
          </cell>
          <cell r="N3727" t="str">
            <v/>
          </cell>
          <cell r="O3727" t="str">
            <v/>
          </cell>
          <cell r="P3727" t="str">
            <v/>
          </cell>
          <cell r="Q3727" t="str">
            <v/>
          </cell>
          <cell r="T3727" t="str">
            <v/>
          </cell>
          <cell r="U3727" t="str">
            <v/>
          </cell>
          <cell r="W3727" t="str">
            <v/>
          </cell>
          <cell r="X3727" t="str">
            <v/>
          </cell>
          <cell r="AB3727">
            <v>0</v>
          </cell>
          <cell r="AC3727">
            <v>0</v>
          </cell>
          <cell r="AD3727">
            <v>0</v>
          </cell>
          <cell r="AJ3727">
            <v>0</v>
          </cell>
          <cell r="AK3727">
            <v>0</v>
          </cell>
        </row>
        <row r="3728">
          <cell r="B3728" t="str">
            <v/>
          </cell>
          <cell r="H3728" t="str">
            <v/>
          </cell>
          <cell r="J3728" t="str">
            <v/>
          </cell>
          <cell r="N3728" t="str">
            <v/>
          </cell>
          <cell r="O3728" t="str">
            <v/>
          </cell>
          <cell r="P3728" t="str">
            <v/>
          </cell>
          <cell r="Q3728" t="str">
            <v/>
          </cell>
          <cell r="T3728" t="str">
            <v/>
          </cell>
          <cell r="U3728" t="str">
            <v/>
          </cell>
          <cell r="W3728" t="str">
            <v/>
          </cell>
          <cell r="X3728" t="str">
            <v/>
          </cell>
          <cell r="AB3728">
            <v>0</v>
          </cell>
          <cell r="AC3728">
            <v>0</v>
          </cell>
          <cell r="AD3728">
            <v>0</v>
          </cell>
          <cell r="AJ3728">
            <v>0</v>
          </cell>
          <cell r="AK3728">
            <v>0</v>
          </cell>
        </row>
        <row r="3729">
          <cell r="B3729" t="str">
            <v/>
          </cell>
          <cell r="H3729" t="str">
            <v/>
          </cell>
          <cell r="J3729" t="str">
            <v/>
          </cell>
          <cell r="N3729" t="str">
            <v/>
          </cell>
          <cell r="O3729" t="str">
            <v/>
          </cell>
          <cell r="P3729" t="str">
            <v/>
          </cell>
          <cell r="Q3729" t="str">
            <v/>
          </cell>
          <cell r="T3729" t="str">
            <v/>
          </cell>
          <cell r="U3729" t="str">
            <v/>
          </cell>
          <cell r="W3729" t="str">
            <v/>
          </cell>
          <cell r="X3729" t="str">
            <v/>
          </cell>
          <cell r="AB3729">
            <v>0</v>
          </cell>
          <cell r="AC3729">
            <v>0</v>
          </cell>
          <cell r="AD3729">
            <v>0</v>
          </cell>
          <cell r="AJ3729">
            <v>0</v>
          </cell>
          <cell r="AK3729">
            <v>0</v>
          </cell>
        </row>
        <row r="3730">
          <cell r="B3730" t="str">
            <v/>
          </cell>
          <cell r="H3730" t="str">
            <v/>
          </cell>
          <cell r="J3730" t="str">
            <v/>
          </cell>
          <cell r="N3730" t="str">
            <v/>
          </cell>
          <cell r="O3730" t="str">
            <v/>
          </cell>
          <cell r="P3730" t="str">
            <v/>
          </cell>
          <cell r="Q3730" t="str">
            <v/>
          </cell>
          <cell r="T3730" t="str">
            <v/>
          </cell>
          <cell r="U3730" t="str">
            <v/>
          </cell>
          <cell r="W3730" t="str">
            <v/>
          </cell>
          <cell r="X3730" t="str">
            <v/>
          </cell>
          <cell r="AB3730">
            <v>0</v>
          </cell>
          <cell r="AC3730">
            <v>0</v>
          </cell>
          <cell r="AD3730">
            <v>0</v>
          </cell>
          <cell r="AJ3730">
            <v>0</v>
          </cell>
          <cell r="AK3730">
            <v>0</v>
          </cell>
        </row>
        <row r="3731">
          <cell r="B3731" t="str">
            <v/>
          </cell>
          <cell r="H3731" t="str">
            <v/>
          </cell>
          <cell r="J3731" t="str">
            <v/>
          </cell>
          <cell r="N3731" t="str">
            <v/>
          </cell>
          <cell r="O3731" t="str">
            <v/>
          </cell>
          <cell r="P3731" t="str">
            <v/>
          </cell>
          <cell r="Q3731" t="str">
            <v/>
          </cell>
          <cell r="T3731" t="str">
            <v/>
          </cell>
          <cell r="U3731" t="str">
            <v/>
          </cell>
          <cell r="W3731" t="str">
            <v/>
          </cell>
          <cell r="X3731" t="str">
            <v/>
          </cell>
          <cell r="AB3731">
            <v>0</v>
          </cell>
          <cell r="AC3731">
            <v>0</v>
          </cell>
          <cell r="AD3731">
            <v>0</v>
          </cell>
          <cell r="AJ3731">
            <v>0</v>
          </cell>
          <cell r="AK3731">
            <v>0</v>
          </cell>
        </row>
        <row r="3732">
          <cell r="B3732" t="str">
            <v/>
          </cell>
          <cell r="H3732" t="str">
            <v/>
          </cell>
          <cell r="J3732" t="str">
            <v/>
          </cell>
          <cell r="N3732" t="str">
            <v/>
          </cell>
          <cell r="O3732" t="str">
            <v/>
          </cell>
          <cell r="P3732" t="str">
            <v/>
          </cell>
          <cell r="Q3732" t="str">
            <v/>
          </cell>
          <cell r="T3732" t="str">
            <v/>
          </cell>
          <cell r="U3732" t="str">
            <v/>
          </cell>
          <cell r="W3732" t="str">
            <v/>
          </cell>
          <cell r="X3732" t="str">
            <v/>
          </cell>
          <cell r="AB3732">
            <v>0</v>
          </cell>
          <cell r="AC3732">
            <v>0</v>
          </cell>
          <cell r="AD3732">
            <v>0</v>
          </cell>
          <cell r="AJ3732">
            <v>0</v>
          </cell>
          <cell r="AK3732">
            <v>0</v>
          </cell>
        </row>
        <row r="3733">
          <cell r="B3733" t="str">
            <v/>
          </cell>
          <cell r="H3733" t="str">
            <v/>
          </cell>
          <cell r="J3733" t="str">
            <v/>
          </cell>
          <cell r="N3733" t="str">
            <v/>
          </cell>
          <cell r="O3733" t="str">
            <v/>
          </cell>
          <cell r="P3733" t="str">
            <v/>
          </cell>
          <cell r="Q3733" t="str">
            <v/>
          </cell>
          <cell r="T3733" t="str">
            <v/>
          </cell>
          <cell r="U3733" t="str">
            <v/>
          </cell>
          <cell r="W3733" t="str">
            <v/>
          </cell>
          <cell r="X3733" t="str">
            <v/>
          </cell>
          <cell r="AB3733">
            <v>0</v>
          </cell>
          <cell r="AC3733">
            <v>0</v>
          </cell>
          <cell r="AD3733">
            <v>0</v>
          </cell>
          <cell r="AJ3733">
            <v>0</v>
          </cell>
          <cell r="AK3733">
            <v>0</v>
          </cell>
        </row>
        <row r="3734">
          <cell r="B3734" t="str">
            <v/>
          </cell>
          <cell r="H3734" t="str">
            <v/>
          </cell>
          <cell r="J3734" t="str">
            <v/>
          </cell>
          <cell r="N3734" t="str">
            <v/>
          </cell>
          <cell r="O3734" t="str">
            <v/>
          </cell>
          <cell r="P3734" t="str">
            <v/>
          </cell>
          <cell r="Q3734" t="str">
            <v/>
          </cell>
          <cell r="T3734" t="str">
            <v/>
          </cell>
          <cell r="U3734" t="str">
            <v/>
          </cell>
          <cell r="W3734" t="str">
            <v/>
          </cell>
          <cell r="X3734" t="str">
            <v/>
          </cell>
          <cell r="AB3734">
            <v>0</v>
          </cell>
          <cell r="AC3734">
            <v>0</v>
          </cell>
          <cell r="AD3734">
            <v>0</v>
          </cell>
          <cell r="AJ3734">
            <v>0</v>
          </cell>
          <cell r="AK3734">
            <v>0</v>
          </cell>
        </row>
        <row r="3735">
          <cell r="B3735" t="str">
            <v/>
          </cell>
          <cell r="H3735" t="str">
            <v/>
          </cell>
          <cell r="J3735" t="str">
            <v/>
          </cell>
          <cell r="N3735" t="str">
            <v/>
          </cell>
          <cell r="O3735" t="str">
            <v/>
          </cell>
          <cell r="P3735" t="str">
            <v/>
          </cell>
          <cell r="Q3735" t="str">
            <v/>
          </cell>
          <cell r="T3735" t="str">
            <v/>
          </cell>
          <cell r="U3735" t="str">
            <v/>
          </cell>
          <cell r="W3735" t="str">
            <v/>
          </cell>
          <cell r="X3735" t="str">
            <v/>
          </cell>
          <cell r="AB3735">
            <v>0</v>
          </cell>
          <cell r="AC3735">
            <v>0</v>
          </cell>
          <cell r="AD3735">
            <v>0</v>
          </cell>
          <cell r="AJ3735">
            <v>0</v>
          </cell>
          <cell r="AK3735">
            <v>0</v>
          </cell>
        </row>
        <row r="3736">
          <cell r="B3736" t="str">
            <v/>
          </cell>
          <cell r="H3736" t="str">
            <v/>
          </cell>
          <cell r="J3736" t="str">
            <v/>
          </cell>
          <cell r="N3736" t="str">
            <v/>
          </cell>
          <cell r="O3736" t="str">
            <v/>
          </cell>
          <cell r="P3736" t="str">
            <v/>
          </cell>
          <cell r="Q3736" t="str">
            <v/>
          </cell>
          <cell r="T3736" t="str">
            <v/>
          </cell>
          <cell r="U3736" t="str">
            <v/>
          </cell>
          <cell r="W3736" t="str">
            <v/>
          </cell>
          <cell r="X3736" t="str">
            <v/>
          </cell>
          <cell r="AB3736">
            <v>0</v>
          </cell>
          <cell r="AC3736">
            <v>0</v>
          </cell>
          <cell r="AD3736">
            <v>0</v>
          </cell>
          <cell r="AJ3736">
            <v>0</v>
          </cell>
          <cell r="AK3736">
            <v>0</v>
          </cell>
        </row>
        <row r="3737">
          <cell r="B3737" t="str">
            <v/>
          </cell>
          <cell r="H3737" t="str">
            <v/>
          </cell>
          <cell r="J3737" t="str">
            <v/>
          </cell>
          <cell r="N3737" t="str">
            <v/>
          </cell>
          <cell r="O3737" t="str">
            <v/>
          </cell>
          <cell r="P3737" t="str">
            <v/>
          </cell>
          <cell r="Q3737" t="str">
            <v/>
          </cell>
          <cell r="T3737" t="str">
            <v/>
          </cell>
          <cell r="U3737" t="str">
            <v/>
          </cell>
          <cell r="W3737" t="str">
            <v/>
          </cell>
          <cell r="X3737" t="str">
            <v/>
          </cell>
          <cell r="AB3737">
            <v>0</v>
          </cell>
          <cell r="AC3737">
            <v>0</v>
          </cell>
          <cell r="AD3737">
            <v>0</v>
          </cell>
          <cell r="AJ3737">
            <v>0</v>
          </cell>
          <cell r="AK3737">
            <v>0</v>
          </cell>
        </row>
        <row r="3738">
          <cell r="B3738" t="str">
            <v/>
          </cell>
          <cell r="H3738" t="str">
            <v/>
          </cell>
          <cell r="J3738" t="str">
            <v/>
          </cell>
          <cell r="N3738" t="str">
            <v/>
          </cell>
          <cell r="O3738" t="str">
            <v/>
          </cell>
          <cell r="P3738" t="str">
            <v/>
          </cell>
          <cell r="Q3738" t="str">
            <v/>
          </cell>
          <cell r="T3738" t="str">
            <v/>
          </cell>
          <cell r="U3738" t="str">
            <v/>
          </cell>
          <cell r="W3738" t="str">
            <v/>
          </cell>
          <cell r="X3738" t="str">
            <v/>
          </cell>
          <cell r="AB3738">
            <v>0</v>
          </cell>
          <cell r="AC3738">
            <v>0</v>
          </cell>
          <cell r="AD3738">
            <v>0</v>
          </cell>
          <cell r="AJ3738">
            <v>0</v>
          </cell>
          <cell r="AK3738">
            <v>0</v>
          </cell>
        </row>
        <row r="3739">
          <cell r="B3739" t="str">
            <v/>
          </cell>
          <cell r="H3739" t="str">
            <v/>
          </cell>
          <cell r="J3739" t="str">
            <v/>
          </cell>
          <cell r="N3739" t="str">
            <v/>
          </cell>
          <cell r="O3739" t="str">
            <v/>
          </cell>
          <cell r="P3739" t="str">
            <v/>
          </cell>
          <cell r="Q3739" t="str">
            <v/>
          </cell>
          <cell r="T3739" t="str">
            <v/>
          </cell>
          <cell r="U3739" t="str">
            <v/>
          </cell>
          <cell r="W3739" t="str">
            <v/>
          </cell>
          <cell r="X3739" t="str">
            <v/>
          </cell>
          <cell r="AB3739">
            <v>0</v>
          </cell>
          <cell r="AC3739">
            <v>0</v>
          </cell>
          <cell r="AD3739">
            <v>0</v>
          </cell>
          <cell r="AJ3739">
            <v>0</v>
          </cell>
          <cell r="AK3739">
            <v>0</v>
          </cell>
        </row>
        <row r="3740">
          <cell r="B3740" t="str">
            <v/>
          </cell>
          <cell r="H3740" t="str">
            <v/>
          </cell>
          <cell r="J3740" t="str">
            <v/>
          </cell>
          <cell r="N3740" t="str">
            <v/>
          </cell>
          <cell r="O3740" t="str">
            <v/>
          </cell>
          <cell r="P3740" t="str">
            <v/>
          </cell>
          <cell r="Q3740" t="str">
            <v/>
          </cell>
          <cell r="T3740" t="str">
            <v/>
          </cell>
          <cell r="U3740" t="str">
            <v/>
          </cell>
          <cell r="W3740" t="str">
            <v/>
          </cell>
          <cell r="X3740" t="str">
            <v/>
          </cell>
          <cell r="AB3740">
            <v>0</v>
          </cell>
          <cell r="AC3740">
            <v>0</v>
          </cell>
          <cell r="AD3740">
            <v>0</v>
          </cell>
          <cell r="AJ3740">
            <v>0</v>
          </cell>
          <cell r="AK3740">
            <v>0</v>
          </cell>
        </row>
        <row r="3741">
          <cell r="B3741" t="str">
            <v/>
          </cell>
          <cell r="H3741" t="str">
            <v/>
          </cell>
          <cell r="J3741" t="str">
            <v/>
          </cell>
          <cell r="N3741" t="str">
            <v/>
          </cell>
          <cell r="O3741" t="str">
            <v/>
          </cell>
          <cell r="P3741" t="str">
            <v/>
          </cell>
          <cell r="Q3741" t="str">
            <v/>
          </cell>
          <cell r="T3741" t="str">
            <v/>
          </cell>
          <cell r="U3741" t="str">
            <v/>
          </cell>
          <cell r="W3741" t="str">
            <v/>
          </cell>
          <cell r="X3741" t="str">
            <v/>
          </cell>
          <cell r="AB3741">
            <v>0</v>
          </cell>
          <cell r="AC3741">
            <v>0</v>
          </cell>
          <cell r="AD3741">
            <v>0</v>
          </cell>
          <cell r="AJ3741">
            <v>0</v>
          </cell>
          <cell r="AK3741">
            <v>0</v>
          </cell>
        </row>
        <row r="3742">
          <cell r="B3742" t="str">
            <v/>
          </cell>
          <cell r="H3742" t="str">
            <v/>
          </cell>
          <cell r="J3742" t="str">
            <v/>
          </cell>
          <cell r="N3742" t="str">
            <v/>
          </cell>
          <cell r="O3742" t="str">
            <v/>
          </cell>
          <cell r="P3742" t="str">
            <v/>
          </cell>
          <cell r="Q3742" t="str">
            <v/>
          </cell>
          <cell r="T3742" t="str">
            <v/>
          </cell>
          <cell r="U3742" t="str">
            <v/>
          </cell>
          <cell r="W3742" t="str">
            <v/>
          </cell>
          <cell r="X3742" t="str">
            <v/>
          </cell>
          <cell r="AB3742">
            <v>0</v>
          </cell>
          <cell r="AC3742">
            <v>0</v>
          </cell>
          <cell r="AD3742">
            <v>0</v>
          </cell>
          <cell r="AJ3742">
            <v>0</v>
          </cell>
          <cell r="AK3742">
            <v>0</v>
          </cell>
        </row>
        <row r="3743">
          <cell r="B3743" t="str">
            <v/>
          </cell>
          <cell r="H3743" t="str">
            <v/>
          </cell>
          <cell r="J3743" t="str">
            <v/>
          </cell>
          <cell r="N3743" t="str">
            <v/>
          </cell>
          <cell r="O3743" t="str">
            <v/>
          </cell>
          <cell r="P3743" t="str">
            <v/>
          </cell>
          <cell r="Q3743" t="str">
            <v/>
          </cell>
          <cell r="T3743" t="str">
            <v/>
          </cell>
          <cell r="U3743" t="str">
            <v/>
          </cell>
          <cell r="W3743" t="str">
            <v/>
          </cell>
          <cell r="X3743" t="str">
            <v/>
          </cell>
          <cell r="AB3743">
            <v>0</v>
          </cell>
          <cell r="AC3743">
            <v>0</v>
          </cell>
          <cell r="AD3743">
            <v>0</v>
          </cell>
          <cell r="AJ3743">
            <v>0</v>
          </cell>
          <cell r="AK3743">
            <v>0</v>
          </cell>
        </row>
        <row r="3744">
          <cell r="B3744" t="str">
            <v/>
          </cell>
          <cell r="H3744" t="str">
            <v/>
          </cell>
          <cell r="J3744" t="str">
            <v/>
          </cell>
          <cell r="N3744" t="str">
            <v/>
          </cell>
          <cell r="O3744" t="str">
            <v/>
          </cell>
          <cell r="P3744" t="str">
            <v/>
          </cell>
          <cell r="Q3744" t="str">
            <v/>
          </cell>
          <cell r="T3744" t="str">
            <v/>
          </cell>
          <cell r="U3744" t="str">
            <v/>
          </cell>
          <cell r="W3744" t="str">
            <v/>
          </cell>
          <cell r="X3744" t="str">
            <v/>
          </cell>
          <cell r="AB3744">
            <v>0</v>
          </cell>
          <cell r="AC3744">
            <v>0</v>
          </cell>
          <cell r="AD3744">
            <v>0</v>
          </cell>
          <cell r="AJ3744">
            <v>0</v>
          </cell>
          <cell r="AK3744">
            <v>0</v>
          </cell>
        </row>
        <row r="3745">
          <cell r="B3745" t="str">
            <v/>
          </cell>
          <cell r="H3745" t="str">
            <v/>
          </cell>
          <cell r="J3745" t="str">
            <v/>
          </cell>
          <cell r="N3745" t="str">
            <v/>
          </cell>
          <cell r="O3745" t="str">
            <v/>
          </cell>
          <cell r="P3745" t="str">
            <v/>
          </cell>
          <cell r="Q3745" t="str">
            <v/>
          </cell>
          <cell r="T3745" t="str">
            <v/>
          </cell>
          <cell r="U3745" t="str">
            <v/>
          </cell>
          <cell r="W3745" t="str">
            <v/>
          </cell>
          <cell r="X3745" t="str">
            <v/>
          </cell>
          <cell r="AB3745">
            <v>0</v>
          </cell>
          <cell r="AC3745">
            <v>0</v>
          </cell>
          <cell r="AD3745">
            <v>0</v>
          </cell>
          <cell r="AJ3745">
            <v>0</v>
          </cell>
          <cell r="AK3745">
            <v>0</v>
          </cell>
        </row>
        <row r="3746">
          <cell r="B3746" t="str">
            <v/>
          </cell>
          <cell r="H3746" t="str">
            <v/>
          </cell>
          <cell r="J3746" t="str">
            <v/>
          </cell>
          <cell r="N3746" t="str">
            <v/>
          </cell>
          <cell r="O3746" t="str">
            <v/>
          </cell>
          <cell r="P3746" t="str">
            <v/>
          </cell>
          <cell r="Q3746" t="str">
            <v/>
          </cell>
          <cell r="T3746" t="str">
            <v/>
          </cell>
          <cell r="U3746" t="str">
            <v/>
          </cell>
          <cell r="W3746" t="str">
            <v/>
          </cell>
          <cell r="X3746" t="str">
            <v/>
          </cell>
          <cell r="AB3746">
            <v>0</v>
          </cell>
          <cell r="AC3746">
            <v>0</v>
          </cell>
          <cell r="AD3746">
            <v>0</v>
          </cell>
          <cell r="AJ3746">
            <v>0</v>
          </cell>
          <cell r="AK3746">
            <v>0</v>
          </cell>
        </row>
        <row r="3747">
          <cell r="B3747" t="str">
            <v/>
          </cell>
          <cell r="H3747" t="str">
            <v/>
          </cell>
          <cell r="J3747" t="str">
            <v/>
          </cell>
          <cell r="N3747" t="str">
            <v/>
          </cell>
          <cell r="O3747" t="str">
            <v/>
          </cell>
          <cell r="P3747" t="str">
            <v/>
          </cell>
          <cell r="Q3747" t="str">
            <v/>
          </cell>
          <cell r="T3747" t="str">
            <v/>
          </cell>
          <cell r="U3747" t="str">
            <v/>
          </cell>
          <cell r="W3747" t="str">
            <v/>
          </cell>
          <cell r="X3747" t="str">
            <v/>
          </cell>
          <cell r="AB3747">
            <v>0</v>
          </cell>
          <cell r="AC3747">
            <v>0</v>
          </cell>
          <cell r="AD3747">
            <v>0</v>
          </cell>
          <cell r="AJ3747">
            <v>0</v>
          </cell>
          <cell r="AK3747">
            <v>0</v>
          </cell>
        </row>
        <row r="3748">
          <cell r="B3748" t="str">
            <v/>
          </cell>
          <cell r="H3748" t="str">
            <v/>
          </cell>
          <cell r="J3748" t="str">
            <v/>
          </cell>
          <cell r="N3748" t="str">
            <v/>
          </cell>
          <cell r="O3748" t="str">
            <v/>
          </cell>
          <cell r="P3748" t="str">
            <v/>
          </cell>
          <cell r="Q3748" t="str">
            <v/>
          </cell>
          <cell r="T3748" t="str">
            <v/>
          </cell>
          <cell r="U3748" t="str">
            <v/>
          </cell>
          <cell r="W3748" t="str">
            <v/>
          </cell>
          <cell r="X3748" t="str">
            <v/>
          </cell>
          <cell r="AB3748">
            <v>0</v>
          </cell>
          <cell r="AC3748">
            <v>0</v>
          </cell>
          <cell r="AD3748">
            <v>0</v>
          </cell>
          <cell r="AJ3748">
            <v>0</v>
          </cell>
          <cell r="AK3748">
            <v>0</v>
          </cell>
        </row>
        <row r="3749">
          <cell r="B3749" t="str">
            <v/>
          </cell>
          <cell r="H3749" t="str">
            <v/>
          </cell>
          <cell r="J3749" t="str">
            <v/>
          </cell>
          <cell r="N3749" t="str">
            <v/>
          </cell>
          <cell r="O3749" t="str">
            <v/>
          </cell>
          <cell r="P3749" t="str">
            <v/>
          </cell>
          <cell r="Q3749" t="str">
            <v/>
          </cell>
          <cell r="T3749" t="str">
            <v/>
          </cell>
          <cell r="U3749" t="str">
            <v/>
          </cell>
          <cell r="W3749" t="str">
            <v/>
          </cell>
          <cell r="X3749" t="str">
            <v/>
          </cell>
          <cell r="AB3749">
            <v>0</v>
          </cell>
          <cell r="AC3749">
            <v>0</v>
          </cell>
          <cell r="AD3749">
            <v>0</v>
          </cell>
          <cell r="AJ3749">
            <v>0</v>
          </cell>
          <cell r="AK3749">
            <v>0</v>
          </cell>
        </row>
        <row r="3750">
          <cell r="B3750" t="str">
            <v/>
          </cell>
          <cell r="H3750" t="str">
            <v/>
          </cell>
          <cell r="J3750" t="str">
            <v/>
          </cell>
          <cell r="N3750" t="str">
            <v/>
          </cell>
          <cell r="O3750" t="str">
            <v/>
          </cell>
          <cell r="P3750" t="str">
            <v/>
          </cell>
          <cell r="Q3750" t="str">
            <v/>
          </cell>
          <cell r="T3750" t="str">
            <v/>
          </cell>
          <cell r="U3750" t="str">
            <v/>
          </cell>
          <cell r="W3750" t="str">
            <v/>
          </cell>
          <cell r="X3750" t="str">
            <v/>
          </cell>
          <cell r="AB3750">
            <v>0</v>
          </cell>
          <cell r="AC3750">
            <v>0</v>
          </cell>
          <cell r="AD3750">
            <v>0</v>
          </cell>
          <cell r="AJ3750">
            <v>0</v>
          </cell>
          <cell r="AK3750">
            <v>0</v>
          </cell>
        </row>
        <row r="3751">
          <cell r="B3751" t="str">
            <v/>
          </cell>
          <cell r="H3751" t="str">
            <v/>
          </cell>
          <cell r="J3751" t="str">
            <v/>
          </cell>
          <cell r="N3751" t="str">
            <v/>
          </cell>
          <cell r="O3751" t="str">
            <v/>
          </cell>
          <cell r="P3751" t="str">
            <v/>
          </cell>
          <cell r="Q3751" t="str">
            <v/>
          </cell>
          <cell r="T3751" t="str">
            <v/>
          </cell>
          <cell r="U3751" t="str">
            <v/>
          </cell>
          <cell r="W3751" t="str">
            <v/>
          </cell>
          <cell r="X3751" t="str">
            <v/>
          </cell>
          <cell r="AB3751">
            <v>0</v>
          </cell>
          <cell r="AC3751">
            <v>0</v>
          </cell>
          <cell r="AD3751">
            <v>0</v>
          </cell>
          <cell r="AJ3751">
            <v>0</v>
          </cell>
          <cell r="AK3751">
            <v>0</v>
          </cell>
        </row>
        <row r="3752">
          <cell r="B3752" t="str">
            <v/>
          </cell>
          <cell r="H3752" t="str">
            <v/>
          </cell>
          <cell r="J3752" t="str">
            <v/>
          </cell>
          <cell r="N3752" t="str">
            <v/>
          </cell>
          <cell r="O3752" t="str">
            <v/>
          </cell>
          <cell r="P3752" t="str">
            <v/>
          </cell>
          <cell r="Q3752" t="str">
            <v/>
          </cell>
          <cell r="T3752" t="str">
            <v/>
          </cell>
          <cell r="U3752" t="str">
            <v/>
          </cell>
          <cell r="W3752" t="str">
            <v/>
          </cell>
          <cell r="X3752" t="str">
            <v/>
          </cell>
          <cell r="AB3752">
            <v>0</v>
          </cell>
          <cell r="AC3752">
            <v>0</v>
          </cell>
          <cell r="AD3752">
            <v>0</v>
          </cell>
          <cell r="AJ3752">
            <v>0</v>
          </cell>
          <cell r="AK3752">
            <v>0</v>
          </cell>
        </row>
        <row r="3753">
          <cell r="B3753" t="str">
            <v/>
          </cell>
          <cell r="H3753" t="str">
            <v/>
          </cell>
          <cell r="J3753" t="str">
            <v/>
          </cell>
          <cell r="N3753" t="str">
            <v/>
          </cell>
          <cell r="O3753" t="str">
            <v/>
          </cell>
          <cell r="P3753" t="str">
            <v/>
          </cell>
          <cell r="Q3753" t="str">
            <v/>
          </cell>
          <cell r="T3753" t="str">
            <v/>
          </cell>
          <cell r="U3753" t="str">
            <v/>
          </cell>
          <cell r="W3753" t="str">
            <v/>
          </cell>
          <cell r="X3753" t="str">
            <v/>
          </cell>
          <cell r="AB3753">
            <v>0</v>
          </cell>
          <cell r="AC3753">
            <v>0</v>
          </cell>
          <cell r="AD3753">
            <v>0</v>
          </cell>
          <cell r="AJ3753">
            <v>0</v>
          </cell>
          <cell r="AK3753">
            <v>0</v>
          </cell>
        </row>
        <row r="3754">
          <cell r="B3754" t="str">
            <v/>
          </cell>
          <cell r="H3754" t="str">
            <v/>
          </cell>
          <cell r="J3754" t="str">
            <v/>
          </cell>
          <cell r="N3754" t="str">
            <v/>
          </cell>
          <cell r="O3754" t="str">
            <v/>
          </cell>
          <cell r="P3754" t="str">
            <v/>
          </cell>
          <cell r="Q3754" t="str">
            <v/>
          </cell>
          <cell r="T3754" t="str">
            <v/>
          </cell>
          <cell r="U3754" t="str">
            <v/>
          </cell>
          <cell r="W3754" t="str">
            <v/>
          </cell>
          <cell r="X3754" t="str">
            <v/>
          </cell>
          <cell r="AB3754">
            <v>0</v>
          </cell>
          <cell r="AC3754">
            <v>0</v>
          </cell>
          <cell r="AD3754">
            <v>0</v>
          </cell>
          <cell r="AJ3754">
            <v>0</v>
          </cell>
          <cell r="AK3754">
            <v>0</v>
          </cell>
        </row>
        <row r="3755">
          <cell r="B3755" t="str">
            <v/>
          </cell>
          <cell r="H3755" t="str">
            <v/>
          </cell>
          <cell r="J3755" t="str">
            <v/>
          </cell>
          <cell r="N3755" t="str">
            <v/>
          </cell>
          <cell r="O3755" t="str">
            <v/>
          </cell>
          <cell r="P3755" t="str">
            <v/>
          </cell>
          <cell r="Q3755" t="str">
            <v/>
          </cell>
          <cell r="T3755" t="str">
            <v/>
          </cell>
          <cell r="U3755" t="str">
            <v/>
          </cell>
          <cell r="W3755" t="str">
            <v/>
          </cell>
          <cell r="X3755" t="str">
            <v/>
          </cell>
          <cell r="AB3755">
            <v>0</v>
          </cell>
          <cell r="AC3755">
            <v>0</v>
          </cell>
          <cell r="AD3755">
            <v>0</v>
          </cell>
          <cell r="AJ3755">
            <v>0</v>
          </cell>
          <cell r="AK3755">
            <v>0</v>
          </cell>
        </row>
        <row r="3756">
          <cell r="B3756" t="str">
            <v/>
          </cell>
          <cell r="H3756" t="str">
            <v/>
          </cell>
          <cell r="J3756" t="str">
            <v/>
          </cell>
          <cell r="N3756" t="str">
            <v/>
          </cell>
          <cell r="O3756" t="str">
            <v/>
          </cell>
          <cell r="P3756" t="str">
            <v/>
          </cell>
          <cell r="Q3756" t="str">
            <v/>
          </cell>
          <cell r="T3756" t="str">
            <v/>
          </cell>
          <cell r="U3756" t="str">
            <v/>
          </cell>
          <cell r="W3756" t="str">
            <v/>
          </cell>
          <cell r="X3756" t="str">
            <v/>
          </cell>
          <cell r="AB3756">
            <v>0</v>
          </cell>
          <cell r="AC3756">
            <v>0</v>
          </cell>
          <cell r="AD3756">
            <v>0</v>
          </cell>
          <cell r="AJ3756">
            <v>0</v>
          </cell>
          <cell r="AK3756">
            <v>0</v>
          </cell>
        </row>
        <row r="3757">
          <cell r="B3757" t="str">
            <v/>
          </cell>
          <cell r="H3757" t="str">
            <v/>
          </cell>
          <cell r="J3757" t="str">
            <v/>
          </cell>
          <cell r="N3757" t="str">
            <v/>
          </cell>
          <cell r="O3757" t="str">
            <v/>
          </cell>
          <cell r="P3757" t="str">
            <v/>
          </cell>
          <cell r="Q3757" t="str">
            <v/>
          </cell>
          <cell r="T3757" t="str">
            <v/>
          </cell>
          <cell r="U3757" t="str">
            <v/>
          </cell>
          <cell r="W3757" t="str">
            <v/>
          </cell>
          <cell r="X3757" t="str">
            <v/>
          </cell>
          <cell r="AB3757">
            <v>0</v>
          </cell>
          <cell r="AC3757">
            <v>0</v>
          </cell>
          <cell r="AD3757">
            <v>0</v>
          </cell>
          <cell r="AJ3757">
            <v>0</v>
          </cell>
          <cell r="AK3757">
            <v>0</v>
          </cell>
        </row>
        <row r="3758">
          <cell r="B3758" t="str">
            <v/>
          </cell>
          <cell r="H3758" t="str">
            <v/>
          </cell>
          <cell r="J3758" t="str">
            <v/>
          </cell>
          <cell r="N3758" t="str">
            <v/>
          </cell>
          <cell r="O3758" t="str">
            <v/>
          </cell>
          <cell r="P3758" t="str">
            <v/>
          </cell>
          <cell r="Q3758" t="str">
            <v/>
          </cell>
          <cell r="T3758" t="str">
            <v/>
          </cell>
          <cell r="U3758" t="str">
            <v/>
          </cell>
          <cell r="W3758" t="str">
            <v/>
          </cell>
          <cell r="X3758" t="str">
            <v/>
          </cell>
          <cell r="AB3758">
            <v>0</v>
          </cell>
          <cell r="AC3758">
            <v>0</v>
          </cell>
          <cell r="AD3758">
            <v>0</v>
          </cell>
          <cell r="AJ3758">
            <v>0</v>
          </cell>
          <cell r="AK3758">
            <v>0</v>
          </cell>
        </row>
        <row r="3759">
          <cell r="B3759" t="str">
            <v/>
          </cell>
          <cell r="H3759" t="str">
            <v/>
          </cell>
          <cell r="J3759" t="str">
            <v/>
          </cell>
          <cell r="N3759" t="str">
            <v/>
          </cell>
          <cell r="O3759" t="str">
            <v/>
          </cell>
          <cell r="P3759" t="str">
            <v/>
          </cell>
          <cell r="Q3759" t="str">
            <v/>
          </cell>
          <cell r="T3759" t="str">
            <v/>
          </cell>
          <cell r="U3759" t="str">
            <v/>
          </cell>
          <cell r="W3759" t="str">
            <v/>
          </cell>
          <cell r="X3759" t="str">
            <v/>
          </cell>
          <cell r="AB3759">
            <v>0</v>
          </cell>
          <cell r="AC3759">
            <v>0</v>
          </cell>
          <cell r="AD3759">
            <v>0</v>
          </cell>
          <cell r="AJ3759">
            <v>0</v>
          </cell>
          <cell r="AK3759">
            <v>0</v>
          </cell>
        </row>
        <row r="3760">
          <cell r="B3760" t="str">
            <v/>
          </cell>
          <cell r="H3760" t="str">
            <v/>
          </cell>
          <cell r="J3760" t="str">
            <v/>
          </cell>
          <cell r="N3760" t="str">
            <v/>
          </cell>
          <cell r="O3760" t="str">
            <v/>
          </cell>
          <cell r="P3760" t="str">
            <v/>
          </cell>
          <cell r="Q3760" t="str">
            <v/>
          </cell>
          <cell r="T3760" t="str">
            <v/>
          </cell>
          <cell r="U3760" t="str">
            <v/>
          </cell>
          <cell r="W3760" t="str">
            <v/>
          </cell>
          <cell r="X3760" t="str">
            <v/>
          </cell>
          <cell r="AB3760">
            <v>0</v>
          </cell>
          <cell r="AC3760">
            <v>0</v>
          </cell>
          <cell r="AD3760">
            <v>0</v>
          </cell>
          <cell r="AJ3760">
            <v>0</v>
          </cell>
          <cell r="AK3760">
            <v>0</v>
          </cell>
        </row>
        <row r="3761">
          <cell r="B3761" t="str">
            <v/>
          </cell>
          <cell r="H3761" t="str">
            <v/>
          </cell>
          <cell r="J3761" t="str">
            <v/>
          </cell>
          <cell r="N3761" t="str">
            <v/>
          </cell>
          <cell r="O3761" t="str">
            <v/>
          </cell>
          <cell r="P3761" t="str">
            <v/>
          </cell>
          <cell r="Q3761" t="str">
            <v/>
          </cell>
          <cell r="T3761" t="str">
            <v/>
          </cell>
          <cell r="U3761" t="str">
            <v/>
          </cell>
          <cell r="W3761" t="str">
            <v/>
          </cell>
          <cell r="X3761" t="str">
            <v/>
          </cell>
          <cell r="AB3761">
            <v>0</v>
          </cell>
          <cell r="AC3761">
            <v>0</v>
          </cell>
          <cell r="AD3761">
            <v>0</v>
          </cell>
          <cell r="AJ3761">
            <v>0</v>
          </cell>
          <cell r="AK3761">
            <v>0</v>
          </cell>
        </row>
        <row r="3762">
          <cell r="B3762" t="str">
            <v/>
          </cell>
          <cell r="H3762" t="str">
            <v/>
          </cell>
          <cell r="J3762" t="str">
            <v/>
          </cell>
          <cell r="N3762" t="str">
            <v/>
          </cell>
          <cell r="O3762" t="str">
            <v/>
          </cell>
          <cell r="P3762" t="str">
            <v/>
          </cell>
          <cell r="Q3762" t="str">
            <v/>
          </cell>
          <cell r="T3762" t="str">
            <v/>
          </cell>
          <cell r="U3762" t="str">
            <v/>
          </cell>
          <cell r="W3762" t="str">
            <v/>
          </cell>
          <cell r="X3762" t="str">
            <v/>
          </cell>
          <cell r="AB3762">
            <v>0</v>
          </cell>
          <cell r="AC3762">
            <v>0</v>
          </cell>
          <cell r="AD3762">
            <v>0</v>
          </cell>
          <cell r="AJ3762">
            <v>0</v>
          </cell>
          <cell r="AK3762">
            <v>0</v>
          </cell>
        </row>
        <row r="3763">
          <cell r="B3763" t="str">
            <v/>
          </cell>
          <cell r="H3763" t="str">
            <v/>
          </cell>
          <cell r="J3763" t="str">
            <v/>
          </cell>
          <cell r="N3763" t="str">
            <v/>
          </cell>
          <cell r="O3763" t="str">
            <v/>
          </cell>
          <cell r="P3763" t="str">
            <v/>
          </cell>
          <cell r="Q3763" t="str">
            <v/>
          </cell>
          <cell r="T3763" t="str">
            <v/>
          </cell>
          <cell r="U3763" t="str">
            <v/>
          </cell>
          <cell r="W3763" t="str">
            <v/>
          </cell>
          <cell r="X3763" t="str">
            <v/>
          </cell>
          <cell r="AB3763">
            <v>0</v>
          </cell>
          <cell r="AC3763">
            <v>0</v>
          </cell>
          <cell r="AD3763">
            <v>0</v>
          </cell>
          <cell r="AJ3763">
            <v>0</v>
          </cell>
          <cell r="AK3763">
            <v>0</v>
          </cell>
        </row>
        <row r="3764">
          <cell r="B3764" t="str">
            <v/>
          </cell>
          <cell r="H3764" t="str">
            <v/>
          </cell>
          <cell r="J3764" t="str">
            <v/>
          </cell>
          <cell r="N3764" t="str">
            <v/>
          </cell>
          <cell r="O3764" t="str">
            <v/>
          </cell>
          <cell r="P3764" t="str">
            <v/>
          </cell>
          <cell r="Q3764" t="str">
            <v/>
          </cell>
          <cell r="T3764" t="str">
            <v/>
          </cell>
          <cell r="U3764" t="str">
            <v/>
          </cell>
          <cell r="W3764" t="str">
            <v/>
          </cell>
          <cell r="X3764" t="str">
            <v/>
          </cell>
          <cell r="AB3764">
            <v>0</v>
          </cell>
          <cell r="AC3764">
            <v>0</v>
          </cell>
          <cell r="AD3764">
            <v>0</v>
          </cell>
          <cell r="AJ3764">
            <v>0</v>
          </cell>
          <cell r="AK3764">
            <v>0</v>
          </cell>
        </row>
        <row r="3765">
          <cell r="B3765" t="str">
            <v/>
          </cell>
          <cell r="H3765" t="str">
            <v/>
          </cell>
          <cell r="J3765" t="str">
            <v/>
          </cell>
          <cell r="N3765" t="str">
            <v/>
          </cell>
          <cell r="O3765" t="str">
            <v/>
          </cell>
          <cell r="P3765" t="str">
            <v/>
          </cell>
          <cell r="Q3765" t="str">
            <v/>
          </cell>
          <cell r="T3765" t="str">
            <v/>
          </cell>
          <cell r="U3765" t="str">
            <v/>
          </cell>
          <cell r="W3765" t="str">
            <v/>
          </cell>
          <cell r="X3765" t="str">
            <v/>
          </cell>
          <cell r="AB3765">
            <v>0</v>
          </cell>
          <cell r="AC3765">
            <v>0</v>
          </cell>
          <cell r="AD3765">
            <v>0</v>
          </cell>
          <cell r="AJ3765">
            <v>0</v>
          </cell>
          <cell r="AK3765">
            <v>0</v>
          </cell>
        </row>
        <row r="3766">
          <cell r="B3766" t="str">
            <v/>
          </cell>
          <cell r="H3766" t="str">
            <v/>
          </cell>
          <cell r="J3766" t="str">
            <v/>
          </cell>
          <cell r="N3766" t="str">
            <v/>
          </cell>
          <cell r="O3766" t="str">
            <v/>
          </cell>
          <cell r="P3766" t="str">
            <v/>
          </cell>
          <cell r="Q3766" t="str">
            <v/>
          </cell>
          <cell r="T3766" t="str">
            <v/>
          </cell>
          <cell r="U3766" t="str">
            <v/>
          </cell>
          <cell r="W3766" t="str">
            <v/>
          </cell>
          <cell r="X3766" t="str">
            <v/>
          </cell>
          <cell r="AB3766">
            <v>0</v>
          </cell>
          <cell r="AC3766">
            <v>0</v>
          </cell>
          <cell r="AD3766">
            <v>0</v>
          </cell>
          <cell r="AJ3766">
            <v>0</v>
          </cell>
          <cell r="AK3766">
            <v>0</v>
          </cell>
        </row>
        <row r="3767">
          <cell r="B3767" t="str">
            <v/>
          </cell>
          <cell r="H3767" t="str">
            <v/>
          </cell>
          <cell r="J3767" t="str">
            <v/>
          </cell>
          <cell r="N3767" t="str">
            <v/>
          </cell>
          <cell r="O3767" t="str">
            <v/>
          </cell>
          <cell r="P3767" t="str">
            <v/>
          </cell>
          <cell r="Q3767" t="str">
            <v/>
          </cell>
          <cell r="T3767" t="str">
            <v/>
          </cell>
          <cell r="U3767" t="str">
            <v/>
          </cell>
          <cell r="W3767" t="str">
            <v/>
          </cell>
          <cell r="X3767" t="str">
            <v/>
          </cell>
          <cell r="AB3767">
            <v>0</v>
          </cell>
          <cell r="AC3767">
            <v>0</v>
          </cell>
          <cell r="AD3767">
            <v>0</v>
          </cell>
          <cell r="AJ3767">
            <v>0</v>
          </cell>
          <cell r="AK3767">
            <v>0</v>
          </cell>
        </row>
        <row r="3768">
          <cell r="B3768" t="str">
            <v/>
          </cell>
          <cell r="H3768" t="str">
            <v/>
          </cell>
          <cell r="J3768" t="str">
            <v/>
          </cell>
          <cell r="N3768" t="str">
            <v/>
          </cell>
          <cell r="O3768" t="str">
            <v/>
          </cell>
          <cell r="P3768" t="str">
            <v/>
          </cell>
          <cell r="Q3768" t="str">
            <v/>
          </cell>
          <cell r="T3768" t="str">
            <v/>
          </cell>
          <cell r="U3768" t="str">
            <v/>
          </cell>
          <cell r="W3768" t="str">
            <v/>
          </cell>
          <cell r="X3768" t="str">
            <v/>
          </cell>
          <cell r="AB3768">
            <v>0</v>
          </cell>
          <cell r="AC3768">
            <v>0</v>
          </cell>
          <cell r="AD3768">
            <v>0</v>
          </cell>
          <cell r="AJ3768">
            <v>0</v>
          </cell>
          <cell r="AK3768">
            <v>0</v>
          </cell>
        </row>
        <row r="3769">
          <cell r="B3769" t="str">
            <v/>
          </cell>
          <cell r="H3769" t="str">
            <v/>
          </cell>
          <cell r="J3769" t="str">
            <v/>
          </cell>
          <cell r="N3769" t="str">
            <v/>
          </cell>
          <cell r="O3769" t="str">
            <v/>
          </cell>
          <cell r="P3769" t="str">
            <v/>
          </cell>
          <cell r="Q3769" t="str">
            <v/>
          </cell>
          <cell r="T3769" t="str">
            <v/>
          </cell>
          <cell r="U3769" t="str">
            <v/>
          </cell>
          <cell r="W3769" t="str">
            <v/>
          </cell>
          <cell r="X3769" t="str">
            <v/>
          </cell>
          <cell r="AB3769">
            <v>0</v>
          </cell>
          <cell r="AC3769">
            <v>0</v>
          </cell>
          <cell r="AD3769">
            <v>0</v>
          </cell>
          <cell r="AJ3769">
            <v>0</v>
          </cell>
          <cell r="AK3769">
            <v>0</v>
          </cell>
        </row>
        <row r="3770">
          <cell r="B3770" t="str">
            <v/>
          </cell>
          <cell r="H3770" t="str">
            <v/>
          </cell>
          <cell r="J3770" t="str">
            <v/>
          </cell>
          <cell r="N3770" t="str">
            <v/>
          </cell>
          <cell r="O3770" t="str">
            <v/>
          </cell>
          <cell r="P3770" t="str">
            <v/>
          </cell>
          <cell r="Q3770" t="str">
            <v/>
          </cell>
          <cell r="T3770" t="str">
            <v/>
          </cell>
          <cell r="U3770" t="str">
            <v/>
          </cell>
          <cell r="W3770" t="str">
            <v/>
          </cell>
          <cell r="X3770" t="str">
            <v/>
          </cell>
          <cell r="AB3770">
            <v>0</v>
          </cell>
          <cell r="AC3770">
            <v>0</v>
          </cell>
          <cell r="AD3770">
            <v>0</v>
          </cell>
          <cell r="AJ3770">
            <v>0</v>
          </cell>
          <cell r="AK3770">
            <v>0</v>
          </cell>
        </row>
        <row r="3771">
          <cell r="B3771" t="str">
            <v/>
          </cell>
          <cell r="H3771" t="str">
            <v/>
          </cell>
          <cell r="J3771" t="str">
            <v/>
          </cell>
          <cell r="N3771" t="str">
            <v/>
          </cell>
          <cell r="O3771" t="str">
            <v/>
          </cell>
          <cell r="P3771" t="str">
            <v/>
          </cell>
          <cell r="Q3771" t="str">
            <v/>
          </cell>
          <cell r="T3771" t="str">
            <v/>
          </cell>
          <cell r="U3771" t="str">
            <v/>
          </cell>
          <cell r="W3771" t="str">
            <v/>
          </cell>
          <cell r="X3771" t="str">
            <v/>
          </cell>
          <cell r="AB3771">
            <v>0</v>
          </cell>
          <cell r="AC3771">
            <v>0</v>
          </cell>
          <cell r="AD3771">
            <v>0</v>
          </cell>
          <cell r="AJ3771">
            <v>0</v>
          </cell>
          <cell r="AK3771">
            <v>0</v>
          </cell>
        </row>
        <row r="3772">
          <cell r="B3772" t="str">
            <v/>
          </cell>
          <cell r="H3772" t="str">
            <v/>
          </cell>
          <cell r="J3772" t="str">
            <v/>
          </cell>
          <cell r="N3772" t="str">
            <v/>
          </cell>
          <cell r="O3772" t="str">
            <v/>
          </cell>
          <cell r="P3772" t="str">
            <v/>
          </cell>
          <cell r="Q3772" t="str">
            <v/>
          </cell>
          <cell r="T3772" t="str">
            <v/>
          </cell>
          <cell r="U3772" t="str">
            <v/>
          </cell>
          <cell r="W3772" t="str">
            <v/>
          </cell>
          <cell r="X3772" t="str">
            <v/>
          </cell>
          <cell r="AB3772">
            <v>0</v>
          </cell>
          <cell r="AC3772">
            <v>0</v>
          </cell>
          <cell r="AD3772">
            <v>0</v>
          </cell>
          <cell r="AJ3772">
            <v>0</v>
          </cell>
          <cell r="AK3772">
            <v>0</v>
          </cell>
        </row>
        <row r="3773">
          <cell r="B3773" t="str">
            <v/>
          </cell>
          <cell r="H3773" t="str">
            <v/>
          </cell>
          <cell r="J3773" t="str">
            <v/>
          </cell>
          <cell r="N3773" t="str">
            <v/>
          </cell>
          <cell r="O3773" t="str">
            <v/>
          </cell>
          <cell r="P3773" t="str">
            <v/>
          </cell>
          <cell r="Q3773" t="str">
            <v/>
          </cell>
          <cell r="T3773" t="str">
            <v/>
          </cell>
          <cell r="U3773" t="str">
            <v/>
          </cell>
          <cell r="W3773" t="str">
            <v/>
          </cell>
          <cell r="X3773" t="str">
            <v/>
          </cell>
          <cell r="AB3773">
            <v>0</v>
          </cell>
          <cell r="AC3773">
            <v>0</v>
          </cell>
          <cell r="AD3773">
            <v>0</v>
          </cell>
          <cell r="AJ3773">
            <v>0</v>
          </cell>
          <cell r="AK3773">
            <v>0</v>
          </cell>
        </row>
        <row r="3774">
          <cell r="B3774" t="str">
            <v/>
          </cell>
          <cell r="H3774" t="str">
            <v/>
          </cell>
          <cell r="J3774" t="str">
            <v/>
          </cell>
          <cell r="N3774" t="str">
            <v/>
          </cell>
          <cell r="O3774" t="str">
            <v/>
          </cell>
          <cell r="P3774" t="str">
            <v/>
          </cell>
          <cell r="Q3774" t="str">
            <v/>
          </cell>
          <cell r="T3774" t="str">
            <v/>
          </cell>
          <cell r="U3774" t="str">
            <v/>
          </cell>
          <cell r="W3774" t="str">
            <v/>
          </cell>
          <cell r="X3774" t="str">
            <v/>
          </cell>
          <cell r="AB3774">
            <v>0</v>
          </cell>
          <cell r="AC3774">
            <v>0</v>
          </cell>
          <cell r="AD3774">
            <v>0</v>
          </cell>
          <cell r="AJ3774">
            <v>0</v>
          </cell>
          <cell r="AK3774">
            <v>0</v>
          </cell>
        </row>
        <row r="3775">
          <cell r="B3775" t="str">
            <v/>
          </cell>
          <cell r="H3775" t="str">
            <v/>
          </cell>
          <cell r="J3775" t="str">
            <v/>
          </cell>
          <cell r="N3775" t="str">
            <v/>
          </cell>
          <cell r="O3775" t="str">
            <v/>
          </cell>
          <cell r="P3775" t="str">
            <v/>
          </cell>
          <cell r="Q3775" t="str">
            <v/>
          </cell>
          <cell r="T3775" t="str">
            <v/>
          </cell>
          <cell r="U3775" t="str">
            <v/>
          </cell>
          <cell r="W3775" t="str">
            <v/>
          </cell>
          <cell r="X3775" t="str">
            <v/>
          </cell>
          <cell r="AB3775">
            <v>0</v>
          </cell>
          <cell r="AC3775">
            <v>0</v>
          </cell>
          <cell r="AD3775">
            <v>0</v>
          </cell>
          <cell r="AJ3775">
            <v>0</v>
          </cell>
          <cell r="AK3775">
            <v>0</v>
          </cell>
        </row>
        <row r="3776">
          <cell r="B3776" t="str">
            <v/>
          </cell>
          <cell r="H3776" t="str">
            <v/>
          </cell>
          <cell r="J3776" t="str">
            <v/>
          </cell>
          <cell r="N3776" t="str">
            <v/>
          </cell>
          <cell r="O3776" t="str">
            <v/>
          </cell>
          <cell r="P3776" t="str">
            <v/>
          </cell>
          <cell r="Q3776" t="str">
            <v/>
          </cell>
          <cell r="T3776" t="str">
            <v/>
          </cell>
          <cell r="U3776" t="str">
            <v/>
          </cell>
          <cell r="W3776" t="str">
            <v/>
          </cell>
          <cell r="X3776" t="str">
            <v/>
          </cell>
          <cell r="AB3776">
            <v>0</v>
          </cell>
          <cell r="AC3776">
            <v>0</v>
          </cell>
          <cell r="AD3776">
            <v>0</v>
          </cell>
          <cell r="AJ3776">
            <v>0</v>
          </cell>
          <cell r="AK3776">
            <v>0</v>
          </cell>
        </row>
        <row r="3777">
          <cell r="B3777" t="str">
            <v/>
          </cell>
          <cell r="H3777" t="str">
            <v/>
          </cell>
          <cell r="J3777" t="str">
            <v/>
          </cell>
          <cell r="N3777" t="str">
            <v/>
          </cell>
          <cell r="O3777" t="str">
            <v/>
          </cell>
          <cell r="P3777" t="str">
            <v/>
          </cell>
          <cell r="Q3777" t="str">
            <v/>
          </cell>
          <cell r="T3777" t="str">
            <v/>
          </cell>
          <cell r="U3777" t="str">
            <v/>
          </cell>
          <cell r="W3777" t="str">
            <v/>
          </cell>
          <cell r="X3777" t="str">
            <v/>
          </cell>
          <cell r="AB3777">
            <v>0</v>
          </cell>
          <cell r="AC3777">
            <v>0</v>
          </cell>
          <cell r="AD3777">
            <v>0</v>
          </cell>
          <cell r="AJ3777">
            <v>0</v>
          </cell>
          <cell r="AK3777">
            <v>0</v>
          </cell>
        </row>
        <row r="3778">
          <cell r="B3778" t="str">
            <v/>
          </cell>
          <cell r="H3778" t="str">
            <v/>
          </cell>
          <cell r="J3778" t="str">
            <v/>
          </cell>
          <cell r="N3778" t="str">
            <v/>
          </cell>
          <cell r="O3778" t="str">
            <v/>
          </cell>
          <cell r="P3778" t="str">
            <v/>
          </cell>
          <cell r="Q3778" t="str">
            <v/>
          </cell>
          <cell r="T3778" t="str">
            <v/>
          </cell>
          <cell r="U3778" t="str">
            <v/>
          </cell>
          <cell r="W3778" t="str">
            <v/>
          </cell>
          <cell r="X3778" t="str">
            <v/>
          </cell>
          <cell r="AB3778">
            <v>0</v>
          </cell>
          <cell r="AC3778">
            <v>0</v>
          </cell>
          <cell r="AD3778">
            <v>0</v>
          </cell>
          <cell r="AJ3778">
            <v>0</v>
          </cell>
          <cell r="AK3778">
            <v>0</v>
          </cell>
        </row>
        <row r="3779">
          <cell r="B3779" t="str">
            <v/>
          </cell>
          <cell r="H3779" t="str">
            <v/>
          </cell>
          <cell r="J3779" t="str">
            <v/>
          </cell>
          <cell r="N3779" t="str">
            <v/>
          </cell>
          <cell r="O3779" t="str">
            <v/>
          </cell>
          <cell r="P3779" t="str">
            <v/>
          </cell>
          <cell r="Q3779" t="str">
            <v/>
          </cell>
          <cell r="T3779" t="str">
            <v/>
          </cell>
          <cell r="U3779" t="str">
            <v/>
          </cell>
          <cell r="W3779" t="str">
            <v/>
          </cell>
          <cell r="X3779" t="str">
            <v/>
          </cell>
          <cell r="AB3779">
            <v>0</v>
          </cell>
          <cell r="AC3779">
            <v>0</v>
          </cell>
          <cell r="AD3779">
            <v>0</v>
          </cell>
          <cell r="AJ3779">
            <v>0</v>
          </cell>
          <cell r="AK3779">
            <v>0</v>
          </cell>
        </row>
        <row r="3780">
          <cell r="B3780" t="str">
            <v/>
          </cell>
          <cell r="H3780" t="str">
            <v/>
          </cell>
          <cell r="J3780" t="str">
            <v/>
          </cell>
          <cell r="N3780" t="str">
            <v/>
          </cell>
          <cell r="O3780" t="str">
            <v/>
          </cell>
          <cell r="P3780" t="str">
            <v/>
          </cell>
          <cell r="Q3780" t="str">
            <v/>
          </cell>
          <cell r="T3780" t="str">
            <v/>
          </cell>
          <cell r="U3780" t="str">
            <v/>
          </cell>
          <cell r="W3780" t="str">
            <v/>
          </cell>
          <cell r="X3780" t="str">
            <v/>
          </cell>
          <cell r="AB3780">
            <v>0</v>
          </cell>
          <cell r="AC3780">
            <v>0</v>
          </cell>
          <cell r="AD3780">
            <v>0</v>
          </cell>
          <cell r="AJ3780">
            <v>0</v>
          </cell>
          <cell r="AK3780">
            <v>0</v>
          </cell>
        </row>
        <row r="3781">
          <cell r="B3781" t="str">
            <v/>
          </cell>
          <cell r="H3781" t="str">
            <v/>
          </cell>
          <cell r="J3781" t="str">
            <v/>
          </cell>
          <cell r="N3781" t="str">
            <v/>
          </cell>
          <cell r="O3781" t="str">
            <v/>
          </cell>
          <cell r="P3781" t="str">
            <v/>
          </cell>
          <cell r="Q3781" t="str">
            <v/>
          </cell>
          <cell r="T3781" t="str">
            <v/>
          </cell>
          <cell r="U3781" t="str">
            <v/>
          </cell>
          <cell r="W3781" t="str">
            <v/>
          </cell>
          <cell r="X3781" t="str">
            <v/>
          </cell>
          <cell r="AB3781">
            <v>0</v>
          </cell>
          <cell r="AC3781">
            <v>0</v>
          </cell>
          <cell r="AD3781">
            <v>0</v>
          </cell>
          <cell r="AJ3781">
            <v>0</v>
          </cell>
          <cell r="AK3781">
            <v>0</v>
          </cell>
        </row>
        <row r="3782">
          <cell r="B3782" t="str">
            <v/>
          </cell>
          <cell r="H3782" t="str">
            <v/>
          </cell>
          <cell r="J3782" t="str">
            <v/>
          </cell>
          <cell r="N3782" t="str">
            <v/>
          </cell>
          <cell r="O3782" t="str">
            <v/>
          </cell>
          <cell r="P3782" t="str">
            <v/>
          </cell>
          <cell r="Q3782" t="str">
            <v/>
          </cell>
          <cell r="T3782" t="str">
            <v/>
          </cell>
          <cell r="U3782" t="str">
            <v/>
          </cell>
          <cell r="W3782" t="str">
            <v/>
          </cell>
          <cell r="X3782" t="str">
            <v/>
          </cell>
          <cell r="AB3782">
            <v>0</v>
          </cell>
          <cell r="AC3782">
            <v>0</v>
          </cell>
          <cell r="AD3782">
            <v>0</v>
          </cell>
          <cell r="AJ3782">
            <v>0</v>
          </cell>
          <cell r="AK3782">
            <v>0</v>
          </cell>
        </row>
        <row r="3783">
          <cell r="B3783" t="str">
            <v/>
          </cell>
          <cell r="H3783" t="str">
            <v/>
          </cell>
          <cell r="J3783" t="str">
            <v/>
          </cell>
          <cell r="N3783" t="str">
            <v/>
          </cell>
          <cell r="O3783" t="str">
            <v/>
          </cell>
          <cell r="P3783" t="str">
            <v/>
          </cell>
          <cell r="Q3783" t="str">
            <v/>
          </cell>
          <cell r="T3783" t="str">
            <v/>
          </cell>
          <cell r="U3783" t="str">
            <v/>
          </cell>
          <cell r="W3783" t="str">
            <v/>
          </cell>
          <cell r="X3783" t="str">
            <v/>
          </cell>
          <cell r="AB3783">
            <v>0</v>
          </cell>
          <cell r="AC3783">
            <v>0</v>
          </cell>
          <cell r="AD3783">
            <v>0</v>
          </cell>
          <cell r="AJ3783">
            <v>0</v>
          </cell>
          <cell r="AK3783">
            <v>0</v>
          </cell>
        </row>
        <row r="3784">
          <cell r="B3784" t="str">
            <v/>
          </cell>
          <cell r="H3784" t="str">
            <v/>
          </cell>
          <cell r="J3784" t="str">
            <v/>
          </cell>
          <cell r="N3784" t="str">
            <v/>
          </cell>
          <cell r="O3784" t="str">
            <v/>
          </cell>
          <cell r="P3784" t="str">
            <v/>
          </cell>
          <cell r="Q3784" t="str">
            <v/>
          </cell>
          <cell r="T3784" t="str">
            <v/>
          </cell>
          <cell r="U3784" t="str">
            <v/>
          </cell>
          <cell r="W3784" t="str">
            <v/>
          </cell>
          <cell r="X3784" t="str">
            <v/>
          </cell>
          <cell r="AB3784">
            <v>0</v>
          </cell>
          <cell r="AC3784">
            <v>0</v>
          </cell>
          <cell r="AD3784">
            <v>0</v>
          </cell>
          <cell r="AJ3784">
            <v>0</v>
          </cell>
          <cell r="AK3784">
            <v>0</v>
          </cell>
        </row>
        <row r="3785">
          <cell r="B3785" t="str">
            <v/>
          </cell>
          <cell r="H3785" t="str">
            <v/>
          </cell>
          <cell r="J3785" t="str">
            <v/>
          </cell>
          <cell r="N3785" t="str">
            <v/>
          </cell>
          <cell r="O3785" t="str">
            <v/>
          </cell>
          <cell r="P3785" t="str">
            <v/>
          </cell>
          <cell r="Q3785" t="str">
            <v/>
          </cell>
          <cell r="T3785" t="str">
            <v/>
          </cell>
          <cell r="U3785" t="str">
            <v/>
          </cell>
          <cell r="W3785" t="str">
            <v/>
          </cell>
          <cell r="X3785" t="str">
            <v/>
          </cell>
          <cell r="AB3785">
            <v>0</v>
          </cell>
          <cell r="AC3785">
            <v>0</v>
          </cell>
          <cell r="AD3785">
            <v>0</v>
          </cell>
          <cell r="AJ3785">
            <v>0</v>
          </cell>
          <cell r="AK3785">
            <v>0</v>
          </cell>
        </row>
        <row r="3786">
          <cell r="B3786" t="str">
            <v/>
          </cell>
          <cell r="H3786" t="str">
            <v/>
          </cell>
          <cell r="J3786" t="str">
            <v/>
          </cell>
          <cell r="N3786" t="str">
            <v/>
          </cell>
          <cell r="O3786" t="str">
            <v/>
          </cell>
          <cell r="P3786" t="str">
            <v/>
          </cell>
          <cell r="Q3786" t="str">
            <v/>
          </cell>
          <cell r="T3786" t="str">
            <v/>
          </cell>
          <cell r="U3786" t="str">
            <v/>
          </cell>
          <cell r="W3786" t="str">
            <v/>
          </cell>
          <cell r="X3786" t="str">
            <v/>
          </cell>
          <cell r="AB3786">
            <v>0</v>
          </cell>
          <cell r="AC3786">
            <v>0</v>
          </cell>
          <cell r="AD3786">
            <v>0</v>
          </cell>
          <cell r="AJ3786">
            <v>0</v>
          </cell>
          <cell r="AK3786">
            <v>0</v>
          </cell>
        </row>
        <row r="3787">
          <cell r="B3787" t="str">
            <v/>
          </cell>
          <cell r="H3787" t="str">
            <v/>
          </cell>
          <cell r="J3787" t="str">
            <v/>
          </cell>
          <cell r="N3787" t="str">
            <v/>
          </cell>
          <cell r="O3787" t="str">
            <v/>
          </cell>
          <cell r="P3787" t="str">
            <v/>
          </cell>
          <cell r="Q3787" t="str">
            <v/>
          </cell>
          <cell r="T3787" t="str">
            <v/>
          </cell>
          <cell r="U3787" t="str">
            <v/>
          </cell>
          <cell r="W3787" t="str">
            <v/>
          </cell>
          <cell r="X3787" t="str">
            <v/>
          </cell>
          <cell r="AB3787">
            <v>0</v>
          </cell>
          <cell r="AC3787">
            <v>0</v>
          </cell>
          <cell r="AD3787">
            <v>0</v>
          </cell>
          <cell r="AJ3787">
            <v>0</v>
          </cell>
          <cell r="AK3787">
            <v>0</v>
          </cell>
        </row>
        <row r="3788">
          <cell r="B3788" t="str">
            <v/>
          </cell>
          <cell r="H3788" t="str">
            <v/>
          </cell>
          <cell r="J3788" t="str">
            <v/>
          </cell>
          <cell r="N3788" t="str">
            <v/>
          </cell>
          <cell r="O3788" t="str">
            <v/>
          </cell>
          <cell r="P3788" t="str">
            <v/>
          </cell>
          <cell r="Q3788" t="str">
            <v/>
          </cell>
          <cell r="T3788" t="str">
            <v/>
          </cell>
          <cell r="U3788" t="str">
            <v/>
          </cell>
          <cell r="W3788" t="str">
            <v/>
          </cell>
          <cell r="X3788" t="str">
            <v/>
          </cell>
          <cell r="AB3788">
            <v>0</v>
          </cell>
          <cell r="AC3788">
            <v>0</v>
          </cell>
          <cell r="AD3788">
            <v>0</v>
          </cell>
          <cell r="AJ3788">
            <v>0</v>
          </cell>
          <cell r="AK3788">
            <v>0</v>
          </cell>
        </row>
        <row r="3789">
          <cell r="B3789" t="str">
            <v/>
          </cell>
          <cell r="H3789" t="str">
            <v/>
          </cell>
          <cell r="J3789" t="str">
            <v/>
          </cell>
          <cell r="N3789" t="str">
            <v/>
          </cell>
          <cell r="O3789" t="str">
            <v/>
          </cell>
          <cell r="P3789" t="str">
            <v/>
          </cell>
          <cell r="Q3789" t="str">
            <v/>
          </cell>
          <cell r="T3789" t="str">
            <v/>
          </cell>
          <cell r="U3789" t="str">
            <v/>
          </cell>
          <cell r="W3789" t="str">
            <v/>
          </cell>
          <cell r="X3789" t="str">
            <v/>
          </cell>
          <cell r="AB3789">
            <v>0</v>
          </cell>
          <cell r="AC3789">
            <v>0</v>
          </cell>
          <cell r="AD3789">
            <v>0</v>
          </cell>
          <cell r="AJ3789">
            <v>0</v>
          </cell>
          <cell r="AK3789">
            <v>0</v>
          </cell>
        </row>
        <row r="3790">
          <cell r="B3790" t="str">
            <v/>
          </cell>
          <cell r="H3790" t="str">
            <v/>
          </cell>
          <cell r="J3790" t="str">
            <v/>
          </cell>
          <cell r="N3790" t="str">
            <v/>
          </cell>
          <cell r="O3790" t="str">
            <v/>
          </cell>
          <cell r="P3790" t="str">
            <v/>
          </cell>
          <cell r="Q3790" t="str">
            <v/>
          </cell>
          <cell r="T3790" t="str">
            <v/>
          </cell>
          <cell r="U3790" t="str">
            <v/>
          </cell>
          <cell r="W3790" t="str">
            <v/>
          </cell>
          <cell r="X3790" t="str">
            <v/>
          </cell>
          <cell r="AB3790">
            <v>0</v>
          </cell>
          <cell r="AC3790">
            <v>0</v>
          </cell>
          <cell r="AD3790">
            <v>0</v>
          </cell>
          <cell r="AJ3790">
            <v>0</v>
          </cell>
          <cell r="AK3790">
            <v>0</v>
          </cell>
        </row>
        <row r="3791">
          <cell r="B3791" t="str">
            <v/>
          </cell>
          <cell r="H3791" t="str">
            <v/>
          </cell>
          <cell r="J3791" t="str">
            <v/>
          </cell>
          <cell r="N3791" t="str">
            <v/>
          </cell>
          <cell r="O3791" t="str">
            <v/>
          </cell>
          <cell r="P3791" t="str">
            <v/>
          </cell>
          <cell r="Q3791" t="str">
            <v/>
          </cell>
          <cell r="T3791" t="str">
            <v/>
          </cell>
          <cell r="U3791" t="str">
            <v/>
          </cell>
          <cell r="W3791" t="str">
            <v/>
          </cell>
          <cell r="X3791" t="str">
            <v/>
          </cell>
          <cell r="AB3791">
            <v>0</v>
          </cell>
          <cell r="AC3791">
            <v>0</v>
          </cell>
          <cell r="AD3791">
            <v>0</v>
          </cell>
          <cell r="AJ3791">
            <v>0</v>
          </cell>
          <cell r="AK3791">
            <v>0</v>
          </cell>
        </row>
        <row r="3792">
          <cell r="B3792" t="str">
            <v/>
          </cell>
          <cell r="H3792" t="str">
            <v/>
          </cell>
          <cell r="J3792" t="str">
            <v/>
          </cell>
          <cell r="N3792" t="str">
            <v/>
          </cell>
          <cell r="O3792" t="str">
            <v/>
          </cell>
          <cell r="P3792" t="str">
            <v/>
          </cell>
          <cell r="Q3792" t="str">
            <v/>
          </cell>
          <cell r="T3792" t="str">
            <v/>
          </cell>
          <cell r="U3792" t="str">
            <v/>
          </cell>
          <cell r="W3792" t="str">
            <v/>
          </cell>
          <cell r="X3792" t="str">
            <v/>
          </cell>
          <cell r="AB3792">
            <v>0</v>
          </cell>
          <cell r="AC3792">
            <v>0</v>
          </cell>
          <cell r="AD3792">
            <v>0</v>
          </cell>
          <cell r="AJ3792">
            <v>0</v>
          </cell>
          <cell r="AK3792">
            <v>0</v>
          </cell>
        </row>
        <row r="3793">
          <cell r="B3793" t="str">
            <v/>
          </cell>
          <cell r="H3793" t="str">
            <v/>
          </cell>
          <cell r="J3793" t="str">
            <v/>
          </cell>
          <cell r="N3793" t="str">
            <v/>
          </cell>
          <cell r="O3793" t="str">
            <v/>
          </cell>
          <cell r="P3793" t="str">
            <v/>
          </cell>
          <cell r="Q3793" t="str">
            <v/>
          </cell>
          <cell r="T3793" t="str">
            <v/>
          </cell>
          <cell r="U3793" t="str">
            <v/>
          </cell>
          <cell r="W3793" t="str">
            <v/>
          </cell>
          <cell r="X3793" t="str">
            <v/>
          </cell>
          <cell r="AB3793">
            <v>0</v>
          </cell>
          <cell r="AC3793">
            <v>0</v>
          </cell>
          <cell r="AD3793">
            <v>0</v>
          </cell>
          <cell r="AJ3793">
            <v>0</v>
          </cell>
          <cell r="AK3793">
            <v>0</v>
          </cell>
        </row>
        <row r="3794">
          <cell r="B3794" t="str">
            <v/>
          </cell>
          <cell r="H3794" t="str">
            <v/>
          </cell>
          <cell r="J3794" t="str">
            <v/>
          </cell>
          <cell r="N3794" t="str">
            <v/>
          </cell>
          <cell r="O3794" t="str">
            <v/>
          </cell>
          <cell r="P3794" t="str">
            <v/>
          </cell>
          <cell r="Q3794" t="str">
            <v/>
          </cell>
          <cell r="T3794" t="str">
            <v/>
          </cell>
          <cell r="U3794" t="str">
            <v/>
          </cell>
          <cell r="W3794" t="str">
            <v/>
          </cell>
          <cell r="X3794" t="str">
            <v/>
          </cell>
          <cell r="AB3794">
            <v>0</v>
          </cell>
          <cell r="AC3794">
            <v>0</v>
          </cell>
          <cell r="AD3794">
            <v>0</v>
          </cell>
          <cell r="AJ3794">
            <v>0</v>
          </cell>
          <cell r="AK3794">
            <v>0</v>
          </cell>
        </row>
        <row r="3795">
          <cell r="B3795" t="str">
            <v/>
          </cell>
          <cell r="H3795" t="str">
            <v/>
          </cell>
          <cell r="J3795" t="str">
            <v/>
          </cell>
          <cell r="N3795" t="str">
            <v/>
          </cell>
          <cell r="O3795" t="str">
            <v/>
          </cell>
          <cell r="P3795" t="str">
            <v/>
          </cell>
          <cell r="Q3795" t="str">
            <v/>
          </cell>
          <cell r="T3795" t="str">
            <v/>
          </cell>
          <cell r="U3795" t="str">
            <v/>
          </cell>
          <cell r="W3795" t="str">
            <v/>
          </cell>
          <cell r="X3795" t="str">
            <v/>
          </cell>
          <cell r="AB3795">
            <v>0</v>
          </cell>
          <cell r="AC3795">
            <v>0</v>
          </cell>
          <cell r="AD3795">
            <v>0</v>
          </cell>
          <cell r="AJ3795">
            <v>0</v>
          </cell>
          <cell r="AK3795">
            <v>0</v>
          </cell>
        </row>
        <row r="3796">
          <cell r="B3796" t="str">
            <v/>
          </cell>
          <cell r="H3796" t="str">
            <v/>
          </cell>
          <cell r="J3796" t="str">
            <v/>
          </cell>
          <cell r="N3796" t="str">
            <v/>
          </cell>
          <cell r="O3796" t="str">
            <v/>
          </cell>
          <cell r="P3796" t="str">
            <v/>
          </cell>
          <cell r="Q3796" t="str">
            <v/>
          </cell>
          <cell r="T3796" t="str">
            <v/>
          </cell>
          <cell r="U3796" t="str">
            <v/>
          </cell>
          <cell r="W3796" t="str">
            <v/>
          </cell>
          <cell r="X3796" t="str">
            <v/>
          </cell>
          <cell r="AB3796">
            <v>0</v>
          </cell>
          <cell r="AC3796">
            <v>0</v>
          </cell>
          <cell r="AD3796">
            <v>0</v>
          </cell>
          <cell r="AJ3796">
            <v>0</v>
          </cell>
          <cell r="AK3796">
            <v>0</v>
          </cell>
        </row>
        <row r="3797">
          <cell r="B3797" t="str">
            <v/>
          </cell>
          <cell r="H3797" t="str">
            <v/>
          </cell>
          <cell r="J3797" t="str">
            <v/>
          </cell>
          <cell r="N3797" t="str">
            <v/>
          </cell>
          <cell r="O3797" t="str">
            <v/>
          </cell>
          <cell r="P3797" t="str">
            <v/>
          </cell>
          <cell r="Q3797" t="str">
            <v/>
          </cell>
          <cell r="T3797" t="str">
            <v/>
          </cell>
          <cell r="U3797" t="str">
            <v/>
          </cell>
          <cell r="W3797" t="str">
            <v/>
          </cell>
          <cell r="X3797" t="str">
            <v/>
          </cell>
          <cell r="AB3797">
            <v>0</v>
          </cell>
          <cell r="AC3797">
            <v>0</v>
          </cell>
          <cell r="AD3797">
            <v>0</v>
          </cell>
          <cell r="AJ3797">
            <v>0</v>
          </cell>
          <cell r="AK3797">
            <v>0</v>
          </cell>
        </row>
        <row r="3798">
          <cell r="B3798" t="str">
            <v/>
          </cell>
          <cell r="H3798" t="str">
            <v/>
          </cell>
          <cell r="J3798" t="str">
            <v/>
          </cell>
          <cell r="N3798" t="str">
            <v/>
          </cell>
          <cell r="O3798" t="str">
            <v/>
          </cell>
          <cell r="P3798" t="str">
            <v/>
          </cell>
          <cell r="Q3798" t="str">
            <v/>
          </cell>
          <cell r="T3798" t="str">
            <v/>
          </cell>
          <cell r="U3798" t="str">
            <v/>
          </cell>
          <cell r="W3798" t="str">
            <v/>
          </cell>
          <cell r="X3798" t="str">
            <v/>
          </cell>
          <cell r="AB3798">
            <v>0</v>
          </cell>
          <cell r="AC3798">
            <v>0</v>
          </cell>
          <cell r="AD3798">
            <v>0</v>
          </cell>
          <cell r="AJ3798">
            <v>0</v>
          </cell>
          <cell r="AK3798">
            <v>0</v>
          </cell>
        </row>
        <row r="3799">
          <cell r="B3799" t="str">
            <v/>
          </cell>
          <cell r="H3799" t="str">
            <v/>
          </cell>
          <cell r="J3799" t="str">
            <v/>
          </cell>
          <cell r="N3799" t="str">
            <v/>
          </cell>
          <cell r="O3799" t="str">
            <v/>
          </cell>
          <cell r="P3799" t="str">
            <v/>
          </cell>
          <cell r="Q3799" t="str">
            <v/>
          </cell>
          <cell r="T3799" t="str">
            <v/>
          </cell>
          <cell r="U3799" t="str">
            <v/>
          </cell>
          <cell r="W3799" t="str">
            <v/>
          </cell>
          <cell r="X3799" t="str">
            <v/>
          </cell>
          <cell r="AB3799">
            <v>0</v>
          </cell>
          <cell r="AC3799">
            <v>0</v>
          </cell>
          <cell r="AD3799">
            <v>0</v>
          </cell>
          <cell r="AJ3799">
            <v>0</v>
          </cell>
          <cell r="AK3799">
            <v>0</v>
          </cell>
        </row>
        <row r="3800">
          <cell r="B3800" t="str">
            <v/>
          </cell>
          <cell r="H3800" t="str">
            <v/>
          </cell>
          <cell r="J3800" t="str">
            <v/>
          </cell>
          <cell r="N3800" t="str">
            <v/>
          </cell>
          <cell r="O3800" t="str">
            <v/>
          </cell>
          <cell r="P3800" t="str">
            <v/>
          </cell>
          <cell r="Q3800" t="str">
            <v/>
          </cell>
          <cell r="T3800" t="str">
            <v/>
          </cell>
          <cell r="U3800" t="str">
            <v/>
          </cell>
          <cell r="W3800" t="str">
            <v/>
          </cell>
          <cell r="X3800" t="str">
            <v/>
          </cell>
          <cell r="AB3800">
            <v>0</v>
          </cell>
          <cell r="AC3800">
            <v>0</v>
          </cell>
          <cell r="AD3800">
            <v>0</v>
          </cell>
          <cell r="AJ3800">
            <v>0</v>
          </cell>
          <cell r="AK3800">
            <v>0</v>
          </cell>
        </row>
        <row r="3801">
          <cell r="B3801" t="str">
            <v/>
          </cell>
          <cell r="H3801" t="str">
            <v/>
          </cell>
          <cell r="J3801" t="str">
            <v/>
          </cell>
          <cell r="N3801" t="str">
            <v/>
          </cell>
          <cell r="O3801" t="str">
            <v/>
          </cell>
          <cell r="P3801" t="str">
            <v/>
          </cell>
          <cell r="Q3801" t="str">
            <v/>
          </cell>
          <cell r="T3801" t="str">
            <v/>
          </cell>
          <cell r="U3801" t="str">
            <v/>
          </cell>
          <cell r="W3801" t="str">
            <v/>
          </cell>
          <cell r="X3801" t="str">
            <v/>
          </cell>
          <cell r="AB3801">
            <v>0</v>
          </cell>
          <cell r="AC3801">
            <v>0</v>
          </cell>
          <cell r="AD3801">
            <v>0</v>
          </cell>
          <cell r="AJ3801">
            <v>0</v>
          </cell>
          <cell r="AK3801">
            <v>0</v>
          </cell>
        </row>
        <row r="3802">
          <cell r="B3802" t="str">
            <v/>
          </cell>
          <cell r="H3802" t="str">
            <v/>
          </cell>
          <cell r="J3802" t="str">
            <v/>
          </cell>
          <cell r="N3802" t="str">
            <v/>
          </cell>
          <cell r="O3802" t="str">
            <v/>
          </cell>
          <cell r="P3802" t="str">
            <v/>
          </cell>
          <cell r="Q3802" t="str">
            <v/>
          </cell>
          <cell r="T3802" t="str">
            <v/>
          </cell>
          <cell r="U3802" t="str">
            <v/>
          </cell>
          <cell r="W3802" t="str">
            <v/>
          </cell>
          <cell r="X3802" t="str">
            <v/>
          </cell>
          <cell r="AB3802">
            <v>0</v>
          </cell>
          <cell r="AC3802">
            <v>0</v>
          </cell>
          <cell r="AD3802">
            <v>0</v>
          </cell>
          <cell r="AJ3802">
            <v>0</v>
          </cell>
          <cell r="AK3802">
            <v>0</v>
          </cell>
        </row>
        <row r="3803">
          <cell r="B3803" t="str">
            <v/>
          </cell>
          <cell r="H3803" t="str">
            <v/>
          </cell>
          <cell r="J3803" t="str">
            <v/>
          </cell>
          <cell r="N3803" t="str">
            <v/>
          </cell>
          <cell r="O3803" t="str">
            <v/>
          </cell>
          <cell r="P3803" t="str">
            <v/>
          </cell>
          <cell r="Q3803" t="str">
            <v/>
          </cell>
          <cell r="T3803" t="str">
            <v/>
          </cell>
          <cell r="U3803" t="str">
            <v/>
          </cell>
          <cell r="W3803" t="str">
            <v/>
          </cell>
          <cell r="X3803" t="str">
            <v/>
          </cell>
          <cell r="AB3803">
            <v>0</v>
          </cell>
          <cell r="AC3803">
            <v>0</v>
          </cell>
          <cell r="AD3803">
            <v>0</v>
          </cell>
          <cell r="AJ3803">
            <v>0</v>
          </cell>
          <cell r="AK3803">
            <v>0</v>
          </cell>
        </row>
        <row r="3804">
          <cell r="B3804" t="str">
            <v/>
          </cell>
          <cell r="H3804" t="str">
            <v/>
          </cell>
          <cell r="J3804" t="str">
            <v/>
          </cell>
          <cell r="N3804" t="str">
            <v/>
          </cell>
          <cell r="O3804" t="str">
            <v/>
          </cell>
          <cell r="P3804" t="str">
            <v/>
          </cell>
          <cell r="Q3804" t="str">
            <v/>
          </cell>
          <cell r="T3804" t="str">
            <v/>
          </cell>
          <cell r="U3804" t="str">
            <v/>
          </cell>
          <cell r="W3804" t="str">
            <v/>
          </cell>
          <cell r="X3804" t="str">
            <v/>
          </cell>
          <cell r="AB3804">
            <v>0</v>
          </cell>
          <cell r="AC3804">
            <v>0</v>
          </cell>
          <cell r="AD3804">
            <v>0</v>
          </cell>
          <cell r="AJ3804">
            <v>0</v>
          </cell>
          <cell r="AK3804">
            <v>0</v>
          </cell>
        </row>
        <row r="3805">
          <cell r="B3805" t="str">
            <v/>
          </cell>
          <cell r="H3805" t="str">
            <v/>
          </cell>
          <cell r="J3805" t="str">
            <v/>
          </cell>
          <cell r="N3805" t="str">
            <v/>
          </cell>
          <cell r="O3805" t="str">
            <v/>
          </cell>
          <cell r="P3805" t="str">
            <v/>
          </cell>
          <cell r="Q3805" t="str">
            <v/>
          </cell>
          <cell r="T3805" t="str">
            <v/>
          </cell>
          <cell r="U3805" t="str">
            <v/>
          </cell>
          <cell r="W3805" t="str">
            <v/>
          </cell>
          <cell r="X3805" t="str">
            <v/>
          </cell>
          <cell r="AB3805">
            <v>0</v>
          </cell>
          <cell r="AC3805">
            <v>0</v>
          </cell>
          <cell r="AD3805">
            <v>0</v>
          </cell>
          <cell r="AJ3805">
            <v>0</v>
          </cell>
          <cell r="AK3805">
            <v>0</v>
          </cell>
        </row>
        <row r="3806">
          <cell r="B3806" t="str">
            <v/>
          </cell>
          <cell r="H3806" t="str">
            <v/>
          </cell>
          <cell r="J3806" t="str">
            <v/>
          </cell>
          <cell r="N3806" t="str">
            <v/>
          </cell>
          <cell r="O3806" t="str">
            <v/>
          </cell>
          <cell r="P3806" t="str">
            <v/>
          </cell>
          <cell r="Q3806" t="str">
            <v/>
          </cell>
          <cell r="T3806" t="str">
            <v/>
          </cell>
          <cell r="U3806" t="str">
            <v/>
          </cell>
          <cell r="W3806" t="str">
            <v/>
          </cell>
          <cell r="X3806" t="str">
            <v/>
          </cell>
          <cell r="AB3806">
            <v>0</v>
          </cell>
          <cell r="AC3806">
            <v>0</v>
          </cell>
          <cell r="AD3806">
            <v>0</v>
          </cell>
          <cell r="AJ3806">
            <v>0</v>
          </cell>
          <cell r="AK3806">
            <v>0</v>
          </cell>
        </row>
        <row r="3807">
          <cell r="B3807" t="str">
            <v/>
          </cell>
          <cell r="H3807" t="str">
            <v/>
          </cell>
          <cell r="J3807" t="str">
            <v/>
          </cell>
          <cell r="N3807" t="str">
            <v/>
          </cell>
          <cell r="O3807" t="str">
            <v/>
          </cell>
          <cell r="P3807" t="str">
            <v/>
          </cell>
          <cell r="Q3807" t="str">
            <v/>
          </cell>
          <cell r="T3807" t="str">
            <v/>
          </cell>
          <cell r="U3807" t="str">
            <v/>
          </cell>
          <cell r="W3807" t="str">
            <v/>
          </cell>
          <cell r="X3807" t="str">
            <v/>
          </cell>
          <cell r="AB3807">
            <v>0</v>
          </cell>
          <cell r="AC3807">
            <v>0</v>
          </cell>
          <cell r="AD3807">
            <v>0</v>
          </cell>
          <cell r="AJ3807">
            <v>0</v>
          </cell>
          <cell r="AK3807">
            <v>0</v>
          </cell>
        </row>
        <row r="3808">
          <cell r="B3808" t="str">
            <v/>
          </cell>
          <cell r="H3808" t="str">
            <v/>
          </cell>
          <cell r="J3808" t="str">
            <v/>
          </cell>
          <cell r="N3808" t="str">
            <v/>
          </cell>
          <cell r="O3808" t="str">
            <v/>
          </cell>
          <cell r="P3808" t="str">
            <v/>
          </cell>
          <cell r="Q3808" t="str">
            <v/>
          </cell>
          <cell r="T3808" t="str">
            <v/>
          </cell>
          <cell r="U3808" t="str">
            <v/>
          </cell>
          <cell r="W3808" t="str">
            <v/>
          </cell>
          <cell r="X3808" t="str">
            <v/>
          </cell>
          <cell r="AB3808">
            <v>0</v>
          </cell>
          <cell r="AC3808">
            <v>0</v>
          </cell>
          <cell r="AD3808">
            <v>0</v>
          </cell>
          <cell r="AJ3808">
            <v>0</v>
          </cell>
          <cell r="AK3808">
            <v>0</v>
          </cell>
        </row>
        <row r="3809">
          <cell r="B3809" t="str">
            <v/>
          </cell>
          <cell r="H3809" t="str">
            <v/>
          </cell>
          <cell r="J3809" t="str">
            <v/>
          </cell>
          <cell r="N3809" t="str">
            <v/>
          </cell>
          <cell r="O3809" t="str">
            <v/>
          </cell>
          <cell r="P3809" t="str">
            <v/>
          </cell>
          <cell r="Q3809" t="str">
            <v/>
          </cell>
          <cell r="T3809" t="str">
            <v/>
          </cell>
          <cell r="U3809" t="str">
            <v/>
          </cell>
          <cell r="W3809" t="str">
            <v/>
          </cell>
          <cell r="X3809" t="str">
            <v/>
          </cell>
          <cell r="AB3809">
            <v>0</v>
          </cell>
          <cell r="AC3809">
            <v>0</v>
          </cell>
          <cell r="AD3809">
            <v>0</v>
          </cell>
          <cell r="AJ3809">
            <v>0</v>
          </cell>
          <cell r="AK3809">
            <v>0</v>
          </cell>
        </row>
        <row r="3810">
          <cell r="B3810" t="str">
            <v/>
          </cell>
          <cell r="H3810" t="str">
            <v/>
          </cell>
          <cell r="J3810" t="str">
            <v/>
          </cell>
          <cell r="N3810" t="str">
            <v/>
          </cell>
          <cell r="O3810" t="str">
            <v/>
          </cell>
          <cell r="P3810" t="str">
            <v/>
          </cell>
          <cell r="Q3810" t="str">
            <v/>
          </cell>
          <cell r="T3810" t="str">
            <v/>
          </cell>
          <cell r="U3810" t="str">
            <v/>
          </cell>
          <cell r="W3810" t="str">
            <v/>
          </cell>
          <cell r="X3810" t="str">
            <v/>
          </cell>
          <cell r="AB3810">
            <v>0</v>
          </cell>
          <cell r="AC3810">
            <v>0</v>
          </cell>
          <cell r="AD3810">
            <v>0</v>
          </cell>
          <cell r="AJ3810">
            <v>0</v>
          </cell>
          <cell r="AK3810">
            <v>0</v>
          </cell>
        </row>
        <row r="3811">
          <cell r="B3811" t="str">
            <v/>
          </cell>
          <cell r="H3811" t="str">
            <v/>
          </cell>
          <cell r="J3811" t="str">
            <v/>
          </cell>
          <cell r="N3811" t="str">
            <v/>
          </cell>
          <cell r="O3811" t="str">
            <v/>
          </cell>
          <cell r="P3811" t="str">
            <v/>
          </cell>
          <cell r="Q3811" t="str">
            <v/>
          </cell>
          <cell r="T3811" t="str">
            <v/>
          </cell>
          <cell r="U3811" t="str">
            <v/>
          </cell>
          <cell r="W3811" t="str">
            <v/>
          </cell>
          <cell r="X3811" t="str">
            <v/>
          </cell>
          <cell r="AB3811">
            <v>0</v>
          </cell>
          <cell r="AC3811">
            <v>0</v>
          </cell>
          <cell r="AD3811">
            <v>0</v>
          </cell>
          <cell r="AJ3811">
            <v>0</v>
          </cell>
          <cell r="AK3811">
            <v>0</v>
          </cell>
        </row>
        <row r="3812">
          <cell r="B3812" t="str">
            <v/>
          </cell>
          <cell r="H3812" t="str">
            <v/>
          </cell>
          <cell r="J3812" t="str">
            <v/>
          </cell>
          <cell r="N3812" t="str">
            <v/>
          </cell>
          <cell r="O3812" t="str">
            <v/>
          </cell>
          <cell r="P3812" t="str">
            <v/>
          </cell>
          <cell r="Q3812" t="str">
            <v/>
          </cell>
          <cell r="T3812" t="str">
            <v/>
          </cell>
          <cell r="U3812" t="str">
            <v/>
          </cell>
          <cell r="W3812" t="str">
            <v/>
          </cell>
          <cell r="X3812" t="str">
            <v/>
          </cell>
          <cell r="AB3812">
            <v>0</v>
          </cell>
          <cell r="AC3812">
            <v>0</v>
          </cell>
          <cell r="AD3812">
            <v>0</v>
          </cell>
          <cell r="AJ3812">
            <v>0</v>
          </cell>
          <cell r="AK3812">
            <v>0</v>
          </cell>
        </row>
        <row r="3813">
          <cell r="B3813" t="str">
            <v/>
          </cell>
          <cell r="H3813" t="str">
            <v/>
          </cell>
          <cell r="J3813" t="str">
            <v/>
          </cell>
          <cell r="N3813" t="str">
            <v/>
          </cell>
          <cell r="O3813" t="str">
            <v/>
          </cell>
          <cell r="P3813" t="str">
            <v/>
          </cell>
          <cell r="Q3813" t="str">
            <v/>
          </cell>
          <cell r="T3813" t="str">
            <v/>
          </cell>
          <cell r="U3813" t="str">
            <v/>
          </cell>
          <cell r="W3813" t="str">
            <v/>
          </cell>
          <cell r="X3813" t="str">
            <v/>
          </cell>
          <cell r="AB3813">
            <v>0</v>
          </cell>
          <cell r="AC3813">
            <v>0</v>
          </cell>
          <cell r="AD3813">
            <v>0</v>
          </cell>
          <cell r="AJ3813">
            <v>0</v>
          </cell>
          <cell r="AK3813">
            <v>0</v>
          </cell>
        </row>
        <row r="3814">
          <cell r="B3814" t="str">
            <v/>
          </cell>
          <cell r="H3814" t="str">
            <v/>
          </cell>
          <cell r="J3814" t="str">
            <v/>
          </cell>
          <cell r="N3814" t="str">
            <v/>
          </cell>
          <cell r="O3814" t="str">
            <v/>
          </cell>
          <cell r="P3814" t="str">
            <v/>
          </cell>
          <cell r="Q3814" t="str">
            <v/>
          </cell>
          <cell r="T3814" t="str">
            <v/>
          </cell>
          <cell r="U3814" t="str">
            <v/>
          </cell>
          <cell r="W3814" t="str">
            <v/>
          </cell>
          <cell r="X3814" t="str">
            <v/>
          </cell>
          <cell r="AB3814">
            <v>0</v>
          </cell>
          <cell r="AC3814">
            <v>0</v>
          </cell>
          <cell r="AD3814">
            <v>0</v>
          </cell>
          <cell r="AJ3814">
            <v>0</v>
          </cell>
          <cell r="AK3814">
            <v>0</v>
          </cell>
        </row>
        <row r="3815">
          <cell r="B3815" t="str">
            <v/>
          </cell>
          <cell r="H3815" t="str">
            <v/>
          </cell>
          <cell r="J3815" t="str">
            <v/>
          </cell>
          <cell r="N3815" t="str">
            <v/>
          </cell>
          <cell r="O3815" t="str">
            <v/>
          </cell>
          <cell r="P3815" t="str">
            <v/>
          </cell>
          <cell r="Q3815" t="str">
            <v/>
          </cell>
          <cell r="T3815" t="str">
            <v/>
          </cell>
          <cell r="U3815" t="str">
            <v/>
          </cell>
          <cell r="W3815" t="str">
            <v/>
          </cell>
          <cell r="X3815" t="str">
            <v/>
          </cell>
          <cell r="AB3815">
            <v>0</v>
          </cell>
          <cell r="AC3815">
            <v>0</v>
          </cell>
          <cell r="AD3815">
            <v>0</v>
          </cell>
          <cell r="AJ3815">
            <v>0</v>
          </cell>
          <cell r="AK3815">
            <v>0</v>
          </cell>
        </row>
        <row r="3816">
          <cell r="B3816" t="str">
            <v/>
          </cell>
          <cell r="H3816" t="str">
            <v/>
          </cell>
          <cell r="J3816" t="str">
            <v/>
          </cell>
          <cell r="N3816" t="str">
            <v/>
          </cell>
          <cell r="O3816" t="str">
            <v/>
          </cell>
          <cell r="P3816" t="str">
            <v/>
          </cell>
          <cell r="Q3816" t="str">
            <v/>
          </cell>
          <cell r="T3816" t="str">
            <v/>
          </cell>
          <cell r="U3816" t="str">
            <v/>
          </cell>
          <cell r="W3816" t="str">
            <v/>
          </cell>
          <cell r="X3816" t="str">
            <v/>
          </cell>
          <cell r="AB3816">
            <v>0</v>
          </cell>
          <cell r="AC3816">
            <v>0</v>
          </cell>
          <cell r="AD3816">
            <v>0</v>
          </cell>
          <cell r="AJ3816">
            <v>0</v>
          </cell>
          <cell r="AK3816">
            <v>0</v>
          </cell>
        </row>
        <row r="3817">
          <cell r="B3817" t="str">
            <v/>
          </cell>
          <cell r="H3817" t="str">
            <v/>
          </cell>
          <cell r="J3817" t="str">
            <v/>
          </cell>
          <cell r="N3817" t="str">
            <v/>
          </cell>
          <cell r="O3817" t="str">
            <v/>
          </cell>
          <cell r="P3817" t="str">
            <v/>
          </cell>
          <cell r="Q3817" t="str">
            <v/>
          </cell>
          <cell r="T3817" t="str">
            <v/>
          </cell>
          <cell r="U3817" t="str">
            <v/>
          </cell>
          <cell r="W3817" t="str">
            <v/>
          </cell>
          <cell r="X3817" t="str">
            <v/>
          </cell>
          <cell r="AB3817">
            <v>0</v>
          </cell>
          <cell r="AC3817">
            <v>0</v>
          </cell>
          <cell r="AD3817">
            <v>0</v>
          </cell>
          <cell r="AJ3817">
            <v>0</v>
          </cell>
          <cell r="AK3817">
            <v>0</v>
          </cell>
        </row>
        <row r="3818">
          <cell r="B3818" t="str">
            <v/>
          </cell>
          <cell r="H3818" t="str">
            <v/>
          </cell>
          <cell r="J3818" t="str">
            <v/>
          </cell>
          <cell r="N3818" t="str">
            <v/>
          </cell>
          <cell r="O3818" t="str">
            <v/>
          </cell>
          <cell r="P3818" t="str">
            <v/>
          </cell>
          <cell r="Q3818" t="str">
            <v/>
          </cell>
          <cell r="T3818" t="str">
            <v/>
          </cell>
          <cell r="U3818" t="str">
            <v/>
          </cell>
          <cell r="W3818" t="str">
            <v/>
          </cell>
          <cell r="X3818" t="str">
            <v/>
          </cell>
          <cell r="AB3818">
            <v>0</v>
          </cell>
          <cell r="AC3818">
            <v>0</v>
          </cell>
          <cell r="AD3818">
            <v>0</v>
          </cell>
          <cell r="AJ3818">
            <v>0</v>
          </cell>
          <cell r="AK3818">
            <v>0</v>
          </cell>
        </row>
        <row r="3819">
          <cell r="B3819" t="str">
            <v/>
          </cell>
          <cell r="H3819" t="str">
            <v/>
          </cell>
          <cell r="J3819" t="str">
            <v/>
          </cell>
          <cell r="N3819" t="str">
            <v/>
          </cell>
          <cell r="O3819" t="str">
            <v/>
          </cell>
          <cell r="P3819" t="str">
            <v/>
          </cell>
          <cell r="Q3819" t="str">
            <v/>
          </cell>
          <cell r="T3819" t="str">
            <v/>
          </cell>
          <cell r="U3819" t="str">
            <v/>
          </cell>
          <cell r="W3819" t="str">
            <v/>
          </cell>
          <cell r="X3819" t="str">
            <v/>
          </cell>
          <cell r="AB3819">
            <v>0</v>
          </cell>
          <cell r="AC3819">
            <v>0</v>
          </cell>
          <cell r="AD3819">
            <v>0</v>
          </cell>
          <cell r="AJ3819">
            <v>0</v>
          </cell>
          <cell r="AK3819">
            <v>0</v>
          </cell>
        </row>
        <row r="3820">
          <cell r="B3820" t="str">
            <v/>
          </cell>
          <cell r="H3820" t="str">
            <v/>
          </cell>
          <cell r="J3820" t="str">
            <v/>
          </cell>
          <cell r="N3820" t="str">
            <v/>
          </cell>
          <cell r="O3820" t="str">
            <v/>
          </cell>
          <cell r="P3820" t="str">
            <v/>
          </cell>
          <cell r="Q3820" t="str">
            <v/>
          </cell>
          <cell r="T3820" t="str">
            <v/>
          </cell>
          <cell r="U3820" t="str">
            <v/>
          </cell>
          <cell r="W3820" t="str">
            <v/>
          </cell>
          <cell r="X3820" t="str">
            <v/>
          </cell>
          <cell r="AB3820">
            <v>0</v>
          </cell>
          <cell r="AC3820">
            <v>0</v>
          </cell>
          <cell r="AD3820">
            <v>0</v>
          </cell>
          <cell r="AJ3820">
            <v>0</v>
          </cell>
          <cell r="AK3820">
            <v>0</v>
          </cell>
        </row>
        <row r="3821">
          <cell r="B3821" t="str">
            <v/>
          </cell>
          <cell r="H3821" t="str">
            <v/>
          </cell>
          <cell r="J3821" t="str">
            <v/>
          </cell>
          <cell r="N3821" t="str">
            <v/>
          </cell>
          <cell r="O3821" t="str">
            <v/>
          </cell>
          <cell r="P3821" t="str">
            <v/>
          </cell>
          <cell r="Q3821" t="str">
            <v/>
          </cell>
          <cell r="T3821" t="str">
            <v/>
          </cell>
          <cell r="U3821" t="str">
            <v/>
          </cell>
          <cell r="W3821" t="str">
            <v/>
          </cell>
          <cell r="X3821" t="str">
            <v/>
          </cell>
          <cell r="AB3821">
            <v>0</v>
          </cell>
          <cell r="AC3821">
            <v>0</v>
          </cell>
          <cell r="AD3821">
            <v>0</v>
          </cell>
          <cell r="AJ3821">
            <v>0</v>
          </cell>
          <cell r="AK3821">
            <v>0</v>
          </cell>
        </row>
        <row r="3822">
          <cell r="B3822" t="str">
            <v/>
          </cell>
          <cell r="H3822" t="str">
            <v/>
          </cell>
          <cell r="J3822" t="str">
            <v/>
          </cell>
          <cell r="N3822" t="str">
            <v/>
          </cell>
          <cell r="O3822" t="str">
            <v/>
          </cell>
          <cell r="P3822" t="str">
            <v/>
          </cell>
          <cell r="Q3822" t="str">
            <v/>
          </cell>
          <cell r="T3822" t="str">
            <v/>
          </cell>
          <cell r="U3822" t="str">
            <v/>
          </cell>
          <cell r="W3822" t="str">
            <v/>
          </cell>
          <cell r="X3822" t="str">
            <v/>
          </cell>
          <cell r="AB3822">
            <v>0</v>
          </cell>
          <cell r="AC3822">
            <v>0</v>
          </cell>
          <cell r="AD3822">
            <v>0</v>
          </cell>
          <cell r="AJ3822">
            <v>0</v>
          </cell>
          <cell r="AK3822">
            <v>0</v>
          </cell>
        </row>
        <row r="3823">
          <cell r="B3823" t="str">
            <v/>
          </cell>
          <cell r="H3823" t="str">
            <v/>
          </cell>
          <cell r="J3823" t="str">
            <v/>
          </cell>
          <cell r="N3823" t="str">
            <v/>
          </cell>
          <cell r="O3823" t="str">
            <v/>
          </cell>
          <cell r="P3823" t="str">
            <v/>
          </cell>
          <cell r="Q3823" t="str">
            <v/>
          </cell>
          <cell r="T3823" t="str">
            <v/>
          </cell>
          <cell r="U3823" t="str">
            <v/>
          </cell>
          <cell r="W3823" t="str">
            <v/>
          </cell>
          <cell r="X3823" t="str">
            <v/>
          </cell>
          <cell r="AB3823">
            <v>0</v>
          </cell>
          <cell r="AC3823">
            <v>0</v>
          </cell>
          <cell r="AD3823">
            <v>0</v>
          </cell>
          <cell r="AJ3823">
            <v>0</v>
          </cell>
          <cell r="AK3823">
            <v>0</v>
          </cell>
        </row>
        <row r="3824">
          <cell r="B3824" t="str">
            <v/>
          </cell>
          <cell r="H3824" t="str">
            <v/>
          </cell>
          <cell r="J3824" t="str">
            <v/>
          </cell>
          <cell r="N3824" t="str">
            <v/>
          </cell>
          <cell r="O3824" t="str">
            <v/>
          </cell>
          <cell r="P3824" t="str">
            <v/>
          </cell>
          <cell r="Q3824" t="str">
            <v/>
          </cell>
          <cell r="T3824" t="str">
            <v/>
          </cell>
          <cell r="U3824" t="str">
            <v/>
          </cell>
          <cell r="W3824" t="str">
            <v/>
          </cell>
          <cell r="X3824" t="str">
            <v/>
          </cell>
          <cell r="AB3824">
            <v>0</v>
          </cell>
          <cell r="AC3824">
            <v>0</v>
          </cell>
          <cell r="AD3824">
            <v>0</v>
          </cell>
          <cell r="AJ3824">
            <v>0</v>
          </cell>
          <cell r="AK3824">
            <v>0</v>
          </cell>
        </row>
        <row r="3825">
          <cell r="B3825" t="str">
            <v/>
          </cell>
          <cell r="H3825" t="str">
            <v/>
          </cell>
          <cell r="J3825" t="str">
            <v/>
          </cell>
          <cell r="N3825" t="str">
            <v/>
          </cell>
          <cell r="O3825" t="str">
            <v/>
          </cell>
          <cell r="P3825" t="str">
            <v/>
          </cell>
          <cell r="Q3825" t="str">
            <v/>
          </cell>
          <cell r="T3825" t="str">
            <v/>
          </cell>
          <cell r="U3825" t="str">
            <v/>
          </cell>
          <cell r="W3825" t="str">
            <v/>
          </cell>
          <cell r="X3825" t="str">
            <v/>
          </cell>
          <cell r="AB3825">
            <v>0</v>
          </cell>
          <cell r="AC3825">
            <v>0</v>
          </cell>
          <cell r="AD3825">
            <v>0</v>
          </cell>
          <cell r="AJ3825">
            <v>0</v>
          </cell>
          <cell r="AK3825">
            <v>0</v>
          </cell>
        </row>
        <row r="3826">
          <cell r="B3826" t="str">
            <v/>
          </cell>
          <cell r="H3826" t="str">
            <v/>
          </cell>
          <cell r="J3826" t="str">
            <v/>
          </cell>
          <cell r="N3826" t="str">
            <v/>
          </cell>
          <cell r="O3826" t="str">
            <v/>
          </cell>
          <cell r="P3826" t="str">
            <v/>
          </cell>
          <cell r="Q3826" t="str">
            <v/>
          </cell>
          <cell r="T3826" t="str">
            <v/>
          </cell>
          <cell r="U3826" t="str">
            <v/>
          </cell>
          <cell r="W3826" t="str">
            <v/>
          </cell>
          <cell r="X3826" t="str">
            <v/>
          </cell>
          <cell r="AB3826">
            <v>0</v>
          </cell>
          <cell r="AC3826">
            <v>0</v>
          </cell>
          <cell r="AD3826">
            <v>0</v>
          </cell>
          <cell r="AJ3826">
            <v>0</v>
          </cell>
          <cell r="AK3826">
            <v>0</v>
          </cell>
        </row>
        <row r="3827">
          <cell r="B3827" t="str">
            <v/>
          </cell>
          <cell r="H3827" t="str">
            <v/>
          </cell>
          <cell r="J3827" t="str">
            <v/>
          </cell>
          <cell r="N3827" t="str">
            <v/>
          </cell>
          <cell r="O3827" t="str">
            <v/>
          </cell>
          <cell r="P3827" t="str">
            <v/>
          </cell>
          <cell r="Q3827" t="str">
            <v/>
          </cell>
          <cell r="T3827" t="str">
            <v/>
          </cell>
          <cell r="U3827" t="str">
            <v/>
          </cell>
          <cell r="W3827" t="str">
            <v/>
          </cell>
          <cell r="X3827" t="str">
            <v/>
          </cell>
          <cell r="AB3827">
            <v>0</v>
          </cell>
          <cell r="AC3827">
            <v>0</v>
          </cell>
          <cell r="AD3827">
            <v>0</v>
          </cell>
          <cell r="AJ3827">
            <v>0</v>
          </cell>
          <cell r="AK3827">
            <v>0</v>
          </cell>
        </row>
        <row r="3828">
          <cell r="B3828" t="str">
            <v/>
          </cell>
          <cell r="H3828" t="str">
            <v/>
          </cell>
          <cell r="J3828" t="str">
            <v/>
          </cell>
          <cell r="N3828" t="str">
            <v/>
          </cell>
          <cell r="O3828" t="str">
            <v/>
          </cell>
          <cell r="P3828" t="str">
            <v/>
          </cell>
          <cell r="Q3828" t="str">
            <v/>
          </cell>
          <cell r="T3828" t="str">
            <v/>
          </cell>
          <cell r="U3828" t="str">
            <v/>
          </cell>
          <cell r="W3828" t="str">
            <v/>
          </cell>
          <cell r="X3828" t="str">
            <v/>
          </cell>
          <cell r="AB3828">
            <v>0</v>
          </cell>
          <cell r="AC3828">
            <v>0</v>
          </cell>
          <cell r="AD3828">
            <v>0</v>
          </cell>
          <cell r="AJ3828">
            <v>0</v>
          </cell>
          <cell r="AK3828">
            <v>0</v>
          </cell>
        </row>
        <row r="3829">
          <cell r="B3829" t="str">
            <v/>
          </cell>
          <cell r="H3829" t="str">
            <v/>
          </cell>
          <cell r="J3829" t="str">
            <v/>
          </cell>
          <cell r="N3829" t="str">
            <v/>
          </cell>
          <cell r="O3829" t="str">
            <v/>
          </cell>
          <cell r="P3829" t="str">
            <v/>
          </cell>
          <cell r="Q3829" t="str">
            <v/>
          </cell>
          <cell r="T3829" t="str">
            <v/>
          </cell>
          <cell r="U3829" t="str">
            <v/>
          </cell>
          <cell r="W3829" t="str">
            <v/>
          </cell>
          <cell r="X3829" t="str">
            <v/>
          </cell>
          <cell r="AB3829">
            <v>0</v>
          </cell>
          <cell r="AC3829">
            <v>0</v>
          </cell>
          <cell r="AD3829">
            <v>0</v>
          </cell>
          <cell r="AJ3829">
            <v>0</v>
          </cell>
          <cell r="AK3829">
            <v>0</v>
          </cell>
        </row>
        <row r="3830">
          <cell r="B3830" t="str">
            <v/>
          </cell>
          <cell r="H3830" t="str">
            <v/>
          </cell>
          <cell r="J3830" t="str">
            <v/>
          </cell>
          <cell r="N3830" t="str">
            <v/>
          </cell>
          <cell r="O3830" t="str">
            <v/>
          </cell>
          <cell r="P3830" t="str">
            <v/>
          </cell>
          <cell r="Q3830" t="str">
            <v/>
          </cell>
          <cell r="T3830" t="str">
            <v/>
          </cell>
          <cell r="U3830" t="str">
            <v/>
          </cell>
          <cell r="W3830" t="str">
            <v/>
          </cell>
          <cell r="X3830" t="str">
            <v/>
          </cell>
          <cell r="AB3830">
            <v>0</v>
          </cell>
          <cell r="AC3830">
            <v>0</v>
          </cell>
          <cell r="AD3830">
            <v>0</v>
          </cell>
          <cell r="AJ3830">
            <v>0</v>
          </cell>
          <cell r="AK3830">
            <v>0</v>
          </cell>
        </row>
        <row r="3831">
          <cell r="B3831" t="str">
            <v/>
          </cell>
          <cell r="H3831" t="str">
            <v/>
          </cell>
          <cell r="J3831" t="str">
            <v/>
          </cell>
          <cell r="N3831" t="str">
            <v/>
          </cell>
          <cell r="O3831" t="str">
            <v/>
          </cell>
          <cell r="P3831" t="str">
            <v/>
          </cell>
          <cell r="Q3831" t="str">
            <v/>
          </cell>
          <cell r="T3831" t="str">
            <v/>
          </cell>
          <cell r="U3831" t="str">
            <v/>
          </cell>
          <cell r="W3831" t="str">
            <v/>
          </cell>
          <cell r="X3831" t="str">
            <v/>
          </cell>
          <cell r="AB3831">
            <v>0</v>
          </cell>
          <cell r="AC3831">
            <v>0</v>
          </cell>
          <cell r="AD3831">
            <v>0</v>
          </cell>
          <cell r="AJ3831">
            <v>0</v>
          </cell>
          <cell r="AK3831">
            <v>0</v>
          </cell>
        </row>
        <row r="3832">
          <cell r="B3832" t="str">
            <v/>
          </cell>
          <cell r="H3832" t="str">
            <v/>
          </cell>
          <cell r="J3832" t="str">
            <v/>
          </cell>
          <cell r="N3832" t="str">
            <v/>
          </cell>
          <cell r="O3832" t="str">
            <v/>
          </cell>
          <cell r="P3832" t="str">
            <v/>
          </cell>
          <cell r="Q3832" t="str">
            <v/>
          </cell>
          <cell r="T3832" t="str">
            <v/>
          </cell>
          <cell r="U3832" t="str">
            <v/>
          </cell>
          <cell r="W3832" t="str">
            <v/>
          </cell>
          <cell r="X3832" t="str">
            <v/>
          </cell>
          <cell r="AB3832">
            <v>0</v>
          </cell>
          <cell r="AC3832">
            <v>0</v>
          </cell>
          <cell r="AD3832">
            <v>0</v>
          </cell>
          <cell r="AJ3832">
            <v>0</v>
          </cell>
          <cell r="AK3832">
            <v>0</v>
          </cell>
        </row>
        <row r="3833">
          <cell r="B3833" t="str">
            <v/>
          </cell>
          <cell r="H3833" t="str">
            <v/>
          </cell>
          <cell r="J3833" t="str">
            <v/>
          </cell>
          <cell r="N3833" t="str">
            <v/>
          </cell>
          <cell r="O3833" t="str">
            <v/>
          </cell>
          <cell r="P3833" t="str">
            <v/>
          </cell>
          <cell r="Q3833" t="str">
            <v/>
          </cell>
          <cell r="T3833" t="str">
            <v/>
          </cell>
          <cell r="U3833" t="str">
            <v/>
          </cell>
          <cell r="W3833" t="str">
            <v/>
          </cell>
          <cell r="X3833" t="str">
            <v/>
          </cell>
          <cell r="AB3833">
            <v>0</v>
          </cell>
          <cell r="AC3833">
            <v>0</v>
          </cell>
          <cell r="AD3833">
            <v>0</v>
          </cell>
          <cell r="AJ3833">
            <v>0</v>
          </cell>
          <cell r="AK3833">
            <v>0</v>
          </cell>
        </row>
        <row r="3834">
          <cell r="B3834" t="str">
            <v/>
          </cell>
          <cell r="H3834" t="str">
            <v/>
          </cell>
          <cell r="J3834" t="str">
            <v/>
          </cell>
          <cell r="N3834" t="str">
            <v/>
          </cell>
          <cell r="O3834" t="str">
            <v/>
          </cell>
          <cell r="P3834" t="str">
            <v/>
          </cell>
          <cell r="Q3834" t="str">
            <v/>
          </cell>
          <cell r="T3834" t="str">
            <v/>
          </cell>
          <cell r="U3834" t="str">
            <v/>
          </cell>
          <cell r="W3834" t="str">
            <v/>
          </cell>
          <cell r="X3834" t="str">
            <v/>
          </cell>
          <cell r="AB3834">
            <v>0</v>
          </cell>
          <cell r="AC3834">
            <v>0</v>
          </cell>
          <cell r="AD3834">
            <v>0</v>
          </cell>
          <cell r="AJ3834">
            <v>0</v>
          </cell>
          <cell r="AK3834">
            <v>0</v>
          </cell>
        </row>
        <row r="3835">
          <cell r="B3835" t="str">
            <v/>
          </cell>
          <cell r="H3835" t="str">
            <v/>
          </cell>
          <cell r="J3835" t="str">
            <v/>
          </cell>
          <cell r="N3835" t="str">
            <v/>
          </cell>
          <cell r="O3835" t="str">
            <v/>
          </cell>
          <cell r="P3835" t="str">
            <v/>
          </cell>
          <cell r="Q3835" t="str">
            <v/>
          </cell>
          <cell r="T3835" t="str">
            <v/>
          </cell>
          <cell r="U3835" t="str">
            <v/>
          </cell>
          <cell r="W3835" t="str">
            <v/>
          </cell>
          <cell r="X3835" t="str">
            <v/>
          </cell>
          <cell r="AB3835">
            <v>0</v>
          </cell>
          <cell r="AC3835">
            <v>0</v>
          </cell>
          <cell r="AD3835">
            <v>0</v>
          </cell>
          <cell r="AJ3835">
            <v>0</v>
          </cell>
          <cell r="AK3835">
            <v>0</v>
          </cell>
        </row>
        <row r="3836">
          <cell r="B3836" t="str">
            <v/>
          </cell>
          <cell r="H3836" t="str">
            <v/>
          </cell>
          <cell r="J3836" t="str">
            <v/>
          </cell>
          <cell r="N3836" t="str">
            <v/>
          </cell>
          <cell r="O3836" t="str">
            <v/>
          </cell>
          <cell r="P3836" t="str">
            <v/>
          </cell>
          <cell r="Q3836" t="str">
            <v/>
          </cell>
          <cell r="T3836" t="str">
            <v/>
          </cell>
          <cell r="U3836" t="str">
            <v/>
          </cell>
          <cell r="W3836" t="str">
            <v/>
          </cell>
          <cell r="X3836" t="str">
            <v/>
          </cell>
          <cell r="AB3836">
            <v>0</v>
          </cell>
          <cell r="AC3836">
            <v>0</v>
          </cell>
          <cell r="AD3836">
            <v>0</v>
          </cell>
          <cell r="AJ3836">
            <v>0</v>
          </cell>
          <cell r="AK3836">
            <v>0</v>
          </cell>
        </row>
        <row r="3837">
          <cell r="B3837" t="str">
            <v/>
          </cell>
          <cell r="H3837" t="str">
            <v/>
          </cell>
          <cell r="J3837" t="str">
            <v/>
          </cell>
          <cell r="N3837" t="str">
            <v/>
          </cell>
          <cell r="O3837" t="str">
            <v/>
          </cell>
          <cell r="P3837" t="str">
            <v/>
          </cell>
          <cell r="Q3837" t="str">
            <v/>
          </cell>
          <cell r="T3837" t="str">
            <v/>
          </cell>
          <cell r="U3837" t="str">
            <v/>
          </cell>
          <cell r="W3837" t="str">
            <v/>
          </cell>
          <cell r="X3837" t="str">
            <v/>
          </cell>
          <cell r="AB3837">
            <v>0</v>
          </cell>
          <cell r="AC3837">
            <v>0</v>
          </cell>
          <cell r="AD3837">
            <v>0</v>
          </cell>
          <cell r="AJ3837">
            <v>0</v>
          </cell>
          <cell r="AK3837">
            <v>0</v>
          </cell>
        </row>
        <row r="3838">
          <cell r="B3838" t="str">
            <v/>
          </cell>
          <cell r="H3838" t="str">
            <v/>
          </cell>
          <cell r="J3838" t="str">
            <v/>
          </cell>
          <cell r="N3838" t="str">
            <v/>
          </cell>
          <cell r="O3838" t="str">
            <v/>
          </cell>
          <cell r="P3838" t="str">
            <v/>
          </cell>
          <cell r="Q3838" t="str">
            <v/>
          </cell>
          <cell r="T3838" t="str">
            <v/>
          </cell>
          <cell r="U3838" t="str">
            <v/>
          </cell>
          <cell r="W3838" t="str">
            <v/>
          </cell>
          <cell r="X3838" t="str">
            <v/>
          </cell>
          <cell r="AB3838">
            <v>0</v>
          </cell>
          <cell r="AC3838">
            <v>0</v>
          </cell>
          <cell r="AD3838">
            <v>0</v>
          </cell>
          <cell r="AJ3838">
            <v>0</v>
          </cell>
          <cell r="AK3838">
            <v>0</v>
          </cell>
        </row>
        <row r="3839">
          <cell r="B3839" t="str">
            <v/>
          </cell>
          <cell r="H3839" t="str">
            <v/>
          </cell>
          <cell r="J3839" t="str">
            <v/>
          </cell>
          <cell r="N3839" t="str">
            <v/>
          </cell>
          <cell r="O3839" t="str">
            <v/>
          </cell>
          <cell r="P3839" t="str">
            <v/>
          </cell>
          <cell r="Q3839" t="str">
            <v/>
          </cell>
          <cell r="T3839" t="str">
            <v/>
          </cell>
          <cell r="U3839" t="str">
            <v/>
          </cell>
          <cell r="W3839" t="str">
            <v/>
          </cell>
          <cell r="X3839" t="str">
            <v/>
          </cell>
          <cell r="AB3839">
            <v>0</v>
          </cell>
          <cell r="AC3839">
            <v>0</v>
          </cell>
          <cell r="AD3839">
            <v>0</v>
          </cell>
          <cell r="AJ3839">
            <v>0</v>
          </cell>
          <cell r="AK3839">
            <v>0</v>
          </cell>
        </row>
        <row r="3840">
          <cell r="B3840" t="str">
            <v/>
          </cell>
          <cell r="H3840" t="str">
            <v/>
          </cell>
          <cell r="J3840" t="str">
            <v/>
          </cell>
          <cell r="N3840" t="str">
            <v/>
          </cell>
          <cell r="O3840" t="str">
            <v/>
          </cell>
          <cell r="P3840" t="str">
            <v/>
          </cell>
          <cell r="Q3840" t="str">
            <v/>
          </cell>
          <cell r="T3840" t="str">
            <v/>
          </cell>
          <cell r="U3840" t="str">
            <v/>
          </cell>
          <cell r="W3840" t="str">
            <v/>
          </cell>
          <cell r="X3840" t="str">
            <v/>
          </cell>
          <cell r="AB3840">
            <v>0</v>
          </cell>
          <cell r="AC3840">
            <v>0</v>
          </cell>
          <cell r="AD3840">
            <v>0</v>
          </cell>
          <cell r="AJ3840">
            <v>0</v>
          </cell>
          <cell r="AK3840">
            <v>0</v>
          </cell>
        </row>
        <row r="3841">
          <cell r="B3841" t="str">
            <v/>
          </cell>
          <cell r="H3841" t="str">
            <v/>
          </cell>
          <cell r="J3841" t="str">
            <v/>
          </cell>
          <cell r="N3841" t="str">
            <v/>
          </cell>
          <cell r="O3841" t="str">
            <v/>
          </cell>
          <cell r="P3841" t="str">
            <v/>
          </cell>
          <cell r="Q3841" t="str">
            <v/>
          </cell>
          <cell r="T3841" t="str">
            <v/>
          </cell>
          <cell r="U3841" t="str">
            <v/>
          </cell>
          <cell r="W3841" t="str">
            <v/>
          </cell>
          <cell r="X3841" t="str">
            <v/>
          </cell>
          <cell r="AB3841">
            <v>0</v>
          </cell>
          <cell r="AC3841">
            <v>0</v>
          </cell>
          <cell r="AD3841">
            <v>0</v>
          </cell>
          <cell r="AJ3841">
            <v>0</v>
          </cell>
          <cell r="AK3841">
            <v>0</v>
          </cell>
        </row>
        <row r="3842">
          <cell r="B3842" t="str">
            <v/>
          </cell>
          <cell r="H3842" t="str">
            <v/>
          </cell>
          <cell r="J3842" t="str">
            <v/>
          </cell>
          <cell r="N3842" t="str">
            <v/>
          </cell>
          <cell r="O3842" t="str">
            <v/>
          </cell>
          <cell r="P3842" t="str">
            <v/>
          </cell>
          <cell r="Q3842" t="str">
            <v/>
          </cell>
          <cell r="T3842" t="str">
            <v/>
          </cell>
          <cell r="U3842" t="str">
            <v/>
          </cell>
          <cell r="W3842" t="str">
            <v/>
          </cell>
          <cell r="X3842" t="str">
            <v/>
          </cell>
          <cell r="AB3842">
            <v>0</v>
          </cell>
          <cell r="AC3842">
            <v>0</v>
          </cell>
          <cell r="AD3842">
            <v>0</v>
          </cell>
          <cell r="AJ3842">
            <v>0</v>
          </cell>
          <cell r="AK3842">
            <v>0</v>
          </cell>
        </row>
        <row r="3843">
          <cell r="B3843" t="str">
            <v/>
          </cell>
          <cell r="H3843" t="str">
            <v/>
          </cell>
          <cell r="J3843" t="str">
            <v/>
          </cell>
          <cell r="N3843" t="str">
            <v/>
          </cell>
          <cell r="O3843" t="str">
            <v/>
          </cell>
          <cell r="P3843" t="str">
            <v/>
          </cell>
          <cell r="Q3843" t="str">
            <v/>
          </cell>
          <cell r="T3843" t="str">
            <v/>
          </cell>
          <cell r="U3843" t="str">
            <v/>
          </cell>
          <cell r="W3843" t="str">
            <v/>
          </cell>
          <cell r="X3843" t="str">
            <v/>
          </cell>
          <cell r="AB3843">
            <v>0</v>
          </cell>
          <cell r="AC3843">
            <v>0</v>
          </cell>
          <cell r="AD3843">
            <v>0</v>
          </cell>
          <cell r="AJ3843">
            <v>0</v>
          </cell>
          <cell r="AK3843">
            <v>0</v>
          </cell>
        </row>
        <row r="3844">
          <cell r="B3844" t="str">
            <v/>
          </cell>
          <cell r="H3844" t="str">
            <v/>
          </cell>
          <cell r="J3844" t="str">
            <v/>
          </cell>
          <cell r="N3844" t="str">
            <v/>
          </cell>
          <cell r="O3844" t="str">
            <v/>
          </cell>
          <cell r="P3844" t="str">
            <v/>
          </cell>
          <cell r="Q3844" t="str">
            <v/>
          </cell>
          <cell r="T3844" t="str">
            <v/>
          </cell>
          <cell r="U3844" t="str">
            <v/>
          </cell>
          <cell r="W3844" t="str">
            <v/>
          </cell>
          <cell r="X3844" t="str">
            <v/>
          </cell>
          <cell r="AB3844">
            <v>0</v>
          </cell>
          <cell r="AC3844">
            <v>0</v>
          </cell>
          <cell r="AD3844">
            <v>0</v>
          </cell>
          <cell r="AJ3844">
            <v>0</v>
          </cell>
          <cell r="AK3844">
            <v>0</v>
          </cell>
        </row>
        <row r="3845">
          <cell r="B3845" t="str">
            <v/>
          </cell>
          <cell r="H3845" t="str">
            <v/>
          </cell>
          <cell r="J3845" t="str">
            <v/>
          </cell>
          <cell r="N3845" t="str">
            <v/>
          </cell>
          <cell r="O3845" t="str">
            <v/>
          </cell>
          <cell r="P3845" t="str">
            <v/>
          </cell>
          <cell r="Q3845" t="str">
            <v/>
          </cell>
          <cell r="T3845" t="str">
            <v/>
          </cell>
          <cell r="U3845" t="str">
            <v/>
          </cell>
          <cell r="W3845" t="str">
            <v/>
          </cell>
          <cell r="X3845" t="str">
            <v/>
          </cell>
          <cell r="AB3845">
            <v>0</v>
          </cell>
          <cell r="AC3845">
            <v>0</v>
          </cell>
          <cell r="AD3845">
            <v>0</v>
          </cell>
          <cell r="AJ3845">
            <v>0</v>
          </cell>
          <cell r="AK3845">
            <v>0</v>
          </cell>
        </row>
        <row r="3846">
          <cell r="B3846" t="str">
            <v/>
          </cell>
          <cell r="H3846" t="str">
            <v/>
          </cell>
          <cell r="J3846" t="str">
            <v/>
          </cell>
          <cell r="N3846" t="str">
            <v/>
          </cell>
          <cell r="O3846" t="str">
            <v/>
          </cell>
          <cell r="P3846" t="str">
            <v/>
          </cell>
          <cell r="Q3846" t="str">
            <v/>
          </cell>
          <cell r="T3846" t="str">
            <v/>
          </cell>
          <cell r="U3846" t="str">
            <v/>
          </cell>
          <cell r="W3846" t="str">
            <v/>
          </cell>
          <cell r="X3846" t="str">
            <v/>
          </cell>
          <cell r="AB3846">
            <v>0</v>
          </cell>
          <cell r="AC3846">
            <v>0</v>
          </cell>
          <cell r="AD3846">
            <v>0</v>
          </cell>
          <cell r="AJ3846">
            <v>0</v>
          </cell>
          <cell r="AK3846">
            <v>0</v>
          </cell>
        </row>
        <row r="3847">
          <cell r="B3847" t="str">
            <v/>
          </cell>
          <cell r="H3847" t="str">
            <v/>
          </cell>
          <cell r="J3847" t="str">
            <v/>
          </cell>
          <cell r="N3847" t="str">
            <v/>
          </cell>
          <cell r="O3847" t="str">
            <v/>
          </cell>
          <cell r="P3847" t="str">
            <v/>
          </cell>
          <cell r="Q3847" t="str">
            <v/>
          </cell>
          <cell r="T3847" t="str">
            <v/>
          </cell>
          <cell r="U3847" t="str">
            <v/>
          </cell>
          <cell r="W3847" t="str">
            <v/>
          </cell>
          <cell r="X3847" t="str">
            <v/>
          </cell>
          <cell r="AB3847">
            <v>0</v>
          </cell>
          <cell r="AC3847">
            <v>0</v>
          </cell>
          <cell r="AD3847">
            <v>0</v>
          </cell>
          <cell r="AJ3847">
            <v>0</v>
          </cell>
          <cell r="AK3847">
            <v>0</v>
          </cell>
        </row>
        <row r="3848">
          <cell r="B3848" t="str">
            <v/>
          </cell>
          <cell r="H3848" t="str">
            <v/>
          </cell>
          <cell r="J3848" t="str">
            <v/>
          </cell>
          <cell r="N3848" t="str">
            <v/>
          </cell>
          <cell r="O3848" t="str">
            <v/>
          </cell>
          <cell r="P3848" t="str">
            <v/>
          </cell>
          <cell r="Q3848" t="str">
            <v/>
          </cell>
          <cell r="T3848" t="str">
            <v/>
          </cell>
          <cell r="U3848" t="str">
            <v/>
          </cell>
          <cell r="W3848" t="str">
            <v/>
          </cell>
          <cell r="X3848" t="str">
            <v/>
          </cell>
          <cell r="AB3848">
            <v>0</v>
          </cell>
          <cell r="AC3848">
            <v>0</v>
          </cell>
          <cell r="AD3848">
            <v>0</v>
          </cell>
          <cell r="AJ3848">
            <v>0</v>
          </cell>
          <cell r="AK3848">
            <v>0</v>
          </cell>
        </row>
        <row r="3849">
          <cell r="B3849" t="str">
            <v/>
          </cell>
          <cell r="H3849" t="str">
            <v/>
          </cell>
          <cell r="J3849" t="str">
            <v/>
          </cell>
          <cell r="N3849" t="str">
            <v/>
          </cell>
          <cell r="O3849" t="str">
            <v/>
          </cell>
          <cell r="P3849" t="str">
            <v/>
          </cell>
          <cell r="Q3849" t="str">
            <v/>
          </cell>
          <cell r="T3849" t="str">
            <v/>
          </cell>
          <cell r="U3849" t="str">
            <v/>
          </cell>
          <cell r="W3849" t="str">
            <v/>
          </cell>
          <cell r="X3849" t="str">
            <v/>
          </cell>
          <cell r="AB3849">
            <v>0</v>
          </cell>
          <cell r="AC3849">
            <v>0</v>
          </cell>
          <cell r="AD3849">
            <v>0</v>
          </cell>
          <cell r="AJ3849">
            <v>0</v>
          </cell>
          <cell r="AK3849">
            <v>0</v>
          </cell>
        </row>
        <row r="3850">
          <cell r="B3850" t="str">
            <v/>
          </cell>
          <cell r="H3850" t="str">
            <v/>
          </cell>
          <cell r="J3850" t="str">
            <v/>
          </cell>
          <cell r="N3850" t="str">
            <v/>
          </cell>
          <cell r="O3850" t="str">
            <v/>
          </cell>
          <cell r="P3850" t="str">
            <v/>
          </cell>
          <cell r="Q3850" t="str">
            <v/>
          </cell>
          <cell r="T3850" t="str">
            <v/>
          </cell>
          <cell r="U3850" t="str">
            <v/>
          </cell>
          <cell r="W3850" t="str">
            <v/>
          </cell>
          <cell r="X3850" t="str">
            <v/>
          </cell>
          <cell r="AB3850">
            <v>0</v>
          </cell>
          <cell r="AC3850">
            <v>0</v>
          </cell>
          <cell r="AD3850">
            <v>0</v>
          </cell>
          <cell r="AJ3850">
            <v>0</v>
          </cell>
          <cell r="AK3850">
            <v>0</v>
          </cell>
        </row>
        <row r="3851">
          <cell r="B3851" t="str">
            <v/>
          </cell>
          <cell r="H3851" t="str">
            <v/>
          </cell>
          <cell r="J3851" t="str">
            <v/>
          </cell>
          <cell r="N3851" t="str">
            <v/>
          </cell>
          <cell r="O3851" t="str">
            <v/>
          </cell>
          <cell r="P3851" t="str">
            <v/>
          </cell>
          <cell r="Q3851" t="str">
            <v/>
          </cell>
          <cell r="T3851" t="str">
            <v/>
          </cell>
          <cell r="U3851" t="str">
            <v/>
          </cell>
          <cell r="W3851" t="str">
            <v/>
          </cell>
          <cell r="X3851" t="str">
            <v/>
          </cell>
          <cell r="AB3851">
            <v>0</v>
          </cell>
          <cell r="AC3851">
            <v>0</v>
          </cell>
          <cell r="AD3851">
            <v>0</v>
          </cell>
          <cell r="AJ3851">
            <v>0</v>
          </cell>
          <cell r="AK3851">
            <v>0</v>
          </cell>
        </row>
        <row r="3852">
          <cell r="B3852" t="str">
            <v/>
          </cell>
          <cell r="H3852" t="str">
            <v/>
          </cell>
          <cell r="J3852" t="str">
            <v/>
          </cell>
          <cell r="N3852" t="str">
            <v/>
          </cell>
          <cell r="O3852" t="str">
            <v/>
          </cell>
          <cell r="P3852" t="str">
            <v/>
          </cell>
          <cell r="Q3852" t="str">
            <v/>
          </cell>
          <cell r="T3852" t="str">
            <v/>
          </cell>
          <cell r="U3852" t="str">
            <v/>
          </cell>
          <cell r="W3852" t="str">
            <v/>
          </cell>
          <cell r="X3852" t="str">
            <v/>
          </cell>
          <cell r="AB3852">
            <v>0</v>
          </cell>
          <cell r="AC3852">
            <v>0</v>
          </cell>
          <cell r="AD3852">
            <v>0</v>
          </cell>
          <cell r="AJ3852">
            <v>0</v>
          </cell>
          <cell r="AK3852">
            <v>0</v>
          </cell>
        </row>
        <row r="3853">
          <cell r="B3853" t="str">
            <v/>
          </cell>
          <cell r="H3853" t="str">
            <v/>
          </cell>
          <cell r="J3853" t="str">
            <v/>
          </cell>
          <cell r="N3853" t="str">
            <v/>
          </cell>
          <cell r="O3853" t="str">
            <v/>
          </cell>
          <cell r="P3853" t="str">
            <v/>
          </cell>
          <cell r="Q3853" t="str">
            <v/>
          </cell>
          <cell r="T3853" t="str">
            <v/>
          </cell>
          <cell r="U3853" t="str">
            <v/>
          </cell>
          <cell r="W3853" t="str">
            <v/>
          </cell>
          <cell r="X3853" t="str">
            <v/>
          </cell>
          <cell r="AB3853">
            <v>0</v>
          </cell>
          <cell r="AC3853">
            <v>0</v>
          </cell>
          <cell r="AD3853">
            <v>0</v>
          </cell>
          <cell r="AJ3853">
            <v>0</v>
          </cell>
          <cell r="AK3853">
            <v>0</v>
          </cell>
        </row>
        <row r="3854">
          <cell r="B3854" t="str">
            <v/>
          </cell>
          <cell r="H3854" t="str">
            <v/>
          </cell>
          <cell r="J3854" t="str">
            <v/>
          </cell>
          <cell r="N3854" t="str">
            <v/>
          </cell>
          <cell r="O3854" t="str">
            <v/>
          </cell>
          <cell r="P3854" t="str">
            <v/>
          </cell>
          <cell r="Q3854" t="str">
            <v/>
          </cell>
          <cell r="T3854" t="str">
            <v/>
          </cell>
          <cell r="U3854" t="str">
            <v/>
          </cell>
          <cell r="W3854" t="str">
            <v/>
          </cell>
          <cell r="X3854" t="str">
            <v/>
          </cell>
          <cell r="AB3854">
            <v>0</v>
          </cell>
          <cell r="AC3854">
            <v>0</v>
          </cell>
          <cell r="AD3854">
            <v>0</v>
          </cell>
          <cell r="AJ3854">
            <v>0</v>
          </cell>
          <cell r="AK3854">
            <v>0</v>
          </cell>
        </row>
        <row r="3855">
          <cell r="B3855" t="str">
            <v/>
          </cell>
          <cell r="H3855" t="str">
            <v/>
          </cell>
          <cell r="J3855" t="str">
            <v/>
          </cell>
          <cell r="N3855" t="str">
            <v/>
          </cell>
          <cell r="O3855" t="str">
            <v/>
          </cell>
          <cell r="P3855" t="str">
            <v/>
          </cell>
          <cell r="Q3855" t="str">
            <v/>
          </cell>
          <cell r="T3855" t="str">
            <v/>
          </cell>
          <cell r="U3855" t="str">
            <v/>
          </cell>
          <cell r="W3855" t="str">
            <v/>
          </cell>
          <cell r="X3855" t="str">
            <v/>
          </cell>
          <cell r="AB3855">
            <v>0</v>
          </cell>
          <cell r="AC3855">
            <v>0</v>
          </cell>
          <cell r="AD3855">
            <v>0</v>
          </cell>
          <cell r="AJ3855">
            <v>0</v>
          </cell>
          <cell r="AK3855">
            <v>0</v>
          </cell>
        </row>
        <row r="3856">
          <cell r="B3856" t="str">
            <v/>
          </cell>
          <cell r="H3856" t="str">
            <v/>
          </cell>
          <cell r="J3856" t="str">
            <v/>
          </cell>
          <cell r="N3856" t="str">
            <v/>
          </cell>
          <cell r="O3856" t="str">
            <v/>
          </cell>
          <cell r="P3856" t="str">
            <v/>
          </cell>
          <cell r="Q3856" t="str">
            <v/>
          </cell>
          <cell r="T3856" t="str">
            <v/>
          </cell>
          <cell r="U3856" t="str">
            <v/>
          </cell>
          <cell r="W3856" t="str">
            <v/>
          </cell>
          <cell r="X3856" t="str">
            <v/>
          </cell>
          <cell r="AB3856">
            <v>0</v>
          </cell>
          <cell r="AC3856">
            <v>0</v>
          </cell>
          <cell r="AD3856">
            <v>0</v>
          </cell>
          <cell r="AJ3856">
            <v>0</v>
          </cell>
          <cell r="AK3856">
            <v>0</v>
          </cell>
        </row>
        <row r="3857">
          <cell r="B3857" t="str">
            <v/>
          </cell>
          <cell r="H3857" t="str">
            <v/>
          </cell>
          <cell r="J3857" t="str">
            <v/>
          </cell>
          <cell r="N3857" t="str">
            <v/>
          </cell>
          <cell r="O3857" t="str">
            <v/>
          </cell>
          <cell r="P3857" t="str">
            <v/>
          </cell>
          <cell r="Q3857" t="str">
            <v/>
          </cell>
          <cell r="T3857" t="str">
            <v/>
          </cell>
          <cell r="U3857" t="str">
            <v/>
          </cell>
          <cell r="W3857" t="str">
            <v/>
          </cell>
          <cell r="X3857" t="str">
            <v/>
          </cell>
          <cell r="AB3857">
            <v>0</v>
          </cell>
          <cell r="AC3857">
            <v>0</v>
          </cell>
          <cell r="AD3857">
            <v>0</v>
          </cell>
          <cell r="AJ3857">
            <v>0</v>
          </cell>
          <cell r="AK3857">
            <v>0</v>
          </cell>
        </row>
        <row r="3858">
          <cell r="B3858" t="str">
            <v/>
          </cell>
          <cell r="H3858" t="str">
            <v/>
          </cell>
          <cell r="J3858" t="str">
            <v/>
          </cell>
          <cell r="N3858" t="str">
            <v/>
          </cell>
          <cell r="O3858" t="str">
            <v/>
          </cell>
          <cell r="P3858" t="str">
            <v/>
          </cell>
          <cell r="Q3858" t="str">
            <v/>
          </cell>
          <cell r="T3858" t="str">
            <v/>
          </cell>
          <cell r="U3858" t="str">
            <v/>
          </cell>
          <cell r="W3858" t="str">
            <v/>
          </cell>
          <cell r="X3858" t="str">
            <v/>
          </cell>
          <cell r="AB3858">
            <v>0</v>
          </cell>
          <cell r="AC3858">
            <v>0</v>
          </cell>
          <cell r="AD3858">
            <v>0</v>
          </cell>
          <cell r="AJ3858">
            <v>0</v>
          </cell>
          <cell r="AK3858">
            <v>0</v>
          </cell>
        </row>
        <row r="3859">
          <cell r="B3859" t="str">
            <v/>
          </cell>
          <cell r="H3859" t="str">
            <v/>
          </cell>
          <cell r="J3859" t="str">
            <v/>
          </cell>
          <cell r="N3859" t="str">
            <v/>
          </cell>
          <cell r="O3859" t="str">
            <v/>
          </cell>
          <cell r="P3859" t="str">
            <v/>
          </cell>
          <cell r="Q3859" t="str">
            <v/>
          </cell>
          <cell r="T3859" t="str">
            <v/>
          </cell>
          <cell r="U3859" t="str">
            <v/>
          </cell>
          <cell r="W3859" t="str">
            <v/>
          </cell>
          <cell r="X3859" t="str">
            <v/>
          </cell>
          <cell r="AB3859">
            <v>0</v>
          </cell>
          <cell r="AC3859">
            <v>0</v>
          </cell>
          <cell r="AD3859">
            <v>0</v>
          </cell>
          <cell r="AJ3859">
            <v>0</v>
          </cell>
          <cell r="AK3859">
            <v>0</v>
          </cell>
        </row>
        <row r="3860">
          <cell r="B3860" t="str">
            <v/>
          </cell>
          <cell r="H3860" t="str">
            <v/>
          </cell>
          <cell r="J3860" t="str">
            <v/>
          </cell>
          <cell r="N3860" t="str">
            <v/>
          </cell>
          <cell r="O3860" t="str">
            <v/>
          </cell>
          <cell r="P3860" t="str">
            <v/>
          </cell>
          <cell r="Q3860" t="str">
            <v/>
          </cell>
          <cell r="T3860" t="str">
            <v/>
          </cell>
          <cell r="U3860" t="str">
            <v/>
          </cell>
          <cell r="W3860" t="str">
            <v/>
          </cell>
          <cell r="X3860" t="str">
            <v/>
          </cell>
          <cell r="AB3860">
            <v>0</v>
          </cell>
          <cell r="AC3860">
            <v>0</v>
          </cell>
          <cell r="AD3860">
            <v>0</v>
          </cell>
          <cell r="AJ3860">
            <v>0</v>
          </cell>
          <cell r="AK3860">
            <v>0</v>
          </cell>
        </row>
        <row r="3861">
          <cell r="B3861" t="str">
            <v/>
          </cell>
          <cell r="H3861" t="str">
            <v/>
          </cell>
          <cell r="J3861" t="str">
            <v/>
          </cell>
          <cell r="N3861" t="str">
            <v/>
          </cell>
          <cell r="O3861" t="str">
            <v/>
          </cell>
          <cell r="P3861" t="str">
            <v/>
          </cell>
          <cell r="Q3861" t="str">
            <v/>
          </cell>
          <cell r="T3861" t="str">
            <v/>
          </cell>
          <cell r="U3861" t="str">
            <v/>
          </cell>
          <cell r="W3861" t="str">
            <v/>
          </cell>
          <cell r="X3861" t="str">
            <v/>
          </cell>
          <cell r="AB3861">
            <v>0</v>
          </cell>
          <cell r="AC3861">
            <v>0</v>
          </cell>
          <cell r="AD3861">
            <v>0</v>
          </cell>
          <cell r="AJ3861">
            <v>0</v>
          </cell>
          <cell r="AK3861">
            <v>0</v>
          </cell>
        </row>
        <row r="3862">
          <cell r="B3862" t="str">
            <v/>
          </cell>
          <cell r="H3862" t="str">
            <v/>
          </cell>
          <cell r="J3862" t="str">
            <v/>
          </cell>
          <cell r="N3862" t="str">
            <v/>
          </cell>
          <cell r="O3862" t="str">
            <v/>
          </cell>
          <cell r="P3862" t="str">
            <v/>
          </cell>
          <cell r="Q3862" t="str">
            <v/>
          </cell>
          <cell r="T3862" t="str">
            <v/>
          </cell>
          <cell r="U3862" t="str">
            <v/>
          </cell>
          <cell r="W3862" t="str">
            <v/>
          </cell>
          <cell r="X3862" t="str">
            <v/>
          </cell>
          <cell r="AB3862">
            <v>0</v>
          </cell>
          <cell r="AC3862">
            <v>0</v>
          </cell>
          <cell r="AD3862">
            <v>0</v>
          </cell>
          <cell r="AJ3862">
            <v>0</v>
          </cell>
          <cell r="AK3862">
            <v>0</v>
          </cell>
        </row>
        <row r="3863">
          <cell r="B3863" t="str">
            <v/>
          </cell>
          <cell r="H3863" t="str">
            <v/>
          </cell>
          <cell r="J3863" t="str">
            <v/>
          </cell>
          <cell r="N3863" t="str">
            <v/>
          </cell>
          <cell r="O3863" t="str">
            <v/>
          </cell>
          <cell r="P3863" t="str">
            <v/>
          </cell>
          <cell r="Q3863" t="str">
            <v/>
          </cell>
          <cell r="T3863" t="str">
            <v/>
          </cell>
          <cell r="U3863" t="str">
            <v/>
          </cell>
          <cell r="W3863" t="str">
            <v/>
          </cell>
          <cell r="X3863" t="str">
            <v/>
          </cell>
          <cell r="AB3863">
            <v>0</v>
          </cell>
          <cell r="AC3863">
            <v>0</v>
          </cell>
          <cell r="AD3863">
            <v>0</v>
          </cell>
          <cell r="AJ3863">
            <v>0</v>
          </cell>
          <cell r="AK3863">
            <v>0</v>
          </cell>
        </row>
        <row r="3864">
          <cell r="B3864" t="str">
            <v/>
          </cell>
          <cell r="H3864" t="str">
            <v/>
          </cell>
          <cell r="J3864" t="str">
            <v/>
          </cell>
          <cell r="N3864" t="str">
            <v/>
          </cell>
          <cell r="O3864" t="str">
            <v/>
          </cell>
          <cell r="P3864" t="str">
            <v/>
          </cell>
          <cell r="Q3864" t="str">
            <v/>
          </cell>
          <cell r="T3864" t="str">
            <v/>
          </cell>
          <cell r="U3864" t="str">
            <v/>
          </cell>
          <cell r="W3864" t="str">
            <v/>
          </cell>
          <cell r="X3864" t="str">
            <v/>
          </cell>
          <cell r="AB3864">
            <v>0</v>
          </cell>
          <cell r="AC3864">
            <v>0</v>
          </cell>
          <cell r="AD3864">
            <v>0</v>
          </cell>
          <cell r="AJ3864">
            <v>0</v>
          </cell>
          <cell r="AK3864">
            <v>0</v>
          </cell>
        </row>
        <row r="3865">
          <cell r="B3865" t="str">
            <v/>
          </cell>
          <cell r="H3865" t="str">
            <v/>
          </cell>
          <cell r="J3865" t="str">
            <v/>
          </cell>
          <cell r="N3865" t="str">
            <v/>
          </cell>
          <cell r="O3865" t="str">
            <v/>
          </cell>
          <cell r="P3865" t="str">
            <v/>
          </cell>
          <cell r="Q3865" t="str">
            <v/>
          </cell>
          <cell r="T3865" t="str">
            <v/>
          </cell>
          <cell r="U3865" t="str">
            <v/>
          </cell>
          <cell r="W3865" t="str">
            <v/>
          </cell>
          <cell r="X3865" t="str">
            <v/>
          </cell>
          <cell r="AB3865">
            <v>0</v>
          </cell>
          <cell r="AC3865">
            <v>0</v>
          </cell>
          <cell r="AD3865">
            <v>0</v>
          </cell>
          <cell r="AJ3865">
            <v>0</v>
          </cell>
          <cell r="AK3865">
            <v>0</v>
          </cell>
        </row>
        <row r="3866">
          <cell r="B3866" t="str">
            <v/>
          </cell>
          <cell r="H3866" t="str">
            <v/>
          </cell>
          <cell r="J3866" t="str">
            <v/>
          </cell>
          <cell r="N3866" t="str">
            <v/>
          </cell>
          <cell r="O3866" t="str">
            <v/>
          </cell>
          <cell r="P3866" t="str">
            <v/>
          </cell>
          <cell r="Q3866" t="str">
            <v/>
          </cell>
          <cell r="T3866" t="str">
            <v/>
          </cell>
          <cell r="U3866" t="str">
            <v/>
          </cell>
          <cell r="W3866" t="str">
            <v/>
          </cell>
          <cell r="X3866" t="str">
            <v/>
          </cell>
          <cell r="AB3866">
            <v>0</v>
          </cell>
          <cell r="AC3866">
            <v>0</v>
          </cell>
          <cell r="AD3866">
            <v>0</v>
          </cell>
          <cell r="AJ3866">
            <v>0</v>
          </cell>
          <cell r="AK3866">
            <v>0</v>
          </cell>
        </row>
        <row r="3867">
          <cell r="B3867" t="str">
            <v/>
          </cell>
          <cell r="H3867" t="str">
            <v/>
          </cell>
          <cell r="J3867" t="str">
            <v/>
          </cell>
          <cell r="N3867" t="str">
            <v/>
          </cell>
          <cell r="O3867" t="str">
            <v/>
          </cell>
          <cell r="P3867" t="str">
            <v/>
          </cell>
          <cell r="Q3867" t="str">
            <v/>
          </cell>
          <cell r="T3867" t="str">
            <v/>
          </cell>
          <cell r="U3867" t="str">
            <v/>
          </cell>
          <cell r="W3867" t="str">
            <v/>
          </cell>
          <cell r="X3867" t="str">
            <v/>
          </cell>
          <cell r="AB3867">
            <v>0</v>
          </cell>
          <cell r="AC3867">
            <v>0</v>
          </cell>
          <cell r="AD3867">
            <v>0</v>
          </cell>
          <cell r="AJ3867">
            <v>0</v>
          </cell>
          <cell r="AK3867">
            <v>0</v>
          </cell>
        </row>
        <row r="3868">
          <cell r="B3868" t="str">
            <v/>
          </cell>
          <cell r="H3868" t="str">
            <v/>
          </cell>
          <cell r="J3868" t="str">
            <v/>
          </cell>
          <cell r="N3868" t="str">
            <v/>
          </cell>
          <cell r="O3868" t="str">
            <v/>
          </cell>
          <cell r="P3868" t="str">
            <v/>
          </cell>
          <cell r="Q3868" t="str">
            <v/>
          </cell>
          <cell r="T3868" t="str">
            <v/>
          </cell>
          <cell r="U3868" t="str">
            <v/>
          </cell>
          <cell r="W3868" t="str">
            <v/>
          </cell>
          <cell r="X3868" t="str">
            <v/>
          </cell>
          <cell r="AB3868">
            <v>0</v>
          </cell>
          <cell r="AC3868">
            <v>0</v>
          </cell>
          <cell r="AD3868">
            <v>0</v>
          </cell>
          <cell r="AJ3868">
            <v>0</v>
          </cell>
          <cell r="AK3868">
            <v>0</v>
          </cell>
        </row>
        <row r="3869">
          <cell r="B3869" t="str">
            <v/>
          </cell>
          <cell r="H3869" t="str">
            <v/>
          </cell>
          <cell r="J3869" t="str">
            <v/>
          </cell>
          <cell r="N3869" t="str">
            <v/>
          </cell>
          <cell r="O3869" t="str">
            <v/>
          </cell>
          <cell r="P3869" t="str">
            <v/>
          </cell>
          <cell r="Q3869" t="str">
            <v/>
          </cell>
          <cell r="T3869" t="str">
            <v/>
          </cell>
          <cell r="U3869" t="str">
            <v/>
          </cell>
          <cell r="W3869" t="str">
            <v/>
          </cell>
          <cell r="X3869" t="str">
            <v/>
          </cell>
          <cell r="AB3869">
            <v>0</v>
          </cell>
          <cell r="AC3869">
            <v>0</v>
          </cell>
          <cell r="AD3869">
            <v>0</v>
          </cell>
          <cell r="AJ3869">
            <v>0</v>
          </cell>
          <cell r="AK3869">
            <v>0</v>
          </cell>
        </row>
        <row r="3870">
          <cell r="B3870" t="str">
            <v/>
          </cell>
          <cell r="H3870" t="str">
            <v/>
          </cell>
          <cell r="J3870" t="str">
            <v/>
          </cell>
          <cell r="N3870" t="str">
            <v/>
          </cell>
          <cell r="O3870" t="str">
            <v/>
          </cell>
          <cell r="P3870" t="str">
            <v/>
          </cell>
          <cell r="Q3870" t="str">
            <v/>
          </cell>
          <cell r="T3870" t="str">
            <v/>
          </cell>
          <cell r="U3870" t="str">
            <v/>
          </cell>
          <cell r="W3870" t="str">
            <v/>
          </cell>
          <cell r="X3870" t="str">
            <v/>
          </cell>
          <cell r="AB3870">
            <v>0</v>
          </cell>
          <cell r="AC3870">
            <v>0</v>
          </cell>
          <cell r="AD3870">
            <v>0</v>
          </cell>
          <cell r="AJ3870">
            <v>0</v>
          </cell>
          <cell r="AK3870">
            <v>0</v>
          </cell>
        </row>
        <row r="3871">
          <cell r="B3871" t="str">
            <v/>
          </cell>
          <cell r="H3871" t="str">
            <v/>
          </cell>
          <cell r="J3871" t="str">
            <v/>
          </cell>
          <cell r="N3871" t="str">
            <v/>
          </cell>
          <cell r="O3871" t="str">
            <v/>
          </cell>
          <cell r="P3871" t="str">
            <v/>
          </cell>
          <cell r="Q3871" t="str">
            <v/>
          </cell>
          <cell r="T3871" t="str">
            <v/>
          </cell>
          <cell r="U3871" t="str">
            <v/>
          </cell>
          <cell r="W3871" t="str">
            <v/>
          </cell>
          <cell r="X3871" t="str">
            <v/>
          </cell>
          <cell r="AB3871">
            <v>0</v>
          </cell>
          <cell r="AC3871">
            <v>0</v>
          </cell>
          <cell r="AD3871">
            <v>0</v>
          </cell>
          <cell r="AJ3871">
            <v>0</v>
          </cell>
          <cell r="AK3871">
            <v>0</v>
          </cell>
        </row>
        <row r="3872">
          <cell r="B3872" t="str">
            <v/>
          </cell>
          <cell r="H3872" t="str">
            <v/>
          </cell>
          <cell r="J3872" t="str">
            <v/>
          </cell>
          <cell r="N3872" t="str">
            <v/>
          </cell>
          <cell r="O3872" t="str">
            <v/>
          </cell>
          <cell r="P3872" t="str">
            <v/>
          </cell>
          <cell r="Q3872" t="str">
            <v/>
          </cell>
          <cell r="T3872" t="str">
            <v/>
          </cell>
          <cell r="U3872" t="str">
            <v/>
          </cell>
          <cell r="W3872" t="str">
            <v/>
          </cell>
          <cell r="X3872" t="str">
            <v/>
          </cell>
          <cell r="AB3872">
            <v>0</v>
          </cell>
          <cell r="AC3872">
            <v>0</v>
          </cell>
          <cell r="AD3872">
            <v>0</v>
          </cell>
          <cell r="AJ3872">
            <v>0</v>
          </cell>
          <cell r="AK3872">
            <v>0</v>
          </cell>
        </row>
        <row r="3873">
          <cell r="B3873" t="str">
            <v/>
          </cell>
          <cell r="H3873" t="str">
            <v/>
          </cell>
          <cell r="J3873" t="str">
            <v/>
          </cell>
          <cell r="N3873" t="str">
            <v/>
          </cell>
          <cell r="O3873" t="str">
            <v/>
          </cell>
          <cell r="P3873" t="str">
            <v/>
          </cell>
          <cell r="Q3873" t="str">
            <v/>
          </cell>
          <cell r="T3873" t="str">
            <v/>
          </cell>
          <cell r="U3873" t="str">
            <v/>
          </cell>
          <cell r="W3873" t="str">
            <v/>
          </cell>
          <cell r="X3873" t="str">
            <v/>
          </cell>
          <cell r="AB3873">
            <v>0</v>
          </cell>
          <cell r="AC3873">
            <v>0</v>
          </cell>
          <cell r="AD3873">
            <v>0</v>
          </cell>
          <cell r="AJ3873">
            <v>0</v>
          </cell>
          <cell r="AK3873">
            <v>0</v>
          </cell>
        </row>
        <row r="3874">
          <cell r="B3874" t="str">
            <v/>
          </cell>
          <cell r="H3874" t="str">
            <v/>
          </cell>
          <cell r="J3874" t="str">
            <v/>
          </cell>
          <cell r="N3874" t="str">
            <v/>
          </cell>
          <cell r="O3874" t="str">
            <v/>
          </cell>
          <cell r="P3874" t="str">
            <v/>
          </cell>
          <cell r="Q3874" t="str">
            <v/>
          </cell>
          <cell r="T3874" t="str">
            <v/>
          </cell>
          <cell r="U3874" t="str">
            <v/>
          </cell>
          <cell r="W3874" t="str">
            <v/>
          </cell>
          <cell r="X3874" t="str">
            <v/>
          </cell>
          <cell r="AB3874">
            <v>0</v>
          </cell>
          <cell r="AC3874">
            <v>0</v>
          </cell>
          <cell r="AD3874">
            <v>0</v>
          </cell>
          <cell r="AJ3874">
            <v>0</v>
          </cell>
          <cell r="AK3874">
            <v>0</v>
          </cell>
        </row>
        <row r="3875">
          <cell r="B3875" t="str">
            <v/>
          </cell>
          <cell r="H3875" t="str">
            <v/>
          </cell>
          <cell r="J3875" t="str">
            <v/>
          </cell>
          <cell r="N3875" t="str">
            <v/>
          </cell>
          <cell r="O3875" t="str">
            <v/>
          </cell>
          <cell r="P3875" t="str">
            <v/>
          </cell>
          <cell r="Q3875" t="str">
            <v/>
          </cell>
          <cell r="T3875" t="str">
            <v/>
          </cell>
          <cell r="U3875" t="str">
            <v/>
          </cell>
          <cell r="W3875" t="str">
            <v/>
          </cell>
          <cell r="X3875" t="str">
            <v/>
          </cell>
          <cell r="AB3875">
            <v>0</v>
          </cell>
          <cell r="AC3875">
            <v>0</v>
          </cell>
          <cell r="AD3875">
            <v>0</v>
          </cell>
          <cell r="AJ3875">
            <v>0</v>
          </cell>
          <cell r="AK3875">
            <v>0</v>
          </cell>
        </row>
        <row r="3876">
          <cell r="B3876" t="str">
            <v/>
          </cell>
          <cell r="H3876" t="str">
            <v/>
          </cell>
          <cell r="J3876" t="str">
            <v/>
          </cell>
          <cell r="N3876" t="str">
            <v/>
          </cell>
          <cell r="O3876" t="str">
            <v/>
          </cell>
          <cell r="P3876" t="str">
            <v/>
          </cell>
          <cell r="Q3876" t="str">
            <v/>
          </cell>
          <cell r="T3876" t="str">
            <v/>
          </cell>
          <cell r="U3876" t="str">
            <v/>
          </cell>
          <cell r="W3876" t="str">
            <v/>
          </cell>
          <cell r="X3876" t="str">
            <v/>
          </cell>
          <cell r="AB3876">
            <v>0</v>
          </cell>
          <cell r="AC3876">
            <v>0</v>
          </cell>
          <cell r="AD3876">
            <v>0</v>
          </cell>
          <cell r="AJ3876">
            <v>0</v>
          </cell>
          <cell r="AK3876">
            <v>0</v>
          </cell>
        </row>
        <row r="3877">
          <cell r="B3877" t="str">
            <v/>
          </cell>
          <cell r="H3877" t="str">
            <v/>
          </cell>
          <cell r="J3877" t="str">
            <v/>
          </cell>
          <cell r="N3877" t="str">
            <v/>
          </cell>
          <cell r="O3877" t="str">
            <v/>
          </cell>
          <cell r="P3877" t="str">
            <v/>
          </cell>
          <cell r="Q3877" t="str">
            <v/>
          </cell>
          <cell r="T3877" t="str">
            <v/>
          </cell>
          <cell r="U3877" t="str">
            <v/>
          </cell>
          <cell r="W3877" t="str">
            <v/>
          </cell>
          <cell r="X3877" t="str">
            <v/>
          </cell>
          <cell r="AB3877">
            <v>0</v>
          </cell>
          <cell r="AC3877">
            <v>0</v>
          </cell>
          <cell r="AD3877">
            <v>0</v>
          </cell>
          <cell r="AJ3877">
            <v>0</v>
          </cell>
          <cell r="AK3877">
            <v>0</v>
          </cell>
        </row>
        <row r="3878">
          <cell r="B3878" t="str">
            <v/>
          </cell>
          <cell r="H3878" t="str">
            <v/>
          </cell>
          <cell r="J3878" t="str">
            <v/>
          </cell>
          <cell r="N3878" t="str">
            <v/>
          </cell>
          <cell r="O3878" t="str">
            <v/>
          </cell>
          <cell r="P3878" t="str">
            <v/>
          </cell>
          <cell r="Q3878" t="str">
            <v/>
          </cell>
          <cell r="T3878" t="str">
            <v/>
          </cell>
          <cell r="U3878" t="str">
            <v/>
          </cell>
          <cell r="W3878" t="str">
            <v/>
          </cell>
          <cell r="X3878" t="str">
            <v/>
          </cell>
          <cell r="AB3878">
            <v>0</v>
          </cell>
          <cell r="AC3878">
            <v>0</v>
          </cell>
          <cell r="AD3878">
            <v>0</v>
          </cell>
          <cell r="AJ3878">
            <v>0</v>
          </cell>
          <cell r="AK3878">
            <v>0</v>
          </cell>
        </row>
        <row r="3879">
          <cell r="B3879" t="str">
            <v/>
          </cell>
          <cell r="H3879" t="str">
            <v/>
          </cell>
          <cell r="J3879" t="str">
            <v/>
          </cell>
          <cell r="N3879" t="str">
            <v/>
          </cell>
          <cell r="O3879" t="str">
            <v/>
          </cell>
          <cell r="P3879" t="str">
            <v/>
          </cell>
          <cell r="Q3879" t="str">
            <v/>
          </cell>
          <cell r="T3879" t="str">
            <v/>
          </cell>
          <cell r="U3879" t="str">
            <v/>
          </cell>
          <cell r="W3879" t="str">
            <v/>
          </cell>
          <cell r="X3879" t="str">
            <v/>
          </cell>
          <cell r="AB3879">
            <v>0</v>
          </cell>
          <cell r="AC3879">
            <v>0</v>
          </cell>
          <cell r="AD3879">
            <v>0</v>
          </cell>
          <cell r="AJ3879">
            <v>0</v>
          </cell>
          <cell r="AK3879">
            <v>0</v>
          </cell>
        </row>
        <row r="3880">
          <cell r="B3880" t="str">
            <v/>
          </cell>
          <cell r="H3880" t="str">
            <v/>
          </cell>
          <cell r="J3880" t="str">
            <v/>
          </cell>
          <cell r="N3880" t="str">
            <v/>
          </cell>
          <cell r="O3880" t="str">
            <v/>
          </cell>
          <cell r="P3880" t="str">
            <v/>
          </cell>
          <cell r="Q3880" t="str">
            <v/>
          </cell>
          <cell r="T3880" t="str">
            <v/>
          </cell>
          <cell r="U3880" t="str">
            <v/>
          </cell>
          <cell r="W3880" t="str">
            <v/>
          </cell>
          <cell r="X3880" t="str">
            <v/>
          </cell>
          <cell r="AB3880">
            <v>0</v>
          </cell>
          <cell r="AC3880">
            <v>0</v>
          </cell>
          <cell r="AD3880">
            <v>0</v>
          </cell>
          <cell r="AJ3880">
            <v>0</v>
          </cell>
          <cell r="AK3880">
            <v>0</v>
          </cell>
        </row>
        <row r="3881">
          <cell r="B3881" t="str">
            <v/>
          </cell>
          <cell r="H3881" t="str">
            <v/>
          </cell>
          <cell r="J3881" t="str">
            <v/>
          </cell>
          <cell r="N3881" t="str">
            <v/>
          </cell>
          <cell r="O3881" t="str">
            <v/>
          </cell>
          <cell r="P3881" t="str">
            <v/>
          </cell>
          <cell r="Q3881" t="str">
            <v/>
          </cell>
          <cell r="T3881" t="str">
            <v/>
          </cell>
          <cell r="U3881" t="str">
            <v/>
          </cell>
          <cell r="W3881" t="str">
            <v/>
          </cell>
          <cell r="X3881" t="str">
            <v/>
          </cell>
          <cell r="AB3881">
            <v>0</v>
          </cell>
          <cell r="AC3881">
            <v>0</v>
          </cell>
          <cell r="AD3881">
            <v>0</v>
          </cell>
          <cell r="AJ3881">
            <v>0</v>
          </cell>
          <cell r="AK3881">
            <v>0</v>
          </cell>
        </row>
        <row r="3882">
          <cell r="B3882" t="str">
            <v/>
          </cell>
          <cell r="H3882" t="str">
            <v/>
          </cell>
          <cell r="J3882" t="str">
            <v/>
          </cell>
          <cell r="N3882" t="str">
            <v/>
          </cell>
          <cell r="O3882" t="str">
            <v/>
          </cell>
          <cell r="P3882" t="str">
            <v/>
          </cell>
          <cell r="Q3882" t="str">
            <v/>
          </cell>
          <cell r="T3882" t="str">
            <v/>
          </cell>
          <cell r="U3882" t="str">
            <v/>
          </cell>
          <cell r="W3882" t="str">
            <v/>
          </cell>
          <cell r="X3882" t="str">
            <v/>
          </cell>
          <cell r="AB3882">
            <v>0</v>
          </cell>
          <cell r="AC3882">
            <v>0</v>
          </cell>
          <cell r="AD3882">
            <v>0</v>
          </cell>
          <cell r="AJ3882">
            <v>0</v>
          </cell>
          <cell r="AK3882">
            <v>0</v>
          </cell>
        </row>
        <row r="3883">
          <cell r="B3883" t="str">
            <v/>
          </cell>
          <cell r="H3883" t="str">
            <v/>
          </cell>
          <cell r="J3883" t="str">
            <v/>
          </cell>
          <cell r="N3883" t="str">
            <v/>
          </cell>
          <cell r="O3883" t="str">
            <v/>
          </cell>
          <cell r="P3883" t="str">
            <v/>
          </cell>
          <cell r="Q3883" t="str">
            <v/>
          </cell>
          <cell r="T3883" t="str">
            <v/>
          </cell>
          <cell r="U3883" t="str">
            <v/>
          </cell>
          <cell r="W3883" t="str">
            <v/>
          </cell>
          <cell r="X3883" t="str">
            <v/>
          </cell>
          <cell r="AB3883">
            <v>0</v>
          </cell>
          <cell r="AC3883">
            <v>0</v>
          </cell>
          <cell r="AD3883">
            <v>0</v>
          </cell>
          <cell r="AJ3883">
            <v>0</v>
          </cell>
          <cell r="AK3883">
            <v>0</v>
          </cell>
        </row>
        <row r="3884">
          <cell r="B3884" t="str">
            <v/>
          </cell>
          <cell r="H3884" t="str">
            <v/>
          </cell>
          <cell r="J3884" t="str">
            <v/>
          </cell>
          <cell r="N3884" t="str">
            <v/>
          </cell>
          <cell r="O3884" t="str">
            <v/>
          </cell>
          <cell r="P3884" t="str">
            <v/>
          </cell>
          <cell r="Q3884" t="str">
            <v/>
          </cell>
          <cell r="T3884" t="str">
            <v/>
          </cell>
          <cell r="U3884" t="str">
            <v/>
          </cell>
          <cell r="W3884" t="str">
            <v/>
          </cell>
          <cell r="X3884" t="str">
            <v/>
          </cell>
          <cell r="AB3884">
            <v>0</v>
          </cell>
          <cell r="AC3884">
            <v>0</v>
          </cell>
          <cell r="AD3884">
            <v>0</v>
          </cell>
          <cell r="AJ3884">
            <v>0</v>
          </cell>
          <cell r="AK3884">
            <v>0</v>
          </cell>
        </row>
        <row r="3885">
          <cell r="B3885" t="str">
            <v/>
          </cell>
          <cell r="H3885" t="str">
            <v/>
          </cell>
          <cell r="J3885" t="str">
            <v/>
          </cell>
          <cell r="N3885" t="str">
            <v/>
          </cell>
          <cell r="O3885" t="str">
            <v/>
          </cell>
          <cell r="P3885" t="str">
            <v/>
          </cell>
          <cell r="Q3885" t="str">
            <v/>
          </cell>
          <cell r="T3885" t="str">
            <v/>
          </cell>
          <cell r="U3885" t="str">
            <v/>
          </cell>
          <cell r="W3885" t="str">
            <v/>
          </cell>
          <cell r="X3885" t="str">
            <v/>
          </cell>
          <cell r="AB3885">
            <v>0</v>
          </cell>
          <cell r="AC3885">
            <v>0</v>
          </cell>
          <cell r="AD3885">
            <v>0</v>
          </cell>
          <cell r="AJ3885">
            <v>0</v>
          </cell>
          <cell r="AK3885">
            <v>0</v>
          </cell>
        </row>
        <row r="3886">
          <cell r="B3886" t="str">
            <v/>
          </cell>
          <cell r="H3886" t="str">
            <v/>
          </cell>
          <cell r="J3886" t="str">
            <v/>
          </cell>
          <cell r="N3886" t="str">
            <v/>
          </cell>
          <cell r="O3886" t="str">
            <v/>
          </cell>
          <cell r="P3886" t="str">
            <v/>
          </cell>
          <cell r="Q3886" t="str">
            <v/>
          </cell>
          <cell r="T3886" t="str">
            <v/>
          </cell>
          <cell r="U3886" t="str">
            <v/>
          </cell>
          <cell r="W3886" t="str">
            <v/>
          </cell>
          <cell r="X3886" t="str">
            <v/>
          </cell>
          <cell r="AB3886">
            <v>0</v>
          </cell>
          <cell r="AC3886">
            <v>0</v>
          </cell>
          <cell r="AD3886">
            <v>0</v>
          </cell>
          <cell r="AJ3886">
            <v>0</v>
          </cell>
          <cell r="AK3886">
            <v>0</v>
          </cell>
        </row>
        <row r="3887">
          <cell r="B3887" t="str">
            <v/>
          </cell>
          <cell r="H3887" t="str">
            <v/>
          </cell>
          <cell r="J3887" t="str">
            <v/>
          </cell>
          <cell r="N3887" t="str">
            <v/>
          </cell>
          <cell r="O3887" t="str">
            <v/>
          </cell>
          <cell r="P3887" t="str">
            <v/>
          </cell>
          <cell r="Q3887" t="str">
            <v/>
          </cell>
          <cell r="T3887" t="str">
            <v/>
          </cell>
          <cell r="U3887" t="str">
            <v/>
          </cell>
          <cell r="W3887" t="str">
            <v/>
          </cell>
          <cell r="X3887" t="str">
            <v/>
          </cell>
          <cell r="AB3887">
            <v>0</v>
          </cell>
          <cell r="AC3887">
            <v>0</v>
          </cell>
          <cell r="AD3887">
            <v>0</v>
          </cell>
          <cell r="AJ3887">
            <v>0</v>
          </cell>
          <cell r="AK3887">
            <v>0</v>
          </cell>
        </row>
        <row r="3888">
          <cell r="B3888" t="str">
            <v/>
          </cell>
          <cell r="H3888" t="str">
            <v/>
          </cell>
          <cell r="J3888" t="str">
            <v/>
          </cell>
          <cell r="N3888" t="str">
            <v/>
          </cell>
          <cell r="O3888" t="str">
            <v/>
          </cell>
          <cell r="P3888" t="str">
            <v/>
          </cell>
          <cell r="Q3888" t="str">
            <v/>
          </cell>
          <cell r="T3888" t="str">
            <v/>
          </cell>
          <cell r="U3888" t="str">
            <v/>
          </cell>
          <cell r="W3888" t="str">
            <v/>
          </cell>
          <cell r="X3888" t="str">
            <v/>
          </cell>
          <cell r="AB3888">
            <v>0</v>
          </cell>
          <cell r="AC3888">
            <v>0</v>
          </cell>
          <cell r="AD3888">
            <v>0</v>
          </cell>
          <cell r="AJ3888">
            <v>0</v>
          </cell>
          <cell r="AK3888">
            <v>0</v>
          </cell>
        </row>
        <row r="3889">
          <cell r="B3889" t="str">
            <v/>
          </cell>
          <cell r="H3889" t="str">
            <v/>
          </cell>
          <cell r="J3889" t="str">
            <v/>
          </cell>
          <cell r="N3889" t="str">
            <v/>
          </cell>
          <cell r="O3889" t="str">
            <v/>
          </cell>
          <cell r="P3889" t="str">
            <v/>
          </cell>
          <cell r="Q3889" t="str">
            <v/>
          </cell>
          <cell r="T3889" t="str">
            <v/>
          </cell>
          <cell r="U3889" t="str">
            <v/>
          </cell>
          <cell r="W3889" t="str">
            <v/>
          </cell>
          <cell r="X3889" t="str">
            <v/>
          </cell>
          <cell r="AB3889">
            <v>0</v>
          </cell>
          <cell r="AC3889">
            <v>0</v>
          </cell>
          <cell r="AD3889">
            <v>0</v>
          </cell>
          <cell r="AJ3889">
            <v>0</v>
          </cell>
          <cell r="AK3889">
            <v>0</v>
          </cell>
        </row>
        <row r="3890">
          <cell r="B3890" t="str">
            <v/>
          </cell>
          <cell r="H3890" t="str">
            <v/>
          </cell>
          <cell r="J3890" t="str">
            <v/>
          </cell>
          <cell r="N3890" t="str">
            <v/>
          </cell>
          <cell r="O3890" t="str">
            <v/>
          </cell>
          <cell r="P3890" t="str">
            <v/>
          </cell>
          <cell r="Q3890" t="str">
            <v/>
          </cell>
          <cell r="T3890" t="str">
            <v/>
          </cell>
          <cell r="U3890" t="str">
            <v/>
          </cell>
          <cell r="W3890" t="str">
            <v/>
          </cell>
          <cell r="X3890" t="str">
            <v/>
          </cell>
          <cell r="AB3890">
            <v>0</v>
          </cell>
          <cell r="AC3890">
            <v>0</v>
          </cell>
          <cell r="AD3890">
            <v>0</v>
          </cell>
          <cell r="AJ3890">
            <v>0</v>
          </cell>
          <cell r="AK3890">
            <v>0</v>
          </cell>
        </row>
        <row r="3891">
          <cell r="B3891" t="str">
            <v/>
          </cell>
          <cell r="H3891" t="str">
            <v/>
          </cell>
          <cell r="J3891" t="str">
            <v/>
          </cell>
          <cell r="N3891" t="str">
            <v/>
          </cell>
          <cell r="O3891" t="str">
            <v/>
          </cell>
          <cell r="P3891" t="str">
            <v/>
          </cell>
          <cell r="Q3891" t="str">
            <v/>
          </cell>
          <cell r="T3891" t="str">
            <v/>
          </cell>
          <cell r="U3891" t="str">
            <v/>
          </cell>
          <cell r="W3891" t="str">
            <v/>
          </cell>
          <cell r="X3891" t="str">
            <v/>
          </cell>
          <cell r="AB3891">
            <v>0</v>
          </cell>
          <cell r="AC3891">
            <v>0</v>
          </cell>
          <cell r="AD3891">
            <v>0</v>
          </cell>
          <cell r="AJ3891">
            <v>0</v>
          </cell>
          <cell r="AK3891">
            <v>0</v>
          </cell>
        </row>
        <row r="3892">
          <cell r="B3892" t="str">
            <v/>
          </cell>
          <cell r="H3892" t="str">
            <v/>
          </cell>
          <cell r="J3892" t="str">
            <v/>
          </cell>
          <cell r="N3892" t="str">
            <v/>
          </cell>
          <cell r="O3892" t="str">
            <v/>
          </cell>
          <cell r="P3892" t="str">
            <v/>
          </cell>
          <cell r="Q3892" t="str">
            <v/>
          </cell>
          <cell r="T3892" t="str">
            <v/>
          </cell>
          <cell r="U3892" t="str">
            <v/>
          </cell>
          <cell r="W3892" t="str">
            <v/>
          </cell>
          <cell r="X3892" t="str">
            <v/>
          </cell>
          <cell r="AB3892">
            <v>0</v>
          </cell>
          <cell r="AC3892">
            <v>0</v>
          </cell>
          <cell r="AD3892">
            <v>0</v>
          </cell>
          <cell r="AJ3892">
            <v>0</v>
          </cell>
          <cell r="AK3892">
            <v>0</v>
          </cell>
        </row>
        <row r="3893">
          <cell r="B3893" t="str">
            <v/>
          </cell>
          <cell r="H3893" t="str">
            <v/>
          </cell>
          <cell r="J3893" t="str">
            <v/>
          </cell>
          <cell r="N3893" t="str">
            <v/>
          </cell>
          <cell r="O3893" t="str">
            <v/>
          </cell>
          <cell r="P3893" t="str">
            <v/>
          </cell>
          <cell r="Q3893" t="str">
            <v/>
          </cell>
          <cell r="T3893" t="str">
            <v/>
          </cell>
          <cell r="U3893" t="str">
            <v/>
          </cell>
          <cell r="W3893" t="str">
            <v/>
          </cell>
          <cell r="X3893" t="str">
            <v/>
          </cell>
          <cell r="AB3893">
            <v>0</v>
          </cell>
          <cell r="AC3893">
            <v>0</v>
          </cell>
          <cell r="AD3893">
            <v>0</v>
          </cell>
          <cell r="AJ3893">
            <v>0</v>
          </cell>
          <cell r="AK3893">
            <v>0</v>
          </cell>
        </row>
        <row r="3894">
          <cell r="B3894" t="str">
            <v/>
          </cell>
          <cell r="H3894" t="str">
            <v/>
          </cell>
          <cell r="J3894" t="str">
            <v/>
          </cell>
          <cell r="N3894" t="str">
            <v/>
          </cell>
          <cell r="O3894" t="str">
            <v/>
          </cell>
          <cell r="P3894" t="str">
            <v/>
          </cell>
          <cell r="Q3894" t="str">
            <v/>
          </cell>
          <cell r="T3894" t="str">
            <v/>
          </cell>
          <cell r="U3894" t="str">
            <v/>
          </cell>
          <cell r="W3894" t="str">
            <v/>
          </cell>
          <cell r="X3894" t="str">
            <v/>
          </cell>
          <cell r="AB3894">
            <v>0</v>
          </cell>
          <cell r="AC3894">
            <v>0</v>
          </cell>
          <cell r="AD3894">
            <v>0</v>
          </cell>
          <cell r="AJ3894">
            <v>0</v>
          </cell>
          <cell r="AK3894">
            <v>0</v>
          </cell>
        </row>
        <row r="3895">
          <cell r="B3895" t="str">
            <v/>
          </cell>
          <cell r="H3895" t="str">
            <v/>
          </cell>
          <cell r="J3895" t="str">
            <v/>
          </cell>
          <cell r="N3895" t="str">
            <v/>
          </cell>
          <cell r="O3895" t="str">
            <v/>
          </cell>
          <cell r="P3895" t="str">
            <v/>
          </cell>
          <cell r="Q3895" t="str">
            <v/>
          </cell>
          <cell r="T3895" t="str">
            <v/>
          </cell>
          <cell r="U3895" t="str">
            <v/>
          </cell>
          <cell r="W3895" t="str">
            <v/>
          </cell>
          <cell r="X3895" t="str">
            <v/>
          </cell>
          <cell r="AB3895">
            <v>0</v>
          </cell>
          <cell r="AC3895">
            <v>0</v>
          </cell>
          <cell r="AD3895">
            <v>0</v>
          </cell>
          <cell r="AJ3895">
            <v>0</v>
          </cell>
          <cell r="AK3895">
            <v>0</v>
          </cell>
        </row>
        <row r="3896">
          <cell r="B3896" t="str">
            <v/>
          </cell>
          <cell r="H3896" t="str">
            <v/>
          </cell>
          <cell r="J3896" t="str">
            <v/>
          </cell>
          <cell r="N3896" t="str">
            <v/>
          </cell>
          <cell r="O3896" t="str">
            <v/>
          </cell>
          <cell r="P3896" t="str">
            <v/>
          </cell>
          <cell r="Q3896" t="str">
            <v/>
          </cell>
          <cell r="T3896" t="str">
            <v/>
          </cell>
          <cell r="U3896" t="str">
            <v/>
          </cell>
          <cell r="W3896" t="str">
            <v/>
          </cell>
          <cell r="X3896" t="str">
            <v/>
          </cell>
          <cell r="AB3896">
            <v>0</v>
          </cell>
          <cell r="AC3896">
            <v>0</v>
          </cell>
          <cell r="AD3896">
            <v>0</v>
          </cell>
          <cell r="AJ3896">
            <v>0</v>
          </cell>
          <cell r="AK3896">
            <v>0</v>
          </cell>
        </row>
        <row r="3897">
          <cell r="B3897" t="str">
            <v/>
          </cell>
          <cell r="H3897" t="str">
            <v/>
          </cell>
          <cell r="J3897" t="str">
            <v/>
          </cell>
          <cell r="N3897" t="str">
            <v/>
          </cell>
          <cell r="O3897" t="str">
            <v/>
          </cell>
          <cell r="P3897" t="str">
            <v/>
          </cell>
          <cell r="Q3897" t="str">
            <v/>
          </cell>
          <cell r="T3897" t="str">
            <v/>
          </cell>
          <cell r="U3897" t="str">
            <v/>
          </cell>
          <cell r="W3897" t="str">
            <v/>
          </cell>
          <cell r="X3897" t="str">
            <v/>
          </cell>
          <cell r="AB3897">
            <v>0</v>
          </cell>
          <cell r="AC3897">
            <v>0</v>
          </cell>
          <cell r="AD3897">
            <v>0</v>
          </cell>
          <cell r="AJ3897">
            <v>0</v>
          </cell>
          <cell r="AK3897">
            <v>0</v>
          </cell>
        </row>
        <row r="3898">
          <cell r="B3898" t="str">
            <v/>
          </cell>
          <cell r="H3898" t="str">
            <v/>
          </cell>
          <cell r="J3898" t="str">
            <v/>
          </cell>
          <cell r="N3898" t="str">
            <v/>
          </cell>
          <cell r="O3898" t="str">
            <v/>
          </cell>
          <cell r="P3898" t="str">
            <v/>
          </cell>
          <cell r="Q3898" t="str">
            <v/>
          </cell>
          <cell r="T3898" t="str">
            <v/>
          </cell>
          <cell r="U3898" t="str">
            <v/>
          </cell>
          <cell r="W3898" t="str">
            <v/>
          </cell>
          <cell r="X3898" t="str">
            <v/>
          </cell>
          <cell r="AB3898">
            <v>0</v>
          </cell>
          <cell r="AC3898">
            <v>0</v>
          </cell>
          <cell r="AD3898">
            <v>0</v>
          </cell>
          <cell r="AJ3898">
            <v>0</v>
          </cell>
          <cell r="AK3898">
            <v>0</v>
          </cell>
        </row>
        <row r="3899">
          <cell r="B3899" t="str">
            <v/>
          </cell>
          <cell r="H3899" t="str">
            <v/>
          </cell>
          <cell r="J3899" t="str">
            <v/>
          </cell>
          <cell r="N3899" t="str">
            <v/>
          </cell>
          <cell r="O3899" t="str">
            <v/>
          </cell>
          <cell r="P3899" t="str">
            <v/>
          </cell>
          <cell r="Q3899" t="str">
            <v/>
          </cell>
          <cell r="T3899" t="str">
            <v/>
          </cell>
          <cell r="U3899" t="str">
            <v/>
          </cell>
          <cell r="W3899" t="str">
            <v/>
          </cell>
          <cell r="X3899" t="str">
            <v/>
          </cell>
          <cell r="AB3899">
            <v>0</v>
          </cell>
          <cell r="AC3899">
            <v>0</v>
          </cell>
          <cell r="AD3899">
            <v>0</v>
          </cell>
          <cell r="AJ3899">
            <v>0</v>
          </cell>
          <cell r="AK3899">
            <v>0</v>
          </cell>
        </row>
        <row r="3900">
          <cell r="B3900" t="str">
            <v/>
          </cell>
          <cell r="H3900" t="str">
            <v/>
          </cell>
          <cell r="J3900" t="str">
            <v/>
          </cell>
          <cell r="N3900" t="str">
            <v/>
          </cell>
          <cell r="O3900" t="str">
            <v/>
          </cell>
          <cell r="P3900" t="str">
            <v/>
          </cell>
          <cell r="Q3900" t="str">
            <v/>
          </cell>
          <cell r="T3900" t="str">
            <v/>
          </cell>
          <cell r="U3900" t="str">
            <v/>
          </cell>
          <cell r="W3900" t="str">
            <v/>
          </cell>
          <cell r="X3900" t="str">
            <v/>
          </cell>
          <cell r="AB3900">
            <v>0</v>
          </cell>
          <cell r="AC3900">
            <v>0</v>
          </cell>
          <cell r="AD3900">
            <v>0</v>
          </cell>
          <cell r="AJ3900">
            <v>0</v>
          </cell>
          <cell r="AK3900">
            <v>0</v>
          </cell>
        </row>
        <row r="3901">
          <cell r="B3901" t="str">
            <v/>
          </cell>
          <cell r="H3901" t="str">
            <v/>
          </cell>
          <cell r="J3901" t="str">
            <v/>
          </cell>
          <cell r="N3901" t="str">
            <v/>
          </cell>
          <cell r="O3901" t="str">
            <v/>
          </cell>
          <cell r="P3901" t="str">
            <v/>
          </cell>
          <cell r="Q3901" t="str">
            <v/>
          </cell>
          <cell r="T3901" t="str">
            <v/>
          </cell>
          <cell r="U3901" t="str">
            <v/>
          </cell>
          <cell r="W3901" t="str">
            <v/>
          </cell>
          <cell r="X3901" t="str">
            <v/>
          </cell>
          <cell r="AB3901">
            <v>0</v>
          </cell>
          <cell r="AC3901">
            <v>0</v>
          </cell>
          <cell r="AD3901">
            <v>0</v>
          </cell>
          <cell r="AJ3901">
            <v>0</v>
          </cell>
          <cell r="AK3901">
            <v>0</v>
          </cell>
        </row>
        <row r="3902">
          <cell r="B3902" t="str">
            <v/>
          </cell>
          <cell r="H3902" t="str">
            <v/>
          </cell>
          <cell r="J3902" t="str">
            <v/>
          </cell>
          <cell r="N3902" t="str">
            <v/>
          </cell>
          <cell r="O3902" t="str">
            <v/>
          </cell>
          <cell r="P3902" t="str">
            <v/>
          </cell>
          <cell r="Q3902" t="str">
            <v/>
          </cell>
          <cell r="T3902" t="str">
            <v/>
          </cell>
          <cell r="U3902" t="str">
            <v/>
          </cell>
          <cell r="W3902" t="str">
            <v/>
          </cell>
          <cell r="X3902" t="str">
            <v/>
          </cell>
          <cell r="AB3902">
            <v>0</v>
          </cell>
          <cell r="AC3902">
            <v>0</v>
          </cell>
          <cell r="AD3902">
            <v>0</v>
          </cell>
          <cell r="AJ3902">
            <v>0</v>
          </cell>
          <cell r="AK3902">
            <v>0</v>
          </cell>
        </row>
        <row r="3903">
          <cell r="B3903" t="str">
            <v/>
          </cell>
          <cell r="H3903" t="str">
            <v/>
          </cell>
          <cell r="J3903" t="str">
            <v/>
          </cell>
          <cell r="N3903" t="str">
            <v/>
          </cell>
          <cell r="O3903" t="str">
            <v/>
          </cell>
          <cell r="P3903" t="str">
            <v/>
          </cell>
          <cell r="Q3903" t="str">
            <v/>
          </cell>
          <cell r="T3903" t="str">
            <v/>
          </cell>
          <cell r="U3903" t="str">
            <v/>
          </cell>
          <cell r="W3903" t="str">
            <v/>
          </cell>
          <cell r="X3903" t="str">
            <v/>
          </cell>
          <cell r="AB3903">
            <v>0</v>
          </cell>
          <cell r="AC3903">
            <v>0</v>
          </cell>
          <cell r="AD3903">
            <v>0</v>
          </cell>
          <cell r="AJ3903">
            <v>0</v>
          </cell>
          <cell r="AK3903">
            <v>0</v>
          </cell>
        </row>
        <row r="3904">
          <cell r="B3904" t="str">
            <v/>
          </cell>
          <cell r="H3904" t="str">
            <v/>
          </cell>
          <cell r="J3904" t="str">
            <v/>
          </cell>
          <cell r="N3904" t="str">
            <v/>
          </cell>
          <cell r="O3904" t="str">
            <v/>
          </cell>
          <cell r="P3904" t="str">
            <v/>
          </cell>
          <cell r="Q3904" t="str">
            <v/>
          </cell>
          <cell r="T3904" t="str">
            <v/>
          </cell>
          <cell r="U3904" t="str">
            <v/>
          </cell>
          <cell r="W3904" t="str">
            <v/>
          </cell>
          <cell r="X3904" t="str">
            <v/>
          </cell>
          <cell r="AB3904">
            <v>0</v>
          </cell>
          <cell r="AC3904">
            <v>0</v>
          </cell>
          <cell r="AD3904">
            <v>0</v>
          </cell>
          <cell r="AJ3904">
            <v>0</v>
          </cell>
          <cell r="AK3904">
            <v>0</v>
          </cell>
        </row>
        <row r="3905">
          <cell r="B3905" t="str">
            <v/>
          </cell>
          <cell r="H3905" t="str">
            <v/>
          </cell>
          <cell r="J3905" t="str">
            <v/>
          </cell>
          <cell r="N3905" t="str">
            <v/>
          </cell>
          <cell r="O3905" t="str">
            <v/>
          </cell>
          <cell r="P3905" t="str">
            <v/>
          </cell>
          <cell r="Q3905" t="str">
            <v/>
          </cell>
          <cell r="T3905" t="str">
            <v/>
          </cell>
          <cell r="U3905" t="str">
            <v/>
          </cell>
          <cell r="W3905" t="str">
            <v/>
          </cell>
          <cell r="X3905" t="str">
            <v/>
          </cell>
          <cell r="AB3905">
            <v>0</v>
          </cell>
          <cell r="AC3905">
            <v>0</v>
          </cell>
          <cell r="AD3905">
            <v>0</v>
          </cell>
          <cell r="AJ3905">
            <v>0</v>
          </cell>
          <cell r="AK3905">
            <v>0</v>
          </cell>
        </row>
        <row r="3906">
          <cell r="B3906" t="str">
            <v/>
          </cell>
          <cell r="H3906" t="str">
            <v/>
          </cell>
          <cell r="J3906" t="str">
            <v/>
          </cell>
          <cell r="N3906" t="str">
            <v/>
          </cell>
          <cell r="O3906" t="str">
            <v/>
          </cell>
          <cell r="P3906" t="str">
            <v/>
          </cell>
          <cell r="Q3906" t="str">
            <v/>
          </cell>
          <cell r="T3906" t="str">
            <v/>
          </cell>
          <cell r="U3906" t="str">
            <v/>
          </cell>
          <cell r="W3906" t="str">
            <v/>
          </cell>
          <cell r="X3906" t="str">
            <v/>
          </cell>
          <cell r="AB3906">
            <v>0</v>
          </cell>
          <cell r="AC3906">
            <v>0</v>
          </cell>
          <cell r="AD3906">
            <v>0</v>
          </cell>
          <cell r="AJ3906">
            <v>0</v>
          </cell>
          <cell r="AK3906">
            <v>0</v>
          </cell>
        </row>
        <row r="3907">
          <cell r="B3907" t="str">
            <v/>
          </cell>
          <cell r="H3907" t="str">
            <v/>
          </cell>
          <cell r="J3907" t="str">
            <v/>
          </cell>
          <cell r="N3907" t="str">
            <v/>
          </cell>
          <cell r="O3907" t="str">
            <v/>
          </cell>
          <cell r="P3907" t="str">
            <v/>
          </cell>
          <cell r="Q3907" t="str">
            <v/>
          </cell>
          <cell r="T3907" t="str">
            <v/>
          </cell>
          <cell r="U3907" t="str">
            <v/>
          </cell>
          <cell r="W3907" t="str">
            <v/>
          </cell>
          <cell r="X3907" t="str">
            <v/>
          </cell>
          <cell r="AB3907">
            <v>0</v>
          </cell>
          <cell r="AC3907">
            <v>0</v>
          </cell>
          <cell r="AD3907">
            <v>0</v>
          </cell>
          <cell r="AJ3907">
            <v>0</v>
          </cell>
          <cell r="AK3907">
            <v>0</v>
          </cell>
        </row>
        <row r="3908">
          <cell r="B3908" t="str">
            <v/>
          </cell>
          <cell r="H3908" t="str">
            <v/>
          </cell>
          <cell r="J3908" t="str">
            <v/>
          </cell>
          <cell r="N3908" t="str">
            <v/>
          </cell>
          <cell r="O3908" t="str">
            <v/>
          </cell>
          <cell r="P3908" t="str">
            <v/>
          </cell>
          <cell r="Q3908" t="str">
            <v/>
          </cell>
          <cell r="T3908" t="str">
            <v/>
          </cell>
          <cell r="U3908" t="str">
            <v/>
          </cell>
          <cell r="W3908" t="str">
            <v/>
          </cell>
          <cell r="X3908" t="str">
            <v/>
          </cell>
          <cell r="AB3908">
            <v>0</v>
          </cell>
          <cell r="AC3908">
            <v>0</v>
          </cell>
          <cell r="AD3908">
            <v>0</v>
          </cell>
          <cell r="AJ3908">
            <v>0</v>
          </cell>
          <cell r="AK3908">
            <v>0</v>
          </cell>
        </row>
        <row r="3909">
          <cell r="B3909" t="str">
            <v/>
          </cell>
          <cell r="H3909" t="str">
            <v/>
          </cell>
          <cell r="J3909" t="str">
            <v/>
          </cell>
          <cell r="N3909" t="str">
            <v/>
          </cell>
          <cell r="O3909" t="str">
            <v/>
          </cell>
          <cell r="P3909" t="str">
            <v/>
          </cell>
          <cell r="Q3909" t="str">
            <v/>
          </cell>
          <cell r="T3909" t="str">
            <v/>
          </cell>
          <cell r="U3909" t="str">
            <v/>
          </cell>
          <cell r="W3909" t="str">
            <v/>
          </cell>
          <cell r="X3909" t="str">
            <v/>
          </cell>
          <cell r="AB3909">
            <v>0</v>
          </cell>
          <cell r="AC3909">
            <v>0</v>
          </cell>
          <cell r="AD3909">
            <v>0</v>
          </cell>
          <cell r="AJ3909">
            <v>0</v>
          </cell>
          <cell r="AK3909">
            <v>0</v>
          </cell>
        </row>
        <row r="3910">
          <cell r="B3910" t="str">
            <v/>
          </cell>
          <cell r="H3910" t="str">
            <v/>
          </cell>
          <cell r="J3910" t="str">
            <v/>
          </cell>
          <cell r="N3910" t="str">
            <v/>
          </cell>
          <cell r="O3910" t="str">
            <v/>
          </cell>
          <cell r="P3910" t="str">
            <v/>
          </cell>
          <cell r="Q3910" t="str">
            <v/>
          </cell>
          <cell r="T3910" t="str">
            <v/>
          </cell>
          <cell r="U3910" t="str">
            <v/>
          </cell>
          <cell r="W3910" t="str">
            <v/>
          </cell>
          <cell r="X3910" t="str">
            <v/>
          </cell>
          <cell r="AB3910">
            <v>0</v>
          </cell>
          <cell r="AC3910">
            <v>0</v>
          </cell>
          <cell r="AD3910">
            <v>0</v>
          </cell>
          <cell r="AJ3910">
            <v>0</v>
          </cell>
          <cell r="AK3910">
            <v>0</v>
          </cell>
        </row>
        <row r="3911">
          <cell r="B3911" t="str">
            <v/>
          </cell>
          <cell r="H3911" t="str">
            <v/>
          </cell>
          <cell r="J3911" t="str">
            <v/>
          </cell>
          <cell r="N3911" t="str">
            <v/>
          </cell>
          <cell r="O3911" t="str">
            <v/>
          </cell>
          <cell r="P3911" t="str">
            <v/>
          </cell>
          <cell r="Q3911" t="str">
            <v/>
          </cell>
          <cell r="T3911" t="str">
            <v/>
          </cell>
          <cell r="U3911" t="str">
            <v/>
          </cell>
          <cell r="W3911" t="str">
            <v/>
          </cell>
          <cell r="X3911" t="str">
            <v/>
          </cell>
          <cell r="AB3911">
            <v>0</v>
          </cell>
          <cell r="AC3911">
            <v>0</v>
          </cell>
          <cell r="AD3911">
            <v>0</v>
          </cell>
          <cell r="AJ3911">
            <v>0</v>
          </cell>
          <cell r="AK3911">
            <v>0</v>
          </cell>
        </row>
        <row r="3912">
          <cell r="B3912" t="str">
            <v/>
          </cell>
          <cell r="H3912" t="str">
            <v/>
          </cell>
          <cell r="J3912" t="str">
            <v/>
          </cell>
          <cell r="N3912" t="str">
            <v/>
          </cell>
          <cell r="O3912" t="str">
            <v/>
          </cell>
          <cell r="P3912" t="str">
            <v/>
          </cell>
          <cell r="Q3912" t="str">
            <v/>
          </cell>
          <cell r="T3912" t="str">
            <v/>
          </cell>
          <cell r="U3912" t="str">
            <v/>
          </cell>
          <cell r="W3912" t="str">
            <v/>
          </cell>
          <cell r="X3912" t="str">
            <v/>
          </cell>
          <cell r="AB3912">
            <v>0</v>
          </cell>
          <cell r="AC3912">
            <v>0</v>
          </cell>
          <cell r="AD3912">
            <v>0</v>
          </cell>
          <cell r="AJ3912">
            <v>0</v>
          </cell>
          <cell r="AK3912">
            <v>0</v>
          </cell>
        </row>
        <row r="3913">
          <cell r="B3913" t="str">
            <v/>
          </cell>
          <cell r="H3913" t="str">
            <v/>
          </cell>
          <cell r="J3913" t="str">
            <v/>
          </cell>
          <cell r="N3913" t="str">
            <v/>
          </cell>
          <cell r="O3913" t="str">
            <v/>
          </cell>
          <cell r="P3913" t="str">
            <v/>
          </cell>
          <cell r="Q3913" t="str">
            <v/>
          </cell>
          <cell r="T3913" t="str">
            <v/>
          </cell>
          <cell r="U3913" t="str">
            <v/>
          </cell>
          <cell r="W3913" t="str">
            <v/>
          </cell>
          <cell r="X3913" t="str">
            <v/>
          </cell>
          <cell r="AB3913">
            <v>0</v>
          </cell>
          <cell r="AC3913">
            <v>0</v>
          </cell>
          <cell r="AD3913">
            <v>0</v>
          </cell>
          <cell r="AJ3913">
            <v>0</v>
          </cell>
          <cell r="AK3913">
            <v>0</v>
          </cell>
        </row>
        <row r="3914">
          <cell r="B3914" t="str">
            <v/>
          </cell>
          <cell r="H3914" t="str">
            <v/>
          </cell>
          <cell r="J3914" t="str">
            <v/>
          </cell>
          <cell r="N3914" t="str">
            <v/>
          </cell>
          <cell r="O3914" t="str">
            <v/>
          </cell>
          <cell r="P3914" t="str">
            <v/>
          </cell>
          <cell r="Q3914" t="str">
            <v/>
          </cell>
          <cell r="T3914" t="str">
            <v/>
          </cell>
          <cell r="U3914" t="str">
            <v/>
          </cell>
          <cell r="W3914" t="str">
            <v/>
          </cell>
          <cell r="X3914" t="str">
            <v/>
          </cell>
          <cell r="AB3914">
            <v>0</v>
          </cell>
          <cell r="AC3914">
            <v>0</v>
          </cell>
          <cell r="AD3914">
            <v>0</v>
          </cell>
          <cell r="AJ3914">
            <v>0</v>
          </cell>
          <cell r="AK3914">
            <v>0</v>
          </cell>
        </row>
        <row r="3915">
          <cell r="B3915" t="str">
            <v/>
          </cell>
          <cell r="H3915" t="str">
            <v/>
          </cell>
          <cell r="J3915" t="str">
            <v/>
          </cell>
          <cell r="N3915" t="str">
            <v/>
          </cell>
          <cell r="O3915" t="str">
            <v/>
          </cell>
          <cell r="P3915" t="str">
            <v/>
          </cell>
          <cell r="Q3915" t="str">
            <v/>
          </cell>
          <cell r="T3915" t="str">
            <v/>
          </cell>
          <cell r="U3915" t="str">
            <v/>
          </cell>
          <cell r="W3915" t="str">
            <v/>
          </cell>
          <cell r="X3915" t="str">
            <v/>
          </cell>
          <cell r="AB3915">
            <v>0</v>
          </cell>
          <cell r="AC3915">
            <v>0</v>
          </cell>
          <cell r="AD3915">
            <v>0</v>
          </cell>
          <cell r="AJ3915">
            <v>0</v>
          </cell>
          <cell r="AK3915">
            <v>0</v>
          </cell>
        </row>
        <row r="3916">
          <cell r="B3916" t="str">
            <v/>
          </cell>
          <cell r="H3916" t="str">
            <v/>
          </cell>
          <cell r="J3916" t="str">
            <v/>
          </cell>
          <cell r="N3916" t="str">
            <v/>
          </cell>
          <cell r="O3916" t="str">
            <v/>
          </cell>
          <cell r="P3916" t="str">
            <v/>
          </cell>
          <cell r="Q3916" t="str">
            <v/>
          </cell>
          <cell r="T3916" t="str">
            <v/>
          </cell>
          <cell r="U3916" t="str">
            <v/>
          </cell>
          <cell r="W3916" t="str">
            <v/>
          </cell>
          <cell r="X3916" t="str">
            <v/>
          </cell>
          <cell r="AB3916">
            <v>0</v>
          </cell>
          <cell r="AC3916">
            <v>0</v>
          </cell>
          <cell r="AD3916">
            <v>0</v>
          </cell>
          <cell r="AJ3916">
            <v>0</v>
          </cell>
          <cell r="AK3916">
            <v>0</v>
          </cell>
        </row>
        <row r="3917">
          <cell r="B3917" t="str">
            <v/>
          </cell>
          <cell r="H3917" t="str">
            <v/>
          </cell>
          <cell r="J3917" t="str">
            <v/>
          </cell>
          <cell r="N3917" t="str">
            <v/>
          </cell>
          <cell r="O3917" t="str">
            <v/>
          </cell>
          <cell r="P3917" t="str">
            <v/>
          </cell>
          <cell r="Q3917" t="str">
            <v/>
          </cell>
          <cell r="T3917" t="str">
            <v/>
          </cell>
          <cell r="U3917" t="str">
            <v/>
          </cell>
          <cell r="W3917" t="str">
            <v/>
          </cell>
          <cell r="X3917" t="str">
            <v/>
          </cell>
          <cell r="AB3917">
            <v>0</v>
          </cell>
          <cell r="AC3917">
            <v>0</v>
          </cell>
          <cell r="AD3917">
            <v>0</v>
          </cell>
          <cell r="AJ3917">
            <v>0</v>
          </cell>
          <cell r="AK3917">
            <v>0</v>
          </cell>
        </row>
        <row r="3918">
          <cell r="B3918" t="str">
            <v/>
          </cell>
          <cell r="H3918" t="str">
            <v/>
          </cell>
          <cell r="J3918" t="str">
            <v/>
          </cell>
          <cell r="N3918" t="str">
            <v/>
          </cell>
          <cell r="O3918" t="str">
            <v/>
          </cell>
          <cell r="P3918" t="str">
            <v/>
          </cell>
          <cell r="Q3918" t="str">
            <v/>
          </cell>
          <cell r="T3918" t="str">
            <v/>
          </cell>
          <cell r="U3918" t="str">
            <v/>
          </cell>
          <cell r="W3918" t="str">
            <v/>
          </cell>
          <cell r="X3918" t="str">
            <v/>
          </cell>
          <cell r="AB3918">
            <v>0</v>
          </cell>
          <cell r="AC3918">
            <v>0</v>
          </cell>
          <cell r="AD3918">
            <v>0</v>
          </cell>
          <cell r="AJ3918">
            <v>0</v>
          </cell>
          <cell r="AK3918">
            <v>0</v>
          </cell>
        </row>
        <row r="3919">
          <cell r="B3919" t="str">
            <v/>
          </cell>
          <cell r="H3919" t="str">
            <v/>
          </cell>
          <cell r="J3919" t="str">
            <v/>
          </cell>
          <cell r="N3919" t="str">
            <v/>
          </cell>
          <cell r="O3919" t="str">
            <v/>
          </cell>
          <cell r="P3919" t="str">
            <v/>
          </cell>
          <cell r="Q3919" t="str">
            <v/>
          </cell>
          <cell r="T3919" t="str">
            <v/>
          </cell>
          <cell r="U3919" t="str">
            <v/>
          </cell>
          <cell r="W3919" t="str">
            <v/>
          </cell>
          <cell r="X3919" t="str">
            <v/>
          </cell>
          <cell r="AB3919">
            <v>0</v>
          </cell>
          <cell r="AC3919">
            <v>0</v>
          </cell>
          <cell r="AD3919">
            <v>0</v>
          </cell>
          <cell r="AJ3919">
            <v>0</v>
          </cell>
          <cell r="AK3919">
            <v>0</v>
          </cell>
        </row>
        <row r="3920">
          <cell r="B3920" t="str">
            <v/>
          </cell>
          <cell r="H3920" t="str">
            <v/>
          </cell>
          <cell r="J3920" t="str">
            <v/>
          </cell>
          <cell r="N3920" t="str">
            <v/>
          </cell>
          <cell r="O3920" t="str">
            <v/>
          </cell>
          <cell r="P3920" t="str">
            <v/>
          </cell>
          <cell r="Q3920" t="str">
            <v/>
          </cell>
          <cell r="T3920" t="str">
            <v/>
          </cell>
          <cell r="U3920" t="str">
            <v/>
          </cell>
          <cell r="W3920" t="str">
            <v/>
          </cell>
          <cell r="X3920" t="str">
            <v/>
          </cell>
          <cell r="AB3920">
            <v>0</v>
          </cell>
          <cell r="AC3920">
            <v>0</v>
          </cell>
          <cell r="AD3920">
            <v>0</v>
          </cell>
          <cell r="AJ3920">
            <v>0</v>
          </cell>
          <cell r="AK3920">
            <v>0</v>
          </cell>
        </row>
        <row r="3921">
          <cell r="B3921" t="str">
            <v/>
          </cell>
          <cell r="H3921" t="str">
            <v/>
          </cell>
          <cell r="J3921" t="str">
            <v/>
          </cell>
          <cell r="N3921" t="str">
            <v/>
          </cell>
          <cell r="O3921" t="str">
            <v/>
          </cell>
          <cell r="P3921" t="str">
            <v/>
          </cell>
          <cell r="Q3921" t="str">
            <v/>
          </cell>
          <cell r="T3921" t="str">
            <v/>
          </cell>
          <cell r="U3921" t="str">
            <v/>
          </cell>
          <cell r="W3921" t="str">
            <v/>
          </cell>
          <cell r="X3921" t="str">
            <v/>
          </cell>
          <cell r="AB3921">
            <v>0</v>
          </cell>
          <cell r="AC3921">
            <v>0</v>
          </cell>
          <cell r="AD3921">
            <v>0</v>
          </cell>
          <cell r="AJ3921">
            <v>0</v>
          </cell>
          <cell r="AK3921">
            <v>0</v>
          </cell>
        </row>
        <row r="3922">
          <cell r="B3922" t="str">
            <v/>
          </cell>
          <cell r="H3922" t="str">
            <v/>
          </cell>
          <cell r="J3922" t="str">
            <v/>
          </cell>
          <cell r="N3922" t="str">
            <v/>
          </cell>
          <cell r="O3922" t="str">
            <v/>
          </cell>
          <cell r="P3922" t="str">
            <v/>
          </cell>
          <cell r="Q3922" t="str">
            <v/>
          </cell>
          <cell r="T3922" t="str">
            <v/>
          </cell>
          <cell r="U3922" t="str">
            <v/>
          </cell>
          <cell r="W3922" t="str">
            <v/>
          </cell>
          <cell r="X3922" t="str">
            <v/>
          </cell>
          <cell r="AB3922">
            <v>0</v>
          </cell>
          <cell r="AC3922">
            <v>0</v>
          </cell>
          <cell r="AD3922">
            <v>0</v>
          </cell>
          <cell r="AJ3922">
            <v>0</v>
          </cell>
          <cell r="AK3922">
            <v>0</v>
          </cell>
        </row>
        <row r="3923">
          <cell r="B3923" t="str">
            <v/>
          </cell>
          <cell r="H3923" t="str">
            <v/>
          </cell>
          <cell r="J3923" t="str">
            <v/>
          </cell>
          <cell r="N3923" t="str">
            <v/>
          </cell>
          <cell r="O3923" t="str">
            <v/>
          </cell>
          <cell r="P3923" t="str">
            <v/>
          </cell>
          <cell r="Q3923" t="str">
            <v/>
          </cell>
          <cell r="T3923" t="str">
            <v/>
          </cell>
          <cell r="U3923" t="str">
            <v/>
          </cell>
          <cell r="W3923" t="str">
            <v/>
          </cell>
          <cell r="X3923" t="str">
            <v/>
          </cell>
          <cell r="AB3923">
            <v>0</v>
          </cell>
          <cell r="AC3923">
            <v>0</v>
          </cell>
          <cell r="AD3923">
            <v>0</v>
          </cell>
          <cell r="AJ3923">
            <v>0</v>
          </cell>
          <cell r="AK3923">
            <v>0</v>
          </cell>
        </row>
        <row r="3924">
          <cell r="B3924" t="str">
            <v/>
          </cell>
          <cell r="H3924" t="str">
            <v/>
          </cell>
          <cell r="J3924" t="str">
            <v/>
          </cell>
          <cell r="N3924" t="str">
            <v/>
          </cell>
          <cell r="O3924" t="str">
            <v/>
          </cell>
          <cell r="P3924" t="str">
            <v/>
          </cell>
          <cell r="Q3924" t="str">
            <v/>
          </cell>
          <cell r="T3924" t="str">
            <v/>
          </cell>
          <cell r="U3924" t="str">
            <v/>
          </cell>
          <cell r="W3924" t="str">
            <v/>
          </cell>
          <cell r="X3924" t="str">
            <v/>
          </cell>
          <cell r="AB3924">
            <v>0</v>
          </cell>
          <cell r="AC3924">
            <v>0</v>
          </cell>
          <cell r="AD3924">
            <v>0</v>
          </cell>
          <cell r="AJ3924">
            <v>0</v>
          </cell>
          <cell r="AK3924">
            <v>0</v>
          </cell>
        </row>
        <row r="3925">
          <cell r="B3925" t="str">
            <v/>
          </cell>
          <cell r="H3925" t="str">
            <v/>
          </cell>
          <cell r="J3925" t="str">
            <v/>
          </cell>
          <cell r="N3925" t="str">
            <v/>
          </cell>
          <cell r="O3925" t="str">
            <v/>
          </cell>
          <cell r="P3925" t="str">
            <v/>
          </cell>
          <cell r="Q3925" t="str">
            <v/>
          </cell>
          <cell r="T3925" t="str">
            <v/>
          </cell>
          <cell r="U3925" t="str">
            <v/>
          </cell>
          <cell r="W3925" t="str">
            <v/>
          </cell>
          <cell r="X3925" t="str">
            <v/>
          </cell>
          <cell r="AB3925">
            <v>0</v>
          </cell>
          <cell r="AC3925">
            <v>0</v>
          </cell>
          <cell r="AD3925">
            <v>0</v>
          </cell>
          <cell r="AJ3925">
            <v>0</v>
          </cell>
          <cell r="AK3925">
            <v>0</v>
          </cell>
        </row>
        <row r="3926">
          <cell r="B3926" t="str">
            <v/>
          </cell>
          <cell r="H3926" t="str">
            <v/>
          </cell>
          <cell r="J3926" t="str">
            <v/>
          </cell>
          <cell r="N3926" t="str">
            <v/>
          </cell>
          <cell r="O3926" t="str">
            <v/>
          </cell>
          <cell r="P3926" t="str">
            <v/>
          </cell>
          <cell r="Q3926" t="str">
            <v/>
          </cell>
          <cell r="T3926" t="str">
            <v/>
          </cell>
          <cell r="U3926" t="str">
            <v/>
          </cell>
          <cell r="W3926" t="str">
            <v/>
          </cell>
          <cell r="X3926" t="str">
            <v/>
          </cell>
          <cell r="AB3926">
            <v>0</v>
          </cell>
          <cell r="AC3926">
            <v>0</v>
          </cell>
          <cell r="AD3926">
            <v>0</v>
          </cell>
          <cell r="AJ3926">
            <v>0</v>
          </cell>
          <cell r="AK3926">
            <v>0</v>
          </cell>
        </row>
        <row r="3927">
          <cell r="B3927" t="str">
            <v/>
          </cell>
          <cell r="H3927" t="str">
            <v/>
          </cell>
          <cell r="J3927" t="str">
            <v/>
          </cell>
          <cell r="N3927" t="str">
            <v/>
          </cell>
          <cell r="O3927" t="str">
            <v/>
          </cell>
          <cell r="P3927" t="str">
            <v/>
          </cell>
          <cell r="Q3927" t="str">
            <v/>
          </cell>
          <cell r="T3927" t="str">
            <v/>
          </cell>
          <cell r="U3927" t="str">
            <v/>
          </cell>
          <cell r="W3927" t="str">
            <v/>
          </cell>
          <cell r="X3927" t="str">
            <v/>
          </cell>
          <cell r="AB3927">
            <v>0</v>
          </cell>
          <cell r="AC3927">
            <v>0</v>
          </cell>
          <cell r="AD3927">
            <v>0</v>
          </cell>
          <cell r="AJ3927">
            <v>0</v>
          </cell>
          <cell r="AK3927">
            <v>0</v>
          </cell>
        </row>
        <row r="3928">
          <cell r="B3928" t="str">
            <v/>
          </cell>
          <cell r="H3928" t="str">
            <v/>
          </cell>
          <cell r="J3928" t="str">
            <v/>
          </cell>
          <cell r="N3928" t="str">
            <v/>
          </cell>
          <cell r="O3928" t="str">
            <v/>
          </cell>
          <cell r="P3928" t="str">
            <v/>
          </cell>
          <cell r="Q3928" t="str">
            <v/>
          </cell>
          <cell r="T3928" t="str">
            <v/>
          </cell>
          <cell r="U3928" t="str">
            <v/>
          </cell>
          <cell r="W3928" t="str">
            <v/>
          </cell>
          <cell r="X3928" t="str">
            <v/>
          </cell>
          <cell r="AB3928">
            <v>0</v>
          </cell>
          <cell r="AC3928">
            <v>0</v>
          </cell>
          <cell r="AD3928">
            <v>0</v>
          </cell>
          <cell r="AJ3928">
            <v>0</v>
          </cell>
          <cell r="AK3928">
            <v>0</v>
          </cell>
        </row>
        <row r="3929">
          <cell r="B3929" t="str">
            <v/>
          </cell>
          <cell r="H3929" t="str">
            <v/>
          </cell>
          <cell r="J3929" t="str">
            <v/>
          </cell>
          <cell r="N3929" t="str">
            <v/>
          </cell>
          <cell r="O3929" t="str">
            <v/>
          </cell>
          <cell r="P3929" t="str">
            <v/>
          </cell>
          <cell r="Q3929" t="str">
            <v/>
          </cell>
          <cell r="T3929" t="str">
            <v/>
          </cell>
          <cell r="U3929" t="str">
            <v/>
          </cell>
          <cell r="W3929" t="str">
            <v/>
          </cell>
          <cell r="X3929" t="str">
            <v/>
          </cell>
          <cell r="AB3929">
            <v>0</v>
          </cell>
          <cell r="AC3929">
            <v>0</v>
          </cell>
          <cell r="AD3929">
            <v>0</v>
          </cell>
          <cell r="AJ3929">
            <v>0</v>
          </cell>
          <cell r="AK3929">
            <v>0</v>
          </cell>
        </row>
        <row r="3930">
          <cell r="B3930" t="str">
            <v/>
          </cell>
          <cell r="H3930" t="str">
            <v/>
          </cell>
          <cell r="J3930" t="str">
            <v/>
          </cell>
          <cell r="N3930" t="str">
            <v/>
          </cell>
          <cell r="O3930" t="str">
            <v/>
          </cell>
          <cell r="P3930" t="str">
            <v/>
          </cell>
          <cell r="Q3930" t="str">
            <v/>
          </cell>
          <cell r="T3930" t="str">
            <v/>
          </cell>
          <cell r="U3930" t="str">
            <v/>
          </cell>
          <cell r="W3930" t="str">
            <v/>
          </cell>
          <cell r="X3930" t="str">
            <v/>
          </cell>
          <cell r="AB3930">
            <v>0</v>
          </cell>
          <cell r="AC3930">
            <v>0</v>
          </cell>
          <cell r="AD3930">
            <v>0</v>
          </cell>
          <cell r="AJ3930">
            <v>0</v>
          </cell>
          <cell r="AK3930">
            <v>0</v>
          </cell>
        </row>
        <row r="3931">
          <cell r="B3931" t="str">
            <v/>
          </cell>
          <cell r="H3931" t="str">
            <v/>
          </cell>
          <cell r="J3931" t="str">
            <v/>
          </cell>
          <cell r="N3931" t="str">
            <v/>
          </cell>
          <cell r="O3931" t="str">
            <v/>
          </cell>
          <cell r="P3931" t="str">
            <v/>
          </cell>
          <cell r="Q3931" t="str">
            <v/>
          </cell>
          <cell r="T3931" t="str">
            <v/>
          </cell>
          <cell r="U3931" t="str">
            <v/>
          </cell>
          <cell r="W3931" t="str">
            <v/>
          </cell>
          <cell r="X3931" t="str">
            <v/>
          </cell>
          <cell r="AB3931">
            <v>0</v>
          </cell>
          <cell r="AC3931">
            <v>0</v>
          </cell>
          <cell r="AD3931">
            <v>0</v>
          </cell>
          <cell r="AJ3931">
            <v>0</v>
          </cell>
          <cell r="AK3931">
            <v>0</v>
          </cell>
        </row>
        <row r="3932">
          <cell r="B3932" t="str">
            <v/>
          </cell>
          <cell r="H3932" t="str">
            <v/>
          </cell>
          <cell r="J3932" t="str">
            <v/>
          </cell>
          <cell r="N3932" t="str">
            <v/>
          </cell>
          <cell r="O3932" t="str">
            <v/>
          </cell>
          <cell r="P3932" t="str">
            <v/>
          </cell>
          <cell r="Q3932" t="str">
            <v/>
          </cell>
          <cell r="T3932" t="str">
            <v/>
          </cell>
          <cell r="U3932" t="str">
            <v/>
          </cell>
          <cell r="W3932" t="str">
            <v/>
          </cell>
          <cell r="X3932" t="str">
            <v/>
          </cell>
          <cell r="AB3932">
            <v>0</v>
          </cell>
          <cell r="AC3932">
            <v>0</v>
          </cell>
          <cell r="AD3932">
            <v>0</v>
          </cell>
          <cell r="AJ3932">
            <v>0</v>
          </cell>
          <cell r="AK3932">
            <v>0</v>
          </cell>
        </row>
        <row r="3933">
          <cell r="B3933" t="str">
            <v/>
          </cell>
          <cell r="H3933" t="str">
            <v/>
          </cell>
          <cell r="J3933" t="str">
            <v/>
          </cell>
          <cell r="N3933" t="str">
            <v/>
          </cell>
          <cell r="O3933" t="str">
            <v/>
          </cell>
          <cell r="P3933" t="str">
            <v/>
          </cell>
          <cell r="Q3933" t="str">
            <v/>
          </cell>
          <cell r="T3933" t="str">
            <v/>
          </cell>
          <cell r="U3933" t="str">
            <v/>
          </cell>
          <cell r="W3933" t="str">
            <v/>
          </cell>
          <cell r="X3933" t="str">
            <v/>
          </cell>
          <cell r="AB3933">
            <v>0</v>
          </cell>
          <cell r="AC3933">
            <v>0</v>
          </cell>
          <cell r="AD3933">
            <v>0</v>
          </cell>
          <cell r="AJ3933">
            <v>0</v>
          </cell>
          <cell r="AK3933">
            <v>0</v>
          </cell>
        </row>
        <row r="3934">
          <cell r="B3934" t="str">
            <v/>
          </cell>
          <cell r="H3934" t="str">
            <v/>
          </cell>
          <cell r="J3934" t="str">
            <v/>
          </cell>
          <cell r="N3934" t="str">
            <v/>
          </cell>
          <cell r="O3934" t="str">
            <v/>
          </cell>
          <cell r="P3934" t="str">
            <v/>
          </cell>
          <cell r="Q3934" t="str">
            <v/>
          </cell>
          <cell r="T3934" t="str">
            <v/>
          </cell>
          <cell r="U3934" t="str">
            <v/>
          </cell>
          <cell r="W3934" t="str">
            <v/>
          </cell>
          <cell r="X3934" t="str">
            <v/>
          </cell>
          <cell r="AB3934">
            <v>0</v>
          </cell>
          <cell r="AC3934">
            <v>0</v>
          </cell>
          <cell r="AD3934">
            <v>0</v>
          </cell>
          <cell r="AJ3934">
            <v>0</v>
          </cell>
          <cell r="AK3934">
            <v>0</v>
          </cell>
        </row>
        <row r="3935">
          <cell r="B3935" t="str">
            <v/>
          </cell>
          <cell r="H3935" t="str">
            <v/>
          </cell>
          <cell r="J3935" t="str">
            <v/>
          </cell>
          <cell r="N3935" t="str">
            <v/>
          </cell>
          <cell r="O3935" t="str">
            <v/>
          </cell>
          <cell r="P3935" t="str">
            <v/>
          </cell>
          <cell r="Q3935" t="str">
            <v/>
          </cell>
          <cell r="T3935" t="str">
            <v/>
          </cell>
          <cell r="U3935" t="str">
            <v/>
          </cell>
          <cell r="W3935" t="str">
            <v/>
          </cell>
          <cell r="X3935" t="str">
            <v/>
          </cell>
          <cell r="AB3935">
            <v>0</v>
          </cell>
          <cell r="AC3935">
            <v>0</v>
          </cell>
          <cell r="AD3935">
            <v>0</v>
          </cell>
          <cell r="AJ3935">
            <v>0</v>
          </cell>
          <cell r="AK3935">
            <v>0</v>
          </cell>
        </row>
        <row r="3936">
          <cell r="B3936" t="str">
            <v/>
          </cell>
          <cell r="H3936" t="str">
            <v/>
          </cell>
          <cell r="J3936" t="str">
            <v/>
          </cell>
          <cell r="N3936" t="str">
            <v/>
          </cell>
          <cell r="O3936" t="str">
            <v/>
          </cell>
          <cell r="P3936" t="str">
            <v/>
          </cell>
          <cell r="Q3936" t="str">
            <v/>
          </cell>
          <cell r="T3936" t="str">
            <v/>
          </cell>
          <cell r="U3936" t="str">
            <v/>
          </cell>
          <cell r="W3936" t="str">
            <v/>
          </cell>
          <cell r="X3936" t="str">
            <v/>
          </cell>
          <cell r="AB3936">
            <v>0</v>
          </cell>
          <cell r="AC3936">
            <v>0</v>
          </cell>
          <cell r="AD3936">
            <v>0</v>
          </cell>
          <cell r="AJ3936">
            <v>0</v>
          </cell>
          <cell r="AK3936">
            <v>0</v>
          </cell>
        </row>
        <row r="3937">
          <cell r="B3937" t="str">
            <v/>
          </cell>
          <cell r="H3937" t="str">
            <v/>
          </cell>
          <cell r="J3937" t="str">
            <v/>
          </cell>
          <cell r="N3937" t="str">
            <v/>
          </cell>
          <cell r="O3937" t="str">
            <v/>
          </cell>
          <cell r="P3937" t="str">
            <v/>
          </cell>
          <cell r="Q3937" t="str">
            <v/>
          </cell>
          <cell r="T3937" t="str">
            <v/>
          </cell>
          <cell r="U3937" t="str">
            <v/>
          </cell>
          <cell r="W3937" t="str">
            <v/>
          </cell>
          <cell r="X3937" t="str">
            <v/>
          </cell>
          <cell r="AB3937">
            <v>0</v>
          </cell>
          <cell r="AC3937">
            <v>0</v>
          </cell>
          <cell r="AD3937">
            <v>0</v>
          </cell>
          <cell r="AJ3937">
            <v>0</v>
          </cell>
          <cell r="AK3937">
            <v>0</v>
          </cell>
        </row>
        <row r="3938">
          <cell r="B3938" t="str">
            <v/>
          </cell>
          <cell r="H3938" t="str">
            <v/>
          </cell>
          <cell r="J3938" t="str">
            <v/>
          </cell>
          <cell r="N3938" t="str">
            <v/>
          </cell>
          <cell r="O3938" t="str">
            <v/>
          </cell>
          <cell r="P3938" t="str">
            <v/>
          </cell>
          <cell r="Q3938" t="str">
            <v/>
          </cell>
          <cell r="T3938" t="str">
            <v/>
          </cell>
          <cell r="U3938" t="str">
            <v/>
          </cell>
          <cell r="W3938" t="str">
            <v/>
          </cell>
          <cell r="X3938" t="str">
            <v/>
          </cell>
          <cell r="AB3938">
            <v>0</v>
          </cell>
          <cell r="AC3938">
            <v>0</v>
          </cell>
          <cell r="AD3938">
            <v>0</v>
          </cell>
          <cell r="AJ3938">
            <v>0</v>
          </cell>
          <cell r="AK3938">
            <v>0</v>
          </cell>
        </row>
        <row r="3939">
          <cell r="B3939" t="str">
            <v/>
          </cell>
          <cell r="H3939" t="str">
            <v/>
          </cell>
          <cell r="J3939" t="str">
            <v/>
          </cell>
          <cell r="N3939" t="str">
            <v/>
          </cell>
          <cell r="O3939" t="str">
            <v/>
          </cell>
          <cell r="P3939" t="str">
            <v/>
          </cell>
          <cell r="Q3939" t="str">
            <v/>
          </cell>
          <cell r="T3939" t="str">
            <v/>
          </cell>
          <cell r="U3939" t="str">
            <v/>
          </cell>
          <cell r="W3939" t="str">
            <v/>
          </cell>
          <cell r="X3939" t="str">
            <v/>
          </cell>
          <cell r="AB3939">
            <v>0</v>
          </cell>
          <cell r="AC3939">
            <v>0</v>
          </cell>
          <cell r="AD3939">
            <v>0</v>
          </cell>
          <cell r="AJ3939">
            <v>0</v>
          </cell>
          <cell r="AK3939">
            <v>0</v>
          </cell>
        </row>
        <row r="3940">
          <cell r="B3940" t="str">
            <v/>
          </cell>
          <cell r="H3940" t="str">
            <v/>
          </cell>
          <cell r="J3940" t="str">
            <v/>
          </cell>
          <cell r="N3940" t="str">
            <v/>
          </cell>
          <cell r="O3940" t="str">
            <v/>
          </cell>
          <cell r="P3940" t="str">
            <v/>
          </cell>
          <cell r="Q3940" t="str">
            <v/>
          </cell>
          <cell r="T3940" t="str">
            <v/>
          </cell>
          <cell r="U3940" t="str">
            <v/>
          </cell>
          <cell r="W3940" t="str">
            <v/>
          </cell>
          <cell r="X3940" t="str">
            <v/>
          </cell>
          <cell r="AB3940">
            <v>0</v>
          </cell>
          <cell r="AC3940">
            <v>0</v>
          </cell>
          <cell r="AD3940">
            <v>0</v>
          </cell>
          <cell r="AJ3940">
            <v>0</v>
          </cell>
          <cell r="AK3940">
            <v>0</v>
          </cell>
        </row>
        <row r="3941">
          <cell r="B3941" t="str">
            <v/>
          </cell>
          <cell r="H3941" t="str">
            <v/>
          </cell>
          <cell r="J3941" t="str">
            <v/>
          </cell>
          <cell r="N3941" t="str">
            <v/>
          </cell>
          <cell r="O3941" t="str">
            <v/>
          </cell>
          <cell r="P3941" t="str">
            <v/>
          </cell>
          <cell r="Q3941" t="str">
            <v/>
          </cell>
          <cell r="T3941" t="str">
            <v/>
          </cell>
          <cell r="U3941" t="str">
            <v/>
          </cell>
          <cell r="W3941" t="str">
            <v/>
          </cell>
          <cell r="X3941" t="str">
            <v/>
          </cell>
          <cell r="AB3941">
            <v>0</v>
          </cell>
          <cell r="AC3941">
            <v>0</v>
          </cell>
          <cell r="AD3941">
            <v>0</v>
          </cell>
          <cell r="AJ3941">
            <v>0</v>
          </cell>
          <cell r="AK3941">
            <v>0</v>
          </cell>
        </row>
        <row r="3942">
          <cell r="B3942" t="str">
            <v/>
          </cell>
          <cell r="H3942" t="str">
            <v/>
          </cell>
          <cell r="J3942" t="str">
            <v/>
          </cell>
          <cell r="N3942" t="str">
            <v/>
          </cell>
          <cell r="O3942" t="str">
            <v/>
          </cell>
          <cell r="P3942" t="str">
            <v/>
          </cell>
          <cell r="Q3942" t="str">
            <v/>
          </cell>
          <cell r="T3942" t="str">
            <v/>
          </cell>
          <cell r="U3942" t="str">
            <v/>
          </cell>
          <cell r="W3942" t="str">
            <v/>
          </cell>
          <cell r="X3942" t="str">
            <v/>
          </cell>
          <cell r="AB3942">
            <v>0</v>
          </cell>
          <cell r="AC3942">
            <v>0</v>
          </cell>
          <cell r="AD3942">
            <v>0</v>
          </cell>
          <cell r="AJ3942">
            <v>0</v>
          </cell>
          <cell r="AK3942">
            <v>0</v>
          </cell>
        </row>
        <row r="3943">
          <cell r="B3943" t="str">
            <v/>
          </cell>
          <cell r="H3943" t="str">
            <v/>
          </cell>
          <cell r="J3943" t="str">
            <v/>
          </cell>
          <cell r="N3943" t="str">
            <v/>
          </cell>
          <cell r="O3943" t="str">
            <v/>
          </cell>
          <cell r="P3943" t="str">
            <v/>
          </cell>
          <cell r="Q3943" t="str">
            <v/>
          </cell>
          <cell r="T3943" t="str">
            <v/>
          </cell>
          <cell r="U3943" t="str">
            <v/>
          </cell>
          <cell r="W3943" t="str">
            <v/>
          </cell>
          <cell r="X3943" t="str">
            <v/>
          </cell>
          <cell r="AB3943">
            <v>0</v>
          </cell>
          <cell r="AC3943">
            <v>0</v>
          </cell>
          <cell r="AD3943">
            <v>0</v>
          </cell>
          <cell r="AJ3943">
            <v>0</v>
          </cell>
          <cell r="AK3943">
            <v>0</v>
          </cell>
        </row>
        <row r="3944">
          <cell r="B3944" t="str">
            <v/>
          </cell>
          <cell r="H3944" t="str">
            <v/>
          </cell>
          <cell r="J3944" t="str">
            <v/>
          </cell>
          <cell r="N3944" t="str">
            <v/>
          </cell>
          <cell r="O3944" t="str">
            <v/>
          </cell>
          <cell r="P3944" t="str">
            <v/>
          </cell>
          <cell r="Q3944" t="str">
            <v/>
          </cell>
          <cell r="T3944" t="str">
            <v/>
          </cell>
          <cell r="U3944" t="str">
            <v/>
          </cell>
          <cell r="W3944" t="str">
            <v/>
          </cell>
          <cell r="X3944" t="str">
            <v/>
          </cell>
          <cell r="AB3944">
            <v>0</v>
          </cell>
          <cell r="AC3944">
            <v>0</v>
          </cell>
          <cell r="AD3944">
            <v>0</v>
          </cell>
          <cell r="AJ3944">
            <v>0</v>
          </cell>
          <cell r="AK3944">
            <v>0</v>
          </cell>
        </row>
        <row r="3945">
          <cell r="B3945" t="str">
            <v/>
          </cell>
          <cell r="H3945" t="str">
            <v/>
          </cell>
          <cell r="J3945" t="str">
            <v/>
          </cell>
          <cell r="N3945" t="str">
            <v/>
          </cell>
          <cell r="O3945" t="str">
            <v/>
          </cell>
          <cell r="P3945" t="str">
            <v/>
          </cell>
          <cell r="Q3945" t="str">
            <v/>
          </cell>
          <cell r="T3945" t="str">
            <v/>
          </cell>
          <cell r="U3945" t="str">
            <v/>
          </cell>
          <cell r="W3945" t="str">
            <v/>
          </cell>
          <cell r="X3945" t="str">
            <v/>
          </cell>
          <cell r="AB3945">
            <v>0</v>
          </cell>
          <cell r="AC3945">
            <v>0</v>
          </cell>
          <cell r="AD3945">
            <v>0</v>
          </cell>
          <cell r="AJ3945">
            <v>0</v>
          </cell>
          <cell r="AK3945">
            <v>0</v>
          </cell>
        </row>
        <row r="3946">
          <cell r="B3946" t="str">
            <v/>
          </cell>
          <cell r="H3946" t="str">
            <v/>
          </cell>
          <cell r="J3946" t="str">
            <v/>
          </cell>
          <cell r="N3946" t="str">
            <v/>
          </cell>
          <cell r="O3946" t="str">
            <v/>
          </cell>
          <cell r="P3946" t="str">
            <v/>
          </cell>
          <cell r="Q3946" t="str">
            <v/>
          </cell>
          <cell r="T3946" t="str">
            <v/>
          </cell>
          <cell r="U3946" t="str">
            <v/>
          </cell>
          <cell r="W3946" t="str">
            <v/>
          </cell>
          <cell r="X3946" t="str">
            <v/>
          </cell>
          <cell r="AB3946">
            <v>0</v>
          </cell>
          <cell r="AC3946">
            <v>0</v>
          </cell>
          <cell r="AD3946">
            <v>0</v>
          </cell>
          <cell r="AJ3946">
            <v>0</v>
          </cell>
          <cell r="AK3946">
            <v>0</v>
          </cell>
        </row>
        <row r="3947">
          <cell r="B3947" t="str">
            <v/>
          </cell>
          <cell r="H3947" t="str">
            <v/>
          </cell>
          <cell r="J3947" t="str">
            <v/>
          </cell>
          <cell r="N3947" t="str">
            <v/>
          </cell>
          <cell r="O3947" t="str">
            <v/>
          </cell>
          <cell r="P3947" t="str">
            <v/>
          </cell>
          <cell r="Q3947" t="str">
            <v/>
          </cell>
          <cell r="T3947" t="str">
            <v/>
          </cell>
          <cell r="U3947" t="str">
            <v/>
          </cell>
          <cell r="W3947" t="str">
            <v/>
          </cell>
          <cell r="X3947" t="str">
            <v/>
          </cell>
          <cell r="AB3947">
            <v>0</v>
          </cell>
          <cell r="AC3947">
            <v>0</v>
          </cell>
          <cell r="AD3947">
            <v>0</v>
          </cell>
          <cell r="AJ3947">
            <v>0</v>
          </cell>
          <cell r="AK3947">
            <v>0</v>
          </cell>
        </row>
        <row r="3948">
          <cell r="B3948" t="str">
            <v/>
          </cell>
          <cell r="H3948" t="str">
            <v/>
          </cell>
          <cell r="J3948" t="str">
            <v/>
          </cell>
          <cell r="N3948" t="str">
            <v/>
          </cell>
          <cell r="O3948" t="str">
            <v/>
          </cell>
          <cell r="P3948" t="str">
            <v/>
          </cell>
          <cell r="Q3948" t="str">
            <v/>
          </cell>
          <cell r="T3948" t="str">
            <v/>
          </cell>
          <cell r="U3948" t="str">
            <v/>
          </cell>
          <cell r="W3948" t="str">
            <v/>
          </cell>
          <cell r="X3948" t="str">
            <v/>
          </cell>
          <cell r="AB3948">
            <v>0</v>
          </cell>
          <cell r="AC3948">
            <v>0</v>
          </cell>
          <cell r="AD3948">
            <v>0</v>
          </cell>
          <cell r="AJ3948">
            <v>0</v>
          </cell>
          <cell r="AK3948">
            <v>0</v>
          </cell>
        </row>
        <row r="3949">
          <cell r="B3949" t="str">
            <v/>
          </cell>
          <cell r="H3949" t="str">
            <v/>
          </cell>
          <cell r="J3949" t="str">
            <v/>
          </cell>
          <cell r="N3949" t="str">
            <v/>
          </cell>
          <cell r="O3949" t="str">
            <v/>
          </cell>
          <cell r="P3949" t="str">
            <v/>
          </cell>
          <cell r="Q3949" t="str">
            <v/>
          </cell>
          <cell r="T3949" t="str">
            <v/>
          </cell>
          <cell r="U3949" t="str">
            <v/>
          </cell>
          <cell r="W3949" t="str">
            <v/>
          </cell>
          <cell r="X3949" t="str">
            <v/>
          </cell>
          <cell r="AB3949">
            <v>0</v>
          </cell>
          <cell r="AC3949">
            <v>0</v>
          </cell>
          <cell r="AD3949">
            <v>0</v>
          </cell>
          <cell r="AJ3949">
            <v>0</v>
          </cell>
          <cell r="AK3949">
            <v>0</v>
          </cell>
        </row>
        <row r="3950">
          <cell r="B3950" t="str">
            <v/>
          </cell>
          <cell r="H3950" t="str">
            <v/>
          </cell>
          <cell r="J3950" t="str">
            <v/>
          </cell>
          <cell r="N3950" t="str">
            <v/>
          </cell>
          <cell r="O3950" t="str">
            <v/>
          </cell>
          <cell r="P3950" t="str">
            <v/>
          </cell>
          <cell r="Q3950" t="str">
            <v/>
          </cell>
          <cell r="T3950" t="str">
            <v/>
          </cell>
          <cell r="U3950" t="str">
            <v/>
          </cell>
          <cell r="W3950" t="str">
            <v/>
          </cell>
          <cell r="X3950" t="str">
            <v/>
          </cell>
          <cell r="AB3950">
            <v>0</v>
          </cell>
          <cell r="AC3950">
            <v>0</v>
          </cell>
          <cell r="AD3950">
            <v>0</v>
          </cell>
          <cell r="AJ3950">
            <v>0</v>
          </cell>
          <cell r="AK3950">
            <v>0</v>
          </cell>
        </row>
        <row r="3951">
          <cell r="B3951" t="str">
            <v/>
          </cell>
          <cell r="H3951" t="str">
            <v/>
          </cell>
          <cell r="J3951" t="str">
            <v/>
          </cell>
          <cell r="N3951" t="str">
            <v/>
          </cell>
          <cell r="O3951" t="str">
            <v/>
          </cell>
          <cell r="P3951" t="str">
            <v/>
          </cell>
          <cell r="Q3951" t="str">
            <v/>
          </cell>
          <cell r="T3951" t="str">
            <v/>
          </cell>
          <cell r="U3951" t="str">
            <v/>
          </cell>
          <cell r="W3951" t="str">
            <v/>
          </cell>
          <cell r="X3951" t="str">
            <v/>
          </cell>
          <cell r="AB3951">
            <v>0</v>
          </cell>
          <cell r="AC3951">
            <v>0</v>
          </cell>
          <cell r="AD3951">
            <v>0</v>
          </cell>
          <cell r="AJ3951">
            <v>0</v>
          </cell>
          <cell r="AK3951">
            <v>0</v>
          </cell>
        </row>
        <row r="3952">
          <cell r="B3952" t="str">
            <v/>
          </cell>
          <cell r="H3952" t="str">
            <v/>
          </cell>
          <cell r="J3952" t="str">
            <v/>
          </cell>
          <cell r="N3952" t="str">
            <v/>
          </cell>
          <cell r="O3952" t="str">
            <v/>
          </cell>
          <cell r="P3952" t="str">
            <v/>
          </cell>
          <cell r="Q3952" t="str">
            <v/>
          </cell>
          <cell r="T3952" t="str">
            <v/>
          </cell>
          <cell r="U3952" t="str">
            <v/>
          </cell>
          <cell r="W3952" t="str">
            <v/>
          </cell>
          <cell r="X3952" t="str">
            <v/>
          </cell>
          <cell r="AB3952">
            <v>0</v>
          </cell>
          <cell r="AC3952">
            <v>0</v>
          </cell>
          <cell r="AD3952">
            <v>0</v>
          </cell>
          <cell r="AJ3952">
            <v>0</v>
          </cell>
          <cell r="AK3952">
            <v>0</v>
          </cell>
        </row>
        <row r="3953">
          <cell r="B3953" t="str">
            <v/>
          </cell>
          <cell r="H3953" t="str">
            <v/>
          </cell>
          <cell r="J3953" t="str">
            <v/>
          </cell>
          <cell r="N3953" t="str">
            <v/>
          </cell>
          <cell r="O3953" t="str">
            <v/>
          </cell>
          <cell r="P3953" t="str">
            <v/>
          </cell>
          <cell r="Q3953" t="str">
            <v/>
          </cell>
          <cell r="T3953" t="str">
            <v/>
          </cell>
          <cell r="U3953" t="str">
            <v/>
          </cell>
          <cell r="W3953" t="str">
            <v/>
          </cell>
          <cell r="X3953" t="str">
            <v/>
          </cell>
          <cell r="AB3953">
            <v>0</v>
          </cell>
          <cell r="AC3953">
            <v>0</v>
          </cell>
          <cell r="AD3953">
            <v>0</v>
          </cell>
          <cell r="AJ3953">
            <v>0</v>
          </cell>
          <cell r="AK3953">
            <v>0</v>
          </cell>
        </row>
        <row r="3954">
          <cell r="B3954" t="str">
            <v/>
          </cell>
          <cell r="H3954" t="str">
            <v/>
          </cell>
          <cell r="J3954" t="str">
            <v/>
          </cell>
          <cell r="N3954" t="str">
            <v/>
          </cell>
          <cell r="O3954" t="str">
            <v/>
          </cell>
          <cell r="P3954" t="str">
            <v/>
          </cell>
          <cell r="Q3954" t="str">
            <v/>
          </cell>
          <cell r="T3954" t="str">
            <v/>
          </cell>
          <cell r="U3954" t="str">
            <v/>
          </cell>
          <cell r="W3954" t="str">
            <v/>
          </cell>
          <cell r="X3954" t="str">
            <v/>
          </cell>
          <cell r="AB3954">
            <v>0</v>
          </cell>
          <cell r="AC3954">
            <v>0</v>
          </cell>
          <cell r="AD3954">
            <v>0</v>
          </cell>
          <cell r="AJ3954">
            <v>0</v>
          </cell>
          <cell r="AK3954">
            <v>0</v>
          </cell>
        </row>
        <row r="3955">
          <cell r="B3955" t="str">
            <v/>
          </cell>
          <cell r="H3955" t="str">
            <v/>
          </cell>
          <cell r="J3955" t="str">
            <v/>
          </cell>
          <cell r="N3955" t="str">
            <v/>
          </cell>
          <cell r="O3955" t="str">
            <v/>
          </cell>
          <cell r="P3955" t="str">
            <v/>
          </cell>
          <cell r="Q3955" t="str">
            <v/>
          </cell>
          <cell r="T3955" t="str">
            <v/>
          </cell>
          <cell r="U3955" t="str">
            <v/>
          </cell>
          <cell r="W3955" t="str">
            <v/>
          </cell>
          <cell r="X3955" t="str">
            <v/>
          </cell>
          <cell r="AB3955">
            <v>0</v>
          </cell>
          <cell r="AC3955">
            <v>0</v>
          </cell>
          <cell r="AD3955">
            <v>0</v>
          </cell>
          <cell r="AJ3955">
            <v>0</v>
          </cell>
          <cell r="AK3955">
            <v>0</v>
          </cell>
        </row>
        <row r="3956">
          <cell r="B3956" t="str">
            <v/>
          </cell>
          <cell r="H3956" t="str">
            <v/>
          </cell>
          <cell r="J3956" t="str">
            <v/>
          </cell>
          <cell r="N3956" t="str">
            <v/>
          </cell>
          <cell r="O3956" t="str">
            <v/>
          </cell>
          <cell r="P3956" t="str">
            <v/>
          </cell>
          <cell r="Q3956" t="str">
            <v/>
          </cell>
          <cell r="T3956" t="str">
            <v/>
          </cell>
          <cell r="U3956" t="str">
            <v/>
          </cell>
          <cell r="W3956" t="str">
            <v/>
          </cell>
          <cell r="X3956" t="str">
            <v/>
          </cell>
          <cell r="AB3956">
            <v>0</v>
          </cell>
          <cell r="AC3956">
            <v>0</v>
          </cell>
          <cell r="AD3956">
            <v>0</v>
          </cell>
          <cell r="AJ3956">
            <v>0</v>
          </cell>
          <cell r="AK3956">
            <v>0</v>
          </cell>
        </row>
        <row r="3957">
          <cell r="B3957" t="str">
            <v/>
          </cell>
          <cell r="H3957" t="str">
            <v/>
          </cell>
          <cell r="J3957" t="str">
            <v/>
          </cell>
          <cell r="N3957" t="str">
            <v/>
          </cell>
          <cell r="O3957" t="str">
            <v/>
          </cell>
          <cell r="P3957" t="str">
            <v/>
          </cell>
          <cell r="Q3957" t="str">
            <v/>
          </cell>
          <cell r="T3957" t="str">
            <v/>
          </cell>
          <cell r="U3957" t="str">
            <v/>
          </cell>
          <cell r="W3957" t="str">
            <v/>
          </cell>
          <cell r="X3957" t="str">
            <v/>
          </cell>
          <cell r="AB3957">
            <v>0</v>
          </cell>
          <cell r="AC3957">
            <v>0</v>
          </cell>
          <cell r="AD3957">
            <v>0</v>
          </cell>
          <cell r="AJ3957">
            <v>0</v>
          </cell>
          <cell r="AK3957">
            <v>0</v>
          </cell>
        </row>
        <row r="3958">
          <cell r="B3958" t="str">
            <v/>
          </cell>
          <cell r="H3958" t="str">
            <v/>
          </cell>
          <cell r="J3958" t="str">
            <v/>
          </cell>
          <cell r="N3958" t="str">
            <v/>
          </cell>
          <cell r="O3958" t="str">
            <v/>
          </cell>
          <cell r="P3958" t="str">
            <v/>
          </cell>
          <cell r="Q3958" t="str">
            <v/>
          </cell>
          <cell r="T3958" t="str">
            <v/>
          </cell>
          <cell r="U3958" t="str">
            <v/>
          </cell>
          <cell r="W3958" t="str">
            <v/>
          </cell>
          <cell r="X3958" t="str">
            <v/>
          </cell>
          <cell r="AB3958">
            <v>0</v>
          </cell>
          <cell r="AC3958">
            <v>0</v>
          </cell>
          <cell r="AD3958">
            <v>0</v>
          </cell>
          <cell r="AJ3958">
            <v>0</v>
          </cell>
          <cell r="AK3958">
            <v>0</v>
          </cell>
        </row>
        <row r="3959">
          <cell r="B3959" t="str">
            <v/>
          </cell>
          <cell r="H3959" t="str">
            <v/>
          </cell>
          <cell r="J3959" t="str">
            <v/>
          </cell>
          <cell r="N3959" t="str">
            <v/>
          </cell>
          <cell r="O3959" t="str">
            <v/>
          </cell>
          <cell r="P3959" t="str">
            <v/>
          </cell>
          <cell r="Q3959" t="str">
            <v/>
          </cell>
          <cell r="T3959" t="str">
            <v/>
          </cell>
          <cell r="U3959" t="str">
            <v/>
          </cell>
          <cell r="W3959" t="str">
            <v/>
          </cell>
          <cell r="X3959" t="str">
            <v/>
          </cell>
          <cell r="AB3959">
            <v>0</v>
          </cell>
          <cell r="AC3959">
            <v>0</v>
          </cell>
          <cell r="AD3959">
            <v>0</v>
          </cell>
          <cell r="AJ3959">
            <v>0</v>
          </cell>
          <cell r="AK3959">
            <v>0</v>
          </cell>
        </row>
        <row r="3960">
          <cell r="B3960" t="str">
            <v/>
          </cell>
          <cell r="H3960" t="str">
            <v/>
          </cell>
          <cell r="J3960" t="str">
            <v/>
          </cell>
          <cell r="N3960" t="str">
            <v/>
          </cell>
          <cell r="O3960" t="str">
            <v/>
          </cell>
          <cell r="P3960" t="str">
            <v/>
          </cell>
          <cell r="Q3960" t="str">
            <v/>
          </cell>
          <cell r="T3960" t="str">
            <v/>
          </cell>
          <cell r="U3960" t="str">
            <v/>
          </cell>
          <cell r="W3960" t="str">
            <v/>
          </cell>
          <cell r="X3960" t="str">
            <v/>
          </cell>
          <cell r="AB3960">
            <v>0</v>
          </cell>
          <cell r="AC3960">
            <v>0</v>
          </cell>
          <cell r="AD3960">
            <v>0</v>
          </cell>
          <cell r="AJ3960">
            <v>0</v>
          </cell>
          <cell r="AK3960">
            <v>0</v>
          </cell>
        </row>
        <row r="3961">
          <cell r="B3961" t="str">
            <v/>
          </cell>
          <cell r="H3961" t="str">
            <v/>
          </cell>
          <cell r="J3961" t="str">
            <v/>
          </cell>
          <cell r="N3961" t="str">
            <v/>
          </cell>
          <cell r="O3961" t="str">
            <v/>
          </cell>
          <cell r="P3961" t="str">
            <v/>
          </cell>
          <cell r="Q3961" t="str">
            <v/>
          </cell>
          <cell r="T3961" t="str">
            <v/>
          </cell>
          <cell r="U3961" t="str">
            <v/>
          </cell>
          <cell r="W3961" t="str">
            <v/>
          </cell>
          <cell r="X3961" t="str">
            <v/>
          </cell>
          <cell r="AB3961">
            <v>0</v>
          </cell>
          <cell r="AC3961">
            <v>0</v>
          </cell>
          <cell r="AD3961">
            <v>0</v>
          </cell>
          <cell r="AJ3961">
            <v>0</v>
          </cell>
          <cell r="AK3961">
            <v>0</v>
          </cell>
        </row>
        <row r="3962">
          <cell r="B3962" t="str">
            <v/>
          </cell>
          <cell r="H3962" t="str">
            <v/>
          </cell>
          <cell r="J3962" t="str">
            <v/>
          </cell>
          <cell r="N3962" t="str">
            <v/>
          </cell>
          <cell r="O3962" t="str">
            <v/>
          </cell>
          <cell r="P3962" t="str">
            <v/>
          </cell>
          <cell r="Q3962" t="str">
            <v/>
          </cell>
          <cell r="T3962" t="str">
            <v/>
          </cell>
          <cell r="U3962" t="str">
            <v/>
          </cell>
          <cell r="W3962" t="str">
            <v/>
          </cell>
          <cell r="X3962" t="str">
            <v/>
          </cell>
          <cell r="AB3962">
            <v>0</v>
          </cell>
          <cell r="AC3962">
            <v>0</v>
          </cell>
          <cell r="AD3962">
            <v>0</v>
          </cell>
          <cell r="AJ3962">
            <v>0</v>
          </cell>
          <cell r="AK3962">
            <v>0</v>
          </cell>
        </row>
        <row r="3963">
          <cell r="B3963" t="str">
            <v/>
          </cell>
          <cell r="H3963" t="str">
            <v/>
          </cell>
          <cell r="J3963" t="str">
            <v/>
          </cell>
          <cell r="N3963" t="str">
            <v/>
          </cell>
          <cell r="O3963" t="str">
            <v/>
          </cell>
          <cell r="P3963" t="str">
            <v/>
          </cell>
          <cell r="Q3963" t="str">
            <v/>
          </cell>
          <cell r="T3963" t="str">
            <v/>
          </cell>
          <cell r="U3963" t="str">
            <v/>
          </cell>
          <cell r="W3963" t="str">
            <v/>
          </cell>
          <cell r="X3963" t="str">
            <v/>
          </cell>
          <cell r="AB3963">
            <v>0</v>
          </cell>
          <cell r="AC3963">
            <v>0</v>
          </cell>
          <cell r="AD3963">
            <v>0</v>
          </cell>
          <cell r="AJ3963">
            <v>0</v>
          </cell>
          <cell r="AK3963">
            <v>0</v>
          </cell>
        </row>
        <row r="3964">
          <cell r="B3964" t="str">
            <v/>
          </cell>
          <cell r="H3964" t="str">
            <v/>
          </cell>
          <cell r="J3964" t="str">
            <v/>
          </cell>
          <cell r="N3964" t="str">
            <v/>
          </cell>
          <cell r="O3964" t="str">
            <v/>
          </cell>
          <cell r="P3964" t="str">
            <v/>
          </cell>
          <cell r="Q3964" t="str">
            <v/>
          </cell>
          <cell r="T3964" t="str">
            <v/>
          </cell>
          <cell r="U3964" t="str">
            <v/>
          </cell>
          <cell r="W3964" t="str">
            <v/>
          </cell>
          <cell r="X3964" t="str">
            <v/>
          </cell>
          <cell r="AB3964">
            <v>0</v>
          </cell>
          <cell r="AC3964">
            <v>0</v>
          </cell>
          <cell r="AD3964">
            <v>0</v>
          </cell>
          <cell r="AJ3964">
            <v>0</v>
          </cell>
          <cell r="AK3964">
            <v>0</v>
          </cell>
        </row>
        <row r="3965">
          <cell r="B3965" t="str">
            <v/>
          </cell>
          <cell r="H3965" t="str">
            <v/>
          </cell>
          <cell r="J3965" t="str">
            <v/>
          </cell>
          <cell r="N3965" t="str">
            <v/>
          </cell>
          <cell r="O3965" t="str">
            <v/>
          </cell>
          <cell r="P3965" t="str">
            <v/>
          </cell>
          <cell r="Q3965" t="str">
            <v/>
          </cell>
          <cell r="T3965" t="str">
            <v/>
          </cell>
          <cell r="U3965" t="str">
            <v/>
          </cell>
          <cell r="W3965" t="str">
            <v/>
          </cell>
          <cell r="X3965" t="str">
            <v/>
          </cell>
          <cell r="AB3965">
            <v>0</v>
          </cell>
          <cell r="AC3965">
            <v>0</v>
          </cell>
          <cell r="AD3965">
            <v>0</v>
          </cell>
          <cell r="AJ3965">
            <v>0</v>
          </cell>
          <cell r="AK3965">
            <v>0</v>
          </cell>
        </row>
        <row r="3966">
          <cell r="B3966" t="str">
            <v/>
          </cell>
          <cell r="H3966" t="str">
            <v/>
          </cell>
          <cell r="J3966" t="str">
            <v/>
          </cell>
          <cell r="N3966" t="str">
            <v/>
          </cell>
          <cell r="O3966" t="str">
            <v/>
          </cell>
          <cell r="P3966" t="str">
            <v/>
          </cell>
          <cell r="Q3966" t="str">
            <v/>
          </cell>
          <cell r="T3966" t="str">
            <v/>
          </cell>
          <cell r="U3966" t="str">
            <v/>
          </cell>
          <cell r="W3966" t="str">
            <v/>
          </cell>
          <cell r="X3966" t="str">
            <v/>
          </cell>
          <cell r="AB3966">
            <v>0</v>
          </cell>
          <cell r="AC3966">
            <v>0</v>
          </cell>
          <cell r="AD3966">
            <v>0</v>
          </cell>
          <cell r="AJ3966">
            <v>0</v>
          </cell>
          <cell r="AK3966">
            <v>0</v>
          </cell>
        </row>
        <row r="3967">
          <cell r="B3967" t="str">
            <v/>
          </cell>
          <cell r="H3967" t="str">
            <v/>
          </cell>
          <cell r="J3967" t="str">
            <v/>
          </cell>
          <cell r="N3967" t="str">
            <v/>
          </cell>
          <cell r="O3967" t="str">
            <v/>
          </cell>
          <cell r="P3967" t="str">
            <v/>
          </cell>
          <cell r="Q3967" t="str">
            <v/>
          </cell>
          <cell r="T3967" t="str">
            <v/>
          </cell>
          <cell r="U3967" t="str">
            <v/>
          </cell>
          <cell r="W3967" t="str">
            <v/>
          </cell>
          <cell r="X3967" t="str">
            <v/>
          </cell>
          <cell r="AB3967">
            <v>0</v>
          </cell>
          <cell r="AC3967">
            <v>0</v>
          </cell>
          <cell r="AD3967">
            <v>0</v>
          </cell>
          <cell r="AJ3967">
            <v>0</v>
          </cell>
          <cell r="AK3967">
            <v>0</v>
          </cell>
        </row>
        <row r="3968">
          <cell r="B3968" t="str">
            <v/>
          </cell>
          <cell r="H3968" t="str">
            <v/>
          </cell>
          <cell r="J3968" t="str">
            <v/>
          </cell>
          <cell r="N3968" t="str">
            <v/>
          </cell>
          <cell r="O3968" t="str">
            <v/>
          </cell>
          <cell r="P3968" t="str">
            <v/>
          </cell>
          <cell r="Q3968" t="str">
            <v/>
          </cell>
          <cell r="T3968" t="str">
            <v/>
          </cell>
          <cell r="U3968" t="str">
            <v/>
          </cell>
          <cell r="W3968" t="str">
            <v/>
          </cell>
          <cell r="X3968" t="str">
            <v/>
          </cell>
          <cell r="AB3968">
            <v>0</v>
          </cell>
          <cell r="AC3968">
            <v>0</v>
          </cell>
          <cell r="AD3968">
            <v>0</v>
          </cell>
          <cell r="AJ3968">
            <v>0</v>
          </cell>
          <cell r="AK3968">
            <v>0</v>
          </cell>
        </row>
        <row r="3969">
          <cell r="B3969" t="str">
            <v/>
          </cell>
          <cell r="H3969" t="str">
            <v/>
          </cell>
          <cell r="J3969" t="str">
            <v/>
          </cell>
          <cell r="N3969" t="str">
            <v/>
          </cell>
          <cell r="O3969" t="str">
            <v/>
          </cell>
          <cell r="P3969" t="str">
            <v/>
          </cell>
          <cell r="Q3969" t="str">
            <v/>
          </cell>
          <cell r="T3969" t="str">
            <v/>
          </cell>
          <cell r="U3969" t="str">
            <v/>
          </cell>
          <cell r="W3969" t="str">
            <v/>
          </cell>
          <cell r="X3969" t="str">
            <v/>
          </cell>
          <cell r="AB3969">
            <v>0</v>
          </cell>
          <cell r="AC3969">
            <v>0</v>
          </cell>
          <cell r="AD3969">
            <v>0</v>
          </cell>
          <cell r="AJ3969">
            <v>0</v>
          </cell>
          <cell r="AK3969">
            <v>0</v>
          </cell>
        </row>
        <row r="3970">
          <cell r="B3970" t="str">
            <v/>
          </cell>
          <cell r="H3970" t="str">
            <v/>
          </cell>
          <cell r="J3970" t="str">
            <v/>
          </cell>
          <cell r="N3970" t="str">
            <v/>
          </cell>
          <cell r="O3970" t="str">
            <v/>
          </cell>
          <cell r="P3970" t="str">
            <v/>
          </cell>
          <cell r="Q3970" t="str">
            <v/>
          </cell>
          <cell r="T3970" t="str">
            <v/>
          </cell>
          <cell r="U3970" t="str">
            <v/>
          </cell>
          <cell r="W3970" t="str">
            <v/>
          </cell>
          <cell r="X3970" t="str">
            <v/>
          </cell>
          <cell r="AB3970">
            <v>0</v>
          </cell>
          <cell r="AC3970">
            <v>0</v>
          </cell>
          <cell r="AD3970">
            <v>0</v>
          </cell>
          <cell r="AJ3970">
            <v>0</v>
          </cell>
          <cell r="AK3970">
            <v>0</v>
          </cell>
        </row>
        <row r="3971">
          <cell r="B3971" t="str">
            <v/>
          </cell>
          <cell r="H3971" t="str">
            <v/>
          </cell>
          <cell r="J3971" t="str">
            <v/>
          </cell>
          <cell r="N3971" t="str">
            <v/>
          </cell>
          <cell r="O3971" t="str">
            <v/>
          </cell>
          <cell r="P3971" t="str">
            <v/>
          </cell>
          <cell r="Q3971" t="str">
            <v/>
          </cell>
          <cell r="T3971" t="str">
            <v/>
          </cell>
          <cell r="U3971" t="str">
            <v/>
          </cell>
          <cell r="W3971" t="str">
            <v/>
          </cell>
          <cell r="X3971" t="str">
            <v/>
          </cell>
          <cell r="AB3971">
            <v>0</v>
          </cell>
          <cell r="AC3971">
            <v>0</v>
          </cell>
          <cell r="AD3971">
            <v>0</v>
          </cell>
          <cell r="AJ3971">
            <v>0</v>
          </cell>
          <cell r="AK3971">
            <v>0</v>
          </cell>
        </row>
        <row r="3972">
          <cell r="B3972" t="str">
            <v/>
          </cell>
          <cell r="H3972" t="str">
            <v/>
          </cell>
          <cell r="J3972" t="str">
            <v/>
          </cell>
          <cell r="N3972" t="str">
            <v/>
          </cell>
          <cell r="O3972" t="str">
            <v/>
          </cell>
          <cell r="P3972" t="str">
            <v/>
          </cell>
          <cell r="Q3972" t="str">
            <v/>
          </cell>
          <cell r="T3972" t="str">
            <v/>
          </cell>
          <cell r="U3972" t="str">
            <v/>
          </cell>
          <cell r="W3972" t="str">
            <v/>
          </cell>
          <cell r="X3972" t="str">
            <v/>
          </cell>
          <cell r="AB3972">
            <v>0</v>
          </cell>
          <cell r="AC3972">
            <v>0</v>
          </cell>
          <cell r="AD3972">
            <v>0</v>
          </cell>
          <cell r="AJ3972">
            <v>0</v>
          </cell>
          <cell r="AK3972">
            <v>0</v>
          </cell>
        </row>
        <row r="3973">
          <cell r="B3973" t="str">
            <v/>
          </cell>
          <cell r="H3973" t="str">
            <v/>
          </cell>
          <cell r="J3973" t="str">
            <v/>
          </cell>
          <cell r="N3973" t="str">
            <v/>
          </cell>
          <cell r="O3973" t="str">
            <v/>
          </cell>
          <cell r="P3973" t="str">
            <v/>
          </cell>
          <cell r="Q3973" t="str">
            <v/>
          </cell>
          <cell r="T3973" t="str">
            <v/>
          </cell>
          <cell r="U3973" t="str">
            <v/>
          </cell>
          <cell r="W3973" t="str">
            <v/>
          </cell>
          <cell r="X3973" t="str">
            <v/>
          </cell>
          <cell r="AB3973">
            <v>0</v>
          </cell>
          <cell r="AC3973">
            <v>0</v>
          </cell>
          <cell r="AD3973">
            <v>0</v>
          </cell>
          <cell r="AJ3973">
            <v>0</v>
          </cell>
          <cell r="AK3973">
            <v>0</v>
          </cell>
        </row>
        <row r="3974">
          <cell r="B3974" t="str">
            <v/>
          </cell>
          <cell r="H3974" t="str">
            <v/>
          </cell>
          <cell r="J3974" t="str">
            <v/>
          </cell>
          <cell r="N3974" t="str">
            <v/>
          </cell>
          <cell r="O3974" t="str">
            <v/>
          </cell>
          <cell r="P3974" t="str">
            <v/>
          </cell>
          <cell r="Q3974" t="str">
            <v/>
          </cell>
          <cell r="T3974" t="str">
            <v/>
          </cell>
          <cell r="U3974" t="str">
            <v/>
          </cell>
          <cell r="W3974" t="str">
            <v/>
          </cell>
          <cell r="X3974" t="str">
            <v/>
          </cell>
          <cell r="AB3974">
            <v>0</v>
          </cell>
          <cell r="AC3974">
            <v>0</v>
          </cell>
          <cell r="AD3974">
            <v>0</v>
          </cell>
          <cell r="AJ3974">
            <v>0</v>
          </cell>
          <cell r="AK3974">
            <v>0</v>
          </cell>
        </row>
        <row r="3975">
          <cell r="B3975" t="str">
            <v/>
          </cell>
          <cell r="H3975" t="str">
            <v/>
          </cell>
          <cell r="J3975" t="str">
            <v/>
          </cell>
          <cell r="N3975" t="str">
            <v/>
          </cell>
          <cell r="O3975" t="str">
            <v/>
          </cell>
          <cell r="P3975" t="str">
            <v/>
          </cell>
          <cell r="Q3975" t="str">
            <v/>
          </cell>
          <cell r="T3975" t="str">
            <v/>
          </cell>
          <cell r="U3975" t="str">
            <v/>
          </cell>
          <cell r="W3975" t="str">
            <v/>
          </cell>
          <cell r="X3975" t="str">
            <v/>
          </cell>
          <cell r="AB3975">
            <v>0</v>
          </cell>
          <cell r="AC3975">
            <v>0</v>
          </cell>
          <cell r="AD3975">
            <v>0</v>
          </cell>
          <cell r="AJ3975">
            <v>0</v>
          </cell>
          <cell r="AK3975">
            <v>0</v>
          </cell>
        </row>
        <row r="3976">
          <cell r="B3976" t="str">
            <v/>
          </cell>
          <cell r="H3976" t="str">
            <v/>
          </cell>
          <cell r="J3976" t="str">
            <v/>
          </cell>
          <cell r="N3976" t="str">
            <v/>
          </cell>
          <cell r="O3976" t="str">
            <v/>
          </cell>
          <cell r="P3976" t="str">
            <v/>
          </cell>
          <cell r="Q3976" t="str">
            <v/>
          </cell>
          <cell r="T3976" t="str">
            <v/>
          </cell>
          <cell r="U3976" t="str">
            <v/>
          </cell>
          <cell r="W3976" t="str">
            <v/>
          </cell>
          <cell r="X3976" t="str">
            <v/>
          </cell>
          <cell r="AB3976">
            <v>0</v>
          </cell>
          <cell r="AC3976">
            <v>0</v>
          </cell>
          <cell r="AD3976">
            <v>0</v>
          </cell>
          <cell r="AJ3976">
            <v>0</v>
          </cell>
          <cell r="AK3976">
            <v>0</v>
          </cell>
        </row>
        <row r="3977">
          <cell r="B3977" t="str">
            <v/>
          </cell>
          <cell r="H3977" t="str">
            <v/>
          </cell>
          <cell r="J3977" t="str">
            <v/>
          </cell>
          <cell r="N3977" t="str">
            <v/>
          </cell>
          <cell r="O3977" t="str">
            <v/>
          </cell>
          <cell r="P3977" t="str">
            <v/>
          </cell>
          <cell r="Q3977" t="str">
            <v/>
          </cell>
          <cell r="T3977" t="str">
            <v/>
          </cell>
          <cell r="U3977" t="str">
            <v/>
          </cell>
          <cell r="W3977" t="str">
            <v/>
          </cell>
          <cell r="X3977" t="str">
            <v/>
          </cell>
          <cell r="AB3977">
            <v>0</v>
          </cell>
          <cell r="AC3977">
            <v>0</v>
          </cell>
          <cell r="AD3977">
            <v>0</v>
          </cell>
          <cell r="AJ3977">
            <v>0</v>
          </cell>
          <cell r="AK3977">
            <v>0</v>
          </cell>
        </row>
        <row r="3978">
          <cell r="B3978" t="str">
            <v/>
          </cell>
          <cell r="H3978" t="str">
            <v/>
          </cell>
          <cell r="J3978" t="str">
            <v/>
          </cell>
          <cell r="N3978" t="str">
            <v/>
          </cell>
          <cell r="O3978" t="str">
            <v/>
          </cell>
          <cell r="P3978" t="str">
            <v/>
          </cell>
          <cell r="Q3978" t="str">
            <v/>
          </cell>
          <cell r="T3978" t="str">
            <v/>
          </cell>
          <cell r="U3978" t="str">
            <v/>
          </cell>
          <cell r="W3978" t="str">
            <v/>
          </cell>
          <cell r="X3978" t="str">
            <v/>
          </cell>
          <cell r="AB3978">
            <v>0</v>
          </cell>
          <cell r="AC3978">
            <v>0</v>
          </cell>
          <cell r="AD3978">
            <v>0</v>
          </cell>
          <cell r="AJ3978">
            <v>0</v>
          </cell>
          <cell r="AK3978">
            <v>0</v>
          </cell>
        </row>
        <row r="3979">
          <cell r="B3979" t="str">
            <v/>
          </cell>
          <cell r="H3979" t="str">
            <v/>
          </cell>
          <cell r="J3979" t="str">
            <v/>
          </cell>
          <cell r="N3979" t="str">
            <v/>
          </cell>
          <cell r="O3979" t="str">
            <v/>
          </cell>
          <cell r="P3979" t="str">
            <v/>
          </cell>
          <cell r="Q3979" t="str">
            <v/>
          </cell>
          <cell r="T3979" t="str">
            <v/>
          </cell>
          <cell r="U3979" t="str">
            <v/>
          </cell>
          <cell r="W3979" t="str">
            <v/>
          </cell>
          <cell r="X3979" t="str">
            <v/>
          </cell>
          <cell r="AB3979">
            <v>0</v>
          </cell>
          <cell r="AC3979">
            <v>0</v>
          </cell>
          <cell r="AD3979">
            <v>0</v>
          </cell>
          <cell r="AJ3979">
            <v>0</v>
          </cell>
          <cell r="AK3979">
            <v>0</v>
          </cell>
        </row>
        <row r="3980">
          <cell r="B3980" t="str">
            <v/>
          </cell>
          <cell r="H3980" t="str">
            <v/>
          </cell>
          <cell r="J3980" t="str">
            <v/>
          </cell>
          <cell r="N3980" t="str">
            <v/>
          </cell>
          <cell r="O3980" t="str">
            <v/>
          </cell>
          <cell r="P3980" t="str">
            <v/>
          </cell>
          <cell r="Q3980" t="str">
            <v/>
          </cell>
          <cell r="T3980" t="str">
            <v/>
          </cell>
          <cell r="U3980" t="str">
            <v/>
          </cell>
          <cell r="W3980" t="str">
            <v/>
          </cell>
          <cell r="X3980" t="str">
            <v/>
          </cell>
          <cell r="AB3980">
            <v>0</v>
          </cell>
          <cell r="AC3980">
            <v>0</v>
          </cell>
          <cell r="AD3980">
            <v>0</v>
          </cell>
          <cell r="AJ3980">
            <v>0</v>
          </cell>
          <cell r="AK3980">
            <v>0</v>
          </cell>
        </row>
        <row r="3981">
          <cell r="B3981" t="str">
            <v/>
          </cell>
          <cell r="H3981" t="str">
            <v/>
          </cell>
          <cell r="J3981" t="str">
            <v/>
          </cell>
          <cell r="N3981" t="str">
            <v/>
          </cell>
          <cell r="O3981" t="str">
            <v/>
          </cell>
          <cell r="P3981" t="str">
            <v/>
          </cell>
          <cell r="Q3981" t="str">
            <v/>
          </cell>
          <cell r="T3981" t="str">
            <v/>
          </cell>
          <cell r="U3981" t="str">
            <v/>
          </cell>
          <cell r="W3981" t="str">
            <v/>
          </cell>
          <cell r="X3981" t="str">
            <v/>
          </cell>
          <cell r="AB3981">
            <v>0</v>
          </cell>
          <cell r="AC3981">
            <v>0</v>
          </cell>
          <cell r="AD3981">
            <v>0</v>
          </cell>
          <cell r="AJ3981">
            <v>0</v>
          </cell>
          <cell r="AK3981">
            <v>0</v>
          </cell>
        </row>
        <row r="3982">
          <cell r="B3982" t="str">
            <v/>
          </cell>
          <cell r="H3982" t="str">
            <v/>
          </cell>
          <cell r="J3982" t="str">
            <v/>
          </cell>
          <cell r="N3982" t="str">
            <v/>
          </cell>
          <cell r="O3982" t="str">
            <v/>
          </cell>
          <cell r="P3982" t="str">
            <v/>
          </cell>
          <cell r="Q3982" t="str">
            <v/>
          </cell>
          <cell r="T3982" t="str">
            <v/>
          </cell>
          <cell r="U3982" t="str">
            <v/>
          </cell>
          <cell r="W3982" t="str">
            <v/>
          </cell>
          <cell r="X3982" t="str">
            <v/>
          </cell>
          <cell r="AB3982">
            <v>0</v>
          </cell>
          <cell r="AC3982">
            <v>0</v>
          </cell>
          <cell r="AD3982">
            <v>0</v>
          </cell>
          <cell r="AJ3982">
            <v>0</v>
          </cell>
          <cell r="AK3982">
            <v>0</v>
          </cell>
        </row>
        <row r="3983">
          <cell r="B3983" t="str">
            <v/>
          </cell>
          <cell r="H3983" t="str">
            <v/>
          </cell>
          <cell r="J3983" t="str">
            <v/>
          </cell>
          <cell r="N3983" t="str">
            <v/>
          </cell>
          <cell r="O3983" t="str">
            <v/>
          </cell>
          <cell r="P3983" t="str">
            <v/>
          </cell>
          <cell r="Q3983" t="str">
            <v/>
          </cell>
          <cell r="T3983" t="str">
            <v/>
          </cell>
          <cell r="U3983" t="str">
            <v/>
          </cell>
          <cell r="W3983" t="str">
            <v/>
          </cell>
          <cell r="X3983" t="str">
            <v/>
          </cell>
          <cell r="AB3983">
            <v>0</v>
          </cell>
          <cell r="AC3983">
            <v>0</v>
          </cell>
          <cell r="AD3983">
            <v>0</v>
          </cell>
          <cell r="AJ3983">
            <v>0</v>
          </cell>
          <cell r="AK3983">
            <v>0</v>
          </cell>
        </row>
        <row r="3984">
          <cell r="B3984" t="str">
            <v/>
          </cell>
          <cell r="H3984" t="str">
            <v/>
          </cell>
          <cell r="J3984" t="str">
            <v/>
          </cell>
          <cell r="N3984" t="str">
            <v/>
          </cell>
          <cell r="O3984" t="str">
            <v/>
          </cell>
          <cell r="P3984" t="str">
            <v/>
          </cell>
          <cell r="Q3984" t="str">
            <v/>
          </cell>
          <cell r="T3984" t="str">
            <v/>
          </cell>
          <cell r="U3984" t="str">
            <v/>
          </cell>
          <cell r="W3984" t="str">
            <v/>
          </cell>
          <cell r="X3984" t="str">
            <v/>
          </cell>
          <cell r="AB3984">
            <v>0</v>
          </cell>
          <cell r="AC3984">
            <v>0</v>
          </cell>
          <cell r="AD3984">
            <v>0</v>
          </cell>
          <cell r="AJ3984">
            <v>0</v>
          </cell>
          <cell r="AK3984">
            <v>0</v>
          </cell>
        </row>
        <row r="3985">
          <cell r="B3985" t="str">
            <v/>
          </cell>
          <cell r="H3985" t="str">
            <v/>
          </cell>
          <cell r="J3985" t="str">
            <v/>
          </cell>
          <cell r="N3985" t="str">
            <v/>
          </cell>
          <cell r="O3985" t="str">
            <v/>
          </cell>
          <cell r="P3985" t="str">
            <v/>
          </cell>
          <cell r="Q3985" t="str">
            <v/>
          </cell>
          <cell r="T3985" t="str">
            <v/>
          </cell>
          <cell r="U3985" t="str">
            <v/>
          </cell>
          <cell r="W3985" t="str">
            <v/>
          </cell>
          <cell r="X3985" t="str">
            <v/>
          </cell>
          <cell r="AB3985">
            <v>0</v>
          </cell>
          <cell r="AC3985">
            <v>0</v>
          </cell>
          <cell r="AD3985">
            <v>0</v>
          </cell>
          <cell r="AJ3985">
            <v>0</v>
          </cell>
          <cell r="AK3985">
            <v>0</v>
          </cell>
        </row>
        <row r="3986">
          <cell r="B3986" t="str">
            <v/>
          </cell>
          <cell r="H3986" t="str">
            <v/>
          </cell>
          <cell r="J3986" t="str">
            <v/>
          </cell>
          <cell r="N3986" t="str">
            <v/>
          </cell>
          <cell r="O3986" t="str">
            <v/>
          </cell>
          <cell r="P3986" t="str">
            <v/>
          </cell>
          <cell r="Q3986" t="str">
            <v/>
          </cell>
          <cell r="T3986" t="str">
            <v/>
          </cell>
          <cell r="U3986" t="str">
            <v/>
          </cell>
          <cell r="W3986" t="str">
            <v/>
          </cell>
          <cell r="X3986" t="str">
            <v/>
          </cell>
          <cell r="AB3986">
            <v>0</v>
          </cell>
          <cell r="AC3986">
            <v>0</v>
          </cell>
          <cell r="AD3986">
            <v>0</v>
          </cell>
          <cell r="AJ3986">
            <v>0</v>
          </cell>
          <cell r="AK3986">
            <v>0</v>
          </cell>
        </row>
        <row r="3987">
          <cell r="B3987" t="str">
            <v/>
          </cell>
          <cell r="H3987" t="str">
            <v/>
          </cell>
          <cell r="J3987" t="str">
            <v/>
          </cell>
          <cell r="N3987" t="str">
            <v/>
          </cell>
          <cell r="O3987" t="str">
            <v/>
          </cell>
          <cell r="P3987" t="str">
            <v/>
          </cell>
          <cell r="Q3987" t="str">
            <v/>
          </cell>
          <cell r="T3987" t="str">
            <v/>
          </cell>
          <cell r="U3987" t="str">
            <v/>
          </cell>
          <cell r="W3987" t="str">
            <v/>
          </cell>
          <cell r="X3987" t="str">
            <v/>
          </cell>
          <cell r="AB3987">
            <v>0</v>
          </cell>
          <cell r="AC3987">
            <v>0</v>
          </cell>
          <cell r="AD3987">
            <v>0</v>
          </cell>
          <cell r="AJ3987">
            <v>0</v>
          </cell>
          <cell r="AK3987">
            <v>0</v>
          </cell>
        </row>
        <row r="3988">
          <cell r="B3988" t="str">
            <v/>
          </cell>
          <cell r="H3988" t="str">
            <v/>
          </cell>
          <cell r="J3988" t="str">
            <v/>
          </cell>
          <cell r="N3988" t="str">
            <v/>
          </cell>
          <cell r="O3988" t="str">
            <v/>
          </cell>
          <cell r="P3988" t="str">
            <v/>
          </cell>
          <cell r="Q3988" t="str">
            <v/>
          </cell>
          <cell r="T3988" t="str">
            <v/>
          </cell>
          <cell r="U3988" t="str">
            <v/>
          </cell>
          <cell r="W3988" t="str">
            <v/>
          </cell>
          <cell r="X3988" t="str">
            <v/>
          </cell>
          <cell r="AB3988">
            <v>0</v>
          </cell>
          <cell r="AC3988">
            <v>0</v>
          </cell>
          <cell r="AD3988">
            <v>0</v>
          </cell>
          <cell r="AJ3988">
            <v>0</v>
          </cell>
          <cell r="AK3988">
            <v>0</v>
          </cell>
        </row>
        <row r="3989">
          <cell r="B3989" t="str">
            <v/>
          </cell>
          <cell r="H3989" t="str">
            <v/>
          </cell>
          <cell r="J3989" t="str">
            <v/>
          </cell>
          <cell r="N3989" t="str">
            <v/>
          </cell>
          <cell r="O3989" t="str">
            <v/>
          </cell>
          <cell r="P3989" t="str">
            <v/>
          </cell>
          <cell r="Q3989" t="str">
            <v/>
          </cell>
          <cell r="T3989" t="str">
            <v/>
          </cell>
          <cell r="U3989" t="str">
            <v/>
          </cell>
          <cell r="W3989" t="str">
            <v/>
          </cell>
          <cell r="X3989" t="str">
            <v/>
          </cell>
          <cell r="AB3989">
            <v>0</v>
          </cell>
          <cell r="AC3989">
            <v>0</v>
          </cell>
          <cell r="AD3989">
            <v>0</v>
          </cell>
          <cell r="AJ3989">
            <v>0</v>
          </cell>
          <cell r="AK3989">
            <v>0</v>
          </cell>
        </row>
        <row r="3990">
          <cell r="B3990" t="str">
            <v/>
          </cell>
          <cell r="H3990" t="str">
            <v/>
          </cell>
          <cell r="J3990" t="str">
            <v/>
          </cell>
          <cell r="N3990" t="str">
            <v/>
          </cell>
          <cell r="O3990" t="str">
            <v/>
          </cell>
          <cell r="P3990" t="str">
            <v/>
          </cell>
          <cell r="Q3990" t="str">
            <v/>
          </cell>
          <cell r="T3990" t="str">
            <v/>
          </cell>
          <cell r="U3990" t="str">
            <v/>
          </cell>
          <cell r="W3990" t="str">
            <v/>
          </cell>
          <cell r="X3990" t="str">
            <v/>
          </cell>
          <cell r="AB3990">
            <v>0</v>
          </cell>
          <cell r="AC3990">
            <v>0</v>
          </cell>
          <cell r="AD3990">
            <v>0</v>
          </cell>
          <cell r="AJ3990">
            <v>0</v>
          </cell>
          <cell r="AK3990">
            <v>0</v>
          </cell>
        </row>
        <row r="3991">
          <cell r="B3991" t="str">
            <v/>
          </cell>
          <cell r="H3991" t="str">
            <v/>
          </cell>
          <cell r="J3991" t="str">
            <v/>
          </cell>
          <cell r="N3991" t="str">
            <v/>
          </cell>
          <cell r="O3991" t="str">
            <v/>
          </cell>
          <cell r="P3991" t="str">
            <v/>
          </cell>
          <cell r="Q3991" t="str">
            <v/>
          </cell>
          <cell r="T3991" t="str">
            <v/>
          </cell>
          <cell r="U3991" t="str">
            <v/>
          </cell>
          <cell r="W3991" t="str">
            <v/>
          </cell>
          <cell r="X3991" t="str">
            <v/>
          </cell>
          <cell r="AB3991">
            <v>0</v>
          </cell>
          <cell r="AC3991">
            <v>0</v>
          </cell>
          <cell r="AD3991">
            <v>0</v>
          </cell>
          <cell r="AJ3991">
            <v>0</v>
          </cell>
          <cell r="AK3991">
            <v>0</v>
          </cell>
        </row>
        <row r="3992">
          <cell r="B3992" t="str">
            <v/>
          </cell>
          <cell r="H3992" t="str">
            <v/>
          </cell>
          <cell r="J3992" t="str">
            <v/>
          </cell>
          <cell r="N3992" t="str">
            <v/>
          </cell>
          <cell r="O3992" t="str">
            <v/>
          </cell>
          <cell r="P3992" t="str">
            <v/>
          </cell>
          <cell r="Q3992" t="str">
            <v/>
          </cell>
          <cell r="T3992" t="str">
            <v/>
          </cell>
          <cell r="U3992" t="str">
            <v/>
          </cell>
          <cell r="W3992" t="str">
            <v/>
          </cell>
          <cell r="X3992" t="str">
            <v/>
          </cell>
          <cell r="AB3992">
            <v>0</v>
          </cell>
          <cell r="AC3992">
            <v>0</v>
          </cell>
          <cell r="AD3992">
            <v>0</v>
          </cell>
          <cell r="AJ3992">
            <v>0</v>
          </cell>
          <cell r="AK3992">
            <v>0</v>
          </cell>
        </row>
        <row r="3993">
          <cell r="B3993" t="str">
            <v/>
          </cell>
          <cell r="H3993" t="str">
            <v/>
          </cell>
          <cell r="J3993" t="str">
            <v/>
          </cell>
          <cell r="N3993" t="str">
            <v/>
          </cell>
          <cell r="O3993" t="str">
            <v/>
          </cell>
          <cell r="P3993" t="str">
            <v/>
          </cell>
          <cell r="Q3993" t="str">
            <v/>
          </cell>
          <cell r="T3993" t="str">
            <v/>
          </cell>
          <cell r="U3993" t="str">
            <v/>
          </cell>
          <cell r="W3993" t="str">
            <v/>
          </cell>
          <cell r="X3993" t="str">
            <v/>
          </cell>
          <cell r="AB3993">
            <v>0</v>
          </cell>
          <cell r="AC3993">
            <v>0</v>
          </cell>
          <cell r="AD3993">
            <v>0</v>
          </cell>
          <cell r="AJ3993">
            <v>0</v>
          </cell>
          <cell r="AK3993">
            <v>0</v>
          </cell>
        </row>
        <row r="3994">
          <cell r="B3994" t="str">
            <v/>
          </cell>
          <cell r="H3994" t="str">
            <v/>
          </cell>
          <cell r="J3994" t="str">
            <v/>
          </cell>
          <cell r="N3994" t="str">
            <v/>
          </cell>
          <cell r="O3994" t="str">
            <v/>
          </cell>
          <cell r="P3994" t="str">
            <v/>
          </cell>
          <cell r="Q3994" t="str">
            <v/>
          </cell>
          <cell r="T3994" t="str">
            <v/>
          </cell>
          <cell r="U3994" t="str">
            <v/>
          </cell>
          <cell r="W3994" t="str">
            <v/>
          </cell>
          <cell r="X3994" t="str">
            <v/>
          </cell>
          <cell r="AB3994">
            <v>0</v>
          </cell>
          <cell r="AC3994">
            <v>0</v>
          </cell>
          <cell r="AD3994">
            <v>0</v>
          </cell>
          <cell r="AJ3994">
            <v>0</v>
          </cell>
          <cell r="AK3994">
            <v>0</v>
          </cell>
        </row>
        <row r="3995">
          <cell r="B3995" t="str">
            <v/>
          </cell>
          <cell r="H3995" t="str">
            <v/>
          </cell>
          <cell r="J3995" t="str">
            <v/>
          </cell>
          <cell r="N3995" t="str">
            <v/>
          </cell>
          <cell r="O3995" t="str">
            <v/>
          </cell>
          <cell r="P3995" t="str">
            <v/>
          </cell>
          <cell r="Q3995" t="str">
            <v/>
          </cell>
          <cell r="T3995" t="str">
            <v/>
          </cell>
          <cell r="U3995" t="str">
            <v/>
          </cell>
          <cell r="W3995" t="str">
            <v/>
          </cell>
          <cell r="X3995" t="str">
            <v/>
          </cell>
          <cell r="AB3995">
            <v>0</v>
          </cell>
          <cell r="AC3995">
            <v>0</v>
          </cell>
          <cell r="AD3995">
            <v>0</v>
          </cell>
          <cell r="AJ3995">
            <v>0</v>
          </cell>
          <cell r="AK3995">
            <v>0</v>
          </cell>
        </row>
        <row r="3996">
          <cell r="B3996" t="str">
            <v/>
          </cell>
          <cell r="H3996" t="str">
            <v/>
          </cell>
          <cell r="J3996" t="str">
            <v/>
          </cell>
          <cell r="N3996" t="str">
            <v/>
          </cell>
          <cell r="O3996" t="str">
            <v/>
          </cell>
          <cell r="P3996" t="str">
            <v/>
          </cell>
          <cell r="Q3996" t="str">
            <v/>
          </cell>
          <cell r="T3996" t="str">
            <v/>
          </cell>
          <cell r="U3996" t="str">
            <v/>
          </cell>
          <cell r="W3996" t="str">
            <v/>
          </cell>
          <cell r="X3996" t="str">
            <v/>
          </cell>
          <cell r="AB3996">
            <v>0</v>
          </cell>
          <cell r="AC3996">
            <v>0</v>
          </cell>
          <cell r="AD3996">
            <v>0</v>
          </cell>
          <cell r="AJ3996">
            <v>0</v>
          </cell>
          <cell r="AK3996">
            <v>0</v>
          </cell>
        </row>
        <row r="3997">
          <cell r="B3997" t="str">
            <v/>
          </cell>
          <cell r="H3997" t="str">
            <v/>
          </cell>
          <cell r="J3997" t="str">
            <v/>
          </cell>
          <cell r="N3997" t="str">
            <v/>
          </cell>
          <cell r="O3997" t="str">
            <v/>
          </cell>
          <cell r="P3997" t="str">
            <v/>
          </cell>
          <cell r="Q3997" t="str">
            <v/>
          </cell>
          <cell r="T3997" t="str">
            <v/>
          </cell>
          <cell r="U3997" t="str">
            <v/>
          </cell>
          <cell r="W3997" t="str">
            <v/>
          </cell>
          <cell r="X3997" t="str">
            <v/>
          </cell>
          <cell r="AB3997">
            <v>0</v>
          </cell>
          <cell r="AC3997">
            <v>0</v>
          </cell>
          <cell r="AD3997">
            <v>0</v>
          </cell>
          <cell r="AJ3997">
            <v>0</v>
          </cell>
          <cell r="AK3997">
            <v>0</v>
          </cell>
        </row>
        <row r="3998">
          <cell r="B3998" t="str">
            <v/>
          </cell>
          <cell r="H3998" t="str">
            <v/>
          </cell>
          <cell r="J3998" t="str">
            <v/>
          </cell>
          <cell r="N3998" t="str">
            <v/>
          </cell>
          <cell r="O3998" t="str">
            <v/>
          </cell>
          <cell r="P3998" t="str">
            <v/>
          </cell>
          <cell r="Q3998" t="str">
            <v/>
          </cell>
          <cell r="T3998" t="str">
            <v/>
          </cell>
          <cell r="U3998" t="str">
            <v/>
          </cell>
          <cell r="W3998" t="str">
            <v/>
          </cell>
          <cell r="X3998" t="str">
            <v/>
          </cell>
          <cell r="AB3998">
            <v>0</v>
          </cell>
          <cell r="AC3998">
            <v>0</v>
          </cell>
          <cell r="AD3998">
            <v>0</v>
          </cell>
          <cell r="AJ3998">
            <v>0</v>
          </cell>
          <cell r="AK3998">
            <v>0</v>
          </cell>
        </row>
        <row r="3999">
          <cell r="B3999" t="str">
            <v/>
          </cell>
          <cell r="H3999" t="str">
            <v/>
          </cell>
          <cell r="J3999" t="str">
            <v/>
          </cell>
          <cell r="N3999" t="str">
            <v/>
          </cell>
          <cell r="O3999" t="str">
            <v/>
          </cell>
          <cell r="P3999" t="str">
            <v/>
          </cell>
          <cell r="Q3999" t="str">
            <v/>
          </cell>
          <cell r="T3999" t="str">
            <v/>
          </cell>
          <cell r="U3999" t="str">
            <v/>
          </cell>
          <cell r="W3999" t="str">
            <v/>
          </cell>
          <cell r="X3999" t="str">
            <v/>
          </cell>
          <cell r="AB3999">
            <v>0</v>
          </cell>
          <cell r="AC3999">
            <v>0</v>
          </cell>
          <cell r="AD3999">
            <v>0</v>
          </cell>
          <cell r="AJ3999">
            <v>0</v>
          </cell>
          <cell r="AK3999">
            <v>0</v>
          </cell>
        </row>
        <row r="4000">
          <cell r="B4000" t="str">
            <v/>
          </cell>
          <cell r="H4000" t="str">
            <v/>
          </cell>
          <cell r="J4000" t="str">
            <v/>
          </cell>
          <cell r="N4000" t="str">
            <v/>
          </cell>
          <cell r="O4000" t="str">
            <v/>
          </cell>
          <cell r="P4000" t="str">
            <v/>
          </cell>
          <cell r="Q4000" t="str">
            <v/>
          </cell>
          <cell r="T4000" t="str">
            <v/>
          </cell>
          <cell r="U4000" t="str">
            <v/>
          </cell>
          <cell r="W4000" t="str">
            <v/>
          </cell>
          <cell r="X4000" t="str">
            <v/>
          </cell>
          <cell r="AB4000">
            <v>0</v>
          </cell>
          <cell r="AC4000">
            <v>0</v>
          </cell>
          <cell r="AD4000">
            <v>0</v>
          </cell>
          <cell r="AJ4000">
            <v>0</v>
          </cell>
          <cell r="AK4000">
            <v>0</v>
          </cell>
        </row>
        <row r="4001">
          <cell r="B4001" t="str">
            <v/>
          </cell>
          <cell r="H4001" t="str">
            <v/>
          </cell>
          <cell r="J4001" t="str">
            <v/>
          </cell>
          <cell r="N4001" t="str">
            <v/>
          </cell>
          <cell r="O4001" t="str">
            <v/>
          </cell>
          <cell r="P4001" t="str">
            <v/>
          </cell>
          <cell r="Q4001" t="str">
            <v/>
          </cell>
          <cell r="T4001" t="str">
            <v/>
          </cell>
          <cell r="U4001" t="str">
            <v/>
          </cell>
          <cell r="W4001" t="str">
            <v/>
          </cell>
          <cell r="X4001" t="str">
            <v/>
          </cell>
          <cell r="AB4001">
            <v>0</v>
          </cell>
          <cell r="AC4001">
            <v>0</v>
          </cell>
          <cell r="AD4001">
            <v>0</v>
          </cell>
          <cell r="AJ4001">
            <v>0</v>
          </cell>
          <cell r="AK4001">
            <v>0</v>
          </cell>
        </row>
        <row r="4002">
          <cell r="B4002" t="str">
            <v/>
          </cell>
          <cell r="H4002" t="str">
            <v/>
          </cell>
          <cell r="J4002" t="str">
            <v/>
          </cell>
          <cell r="N4002" t="str">
            <v/>
          </cell>
          <cell r="O4002" t="str">
            <v/>
          </cell>
          <cell r="P4002" t="str">
            <v/>
          </cell>
          <cell r="Q4002" t="str">
            <v/>
          </cell>
          <cell r="T4002" t="str">
            <v/>
          </cell>
          <cell r="U4002" t="str">
            <v/>
          </cell>
          <cell r="W4002" t="str">
            <v/>
          </cell>
          <cell r="X4002" t="str">
            <v/>
          </cell>
          <cell r="AB4002">
            <v>0</v>
          </cell>
          <cell r="AC4002">
            <v>0</v>
          </cell>
          <cell r="AD4002">
            <v>0</v>
          </cell>
          <cell r="AJ4002">
            <v>0</v>
          </cell>
          <cell r="AK4002">
            <v>0</v>
          </cell>
        </row>
        <row r="4003">
          <cell r="B4003" t="str">
            <v/>
          </cell>
          <cell r="H4003" t="str">
            <v/>
          </cell>
          <cell r="J4003" t="str">
            <v/>
          </cell>
          <cell r="N4003" t="str">
            <v/>
          </cell>
          <cell r="O4003" t="str">
            <v/>
          </cell>
          <cell r="P4003" t="str">
            <v/>
          </cell>
          <cell r="Q4003" t="str">
            <v/>
          </cell>
          <cell r="T4003" t="str">
            <v/>
          </cell>
          <cell r="U4003" t="str">
            <v/>
          </cell>
          <cell r="W4003" t="str">
            <v/>
          </cell>
          <cell r="X4003" t="str">
            <v/>
          </cell>
          <cell r="AB4003">
            <v>0</v>
          </cell>
          <cell r="AC4003">
            <v>0</v>
          </cell>
          <cell r="AD4003">
            <v>0</v>
          </cell>
          <cell r="AJ4003">
            <v>0</v>
          </cell>
          <cell r="AK4003">
            <v>0</v>
          </cell>
        </row>
        <row r="4004">
          <cell r="B4004" t="str">
            <v/>
          </cell>
          <cell r="H4004" t="str">
            <v/>
          </cell>
          <cell r="J4004" t="str">
            <v/>
          </cell>
          <cell r="N4004" t="str">
            <v/>
          </cell>
          <cell r="O4004" t="str">
            <v/>
          </cell>
          <cell r="P4004" t="str">
            <v/>
          </cell>
          <cell r="Q4004" t="str">
            <v/>
          </cell>
          <cell r="T4004" t="str">
            <v/>
          </cell>
          <cell r="U4004" t="str">
            <v/>
          </cell>
          <cell r="W4004" t="str">
            <v/>
          </cell>
          <cell r="X4004" t="str">
            <v/>
          </cell>
          <cell r="AB4004">
            <v>0</v>
          </cell>
          <cell r="AC4004">
            <v>0</v>
          </cell>
          <cell r="AD4004">
            <v>0</v>
          </cell>
          <cell r="AJ4004">
            <v>0</v>
          </cell>
          <cell r="AK4004">
            <v>0</v>
          </cell>
        </row>
        <row r="4005">
          <cell r="B4005" t="str">
            <v/>
          </cell>
          <cell r="H4005" t="str">
            <v/>
          </cell>
          <cell r="J4005" t="str">
            <v/>
          </cell>
          <cell r="N4005" t="str">
            <v/>
          </cell>
          <cell r="O4005" t="str">
            <v/>
          </cell>
          <cell r="P4005" t="str">
            <v/>
          </cell>
          <cell r="Q4005" t="str">
            <v/>
          </cell>
          <cell r="T4005" t="str">
            <v/>
          </cell>
          <cell r="U4005" t="str">
            <v/>
          </cell>
          <cell r="W4005" t="str">
            <v/>
          </cell>
          <cell r="X4005" t="str">
            <v/>
          </cell>
          <cell r="AB4005">
            <v>0</v>
          </cell>
          <cell r="AC4005">
            <v>0</v>
          </cell>
          <cell r="AD4005">
            <v>0</v>
          </cell>
          <cell r="AJ4005">
            <v>0</v>
          </cell>
          <cell r="AK4005">
            <v>0</v>
          </cell>
        </row>
        <row r="4006">
          <cell r="B4006" t="str">
            <v/>
          </cell>
          <cell r="H4006" t="str">
            <v/>
          </cell>
          <cell r="J4006" t="str">
            <v/>
          </cell>
          <cell r="N4006" t="str">
            <v/>
          </cell>
          <cell r="O4006" t="str">
            <v/>
          </cell>
          <cell r="P4006" t="str">
            <v/>
          </cell>
          <cell r="Q4006" t="str">
            <v/>
          </cell>
          <cell r="T4006" t="str">
            <v/>
          </cell>
          <cell r="U4006" t="str">
            <v/>
          </cell>
          <cell r="W4006" t="str">
            <v/>
          </cell>
          <cell r="X4006" t="str">
            <v/>
          </cell>
          <cell r="AB4006">
            <v>0</v>
          </cell>
          <cell r="AC4006">
            <v>0</v>
          </cell>
          <cell r="AD4006">
            <v>0</v>
          </cell>
          <cell r="AJ4006">
            <v>0</v>
          </cell>
          <cell r="AK4006">
            <v>0</v>
          </cell>
        </row>
        <row r="4007">
          <cell r="B4007" t="str">
            <v/>
          </cell>
          <cell r="H4007" t="str">
            <v/>
          </cell>
          <cell r="J4007" t="str">
            <v/>
          </cell>
          <cell r="N4007" t="str">
            <v/>
          </cell>
          <cell r="O4007" t="str">
            <v/>
          </cell>
          <cell r="P4007" t="str">
            <v/>
          </cell>
          <cell r="Q4007" t="str">
            <v/>
          </cell>
          <cell r="T4007" t="str">
            <v/>
          </cell>
          <cell r="U4007" t="str">
            <v/>
          </cell>
          <cell r="W4007" t="str">
            <v/>
          </cell>
          <cell r="X4007" t="str">
            <v/>
          </cell>
          <cell r="AB4007">
            <v>0</v>
          </cell>
          <cell r="AC4007">
            <v>0</v>
          </cell>
          <cell r="AD4007">
            <v>0</v>
          </cell>
          <cell r="AJ4007">
            <v>0</v>
          </cell>
          <cell r="AK4007">
            <v>0</v>
          </cell>
        </row>
        <row r="4008">
          <cell r="B4008" t="str">
            <v/>
          </cell>
          <cell r="H4008" t="str">
            <v/>
          </cell>
          <cell r="J4008" t="str">
            <v/>
          </cell>
          <cell r="N4008" t="str">
            <v/>
          </cell>
          <cell r="O4008" t="str">
            <v/>
          </cell>
          <cell r="P4008" t="str">
            <v/>
          </cell>
          <cell r="Q4008" t="str">
            <v/>
          </cell>
          <cell r="T4008" t="str">
            <v/>
          </cell>
          <cell r="U4008" t="str">
            <v/>
          </cell>
          <cell r="W4008" t="str">
            <v/>
          </cell>
          <cell r="X4008" t="str">
            <v/>
          </cell>
          <cell r="AB4008">
            <v>0</v>
          </cell>
          <cell r="AC4008">
            <v>0</v>
          </cell>
          <cell r="AD4008">
            <v>0</v>
          </cell>
          <cell r="AJ4008">
            <v>0</v>
          </cell>
          <cell r="AK4008">
            <v>0</v>
          </cell>
        </row>
        <row r="4009">
          <cell r="B4009" t="str">
            <v/>
          </cell>
          <cell r="H4009" t="str">
            <v/>
          </cell>
          <cell r="J4009" t="str">
            <v/>
          </cell>
          <cell r="N4009" t="str">
            <v/>
          </cell>
          <cell r="O4009" t="str">
            <v/>
          </cell>
          <cell r="P4009" t="str">
            <v/>
          </cell>
          <cell r="Q4009" t="str">
            <v/>
          </cell>
          <cell r="T4009" t="str">
            <v/>
          </cell>
          <cell r="U4009" t="str">
            <v/>
          </cell>
          <cell r="W4009" t="str">
            <v/>
          </cell>
          <cell r="X4009" t="str">
            <v/>
          </cell>
          <cell r="AB4009">
            <v>0</v>
          </cell>
          <cell r="AC4009">
            <v>0</v>
          </cell>
          <cell r="AD4009">
            <v>0</v>
          </cell>
          <cell r="AJ4009">
            <v>0</v>
          </cell>
          <cell r="AK4009">
            <v>0</v>
          </cell>
        </row>
        <row r="4010">
          <cell r="B4010" t="str">
            <v/>
          </cell>
          <cell r="H4010" t="str">
            <v/>
          </cell>
          <cell r="J4010" t="str">
            <v/>
          </cell>
          <cell r="N4010" t="str">
            <v/>
          </cell>
          <cell r="O4010" t="str">
            <v/>
          </cell>
          <cell r="P4010" t="str">
            <v/>
          </cell>
          <cell r="Q4010" t="str">
            <v/>
          </cell>
          <cell r="T4010" t="str">
            <v/>
          </cell>
          <cell r="U4010" t="str">
            <v/>
          </cell>
          <cell r="W4010" t="str">
            <v/>
          </cell>
          <cell r="X4010" t="str">
            <v/>
          </cell>
          <cell r="AB4010">
            <v>0</v>
          </cell>
          <cell r="AC4010">
            <v>0</v>
          </cell>
          <cell r="AD4010">
            <v>0</v>
          </cell>
          <cell r="AJ4010">
            <v>0</v>
          </cell>
          <cell r="AK4010">
            <v>0</v>
          </cell>
        </row>
        <row r="4011">
          <cell r="B4011" t="str">
            <v/>
          </cell>
          <cell r="H4011" t="str">
            <v/>
          </cell>
          <cell r="J4011" t="str">
            <v/>
          </cell>
          <cell r="N4011" t="str">
            <v/>
          </cell>
          <cell r="O4011" t="str">
            <v/>
          </cell>
          <cell r="P4011" t="str">
            <v/>
          </cell>
          <cell r="Q4011" t="str">
            <v/>
          </cell>
          <cell r="T4011" t="str">
            <v/>
          </cell>
          <cell r="U4011" t="str">
            <v/>
          </cell>
          <cell r="W4011" t="str">
            <v/>
          </cell>
          <cell r="X4011" t="str">
            <v/>
          </cell>
          <cell r="AB4011">
            <v>0</v>
          </cell>
          <cell r="AC4011">
            <v>0</v>
          </cell>
          <cell r="AD4011">
            <v>0</v>
          </cell>
          <cell r="AJ4011">
            <v>0</v>
          </cell>
          <cell r="AK4011">
            <v>0</v>
          </cell>
        </row>
        <row r="4012">
          <cell r="B4012" t="str">
            <v/>
          </cell>
          <cell r="H4012" t="str">
            <v/>
          </cell>
          <cell r="J4012" t="str">
            <v/>
          </cell>
          <cell r="N4012" t="str">
            <v/>
          </cell>
          <cell r="O4012" t="str">
            <v/>
          </cell>
          <cell r="P4012" t="str">
            <v/>
          </cell>
          <cell r="Q4012" t="str">
            <v/>
          </cell>
          <cell r="T4012" t="str">
            <v/>
          </cell>
          <cell r="U4012" t="str">
            <v/>
          </cell>
          <cell r="W4012" t="str">
            <v/>
          </cell>
          <cell r="X4012" t="str">
            <v/>
          </cell>
          <cell r="AB4012">
            <v>0</v>
          </cell>
          <cell r="AC4012">
            <v>0</v>
          </cell>
          <cell r="AD4012">
            <v>0</v>
          </cell>
          <cell r="AJ4012">
            <v>0</v>
          </cell>
          <cell r="AK4012">
            <v>0</v>
          </cell>
        </row>
        <row r="4013">
          <cell r="B4013" t="str">
            <v/>
          </cell>
          <cell r="H4013" t="str">
            <v/>
          </cell>
          <cell r="J4013" t="str">
            <v/>
          </cell>
          <cell r="N4013" t="str">
            <v/>
          </cell>
          <cell r="O4013" t="str">
            <v/>
          </cell>
          <cell r="P4013" t="str">
            <v/>
          </cell>
          <cell r="Q4013" t="str">
            <v/>
          </cell>
          <cell r="T4013" t="str">
            <v/>
          </cell>
          <cell r="U4013" t="str">
            <v/>
          </cell>
          <cell r="W4013" t="str">
            <v/>
          </cell>
          <cell r="X4013" t="str">
            <v/>
          </cell>
          <cell r="AB4013">
            <v>0</v>
          </cell>
          <cell r="AC4013">
            <v>0</v>
          </cell>
          <cell r="AD4013">
            <v>0</v>
          </cell>
          <cell r="AJ4013">
            <v>0</v>
          </cell>
          <cell r="AK4013">
            <v>0</v>
          </cell>
        </row>
        <row r="4014">
          <cell r="B4014" t="str">
            <v/>
          </cell>
          <cell r="H4014" t="str">
            <v/>
          </cell>
          <cell r="J4014" t="str">
            <v/>
          </cell>
          <cell r="N4014" t="str">
            <v/>
          </cell>
          <cell r="O4014" t="str">
            <v/>
          </cell>
          <cell r="P4014" t="str">
            <v/>
          </cell>
          <cell r="Q4014" t="str">
            <v/>
          </cell>
          <cell r="T4014" t="str">
            <v/>
          </cell>
          <cell r="U4014" t="str">
            <v/>
          </cell>
          <cell r="W4014" t="str">
            <v/>
          </cell>
          <cell r="X4014" t="str">
            <v/>
          </cell>
          <cell r="AB4014">
            <v>0</v>
          </cell>
          <cell r="AC4014">
            <v>0</v>
          </cell>
          <cell r="AD4014">
            <v>0</v>
          </cell>
          <cell r="AJ4014">
            <v>0</v>
          </cell>
          <cell r="AK4014">
            <v>0</v>
          </cell>
        </row>
        <row r="4015">
          <cell r="B4015" t="str">
            <v/>
          </cell>
          <cell r="H4015" t="str">
            <v/>
          </cell>
          <cell r="J4015" t="str">
            <v/>
          </cell>
          <cell r="N4015" t="str">
            <v/>
          </cell>
          <cell r="O4015" t="str">
            <v/>
          </cell>
          <cell r="P4015" t="str">
            <v/>
          </cell>
          <cell r="Q4015" t="str">
            <v/>
          </cell>
          <cell r="T4015" t="str">
            <v/>
          </cell>
          <cell r="U4015" t="str">
            <v/>
          </cell>
          <cell r="W4015" t="str">
            <v/>
          </cell>
          <cell r="X4015" t="str">
            <v/>
          </cell>
          <cell r="AB4015">
            <v>0</v>
          </cell>
          <cell r="AC4015">
            <v>0</v>
          </cell>
          <cell r="AD4015">
            <v>0</v>
          </cell>
          <cell r="AJ4015">
            <v>0</v>
          </cell>
          <cell r="AK4015">
            <v>0</v>
          </cell>
        </row>
        <row r="4016">
          <cell r="B4016" t="str">
            <v/>
          </cell>
          <cell r="H4016" t="str">
            <v/>
          </cell>
          <cell r="J4016" t="str">
            <v/>
          </cell>
          <cell r="N4016" t="str">
            <v/>
          </cell>
          <cell r="O4016" t="str">
            <v/>
          </cell>
          <cell r="P4016" t="str">
            <v/>
          </cell>
          <cell r="Q4016" t="str">
            <v/>
          </cell>
          <cell r="T4016" t="str">
            <v/>
          </cell>
          <cell r="U4016" t="str">
            <v/>
          </cell>
          <cell r="W4016" t="str">
            <v/>
          </cell>
          <cell r="X4016" t="str">
            <v/>
          </cell>
          <cell r="AB4016">
            <v>0</v>
          </cell>
          <cell r="AC4016">
            <v>0</v>
          </cell>
          <cell r="AD4016">
            <v>0</v>
          </cell>
          <cell r="AJ4016">
            <v>0</v>
          </cell>
          <cell r="AK4016">
            <v>0</v>
          </cell>
        </row>
        <row r="4017">
          <cell r="B4017" t="str">
            <v/>
          </cell>
          <cell r="H4017" t="str">
            <v/>
          </cell>
          <cell r="J4017" t="str">
            <v/>
          </cell>
          <cell r="N4017" t="str">
            <v/>
          </cell>
          <cell r="O4017" t="str">
            <v/>
          </cell>
          <cell r="P4017" t="str">
            <v/>
          </cell>
          <cell r="Q4017" t="str">
            <v/>
          </cell>
          <cell r="T4017" t="str">
            <v/>
          </cell>
          <cell r="U4017" t="str">
            <v/>
          </cell>
          <cell r="W4017" t="str">
            <v/>
          </cell>
          <cell r="X4017" t="str">
            <v/>
          </cell>
          <cell r="AB4017">
            <v>0</v>
          </cell>
          <cell r="AC4017">
            <v>0</v>
          </cell>
          <cell r="AD4017">
            <v>0</v>
          </cell>
          <cell r="AJ4017">
            <v>0</v>
          </cell>
          <cell r="AK4017">
            <v>0</v>
          </cell>
        </row>
        <row r="4018">
          <cell r="B4018" t="str">
            <v/>
          </cell>
          <cell r="H4018" t="str">
            <v/>
          </cell>
          <cell r="J4018" t="str">
            <v/>
          </cell>
          <cell r="N4018" t="str">
            <v/>
          </cell>
          <cell r="O4018" t="str">
            <v/>
          </cell>
          <cell r="P4018" t="str">
            <v/>
          </cell>
          <cell r="Q4018" t="str">
            <v/>
          </cell>
          <cell r="T4018" t="str">
            <v/>
          </cell>
          <cell r="U4018" t="str">
            <v/>
          </cell>
          <cell r="W4018" t="str">
            <v/>
          </cell>
          <cell r="X4018" t="str">
            <v/>
          </cell>
          <cell r="AB4018">
            <v>0</v>
          </cell>
          <cell r="AC4018">
            <v>0</v>
          </cell>
          <cell r="AD4018">
            <v>0</v>
          </cell>
          <cell r="AJ4018">
            <v>0</v>
          </cell>
          <cell r="AK4018">
            <v>0</v>
          </cell>
        </row>
        <row r="4019">
          <cell r="B4019" t="str">
            <v/>
          </cell>
          <cell r="H4019" t="str">
            <v/>
          </cell>
          <cell r="J4019" t="str">
            <v/>
          </cell>
          <cell r="N4019" t="str">
            <v/>
          </cell>
          <cell r="O4019" t="str">
            <v/>
          </cell>
          <cell r="P4019" t="str">
            <v/>
          </cell>
          <cell r="Q4019" t="str">
            <v/>
          </cell>
          <cell r="T4019" t="str">
            <v/>
          </cell>
          <cell r="U4019" t="str">
            <v/>
          </cell>
          <cell r="W4019" t="str">
            <v/>
          </cell>
          <cell r="X4019" t="str">
            <v/>
          </cell>
          <cell r="AB4019">
            <v>0</v>
          </cell>
          <cell r="AC4019">
            <v>0</v>
          </cell>
          <cell r="AD4019">
            <v>0</v>
          </cell>
          <cell r="AJ4019">
            <v>0</v>
          </cell>
          <cell r="AK4019">
            <v>0</v>
          </cell>
        </row>
        <row r="4020">
          <cell r="B4020" t="str">
            <v/>
          </cell>
          <cell r="H4020" t="str">
            <v/>
          </cell>
          <cell r="J4020" t="str">
            <v/>
          </cell>
          <cell r="N4020" t="str">
            <v/>
          </cell>
          <cell r="O4020" t="str">
            <v/>
          </cell>
          <cell r="P4020" t="str">
            <v/>
          </cell>
          <cell r="Q4020" t="str">
            <v/>
          </cell>
          <cell r="T4020" t="str">
            <v/>
          </cell>
          <cell r="U4020" t="str">
            <v/>
          </cell>
          <cell r="W4020" t="str">
            <v/>
          </cell>
          <cell r="X4020" t="str">
            <v/>
          </cell>
          <cell r="AB4020">
            <v>0</v>
          </cell>
          <cell r="AC4020">
            <v>0</v>
          </cell>
          <cell r="AD4020">
            <v>0</v>
          </cell>
          <cell r="AJ4020">
            <v>0</v>
          </cell>
          <cell r="AK4020">
            <v>0</v>
          </cell>
        </row>
        <row r="4021">
          <cell r="B4021" t="str">
            <v/>
          </cell>
          <cell r="H4021" t="str">
            <v/>
          </cell>
          <cell r="J4021" t="str">
            <v/>
          </cell>
          <cell r="N4021" t="str">
            <v/>
          </cell>
          <cell r="O4021" t="str">
            <v/>
          </cell>
          <cell r="P4021" t="str">
            <v/>
          </cell>
          <cell r="Q4021" t="str">
            <v/>
          </cell>
          <cell r="T4021" t="str">
            <v/>
          </cell>
          <cell r="U4021" t="str">
            <v/>
          </cell>
          <cell r="W4021" t="str">
            <v/>
          </cell>
          <cell r="X4021" t="str">
            <v/>
          </cell>
          <cell r="AB4021">
            <v>0</v>
          </cell>
          <cell r="AC4021">
            <v>0</v>
          </cell>
          <cell r="AD4021">
            <v>0</v>
          </cell>
          <cell r="AJ4021">
            <v>0</v>
          </cell>
          <cell r="AK4021">
            <v>0</v>
          </cell>
        </row>
        <row r="4022">
          <cell r="B4022" t="str">
            <v/>
          </cell>
          <cell r="H4022" t="str">
            <v/>
          </cell>
          <cell r="J4022" t="str">
            <v/>
          </cell>
          <cell r="N4022" t="str">
            <v/>
          </cell>
          <cell r="O4022" t="str">
            <v/>
          </cell>
          <cell r="P4022" t="str">
            <v/>
          </cell>
          <cell r="Q4022" t="str">
            <v/>
          </cell>
          <cell r="T4022" t="str">
            <v/>
          </cell>
          <cell r="U4022" t="str">
            <v/>
          </cell>
          <cell r="W4022" t="str">
            <v/>
          </cell>
          <cell r="X4022" t="str">
            <v/>
          </cell>
          <cell r="AB4022">
            <v>0</v>
          </cell>
          <cell r="AC4022">
            <v>0</v>
          </cell>
          <cell r="AD4022">
            <v>0</v>
          </cell>
          <cell r="AJ4022">
            <v>0</v>
          </cell>
          <cell r="AK4022">
            <v>0</v>
          </cell>
        </row>
        <row r="4023">
          <cell r="B4023" t="str">
            <v/>
          </cell>
          <cell r="H4023" t="str">
            <v/>
          </cell>
          <cell r="J4023" t="str">
            <v/>
          </cell>
          <cell r="N4023" t="str">
            <v/>
          </cell>
          <cell r="O4023" t="str">
            <v/>
          </cell>
          <cell r="P4023" t="str">
            <v/>
          </cell>
          <cell r="Q4023" t="str">
            <v/>
          </cell>
          <cell r="T4023" t="str">
            <v/>
          </cell>
          <cell r="U4023" t="str">
            <v/>
          </cell>
          <cell r="W4023" t="str">
            <v/>
          </cell>
          <cell r="X4023" t="str">
            <v/>
          </cell>
          <cell r="AB4023">
            <v>0</v>
          </cell>
          <cell r="AC4023">
            <v>0</v>
          </cell>
          <cell r="AD4023">
            <v>0</v>
          </cell>
          <cell r="AJ4023">
            <v>0</v>
          </cell>
          <cell r="AK4023">
            <v>0</v>
          </cell>
        </row>
        <row r="4024">
          <cell r="B4024" t="str">
            <v/>
          </cell>
          <cell r="H4024" t="str">
            <v/>
          </cell>
          <cell r="J4024" t="str">
            <v/>
          </cell>
          <cell r="N4024" t="str">
            <v/>
          </cell>
          <cell r="O4024" t="str">
            <v/>
          </cell>
          <cell r="P4024" t="str">
            <v/>
          </cell>
          <cell r="Q4024" t="str">
            <v/>
          </cell>
          <cell r="T4024" t="str">
            <v/>
          </cell>
          <cell r="U4024" t="str">
            <v/>
          </cell>
          <cell r="W4024" t="str">
            <v/>
          </cell>
          <cell r="X4024" t="str">
            <v/>
          </cell>
          <cell r="AB4024">
            <v>0</v>
          </cell>
          <cell r="AC4024">
            <v>0</v>
          </cell>
          <cell r="AD4024">
            <v>0</v>
          </cell>
          <cell r="AJ4024">
            <v>0</v>
          </cell>
          <cell r="AK4024">
            <v>0</v>
          </cell>
        </row>
        <row r="4025">
          <cell r="B4025" t="str">
            <v/>
          </cell>
          <cell r="H4025" t="str">
            <v/>
          </cell>
          <cell r="J4025" t="str">
            <v/>
          </cell>
          <cell r="N4025" t="str">
            <v/>
          </cell>
          <cell r="O4025" t="str">
            <v/>
          </cell>
          <cell r="P4025" t="str">
            <v/>
          </cell>
          <cell r="Q4025" t="str">
            <v/>
          </cell>
          <cell r="T4025" t="str">
            <v/>
          </cell>
          <cell r="U4025" t="str">
            <v/>
          </cell>
          <cell r="W4025" t="str">
            <v/>
          </cell>
          <cell r="X4025" t="str">
            <v/>
          </cell>
          <cell r="AB4025">
            <v>0</v>
          </cell>
          <cell r="AC4025">
            <v>0</v>
          </cell>
          <cell r="AD4025">
            <v>0</v>
          </cell>
          <cell r="AJ4025">
            <v>0</v>
          </cell>
          <cell r="AK4025">
            <v>0</v>
          </cell>
        </row>
        <row r="4026">
          <cell r="B4026" t="str">
            <v/>
          </cell>
          <cell r="H4026" t="str">
            <v/>
          </cell>
          <cell r="J4026" t="str">
            <v/>
          </cell>
          <cell r="N4026" t="str">
            <v/>
          </cell>
          <cell r="O4026" t="str">
            <v/>
          </cell>
          <cell r="P4026" t="str">
            <v/>
          </cell>
          <cell r="Q4026" t="str">
            <v/>
          </cell>
          <cell r="T4026" t="str">
            <v/>
          </cell>
          <cell r="U4026" t="str">
            <v/>
          </cell>
          <cell r="W4026" t="str">
            <v/>
          </cell>
          <cell r="X4026" t="str">
            <v/>
          </cell>
          <cell r="AB4026">
            <v>0</v>
          </cell>
          <cell r="AC4026">
            <v>0</v>
          </cell>
          <cell r="AD4026">
            <v>0</v>
          </cell>
          <cell r="AJ4026">
            <v>0</v>
          </cell>
          <cell r="AK4026">
            <v>0</v>
          </cell>
        </row>
        <row r="4027">
          <cell r="B4027" t="str">
            <v/>
          </cell>
          <cell r="H4027" t="str">
            <v/>
          </cell>
          <cell r="J4027" t="str">
            <v/>
          </cell>
          <cell r="N4027" t="str">
            <v/>
          </cell>
          <cell r="O4027" t="str">
            <v/>
          </cell>
          <cell r="P4027" t="str">
            <v/>
          </cell>
          <cell r="Q4027" t="str">
            <v/>
          </cell>
          <cell r="T4027" t="str">
            <v/>
          </cell>
          <cell r="U4027" t="str">
            <v/>
          </cell>
          <cell r="W4027" t="str">
            <v/>
          </cell>
          <cell r="X4027" t="str">
            <v/>
          </cell>
          <cell r="AB4027">
            <v>0</v>
          </cell>
          <cell r="AC4027">
            <v>0</v>
          </cell>
          <cell r="AD4027">
            <v>0</v>
          </cell>
          <cell r="AJ4027">
            <v>0</v>
          </cell>
          <cell r="AK4027">
            <v>0</v>
          </cell>
        </row>
        <row r="4028">
          <cell r="B4028" t="str">
            <v/>
          </cell>
          <cell r="H4028" t="str">
            <v/>
          </cell>
          <cell r="J4028" t="str">
            <v/>
          </cell>
          <cell r="N4028" t="str">
            <v/>
          </cell>
          <cell r="O4028" t="str">
            <v/>
          </cell>
          <cell r="P4028" t="str">
            <v/>
          </cell>
          <cell r="Q4028" t="str">
            <v/>
          </cell>
          <cell r="T4028" t="str">
            <v/>
          </cell>
          <cell r="U4028" t="str">
            <v/>
          </cell>
          <cell r="W4028" t="str">
            <v/>
          </cell>
          <cell r="X4028" t="str">
            <v/>
          </cell>
          <cell r="AB4028">
            <v>0</v>
          </cell>
          <cell r="AC4028">
            <v>0</v>
          </cell>
          <cell r="AD4028">
            <v>0</v>
          </cell>
          <cell r="AJ4028">
            <v>0</v>
          </cell>
          <cell r="AK4028">
            <v>0</v>
          </cell>
        </row>
        <row r="4029">
          <cell r="B4029" t="str">
            <v/>
          </cell>
          <cell r="H4029" t="str">
            <v/>
          </cell>
          <cell r="J4029" t="str">
            <v/>
          </cell>
          <cell r="N4029" t="str">
            <v/>
          </cell>
          <cell r="O4029" t="str">
            <v/>
          </cell>
          <cell r="P4029" t="str">
            <v/>
          </cell>
          <cell r="Q4029" t="str">
            <v/>
          </cell>
          <cell r="T4029" t="str">
            <v/>
          </cell>
          <cell r="U4029" t="str">
            <v/>
          </cell>
          <cell r="W4029" t="str">
            <v/>
          </cell>
          <cell r="X4029" t="str">
            <v/>
          </cell>
          <cell r="AB4029">
            <v>0</v>
          </cell>
          <cell r="AC4029">
            <v>0</v>
          </cell>
          <cell r="AD4029">
            <v>0</v>
          </cell>
          <cell r="AJ4029">
            <v>0</v>
          </cell>
          <cell r="AK4029">
            <v>0</v>
          </cell>
        </row>
        <row r="4030">
          <cell r="B4030" t="str">
            <v/>
          </cell>
          <cell r="H4030" t="str">
            <v/>
          </cell>
          <cell r="J4030" t="str">
            <v/>
          </cell>
          <cell r="N4030" t="str">
            <v/>
          </cell>
          <cell r="O4030" t="str">
            <v/>
          </cell>
          <cell r="P4030" t="str">
            <v/>
          </cell>
          <cell r="Q4030" t="str">
            <v/>
          </cell>
          <cell r="T4030" t="str">
            <v/>
          </cell>
          <cell r="U4030" t="str">
            <v/>
          </cell>
          <cell r="W4030" t="str">
            <v/>
          </cell>
          <cell r="X4030" t="str">
            <v/>
          </cell>
          <cell r="AB4030">
            <v>0</v>
          </cell>
          <cell r="AC4030">
            <v>0</v>
          </cell>
          <cell r="AD4030">
            <v>0</v>
          </cell>
          <cell r="AJ4030">
            <v>0</v>
          </cell>
          <cell r="AK4030">
            <v>0</v>
          </cell>
        </row>
        <row r="4031">
          <cell r="B4031" t="str">
            <v/>
          </cell>
          <cell r="H4031" t="str">
            <v/>
          </cell>
          <cell r="J4031" t="str">
            <v/>
          </cell>
          <cell r="N4031" t="str">
            <v/>
          </cell>
          <cell r="O4031" t="str">
            <v/>
          </cell>
          <cell r="P4031" t="str">
            <v/>
          </cell>
          <cell r="Q4031" t="str">
            <v/>
          </cell>
          <cell r="T4031" t="str">
            <v/>
          </cell>
          <cell r="U4031" t="str">
            <v/>
          </cell>
          <cell r="W4031" t="str">
            <v/>
          </cell>
          <cell r="X4031" t="str">
            <v/>
          </cell>
          <cell r="AB4031">
            <v>0</v>
          </cell>
          <cell r="AC4031">
            <v>0</v>
          </cell>
          <cell r="AD4031">
            <v>0</v>
          </cell>
          <cell r="AJ4031">
            <v>0</v>
          </cell>
          <cell r="AK4031">
            <v>0</v>
          </cell>
        </row>
        <row r="4032">
          <cell r="B4032" t="str">
            <v/>
          </cell>
          <cell r="H4032" t="str">
            <v/>
          </cell>
          <cell r="J4032" t="str">
            <v/>
          </cell>
          <cell r="N4032" t="str">
            <v/>
          </cell>
          <cell r="O4032" t="str">
            <v/>
          </cell>
          <cell r="P4032" t="str">
            <v/>
          </cell>
          <cell r="Q4032" t="str">
            <v/>
          </cell>
          <cell r="T4032" t="str">
            <v/>
          </cell>
          <cell r="U4032" t="str">
            <v/>
          </cell>
          <cell r="W4032" t="str">
            <v/>
          </cell>
          <cell r="X4032" t="str">
            <v/>
          </cell>
          <cell r="AB4032">
            <v>0</v>
          </cell>
          <cell r="AC4032">
            <v>0</v>
          </cell>
          <cell r="AD4032">
            <v>0</v>
          </cell>
          <cell r="AJ4032">
            <v>0</v>
          </cell>
          <cell r="AK4032">
            <v>0</v>
          </cell>
        </row>
        <row r="4033">
          <cell r="B4033" t="str">
            <v/>
          </cell>
          <cell r="H4033" t="str">
            <v/>
          </cell>
          <cell r="J4033" t="str">
            <v/>
          </cell>
          <cell r="N4033" t="str">
            <v/>
          </cell>
          <cell r="O4033" t="str">
            <v/>
          </cell>
          <cell r="P4033" t="str">
            <v/>
          </cell>
          <cell r="Q4033" t="str">
            <v/>
          </cell>
          <cell r="T4033" t="str">
            <v/>
          </cell>
          <cell r="U4033" t="str">
            <v/>
          </cell>
          <cell r="W4033" t="str">
            <v/>
          </cell>
          <cell r="X4033" t="str">
            <v/>
          </cell>
          <cell r="AB4033">
            <v>0</v>
          </cell>
          <cell r="AC4033">
            <v>0</v>
          </cell>
          <cell r="AD4033">
            <v>0</v>
          </cell>
          <cell r="AJ4033">
            <v>0</v>
          </cell>
          <cell r="AK4033">
            <v>0</v>
          </cell>
        </row>
        <row r="4034">
          <cell r="B4034" t="str">
            <v/>
          </cell>
          <cell r="H4034" t="str">
            <v/>
          </cell>
          <cell r="J4034" t="str">
            <v/>
          </cell>
          <cell r="N4034" t="str">
            <v/>
          </cell>
          <cell r="O4034" t="str">
            <v/>
          </cell>
          <cell r="P4034" t="str">
            <v/>
          </cell>
          <cell r="Q4034" t="str">
            <v/>
          </cell>
          <cell r="T4034" t="str">
            <v/>
          </cell>
          <cell r="U4034" t="str">
            <v/>
          </cell>
          <cell r="W4034" t="str">
            <v/>
          </cell>
          <cell r="X4034" t="str">
            <v/>
          </cell>
          <cell r="AB4034">
            <v>0</v>
          </cell>
          <cell r="AC4034">
            <v>0</v>
          </cell>
          <cell r="AD4034">
            <v>0</v>
          </cell>
          <cell r="AJ4034">
            <v>0</v>
          </cell>
          <cell r="AK4034">
            <v>0</v>
          </cell>
        </row>
        <row r="4035">
          <cell r="B4035" t="str">
            <v/>
          </cell>
          <cell r="H4035" t="str">
            <v/>
          </cell>
          <cell r="J4035" t="str">
            <v/>
          </cell>
          <cell r="N4035" t="str">
            <v/>
          </cell>
          <cell r="O4035" t="str">
            <v/>
          </cell>
          <cell r="P4035" t="str">
            <v/>
          </cell>
          <cell r="Q4035" t="str">
            <v/>
          </cell>
          <cell r="T4035" t="str">
            <v/>
          </cell>
          <cell r="U4035" t="str">
            <v/>
          </cell>
          <cell r="W4035" t="str">
            <v/>
          </cell>
          <cell r="X4035" t="str">
            <v/>
          </cell>
          <cell r="AB4035">
            <v>0</v>
          </cell>
          <cell r="AC4035">
            <v>0</v>
          </cell>
          <cell r="AD4035">
            <v>0</v>
          </cell>
          <cell r="AJ4035">
            <v>0</v>
          </cell>
          <cell r="AK4035">
            <v>0</v>
          </cell>
        </row>
        <row r="4036">
          <cell r="B4036" t="str">
            <v/>
          </cell>
          <cell r="H4036" t="str">
            <v/>
          </cell>
          <cell r="J4036" t="str">
            <v/>
          </cell>
          <cell r="N4036" t="str">
            <v/>
          </cell>
          <cell r="O4036" t="str">
            <v/>
          </cell>
          <cell r="P4036" t="str">
            <v/>
          </cell>
          <cell r="Q4036" t="str">
            <v/>
          </cell>
          <cell r="T4036" t="str">
            <v/>
          </cell>
          <cell r="U4036" t="str">
            <v/>
          </cell>
          <cell r="W4036" t="str">
            <v/>
          </cell>
          <cell r="X4036" t="str">
            <v/>
          </cell>
          <cell r="AB4036">
            <v>0</v>
          </cell>
          <cell r="AC4036">
            <v>0</v>
          </cell>
          <cell r="AD4036">
            <v>0</v>
          </cell>
          <cell r="AJ4036">
            <v>0</v>
          </cell>
          <cell r="AK4036">
            <v>0</v>
          </cell>
        </row>
        <row r="4037">
          <cell r="B4037" t="str">
            <v/>
          </cell>
          <cell r="H4037" t="str">
            <v/>
          </cell>
          <cell r="J4037" t="str">
            <v/>
          </cell>
          <cell r="N4037" t="str">
            <v/>
          </cell>
          <cell r="O4037" t="str">
            <v/>
          </cell>
          <cell r="P4037" t="str">
            <v/>
          </cell>
          <cell r="Q4037" t="str">
            <v/>
          </cell>
          <cell r="T4037" t="str">
            <v/>
          </cell>
          <cell r="U4037" t="str">
            <v/>
          </cell>
          <cell r="W4037" t="str">
            <v/>
          </cell>
          <cell r="X4037" t="str">
            <v/>
          </cell>
          <cell r="AB4037">
            <v>0</v>
          </cell>
          <cell r="AC4037">
            <v>0</v>
          </cell>
          <cell r="AD4037">
            <v>0</v>
          </cell>
          <cell r="AJ4037">
            <v>0</v>
          </cell>
          <cell r="AK4037">
            <v>0</v>
          </cell>
        </row>
        <row r="4038">
          <cell r="B4038" t="str">
            <v/>
          </cell>
          <cell r="H4038" t="str">
            <v/>
          </cell>
          <cell r="J4038" t="str">
            <v/>
          </cell>
          <cell r="N4038" t="str">
            <v/>
          </cell>
          <cell r="O4038" t="str">
            <v/>
          </cell>
          <cell r="P4038" t="str">
            <v/>
          </cell>
          <cell r="Q4038" t="str">
            <v/>
          </cell>
          <cell r="T4038" t="str">
            <v/>
          </cell>
          <cell r="U4038" t="str">
            <v/>
          </cell>
          <cell r="W4038" t="str">
            <v/>
          </cell>
          <cell r="X4038" t="str">
            <v/>
          </cell>
          <cell r="AB4038">
            <v>0</v>
          </cell>
          <cell r="AC4038">
            <v>0</v>
          </cell>
          <cell r="AD4038">
            <v>0</v>
          </cell>
          <cell r="AJ4038">
            <v>0</v>
          </cell>
          <cell r="AK4038">
            <v>0</v>
          </cell>
        </row>
        <row r="4039">
          <cell r="B4039" t="str">
            <v/>
          </cell>
          <cell r="H4039" t="str">
            <v/>
          </cell>
          <cell r="J4039" t="str">
            <v/>
          </cell>
          <cell r="N4039" t="str">
            <v/>
          </cell>
          <cell r="O4039" t="str">
            <v/>
          </cell>
          <cell r="P4039" t="str">
            <v/>
          </cell>
          <cell r="Q4039" t="str">
            <v/>
          </cell>
          <cell r="T4039" t="str">
            <v/>
          </cell>
          <cell r="U4039" t="str">
            <v/>
          </cell>
          <cell r="W4039" t="str">
            <v/>
          </cell>
          <cell r="X4039" t="str">
            <v/>
          </cell>
          <cell r="AB4039">
            <v>0</v>
          </cell>
          <cell r="AC4039">
            <v>0</v>
          </cell>
          <cell r="AD4039">
            <v>0</v>
          </cell>
          <cell r="AJ4039">
            <v>0</v>
          </cell>
          <cell r="AK4039">
            <v>0</v>
          </cell>
        </row>
        <row r="4040">
          <cell r="B4040" t="str">
            <v/>
          </cell>
          <cell r="H4040" t="str">
            <v/>
          </cell>
          <cell r="J4040" t="str">
            <v/>
          </cell>
          <cell r="N4040" t="str">
            <v/>
          </cell>
          <cell r="O4040" t="str">
            <v/>
          </cell>
          <cell r="P4040" t="str">
            <v/>
          </cell>
          <cell r="Q4040" t="str">
            <v/>
          </cell>
          <cell r="T4040" t="str">
            <v/>
          </cell>
          <cell r="U4040" t="str">
            <v/>
          </cell>
          <cell r="W4040" t="str">
            <v/>
          </cell>
          <cell r="X4040" t="str">
            <v/>
          </cell>
          <cell r="AB4040">
            <v>0</v>
          </cell>
          <cell r="AC4040">
            <v>0</v>
          </cell>
          <cell r="AD4040">
            <v>0</v>
          </cell>
          <cell r="AJ4040">
            <v>0</v>
          </cell>
          <cell r="AK4040">
            <v>0</v>
          </cell>
        </row>
        <row r="4041">
          <cell r="B4041" t="str">
            <v/>
          </cell>
          <cell r="H4041" t="str">
            <v/>
          </cell>
          <cell r="J4041" t="str">
            <v/>
          </cell>
          <cell r="N4041" t="str">
            <v/>
          </cell>
          <cell r="O4041" t="str">
            <v/>
          </cell>
          <cell r="P4041" t="str">
            <v/>
          </cell>
          <cell r="Q4041" t="str">
            <v/>
          </cell>
          <cell r="T4041" t="str">
            <v/>
          </cell>
          <cell r="U4041" t="str">
            <v/>
          </cell>
          <cell r="W4041" t="str">
            <v/>
          </cell>
          <cell r="X4041" t="str">
            <v/>
          </cell>
          <cell r="AB4041">
            <v>0</v>
          </cell>
          <cell r="AC4041">
            <v>0</v>
          </cell>
          <cell r="AD4041">
            <v>0</v>
          </cell>
          <cell r="AJ4041">
            <v>0</v>
          </cell>
          <cell r="AK4041">
            <v>0</v>
          </cell>
        </row>
        <row r="4042">
          <cell r="B4042" t="str">
            <v/>
          </cell>
          <cell r="H4042" t="str">
            <v/>
          </cell>
          <cell r="J4042" t="str">
            <v/>
          </cell>
          <cell r="N4042" t="str">
            <v/>
          </cell>
          <cell r="O4042" t="str">
            <v/>
          </cell>
          <cell r="P4042" t="str">
            <v/>
          </cell>
          <cell r="Q4042" t="str">
            <v/>
          </cell>
          <cell r="T4042" t="str">
            <v/>
          </cell>
          <cell r="U4042" t="str">
            <v/>
          </cell>
          <cell r="W4042" t="str">
            <v/>
          </cell>
          <cell r="X4042" t="str">
            <v/>
          </cell>
          <cell r="AB4042">
            <v>0</v>
          </cell>
          <cell r="AC4042">
            <v>0</v>
          </cell>
          <cell r="AD4042">
            <v>0</v>
          </cell>
          <cell r="AJ4042">
            <v>0</v>
          </cell>
          <cell r="AK4042">
            <v>0</v>
          </cell>
        </row>
        <row r="4043">
          <cell r="B4043" t="str">
            <v/>
          </cell>
          <cell r="H4043" t="str">
            <v/>
          </cell>
          <cell r="J4043" t="str">
            <v/>
          </cell>
          <cell r="N4043" t="str">
            <v/>
          </cell>
          <cell r="O4043" t="str">
            <v/>
          </cell>
          <cell r="P4043" t="str">
            <v/>
          </cell>
          <cell r="Q4043" t="str">
            <v/>
          </cell>
          <cell r="T4043" t="str">
            <v/>
          </cell>
          <cell r="U4043" t="str">
            <v/>
          </cell>
          <cell r="W4043" t="str">
            <v/>
          </cell>
          <cell r="X4043" t="str">
            <v/>
          </cell>
          <cell r="AB4043">
            <v>0</v>
          </cell>
          <cell r="AC4043">
            <v>0</v>
          </cell>
          <cell r="AD4043">
            <v>0</v>
          </cell>
          <cell r="AJ4043">
            <v>0</v>
          </cell>
          <cell r="AK4043">
            <v>0</v>
          </cell>
        </row>
        <row r="4044">
          <cell r="B4044" t="str">
            <v/>
          </cell>
          <cell r="H4044" t="str">
            <v/>
          </cell>
          <cell r="J4044" t="str">
            <v/>
          </cell>
          <cell r="N4044" t="str">
            <v/>
          </cell>
          <cell r="O4044" t="str">
            <v/>
          </cell>
          <cell r="P4044" t="str">
            <v/>
          </cell>
          <cell r="Q4044" t="str">
            <v/>
          </cell>
          <cell r="T4044" t="str">
            <v/>
          </cell>
          <cell r="U4044" t="str">
            <v/>
          </cell>
          <cell r="W4044" t="str">
            <v/>
          </cell>
          <cell r="X4044" t="str">
            <v/>
          </cell>
          <cell r="AB4044">
            <v>0</v>
          </cell>
          <cell r="AC4044">
            <v>0</v>
          </cell>
          <cell r="AD4044">
            <v>0</v>
          </cell>
          <cell r="AJ4044">
            <v>0</v>
          </cell>
          <cell r="AK4044">
            <v>0</v>
          </cell>
        </row>
        <row r="4045">
          <cell r="B4045" t="str">
            <v/>
          </cell>
          <cell r="H4045" t="str">
            <v/>
          </cell>
          <cell r="J4045" t="str">
            <v/>
          </cell>
          <cell r="N4045" t="str">
            <v/>
          </cell>
          <cell r="O4045" t="str">
            <v/>
          </cell>
          <cell r="P4045" t="str">
            <v/>
          </cell>
          <cell r="Q4045" t="str">
            <v/>
          </cell>
          <cell r="T4045" t="str">
            <v/>
          </cell>
          <cell r="U4045" t="str">
            <v/>
          </cell>
          <cell r="W4045" t="str">
            <v/>
          </cell>
          <cell r="X4045" t="str">
            <v/>
          </cell>
          <cell r="AB4045">
            <v>0</v>
          </cell>
          <cell r="AC4045">
            <v>0</v>
          </cell>
          <cell r="AD4045">
            <v>0</v>
          </cell>
          <cell r="AJ4045">
            <v>0</v>
          </cell>
          <cell r="AK4045">
            <v>0</v>
          </cell>
        </row>
        <row r="4046">
          <cell r="B4046" t="str">
            <v/>
          </cell>
          <cell r="H4046" t="str">
            <v/>
          </cell>
          <cell r="J4046" t="str">
            <v/>
          </cell>
          <cell r="N4046" t="str">
            <v/>
          </cell>
          <cell r="O4046" t="str">
            <v/>
          </cell>
          <cell r="P4046" t="str">
            <v/>
          </cell>
          <cell r="Q4046" t="str">
            <v/>
          </cell>
          <cell r="T4046" t="str">
            <v/>
          </cell>
          <cell r="U4046" t="str">
            <v/>
          </cell>
          <cell r="W4046" t="str">
            <v/>
          </cell>
          <cell r="X4046" t="str">
            <v/>
          </cell>
          <cell r="AB4046">
            <v>0</v>
          </cell>
          <cell r="AC4046">
            <v>0</v>
          </cell>
          <cell r="AD4046">
            <v>0</v>
          </cell>
          <cell r="AJ4046">
            <v>0</v>
          </cell>
          <cell r="AK4046">
            <v>0</v>
          </cell>
        </row>
        <row r="4047">
          <cell r="B4047" t="str">
            <v/>
          </cell>
          <cell r="H4047" t="str">
            <v/>
          </cell>
          <cell r="J4047" t="str">
            <v/>
          </cell>
          <cell r="N4047" t="str">
            <v/>
          </cell>
          <cell r="O4047" t="str">
            <v/>
          </cell>
          <cell r="P4047" t="str">
            <v/>
          </cell>
          <cell r="Q4047" t="str">
            <v/>
          </cell>
          <cell r="T4047" t="str">
            <v/>
          </cell>
          <cell r="U4047" t="str">
            <v/>
          </cell>
          <cell r="W4047" t="str">
            <v/>
          </cell>
          <cell r="X4047" t="str">
            <v/>
          </cell>
          <cell r="AB4047">
            <v>0</v>
          </cell>
          <cell r="AC4047">
            <v>0</v>
          </cell>
          <cell r="AD4047">
            <v>0</v>
          </cell>
          <cell r="AJ4047">
            <v>0</v>
          </cell>
          <cell r="AK4047">
            <v>0</v>
          </cell>
        </row>
        <row r="4048">
          <cell r="B4048" t="str">
            <v/>
          </cell>
          <cell r="H4048" t="str">
            <v/>
          </cell>
          <cell r="J4048" t="str">
            <v/>
          </cell>
          <cell r="N4048" t="str">
            <v/>
          </cell>
          <cell r="O4048" t="str">
            <v/>
          </cell>
          <cell r="P4048" t="str">
            <v/>
          </cell>
          <cell r="Q4048" t="str">
            <v/>
          </cell>
          <cell r="T4048" t="str">
            <v/>
          </cell>
          <cell r="U4048" t="str">
            <v/>
          </cell>
          <cell r="W4048" t="str">
            <v/>
          </cell>
          <cell r="X4048" t="str">
            <v/>
          </cell>
          <cell r="AB4048">
            <v>0</v>
          </cell>
          <cell r="AC4048">
            <v>0</v>
          </cell>
          <cell r="AD4048">
            <v>0</v>
          </cell>
          <cell r="AJ4048">
            <v>0</v>
          </cell>
          <cell r="AK4048">
            <v>0</v>
          </cell>
        </row>
        <row r="4049">
          <cell r="B4049" t="str">
            <v/>
          </cell>
          <cell r="H4049" t="str">
            <v/>
          </cell>
          <cell r="J4049" t="str">
            <v/>
          </cell>
          <cell r="N4049" t="str">
            <v/>
          </cell>
          <cell r="O4049" t="str">
            <v/>
          </cell>
          <cell r="P4049" t="str">
            <v/>
          </cell>
          <cell r="Q4049" t="str">
            <v/>
          </cell>
          <cell r="T4049" t="str">
            <v/>
          </cell>
          <cell r="U4049" t="str">
            <v/>
          </cell>
          <cell r="W4049" t="str">
            <v/>
          </cell>
          <cell r="X4049" t="str">
            <v/>
          </cell>
          <cell r="AB4049">
            <v>0</v>
          </cell>
          <cell r="AC4049">
            <v>0</v>
          </cell>
          <cell r="AD4049">
            <v>0</v>
          </cell>
          <cell r="AJ4049">
            <v>0</v>
          </cell>
          <cell r="AK4049">
            <v>0</v>
          </cell>
        </row>
        <row r="4050">
          <cell r="B4050" t="str">
            <v/>
          </cell>
          <cell r="H4050" t="str">
            <v/>
          </cell>
          <cell r="J4050" t="str">
            <v/>
          </cell>
          <cell r="N4050" t="str">
            <v/>
          </cell>
          <cell r="O4050" t="str">
            <v/>
          </cell>
          <cell r="P4050" t="str">
            <v/>
          </cell>
          <cell r="Q4050" t="str">
            <v/>
          </cell>
          <cell r="T4050" t="str">
            <v/>
          </cell>
          <cell r="U4050" t="str">
            <v/>
          </cell>
          <cell r="W4050" t="str">
            <v/>
          </cell>
          <cell r="X4050" t="str">
            <v/>
          </cell>
          <cell r="AB4050">
            <v>0</v>
          </cell>
          <cell r="AC4050">
            <v>0</v>
          </cell>
          <cell r="AD4050">
            <v>0</v>
          </cell>
          <cell r="AJ4050">
            <v>0</v>
          </cell>
          <cell r="AK4050">
            <v>0</v>
          </cell>
        </row>
        <row r="4051">
          <cell r="B4051" t="str">
            <v/>
          </cell>
          <cell r="H4051" t="str">
            <v/>
          </cell>
          <cell r="J4051" t="str">
            <v/>
          </cell>
          <cell r="N4051" t="str">
            <v/>
          </cell>
          <cell r="O4051" t="str">
            <v/>
          </cell>
          <cell r="P4051" t="str">
            <v/>
          </cell>
          <cell r="Q4051" t="str">
            <v/>
          </cell>
          <cell r="T4051" t="str">
            <v/>
          </cell>
          <cell r="U4051" t="str">
            <v/>
          </cell>
          <cell r="W4051" t="str">
            <v/>
          </cell>
          <cell r="X4051" t="str">
            <v/>
          </cell>
          <cell r="AB4051">
            <v>0</v>
          </cell>
          <cell r="AC4051">
            <v>0</v>
          </cell>
          <cell r="AD4051">
            <v>0</v>
          </cell>
          <cell r="AJ4051">
            <v>0</v>
          </cell>
          <cell r="AK4051">
            <v>0</v>
          </cell>
        </row>
        <row r="4052">
          <cell r="B4052" t="str">
            <v/>
          </cell>
          <cell r="H4052" t="str">
            <v/>
          </cell>
          <cell r="J4052" t="str">
            <v/>
          </cell>
          <cell r="N4052" t="str">
            <v/>
          </cell>
          <cell r="O4052" t="str">
            <v/>
          </cell>
          <cell r="P4052" t="str">
            <v/>
          </cell>
          <cell r="Q4052" t="str">
            <v/>
          </cell>
          <cell r="T4052" t="str">
            <v/>
          </cell>
          <cell r="U4052" t="str">
            <v/>
          </cell>
          <cell r="W4052" t="str">
            <v/>
          </cell>
          <cell r="X4052" t="str">
            <v/>
          </cell>
          <cell r="AB4052">
            <v>0</v>
          </cell>
          <cell r="AC4052">
            <v>0</v>
          </cell>
          <cell r="AD4052">
            <v>0</v>
          </cell>
          <cell r="AJ4052">
            <v>0</v>
          </cell>
          <cell r="AK4052">
            <v>0</v>
          </cell>
        </row>
        <row r="4053">
          <cell r="B4053" t="str">
            <v/>
          </cell>
          <cell r="H4053" t="str">
            <v/>
          </cell>
          <cell r="J4053" t="str">
            <v/>
          </cell>
          <cell r="N4053" t="str">
            <v/>
          </cell>
          <cell r="O4053" t="str">
            <v/>
          </cell>
          <cell r="P4053" t="str">
            <v/>
          </cell>
          <cell r="Q4053" t="str">
            <v/>
          </cell>
          <cell r="T4053" t="str">
            <v/>
          </cell>
          <cell r="U4053" t="str">
            <v/>
          </cell>
          <cell r="W4053" t="str">
            <v/>
          </cell>
          <cell r="X4053" t="str">
            <v/>
          </cell>
          <cell r="AB4053">
            <v>0</v>
          </cell>
          <cell r="AC4053">
            <v>0</v>
          </cell>
          <cell r="AD4053">
            <v>0</v>
          </cell>
          <cell r="AJ4053">
            <v>0</v>
          </cell>
          <cell r="AK4053">
            <v>0</v>
          </cell>
        </row>
        <row r="4054">
          <cell r="B4054" t="str">
            <v/>
          </cell>
          <cell r="H4054" t="str">
            <v/>
          </cell>
          <cell r="J4054" t="str">
            <v/>
          </cell>
          <cell r="N4054" t="str">
            <v/>
          </cell>
          <cell r="O4054" t="str">
            <v/>
          </cell>
          <cell r="P4054" t="str">
            <v/>
          </cell>
          <cell r="Q4054" t="str">
            <v/>
          </cell>
          <cell r="T4054" t="str">
            <v/>
          </cell>
          <cell r="U4054" t="str">
            <v/>
          </cell>
          <cell r="W4054" t="str">
            <v/>
          </cell>
          <cell r="X4054" t="str">
            <v/>
          </cell>
          <cell r="AB4054">
            <v>0</v>
          </cell>
          <cell r="AC4054">
            <v>0</v>
          </cell>
          <cell r="AD4054">
            <v>0</v>
          </cell>
          <cell r="AJ4054">
            <v>0</v>
          </cell>
          <cell r="AK4054">
            <v>0</v>
          </cell>
        </row>
        <row r="4055">
          <cell r="B4055" t="str">
            <v/>
          </cell>
          <cell r="H4055" t="str">
            <v/>
          </cell>
          <cell r="J4055" t="str">
            <v/>
          </cell>
          <cell r="N4055" t="str">
            <v/>
          </cell>
          <cell r="O4055" t="str">
            <v/>
          </cell>
          <cell r="P4055" t="str">
            <v/>
          </cell>
          <cell r="Q4055" t="str">
            <v/>
          </cell>
          <cell r="T4055" t="str">
            <v/>
          </cell>
          <cell r="U4055" t="str">
            <v/>
          </cell>
          <cell r="W4055" t="str">
            <v/>
          </cell>
          <cell r="X4055" t="str">
            <v/>
          </cell>
          <cell r="AB4055">
            <v>0</v>
          </cell>
          <cell r="AC4055">
            <v>0</v>
          </cell>
          <cell r="AD4055">
            <v>0</v>
          </cell>
          <cell r="AJ4055">
            <v>0</v>
          </cell>
          <cell r="AK4055">
            <v>0</v>
          </cell>
        </row>
        <row r="4056">
          <cell r="B4056" t="str">
            <v/>
          </cell>
          <cell r="H4056" t="str">
            <v/>
          </cell>
          <cell r="J4056" t="str">
            <v/>
          </cell>
          <cell r="N4056" t="str">
            <v/>
          </cell>
          <cell r="O4056" t="str">
            <v/>
          </cell>
          <cell r="P4056" t="str">
            <v/>
          </cell>
          <cell r="Q4056" t="str">
            <v/>
          </cell>
          <cell r="T4056" t="str">
            <v/>
          </cell>
          <cell r="U4056" t="str">
            <v/>
          </cell>
          <cell r="W4056" t="str">
            <v/>
          </cell>
          <cell r="X4056" t="str">
            <v/>
          </cell>
          <cell r="AB4056">
            <v>0</v>
          </cell>
          <cell r="AC4056">
            <v>0</v>
          </cell>
          <cell r="AD4056">
            <v>0</v>
          </cell>
          <cell r="AJ4056">
            <v>0</v>
          </cell>
          <cell r="AK4056">
            <v>0</v>
          </cell>
        </row>
        <row r="4057">
          <cell r="B4057" t="str">
            <v/>
          </cell>
          <cell r="H4057" t="str">
            <v/>
          </cell>
          <cell r="J4057" t="str">
            <v/>
          </cell>
          <cell r="N4057" t="str">
            <v/>
          </cell>
          <cell r="O4057" t="str">
            <v/>
          </cell>
          <cell r="P4057" t="str">
            <v/>
          </cell>
          <cell r="Q4057" t="str">
            <v/>
          </cell>
          <cell r="T4057" t="str">
            <v/>
          </cell>
          <cell r="U4057" t="str">
            <v/>
          </cell>
          <cell r="W4057" t="str">
            <v/>
          </cell>
          <cell r="X4057" t="str">
            <v/>
          </cell>
          <cell r="AB4057">
            <v>0</v>
          </cell>
          <cell r="AC4057">
            <v>0</v>
          </cell>
          <cell r="AD4057">
            <v>0</v>
          </cell>
          <cell r="AJ4057">
            <v>0</v>
          </cell>
          <cell r="AK4057">
            <v>0</v>
          </cell>
        </row>
        <row r="4058">
          <cell r="B4058" t="str">
            <v/>
          </cell>
          <cell r="H4058" t="str">
            <v/>
          </cell>
          <cell r="J4058" t="str">
            <v/>
          </cell>
          <cell r="N4058" t="str">
            <v/>
          </cell>
          <cell r="O4058" t="str">
            <v/>
          </cell>
          <cell r="P4058" t="str">
            <v/>
          </cell>
          <cell r="Q4058" t="str">
            <v/>
          </cell>
          <cell r="T4058" t="str">
            <v/>
          </cell>
          <cell r="U4058" t="str">
            <v/>
          </cell>
          <cell r="W4058" t="str">
            <v/>
          </cell>
          <cell r="X4058" t="str">
            <v/>
          </cell>
          <cell r="AB4058">
            <v>0</v>
          </cell>
          <cell r="AC4058">
            <v>0</v>
          </cell>
          <cell r="AD4058">
            <v>0</v>
          </cell>
          <cell r="AJ4058">
            <v>0</v>
          </cell>
          <cell r="AK4058">
            <v>0</v>
          </cell>
        </row>
        <row r="4059">
          <cell r="B4059" t="str">
            <v/>
          </cell>
          <cell r="H4059" t="str">
            <v/>
          </cell>
          <cell r="J4059" t="str">
            <v/>
          </cell>
          <cell r="N4059" t="str">
            <v/>
          </cell>
          <cell r="O4059" t="str">
            <v/>
          </cell>
          <cell r="P4059" t="str">
            <v/>
          </cell>
          <cell r="Q4059" t="str">
            <v/>
          </cell>
          <cell r="T4059" t="str">
            <v/>
          </cell>
          <cell r="U4059" t="str">
            <v/>
          </cell>
          <cell r="W4059" t="str">
            <v/>
          </cell>
          <cell r="X4059" t="str">
            <v/>
          </cell>
          <cell r="AB4059">
            <v>0</v>
          </cell>
          <cell r="AC4059">
            <v>0</v>
          </cell>
          <cell r="AD4059">
            <v>0</v>
          </cell>
          <cell r="AJ4059">
            <v>0</v>
          </cell>
          <cell r="AK4059">
            <v>0</v>
          </cell>
        </row>
        <row r="4060">
          <cell r="B4060" t="str">
            <v/>
          </cell>
          <cell r="H4060" t="str">
            <v/>
          </cell>
          <cell r="J4060" t="str">
            <v/>
          </cell>
          <cell r="N4060" t="str">
            <v/>
          </cell>
          <cell r="O4060" t="str">
            <v/>
          </cell>
          <cell r="P4060" t="str">
            <v/>
          </cell>
          <cell r="Q4060" t="str">
            <v/>
          </cell>
          <cell r="T4060" t="str">
            <v/>
          </cell>
          <cell r="U4060" t="str">
            <v/>
          </cell>
          <cell r="W4060" t="str">
            <v/>
          </cell>
          <cell r="X4060" t="str">
            <v/>
          </cell>
          <cell r="AB4060">
            <v>0</v>
          </cell>
          <cell r="AC4060">
            <v>0</v>
          </cell>
          <cell r="AD4060">
            <v>0</v>
          </cell>
          <cell r="AJ4060">
            <v>0</v>
          </cell>
          <cell r="AK4060">
            <v>0</v>
          </cell>
        </row>
        <row r="4061">
          <cell r="B4061" t="str">
            <v/>
          </cell>
          <cell r="H4061" t="str">
            <v/>
          </cell>
          <cell r="J4061" t="str">
            <v/>
          </cell>
          <cell r="N4061" t="str">
            <v/>
          </cell>
          <cell r="O4061" t="str">
            <v/>
          </cell>
          <cell r="P4061" t="str">
            <v/>
          </cell>
          <cell r="Q4061" t="str">
            <v/>
          </cell>
          <cell r="T4061" t="str">
            <v/>
          </cell>
          <cell r="U4061" t="str">
            <v/>
          </cell>
          <cell r="W4061" t="str">
            <v/>
          </cell>
          <cell r="X4061" t="str">
            <v/>
          </cell>
          <cell r="AB4061">
            <v>0</v>
          </cell>
          <cell r="AC4061">
            <v>0</v>
          </cell>
          <cell r="AD4061">
            <v>0</v>
          </cell>
          <cell r="AJ4061">
            <v>0</v>
          </cell>
          <cell r="AK4061">
            <v>0</v>
          </cell>
        </row>
        <row r="4062">
          <cell r="B4062" t="str">
            <v/>
          </cell>
          <cell r="H4062" t="str">
            <v/>
          </cell>
          <cell r="J4062" t="str">
            <v/>
          </cell>
          <cell r="N4062" t="str">
            <v/>
          </cell>
          <cell r="O4062" t="str">
            <v/>
          </cell>
          <cell r="P4062" t="str">
            <v/>
          </cell>
          <cell r="Q4062" t="str">
            <v/>
          </cell>
          <cell r="T4062" t="str">
            <v/>
          </cell>
          <cell r="U4062" t="str">
            <v/>
          </cell>
          <cell r="W4062" t="str">
            <v/>
          </cell>
          <cell r="X4062" t="str">
            <v/>
          </cell>
          <cell r="AB4062">
            <v>0</v>
          </cell>
          <cell r="AC4062">
            <v>0</v>
          </cell>
          <cell r="AD4062">
            <v>0</v>
          </cell>
          <cell r="AJ4062">
            <v>0</v>
          </cell>
          <cell r="AK4062">
            <v>0</v>
          </cell>
        </row>
        <row r="4063">
          <cell r="B4063" t="str">
            <v/>
          </cell>
          <cell r="H4063" t="str">
            <v/>
          </cell>
          <cell r="J4063" t="str">
            <v/>
          </cell>
          <cell r="N4063" t="str">
            <v/>
          </cell>
          <cell r="O4063" t="str">
            <v/>
          </cell>
          <cell r="P4063" t="str">
            <v/>
          </cell>
          <cell r="Q4063" t="str">
            <v/>
          </cell>
          <cell r="T4063" t="str">
            <v/>
          </cell>
          <cell r="U4063" t="str">
            <v/>
          </cell>
          <cell r="W4063" t="str">
            <v/>
          </cell>
          <cell r="X4063" t="str">
            <v/>
          </cell>
          <cell r="AB4063">
            <v>0</v>
          </cell>
          <cell r="AC4063">
            <v>0</v>
          </cell>
          <cell r="AD4063">
            <v>0</v>
          </cell>
          <cell r="AJ4063">
            <v>0</v>
          </cell>
          <cell r="AK4063">
            <v>0</v>
          </cell>
        </row>
        <row r="4064">
          <cell r="B4064" t="str">
            <v/>
          </cell>
          <cell r="H4064" t="str">
            <v/>
          </cell>
          <cell r="J4064" t="str">
            <v/>
          </cell>
          <cell r="N4064" t="str">
            <v/>
          </cell>
          <cell r="O4064" t="str">
            <v/>
          </cell>
          <cell r="P4064" t="str">
            <v/>
          </cell>
          <cell r="Q4064" t="str">
            <v/>
          </cell>
          <cell r="T4064" t="str">
            <v/>
          </cell>
          <cell r="U4064" t="str">
            <v/>
          </cell>
          <cell r="W4064" t="str">
            <v/>
          </cell>
          <cell r="X4064" t="str">
            <v/>
          </cell>
          <cell r="AB4064">
            <v>0</v>
          </cell>
          <cell r="AC4064">
            <v>0</v>
          </cell>
          <cell r="AD4064">
            <v>0</v>
          </cell>
          <cell r="AJ4064">
            <v>0</v>
          </cell>
          <cell r="AK4064">
            <v>0</v>
          </cell>
        </row>
        <row r="4065">
          <cell r="B4065" t="str">
            <v/>
          </cell>
          <cell r="H4065" t="str">
            <v/>
          </cell>
          <cell r="J4065" t="str">
            <v/>
          </cell>
          <cell r="N4065" t="str">
            <v/>
          </cell>
          <cell r="O4065" t="str">
            <v/>
          </cell>
          <cell r="P4065" t="str">
            <v/>
          </cell>
          <cell r="Q4065" t="str">
            <v/>
          </cell>
          <cell r="T4065" t="str">
            <v/>
          </cell>
          <cell r="U4065" t="str">
            <v/>
          </cell>
          <cell r="W4065" t="str">
            <v/>
          </cell>
          <cell r="X4065" t="str">
            <v/>
          </cell>
          <cell r="AB4065">
            <v>0</v>
          </cell>
          <cell r="AC4065">
            <v>0</v>
          </cell>
          <cell r="AD4065">
            <v>0</v>
          </cell>
          <cell r="AJ4065">
            <v>0</v>
          </cell>
          <cell r="AK4065">
            <v>0</v>
          </cell>
        </row>
        <row r="4066">
          <cell r="B4066" t="str">
            <v/>
          </cell>
          <cell r="H4066" t="str">
            <v/>
          </cell>
          <cell r="J4066" t="str">
            <v/>
          </cell>
          <cell r="N4066" t="str">
            <v/>
          </cell>
          <cell r="O4066" t="str">
            <v/>
          </cell>
          <cell r="P4066" t="str">
            <v/>
          </cell>
          <cell r="Q4066" t="str">
            <v/>
          </cell>
          <cell r="T4066" t="str">
            <v/>
          </cell>
          <cell r="U4066" t="str">
            <v/>
          </cell>
          <cell r="W4066" t="str">
            <v/>
          </cell>
          <cell r="X4066" t="str">
            <v/>
          </cell>
          <cell r="AB4066">
            <v>0</v>
          </cell>
          <cell r="AC4066">
            <v>0</v>
          </cell>
          <cell r="AD4066">
            <v>0</v>
          </cell>
          <cell r="AJ4066">
            <v>0</v>
          </cell>
          <cell r="AK4066">
            <v>0</v>
          </cell>
        </row>
        <row r="4067">
          <cell r="B4067" t="str">
            <v/>
          </cell>
          <cell r="H4067" t="str">
            <v/>
          </cell>
          <cell r="J4067" t="str">
            <v/>
          </cell>
          <cell r="N4067" t="str">
            <v/>
          </cell>
          <cell r="O4067" t="str">
            <v/>
          </cell>
          <cell r="P4067" t="str">
            <v/>
          </cell>
          <cell r="Q4067" t="str">
            <v/>
          </cell>
          <cell r="T4067" t="str">
            <v/>
          </cell>
          <cell r="U4067" t="str">
            <v/>
          </cell>
          <cell r="W4067" t="str">
            <v/>
          </cell>
          <cell r="X4067" t="str">
            <v/>
          </cell>
          <cell r="AB4067">
            <v>0</v>
          </cell>
          <cell r="AC4067">
            <v>0</v>
          </cell>
          <cell r="AD4067">
            <v>0</v>
          </cell>
          <cell r="AJ4067">
            <v>0</v>
          </cell>
          <cell r="AK4067">
            <v>0</v>
          </cell>
        </row>
        <row r="4068">
          <cell r="B4068" t="str">
            <v/>
          </cell>
          <cell r="H4068" t="str">
            <v/>
          </cell>
          <cell r="J4068" t="str">
            <v/>
          </cell>
          <cell r="N4068" t="str">
            <v/>
          </cell>
          <cell r="O4068" t="str">
            <v/>
          </cell>
          <cell r="P4068" t="str">
            <v/>
          </cell>
          <cell r="Q4068" t="str">
            <v/>
          </cell>
          <cell r="T4068" t="str">
            <v/>
          </cell>
          <cell r="U4068" t="str">
            <v/>
          </cell>
          <cell r="W4068" t="str">
            <v/>
          </cell>
          <cell r="X4068" t="str">
            <v/>
          </cell>
          <cell r="AB4068">
            <v>0</v>
          </cell>
          <cell r="AC4068">
            <v>0</v>
          </cell>
          <cell r="AD4068">
            <v>0</v>
          </cell>
          <cell r="AJ4068">
            <v>0</v>
          </cell>
          <cell r="AK4068">
            <v>0</v>
          </cell>
        </row>
        <row r="4069">
          <cell r="B4069" t="str">
            <v/>
          </cell>
          <cell r="H4069" t="str">
            <v/>
          </cell>
          <cell r="J4069" t="str">
            <v/>
          </cell>
          <cell r="N4069" t="str">
            <v/>
          </cell>
          <cell r="O4069" t="str">
            <v/>
          </cell>
          <cell r="P4069" t="str">
            <v/>
          </cell>
          <cell r="Q4069" t="str">
            <v/>
          </cell>
          <cell r="T4069" t="str">
            <v/>
          </cell>
          <cell r="U4069" t="str">
            <v/>
          </cell>
          <cell r="W4069" t="str">
            <v/>
          </cell>
          <cell r="X4069" t="str">
            <v/>
          </cell>
          <cell r="AB4069">
            <v>0</v>
          </cell>
          <cell r="AC4069">
            <v>0</v>
          </cell>
          <cell r="AD4069">
            <v>0</v>
          </cell>
          <cell r="AJ4069">
            <v>0</v>
          </cell>
          <cell r="AK4069">
            <v>0</v>
          </cell>
        </row>
        <row r="4070">
          <cell r="B4070" t="str">
            <v/>
          </cell>
          <cell r="H4070" t="str">
            <v/>
          </cell>
          <cell r="J4070" t="str">
            <v/>
          </cell>
          <cell r="N4070" t="str">
            <v/>
          </cell>
          <cell r="O4070" t="str">
            <v/>
          </cell>
          <cell r="P4070" t="str">
            <v/>
          </cell>
          <cell r="Q4070" t="str">
            <v/>
          </cell>
          <cell r="T4070" t="str">
            <v/>
          </cell>
          <cell r="U4070" t="str">
            <v/>
          </cell>
          <cell r="W4070" t="str">
            <v/>
          </cell>
          <cell r="X4070" t="str">
            <v/>
          </cell>
          <cell r="AB4070">
            <v>0</v>
          </cell>
          <cell r="AC4070">
            <v>0</v>
          </cell>
          <cell r="AD4070">
            <v>0</v>
          </cell>
          <cell r="AJ4070">
            <v>0</v>
          </cell>
          <cell r="AK4070">
            <v>0</v>
          </cell>
        </row>
        <row r="4071">
          <cell r="B4071" t="str">
            <v/>
          </cell>
          <cell r="H4071" t="str">
            <v/>
          </cell>
          <cell r="J4071" t="str">
            <v/>
          </cell>
          <cell r="N4071" t="str">
            <v/>
          </cell>
          <cell r="O4071" t="str">
            <v/>
          </cell>
          <cell r="P4071" t="str">
            <v/>
          </cell>
          <cell r="Q4071" t="str">
            <v/>
          </cell>
          <cell r="T4071" t="str">
            <v/>
          </cell>
          <cell r="U4071" t="str">
            <v/>
          </cell>
          <cell r="W4071" t="str">
            <v/>
          </cell>
          <cell r="X4071" t="str">
            <v/>
          </cell>
          <cell r="AB4071">
            <v>0</v>
          </cell>
          <cell r="AC4071">
            <v>0</v>
          </cell>
          <cell r="AD4071">
            <v>0</v>
          </cell>
          <cell r="AJ4071">
            <v>0</v>
          </cell>
          <cell r="AK4071">
            <v>0</v>
          </cell>
        </row>
        <row r="4072">
          <cell r="B4072" t="str">
            <v/>
          </cell>
          <cell r="H4072" t="str">
            <v/>
          </cell>
          <cell r="J4072" t="str">
            <v/>
          </cell>
          <cell r="N4072" t="str">
            <v/>
          </cell>
          <cell r="O4072" t="str">
            <v/>
          </cell>
          <cell r="P4072" t="str">
            <v/>
          </cell>
          <cell r="Q4072" t="str">
            <v/>
          </cell>
          <cell r="T4072" t="str">
            <v/>
          </cell>
          <cell r="U4072" t="str">
            <v/>
          </cell>
          <cell r="W4072" t="str">
            <v/>
          </cell>
          <cell r="X4072" t="str">
            <v/>
          </cell>
          <cell r="AB4072">
            <v>0</v>
          </cell>
          <cell r="AC4072">
            <v>0</v>
          </cell>
          <cell r="AD4072">
            <v>0</v>
          </cell>
          <cell r="AJ4072">
            <v>0</v>
          </cell>
          <cell r="AK4072">
            <v>0</v>
          </cell>
        </row>
        <row r="4073">
          <cell r="B4073" t="str">
            <v/>
          </cell>
          <cell r="H4073" t="str">
            <v/>
          </cell>
          <cell r="J4073" t="str">
            <v/>
          </cell>
          <cell r="N4073" t="str">
            <v/>
          </cell>
          <cell r="O4073" t="str">
            <v/>
          </cell>
          <cell r="P4073" t="str">
            <v/>
          </cell>
          <cell r="Q4073" t="str">
            <v/>
          </cell>
          <cell r="T4073" t="str">
            <v/>
          </cell>
          <cell r="U4073" t="str">
            <v/>
          </cell>
          <cell r="W4073" t="str">
            <v/>
          </cell>
          <cell r="X4073" t="str">
            <v/>
          </cell>
          <cell r="AB4073">
            <v>0</v>
          </cell>
          <cell r="AC4073">
            <v>0</v>
          </cell>
          <cell r="AD4073">
            <v>0</v>
          </cell>
          <cell r="AJ4073">
            <v>0</v>
          </cell>
          <cell r="AK4073">
            <v>0</v>
          </cell>
        </row>
        <row r="4074">
          <cell r="B4074" t="str">
            <v/>
          </cell>
          <cell r="H4074" t="str">
            <v/>
          </cell>
          <cell r="J4074" t="str">
            <v/>
          </cell>
          <cell r="N4074" t="str">
            <v/>
          </cell>
          <cell r="O4074" t="str">
            <v/>
          </cell>
          <cell r="P4074" t="str">
            <v/>
          </cell>
          <cell r="Q4074" t="str">
            <v/>
          </cell>
          <cell r="T4074" t="str">
            <v/>
          </cell>
          <cell r="U4074" t="str">
            <v/>
          </cell>
          <cell r="W4074" t="str">
            <v/>
          </cell>
          <cell r="X4074" t="str">
            <v/>
          </cell>
          <cell r="AB4074">
            <v>0</v>
          </cell>
          <cell r="AC4074">
            <v>0</v>
          </cell>
          <cell r="AD4074">
            <v>0</v>
          </cell>
          <cell r="AJ4074">
            <v>0</v>
          </cell>
          <cell r="AK4074">
            <v>0</v>
          </cell>
        </row>
        <row r="4075">
          <cell r="B4075" t="str">
            <v/>
          </cell>
          <cell r="H4075" t="str">
            <v/>
          </cell>
          <cell r="J4075" t="str">
            <v/>
          </cell>
          <cell r="N4075" t="str">
            <v/>
          </cell>
          <cell r="O4075" t="str">
            <v/>
          </cell>
          <cell r="P4075" t="str">
            <v/>
          </cell>
          <cell r="Q4075" t="str">
            <v/>
          </cell>
          <cell r="T4075" t="str">
            <v/>
          </cell>
          <cell r="U4075" t="str">
            <v/>
          </cell>
          <cell r="W4075" t="str">
            <v/>
          </cell>
          <cell r="X4075" t="str">
            <v/>
          </cell>
          <cell r="AB4075">
            <v>0</v>
          </cell>
          <cell r="AC4075">
            <v>0</v>
          </cell>
          <cell r="AD4075">
            <v>0</v>
          </cell>
          <cell r="AJ4075">
            <v>0</v>
          </cell>
          <cell r="AK4075">
            <v>0</v>
          </cell>
        </row>
        <row r="4076">
          <cell r="B4076" t="str">
            <v/>
          </cell>
          <cell r="H4076" t="str">
            <v/>
          </cell>
          <cell r="J4076" t="str">
            <v/>
          </cell>
          <cell r="N4076" t="str">
            <v/>
          </cell>
          <cell r="O4076" t="str">
            <v/>
          </cell>
          <cell r="P4076" t="str">
            <v/>
          </cell>
          <cell r="Q4076" t="str">
            <v/>
          </cell>
          <cell r="T4076" t="str">
            <v/>
          </cell>
          <cell r="U4076" t="str">
            <v/>
          </cell>
          <cell r="W4076" t="str">
            <v/>
          </cell>
          <cell r="X4076" t="str">
            <v/>
          </cell>
          <cell r="AB4076">
            <v>0</v>
          </cell>
          <cell r="AC4076">
            <v>0</v>
          </cell>
          <cell r="AD4076">
            <v>0</v>
          </cell>
          <cell r="AJ4076">
            <v>0</v>
          </cell>
          <cell r="AK4076">
            <v>0</v>
          </cell>
        </row>
        <row r="4077">
          <cell r="B4077" t="str">
            <v/>
          </cell>
          <cell r="H4077" t="str">
            <v/>
          </cell>
          <cell r="J4077" t="str">
            <v/>
          </cell>
          <cell r="N4077" t="str">
            <v/>
          </cell>
          <cell r="O4077" t="str">
            <v/>
          </cell>
          <cell r="P4077" t="str">
            <v/>
          </cell>
          <cell r="Q4077" t="str">
            <v/>
          </cell>
          <cell r="T4077" t="str">
            <v/>
          </cell>
          <cell r="U4077" t="str">
            <v/>
          </cell>
          <cell r="W4077" t="str">
            <v/>
          </cell>
          <cell r="X4077" t="str">
            <v/>
          </cell>
          <cell r="AB4077">
            <v>0</v>
          </cell>
          <cell r="AC4077">
            <v>0</v>
          </cell>
          <cell r="AD4077">
            <v>0</v>
          </cell>
          <cell r="AJ4077">
            <v>0</v>
          </cell>
          <cell r="AK4077">
            <v>0</v>
          </cell>
        </row>
        <row r="4078">
          <cell r="B4078" t="str">
            <v/>
          </cell>
          <cell r="H4078" t="str">
            <v/>
          </cell>
          <cell r="J4078" t="str">
            <v/>
          </cell>
          <cell r="N4078" t="str">
            <v/>
          </cell>
          <cell r="O4078" t="str">
            <v/>
          </cell>
          <cell r="P4078" t="str">
            <v/>
          </cell>
          <cell r="Q4078" t="str">
            <v/>
          </cell>
          <cell r="T4078" t="str">
            <v/>
          </cell>
          <cell r="U4078" t="str">
            <v/>
          </cell>
          <cell r="W4078" t="str">
            <v/>
          </cell>
          <cell r="X4078" t="str">
            <v/>
          </cell>
          <cell r="AB4078">
            <v>0</v>
          </cell>
          <cell r="AC4078">
            <v>0</v>
          </cell>
          <cell r="AD4078">
            <v>0</v>
          </cell>
          <cell r="AJ4078">
            <v>0</v>
          </cell>
          <cell r="AK4078">
            <v>0</v>
          </cell>
        </row>
        <row r="4079">
          <cell r="B4079" t="str">
            <v/>
          </cell>
          <cell r="H4079" t="str">
            <v/>
          </cell>
          <cell r="J4079" t="str">
            <v/>
          </cell>
          <cell r="N4079" t="str">
            <v/>
          </cell>
          <cell r="O4079" t="str">
            <v/>
          </cell>
          <cell r="P4079" t="str">
            <v/>
          </cell>
          <cell r="Q4079" t="str">
            <v/>
          </cell>
          <cell r="T4079" t="str">
            <v/>
          </cell>
          <cell r="U4079" t="str">
            <v/>
          </cell>
          <cell r="W4079" t="str">
            <v/>
          </cell>
          <cell r="X4079" t="str">
            <v/>
          </cell>
          <cell r="AB4079">
            <v>0</v>
          </cell>
          <cell r="AC4079">
            <v>0</v>
          </cell>
          <cell r="AD4079">
            <v>0</v>
          </cell>
          <cell r="AJ4079">
            <v>0</v>
          </cell>
          <cell r="AK4079">
            <v>0</v>
          </cell>
        </row>
        <row r="4080">
          <cell r="B4080" t="str">
            <v/>
          </cell>
          <cell r="H4080" t="str">
            <v/>
          </cell>
          <cell r="J4080" t="str">
            <v/>
          </cell>
          <cell r="N4080" t="str">
            <v/>
          </cell>
          <cell r="O4080" t="str">
            <v/>
          </cell>
          <cell r="P4080" t="str">
            <v/>
          </cell>
          <cell r="Q4080" t="str">
            <v/>
          </cell>
          <cell r="T4080" t="str">
            <v/>
          </cell>
          <cell r="U4080" t="str">
            <v/>
          </cell>
          <cell r="W4080" t="str">
            <v/>
          </cell>
          <cell r="X4080" t="str">
            <v/>
          </cell>
          <cell r="AB4080">
            <v>0</v>
          </cell>
          <cell r="AC4080">
            <v>0</v>
          </cell>
          <cell r="AD4080">
            <v>0</v>
          </cell>
          <cell r="AJ4080">
            <v>0</v>
          </cell>
          <cell r="AK4080">
            <v>0</v>
          </cell>
        </row>
        <row r="4081">
          <cell r="B4081" t="str">
            <v/>
          </cell>
          <cell r="H4081" t="str">
            <v/>
          </cell>
          <cell r="J4081" t="str">
            <v/>
          </cell>
          <cell r="N4081" t="str">
            <v/>
          </cell>
          <cell r="O4081" t="str">
            <v/>
          </cell>
          <cell r="P4081" t="str">
            <v/>
          </cell>
          <cell r="Q4081" t="str">
            <v/>
          </cell>
          <cell r="T4081" t="str">
            <v/>
          </cell>
          <cell r="U4081" t="str">
            <v/>
          </cell>
          <cell r="W4081" t="str">
            <v/>
          </cell>
          <cell r="X4081" t="str">
            <v/>
          </cell>
          <cell r="AB4081">
            <v>0</v>
          </cell>
          <cell r="AC4081">
            <v>0</v>
          </cell>
          <cell r="AD4081">
            <v>0</v>
          </cell>
          <cell r="AJ4081">
            <v>0</v>
          </cell>
          <cell r="AK4081">
            <v>0</v>
          </cell>
        </row>
        <row r="4082">
          <cell r="B4082" t="str">
            <v/>
          </cell>
          <cell r="H4082" t="str">
            <v/>
          </cell>
          <cell r="J4082" t="str">
            <v/>
          </cell>
          <cell r="N4082" t="str">
            <v/>
          </cell>
          <cell r="O4082" t="str">
            <v/>
          </cell>
          <cell r="P4082" t="str">
            <v/>
          </cell>
          <cell r="Q4082" t="str">
            <v/>
          </cell>
          <cell r="T4082" t="str">
            <v/>
          </cell>
          <cell r="U4082" t="str">
            <v/>
          </cell>
          <cell r="W4082" t="str">
            <v/>
          </cell>
          <cell r="X4082" t="str">
            <v/>
          </cell>
          <cell r="AB4082">
            <v>0</v>
          </cell>
          <cell r="AC4082">
            <v>0</v>
          </cell>
          <cell r="AD4082">
            <v>0</v>
          </cell>
          <cell r="AJ4082">
            <v>0</v>
          </cell>
          <cell r="AK4082">
            <v>0</v>
          </cell>
        </row>
        <row r="4083">
          <cell r="B4083" t="str">
            <v/>
          </cell>
          <cell r="H4083" t="str">
            <v/>
          </cell>
          <cell r="J4083" t="str">
            <v/>
          </cell>
          <cell r="N4083" t="str">
            <v/>
          </cell>
          <cell r="O4083" t="str">
            <v/>
          </cell>
          <cell r="P4083" t="str">
            <v/>
          </cell>
          <cell r="Q4083" t="str">
            <v/>
          </cell>
          <cell r="T4083" t="str">
            <v/>
          </cell>
          <cell r="U4083" t="str">
            <v/>
          </cell>
          <cell r="W4083" t="str">
            <v/>
          </cell>
          <cell r="X4083" t="str">
            <v/>
          </cell>
          <cell r="AB4083">
            <v>0</v>
          </cell>
          <cell r="AC4083">
            <v>0</v>
          </cell>
          <cell r="AD4083">
            <v>0</v>
          </cell>
          <cell r="AJ4083">
            <v>0</v>
          </cell>
          <cell r="AK4083">
            <v>0</v>
          </cell>
        </row>
        <row r="4084">
          <cell r="B4084" t="str">
            <v/>
          </cell>
          <cell r="H4084" t="str">
            <v/>
          </cell>
          <cell r="J4084" t="str">
            <v/>
          </cell>
          <cell r="N4084" t="str">
            <v/>
          </cell>
          <cell r="O4084" t="str">
            <v/>
          </cell>
          <cell r="P4084" t="str">
            <v/>
          </cell>
          <cell r="Q4084" t="str">
            <v/>
          </cell>
          <cell r="T4084" t="str">
            <v/>
          </cell>
          <cell r="U4084" t="str">
            <v/>
          </cell>
          <cell r="W4084" t="str">
            <v/>
          </cell>
          <cell r="X4084" t="str">
            <v/>
          </cell>
          <cell r="AB4084">
            <v>0</v>
          </cell>
          <cell r="AC4084">
            <v>0</v>
          </cell>
          <cell r="AD4084">
            <v>0</v>
          </cell>
          <cell r="AJ4084">
            <v>0</v>
          </cell>
          <cell r="AK4084">
            <v>0</v>
          </cell>
        </row>
        <row r="4085">
          <cell r="B4085" t="str">
            <v/>
          </cell>
          <cell r="H4085" t="str">
            <v/>
          </cell>
          <cell r="J4085" t="str">
            <v/>
          </cell>
          <cell r="N4085" t="str">
            <v/>
          </cell>
          <cell r="O4085" t="str">
            <v/>
          </cell>
          <cell r="P4085" t="str">
            <v/>
          </cell>
          <cell r="Q4085" t="str">
            <v/>
          </cell>
          <cell r="T4085" t="str">
            <v/>
          </cell>
          <cell r="U4085" t="str">
            <v/>
          </cell>
          <cell r="W4085" t="str">
            <v/>
          </cell>
          <cell r="X4085" t="str">
            <v/>
          </cell>
          <cell r="AB4085">
            <v>0</v>
          </cell>
          <cell r="AC4085">
            <v>0</v>
          </cell>
          <cell r="AD4085">
            <v>0</v>
          </cell>
          <cell r="AJ4085">
            <v>0</v>
          </cell>
          <cell r="AK4085">
            <v>0</v>
          </cell>
        </row>
        <row r="4086">
          <cell r="B4086" t="str">
            <v/>
          </cell>
          <cell r="H4086" t="str">
            <v/>
          </cell>
          <cell r="J4086" t="str">
            <v/>
          </cell>
          <cell r="N4086" t="str">
            <v/>
          </cell>
          <cell r="O4086" t="str">
            <v/>
          </cell>
          <cell r="P4086" t="str">
            <v/>
          </cell>
          <cell r="Q4086" t="str">
            <v/>
          </cell>
          <cell r="T4086" t="str">
            <v/>
          </cell>
          <cell r="U4086" t="str">
            <v/>
          </cell>
          <cell r="W4086" t="str">
            <v/>
          </cell>
          <cell r="X4086" t="str">
            <v/>
          </cell>
          <cell r="AB4086">
            <v>0</v>
          </cell>
          <cell r="AC4086">
            <v>0</v>
          </cell>
          <cell r="AD4086">
            <v>0</v>
          </cell>
          <cell r="AJ4086">
            <v>0</v>
          </cell>
          <cell r="AK4086">
            <v>0</v>
          </cell>
        </row>
        <row r="4087">
          <cell r="B4087" t="str">
            <v/>
          </cell>
          <cell r="H4087" t="str">
            <v/>
          </cell>
          <cell r="J4087" t="str">
            <v/>
          </cell>
          <cell r="N4087" t="str">
            <v/>
          </cell>
          <cell r="O4087" t="str">
            <v/>
          </cell>
          <cell r="P4087" t="str">
            <v/>
          </cell>
          <cell r="Q4087" t="str">
            <v/>
          </cell>
          <cell r="T4087" t="str">
            <v/>
          </cell>
          <cell r="U4087" t="str">
            <v/>
          </cell>
          <cell r="W4087" t="str">
            <v/>
          </cell>
          <cell r="X4087" t="str">
            <v/>
          </cell>
          <cell r="AB4087">
            <v>0</v>
          </cell>
          <cell r="AC4087">
            <v>0</v>
          </cell>
          <cell r="AD4087">
            <v>0</v>
          </cell>
          <cell r="AJ4087">
            <v>0</v>
          </cell>
          <cell r="AK4087">
            <v>0</v>
          </cell>
        </row>
        <row r="4088">
          <cell r="B4088" t="str">
            <v/>
          </cell>
          <cell r="H4088" t="str">
            <v/>
          </cell>
          <cell r="J4088" t="str">
            <v/>
          </cell>
          <cell r="N4088" t="str">
            <v/>
          </cell>
          <cell r="O4088" t="str">
            <v/>
          </cell>
          <cell r="P4088" t="str">
            <v/>
          </cell>
          <cell r="Q4088" t="str">
            <v/>
          </cell>
          <cell r="T4088" t="str">
            <v/>
          </cell>
          <cell r="U4088" t="str">
            <v/>
          </cell>
          <cell r="W4088" t="str">
            <v/>
          </cell>
          <cell r="X4088" t="str">
            <v/>
          </cell>
          <cell r="AB4088">
            <v>0</v>
          </cell>
          <cell r="AC4088">
            <v>0</v>
          </cell>
          <cell r="AD4088">
            <v>0</v>
          </cell>
          <cell r="AJ4088">
            <v>0</v>
          </cell>
          <cell r="AK4088">
            <v>0</v>
          </cell>
        </row>
        <row r="4089">
          <cell r="B4089" t="str">
            <v/>
          </cell>
          <cell r="H4089" t="str">
            <v/>
          </cell>
          <cell r="J4089" t="str">
            <v/>
          </cell>
          <cell r="N4089" t="str">
            <v/>
          </cell>
          <cell r="O4089" t="str">
            <v/>
          </cell>
          <cell r="P4089" t="str">
            <v/>
          </cell>
          <cell r="Q4089" t="str">
            <v/>
          </cell>
          <cell r="T4089" t="str">
            <v/>
          </cell>
          <cell r="U4089" t="str">
            <v/>
          </cell>
          <cell r="W4089" t="str">
            <v/>
          </cell>
          <cell r="X4089" t="str">
            <v/>
          </cell>
          <cell r="AB4089">
            <v>0</v>
          </cell>
          <cell r="AC4089">
            <v>0</v>
          </cell>
          <cell r="AD4089">
            <v>0</v>
          </cell>
          <cell r="AJ4089">
            <v>0</v>
          </cell>
          <cell r="AK4089">
            <v>0</v>
          </cell>
        </row>
        <row r="4090">
          <cell r="B4090" t="str">
            <v/>
          </cell>
          <cell r="H4090" t="str">
            <v/>
          </cell>
          <cell r="J4090" t="str">
            <v/>
          </cell>
          <cell r="N4090" t="str">
            <v/>
          </cell>
          <cell r="O4090" t="str">
            <v/>
          </cell>
          <cell r="P4090" t="str">
            <v/>
          </cell>
          <cell r="Q4090" t="str">
            <v/>
          </cell>
          <cell r="T4090" t="str">
            <v/>
          </cell>
          <cell r="U4090" t="str">
            <v/>
          </cell>
          <cell r="W4090" t="str">
            <v/>
          </cell>
          <cell r="X4090" t="str">
            <v/>
          </cell>
          <cell r="AB4090">
            <v>0</v>
          </cell>
          <cell r="AC4090">
            <v>0</v>
          </cell>
          <cell r="AD4090">
            <v>0</v>
          </cell>
          <cell r="AJ4090">
            <v>0</v>
          </cell>
          <cell r="AK4090">
            <v>0</v>
          </cell>
        </row>
        <row r="4091">
          <cell r="B4091" t="str">
            <v/>
          </cell>
          <cell r="H4091" t="str">
            <v/>
          </cell>
          <cell r="J4091" t="str">
            <v/>
          </cell>
          <cell r="N4091" t="str">
            <v/>
          </cell>
          <cell r="O4091" t="str">
            <v/>
          </cell>
          <cell r="P4091" t="str">
            <v/>
          </cell>
          <cell r="Q4091" t="str">
            <v/>
          </cell>
          <cell r="T4091" t="str">
            <v/>
          </cell>
          <cell r="U4091" t="str">
            <v/>
          </cell>
          <cell r="W4091" t="str">
            <v/>
          </cell>
          <cell r="X4091" t="str">
            <v/>
          </cell>
          <cell r="AB4091">
            <v>0</v>
          </cell>
          <cell r="AC4091">
            <v>0</v>
          </cell>
          <cell r="AD4091">
            <v>0</v>
          </cell>
          <cell r="AJ4091">
            <v>0</v>
          </cell>
          <cell r="AK4091">
            <v>0</v>
          </cell>
        </row>
        <row r="4092">
          <cell r="B4092" t="str">
            <v/>
          </cell>
          <cell r="H4092" t="str">
            <v/>
          </cell>
          <cell r="J4092" t="str">
            <v/>
          </cell>
          <cell r="N4092" t="str">
            <v/>
          </cell>
          <cell r="O4092" t="str">
            <v/>
          </cell>
          <cell r="P4092" t="str">
            <v/>
          </cell>
          <cell r="Q4092" t="str">
            <v/>
          </cell>
          <cell r="T4092" t="str">
            <v/>
          </cell>
          <cell r="U4092" t="str">
            <v/>
          </cell>
          <cell r="W4092" t="str">
            <v/>
          </cell>
          <cell r="X4092" t="str">
            <v/>
          </cell>
          <cell r="AB4092">
            <v>0</v>
          </cell>
          <cell r="AC4092">
            <v>0</v>
          </cell>
          <cell r="AD4092">
            <v>0</v>
          </cell>
          <cell r="AJ4092">
            <v>0</v>
          </cell>
          <cell r="AK4092">
            <v>0</v>
          </cell>
        </row>
        <row r="4093">
          <cell r="B4093" t="str">
            <v/>
          </cell>
          <cell r="H4093" t="str">
            <v/>
          </cell>
          <cell r="J4093" t="str">
            <v/>
          </cell>
          <cell r="N4093" t="str">
            <v/>
          </cell>
          <cell r="O4093" t="str">
            <v/>
          </cell>
          <cell r="P4093" t="str">
            <v/>
          </cell>
          <cell r="Q4093" t="str">
            <v/>
          </cell>
          <cell r="T4093" t="str">
            <v/>
          </cell>
          <cell r="U4093" t="str">
            <v/>
          </cell>
          <cell r="W4093" t="str">
            <v/>
          </cell>
          <cell r="X4093" t="str">
            <v/>
          </cell>
          <cell r="AB4093">
            <v>0</v>
          </cell>
          <cell r="AC4093">
            <v>0</v>
          </cell>
          <cell r="AD4093">
            <v>0</v>
          </cell>
          <cell r="AJ4093">
            <v>0</v>
          </cell>
          <cell r="AK4093">
            <v>0</v>
          </cell>
        </row>
        <row r="4094">
          <cell r="B4094" t="str">
            <v/>
          </cell>
          <cell r="H4094" t="str">
            <v/>
          </cell>
          <cell r="J4094" t="str">
            <v/>
          </cell>
          <cell r="N4094" t="str">
            <v/>
          </cell>
          <cell r="O4094" t="str">
            <v/>
          </cell>
          <cell r="P4094" t="str">
            <v/>
          </cell>
          <cell r="Q4094" t="str">
            <v/>
          </cell>
          <cell r="T4094" t="str">
            <v/>
          </cell>
          <cell r="U4094" t="str">
            <v/>
          </cell>
          <cell r="W4094" t="str">
            <v/>
          </cell>
          <cell r="X4094" t="str">
            <v/>
          </cell>
          <cell r="AB4094">
            <v>0</v>
          </cell>
          <cell r="AC4094">
            <v>0</v>
          </cell>
          <cell r="AD4094">
            <v>0</v>
          </cell>
          <cell r="AJ4094">
            <v>0</v>
          </cell>
          <cell r="AK4094">
            <v>0</v>
          </cell>
        </row>
        <row r="4095">
          <cell r="B4095" t="str">
            <v/>
          </cell>
          <cell r="H4095" t="str">
            <v/>
          </cell>
          <cell r="J4095" t="str">
            <v/>
          </cell>
          <cell r="N4095" t="str">
            <v/>
          </cell>
          <cell r="O4095" t="str">
            <v/>
          </cell>
          <cell r="P4095" t="str">
            <v/>
          </cell>
          <cell r="Q4095" t="str">
            <v/>
          </cell>
          <cell r="T4095" t="str">
            <v/>
          </cell>
          <cell r="U4095" t="str">
            <v/>
          </cell>
          <cell r="W4095" t="str">
            <v/>
          </cell>
          <cell r="X4095" t="str">
            <v/>
          </cell>
          <cell r="AB4095">
            <v>0</v>
          </cell>
          <cell r="AC4095">
            <v>0</v>
          </cell>
          <cell r="AD4095">
            <v>0</v>
          </cell>
          <cell r="AJ4095">
            <v>0</v>
          </cell>
          <cell r="AK4095">
            <v>0</v>
          </cell>
        </row>
        <row r="4096">
          <cell r="B4096" t="str">
            <v/>
          </cell>
          <cell r="H4096" t="str">
            <v/>
          </cell>
          <cell r="J4096" t="str">
            <v/>
          </cell>
          <cell r="N4096" t="str">
            <v/>
          </cell>
          <cell r="O4096" t="str">
            <v/>
          </cell>
          <cell r="P4096" t="str">
            <v/>
          </cell>
          <cell r="Q4096" t="str">
            <v/>
          </cell>
          <cell r="T4096" t="str">
            <v/>
          </cell>
          <cell r="U4096" t="str">
            <v/>
          </cell>
          <cell r="W4096" t="str">
            <v/>
          </cell>
          <cell r="X4096" t="str">
            <v/>
          </cell>
          <cell r="AB4096">
            <v>0</v>
          </cell>
          <cell r="AC4096">
            <v>0</v>
          </cell>
          <cell r="AD4096">
            <v>0</v>
          </cell>
          <cell r="AJ4096">
            <v>0</v>
          </cell>
          <cell r="AK4096">
            <v>0</v>
          </cell>
        </row>
        <row r="4097">
          <cell r="B4097" t="str">
            <v/>
          </cell>
          <cell r="H4097" t="str">
            <v/>
          </cell>
          <cell r="J4097" t="str">
            <v/>
          </cell>
          <cell r="N4097" t="str">
            <v/>
          </cell>
          <cell r="O4097" t="str">
            <v/>
          </cell>
          <cell r="P4097" t="str">
            <v/>
          </cell>
          <cell r="Q4097" t="str">
            <v/>
          </cell>
          <cell r="T4097" t="str">
            <v/>
          </cell>
          <cell r="U4097" t="str">
            <v/>
          </cell>
          <cell r="W4097" t="str">
            <v/>
          </cell>
          <cell r="X4097" t="str">
            <v/>
          </cell>
          <cell r="AB4097">
            <v>0</v>
          </cell>
          <cell r="AC4097">
            <v>0</v>
          </cell>
          <cell r="AD4097">
            <v>0</v>
          </cell>
          <cell r="AJ4097">
            <v>0</v>
          </cell>
          <cell r="AK4097">
            <v>0</v>
          </cell>
        </row>
        <row r="4098">
          <cell r="B4098" t="str">
            <v/>
          </cell>
          <cell r="H4098" t="str">
            <v/>
          </cell>
          <cell r="J4098" t="str">
            <v/>
          </cell>
          <cell r="N4098" t="str">
            <v/>
          </cell>
          <cell r="O4098" t="str">
            <v/>
          </cell>
          <cell r="P4098" t="str">
            <v/>
          </cell>
          <cell r="Q4098" t="str">
            <v/>
          </cell>
          <cell r="T4098" t="str">
            <v/>
          </cell>
          <cell r="U4098" t="str">
            <v/>
          </cell>
          <cell r="W4098" t="str">
            <v/>
          </cell>
          <cell r="X4098" t="str">
            <v/>
          </cell>
          <cell r="AB4098">
            <v>0</v>
          </cell>
          <cell r="AC4098">
            <v>0</v>
          </cell>
          <cell r="AD4098">
            <v>0</v>
          </cell>
          <cell r="AJ4098">
            <v>0</v>
          </cell>
          <cell r="AK4098">
            <v>0</v>
          </cell>
        </row>
        <row r="4099">
          <cell r="B4099" t="str">
            <v/>
          </cell>
          <cell r="H4099" t="str">
            <v/>
          </cell>
          <cell r="J4099" t="str">
            <v/>
          </cell>
          <cell r="N4099" t="str">
            <v/>
          </cell>
          <cell r="O4099" t="str">
            <v/>
          </cell>
          <cell r="P4099" t="str">
            <v/>
          </cell>
          <cell r="Q4099" t="str">
            <v/>
          </cell>
          <cell r="T4099" t="str">
            <v/>
          </cell>
          <cell r="U4099" t="str">
            <v/>
          </cell>
          <cell r="W4099" t="str">
            <v/>
          </cell>
          <cell r="X4099" t="str">
            <v/>
          </cell>
          <cell r="AB4099">
            <v>0</v>
          </cell>
          <cell r="AC4099">
            <v>0</v>
          </cell>
          <cell r="AD4099">
            <v>0</v>
          </cell>
          <cell r="AJ4099">
            <v>0</v>
          </cell>
          <cell r="AK4099">
            <v>0</v>
          </cell>
        </row>
        <row r="4100">
          <cell r="B4100" t="str">
            <v/>
          </cell>
          <cell r="H4100" t="str">
            <v/>
          </cell>
          <cell r="J4100" t="str">
            <v/>
          </cell>
          <cell r="N4100" t="str">
            <v/>
          </cell>
          <cell r="O4100" t="str">
            <v/>
          </cell>
          <cell r="P4100" t="str">
            <v/>
          </cell>
          <cell r="Q4100" t="str">
            <v/>
          </cell>
          <cell r="T4100" t="str">
            <v/>
          </cell>
          <cell r="U4100" t="str">
            <v/>
          </cell>
          <cell r="W4100" t="str">
            <v/>
          </cell>
          <cell r="X4100" t="str">
            <v/>
          </cell>
          <cell r="AB4100">
            <v>0</v>
          </cell>
          <cell r="AC4100">
            <v>0</v>
          </cell>
          <cell r="AD4100">
            <v>0</v>
          </cell>
          <cell r="AJ4100">
            <v>0</v>
          </cell>
          <cell r="AK4100">
            <v>0</v>
          </cell>
        </row>
        <row r="4101">
          <cell r="B4101" t="str">
            <v/>
          </cell>
          <cell r="H4101" t="str">
            <v/>
          </cell>
          <cell r="J4101" t="str">
            <v/>
          </cell>
          <cell r="N4101" t="str">
            <v/>
          </cell>
          <cell r="O4101" t="str">
            <v/>
          </cell>
          <cell r="P4101" t="str">
            <v/>
          </cell>
          <cell r="Q4101" t="str">
            <v/>
          </cell>
          <cell r="T4101" t="str">
            <v/>
          </cell>
          <cell r="U4101" t="str">
            <v/>
          </cell>
          <cell r="W4101" t="str">
            <v/>
          </cell>
          <cell r="X4101" t="str">
            <v/>
          </cell>
          <cell r="AB4101">
            <v>0</v>
          </cell>
          <cell r="AC4101">
            <v>0</v>
          </cell>
          <cell r="AD4101">
            <v>0</v>
          </cell>
          <cell r="AJ4101">
            <v>0</v>
          </cell>
          <cell r="AK4101">
            <v>0</v>
          </cell>
        </row>
        <row r="4102">
          <cell r="B4102" t="str">
            <v/>
          </cell>
          <cell r="H4102" t="str">
            <v/>
          </cell>
          <cell r="J4102" t="str">
            <v/>
          </cell>
          <cell r="N4102" t="str">
            <v/>
          </cell>
          <cell r="O4102" t="str">
            <v/>
          </cell>
          <cell r="P4102" t="str">
            <v/>
          </cell>
          <cell r="Q4102" t="str">
            <v/>
          </cell>
          <cell r="T4102" t="str">
            <v/>
          </cell>
          <cell r="U4102" t="str">
            <v/>
          </cell>
          <cell r="W4102" t="str">
            <v/>
          </cell>
          <cell r="X4102" t="str">
            <v/>
          </cell>
          <cell r="AB4102">
            <v>0</v>
          </cell>
          <cell r="AC4102">
            <v>0</v>
          </cell>
          <cell r="AD4102">
            <v>0</v>
          </cell>
          <cell r="AJ4102">
            <v>0</v>
          </cell>
          <cell r="AK4102">
            <v>0</v>
          </cell>
        </row>
        <row r="4103">
          <cell r="B4103" t="str">
            <v/>
          </cell>
          <cell r="H4103" t="str">
            <v/>
          </cell>
          <cell r="J4103" t="str">
            <v/>
          </cell>
          <cell r="N4103" t="str">
            <v/>
          </cell>
          <cell r="O4103" t="str">
            <v/>
          </cell>
          <cell r="P4103" t="str">
            <v/>
          </cell>
          <cell r="Q4103" t="str">
            <v/>
          </cell>
          <cell r="T4103" t="str">
            <v/>
          </cell>
          <cell r="U4103" t="str">
            <v/>
          </cell>
          <cell r="W4103" t="str">
            <v/>
          </cell>
          <cell r="X4103" t="str">
            <v/>
          </cell>
          <cell r="AB4103">
            <v>0</v>
          </cell>
          <cell r="AC4103">
            <v>0</v>
          </cell>
          <cell r="AD4103">
            <v>0</v>
          </cell>
          <cell r="AJ4103">
            <v>0</v>
          </cell>
          <cell r="AK4103">
            <v>0</v>
          </cell>
        </row>
        <row r="4104">
          <cell r="B4104" t="str">
            <v/>
          </cell>
          <cell r="H4104" t="str">
            <v/>
          </cell>
          <cell r="J4104" t="str">
            <v/>
          </cell>
          <cell r="N4104" t="str">
            <v/>
          </cell>
          <cell r="O4104" t="str">
            <v/>
          </cell>
          <cell r="P4104" t="str">
            <v/>
          </cell>
          <cell r="Q4104" t="str">
            <v/>
          </cell>
          <cell r="T4104" t="str">
            <v/>
          </cell>
          <cell r="U4104" t="str">
            <v/>
          </cell>
          <cell r="W4104" t="str">
            <v/>
          </cell>
          <cell r="X4104" t="str">
            <v/>
          </cell>
          <cell r="AB4104">
            <v>0</v>
          </cell>
          <cell r="AC4104">
            <v>0</v>
          </cell>
          <cell r="AD4104">
            <v>0</v>
          </cell>
          <cell r="AJ4104">
            <v>0</v>
          </cell>
          <cell r="AK4104">
            <v>0</v>
          </cell>
        </row>
        <row r="4105">
          <cell r="B4105" t="str">
            <v/>
          </cell>
          <cell r="H4105" t="str">
            <v/>
          </cell>
          <cell r="J4105" t="str">
            <v/>
          </cell>
          <cell r="N4105" t="str">
            <v/>
          </cell>
          <cell r="O4105" t="str">
            <v/>
          </cell>
          <cell r="P4105" t="str">
            <v/>
          </cell>
          <cell r="Q4105" t="str">
            <v/>
          </cell>
          <cell r="T4105" t="str">
            <v/>
          </cell>
          <cell r="U4105" t="str">
            <v/>
          </cell>
          <cell r="W4105" t="str">
            <v/>
          </cell>
          <cell r="X4105" t="str">
            <v/>
          </cell>
          <cell r="AB4105">
            <v>0</v>
          </cell>
          <cell r="AC4105">
            <v>0</v>
          </cell>
          <cell r="AD4105">
            <v>0</v>
          </cell>
          <cell r="AJ4105">
            <v>0</v>
          </cell>
          <cell r="AK4105">
            <v>0</v>
          </cell>
        </row>
        <row r="4106">
          <cell r="B4106" t="str">
            <v/>
          </cell>
          <cell r="H4106" t="str">
            <v/>
          </cell>
          <cell r="J4106" t="str">
            <v/>
          </cell>
          <cell r="N4106" t="str">
            <v/>
          </cell>
          <cell r="O4106" t="str">
            <v/>
          </cell>
          <cell r="P4106" t="str">
            <v/>
          </cell>
          <cell r="Q4106" t="str">
            <v/>
          </cell>
          <cell r="T4106" t="str">
            <v/>
          </cell>
          <cell r="U4106" t="str">
            <v/>
          </cell>
          <cell r="W4106" t="str">
            <v/>
          </cell>
          <cell r="X4106" t="str">
            <v/>
          </cell>
          <cell r="AB4106">
            <v>0</v>
          </cell>
          <cell r="AC4106">
            <v>0</v>
          </cell>
          <cell r="AD4106">
            <v>0</v>
          </cell>
          <cell r="AJ4106">
            <v>0</v>
          </cell>
          <cell r="AK4106">
            <v>0</v>
          </cell>
        </row>
        <row r="4107">
          <cell r="B4107" t="str">
            <v/>
          </cell>
          <cell r="H4107" t="str">
            <v/>
          </cell>
          <cell r="J4107" t="str">
            <v/>
          </cell>
          <cell r="N4107" t="str">
            <v/>
          </cell>
          <cell r="O4107" t="str">
            <v/>
          </cell>
          <cell r="P4107" t="str">
            <v/>
          </cell>
          <cell r="Q4107" t="str">
            <v/>
          </cell>
          <cell r="T4107" t="str">
            <v/>
          </cell>
          <cell r="U4107" t="str">
            <v/>
          </cell>
          <cell r="W4107" t="str">
            <v/>
          </cell>
          <cell r="X4107" t="str">
            <v/>
          </cell>
          <cell r="AB4107">
            <v>0</v>
          </cell>
          <cell r="AC4107">
            <v>0</v>
          </cell>
          <cell r="AD4107">
            <v>0</v>
          </cell>
          <cell r="AJ4107">
            <v>0</v>
          </cell>
          <cell r="AK4107">
            <v>0</v>
          </cell>
        </row>
        <row r="4108">
          <cell r="B4108" t="str">
            <v/>
          </cell>
          <cell r="H4108" t="str">
            <v/>
          </cell>
          <cell r="J4108" t="str">
            <v/>
          </cell>
          <cell r="N4108" t="str">
            <v/>
          </cell>
          <cell r="O4108" t="str">
            <v/>
          </cell>
          <cell r="P4108" t="str">
            <v/>
          </cell>
          <cell r="Q4108" t="str">
            <v/>
          </cell>
          <cell r="T4108" t="str">
            <v/>
          </cell>
          <cell r="U4108" t="str">
            <v/>
          </cell>
          <cell r="W4108" t="str">
            <v/>
          </cell>
          <cell r="X4108" t="str">
            <v/>
          </cell>
          <cell r="AB4108">
            <v>0</v>
          </cell>
          <cell r="AC4108">
            <v>0</v>
          </cell>
          <cell r="AD4108">
            <v>0</v>
          </cell>
          <cell r="AJ4108">
            <v>0</v>
          </cell>
          <cell r="AK4108">
            <v>0</v>
          </cell>
        </row>
        <row r="4109">
          <cell r="B4109" t="str">
            <v/>
          </cell>
          <cell r="H4109" t="str">
            <v/>
          </cell>
          <cell r="J4109" t="str">
            <v/>
          </cell>
          <cell r="N4109" t="str">
            <v/>
          </cell>
          <cell r="O4109" t="str">
            <v/>
          </cell>
          <cell r="P4109" t="str">
            <v/>
          </cell>
          <cell r="Q4109" t="str">
            <v/>
          </cell>
          <cell r="T4109" t="str">
            <v/>
          </cell>
          <cell r="U4109" t="str">
            <v/>
          </cell>
          <cell r="W4109" t="str">
            <v/>
          </cell>
          <cell r="X4109" t="str">
            <v/>
          </cell>
          <cell r="AB4109">
            <v>0</v>
          </cell>
          <cell r="AC4109">
            <v>0</v>
          </cell>
          <cell r="AD4109">
            <v>0</v>
          </cell>
          <cell r="AJ4109">
            <v>0</v>
          </cell>
          <cell r="AK4109">
            <v>0</v>
          </cell>
        </row>
        <row r="4110">
          <cell r="B4110" t="str">
            <v/>
          </cell>
          <cell r="H4110" t="str">
            <v/>
          </cell>
          <cell r="J4110" t="str">
            <v/>
          </cell>
          <cell r="N4110" t="str">
            <v/>
          </cell>
          <cell r="O4110" t="str">
            <v/>
          </cell>
          <cell r="P4110" t="str">
            <v/>
          </cell>
          <cell r="Q4110" t="str">
            <v/>
          </cell>
          <cell r="T4110" t="str">
            <v/>
          </cell>
          <cell r="U4110" t="str">
            <v/>
          </cell>
          <cell r="W4110" t="str">
            <v/>
          </cell>
          <cell r="X4110" t="str">
            <v/>
          </cell>
          <cell r="AB4110">
            <v>0</v>
          </cell>
          <cell r="AC4110">
            <v>0</v>
          </cell>
          <cell r="AD4110">
            <v>0</v>
          </cell>
          <cell r="AJ4110">
            <v>0</v>
          </cell>
          <cell r="AK4110">
            <v>0</v>
          </cell>
        </row>
        <row r="4111">
          <cell r="B4111" t="str">
            <v/>
          </cell>
          <cell r="H4111" t="str">
            <v/>
          </cell>
          <cell r="J4111" t="str">
            <v/>
          </cell>
          <cell r="N4111" t="str">
            <v/>
          </cell>
          <cell r="O4111" t="str">
            <v/>
          </cell>
          <cell r="P4111" t="str">
            <v/>
          </cell>
          <cell r="Q4111" t="str">
            <v/>
          </cell>
          <cell r="T4111" t="str">
            <v/>
          </cell>
          <cell r="U4111" t="str">
            <v/>
          </cell>
          <cell r="W4111" t="str">
            <v/>
          </cell>
          <cell r="X4111" t="str">
            <v/>
          </cell>
          <cell r="AB4111">
            <v>0</v>
          </cell>
          <cell r="AC4111">
            <v>0</v>
          </cell>
          <cell r="AD4111">
            <v>0</v>
          </cell>
          <cell r="AJ4111">
            <v>0</v>
          </cell>
          <cell r="AK4111">
            <v>0</v>
          </cell>
        </row>
        <row r="4112">
          <cell r="B4112" t="str">
            <v/>
          </cell>
          <cell r="H4112" t="str">
            <v/>
          </cell>
          <cell r="J4112" t="str">
            <v/>
          </cell>
          <cell r="N4112" t="str">
            <v/>
          </cell>
          <cell r="O4112" t="str">
            <v/>
          </cell>
          <cell r="P4112" t="str">
            <v/>
          </cell>
          <cell r="Q4112" t="str">
            <v/>
          </cell>
          <cell r="T4112" t="str">
            <v/>
          </cell>
          <cell r="U4112" t="str">
            <v/>
          </cell>
          <cell r="W4112" t="str">
            <v/>
          </cell>
          <cell r="X4112" t="str">
            <v/>
          </cell>
          <cell r="AB4112">
            <v>0</v>
          </cell>
          <cell r="AC4112">
            <v>0</v>
          </cell>
          <cell r="AD4112">
            <v>0</v>
          </cell>
          <cell r="AJ4112">
            <v>0</v>
          </cell>
          <cell r="AK4112">
            <v>0</v>
          </cell>
        </row>
        <row r="4113">
          <cell r="B4113" t="str">
            <v/>
          </cell>
          <cell r="H4113" t="str">
            <v/>
          </cell>
          <cell r="J4113" t="str">
            <v/>
          </cell>
          <cell r="N4113" t="str">
            <v/>
          </cell>
          <cell r="O4113" t="str">
            <v/>
          </cell>
          <cell r="P4113" t="str">
            <v/>
          </cell>
          <cell r="Q4113" t="str">
            <v/>
          </cell>
          <cell r="T4113" t="str">
            <v/>
          </cell>
          <cell r="U4113" t="str">
            <v/>
          </cell>
          <cell r="W4113" t="str">
            <v/>
          </cell>
          <cell r="X4113" t="str">
            <v/>
          </cell>
          <cell r="AB4113">
            <v>0</v>
          </cell>
          <cell r="AC4113">
            <v>0</v>
          </cell>
          <cell r="AD4113">
            <v>0</v>
          </cell>
          <cell r="AJ4113">
            <v>0</v>
          </cell>
          <cell r="AK4113">
            <v>0</v>
          </cell>
        </row>
        <row r="4114">
          <cell r="B4114" t="str">
            <v/>
          </cell>
          <cell r="H4114" t="str">
            <v/>
          </cell>
          <cell r="J4114" t="str">
            <v/>
          </cell>
          <cell r="N4114" t="str">
            <v/>
          </cell>
          <cell r="O4114" t="str">
            <v/>
          </cell>
          <cell r="P4114" t="str">
            <v/>
          </cell>
          <cell r="Q4114" t="str">
            <v/>
          </cell>
          <cell r="T4114" t="str">
            <v/>
          </cell>
          <cell r="U4114" t="str">
            <v/>
          </cell>
          <cell r="W4114" t="str">
            <v/>
          </cell>
          <cell r="X4114" t="str">
            <v/>
          </cell>
          <cell r="AB4114">
            <v>0</v>
          </cell>
          <cell r="AC4114">
            <v>0</v>
          </cell>
          <cell r="AD4114">
            <v>0</v>
          </cell>
          <cell r="AJ4114">
            <v>0</v>
          </cell>
          <cell r="AK4114">
            <v>0</v>
          </cell>
        </row>
        <row r="4115">
          <cell r="B4115" t="str">
            <v/>
          </cell>
          <cell r="H4115" t="str">
            <v/>
          </cell>
          <cell r="J4115" t="str">
            <v/>
          </cell>
          <cell r="N4115" t="str">
            <v/>
          </cell>
          <cell r="O4115" t="str">
            <v/>
          </cell>
          <cell r="P4115" t="str">
            <v/>
          </cell>
          <cell r="Q4115" t="str">
            <v/>
          </cell>
          <cell r="T4115" t="str">
            <v/>
          </cell>
          <cell r="U4115" t="str">
            <v/>
          </cell>
          <cell r="W4115" t="str">
            <v/>
          </cell>
          <cell r="X4115" t="str">
            <v/>
          </cell>
          <cell r="AB4115">
            <v>0</v>
          </cell>
          <cell r="AC4115">
            <v>0</v>
          </cell>
          <cell r="AD4115">
            <v>0</v>
          </cell>
          <cell r="AJ4115">
            <v>0</v>
          </cell>
          <cell r="AK4115">
            <v>0</v>
          </cell>
        </row>
        <row r="4116">
          <cell r="B4116" t="str">
            <v/>
          </cell>
          <cell r="H4116" t="str">
            <v/>
          </cell>
          <cell r="J4116" t="str">
            <v/>
          </cell>
          <cell r="N4116" t="str">
            <v/>
          </cell>
          <cell r="O4116" t="str">
            <v/>
          </cell>
          <cell r="P4116" t="str">
            <v/>
          </cell>
          <cell r="Q4116" t="str">
            <v/>
          </cell>
          <cell r="T4116" t="str">
            <v/>
          </cell>
          <cell r="U4116" t="str">
            <v/>
          </cell>
          <cell r="W4116" t="str">
            <v/>
          </cell>
          <cell r="X4116" t="str">
            <v/>
          </cell>
          <cell r="AB4116">
            <v>0</v>
          </cell>
          <cell r="AC4116">
            <v>0</v>
          </cell>
          <cell r="AD4116">
            <v>0</v>
          </cell>
          <cell r="AJ4116">
            <v>0</v>
          </cell>
          <cell r="AK4116">
            <v>0</v>
          </cell>
        </row>
        <row r="4117">
          <cell r="B4117" t="str">
            <v/>
          </cell>
          <cell r="H4117" t="str">
            <v/>
          </cell>
          <cell r="J4117" t="str">
            <v/>
          </cell>
          <cell r="N4117" t="str">
            <v/>
          </cell>
          <cell r="O4117" t="str">
            <v/>
          </cell>
          <cell r="P4117" t="str">
            <v/>
          </cell>
          <cell r="Q4117" t="str">
            <v/>
          </cell>
          <cell r="T4117" t="str">
            <v/>
          </cell>
          <cell r="U4117" t="str">
            <v/>
          </cell>
          <cell r="W4117" t="str">
            <v/>
          </cell>
          <cell r="X4117" t="str">
            <v/>
          </cell>
          <cell r="AB4117">
            <v>0</v>
          </cell>
          <cell r="AC4117">
            <v>0</v>
          </cell>
          <cell r="AD4117">
            <v>0</v>
          </cell>
          <cell r="AJ4117">
            <v>0</v>
          </cell>
          <cell r="AK4117">
            <v>0</v>
          </cell>
        </row>
        <row r="4118">
          <cell r="B4118" t="str">
            <v/>
          </cell>
          <cell r="H4118" t="str">
            <v/>
          </cell>
          <cell r="J4118" t="str">
            <v/>
          </cell>
          <cell r="N4118" t="str">
            <v/>
          </cell>
          <cell r="O4118" t="str">
            <v/>
          </cell>
          <cell r="P4118" t="str">
            <v/>
          </cell>
          <cell r="Q4118" t="str">
            <v/>
          </cell>
          <cell r="T4118" t="str">
            <v/>
          </cell>
          <cell r="U4118" t="str">
            <v/>
          </cell>
          <cell r="W4118" t="str">
            <v/>
          </cell>
          <cell r="X4118" t="str">
            <v/>
          </cell>
          <cell r="AB4118">
            <v>0</v>
          </cell>
          <cell r="AC4118">
            <v>0</v>
          </cell>
          <cell r="AD4118">
            <v>0</v>
          </cell>
          <cell r="AJ4118">
            <v>0</v>
          </cell>
          <cell r="AK4118">
            <v>0</v>
          </cell>
        </row>
        <row r="4119">
          <cell r="B4119" t="str">
            <v/>
          </cell>
          <cell r="H4119" t="str">
            <v/>
          </cell>
          <cell r="J4119" t="str">
            <v/>
          </cell>
          <cell r="N4119" t="str">
            <v/>
          </cell>
          <cell r="O4119" t="str">
            <v/>
          </cell>
          <cell r="P4119" t="str">
            <v/>
          </cell>
          <cell r="Q4119" t="str">
            <v/>
          </cell>
          <cell r="T4119" t="str">
            <v/>
          </cell>
          <cell r="U4119" t="str">
            <v/>
          </cell>
          <cell r="W4119" t="str">
            <v/>
          </cell>
          <cell r="X4119" t="str">
            <v/>
          </cell>
          <cell r="AB4119">
            <v>0</v>
          </cell>
          <cell r="AC4119">
            <v>0</v>
          </cell>
          <cell r="AD4119">
            <v>0</v>
          </cell>
          <cell r="AJ4119">
            <v>0</v>
          </cell>
          <cell r="AK4119">
            <v>0</v>
          </cell>
        </row>
        <row r="4120">
          <cell r="B4120" t="str">
            <v/>
          </cell>
          <cell r="H4120" t="str">
            <v/>
          </cell>
          <cell r="J4120" t="str">
            <v/>
          </cell>
          <cell r="N4120" t="str">
            <v/>
          </cell>
          <cell r="O4120" t="str">
            <v/>
          </cell>
          <cell r="P4120" t="str">
            <v/>
          </cell>
          <cell r="Q4120" t="str">
            <v/>
          </cell>
          <cell r="T4120" t="str">
            <v/>
          </cell>
          <cell r="U4120" t="str">
            <v/>
          </cell>
          <cell r="W4120" t="str">
            <v/>
          </cell>
          <cell r="X4120" t="str">
            <v/>
          </cell>
          <cell r="AB4120">
            <v>0</v>
          </cell>
          <cell r="AC4120">
            <v>0</v>
          </cell>
          <cell r="AD4120">
            <v>0</v>
          </cell>
          <cell r="AJ4120">
            <v>0</v>
          </cell>
          <cell r="AK4120">
            <v>0</v>
          </cell>
        </row>
        <row r="4121">
          <cell r="B4121" t="str">
            <v/>
          </cell>
          <cell r="H4121" t="str">
            <v/>
          </cell>
          <cell r="J4121" t="str">
            <v/>
          </cell>
          <cell r="N4121" t="str">
            <v/>
          </cell>
          <cell r="O4121" t="str">
            <v/>
          </cell>
          <cell r="P4121" t="str">
            <v/>
          </cell>
          <cell r="Q4121" t="str">
            <v/>
          </cell>
          <cell r="T4121" t="str">
            <v/>
          </cell>
          <cell r="U4121" t="str">
            <v/>
          </cell>
          <cell r="W4121" t="str">
            <v/>
          </cell>
          <cell r="X4121" t="str">
            <v/>
          </cell>
          <cell r="AB4121">
            <v>0</v>
          </cell>
          <cell r="AC4121">
            <v>0</v>
          </cell>
          <cell r="AD4121">
            <v>0</v>
          </cell>
          <cell r="AJ4121">
            <v>0</v>
          </cell>
          <cell r="AK4121">
            <v>0</v>
          </cell>
        </row>
        <row r="4122">
          <cell r="B4122" t="str">
            <v/>
          </cell>
          <cell r="H4122" t="str">
            <v/>
          </cell>
          <cell r="J4122" t="str">
            <v/>
          </cell>
          <cell r="N4122" t="str">
            <v/>
          </cell>
          <cell r="O4122" t="str">
            <v/>
          </cell>
          <cell r="P4122" t="str">
            <v/>
          </cell>
          <cell r="Q4122" t="str">
            <v/>
          </cell>
          <cell r="T4122" t="str">
            <v/>
          </cell>
          <cell r="U4122" t="str">
            <v/>
          </cell>
          <cell r="W4122" t="str">
            <v/>
          </cell>
          <cell r="X4122" t="str">
            <v/>
          </cell>
          <cell r="AB4122">
            <v>0</v>
          </cell>
          <cell r="AC4122">
            <v>0</v>
          </cell>
          <cell r="AD4122">
            <v>0</v>
          </cell>
          <cell r="AJ4122">
            <v>0</v>
          </cell>
          <cell r="AK4122">
            <v>0</v>
          </cell>
        </row>
        <row r="4123">
          <cell r="B4123" t="str">
            <v/>
          </cell>
          <cell r="H4123" t="str">
            <v/>
          </cell>
          <cell r="J4123" t="str">
            <v/>
          </cell>
          <cell r="N4123" t="str">
            <v/>
          </cell>
          <cell r="O4123" t="str">
            <v/>
          </cell>
          <cell r="P4123" t="str">
            <v/>
          </cell>
          <cell r="Q4123" t="str">
            <v/>
          </cell>
          <cell r="T4123" t="str">
            <v/>
          </cell>
          <cell r="U4123" t="str">
            <v/>
          </cell>
          <cell r="W4123" t="str">
            <v/>
          </cell>
          <cell r="X4123" t="str">
            <v/>
          </cell>
          <cell r="AB4123">
            <v>0</v>
          </cell>
          <cell r="AC4123">
            <v>0</v>
          </cell>
          <cell r="AD4123">
            <v>0</v>
          </cell>
          <cell r="AJ4123">
            <v>0</v>
          </cell>
          <cell r="AK4123">
            <v>0</v>
          </cell>
        </row>
        <row r="4124">
          <cell r="B4124" t="str">
            <v/>
          </cell>
          <cell r="H4124" t="str">
            <v/>
          </cell>
          <cell r="J4124" t="str">
            <v/>
          </cell>
          <cell r="N4124" t="str">
            <v/>
          </cell>
          <cell r="O4124" t="str">
            <v/>
          </cell>
          <cell r="P4124" t="str">
            <v/>
          </cell>
          <cell r="Q4124" t="str">
            <v/>
          </cell>
          <cell r="T4124" t="str">
            <v/>
          </cell>
          <cell r="U4124" t="str">
            <v/>
          </cell>
          <cell r="W4124" t="str">
            <v/>
          </cell>
          <cell r="X4124" t="str">
            <v/>
          </cell>
          <cell r="AB4124">
            <v>0</v>
          </cell>
          <cell r="AC4124">
            <v>0</v>
          </cell>
          <cell r="AD4124">
            <v>0</v>
          </cell>
          <cell r="AJ4124">
            <v>0</v>
          </cell>
          <cell r="AK4124">
            <v>0</v>
          </cell>
        </row>
        <row r="4125">
          <cell r="B4125" t="str">
            <v/>
          </cell>
          <cell r="H4125" t="str">
            <v/>
          </cell>
          <cell r="J4125" t="str">
            <v/>
          </cell>
          <cell r="N4125" t="str">
            <v/>
          </cell>
          <cell r="O4125" t="str">
            <v/>
          </cell>
          <cell r="P4125" t="str">
            <v/>
          </cell>
          <cell r="Q4125" t="str">
            <v/>
          </cell>
          <cell r="T4125" t="str">
            <v/>
          </cell>
          <cell r="U4125" t="str">
            <v/>
          </cell>
          <cell r="W4125" t="str">
            <v/>
          </cell>
          <cell r="X4125" t="str">
            <v/>
          </cell>
          <cell r="AB4125">
            <v>0</v>
          </cell>
          <cell r="AC4125">
            <v>0</v>
          </cell>
          <cell r="AD4125">
            <v>0</v>
          </cell>
          <cell r="AJ4125">
            <v>0</v>
          </cell>
          <cell r="AK4125">
            <v>0</v>
          </cell>
        </row>
        <row r="4126">
          <cell r="B4126" t="str">
            <v/>
          </cell>
          <cell r="H4126" t="str">
            <v/>
          </cell>
          <cell r="J4126" t="str">
            <v/>
          </cell>
          <cell r="N4126" t="str">
            <v/>
          </cell>
          <cell r="O4126" t="str">
            <v/>
          </cell>
          <cell r="P4126" t="str">
            <v/>
          </cell>
          <cell r="Q4126" t="str">
            <v/>
          </cell>
          <cell r="T4126" t="str">
            <v/>
          </cell>
          <cell r="U4126" t="str">
            <v/>
          </cell>
          <cell r="W4126" t="str">
            <v/>
          </cell>
          <cell r="X4126" t="str">
            <v/>
          </cell>
          <cell r="AB4126">
            <v>0</v>
          </cell>
          <cell r="AC4126">
            <v>0</v>
          </cell>
          <cell r="AD4126">
            <v>0</v>
          </cell>
          <cell r="AJ4126">
            <v>0</v>
          </cell>
          <cell r="AK4126">
            <v>0</v>
          </cell>
        </row>
        <row r="4127">
          <cell r="B4127" t="str">
            <v/>
          </cell>
          <cell r="H4127" t="str">
            <v/>
          </cell>
          <cell r="J4127" t="str">
            <v/>
          </cell>
          <cell r="N4127" t="str">
            <v/>
          </cell>
          <cell r="O4127" t="str">
            <v/>
          </cell>
          <cell r="P4127" t="str">
            <v/>
          </cell>
          <cell r="Q4127" t="str">
            <v/>
          </cell>
          <cell r="T4127" t="str">
            <v/>
          </cell>
          <cell r="U4127" t="str">
            <v/>
          </cell>
          <cell r="W4127" t="str">
            <v/>
          </cell>
          <cell r="X4127" t="str">
            <v/>
          </cell>
          <cell r="AB4127">
            <v>0</v>
          </cell>
          <cell r="AC4127">
            <v>0</v>
          </cell>
          <cell r="AD4127">
            <v>0</v>
          </cell>
          <cell r="AJ4127">
            <v>0</v>
          </cell>
          <cell r="AK4127">
            <v>0</v>
          </cell>
        </row>
        <row r="4128">
          <cell r="B4128" t="str">
            <v/>
          </cell>
          <cell r="H4128" t="str">
            <v/>
          </cell>
          <cell r="J4128" t="str">
            <v/>
          </cell>
          <cell r="N4128" t="str">
            <v/>
          </cell>
          <cell r="O4128" t="str">
            <v/>
          </cell>
          <cell r="P4128" t="str">
            <v/>
          </cell>
          <cell r="Q4128" t="str">
            <v/>
          </cell>
          <cell r="T4128" t="str">
            <v/>
          </cell>
          <cell r="U4128" t="str">
            <v/>
          </cell>
          <cell r="W4128" t="str">
            <v/>
          </cell>
          <cell r="X4128" t="str">
            <v/>
          </cell>
          <cell r="AB4128">
            <v>0</v>
          </cell>
          <cell r="AC4128">
            <v>0</v>
          </cell>
          <cell r="AD4128">
            <v>0</v>
          </cell>
          <cell r="AJ4128">
            <v>0</v>
          </cell>
          <cell r="AK4128">
            <v>0</v>
          </cell>
        </row>
        <row r="4129">
          <cell r="B4129" t="str">
            <v/>
          </cell>
          <cell r="H4129" t="str">
            <v/>
          </cell>
          <cell r="J4129" t="str">
            <v/>
          </cell>
          <cell r="N4129" t="str">
            <v/>
          </cell>
          <cell r="O4129" t="str">
            <v/>
          </cell>
          <cell r="P4129" t="str">
            <v/>
          </cell>
          <cell r="Q4129" t="str">
            <v/>
          </cell>
          <cell r="T4129" t="str">
            <v/>
          </cell>
          <cell r="U4129" t="str">
            <v/>
          </cell>
          <cell r="W4129" t="str">
            <v/>
          </cell>
          <cell r="X4129" t="str">
            <v/>
          </cell>
          <cell r="AB4129">
            <v>0</v>
          </cell>
          <cell r="AC4129">
            <v>0</v>
          </cell>
          <cell r="AD4129">
            <v>0</v>
          </cell>
          <cell r="AJ4129">
            <v>0</v>
          </cell>
          <cell r="AK4129">
            <v>0</v>
          </cell>
        </row>
        <row r="4130">
          <cell r="B4130" t="str">
            <v/>
          </cell>
          <cell r="H4130" t="str">
            <v/>
          </cell>
          <cell r="J4130" t="str">
            <v/>
          </cell>
          <cell r="N4130" t="str">
            <v/>
          </cell>
          <cell r="O4130" t="str">
            <v/>
          </cell>
          <cell r="P4130" t="str">
            <v/>
          </cell>
          <cell r="Q4130" t="str">
            <v/>
          </cell>
          <cell r="T4130" t="str">
            <v/>
          </cell>
          <cell r="U4130" t="str">
            <v/>
          </cell>
          <cell r="W4130" t="str">
            <v/>
          </cell>
          <cell r="X4130" t="str">
            <v/>
          </cell>
          <cell r="AB4130">
            <v>0</v>
          </cell>
          <cell r="AC4130">
            <v>0</v>
          </cell>
          <cell r="AD4130">
            <v>0</v>
          </cell>
          <cell r="AJ4130">
            <v>0</v>
          </cell>
          <cell r="AK4130">
            <v>0</v>
          </cell>
        </row>
        <row r="4131">
          <cell r="B4131" t="str">
            <v/>
          </cell>
          <cell r="H4131" t="str">
            <v/>
          </cell>
          <cell r="J4131" t="str">
            <v/>
          </cell>
          <cell r="N4131" t="str">
            <v/>
          </cell>
          <cell r="O4131" t="str">
            <v/>
          </cell>
          <cell r="P4131" t="str">
            <v/>
          </cell>
          <cell r="Q4131" t="str">
            <v/>
          </cell>
          <cell r="T4131" t="str">
            <v/>
          </cell>
          <cell r="U4131" t="str">
            <v/>
          </cell>
          <cell r="W4131" t="str">
            <v/>
          </cell>
          <cell r="X4131" t="str">
            <v/>
          </cell>
          <cell r="AB4131">
            <v>0</v>
          </cell>
          <cell r="AC4131">
            <v>0</v>
          </cell>
          <cell r="AD4131">
            <v>0</v>
          </cell>
          <cell r="AJ4131">
            <v>0</v>
          </cell>
          <cell r="AK4131">
            <v>0</v>
          </cell>
        </row>
        <row r="4132">
          <cell r="B4132" t="str">
            <v/>
          </cell>
          <cell r="H4132" t="str">
            <v/>
          </cell>
          <cell r="J4132" t="str">
            <v/>
          </cell>
          <cell r="N4132" t="str">
            <v/>
          </cell>
          <cell r="O4132" t="str">
            <v/>
          </cell>
          <cell r="P4132" t="str">
            <v/>
          </cell>
          <cell r="Q4132" t="str">
            <v/>
          </cell>
          <cell r="T4132" t="str">
            <v/>
          </cell>
          <cell r="U4132" t="str">
            <v/>
          </cell>
          <cell r="W4132" t="str">
            <v/>
          </cell>
          <cell r="X4132" t="str">
            <v/>
          </cell>
          <cell r="AB4132">
            <v>0</v>
          </cell>
          <cell r="AC4132">
            <v>0</v>
          </cell>
          <cell r="AD4132">
            <v>0</v>
          </cell>
          <cell r="AJ4132">
            <v>0</v>
          </cell>
          <cell r="AK4132">
            <v>0</v>
          </cell>
        </row>
        <row r="4133">
          <cell r="B4133" t="str">
            <v/>
          </cell>
          <cell r="H4133" t="str">
            <v/>
          </cell>
          <cell r="J4133" t="str">
            <v/>
          </cell>
          <cell r="N4133" t="str">
            <v/>
          </cell>
          <cell r="O4133" t="str">
            <v/>
          </cell>
          <cell r="P4133" t="str">
            <v/>
          </cell>
          <cell r="Q4133" t="str">
            <v/>
          </cell>
          <cell r="T4133" t="str">
            <v/>
          </cell>
          <cell r="U4133" t="str">
            <v/>
          </cell>
          <cell r="W4133" t="str">
            <v/>
          </cell>
          <cell r="X4133" t="str">
            <v/>
          </cell>
          <cell r="AB4133">
            <v>0</v>
          </cell>
          <cell r="AC4133">
            <v>0</v>
          </cell>
          <cell r="AD4133">
            <v>0</v>
          </cell>
          <cell r="AJ4133">
            <v>0</v>
          </cell>
          <cell r="AK4133">
            <v>0</v>
          </cell>
        </row>
        <row r="4134">
          <cell r="B4134" t="str">
            <v/>
          </cell>
          <cell r="H4134" t="str">
            <v/>
          </cell>
          <cell r="J4134" t="str">
            <v/>
          </cell>
          <cell r="N4134" t="str">
            <v/>
          </cell>
          <cell r="O4134" t="str">
            <v/>
          </cell>
          <cell r="P4134" t="str">
            <v/>
          </cell>
          <cell r="Q4134" t="str">
            <v/>
          </cell>
          <cell r="T4134" t="str">
            <v/>
          </cell>
          <cell r="U4134" t="str">
            <v/>
          </cell>
          <cell r="W4134" t="str">
            <v/>
          </cell>
          <cell r="X4134" t="str">
            <v/>
          </cell>
          <cell r="AB4134">
            <v>0</v>
          </cell>
          <cell r="AC4134">
            <v>0</v>
          </cell>
          <cell r="AD4134">
            <v>0</v>
          </cell>
          <cell r="AJ4134">
            <v>0</v>
          </cell>
          <cell r="AK4134">
            <v>0</v>
          </cell>
        </row>
        <row r="4135">
          <cell r="B4135" t="str">
            <v/>
          </cell>
          <cell r="H4135" t="str">
            <v/>
          </cell>
          <cell r="J4135" t="str">
            <v/>
          </cell>
          <cell r="N4135" t="str">
            <v/>
          </cell>
          <cell r="O4135" t="str">
            <v/>
          </cell>
          <cell r="P4135" t="str">
            <v/>
          </cell>
          <cell r="Q4135" t="str">
            <v/>
          </cell>
          <cell r="T4135" t="str">
            <v/>
          </cell>
          <cell r="U4135" t="str">
            <v/>
          </cell>
          <cell r="W4135" t="str">
            <v/>
          </cell>
          <cell r="X4135" t="str">
            <v/>
          </cell>
          <cell r="AB4135">
            <v>0</v>
          </cell>
          <cell r="AC4135">
            <v>0</v>
          </cell>
          <cell r="AD4135">
            <v>0</v>
          </cell>
          <cell r="AJ4135">
            <v>0</v>
          </cell>
          <cell r="AK4135">
            <v>0</v>
          </cell>
        </row>
        <row r="4136">
          <cell r="B4136" t="str">
            <v/>
          </cell>
          <cell r="H4136" t="str">
            <v/>
          </cell>
          <cell r="J4136" t="str">
            <v/>
          </cell>
          <cell r="N4136" t="str">
            <v/>
          </cell>
          <cell r="O4136" t="str">
            <v/>
          </cell>
          <cell r="P4136" t="str">
            <v/>
          </cell>
          <cell r="Q4136" t="str">
            <v/>
          </cell>
          <cell r="T4136" t="str">
            <v/>
          </cell>
          <cell r="U4136" t="str">
            <v/>
          </cell>
          <cell r="W4136" t="str">
            <v/>
          </cell>
          <cell r="X4136" t="str">
            <v/>
          </cell>
          <cell r="AB4136">
            <v>0</v>
          </cell>
          <cell r="AC4136">
            <v>0</v>
          </cell>
          <cell r="AD4136">
            <v>0</v>
          </cell>
          <cell r="AJ4136">
            <v>0</v>
          </cell>
          <cell r="AK4136">
            <v>0</v>
          </cell>
        </row>
        <row r="4137">
          <cell r="B4137" t="str">
            <v/>
          </cell>
          <cell r="H4137" t="str">
            <v/>
          </cell>
          <cell r="J4137" t="str">
            <v/>
          </cell>
          <cell r="N4137" t="str">
            <v/>
          </cell>
          <cell r="O4137" t="str">
            <v/>
          </cell>
          <cell r="P4137" t="str">
            <v/>
          </cell>
          <cell r="Q4137" t="str">
            <v/>
          </cell>
          <cell r="T4137" t="str">
            <v/>
          </cell>
          <cell r="U4137" t="str">
            <v/>
          </cell>
          <cell r="W4137" t="str">
            <v/>
          </cell>
          <cell r="X4137" t="str">
            <v/>
          </cell>
          <cell r="AB4137">
            <v>0</v>
          </cell>
          <cell r="AC4137">
            <v>0</v>
          </cell>
          <cell r="AD4137">
            <v>0</v>
          </cell>
          <cell r="AJ4137">
            <v>0</v>
          </cell>
          <cell r="AK4137">
            <v>0</v>
          </cell>
        </row>
        <row r="4138">
          <cell r="B4138" t="str">
            <v/>
          </cell>
          <cell r="H4138" t="str">
            <v/>
          </cell>
          <cell r="J4138" t="str">
            <v/>
          </cell>
          <cell r="N4138" t="str">
            <v/>
          </cell>
          <cell r="O4138" t="str">
            <v/>
          </cell>
          <cell r="P4138" t="str">
            <v/>
          </cell>
          <cell r="Q4138" t="str">
            <v/>
          </cell>
          <cell r="T4138" t="str">
            <v/>
          </cell>
          <cell r="U4138" t="str">
            <v/>
          </cell>
          <cell r="W4138" t="str">
            <v/>
          </cell>
          <cell r="X4138" t="str">
            <v/>
          </cell>
          <cell r="AB4138">
            <v>0</v>
          </cell>
          <cell r="AC4138">
            <v>0</v>
          </cell>
          <cell r="AD4138">
            <v>0</v>
          </cell>
          <cell r="AJ4138">
            <v>0</v>
          </cell>
          <cell r="AK4138">
            <v>0</v>
          </cell>
        </row>
        <row r="4139">
          <cell r="B4139" t="str">
            <v/>
          </cell>
          <cell r="H4139" t="str">
            <v/>
          </cell>
          <cell r="J4139" t="str">
            <v/>
          </cell>
          <cell r="N4139" t="str">
            <v/>
          </cell>
          <cell r="O4139" t="str">
            <v/>
          </cell>
          <cell r="P4139" t="str">
            <v/>
          </cell>
          <cell r="Q4139" t="str">
            <v/>
          </cell>
          <cell r="T4139" t="str">
            <v/>
          </cell>
          <cell r="U4139" t="str">
            <v/>
          </cell>
          <cell r="W4139" t="str">
            <v/>
          </cell>
          <cell r="X4139" t="str">
            <v/>
          </cell>
          <cell r="AB4139">
            <v>0</v>
          </cell>
          <cell r="AC4139">
            <v>0</v>
          </cell>
          <cell r="AD4139">
            <v>0</v>
          </cell>
          <cell r="AJ4139">
            <v>0</v>
          </cell>
          <cell r="AK4139">
            <v>0</v>
          </cell>
        </row>
        <row r="4140">
          <cell r="B4140" t="str">
            <v/>
          </cell>
          <cell r="H4140" t="str">
            <v/>
          </cell>
          <cell r="J4140" t="str">
            <v/>
          </cell>
          <cell r="N4140" t="str">
            <v/>
          </cell>
          <cell r="O4140" t="str">
            <v/>
          </cell>
          <cell r="P4140" t="str">
            <v/>
          </cell>
          <cell r="Q4140" t="str">
            <v/>
          </cell>
          <cell r="T4140" t="str">
            <v/>
          </cell>
          <cell r="U4140" t="str">
            <v/>
          </cell>
          <cell r="W4140" t="str">
            <v/>
          </cell>
          <cell r="X4140" t="str">
            <v/>
          </cell>
          <cell r="AB4140">
            <v>0</v>
          </cell>
          <cell r="AC4140">
            <v>0</v>
          </cell>
          <cell r="AD4140">
            <v>0</v>
          </cell>
          <cell r="AJ4140">
            <v>0</v>
          </cell>
          <cell r="AK4140">
            <v>0</v>
          </cell>
        </row>
        <row r="4141">
          <cell r="B4141" t="str">
            <v/>
          </cell>
          <cell r="H4141" t="str">
            <v/>
          </cell>
          <cell r="J4141" t="str">
            <v/>
          </cell>
          <cell r="N4141" t="str">
            <v/>
          </cell>
          <cell r="O4141" t="str">
            <v/>
          </cell>
          <cell r="P4141" t="str">
            <v/>
          </cell>
          <cell r="Q4141" t="str">
            <v/>
          </cell>
          <cell r="T4141" t="str">
            <v/>
          </cell>
          <cell r="U4141" t="str">
            <v/>
          </cell>
          <cell r="W4141" t="str">
            <v/>
          </cell>
          <cell r="X4141" t="str">
            <v/>
          </cell>
          <cell r="AB4141">
            <v>0</v>
          </cell>
          <cell r="AC4141">
            <v>0</v>
          </cell>
          <cell r="AD4141">
            <v>0</v>
          </cell>
          <cell r="AJ4141">
            <v>0</v>
          </cell>
          <cell r="AK4141">
            <v>0</v>
          </cell>
        </row>
        <row r="4142">
          <cell r="B4142" t="str">
            <v/>
          </cell>
          <cell r="H4142" t="str">
            <v/>
          </cell>
          <cell r="J4142" t="str">
            <v/>
          </cell>
          <cell r="N4142" t="str">
            <v/>
          </cell>
          <cell r="O4142" t="str">
            <v/>
          </cell>
          <cell r="P4142" t="str">
            <v/>
          </cell>
          <cell r="Q4142" t="str">
            <v/>
          </cell>
          <cell r="T4142" t="str">
            <v/>
          </cell>
          <cell r="U4142" t="str">
            <v/>
          </cell>
          <cell r="W4142" t="str">
            <v/>
          </cell>
          <cell r="X4142" t="str">
            <v/>
          </cell>
          <cell r="AB4142">
            <v>0</v>
          </cell>
          <cell r="AC4142">
            <v>0</v>
          </cell>
          <cell r="AD4142">
            <v>0</v>
          </cell>
          <cell r="AJ4142">
            <v>0</v>
          </cell>
          <cell r="AK4142">
            <v>0</v>
          </cell>
        </row>
        <row r="4143">
          <cell r="B4143" t="str">
            <v/>
          </cell>
          <cell r="H4143" t="str">
            <v/>
          </cell>
          <cell r="J4143" t="str">
            <v/>
          </cell>
          <cell r="N4143" t="str">
            <v/>
          </cell>
          <cell r="O4143" t="str">
            <v/>
          </cell>
          <cell r="P4143" t="str">
            <v/>
          </cell>
          <cell r="Q4143" t="str">
            <v/>
          </cell>
          <cell r="T4143" t="str">
            <v/>
          </cell>
          <cell r="U4143" t="str">
            <v/>
          </cell>
          <cell r="W4143" t="str">
            <v/>
          </cell>
          <cell r="X4143" t="str">
            <v/>
          </cell>
          <cell r="AB4143">
            <v>0</v>
          </cell>
          <cell r="AC4143">
            <v>0</v>
          </cell>
          <cell r="AD4143">
            <v>0</v>
          </cell>
          <cell r="AJ4143">
            <v>0</v>
          </cell>
          <cell r="AK4143">
            <v>0</v>
          </cell>
        </row>
        <row r="4144">
          <cell r="B4144" t="str">
            <v/>
          </cell>
          <cell r="H4144" t="str">
            <v/>
          </cell>
          <cell r="J4144" t="str">
            <v/>
          </cell>
          <cell r="N4144" t="str">
            <v/>
          </cell>
          <cell r="O4144" t="str">
            <v/>
          </cell>
          <cell r="P4144" t="str">
            <v/>
          </cell>
          <cell r="Q4144" t="str">
            <v/>
          </cell>
          <cell r="T4144" t="str">
            <v/>
          </cell>
          <cell r="U4144" t="str">
            <v/>
          </cell>
          <cell r="W4144" t="str">
            <v/>
          </cell>
          <cell r="X4144" t="str">
            <v/>
          </cell>
          <cell r="AB4144">
            <v>0</v>
          </cell>
          <cell r="AC4144">
            <v>0</v>
          </cell>
          <cell r="AD4144">
            <v>0</v>
          </cell>
          <cell r="AJ4144">
            <v>0</v>
          </cell>
          <cell r="AK4144">
            <v>0</v>
          </cell>
        </row>
        <row r="4145">
          <cell r="B4145" t="str">
            <v/>
          </cell>
          <cell r="H4145" t="str">
            <v/>
          </cell>
          <cell r="J4145" t="str">
            <v/>
          </cell>
          <cell r="N4145" t="str">
            <v/>
          </cell>
          <cell r="O4145" t="str">
            <v/>
          </cell>
          <cell r="P4145" t="str">
            <v/>
          </cell>
          <cell r="Q4145" t="str">
            <v/>
          </cell>
          <cell r="T4145" t="str">
            <v/>
          </cell>
          <cell r="U4145" t="str">
            <v/>
          </cell>
          <cell r="W4145" t="str">
            <v/>
          </cell>
          <cell r="X4145" t="str">
            <v/>
          </cell>
          <cell r="AB4145">
            <v>0</v>
          </cell>
          <cell r="AC4145">
            <v>0</v>
          </cell>
          <cell r="AD4145">
            <v>0</v>
          </cell>
          <cell r="AJ4145">
            <v>0</v>
          </cell>
          <cell r="AK4145">
            <v>0</v>
          </cell>
        </row>
        <row r="4146">
          <cell r="B4146" t="str">
            <v/>
          </cell>
          <cell r="H4146" t="str">
            <v/>
          </cell>
          <cell r="J4146" t="str">
            <v/>
          </cell>
          <cell r="N4146" t="str">
            <v/>
          </cell>
          <cell r="O4146" t="str">
            <v/>
          </cell>
          <cell r="P4146" t="str">
            <v/>
          </cell>
          <cell r="Q4146" t="str">
            <v/>
          </cell>
          <cell r="T4146" t="str">
            <v/>
          </cell>
          <cell r="U4146" t="str">
            <v/>
          </cell>
          <cell r="W4146" t="str">
            <v/>
          </cell>
          <cell r="X4146" t="str">
            <v/>
          </cell>
          <cell r="AB4146">
            <v>0</v>
          </cell>
          <cell r="AC4146">
            <v>0</v>
          </cell>
          <cell r="AD4146">
            <v>0</v>
          </cell>
          <cell r="AJ4146">
            <v>0</v>
          </cell>
          <cell r="AK4146">
            <v>0</v>
          </cell>
        </row>
        <row r="4147">
          <cell r="B4147" t="str">
            <v/>
          </cell>
          <cell r="H4147" t="str">
            <v/>
          </cell>
          <cell r="J4147" t="str">
            <v/>
          </cell>
          <cell r="N4147" t="str">
            <v/>
          </cell>
          <cell r="O4147" t="str">
            <v/>
          </cell>
          <cell r="P4147" t="str">
            <v/>
          </cell>
          <cell r="Q4147" t="str">
            <v/>
          </cell>
          <cell r="T4147" t="str">
            <v/>
          </cell>
          <cell r="U4147" t="str">
            <v/>
          </cell>
          <cell r="W4147" t="str">
            <v/>
          </cell>
          <cell r="X4147" t="str">
            <v/>
          </cell>
          <cell r="AB4147">
            <v>0</v>
          </cell>
          <cell r="AC4147">
            <v>0</v>
          </cell>
          <cell r="AD4147">
            <v>0</v>
          </cell>
          <cell r="AJ4147">
            <v>0</v>
          </cell>
          <cell r="AK4147">
            <v>0</v>
          </cell>
        </row>
        <row r="4148">
          <cell r="B4148" t="str">
            <v/>
          </cell>
          <cell r="H4148" t="str">
            <v/>
          </cell>
          <cell r="J4148" t="str">
            <v/>
          </cell>
          <cell r="N4148" t="str">
            <v/>
          </cell>
          <cell r="O4148" t="str">
            <v/>
          </cell>
          <cell r="P4148" t="str">
            <v/>
          </cell>
          <cell r="Q4148" t="str">
            <v/>
          </cell>
          <cell r="T4148" t="str">
            <v/>
          </cell>
          <cell r="U4148" t="str">
            <v/>
          </cell>
          <cell r="W4148" t="str">
            <v/>
          </cell>
          <cell r="X4148" t="str">
            <v/>
          </cell>
          <cell r="AB4148">
            <v>0</v>
          </cell>
          <cell r="AC4148">
            <v>0</v>
          </cell>
          <cell r="AD4148">
            <v>0</v>
          </cell>
          <cell r="AJ4148">
            <v>0</v>
          </cell>
          <cell r="AK4148">
            <v>0</v>
          </cell>
        </row>
        <row r="4149">
          <cell r="B4149" t="str">
            <v/>
          </cell>
          <cell r="H4149" t="str">
            <v/>
          </cell>
          <cell r="J4149" t="str">
            <v/>
          </cell>
          <cell r="N4149" t="str">
            <v/>
          </cell>
          <cell r="O4149" t="str">
            <v/>
          </cell>
          <cell r="P4149" t="str">
            <v/>
          </cell>
          <cell r="Q4149" t="str">
            <v/>
          </cell>
          <cell r="T4149" t="str">
            <v/>
          </cell>
          <cell r="U4149" t="str">
            <v/>
          </cell>
          <cell r="W4149" t="str">
            <v/>
          </cell>
          <cell r="X4149" t="str">
            <v/>
          </cell>
          <cell r="AB4149">
            <v>0</v>
          </cell>
          <cell r="AC4149">
            <v>0</v>
          </cell>
          <cell r="AD4149">
            <v>0</v>
          </cell>
          <cell r="AJ4149">
            <v>0</v>
          </cell>
          <cell r="AK4149">
            <v>0</v>
          </cell>
        </row>
        <row r="4150">
          <cell r="B4150" t="str">
            <v/>
          </cell>
          <cell r="H4150" t="str">
            <v/>
          </cell>
          <cell r="J4150" t="str">
            <v/>
          </cell>
          <cell r="N4150" t="str">
            <v/>
          </cell>
          <cell r="O4150" t="str">
            <v/>
          </cell>
          <cell r="P4150" t="str">
            <v/>
          </cell>
          <cell r="Q4150" t="str">
            <v/>
          </cell>
          <cell r="T4150" t="str">
            <v/>
          </cell>
          <cell r="U4150" t="str">
            <v/>
          </cell>
          <cell r="W4150" t="str">
            <v/>
          </cell>
          <cell r="X4150" t="str">
            <v/>
          </cell>
          <cell r="AB4150">
            <v>0</v>
          </cell>
          <cell r="AC4150">
            <v>0</v>
          </cell>
          <cell r="AD4150">
            <v>0</v>
          </cell>
          <cell r="AJ4150">
            <v>0</v>
          </cell>
          <cell r="AK4150">
            <v>0</v>
          </cell>
        </row>
        <row r="4151">
          <cell r="B4151" t="str">
            <v/>
          </cell>
          <cell r="H4151" t="str">
            <v/>
          </cell>
          <cell r="J4151" t="str">
            <v/>
          </cell>
          <cell r="N4151" t="str">
            <v/>
          </cell>
          <cell r="O4151" t="str">
            <v/>
          </cell>
          <cell r="P4151" t="str">
            <v/>
          </cell>
          <cell r="Q4151" t="str">
            <v/>
          </cell>
          <cell r="T4151" t="str">
            <v/>
          </cell>
          <cell r="U4151" t="str">
            <v/>
          </cell>
          <cell r="W4151" t="str">
            <v/>
          </cell>
          <cell r="X4151" t="str">
            <v/>
          </cell>
          <cell r="AB4151">
            <v>0</v>
          </cell>
          <cell r="AC4151">
            <v>0</v>
          </cell>
          <cell r="AD4151">
            <v>0</v>
          </cell>
          <cell r="AJ4151">
            <v>0</v>
          </cell>
          <cell r="AK4151">
            <v>0</v>
          </cell>
        </row>
        <row r="4152">
          <cell r="B4152" t="str">
            <v/>
          </cell>
          <cell r="H4152" t="str">
            <v/>
          </cell>
          <cell r="J4152" t="str">
            <v/>
          </cell>
          <cell r="N4152" t="str">
            <v/>
          </cell>
          <cell r="O4152" t="str">
            <v/>
          </cell>
          <cell r="P4152" t="str">
            <v/>
          </cell>
          <cell r="Q4152" t="str">
            <v/>
          </cell>
          <cell r="T4152" t="str">
            <v/>
          </cell>
          <cell r="U4152" t="str">
            <v/>
          </cell>
          <cell r="W4152" t="str">
            <v/>
          </cell>
          <cell r="X4152" t="str">
            <v/>
          </cell>
          <cell r="AB4152">
            <v>0</v>
          </cell>
          <cell r="AC4152">
            <v>0</v>
          </cell>
          <cell r="AD4152">
            <v>0</v>
          </cell>
          <cell r="AJ4152">
            <v>0</v>
          </cell>
          <cell r="AK4152">
            <v>0</v>
          </cell>
        </row>
        <row r="4153">
          <cell r="B4153" t="str">
            <v/>
          </cell>
          <cell r="H4153" t="str">
            <v/>
          </cell>
          <cell r="J4153" t="str">
            <v/>
          </cell>
          <cell r="N4153" t="str">
            <v/>
          </cell>
          <cell r="O4153" t="str">
            <v/>
          </cell>
          <cell r="P4153" t="str">
            <v/>
          </cell>
          <cell r="Q4153" t="str">
            <v/>
          </cell>
          <cell r="T4153" t="str">
            <v/>
          </cell>
          <cell r="U4153" t="str">
            <v/>
          </cell>
          <cell r="W4153" t="str">
            <v/>
          </cell>
          <cell r="X4153" t="str">
            <v/>
          </cell>
          <cell r="AB4153">
            <v>0</v>
          </cell>
          <cell r="AC4153">
            <v>0</v>
          </cell>
          <cell r="AD4153">
            <v>0</v>
          </cell>
          <cell r="AJ4153">
            <v>0</v>
          </cell>
          <cell r="AK4153">
            <v>0</v>
          </cell>
        </row>
        <row r="4154">
          <cell r="B4154" t="str">
            <v/>
          </cell>
          <cell r="H4154" t="str">
            <v/>
          </cell>
          <cell r="J4154" t="str">
            <v/>
          </cell>
          <cell r="N4154" t="str">
            <v/>
          </cell>
          <cell r="O4154" t="str">
            <v/>
          </cell>
          <cell r="P4154" t="str">
            <v/>
          </cell>
          <cell r="Q4154" t="str">
            <v/>
          </cell>
          <cell r="T4154" t="str">
            <v/>
          </cell>
          <cell r="U4154" t="str">
            <v/>
          </cell>
          <cell r="W4154" t="str">
            <v/>
          </cell>
          <cell r="X4154" t="str">
            <v/>
          </cell>
          <cell r="AB4154">
            <v>0</v>
          </cell>
          <cell r="AC4154">
            <v>0</v>
          </cell>
          <cell r="AD4154">
            <v>0</v>
          </cell>
          <cell r="AJ4154">
            <v>0</v>
          </cell>
          <cell r="AK4154">
            <v>0</v>
          </cell>
        </row>
        <row r="4155">
          <cell r="B4155" t="str">
            <v/>
          </cell>
          <cell r="H4155" t="str">
            <v/>
          </cell>
          <cell r="J4155" t="str">
            <v/>
          </cell>
          <cell r="N4155" t="str">
            <v/>
          </cell>
          <cell r="O4155" t="str">
            <v/>
          </cell>
          <cell r="P4155" t="str">
            <v/>
          </cell>
          <cell r="Q4155" t="str">
            <v/>
          </cell>
          <cell r="T4155" t="str">
            <v/>
          </cell>
          <cell r="U4155" t="str">
            <v/>
          </cell>
          <cell r="W4155" t="str">
            <v/>
          </cell>
          <cell r="X4155" t="str">
            <v/>
          </cell>
          <cell r="AB4155">
            <v>0</v>
          </cell>
          <cell r="AC4155">
            <v>0</v>
          </cell>
          <cell r="AD4155">
            <v>0</v>
          </cell>
          <cell r="AJ4155">
            <v>0</v>
          </cell>
          <cell r="AK4155">
            <v>0</v>
          </cell>
        </row>
        <row r="4156">
          <cell r="B4156" t="str">
            <v/>
          </cell>
          <cell r="H4156" t="str">
            <v/>
          </cell>
          <cell r="J4156" t="str">
            <v/>
          </cell>
          <cell r="N4156" t="str">
            <v/>
          </cell>
          <cell r="O4156" t="str">
            <v/>
          </cell>
          <cell r="P4156" t="str">
            <v/>
          </cell>
          <cell r="Q4156" t="str">
            <v/>
          </cell>
          <cell r="T4156" t="str">
            <v/>
          </cell>
          <cell r="U4156" t="str">
            <v/>
          </cell>
          <cell r="W4156" t="str">
            <v/>
          </cell>
          <cell r="X4156" t="str">
            <v/>
          </cell>
          <cell r="AB4156">
            <v>0</v>
          </cell>
          <cell r="AC4156">
            <v>0</v>
          </cell>
          <cell r="AD4156">
            <v>0</v>
          </cell>
          <cell r="AJ4156">
            <v>0</v>
          </cell>
          <cell r="AK4156">
            <v>0</v>
          </cell>
        </row>
        <row r="4157">
          <cell r="B4157" t="str">
            <v/>
          </cell>
          <cell r="H4157" t="str">
            <v/>
          </cell>
          <cell r="J4157" t="str">
            <v/>
          </cell>
          <cell r="N4157" t="str">
            <v/>
          </cell>
          <cell r="O4157" t="str">
            <v/>
          </cell>
          <cell r="P4157" t="str">
            <v/>
          </cell>
          <cell r="Q4157" t="str">
            <v/>
          </cell>
          <cell r="T4157" t="str">
            <v/>
          </cell>
          <cell r="U4157" t="str">
            <v/>
          </cell>
          <cell r="W4157" t="str">
            <v/>
          </cell>
          <cell r="X4157" t="str">
            <v/>
          </cell>
          <cell r="AB4157">
            <v>0</v>
          </cell>
          <cell r="AC4157">
            <v>0</v>
          </cell>
          <cell r="AD4157">
            <v>0</v>
          </cell>
          <cell r="AJ4157">
            <v>0</v>
          </cell>
          <cell r="AK4157">
            <v>0</v>
          </cell>
        </row>
        <row r="4158">
          <cell r="B4158" t="str">
            <v/>
          </cell>
          <cell r="H4158" t="str">
            <v/>
          </cell>
          <cell r="J4158" t="str">
            <v/>
          </cell>
          <cell r="N4158" t="str">
            <v/>
          </cell>
          <cell r="O4158" t="str">
            <v/>
          </cell>
          <cell r="P4158" t="str">
            <v/>
          </cell>
          <cell r="Q4158" t="str">
            <v/>
          </cell>
          <cell r="T4158" t="str">
            <v/>
          </cell>
          <cell r="U4158" t="str">
            <v/>
          </cell>
          <cell r="W4158" t="str">
            <v/>
          </cell>
          <cell r="X4158" t="str">
            <v/>
          </cell>
          <cell r="AB4158">
            <v>0</v>
          </cell>
          <cell r="AC4158">
            <v>0</v>
          </cell>
          <cell r="AD4158">
            <v>0</v>
          </cell>
          <cell r="AJ4158">
            <v>0</v>
          </cell>
          <cell r="AK4158">
            <v>0</v>
          </cell>
        </row>
        <row r="4159">
          <cell r="B4159" t="str">
            <v/>
          </cell>
          <cell r="H4159" t="str">
            <v/>
          </cell>
          <cell r="J4159" t="str">
            <v/>
          </cell>
          <cell r="N4159" t="str">
            <v/>
          </cell>
          <cell r="O4159" t="str">
            <v/>
          </cell>
          <cell r="P4159" t="str">
            <v/>
          </cell>
          <cell r="Q4159" t="str">
            <v/>
          </cell>
          <cell r="T4159" t="str">
            <v/>
          </cell>
          <cell r="U4159" t="str">
            <v/>
          </cell>
          <cell r="W4159" t="str">
            <v/>
          </cell>
          <cell r="X4159" t="str">
            <v/>
          </cell>
          <cell r="AB4159">
            <v>0</v>
          </cell>
          <cell r="AC4159">
            <v>0</v>
          </cell>
          <cell r="AD4159">
            <v>0</v>
          </cell>
          <cell r="AJ4159">
            <v>0</v>
          </cell>
          <cell r="AK4159">
            <v>0</v>
          </cell>
        </row>
        <row r="4160">
          <cell r="B4160" t="str">
            <v/>
          </cell>
          <cell r="H4160" t="str">
            <v/>
          </cell>
          <cell r="J4160" t="str">
            <v/>
          </cell>
          <cell r="N4160" t="str">
            <v/>
          </cell>
          <cell r="O4160" t="str">
            <v/>
          </cell>
          <cell r="P4160" t="str">
            <v/>
          </cell>
          <cell r="Q4160" t="str">
            <v/>
          </cell>
          <cell r="T4160" t="str">
            <v/>
          </cell>
          <cell r="U4160" t="str">
            <v/>
          </cell>
          <cell r="W4160" t="str">
            <v/>
          </cell>
          <cell r="X4160" t="str">
            <v/>
          </cell>
          <cell r="AB4160">
            <v>0</v>
          </cell>
          <cell r="AC4160">
            <v>0</v>
          </cell>
          <cell r="AD4160">
            <v>0</v>
          </cell>
          <cell r="AJ4160">
            <v>0</v>
          </cell>
          <cell r="AK4160">
            <v>0</v>
          </cell>
        </row>
        <row r="4161">
          <cell r="B4161" t="str">
            <v/>
          </cell>
          <cell r="H4161" t="str">
            <v/>
          </cell>
          <cell r="J4161" t="str">
            <v/>
          </cell>
          <cell r="N4161" t="str">
            <v/>
          </cell>
          <cell r="O4161" t="str">
            <v/>
          </cell>
          <cell r="P4161" t="str">
            <v/>
          </cell>
          <cell r="Q4161" t="str">
            <v/>
          </cell>
          <cell r="T4161" t="str">
            <v/>
          </cell>
          <cell r="U4161" t="str">
            <v/>
          </cell>
          <cell r="W4161" t="str">
            <v/>
          </cell>
          <cell r="X4161" t="str">
            <v/>
          </cell>
          <cell r="AB4161">
            <v>0</v>
          </cell>
          <cell r="AC4161">
            <v>0</v>
          </cell>
          <cell r="AD4161">
            <v>0</v>
          </cell>
          <cell r="AJ4161">
            <v>0</v>
          </cell>
          <cell r="AK4161">
            <v>0</v>
          </cell>
        </row>
        <row r="4162">
          <cell r="B4162" t="str">
            <v/>
          </cell>
          <cell r="H4162" t="str">
            <v/>
          </cell>
          <cell r="J4162" t="str">
            <v/>
          </cell>
          <cell r="N4162" t="str">
            <v/>
          </cell>
          <cell r="O4162" t="str">
            <v/>
          </cell>
          <cell r="P4162" t="str">
            <v/>
          </cell>
          <cell r="Q4162" t="str">
            <v/>
          </cell>
          <cell r="T4162" t="str">
            <v/>
          </cell>
          <cell r="U4162" t="str">
            <v/>
          </cell>
          <cell r="W4162" t="str">
            <v/>
          </cell>
          <cell r="X4162" t="str">
            <v/>
          </cell>
          <cell r="AB4162">
            <v>0</v>
          </cell>
          <cell r="AC4162">
            <v>0</v>
          </cell>
          <cell r="AD4162">
            <v>0</v>
          </cell>
          <cell r="AJ4162">
            <v>0</v>
          </cell>
          <cell r="AK4162">
            <v>0</v>
          </cell>
        </row>
        <row r="4163">
          <cell r="B4163" t="str">
            <v/>
          </cell>
          <cell r="H4163" t="str">
            <v/>
          </cell>
          <cell r="J4163" t="str">
            <v/>
          </cell>
          <cell r="N4163" t="str">
            <v/>
          </cell>
          <cell r="O4163" t="str">
            <v/>
          </cell>
          <cell r="P4163" t="str">
            <v/>
          </cell>
          <cell r="Q4163" t="str">
            <v/>
          </cell>
          <cell r="T4163" t="str">
            <v/>
          </cell>
          <cell r="U4163" t="str">
            <v/>
          </cell>
          <cell r="W4163" t="str">
            <v/>
          </cell>
          <cell r="X4163" t="str">
            <v/>
          </cell>
          <cell r="AB4163">
            <v>0</v>
          </cell>
          <cell r="AC4163">
            <v>0</v>
          </cell>
          <cell r="AD4163">
            <v>0</v>
          </cell>
          <cell r="AJ4163">
            <v>0</v>
          </cell>
          <cell r="AK4163">
            <v>0</v>
          </cell>
        </row>
        <row r="4164">
          <cell r="B4164" t="str">
            <v/>
          </cell>
          <cell r="H4164" t="str">
            <v/>
          </cell>
          <cell r="J4164" t="str">
            <v/>
          </cell>
          <cell r="N4164" t="str">
            <v/>
          </cell>
          <cell r="O4164" t="str">
            <v/>
          </cell>
          <cell r="P4164" t="str">
            <v/>
          </cell>
          <cell r="Q4164" t="str">
            <v/>
          </cell>
          <cell r="T4164" t="str">
            <v/>
          </cell>
          <cell r="U4164" t="str">
            <v/>
          </cell>
          <cell r="W4164" t="str">
            <v/>
          </cell>
          <cell r="X4164" t="str">
            <v/>
          </cell>
          <cell r="AB4164">
            <v>0</v>
          </cell>
          <cell r="AC4164">
            <v>0</v>
          </cell>
          <cell r="AD4164">
            <v>0</v>
          </cell>
          <cell r="AJ4164">
            <v>0</v>
          </cell>
          <cell r="AK4164">
            <v>0</v>
          </cell>
        </row>
        <row r="4165">
          <cell r="B4165" t="str">
            <v/>
          </cell>
          <cell r="H4165" t="str">
            <v/>
          </cell>
          <cell r="J4165" t="str">
            <v/>
          </cell>
          <cell r="N4165" t="str">
            <v/>
          </cell>
          <cell r="O4165" t="str">
            <v/>
          </cell>
          <cell r="P4165" t="str">
            <v/>
          </cell>
          <cell r="Q4165" t="str">
            <v/>
          </cell>
          <cell r="T4165" t="str">
            <v/>
          </cell>
          <cell r="U4165" t="str">
            <v/>
          </cell>
          <cell r="W4165" t="str">
            <v/>
          </cell>
          <cell r="X4165" t="str">
            <v/>
          </cell>
          <cell r="AB4165">
            <v>0</v>
          </cell>
          <cell r="AC4165">
            <v>0</v>
          </cell>
          <cell r="AD4165">
            <v>0</v>
          </cell>
          <cell r="AJ4165">
            <v>0</v>
          </cell>
          <cell r="AK4165">
            <v>0</v>
          </cell>
        </row>
        <row r="4166">
          <cell r="B4166" t="str">
            <v/>
          </cell>
          <cell r="H4166" t="str">
            <v/>
          </cell>
          <cell r="J4166" t="str">
            <v/>
          </cell>
          <cell r="N4166" t="str">
            <v/>
          </cell>
          <cell r="O4166" t="str">
            <v/>
          </cell>
          <cell r="P4166" t="str">
            <v/>
          </cell>
          <cell r="Q4166" t="str">
            <v/>
          </cell>
          <cell r="T4166" t="str">
            <v/>
          </cell>
          <cell r="U4166" t="str">
            <v/>
          </cell>
          <cell r="W4166" t="str">
            <v/>
          </cell>
          <cell r="X4166" t="str">
            <v/>
          </cell>
          <cell r="AB4166">
            <v>0</v>
          </cell>
          <cell r="AC4166">
            <v>0</v>
          </cell>
          <cell r="AD4166">
            <v>0</v>
          </cell>
          <cell r="AJ4166">
            <v>0</v>
          </cell>
          <cell r="AK4166">
            <v>0</v>
          </cell>
        </row>
        <row r="4167">
          <cell r="B4167" t="str">
            <v/>
          </cell>
          <cell r="H4167" t="str">
            <v/>
          </cell>
          <cell r="J4167" t="str">
            <v/>
          </cell>
          <cell r="N4167" t="str">
            <v/>
          </cell>
          <cell r="O4167" t="str">
            <v/>
          </cell>
          <cell r="P4167" t="str">
            <v/>
          </cell>
          <cell r="Q4167" t="str">
            <v/>
          </cell>
          <cell r="T4167" t="str">
            <v/>
          </cell>
          <cell r="U4167" t="str">
            <v/>
          </cell>
          <cell r="W4167" t="str">
            <v/>
          </cell>
          <cell r="X4167" t="str">
            <v/>
          </cell>
          <cell r="AB4167">
            <v>0</v>
          </cell>
          <cell r="AC4167">
            <v>0</v>
          </cell>
          <cell r="AD4167">
            <v>0</v>
          </cell>
          <cell r="AJ4167">
            <v>0</v>
          </cell>
          <cell r="AK4167">
            <v>0</v>
          </cell>
        </row>
        <row r="4168">
          <cell r="B4168" t="str">
            <v/>
          </cell>
          <cell r="H4168" t="str">
            <v/>
          </cell>
          <cell r="J4168" t="str">
            <v/>
          </cell>
          <cell r="N4168" t="str">
            <v/>
          </cell>
          <cell r="O4168" t="str">
            <v/>
          </cell>
          <cell r="P4168" t="str">
            <v/>
          </cell>
          <cell r="Q4168" t="str">
            <v/>
          </cell>
          <cell r="T4168" t="str">
            <v/>
          </cell>
          <cell r="U4168" t="str">
            <v/>
          </cell>
          <cell r="W4168" t="str">
            <v/>
          </cell>
          <cell r="X4168" t="str">
            <v/>
          </cell>
          <cell r="AB4168">
            <v>0</v>
          </cell>
          <cell r="AC4168">
            <v>0</v>
          </cell>
          <cell r="AD4168">
            <v>0</v>
          </cell>
          <cell r="AJ4168">
            <v>0</v>
          </cell>
          <cell r="AK4168">
            <v>0</v>
          </cell>
        </row>
        <row r="4169">
          <cell r="B4169" t="str">
            <v/>
          </cell>
          <cell r="H4169" t="str">
            <v/>
          </cell>
          <cell r="J4169" t="str">
            <v/>
          </cell>
          <cell r="N4169" t="str">
            <v/>
          </cell>
          <cell r="O4169" t="str">
            <v/>
          </cell>
          <cell r="P4169" t="str">
            <v/>
          </cell>
          <cell r="Q4169" t="str">
            <v/>
          </cell>
          <cell r="T4169" t="str">
            <v/>
          </cell>
          <cell r="U4169" t="str">
            <v/>
          </cell>
          <cell r="W4169" t="str">
            <v/>
          </cell>
          <cell r="X4169" t="str">
            <v/>
          </cell>
          <cell r="AB4169">
            <v>0</v>
          </cell>
          <cell r="AC4169">
            <v>0</v>
          </cell>
          <cell r="AD4169">
            <v>0</v>
          </cell>
          <cell r="AJ4169">
            <v>0</v>
          </cell>
          <cell r="AK4169">
            <v>0</v>
          </cell>
        </row>
        <row r="4170">
          <cell r="B4170" t="str">
            <v/>
          </cell>
          <cell r="H4170" t="str">
            <v/>
          </cell>
          <cell r="J4170" t="str">
            <v/>
          </cell>
          <cell r="N4170" t="str">
            <v/>
          </cell>
          <cell r="O4170" t="str">
            <v/>
          </cell>
          <cell r="P4170" t="str">
            <v/>
          </cell>
          <cell r="Q4170" t="str">
            <v/>
          </cell>
          <cell r="T4170" t="str">
            <v/>
          </cell>
          <cell r="U4170" t="str">
            <v/>
          </cell>
          <cell r="W4170" t="str">
            <v/>
          </cell>
          <cell r="X4170" t="str">
            <v/>
          </cell>
          <cell r="AB4170">
            <v>0</v>
          </cell>
          <cell r="AC4170">
            <v>0</v>
          </cell>
          <cell r="AD4170">
            <v>0</v>
          </cell>
          <cell r="AJ4170">
            <v>0</v>
          </cell>
          <cell r="AK4170">
            <v>0</v>
          </cell>
        </row>
        <row r="4171">
          <cell r="B4171" t="str">
            <v/>
          </cell>
          <cell r="H4171" t="str">
            <v/>
          </cell>
          <cell r="J4171" t="str">
            <v/>
          </cell>
          <cell r="N4171" t="str">
            <v/>
          </cell>
          <cell r="O4171" t="str">
            <v/>
          </cell>
          <cell r="P4171" t="str">
            <v/>
          </cell>
          <cell r="Q4171" t="str">
            <v/>
          </cell>
          <cell r="T4171" t="str">
            <v/>
          </cell>
          <cell r="U4171" t="str">
            <v/>
          </cell>
          <cell r="W4171" t="str">
            <v/>
          </cell>
          <cell r="X4171" t="str">
            <v/>
          </cell>
          <cell r="AB4171">
            <v>0</v>
          </cell>
          <cell r="AC4171">
            <v>0</v>
          </cell>
          <cell r="AD4171">
            <v>0</v>
          </cell>
          <cell r="AJ4171">
            <v>0</v>
          </cell>
          <cell r="AK4171">
            <v>0</v>
          </cell>
        </row>
        <row r="4172">
          <cell r="B4172" t="str">
            <v/>
          </cell>
          <cell r="H4172" t="str">
            <v/>
          </cell>
          <cell r="J4172" t="str">
            <v/>
          </cell>
          <cell r="N4172" t="str">
            <v/>
          </cell>
          <cell r="O4172" t="str">
            <v/>
          </cell>
          <cell r="P4172" t="str">
            <v/>
          </cell>
          <cell r="Q4172" t="str">
            <v/>
          </cell>
          <cell r="T4172" t="str">
            <v/>
          </cell>
          <cell r="U4172" t="str">
            <v/>
          </cell>
          <cell r="W4172" t="str">
            <v/>
          </cell>
          <cell r="X4172" t="str">
            <v/>
          </cell>
          <cell r="AB4172">
            <v>0</v>
          </cell>
          <cell r="AC4172">
            <v>0</v>
          </cell>
          <cell r="AD4172">
            <v>0</v>
          </cell>
          <cell r="AJ4172">
            <v>0</v>
          </cell>
          <cell r="AK4172">
            <v>0</v>
          </cell>
        </row>
        <row r="4173">
          <cell r="B4173" t="str">
            <v/>
          </cell>
          <cell r="H4173" t="str">
            <v/>
          </cell>
          <cell r="J4173" t="str">
            <v/>
          </cell>
          <cell r="N4173" t="str">
            <v/>
          </cell>
          <cell r="O4173" t="str">
            <v/>
          </cell>
          <cell r="P4173" t="str">
            <v/>
          </cell>
          <cell r="Q4173" t="str">
            <v/>
          </cell>
          <cell r="T4173" t="str">
            <v/>
          </cell>
          <cell r="U4173" t="str">
            <v/>
          </cell>
          <cell r="W4173" t="str">
            <v/>
          </cell>
          <cell r="X4173" t="str">
            <v/>
          </cell>
          <cell r="AB4173">
            <v>0</v>
          </cell>
          <cell r="AC4173">
            <v>0</v>
          </cell>
          <cell r="AD4173">
            <v>0</v>
          </cell>
          <cell r="AJ4173">
            <v>0</v>
          </cell>
          <cell r="AK4173">
            <v>0</v>
          </cell>
        </row>
        <row r="4174">
          <cell r="B4174" t="str">
            <v/>
          </cell>
          <cell r="H4174" t="str">
            <v/>
          </cell>
          <cell r="J4174" t="str">
            <v/>
          </cell>
          <cell r="N4174" t="str">
            <v/>
          </cell>
          <cell r="O4174" t="str">
            <v/>
          </cell>
          <cell r="P4174" t="str">
            <v/>
          </cell>
          <cell r="Q4174" t="str">
            <v/>
          </cell>
          <cell r="T4174" t="str">
            <v/>
          </cell>
          <cell r="U4174" t="str">
            <v/>
          </cell>
          <cell r="W4174" t="str">
            <v/>
          </cell>
          <cell r="X4174" t="str">
            <v/>
          </cell>
          <cell r="AB4174">
            <v>0</v>
          </cell>
          <cell r="AC4174">
            <v>0</v>
          </cell>
          <cell r="AD4174">
            <v>0</v>
          </cell>
          <cell r="AJ4174">
            <v>0</v>
          </cell>
          <cell r="AK4174">
            <v>0</v>
          </cell>
        </row>
        <row r="4175">
          <cell r="B4175" t="str">
            <v/>
          </cell>
          <cell r="H4175" t="str">
            <v/>
          </cell>
          <cell r="J4175" t="str">
            <v/>
          </cell>
          <cell r="N4175" t="str">
            <v/>
          </cell>
          <cell r="O4175" t="str">
            <v/>
          </cell>
          <cell r="P4175" t="str">
            <v/>
          </cell>
          <cell r="Q4175" t="str">
            <v/>
          </cell>
          <cell r="T4175" t="str">
            <v/>
          </cell>
          <cell r="U4175" t="str">
            <v/>
          </cell>
          <cell r="W4175" t="str">
            <v/>
          </cell>
          <cell r="X4175" t="str">
            <v/>
          </cell>
          <cell r="AB4175">
            <v>0</v>
          </cell>
          <cell r="AC4175">
            <v>0</v>
          </cell>
          <cell r="AD4175">
            <v>0</v>
          </cell>
          <cell r="AJ4175">
            <v>0</v>
          </cell>
          <cell r="AK4175">
            <v>0</v>
          </cell>
        </row>
        <row r="4176">
          <cell r="B4176" t="str">
            <v/>
          </cell>
          <cell r="H4176" t="str">
            <v/>
          </cell>
          <cell r="J4176" t="str">
            <v/>
          </cell>
          <cell r="N4176" t="str">
            <v/>
          </cell>
          <cell r="O4176" t="str">
            <v/>
          </cell>
          <cell r="P4176" t="str">
            <v/>
          </cell>
          <cell r="Q4176" t="str">
            <v/>
          </cell>
          <cell r="T4176" t="str">
            <v/>
          </cell>
          <cell r="U4176" t="str">
            <v/>
          </cell>
          <cell r="W4176" t="str">
            <v/>
          </cell>
          <cell r="X4176" t="str">
            <v/>
          </cell>
          <cell r="AB4176">
            <v>0</v>
          </cell>
          <cell r="AC4176">
            <v>0</v>
          </cell>
          <cell r="AD4176">
            <v>0</v>
          </cell>
          <cell r="AJ4176">
            <v>0</v>
          </cell>
          <cell r="AK4176">
            <v>0</v>
          </cell>
        </row>
        <row r="4177">
          <cell r="B4177" t="str">
            <v/>
          </cell>
          <cell r="H4177" t="str">
            <v/>
          </cell>
          <cell r="J4177" t="str">
            <v/>
          </cell>
          <cell r="N4177" t="str">
            <v/>
          </cell>
          <cell r="O4177" t="str">
            <v/>
          </cell>
          <cell r="P4177" t="str">
            <v/>
          </cell>
          <cell r="Q4177" t="str">
            <v/>
          </cell>
          <cell r="T4177" t="str">
            <v/>
          </cell>
          <cell r="U4177" t="str">
            <v/>
          </cell>
          <cell r="W4177" t="str">
            <v/>
          </cell>
          <cell r="X4177" t="str">
            <v/>
          </cell>
          <cell r="AB4177">
            <v>0</v>
          </cell>
          <cell r="AC4177">
            <v>0</v>
          </cell>
          <cell r="AD4177">
            <v>0</v>
          </cell>
          <cell r="AJ4177">
            <v>0</v>
          </cell>
          <cell r="AK4177">
            <v>0</v>
          </cell>
        </row>
        <row r="4178">
          <cell r="B4178" t="str">
            <v/>
          </cell>
          <cell r="H4178" t="str">
            <v/>
          </cell>
          <cell r="J4178" t="str">
            <v/>
          </cell>
          <cell r="N4178" t="str">
            <v/>
          </cell>
          <cell r="O4178" t="str">
            <v/>
          </cell>
          <cell r="P4178" t="str">
            <v/>
          </cell>
          <cell r="Q4178" t="str">
            <v/>
          </cell>
          <cell r="T4178" t="str">
            <v/>
          </cell>
          <cell r="U4178" t="str">
            <v/>
          </cell>
          <cell r="W4178" t="str">
            <v/>
          </cell>
          <cell r="X4178" t="str">
            <v/>
          </cell>
          <cell r="AB4178">
            <v>0</v>
          </cell>
          <cell r="AC4178">
            <v>0</v>
          </cell>
          <cell r="AD4178">
            <v>0</v>
          </cell>
          <cell r="AJ4178">
            <v>0</v>
          </cell>
          <cell r="AK4178">
            <v>0</v>
          </cell>
        </row>
        <row r="4179">
          <cell r="B4179" t="str">
            <v/>
          </cell>
          <cell r="H4179" t="str">
            <v/>
          </cell>
          <cell r="J4179" t="str">
            <v/>
          </cell>
          <cell r="N4179" t="str">
            <v/>
          </cell>
          <cell r="O4179" t="str">
            <v/>
          </cell>
          <cell r="P4179" t="str">
            <v/>
          </cell>
          <cell r="Q4179" t="str">
            <v/>
          </cell>
          <cell r="T4179" t="str">
            <v/>
          </cell>
          <cell r="U4179" t="str">
            <v/>
          </cell>
          <cell r="W4179" t="str">
            <v/>
          </cell>
          <cell r="X4179" t="str">
            <v/>
          </cell>
          <cell r="AB4179">
            <v>0</v>
          </cell>
          <cell r="AC4179">
            <v>0</v>
          </cell>
          <cell r="AD4179">
            <v>0</v>
          </cell>
          <cell r="AJ4179">
            <v>0</v>
          </cell>
          <cell r="AK4179">
            <v>0</v>
          </cell>
        </row>
        <row r="4180">
          <cell r="B4180" t="str">
            <v/>
          </cell>
          <cell r="H4180" t="str">
            <v/>
          </cell>
          <cell r="J4180" t="str">
            <v/>
          </cell>
          <cell r="N4180" t="str">
            <v/>
          </cell>
          <cell r="O4180" t="str">
            <v/>
          </cell>
          <cell r="P4180" t="str">
            <v/>
          </cell>
          <cell r="Q4180" t="str">
            <v/>
          </cell>
          <cell r="T4180" t="str">
            <v/>
          </cell>
          <cell r="U4180" t="str">
            <v/>
          </cell>
          <cell r="W4180" t="str">
            <v/>
          </cell>
          <cell r="X4180" t="str">
            <v/>
          </cell>
          <cell r="AB4180">
            <v>0</v>
          </cell>
          <cell r="AC4180">
            <v>0</v>
          </cell>
          <cell r="AD4180">
            <v>0</v>
          </cell>
          <cell r="AJ4180">
            <v>0</v>
          </cell>
          <cell r="AK4180">
            <v>0</v>
          </cell>
        </row>
        <row r="4181">
          <cell r="B4181" t="str">
            <v/>
          </cell>
          <cell r="H4181" t="str">
            <v/>
          </cell>
          <cell r="J4181" t="str">
            <v/>
          </cell>
          <cell r="N4181" t="str">
            <v/>
          </cell>
          <cell r="O4181" t="str">
            <v/>
          </cell>
          <cell r="P4181" t="str">
            <v/>
          </cell>
          <cell r="Q4181" t="str">
            <v/>
          </cell>
          <cell r="T4181" t="str">
            <v/>
          </cell>
          <cell r="U4181" t="str">
            <v/>
          </cell>
          <cell r="W4181" t="str">
            <v/>
          </cell>
          <cell r="X4181" t="str">
            <v/>
          </cell>
          <cell r="AB4181">
            <v>0</v>
          </cell>
          <cell r="AC4181">
            <v>0</v>
          </cell>
          <cell r="AD4181">
            <v>0</v>
          </cell>
          <cell r="AJ4181">
            <v>0</v>
          </cell>
          <cell r="AK4181">
            <v>0</v>
          </cell>
        </row>
        <row r="4182">
          <cell r="B4182" t="str">
            <v/>
          </cell>
          <cell r="H4182" t="str">
            <v/>
          </cell>
          <cell r="J4182" t="str">
            <v/>
          </cell>
          <cell r="N4182" t="str">
            <v/>
          </cell>
          <cell r="O4182" t="str">
            <v/>
          </cell>
          <cell r="P4182" t="str">
            <v/>
          </cell>
          <cell r="Q4182" t="str">
            <v/>
          </cell>
          <cell r="T4182" t="str">
            <v/>
          </cell>
          <cell r="U4182" t="str">
            <v/>
          </cell>
          <cell r="W4182" t="str">
            <v/>
          </cell>
          <cell r="X4182" t="str">
            <v/>
          </cell>
          <cell r="AB4182">
            <v>0</v>
          </cell>
          <cell r="AC4182">
            <v>0</v>
          </cell>
          <cell r="AD4182">
            <v>0</v>
          </cell>
          <cell r="AJ4182">
            <v>0</v>
          </cell>
          <cell r="AK4182">
            <v>0</v>
          </cell>
        </row>
        <row r="4183">
          <cell r="B4183" t="str">
            <v/>
          </cell>
          <cell r="H4183" t="str">
            <v/>
          </cell>
          <cell r="J4183" t="str">
            <v/>
          </cell>
          <cell r="N4183" t="str">
            <v/>
          </cell>
          <cell r="O4183" t="str">
            <v/>
          </cell>
          <cell r="P4183" t="str">
            <v/>
          </cell>
          <cell r="Q4183" t="str">
            <v/>
          </cell>
          <cell r="T4183" t="str">
            <v/>
          </cell>
          <cell r="U4183" t="str">
            <v/>
          </cell>
          <cell r="W4183" t="str">
            <v/>
          </cell>
          <cell r="X4183" t="str">
            <v/>
          </cell>
          <cell r="AB4183">
            <v>0</v>
          </cell>
          <cell r="AC4183">
            <v>0</v>
          </cell>
          <cell r="AD4183">
            <v>0</v>
          </cell>
          <cell r="AJ4183">
            <v>0</v>
          </cell>
          <cell r="AK4183">
            <v>0</v>
          </cell>
        </row>
        <row r="4184">
          <cell r="B4184" t="str">
            <v/>
          </cell>
          <cell r="H4184" t="str">
            <v/>
          </cell>
          <cell r="J4184" t="str">
            <v/>
          </cell>
          <cell r="N4184" t="str">
            <v/>
          </cell>
          <cell r="O4184" t="str">
            <v/>
          </cell>
          <cell r="P4184" t="str">
            <v/>
          </cell>
          <cell r="Q4184" t="str">
            <v/>
          </cell>
          <cell r="T4184" t="str">
            <v/>
          </cell>
          <cell r="U4184" t="str">
            <v/>
          </cell>
          <cell r="W4184" t="str">
            <v/>
          </cell>
          <cell r="X4184" t="str">
            <v/>
          </cell>
          <cell r="AB4184">
            <v>0</v>
          </cell>
          <cell r="AC4184">
            <v>0</v>
          </cell>
          <cell r="AD4184">
            <v>0</v>
          </cell>
          <cell r="AJ4184">
            <v>0</v>
          </cell>
          <cell r="AK4184">
            <v>0</v>
          </cell>
        </row>
        <row r="4185">
          <cell r="B4185" t="str">
            <v/>
          </cell>
          <cell r="H4185" t="str">
            <v/>
          </cell>
          <cell r="J4185" t="str">
            <v/>
          </cell>
          <cell r="N4185" t="str">
            <v/>
          </cell>
          <cell r="O4185" t="str">
            <v/>
          </cell>
          <cell r="P4185" t="str">
            <v/>
          </cell>
          <cell r="Q4185" t="str">
            <v/>
          </cell>
          <cell r="T4185" t="str">
            <v/>
          </cell>
          <cell r="U4185" t="str">
            <v/>
          </cell>
          <cell r="W4185" t="str">
            <v/>
          </cell>
          <cell r="X4185" t="str">
            <v/>
          </cell>
          <cell r="AB4185">
            <v>0</v>
          </cell>
          <cell r="AC4185">
            <v>0</v>
          </cell>
          <cell r="AD4185">
            <v>0</v>
          </cell>
          <cell r="AJ4185">
            <v>0</v>
          </cell>
          <cell r="AK4185">
            <v>0</v>
          </cell>
        </row>
        <row r="4186">
          <cell r="B4186" t="str">
            <v/>
          </cell>
          <cell r="H4186" t="str">
            <v/>
          </cell>
          <cell r="J4186" t="str">
            <v/>
          </cell>
          <cell r="N4186" t="str">
            <v/>
          </cell>
          <cell r="O4186" t="str">
            <v/>
          </cell>
          <cell r="P4186" t="str">
            <v/>
          </cell>
          <cell r="Q4186" t="str">
            <v/>
          </cell>
          <cell r="T4186" t="str">
            <v/>
          </cell>
          <cell r="U4186" t="str">
            <v/>
          </cell>
          <cell r="W4186" t="str">
            <v/>
          </cell>
          <cell r="X4186" t="str">
            <v/>
          </cell>
          <cell r="AB4186">
            <v>0</v>
          </cell>
          <cell r="AC4186">
            <v>0</v>
          </cell>
          <cell r="AD4186">
            <v>0</v>
          </cell>
          <cell r="AJ4186">
            <v>0</v>
          </cell>
          <cell r="AK4186">
            <v>0</v>
          </cell>
        </row>
        <row r="4187">
          <cell r="B4187" t="str">
            <v/>
          </cell>
          <cell r="H4187" t="str">
            <v/>
          </cell>
          <cell r="J4187" t="str">
            <v/>
          </cell>
          <cell r="N4187" t="str">
            <v/>
          </cell>
          <cell r="O4187" t="str">
            <v/>
          </cell>
          <cell r="P4187" t="str">
            <v/>
          </cell>
          <cell r="Q4187" t="str">
            <v/>
          </cell>
          <cell r="T4187" t="str">
            <v/>
          </cell>
          <cell r="U4187" t="str">
            <v/>
          </cell>
          <cell r="W4187" t="str">
            <v/>
          </cell>
          <cell r="X4187" t="str">
            <v/>
          </cell>
          <cell r="AB4187">
            <v>0</v>
          </cell>
          <cell r="AC4187">
            <v>0</v>
          </cell>
          <cell r="AD4187">
            <v>0</v>
          </cell>
          <cell r="AJ4187">
            <v>0</v>
          </cell>
          <cell r="AK4187">
            <v>0</v>
          </cell>
        </row>
        <row r="4188">
          <cell r="B4188" t="str">
            <v/>
          </cell>
          <cell r="H4188" t="str">
            <v/>
          </cell>
          <cell r="J4188" t="str">
            <v/>
          </cell>
          <cell r="N4188" t="str">
            <v/>
          </cell>
          <cell r="O4188" t="str">
            <v/>
          </cell>
          <cell r="P4188" t="str">
            <v/>
          </cell>
          <cell r="Q4188" t="str">
            <v/>
          </cell>
          <cell r="T4188" t="str">
            <v/>
          </cell>
          <cell r="U4188" t="str">
            <v/>
          </cell>
          <cell r="W4188" t="str">
            <v/>
          </cell>
          <cell r="X4188" t="str">
            <v/>
          </cell>
          <cell r="AB4188">
            <v>0</v>
          </cell>
          <cell r="AC4188">
            <v>0</v>
          </cell>
          <cell r="AD4188">
            <v>0</v>
          </cell>
          <cell r="AJ4188">
            <v>0</v>
          </cell>
          <cell r="AK4188">
            <v>0</v>
          </cell>
        </row>
        <row r="4189">
          <cell r="B4189" t="str">
            <v/>
          </cell>
          <cell r="H4189" t="str">
            <v/>
          </cell>
          <cell r="J4189" t="str">
            <v/>
          </cell>
          <cell r="N4189" t="str">
            <v/>
          </cell>
          <cell r="O4189" t="str">
            <v/>
          </cell>
          <cell r="P4189" t="str">
            <v/>
          </cell>
          <cell r="Q4189" t="str">
            <v/>
          </cell>
          <cell r="T4189" t="str">
            <v/>
          </cell>
          <cell r="U4189" t="str">
            <v/>
          </cell>
          <cell r="W4189" t="str">
            <v/>
          </cell>
          <cell r="X4189" t="str">
            <v/>
          </cell>
          <cell r="AB4189">
            <v>0</v>
          </cell>
          <cell r="AC4189">
            <v>0</v>
          </cell>
          <cell r="AD4189">
            <v>0</v>
          </cell>
          <cell r="AJ4189">
            <v>0</v>
          </cell>
          <cell r="AK4189">
            <v>0</v>
          </cell>
        </row>
        <row r="4190">
          <cell r="B4190" t="str">
            <v/>
          </cell>
          <cell r="H4190" t="str">
            <v/>
          </cell>
          <cell r="J4190" t="str">
            <v/>
          </cell>
          <cell r="N4190" t="str">
            <v/>
          </cell>
          <cell r="O4190" t="str">
            <v/>
          </cell>
          <cell r="P4190" t="str">
            <v/>
          </cell>
          <cell r="Q4190" t="str">
            <v/>
          </cell>
          <cell r="T4190" t="str">
            <v/>
          </cell>
          <cell r="U4190" t="str">
            <v/>
          </cell>
          <cell r="W4190" t="str">
            <v/>
          </cell>
          <cell r="X4190" t="str">
            <v/>
          </cell>
          <cell r="AB4190">
            <v>0</v>
          </cell>
          <cell r="AC4190">
            <v>0</v>
          </cell>
          <cell r="AD4190">
            <v>0</v>
          </cell>
          <cell r="AJ4190">
            <v>0</v>
          </cell>
          <cell r="AK4190">
            <v>0</v>
          </cell>
        </row>
        <row r="4191">
          <cell r="B4191" t="str">
            <v/>
          </cell>
          <cell r="H4191" t="str">
            <v/>
          </cell>
          <cell r="J4191" t="str">
            <v/>
          </cell>
          <cell r="N4191" t="str">
            <v/>
          </cell>
          <cell r="O4191" t="str">
            <v/>
          </cell>
          <cell r="P4191" t="str">
            <v/>
          </cell>
          <cell r="Q4191" t="str">
            <v/>
          </cell>
          <cell r="T4191" t="str">
            <v/>
          </cell>
          <cell r="U4191" t="str">
            <v/>
          </cell>
          <cell r="W4191" t="str">
            <v/>
          </cell>
          <cell r="X4191" t="str">
            <v/>
          </cell>
          <cell r="AB4191">
            <v>0</v>
          </cell>
          <cell r="AC4191">
            <v>0</v>
          </cell>
          <cell r="AD4191">
            <v>0</v>
          </cell>
          <cell r="AJ4191">
            <v>0</v>
          </cell>
          <cell r="AK4191">
            <v>0</v>
          </cell>
        </row>
        <row r="4192">
          <cell r="B4192" t="str">
            <v/>
          </cell>
          <cell r="H4192" t="str">
            <v/>
          </cell>
          <cell r="J4192" t="str">
            <v/>
          </cell>
          <cell r="N4192" t="str">
            <v/>
          </cell>
          <cell r="O4192" t="str">
            <v/>
          </cell>
          <cell r="P4192" t="str">
            <v/>
          </cell>
          <cell r="Q4192" t="str">
            <v/>
          </cell>
          <cell r="T4192" t="str">
            <v/>
          </cell>
          <cell r="U4192" t="str">
            <v/>
          </cell>
          <cell r="W4192" t="str">
            <v/>
          </cell>
          <cell r="X4192" t="str">
            <v/>
          </cell>
          <cell r="AB4192">
            <v>0</v>
          </cell>
          <cell r="AC4192">
            <v>0</v>
          </cell>
          <cell r="AD4192">
            <v>0</v>
          </cell>
          <cell r="AJ4192">
            <v>0</v>
          </cell>
          <cell r="AK4192">
            <v>0</v>
          </cell>
        </row>
        <row r="4193">
          <cell r="B4193" t="str">
            <v/>
          </cell>
          <cell r="H4193" t="str">
            <v/>
          </cell>
          <cell r="J4193" t="str">
            <v/>
          </cell>
          <cell r="N4193" t="str">
            <v/>
          </cell>
          <cell r="O4193" t="str">
            <v/>
          </cell>
          <cell r="P4193" t="str">
            <v/>
          </cell>
          <cell r="Q4193" t="str">
            <v/>
          </cell>
          <cell r="T4193" t="str">
            <v/>
          </cell>
          <cell r="U4193" t="str">
            <v/>
          </cell>
          <cell r="W4193" t="str">
            <v/>
          </cell>
          <cell r="X4193" t="str">
            <v/>
          </cell>
          <cell r="AB4193">
            <v>0</v>
          </cell>
          <cell r="AC4193">
            <v>0</v>
          </cell>
          <cell r="AD4193">
            <v>0</v>
          </cell>
          <cell r="AJ4193">
            <v>0</v>
          </cell>
          <cell r="AK4193">
            <v>0</v>
          </cell>
        </row>
        <row r="4194">
          <cell r="B4194" t="str">
            <v/>
          </cell>
          <cell r="H4194" t="str">
            <v/>
          </cell>
          <cell r="J4194" t="str">
            <v/>
          </cell>
          <cell r="N4194" t="str">
            <v/>
          </cell>
          <cell r="O4194" t="str">
            <v/>
          </cell>
          <cell r="P4194" t="str">
            <v/>
          </cell>
          <cell r="Q4194" t="str">
            <v/>
          </cell>
          <cell r="T4194" t="str">
            <v/>
          </cell>
          <cell r="U4194" t="str">
            <v/>
          </cell>
          <cell r="W4194" t="str">
            <v/>
          </cell>
          <cell r="X4194" t="str">
            <v/>
          </cell>
          <cell r="AB4194">
            <v>0</v>
          </cell>
          <cell r="AC4194">
            <v>0</v>
          </cell>
          <cell r="AD4194">
            <v>0</v>
          </cell>
          <cell r="AJ4194">
            <v>0</v>
          </cell>
          <cell r="AK4194">
            <v>0</v>
          </cell>
        </row>
        <row r="4195">
          <cell r="B4195" t="str">
            <v/>
          </cell>
          <cell r="H4195" t="str">
            <v/>
          </cell>
          <cell r="J4195" t="str">
            <v/>
          </cell>
          <cell r="N4195" t="str">
            <v/>
          </cell>
          <cell r="O4195" t="str">
            <v/>
          </cell>
          <cell r="P4195" t="str">
            <v/>
          </cell>
          <cell r="Q4195" t="str">
            <v/>
          </cell>
          <cell r="T4195" t="str">
            <v/>
          </cell>
          <cell r="U4195" t="str">
            <v/>
          </cell>
          <cell r="W4195" t="str">
            <v/>
          </cell>
          <cell r="X4195" t="str">
            <v/>
          </cell>
          <cell r="AB4195">
            <v>0</v>
          </cell>
          <cell r="AC4195">
            <v>0</v>
          </cell>
          <cell r="AD4195">
            <v>0</v>
          </cell>
          <cell r="AJ4195">
            <v>0</v>
          </cell>
          <cell r="AK4195">
            <v>0</v>
          </cell>
        </row>
        <row r="4196">
          <cell r="B4196" t="str">
            <v/>
          </cell>
          <cell r="H4196" t="str">
            <v/>
          </cell>
          <cell r="J4196" t="str">
            <v/>
          </cell>
          <cell r="N4196" t="str">
            <v/>
          </cell>
          <cell r="O4196" t="str">
            <v/>
          </cell>
          <cell r="P4196" t="str">
            <v/>
          </cell>
          <cell r="Q4196" t="str">
            <v/>
          </cell>
          <cell r="T4196" t="str">
            <v/>
          </cell>
          <cell r="U4196" t="str">
            <v/>
          </cell>
          <cell r="W4196" t="str">
            <v/>
          </cell>
          <cell r="X4196" t="str">
            <v/>
          </cell>
          <cell r="AB4196">
            <v>0</v>
          </cell>
          <cell r="AC4196">
            <v>0</v>
          </cell>
          <cell r="AD4196">
            <v>0</v>
          </cell>
          <cell r="AJ4196">
            <v>0</v>
          </cell>
          <cell r="AK4196">
            <v>0</v>
          </cell>
        </row>
        <row r="4197">
          <cell r="B4197" t="str">
            <v/>
          </cell>
          <cell r="H4197" t="str">
            <v/>
          </cell>
          <cell r="J4197" t="str">
            <v/>
          </cell>
          <cell r="N4197" t="str">
            <v/>
          </cell>
          <cell r="O4197" t="str">
            <v/>
          </cell>
          <cell r="P4197" t="str">
            <v/>
          </cell>
          <cell r="Q4197" t="str">
            <v/>
          </cell>
          <cell r="T4197" t="str">
            <v/>
          </cell>
          <cell r="U4197" t="str">
            <v/>
          </cell>
          <cell r="W4197" t="str">
            <v/>
          </cell>
          <cell r="X4197" t="str">
            <v/>
          </cell>
          <cell r="AB4197">
            <v>0</v>
          </cell>
          <cell r="AC4197">
            <v>0</v>
          </cell>
          <cell r="AD4197">
            <v>0</v>
          </cell>
          <cell r="AJ4197">
            <v>0</v>
          </cell>
          <cell r="AK4197">
            <v>0</v>
          </cell>
        </row>
        <row r="4198">
          <cell r="B4198" t="str">
            <v/>
          </cell>
          <cell r="H4198" t="str">
            <v/>
          </cell>
          <cell r="J4198" t="str">
            <v/>
          </cell>
          <cell r="N4198" t="str">
            <v/>
          </cell>
          <cell r="O4198" t="str">
            <v/>
          </cell>
          <cell r="P4198" t="str">
            <v/>
          </cell>
          <cell r="Q4198" t="str">
            <v/>
          </cell>
          <cell r="T4198" t="str">
            <v/>
          </cell>
          <cell r="U4198" t="str">
            <v/>
          </cell>
          <cell r="W4198" t="str">
            <v/>
          </cell>
          <cell r="X4198" t="str">
            <v/>
          </cell>
          <cell r="AB4198">
            <v>0</v>
          </cell>
          <cell r="AC4198">
            <v>0</v>
          </cell>
          <cell r="AD4198">
            <v>0</v>
          </cell>
          <cell r="AJ4198">
            <v>0</v>
          </cell>
          <cell r="AK4198">
            <v>0</v>
          </cell>
        </row>
        <row r="4199">
          <cell r="B4199" t="str">
            <v/>
          </cell>
          <cell r="H4199" t="str">
            <v/>
          </cell>
          <cell r="J4199" t="str">
            <v/>
          </cell>
          <cell r="N4199" t="str">
            <v/>
          </cell>
          <cell r="O4199" t="str">
            <v/>
          </cell>
          <cell r="P4199" t="str">
            <v/>
          </cell>
          <cell r="Q4199" t="str">
            <v/>
          </cell>
          <cell r="T4199" t="str">
            <v/>
          </cell>
          <cell r="U4199" t="str">
            <v/>
          </cell>
          <cell r="W4199" t="str">
            <v/>
          </cell>
          <cell r="X4199" t="str">
            <v/>
          </cell>
          <cell r="AB4199">
            <v>0</v>
          </cell>
          <cell r="AC4199">
            <v>0</v>
          </cell>
          <cell r="AD4199">
            <v>0</v>
          </cell>
          <cell r="AJ4199">
            <v>0</v>
          </cell>
          <cell r="AK4199">
            <v>0</v>
          </cell>
        </row>
        <row r="4200">
          <cell r="B4200" t="str">
            <v/>
          </cell>
          <cell r="H4200" t="str">
            <v/>
          </cell>
          <cell r="J4200" t="str">
            <v/>
          </cell>
          <cell r="N4200" t="str">
            <v/>
          </cell>
          <cell r="O4200" t="str">
            <v/>
          </cell>
          <cell r="P4200" t="str">
            <v/>
          </cell>
          <cell r="Q4200" t="str">
            <v/>
          </cell>
          <cell r="T4200" t="str">
            <v/>
          </cell>
          <cell r="U4200" t="str">
            <v/>
          </cell>
          <cell r="W4200" t="str">
            <v/>
          </cell>
          <cell r="X4200" t="str">
            <v/>
          </cell>
          <cell r="AB4200">
            <v>0</v>
          </cell>
          <cell r="AC4200">
            <v>0</v>
          </cell>
          <cell r="AD4200">
            <v>0</v>
          </cell>
          <cell r="AJ4200">
            <v>0</v>
          </cell>
          <cell r="AK4200">
            <v>0</v>
          </cell>
        </row>
        <row r="4201">
          <cell r="B4201" t="str">
            <v/>
          </cell>
          <cell r="H4201" t="str">
            <v/>
          </cell>
          <cell r="J4201" t="str">
            <v/>
          </cell>
          <cell r="N4201" t="str">
            <v/>
          </cell>
          <cell r="O4201" t="str">
            <v/>
          </cell>
          <cell r="P4201" t="str">
            <v/>
          </cell>
          <cell r="Q4201" t="str">
            <v/>
          </cell>
          <cell r="T4201" t="str">
            <v/>
          </cell>
          <cell r="U4201" t="str">
            <v/>
          </cell>
          <cell r="W4201" t="str">
            <v/>
          </cell>
          <cell r="X4201" t="str">
            <v/>
          </cell>
          <cell r="AB4201">
            <v>0</v>
          </cell>
          <cell r="AC4201">
            <v>0</v>
          </cell>
          <cell r="AD4201">
            <v>0</v>
          </cell>
          <cell r="AJ4201">
            <v>0</v>
          </cell>
          <cell r="AK4201">
            <v>0</v>
          </cell>
        </row>
        <row r="4202">
          <cell r="B4202" t="str">
            <v/>
          </cell>
          <cell r="H4202" t="str">
            <v/>
          </cell>
          <cell r="J4202" t="str">
            <v/>
          </cell>
          <cell r="N4202" t="str">
            <v/>
          </cell>
          <cell r="O4202" t="str">
            <v/>
          </cell>
          <cell r="P4202" t="str">
            <v/>
          </cell>
          <cell r="Q4202" t="str">
            <v/>
          </cell>
          <cell r="T4202" t="str">
            <v/>
          </cell>
          <cell r="U4202" t="str">
            <v/>
          </cell>
          <cell r="W4202" t="str">
            <v/>
          </cell>
          <cell r="X4202" t="str">
            <v/>
          </cell>
          <cell r="AB4202">
            <v>0</v>
          </cell>
          <cell r="AC4202">
            <v>0</v>
          </cell>
          <cell r="AD4202">
            <v>0</v>
          </cell>
          <cell r="AJ4202">
            <v>0</v>
          </cell>
          <cell r="AK4202">
            <v>0</v>
          </cell>
        </row>
        <row r="4203">
          <cell r="B4203" t="str">
            <v/>
          </cell>
          <cell r="H4203" t="str">
            <v/>
          </cell>
          <cell r="J4203" t="str">
            <v/>
          </cell>
          <cell r="N4203" t="str">
            <v/>
          </cell>
          <cell r="O4203" t="str">
            <v/>
          </cell>
          <cell r="P4203" t="str">
            <v/>
          </cell>
          <cell r="Q4203" t="str">
            <v/>
          </cell>
          <cell r="T4203" t="str">
            <v/>
          </cell>
          <cell r="U4203" t="str">
            <v/>
          </cell>
          <cell r="W4203" t="str">
            <v/>
          </cell>
          <cell r="X4203" t="str">
            <v/>
          </cell>
          <cell r="AB4203">
            <v>0</v>
          </cell>
          <cell r="AC4203">
            <v>0</v>
          </cell>
          <cell r="AD4203">
            <v>0</v>
          </cell>
          <cell r="AJ4203">
            <v>0</v>
          </cell>
          <cell r="AK4203">
            <v>0</v>
          </cell>
        </row>
        <row r="4204">
          <cell r="B4204" t="str">
            <v/>
          </cell>
          <cell r="H4204" t="str">
            <v/>
          </cell>
          <cell r="J4204" t="str">
            <v/>
          </cell>
          <cell r="N4204" t="str">
            <v/>
          </cell>
          <cell r="O4204" t="str">
            <v/>
          </cell>
          <cell r="P4204" t="str">
            <v/>
          </cell>
          <cell r="Q4204" t="str">
            <v/>
          </cell>
          <cell r="T4204" t="str">
            <v/>
          </cell>
          <cell r="U4204" t="str">
            <v/>
          </cell>
          <cell r="W4204" t="str">
            <v/>
          </cell>
          <cell r="X4204" t="str">
            <v/>
          </cell>
          <cell r="AB4204">
            <v>0</v>
          </cell>
          <cell r="AC4204">
            <v>0</v>
          </cell>
          <cell r="AD4204">
            <v>0</v>
          </cell>
          <cell r="AJ4204">
            <v>0</v>
          </cell>
          <cell r="AK4204">
            <v>0</v>
          </cell>
        </row>
        <row r="4205">
          <cell r="B4205" t="str">
            <v/>
          </cell>
          <cell r="H4205" t="str">
            <v/>
          </cell>
          <cell r="J4205" t="str">
            <v/>
          </cell>
          <cell r="N4205" t="str">
            <v/>
          </cell>
          <cell r="O4205" t="str">
            <v/>
          </cell>
          <cell r="P4205" t="str">
            <v/>
          </cell>
          <cell r="Q4205" t="str">
            <v/>
          </cell>
          <cell r="T4205" t="str">
            <v/>
          </cell>
          <cell r="U4205" t="str">
            <v/>
          </cell>
          <cell r="W4205" t="str">
            <v/>
          </cell>
          <cell r="X4205" t="str">
            <v/>
          </cell>
          <cell r="AB4205">
            <v>0</v>
          </cell>
          <cell r="AC4205">
            <v>0</v>
          </cell>
          <cell r="AD4205">
            <v>0</v>
          </cell>
          <cell r="AJ4205">
            <v>0</v>
          </cell>
          <cell r="AK4205">
            <v>0</v>
          </cell>
        </row>
        <row r="4206">
          <cell r="B4206" t="str">
            <v/>
          </cell>
          <cell r="H4206" t="str">
            <v/>
          </cell>
          <cell r="J4206" t="str">
            <v/>
          </cell>
          <cell r="N4206" t="str">
            <v/>
          </cell>
          <cell r="O4206" t="str">
            <v/>
          </cell>
          <cell r="P4206" t="str">
            <v/>
          </cell>
          <cell r="Q4206" t="str">
            <v/>
          </cell>
          <cell r="T4206" t="str">
            <v/>
          </cell>
          <cell r="U4206" t="str">
            <v/>
          </cell>
          <cell r="W4206" t="str">
            <v/>
          </cell>
          <cell r="X4206" t="str">
            <v/>
          </cell>
          <cell r="AB4206">
            <v>0</v>
          </cell>
          <cell r="AC4206">
            <v>0</v>
          </cell>
          <cell r="AD4206">
            <v>0</v>
          </cell>
          <cell r="AJ4206">
            <v>0</v>
          </cell>
          <cell r="AK4206">
            <v>0</v>
          </cell>
        </row>
        <row r="4207">
          <cell r="B4207" t="str">
            <v/>
          </cell>
          <cell r="H4207" t="str">
            <v/>
          </cell>
          <cell r="J4207" t="str">
            <v/>
          </cell>
          <cell r="N4207" t="str">
            <v/>
          </cell>
          <cell r="O4207" t="str">
            <v/>
          </cell>
          <cell r="P4207" t="str">
            <v/>
          </cell>
          <cell r="Q4207" t="str">
            <v/>
          </cell>
          <cell r="T4207" t="str">
            <v/>
          </cell>
          <cell r="U4207" t="str">
            <v/>
          </cell>
          <cell r="W4207" t="str">
            <v/>
          </cell>
          <cell r="X4207" t="str">
            <v/>
          </cell>
          <cell r="AB4207">
            <v>0</v>
          </cell>
          <cell r="AC4207">
            <v>0</v>
          </cell>
          <cell r="AD4207">
            <v>0</v>
          </cell>
          <cell r="AJ4207">
            <v>0</v>
          </cell>
          <cell r="AK4207">
            <v>0</v>
          </cell>
        </row>
        <row r="4208">
          <cell r="B4208" t="str">
            <v/>
          </cell>
          <cell r="H4208" t="str">
            <v/>
          </cell>
          <cell r="J4208" t="str">
            <v/>
          </cell>
          <cell r="N4208" t="str">
            <v/>
          </cell>
          <cell r="O4208" t="str">
            <v/>
          </cell>
          <cell r="P4208" t="str">
            <v/>
          </cell>
          <cell r="Q4208" t="str">
            <v/>
          </cell>
          <cell r="T4208" t="str">
            <v/>
          </cell>
          <cell r="U4208" t="str">
            <v/>
          </cell>
          <cell r="W4208" t="str">
            <v/>
          </cell>
          <cell r="X4208" t="str">
            <v/>
          </cell>
          <cell r="AB4208">
            <v>0</v>
          </cell>
          <cell r="AC4208">
            <v>0</v>
          </cell>
          <cell r="AD4208">
            <v>0</v>
          </cell>
          <cell r="AJ4208">
            <v>0</v>
          </cell>
          <cell r="AK4208">
            <v>0</v>
          </cell>
        </row>
        <row r="4209">
          <cell r="B4209" t="str">
            <v/>
          </cell>
          <cell r="H4209" t="str">
            <v/>
          </cell>
          <cell r="J4209" t="str">
            <v/>
          </cell>
          <cell r="N4209" t="str">
            <v/>
          </cell>
          <cell r="O4209" t="str">
            <v/>
          </cell>
          <cell r="P4209" t="str">
            <v/>
          </cell>
          <cell r="Q4209" t="str">
            <v/>
          </cell>
          <cell r="T4209" t="str">
            <v/>
          </cell>
          <cell r="U4209" t="str">
            <v/>
          </cell>
          <cell r="W4209" t="str">
            <v/>
          </cell>
          <cell r="X4209" t="str">
            <v/>
          </cell>
          <cell r="AB4209">
            <v>0</v>
          </cell>
          <cell r="AC4209">
            <v>0</v>
          </cell>
          <cell r="AD4209">
            <v>0</v>
          </cell>
          <cell r="AJ4209">
            <v>0</v>
          </cell>
          <cell r="AK4209">
            <v>0</v>
          </cell>
        </row>
        <row r="4210">
          <cell r="B4210" t="str">
            <v/>
          </cell>
          <cell r="H4210" t="str">
            <v/>
          </cell>
          <cell r="J4210" t="str">
            <v/>
          </cell>
          <cell r="N4210" t="str">
            <v/>
          </cell>
          <cell r="O4210" t="str">
            <v/>
          </cell>
          <cell r="P4210" t="str">
            <v/>
          </cell>
          <cell r="Q4210" t="str">
            <v/>
          </cell>
          <cell r="T4210" t="str">
            <v/>
          </cell>
          <cell r="U4210" t="str">
            <v/>
          </cell>
          <cell r="W4210" t="str">
            <v/>
          </cell>
          <cell r="X4210" t="str">
            <v/>
          </cell>
          <cell r="AB4210">
            <v>0</v>
          </cell>
          <cell r="AC4210">
            <v>0</v>
          </cell>
          <cell r="AD4210">
            <v>0</v>
          </cell>
          <cell r="AJ4210">
            <v>0</v>
          </cell>
          <cell r="AK4210">
            <v>0</v>
          </cell>
        </row>
        <row r="4211">
          <cell r="B4211" t="str">
            <v/>
          </cell>
          <cell r="H4211" t="str">
            <v/>
          </cell>
          <cell r="J4211" t="str">
            <v/>
          </cell>
          <cell r="N4211" t="str">
            <v/>
          </cell>
          <cell r="O4211" t="str">
            <v/>
          </cell>
          <cell r="P4211" t="str">
            <v/>
          </cell>
          <cell r="Q4211" t="str">
            <v/>
          </cell>
          <cell r="T4211" t="str">
            <v/>
          </cell>
          <cell r="U4211" t="str">
            <v/>
          </cell>
          <cell r="W4211" t="str">
            <v/>
          </cell>
          <cell r="X4211" t="str">
            <v/>
          </cell>
          <cell r="AB4211">
            <v>0</v>
          </cell>
          <cell r="AC4211">
            <v>0</v>
          </cell>
          <cell r="AD4211">
            <v>0</v>
          </cell>
          <cell r="AJ4211">
            <v>0</v>
          </cell>
          <cell r="AK4211">
            <v>0</v>
          </cell>
        </row>
        <row r="4212">
          <cell r="B4212" t="str">
            <v/>
          </cell>
          <cell r="H4212" t="str">
            <v/>
          </cell>
          <cell r="J4212" t="str">
            <v/>
          </cell>
          <cell r="N4212" t="str">
            <v/>
          </cell>
          <cell r="O4212" t="str">
            <v/>
          </cell>
          <cell r="P4212" t="str">
            <v/>
          </cell>
          <cell r="Q4212" t="str">
            <v/>
          </cell>
          <cell r="T4212" t="str">
            <v/>
          </cell>
          <cell r="U4212" t="str">
            <v/>
          </cell>
          <cell r="W4212" t="str">
            <v/>
          </cell>
          <cell r="X4212" t="str">
            <v/>
          </cell>
          <cell r="AB4212">
            <v>0</v>
          </cell>
          <cell r="AC4212">
            <v>0</v>
          </cell>
          <cell r="AD4212">
            <v>0</v>
          </cell>
          <cell r="AJ4212">
            <v>0</v>
          </cell>
          <cell r="AK4212">
            <v>0</v>
          </cell>
        </row>
        <row r="4213">
          <cell r="B4213" t="str">
            <v/>
          </cell>
          <cell r="H4213" t="str">
            <v/>
          </cell>
          <cell r="J4213" t="str">
            <v/>
          </cell>
          <cell r="N4213" t="str">
            <v/>
          </cell>
          <cell r="O4213" t="str">
            <v/>
          </cell>
          <cell r="P4213" t="str">
            <v/>
          </cell>
          <cell r="Q4213" t="str">
            <v/>
          </cell>
          <cell r="T4213" t="str">
            <v/>
          </cell>
          <cell r="U4213" t="str">
            <v/>
          </cell>
          <cell r="W4213" t="str">
            <v/>
          </cell>
          <cell r="X4213" t="str">
            <v/>
          </cell>
          <cell r="AB4213">
            <v>0</v>
          </cell>
          <cell r="AC4213">
            <v>0</v>
          </cell>
          <cell r="AD4213">
            <v>0</v>
          </cell>
          <cell r="AJ4213">
            <v>0</v>
          </cell>
          <cell r="AK4213">
            <v>0</v>
          </cell>
        </row>
        <row r="4214">
          <cell r="B4214" t="str">
            <v/>
          </cell>
          <cell r="H4214" t="str">
            <v/>
          </cell>
          <cell r="J4214" t="str">
            <v/>
          </cell>
          <cell r="N4214" t="str">
            <v/>
          </cell>
          <cell r="O4214" t="str">
            <v/>
          </cell>
          <cell r="P4214" t="str">
            <v/>
          </cell>
          <cell r="Q4214" t="str">
            <v/>
          </cell>
          <cell r="T4214" t="str">
            <v/>
          </cell>
          <cell r="U4214" t="str">
            <v/>
          </cell>
          <cell r="W4214" t="str">
            <v/>
          </cell>
          <cell r="X4214" t="str">
            <v/>
          </cell>
          <cell r="AB4214">
            <v>0</v>
          </cell>
          <cell r="AC4214">
            <v>0</v>
          </cell>
          <cell r="AD4214">
            <v>0</v>
          </cell>
          <cell r="AJ4214">
            <v>0</v>
          </cell>
          <cell r="AK4214">
            <v>0</v>
          </cell>
        </row>
        <row r="4215">
          <cell r="B4215" t="str">
            <v/>
          </cell>
          <cell r="H4215" t="str">
            <v/>
          </cell>
          <cell r="J4215" t="str">
            <v/>
          </cell>
          <cell r="N4215" t="str">
            <v/>
          </cell>
          <cell r="O4215" t="str">
            <v/>
          </cell>
          <cell r="P4215" t="str">
            <v/>
          </cell>
          <cell r="Q4215" t="str">
            <v/>
          </cell>
          <cell r="T4215" t="str">
            <v/>
          </cell>
          <cell r="U4215" t="str">
            <v/>
          </cell>
          <cell r="W4215" t="str">
            <v/>
          </cell>
          <cell r="X4215" t="str">
            <v/>
          </cell>
          <cell r="AB4215">
            <v>0</v>
          </cell>
          <cell r="AC4215">
            <v>0</v>
          </cell>
          <cell r="AD4215">
            <v>0</v>
          </cell>
          <cell r="AJ4215">
            <v>0</v>
          </cell>
          <cell r="AK4215">
            <v>0</v>
          </cell>
        </row>
        <row r="4216">
          <cell r="B4216" t="str">
            <v/>
          </cell>
          <cell r="H4216" t="str">
            <v/>
          </cell>
          <cell r="J4216" t="str">
            <v/>
          </cell>
          <cell r="N4216" t="str">
            <v/>
          </cell>
          <cell r="O4216" t="str">
            <v/>
          </cell>
          <cell r="P4216" t="str">
            <v/>
          </cell>
          <cell r="Q4216" t="str">
            <v/>
          </cell>
          <cell r="T4216" t="str">
            <v/>
          </cell>
          <cell r="U4216" t="str">
            <v/>
          </cell>
          <cell r="W4216" t="str">
            <v/>
          </cell>
          <cell r="X4216" t="str">
            <v/>
          </cell>
          <cell r="AB4216">
            <v>0</v>
          </cell>
          <cell r="AC4216">
            <v>0</v>
          </cell>
          <cell r="AD4216">
            <v>0</v>
          </cell>
          <cell r="AJ4216">
            <v>0</v>
          </cell>
          <cell r="AK4216">
            <v>0</v>
          </cell>
        </row>
        <row r="4217">
          <cell r="B4217" t="str">
            <v/>
          </cell>
          <cell r="H4217" t="str">
            <v/>
          </cell>
          <cell r="J4217" t="str">
            <v/>
          </cell>
          <cell r="N4217" t="str">
            <v/>
          </cell>
          <cell r="O4217" t="str">
            <v/>
          </cell>
          <cell r="P4217" t="str">
            <v/>
          </cell>
          <cell r="Q4217" t="str">
            <v/>
          </cell>
          <cell r="T4217" t="str">
            <v/>
          </cell>
          <cell r="U4217" t="str">
            <v/>
          </cell>
          <cell r="W4217" t="str">
            <v/>
          </cell>
          <cell r="X4217" t="str">
            <v/>
          </cell>
          <cell r="AB4217">
            <v>0</v>
          </cell>
          <cell r="AC4217">
            <v>0</v>
          </cell>
          <cell r="AD4217">
            <v>0</v>
          </cell>
          <cell r="AJ4217">
            <v>0</v>
          </cell>
          <cell r="AK4217">
            <v>0</v>
          </cell>
        </row>
        <row r="4218">
          <cell r="B4218" t="str">
            <v/>
          </cell>
          <cell r="H4218" t="str">
            <v/>
          </cell>
          <cell r="J4218" t="str">
            <v/>
          </cell>
          <cell r="N4218" t="str">
            <v/>
          </cell>
          <cell r="O4218" t="str">
            <v/>
          </cell>
          <cell r="P4218" t="str">
            <v/>
          </cell>
          <cell r="Q4218" t="str">
            <v/>
          </cell>
          <cell r="T4218" t="str">
            <v/>
          </cell>
          <cell r="U4218" t="str">
            <v/>
          </cell>
          <cell r="W4218" t="str">
            <v/>
          </cell>
          <cell r="X4218" t="str">
            <v/>
          </cell>
          <cell r="AB4218">
            <v>0</v>
          </cell>
          <cell r="AC4218">
            <v>0</v>
          </cell>
          <cell r="AD4218">
            <v>0</v>
          </cell>
          <cell r="AJ4218">
            <v>0</v>
          </cell>
          <cell r="AK4218">
            <v>0</v>
          </cell>
        </row>
        <row r="4219">
          <cell r="B4219" t="str">
            <v/>
          </cell>
          <cell r="H4219" t="str">
            <v/>
          </cell>
          <cell r="J4219" t="str">
            <v/>
          </cell>
          <cell r="N4219" t="str">
            <v/>
          </cell>
          <cell r="O4219" t="str">
            <v/>
          </cell>
          <cell r="P4219" t="str">
            <v/>
          </cell>
          <cell r="Q4219" t="str">
            <v/>
          </cell>
          <cell r="T4219" t="str">
            <v/>
          </cell>
          <cell r="U4219" t="str">
            <v/>
          </cell>
          <cell r="W4219" t="str">
            <v/>
          </cell>
          <cell r="X4219" t="str">
            <v/>
          </cell>
          <cell r="AB4219">
            <v>0</v>
          </cell>
          <cell r="AC4219">
            <v>0</v>
          </cell>
          <cell r="AD4219">
            <v>0</v>
          </cell>
          <cell r="AJ4219">
            <v>0</v>
          </cell>
          <cell r="AK4219">
            <v>0</v>
          </cell>
        </row>
        <row r="4220">
          <cell r="B4220" t="str">
            <v/>
          </cell>
          <cell r="H4220" t="str">
            <v/>
          </cell>
          <cell r="J4220" t="str">
            <v/>
          </cell>
          <cell r="N4220" t="str">
            <v/>
          </cell>
          <cell r="O4220" t="str">
            <v/>
          </cell>
          <cell r="P4220" t="str">
            <v/>
          </cell>
          <cell r="Q4220" t="str">
            <v/>
          </cell>
          <cell r="T4220" t="str">
            <v/>
          </cell>
          <cell r="U4220" t="str">
            <v/>
          </cell>
          <cell r="W4220" t="str">
            <v/>
          </cell>
          <cell r="X4220" t="str">
            <v/>
          </cell>
          <cell r="AB4220">
            <v>0</v>
          </cell>
          <cell r="AC4220">
            <v>0</v>
          </cell>
          <cell r="AD4220">
            <v>0</v>
          </cell>
          <cell r="AJ4220">
            <v>0</v>
          </cell>
          <cell r="AK4220">
            <v>0</v>
          </cell>
        </row>
        <row r="4221">
          <cell r="B4221" t="str">
            <v/>
          </cell>
          <cell r="H4221" t="str">
            <v/>
          </cell>
          <cell r="J4221" t="str">
            <v/>
          </cell>
          <cell r="N4221" t="str">
            <v/>
          </cell>
          <cell r="O4221" t="str">
            <v/>
          </cell>
          <cell r="P4221" t="str">
            <v/>
          </cell>
          <cell r="Q4221" t="str">
            <v/>
          </cell>
          <cell r="T4221" t="str">
            <v/>
          </cell>
          <cell r="U4221" t="str">
            <v/>
          </cell>
          <cell r="W4221" t="str">
            <v/>
          </cell>
          <cell r="X4221" t="str">
            <v/>
          </cell>
          <cell r="AB4221">
            <v>0</v>
          </cell>
          <cell r="AC4221">
            <v>0</v>
          </cell>
          <cell r="AD4221">
            <v>0</v>
          </cell>
          <cell r="AJ4221">
            <v>0</v>
          </cell>
          <cell r="AK4221">
            <v>0</v>
          </cell>
        </row>
        <row r="4222">
          <cell r="B4222" t="str">
            <v/>
          </cell>
          <cell r="H4222" t="str">
            <v/>
          </cell>
          <cell r="J4222" t="str">
            <v/>
          </cell>
          <cell r="N4222" t="str">
            <v/>
          </cell>
          <cell r="O4222" t="str">
            <v/>
          </cell>
          <cell r="P4222" t="str">
            <v/>
          </cell>
          <cell r="Q4222" t="str">
            <v/>
          </cell>
          <cell r="T4222" t="str">
            <v/>
          </cell>
          <cell r="U4222" t="str">
            <v/>
          </cell>
          <cell r="W4222" t="str">
            <v/>
          </cell>
          <cell r="X4222" t="str">
            <v/>
          </cell>
          <cell r="AB4222">
            <v>0</v>
          </cell>
          <cell r="AC4222">
            <v>0</v>
          </cell>
          <cell r="AD4222">
            <v>0</v>
          </cell>
          <cell r="AJ4222">
            <v>0</v>
          </cell>
          <cell r="AK4222">
            <v>0</v>
          </cell>
        </row>
        <row r="4223">
          <cell r="B4223" t="str">
            <v/>
          </cell>
          <cell r="H4223" t="str">
            <v/>
          </cell>
          <cell r="J4223" t="str">
            <v/>
          </cell>
          <cell r="N4223" t="str">
            <v/>
          </cell>
          <cell r="O4223" t="str">
            <v/>
          </cell>
          <cell r="P4223" t="str">
            <v/>
          </cell>
          <cell r="Q4223" t="str">
            <v/>
          </cell>
          <cell r="T4223" t="str">
            <v/>
          </cell>
          <cell r="U4223" t="str">
            <v/>
          </cell>
          <cell r="W4223" t="str">
            <v/>
          </cell>
          <cell r="X4223" t="str">
            <v/>
          </cell>
          <cell r="AB4223">
            <v>0</v>
          </cell>
          <cell r="AC4223">
            <v>0</v>
          </cell>
          <cell r="AD4223">
            <v>0</v>
          </cell>
          <cell r="AJ4223">
            <v>0</v>
          </cell>
          <cell r="AK4223">
            <v>0</v>
          </cell>
        </row>
        <row r="4224">
          <cell r="B4224" t="str">
            <v/>
          </cell>
          <cell r="H4224" t="str">
            <v/>
          </cell>
          <cell r="J4224" t="str">
            <v/>
          </cell>
          <cell r="N4224" t="str">
            <v/>
          </cell>
          <cell r="O4224" t="str">
            <v/>
          </cell>
          <cell r="P4224" t="str">
            <v/>
          </cell>
          <cell r="Q4224" t="str">
            <v/>
          </cell>
          <cell r="T4224" t="str">
            <v/>
          </cell>
          <cell r="U4224" t="str">
            <v/>
          </cell>
          <cell r="W4224" t="str">
            <v/>
          </cell>
          <cell r="X4224" t="str">
            <v/>
          </cell>
          <cell r="AB4224">
            <v>0</v>
          </cell>
          <cell r="AC4224">
            <v>0</v>
          </cell>
          <cell r="AD4224">
            <v>0</v>
          </cell>
          <cell r="AJ4224">
            <v>0</v>
          </cell>
          <cell r="AK4224">
            <v>0</v>
          </cell>
        </row>
        <row r="4225">
          <cell r="B4225" t="str">
            <v/>
          </cell>
          <cell r="H4225" t="str">
            <v/>
          </cell>
          <cell r="J4225" t="str">
            <v/>
          </cell>
          <cell r="N4225" t="str">
            <v/>
          </cell>
          <cell r="O4225" t="str">
            <v/>
          </cell>
          <cell r="P4225" t="str">
            <v/>
          </cell>
          <cell r="Q4225" t="str">
            <v/>
          </cell>
          <cell r="T4225" t="str">
            <v/>
          </cell>
          <cell r="U4225" t="str">
            <v/>
          </cell>
          <cell r="W4225" t="str">
            <v/>
          </cell>
          <cell r="X4225" t="str">
            <v/>
          </cell>
          <cell r="AB4225">
            <v>0</v>
          </cell>
          <cell r="AC4225">
            <v>0</v>
          </cell>
          <cell r="AD4225">
            <v>0</v>
          </cell>
          <cell r="AJ4225">
            <v>0</v>
          </cell>
          <cell r="AK4225">
            <v>0</v>
          </cell>
        </row>
        <row r="4226">
          <cell r="B4226" t="str">
            <v/>
          </cell>
          <cell r="H4226" t="str">
            <v/>
          </cell>
          <cell r="J4226" t="str">
            <v/>
          </cell>
          <cell r="N4226" t="str">
            <v/>
          </cell>
          <cell r="O4226" t="str">
            <v/>
          </cell>
          <cell r="P4226" t="str">
            <v/>
          </cell>
          <cell r="Q4226" t="str">
            <v/>
          </cell>
          <cell r="T4226" t="str">
            <v/>
          </cell>
          <cell r="U4226" t="str">
            <v/>
          </cell>
          <cell r="W4226" t="str">
            <v/>
          </cell>
          <cell r="X4226" t="str">
            <v/>
          </cell>
          <cell r="AB4226">
            <v>0</v>
          </cell>
          <cell r="AC4226">
            <v>0</v>
          </cell>
          <cell r="AD4226">
            <v>0</v>
          </cell>
          <cell r="AJ4226">
            <v>0</v>
          </cell>
          <cell r="AK4226">
            <v>0</v>
          </cell>
        </row>
        <row r="4227">
          <cell r="B4227" t="str">
            <v/>
          </cell>
          <cell r="H4227" t="str">
            <v/>
          </cell>
          <cell r="J4227" t="str">
            <v/>
          </cell>
          <cell r="N4227" t="str">
            <v/>
          </cell>
          <cell r="O4227" t="str">
            <v/>
          </cell>
          <cell r="P4227" t="str">
            <v/>
          </cell>
          <cell r="Q4227" t="str">
            <v/>
          </cell>
          <cell r="T4227" t="str">
            <v/>
          </cell>
          <cell r="U4227" t="str">
            <v/>
          </cell>
          <cell r="W4227" t="str">
            <v/>
          </cell>
          <cell r="X4227" t="str">
            <v/>
          </cell>
          <cell r="AB4227">
            <v>0</v>
          </cell>
          <cell r="AC4227">
            <v>0</v>
          </cell>
          <cell r="AD4227">
            <v>0</v>
          </cell>
          <cell r="AJ4227">
            <v>0</v>
          </cell>
          <cell r="AK4227">
            <v>0</v>
          </cell>
        </row>
        <row r="4228">
          <cell r="B4228" t="str">
            <v/>
          </cell>
          <cell r="H4228" t="str">
            <v/>
          </cell>
          <cell r="J4228" t="str">
            <v/>
          </cell>
          <cell r="N4228" t="str">
            <v/>
          </cell>
          <cell r="O4228" t="str">
            <v/>
          </cell>
          <cell r="P4228" t="str">
            <v/>
          </cell>
          <cell r="Q4228" t="str">
            <v/>
          </cell>
          <cell r="T4228" t="str">
            <v/>
          </cell>
          <cell r="U4228" t="str">
            <v/>
          </cell>
          <cell r="W4228" t="str">
            <v/>
          </cell>
          <cell r="X4228" t="str">
            <v/>
          </cell>
          <cell r="AB4228">
            <v>0</v>
          </cell>
          <cell r="AC4228">
            <v>0</v>
          </cell>
          <cell r="AD4228">
            <v>0</v>
          </cell>
          <cell r="AJ4228">
            <v>0</v>
          </cell>
          <cell r="AK4228">
            <v>0</v>
          </cell>
        </row>
        <row r="4229">
          <cell r="B4229" t="str">
            <v/>
          </cell>
          <cell r="H4229" t="str">
            <v/>
          </cell>
          <cell r="J4229" t="str">
            <v/>
          </cell>
          <cell r="N4229" t="str">
            <v/>
          </cell>
          <cell r="O4229" t="str">
            <v/>
          </cell>
          <cell r="P4229" t="str">
            <v/>
          </cell>
          <cell r="Q4229" t="str">
            <v/>
          </cell>
          <cell r="T4229" t="str">
            <v/>
          </cell>
          <cell r="U4229" t="str">
            <v/>
          </cell>
          <cell r="W4229" t="str">
            <v/>
          </cell>
          <cell r="X4229" t="str">
            <v/>
          </cell>
          <cell r="AB4229">
            <v>0</v>
          </cell>
          <cell r="AC4229">
            <v>0</v>
          </cell>
          <cell r="AD4229">
            <v>0</v>
          </cell>
          <cell r="AJ4229">
            <v>0</v>
          </cell>
          <cell r="AK4229">
            <v>0</v>
          </cell>
        </row>
        <row r="4230">
          <cell r="B4230" t="str">
            <v/>
          </cell>
          <cell r="H4230" t="str">
            <v/>
          </cell>
          <cell r="J4230" t="str">
            <v/>
          </cell>
          <cell r="N4230" t="str">
            <v/>
          </cell>
          <cell r="O4230" t="str">
            <v/>
          </cell>
          <cell r="P4230" t="str">
            <v/>
          </cell>
          <cell r="Q4230" t="str">
            <v/>
          </cell>
          <cell r="T4230" t="str">
            <v/>
          </cell>
          <cell r="U4230" t="str">
            <v/>
          </cell>
          <cell r="W4230" t="str">
            <v/>
          </cell>
          <cell r="X4230" t="str">
            <v/>
          </cell>
          <cell r="AB4230">
            <v>0</v>
          </cell>
          <cell r="AC4230">
            <v>0</v>
          </cell>
          <cell r="AD4230">
            <v>0</v>
          </cell>
          <cell r="AJ4230">
            <v>0</v>
          </cell>
          <cell r="AK4230">
            <v>0</v>
          </cell>
        </row>
        <row r="4231">
          <cell r="B4231" t="str">
            <v/>
          </cell>
          <cell r="H4231" t="str">
            <v/>
          </cell>
          <cell r="J4231" t="str">
            <v/>
          </cell>
          <cell r="N4231" t="str">
            <v/>
          </cell>
          <cell r="O4231" t="str">
            <v/>
          </cell>
          <cell r="P4231" t="str">
            <v/>
          </cell>
          <cell r="Q4231" t="str">
            <v/>
          </cell>
          <cell r="T4231" t="str">
            <v/>
          </cell>
          <cell r="U4231" t="str">
            <v/>
          </cell>
          <cell r="W4231" t="str">
            <v/>
          </cell>
          <cell r="X4231" t="str">
            <v/>
          </cell>
          <cell r="AB4231">
            <v>0</v>
          </cell>
          <cell r="AC4231">
            <v>0</v>
          </cell>
          <cell r="AD4231">
            <v>0</v>
          </cell>
          <cell r="AJ4231">
            <v>0</v>
          </cell>
          <cell r="AK4231">
            <v>0</v>
          </cell>
        </row>
        <row r="4232">
          <cell r="B4232" t="str">
            <v/>
          </cell>
          <cell r="H4232" t="str">
            <v/>
          </cell>
          <cell r="J4232" t="str">
            <v/>
          </cell>
          <cell r="N4232" t="str">
            <v/>
          </cell>
          <cell r="O4232" t="str">
            <v/>
          </cell>
          <cell r="P4232" t="str">
            <v/>
          </cell>
          <cell r="Q4232" t="str">
            <v/>
          </cell>
          <cell r="T4232" t="str">
            <v/>
          </cell>
          <cell r="U4232" t="str">
            <v/>
          </cell>
          <cell r="W4232" t="str">
            <v/>
          </cell>
          <cell r="X4232" t="str">
            <v/>
          </cell>
          <cell r="AB4232">
            <v>0</v>
          </cell>
          <cell r="AC4232">
            <v>0</v>
          </cell>
          <cell r="AD4232">
            <v>0</v>
          </cell>
          <cell r="AJ4232">
            <v>0</v>
          </cell>
          <cell r="AK4232">
            <v>0</v>
          </cell>
        </row>
        <row r="4233">
          <cell r="B4233" t="str">
            <v/>
          </cell>
          <cell r="H4233" t="str">
            <v/>
          </cell>
          <cell r="J4233" t="str">
            <v/>
          </cell>
          <cell r="N4233" t="str">
            <v/>
          </cell>
          <cell r="O4233" t="str">
            <v/>
          </cell>
          <cell r="P4233" t="str">
            <v/>
          </cell>
          <cell r="Q4233" t="str">
            <v/>
          </cell>
          <cell r="T4233" t="str">
            <v/>
          </cell>
          <cell r="U4233" t="str">
            <v/>
          </cell>
          <cell r="W4233" t="str">
            <v/>
          </cell>
          <cell r="X4233" t="str">
            <v/>
          </cell>
          <cell r="AB4233">
            <v>0</v>
          </cell>
          <cell r="AC4233">
            <v>0</v>
          </cell>
          <cell r="AD4233">
            <v>0</v>
          </cell>
          <cell r="AJ4233">
            <v>0</v>
          </cell>
          <cell r="AK4233">
            <v>0</v>
          </cell>
        </row>
        <row r="4234">
          <cell r="B4234" t="str">
            <v/>
          </cell>
          <cell r="H4234" t="str">
            <v/>
          </cell>
          <cell r="J4234" t="str">
            <v/>
          </cell>
          <cell r="N4234" t="str">
            <v/>
          </cell>
          <cell r="O4234" t="str">
            <v/>
          </cell>
          <cell r="P4234" t="str">
            <v/>
          </cell>
          <cell r="Q4234" t="str">
            <v/>
          </cell>
          <cell r="T4234" t="str">
            <v/>
          </cell>
          <cell r="U4234" t="str">
            <v/>
          </cell>
          <cell r="W4234" t="str">
            <v/>
          </cell>
          <cell r="X4234" t="str">
            <v/>
          </cell>
          <cell r="AB4234">
            <v>0</v>
          </cell>
          <cell r="AC4234">
            <v>0</v>
          </cell>
          <cell r="AD4234">
            <v>0</v>
          </cell>
          <cell r="AJ4234">
            <v>0</v>
          </cell>
          <cell r="AK4234">
            <v>0</v>
          </cell>
        </row>
        <row r="4235">
          <cell r="B4235" t="str">
            <v/>
          </cell>
          <cell r="H4235" t="str">
            <v/>
          </cell>
          <cell r="J4235" t="str">
            <v/>
          </cell>
          <cell r="N4235" t="str">
            <v/>
          </cell>
          <cell r="O4235" t="str">
            <v/>
          </cell>
          <cell r="P4235" t="str">
            <v/>
          </cell>
          <cell r="Q4235" t="str">
            <v/>
          </cell>
          <cell r="T4235" t="str">
            <v/>
          </cell>
          <cell r="U4235" t="str">
            <v/>
          </cell>
          <cell r="W4235" t="str">
            <v/>
          </cell>
          <cell r="X4235" t="str">
            <v/>
          </cell>
          <cell r="AB4235">
            <v>0</v>
          </cell>
          <cell r="AC4235">
            <v>0</v>
          </cell>
          <cell r="AD4235">
            <v>0</v>
          </cell>
          <cell r="AJ4235">
            <v>0</v>
          </cell>
          <cell r="AK4235">
            <v>0</v>
          </cell>
        </row>
        <row r="4236">
          <cell r="B4236" t="str">
            <v/>
          </cell>
          <cell r="H4236" t="str">
            <v/>
          </cell>
          <cell r="J4236" t="str">
            <v/>
          </cell>
          <cell r="N4236" t="str">
            <v/>
          </cell>
          <cell r="O4236" t="str">
            <v/>
          </cell>
          <cell r="P4236" t="str">
            <v/>
          </cell>
          <cell r="Q4236" t="str">
            <v/>
          </cell>
          <cell r="T4236" t="str">
            <v/>
          </cell>
          <cell r="U4236" t="str">
            <v/>
          </cell>
          <cell r="W4236" t="str">
            <v/>
          </cell>
          <cell r="X4236" t="str">
            <v/>
          </cell>
          <cell r="AB4236">
            <v>0</v>
          </cell>
          <cell r="AC4236">
            <v>0</v>
          </cell>
          <cell r="AD4236">
            <v>0</v>
          </cell>
          <cell r="AJ4236">
            <v>0</v>
          </cell>
          <cell r="AK4236">
            <v>0</v>
          </cell>
        </row>
        <row r="4237">
          <cell r="B4237" t="str">
            <v/>
          </cell>
          <cell r="H4237" t="str">
            <v/>
          </cell>
          <cell r="J4237" t="str">
            <v/>
          </cell>
          <cell r="N4237" t="str">
            <v/>
          </cell>
          <cell r="O4237" t="str">
            <v/>
          </cell>
          <cell r="P4237" t="str">
            <v/>
          </cell>
          <cell r="Q4237" t="str">
            <v/>
          </cell>
          <cell r="T4237" t="str">
            <v/>
          </cell>
          <cell r="U4237" t="str">
            <v/>
          </cell>
          <cell r="W4237" t="str">
            <v/>
          </cell>
          <cell r="X4237" t="str">
            <v/>
          </cell>
          <cell r="AB4237">
            <v>0</v>
          </cell>
          <cell r="AC4237">
            <v>0</v>
          </cell>
          <cell r="AD4237">
            <v>0</v>
          </cell>
          <cell r="AJ4237">
            <v>0</v>
          </cell>
          <cell r="AK4237">
            <v>0</v>
          </cell>
        </row>
        <row r="4238">
          <cell r="B4238" t="str">
            <v/>
          </cell>
          <cell r="H4238" t="str">
            <v/>
          </cell>
          <cell r="J4238" t="str">
            <v/>
          </cell>
          <cell r="N4238" t="str">
            <v/>
          </cell>
          <cell r="O4238" t="str">
            <v/>
          </cell>
          <cell r="P4238" t="str">
            <v/>
          </cell>
          <cell r="Q4238" t="str">
            <v/>
          </cell>
          <cell r="T4238" t="str">
            <v/>
          </cell>
          <cell r="U4238" t="str">
            <v/>
          </cell>
          <cell r="W4238" t="str">
            <v/>
          </cell>
          <cell r="X4238" t="str">
            <v/>
          </cell>
          <cell r="AB4238">
            <v>0</v>
          </cell>
          <cell r="AC4238">
            <v>0</v>
          </cell>
          <cell r="AD4238">
            <v>0</v>
          </cell>
          <cell r="AJ4238">
            <v>0</v>
          </cell>
          <cell r="AK4238">
            <v>0</v>
          </cell>
        </row>
        <row r="4239">
          <cell r="B4239" t="str">
            <v/>
          </cell>
          <cell r="H4239" t="str">
            <v/>
          </cell>
          <cell r="J4239" t="str">
            <v/>
          </cell>
          <cell r="N4239" t="str">
            <v/>
          </cell>
          <cell r="O4239" t="str">
            <v/>
          </cell>
          <cell r="P4239" t="str">
            <v/>
          </cell>
          <cell r="Q4239" t="str">
            <v/>
          </cell>
          <cell r="T4239" t="str">
            <v/>
          </cell>
          <cell r="U4239" t="str">
            <v/>
          </cell>
          <cell r="W4239" t="str">
            <v/>
          </cell>
          <cell r="X4239" t="str">
            <v/>
          </cell>
          <cell r="AB4239">
            <v>0</v>
          </cell>
          <cell r="AC4239">
            <v>0</v>
          </cell>
          <cell r="AD4239">
            <v>0</v>
          </cell>
          <cell r="AJ4239">
            <v>0</v>
          </cell>
          <cell r="AK4239">
            <v>0</v>
          </cell>
        </row>
        <row r="4240">
          <cell r="B4240" t="str">
            <v/>
          </cell>
          <cell r="H4240" t="str">
            <v/>
          </cell>
          <cell r="J4240" t="str">
            <v/>
          </cell>
          <cell r="N4240" t="str">
            <v/>
          </cell>
          <cell r="O4240" t="str">
            <v/>
          </cell>
          <cell r="P4240" t="str">
            <v/>
          </cell>
          <cell r="Q4240" t="str">
            <v/>
          </cell>
          <cell r="T4240" t="str">
            <v/>
          </cell>
          <cell r="U4240" t="str">
            <v/>
          </cell>
          <cell r="W4240" t="str">
            <v/>
          </cell>
          <cell r="X4240" t="str">
            <v/>
          </cell>
          <cell r="AB4240">
            <v>0</v>
          </cell>
          <cell r="AC4240">
            <v>0</v>
          </cell>
          <cell r="AD4240">
            <v>0</v>
          </cell>
          <cell r="AJ4240">
            <v>0</v>
          </cell>
          <cell r="AK4240">
            <v>0</v>
          </cell>
        </row>
        <row r="4241">
          <cell r="B4241" t="str">
            <v/>
          </cell>
          <cell r="H4241" t="str">
            <v/>
          </cell>
          <cell r="J4241" t="str">
            <v/>
          </cell>
          <cell r="N4241" t="str">
            <v/>
          </cell>
          <cell r="O4241" t="str">
            <v/>
          </cell>
          <cell r="P4241" t="str">
            <v/>
          </cell>
          <cell r="Q4241" t="str">
            <v/>
          </cell>
          <cell r="T4241" t="str">
            <v/>
          </cell>
          <cell r="U4241" t="str">
            <v/>
          </cell>
          <cell r="W4241" t="str">
            <v/>
          </cell>
          <cell r="X4241" t="str">
            <v/>
          </cell>
          <cell r="AB4241">
            <v>0</v>
          </cell>
          <cell r="AC4241">
            <v>0</v>
          </cell>
          <cell r="AD4241">
            <v>0</v>
          </cell>
          <cell r="AJ4241">
            <v>0</v>
          </cell>
          <cell r="AK4241">
            <v>0</v>
          </cell>
        </row>
        <row r="4242">
          <cell r="B4242" t="str">
            <v/>
          </cell>
          <cell r="H4242" t="str">
            <v/>
          </cell>
          <cell r="J4242" t="str">
            <v/>
          </cell>
          <cell r="N4242" t="str">
            <v/>
          </cell>
          <cell r="O4242" t="str">
            <v/>
          </cell>
          <cell r="P4242" t="str">
            <v/>
          </cell>
          <cell r="Q4242" t="str">
            <v/>
          </cell>
          <cell r="T4242" t="str">
            <v/>
          </cell>
          <cell r="U4242" t="str">
            <v/>
          </cell>
          <cell r="W4242" t="str">
            <v/>
          </cell>
          <cell r="X4242" t="str">
            <v/>
          </cell>
          <cell r="AB4242">
            <v>0</v>
          </cell>
          <cell r="AC4242">
            <v>0</v>
          </cell>
          <cell r="AD4242">
            <v>0</v>
          </cell>
          <cell r="AJ4242">
            <v>0</v>
          </cell>
          <cell r="AK4242">
            <v>0</v>
          </cell>
        </row>
        <row r="4243">
          <cell r="B4243" t="str">
            <v/>
          </cell>
          <cell r="H4243" t="str">
            <v/>
          </cell>
          <cell r="J4243" t="str">
            <v/>
          </cell>
          <cell r="N4243" t="str">
            <v/>
          </cell>
          <cell r="O4243" t="str">
            <v/>
          </cell>
          <cell r="P4243" t="str">
            <v/>
          </cell>
          <cell r="Q4243" t="str">
            <v/>
          </cell>
          <cell r="T4243" t="str">
            <v/>
          </cell>
          <cell r="U4243" t="str">
            <v/>
          </cell>
          <cell r="W4243" t="str">
            <v/>
          </cell>
          <cell r="X4243" t="str">
            <v/>
          </cell>
          <cell r="AB4243">
            <v>0</v>
          </cell>
          <cell r="AC4243">
            <v>0</v>
          </cell>
          <cell r="AD4243">
            <v>0</v>
          </cell>
          <cell r="AJ4243">
            <v>0</v>
          </cell>
          <cell r="AK4243">
            <v>0</v>
          </cell>
        </row>
        <row r="4244">
          <cell r="B4244" t="str">
            <v/>
          </cell>
          <cell r="H4244" t="str">
            <v/>
          </cell>
          <cell r="J4244" t="str">
            <v/>
          </cell>
          <cell r="N4244" t="str">
            <v/>
          </cell>
          <cell r="O4244" t="str">
            <v/>
          </cell>
          <cell r="P4244" t="str">
            <v/>
          </cell>
          <cell r="Q4244" t="str">
            <v/>
          </cell>
          <cell r="T4244" t="str">
            <v/>
          </cell>
          <cell r="U4244" t="str">
            <v/>
          </cell>
          <cell r="W4244" t="str">
            <v/>
          </cell>
          <cell r="X4244" t="str">
            <v/>
          </cell>
          <cell r="AB4244">
            <v>0</v>
          </cell>
          <cell r="AC4244">
            <v>0</v>
          </cell>
          <cell r="AD4244">
            <v>0</v>
          </cell>
          <cell r="AJ4244">
            <v>0</v>
          </cell>
          <cell r="AK4244">
            <v>0</v>
          </cell>
        </row>
        <row r="4245">
          <cell r="B4245" t="str">
            <v/>
          </cell>
          <cell r="H4245" t="str">
            <v/>
          </cell>
          <cell r="J4245" t="str">
            <v/>
          </cell>
          <cell r="N4245" t="str">
            <v/>
          </cell>
          <cell r="O4245" t="str">
            <v/>
          </cell>
          <cell r="P4245" t="str">
            <v/>
          </cell>
          <cell r="Q4245" t="str">
            <v/>
          </cell>
          <cell r="T4245" t="str">
            <v/>
          </cell>
          <cell r="U4245" t="str">
            <v/>
          </cell>
          <cell r="W4245" t="str">
            <v/>
          </cell>
          <cell r="X4245" t="str">
            <v/>
          </cell>
          <cell r="AB4245">
            <v>0</v>
          </cell>
          <cell r="AC4245">
            <v>0</v>
          </cell>
          <cell r="AD4245">
            <v>0</v>
          </cell>
          <cell r="AJ4245">
            <v>0</v>
          </cell>
          <cell r="AK4245">
            <v>0</v>
          </cell>
        </row>
        <row r="4246">
          <cell r="B4246" t="str">
            <v/>
          </cell>
          <cell r="H4246" t="str">
            <v/>
          </cell>
          <cell r="J4246" t="str">
            <v/>
          </cell>
          <cell r="N4246" t="str">
            <v/>
          </cell>
          <cell r="O4246" t="str">
            <v/>
          </cell>
          <cell r="P4246" t="str">
            <v/>
          </cell>
          <cell r="Q4246" t="str">
            <v/>
          </cell>
          <cell r="T4246" t="str">
            <v/>
          </cell>
          <cell r="U4246" t="str">
            <v/>
          </cell>
          <cell r="W4246" t="str">
            <v/>
          </cell>
          <cell r="X4246" t="str">
            <v/>
          </cell>
          <cell r="AB4246">
            <v>0</v>
          </cell>
          <cell r="AC4246">
            <v>0</v>
          </cell>
          <cell r="AD4246">
            <v>0</v>
          </cell>
          <cell r="AJ4246">
            <v>0</v>
          </cell>
          <cell r="AK4246">
            <v>0</v>
          </cell>
        </row>
        <row r="4247">
          <cell r="B4247" t="str">
            <v/>
          </cell>
          <cell r="H4247" t="str">
            <v/>
          </cell>
          <cell r="J4247" t="str">
            <v/>
          </cell>
          <cell r="N4247" t="str">
            <v/>
          </cell>
          <cell r="O4247" t="str">
            <v/>
          </cell>
          <cell r="P4247" t="str">
            <v/>
          </cell>
          <cell r="Q4247" t="str">
            <v/>
          </cell>
          <cell r="T4247" t="str">
            <v/>
          </cell>
          <cell r="U4247" t="str">
            <v/>
          </cell>
          <cell r="W4247" t="str">
            <v/>
          </cell>
          <cell r="X4247" t="str">
            <v/>
          </cell>
          <cell r="AB4247">
            <v>0</v>
          </cell>
          <cell r="AC4247">
            <v>0</v>
          </cell>
          <cell r="AD4247">
            <v>0</v>
          </cell>
          <cell r="AJ4247">
            <v>0</v>
          </cell>
          <cell r="AK4247">
            <v>0</v>
          </cell>
        </row>
        <row r="4248">
          <cell r="B4248" t="str">
            <v/>
          </cell>
          <cell r="H4248" t="str">
            <v/>
          </cell>
          <cell r="J4248" t="str">
            <v/>
          </cell>
          <cell r="N4248" t="str">
            <v/>
          </cell>
          <cell r="O4248" t="str">
            <v/>
          </cell>
          <cell r="P4248" t="str">
            <v/>
          </cell>
          <cell r="Q4248" t="str">
            <v/>
          </cell>
          <cell r="T4248" t="str">
            <v/>
          </cell>
          <cell r="U4248" t="str">
            <v/>
          </cell>
          <cell r="W4248" t="str">
            <v/>
          </cell>
          <cell r="X4248" t="str">
            <v/>
          </cell>
          <cell r="AB4248">
            <v>0</v>
          </cell>
          <cell r="AC4248">
            <v>0</v>
          </cell>
          <cell r="AD4248">
            <v>0</v>
          </cell>
          <cell r="AJ4248">
            <v>0</v>
          </cell>
          <cell r="AK4248">
            <v>0</v>
          </cell>
        </row>
        <row r="4249">
          <cell r="B4249" t="str">
            <v/>
          </cell>
          <cell r="H4249" t="str">
            <v/>
          </cell>
          <cell r="J4249" t="str">
            <v/>
          </cell>
          <cell r="N4249" t="str">
            <v/>
          </cell>
          <cell r="O4249" t="str">
            <v/>
          </cell>
          <cell r="P4249" t="str">
            <v/>
          </cell>
          <cell r="Q4249" t="str">
            <v/>
          </cell>
          <cell r="T4249" t="str">
            <v/>
          </cell>
          <cell r="U4249" t="str">
            <v/>
          </cell>
          <cell r="W4249" t="str">
            <v/>
          </cell>
          <cell r="X4249" t="str">
            <v/>
          </cell>
          <cell r="AB4249">
            <v>0</v>
          </cell>
          <cell r="AC4249">
            <v>0</v>
          </cell>
          <cell r="AD4249">
            <v>0</v>
          </cell>
          <cell r="AJ4249">
            <v>0</v>
          </cell>
          <cell r="AK4249">
            <v>0</v>
          </cell>
        </row>
        <row r="4250">
          <cell r="B4250" t="str">
            <v/>
          </cell>
          <cell r="H4250" t="str">
            <v/>
          </cell>
          <cell r="J4250" t="str">
            <v/>
          </cell>
          <cell r="N4250" t="str">
            <v/>
          </cell>
          <cell r="O4250" t="str">
            <v/>
          </cell>
          <cell r="P4250" t="str">
            <v/>
          </cell>
          <cell r="Q4250" t="str">
            <v/>
          </cell>
          <cell r="T4250" t="str">
            <v/>
          </cell>
          <cell r="U4250" t="str">
            <v/>
          </cell>
          <cell r="W4250" t="str">
            <v/>
          </cell>
          <cell r="X4250" t="str">
            <v/>
          </cell>
          <cell r="AB4250">
            <v>0</v>
          </cell>
          <cell r="AC4250">
            <v>0</v>
          </cell>
          <cell r="AD4250">
            <v>0</v>
          </cell>
          <cell r="AJ4250">
            <v>0</v>
          </cell>
          <cell r="AK4250">
            <v>0</v>
          </cell>
        </row>
        <row r="4251">
          <cell r="B4251" t="str">
            <v/>
          </cell>
          <cell r="H4251" t="str">
            <v/>
          </cell>
          <cell r="J4251" t="str">
            <v/>
          </cell>
          <cell r="N4251" t="str">
            <v/>
          </cell>
          <cell r="O4251" t="str">
            <v/>
          </cell>
          <cell r="P4251" t="str">
            <v/>
          </cell>
          <cell r="Q4251" t="str">
            <v/>
          </cell>
          <cell r="T4251" t="str">
            <v/>
          </cell>
          <cell r="U4251" t="str">
            <v/>
          </cell>
          <cell r="W4251" t="str">
            <v/>
          </cell>
          <cell r="X4251" t="str">
            <v/>
          </cell>
          <cell r="AB4251">
            <v>0</v>
          </cell>
          <cell r="AC4251">
            <v>0</v>
          </cell>
          <cell r="AD4251">
            <v>0</v>
          </cell>
          <cell r="AJ4251">
            <v>0</v>
          </cell>
          <cell r="AK4251">
            <v>0</v>
          </cell>
        </row>
        <row r="4252">
          <cell r="B4252" t="str">
            <v/>
          </cell>
          <cell r="H4252" t="str">
            <v/>
          </cell>
          <cell r="J4252" t="str">
            <v/>
          </cell>
          <cell r="N4252" t="str">
            <v/>
          </cell>
          <cell r="O4252" t="str">
            <v/>
          </cell>
          <cell r="P4252" t="str">
            <v/>
          </cell>
          <cell r="Q4252" t="str">
            <v/>
          </cell>
          <cell r="T4252" t="str">
            <v/>
          </cell>
          <cell r="U4252" t="str">
            <v/>
          </cell>
          <cell r="W4252" t="str">
            <v/>
          </cell>
          <cell r="X4252" t="str">
            <v/>
          </cell>
          <cell r="AB4252">
            <v>0</v>
          </cell>
          <cell r="AC4252">
            <v>0</v>
          </cell>
          <cell r="AD4252">
            <v>0</v>
          </cell>
          <cell r="AJ4252">
            <v>0</v>
          </cell>
          <cell r="AK4252">
            <v>0</v>
          </cell>
        </row>
        <row r="4253">
          <cell r="B4253" t="str">
            <v/>
          </cell>
          <cell r="H4253" t="str">
            <v/>
          </cell>
          <cell r="J4253" t="str">
            <v/>
          </cell>
          <cell r="N4253" t="str">
            <v/>
          </cell>
          <cell r="O4253" t="str">
            <v/>
          </cell>
          <cell r="P4253" t="str">
            <v/>
          </cell>
          <cell r="Q4253" t="str">
            <v/>
          </cell>
          <cell r="T4253" t="str">
            <v/>
          </cell>
          <cell r="U4253" t="str">
            <v/>
          </cell>
          <cell r="W4253" t="str">
            <v/>
          </cell>
          <cell r="X4253" t="str">
            <v/>
          </cell>
          <cell r="AB4253">
            <v>0</v>
          </cell>
          <cell r="AC4253">
            <v>0</v>
          </cell>
          <cell r="AD4253">
            <v>0</v>
          </cell>
          <cell r="AJ4253">
            <v>0</v>
          </cell>
          <cell r="AK4253">
            <v>0</v>
          </cell>
        </row>
        <row r="4254">
          <cell r="B4254" t="str">
            <v/>
          </cell>
          <cell r="H4254" t="str">
            <v/>
          </cell>
          <cell r="J4254" t="str">
            <v/>
          </cell>
          <cell r="N4254" t="str">
            <v/>
          </cell>
          <cell r="O4254" t="str">
            <v/>
          </cell>
          <cell r="P4254" t="str">
            <v/>
          </cell>
          <cell r="Q4254" t="str">
            <v/>
          </cell>
          <cell r="T4254" t="str">
            <v/>
          </cell>
          <cell r="U4254" t="str">
            <v/>
          </cell>
          <cell r="W4254" t="str">
            <v/>
          </cell>
          <cell r="X4254" t="str">
            <v/>
          </cell>
          <cell r="AB4254">
            <v>0</v>
          </cell>
          <cell r="AC4254">
            <v>0</v>
          </cell>
          <cell r="AD4254">
            <v>0</v>
          </cell>
          <cell r="AJ4254">
            <v>0</v>
          </cell>
          <cell r="AK4254">
            <v>0</v>
          </cell>
        </row>
        <row r="4255">
          <cell r="B4255" t="str">
            <v/>
          </cell>
          <cell r="H4255" t="str">
            <v/>
          </cell>
          <cell r="J4255" t="str">
            <v/>
          </cell>
          <cell r="N4255" t="str">
            <v/>
          </cell>
          <cell r="O4255" t="str">
            <v/>
          </cell>
          <cell r="P4255" t="str">
            <v/>
          </cell>
          <cell r="Q4255" t="str">
            <v/>
          </cell>
          <cell r="T4255" t="str">
            <v/>
          </cell>
          <cell r="U4255" t="str">
            <v/>
          </cell>
          <cell r="W4255" t="str">
            <v/>
          </cell>
          <cell r="X4255" t="str">
            <v/>
          </cell>
          <cell r="AB4255">
            <v>0</v>
          </cell>
          <cell r="AC4255">
            <v>0</v>
          </cell>
          <cell r="AD4255">
            <v>0</v>
          </cell>
          <cell r="AJ4255">
            <v>0</v>
          </cell>
          <cell r="AK4255">
            <v>0</v>
          </cell>
        </row>
        <row r="4256">
          <cell r="B4256" t="str">
            <v/>
          </cell>
          <cell r="H4256" t="str">
            <v/>
          </cell>
          <cell r="J4256" t="str">
            <v/>
          </cell>
          <cell r="N4256" t="str">
            <v/>
          </cell>
          <cell r="O4256" t="str">
            <v/>
          </cell>
          <cell r="P4256" t="str">
            <v/>
          </cell>
          <cell r="Q4256" t="str">
            <v/>
          </cell>
          <cell r="T4256" t="str">
            <v/>
          </cell>
          <cell r="U4256" t="str">
            <v/>
          </cell>
          <cell r="W4256" t="str">
            <v/>
          </cell>
          <cell r="X4256" t="str">
            <v/>
          </cell>
          <cell r="AB4256">
            <v>0</v>
          </cell>
          <cell r="AC4256">
            <v>0</v>
          </cell>
          <cell r="AD4256">
            <v>0</v>
          </cell>
          <cell r="AJ4256">
            <v>0</v>
          </cell>
          <cell r="AK4256">
            <v>0</v>
          </cell>
        </row>
        <row r="4257">
          <cell r="B4257" t="str">
            <v/>
          </cell>
          <cell r="H4257" t="str">
            <v/>
          </cell>
          <cell r="J4257" t="str">
            <v/>
          </cell>
          <cell r="N4257" t="str">
            <v/>
          </cell>
          <cell r="O4257" t="str">
            <v/>
          </cell>
          <cell r="P4257" t="str">
            <v/>
          </cell>
          <cell r="Q4257" t="str">
            <v/>
          </cell>
          <cell r="T4257" t="str">
            <v/>
          </cell>
          <cell r="U4257" t="str">
            <v/>
          </cell>
          <cell r="W4257" t="str">
            <v/>
          </cell>
          <cell r="X4257" t="str">
            <v/>
          </cell>
          <cell r="AB4257">
            <v>0</v>
          </cell>
          <cell r="AC4257">
            <v>0</v>
          </cell>
          <cell r="AD4257">
            <v>0</v>
          </cell>
          <cell r="AJ4257">
            <v>0</v>
          </cell>
          <cell r="AK4257">
            <v>0</v>
          </cell>
        </row>
        <row r="4258">
          <cell r="B4258" t="str">
            <v/>
          </cell>
          <cell r="H4258" t="str">
            <v/>
          </cell>
          <cell r="J4258" t="str">
            <v/>
          </cell>
          <cell r="N4258" t="str">
            <v/>
          </cell>
          <cell r="O4258" t="str">
            <v/>
          </cell>
          <cell r="P4258" t="str">
            <v/>
          </cell>
          <cell r="Q4258" t="str">
            <v/>
          </cell>
          <cell r="T4258" t="str">
            <v/>
          </cell>
          <cell r="U4258" t="str">
            <v/>
          </cell>
          <cell r="W4258" t="str">
            <v/>
          </cell>
          <cell r="X4258" t="str">
            <v/>
          </cell>
          <cell r="AB4258">
            <v>0</v>
          </cell>
          <cell r="AC4258">
            <v>0</v>
          </cell>
          <cell r="AD4258">
            <v>0</v>
          </cell>
          <cell r="AJ4258">
            <v>0</v>
          </cell>
          <cell r="AK4258">
            <v>0</v>
          </cell>
        </row>
        <row r="4259">
          <cell r="B4259" t="str">
            <v/>
          </cell>
          <cell r="H4259" t="str">
            <v/>
          </cell>
          <cell r="J4259" t="str">
            <v/>
          </cell>
          <cell r="N4259" t="str">
            <v/>
          </cell>
          <cell r="O4259" t="str">
            <v/>
          </cell>
          <cell r="P4259" t="str">
            <v/>
          </cell>
          <cell r="Q4259" t="str">
            <v/>
          </cell>
          <cell r="T4259" t="str">
            <v/>
          </cell>
          <cell r="U4259" t="str">
            <v/>
          </cell>
          <cell r="W4259" t="str">
            <v/>
          </cell>
          <cell r="X4259" t="str">
            <v/>
          </cell>
          <cell r="AB4259">
            <v>0</v>
          </cell>
          <cell r="AC4259">
            <v>0</v>
          </cell>
          <cell r="AD4259">
            <v>0</v>
          </cell>
          <cell r="AJ4259">
            <v>0</v>
          </cell>
          <cell r="AK4259">
            <v>0</v>
          </cell>
        </row>
        <row r="4260">
          <cell r="B4260" t="str">
            <v/>
          </cell>
          <cell r="H4260" t="str">
            <v/>
          </cell>
          <cell r="J4260" t="str">
            <v/>
          </cell>
          <cell r="N4260" t="str">
            <v/>
          </cell>
          <cell r="O4260" t="str">
            <v/>
          </cell>
          <cell r="P4260" t="str">
            <v/>
          </cell>
          <cell r="Q4260" t="str">
            <v/>
          </cell>
          <cell r="T4260" t="str">
            <v/>
          </cell>
          <cell r="U4260" t="str">
            <v/>
          </cell>
          <cell r="W4260" t="str">
            <v/>
          </cell>
          <cell r="X4260" t="str">
            <v/>
          </cell>
          <cell r="AB4260">
            <v>0</v>
          </cell>
          <cell r="AC4260">
            <v>0</v>
          </cell>
          <cell r="AD4260">
            <v>0</v>
          </cell>
          <cell r="AJ4260">
            <v>0</v>
          </cell>
          <cell r="AK4260">
            <v>0</v>
          </cell>
        </row>
        <row r="4261">
          <cell r="B4261" t="str">
            <v/>
          </cell>
          <cell r="H4261" t="str">
            <v/>
          </cell>
          <cell r="J4261" t="str">
            <v/>
          </cell>
          <cell r="N4261" t="str">
            <v/>
          </cell>
          <cell r="O4261" t="str">
            <v/>
          </cell>
          <cell r="P4261" t="str">
            <v/>
          </cell>
          <cell r="Q4261" t="str">
            <v/>
          </cell>
          <cell r="T4261" t="str">
            <v/>
          </cell>
          <cell r="U4261" t="str">
            <v/>
          </cell>
          <cell r="W4261" t="str">
            <v/>
          </cell>
          <cell r="X4261" t="str">
            <v/>
          </cell>
          <cell r="AB4261">
            <v>0</v>
          </cell>
          <cell r="AC4261">
            <v>0</v>
          </cell>
          <cell r="AD4261">
            <v>0</v>
          </cell>
          <cell r="AJ4261">
            <v>0</v>
          </cell>
          <cell r="AK4261">
            <v>0</v>
          </cell>
        </row>
        <row r="4262">
          <cell r="B4262" t="str">
            <v/>
          </cell>
          <cell r="H4262" t="str">
            <v/>
          </cell>
          <cell r="J4262" t="str">
            <v/>
          </cell>
          <cell r="N4262" t="str">
            <v/>
          </cell>
          <cell r="O4262" t="str">
            <v/>
          </cell>
          <cell r="P4262" t="str">
            <v/>
          </cell>
          <cell r="Q4262" t="str">
            <v/>
          </cell>
          <cell r="T4262" t="str">
            <v/>
          </cell>
          <cell r="U4262" t="str">
            <v/>
          </cell>
          <cell r="W4262" t="str">
            <v/>
          </cell>
          <cell r="X4262" t="str">
            <v/>
          </cell>
          <cell r="AB4262">
            <v>0</v>
          </cell>
          <cell r="AC4262">
            <v>0</v>
          </cell>
          <cell r="AD4262">
            <v>0</v>
          </cell>
          <cell r="AJ4262">
            <v>0</v>
          </cell>
          <cell r="AK4262">
            <v>0</v>
          </cell>
        </row>
        <row r="4263">
          <cell r="B4263" t="str">
            <v/>
          </cell>
          <cell r="H4263" t="str">
            <v/>
          </cell>
          <cell r="J4263" t="str">
            <v/>
          </cell>
          <cell r="N4263" t="str">
            <v/>
          </cell>
          <cell r="O4263" t="str">
            <v/>
          </cell>
          <cell r="P4263" t="str">
            <v/>
          </cell>
          <cell r="Q4263" t="str">
            <v/>
          </cell>
          <cell r="T4263" t="str">
            <v/>
          </cell>
          <cell r="U4263" t="str">
            <v/>
          </cell>
          <cell r="W4263" t="str">
            <v/>
          </cell>
          <cell r="X4263" t="str">
            <v/>
          </cell>
          <cell r="AB4263">
            <v>0</v>
          </cell>
          <cell r="AC4263">
            <v>0</v>
          </cell>
          <cell r="AD4263">
            <v>0</v>
          </cell>
          <cell r="AJ4263">
            <v>0</v>
          </cell>
          <cell r="AK4263">
            <v>0</v>
          </cell>
        </row>
        <row r="4264">
          <cell r="B4264" t="str">
            <v/>
          </cell>
          <cell r="H4264" t="str">
            <v/>
          </cell>
          <cell r="J4264" t="str">
            <v/>
          </cell>
          <cell r="N4264" t="str">
            <v/>
          </cell>
          <cell r="O4264" t="str">
            <v/>
          </cell>
          <cell r="P4264" t="str">
            <v/>
          </cell>
          <cell r="Q4264" t="str">
            <v/>
          </cell>
          <cell r="T4264" t="str">
            <v/>
          </cell>
          <cell r="U4264" t="str">
            <v/>
          </cell>
          <cell r="W4264" t="str">
            <v/>
          </cell>
          <cell r="X4264" t="str">
            <v/>
          </cell>
          <cell r="AB4264">
            <v>0</v>
          </cell>
          <cell r="AC4264">
            <v>0</v>
          </cell>
          <cell r="AD4264">
            <v>0</v>
          </cell>
          <cell r="AJ4264">
            <v>0</v>
          </cell>
          <cell r="AK4264">
            <v>0</v>
          </cell>
        </row>
        <row r="4265">
          <cell r="B4265" t="str">
            <v/>
          </cell>
          <cell r="H4265" t="str">
            <v/>
          </cell>
          <cell r="J4265" t="str">
            <v/>
          </cell>
          <cell r="N4265" t="str">
            <v/>
          </cell>
          <cell r="O4265" t="str">
            <v/>
          </cell>
          <cell r="P4265" t="str">
            <v/>
          </cell>
          <cell r="Q4265" t="str">
            <v/>
          </cell>
          <cell r="T4265" t="str">
            <v/>
          </cell>
          <cell r="U4265" t="str">
            <v/>
          </cell>
          <cell r="W4265" t="str">
            <v/>
          </cell>
          <cell r="X4265" t="str">
            <v/>
          </cell>
          <cell r="AB4265">
            <v>0</v>
          </cell>
          <cell r="AC4265">
            <v>0</v>
          </cell>
          <cell r="AD4265">
            <v>0</v>
          </cell>
          <cell r="AJ4265">
            <v>0</v>
          </cell>
          <cell r="AK4265">
            <v>0</v>
          </cell>
        </row>
        <row r="4266">
          <cell r="B4266" t="str">
            <v/>
          </cell>
          <cell r="H4266" t="str">
            <v/>
          </cell>
          <cell r="J4266" t="str">
            <v/>
          </cell>
          <cell r="N4266" t="str">
            <v/>
          </cell>
          <cell r="O4266" t="str">
            <v/>
          </cell>
          <cell r="P4266" t="str">
            <v/>
          </cell>
          <cell r="Q4266" t="str">
            <v/>
          </cell>
          <cell r="T4266" t="str">
            <v/>
          </cell>
          <cell r="U4266" t="str">
            <v/>
          </cell>
          <cell r="W4266" t="str">
            <v/>
          </cell>
          <cell r="X4266" t="str">
            <v/>
          </cell>
          <cell r="AB4266">
            <v>0</v>
          </cell>
          <cell r="AC4266">
            <v>0</v>
          </cell>
          <cell r="AD4266">
            <v>0</v>
          </cell>
          <cell r="AJ4266">
            <v>0</v>
          </cell>
          <cell r="AK4266">
            <v>0</v>
          </cell>
        </row>
        <row r="4267">
          <cell r="B4267" t="str">
            <v/>
          </cell>
          <cell r="H4267" t="str">
            <v/>
          </cell>
          <cell r="J4267" t="str">
            <v/>
          </cell>
          <cell r="N4267" t="str">
            <v/>
          </cell>
          <cell r="O4267" t="str">
            <v/>
          </cell>
          <cell r="P4267" t="str">
            <v/>
          </cell>
          <cell r="Q4267" t="str">
            <v/>
          </cell>
          <cell r="T4267" t="str">
            <v/>
          </cell>
          <cell r="U4267" t="str">
            <v/>
          </cell>
          <cell r="W4267" t="str">
            <v/>
          </cell>
          <cell r="X4267" t="str">
            <v/>
          </cell>
          <cell r="AB4267">
            <v>0</v>
          </cell>
          <cell r="AC4267">
            <v>0</v>
          </cell>
          <cell r="AD4267">
            <v>0</v>
          </cell>
          <cell r="AJ4267">
            <v>0</v>
          </cell>
          <cell r="AK4267">
            <v>0</v>
          </cell>
        </row>
        <row r="4268">
          <cell r="B4268" t="str">
            <v/>
          </cell>
          <cell r="H4268" t="str">
            <v/>
          </cell>
          <cell r="J4268" t="str">
            <v/>
          </cell>
          <cell r="N4268" t="str">
            <v/>
          </cell>
          <cell r="O4268" t="str">
            <v/>
          </cell>
          <cell r="P4268" t="str">
            <v/>
          </cell>
          <cell r="Q4268" t="str">
            <v/>
          </cell>
          <cell r="T4268" t="str">
            <v/>
          </cell>
          <cell r="U4268" t="str">
            <v/>
          </cell>
          <cell r="W4268" t="str">
            <v/>
          </cell>
          <cell r="X4268" t="str">
            <v/>
          </cell>
          <cell r="AB4268">
            <v>0</v>
          </cell>
          <cell r="AC4268">
            <v>0</v>
          </cell>
          <cell r="AD4268">
            <v>0</v>
          </cell>
          <cell r="AJ4268">
            <v>0</v>
          </cell>
          <cell r="AK4268">
            <v>0</v>
          </cell>
        </row>
        <row r="4269">
          <cell r="B4269" t="str">
            <v/>
          </cell>
          <cell r="H4269" t="str">
            <v/>
          </cell>
          <cell r="J4269" t="str">
            <v/>
          </cell>
          <cell r="N4269" t="str">
            <v/>
          </cell>
          <cell r="O4269" t="str">
            <v/>
          </cell>
          <cell r="P4269" t="str">
            <v/>
          </cell>
          <cell r="Q4269" t="str">
            <v/>
          </cell>
          <cell r="T4269" t="str">
            <v/>
          </cell>
          <cell r="U4269" t="str">
            <v/>
          </cell>
          <cell r="W4269" t="str">
            <v/>
          </cell>
          <cell r="X4269" t="str">
            <v/>
          </cell>
          <cell r="AB4269">
            <v>0</v>
          </cell>
          <cell r="AC4269">
            <v>0</v>
          </cell>
          <cell r="AD4269">
            <v>0</v>
          </cell>
          <cell r="AJ4269">
            <v>0</v>
          </cell>
          <cell r="AK4269">
            <v>0</v>
          </cell>
        </row>
        <row r="4270">
          <cell r="B4270" t="str">
            <v/>
          </cell>
          <cell r="H4270" t="str">
            <v/>
          </cell>
          <cell r="J4270" t="str">
            <v/>
          </cell>
          <cell r="N4270" t="str">
            <v/>
          </cell>
          <cell r="O4270" t="str">
            <v/>
          </cell>
          <cell r="P4270" t="str">
            <v/>
          </cell>
          <cell r="Q4270" t="str">
            <v/>
          </cell>
          <cell r="T4270" t="str">
            <v/>
          </cell>
          <cell r="U4270" t="str">
            <v/>
          </cell>
          <cell r="W4270" t="str">
            <v/>
          </cell>
          <cell r="X4270" t="str">
            <v/>
          </cell>
          <cell r="AB4270">
            <v>0</v>
          </cell>
          <cell r="AC4270">
            <v>0</v>
          </cell>
          <cell r="AD4270">
            <v>0</v>
          </cell>
          <cell r="AJ4270">
            <v>0</v>
          </cell>
          <cell r="AK4270">
            <v>0</v>
          </cell>
        </row>
        <row r="4271">
          <cell r="B4271" t="str">
            <v/>
          </cell>
          <cell r="H4271" t="str">
            <v/>
          </cell>
          <cell r="J4271" t="str">
            <v/>
          </cell>
          <cell r="N4271" t="str">
            <v/>
          </cell>
          <cell r="O4271" t="str">
            <v/>
          </cell>
          <cell r="P4271" t="str">
            <v/>
          </cell>
          <cell r="Q4271" t="str">
            <v/>
          </cell>
          <cell r="T4271" t="str">
            <v/>
          </cell>
          <cell r="U4271" t="str">
            <v/>
          </cell>
          <cell r="W4271" t="str">
            <v/>
          </cell>
          <cell r="X4271" t="str">
            <v/>
          </cell>
          <cell r="AB4271">
            <v>0</v>
          </cell>
          <cell r="AC4271">
            <v>0</v>
          </cell>
          <cell r="AD4271">
            <v>0</v>
          </cell>
          <cell r="AJ4271">
            <v>0</v>
          </cell>
          <cell r="AK4271">
            <v>0</v>
          </cell>
        </row>
        <row r="4272">
          <cell r="B4272" t="str">
            <v/>
          </cell>
          <cell r="H4272" t="str">
            <v/>
          </cell>
          <cell r="J4272" t="str">
            <v/>
          </cell>
          <cell r="N4272" t="str">
            <v/>
          </cell>
          <cell r="O4272" t="str">
            <v/>
          </cell>
          <cell r="P4272" t="str">
            <v/>
          </cell>
          <cell r="Q4272" t="str">
            <v/>
          </cell>
          <cell r="T4272" t="str">
            <v/>
          </cell>
          <cell r="U4272" t="str">
            <v/>
          </cell>
          <cell r="W4272" t="str">
            <v/>
          </cell>
          <cell r="X4272" t="str">
            <v/>
          </cell>
          <cell r="AB4272">
            <v>0</v>
          </cell>
          <cell r="AC4272">
            <v>0</v>
          </cell>
          <cell r="AD4272">
            <v>0</v>
          </cell>
          <cell r="AJ4272">
            <v>0</v>
          </cell>
          <cell r="AK4272">
            <v>0</v>
          </cell>
        </row>
        <row r="4273">
          <cell r="B4273" t="str">
            <v/>
          </cell>
          <cell r="H4273" t="str">
            <v/>
          </cell>
          <cell r="J4273" t="str">
            <v/>
          </cell>
          <cell r="N4273" t="str">
            <v/>
          </cell>
          <cell r="O4273" t="str">
            <v/>
          </cell>
          <cell r="P4273" t="str">
            <v/>
          </cell>
          <cell r="Q4273" t="str">
            <v/>
          </cell>
          <cell r="T4273" t="str">
            <v/>
          </cell>
          <cell r="U4273" t="str">
            <v/>
          </cell>
          <cell r="W4273" t="str">
            <v/>
          </cell>
          <cell r="X4273" t="str">
            <v/>
          </cell>
          <cell r="AB4273">
            <v>0</v>
          </cell>
          <cell r="AC4273">
            <v>0</v>
          </cell>
          <cell r="AD4273">
            <v>0</v>
          </cell>
          <cell r="AJ4273">
            <v>0</v>
          </cell>
          <cell r="AK4273">
            <v>0</v>
          </cell>
        </row>
        <row r="4274">
          <cell r="B4274" t="str">
            <v/>
          </cell>
          <cell r="H4274" t="str">
            <v/>
          </cell>
          <cell r="J4274" t="str">
            <v/>
          </cell>
          <cell r="N4274" t="str">
            <v/>
          </cell>
          <cell r="O4274" t="str">
            <v/>
          </cell>
          <cell r="P4274" t="str">
            <v/>
          </cell>
          <cell r="Q4274" t="str">
            <v/>
          </cell>
          <cell r="T4274" t="str">
            <v/>
          </cell>
          <cell r="U4274" t="str">
            <v/>
          </cell>
          <cell r="W4274" t="str">
            <v/>
          </cell>
          <cell r="X4274" t="str">
            <v/>
          </cell>
          <cell r="AB4274">
            <v>0</v>
          </cell>
          <cell r="AC4274">
            <v>0</v>
          </cell>
          <cell r="AD4274">
            <v>0</v>
          </cell>
          <cell r="AJ4274">
            <v>0</v>
          </cell>
          <cell r="AK4274">
            <v>0</v>
          </cell>
        </row>
        <row r="4275">
          <cell r="B4275" t="str">
            <v/>
          </cell>
          <cell r="H4275" t="str">
            <v/>
          </cell>
          <cell r="J4275" t="str">
            <v/>
          </cell>
          <cell r="N4275" t="str">
            <v/>
          </cell>
          <cell r="O4275" t="str">
            <v/>
          </cell>
          <cell r="P4275" t="str">
            <v/>
          </cell>
          <cell r="Q4275" t="str">
            <v/>
          </cell>
          <cell r="T4275" t="str">
            <v/>
          </cell>
          <cell r="U4275" t="str">
            <v/>
          </cell>
          <cell r="W4275" t="str">
            <v/>
          </cell>
          <cell r="X4275" t="str">
            <v/>
          </cell>
          <cell r="AB4275">
            <v>0</v>
          </cell>
          <cell r="AC4275">
            <v>0</v>
          </cell>
          <cell r="AD4275">
            <v>0</v>
          </cell>
          <cell r="AJ4275">
            <v>0</v>
          </cell>
          <cell r="AK4275">
            <v>0</v>
          </cell>
        </row>
        <row r="4276">
          <cell r="B4276" t="str">
            <v/>
          </cell>
          <cell r="H4276" t="str">
            <v/>
          </cell>
          <cell r="J4276" t="str">
            <v/>
          </cell>
          <cell r="N4276" t="str">
            <v/>
          </cell>
          <cell r="O4276" t="str">
            <v/>
          </cell>
          <cell r="P4276" t="str">
            <v/>
          </cell>
          <cell r="Q4276" t="str">
            <v/>
          </cell>
          <cell r="T4276" t="str">
            <v/>
          </cell>
          <cell r="U4276" t="str">
            <v/>
          </cell>
          <cell r="W4276" t="str">
            <v/>
          </cell>
          <cell r="X4276" t="str">
            <v/>
          </cell>
          <cell r="AB4276">
            <v>0</v>
          </cell>
          <cell r="AC4276">
            <v>0</v>
          </cell>
          <cell r="AD4276">
            <v>0</v>
          </cell>
          <cell r="AJ4276">
            <v>0</v>
          </cell>
          <cell r="AK4276">
            <v>0</v>
          </cell>
        </row>
        <row r="4277">
          <cell r="B4277" t="str">
            <v/>
          </cell>
          <cell r="H4277" t="str">
            <v/>
          </cell>
          <cell r="J4277" t="str">
            <v/>
          </cell>
          <cell r="N4277" t="str">
            <v/>
          </cell>
          <cell r="O4277" t="str">
            <v/>
          </cell>
          <cell r="P4277" t="str">
            <v/>
          </cell>
          <cell r="Q4277" t="str">
            <v/>
          </cell>
          <cell r="T4277" t="str">
            <v/>
          </cell>
          <cell r="U4277" t="str">
            <v/>
          </cell>
          <cell r="W4277" t="str">
            <v/>
          </cell>
          <cell r="X4277" t="str">
            <v/>
          </cell>
          <cell r="AB4277">
            <v>0</v>
          </cell>
          <cell r="AC4277">
            <v>0</v>
          </cell>
          <cell r="AD4277">
            <v>0</v>
          </cell>
          <cell r="AJ4277">
            <v>0</v>
          </cell>
          <cell r="AK4277">
            <v>0</v>
          </cell>
        </row>
        <row r="4278">
          <cell r="B4278" t="str">
            <v/>
          </cell>
          <cell r="H4278" t="str">
            <v/>
          </cell>
          <cell r="J4278" t="str">
            <v/>
          </cell>
          <cell r="N4278" t="str">
            <v/>
          </cell>
          <cell r="O4278" t="str">
            <v/>
          </cell>
          <cell r="P4278" t="str">
            <v/>
          </cell>
          <cell r="Q4278" t="str">
            <v/>
          </cell>
          <cell r="T4278" t="str">
            <v/>
          </cell>
          <cell r="U4278" t="str">
            <v/>
          </cell>
          <cell r="W4278" t="str">
            <v/>
          </cell>
          <cell r="X4278" t="str">
            <v/>
          </cell>
          <cell r="AB4278">
            <v>0</v>
          </cell>
          <cell r="AC4278">
            <v>0</v>
          </cell>
          <cell r="AD4278">
            <v>0</v>
          </cell>
          <cell r="AJ4278">
            <v>0</v>
          </cell>
          <cell r="AK4278">
            <v>0</v>
          </cell>
        </row>
        <row r="4279">
          <cell r="B4279" t="str">
            <v/>
          </cell>
          <cell r="H4279" t="str">
            <v/>
          </cell>
          <cell r="J4279" t="str">
            <v/>
          </cell>
          <cell r="N4279" t="str">
            <v/>
          </cell>
          <cell r="O4279" t="str">
            <v/>
          </cell>
          <cell r="P4279" t="str">
            <v/>
          </cell>
          <cell r="Q4279" t="str">
            <v/>
          </cell>
          <cell r="T4279" t="str">
            <v/>
          </cell>
          <cell r="U4279" t="str">
            <v/>
          </cell>
          <cell r="W4279" t="str">
            <v/>
          </cell>
          <cell r="X4279" t="str">
            <v/>
          </cell>
          <cell r="AB4279">
            <v>0</v>
          </cell>
          <cell r="AC4279">
            <v>0</v>
          </cell>
          <cell r="AD4279">
            <v>0</v>
          </cell>
          <cell r="AJ4279">
            <v>0</v>
          </cell>
          <cell r="AK4279">
            <v>0</v>
          </cell>
        </row>
        <row r="4280">
          <cell r="B4280" t="str">
            <v/>
          </cell>
          <cell r="H4280" t="str">
            <v/>
          </cell>
          <cell r="J4280" t="str">
            <v/>
          </cell>
          <cell r="N4280" t="str">
            <v/>
          </cell>
          <cell r="O4280" t="str">
            <v/>
          </cell>
          <cell r="P4280" t="str">
            <v/>
          </cell>
          <cell r="Q4280" t="str">
            <v/>
          </cell>
          <cell r="T4280" t="str">
            <v/>
          </cell>
          <cell r="U4280" t="str">
            <v/>
          </cell>
          <cell r="W4280" t="str">
            <v/>
          </cell>
          <cell r="X4280" t="str">
            <v/>
          </cell>
          <cell r="AB4280">
            <v>0</v>
          </cell>
          <cell r="AC4280">
            <v>0</v>
          </cell>
          <cell r="AD4280">
            <v>0</v>
          </cell>
          <cell r="AJ4280">
            <v>0</v>
          </cell>
          <cell r="AK4280">
            <v>0</v>
          </cell>
        </row>
        <row r="4281">
          <cell r="B4281" t="str">
            <v/>
          </cell>
          <cell r="H4281" t="str">
            <v/>
          </cell>
          <cell r="J4281" t="str">
            <v/>
          </cell>
          <cell r="N4281" t="str">
            <v/>
          </cell>
          <cell r="O4281" t="str">
            <v/>
          </cell>
          <cell r="P4281" t="str">
            <v/>
          </cell>
          <cell r="Q4281" t="str">
            <v/>
          </cell>
          <cell r="T4281" t="str">
            <v/>
          </cell>
          <cell r="U4281" t="str">
            <v/>
          </cell>
          <cell r="W4281" t="str">
            <v/>
          </cell>
          <cell r="X4281" t="str">
            <v/>
          </cell>
          <cell r="AB4281">
            <v>0</v>
          </cell>
          <cell r="AC4281">
            <v>0</v>
          </cell>
          <cell r="AD4281">
            <v>0</v>
          </cell>
          <cell r="AJ4281">
            <v>0</v>
          </cell>
          <cell r="AK4281">
            <v>0</v>
          </cell>
        </row>
        <row r="4282">
          <cell r="B4282" t="str">
            <v/>
          </cell>
          <cell r="H4282" t="str">
            <v/>
          </cell>
          <cell r="J4282" t="str">
            <v/>
          </cell>
          <cell r="N4282" t="str">
            <v/>
          </cell>
          <cell r="O4282" t="str">
            <v/>
          </cell>
          <cell r="P4282" t="str">
            <v/>
          </cell>
          <cell r="Q4282" t="str">
            <v/>
          </cell>
          <cell r="T4282" t="str">
            <v/>
          </cell>
          <cell r="U4282" t="str">
            <v/>
          </cell>
          <cell r="W4282" t="str">
            <v/>
          </cell>
          <cell r="X4282" t="str">
            <v/>
          </cell>
          <cell r="AB4282">
            <v>0</v>
          </cell>
          <cell r="AC4282">
            <v>0</v>
          </cell>
          <cell r="AD4282">
            <v>0</v>
          </cell>
          <cell r="AJ4282">
            <v>0</v>
          </cell>
          <cell r="AK4282">
            <v>0</v>
          </cell>
        </row>
        <row r="4283">
          <cell r="B4283" t="str">
            <v/>
          </cell>
          <cell r="H4283" t="str">
            <v/>
          </cell>
          <cell r="J4283" t="str">
            <v/>
          </cell>
          <cell r="N4283" t="str">
            <v/>
          </cell>
          <cell r="O4283" t="str">
            <v/>
          </cell>
          <cell r="P4283" t="str">
            <v/>
          </cell>
          <cell r="Q4283" t="str">
            <v/>
          </cell>
          <cell r="T4283" t="str">
            <v/>
          </cell>
          <cell r="U4283" t="str">
            <v/>
          </cell>
          <cell r="W4283" t="str">
            <v/>
          </cell>
          <cell r="X4283" t="str">
            <v/>
          </cell>
          <cell r="AB4283">
            <v>0</v>
          </cell>
          <cell r="AC4283">
            <v>0</v>
          </cell>
          <cell r="AD4283">
            <v>0</v>
          </cell>
          <cell r="AJ4283">
            <v>0</v>
          </cell>
          <cell r="AK4283">
            <v>0</v>
          </cell>
        </row>
        <row r="4284">
          <cell r="B4284" t="str">
            <v/>
          </cell>
          <cell r="H4284" t="str">
            <v/>
          </cell>
          <cell r="J4284" t="str">
            <v/>
          </cell>
          <cell r="N4284" t="str">
            <v/>
          </cell>
          <cell r="O4284" t="str">
            <v/>
          </cell>
          <cell r="P4284" t="str">
            <v/>
          </cell>
          <cell r="Q4284" t="str">
            <v/>
          </cell>
          <cell r="T4284" t="str">
            <v/>
          </cell>
          <cell r="U4284" t="str">
            <v/>
          </cell>
          <cell r="W4284" t="str">
            <v/>
          </cell>
          <cell r="X4284" t="str">
            <v/>
          </cell>
          <cell r="AB4284">
            <v>0</v>
          </cell>
          <cell r="AC4284">
            <v>0</v>
          </cell>
          <cell r="AD4284">
            <v>0</v>
          </cell>
          <cell r="AJ4284">
            <v>0</v>
          </cell>
          <cell r="AK4284">
            <v>0</v>
          </cell>
        </row>
        <row r="4285">
          <cell r="B4285" t="str">
            <v/>
          </cell>
          <cell r="H4285" t="str">
            <v/>
          </cell>
          <cell r="J4285" t="str">
            <v/>
          </cell>
          <cell r="N4285" t="str">
            <v/>
          </cell>
          <cell r="O4285" t="str">
            <v/>
          </cell>
          <cell r="P4285" t="str">
            <v/>
          </cell>
          <cell r="Q4285" t="str">
            <v/>
          </cell>
          <cell r="T4285" t="str">
            <v/>
          </cell>
          <cell r="U4285" t="str">
            <v/>
          </cell>
          <cell r="W4285" t="str">
            <v/>
          </cell>
          <cell r="X4285" t="str">
            <v/>
          </cell>
          <cell r="AB4285">
            <v>0</v>
          </cell>
          <cell r="AC4285">
            <v>0</v>
          </cell>
          <cell r="AD4285">
            <v>0</v>
          </cell>
          <cell r="AJ4285">
            <v>0</v>
          </cell>
          <cell r="AK4285">
            <v>0</v>
          </cell>
        </row>
        <row r="4286">
          <cell r="B4286" t="str">
            <v/>
          </cell>
          <cell r="H4286" t="str">
            <v/>
          </cell>
          <cell r="J4286" t="str">
            <v/>
          </cell>
          <cell r="N4286" t="str">
            <v/>
          </cell>
          <cell r="O4286" t="str">
            <v/>
          </cell>
          <cell r="P4286" t="str">
            <v/>
          </cell>
          <cell r="Q4286" t="str">
            <v/>
          </cell>
          <cell r="T4286" t="str">
            <v/>
          </cell>
          <cell r="U4286" t="str">
            <v/>
          </cell>
          <cell r="W4286" t="str">
            <v/>
          </cell>
          <cell r="X4286" t="str">
            <v/>
          </cell>
          <cell r="AB4286">
            <v>0</v>
          </cell>
          <cell r="AC4286">
            <v>0</v>
          </cell>
          <cell r="AD4286">
            <v>0</v>
          </cell>
          <cell r="AJ4286">
            <v>0</v>
          </cell>
          <cell r="AK4286">
            <v>0</v>
          </cell>
        </row>
        <row r="4287">
          <cell r="B4287" t="str">
            <v/>
          </cell>
          <cell r="H4287" t="str">
            <v/>
          </cell>
          <cell r="J4287" t="str">
            <v/>
          </cell>
          <cell r="N4287" t="str">
            <v/>
          </cell>
          <cell r="O4287" t="str">
            <v/>
          </cell>
          <cell r="P4287" t="str">
            <v/>
          </cell>
          <cell r="Q4287" t="str">
            <v/>
          </cell>
          <cell r="T4287" t="str">
            <v/>
          </cell>
          <cell r="U4287" t="str">
            <v/>
          </cell>
          <cell r="W4287" t="str">
            <v/>
          </cell>
          <cell r="X4287" t="str">
            <v/>
          </cell>
          <cell r="AB4287">
            <v>0</v>
          </cell>
          <cell r="AC4287">
            <v>0</v>
          </cell>
          <cell r="AD4287">
            <v>0</v>
          </cell>
          <cell r="AJ4287">
            <v>0</v>
          </cell>
          <cell r="AK4287">
            <v>0</v>
          </cell>
        </row>
        <row r="4288">
          <cell r="B4288" t="str">
            <v/>
          </cell>
          <cell r="H4288" t="str">
            <v/>
          </cell>
          <cell r="J4288" t="str">
            <v/>
          </cell>
          <cell r="N4288" t="str">
            <v/>
          </cell>
          <cell r="O4288" t="str">
            <v/>
          </cell>
          <cell r="P4288" t="str">
            <v/>
          </cell>
          <cell r="Q4288" t="str">
            <v/>
          </cell>
          <cell r="T4288" t="str">
            <v/>
          </cell>
          <cell r="U4288" t="str">
            <v/>
          </cell>
          <cell r="W4288" t="str">
            <v/>
          </cell>
          <cell r="X4288" t="str">
            <v/>
          </cell>
          <cell r="AB4288">
            <v>0</v>
          </cell>
          <cell r="AC4288">
            <v>0</v>
          </cell>
          <cell r="AD4288">
            <v>0</v>
          </cell>
          <cell r="AJ4288">
            <v>0</v>
          </cell>
          <cell r="AK4288">
            <v>0</v>
          </cell>
        </row>
        <row r="4289">
          <cell r="B4289" t="str">
            <v/>
          </cell>
          <cell r="H4289" t="str">
            <v/>
          </cell>
          <cell r="J4289" t="str">
            <v/>
          </cell>
          <cell r="N4289" t="str">
            <v/>
          </cell>
          <cell r="O4289" t="str">
            <v/>
          </cell>
          <cell r="P4289" t="str">
            <v/>
          </cell>
          <cell r="Q4289" t="str">
            <v/>
          </cell>
          <cell r="T4289" t="str">
            <v/>
          </cell>
          <cell r="U4289" t="str">
            <v/>
          </cell>
          <cell r="W4289" t="str">
            <v/>
          </cell>
          <cell r="X4289" t="str">
            <v/>
          </cell>
          <cell r="AB4289">
            <v>0</v>
          </cell>
          <cell r="AC4289">
            <v>0</v>
          </cell>
          <cell r="AD4289">
            <v>0</v>
          </cell>
          <cell r="AJ4289">
            <v>0</v>
          </cell>
          <cell r="AK4289">
            <v>0</v>
          </cell>
        </row>
        <row r="4290">
          <cell r="B4290" t="str">
            <v/>
          </cell>
          <cell r="H4290" t="str">
            <v/>
          </cell>
          <cell r="J4290" t="str">
            <v/>
          </cell>
          <cell r="N4290" t="str">
            <v/>
          </cell>
          <cell r="O4290" t="str">
            <v/>
          </cell>
          <cell r="P4290" t="str">
            <v/>
          </cell>
          <cell r="Q4290" t="str">
            <v/>
          </cell>
          <cell r="T4290" t="str">
            <v/>
          </cell>
          <cell r="U4290" t="str">
            <v/>
          </cell>
          <cell r="W4290" t="str">
            <v/>
          </cell>
          <cell r="X4290" t="str">
            <v/>
          </cell>
          <cell r="AB4290">
            <v>0</v>
          </cell>
          <cell r="AC4290">
            <v>0</v>
          </cell>
          <cell r="AD4290">
            <v>0</v>
          </cell>
          <cell r="AJ4290">
            <v>0</v>
          </cell>
          <cell r="AK4290">
            <v>0</v>
          </cell>
        </row>
        <row r="4291">
          <cell r="B4291" t="str">
            <v/>
          </cell>
          <cell r="H4291" t="str">
            <v/>
          </cell>
          <cell r="J4291" t="str">
            <v/>
          </cell>
          <cell r="N4291" t="str">
            <v/>
          </cell>
          <cell r="O4291" t="str">
            <v/>
          </cell>
          <cell r="P4291" t="str">
            <v/>
          </cell>
          <cell r="Q4291" t="str">
            <v/>
          </cell>
          <cell r="T4291" t="str">
            <v/>
          </cell>
          <cell r="U4291" t="str">
            <v/>
          </cell>
          <cell r="W4291" t="str">
            <v/>
          </cell>
          <cell r="X4291" t="str">
            <v/>
          </cell>
          <cell r="AB4291">
            <v>0</v>
          </cell>
          <cell r="AC4291">
            <v>0</v>
          </cell>
          <cell r="AD4291">
            <v>0</v>
          </cell>
          <cell r="AJ4291">
            <v>0</v>
          </cell>
          <cell r="AK4291">
            <v>0</v>
          </cell>
        </row>
        <row r="4292">
          <cell r="B4292" t="str">
            <v/>
          </cell>
          <cell r="H4292" t="str">
            <v/>
          </cell>
          <cell r="J4292" t="str">
            <v/>
          </cell>
          <cell r="N4292" t="str">
            <v/>
          </cell>
          <cell r="O4292" t="str">
            <v/>
          </cell>
          <cell r="P4292" t="str">
            <v/>
          </cell>
          <cell r="Q4292" t="str">
            <v/>
          </cell>
          <cell r="T4292" t="str">
            <v/>
          </cell>
          <cell r="U4292" t="str">
            <v/>
          </cell>
          <cell r="W4292" t="str">
            <v/>
          </cell>
          <cell r="X4292" t="str">
            <v/>
          </cell>
          <cell r="AB4292">
            <v>0</v>
          </cell>
          <cell r="AC4292">
            <v>0</v>
          </cell>
          <cell r="AD4292">
            <v>0</v>
          </cell>
          <cell r="AJ4292">
            <v>0</v>
          </cell>
          <cell r="AK4292">
            <v>0</v>
          </cell>
        </row>
        <row r="4293">
          <cell r="B4293" t="str">
            <v/>
          </cell>
          <cell r="H4293" t="str">
            <v/>
          </cell>
          <cell r="J4293" t="str">
            <v/>
          </cell>
          <cell r="N4293" t="str">
            <v/>
          </cell>
          <cell r="O4293" t="str">
            <v/>
          </cell>
          <cell r="P4293" t="str">
            <v/>
          </cell>
          <cell r="Q4293" t="str">
            <v/>
          </cell>
          <cell r="T4293" t="str">
            <v/>
          </cell>
          <cell r="U4293" t="str">
            <v/>
          </cell>
          <cell r="W4293" t="str">
            <v/>
          </cell>
          <cell r="X4293" t="str">
            <v/>
          </cell>
          <cell r="AB4293">
            <v>0</v>
          </cell>
          <cell r="AC4293">
            <v>0</v>
          </cell>
          <cell r="AD4293">
            <v>0</v>
          </cell>
          <cell r="AJ4293">
            <v>0</v>
          </cell>
          <cell r="AK4293">
            <v>0</v>
          </cell>
        </row>
        <row r="4294">
          <cell r="B4294" t="str">
            <v/>
          </cell>
          <cell r="H4294" t="str">
            <v/>
          </cell>
          <cell r="J4294" t="str">
            <v/>
          </cell>
          <cell r="N4294" t="str">
            <v/>
          </cell>
          <cell r="O4294" t="str">
            <v/>
          </cell>
          <cell r="P4294" t="str">
            <v/>
          </cell>
          <cell r="Q4294" t="str">
            <v/>
          </cell>
          <cell r="T4294" t="str">
            <v/>
          </cell>
          <cell r="U4294" t="str">
            <v/>
          </cell>
          <cell r="W4294" t="str">
            <v/>
          </cell>
          <cell r="X4294" t="str">
            <v/>
          </cell>
          <cell r="AB4294">
            <v>0</v>
          </cell>
          <cell r="AC4294">
            <v>0</v>
          </cell>
          <cell r="AD4294">
            <v>0</v>
          </cell>
          <cell r="AJ4294">
            <v>0</v>
          </cell>
          <cell r="AK4294">
            <v>0</v>
          </cell>
        </row>
        <row r="4295">
          <cell r="B4295" t="str">
            <v/>
          </cell>
          <cell r="H4295" t="str">
            <v/>
          </cell>
          <cell r="J4295" t="str">
            <v/>
          </cell>
          <cell r="N4295" t="str">
            <v/>
          </cell>
          <cell r="O4295" t="str">
            <v/>
          </cell>
          <cell r="P4295" t="str">
            <v/>
          </cell>
          <cell r="Q4295" t="str">
            <v/>
          </cell>
          <cell r="T4295" t="str">
            <v/>
          </cell>
          <cell r="U4295" t="str">
            <v/>
          </cell>
          <cell r="W4295" t="str">
            <v/>
          </cell>
          <cell r="X4295" t="str">
            <v/>
          </cell>
          <cell r="AB4295">
            <v>0</v>
          </cell>
          <cell r="AC4295">
            <v>0</v>
          </cell>
          <cell r="AD4295">
            <v>0</v>
          </cell>
          <cell r="AJ4295">
            <v>0</v>
          </cell>
          <cell r="AK4295">
            <v>0</v>
          </cell>
        </row>
        <row r="4296">
          <cell r="B4296" t="str">
            <v/>
          </cell>
          <cell r="H4296" t="str">
            <v/>
          </cell>
          <cell r="J4296" t="str">
            <v/>
          </cell>
          <cell r="N4296" t="str">
            <v/>
          </cell>
          <cell r="O4296" t="str">
            <v/>
          </cell>
          <cell r="P4296" t="str">
            <v/>
          </cell>
          <cell r="Q4296" t="str">
            <v/>
          </cell>
          <cell r="T4296" t="str">
            <v/>
          </cell>
          <cell r="U4296" t="str">
            <v/>
          </cell>
          <cell r="W4296" t="str">
            <v/>
          </cell>
          <cell r="X4296" t="str">
            <v/>
          </cell>
          <cell r="AB4296">
            <v>0</v>
          </cell>
          <cell r="AC4296">
            <v>0</v>
          </cell>
          <cell r="AD4296">
            <v>0</v>
          </cell>
          <cell r="AJ4296">
            <v>0</v>
          </cell>
          <cell r="AK4296">
            <v>0</v>
          </cell>
        </row>
        <row r="4297">
          <cell r="B4297" t="str">
            <v/>
          </cell>
          <cell r="H4297" t="str">
            <v/>
          </cell>
          <cell r="J4297" t="str">
            <v/>
          </cell>
          <cell r="N4297" t="str">
            <v/>
          </cell>
          <cell r="O4297" t="str">
            <v/>
          </cell>
          <cell r="P4297" t="str">
            <v/>
          </cell>
          <cell r="Q4297" t="str">
            <v/>
          </cell>
          <cell r="T4297" t="str">
            <v/>
          </cell>
          <cell r="U4297" t="str">
            <v/>
          </cell>
          <cell r="W4297" t="str">
            <v/>
          </cell>
          <cell r="X4297" t="str">
            <v/>
          </cell>
          <cell r="AB4297">
            <v>0</v>
          </cell>
          <cell r="AC4297">
            <v>0</v>
          </cell>
          <cell r="AD4297">
            <v>0</v>
          </cell>
          <cell r="AJ4297">
            <v>0</v>
          </cell>
          <cell r="AK4297">
            <v>0</v>
          </cell>
        </row>
        <row r="4298">
          <cell r="B4298" t="str">
            <v/>
          </cell>
          <cell r="H4298" t="str">
            <v/>
          </cell>
          <cell r="J4298" t="str">
            <v/>
          </cell>
          <cell r="N4298" t="str">
            <v/>
          </cell>
          <cell r="O4298" t="str">
            <v/>
          </cell>
          <cell r="P4298" t="str">
            <v/>
          </cell>
          <cell r="Q4298" t="str">
            <v/>
          </cell>
          <cell r="T4298" t="str">
            <v/>
          </cell>
          <cell r="U4298" t="str">
            <v/>
          </cell>
          <cell r="W4298" t="str">
            <v/>
          </cell>
          <cell r="X4298" t="str">
            <v/>
          </cell>
          <cell r="AB4298">
            <v>0</v>
          </cell>
          <cell r="AC4298">
            <v>0</v>
          </cell>
          <cell r="AD4298">
            <v>0</v>
          </cell>
          <cell r="AJ4298">
            <v>0</v>
          </cell>
          <cell r="AK4298">
            <v>0</v>
          </cell>
        </row>
        <row r="4299">
          <cell r="B4299" t="str">
            <v/>
          </cell>
          <cell r="H4299" t="str">
            <v/>
          </cell>
          <cell r="J4299" t="str">
            <v/>
          </cell>
          <cell r="N4299" t="str">
            <v/>
          </cell>
          <cell r="O4299" t="str">
            <v/>
          </cell>
          <cell r="P4299" t="str">
            <v/>
          </cell>
          <cell r="Q4299" t="str">
            <v/>
          </cell>
          <cell r="T4299" t="str">
            <v/>
          </cell>
          <cell r="U4299" t="str">
            <v/>
          </cell>
          <cell r="W4299" t="str">
            <v/>
          </cell>
          <cell r="X4299" t="str">
            <v/>
          </cell>
          <cell r="AB4299">
            <v>0</v>
          </cell>
          <cell r="AC4299">
            <v>0</v>
          </cell>
          <cell r="AD4299">
            <v>0</v>
          </cell>
          <cell r="AJ4299">
            <v>0</v>
          </cell>
          <cell r="AK4299">
            <v>0</v>
          </cell>
        </row>
        <row r="4300">
          <cell r="B4300" t="str">
            <v/>
          </cell>
          <cell r="H4300" t="str">
            <v/>
          </cell>
          <cell r="J4300" t="str">
            <v/>
          </cell>
          <cell r="N4300" t="str">
            <v/>
          </cell>
          <cell r="O4300" t="str">
            <v/>
          </cell>
          <cell r="P4300" t="str">
            <v/>
          </cell>
          <cell r="Q4300" t="str">
            <v/>
          </cell>
          <cell r="T4300" t="str">
            <v/>
          </cell>
          <cell r="U4300" t="str">
            <v/>
          </cell>
          <cell r="W4300" t="str">
            <v/>
          </cell>
          <cell r="X4300" t="str">
            <v/>
          </cell>
          <cell r="AB4300">
            <v>0</v>
          </cell>
          <cell r="AC4300">
            <v>0</v>
          </cell>
          <cell r="AD4300">
            <v>0</v>
          </cell>
          <cell r="AJ4300">
            <v>0</v>
          </cell>
          <cell r="AK4300">
            <v>0</v>
          </cell>
        </row>
        <row r="4301">
          <cell r="B4301" t="str">
            <v/>
          </cell>
          <cell r="H4301" t="str">
            <v/>
          </cell>
          <cell r="J4301" t="str">
            <v/>
          </cell>
          <cell r="N4301" t="str">
            <v/>
          </cell>
          <cell r="O4301" t="str">
            <v/>
          </cell>
          <cell r="P4301" t="str">
            <v/>
          </cell>
          <cell r="Q4301" t="str">
            <v/>
          </cell>
          <cell r="T4301" t="str">
            <v/>
          </cell>
          <cell r="U4301" t="str">
            <v/>
          </cell>
          <cell r="W4301" t="str">
            <v/>
          </cell>
          <cell r="X4301" t="str">
            <v/>
          </cell>
          <cell r="AB4301">
            <v>0</v>
          </cell>
          <cell r="AC4301">
            <v>0</v>
          </cell>
          <cell r="AD4301">
            <v>0</v>
          </cell>
          <cell r="AJ4301">
            <v>0</v>
          </cell>
          <cell r="AK4301">
            <v>0</v>
          </cell>
        </row>
        <row r="4302">
          <cell r="B4302" t="str">
            <v/>
          </cell>
          <cell r="H4302" t="str">
            <v/>
          </cell>
          <cell r="J4302" t="str">
            <v/>
          </cell>
          <cell r="N4302" t="str">
            <v/>
          </cell>
          <cell r="O4302" t="str">
            <v/>
          </cell>
          <cell r="P4302" t="str">
            <v/>
          </cell>
          <cell r="Q4302" t="str">
            <v/>
          </cell>
          <cell r="T4302" t="str">
            <v/>
          </cell>
          <cell r="U4302" t="str">
            <v/>
          </cell>
          <cell r="W4302" t="str">
            <v/>
          </cell>
          <cell r="X4302" t="str">
            <v/>
          </cell>
          <cell r="AB4302">
            <v>0</v>
          </cell>
          <cell r="AC4302">
            <v>0</v>
          </cell>
          <cell r="AD4302">
            <v>0</v>
          </cell>
          <cell r="AJ4302">
            <v>0</v>
          </cell>
          <cell r="AK4302">
            <v>0</v>
          </cell>
        </row>
        <row r="4303">
          <cell r="B4303" t="str">
            <v/>
          </cell>
          <cell r="H4303" t="str">
            <v/>
          </cell>
          <cell r="J4303" t="str">
            <v/>
          </cell>
          <cell r="N4303" t="str">
            <v/>
          </cell>
          <cell r="O4303" t="str">
            <v/>
          </cell>
          <cell r="P4303" t="str">
            <v/>
          </cell>
          <cell r="Q4303" t="str">
            <v/>
          </cell>
          <cell r="T4303" t="str">
            <v/>
          </cell>
          <cell r="U4303" t="str">
            <v/>
          </cell>
          <cell r="W4303" t="str">
            <v/>
          </cell>
          <cell r="X4303" t="str">
            <v/>
          </cell>
          <cell r="AB4303">
            <v>0</v>
          </cell>
          <cell r="AC4303">
            <v>0</v>
          </cell>
          <cell r="AD4303">
            <v>0</v>
          </cell>
          <cell r="AJ4303">
            <v>0</v>
          </cell>
          <cell r="AK4303">
            <v>0</v>
          </cell>
        </row>
        <row r="4304">
          <cell r="B4304" t="str">
            <v/>
          </cell>
          <cell r="H4304" t="str">
            <v/>
          </cell>
          <cell r="J4304" t="str">
            <v/>
          </cell>
          <cell r="N4304" t="str">
            <v/>
          </cell>
          <cell r="O4304" t="str">
            <v/>
          </cell>
          <cell r="P4304" t="str">
            <v/>
          </cell>
          <cell r="Q4304" t="str">
            <v/>
          </cell>
          <cell r="T4304" t="str">
            <v/>
          </cell>
          <cell r="U4304" t="str">
            <v/>
          </cell>
          <cell r="W4304" t="str">
            <v/>
          </cell>
          <cell r="X4304" t="str">
            <v/>
          </cell>
          <cell r="AB4304">
            <v>0</v>
          </cell>
          <cell r="AC4304">
            <v>0</v>
          </cell>
          <cell r="AD4304">
            <v>0</v>
          </cell>
          <cell r="AJ4304">
            <v>0</v>
          </cell>
          <cell r="AK4304">
            <v>0</v>
          </cell>
        </row>
        <row r="4305">
          <cell r="B4305" t="str">
            <v/>
          </cell>
          <cell r="H4305" t="str">
            <v/>
          </cell>
          <cell r="J4305" t="str">
            <v/>
          </cell>
          <cell r="N4305" t="str">
            <v/>
          </cell>
          <cell r="O4305" t="str">
            <v/>
          </cell>
          <cell r="P4305" t="str">
            <v/>
          </cell>
          <cell r="Q4305" t="str">
            <v/>
          </cell>
          <cell r="T4305" t="str">
            <v/>
          </cell>
          <cell r="U4305" t="str">
            <v/>
          </cell>
          <cell r="W4305" t="str">
            <v/>
          </cell>
          <cell r="X4305" t="str">
            <v/>
          </cell>
          <cell r="AB4305">
            <v>0</v>
          </cell>
          <cell r="AC4305">
            <v>0</v>
          </cell>
          <cell r="AD4305">
            <v>0</v>
          </cell>
          <cell r="AJ4305">
            <v>0</v>
          </cell>
          <cell r="AK4305">
            <v>0</v>
          </cell>
        </row>
        <row r="4306">
          <cell r="B4306" t="str">
            <v/>
          </cell>
          <cell r="H4306" t="str">
            <v/>
          </cell>
          <cell r="J4306" t="str">
            <v/>
          </cell>
          <cell r="N4306" t="str">
            <v/>
          </cell>
          <cell r="O4306" t="str">
            <v/>
          </cell>
          <cell r="P4306" t="str">
            <v/>
          </cell>
          <cell r="Q4306" t="str">
            <v/>
          </cell>
          <cell r="T4306" t="str">
            <v/>
          </cell>
          <cell r="U4306" t="str">
            <v/>
          </cell>
          <cell r="W4306" t="str">
            <v/>
          </cell>
          <cell r="X4306" t="str">
            <v/>
          </cell>
          <cell r="AB4306">
            <v>0</v>
          </cell>
          <cell r="AC4306">
            <v>0</v>
          </cell>
          <cell r="AD4306">
            <v>0</v>
          </cell>
          <cell r="AJ4306">
            <v>0</v>
          </cell>
          <cell r="AK4306">
            <v>0</v>
          </cell>
        </row>
        <row r="4307">
          <cell r="B4307" t="str">
            <v/>
          </cell>
          <cell r="H4307" t="str">
            <v/>
          </cell>
          <cell r="J4307" t="str">
            <v/>
          </cell>
          <cell r="N4307" t="str">
            <v/>
          </cell>
          <cell r="O4307" t="str">
            <v/>
          </cell>
          <cell r="P4307" t="str">
            <v/>
          </cell>
          <cell r="Q4307" t="str">
            <v/>
          </cell>
          <cell r="T4307" t="str">
            <v/>
          </cell>
          <cell r="U4307" t="str">
            <v/>
          </cell>
          <cell r="W4307" t="str">
            <v/>
          </cell>
          <cell r="X4307" t="str">
            <v/>
          </cell>
          <cell r="AB4307">
            <v>0</v>
          </cell>
          <cell r="AC4307">
            <v>0</v>
          </cell>
          <cell r="AD4307">
            <v>0</v>
          </cell>
          <cell r="AJ4307">
            <v>0</v>
          </cell>
          <cell r="AK4307">
            <v>0</v>
          </cell>
        </row>
        <row r="4308">
          <cell r="B4308" t="str">
            <v/>
          </cell>
          <cell r="H4308" t="str">
            <v/>
          </cell>
          <cell r="J4308" t="str">
            <v/>
          </cell>
          <cell r="N4308" t="str">
            <v/>
          </cell>
          <cell r="O4308" t="str">
            <v/>
          </cell>
          <cell r="P4308" t="str">
            <v/>
          </cell>
          <cell r="Q4308" t="str">
            <v/>
          </cell>
          <cell r="T4308" t="str">
            <v/>
          </cell>
          <cell r="U4308" t="str">
            <v/>
          </cell>
          <cell r="W4308" t="str">
            <v/>
          </cell>
          <cell r="X4308" t="str">
            <v/>
          </cell>
          <cell r="AB4308">
            <v>0</v>
          </cell>
          <cell r="AC4308">
            <v>0</v>
          </cell>
          <cell r="AD4308">
            <v>0</v>
          </cell>
          <cell r="AJ4308">
            <v>0</v>
          </cell>
          <cell r="AK4308">
            <v>0</v>
          </cell>
        </row>
        <row r="4309">
          <cell r="B4309" t="str">
            <v/>
          </cell>
          <cell r="H4309" t="str">
            <v/>
          </cell>
          <cell r="J4309" t="str">
            <v/>
          </cell>
          <cell r="N4309" t="str">
            <v/>
          </cell>
          <cell r="O4309" t="str">
            <v/>
          </cell>
          <cell r="P4309" t="str">
            <v/>
          </cell>
          <cell r="Q4309" t="str">
            <v/>
          </cell>
          <cell r="T4309" t="str">
            <v/>
          </cell>
          <cell r="U4309" t="str">
            <v/>
          </cell>
          <cell r="W4309" t="str">
            <v/>
          </cell>
          <cell r="X4309" t="str">
            <v/>
          </cell>
          <cell r="AB4309">
            <v>0</v>
          </cell>
          <cell r="AC4309">
            <v>0</v>
          </cell>
          <cell r="AD4309">
            <v>0</v>
          </cell>
          <cell r="AJ4309">
            <v>0</v>
          </cell>
          <cell r="AK4309">
            <v>0</v>
          </cell>
        </row>
        <row r="4310">
          <cell r="B4310" t="str">
            <v/>
          </cell>
          <cell r="H4310" t="str">
            <v/>
          </cell>
          <cell r="J4310" t="str">
            <v/>
          </cell>
          <cell r="N4310" t="str">
            <v/>
          </cell>
          <cell r="O4310" t="str">
            <v/>
          </cell>
          <cell r="P4310" t="str">
            <v/>
          </cell>
          <cell r="Q4310" t="str">
            <v/>
          </cell>
          <cell r="T4310" t="str">
            <v/>
          </cell>
          <cell r="U4310" t="str">
            <v/>
          </cell>
          <cell r="W4310" t="str">
            <v/>
          </cell>
          <cell r="X4310" t="str">
            <v/>
          </cell>
          <cell r="AB4310">
            <v>0</v>
          </cell>
          <cell r="AC4310">
            <v>0</v>
          </cell>
          <cell r="AD4310">
            <v>0</v>
          </cell>
          <cell r="AJ4310">
            <v>0</v>
          </cell>
          <cell r="AK4310">
            <v>0</v>
          </cell>
        </row>
        <row r="4311">
          <cell r="B4311" t="str">
            <v/>
          </cell>
          <cell r="H4311" t="str">
            <v/>
          </cell>
          <cell r="J4311" t="str">
            <v/>
          </cell>
          <cell r="N4311" t="str">
            <v/>
          </cell>
          <cell r="O4311" t="str">
            <v/>
          </cell>
          <cell r="P4311" t="str">
            <v/>
          </cell>
          <cell r="Q4311" t="str">
            <v/>
          </cell>
          <cell r="T4311" t="str">
            <v/>
          </cell>
          <cell r="U4311" t="str">
            <v/>
          </cell>
          <cell r="W4311" t="str">
            <v/>
          </cell>
          <cell r="X4311" t="str">
            <v/>
          </cell>
          <cell r="AB4311">
            <v>0</v>
          </cell>
          <cell r="AC4311">
            <v>0</v>
          </cell>
          <cell r="AD4311">
            <v>0</v>
          </cell>
          <cell r="AJ4311">
            <v>0</v>
          </cell>
          <cell r="AK4311">
            <v>0</v>
          </cell>
        </row>
        <row r="4312">
          <cell r="B4312" t="str">
            <v/>
          </cell>
          <cell r="H4312" t="str">
            <v/>
          </cell>
          <cell r="J4312" t="str">
            <v/>
          </cell>
          <cell r="N4312" t="str">
            <v/>
          </cell>
          <cell r="O4312" t="str">
            <v/>
          </cell>
          <cell r="P4312" t="str">
            <v/>
          </cell>
          <cell r="Q4312" t="str">
            <v/>
          </cell>
          <cell r="T4312" t="str">
            <v/>
          </cell>
          <cell r="U4312" t="str">
            <v/>
          </cell>
          <cell r="W4312" t="str">
            <v/>
          </cell>
          <cell r="X4312" t="str">
            <v/>
          </cell>
          <cell r="AB4312">
            <v>0</v>
          </cell>
          <cell r="AC4312">
            <v>0</v>
          </cell>
          <cell r="AD4312">
            <v>0</v>
          </cell>
          <cell r="AJ4312">
            <v>0</v>
          </cell>
          <cell r="AK4312">
            <v>0</v>
          </cell>
        </row>
        <row r="4313">
          <cell r="B4313" t="str">
            <v/>
          </cell>
          <cell r="H4313" t="str">
            <v/>
          </cell>
          <cell r="J4313" t="str">
            <v/>
          </cell>
          <cell r="N4313" t="str">
            <v/>
          </cell>
          <cell r="O4313" t="str">
            <v/>
          </cell>
          <cell r="P4313" t="str">
            <v/>
          </cell>
          <cell r="Q4313" t="str">
            <v/>
          </cell>
          <cell r="T4313" t="str">
            <v/>
          </cell>
          <cell r="U4313" t="str">
            <v/>
          </cell>
          <cell r="W4313" t="str">
            <v/>
          </cell>
          <cell r="X4313" t="str">
            <v/>
          </cell>
          <cell r="AB4313">
            <v>0</v>
          </cell>
          <cell r="AC4313">
            <v>0</v>
          </cell>
          <cell r="AD4313">
            <v>0</v>
          </cell>
          <cell r="AJ4313">
            <v>0</v>
          </cell>
          <cell r="AK4313">
            <v>0</v>
          </cell>
        </row>
        <row r="4314">
          <cell r="B4314" t="str">
            <v/>
          </cell>
          <cell r="H4314" t="str">
            <v/>
          </cell>
          <cell r="J4314" t="str">
            <v/>
          </cell>
          <cell r="N4314" t="str">
            <v/>
          </cell>
          <cell r="O4314" t="str">
            <v/>
          </cell>
          <cell r="P4314" t="str">
            <v/>
          </cell>
          <cell r="Q4314" t="str">
            <v/>
          </cell>
          <cell r="T4314" t="str">
            <v/>
          </cell>
          <cell r="U4314" t="str">
            <v/>
          </cell>
          <cell r="W4314" t="str">
            <v/>
          </cell>
          <cell r="X4314" t="str">
            <v/>
          </cell>
          <cell r="AB4314">
            <v>0</v>
          </cell>
          <cell r="AC4314">
            <v>0</v>
          </cell>
          <cell r="AD4314">
            <v>0</v>
          </cell>
          <cell r="AJ4314">
            <v>0</v>
          </cell>
          <cell r="AK4314">
            <v>0</v>
          </cell>
        </row>
        <row r="4315">
          <cell r="B4315" t="str">
            <v/>
          </cell>
          <cell r="H4315" t="str">
            <v/>
          </cell>
          <cell r="J4315" t="str">
            <v/>
          </cell>
          <cell r="N4315" t="str">
            <v/>
          </cell>
          <cell r="O4315" t="str">
            <v/>
          </cell>
          <cell r="P4315" t="str">
            <v/>
          </cell>
          <cell r="Q4315" t="str">
            <v/>
          </cell>
          <cell r="T4315" t="str">
            <v/>
          </cell>
          <cell r="U4315" t="str">
            <v/>
          </cell>
          <cell r="W4315" t="str">
            <v/>
          </cell>
          <cell r="X4315" t="str">
            <v/>
          </cell>
          <cell r="AB4315">
            <v>0</v>
          </cell>
          <cell r="AC4315">
            <v>0</v>
          </cell>
          <cell r="AD4315">
            <v>0</v>
          </cell>
          <cell r="AJ4315">
            <v>0</v>
          </cell>
          <cell r="AK4315">
            <v>0</v>
          </cell>
        </row>
        <row r="4316">
          <cell r="B4316" t="str">
            <v/>
          </cell>
          <cell r="H4316" t="str">
            <v/>
          </cell>
          <cell r="J4316" t="str">
            <v/>
          </cell>
          <cell r="N4316" t="str">
            <v/>
          </cell>
          <cell r="O4316" t="str">
            <v/>
          </cell>
          <cell r="P4316" t="str">
            <v/>
          </cell>
          <cell r="Q4316" t="str">
            <v/>
          </cell>
          <cell r="T4316" t="str">
            <v/>
          </cell>
          <cell r="U4316" t="str">
            <v/>
          </cell>
          <cell r="W4316" t="str">
            <v/>
          </cell>
          <cell r="X4316" t="str">
            <v/>
          </cell>
          <cell r="AB4316">
            <v>0</v>
          </cell>
          <cell r="AC4316">
            <v>0</v>
          </cell>
          <cell r="AD4316">
            <v>0</v>
          </cell>
          <cell r="AJ4316">
            <v>0</v>
          </cell>
          <cell r="AK4316">
            <v>0</v>
          </cell>
        </row>
        <row r="4317">
          <cell r="B4317" t="str">
            <v/>
          </cell>
          <cell r="H4317" t="str">
            <v/>
          </cell>
          <cell r="J4317" t="str">
            <v/>
          </cell>
          <cell r="N4317" t="str">
            <v/>
          </cell>
          <cell r="O4317" t="str">
            <v/>
          </cell>
          <cell r="P4317" t="str">
            <v/>
          </cell>
          <cell r="Q4317" t="str">
            <v/>
          </cell>
          <cell r="T4317" t="str">
            <v/>
          </cell>
          <cell r="U4317" t="str">
            <v/>
          </cell>
          <cell r="W4317" t="str">
            <v/>
          </cell>
          <cell r="X4317" t="str">
            <v/>
          </cell>
          <cell r="AB4317">
            <v>0</v>
          </cell>
          <cell r="AC4317">
            <v>0</v>
          </cell>
          <cell r="AD4317">
            <v>0</v>
          </cell>
          <cell r="AJ4317">
            <v>0</v>
          </cell>
          <cell r="AK4317">
            <v>0</v>
          </cell>
        </row>
        <row r="4318">
          <cell r="B4318" t="str">
            <v/>
          </cell>
          <cell r="H4318" t="str">
            <v/>
          </cell>
          <cell r="J4318" t="str">
            <v/>
          </cell>
          <cell r="N4318" t="str">
            <v/>
          </cell>
          <cell r="O4318" t="str">
            <v/>
          </cell>
          <cell r="P4318" t="str">
            <v/>
          </cell>
          <cell r="Q4318" t="str">
            <v/>
          </cell>
          <cell r="T4318" t="str">
            <v/>
          </cell>
          <cell r="U4318" t="str">
            <v/>
          </cell>
          <cell r="W4318" t="str">
            <v/>
          </cell>
          <cell r="X4318" t="str">
            <v/>
          </cell>
          <cell r="AB4318">
            <v>0</v>
          </cell>
          <cell r="AC4318">
            <v>0</v>
          </cell>
          <cell r="AD4318">
            <v>0</v>
          </cell>
          <cell r="AJ4318">
            <v>0</v>
          </cell>
          <cell r="AK4318">
            <v>0</v>
          </cell>
        </row>
        <row r="4319">
          <cell r="B4319" t="str">
            <v/>
          </cell>
          <cell r="H4319" t="str">
            <v/>
          </cell>
          <cell r="J4319" t="str">
            <v/>
          </cell>
          <cell r="N4319" t="str">
            <v/>
          </cell>
          <cell r="O4319" t="str">
            <v/>
          </cell>
          <cell r="P4319" t="str">
            <v/>
          </cell>
          <cell r="Q4319" t="str">
            <v/>
          </cell>
          <cell r="T4319" t="str">
            <v/>
          </cell>
          <cell r="U4319" t="str">
            <v/>
          </cell>
          <cell r="W4319" t="str">
            <v/>
          </cell>
          <cell r="X4319" t="str">
            <v/>
          </cell>
          <cell r="AB4319">
            <v>0</v>
          </cell>
          <cell r="AC4319">
            <v>0</v>
          </cell>
          <cell r="AD4319">
            <v>0</v>
          </cell>
          <cell r="AJ4319">
            <v>0</v>
          </cell>
          <cell r="AK4319">
            <v>0</v>
          </cell>
        </row>
        <row r="4320">
          <cell r="B4320" t="str">
            <v/>
          </cell>
          <cell r="H4320" t="str">
            <v/>
          </cell>
          <cell r="J4320" t="str">
            <v/>
          </cell>
          <cell r="N4320" t="str">
            <v/>
          </cell>
          <cell r="O4320" t="str">
            <v/>
          </cell>
          <cell r="P4320" t="str">
            <v/>
          </cell>
          <cell r="Q4320" t="str">
            <v/>
          </cell>
          <cell r="T4320" t="str">
            <v/>
          </cell>
          <cell r="U4320" t="str">
            <v/>
          </cell>
          <cell r="W4320" t="str">
            <v/>
          </cell>
          <cell r="X4320" t="str">
            <v/>
          </cell>
          <cell r="AB4320">
            <v>0</v>
          </cell>
          <cell r="AC4320">
            <v>0</v>
          </cell>
          <cell r="AD4320">
            <v>0</v>
          </cell>
          <cell r="AJ4320">
            <v>0</v>
          </cell>
          <cell r="AK4320">
            <v>0</v>
          </cell>
        </row>
        <row r="4321">
          <cell r="B4321" t="str">
            <v/>
          </cell>
          <cell r="H4321" t="str">
            <v/>
          </cell>
          <cell r="J4321" t="str">
            <v/>
          </cell>
          <cell r="N4321" t="str">
            <v/>
          </cell>
          <cell r="O4321" t="str">
            <v/>
          </cell>
          <cell r="P4321" t="str">
            <v/>
          </cell>
          <cell r="Q4321" t="str">
            <v/>
          </cell>
          <cell r="T4321" t="str">
            <v/>
          </cell>
          <cell r="U4321" t="str">
            <v/>
          </cell>
          <cell r="W4321" t="str">
            <v/>
          </cell>
          <cell r="X4321" t="str">
            <v/>
          </cell>
          <cell r="AB4321">
            <v>0</v>
          </cell>
          <cell r="AC4321">
            <v>0</v>
          </cell>
          <cell r="AD4321">
            <v>0</v>
          </cell>
          <cell r="AJ4321">
            <v>0</v>
          </cell>
          <cell r="AK4321">
            <v>0</v>
          </cell>
        </row>
        <row r="4322">
          <cell r="B4322" t="str">
            <v/>
          </cell>
          <cell r="H4322" t="str">
            <v/>
          </cell>
          <cell r="J4322" t="str">
            <v/>
          </cell>
          <cell r="N4322" t="str">
            <v/>
          </cell>
          <cell r="O4322" t="str">
            <v/>
          </cell>
          <cell r="P4322" t="str">
            <v/>
          </cell>
          <cell r="Q4322" t="str">
            <v/>
          </cell>
          <cell r="T4322" t="str">
            <v/>
          </cell>
          <cell r="U4322" t="str">
            <v/>
          </cell>
          <cell r="W4322" t="str">
            <v/>
          </cell>
          <cell r="X4322" t="str">
            <v/>
          </cell>
          <cell r="AB4322">
            <v>0</v>
          </cell>
          <cell r="AC4322">
            <v>0</v>
          </cell>
          <cell r="AD4322">
            <v>0</v>
          </cell>
          <cell r="AJ4322">
            <v>0</v>
          </cell>
          <cell r="AK4322">
            <v>0</v>
          </cell>
        </row>
        <row r="4323">
          <cell r="B4323" t="str">
            <v/>
          </cell>
          <cell r="H4323" t="str">
            <v/>
          </cell>
          <cell r="J4323" t="str">
            <v/>
          </cell>
          <cell r="N4323" t="str">
            <v/>
          </cell>
          <cell r="O4323" t="str">
            <v/>
          </cell>
          <cell r="P4323" t="str">
            <v/>
          </cell>
          <cell r="Q4323" t="str">
            <v/>
          </cell>
          <cell r="T4323" t="str">
            <v/>
          </cell>
          <cell r="U4323" t="str">
            <v/>
          </cell>
          <cell r="W4323" t="str">
            <v/>
          </cell>
          <cell r="X4323" t="str">
            <v/>
          </cell>
          <cell r="AB4323">
            <v>0</v>
          </cell>
          <cell r="AC4323">
            <v>0</v>
          </cell>
          <cell r="AD4323">
            <v>0</v>
          </cell>
          <cell r="AJ4323">
            <v>0</v>
          </cell>
          <cell r="AK4323">
            <v>0</v>
          </cell>
        </row>
        <row r="4324">
          <cell r="B4324" t="str">
            <v/>
          </cell>
          <cell r="H4324" t="str">
            <v/>
          </cell>
          <cell r="J4324" t="str">
            <v/>
          </cell>
          <cell r="N4324" t="str">
            <v/>
          </cell>
          <cell r="O4324" t="str">
            <v/>
          </cell>
          <cell r="P4324" t="str">
            <v/>
          </cell>
          <cell r="Q4324" t="str">
            <v/>
          </cell>
          <cell r="T4324" t="str">
            <v/>
          </cell>
          <cell r="U4324" t="str">
            <v/>
          </cell>
          <cell r="W4324" t="str">
            <v/>
          </cell>
          <cell r="X4324" t="str">
            <v/>
          </cell>
          <cell r="AB4324">
            <v>0</v>
          </cell>
          <cell r="AC4324">
            <v>0</v>
          </cell>
          <cell r="AD4324">
            <v>0</v>
          </cell>
          <cell r="AJ4324">
            <v>0</v>
          </cell>
          <cell r="AK4324">
            <v>0</v>
          </cell>
        </row>
        <row r="4325">
          <cell r="B4325" t="str">
            <v/>
          </cell>
          <cell r="H4325" t="str">
            <v/>
          </cell>
          <cell r="J4325" t="str">
            <v/>
          </cell>
          <cell r="N4325" t="str">
            <v/>
          </cell>
          <cell r="O4325" t="str">
            <v/>
          </cell>
          <cell r="P4325" t="str">
            <v/>
          </cell>
          <cell r="Q4325" t="str">
            <v/>
          </cell>
          <cell r="T4325" t="str">
            <v/>
          </cell>
          <cell r="U4325" t="str">
            <v/>
          </cell>
          <cell r="W4325" t="str">
            <v/>
          </cell>
          <cell r="X4325" t="str">
            <v/>
          </cell>
          <cell r="AB4325">
            <v>0</v>
          </cell>
          <cell r="AC4325">
            <v>0</v>
          </cell>
          <cell r="AD4325">
            <v>0</v>
          </cell>
          <cell r="AJ4325">
            <v>0</v>
          </cell>
          <cell r="AK4325">
            <v>0</v>
          </cell>
        </row>
        <row r="4326">
          <cell r="B4326" t="str">
            <v/>
          </cell>
          <cell r="H4326" t="str">
            <v/>
          </cell>
          <cell r="J4326" t="str">
            <v/>
          </cell>
          <cell r="N4326" t="str">
            <v/>
          </cell>
          <cell r="O4326" t="str">
            <v/>
          </cell>
          <cell r="P4326" t="str">
            <v/>
          </cell>
          <cell r="Q4326" t="str">
            <v/>
          </cell>
          <cell r="T4326" t="str">
            <v/>
          </cell>
          <cell r="U4326" t="str">
            <v/>
          </cell>
          <cell r="W4326" t="str">
            <v/>
          </cell>
          <cell r="X4326" t="str">
            <v/>
          </cell>
          <cell r="AB4326">
            <v>0</v>
          </cell>
          <cell r="AC4326">
            <v>0</v>
          </cell>
          <cell r="AD4326">
            <v>0</v>
          </cell>
          <cell r="AJ4326">
            <v>0</v>
          </cell>
          <cell r="AK4326">
            <v>0</v>
          </cell>
        </row>
        <row r="4327">
          <cell r="B4327" t="str">
            <v/>
          </cell>
          <cell r="H4327" t="str">
            <v/>
          </cell>
          <cell r="J4327" t="str">
            <v/>
          </cell>
          <cell r="N4327" t="str">
            <v/>
          </cell>
          <cell r="O4327" t="str">
            <v/>
          </cell>
          <cell r="P4327" t="str">
            <v/>
          </cell>
          <cell r="Q4327" t="str">
            <v/>
          </cell>
          <cell r="T4327" t="str">
            <v/>
          </cell>
          <cell r="U4327" t="str">
            <v/>
          </cell>
          <cell r="W4327" t="str">
            <v/>
          </cell>
          <cell r="X4327" t="str">
            <v/>
          </cell>
          <cell r="AB4327">
            <v>0</v>
          </cell>
          <cell r="AC4327">
            <v>0</v>
          </cell>
          <cell r="AD4327">
            <v>0</v>
          </cell>
          <cell r="AJ4327">
            <v>0</v>
          </cell>
          <cell r="AK4327">
            <v>0</v>
          </cell>
        </row>
        <row r="4328">
          <cell r="B4328" t="str">
            <v/>
          </cell>
          <cell r="H4328" t="str">
            <v/>
          </cell>
          <cell r="J4328" t="str">
            <v/>
          </cell>
          <cell r="N4328" t="str">
            <v/>
          </cell>
          <cell r="O4328" t="str">
            <v/>
          </cell>
          <cell r="P4328" t="str">
            <v/>
          </cell>
          <cell r="Q4328" t="str">
            <v/>
          </cell>
          <cell r="T4328" t="str">
            <v/>
          </cell>
          <cell r="U4328" t="str">
            <v/>
          </cell>
          <cell r="W4328" t="str">
            <v/>
          </cell>
          <cell r="X4328" t="str">
            <v/>
          </cell>
          <cell r="AB4328">
            <v>0</v>
          </cell>
          <cell r="AC4328">
            <v>0</v>
          </cell>
          <cell r="AD4328">
            <v>0</v>
          </cell>
          <cell r="AJ4328">
            <v>0</v>
          </cell>
          <cell r="AK4328">
            <v>0</v>
          </cell>
        </row>
        <row r="4329">
          <cell r="B4329" t="str">
            <v/>
          </cell>
          <cell r="H4329" t="str">
            <v/>
          </cell>
          <cell r="J4329" t="str">
            <v/>
          </cell>
          <cell r="N4329" t="str">
            <v/>
          </cell>
          <cell r="O4329" t="str">
            <v/>
          </cell>
          <cell r="P4329" t="str">
            <v/>
          </cell>
          <cell r="Q4329" t="str">
            <v/>
          </cell>
          <cell r="T4329" t="str">
            <v/>
          </cell>
          <cell r="U4329" t="str">
            <v/>
          </cell>
          <cell r="W4329" t="str">
            <v/>
          </cell>
          <cell r="X4329" t="str">
            <v/>
          </cell>
          <cell r="AB4329">
            <v>0</v>
          </cell>
          <cell r="AC4329">
            <v>0</v>
          </cell>
          <cell r="AD4329">
            <v>0</v>
          </cell>
          <cell r="AJ4329">
            <v>0</v>
          </cell>
          <cell r="AK4329">
            <v>0</v>
          </cell>
        </row>
        <row r="4330">
          <cell r="B4330" t="str">
            <v/>
          </cell>
          <cell r="H4330" t="str">
            <v/>
          </cell>
          <cell r="J4330" t="str">
            <v/>
          </cell>
          <cell r="N4330" t="str">
            <v/>
          </cell>
          <cell r="O4330" t="str">
            <v/>
          </cell>
          <cell r="P4330" t="str">
            <v/>
          </cell>
          <cell r="Q4330" t="str">
            <v/>
          </cell>
          <cell r="T4330" t="str">
            <v/>
          </cell>
          <cell r="U4330" t="str">
            <v/>
          </cell>
          <cell r="W4330" t="str">
            <v/>
          </cell>
          <cell r="X4330" t="str">
            <v/>
          </cell>
          <cell r="AB4330">
            <v>0</v>
          </cell>
          <cell r="AC4330">
            <v>0</v>
          </cell>
          <cell r="AD4330">
            <v>0</v>
          </cell>
          <cell r="AJ4330">
            <v>0</v>
          </cell>
          <cell r="AK4330">
            <v>0</v>
          </cell>
        </row>
        <row r="4331">
          <cell r="B4331" t="str">
            <v/>
          </cell>
          <cell r="H4331" t="str">
            <v/>
          </cell>
          <cell r="J4331" t="str">
            <v/>
          </cell>
          <cell r="N4331" t="str">
            <v/>
          </cell>
          <cell r="O4331" t="str">
            <v/>
          </cell>
          <cell r="P4331" t="str">
            <v/>
          </cell>
          <cell r="Q4331" t="str">
            <v/>
          </cell>
          <cell r="T4331" t="str">
            <v/>
          </cell>
          <cell r="U4331" t="str">
            <v/>
          </cell>
          <cell r="W4331" t="str">
            <v/>
          </cell>
          <cell r="X4331" t="str">
            <v/>
          </cell>
          <cell r="AB4331">
            <v>0</v>
          </cell>
          <cell r="AC4331">
            <v>0</v>
          </cell>
          <cell r="AD4331">
            <v>0</v>
          </cell>
          <cell r="AJ4331">
            <v>0</v>
          </cell>
          <cell r="AK4331">
            <v>0</v>
          </cell>
        </row>
        <row r="4332">
          <cell r="B4332" t="str">
            <v/>
          </cell>
          <cell r="H4332" t="str">
            <v/>
          </cell>
          <cell r="J4332" t="str">
            <v/>
          </cell>
          <cell r="N4332" t="str">
            <v/>
          </cell>
          <cell r="O4332" t="str">
            <v/>
          </cell>
          <cell r="P4332" t="str">
            <v/>
          </cell>
          <cell r="Q4332" t="str">
            <v/>
          </cell>
          <cell r="T4332" t="str">
            <v/>
          </cell>
          <cell r="U4332" t="str">
            <v/>
          </cell>
          <cell r="W4332" t="str">
            <v/>
          </cell>
          <cell r="X4332" t="str">
            <v/>
          </cell>
          <cell r="AB4332">
            <v>0</v>
          </cell>
          <cell r="AC4332">
            <v>0</v>
          </cell>
          <cell r="AD4332">
            <v>0</v>
          </cell>
          <cell r="AJ4332">
            <v>0</v>
          </cell>
          <cell r="AK4332">
            <v>0</v>
          </cell>
        </row>
        <row r="4333">
          <cell r="B4333" t="str">
            <v/>
          </cell>
          <cell r="H4333" t="str">
            <v/>
          </cell>
          <cell r="J4333" t="str">
            <v/>
          </cell>
          <cell r="N4333" t="str">
            <v/>
          </cell>
          <cell r="O4333" t="str">
            <v/>
          </cell>
          <cell r="P4333" t="str">
            <v/>
          </cell>
          <cell r="Q4333" t="str">
            <v/>
          </cell>
          <cell r="T4333" t="str">
            <v/>
          </cell>
          <cell r="U4333" t="str">
            <v/>
          </cell>
          <cell r="W4333" t="str">
            <v/>
          </cell>
          <cell r="X4333" t="str">
            <v/>
          </cell>
          <cell r="AB4333">
            <v>0</v>
          </cell>
          <cell r="AC4333">
            <v>0</v>
          </cell>
          <cell r="AD4333">
            <v>0</v>
          </cell>
          <cell r="AJ4333">
            <v>0</v>
          </cell>
          <cell r="AK4333">
            <v>0</v>
          </cell>
        </row>
        <row r="4334">
          <cell r="B4334" t="str">
            <v/>
          </cell>
          <cell r="H4334" t="str">
            <v/>
          </cell>
          <cell r="J4334" t="str">
            <v/>
          </cell>
          <cell r="N4334" t="str">
            <v/>
          </cell>
          <cell r="O4334" t="str">
            <v/>
          </cell>
          <cell r="P4334" t="str">
            <v/>
          </cell>
          <cell r="Q4334" t="str">
            <v/>
          </cell>
          <cell r="T4334" t="str">
            <v/>
          </cell>
          <cell r="U4334" t="str">
            <v/>
          </cell>
          <cell r="W4334" t="str">
            <v/>
          </cell>
          <cell r="X4334" t="str">
            <v/>
          </cell>
          <cell r="AB4334">
            <v>0</v>
          </cell>
          <cell r="AC4334">
            <v>0</v>
          </cell>
          <cell r="AD4334">
            <v>0</v>
          </cell>
          <cell r="AJ4334">
            <v>0</v>
          </cell>
          <cell r="AK4334">
            <v>0</v>
          </cell>
        </row>
        <row r="4335">
          <cell r="B4335" t="str">
            <v/>
          </cell>
          <cell r="H4335" t="str">
            <v/>
          </cell>
          <cell r="J4335" t="str">
            <v/>
          </cell>
          <cell r="N4335" t="str">
            <v/>
          </cell>
          <cell r="O4335" t="str">
            <v/>
          </cell>
          <cell r="P4335" t="str">
            <v/>
          </cell>
          <cell r="Q4335" t="str">
            <v/>
          </cell>
          <cell r="T4335" t="str">
            <v/>
          </cell>
          <cell r="U4335" t="str">
            <v/>
          </cell>
          <cell r="W4335" t="str">
            <v/>
          </cell>
          <cell r="X4335" t="str">
            <v/>
          </cell>
          <cell r="AB4335">
            <v>0</v>
          </cell>
          <cell r="AC4335">
            <v>0</v>
          </cell>
          <cell r="AD4335">
            <v>0</v>
          </cell>
          <cell r="AJ4335">
            <v>0</v>
          </cell>
          <cell r="AK4335">
            <v>0</v>
          </cell>
        </row>
        <row r="4336">
          <cell r="B4336" t="str">
            <v/>
          </cell>
          <cell r="H4336" t="str">
            <v/>
          </cell>
          <cell r="J4336" t="str">
            <v/>
          </cell>
          <cell r="N4336" t="str">
            <v/>
          </cell>
          <cell r="O4336" t="str">
            <v/>
          </cell>
          <cell r="P4336" t="str">
            <v/>
          </cell>
          <cell r="Q4336" t="str">
            <v/>
          </cell>
          <cell r="T4336" t="str">
            <v/>
          </cell>
          <cell r="U4336" t="str">
            <v/>
          </cell>
          <cell r="W4336" t="str">
            <v/>
          </cell>
          <cell r="X4336" t="str">
            <v/>
          </cell>
          <cell r="AB4336">
            <v>0</v>
          </cell>
          <cell r="AC4336">
            <v>0</v>
          </cell>
          <cell r="AD4336">
            <v>0</v>
          </cell>
          <cell r="AJ4336">
            <v>0</v>
          </cell>
          <cell r="AK4336">
            <v>0</v>
          </cell>
        </row>
        <row r="4337">
          <cell r="B4337" t="str">
            <v/>
          </cell>
          <cell r="H4337" t="str">
            <v/>
          </cell>
          <cell r="J4337" t="str">
            <v/>
          </cell>
          <cell r="N4337" t="str">
            <v/>
          </cell>
          <cell r="O4337" t="str">
            <v/>
          </cell>
          <cell r="P4337" t="str">
            <v/>
          </cell>
          <cell r="Q4337" t="str">
            <v/>
          </cell>
          <cell r="T4337" t="str">
            <v/>
          </cell>
          <cell r="U4337" t="str">
            <v/>
          </cell>
          <cell r="W4337" t="str">
            <v/>
          </cell>
          <cell r="X4337" t="str">
            <v/>
          </cell>
          <cell r="AB4337">
            <v>0</v>
          </cell>
          <cell r="AC4337">
            <v>0</v>
          </cell>
          <cell r="AD4337">
            <v>0</v>
          </cell>
          <cell r="AJ4337">
            <v>0</v>
          </cell>
          <cell r="AK4337">
            <v>0</v>
          </cell>
        </row>
        <row r="4338">
          <cell r="B4338" t="str">
            <v/>
          </cell>
          <cell r="H4338" t="str">
            <v/>
          </cell>
          <cell r="J4338" t="str">
            <v/>
          </cell>
          <cell r="N4338" t="str">
            <v/>
          </cell>
          <cell r="O4338" t="str">
            <v/>
          </cell>
          <cell r="P4338" t="str">
            <v/>
          </cell>
          <cell r="Q4338" t="str">
            <v/>
          </cell>
          <cell r="T4338" t="str">
            <v/>
          </cell>
          <cell r="U4338" t="str">
            <v/>
          </cell>
          <cell r="W4338" t="str">
            <v/>
          </cell>
          <cell r="X4338" t="str">
            <v/>
          </cell>
          <cell r="AB4338">
            <v>0</v>
          </cell>
          <cell r="AC4338">
            <v>0</v>
          </cell>
          <cell r="AD4338">
            <v>0</v>
          </cell>
          <cell r="AJ4338">
            <v>0</v>
          </cell>
          <cell r="AK4338">
            <v>0</v>
          </cell>
        </row>
        <row r="4339">
          <cell r="B4339" t="str">
            <v/>
          </cell>
          <cell r="H4339" t="str">
            <v/>
          </cell>
          <cell r="J4339" t="str">
            <v/>
          </cell>
          <cell r="N4339" t="str">
            <v/>
          </cell>
          <cell r="O4339" t="str">
            <v/>
          </cell>
          <cell r="P4339" t="str">
            <v/>
          </cell>
          <cell r="Q4339" t="str">
            <v/>
          </cell>
          <cell r="T4339" t="str">
            <v/>
          </cell>
          <cell r="U4339" t="str">
            <v/>
          </cell>
          <cell r="W4339" t="str">
            <v/>
          </cell>
          <cell r="X4339" t="str">
            <v/>
          </cell>
          <cell r="AB4339">
            <v>0</v>
          </cell>
          <cell r="AC4339">
            <v>0</v>
          </cell>
          <cell r="AD4339">
            <v>0</v>
          </cell>
          <cell r="AJ4339">
            <v>0</v>
          </cell>
          <cell r="AK4339">
            <v>0</v>
          </cell>
        </row>
        <row r="4340">
          <cell r="B4340" t="str">
            <v/>
          </cell>
          <cell r="H4340" t="str">
            <v/>
          </cell>
          <cell r="J4340" t="str">
            <v/>
          </cell>
          <cell r="N4340" t="str">
            <v/>
          </cell>
          <cell r="O4340" t="str">
            <v/>
          </cell>
          <cell r="P4340" t="str">
            <v/>
          </cell>
          <cell r="Q4340" t="str">
            <v/>
          </cell>
          <cell r="T4340" t="str">
            <v/>
          </cell>
          <cell r="U4340" t="str">
            <v/>
          </cell>
          <cell r="W4340" t="str">
            <v/>
          </cell>
          <cell r="X4340" t="str">
            <v/>
          </cell>
          <cell r="AB4340">
            <v>0</v>
          </cell>
          <cell r="AC4340">
            <v>0</v>
          </cell>
          <cell r="AD4340">
            <v>0</v>
          </cell>
          <cell r="AJ4340">
            <v>0</v>
          </cell>
          <cell r="AK4340">
            <v>0</v>
          </cell>
        </row>
        <row r="4341">
          <cell r="B4341" t="str">
            <v/>
          </cell>
          <cell r="H4341" t="str">
            <v/>
          </cell>
          <cell r="J4341" t="str">
            <v/>
          </cell>
          <cell r="N4341" t="str">
            <v/>
          </cell>
          <cell r="O4341" t="str">
            <v/>
          </cell>
          <cell r="P4341" t="str">
            <v/>
          </cell>
          <cell r="Q4341" t="str">
            <v/>
          </cell>
          <cell r="T4341" t="str">
            <v/>
          </cell>
          <cell r="U4341" t="str">
            <v/>
          </cell>
          <cell r="W4341" t="str">
            <v/>
          </cell>
          <cell r="X4341" t="str">
            <v/>
          </cell>
          <cell r="AB4341">
            <v>0</v>
          </cell>
          <cell r="AC4341">
            <v>0</v>
          </cell>
          <cell r="AD4341">
            <v>0</v>
          </cell>
          <cell r="AJ4341">
            <v>0</v>
          </cell>
          <cell r="AK4341">
            <v>0</v>
          </cell>
        </row>
        <row r="4342">
          <cell r="B4342" t="str">
            <v/>
          </cell>
          <cell r="H4342" t="str">
            <v/>
          </cell>
          <cell r="J4342" t="str">
            <v/>
          </cell>
          <cell r="N4342" t="str">
            <v/>
          </cell>
          <cell r="O4342" t="str">
            <v/>
          </cell>
          <cell r="P4342" t="str">
            <v/>
          </cell>
          <cell r="Q4342" t="str">
            <v/>
          </cell>
          <cell r="T4342" t="str">
            <v/>
          </cell>
          <cell r="U4342" t="str">
            <v/>
          </cell>
          <cell r="W4342" t="str">
            <v/>
          </cell>
          <cell r="X4342" t="str">
            <v/>
          </cell>
          <cell r="AB4342">
            <v>0</v>
          </cell>
          <cell r="AC4342">
            <v>0</v>
          </cell>
          <cell r="AD4342">
            <v>0</v>
          </cell>
          <cell r="AJ4342">
            <v>0</v>
          </cell>
          <cell r="AK4342">
            <v>0</v>
          </cell>
        </row>
        <row r="4343">
          <cell r="B4343" t="str">
            <v/>
          </cell>
          <cell r="H4343" t="str">
            <v/>
          </cell>
          <cell r="J4343" t="str">
            <v/>
          </cell>
          <cell r="N4343" t="str">
            <v/>
          </cell>
          <cell r="O4343" t="str">
            <v/>
          </cell>
          <cell r="P4343" t="str">
            <v/>
          </cell>
          <cell r="Q4343" t="str">
            <v/>
          </cell>
          <cell r="T4343" t="str">
            <v/>
          </cell>
          <cell r="U4343" t="str">
            <v/>
          </cell>
          <cell r="W4343" t="str">
            <v/>
          </cell>
          <cell r="X4343" t="str">
            <v/>
          </cell>
          <cell r="AB4343">
            <v>0</v>
          </cell>
          <cell r="AC4343">
            <v>0</v>
          </cell>
          <cell r="AD4343">
            <v>0</v>
          </cell>
          <cell r="AJ4343">
            <v>0</v>
          </cell>
          <cell r="AK4343">
            <v>0</v>
          </cell>
        </row>
        <row r="4344">
          <cell r="B4344" t="str">
            <v/>
          </cell>
          <cell r="H4344" t="str">
            <v/>
          </cell>
          <cell r="J4344" t="str">
            <v/>
          </cell>
          <cell r="N4344" t="str">
            <v/>
          </cell>
          <cell r="O4344" t="str">
            <v/>
          </cell>
          <cell r="P4344" t="str">
            <v/>
          </cell>
          <cell r="Q4344" t="str">
            <v/>
          </cell>
          <cell r="T4344" t="str">
            <v/>
          </cell>
          <cell r="U4344" t="str">
            <v/>
          </cell>
          <cell r="W4344" t="str">
            <v/>
          </cell>
          <cell r="X4344" t="str">
            <v/>
          </cell>
          <cell r="AB4344">
            <v>0</v>
          </cell>
          <cell r="AC4344">
            <v>0</v>
          </cell>
          <cell r="AD4344">
            <v>0</v>
          </cell>
          <cell r="AJ4344">
            <v>0</v>
          </cell>
          <cell r="AK4344">
            <v>0</v>
          </cell>
        </row>
        <row r="4345">
          <cell r="B4345" t="str">
            <v/>
          </cell>
          <cell r="H4345" t="str">
            <v/>
          </cell>
          <cell r="J4345" t="str">
            <v/>
          </cell>
          <cell r="N4345" t="str">
            <v/>
          </cell>
          <cell r="O4345" t="str">
            <v/>
          </cell>
          <cell r="P4345" t="str">
            <v/>
          </cell>
          <cell r="Q4345" t="str">
            <v/>
          </cell>
          <cell r="T4345" t="str">
            <v/>
          </cell>
          <cell r="U4345" t="str">
            <v/>
          </cell>
          <cell r="W4345" t="str">
            <v/>
          </cell>
          <cell r="X4345" t="str">
            <v/>
          </cell>
          <cell r="AB4345">
            <v>0</v>
          </cell>
          <cell r="AC4345">
            <v>0</v>
          </cell>
          <cell r="AD4345">
            <v>0</v>
          </cell>
          <cell r="AJ4345">
            <v>0</v>
          </cell>
          <cell r="AK4345">
            <v>0</v>
          </cell>
        </row>
        <row r="4346">
          <cell r="B4346" t="str">
            <v/>
          </cell>
          <cell r="H4346" t="str">
            <v/>
          </cell>
          <cell r="J4346" t="str">
            <v/>
          </cell>
          <cell r="N4346" t="str">
            <v/>
          </cell>
          <cell r="O4346" t="str">
            <v/>
          </cell>
          <cell r="P4346" t="str">
            <v/>
          </cell>
          <cell r="Q4346" t="str">
            <v/>
          </cell>
          <cell r="T4346" t="str">
            <v/>
          </cell>
          <cell r="U4346" t="str">
            <v/>
          </cell>
          <cell r="W4346" t="str">
            <v/>
          </cell>
          <cell r="X4346" t="str">
            <v/>
          </cell>
          <cell r="AB4346">
            <v>0</v>
          </cell>
          <cell r="AC4346">
            <v>0</v>
          </cell>
          <cell r="AD4346">
            <v>0</v>
          </cell>
          <cell r="AJ4346">
            <v>0</v>
          </cell>
          <cell r="AK4346">
            <v>0</v>
          </cell>
        </row>
        <row r="4347">
          <cell r="B4347" t="str">
            <v/>
          </cell>
          <cell r="H4347" t="str">
            <v/>
          </cell>
          <cell r="J4347" t="str">
            <v/>
          </cell>
          <cell r="N4347" t="str">
            <v/>
          </cell>
          <cell r="O4347" t="str">
            <v/>
          </cell>
          <cell r="P4347" t="str">
            <v/>
          </cell>
          <cell r="Q4347" t="str">
            <v/>
          </cell>
          <cell r="T4347" t="str">
            <v/>
          </cell>
          <cell r="U4347" t="str">
            <v/>
          </cell>
          <cell r="W4347" t="str">
            <v/>
          </cell>
          <cell r="X4347" t="str">
            <v/>
          </cell>
          <cell r="AB4347">
            <v>0</v>
          </cell>
          <cell r="AC4347">
            <v>0</v>
          </cell>
          <cell r="AD4347">
            <v>0</v>
          </cell>
          <cell r="AJ4347">
            <v>0</v>
          </cell>
          <cell r="AK4347">
            <v>0</v>
          </cell>
        </row>
        <row r="4348">
          <cell r="B4348" t="str">
            <v/>
          </cell>
          <cell r="H4348" t="str">
            <v/>
          </cell>
          <cell r="J4348" t="str">
            <v/>
          </cell>
          <cell r="N4348" t="str">
            <v/>
          </cell>
          <cell r="O4348" t="str">
            <v/>
          </cell>
          <cell r="P4348" t="str">
            <v/>
          </cell>
          <cell r="Q4348" t="str">
            <v/>
          </cell>
          <cell r="T4348" t="str">
            <v/>
          </cell>
          <cell r="U4348" t="str">
            <v/>
          </cell>
          <cell r="W4348" t="str">
            <v/>
          </cell>
          <cell r="X4348" t="str">
            <v/>
          </cell>
          <cell r="AB4348">
            <v>0</v>
          </cell>
          <cell r="AC4348">
            <v>0</v>
          </cell>
          <cell r="AD4348">
            <v>0</v>
          </cell>
          <cell r="AJ4348">
            <v>0</v>
          </cell>
          <cell r="AK4348">
            <v>0</v>
          </cell>
        </row>
        <row r="4349">
          <cell r="B4349" t="str">
            <v/>
          </cell>
          <cell r="H4349" t="str">
            <v/>
          </cell>
          <cell r="J4349" t="str">
            <v/>
          </cell>
          <cell r="N4349" t="str">
            <v/>
          </cell>
          <cell r="O4349" t="str">
            <v/>
          </cell>
          <cell r="P4349" t="str">
            <v/>
          </cell>
          <cell r="Q4349" t="str">
            <v/>
          </cell>
          <cell r="T4349" t="str">
            <v/>
          </cell>
          <cell r="U4349" t="str">
            <v/>
          </cell>
          <cell r="W4349" t="str">
            <v/>
          </cell>
          <cell r="X4349" t="str">
            <v/>
          </cell>
          <cell r="AB4349">
            <v>0</v>
          </cell>
          <cell r="AC4349">
            <v>0</v>
          </cell>
          <cell r="AD4349">
            <v>0</v>
          </cell>
          <cell r="AJ4349">
            <v>0</v>
          </cell>
          <cell r="AK4349">
            <v>0</v>
          </cell>
        </row>
        <row r="4350">
          <cell r="B4350" t="str">
            <v/>
          </cell>
          <cell r="H4350" t="str">
            <v/>
          </cell>
          <cell r="J4350" t="str">
            <v/>
          </cell>
          <cell r="N4350" t="str">
            <v/>
          </cell>
          <cell r="O4350" t="str">
            <v/>
          </cell>
          <cell r="P4350" t="str">
            <v/>
          </cell>
          <cell r="Q4350" t="str">
            <v/>
          </cell>
          <cell r="T4350" t="str">
            <v/>
          </cell>
          <cell r="U4350" t="str">
            <v/>
          </cell>
          <cell r="W4350" t="str">
            <v/>
          </cell>
          <cell r="X4350" t="str">
            <v/>
          </cell>
          <cell r="AB4350">
            <v>0</v>
          </cell>
          <cell r="AC4350">
            <v>0</v>
          </cell>
          <cell r="AD4350">
            <v>0</v>
          </cell>
          <cell r="AJ4350">
            <v>0</v>
          </cell>
          <cell r="AK4350">
            <v>0</v>
          </cell>
        </row>
        <row r="4351">
          <cell r="B4351" t="str">
            <v/>
          </cell>
          <cell r="H4351" t="str">
            <v/>
          </cell>
          <cell r="J4351" t="str">
            <v/>
          </cell>
          <cell r="N4351" t="str">
            <v/>
          </cell>
          <cell r="O4351" t="str">
            <v/>
          </cell>
          <cell r="P4351" t="str">
            <v/>
          </cell>
          <cell r="Q4351" t="str">
            <v/>
          </cell>
          <cell r="T4351" t="str">
            <v/>
          </cell>
          <cell r="U4351" t="str">
            <v/>
          </cell>
          <cell r="W4351" t="str">
            <v/>
          </cell>
          <cell r="X4351" t="str">
            <v/>
          </cell>
          <cell r="AB4351">
            <v>0</v>
          </cell>
          <cell r="AC4351">
            <v>0</v>
          </cell>
          <cell r="AD4351">
            <v>0</v>
          </cell>
          <cell r="AJ4351">
            <v>0</v>
          </cell>
          <cell r="AK4351">
            <v>0</v>
          </cell>
        </row>
        <row r="4352">
          <cell r="B4352" t="str">
            <v/>
          </cell>
          <cell r="H4352" t="str">
            <v/>
          </cell>
          <cell r="J4352" t="str">
            <v/>
          </cell>
          <cell r="N4352" t="str">
            <v/>
          </cell>
          <cell r="O4352" t="str">
            <v/>
          </cell>
          <cell r="P4352" t="str">
            <v/>
          </cell>
          <cell r="Q4352" t="str">
            <v/>
          </cell>
          <cell r="T4352" t="str">
            <v/>
          </cell>
          <cell r="U4352" t="str">
            <v/>
          </cell>
          <cell r="W4352" t="str">
            <v/>
          </cell>
          <cell r="X4352" t="str">
            <v/>
          </cell>
          <cell r="AB4352">
            <v>0</v>
          </cell>
          <cell r="AC4352">
            <v>0</v>
          </cell>
          <cell r="AD4352">
            <v>0</v>
          </cell>
          <cell r="AJ4352">
            <v>0</v>
          </cell>
          <cell r="AK4352">
            <v>0</v>
          </cell>
        </row>
        <row r="4353">
          <cell r="B4353" t="str">
            <v/>
          </cell>
          <cell r="H4353" t="str">
            <v/>
          </cell>
          <cell r="J4353" t="str">
            <v/>
          </cell>
          <cell r="N4353" t="str">
            <v/>
          </cell>
          <cell r="O4353" t="str">
            <v/>
          </cell>
          <cell r="P4353" t="str">
            <v/>
          </cell>
          <cell r="Q4353" t="str">
            <v/>
          </cell>
          <cell r="T4353" t="str">
            <v/>
          </cell>
          <cell r="U4353" t="str">
            <v/>
          </cell>
          <cell r="W4353" t="str">
            <v/>
          </cell>
          <cell r="X4353" t="str">
            <v/>
          </cell>
          <cell r="AB4353">
            <v>0</v>
          </cell>
          <cell r="AC4353">
            <v>0</v>
          </cell>
          <cell r="AD4353">
            <v>0</v>
          </cell>
          <cell r="AJ4353">
            <v>0</v>
          </cell>
          <cell r="AK4353">
            <v>0</v>
          </cell>
        </row>
        <row r="4354">
          <cell r="B4354" t="str">
            <v/>
          </cell>
          <cell r="H4354" t="str">
            <v/>
          </cell>
          <cell r="J4354" t="str">
            <v/>
          </cell>
          <cell r="N4354" t="str">
            <v/>
          </cell>
          <cell r="O4354" t="str">
            <v/>
          </cell>
          <cell r="P4354" t="str">
            <v/>
          </cell>
          <cell r="Q4354" t="str">
            <v/>
          </cell>
          <cell r="T4354" t="str">
            <v/>
          </cell>
          <cell r="U4354" t="str">
            <v/>
          </cell>
          <cell r="W4354" t="str">
            <v/>
          </cell>
          <cell r="X4354" t="str">
            <v/>
          </cell>
          <cell r="AB4354">
            <v>0</v>
          </cell>
          <cell r="AC4354">
            <v>0</v>
          </cell>
          <cell r="AD4354">
            <v>0</v>
          </cell>
          <cell r="AJ4354">
            <v>0</v>
          </cell>
          <cell r="AK4354">
            <v>0</v>
          </cell>
        </row>
        <row r="4355">
          <cell r="B4355" t="str">
            <v/>
          </cell>
          <cell r="H4355" t="str">
            <v/>
          </cell>
          <cell r="J4355" t="str">
            <v/>
          </cell>
          <cell r="N4355" t="str">
            <v/>
          </cell>
          <cell r="O4355" t="str">
            <v/>
          </cell>
          <cell r="P4355" t="str">
            <v/>
          </cell>
          <cell r="Q4355" t="str">
            <v/>
          </cell>
          <cell r="T4355" t="str">
            <v/>
          </cell>
          <cell r="U4355" t="str">
            <v/>
          </cell>
          <cell r="W4355" t="str">
            <v/>
          </cell>
          <cell r="X4355" t="str">
            <v/>
          </cell>
          <cell r="AB4355">
            <v>0</v>
          </cell>
          <cell r="AC4355">
            <v>0</v>
          </cell>
          <cell r="AD4355">
            <v>0</v>
          </cell>
          <cell r="AJ4355">
            <v>0</v>
          </cell>
          <cell r="AK4355">
            <v>0</v>
          </cell>
        </row>
        <row r="4356">
          <cell r="B4356" t="str">
            <v/>
          </cell>
          <cell r="H4356" t="str">
            <v/>
          </cell>
          <cell r="J4356" t="str">
            <v/>
          </cell>
          <cell r="N4356" t="str">
            <v/>
          </cell>
          <cell r="O4356" t="str">
            <v/>
          </cell>
          <cell r="P4356" t="str">
            <v/>
          </cell>
          <cell r="Q4356" t="str">
            <v/>
          </cell>
          <cell r="T4356" t="str">
            <v/>
          </cell>
          <cell r="U4356" t="str">
            <v/>
          </cell>
          <cell r="W4356" t="str">
            <v/>
          </cell>
          <cell r="X4356" t="str">
            <v/>
          </cell>
          <cell r="AB4356">
            <v>0</v>
          </cell>
          <cell r="AC4356">
            <v>0</v>
          </cell>
          <cell r="AD4356">
            <v>0</v>
          </cell>
          <cell r="AJ4356">
            <v>0</v>
          </cell>
          <cell r="AK4356">
            <v>0</v>
          </cell>
        </row>
        <row r="4357">
          <cell r="B4357" t="str">
            <v/>
          </cell>
          <cell r="H4357" t="str">
            <v/>
          </cell>
          <cell r="J4357" t="str">
            <v/>
          </cell>
          <cell r="N4357" t="str">
            <v/>
          </cell>
          <cell r="O4357" t="str">
            <v/>
          </cell>
          <cell r="P4357" t="str">
            <v/>
          </cell>
          <cell r="Q4357" t="str">
            <v/>
          </cell>
          <cell r="T4357" t="str">
            <v/>
          </cell>
          <cell r="U4357" t="str">
            <v/>
          </cell>
          <cell r="W4357" t="str">
            <v/>
          </cell>
          <cell r="X4357" t="str">
            <v/>
          </cell>
          <cell r="AB4357">
            <v>0</v>
          </cell>
          <cell r="AC4357">
            <v>0</v>
          </cell>
          <cell r="AD4357">
            <v>0</v>
          </cell>
          <cell r="AJ4357">
            <v>0</v>
          </cell>
          <cell r="AK4357">
            <v>0</v>
          </cell>
        </row>
        <row r="4358">
          <cell r="B4358" t="str">
            <v/>
          </cell>
          <cell r="H4358" t="str">
            <v/>
          </cell>
          <cell r="J4358" t="str">
            <v/>
          </cell>
          <cell r="N4358" t="str">
            <v/>
          </cell>
          <cell r="O4358" t="str">
            <v/>
          </cell>
          <cell r="P4358" t="str">
            <v/>
          </cell>
          <cell r="Q4358" t="str">
            <v/>
          </cell>
          <cell r="T4358" t="str">
            <v/>
          </cell>
          <cell r="U4358" t="str">
            <v/>
          </cell>
          <cell r="W4358" t="str">
            <v/>
          </cell>
          <cell r="X4358" t="str">
            <v/>
          </cell>
          <cell r="AB4358">
            <v>0</v>
          </cell>
          <cell r="AC4358">
            <v>0</v>
          </cell>
          <cell r="AD4358">
            <v>0</v>
          </cell>
          <cell r="AJ4358">
            <v>0</v>
          </cell>
          <cell r="AK4358">
            <v>0</v>
          </cell>
        </row>
        <row r="4359">
          <cell r="B4359" t="str">
            <v/>
          </cell>
          <cell r="H4359" t="str">
            <v/>
          </cell>
          <cell r="J4359" t="str">
            <v/>
          </cell>
          <cell r="N4359" t="str">
            <v/>
          </cell>
          <cell r="O4359" t="str">
            <v/>
          </cell>
          <cell r="P4359" t="str">
            <v/>
          </cell>
          <cell r="Q4359" t="str">
            <v/>
          </cell>
          <cell r="T4359" t="str">
            <v/>
          </cell>
          <cell r="U4359" t="str">
            <v/>
          </cell>
          <cell r="W4359" t="str">
            <v/>
          </cell>
          <cell r="X4359" t="str">
            <v/>
          </cell>
          <cell r="AB4359">
            <v>0</v>
          </cell>
          <cell r="AC4359">
            <v>0</v>
          </cell>
          <cell r="AD4359">
            <v>0</v>
          </cell>
          <cell r="AJ4359">
            <v>0</v>
          </cell>
          <cell r="AK4359">
            <v>0</v>
          </cell>
        </row>
        <row r="4360">
          <cell r="B4360" t="str">
            <v/>
          </cell>
          <cell r="H4360" t="str">
            <v/>
          </cell>
          <cell r="J4360" t="str">
            <v/>
          </cell>
          <cell r="N4360" t="str">
            <v/>
          </cell>
          <cell r="O4360" t="str">
            <v/>
          </cell>
          <cell r="P4360" t="str">
            <v/>
          </cell>
          <cell r="Q4360" t="str">
            <v/>
          </cell>
          <cell r="T4360" t="str">
            <v/>
          </cell>
          <cell r="U4360" t="str">
            <v/>
          </cell>
          <cell r="W4360" t="str">
            <v/>
          </cell>
          <cell r="X4360" t="str">
            <v/>
          </cell>
          <cell r="AB4360">
            <v>0</v>
          </cell>
          <cell r="AC4360">
            <v>0</v>
          </cell>
          <cell r="AD4360">
            <v>0</v>
          </cell>
          <cell r="AJ4360">
            <v>0</v>
          </cell>
          <cell r="AK4360">
            <v>0</v>
          </cell>
        </row>
        <row r="4361">
          <cell r="B4361" t="str">
            <v/>
          </cell>
          <cell r="H4361" t="str">
            <v/>
          </cell>
          <cell r="J4361" t="str">
            <v/>
          </cell>
          <cell r="N4361" t="str">
            <v/>
          </cell>
          <cell r="O4361" t="str">
            <v/>
          </cell>
          <cell r="P4361" t="str">
            <v/>
          </cell>
          <cell r="Q4361" t="str">
            <v/>
          </cell>
          <cell r="T4361" t="str">
            <v/>
          </cell>
          <cell r="U4361" t="str">
            <v/>
          </cell>
          <cell r="W4361" t="str">
            <v/>
          </cell>
          <cell r="X4361" t="str">
            <v/>
          </cell>
          <cell r="AB4361">
            <v>0</v>
          </cell>
          <cell r="AC4361">
            <v>0</v>
          </cell>
          <cell r="AD4361">
            <v>0</v>
          </cell>
          <cell r="AJ4361">
            <v>0</v>
          </cell>
          <cell r="AK4361">
            <v>0</v>
          </cell>
        </row>
        <row r="4362">
          <cell r="B4362" t="str">
            <v/>
          </cell>
          <cell r="H4362" t="str">
            <v/>
          </cell>
          <cell r="J4362" t="str">
            <v/>
          </cell>
          <cell r="N4362" t="str">
            <v/>
          </cell>
          <cell r="O4362" t="str">
            <v/>
          </cell>
          <cell r="P4362" t="str">
            <v/>
          </cell>
          <cell r="Q4362" t="str">
            <v/>
          </cell>
          <cell r="T4362" t="str">
            <v/>
          </cell>
          <cell r="U4362" t="str">
            <v/>
          </cell>
          <cell r="W4362" t="str">
            <v/>
          </cell>
          <cell r="X4362" t="str">
            <v/>
          </cell>
          <cell r="AB4362">
            <v>0</v>
          </cell>
          <cell r="AC4362">
            <v>0</v>
          </cell>
          <cell r="AD4362">
            <v>0</v>
          </cell>
          <cell r="AJ4362">
            <v>0</v>
          </cell>
          <cell r="AK4362">
            <v>0</v>
          </cell>
        </row>
        <row r="4363">
          <cell r="B4363" t="str">
            <v/>
          </cell>
          <cell r="H4363" t="str">
            <v/>
          </cell>
          <cell r="J4363" t="str">
            <v/>
          </cell>
          <cell r="N4363" t="str">
            <v/>
          </cell>
          <cell r="O4363" t="str">
            <v/>
          </cell>
          <cell r="P4363" t="str">
            <v/>
          </cell>
          <cell r="Q4363" t="str">
            <v/>
          </cell>
          <cell r="T4363" t="str">
            <v/>
          </cell>
          <cell r="U4363" t="str">
            <v/>
          </cell>
          <cell r="W4363" t="str">
            <v/>
          </cell>
          <cell r="X4363" t="str">
            <v/>
          </cell>
          <cell r="AB4363">
            <v>0</v>
          </cell>
          <cell r="AC4363">
            <v>0</v>
          </cell>
          <cell r="AD4363">
            <v>0</v>
          </cell>
          <cell r="AJ4363">
            <v>0</v>
          </cell>
          <cell r="AK4363">
            <v>0</v>
          </cell>
        </row>
        <row r="4364">
          <cell r="B4364" t="str">
            <v/>
          </cell>
          <cell r="H4364" t="str">
            <v/>
          </cell>
          <cell r="J4364" t="str">
            <v/>
          </cell>
          <cell r="N4364" t="str">
            <v/>
          </cell>
          <cell r="O4364" t="str">
            <v/>
          </cell>
          <cell r="P4364" t="str">
            <v/>
          </cell>
          <cell r="Q4364" t="str">
            <v/>
          </cell>
          <cell r="T4364" t="str">
            <v/>
          </cell>
          <cell r="U4364" t="str">
            <v/>
          </cell>
          <cell r="W4364" t="str">
            <v/>
          </cell>
          <cell r="X4364" t="str">
            <v/>
          </cell>
          <cell r="AB4364">
            <v>0</v>
          </cell>
          <cell r="AC4364">
            <v>0</v>
          </cell>
          <cell r="AD4364">
            <v>0</v>
          </cell>
          <cell r="AJ4364">
            <v>0</v>
          </cell>
          <cell r="AK4364">
            <v>0</v>
          </cell>
        </row>
        <row r="4365">
          <cell r="B4365" t="str">
            <v/>
          </cell>
          <cell r="H4365" t="str">
            <v/>
          </cell>
          <cell r="J4365" t="str">
            <v/>
          </cell>
          <cell r="N4365" t="str">
            <v/>
          </cell>
          <cell r="O4365" t="str">
            <v/>
          </cell>
          <cell r="P4365" t="str">
            <v/>
          </cell>
          <cell r="Q4365" t="str">
            <v/>
          </cell>
          <cell r="T4365" t="str">
            <v/>
          </cell>
          <cell r="U4365" t="str">
            <v/>
          </cell>
          <cell r="W4365" t="str">
            <v/>
          </cell>
          <cell r="X4365" t="str">
            <v/>
          </cell>
          <cell r="AB4365">
            <v>0</v>
          </cell>
          <cell r="AC4365">
            <v>0</v>
          </cell>
          <cell r="AD4365">
            <v>0</v>
          </cell>
          <cell r="AJ4365">
            <v>0</v>
          </cell>
          <cell r="AK4365">
            <v>0</v>
          </cell>
        </row>
        <row r="4366">
          <cell r="B4366" t="str">
            <v/>
          </cell>
          <cell r="H4366" t="str">
            <v/>
          </cell>
          <cell r="J4366" t="str">
            <v/>
          </cell>
          <cell r="N4366" t="str">
            <v/>
          </cell>
          <cell r="O4366" t="str">
            <v/>
          </cell>
          <cell r="P4366" t="str">
            <v/>
          </cell>
          <cell r="Q4366" t="str">
            <v/>
          </cell>
          <cell r="T4366" t="str">
            <v/>
          </cell>
          <cell r="U4366" t="str">
            <v/>
          </cell>
          <cell r="W4366" t="str">
            <v/>
          </cell>
          <cell r="X4366" t="str">
            <v/>
          </cell>
          <cell r="AB4366">
            <v>0</v>
          </cell>
          <cell r="AC4366">
            <v>0</v>
          </cell>
          <cell r="AD4366">
            <v>0</v>
          </cell>
          <cell r="AJ4366">
            <v>0</v>
          </cell>
          <cell r="AK4366">
            <v>0</v>
          </cell>
        </row>
        <row r="4367">
          <cell r="B4367" t="str">
            <v/>
          </cell>
          <cell r="H4367" t="str">
            <v/>
          </cell>
          <cell r="J4367" t="str">
            <v/>
          </cell>
          <cell r="N4367" t="str">
            <v/>
          </cell>
          <cell r="O4367" t="str">
            <v/>
          </cell>
          <cell r="P4367" t="str">
            <v/>
          </cell>
          <cell r="Q4367" t="str">
            <v/>
          </cell>
          <cell r="T4367" t="str">
            <v/>
          </cell>
          <cell r="U4367" t="str">
            <v/>
          </cell>
          <cell r="W4367" t="str">
            <v/>
          </cell>
          <cell r="X4367" t="str">
            <v/>
          </cell>
          <cell r="AB4367">
            <v>0</v>
          </cell>
          <cell r="AC4367">
            <v>0</v>
          </cell>
          <cell r="AD4367">
            <v>0</v>
          </cell>
          <cell r="AJ4367">
            <v>0</v>
          </cell>
          <cell r="AK4367">
            <v>0</v>
          </cell>
        </row>
        <row r="4368">
          <cell r="B4368" t="str">
            <v/>
          </cell>
          <cell r="H4368" t="str">
            <v/>
          </cell>
          <cell r="J4368" t="str">
            <v/>
          </cell>
          <cell r="N4368" t="str">
            <v/>
          </cell>
          <cell r="O4368" t="str">
            <v/>
          </cell>
          <cell r="P4368" t="str">
            <v/>
          </cell>
          <cell r="Q4368" t="str">
            <v/>
          </cell>
          <cell r="T4368" t="str">
            <v/>
          </cell>
          <cell r="U4368" t="str">
            <v/>
          </cell>
          <cell r="W4368" t="str">
            <v/>
          </cell>
          <cell r="X4368" t="str">
            <v/>
          </cell>
          <cell r="AB4368">
            <v>0</v>
          </cell>
          <cell r="AC4368">
            <v>0</v>
          </cell>
          <cell r="AD4368">
            <v>0</v>
          </cell>
          <cell r="AJ4368">
            <v>0</v>
          </cell>
          <cell r="AK4368">
            <v>0</v>
          </cell>
        </row>
        <row r="4369">
          <cell r="B4369" t="str">
            <v/>
          </cell>
          <cell r="H4369" t="str">
            <v/>
          </cell>
          <cell r="J4369" t="str">
            <v/>
          </cell>
          <cell r="N4369" t="str">
            <v/>
          </cell>
          <cell r="O4369" t="str">
            <v/>
          </cell>
          <cell r="P4369" t="str">
            <v/>
          </cell>
          <cell r="Q4369" t="str">
            <v/>
          </cell>
          <cell r="T4369" t="str">
            <v/>
          </cell>
          <cell r="U4369" t="str">
            <v/>
          </cell>
          <cell r="W4369" t="str">
            <v/>
          </cell>
          <cell r="X4369" t="str">
            <v/>
          </cell>
          <cell r="AB4369">
            <v>0</v>
          </cell>
          <cell r="AC4369">
            <v>0</v>
          </cell>
          <cell r="AD4369">
            <v>0</v>
          </cell>
          <cell r="AJ4369">
            <v>0</v>
          </cell>
          <cell r="AK4369">
            <v>0</v>
          </cell>
        </row>
        <row r="4370">
          <cell r="B4370" t="str">
            <v/>
          </cell>
          <cell r="H4370" t="str">
            <v/>
          </cell>
          <cell r="J4370" t="str">
            <v/>
          </cell>
          <cell r="N4370" t="str">
            <v/>
          </cell>
          <cell r="O4370" t="str">
            <v/>
          </cell>
          <cell r="P4370" t="str">
            <v/>
          </cell>
          <cell r="Q4370" t="str">
            <v/>
          </cell>
          <cell r="T4370" t="str">
            <v/>
          </cell>
          <cell r="U4370" t="str">
            <v/>
          </cell>
          <cell r="W4370" t="str">
            <v/>
          </cell>
          <cell r="X4370" t="str">
            <v/>
          </cell>
          <cell r="AB4370">
            <v>0</v>
          </cell>
          <cell r="AC4370">
            <v>0</v>
          </cell>
          <cell r="AD4370">
            <v>0</v>
          </cell>
          <cell r="AJ4370">
            <v>0</v>
          </cell>
          <cell r="AK4370">
            <v>0</v>
          </cell>
        </row>
        <row r="4371">
          <cell r="B4371" t="str">
            <v/>
          </cell>
          <cell r="H4371" t="str">
            <v/>
          </cell>
          <cell r="J4371" t="str">
            <v/>
          </cell>
          <cell r="N4371" t="str">
            <v/>
          </cell>
          <cell r="O4371" t="str">
            <v/>
          </cell>
          <cell r="P4371" t="str">
            <v/>
          </cell>
          <cell r="Q4371" t="str">
            <v/>
          </cell>
          <cell r="T4371" t="str">
            <v/>
          </cell>
          <cell r="U4371" t="str">
            <v/>
          </cell>
          <cell r="W4371" t="str">
            <v/>
          </cell>
          <cell r="X4371" t="str">
            <v/>
          </cell>
          <cell r="AB4371">
            <v>0</v>
          </cell>
          <cell r="AC4371">
            <v>0</v>
          </cell>
          <cell r="AD4371">
            <v>0</v>
          </cell>
          <cell r="AJ4371">
            <v>0</v>
          </cell>
          <cell r="AK4371">
            <v>0</v>
          </cell>
        </row>
        <row r="4372">
          <cell r="B4372" t="str">
            <v/>
          </cell>
          <cell r="H4372" t="str">
            <v/>
          </cell>
          <cell r="J4372" t="str">
            <v/>
          </cell>
          <cell r="N4372" t="str">
            <v/>
          </cell>
          <cell r="O4372" t="str">
            <v/>
          </cell>
          <cell r="P4372" t="str">
            <v/>
          </cell>
          <cell r="Q4372" t="str">
            <v/>
          </cell>
          <cell r="T4372" t="str">
            <v/>
          </cell>
          <cell r="U4372" t="str">
            <v/>
          </cell>
          <cell r="W4372" t="str">
            <v/>
          </cell>
          <cell r="X4372" t="str">
            <v/>
          </cell>
          <cell r="AB4372">
            <v>0</v>
          </cell>
          <cell r="AC4372">
            <v>0</v>
          </cell>
          <cell r="AD4372">
            <v>0</v>
          </cell>
          <cell r="AJ4372">
            <v>0</v>
          </cell>
          <cell r="AK4372">
            <v>0</v>
          </cell>
        </row>
        <row r="4373">
          <cell r="B4373" t="str">
            <v/>
          </cell>
          <cell r="H4373" t="str">
            <v/>
          </cell>
          <cell r="J4373" t="str">
            <v/>
          </cell>
          <cell r="N4373" t="str">
            <v/>
          </cell>
          <cell r="O4373" t="str">
            <v/>
          </cell>
          <cell r="P4373" t="str">
            <v/>
          </cell>
          <cell r="Q4373" t="str">
            <v/>
          </cell>
          <cell r="T4373" t="str">
            <v/>
          </cell>
          <cell r="U4373" t="str">
            <v/>
          </cell>
          <cell r="W4373" t="str">
            <v/>
          </cell>
          <cell r="X4373" t="str">
            <v/>
          </cell>
          <cell r="AB4373">
            <v>0</v>
          </cell>
          <cell r="AC4373">
            <v>0</v>
          </cell>
          <cell r="AD4373">
            <v>0</v>
          </cell>
          <cell r="AJ4373">
            <v>0</v>
          </cell>
          <cell r="AK4373">
            <v>0</v>
          </cell>
        </row>
        <row r="4374">
          <cell r="B4374" t="str">
            <v/>
          </cell>
          <cell r="H4374" t="str">
            <v/>
          </cell>
          <cell r="J4374" t="str">
            <v/>
          </cell>
          <cell r="N4374" t="str">
            <v/>
          </cell>
          <cell r="O4374" t="str">
            <v/>
          </cell>
          <cell r="P4374" t="str">
            <v/>
          </cell>
          <cell r="Q4374" t="str">
            <v/>
          </cell>
          <cell r="T4374" t="str">
            <v/>
          </cell>
          <cell r="U4374" t="str">
            <v/>
          </cell>
          <cell r="W4374" t="str">
            <v/>
          </cell>
          <cell r="X4374" t="str">
            <v/>
          </cell>
          <cell r="AB4374">
            <v>0</v>
          </cell>
          <cell r="AC4374">
            <v>0</v>
          </cell>
          <cell r="AD4374">
            <v>0</v>
          </cell>
          <cell r="AJ4374">
            <v>0</v>
          </cell>
          <cell r="AK4374">
            <v>0</v>
          </cell>
        </row>
        <row r="4375">
          <cell r="B4375" t="str">
            <v/>
          </cell>
          <cell r="H4375" t="str">
            <v/>
          </cell>
          <cell r="J4375" t="str">
            <v/>
          </cell>
          <cell r="N4375" t="str">
            <v/>
          </cell>
          <cell r="O4375" t="str">
            <v/>
          </cell>
          <cell r="P4375" t="str">
            <v/>
          </cell>
          <cell r="Q4375" t="str">
            <v/>
          </cell>
          <cell r="T4375" t="str">
            <v/>
          </cell>
          <cell r="U4375" t="str">
            <v/>
          </cell>
          <cell r="W4375" t="str">
            <v/>
          </cell>
          <cell r="X4375" t="str">
            <v/>
          </cell>
          <cell r="AB4375">
            <v>0</v>
          </cell>
          <cell r="AC4375">
            <v>0</v>
          </cell>
          <cell r="AD4375">
            <v>0</v>
          </cell>
          <cell r="AJ4375">
            <v>0</v>
          </cell>
          <cell r="AK4375">
            <v>0</v>
          </cell>
        </row>
        <row r="4376">
          <cell r="B4376" t="str">
            <v/>
          </cell>
          <cell r="H4376" t="str">
            <v/>
          </cell>
          <cell r="J4376" t="str">
            <v/>
          </cell>
          <cell r="N4376" t="str">
            <v/>
          </cell>
          <cell r="O4376" t="str">
            <v/>
          </cell>
          <cell r="P4376" t="str">
            <v/>
          </cell>
          <cell r="Q4376" t="str">
            <v/>
          </cell>
          <cell r="T4376" t="str">
            <v/>
          </cell>
          <cell r="U4376" t="str">
            <v/>
          </cell>
          <cell r="W4376" t="str">
            <v/>
          </cell>
          <cell r="X4376" t="str">
            <v/>
          </cell>
          <cell r="AB4376">
            <v>0</v>
          </cell>
          <cell r="AC4376">
            <v>0</v>
          </cell>
          <cell r="AD4376">
            <v>0</v>
          </cell>
          <cell r="AJ4376">
            <v>0</v>
          </cell>
          <cell r="AK4376">
            <v>0</v>
          </cell>
        </row>
        <row r="4377">
          <cell r="B4377" t="str">
            <v/>
          </cell>
          <cell r="H4377" t="str">
            <v/>
          </cell>
          <cell r="J4377" t="str">
            <v/>
          </cell>
          <cell r="N4377" t="str">
            <v/>
          </cell>
          <cell r="O4377" t="str">
            <v/>
          </cell>
          <cell r="P4377" t="str">
            <v/>
          </cell>
          <cell r="Q4377" t="str">
            <v/>
          </cell>
          <cell r="T4377" t="str">
            <v/>
          </cell>
          <cell r="U4377" t="str">
            <v/>
          </cell>
          <cell r="W4377" t="str">
            <v/>
          </cell>
          <cell r="X4377" t="str">
            <v/>
          </cell>
          <cell r="AB4377">
            <v>0</v>
          </cell>
          <cell r="AC4377">
            <v>0</v>
          </cell>
          <cell r="AD4377">
            <v>0</v>
          </cell>
          <cell r="AJ4377">
            <v>0</v>
          </cell>
          <cell r="AK4377">
            <v>0</v>
          </cell>
        </row>
        <row r="4378">
          <cell r="B4378" t="str">
            <v/>
          </cell>
          <cell r="H4378" t="str">
            <v/>
          </cell>
          <cell r="J4378" t="str">
            <v/>
          </cell>
          <cell r="N4378" t="str">
            <v/>
          </cell>
          <cell r="O4378" t="str">
            <v/>
          </cell>
          <cell r="P4378" t="str">
            <v/>
          </cell>
          <cell r="Q4378" t="str">
            <v/>
          </cell>
          <cell r="T4378" t="str">
            <v/>
          </cell>
          <cell r="U4378" t="str">
            <v/>
          </cell>
          <cell r="W4378" t="str">
            <v/>
          </cell>
          <cell r="X4378" t="str">
            <v/>
          </cell>
          <cell r="AB4378">
            <v>0</v>
          </cell>
          <cell r="AC4378">
            <v>0</v>
          </cell>
          <cell r="AD4378">
            <v>0</v>
          </cell>
          <cell r="AJ4378">
            <v>0</v>
          </cell>
          <cell r="AK4378">
            <v>0</v>
          </cell>
        </row>
        <row r="4379">
          <cell r="B4379" t="str">
            <v/>
          </cell>
          <cell r="H4379" t="str">
            <v/>
          </cell>
          <cell r="J4379" t="str">
            <v/>
          </cell>
          <cell r="N4379" t="str">
            <v/>
          </cell>
          <cell r="O4379" t="str">
            <v/>
          </cell>
          <cell r="P4379" t="str">
            <v/>
          </cell>
          <cell r="Q4379" t="str">
            <v/>
          </cell>
          <cell r="T4379" t="str">
            <v/>
          </cell>
          <cell r="U4379" t="str">
            <v/>
          </cell>
          <cell r="W4379" t="str">
            <v/>
          </cell>
          <cell r="X4379" t="str">
            <v/>
          </cell>
          <cell r="AB4379">
            <v>0</v>
          </cell>
          <cell r="AC4379">
            <v>0</v>
          </cell>
          <cell r="AD4379">
            <v>0</v>
          </cell>
          <cell r="AJ4379">
            <v>0</v>
          </cell>
          <cell r="AK4379">
            <v>0</v>
          </cell>
        </row>
        <row r="4380">
          <cell r="B4380" t="str">
            <v/>
          </cell>
          <cell r="H4380" t="str">
            <v/>
          </cell>
          <cell r="J4380" t="str">
            <v/>
          </cell>
          <cell r="N4380" t="str">
            <v/>
          </cell>
          <cell r="O4380" t="str">
            <v/>
          </cell>
          <cell r="P4380" t="str">
            <v/>
          </cell>
          <cell r="Q4380" t="str">
            <v/>
          </cell>
          <cell r="T4380" t="str">
            <v/>
          </cell>
          <cell r="U4380" t="str">
            <v/>
          </cell>
          <cell r="W4380" t="str">
            <v/>
          </cell>
          <cell r="X4380" t="str">
            <v/>
          </cell>
          <cell r="AB4380">
            <v>0</v>
          </cell>
          <cell r="AC4380">
            <v>0</v>
          </cell>
          <cell r="AD4380">
            <v>0</v>
          </cell>
          <cell r="AJ4380">
            <v>0</v>
          </cell>
          <cell r="AK4380">
            <v>0</v>
          </cell>
        </row>
        <row r="4381">
          <cell r="B4381" t="str">
            <v/>
          </cell>
          <cell r="H4381" t="str">
            <v/>
          </cell>
          <cell r="J4381" t="str">
            <v/>
          </cell>
          <cell r="N4381" t="str">
            <v/>
          </cell>
          <cell r="O4381" t="str">
            <v/>
          </cell>
          <cell r="P4381" t="str">
            <v/>
          </cell>
          <cell r="Q4381" t="str">
            <v/>
          </cell>
          <cell r="T4381" t="str">
            <v/>
          </cell>
          <cell r="U4381" t="str">
            <v/>
          </cell>
          <cell r="W4381" t="str">
            <v/>
          </cell>
          <cell r="X4381" t="str">
            <v/>
          </cell>
          <cell r="AB4381">
            <v>0</v>
          </cell>
          <cell r="AC4381">
            <v>0</v>
          </cell>
          <cell r="AD4381">
            <v>0</v>
          </cell>
          <cell r="AJ4381">
            <v>0</v>
          </cell>
          <cell r="AK4381">
            <v>0</v>
          </cell>
        </row>
        <row r="4382">
          <cell r="B4382" t="str">
            <v/>
          </cell>
          <cell r="H4382" t="str">
            <v/>
          </cell>
          <cell r="J4382" t="str">
            <v/>
          </cell>
          <cell r="N4382" t="str">
            <v/>
          </cell>
          <cell r="O4382" t="str">
            <v/>
          </cell>
          <cell r="P4382" t="str">
            <v/>
          </cell>
          <cell r="Q4382" t="str">
            <v/>
          </cell>
          <cell r="T4382" t="str">
            <v/>
          </cell>
          <cell r="U4382" t="str">
            <v/>
          </cell>
          <cell r="W4382" t="str">
            <v/>
          </cell>
          <cell r="X4382" t="str">
            <v/>
          </cell>
          <cell r="AB4382">
            <v>0</v>
          </cell>
          <cell r="AC4382">
            <v>0</v>
          </cell>
          <cell r="AD4382">
            <v>0</v>
          </cell>
          <cell r="AJ4382">
            <v>0</v>
          </cell>
          <cell r="AK4382">
            <v>0</v>
          </cell>
        </row>
        <row r="4383">
          <cell r="B4383" t="str">
            <v/>
          </cell>
          <cell r="H4383" t="str">
            <v/>
          </cell>
          <cell r="J4383" t="str">
            <v/>
          </cell>
          <cell r="N4383" t="str">
            <v/>
          </cell>
          <cell r="O4383" t="str">
            <v/>
          </cell>
          <cell r="P4383" t="str">
            <v/>
          </cell>
          <cell r="Q4383" t="str">
            <v/>
          </cell>
          <cell r="T4383" t="str">
            <v/>
          </cell>
          <cell r="U4383" t="str">
            <v/>
          </cell>
          <cell r="W4383" t="str">
            <v/>
          </cell>
          <cell r="X4383" t="str">
            <v/>
          </cell>
          <cell r="AB4383">
            <v>0</v>
          </cell>
          <cell r="AC4383">
            <v>0</v>
          </cell>
          <cell r="AD4383">
            <v>0</v>
          </cell>
          <cell r="AJ4383">
            <v>0</v>
          </cell>
          <cell r="AK4383">
            <v>0</v>
          </cell>
        </row>
        <row r="4384">
          <cell r="B4384" t="str">
            <v/>
          </cell>
          <cell r="H4384" t="str">
            <v/>
          </cell>
          <cell r="J4384" t="str">
            <v/>
          </cell>
          <cell r="N4384" t="str">
            <v/>
          </cell>
          <cell r="O4384" t="str">
            <v/>
          </cell>
          <cell r="P4384" t="str">
            <v/>
          </cell>
          <cell r="Q4384" t="str">
            <v/>
          </cell>
          <cell r="T4384" t="str">
            <v/>
          </cell>
          <cell r="U4384" t="str">
            <v/>
          </cell>
          <cell r="W4384" t="str">
            <v/>
          </cell>
          <cell r="X4384" t="str">
            <v/>
          </cell>
          <cell r="AB4384">
            <v>0</v>
          </cell>
          <cell r="AC4384">
            <v>0</v>
          </cell>
          <cell r="AD4384">
            <v>0</v>
          </cell>
          <cell r="AJ4384">
            <v>0</v>
          </cell>
          <cell r="AK4384">
            <v>0</v>
          </cell>
        </row>
        <row r="4385">
          <cell r="B4385" t="str">
            <v/>
          </cell>
          <cell r="H4385" t="str">
            <v/>
          </cell>
          <cell r="J4385" t="str">
            <v/>
          </cell>
          <cell r="N4385" t="str">
            <v/>
          </cell>
          <cell r="O4385" t="str">
            <v/>
          </cell>
          <cell r="P4385" t="str">
            <v/>
          </cell>
          <cell r="Q4385" t="str">
            <v/>
          </cell>
          <cell r="T4385" t="str">
            <v/>
          </cell>
          <cell r="U4385" t="str">
            <v/>
          </cell>
          <cell r="W4385" t="str">
            <v/>
          </cell>
          <cell r="X4385" t="str">
            <v/>
          </cell>
          <cell r="AB4385">
            <v>0</v>
          </cell>
          <cell r="AC4385">
            <v>0</v>
          </cell>
          <cell r="AD4385">
            <v>0</v>
          </cell>
          <cell r="AJ4385">
            <v>0</v>
          </cell>
          <cell r="AK4385">
            <v>0</v>
          </cell>
        </row>
        <row r="4386">
          <cell r="B4386" t="str">
            <v/>
          </cell>
          <cell r="H4386" t="str">
            <v/>
          </cell>
          <cell r="J4386" t="str">
            <v/>
          </cell>
          <cell r="N4386" t="str">
            <v/>
          </cell>
          <cell r="O4386" t="str">
            <v/>
          </cell>
          <cell r="P4386" t="str">
            <v/>
          </cell>
          <cell r="Q4386" t="str">
            <v/>
          </cell>
          <cell r="T4386" t="str">
            <v/>
          </cell>
          <cell r="U4386" t="str">
            <v/>
          </cell>
          <cell r="W4386" t="str">
            <v/>
          </cell>
          <cell r="X4386" t="str">
            <v/>
          </cell>
          <cell r="AB4386">
            <v>0</v>
          </cell>
          <cell r="AC4386">
            <v>0</v>
          </cell>
          <cell r="AD4386">
            <v>0</v>
          </cell>
          <cell r="AJ4386">
            <v>0</v>
          </cell>
          <cell r="AK4386">
            <v>0</v>
          </cell>
        </row>
        <row r="4387">
          <cell r="B4387" t="str">
            <v/>
          </cell>
          <cell r="H4387" t="str">
            <v/>
          </cell>
          <cell r="J4387" t="str">
            <v/>
          </cell>
          <cell r="N4387" t="str">
            <v/>
          </cell>
          <cell r="O4387" t="str">
            <v/>
          </cell>
          <cell r="P4387" t="str">
            <v/>
          </cell>
          <cell r="Q4387" t="str">
            <v/>
          </cell>
          <cell r="T4387" t="str">
            <v/>
          </cell>
          <cell r="U4387" t="str">
            <v/>
          </cell>
          <cell r="W4387" t="str">
            <v/>
          </cell>
          <cell r="X4387" t="str">
            <v/>
          </cell>
          <cell r="AB4387">
            <v>0</v>
          </cell>
          <cell r="AC4387">
            <v>0</v>
          </cell>
          <cell r="AD4387">
            <v>0</v>
          </cell>
          <cell r="AJ4387">
            <v>0</v>
          </cell>
          <cell r="AK4387">
            <v>0</v>
          </cell>
        </row>
        <row r="4388">
          <cell r="B4388" t="str">
            <v/>
          </cell>
          <cell r="H4388" t="str">
            <v/>
          </cell>
          <cell r="J4388" t="str">
            <v/>
          </cell>
          <cell r="N4388" t="str">
            <v/>
          </cell>
          <cell r="O4388" t="str">
            <v/>
          </cell>
          <cell r="P4388" t="str">
            <v/>
          </cell>
          <cell r="Q4388" t="str">
            <v/>
          </cell>
          <cell r="T4388" t="str">
            <v/>
          </cell>
          <cell r="U4388" t="str">
            <v/>
          </cell>
          <cell r="W4388" t="str">
            <v/>
          </cell>
          <cell r="X4388" t="str">
            <v/>
          </cell>
          <cell r="AB4388">
            <v>0</v>
          </cell>
          <cell r="AC4388">
            <v>0</v>
          </cell>
          <cell r="AD4388">
            <v>0</v>
          </cell>
          <cell r="AJ4388">
            <v>0</v>
          </cell>
          <cell r="AK4388">
            <v>0</v>
          </cell>
        </row>
        <row r="4389">
          <cell r="B4389" t="str">
            <v/>
          </cell>
          <cell r="H4389" t="str">
            <v/>
          </cell>
          <cell r="J4389" t="str">
            <v/>
          </cell>
          <cell r="N4389" t="str">
            <v/>
          </cell>
          <cell r="O4389" t="str">
            <v/>
          </cell>
          <cell r="P4389" t="str">
            <v/>
          </cell>
          <cell r="Q4389" t="str">
            <v/>
          </cell>
          <cell r="T4389" t="str">
            <v/>
          </cell>
          <cell r="U4389" t="str">
            <v/>
          </cell>
          <cell r="W4389" t="str">
            <v/>
          </cell>
          <cell r="X4389" t="str">
            <v/>
          </cell>
          <cell r="AB4389">
            <v>0</v>
          </cell>
          <cell r="AC4389">
            <v>0</v>
          </cell>
          <cell r="AD4389">
            <v>0</v>
          </cell>
          <cell r="AJ4389">
            <v>0</v>
          </cell>
          <cell r="AK4389">
            <v>0</v>
          </cell>
        </row>
        <row r="4390">
          <cell r="B4390" t="str">
            <v/>
          </cell>
          <cell r="H4390" t="str">
            <v/>
          </cell>
          <cell r="J4390" t="str">
            <v/>
          </cell>
          <cell r="N4390" t="str">
            <v/>
          </cell>
          <cell r="O4390" t="str">
            <v/>
          </cell>
          <cell r="P4390" t="str">
            <v/>
          </cell>
          <cell r="Q4390" t="str">
            <v/>
          </cell>
          <cell r="T4390" t="str">
            <v/>
          </cell>
          <cell r="U4390" t="str">
            <v/>
          </cell>
          <cell r="W4390" t="str">
            <v/>
          </cell>
          <cell r="X4390" t="str">
            <v/>
          </cell>
          <cell r="AB4390">
            <v>0</v>
          </cell>
          <cell r="AC4390">
            <v>0</v>
          </cell>
          <cell r="AD4390">
            <v>0</v>
          </cell>
          <cell r="AJ4390">
            <v>0</v>
          </cell>
          <cell r="AK4390">
            <v>0</v>
          </cell>
        </row>
        <row r="4391">
          <cell r="B4391" t="str">
            <v/>
          </cell>
          <cell r="H4391" t="str">
            <v/>
          </cell>
          <cell r="J4391" t="str">
            <v/>
          </cell>
          <cell r="N4391" t="str">
            <v/>
          </cell>
          <cell r="O4391" t="str">
            <v/>
          </cell>
          <cell r="P4391" t="str">
            <v/>
          </cell>
          <cell r="Q4391" t="str">
            <v/>
          </cell>
          <cell r="T4391" t="str">
            <v/>
          </cell>
          <cell r="U4391" t="str">
            <v/>
          </cell>
          <cell r="W4391" t="str">
            <v/>
          </cell>
          <cell r="X4391" t="str">
            <v/>
          </cell>
          <cell r="AB4391">
            <v>0</v>
          </cell>
          <cell r="AC4391">
            <v>0</v>
          </cell>
          <cell r="AD4391">
            <v>0</v>
          </cell>
          <cell r="AJ4391">
            <v>0</v>
          </cell>
          <cell r="AK4391">
            <v>0</v>
          </cell>
        </row>
        <row r="4392">
          <cell r="B4392" t="str">
            <v/>
          </cell>
          <cell r="H4392" t="str">
            <v/>
          </cell>
          <cell r="J4392" t="str">
            <v/>
          </cell>
          <cell r="N4392" t="str">
            <v/>
          </cell>
          <cell r="O4392" t="str">
            <v/>
          </cell>
          <cell r="P4392" t="str">
            <v/>
          </cell>
          <cell r="Q4392" t="str">
            <v/>
          </cell>
          <cell r="T4392" t="str">
            <v/>
          </cell>
          <cell r="U4392" t="str">
            <v/>
          </cell>
          <cell r="W4392" t="str">
            <v/>
          </cell>
          <cell r="X4392" t="str">
            <v/>
          </cell>
          <cell r="AB4392">
            <v>0</v>
          </cell>
          <cell r="AC4392">
            <v>0</v>
          </cell>
          <cell r="AD4392">
            <v>0</v>
          </cell>
          <cell r="AJ4392">
            <v>0</v>
          </cell>
          <cell r="AK4392">
            <v>0</v>
          </cell>
        </row>
        <row r="4393">
          <cell r="B4393" t="str">
            <v/>
          </cell>
          <cell r="H4393" t="str">
            <v/>
          </cell>
          <cell r="J4393" t="str">
            <v/>
          </cell>
          <cell r="N4393" t="str">
            <v/>
          </cell>
          <cell r="O4393" t="str">
            <v/>
          </cell>
          <cell r="P4393" t="str">
            <v/>
          </cell>
          <cell r="Q4393" t="str">
            <v/>
          </cell>
          <cell r="T4393" t="str">
            <v/>
          </cell>
          <cell r="U4393" t="str">
            <v/>
          </cell>
          <cell r="W4393" t="str">
            <v/>
          </cell>
          <cell r="X4393" t="str">
            <v/>
          </cell>
          <cell r="AB4393">
            <v>0</v>
          </cell>
          <cell r="AC4393">
            <v>0</v>
          </cell>
          <cell r="AD4393">
            <v>0</v>
          </cell>
          <cell r="AJ4393">
            <v>0</v>
          </cell>
          <cell r="AK4393">
            <v>0</v>
          </cell>
        </row>
        <row r="4394">
          <cell r="B4394" t="str">
            <v/>
          </cell>
          <cell r="H4394" t="str">
            <v/>
          </cell>
          <cell r="J4394" t="str">
            <v/>
          </cell>
          <cell r="N4394" t="str">
            <v/>
          </cell>
          <cell r="O4394" t="str">
            <v/>
          </cell>
          <cell r="P4394" t="str">
            <v/>
          </cell>
          <cell r="Q4394" t="str">
            <v/>
          </cell>
          <cell r="T4394" t="str">
            <v/>
          </cell>
          <cell r="U4394" t="str">
            <v/>
          </cell>
          <cell r="W4394" t="str">
            <v/>
          </cell>
          <cell r="X4394" t="str">
            <v/>
          </cell>
          <cell r="AB4394">
            <v>0</v>
          </cell>
          <cell r="AC4394">
            <v>0</v>
          </cell>
          <cell r="AD4394">
            <v>0</v>
          </cell>
          <cell r="AJ4394">
            <v>0</v>
          </cell>
          <cell r="AK4394">
            <v>0</v>
          </cell>
        </row>
        <row r="4395">
          <cell r="B4395" t="str">
            <v/>
          </cell>
          <cell r="H4395" t="str">
            <v/>
          </cell>
          <cell r="J4395" t="str">
            <v/>
          </cell>
          <cell r="N4395" t="str">
            <v/>
          </cell>
          <cell r="O4395" t="str">
            <v/>
          </cell>
          <cell r="P4395" t="str">
            <v/>
          </cell>
          <cell r="Q4395" t="str">
            <v/>
          </cell>
          <cell r="T4395" t="str">
            <v/>
          </cell>
          <cell r="U4395" t="str">
            <v/>
          </cell>
          <cell r="W4395" t="str">
            <v/>
          </cell>
          <cell r="X4395" t="str">
            <v/>
          </cell>
          <cell r="AB4395">
            <v>0</v>
          </cell>
          <cell r="AC4395">
            <v>0</v>
          </cell>
          <cell r="AD4395">
            <v>0</v>
          </cell>
          <cell r="AJ4395">
            <v>0</v>
          </cell>
          <cell r="AK4395">
            <v>0</v>
          </cell>
        </row>
        <row r="4396">
          <cell r="B4396" t="str">
            <v/>
          </cell>
          <cell r="H4396" t="str">
            <v/>
          </cell>
          <cell r="J4396" t="str">
            <v/>
          </cell>
          <cell r="N4396" t="str">
            <v/>
          </cell>
          <cell r="O4396" t="str">
            <v/>
          </cell>
          <cell r="P4396" t="str">
            <v/>
          </cell>
          <cell r="Q4396" t="str">
            <v/>
          </cell>
          <cell r="T4396" t="str">
            <v/>
          </cell>
          <cell r="U4396" t="str">
            <v/>
          </cell>
          <cell r="W4396" t="str">
            <v/>
          </cell>
          <cell r="X4396" t="str">
            <v/>
          </cell>
          <cell r="AB4396">
            <v>0</v>
          </cell>
          <cell r="AC4396">
            <v>0</v>
          </cell>
          <cell r="AD4396">
            <v>0</v>
          </cell>
          <cell r="AJ4396">
            <v>0</v>
          </cell>
          <cell r="AK4396">
            <v>0</v>
          </cell>
        </row>
        <row r="4397">
          <cell r="B4397" t="str">
            <v/>
          </cell>
          <cell r="H4397" t="str">
            <v/>
          </cell>
          <cell r="J4397" t="str">
            <v/>
          </cell>
          <cell r="N4397" t="str">
            <v/>
          </cell>
          <cell r="O4397" t="str">
            <v/>
          </cell>
          <cell r="P4397" t="str">
            <v/>
          </cell>
          <cell r="Q4397" t="str">
            <v/>
          </cell>
          <cell r="T4397" t="str">
            <v/>
          </cell>
          <cell r="U4397" t="str">
            <v/>
          </cell>
          <cell r="W4397" t="str">
            <v/>
          </cell>
          <cell r="X4397" t="str">
            <v/>
          </cell>
          <cell r="AB4397">
            <v>0</v>
          </cell>
          <cell r="AC4397">
            <v>0</v>
          </cell>
          <cell r="AD4397">
            <v>0</v>
          </cell>
          <cell r="AJ4397">
            <v>0</v>
          </cell>
          <cell r="AK4397">
            <v>0</v>
          </cell>
        </row>
        <row r="4398">
          <cell r="B4398" t="str">
            <v/>
          </cell>
          <cell r="H4398" t="str">
            <v/>
          </cell>
          <cell r="J4398" t="str">
            <v/>
          </cell>
          <cell r="N4398" t="str">
            <v/>
          </cell>
          <cell r="O4398" t="str">
            <v/>
          </cell>
          <cell r="P4398" t="str">
            <v/>
          </cell>
          <cell r="Q4398" t="str">
            <v/>
          </cell>
          <cell r="T4398" t="str">
            <v/>
          </cell>
          <cell r="U4398" t="str">
            <v/>
          </cell>
          <cell r="W4398" t="str">
            <v/>
          </cell>
          <cell r="X4398" t="str">
            <v/>
          </cell>
          <cell r="AB4398">
            <v>0</v>
          </cell>
          <cell r="AC4398">
            <v>0</v>
          </cell>
          <cell r="AD4398">
            <v>0</v>
          </cell>
          <cell r="AJ4398">
            <v>0</v>
          </cell>
          <cell r="AK4398">
            <v>0</v>
          </cell>
        </row>
        <row r="4399">
          <cell r="B4399" t="str">
            <v/>
          </cell>
          <cell r="H4399" t="str">
            <v/>
          </cell>
          <cell r="J4399" t="str">
            <v/>
          </cell>
          <cell r="N4399" t="str">
            <v/>
          </cell>
          <cell r="O4399" t="str">
            <v/>
          </cell>
          <cell r="P4399" t="str">
            <v/>
          </cell>
          <cell r="Q4399" t="str">
            <v/>
          </cell>
          <cell r="T4399" t="str">
            <v/>
          </cell>
          <cell r="U4399" t="str">
            <v/>
          </cell>
          <cell r="W4399" t="str">
            <v/>
          </cell>
          <cell r="X4399" t="str">
            <v/>
          </cell>
          <cell r="AB4399">
            <v>0</v>
          </cell>
          <cell r="AC4399">
            <v>0</v>
          </cell>
          <cell r="AD4399">
            <v>0</v>
          </cell>
          <cell r="AJ4399">
            <v>0</v>
          </cell>
          <cell r="AK4399">
            <v>0</v>
          </cell>
        </row>
        <row r="4400">
          <cell r="B4400" t="str">
            <v/>
          </cell>
          <cell r="H4400" t="str">
            <v/>
          </cell>
          <cell r="J4400" t="str">
            <v/>
          </cell>
          <cell r="N4400" t="str">
            <v/>
          </cell>
          <cell r="O4400" t="str">
            <v/>
          </cell>
          <cell r="P4400" t="str">
            <v/>
          </cell>
          <cell r="Q4400" t="str">
            <v/>
          </cell>
          <cell r="T4400" t="str">
            <v/>
          </cell>
          <cell r="U4400" t="str">
            <v/>
          </cell>
          <cell r="W4400" t="str">
            <v/>
          </cell>
          <cell r="X4400" t="str">
            <v/>
          </cell>
          <cell r="AB4400">
            <v>0</v>
          </cell>
          <cell r="AC4400">
            <v>0</v>
          </cell>
          <cell r="AD4400">
            <v>0</v>
          </cell>
          <cell r="AJ4400">
            <v>0</v>
          </cell>
          <cell r="AK4400">
            <v>0</v>
          </cell>
        </row>
        <row r="4401">
          <cell r="B4401" t="str">
            <v/>
          </cell>
          <cell r="H4401" t="str">
            <v/>
          </cell>
          <cell r="J4401" t="str">
            <v/>
          </cell>
          <cell r="N4401" t="str">
            <v/>
          </cell>
          <cell r="O4401" t="str">
            <v/>
          </cell>
          <cell r="P4401" t="str">
            <v/>
          </cell>
          <cell r="Q4401" t="str">
            <v/>
          </cell>
          <cell r="T4401" t="str">
            <v/>
          </cell>
          <cell r="U4401" t="str">
            <v/>
          </cell>
          <cell r="W4401" t="str">
            <v/>
          </cell>
          <cell r="X4401" t="str">
            <v/>
          </cell>
          <cell r="AB4401">
            <v>0</v>
          </cell>
          <cell r="AC4401">
            <v>0</v>
          </cell>
          <cell r="AD4401">
            <v>0</v>
          </cell>
          <cell r="AJ4401">
            <v>0</v>
          </cell>
          <cell r="AK4401">
            <v>0</v>
          </cell>
        </row>
        <row r="4402">
          <cell r="B4402" t="str">
            <v/>
          </cell>
          <cell r="H4402" t="str">
            <v/>
          </cell>
          <cell r="J4402" t="str">
            <v/>
          </cell>
          <cell r="N4402" t="str">
            <v/>
          </cell>
          <cell r="O4402" t="str">
            <v/>
          </cell>
          <cell r="P4402" t="str">
            <v/>
          </cell>
          <cell r="Q4402" t="str">
            <v/>
          </cell>
          <cell r="T4402" t="str">
            <v/>
          </cell>
          <cell r="U4402" t="str">
            <v/>
          </cell>
          <cell r="W4402" t="str">
            <v/>
          </cell>
          <cell r="X4402" t="str">
            <v/>
          </cell>
          <cell r="AB4402">
            <v>0</v>
          </cell>
          <cell r="AC4402">
            <v>0</v>
          </cell>
          <cell r="AD4402">
            <v>0</v>
          </cell>
          <cell r="AJ4402">
            <v>0</v>
          </cell>
          <cell r="AK4402">
            <v>0</v>
          </cell>
        </row>
        <row r="4403">
          <cell r="B4403" t="str">
            <v/>
          </cell>
          <cell r="H4403" t="str">
            <v/>
          </cell>
          <cell r="J4403" t="str">
            <v/>
          </cell>
          <cell r="N4403" t="str">
            <v/>
          </cell>
          <cell r="O4403" t="str">
            <v/>
          </cell>
          <cell r="P4403" t="str">
            <v/>
          </cell>
          <cell r="Q4403" t="str">
            <v/>
          </cell>
          <cell r="T4403" t="str">
            <v/>
          </cell>
          <cell r="U4403" t="str">
            <v/>
          </cell>
          <cell r="W4403" t="str">
            <v/>
          </cell>
          <cell r="X4403" t="str">
            <v/>
          </cell>
          <cell r="AB4403">
            <v>0</v>
          </cell>
          <cell r="AC4403">
            <v>0</v>
          </cell>
          <cell r="AD4403">
            <v>0</v>
          </cell>
          <cell r="AJ4403">
            <v>0</v>
          </cell>
          <cell r="AK4403">
            <v>0</v>
          </cell>
        </row>
        <row r="4404">
          <cell r="B4404" t="str">
            <v/>
          </cell>
          <cell r="H4404" t="str">
            <v/>
          </cell>
          <cell r="J4404" t="str">
            <v/>
          </cell>
          <cell r="N4404" t="str">
            <v/>
          </cell>
          <cell r="O4404" t="str">
            <v/>
          </cell>
          <cell r="P4404" t="str">
            <v/>
          </cell>
          <cell r="Q4404" t="str">
            <v/>
          </cell>
          <cell r="T4404" t="str">
            <v/>
          </cell>
          <cell r="U4404" t="str">
            <v/>
          </cell>
          <cell r="W4404" t="str">
            <v/>
          </cell>
          <cell r="X4404" t="str">
            <v/>
          </cell>
          <cell r="AB4404">
            <v>0</v>
          </cell>
          <cell r="AC4404">
            <v>0</v>
          </cell>
          <cell r="AD4404">
            <v>0</v>
          </cell>
          <cell r="AJ4404">
            <v>0</v>
          </cell>
          <cell r="AK4404">
            <v>0</v>
          </cell>
        </row>
        <row r="4405">
          <cell r="B4405" t="str">
            <v/>
          </cell>
          <cell r="H4405" t="str">
            <v/>
          </cell>
          <cell r="J4405" t="str">
            <v/>
          </cell>
          <cell r="N4405" t="str">
            <v/>
          </cell>
          <cell r="O4405" t="str">
            <v/>
          </cell>
          <cell r="P4405" t="str">
            <v/>
          </cell>
          <cell r="Q4405" t="str">
            <v/>
          </cell>
          <cell r="T4405" t="str">
            <v/>
          </cell>
          <cell r="U4405" t="str">
            <v/>
          </cell>
          <cell r="W4405" t="str">
            <v/>
          </cell>
          <cell r="X4405" t="str">
            <v/>
          </cell>
          <cell r="AB4405">
            <v>0</v>
          </cell>
          <cell r="AC4405">
            <v>0</v>
          </cell>
          <cell r="AD4405">
            <v>0</v>
          </cell>
          <cell r="AJ4405">
            <v>0</v>
          </cell>
          <cell r="AK4405">
            <v>0</v>
          </cell>
        </row>
        <row r="4406">
          <cell r="B4406" t="str">
            <v/>
          </cell>
          <cell r="H4406" t="str">
            <v/>
          </cell>
          <cell r="J4406" t="str">
            <v/>
          </cell>
          <cell r="N4406" t="str">
            <v/>
          </cell>
          <cell r="O4406" t="str">
            <v/>
          </cell>
          <cell r="P4406" t="str">
            <v/>
          </cell>
          <cell r="Q4406" t="str">
            <v/>
          </cell>
          <cell r="T4406" t="str">
            <v/>
          </cell>
          <cell r="U4406" t="str">
            <v/>
          </cell>
          <cell r="W4406" t="str">
            <v/>
          </cell>
          <cell r="X4406" t="str">
            <v/>
          </cell>
          <cell r="AB4406">
            <v>0</v>
          </cell>
          <cell r="AC4406">
            <v>0</v>
          </cell>
          <cell r="AD4406">
            <v>0</v>
          </cell>
          <cell r="AJ4406">
            <v>0</v>
          </cell>
          <cell r="AK4406">
            <v>0</v>
          </cell>
        </row>
        <row r="4407">
          <cell r="B4407" t="str">
            <v/>
          </cell>
          <cell r="H4407" t="str">
            <v/>
          </cell>
          <cell r="J4407" t="str">
            <v/>
          </cell>
          <cell r="N4407" t="str">
            <v/>
          </cell>
          <cell r="O4407" t="str">
            <v/>
          </cell>
          <cell r="P4407" t="str">
            <v/>
          </cell>
          <cell r="Q4407" t="str">
            <v/>
          </cell>
          <cell r="T4407" t="str">
            <v/>
          </cell>
          <cell r="U4407" t="str">
            <v/>
          </cell>
          <cell r="W4407" t="str">
            <v/>
          </cell>
          <cell r="X4407" t="str">
            <v/>
          </cell>
          <cell r="AB4407">
            <v>0</v>
          </cell>
          <cell r="AC4407">
            <v>0</v>
          </cell>
          <cell r="AD4407">
            <v>0</v>
          </cell>
          <cell r="AJ4407">
            <v>0</v>
          </cell>
          <cell r="AK4407">
            <v>0</v>
          </cell>
        </row>
        <row r="4408">
          <cell r="B4408" t="str">
            <v/>
          </cell>
          <cell r="H4408" t="str">
            <v/>
          </cell>
          <cell r="J4408" t="str">
            <v/>
          </cell>
          <cell r="N4408" t="str">
            <v/>
          </cell>
          <cell r="O4408" t="str">
            <v/>
          </cell>
          <cell r="P4408" t="str">
            <v/>
          </cell>
          <cell r="Q4408" t="str">
            <v/>
          </cell>
          <cell r="T4408" t="str">
            <v/>
          </cell>
          <cell r="U4408" t="str">
            <v/>
          </cell>
          <cell r="W4408" t="str">
            <v/>
          </cell>
          <cell r="X4408" t="str">
            <v/>
          </cell>
          <cell r="AB4408">
            <v>0</v>
          </cell>
          <cell r="AC4408">
            <v>0</v>
          </cell>
          <cell r="AD4408">
            <v>0</v>
          </cell>
          <cell r="AJ4408">
            <v>0</v>
          </cell>
          <cell r="AK4408">
            <v>0</v>
          </cell>
        </row>
        <row r="4409">
          <cell r="B4409" t="str">
            <v/>
          </cell>
          <cell r="H4409" t="str">
            <v/>
          </cell>
          <cell r="J4409" t="str">
            <v/>
          </cell>
          <cell r="N4409" t="str">
            <v/>
          </cell>
          <cell r="O4409" t="str">
            <v/>
          </cell>
          <cell r="P4409" t="str">
            <v/>
          </cell>
          <cell r="Q4409" t="str">
            <v/>
          </cell>
          <cell r="T4409" t="str">
            <v/>
          </cell>
          <cell r="U4409" t="str">
            <v/>
          </cell>
          <cell r="W4409" t="str">
            <v/>
          </cell>
          <cell r="X4409" t="str">
            <v/>
          </cell>
          <cell r="AB4409">
            <v>0</v>
          </cell>
          <cell r="AC4409">
            <v>0</v>
          </cell>
          <cell r="AD4409">
            <v>0</v>
          </cell>
          <cell r="AJ4409">
            <v>0</v>
          </cell>
          <cell r="AK4409">
            <v>0</v>
          </cell>
        </row>
        <row r="4410">
          <cell r="B4410" t="str">
            <v/>
          </cell>
          <cell r="H4410" t="str">
            <v/>
          </cell>
          <cell r="J4410" t="str">
            <v/>
          </cell>
          <cell r="N4410" t="str">
            <v/>
          </cell>
          <cell r="O4410" t="str">
            <v/>
          </cell>
          <cell r="P4410" t="str">
            <v/>
          </cell>
          <cell r="Q4410" t="str">
            <v/>
          </cell>
          <cell r="T4410" t="str">
            <v/>
          </cell>
          <cell r="U4410" t="str">
            <v/>
          </cell>
          <cell r="W4410" t="str">
            <v/>
          </cell>
          <cell r="X4410" t="str">
            <v/>
          </cell>
          <cell r="AB4410">
            <v>0</v>
          </cell>
          <cell r="AC4410">
            <v>0</v>
          </cell>
          <cell r="AD4410">
            <v>0</v>
          </cell>
          <cell r="AJ4410">
            <v>0</v>
          </cell>
          <cell r="AK4410">
            <v>0</v>
          </cell>
        </row>
        <row r="4411">
          <cell r="B4411" t="str">
            <v/>
          </cell>
          <cell r="H4411" t="str">
            <v/>
          </cell>
          <cell r="J4411" t="str">
            <v/>
          </cell>
          <cell r="N4411" t="str">
            <v/>
          </cell>
          <cell r="O4411" t="str">
            <v/>
          </cell>
          <cell r="P4411" t="str">
            <v/>
          </cell>
          <cell r="Q4411" t="str">
            <v/>
          </cell>
          <cell r="T4411" t="str">
            <v/>
          </cell>
          <cell r="U4411" t="str">
            <v/>
          </cell>
          <cell r="W4411" t="str">
            <v/>
          </cell>
          <cell r="X4411" t="str">
            <v/>
          </cell>
          <cell r="AB4411">
            <v>0</v>
          </cell>
          <cell r="AC4411">
            <v>0</v>
          </cell>
          <cell r="AD4411">
            <v>0</v>
          </cell>
          <cell r="AJ4411">
            <v>0</v>
          </cell>
          <cell r="AK4411">
            <v>0</v>
          </cell>
        </row>
        <row r="4412">
          <cell r="B4412" t="str">
            <v/>
          </cell>
          <cell r="H4412" t="str">
            <v/>
          </cell>
          <cell r="J4412" t="str">
            <v/>
          </cell>
          <cell r="N4412" t="str">
            <v/>
          </cell>
          <cell r="O4412" t="str">
            <v/>
          </cell>
          <cell r="P4412" t="str">
            <v/>
          </cell>
          <cell r="Q4412" t="str">
            <v/>
          </cell>
          <cell r="T4412" t="str">
            <v/>
          </cell>
          <cell r="U4412" t="str">
            <v/>
          </cell>
          <cell r="W4412" t="str">
            <v/>
          </cell>
          <cell r="X4412" t="str">
            <v/>
          </cell>
          <cell r="AB4412">
            <v>0</v>
          </cell>
          <cell r="AC4412">
            <v>0</v>
          </cell>
          <cell r="AD4412">
            <v>0</v>
          </cell>
          <cell r="AJ4412">
            <v>0</v>
          </cell>
          <cell r="AK4412">
            <v>0</v>
          </cell>
        </row>
        <row r="4413">
          <cell r="B4413" t="str">
            <v/>
          </cell>
          <cell r="H4413" t="str">
            <v/>
          </cell>
          <cell r="J4413" t="str">
            <v/>
          </cell>
          <cell r="N4413" t="str">
            <v/>
          </cell>
          <cell r="O4413" t="str">
            <v/>
          </cell>
          <cell r="P4413" t="str">
            <v/>
          </cell>
          <cell r="Q4413" t="str">
            <v/>
          </cell>
          <cell r="T4413" t="str">
            <v/>
          </cell>
          <cell r="U4413" t="str">
            <v/>
          </cell>
          <cell r="W4413" t="str">
            <v/>
          </cell>
          <cell r="X4413" t="str">
            <v/>
          </cell>
          <cell r="AB4413">
            <v>0</v>
          </cell>
          <cell r="AC4413">
            <v>0</v>
          </cell>
          <cell r="AD4413">
            <v>0</v>
          </cell>
          <cell r="AJ4413">
            <v>0</v>
          </cell>
          <cell r="AK4413">
            <v>0</v>
          </cell>
        </row>
        <row r="4414">
          <cell r="B4414" t="str">
            <v/>
          </cell>
          <cell r="H4414" t="str">
            <v/>
          </cell>
          <cell r="J4414" t="str">
            <v/>
          </cell>
          <cell r="N4414" t="str">
            <v/>
          </cell>
          <cell r="O4414" t="str">
            <v/>
          </cell>
          <cell r="P4414" t="str">
            <v/>
          </cell>
          <cell r="Q4414" t="str">
            <v/>
          </cell>
          <cell r="T4414" t="str">
            <v/>
          </cell>
          <cell r="U4414" t="str">
            <v/>
          </cell>
          <cell r="W4414" t="str">
            <v/>
          </cell>
          <cell r="X4414" t="str">
            <v/>
          </cell>
          <cell r="AB4414">
            <v>0</v>
          </cell>
          <cell r="AC4414">
            <v>0</v>
          </cell>
          <cell r="AD4414">
            <v>0</v>
          </cell>
          <cell r="AJ4414">
            <v>0</v>
          </cell>
          <cell r="AK4414">
            <v>0</v>
          </cell>
        </row>
        <row r="4415">
          <cell r="B4415" t="str">
            <v/>
          </cell>
          <cell r="H4415" t="str">
            <v/>
          </cell>
          <cell r="J4415" t="str">
            <v/>
          </cell>
          <cell r="N4415" t="str">
            <v/>
          </cell>
          <cell r="O4415" t="str">
            <v/>
          </cell>
          <cell r="P4415" t="str">
            <v/>
          </cell>
          <cell r="Q4415" t="str">
            <v/>
          </cell>
          <cell r="T4415" t="str">
            <v/>
          </cell>
          <cell r="U4415" t="str">
            <v/>
          </cell>
          <cell r="W4415" t="str">
            <v/>
          </cell>
          <cell r="X4415" t="str">
            <v/>
          </cell>
          <cell r="AB4415">
            <v>0</v>
          </cell>
          <cell r="AC4415">
            <v>0</v>
          </cell>
          <cell r="AD4415">
            <v>0</v>
          </cell>
          <cell r="AJ4415">
            <v>0</v>
          </cell>
          <cell r="AK4415">
            <v>0</v>
          </cell>
        </row>
        <row r="4416">
          <cell r="B4416" t="str">
            <v/>
          </cell>
          <cell r="H4416" t="str">
            <v/>
          </cell>
          <cell r="J4416" t="str">
            <v/>
          </cell>
          <cell r="N4416" t="str">
            <v/>
          </cell>
          <cell r="O4416" t="str">
            <v/>
          </cell>
          <cell r="P4416" t="str">
            <v/>
          </cell>
          <cell r="Q4416" t="str">
            <v/>
          </cell>
          <cell r="T4416" t="str">
            <v/>
          </cell>
          <cell r="U4416" t="str">
            <v/>
          </cell>
          <cell r="W4416" t="str">
            <v/>
          </cell>
          <cell r="X4416" t="str">
            <v/>
          </cell>
          <cell r="AB4416">
            <v>0</v>
          </cell>
          <cell r="AC4416">
            <v>0</v>
          </cell>
          <cell r="AD4416">
            <v>0</v>
          </cell>
          <cell r="AJ4416">
            <v>0</v>
          </cell>
          <cell r="AK4416">
            <v>0</v>
          </cell>
        </row>
        <row r="4417">
          <cell r="B4417" t="str">
            <v/>
          </cell>
          <cell r="H4417" t="str">
            <v/>
          </cell>
          <cell r="J4417" t="str">
            <v/>
          </cell>
          <cell r="N4417" t="str">
            <v/>
          </cell>
          <cell r="O4417" t="str">
            <v/>
          </cell>
          <cell r="P4417" t="str">
            <v/>
          </cell>
          <cell r="Q4417" t="str">
            <v/>
          </cell>
          <cell r="T4417" t="str">
            <v/>
          </cell>
          <cell r="U4417" t="str">
            <v/>
          </cell>
          <cell r="W4417" t="str">
            <v/>
          </cell>
          <cell r="X4417" t="str">
            <v/>
          </cell>
          <cell r="AB4417">
            <v>0</v>
          </cell>
          <cell r="AC4417">
            <v>0</v>
          </cell>
          <cell r="AD4417">
            <v>0</v>
          </cell>
          <cell r="AJ4417">
            <v>0</v>
          </cell>
          <cell r="AK4417">
            <v>0</v>
          </cell>
        </row>
        <row r="4418">
          <cell r="B4418" t="str">
            <v/>
          </cell>
          <cell r="H4418" t="str">
            <v/>
          </cell>
          <cell r="J4418" t="str">
            <v/>
          </cell>
          <cell r="N4418" t="str">
            <v/>
          </cell>
          <cell r="O4418" t="str">
            <v/>
          </cell>
          <cell r="P4418" t="str">
            <v/>
          </cell>
          <cell r="Q4418" t="str">
            <v/>
          </cell>
          <cell r="T4418" t="str">
            <v/>
          </cell>
          <cell r="U4418" t="str">
            <v/>
          </cell>
          <cell r="W4418" t="str">
            <v/>
          </cell>
          <cell r="X4418" t="str">
            <v/>
          </cell>
          <cell r="AB4418">
            <v>0</v>
          </cell>
          <cell r="AC4418">
            <v>0</v>
          </cell>
          <cell r="AD4418">
            <v>0</v>
          </cell>
          <cell r="AJ4418">
            <v>0</v>
          </cell>
          <cell r="AK4418">
            <v>0</v>
          </cell>
        </row>
        <row r="4419">
          <cell r="B4419" t="str">
            <v/>
          </cell>
          <cell r="H4419" t="str">
            <v/>
          </cell>
          <cell r="J4419" t="str">
            <v/>
          </cell>
          <cell r="N4419" t="str">
            <v/>
          </cell>
          <cell r="O4419" t="str">
            <v/>
          </cell>
          <cell r="P4419" t="str">
            <v/>
          </cell>
          <cell r="Q4419" t="str">
            <v/>
          </cell>
          <cell r="T4419" t="str">
            <v/>
          </cell>
          <cell r="U4419" t="str">
            <v/>
          </cell>
          <cell r="W4419" t="str">
            <v/>
          </cell>
          <cell r="X4419" t="str">
            <v/>
          </cell>
          <cell r="AB4419">
            <v>0</v>
          </cell>
          <cell r="AC4419">
            <v>0</v>
          </cell>
          <cell r="AD4419">
            <v>0</v>
          </cell>
          <cell r="AJ4419">
            <v>0</v>
          </cell>
          <cell r="AK4419">
            <v>0</v>
          </cell>
        </row>
        <row r="4420">
          <cell r="B4420" t="str">
            <v/>
          </cell>
          <cell r="H4420" t="str">
            <v/>
          </cell>
          <cell r="J4420" t="str">
            <v/>
          </cell>
          <cell r="N4420" t="str">
            <v/>
          </cell>
          <cell r="O4420" t="str">
            <v/>
          </cell>
          <cell r="P4420" t="str">
            <v/>
          </cell>
          <cell r="Q4420" t="str">
            <v/>
          </cell>
          <cell r="T4420" t="str">
            <v/>
          </cell>
          <cell r="U4420" t="str">
            <v/>
          </cell>
          <cell r="W4420" t="str">
            <v/>
          </cell>
          <cell r="X4420" t="str">
            <v/>
          </cell>
          <cell r="AB4420">
            <v>0</v>
          </cell>
          <cell r="AC4420">
            <v>0</v>
          </cell>
          <cell r="AD4420">
            <v>0</v>
          </cell>
          <cell r="AJ4420">
            <v>0</v>
          </cell>
          <cell r="AK4420">
            <v>0</v>
          </cell>
        </row>
        <row r="4421">
          <cell r="B4421" t="str">
            <v/>
          </cell>
          <cell r="H4421" t="str">
            <v/>
          </cell>
          <cell r="J4421" t="str">
            <v/>
          </cell>
          <cell r="N4421" t="str">
            <v/>
          </cell>
          <cell r="O4421" t="str">
            <v/>
          </cell>
          <cell r="P4421" t="str">
            <v/>
          </cell>
          <cell r="Q4421" t="str">
            <v/>
          </cell>
          <cell r="T4421" t="str">
            <v/>
          </cell>
          <cell r="U4421" t="str">
            <v/>
          </cell>
          <cell r="W4421" t="str">
            <v/>
          </cell>
          <cell r="X4421" t="str">
            <v/>
          </cell>
          <cell r="AB4421">
            <v>0</v>
          </cell>
          <cell r="AC4421">
            <v>0</v>
          </cell>
          <cell r="AD4421">
            <v>0</v>
          </cell>
          <cell r="AJ4421">
            <v>0</v>
          </cell>
          <cell r="AK4421">
            <v>0</v>
          </cell>
        </row>
        <row r="4422">
          <cell r="B4422" t="str">
            <v/>
          </cell>
          <cell r="H4422" t="str">
            <v/>
          </cell>
          <cell r="J4422" t="str">
            <v/>
          </cell>
          <cell r="N4422" t="str">
            <v/>
          </cell>
          <cell r="O4422" t="str">
            <v/>
          </cell>
          <cell r="P4422" t="str">
            <v/>
          </cell>
          <cell r="Q4422" t="str">
            <v/>
          </cell>
          <cell r="T4422" t="str">
            <v/>
          </cell>
          <cell r="U4422" t="str">
            <v/>
          </cell>
          <cell r="W4422" t="str">
            <v/>
          </cell>
          <cell r="X4422" t="str">
            <v/>
          </cell>
          <cell r="AB4422">
            <v>0</v>
          </cell>
          <cell r="AC4422">
            <v>0</v>
          </cell>
          <cell r="AD4422">
            <v>0</v>
          </cell>
          <cell r="AJ4422">
            <v>0</v>
          </cell>
          <cell r="AK4422">
            <v>0</v>
          </cell>
        </row>
        <row r="4423">
          <cell r="B4423" t="str">
            <v/>
          </cell>
          <cell r="H4423" t="str">
            <v/>
          </cell>
          <cell r="J4423" t="str">
            <v/>
          </cell>
          <cell r="N4423" t="str">
            <v/>
          </cell>
          <cell r="O4423" t="str">
            <v/>
          </cell>
          <cell r="P4423" t="str">
            <v/>
          </cell>
          <cell r="Q4423" t="str">
            <v/>
          </cell>
          <cell r="T4423" t="str">
            <v/>
          </cell>
          <cell r="U4423" t="str">
            <v/>
          </cell>
          <cell r="W4423" t="str">
            <v/>
          </cell>
          <cell r="X4423" t="str">
            <v/>
          </cell>
          <cell r="AB4423">
            <v>0</v>
          </cell>
          <cell r="AC4423">
            <v>0</v>
          </cell>
          <cell r="AD4423">
            <v>0</v>
          </cell>
          <cell r="AJ4423">
            <v>0</v>
          </cell>
          <cell r="AK4423">
            <v>0</v>
          </cell>
        </row>
        <row r="4424">
          <cell r="B4424" t="str">
            <v/>
          </cell>
          <cell r="H4424" t="str">
            <v/>
          </cell>
          <cell r="J4424" t="str">
            <v/>
          </cell>
          <cell r="N4424" t="str">
            <v/>
          </cell>
          <cell r="O4424" t="str">
            <v/>
          </cell>
          <cell r="P4424" t="str">
            <v/>
          </cell>
          <cell r="Q4424" t="str">
            <v/>
          </cell>
          <cell r="T4424" t="str">
            <v/>
          </cell>
          <cell r="U4424" t="str">
            <v/>
          </cell>
          <cell r="W4424" t="str">
            <v/>
          </cell>
          <cell r="X4424" t="str">
            <v/>
          </cell>
          <cell r="AB4424">
            <v>0</v>
          </cell>
          <cell r="AC4424">
            <v>0</v>
          </cell>
          <cell r="AD4424">
            <v>0</v>
          </cell>
          <cell r="AJ4424">
            <v>0</v>
          </cell>
          <cell r="AK4424">
            <v>0</v>
          </cell>
        </row>
        <row r="4425">
          <cell r="B4425" t="str">
            <v/>
          </cell>
          <cell r="H4425" t="str">
            <v/>
          </cell>
          <cell r="J4425" t="str">
            <v/>
          </cell>
          <cell r="N4425" t="str">
            <v/>
          </cell>
          <cell r="O4425" t="str">
            <v/>
          </cell>
          <cell r="P4425" t="str">
            <v/>
          </cell>
          <cell r="Q4425" t="str">
            <v/>
          </cell>
          <cell r="T4425" t="str">
            <v/>
          </cell>
          <cell r="U4425" t="str">
            <v/>
          </cell>
          <cell r="W4425" t="str">
            <v/>
          </cell>
          <cell r="X4425" t="str">
            <v/>
          </cell>
          <cell r="AB4425">
            <v>0</v>
          </cell>
          <cell r="AC4425">
            <v>0</v>
          </cell>
          <cell r="AD4425">
            <v>0</v>
          </cell>
          <cell r="AJ4425">
            <v>0</v>
          </cell>
          <cell r="AK4425">
            <v>0</v>
          </cell>
        </row>
        <row r="4426">
          <cell r="B4426" t="str">
            <v/>
          </cell>
          <cell r="H4426" t="str">
            <v/>
          </cell>
          <cell r="J4426" t="str">
            <v/>
          </cell>
          <cell r="N4426" t="str">
            <v/>
          </cell>
          <cell r="O4426" t="str">
            <v/>
          </cell>
          <cell r="P4426" t="str">
            <v/>
          </cell>
          <cell r="Q4426" t="str">
            <v/>
          </cell>
          <cell r="T4426" t="str">
            <v/>
          </cell>
          <cell r="U4426" t="str">
            <v/>
          </cell>
          <cell r="W4426" t="str">
            <v/>
          </cell>
          <cell r="X4426" t="str">
            <v/>
          </cell>
          <cell r="AB4426">
            <v>0</v>
          </cell>
          <cell r="AC4426">
            <v>0</v>
          </cell>
          <cell r="AD4426">
            <v>0</v>
          </cell>
          <cell r="AJ4426">
            <v>0</v>
          </cell>
          <cell r="AK4426">
            <v>0</v>
          </cell>
        </row>
        <row r="4427">
          <cell r="B4427" t="str">
            <v/>
          </cell>
          <cell r="H4427" t="str">
            <v/>
          </cell>
          <cell r="J4427" t="str">
            <v/>
          </cell>
          <cell r="N4427" t="str">
            <v/>
          </cell>
          <cell r="O4427" t="str">
            <v/>
          </cell>
          <cell r="P4427" t="str">
            <v/>
          </cell>
          <cell r="Q4427" t="str">
            <v/>
          </cell>
          <cell r="T4427" t="str">
            <v/>
          </cell>
          <cell r="U4427" t="str">
            <v/>
          </cell>
          <cell r="W4427" t="str">
            <v/>
          </cell>
          <cell r="X4427" t="str">
            <v/>
          </cell>
          <cell r="AB4427">
            <v>0</v>
          </cell>
          <cell r="AC4427">
            <v>0</v>
          </cell>
          <cell r="AD4427">
            <v>0</v>
          </cell>
          <cell r="AJ4427">
            <v>0</v>
          </cell>
          <cell r="AK4427">
            <v>0</v>
          </cell>
        </row>
        <row r="4428">
          <cell r="B4428" t="str">
            <v/>
          </cell>
          <cell r="H4428" t="str">
            <v/>
          </cell>
          <cell r="J4428" t="str">
            <v/>
          </cell>
          <cell r="N4428" t="str">
            <v/>
          </cell>
          <cell r="O4428" t="str">
            <v/>
          </cell>
          <cell r="P4428" t="str">
            <v/>
          </cell>
          <cell r="Q4428" t="str">
            <v/>
          </cell>
          <cell r="T4428" t="str">
            <v/>
          </cell>
          <cell r="U4428" t="str">
            <v/>
          </cell>
          <cell r="W4428" t="str">
            <v/>
          </cell>
          <cell r="X4428" t="str">
            <v/>
          </cell>
          <cell r="AB4428">
            <v>0</v>
          </cell>
          <cell r="AC4428">
            <v>0</v>
          </cell>
          <cell r="AD4428">
            <v>0</v>
          </cell>
          <cell r="AJ4428">
            <v>0</v>
          </cell>
          <cell r="AK4428">
            <v>0</v>
          </cell>
        </row>
        <row r="4429">
          <cell r="B4429" t="str">
            <v/>
          </cell>
          <cell r="H4429" t="str">
            <v/>
          </cell>
          <cell r="J4429" t="str">
            <v/>
          </cell>
          <cell r="N4429" t="str">
            <v/>
          </cell>
          <cell r="O4429" t="str">
            <v/>
          </cell>
          <cell r="P4429" t="str">
            <v/>
          </cell>
          <cell r="Q4429" t="str">
            <v/>
          </cell>
          <cell r="T4429" t="str">
            <v/>
          </cell>
          <cell r="U4429" t="str">
            <v/>
          </cell>
          <cell r="W4429" t="str">
            <v/>
          </cell>
          <cell r="X4429" t="str">
            <v/>
          </cell>
          <cell r="AB4429">
            <v>0</v>
          </cell>
          <cell r="AC4429">
            <v>0</v>
          </cell>
          <cell r="AD4429">
            <v>0</v>
          </cell>
          <cell r="AJ4429">
            <v>0</v>
          </cell>
          <cell r="AK4429">
            <v>0</v>
          </cell>
        </row>
        <row r="4430">
          <cell r="B4430" t="str">
            <v/>
          </cell>
          <cell r="H4430" t="str">
            <v/>
          </cell>
          <cell r="J4430" t="str">
            <v/>
          </cell>
          <cell r="N4430" t="str">
            <v/>
          </cell>
          <cell r="O4430" t="str">
            <v/>
          </cell>
          <cell r="P4430" t="str">
            <v/>
          </cell>
          <cell r="Q4430" t="str">
            <v/>
          </cell>
          <cell r="T4430" t="str">
            <v/>
          </cell>
          <cell r="U4430" t="str">
            <v/>
          </cell>
          <cell r="W4430" t="str">
            <v/>
          </cell>
          <cell r="X4430" t="str">
            <v/>
          </cell>
          <cell r="AB4430">
            <v>0</v>
          </cell>
          <cell r="AC4430">
            <v>0</v>
          </cell>
          <cell r="AD4430">
            <v>0</v>
          </cell>
          <cell r="AJ4430">
            <v>0</v>
          </cell>
          <cell r="AK4430">
            <v>0</v>
          </cell>
        </row>
        <row r="4431">
          <cell r="B4431" t="str">
            <v/>
          </cell>
          <cell r="H4431" t="str">
            <v/>
          </cell>
          <cell r="J4431" t="str">
            <v/>
          </cell>
          <cell r="N4431" t="str">
            <v/>
          </cell>
          <cell r="O4431" t="str">
            <v/>
          </cell>
          <cell r="P4431" t="str">
            <v/>
          </cell>
          <cell r="Q4431" t="str">
            <v/>
          </cell>
          <cell r="T4431" t="str">
            <v/>
          </cell>
          <cell r="U4431" t="str">
            <v/>
          </cell>
          <cell r="W4431" t="str">
            <v/>
          </cell>
          <cell r="X4431" t="str">
            <v/>
          </cell>
          <cell r="AB4431">
            <v>0</v>
          </cell>
          <cell r="AC4431">
            <v>0</v>
          </cell>
          <cell r="AD4431">
            <v>0</v>
          </cell>
          <cell r="AJ4431">
            <v>0</v>
          </cell>
          <cell r="AK4431">
            <v>0</v>
          </cell>
        </row>
        <row r="4432">
          <cell r="B4432" t="str">
            <v/>
          </cell>
          <cell r="H4432" t="str">
            <v/>
          </cell>
          <cell r="J4432" t="str">
            <v/>
          </cell>
          <cell r="N4432" t="str">
            <v/>
          </cell>
          <cell r="O4432" t="str">
            <v/>
          </cell>
          <cell r="P4432" t="str">
            <v/>
          </cell>
          <cell r="Q4432" t="str">
            <v/>
          </cell>
          <cell r="T4432" t="str">
            <v/>
          </cell>
          <cell r="U4432" t="str">
            <v/>
          </cell>
          <cell r="W4432" t="str">
            <v/>
          </cell>
          <cell r="X4432" t="str">
            <v/>
          </cell>
          <cell r="AB4432">
            <v>0</v>
          </cell>
          <cell r="AC4432">
            <v>0</v>
          </cell>
          <cell r="AD4432">
            <v>0</v>
          </cell>
          <cell r="AJ4432">
            <v>0</v>
          </cell>
          <cell r="AK4432">
            <v>0</v>
          </cell>
        </row>
        <row r="4433">
          <cell r="B4433" t="str">
            <v/>
          </cell>
          <cell r="H4433" t="str">
            <v/>
          </cell>
          <cell r="J4433" t="str">
            <v/>
          </cell>
          <cell r="N4433" t="str">
            <v/>
          </cell>
          <cell r="O4433" t="str">
            <v/>
          </cell>
          <cell r="P4433" t="str">
            <v/>
          </cell>
          <cell r="Q4433" t="str">
            <v/>
          </cell>
          <cell r="T4433" t="str">
            <v/>
          </cell>
          <cell r="U4433" t="str">
            <v/>
          </cell>
          <cell r="W4433" t="str">
            <v/>
          </cell>
          <cell r="X4433" t="str">
            <v/>
          </cell>
          <cell r="AB4433">
            <v>0</v>
          </cell>
          <cell r="AC4433">
            <v>0</v>
          </cell>
          <cell r="AD4433">
            <v>0</v>
          </cell>
          <cell r="AJ4433">
            <v>0</v>
          </cell>
          <cell r="AK4433">
            <v>0</v>
          </cell>
        </row>
        <row r="4434">
          <cell r="B4434" t="str">
            <v/>
          </cell>
          <cell r="H4434" t="str">
            <v/>
          </cell>
          <cell r="J4434" t="str">
            <v/>
          </cell>
          <cell r="N4434" t="str">
            <v/>
          </cell>
          <cell r="O4434" t="str">
            <v/>
          </cell>
          <cell r="P4434" t="str">
            <v/>
          </cell>
          <cell r="Q4434" t="str">
            <v/>
          </cell>
          <cell r="T4434" t="str">
            <v/>
          </cell>
          <cell r="U4434" t="str">
            <v/>
          </cell>
          <cell r="W4434" t="str">
            <v/>
          </cell>
          <cell r="X4434" t="str">
            <v/>
          </cell>
          <cell r="AB4434">
            <v>0</v>
          </cell>
          <cell r="AC4434">
            <v>0</v>
          </cell>
          <cell r="AD4434">
            <v>0</v>
          </cell>
          <cell r="AJ4434">
            <v>0</v>
          </cell>
          <cell r="AK4434">
            <v>0</v>
          </cell>
        </row>
        <row r="4435">
          <cell r="B4435" t="str">
            <v/>
          </cell>
          <cell r="H4435" t="str">
            <v/>
          </cell>
          <cell r="J4435" t="str">
            <v/>
          </cell>
          <cell r="N4435" t="str">
            <v/>
          </cell>
          <cell r="O4435" t="str">
            <v/>
          </cell>
          <cell r="P4435" t="str">
            <v/>
          </cell>
          <cell r="Q4435" t="str">
            <v/>
          </cell>
          <cell r="T4435" t="str">
            <v/>
          </cell>
          <cell r="U4435" t="str">
            <v/>
          </cell>
          <cell r="W4435" t="str">
            <v/>
          </cell>
          <cell r="X4435" t="str">
            <v/>
          </cell>
          <cell r="AB4435">
            <v>0</v>
          </cell>
          <cell r="AC4435">
            <v>0</v>
          </cell>
          <cell r="AD4435">
            <v>0</v>
          </cell>
          <cell r="AJ4435">
            <v>0</v>
          </cell>
          <cell r="AK4435">
            <v>0</v>
          </cell>
        </row>
        <row r="4436">
          <cell r="B4436" t="str">
            <v/>
          </cell>
          <cell r="H4436" t="str">
            <v/>
          </cell>
          <cell r="J4436" t="str">
            <v/>
          </cell>
          <cell r="N4436" t="str">
            <v/>
          </cell>
          <cell r="O4436" t="str">
            <v/>
          </cell>
          <cell r="P4436" t="str">
            <v/>
          </cell>
          <cell r="Q4436" t="str">
            <v/>
          </cell>
          <cell r="T4436" t="str">
            <v/>
          </cell>
          <cell r="U4436" t="str">
            <v/>
          </cell>
          <cell r="W4436" t="str">
            <v/>
          </cell>
          <cell r="X4436" t="str">
            <v/>
          </cell>
          <cell r="AB4436">
            <v>0</v>
          </cell>
          <cell r="AC4436">
            <v>0</v>
          </cell>
          <cell r="AD4436">
            <v>0</v>
          </cell>
          <cell r="AJ4436">
            <v>0</v>
          </cell>
          <cell r="AK4436">
            <v>0</v>
          </cell>
        </row>
        <row r="4437">
          <cell r="B4437" t="str">
            <v/>
          </cell>
          <cell r="H4437" t="str">
            <v/>
          </cell>
          <cell r="J4437" t="str">
            <v/>
          </cell>
          <cell r="N4437" t="str">
            <v/>
          </cell>
          <cell r="O4437" t="str">
            <v/>
          </cell>
          <cell r="P4437" t="str">
            <v/>
          </cell>
          <cell r="Q4437" t="str">
            <v/>
          </cell>
          <cell r="T4437" t="str">
            <v/>
          </cell>
          <cell r="U4437" t="str">
            <v/>
          </cell>
          <cell r="W4437" t="str">
            <v/>
          </cell>
          <cell r="X4437" t="str">
            <v/>
          </cell>
          <cell r="AB4437">
            <v>0</v>
          </cell>
          <cell r="AC4437">
            <v>0</v>
          </cell>
          <cell r="AD4437">
            <v>0</v>
          </cell>
          <cell r="AJ4437">
            <v>0</v>
          </cell>
          <cell r="AK4437">
            <v>0</v>
          </cell>
        </row>
        <row r="4438">
          <cell r="B4438" t="str">
            <v/>
          </cell>
          <cell r="H4438" t="str">
            <v/>
          </cell>
          <cell r="J4438" t="str">
            <v/>
          </cell>
          <cell r="N4438" t="str">
            <v/>
          </cell>
          <cell r="O4438" t="str">
            <v/>
          </cell>
          <cell r="P4438" t="str">
            <v/>
          </cell>
          <cell r="Q4438" t="str">
            <v/>
          </cell>
          <cell r="T4438" t="str">
            <v/>
          </cell>
          <cell r="U4438" t="str">
            <v/>
          </cell>
          <cell r="W4438" t="str">
            <v/>
          </cell>
          <cell r="X4438" t="str">
            <v/>
          </cell>
          <cell r="AB4438">
            <v>0</v>
          </cell>
          <cell r="AC4438">
            <v>0</v>
          </cell>
          <cell r="AD4438">
            <v>0</v>
          </cell>
          <cell r="AJ4438">
            <v>0</v>
          </cell>
          <cell r="AK4438">
            <v>0</v>
          </cell>
        </row>
        <row r="4439">
          <cell r="B4439" t="str">
            <v/>
          </cell>
          <cell r="H4439" t="str">
            <v/>
          </cell>
          <cell r="J4439" t="str">
            <v/>
          </cell>
          <cell r="N4439" t="str">
            <v/>
          </cell>
          <cell r="O4439" t="str">
            <v/>
          </cell>
          <cell r="P4439" t="str">
            <v/>
          </cell>
          <cell r="Q4439" t="str">
            <v/>
          </cell>
          <cell r="T4439" t="str">
            <v/>
          </cell>
          <cell r="U4439" t="str">
            <v/>
          </cell>
          <cell r="W4439" t="str">
            <v/>
          </cell>
          <cell r="X4439" t="str">
            <v/>
          </cell>
          <cell r="AB4439">
            <v>0</v>
          </cell>
          <cell r="AC4439">
            <v>0</v>
          </cell>
          <cell r="AD4439">
            <v>0</v>
          </cell>
          <cell r="AJ4439">
            <v>0</v>
          </cell>
          <cell r="AK4439">
            <v>0</v>
          </cell>
        </row>
        <row r="4440">
          <cell r="B4440" t="str">
            <v/>
          </cell>
          <cell r="H4440" t="str">
            <v/>
          </cell>
          <cell r="J4440" t="str">
            <v/>
          </cell>
          <cell r="N4440" t="str">
            <v/>
          </cell>
          <cell r="O4440" t="str">
            <v/>
          </cell>
          <cell r="P4440" t="str">
            <v/>
          </cell>
          <cell r="Q4440" t="str">
            <v/>
          </cell>
          <cell r="T4440" t="str">
            <v/>
          </cell>
          <cell r="U4440" t="str">
            <v/>
          </cell>
          <cell r="W4440" t="str">
            <v/>
          </cell>
          <cell r="X4440" t="str">
            <v/>
          </cell>
          <cell r="AB4440">
            <v>0</v>
          </cell>
          <cell r="AC4440">
            <v>0</v>
          </cell>
          <cell r="AD4440">
            <v>0</v>
          </cell>
          <cell r="AJ4440">
            <v>0</v>
          </cell>
          <cell r="AK4440">
            <v>0</v>
          </cell>
        </row>
        <row r="4441">
          <cell r="B4441" t="str">
            <v/>
          </cell>
          <cell r="H4441" t="str">
            <v/>
          </cell>
          <cell r="J4441" t="str">
            <v/>
          </cell>
          <cell r="N4441" t="str">
            <v/>
          </cell>
          <cell r="O4441" t="str">
            <v/>
          </cell>
          <cell r="P4441" t="str">
            <v/>
          </cell>
          <cell r="Q4441" t="str">
            <v/>
          </cell>
          <cell r="T4441" t="str">
            <v/>
          </cell>
          <cell r="U4441" t="str">
            <v/>
          </cell>
          <cell r="W4441" t="str">
            <v/>
          </cell>
          <cell r="X4441" t="str">
            <v/>
          </cell>
          <cell r="AB4441">
            <v>0</v>
          </cell>
          <cell r="AC4441">
            <v>0</v>
          </cell>
          <cell r="AD4441">
            <v>0</v>
          </cell>
          <cell r="AJ4441">
            <v>0</v>
          </cell>
          <cell r="AK4441">
            <v>0</v>
          </cell>
        </row>
        <row r="4442">
          <cell r="B4442" t="str">
            <v/>
          </cell>
          <cell r="H4442" t="str">
            <v/>
          </cell>
          <cell r="J4442" t="str">
            <v/>
          </cell>
          <cell r="N4442" t="str">
            <v/>
          </cell>
          <cell r="O4442" t="str">
            <v/>
          </cell>
          <cell r="P4442" t="str">
            <v/>
          </cell>
          <cell r="Q4442" t="str">
            <v/>
          </cell>
          <cell r="T4442" t="str">
            <v/>
          </cell>
          <cell r="U4442" t="str">
            <v/>
          </cell>
          <cell r="W4442" t="str">
            <v/>
          </cell>
          <cell r="X4442" t="str">
            <v/>
          </cell>
          <cell r="AB4442">
            <v>0</v>
          </cell>
          <cell r="AC4442">
            <v>0</v>
          </cell>
          <cell r="AD4442">
            <v>0</v>
          </cell>
          <cell r="AJ4442">
            <v>0</v>
          </cell>
          <cell r="AK4442">
            <v>0</v>
          </cell>
        </row>
        <row r="4443">
          <cell r="B4443" t="str">
            <v/>
          </cell>
          <cell r="H4443" t="str">
            <v/>
          </cell>
          <cell r="J4443" t="str">
            <v/>
          </cell>
          <cell r="N4443" t="str">
            <v/>
          </cell>
          <cell r="O4443" t="str">
            <v/>
          </cell>
          <cell r="P4443" t="str">
            <v/>
          </cell>
          <cell r="Q4443" t="str">
            <v/>
          </cell>
          <cell r="T4443" t="str">
            <v/>
          </cell>
          <cell r="U4443" t="str">
            <v/>
          </cell>
          <cell r="W4443" t="str">
            <v/>
          </cell>
          <cell r="X4443" t="str">
            <v/>
          </cell>
          <cell r="AB4443">
            <v>0</v>
          </cell>
          <cell r="AC4443">
            <v>0</v>
          </cell>
          <cell r="AD4443">
            <v>0</v>
          </cell>
          <cell r="AJ4443">
            <v>0</v>
          </cell>
          <cell r="AK4443">
            <v>0</v>
          </cell>
        </row>
        <row r="4444">
          <cell r="B4444" t="str">
            <v/>
          </cell>
          <cell r="H4444" t="str">
            <v/>
          </cell>
          <cell r="J4444" t="str">
            <v/>
          </cell>
          <cell r="N4444" t="str">
            <v/>
          </cell>
          <cell r="O4444" t="str">
            <v/>
          </cell>
          <cell r="P4444" t="str">
            <v/>
          </cell>
          <cell r="Q4444" t="str">
            <v/>
          </cell>
          <cell r="T4444" t="str">
            <v/>
          </cell>
          <cell r="U4444" t="str">
            <v/>
          </cell>
          <cell r="W4444" t="str">
            <v/>
          </cell>
          <cell r="X4444" t="str">
            <v/>
          </cell>
          <cell r="AB4444">
            <v>0</v>
          </cell>
          <cell r="AC4444">
            <v>0</v>
          </cell>
          <cell r="AD4444">
            <v>0</v>
          </cell>
          <cell r="AJ4444">
            <v>0</v>
          </cell>
          <cell r="AK4444">
            <v>0</v>
          </cell>
        </row>
        <row r="4445">
          <cell r="B4445" t="str">
            <v/>
          </cell>
          <cell r="H4445" t="str">
            <v/>
          </cell>
          <cell r="J4445" t="str">
            <v/>
          </cell>
          <cell r="N4445" t="str">
            <v/>
          </cell>
          <cell r="O4445" t="str">
            <v/>
          </cell>
          <cell r="P4445" t="str">
            <v/>
          </cell>
          <cell r="Q4445" t="str">
            <v/>
          </cell>
          <cell r="T4445" t="str">
            <v/>
          </cell>
          <cell r="U4445" t="str">
            <v/>
          </cell>
          <cell r="W4445" t="str">
            <v/>
          </cell>
          <cell r="X4445" t="str">
            <v/>
          </cell>
          <cell r="AB4445">
            <v>0</v>
          </cell>
          <cell r="AC4445">
            <v>0</v>
          </cell>
          <cell r="AD4445">
            <v>0</v>
          </cell>
          <cell r="AJ4445">
            <v>0</v>
          </cell>
          <cell r="AK4445">
            <v>0</v>
          </cell>
        </row>
        <row r="4446">
          <cell r="B4446" t="str">
            <v/>
          </cell>
          <cell r="H4446" t="str">
            <v/>
          </cell>
          <cell r="J4446" t="str">
            <v/>
          </cell>
          <cell r="N4446" t="str">
            <v/>
          </cell>
          <cell r="O4446" t="str">
            <v/>
          </cell>
          <cell r="P4446" t="str">
            <v/>
          </cell>
          <cell r="Q4446" t="str">
            <v/>
          </cell>
          <cell r="T4446" t="str">
            <v/>
          </cell>
          <cell r="U4446" t="str">
            <v/>
          </cell>
          <cell r="W4446" t="str">
            <v/>
          </cell>
          <cell r="X4446" t="str">
            <v/>
          </cell>
          <cell r="AB4446">
            <v>0</v>
          </cell>
          <cell r="AC4446">
            <v>0</v>
          </cell>
          <cell r="AD4446">
            <v>0</v>
          </cell>
          <cell r="AJ4446">
            <v>0</v>
          </cell>
          <cell r="AK4446">
            <v>0</v>
          </cell>
        </row>
        <row r="4447">
          <cell r="B4447" t="str">
            <v/>
          </cell>
          <cell r="H4447" t="str">
            <v/>
          </cell>
          <cell r="J4447" t="str">
            <v/>
          </cell>
          <cell r="N4447" t="str">
            <v/>
          </cell>
          <cell r="O4447" t="str">
            <v/>
          </cell>
          <cell r="P4447" t="str">
            <v/>
          </cell>
          <cell r="Q4447" t="str">
            <v/>
          </cell>
          <cell r="T4447" t="str">
            <v/>
          </cell>
          <cell r="U4447" t="str">
            <v/>
          </cell>
          <cell r="W4447" t="str">
            <v/>
          </cell>
          <cell r="X4447" t="str">
            <v/>
          </cell>
          <cell r="AB4447">
            <v>0</v>
          </cell>
          <cell r="AC4447">
            <v>0</v>
          </cell>
          <cell r="AD4447">
            <v>0</v>
          </cell>
          <cell r="AJ4447">
            <v>0</v>
          </cell>
          <cell r="AK4447">
            <v>0</v>
          </cell>
        </row>
        <row r="4448">
          <cell r="B4448" t="str">
            <v/>
          </cell>
          <cell r="H4448" t="str">
            <v/>
          </cell>
          <cell r="J4448" t="str">
            <v/>
          </cell>
          <cell r="N4448" t="str">
            <v/>
          </cell>
          <cell r="O4448" t="str">
            <v/>
          </cell>
          <cell r="P4448" t="str">
            <v/>
          </cell>
          <cell r="Q4448" t="str">
            <v/>
          </cell>
          <cell r="T4448" t="str">
            <v/>
          </cell>
          <cell r="U4448" t="str">
            <v/>
          </cell>
          <cell r="W4448" t="str">
            <v/>
          </cell>
          <cell r="X4448" t="str">
            <v/>
          </cell>
          <cell r="AB4448">
            <v>0</v>
          </cell>
          <cell r="AC4448">
            <v>0</v>
          </cell>
          <cell r="AD4448">
            <v>0</v>
          </cell>
          <cell r="AJ4448">
            <v>0</v>
          </cell>
          <cell r="AK4448">
            <v>0</v>
          </cell>
        </row>
        <row r="4449">
          <cell r="B4449" t="str">
            <v/>
          </cell>
          <cell r="H4449" t="str">
            <v/>
          </cell>
          <cell r="J4449" t="str">
            <v/>
          </cell>
          <cell r="N4449" t="str">
            <v/>
          </cell>
          <cell r="O4449" t="str">
            <v/>
          </cell>
          <cell r="P4449" t="str">
            <v/>
          </cell>
          <cell r="Q4449" t="str">
            <v/>
          </cell>
          <cell r="T4449" t="str">
            <v/>
          </cell>
          <cell r="U4449" t="str">
            <v/>
          </cell>
          <cell r="W4449" t="str">
            <v/>
          </cell>
          <cell r="X4449" t="str">
            <v/>
          </cell>
          <cell r="AB4449">
            <v>0</v>
          </cell>
          <cell r="AC4449">
            <v>0</v>
          </cell>
          <cell r="AD4449">
            <v>0</v>
          </cell>
          <cell r="AJ4449">
            <v>0</v>
          </cell>
          <cell r="AK4449">
            <v>0</v>
          </cell>
        </row>
        <row r="4450">
          <cell r="B4450" t="str">
            <v/>
          </cell>
          <cell r="H4450" t="str">
            <v/>
          </cell>
          <cell r="J4450" t="str">
            <v/>
          </cell>
          <cell r="N4450" t="str">
            <v/>
          </cell>
          <cell r="O4450" t="str">
            <v/>
          </cell>
          <cell r="P4450" t="str">
            <v/>
          </cell>
          <cell r="Q4450" t="str">
            <v/>
          </cell>
          <cell r="T4450" t="str">
            <v/>
          </cell>
          <cell r="U4450" t="str">
            <v/>
          </cell>
          <cell r="W4450" t="str">
            <v/>
          </cell>
          <cell r="X4450" t="str">
            <v/>
          </cell>
          <cell r="AB4450">
            <v>0</v>
          </cell>
          <cell r="AC4450">
            <v>0</v>
          </cell>
          <cell r="AD4450">
            <v>0</v>
          </cell>
          <cell r="AJ4450">
            <v>0</v>
          </cell>
          <cell r="AK4450">
            <v>0</v>
          </cell>
        </row>
        <row r="4451">
          <cell r="B4451" t="str">
            <v/>
          </cell>
          <cell r="H4451" t="str">
            <v/>
          </cell>
          <cell r="J4451" t="str">
            <v/>
          </cell>
          <cell r="N4451" t="str">
            <v/>
          </cell>
          <cell r="O4451" t="str">
            <v/>
          </cell>
          <cell r="P4451" t="str">
            <v/>
          </cell>
          <cell r="Q4451" t="str">
            <v/>
          </cell>
          <cell r="T4451" t="str">
            <v/>
          </cell>
          <cell r="U4451" t="str">
            <v/>
          </cell>
          <cell r="W4451" t="str">
            <v/>
          </cell>
          <cell r="X4451" t="str">
            <v/>
          </cell>
          <cell r="AB4451">
            <v>0</v>
          </cell>
          <cell r="AC4451">
            <v>0</v>
          </cell>
          <cell r="AD4451">
            <v>0</v>
          </cell>
          <cell r="AJ4451">
            <v>0</v>
          </cell>
          <cell r="AK4451">
            <v>0</v>
          </cell>
        </row>
        <row r="4452">
          <cell r="B4452" t="str">
            <v/>
          </cell>
          <cell r="H4452" t="str">
            <v/>
          </cell>
          <cell r="J4452" t="str">
            <v/>
          </cell>
          <cell r="N4452" t="str">
            <v/>
          </cell>
          <cell r="O4452" t="str">
            <v/>
          </cell>
          <cell r="P4452" t="str">
            <v/>
          </cell>
          <cell r="Q4452" t="str">
            <v/>
          </cell>
          <cell r="T4452" t="str">
            <v/>
          </cell>
          <cell r="U4452" t="str">
            <v/>
          </cell>
          <cell r="W4452" t="str">
            <v/>
          </cell>
          <cell r="X4452" t="str">
            <v/>
          </cell>
          <cell r="AB4452">
            <v>0</v>
          </cell>
          <cell r="AC4452">
            <v>0</v>
          </cell>
          <cell r="AD4452">
            <v>0</v>
          </cell>
          <cell r="AJ4452">
            <v>0</v>
          </cell>
          <cell r="AK4452">
            <v>0</v>
          </cell>
        </row>
        <row r="4453">
          <cell r="B4453" t="str">
            <v/>
          </cell>
          <cell r="H4453" t="str">
            <v/>
          </cell>
          <cell r="J4453" t="str">
            <v/>
          </cell>
          <cell r="N4453" t="str">
            <v/>
          </cell>
          <cell r="O4453" t="str">
            <v/>
          </cell>
          <cell r="P4453" t="str">
            <v/>
          </cell>
          <cell r="Q4453" t="str">
            <v/>
          </cell>
          <cell r="T4453" t="str">
            <v/>
          </cell>
          <cell r="U4453" t="str">
            <v/>
          </cell>
          <cell r="W4453" t="str">
            <v/>
          </cell>
          <cell r="X4453" t="str">
            <v/>
          </cell>
          <cell r="AB4453">
            <v>0</v>
          </cell>
          <cell r="AC4453">
            <v>0</v>
          </cell>
          <cell r="AD4453">
            <v>0</v>
          </cell>
          <cell r="AJ4453">
            <v>0</v>
          </cell>
          <cell r="AK4453">
            <v>0</v>
          </cell>
        </row>
        <row r="4454">
          <cell r="B4454" t="str">
            <v/>
          </cell>
          <cell r="H4454" t="str">
            <v/>
          </cell>
          <cell r="J4454" t="str">
            <v/>
          </cell>
          <cell r="N4454" t="str">
            <v/>
          </cell>
          <cell r="O4454" t="str">
            <v/>
          </cell>
          <cell r="P4454" t="str">
            <v/>
          </cell>
          <cell r="Q4454" t="str">
            <v/>
          </cell>
          <cell r="T4454" t="str">
            <v/>
          </cell>
          <cell r="U4454" t="str">
            <v/>
          </cell>
          <cell r="W4454" t="str">
            <v/>
          </cell>
          <cell r="X4454" t="str">
            <v/>
          </cell>
          <cell r="AB4454">
            <v>0</v>
          </cell>
          <cell r="AC4454">
            <v>0</v>
          </cell>
          <cell r="AD4454">
            <v>0</v>
          </cell>
          <cell r="AJ4454">
            <v>0</v>
          </cell>
          <cell r="AK4454">
            <v>0</v>
          </cell>
        </row>
        <row r="4455">
          <cell r="B4455" t="str">
            <v/>
          </cell>
          <cell r="H4455" t="str">
            <v/>
          </cell>
          <cell r="J4455" t="str">
            <v/>
          </cell>
          <cell r="N4455" t="str">
            <v/>
          </cell>
          <cell r="O4455" t="str">
            <v/>
          </cell>
          <cell r="P4455" t="str">
            <v/>
          </cell>
          <cell r="Q4455" t="str">
            <v/>
          </cell>
          <cell r="T4455" t="str">
            <v/>
          </cell>
          <cell r="U4455" t="str">
            <v/>
          </cell>
          <cell r="W4455" t="str">
            <v/>
          </cell>
          <cell r="X4455" t="str">
            <v/>
          </cell>
          <cell r="AB4455">
            <v>0</v>
          </cell>
          <cell r="AC4455">
            <v>0</v>
          </cell>
          <cell r="AD4455">
            <v>0</v>
          </cell>
          <cell r="AJ4455">
            <v>0</v>
          </cell>
          <cell r="AK4455">
            <v>0</v>
          </cell>
        </row>
        <row r="4456">
          <cell r="B4456" t="str">
            <v/>
          </cell>
          <cell r="H4456" t="str">
            <v/>
          </cell>
          <cell r="J4456" t="str">
            <v/>
          </cell>
          <cell r="N4456" t="str">
            <v/>
          </cell>
          <cell r="O4456" t="str">
            <v/>
          </cell>
          <cell r="P4456" t="str">
            <v/>
          </cell>
          <cell r="Q4456" t="str">
            <v/>
          </cell>
          <cell r="T4456" t="str">
            <v/>
          </cell>
          <cell r="U4456" t="str">
            <v/>
          </cell>
          <cell r="W4456" t="str">
            <v/>
          </cell>
          <cell r="X4456" t="str">
            <v/>
          </cell>
          <cell r="AB4456">
            <v>0</v>
          </cell>
          <cell r="AC4456">
            <v>0</v>
          </cell>
          <cell r="AD4456">
            <v>0</v>
          </cell>
          <cell r="AJ4456">
            <v>0</v>
          </cell>
          <cell r="AK4456">
            <v>0</v>
          </cell>
        </row>
        <row r="4457">
          <cell r="B4457" t="str">
            <v/>
          </cell>
          <cell r="H4457" t="str">
            <v/>
          </cell>
          <cell r="J4457" t="str">
            <v/>
          </cell>
          <cell r="N4457" t="str">
            <v/>
          </cell>
          <cell r="O4457" t="str">
            <v/>
          </cell>
          <cell r="P4457" t="str">
            <v/>
          </cell>
          <cell r="Q4457" t="str">
            <v/>
          </cell>
          <cell r="T4457" t="str">
            <v/>
          </cell>
          <cell r="U4457" t="str">
            <v/>
          </cell>
          <cell r="W4457" t="str">
            <v/>
          </cell>
          <cell r="X4457" t="str">
            <v/>
          </cell>
          <cell r="AB4457">
            <v>0</v>
          </cell>
          <cell r="AC4457">
            <v>0</v>
          </cell>
          <cell r="AD4457">
            <v>0</v>
          </cell>
          <cell r="AJ4457">
            <v>0</v>
          </cell>
          <cell r="AK4457">
            <v>0</v>
          </cell>
        </row>
        <row r="4458">
          <cell r="B4458" t="str">
            <v/>
          </cell>
          <cell r="H4458" t="str">
            <v/>
          </cell>
          <cell r="J4458" t="str">
            <v/>
          </cell>
          <cell r="N4458" t="str">
            <v/>
          </cell>
          <cell r="O4458" t="str">
            <v/>
          </cell>
          <cell r="P4458" t="str">
            <v/>
          </cell>
          <cell r="Q4458" t="str">
            <v/>
          </cell>
          <cell r="T4458" t="str">
            <v/>
          </cell>
          <cell r="U4458" t="str">
            <v/>
          </cell>
          <cell r="W4458" t="str">
            <v/>
          </cell>
          <cell r="X4458" t="str">
            <v/>
          </cell>
          <cell r="AB4458">
            <v>0</v>
          </cell>
          <cell r="AC4458">
            <v>0</v>
          </cell>
          <cell r="AD4458">
            <v>0</v>
          </cell>
          <cell r="AJ4458">
            <v>0</v>
          </cell>
          <cell r="AK4458">
            <v>0</v>
          </cell>
        </row>
        <row r="4459">
          <cell r="B4459" t="str">
            <v/>
          </cell>
          <cell r="H4459" t="str">
            <v/>
          </cell>
          <cell r="J4459" t="str">
            <v/>
          </cell>
          <cell r="N4459" t="str">
            <v/>
          </cell>
          <cell r="O4459" t="str">
            <v/>
          </cell>
          <cell r="P4459" t="str">
            <v/>
          </cell>
          <cell r="Q4459" t="str">
            <v/>
          </cell>
          <cell r="T4459" t="str">
            <v/>
          </cell>
          <cell r="U4459" t="str">
            <v/>
          </cell>
          <cell r="W4459" t="str">
            <v/>
          </cell>
          <cell r="X4459" t="str">
            <v/>
          </cell>
          <cell r="AB4459">
            <v>0</v>
          </cell>
          <cell r="AC4459">
            <v>0</v>
          </cell>
          <cell r="AD4459">
            <v>0</v>
          </cell>
          <cell r="AJ4459">
            <v>0</v>
          </cell>
          <cell r="AK4459">
            <v>0</v>
          </cell>
        </row>
        <row r="4460">
          <cell r="B4460" t="str">
            <v/>
          </cell>
          <cell r="H4460" t="str">
            <v/>
          </cell>
          <cell r="J4460" t="str">
            <v/>
          </cell>
          <cell r="N4460" t="str">
            <v/>
          </cell>
          <cell r="O4460" t="str">
            <v/>
          </cell>
          <cell r="P4460" t="str">
            <v/>
          </cell>
          <cell r="Q4460" t="str">
            <v/>
          </cell>
          <cell r="T4460" t="str">
            <v/>
          </cell>
          <cell r="U4460" t="str">
            <v/>
          </cell>
          <cell r="W4460" t="str">
            <v/>
          </cell>
          <cell r="X4460" t="str">
            <v/>
          </cell>
          <cell r="AB4460">
            <v>0</v>
          </cell>
          <cell r="AC4460">
            <v>0</v>
          </cell>
          <cell r="AD4460">
            <v>0</v>
          </cell>
          <cell r="AJ4460">
            <v>0</v>
          </cell>
          <cell r="AK4460">
            <v>0</v>
          </cell>
        </row>
        <row r="4461">
          <cell r="B4461" t="str">
            <v/>
          </cell>
          <cell r="H4461" t="str">
            <v/>
          </cell>
          <cell r="J4461" t="str">
            <v/>
          </cell>
          <cell r="N4461" t="str">
            <v/>
          </cell>
          <cell r="O4461" t="str">
            <v/>
          </cell>
          <cell r="P4461" t="str">
            <v/>
          </cell>
          <cell r="Q4461" t="str">
            <v/>
          </cell>
          <cell r="T4461" t="str">
            <v/>
          </cell>
          <cell r="U4461" t="str">
            <v/>
          </cell>
          <cell r="W4461" t="str">
            <v/>
          </cell>
          <cell r="X4461" t="str">
            <v/>
          </cell>
          <cell r="AB4461">
            <v>0</v>
          </cell>
          <cell r="AC4461">
            <v>0</v>
          </cell>
          <cell r="AD4461">
            <v>0</v>
          </cell>
          <cell r="AJ4461">
            <v>0</v>
          </cell>
          <cell r="AK4461">
            <v>0</v>
          </cell>
        </row>
        <row r="4462">
          <cell r="B4462" t="str">
            <v/>
          </cell>
          <cell r="H4462" t="str">
            <v/>
          </cell>
          <cell r="J4462" t="str">
            <v/>
          </cell>
          <cell r="N4462" t="str">
            <v/>
          </cell>
          <cell r="O4462" t="str">
            <v/>
          </cell>
          <cell r="P4462" t="str">
            <v/>
          </cell>
          <cell r="Q4462" t="str">
            <v/>
          </cell>
          <cell r="T4462" t="str">
            <v/>
          </cell>
          <cell r="U4462" t="str">
            <v/>
          </cell>
          <cell r="W4462" t="str">
            <v/>
          </cell>
          <cell r="X4462" t="str">
            <v/>
          </cell>
          <cell r="AB4462">
            <v>0</v>
          </cell>
          <cell r="AC4462">
            <v>0</v>
          </cell>
          <cell r="AD4462">
            <v>0</v>
          </cell>
          <cell r="AJ4462">
            <v>0</v>
          </cell>
          <cell r="AK4462">
            <v>0</v>
          </cell>
        </row>
        <row r="4463">
          <cell r="B4463" t="str">
            <v/>
          </cell>
          <cell r="H4463" t="str">
            <v/>
          </cell>
          <cell r="J4463" t="str">
            <v/>
          </cell>
          <cell r="N4463" t="str">
            <v/>
          </cell>
          <cell r="O4463" t="str">
            <v/>
          </cell>
          <cell r="P4463" t="str">
            <v/>
          </cell>
          <cell r="Q4463" t="str">
            <v/>
          </cell>
          <cell r="T4463" t="str">
            <v/>
          </cell>
          <cell r="U4463" t="str">
            <v/>
          </cell>
          <cell r="W4463" t="str">
            <v/>
          </cell>
          <cell r="X4463" t="str">
            <v/>
          </cell>
          <cell r="AB4463">
            <v>0</v>
          </cell>
          <cell r="AC4463">
            <v>0</v>
          </cell>
          <cell r="AD4463">
            <v>0</v>
          </cell>
          <cell r="AJ4463">
            <v>0</v>
          </cell>
          <cell r="AK4463">
            <v>0</v>
          </cell>
        </row>
        <row r="4464">
          <cell r="B4464" t="str">
            <v/>
          </cell>
          <cell r="H4464" t="str">
            <v/>
          </cell>
          <cell r="J4464" t="str">
            <v/>
          </cell>
          <cell r="N4464" t="str">
            <v/>
          </cell>
          <cell r="O4464" t="str">
            <v/>
          </cell>
          <cell r="P4464" t="str">
            <v/>
          </cell>
          <cell r="Q4464" t="str">
            <v/>
          </cell>
          <cell r="T4464" t="str">
            <v/>
          </cell>
          <cell r="U4464" t="str">
            <v/>
          </cell>
          <cell r="W4464" t="str">
            <v/>
          </cell>
          <cell r="X4464" t="str">
            <v/>
          </cell>
          <cell r="AB4464">
            <v>0</v>
          </cell>
          <cell r="AC4464">
            <v>0</v>
          </cell>
          <cell r="AD4464">
            <v>0</v>
          </cell>
          <cell r="AJ4464">
            <v>0</v>
          </cell>
          <cell r="AK4464">
            <v>0</v>
          </cell>
        </row>
        <row r="4465">
          <cell r="B4465" t="str">
            <v/>
          </cell>
          <cell r="H4465" t="str">
            <v/>
          </cell>
          <cell r="J4465" t="str">
            <v/>
          </cell>
          <cell r="N4465" t="str">
            <v/>
          </cell>
          <cell r="O4465" t="str">
            <v/>
          </cell>
          <cell r="P4465" t="str">
            <v/>
          </cell>
          <cell r="Q4465" t="str">
            <v/>
          </cell>
          <cell r="T4465" t="str">
            <v/>
          </cell>
          <cell r="U4465" t="str">
            <v/>
          </cell>
          <cell r="W4465" t="str">
            <v/>
          </cell>
          <cell r="X4465" t="str">
            <v/>
          </cell>
          <cell r="AB4465">
            <v>0</v>
          </cell>
          <cell r="AC4465">
            <v>0</v>
          </cell>
          <cell r="AD4465">
            <v>0</v>
          </cell>
          <cell r="AJ4465">
            <v>0</v>
          </cell>
          <cell r="AK4465">
            <v>0</v>
          </cell>
        </row>
        <row r="4466">
          <cell r="B4466" t="str">
            <v/>
          </cell>
          <cell r="H4466" t="str">
            <v/>
          </cell>
          <cell r="J4466" t="str">
            <v/>
          </cell>
          <cell r="N4466" t="str">
            <v/>
          </cell>
          <cell r="O4466" t="str">
            <v/>
          </cell>
          <cell r="P4466" t="str">
            <v/>
          </cell>
          <cell r="Q4466" t="str">
            <v/>
          </cell>
          <cell r="T4466" t="str">
            <v/>
          </cell>
          <cell r="U4466" t="str">
            <v/>
          </cell>
          <cell r="W4466" t="str">
            <v/>
          </cell>
          <cell r="X4466" t="str">
            <v/>
          </cell>
          <cell r="AB4466">
            <v>0</v>
          </cell>
          <cell r="AC4466">
            <v>0</v>
          </cell>
          <cell r="AD4466">
            <v>0</v>
          </cell>
          <cell r="AJ4466">
            <v>0</v>
          </cell>
          <cell r="AK4466">
            <v>0</v>
          </cell>
        </row>
        <row r="4467">
          <cell r="B4467" t="str">
            <v/>
          </cell>
          <cell r="H4467" t="str">
            <v/>
          </cell>
          <cell r="J4467" t="str">
            <v/>
          </cell>
          <cell r="N4467" t="str">
            <v/>
          </cell>
          <cell r="O4467" t="str">
            <v/>
          </cell>
          <cell r="P4467" t="str">
            <v/>
          </cell>
          <cell r="Q4467" t="str">
            <v/>
          </cell>
          <cell r="T4467" t="str">
            <v/>
          </cell>
          <cell r="U4467" t="str">
            <v/>
          </cell>
          <cell r="W4467" t="str">
            <v/>
          </cell>
          <cell r="X4467" t="str">
            <v/>
          </cell>
          <cell r="AB4467">
            <v>0</v>
          </cell>
          <cell r="AC4467">
            <v>0</v>
          </cell>
          <cell r="AD4467">
            <v>0</v>
          </cell>
          <cell r="AJ4467">
            <v>0</v>
          </cell>
          <cell r="AK4467">
            <v>0</v>
          </cell>
        </row>
        <row r="4468">
          <cell r="B4468" t="str">
            <v/>
          </cell>
          <cell r="H4468" t="str">
            <v/>
          </cell>
          <cell r="J4468" t="str">
            <v/>
          </cell>
          <cell r="N4468" t="str">
            <v/>
          </cell>
          <cell r="O4468" t="str">
            <v/>
          </cell>
          <cell r="P4468" t="str">
            <v/>
          </cell>
          <cell r="Q4468" t="str">
            <v/>
          </cell>
          <cell r="T4468" t="str">
            <v/>
          </cell>
          <cell r="U4468" t="str">
            <v/>
          </cell>
          <cell r="W4468" t="str">
            <v/>
          </cell>
          <cell r="X4468" t="str">
            <v/>
          </cell>
          <cell r="AB4468">
            <v>0</v>
          </cell>
          <cell r="AC4468">
            <v>0</v>
          </cell>
          <cell r="AD4468">
            <v>0</v>
          </cell>
          <cell r="AJ4468">
            <v>0</v>
          </cell>
          <cell r="AK4468">
            <v>0</v>
          </cell>
        </row>
        <row r="4469">
          <cell r="B4469" t="str">
            <v/>
          </cell>
          <cell r="H4469" t="str">
            <v/>
          </cell>
          <cell r="J4469" t="str">
            <v/>
          </cell>
          <cell r="N4469" t="str">
            <v/>
          </cell>
          <cell r="O4469" t="str">
            <v/>
          </cell>
          <cell r="P4469" t="str">
            <v/>
          </cell>
          <cell r="Q4469" t="str">
            <v/>
          </cell>
          <cell r="T4469" t="str">
            <v/>
          </cell>
          <cell r="U4469" t="str">
            <v/>
          </cell>
          <cell r="W4469" t="str">
            <v/>
          </cell>
          <cell r="X4469" t="str">
            <v/>
          </cell>
          <cell r="AB4469">
            <v>0</v>
          </cell>
          <cell r="AC4469">
            <v>0</v>
          </cell>
          <cell r="AD4469">
            <v>0</v>
          </cell>
          <cell r="AJ4469">
            <v>0</v>
          </cell>
          <cell r="AK4469">
            <v>0</v>
          </cell>
        </row>
        <row r="4470">
          <cell r="B4470" t="str">
            <v/>
          </cell>
          <cell r="H4470" t="str">
            <v/>
          </cell>
          <cell r="J4470" t="str">
            <v/>
          </cell>
          <cell r="N4470" t="str">
            <v/>
          </cell>
          <cell r="O4470" t="str">
            <v/>
          </cell>
          <cell r="P4470" t="str">
            <v/>
          </cell>
          <cell r="Q4470" t="str">
            <v/>
          </cell>
          <cell r="T4470" t="str">
            <v/>
          </cell>
          <cell r="U4470" t="str">
            <v/>
          </cell>
          <cell r="W4470" t="str">
            <v/>
          </cell>
          <cell r="X4470" t="str">
            <v/>
          </cell>
          <cell r="AB4470">
            <v>0</v>
          </cell>
          <cell r="AC4470">
            <v>0</v>
          </cell>
          <cell r="AD4470">
            <v>0</v>
          </cell>
          <cell r="AJ4470">
            <v>0</v>
          </cell>
          <cell r="AK4470">
            <v>0</v>
          </cell>
        </row>
        <row r="4471">
          <cell r="B4471" t="str">
            <v/>
          </cell>
          <cell r="H4471" t="str">
            <v/>
          </cell>
          <cell r="J4471" t="str">
            <v/>
          </cell>
          <cell r="N4471" t="str">
            <v/>
          </cell>
          <cell r="O4471" t="str">
            <v/>
          </cell>
          <cell r="P4471" t="str">
            <v/>
          </cell>
          <cell r="Q4471" t="str">
            <v/>
          </cell>
          <cell r="T4471" t="str">
            <v/>
          </cell>
          <cell r="U4471" t="str">
            <v/>
          </cell>
          <cell r="W4471" t="str">
            <v/>
          </cell>
          <cell r="X4471" t="str">
            <v/>
          </cell>
          <cell r="AB4471">
            <v>0</v>
          </cell>
          <cell r="AC4471">
            <v>0</v>
          </cell>
          <cell r="AD4471">
            <v>0</v>
          </cell>
          <cell r="AJ4471">
            <v>0</v>
          </cell>
          <cell r="AK4471">
            <v>0</v>
          </cell>
        </row>
        <row r="4472">
          <cell r="B4472" t="str">
            <v/>
          </cell>
          <cell r="H4472" t="str">
            <v/>
          </cell>
          <cell r="J4472" t="str">
            <v/>
          </cell>
          <cell r="N4472" t="str">
            <v/>
          </cell>
          <cell r="O4472" t="str">
            <v/>
          </cell>
          <cell r="P4472" t="str">
            <v/>
          </cell>
          <cell r="Q4472" t="str">
            <v/>
          </cell>
          <cell r="T4472" t="str">
            <v/>
          </cell>
          <cell r="U4472" t="str">
            <v/>
          </cell>
          <cell r="W4472" t="str">
            <v/>
          </cell>
          <cell r="X4472" t="str">
            <v/>
          </cell>
          <cell r="AB4472">
            <v>0</v>
          </cell>
          <cell r="AC4472">
            <v>0</v>
          </cell>
          <cell r="AD4472">
            <v>0</v>
          </cell>
          <cell r="AJ4472">
            <v>0</v>
          </cell>
          <cell r="AK4472">
            <v>0</v>
          </cell>
        </row>
        <row r="4473">
          <cell r="B4473" t="str">
            <v/>
          </cell>
          <cell r="H4473" t="str">
            <v/>
          </cell>
          <cell r="J4473" t="str">
            <v/>
          </cell>
          <cell r="N4473" t="str">
            <v/>
          </cell>
          <cell r="O4473" t="str">
            <v/>
          </cell>
          <cell r="P4473" t="str">
            <v/>
          </cell>
          <cell r="Q4473" t="str">
            <v/>
          </cell>
          <cell r="T4473" t="str">
            <v/>
          </cell>
          <cell r="U4473" t="str">
            <v/>
          </cell>
          <cell r="W4473" t="str">
            <v/>
          </cell>
          <cell r="X4473" t="str">
            <v/>
          </cell>
          <cell r="AB4473">
            <v>0</v>
          </cell>
          <cell r="AC4473">
            <v>0</v>
          </cell>
          <cell r="AD4473">
            <v>0</v>
          </cell>
          <cell r="AJ4473">
            <v>0</v>
          </cell>
          <cell r="AK4473">
            <v>0</v>
          </cell>
        </row>
        <row r="4474">
          <cell r="B4474" t="str">
            <v/>
          </cell>
          <cell r="H4474" t="str">
            <v/>
          </cell>
          <cell r="J4474" t="str">
            <v/>
          </cell>
          <cell r="N4474" t="str">
            <v/>
          </cell>
          <cell r="O4474" t="str">
            <v/>
          </cell>
          <cell r="P4474" t="str">
            <v/>
          </cell>
          <cell r="Q4474" t="str">
            <v/>
          </cell>
          <cell r="T4474" t="str">
            <v/>
          </cell>
          <cell r="U4474" t="str">
            <v/>
          </cell>
          <cell r="W4474" t="str">
            <v/>
          </cell>
          <cell r="X4474" t="str">
            <v/>
          </cell>
          <cell r="AB4474">
            <v>0</v>
          </cell>
          <cell r="AC4474">
            <v>0</v>
          </cell>
          <cell r="AD4474">
            <v>0</v>
          </cell>
          <cell r="AJ4474">
            <v>0</v>
          </cell>
          <cell r="AK4474">
            <v>0</v>
          </cell>
        </row>
        <row r="4475">
          <cell r="B4475" t="str">
            <v/>
          </cell>
          <cell r="H4475" t="str">
            <v/>
          </cell>
          <cell r="J4475" t="str">
            <v/>
          </cell>
          <cell r="N4475" t="str">
            <v/>
          </cell>
          <cell r="O4475" t="str">
            <v/>
          </cell>
          <cell r="P4475" t="str">
            <v/>
          </cell>
          <cell r="Q4475" t="str">
            <v/>
          </cell>
          <cell r="T4475" t="str">
            <v/>
          </cell>
          <cell r="U4475" t="str">
            <v/>
          </cell>
          <cell r="W4475" t="str">
            <v/>
          </cell>
          <cell r="X4475" t="str">
            <v/>
          </cell>
          <cell r="AB4475">
            <v>0</v>
          </cell>
          <cell r="AC4475">
            <v>0</v>
          </cell>
          <cell r="AD4475">
            <v>0</v>
          </cell>
          <cell r="AJ4475">
            <v>0</v>
          </cell>
          <cell r="AK4475">
            <v>0</v>
          </cell>
        </row>
        <row r="4476">
          <cell r="B4476" t="str">
            <v/>
          </cell>
          <cell r="H4476" t="str">
            <v/>
          </cell>
          <cell r="J4476" t="str">
            <v/>
          </cell>
          <cell r="N4476" t="str">
            <v/>
          </cell>
          <cell r="O4476" t="str">
            <v/>
          </cell>
          <cell r="P4476" t="str">
            <v/>
          </cell>
          <cell r="Q4476" t="str">
            <v/>
          </cell>
          <cell r="T4476" t="str">
            <v/>
          </cell>
          <cell r="U4476" t="str">
            <v/>
          </cell>
          <cell r="W4476" t="str">
            <v/>
          </cell>
          <cell r="X4476" t="str">
            <v/>
          </cell>
          <cell r="AB4476">
            <v>0</v>
          </cell>
          <cell r="AC4476">
            <v>0</v>
          </cell>
          <cell r="AD4476">
            <v>0</v>
          </cell>
          <cell r="AJ4476">
            <v>0</v>
          </cell>
          <cell r="AK4476">
            <v>0</v>
          </cell>
        </row>
        <row r="4477">
          <cell r="B4477" t="str">
            <v/>
          </cell>
          <cell r="H4477" t="str">
            <v/>
          </cell>
          <cell r="J4477" t="str">
            <v/>
          </cell>
          <cell r="N4477" t="str">
            <v/>
          </cell>
          <cell r="O4477" t="str">
            <v/>
          </cell>
          <cell r="P4477" t="str">
            <v/>
          </cell>
          <cell r="Q4477" t="str">
            <v/>
          </cell>
          <cell r="T4477" t="str">
            <v/>
          </cell>
          <cell r="U4477" t="str">
            <v/>
          </cell>
          <cell r="W4477" t="str">
            <v/>
          </cell>
          <cell r="X4477" t="str">
            <v/>
          </cell>
          <cell r="AB4477">
            <v>0</v>
          </cell>
          <cell r="AC4477">
            <v>0</v>
          </cell>
          <cell r="AD4477">
            <v>0</v>
          </cell>
          <cell r="AJ4477">
            <v>0</v>
          </cell>
          <cell r="AK4477">
            <v>0</v>
          </cell>
        </row>
        <row r="4478">
          <cell r="B4478" t="str">
            <v/>
          </cell>
          <cell r="H4478" t="str">
            <v/>
          </cell>
          <cell r="J4478" t="str">
            <v/>
          </cell>
          <cell r="N4478" t="str">
            <v/>
          </cell>
          <cell r="O4478" t="str">
            <v/>
          </cell>
          <cell r="P4478" t="str">
            <v/>
          </cell>
          <cell r="Q4478" t="str">
            <v/>
          </cell>
          <cell r="T4478" t="str">
            <v/>
          </cell>
          <cell r="U4478" t="str">
            <v/>
          </cell>
          <cell r="W4478" t="str">
            <v/>
          </cell>
          <cell r="X4478" t="str">
            <v/>
          </cell>
          <cell r="AB4478">
            <v>0</v>
          </cell>
          <cell r="AC4478">
            <v>0</v>
          </cell>
          <cell r="AD4478">
            <v>0</v>
          </cell>
          <cell r="AJ4478">
            <v>0</v>
          </cell>
          <cell r="AK4478">
            <v>0</v>
          </cell>
        </row>
        <row r="4479">
          <cell r="B4479" t="str">
            <v/>
          </cell>
          <cell r="H4479" t="str">
            <v/>
          </cell>
          <cell r="J4479" t="str">
            <v/>
          </cell>
          <cell r="N4479" t="str">
            <v/>
          </cell>
          <cell r="O4479" t="str">
            <v/>
          </cell>
          <cell r="P4479" t="str">
            <v/>
          </cell>
          <cell r="Q4479" t="str">
            <v/>
          </cell>
          <cell r="T4479" t="str">
            <v/>
          </cell>
          <cell r="U4479" t="str">
            <v/>
          </cell>
          <cell r="W4479" t="str">
            <v/>
          </cell>
          <cell r="X4479" t="str">
            <v/>
          </cell>
          <cell r="AB4479">
            <v>0</v>
          </cell>
          <cell r="AC4479">
            <v>0</v>
          </cell>
          <cell r="AD4479">
            <v>0</v>
          </cell>
          <cell r="AJ4479">
            <v>0</v>
          </cell>
          <cell r="AK4479">
            <v>0</v>
          </cell>
        </row>
        <row r="4480">
          <cell r="B4480" t="str">
            <v/>
          </cell>
          <cell r="H4480" t="str">
            <v/>
          </cell>
          <cell r="J4480" t="str">
            <v/>
          </cell>
          <cell r="N4480" t="str">
            <v/>
          </cell>
          <cell r="O4480" t="str">
            <v/>
          </cell>
          <cell r="P4480" t="str">
            <v/>
          </cell>
          <cell r="Q4480" t="str">
            <v/>
          </cell>
          <cell r="T4480" t="str">
            <v/>
          </cell>
          <cell r="U4480" t="str">
            <v/>
          </cell>
          <cell r="W4480" t="str">
            <v/>
          </cell>
          <cell r="X4480" t="str">
            <v/>
          </cell>
          <cell r="AB4480">
            <v>0</v>
          </cell>
          <cell r="AC4480">
            <v>0</v>
          </cell>
          <cell r="AD4480">
            <v>0</v>
          </cell>
          <cell r="AJ4480">
            <v>0</v>
          </cell>
          <cell r="AK4480">
            <v>0</v>
          </cell>
        </row>
        <row r="4481">
          <cell r="B4481" t="str">
            <v/>
          </cell>
          <cell r="H4481" t="str">
            <v/>
          </cell>
          <cell r="J4481" t="str">
            <v/>
          </cell>
          <cell r="N4481" t="str">
            <v/>
          </cell>
          <cell r="O4481" t="str">
            <v/>
          </cell>
          <cell r="P4481" t="str">
            <v/>
          </cell>
          <cell r="Q4481" t="str">
            <v/>
          </cell>
          <cell r="T4481" t="str">
            <v/>
          </cell>
          <cell r="U4481" t="str">
            <v/>
          </cell>
          <cell r="W4481" t="str">
            <v/>
          </cell>
          <cell r="X4481" t="str">
            <v/>
          </cell>
          <cell r="AB4481">
            <v>0</v>
          </cell>
          <cell r="AC4481">
            <v>0</v>
          </cell>
          <cell r="AD4481">
            <v>0</v>
          </cell>
          <cell r="AJ4481">
            <v>0</v>
          </cell>
          <cell r="AK4481">
            <v>0</v>
          </cell>
        </row>
        <row r="4482">
          <cell r="B4482" t="str">
            <v/>
          </cell>
          <cell r="H4482" t="str">
            <v/>
          </cell>
          <cell r="J4482" t="str">
            <v/>
          </cell>
          <cell r="N4482" t="str">
            <v/>
          </cell>
          <cell r="O4482" t="str">
            <v/>
          </cell>
          <cell r="P4482" t="str">
            <v/>
          </cell>
          <cell r="Q4482" t="str">
            <v/>
          </cell>
          <cell r="T4482" t="str">
            <v/>
          </cell>
          <cell r="U4482" t="str">
            <v/>
          </cell>
          <cell r="W4482" t="str">
            <v/>
          </cell>
          <cell r="X4482" t="str">
            <v/>
          </cell>
          <cell r="AB4482">
            <v>0</v>
          </cell>
          <cell r="AC4482">
            <v>0</v>
          </cell>
          <cell r="AD4482">
            <v>0</v>
          </cell>
          <cell r="AJ4482">
            <v>0</v>
          </cell>
          <cell r="AK4482">
            <v>0</v>
          </cell>
        </row>
        <row r="4483">
          <cell r="B4483" t="str">
            <v/>
          </cell>
          <cell r="H4483" t="str">
            <v/>
          </cell>
          <cell r="J4483" t="str">
            <v/>
          </cell>
          <cell r="N4483" t="str">
            <v/>
          </cell>
          <cell r="O4483" t="str">
            <v/>
          </cell>
          <cell r="P4483" t="str">
            <v/>
          </cell>
          <cell r="Q4483" t="str">
            <v/>
          </cell>
          <cell r="T4483" t="str">
            <v/>
          </cell>
          <cell r="U4483" t="str">
            <v/>
          </cell>
          <cell r="W4483" t="str">
            <v/>
          </cell>
          <cell r="X4483" t="str">
            <v/>
          </cell>
          <cell r="AB4483">
            <v>0</v>
          </cell>
          <cell r="AC4483">
            <v>0</v>
          </cell>
          <cell r="AD4483">
            <v>0</v>
          </cell>
          <cell r="AJ4483">
            <v>0</v>
          </cell>
          <cell r="AK4483">
            <v>0</v>
          </cell>
        </row>
        <row r="4484">
          <cell r="B4484" t="str">
            <v/>
          </cell>
          <cell r="H4484" t="str">
            <v/>
          </cell>
          <cell r="J4484" t="str">
            <v/>
          </cell>
          <cell r="N4484" t="str">
            <v/>
          </cell>
          <cell r="O4484" t="str">
            <v/>
          </cell>
          <cell r="P4484" t="str">
            <v/>
          </cell>
          <cell r="Q4484" t="str">
            <v/>
          </cell>
          <cell r="T4484" t="str">
            <v/>
          </cell>
          <cell r="U4484" t="str">
            <v/>
          </cell>
          <cell r="W4484" t="str">
            <v/>
          </cell>
          <cell r="X4484" t="str">
            <v/>
          </cell>
          <cell r="AB4484">
            <v>0</v>
          </cell>
          <cell r="AC4484">
            <v>0</v>
          </cell>
          <cell r="AD4484">
            <v>0</v>
          </cell>
          <cell r="AJ4484">
            <v>0</v>
          </cell>
          <cell r="AK4484">
            <v>0</v>
          </cell>
        </row>
        <row r="4485">
          <cell r="B4485" t="str">
            <v/>
          </cell>
          <cell r="H4485" t="str">
            <v/>
          </cell>
          <cell r="J4485" t="str">
            <v/>
          </cell>
          <cell r="N4485" t="str">
            <v/>
          </cell>
          <cell r="O4485" t="str">
            <v/>
          </cell>
          <cell r="P4485" t="str">
            <v/>
          </cell>
          <cell r="Q4485" t="str">
            <v/>
          </cell>
          <cell r="T4485" t="str">
            <v/>
          </cell>
          <cell r="U4485" t="str">
            <v/>
          </cell>
          <cell r="W4485" t="str">
            <v/>
          </cell>
          <cell r="X4485" t="str">
            <v/>
          </cell>
          <cell r="AB4485">
            <v>0</v>
          </cell>
          <cell r="AC4485">
            <v>0</v>
          </cell>
          <cell r="AD4485">
            <v>0</v>
          </cell>
          <cell r="AJ4485">
            <v>0</v>
          </cell>
          <cell r="AK4485">
            <v>0</v>
          </cell>
        </row>
        <row r="4486">
          <cell r="B4486" t="str">
            <v/>
          </cell>
          <cell r="H4486" t="str">
            <v/>
          </cell>
          <cell r="J4486" t="str">
            <v/>
          </cell>
          <cell r="N4486" t="str">
            <v/>
          </cell>
          <cell r="O4486" t="str">
            <v/>
          </cell>
          <cell r="P4486" t="str">
            <v/>
          </cell>
          <cell r="Q4486" t="str">
            <v/>
          </cell>
          <cell r="T4486" t="str">
            <v/>
          </cell>
          <cell r="U4486" t="str">
            <v/>
          </cell>
          <cell r="W4486" t="str">
            <v/>
          </cell>
          <cell r="X4486" t="str">
            <v/>
          </cell>
          <cell r="AB4486">
            <v>0</v>
          </cell>
          <cell r="AC4486">
            <v>0</v>
          </cell>
          <cell r="AD4486">
            <v>0</v>
          </cell>
          <cell r="AJ4486">
            <v>0</v>
          </cell>
          <cell r="AK4486">
            <v>0</v>
          </cell>
        </row>
        <row r="4487">
          <cell r="B4487" t="str">
            <v/>
          </cell>
          <cell r="H4487" t="str">
            <v/>
          </cell>
          <cell r="J4487" t="str">
            <v/>
          </cell>
          <cell r="N4487" t="str">
            <v/>
          </cell>
          <cell r="O4487" t="str">
            <v/>
          </cell>
          <cell r="P4487" t="str">
            <v/>
          </cell>
          <cell r="Q4487" t="str">
            <v/>
          </cell>
          <cell r="T4487" t="str">
            <v/>
          </cell>
          <cell r="U4487" t="str">
            <v/>
          </cell>
          <cell r="W4487" t="str">
            <v/>
          </cell>
          <cell r="X4487" t="str">
            <v/>
          </cell>
          <cell r="AB4487">
            <v>0</v>
          </cell>
          <cell r="AC4487">
            <v>0</v>
          </cell>
          <cell r="AD4487">
            <v>0</v>
          </cell>
          <cell r="AJ4487">
            <v>0</v>
          </cell>
          <cell r="AK4487">
            <v>0</v>
          </cell>
        </row>
        <row r="4488">
          <cell r="B4488" t="str">
            <v/>
          </cell>
          <cell r="H4488" t="str">
            <v/>
          </cell>
          <cell r="J4488" t="str">
            <v/>
          </cell>
          <cell r="N4488" t="str">
            <v/>
          </cell>
          <cell r="O4488" t="str">
            <v/>
          </cell>
          <cell r="P4488" t="str">
            <v/>
          </cell>
          <cell r="Q4488" t="str">
            <v/>
          </cell>
          <cell r="T4488" t="str">
            <v/>
          </cell>
          <cell r="U4488" t="str">
            <v/>
          </cell>
          <cell r="W4488" t="str">
            <v/>
          </cell>
          <cell r="X4488" t="str">
            <v/>
          </cell>
          <cell r="AB4488">
            <v>0</v>
          </cell>
          <cell r="AC4488">
            <v>0</v>
          </cell>
          <cell r="AD4488">
            <v>0</v>
          </cell>
          <cell r="AJ4488">
            <v>0</v>
          </cell>
          <cell r="AK4488">
            <v>0</v>
          </cell>
        </row>
        <row r="4489">
          <cell r="B4489" t="str">
            <v/>
          </cell>
          <cell r="H4489" t="str">
            <v/>
          </cell>
          <cell r="J4489" t="str">
            <v/>
          </cell>
          <cell r="N4489" t="str">
            <v/>
          </cell>
          <cell r="O4489" t="str">
            <v/>
          </cell>
          <cell r="P4489" t="str">
            <v/>
          </cell>
          <cell r="Q4489" t="str">
            <v/>
          </cell>
          <cell r="T4489" t="str">
            <v/>
          </cell>
          <cell r="U4489" t="str">
            <v/>
          </cell>
          <cell r="W4489" t="str">
            <v/>
          </cell>
          <cell r="X4489" t="str">
            <v/>
          </cell>
          <cell r="AB4489">
            <v>0</v>
          </cell>
          <cell r="AC4489">
            <v>0</v>
          </cell>
          <cell r="AD4489">
            <v>0</v>
          </cell>
          <cell r="AJ4489">
            <v>0</v>
          </cell>
          <cell r="AK4489">
            <v>0</v>
          </cell>
        </row>
        <row r="4490">
          <cell r="B4490" t="str">
            <v/>
          </cell>
          <cell r="H4490" t="str">
            <v/>
          </cell>
          <cell r="J4490" t="str">
            <v/>
          </cell>
          <cell r="N4490" t="str">
            <v/>
          </cell>
          <cell r="O4490" t="str">
            <v/>
          </cell>
          <cell r="P4490" t="str">
            <v/>
          </cell>
          <cell r="Q4490" t="str">
            <v/>
          </cell>
          <cell r="T4490" t="str">
            <v/>
          </cell>
          <cell r="U4490" t="str">
            <v/>
          </cell>
          <cell r="W4490" t="str">
            <v/>
          </cell>
          <cell r="X4490" t="str">
            <v/>
          </cell>
          <cell r="AB4490">
            <v>0</v>
          </cell>
          <cell r="AC4490">
            <v>0</v>
          </cell>
          <cell r="AD4490">
            <v>0</v>
          </cell>
          <cell r="AJ4490">
            <v>0</v>
          </cell>
          <cell r="AK4490">
            <v>0</v>
          </cell>
        </row>
        <row r="4491">
          <cell r="B4491" t="str">
            <v/>
          </cell>
          <cell r="H4491" t="str">
            <v/>
          </cell>
          <cell r="J4491" t="str">
            <v/>
          </cell>
          <cell r="N4491" t="str">
            <v/>
          </cell>
          <cell r="O4491" t="str">
            <v/>
          </cell>
          <cell r="P4491" t="str">
            <v/>
          </cell>
          <cell r="Q4491" t="str">
            <v/>
          </cell>
          <cell r="T4491" t="str">
            <v/>
          </cell>
          <cell r="U4491" t="str">
            <v/>
          </cell>
          <cell r="W4491" t="str">
            <v/>
          </cell>
          <cell r="X4491" t="str">
            <v/>
          </cell>
          <cell r="AB4491">
            <v>0</v>
          </cell>
          <cell r="AC4491">
            <v>0</v>
          </cell>
          <cell r="AD4491">
            <v>0</v>
          </cell>
          <cell r="AJ4491">
            <v>0</v>
          </cell>
          <cell r="AK4491">
            <v>0</v>
          </cell>
        </row>
        <row r="4492">
          <cell r="B4492" t="str">
            <v/>
          </cell>
          <cell r="H4492" t="str">
            <v/>
          </cell>
          <cell r="J4492" t="str">
            <v/>
          </cell>
          <cell r="N4492" t="str">
            <v/>
          </cell>
          <cell r="O4492" t="str">
            <v/>
          </cell>
          <cell r="P4492" t="str">
            <v/>
          </cell>
          <cell r="Q4492" t="str">
            <v/>
          </cell>
          <cell r="T4492" t="str">
            <v/>
          </cell>
          <cell r="U4492" t="str">
            <v/>
          </cell>
          <cell r="W4492" t="str">
            <v/>
          </cell>
          <cell r="X4492" t="str">
            <v/>
          </cell>
          <cell r="AB4492">
            <v>0</v>
          </cell>
          <cell r="AC4492">
            <v>0</v>
          </cell>
          <cell r="AD4492">
            <v>0</v>
          </cell>
          <cell r="AJ4492">
            <v>0</v>
          </cell>
          <cell r="AK4492">
            <v>0</v>
          </cell>
        </row>
        <row r="4493">
          <cell r="B4493" t="str">
            <v/>
          </cell>
          <cell r="H4493" t="str">
            <v/>
          </cell>
          <cell r="J4493" t="str">
            <v/>
          </cell>
          <cell r="N4493" t="str">
            <v/>
          </cell>
          <cell r="O4493" t="str">
            <v/>
          </cell>
          <cell r="P4493" t="str">
            <v/>
          </cell>
          <cell r="Q4493" t="str">
            <v/>
          </cell>
          <cell r="T4493" t="str">
            <v/>
          </cell>
          <cell r="U4493" t="str">
            <v/>
          </cell>
          <cell r="W4493" t="str">
            <v/>
          </cell>
          <cell r="X4493" t="str">
            <v/>
          </cell>
          <cell r="AB4493">
            <v>0</v>
          </cell>
          <cell r="AC4493">
            <v>0</v>
          </cell>
          <cell r="AD4493">
            <v>0</v>
          </cell>
          <cell r="AJ4493">
            <v>0</v>
          </cell>
          <cell r="AK4493">
            <v>0</v>
          </cell>
        </row>
        <row r="4494">
          <cell r="B4494" t="str">
            <v/>
          </cell>
          <cell r="H4494" t="str">
            <v/>
          </cell>
          <cell r="J4494" t="str">
            <v/>
          </cell>
          <cell r="N4494" t="str">
            <v/>
          </cell>
          <cell r="O4494" t="str">
            <v/>
          </cell>
          <cell r="P4494" t="str">
            <v/>
          </cell>
          <cell r="Q4494" t="str">
            <v/>
          </cell>
          <cell r="T4494" t="str">
            <v/>
          </cell>
          <cell r="U4494" t="str">
            <v/>
          </cell>
          <cell r="W4494" t="str">
            <v/>
          </cell>
          <cell r="X4494" t="str">
            <v/>
          </cell>
          <cell r="AB4494">
            <v>0</v>
          </cell>
          <cell r="AC4494">
            <v>0</v>
          </cell>
          <cell r="AD4494">
            <v>0</v>
          </cell>
          <cell r="AJ4494">
            <v>0</v>
          </cell>
          <cell r="AK4494">
            <v>0</v>
          </cell>
        </row>
        <row r="4495">
          <cell r="B4495" t="str">
            <v/>
          </cell>
          <cell r="H4495" t="str">
            <v/>
          </cell>
          <cell r="J4495" t="str">
            <v/>
          </cell>
          <cell r="N4495" t="str">
            <v/>
          </cell>
          <cell r="O4495" t="str">
            <v/>
          </cell>
          <cell r="P4495" t="str">
            <v/>
          </cell>
          <cell r="Q4495" t="str">
            <v/>
          </cell>
          <cell r="T4495" t="str">
            <v/>
          </cell>
          <cell r="U4495" t="str">
            <v/>
          </cell>
          <cell r="W4495" t="str">
            <v/>
          </cell>
          <cell r="X4495" t="str">
            <v/>
          </cell>
          <cell r="AB4495">
            <v>0</v>
          </cell>
          <cell r="AC4495">
            <v>0</v>
          </cell>
          <cell r="AD4495">
            <v>0</v>
          </cell>
          <cell r="AJ4495">
            <v>0</v>
          </cell>
          <cell r="AK4495">
            <v>0</v>
          </cell>
        </row>
        <row r="4496">
          <cell r="B4496" t="str">
            <v/>
          </cell>
          <cell r="H4496" t="str">
            <v/>
          </cell>
          <cell r="J4496" t="str">
            <v/>
          </cell>
          <cell r="N4496" t="str">
            <v/>
          </cell>
          <cell r="O4496" t="str">
            <v/>
          </cell>
          <cell r="P4496" t="str">
            <v/>
          </cell>
          <cell r="Q4496" t="str">
            <v/>
          </cell>
          <cell r="T4496" t="str">
            <v/>
          </cell>
          <cell r="U4496" t="str">
            <v/>
          </cell>
          <cell r="W4496" t="str">
            <v/>
          </cell>
          <cell r="X4496" t="str">
            <v/>
          </cell>
          <cell r="AB4496">
            <v>0</v>
          </cell>
          <cell r="AC4496">
            <v>0</v>
          </cell>
          <cell r="AD4496">
            <v>0</v>
          </cell>
          <cell r="AJ4496">
            <v>0</v>
          </cell>
          <cell r="AK4496">
            <v>0</v>
          </cell>
        </row>
        <row r="4497">
          <cell r="B4497" t="str">
            <v/>
          </cell>
          <cell r="H4497" t="str">
            <v/>
          </cell>
          <cell r="J4497" t="str">
            <v/>
          </cell>
          <cell r="N4497" t="str">
            <v/>
          </cell>
          <cell r="O4497" t="str">
            <v/>
          </cell>
          <cell r="P4497" t="str">
            <v/>
          </cell>
          <cell r="Q4497" t="str">
            <v/>
          </cell>
          <cell r="T4497" t="str">
            <v/>
          </cell>
          <cell r="U4497" t="str">
            <v/>
          </cell>
          <cell r="W4497" t="str">
            <v/>
          </cell>
          <cell r="X4497" t="str">
            <v/>
          </cell>
          <cell r="AB4497">
            <v>0</v>
          </cell>
          <cell r="AC4497">
            <v>0</v>
          </cell>
          <cell r="AD4497">
            <v>0</v>
          </cell>
          <cell r="AJ4497">
            <v>0</v>
          </cell>
          <cell r="AK4497">
            <v>0</v>
          </cell>
        </row>
        <row r="4498">
          <cell r="B4498" t="str">
            <v/>
          </cell>
          <cell r="H4498" t="str">
            <v/>
          </cell>
          <cell r="J4498" t="str">
            <v/>
          </cell>
          <cell r="N4498" t="str">
            <v/>
          </cell>
          <cell r="O4498" t="str">
            <v/>
          </cell>
          <cell r="P4498" t="str">
            <v/>
          </cell>
          <cell r="Q4498" t="str">
            <v/>
          </cell>
          <cell r="T4498" t="str">
            <v/>
          </cell>
          <cell r="U4498" t="str">
            <v/>
          </cell>
          <cell r="W4498" t="str">
            <v/>
          </cell>
          <cell r="X4498" t="str">
            <v/>
          </cell>
          <cell r="AB4498">
            <v>0</v>
          </cell>
          <cell r="AC4498">
            <v>0</v>
          </cell>
          <cell r="AD4498">
            <v>0</v>
          </cell>
          <cell r="AJ4498">
            <v>0</v>
          </cell>
          <cell r="AK4498">
            <v>0</v>
          </cell>
        </row>
        <row r="4499">
          <cell r="B4499" t="str">
            <v/>
          </cell>
          <cell r="H4499" t="str">
            <v/>
          </cell>
          <cell r="J4499" t="str">
            <v/>
          </cell>
          <cell r="N4499" t="str">
            <v/>
          </cell>
          <cell r="O4499" t="str">
            <v/>
          </cell>
          <cell r="P4499" t="str">
            <v/>
          </cell>
          <cell r="Q4499" t="str">
            <v/>
          </cell>
          <cell r="T4499" t="str">
            <v/>
          </cell>
          <cell r="U4499" t="str">
            <v/>
          </cell>
          <cell r="W4499" t="str">
            <v/>
          </cell>
          <cell r="X4499" t="str">
            <v/>
          </cell>
          <cell r="AB4499">
            <v>0</v>
          </cell>
          <cell r="AC4499">
            <v>0</v>
          </cell>
          <cell r="AD4499">
            <v>0</v>
          </cell>
          <cell r="AJ4499">
            <v>0</v>
          </cell>
          <cell r="AK4499">
            <v>0</v>
          </cell>
        </row>
        <row r="4500">
          <cell r="B4500" t="str">
            <v/>
          </cell>
          <cell r="H4500" t="str">
            <v/>
          </cell>
          <cell r="J4500" t="str">
            <v/>
          </cell>
          <cell r="N4500" t="str">
            <v/>
          </cell>
          <cell r="O4500" t="str">
            <v/>
          </cell>
          <cell r="P4500" t="str">
            <v/>
          </cell>
          <cell r="Q4500" t="str">
            <v/>
          </cell>
          <cell r="T4500" t="str">
            <v/>
          </cell>
          <cell r="U4500" t="str">
            <v/>
          </cell>
          <cell r="W4500" t="str">
            <v/>
          </cell>
          <cell r="X4500" t="str">
            <v/>
          </cell>
          <cell r="AB4500">
            <v>0</v>
          </cell>
          <cell r="AC4500">
            <v>0</v>
          </cell>
          <cell r="AD4500">
            <v>0</v>
          </cell>
          <cell r="AJ4500">
            <v>0</v>
          </cell>
          <cell r="AK4500">
            <v>0</v>
          </cell>
        </row>
        <row r="4501">
          <cell r="B4501" t="str">
            <v/>
          </cell>
          <cell r="H4501" t="str">
            <v/>
          </cell>
          <cell r="J4501" t="str">
            <v/>
          </cell>
          <cell r="N4501" t="str">
            <v/>
          </cell>
          <cell r="O4501" t="str">
            <v/>
          </cell>
          <cell r="P4501" t="str">
            <v/>
          </cell>
          <cell r="Q4501" t="str">
            <v/>
          </cell>
          <cell r="T4501" t="str">
            <v/>
          </cell>
          <cell r="U4501" t="str">
            <v/>
          </cell>
          <cell r="W4501" t="str">
            <v/>
          </cell>
          <cell r="X4501" t="str">
            <v/>
          </cell>
          <cell r="AB4501">
            <v>0</v>
          </cell>
          <cell r="AC4501">
            <v>0</v>
          </cell>
          <cell r="AD4501">
            <v>0</v>
          </cell>
          <cell r="AJ4501">
            <v>0</v>
          </cell>
          <cell r="AK4501">
            <v>0</v>
          </cell>
        </row>
        <row r="4502">
          <cell r="B4502" t="str">
            <v/>
          </cell>
          <cell r="H4502" t="str">
            <v/>
          </cell>
          <cell r="J4502" t="str">
            <v/>
          </cell>
          <cell r="N4502" t="str">
            <v/>
          </cell>
          <cell r="O4502" t="str">
            <v/>
          </cell>
          <cell r="P4502" t="str">
            <v/>
          </cell>
          <cell r="Q4502" t="str">
            <v/>
          </cell>
          <cell r="T4502" t="str">
            <v/>
          </cell>
          <cell r="U4502" t="str">
            <v/>
          </cell>
          <cell r="W4502" t="str">
            <v/>
          </cell>
          <cell r="X4502" t="str">
            <v/>
          </cell>
          <cell r="AB4502">
            <v>0</v>
          </cell>
          <cell r="AC4502">
            <v>0</v>
          </cell>
          <cell r="AD4502">
            <v>0</v>
          </cell>
          <cell r="AJ4502">
            <v>0</v>
          </cell>
          <cell r="AK4502">
            <v>0</v>
          </cell>
        </row>
        <row r="4503">
          <cell r="B4503" t="str">
            <v/>
          </cell>
          <cell r="H4503" t="str">
            <v/>
          </cell>
          <cell r="J4503" t="str">
            <v/>
          </cell>
          <cell r="N4503" t="str">
            <v/>
          </cell>
          <cell r="O4503" t="str">
            <v/>
          </cell>
          <cell r="P4503" t="str">
            <v/>
          </cell>
          <cell r="Q4503" t="str">
            <v/>
          </cell>
          <cell r="T4503" t="str">
            <v/>
          </cell>
          <cell r="U4503" t="str">
            <v/>
          </cell>
          <cell r="W4503" t="str">
            <v/>
          </cell>
          <cell r="X4503" t="str">
            <v/>
          </cell>
          <cell r="AB4503">
            <v>0</v>
          </cell>
          <cell r="AC4503">
            <v>0</v>
          </cell>
          <cell r="AD4503">
            <v>0</v>
          </cell>
          <cell r="AJ4503">
            <v>0</v>
          </cell>
          <cell r="AK4503">
            <v>0</v>
          </cell>
        </row>
        <row r="4504">
          <cell r="B4504" t="str">
            <v/>
          </cell>
          <cell r="H4504" t="str">
            <v/>
          </cell>
          <cell r="J4504" t="str">
            <v/>
          </cell>
          <cell r="N4504" t="str">
            <v/>
          </cell>
          <cell r="O4504" t="str">
            <v/>
          </cell>
          <cell r="P4504" t="str">
            <v/>
          </cell>
          <cell r="Q4504" t="str">
            <v/>
          </cell>
          <cell r="T4504" t="str">
            <v/>
          </cell>
          <cell r="U4504" t="str">
            <v/>
          </cell>
          <cell r="W4504" t="str">
            <v/>
          </cell>
          <cell r="X4504" t="str">
            <v/>
          </cell>
          <cell r="AB4504">
            <v>0</v>
          </cell>
          <cell r="AC4504">
            <v>0</v>
          </cell>
          <cell r="AD4504">
            <v>0</v>
          </cell>
          <cell r="AJ4504">
            <v>0</v>
          </cell>
          <cell r="AK4504">
            <v>0</v>
          </cell>
        </row>
        <row r="4505">
          <cell r="B4505" t="str">
            <v/>
          </cell>
          <cell r="H4505" t="str">
            <v/>
          </cell>
          <cell r="J4505" t="str">
            <v/>
          </cell>
          <cell r="N4505" t="str">
            <v/>
          </cell>
          <cell r="O4505" t="str">
            <v/>
          </cell>
          <cell r="P4505" t="str">
            <v/>
          </cell>
          <cell r="Q4505" t="str">
            <v/>
          </cell>
          <cell r="T4505" t="str">
            <v/>
          </cell>
          <cell r="U4505" t="str">
            <v/>
          </cell>
          <cell r="W4505" t="str">
            <v/>
          </cell>
          <cell r="X4505" t="str">
            <v/>
          </cell>
          <cell r="AB4505">
            <v>0</v>
          </cell>
          <cell r="AC4505">
            <v>0</v>
          </cell>
          <cell r="AD4505">
            <v>0</v>
          </cell>
          <cell r="AJ4505">
            <v>0</v>
          </cell>
          <cell r="AK4505">
            <v>0</v>
          </cell>
        </row>
        <row r="4506">
          <cell r="B4506" t="str">
            <v/>
          </cell>
          <cell r="H4506" t="str">
            <v/>
          </cell>
          <cell r="J4506" t="str">
            <v/>
          </cell>
          <cell r="N4506" t="str">
            <v/>
          </cell>
          <cell r="O4506" t="str">
            <v/>
          </cell>
          <cell r="P4506" t="str">
            <v/>
          </cell>
          <cell r="Q4506" t="str">
            <v/>
          </cell>
          <cell r="T4506" t="str">
            <v/>
          </cell>
          <cell r="U4506" t="str">
            <v/>
          </cell>
          <cell r="W4506" t="str">
            <v/>
          </cell>
          <cell r="X4506" t="str">
            <v/>
          </cell>
          <cell r="AB4506">
            <v>0</v>
          </cell>
          <cell r="AC4506">
            <v>0</v>
          </cell>
          <cell r="AD4506">
            <v>0</v>
          </cell>
          <cell r="AJ4506">
            <v>0</v>
          </cell>
          <cell r="AK4506">
            <v>0</v>
          </cell>
        </row>
        <row r="4507">
          <cell r="B4507" t="str">
            <v/>
          </cell>
          <cell r="H4507" t="str">
            <v/>
          </cell>
          <cell r="J4507" t="str">
            <v/>
          </cell>
          <cell r="N4507" t="str">
            <v/>
          </cell>
          <cell r="O4507" t="str">
            <v/>
          </cell>
          <cell r="P4507" t="str">
            <v/>
          </cell>
          <cell r="Q4507" t="str">
            <v/>
          </cell>
          <cell r="T4507" t="str">
            <v/>
          </cell>
          <cell r="U4507" t="str">
            <v/>
          </cell>
          <cell r="W4507" t="str">
            <v/>
          </cell>
          <cell r="X4507" t="str">
            <v/>
          </cell>
          <cell r="AB4507">
            <v>0</v>
          </cell>
          <cell r="AC4507">
            <v>0</v>
          </cell>
          <cell r="AD4507">
            <v>0</v>
          </cell>
          <cell r="AJ4507">
            <v>0</v>
          </cell>
          <cell r="AK4507">
            <v>0</v>
          </cell>
        </row>
        <row r="4508">
          <cell r="B4508" t="str">
            <v/>
          </cell>
          <cell r="H4508" t="str">
            <v/>
          </cell>
          <cell r="J4508" t="str">
            <v/>
          </cell>
          <cell r="N4508" t="str">
            <v/>
          </cell>
          <cell r="O4508" t="str">
            <v/>
          </cell>
          <cell r="P4508" t="str">
            <v/>
          </cell>
          <cell r="Q4508" t="str">
            <v/>
          </cell>
          <cell r="T4508" t="str">
            <v/>
          </cell>
          <cell r="U4508" t="str">
            <v/>
          </cell>
          <cell r="W4508" t="str">
            <v/>
          </cell>
          <cell r="X4508" t="str">
            <v/>
          </cell>
          <cell r="AB4508">
            <v>0</v>
          </cell>
          <cell r="AC4508">
            <v>0</v>
          </cell>
          <cell r="AD4508">
            <v>0</v>
          </cell>
          <cell r="AJ4508">
            <v>0</v>
          </cell>
          <cell r="AK4508">
            <v>0</v>
          </cell>
        </row>
        <row r="4509">
          <cell r="B4509" t="str">
            <v/>
          </cell>
          <cell r="H4509" t="str">
            <v/>
          </cell>
          <cell r="J4509" t="str">
            <v/>
          </cell>
          <cell r="N4509" t="str">
            <v/>
          </cell>
          <cell r="O4509" t="str">
            <v/>
          </cell>
          <cell r="P4509" t="str">
            <v/>
          </cell>
          <cell r="Q4509" t="str">
            <v/>
          </cell>
          <cell r="T4509" t="str">
            <v/>
          </cell>
          <cell r="U4509" t="str">
            <v/>
          </cell>
          <cell r="W4509" t="str">
            <v/>
          </cell>
          <cell r="X4509" t="str">
            <v/>
          </cell>
          <cell r="AB4509">
            <v>0</v>
          </cell>
          <cell r="AC4509">
            <v>0</v>
          </cell>
          <cell r="AD4509">
            <v>0</v>
          </cell>
          <cell r="AJ4509">
            <v>0</v>
          </cell>
          <cell r="AK4509">
            <v>0</v>
          </cell>
        </row>
        <row r="4510">
          <cell r="B4510" t="str">
            <v/>
          </cell>
          <cell r="H4510" t="str">
            <v/>
          </cell>
          <cell r="J4510" t="str">
            <v/>
          </cell>
          <cell r="N4510" t="str">
            <v/>
          </cell>
          <cell r="O4510" t="str">
            <v/>
          </cell>
          <cell r="P4510" t="str">
            <v/>
          </cell>
          <cell r="Q4510" t="str">
            <v/>
          </cell>
          <cell r="T4510" t="str">
            <v/>
          </cell>
          <cell r="U4510" t="str">
            <v/>
          </cell>
          <cell r="W4510" t="str">
            <v/>
          </cell>
          <cell r="X4510" t="str">
            <v/>
          </cell>
          <cell r="AB4510">
            <v>0</v>
          </cell>
          <cell r="AC4510">
            <v>0</v>
          </cell>
          <cell r="AD4510">
            <v>0</v>
          </cell>
          <cell r="AJ4510">
            <v>0</v>
          </cell>
          <cell r="AK4510">
            <v>0</v>
          </cell>
        </row>
        <row r="4511">
          <cell r="B4511" t="str">
            <v/>
          </cell>
          <cell r="H4511" t="str">
            <v/>
          </cell>
          <cell r="J4511" t="str">
            <v/>
          </cell>
          <cell r="N4511" t="str">
            <v/>
          </cell>
          <cell r="O4511" t="str">
            <v/>
          </cell>
          <cell r="P4511" t="str">
            <v/>
          </cell>
          <cell r="Q4511" t="str">
            <v/>
          </cell>
          <cell r="T4511" t="str">
            <v/>
          </cell>
          <cell r="U4511" t="str">
            <v/>
          </cell>
          <cell r="W4511" t="str">
            <v/>
          </cell>
          <cell r="X4511" t="str">
            <v/>
          </cell>
          <cell r="AB4511">
            <v>0</v>
          </cell>
          <cell r="AC4511">
            <v>0</v>
          </cell>
          <cell r="AD4511">
            <v>0</v>
          </cell>
          <cell r="AJ4511">
            <v>0</v>
          </cell>
          <cell r="AK4511">
            <v>0</v>
          </cell>
        </row>
        <row r="4512">
          <cell r="B4512" t="str">
            <v/>
          </cell>
          <cell r="H4512" t="str">
            <v/>
          </cell>
          <cell r="J4512" t="str">
            <v/>
          </cell>
          <cell r="N4512" t="str">
            <v/>
          </cell>
          <cell r="O4512" t="str">
            <v/>
          </cell>
          <cell r="P4512" t="str">
            <v/>
          </cell>
          <cell r="Q4512" t="str">
            <v/>
          </cell>
          <cell r="T4512" t="str">
            <v/>
          </cell>
          <cell r="U4512" t="str">
            <v/>
          </cell>
          <cell r="W4512" t="str">
            <v/>
          </cell>
          <cell r="X4512" t="str">
            <v/>
          </cell>
          <cell r="AB4512">
            <v>0</v>
          </cell>
          <cell r="AC4512">
            <v>0</v>
          </cell>
          <cell r="AD4512">
            <v>0</v>
          </cell>
          <cell r="AJ4512">
            <v>0</v>
          </cell>
          <cell r="AK4512">
            <v>0</v>
          </cell>
        </row>
        <row r="4513">
          <cell r="B4513" t="str">
            <v/>
          </cell>
          <cell r="H4513" t="str">
            <v/>
          </cell>
          <cell r="J4513" t="str">
            <v/>
          </cell>
          <cell r="N4513" t="str">
            <v/>
          </cell>
          <cell r="O4513" t="str">
            <v/>
          </cell>
          <cell r="P4513" t="str">
            <v/>
          </cell>
          <cell r="Q4513" t="str">
            <v/>
          </cell>
          <cell r="T4513" t="str">
            <v/>
          </cell>
          <cell r="U4513" t="str">
            <v/>
          </cell>
          <cell r="W4513" t="str">
            <v/>
          </cell>
          <cell r="X4513" t="str">
            <v/>
          </cell>
          <cell r="AB4513">
            <v>0</v>
          </cell>
          <cell r="AC4513">
            <v>0</v>
          </cell>
          <cell r="AD4513">
            <v>0</v>
          </cell>
          <cell r="AJ4513">
            <v>0</v>
          </cell>
          <cell r="AK4513">
            <v>0</v>
          </cell>
        </row>
        <row r="4514">
          <cell r="B4514" t="str">
            <v/>
          </cell>
          <cell r="H4514" t="str">
            <v/>
          </cell>
          <cell r="J4514" t="str">
            <v/>
          </cell>
          <cell r="N4514" t="str">
            <v/>
          </cell>
          <cell r="O4514" t="str">
            <v/>
          </cell>
          <cell r="P4514" t="str">
            <v/>
          </cell>
          <cell r="Q4514" t="str">
            <v/>
          </cell>
          <cell r="T4514" t="str">
            <v/>
          </cell>
          <cell r="U4514" t="str">
            <v/>
          </cell>
          <cell r="W4514" t="str">
            <v/>
          </cell>
          <cell r="X4514" t="str">
            <v/>
          </cell>
          <cell r="AB4514">
            <v>0</v>
          </cell>
          <cell r="AC4514">
            <v>0</v>
          </cell>
          <cell r="AD4514">
            <v>0</v>
          </cell>
          <cell r="AJ4514">
            <v>0</v>
          </cell>
          <cell r="AK4514">
            <v>0</v>
          </cell>
        </row>
        <row r="4515">
          <cell r="B4515" t="str">
            <v/>
          </cell>
          <cell r="H4515" t="str">
            <v/>
          </cell>
          <cell r="J4515" t="str">
            <v/>
          </cell>
          <cell r="N4515" t="str">
            <v/>
          </cell>
          <cell r="O4515" t="str">
            <v/>
          </cell>
          <cell r="P4515" t="str">
            <v/>
          </cell>
          <cell r="Q4515" t="str">
            <v/>
          </cell>
          <cell r="T4515" t="str">
            <v/>
          </cell>
          <cell r="U4515" t="str">
            <v/>
          </cell>
          <cell r="W4515" t="str">
            <v/>
          </cell>
          <cell r="X4515" t="str">
            <v/>
          </cell>
          <cell r="AB4515">
            <v>0</v>
          </cell>
          <cell r="AC4515">
            <v>0</v>
          </cell>
          <cell r="AD4515">
            <v>0</v>
          </cell>
          <cell r="AJ4515">
            <v>0</v>
          </cell>
          <cell r="AK4515">
            <v>0</v>
          </cell>
        </row>
        <row r="4516">
          <cell r="B4516" t="str">
            <v/>
          </cell>
          <cell r="H4516" t="str">
            <v/>
          </cell>
          <cell r="J4516" t="str">
            <v/>
          </cell>
          <cell r="N4516" t="str">
            <v/>
          </cell>
          <cell r="O4516" t="str">
            <v/>
          </cell>
          <cell r="P4516" t="str">
            <v/>
          </cell>
          <cell r="Q4516" t="str">
            <v/>
          </cell>
          <cell r="T4516" t="str">
            <v/>
          </cell>
          <cell r="U4516" t="str">
            <v/>
          </cell>
          <cell r="W4516" t="str">
            <v/>
          </cell>
          <cell r="X4516" t="str">
            <v/>
          </cell>
          <cell r="AB4516">
            <v>0</v>
          </cell>
          <cell r="AC4516">
            <v>0</v>
          </cell>
          <cell r="AD4516">
            <v>0</v>
          </cell>
          <cell r="AJ4516">
            <v>0</v>
          </cell>
          <cell r="AK4516">
            <v>0</v>
          </cell>
        </row>
        <row r="4517">
          <cell r="B4517" t="str">
            <v/>
          </cell>
          <cell r="H4517" t="str">
            <v/>
          </cell>
          <cell r="J4517" t="str">
            <v/>
          </cell>
          <cell r="N4517" t="str">
            <v/>
          </cell>
          <cell r="O4517" t="str">
            <v/>
          </cell>
          <cell r="P4517" t="str">
            <v/>
          </cell>
          <cell r="Q4517" t="str">
            <v/>
          </cell>
          <cell r="T4517" t="str">
            <v/>
          </cell>
          <cell r="U4517" t="str">
            <v/>
          </cell>
          <cell r="W4517" t="str">
            <v/>
          </cell>
          <cell r="X4517" t="str">
            <v/>
          </cell>
          <cell r="AB4517">
            <v>0</v>
          </cell>
          <cell r="AC4517">
            <v>0</v>
          </cell>
          <cell r="AD4517">
            <v>0</v>
          </cell>
          <cell r="AJ4517">
            <v>0</v>
          </cell>
          <cell r="AK4517">
            <v>0</v>
          </cell>
        </row>
        <row r="4518">
          <cell r="B4518" t="str">
            <v/>
          </cell>
          <cell r="H4518" t="str">
            <v/>
          </cell>
          <cell r="J4518" t="str">
            <v/>
          </cell>
          <cell r="N4518" t="str">
            <v/>
          </cell>
          <cell r="O4518" t="str">
            <v/>
          </cell>
          <cell r="P4518" t="str">
            <v/>
          </cell>
          <cell r="Q4518" t="str">
            <v/>
          </cell>
          <cell r="T4518" t="str">
            <v/>
          </cell>
          <cell r="U4518" t="str">
            <v/>
          </cell>
          <cell r="W4518" t="str">
            <v/>
          </cell>
          <cell r="X4518" t="str">
            <v/>
          </cell>
          <cell r="AB4518">
            <v>0</v>
          </cell>
          <cell r="AC4518">
            <v>0</v>
          </cell>
          <cell r="AD4518">
            <v>0</v>
          </cell>
          <cell r="AJ4518">
            <v>0</v>
          </cell>
          <cell r="AK4518">
            <v>0</v>
          </cell>
        </row>
        <row r="4519">
          <cell r="B4519" t="str">
            <v/>
          </cell>
          <cell r="H4519" t="str">
            <v/>
          </cell>
          <cell r="J4519" t="str">
            <v/>
          </cell>
          <cell r="N4519" t="str">
            <v/>
          </cell>
          <cell r="O4519" t="str">
            <v/>
          </cell>
          <cell r="P4519" t="str">
            <v/>
          </cell>
          <cell r="Q4519" t="str">
            <v/>
          </cell>
          <cell r="T4519" t="str">
            <v/>
          </cell>
          <cell r="U4519" t="str">
            <v/>
          </cell>
          <cell r="W4519" t="str">
            <v/>
          </cell>
          <cell r="X4519" t="str">
            <v/>
          </cell>
          <cell r="AB4519">
            <v>0</v>
          </cell>
          <cell r="AC4519">
            <v>0</v>
          </cell>
          <cell r="AD4519">
            <v>0</v>
          </cell>
          <cell r="AJ4519">
            <v>0</v>
          </cell>
          <cell r="AK4519">
            <v>0</v>
          </cell>
        </row>
        <row r="4520">
          <cell r="B4520" t="str">
            <v/>
          </cell>
          <cell r="H4520" t="str">
            <v/>
          </cell>
          <cell r="J4520" t="str">
            <v/>
          </cell>
          <cell r="N4520" t="str">
            <v/>
          </cell>
          <cell r="O4520" t="str">
            <v/>
          </cell>
          <cell r="P4520" t="str">
            <v/>
          </cell>
          <cell r="Q4520" t="str">
            <v/>
          </cell>
          <cell r="T4520" t="str">
            <v/>
          </cell>
          <cell r="U4520" t="str">
            <v/>
          </cell>
          <cell r="W4520" t="str">
            <v/>
          </cell>
          <cell r="X4520" t="str">
            <v/>
          </cell>
          <cell r="AB4520">
            <v>0</v>
          </cell>
          <cell r="AC4520">
            <v>0</v>
          </cell>
          <cell r="AD4520">
            <v>0</v>
          </cell>
          <cell r="AJ4520">
            <v>0</v>
          </cell>
          <cell r="AK4520">
            <v>0</v>
          </cell>
        </row>
        <row r="4521">
          <cell r="B4521" t="str">
            <v/>
          </cell>
          <cell r="H4521" t="str">
            <v/>
          </cell>
          <cell r="J4521" t="str">
            <v/>
          </cell>
          <cell r="N4521" t="str">
            <v/>
          </cell>
          <cell r="O4521" t="str">
            <v/>
          </cell>
          <cell r="P4521" t="str">
            <v/>
          </cell>
          <cell r="Q4521" t="str">
            <v/>
          </cell>
          <cell r="T4521" t="str">
            <v/>
          </cell>
          <cell r="U4521" t="str">
            <v/>
          </cell>
          <cell r="W4521" t="str">
            <v/>
          </cell>
          <cell r="X4521" t="str">
            <v/>
          </cell>
          <cell r="AB4521">
            <v>0</v>
          </cell>
          <cell r="AC4521">
            <v>0</v>
          </cell>
          <cell r="AD4521">
            <v>0</v>
          </cell>
          <cell r="AJ4521">
            <v>0</v>
          </cell>
          <cell r="AK4521">
            <v>0</v>
          </cell>
        </row>
        <row r="4522">
          <cell r="B4522" t="str">
            <v/>
          </cell>
          <cell r="H4522" t="str">
            <v/>
          </cell>
          <cell r="J4522" t="str">
            <v/>
          </cell>
          <cell r="N4522" t="str">
            <v/>
          </cell>
          <cell r="O4522" t="str">
            <v/>
          </cell>
          <cell r="P4522" t="str">
            <v/>
          </cell>
          <cell r="Q4522" t="str">
            <v/>
          </cell>
          <cell r="T4522" t="str">
            <v/>
          </cell>
          <cell r="U4522" t="str">
            <v/>
          </cell>
          <cell r="W4522" t="str">
            <v/>
          </cell>
          <cell r="X4522" t="str">
            <v/>
          </cell>
          <cell r="AB4522">
            <v>0</v>
          </cell>
          <cell r="AC4522">
            <v>0</v>
          </cell>
          <cell r="AD4522">
            <v>0</v>
          </cell>
          <cell r="AJ4522">
            <v>0</v>
          </cell>
          <cell r="AK4522">
            <v>0</v>
          </cell>
        </row>
        <row r="4523">
          <cell r="B4523" t="str">
            <v/>
          </cell>
          <cell r="H4523" t="str">
            <v/>
          </cell>
          <cell r="J4523" t="str">
            <v/>
          </cell>
          <cell r="N4523" t="str">
            <v/>
          </cell>
          <cell r="O4523" t="str">
            <v/>
          </cell>
          <cell r="P4523" t="str">
            <v/>
          </cell>
          <cell r="Q4523" t="str">
            <v/>
          </cell>
          <cell r="T4523" t="str">
            <v/>
          </cell>
          <cell r="U4523" t="str">
            <v/>
          </cell>
          <cell r="W4523" t="str">
            <v/>
          </cell>
          <cell r="X4523" t="str">
            <v/>
          </cell>
          <cell r="AB4523">
            <v>0</v>
          </cell>
          <cell r="AC4523">
            <v>0</v>
          </cell>
          <cell r="AD4523">
            <v>0</v>
          </cell>
          <cell r="AJ4523">
            <v>0</v>
          </cell>
          <cell r="AK4523">
            <v>0</v>
          </cell>
        </row>
        <row r="4524">
          <cell r="B4524" t="str">
            <v/>
          </cell>
          <cell r="H4524" t="str">
            <v/>
          </cell>
          <cell r="J4524" t="str">
            <v/>
          </cell>
          <cell r="N4524" t="str">
            <v/>
          </cell>
          <cell r="O4524" t="str">
            <v/>
          </cell>
          <cell r="P4524" t="str">
            <v/>
          </cell>
          <cell r="Q4524" t="str">
            <v/>
          </cell>
          <cell r="T4524" t="str">
            <v/>
          </cell>
          <cell r="U4524" t="str">
            <v/>
          </cell>
          <cell r="W4524" t="str">
            <v/>
          </cell>
          <cell r="X4524" t="str">
            <v/>
          </cell>
          <cell r="AB4524">
            <v>0</v>
          </cell>
          <cell r="AC4524">
            <v>0</v>
          </cell>
          <cell r="AD4524">
            <v>0</v>
          </cell>
          <cell r="AJ4524">
            <v>0</v>
          </cell>
          <cell r="AK4524">
            <v>0</v>
          </cell>
        </row>
        <row r="4525">
          <cell r="B4525" t="str">
            <v/>
          </cell>
          <cell r="H4525" t="str">
            <v/>
          </cell>
          <cell r="J4525" t="str">
            <v/>
          </cell>
          <cell r="N4525" t="str">
            <v/>
          </cell>
          <cell r="O4525" t="str">
            <v/>
          </cell>
          <cell r="P4525" t="str">
            <v/>
          </cell>
          <cell r="Q4525" t="str">
            <v/>
          </cell>
          <cell r="T4525" t="str">
            <v/>
          </cell>
          <cell r="U4525" t="str">
            <v/>
          </cell>
          <cell r="W4525" t="str">
            <v/>
          </cell>
          <cell r="X4525" t="str">
            <v/>
          </cell>
          <cell r="AB4525">
            <v>0</v>
          </cell>
          <cell r="AC4525">
            <v>0</v>
          </cell>
          <cell r="AD4525">
            <v>0</v>
          </cell>
          <cell r="AJ4525">
            <v>0</v>
          </cell>
          <cell r="AK4525">
            <v>0</v>
          </cell>
        </row>
        <row r="4526">
          <cell r="B4526" t="str">
            <v/>
          </cell>
          <cell r="H4526" t="str">
            <v/>
          </cell>
          <cell r="J4526" t="str">
            <v/>
          </cell>
          <cell r="N4526" t="str">
            <v/>
          </cell>
          <cell r="O4526" t="str">
            <v/>
          </cell>
          <cell r="P4526" t="str">
            <v/>
          </cell>
          <cell r="Q4526" t="str">
            <v/>
          </cell>
          <cell r="T4526" t="str">
            <v/>
          </cell>
          <cell r="U4526" t="str">
            <v/>
          </cell>
          <cell r="W4526" t="str">
            <v/>
          </cell>
          <cell r="X4526" t="str">
            <v/>
          </cell>
          <cell r="AB4526">
            <v>0</v>
          </cell>
          <cell r="AC4526">
            <v>0</v>
          </cell>
          <cell r="AD4526">
            <v>0</v>
          </cell>
          <cell r="AJ4526">
            <v>0</v>
          </cell>
          <cell r="AK4526">
            <v>0</v>
          </cell>
        </row>
        <row r="4527">
          <cell r="B4527" t="str">
            <v/>
          </cell>
          <cell r="H4527" t="str">
            <v/>
          </cell>
          <cell r="J4527" t="str">
            <v/>
          </cell>
          <cell r="N4527" t="str">
            <v/>
          </cell>
          <cell r="O4527" t="str">
            <v/>
          </cell>
          <cell r="P4527" t="str">
            <v/>
          </cell>
          <cell r="Q4527" t="str">
            <v/>
          </cell>
          <cell r="T4527" t="str">
            <v/>
          </cell>
          <cell r="U4527" t="str">
            <v/>
          </cell>
          <cell r="W4527" t="str">
            <v/>
          </cell>
          <cell r="X4527" t="str">
            <v/>
          </cell>
          <cell r="AB4527">
            <v>0</v>
          </cell>
          <cell r="AC4527">
            <v>0</v>
          </cell>
          <cell r="AD4527">
            <v>0</v>
          </cell>
          <cell r="AJ4527">
            <v>0</v>
          </cell>
          <cell r="AK4527">
            <v>0</v>
          </cell>
        </row>
        <row r="4528">
          <cell r="B4528" t="str">
            <v/>
          </cell>
          <cell r="H4528" t="str">
            <v/>
          </cell>
          <cell r="J4528" t="str">
            <v/>
          </cell>
          <cell r="N4528" t="str">
            <v/>
          </cell>
          <cell r="O4528" t="str">
            <v/>
          </cell>
          <cell r="P4528" t="str">
            <v/>
          </cell>
          <cell r="Q4528" t="str">
            <v/>
          </cell>
          <cell r="T4528" t="str">
            <v/>
          </cell>
          <cell r="U4528" t="str">
            <v/>
          </cell>
          <cell r="W4528" t="str">
            <v/>
          </cell>
          <cell r="X4528" t="str">
            <v/>
          </cell>
          <cell r="AB4528">
            <v>0</v>
          </cell>
          <cell r="AC4528">
            <v>0</v>
          </cell>
          <cell r="AD4528">
            <v>0</v>
          </cell>
          <cell r="AJ4528">
            <v>0</v>
          </cell>
          <cell r="AK4528">
            <v>0</v>
          </cell>
        </row>
        <row r="4529">
          <cell r="B4529" t="str">
            <v/>
          </cell>
          <cell r="H4529" t="str">
            <v/>
          </cell>
          <cell r="J4529" t="str">
            <v/>
          </cell>
          <cell r="N4529" t="str">
            <v/>
          </cell>
          <cell r="O4529" t="str">
            <v/>
          </cell>
          <cell r="P4529" t="str">
            <v/>
          </cell>
          <cell r="Q4529" t="str">
            <v/>
          </cell>
          <cell r="T4529" t="str">
            <v/>
          </cell>
          <cell r="U4529" t="str">
            <v/>
          </cell>
          <cell r="W4529" t="str">
            <v/>
          </cell>
          <cell r="X4529" t="str">
            <v/>
          </cell>
          <cell r="AB4529">
            <v>0</v>
          </cell>
          <cell r="AC4529">
            <v>0</v>
          </cell>
          <cell r="AD4529">
            <v>0</v>
          </cell>
          <cell r="AJ4529">
            <v>0</v>
          </cell>
          <cell r="AK4529">
            <v>0</v>
          </cell>
        </row>
        <row r="4530">
          <cell r="B4530" t="str">
            <v/>
          </cell>
          <cell r="H4530" t="str">
            <v/>
          </cell>
          <cell r="J4530" t="str">
            <v/>
          </cell>
          <cell r="N4530" t="str">
            <v/>
          </cell>
          <cell r="O4530" t="str">
            <v/>
          </cell>
          <cell r="P4530" t="str">
            <v/>
          </cell>
          <cell r="Q4530" t="str">
            <v/>
          </cell>
          <cell r="T4530" t="str">
            <v/>
          </cell>
          <cell r="U4530" t="str">
            <v/>
          </cell>
          <cell r="W4530" t="str">
            <v/>
          </cell>
          <cell r="X4530" t="str">
            <v/>
          </cell>
          <cell r="AB4530">
            <v>0</v>
          </cell>
          <cell r="AC4530">
            <v>0</v>
          </cell>
          <cell r="AD4530">
            <v>0</v>
          </cell>
          <cell r="AJ4530">
            <v>0</v>
          </cell>
          <cell r="AK4530">
            <v>0</v>
          </cell>
        </row>
        <row r="4531">
          <cell r="B4531" t="str">
            <v/>
          </cell>
          <cell r="H4531" t="str">
            <v/>
          </cell>
          <cell r="J4531" t="str">
            <v/>
          </cell>
          <cell r="N4531" t="str">
            <v/>
          </cell>
          <cell r="O4531" t="str">
            <v/>
          </cell>
          <cell r="P4531" t="str">
            <v/>
          </cell>
          <cell r="Q4531" t="str">
            <v/>
          </cell>
          <cell r="T4531" t="str">
            <v/>
          </cell>
          <cell r="U4531" t="str">
            <v/>
          </cell>
          <cell r="W4531" t="str">
            <v/>
          </cell>
          <cell r="X4531" t="str">
            <v/>
          </cell>
          <cell r="AB4531">
            <v>0</v>
          </cell>
          <cell r="AC4531">
            <v>0</v>
          </cell>
          <cell r="AD4531">
            <v>0</v>
          </cell>
          <cell r="AJ4531">
            <v>0</v>
          </cell>
          <cell r="AK4531">
            <v>0</v>
          </cell>
        </row>
        <row r="4532">
          <cell r="B4532" t="str">
            <v/>
          </cell>
          <cell r="H4532" t="str">
            <v/>
          </cell>
          <cell r="J4532" t="str">
            <v/>
          </cell>
          <cell r="N4532" t="str">
            <v/>
          </cell>
          <cell r="O4532" t="str">
            <v/>
          </cell>
          <cell r="P4532" t="str">
            <v/>
          </cell>
          <cell r="Q4532" t="str">
            <v/>
          </cell>
          <cell r="T4532" t="str">
            <v/>
          </cell>
          <cell r="U4532" t="str">
            <v/>
          </cell>
          <cell r="W4532" t="str">
            <v/>
          </cell>
          <cell r="X4532" t="str">
            <v/>
          </cell>
          <cell r="AB4532">
            <v>0</v>
          </cell>
          <cell r="AC4532">
            <v>0</v>
          </cell>
          <cell r="AD4532">
            <v>0</v>
          </cell>
          <cell r="AJ4532">
            <v>0</v>
          </cell>
          <cell r="AK4532">
            <v>0</v>
          </cell>
        </row>
        <row r="4533">
          <cell r="B4533" t="str">
            <v/>
          </cell>
          <cell r="H4533" t="str">
            <v/>
          </cell>
          <cell r="J4533" t="str">
            <v/>
          </cell>
          <cell r="N4533" t="str">
            <v/>
          </cell>
          <cell r="O4533" t="str">
            <v/>
          </cell>
          <cell r="P4533" t="str">
            <v/>
          </cell>
          <cell r="Q4533" t="str">
            <v/>
          </cell>
          <cell r="T4533" t="str">
            <v/>
          </cell>
          <cell r="U4533" t="str">
            <v/>
          </cell>
          <cell r="W4533" t="str">
            <v/>
          </cell>
          <cell r="X4533" t="str">
            <v/>
          </cell>
          <cell r="AB4533">
            <v>0</v>
          </cell>
          <cell r="AC4533">
            <v>0</v>
          </cell>
          <cell r="AD4533">
            <v>0</v>
          </cell>
          <cell r="AJ4533">
            <v>0</v>
          </cell>
          <cell r="AK4533">
            <v>0</v>
          </cell>
        </row>
        <row r="4534">
          <cell r="B4534" t="str">
            <v/>
          </cell>
          <cell r="H4534" t="str">
            <v/>
          </cell>
          <cell r="J4534" t="str">
            <v/>
          </cell>
          <cell r="N4534" t="str">
            <v/>
          </cell>
          <cell r="O4534" t="str">
            <v/>
          </cell>
          <cell r="P4534" t="str">
            <v/>
          </cell>
          <cell r="Q4534" t="str">
            <v/>
          </cell>
          <cell r="T4534" t="str">
            <v/>
          </cell>
          <cell r="U4534" t="str">
            <v/>
          </cell>
          <cell r="W4534" t="str">
            <v/>
          </cell>
          <cell r="X4534" t="str">
            <v/>
          </cell>
          <cell r="AB4534">
            <v>0</v>
          </cell>
          <cell r="AC4534">
            <v>0</v>
          </cell>
          <cell r="AD4534">
            <v>0</v>
          </cell>
          <cell r="AJ4534">
            <v>0</v>
          </cell>
          <cell r="AK4534">
            <v>0</v>
          </cell>
        </row>
        <row r="4535">
          <cell r="B4535" t="str">
            <v/>
          </cell>
          <cell r="H4535" t="str">
            <v/>
          </cell>
          <cell r="J4535" t="str">
            <v/>
          </cell>
          <cell r="N4535" t="str">
            <v/>
          </cell>
          <cell r="O4535" t="str">
            <v/>
          </cell>
          <cell r="P4535" t="str">
            <v/>
          </cell>
          <cell r="Q4535" t="str">
            <v/>
          </cell>
          <cell r="T4535" t="str">
            <v/>
          </cell>
          <cell r="U4535" t="str">
            <v/>
          </cell>
          <cell r="W4535" t="str">
            <v/>
          </cell>
          <cell r="X4535" t="str">
            <v/>
          </cell>
          <cell r="AB4535">
            <v>0</v>
          </cell>
          <cell r="AC4535">
            <v>0</v>
          </cell>
          <cell r="AD4535">
            <v>0</v>
          </cell>
          <cell r="AJ4535">
            <v>0</v>
          </cell>
          <cell r="AK4535">
            <v>0</v>
          </cell>
        </row>
        <row r="4536">
          <cell r="B4536" t="str">
            <v/>
          </cell>
          <cell r="H4536" t="str">
            <v/>
          </cell>
          <cell r="J4536" t="str">
            <v/>
          </cell>
          <cell r="N4536" t="str">
            <v/>
          </cell>
          <cell r="O4536" t="str">
            <v/>
          </cell>
          <cell r="P4536" t="str">
            <v/>
          </cell>
          <cell r="Q4536" t="str">
            <v/>
          </cell>
          <cell r="T4536" t="str">
            <v/>
          </cell>
          <cell r="U4536" t="str">
            <v/>
          </cell>
          <cell r="W4536" t="str">
            <v/>
          </cell>
          <cell r="X4536" t="str">
            <v/>
          </cell>
          <cell r="AB4536">
            <v>0</v>
          </cell>
          <cell r="AC4536">
            <v>0</v>
          </cell>
          <cell r="AD4536">
            <v>0</v>
          </cell>
          <cell r="AJ4536">
            <v>0</v>
          </cell>
          <cell r="AK4536">
            <v>0</v>
          </cell>
        </row>
        <row r="4537">
          <cell r="B4537" t="str">
            <v/>
          </cell>
          <cell r="H4537" t="str">
            <v/>
          </cell>
          <cell r="J4537" t="str">
            <v/>
          </cell>
          <cell r="N4537" t="str">
            <v/>
          </cell>
          <cell r="O4537" t="str">
            <v/>
          </cell>
          <cell r="P4537" t="str">
            <v/>
          </cell>
          <cell r="Q4537" t="str">
            <v/>
          </cell>
          <cell r="T4537" t="str">
            <v/>
          </cell>
          <cell r="U4537" t="str">
            <v/>
          </cell>
          <cell r="W4537" t="str">
            <v/>
          </cell>
          <cell r="X4537" t="str">
            <v/>
          </cell>
          <cell r="AB4537">
            <v>0</v>
          </cell>
          <cell r="AC4537">
            <v>0</v>
          </cell>
          <cell r="AD4537">
            <v>0</v>
          </cell>
          <cell r="AJ4537">
            <v>0</v>
          </cell>
          <cell r="AK4537">
            <v>0</v>
          </cell>
        </row>
        <row r="4538">
          <cell r="B4538" t="str">
            <v/>
          </cell>
          <cell r="H4538" t="str">
            <v/>
          </cell>
          <cell r="J4538" t="str">
            <v/>
          </cell>
          <cell r="N4538" t="str">
            <v/>
          </cell>
          <cell r="O4538" t="str">
            <v/>
          </cell>
          <cell r="P4538" t="str">
            <v/>
          </cell>
          <cell r="Q4538" t="str">
            <v/>
          </cell>
          <cell r="T4538" t="str">
            <v/>
          </cell>
          <cell r="U4538" t="str">
            <v/>
          </cell>
          <cell r="W4538" t="str">
            <v/>
          </cell>
          <cell r="X4538" t="str">
            <v/>
          </cell>
          <cell r="AB4538">
            <v>0</v>
          </cell>
          <cell r="AC4538">
            <v>0</v>
          </cell>
          <cell r="AD4538">
            <v>0</v>
          </cell>
          <cell r="AJ4538">
            <v>0</v>
          </cell>
          <cell r="AK4538">
            <v>0</v>
          </cell>
        </row>
        <row r="4539">
          <cell r="B4539" t="str">
            <v/>
          </cell>
          <cell r="H4539" t="str">
            <v/>
          </cell>
          <cell r="J4539" t="str">
            <v/>
          </cell>
          <cell r="N4539" t="str">
            <v/>
          </cell>
          <cell r="O4539" t="str">
            <v/>
          </cell>
          <cell r="P4539" t="str">
            <v/>
          </cell>
          <cell r="Q4539" t="str">
            <v/>
          </cell>
          <cell r="T4539" t="str">
            <v/>
          </cell>
          <cell r="U4539" t="str">
            <v/>
          </cell>
          <cell r="W4539" t="str">
            <v/>
          </cell>
          <cell r="X4539" t="str">
            <v/>
          </cell>
          <cell r="AB4539">
            <v>0</v>
          </cell>
          <cell r="AC4539">
            <v>0</v>
          </cell>
          <cell r="AD4539">
            <v>0</v>
          </cell>
          <cell r="AJ4539">
            <v>0</v>
          </cell>
          <cell r="AK4539">
            <v>0</v>
          </cell>
        </row>
        <row r="4540">
          <cell r="B4540" t="str">
            <v/>
          </cell>
          <cell r="H4540" t="str">
            <v/>
          </cell>
          <cell r="J4540" t="str">
            <v/>
          </cell>
          <cell r="N4540" t="str">
            <v/>
          </cell>
          <cell r="O4540" t="str">
            <v/>
          </cell>
          <cell r="P4540" t="str">
            <v/>
          </cell>
          <cell r="Q4540" t="str">
            <v/>
          </cell>
          <cell r="T4540" t="str">
            <v/>
          </cell>
          <cell r="U4540" t="str">
            <v/>
          </cell>
          <cell r="W4540" t="str">
            <v/>
          </cell>
          <cell r="X4540" t="str">
            <v/>
          </cell>
          <cell r="AB4540">
            <v>0</v>
          </cell>
          <cell r="AC4540">
            <v>0</v>
          </cell>
          <cell r="AD4540">
            <v>0</v>
          </cell>
          <cell r="AJ4540">
            <v>0</v>
          </cell>
          <cell r="AK4540">
            <v>0</v>
          </cell>
        </row>
        <row r="4541">
          <cell r="B4541" t="str">
            <v/>
          </cell>
          <cell r="H4541" t="str">
            <v/>
          </cell>
          <cell r="J4541" t="str">
            <v/>
          </cell>
          <cell r="N4541" t="str">
            <v/>
          </cell>
          <cell r="O4541" t="str">
            <v/>
          </cell>
          <cell r="P4541" t="str">
            <v/>
          </cell>
          <cell r="Q4541" t="str">
            <v/>
          </cell>
          <cell r="T4541" t="str">
            <v/>
          </cell>
          <cell r="U4541" t="str">
            <v/>
          </cell>
          <cell r="W4541" t="str">
            <v/>
          </cell>
          <cell r="X4541" t="str">
            <v/>
          </cell>
          <cell r="AB4541">
            <v>0</v>
          </cell>
          <cell r="AC4541">
            <v>0</v>
          </cell>
          <cell r="AD4541">
            <v>0</v>
          </cell>
          <cell r="AJ4541">
            <v>0</v>
          </cell>
          <cell r="AK4541">
            <v>0</v>
          </cell>
        </row>
        <row r="4542">
          <cell r="B4542" t="str">
            <v/>
          </cell>
          <cell r="H4542" t="str">
            <v/>
          </cell>
          <cell r="J4542" t="str">
            <v/>
          </cell>
          <cell r="N4542" t="str">
            <v/>
          </cell>
          <cell r="O4542" t="str">
            <v/>
          </cell>
          <cell r="P4542" t="str">
            <v/>
          </cell>
          <cell r="Q4542" t="str">
            <v/>
          </cell>
          <cell r="T4542" t="str">
            <v/>
          </cell>
          <cell r="U4542" t="str">
            <v/>
          </cell>
          <cell r="W4542" t="str">
            <v/>
          </cell>
          <cell r="X4542" t="str">
            <v/>
          </cell>
          <cell r="AB4542">
            <v>0</v>
          </cell>
          <cell r="AC4542">
            <v>0</v>
          </cell>
          <cell r="AD4542">
            <v>0</v>
          </cell>
          <cell r="AJ4542">
            <v>0</v>
          </cell>
          <cell r="AK4542">
            <v>0</v>
          </cell>
        </row>
        <row r="4543">
          <cell r="B4543" t="str">
            <v/>
          </cell>
          <cell r="H4543" t="str">
            <v/>
          </cell>
          <cell r="J4543" t="str">
            <v/>
          </cell>
          <cell r="N4543" t="str">
            <v/>
          </cell>
          <cell r="O4543" t="str">
            <v/>
          </cell>
          <cell r="P4543" t="str">
            <v/>
          </cell>
          <cell r="Q4543" t="str">
            <v/>
          </cell>
          <cell r="T4543" t="str">
            <v/>
          </cell>
          <cell r="U4543" t="str">
            <v/>
          </cell>
          <cell r="W4543" t="str">
            <v/>
          </cell>
          <cell r="X4543" t="str">
            <v/>
          </cell>
          <cell r="AB4543">
            <v>0</v>
          </cell>
          <cell r="AC4543">
            <v>0</v>
          </cell>
          <cell r="AD4543">
            <v>0</v>
          </cell>
          <cell r="AJ4543">
            <v>0</v>
          </cell>
          <cell r="AK4543">
            <v>0</v>
          </cell>
        </row>
        <row r="4544">
          <cell r="B4544" t="str">
            <v/>
          </cell>
          <cell r="H4544" t="str">
            <v/>
          </cell>
          <cell r="J4544" t="str">
            <v/>
          </cell>
          <cell r="N4544" t="str">
            <v/>
          </cell>
          <cell r="O4544" t="str">
            <v/>
          </cell>
          <cell r="P4544" t="str">
            <v/>
          </cell>
          <cell r="Q4544" t="str">
            <v/>
          </cell>
          <cell r="T4544" t="str">
            <v/>
          </cell>
          <cell r="U4544" t="str">
            <v/>
          </cell>
          <cell r="W4544" t="str">
            <v/>
          </cell>
          <cell r="X4544" t="str">
            <v/>
          </cell>
          <cell r="AB4544">
            <v>0</v>
          </cell>
          <cell r="AC4544">
            <v>0</v>
          </cell>
          <cell r="AD4544">
            <v>0</v>
          </cell>
          <cell r="AJ4544">
            <v>0</v>
          </cell>
          <cell r="AK4544">
            <v>0</v>
          </cell>
        </row>
        <row r="4545">
          <cell r="B4545" t="str">
            <v/>
          </cell>
          <cell r="H4545" t="str">
            <v/>
          </cell>
          <cell r="J4545" t="str">
            <v/>
          </cell>
          <cell r="N4545" t="str">
            <v/>
          </cell>
          <cell r="O4545" t="str">
            <v/>
          </cell>
          <cell r="P4545" t="str">
            <v/>
          </cell>
          <cell r="Q4545" t="str">
            <v/>
          </cell>
          <cell r="T4545" t="str">
            <v/>
          </cell>
          <cell r="U4545" t="str">
            <v/>
          </cell>
          <cell r="W4545" t="str">
            <v/>
          </cell>
          <cell r="X4545" t="str">
            <v/>
          </cell>
          <cell r="AB4545">
            <v>0</v>
          </cell>
          <cell r="AC4545">
            <v>0</v>
          </cell>
          <cell r="AD4545">
            <v>0</v>
          </cell>
          <cell r="AJ4545">
            <v>0</v>
          </cell>
          <cell r="AK4545">
            <v>0</v>
          </cell>
        </row>
        <row r="4546">
          <cell r="B4546" t="str">
            <v/>
          </cell>
          <cell r="H4546" t="str">
            <v/>
          </cell>
          <cell r="J4546" t="str">
            <v/>
          </cell>
          <cell r="N4546" t="str">
            <v/>
          </cell>
          <cell r="O4546" t="str">
            <v/>
          </cell>
          <cell r="P4546" t="str">
            <v/>
          </cell>
          <cell r="Q4546" t="str">
            <v/>
          </cell>
          <cell r="T4546" t="str">
            <v/>
          </cell>
          <cell r="U4546" t="str">
            <v/>
          </cell>
          <cell r="W4546" t="str">
            <v/>
          </cell>
          <cell r="X4546" t="str">
            <v/>
          </cell>
          <cell r="AB4546">
            <v>0</v>
          </cell>
          <cell r="AC4546">
            <v>0</v>
          </cell>
          <cell r="AD4546">
            <v>0</v>
          </cell>
          <cell r="AJ4546">
            <v>0</v>
          </cell>
          <cell r="AK4546">
            <v>0</v>
          </cell>
        </row>
        <row r="4547">
          <cell r="B4547" t="str">
            <v/>
          </cell>
          <cell r="H4547" t="str">
            <v/>
          </cell>
          <cell r="J4547" t="str">
            <v/>
          </cell>
          <cell r="N4547" t="str">
            <v/>
          </cell>
          <cell r="O4547" t="str">
            <v/>
          </cell>
          <cell r="P4547" t="str">
            <v/>
          </cell>
          <cell r="Q4547" t="str">
            <v/>
          </cell>
          <cell r="T4547" t="str">
            <v/>
          </cell>
          <cell r="U4547" t="str">
            <v/>
          </cell>
          <cell r="W4547" t="str">
            <v/>
          </cell>
          <cell r="X4547" t="str">
            <v/>
          </cell>
          <cell r="AB4547">
            <v>0</v>
          </cell>
          <cell r="AC4547">
            <v>0</v>
          </cell>
          <cell r="AD4547">
            <v>0</v>
          </cell>
          <cell r="AJ4547">
            <v>0</v>
          </cell>
          <cell r="AK4547">
            <v>0</v>
          </cell>
        </row>
        <row r="4548">
          <cell r="B4548" t="str">
            <v/>
          </cell>
          <cell r="H4548" t="str">
            <v/>
          </cell>
          <cell r="J4548" t="str">
            <v/>
          </cell>
          <cell r="N4548" t="str">
            <v/>
          </cell>
          <cell r="O4548" t="str">
            <v/>
          </cell>
          <cell r="P4548" t="str">
            <v/>
          </cell>
          <cell r="Q4548" t="str">
            <v/>
          </cell>
          <cell r="T4548" t="str">
            <v/>
          </cell>
          <cell r="U4548" t="str">
            <v/>
          </cell>
          <cell r="W4548" t="str">
            <v/>
          </cell>
          <cell r="X4548" t="str">
            <v/>
          </cell>
          <cell r="AB4548">
            <v>0</v>
          </cell>
          <cell r="AC4548">
            <v>0</v>
          </cell>
          <cell r="AD4548">
            <v>0</v>
          </cell>
          <cell r="AJ4548">
            <v>0</v>
          </cell>
          <cell r="AK4548">
            <v>0</v>
          </cell>
        </row>
        <row r="4549">
          <cell r="B4549" t="str">
            <v/>
          </cell>
          <cell r="H4549" t="str">
            <v/>
          </cell>
          <cell r="J4549" t="str">
            <v/>
          </cell>
          <cell r="N4549" t="str">
            <v/>
          </cell>
          <cell r="O4549" t="str">
            <v/>
          </cell>
          <cell r="P4549" t="str">
            <v/>
          </cell>
          <cell r="Q4549" t="str">
            <v/>
          </cell>
          <cell r="T4549" t="str">
            <v/>
          </cell>
          <cell r="U4549" t="str">
            <v/>
          </cell>
          <cell r="W4549" t="str">
            <v/>
          </cell>
          <cell r="X4549" t="str">
            <v/>
          </cell>
          <cell r="AB4549">
            <v>0</v>
          </cell>
          <cell r="AC4549">
            <v>0</v>
          </cell>
          <cell r="AD4549">
            <v>0</v>
          </cell>
          <cell r="AJ4549">
            <v>0</v>
          </cell>
          <cell r="AK4549">
            <v>0</v>
          </cell>
        </row>
        <row r="4550">
          <cell r="B4550" t="str">
            <v/>
          </cell>
          <cell r="H4550" t="str">
            <v/>
          </cell>
          <cell r="J4550" t="str">
            <v/>
          </cell>
          <cell r="N4550" t="str">
            <v/>
          </cell>
          <cell r="O4550" t="str">
            <v/>
          </cell>
          <cell r="P4550" t="str">
            <v/>
          </cell>
          <cell r="Q4550" t="str">
            <v/>
          </cell>
          <cell r="T4550" t="str">
            <v/>
          </cell>
          <cell r="U4550" t="str">
            <v/>
          </cell>
          <cell r="W4550" t="str">
            <v/>
          </cell>
          <cell r="X4550" t="str">
            <v/>
          </cell>
          <cell r="AB4550">
            <v>0</v>
          </cell>
          <cell r="AC4550">
            <v>0</v>
          </cell>
          <cell r="AD4550">
            <v>0</v>
          </cell>
          <cell r="AJ4550">
            <v>0</v>
          </cell>
          <cell r="AK4550">
            <v>0</v>
          </cell>
        </row>
        <row r="4551">
          <cell r="B4551" t="str">
            <v/>
          </cell>
          <cell r="H4551" t="str">
            <v/>
          </cell>
          <cell r="J4551" t="str">
            <v/>
          </cell>
          <cell r="N4551" t="str">
            <v/>
          </cell>
          <cell r="O4551" t="str">
            <v/>
          </cell>
          <cell r="P4551" t="str">
            <v/>
          </cell>
          <cell r="Q4551" t="str">
            <v/>
          </cell>
          <cell r="T4551" t="str">
            <v/>
          </cell>
          <cell r="U4551" t="str">
            <v/>
          </cell>
          <cell r="W4551" t="str">
            <v/>
          </cell>
          <cell r="X4551" t="str">
            <v/>
          </cell>
          <cell r="AB4551">
            <v>0</v>
          </cell>
          <cell r="AC4551">
            <v>0</v>
          </cell>
          <cell r="AD4551">
            <v>0</v>
          </cell>
          <cell r="AJ4551">
            <v>0</v>
          </cell>
          <cell r="AK4551">
            <v>0</v>
          </cell>
        </row>
        <row r="4552">
          <cell r="B4552" t="str">
            <v/>
          </cell>
          <cell r="H4552" t="str">
            <v/>
          </cell>
          <cell r="J4552" t="str">
            <v/>
          </cell>
          <cell r="N4552" t="str">
            <v/>
          </cell>
          <cell r="O4552" t="str">
            <v/>
          </cell>
          <cell r="P4552" t="str">
            <v/>
          </cell>
          <cell r="Q4552" t="str">
            <v/>
          </cell>
          <cell r="T4552" t="str">
            <v/>
          </cell>
          <cell r="U4552" t="str">
            <v/>
          </cell>
          <cell r="W4552" t="str">
            <v/>
          </cell>
          <cell r="X4552" t="str">
            <v/>
          </cell>
          <cell r="AB4552">
            <v>0</v>
          </cell>
          <cell r="AC4552">
            <v>0</v>
          </cell>
          <cell r="AD4552">
            <v>0</v>
          </cell>
          <cell r="AJ4552">
            <v>0</v>
          </cell>
          <cell r="AK4552">
            <v>0</v>
          </cell>
        </row>
        <row r="4553">
          <cell r="B4553" t="str">
            <v/>
          </cell>
          <cell r="H4553" t="str">
            <v/>
          </cell>
          <cell r="J4553" t="str">
            <v/>
          </cell>
          <cell r="N4553" t="str">
            <v/>
          </cell>
          <cell r="O4553" t="str">
            <v/>
          </cell>
          <cell r="P4553" t="str">
            <v/>
          </cell>
          <cell r="Q4553" t="str">
            <v/>
          </cell>
          <cell r="T4553" t="str">
            <v/>
          </cell>
          <cell r="U4553" t="str">
            <v/>
          </cell>
          <cell r="W4553" t="str">
            <v/>
          </cell>
          <cell r="X4553" t="str">
            <v/>
          </cell>
          <cell r="AB4553">
            <v>0</v>
          </cell>
          <cell r="AC4553">
            <v>0</v>
          </cell>
          <cell r="AD4553">
            <v>0</v>
          </cell>
          <cell r="AJ4553">
            <v>0</v>
          </cell>
          <cell r="AK4553">
            <v>0</v>
          </cell>
        </row>
        <row r="4554">
          <cell r="B4554" t="str">
            <v/>
          </cell>
          <cell r="H4554" t="str">
            <v/>
          </cell>
          <cell r="J4554" t="str">
            <v/>
          </cell>
          <cell r="N4554" t="str">
            <v/>
          </cell>
          <cell r="O4554" t="str">
            <v/>
          </cell>
          <cell r="P4554" t="str">
            <v/>
          </cell>
          <cell r="Q4554" t="str">
            <v/>
          </cell>
          <cell r="T4554" t="str">
            <v/>
          </cell>
          <cell r="U4554" t="str">
            <v/>
          </cell>
          <cell r="W4554" t="str">
            <v/>
          </cell>
          <cell r="X4554" t="str">
            <v/>
          </cell>
          <cell r="AB4554">
            <v>0</v>
          </cell>
          <cell r="AC4554">
            <v>0</v>
          </cell>
          <cell r="AD4554">
            <v>0</v>
          </cell>
          <cell r="AJ4554">
            <v>0</v>
          </cell>
          <cell r="AK4554">
            <v>0</v>
          </cell>
        </row>
        <row r="4555">
          <cell r="B4555" t="str">
            <v/>
          </cell>
          <cell r="H4555" t="str">
            <v/>
          </cell>
          <cell r="J4555" t="str">
            <v/>
          </cell>
          <cell r="N4555" t="str">
            <v/>
          </cell>
          <cell r="O4555" t="str">
            <v/>
          </cell>
          <cell r="P4555" t="str">
            <v/>
          </cell>
          <cell r="Q4555" t="str">
            <v/>
          </cell>
          <cell r="T4555" t="str">
            <v/>
          </cell>
          <cell r="U4555" t="str">
            <v/>
          </cell>
          <cell r="W4555" t="str">
            <v/>
          </cell>
          <cell r="X4555" t="str">
            <v/>
          </cell>
          <cell r="AB4555">
            <v>0</v>
          </cell>
          <cell r="AC4555">
            <v>0</v>
          </cell>
          <cell r="AD4555">
            <v>0</v>
          </cell>
          <cell r="AJ4555">
            <v>0</v>
          </cell>
          <cell r="AK4555">
            <v>0</v>
          </cell>
        </row>
        <row r="4556">
          <cell r="B4556" t="str">
            <v/>
          </cell>
          <cell r="H4556" t="str">
            <v/>
          </cell>
          <cell r="J4556" t="str">
            <v/>
          </cell>
          <cell r="N4556" t="str">
            <v/>
          </cell>
          <cell r="O4556" t="str">
            <v/>
          </cell>
          <cell r="P4556" t="str">
            <v/>
          </cell>
          <cell r="Q4556" t="str">
            <v/>
          </cell>
          <cell r="T4556" t="str">
            <v/>
          </cell>
          <cell r="U4556" t="str">
            <v/>
          </cell>
          <cell r="W4556" t="str">
            <v/>
          </cell>
          <cell r="X4556" t="str">
            <v/>
          </cell>
          <cell r="AB4556">
            <v>0</v>
          </cell>
          <cell r="AC4556">
            <v>0</v>
          </cell>
          <cell r="AD4556">
            <v>0</v>
          </cell>
          <cell r="AJ4556">
            <v>0</v>
          </cell>
          <cell r="AK4556">
            <v>0</v>
          </cell>
        </row>
        <row r="4557">
          <cell r="B4557" t="str">
            <v/>
          </cell>
          <cell r="H4557" t="str">
            <v/>
          </cell>
          <cell r="J4557" t="str">
            <v/>
          </cell>
          <cell r="N4557" t="str">
            <v/>
          </cell>
          <cell r="O4557" t="str">
            <v/>
          </cell>
          <cell r="P4557" t="str">
            <v/>
          </cell>
          <cell r="Q4557" t="str">
            <v/>
          </cell>
          <cell r="T4557" t="str">
            <v/>
          </cell>
          <cell r="U4557" t="str">
            <v/>
          </cell>
          <cell r="W4557" t="str">
            <v/>
          </cell>
          <cell r="X4557" t="str">
            <v/>
          </cell>
          <cell r="AB4557">
            <v>0</v>
          </cell>
          <cell r="AC4557">
            <v>0</v>
          </cell>
          <cell r="AD4557">
            <v>0</v>
          </cell>
          <cell r="AJ4557">
            <v>0</v>
          </cell>
          <cell r="AK4557">
            <v>0</v>
          </cell>
        </row>
        <row r="4558">
          <cell r="B4558" t="str">
            <v/>
          </cell>
          <cell r="H4558" t="str">
            <v/>
          </cell>
          <cell r="J4558" t="str">
            <v/>
          </cell>
          <cell r="N4558" t="str">
            <v/>
          </cell>
          <cell r="O4558" t="str">
            <v/>
          </cell>
          <cell r="P4558" t="str">
            <v/>
          </cell>
          <cell r="Q4558" t="str">
            <v/>
          </cell>
          <cell r="T4558" t="str">
            <v/>
          </cell>
          <cell r="U4558" t="str">
            <v/>
          </cell>
          <cell r="W4558" t="str">
            <v/>
          </cell>
          <cell r="X4558" t="str">
            <v/>
          </cell>
          <cell r="AB4558">
            <v>0</v>
          </cell>
          <cell r="AC4558">
            <v>0</v>
          </cell>
          <cell r="AD4558">
            <v>0</v>
          </cell>
          <cell r="AJ4558">
            <v>0</v>
          </cell>
          <cell r="AK4558">
            <v>0</v>
          </cell>
        </row>
        <row r="4559">
          <cell r="B4559" t="str">
            <v/>
          </cell>
          <cell r="H4559" t="str">
            <v/>
          </cell>
          <cell r="J4559" t="str">
            <v/>
          </cell>
          <cell r="N4559" t="str">
            <v/>
          </cell>
          <cell r="O4559" t="str">
            <v/>
          </cell>
          <cell r="P4559" t="str">
            <v/>
          </cell>
          <cell r="Q4559" t="str">
            <v/>
          </cell>
          <cell r="T4559" t="str">
            <v/>
          </cell>
          <cell r="U4559" t="str">
            <v/>
          </cell>
          <cell r="W4559" t="str">
            <v/>
          </cell>
          <cell r="X4559" t="str">
            <v/>
          </cell>
          <cell r="AB4559">
            <v>0</v>
          </cell>
          <cell r="AC4559">
            <v>0</v>
          </cell>
          <cell r="AD4559">
            <v>0</v>
          </cell>
          <cell r="AJ4559">
            <v>0</v>
          </cell>
          <cell r="AK4559">
            <v>0</v>
          </cell>
        </row>
        <row r="4560">
          <cell r="B4560" t="str">
            <v/>
          </cell>
          <cell r="H4560" t="str">
            <v/>
          </cell>
          <cell r="J4560" t="str">
            <v/>
          </cell>
          <cell r="N4560" t="str">
            <v/>
          </cell>
          <cell r="O4560" t="str">
            <v/>
          </cell>
          <cell r="P4560" t="str">
            <v/>
          </cell>
          <cell r="Q4560" t="str">
            <v/>
          </cell>
          <cell r="T4560" t="str">
            <v/>
          </cell>
          <cell r="U4560" t="str">
            <v/>
          </cell>
          <cell r="W4560" t="str">
            <v/>
          </cell>
          <cell r="X4560" t="str">
            <v/>
          </cell>
          <cell r="AB4560">
            <v>0</v>
          </cell>
          <cell r="AC4560">
            <v>0</v>
          </cell>
          <cell r="AD4560">
            <v>0</v>
          </cell>
          <cell r="AJ4560">
            <v>0</v>
          </cell>
          <cell r="AK4560">
            <v>0</v>
          </cell>
        </row>
        <row r="4561">
          <cell r="B4561" t="str">
            <v/>
          </cell>
          <cell r="H4561" t="str">
            <v/>
          </cell>
          <cell r="J4561" t="str">
            <v/>
          </cell>
          <cell r="N4561" t="str">
            <v/>
          </cell>
          <cell r="O4561" t="str">
            <v/>
          </cell>
          <cell r="P4561" t="str">
            <v/>
          </cell>
          <cell r="Q4561" t="str">
            <v/>
          </cell>
          <cell r="T4561" t="str">
            <v/>
          </cell>
          <cell r="U4561" t="str">
            <v/>
          </cell>
          <cell r="W4561" t="str">
            <v/>
          </cell>
          <cell r="X4561" t="str">
            <v/>
          </cell>
          <cell r="AB4561">
            <v>0</v>
          </cell>
          <cell r="AC4561">
            <v>0</v>
          </cell>
          <cell r="AD4561">
            <v>0</v>
          </cell>
          <cell r="AJ4561">
            <v>0</v>
          </cell>
          <cell r="AK4561">
            <v>0</v>
          </cell>
        </row>
        <row r="4562">
          <cell r="B4562" t="str">
            <v/>
          </cell>
          <cell r="H4562" t="str">
            <v/>
          </cell>
          <cell r="J4562" t="str">
            <v/>
          </cell>
          <cell r="N4562" t="str">
            <v/>
          </cell>
          <cell r="O4562" t="str">
            <v/>
          </cell>
          <cell r="P4562" t="str">
            <v/>
          </cell>
          <cell r="Q4562" t="str">
            <v/>
          </cell>
          <cell r="T4562" t="str">
            <v/>
          </cell>
          <cell r="U4562" t="str">
            <v/>
          </cell>
          <cell r="W4562" t="str">
            <v/>
          </cell>
          <cell r="X4562" t="str">
            <v/>
          </cell>
          <cell r="AB4562">
            <v>0</v>
          </cell>
          <cell r="AC4562">
            <v>0</v>
          </cell>
          <cell r="AD4562">
            <v>0</v>
          </cell>
          <cell r="AJ4562">
            <v>0</v>
          </cell>
          <cell r="AK4562">
            <v>0</v>
          </cell>
        </row>
        <row r="4563">
          <cell r="B4563" t="str">
            <v/>
          </cell>
          <cell r="H4563" t="str">
            <v/>
          </cell>
          <cell r="J4563" t="str">
            <v/>
          </cell>
          <cell r="N4563" t="str">
            <v/>
          </cell>
          <cell r="O4563" t="str">
            <v/>
          </cell>
          <cell r="P4563" t="str">
            <v/>
          </cell>
          <cell r="Q4563" t="str">
            <v/>
          </cell>
          <cell r="T4563" t="str">
            <v/>
          </cell>
          <cell r="U4563" t="str">
            <v/>
          </cell>
          <cell r="W4563" t="str">
            <v/>
          </cell>
          <cell r="X4563" t="str">
            <v/>
          </cell>
          <cell r="AB4563">
            <v>0</v>
          </cell>
          <cell r="AC4563">
            <v>0</v>
          </cell>
          <cell r="AD4563">
            <v>0</v>
          </cell>
          <cell r="AJ4563">
            <v>0</v>
          </cell>
          <cell r="AK4563">
            <v>0</v>
          </cell>
        </row>
        <row r="4564">
          <cell r="B4564" t="str">
            <v/>
          </cell>
          <cell r="H4564" t="str">
            <v/>
          </cell>
          <cell r="J4564" t="str">
            <v/>
          </cell>
          <cell r="N4564" t="str">
            <v/>
          </cell>
          <cell r="O4564" t="str">
            <v/>
          </cell>
          <cell r="P4564" t="str">
            <v/>
          </cell>
          <cell r="Q4564" t="str">
            <v/>
          </cell>
          <cell r="T4564" t="str">
            <v/>
          </cell>
          <cell r="U4564" t="str">
            <v/>
          </cell>
          <cell r="W4564" t="str">
            <v/>
          </cell>
          <cell r="X4564" t="str">
            <v/>
          </cell>
          <cell r="AB4564">
            <v>0</v>
          </cell>
          <cell r="AC4564">
            <v>0</v>
          </cell>
          <cell r="AD4564">
            <v>0</v>
          </cell>
          <cell r="AJ4564">
            <v>0</v>
          </cell>
          <cell r="AK4564">
            <v>0</v>
          </cell>
        </row>
        <row r="4565">
          <cell r="B4565" t="str">
            <v/>
          </cell>
          <cell r="H4565" t="str">
            <v/>
          </cell>
          <cell r="J4565" t="str">
            <v/>
          </cell>
          <cell r="N4565" t="str">
            <v/>
          </cell>
          <cell r="O4565" t="str">
            <v/>
          </cell>
          <cell r="P4565" t="str">
            <v/>
          </cell>
          <cell r="Q4565" t="str">
            <v/>
          </cell>
          <cell r="T4565" t="str">
            <v/>
          </cell>
          <cell r="U4565" t="str">
            <v/>
          </cell>
          <cell r="W4565" t="str">
            <v/>
          </cell>
          <cell r="X4565" t="str">
            <v/>
          </cell>
          <cell r="AB4565">
            <v>0</v>
          </cell>
          <cell r="AC4565">
            <v>0</v>
          </cell>
          <cell r="AD4565">
            <v>0</v>
          </cell>
          <cell r="AJ4565">
            <v>0</v>
          </cell>
          <cell r="AK4565">
            <v>0</v>
          </cell>
        </row>
        <row r="4566">
          <cell r="B4566" t="str">
            <v/>
          </cell>
          <cell r="H4566" t="str">
            <v/>
          </cell>
          <cell r="J4566" t="str">
            <v/>
          </cell>
          <cell r="N4566" t="str">
            <v/>
          </cell>
          <cell r="O4566" t="str">
            <v/>
          </cell>
          <cell r="P4566" t="str">
            <v/>
          </cell>
          <cell r="Q4566" t="str">
            <v/>
          </cell>
          <cell r="T4566" t="str">
            <v/>
          </cell>
          <cell r="U4566" t="str">
            <v/>
          </cell>
          <cell r="W4566" t="str">
            <v/>
          </cell>
          <cell r="X4566" t="str">
            <v/>
          </cell>
          <cell r="AB4566">
            <v>0</v>
          </cell>
          <cell r="AC4566">
            <v>0</v>
          </cell>
          <cell r="AD4566">
            <v>0</v>
          </cell>
          <cell r="AJ4566">
            <v>0</v>
          </cell>
          <cell r="AK4566">
            <v>0</v>
          </cell>
        </row>
        <row r="4567">
          <cell r="B4567" t="str">
            <v/>
          </cell>
          <cell r="H4567" t="str">
            <v/>
          </cell>
          <cell r="J4567" t="str">
            <v/>
          </cell>
          <cell r="N4567" t="str">
            <v/>
          </cell>
          <cell r="O4567" t="str">
            <v/>
          </cell>
          <cell r="P4567" t="str">
            <v/>
          </cell>
          <cell r="Q4567" t="str">
            <v/>
          </cell>
          <cell r="T4567" t="str">
            <v/>
          </cell>
          <cell r="U4567" t="str">
            <v/>
          </cell>
          <cell r="W4567" t="str">
            <v/>
          </cell>
          <cell r="X4567" t="str">
            <v/>
          </cell>
          <cell r="AB4567">
            <v>0</v>
          </cell>
          <cell r="AC4567">
            <v>0</v>
          </cell>
          <cell r="AD4567">
            <v>0</v>
          </cell>
          <cell r="AJ4567">
            <v>0</v>
          </cell>
          <cell r="AK4567">
            <v>0</v>
          </cell>
        </row>
        <row r="4568">
          <cell r="B4568" t="str">
            <v/>
          </cell>
          <cell r="H4568" t="str">
            <v/>
          </cell>
          <cell r="J4568" t="str">
            <v/>
          </cell>
          <cell r="N4568" t="str">
            <v/>
          </cell>
          <cell r="O4568" t="str">
            <v/>
          </cell>
          <cell r="P4568" t="str">
            <v/>
          </cell>
          <cell r="Q4568" t="str">
            <v/>
          </cell>
          <cell r="T4568" t="str">
            <v/>
          </cell>
          <cell r="U4568" t="str">
            <v/>
          </cell>
          <cell r="W4568" t="str">
            <v/>
          </cell>
          <cell r="X4568" t="str">
            <v/>
          </cell>
          <cell r="AB4568">
            <v>0</v>
          </cell>
          <cell r="AC4568">
            <v>0</v>
          </cell>
          <cell r="AD4568">
            <v>0</v>
          </cell>
          <cell r="AJ4568">
            <v>0</v>
          </cell>
          <cell r="AK4568">
            <v>0</v>
          </cell>
        </row>
        <row r="4569">
          <cell r="B4569" t="str">
            <v/>
          </cell>
          <cell r="H4569" t="str">
            <v/>
          </cell>
          <cell r="J4569" t="str">
            <v/>
          </cell>
          <cell r="N4569" t="str">
            <v/>
          </cell>
          <cell r="O4569" t="str">
            <v/>
          </cell>
          <cell r="P4569" t="str">
            <v/>
          </cell>
          <cell r="Q4569" t="str">
            <v/>
          </cell>
          <cell r="T4569" t="str">
            <v/>
          </cell>
          <cell r="U4569" t="str">
            <v/>
          </cell>
          <cell r="W4569" t="str">
            <v/>
          </cell>
          <cell r="X4569" t="str">
            <v/>
          </cell>
          <cell r="AB4569">
            <v>0</v>
          </cell>
          <cell r="AC4569">
            <v>0</v>
          </cell>
          <cell r="AD4569">
            <v>0</v>
          </cell>
          <cell r="AJ4569">
            <v>0</v>
          </cell>
          <cell r="AK4569">
            <v>0</v>
          </cell>
        </row>
        <row r="4570">
          <cell r="B4570" t="str">
            <v/>
          </cell>
          <cell r="H4570" t="str">
            <v/>
          </cell>
          <cell r="J4570" t="str">
            <v/>
          </cell>
          <cell r="N4570" t="str">
            <v/>
          </cell>
          <cell r="O4570" t="str">
            <v/>
          </cell>
          <cell r="P4570" t="str">
            <v/>
          </cell>
          <cell r="Q4570" t="str">
            <v/>
          </cell>
          <cell r="T4570" t="str">
            <v/>
          </cell>
          <cell r="U4570" t="str">
            <v/>
          </cell>
          <cell r="W4570" t="str">
            <v/>
          </cell>
          <cell r="X4570" t="str">
            <v/>
          </cell>
          <cell r="AB4570">
            <v>0</v>
          </cell>
          <cell r="AC4570">
            <v>0</v>
          </cell>
          <cell r="AD4570">
            <v>0</v>
          </cell>
          <cell r="AJ4570">
            <v>0</v>
          </cell>
          <cell r="AK4570">
            <v>0</v>
          </cell>
        </row>
        <row r="4571">
          <cell r="B4571" t="str">
            <v/>
          </cell>
          <cell r="H4571" t="str">
            <v/>
          </cell>
          <cell r="J4571" t="str">
            <v/>
          </cell>
          <cell r="N4571" t="str">
            <v/>
          </cell>
          <cell r="O4571" t="str">
            <v/>
          </cell>
          <cell r="P4571" t="str">
            <v/>
          </cell>
          <cell r="Q4571" t="str">
            <v/>
          </cell>
          <cell r="T4571" t="str">
            <v/>
          </cell>
          <cell r="U4571" t="str">
            <v/>
          </cell>
          <cell r="W4571" t="str">
            <v/>
          </cell>
          <cell r="X4571" t="str">
            <v/>
          </cell>
          <cell r="AB4571">
            <v>0</v>
          </cell>
          <cell r="AC4571">
            <v>0</v>
          </cell>
          <cell r="AD4571">
            <v>0</v>
          </cell>
          <cell r="AJ4571">
            <v>0</v>
          </cell>
          <cell r="AK4571">
            <v>0</v>
          </cell>
        </row>
        <row r="4572">
          <cell r="B4572" t="str">
            <v/>
          </cell>
          <cell r="H4572" t="str">
            <v/>
          </cell>
          <cell r="J4572" t="str">
            <v/>
          </cell>
          <cell r="N4572" t="str">
            <v/>
          </cell>
          <cell r="O4572" t="str">
            <v/>
          </cell>
          <cell r="P4572" t="str">
            <v/>
          </cell>
          <cell r="Q4572" t="str">
            <v/>
          </cell>
          <cell r="T4572" t="str">
            <v/>
          </cell>
          <cell r="U4572" t="str">
            <v/>
          </cell>
          <cell r="W4572" t="str">
            <v/>
          </cell>
          <cell r="X4572" t="str">
            <v/>
          </cell>
          <cell r="AB4572">
            <v>0</v>
          </cell>
          <cell r="AC4572">
            <v>0</v>
          </cell>
          <cell r="AD4572">
            <v>0</v>
          </cell>
          <cell r="AJ4572">
            <v>0</v>
          </cell>
          <cell r="AK4572">
            <v>0</v>
          </cell>
        </row>
        <row r="4573">
          <cell r="B4573" t="str">
            <v/>
          </cell>
          <cell r="H4573" t="str">
            <v/>
          </cell>
          <cell r="J4573" t="str">
            <v/>
          </cell>
          <cell r="N4573" t="str">
            <v/>
          </cell>
          <cell r="O4573" t="str">
            <v/>
          </cell>
          <cell r="P4573" t="str">
            <v/>
          </cell>
          <cell r="Q4573" t="str">
            <v/>
          </cell>
          <cell r="T4573" t="str">
            <v/>
          </cell>
          <cell r="U4573" t="str">
            <v/>
          </cell>
          <cell r="W4573" t="str">
            <v/>
          </cell>
          <cell r="X4573" t="str">
            <v/>
          </cell>
          <cell r="AB4573">
            <v>0</v>
          </cell>
          <cell r="AC4573">
            <v>0</v>
          </cell>
          <cell r="AD4573">
            <v>0</v>
          </cell>
          <cell r="AJ4573">
            <v>0</v>
          </cell>
          <cell r="AK4573">
            <v>0</v>
          </cell>
        </row>
        <row r="4574">
          <cell r="B4574" t="str">
            <v/>
          </cell>
          <cell r="H4574" t="str">
            <v/>
          </cell>
          <cell r="J4574" t="str">
            <v/>
          </cell>
          <cell r="N4574" t="str">
            <v/>
          </cell>
          <cell r="O4574" t="str">
            <v/>
          </cell>
          <cell r="P4574" t="str">
            <v/>
          </cell>
          <cell r="Q4574" t="str">
            <v/>
          </cell>
          <cell r="T4574" t="str">
            <v/>
          </cell>
          <cell r="U4574" t="str">
            <v/>
          </cell>
          <cell r="W4574" t="str">
            <v/>
          </cell>
          <cell r="X4574" t="str">
            <v/>
          </cell>
          <cell r="AB4574">
            <v>0</v>
          </cell>
          <cell r="AC4574">
            <v>0</v>
          </cell>
          <cell r="AD4574">
            <v>0</v>
          </cell>
          <cell r="AJ4574">
            <v>0</v>
          </cell>
          <cell r="AK4574">
            <v>0</v>
          </cell>
        </row>
        <row r="4575">
          <cell r="B4575" t="str">
            <v/>
          </cell>
          <cell r="H4575" t="str">
            <v/>
          </cell>
          <cell r="J4575" t="str">
            <v/>
          </cell>
          <cell r="N4575" t="str">
            <v/>
          </cell>
          <cell r="O4575" t="str">
            <v/>
          </cell>
          <cell r="P4575" t="str">
            <v/>
          </cell>
          <cell r="Q4575" t="str">
            <v/>
          </cell>
          <cell r="T4575" t="str">
            <v/>
          </cell>
          <cell r="U4575" t="str">
            <v/>
          </cell>
          <cell r="W4575" t="str">
            <v/>
          </cell>
          <cell r="X4575" t="str">
            <v/>
          </cell>
          <cell r="AB4575">
            <v>0</v>
          </cell>
          <cell r="AC4575">
            <v>0</v>
          </cell>
          <cell r="AD4575">
            <v>0</v>
          </cell>
          <cell r="AJ4575">
            <v>0</v>
          </cell>
          <cell r="AK4575">
            <v>0</v>
          </cell>
        </row>
        <row r="4576">
          <cell r="B4576" t="str">
            <v/>
          </cell>
          <cell r="H4576" t="str">
            <v/>
          </cell>
          <cell r="J4576" t="str">
            <v/>
          </cell>
          <cell r="N4576" t="str">
            <v/>
          </cell>
          <cell r="O4576" t="str">
            <v/>
          </cell>
          <cell r="P4576" t="str">
            <v/>
          </cell>
          <cell r="Q4576" t="str">
            <v/>
          </cell>
          <cell r="T4576" t="str">
            <v/>
          </cell>
          <cell r="U4576" t="str">
            <v/>
          </cell>
          <cell r="W4576" t="str">
            <v/>
          </cell>
          <cell r="X4576" t="str">
            <v/>
          </cell>
          <cell r="AB4576">
            <v>0</v>
          </cell>
          <cell r="AC4576">
            <v>0</v>
          </cell>
          <cell r="AD4576">
            <v>0</v>
          </cell>
          <cell r="AJ4576">
            <v>0</v>
          </cell>
          <cell r="AK4576">
            <v>0</v>
          </cell>
        </row>
        <row r="4577">
          <cell r="B4577" t="str">
            <v/>
          </cell>
          <cell r="H4577" t="str">
            <v/>
          </cell>
          <cell r="J4577" t="str">
            <v/>
          </cell>
          <cell r="N4577" t="str">
            <v/>
          </cell>
          <cell r="O4577" t="str">
            <v/>
          </cell>
          <cell r="P4577" t="str">
            <v/>
          </cell>
          <cell r="Q4577" t="str">
            <v/>
          </cell>
          <cell r="T4577" t="str">
            <v/>
          </cell>
          <cell r="U4577" t="str">
            <v/>
          </cell>
          <cell r="W4577" t="str">
            <v/>
          </cell>
          <cell r="X4577" t="str">
            <v/>
          </cell>
          <cell r="AB4577">
            <v>0</v>
          </cell>
          <cell r="AC4577">
            <v>0</v>
          </cell>
          <cell r="AD4577">
            <v>0</v>
          </cell>
          <cell r="AJ4577">
            <v>0</v>
          </cell>
          <cell r="AK4577">
            <v>0</v>
          </cell>
        </row>
        <row r="4578">
          <cell r="B4578" t="str">
            <v/>
          </cell>
          <cell r="H4578" t="str">
            <v/>
          </cell>
          <cell r="J4578" t="str">
            <v/>
          </cell>
          <cell r="N4578" t="str">
            <v/>
          </cell>
          <cell r="O4578" t="str">
            <v/>
          </cell>
          <cell r="P4578" t="str">
            <v/>
          </cell>
          <cell r="Q4578" t="str">
            <v/>
          </cell>
          <cell r="T4578" t="str">
            <v/>
          </cell>
          <cell r="U4578" t="str">
            <v/>
          </cell>
          <cell r="W4578" t="str">
            <v/>
          </cell>
          <cell r="X4578" t="str">
            <v/>
          </cell>
          <cell r="AB4578">
            <v>0</v>
          </cell>
          <cell r="AC4578">
            <v>0</v>
          </cell>
          <cell r="AD4578">
            <v>0</v>
          </cell>
          <cell r="AJ4578">
            <v>0</v>
          </cell>
          <cell r="AK4578">
            <v>0</v>
          </cell>
        </row>
        <row r="4579">
          <cell r="B4579" t="str">
            <v/>
          </cell>
          <cell r="H4579" t="str">
            <v/>
          </cell>
          <cell r="J4579" t="str">
            <v/>
          </cell>
          <cell r="N4579" t="str">
            <v/>
          </cell>
          <cell r="O4579" t="str">
            <v/>
          </cell>
          <cell r="P4579" t="str">
            <v/>
          </cell>
          <cell r="Q4579" t="str">
            <v/>
          </cell>
          <cell r="T4579" t="str">
            <v/>
          </cell>
          <cell r="U4579" t="str">
            <v/>
          </cell>
          <cell r="W4579" t="str">
            <v/>
          </cell>
          <cell r="X4579" t="str">
            <v/>
          </cell>
          <cell r="AB4579">
            <v>0</v>
          </cell>
          <cell r="AC4579">
            <v>0</v>
          </cell>
          <cell r="AD4579">
            <v>0</v>
          </cell>
          <cell r="AJ4579">
            <v>0</v>
          </cell>
          <cell r="AK4579">
            <v>0</v>
          </cell>
        </row>
        <row r="4580">
          <cell r="B4580" t="str">
            <v/>
          </cell>
          <cell r="H4580" t="str">
            <v/>
          </cell>
          <cell r="J4580" t="str">
            <v/>
          </cell>
          <cell r="N4580" t="str">
            <v/>
          </cell>
          <cell r="O4580" t="str">
            <v/>
          </cell>
          <cell r="P4580" t="str">
            <v/>
          </cell>
          <cell r="Q4580" t="str">
            <v/>
          </cell>
          <cell r="T4580" t="str">
            <v/>
          </cell>
          <cell r="U4580" t="str">
            <v/>
          </cell>
          <cell r="W4580" t="str">
            <v/>
          </cell>
          <cell r="X4580" t="str">
            <v/>
          </cell>
          <cell r="AB4580">
            <v>0</v>
          </cell>
          <cell r="AC4580">
            <v>0</v>
          </cell>
          <cell r="AD4580">
            <v>0</v>
          </cell>
          <cell r="AJ4580">
            <v>0</v>
          </cell>
          <cell r="AK4580">
            <v>0</v>
          </cell>
        </row>
        <row r="4581">
          <cell r="B4581" t="str">
            <v/>
          </cell>
          <cell r="H4581" t="str">
            <v/>
          </cell>
          <cell r="J4581" t="str">
            <v/>
          </cell>
          <cell r="N4581" t="str">
            <v/>
          </cell>
          <cell r="O4581" t="str">
            <v/>
          </cell>
          <cell r="P4581" t="str">
            <v/>
          </cell>
          <cell r="Q4581" t="str">
            <v/>
          </cell>
          <cell r="T4581" t="str">
            <v/>
          </cell>
          <cell r="U4581" t="str">
            <v/>
          </cell>
          <cell r="W4581" t="str">
            <v/>
          </cell>
          <cell r="X4581" t="str">
            <v/>
          </cell>
          <cell r="AB4581">
            <v>0</v>
          </cell>
          <cell r="AC4581">
            <v>0</v>
          </cell>
          <cell r="AD4581">
            <v>0</v>
          </cell>
          <cell r="AJ4581">
            <v>0</v>
          </cell>
          <cell r="AK4581">
            <v>0</v>
          </cell>
        </row>
        <row r="4582">
          <cell r="B4582" t="str">
            <v/>
          </cell>
          <cell r="H4582" t="str">
            <v/>
          </cell>
          <cell r="J4582" t="str">
            <v/>
          </cell>
          <cell r="N4582" t="str">
            <v/>
          </cell>
          <cell r="O4582" t="str">
            <v/>
          </cell>
          <cell r="P4582" t="str">
            <v/>
          </cell>
          <cell r="Q4582" t="str">
            <v/>
          </cell>
          <cell r="T4582" t="str">
            <v/>
          </cell>
          <cell r="U4582" t="str">
            <v/>
          </cell>
          <cell r="W4582" t="str">
            <v/>
          </cell>
          <cell r="X4582" t="str">
            <v/>
          </cell>
          <cell r="AB4582">
            <v>0</v>
          </cell>
          <cell r="AC4582">
            <v>0</v>
          </cell>
          <cell r="AD4582">
            <v>0</v>
          </cell>
          <cell r="AJ4582">
            <v>0</v>
          </cell>
          <cell r="AK4582">
            <v>0</v>
          </cell>
        </row>
        <row r="4583">
          <cell r="B4583" t="str">
            <v/>
          </cell>
          <cell r="H4583" t="str">
            <v/>
          </cell>
          <cell r="J4583" t="str">
            <v/>
          </cell>
          <cell r="N4583" t="str">
            <v/>
          </cell>
          <cell r="O4583" t="str">
            <v/>
          </cell>
          <cell r="P4583" t="str">
            <v/>
          </cell>
          <cell r="Q4583" t="str">
            <v/>
          </cell>
          <cell r="T4583" t="str">
            <v/>
          </cell>
          <cell r="U4583" t="str">
            <v/>
          </cell>
          <cell r="W4583" t="str">
            <v/>
          </cell>
          <cell r="X4583" t="str">
            <v/>
          </cell>
          <cell r="AB4583">
            <v>0</v>
          </cell>
          <cell r="AC4583">
            <v>0</v>
          </cell>
          <cell r="AD4583">
            <v>0</v>
          </cell>
          <cell r="AJ4583">
            <v>0</v>
          </cell>
          <cell r="AK4583">
            <v>0</v>
          </cell>
        </row>
        <row r="4584">
          <cell r="B4584" t="str">
            <v/>
          </cell>
          <cell r="H4584" t="str">
            <v/>
          </cell>
          <cell r="J4584" t="str">
            <v/>
          </cell>
          <cell r="N4584" t="str">
            <v/>
          </cell>
          <cell r="O4584" t="str">
            <v/>
          </cell>
          <cell r="P4584" t="str">
            <v/>
          </cell>
          <cell r="Q4584" t="str">
            <v/>
          </cell>
          <cell r="T4584" t="str">
            <v/>
          </cell>
          <cell r="U4584" t="str">
            <v/>
          </cell>
          <cell r="W4584" t="str">
            <v/>
          </cell>
          <cell r="X4584" t="str">
            <v/>
          </cell>
          <cell r="AB4584">
            <v>0</v>
          </cell>
          <cell r="AC4584">
            <v>0</v>
          </cell>
          <cell r="AD4584">
            <v>0</v>
          </cell>
          <cell r="AJ4584">
            <v>0</v>
          </cell>
          <cell r="AK4584">
            <v>0</v>
          </cell>
        </row>
        <row r="4585">
          <cell r="B4585" t="str">
            <v/>
          </cell>
          <cell r="H4585" t="str">
            <v/>
          </cell>
          <cell r="J4585" t="str">
            <v/>
          </cell>
          <cell r="N4585" t="str">
            <v/>
          </cell>
          <cell r="O4585" t="str">
            <v/>
          </cell>
          <cell r="P4585" t="str">
            <v/>
          </cell>
          <cell r="Q4585" t="str">
            <v/>
          </cell>
          <cell r="T4585" t="str">
            <v/>
          </cell>
          <cell r="U4585" t="str">
            <v/>
          </cell>
          <cell r="W4585" t="str">
            <v/>
          </cell>
          <cell r="X4585" t="str">
            <v/>
          </cell>
          <cell r="AB4585">
            <v>0</v>
          </cell>
          <cell r="AC4585">
            <v>0</v>
          </cell>
          <cell r="AD4585">
            <v>0</v>
          </cell>
          <cell r="AJ4585">
            <v>0</v>
          </cell>
          <cell r="AK4585">
            <v>0</v>
          </cell>
        </row>
        <row r="4586">
          <cell r="B4586" t="str">
            <v/>
          </cell>
          <cell r="H4586" t="str">
            <v/>
          </cell>
          <cell r="J4586" t="str">
            <v/>
          </cell>
          <cell r="N4586" t="str">
            <v/>
          </cell>
          <cell r="O4586" t="str">
            <v/>
          </cell>
          <cell r="P4586" t="str">
            <v/>
          </cell>
          <cell r="Q4586" t="str">
            <v/>
          </cell>
          <cell r="T4586" t="str">
            <v/>
          </cell>
          <cell r="U4586" t="str">
            <v/>
          </cell>
          <cell r="W4586" t="str">
            <v/>
          </cell>
          <cell r="X4586" t="str">
            <v/>
          </cell>
          <cell r="AB4586">
            <v>0</v>
          </cell>
          <cell r="AC4586">
            <v>0</v>
          </cell>
          <cell r="AD4586">
            <v>0</v>
          </cell>
          <cell r="AJ4586">
            <v>0</v>
          </cell>
          <cell r="AK4586">
            <v>0</v>
          </cell>
        </row>
        <row r="4587">
          <cell r="B4587" t="str">
            <v/>
          </cell>
          <cell r="H4587" t="str">
            <v/>
          </cell>
          <cell r="J4587" t="str">
            <v/>
          </cell>
          <cell r="N4587" t="str">
            <v/>
          </cell>
          <cell r="O4587" t="str">
            <v/>
          </cell>
          <cell r="P4587" t="str">
            <v/>
          </cell>
          <cell r="Q4587" t="str">
            <v/>
          </cell>
          <cell r="T4587" t="str">
            <v/>
          </cell>
          <cell r="U4587" t="str">
            <v/>
          </cell>
          <cell r="W4587" t="str">
            <v/>
          </cell>
          <cell r="X4587" t="str">
            <v/>
          </cell>
          <cell r="AB4587">
            <v>0</v>
          </cell>
          <cell r="AC4587">
            <v>0</v>
          </cell>
          <cell r="AD4587">
            <v>0</v>
          </cell>
          <cell r="AJ4587">
            <v>0</v>
          </cell>
          <cell r="AK4587">
            <v>0</v>
          </cell>
        </row>
        <row r="4588">
          <cell r="B4588" t="str">
            <v/>
          </cell>
          <cell r="H4588" t="str">
            <v/>
          </cell>
          <cell r="J4588" t="str">
            <v/>
          </cell>
          <cell r="N4588" t="str">
            <v/>
          </cell>
          <cell r="O4588" t="str">
            <v/>
          </cell>
          <cell r="P4588" t="str">
            <v/>
          </cell>
          <cell r="Q4588" t="str">
            <v/>
          </cell>
          <cell r="T4588" t="str">
            <v/>
          </cell>
          <cell r="U4588" t="str">
            <v/>
          </cell>
          <cell r="W4588" t="str">
            <v/>
          </cell>
          <cell r="X4588" t="str">
            <v/>
          </cell>
          <cell r="AB4588">
            <v>0</v>
          </cell>
          <cell r="AC4588">
            <v>0</v>
          </cell>
          <cell r="AD4588">
            <v>0</v>
          </cell>
          <cell r="AJ4588">
            <v>0</v>
          </cell>
          <cell r="AK4588">
            <v>0</v>
          </cell>
        </row>
        <row r="4589">
          <cell r="B4589" t="str">
            <v/>
          </cell>
          <cell r="H4589" t="str">
            <v/>
          </cell>
          <cell r="J4589" t="str">
            <v/>
          </cell>
          <cell r="N4589" t="str">
            <v/>
          </cell>
          <cell r="O4589" t="str">
            <v/>
          </cell>
          <cell r="P4589" t="str">
            <v/>
          </cell>
          <cell r="Q4589" t="str">
            <v/>
          </cell>
          <cell r="T4589" t="str">
            <v/>
          </cell>
          <cell r="U4589" t="str">
            <v/>
          </cell>
          <cell r="W4589" t="str">
            <v/>
          </cell>
          <cell r="X4589" t="str">
            <v/>
          </cell>
          <cell r="AB4589">
            <v>0</v>
          </cell>
          <cell r="AC4589">
            <v>0</v>
          </cell>
          <cell r="AD4589">
            <v>0</v>
          </cell>
          <cell r="AJ4589">
            <v>0</v>
          </cell>
          <cell r="AK4589">
            <v>0</v>
          </cell>
        </row>
        <row r="4590">
          <cell r="B4590" t="str">
            <v/>
          </cell>
          <cell r="H4590" t="str">
            <v/>
          </cell>
          <cell r="J4590" t="str">
            <v/>
          </cell>
          <cell r="N4590" t="str">
            <v/>
          </cell>
          <cell r="O4590" t="str">
            <v/>
          </cell>
          <cell r="P4590" t="str">
            <v/>
          </cell>
          <cell r="Q4590" t="str">
            <v/>
          </cell>
          <cell r="T4590" t="str">
            <v/>
          </cell>
          <cell r="U4590" t="str">
            <v/>
          </cell>
          <cell r="W4590" t="str">
            <v/>
          </cell>
          <cell r="X4590" t="str">
            <v/>
          </cell>
          <cell r="AB4590">
            <v>0</v>
          </cell>
          <cell r="AC4590">
            <v>0</v>
          </cell>
          <cell r="AD4590">
            <v>0</v>
          </cell>
          <cell r="AJ4590">
            <v>0</v>
          </cell>
          <cell r="AK4590">
            <v>0</v>
          </cell>
        </row>
        <row r="4591">
          <cell r="B4591" t="str">
            <v/>
          </cell>
          <cell r="H4591" t="str">
            <v/>
          </cell>
          <cell r="J4591" t="str">
            <v/>
          </cell>
          <cell r="N4591" t="str">
            <v/>
          </cell>
          <cell r="O4591" t="str">
            <v/>
          </cell>
          <cell r="P4591" t="str">
            <v/>
          </cell>
          <cell r="Q4591" t="str">
            <v/>
          </cell>
          <cell r="T4591" t="str">
            <v/>
          </cell>
          <cell r="U4591" t="str">
            <v/>
          </cell>
          <cell r="W4591" t="str">
            <v/>
          </cell>
          <cell r="X4591" t="str">
            <v/>
          </cell>
          <cell r="AB4591">
            <v>0</v>
          </cell>
          <cell r="AC4591">
            <v>0</v>
          </cell>
          <cell r="AD4591">
            <v>0</v>
          </cell>
          <cell r="AJ4591">
            <v>0</v>
          </cell>
          <cell r="AK4591">
            <v>0</v>
          </cell>
        </row>
        <row r="4592">
          <cell r="B4592" t="str">
            <v/>
          </cell>
          <cell r="H4592" t="str">
            <v/>
          </cell>
          <cell r="J4592" t="str">
            <v/>
          </cell>
          <cell r="N4592" t="str">
            <v/>
          </cell>
          <cell r="O4592" t="str">
            <v/>
          </cell>
          <cell r="P4592" t="str">
            <v/>
          </cell>
          <cell r="Q4592" t="str">
            <v/>
          </cell>
          <cell r="T4592" t="str">
            <v/>
          </cell>
          <cell r="U4592" t="str">
            <v/>
          </cell>
          <cell r="W4592" t="str">
            <v/>
          </cell>
          <cell r="X4592" t="str">
            <v/>
          </cell>
          <cell r="AB4592">
            <v>0</v>
          </cell>
          <cell r="AC4592">
            <v>0</v>
          </cell>
          <cell r="AD4592">
            <v>0</v>
          </cell>
          <cell r="AJ4592">
            <v>0</v>
          </cell>
          <cell r="AK4592">
            <v>0</v>
          </cell>
        </row>
        <row r="4593">
          <cell r="B4593" t="str">
            <v/>
          </cell>
          <cell r="H4593" t="str">
            <v/>
          </cell>
          <cell r="J4593" t="str">
            <v/>
          </cell>
          <cell r="N4593" t="str">
            <v/>
          </cell>
          <cell r="O4593" t="str">
            <v/>
          </cell>
          <cell r="P4593" t="str">
            <v/>
          </cell>
          <cell r="Q4593" t="str">
            <v/>
          </cell>
          <cell r="T4593" t="str">
            <v/>
          </cell>
          <cell r="U4593" t="str">
            <v/>
          </cell>
          <cell r="W4593" t="str">
            <v/>
          </cell>
          <cell r="X4593" t="str">
            <v/>
          </cell>
          <cell r="AB4593">
            <v>0</v>
          </cell>
          <cell r="AC4593">
            <v>0</v>
          </cell>
          <cell r="AD4593">
            <v>0</v>
          </cell>
          <cell r="AJ4593">
            <v>0</v>
          </cell>
          <cell r="AK4593">
            <v>0</v>
          </cell>
        </row>
        <row r="4594">
          <cell r="B4594" t="str">
            <v/>
          </cell>
          <cell r="H4594" t="str">
            <v/>
          </cell>
          <cell r="J4594" t="str">
            <v/>
          </cell>
          <cell r="N4594" t="str">
            <v/>
          </cell>
          <cell r="O4594" t="str">
            <v/>
          </cell>
          <cell r="P4594" t="str">
            <v/>
          </cell>
          <cell r="Q4594" t="str">
            <v/>
          </cell>
          <cell r="T4594" t="str">
            <v/>
          </cell>
          <cell r="U4594" t="str">
            <v/>
          </cell>
          <cell r="W4594" t="str">
            <v/>
          </cell>
          <cell r="X4594" t="str">
            <v/>
          </cell>
          <cell r="AB4594">
            <v>0</v>
          </cell>
          <cell r="AC4594">
            <v>0</v>
          </cell>
          <cell r="AD4594">
            <v>0</v>
          </cell>
          <cell r="AJ4594">
            <v>0</v>
          </cell>
          <cell r="AK4594">
            <v>0</v>
          </cell>
        </row>
        <row r="4595">
          <cell r="B4595" t="str">
            <v/>
          </cell>
          <cell r="H4595" t="str">
            <v/>
          </cell>
          <cell r="J4595" t="str">
            <v/>
          </cell>
          <cell r="N4595" t="str">
            <v/>
          </cell>
          <cell r="O4595" t="str">
            <v/>
          </cell>
          <cell r="P4595" t="str">
            <v/>
          </cell>
          <cell r="Q4595" t="str">
            <v/>
          </cell>
          <cell r="T4595" t="str">
            <v/>
          </cell>
          <cell r="U4595" t="str">
            <v/>
          </cell>
          <cell r="W4595" t="str">
            <v/>
          </cell>
          <cell r="X4595" t="str">
            <v/>
          </cell>
          <cell r="AB4595">
            <v>0</v>
          </cell>
          <cell r="AC4595">
            <v>0</v>
          </cell>
          <cell r="AD4595">
            <v>0</v>
          </cell>
          <cell r="AJ4595">
            <v>0</v>
          </cell>
          <cell r="AK4595">
            <v>0</v>
          </cell>
        </row>
        <row r="4596">
          <cell r="B4596" t="str">
            <v/>
          </cell>
          <cell r="H4596" t="str">
            <v/>
          </cell>
          <cell r="J4596" t="str">
            <v/>
          </cell>
          <cell r="N4596" t="str">
            <v/>
          </cell>
          <cell r="O4596" t="str">
            <v/>
          </cell>
          <cell r="P4596" t="str">
            <v/>
          </cell>
          <cell r="Q4596" t="str">
            <v/>
          </cell>
          <cell r="T4596" t="str">
            <v/>
          </cell>
          <cell r="U4596" t="str">
            <v/>
          </cell>
          <cell r="W4596" t="str">
            <v/>
          </cell>
          <cell r="X4596" t="str">
            <v/>
          </cell>
          <cell r="AB4596">
            <v>0</v>
          </cell>
          <cell r="AC4596">
            <v>0</v>
          </cell>
          <cell r="AD4596">
            <v>0</v>
          </cell>
          <cell r="AJ4596">
            <v>0</v>
          </cell>
          <cell r="AK4596">
            <v>0</v>
          </cell>
        </row>
        <row r="4597">
          <cell r="B4597" t="str">
            <v/>
          </cell>
          <cell r="H4597" t="str">
            <v/>
          </cell>
          <cell r="J4597" t="str">
            <v/>
          </cell>
          <cell r="N4597" t="str">
            <v/>
          </cell>
          <cell r="O4597" t="str">
            <v/>
          </cell>
          <cell r="P4597" t="str">
            <v/>
          </cell>
          <cell r="Q4597" t="str">
            <v/>
          </cell>
          <cell r="T4597" t="str">
            <v/>
          </cell>
          <cell r="U4597" t="str">
            <v/>
          </cell>
          <cell r="W4597" t="str">
            <v/>
          </cell>
          <cell r="X4597" t="str">
            <v/>
          </cell>
          <cell r="AB4597">
            <v>0</v>
          </cell>
          <cell r="AC4597">
            <v>0</v>
          </cell>
          <cell r="AD4597">
            <v>0</v>
          </cell>
          <cell r="AJ4597">
            <v>0</v>
          </cell>
          <cell r="AK4597">
            <v>0</v>
          </cell>
        </row>
        <row r="4598">
          <cell r="B4598" t="str">
            <v/>
          </cell>
          <cell r="H4598" t="str">
            <v/>
          </cell>
          <cell r="J4598" t="str">
            <v/>
          </cell>
          <cell r="N4598" t="str">
            <v/>
          </cell>
          <cell r="O4598" t="str">
            <v/>
          </cell>
          <cell r="P4598" t="str">
            <v/>
          </cell>
          <cell r="Q4598" t="str">
            <v/>
          </cell>
          <cell r="T4598" t="str">
            <v/>
          </cell>
          <cell r="U4598" t="str">
            <v/>
          </cell>
          <cell r="W4598" t="str">
            <v/>
          </cell>
          <cell r="X4598" t="str">
            <v/>
          </cell>
          <cell r="AB4598">
            <v>0</v>
          </cell>
          <cell r="AC4598">
            <v>0</v>
          </cell>
          <cell r="AD4598">
            <v>0</v>
          </cell>
          <cell r="AJ4598">
            <v>0</v>
          </cell>
          <cell r="AK4598">
            <v>0</v>
          </cell>
        </row>
        <row r="4599">
          <cell r="B4599" t="str">
            <v/>
          </cell>
          <cell r="H4599" t="str">
            <v/>
          </cell>
          <cell r="J4599" t="str">
            <v/>
          </cell>
          <cell r="N4599" t="str">
            <v/>
          </cell>
          <cell r="O4599" t="str">
            <v/>
          </cell>
          <cell r="P4599" t="str">
            <v/>
          </cell>
          <cell r="Q4599" t="str">
            <v/>
          </cell>
          <cell r="T4599" t="str">
            <v/>
          </cell>
          <cell r="U4599" t="str">
            <v/>
          </cell>
          <cell r="W4599" t="str">
            <v/>
          </cell>
          <cell r="X4599" t="str">
            <v/>
          </cell>
          <cell r="AB4599">
            <v>0</v>
          </cell>
          <cell r="AC4599">
            <v>0</v>
          </cell>
          <cell r="AD4599">
            <v>0</v>
          </cell>
          <cell r="AJ4599">
            <v>0</v>
          </cell>
          <cell r="AK4599">
            <v>0</v>
          </cell>
        </row>
        <row r="4600">
          <cell r="B4600" t="str">
            <v/>
          </cell>
          <cell r="H4600" t="str">
            <v/>
          </cell>
          <cell r="J4600" t="str">
            <v/>
          </cell>
          <cell r="N4600" t="str">
            <v/>
          </cell>
          <cell r="O4600" t="str">
            <v/>
          </cell>
          <cell r="P4600" t="str">
            <v/>
          </cell>
          <cell r="Q4600" t="str">
            <v/>
          </cell>
          <cell r="T4600" t="str">
            <v/>
          </cell>
          <cell r="U4600" t="str">
            <v/>
          </cell>
          <cell r="W4600" t="str">
            <v/>
          </cell>
          <cell r="X4600" t="str">
            <v/>
          </cell>
          <cell r="AB4600">
            <v>0</v>
          </cell>
          <cell r="AC4600">
            <v>0</v>
          </cell>
          <cell r="AD4600">
            <v>0</v>
          </cell>
          <cell r="AJ4600">
            <v>0</v>
          </cell>
          <cell r="AK4600">
            <v>0</v>
          </cell>
        </row>
        <row r="4601">
          <cell r="B4601" t="str">
            <v/>
          </cell>
          <cell r="H4601" t="str">
            <v/>
          </cell>
          <cell r="J4601" t="str">
            <v/>
          </cell>
          <cell r="N4601" t="str">
            <v/>
          </cell>
          <cell r="O4601" t="str">
            <v/>
          </cell>
          <cell r="P4601" t="str">
            <v/>
          </cell>
          <cell r="Q4601" t="str">
            <v/>
          </cell>
          <cell r="T4601" t="str">
            <v/>
          </cell>
          <cell r="U4601" t="str">
            <v/>
          </cell>
          <cell r="W4601" t="str">
            <v/>
          </cell>
          <cell r="X4601" t="str">
            <v/>
          </cell>
          <cell r="AB4601">
            <v>0</v>
          </cell>
          <cell r="AC4601">
            <v>0</v>
          </cell>
          <cell r="AD4601">
            <v>0</v>
          </cell>
          <cell r="AJ4601">
            <v>0</v>
          </cell>
          <cell r="AK4601">
            <v>0</v>
          </cell>
        </row>
        <row r="4602">
          <cell r="B4602" t="str">
            <v/>
          </cell>
          <cell r="H4602" t="str">
            <v/>
          </cell>
          <cell r="J4602" t="str">
            <v/>
          </cell>
          <cell r="N4602" t="str">
            <v/>
          </cell>
          <cell r="O4602" t="str">
            <v/>
          </cell>
          <cell r="P4602" t="str">
            <v/>
          </cell>
          <cell r="Q4602" t="str">
            <v/>
          </cell>
          <cell r="T4602" t="str">
            <v/>
          </cell>
          <cell r="U4602" t="str">
            <v/>
          </cell>
          <cell r="W4602" t="str">
            <v/>
          </cell>
          <cell r="X4602" t="str">
            <v/>
          </cell>
          <cell r="AB4602">
            <v>0</v>
          </cell>
          <cell r="AC4602">
            <v>0</v>
          </cell>
          <cell r="AD4602">
            <v>0</v>
          </cell>
          <cell r="AJ4602">
            <v>0</v>
          </cell>
          <cell r="AK4602">
            <v>0</v>
          </cell>
        </row>
        <row r="4603">
          <cell r="B4603" t="str">
            <v/>
          </cell>
          <cell r="H4603" t="str">
            <v/>
          </cell>
          <cell r="J4603" t="str">
            <v/>
          </cell>
          <cell r="N4603" t="str">
            <v/>
          </cell>
          <cell r="O4603" t="str">
            <v/>
          </cell>
          <cell r="P4603" t="str">
            <v/>
          </cell>
          <cell r="Q4603" t="str">
            <v/>
          </cell>
          <cell r="T4603" t="str">
            <v/>
          </cell>
          <cell r="U4603" t="str">
            <v/>
          </cell>
          <cell r="W4603" t="str">
            <v/>
          </cell>
          <cell r="X4603" t="str">
            <v/>
          </cell>
          <cell r="AB4603">
            <v>0</v>
          </cell>
          <cell r="AC4603">
            <v>0</v>
          </cell>
          <cell r="AD4603">
            <v>0</v>
          </cell>
          <cell r="AJ4603">
            <v>0</v>
          </cell>
          <cell r="AK4603">
            <v>0</v>
          </cell>
        </row>
        <row r="4604">
          <cell r="B4604" t="str">
            <v/>
          </cell>
          <cell r="H4604" t="str">
            <v/>
          </cell>
          <cell r="J4604" t="str">
            <v/>
          </cell>
          <cell r="N4604" t="str">
            <v/>
          </cell>
          <cell r="O4604" t="str">
            <v/>
          </cell>
          <cell r="P4604" t="str">
            <v/>
          </cell>
          <cell r="Q4604" t="str">
            <v/>
          </cell>
          <cell r="T4604" t="str">
            <v/>
          </cell>
          <cell r="U4604" t="str">
            <v/>
          </cell>
          <cell r="W4604" t="str">
            <v/>
          </cell>
          <cell r="X4604" t="str">
            <v/>
          </cell>
          <cell r="AB4604">
            <v>0</v>
          </cell>
          <cell r="AC4604">
            <v>0</v>
          </cell>
          <cell r="AD4604">
            <v>0</v>
          </cell>
          <cell r="AJ4604">
            <v>0</v>
          </cell>
          <cell r="AK4604">
            <v>0</v>
          </cell>
        </row>
        <row r="4605">
          <cell r="B4605" t="str">
            <v/>
          </cell>
          <cell r="H4605" t="str">
            <v/>
          </cell>
          <cell r="J4605" t="str">
            <v/>
          </cell>
          <cell r="N4605" t="str">
            <v/>
          </cell>
          <cell r="O4605" t="str">
            <v/>
          </cell>
          <cell r="P4605" t="str">
            <v/>
          </cell>
          <cell r="Q4605" t="str">
            <v/>
          </cell>
          <cell r="T4605" t="str">
            <v/>
          </cell>
          <cell r="U4605" t="str">
            <v/>
          </cell>
          <cell r="W4605" t="str">
            <v/>
          </cell>
          <cell r="X4605" t="str">
            <v/>
          </cell>
          <cell r="AB4605">
            <v>0</v>
          </cell>
          <cell r="AC4605">
            <v>0</v>
          </cell>
          <cell r="AD4605">
            <v>0</v>
          </cell>
          <cell r="AJ4605">
            <v>0</v>
          </cell>
          <cell r="AK4605">
            <v>0</v>
          </cell>
        </row>
        <row r="4606">
          <cell r="B4606" t="str">
            <v/>
          </cell>
          <cell r="H4606" t="str">
            <v/>
          </cell>
          <cell r="J4606" t="str">
            <v/>
          </cell>
          <cell r="N4606" t="str">
            <v/>
          </cell>
          <cell r="O4606" t="str">
            <v/>
          </cell>
          <cell r="P4606" t="str">
            <v/>
          </cell>
          <cell r="Q4606" t="str">
            <v/>
          </cell>
          <cell r="T4606" t="str">
            <v/>
          </cell>
          <cell r="U4606" t="str">
            <v/>
          </cell>
          <cell r="W4606" t="str">
            <v/>
          </cell>
          <cell r="X4606" t="str">
            <v/>
          </cell>
          <cell r="AB4606">
            <v>0</v>
          </cell>
          <cell r="AC4606">
            <v>0</v>
          </cell>
          <cell r="AD4606">
            <v>0</v>
          </cell>
          <cell r="AJ4606">
            <v>0</v>
          </cell>
          <cell r="AK4606">
            <v>0</v>
          </cell>
        </row>
        <row r="4607">
          <cell r="B4607" t="str">
            <v/>
          </cell>
          <cell r="H4607" t="str">
            <v/>
          </cell>
          <cell r="J4607" t="str">
            <v/>
          </cell>
          <cell r="N4607" t="str">
            <v/>
          </cell>
          <cell r="O4607" t="str">
            <v/>
          </cell>
          <cell r="P4607" t="str">
            <v/>
          </cell>
          <cell r="Q4607" t="str">
            <v/>
          </cell>
          <cell r="T4607" t="str">
            <v/>
          </cell>
          <cell r="U4607" t="str">
            <v/>
          </cell>
          <cell r="W4607" t="str">
            <v/>
          </cell>
          <cell r="X4607" t="str">
            <v/>
          </cell>
          <cell r="AB4607">
            <v>0</v>
          </cell>
          <cell r="AC4607">
            <v>0</v>
          </cell>
          <cell r="AD4607">
            <v>0</v>
          </cell>
          <cell r="AJ4607">
            <v>0</v>
          </cell>
          <cell r="AK4607">
            <v>0</v>
          </cell>
        </row>
        <row r="4608">
          <cell r="B4608" t="str">
            <v/>
          </cell>
          <cell r="H4608" t="str">
            <v/>
          </cell>
          <cell r="J4608" t="str">
            <v/>
          </cell>
          <cell r="N4608" t="str">
            <v/>
          </cell>
          <cell r="O4608" t="str">
            <v/>
          </cell>
          <cell r="P4608" t="str">
            <v/>
          </cell>
          <cell r="Q4608" t="str">
            <v/>
          </cell>
          <cell r="T4608" t="str">
            <v/>
          </cell>
          <cell r="U4608" t="str">
            <v/>
          </cell>
          <cell r="W4608" t="str">
            <v/>
          </cell>
          <cell r="X4608" t="str">
            <v/>
          </cell>
          <cell r="AB4608">
            <v>0</v>
          </cell>
          <cell r="AC4608">
            <v>0</v>
          </cell>
          <cell r="AD4608">
            <v>0</v>
          </cell>
          <cell r="AJ4608">
            <v>0</v>
          </cell>
          <cell r="AK4608">
            <v>0</v>
          </cell>
        </row>
        <row r="4609">
          <cell r="B4609" t="str">
            <v/>
          </cell>
          <cell r="H4609" t="str">
            <v/>
          </cell>
          <cell r="J4609" t="str">
            <v/>
          </cell>
          <cell r="N4609" t="str">
            <v/>
          </cell>
          <cell r="O4609" t="str">
            <v/>
          </cell>
          <cell r="P4609" t="str">
            <v/>
          </cell>
          <cell r="Q4609" t="str">
            <v/>
          </cell>
          <cell r="T4609" t="str">
            <v/>
          </cell>
          <cell r="U4609" t="str">
            <v/>
          </cell>
          <cell r="W4609" t="str">
            <v/>
          </cell>
          <cell r="X4609" t="str">
            <v/>
          </cell>
          <cell r="AB4609">
            <v>0</v>
          </cell>
          <cell r="AC4609">
            <v>0</v>
          </cell>
          <cell r="AD4609">
            <v>0</v>
          </cell>
          <cell r="AJ4609">
            <v>0</v>
          </cell>
          <cell r="AK4609">
            <v>0</v>
          </cell>
        </row>
        <row r="4610">
          <cell r="B4610" t="str">
            <v/>
          </cell>
          <cell r="H4610" t="str">
            <v/>
          </cell>
          <cell r="J4610" t="str">
            <v/>
          </cell>
          <cell r="N4610" t="str">
            <v/>
          </cell>
          <cell r="O4610" t="str">
            <v/>
          </cell>
          <cell r="P4610" t="str">
            <v/>
          </cell>
          <cell r="Q4610" t="str">
            <v/>
          </cell>
          <cell r="T4610" t="str">
            <v/>
          </cell>
          <cell r="U4610" t="str">
            <v/>
          </cell>
          <cell r="W4610" t="str">
            <v/>
          </cell>
          <cell r="X4610" t="str">
            <v/>
          </cell>
          <cell r="AB4610">
            <v>0</v>
          </cell>
          <cell r="AC4610">
            <v>0</v>
          </cell>
          <cell r="AD4610">
            <v>0</v>
          </cell>
          <cell r="AJ4610">
            <v>0</v>
          </cell>
          <cell r="AK4610">
            <v>0</v>
          </cell>
        </row>
        <row r="4611">
          <cell r="B4611" t="str">
            <v/>
          </cell>
          <cell r="H4611" t="str">
            <v/>
          </cell>
          <cell r="J4611" t="str">
            <v/>
          </cell>
          <cell r="N4611" t="str">
            <v/>
          </cell>
          <cell r="O4611" t="str">
            <v/>
          </cell>
          <cell r="P4611" t="str">
            <v/>
          </cell>
          <cell r="Q4611" t="str">
            <v/>
          </cell>
          <cell r="T4611" t="str">
            <v/>
          </cell>
          <cell r="U4611" t="str">
            <v/>
          </cell>
          <cell r="W4611" t="str">
            <v/>
          </cell>
          <cell r="X4611" t="str">
            <v/>
          </cell>
          <cell r="AB4611">
            <v>0</v>
          </cell>
          <cell r="AC4611">
            <v>0</v>
          </cell>
          <cell r="AD4611">
            <v>0</v>
          </cell>
          <cell r="AJ4611">
            <v>0</v>
          </cell>
          <cell r="AK4611">
            <v>0</v>
          </cell>
        </row>
        <row r="4612">
          <cell r="B4612" t="str">
            <v/>
          </cell>
          <cell r="H4612" t="str">
            <v/>
          </cell>
          <cell r="J4612" t="str">
            <v/>
          </cell>
          <cell r="N4612" t="str">
            <v/>
          </cell>
          <cell r="O4612" t="str">
            <v/>
          </cell>
          <cell r="P4612" t="str">
            <v/>
          </cell>
          <cell r="Q4612" t="str">
            <v/>
          </cell>
          <cell r="T4612" t="str">
            <v/>
          </cell>
          <cell r="U4612" t="str">
            <v/>
          </cell>
          <cell r="W4612" t="str">
            <v/>
          </cell>
          <cell r="X4612" t="str">
            <v/>
          </cell>
          <cell r="AB4612">
            <v>0</v>
          </cell>
          <cell r="AC4612">
            <v>0</v>
          </cell>
          <cell r="AD4612">
            <v>0</v>
          </cell>
          <cell r="AJ4612">
            <v>0</v>
          </cell>
          <cell r="AK4612">
            <v>0</v>
          </cell>
        </row>
        <row r="4613">
          <cell r="B4613" t="str">
            <v/>
          </cell>
          <cell r="H4613" t="str">
            <v/>
          </cell>
          <cell r="J4613" t="str">
            <v/>
          </cell>
          <cell r="N4613" t="str">
            <v/>
          </cell>
          <cell r="O4613" t="str">
            <v/>
          </cell>
          <cell r="P4613" t="str">
            <v/>
          </cell>
          <cell r="Q4613" t="str">
            <v/>
          </cell>
          <cell r="T4613" t="str">
            <v/>
          </cell>
          <cell r="U4613" t="str">
            <v/>
          </cell>
          <cell r="W4613" t="str">
            <v/>
          </cell>
          <cell r="X4613" t="str">
            <v/>
          </cell>
          <cell r="AB4613">
            <v>0</v>
          </cell>
          <cell r="AC4613">
            <v>0</v>
          </cell>
          <cell r="AD4613">
            <v>0</v>
          </cell>
          <cell r="AJ4613">
            <v>0</v>
          </cell>
          <cell r="AK4613">
            <v>0</v>
          </cell>
        </row>
        <row r="4614">
          <cell r="B4614" t="str">
            <v/>
          </cell>
          <cell r="H4614" t="str">
            <v/>
          </cell>
          <cell r="J4614" t="str">
            <v/>
          </cell>
          <cell r="N4614" t="str">
            <v/>
          </cell>
          <cell r="O4614" t="str">
            <v/>
          </cell>
          <cell r="P4614" t="str">
            <v/>
          </cell>
          <cell r="Q4614" t="str">
            <v/>
          </cell>
          <cell r="T4614" t="str">
            <v/>
          </cell>
          <cell r="U4614" t="str">
            <v/>
          </cell>
          <cell r="W4614" t="str">
            <v/>
          </cell>
          <cell r="X4614" t="str">
            <v/>
          </cell>
          <cell r="AB4614">
            <v>0</v>
          </cell>
          <cell r="AC4614">
            <v>0</v>
          </cell>
          <cell r="AD4614">
            <v>0</v>
          </cell>
          <cell r="AJ4614">
            <v>0</v>
          </cell>
          <cell r="AK4614">
            <v>0</v>
          </cell>
        </row>
        <row r="4615">
          <cell r="B4615" t="str">
            <v/>
          </cell>
          <cell r="H4615" t="str">
            <v/>
          </cell>
          <cell r="J4615" t="str">
            <v/>
          </cell>
          <cell r="N4615" t="str">
            <v/>
          </cell>
          <cell r="O4615" t="str">
            <v/>
          </cell>
          <cell r="P4615" t="str">
            <v/>
          </cell>
          <cell r="Q4615" t="str">
            <v/>
          </cell>
          <cell r="T4615" t="str">
            <v/>
          </cell>
          <cell r="U4615" t="str">
            <v/>
          </cell>
          <cell r="W4615" t="str">
            <v/>
          </cell>
          <cell r="X4615" t="str">
            <v/>
          </cell>
          <cell r="AB4615">
            <v>0</v>
          </cell>
          <cell r="AC4615">
            <v>0</v>
          </cell>
          <cell r="AD4615">
            <v>0</v>
          </cell>
          <cell r="AJ4615">
            <v>0</v>
          </cell>
          <cell r="AK4615">
            <v>0</v>
          </cell>
        </row>
        <row r="4616">
          <cell r="B4616" t="str">
            <v/>
          </cell>
          <cell r="H4616" t="str">
            <v/>
          </cell>
          <cell r="J4616" t="str">
            <v/>
          </cell>
          <cell r="N4616" t="str">
            <v/>
          </cell>
          <cell r="O4616" t="str">
            <v/>
          </cell>
          <cell r="P4616" t="str">
            <v/>
          </cell>
          <cell r="Q4616" t="str">
            <v/>
          </cell>
          <cell r="T4616" t="str">
            <v/>
          </cell>
          <cell r="U4616" t="str">
            <v/>
          </cell>
          <cell r="W4616" t="str">
            <v/>
          </cell>
          <cell r="X4616" t="str">
            <v/>
          </cell>
          <cell r="AB4616">
            <v>0</v>
          </cell>
          <cell r="AC4616">
            <v>0</v>
          </cell>
          <cell r="AD4616">
            <v>0</v>
          </cell>
          <cell r="AJ4616">
            <v>0</v>
          </cell>
          <cell r="AK4616">
            <v>0</v>
          </cell>
        </row>
        <row r="4617">
          <cell r="B4617" t="str">
            <v/>
          </cell>
          <cell r="H4617" t="str">
            <v/>
          </cell>
          <cell r="J4617" t="str">
            <v/>
          </cell>
          <cell r="N4617" t="str">
            <v/>
          </cell>
          <cell r="O4617" t="str">
            <v/>
          </cell>
          <cell r="P4617" t="str">
            <v/>
          </cell>
          <cell r="Q4617" t="str">
            <v/>
          </cell>
          <cell r="T4617" t="str">
            <v/>
          </cell>
          <cell r="U4617" t="str">
            <v/>
          </cell>
          <cell r="W4617" t="str">
            <v/>
          </cell>
          <cell r="X4617" t="str">
            <v/>
          </cell>
          <cell r="AB4617">
            <v>0</v>
          </cell>
          <cell r="AC4617">
            <v>0</v>
          </cell>
          <cell r="AD4617">
            <v>0</v>
          </cell>
          <cell r="AJ4617">
            <v>0</v>
          </cell>
          <cell r="AK4617">
            <v>0</v>
          </cell>
        </row>
        <row r="4618">
          <cell r="B4618" t="str">
            <v/>
          </cell>
          <cell r="H4618" t="str">
            <v/>
          </cell>
          <cell r="J4618" t="str">
            <v/>
          </cell>
          <cell r="N4618" t="str">
            <v/>
          </cell>
          <cell r="O4618" t="str">
            <v/>
          </cell>
          <cell r="P4618" t="str">
            <v/>
          </cell>
          <cell r="Q4618" t="str">
            <v/>
          </cell>
          <cell r="T4618" t="str">
            <v/>
          </cell>
          <cell r="U4618" t="str">
            <v/>
          </cell>
          <cell r="W4618" t="str">
            <v/>
          </cell>
          <cell r="X4618" t="str">
            <v/>
          </cell>
          <cell r="AB4618">
            <v>0</v>
          </cell>
          <cell r="AC4618">
            <v>0</v>
          </cell>
          <cell r="AD4618">
            <v>0</v>
          </cell>
          <cell r="AJ4618">
            <v>0</v>
          </cell>
          <cell r="AK4618">
            <v>0</v>
          </cell>
        </row>
        <row r="4619">
          <cell r="B4619" t="str">
            <v/>
          </cell>
          <cell r="H4619" t="str">
            <v/>
          </cell>
          <cell r="J4619" t="str">
            <v/>
          </cell>
          <cell r="N4619" t="str">
            <v/>
          </cell>
          <cell r="O4619" t="str">
            <v/>
          </cell>
          <cell r="P4619" t="str">
            <v/>
          </cell>
          <cell r="Q4619" t="str">
            <v/>
          </cell>
          <cell r="T4619" t="str">
            <v/>
          </cell>
          <cell r="U4619" t="str">
            <v/>
          </cell>
          <cell r="W4619" t="str">
            <v/>
          </cell>
          <cell r="X4619" t="str">
            <v/>
          </cell>
          <cell r="AB4619">
            <v>0</v>
          </cell>
          <cell r="AC4619">
            <v>0</v>
          </cell>
          <cell r="AD4619">
            <v>0</v>
          </cell>
          <cell r="AJ4619">
            <v>0</v>
          </cell>
          <cell r="AK4619">
            <v>0</v>
          </cell>
        </row>
        <row r="4620">
          <cell r="B4620" t="str">
            <v/>
          </cell>
          <cell r="H4620" t="str">
            <v/>
          </cell>
          <cell r="J4620" t="str">
            <v/>
          </cell>
          <cell r="N4620" t="str">
            <v/>
          </cell>
          <cell r="O4620" t="str">
            <v/>
          </cell>
          <cell r="P4620" t="str">
            <v/>
          </cell>
          <cell r="Q4620" t="str">
            <v/>
          </cell>
          <cell r="T4620" t="str">
            <v/>
          </cell>
          <cell r="U4620" t="str">
            <v/>
          </cell>
          <cell r="W4620" t="str">
            <v/>
          </cell>
          <cell r="X4620" t="str">
            <v/>
          </cell>
          <cell r="AB4620">
            <v>0</v>
          </cell>
          <cell r="AC4620">
            <v>0</v>
          </cell>
          <cell r="AD4620">
            <v>0</v>
          </cell>
          <cell r="AJ4620">
            <v>0</v>
          </cell>
          <cell r="AK4620">
            <v>0</v>
          </cell>
        </row>
        <row r="4621">
          <cell r="B4621" t="str">
            <v/>
          </cell>
          <cell r="H4621" t="str">
            <v/>
          </cell>
          <cell r="J4621" t="str">
            <v/>
          </cell>
          <cell r="N4621" t="str">
            <v/>
          </cell>
          <cell r="O4621" t="str">
            <v/>
          </cell>
          <cell r="P4621" t="str">
            <v/>
          </cell>
          <cell r="Q4621" t="str">
            <v/>
          </cell>
          <cell r="T4621" t="str">
            <v/>
          </cell>
          <cell r="U4621" t="str">
            <v/>
          </cell>
          <cell r="W4621" t="str">
            <v/>
          </cell>
          <cell r="X4621" t="str">
            <v/>
          </cell>
          <cell r="AB4621">
            <v>0</v>
          </cell>
          <cell r="AC4621">
            <v>0</v>
          </cell>
          <cell r="AD4621">
            <v>0</v>
          </cell>
          <cell r="AJ4621">
            <v>0</v>
          </cell>
          <cell r="AK4621">
            <v>0</v>
          </cell>
        </row>
        <row r="4622">
          <cell r="B4622" t="str">
            <v/>
          </cell>
          <cell r="H4622" t="str">
            <v/>
          </cell>
          <cell r="J4622" t="str">
            <v/>
          </cell>
          <cell r="N4622" t="str">
            <v/>
          </cell>
          <cell r="O4622" t="str">
            <v/>
          </cell>
          <cell r="P4622" t="str">
            <v/>
          </cell>
          <cell r="Q4622" t="str">
            <v/>
          </cell>
          <cell r="T4622" t="str">
            <v/>
          </cell>
          <cell r="U4622" t="str">
            <v/>
          </cell>
          <cell r="W4622" t="str">
            <v/>
          </cell>
          <cell r="X4622" t="str">
            <v/>
          </cell>
          <cell r="AB4622">
            <v>0</v>
          </cell>
          <cell r="AC4622">
            <v>0</v>
          </cell>
          <cell r="AD4622">
            <v>0</v>
          </cell>
          <cell r="AJ4622">
            <v>0</v>
          </cell>
          <cell r="AK4622">
            <v>0</v>
          </cell>
        </row>
        <row r="4623">
          <cell r="B4623" t="str">
            <v/>
          </cell>
          <cell r="H4623" t="str">
            <v/>
          </cell>
          <cell r="J4623" t="str">
            <v/>
          </cell>
          <cell r="N4623" t="str">
            <v/>
          </cell>
          <cell r="O4623" t="str">
            <v/>
          </cell>
          <cell r="P4623" t="str">
            <v/>
          </cell>
          <cell r="Q4623" t="str">
            <v/>
          </cell>
          <cell r="T4623" t="str">
            <v/>
          </cell>
          <cell r="U4623" t="str">
            <v/>
          </cell>
          <cell r="W4623" t="str">
            <v/>
          </cell>
          <cell r="X4623" t="str">
            <v/>
          </cell>
          <cell r="AB4623">
            <v>0</v>
          </cell>
          <cell r="AC4623">
            <v>0</v>
          </cell>
          <cell r="AD4623">
            <v>0</v>
          </cell>
          <cell r="AJ4623">
            <v>0</v>
          </cell>
          <cell r="AK4623">
            <v>0</v>
          </cell>
        </row>
        <row r="4624">
          <cell r="B4624" t="str">
            <v/>
          </cell>
          <cell r="H4624" t="str">
            <v/>
          </cell>
          <cell r="J4624" t="str">
            <v/>
          </cell>
          <cell r="N4624" t="str">
            <v/>
          </cell>
          <cell r="O4624" t="str">
            <v/>
          </cell>
          <cell r="P4624" t="str">
            <v/>
          </cell>
          <cell r="Q4624" t="str">
            <v/>
          </cell>
          <cell r="T4624" t="str">
            <v/>
          </cell>
          <cell r="U4624" t="str">
            <v/>
          </cell>
          <cell r="W4624" t="str">
            <v/>
          </cell>
          <cell r="X4624" t="str">
            <v/>
          </cell>
          <cell r="AB4624">
            <v>0</v>
          </cell>
          <cell r="AC4624">
            <v>0</v>
          </cell>
          <cell r="AD4624">
            <v>0</v>
          </cell>
          <cell r="AJ4624">
            <v>0</v>
          </cell>
          <cell r="AK4624">
            <v>0</v>
          </cell>
        </row>
        <row r="4625">
          <cell r="B4625" t="str">
            <v/>
          </cell>
          <cell r="H4625" t="str">
            <v/>
          </cell>
          <cell r="J4625" t="str">
            <v/>
          </cell>
          <cell r="N4625" t="str">
            <v/>
          </cell>
          <cell r="O4625" t="str">
            <v/>
          </cell>
          <cell r="P4625" t="str">
            <v/>
          </cell>
          <cell r="Q4625" t="str">
            <v/>
          </cell>
          <cell r="T4625" t="str">
            <v/>
          </cell>
          <cell r="U4625" t="str">
            <v/>
          </cell>
          <cell r="W4625" t="str">
            <v/>
          </cell>
          <cell r="X4625" t="str">
            <v/>
          </cell>
          <cell r="AB4625">
            <v>0</v>
          </cell>
          <cell r="AC4625">
            <v>0</v>
          </cell>
          <cell r="AD4625">
            <v>0</v>
          </cell>
          <cell r="AJ4625">
            <v>0</v>
          </cell>
          <cell r="AK4625">
            <v>0</v>
          </cell>
        </row>
        <row r="4626">
          <cell r="B4626" t="str">
            <v/>
          </cell>
          <cell r="H4626" t="str">
            <v/>
          </cell>
          <cell r="J4626" t="str">
            <v/>
          </cell>
          <cell r="N4626" t="str">
            <v/>
          </cell>
          <cell r="O4626" t="str">
            <v/>
          </cell>
          <cell r="P4626" t="str">
            <v/>
          </cell>
          <cell r="Q4626" t="str">
            <v/>
          </cell>
          <cell r="T4626" t="str">
            <v/>
          </cell>
          <cell r="U4626" t="str">
            <v/>
          </cell>
          <cell r="W4626" t="str">
            <v/>
          </cell>
          <cell r="X4626" t="str">
            <v/>
          </cell>
          <cell r="AB4626">
            <v>0</v>
          </cell>
          <cell r="AC4626">
            <v>0</v>
          </cell>
          <cell r="AD4626">
            <v>0</v>
          </cell>
          <cell r="AJ4626">
            <v>0</v>
          </cell>
          <cell r="AK4626">
            <v>0</v>
          </cell>
        </row>
        <row r="4627">
          <cell r="B4627" t="str">
            <v/>
          </cell>
          <cell r="H4627" t="str">
            <v/>
          </cell>
          <cell r="J4627" t="str">
            <v/>
          </cell>
          <cell r="N4627" t="str">
            <v/>
          </cell>
          <cell r="O4627" t="str">
            <v/>
          </cell>
          <cell r="P4627" t="str">
            <v/>
          </cell>
          <cell r="Q4627" t="str">
            <v/>
          </cell>
          <cell r="T4627" t="str">
            <v/>
          </cell>
          <cell r="U4627" t="str">
            <v/>
          </cell>
          <cell r="W4627" t="str">
            <v/>
          </cell>
          <cell r="X4627" t="str">
            <v/>
          </cell>
          <cell r="AB4627">
            <v>0</v>
          </cell>
          <cell r="AC4627">
            <v>0</v>
          </cell>
          <cell r="AD4627">
            <v>0</v>
          </cell>
          <cell r="AJ4627">
            <v>0</v>
          </cell>
          <cell r="AK4627">
            <v>0</v>
          </cell>
        </row>
        <row r="4628">
          <cell r="B4628" t="str">
            <v/>
          </cell>
          <cell r="H4628" t="str">
            <v/>
          </cell>
          <cell r="J4628" t="str">
            <v/>
          </cell>
          <cell r="N4628" t="str">
            <v/>
          </cell>
          <cell r="O4628" t="str">
            <v/>
          </cell>
          <cell r="P4628" t="str">
            <v/>
          </cell>
          <cell r="Q4628" t="str">
            <v/>
          </cell>
          <cell r="T4628" t="str">
            <v/>
          </cell>
          <cell r="U4628" t="str">
            <v/>
          </cell>
          <cell r="W4628" t="str">
            <v/>
          </cell>
          <cell r="X4628" t="str">
            <v/>
          </cell>
          <cell r="AB4628">
            <v>0</v>
          </cell>
          <cell r="AC4628">
            <v>0</v>
          </cell>
          <cell r="AD4628">
            <v>0</v>
          </cell>
          <cell r="AJ4628">
            <v>0</v>
          </cell>
          <cell r="AK4628">
            <v>0</v>
          </cell>
        </row>
        <row r="4629">
          <cell r="B4629" t="str">
            <v/>
          </cell>
          <cell r="H4629" t="str">
            <v/>
          </cell>
          <cell r="J4629" t="str">
            <v/>
          </cell>
          <cell r="N4629" t="str">
            <v/>
          </cell>
          <cell r="O4629" t="str">
            <v/>
          </cell>
          <cell r="P4629" t="str">
            <v/>
          </cell>
          <cell r="Q4629" t="str">
            <v/>
          </cell>
          <cell r="T4629" t="str">
            <v/>
          </cell>
          <cell r="U4629" t="str">
            <v/>
          </cell>
          <cell r="W4629" t="str">
            <v/>
          </cell>
          <cell r="X4629" t="str">
            <v/>
          </cell>
          <cell r="AB4629">
            <v>0</v>
          </cell>
          <cell r="AC4629">
            <v>0</v>
          </cell>
          <cell r="AD4629">
            <v>0</v>
          </cell>
          <cell r="AJ4629">
            <v>0</v>
          </cell>
          <cell r="AK4629">
            <v>0</v>
          </cell>
        </row>
        <row r="4630">
          <cell r="B4630" t="str">
            <v/>
          </cell>
          <cell r="H4630" t="str">
            <v/>
          </cell>
          <cell r="J4630" t="str">
            <v/>
          </cell>
          <cell r="N4630" t="str">
            <v/>
          </cell>
          <cell r="O4630" t="str">
            <v/>
          </cell>
          <cell r="P4630" t="str">
            <v/>
          </cell>
          <cell r="Q4630" t="str">
            <v/>
          </cell>
          <cell r="T4630" t="str">
            <v/>
          </cell>
          <cell r="U4630" t="str">
            <v/>
          </cell>
          <cell r="W4630" t="str">
            <v/>
          </cell>
          <cell r="X4630" t="str">
            <v/>
          </cell>
          <cell r="AB4630">
            <v>0</v>
          </cell>
          <cell r="AC4630">
            <v>0</v>
          </cell>
          <cell r="AD4630">
            <v>0</v>
          </cell>
          <cell r="AJ4630">
            <v>0</v>
          </cell>
          <cell r="AK4630">
            <v>0</v>
          </cell>
        </row>
        <row r="4631">
          <cell r="B4631" t="str">
            <v/>
          </cell>
          <cell r="H4631" t="str">
            <v/>
          </cell>
          <cell r="J4631" t="str">
            <v/>
          </cell>
          <cell r="N4631" t="str">
            <v/>
          </cell>
          <cell r="O4631" t="str">
            <v/>
          </cell>
          <cell r="P4631" t="str">
            <v/>
          </cell>
          <cell r="Q4631" t="str">
            <v/>
          </cell>
          <cell r="T4631" t="str">
            <v/>
          </cell>
          <cell r="U4631" t="str">
            <v/>
          </cell>
          <cell r="W4631" t="str">
            <v/>
          </cell>
          <cell r="X4631" t="str">
            <v/>
          </cell>
          <cell r="AB4631">
            <v>0</v>
          </cell>
          <cell r="AC4631">
            <v>0</v>
          </cell>
          <cell r="AD4631">
            <v>0</v>
          </cell>
          <cell r="AJ4631">
            <v>0</v>
          </cell>
          <cell r="AK4631">
            <v>0</v>
          </cell>
        </row>
        <row r="4632">
          <cell r="B4632" t="str">
            <v/>
          </cell>
          <cell r="H4632" t="str">
            <v/>
          </cell>
          <cell r="J4632" t="str">
            <v/>
          </cell>
          <cell r="N4632" t="str">
            <v/>
          </cell>
          <cell r="O4632" t="str">
            <v/>
          </cell>
          <cell r="P4632" t="str">
            <v/>
          </cell>
          <cell r="Q4632" t="str">
            <v/>
          </cell>
          <cell r="T4632" t="str">
            <v/>
          </cell>
          <cell r="U4632" t="str">
            <v/>
          </cell>
          <cell r="W4632" t="str">
            <v/>
          </cell>
          <cell r="X4632" t="str">
            <v/>
          </cell>
          <cell r="AB4632">
            <v>0</v>
          </cell>
          <cell r="AC4632">
            <v>0</v>
          </cell>
          <cell r="AD4632">
            <v>0</v>
          </cell>
          <cell r="AJ4632">
            <v>0</v>
          </cell>
          <cell r="AK4632">
            <v>0</v>
          </cell>
        </row>
        <row r="4633">
          <cell r="B4633" t="str">
            <v/>
          </cell>
          <cell r="H4633" t="str">
            <v/>
          </cell>
          <cell r="J4633" t="str">
            <v/>
          </cell>
          <cell r="N4633" t="str">
            <v/>
          </cell>
          <cell r="O4633" t="str">
            <v/>
          </cell>
          <cell r="P4633" t="str">
            <v/>
          </cell>
          <cell r="Q4633" t="str">
            <v/>
          </cell>
          <cell r="T4633" t="str">
            <v/>
          </cell>
          <cell r="U4633" t="str">
            <v/>
          </cell>
          <cell r="W4633" t="str">
            <v/>
          </cell>
          <cell r="X4633" t="str">
            <v/>
          </cell>
          <cell r="AB4633">
            <v>0</v>
          </cell>
          <cell r="AC4633">
            <v>0</v>
          </cell>
          <cell r="AD4633">
            <v>0</v>
          </cell>
          <cell r="AJ4633">
            <v>0</v>
          </cell>
          <cell r="AK4633">
            <v>0</v>
          </cell>
        </row>
        <row r="4634">
          <cell r="B4634" t="str">
            <v/>
          </cell>
          <cell r="H4634" t="str">
            <v/>
          </cell>
          <cell r="J4634" t="str">
            <v/>
          </cell>
          <cell r="N4634" t="str">
            <v/>
          </cell>
          <cell r="O4634" t="str">
            <v/>
          </cell>
          <cell r="P4634" t="str">
            <v/>
          </cell>
          <cell r="Q4634" t="str">
            <v/>
          </cell>
          <cell r="T4634" t="str">
            <v/>
          </cell>
          <cell r="U4634" t="str">
            <v/>
          </cell>
          <cell r="W4634" t="str">
            <v/>
          </cell>
          <cell r="X4634" t="str">
            <v/>
          </cell>
          <cell r="AB4634">
            <v>0</v>
          </cell>
          <cell r="AC4634">
            <v>0</v>
          </cell>
          <cell r="AD4634">
            <v>0</v>
          </cell>
          <cell r="AJ4634">
            <v>0</v>
          </cell>
          <cell r="AK4634">
            <v>0</v>
          </cell>
        </row>
        <row r="4635">
          <cell r="B4635" t="str">
            <v/>
          </cell>
          <cell r="H4635" t="str">
            <v/>
          </cell>
          <cell r="J4635" t="str">
            <v/>
          </cell>
          <cell r="N4635" t="str">
            <v/>
          </cell>
          <cell r="O4635" t="str">
            <v/>
          </cell>
          <cell r="P4635" t="str">
            <v/>
          </cell>
          <cell r="Q4635" t="str">
            <v/>
          </cell>
          <cell r="T4635" t="str">
            <v/>
          </cell>
          <cell r="U4635" t="str">
            <v/>
          </cell>
          <cell r="W4635" t="str">
            <v/>
          </cell>
          <cell r="X4635" t="str">
            <v/>
          </cell>
          <cell r="AB4635">
            <v>0</v>
          </cell>
          <cell r="AC4635">
            <v>0</v>
          </cell>
          <cell r="AD4635">
            <v>0</v>
          </cell>
          <cell r="AJ4635">
            <v>0</v>
          </cell>
          <cell r="AK4635">
            <v>0</v>
          </cell>
        </row>
        <row r="4636">
          <cell r="B4636" t="str">
            <v/>
          </cell>
          <cell r="H4636" t="str">
            <v/>
          </cell>
          <cell r="J4636" t="str">
            <v/>
          </cell>
          <cell r="N4636" t="str">
            <v/>
          </cell>
          <cell r="O4636" t="str">
            <v/>
          </cell>
          <cell r="P4636" t="str">
            <v/>
          </cell>
          <cell r="Q4636" t="str">
            <v/>
          </cell>
          <cell r="T4636" t="str">
            <v/>
          </cell>
          <cell r="U4636" t="str">
            <v/>
          </cell>
          <cell r="W4636" t="str">
            <v/>
          </cell>
          <cell r="X4636" t="str">
            <v/>
          </cell>
          <cell r="AB4636">
            <v>0</v>
          </cell>
          <cell r="AC4636">
            <v>0</v>
          </cell>
          <cell r="AD4636">
            <v>0</v>
          </cell>
          <cell r="AJ4636">
            <v>0</v>
          </cell>
          <cell r="AK4636">
            <v>0</v>
          </cell>
        </row>
        <row r="4637">
          <cell r="B4637" t="str">
            <v/>
          </cell>
          <cell r="H4637" t="str">
            <v/>
          </cell>
          <cell r="J4637" t="str">
            <v/>
          </cell>
          <cell r="N4637" t="str">
            <v/>
          </cell>
          <cell r="O4637" t="str">
            <v/>
          </cell>
          <cell r="P4637" t="str">
            <v/>
          </cell>
          <cell r="Q4637" t="str">
            <v/>
          </cell>
          <cell r="T4637" t="str">
            <v/>
          </cell>
          <cell r="U4637" t="str">
            <v/>
          </cell>
          <cell r="W4637" t="str">
            <v/>
          </cell>
          <cell r="X4637" t="str">
            <v/>
          </cell>
          <cell r="AB4637">
            <v>0</v>
          </cell>
          <cell r="AC4637">
            <v>0</v>
          </cell>
          <cell r="AD4637">
            <v>0</v>
          </cell>
          <cell r="AJ4637">
            <v>0</v>
          </cell>
          <cell r="AK4637">
            <v>0</v>
          </cell>
        </row>
        <row r="4638">
          <cell r="B4638" t="str">
            <v/>
          </cell>
          <cell r="H4638" t="str">
            <v/>
          </cell>
          <cell r="J4638" t="str">
            <v/>
          </cell>
          <cell r="N4638" t="str">
            <v/>
          </cell>
          <cell r="O4638" t="str">
            <v/>
          </cell>
          <cell r="P4638" t="str">
            <v/>
          </cell>
          <cell r="Q4638" t="str">
            <v/>
          </cell>
          <cell r="T4638" t="str">
            <v/>
          </cell>
          <cell r="U4638" t="str">
            <v/>
          </cell>
          <cell r="W4638" t="str">
            <v/>
          </cell>
          <cell r="X4638" t="str">
            <v/>
          </cell>
          <cell r="AB4638">
            <v>0</v>
          </cell>
          <cell r="AC4638">
            <v>0</v>
          </cell>
          <cell r="AD4638">
            <v>0</v>
          </cell>
          <cell r="AJ4638">
            <v>0</v>
          </cell>
          <cell r="AK4638">
            <v>0</v>
          </cell>
        </row>
        <row r="4639">
          <cell r="B4639" t="str">
            <v/>
          </cell>
          <cell r="H4639" t="str">
            <v/>
          </cell>
          <cell r="J4639" t="str">
            <v/>
          </cell>
          <cell r="N4639" t="str">
            <v/>
          </cell>
          <cell r="O4639" t="str">
            <v/>
          </cell>
          <cell r="P4639" t="str">
            <v/>
          </cell>
          <cell r="Q4639" t="str">
            <v/>
          </cell>
          <cell r="T4639" t="str">
            <v/>
          </cell>
          <cell r="U4639" t="str">
            <v/>
          </cell>
          <cell r="W4639" t="str">
            <v/>
          </cell>
          <cell r="X4639" t="str">
            <v/>
          </cell>
          <cell r="AB4639">
            <v>0</v>
          </cell>
          <cell r="AC4639">
            <v>0</v>
          </cell>
          <cell r="AD4639">
            <v>0</v>
          </cell>
          <cell r="AJ4639">
            <v>0</v>
          </cell>
          <cell r="AK4639">
            <v>0</v>
          </cell>
        </row>
        <row r="4640">
          <cell r="B4640" t="str">
            <v/>
          </cell>
          <cell r="H4640" t="str">
            <v/>
          </cell>
          <cell r="J4640" t="str">
            <v/>
          </cell>
          <cell r="N4640" t="str">
            <v/>
          </cell>
          <cell r="O4640" t="str">
            <v/>
          </cell>
          <cell r="P4640" t="str">
            <v/>
          </cell>
          <cell r="Q4640" t="str">
            <v/>
          </cell>
          <cell r="T4640" t="str">
            <v/>
          </cell>
          <cell r="U4640" t="str">
            <v/>
          </cell>
          <cell r="W4640" t="str">
            <v/>
          </cell>
          <cell r="X4640" t="str">
            <v/>
          </cell>
          <cell r="AB4640">
            <v>0</v>
          </cell>
          <cell r="AC4640">
            <v>0</v>
          </cell>
          <cell r="AD4640">
            <v>0</v>
          </cell>
          <cell r="AJ4640">
            <v>0</v>
          </cell>
          <cell r="AK4640">
            <v>0</v>
          </cell>
        </row>
        <row r="4641">
          <cell r="B4641" t="str">
            <v/>
          </cell>
          <cell r="H4641" t="str">
            <v/>
          </cell>
          <cell r="J4641" t="str">
            <v/>
          </cell>
          <cell r="N4641" t="str">
            <v/>
          </cell>
          <cell r="O4641" t="str">
            <v/>
          </cell>
          <cell r="P4641" t="str">
            <v/>
          </cell>
          <cell r="Q4641" t="str">
            <v/>
          </cell>
          <cell r="T4641" t="str">
            <v/>
          </cell>
          <cell r="U4641" t="str">
            <v/>
          </cell>
          <cell r="W4641" t="str">
            <v/>
          </cell>
          <cell r="X4641" t="str">
            <v/>
          </cell>
          <cell r="AB4641">
            <v>0</v>
          </cell>
          <cell r="AC4641">
            <v>0</v>
          </cell>
          <cell r="AD4641">
            <v>0</v>
          </cell>
          <cell r="AJ4641">
            <v>0</v>
          </cell>
          <cell r="AK4641">
            <v>0</v>
          </cell>
        </row>
        <row r="4642">
          <cell r="B4642" t="str">
            <v/>
          </cell>
          <cell r="H4642" t="str">
            <v/>
          </cell>
          <cell r="J4642" t="str">
            <v/>
          </cell>
          <cell r="N4642" t="str">
            <v/>
          </cell>
          <cell r="O4642" t="str">
            <v/>
          </cell>
          <cell r="P4642" t="str">
            <v/>
          </cell>
          <cell r="Q4642" t="str">
            <v/>
          </cell>
          <cell r="T4642" t="str">
            <v/>
          </cell>
          <cell r="U4642" t="str">
            <v/>
          </cell>
          <cell r="W4642" t="str">
            <v/>
          </cell>
          <cell r="X4642" t="str">
            <v/>
          </cell>
          <cell r="AB4642">
            <v>0</v>
          </cell>
          <cell r="AC4642">
            <v>0</v>
          </cell>
          <cell r="AD4642">
            <v>0</v>
          </cell>
          <cell r="AJ4642">
            <v>0</v>
          </cell>
          <cell r="AK4642">
            <v>0</v>
          </cell>
        </row>
        <row r="4643">
          <cell r="B4643" t="str">
            <v/>
          </cell>
          <cell r="H4643" t="str">
            <v/>
          </cell>
          <cell r="J4643" t="str">
            <v/>
          </cell>
          <cell r="N4643" t="str">
            <v/>
          </cell>
          <cell r="O4643" t="str">
            <v/>
          </cell>
          <cell r="P4643" t="str">
            <v/>
          </cell>
          <cell r="Q4643" t="str">
            <v/>
          </cell>
          <cell r="T4643" t="str">
            <v/>
          </cell>
          <cell r="U4643" t="str">
            <v/>
          </cell>
          <cell r="W4643" t="str">
            <v/>
          </cell>
          <cell r="X4643" t="str">
            <v/>
          </cell>
          <cell r="AB4643">
            <v>0</v>
          </cell>
          <cell r="AC4643">
            <v>0</v>
          </cell>
          <cell r="AD4643">
            <v>0</v>
          </cell>
          <cell r="AJ4643">
            <v>0</v>
          </cell>
          <cell r="AK4643">
            <v>0</v>
          </cell>
        </row>
        <row r="4644">
          <cell r="B4644" t="str">
            <v/>
          </cell>
          <cell r="H4644" t="str">
            <v/>
          </cell>
          <cell r="J4644" t="str">
            <v/>
          </cell>
          <cell r="N4644" t="str">
            <v/>
          </cell>
          <cell r="O4644" t="str">
            <v/>
          </cell>
          <cell r="P4644" t="str">
            <v/>
          </cell>
          <cell r="Q4644" t="str">
            <v/>
          </cell>
          <cell r="T4644" t="str">
            <v/>
          </cell>
          <cell r="U4644" t="str">
            <v/>
          </cell>
          <cell r="W4644" t="str">
            <v/>
          </cell>
          <cell r="X4644" t="str">
            <v/>
          </cell>
          <cell r="AB4644">
            <v>0</v>
          </cell>
          <cell r="AC4644">
            <v>0</v>
          </cell>
          <cell r="AD4644">
            <v>0</v>
          </cell>
          <cell r="AJ4644">
            <v>0</v>
          </cell>
          <cell r="AK4644">
            <v>0</v>
          </cell>
        </row>
        <row r="4645">
          <cell r="B4645" t="str">
            <v/>
          </cell>
          <cell r="H4645" t="str">
            <v/>
          </cell>
          <cell r="J4645" t="str">
            <v/>
          </cell>
          <cell r="N4645" t="str">
            <v/>
          </cell>
          <cell r="O4645" t="str">
            <v/>
          </cell>
          <cell r="P4645" t="str">
            <v/>
          </cell>
          <cell r="Q4645" t="str">
            <v/>
          </cell>
          <cell r="T4645" t="str">
            <v/>
          </cell>
          <cell r="U4645" t="str">
            <v/>
          </cell>
          <cell r="W4645" t="str">
            <v/>
          </cell>
          <cell r="X4645" t="str">
            <v/>
          </cell>
          <cell r="AB4645">
            <v>0</v>
          </cell>
          <cell r="AC4645">
            <v>0</v>
          </cell>
          <cell r="AD4645">
            <v>0</v>
          </cell>
          <cell r="AJ4645">
            <v>0</v>
          </cell>
          <cell r="AK4645">
            <v>0</v>
          </cell>
        </row>
        <row r="4646">
          <cell r="B4646" t="str">
            <v/>
          </cell>
          <cell r="H4646" t="str">
            <v/>
          </cell>
          <cell r="J4646" t="str">
            <v/>
          </cell>
          <cell r="N4646" t="str">
            <v/>
          </cell>
          <cell r="O4646" t="str">
            <v/>
          </cell>
          <cell r="P4646" t="str">
            <v/>
          </cell>
          <cell r="Q4646" t="str">
            <v/>
          </cell>
          <cell r="T4646" t="str">
            <v/>
          </cell>
          <cell r="U4646" t="str">
            <v/>
          </cell>
          <cell r="W4646" t="str">
            <v/>
          </cell>
          <cell r="X4646" t="str">
            <v/>
          </cell>
          <cell r="AB4646">
            <v>0</v>
          </cell>
          <cell r="AC4646">
            <v>0</v>
          </cell>
          <cell r="AD4646">
            <v>0</v>
          </cell>
          <cell r="AJ4646">
            <v>0</v>
          </cell>
          <cell r="AK4646">
            <v>0</v>
          </cell>
        </row>
        <row r="4647">
          <cell r="B4647" t="str">
            <v/>
          </cell>
          <cell r="H4647" t="str">
            <v/>
          </cell>
          <cell r="J4647" t="str">
            <v/>
          </cell>
          <cell r="N4647" t="str">
            <v/>
          </cell>
          <cell r="O4647" t="str">
            <v/>
          </cell>
          <cell r="P4647" t="str">
            <v/>
          </cell>
          <cell r="Q4647" t="str">
            <v/>
          </cell>
          <cell r="T4647" t="str">
            <v/>
          </cell>
          <cell r="U4647" t="str">
            <v/>
          </cell>
          <cell r="W4647" t="str">
            <v/>
          </cell>
          <cell r="X4647" t="str">
            <v/>
          </cell>
          <cell r="AB4647">
            <v>0</v>
          </cell>
          <cell r="AC4647">
            <v>0</v>
          </cell>
          <cell r="AD4647">
            <v>0</v>
          </cell>
          <cell r="AJ4647">
            <v>0</v>
          </cell>
          <cell r="AK4647">
            <v>0</v>
          </cell>
        </row>
        <row r="4648">
          <cell r="B4648" t="str">
            <v/>
          </cell>
          <cell r="H4648" t="str">
            <v/>
          </cell>
          <cell r="J4648" t="str">
            <v/>
          </cell>
          <cell r="N4648" t="str">
            <v/>
          </cell>
          <cell r="O4648" t="str">
            <v/>
          </cell>
          <cell r="P4648" t="str">
            <v/>
          </cell>
          <cell r="Q4648" t="str">
            <v/>
          </cell>
          <cell r="T4648" t="str">
            <v/>
          </cell>
          <cell r="U4648" t="str">
            <v/>
          </cell>
          <cell r="W4648" t="str">
            <v/>
          </cell>
          <cell r="X4648" t="str">
            <v/>
          </cell>
          <cell r="AB4648">
            <v>0</v>
          </cell>
          <cell r="AC4648">
            <v>0</v>
          </cell>
          <cell r="AD4648">
            <v>0</v>
          </cell>
          <cell r="AJ4648">
            <v>0</v>
          </cell>
          <cell r="AK4648">
            <v>0</v>
          </cell>
        </row>
        <row r="4649">
          <cell r="B4649" t="str">
            <v/>
          </cell>
          <cell r="H4649" t="str">
            <v/>
          </cell>
          <cell r="J4649" t="str">
            <v/>
          </cell>
          <cell r="N4649" t="str">
            <v/>
          </cell>
          <cell r="O4649" t="str">
            <v/>
          </cell>
          <cell r="P4649" t="str">
            <v/>
          </cell>
          <cell r="Q4649" t="str">
            <v/>
          </cell>
          <cell r="T4649" t="str">
            <v/>
          </cell>
          <cell r="U4649" t="str">
            <v/>
          </cell>
          <cell r="W4649" t="str">
            <v/>
          </cell>
          <cell r="X4649" t="str">
            <v/>
          </cell>
          <cell r="AB4649">
            <v>0</v>
          </cell>
          <cell r="AC4649">
            <v>0</v>
          </cell>
          <cell r="AD4649">
            <v>0</v>
          </cell>
          <cell r="AJ4649">
            <v>0</v>
          </cell>
          <cell r="AK4649">
            <v>0</v>
          </cell>
        </row>
        <row r="4650">
          <cell r="B4650" t="str">
            <v/>
          </cell>
          <cell r="H4650" t="str">
            <v/>
          </cell>
          <cell r="J4650" t="str">
            <v/>
          </cell>
          <cell r="N4650" t="str">
            <v/>
          </cell>
          <cell r="O4650" t="str">
            <v/>
          </cell>
          <cell r="P4650" t="str">
            <v/>
          </cell>
          <cell r="Q4650" t="str">
            <v/>
          </cell>
          <cell r="T4650" t="str">
            <v/>
          </cell>
          <cell r="U4650" t="str">
            <v/>
          </cell>
          <cell r="W4650" t="str">
            <v/>
          </cell>
          <cell r="X4650" t="str">
            <v/>
          </cell>
          <cell r="AB4650">
            <v>0</v>
          </cell>
          <cell r="AC4650">
            <v>0</v>
          </cell>
          <cell r="AD4650">
            <v>0</v>
          </cell>
          <cell r="AJ4650">
            <v>0</v>
          </cell>
          <cell r="AK4650">
            <v>0</v>
          </cell>
        </row>
        <row r="4651">
          <cell r="B4651" t="str">
            <v/>
          </cell>
          <cell r="H4651" t="str">
            <v/>
          </cell>
          <cell r="J4651" t="str">
            <v/>
          </cell>
          <cell r="N4651" t="str">
            <v/>
          </cell>
          <cell r="O4651" t="str">
            <v/>
          </cell>
          <cell r="P4651" t="str">
            <v/>
          </cell>
          <cell r="Q4651" t="str">
            <v/>
          </cell>
          <cell r="T4651" t="str">
            <v/>
          </cell>
          <cell r="U4651" t="str">
            <v/>
          </cell>
          <cell r="W4651" t="str">
            <v/>
          </cell>
          <cell r="X4651" t="str">
            <v/>
          </cell>
          <cell r="AB4651">
            <v>0</v>
          </cell>
          <cell r="AC4651">
            <v>0</v>
          </cell>
          <cell r="AD4651">
            <v>0</v>
          </cell>
          <cell r="AJ4651">
            <v>0</v>
          </cell>
          <cell r="AK4651">
            <v>0</v>
          </cell>
        </row>
        <row r="4652">
          <cell r="B4652" t="str">
            <v/>
          </cell>
          <cell r="H4652" t="str">
            <v/>
          </cell>
          <cell r="J4652" t="str">
            <v/>
          </cell>
          <cell r="N4652" t="str">
            <v/>
          </cell>
          <cell r="O4652" t="str">
            <v/>
          </cell>
          <cell r="P4652" t="str">
            <v/>
          </cell>
          <cell r="Q4652" t="str">
            <v/>
          </cell>
          <cell r="T4652" t="str">
            <v/>
          </cell>
          <cell r="U4652" t="str">
            <v/>
          </cell>
          <cell r="W4652" t="str">
            <v/>
          </cell>
          <cell r="X4652" t="str">
            <v/>
          </cell>
          <cell r="AB4652">
            <v>0</v>
          </cell>
          <cell r="AC4652">
            <v>0</v>
          </cell>
          <cell r="AD4652">
            <v>0</v>
          </cell>
          <cell r="AJ4652">
            <v>0</v>
          </cell>
          <cell r="AK4652">
            <v>0</v>
          </cell>
        </row>
        <row r="4653">
          <cell r="B4653" t="str">
            <v/>
          </cell>
          <cell r="H4653" t="str">
            <v/>
          </cell>
          <cell r="J4653" t="str">
            <v/>
          </cell>
          <cell r="N4653" t="str">
            <v/>
          </cell>
          <cell r="O4653" t="str">
            <v/>
          </cell>
          <cell r="P4653" t="str">
            <v/>
          </cell>
          <cell r="Q4653" t="str">
            <v/>
          </cell>
          <cell r="T4653" t="str">
            <v/>
          </cell>
          <cell r="U4653" t="str">
            <v/>
          </cell>
          <cell r="W4653" t="str">
            <v/>
          </cell>
          <cell r="X4653" t="str">
            <v/>
          </cell>
          <cell r="AB4653">
            <v>0</v>
          </cell>
          <cell r="AC4653">
            <v>0</v>
          </cell>
          <cell r="AD4653">
            <v>0</v>
          </cell>
          <cell r="AJ4653">
            <v>0</v>
          </cell>
          <cell r="AK4653">
            <v>0</v>
          </cell>
        </row>
        <row r="4654">
          <cell r="B4654" t="str">
            <v/>
          </cell>
          <cell r="H4654" t="str">
            <v/>
          </cell>
          <cell r="J4654" t="str">
            <v/>
          </cell>
          <cell r="N4654" t="str">
            <v/>
          </cell>
          <cell r="O4654" t="str">
            <v/>
          </cell>
          <cell r="P4654" t="str">
            <v/>
          </cell>
          <cell r="Q4654" t="str">
            <v/>
          </cell>
          <cell r="T4654" t="str">
            <v/>
          </cell>
          <cell r="U4654" t="str">
            <v/>
          </cell>
          <cell r="W4654" t="str">
            <v/>
          </cell>
          <cell r="X4654" t="str">
            <v/>
          </cell>
          <cell r="AB4654">
            <v>0</v>
          </cell>
          <cell r="AC4654">
            <v>0</v>
          </cell>
          <cell r="AD4654">
            <v>0</v>
          </cell>
          <cell r="AJ4654">
            <v>0</v>
          </cell>
          <cell r="AK4654">
            <v>0</v>
          </cell>
        </row>
        <row r="4655">
          <cell r="B4655" t="str">
            <v/>
          </cell>
          <cell r="H4655" t="str">
            <v/>
          </cell>
          <cell r="J4655" t="str">
            <v/>
          </cell>
          <cell r="N4655" t="str">
            <v/>
          </cell>
          <cell r="O4655" t="str">
            <v/>
          </cell>
          <cell r="P4655" t="str">
            <v/>
          </cell>
          <cell r="Q4655" t="str">
            <v/>
          </cell>
          <cell r="T4655" t="str">
            <v/>
          </cell>
          <cell r="U4655" t="str">
            <v/>
          </cell>
          <cell r="W4655" t="str">
            <v/>
          </cell>
          <cell r="X4655" t="str">
            <v/>
          </cell>
          <cell r="AB4655">
            <v>0</v>
          </cell>
          <cell r="AC4655">
            <v>0</v>
          </cell>
          <cell r="AD4655">
            <v>0</v>
          </cell>
          <cell r="AJ4655">
            <v>0</v>
          </cell>
          <cell r="AK4655">
            <v>0</v>
          </cell>
        </row>
        <row r="4656">
          <cell r="B4656" t="str">
            <v/>
          </cell>
          <cell r="H4656" t="str">
            <v/>
          </cell>
          <cell r="J4656" t="str">
            <v/>
          </cell>
          <cell r="N4656" t="str">
            <v/>
          </cell>
          <cell r="O4656" t="str">
            <v/>
          </cell>
          <cell r="P4656" t="str">
            <v/>
          </cell>
          <cell r="Q4656" t="str">
            <v/>
          </cell>
          <cell r="T4656" t="str">
            <v/>
          </cell>
          <cell r="U4656" t="str">
            <v/>
          </cell>
          <cell r="W4656" t="str">
            <v/>
          </cell>
          <cell r="X4656" t="str">
            <v/>
          </cell>
          <cell r="AB4656">
            <v>0</v>
          </cell>
          <cell r="AC4656">
            <v>0</v>
          </cell>
          <cell r="AD4656">
            <v>0</v>
          </cell>
          <cell r="AJ4656">
            <v>0</v>
          </cell>
          <cell r="AK4656">
            <v>0</v>
          </cell>
        </row>
        <row r="4657">
          <cell r="B4657" t="str">
            <v/>
          </cell>
          <cell r="H4657" t="str">
            <v/>
          </cell>
          <cell r="J4657" t="str">
            <v/>
          </cell>
          <cell r="N4657" t="str">
            <v/>
          </cell>
          <cell r="O4657" t="str">
            <v/>
          </cell>
          <cell r="P4657" t="str">
            <v/>
          </cell>
          <cell r="Q4657" t="str">
            <v/>
          </cell>
          <cell r="T4657" t="str">
            <v/>
          </cell>
          <cell r="U4657" t="str">
            <v/>
          </cell>
          <cell r="W4657" t="str">
            <v/>
          </cell>
          <cell r="X4657" t="str">
            <v/>
          </cell>
          <cell r="AB4657">
            <v>0</v>
          </cell>
          <cell r="AC4657">
            <v>0</v>
          </cell>
          <cell r="AD4657">
            <v>0</v>
          </cell>
          <cell r="AJ4657">
            <v>0</v>
          </cell>
          <cell r="AK4657">
            <v>0</v>
          </cell>
        </row>
        <row r="4658">
          <cell r="B4658" t="str">
            <v/>
          </cell>
          <cell r="H4658" t="str">
            <v/>
          </cell>
          <cell r="J4658" t="str">
            <v/>
          </cell>
          <cell r="N4658" t="str">
            <v/>
          </cell>
          <cell r="O4658" t="str">
            <v/>
          </cell>
          <cell r="P4658" t="str">
            <v/>
          </cell>
          <cell r="Q4658" t="str">
            <v/>
          </cell>
          <cell r="T4658" t="str">
            <v/>
          </cell>
          <cell r="U4658" t="str">
            <v/>
          </cell>
          <cell r="W4658" t="str">
            <v/>
          </cell>
          <cell r="X4658" t="str">
            <v/>
          </cell>
          <cell r="AB4658">
            <v>0</v>
          </cell>
          <cell r="AC4658">
            <v>0</v>
          </cell>
          <cell r="AD4658">
            <v>0</v>
          </cell>
          <cell r="AJ4658">
            <v>0</v>
          </cell>
          <cell r="AK4658">
            <v>0</v>
          </cell>
        </row>
        <row r="4659">
          <cell r="B4659" t="str">
            <v/>
          </cell>
          <cell r="H4659" t="str">
            <v/>
          </cell>
          <cell r="J4659" t="str">
            <v/>
          </cell>
          <cell r="N4659" t="str">
            <v/>
          </cell>
          <cell r="O4659" t="str">
            <v/>
          </cell>
          <cell r="P4659" t="str">
            <v/>
          </cell>
          <cell r="Q4659" t="str">
            <v/>
          </cell>
          <cell r="T4659" t="str">
            <v/>
          </cell>
          <cell r="U4659" t="str">
            <v/>
          </cell>
          <cell r="W4659" t="str">
            <v/>
          </cell>
          <cell r="X4659" t="str">
            <v/>
          </cell>
          <cell r="AB4659">
            <v>0</v>
          </cell>
          <cell r="AC4659">
            <v>0</v>
          </cell>
          <cell r="AD4659">
            <v>0</v>
          </cell>
          <cell r="AJ4659">
            <v>0</v>
          </cell>
          <cell r="AK4659">
            <v>0</v>
          </cell>
        </row>
        <row r="4660">
          <cell r="B4660" t="str">
            <v/>
          </cell>
          <cell r="H4660" t="str">
            <v/>
          </cell>
          <cell r="J4660" t="str">
            <v/>
          </cell>
          <cell r="N4660" t="str">
            <v/>
          </cell>
          <cell r="O4660" t="str">
            <v/>
          </cell>
          <cell r="P4660" t="str">
            <v/>
          </cell>
          <cell r="Q4660" t="str">
            <v/>
          </cell>
          <cell r="T4660" t="str">
            <v/>
          </cell>
          <cell r="U4660" t="str">
            <v/>
          </cell>
          <cell r="W4660" t="str">
            <v/>
          </cell>
          <cell r="X4660" t="str">
            <v/>
          </cell>
          <cell r="AB4660">
            <v>0</v>
          </cell>
          <cell r="AC4660">
            <v>0</v>
          </cell>
          <cell r="AD4660">
            <v>0</v>
          </cell>
          <cell r="AJ4660">
            <v>0</v>
          </cell>
          <cell r="AK4660">
            <v>0</v>
          </cell>
        </row>
        <row r="4661">
          <cell r="B4661" t="str">
            <v/>
          </cell>
          <cell r="H4661" t="str">
            <v/>
          </cell>
          <cell r="J4661" t="str">
            <v/>
          </cell>
          <cell r="N4661" t="str">
            <v/>
          </cell>
          <cell r="O4661" t="str">
            <v/>
          </cell>
          <cell r="P4661" t="str">
            <v/>
          </cell>
          <cell r="Q4661" t="str">
            <v/>
          </cell>
          <cell r="T4661" t="str">
            <v/>
          </cell>
          <cell r="U4661" t="str">
            <v/>
          </cell>
          <cell r="W4661" t="str">
            <v/>
          </cell>
          <cell r="X4661" t="str">
            <v/>
          </cell>
          <cell r="AB4661">
            <v>0</v>
          </cell>
          <cell r="AC4661">
            <v>0</v>
          </cell>
          <cell r="AD4661">
            <v>0</v>
          </cell>
          <cell r="AJ4661">
            <v>0</v>
          </cell>
          <cell r="AK4661">
            <v>0</v>
          </cell>
        </row>
        <row r="4662">
          <cell r="B4662" t="str">
            <v/>
          </cell>
          <cell r="H4662" t="str">
            <v/>
          </cell>
          <cell r="J4662" t="str">
            <v/>
          </cell>
          <cell r="N4662" t="str">
            <v/>
          </cell>
          <cell r="O4662" t="str">
            <v/>
          </cell>
          <cell r="P4662" t="str">
            <v/>
          </cell>
          <cell r="Q4662" t="str">
            <v/>
          </cell>
          <cell r="T4662" t="str">
            <v/>
          </cell>
          <cell r="U4662" t="str">
            <v/>
          </cell>
          <cell r="W4662" t="str">
            <v/>
          </cell>
          <cell r="X4662" t="str">
            <v/>
          </cell>
          <cell r="AB4662">
            <v>0</v>
          </cell>
          <cell r="AC4662">
            <v>0</v>
          </cell>
          <cell r="AD4662">
            <v>0</v>
          </cell>
          <cell r="AJ4662">
            <v>0</v>
          </cell>
          <cell r="AK4662">
            <v>0</v>
          </cell>
        </row>
        <row r="4663">
          <cell r="B4663" t="str">
            <v/>
          </cell>
          <cell r="H4663" t="str">
            <v/>
          </cell>
          <cell r="J4663" t="str">
            <v/>
          </cell>
          <cell r="N4663" t="str">
            <v/>
          </cell>
          <cell r="O4663" t="str">
            <v/>
          </cell>
          <cell r="P4663" t="str">
            <v/>
          </cell>
          <cell r="Q4663" t="str">
            <v/>
          </cell>
          <cell r="T4663" t="str">
            <v/>
          </cell>
          <cell r="U4663" t="str">
            <v/>
          </cell>
          <cell r="W4663" t="str">
            <v/>
          </cell>
          <cell r="X4663" t="str">
            <v/>
          </cell>
          <cell r="AB4663">
            <v>0</v>
          </cell>
          <cell r="AC4663">
            <v>0</v>
          </cell>
          <cell r="AD4663">
            <v>0</v>
          </cell>
          <cell r="AJ4663">
            <v>0</v>
          </cell>
          <cell r="AK4663">
            <v>0</v>
          </cell>
        </row>
        <row r="4664">
          <cell r="B4664" t="str">
            <v/>
          </cell>
          <cell r="H4664" t="str">
            <v/>
          </cell>
          <cell r="J4664" t="str">
            <v/>
          </cell>
          <cell r="N4664" t="str">
            <v/>
          </cell>
          <cell r="O4664" t="str">
            <v/>
          </cell>
          <cell r="P4664" t="str">
            <v/>
          </cell>
          <cell r="Q4664" t="str">
            <v/>
          </cell>
          <cell r="T4664" t="str">
            <v/>
          </cell>
          <cell r="U4664" t="str">
            <v/>
          </cell>
          <cell r="W4664" t="str">
            <v/>
          </cell>
          <cell r="X4664" t="str">
            <v/>
          </cell>
          <cell r="AB4664">
            <v>0</v>
          </cell>
          <cell r="AC4664">
            <v>0</v>
          </cell>
          <cell r="AD4664">
            <v>0</v>
          </cell>
          <cell r="AJ4664">
            <v>0</v>
          </cell>
          <cell r="AK4664">
            <v>0</v>
          </cell>
        </row>
        <row r="4665">
          <cell r="B4665" t="str">
            <v/>
          </cell>
          <cell r="H4665" t="str">
            <v/>
          </cell>
          <cell r="J4665" t="str">
            <v/>
          </cell>
          <cell r="N4665" t="str">
            <v/>
          </cell>
          <cell r="O4665" t="str">
            <v/>
          </cell>
          <cell r="P4665" t="str">
            <v/>
          </cell>
          <cell r="Q4665" t="str">
            <v/>
          </cell>
          <cell r="T4665" t="str">
            <v/>
          </cell>
          <cell r="U4665" t="str">
            <v/>
          </cell>
          <cell r="W4665" t="str">
            <v/>
          </cell>
          <cell r="X4665" t="str">
            <v/>
          </cell>
          <cell r="AB4665">
            <v>0</v>
          </cell>
          <cell r="AC4665">
            <v>0</v>
          </cell>
          <cell r="AD4665">
            <v>0</v>
          </cell>
          <cell r="AJ4665">
            <v>0</v>
          </cell>
          <cell r="AK4665">
            <v>0</v>
          </cell>
        </row>
        <row r="4666">
          <cell r="B4666" t="str">
            <v/>
          </cell>
          <cell r="H4666" t="str">
            <v/>
          </cell>
          <cell r="J4666" t="str">
            <v/>
          </cell>
          <cell r="N4666" t="str">
            <v/>
          </cell>
          <cell r="O4666" t="str">
            <v/>
          </cell>
          <cell r="P4666" t="str">
            <v/>
          </cell>
          <cell r="Q4666" t="str">
            <v/>
          </cell>
          <cell r="T4666" t="str">
            <v/>
          </cell>
          <cell r="U4666" t="str">
            <v/>
          </cell>
          <cell r="W4666" t="str">
            <v/>
          </cell>
          <cell r="X4666" t="str">
            <v/>
          </cell>
          <cell r="AB4666">
            <v>0</v>
          </cell>
          <cell r="AC4666">
            <v>0</v>
          </cell>
          <cell r="AD4666">
            <v>0</v>
          </cell>
          <cell r="AJ4666">
            <v>0</v>
          </cell>
          <cell r="AK4666">
            <v>0</v>
          </cell>
        </row>
        <row r="4667">
          <cell r="B4667" t="str">
            <v/>
          </cell>
          <cell r="H4667" t="str">
            <v/>
          </cell>
          <cell r="J4667" t="str">
            <v/>
          </cell>
          <cell r="N4667" t="str">
            <v/>
          </cell>
          <cell r="O4667" t="str">
            <v/>
          </cell>
          <cell r="P4667" t="str">
            <v/>
          </cell>
          <cell r="Q4667" t="str">
            <v/>
          </cell>
          <cell r="T4667" t="str">
            <v/>
          </cell>
          <cell r="U4667" t="str">
            <v/>
          </cell>
          <cell r="W4667" t="str">
            <v/>
          </cell>
          <cell r="X4667" t="str">
            <v/>
          </cell>
          <cell r="AB4667">
            <v>0</v>
          </cell>
          <cell r="AC4667">
            <v>0</v>
          </cell>
          <cell r="AD4667">
            <v>0</v>
          </cell>
          <cell r="AJ4667">
            <v>0</v>
          </cell>
          <cell r="AK4667">
            <v>0</v>
          </cell>
        </row>
        <row r="4668">
          <cell r="B4668" t="str">
            <v/>
          </cell>
          <cell r="H4668" t="str">
            <v/>
          </cell>
          <cell r="J4668" t="str">
            <v/>
          </cell>
          <cell r="N4668" t="str">
            <v/>
          </cell>
          <cell r="O4668" t="str">
            <v/>
          </cell>
          <cell r="P4668" t="str">
            <v/>
          </cell>
          <cell r="Q4668" t="str">
            <v/>
          </cell>
          <cell r="T4668" t="str">
            <v/>
          </cell>
          <cell r="U4668" t="str">
            <v/>
          </cell>
          <cell r="W4668" t="str">
            <v/>
          </cell>
          <cell r="X4668" t="str">
            <v/>
          </cell>
          <cell r="AB4668">
            <v>0</v>
          </cell>
          <cell r="AC4668">
            <v>0</v>
          </cell>
          <cell r="AD4668">
            <v>0</v>
          </cell>
          <cell r="AJ4668">
            <v>0</v>
          </cell>
          <cell r="AK4668">
            <v>0</v>
          </cell>
        </row>
        <row r="4669">
          <cell r="B4669" t="str">
            <v/>
          </cell>
          <cell r="H4669" t="str">
            <v/>
          </cell>
          <cell r="J4669" t="str">
            <v/>
          </cell>
          <cell r="N4669" t="str">
            <v/>
          </cell>
          <cell r="O4669" t="str">
            <v/>
          </cell>
          <cell r="P4669" t="str">
            <v/>
          </cell>
          <cell r="Q4669" t="str">
            <v/>
          </cell>
          <cell r="T4669" t="str">
            <v/>
          </cell>
          <cell r="U4669" t="str">
            <v/>
          </cell>
          <cell r="W4669" t="str">
            <v/>
          </cell>
          <cell r="X4669" t="str">
            <v/>
          </cell>
          <cell r="AB4669">
            <v>0</v>
          </cell>
          <cell r="AC4669">
            <v>0</v>
          </cell>
          <cell r="AD4669">
            <v>0</v>
          </cell>
          <cell r="AJ4669">
            <v>0</v>
          </cell>
          <cell r="AK4669">
            <v>0</v>
          </cell>
        </row>
        <row r="4670">
          <cell r="B4670" t="str">
            <v/>
          </cell>
          <cell r="H4670" t="str">
            <v/>
          </cell>
          <cell r="J4670" t="str">
            <v/>
          </cell>
          <cell r="N4670" t="str">
            <v/>
          </cell>
          <cell r="O4670" t="str">
            <v/>
          </cell>
          <cell r="P4670" t="str">
            <v/>
          </cell>
          <cell r="Q4670" t="str">
            <v/>
          </cell>
          <cell r="T4670" t="str">
            <v/>
          </cell>
          <cell r="U4670" t="str">
            <v/>
          </cell>
          <cell r="W4670" t="str">
            <v/>
          </cell>
          <cell r="X4670" t="str">
            <v/>
          </cell>
          <cell r="AB4670">
            <v>0</v>
          </cell>
          <cell r="AC4670">
            <v>0</v>
          </cell>
          <cell r="AD4670">
            <v>0</v>
          </cell>
          <cell r="AJ4670">
            <v>0</v>
          </cell>
          <cell r="AK4670">
            <v>0</v>
          </cell>
        </row>
        <row r="4671">
          <cell r="B4671" t="str">
            <v/>
          </cell>
          <cell r="H4671" t="str">
            <v/>
          </cell>
          <cell r="J4671" t="str">
            <v/>
          </cell>
          <cell r="N4671" t="str">
            <v/>
          </cell>
          <cell r="O4671" t="str">
            <v/>
          </cell>
          <cell r="P4671" t="str">
            <v/>
          </cell>
          <cell r="Q4671" t="str">
            <v/>
          </cell>
          <cell r="T4671" t="str">
            <v/>
          </cell>
          <cell r="U4671" t="str">
            <v/>
          </cell>
          <cell r="W4671" t="str">
            <v/>
          </cell>
          <cell r="X4671" t="str">
            <v/>
          </cell>
          <cell r="AB4671">
            <v>0</v>
          </cell>
          <cell r="AC4671">
            <v>0</v>
          </cell>
          <cell r="AD4671">
            <v>0</v>
          </cell>
          <cell r="AJ4671">
            <v>0</v>
          </cell>
          <cell r="AK4671">
            <v>0</v>
          </cell>
        </row>
        <row r="4672">
          <cell r="B4672" t="str">
            <v/>
          </cell>
          <cell r="H4672" t="str">
            <v/>
          </cell>
          <cell r="J4672" t="str">
            <v/>
          </cell>
          <cell r="N4672" t="str">
            <v/>
          </cell>
          <cell r="O4672" t="str">
            <v/>
          </cell>
          <cell r="P4672" t="str">
            <v/>
          </cell>
          <cell r="Q4672" t="str">
            <v/>
          </cell>
          <cell r="T4672" t="str">
            <v/>
          </cell>
          <cell r="U4672" t="str">
            <v/>
          </cell>
          <cell r="W4672" t="str">
            <v/>
          </cell>
          <cell r="X4672" t="str">
            <v/>
          </cell>
          <cell r="AB4672">
            <v>0</v>
          </cell>
          <cell r="AC4672">
            <v>0</v>
          </cell>
          <cell r="AD4672">
            <v>0</v>
          </cell>
          <cell r="AJ4672">
            <v>0</v>
          </cell>
          <cell r="AK4672">
            <v>0</v>
          </cell>
        </row>
        <row r="4673">
          <cell r="B4673" t="str">
            <v/>
          </cell>
          <cell r="H4673" t="str">
            <v/>
          </cell>
          <cell r="J4673" t="str">
            <v/>
          </cell>
          <cell r="N4673" t="str">
            <v/>
          </cell>
          <cell r="O4673" t="str">
            <v/>
          </cell>
          <cell r="P4673" t="str">
            <v/>
          </cell>
          <cell r="Q4673" t="str">
            <v/>
          </cell>
          <cell r="T4673" t="str">
            <v/>
          </cell>
          <cell r="U4673" t="str">
            <v/>
          </cell>
          <cell r="W4673" t="str">
            <v/>
          </cell>
          <cell r="X4673" t="str">
            <v/>
          </cell>
          <cell r="AB4673">
            <v>0</v>
          </cell>
          <cell r="AC4673">
            <v>0</v>
          </cell>
          <cell r="AD4673">
            <v>0</v>
          </cell>
          <cell r="AJ4673">
            <v>0</v>
          </cell>
          <cell r="AK4673">
            <v>0</v>
          </cell>
        </row>
        <row r="4674">
          <cell r="B4674" t="str">
            <v/>
          </cell>
          <cell r="H4674" t="str">
            <v/>
          </cell>
          <cell r="J4674" t="str">
            <v/>
          </cell>
          <cell r="N4674" t="str">
            <v/>
          </cell>
          <cell r="O4674" t="str">
            <v/>
          </cell>
          <cell r="P4674" t="str">
            <v/>
          </cell>
          <cell r="Q4674" t="str">
            <v/>
          </cell>
          <cell r="T4674" t="str">
            <v/>
          </cell>
          <cell r="U4674" t="str">
            <v/>
          </cell>
          <cell r="W4674" t="str">
            <v/>
          </cell>
          <cell r="X4674" t="str">
            <v/>
          </cell>
          <cell r="AB4674">
            <v>0</v>
          </cell>
          <cell r="AC4674">
            <v>0</v>
          </cell>
          <cell r="AD4674">
            <v>0</v>
          </cell>
          <cell r="AJ4674">
            <v>0</v>
          </cell>
          <cell r="AK4674">
            <v>0</v>
          </cell>
        </row>
        <row r="4675">
          <cell r="B4675" t="str">
            <v/>
          </cell>
          <cell r="H4675" t="str">
            <v/>
          </cell>
          <cell r="J4675" t="str">
            <v/>
          </cell>
          <cell r="N4675" t="str">
            <v/>
          </cell>
          <cell r="O4675" t="str">
            <v/>
          </cell>
          <cell r="P4675" t="str">
            <v/>
          </cell>
          <cell r="Q4675" t="str">
            <v/>
          </cell>
          <cell r="T4675" t="str">
            <v/>
          </cell>
          <cell r="U4675" t="str">
            <v/>
          </cell>
          <cell r="W4675" t="str">
            <v/>
          </cell>
          <cell r="X4675" t="str">
            <v/>
          </cell>
          <cell r="AB4675">
            <v>0</v>
          </cell>
          <cell r="AC4675">
            <v>0</v>
          </cell>
          <cell r="AD4675">
            <v>0</v>
          </cell>
          <cell r="AJ4675">
            <v>0</v>
          </cell>
          <cell r="AK4675">
            <v>0</v>
          </cell>
        </row>
        <row r="4676">
          <cell r="B4676" t="str">
            <v/>
          </cell>
          <cell r="H4676" t="str">
            <v/>
          </cell>
          <cell r="J4676" t="str">
            <v/>
          </cell>
          <cell r="N4676" t="str">
            <v/>
          </cell>
          <cell r="O4676" t="str">
            <v/>
          </cell>
          <cell r="P4676" t="str">
            <v/>
          </cell>
          <cell r="Q4676" t="str">
            <v/>
          </cell>
          <cell r="T4676" t="str">
            <v/>
          </cell>
          <cell r="U4676" t="str">
            <v/>
          </cell>
          <cell r="W4676" t="str">
            <v/>
          </cell>
          <cell r="X4676" t="str">
            <v/>
          </cell>
          <cell r="AB4676">
            <v>0</v>
          </cell>
          <cell r="AC4676">
            <v>0</v>
          </cell>
          <cell r="AD4676">
            <v>0</v>
          </cell>
          <cell r="AJ4676">
            <v>0</v>
          </cell>
          <cell r="AK4676">
            <v>0</v>
          </cell>
        </row>
        <row r="4677">
          <cell r="B4677" t="str">
            <v/>
          </cell>
          <cell r="H4677" t="str">
            <v/>
          </cell>
          <cell r="J4677" t="str">
            <v/>
          </cell>
          <cell r="N4677" t="str">
            <v/>
          </cell>
          <cell r="O4677" t="str">
            <v/>
          </cell>
          <cell r="P4677" t="str">
            <v/>
          </cell>
          <cell r="Q4677" t="str">
            <v/>
          </cell>
          <cell r="T4677" t="str">
            <v/>
          </cell>
          <cell r="U4677" t="str">
            <v/>
          </cell>
          <cell r="W4677" t="str">
            <v/>
          </cell>
          <cell r="X4677" t="str">
            <v/>
          </cell>
          <cell r="AB4677">
            <v>0</v>
          </cell>
          <cell r="AC4677">
            <v>0</v>
          </cell>
          <cell r="AD4677">
            <v>0</v>
          </cell>
          <cell r="AJ4677">
            <v>0</v>
          </cell>
          <cell r="AK4677">
            <v>0</v>
          </cell>
        </row>
        <row r="4678">
          <cell r="B4678" t="str">
            <v/>
          </cell>
          <cell r="H4678" t="str">
            <v/>
          </cell>
          <cell r="J4678" t="str">
            <v/>
          </cell>
          <cell r="N4678" t="str">
            <v/>
          </cell>
          <cell r="O4678" t="str">
            <v/>
          </cell>
          <cell r="P4678" t="str">
            <v/>
          </cell>
          <cell r="Q4678" t="str">
            <v/>
          </cell>
          <cell r="T4678" t="str">
            <v/>
          </cell>
          <cell r="U4678" t="str">
            <v/>
          </cell>
          <cell r="W4678" t="str">
            <v/>
          </cell>
          <cell r="X4678" t="str">
            <v/>
          </cell>
          <cell r="AB4678">
            <v>0</v>
          </cell>
          <cell r="AC4678">
            <v>0</v>
          </cell>
          <cell r="AD4678">
            <v>0</v>
          </cell>
          <cell r="AJ4678">
            <v>0</v>
          </cell>
          <cell r="AK4678">
            <v>0</v>
          </cell>
        </row>
        <row r="4679">
          <cell r="B4679" t="str">
            <v/>
          </cell>
          <cell r="H4679" t="str">
            <v/>
          </cell>
          <cell r="J4679" t="str">
            <v/>
          </cell>
          <cell r="N4679" t="str">
            <v/>
          </cell>
          <cell r="O4679" t="str">
            <v/>
          </cell>
          <cell r="P4679" t="str">
            <v/>
          </cell>
          <cell r="Q4679" t="str">
            <v/>
          </cell>
          <cell r="T4679" t="str">
            <v/>
          </cell>
          <cell r="U4679" t="str">
            <v/>
          </cell>
          <cell r="W4679" t="str">
            <v/>
          </cell>
          <cell r="X4679" t="str">
            <v/>
          </cell>
          <cell r="AB4679">
            <v>0</v>
          </cell>
          <cell r="AC4679">
            <v>0</v>
          </cell>
          <cell r="AD4679">
            <v>0</v>
          </cell>
          <cell r="AJ4679">
            <v>0</v>
          </cell>
          <cell r="AK4679">
            <v>0</v>
          </cell>
        </row>
        <row r="4680">
          <cell r="B4680" t="str">
            <v/>
          </cell>
          <cell r="H4680" t="str">
            <v/>
          </cell>
          <cell r="J4680" t="str">
            <v/>
          </cell>
          <cell r="N4680" t="str">
            <v/>
          </cell>
          <cell r="O4680" t="str">
            <v/>
          </cell>
          <cell r="P4680" t="str">
            <v/>
          </cell>
          <cell r="Q4680" t="str">
            <v/>
          </cell>
          <cell r="T4680" t="str">
            <v/>
          </cell>
          <cell r="U4680" t="str">
            <v/>
          </cell>
          <cell r="W4680" t="str">
            <v/>
          </cell>
          <cell r="X4680" t="str">
            <v/>
          </cell>
          <cell r="AB4680">
            <v>0</v>
          </cell>
          <cell r="AC4680">
            <v>0</v>
          </cell>
          <cell r="AD4680">
            <v>0</v>
          </cell>
          <cell r="AJ4680">
            <v>0</v>
          </cell>
          <cell r="AK4680">
            <v>0</v>
          </cell>
        </row>
        <row r="4681">
          <cell r="B4681" t="str">
            <v/>
          </cell>
          <cell r="H4681" t="str">
            <v/>
          </cell>
          <cell r="J4681" t="str">
            <v/>
          </cell>
          <cell r="N4681" t="str">
            <v/>
          </cell>
          <cell r="O4681" t="str">
            <v/>
          </cell>
          <cell r="P4681" t="str">
            <v/>
          </cell>
          <cell r="Q4681" t="str">
            <v/>
          </cell>
          <cell r="T4681" t="str">
            <v/>
          </cell>
          <cell r="U4681" t="str">
            <v/>
          </cell>
          <cell r="W4681" t="str">
            <v/>
          </cell>
          <cell r="X4681" t="str">
            <v/>
          </cell>
          <cell r="AB4681">
            <v>0</v>
          </cell>
          <cell r="AC4681">
            <v>0</v>
          </cell>
          <cell r="AD4681">
            <v>0</v>
          </cell>
          <cell r="AJ4681">
            <v>0</v>
          </cell>
          <cell r="AK4681">
            <v>0</v>
          </cell>
        </row>
        <row r="4682">
          <cell r="B4682" t="str">
            <v/>
          </cell>
          <cell r="H4682" t="str">
            <v/>
          </cell>
          <cell r="J4682" t="str">
            <v/>
          </cell>
          <cell r="N4682" t="str">
            <v/>
          </cell>
          <cell r="O4682" t="str">
            <v/>
          </cell>
          <cell r="P4682" t="str">
            <v/>
          </cell>
          <cell r="Q4682" t="str">
            <v/>
          </cell>
          <cell r="T4682" t="str">
            <v/>
          </cell>
          <cell r="U4682" t="str">
            <v/>
          </cell>
          <cell r="W4682" t="str">
            <v/>
          </cell>
          <cell r="X4682" t="str">
            <v/>
          </cell>
          <cell r="AB4682">
            <v>0</v>
          </cell>
          <cell r="AC4682">
            <v>0</v>
          </cell>
          <cell r="AD4682">
            <v>0</v>
          </cell>
          <cell r="AJ4682">
            <v>0</v>
          </cell>
          <cell r="AK4682">
            <v>0</v>
          </cell>
        </row>
        <row r="4683">
          <cell r="B4683" t="str">
            <v/>
          </cell>
          <cell r="H4683" t="str">
            <v/>
          </cell>
          <cell r="J4683" t="str">
            <v/>
          </cell>
          <cell r="N4683" t="str">
            <v/>
          </cell>
          <cell r="O4683" t="str">
            <v/>
          </cell>
          <cell r="P4683" t="str">
            <v/>
          </cell>
          <cell r="Q4683" t="str">
            <v/>
          </cell>
          <cell r="T4683" t="str">
            <v/>
          </cell>
          <cell r="U4683" t="str">
            <v/>
          </cell>
          <cell r="W4683" t="str">
            <v/>
          </cell>
          <cell r="X4683" t="str">
            <v/>
          </cell>
          <cell r="AB4683">
            <v>0</v>
          </cell>
          <cell r="AC4683">
            <v>0</v>
          </cell>
          <cell r="AD4683">
            <v>0</v>
          </cell>
          <cell r="AJ4683">
            <v>0</v>
          </cell>
          <cell r="AK4683">
            <v>0</v>
          </cell>
        </row>
        <row r="4684">
          <cell r="B4684" t="str">
            <v/>
          </cell>
          <cell r="H4684" t="str">
            <v/>
          </cell>
          <cell r="J4684" t="str">
            <v/>
          </cell>
          <cell r="N4684" t="str">
            <v/>
          </cell>
          <cell r="O4684" t="str">
            <v/>
          </cell>
          <cell r="P4684" t="str">
            <v/>
          </cell>
          <cell r="Q4684" t="str">
            <v/>
          </cell>
          <cell r="T4684" t="str">
            <v/>
          </cell>
          <cell r="U4684" t="str">
            <v/>
          </cell>
          <cell r="W4684" t="str">
            <v/>
          </cell>
          <cell r="X4684" t="str">
            <v/>
          </cell>
          <cell r="AB4684">
            <v>0</v>
          </cell>
          <cell r="AC4684">
            <v>0</v>
          </cell>
          <cell r="AD4684">
            <v>0</v>
          </cell>
          <cell r="AJ4684">
            <v>0</v>
          </cell>
          <cell r="AK4684">
            <v>0</v>
          </cell>
        </row>
        <row r="4685">
          <cell r="B4685" t="str">
            <v/>
          </cell>
          <cell r="H4685" t="str">
            <v/>
          </cell>
          <cell r="J4685" t="str">
            <v/>
          </cell>
          <cell r="N4685" t="str">
            <v/>
          </cell>
          <cell r="O4685" t="str">
            <v/>
          </cell>
          <cell r="P4685" t="str">
            <v/>
          </cell>
          <cell r="Q4685" t="str">
            <v/>
          </cell>
          <cell r="T4685" t="str">
            <v/>
          </cell>
          <cell r="U4685" t="str">
            <v/>
          </cell>
          <cell r="W4685" t="str">
            <v/>
          </cell>
          <cell r="X4685" t="str">
            <v/>
          </cell>
          <cell r="AB4685">
            <v>0</v>
          </cell>
          <cell r="AC4685">
            <v>0</v>
          </cell>
          <cell r="AD4685">
            <v>0</v>
          </cell>
          <cell r="AJ4685">
            <v>0</v>
          </cell>
          <cell r="AK4685">
            <v>0</v>
          </cell>
        </row>
        <row r="4686">
          <cell r="B4686" t="str">
            <v/>
          </cell>
          <cell r="H4686" t="str">
            <v/>
          </cell>
          <cell r="J4686" t="str">
            <v/>
          </cell>
          <cell r="N4686" t="str">
            <v/>
          </cell>
          <cell r="O4686" t="str">
            <v/>
          </cell>
          <cell r="P4686" t="str">
            <v/>
          </cell>
          <cell r="Q4686" t="str">
            <v/>
          </cell>
          <cell r="T4686" t="str">
            <v/>
          </cell>
          <cell r="U4686" t="str">
            <v/>
          </cell>
          <cell r="W4686" t="str">
            <v/>
          </cell>
          <cell r="X4686" t="str">
            <v/>
          </cell>
          <cell r="AB4686">
            <v>0</v>
          </cell>
          <cell r="AC4686">
            <v>0</v>
          </cell>
          <cell r="AD4686">
            <v>0</v>
          </cell>
          <cell r="AJ4686">
            <v>0</v>
          </cell>
          <cell r="AK4686">
            <v>0</v>
          </cell>
        </row>
        <row r="4687">
          <cell r="B4687" t="str">
            <v/>
          </cell>
          <cell r="H4687" t="str">
            <v/>
          </cell>
          <cell r="J4687" t="str">
            <v/>
          </cell>
          <cell r="N4687" t="str">
            <v/>
          </cell>
          <cell r="O4687" t="str">
            <v/>
          </cell>
          <cell r="P4687" t="str">
            <v/>
          </cell>
          <cell r="Q4687" t="str">
            <v/>
          </cell>
          <cell r="T4687" t="str">
            <v/>
          </cell>
          <cell r="U4687" t="str">
            <v/>
          </cell>
          <cell r="W4687" t="str">
            <v/>
          </cell>
          <cell r="X4687" t="str">
            <v/>
          </cell>
          <cell r="AB4687">
            <v>0</v>
          </cell>
          <cell r="AC4687">
            <v>0</v>
          </cell>
          <cell r="AD4687">
            <v>0</v>
          </cell>
          <cell r="AJ4687">
            <v>0</v>
          </cell>
          <cell r="AK4687">
            <v>0</v>
          </cell>
        </row>
        <row r="4688">
          <cell r="B4688" t="str">
            <v/>
          </cell>
          <cell r="H4688" t="str">
            <v/>
          </cell>
          <cell r="J4688" t="str">
            <v/>
          </cell>
          <cell r="N4688" t="str">
            <v/>
          </cell>
          <cell r="O4688" t="str">
            <v/>
          </cell>
          <cell r="P4688" t="str">
            <v/>
          </cell>
          <cell r="Q4688" t="str">
            <v/>
          </cell>
          <cell r="T4688" t="str">
            <v/>
          </cell>
          <cell r="U4688" t="str">
            <v/>
          </cell>
          <cell r="W4688" t="str">
            <v/>
          </cell>
          <cell r="X4688" t="str">
            <v/>
          </cell>
          <cell r="AB4688">
            <v>0</v>
          </cell>
          <cell r="AC4688">
            <v>0</v>
          </cell>
          <cell r="AD4688">
            <v>0</v>
          </cell>
          <cell r="AJ4688">
            <v>0</v>
          </cell>
          <cell r="AK4688">
            <v>0</v>
          </cell>
        </row>
        <row r="4689">
          <cell r="B4689" t="str">
            <v/>
          </cell>
          <cell r="H4689" t="str">
            <v/>
          </cell>
          <cell r="J4689" t="str">
            <v/>
          </cell>
          <cell r="N4689" t="str">
            <v/>
          </cell>
          <cell r="O4689" t="str">
            <v/>
          </cell>
          <cell r="P4689" t="str">
            <v/>
          </cell>
          <cell r="Q4689" t="str">
            <v/>
          </cell>
          <cell r="T4689" t="str">
            <v/>
          </cell>
          <cell r="U4689" t="str">
            <v/>
          </cell>
          <cell r="W4689" t="str">
            <v/>
          </cell>
          <cell r="X4689" t="str">
            <v/>
          </cell>
          <cell r="AB4689">
            <v>0</v>
          </cell>
          <cell r="AC4689">
            <v>0</v>
          </cell>
          <cell r="AD4689">
            <v>0</v>
          </cell>
          <cell r="AJ4689">
            <v>0</v>
          </cell>
          <cell r="AK4689">
            <v>0</v>
          </cell>
        </row>
        <row r="4690">
          <cell r="B4690" t="str">
            <v/>
          </cell>
          <cell r="H4690" t="str">
            <v/>
          </cell>
          <cell r="J4690" t="str">
            <v/>
          </cell>
          <cell r="N4690" t="str">
            <v/>
          </cell>
          <cell r="O4690" t="str">
            <v/>
          </cell>
          <cell r="P4690" t="str">
            <v/>
          </cell>
          <cell r="Q4690" t="str">
            <v/>
          </cell>
          <cell r="T4690" t="str">
            <v/>
          </cell>
          <cell r="U4690" t="str">
            <v/>
          </cell>
          <cell r="W4690" t="str">
            <v/>
          </cell>
          <cell r="X4690" t="str">
            <v/>
          </cell>
          <cell r="AB4690">
            <v>0</v>
          </cell>
          <cell r="AC4690">
            <v>0</v>
          </cell>
          <cell r="AD4690">
            <v>0</v>
          </cell>
          <cell r="AJ4690">
            <v>0</v>
          </cell>
          <cell r="AK4690">
            <v>0</v>
          </cell>
        </row>
        <row r="4691">
          <cell r="B4691" t="str">
            <v/>
          </cell>
          <cell r="H4691" t="str">
            <v/>
          </cell>
          <cell r="J4691" t="str">
            <v/>
          </cell>
          <cell r="N4691" t="str">
            <v/>
          </cell>
          <cell r="O4691" t="str">
            <v/>
          </cell>
          <cell r="P4691" t="str">
            <v/>
          </cell>
          <cell r="Q4691" t="str">
            <v/>
          </cell>
          <cell r="T4691" t="str">
            <v/>
          </cell>
          <cell r="U4691" t="str">
            <v/>
          </cell>
          <cell r="W4691" t="str">
            <v/>
          </cell>
          <cell r="X4691" t="str">
            <v/>
          </cell>
          <cell r="AB4691">
            <v>0</v>
          </cell>
          <cell r="AC4691">
            <v>0</v>
          </cell>
          <cell r="AD4691">
            <v>0</v>
          </cell>
          <cell r="AJ4691">
            <v>0</v>
          </cell>
          <cell r="AK4691">
            <v>0</v>
          </cell>
        </row>
        <row r="4692">
          <cell r="B4692" t="str">
            <v/>
          </cell>
          <cell r="H4692" t="str">
            <v/>
          </cell>
          <cell r="J4692" t="str">
            <v/>
          </cell>
          <cell r="N4692" t="str">
            <v/>
          </cell>
          <cell r="O4692" t="str">
            <v/>
          </cell>
          <cell r="P4692" t="str">
            <v/>
          </cell>
          <cell r="Q4692" t="str">
            <v/>
          </cell>
          <cell r="T4692" t="str">
            <v/>
          </cell>
          <cell r="U4692" t="str">
            <v/>
          </cell>
          <cell r="W4692" t="str">
            <v/>
          </cell>
          <cell r="X4692" t="str">
            <v/>
          </cell>
          <cell r="AB4692">
            <v>0</v>
          </cell>
          <cell r="AC4692">
            <v>0</v>
          </cell>
          <cell r="AD4692">
            <v>0</v>
          </cell>
          <cell r="AJ4692">
            <v>0</v>
          </cell>
          <cell r="AK4692">
            <v>0</v>
          </cell>
        </row>
        <row r="4693">
          <cell r="B4693" t="str">
            <v/>
          </cell>
          <cell r="H4693" t="str">
            <v/>
          </cell>
          <cell r="J4693" t="str">
            <v/>
          </cell>
          <cell r="N4693" t="str">
            <v/>
          </cell>
          <cell r="O4693" t="str">
            <v/>
          </cell>
          <cell r="P4693" t="str">
            <v/>
          </cell>
          <cell r="Q4693" t="str">
            <v/>
          </cell>
          <cell r="T4693" t="str">
            <v/>
          </cell>
          <cell r="U4693" t="str">
            <v/>
          </cell>
          <cell r="W4693" t="str">
            <v/>
          </cell>
          <cell r="X4693" t="str">
            <v/>
          </cell>
          <cell r="AB4693">
            <v>0</v>
          </cell>
          <cell r="AC4693">
            <v>0</v>
          </cell>
          <cell r="AD4693">
            <v>0</v>
          </cell>
          <cell r="AJ4693">
            <v>0</v>
          </cell>
          <cell r="AK4693">
            <v>0</v>
          </cell>
        </row>
        <row r="4694">
          <cell r="B4694" t="str">
            <v/>
          </cell>
          <cell r="H4694" t="str">
            <v/>
          </cell>
          <cell r="J4694" t="str">
            <v/>
          </cell>
          <cell r="N4694" t="str">
            <v/>
          </cell>
          <cell r="O4694" t="str">
            <v/>
          </cell>
          <cell r="P4694" t="str">
            <v/>
          </cell>
          <cell r="Q4694" t="str">
            <v/>
          </cell>
          <cell r="T4694" t="str">
            <v/>
          </cell>
          <cell r="U4694" t="str">
            <v/>
          </cell>
          <cell r="W4694" t="str">
            <v/>
          </cell>
          <cell r="X4694" t="str">
            <v/>
          </cell>
          <cell r="AB4694">
            <v>0</v>
          </cell>
          <cell r="AC4694">
            <v>0</v>
          </cell>
          <cell r="AD4694">
            <v>0</v>
          </cell>
          <cell r="AJ4694">
            <v>0</v>
          </cell>
          <cell r="AK4694">
            <v>0</v>
          </cell>
        </row>
        <row r="4695">
          <cell r="B4695" t="str">
            <v/>
          </cell>
          <cell r="H4695" t="str">
            <v/>
          </cell>
          <cell r="J4695" t="str">
            <v/>
          </cell>
          <cell r="N4695" t="str">
            <v/>
          </cell>
          <cell r="O4695" t="str">
            <v/>
          </cell>
          <cell r="P4695" t="str">
            <v/>
          </cell>
          <cell r="Q4695" t="str">
            <v/>
          </cell>
          <cell r="T4695" t="str">
            <v/>
          </cell>
          <cell r="U4695" t="str">
            <v/>
          </cell>
          <cell r="W4695" t="str">
            <v/>
          </cell>
          <cell r="X4695" t="str">
            <v/>
          </cell>
          <cell r="AB4695">
            <v>0</v>
          </cell>
          <cell r="AC4695">
            <v>0</v>
          </cell>
          <cell r="AD4695">
            <v>0</v>
          </cell>
          <cell r="AJ4695">
            <v>0</v>
          </cell>
          <cell r="AK4695">
            <v>0</v>
          </cell>
        </row>
        <row r="4696">
          <cell r="B4696" t="str">
            <v/>
          </cell>
          <cell r="H4696" t="str">
            <v/>
          </cell>
          <cell r="J4696" t="str">
            <v/>
          </cell>
          <cell r="N4696" t="str">
            <v/>
          </cell>
          <cell r="O4696" t="str">
            <v/>
          </cell>
          <cell r="P4696" t="str">
            <v/>
          </cell>
          <cell r="Q4696" t="str">
            <v/>
          </cell>
          <cell r="T4696" t="str">
            <v/>
          </cell>
          <cell r="U4696" t="str">
            <v/>
          </cell>
          <cell r="W4696" t="str">
            <v/>
          </cell>
          <cell r="X4696" t="str">
            <v/>
          </cell>
          <cell r="AB4696">
            <v>0</v>
          </cell>
          <cell r="AC4696">
            <v>0</v>
          </cell>
          <cell r="AD4696">
            <v>0</v>
          </cell>
          <cell r="AJ4696">
            <v>0</v>
          </cell>
          <cell r="AK4696">
            <v>0</v>
          </cell>
        </row>
        <row r="4697">
          <cell r="B4697" t="str">
            <v/>
          </cell>
          <cell r="H4697" t="str">
            <v/>
          </cell>
          <cell r="J4697" t="str">
            <v/>
          </cell>
          <cell r="N4697" t="str">
            <v/>
          </cell>
          <cell r="O4697" t="str">
            <v/>
          </cell>
          <cell r="P4697" t="str">
            <v/>
          </cell>
          <cell r="Q4697" t="str">
            <v/>
          </cell>
          <cell r="T4697" t="str">
            <v/>
          </cell>
          <cell r="U4697" t="str">
            <v/>
          </cell>
          <cell r="W4697" t="str">
            <v/>
          </cell>
          <cell r="X4697" t="str">
            <v/>
          </cell>
          <cell r="AB4697">
            <v>0</v>
          </cell>
          <cell r="AC4697">
            <v>0</v>
          </cell>
          <cell r="AD4697">
            <v>0</v>
          </cell>
          <cell r="AJ4697">
            <v>0</v>
          </cell>
          <cell r="AK4697">
            <v>0</v>
          </cell>
        </row>
        <row r="4698">
          <cell r="B4698" t="str">
            <v/>
          </cell>
          <cell r="H4698" t="str">
            <v/>
          </cell>
          <cell r="J4698" t="str">
            <v/>
          </cell>
          <cell r="N4698" t="str">
            <v/>
          </cell>
          <cell r="O4698" t="str">
            <v/>
          </cell>
          <cell r="P4698" t="str">
            <v/>
          </cell>
          <cell r="Q4698" t="str">
            <v/>
          </cell>
          <cell r="T4698" t="str">
            <v/>
          </cell>
          <cell r="U4698" t="str">
            <v/>
          </cell>
          <cell r="W4698" t="str">
            <v/>
          </cell>
          <cell r="X4698" t="str">
            <v/>
          </cell>
          <cell r="AB4698">
            <v>0</v>
          </cell>
          <cell r="AC4698">
            <v>0</v>
          </cell>
          <cell r="AD4698">
            <v>0</v>
          </cell>
          <cell r="AJ4698">
            <v>0</v>
          </cell>
          <cell r="AK4698">
            <v>0</v>
          </cell>
        </row>
        <row r="4699">
          <cell r="B4699" t="str">
            <v/>
          </cell>
          <cell r="H4699" t="str">
            <v/>
          </cell>
          <cell r="J4699" t="str">
            <v/>
          </cell>
          <cell r="N4699" t="str">
            <v/>
          </cell>
          <cell r="O4699" t="str">
            <v/>
          </cell>
          <cell r="P4699" t="str">
            <v/>
          </cell>
          <cell r="Q4699" t="str">
            <v/>
          </cell>
          <cell r="T4699" t="str">
            <v/>
          </cell>
          <cell r="U4699" t="str">
            <v/>
          </cell>
          <cell r="W4699" t="str">
            <v/>
          </cell>
          <cell r="X4699" t="str">
            <v/>
          </cell>
          <cell r="AB4699">
            <v>0</v>
          </cell>
          <cell r="AC4699">
            <v>0</v>
          </cell>
          <cell r="AD4699">
            <v>0</v>
          </cell>
          <cell r="AJ4699">
            <v>0</v>
          </cell>
          <cell r="AK4699">
            <v>0</v>
          </cell>
        </row>
        <row r="4700">
          <cell r="B4700" t="str">
            <v/>
          </cell>
          <cell r="H4700" t="str">
            <v/>
          </cell>
          <cell r="J4700" t="str">
            <v/>
          </cell>
          <cell r="N4700" t="str">
            <v/>
          </cell>
          <cell r="O4700" t="str">
            <v/>
          </cell>
          <cell r="P4700" t="str">
            <v/>
          </cell>
          <cell r="Q4700" t="str">
            <v/>
          </cell>
          <cell r="T4700" t="str">
            <v/>
          </cell>
          <cell r="U4700" t="str">
            <v/>
          </cell>
          <cell r="W4700" t="str">
            <v/>
          </cell>
          <cell r="X4700" t="str">
            <v/>
          </cell>
          <cell r="AB4700">
            <v>0</v>
          </cell>
          <cell r="AC4700">
            <v>0</v>
          </cell>
          <cell r="AD4700">
            <v>0</v>
          </cell>
          <cell r="AJ4700">
            <v>0</v>
          </cell>
          <cell r="AK4700">
            <v>0</v>
          </cell>
        </row>
        <row r="4701">
          <cell r="B4701" t="str">
            <v/>
          </cell>
          <cell r="H4701" t="str">
            <v/>
          </cell>
          <cell r="J4701" t="str">
            <v/>
          </cell>
          <cell r="N4701" t="str">
            <v/>
          </cell>
          <cell r="O4701" t="str">
            <v/>
          </cell>
          <cell r="P4701" t="str">
            <v/>
          </cell>
          <cell r="Q4701" t="str">
            <v/>
          </cell>
          <cell r="T4701" t="str">
            <v/>
          </cell>
          <cell r="U4701" t="str">
            <v/>
          </cell>
          <cell r="W4701" t="str">
            <v/>
          </cell>
          <cell r="X4701" t="str">
            <v/>
          </cell>
          <cell r="AB4701">
            <v>0</v>
          </cell>
          <cell r="AC4701">
            <v>0</v>
          </cell>
          <cell r="AD4701">
            <v>0</v>
          </cell>
          <cell r="AJ4701">
            <v>0</v>
          </cell>
          <cell r="AK4701">
            <v>0</v>
          </cell>
        </row>
        <row r="4702">
          <cell r="B4702" t="str">
            <v/>
          </cell>
          <cell r="H4702" t="str">
            <v/>
          </cell>
          <cell r="J4702" t="str">
            <v/>
          </cell>
          <cell r="N4702" t="str">
            <v/>
          </cell>
          <cell r="O4702" t="str">
            <v/>
          </cell>
          <cell r="P4702" t="str">
            <v/>
          </cell>
          <cell r="Q4702" t="str">
            <v/>
          </cell>
          <cell r="T4702" t="str">
            <v/>
          </cell>
          <cell r="U4702" t="str">
            <v/>
          </cell>
          <cell r="W4702" t="str">
            <v/>
          </cell>
          <cell r="X4702" t="str">
            <v/>
          </cell>
          <cell r="AB4702">
            <v>0</v>
          </cell>
          <cell r="AC4702">
            <v>0</v>
          </cell>
          <cell r="AD4702">
            <v>0</v>
          </cell>
          <cell r="AJ4702">
            <v>0</v>
          </cell>
          <cell r="AK4702">
            <v>0</v>
          </cell>
        </row>
        <row r="4703">
          <cell r="B4703" t="str">
            <v/>
          </cell>
          <cell r="H4703" t="str">
            <v/>
          </cell>
          <cell r="J4703" t="str">
            <v/>
          </cell>
          <cell r="N4703" t="str">
            <v/>
          </cell>
          <cell r="O4703" t="str">
            <v/>
          </cell>
          <cell r="P4703" t="str">
            <v/>
          </cell>
          <cell r="Q4703" t="str">
            <v/>
          </cell>
          <cell r="T4703" t="str">
            <v/>
          </cell>
          <cell r="U4703" t="str">
            <v/>
          </cell>
          <cell r="W4703" t="str">
            <v/>
          </cell>
          <cell r="X4703" t="str">
            <v/>
          </cell>
          <cell r="AB4703">
            <v>0</v>
          </cell>
          <cell r="AC4703">
            <v>0</v>
          </cell>
          <cell r="AD4703">
            <v>0</v>
          </cell>
          <cell r="AJ4703">
            <v>0</v>
          </cell>
          <cell r="AK4703">
            <v>0</v>
          </cell>
        </row>
        <row r="4704">
          <cell r="B4704" t="str">
            <v/>
          </cell>
          <cell r="H4704" t="str">
            <v/>
          </cell>
          <cell r="J4704" t="str">
            <v/>
          </cell>
          <cell r="N4704" t="str">
            <v/>
          </cell>
          <cell r="O4704" t="str">
            <v/>
          </cell>
          <cell r="P4704" t="str">
            <v/>
          </cell>
          <cell r="Q4704" t="str">
            <v/>
          </cell>
          <cell r="T4704" t="str">
            <v/>
          </cell>
          <cell r="U4704" t="str">
            <v/>
          </cell>
          <cell r="W4704" t="str">
            <v/>
          </cell>
          <cell r="X4704" t="str">
            <v/>
          </cell>
          <cell r="AB4704">
            <v>0</v>
          </cell>
          <cell r="AC4704">
            <v>0</v>
          </cell>
          <cell r="AD4704">
            <v>0</v>
          </cell>
          <cell r="AJ4704">
            <v>0</v>
          </cell>
          <cell r="AK4704">
            <v>0</v>
          </cell>
        </row>
        <row r="4705">
          <cell r="B4705" t="str">
            <v/>
          </cell>
          <cell r="H4705" t="str">
            <v/>
          </cell>
          <cell r="J4705" t="str">
            <v/>
          </cell>
          <cell r="N4705" t="str">
            <v/>
          </cell>
          <cell r="O4705" t="str">
            <v/>
          </cell>
          <cell r="P4705" t="str">
            <v/>
          </cell>
          <cell r="Q4705" t="str">
            <v/>
          </cell>
          <cell r="T4705" t="str">
            <v/>
          </cell>
          <cell r="U4705" t="str">
            <v/>
          </cell>
          <cell r="W4705" t="str">
            <v/>
          </cell>
          <cell r="X4705" t="str">
            <v/>
          </cell>
          <cell r="AB4705">
            <v>0</v>
          </cell>
          <cell r="AC4705">
            <v>0</v>
          </cell>
          <cell r="AD4705">
            <v>0</v>
          </cell>
          <cell r="AJ4705">
            <v>0</v>
          </cell>
          <cell r="AK4705">
            <v>0</v>
          </cell>
        </row>
        <row r="4706">
          <cell r="B4706" t="str">
            <v/>
          </cell>
          <cell r="H4706" t="str">
            <v/>
          </cell>
          <cell r="J4706" t="str">
            <v/>
          </cell>
          <cell r="N4706" t="str">
            <v/>
          </cell>
          <cell r="O4706" t="str">
            <v/>
          </cell>
          <cell r="P4706" t="str">
            <v/>
          </cell>
          <cell r="Q4706" t="str">
            <v/>
          </cell>
          <cell r="T4706" t="str">
            <v/>
          </cell>
          <cell r="U4706" t="str">
            <v/>
          </cell>
          <cell r="W4706" t="str">
            <v/>
          </cell>
          <cell r="X4706" t="str">
            <v/>
          </cell>
          <cell r="AB4706">
            <v>0</v>
          </cell>
          <cell r="AC4706">
            <v>0</v>
          </cell>
          <cell r="AD4706">
            <v>0</v>
          </cell>
          <cell r="AJ4706">
            <v>0</v>
          </cell>
          <cell r="AK4706">
            <v>0</v>
          </cell>
        </row>
        <row r="4707">
          <cell r="B4707" t="str">
            <v/>
          </cell>
          <cell r="H4707" t="str">
            <v/>
          </cell>
          <cell r="J4707" t="str">
            <v/>
          </cell>
          <cell r="N4707" t="str">
            <v/>
          </cell>
          <cell r="O4707" t="str">
            <v/>
          </cell>
          <cell r="P4707" t="str">
            <v/>
          </cell>
          <cell r="Q4707" t="str">
            <v/>
          </cell>
          <cell r="T4707" t="str">
            <v/>
          </cell>
          <cell r="U4707" t="str">
            <v/>
          </cell>
          <cell r="W4707" t="str">
            <v/>
          </cell>
          <cell r="X4707" t="str">
            <v/>
          </cell>
          <cell r="AB4707">
            <v>0</v>
          </cell>
          <cell r="AC4707">
            <v>0</v>
          </cell>
          <cell r="AD4707">
            <v>0</v>
          </cell>
          <cell r="AJ4707">
            <v>0</v>
          </cell>
          <cell r="AK4707">
            <v>0</v>
          </cell>
        </row>
        <row r="4708">
          <cell r="B4708" t="str">
            <v/>
          </cell>
          <cell r="H4708" t="str">
            <v/>
          </cell>
          <cell r="J4708" t="str">
            <v/>
          </cell>
          <cell r="N4708" t="str">
            <v/>
          </cell>
          <cell r="O4708" t="str">
            <v/>
          </cell>
          <cell r="P4708" t="str">
            <v/>
          </cell>
          <cell r="Q4708" t="str">
            <v/>
          </cell>
          <cell r="T4708" t="str">
            <v/>
          </cell>
          <cell r="U4708" t="str">
            <v/>
          </cell>
          <cell r="W4708" t="str">
            <v/>
          </cell>
          <cell r="X4708" t="str">
            <v/>
          </cell>
          <cell r="AB4708">
            <v>0</v>
          </cell>
          <cell r="AC4708">
            <v>0</v>
          </cell>
          <cell r="AD4708">
            <v>0</v>
          </cell>
          <cell r="AJ4708">
            <v>0</v>
          </cell>
          <cell r="AK4708">
            <v>0</v>
          </cell>
        </row>
        <row r="4709">
          <cell r="B4709" t="str">
            <v/>
          </cell>
          <cell r="H4709" t="str">
            <v/>
          </cell>
          <cell r="J4709" t="str">
            <v/>
          </cell>
          <cell r="N4709" t="str">
            <v/>
          </cell>
          <cell r="O4709" t="str">
            <v/>
          </cell>
          <cell r="P4709" t="str">
            <v/>
          </cell>
          <cell r="Q4709" t="str">
            <v/>
          </cell>
          <cell r="T4709" t="str">
            <v/>
          </cell>
          <cell r="U4709" t="str">
            <v/>
          </cell>
          <cell r="W4709" t="str">
            <v/>
          </cell>
          <cell r="X4709" t="str">
            <v/>
          </cell>
          <cell r="AB4709">
            <v>0</v>
          </cell>
          <cell r="AC4709">
            <v>0</v>
          </cell>
          <cell r="AD4709">
            <v>0</v>
          </cell>
          <cell r="AJ4709">
            <v>0</v>
          </cell>
          <cell r="AK4709">
            <v>0</v>
          </cell>
        </row>
        <row r="4710">
          <cell r="B4710" t="str">
            <v/>
          </cell>
          <cell r="H4710" t="str">
            <v/>
          </cell>
          <cell r="J4710" t="str">
            <v/>
          </cell>
          <cell r="N4710" t="str">
            <v/>
          </cell>
          <cell r="O4710" t="str">
            <v/>
          </cell>
          <cell r="P4710" t="str">
            <v/>
          </cell>
          <cell r="Q4710" t="str">
            <v/>
          </cell>
          <cell r="T4710" t="str">
            <v/>
          </cell>
          <cell r="U4710" t="str">
            <v/>
          </cell>
          <cell r="W4710" t="str">
            <v/>
          </cell>
          <cell r="X4710" t="str">
            <v/>
          </cell>
          <cell r="AB4710">
            <v>0</v>
          </cell>
          <cell r="AC4710">
            <v>0</v>
          </cell>
          <cell r="AD4710">
            <v>0</v>
          </cell>
          <cell r="AJ4710">
            <v>0</v>
          </cell>
          <cell r="AK4710">
            <v>0</v>
          </cell>
        </row>
        <row r="4711">
          <cell r="B4711" t="str">
            <v/>
          </cell>
          <cell r="H4711" t="str">
            <v/>
          </cell>
          <cell r="J4711" t="str">
            <v/>
          </cell>
          <cell r="N4711" t="str">
            <v/>
          </cell>
          <cell r="O4711" t="str">
            <v/>
          </cell>
          <cell r="P4711" t="str">
            <v/>
          </cell>
          <cell r="Q4711" t="str">
            <v/>
          </cell>
          <cell r="T4711" t="str">
            <v/>
          </cell>
          <cell r="U4711" t="str">
            <v/>
          </cell>
          <cell r="W4711" t="str">
            <v/>
          </cell>
          <cell r="X4711" t="str">
            <v/>
          </cell>
          <cell r="AB4711">
            <v>0</v>
          </cell>
          <cell r="AC4711">
            <v>0</v>
          </cell>
          <cell r="AD4711">
            <v>0</v>
          </cell>
          <cell r="AJ4711">
            <v>0</v>
          </cell>
          <cell r="AK4711">
            <v>0</v>
          </cell>
        </row>
        <row r="4712">
          <cell r="B4712" t="str">
            <v/>
          </cell>
          <cell r="H4712" t="str">
            <v/>
          </cell>
          <cell r="J4712" t="str">
            <v/>
          </cell>
          <cell r="N4712" t="str">
            <v/>
          </cell>
          <cell r="O4712" t="str">
            <v/>
          </cell>
          <cell r="P4712" t="str">
            <v/>
          </cell>
          <cell r="Q4712" t="str">
            <v/>
          </cell>
          <cell r="T4712" t="str">
            <v/>
          </cell>
          <cell r="U4712" t="str">
            <v/>
          </cell>
          <cell r="W4712" t="str">
            <v/>
          </cell>
          <cell r="X4712" t="str">
            <v/>
          </cell>
          <cell r="AB4712">
            <v>0</v>
          </cell>
          <cell r="AC4712">
            <v>0</v>
          </cell>
          <cell r="AD4712">
            <v>0</v>
          </cell>
          <cell r="AJ4712">
            <v>0</v>
          </cell>
          <cell r="AK4712">
            <v>0</v>
          </cell>
        </row>
        <row r="4713">
          <cell r="B4713" t="str">
            <v/>
          </cell>
          <cell r="H4713" t="str">
            <v/>
          </cell>
          <cell r="J4713" t="str">
            <v/>
          </cell>
          <cell r="N4713" t="str">
            <v/>
          </cell>
          <cell r="O4713" t="str">
            <v/>
          </cell>
          <cell r="P4713" t="str">
            <v/>
          </cell>
          <cell r="Q4713" t="str">
            <v/>
          </cell>
          <cell r="T4713" t="str">
            <v/>
          </cell>
          <cell r="U4713" t="str">
            <v/>
          </cell>
          <cell r="W4713" t="str">
            <v/>
          </cell>
          <cell r="X4713" t="str">
            <v/>
          </cell>
          <cell r="AB4713">
            <v>0</v>
          </cell>
          <cell r="AC4713">
            <v>0</v>
          </cell>
          <cell r="AD4713">
            <v>0</v>
          </cell>
          <cell r="AJ4713">
            <v>0</v>
          </cell>
          <cell r="AK4713">
            <v>0</v>
          </cell>
        </row>
        <row r="4714">
          <cell r="B4714" t="str">
            <v/>
          </cell>
          <cell r="H4714" t="str">
            <v/>
          </cell>
          <cell r="J4714" t="str">
            <v/>
          </cell>
          <cell r="N4714" t="str">
            <v/>
          </cell>
          <cell r="O4714" t="str">
            <v/>
          </cell>
          <cell r="P4714" t="str">
            <v/>
          </cell>
          <cell r="Q4714" t="str">
            <v/>
          </cell>
          <cell r="T4714" t="str">
            <v/>
          </cell>
          <cell r="U4714" t="str">
            <v/>
          </cell>
          <cell r="W4714" t="str">
            <v/>
          </cell>
          <cell r="X4714" t="str">
            <v/>
          </cell>
          <cell r="AB4714">
            <v>0</v>
          </cell>
          <cell r="AC4714">
            <v>0</v>
          </cell>
          <cell r="AD4714">
            <v>0</v>
          </cell>
          <cell r="AJ4714">
            <v>0</v>
          </cell>
          <cell r="AK4714">
            <v>0</v>
          </cell>
        </row>
        <row r="4715">
          <cell r="B4715" t="str">
            <v/>
          </cell>
          <cell r="H4715" t="str">
            <v/>
          </cell>
          <cell r="J4715" t="str">
            <v/>
          </cell>
          <cell r="N4715" t="str">
            <v/>
          </cell>
          <cell r="O4715" t="str">
            <v/>
          </cell>
          <cell r="P4715" t="str">
            <v/>
          </cell>
          <cell r="Q4715" t="str">
            <v/>
          </cell>
          <cell r="T4715" t="str">
            <v/>
          </cell>
          <cell r="U4715" t="str">
            <v/>
          </cell>
          <cell r="W4715" t="str">
            <v/>
          </cell>
          <cell r="X4715" t="str">
            <v/>
          </cell>
          <cell r="AB4715">
            <v>0</v>
          </cell>
          <cell r="AC4715">
            <v>0</v>
          </cell>
          <cell r="AD4715">
            <v>0</v>
          </cell>
          <cell r="AJ4715">
            <v>0</v>
          </cell>
          <cell r="AK4715">
            <v>0</v>
          </cell>
        </row>
        <row r="4716">
          <cell r="B4716" t="str">
            <v/>
          </cell>
          <cell r="H4716" t="str">
            <v/>
          </cell>
          <cell r="J4716" t="str">
            <v/>
          </cell>
          <cell r="N4716" t="str">
            <v/>
          </cell>
          <cell r="O4716" t="str">
            <v/>
          </cell>
          <cell r="P4716" t="str">
            <v/>
          </cell>
          <cell r="Q4716" t="str">
            <v/>
          </cell>
          <cell r="T4716" t="str">
            <v/>
          </cell>
          <cell r="U4716" t="str">
            <v/>
          </cell>
          <cell r="W4716" t="str">
            <v/>
          </cell>
          <cell r="X4716" t="str">
            <v/>
          </cell>
          <cell r="AB4716">
            <v>0</v>
          </cell>
          <cell r="AC4716">
            <v>0</v>
          </cell>
          <cell r="AD4716">
            <v>0</v>
          </cell>
          <cell r="AJ4716">
            <v>0</v>
          </cell>
          <cell r="AK4716">
            <v>0</v>
          </cell>
        </row>
        <row r="4717">
          <cell r="B4717" t="str">
            <v/>
          </cell>
          <cell r="H4717" t="str">
            <v/>
          </cell>
          <cell r="J4717" t="str">
            <v/>
          </cell>
          <cell r="N4717" t="str">
            <v/>
          </cell>
          <cell r="O4717" t="str">
            <v/>
          </cell>
          <cell r="P4717" t="str">
            <v/>
          </cell>
          <cell r="Q4717" t="str">
            <v/>
          </cell>
          <cell r="T4717" t="str">
            <v/>
          </cell>
          <cell r="U4717" t="str">
            <v/>
          </cell>
          <cell r="W4717" t="str">
            <v/>
          </cell>
          <cell r="X4717" t="str">
            <v/>
          </cell>
          <cell r="AB4717">
            <v>0</v>
          </cell>
          <cell r="AC4717">
            <v>0</v>
          </cell>
          <cell r="AD4717">
            <v>0</v>
          </cell>
          <cell r="AJ4717">
            <v>0</v>
          </cell>
          <cell r="AK4717">
            <v>0</v>
          </cell>
        </row>
        <row r="4718">
          <cell r="B4718" t="str">
            <v/>
          </cell>
          <cell r="H4718" t="str">
            <v/>
          </cell>
          <cell r="J4718" t="str">
            <v/>
          </cell>
          <cell r="N4718" t="str">
            <v/>
          </cell>
          <cell r="O4718" t="str">
            <v/>
          </cell>
          <cell r="P4718" t="str">
            <v/>
          </cell>
          <cell r="Q4718" t="str">
            <v/>
          </cell>
          <cell r="T4718" t="str">
            <v/>
          </cell>
          <cell r="U4718" t="str">
            <v/>
          </cell>
          <cell r="W4718" t="str">
            <v/>
          </cell>
          <cell r="X4718" t="str">
            <v/>
          </cell>
          <cell r="AB4718">
            <v>0</v>
          </cell>
          <cell r="AC4718">
            <v>0</v>
          </cell>
          <cell r="AD4718">
            <v>0</v>
          </cell>
          <cell r="AJ4718">
            <v>0</v>
          </cell>
          <cell r="AK4718">
            <v>0</v>
          </cell>
        </row>
        <row r="4719">
          <cell r="B4719" t="str">
            <v/>
          </cell>
          <cell r="H4719" t="str">
            <v/>
          </cell>
          <cell r="J4719" t="str">
            <v/>
          </cell>
          <cell r="N4719" t="str">
            <v/>
          </cell>
          <cell r="O4719" t="str">
            <v/>
          </cell>
          <cell r="P4719" t="str">
            <v/>
          </cell>
          <cell r="Q4719" t="str">
            <v/>
          </cell>
          <cell r="T4719" t="str">
            <v/>
          </cell>
          <cell r="U4719" t="str">
            <v/>
          </cell>
          <cell r="W4719" t="str">
            <v/>
          </cell>
          <cell r="X4719" t="str">
            <v/>
          </cell>
          <cell r="AB4719">
            <v>0</v>
          </cell>
          <cell r="AC4719">
            <v>0</v>
          </cell>
          <cell r="AD4719">
            <v>0</v>
          </cell>
          <cell r="AJ4719">
            <v>0</v>
          </cell>
          <cell r="AK4719">
            <v>0</v>
          </cell>
        </row>
        <row r="4720">
          <cell r="B4720" t="str">
            <v/>
          </cell>
          <cell r="H4720" t="str">
            <v/>
          </cell>
          <cell r="J4720" t="str">
            <v/>
          </cell>
          <cell r="N4720" t="str">
            <v/>
          </cell>
          <cell r="O4720" t="str">
            <v/>
          </cell>
          <cell r="P4720" t="str">
            <v/>
          </cell>
          <cell r="Q4720" t="str">
            <v/>
          </cell>
          <cell r="T4720" t="str">
            <v/>
          </cell>
          <cell r="U4720" t="str">
            <v/>
          </cell>
          <cell r="W4720" t="str">
            <v/>
          </cell>
          <cell r="X4720" t="str">
            <v/>
          </cell>
          <cell r="AB4720">
            <v>0</v>
          </cell>
          <cell r="AC4720">
            <v>0</v>
          </cell>
          <cell r="AD4720">
            <v>0</v>
          </cell>
          <cell r="AJ4720">
            <v>0</v>
          </cell>
          <cell r="AK4720">
            <v>0</v>
          </cell>
        </row>
        <row r="4721">
          <cell r="B4721" t="str">
            <v/>
          </cell>
          <cell r="H4721" t="str">
            <v/>
          </cell>
          <cell r="J4721" t="str">
            <v/>
          </cell>
          <cell r="N4721" t="str">
            <v/>
          </cell>
          <cell r="O4721" t="str">
            <v/>
          </cell>
          <cell r="P4721" t="str">
            <v/>
          </cell>
          <cell r="Q4721" t="str">
            <v/>
          </cell>
          <cell r="T4721" t="str">
            <v/>
          </cell>
          <cell r="U4721" t="str">
            <v/>
          </cell>
          <cell r="W4721" t="str">
            <v/>
          </cell>
          <cell r="X4721" t="str">
            <v/>
          </cell>
          <cell r="AB4721">
            <v>0</v>
          </cell>
          <cell r="AC4721">
            <v>0</v>
          </cell>
          <cell r="AD4721">
            <v>0</v>
          </cell>
          <cell r="AJ4721">
            <v>0</v>
          </cell>
          <cell r="AK4721">
            <v>0</v>
          </cell>
        </row>
        <row r="4722">
          <cell r="B4722" t="str">
            <v/>
          </cell>
          <cell r="H4722" t="str">
            <v/>
          </cell>
          <cell r="J4722" t="str">
            <v/>
          </cell>
          <cell r="N4722" t="str">
            <v/>
          </cell>
          <cell r="O4722" t="str">
            <v/>
          </cell>
          <cell r="P4722" t="str">
            <v/>
          </cell>
          <cell r="Q4722" t="str">
            <v/>
          </cell>
          <cell r="T4722" t="str">
            <v/>
          </cell>
          <cell r="U4722" t="str">
            <v/>
          </cell>
          <cell r="W4722" t="str">
            <v/>
          </cell>
          <cell r="X4722" t="str">
            <v/>
          </cell>
          <cell r="AB4722">
            <v>0</v>
          </cell>
          <cell r="AC4722">
            <v>0</v>
          </cell>
          <cell r="AD4722">
            <v>0</v>
          </cell>
          <cell r="AJ4722">
            <v>0</v>
          </cell>
          <cell r="AK4722">
            <v>0</v>
          </cell>
        </row>
        <row r="4723">
          <cell r="B4723" t="str">
            <v/>
          </cell>
          <cell r="H4723" t="str">
            <v/>
          </cell>
          <cell r="J4723" t="str">
            <v/>
          </cell>
          <cell r="N4723" t="str">
            <v/>
          </cell>
          <cell r="O4723" t="str">
            <v/>
          </cell>
          <cell r="P4723" t="str">
            <v/>
          </cell>
          <cell r="Q4723" t="str">
            <v/>
          </cell>
          <cell r="T4723" t="str">
            <v/>
          </cell>
          <cell r="U4723" t="str">
            <v/>
          </cell>
          <cell r="W4723" t="str">
            <v/>
          </cell>
          <cell r="X4723" t="str">
            <v/>
          </cell>
          <cell r="AB4723">
            <v>0</v>
          </cell>
          <cell r="AC4723">
            <v>0</v>
          </cell>
          <cell r="AD4723">
            <v>0</v>
          </cell>
          <cell r="AJ4723">
            <v>0</v>
          </cell>
          <cell r="AK4723">
            <v>0</v>
          </cell>
        </row>
        <row r="4724">
          <cell r="B4724" t="str">
            <v/>
          </cell>
          <cell r="H4724" t="str">
            <v/>
          </cell>
          <cell r="J4724" t="str">
            <v/>
          </cell>
          <cell r="N4724" t="str">
            <v/>
          </cell>
          <cell r="O4724" t="str">
            <v/>
          </cell>
          <cell r="P4724" t="str">
            <v/>
          </cell>
          <cell r="Q4724" t="str">
            <v/>
          </cell>
          <cell r="T4724" t="str">
            <v/>
          </cell>
          <cell r="U4724" t="str">
            <v/>
          </cell>
          <cell r="W4724" t="str">
            <v/>
          </cell>
          <cell r="X4724" t="str">
            <v/>
          </cell>
          <cell r="AB4724">
            <v>0</v>
          </cell>
          <cell r="AC4724">
            <v>0</v>
          </cell>
          <cell r="AD4724">
            <v>0</v>
          </cell>
          <cell r="AJ4724">
            <v>0</v>
          </cell>
          <cell r="AK4724">
            <v>0</v>
          </cell>
        </row>
        <row r="4725">
          <cell r="B4725" t="str">
            <v/>
          </cell>
          <cell r="H4725" t="str">
            <v/>
          </cell>
          <cell r="J4725" t="str">
            <v/>
          </cell>
          <cell r="N4725" t="str">
            <v/>
          </cell>
          <cell r="O4725" t="str">
            <v/>
          </cell>
          <cell r="P4725" t="str">
            <v/>
          </cell>
          <cell r="Q4725" t="str">
            <v/>
          </cell>
          <cell r="T4725" t="str">
            <v/>
          </cell>
          <cell r="U4725" t="str">
            <v/>
          </cell>
          <cell r="W4725" t="str">
            <v/>
          </cell>
          <cell r="X4725" t="str">
            <v/>
          </cell>
          <cell r="AB4725">
            <v>0</v>
          </cell>
          <cell r="AC4725">
            <v>0</v>
          </cell>
          <cell r="AD4725">
            <v>0</v>
          </cell>
          <cell r="AJ4725">
            <v>0</v>
          </cell>
          <cell r="AK4725">
            <v>0</v>
          </cell>
        </row>
        <row r="4726">
          <cell r="B4726" t="str">
            <v/>
          </cell>
          <cell r="H4726" t="str">
            <v/>
          </cell>
          <cell r="J4726" t="str">
            <v/>
          </cell>
          <cell r="N4726" t="str">
            <v/>
          </cell>
          <cell r="O4726" t="str">
            <v/>
          </cell>
          <cell r="P4726" t="str">
            <v/>
          </cell>
          <cell r="Q4726" t="str">
            <v/>
          </cell>
          <cell r="T4726" t="str">
            <v/>
          </cell>
          <cell r="U4726" t="str">
            <v/>
          </cell>
          <cell r="W4726" t="str">
            <v/>
          </cell>
          <cell r="X4726" t="str">
            <v/>
          </cell>
          <cell r="AB4726">
            <v>0</v>
          </cell>
          <cell r="AC4726">
            <v>0</v>
          </cell>
          <cell r="AD4726">
            <v>0</v>
          </cell>
          <cell r="AJ4726">
            <v>0</v>
          </cell>
          <cell r="AK4726">
            <v>0</v>
          </cell>
        </row>
        <row r="4727">
          <cell r="B4727" t="str">
            <v/>
          </cell>
          <cell r="H4727" t="str">
            <v/>
          </cell>
          <cell r="J4727" t="str">
            <v/>
          </cell>
          <cell r="N4727" t="str">
            <v/>
          </cell>
          <cell r="O4727" t="str">
            <v/>
          </cell>
          <cell r="P4727" t="str">
            <v/>
          </cell>
          <cell r="Q4727" t="str">
            <v/>
          </cell>
          <cell r="T4727" t="str">
            <v/>
          </cell>
          <cell r="U4727" t="str">
            <v/>
          </cell>
          <cell r="W4727" t="str">
            <v/>
          </cell>
          <cell r="X4727" t="str">
            <v/>
          </cell>
          <cell r="AB4727">
            <v>0</v>
          </cell>
          <cell r="AC4727">
            <v>0</v>
          </cell>
          <cell r="AD4727">
            <v>0</v>
          </cell>
          <cell r="AJ4727">
            <v>0</v>
          </cell>
          <cell r="AK4727">
            <v>0</v>
          </cell>
        </row>
        <row r="4728">
          <cell r="B4728" t="str">
            <v/>
          </cell>
          <cell r="H4728" t="str">
            <v/>
          </cell>
          <cell r="J4728" t="str">
            <v/>
          </cell>
          <cell r="N4728" t="str">
            <v/>
          </cell>
          <cell r="O4728" t="str">
            <v/>
          </cell>
          <cell r="P4728" t="str">
            <v/>
          </cell>
          <cell r="Q4728" t="str">
            <v/>
          </cell>
          <cell r="T4728" t="str">
            <v/>
          </cell>
          <cell r="U4728" t="str">
            <v/>
          </cell>
          <cell r="W4728" t="str">
            <v/>
          </cell>
          <cell r="X4728" t="str">
            <v/>
          </cell>
          <cell r="AB4728">
            <v>0</v>
          </cell>
          <cell r="AC4728">
            <v>0</v>
          </cell>
          <cell r="AD4728">
            <v>0</v>
          </cell>
          <cell r="AJ4728">
            <v>0</v>
          </cell>
          <cell r="AK4728">
            <v>0</v>
          </cell>
        </row>
        <row r="4729">
          <cell r="B4729" t="str">
            <v/>
          </cell>
          <cell r="H4729" t="str">
            <v/>
          </cell>
          <cell r="J4729" t="str">
            <v/>
          </cell>
          <cell r="N4729" t="str">
            <v/>
          </cell>
          <cell r="O4729" t="str">
            <v/>
          </cell>
          <cell r="P4729" t="str">
            <v/>
          </cell>
          <cell r="Q4729" t="str">
            <v/>
          </cell>
          <cell r="T4729" t="str">
            <v/>
          </cell>
          <cell r="U4729" t="str">
            <v/>
          </cell>
          <cell r="W4729" t="str">
            <v/>
          </cell>
          <cell r="X4729" t="str">
            <v/>
          </cell>
          <cell r="AB4729">
            <v>0</v>
          </cell>
          <cell r="AC4729">
            <v>0</v>
          </cell>
          <cell r="AD4729">
            <v>0</v>
          </cell>
          <cell r="AJ4729">
            <v>0</v>
          </cell>
          <cell r="AK4729">
            <v>0</v>
          </cell>
        </row>
        <row r="4730">
          <cell r="B4730" t="str">
            <v/>
          </cell>
          <cell r="H4730" t="str">
            <v/>
          </cell>
          <cell r="J4730" t="str">
            <v/>
          </cell>
          <cell r="N4730" t="str">
            <v/>
          </cell>
          <cell r="O4730" t="str">
            <v/>
          </cell>
          <cell r="P4730" t="str">
            <v/>
          </cell>
          <cell r="Q4730" t="str">
            <v/>
          </cell>
          <cell r="T4730" t="str">
            <v/>
          </cell>
          <cell r="U4730" t="str">
            <v/>
          </cell>
          <cell r="W4730" t="str">
            <v/>
          </cell>
          <cell r="X4730" t="str">
            <v/>
          </cell>
          <cell r="AB4730">
            <v>0</v>
          </cell>
          <cell r="AC4730">
            <v>0</v>
          </cell>
          <cell r="AD4730">
            <v>0</v>
          </cell>
          <cell r="AJ4730">
            <v>0</v>
          </cell>
          <cell r="AK4730">
            <v>0</v>
          </cell>
        </row>
        <row r="4731">
          <cell r="B4731" t="str">
            <v/>
          </cell>
          <cell r="H4731" t="str">
            <v/>
          </cell>
          <cell r="J4731" t="str">
            <v/>
          </cell>
          <cell r="N4731" t="str">
            <v/>
          </cell>
          <cell r="O4731" t="str">
            <v/>
          </cell>
          <cell r="P4731" t="str">
            <v/>
          </cell>
          <cell r="Q4731" t="str">
            <v/>
          </cell>
          <cell r="T4731" t="str">
            <v/>
          </cell>
          <cell r="U4731" t="str">
            <v/>
          </cell>
          <cell r="W4731" t="str">
            <v/>
          </cell>
          <cell r="X4731" t="str">
            <v/>
          </cell>
          <cell r="AB4731">
            <v>0</v>
          </cell>
          <cell r="AC4731">
            <v>0</v>
          </cell>
          <cell r="AD4731">
            <v>0</v>
          </cell>
          <cell r="AJ4731">
            <v>0</v>
          </cell>
          <cell r="AK4731">
            <v>0</v>
          </cell>
        </row>
        <row r="4732">
          <cell r="B4732" t="str">
            <v/>
          </cell>
          <cell r="H4732" t="str">
            <v/>
          </cell>
          <cell r="J4732" t="str">
            <v/>
          </cell>
          <cell r="N4732" t="str">
            <v/>
          </cell>
          <cell r="O4732" t="str">
            <v/>
          </cell>
          <cell r="P4732" t="str">
            <v/>
          </cell>
          <cell r="Q4732" t="str">
            <v/>
          </cell>
          <cell r="T4732" t="str">
            <v/>
          </cell>
          <cell r="U4732" t="str">
            <v/>
          </cell>
          <cell r="W4732" t="str">
            <v/>
          </cell>
          <cell r="X4732" t="str">
            <v/>
          </cell>
          <cell r="AB4732">
            <v>0</v>
          </cell>
          <cell r="AC4732">
            <v>0</v>
          </cell>
          <cell r="AD4732">
            <v>0</v>
          </cell>
          <cell r="AJ4732">
            <v>0</v>
          </cell>
          <cell r="AK4732">
            <v>0</v>
          </cell>
        </row>
        <row r="4733">
          <cell r="B4733" t="str">
            <v/>
          </cell>
          <cell r="H4733" t="str">
            <v/>
          </cell>
          <cell r="J4733" t="str">
            <v/>
          </cell>
          <cell r="N4733" t="str">
            <v/>
          </cell>
          <cell r="O4733" t="str">
            <v/>
          </cell>
          <cell r="P4733" t="str">
            <v/>
          </cell>
          <cell r="Q4733" t="str">
            <v/>
          </cell>
          <cell r="T4733" t="str">
            <v/>
          </cell>
          <cell r="U4733" t="str">
            <v/>
          </cell>
          <cell r="W4733" t="str">
            <v/>
          </cell>
          <cell r="X4733" t="str">
            <v/>
          </cell>
          <cell r="AB4733">
            <v>0</v>
          </cell>
          <cell r="AC4733">
            <v>0</v>
          </cell>
          <cell r="AD4733">
            <v>0</v>
          </cell>
          <cell r="AJ4733">
            <v>0</v>
          </cell>
          <cell r="AK4733">
            <v>0</v>
          </cell>
        </row>
        <row r="4734">
          <cell r="B4734" t="str">
            <v/>
          </cell>
          <cell r="H4734" t="str">
            <v/>
          </cell>
          <cell r="J4734" t="str">
            <v/>
          </cell>
          <cell r="N4734" t="str">
            <v/>
          </cell>
          <cell r="O4734" t="str">
            <v/>
          </cell>
          <cell r="P4734" t="str">
            <v/>
          </cell>
          <cell r="Q4734" t="str">
            <v/>
          </cell>
          <cell r="T4734" t="str">
            <v/>
          </cell>
          <cell r="U4734" t="str">
            <v/>
          </cell>
          <cell r="W4734" t="str">
            <v/>
          </cell>
          <cell r="X4734" t="str">
            <v/>
          </cell>
          <cell r="AB4734">
            <v>0</v>
          </cell>
          <cell r="AC4734">
            <v>0</v>
          </cell>
          <cell r="AD4734">
            <v>0</v>
          </cell>
          <cell r="AJ4734">
            <v>0</v>
          </cell>
          <cell r="AK4734">
            <v>0</v>
          </cell>
        </row>
        <row r="4735">
          <cell r="B4735" t="str">
            <v/>
          </cell>
          <cell r="H4735" t="str">
            <v/>
          </cell>
          <cell r="J4735" t="str">
            <v/>
          </cell>
          <cell r="N4735" t="str">
            <v/>
          </cell>
          <cell r="O4735" t="str">
            <v/>
          </cell>
          <cell r="P4735" t="str">
            <v/>
          </cell>
          <cell r="Q4735" t="str">
            <v/>
          </cell>
          <cell r="T4735" t="str">
            <v/>
          </cell>
          <cell r="U4735" t="str">
            <v/>
          </cell>
          <cell r="W4735" t="str">
            <v/>
          </cell>
          <cell r="X4735" t="str">
            <v/>
          </cell>
          <cell r="AB4735">
            <v>0</v>
          </cell>
          <cell r="AC4735">
            <v>0</v>
          </cell>
          <cell r="AD4735">
            <v>0</v>
          </cell>
          <cell r="AJ4735">
            <v>0</v>
          </cell>
          <cell r="AK4735">
            <v>0</v>
          </cell>
        </row>
        <row r="4736">
          <cell r="B4736" t="str">
            <v/>
          </cell>
          <cell r="H4736" t="str">
            <v/>
          </cell>
          <cell r="J4736" t="str">
            <v/>
          </cell>
          <cell r="N4736" t="str">
            <v/>
          </cell>
          <cell r="O4736" t="str">
            <v/>
          </cell>
          <cell r="P4736" t="str">
            <v/>
          </cell>
          <cell r="Q4736" t="str">
            <v/>
          </cell>
          <cell r="T4736" t="str">
            <v/>
          </cell>
          <cell r="U4736" t="str">
            <v/>
          </cell>
          <cell r="W4736" t="str">
            <v/>
          </cell>
          <cell r="X4736" t="str">
            <v/>
          </cell>
          <cell r="AB4736">
            <v>0</v>
          </cell>
          <cell r="AC4736">
            <v>0</v>
          </cell>
          <cell r="AD4736">
            <v>0</v>
          </cell>
          <cell r="AJ4736">
            <v>0</v>
          </cell>
          <cell r="AK4736">
            <v>0</v>
          </cell>
        </row>
        <row r="4737">
          <cell r="B4737" t="str">
            <v/>
          </cell>
          <cell r="H4737" t="str">
            <v/>
          </cell>
          <cell r="J4737" t="str">
            <v/>
          </cell>
          <cell r="N4737" t="str">
            <v/>
          </cell>
          <cell r="O4737" t="str">
            <v/>
          </cell>
          <cell r="P4737" t="str">
            <v/>
          </cell>
          <cell r="Q4737" t="str">
            <v/>
          </cell>
          <cell r="T4737" t="str">
            <v/>
          </cell>
          <cell r="U4737" t="str">
            <v/>
          </cell>
          <cell r="W4737" t="str">
            <v/>
          </cell>
          <cell r="X4737" t="str">
            <v/>
          </cell>
          <cell r="AB4737">
            <v>0</v>
          </cell>
          <cell r="AC4737">
            <v>0</v>
          </cell>
          <cell r="AD4737">
            <v>0</v>
          </cell>
          <cell r="AJ4737">
            <v>0</v>
          </cell>
          <cell r="AK4737">
            <v>0</v>
          </cell>
        </row>
        <row r="4738">
          <cell r="B4738" t="str">
            <v/>
          </cell>
          <cell r="H4738" t="str">
            <v/>
          </cell>
          <cell r="J4738" t="str">
            <v/>
          </cell>
          <cell r="N4738" t="str">
            <v/>
          </cell>
          <cell r="O4738" t="str">
            <v/>
          </cell>
          <cell r="P4738" t="str">
            <v/>
          </cell>
          <cell r="Q4738" t="str">
            <v/>
          </cell>
          <cell r="T4738" t="str">
            <v/>
          </cell>
          <cell r="U4738" t="str">
            <v/>
          </cell>
          <cell r="W4738" t="str">
            <v/>
          </cell>
          <cell r="X4738" t="str">
            <v/>
          </cell>
          <cell r="AB4738">
            <v>0</v>
          </cell>
          <cell r="AC4738">
            <v>0</v>
          </cell>
          <cell r="AD4738">
            <v>0</v>
          </cell>
          <cell r="AJ4738">
            <v>0</v>
          </cell>
          <cell r="AK4738">
            <v>0</v>
          </cell>
        </row>
        <row r="4739">
          <cell r="B4739" t="str">
            <v/>
          </cell>
          <cell r="H4739" t="str">
            <v/>
          </cell>
          <cell r="J4739" t="str">
            <v/>
          </cell>
          <cell r="N4739" t="str">
            <v/>
          </cell>
          <cell r="O4739" t="str">
            <v/>
          </cell>
          <cell r="P4739" t="str">
            <v/>
          </cell>
          <cell r="Q4739" t="str">
            <v/>
          </cell>
          <cell r="T4739" t="str">
            <v/>
          </cell>
          <cell r="U4739" t="str">
            <v/>
          </cell>
          <cell r="W4739" t="str">
            <v/>
          </cell>
          <cell r="X4739" t="str">
            <v/>
          </cell>
          <cell r="AB4739">
            <v>0</v>
          </cell>
          <cell r="AC4739">
            <v>0</v>
          </cell>
          <cell r="AD4739">
            <v>0</v>
          </cell>
          <cell r="AJ4739">
            <v>0</v>
          </cell>
          <cell r="AK4739">
            <v>0</v>
          </cell>
        </row>
        <row r="4740">
          <cell r="B4740" t="str">
            <v/>
          </cell>
          <cell r="H4740" t="str">
            <v/>
          </cell>
          <cell r="J4740" t="str">
            <v/>
          </cell>
          <cell r="N4740" t="str">
            <v/>
          </cell>
          <cell r="O4740" t="str">
            <v/>
          </cell>
          <cell r="P4740" t="str">
            <v/>
          </cell>
          <cell r="Q4740" t="str">
            <v/>
          </cell>
          <cell r="T4740" t="str">
            <v/>
          </cell>
          <cell r="U4740" t="str">
            <v/>
          </cell>
          <cell r="W4740" t="str">
            <v/>
          </cell>
          <cell r="X4740" t="str">
            <v/>
          </cell>
          <cell r="AB4740">
            <v>0</v>
          </cell>
          <cell r="AC4740">
            <v>0</v>
          </cell>
          <cell r="AD4740">
            <v>0</v>
          </cell>
          <cell r="AJ4740">
            <v>0</v>
          </cell>
          <cell r="AK4740">
            <v>0</v>
          </cell>
        </row>
        <row r="4741">
          <cell r="B4741" t="str">
            <v/>
          </cell>
          <cell r="H4741" t="str">
            <v/>
          </cell>
          <cell r="J4741" t="str">
            <v/>
          </cell>
          <cell r="N4741" t="str">
            <v/>
          </cell>
          <cell r="O4741" t="str">
            <v/>
          </cell>
          <cell r="P4741" t="str">
            <v/>
          </cell>
          <cell r="Q4741" t="str">
            <v/>
          </cell>
          <cell r="T4741" t="str">
            <v/>
          </cell>
          <cell r="U4741" t="str">
            <v/>
          </cell>
          <cell r="W4741" t="str">
            <v/>
          </cell>
          <cell r="X4741" t="str">
            <v/>
          </cell>
          <cell r="AB4741">
            <v>0</v>
          </cell>
          <cell r="AC4741">
            <v>0</v>
          </cell>
          <cell r="AD4741">
            <v>0</v>
          </cell>
          <cell r="AJ4741">
            <v>0</v>
          </cell>
          <cell r="AK4741">
            <v>0</v>
          </cell>
        </row>
        <row r="4742">
          <cell r="B4742" t="str">
            <v/>
          </cell>
          <cell r="H4742" t="str">
            <v/>
          </cell>
          <cell r="J4742" t="str">
            <v/>
          </cell>
          <cell r="N4742" t="str">
            <v/>
          </cell>
          <cell r="O4742" t="str">
            <v/>
          </cell>
          <cell r="P4742" t="str">
            <v/>
          </cell>
          <cell r="Q4742" t="str">
            <v/>
          </cell>
          <cell r="T4742" t="str">
            <v/>
          </cell>
          <cell r="U4742" t="str">
            <v/>
          </cell>
          <cell r="W4742" t="str">
            <v/>
          </cell>
          <cell r="X4742" t="str">
            <v/>
          </cell>
          <cell r="AB4742">
            <v>0</v>
          </cell>
          <cell r="AC4742">
            <v>0</v>
          </cell>
          <cell r="AD4742">
            <v>0</v>
          </cell>
          <cell r="AJ4742">
            <v>0</v>
          </cell>
          <cell r="AK4742">
            <v>0</v>
          </cell>
        </row>
        <row r="4743">
          <cell r="B4743" t="str">
            <v/>
          </cell>
          <cell r="H4743" t="str">
            <v/>
          </cell>
          <cell r="J4743" t="str">
            <v/>
          </cell>
          <cell r="N4743" t="str">
            <v/>
          </cell>
          <cell r="O4743" t="str">
            <v/>
          </cell>
          <cell r="P4743" t="str">
            <v/>
          </cell>
          <cell r="Q4743" t="str">
            <v/>
          </cell>
          <cell r="T4743" t="str">
            <v/>
          </cell>
          <cell r="U4743" t="str">
            <v/>
          </cell>
          <cell r="W4743" t="str">
            <v/>
          </cell>
          <cell r="X4743" t="str">
            <v/>
          </cell>
          <cell r="AB4743">
            <v>0</v>
          </cell>
          <cell r="AC4743">
            <v>0</v>
          </cell>
          <cell r="AD4743">
            <v>0</v>
          </cell>
          <cell r="AJ4743">
            <v>0</v>
          </cell>
          <cell r="AK4743">
            <v>0</v>
          </cell>
        </row>
        <row r="4744">
          <cell r="B4744" t="str">
            <v/>
          </cell>
          <cell r="H4744" t="str">
            <v/>
          </cell>
          <cell r="J4744" t="str">
            <v/>
          </cell>
          <cell r="N4744" t="str">
            <v/>
          </cell>
          <cell r="O4744" t="str">
            <v/>
          </cell>
          <cell r="P4744" t="str">
            <v/>
          </cell>
          <cell r="Q4744" t="str">
            <v/>
          </cell>
          <cell r="T4744" t="str">
            <v/>
          </cell>
          <cell r="U4744" t="str">
            <v/>
          </cell>
          <cell r="W4744" t="str">
            <v/>
          </cell>
          <cell r="X4744" t="str">
            <v/>
          </cell>
          <cell r="AB4744">
            <v>0</v>
          </cell>
          <cell r="AC4744">
            <v>0</v>
          </cell>
          <cell r="AD4744">
            <v>0</v>
          </cell>
          <cell r="AJ4744">
            <v>0</v>
          </cell>
          <cell r="AK4744">
            <v>0</v>
          </cell>
        </row>
        <row r="4745">
          <cell r="B4745" t="str">
            <v/>
          </cell>
          <cell r="H4745" t="str">
            <v/>
          </cell>
          <cell r="J4745" t="str">
            <v/>
          </cell>
          <cell r="N4745" t="str">
            <v/>
          </cell>
          <cell r="O4745" t="str">
            <v/>
          </cell>
          <cell r="P4745" t="str">
            <v/>
          </cell>
          <cell r="Q4745" t="str">
            <v/>
          </cell>
          <cell r="T4745" t="str">
            <v/>
          </cell>
          <cell r="U4745" t="str">
            <v/>
          </cell>
          <cell r="W4745" t="str">
            <v/>
          </cell>
          <cell r="X4745" t="str">
            <v/>
          </cell>
          <cell r="AB4745">
            <v>0</v>
          </cell>
          <cell r="AC4745">
            <v>0</v>
          </cell>
          <cell r="AD4745">
            <v>0</v>
          </cell>
          <cell r="AJ4745">
            <v>0</v>
          </cell>
          <cell r="AK4745">
            <v>0</v>
          </cell>
        </row>
        <row r="4746">
          <cell r="B4746" t="str">
            <v/>
          </cell>
          <cell r="H4746" t="str">
            <v/>
          </cell>
          <cell r="J4746" t="str">
            <v/>
          </cell>
          <cell r="N4746" t="str">
            <v/>
          </cell>
          <cell r="O4746" t="str">
            <v/>
          </cell>
          <cell r="P4746" t="str">
            <v/>
          </cell>
          <cell r="Q4746" t="str">
            <v/>
          </cell>
          <cell r="T4746" t="str">
            <v/>
          </cell>
          <cell r="U4746" t="str">
            <v/>
          </cell>
          <cell r="W4746" t="str">
            <v/>
          </cell>
          <cell r="X4746" t="str">
            <v/>
          </cell>
          <cell r="AB4746">
            <v>0</v>
          </cell>
          <cell r="AC4746">
            <v>0</v>
          </cell>
          <cell r="AD4746">
            <v>0</v>
          </cell>
          <cell r="AJ4746">
            <v>0</v>
          </cell>
          <cell r="AK4746">
            <v>0</v>
          </cell>
        </row>
        <row r="4747">
          <cell r="B4747" t="str">
            <v/>
          </cell>
          <cell r="H4747" t="str">
            <v/>
          </cell>
          <cell r="J4747" t="str">
            <v/>
          </cell>
          <cell r="N4747" t="str">
            <v/>
          </cell>
          <cell r="O4747" t="str">
            <v/>
          </cell>
          <cell r="P4747" t="str">
            <v/>
          </cell>
          <cell r="Q4747" t="str">
            <v/>
          </cell>
          <cell r="T4747" t="str">
            <v/>
          </cell>
          <cell r="U4747" t="str">
            <v/>
          </cell>
          <cell r="W4747" t="str">
            <v/>
          </cell>
          <cell r="X4747" t="str">
            <v/>
          </cell>
          <cell r="AB4747">
            <v>0</v>
          </cell>
          <cell r="AC4747">
            <v>0</v>
          </cell>
          <cell r="AD4747">
            <v>0</v>
          </cell>
          <cell r="AJ4747">
            <v>0</v>
          </cell>
          <cell r="AK4747">
            <v>0</v>
          </cell>
        </row>
        <row r="4748">
          <cell r="B4748" t="str">
            <v/>
          </cell>
          <cell r="H4748" t="str">
            <v/>
          </cell>
          <cell r="J4748" t="str">
            <v/>
          </cell>
          <cell r="N4748" t="str">
            <v/>
          </cell>
          <cell r="O4748" t="str">
            <v/>
          </cell>
          <cell r="P4748" t="str">
            <v/>
          </cell>
          <cell r="Q4748" t="str">
            <v/>
          </cell>
          <cell r="T4748" t="str">
            <v/>
          </cell>
          <cell r="U4748" t="str">
            <v/>
          </cell>
          <cell r="W4748" t="str">
            <v/>
          </cell>
          <cell r="X4748" t="str">
            <v/>
          </cell>
          <cell r="AB4748">
            <v>0</v>
          </cell>
          <cell r="AC4748">
            <v>0</v>
          </cell>
          <cell r="AD4748">
            <v>0</v>
          </cell>
          <cell r="AJ4748">
            <v>0</v>
          </cell>
          <cell r="AK4748">
            <v>0</v>
          </cell>
        </row>
        <row r="4749">
          <cell r="B4749" t="str">
            <v/>
          </cell>
          <cell r="H4749" t="str">
            <v/>
          </cell>
          <cell r="J4749" t="str">
            <v/>
          </cell>
          <cell r="N4749" t="str">
            <v/>
          </cell>
          <cell r="O4749" t="str">
            <v/>
          </cell>
          <cell r="P4749" t="str">
            <v/>
          </cell>
          <cell r="Q4749" t="str">
            <v/>
          </cell>
          <cell r="T4749" t="str">
            <v/>
          </cell>
          <cell r="U4749" t="str">
            <v/>
          </cell>
          <cell r="W4749" t="str">
            <v/>
          </cell>
          <cell r="X4749" t="str">
            <v/>
          </cell>
          <cell r="AB4749">
            <v>0</v>
          </cell>
          <cell r="AC4749">
            <v>0</v>
          </cell>
          <cell r="AD4749">
            <v>0</v>
          </cell>
          <cell r="AJ4749">
            <v>0</v>
          </cell>
          <cell r="AK4749">
            <v>0</v>
          </cell>
        </row>
        <row r="4750">
          <cell r="B4750" t="str">
            <v/>
          </cell>
          <cell r="H4750" t="str">
            <v/>
          </cell>
          <cell r="J4750" t="str">
            <v/>
          </cell>
          <cell r="N4750" t="str">
            <v/>
          </cell>
          <cell r="O4750" t="str">
            <v/>
          </cell>
          <cell r="P4750" t="str">
            <v/>
          </cell>
          <cell r="Q4750" t="str">
            <v/>
          </cell>
          <cell r="T4750" t="str">
            <v/>
          </cell>
          <cell r="U4750" t="str">
            <v/>
          </cell>
          <cell r="W4750" t="str">
            <v/>
          </cell>
          <cell r="X4750" t="str">
            <v/>
          </cell>
          <cell r="AB4750">
            <v>0</v>
          </cell>
          <cell r="AC4750">
            <v>0</v>
          </cell>
          <cell r="AD4750">
            <v>0</v>
          </cell>
          <cell r="AJ4750">
            <v>0</v>
          </cell>
          <cell r="AK4750">
            <v>0</v>
          </cell>
        </row>
        <row r="4751">
          <cell r="B4751" t="str">
            <v/>
          </cell>
          <cell r="H4751" t="str">
            <v/>
          </cell>
          <cell r="J4751" t="str">
            <v/>
          </cell>
          <cell r="N4751" t="str">
            <v/>
          </cell>
          <cell r="O4751" t="str">
            <v/>
          </cell>
          <cell r="P4751" t="str">
            <v/>
          </cell>
          <cell r="Q4751" t="str">
            <v/>
          </cell>
          <cell r="T4751" t="str">
            <v/>
          </cell>
          <cell r="U4751" t="str">
            <v/>
          </cell>
          <cell r="W4751" t="str">
            <v/>
          </cell>
          <cell r="X4751" t="str">
            <v/>
          </cell>
          <cell r="AB4751">
            <v>0</v>
          </cell>
          <cell r="AC4751">
            <v>0</v>
          </cell>
          <cell r="AD4751">
            <v>0</v>
          </cell>
          <cell r="AJ4751">
            <v>0</v>
          </cell>
          <cell r="AK4751">
            <v>0</v>
          </cell>
        </row>
        <row r="4752">
          <cell r="B4752" t="str">
            <v/>
          </cell>
          <cell r="H4752" t="str">
            <v/>
          </cell>
          <cell r="J4752" t="str">
            <v/>
          </cell>
          <cell r="N4752" t="str">
            <v/>
          </cell>
          <cell r="O4752" t="str">
            <v/>
          </cell>
          <cell r="P4752" t="str">
            <v/>
          </cell>
          <cell r="Q4752" t="str">
            <v/>
          </cell>
          <cell r="T4752" t="str">
            <v/>
          </cell>
          <cell r="U4752" t="str">
            <v/>
          </cell>
          <cell r="W4752" t="str">
            <v/>
          </cell>
          <cell r="X4752" t="str">
            <v/>
          </cell>
          <cell r="AB4752">
            <v>0</v>
          </cell>
          <cell r="AC4752">
            <v>0</v>
          </cell>
          <cell r="AD4752">
            <v>0</v>
          </cell>
          <cell r="AJ4752">
            <v>0</v>
          </cell>
          <cell r="AK4752">
            <v>0</v>
          </cell>
        </row>
        <row r="4753">
          <cell r="B4753" t="str">
            <v/>
          </cell>
          <cell r="H4753" t="str">
            <v/>
          </cell>
          <cell r="J4753" t="str">
            <v/>
          </cell>
          <cell r="N4753" t="str">
            <v/>
          </cell>
          <cell r="O4753" t="str">
            <v/>
          </cell>
          <cell r="P4753" t="str">
            <v/>
          </cell>
          <cell r="Q4753" t="str">
            <v/>
          </cell>
          <cell r="T4753" t="str">
            <v/>
          </cell>
          <cell r="U4753" t="str">
            <v/>
          </cell>
          <cell r="W4753" t="str">
            <v/>
          </cell>
          <cell r="X4753" t="str">
            <v/>
          </cell>
          <cell r="AB4753">
            <v>0</v>
          </cell>
          <cell r="AC4753">
            <v>0</v>
          </cell>
          <cell r="AD4753">
            <v>0</v>
          </cell>
          <cell r="AJ4753">
            <v>0</v>
          </cell>
          <cell r="AK4753">
            <v>0</v>
          </cell>
        </row>
        <row r="4754">
          <cell r="B4754" t="str">
            <v/>
          </cell>
          <cell r="H4754" t="str">
            <v/>
          </cell>
          <cell r="J4754" t="str">
            <v/>
          </cell>
          <cell r="N4754" t="str">
            <v/>
          </cell>
          <cell r="O4754" t="str">
            <v/>
          </cell>
          <cell r="P4754" t="str">
            <v/>
          </cell>
          <cell r="Q4754" t="str">
            <v/>
          </cell>
          <cell r="T4754" t="str">
            <v/>
          </cell>
          <cell r="U4754" t="str">
            <v/>
          </cell>
          <cell r="W4754" t="str">
            <v/>
          </cell>
          <cell r="X4754" t="str">
            <v/>
          </cell>
          <cell r="AB4754">
            <v>0</v>
          </cell>
          <cell r="AC4754">
            <v>0</v>
          </cell>
          <cell r="AD4754">
            <v>0</v>
          </cell>
          <cell r="AJ4754">
            <v>0</v>
          </cell>
          <cell r="AK4754">
            <v>0</v>
          </cell>
        </row>
        <row r="4755">
          <cell r="B4755" t="str">
            <v/>
          </cell>
          <cell r="H4755" t="str">
            <v/>
          </cell>
          <cell r="J4755" t="str">
            <v/>
          </cell>
          <cell r="N4755" t="str">
            <v/>
          </cell>
          <cell r="O4755" t="str">
            <v/>
          </cell>
          <cell r="P4755" t="str">
            <v/>
          </cell>
          <cell r="Q4755" t="str">
            <v/>
          </cell>
          <cell r="T4755" t="str">
            <v/>
          </cell>
          <cell r="U4755" t="str">
            <v/>
          </cell>
          <cell r="W4755" t="str">
            <v/>
          </cell>
          <cell r="X4755" t="str">
            <v/>
          </cell>
          <cell r="AB4755">
            <v>0</v>
          </cell>
          <cell r="AC4755">
            <v>0</v>
          </cell>
          <cell r="AD4755">
            <v>0</v>
          </cell>
          <cell r="AJ4755">
            <v>0</v>
          </cell>
          <cell r="AK4755">
            <v>0</v>
          </cell>
        </row>
        <row r="4756">
          <cell r="B4756" t="str">
            <v/>
          </cell>
          <cell r="H4756" t="str">
            <v/>
          </cell>
          <cell r="J4756" t="str">
            <v/>
          </cell>
          <cell r="N4756" t="str">
            <v/>
          </cell>
          <cell r="O4756" t="str">
            <v/>
          </cell>
          <cell r="P4756" t="str">
            <v/>
          </cell>
          <cell r="Q4756" t="str">
            <v/>
          </cell>
          <cell r="T4756" t="str">
            <v/>
          </cell>
          <cell r="U4756" t="str">
            <v/>
          </cell>
          <cell r="W4756" t="str">
            <v/>
          </cell>
          <cell r="X4756" t="str">
            <v/>
          </cell>
          <cell r="AB4756">
            <v>0</v>
          </cell>
          <cell r="AC4756">
            <v>0</v>
          </cell>
          <cell r="AD4756">
            <v>0</v>
          </cell>
          <cell r="AJ4756">
            <v>0</v>
          </cell>
          <cell r="AK4756">
            <v>0</v>
          </cell>
        </row>
        <row r="4757">
          <cell r="B4757" t="str">
            <v/>
          </cell>
          <cell r="H4757" t="str">
            <v/>
          </cell>
          <cell r="J4757" t="str">
            <v/>
          </cell>
          <cell r="N4757" t="str">
            <v/>
          </cell>
          <cell r="O4757" t="str">
            <v/>
          </cell>
          <cell r="P4757" t="str">
            <v/>
          </cell>
          <cell r="Q4757" t="str">
            <v/>
          </cell>
          <cell r="T4757" t="str">
            <v/>
          </cell>
          <cell r="U4757" t="str">
            <v/>
          </cell>
          <cell r="W4757" t="str">
            <v/>
          </cell>
          <cell r="X4757" t="str">
            <v/>
          </cell>
          <cell r="AB4757">
            <v>0</v>
          </cell>
          <cell r="AC4757">
            <v>0</v>
          </cell>
          <cell r="AD4757">
            <v>0</v>
          </cell>
          <cell r="AJ4757">
            <v>0</v>
          </cell>
          <cell r="AK4757">
            <v>0</v>
          </cell>
        </row>
        <row r="4758">
          <cell r="B4758" t="str">
            <v/>
          </cell>
          <cell r="H4758" t="str">
            <v/>
          </cell>
          <cell r="J4758" t="str">
            <v/>
          </cell>
          <cell r="N4758" t="str">
            <v/>
          </cell>
          <cell r="O4758" t="str">
            <v/>
          </cell>
          <cell r="P4758" t="str">
            <v/>
          </cell>
          <cell r="Q4758" t="str">
            <v/>
          </cell>
          <cell r="T4758" t="str">
            <v/>
          </cell>
          <cell r="U4758" t="str">
            <v/>
          </cell>
          <cell r="W4758" t="str">
            <v/>
          </cell>
          <cell r="X4758" t="str">
            <v/>
          </cell>
          <cell r="AB4758">
            <v>0</v>
          </cell>
          <cell r="AC4758">
            <v>0</v>
          </cell>
          <cell r="AD4758">
            <v>0</v>
          </cell>
          <cell r="AJ4758">
            <v>0</v>
          </cell>
          <cell r="AK4758">
            <v>0</v>
          </cell>
        </row>
        <row r="4759">
          <cell r="B4759" t="str">
            <v/>
          </cell>
          <cell r="H4759" t="str">
            <v/>
          </cell>
          <cell r="J4759" t="str">
            <v/>
          </cell>
          <cell r="N4759" t="str">
            <v/>
          </cell>
          <cell r="O4759" t="str">
            <v/>
          </cell>
          <cell r="P4759" t="str">
            <v/>
          </cell>
          <cell r="Q4759" t="str">
            <v/>
          </cell>
          <cell r="T4759" t="str">
            <v/>
          </cell>
          <cell r="U4759" t="str">
            <v/>
          </cell>
          <cell r="W4759" t="str">
            <v/>
          </cell>
          <cell r="X4759" t="str">
            <v/>
          </cell>
          <cell r="AB4759">
            <v>0</v>
          </cell>
          <cell r="AC4759">
            <v>0</v>
          </cell>
          <cell r="AD4759">
            <v>0</v>
          </cell>
          <cell r="AJ4759">
            <v>0</v>
          </cell>
          <cell r="AK4759">
            <v>0</v>
          </cell>
        </row>
        <row r="4760">
          <cell r="B4760" t="str">
            <v/>
          </cell>
          <cell r="H4760" t="str">
            <v/>
          </cell>
          <cell r="J4760" t="str">
            <v/>
          </cell>
          <cell r="N4760" t="str">
            <v/>
          </cell>
          <cell r="O4760" t="str">
            <v/>
          </cell>
          <cell r="P4760" t="str">
            <v/>
          </cell>
          <cell r="Q4760" t="str">
            <v/>
          </cell>
          <cell r="T4760" t="str">
            <v/>
          </cell>
          <cell r="U4760" t="str">
            <v/>
          </cell>
          <cell r="W4760" t="str">
            <v/>
          </cell>
          <cell r="X4760" t="str">
            <v/>
          </cell>
          <cell r="AB4760">
            <v>0</v>
          </cell>
          <cell r="AC4760">
            <v>0</v>
          </cell>
          <cell r="AD4760">
            <v>0</v>
          </cell>
          <cell r="AJ4760">
            <v>0</v>
          </cell>
          <cell r="AK4760">
            <v>0</v>
          </cell>
        </row>
        <row r="4761">
          <cell r="B4761" t="str">
            <v/>
          </cell>
          <cell r="H4761" t="str">
            <v/>
          </cell>
          <cell r="J4761" t="str">
            <v/>
          </cell>
          <cell r="N4761" t="str">
            <v/>
          </cell>
          <cell r="O4761" t="str">
            <v/>
          </cell>
          <cell r="P4761" t="str">
            <v/>
          </cell>
          <cell r="Q4761" t="str">
            <v/>
          </cell>
          <cell r="T4761" t="str">
            <v/>
          </cell>
          <cell r="U4761" t="str">
            <v/>
          </cell>
          <cell r="W4761" t="str">
            <v/>
          </cell>
          <cell r="X4761" t="str">
            <v/>
          </cell>
          <cell r="AB4761">
            <v>0</v>
          </cell>
          <cell r="AC4761">
            <v>0</v>
          </cell>
          <cell r="AD4761">
            <v>0</v>
          </cell>
          <cell r="AJ4761">
            <v>0</v>
          </cell>
          <cell r="AK4761">
            <v>0</v>
          </cell>
        </row>
        <row r="4762">
          <cell r="B4762" t="str">
            <v/>
          </cell>
          <cell r="H4762" t="str">
            <v/>
          </cell>
          <cell r="J4762" t="str">
            <v/>
          </cell>
          <cell r="N4762" t="str">
            <v/>
          </cell>
          <cell r="O4762" t="str">
            <v/>
          </cell>
          <cell r="P4762" t="str">
            <v/>
          </cell>
          <cell r="Q4762" t="str">
            <v/>
          </cell>
          <cell r="T4762" t="str">
            <v/>
          </cell>
          <cell r="U4762" t="str">
            <v/>
          </cell>
          <cell r="W4762" t="str">
            <v/>
          </cell>
          <cell r="X4762" t="str">
            <v/>
          </cell>
          <cell r="AB4762">
            <v>0</v>
          </cell>
          <cell r="AC4762">
            <v>0</v>
          </cell>
          <cell r="AD4762">
            <v>0</v>
          </cell>
          <cell r="AJ4762">
            <v>0</v>
          </cell>
          <cell r="AK4762">
            <v>0</v>
          </cell>
        </row>
        <row r="4763">
          <cell r="B4763" t="str">
            <v/>
          </cell>
          <cell r="H4763" t="str">
            <v/>
          </cell>
          <cell r="J4763" t="str">
            <v/>
          </cell>
          <cell r="N4763" t="str">
            <v/>
          </cell>
          <cell r="O4763" t="str">
            <v/>
          </cell>
          <cell r="P4763" t="str">
            <v/>
          </cell>
          <cell r="Q4763" t="str">
            <v/>
          </cell>
          <cell r="T4763" t="str">
            <v/>
          </cell>
          <cell r="U4763" t="str">
            <v/>
          </cell>
          <cell r="W4763" t="str">
            <v/>
          </cell>
          <cell r="X4763" t="str">
            <v/>
          </cell>
          <cell r="AB4763">
            <v>0</v>
          </cell>
          <cell r="AC4763">
            <v>0</v>
          </cell>
          <cell r="AD4763">
            <v>0</v>
          </cell>
          <cell r="AJ4763">
            <v>0</v>
          </cell>
          <cell r="AK4763">
            <v>0</v>
          </cell>
        </row>
        <row r="4764">
          <cell r="B4764" t="str">
            <v/>
          </cell>
          <cell r="H4764" t="str">
            <v/>
          </cell>
          <cell r="J4764" t="str">
            <v/>
          </cell>
          <cell r="N4764" t="str">
            <v/>
          </cell>
          <cell r="O4764" t="str">
            <v/>
          </cell>
          <cell r="P4764" t="str">
            <v/>
          </cell>
          <cell r="Q4764" t="str">
            <v/>
          </cell>
          <cell r="T4764" t="str">
            <v/>
          </cell>
          <cell r="U4764" t="str">
            <v/>
          </cell>
          <cell r="W4764" t="str">
            <v/>
          </cell>
          <cell r="X4764" t="str">
            <v/>
          </cell>
          <cell r="AB4764">
            <v>0</v>
          </cell>
          <cell r="AC4764">
            <v>0</v>
          </cell>
          <cell r="AD4764">
            <v>0</v>
          </cell>
          <cell r="AJ4764">
            <v>0</v>
          </cell>
          <cell r="AK4764">
            <v>0</v>
          </cell>
        </row>
        <row r="4765">
          <cell r="B4765" t="str">
            <v/>
          </cell>
          <cell r="H4765" t="str">
            <v/>
          </cell>
          <cell r="J4765" t="str">
            <v/>
          </cell>
          <cell r="N4765" t="str">
            <v/>
          </cell>
          <cell r="O4765" t="str">
            <v/>
          </cell>
          <cell r="P4765" t="str">
            <v/>
          </cell>
          <cell r="Q4765" t="str">
            <v/>
          </cell>
          <cell r="T4765" t="str">
            <v/>
          </cell>
          <cell r="U4765" t="str">
            <v/>
          </cell>
          <cell r="W4765" t="str">
            <v/>
          </cell>
          <cell r="X4765" t="str">
            <v/>
          </cell>
          <cell r="AB4765">
            <v>0</v>
          </cell>
          <cell r="AC4765">
            <v>0</v>
          </cell>
          <cell r="AD4765">
            <v>0</v>
          </cell>
          <cell r="AJ4765">
            <v>0</v>
          </cell>
          <cell r="AK4765">
            <v>0</v>
          </cell>
        </row>
        <row r="4766">
          <cell r="B4766" t="str">
            <v/>
          </cell>
          <cell r="H4766" t="str">
            <v/>
          </cell>
          <cell r="J4766" t="str">
            <v/>
          </cell>
          <cell r="N4766" t="str">
            <v/>
          </cell>
          <cell r="O4766" t="str">
            <v/>
          </cell>
          <cell r="P4766" t="str">
            <v/>
          </cell>
          <cell r="Q4766" t="str">
            <v/>
          </cell>
          <cell r="T4766" t="str">
            <v/>
          </cell>
          <cell r="U4766" t="str">
            <v/>
          </cell>
          <cell r="W4766" t="str">
            <v/>
          </cell>
          <cell r="X4766" t="str">
            <v/>
          </cell>
          <cell r="AB4766">
            <v>0</v>
          </cell>
          <cell r="AC4766">
            <v>0</v>
          </cell>
          <cell r="AD4766">
            <v>0</v>
          </cell>
          <cell r="AJ4766">
            <v>0</v>
          </cell>
          <cell r="AK4766">
            <v>0</v>
          </cell>
        </row>
        <row r="4767">
          <cell r="B4767" t="str">
            <v/>
          </cell>
          <cell r="H4767" t="str">
            <v/>
          </cell>
          <cell r="J4767" t="str">
            <v/>
          </cell>
          <cell r="N4767" t="str">
            <v/>
          </cell>
          <cell r="O4767" t="str">
            <v/>
          </cell>
          <cell r="P4767" t="str">
            <v/>
          </cell>
          <cell r="Q4767" t="str">
            <v/>
          </cell>
          <cell r="T4767" t="str">
            <v/>
          </cell>
          <cell r="U4767" t="str">
            <v/>
          </cell>
          <cell r="W4767" t="str">
            <v/>
          </cell>
          <cell r="X4767" t="str">
            <v/>
          </cell>
          <cell r="AB4767">
            <v>0</v>
          </cell>
          <cell r="AC4767">
            <v>0</v>
          </cell>
          <cell r="AD4767">
            <v>0</v>
          </cell>
          <cell r="AJ4767">
            <v>0</v>
          </cell>
          <cell r="AK4767">
            <v>0</v>
          </cell>
        </row>
        <row r="4768">
          <cell r="B4768" t="str">
            <v/>
          </cell>
          <cell r="H4768" t="str">
            <v/>
          </cell>
          <cell r="J4768" t="str">
            <v/>
          </cell>
          <cell r="N4768" t="str">
            <v/>
          </cell>
          <cell r="O4768" t="str">
            <v/>
          </cell>
          <cell r="P4768" t="str">
            <v/>
          </cell>
          <cell r="Q4768" t="str">
            <v/>
          </cell>
          <cell r="T4768" t="str">
            <v/>
          </cell>
          <cell r="U4768" t="str">
            <v/>
          </cell>
          <cell r="W4768" t="str">
            <v/>
          </cell>
          <cell r="X4768" t="str">
            <v/>
          </cell>
          <cell r="AB4768">
            <v>0</v>
          </cell>
          <cell r="AC4768">
            <v>0</v>
          </cell>
          <cell r="AD4768">
            <v>0</v>
          </cell>
          <cell r="AJ4768">
            <v>0</v>
          </cell>
          <cell r="AK4768">
            <v>0</v>
          </cell>
        </row>
        <row r="4769">
          <cell r="B4769" t="str">
            <v/>
          </cell>
          <cell r="H4769" t="str">
            <v/>
          </cell>
          <cell r="J4769" t="str">
            <v/>
          </cell>
          <cell r="N4769" t="str">
            <v/>
          </cell>
          <cell r="O4769" t="str">
            <v/>
          </cell>
          <cell r="P4769" t="str">
            <v/>
          </cell>
          <cell r="Q4769" t="str">
            <v/>
          </cell>
          <cell r="T4769" t="str">
            <v/>
          </cell>
          <cell r="U4769" t="str">
            <v/>
          </cell>
          <cell r="W4769" t="str">
            <v/>
          </cell>
          <cell r="X4769" t="str">
            <v/>
          </cell>
          <cell r="AB4769">
            <v>0</v>
          </cell>
          <cell r="AC4769">
            <v>0</v>
          </cell>
          <cell r="AD4769">
            <v>0</v>
          </cell>
          <cell r="AJ4769">
            <v>0</v>
          </cell>
          <cell r="AK4769">
            <v>0</v>
          </cell>
        </row>
        <row r="4770">
          <cell r="B4770" t="str">
            <v/>
          </cell>
          <cell r="H4770" t="str">
            <v/>
          </cell>
          <cell r="J4770" t="str">
            <v/>
          </cell>
          <cell r="N4770" t="str">
            <v/>
          </cell>
          <cell r="O4770" t="str">
            <v/>
          </cell>
          <cell r="P4770" t="str">
            <v/>
          </cell>
          <cell r="Q4770" t="str">
            <v/>
          </cell>
          <cell r="T4770" t="str">
            <v/>
          </cell>
          <cell r="U4770" t="str">
            <v/>
          </cell>
          <cell r="W4770" t="str">
            <v/>
          </cell>
          <cell r="X4770" t="str">
            <v/>
          </cell>
          <cell r="AB4770">
            <v>0</v>
          </cell>
          <cell r="AC4770">
            <v>0</v>
          </cell>
          <cell r="AD4770">
            <v>0</v>
          </cell>
          <cell r="AJ4770">
            <v>0</v>
          </cell>
          <cell r="AK4770">
            <v>0</v>
          </cell>
        </row>
        <row r="4771">
          <cell r="B4771" t="str">
            <v/>
          </cell>
          <cell r="H4771" t="str">
            <v/>
          </cell>
          <cell r="J4771" t="str">
            <v/>
          </cell>
          <cell r="N4771" t="str">
            <v/>
          </cell>
          <cell r="O4771" t="str">
            <v/>
          </cell>
          <cell r="P4771" t="str">
            <v/>
          </cell>
          <cell r="Q4771" t="str">
            <v/>
          </cell>
          <cell r="T4771" t="str">
            <v/>
          </cell>
          <cell r="U4771" t="str">
            <v/>
          </cell>
          <cell r="W4771" t="str">
            <v/>
          </cell>
          <cell r="X4771" t="str">
            <v/>
          </cell>
          <cell r="AB4771">
            <v>0</v>
          </cell>
          <cell r="AC4771">
            <v>0</v>
          </cell>
          <cell r="AD4771">
            <v>0</v>
          </cell>
          <cell r="AJ4771">
            <v>0</v>
          </cell>
          <cell r="AK4771">
            <v>0</v>
          </cell>
        </row>
        <row r="4772">
          <cell r="B4772" t="str">
            <v/>
          </cell>
          <cell r="H4772" t="str">
            <v/>
          </cell>
          <cell r="J4772" t="str">
            <v/>
          </cell>
          <cell r="N4772" t="str">
            <v/>
          </cell>
          <cell r="O4772" t="str">
            <v/>
          </cell>
          <cell r="P4772" t="str">
            <v/>
          </cell>
          <cell r="Q4772" t="str">
            <v/>
          </cell>
          <cell r="T4772" t="str">
            <v/>
          </cell>
          <cell r="U4772" t="str">
            <v/>
          </cell>
          <cell r="W4772" t="str">
            <v/>
          </cell>
          <cell r="X4772" t="str">
            <v/>
          </cell>
          <cell r="AB4772">
            <v>0</v>
          </cell>
          <cell r="AC4772">
            <v>0</v>
          </cell>
          <cell r="AD4772">
            <v>0</v>
          </cell>
          <cell r="AJ4772">
            <v>0</v>
          </cell>
          <cell r="AK4772">
            <v>0</v>
          </cell>
        </row>
        <row r="4773">
          <cell r="B4773" t="str">
            <v/>
          </cell>
          <cell r="H4773" t="str">
            <v/>
          </cell>
          <cell r="J4773" t="str">
            <v/>
          </cell>
          <cell r="N4773" t="str">
            <v/>
          </cell>
          <cell r="O4773" t="str">
            <v/>
          </cell>
          <cell r="P4773" t="str">
            <v/>
          </cell>
          <cell r="Q4773" t="str">
            <v/>
          </cell>
          <cell r="T4773" t="str">
            <v/>
          </cell>
          <cell r="U4773" t="str">
            <v/>
          </cell>
          <cell r="W4773" t="str">
            <v/>
          </cell>
          <cell r="X4773" t="str">
            <v/>
          </cell>
          <cell r="AB4773">
            <v>0</v>
          </cell>
          <cell r="AC4773">
            <v>0</v>
          </cell>
          <cell r="AD4773">
            <v>0</v>
          </cell>
          <cell r="AJ4773">
            <v>0</v>
          </cell>
          <cell r="AK4773">
            <v>0</v>
          </cell>
        </row>
        <row r="4774">
          <cell r="B4774" t="str">
            <v/>
          </cell>
          <cell r="H4774" t="str">
            <v/>
          </cell>
          <cell r="J4774" t="str">
            <v/>
          </cell>
          <cell r="N4774" t="str">
            <v/>
          </cell>
          <cell r="O4774" t="str">
            <v/>
          </cell>
          <cell r="P4774" t="str">
            <v/>
          </cell>
          <cell r="Q4774" t="str">
            <v/>
          </cell>
          <cell r="T4774" t="str">
            <v/>
          </cell>
          <cell r="U4774" t="str">
            <v/>
          </cell>
          <cell r="W4774" t="str">
            <v/>
          </cell>
          <cell r="X4774" t="str">
            <v/>
          </cell>
          <cell r="AB4774">
            <v>0</v>
          </cell>
          <cell r="AC4774">
            <v>0</v>
          </cell>
          <cell r="AD4774">
            <v>0</v>
          </cell>
          <cell r="AJ4774">
            <v>0</v>
          </cell>
          <cell r="AK4774">
            <v>0</v>
          </cell>
        </row>
        <row r="4775">
          <cell r="B4775" t="str">
            <v/>
          </cell>
          <cell r="H4775" t="str">
            <v/>
          </cell>
          <cell r="J4775" t="str">
            <v/>
          </cell>
          <cell r="N4775" t="str">
            <v/>
          </cell>
          <cell r="O4775" t="str">
            <v/>
          </cell>
          <cell r="P4775" t="str">
            <v/>
          </cell>
          <cell r="Q4775" t="str">
            <v/>
          </cell>
          <cell r="T4775" t="str">
            <v/>
          </cell>
          <cell r="U4775" t="str">
            <v/>
          </cell>
          <cell r="W4775" t="str">
            <v/>
          </cell>
          <cell r="X4775" t="str">
            <v/>
          </cell>
          <cell r="AB4775">
            <v>0</v>
          </cell>
          <cell r="AC4775">
            <v>0</v>
          </cell>
          <cell r="AD4775">
            <v>0</v>
          </cell>
          <cell r="AJ4775">
            <v>0</v>
          </cell>
          <cell r="AK4775">
            <v>0</v>
          </cell>
        </row>
        <row r="4776">
          <cell r="B4776" t="str">
            <v/>
          </cell>
          <cell r="H4776" t="str">
            <v/>
          </cell>
          <cell r="J4776" t="str">
            <v/>
          </cell>
          <cell r="N4776" t="str">
            <v/>
          </cell>
          <cell r="O4776" t="str">
            <v/>
          </cell>
          <cell r="P4776" t="str">
            <v/>
          </cell>
          <cell r="Q4776" t="str">
            <v/>
          </cell>
          <cell r="T4776" t="str">
            <v/>
          </cell>
          <cell r="U4776" t="str">
            <v/>
          </cell>
          <cell r="W4776" t="str">
            <v/>
          </cell>
          <cell r="X4776" t="str">
            <v/>
          </cell>
          <cell r="AB4776">
            <v>0</v>
          </cell>
          <cell r="AC4776">
            <v>0</v>
          </cell>
          <cell r="AD4776">
            <v>0</v>
          </cell>
          <cell r="AJ4776">
            <v>0</v>
          </cell>
          <cell r="AK4776">
            <v>0</v>
          </cell>
        </row>
        <row r="4777">
          <cell r="B4777" t="str">
            <v/>
          </cell>
          <cell r="H4777" t="str">
            <v/>
          </cell>
          <cell r="J4777" t="str">
            <v/>
          </cell>
          <cell r="N4777" t="str">
            <v/>
          </cell>
          <cell r="O4777" t="str">
            <v/>
          </cell>
          <cell r="P4777" t="str">
            <v/>
          </cell>
          <cell r="Q4777" t="str">
            <v/>
          </cell>
          <cell r="T4777" t="str">
            <v/>
          </cell>
          <cell r="U4777" t="str">
            <v/>
          </cell>
          <cell r="W4777" t="str">
            <v/>
          </cell>
          <cell r="X4777" t="str">
            <v/>
          </cell>
          <cell r="AB4777">
            <v>0</v>
          </cell>
          <cell r="AC4777">
            <v>0</v>
          </cell>
          <cell r="AD4777">
            <v>0</v>
          </cell>
          <cell r="AJ4777">
            <v>0</v>
          </cell>
          <cell r="AK4777">
            <v>0</v>
          </cell>
        </row>
        <row r="4778">
          <cell r="B4778" t="str">
            <v/>
          </cell>
          <cell r="H4778" t="str">
            <v/>
          </cell>
          <cell r="J4778" t="str">
            <v/>
          </cell>
          <cell r="N4778" t="str">
            <v/>
          </cell>
          <cell r="O4778" t="str">
            <v/>
          </cell>
          <cell r="P4778" t="str">
            <v/>
          </cell>
          <cell r="Q4778" t="str">
            <v/>
          </cell>
          <cell r="T4778" t="str">
            <v/>
          </cell>
          <cell r="U4778" t="str">
            <v/>
          </cell>
          <cell r="W4778" t="str">
            <v/>
          </cell>
          <cell r="X4778" t="str">
            <v/>
          </cell>
          <cell r="AB4778">
            <v>0</v>
          </cell>
          <cell r="AC4778">
            <v>0</v>
          </cell>
          <cell r="AD4778">
            <v>0</v>
          </cell>
          <cell r="AJ4778">
            <v>0</v>
          </cell>
          <cell r="AK4778">
            <v>0</v>
          </cell>
        </row>
        <row r="4779">
          <cell r="B4779" t="str">
            <v/>
          </cell>
          <cell r="H4779" t="str">
            <v/>
          </cell>
          <cell r="J4779" t="str">
            <v/>
          </cell>
          <cell r="N4779" t="str">
            <v/>
          </cell>
          <cell r="O4779" t="str">
            <v/>
          </cell>
          <cell r="P4779" t="str">
            <v/>
          </cell>
          <cell r="Q4779" t="str">
            <v/>
          </cell>
          <cell r="T4779" t="str">
            <v/>
          </cell>
          <cell r="U4779" t="str">
            <v/>
          </cell>
          <cell r="W4779" t="str">
            <v/>
          </cell>
          <cell r="X4779" t="str">
            <v/>
          </cell>
          <cell r="AB4779">
            <v>0</v>
          </cell>
          <cell r="AC4779">
            <v>0</v>
          </cell>
          <cell r="AD4779">
            <v>0</v>
          </cell>
          <cell r="AJ4779">
            <v>0</v>
          </cell>
          <cell r="AK4779">
            <v>0</v>
          </cell>
        </row>
        <row r="4780">
          <cell r="B4780" t="str">
            <v/>
          </cell>
          <cell r="H4780" t="str">
            <v/>
          </cell>
          <cell r="J4780" t="str">
            <v/>
          </cell>
          <cell r="N4780" t="str">
            <v/>
          </cell>
          <cell r="O4780" t="str">
            <v/>
          </cell>
          <cell r="P4780" t="str">
            <v/>
          </cell>
          <cell r="Q4780" t="str">
            <v/>
          </cell>
          <cell r="T4780" t="str">
            <v/>
          </cell>
          <cell r="U4780" t="str">
            <v/>
          </cell>
          <cell r="W4780" t="str">
            <v/>
          </cell>
          <cell r="X4780" t="str">
            <v/>
          </cell>
          <cell r="AB4780">
            <v>0</v>
          </cell>
          <cell r="AC4780">
            <v>0</v>
          </cell>
          <cell r="AD4780">
            <v>0</v>
          </cell>
          <cell r="AJ4780">
            <v>0</v>
          </cell>
          <cell r="AK4780">
            <v>0</v>
          </cell>
        </row>
        <row r="4781">
          <cell r="B4781" t="str">
            <v/>
          </cell>
          <cell r="H4781" t="str">
            <v/>
          </cell>
          <cell r="J4781" t="str">
            <v/>
          </cell>
          <cell r="N4781" t="str">
            <v/>
          </cell>
          <cell r="O4781" t="str">
            <v/>
          </cell>
          <cell r="P4781" t="str">
            <v/>
          </cell>
          <cell r="Q4781" t="str">
            <v/>
          </cell>
          <cell r="T4781" t="str">
            <v/>
          </cell>
          <cell r="U4781" t="str">
            <v/>
          </cell>
          <cell r="W4781" t="str">
            <v/>
          </cell>
          <cell r="X4781" t="str">
            <v/>
          </cell>
          <cell r="AB4781">
            <v>0</v>
          </cell>
          <cell r="AC4781">
            <v>0</v>
          </cell>
          <cell r="AD4781">
            <v>0</v>
          </cell>
          <cell r="AJ4781">
            <v>0</v>
          </cell>
          <cell r="AK4781">
            <v>0</v>
          </cell>
        </row>
        <row r="4782">
          <cell r="B4782" t="str">
            <v/>
          </cell>
          <cell r="H4782" t="str">
            <v/>
          </cell>
          <cell r="J4782" t="str">
            <v/>
          </cell>
          <cell r="N4782" t="str">
            <v/>
          </cell>
          <cell r="O4782" t="str">
            <v/>
          </cell>
          <cell r="P4782" t="str">
            <v/>
          </cell>
          <cell r="Q4782" t="str">
            <v/>
          </cell>
          <cell r="T4782" t="str">
            <v/>
          </cell>
          <cell r="U4782" t="str">
            <v/>
          </cell>
          <cell r="W4782" t="str">
            <v/>
          </cell>
          <cell r="X4782" t="str">
            <v/>
          </cell>
          <cell r="AB4782">
            <v>0</v>
          </cell>
          <cell r="AC4782">
            <v>0</v>
          </cell>
          <cell r="AD4782">
            <v>0</v>
          </cell>
          <cell r="AJ4782">
            <v>0</v>
          </cell>
          <cell r="AK4782">
            <v>0</v>
          </cell>
        </row>
        <row r="4783">
          <cell r="B4783" t="str">
            <v/>
          </cell>
          <cell r="H4783" t="str">
            <v/>
          </cell>
          <cell r="J4783" t="str">
            <v/>
          </cell>
          <cell r="N4783" t="str">
            <v/>
          </cell>
          <cell r="O4783" t="str">
            <v/>
          </cell>
          <cell r="P4783" t="str">
            <v/>
          </cell>
          <cell r="Q4783" t="str">
            <v/>
          </cell>
          <cell r="T4783" t="str">
            <v/>
          </cell>
          <cell r="U4783" t="str">
            <v/>
          </cell>
          <cell r="W4783" t="str">
            <v/>
          </cell>
          <cell r="X4783" t="str">
            <v/>
          </cell>
          <cell r="AB4783">
            <v>0</v>
          </cell>
          <cell r="AC4783">
            <v>0</v>
          </cell>
          <cell r="AD4783">
            <v>0</v>
          </cell>
          <cell r="AJ4783">
            <v>0</v>
          </cell>
          <cell r="AK4783">
            <v>0</v>
          </cell>
        </row>
        <row r="4784">
          <cell r="B4784" t="str">
            <v/>
          </cell>
          <cell r="H4784" t="str">
            <v/>
          </cell>
          <cell r="J4784" t="str">
            <v/>
          </cell>
          <cell r="N4784" t="str">
            <v/>
          </cell>
          <cell r="O4784" t="str">
            <v/>
          </cell>
          <cell r="P4784" t="str">
            <v/>
          </cell>
          <cell r="Q4784" t="str">
            <v/>
          </cell>
          <cell r="T4784" t="str">
            <v/>
          </cell>
          <cell r="U4784" t="str">
            <v/>
          </cell>
          <cell r="W4784" t="str">
            <v/>
          </cell>
          <cell r="X4784" t="str">
            <v/>
          </cell>
          <cell r="AB4784">
            <v>0</v>
          </cell>
          <cell r="AC4784">
            <v>0</v>
          </cell>
          <cell r="AD4784">
            <v>0</v>
          </cell>
          <cell r="AJ4784">
            <v>0</v>
          </cell>
          <cell r="AK4784">
            <v>0</v>
          </cell>
        </row>
        <row r="4785">
          <cell r="B4785" t="str">
            <v/>
          </cell>
          <cell r="H4785" t="str">
            <v/>
          </cell>
          <cell r="J4785" t="str">
            <v/>
          </cell>
          <cell r="N4785" t="str">
            <v/>
          </cell>
          <cell r="O4785" t="str">
            <v/>
          </cell>
          <cell r="P4785" t="str">
            <v/>
          </cell>
          <cell r="Q4785" t="str">
            <v/>
          </cell>
          <cell r="T4785" t="str">
            <v/>
          </cell>
          <cell r="U4785" t="str">
            <v/>
          </cell>
          <cell r="W4785" t="str">
            <v/>
          </cell>
          <cell r="X4785" t="str">
            <v/>
          </cell>
          <cell r="AB4785">
            <v>0</v>
          </cell>
          <cell r="AC4785">
            <v>0</v>
          </cell>
          <cell r="AD4785">
            <v>0</v>
          </cell>
          <cell r="AJ4785">
            <v>0</v>
          </cell>
          <cell r="AK4785">
            <v>0</v>
          </cell>
        </row>
        <row r="4786">
          <cell r="B4786" t="str">
            <v/>
          </cell>
          <cell r="H4786" t="str">
            <v/>
          </cell>
          <cell r="J4786" t="str">
            <v/>
          </cell>
          <cell r="N4786" t="str">
            <v/>
          </cell>
          <cell r="O4786" t="str">
            <v/>
          </cell>
          <cell r="P4786" t="str">
            <v/>
          </cell>
          <cell r="Q4786" t="str">
            <v/>
          </cell>
          <cell r="T4786" t="str">
            <v/>
          </cell>
          <cell r="U4786" t="str">
            <v/>
          </cell>
          <cell r="W4786" t="str">
            <v/>
          </cell>
          <cell r="X4786" t="str">
            <v/>
          </cell>
          <cell r="AB4786">
            <v>0</v>
          </cell>
          <cell r="AC4786">
            <v>0</v>
          </cell>
          <cell r="AD4786">
            <v>0</v>
          </cell>
          <cell r="AJ4786">
            <v>0</v>
          </cell>
          <cell r="AK4786">
            <v>0</v>
          </cell>
        </row>
        <row r="4787">
          <cell r="B4787" t="str">
            <v/>
          </cell>
          <cell r="H4787" t="str">
            <v/>
          </cell>
          <cell r="J4787" t="str">
            <v/>
          </cell>
          <cell r="N4787" t="str">
            <v/>
          </cell>
          <cell r="O4787" t="str">
            <v/>
          </cell>
          <cell r="P4787" t="str">
            <v/>
          </cell>
          <cell r="Q4787" t="str">
            <v/>
          </cell>
          <cell r="T4787" t="str">
            <v/>
          </cell>
          <cell r="U4787" t="str">
            <v/>
          </cell>
          <cell r="W4787" t="str">
            <v/>
          </cell>
          <cell r="X4787" t="str">
            <v/>
          </cell>
          <cell r="AB4787">
            <v>0</v>
          </cell>
          <cell r="AC4787">
            <v>0</v>
          </cell>
          <cell r="AD4787">
            <v>0</v>
          </cell>
          <cell r="AJ4787">
            <v>0</v>
          </cell>
          <cell r="AK4787">
            <v>0</v>
          </cell>
        </row>
        <row r="4788">
          <cell r="B4788" t="str">
            <v/>
          </cell>
          <cell r="H4788" t="str">
            <v/>
          </cell>
          <cell r="J4788" t="str">
            <v/>
          </cell>
          <cell r="N4788" t="str">
            <v/>
          </cell>
          <cell r="O4788" t="str">
            <v/>
          </cell>
          <cell r="P4788" t="str">
            <v/>
          </cell>
          <cell r="Q4788" t="str">
            <v/>
          </cell>
          <cell r="T4788" t="str">
            <v/>
          </cell>
          <cell r="U4788" t="str">
            <v/>
          </cell>
          <cell r="W4788" t="str">
            <v/>
          </cell>
          <cell r="X4788" t="str">
            <v/>
          </cell>
          <cell r="AB4788">
            <v>0</v>
          </cell>
          <cell r="AC4788">
            <v>0</v>
          </cell>
          <cell r="AD4788">
            <v>0</v>
          </cell>
          <cell r="AJ4788">
            <v>0</v>
          </cell>
          <cell r="AK4788">
            <v>0</v>
          </cell>
        </row>
        <row r="4789">
          <cell r="B4789" t="str">
            <v/>
          </cell>
          <cell r="H4789" t="str">
            <v/>
          </cell>
          <cell r="J4789" t="str">
            <v/>
          </cell>
          <cell r="N4789" t="str">
            <v/>
          </cell>
          <cell r="O4789" t="str">
            <v/>
          </cell>
          <cell r="P4789" t="str">
            <v/>
          </cell>
          <cell r="Q4789" t="str">
            <v/>
          </cell>
          <cell r="T4789" t="str">
            <v/>
          </cell>
          <cell r="U4789" t="str">
            <v/>
          </cell>
          <cell r="W4789" t="str">
            <v/>
          </cell>
          <cell r="X4789" t="str">
            <v/>
          </cell>
          <cell r="AB4789">
            <v>0</v>
          </cell>
          <cell r="AC4789">
            <v>0</v>
          </cell>
          <cell r="AD4789">
            <v>0</v>
          </cell>
          <cell r="AJ4789">
            <v>0</v>
          </cell>
          <cell r="AK4789">
            <v>0</v>
          </cell>
        </row>
        <row r="4790">
          <cell r="B4790" t="str">
            <v/>
          </cell>
          <cell r="H4790" t="str">
            <v/>
          </cell>
          <cell r="J4790" t="str">
            <v/>
          </cell>
          <cell r="N4790" t="str">
            <v/>
          </cell>
          <cell r="O4790" t="str">
            <v/>
          </cell>
          <cell r="P4790" t="str">
            <v/>
          </cell>
          <cell r="Q4790" t="str">
            <v/>
          </cell>
          <cell r="T4790" t="str">
            <v/>
          </cell>
          <cell r="U4790" t="str">
            <v/>
          </cell>
          <cell r="W4790" t="str">
            <v/>
          </cell>
          <cell r="X4790" t="str">
            <v/>
          </cell>
          <cell r="AB4790">
            <v>0</v>
          </cell>
          <cell r="AC4790">
            <v>0</v>
          </cell>
          <cell r="AD4790">
            <v>0</v>
          </cell>
          <cell r="AJ4790">
            <v>0</v>
          </cell>
          <cell r="AK4790">
            <v>0</v>
          </cell>
        </row>
        <row r="4791">
          <cell r="B4791" t="str">
            <v/>
          </cell>
          <cell r="H4791" t="str">
            <v/>
          </cell>
          <cell r="J4791" t="str">
            <v/>
          </cell>
          <cell r="N4791" t="str">
            <v/>
          </cell>
          <cell r="O4791" t="str">
            <v/>
          </cell>
          <cell r="P4791" t="str">
            <v/>
          </cell>
          <cell r="Q4791" t="str">
            <v/>
          </cell>
          <cell r="T4791" t="str">
            <v/>
          </cell>
          <cell r="U4791" t="str">
            <v/>
          </cell>
          <cell r="W4791" t="str">
            <v/>
          </cell>
          <cell r="X4791" t="str">
            <v/>
          </cell>
          <cell r="AB4791">
            <v>0</v>
          </cell>
          <cell r="AC4791">
            <v>0</v>
          </cell>
          <cell r="AD4791">
            <v>0</v>
          </cell>
          <cell r="AJ4791">
            <v>0</v>
          </cell>
          <cell r="AK4791">
            <v>0</v>
          </cell>
        </row>
        <row r="4792">
          <cell r="B4792" t="str">
            <v/>
          </cell>
          <cell r="H4792" t="str">
            <v/>
          </cell>
          <cell r="J4792" t="str">
            <v/>
          </cell>
          <cell r="N4792" t="str">
            <v/>
          </cell>
          <cell r="O4792" t="str">
            <v/>
          </cell>
          <cell r="P4792" t="str">
            <v/>
          </cell>
          <cell r="Q4792" t="str">
            <v/>
          </cell>
          <cell r="T4792" t="str">
            <v/>
          </cell>
          <cell r="U4792" t="str">
            <v/>
          </cell>
          <cell r="W4792" t="str">
            <v/>
          </cell>
          <cell r="X4792" t="str">
            <v/>
          </cell>
          <cell r="AB4792">
            <v>0</v>
          </cell>
          <cell r="AC4792">
            <v>0</v>
          </cell>
          <cell r="AD4792">
            <v>0</v>
          </cell>
          <cell r="AJ4792">
            <v>0</v>
          </cell>
          <cell r="AK4792">
            <v>0</v>
          </cell>
        </row>
        <row r="4793">
          <cell r="B4793" t="str">
            <v/>
          </cell>
          <cell r="H4793" t="str">
            <v/>
          </cell>
          <cell r="J4793" t="str">
            <v/>
          </cell>
          <cell r="N4793" t="str">
            <v/>
          </cell>
          <cell r="O4793" t="str">
            <v/>
          </cell>
          <cell r="P4793" t="str">
            <v/>
          </cell>
          <cell r="Q4793" t="str">
            <v/>
          </cell>
          <cell r="T4793" t="str">
            <v/>
          </cell>
          <cell r="U4793" t="str">
            <v/>
          </cell>
          <cell r="W4793" t="str">
            <v/>
          </cell>
          <cell r="X4793" t="str">
            <v/>
          </cell>
          <cell r="AB4793">
            <v>0</v>
          </cell>
          <cell r="AC4793">
            <v>0</v>
          </cell>
          <cell r="AD4793">
            <v>0</v>
          </cell>
          <cell r="AJ4793">
            <v>0</v>
          </cell>
          <cell r="AK4793">
            <v>0</v>
          </cell>
        </row>
        <row r="4794">
          <cell r="B4794" t="str">
            <v/>
          </cell>
          <cell r="H4794" t="str">
            <v/>
          </cell>
          <cell r="J4794" t="str">
            <v/>
          </cell>
          <cell r="N4794" t="str">
            <v/>
          </cell>
          <cell r="O4794" t="str">
            <v/>
          </cell>
          <cell r="P4794" t="str">
            <v/>
          </cell>
          <cell r="Q4794" t="str">
            <v/>
          </cell>
          <cell r="T4794" t="str">
            <v/>
          </cell>
          <cell r="U4794" t="str">
            <v/>
          </cell>
          <cell r="W4794" t="str">
            <v/>
          </cell>
          <cell r="X4794" t="str">
            <v/>
          </cell>
          <cell r="AB4794">
            <v>0</v>
          </cell>
          <cell r="AC4794">
            <v>0</v>
          </cell>
          <cell r="AD4794">
            <v>0</v>
          </cell>
          <cell r="AJ4794">
            <v>0</v>
          </cell>
          <cell r="AK4794">
            <v>0</v>
          </cell>
        </row>
        <row r="4795">
          <cell r="B4795" t="str">
            <v/>
          </cell>
          <cell r="H4795" t="str">
            <v/>
          </cell>
          <cell r="J4795" t="str">
            <v/>
          </cell>
          <cell r="N4795" t="str">
            <v/>
          </cell>
          <cell r="O4795" t="str">
            <v/>
          </cell>
          <cell r="P4795" t="str">
            <v/>
          </cell>
          <cell r="Q4795" t="str">
            <v/>
          </cell>
          <cell r="T4795" t="str">
            <v/>
          </cell>
          <cell r="U4795" t="str">
            <v/>
          </cell>
          <cell r="W4795" t="str">
            <v/>
          </cell>
          <cell r="X4795" t="str">
            <v/>
          </cell>
          <cell r="AB4795">
            <v>0</v>
          </cell>
          <cell r="AC4795">
            <v>0</v>
          </cell>
          <cell r="AD4795">
            <v>0</v>
          </cell>
          <cell r="AJ4795">
            <v>0</v>
          </cell>
          <cell r="AK4795">
            <v>0</v>
          </cell>
        </row>
        <row r="4796">
          <cell r="B4796" t="str">
            <v/>
          </cell>
          <cell r="H4796" t="str">
            <v/>
          </cell>
          <cell r="J4796" t="str">
            <v/>
          </cell>
          <cell r="N4796" t="str">
            <v/>
          </cell>
          <cell r="O4796" t="str">
            <v/>
          </cell>
          <cell r="P4796" t="str">
            <v/>
          </cell>
          <cell r="Q4796" t="str">
            <v/>
          </cell>
          <cell r="T4796" t="str">
            <v/>
          </cell>
          <cell r="U4796" t="str">
            <v/>
          </cell>
          <cell r="W4796" t="str">
            <v/>
          </cell>
          <cell r="X4796" t="str">
            <v/>
          </cell>
          <cell r="AB4796">
            <v>0</v>
          </cell>
          <cell r="AC4796">
            <v>0</v>
          </cell>
          <cell r="AD4796">
            <v>0</v>
          </cell>
          <cell r="AJ4796">
            <v>0</v>
          </cell>
          <cell r="AK4796">
            <v>0</v>
          </cell>
        </row>
        <row r="4797">
          <cell r="B4797" t="str">
            <v/>
          </cell>
          <cell r="H4797" t="str">
            <v/>
          </cell>
          <cell r="J4797" t="str">
            <v/>
          </cell>
          <cell r="N4797" t="str">
            <v/>
          </cell>
          <cell r="O4797" t="str">
            <v/>
          </cell>
          <cell r="P4797" t="str">
            <v/>
          </cell>
          <cell r="Q4797" t="str">
            <v/>
          </cell>
          <cell r="T4797" t="str">
            <v/>
          </cell>
          <cell r="U4797" t="str">
            <v/>
          </cell>
          <cell r="W4797" t="str">
            <v/>
          </cell>
          <cell r="X4797" t="str">
            <v/>
          </cell>
          <cell r="AB4797">
            <v>0</v>
          </cell>
          <cell r="AC4797">
            <v>0</v>
          </cell>
          <cell r="AD4797">
            <v>0</v>
          </cell>
          <cell r="AJ4797">
            <v>0</v>
          </cell>
          <cell r="AK4797">
            <v>0</v>
          </cell>
        </row>
        <row r="4798">
          <cell r="B4798" t="str">
            <v/>
          </cell>
          <cell r="H4798" t="str">
            <v/>
          </cell>
          <cell r="J4798" t="str">
            <v/>
          </cell>
          <cell r="N4798" t="str">
            <v/>
          </cell>
          <cell r="O4798" t="str">
            <v/>
          </cell>
          <cell r="P4798" t="str">
            <v/>
          </cell>
          <cell r="Q4798" t="str">
            <v/>
          </cell>
          <cell r="T4798" t="str">
            <v/>
          </cell>
          <cell r="U4798" t="str">
            <v/>
          </cell>
          <cell r="W4798" t="str">
            <v/>
          </cell>
          <cell r="X4798" t="str">
            <v/>
          </cell>
          <cell r="AB4798">
            <v>0</v>
          </cell>
          <cell r="AC4798">
            <v>0</v>
          </cell>
          <cell r="AD4798">
            <v>0</v>
          </cell>
          <cell r="AJ4798">
            <v>0</v>
          </cell>
          <cell r="AK4798">
            <v>0</v>
          </cell>
        </row>
        <row r="4799">
          <cell r="B4799" t="str">
            <v/>
          </cell>
          <cell r="H4799" t="str">
            <v/>
          </cell>
          <cell r="J4799" t="str">
            <v/>
          </cell>
          <cell r="N4799" t="str">
            <v/>
          </cell>
          <cell r="O4799" t="str">
            <v/>
          </cell>
          <cell r="P4799" t="str">
            <v/>
          </cell>
          <cell r="Q4799" t="str">
            <v/>
          </cell>
          <cell r="T4799" t="str">
            <v/>
          </cell>
          <cell r="U4799" t="str">
            <v/>
          </cell>
          <cell r="W4799" t="str">
            <v/>
          </cell>
          <cell r="X4799" t="str">
            <v/>
          </cell>
          <cell r="AB4799">
            <v>0</v>
          </cell>
          <cell r="AC4799">
            <v>0</v>
          </cell>
          <cell r="AD4799">
            <v>0</v>
          </cell>
          <cell r="AJ4799">
            <v>0</v>
          </cell>
          <cell r="AK4799">
            <v>0</v>
          </cell>
        </row>
        <row r="4800">
          <cell r="B4800" t="str">
            <v/>
          </cell>
          <cell r="H4800" t="str">
            <v/>
          </cell>
          <cell r="J4800" t="str">
            <v/>
          </cell>
          <cell r="N4800" t="str">
            <v/>
          </cell>
          <cell r="O4800" t="str">
            <v/>
          </cell>
          <cell r="P4800" t="str">
            <v/>
          </cell>
          <cell r="Q4800" t="str">
            <v/>
          </cell>
          <cell r="T4800" t="str">
            <v/>
          </cell>
          <cell r="U4800" t="str">
            <v/>
          </cell>
          <cell r="W4800" t="str">
            <v/>
          </cell>
          <cell r="X4800" t="str">
            <v/>
          </cell>
          <cell r="AB4800">
            <v>0</v>
          </cell>
          <cell r="AC4800">
            <v>0</v>
          </cell>
          <cell r="AD4800">
            <v>0</v>
          </cell>
          <cell r="AJ4800">
            <v>0</v>
          </cell>
          <cell r="AK4800">
            <v>0</v>
          </cell>
        </row>
        <row r="4801">
          <cell r="B4801" t="str">
            <v/>
          </cell>
          <cell r="H4801" t="str">
            <v/>
          </cell>
          <cell r="J4801" t="str">
            <v/>
          </cell>
          <cell r="N4801" t="str">
            <v/>
          </cell>
          <cell r="O4801" t="str">
            <v/>
          </cell>
          <cell r="P4801" t="str">
            <v/>
          </cell>
          <cell r="Q4801" t="str">
            <v/>
          </cell>
          <cell r="T4801" t="str">
            <v/>
          </cell>
          <cell r="U4801" t="str">
            <v/>
          </cell>
          <cell r="W4801" t="str">
            <v/>
          </cell>
          <cell r="X4801" t="str">
            <v/>
          </cell>
          <cell r="AB4801">
            <v>0</v>
          </cell>
          <cell r="AC4801">
            <v>0</v>
          </cell>
          <cell r="AD4801">
            <v>0</v>
          </cell>
          <cell r="AJ4801">
            <v>0</v>
          </cell>
          <cell r="AK4801">
            <v>0</v>
          </cell>
        </row>
        <row r="4802">
          <cell r="B4802" t="str">
            <v/>
          </cell>
          <cell r="H4802" t="str">
            <v/>
          </cell>
          <cell r="J4802" t="str">
            <v/>
          </cell>
          <cell r="N4802" t="str">
            <v/>
          </cell>
          <cell r="O4802" t="str">
            <v/>
          </cell>
          <cell r="P4802" t="str">
            <v/>
          </cell>
          <cell r="Q4802" t="str">
            <v/>
          </cell>
          <cell r="T4802" t="str">
            <v/>
          </cell>
          <cell r="U4802" t="str">
            <v/>
          </cell>
          <cell r="W4802" t="str">
            <v/>
          </cell>
          <cell r="X4802" t="str">
            <v/>
          </cell>
          <cell r="AB4802">
            <v>0</v>
          </cell>
          <cell r="AC4802">
            <v>0</v>
          </cell>
          <cell r="AD4802">
            <v>0</v>
          </cell>
          <cell r="AJ4802">
            <v>0</v>
          </cell>
          <cell r="AK4802">
            <v>0</v>
          </cell>
        </row>
        <row r="4803">
          <cell r="B4803" t="str">
            <v/>
          </cell>
          <cell r="H4803" t="str">
            <v/>
          </cell>
          <cell r="J4803" t="str">
            <v/>
          </cell>
          <cell r="N4803" t="str">
            <v/>
          </cell>
          <cell r="O4803" t="str">
            <v/>
          </cell>
          <cell r="P4803" t="str">
            <v/>
          </cell>
          <cell r="Q4803" t="str">
            <v/>
          </cell>
          <cell r="T4803" t="str">
            <v/>
          </cell>
          <cell r="U4803" t="str">
            <v/>
          </cell>
          <cell r="W4803" t="str">
            <v/>
          </cell>
          <cell r="X4803" t="str">
            <v/>
          </cell>
          <cell r="AB4803">
            <v>0</v>
          </cell>
          <cell r="AC4803">
            <v>0</v>
          </cell>
          <cell r="AD4803">
            <v>0</v>
          </cell>
          <cell r="AJ4803">
            <v>0</v>
          </cell>
          <cell r="AK4803">
            <v>0</v>
          </cell>
        </row>
        <row r="4804">
          <cell r="B4804" t="str">
            <v/>
          </cell>
          <cell r="H4804" t="str">
            <v/>
          </cell>
          <cell r="J4804" t="str">
            <v/>
          </cell>
          <cell r="N4804" t="str">
            <v/>
          </cell>
          <cell r="O4804" t="str">
            <v/>
          </cell>
          <cell r="P4804" t="str">
            <v/>
          </cell>
          <cell r="Q4804" t="str">
            <v/>
          </cell>
          <cell r="T4804" t="str">
            <v/>
          </cell>
          <cell r="U4804" t="str">
            <v/>
          </cell>
          <cell r="W4804" t="str">
            <v/>
          </cell>
          <cell r="X4804" t="str">
            <v/>
          </cell>
          <cell r="AB4804">
            <v>0</v>
          </cell>
          <cell r="AC4804">
            <v>0</v>
          </cell>
          <cell r="AD4804">
            <v>0</v>
          </cell>
          <cell r="AJ4804">
            <v>0</v>
          </cell>
          <cell r="AK4804">
            <v>0</v>
          </cell>
        </row>
        <row r="4805">
          <cell r="B4805" t="str">
            <v/>
          </cell>
          <cell r="H4805" t="str">
            <v/>
          </cell>
          <cell r="J4805" t="str">
            <v/>
          </cell>
          <cell r="N4805" t="str">
            <v/>
          </cell>
          <cell r="O4805" t="str">
            <v/>
          </cell>
          <cell r="P4805" t="str">
            <v/>
          </cell>
          <cell r="Q4805" t="str">
            <v/>
          </cell>
          <cell r="T4805" t="str">
            <v/>
          </cell>
          <cell r="U4805" t="str">
            <v/>
          </cell>
          <cell r="W4805" t="str">
            <v/>
          </cell>
          <cell r="X4805" t="str">
            <v/>
          </cell>
          <cell r="AB4805">
            <v>0</v>
          </cell>
          <cell r="AC4805">
            <v>0</v>
          </cell>
          <cell r="AD4805">
            <v>0</v>
          </cell>
          <cell r="AJ4805">
            <v>0</v>
          </cell>
          <cell r="AK4805">
            <v>0</v>
          </cell>
        </row>
        <row r="4806">
          <cell r="B4806" t="str">
            <v/>
          </cell>
          <cell r="H4806" t="str">
            <v/>
          </cell>
          <cell r="J4806" t="str">
            <v/>
          </cell>
          <cell r="N4806" t="str">
            <v/>
          </cell>
          <cell r="O4806" t="str">
            <v/>
          </cell>
          <cell r="P4806" t="str">
            <v/>
          </cell>
          <cell r="Q4806" t="str">
            <v/>
          </cell>
          <cell r="T4806" t="str">
            <v/>
          </cell>
          <cell r="U4806" t="str">
            <v/>
          </cell>
          <cell r="W4806" t="str">
            <v/>
          </cell>
          <cell r="X4806" t="str">
            <v/>
          </cell>
          <cell r="AB4806">
            <v>0</v>
          </cell>
          <cell r="AC4806">
            <v>0</v>
          </cell>
          <cell r="AD4806">
            <v>0</v>
          </cell>
          <cell r="AJ4806">
            <v>0</v>
          </cell>
          <cell r="AK4806">
            <v>0</v>
          </cell>
        </row>
        <row r="4807">
          <cell r="B4807" t="str">
            <v/>
          </cell>
          <cell r="H4807" t="str">
            <v/>
          </cell>
          <cell r="J4807" t="str">
            <v/>
          </cell>
          <cell r="N4807" t="str">
            <v/>
          </cell>
          <cell r="O4807" t="str">
            <v/>
          </cell>
          <cell r="P4807" t="str">
            <v/>
          </cell>
          <cell r="Q4807" t="str">
            <v/>
          </cell>
          <cell r="T4807" t="str">
            <v/>
          </cell>
          <cell r="U4807" t="str">
            <v/>
          </cell>
          <cell r="W4807" t="str">
            <v/>
          </cell>
          <cell r="X4807" t="str">
            <v/>
          </cell>
          <cell r="AB4807">
            <v>0</v>
          </cell>
          <cell r="AC4807">
            <v>0</v>
          </cell>
          <cell r="AD4807">
            <v>0</v>
          </cell>
          <cell r="AJ4807">
            <v>0</v>
          </cell>
          <cell r="AK4807">
            <v>0</v>
          </cell>
        </row>
        <row r="4808">
          <cell r="B4808" t="str">
            <v/>
          </cell>
          <cell r="H4808" t="str">
            <v/>
          </cell>
          <cell r="J4808" t="str">
            <v/>
          </cell>
          <cell r="N4808" t="str">
            <v/>
          </cell>
          <cell r="O4808" t="str">
            <v/>
          </cell>
          <cell r="P4808" t="str">
            <v/>
          </cell>
          <cell r="Q4808" t="str">
            <v/>
          </cell>
          <cell r="T4808" t="str">
            <v/>
          </cell>
          <cell r="U4808" t="str">
            <v/>
          </cell>
          <cell r="W4808" t="str">
            <v/>
          </cell>
          <cell r="X4808" t="str">
            <v/>
          </cell>
          <cell r="AB4808">
            <v>0</v>
          </cell>
          <cell r="AC4808">
            <v>0</v>
          </cell>
          <cell r="AD4808">
            <v>0</v>
          </cell>
          <cell r="AJ4808">
            <v>0</v>
          </cell>
          <cell r="AK4808">
            <v>0</v>
          </cell>
        </row>
        <row r="4809">
          <cell r="B4809" t="str">
            <v/>
          </cell>
          <cell r="H4809" t="str">
            <v/>
          </cell>
          <cell r="J4809" t="str">
            <v/>
          </cell>
          <cell r="N4809" t="str">
            <v/>
          </cell>
          <cell r="O4809" t="str">
            <v/>
          </cell>
          <cell r="P4809" t="str">
            <v/>
          </cell>
          <cell r="Q4809" t="str">
            <v/>
          </cell>
          <cell r="T4809" t="str">
            <v/>
          </cell>
          <cell r="U4809" t="str">
            <v/>
          </cell>
          <cell r="W4809" t="str">
            <v/>
          </cell>
          <cell r="X4809" t="str">
            <v/>
          </cell>
          <cell r="AB4809">
            <v>0</v>
          </cell>
          <cell r="AC4809">
            <v>0</v>
          </cell>
          <cell r="AD4809">
            <v>0</v>
          </cell>
          <cell r="AJ4809">
            <v>0</v>
          </cell>
          <cell r="AK4809">
            <v>0</v>
          </cell>
        </row>
        <row r="4810">
          <cell r="B4810" t="str">
            <v/>
          </cell>
          <cell r="H4810" t="str">
            <v/>
          </cell>
          <cell r="J4810" t="str">
            <v/>
          </cell>
          <cell r="N4810" t="str">
            <v/>
          </cell>
          <cell r="O4810" t="str">
            <v/>
          </cell>
          <cell r="P4810" t="str">
            <v/>
          </cell>
          <cell r="Q4810" t="str">
            <v/>
          </cell>
          <cell r="T4810" t="str">
            <v/>
          </cell>
          <cell r="U4810" t="str">
            <v/>
          </cell>
          <cell r="W4810" t="str">
            <v/>
          </cell>
          <cell r="X4810" t="str">
            <v/>
          </cell>
          <cell r="AB4810">
            <v>0</v>
          </cell>
          <cell r="AC4810">
            <v>0</v>
          </cell>
          <cell r="AD4810">
            <v>0</v>
          </cell>
          <cell r="AJ4810">
            <v>0</v>
          </cell>
          <cell r="AK4810">
            <v>0</v>
          </cell>
        </row>
        <row r="4811">
          <cell r="B4811" t="str">
            <v/>
          </cell>
          <cell r="H4811" t="str">
            <v/>
          </cell>
          <cell r="J4811" t="str">
            <v/>
          </cell>
          <cell r="N4811" t="str">
            <v/>
          </cell>
          <cell r="O4811" t="str">
            <v/>
          </cell>
          <cell r="P4811" t="str">
            <v/>
          </cell>
          <cell r="Q4811" t="str">
            <v/>
          </cell>
          <cell r="T4811" t="str">
            <v/>
          </cell>
          <cell r="U4811" t="str">
            <v/>
          </cell>
          <cell r="W4811" t="str">
            <v/>
          </cell>
          <cell r="X4811" t="str">
            <v/>
          </cell>
          <cell r="AB4811">
            <v>0</v>
          </cell>
          <cell r="AC4811">
            <v>0</v>
          </cell>
          <cell r="AD4811">
            <v>0</v>
          </cell>
          <cell r="AJ4811">
            <v>0</v>
          </cell>
          <cell r="AK4811">
            <v>0</v>
          </cell>
        </row>
        <row r="4812">
          <cell r="B4812" t="str">
            <v/>
          </cell>
          <cell r="H4812" t="str">
            <v/>
          </cell>
          <cell r="J4812" t="str">
            <v/>
          </cell>
          <cell r="N4812" t="str">
            <v/>
          </cell>
          <cell r="O4812" t="str">
            <v/>
          </cell>
          <cell r="P4812" t="str">
            <v/>
          </cell>
          <cell r="Q4812" t="str">
            <v/>
          </cell>
          <cell r="T4812" t="str">
            <v/>
          </cell>
          <cell r="U4812" t="str">
            <v/>
          </cell>
          <cell r="W4812" t="str">
            <v/>
          </cell>
          <cell r="X4812" t="str">
            <v/>
          </cell>
          <cell r="AB4812">
            <v>0</v>
          </cell>
          <cell r="AC4812">
            <v>0</v>
          </cell>
          <cell r="AD4812">
            <v>0</v>
          </cell>
          <cell r="AJ4812">
            <v>0</v>
          </cell>
          <cell r="AK4812">
            <v>0</v>
          </cell>
        </row>
        <row r="4813">
          <cell r="B4813" t="str">
            <v/>
          </cell>
          <cell r="H4813" t="str">
            <v/>
          </cell>
          <cell r="J4813" t="str">
            <v/>
          </cell>
          <cell r="N4813" t="str">
            <v/>
          </cell>
          <cell r="O4813" t="str">
            <v/>
          </cell>
          <cell r="P4813" t="str">
            <v/>
          </cell>
          <cell r="Q4813" t="str">
            <v/>
          </cell>
          <cell r="T4813" t="str">
            <v/>
          </cell>
          <cell r="U4813" t="str">
            <v/>
          </cell>
          <cell r="W4813" t="str">
            <v/>
          </cell>
          <cell r="X4813" t="str">
            <v/>
          </cell>
          <cell r="AB4813">
            <v>0</v>
          </cell>
          <cell r="AC4813">
            <v>0</v>
          </cell>
          <cell r="AD4813">
            <v>0</v>
          </cell>
          <cell r="AJ4813">
            <v>0</v>
          </cell>
          <cell r="AK4813">
            <v>0</v>
          </cell>
        </row>
        <row r="4814">
          <cell r="B4814" t="str">
            <v/>
          </cell>
          <cell r="H4814" t="str">
            <v/>
          </cell>
          <cell r="J4814" t="str">
            <v/>
          </cell>
          <cell r="N4814" t="str">
            <v/>
          </cell>
          <cell r="O4814" t="str">
            <v/>
          </cell>
          <cell r="P4814" t="str">
            <v/>
          </cell>
          <cell r="Q4814" t="str">
            <v/>
          </cell>
          <cell r="T4814" t="str">
            <v/>
          </cell>
          <cell r="U4814" t="str">
            <v/>
          </cell>
          <cell r="W4814" t="str">
            <v/>
          </cell>
          <cell r="X4814" t="str">
            <v/>
          </cell>
          <cell r="AB4814">
            <v>0</v>
          </cell>
          <cell r="AC4814">
            <v>0</v>
          </cell>
          <cell r="AD4814">
            <v>0</v>
          </cell>
          <cell r="AJ4814">
            <v>0</v>
          </cell>
          <cell r="AK4814">
            <v>0</v>
          </cell>
        </row>
        <row r="4815">
          <cell r="B4815" t="str">
            <v/>
          </cell>
          <cell r="H4815" t="str">
            <v/>
          </cell>
          <cell r="J4815" t="str">
            <v/>
          </cell>
          <cell r="N4815" t="str">
            <v/>
          </cell>
          <cell r="O4815" t="str">
            <v/>
          </cell>
          <cell r="P4815" t="str">
            <v/>
          </cell>
          <cell r="Q4815" t="str">
            <v/>
          </cell>
          <cell r="T4815" t="str">
            <v/>
          </cell>
          <cell r="U4815" t="str">
            <v/>
          </cell>
          <cell r="W4815" t="str">
            <v/>
          </cell>
          <cell r="X4815" t="str">
            <v/>
          </cell>
          <cell r="AB4815">
            <v>0</v>
          </cell>
          <cell r="AC4815">
            <v>0</v>
          </cell>
          <cell r="AD4815">
            <v>0</v>
          </cell>
          <cell r="AJ4815">
            <v>0</v>
          </cell>
          <cell r="AK4815">
            <v>0</v>
          </cell>
        </row>
        <row r="4816">
          <cell r="B4816" t="str">
            <v/>
          </cell>
          <cell r="H4816" t="str">
            <v/>
          </cell>
          <cell r="J4816" t="str">
            <v/>
          </cell>
          <cell r="N4816" t="str">
            <v/>
          </cell>
          <cell r="O4816" t="str">
            <v/>
          </cell>
          <cell r="P4816" t="str">
            <v/>
          </cell>
          <cell r="Q4816" t="str">
            <v/>
          </cell>
          <cell r="T4816" t="str">
            <v/>
          </cell>
          <cell r="U4816" t="str">
            <v/>
          </cell>
          <cell r="W4816" t="str">
            <v/>
          </cell>
          <cell r="X4816" t="str">
            <v/>
          </cell>
          <cell r="AB4816">
            <v>0</v>
          </cell>
          <cell r="AC4816">
            <v>0</v>
          </cell>
          <cell r="AD4816">
            <v>0</v>
          </cell>
          <cell r="AJ4816">
            <v>0</v>
          </cell>
          <cell r="AK4816">
            <v>0</v>
          </cell>
        </row>
        <row r="4817">
          <cell r="B4817" t="str">
            <v/>
          </cell>
          <cell r="H4817" t="str">
            <v/>
          </cell>
          <cell r="J4817" t="str">
            <v/>
          </cell>
          <cell r="N4817" t="str">
            <v/>
          </cell>
          <cell r="O4817" t="str">
            <v/>
          </cell>
          <cell r="P4817" t="str">
            <v/>
          </cell>
          <cell r="Q4817" t="str">
            <v/>
          </cell>
          <cell r="T4817" t="str">
            <v/>
          </cell>
          <cell r="U4817" t="str">
            <v/>
          </cell>
          <cell r="W4817" t="str">
            <v/>
          </cell>
          <cell r="X4817" t="str">
            <v/>
          </cell>
          <cell r="AB4817">
            <v>0</v>
          </cell>
          <cell r="AC4817">
            <v>0</v>
          </cell>
          <cell r="AD4817">
            <v>0</v>
          </cell>
          <cell r="AJ4817">
            <v>0</v>
          </cell>
          <cell r="AK4817">
            <v>0</v>
          </cell>
        </row>
        <row r="4818">
          <cell r="B4818" t="str">
            <v/>
          </cell>
          <cell r="H4818" t="str">
            <v/>
          </cell>
          <cell r="J4818" t="str">
            <v/>
          </cell>
          <cell r="N4818" t="str">
            <v/>
          </cell>
          <cell r="O4818" t="str">
            <v/>
          </cell>
          <cell r="P4818" t="str">
            <v/>
          </cell>
          <cell r="Q4818" t="str">
            <v/>
          </cell>
          <cell r="T4818" t="str">
            <v/>
          </cell>
          <cell r="U4818" t="str">
            <v/>
          </cell>
          <cell r="W4818" t="str">
            <v/>
          </cell>
          <cell r="X4818" t="str">
            <v/>
          </cell>
          <cell r="AB4818">
            <v>0</v>
          </cell>
          <cell r="AC4818">
            <v>0</v>
          </cell>
          <cell r="AD4818">
            <v>0</v>
          </cell>
          <cell r="AJ4818">
            <v>0</v>
          </cell>
          <cell r="AK4818">
            <v>0</v>
          </cell>
        </row>
        <row r="4819">
          <cell r="B4819" t="str">
            <v/>
          </cell>
          <cell r="H4819" t="str">
            <v/>
          </cell>
          <cell r="J4819" t="str">
            <v/>
          </cell>
          <cell r="N4819" t="str">
            <v/>
          </cell>
          <cell r="O4819" t="str">
            <v/>
          </cell>
          <cell r="P4819" t="str">
            <v/>
          </cell>
          <cell r="Q4819" t="str">
            <v/>
          </cell>
          <cell r="T4819" t="str">
            <v/>
          </cell>
          <cell r="U4819" t="str">
            <v/>
          </cell>
          <cell r="W4819" t="str">
            <v/>
          </cell>
          <cell r="X4819" t="str">
            <v/>
          </cell>
          <cell r="AB4819">
            <v>0</v>
          </cell>
          <cell r="AC4819">
            <v>0</v>
          </cell>
          <cell r="AD4819">
            <v>0</v>
          </cell>
          <cell r="AJ4819">
            <v>0</v>
          </cell>
          <cell r="AK4819">
            <v>0</v>
          </cell>
        </row>
        <row r="4820">
          <cell r="B4820" t="str">
            <v/>
          </cell>
          <cell r="H4820" t="str">
            <v/>
          </cell>
          <cell r="J4820" t="str">
            <v/>
          </cell>
          <cell r="N4820" t="str">
            <v/>
          </cell>
          <cell r="O4820" t="str">
            <v/>
          </cell>
          <cell r="P4820" t="str">
            <v/>
          </cell>
          <cell r="Q4820" t="str">
            <v/>
          </cell>
          <cell r="T4820" t="str">
            <v/>
          </cell>
          <cell r="U4820" t="str">
            <v/>
          </cell>
          <cell r="W4820" t="str">
            <v/>
          </cell>
          <cell r="X4820" t="str">
            <v/>
          </cell>
          <cell r="AB4820">
            <v>0</v>
          </cell>
          <cell r="AC4820">
            <v>0</v>
          </cell>
          <cell r="AD4820">
            <v>0</v>
          </cell>
          <cell r="AJ4820">
            <v>0</v>
          </cell>
          <cell r="AK4820">
            <v>0</v>
          </cell>
        </row>
        <row r="4821">
          <cell r="B4821" t="str">
            <v/>
          </cell>
          <cell r="H4821" t="str">
            <v/>
          </cell>
          <cell r="J4821" t="str">
            <v/>
          </cell>
          <cell r="N4821" t="str">
            <v/>
          </cell>
          <cell r="O4821" t="str">
            <v/>
          </cell>
          <cell r="P4821" t="str">
            <v/>
          </cell>
          <cell r="Q4821" t="str">
            <v/>
          </cell>
          <cell r="T4821" t="str">
            <v/>
          </cell>
          <cell r="U4821" t="str">
            <v/>
          </cell>
          <cell r="W4821" t="str">
            <v/>
          </cell>
          <cell r="X4821" t="str">
            <v/>
          </cell>
          <cell r="AB4821">
            <v>0</v>
          </cell>
          <cell r="AC4821">
            <v>0</v>
          </cell>
          <cell r="AD4821">
            <v>0</v>
          </cell>
          <cell r="AJ4821">
            <v>0</v>
          </cell>
          <cell r="AK4821">
            <v>0</v>
          </cell>
        </row>
        <row r="4822">
          <cell r="B4822" t="str">
            <v/>
          </cell>
          <cell r="H4822" t="str">
            <v/>
          </cell>
          <cell r="J4822" t="str">
            <v/>
          </cell>
          <cell r="N4822" t="str">
            <v/>
          </cell>
          <cell r="O4822" t="str">
            <v/>
          </cell>
          <cell r="P4822" t="str">
            <v/>
          </cell>
          <cell r="Q4822" t="str">
            <v/>
          </cell>
          <cell r="T4822" t="str">
            <v/>
          </cell>
          <cell r="U4822" t="str">
            <v/>
          </cell>
          <cell r="W4822" t="str">
            <v/>
          </cell>
          <cell r="X4822" t="str">
            <v/>
          </cell>
          <cell r="AB4822">
            <v>0</v>
          </cell>
          <cell r="AC4822">
            <v>0</v>
          </cell>
          <cell r="AD4822">
            <v>0</v>
          </cell>
          <cell r="AJ4822">
            <v>0</v>
          </cell>
          <cell r="AK4822">
            <v>0</v>
          </cell>
        </row>
        <row r="4823">
          <cell r="B4823" t="str">
            <v/>
          </cell>
          <cell r="H4823" t="str">
            <v/>
          </cell>
          <cell r="J4823" t="str">
            <v/>
          </cell>
          <cell r="N4823" t="str">
            <v/>
          </cell>
          <cell r="O4823" t="str">
            <v/>
          </cell>
          <cell r="P4823" t="str">
            <v/>
          </cell>
          <cell r="Q4823" t="str">
            <v/>
          </cell>
          <cell r="T4823" t="str">
            <v/>
          </cell>
          <cell r="U4823" t="str">
            <v/>
          </cell>
          <cell r="W4823" t="str">
            <v/>
          </cell>
          <cell r="X4823" t="str">
            <v/>
          </cell>
          <cell r="AB4823">
            <v>0</v>
          </cell>
          <cell r="AC4823">
            <v>0</v>
          </cell>
          <cell r="AD4823">
            <v>0</v>
          </cell>
          <cell r="AJ4823">
            <v>0</v>
          </cell>
          <cell r="AK4823">
            <v>0</v>
          </cell>
        </row>
        <row r="4824">
          <cell r="B4824" t="str">
            <v/>
          </cell>
          <cell r="H4824" t="str">
            <v/>
          </cell>
          <cell r="J4824" t="str">
            <v/>
          </cell>
          <cell r="N4824" t="str">
            <v/>
          </cell>
          <cell r="O4824" t="str">
            <v/>
          </cell>
          <cell r="P4824" t="str">
            <v/>
          </cell>
          <cell r="Q4824" t="str">
            <v/>
          </cell>
          <cell r="T4824" t="str">
            <v/>
          </cell>
          <cell r="U4824" t="str">
            <v/>
          </cell>
          <cell r="W4824" t="str">
            <v/>
          </cell>
          <cell r="X4824" t="str">
            <v/>
          </cell>
          <cell r="AB4824">
            <v>0</v>
          </cell>
          <cell r="AC4824">
            <v>0</v>
          </cell>
          <cell r="AD4824">
            <v>0</v>
          </cell>
          <cell r="AJ4824">
            <v>0</v>
          </cell>
          <cell r="AK4824">
            <v>0</v>
          </cell>
        </row>
        <row r="4825">
          <cell r="B4825" t="str">
            <v/>
          </cell>
          <cell r="H4825" t="str">
            <v/>
          </cell>
          <cell r="J4825" t="str">
            <v/>
          </cell>
          <cell r="N4825" t="str">
            <v/>
          </cell>
          <cell r="O4825" t="str">
            <v/>
          </cell>
          <cell r="P4825" t="str">
            <v/>
          </cell>
          <cell r="Q4825" t="str">
            <v/>
          </cell>
          <cell r="T4825" t="str">
            <v/>
          </cell>
          <cell r="U4825" t="str">
            <v/>
          </cell>
          <cell r="W4825" t="str">
            <v/>
          </cell>
          <cell r="X4825" t="str">
            <v/>
          </cell>
          <cell r="AB4825">
            <v>0</v>
          </cell>
          <cell r="AC4825">
            <v>0</v>
          </cell>
          <cell r="AD4825">
            <v>0</v>
          </cell>
          <cell r="AJ4825">
            <v>0</v>
          </cell>
          <cell r="AK4825">
            <v>0</v>
          </cell>
        </row>
        <row r="4826">
          <cell r="B4826" t="str">
            <v/>
          </cell>
          <cell r="H4826" t="str">
            <v/>
          </cell>
          <cell r="J4826" t="str">
            <v/>
          </cell>
          <cell r="N4826" t="str">
            <v/>
          </cell>
          <cell r="O4826" t="str">
            <v/>
          </cell>
          <cell r="P4826" t="str">
            <v/>
          </cell>
          <cell r="Q4826" t="str">
            <v/>
          </cell>
          <cell r="T4826" t="str">
            <v/>
          </cell>
          <cell r="U4826" t="str">
            <v/>
          </cell>
          <cell r="W4826" t="str">
            <v/>
          </cell>
          <cell r="X4826" t="str">
            <v/>
          </cell>
          <cell r="AB4826">
            <v>0</v>
          </cell>
          <cell r="AC4826">
            <v>0</v>
          </cell>
          <cell r="AD4826">
            <v>0</v>
          </cell>
          <cell r="AJ4826">
            <v>0</v>
          </cell>
          <cell r="AK4826">
            <v>0</v>
          </cell>
        </row>
        <row r="4827">
          <cell r="B4827" t="str">
            <v/>
          </cell>
          <cell r="H4827" t="str">
            <v/>
          </cell>
          <cell r="J4827" t="str">
            <v/>
          </cell>
          <cell r="N4827" t="str">
            <v/>
          </cell>
          <cell r="O4827" t="str">
            <v/>
          </cell>
          <cell r="P4827" t="str">
            <v/>
          </cell>
          <cell r="Q4827" t="str">
            <v/>
          </cell>
          <cell r="T4827" t="str">
            <v/>
          </cell>
          <cell r="U4827" t="str">
            <v/>
          </cell>
          <cell r="W4827" t="str">
            <v/>
          </cell>
          <cell r="X4827" t="str">
            <v/>
          </cell>
          <cell r="AB4827">
            <v>0</v>
          </cell>
          <cell r="AC4827">
            <v>0</v>
          </cell>
          <cell r="AD4827">
            <v>0</v>
          </cell>
          <cell r="AJ4827">
            <v>0</v>
          </cell>
          <cell r="AK4827">
            <v>0</v>
          </cell>
        </row>
        <row r="4828">
          <cell r="B4828" t="str">
            <v/>
          </cell>
          <cell r="H4828" t="str">
            <v/>
          </cell>
          <cell r="J4828" t="str">
            <v/>
          </cell>
          <cell r="N4828" t="str">
            <v/>
          </cell>
          <cell r="O4828" t="str">
            <v/>
          </cell>
          <cell r="P4828" t="str">
            <v/>
          </cell>
          <cell r="Q4828" t="str">
            <v/>
          </cell>
          <cell r="T4828" t="str">
            <v/>
          </cell>
          <cell r="U4828" t="str">
            <v/>
          </cell>
          <cell r="W4828" t="str">
            <v/>
          </cell>
          <cell r="X4828" t="str">
            <v/>
          </cell>
          <cell r="AB4828">
            <v>0</v>
          </cell>
          <cell r="AC4828">
            <v>0</v>
          </cell>
          <cell r="AD4828">
            <v>0</v>
          </cell>
          <cell r="AJ4828">
            <v>0</v>
          </cell>
          <cell r="AK4828">
            <v>0</v>
          </cell>
        </row>
        <row r="4829">
          <cell r="B4829" t="str">
            <v/>
          </cell>
          <cell r="H4829" t="str">
            <v/>
          </cell>
          <cell r="J4829" t="str">
            <v/>
          </cell>
          <cell r="N4829" t="str">
            <v/>
          </cell>
          <cell r="O4829" t="str">
            <v/>
          </cell>
          <cell r="P4829" t="str">
            <v/>
          </cell>
          <cell r="Q4829" t="str">
            <v/>
          </cell>
          <cell r="T4829" t="str">
            <v/>
          </cell>
          <cell r="U4829" t="str">
            <v/>
          </cell>
          <cell r="W4829" t="str">
            <v/>
          </cell>
          <cell r="X4829" t="str">
            <v/>
          </cell>
          <cell r="AB4829">
            <v>0</v>
          </cell>
          <cell r="AC4829">
            <v>0</v>
          </cell>
          <cell r="AD4829">
            <v>0</v>
          </cell>
          <cell r="AJ4829">
            <v>0</v>
          </cell>
          <cell r="AK4829">
            <v>0</v>
          </cell>
        </row>
        <row r="4830">
          <cell r="B4830" t="str">
            <v/>
          </cell>
          <cell r="H4830" t="str">
            <v/>
          </cell>
          <cell r="J4830" t="str">
            <v/>
          </cell>
          <cell r="N4830" t="str">
            <v/>
          </cell>
          <cell r="O4830" t="str">
            <v/>
          </cell>
          <cell r="P4830" t="str">
            <v/>
          </cell>
          <cell r="Q4830" t="str">
            <v/>
          </cell>
          <cell r="T4830" t="str">
            <v/>
          </cell>
          <cell r="U4830" t="str">
            <v/>
          </cell>
          <cell r="W4830" t="str">
            <v/>
          </cell>
          <cell r="X4830" t="str">
            <v/>
          </cell>
          <cell r="AB4830">
            <v>0</v>
          </cell>
          <cell r="AC4830">
            <v>0</v>
          </cell>
          <cell r="AD4830">
            <v>0</v>
          </cell>
          <cell r="AJ4830">
            <v>0</v>
          </cell>
          <cell r="AK4830">
            <v>0</v>
          </cell>
        </row>
        <row r="4831">
          <cell r="B4831" t="str">
            <v/>
          </cell>
          <cell r="H4831" t="str">
            <v/>
          </cell>
          <cell r="J4831" t="str">
            <v/>
          </cell>
          <cell r="N4831" t="str">
            <v/>
          </cell>
          <cell r="O4831" t="str">
            <v/>
          </cell>
          <cell r="P4831" t="str">
            <v/>
          </cell>
          <cell r="Q4831" t="str">
            <v/>
          </cell>
          <cell r="T4831" t="str">
            <v/>
          </cell>
          <cell r="U4831" t="str">
            <v/>
          </cell>
          <cell r="W4831" t="str">
            <v/>
          </cell>
          <cell r="X4831" t="str">
            <v/>
          </cell>
          <cell r="AB4831">
            <v>0</v>
          </cell>
          <cell r="AC4831">
            <v>0</v>
          </cell>
          <cell r="AD4831">
            <v>0</v>
          </cell>
          <cell r="AJ4831">
            <v>0</v>
          </cell>
          <cell r="AK4831">
            <v>0</v>
          </cell>
        </row>
        <row r="4832">
          <cell r="B4832" t="str">
            <v/>
          </cell>
          <cell r="H4832" t="str">
            <v/>
          </cell>
          <cell r="J4832" t="str">
            <v/>
          </cell>
          <cell r="N4832" t="str">
            <v/>
          </cell>
          <cell r="O4832" t="str">
            <v/>
          </cell>
          <cell r="P4832" t="str">
            <v/>
          </cell>
          <cell r="Q4832" t="str">
            <v/>
          </cell>
          <cell r="T4832" t="str">
            <v/>
          </cell>
          <cell r="U4832" t="str">
            <v/>
          </cell>
          <cell r="W4832" t="str">
            <v/>
          </cell>
          <cell r="X4832" t="str">
            <v/>
          </cell>
          <cell r="AB4832">
            <v>0</v>
          </cell>
          <cell r="AC4832">
            <v>0</v>
          </cell>
          <cell r="AD4832">
            <v>0</v>
          </cell>
          <cell r="AJ4832">
            <v>0</v>
          </cell>
          <cell r="AK4832">
            <v>0</v>
          </cell>
        </row>
        <row r="4833">
          <cell r="B4833" t="str">
            <v/>
          </cell>
          <cell r="H4833" t="str">
            <v/>
          </cell>
          <cell r="J4833" t="str">
            <v/>
          </cell>
          <cell r="N4833" t="str">
            <v/>
          </cell>
          <cell r="O4833" t="str">
            <v/>
          </cell>
          <cell r="P4833" t="str">
            <v/>
          </cell>
          <cell r="Q4833" t="str">
            <v/>
          </cell>
          <cell r="T4833" t="str">
            <v/>
          </cell>
          <cell r="U4833" t="str">
            <v/>
          </cell>
          <cell r="W4833" t="str">
            <v/>
          </cell>
          <cell r="X4833" t="str">
            <v/>
          </cell>
          <cell r="AB4833">
            <v>0</v>
          </cell>
          <cell r="AC4833">
            <v>0</v>
          </cell>
          <cell r="AD4833">
            <v>0</v>
          </cell>
          <cell r="AJ4833">
            <v>0</v>
          </cell>
          <cell r="AK4833">
            <v>0</v>
          </cell>
        </row>
        <row r="4834">
          <cell r="B4834" t="str">
            <v/>
          </cell>
          <cell r="H4834" t="str">
            <v/>
          </cell>
          <cell r="J4834" t="str">
            <v/>
          </cell>
          <cell r="N4834" t="str">
            <v/>
          </cell>
          <cell r="O4834" t="str">
            <v/>
          </cell>
          <cell r="P4834" t="str">
            <v/>
          </cell>
          <cell r="Q4834" t="str">
            <v/>
          </cell>
          <cell r="T4834" t="str">
            <v/>
          </cell>
          <cell r="U4834" t="str">
            <v/>
          </cell>
          <cell r="W4834" t="str">
            <v/>
          </cell>
          <cell r="X4834" t="str">
            <v/>
          </cell>
          <cell r="AB4834">
            <v>0</v>
          </cell>
          <cell r="AC4834">
            <v>0</v>
          </cell>
          <cell r="AD4834">
            <v>0</v>
          </cell>
          <cell r="AJ4834">
            <v>0</v>
          </cell>
          <cell r="AK4834">
            <v>0</v>
          </cell>
        </row>
        <row r="4835">
          <cell r="B4835" t="str">
            <v/>
          </cell>
          <cell r="H4835" t="str">
            <v/>
          </cell>
          <cell r="J4835" t="str">
            <v/>
          </cell>
          <cell r="N4835" t="str">
            <v/>
          </cell>
          <cell r="O4835" t="str">
            <v/>
          </cell>
          <cell r="P4835" t="str">
            <v/>
          </cell>
          <cell r="Q4835" t="str">
            <v/>
          </cell>
          <cell r="T4835" t="str">
            <v/>
          </cell>
          <cell r="U4835" t="str">
            <v/>
          </cell>
          <cell r="W4835" t="str">
            <v/>
          </cell>
          <cell r="X4835" t="str">
            <v/>
          </cell>
          <cell r="AB4835">
            <v>0</v>
          </cell>
          <cell r="AC4835">
            <v>0</v>
          </cell>
          <cell r="AD4835">
            <v>0</v>
          </cell>
          <cell r="AJ4835">
            <v>0</v>
          </cell>
          <cell r="AK4835">
            <v>0</v>
          </cell>
        </row>
        <row r="4836">
          <cell r="B4836" t="str">
            <v/>
          </cell>
          <cell r="H4836" t="str">
            <v/>
          </cell>
          <cell r="J4836" t="str">
            <v/>
          </cell>
          <cell r="N4836" t="str">
            <v/>
          </cell>
          <cell r="O4836" t="str">
            <v/>
          </cell>
          <cell r="P4836" t="str">
            <v/>
          </cell>
          <cell r="Q4836" t="str">
            <v/>
          </cell>
          <cell r="T4836" t="str">
            <v/>
          </cell>
          <cell r="U4836" t="str">
            <v/>
          </cell>
          <cell r="W4836" t="str">
            <v/>
          </cell>
          <cell r="X4836" t="str">
            <v/>
          </cell>
          <cell r="AB4836">
            <v>0</v>
          </cell>
          <cell r="AC4836">
            <v>0</v>
          </cell>
          <cell r="AD4836">
            <v>0</v>
          </cell>
          <cell r="AJ4836">
            <v>0</v>
          </cell>
          <cell r="AK4836">
            <v>0</v>
          </cell>
        </row>
        <row r="4837">
          <cell r="B4837" t="str">
            <v/>
          </cell>
          <cell r="H4837" t="str">
            <v/>
          </cell>
          <cell r="J4837" t="str">
            <v/>
          </cell>
          <cell r="N4837" t="str">
            <v/>
          </cell>
          <cell r="O4837" t="str">
            <v/>
          </cell>
          <cell r="P4837" t="str">
            <v/>
          </cell>
          <cell r="Q4837" t="str">
            <v/>
          </cell>
          <cell r="T4837" t="str">
            <v/>
          </cell>
          <cell r="U4837" t="str">
            <v/>
          </cell>
          <cell r="W4837" t="str">
            <v/>
          </cell>
          <cell r="X4837" t="str">
            <v/>
          </cell>
          <cell r="AB4837">
            <v>0</v>
          </cell>
          <cell r="AC4837">
            <v>0</v>
          </cell>
          <cell r="AD4837">
            <v>0</v>
          </cell>
          <cell r="AJ4837">
            <v>0</v>
          </cell>
          <cell r="AK4837">
            <v>0</v>
          </cell>
        </row>
        <row r="4838">
          <cell r="B4838" t="str">
            <v/>
          </cell>
          <cell r="H4838" t="str">
            <v/>
          </cell>
          <cell r="J4838" t="str">
            <v/>
          </cell>
          <cell r="N4838" t="str">
            <v/>
          </cell>
          <cell r="O4838" t="str">
            <v/>
          </cell>
          <cell r="P4838" t="str">
            <v/>
          </cell>
          <cell r="Q4838" t="str">
            <v/>
          </cell>
          <cell r="T4838" t="str">
            <v/>
          </cell>
          <cell r="U4838" t="str">
            <v/>
          </cell>
          <cell r="W4838" t="str">
            <v/>
          </cell>
          <cell r="X4838" t="str">
            <v/>
          </cell>
          <cell r="AB4838">
            <v>0</v>
          </cell>
          <cell r="AC4838">
            <v>0</v>
          </cell>
          <cell r="AD4838">
            <v>0</v>
          </cell>
          <cell r="AJ4838">
            <v>0</v>
          </cell>
          <cell r="AK4838">
            <v>0</v>
          </cell>
        </row>
        <row r="4839">
          <cell r="B4839" t="str">
            <v/>
          </cell>
          <cell r="H4839" t="str">
            <v/>
          </cell>
          <cell r="J4839" t="str">
            <v/>
          </cell>
          <cell r="N4839" t="str">
            <v/>
          </cell>
          <cell r="O4839" t="str">
            <v/>
          </cell>
          <cell r="P4839" t="str">
            <v/>
          </cell>
          <cell r="Q4839" t="str">
            <v/>
          </cell>
          <cell r="T4839" t="str">
            <v/>
          </cell>
          <cell r="U4839" t="str">
            <v/>
          </cell>
          <cell r="W4839" t="str">
            <v/>
          </cell>
          <cell r="X4839" t="str">
            <v/>
          </cell>
          <cell r="AB4839">
            <v>0</v>
          </cell>
          <cell r="AC4839">
            <v>0</v>
          </cell>
          <cell r="AD4839">
            <v>0</v>
          </cell>
          <cell r="AJ4839">
            <v>0</v>
          </cell>
          <cell r="AK4839">
            <v>0</v>
          </cell>
        </row>
        <row r="4840">
          <cell r="B4840" t="str">
            <v/>
          </cell>
          <cell r="H4840" t="str">
            <v/>
          </cell>
          <cell r="J4840" t="str">
            <v/>
          </cell>
          <cell r="N4840" t="str">
            <v/>
          </cell>
          <cell r="O4840" t="str">
            <v/>
          </cell>
          <cell r="P4840" t="str">
            <v/>
          </cell>
          <cell r="Q4840" t="str">
            <v/>
          </cell>
          <cell r="T4840" t="str">
            <v/>
          </cell>
          <cell r="U4840" t="str">
            <v/>
          </cell>
          <cell r="W4840" t="str">
            <v/>
          </cell>
          <cell r="X4840" t="str">
            <v/>
          </cell>
          <cell r="AB4840">
            <v>0</v>
          </cell>
          <cell r="AC4840">
            <v>0</v>
          </cell>
          <cell r="AD4840">
            <v>0</v>
          </cell>
          <cell r="AJ4840">
            <v>0</v>
          </cell>
          <cell r="AK4840">
            <v>0</v>
          </cell>
        </row>
        <row r="4841">
          <cell r="B4841" t="str">
            <v/>
          </cell>
          <cell r="H4841" t="str">
            <v/>
          </cell>
          <cell r="J4841" t="str">
            <v/>
          </cell>
          <cell r="N4841" t="str">
            <v/>
          </cell>
          <cell r="O4841" t="str">
            <v/>
          </cell>
          <cell r="P4841" t="str">
            <v/>
          </cell>
          <cell r="Q4841" t="str">
            <v/>
          </cell>
          <cell r="T4841" t="str">
            <v/>
          </cell>
          <cell r="U4841" t="str">
            <v/>
          </cell>
          <cell r="W4841" t="str">
            <v/>
          </cell>
          <cell r="X4841" t="str">
            <v/>
          </cell>
          <cell r="AB4841">
            <v>0</v>
          </cell>
          <cell r="AC4841">
            <v>0</v>
          </cell>
          <cell r="AD4841">
            <v>0</v>
          </cell>
          <cell r="AJ4841">
            <v>0</v>
          </cell>
          <cell r="AK4841">
            <v>0</v>
          </cell>
        </row>
        <row r="4842">
          <cell r="B4842" t="str">
            <v/>
          </cell>
          <cell r="H4842" t="str">
            <v/>
          </cell>
          <cell r="J4842" t="str">
            <v/>
          </cell>
          <cell r="N4842" t="str">
            <v/>
          </cell>
          <cell r="O4842" t="str">
            <v/>
          </cell>
          <cell r="P4842" t="str">
            <v/>
          </cell>
          <cell r="Q4842" t="str">
            <v/>
          </cell>
          <cell r="T4842" t="str">
            <v/>
          </cell>
          <cell r="U4842" t="str">
            <v/>
          </cell>
          <cell r="W4842" t="str">
            <v/>
          </cell>
          <cell r="X4842" t="str">
            <v/>
          </cell>
          <cell r="AB4842">
            <v>0</v>
          </cell>
          <cell r="AC4842">
            <v>0</v>
          </cell>
          <cell r="AD4842">
            <v>0</v>
          </cell>
          <cell r="AJ4842">
            <v>0</v>
          </cell>
          <cell r="AK4842">
            <v>0</v>
          </cell>
        </row>
        <row r="4843">
          <cell r="B4843" t="str">
            <v/>
          </cell>
          <cell r="H4843" t="str">
            <v/>
          </cell>
          <cell r="J4843" t="str">
            <v/>
          </cell>
          <cell r="N4843" t="str">
            <v/>
          </cell>
          <cell r="O4843" t="str">
            <v/>
          </cell>
          <cell r="P4843" t="str">
            <v/>
          </cell>
          <cell r="Q4843" t="str">
            <v/>
          </cell>
          <cell r="T4843" t="str">
            <v/>
          </cell>
          <cell r="U4843" t="str">
            <v/>
          </cell>
          <cell r="W4843" t="str">
            <v/>
          </cell>
          <cell r="X4843" t="str">
            <v/>
          </cell>
          <cell r="AB4843">
            <v>0</v>
          </cell>
          <cell r="AC4843">
            <v>0</v>
          </cell>
          <cell r="AD4843">
            <v>0</v>
          </cell>
          <cell r="AJ4843">
            <v>0</v>
          </cell>
          <cell r="AK4843">
            <v>0</v>
          </cell>
        </row>
        <row r="4844">
          <cell r="B4844" t="str">
            <v/>
          </cell>
          <cell r="H4844" t="str">
            <v/>
          </cell>
          <cell r="J4844" t="str">
            <v/>
          </cell>
          <cell r="N4844" t="str">
            <v/>
          </cell>
          <cell r="O4844" t="str">
            <v/>
          </cell>
          <cell r="P4844" t="str">
            <v/>
          </cell>
          <cell r="Q4844" t="str">
            <v/>
          </cell>
          <cell r="T4844" t="str">
            <v/>
          </cell>
          <cell r="U4844" t="str">
            <v/>
          </cell>
          <cell r="W4844" t="str">
            <v/>
          </cell>
          <cell r="X4844" t="str">
            <v/>
          </cell>
          <cell r="AB4844">
            <v>0</v>
          </cell>
          <cell r="AC4844">
            <v>0</v>
          </cell>
          <cell r="AD4844">
            <v>0</v>
          </cell>
          <cell r="AJ4844">
            <v>0</v>
          </cell>
          <cell r="AK4844">
            <v>0</v>
          </cell>
        </row>
        <row r="4845">
          <cell r="B4845" t="str">
            <v/>
          </cell>
          <cell r="H4845" t="str">
            <v/>
          </cell>
          <cell r="J4845" t="str">
            <v/>
          </cell>
          <cell r="N4845" t="str">
            <v/>
          </cell>
          <cell r="O4845" t="str">
            <v/>
          </cell>
          <cell r="P4845" t="str">
            <v/>
          </cell>
          <cell r="Q4845" t="str">
            <v/>
          </cell>
          <cell r="T4845" t="str">
            <v/>
          </cell>
          <cell r="U4845" t="str">
            <v/>
          </cell>
          <cell r="W4845" t="str">
            <v/>
          </cell>
          <cell r="X4845" t="str">
            <v/>
          </cell>
          <cell r="AB4845">
            <v>0</v>
          </cell>
          <cell r="AC4845">
            <v>0</v>
          </cell>
          <cell r="AD4845">
            <v>0</v>
          </cell>
          <cell r="AJ4845">
            <v>0</v>
          </cell>
          <cell r="AK4845">
            <v>0</v>
          </cell>
        </row>
        <row r="4846">
          <cell r="B4846" t="str">
            <v/>
          </cell>
          <cell r="H4846" t="str">
            <v/>
          </cell>
          <cell r="J4846" t="str">
            <v/>
          </cell>
          <cell r="N4846" t="str">
            <v/>
          </cell>
          <cell r="O4846" t="str">
            <v/>
          </cell>
          <cell r="P4846" t="str">
            <v/>
          </cell>
          <cell r="Q4846" t="str">
            <v/>
          </cell>
          <cell r="T4846" t="str">
            <v/>
          </cell>
          <cell r="U4846" t="str">
            <v/>
          </cell>
          <cell r="W4846" t="str">
            <v/>
          </cell>
          <cell r="X4846" t="str">
            <v/>
          </cell>
          <cell r="AB4846">
            <v>0</v>
          </cell>
          <cell r="AC4846">
            <v>0</v>
          </cell>
          <cell r="AD4846">
            <v>0</v>
          </cell>
          <cell r="AJ4846">
            <v>0</v>
          </cell>
          <cell r="AK4846">
            <v>0</v>
          </cell>
        </row>
        <row r="4847">
          <cell r="B4847" t="str">
            <v/>
          </cell>
          <cell r="H4847" t="str">
            <v/>
          </cell>
          <cell r="J4847" t="str">
            <v/>
          </cell>
          <cell r="N4847" t="str">
            <v/>
          </cell>
          <cell r="O4847" t="str">
            <v/>
          </cell>
          <cell r="P4847" t="str">
            <v/>
          </cell>
          <cell r="Q4847" t="str">
            <v/>
          </cell>
          <cell r="T4847" t="str">
            <v/>
          </cell>
          <cell r="U4847" t="str">
            <v/>
          </cell>
          <cell r="W4847" t="str">
            <v/>
          </cell>
          <cell r="X4847" t="str">
            <v/>
          </cell>
          <cell r="AB4847">
            <v>0</v>
          </cell>
          <cell r="AC4847">
            <v>0</v>
          </cell>
          <cell r="AD4847">
            <v>0</v>
          </cell>
          <cell r="AJ4847">
            <v>0</v>
          </cell>
          <cell r="AK4847">
            <v>0</v>
          </cell>
        </row>
        <row r="4848">
          <cell r="B4848" t="str">
            <v/>
          </cell>
          <cell r="H4848" t="str">
            <v/>
          </cell>
          <cell r="J4848" t="str">
            <v/>
          </cell>
          <cell r="N4848" t="str">
            <v/>
          </cell>
          <cell r="O4848" t="str">
            <v/>
          </cell>
          <cell r="P4848" t="str">
            <v/>
          </cell>
          <cell r="Q4848" t="str">
            <v/>
          </cell>
          <cell r="T4848" t="str">
            <v/>
          </cell>
          <cell r="U4848" t="str">
            <v/>
          </cell>
          <cell r="W4848" t="str">
            <v/>
          </cell>
          <cell r="X4848" t="str">
            <v/>
          </cell>
          <cell r="AB4848">
            <v>0</v>
          </cell>
          <cell r="AC4848">
            <v>0</v>
          </cell>
          <cell r="AD4848">
            <v>0</v>
          </cell>
          <cell r="AJ4848">
            <v>0</v>
          </cell>
          <cell r="AK4848">
            <v>0</v>
          </cell>
        </row>
        <row r="4849">
          <cell r="B4849" t="str">
            <v/>
          </cell>
          <cell r="H4849" t="str">
            <v/>
          </cell>
          <cell r="J4849" t="str">
            <v/>
          </cell>
          <cell r="N4849" t="str">
            <v/>
          </cell>
          <cell r="O4849" t="str">
            <v/>
          </cell>
          <cell r="P4849" t="str">
            <v/>
          </cell>
          <cell r="Q4849" t="str">
            <v/>
          </cell>
          <cell r="T4849" t="str">
            <v/>
          </cell>
          <cell r="U4849" t="str">
            <v/>
          </cell>
          <cell r="W4849" t="str">
            <v/>
          </cell>
          <cell r="X4849" t="str">
            <v/>
          </cell>
          <cell r="AB4849">
            <v>0</v>
          </cell>
          <cell r="AC4849">
            <v>0</v>
          </cell>
          <cell r="AD4849">
            <v>0</v>
          </cell>
          <cell r="AJ4849">
            <v>0</v>
          </cell>
          <cell r="AK4849">
            <v>0</v>
          </cell>
        </row>
        <row r="4850">
          <cell r="B4850" t="str">
            <v/>
          </cell>
          <cell r="H4850" t="str">
            <v/>
          </cell>
          <cell r="J4850" t="str">
            <v/>
          </cell>
          <cell r="N4850" t="str">
            <v/>
          </cell>
          <cell r="O4850" t="str">
            <v/>
          </cell>
          <cell r="P4850" t="str">
            <v/>
          </cell>
          <cell r="Q4850" t="str">
            <v/>
          </cell>
          <cell r="T4850" t="str">
            <v/>
          </cell>
          <cell r="U4850" t="str">
            <v/>
          </cell>
          <cell r="W4850" t="str">
            <v/>
          </cell>
          <cell r="X4850" t="str">
            <v/>
          </cell>
          <cell r="AB4850">
            <v>0</v>
          </cell>
          <cell r="AC4850">
            <v>0</v>
          </cell>
          <cell r="AD4850">
            <v>0</v>
          </cell>
          <cell r="AJ4850">
            <v>0</v>
          </cell>
          <cell r="AK4850">
            <v>0</v>
          </cell>
        </row>
        <row r="4851">
          <cell r="B4851" t="str">
            <v/>
          </cell>
          <cell r="H4851" t="str">
            <v/>
          </cell>
          <cell r="J4851" t="str">
            <v/>
          </cell>
          <cell r="N4851" t="str">
            <v/>
          </cell>
          <cell r="O4851" t="str">
            <v/>
          </cell>
          <cell r="P4851" t="str">
            <v/>
          </cell>
          <cell r="Q4851" t="str">
            <v/>
          </cell>
          <cell r="T4851" t="str">
            <v/>
          </cell>
          <cell r="U4851" t="str">
            <v/>
          </cell>
          <cell r="W4851" t="str">
            <v/>
          </cell>
          <cell r="X4851" t="str">
            <v/>
          </cell>
          <cell r="AB4851">
            <v>0</v>
          </cell>
          <cell r="AC4851">
            <v>0</v>
          </cell>
          <cell r="AD4851">
            <v>0</v>
          </cell>
          <cell r="AJ4851">
            <v>0</v>
          </cell>
          <cell r="AK4851">
            <v>0</v>
          </cell>
        </row>
        <row r="4852">
          <cell r="B4852" t="str">
            <v/>
          </cell>
          <cell r="H4852" t="str">
            <v/>
          </cell>
          <cell r="J4852" t="str">
            <v/>
          </cell>
          <cell r="N4852" t="str">
            <v/>
          </cell>
          <cell r="O4852" t="str">
            <v/>
          </cell>
          <cell r="P4852" t="str">
            <v/>
          </cell>
          <cell r="Q4852" t="str">
            <v/>
          </cell>
          <cell r="T4852" t="str">
            <v/>
          </cell>
          <cell r="U4852" t="str">
            <v/>
          </cell>
          <cell r="W4852" t="str">
            <v/>
          </cell>
          <cell r="X4852" t="str">
            <v/>
          </cell>
          <cell r="AB4852">
            <v>0</v>
          </cell>
          <cell r="AC4852">
            <v>0</v>
          </cell>
          <cell r="AD4852">
            <v>0</v>
          </cell>
          <cell r="AJ4852">
            <v>0</v>
          </cell>
          <cell r="AK4852">
            <v>0</v>
          </cell>
        </row>
        <row r="4853">
          <cell r="B4853" t="str">
            <v/>
          </cell>
          <cell r="H4853" t="str">
            <v/>
          </cell>
          <cell r="J4853" t="str">
            <v/>
          </cell>
          <cell r="N4853" t="str">
            <v/>
          </cell>
          <cell r="O4853" t="str">
            <v/>
          </cell>
          <cell r="P4853" t="str">
            <v/>
          </cell>
          <cell r="Q4853" t="str">
            <v/>
          </cell>
          <cell r="T4853" t="str">
            <v/>
          </cell>
          <cell r="U4853" t="str">
            <v/>
          </cell>
          <cell r="W4853" t="str">
            <v/>
          </cell>
          <cell r="X4853" t="str">
            <v/>
          </cell>
          <cell r="AB4853">
            <v>0</v>
          </cell>
          <cell r="AC4853">
            <v>0</v>
          </cell>
          <cell r="AD4853">
            <v>0</v>
          </cell>
          <cell r="AJ4853">
            <v>0</v>
          </cell>
          <cell r="AK4853">
            <v>0</v>
          </cell>
        </row>
        <row r="4854">
          <cell r="B4854" t="str">
            <v/>
          </cell>
          <cell r="H4854" t="str">
            <v/>
          </cell>
          <cell r="J4854" t="str">
            <v/>
          </cell>
          <cell r="N4854" t="str">
            <v/>
          </cell>
          <cell r="O4854" t="str">
            <v/>
          </cell>
          <cell r="P4854" t="str">
            <v/>
          </cell>
          <cell r="Q4854" t="str">
            <v/>
          </cell>
          <cell r="T4854" t="str">
            <v/>
          </cell>
          <cell r="U4854" t="str">
            <v/>
          </cell>
          <cell r="W4854" t="str">
            <v/>
          </cell>
          <cell r="X4854" t="str">
            <v/>
          </cell>
          <cell r="AB4854">
            <v>0</v>
          </cell>
          <cell r="AC4854">
            <v>0</v>
          </cell>
          <cell r="AD4854">
            <v>0</v>
          </cell>
          <cell r="AJ4854">
            <v>0</v>
          </cell>
          <cell r="AK4854">
            <v>0</v>
          </cell>
        </row>
        <row r="4855">
          <cell r="B4855" t="str">
            <v/>
          </cell>
          <cell r="H4855" t="str">
            <v/>
          </cell>
          <cell r="J4855" t="str">
            <v/>
          </cell>
          <cell r="N4855" t="str">
            <v/>
          </cell>
          <cell r="O4855" t="str">
            <v/>
          </cell>
          <cell r="P4855" t="str">
            <v/>
          </cell>
          <cell r="Q4855" t="str">
            <v/>
          </cell>
          <cell r="T4855" t="str">
            <v/>
          </cell>
          <cell r="U4855" t="str">
            <v/>
          </cell>
          <cell r="W4855" t="str">
            <v/>
          </cell>
          <cell r="X4855" t="str">
            <v/>
          </cell>
          <cell r="AB4855">
            <v>0</v>
          </cell>
          <cell r="AC4855">
            <v>0</v>
          </cell>
          <cell r="AD4855">
            <v>0</v>
          </cell>
          <cell r="AJ4855">
            <v>0</v>
          </cell>
          <cell r="AK4855">
            <v>0</v>
          </cell>
        </row>
        <row r="4856">
          <cell r="B4856" t="str">
            <v/>
          </cell>
          <cell r="H4856" t="str">
            <v/>
          </cell>
          <cell r="J4856" t="str">
            <v/>
          </cell>
          <cell r="N4856" t="str">
            <v/>
          </cell>
          <cell r="O4856" t="str">
            <v/>
          </cell>
          <cell r="P4856" t="str">
            <v/>
          </cell>
          <cell r="Q4856" t="str">
            <v/>
          </cell>
          <cell r="T4856" t="str">
            <v/>
          </cell>
          <cell r="U4856" t="str">
            <v/>
          </cell>
          <cell r="W4856" t="str">
            <v/>
          </cell>
          <cell r="X4856" t="str">
            <v/>
          </cell>
          <cell r="AB4856">
            <v>0</v>
          </cell>
          <cell r="AC4856">
            <v>0</v>
          </cell>
          <cell r="AD4856">
            <v>0</v>
          </cell>
          <cell r="AJ4856">
            <v>0</v>
          </cell>
          <cell r="AK4856">
            <v>0</v>
          </cell>
        </row>
        <row r="4857">
          <cell r="B4857" t="str">
            <v/>
          </cell>
          <cell r="H4857" t="str">
            <v/>
          </cell>
          <cell r="J4857" t="str">
            <v/>
          </cell>
          <cell r="N4857" t="str">
            <v/>
          </cell>
          <cell r="O4857" t="str">
            <v/>
          </cell>
          <cell r="P4857" t="str">
            <v/>
          </cell>
          <cell r="Q4857" t="str">
            <v/>
          </cell>
          <cell r="T4857" t="str">
            <v/>
          </cell>
          <cell r="U4857" t="str">
            <v/>
          </cell>
          <cell r="W4857" t="str">
            <v/>
          </cell>
          <cell r="X4857" t="str">
            <v/>
          </cell>
          <cell r="AB4857">
            <v>0</v>
          </cell>
          <cell r="AC4857">
            <v>0</v>
          </cell>
          <cell r="AD4857">
            <v>0</v>
          </cell>
          <cell r="AJ4857">
            <v>0</v>
          </cell>
          <cell r="AK4857">
            <v>0</v>
          </cell>
        </row>
        <row r="4858">
          <cell r="B4858" t="str">
            <v/>
          </cell>
          <cell r="H4858" t="str">
            <v/>
          </cell>
          <cell r="J4858" t="str">
            <v/>
          </cell>
          <cell r="N4858" t="str">
            <v/>
          </cell>
          <cell r="O4858" t="str">
            <v/>
          </cell>
          <cell r="P4858" t="str">
            <v/>
          </cell>
          <cell r="Q4858" t="str">
            <v/>
          </cell>
          <cell r="T4858" t="str">
            <v/>
          </cell>
          <cell r="U4858" t="str">
            <v/>
          </cell>
          <cell r="W4858" t="str">
            <v/>
          </cell>
          <cell r="X4858" t="str">
            <v/>
          </cell>
          <cell r="AB4858">
            <v>0</v>
          </cell>
          <cell r="AC4858">
            <v>0</v>
          </cell>
          <cell r="AD4858">
            <v>0</v>
          </cell>
          <cell r="AJ4858">
            <v>0</v>
          </cell>
          <cell r="AK4858">
            <v>0</v>
          </cell>
        </row>
        <row r="4859">
          <cell r="B4859" t="str">
            <v/>
          </cell>
          <cell r="H4859" t="str">
            <v/>
          </cell>
          <cell r="J4859" t="str">
            <v/>
          </cell>
          <cell r="N4859" t="str">
            <v/>
          </cell>
          <cell r="O4859" t="str">
            <v/>
          </cell>
          <cell r="P4859" t="str">
            <v/>
          </cell>
          <cell r="Q4859" t="str">
            <v/>
          </cell>
          <cell r="T4859" t="str">
            <v/>
          </cell>
          <cell r="U4859" t="str">
            <v/>
          </cell>
          <cell r="W4859" t="str">
            <v/>
          </cell>
          <cell r="X4859" t="str">
            <v/>
          </cell>
          <cell r="AB4859">
            <v>0</v>
          </cell>
          <cell r="AC4859">
            <v>0</v>
          </cell>
          <cell r="AD4859">
            <v>0</v>
          </cell>
          <cell r="AJ4859">
            <v>0</v>
          </cell>
          <cell r="AK4859">
            <v>0</v>
          </cell>
        </row>
        <row r="4860">
          <cell r="B4860" t="str">
            <v/>
          </cell>
          <cell r="H4860" t="str">
            <v/>
          </cell>
          <cell r="J4860" t="str">
            <v/>
          </cell>
          <cell r="N4860" t="str">
            <v/>
          </cell>
          <cell r="O4860" t="str">
            <v/>
          </cell>
          <cell r="P4860" t="str">
            <v/>
          </cell>
          <cell r="Q4860" t="str">
            <v/>
          </cell>
          <cell r="T4860" t="str">
            <v/>
          </cell>
          <cell r="U4860" t="str">
            <v/>
          </cell>
          <cell r="W4860" t="str">
            <v/>
          </cell>
          <cell r="X4860" t="str">
            <v/>
          </cell>
          <cell r="AB4860">
            <v>0</v>
          </cell>
          <cell r="AC4860">
            <v>0</v>
          </cell>
          <cell r="AD4860">
            <v>0</v>
          </cell>
          <cell r="AJ4860">
            <v>0</v>
          </cell>
          <cell r="AK4860">
            <v>0</v>
          </cell>
        </row>
        <row r="4861">
          <cell r="B4861" t="str">
            <v/>
          </cell>
          <cell r="H4861" t="str">
            <v/>
          </cell>
          <cell r="J4861" t="str">
            <v/>
          </cell>
          <cell r="N4861" t="str">
            <v/>
          </cell>
          <cell r="O4861" t="str">
            <v/>
          </cell>
          <cell r="P4861" t="str">
            <v/>
          </cell>
          <cell r="Q4861" t="str">
            <v/>
          </cell>
          <cell r="T4861" t="str">
            <v/>
          </cell>
          <cell r="U4861" t="str">
            <v/>
          </cell>
          <cell r="W4861" t="str">
            <v/>
          </cell>
          <cell r="X4861" t="str">
            <v/>
          </cell>
          <cell r="AB4861">
            <v>0</v>
          </cell>
          <cell r="AC4861">
            <v>0</v>
          </cell>
          <cell r="AD4861">
            <v>0</v>
          </cell>
          <cell r="AJ4861">
            <v>0</v>
          </cell>
          <cell r="AK4861">
            <v>0</v>
          </cell>
        </row>
        <row r="4862">
          <cell r="B4862" t="str">
            <v/>
          </cell>
          <cell r="H4862" t="str">
            <v/>
          </cell>
          <cell r="J4862" t="str">
            <v/>
          </cell>
          <cell r="N4862" t="str">
            <v/>
          </cell>
          <cell r="O4862" t="str">
            <v/>
          </cell>
          <cell r="P4862" t="str">
            <v/>
          </cell>
          <cell r="Q4862" t="str">
            <v/>
          </cell>
          <cell r="T4862" t="str">
            <v/>
          </cell>
          <cell r="U4862" t="str">
            <v/>
          </cell>
          <cell r="W4862" t="str">
            <v/>
          </cell>
          <cell r="X4862" t="str">
            <v/>
          </cell>
          <cell r="AB4862">
            <v>0</v>
          </cell>
          <cell r="AC4862">
            <v>0</v>
          </cell>
          <cell r="AD4862">
            <v>0</v>
          </cell>
          <cell r="AJ4862">
            <v>0</v>
          </cell>
          <cell r="AK4862">
            <v>0</v>
          </cell>
        </row>
        <row r="4863">
          <cell r="B4863" t="str">
            <v/>
          </cell>
          <cell r="H4863" t="str">
            <v/>
          </cell>
          <cell r="J4863" t="str">
            <v/>
          </cell>
          <cell r="N4863" t="str">
            <v/>
          </cell>
          <cell r="O4863" t="str">
            <v/>
          </cell>
          <cell r="P4863" t="str">
            <v/>
          </cell>
          <cell r="Q4863" t="str">
            <v/>
          </cell>
          <cell r="T4863" t="str">
            <v/>
          </cell>
          <cell r="U4863" t="str">
            <v/>
          </cell>
          <cell r="W4863" t="str">
            <v/>
          </cell>
          <cell r="X4863" t="str">
            <v/>
          </cell>
          <cell r="AB4863">
            <v>0</v>
          </cell>
          <cell r="AC4863">
            <v>0</v>
          </cell>
          <cell r="AD4863">
            <v>0</v>
          </cell>
          <cell r="AJ4863">
            <v>0</v>
          </cell>
          <cell r="AK4863">
            <v>0</v>
          </cell>
        </row>
        <row r="4864">
          <cell r="B4864" t="str">
            <v/>
          </cell>
          <cell r="H4864" t="str">
            <v/>
          </cell>
          <cell r="J4864" t="str">
            <v/>
          </cell>
          <cell r="N4864" t="str">
            <v/>
          </cell>
          <cell r="O4864" t="str">
            <v/>
          </cell>
          <cell r="P4864" t="str">
            <v/>
          </cell>
          <cell r="Q4864" t="str">
            <v/>
          </cell>
          <cell r="T4864" t="str">
            <v/>
          </cell>
          <cell r="U4864" t="str">
            <v/>
          </cell>
          <cell r="W4864" t="str">
            <v/>
          </cell>
          <cell r="X4864" t="str">
            <v/>
          </cell>
          <cell r="AB4864">
            <v>0</v>
          </cell>
          <cell r="AC4864">
            <v>0</v>
          </cell>
          <cell r="AD4864">
            <v>0</v>
          </cell>
          <cell r="AJ4864">
            <v>0</v>
          </cell>
          <cell r="AK4864">
            <v>0</v>
          </cell>
        </row>
        <row r="4865">
          <cell r="B4865" t="str">
            <v/>
          </cell>
          <cell r="H4865" t="str">
            <v/>
          </cell>
          <cell r="J4865" t="str">
            <v/>
          </cell>
          <cell r="N4865" t="str">
            <v/>
          </cell>
          <cell r="O4865" t="str">
            <v/>
          </cell>
          <cell r="P4865" t="str">
            <v/>
          </cell>
          <cell r="Q4865" t="str">
            <v/>
          </cell>
          <cell r="T4865" t="str">
            <v/>
          </cell>
          <cell r="U4865" t="str">
            <v/>
          </cell>
          <cell r="W4865" t="str">
            <v/>
          </cell>
          <cell r="X4865" t="str">
            <v/>
          </cell>
          <cell r="AB4865">
            <v>0</v>
          </cell>
          <cell r="AC4865">
            <v>0</v>
          </cell>
          <cell r="AD4865">
            <v>0</v>
          </cell>
          <cell r="AJ4865">
            <v>0</v>
          </cell>
          <cell r="AK4865">
            <v>0</v>
          </cell>
        </row>
        <row r="4866">
          <cell r="B4866" t="str">
            <v/>
          </cell>
          <cell r="H4866" t="str">
            <v/>
          </cell>
          <cell r="J4866" t="str">
            <v/>
          </cell>
          <cell r="N4866" t="str">
            <v/>
          </cell>
          <cell r="O4866" t="str">
            <v/>
          </cell>
          <cell r="P4866" t="str">
            <v/>
          </cell>
          <cell r="Q4866" t="str">
            <v/>
          </cell>
          <cell r="T4866" t="str">
            <v/>
          </cell>
          <cell r="U4866" t="str">
            <v/>
          </cell>
          <cell r="W4866" t="str">
            <v/>
          </cell>
          <cell r="X4866" t="str">
            <v/>
          </cell>
          <cell r="AB4866">
            <v>0</v>
          </cell>
          <cell r="AC4866">
            <v>0</v>
          </cell>
          <cell r="AD4866">
            <v>0</v>
          </cell>
          <cell r="AJ4866">
            <v>0</v>
          </cell>
          <cell r="AK4866">
            <v>0</v>
          </cell>
        </row>
        <row r="4867">
          <cell r="B4867" t="str">
            <v/>
          </cell>
          <cell r="H4867" t="str">
            <v/>
          </cell>
          <cell r="J4867" t="str">
            <v/>
          </cell>
          <cell r="N4867" t="str">
            <v/>
          </cell>
          <cell r="O4867" t="str">
            <v/>
          </cell>
          <cell r="P4867" t="str">
            <v/>
          </cell>
          <cell r="Q4867" t="str">
            <v/>
          </cell>
          <cell r="T4867" t="str">
            <v/>
          </cell>
          <cell r="U4867" t="str">
            <v/>
          </cell>
          <cell r="W4867" t="str">
            <v/>
          </cell>
          <cell r="X4867" t="str">
            <v/>
          </cell>
          <cell r="AB4867">
            <v>0</v>
          </cell>
          <cell r="AC4867">
            <v>0</v>
          </cell>
          <cell r="AD4867">
            <v>0</v>
          </cell>
          <cell r="AJ4867">
            <v>0</v>
          </cell>
          <cell r="AK4867">
            <v>0</v>
          </cell>
        </row>
        <row r="4868">
          <cell r="B4868" t="str">
            <v/>
          </cell>
          <cell r="H4868" t="str">
            <v/>
          </cell>
          <cell r="J4868" t="str">
            <v/>
          </cell>
          <cell r="N4868" t="str">
            <v/>
          </cell>
          <cell r="O4868" t="str">
            <v/>
          </cell>
          <cell r="P4868" t="str">
            <v/>
          </cell>
          <cell r="Q4868" t="str">
            <v/>
          </cell>
          <cell r="T4868" t="str">
            <v/>
          </cell>
          <cell r="U4868" t="str">
            <v/>
          </cell>
          <cell r="W4868" t="str">
            <v/>
          </cell>
          <cell r="X4868" t="str">
            <v/>
          </cell>
          <cell r="AB4868">
            <v>0</v>
          </cell>
          <cell r="AC4868">
            <v>0</v>
          </cell>
          <cell r="AD4868">
            <v>0</v>
          </cell>
          <cell r="AJ4868">
            <v>0</v>
          </cell>
          <cell r="AK4868">
            <v>0</v>
          </cell>
        </row>
        <row r="4869">
          <cell r="B4869" t="str">
            <v/>
          </cell>
          <cell r="H4869" t="str">
            <v/>
          </cell>
          <cell r="J4869" t="str">
            <v/>
          </cell>
          <cell r="N4869" t="str">
            <v/>
          </cell>
          <cell r="O4869" t="str">
            <v/>
          </cell>
          <cell r="P4869" t="str">
            <v/>
          </cell>
          <cell r="Q4869" t="str">
            <v/>
          </cell>
          <cell r="T4869" t="str">
            <v/>
          </cell>
          <cell r="U4869" t="str">
            <v/>
          </cell>
          <cell r="W4869" t="str">
            <v/>
          </cell>
          <cell r="X4869" t="str">
            <v/>
          </cell>
          <cell r="AB4869">
            <v>0</v>
          </cell>
          <cell r="AC4869">
            <v>0</v>
          </cell>
          <cell r="AD4869">
            <v>0</v>
          </cell>
          <cell r="AJ4869">
            <v>0</v>
          </cell>
          <cell r="AK4869">
            <v>0</v>
          </cell>
        </row>
        <row r="4870">
          <cell r="B4870" t="str">
            <v/>
          </cell>
          <cell r="H4870" t="str">
            <v/>
          </cell>
          <cell r="J4870" t="str">
            <v/>
          </cell>
          <cell r="N4870" t="str">
            <v/>
          </cell>
          <cell r="O4870" t="str">
            <v/>
          </cell>
          <cell r="P4870" t="str">
            <v/>
          </cell>
          <cell r="Q4870" t="str">
            <v/>
          </cell>
          <cell r="T4870" t="str">
            <v/>
          </cell>
          <cell r="U4870" t="str">
            <v/>
          </cell>
          <cell r="W4870" t="str">
            <v/>
          </cell>
          <cell r="X4870" t="str">
            <v/>
          </cell>
          <cell r="AB4870">
            <v>0</v>
          </cell>
          <cell r="AC4870">
            <v>0</v>
          </cell>
          <cell r="AD4870">
            <v>0</v>
          </cell>
          <cell r="AJ4870">
            <v>0</v>
          </cell>
          <cell r="AK4870">
            <v>0</v>
          </cell>
        </row>
        <row r="4871">
          <cell r="B4871" t="str">
            <v/>
          </cell>
          <cell r="H4871" t="str">
            <v/>
          </cell>
          <cell r="J4871" t="str">
            <v/>
          </cell>
          <cell r="N4871" t="str">
            <v/>
          </cell>
          <cell r="O4871" t="str">
            <v/>
          </cell>
          <cell r="P4871" t="str">
            <v/>
          </cell>
          <cell r="Q4871" t="str">
            <v/>
          </cell>
          <cell r="T4871" t="str">
            <v/>
          </cell>
          <cell r="U4871" t="str">
            <v/>
          </cell>
          <cell r="W4871" t="str">
            <v/>
          </cell>
          <cell r="X4871" t="str">
            <v/>
          </cell>
          <cell r="AB4871">
            <v>0</v>
          </cell>
          <cell r="AC4871">
            <v>0</v>
          </cell>
          <cell r="AD4871">
            <v>0</v>
          </cell>
          <cell r="AJ4871">
            <v>0</v>
          </cell>
          <cell r="AK4871">
            <v>0</v>
          </cell>
        </row>
        <row r="4872">
          <cell r="B4872" t="str">
            <v/>
          </cell>
          <cell r="H4872" t="str">
            <v/>
          </cell>
          <cell r="J4872" t="str">
            <v/>
          </cell>
          <cell r="N4872" t="str">
            <v/>
          </cell>
          <cell r="O4872" t="str">
            <v/>
          </cell>
          <cell r="P4872" t="str">
            <v/>
          </cell>
          <cell r="Q4872" t="str">
            <v/>
          </cell>
          <cell r="T4872" t="str">
            <v/>
          </cell>
          <cell r="U4872" t="str">
            <v/>
          </cell>
          <cell r="W4872" t="str">
            <v/>
          </cell>
          <cell r="X4872" t="str">
            <v/>
          </cell>
          <cell r="AB4872">
            <v>0</v>
          </cell>
          <cell r="AC4872">
            <v>0</v>
          </cell>
          <cell r="AD4872">
            <v>0</v>
          </cell>
          <cell r="AJ4872">
            <v>0</v>
          </cell>
          <cell r="AK4872">
            <v>0</v>
          </cell>
        </row>
        <row r="4873">
          <cell r="B4873" t="str">
            <v/>
          </cell>
          <cell r="H4873" t="str">
            <v/>
          </cell>
          <cell r="J4873" t="str">
            <v/>
          </cell>
          <cell r="N4873" t="str">
            <v/>
          </cell>
          <cell r="O4873" t="str">
            <v/>
          </cell>
          <cell r="P4873" t="str">
            <v/>
          </cell>
          <cell r="Q4873" t="str">
            <v/>
          </cell>
          <cell r="T4873" t="str">
            <v/>
          </cell>
          <cell r="U4873" t="str">
            <v/>
          </cell>
          <cell r="W4873" t="str">
            <v/>
          </cell>
          <cell r="X4873" t="str">
            <v/>
          </cell>
          <cell r="AB4873">
            <v>0</v>
          </cell>
          <cell r="AC4873">
            <v>0</v>
          </cell>
          <cell r="AD4873">
            <v>0</v>
          </cell>
          <cell r="AJ4873">
            <v>0</v>
          </cell>
          <cell r="AK4873">
            <v>0</v>
          </cell>
        </row>
        <row r="4874">
          <cell r="B4874" t="str">
            <v/>
          </cell>
          <cell r="H4874" t="str">
            <v/>
          </cell>
          <cell r="J4874" t="str">
            <v/>
          </cell>
          <cell r="N4874" t="str">
            <v/>
          </cell>
          <cell r="O4874" t="str">
            <v/>
          </cell>
          <cell r="P4874" t="str">
            <v/>
          </cell>
          <cell r="Q4874" t="str">
            <v/>
          </cell>
          <cell r="T4874" t="str">
            <v/>
          </cell>
          <cell r="U4874" t="str">
            <v/>
          </cell>
          <cell r="W4874" t="str">
            <v/>
          </cell>
          <cell r="X4874" t="str">
            <v/>
          </cell>
          <cell r="AB4874">
            <v>0</v>
          </cell>
          <cell r="AC4874">
            <v>0</v>
          </cell>
          <cell r="AD4874">
            <v>0</v>
          </cell>
          <cell r="AJ4874">
            <v>0</v>
          </cell>
          <cell r="AK4874">
            <v>0</v>
          </cell>
        </row>
        <row r="4875">
          <cell r="B4875" t="str">
            <v/>
          </cell>
          <cell r="H4875" t="str">
            <v/>
          </cell>
          <cell r="J4875" t="str">
            <v/>
          </cell>
          <cell r="N4875" t="str">
            <v/>
          </cell>
          <cell r="O4875" t="str">
            <v/>
          </cell>
          <cell r="P4875" t="str">
            <v/>
          </cell>
          <cell r="Q4875" t="str">
            <v/>
          </cell>
          <cell r="T4875" t="str">
            <v/>
          </cell>
          <cell r="U4875" t="str">
            <v/>
          </cell>
          <cell r="W4875" t="str">
            <v/>
          </cell>
          <cell r="X4875" t="str">
            <v/>
          </cell>
          <cell r="AB4875">
            <v>0</v>
          </cell>
          <cell r="AC4875">
            <v>0</v>
          </cell>
          <cell r="AD4875">
            <v>0</v>
          </cell>
          <cell r="AJ4875">
            <v>0</v>
          </cell>
          <cell r="AK4875">
            <v>0</v>
          </cell>
        </row>
        <row r="4876">
          <cell r="B4876" t="str">
            <v/>
          </cell>
          <cell r="H4876" t="str">
            <v/>
          </cell>
          <cell r="J4876" t="str">
            <v/>
          </cell>
          <cell r="N4876" t="str">
            <v/>
          </cell>
          <cell r="O4876" t="str">
            <v/>
          </cell>
          <cell r="P4876" t="str">
            <v/>
          </cell>
          <cell r="Q4876" t="str">
            <v/>
          </cell>
          <cell r="T4876" t="str">
            <v/>
          </cell>
          <cell r="U4876" t="str">
            <v/>
          </cell>
          <cell r="W4876" t="str">
            <v/>
          </cell>
          <cell r="X4876" t="str">
            <v/>
          </cell>
          <cell r="AB4876">
            <v>0</v>
          </cell>
          <cell r="AC4876">
            <v>0</v>
          </cell>
          <cell r="AD4876">
            <v>0</v>
          </cell>
          <cell r="AJ4876">
            <v>0</v>
          </cell>
          <cell r="AK4876">
            <v>0</v>
          </cell>
        </row>
        <row r="4877">
          <cell r="B4877" t="str">
            <v/>
          </cell>
          <cell r="H4877" t="str">
            <v/>
          </cell>
          <cell r="J4877" t="str">
            <v/>
          </cell>
          <cell r="N4877" t="str">
            <v/>
          </cell>
          <cell r="O4877" t="str">
            <v/>
          </cell>
          <cell r="P4877" t="str">
            <v/>
          </cell>
          <cell r="Q4877" t="str">
            <v/>
          </cell>
          <cell r="T4877" t="str">
            <v/>
          </cell>
          <cell r="U4877" t="str">
            <v/>
          </cell>
          <cell r="W4877" t="str">
            <v/>
          </cell>
          <cell r="X4877" t="str">
            <v/>
          </cell>
          <cell r="AB4877">
            <v>0</v>
          </cell>
          <cell r="AC4877">
            <v>0</v>
          </cell>
          <cell r="AD4877">
            <v>0</v>
          </cell>
          <cell r="AJ4877">
            <v>0</v>
          </cell>
          <cell r="AK4877">
            <v>0</v>
          </cell>
        </row>
        <row r="4878">
          <cell r="B4878" t="str">
            <v/>
          </cell>
          <cell r="H4878" t="str">
            <v/>
          </cell>
          <cell r="J4878" t="str">
            <v/>
          </cell>
          <cell r="N4878" t="str">
            <v/>
          </cell>
          <cell r="O4878" t="str">
            <v/>
          </cell>
          <cell r="P4878" t="str">
            <v/>
          </cell>
          <cell r="Q4878" t="str">
            <v/>
          </cell>
          <cell r="T4878" t="str">
            <v/>
          </cell>
          <cell r="U4878" t="str">
            <v/>
          </cell>
          <cell r="W4878" t="str">
            <v/>
          </cell>
          <cell r="X4878" t="str">
            <v/>
          </cell>
          <cell r="AB4878">
            <v>0</v>
          </cell>
          <cell r="AC4878">
            <v>0</v>
          </cell>
          <cell r="AD4878">
            <v>0</v>
          </cell>
          <cell r="AJ4878">
            <v>0</v>
          </cell>
          <cell r="AK4878">
            <v>0</v>
          </cell>
        </row>
        <row r="4879">
          <cell r="B4879" t="str">
            <v/>
          </cell>
          <cell r="H4879" t="str">
            <v/>
          </cell>
          <cell r="J4879" t="str">
            <v/>
          </cell>
          <cell r="N4879" t="str">
            <v/>
          </cell>
          <cell r="O4879" t="str">
            <v/>
          </cell>
          <cell r="P4879" t="str">
            <v/>
          </cell>
          <cell r="Q4879" t="str">
            <v/>
          </cell>
          <cell r="T4879" t="str">
            <v/>
          </cell>
          <cell r="U4879" t="str">
            <v/>
          </cell>
          <cell r="W4879" t="str">
            <v/>
          </cell>
          <cell r="X4879" t="str">
            <v/>
          </cell>
          <cell r="AB4879">
            <v>0</v>
          </cell>
          <cell r="AC4879">
            <v>0</v>
          </cell>
          <cell r="AD4879">
            <v>0</v>
          </cell>
          <cell r="AJ4879">
            <v>0</v>
          </cell>
          <cell r="AK4879">
            <v>0</v>
          </cell>
        </row>
        <row r="4880">
          <cell r="B4880" t="str">
            <v/>
          </cell>
          <cell r="H4880" t="str">
            <v/>
          </cell>
          <cell r="J4880" t="str">
            <v/>
          </cell>
          <cell r="N4880" t="str">
            <v/>
          </cell>
          <cell r="O4880" t="str">
            <v/>
          </cell>
          <cell r="P4880" t="str">
            <v/>
          </cell>
          <cell r="Q4880" t="str">
            <v/>
          </cell>
          <cell r="T4880" t="str">
            <v/>
          </cell>
          <cell r="U4880" t="str">
            <v/>
          </cell>
          <cell r="W4880" t="str">
            <v/>
          </cell>
          <cell r="X4880" t="str">
            <v/>
          </cell>
          <cell r="AB4880">
            <v>0</v>
          </cell>
          <cell r="AC4880">
            <v>0</v>
          </cell>
          <cell r="AD4880">
            <v>0</v>
          </cell>
          <cell r="AJ4880">
            <v>0</v>
          </cell>
          <cell r="AK4880">
            <v>0</v>
          </cell>
        </row>
        <row r="4881">
          <cell r="B4881" t="str">
            <v/>
          </cell>
          <cell r="H4881" t="str">
            <v/>
          </cell>
          <cell r="J4881" t="str">
            <v/>
          </cell>
          <cell r="N4881" t="str">
            <v/>
          </cell>
          <cell r="O4881" t="str">
            <v/>
          </cell>
          <cell r="P4881" t="str">
            <v/>
          </cell>
          <cell r="Q4881" t="str">
            <v/>
          </cell>
          <cell r="T4881" t="str">
            <v/>
          </cell>
          <cell r="U4881" t="str">
            <v/>
          </cell>
          <cell r="W4881" t="str">
            <v/>
          </cell>
          <cell r="X4881" t="str">
            <v/>
          </cell>
          <cell r="AB4881">
            <v>0</v>
          </cell>
          <cell r="AC4881">
            <v>0</v>
          </cell>
          <cell r="AD4881">
            <v>0</v>
          </cell>
          <cell r="AJ4881">
            <v>0</v>
          </cell>
          <cell r="AK4881">
            <v>0</v>
          </cell>
        </row>
        <row r="4882">
          <cell r="B4882" t="str">
            <v/>
          </cell>
          <cell r="H4882" t="str">
            <v/>
          </cell>
          <cell r="J4882" t="str">
            <v/>
          </cell>
          <cell r="N4882" t="str">
            <v/>
          </cell>
          <cell r="O4882" t="str">
            <v/>
          </cell>
          <cell r="P4882" t="str">
            <v/>
          </cell>
          <cell r="Q4882" t="str">
            <v/>
          </cell>
          <cell r="T4882" t="str">
            <v/>
          </cell>
          <cell r="U4882" t="str">
            <v/>
          </cell>
          <cell r="W4882" t="str">
            <v/>
          </cell>
          <cell r="X4882" t="str">
            <v/>
          </cell>
          <cell r="AB4882">
            <v>0</v>
          </cell>
          <cell r="AC4882">
            <v>0</v>
          </cell>
          <cell r="AD4882">
            <v>0</v>
          </cell>
          <cell r="AJ4882">
            <v>0</v>
          </cell>
          <cell r="AK4882">
            <v>0</v>
          </cell>
        </row>
        <row r="4883">
          <cell r="B4883" t="str">
            <v/>
          </cell>
          <cell r="H4883" t="str">
            <v/>
          </cell>
          <cell r="J4883" t="str">
            <v/>
          </cell>
          <cell r="N4883" t="str">
            <v/>
          </cell>
          <cell r="O4883" t="str">
            <v/>
          </cell>
          <cell r="P4883" t="str">
            <v/>
          </cell>
          <cell r="Q4883" t="str">
            <v/>
          </cell>
          <cell r="T4883" t="str">
            <v/>
          </cell>
          <cell r="U4883" t="str">
            <v/>
          </cell>
          <cell r="W4883" t="str">
            <v/>
          </cell>
          <cell r="X4883" t="str">
            <v/>
          </cell>
          <cell r="AB4883">
            <v>0</v>
          </cell>
          <cell r="AC4883">
            <v>0</v>
          </cell>
          <cell r="AD4883">
            <v>0</v>
          </cell>
          <cell r="AJ4883">
            <v>0</v>
          </cell>
          <cell r="AK4883">
            <v>0</v>
          </cell>
        </row>
        <row r="4884">
          <cell r="B4884" t="str">
            <v/>
          </cell>
          <cell r="H4884" t="str">
            <v/>
          </cell>
          <cell r="J4884" t="str">
            <v/>
          </cell>
          <cell r="N4884" t="str">
            <v/>
          </cell>
          <cell r="O4884" t="str">
            <v/>
          </cell>
          <cell r="P4884" t="str">
            <v/>
          </cell>
          <cell r="Q4884" t="str">
            <v/>
          </cell>
          <cell r="T4884" t="str">
            <v/>
          </cell>
          <cell r="U4884" t="str">
            <v/>
          </cell>
          <cell r="W4884" t="str">
            <v/>
          </cell>
          <cell r="X4884" t="str">
            <v/>
          </cell>
          <cell r="AB4884">
            <v>0</v>
          </cell>
          <cell r="AC4884">
            <v>0</v>
          </cell>
          <cell r="AD4884">
            <v>0</v>
          </cell>
          <cell r="AJ4884">
            <v>0</v>
          </cell>
          <cell r="AK4884">
            <v>0</v>
          </cell>
        </row>
        <row r="4885">
          <cell r="B4885" t="str">
            <v/>
          </cell>
          <cell r="H4885" t="str">
            <v/>
          </cell>
          <cell r="J4885" t="str">
            <v/>
          </cell>
          <cell r="N4885" t="str">
            <v/>
          </cell>
          <cell r="O4885" t="str">
            <v/>
          </cell>
          <cell r="P4885" t="str">
            <v/>
          </cell>
          <cell r="Q4885" t="str">
            <v/>
          </cell>
          <cell r="T4885" t="str">
            <v/>
          </cell>
          <cell r="U4885" t="str">
            <v/>
          </cell>
          <cell r="W4885" t="str">
            <v/>
          </cell>
          <cell r="X4885" t="str">
            <v/>
          </cell>
          <cell r="AB4885">
            <v>0</v>
          </cell>
          <cell r="AC4885">
            <v>0</v>
          </cell>
          <cell r="AD4885">
            <v>0</v>
          </cell>
          <cell r="AJ4885">
            <v>0</v>
          </cell>
          <cell r="AK4885">
            <v>0</v>
          </cell>
        </row>
        <row r="4886">
          <cell r="B4886" t="str">
            <v/>
          </cell>
          <cell r="H4886" t="str">
            <v/>
          </cell>
          <cell r="J4886" t="str">
            <v/>
          </cell>
          <cell r="N4886" t="str">
            <v/>
          </cell>
          <cell r="O4886" t="str">
            <v/>
          </cell>
          <cell r="P4886" t="str">
            <v/>
          </cell>
          <cell r="Q4886" t="str">
            <v/>
          </cell>
          <cell r="T4886" t="str">
            <v/>
          </cell>
          <cell r="U4886" t="str">
            <v/>
          </cell>
          <cell r="W4886" t="str">
            <v/>
          </cell>
          <cell r="X4886" t="str">
            <v/>
          </cell>
          <cell r="AB4886">
            <v>0</v>
          </cell>
          <cell r="AC4886">
            <v>0</v>
          </cell>
          <cell r="AD4886">
            <v>0</v>
          </cell>
          <cell r="AJ4886">
            <v>0</v>
          </cell>
          <cell r="AK4886">
            <v>0</v>
          </cell>
        </row>
        <row r="4887">
          <cell r="B4887" t="str">
            <v/>
          </cell>
          <cell r="H4887" t="str">
            <v/>
          </cell>
          <cell r="J4887" t="str">
            <v/>
          </cell>
          <cell r="N4887" t="str">
            <v/>
          </cell>
          <cell r="O4887" t="str">
            <v/>
          </cell>
          <cell r="P4887" t="str">
            <v/>
          </cell>
          <cell r="Q4887" t="str">
            <v/>
          </cell>
          <cell r="T4887" t="str">
            <v/>
          </cell>
          <cell r="U4887" t="str">
            <v/>
          </cell>
          <cell r="W4887" t="str">
            <v/>
          </cell>
          <cell r="X4887" t="str">
            <v/>
          </cell>
          <cell r="AB4887">
            <v>0</v>
          </cell>
          <cell r="AC4887">
            <v>0</v>
          </cell>
          <cell r="AD4887">
            <v>0</v>
          </cell>
          <cell r="AJ4887">
            <v>0</v>
          </cell>
          <cell r="AK4887">
            <v>0</v>
          </cell>
        </row>
        <row r="4888">
          <cell r="B4888" t="str">
            <v/>
          </cell>
          <cell r="H4888" t="str">
            <v/>
          </cell>
          <cell r="J4888" t="str">
            <v/>
          </cell>
          <cell r="N4888" t="str">
            <v/>
          </cell>
          <cell r="O4888" t="str">
            <v/>
          </cell>
          <cell r="P4888" t="str">
            <v/>
          </cell>
          <cell r="Q4888" t="str">
            <v/>
          </cell>
          <cell r="T4888" t="str">
            <v/>
          </cell>
          <cell r="U4888" t="str">
            <v/>
          </cell>
          <cell r="W4888" t="str">
            <v/>
          </cell>
          <cell r="X4888" t="str">
            <v/>
          </cell>
          <cell r="AB4888">
            <v>0</v>
          </cell>
          <cell r="AC4888">
            <v>0</v>
          </cell>
          <cell r="AD4888">
            <v>0</v>
          </cell>
          <cell r="AJ4888">
            <v>0</v>
          </cell>
          <cell r="AK4888">
            <v>0</v>
          </cell>
        </row>
        <row r="4889">
          <cell r="B4889" t="str">
            <v/>
          </cell>
          <cell r="H4889" t="str">
            <v/>
          </cell>
          <cell r="J4889" t="str">
            <v/>
          </cell>
          <cell r="N4889" t="str">
            <v/>
          </cell>
          <cell r="O4889" t="str">
            <v/>
          </cell>
          <cell r="P4889" t="str">
            <v/>
          </cell>
          <cell r="Q4889" t="str">
            <v/>
          </cell>
          <cell r="T4889" t="str">
            <v/>
          </cell>
          <cell r="U4889" t="str">
            <v/>
          </cell>
          <cell r="W4889" t="str">
            <v/>
          </cell>
          <cell r="X4889" t="str">
            <v/>
          </cell>
          <cell r="AB4889">
            <v>0</v>
          </cell>
          <cell r="AC4889">
            <v>0</v>
          </cell>
          <cell r="AD4889">
            <v>0</v>
          </cell>
          <cell r="AJ4889">
            <v>0</v>
          </cell>
          <cell r="AK4889">
            <v>0</v>
          </cell>
        </row>
        <row r="4890">
          <cell r="B4890" t="str">
            <v/>
          </cell>
          <cell r="H4890" t="str">
            <v/>
          </cell>
          <cell r="J4890" t="str">
            <v/>
          </cell>
          <cell r="N4890" t="str">
            <v/>
          </cell>
          <cell r="O4890" t="str">
            <v/>
          </cell>
          <cell r="P4890" t="str">
            <v/>
          </cell>
          <cell r="Q4890" t="str">
            <v/>
          </cell>
          <cell r="T4890" t="str">
            <v/>
          </cell>
          <cell r="U4890" t="str">
            <v/>
          </cell>
          <cell r="W4890" t="str">
            <v/>
          </cell>
          <cell r="X4890" t="str">
            <v/>
          </cell>
          <cell r="AB4890">
            <v>0</v>
          </cell>
          <cell r="AC4890">
            <v>0</v>
          </cell>
          <cell r="AD4890">
            <v>0</v>
          </cell>
          <cell r="AJ4890">
            <v>0</v>
          </cell>
          <cell r="AK4890">
            <v>0</v>
          </cell>
        </row>
        <row r="4891">
          <cell r="B4891" t="str">
            <v/>
          </cell>
          <cell r="H4891" t="str">
            <v/>
          </cell>
          <cell r="J4891" t="str">
            <v/>
          </cell>
          <cell r="N4891" t="str">
            <v/>
          </cell>
          <cell r="O4891" t="str">
            <v/>
          </cell>
          <cell r="P4891" t="str">
            <v/>
          </cell>
          <cell r="Q4891" t="str">
            <v/>
          </cell>
          <cell r="T4891" t="str">
            <v/>
          </cell>
          <cell r="U4891" t="str">
            <v/>
          </cell>
          <cell r="W4891" t="str">
            <v/>
          </cell>
          <cell r="X4891" t="str">
            <v/>
          </cell>
          <cell r="AB4891">
            <v>0</v>
          </cell>
          <cell r="AC4891">
            <v>0</v>
          </cell>
          <cell r="AD4891">
            <v>0</v>
          </cell>
          <cell r="AJ4891">
            <v>0</v>
          </cell>
          <cell r="AK4891">
            <v>0</v>
          </cell>
        </row>
        <row r="4892">
          <cell r="B4892" t="str">
            <v/>
          </cell>
          <cell r="H4892" t="str">
            <v/>
          </cell>
          <cell r="J4892" t="str">
            <v/>
          </cell>
          <cell r="N4892" t="str">
            <v/>
          </cell>
          <cell r="O4892" t="str">
            <v/>
          </cell>
          <cell r="P4892" t="str">
            <v/>
          </cell>
          <cell r="Q4892" t="str">
            <v/>
          </cell>
          <cell r="T4892" t="str">
            <v/>
          </cell>
          <cell r="U4892" t="str">
            <v/>
          </cell>
          <cell r="W4892" t="str">
            <v/>
          </cell>
          <cell r="X4892" t="str">
            <v/>
          </cell>
          <cell r="AB4892">
            <v>0</v>
          </cell>
          <cell r="AC4892">
            <v>0</v>
          </cell>
          <cell r="AD4892">
            <v>0</v>
          </cell>
          <cell r="AJ4892">
            <v>0</v>
          </cell>
          <cell r="AK4892">
            <v>0</v>
          </cell>
        </row>
        <row r="4893">
          <cell r="B4893" t="str">
            <v/>
          </cell>
          <cell r="H4893" t="str">
            <v/>
          </cell>
          <cell r="J4893" t="str">
            <v/>
          </cell>
          <cell r="N4893" t="str">
            <v/>
          </cell>
          <cell r="O4893" t="str">
            <v/>
          </cell>
          <cell r="P4893" t="str">
            <v/>
          </cell>
          <cell r="Q4893" t="str">
            <v/>
          </cell>
          <cell r="T4893" t="str">
            <v/>
          </cell>
          <cell r="U4893" t="str">
            <v/>
          </cell>
          <cell r="W4893" t="str">
            <v/>
          </cell>
          <cell r="X4893" t="str">
            <v/>
          </cell>
          <cell r="AB4893">
            <v>0</v>
          </cell>
          <cell r="AC4893">
            <v>0</v>
          </cell>
          <cell r="AD4893">
            <v>0</v>
          </cell>
          <cell r="AJ4893">
            <v>0</v>
          </cell>
          <cell r="AK4893">
            <v>0</v>
          </cell>
        </row>
        <row r="4894">
          <cell r="B4894" t="str">
            <v/>
          </cell>
          <cell r="H4894" t="str">
            <v/>
          </cell>
          <cell r="J4894" t="str">
            <v/>
          </cell>
          <cell r="N4894" t="str">
            <v/>
          </cell>
          <cell r="O4894" t="str">
            <v/>
          </cell>
          <cell r="P4894" t="str">
            <v/>
          </cell>
          <cell r="Q4894" t="str">
            <v/>
          </cell>
          <cell r="T4894" t="str">
            <v/>
          </cell>
          <cell r="U4894" t="str">
            <v/>
          </cell>
          <cell r="W4894" t="str">
            <v/>
          </cell>
          <cell r="X4894" t="str">
            <v/>
          </cell>
          <cell r="AB4894">
            <v>0</v>
          </cell>
          <cell r="AC4894">
            <v>0</v>
          </cell>
          <cell r="AD4894">
            <v>0</v>
          </cell>
          <cell r="AJ4894">
            <v>0</v>
          </cell>
          <cell r="AK4894">
            <v>0</v>
          </cell>
        </row>
        <row r="4895">
          <cell r="B4895" t="str">
            <v/>
          </cell>
          <cell r="H4895" t="str">
            <v/>
          </cell>
          <cell r="J4895" t="str">
            <v/>
          </cell>
          <cell r="N4895" t="str">
            <v/>
          </cell>
          <cell r="O4895" t="str">
            <v/>
          </cell>
          <cell r="P4895" t="str">
            <v/>
          </cell>
          <cell r="Q4895" t="str">
            <v/>
          </cell>
          <cell r="T4895" t="str">
            <v/>
          </cell>
          <cell r="U4895" t="str">
            <v/>
          </cell>
          <cell r="W4895" t="str">
            <v/>
          </cell>
          <cell r="X4895" t="str">
            <v/>
          </cell>
          <cell r="AB4895">
            <v>0</v>
          </cell>
          <cell r="AC4895">
            <v>0</v>
          </cell>
          <cell r="AD4895">
            <v>0</v>
          </cell>
          <cell r="AJ4895">
            <v>0</v>
          </cell>
          <cell r="AK4895">
            <v>0</v>
          </cell>
        </row>
        <row r="4896">
          <cell r="B4896" t="str">
            <v/>
          </cell>
          <cell r="H4896" t="str">
            <v/>
          </cell>
          <cell r="J4896" t="str">
            <v/>
          </cell>
          <cell r="N4896" t="str">
            <v/>
          </cell>
          <cell r="O4896" t="str">
            <v/>
          </cell>
          <cell r="P4896" t="str">
            <v/>
          </cell>
          <cell r="Q4896" t="str">
            <v/>
          </cell>
          <cell r="T4896" t="str">
            <v/>
          </cell>
          <cell r="U4896" t="str">
            <v/>
          </cell>
          <cell r="W4896" t="str">
            <v/>
          </cell>
          <cell r="X4896" t="str">
            <v/>
          </cell>
          <cell r="AB4896">
            <v>0</v>
          </cell>
          <cell r="AC4896">
            <v>0</v>
          </cell>
          <cell r="AD4896">
            <v>0</v>
          </cell>
          <cell r="AJ4896">
            <v>0</v>
          </cell>
          <cell r="AK4896">
            <v>0</v>
          </cell>
        </row>
        <row r="4897">
          <cell r="B4897" t="str">
            <v/>
          </cell>
          <cell r="H4897" t="str">
            <v/>
          </cell>
          <cell r="J4897" t="str">
            <v/>
          </cell>
          <cell r="N4897" t="str">
            <v/>
          </cell>
          <cell r="O4897" t="str">
            <v/>
          </cell>
          <cell r="P4897" t="str">
            <v/>
          </cell>
          <cell r="Q4897" t="str">
            <v/>
          </cell>
          <cell r="T4897" t="str">
            <v/>
          </cell>
          <cell r="U4897" t="str">
            <v/>
          </cell>
          <cell r="W4897" t="str">
            <v/>
          </cell>
          <cell r="X4897" t="str">
            <v/>
          </cell>
          <cell r="AB4897">
            <v>0</v>
          </cell>
          <cell r="AC4897">
            <v>0</v>
          </cell>
          <cell r="AD4897">
            <v>0</v>
          </cell>
          <cell r="AJ4897">
            <v>0</v>
          </cell>
          <cell r="AK4897">
            <v>0</v>
          </cell>
        </row>
        <row r="4898">
          <cell r="B4898" t="str">
            <v/>
          </cell>
          <cell r="H4898" t="str">
            <v/>
          </cell>
          <cell r="J4898" t="str">
            <v/>
          </cell>
          <cell r="N4898" t="str">
            <v/>
          </cell>
          <cell r="O4898" t="str">
            <v/>
          </cell>
          <cell r="P4898" t="str">
            <v/>
          </cell>
          <cell r="Q4898" t="str">
            <v/>
          </cell>
          <cell r="T4898" t="str">
            <v/>
          </cell>
          <cell r="U4898" t="str">
            <v/>
          </cell>
          <cell r="W4898" t="str">
            <v/>
          </cell>
          <cell r="X4898" t="str">
            <v/>
          </cell>
          <cell r="AB4898">
            <v>0</v>
          </cell>
          <cell r="AC4898">
            <v>0</v>
          </cell>
          <cell r="AD4898">
            <v>0</v>
          </cell>
          <cell r="AJ4898">
            <v>0</v>
          </cell>
          <cell r="AK4898">
            <v>0</v>
          </cell>
        </row>
        <row r="4899">
          <cell r="B4899" t="str">
            <v/>
          </cell>
          <cell r="H4899" t="str">
            <v/>
          </cell>
          <cell r="J4899" t="str">
            <v/>
          </cell>
          <cell r="N4899" t="str">
            <v/>
          </cell>
          <cell r="O4899" t="str">
            <v/>
          </cell>
          <cell r="P4899" t="str">
            <v/>
          </cell>
          <cell r="Q4899" t="str">
            <v/>
          </cell>
          <cell r="T4899" t="str">
            <v/>
          </cell>
          <cell r="U4899" t="str">
            <v/>
          </cell>
          <cell r="W4899" t="str">
            <v/>
          </cell>
          <cell r="X4899" t="str">
            <v/>
          </cell>
          <cell r="AB4899">
            <v>0</v>
          </cell>
          <cell r="AC4899">
            <v>0</v>
          </cell>
          <cell r="AD4899">
            <v>0</v>
          </cell>
          <cell r="AJ4899">
            <v>0</v>
          </cell>
          <cell r="AK4899">
            <v>0</v>
          </cell>
        </row>
        <row r="4900">
          <cell r="B4900" t="str">
            <v/>
          </cell>
          <cell r="H4900" t="str">
            <v/>
          </cell>
          <cell r="J4900" t="str">
            <v/>
          </cell>
          <cell r="N4900" t="str">
            <v/>
          </cell>
          <cell r="O4900" t="str">
            <v/>
          </cell>
          <cell r="P4900" t="str">
            <v/>
          </cell>
          <cell r="Q4900" t="str">
            <v/>
          </cell>
          <cell r="T4900" t="str">
            <v/>
          </cell>
          <cell r="U4900" t="str">
            <v/>
          </cell>
          <cell r="W4900" t="str">
            <v/>
          </cell>
          <cell r="X4900" t="str">
            <v/>
          </cell>
          <cell r="AB4900">
            <v>0</v>
          </cell>
          <cell r="AC4900">
            <v>0</v>
          </cell>
          <cell r="AD4900">
            <v>0</v>
          </cell>
          <cell r="AJ4900">
            <v>0</v>
          </cell>
          <cell r="AK4900">
            <v>0</v>
          </cell>
        </row>
        <row r="4901">
          <cell r="B4901" t="str">
            <v/>
          </cell>
          <cell r="H4901" t="str">
            <v/>
          </cell>
          <cell r="J4901" t="str">
            <v/>
          </cell>
          <cell r="N4901" t="str">
            <v/>
          </cell>
          <cell r="O4901" t="str">
            <v/>
          </cell>
          <cell r="P4901" t="str">
            <v/>
          </cell>
          <cell r="Q4901" t="str">
            <v/>
          </cell>
          <cell r="T4901" t="str">
            <v/>
          </cell>
          <cell r="U4901" t="str">
            <v/>
          </cell>
          <cell r="W4901" t="str">
            <v/>
          </cell>
          <cell r="X4901" t="str">
            <v/>
          </cell>
          <cell r="AB4901">
            <v>0</v>
          </cell>
          <cell r="AC4901">
            <v>0</v>
          </cell>
          <cell r="AD4901">
            <v>0</v>
          </cell>
          <cell r="AJ4901">
            <v>0</v>
          </cell>
          <cell r="AK4901">
            <v>0</v>
          </cell>
        </row>
        <row r="4902">
          <cell r="B4902" t="str">
            <v/>
          </cell>
          <cell r="H4902" t="str">
            <v/>
          </cell>
          <cell r="J4902" t="str">
            <v/>
          </cell>
          <cell r="N4902" t="str">
            <v/>
          </cell>
          <cell r="O4902" t="str">
            <v/>
          </cell>
          <cell r="P4902" t="str">
            <v/>
          </cell>
          <cell r="Q4902" t="str">
            <v/>
          </cell>
          <cell r="T4902" t="str">
            <v/>
          </cell>
          <cell r="U4902" t="str">
            <v/>
          </cell>
          <cell r="W4902" t="str">
            <v/>
          </cell>
          <cell r="X4902" t="str">
            <v/>
          </cell>
          <cell r="AB4902">
            <v>0</v>
          </cell>
          <cell r="AC4902">
            <v>0</v>
          </cell>
          <cell r="AD4902">
            <v>0</v>
          </cell>
          <cell r="AJ4902">
            <v>0</v>
          </cell>
          <cell r="AK4902">
            <v>0</v>
          </cell>
        </row>
        <row r="4903">
          <cell r="B4903" t="str">
            <v/>
          </cell>
          <cell r="H4903" t="str">
            <v/>
          </cell>
          <cell r="J4903" t="str">
            <v/>
          </cell>
          <cell r="N4903" t="str">
            <v/>
          </cell>
          <cell r="O4903" t="str">
            <v/>
          </cell>
          <cell r="P4903" t="str">
            <v/>
          </cell>
          <cell r="Q4903" t="str">
            <v/>
          </cell>
          <cell r="T4903" t="str">
            <v/>
          </cell>
          <cell r="U4903" t="str">
            <v/>
          </cell>
          <cell r="W4903" t="str">
            <v/>
          </cell>
          <cell r="X4903" t="str">
            <v/>
          </cell>
          <cell r="AB4903">
            <v>0</v>
          </cell>
          <cell r="AC4903">
            <v>0</v>
          </cell>
          <cell r="AD4903">
            <v>0</v>
          </cell>
          <cell r="AJ4903">
            <v>0</v>
          </cell>
          <cell r="AK4903">
            <v>0</v>
          </cell>
        </row>
        <row r="4904">
          <cell r="B4904" t="str">
            <v/>
          </cell>
          <cell r="H4904" t="str">
            <v/>
          </cell>
          <cell r="J4904" t="str">
            <v/>
          </cell>
          <cell r="N4904" t="str">
            <v/>
          </cell>
          <cell r="O4904" t="str">
            <v/>
          </cell>
          <cell r="P4904" t="str">
            <v/>
          </cell>
          <cell r="Q4904" t="str">
            <v/>
          </cell>
          <cell r="T4904" t="str">
            <v/>
          </cell>
          <cell r="U4904" t="str">
            <v/>
          </cell>
          <cell r="W4904" t="str">
            <v/>
          </cell>
          <cell r="X4904" t="str">
            <v/>
          </cell>
          <cell r="AB4904">
            <v>0</v>
          </cell>
          <cell r="AC4904">
            <v>0</v>
          </cell>
          <cell r="AD4904">
            <v>0</v>
          </cell>
          <cell r="AJ4904">
            <v>0</v>
          </cell>
          <cell r="AK4904">
            <v>0</v>
          </cell>
        </row>
        <row r="4905">
          <cell r="B4905" t="str">
            <v/>
          </cell>
          <cell r="H4905" t="str">
            <v/>
          </cell>
          <cell r="J4905" t="str">
            <v/>
          </cell>
          <cell r="N4905" t="str">
            <v/>
          </cell>
          <cell r="O4905" t="str">
            <v/>
          </cell>
          <cell r="P4905" t="str">
            <v/>
          </cell>
          <cell r="Q4905" t="str">
            <v/>
          </cell>
          <cell r="T4905" t="str">
            <v/>
          </cell>
          <cell r="U4905" t="str">
            <v/>
          </cell>
          <cell r="W4905" t="str">
            <v/>
          </cell>
          <cell r="X4905" t="str">
            <v/>
          </cell>
          <cell r="AB4905">
            <v>0</v>
          </cell>
          <cell r="AC4905">
            <v>0</v>
          </cell>
          <cell r="AD4905">
            <v>0</v>
          </cell>
          <cell r="AJ4905">
            <v>0</v>
          </cell>
          <cell r="AK4905">
            <v>0</v>
          </cell>
        </row>
        <row r="4906">
          <cell r="B4906" t="str">
            <v/>
          </cell>
          <cell r="H4906" t="str">
            <v/>
          </cell>
          <cell r="J4906" t="str">
            <v/>
          </cell>
          <cell r="N4906" t="str">
            <v/>
          </cell>
          <cell r="O4906" t="str">
            <v/>
          </cell>
          <cell r="P4906" t="str">
            <v/>
          </cell>
          <cell r="Q4906" t="str">
            <v/>
          </cell>
          <cell r="T4906" t="str">
            <v/>
          </cell>
          <cell r="U4906" t="str">
            <v/>
          </cell>
          <cell r="W4906" t="str">
            <v/>
          </cell>
          <cell r="X4906" t="str">
            <v/>
          </cell>
          <cell r="AB4906">
            <v>0</v>
          </cell>
          <cell r="AC4906">
            <v>0</v>
          </cell>
          <cell r="AD4906">
            <v>0</v>
          </cell>
          <cell r="AJ4906">
            <v>0</v>
          </cell>
          <cell r="AK4906">
            <v>0</v>
          </cell>
        </row>
        <row r="4907">
          <cell r="B4907" t="str">
            <v/>
          </cell>
          <cell r="H4907" t="str">
            <v/>
          </cell>
          <cell r="J4907" t="str">
            <v/>
          </cell>
          <cell r="N4907" t="str">
            <v/>
          </cell>
          <cell r="O4907" t="str">
            <v/>
          </cell>
          <cell r="P4907" t="str">
            <v/>
          </cell>
          <cell r="Q4907" t="str">
            <v/>
          </cell>
          <cell r="T4907" t="str">
            <v/>
          </cell>
          <cell r="U4907" t="str">
            <v/>
          </cell>
          <cell r="W4907" t="str">
            <v/>
          </cell>
          <cell r="X4907" t="str">
            <v/>
          </cell>
          <cell r="AB4907">
            <v>0</v>
          </cell>
          <cell r="AC4907">
            <v>0</v>
          </cell>
          <cell r="AD4907">
            <v>0</v>
          </cell>
          <cell r="AJ4907">
            <v>0</v>
          </cell>
          <cell r="AK4907">
            <v>0</v>
          </cell>
        </row>
        <row r="4908">
          <cell r="B4908" t="str">
            <v/>
          </cell>
          <cell r="H4908" t="str">
            <v/>
          </cell>
          <cell r="J4908" t="str">
            <v/>
          </cell>
          <cell r="N4908" t="str">
            <v/>
          </cell>
          <cell r="O4908" t="str">
            <v/>
          </cell>
          <cell r="P4908" t="str">
            <v/>
          </cell>
          <cell r="Q4908" t="str">
            <v/>
          </cell>
          <cell r="T4908" t="str">
            <v/>
          </cell>
          <cell r="U4908" t="str">
            <v/>
          </cell>
          <cell r="W4908" t="str">
            <v/>
          </cell>
          <cell r="X4908" t="str">
            <v/>
          </cell>
          <cell r="AB4908">
            <v>0</v>
          </cell>
          <cell r="AC4908">
            <v>0</v>
          </cell>
          <cell r="AD4908">
            <v>0</v>
          </cell>
          <cell r="AJ4908">
            <v>0</v>
          </cell>
          <cell r="AK4908">
            <v>0</v>
          </cell>
        </row>
        <row r="4909">
          <cell r="B4909" t="str">
            <v/>
          </cell>
          <cell r="H4909" t="str">
            <v/>
          </cell>
          <cell r="J4909" t="str">
            <v/>
          </cell>
          <cell r="N4909" t="str">
            <v/>
          </cell>
          <cell r="O4909" t="str">
            <v/>
          </cell>
          <cell r="P4909" t="str">
            <v/>
          </cell>
          <cell r="Q4909" t="str">
            <v/>
          </cell>
          <cell r="T4909" t="str">
            <v/>
          </cell>
          <cell r="U4909" t="str">
            <v/>
          </cell>
          <cell r="W4909" t="str">
            <v/>
          </cell>
          <cell r="X4909" t="str">
            <v/>
          </cell>
          <cell r="AB4909">
            <v>0</v>
          </cell>
          <cell r="AC4909">
            <v>0</v>
          </cell>
          <cell r="AD4909">
            <v>0</v>
          </cell>
          <cell r="AJ4909">
            <v>0</v>
          </cell>
          <cell r="AK4909">
            <v>0</v>
          </cell>
        </row>
        <row r="4910">
          <cell r="B4910" t="str">
            <v/>
          </cell>
          <cell r="H4910" t="str">
            <v/>
          </cell>
          <cell r="J4910" t="str">
            <v/>
          </cell>
          <cell r="N4910" t="str">
            <v/>
          </cell>
          <cell r="O4910" t="str">
            <v/>
          </cell>
          <cell r="P4910" t="str">
            <v/>
          </cell>
          <cell r="Q4910" t="str">
            <v/>
          </cell>
          <cell r="T4910" t="str">
            <v/>
          </cell>
          <cell r="U4910" t="str">
            <v/>
          </cell>
          <cell r="W4910" t="str">
            <v/>
          </cell>
          <cell r="X4910" t="str">
            <v/>
          </cell>
          <cell r="AB4910">
            <v>0</v>
          </cell>
          <cell r="AC4910">
            <v>0</v>
          </cell>
          <cell r="AD4910">
            <v>0</v>
          </cell>
          <cell r="AJ4910">
            <v>0</v>
          </cell>
          <cell r="AK4910">
            <v>0</v>
          </cell>
        </row>
        <row r="4911">
          <cell r="B4911" t="str">
            <v/>
          </cell>
          <cell r="H4911" t="str">
            <v/>
          </cell>
          <cell r="J4911" t="str">
            <v/>
          </cell>
          <cell r="N4911" t="str">
            <v/>
          </cell>
          <cell r="O4911" t="str">
            <v/>
          </cell>
          <cell r="P4911" t="str">
            <v/>
          </cell>
          <cell r="Q4911" t="str">
            <v/>
          </cell>
          <cell r="T4911" t="str">
            <v/>
          </cell>
          <cell r="U4911" t="str">
            <v/>
          </cell>
          <cell r="W4911" t="str">
            <v/>
          </cell>
          <cell r="X4911" t="str">
            <v/>
          </cell>
          <cell r="AB4911">
            <v>0</v>
          </cell>
          <cell r="AC4911">
            <v>0</v>
          </cell>
          <cell r="AD4911">
            <v>0</v>
          </cell>
          <cell r="AJ4911">
            <v>0</v>
          </cell>
          <cell r="AK4911">
            <v>0</v>
          </cell>
        </row>
        <row r="4912">
          <cell r="B4912" t="str">
            <v/>
          </cell>
          <cell r="H4912" t="str">
            <v/>
          </cell>
          <cell r="J4912" t="str">
            <v/>
          </cell>
          <cell r="N4912" t="str">
            <v/>
          </cell>
          <cell r="O4912" t="str">
            <v/>
          </cell>
          <cell r="P4912" t="str">
            <v/>
          </cell>
          <cell r="Q4912" t="str">
            <v/>
          </cell>
          <cell r="T4912" t="str">
            <v/>
          </cell>
          <cell r="U4912" t="str">
            <v/>
          </cell>
          <cell r="W4912" t="str">
            <v/>
          </cell>
          <cell r="X4912" t="str">
            <v/>
          </cell>
          <cell r="AB4912">
            <v>0</v>
          </cell>
          <cell r="AC4912">
            <v>0</v>
          </cell>
          <cell r="AD4912">
            <v>0</v>
          </cell>
          <cell r="AJ4912">
            <v>0</v>
          </cell>
          <cell r="AK4912">
            <v>0</v>
          </cell>
        </row>
        <row r="4913">
          <cell r="B4913" t="str">
            <v/>
          </cell>
          <cell r="H4913" t="str">
            <v/>
          </cell>
          <cell r="J4913" t="str">
            <v/>
          </cell>
          <cell r="N4913" t="str">
            <v/>
          </cell>
          <cell r="O4913" t="str">
            <v/>
          </cell>
          <cell r="P4913" t="str">
            <v/>
          </cell>
          <cell r="Q4913" t="str">
            <v/>
          </cell>
          <cell r="T4913" t="str">
            <v/>
          </cell>
          <cell r="U4913" t="str">
            <v/>
          </cell>
          <cell r="W4913" t="str">
            <v/>
          </cell>
          <cell r="X4913" t="str">
            <v/>
          </cell>
          <cell r="AB4913">
            <v>0</v>
          </cell>
          <cell r="AC4913">
            <v>0</v>
          </cell>
          <cell r="AD4913">
            <v>0</v>
          </cell>
          <cell r="AJ4913">
            <v>0</v>
          </cell>
          <cell r="AK4913">
            <v>0</v>
          </cell>
        </row>
        <row r="4914">
          <cell r="B4914" t="str">
            <v/>
          </cell>
          <cell r="H4914" t="str">
            <v/>
          </cell>
          <cell r="J4914" t="str">
            <v/>
          </cell>
          <cell r="N4914" t="str">
            <v/>
          </cell>
          <cell r="O4914" t="str">
            <v/>
          </cell>
          <cell r="P4914" t="str">
            <v/>
          </cell>
          <cell r="Q4914" t="str">
            <v/>
          </cell>
          <cell r="T4914" t="str">
            <v/>
          </cell>
          <cell r="U4914" t="str">
            <v/>
          </cell>
          <cell r="W4914" t="str">
            <v/>
          </cell>
          <cell r="X4914" t="str">
            <v/>
          </cell>
          <cell r="AB4914">
            <v>0</v>
          </cell>
          <cell r="AC4914">
            <v>0</v>
          </cell>
          <cell r="AD4914">
            <v>0</v>
          </cell>
          <cell r="AJ4914">
            <v>0</v>
          </cell>
          <cell r="AK4914">
            <v>0</v>
          </cell>
        </row>
        <row r="4915">
          <cell r="B4915" t="str">
            <v/>
          </cell>
          <cell r="H4915" t="str">
            <v/>
          </cell>
          <cell r="J4915" t="str">
            <v/>
          </cell>
          <cell r="N4915" t="str">
            <v/>
          </cell>
          <cell r="O4915" t="str">
            <v/>
          </cell>
          <cell r="P4915" t="str">
            <v/>
          </cell>
          <cell r="Q4915" t="str">
            <v/>
          </cell>
          <cell r="T4915" t="str">
            <v/>
          </cell>
          <cell r="U4915" t="str">
            <v/>
          </cell>
          <cell r="W4915" t="str">
            <v/>
          </cell>
          <cell r="X4915" t="str">
            <v/>
          </cell>
          <cell r="AB4915">
            <v>0</v>
          </cell>
          <cell r="AC4915">
            <v>0</v>
          </cell>
          <cell r="AD4915">
            <v>0</v>
          </cell>
          <cell r="AJ4915">
            <v>0</v>
          </cell>
          <cell r="AK4915">
            <v>0</v>
          </cell>
        </row>
        <row r="4916">
          <cell r="B4916" t="str">
            <v/>
          </cell>
          <cell r="H4916" t="str">
            <v/>
          </cell>
          <cell r="J4916" t="str">
            <v/>
          </cell>
          <cell r="N4916" t="str">
            <v/>
          </cell>
          <cell r="O4916" t="str">
            <v/>
          </cell>
          <cell r="P4916" t="str">
            <v/>
          </cell>
          <cell r="Q4916" t="str">
            <v/>
          </cell>
          <cell r="T4916" t="str">
            <v/>
          </cell>
          <cell r="U4916" t="str">
            <v/>
          </cell>
          <cell r="W4916" t="str">
            <v/>
          </cell>
          <cell r="X4916" t="str">
            <v/>
          </cell>
          <cell r="AB4916">
            <v>0</v>
          </cell>
          <cell r="AC4916">
            <v>0</v>
          </cell>
          <cell r="AD4916">
            <v>0</v>
          </cell>
          <cell r="AJ4916">
            <v>0</v>
          </cell>
          <cell r="AK4916">
            <v>0</v>
          </cell>
        </row>
        <row r="4917">
          <cell r="B4917" t="str">
            <v/>
          </cell>
          <cell r="H4917" t="str">
            <v/>
          </cell>
          <cell r="J4917" t="str">
            <v/>
          </cell>
          <cell r="N4917" t="str">
            <v/>
          </cell>
          <cell r="O4917" t="str">
            <v/>
          </cell>
          <cell r="P4917" t="str">
            <v/>
          </cell>
          <cell r="Q4917" t="str">
            <v/>
          </cell>
          <cell r="T4917" t="str">
            <v/>
          </cell>
          <cell r="U4917" t="str">
            <v/>
          </cell>
          <cell r="W4917" t="str">
            <v/>
          </cell>
          <cell r="X4917" t="str">
            <v/>
          </cell>
          <cell r="AB4917">
            <v>0</v>
          </cell>
          <cell r="AC4917">
            <v>0</v>
          </cell>
          <cell r="AD4917">
            <v>0</v>
          </cell>
          <cell r="AJ4917">
            <v>0</v>
          </cell>
          <cell r="AK4917">
            <v>0</v>
          </cell>
        </row>
        <row r="4918">
          <cell r="B4918" t="str">
            <v/>
          </cell>
          <cell r="H4918" t="str">
            <v/>
          </cell>
          <cell r="J4918" t="str">
            <v/>
          </cell>
          <cell r="N4918" t="str">
            <v/>
          </cell>
          <cell r="O4918" t="str">
            <v/>
          </cell>
          <cell r="P4918" t="str">
            <v/>
          </cell>
          <cell r="Q4918" t="str">
            <v/>
          </cell>
          <cell r="T4918" t="str">
            <v/>
          </cell>
          <cell r="U4918" t="str">
            <v/>
          </cell>
          <cell r="W4918" t="str">
            <v/>
          </cell>
          <cell r="X4918" t="str">
            <v/>
          </cell>
          <cell r="AB4918">
            <v>0</v>
          </cell>
          <cell r="AC4918">
            <v>0</v>
          </cell>
          <cell r="AD4918">
            <v>0</v>
          </cell>
          <cell r="AJ4918">
            <v>0</v>
          </cell>
          <cell r="AK4918">
            <v>0</v>
          </cell>
        </row>
        <row r="4919">
          <cell r="B4919" t="str">
            <v/>
          </cell>
          <cell r="H4919" t="str">
            <v/>
          </cell>
          <cell r="J4919" t="str">
            <v/>
          </cell>
          <cell r="N4919" t="str">
            <v/>
          </cell>
          <cell r="O4919" t="str">
            <v/>
          </cell>
          <cell r="P4919" t="str">
            <v/>
          </cell>
          <cell r="Q4919" t="str">
            <v/>
          </cell>
          <cell r="T4919" t="str">
            <v/>
          </cell>
          <cell r="U4919" t="str">
            <v/>
          </cell>
          <cell r="W4919" t="str">
            <v/>
          </cell>
          <cell r="X4919" t="str">
            <v/>
          </cell>
          <cell r="AB4919">
            <v>0</v>
          </cell>
          <cell r="AC4919">
            <v>0</v>
          </cell>
          <cell r="AD4919">
            <v>0</v>
          </cell>
          <cell r="AJ4919">
            <v>0</v>
          </cell>
          <cell r="AK4919">
            <v>0</v>
          </cell>
        </row>
        <row r="4920">
          <cell r="B4920" t="str">
            <v/>
          </cell>
          <cell r="H4920" t="str">
            <v/>
          </cell>
          <cell r="J4920" t="str">
            <v/>
          </cell>
          <cell r="N4920" t="str">
            <v/>
          </cell>
          <cell r="O4920" t="str">
            <v/>
          </cell>
          <cell r="P4920" t="str">
            <v/>
          </cell>
          <cell r="Q4920" t="str">
            <v/>
          </cell>
          <cell r="T4920" t="str">
            <v/>
          </cell>
          <cell r="U4920" t="str">
            <v/>
          </cell>
          <cell r="W4920" t="str">
            <v/>
          </cell>
          <cell r="X4920" t="str">
            <v/>
          </cell>
          <cell r="AB4920">
            <v>0</v>
          </cell>
          <cell r="AC4920">
            <v>0</v>
          </cell>
          <cell r="AD4920">
            <v>0</v>
          </cell>
          <cell r="AJ4920">
            <v>0</v>
          </cell>
          <cell r="AK4920">
            <v>0</v>
          </cell>
        </row>
        <row r="4921">
          <cell r="B4921" t="str">
            <v/>
          </cell>
          <cell r="H4921" t="str">
            <v/>
          </cell>
          <cell r="J4921" t="str">
            <v/>
          </cell>
          <cell r="N4921" t="str">
            <v/>
          </cell>
          <cell r="O4921" t="str">
            <v/>
          </cell>
          <cell r="P4921" t="str">
            <v/>
          </cell>
          <cell r="Q4921" t="str">
            <v/>
          </cell>
          <cell r="T4921" t="str">
            <v/>
          </cell>
          <cell r="U4921" t="str">
            <v/>
          </cell>
          <cell r="W4921" t="str">
            <v/>
          </cell>
          <cell r="X4921" t="str">
            <v/>
          </cell>
          <cell r="AB4921">
            <v>0</v>
          </cell>
          <cell r="AC4921">
            <v>0</v>
          </cell>
          <cell r="AD4921">
            <v>0</v>
          </cell>
          <cell r="AJ4921">
            <v>0</v>
          </cell>
          <cell r="AK4921">
            <v>0</v>
          </cell>
        </row>
        <row r="4922">
          <cell r="B4922" t="str">
            <v/>
          </cell>
          <cell r="H4922" t="str">
            <v/>
          </cell>
          <cell r="J4922" t="str">
            <v/>
          </cell>
          <cell r="N4922" t="str">
            <v/>
          </cell>
          <cell r="O4922" t="str">
            <v/>
          </cell>
          <cell r="P4922" t="str">
            <v/>
          </cell>
          <cell r="Q4922" t="str">
            <v/>
          </cell>
          <cell r="T4922" t="str">
            <v/>
          </cell>
          <cell r="U4922" t="str">
            <v/>
          </cell>
          <cell r="W4922" t="str">
            <v/>
          </cell>
          <cell r="X4922" t="str">
            <v/>
          </cell>
          <cell r="AB4922">
            <v>0</v>
          </cell>
          <cell r="AC4922">
            <v>0</v>
          </cell>
          <cell r="AD4922">
            <v>0</v>
          </cell>
          <cell r="AJ4922">
            <v>0</v>
          </cell>
          <cell r="AK4922">
            <v>0</v>
          </cell>
        </row>
        <row r="4923">
          <cell r="B4923" t="str">
            <v/>
          </cell>
          <cell r="H4923" t="str">
            <v/>
          </cell>
          <cell r="J4923" t="str">
            <v/>
          </cell>
          <cell r="N4923" t="str">
            <v/>
          </cell>
          <cell r="O4923" t="str">
            <v/>
          </cell>
          <cell r="P4923" t="str">
            <v/>
          </cell>
          <cell r="Q4923" t="str">
            <v/>
          </cell>
          <cell r="T4923" t="str">
            <v/>
          </cell>
          <cell r="U4923" t="str">
            <v/>
          </cell>
          <cell r="W4923" t="str">
            <v/>
          </cell>
          <cell r="X4923" t="str">
            <v/>
          </cell>
          <cell r="AB4923">
            <v>0</v>
          </cell>
          <cell r="AC4923">
            <v>0</v>
          </cell>
          <cell r="AD4923">
            <v>0</v>
          </cell>
          <cell r="AJ4923">
            <v>0</v>
          </cell>
          <cell r="AK4923">
            <v>0</v>
          </cell>
        </row>
        <row r="4924">
          <cell r="B4924" t="str">
            <v/>
          </cell>
          <cell r="H4924" t="str">
            <v/>
          </cell>
          <cell r="J4924" t="str">
            <v/>
          </cell>
          <cell r="N4924" t="str">
            <v/>
          </cell>
          <cell r="O4924" t="str">
            <v/>
          </cell>
          <cell r="P4924" t="str">
            <v/>
          </cell>
          <cell r="Q4924" t="str">
            <v/>
          </cell>
          <cell r="T4924" t="str">
            <v/>
          </cell>
          <cell r="U4924" t="str">
            <v/>
          </cell>
          <cell r="W4924" t="str">
            <v/>
          </cell>
          <cell r="X4924" t="str">
            <v/>
          </cell>
          <cell r="AB4924">
            <v>0</v>
          </cell>
          <cell r="AC4924">
            <v>0</v>
          </cell>
          <cell r="AD4924">
            <v>0</v>
          </cell>
          <cell r="AJ4924">
            <v>0</v>
          </cell>
          <cell r="AK4924">
            <v>0</v>
          </cell>
        </row>
        <row r="4925">
          <cell r="B4925" t="str">
            <v/>
          </cell>
          <cell r="H4925" t="str">
            <v/>
          </cell>
          <cell r="J4925" t="str">
            <v/>
          </cell>
          <cell r="N4925" t="str">
            <v/>
          </cell>
          <cell r="O4925" t="str">
            <v/>
          </cell>
          <cell r="P4925" t="str">
            <v/>
          </cell>
          <cell r="Q4925" t="str">
            <v/>
          </cell>
          <cell r="T4925" t="str">
            <v/>
          </cell>
          <cell r="U4925" t="str">
            <v/>
          </cell>
          <cell r="W4925" t="str">
            <v/>
          </cell>
          <cell r="X4925" t="str">
            <v/>
          </cell>
          <cell r="AB4925">
            <v>0</v>
          </cell>
          <cell r="AC4925">
            <v>0</v>
          </cell>
          <cell r="AD4925">
            <v>0</v>
          </cell>
          <cell r="AJ4925">
            <v>0</v>
          </cell>
          <cell r="AK4925">
            <v>0</v>
          </cell>
        </row>
        <row r="4926">
          <cell r="B4926" t="str">
            <v/>
          </cell>
          <cell r="H4926" t="str">
            <v/>
          </cell>
          <cell r="J4926" t="str">
            <v/>
          </cell>
          <cell r="N4926" t="str">
            <v/>
          </cell>
          <cell r="O4926" t="str">
            <v/>
          </cell>
          <cell r="P4926" t="str">
            <v/>
          </cell>
          <cell r="Q4926" t="str">
            <v/>
          </cell>
          <cell r="T4926" t="str">
            <v/>
          </cell>
          <cell r="U4926" t="str">
            <v/>
          </cell>
          <cell r="W4926" t="str">
            <v/>
          </cell>
          <cell r="X4926" t="str">
            <v/>
          </cell>
          <cell r="AB4926">
            <v>0</v>
          </cell>
          <cell r="AC4926">
            <v>0</v>
          </cell>
          <cell r="AD4926">
            <v>0</v>
          </cell>
          <cell r="AJ4926">
            <v>0</v>
          </cell>
          <cell r="AK4926">
            <v>0</v>
          </cell>
        </row>
        <row r="4927">
          <cell r="B4927" t="str">
            <v/>
          </cell>
          <cell r="H4927" t="str">
            <v/>
          </cell>
          <cell r="J4927" t="str">
            <v/>
          </cell>
          <cell r="N4927" t="str">
            <v/>
          </cell>
          <cell r="O4927" t="str">
            <v/>
          </cell>
          <cell r="P4927" t="str">
            <v/>
          </cell>
          <cell r="Q4927" t="str">
            <v/>
          </cell>
          <cell r="T4927" t="str">
            <v/>
          </cell>
          <cell r="U4927" t="str">
            <v/>
          </cell>
          <cell r="W4927" t="str">
            <v/>
          </cell>
          <cell r="X4927" t="str">
            <v/>
          </cell>
          <cell r="AB4927">
            <v>0</v>
          </cell>
          <cell r="AC4927">
            <v>0</v>
          </cell>
          <cell r="AD4927">
            <v>0</v>
          </cell>
          <cell r="AJ4927">
            <v>0</v>
          </cell>
          <cell r="AK4927">
            <v>0</v>
          </cell>
        </row>
        <row r="4928">
          <cell r="B4928" t="str">
            <v/>
          </cell>
          <cell r="H4928" t="str">
            <v/>
          </cell>
          <cell r="J4928" t="str">
            <v/>
          </cell>
          <cell r="N4928" t="str">
            <v/>
          </cell>
          <cell r="O4928" t="str">
            <v/>
          </cell>
          <cell r="P4928" t="str">
            <v/>
          </cell>
          <cell r="Q4928" t="str">
            <v/>
          </cell>
          <cell r="T4928" t="str">
            <v/>
          </cell>
          <cell r="U4928" t="str">
            <v/>
          </cell>
          <cell r="W4928" t="str">
            <v/>
          </cell>
          <cell r="X4928" t="str">
            <v/>
          </cell>
          <cell r="AB4928">
            <v>0</v>
          </cell>
          <cell r="AC4928">
            <v>0</v>
          </cell>
          <cell r="AD4928">
            <v>0</v>
          </cell>
          <cell r="AJ4928">
            <v>0</v>
          </cell>
          <cell r="AK4928">
            <v>0</v>
          </cell>
        </row>
        <row r="4929">
          <cell r="B4929" t="str">
            <v/>
          </cell>
          <cell r="H4929" t="str">
            <v/>
          </cell>
          <cell r="J4929" t="str">
            <v/>
          </cell>
          <cell r="N4929" t="str">
            <v/>
          </cell>
          <cell r="O4929" t="str">
            <v/>
          </cell>
          <cell r="P4929" t="str">
            <v/>
          </cell>
          <cell r="Q4929" t="str">
            <v/>
          </cell>
          <cell r="T4929" t="str">
            <v/>
          </cell>
          <cell r="U4929" t="str">
            <v/>
          </cell>
          <cell r="W4929" t="str">
            <v/>
          </cell>
          <cell r="X4929" t="str">
            <v/>
          </cell>
          <cell r="AB4929">
            <v>0</v>
          </cell>
          <cell r="AC4929">
            <v>0</v>
          </cell>
          <cell r="AD4929">
            <v>0</v>
          </cell>
          <cell r="AJ4929">
            <v>0</v>
          </cell>
          <cell r="AK4929">
            <v>0</v>
          </cell>
        </row>
        <row r="4930">
          <cell r="B4930" t="str">
            <v/>
          </cell>
          <cell r="H4930" t="str">
            <v/>
          </cell>
          <cell r="J4930" t="str">
            <v/>
          </cell>
          <cell r="N4930" t="str">
            <v/>
          </cell>
          <cell r="O4930" t="str">
            <v/>
          </cell>
          <cell r="P4930" t="str">
            <v/>
          </cell>
          <cell r="Q4930" t="str">
            <v/>
          </cell>
          <cell r="T4930" t="str">
            <v/>
          </cell>
          <cell r="U4930" t="str">
            <v/>
          </cell>
          <cell r="W4930" t="str">
            <v/>
          </cell>
          <cell r="X4930" t="str">
            <v/>
          </cell>
          <cell r="AB4930">
            <v>0</v>
          </cell>
          <cell r="AC4930">
            <v>0</v>
          </cell>
          <cell r="AD4930">
            <v>0</v>
          </cell>
          <cell r="AJ4930">
            <v>0</v>
          </cell>
          <cell r="AK4930">
            <v>0</v>
          </cell>
        </row>
        <row r="4931">
          <cell r="B4931" t="str">
            <v/>
          </cell>
          <cell r="H4931" t="str">
            <v/>
          </cell>
          <cell r="J4931" t="str">
            <v/>
          </cell>
          <cell r="N4931" t="str">
            <v/>
          </cell>
          <cell r="O4931" t="str">
            <v/>
          </cell>
          <cell r="P4931" t="str">
            <v/>
          </cell>
          <cell r="Q4931" t="str">
            <v/>
          </cell>
          <cell r="T4931" t="str">
            <v/>
          </cell>
          <cell r="U4931" t="str">
            <v/>
          </cell>
          <cell r="W4931" t="str">
            <v/>
          </cell>
          <cell r="X4931" t="str">
            <v/>
          </cell>
          <cell r="AB4931">
            <v>0</v>
          </cell>
          <cell r="AC4931">
            <v>0</v>
          </cell>
          <cell r="AD4931">
            <v>0</v>
          </cell>
          <cell r="AJ4931">
            <v>0</v>
          </cell>
          <cell r="AK4931">
            <v>0</v>
          </cell>
        </row>
        <row r="4932">
          <cell r="B4932" t="str">
            <v/>
          </cell>
          <cell r="H4932" t="str">
            <v/>
          </cell>
          <cell r="J4932" t="str">
            <v/>
          </cell>
          <cell r="N4932" t="str">
            <v/>
          </cell>
          <cell r="O4932" t="str">
            <v/>
          </cell>
          <cell r="P4932" t="str">
            <v/>
          </cell>
          <cell r="Q4932" t="str">
            <v/>
          </cell>
          <cell r="T4932" t="str">
            <v/>
          </cell>
          <cell r="U4932" t="str">
            <v/>
          </cell>
          <cell r="W4932" t="str">
            <v/>
          </cell>
          <cell r="X4932" t="str">
            <v/>
          </cell>
          <cell r="AB4932">
            <v>0</v>
          </cell>
          <cell r="AC4932">
            <v>0</v>
          </cell>
          <cell r="AD4932">
            <v>0</v>
          </cell>
          <cell r="AJ4932">
            <v>0</v>
          </cell>
          <cell r="AK4932">
            <v>0</v>
          </cell>
        </row>
        <row r="4933">
          <cell r="B4933" t="str">
            <v/>
          </cell>
          <cell r="H4933" t="str">
            <v/>
          </cell>
          <cell r="J4933" t="str">
            <v/>
          </cell>
          <cell r="N4933" t="str">
            <v/>
          </cell>
          <cell r="O4933" t="str">
            <v/>
          </cell>
          <cell r="P4933" t="str">
            <v/>
          </cell>
          <cell r="Q4933" t="str">
            <v/>
          </cell>
          <cell r="T4933" t="str">
            <v/>
          </cell>
          <cell r="U4933" t="str">
            <v/>
          </cell>
          <cell r="W4933" t="str">
            <v/>
          </cell>
          <cell r="X4933" t="str">
            <v/>
          </cell>
          <cell r="AB4933">
            <v>0</v>
          </cell>
          <cell r="AC4933">
            <v>0</v>
          </cell>
          <cell r="AD4933">
            <v>0</v>
          </cell>
          <cell r="AJ4933">
            <v>0</v>
          </cell>
          <cell r="AK4933">
            <v>0</v>
          </cell>
        </row>
        <row r="4934">
          <cell r="B4934" t="str">
            <v/>
          </cell>
          <cell r="H4934" t="str">
            <v/>
          </cell>
          <cell r="J4934" t="str">
            <v/>
          </cell>
          <cell r="N4934" t="str">
            <v/>
          </cell>
          <cell r="O4934" t="str">
            <v/>
          </cell>
          <cell r="P4934" t="str">
            <v/>
          </cell>
          <cell r="Q4934" t="str">
            <v/>
          </cell>
          <cell r="T4934" t="str">
            <v/>
          </cell>
          <cell r="U4934" t="str">
            <v/>
          </cell>
          <cell r="W4934" t="str">
            <v/>
          </cell>
          <cell r="X4934" t="str">
            <v/>
          </cell>
          <cell r="AB4934">
            <v>0</v>
          </cell>
          <cell r="AC4934">
            <v>0</v>
          </cell>
          <cell r="AD4934">
            <v>0</v>
          </cell>
          <cell r="AJ4934">
            <v>0</v>
          </cell>
          <cell r="AK4934">
            <v>0</v>
          </cell>
        </row>
        <row r="4935">
          <cell r="B4935" t="str">
            <v/>
          </cell>
          <cell r="H4935" t="str">
            <v/>
          </cell>
          <cell r="J4935" t="str">
            <v/>
          </cell>
          <cell r="N4935" t="str">
            <v/>
          </cell>
          <cell r="O4935" t="str">
            <v/>
          </cell>
          <cell r="P4935" t="str">
            <v/>
          </cell>
          <cell r="Q4935" t="str">
            <v/>
          </cell>
          <cell r="T4935" t="str">
            <v/>
          </cell>
          <cell r="U4935" t="str">
            <v/>
          </cell>
          <cell r="W4935" t="str">
            <v/>
          </cell>
          <cell r="X4935" t="str">
            <v/>
          </cell>
          <cell r="AB4935">
            <v>0</v>
          </cell>
          <cell r="AC4935">
            <v>0</v>
          </cell>
          <cell r="AD4935">
            <v>0</v>
          </cell>
          <cell r="AJ4935">
            <v>0</v>
          </cell>
          <cell r="AK4935">
            <v>0</v>
          </cell>
        </row>
        <row r="4936">
          <cell r="B4936" t="str">
            <v/>
          </cell>
          <cell r="H4936" t="str">
            <v/>
          </cell>
          <cell r="J4936" t="str">
            <v/>
          </cell>
          <cell r="N4936" t="str">
            <v/>
          </cell>
          <cell r="O4936" t="str">
            <v/>
          </cell>
          <cell r="P4936" t="str">
            <v/>
          </cell>
          <cell r="Q4936" t="str">
            <v/>
          </cell>
          <cell r="T4936" t="str">
            <v/>
          </cell>
          <cell r="U4936" t="str">
            <v/>
          </cell>
          <cell r="W4936" t="str">
            <v/>
          </cell>
          <cell r="X4936" t="str">
            <v/>
          </cell>
          <cell r="AB4936">
            <v>0</v>
          </cell>
          <cell r="AC4936">
            <v>0</v>
          </cell>
          <cell r="AD4936">
            <v>0</v>
          </cell>
          <cell r="AJ4936">
            <v>0</v>
          </cell>
          <cell r="AK4936">
            <v>0</v>
          </cell>
        </row>
        <row r="4937">
          <cell r="B4937" t="str">
            <v/>
          </cell>
          <cell r="H4937" t="str">
            <v/>
          </cell>
          <cell r="J4937" t="str">
            <v/>
          </cell>
          <cell r="N4937" t="str">
            <v/>
          </cell>
          <cell r="O4937" t="str">
            <v/>
          </cell>
          <cell r="P4937" t="str">
            <v/>
          </cell>
          <cell r="Q4937" t="str">
            <v/>
          </cell>
          <cell r="T4937" t="str">
            <v/>
          </cell>
          <cell r="U4937" t="str">
            <v/>
          </cell>
          <cell r="W4937" t="str">
            <v/>
          </cell>
          <cell r="X4937" t="str">
            <v/>
          </cell>
          <cell r="AB4937">
            <v>0</v>
          </cell>
          <cell r="AC4937">
            <v>0</v>
          </cell>
          <cell r="AD4937">
            <v>0</v>
          </cell>
          <cell r="AJ4937">
            <v>0</v>
          </cell>
          <cell r="AK4937">
            <v>0</v>
          </cell>
        </row>
        <row r="4938">
          <cell r="B4938" t="str">
            <v/>
          </cell>
          <cell r="H4938" t="str">
            <v/>
          </cell>
          <cell r="J4938" t="str">
            <v/>
          </cell>
          <cell r="N4938" t="str">
            <v/>
          </cell>
          <cell r="O4938" t="str">
            <v/>
          </cell>
          <cell r="P4938" t="str">
            <v/>
          </cell>
          <cell r="Q4938" t="str">
            <v/>
          </cell>
          <cell r="T4938" t="str">
            <v/>
          </cell>
          <cell r="U4938" t="str">
            <v/>
          </cell>
          <cell r="W4938" t="str">
            <v/>
          </cell>
          <cell r="X4938" t="str">
            <v/>
          </cell>
          <cell r="AB4938">
            <v>0</v>
          </cell>
          <cell r="AC4938">
            <v>0</v>
          </cell>
          <cell r="AD4938">
            <v>0</v>
          </cell>
          <cell r="AJ4938">
            <v>0</v>
          </cell>
          <cell r="AK4938">
            <v>0</v>
          </cell>
        </row>
        <row r="4939">
          <cell r="B4939" t="str">
            <v/>
          </cell>
          <cell r="H4939" t="str">
            <v/>
          </cell>
          <cell r="J4939" t="str">
            <v/>
          </cell>
          <cell r="N4939" t="str">
            <v/>
          </cell>
          <cell r="O4939" t="str">
            <v/>
          </cell>
          <cell r="P4939" t="str">
            <v/>
          </cell>
          <cell r="Q4939" t="str">
            <v/>
          </cell>
          <cell r="T4939" t="str">
            <v/>
          </cell>
          <cell r="U4939" t="str">
            <v/>
          </cell>
          <cell r="W4939" t="str">
            <v/>
          </cell>
          <cell r="X4939" t="str">
            <v/>
          </cell>
          <cell r="AB4939">
            <v>0</v>
          </cell>
          <cell r="AC4939">
            <v>0</v>
          </cell>
          <cell r="AD4939">
            <v>0</v>
          </cell>
          <cell r="AJ4939">
            <v>0</v>
          </cell>
          <cell r="AK4939">
            <v>0</v>
          </cell>
        </row>
        <row r="4940">
          <cell r="B4940" t="str">
            <v/>
          </cell>
          <cell r="H4940" t="str">
            <v/>
          </cell>
          <cell r="J4940" t="str">
            <v/>
          </cell>
          <cell r="N4940" t="str">
            <v/>
          </cell>
          <cell r="O4940" t="str">
            <v/>
          </cell>
          <cell r="P4940" t="str">
            <v/>
          </cell>
          <cell r="Q4940" t="str">
            <v/>
          </cell>
          <cell r="T4940" t="str">
            <v/>
          </cell>
          <cell r="U4940" t="str">
            <v/>
          </cell>
          <cell r="W4940" t="str">
            <v/>
          </cell>
          <cell r="X4940" t="str">
            <v/>
          </cell>
          <cell r="AB4940">
            <v>0</v>
          </cell>
          <cell r="AC4940">
            <v>0</v>
          </cell>
          <cell r="AD4940">
            <v>0</v>
          </cell>
          <cell r="AJ4940">
            <v>0</v>
          </cell>
          <cell r="AK4940">
            <v>0</v>
          </cell>
        </row>
        <row r="4941">
          <cell r="B4941" t="str">
            <v/>
          </cell>
          <cell r="H4941" t="str">
            <v/>
          </cell>
          <cell r="J4941" t="str">
            <v/>
          </cell>
          <cell r="N4941" t="str">
            <v/>
          </cell>
          <cell r="O4941" t="str">
            <v/>
          </cell>
          <cell r="P4941" t="str">
            <v/>
          </cell>
          <cell r="Q4941" t="str">
            <v/>
          </cell>
          <cell r="T4941" t="str">
            <v/>
          </cell>
          <cell r="U4941" t="str">
            <v/>
          </cell>
          <cell r="W4941" t="str">
            <v/>
          </cell>
          <cell r="X4941" t="str">
            <v/>
          </cell>
          <cell r="AB4941">
            <v>0</v>
          </cell>
          <cell r="AC4941">
            <v>0</v>
          </cell>
          <cell r="AD4941">
            <v>0</v>
          </cell>
          <cell r="AJ4941">
            <v>0</v>
          </cell>
          <cell r="AK4941">
            <v>0</v>
          </cell>
        </row>
        <row r="4942">
          <cell r="B4942" t="str">
            <v/>
          </cell>
          <cell r="H4942" t="str">
            <v/>
          </cell>
          <cell r="J4942" t="str">
            <v/>
          </cell>
          <cell r="N4942" t="str">
            <v/>
          </cell>
          <cell r="O4942" t="str">
            <v/>
          </cell>
          <cell r="P4942" t="str">
            <v/>
          </cell>
          <cell r="Q4942" t="str">
            <v/>
          </cell>
          <cell r="T4942" t="str">
            <v/>
          </cell>
          <cell r="U4942" t="str">
            <v/>
          </cell>
          <cell r="W4942" t="str">
            <v/>
          </cell>
          <cell r="X4942" t="str">
            <v/>
          </cell>
          <cell r="AB4942">
            <v>0</v>
          </cell>
          <cell r="AC4942">
            <v>0</v>
          </cell>
          <cell r="AD4942">
            <v>0</v>
          </cell>
          <cell r="AJ4942">
            <v>0</v>
          </cell>
          <cell r="AK4942">
            <v>0</v>
          </cell>
        </row>
        <row r="4943">
          <cell r="B4943" t="str">
            <v/>
          </cell>
          <cell r="H4943" t="str">
            <v/>
          </cell>
          <cell r="J4943" t="str">
            <v/>
          </cell>
          <cell r="N4943" t="str">
            <v/>
          </cell>
          <cell r="O4943" t="str">
            <v/>
          </cell>
          <cell r="P4943" t="str">
            <v/>
          </cell>
          <cell r="Q4943" t="str">
            <v/>
          </cell>
          <cell r="T4943" t="str">
            <v/>
          </cell>
          <cell r="U4943" t="str">
            <v/>
          </cell>
          <cell r="W4943" t="str">
            <v/>
          </cell>
          <cell r="X4943" t="str">
            <v/>
          </cell>
          <cell r="AB4943">
            <v>0</v>
          </cell>
          <cell r="AC4943">
            <v>0</v>
          </cell>
          <cell r="AD4943">
            <v>0</v>
          </cell>
          <cell r="AJ4943">
            <v>0</v>
          </cell>
          <cell r="AK4943">
            <v>0</v>
          </cell>
        </row>
        <row r="4944">
          <cell r="B4944" t="str">
            <v/>
          </cell>
          <cell r="H4944" t="str">
            <v/>
          </cell>
          <cell r="J4944" t="str">
            <v/>
          </cell>
          <cell r="N4944" t="str">
            <v/>
          </cell>
          <cell r="O4944" t="str">
            <v/>
          </cell>
          <cell r="P4944" t="str">
            <v/>
          </cell>
          <cell r="Q4944" t="str">
            <v/>
          </cell>
          <cell r="T4944" t="str">
            <v/>
          </cell>
          <cell r="U4944" t="str">
            <v/>
          </cell>
          <cell r="W4944" t="str">
            <v/>
          </cell>
          <cell r="X4944" t="str">
            <v/>
          </cell>
          <cell r="AB4944">
            <v>0</v>
          </cell>
          <cell r="AC4944">
            <v>0</v>
          </cell>
          <cell r="AD4944">
            <v>0</v>
          </cell>
          <cell r="AJ4944">
            <v>0</v>
          </cell>
          <cell r="AK4944">
            <v>0</v>
          </cell>
        </row>
        <row r="4945">
          <cell r="B4945" t="str">
            <v/>
          </cell>
          <cell r="H4945" t="str">
            <v/>
          </cell>
          <cell r="J4945" t="str">
            <v/>
          </cell>
          <cell r="N4945" t="str">
            <v/>
          </cell>
          <cell r="O4945" t="str">
            <v/>
          </cell>
          <cell r="P4945" t="str">
            <v/>
          </cell>
          <cell r="Q4945" t="str">
            <v/>
          </cell>
          <cell r="T4945" t="str">
            <v/>
          </cell>
          <cell r="U4945" t="str">
            <v/>
          </cell>
          <cell r="W4945" t="str">
            <v/>
          </cell>
          <cell r="X4945" t="str">
            <v/>
          </cell>
          <cell r="AB4945">
            <v>0</v>
          </cell>
          <cell r="AC4945">
            <v>0</v>
          </cell>
          <cell r="AD4945">
            <v>0</v>
          </cell>
          <cell r="AJ4945">
            <v>0</v>
          </cell>
          <cell r="AK4945">
            <v>0</v>
          </cell>
        </row>
        <row r="4946">
          <cell r="B4946" t="str">
            <v/>
          </cell>
          <cell r="H4946" t="str">
            <v/>
          </cell>
          <cell r="J4946" t="str">
            <v/>
          </cell>
          <cell r="N4946" t="str">
            <v/>
          </cell>
          <cell r="O4946" t="str">
            <v/>
          </cell>
          <cell r="P4946" t="str">
            <v/>
          </cell>
          <cell r="Q4946" t="str">
            <v/>
          </cell>
          <cell r="T4946" t="str">
            <v/>
          </cell>
          <cell r="U4946" t="str">
            <v/>
          </cell>
          <cell r="W4946" t="str">
            <v/>
          </cell>
          <cell r="X4946" t="str">
            <v/>
          </cell>
          <cell r="AB4946">
            <v>0</v>
          </cell>
          <cell r="AC4946">
            <v>0</v>
          </cell>
          <cell r="AD4946">
            <v>0</v>
          </cell>
          <cell r="AJ4946">
            <v>0</v>
          </cell>
          <cell r="AK4946">
            <v>0</v>
          </cell>
        </row>
        <row r="4947">
          <cell r="B4947" t="str">
            <v/>
          </cell>
          <cell r="H4947" t="str">
            <v/>
          </cell>
          <cell r="J4947" t="str">
            <v/>
          </cell>
          <cell r="N4947" t="str">
            <v/>
          </cell>
          <cell r="O4947" t="str">
            <v/>
          </cell>
          <cell r="P4947" t="str">
            <v/>
          </cell>
          <cell r="Q4947" t="str">
            <v/>
          </cell>
          <cell r="T4947" t="str">
            <v/>
          </cell>
          <cell r="U4947" t="str">
            <v/>
          </cell>
          <cell r="W4947" t="str">
            <v/>
          </cell>
          <cell r="X4947" t="str">
            <v/>
          </cell>
          <cell r="AB4947">
            <v>0</v>
          </cell>
          <cell r="AC4947">
            <v>0</v>
          </cell>
          <cell r="AD4947">
            <v>0</v>
          </cell>
          <cell r="AJ4947">
            <v>0</v>
          </cell>
          <cell r="AK4947">
            <v>0</v>
          </cell>
        </row>
        <row r="4948">
          <cell r="B4948" t="str">
            <v/>
          </cell>
          <cell r="H4948" t="str">
            <v/>
          </cell>
          <cell r="J4948" t="str">
            <v/>
          </cell>
          <cell r="N4948" t="str">
            <v/>
          </cell>
          <cell r="O4948" t="str">
            <v/>
          </cell>
          <cell r="P4948" t="str">
            <v/>
          </cell>
          <cell r="Q4948" t="str">
            <v/>
          </cell>
          <cell r="T4948" t="str">
            <v/>
          </cell>
          <cell r="U4948" t="str">
            <v/>
          </cell>
          <cell r="W4948" t="str">
            <v/>
          </cell>
          <cell r="X4948" t="str">
            <v/>
          </cell>
          <cell r="AB4948">
            <v>0</v>
          </cell>
          <cell r="AC4948">
            <v>0</v>
          </cell>
          <cell r="AD4948">
            <v>0</v>
          </cell>
          <cell r="AJ4948">
            <v>0</v>
          </cell>
          <cell r="AK4948">
            <v>0</v>
          </cell>
        </row>
        <row r="4949">
          <cell r="B4949" t="str">
            <v/>
          </cell>
          <cell r="H4949" t="str">
            <v/>
          </cell>
          <cell r="J4949" t="str">
            <v/>
          </cell>
          <cell r="N4949" t="str">
            <v/>
          </cell>
          <cell r="O4949" t="str">
            <v/>
          </cell>
          <cell r="P4949" t="str">
            <v/>
          </cell>
          <cell r="Q4949" t="str">
            <v/>
          </cell>
          <cell r="T4949" t="str">
            <v/>
          </cell>
          <cell r="U4949" t="str">
            <v/>
          </cell>
          <cell r="W4949" t="str">
            <v/>
          </cell>
          <cell r="X4949" t="str">
            <v/>
          </cell>
          <cell r="AB4949">
            <v>0</v>
          </cell>
          <cell r="AC4949">
            <v>0</v>
          </cell>
          <cell r="AD4949">
            <v>0</v>
          </cell>
          <cell r="AJ4949">
            <v>0</v>
          </cell>
          <cell r="AK4949">
            <v>0</v>
          </cell>
        </row>
        <row r="4950">
          <cell r="B4950" t="str">
            <v/>
          </cell>
          <cell r="H4950" t="str">
            <v/>
          </cell>
          <cell r="J4950" t="str">
            <v/>
          </cell>
          <cell r="N4950" t="str">
            <v/>
          </cell>
          <cell r="O4950" t="str">
            <v/>
          </cell>
          <cell r="P4950" t="str">
            <v/>
          </cell>
          <cell r="Q4950" t="str">
            <v/>
          </cell>
          <cell r="T4950" t="str">
            <v/>
          </cell>
          <cell r="U4950" t="str">
            <v/>
          </cell>
          <cell r="W4950" t="str">
            <v/>
          </cell>
          <cell r="X4950" t="str">
            <v/>
          </cell>
          <cell r="AB4950">
            <v>0</v>
          </cell>
          <cell r="AC4950">
            <v>0</v>
          </cell>
          <cell r="AD4950">
            <v>0</v>
          </cell>
          <cell r="AJ4950">
            <v>0</v>
          </cell>
          <cell r="AK4950">
            <v>0</v>
          </cell>
        </row>
        <row r="4951">
          <cell r="B4951" t="str">
            <v/>
          </cell>
          <cell r="H4951" t="str">
            <v/>
          </cell>
          <cell r="J4951" t="str">
            <v/>
          </cell>
          <cell r="N4951" t="str">
            <v/>
          </cell>
          <cell r="O4951" t="str">
            <v/>
          </cell>
          <cell r="P4951" t="str">
            <v/>
          </cell>
          <cell r="Q4951" t="str">
            <v/>
          </cell>
          <cell r="T4951" t="str">
            <v/>
          </cell>
          <cell r="U4951" t="str">
            <v/>
          </cell>
          <cell r="W4951" t="str">
            <v/>
          </cell>
          <cell r="X4951" t="str">
            <v/>
          </cell>
          <cell r="AB4951">
            <v>0</v>
          </cell>
          <cell r="AC4951">
            <v>0</v>
          </cell>
          <cell r="AD4951">
            <v>0</v>
          </cell>
          <cell r="AJ4951">
            <v>0</v>
          </cell>
          <cell r="AK4951">
            <v>0</v>
          </cell>
        </row>
        <row r="4952">
          <cell r="B4952" t="str">
            <v/>
          </cell>
          <cell r="H4952" t="str">
            <v/>
          </cell>
          <cell r="J4952" t="str">
            <v/>
          </cell>
          <cell r="N4952" t="str">
            <v/>
          </cell>
          <cell r="O4952" t="str">
            <v/>
          </cell>
          <cell r="P4952" t="str">
            <v/>
          </cell>
          <cell r="Q4952" t="str">
            <v/>
          </cell>
          <cell r="T4952" t="str">
            <v/>
          </cell>
          <cell r="U4952" t="str">
            <v/>
          </cell>
          <cell r="W4952" t="str">
            <v/>
          </cell>
          <cell r="X4952" t="str">
            <v/>
          </cell>
          <cell r="AB4952">
            <v>0</v>
          </cell>
          <cell r="AC4952">
            <v>0</v>
          </cell>
          <cell r="AD4952">
            <v>0</v>
          </cell>
          <cell r="AJ4952">
            <v>0</v>
          </cell>
          <cell r="AK4952">
            <v>0</v>
          </cell>
        </row>
        <row r="4953">
          <cell r="B4953" t="str">
            <v/>
          </cell>
          <cell r="H4953" t="str">
            <v/>
          </cell>
          <cell r="J4953" t="str">
            <v/>
          </cell>
          <cell r="N4953" t="str">
            <v/>
          </cell>
          <cell r="O4953" t="str">
            <v/>
          </cell>
          <cell r="P4953" t="str">
            <v/>
          </cell>
          <cell r="Q4953" t="str">
            <v/>
          </cell>
          <cell r="T4953" t="str">
            <v/>
          </cell>
          <cell r="U4953" t="str">
            <v/>
          </cell>
          <cell r="W4953" t="str">
            <v/>
          </cell>
          <cell r="X4953" t="str">
            <v/>
          </cell>
          <cell r="AB4953">
            <v>0</v>
          </cell>
          <cell r="AC4953">
            <v>0</v>
          </cell>
          <cell r="AD4953">
            <v>0</v>
          </cell>
          <cell r="AJ4953">
            <v>0</v>
          </cell>
          <cell r="AK4953">
            <v>0</v>
          </cell>
        </row>
        <row r="4954">
          <cell r="B4954" t="str">
            <v/>
          </cell>
          <cell r="H4954" t="str">
            <v/>
          </cell>
          <cell r="J4954" t="str">
            <v/>
          </cell>
          <cell r="N4954" t="str">
            <v/>
          </cell>
          <cell r="O4954" t="str">
            <v/>
          </cell>
          <cell r="P4954" t="str">
            <v/>
          </cell>
          <cell r="Q4954" t="str">
            <v/>
          </cell>
          <cell r="T4954" t="str">
            <v/>
          </cell>
          <cell r="U4954" t="str">
            <v/>
          </cell>
          <cell r="W4954" t="str">
            <v/>
          </cell>
          <cell r="X4954" t="str">
            <v/>
          </cell>
          <cell r="AB4954">
            <v>0</v>
          </cell>
          <cell r="AC4954">
            <v>0</v>
          </cell>
          <cell r="AD4954">
            <v>0</v>
          </cell>
          <cell r="AJ4954">
            <v>0</v>
          </cell>
          <cell r="AK4954">
            <v>0</v>
          </cell>
        </row>
        <row r="4955">
          <cell r="B4955" t="str">
            <v/>
          </cell>
          <cell r="H4955" t="str">
            <v/>
          </cell>
          <cell r="J4955" t="str">
            <v/>
          </cell>
          <cell r="N4955" t="str">
            <v/>
          </cell>
          <cell r="O4955" t="str">
            <v/>
          </cell>
          <cell r="P4955" t="str">
            <v/>
          </cell>
          <cell r="Q4955" t="str">
            <v/>
          </cell>
          <cell r="T4955" t="str">
            <v/>
          </cell>
          <cell r="U4955" t="str">
            <v/>
          </cell>
          <cell r="W4955" t="str">
            <v/>
          </cell>
          <cell r="X4955" t="str">
            <v/>
          </cell>
          <cell r="AB4955">
            <v>0</v>
          </cell>
          <cell r="AC4955">
            <v>0</v>
          </cell>
          <cell r="AD4955">
            <v>0</v>
          </cell>
          <cell r="AJ4955">
            <v>0</v>
          </cell>
          <cell r="AK4955">
            <v>0</v>
          </cell>
        </row>
        <row r="4956">
          <cell r="B4956" t="str">
            <v/>
          </cell>
          <cell r="H4956" t="str">
            <v/>
          </cell>
          <cell r="J4956" t="str">
            <v/>
          </cell>
          <cell r="N4956" t="str">
            <v/>
          </cell>
          <cell r="O4956" t="str">
            <v/>
          </cell>
          <cell r="P4956" t="str">
            <v/>
          </cell>
          <cell r="Q4956" t="str">
            <v/>
          </cell>
          <cell r="T4956" t="str">
            <v/>
          </cell>
          <cell r="U4956" t="str">
            <v/>
          </cell>
          <cell r="W4956" t="str">
            <v/>
          </cell>
          <cell r="X4956" t="str">
            <v/>
          </cell>
          <cell r="AB4956">
            <v>0</v>
          </cell>
          <cell r="AC4956">
            <v>0</v>
          </cell>
          <cell r="AD4956">
            <v>0</v>
          </cell>
          <cell r="AJ4956">
            <v>0</v>
          </cell>
          <cell r="AK4956">
            <v>0</v>
          </cell>
        </row>
        <row r="4957">
          <cell r="B4957" t="str">
            <v/>
          </cell>
          <cell r="H4957" t="str">
            <v/>
          </cell>
          <cell r="J4957" t="str">
            <v/>
          </cell>
          <cell r="N4957" t="str">
            <v/>
          </cell>
          <cell r="O4957" t="str">
            <v/>
          </cell>
          <cell r="P4957" t="str">
            <v/>
          </cell>
          <cell r="Q4957" t="str">
            <v/>
          </cell>
          <cell r="T4957" t="str">
            <v/>
          </cell>
          <cell r="U4957" t="str">
            <v/>
          </cell>
          <cell r="W4957" t="str">
            <v/>
          </cell>
          <cell r="X4957" t="str">
            <v/>
          </cell>
          <cell r="AB4957">
            <v>0</v>
          </cell>
          <cell r="AC4957">
            <v>0</v>
          </cell>
          <cell r="AD4957">
            <v>0</v>
          </cell>
          <cell r="AJ4957">
            <v>0</v>
          </cell>
          <cell r="AK4957">
            <v>0</v>
          </cell>
        </row>
        <row r="4958">
          <cell r="B4958" t="str">
            <v/>
          </cell>
          <cell r="H4958" t="str">
            <v/>
          </cell>
          <cell r="J4958" t="str">
            <v/>
          </cell>
          <cell r="N4958" t="str">
            <v/>
          </cell>
          <cell r="O4958" t="str">
            <v/>
          </cell>
          <cell r="P4958" t="str">
            <v/>
          </cell>
          <cell r="Q4958" t="str">
            <v/>
          </cell>
          <cell r="T4958" t="str">
            <v/>
          </cell>
          <cell r="U4958" t="str">
            <v/>
          </cell>
          <cell r="W4958" t="str">
            <v/>
          </cell>
          <cell r="X4958" t="str">
            <v/>
          </cell>
          <cell r="AB4958">
            <v>0</v>
          </cell>
          <cell r="AC4958">
            <v>0</v>
          </cell>
          <cell r="AD4958">
            <v>0</v>
          </cell>
          <cell r="AJ4958">
            <v>0</v>
          </cell>
          <cell r="AK4958">
            <v>0</v>
          </cell>
        </row>
        <row r="4959">
          <cell r="B4959" t="str">
            <v/>
          </cell>
          <cell r="H4959" t="str">
            <v/>
          </cell>
          <cell r="J4959" t="str">
            <v/>
          </cell>
          <cell r="N4959" t="str">
            <v/>
          </cell>
          <cell r="O4959" t="str">
            <v/>
          </cell>
          <cell r="P4959" t="str">
            <v/>
          </cell>
          <cell r="Q4959" t="str">
            <v/>
          </cell>
          <cell r="T4959" t="str">
            <v/>
          </cell>
          <cell r="U4959" t="str">
            <v/>
          </cell>
          <cell r="W4959" t="str">
            <v/>
          </cell>
          <cell r="X4959" t="str">
            <v/>
          </cell>
          <cell r="AB4959">
            <v>0</v>
          </cell>
          <cell r="AC4959">
            <v>0</v>
          </cell>
          <cell r="AD4959">
            <v>0</v>
          </cell>
          <cell r="AJ4959">
            <v>0</v>
          </cell>
          <cell r="AK4959">
            <v>0</v>
          </cell>
        </row>
        <row r="4960">
          <cell r="B4960" t="str">
            <v/>
          </cell>
          <cell r="H4960" t="str">
            <v/>
          </cell>
          <cell r="J4960" t="str">
            <v/>
          </cell>
          <cell r="N4960" t="str">
            <v/>
          </cell>
          <cell r="O4960" t="str">
            <v/>
          </cell>
          <cell r="P4960" t="str">
            <v/>
          </cell>
          <cell r="Q4960" t="str">
            <v/>
          </cell>
          <cell r="T4960" t="str">
            <v/>
          </cell>
          <cell r="U4960" t="str">
            <v/>
          </cell>
          <cell r="W4960" t="str">
            <v/>
          </cell>
          <cell r="X4960" t="str">
            <v/>
          </cell>
          <cell r="AB4960">
            <v>0</v>
          </cell>
          <cell r="AC4960">
            <v>0</v>
          </cell>
          <cell r="AD4960">
            <v>0</v>
          </cell>
          <cell r="AJ4960">
            <v>0</v>
          </cell>
          <cell r="AK4960">
            <v>0</v>
          </cell>
        </row>
        <row r="4961">
          <cell r="B4961" t="str">
            <v/>
          </cell>
          <cell r="H4961" t="str">
            <v/>
          </cell>
          <cell r="J4961" t="str">
            <v/>
          </cell>
          <cell r="N4961" t="str">
            <v/>
          </cell>
          <cell r="O4961" t="str">
            <v/>
          </cell>
          <cell r="P4961" t="str">
            <v/>
          </cell>
          <cell r="Q4961" t="str">
            <v/>
          </cell>
          <cell r="T4961" t="str">
            <v/>
          </cell>
          <cell r="U4961" t="str">
            <v/>
          </cell>
          <cell r="W4961" t="str">
            <v/>
          </cell>
          <cell r="X4961" t="str">
            <v/>
          </cell>
          <cell r="AB4961">
            <v>0</v>
          </cell>
          <cell r="AC4961">
            <v>0</v>
          </cell>
          <cell r="AD4961">
            <v>0</v>
          </cell>
          <cell r="AJ4961">
            <v>0</v>
          </cell>
          <cell r="AK4961">
            <v>0</v>
          </cell>
        </row>
        <row r="4962">
          <cell r="B4962" t="str">
            <v/>
          </cell>
          <cell r="H4962" t="str">
            <v/>
          </cell>
          <cell r="J4962" t="str">
            <v/>
          </cell>
          <cell r="N4962" t="str">
            <v/>
          </cell>
          <cell r="O4962" t="str">
            <v/>
          </cell>
          <cell r="P4962" t="str">
            <v/>
          </cell>
          <cell r="Q4962" t="str">
            <v/>
          </cell>
          <cell r="T4962" t="str">
            <v/>
          </cell>
          <cell r="U4962" t="str">
            <v/>
          </cell>
          <cell r="W4962" t="str">
            <v/>
          </cell>
          <cell r="X4962" t="str">
            <v/>
          </cell>
          <cell r="AB4962">
            <v>0</v>
          </cell>
          <cell r="AC4962">
            <v>0</v>
          </cell>
          <cell r="AD4962">
            <v>0</v>
          </cell>
          <cell r="AJ4962">
            <v>0</v>
          </cell>
          <cell r="AK4962">
            <v>0</v>
          </cell>
        </row>
        <row r="4963">
          <cell r="B4963" t="str">
            <v/>
          </cell>
          <cell r="H4963" t="str">
            <v/>
          </cell>
          <cell r="J4963" t="str">
            <v/>
          </cell>
          <cell r="N4963" t="str">
            <v/>
          </cell>
          <cell r="O4963" t="str">
            <v/>
          </cell>
          <cell r="P4963" t="str">
            <v/>
          </cell>
          <cell r="Q4963" t="str">
            <v/>
          </cell>
          <cell r="T4963" t="str">
            <v/>
          </cell>
          <cell r="U4963" t="str">
            <v/>
          </cell>
          <cell r="W4963" t="str">
            <v/>
          </cell>
          <cell r="X4963" t="str">
            <v/>
          </cell>
          <cell r="AB4963">
            <v>0</v>
          </cell>
          <cell r="AC4963">
            <v>0</v>
          </cell>
          <cell r="AD4963">
            <v>0</v>
          </cell>
          <cell r="AJ4963">
            <v>0</v>
          </cell>
          <cell r="AK4963">
            <v>0</v>
          </cell>
        </row>
        <row r="4964">
          <cell r="B4964" t="str">
            <v/>
          </cell>
          <cell r="H4964" t="str">
            <v/>
          </cell>
          <cell r="J4964" t="str">
            <v/>
          </cell>
          <cell r="N4964" t="str">
            <v/>
          </cell>
          <cell r="O4964" t="str">
            <v/>
          </cell>
          <cell r="P4964" t="str">
            <v/>
          </cell>
          <cell r="Q4964" t="str">
            <v/>
          </cell>
          <cell r="T4964" t="str">
            <v/>
          </cell>
          <cell r="U4964" t="str">
            <v/>
          </cell>
          <cell r="W4964" t="str">
            <v/>
          </cell>
          <cell r="X4964" t="str">
            <v/>
          </cell>
          <cell r="AB4964">
            <v>0</v>
          </cell>
          <cell r="AC4964">
            <v>0</v>
          </cell>
          <cell r="AD4964">
            <v>0</v>
          </cell>
          <cell r="AJ4964">
            <v>0</v>
          </cell>
          <cell r="AK4964">
            <v>0</v>
          </cell>
        </row>
        <row r="4965">
          <cell r="B4965" t="str">
            <v/>
          </cell>
          <cell r="H4965" t="str">
            <v/>
          </cell>
          <cell r="J4965" t="str">
            <v/>
          </cell>
          <cell r="N4965" t="str">
            <v/>
          </cell>
          <cell r="O4965" t="str">
            <v/>
          </cell>
          <cell r="P4965" t="str">
            <v/>
          </cell>
          <cell r="Q4965" t="str">
            <v/>
          </cell>
          <cell r="T4965" t="str">
            <v/>
          </cell>
          <cell r="U4965" t="str">
            <v/>
          </cell>
          <cell r="W4965" t="str">
            <v/>
          </cell>
          <cell r="X4965" t="str">
            <v/>
          </cell>
          <cell r="AB4965">
            <v>0</v>
          </cell>
          <cell r="AC4965">
            <v>0</v>
          </cell>
          <cell r="AD4965">
            <v>0</v>
          </cell>
          <cell r="AJ4965">
            <v>0</v>
          </cell>
          <cell r="AK4965">
            <v>0</v>
          </cell>
        </row>
        <row r="4966">
          <cell r="B4966" t="str">
            <v/>
          </cell>
          <cell r="H4966" t="str">
            <v/>
          </cell>
          <cell r="J4966" t="str">
            <v/>
          </cell>
          <cell r="N4966" t="str">
            <v/>
          </cell>
          <cell r="O4966" t="str">
            <v/>
          </cell>
          <cell r="P4966" t="str">
            <v/>
          </cell>
          <cell r="Q4966" t="str">
            <v/>
          </cell>
          <cell r="T4966" t="str">
            <v/>
          </cell>
          <cell r="U4966" t="str">
            <v/>
          </cell>
          <cell r="W4966" t="str">
            <v/>
          </cell>
          <cell r="X4966" t="str">
            <v/>
          </cell>
          <cell r="AB4966">
            <v>0</v>
          </cell>
          <cell r="AC4966">
            <v>0</v>
          </cell>
          <cell r="AD4966">
            <v>0</v>
          </cell>
          <cell r="AJ4966">
            <v>0</v>
          </cell>
          <cell r="AK4966">
            <v>0</v>
          </cell>
        </row>
        <row r="4967">
          <cell r="B4967" t="str">
            <v/>
          </cell>
          <cell r="H4967" t="str">
            <v/>
          </cell>
          <cell r="J4967" t="str">
            <v/>
          </cell>
          <cell r="N4967" t="str">
            <v/>
          </cell>
          <cell r="O4967" t="str">
            <v/>
          </cell>
          <cell r="P4967" t="str">
            <v/>
          </cell>
          <cell r="Q4967" t="str">
            <v/>
          </cell>
          <cell r="T4967" t="str">
            <v/>
          </cell>
          <cell r="U4967" t="str">
            <v/>
          </cell>
          <cell r="W4967" t="str">
            <v/>
          </cell>
          <cell r="X4967" t="str">
            <v/>
          </cell>
          <cell r="AB4967">
            <v>0</v>
          </cell>
          <cell r="AC4967">
            <v>0</v>
          </cell>
          <cell r="AD4967">
            <v>0</v>
          </cell>
          <cell r="AJ4967">
            <v>0</v>
          </cell>
          <cell r="AK4967">
            <v>0</v>
          </cell>
        </row>
        <row r="4968">
          <cell r="B4968" t="str">
            <v/>
          </cell>
          <cell r="H4968" t="str">
            <v/>
          </cell>
          <cell r="J4968" t="str">
            <v/>
          </cell>
          <cell r="N4968" t="str">
            <v/>
          </cell>
          <cell r="O4968" t="str">
            <v/>
          </cell>
          <cell r="P4968" t="str">
            <v/>
          </cell>
          <cell r="Q4968" t="str">
            <v/>
          </cell>
          <cell r="T4968" t="str">
            <v/>
          </cell>
          <cell r="U4968" t="str">
            <v/>
          </cell>
          <cell r="W4968" t="str">
            <v/>
          </cell>
          <cell r="X4968" t="str">
            <v/>
          </cell>
          <cell r="AB4968">
            <v>0</v>
          </cell>
          <cell r="AC4968">
            <v>0</v>
          </cell>
          <cell r="AD4968">
            <v>0</v>
          </cell>
          <cell r="AJ4968">
            <v>0</v>
          </cell>
          <cell r="AK4968">
            <v>0</v>
          </cell>
        </row>
        <row r="4969">
          <cell r="B4969" t="str">
            <v/>
          </cell>
          <cell r="H4969" t="str">
            <v/>
          </cell>
          <cell r="J4969" t="str">
            <v/>
          </cell>
          <cell r="N4969" t="str">
            <v/>
          </cell>
          <cell r="O4969" t="str">
            <v/>
          </cell>
          <cell r="P4969" t="str">
            <v/>
          </cell>
          <cell r="Q4969" t="str">
            <v/>
          </cell>
          <cell r="T4969" t="str">
            <v/>
          </cell>
          <cell r="U4969" t="str">
            <v/>
          </cell>
          <cell r="W4969" t="str">
            <v/>
          </cell>
          <cell r="X4969" t="str">
            <v/>
          </cell>
          <cell r="AB4969">
            <v>0</v>
          </cell>
          <cell r="AC4969">
            <v>0</v>
          </cell>
          <cell r="AD4969">
            <v>0</v>
          </cell>
          <cell r="AJ4969">
            <v>0</v>
          </cell>
          <cell r="AK4969">
            <v>0</v>
          </cell>
        </row>
        <row r="4970">
          <cell r="B4970" t="str">
            <v/>
          </cell>
          <cell r="H4970" t="str">
            <v/>
          </cell>
          <cell r="J4970" t="str">
            <v/>
          </cell>
          <cell r="N4970" t="str">
            <v/>
          </cell>
          <cell r="O4970" t="str">
            <v/>
          </cell>
          <cell r="P4970" t="str">
            <v/>
          </cell>
          <cell r="Q4970" t="str">
            <v/>
          </cell>
          <cell r="T4970" t="str">
            <v/>
          </cell>
          <cell r="U4970" t="str">
            <v/>
          </cell>
          <cell r="W4970" t="str">
            <v/>
          </cell>
          <cell r="X4970" t="str">
            <v/>
          </cell>
          <cell r="AB4970">
            <v>0</v>
          </cell>
          <cell r="AC4970">
            <v>0</v>
          </cell>
          <cell r="AD4970">
            <v>0</v>
          </cell>
          <cell r="AJ4970">
            <v>0</v>
          </cell>
          <cell r="AK4970">
            <v>0</v>
          </cell>
        </row>
        <row r="4971">
          <cell r="B4971" t="str">
            <v/>
          </cell>
          <cell r="H4971" t="str">
            <v/>
          </cell>
          <cell r="J4971" t="str">
            <v/>
          </cell>
          <cell r="N4971" t="str">
            <v/>
          </cell>
          <cell r="O4971" t="str">
            <v/>
          </cell>
          <cell r="P4971" t="str">
            <v/>
          </cell>
          <cell r="Q4971" t="str">
            <v/>
          </cell>
          <cell r="T4971" t="str">
            <v/>
          </cell>
          <cell r="U4971" t="str">
            <v/>
          </cell>
          <cell r="W4971" t="str">
            <v/>
          </cell>
          <cell r="X4971" t="str">
            <v/>
          </cell>
          <cell r="AB4971">
            <v>0</v>
          </cell>
          <cell r="AC4971">
            <v>0</v>
          </cell>
          <cell r="AD4971">
            <v>0</v>
          </cell>
          <cell r="AJ4971">
            <v>0</v>
          </cell>
          <cell r="AK4971">
            <v>0</v>
          </cell>
        </row>
        <row r="4972">
          <cell r="B4972" t="str">
            <v/>
          </cell>
          <cell r="H4972" t="str">
            <v/>
          </cell>
          <cell r="J4972" t="str">
            <v/>
          </cell>
          <cell r="N4972" t="str">
            <v/>
          </cell>
          <cell r="O4972" t="str">
            <v/>
          </cell>
          <cell r="P4972" t="str">
            <v/>
          </cell>
          <cell r="Q4972" t="str">
            <v/>
          </cell>
          <cell r="T4972" t="str">
            <v/>
          </cell>
          <cell r="U4972" t="str">
            <v/>
          </cell>
          <cell r="W4972" t="str">
            <v/>
          </cell>
          <cell r="X4972" t="str">
            <v/>
          </cell>
          <cell r="AB4972">
            <v>0</v>
          </cell>
          <cell r="AC4972">
            <v>0</v>
          </cell>
          <cell r="AD4972">
            <v>0</v>
          </cell>
          <cell r="AJ4972">
            <v>0</v>
          </cell>
          <cell r="AK4972">
            <v>0</v>
          </cell>
        </row>
        <row r="4973">
          <cell r="B4973" t="str">
            <v/>
          </cell>
          <cell r="H4973" t="str">
            <v/>
          </cell>
          <cell r="J4973" t="str">
            <v/>
          </cell>
          <cell r="N4973" t="str">
            <v/>
          </cell>
          <cell r="O4973" t="str">
            <v/>
          </cell>
          <cell r="P4973" t="str">
            <v/>
          </cell>
          <cell r="Q4973" t="str">
            <v/>
          </cell>
          <cell r="T4973" t="str">
            <v/>
          </cell>
          <cell r="U4973" t="str">
            <v/>
          </cell>
          <cell r="W4973" t="str">
            <v/>
          </cell>
          <cell r="X4973" t="str">
            <v/>
          </cell>
          <cell r="AB4973">
            <v>0</v>
          </cell>
          <cell r="AC4973">
            <v>0</v>
          </cell>
          <cell r="AD4973">
            <v>0</v>
          </cell>
          <cell r="AJ4973">
            <v>0</v>
          </cell>
          <cell r="AK4973">
            <v>0</v>
          </cell>
        </row>
        <row r="4974">
          <cell r="B4974" t="str">
            <v/>
          </cell>
          <cell r="H4974" t="str">
            <v/>
          </cell>
          <cell r="J4974" t="str">
            <v/>
          </cell>
          <cell r="N4974" t="str">
            <v/>
          </cell>
          <cell r="O4974" t="str">
            <v/>
          </cell>
          <cell r="P4974" t="str">
            <v/>
          </cell>
          <cell r="Q4974" t="str">
            <v/>
          </cell>
          <cell r="T4974" t="str">
            <v/>
          </cell>
          <cell r="U4974" t="str">
            <v/>
          </cell>
          <cell r="W4974" t="str">
            <v/>
          </cell>
          <cell r="X4974" t="str">
            <v/>
          </cell>
          <cell r="AB4974">
            <v>0</v>
          </cell>
          <cell r="AC4974">
            <v>0</v>
          </cell>
          <cell r="AD4974">
            <v>0</v>
          </cell>
          <cell r="AJ4974">
            <v>0</v>
          </cell>
          <cell r="AK4974">
            <v>0</v>
          </cell>
        </row>
        <row r="4975">
          <cell r="B4975" t="str">
            <v/>
          </cell>
          <cell r="H4975" t="str">
            <v/>
          </cell>
          <cell r="J4975" t="str">
            <v/>
          </cell>
          <cell r="N4975" t="str">
            <v/>
          </cell>
          <cell r="O4975" t="str">
            <v/>
          </cell>
          <cell r="P4975" t="str">
            <v/>
          </cell>
          <cell r="Q4975" t="str">
            <v/>
          </cell>
          <cell r="T4975" t="str">
            <v/>
          </cell>
          <cell r="U4975" t="str">
            <v/>
          </cell>
          <cell r="W4975" t="str">
            <v/>
          </cell>
          <cell r="X4975" t="str">
            <v/>
          </cell>
          <cell r="AB4975">
            <v>0</v>
          </cell>
          <cell r="AC4975">
            <v>0</v>
          </cell>
          <cell r="AD4975">
            <v>0</v>
          </cell>
          <cell r="AJ4975">
            <v>0</v>
          </cell>
          <cell r="AK4975">
            <v>0</v>
          </cell>
        </row>
        <row r="4976">
          <cell r="B4976" t="str">
            <v/>
          </cell>
          <cell r="H4976" t="str">
            <v/>
          </cell>
          <cell r="J4976" t="str">
            <v/>
          </cell>
          <cell r="N4976" t="str">
            <v/>
          </cell>
          <cell r="O4976" t="str">
            <v/>
          </cell>
          <cell r="P4976" t="str">
            <v/>
          </cell>
          <cell r="Q4976" t="str">
            <v/>
          </cell>
          <cell r="T4976" t="str">
            <v/>
          </cell>
          <cell r="U4976" t="str">
            <v/>
          </cell>
          <cell r="W4976" t="str">
            <v/>
          </cell>
          <cell r="X4976" t="str">
            <v/>
          </cell>
          <cell r="AB4976">
            <v>0</v>
          </cell>
          <cell r="AC4976">
            <v>0</v>
          </cell>
          <cell r="AD4976">
            <v>0</v>
          </cell>
          <cell r="AJ4976">
            <v>0</v>
          </cell>
          <cell r="AK4976">
            <v>0</v>
          </cell>
        </row>
        <row r="4977">
          <cell r="B4977" t="str">
            <v/>
          </cell>
          <cell r="H4977" t="str">
            <v/>
          </cell>
          <cell r="J4977" t="str">
            <v/>
          </cell>
          <cell r="N4977" t="str">
            <v/>
          </cell>
          <cell r="O4977" t="str">
            <v/>
          </cell>
          <cell r="P4977" t="str">
            <v/>
          </cell>
          <cell r="Q4977" t="str">
            <v/>
          </cell>
          <cell r="T4977" t="str">
            <v/>
          </cell>
          <cell r="U4977" t="str">
            <v/>
          </cell>
          <cell r="W4977" t="str">
            <v/>
          </cell>
          <cell r="X4977" t="str">
            <v/>
          </cell>
          <cell r="AB4977">
            <v>0</v>
          </cell>
          <cell r="AC4977">
            <v>0</v>
          </cell>
          <cell r="AD4977">
            <v>0</v>
          </cell>
          <cell r="AJ4977">
            <v>0</v>
          </cell>
          <cell r="AK4977">
            <v>0</v>
          </cell>
        </row>
        <row r="4978">
          <cell r="B4978" t="str">
            <v/>
          </cell>
          <cell r="H4978" t="str">
            <v/>
          </cell>
          <cell r="J4978" t="str">
            <v/>
          </cell>
          <cell r="N4978" t="str">
            <v/>
          </cell>
          <cell r="O4978" t="str">
            <v/>
          </cell>
          <cell r="P4978" t="str">
            <v/>
          </cell>
          <cell r="Q4978" t="str">
            <v/>
          </cell>
          <cell r="T4978" t="str">
            <v/>
          </cell>
          <cell r="U4978" t="str">
            <v/>
          </cell>
          <cell r="W4978" t="str">
            <v/>
          </cell>
          <cell r="X4978" t="str">
            <v/>
          </cell>
          <cell r="AB4978">
            <v>0</v>
          </cell>
          <cell r="AC4978">
            <v>0</v>
          </cell>
          <cell r="AD4978">
            <v>0</v>
          </cell>
          <cell r="AJ4978">
            <v>0</v>
          </cell>
          <cell r="AK4978">
            <v>0</v>
          </cell>
        </row>
        <row r="4979">
          <cell r="B4979" t="str">
            <v/>
          </cell>
          <cell r="H4979" t="str">
            <v/>
          </cell>
          <cell r="J4979" t="str">
            <v/>
          </cell>
          <cell r="N4979" t="str">
            <v/>
          </cell>
          <cell r="O4979" t="str">
            <v/>
          </cell>
          <cell r="P4979" t="str">
            <v/>
          </cell>
          <cell r="Q4979" t="str">
            <v/>
          </cell>
          <cell r="T4979" t="str">
            <v/>
          </cell>
          <cell r="U4979" t="str">
            <v/>
          </cell>
          <cell r="W4979" t="str">
            <v/>
          </cell>
          <cell r="X4979" t="str">
            <v/>
          </cell>
          <cell r="AB4979">
            <v>0</v>
          </cell>
          <cell r="AC4979">
            <v>0</v>
          </cell>
          <cell r="AD4979">
            <v>0</v>
          </cell>
          <cell r="AJ4979">
            <v>0</v>
          </cell>
          <cell r="AK4979">
            <v>0</v>
          </cell>
        </row>
        <row r="4980">
          <cell r="B4980" t="str">
            <v/>
          </cell>
          <cell r="H4980" t="str">
            <v/>
          </cell>
          <cell r="J4980" t="str">
            <v/>
          </cell>
          <cell r="N4980" t="str">
            <v/>
          </cell>
          <cell r="O4980" t="str">
            <v/>
          </cell>
          <cell r="P4980" t="str">
            <v/>
          </cell>
          <cell r="Q4980" t="str">
            <v/>
          </cell>
          <cell r="T4980" t="str">
            <v/>
          </cell>
          <cell r="U4980" t="str">
            <v/>
          </cell>
          <cell r="W4980" t="str">
            <v/>
          </cell>
          <cell r="X4980" t="str">
            <v/>
          </cell>
          <cell r="AB4980">
            <v>0</v>
          </cell>
          <cell r="AC4980">
            <v>0</v>
          </cell>
          <cell r="AD4980">
            <v>0</v>
          </cell>
          <cell r="AJ4980">
            <v>0</v>
          </cell>
          <cell r="AK4980">
            <v>0</v>
          </cell>
        </row>
        <row r="4981">
          <cell r="B4981" t="str">
            <v/>
          </cell>
          <cell r="H4981" t="str">
            <v/>
          </cell>
          <cell r="J4981" t="str">
            <v/>
          </cell>
          <cell r="N4981" t="str">
            <v/>
          </cell>
          <cell r="O4981" t="str">
            <v/>
          </cell>
          <cell r="P4981" t="str">
            <v/>
          </cell>
          <cell r="Q4981" t="str">
            <v/>
          </cell>
          <cell r="T4981" t="str">
            <v/>
          </cell>
          <cell r="U4981" t="str">
            <v/>
          </cell>
          <cell r="W4981" t="str">
            <v/>
          </cell>
          <cell r="X4981" t="str">
            <v/>
          </cell>
          <cell r="AB4981">
            <v>0</v>
          </cell>
          <cell r="AC4981">
            <v>0</v>
          </cell>
          <cell r="AD4981">
            <v>0</v>
          </cell>
          <cell r="AJ4981">
            <v>0</v>
          </cell>
          <cell r="AK4981">
            <v>0</v>
          </cell>
        </row>
        <row r="4982">
          <cell r="B4982" t="str">
            <v/>
          </cell>
          <cell r="H4982" t="str">
            <v/>
          </cell>
          <cell r="J4982" t="str">
            <v/>
          </cell>
          <cell r="N4982" t="str">
            <v/>
          </cell>
          <cell r="O4982" t="str">
            <v/>
          </cell>
          <cell r="P4982" t="str">
            <v/>
          </cell>
          <cell r="Q4982" t="str">
            <v/>
          </cell>
          <cell r="T4982" t="str">
            <v/>
          </cell>
          <cell r="U4982" t="str">
            <v/>
          </cell>
          <cell r="W4982" t="str">
            <v/>
          </cell>
          <cell r="X4982" t="str">
            <v/>
          </cell>
          <cell r="AB4982">
            <v>0</v>
          </cell>
          <cell r="AC4982">
            <v>0</v>
          </cell>
          <cell r="AD4982">
            <v>0</v>
          </cell>
          <cell r="AJ4982">
            <v>0</v>
          </cell>
          <cell r="AK4982">
            <v>0</v>
          </cell>
        </row>
        <row r="4983">
          <cell r="B4983" t="str">
            <v/>
          </cell>
          <cell r="H4983" t="str">
            <v/>
          </cell>
          <cell r="J4983" t="str">
            <v/>
          </cell>
          <cell r="N4983" t="str">
            <v/>
          </cell>
          <cell r="O4983" t="str">
            <v/>
          </cell>
          <cell r="P4983" t="str">
            <v/>
          </cell>
          <cell r="Q4983" t="str">
            <v/>
          </cell>
          <cell r="T4983" t="str">
            <v/>
          </cell>
          <cell r="U4983" t="str">
            <v/>
          </cell>
          <cell r="W4983" t="str">
            <v/>
          </cell>
          <cell r="X4983" t="str">
            <v/>
          </cell>
          <cell r="AB4983">
            <v>0</v>
          </cell>
          <cell r="AC4983">
            <v>0</v>
          </cell>
          <cell r="AD4983">
            <v>0</v>
          </cell>
          <cell r="AJ4983">
            <v>0</v>
          </cell>
          <cell r="AK4983">
            <v>0</v>
          </cell>
        </row>
        <row r="4984">
          <cell r="B4984" t="str">
            <v/>
          </cell>
          <cell r="H4984" t="str">
            <v/>
          </cell>
          <cell r="J4984" t="str">
            <v/>
          </cell>
          <cell r="N4984" t="str">
            <v/>
          </cell>
          <cell r="O4984" t="str">
            <v/>
          </cell>
          <cell r="P4984" t="str">
            <v/>
          </cell>
          <cell r="Q4984" t="str">
            <v/>
          </cell>
          <cell r="T4984" t="str">
            <v/>
          </cell>
          <cell r="U4984" t="str">
            <v/>
          </cell>
          <cell r="W4984" t="str">
            <v/>
          </cell>
          <cell r="X4984" t="str">
            <v/>
          </cell>
          <cell r="AB4984">
            <v>0</v>
          </cell>
          <cell r="AC4984">
            <v>0</v>
          </cell>
          <cell r="AD4984">
            <v>0</v>
          </cell>
          <cell r="AJ4984">
            <v>0</v>
          </cell>
          <cell r="AK4984">
            <v>0</v>
          </cell>
        </row>
        <row r="4985">
          <cell r="B4985" t="str">
            <v/>
          </cell>
          <cell r="H4985" t="str">
            <v/>
          </cell>
          <cell r="J4985" t="str">
            <v/>
          </cell>
          <cell r="N4985" t="str">
            <v/>
          </cell>
          <cell r="O4985" t="str">
            <v/>
          </cell>
          <cell r="P4985" t="str">
            <v/>
          </cell>
          <cell r="Q4985" t="str">
            <v/>
          </cell>
          <cell r="T4985" t="str">
            <v/>
          </cell>
          <cell r="U4985" t="str">
            <v/>
          </cell>
          <cell r="W4985" t="str">
            <v/>
          </cell>
          <cell r="X4985" t="str">
            <v/>
          </cell>
          <cell r="AB4985">
            <v>0</v>
          </cell>
          <cell r="AC4985">
            <v>0</v>
          </cell>
          <cell r="AD4985">
            <v>0</v>
          </cell>
          <cell r="AJ4985">
            <v>0</v>
          </cell>
          <cell r="AK4985">
            <v>0</v>
          </cell>
        </row>
        <row r="4986">
          <cell r="B4986" t="str">
            <v/>
          </cell>
          <cell r="H4986" t="str">
            <v/>
          </cell>
          <cell r="J4986" t="str">
            <v/>
          </cell>
          <cell r="N4986" t="str">
            <v/>
          </cell>
          <cell r="O4986" t="str">
            <v/>
          </cell>
          <cell r="P4986" t="str">
            <v/>
          </cell>
          <cell r="Q4986" t="str">
            <v/>
          </cell>
          <cell r="T4986" t="str">
            <v/>
          </cell>
          <cell r="U4986" t="str">
            <v/>
          </cell>
          <cell r="W4986" t="str">
            <v/>
          </cell>
          <cell r="X4986" t="str">
            <v/>
          </cell>
          <cell r="AB4986">
            <v>0</v>
          </cell>
          <cell r="AC4986">
            <v>0</v>
          </cell>
          <cell r="AD4986">
            <v>0</v>
          </cell>
          <cell r="AJ4986">
            <v>0</v>
          </cell>
          <cell r="AK4986">
            <v>0</v>
          </cell>
        </row>
        <row r="4987">
          <cell r="B4987" t="str">
            <v/>
          </cell>
          <cell r="H4987" t="str">
            <v/>
          </cell>
          <cell r="J4987" t="str">
            <v/>
          </cell>
          <cell r="N4987" t="str">
            <v/>
          </cell>
          <cell r="O4987" t="str">
            <v/>
          </cell>
          <cell r="P4987" t="str">
            <v/>
          </cell>
          <cell r="Q4987" t="str">
            <v/>
          </cell>
          <cell r="T4987" t="str">
            <v/>
          </cell>
          <cell r="U4987" t="str">
            <v/>
          </cell>
          <cell r="W4987" t="str">
            <v/>
          </cell>
          <cell r="X4987" t="str">
            <v/>
          </cell>
          <cell r="AB4987">
            <v>0</v>
          </cell>
          <cell r="AC4987">
            <v>0</v>
          </cell>
          <cell r="AD4987">
            <v>0</v>
          </cell>
          <cell r="AJ4987">
            <v>0</v>
          </cell>
          <cell r="AK4987">
            <v>0</v>
          </cell>
        </row>
        <row r="4988">
          <cell r="B4988" t="str">
            <v/>
          </cell>
          <cell r="H4988" t="str">
            <v/>
          </cell>
          <cell r="J4988" t="str">
            <v/>
          </cell>
          <cell r="N4988" t="str">
            <v/>
          </cell>
          <cell r="O4988" t="str">
            <v/>
          </cell>
          <cell r="P4988" t="str">
            <v/>
          </cell>
          <cell r="Q4988" t="str">
            <v/>
          </cell>
          <cell r="T4988" t="str">
            <v/>
          </cell>
          <cell r="U4988" t="str">
            <v/>
          </cell>
          <cell r="W4988" t="str">
            <v/>
          </cell>
          <cell r="X4988" t="str">
            <v/>
          </cell>
          <cell r="AB4988">
            <v>0</v>
          </cell>
          <cell r="AC4988">
            <v>0</v>
          </cell>
          <cell r="AD4988">
            <v>0</v>
          </cell>
          <cell r="AJ4988">
            <v>0</v>
          </cell>
          <cell r="AK4988">
            <v>0</v>
          </cell>
        </row>
        <row r="4989">
          <cell r="B4989" t="str">
            <v/>
          </cell>
          <cell r="H4989" t="str">
            <v/>
          </cell>
          <cell r="J4989" t="str">
            <v/>
          </cell>
          <cell r="N4989" t="str">
            <v/>
          </cell>
          <cell r="O4989" t="str">
            <v/>
          </cell>
          <cell r="P4989" t="str">
            <v/>
          </cell>
          <cell r="Q4989" t="str">
            <v/>
          </cell>
          <cell r="T4989" t="str">
            <v/>
          </cell>
          <cell r="U4989" t="str">
            <v/>
          </cell>
          <cell r="W4989" t="str">
            <v/>
          </cell>
          <cell r="X4989" t="str">
            <v/>
          </cell>
          <cell r="AB4989">
            <v>0</v>
          </cell>
          <cell r="AC4989">
            <v>0</v>
          </cell>
          <cell r="AD4989">
            <v>0</v>
          </cell>
          <cell r="AJ4989">
            <v>0</v>
          </cell>
          <cell r="AK4989">
            <v>0</v>
          </cell>
        </row>
        <row r="4990">
          <cell r="B4990" t="str">
            <v/>
          </cell>
          <cell r="H4990" t="str">
            <v/>
          </cell>
          <cell r="J4990" t="str">
            <v/>
          </cell>
          <cell r="N4990" t="str">
            <v/>
          </cell>
          <cell r="O4990" t="str">
            <v/>
          </cell>
          <cell r="P4990" t="str">
            <v/>
          </cell>
          <cell r="Q4990" t="str">
            <v/>
          </cell>
          <cell r="T4990" t="str">
            <v/>
          </cell>
          <cell r="U4990" t="str">
            <v/>
          </cell>
          <cell r="W4990" t="str">
            <v/>
          </cell>
          <cell r="X4990" t="str">
            <v/>
          </cell>
          <cell r="AB4990">
            <v>0</v>
          </cell>
          <cell r="AC4990">
            <v>0</v>
          </cell>
          <cell r="AD4990">
            <v>0</v>
          </cell>
          <cell r="AJ4990">
            <v>0</v>
          </cell>
          <cell r="AK4990">
            <v>0</v>
          </cell>
        </row>
        <row r="4991">
          <cell r="B4991" t="str">
            <v/>
          </cell>
          <cell r="H4991" t="str">
            <v/>
          </cell>
          <cell r="J4991" t="str">
            <v/>
          </cell>
          <cell r="N4991" t="str">
            <v/>
          </cell>
          <cell r="O4991" t="str">
            <v/>
          </cell>
          <cell r="P4991" t="str">
            <v/>
          </cell>
          <cell r="Q4991" t="str">
            <v/>
          </cell>
          <cell r="T4991" t="str">
            <v/>
          </cell>
          <cell r="U4991" t="str">
            <v/>
          </cell>
          <cell r="W4991" t="str">
            <v/>
          </cell>
          <cell r="X4991" t="str">
            <v/>
          </cell>
          <cell r="AB4991">
            <v>0</v>
          </cell>
          <cell r="AC4991">
            <v>0</v>
          </cell>
          <cell r="AD4991">
            <v>0</v>
          </cell>
          <cell r="AJ4991">
            <v>0</v>
          </cell>
          <cell r="AK4991">
            <v>0</v>
          </cell>
        </row>
        <row r="4992">
          <cell r="B4992" t="str">
            <v/>
          </cell>
          <cell r="H4992" t="str">
            <v/>
          </cell>
          <cell r="J4992" t="str">
            <v/>
          </cell>
          <cell r="N4992" t="str">
            <v/>
          </cell>
          <cell r="O4992" t="str">
            <v/>
          </cell>
          <cell r="P4992" t="str">
            <v/>
          </cell>
          <cell r="Q4992" t="str">
            <v/>
          </cell>
          <cell r="T4992" t="str">
            <v/>
          </cell>
          <cell r="U4992" t="str">
            <v/>
          </cell>
          <cell r="W4992" t="str">
            <v/>
          </cell>
          <cell r="X4992" t="str">
            <v/>
          </cell>
          <cell r="AB4992">
            <v>0</v>
          </cell>
          <cell r="AC4992">
            <v>0</v>
          </cell>
          <cell r="AD4992">
            <v>0</v>
          </cell>
          <cell r="AJ4992">
            <v>0</v>
          </cell>
          <cell r="AK4992">
            <v>0</v>
          </cell>
        </row>
        <row r="4993">
          <cell r="B4993" t="str">
            <v/>
          </cell>
          <cell r="H4993" t="str">
            <v/>
          </cell>
          <cell r="J4993" t="str">
            <v/>
          </cell>
          <cell r="N4993" t="str">
            <v/>
          </cell>
          <cell r="O4993" t="str">
            <v/>
          </cell>
          <cell r="P4993" t="str">
            <v/>
          </cell>
          <cell r="Q4993" t="str">
            <v/>
          </cell>
          <cell r="T4993" t="str">
            <v/>
          </cell>
          <cell r="U4993" t="str">
            <v/>
          </cell>
          <cell r="W4993" t="str">
            <v/>
          </cell>
          <cell r="X4993" t="str">
            <v/>
          </cell>
          <cell r="AB4993">
            <v>0</v>
          </cell>
          <cell r="AC4993">
            <v>0</v>
          </cell>
          <cell r="AD4993">
            <v>0</v>
          </cell>
          <cell r="AJ4993">
            <v>0</v>
          </cell>
          <cell r="AK4993">
            <v>0</v>
          </cell>
        </row>
        <row r="4994">
          <cell r="B4994" t="str">
            <v/>
          </cell>
          <cell r="H4994" t="str">
            <v/>
          </cell>
          <cell r="J4994" t="str">
            <v/>
          </cell>
          <cell r="N4994" t="str">
            <v/>
          </cell>
          <cell r="O4994" t="str">
            <v/>
          </cell>
          <cell r="P4994" t="str">
            <v/>
          </cell>
          <cell r="Q4994" t="str">
            <v/>
          </cell>
          <cell r="T4994" t="str">
            <v/>
          </cell>
          <cell r="U4994" t="str">
            <v/>
          </cell>
          <cell r="W4994" t="str">
            <v/>
          </cell>
          <cell r="X4994" t="str">
            <v/>
          </cell>
          <cell r="AB4994">
            <v>0</v>
          </cell>
          <cell r="AC4994">
            <v>0</v>
          </cell>
          <cell r="AD4994">
            <v>0</v>
          </cell>
          <cell r="AJ4994">
            <v>0</v>
          </cell>
          <cell r="AK4994">
            <v>0</v>
          </cell>
        </row>
        <row r="4995">
          <cell r="B4995" t="str">
            <v/>
          </cell>
          <cell r="H4995" t="str">
            <v/>
          </cell>
          <cell r="J4995" t="str">
            <v/>
          </cell>
          <cell r="N4995" t="str">
            <v/>
          </cell>
          <cell r="O4995" t="str">
            <v/>
          </cell>
          <cell r="P4995" t="str">
            <v/>
          </cell>
          <cell r="Q4995" t="str">
            <v/>
          </cell>
          <cell r="T4995" t="str">
            <v/>
          </cell>
          <cell r="U4995" t="str">
            <v/>
          </cell>
          <cell r="W4995" t="str">
            <v/>
          </cell>
          <cell r="X4995" t="str">
            <v/>
          </cell>
          <cell r="AB4995">
            <v>0</v>
          </cell>
          <cell r="AC4995">
            <v>0</v>
          </cell>
          <cell r="AD4995">
            <v>0</v>
          </cell>
          <cell r="AJ4995">
            <v>0</v>
          </cell>
          <cell r="AK4995">
            <v>0</v>
          </cell>
        </row>
        <row r="4996">
          <cell r="B4996" t="str">
            <v/>
          </cell>
          <cell r="H4996" t="str">
            <v/>
          </cell>
          <cell r="J4996" t="str">
            <v/>
          </cell>
          <cell r="N4996" t="str">
            <v/>
          </cell>
          <cell r="O4996" t="str">
            <v/>
          </cell>
          <cell r="P4996" t="str">
            <v/>
          </cell>
          <cell r="Q4996" t="str">
            <v/>
          </cell>
          <cell r="T4996" t="str">
            <v/>
          </cell>
          <cell r="U4996" t="str">
            <v/>
          </cell>
          <cell r="W4996" t="str">
            <v/>
          </cell>
          <cell r="X4996" t="str">
            <v/>
          </cell>
          <cell r="AB4996">
            <v>0</v>
          </cell>
          <cell r="AC4996">
            <v>0</v>
          </cell>
          <cell r="AD4996">
            <v>0</v>
          </cell>
          <cell r="AJ4996">
            <v>0</v>
          </cell>
          <cell r="AK4996">
            <v>0</v>
          </cell>
        </row>
        <row r="4997">
          <cell r="B4997" t="str">
            <v/>
          </cell>
          <cell r="H4997" t="str">
            <v/>
          </cell>
          <cell r="J4997" t="str">
            <v/>
          </cell>
          <cell r="N4997" t="str">
            <v/>
          </cell>
          <cell r="O4997" t="str">
            <v/>
          </cell>
          <cell r="P4997" t="str">
            <v/>
          </cell>
          <cell r="Q4997" t="str">
            <v/>
          </cell>
          <cell r="T4997" t="str">
            <v/>
          </cell>
          <cell r="U4997" t="str">
            <v/>
          </cell>
          <cell r="W4997" t="str">
            <v/>
          </cell>
          <cell r="X4997" t="str">
            <v/>
          </cell>
          <cell r="AB4997">
            <v>0</v>
          </cell>
          <cell r="AC4997">
            <v>0</v>
          </cell>
          <cell r="AD4997">
            <v>0</v>
          </cell>
          <cell r="AJ4997">
            <v>0</v>
          </cell>
          <cell r="AK4997">
            <v>0</v>
          </cell>
        </row>
        <row r="4998">
          <cell r="B4998" t="str">
            <v/>
          </cell>
          <cell r="H4998" t="str">
            <v/>
          </cell>
          <cell r="J4998" t="str">
            <v/>
          </cell>
          <cell r="N4998" t="str">
            <v/>
          </cell>
          <cell r="O4998" t="str">
            <v/>
          </cell>
          <cell r="P4998" t="str">
            <v/>
          </cell>
          <cell r="Q4998" t="str">
            <v/>
          </cell>
          <cell r="T4998" t="str">
            <v/>
          </cell>
          <cell r="U4998" t="str">
            <v/>
          </cell>
          <cell r="W4998" t="str">
            <v/>
          </cell>
          <cell r="X4998" t="str">
            <v/>
          </cell>
          <cell r="AB4998">
            <v>0</v>
          </cell>
          <cell r="AC4998">
            <v>0</v>
          </cell>
          <cell r="AD4998">
            <v>0</v>
          </cell>
          <cell r="AJ4998">
            <v>0</v>
          </cell>
          <cell r="AK4998">
            <v>0</v>
          </cell>
        </row>
        <row r="4999">
          <cell r="B4999" t="str">
            <v/>
          </cell>
          <cell r="H4999" t="str">
            <v/>
          </cell>
          <cell r="J4999" t="str">
            <v/>
          </cell>
          <cell r="N4999" t="str">
            <v/>
          </cell>
          <cell r="O4999" t="str">
            <v/>
          </cell>
          <cell r="P4999" t="str">
            <v/>
          </cell>
          <cell r="Q4999" t="str">
            <v/>
          </cell>
          <cell r="T4999" t="str">
            <v/>
          </cell>
          <cell r="U4999" t="str">
            <v/>
          </cell>
          <cell r="W4999" t="str">
            <v/>
          </cell>
          <cell r="X4999" t="str">
            <v/>
          </cell>
          <cell r="AB4999">
            <v>0</v>
          </cell>
          <cell r="AC4999">
            <v>0</v>
          </cell>
          <cell r="AD4999">
            <v>0</v>
          </cell>
          <cell r="AJ4999">
            <v>0</v>
          </cell>
          <cell r="AK4999">
            <v>0</v>
          </cell>
        </row>
        <row r="5000">
          <cell r="B5000" t="str">
            <v/>
          </cell>
          <cell r="H5000" t="str">
            <v/>
          </cell>
          <cell r="J5000" t="str">
            <v/>
          </cell>
          <cell r="N5000" t="str">
            <v/>
          </cell>
          <cell r="O5000" t="str">
            <v/>
          </cell>
          <cell r="P5000" t="str">
            <v/>
          </cell>
          <cell r="Q5000" t="str">
            <v/>
          </cell>
          <cell r="T5000" t="str">
            <v/>
          </cell>
          <cell r="U5000" t="str">
            <v/>
          </cell>
          <cell r="W5000" t="str">
            <v/>
          </cell>
          <cell r="X5000" t="str">
            <v/>
          </cell>
          <cell r="AB5000">
            <v>0</v>
          </cell>
          <cell r="AC5000">
            <v>0</v>
          </cell>
          <cell r="AD5000">
            <v>0</v>
          </cell>
          <cell r="AJ5000">
            <v>0</v>
          </cell>
          <cell r="AK5000">
            <v>0</v>
          </cell>
        </row>
        <row r="5001">
          <cell r="B5001" t="str">
            <v/>
          </cell>
          <cell r="H5001" t="str">
            <v/>
          </cell>
          <cell r="J5001" t="str">
            <v/>
          </cell>
          <cell r="N5001" t="str">
            <v/>
          </cell>
          <cell r="O5001" t="str">
            <v/>
          </cell>
          <cell r="P5001" t="str">
            <v/>
          </cell>
          <cell r="Q5001" t="str">
            <v/>
          </cell>
          <cell r="T5001" t="str">
            <v/>
          </cell>
          <cell r="U5001" t="str">
            <v/>
          </cell>
          <cell r="W5001" t="str">
            <v/>
          </cell>
          <cell r="X5001" t="str">
            <v/>
          </cell>
          <cell r="AB5001">
            <v>0</v>
          </cell>
          <cell r="AC5001">
            <v>0</v>
          </cell>
          <cell r="AD5001">
            <v>0</v>
          </cell>
          <cell r="AJ5001">
            <v>0</v>
          </cell>
          <cell r="AK5001">
            <v>0</v>
          </cell>
        </row>
        <row r="5002">
          <cell r="B5002" t="str">
            <v/>
          </cell>
          <cell r="H5002" t="str">
            <v/>
          </cell>
          <cell r="J5002" t="str">
            <v/>
          </cell>
          <cell r="N5002" t="str">
            <v/>
          </cell>
          <cell r="O5002" t="str">
            <v/>
          </cell>
          <cell r="P5002" t="str">
            <v/>
          </cell>
          <cell r="Q5002" t="str">
            <v/>
          </cell>
          <cell r="T5002" t="str">
            <v/>
          </cell>
          <cell r="U5002" t="str">
            <v/>
          </cell>
          <cell r="W5002" t="str">
            <v/>
          </cell>
          <cell r="X5002" t="str">
            <v/>
          </cell>
          <cell r="AB5002">
            <v>0</v>
          </cell>
          <cell r="AC5002">
            <v>0</v>
          </cell>
          <cell r="AD5002">
            <v>0</v>
          </cell>
          <cell r="AJ5002">
            <v>0</v>
          </cell>
          <cell r="AK5002">
            <v>0</v>
          </cell>
        </row>
        <row r="5003">
          <cell r="B5003" t="str">
            <v/>
          </cell>
          <cell r="H5003" t="str">
            <v/>
          </cell>
          <cell r="J5003" t="str">
            <v/>
          </cell>
          <cell r="N5003" t="str">
            <v/>
          </cell>
          <cell r="O5003" t="str">
            <v/>
          </cell>
          <cell r="P5003" t="str">
            <v/>
          </cell>
          <cell r="Q5003" t="str">
            <v/>
          </cell>
          <cell r="T5003" t="str">
            <v/>
          </cell>
          <cell r="U5003" t="str">
            <v/>
          </cell>
          <cell r="W5003" t="str">
            <v/>
          </cell>
          <cell r="X5003" t="str">
            <v/>
          </cell>
          <cell r="AB5003">
            <v>0</v>
          </cell>
          <cell r="AC5003">
            <v>0</v>
          </cell>
          <cell r="AD5003">
            <v>0</v>
          </cell>
          <cell r="AJ5003">
            <v>0</v>
          </cell>
          <cell r="AK5003">
            <v>0</v>
          </cell>
        </row>
        <row r="5004">
          <cell r="B5004" t="str">
            <v/>
          </cell>
          <cell r="H5004" t="str">
            <v/>
          </cell>
          <cell r="J5004" t="str">
            <v/>
          </cell>
          <cell r="N5004" t="str">
            <v/>
          </cell>
          <cell r="O5004" t="str">
            <v/>
          </cell>
          <cell r="P5004" t="str">
            <v/>
          </cell>
          <cell r="Q5004" t="str">
            <v/>
          </cell>
          <cell r="T5004" t="str">
            <v/>
          </cell>
          <cell r="U5004" t="str">
            <v/>
          </cell>
          <cell r="W5004" t="str">
            <v/>
          </cell>
          <cell r="X5004" t="str">
            <v/>
          </cell>
          <cell r="AB5004">
            <v>0</v>
          </cell>
          <cell r="AC5004">
            <v>0</v>
          </cell>
          <cell r="AD5004">
            <v>0</v>
          </cell>
          <cell r="AJ5004">
            <v>0</v>
          </cell>
          <cell r="AK5004">
            <v>0</v>
          </cell>
        </row>
        <row r="5005">
          <cell r="B5005" t="str">
            <v/>
          </cell>
          <cell r="H5005" t="str">
            <v/>
          </cell>
          <cell r="J5005" t="str">
            <v/>
          </cell>
          <cell r="N5005" t="str">
            <v/>
          </cell>
          <cell r="O5005" t="str">
            <v/>
          </cell>
          <cell r="P5005" t="str">
            <v/>
          </cell>
          <cell r="Q5005" t="str">
            <v/>
          </cell>
          <cell r="T5005" t="str">
            <v/>
          </cell>
          <cell r="U5005" t="str">
            <v/>
          </cell>
          <cell r="W5005" t="str">
            <v/>
          </cell>
          <cell r="X5005" t="str">
            <v/>
          </cell>
          <cell r="AB5005">
            <v>0</v>
          </cell>
          <cell r="AC5005">
            <v>0</v>
          </cell>
          <cell r="AD5005">
            <v>0</v>
          </cell>
          <cell r="AJ5005">
            <v>0</v>
          </cell>
          <cell r="AK5005">
            <v>0</v>
          </cell>
        </row>
        <row r="5006">
          <cell r="B5006" t="str">
            <v/>
          </cell>
          <cell r="H5006" t="str">
            <v/>
          </cell>
          <cell r="J5006" t="str">
            <v/>
          </cell>
          <cell r="N5006" t="str">
            <v/>
          </cell>
          <cell r="O5006" t="str">
            <v/>
          </cell>
          <cell r="P5006" t="str">
            <v/>
          </cell>
          <cell r="Q5006" t="str">
            <v/>
          </cell>
          <cell r="T5006" t="str">
            <v/>
          </cell>
          <cell r="U5006" t="str">
            <v/>
          </cell>
          <cell r="W5006" t="str">
            <v/>
          </cell>
          <cell r="X5006" t="str">
            <v/>
          </cell>
          <cell r="AB5006">
            <v>0</v>
          </cell>
          <cell r="AC5006">
            <v>0</v>
          </cell>
          <cell r="AD5006">
            <v>0</v>
          </cell>
          <cell r="AJ5006">
            <v>0</v>
          </cell>
          <cell r="AK5006">
            <v>0</v>
          </cell>
        </row>
        <row r="5007">
          <cell r="B5007" t="str">
            <v/>
          </cell>
          <cell r="H5007" t="str">
            <v/>
          </cell>
          <cell r="J5007" t="str">
            <v/>
          </cell>
          <cell r="N5007" t="str">
            <v/>
          </cell>
          <cell r="O5007" t="str">
            <v/>
          </cell>
          <cell r="P5007" t="str">
            <v/>
          </cell>
          <cell r="Q5007" t="str">
            <v/>
          </cell>
          <cell r="T5007" t="str">
            <v/>
          </cell>
          <cell r="U5007" t="str">
            <v/>
          </cell>
          <cell r="W5007" t="str">
            <v/>
          </cell>
          <cell r="X5007" t="str">
            <v/>
          </cell>
          <cell r="AB5007">
            <v>0</v>
          </cell>
          <cell r="AC5007">
            <v>0</v>
          </cell>
          <cell r="AD5007">
            <v>0</v>
          </cell>
          <cell r="AJ5007">
            <v>0</v>
          </cell>
          <cell r="AK5007">
            <v>0</v>
          </cell>
        </row>
        <row r="5008">
          <cell r="B5008" t="str">
            <v/>
          </cell>
          <cell r="H5008" t="str">
            <v/>
          </cell>
          <cell r="J5008" t="str">
            <v/>
          </cell>
          <cell r="N5008" t="str">
            <v/>
          </cell>
          <cell r="O5008" t="str">
            <v/>
          </cell>
          <cell r="P5008" t="str">
            <v/>
          </cell>
          <cell r="Q5008" t="str">
            <v/>
          </cell>
          <cell r="T5008" t="str">
            <v/>
          </cell>
          <cell r="U5008" t="str">
            <v/>
          </cell>
          <cell r="W5008" t="str">
            <v/>
          </cell>
          <cell r="X5008" t="str">
            <v/>
          </cell>
          <cell r="AB5008">
            <v>0</v>
          </cell>
          <cell r="AC5008">
            <v>0</v>
          </cell>
          <cell r="AD5008">
            <v>0</v>
          </cell>
          <cell r="AJ5008">
            <v>0</v>
          </cell>
          <cell r="AK5008">
            <v>0</v>
          </cell>
        </row>
        <row r="5009">
          <cell r="B5009" t="str">
            <v/>
          </cell>
          <cell r="H5009" t="str">
            <v/>
          </cell>
          <cell r="J5009" t="str">
            <v/>
          </cell>
          <cell r="N5009" t="str">
            <v/>
          </cell>
          <cell r="O5009" t="str">
            <v/>
          </cell>
          <cell r="P5009" t="str">
            <v/>
          </cell>
          <cell r="Q5009" t="str">
            <v/>
          </cell>
          <cell r="T5009" t="str">
            <v/>
          </cell>
          <cell r="U5009" t="str">
            <v/>
          </cell>
          <cell r="W5009" t="str">
            <v/>
          </cell>
          <cell r="X5009" t="str">
            <v/>
          </cell>
          <cell r="AB5009">
            <v>0</v>
          </cell>
          <cell r="AC5009">
            <v>0</v>
          </cell>
          <cell r="AD5009">
            <v>0</v>
          </cell>
          <cell r="AJ5009">
            <v>0</v>
          </cell>
          <cell r="AK5009">
            <v>0</v>
          </cell>
        </row>
        <row r="5010">
          <cell r="B5010" t="str">
            <v/>
          </cell>
          <cell r="H5010" t="str">
            <v/>
          </cell>
          <cell r="J5010" t="str">
            <v/>
          </cell>
          <cell r="N5010" t="str">
            <v/>
          </cell>
          <cell r="O5010" t="str">
            <v/>
          </cell>
          <cell r="P5010" t="str">
            <v/>
          </cell>
          <cell r="Q5010" t="str">
            <v/>
          </cell>
          <cell r="T5010" t="str">
            <v/>
          </cell>
          <cell r="U5010" t="str">
            <v/>
          </cell>
          <cell r="W5010" t="str">
            <v/>
          </cell>
          <cell r="X5010" t="str">
            <v/>
          </cell>
          <cell r="AB5010">
            <v>0</v>
          </cell>
          <cell r="AC5010">
            <v>0</v>
          </cell>
          <cell r="AD5010">
            <v>0</v>
          </cell>
          <cell r="AJ5010">
            <v>0</v>
          </cell>
          <cell r="AK5010">
            <v>0</v>
          </cell>
        </row>
        <row r="5011">
          <cell r="B5011" t="str">
            <v/>
          </cell>
          <cell r="H5011" t="str">
            <v/>
          </cell>
          <cell r="J5011" t="str">
            <v/>
          </cell>
          <cell r="N5011" t="str">
            <v/>
          </cell>
          <cell r="O5011" t="str">
            <v/>
          </cell>
          <cell r="P5011" t="str">
            <v/>
          </cell>
          <cell r="Q5011" t="str">
            <v/>
          </cell>
          <cell r="T5011" t="str">
            <v/>
          </cell>
          <cell r="U5011" t="str">
            <v/>
          </cell>
          <cell r="W5011" t="str">
            <v/>
          </cell>
          <cell r="X5011" t="str">
            <v/>
          </cell>
          <cell r="AB5011">
            <v>0</v>
          </cell>
          <cell r="AC5011">
            <v>0</v>
          </cell>
          <cell r="AD5011">
            <v>0</v>
          </cell>
          <cell r="AJ5011">
            <v>0</v>
          </cell>
          <cell r="AK5011">
            <v>0</v>
          </cell>
        </row>
        <row r="5012">
          <cell r="B5012" t="str">
            <v/>
          </cell>
          <cell r="H5012" t="str">
            <v/>
          </cell>
          <cell r="J5012" t="str">
            <v/>
          </cell>
          <cell r="N5012" t="str">
            <v/>
          </cell>
          <cell r="O5012" t="str">
            <v/>
          </cell>
          <cell r="P5012" t="str">
            <v/>
          </cell>
          <cell r="Q5012" t="str">
            <v/>
          </cell>
          <cell r="T5012" t="str">
            <v/>
          </cell>
          <cell r="U5012" t="str">
            <v/>
          </cell>
          <cell r="W5012" t="str">
            <v/>
          </cell>
          <cell r="X5012" t="str">
            <v/>
          </cell>
          <cell r="AB5012">
            <v>0</v>
          </cell>
          <cell r="AC5012">
            <v>0</v>
          </cell>
          <cell r="AD5012">
            <v>0</v>
          </cell>
          <cell r="AJ5012">
            <v>0</v>
          </cell>
          <cell r="AK5012">
            <v>0</v>
          </cell>
        </row>
        <row r="5013">
          <cell r="B5013" t="str">
            <v/>
          </cell>
          <cell r="H5013" t="str">
            <v/>
          </cell>
          <cell r="J5013" t="str">
            <v/>
          </cell>
          <cell r="N5013" t="str">
            <v/>
          </cell>
          <cell r="O5013" t="str">
            <v/>
          </cell>
          <cell r="P5013" t="str">
            <v/>
          </cell>
          <cell r="Q5013" t="str">
            <v/>
          </cell>
          <cell r="T5013" t="str">
            <v/>
          </cell>
          <cell r="U5013" t="str">
            <v/>
          </cell>
          <cell r="W5013" t="str">
            <v/>
          </cell>
          <cell r="X5013" t="str">
            <v/>
          </cell>
          <cell r="AB5013">
            <v>0</v>
          </cell>
          <cell r="AC5013">
            <v>0</v>
          </cell>
          <cell r="AD5013">
            <v>0</v>
          </cell>
          <cell r="AJ5013">
            <v>0</v>
          </cell>
          <cell r="AK5013">
            <v>0</v>
          </cell>
        </row>
        <row r="5014">
          <cell r="B5014" t="str">
            <v/>
          </cell>
          <cell r="H5014" t="str">
            <v/>
          </cell>
          <cell r="J5014" t="str">
            <v/>
          </cell>
          <cell r="N5014" t="str">
            <v/>
          </cell>
          <cell r="O5014" t="str">
            <v/>
          </cell>
          <cell r="P5014" t="str">
            <v/>
          </cell>
          <cell r="Q5014" t="str">
            <v/>
          </cell>
          <cell r="T5014" t="str">
            <v/>
          </cell>
          <cell r="U5014" t="str">
            <v/>
          </cell>
          <cell r="W5014" t="str">
            <v/>
          </cell>
          <cell r="X5014" t="str">
            <v/>
          </cell>
          <cell r="AB5014">
            <v>0</v>
          </cell>
          <cell r="AC5014">
            <v>0</v>
          </cell>
          <cell r="AD5014">
            <v>0</v>
          </cell>
          <cell r="AJ5014">
            <v>0</v>
          </cell>
          <cell r="AK5014">
            <v>0</v>
          </cell>
        </row>
        <row r="5015">
          <cell r="B5015" t="str">
            <v/>
          </cell>
          <cell r="H5015" t="str">
            <v/>
          </cell>
          <cell r="J5015" t="str">
            <v/>
          </cell>
          <cell r="N5015" t="str">
            <v/>
          </cell>
          <cell r="O5015" t="str">
            <v/>
          </cell>
          <cell r="P5015" t="str">
            <v/>
          </cell>
          <cell r="Q5015" t="str">
            <v/>
          </cell>
          <cell r="T5015" t="str">
            <v/>
          </cell>
          <cell r="U5015" t="str">
            <v/>
          </cell>
          <cell r="W5015" t="str">
            <v/>
          </cell>
          <cell r="X5015" t="str">
            <v/>
          </cell>
          <cell r="AB5015">
            <v>0</v>
          </cell>
          <cell r="AC5015">
            <v>0</v>
          </cell>
          <cell r="AD5015">
            <v>0</v>
          </cell>
          <cell r="AJ5015">
            <v>0</v>
          </cell>
          <cell r="AK5015">
            <v>0</v>
          </cell>
        </row>
        <row r="5016">
          <cell r="B5016" t="str">
            <v/>
          </cell>
          <cell r="H5016" t="str">
            <v/>
          </cell>
          <cell r="J5016" t="str">
            <v/>
          </cell>
          <cell r="N5016" t="str">
            <v/>
          </cell>
          <cell r="O5016" t="str">
            <v/>
          </cell>
          <cell r="P5016" t="str">
            <v/>
          </cell>
          <cell r="Q5016" t="str">
            <v/>
          </cell>
          <cell r="T5016" t="str">
            <v/>
          </cell>
          <cell r="U5016" t="str">
            <v/>
          </cell>
          <cell r="W5016" t="str">
            <v/>
          </cell>
          <cell r="X5016" t="str">
            <v/>
          </cell>
          <cell r="AB5016">
            <v>0</v>
          </cell>
          <cell r="AC5016">
            <v>0</v>
          </cell>
          <cell r="AD5016">
            <v>0</v>
          </cell>
          <cell r="AJ5016">
            <v>0</v>
          </cell>
          <cell r="AK5016">
            <v>0</v>
          </cell>
        </row>
        <row r="5017">
          <cell r="B5017" t="str">
            <v/>
          </cell>
          <cell r="H5017" t="str">
            <v/>
          </cell>
          <cell r="J5017" t="str">
            <v/>
          </cell>
          <cell r="N5017" t="str">
            <v/>
          </cell>
          <cell r="O5017" t="str">
            <v/>
          </cell>
          <cell r="P5017" t="str">
            <v/>
          </cell>
          <cell r="Q5017" t="str">
            <v/>
          </cell>
          <cell r="T5017" t="str">
            <v/>
          </cell>
          <cell r="U5017" t="str">
            <v/>
          </cell>
          <cell r="W5017" t="str">
            <v/>
          </cell>
          <cell r="X5017" t="str">
            <v/>
          </cell>
          <cell r="AB5017">
            <v>0</v>
          </cell>
          <cell r="AC5017">
            <v>0</v>
          </cell>
          <cell r="AD5017">
            <v>0</v>
          </cell>
          <cell r="AJ5017">
            <v>0</v>
          </cell>
          <cell r="AK5017">
            <v>0</v>
          </cell>
        </row>
        <row r="5018">
          <cell r="B5018" t="str">
            <v/>
          </cell>
          <cell r="H5018" t="str">
            <v/>
          </cell>
          <cell r="J5018" t="str">
            <v/>
          </cell>
          <cell r="N5018" t="str">
            <v/>
          </cell>
          <cell r="O5018" t="str">
            <v/>
          </cell>
          <cell r="P5018" t="str">
            <v/>
          </cell>
          <cell r="Q5018" t="str">
            <v/>
          </cell>
          <cell r="T5018" t="str">
            <v/>
          </cell>
          <cell r="U5018" t="str">
            <v/>
          </cell>
          <cell r="W5018" t="str">
            <v/>
          </cell>
          <cell r="X5018" t="str">
            <v/>
          </cell>
          <cell r="AB5018">
            <v>0</v>
          </cell>
          <cell r="AC5018">
            <v>0</v>
          </cell>
          <cell r="AD5018">
            <v>0</v>
          </cell>
          <cell r="AJ5018">
            <v>0</v>
          </cell>
          <cell r="AK5018">
            <v>0</v>
          </cell>
        </row>
        <row r="5019">
          <cell r="B5019" t="str">
            <v/>
          </cell>
          <cell r="H5019" t="str">
            <v/>
          </cell>
          <cell r="J5019" t="str">
            <v/>
          </cell>
          <cell r="N5019" t="str">
            <v/>
          </cell>
          <cell r="O5019" t="str">
            <v/>
          </cell>
          <cell r="P5019" t="str">
            <v/>
          </cell>
          <cell r="Q5019" t="str">
            <v/>
          </cell>
          <cell r="T5019" t="str">
            <v/>
          </cell>
          <cell r="U5019" t="str">
            <v/>
          </cell>
          <cell r="W5019" t="str">
            <v/>
          </cell>
          <cell r="X5019" t="str">
            <v/>
          </cell>
          <cell r="AB5019">
            <v>0</v>
          </cell>
          <cell r="AC5019">
            <v>0</v>
          </cell>
          <cell r="AD5019">
            <v>0</v>
          </cell>
          <cell r="AJ5019">
            <v>0</v>
          </cell>
          <cell r="AK5019">
            <v>0</v>
          </cell>
        </row>
        <row r="5020">
          <cell r="B5020" t="str">
            <v/>
          </cell>
          <cell r="H5020" t="str">
            <v/>
          </cell>
          <cell r="J5020" t="str">
            <v/>
          </cell>
          <cell r="N5020" t="str">
            <v/>
          </cell>
          <cell r="O5020" t="str">
            <v/>
          </cell>
          <cell r="P5020" t="str">
            <v/>
          </cell>
          <cell r="Q5020" t="str">
            <v/>
          </cell>
          <cell r="T5020" t="str">
            <v/>
          </cell>
          <cell r="U5020" t="str">
            <v/>
          </cell>
          <cell r="W5020" t="str">
            <v/>
          </cell>
          <cell r="X5020" t="str">
            <v/>
          </cell>
          <cell r="AB5020">
            <v>0</v>
          </cell>
          <cell r="AC5020">
            <v>0</v>
          </cell>
          <cell r="AD5020">
            <v>0</v>
          </cell>
          <cell r="AJ5020">
            <v>0</v>
          </cell>
          <cell r="AK5020">
            <v>0</v>
          </cell>
        </row>
        <row r="5021">
          <cell r="B5021" t="str">
            <v/>
          </cell>
          <cell r="H5021" t="str">
            <v/>
          </cell>
          <cell r="J5021" t="str">
            <v/>
          </cell>
          <cell r="N5021" t="str">
            <v/>
          </cell>
          <cell r="O5021" t="str">
            <v/>
          </cell>
          <cell r="P5021" t="str">
            <v/>
          </cell>
          <cell r="Q5021" t="str">
            <v/>
          </cell>
          <cell r="T5021" t="str">
            <v/>
          </cell>
          <cell r="U5021" t="str">
            <v/>
          </cell>
          <cell r="W5021" t="str">
            <v/>
          </cell>
          <cell r="X5021" t="str">
            <v/>
          </cell>
          <cell r="AB5021">
            <v>0</v>
          </cell>
          <cell r="AC5021">
            <v>0</v>
          </cell>
          <cell r="AD5021">
            <v>0</v>
          </cell>
          <cell r="AJ5021">
            <v>0</v>
          </cell>
          <cell r="AK5021">
            <v>0</v>
          </cell>
        </row>
        <row r="5022">
          <cell r="B5022" t="str">
            <v/>
          </cell>
          <cell r="H5022" t="str">
            <v/>
          </cell>
          <cell r="J5022" t="str">
            <v/>
          </cell>
          <cell r="N5022" t="str">
            <v/>
          </cell>
          <cell r="O5022" t="str">
            <v/>
          </cell>
          <cell r="P5022" t="str">
            <v/>
          </cell>
          <cell r="Q5022" t="str">
            <v/>
          </cell>
          <cell r="T5022" t="str">
            <v/>
          </cell>
          <cell r="U5022" t="str">
            <v/>
          </cell>
          <cell r="W5022" t="str">
            <v/>
          </cell>
          <cell r="X5022" t="str">
            <v/>
          </cell>
          <cell r="AB5022">
            <v>0</v>
          </cell>
          <cell r="AC5022">
            <v>0</v>
          </cell>
          <cell r="AD5022">
            <v>0</v>
          </cell>
          <cell r="AJ5022">
            <v>0</v>
          </cell>
          <cell r="AK5022">
            <v>0</v>
          </cell>
        </row>
        <row r="5023">
          <cell r="B5023" t="str">
            <v/>
          </cell>
          <cell r="H5023" t="str">
            <v/>
          </cell>
          <cell r="J5023" t="str">
            <v/>
          </cell>
          <cell r="N5023" t="str">
            <v/>
          </cell>
          <cell r="O5023" t="str">
            <v/>
          </cell>
          <cell r="P5023" t="str">
            <v/>
          </cell>
          <cell r="Q5023" t="str">
            <v/>
          </cell>
          <cell r="T5023" t="str">
            <v/>
          </cell>
          <cell r="U5023" t="str">
            <v/>
          </cell>
          <cell r="W5023" t="str">
            <v/>
          </cell>
          <cell r="X5023" t="str">
            <v/>
          </cell>
          <cell r="AB5023">
            <v>0</v>
          </cell>
          <cell r="AC5023">
            <v>0</v>
          </cell>
          <cell r="AD5023">
            <v>0</v>
          </cell>
          <cell r="AJ5023">
            <v>0</v>
          </cell>
          <cell r="AK5023">
            <v>0</v>
          </cell>
        </row>
        <row r="5024">
          <cell r="B5024" t="str">
            <v/>
          </cell>
          <cell r="H5024" t="str">
            <v/>
          </cell>
          <cell r="J5024" t="str">
            <v/>
          </cell>
          <cell r="N5024" t="str">
            <v/>
          </cell>
          <cell r="O5024" t="str">
            <v/>
          </cell>
          <cell r="P5024" t="str">
            <v/>
          </cell>
          <cell r="Q5024" t="str">
            <v/>
          </cell>
          <cell r="T5024" t="str">
            <v/>
          </cell>
          <cell r="U5024" t="str">
            <v/>
          </cell>
          <cell r="W5024" t="str">
            <v/>
          </cell>
          <cell r="X5024" t="str">
            <v/>
          </cell>
          <cell r="AB5024">
            <v>0</v>
          </cell>
          <cell r="AC5024">
            <v>0</v>
          </cell>
          <cell r="AD5024">
            <v>0</v>
          </cell>
          <cell r="AJ5024">
            <v>0</v>
          </cell>
          <cell r="AK5024">
            <v>0</v>
          </cell>
        </row>
        <row r="5025">
          <cell r="B5025" t="str">
            <v/>
          </cell>
          <cell r="H5025" t="str">
            <v/>
          </cell>
          <cell r="J5025" t="str">
            <v/>
          </cell>
          <cell r="N5025" t="str">
            <v/>
          </cell>
          <cell r="O5025" t="str">
            <v/>
          </cell>
          <cell r="P5025" t="str">
            <v/>
          </cell>
          <cell r="Q5025" t="str">
            <v/>
          </cell>
          <cell r="T5025" t="str">
            <v/>
          </cell>
          <cell r="U5025" t="str">
            <v/>
          </cell>
          <cell r="W5025" t="str">
            <v/>
          </cell>
          <cell r="X5025" t="str">
            <v/>
          </cell>
          <cell r="AB5025">
            <v>0</v>
          </cell>
          <cell r="AC5025">
            <v>0</v>
          </cell>
          <cell r="AD5025">
            <v>0</v>
          </cell>
          <cell r="AJ5025">
            <v>0</v>
          </cell>
          <cell r="AK5025">
            <v>0</v>
          </cell>
        </row>
        <row r="5026">
          <cell r="B5026" t="str">
            <v/>
          </cell>
          <cell r="H5026" t="str">
            <v/>
          </cell>
          <cell r="J5026" t="str">
            <v/>
          </cell>
          <cell r="N5026" t="str">
            <v/>
          </cell>
          <cell r="O5026" t="str">
            <v/>
          </cell>
          <cell r="P5026" t="str">
            <v/>
          </cell>
          <cell r="Q5026" t="str">
            <v/>
          </cell>
          <cell r="T5026" t="str">
            <v/>
          </cell>
          <cell r="U5026" t="str">
            <v/>
          </cell>
          <cell r="W5026" t="str">
            <v/>
          </cell>
          <cell r="X5026" t="str">
            <v/>
          </cell>
          <cell r="AB5026">
            <v>0</v>
          </cell>
          <cell r="AC5026">
            <v>0</v>
          </cell>
          <cell r="AD5026">
            <v>0</v>
          </cell>
          <cell r="AJ5026">
            <v>0</v>
          </cell>
          <cell r="AK5026">
            <v>0</v>
          </cell>
        </row>
        <row r="5027">
          <cell r="B5027" t="str">
            <v/>
          </cell>
          <cell r="H5027" t="str">
            <v/>
          </cell>
          <cell r="J5027" t="str">
            <v/>
          </cell>
          <cell r="N5027" t="str">
            <v/>
          </cell>
          <cell r="O5027" t="str">
            <v/>
          </cell>
          <cell r="P5027" t="str">
            <v/>
          </cell>
          <cell r="Q5027" t="str">
            <v/>
          </cell>
          <cell r="T5027" t="str">
            <v/>
          </cell>
          <cell r="U5027" t="str">
            <v/>
          </cell>
          <cell r="W5027" t="str">
            <v/>
          </cell>
          <cell r="X5027" t="str">
            <v/>
          </cell>
          <cell r="AB5027">
            <v>0</v>
          </cell>
          <cell r="AC5027">
            <v>0</v>
          </cell>
          <cell r="AD5027">
            <v>0</v>
          </cell>
          <cell r="AJ5027">
            <v>0</v>
          </cell>
          <cell r="AK5027">
            <v>0</v>
          </cell>
        </row>
        <row r="5028">
          <cell r="B5028" t="str">
            <v/>
          </cell>
          <cell r="H5028" t="str">
            <v/>
          </cell>
          <cell r="J5028" t="str">
            <v/>
          </cell>
          <cell r="N5028" t="str">
            <v/>
          </cell>
          <cell r="O5028" t="str">
            <v/>
          </cell>
          <cell r="P5028" t="str">
            <v/>
          </cell>
          <cell r="Q5028" t="str">
            <v/>
          </cell>
          <cell r="T5028" t="str">
            <v/>
          </cell>
          <cell r="U5028" t="str">
            <v/>
          </cell>
          <cell r="W5028" t="str">
            <v/>
          </cell>
          <cell r="X5028" t="str">
            <v/>
          </cell>
          <cell r="AB5028">
            <v>0</v>
          </cell>
          <cell r="AC5028">
            <v>0</v>
          </cell>
          <cell r="AD5028">
            <v>0</v>
          </cell>
          <cell r="AJ5028">
            <v>0</v>
          </cell>
          <cell r="AK5028">
            <v>0</v>
          </cell>
        </row>
        <row r="5029">
          <cell r="B5029" t="str">
            <v/>
          </cell>
          <cell r="H5029" t="str">
            <v/>
          </cell>
          <cell r="J5029" t="str">
            <v/>
          </cell>
          <cell r="N5029" t="str">
            <v/>
          </cell>
          <cell r="O5029" t="str">
            <v/>
          </cell>
          <cell r="P5029" t="str">
            <v/>
          </cell>
          <cell r="Q5029" t="str">
            <v/>
          </cell>
          <cell r="T5029" t="str">
            <v/>
          </cell>
          <cell r="U5029" t="str">
            <v/>
          </cell>
          <cell r="W5029" t="str">
            <v/>
          </cell>
          <cell r="X5029" t="str">
            <v/>
          </cell>
          <cell r="AB5029">
            <v>0</v>
          </cell>
          <cell r="AC5029">
            <v>0</v>
          </cell>
          <cell r="AD5029">
            <v>0</v>
          </cell>
          <cell r="AJ5029">
            <v>0</v>
          </cell>
          <cell r="AK5029">
            <v>0</v>
          </cell>
        </row>
        <row r="5030">
          <cell r="B5030" t="str">
            <v/>
          </cell>
          <cell r="H5030" t="str">
            <v/>
          </cell>
          <cell r="J5030" t="str">
            <v/>
          </cell>
          <cell r="N5030" t="str">
            <v/>
          </cell>
          <cell r="O5030" t="str">
            <v/>
          </cell>
          <cell r="P5030" t="str">
            <v/>
          </cell>
          <cell r="Q5030" t="str">
            <v/>
          </cell>
          <cell r="T5030" t="str">
            <v/>
          </cell>
          <cell r="U5030" t="str">
            <v/>
          </cell>
          <cell r="W5030" t="str">
            <v/>
          </cell>
          <cell r="X5030" t="str">
            <v/>
          </cell>
          <cell r="AB5030">
            <v>0</v>
          </cell>
          <cell r="AC5030">
            <v>0</v>
          </cell>
          <cell r="AD5030">
            <v>0</v>
          </cell>
          <cell r="AJ5030">
            <v>0</v>
          </cell>
          <cell r="AK5030">
            <v>0</v>
          </cell>
        </row>
        <row r="5031">
          <cell r="B5031" t="str">
            <v/>
          </cell>
          <cell r="H5031" t="str">
            <v/>
          </cell>
          <cell r="J5031" t="str">
            <v/>
          </cell>
          <cell r="N5031" t="str">
            <v/>
          </cell>
          <cell r="O5031" t="str">
            <v/>
          </cell>
          <cell r="P5031" t="str">
            <v/>
          </cell>
          <cell r="Q5031" t="str">
            <v/>
          </cell>
          <cell r="T5031" t="str">
            <v/>
          </cell>
          <cell r="U5031" t="str">
            <v/>
          </cell>
          <cell r="W5031" t="str">
            <v/>
          </cell>
          <cell r="X5031" t="str">
            <v/>
          </cell>
          <cell r="AB5031">
            <v>0</v>
          </cell>
          <cell r="AC5031">
            <v>0</v>
          </cell>
          <cell r="AD5031">
            <v>0</v>
          </cell>
          <cell r="AJ5031">
            <v>0</v>
          </cell>
          <cell r="AK5031">
            <v>0</v>
          </cell>
        </row>
        <row r="5032">
          <cell r="B5032" t="str">
            <v/>
          </cell>
          <cell r="H5032" t="str">
            <v/>
          </cell>
          <cell r="J5032" t="str">
            <v/>
          </cell>
          <cell r="N5032" t="str">
            <v/>
          </cell>
          <cell r="O5032" t="str">
            <v/>
          </cell>
          <cell r="P5032" t="str">
            <v/>
          </cell>
          <cell r="Q5032" t="str">
            <v/>
          </cell>
          <cell r="T5032" t="str">
            <v/>
          </cell>
          <cell r="U5032" t="str">
            <v/>
          </cell>
          <cell r="W5032" t="str">
            <v/>
          </cell>
          <cell r="X5032" t="str">
            <v/>
          </cell>
          <cell r="AB5032">
            <v>0</v>
          </cell>
          <cell r="AC5032">
            <v>0</v>
          </cell>
          <cell r="AD5032">
            <v>0</v>
          </cell>
          <cell r="AJ5032">
            <v>0</v>
          </cell>
          <cell r="AK5032">
            <v>0</v>
          </cell>
        </row>
        <row r="5033">
          <cell r="B5033" t="str">
            <v/>
          </cell>
          <cell r="H5033" t="str">
            <v/>
          </cell>
          <cell r="J5033" t="str">
            <v/>
          </cell>
          <cell r="N5033" t="str">
            <v/>
          </cell>
          <cell r="O5033" t="str">
            <v/>
          </cell>
          <cell r="P5033" t="str">
            <v/>
          </cell>
          <cell r="Q5033" t="str">
            <v/>
          </cell>
          <cell r="T5033" t="str">
            <v/>
          </cell>
          <cell r="U5033" t="str">
            <v/>
          </cell>
          <cell r="W5033" t="str">
            <v/>
          </cell>
          <cell r="X5033" t="str">
            <v/>
          </cell>
          <cell r="AB5033">
            <v>0</v>
          </cell>
          <cell r="AC5033">
            <v>0</v>
          </cell>
          <cell r="AD5033">
            <v>0</v>
          </cell>
          <cell r="AJ5033">
            <v>0</v>
          </cell>
          <cell r="AK5033">
            <v>0</v>
          </cell>
        </row>
        <row r="5034">
          <cell r="B5034" t="str">
            <v/>
          </cell>
          <cell r="H5034" t="str">
            <v/>
          </cell>
          <cell r="J5034" t="str">
            <v/>
          </cell>
          <cell r="N5034" t="str">
            <v/>
          </cell>
          <cell r="O5034" t="str">
            <v/>
          </cell>
          <cell r="P5034" t="str">
            <v/>
          </cell>
          <cell r="Q5034" t="str">
            <v/>
          </cell>
          <cell r="T5034" t="str">
            <v/>
          </cell>
          <cell r="U5034" t="str">
            <v/>
          </cell>
          <cell r="W5034" t="str">
            <v/>
          </cell>
          <cell r="X5034" t="str">
            <v/>
          </cell>
          <cell r="AB5034">
            <v>0</v>
          </cell>
          <cell r="AC5034">
            <v>0</v>
          </cell>
          <cell r="AD5034">
            <v>0</v>
          </cell>
          <cell r="AJ5034">
            <v>0</v>
          </cell>
          <cell r="AK5034">
            <v>0</v>
          </cell>
        </row>
        <row r="5035">
          <cell r="B5035" t="str">
            <v/>
          </cell>
          <cell r="H5035" t="str">
            <v/>
          </cell>
          <cell r="J5035" t="str">
            <v/>
          </cell>
          <cell r="N5035" t="str">
            <v/>
          </cell>
          <cell r="O5035" t="str">
            <v/>
          </cell>
          <cell r="P5035" t="str">
            <v/>
          </cell>
          <cell r="Q5035" t="str">
            <v/>
          </cell>
          <cell r="T5035" t="str">
            <v/>
          </cell>
          <cell r="U5035" t="str">
            <v/>
          </cell>
          <cell r="W5035" t="str">
            <v/>
          </cell>
          <cell r="X5035" t="str">
            <v/>
          </cell>
          <cell r="AB5035">
            <v>0</v>
          </cell>
          <cell r="AC5035">
            <v>0</v>
          </cell>
          <cell r="AD5035">
            <v>0</v>
          </cell>
          <cell r="AJ5035">
            <v>0</v>
          </cell>
          <cell r="AK5035">
            <v>0</v>
          </cell>
        </row>
        <row r="5036">
          <cell r="B5036" t="str">
            <v/>
          </cell>
          <cell r="H5036" t="str">
            <v/>
          </cell>
          <cell r="J5036" t="str">
            <v/>
          </cell>
          <cell r="N5036" t="str">
            <v/>
          </cell>
          <cell r="O5036" t="str">
            <v/>
          </cell>
          <cell r="P5036" t="str">
            <v/>
          </cell>
          <cell r="Q5036" t="str">
            <v/>
          </cell>
          <cell r="T5036" t="str">
            <v/>
          </cell>
          <cell r="U5036" t="str">
            <v/>
          </cell>
          <cell r="W5036" t="str">
            <v/>
          </cell>
          <cell r="X5036" t="str">
            <v/>
          </cell>
          <cell r="AB5036">
            <v>0</v>
          </cell>
          <cell r="AC5036">
            <v>0</v>
          </cell>
          <cell r="AD5036">
            <v>0</v>
          </cell>
          <cell r="AJ5036">
            <v>0</v>
          </cell>
          <cell r="AK5036">
            <v>0</v>
          </cell>
        </row>
        <row r="5037">
          <cell r="B5037" t="str">
            <v/>
          </cell>
          <cell r="H5037" t="str">
            <v/>
          </cell>
          <cell r="J5037" t="str">
            <v/>
          </cell>
          <cell r="N5037" t="str">
            <v/>
          </cell>
          <cell r="O5037" t="str">
            <v/>
          </cell>
          <cell r="P5037" t="str">
            <v/>
          </cell>
          <cell r="Q5037" t="str">
            <v/>
          </cell>
          <cell r="T5037" t="str">
            <v/>
          </cell>
          <cell r="U5037" t="str">
            <v/>
          </cell>
          <cell r="W5037" t="str">
            <v/>
          </cell>
          <cell r="X5037" t="str">
            <v/>
          </cell>
          <cell r="AB5037">
            <v>0</v>
          </cell>
          <cell r="AC5037">
            <v>0</v>
          </cell>
          <cell r="AD5037">
            <v>0</v>
          </cell>
          <cell r="AJ5037">
            <v>0</v>
          </cell>
          <cell r="AK5037">
            <v>0</v>
          </cell>
        </row>
        <row r="5038">
          <cell r="B5038" t="str">
            <v/>
          </cell>
          <cell r="H5038" t="str">
            <v/>
          </cell>
          <cell r="J5038" t="str">
            <v/>
          </cell>
          <cell r="N5038" t="str">
            <v/>
          </cell>
          <cell r="O5038" t="str">
            <v/>
          </cell>
          <cell r="P5038" t="str">
            <v/>
          </cell>
          <cell r="Q5038" t="str">
            <v/>
          </cell>
          <cell r="T5038" t="str">
            <v/>
          </cell>
          <cell r="U5038" t="str">
            <v/>
          </cell>
          <cell r="W5038" t="str">
            <v/>
          </cell>
          <cell r="X5038" t="str">
            <v/>
          </cell>
          <cell r="AB5038">
            <v>0</v>
          </cell>
          <cell r="AC5038">
            <v>0</v>
          </cell>
          <cell r="AD5038">
            <v>0</v>
          </cell>
          <cell r="AJ5038">
            <v>0</v>
          </cell>
          <cell r="AK5038">
            <v>0</v>
          </cell>
        </row>
        <row r="5039">
          <cell r="B5039" t="str">
            <v/>
          </cell>
          <cell r="H5039" t="str">
            <v/>
          </cell>
          <cell r="J5039" t="str">
            <v/>
          </cell>
          <cell r="N5039" t="str">
            <v/>
          </cell>
          <cell r="O5039" t="str">
            <v/>
          </cell>
          <cell r="P5039" t="str">
            <v/>
          </cell>
          <cell r="Q5039" t="str">
            <v/>
          </cell>
          <cell r="T5039" t="str">
            <v/>
          </cell>
          <cell r="U5039" t="str">
            <v/>
          </cell>
          <cell r="W5039" t="str">
            <v/>
          </cell>
          <cell r="X5039" t="str">
            <v/>
          </cell>
          <cell r="AB5039">
            <v>0</v>
          </cell>
          <cell r="AC5039">
            <v>0</v>
          </cell>
          <cell r="AD5039">
            <v>0</v>
          </cell>
          <cell r="AJ5039">
            <v>0</v>
          </cell>
          <cell r="AK5039">
            <v>0</v>
          </cell>
        </row>
        <row r="5040">
          <cell r="B5040" t="str">
            <v/>
          </cell>
          <cell r="H5040" t="str">
            <v/>
          </cell>
          <cell r="J5040" t="str">
            <v/>
          </cell>
          <cell r="N5040" t="str">
            <v/>
          </cell>
          <cell r="O5040" t="str">
            <v/>
          </cell>
          <cell r="P5040" t="str">
            <v/>
          </cell>
          <cell r="Q5040" t="str">
            <v/>
          </cell>
          <cell r="T5040" t="str">
            <v/>
          </cell>
          <cell r="U5040" t="str">
            <v/>
          </cell>
          <cell r="W5040" t="str">
            <v/>
          </cell>
          <cell r="X5040" t="str">
            <v/>
          </cell>
          <cell r="AB5040">
            <v>0</v>
          </cell>
          <cell r="AC5040">
            <v>0</v>
          </cell>
          <cell r="AD5040">
            <v>0</v>
          </cell>
          <cell r="AJ5040">
            <v>0</v>
          </cell>
          <cell r="AK5040">
            <v>0</v>
          </cell>
        </row>
        <row r="5041">
          <cell r="B5041" t="str">
            <v/>
          </cell>
          <cell r="H5041" t="str">
            <v/>
          </cell>
          <cell r="J5041" t="str">
            <v/>
          </cell>
          <cell r="N5041" t="str">
            <v/>
          </cell>
          <cell r="O5041" t="str">
            <v/>
          </cell>
          <cell r="P5041" t="str">
            <v/>
          </cell>
          <cell r="Q5041" t="str">
            <v/>
          </cell>
          <cell r="T5041" t="str">
            <v/>
          </cell>
          <cell r="U5041" t="str">
            <v/>
          </cell>
          <cell r="W5041" t="str">
            <v/>
          </cell>
          <cell r="X5041" t="str">
            <v/>
          </cell>
          <cell r="AB5041">
            <v>0</v>
          </cell>
          <cell r="AC5041">
            <v>0</v>
          </cell>
          <cell r="AD5041">
            <v>0</v>
          </cell>
          <cell r="AJ5041">
            <v>0</v>
          </cell>
          <cell r="AK5041">
            <v>0</v>
          </cell>
        </row>
        <row r="5042">
          <cell r="B5042" t="str">
            <v/>
          </cell>
          <cell r="H5042" t="str">
            <v/>
          </cell>
          <cell r="J5042" t="str">
            <v/>
          </cell>
          <cell r="N5042" t="str">
            <v/>
          </cell>
          <cell r="O5042" t="str">
            <v/>
          </cell>
          <cell r="P5042" t="str">
            <v/>
          </cell>
          <cell r="Q5042" t="str">
            <v/>
          </cell>
          <cell r="T5042" t="str">
            <v/>
          </cell>
          <cell r="U5042" t="str">
            <v/>
          </cell>
          <cell r="W5042" t="str">
            <v/>
          </cell>
          <cell r="X5042" t="str">
            <v/>
          </cell>
          <cell r="AB5042">
            <v>0</v>
          </cell>
          <cell r="AC5042">
            <v>0</v>
          </cell>
          <cell r="AD5042">
            <v>0</v>
          </cell>
          <cell r="AJ5042">
            <v>0</v>
          </cell>
          <cell r="AK5042">
            <v>0</v>
          </cell>
        </row>
        <row r="5043">
          <cell r="B5043" t="str">
            <v/>
          </cell>
          <cell r="H5043" t="str">
            <v/>
          </cell>
          <cell r="J5043" t="str">
            <v/>
          </cell>
          <cell r="N5043" t="str">
            <v/>
          </cell>
          <cell r="O5043" t="str">
            <v/>
          </cell>
          <cell r="P5043" t="str">
            <v/>
          </cell>
          <cell r="Q5043" t="str">
            <v/>
          </cell>
          <cell r="T5043" t="str">
            <v/>
          </cell>
          <cell r="U5043" t="str">
            <v/>
          </cell>
          <cell r="W5043" t="str">
            <v/>
          </cell>
          <cell r="X5043" t="str">
            <v/>
          </cell>
          <cell r="AB5043">
            <v>0</v>
          </cell>
          <cell r="AC5043">
            <v>0</v>
          </cell>
          <cell r="AD5043">
            <v>0</v>
          </cell>
          <cell r="AJ5043">
            <v>0</v>
          </cell>
          <cell r="AK5043">
            <v>0</v>
          </cell>
        </row>
        <row r="5044">
          <cell r="B5044" t="str">
            <v/>
          </cell>
          <cell r="H5044" t="str">
            <v/>
          </cell>
          <cell r="J5044" t="str">
            <v/>
          </cell>
          <cell r="N5044" t="str">
            <v/>
          </cell>
          <cell r="O5044" t="str">
            <v/>
          </cell>
          <cell r="P5044" t="str">
            <v/>
          </cell>
          <cell r="Q5044" t="str">
            <v/>
          </cell>
          <cell r="T5044" t="str">
            <v/>
          </cell>
          <cell r="U5044" t="str">
            <v/>
          </cell>
          <cell r="W5044" t="str">
            <v/>
          </cell>
          <cell r="X5044" t="str">
            <v/>
          </cell>
          <cell r="AB5044">
            <v>0</v>
          </cell>
          <cell r="AC5044">
            <v>0</v>
          </cell>
          <cell r="AD5044">
            <v>0</v>
          </cell>
          <cell r="AJ5044">
            <v>0</v>
          </cell>
          <cell r="AK5044">
            <v>0</v>
          </cell>
        </row>
        <row r="5045">
          <cell r="B5045" t="str">
            <v/>
          </cell>
          <cell r="H5045" t="str">
            <v/>
          </cell>
          <cell r="J5045" t="str">
            <v/>
          </cell>
          <cell r="N5045" t="str">
            <v/>
          </cell>
          <cell r="O5045" t="str">
            <v/>
          </cell>
          <cell r="P5045" t="str">
            <v/>
          </cell>
          <cell r="Q5045" t="str">
            <v/>
          </cell>
          <cell r="T5045" t="str">
            <v/>
          </cell>
          <cell r="U5045" t="str">
            <v/>
          </cell>
          <cell r="W5045" t="str">
            <v/>
          </cell>
          <cell r="X5045" t="str">
            <v/>
          </cell>
          <cell r="AB5045">
            <v>0</v>
          </cell>
          <cell r="AC5045">
            <v>0</v>
          </cell>
          <cell r="AD5045">
            <v>0</v>
          </cell>
          <cell r="AJ5045">
            <v>0</v>
          </cell>
          <cell r="AK5045">
            <v>0</v>
          </cell>
        </row>
        <row r="5046">
          <cell r="B5046" t="str">
            <v/>
          </cell>
          <cell r="H5046" t="str">
            <v/>
          </cell>
          <cell r="J5046" t="str">
            <v/>
          </cell>
          <cell r="N5046" t="str">
            <v/>
          </cell>
          <cell r="O5046" t="str">
            <v/>
          </cell>
          <cell r="P5046" t="str">
            <v/>
          </cell>
          <cell r="Q5046" t="str">
            <v/>
          </cell>
          <cell r="T5046" t="str">
            <v/>
          </cell>
          <cell r="U5046" t="str">
            <v/>
          </cell>
          <cell r="W5046" t="str">
            <v/>
          </cell>
          <cell r="X5046" t="str">
            <v/>
          </cell>
          <cell r="AB5046">
            <v>0</v>
          </cell>
          <cell r="AC5046">
            <v>0</v>
          </cell>
          <cell r="AD5046">
            <v>0</v>
          </cell>
          <cell r="AJ5046">
            <v>0</v>
          </cell>
          <cell r="AK5046">
            <v>0</v>
          </cell>
        </row>
        <row r="5047">
          <cell r="B5047" t="str">
            <v/>
          </cell>
          <cell r="H5047" t="str">
            <v/>
          </cell>
          <cell r="J5047" t="str">
            <v/>
          </cell>
          <cell r="N5047" t="str">
            <v/>
          </cell>
          <cell r="O5047" t="str">
            <v/>
          </cell>
          <cell r="P5047" t="str">
            <v/>
          </cell>
          <cell r="Q5047" t="str">
            <v/>
          </cell>
          <cell r="T5047" t="str">
            <v/>
          </cell>
          <cell r="U5047" t="str">
            <v/>
          </cell>
          <cell r="W5047" t="str">
            <v/>
          </cell>
          <cell r="X5047" t="str">
            <v/>
          </cell>
          <cell r="AB5047">
            <v>0</v>
          </cell>
          <cell r="AC5047">
            <v>0</v>
          </cell>
          <cell r="AD5047">
            <v>0</v>
          </cell>
          <cell r="AJ5047">
            <v>0</v>
          </cell>
          <cell r="AK5047">
            <v>0</v>
          </cell>
        </row>
        <row r="5048">
          <cell r="B5048" t="str">
            <v/>
          </cell>
          <cell r="H5048" t="str">
            <v/>
          </cell>
          <cell r="J5048" t="str">
            <v/>
          </cell>
          <cell r="N5048" t="str">
            <v/>
          </cell>
          <cell r="O5048" t="str">
            <v/>
          </cell>
          <cell r="P5048" t="str">
            <v/>
          </cell>
          <cell r="Q5048" t="str">
            <v/>
          </cell>
          <cell r="T5048" t="str">
            <v/>
          </cell>
          <cell r="U5048" t="str">
            <v/>
          </cell>
          <cell r="W5048" t="str">
            <v/>
          </cell>
          <cell r="X5048" t="str">
            <v/>
          </cell>
          <cell r="AB5048">
            <v>0</v>
          </cell>
          <cell r="AC5048">
            <v>0</v>
          </cell>
          <cell r="AD5048">
            <v>0</v>
          </cell>
          <cell r="AJ5048">
            <v>0</v>
          </cell>
          <cell r="AK5048">
            <v>0</v>
          </cell>
        </row>
        <row r="5049">
          <cell r="B5049" t="str">
            <v/>
          </cell>
          <cell r="H5049" t="str">
            <v/>
          </cell>
          <cell r="J5049" t="str">
            <v/>
          </cell>
          <cell r="N5049" t="str">
            <v/>
          </cell>
          <cell r="O5049" t="str">
            <v/>
          </cell>
          <cell r="P5049" t="str">
            <v/>
          </cell>
          <cell r="Q5049" t="str">
            <v/>
          </cell>
          <cell r="T5049" t="str">
            <v/>
          </cell>
          <cell r="U5049" t="str">
            <v/>
          </cell>
          <cell r="W5049" t="str">
            <v/>
          </cell>
          <cell r="X5049" t="str">
            <v/>
          </cell>
          <cell r="AB5049">
            <v>0</v>
          </cell>
          <cell r="AC5049">
            <v>0</v>
          </cell>
          <cell r="AD5049">
            <v>0</v>
          </cell>
          <cell r="AJ5049">
            <v>0</v>
          </cell>
          <cell r="AK5049">
            <v>0</v>
          </cell>
        </row>
        <row r="5050">
          <cell r="B5050" t="str">
            <v/>
          </cell>
          <cell r="H5050" t="str">
            <v/>
          </cell>
          <cell r="J5050" t="str">
            <v/>
          </cell>
          <cell r="N5050" t="str">
            <v/>
          </cell>
          <cell r="O5050" t="str">
            <v/>
          </cell>
          <cell r="P5050" t="str">
            <v/>
          </cell>
          <cell r="Q5050" t="str">
            <v/>
          </cell>
          <cell r="T5050" t="str">
            <v/>
          </cell>
          <cell r="U5050" t="str">
            <v/>
          </cell>
          <cell r="W5050" t="str">
            <v/>
          </cell>
          <cell r="X5050" t="str">
            <v/>
          </cell>
          <cell r="AB5050">
            <v>0</v>
          </cell>
          <cell r="AC5050">
            <v>0</v>
          </cell>
          <cell r="AD5050">
            <v>0</v>
          </cell>
          <cell r="AJ5050">
            <v>0</v>
          </cell>
          <cell r="AK5050">
            <v>0</v>
          </cell>
        </row>
        <row r="5051">
          <cell r="B5051" t="str">
            <v/>
          </cell>
          <cell r="H5051" t="str">
            <v/>
          </cell>
          <cell r="J5051" t="str">
            <v/>
          </cell>
          <cell r="N5051" t="str">
            <v/>
          </cell>
          <cell r="O5051" t="str">
            <v/>
          </cell>
          <cell r="P5051" t="str">
            <v/>
          </cell>
          <cell r="Q5051" t="str">
            <v/>
          </cell>
          <cell r="T5051" t="str">
            <v/>
          </cell>
          <cell r="U5051" t="str">
            <v/>
          </cell>
          <cell r="W5051" t="str">
            <v/>
          </cell>
          <cell r="X5051" t="str">
            <v/>
          </cell>
          <cell r="AB5051">
            <v>0</v>
          </cell>
          <cell r="AC5051">
            <v>0</v>
          </cell>
          <cell r="AD5051">
            <v>0</v>
          </cell>
          <cell r="AJ5051">
            <v>0</v>
          </cell>
          <cell r="AK5051">
            <v>0</v>
          </cell>
        </row>
        <row r="5052">
          <cell r="B5052" t="str">
            <v/>
          </cell>
          <cell r="H5052" t="str">
            <v/>
          </cell>
          <cell r="J5052" t="str">
            <v/>
          </cell>
          <cell r="N5052" t="str">
            <v/>
          </cell>
          <cell r="O5052" t="str">
            <v/>
          </cell>
          <cell r="P5052" t="str">
            <v/>
          </cell>
          <cell r="Q5052" t="str">
            <v/>
          </cell>
          <cell r="T5052" t="str">
            <v/>
          </cell>
          <cell r="U5052" t="str">
            <v/>
          </cell>
          <cell r="W5052" t="str">
            <v/>
          </cell>
          <cell r="X5052" t="str">
            <v/>
          </cell>
          <cell r="AB5052">
            <v>0</v>
          </cell>
          <cell r="AC5052">
            <v>0</v>
          </cell>
          <cell r="AD5052">
            <v>0</v>
          </cell>
          <cell r="AJ5052">
            <v>0</v>
          </cell>
          <cell r="AK5052">
            <v>0</v>
          </cell>
        </row>
        <row r="5053">
          <cell r="B5053" t="str">
            <v/>
          </cell>
          <cell r="H5053" t="str">
            <v/>
          </cell>
          <cell r="J5053" t="str">
            <v/>
          </cell>
          <cell r="N5053" t="str">
            <v/>
          </cell>
          <cell r="O5053" t="str">
            <v/>
          </cell>
          <cell r="P5053" t="str">
            <v/>
          </cell>
          <cell r="Q5053" t="str">
            <v/>
          </cell>
          <cell r="T5053" t="str">
            <v/>
          </cell>
          <cell r="U5053" t="str">
            <v/>
          </cell>
          <cell r="W5053" t="str">
            <v/>
          </cell>
          <cell r="X5053" t="str">
            <v/>
          </cell>
          <cell r="AB5053">
            <v>0</v>
          </cell>
          <cell r="AC5053">
            <v>0</v>
          </cell>
          <cell r="AD5053">
            <v>0</v>
          </cell>
          <cell r="AJ5053">
            <v>0</v>
          </cell>
          <cell r="AK5053">
            <v>0</v>
          </cell>
        </row>
        <row r="5054">
          <cell r="B5054" t="str">
            <v/>
          </cell>
          <cell r="H5054" t="str">
            <v/>
          </cell>
          <cell r="J5054" t="str">
            <v/>
          </cell>
          <cell r="N5054" t="str">
            <v/>
          </cell>
          <cell r="O5054" t="str">
            <v/>
          </cell>
          <cell r="P5054" t="str">
            <v/>
          </cell>
          <cell r="Q5054" t="str">
            <v/>
          </cell>
          <cell r="T5054" t="str">
            <v/>
          </cell>
          <cell r="U5054" t="str">
            <v/>
          </cell>
          <cell r="W5054" t="str">
            <v/>
          </cell>
          <cell r="X5054" t="str">
            <v/>
          </cell>
          <cell r="AB5054">
            <v>0</v>
          </cell>
          <cell r="AC5054">
            <v>0</v>
          </cell>
          <cell r="AD5054">
            <v>0</v>
          </cell>
          <cell r="AJ5054">
            <v>0</v>
          </cell>
          <cell r="AK5054">
            <v>0</v>
          </cell>
        </row>
        <row r="5055">
          <cell r="B5055" t="str">
            <v/>
          </cell>
          <cell r="H5055" t="str">
            <v/>
          </cell>
          <cell r="J5055" t="str">
            <v/>
          </cell>
          <cell r="N5055" t="str">
            <v/>
          </cell>
          <cell r="O5055" t="str">
            <v/>
          </cell>
          <cell r="P5055" t="str">
            <v/>
          </cell>
          <cell r="Q5055" t="str">
            <v/>
          </cell>
          <cell r="T5055" t="str">
            <v/>
          </cell>
          <cell r="U5055" t="str">
            <v/>
          </cell>
          <cell r="W5055" t="str">
            <v/>
          </cell>
          <cell r="X5055" t="str">
            <v/>
          </cell>
          <cell r="AB5055">
            <v>0</v>
          </cell>
          <cell r="AC5055">
            <v>0</v>
          </cell>
          <cell r="AD5055">
            <v>0</v>
          </cell>
          <cell r="AJ5055">
            <v>0</v>
          </cell>
          <cell r="AK5055">
            <v>0</v>
          </cell>
        </row>
        <row r="5056">
          <cell r="B5056" t="str">
            <v/>
          </cell>
          <cell r="H5056" t="str">
            <v/>
          </cell>
          <cell r="J5056" t="str">
            <v/>
          </cell>
          <cell r="N5056" t="str">
            <v/>
          </cell>
          <cell r="O5056" t="str">
            <v/>
          </cell>
          <cell r="P5056" t="str">
            <v/>
          </cell>
          <cell r="Q5056" t="str">
            <v/>
          </cell>
          <cell r="T5056" t="str">
            <v/>
          </cell>
          <cell r="U5056" t="str">
            <v/>
          </cell>
          <cell r="W5056" t="str">
            <v/>
          </cell>
          <cell r="X5056" t="str">
            <v/>
          </cell>
          <cell r="AB5056">
            <v>0</v>
          </cell>
          <cell r="AC5056">
            <v>0</v>
          </cell>
          <cell r="AD5056">
            <v>0</v>
          </cell>
          <cell r="AJ5056">
            <v>0</v>
          </cell>
          <cell r="AK5056">
            <v>0</v>
          </cell>
        </row>
        <row r="5057">
          <cell r="B5057" t="str">
            <v/>
          </cell>
          <cell r="H5057" t="str">
            <v/>
          </cell>
          <cell r="J5057" t="str">
            <v/>
          </cell>
          <cell r="N5057" t="str">
            <v/>
          </cell>
          <cell r="O5057" t="str">
            <v/>
          </cell>
          <cell r="P5057" t="str">
            <v/>
          </cell>
          <cell r="Q5057" t="str">
            <v/>
          </cell>
          <cell r="T5057" t="str">
            <v/>
          </cell>
          <cell r="U5057" t="str">
            <v/>
          </cell>
          <cell r="W5057" t="str">
            <v/>
          </cell>
          <cell r="X5057" t="str">
            <v/>
          </cell>
          <cell r="AB5057">
            <v>0</v>
          </cell>
          <cell r="AC5057">
            <v>0</v>
          </cell>
          <cell r="AD5057">
            <v>0</v>
          </cell>
          <cell r="AJ5057">
            <v>0</v>
          </cell>
          <cell r="AK5057">
            <v>0</v>
          </cell>
        </row>
        <row r="5058">
          <cell r="B5058" t="str">
            <v/>
          </cell>
          <cell r="H5058" t="str">
            <v/>
          </cell>
          <cell r="J5058" t="str">
            <v/>
          </cell>
          <cell r="N5058" t="str">
            <v/>
          </cell>
          <cell r="O5058" t="str">
            <v/>
          </cell>
          <cell r="P5058" t="str">
            <v/>
          </cell>
          <cell r="Q5058" t="str">
            <v/>
          </cell>
          <cell r="T5058" t="str">
            <v/>
          </cell>
          <cell r="U5058" t="str">
            <v/>
          </cell>
          <cell r="W5058" t="str">
            <v/>
          </cell>
          <cell r="X5058" t="str">
            <v/>
          </cell>
          <cell r="AB5058">
            <v>0</v>
          </cell>
          <cell r="AC5058">
            <v>0</v>
          </cell>
          <cell r="AD5058">
            <v>0</v>
          </cell>
          <cell r="AJ5058">
            <v>0</v>
          </cell>
          <cell r="AK5058">
            <v>0</v>
          </cell>
        </row>
        <row r="5059">
          <cell r="B5059" t="str">
            <v/>
          </cell>
          <cell r="H5059" t="str">
            <v/>
          </cell>
          <cell r="J5059" t="str">
            <v/>
          </cell>
          <cell r="N5059" t="str">
            <v/>
          </cell>
          <cell r="O5059" t="str">
            <v/>
          </cell>
          <cell r="P5059" t="str">
            <v/>
          </cell>
          <cell r="Q5059" t="str">
            <v/>
          </cell>
          <cell r="T5059" t="str">
            <v/>
          </cell>
          <cell r="U5059" t="str">
            <v/>
          </cell>
          <cell r="W5059" t="str">
            <v/>
          </cell>
          <cell r="X5059" t="str">
            <v/>
          </cell>
          <cell r="AB5059">
            <v>0</v>
          </cell>
          <cell r="AC5059">
            <v>0</v>
          </cell>
          <cell r="AD5059">
            <v>0</v>
          </cell>
          <cell r="AJ5059">
            <v>0</v>
          </cell>
          <cell r="AK5059">
            <v>0</v>
          </cell>
        </row>
        <row r="5060">
          <cell r="B5060" t="str">
            <v/>
          </cell>
          <cell r="H5060" t="str">
            <v/>
          </cell>
          <cell r="J5060" t="str">
            <v/>
          </cell>
          <cell r="N5060" t="str">
            <v/>
          </cell>
          <cell r="O5060" t="str">
            <v/>
          </cell>
          <cell r="P5060" t="str">
            <v/>
          </cell>
          <cell r="Q5060" t="str">
            <v/>
          </cell>
          <cell r="T5060" t="str">
            <v/>
          </cell>
          <cell r="U5060" t="str">
            <v/>
          </cell>
          <cell r="W5060" t="str">
            <v/>
          </cell>
          <cell r="X5060" t="str">
            <v/>
          </cell>
          <cell r="AB5060">
            <v>0</v>
          </cell>
          <cell r="AC5060">
            <v>0</v>
          </cell>
          <cell r="AD5060">
            <v>0</v>
          </cell>
          <cell r="AJ5060">
            <v>0</v>
          </cell>
          <cell r="AK5060">
            <v>0</v>
          </cell>
        </row>
        <row r="5061">
          <cell r="B5061" t="str">
            <v/>
          </cell>
          <cell r="H5061" t="str">
            <v/>
          </cell>
          <cell r="J5061" t="str">
            <v/>
          </cell>
          <cell r="N5061" t="str">
            <v/>
          </cell>
          <cell r="O5061" t="str">
            <v/>
          </cell>
          <cell r="P5061" t="str">
            <v/>
          </cell>
          <cell r="Q5061" t="str">
            <v/>
          </cell>
          <cell r="T5061" t="str">
            <v/>
          </cell>
          <cell r="U5061" t="str">
            <v/>
          </cell>
          <cell r="W5061" t="str">
            <v/>
          </cell>
          <cell r="X5061" t="str">
            <v/>
          </cell>
          <cell r="AB5061">
            <v>0</v>
          </cell>
          <cell r="AC5061">
            <v>0</v>
          </cell>
          <cell r="AD5061">
            <v>0</v>
          </cell>
          <cell r="AJ5061">
            <v>0</v>
          </cell>
          <cell r="AK5061">
            <v>0</v>
          </cell>
        </row>
        <row r="5062">
          <cell r="B5062" t="str">
            <v/>
          </cell>
          <cell r="H5062" t="str">
            <v/>
          </cell>
          <cell r="J5062" t="str">
            <v/>
          </cell>
          <cell r="N5062" t="str">
            <v/>
          </cell>
          <cell r="O5062" t="str">
            <v/>
          </cell>
          <cell r="P5062" t="str">
            <v/>
          </cell>
          <cell r="Q5062" t="str">
            <v/>
          </cell>
          <cell r="T5062" t="str">
            <v/>
          </cell>
          <cell r="U5062" t="str">
            <v/>
          </cell>
          <cell r="W5062" t="str">
            <v/>
          </cell>
          <cell r="X5062" t="str">
            <v/>
          </cell>
          <cell r="AB5062">
            <v>0</v>
          </cell>
          <cell r="AC5062">
            <v>0</v>
          </cell>
          <cell r="AD5062">
            <v>0</v>
          </cell>
          <cell r="AJ5062">
            <v>0</v>
          </cell>
          <cell r="AK5062">
            <v>0</v>
          </cell>
        </row>
        <row r="5063">
          <cell r="B5063" t="str">
            <v/>
          </cell>
          <cell r="H5063" t="str">
            <v/>
          </cell>
          <cell r="J5063" t="str">
            <v/>
          </cell>
          <cell r="N5063" t="str">
            <v/>
          </cell>
          <cell r="O5063" t="str">
            <v/>
          </cell>
          <cell r="P5063" t="str">
            <v/>
          </cell>
          <cell r="Q5063" t="str">
            <v/>
          </cell>
          <cell r="T5063" t="str">
            <v/>
          </cell>
          <cell r="U5063" t="str">
            <v/>
          </cell>
          <cell r="W5063" t="str">
            <v/>
          </cell>
          <cell r="X5063" t="str">
            <v/>
          </cell>
          <cell r="AB5063">
            <v>0</v>
          </cell>
          <cell r="AC5063">
            <v>0</v>
          </cell>
          <cell r="AD5063">
            <v>0</v>
          </cell>
          <cell r="AJ5063">
            <v>0</v>
          </cell>
          <cell r="AK5063">
            <v>0</v>
          </cell>
        </row>
        <row r="5064">
          <cell r="B5064" t="str">
            <v/>
          </cell>
          <cell r="H5064" t="str">
            <v/>
          </cell>
          <cell r="J5064" t="str">
            <v/>
          </cell>
          <cell r="N5064" t="str">
            <v/>
          </cell>
          <cell r="O5064" t="str">
            <v/>
          </cell>
          <cell r="P5064" t="str">
            <v/>
          </cell>
          <cell r="Q5064" t="str">
            <v/>
          </cell>
          <cell r="T5064" t="str">
            <v/>
          </cell>
          <cell r="U5064" t="str">
            <v/>
          </cell>
          <cell r="W5064" t="str">
            <v/>
          </cell>
          <cell r="X5064" t="str">
            <v/>
          </cell>
          <cell r="AB5064">
            <v>0</v>
          </cell>
          <cell r="AC5064">
            <v>0</v>
          </cell>
          <cell r="AD5064">
            <v>0</v>
          </cell>
          <cell r="AJ5064">
            <v>0</v>
          </cell>
          <cell r="AK5064">
            <v>0</v>
          </cell>
        </row>
        <row r="5065">
          <cell r="B5065" t="str">
            <v/>
          </cell>
          <cell r="H5065" t="str">
            <v/>
          </cell>
          <cell r="J5065" t="str">
            <v/>
          </cell>
          <cell r="N5065" t="str">
            <v/>
          </cell>
          <cell r="O5065" t="str">
            <v/>
          </cell>
          <cell r="P5065" t="str">
            <v/>
          </cell>
          <cell r="Q5065" t="str">
            <v/>
          </cell>
          <cell r="T5065" t="str">
            <v/>
          </cell>
          <cell r="U5065" t="str">
            <v/>
          </cell>
          <cell r="W5065" t="str">
            <v/>
          </cell>
          <cell r="X5065" t="str">
            <v/>
          </cell>
          <cell r="AB5065">
            <v>0</v>
          </cell>
          <cell r="AC5065">
            <v>0</v>
          </cell>
          <cell r="AD5065">
            <v>0</v>
          </cell>
          <cell r="AJ5065">
            <v>0</v>
          </cell>
          <cell r="AK5065">
            <v>0</v>
          </cell>
        </row>
        <row r="5066">
          <cell r="B5066" t="str">
            <v/>
          </cell>
          <cell r="H5066" t="str">
            <v/>
          </cell>
          <cell r="J5066" t="str">
            <v/>
          </cell>
          <cell r="N5066" t="str">
            <v/>
          </cell>
          <cell r="O5066" t="str">
            <v/>
          </cell>
          <cell r="P5066" t="str">
            <v/>
          </cell>
          <cell r="Q5066" t="str">
            <v/>
          </cell>
          <cell r="T5066" t="str">
            <v/>
          </cell>
          <cell r="U5066" t="str">
            <v/>
          </cell>
          <cell r="W5066" t="str">
            <v/>
          </cell>
          <cell r="X5066" t="str">
            <v/>
          </cell>
          <cell r="AB5066">
            <v>0</v>
          </cell>
          <cell r="AC5066">
            <v>0</v>
          </cell>
          <cell r="AD5066">
            <v>0</v>
          </cell>
          <cell r="AJ5066">
            <v>0</v>
          </cell>
          <cell r="AK5066">
            <v>0</v>
          </cell>
        </row>
        <row r="5067">
          <cell r="B5067" t="str">
            <v/>
          </cell>
          <cell r="H5067" t="str">
            <v/>
          </cell>
          <cell r="J5067" t="str">
            <v/>
          </cell>
          <cell r="N5067" t="str">
            <v/>
          </cell>
          <cell r="O5067" t="str">
            <v/>
          </cell>
          <cell r="P5067" t="str">
            <v/>
          </cell>
          <cell r="Q5067" t="str">
            <v/>
          </cell>
          <cell r="T5067" t="str">
            <v/>
          </cell>
          <cell r="U5067" t="str">
            <v/>
          </cell>
          <cell r="W5067" t="str">
            <v/>
          </cell>
          <cell r="X5067" t="str">
            <v/>
          </cell>
          <cell r="AB5067">
            <v>0</v>
          </cell>
          <cell r="AC5067">
            <v>0</v>
          </cell>
          <cell r="AD5067">
            <v>0</v>
          </cell>
          <cell r="AJ5067">
            <v>0</v>
          </cell>
          <cell r="AK5067">
            <v>0</v>
          </cell>
        </row>
        <row r="5068">
          <cell r="B5068" t="str">
            <v/>
          </cell>
          <cell r="H5068" t="str">
            <v/>
          </cell>
          <cell r="J5068" t="str">
            <v/>
          </cell>
          <cell r="N5068" t="str">
            <v/>
          </cell>
          <cell r="O5068" t="str">
            <v/>
          </cell>
          <cell r="P5068" t="str">
            <v/>
          </cell>
          <cell r="Q5068" t="str">
            <v/>
          </cell>
          <cell r="T5068" t="str">
            <v/>
          </cell>
          <cell r="U5068" t="str">
            <v/>
          </cell>
          <cell r="W5068" t="str">
            <v/>
          </cell>
          <cell r="X5068" t="str">
            <v/>
          </cell>
          <cell r="AB5068">
            <v>0</v>
          </cell>
          <cell r="AC5068">
            <v>0</v>
          </cell>
          <cell r="AD5068">
            <v>0</v>
          </cell>
          <cell r="AJ5068">
            <v>0</v>
          </cell>
          <cell r="AK5068">
            <v>0</v>
          </cell>
        </row>
        <row r="5069">
          <cell r="B5069" t="str">
            <v/>
          </cell>
          <cell r="H5069" t="str">
            <v/>
          </cell>
          <cell r="J5069" t="str">
            <v/>
          </cell>
          <cell r="N5069" t="str">
            <v/>
          </cell>
          <cell r="O5069" t="str">
            <v/>
          </cell>
          <cell r="P5069" t="str">
            <v/>
          </cell>
          <cell r="Q5069" t="str">
            <v/>
          </cell>
          <cell r="T5069" t="str">
            <v/>
          </cell>
          <cell r="U5069" t="str">
            <v/>
          </cell>
          <cell r="W5069" t="str">
            <v/>
          </cell>
          <cell r="X5069" t="str">
            <v/>
          </cell>
          <cell r="AB5069">
            <v>0</v>
          </cell>
          <cell r="AC5069">
            <v>0</v>
          </cell>
          <cell r="AD5069">
            <v>0</v>
          </cell>
          <cell r="AJ5069">
            <v>0</v>
          </cell>
          <cell r="AK5069">
            <v>0</v>
          </cell>
        </row>
        <row r="5070">
          <cell r="B5070" t="str">
            <v/>
          </cell>
          <cell r="H5070" t="str">
            <v/>
          </cell>
          <cell r="J5070" t="str">
            <v/>
          </cell>
          <cell r="N5070" t="str">
            <v/>
          </cell>
          <cell r="O5070" t="str">
            <v/>
          </cell>
          <cell r="P5070" t="str">
            <v/>
          </cell>
          <cell r="Q5070" t="str">
            <v/>
          </cell>
          <cell r="T5070" t="str">
            <v/>
          </cell>
          <cell r="U5070" t="str">
            <v/>
          </cell>
          <cell r="W5070" t="str">
            <v/>
          </cell>
          <cell r="X5070" t="str">
            <v/>
          </cell>
          <cell r="AB5070">
            <v>0</v>
          </cell>
          <cell r="AC5070">
            <v>0</v>
          </cell>
          <cell r="AD5070">
            <v>0</v>
          </cell>
          <cell r="AJ5070">
            <v>0</v>
          </cell>
          <cell r="AK5070">
            <v>0</v>
          </cell>
        </row>
        <row r="5071">
          <cell r="B5071" t="str">
            <v/>
          </cell>
          <cell r="H5071" t="str">
            <v/>
          </cell>
          <cell r="J5071" t="str">
            <v/>
          </cell>
          <cell r="N5071" t="str">
            <v/>
          </cell>
          <cell r="O5071" t="str">
            <v/>
          </cell>
          <cell r="P5071" t="str">
            <v/>
          </cell>
          <cell r="Q5071" t="str">
            <v/>
          </cell>
          <cell r="T5071" t="str">
            <v/>
          </cell>
          <cell r="U5071" t="str">
            <v/>
          </cell>
          <cell r="W5071" t="str">
            <v/>
          </cell>
          <cell r="X5071" t="str">
            <v/>
          </cell>
          <cell r="AB5071">
            <v>0</v>
          </cell>
          <cell r="AC5071">
            <v>0</v>
          </cell>
          <cell r="AD5071">
            <v>0</v>
          </cell>
          <cell r="AJ5071">
            <v>0</v>
          </cell>
          <cell r="AK5071">
            <v>0</v>
          </cell>
        </row>
        <row r="5072">
          <cell r="B5072" t="str">
            <v/>
          </cell>
          <cell r="H5072" t="str">
            <v/>
          </cell>
          <cell r="J5072" t="str">
            <v/>
          </cell>
          <cell r="N5072" t="str">
            <v/>
          </cell>
          <cell r="O5072" t="str">
            <v/>
          </cell>
          <cell r="P5072" t="str">
            <v/>
          </cell>
          <cell r="Q5072" t="str">
            <v/>
          </cell>
          <cell r="T5072" t="str">
            <v/>
          </cell>
          <cell r="U5072" t="str">
            <v/>
          </cell>
          <cell r="W5072" t="str">
            <v/>
          </cell>
          <cell r="X5072" t="str">
            <v/>
          </cell>
          <cell r="AB5072">
            <v>0</v>
          </cell>
          <cell r="AC5072">
            <v>0</v>
          </cell>
          <cell r="AD5072">
            <v>0</v>
          </cell>
          <cell r="AJ5072">
            <v>0</v>
          </cell>
          <cell r="AK5072">
            <v>0</v>
          </cell>
        </row>
        <row r="5073">
          <cell r="B5073" t="str">
            <v/>
          </cell>
          <cell r="H5073" t="str">
            <v/>
          </cell>
          <cell r="J5073" t="str">
            <v/>
          </cell>
          <cell r="N5073" t="str">
            <v/>
          </cell>
          <cell r="O5073" t="str">
            <v/>
          </cell>
          <cell r="P5073" t="str">
            <v/>
          </cell>
          <cell r="Q5073" t="str">
            <v/>
          </cell>
          <cell r="T5073" t="str">
            <v/>
          </cell>
          <cell r="U5073" t="str">
            <v/>
          </cell>
          <cell r="W5073" t="str">
            <v/>
          </cell>
          <cell r="X5073" t="str">
            <v/>
          </cell>
          <cell r="AB5073">
            <v>0</v>
          </cell>
          <cell r="AC5073">
            <v>0</v>
          </cell>
          <cell r="AD5073">
            <v>0</v>
          </cell>
          <cell r="AJ5073">
            <v>0</v>
          </cell>
          <cell r="AK5073">
            <v>0</v>
          </cell>
        </row>
        <row r="5074">
          <cell r="B5074" t="str">
            <v/>
          </cell>
          <cell r="H5074" t="str">
            <v/>
          </cell>
          <cell r="J5074" t="str">
            <v/>
          </cell>
          <cell r="N5074" t="str">
            <v/>
          </cell>
          <cell r="O5074" t="str">
            <v/>
          </cell>
          <cell r="P5074" t="str">
            <v/>
          </cell>
          <cell r="Q5074" t="str">
            <v/>
          </cell>
          <cell r="T5074" t="str">
            <v/>
          </cell>
          <cell r="U5074" t="str">
            <v/>
          </cell>
          <cell r="W5074" t="str">
            <v/>
          </cell>
          <cell r="X5074" t="str">
            <v/>
          </cell>
          <cell r="AB5074">
            <v>0</v>
          </cell>
          <cell r="AC5074">
            <v>0</v>
          </cell>
          <cell r="AD5074">
            <v>0</v>
          </cell>
          <cell r="AJ5074">
            <v>0</v>
          </cell>
          <cell r="AK5074">
            <v>0</v>
          </cell>
        </row>
        <row r="5075">
          <cell r="B5075" t="str">
            <v/>
          </cell>
          <cell r="H5075" t="str">
            <v/>
          </cell>
          <cell r="J5075" t="str">
            <v/>
          </cell>
          <cell r="N5075" t="str">
            <v/>
          </cell>
          <cell r="O5075" t="str">
            <v/>
          </cell>
          <cell r="P5075" t="str">
            <v/>
          </cell>
          <cell r="Q5075" t="str">
            <v/>
          </cell>
          <cell r="T5075" t="str">
            <v/>
          </cell>
          <cell r="U5075" t="str">
            <v/>
          </cell>
          <cell r="W5075" t="str">
            <v/>
          </cell>
          <cell r="X5075" t="str">
            <v/>
          </cell>
          <cell r="AB5075">
            <v>0</v>
          </cell>
          <cell r="AC5075">
            <v>0</v>
          </cell>
          <cell r="AD5075">
            <v>0</v>
          </cell>
          <cell r="AJ5075">
            <v>0</v>
          </cell>
          <cell r="AK5075">
            <v>0</v>
          </cell>
        </row>
        <row r="5076">
          <cell r="B5076" t="str">
            <v/>
          </cell>
          <cell r="H5076" t="str">
            <v/>
          </cell>
          <cell r="J5076" t="str">
            <v/>
          </cell>
          <cell r="N5076" t="str">
            <v/>
          </cell>
          <cell r="O5076" t="str">
            <v/>
          </cell>
          <cell r="P5076" t="str">
            <v/>
          </cell>
          <cell r="Q5076" t="str">
            <v/>
          </cell>
          <cell r="T5076" t="str">
            <v/>
          </cell>
          <cell r="U5076" t="str">
            <v/>
          </cell>
          <cell r="W5076" t="str">
            <v/>
          </cell>
          <cell r="X5076" t="str">
            <v/>
          </cell>
          <cell r="AB5076">
            <v>0</v>
          </cell>
          <cell r="AC5076">
            <v>0</v>
          </cell>
          <cell r="AD5076">
            <v>0</v>
          </cell>
          <cell r="AJ5076">
            <v>0</v>
          </cell>
          <cell r="AK5076">
            <v>0</v>
          </cell>
        </row>
        <row r="5077">
          <cell r="B5077" t="str">
            <v/>
          </cell>
          <cell r="H5077" t="str">
            <v/>
          </cell>
          <cell r="J5077" t="str">
            <v/>
          </cell>
          <cell r="N5077" t="str">
            <v/>
          </cell>
          <cell r="O5077" t="str">
            <v/>
          </cell>
          <cell r="P5077" t="str">
            <v/>
          </cell>
          <cell r="Q5077" t="str">
            <v/>
          </cell>
          <cell r="T5077" t="str">
            <v/>
          </cell>
          <cell r="U5077" t="str">
            <v/>
          </cell>
          <cell r="W5077" t="str">
            <v/>
          </cell>
          <cell r="X5077" t="str">
            <v/>
          </cell>
          <cell r="AB5077">
            <v>0</v>
          </cell>
          <cell r="AC5077">
            <v>0</v>
          </cell>
          <cell r="AD5077">
            <v>0</v>
          </cell>
          <cell r="AJ5077">
            <v>0</v>
          </cell>
          <cell r="AK5077">
            <v>0</v>
          </cell>
        </row>
        <row r="5078">
          <cell r="B5078" t="str">
            <v/>
          </cell>
          <cell r="H5078" t="str">
            <v/>
          </cell>
          <cell r="J5078" t="str">
            <v/>
          </cell>
          <cell r="N5078" t="str">
            <v/>
          </cell>
          <cell r="O5078" t="str">
            <v/>
          </cell>
          <cell r="P5078" t="str">
            <v/>
          </cell>
          <cell r="Q5078" t="str">
            <v/>
          </cell>
          <cell r="T5078" t="str">
            <v/>
          </cell>
          <cell r="U5078" t="str">
            <v/>
          </cell>
          <cell r="W5078" t="str">
            <v/>
          </cell>
          <cell r="X5078" t="str">
            <v/>
          </cell>
          <cell r="AB5078">
            <v>0</v>
          </cell>
          <cell r="AC5078">
            <v>0</v>
          </cell>
          <cell r="AD5078">
            <v>0</v>
          </cell>
          <cell r="AJ5078">
            <v>0</v>
          </cell>
          <cell r="AK5078">
            <v>0</v>
          </cell>
        </row>
        <row r="5079">
          <cell r="B5079" t="str">
            <v/>
          </cell>
          <cell r="H5079" t="str">
            <v/>
          </cell>
          <cell r="J5079" t="str">
            <v/>
          </cell>
          <cell r="N5079" t="str">
            <v/>
          </cell>
          <cell r="O5079" t="str">
            <v/>
          </cell>
          <cell r="P5079" t="str">
            <v/>
          </cell>
          <cell r="Q5079" t="str">
            <v/>
          </cell>
          <cell r="T5079" t="str">
            <v/>
          </cell>
          <cell r="U5079" t="str">
            <v/>
          </cell>
          <cell r="W5079" t="str">
            <v/>
          </cell>
          <cell r="X5079" t="str">
            <v/>
          </cell>
          <cell r="AB5079">
            <v>0</v>
          </cell>
          <cell r="AC5079">
            <v>0</v>
          </cell>
          <cell r="AD5079">
            <v>0</v>
          </cell>
          <cell r="AJ5079">
            <v>0</v>
          </cell>
          <cell r="AK5079">
            <v>0</v>
          </cell>
        </row>
        <row r="5080">
          <cell r="B5080" t="str">
            <v/>
          </cell>
          <cell r="H5080" t="str">
            <v/>
          </cell>
          <cell r="J5080" t="str">
            <v/>
          </cell>
          <cell r="N5080" t="str">
            <v/>
          </cell>
          <cell r="O5080" t="str">
            <v/>
          </cell>
          <cell r="P5080" t="str">
            <v/>
          </cell>
          <cell r="Q5080" t="str">
            <v/>
          </cell>
          <cell r="T5080" t="str">
            <v/>
          </cell>
          <cell r="U5080" t="str">
            <v/>
          </cell>
          <cell r="W5080" t="str">
            <v/>
          </cell>
          <cell r="X5080" t="str">
            <v/>
          </cell>
          <cell r="AB5080">
            <v>0</v>
          </cell>
          <cell r="AC5080">
            <v>0</v>
          </cell>
          <cell r="AD5080">
            <v>0</v>
          </cell>
          <cell r="AJ5080">
            <v>0</v>
          </cell>
          <cell r="AK5080">
            <v>0</v>
          </cell>
        </row>
        <row r="5081">
          <cell r="B5081" t="str">
            <v/>
          </cell>
          <cell r="H5081" t="str">
            <v/>
          </cell>
          <cell r="J5081" t="str">
            <v/>
          </cell>
          <cell r="N5081" t="str">
            <v/>
          </cell>
          <cell r="O5081" t="str">
            <v/>
          </cell>
          <cell r="P5081" t="str">
            <v/>
          </cell>
          <cell r="Q5081" t="str">
            <v/>
          </cell>
          <cell r="T5081" t="str">
            <v/>
          </cell>
          <cell r="U5081" t="str">
            <v/>
          </cell>
          <cell r="W5081" t="str">
            <v/>
          </cell>
          <cell r="X5081" t="str">
            <v/>
          </cell>
          <cell r="AB5081">
            <v>0</v>
          </cell>
          <cell r="AC5081">
            <v>0</v>
          </cell>
          <cell r="AD5081">
            <v>0</v>
          </cell>
          <cell r="AJ5081">
            <v>0</v>
          </cell>
          <cell r="AK5081">
            <v>0</v>
          </cell>
        </row>
        <row r="5082">
          <cell r="B5082" t="str">
            <v/>
          </cell>
          <cell r="H5082" t="str">
            <v/>
          </cell>
          <cell r="J5082" t="str">
            <v/>
          </cell>
          <cell r="N5082" t="str">
            <v/>
          </cell>
          <cell r="O5082" t="str">
            <v/>
          </cell>
          <cell r="P5082" t="str">
            <v/>
          </cell>
          <cell r="Q5082" t="str">
            <v/>
          </cell>
          <cell r="T5082" t="str">
            <v/>
          </cell>
          <cell r="U5082" t="str">
            <v/>
          </cell>
          <cell r="W5082" t="str">
            <v/>
          </cell>
          <cell r="X5082" t="str">
            <v/>
          </cell>
          <cell r="AB5082">
            <v>0</v>
          </cell>
          <cell r="AC5082">
            <v>0</v>
          </cell>
          <cell r="AD5082">
            <v>0</v>
          </cell>
          <cell r="AJ5082">
            <v>0</v>
          </cell>
          <cell r="AK5082">
            <v>0</v>
          </cell>
        </row>
        <row r="5083">
          <cell r="B5083" t="str">
            <v/>
          </cell>
          <cell r="H5083" t="str">
            <v/>
          </cell>
          <cell r="J5083" t="str">
            <v/>
          </cell>
          <cell r="N5083" t="str">
            <v/>
          </cell>
          <cell r="O5083" t="str">
            <v/>
          </cell>
          <cell r="P5083" t="str">
            <v/>
          </cell>
          <cell r="Q5083" t="str">
            <v/>
          </cell>
          <cell r="T5083" t="str">
            <v/>
          </cell>
          <cell r="U5083" t="str">
            <v/>
          </cell>
          <cell r="W5083" t="str">
            <v/>
          </cell>
          <cell r="X5083" t="str">
            <v/>
          </cell>
          <cell r="AB5083">
            <v>0</v>
          </cell>
          <cell r="AC5083">
            <v>0</v>
          </cell>
          <cell r="AD5083">
            <v>0</v>
          </cell>
          <cell r="AJ5083">
            <v>0</v>
          </cell>
          <cell r="AK5083">
            <v>0</v>
          </cell>
        </row>
        <row r="5084">
          <cell r="B5084" t="str">
            <v/>
          </cell>
          <cell r="H5084" t="str">
            <v/>
          </cell>
          <cell r="J5084" t="str">
            <v/>
          </cell>
          <cell r="N5084" t="str">
            <v/>
          </cell>
          <cell r="O5084" t="str">
            <v/>
          </cell>
          <cell r="P5084" t="str">
            <v/>
          </cell>
          <cell r="Q5084" t="str">
            <v/>
          </cell>
          <cell r="T5084" t="str">
            <v/>
          </cell>
          <cell r="U5084" t="str">
            <v/>
          </cell>
          <cell r="W5084" t="str">
            <v/>
          </cell>
          <cell r="X5084" t="str">
            <v/>
          </cell>
          <cell r="AB5084">
            <v>0</v>
          </cell>
          <cell r="AC5084">
            <v>0</v>
          </cell>
          <cell r="AD5084">
            <v>0</v>
          </cell>
          <cell r="AJ5084">
            <v>0</v>
          </cell>
          <cell r="AK5084">
            <v>0</v>
          </cell>
        </row>
        <row r="5085">
          <cell r="B5085" t="str">
            <v/>
          </cell>
          <cell r="H5085" t="str">
            <v/>
          </cell>
          <cell r="J5085" t="str">
            <v/>
          </cell>
          <cell r="N5085" t="str">
            <v/>
          </cell>
          <cell r="O5085" t="str">
            <v/>
          </cell>
          <cell r="P5085" t="str">
            <v/>
          </cell>
          <cell r="Q5085" t="str">
            <v/>
          </cell>
          <cell r="T5085" t="str">
            <v/>
          </cell>
          <cell r="U5085" t="str">
            <v/>
          </cell>
          <cell r="W5085" t="str">
            <v/>
          </cell>
          <cell r="X5085" t="str">
            <v/>
          </cell>
          <cell r="AB5085">
            <v>0</v>
          </cell>
          <cell r="AC5085">
            <v>0</v>
          </cell>
          <cell r="AD5085">
            <v>0</v>
          </cell>
          <cell r="AJ5085">
            <v>0</v>
          </cell>
          <cell r="AK5085">
            <v>0</v>
          </cell>
        </row>
        <row r="5086">
          <cell r="B5086" t="str">
            <v/>
          </cell>
          <cell r="H5086" t="str">
            <v/>
          </cell>
          <cell r="J5086" t="str">
            <v/>
          </cell>
          <cell r="N5086" t="str">
            <v/>
          </cell>
          <cell r="O5086" t="str">
            <v/>
          </cell>
          <cell r="P5086" t="str">
            <v/>
          </cell>
          <cell r="Q5086" t="str">
            <v/>
          </cell>
          <cell r="T5086" t="str">
            <v/>
          </cell>
          <cell r="U5086" t="str">
            <v/>
          </cell>
          <cell r="W5086" t="str">
            <v/>
          </cell>
          <cell r="X5086" t="str">
            <v/>
          </cell>
          <cell r="AB5086">
            <v>0</v>
          </cell>
          <cell r="AC5086">
            <v>0</v>
          </cell>
          <cell r="AD5086">
            <v>0</v>
          </cell>
          <cell r="AJ5086">
            <v>0</v>
          </cell>
          <cell r="AK5086">
            <v>0</v>
          </cell>
        </row>
        <row r="5087">
          <cell r="B5087" t="str">
            <v/>
          </cell>
          <cell r="H5087" t="str">
            <v/>
          </cell>
          <cell r="J5087" t="str">
            <v/>
          </cell>
          <cell r="N5087" t="str">
            <v/>
          </cell>
          <cell r="O5087" t="str">
            <v/>
          </cell>
          <cell r="P5087" t="str">
            <v/>
          </cell>
          <cell r="Q5087" t="str">
            <v/>
          </cell>
          <cell r="T5087" t="str">
            <v/>
          </cell>
          <cell r="U5087" t="str">
            <v/>
          </cell>
          <cell r="W5087" t="str">
            <v/>
          </cell>
          <cell r="X5087" t="str">
            <v/>
          </cell>
          <cell r="AB5087">
            <v>0</v>
          </cell>
          <cell r="AC5087">
            <v>0</v>
          </cell>
          <cell r="AD5087">
            <v>0</v>
          </cell>
          <cell r="AJ5087">
            <v>0</v>
          </cell>
          <cell r="AK5087">
            <v>0</v>
          </cell>
        </row>
        <row r="5088">
          <cell r="B5088" t="str">
            <v/>
          </cell>
          <cell r="H5088" t="str">
            <v/>
          </cell>
          <cell r="J5088" t="str">
            <v/>
          </cell>
          <cell r="N5088" t="str">
            <v/>
          </cell>
          <cell r="O5088" t="str">
            <v/>
          </cell>
          <cell r="P5088" t="str">
            <v/>
          </cell>
          <cell r="Q5088" t="str">
            <v/>
          </cell>
          <cell r="T5088" t="str">
            <v/>
          </cell>
          <cell r="U5088" t="str">
            <v/>
          </cell>
          <cell r="W5088" t="str">
            <v/>
          </cell>
          <cell r="X5088" t="str">
            <v/>
          </cell>
          <cell r="AB5088">
            <v>0</v>
          </cell>
          <cell r="AC5088">
            <v>0</v>
          </cell>
          <cell r="AD5088">
            <v>0</v>
          </cell>
          <cell r="AJ5088">
            <v>0</v>
          </cell>
          <cell r="AK5088">
            <v>0</v>
          </cell>
        </row>
        <row r="5089">
          <cell r="B5089" t="str">
            <v/>
          </cell>
          <cell r="H5089" t="str">
            <v/>
          </cell>
          <cell r="J5089" t="str">
            <v/>
          </cell>
          <cell r="N5089" t="str">
            <v/>
          </cell>
          <cell r="O5089" t="str">
            <v/>
          </cell>
          <cell r="P5089" t="str">
            <v/>
          </cell>
          <cell r="Q5089" t="str">
            <v/>
          </cell>
          <cell r="T5089" t="str">
            <v/>
          </cell>
          <cell r="U5089" t="str">
            <v/>
          </cell>
          <cell r="W5089" t="str">
            <v/>
          </cell>
          <cell r="X5089" t="str">
            <v/>
          </cell>
          <cell r="AB5089">
            <v>0</v>
          </cell>
          <cell r="AC5089">
            <v>0</v>
          </cell>
          <cell r="AD5089">
            <v>0</v>
          </cell>
          <cell r="AJ5089">
            <v>0</v>
          </cell>
          <cell r="AK5089">
            <v>0</v>
          </cell>
        </row>
        <row r="5090">
          <cell r="B5090" t="str">
            <v/>
          </cell>
          <cell r="H5090" t="str">
            <v/>
          </cell>
          <cell r="J5090" t="str">
            <v/>
          </cell>
          <cell r="N5090" t="str">
            <v/>
          </cell>
          <cell r="O5090" t="str">
            <v/>
          </cell>
          <cell r="P5090" t="str">
            <v/>
          </cell>
          <cell r="Q5090" t="str">
            <v/>
          </cell>
          <cell r="T5090" t="str">
            <v/>
          </cell>
          <cell r="U5090" t="str">
            <v/>
          </cell>
          <cell r="W5090" t="str">
            <v/>
          </cell>
          <cell r="X5090" t="str">
            <v/>
          </cell>
          <cell r="AB5090">
            <v>0</v>
          </cell>
          <cell r="AC5090">
            <v>0</v>
          </cell>
          <cell r="AD5090">
            <v>0</v>
          </cell>
          <cell r="AJ5090">
            <v>0</v>
          </cell>
          <cell r="AK5090">
            <v>0</v>
          </cell>
        </row>
        <row r="5091">
          <cell r="B5091" t="str">
            <v/>
          </cell>
          <cell r="H5091" t="str">
            <v/>
          </cell>
          <cell r="J5091" t="str">
            <v/>
          </cell>
          <cell r="N5091" t="str">
            <v/>
          </cell>
          <cell r="O5091" t="str">
            <v/>
          </cell>
          <cell r="P5091" t="str">
            <v/>
          </cell>
          <cell r="Q5091" t="str">
            <v/>
          </cell>
          <cell r="T5091" t="str">
            <v/>
          </cell>
          <cell r="U5091" t="str">
            <v/>
          </cell>
          <cell r="W5091" t="str">
            <v/>
          </cell>
          <cell r="X5091" t="str">
            <v/>
          </cell>
          <cell r="AB5091">
            <v>0</v>
          </cell>
          <cell r="AC5091">
            <v>0</v>
          </cell>
          <cell r="AD5091">
            <v>0</v>
          </cell>
          <cell r="AJ5091">
            <v>0</v>
          </cell>
          <cell r="AK5091">
            <v>0</v>
          </cell>
        </row>
        <row r="5092">
          <cell r="B5092" t="str">
            <v/>
          </cell>
          <cell r="H5092" t="str">
            <v/>
          </cell>
          <cell r="J5092" t="str">
            <v/>
          </cell>
          <cell r="N5092" t="str">
            <v/>
          </cell>
          <cell r="O5092" t="str">
            <v/>
          </cell>
          <cell r="P5092" t="str">
            <v/>
          </cell>
          <cell r="Q5092" t="str">
            <v/>
          </cell>
          <cell r="T5092" t="str">
            <v/>
          </cell>
          <cell r="U5092" t="str">
            <v/>
          </cell>
          <cell r="W5092" t="str">
            <v/>
          </cell>
          <cell r="X5092" t="str">
            <v/>
          </cell>
          <cell r="AB5092">
            <v>0</v>
          </cell>
          <cell r="AC5092">
            <v>0</v>
          </cell>
          <cell r="AD5092">
            <v>0</v>
          </cell>
          <cell r="AJ5092">
            <v>0</v>
          </cell>
          <cell r="AK5092">
            <v>0</v>
          </cell>
        </row>
        <row r="5093">
          <cell r="B5093" t="str">
            <v/>
          </cell>
          <cell r="H5093" t="str">
            <v/>
          </cell>
          <cell r="J5093" t="str">
            <v/>
          </cell>
          <cell r="N5093" t="str">
            <v/>
          </cell>
          <cell r="O5093" t="str">
            <v/>
          </cell>
          <cell r="P5093" t="str">
            <v/>
          </cell>
          <cell r="Q5093" t="str">
            <v/>
          </cell>
          <cell r="T5093" t="str">
            <v/>
          </cell>
          <cell r="U5093" t="str">
            <v/>
          </cell>
          <cell r="W5093" t="str">
            <v/>
          </cell>
          <cell r="X5093" t="str">
            <v/>
          </cell>
          <cell r="AB5093">
            <v>0</v>
          </cell>
          <cell r="AC5093">
            <v>0</v>
          </cell>
          <cell r="AD5093">
            <v>0</v>
          </cell>
          <cell r="AJ5093">
            <v>0</v>
          </cell>
          <cell r="AK5093">
            <v>0</v>
          </cell>
        </row>
        <row r="5094">
          <cell r="B5094" t="str">
            <v/>
          </cell>
          <cell r="H5094" t="str">
            <v/>
          </cell>
          <cell r="J5094" t="str">
            <v/>
          </cell>
          <cell r="N5094" t="str">
            <v/>
          </cell>
          <cell r="O5094" t="str">
            <v/>
          </cell>
          <cell r="P5094" t="str">
            <v/>
          </cell>
          <cell r="Q5094" t="str">
            <v/>
          </cell>
          <cell r="T5094" t="str">
            <v/>
          </cell>
          <cell r="U5094" t="str">
            <v/>
          </cell>
          <cell r="W5094" t="str">
            <v/>
          </cell>
          <cell r="X5094" t="str">
            <v/>
          </cell>
          <cell r="AB5094">
            <v>0</v>
          </cell>
          <cell r="AC5094">
            <v>0</v>
          </cell>
          <cell r="AD5094">
            <v>0</v>
          </cell>
          <cell r="AJ5094">
            <v>0</v>
          </cell>
          <cell r="AK5094">
            <v>0</v>
          </cell>
        </row>
        <row r="5095">
          <cell r="B5095" t="str">
            <v/>
          </cell>
          <cell r="H5095" t="str">
            <v/>
          </cell>
          <cell r="J5095" t="str">
            <v/>
          </cell>
          <cell r="N5095" t="str">
            <v/>
          </cell>
          <cell r="O5095" t="str">
            <v/>
          </cell>
          <cell r="P5095" t="str">
            <v/>
          </cell>
          <cell r="Q5095" t="str">
            <v/>
          </cell>
          <cell r="T5095" t="str">
            <v/>
          </cell>
          <cell r="U5095" t="str">
            <v/>
          </cell>
          <cell r="W5095" t="str">
            <v/>
          </cell>
          <cell r="X5095" t="str">
            <v/>
          </cell>
          <cell r="AB5095">
            <v>0</v>
          </cell>
          <cell r="AC5095">
            <v>0</v>
          </cell>
          <cell r="AD5095">
            <v>0</v>
          </cell>
          <cell r="AJ5095">
            <v>0</v>
          </cell>
          <cell r="AK5095">
            <v>0</v>
          </cell>
        </row>
        <row r="5096">
          <cell r="B5096" t="str">
            <v/>
          </cell>
          <cell r="H5096" t="str">
            <v/>
          </cell>
          <cell r="J5096" t="str">
            <v/>
          </cell>
          <cell r="N5096" t="str">
            <v/>
          </cell>
          <cell r="O5096" t="str">
            <v/>
          </cell>
          <cell r="P5096" t="str">
            <v/>
          </cell>
          <cell r="Q5096" t="str">
            <v/>
          </cell>
          <cell r="T5096" t="str">
            <v/>
          </cell>
          <cell r="U5096" t="str">
            <v/>
          </cell>
          <cell r="W5096" t="str">
            <v/>
          </cell>
          <cell r="X5096" t="str">
            <v/>
          </cell>
          <cell r="AB5096">
            <v>0</v>
          </cell>
          <cell r="AC5096">
            <v>0</v>
          </cell>
          <cell r="AD5096">
            <v>0</v>
          </cell>
          <cell r="AJ5096">
            <v>0</v>
          </cell>
          <cell r="AK5096">
            <v>0</v>
          </cell>
        </row>
        <row r="5097">
          <cell r="B5097" t="str">
            <v/>
          </cell>
          <cell r="H5097" t="str">
            <v/>
          </cell>
          <cell r="J5097" t="str">
            <v/>
          </cell>
          <cell r="N5097" t="str">
            <v/>
          </cell>
          <cell r="O5097" t="str">
            <v/>
          </cell>
          <cell r="P5097" t="str">
            <v/>
          </cell>
          <cell r="Q5097" t="str">
            <v/>
          </cell>
          <cell r="T5097" t="str">
            <v/>
          </cell>
          <cell r="U5097" t="str">
            <v/>
          </cell>
          <cell r="W5097" t="str">
            <v/>
          </cell>
          <cell r="X5097" t="str">
            <v/>
          </cell>
          <cell r="AB5097">
            <v>0</v>
          </cell>
          <cell r="AC5097">
            <v>0</v>
          </cell>
          <cell r="AD5097">
            <v>0</v>
          </cell>
          <cell r="AJ5097">
            <v>0</v>
          </cell>
          <cell r="AK5097">
            <v>0</v>
          </cell>
        </row>
        <row r="5098">
          <cell r="B5098" t="str">
            <v/>
          </cell>
          <cell r="H5098" t="str">
            <v/>
          </cell>
          <cell r="J5098" t="str">
            <v/>
          </cell>
          <cell r="N5098" t="str">
            <v/>
          </cell>
          <cell r="O5098" t="str">
            <v/>
          </cell>
          <cell r="P5098" t="str">
            <v/>
          </cell>
          <cell r="Q5098" t="str">
            <v/>
          </cell>
          <cell r="T5098" t="str">
            <v/>
          </cell>
          <cell r="U5098" t="str">
            <v/>
          </cell>
          <cell r="W5098" t="str">
            <v/>
          </cell>
          <cell r="X5098" t="str">
            <v/>
          </cell>
          <cell r="AB5098">
            <v>0</v>
          </cell>
          <cell r="AC5098">
            <v>0</v>
          </cell>
          <cell r="AD5098">
            <v>0</v>
          </cell>
          <cell r="AJ5098">
            <v>0</v>
          </cell>
          <cell r="AK5098">
            <v>0</v>
          </cell>
        </row>
        <row r="5099">
          <cell r="B5099" t="str">
            <v/>
          </cell>
          <cell r="H5099" t="str">
            <v/>
          </cell>
          <cell r="J5099" t="str">
            <v/>
          </cell>
          <cell r="N5099" t="str">
            <v/>
          </cell>
          <cell r="O5099" t="str">
            <v/>
          </cell>
          <cell r="P5099" t="str">
            <v/>
          </cell>
          <cell r="Q5099" t="str">
            <v/>
          </cell>
          <cell r="T5099" t="str">
            <v/>
          </cell>
          <cell r="U5099" t="str">
            <v/>
          </cell>
          <cell r="W5099" t="str">
            <v/>
          </cell>
          <cell r="X5099" t="str">
            <v/>
          </cell>
          <cell r="AB5099">
            <v>0</v>
          </cell>
          <cell r="AC5099">
            <v>0</v>
          </cell>
          <cell r="AD5099">
            <v>0</v>
          </cell>
          <cell r="AJ5099">
            <v>0</v>
          </cell>
          <cell r="AK5099">
            <v>0</v>
          </cell>
        </row>
        <row r="5100">
          <cell r="B5100" t="str">
            <v/>
          </cell>
          <cell r="H5100" t="str">
            <v/>
          </cell>
          <cell r="J5100" t="str">
            <v/>
          </cell>
          <cell r="N5100" t="str">
            <v/>
          </cell>
          <cell r="O5100" t="str">
            <v/>
          </cell>
          <cell r="P5100" t="str">
            <v/>
          </cell>
          <cell r="Q5100" t="str">
            <v/>
          </cell>
          <cell r="T5100" t="str">
            <v/>
          </cell>
          <cell r="U5100" t="str">
            <v/>
          </cell>
          <cell r="W5100" t="str">
            <v/>
          </cell>
          <cell r="X5100" t="str">
            <v/>
          </cell>
          <cell r="AB5100">
            <v>0</v>
          </cell>
          <cell r="AC5100">
            <v>0</v>
          </cell>
          <cell r="AD5100">
            <v>0</v>
          </cell>
          <cell r="AJ5100">
            <v>0</v>
          </cell>
          <cell r="AK5100">
            <v>0</v>
          </cell>
        </row>
        <row r="5101">
          <cell r="B5101" t="str">
            <v/>
          </cell>
          <cell r="H5101" t="str">
            <v/>
          </cell>
          <cell r="J5101" t="str">
            <v/>
          </cell>
          <cell r="N5101" t="str">
            <v/>
          </cell>
          <cell r="O5101" t="str">
            <v/>
          </cell>
          <cell r="P5101" t="str">
            <v/>
          </cell>
          <cell r="Q5101" t="str">
            <v/>
          </cell>
          <cell r="T5101" t="str">
            <v/>
          </cell>
          <cell r="U5101" t="str">
            <v/>
          </cell>
          <cell r="W5101" t="str">
            <v/>
          </cell>
          <cell r="X5101" t="str">
            <v/>
          </cell>
          <cell r="AB5101">
            <v>0</v>
          </cell>
          <cell r="AC5101">
            <v>0</v>
          </cell>
          <cell r="AD5101">
            <v>0</v>
          </cell>
          <cell r="AJ5101">
            <v>0</v>
          </cell>
          <cell r="AK5101">
            <v>0</v>
          </cell>
        </row>
        <row r="5102">
          <cell r="B5102" t="str">
            <v/>
          </cell>
          <cell r="H5102" t="str">
            <v/>
          </cell>
          <cell r="J5102" t="str">
            <v/>
          </cell>
          <cell r="N5102" t="str">
            <v/>
          </cell>
          <cell r="O5102" t="str">
            <v/>
          </cell>
          <cell r="P5102" t="str">
            <v/>
          </cell>
          <cell r="Q5102" t="str">
            <v/>
          </cell>
          <cell r="T5102" t="str">
            <v/>
          </cell>
          <cell r="U5102" t="str">
            <v/>
          </cell>
          <cell r="W5102" t="str">
            <v/>
          </cell>
          <cell r="X5102" t="str">
            <v/>
          </cell>
          <cell r="AB5102">
            <v>0</v>
          </cell>
          <cell r="AC5102">
            <v>0</v>
          </cell>
          <cell r="AD5102">
            <v>0</v>
          </cell>
          <cell r="AJ5102">
            <v>0</v>
          </cell>
          <cell r="AK5102">
            <v>0</v>
          </cell>
        </row>
        <row r="5103">
          <cell r="B5103" t="str">
            <v/>
          </cell>
          <cell r="H5103" t="str">
            <v/>
          </cell>
          <cell r="J5103" t="str">
            <v/>
          </cell>
          <cell r="N5103" t="str">
            <v/>
          </cell>
          <cell r="O5103" t="str">
            <v/>
          </cell>
          <cell r="P5103" t="str">
            <v/>
          </cell>
          <cell r="Q5103" t="str">
            <v/>
          </cell>
          <cell r="T5103" t="str">
            <v/>
          </cell>
          <cell r="U5103" t="str">
            <v/>
          </cell>
          <cell r="W5103" t="str">
            <v/>
          </cell>
          <cell r="X5103" t="str">
            <v/>
          </cell>
          <cell r="AB5103">
            <v>0</v>
          </cell>
          <cell r="AC5103">
            <v>0</v>
          </cell>
          <cell r="AD5103">
            <v>0</v>
          </cell>
          <cell r="AJ5103">
            <v>0</v>
          </cell>
          <cell r="AK5103">
            <v>0</v>
          </cell>
        </row>
        <row r="5104">
          <cell r="B5104" t="str">
            <v/>
          </cell>
          <cell r="H5104" t="str">
            <v/>
          </cell>
          <cell r="J5104" t="str">
            <v/>
          </cell>
          <cell r="N5104" t="str">
            <v/>
          </cell>
          <cell r="O5104" t="str">
            <v/>
          </cell>
          <cell r="P5104" t="str">
            <v/>
          </cell>
          <cell r="Q5104" t="str">
            <v/>
          </cell>
          <cell r="T5104" t="str">
            <v/>
          </cell>
          <cell r="U5104" t="str">
            <v/>
          </cell>
          <cell r="W5104" t="str">
            <v/>
          </cell>
          <cell r="X5104" t="str">
            <v/>
          </cell>
          <cell r="AB5104">
            <v>0</v>
          </cell>
          <cell r="AC5104">
            <v>0</v>
          </cell>
          <cell r="AD5104">
            <v>0</v>
          </cell>
          <cell r="AJ5104">
            <v>0</v>
          </cell>
          <cell r="AK5104">
            <v>0</v>
          </cell>
        </row>
        <row r="5105">
          <cell r="B5105" t="str">
            <v/>
          </cell>
          <cell r="H5105" t="str">
            <v/>
          </cell>
          <cell r="J5105" t="str">
            <v/>
          </cell>
          <cell r="N5105" t="str">
            <v/>
          </cell>
          <cell r="O5105" t="str">
            <v/>
          </cell>
          <cell r="P5105" t="str">
            <v/>
          </cell>
          <cell r="Q5105" t="str">
            <v/>
          </cell>
          <cell r="T5105" t="str">
            <v/>
          </cell>
          <cell r="U5105" t="str">
            <v/>
          </cell>
          <cell r="W5105" t="str">
            <v/>
          </cell>
          <cell r="X5105" t="str">
            <v/>
          </cell>
          <cell r="AB5105">
            <v>0</v>
          </cell>
          <cell r="AC5105">
            <v>0</v>
          </cell>
          <cell r="AD5105">
            <v>0</v>
          </cell>
          <cell r="AJ5105">
            <v>0</v>
          </cell>
          <cell r="AK5105">
            <v>0</v>
          </cell>
        </row>
        <row r="5106">
          <cell r="B5106" t="str">
            <v/>
          </cell>
          <cell r="H5106" t="str">
            <v/>
          </cell>
          <cell r="J5106" t="str">
            <v/>
          </cell>
          <cell r="N5106" t="str">
            <v/>
          </cell>
          <cell r="O5106" t="str">
            <v/>
          </cell>
          <cell r="P5106" t="str">
            <v/>
          </cell>
          <cell r="Q5106" t="str">
            <v/>
          </cell>
          <cell r="T5106" t="str">
            <v/>
          </cell>
          <cell r="U5106" t="str">
            <v/>
          </cell>
          <cell r="W5106" t="str">
            <v/>
          </cell>
          <cell r="X5106" t="str">
            <v/>
          </cell>
          <cell r="AB5106">
            <v>0</v>
          </cell>
          <cell r="AC5106">
            <v>0</v>
          </cell>
          <cell r="AD5106">
            <v>0</v>
          </cell>
          <cell r="AJ5106">
            <v>0</v>
          </cell>
          <cell r="AK5106">
            <v>0</v>
          </cell>
        </row>
        <row r="5107">
          <cell r="B5107" t="str">
            <v/>
          </cell>
          <cell r="H5107" t="str">
            <v/>
          </cell>
          <cell r="J5107" t="str">
            <v/>
          </cell>
          <cell r="N5107" t="str">
            <v/>
          </cell>
          <cell r="O5107" t="str">
            <v/>
          </cell>
          <cell r="P5107" t="str">
            <v/>
          </cell>
          <cell r="Q5107" t="str">
            <v/>
          </cell>
          <cell r="T5107" t="str">
            <v/>
          </cell>
          <cell r="U5107" t="str">
            <v/>
          </cell>
          <cell r="W5107" t="str">
            <v/>
          </cell>
          <cell r="X5107" t="str">
            <v/>
          </cell>
          <cell r="AB5107">
            <v>0</v>
          </cell>
          <cell r="AC5107">
            <v>0</v>
          </cell>
          <cell r="AD5107">
            <v>0</v>
          </cell>
          <cell r="AJ5107">
            <v>0</v>
          </cell>
          <cell r="AK5107">
            <v>0</v>
          </cell>
        </row>
        <row r="5108">
          <cell r="B5108" t="str">
            <v/>
          </cell>
          <cell r="H5108" t="str">
            <v/>
          </cell>
          <cell r="J5108" t="str">
            <v/>
          </cell>
          <cell r="N5108" t="str">
            <v/>
          </cell>
          <cell r="O5108" t="str">
            <v/>
          </cell>
          <cell r="P5108" t="str">
            <v/>
          </cell>
          <cell r="Q5108" t="str">
            <v/>
          </cell>
          <cell r="T5108" t="str">
            <v/>
          </cell>
          <cell r="U5108" t="str">
            <v/>
          </cell>
          <cell r="W5108" t="str">
            <v/>
          </cell>
          <cell r="X5108" t="str">
            <v/>
          </cell>
          <cell r="AB5108">
            <v>0</v>
          </cell>
          <cell r="AC5108">
            <v>0</v>
          </cell>
          <cell r="AD5108">
            <v>0</v>
          </cell>
          <cell r="AJ5108">
            <v>0</v>
          </cell>
          <cell r="AK5108">
            <v>0</v>
          </cell>
        </row>
        <row r="5109">
          <cell r="B5109" t="str">
            <v/>
          </cell>
          <cell r="H5109" t="str">
            <v/>
          </cell>
          <cell r="J5109" t="str">
            <v/>
          </cell>
          <cell r="N5109" t="str">
            <v/>
          </cell>
          <cell r="O5109" t="str">
            <v/>
          </cell>
          <cell r="P5109" t="str">
            <v/>
          </cell>
          <cell r="Q5109" t="str">
            <v/>
          </cell>
          <cell r="T5109" t="str">
            <v/>
          </cell>
          <cell r="U5109" t="str">
            <v/>
          </cell>
          <cell r="W5109" t="str">
            <v/>
          </cell>
          <cell r="X5109" t="str">
            <v/>
          </cell>
          <cell r="AB5109">
            <v>0</v>
          </cell>
          <cell r="AC5109">
            <v>0</v>
          </cell>
          <cell r="AD5109">
            <v>0</v>
          </cell>
          <cell r="AJ5109">
            <v>0</v>
          </cell>
          <cell r="AK5109">
            <v>0</v>
          </cell>
        </row>
        <row r="5110">
          <cell r="B5110" t="str">
            <v/>
          </cell>
          <cell r="H5110" t="str">
            <v/>
          </cell>
          <cell r="J5110" t="str">
            <v/>
          </cell>
          <cell r="N5110" t="str">
            <v/>
          </cell>
          <cell r="O5110" t="str">
            <v/>
          </cell>
          <cell r="P5110" t="str">
            <v/>
          </cell>
          <cell r="Q5110" t="str">
            <v/>
          </cell>
          <cell r="T5110" t="str">
            <v/>
          </cell>
          <cell r="U5110" t="str">
            <v/>
          </cell>
          <cell r="W5110" t="str">
            <v/>
          </cell>
          <cell r="X5110" t="str">
            <v/>
          </cell>
          <cell r="AB5110">
            <v>0</v>
          </cell>
          <cell r="AC5110">
            <v>0</v>
          </cell>
          <cell r="AD5110">
            <v>0</v>
          </cell>
          <cell r="AJ5110">
            <v>0</v>
          </cell>
          <cell r="AK5110">
            <v>0</v>
          </cell>
        </row>
        <row r="5111">
          <cell r="B5111" t="str">
            <v/>
          </cell>
          <cell r="H5111" t="str">
            <v/>
          </cell>
          <cell r="J5111" t="str">
            <v/>
          </cell>
          <cell r="N5111" t="str">
            <v/>
          </cell>
          <cell r="O5111" t="str">
            <v/>
          </cell>
          <cell r="P5111" t="str">
            <v/>
          </cell>
          <cell r="Q5111" t="str">
            <v/>
          </cell>
          <cell r="T5111" t="str">
            <v/>
          </cell>
          <cell r="U5111" t="str">
            <v/>
          </cell>
          <cell r="W5111" t="str">
            <v/>
          </cell>
          <cell r="X5111" t="str">
            <v/>
          </cell>
          <cell r="AB5111">
            <v>0</v>
          </cell>
          <cell r="AC5111">
            <v>0</v>
          </cell>
          <cell r="AD5111">
            <v>0</v>
          </cell>
          <cell r="AJ5111">
            <v>0</v>
          </cell>
          <cell r="AK5111">
            <v>0</v>
          </cell>
        </row>
        <row r="5112">
          <cell r="B5112" t="str">
            <v/>
          </cell>
          <cell r="H5112" t="str">
            <v/>
          </cell>
          <cell r="J5112" t="str">
            <v/>
          </cell>
          <cell r="N5112" t="str">
            <v/>
          </cell>
          <cell r="O5112" t="str">
            <v/>
          </cell>
          <cell r="P5112" t="str">
            <v/>
          </cell>
          <cell r="Q5112" t="str">
            <v/>
          </cell>
          <cell r="T5112" t="str">
            <v/>
          </cell>
          <cell r="U5112" t="str">
            <v/>
          </cell>
          <cell r="W5112" t="str">
            <v/>
          </cell>
          <cell r="X5112" t="str">
            <v/>
          </cell>
          <cell r="AB5112">
            <v>0</v>
          </cell>
          <cell r="AC5112">
            <v>0</v>
          </cell>
          <cell r="AD5112">
            <v>0</v>
          </cell>
          <cell r="AJ5112">
            <v>0</v>
          </cell>
          <cell r="AK5112">
            <v>0</v>
          </cell>
        </row>
        <row r="5113">
          <cell r="B5113" t="str">
            <v/>
          </cell>
          <cell r="H5113" t="str">
            <v/>
          </cell>
          <cell r="J5113" t="str">
            <v/>
          </cell>
          <cell r="N5113" t="str">
            <v/>
          </cell>
          <cell r="O5113" t="str">
            <v/>
          </cell>
          <cell r="P5113" t="str">
            <v/>
          </cell>
          <cell r="Q5113" t="str">
            <v/>
          </cell>
          <cell r="T5113" t="str">
            <v/>
          </cell>
          <cell r="U5113" t="str">
            <v/>
          </cell>
          <cell r="W5113" t="str">
            <v/>
          </cell>
          <cell r="X5113" t="str">
            <v/>
          </cell>
          <cell r="AB5113">
            <v>0</v>
          </cell>
          <cell r="AC5113">
            <v>0</v>
          </cell>
          <cell r="AD5113">
            <v>0</v>
          </cell>
          <cell r="AJ5113">
            <v>0</v>
          </cell>
          <cell r="AK5113">
            <v>0</v>
          </cell>
        </row>
        <row r="5114">
          <cell r="B5114" t="str">
            <v/>
          </cell>
          <cell r="H5114" t="str">
            <v/>
          </cell>
          <cell r="J5114" t="str">
            <v/>
          </cell>
          <cell r="N5114" t="str">
            <v/>
          </cell>
          <cell r="O5114" t="str">
            <v/>
          </cell>
          <cell r="P5114" t="str">
            <v/>
          </cell>
          <cell r="Q5114" t="str">
            <v/>
          </cell>
          <cell r="T5114" t="str">
            <v/>
          </cell>
          <cell r="U5114" t="str">
            <v/>
          </cell>
          <cell r="W5114" t="str">
            <v/>
          </cell>
          <cell r="X5114" t="str">
            <v/>
          </cell>
          <cell r="AB5114">
            <v>0</v>
          </cell>
          <cell r="AC5114">
            <v>0</v>
          </cell>
          <cell r="AD5114">
            <v>0</v>
          </cell>
          <cell r="AJ5114">
            <v>0</v>
          </cell>
          <cell r="AK5114">
            <v>0</v>
          </cell>
        </row>
        <row r="5115">
          <cell r="B5115" t="str">
            <v/>
          </cell>
          <cell r="H5115" t="str">
            <v/>
          </cell>
          <cell r="J5115" t="str">
            <v/>
          </cell>
          <cell r="N5115" t="str">
            <v/>
          </cell>
          <cell r="O5115" t="str">
            <v/>
          </cell>
          <cell r="P5115" t="str">
            <v/>
          </cell>
          <cell r="Q5115" t="str">
            <v/>
          </cell>
          <cell r="T5115" t="str">
            <v/>
          </cell>
          <cell r="U5115" t="str">
            <v/>
          </cell>
          <cell r="W5115" t="str">
            <v/>
          </cell>
          <cell r="X5115" t="str">
            <v/>
          </cell>
          <cell r="AB5115">
            <v>0</v>
          </cell>
          <cell r="AC5115">
            <v>0</v>
          </cell>
          <cell r="AD5115">
            <v>0</v>
          </cell>
          <cell r="AJ5115">
            <v>0</v>
          </cell>
          <cell r="AK5115">
            <v>0</v>
          </cell>
        </row>
        <row r="5116">
          <cell r="B5116" t="str">
            <v/>
          </cell>
          <cell r="H5116" t="str">
            <v/>
          </cell>
          <cell r="J5116" t="str">
            <v/>
          </cell>
          <cell r="N5116" t="str">
            <v/>
          </cell>
          <cell r="O5116" t="str">
            <v/>
          </cell>
          <cell r="P5116" t="str">
            <v/>
          </cell>
          <cell r="Q5116" t="str">
            <v/>
          </cell>
          <cell r="T5116" t="str">
            <v/>
          </cell>
          <cell r="U5116" t="str">
            <v/>
          </cell>
          <cell r="W5116" t="str">
            <v/>
          </cell>
          <cell r="X5116" t="str">
            <v/>
          </cell>
          <cell r="AB5116">
            <v>0</v>
          </cell>
          <cell r="AC5116">
            <v>0</v>
          </cell>
          <cell r="AD5116">
            <v>0</v>
          </cell>
          <cell r="AJ5116">
            <v>0</v>
          </cell>
          <cell r="AK5116">
            <v>0</v>
          </cell>
        </row>
        <row r="5117">
          <cell r="B5117" t="str">
            <v/>
          </cell>
          <cell r="H5117" t="str">
            <v/>
          </cell>
          <cell r="J5117" t="str">
            <v/>
          </cell>
          <cell r="N5117" t="str">
            <v/>
          </cell>
          <cell r="O5117" t="str">
            <v/>
          </cell>
          <cell r="P5117" t="str">
            <v/>
          </cell>
          <cell r="Q5117" t="str">
            <v/>
          </cell>
          <cell r="T5117" t="str">
            <v/>
          </cell>
          <cell r="U5117" t="str">
            <v/>
          </cell>
          <cell r="W5117" t="str">
            <v/>
          </cell>
          <cell r="X5117" t="str">
            <v/>
          </cell>
          <cell r="AB5117">
            <v>0</v>
          </cell>
          <cell r="AC5117">
            <v>0</v>
          </cell>
          <cell r="AD5117">
            <v>0</v>
          </cell>
          <cell r="AJ5117">
            <v>0</v>
          </cell>
          <cell r="AK5117">
            <v>0</v>
          </cell>
        </row>
        <row r="5118">
          <cell r="B5118" t="str">
            <v/>
          </cell>
          <cell r="H5118" t="str">
            <v/>
          </cell>
          <cell r="J5118" t="str">
            <v/>
          </cell>
          <cell r="N5118" t="str">
            <v/>
          </cell>
          <cell r="O5118" t="str">
            <v/>
          </cell>
          <cell r="P5118" t="str">
            <v/>
          </cell>
          <cell r="Q5118" t="str">
            <v/>
          </cell>
          <cell r="T5118" t="str">
            <v/>
          </cell>
          <cell r="U5118" t="str">
            <v/>
          </cell>
          <cell r="W5118" t="str">
            <v/>
          </cell>
          <cell r="X5118" t="str">
            <v/>
          </cell>
          <cell r="AB5118">
            <v>0</v>
          </cell>
          <cell r="AC5118">
            <v>0</v>
          </cell>
          <cell r="AD5118">
            <v>0</v>
          </cell>
          <cell r="AJ5118">
            <v>0</v>
          </cell>
          <cell r="AK5118">
            <v>0</v>
          </cell>
        </row>
        <row r="5119">
          <cell r="B5119" t="str">
            <v/>
          </cell>
          <cell r="H5119" t="str">
            <v/>
          </cell>
          <cell r="J5119" t="str">
            <v/>
          </cell>
          <cell r="N5119" t="str">
            <v/>
          </cell>
          <cell r="O5119" t="str">
            <v/>
          </cell>
          <cell r="P5119" t="str">
            <v/>
          </cell>
          <cell r="Q5119" t="str">
            <v/>
          </cell>
          <cell r="T5119" t="str">
            <v/>
          </cell>
          <cell r="U5119" t="str">
            <v/>
          </cell>
          <cell r="W5119" t="str">
            <v/>
          </cell>
          <cell r="X5119" t="str">
            <v/>
          </cell>
          <cell r="AB5119">
            <v>0</v>
          </cell>
          <cell r="AC5119">
            <v>0</v>
          </cell>
          <cell r="AD5119">
            <v>0</v>
          </cell>
          <cell r="AJ5119">
            <v>0</v>
          </cell>
          <cell r="AK5119">
            <v>0</v>
          </cell>
        </row>
        <row r="5120">
          <cell r="B5120" t="str">
            <v/>
          </cell>
          <cell r="H5120" t="str">
            <v/>
          </cell>
          <cell r="J5120" t="str">
            <v/>
          </cell>
          <cell r="N5120" t="str">
            <v/>
          </cell>
          <cell r="O5120" t="str">
            <v/>
          </cell>
          <cell r="P5120" t="str">
            <v/>
          </cell>
          <cell r="Q5120" t="str">
            <v/>
          </cell>
          <cell r="T5120" t="str">
            <v/>
          </cell>
          <cell r="U5120" t="str">
            <v/>
          </cell>
          <cell r="W5120" t="str">
            <v/>
          </cell>
          <cell r="X5120" t="str">
            <v/>
          </cell>
          <cell r="AB5120">
            <v>0</v>
          </cell>
          <cell r="AC5120">
            <v>0</v>
          </cell>
          <cell r="AD5120">
            <v>0</v>
          </cell>
          <cell r="AJ5120">
            <v>0</v>
          </cell>
          <cell r="AK5120">
            <v>0</v>
          </cell>
        </row>
        <row r="5121">
          <cell r="B5121" t="str">
            <v/>
          </cell>
          <cell r="H5121" t="str">
            <v/>
          </cell>
          <cell r="J5121" t="str">
            <v/>
          </cell>
          <cell r="N5121" t="str">
            <v/>
          </cell>
          <cell r="O5121" t="str">
            <v/>
          </cell>
          <cell r="P5121" t="str">
            <v/>
          </cell>
          <cell r="Q5121" t="str">
            <v/>
          </cell>
          <cell r="T5121" t="str">
            <v/>
          </cell>
          <cell r="U5121" t="str">
            <v/>
          </cell>
          <cell r="W5121" t="str">
            <v/>
          </cell>
          <cell r="X5121" t="str">
            <v/>
          </cell>
          <cell r="AB5121">
            <v>0</v>
          </cell>
          <cell r="AC5121">
            <v>0</v>
          </cell>
          <cell r="AD5121">
            <v>0</v>
          </cell>
          <cell r="AJ5121">
            <v>0</v>
          </cell>
          <cell r="AK5121">
            <v>0</v>
          </cell>
        </row>
        <row r="5122">
          <cell r="B5122" t="str">
            <v/>
          </cell>
          <cell r="H5122" t="str">
            <v/>
          </cell>
          <cell r="J5122" t="str">
            <v/>
          </cell>
          <cell r="N5122" t="str">
            <v/>
          </cell>
          <cell r="O5122" t="str">
            <v/>
          </cell>
          <cell r="P5122" t="str">
            <v/>
          </cell>
          <cell r="Q5122" t="str">
            <v/>
          </cell>
          <cell r="T5122" t="str">
            <v/>
          </cell>
          <cell r="U5122" t="str">
            <v/>
          </cell>
          <cell r="W5122" t="str">
            <v/>
          </cell>
          <cell r="X5122" t="str">
            <v/>
          </cell>
          <cell r="AB5122">
            <v>0</v>
          </cell>
          <cell r="AC5122">
            <v>0</v>
          </cell>
          <cell r="AD5122">
            <v>0</v>
          </cell>
          <cell r="AJ5122">
            <v>0</v>
          </cell>
          <cell r="AK5122">
            <v>0</v>
          </cell>
        </row>
        <row r="5123">
          <cell r="B5123" t="str">
            <v/>
          </cell>
          <cell r="H5123" t="str">
            <v/>
          </cell>
          <cell r="J5123" t="str">
            <v/>
          </cell>
          <cell r="N5123" t="str">
            <v/>
          </cell>
          <cell r="O5123" t="str">
            <v/>
          </cell>
          <cell r="P5123" t="str">
            <v/>
          </cell>
          <cell r="Q5123" t="str">
            <v/>
          </cell>
          <cell r="T5123" t="str">
            <v/>
          </cell>
          <cell r="U5123" t="str">
            <v/>
          </cell>
          <cell r="W5123" t="str">
            <v/>
          </cell>
          <cell r="X5123" t="str">
            <v/>
          </cell>
          <cell r="AB5123">
            <v>0</v>
          </cell>
          <cell r="AC5123">
            <v>0</v>
          </cell>
          <cell r="AD5123">
            <v>0</v>
          </cell>
          <cell r="AJ5123">
            <v>0</v>
          </cell>
          <cell r="AK5123">
            <v>0</v>
          </cell>
        </row>
        <row r="5124">
          <cell r="B5124" t="str">
            <v/>
          </cell>
          <cell r="H5124" t="str">
            <v/>
          </cell>
          <cell r="J5124" t="str">
            <v/>
          </cell>
          <cell r="N5124" t="str">
            <v/>
          </cell>
          <cell r="O5124" t="str">
            <v/>
          </cell>
          <cell r="P5124" t="str">
            <v/>
          </cell>
          <cell r="Q5124" t="str">
            <v/>
          </cell>
          <cell r="T5124" t="str">
            <v/>
          </cell>
          <cell r="U5124" t="str">
            <v/>
          </cell>
          <cell r="W5124" t="str">
            <v/>
          </cell>
          <cell r="X5124" t="str">
            <v/>
          </cell>
          <cell r="AB5124">
            <v>0</v>
          </cell>
          <cell r="AC5124">
            <v>0</v>
          </cell>
          <cell r="AD5124">
            <v>0</v>
          </cell>
          <cell r="AJ5124">
            <v>0</v>
          </cell>
          <cell r="AK5124">
            <v>0</v>
          </cell>
        </row>
        <row r="5125">
          <cell r="B5125" t="str">
            <v/>
          </cell>
          <cell r="H5125" t="str">
            <v/>
          </cell>
          <cell r="J5125" t="str">
            <v/>
          </cell>
          <cell r="N5125" t="str">
            <v/>
          </cell>
          <cell r="O5125" t="str">
            <v/>
          </cell>
          <cell r="P5125" t="str">
            <v/>
          </cell>
          <cell r="Q5125" t="str">
            <v/>
          </cell>
          <cell r="T5125" t="str">
            <v/>
          </cell>
          <cell r="U5125" t="str">
            <v/>
          </cell>
          <cell r="W5125" t="str">
            <v/>
          </cell>
          <cell r="X5125" t="str">
            <v/>
          </cell>
          <cell r="AB5125">
            <v>0</v>
          </cell>
          <cell r="AC5125">
            <v>0</v>
          </cell>
          <cell r="AD5125">
            <v>0</v>
          </cell>
          <cell r="AJ5125">
            <v>0</v>
          </cell>
          <cell r="AK5125">
            <v>0</v>
          </cell>
        </row>
        <row r="5126">
          <cell r="B5126" t="str">
            <v/>
          </cell>
          <cell r="H5126" t="str">
            <v/>
          </cell>
          <cell r="J5126" t="str">
            <v/>
          </cell>
          <cell r="N5126" t="str">
            <v/>
          </cell>
          <cell r="O5126" t="str">
            <v/>
          </cell>
          <cell r="P5126" t="str">
            <v/>
          </cell>
          <cell r="Q5126" t="str">
            <v/>
          </cell>
          <cell r="T5126" t="str">
            <v/>
          </cell>
          <cell r="U5126" t="str">
            <v/>
          </cell>
          <cell r="W5126" t="str">
            <v/>
          </cell>
          <cell r="X5126" t="str">
            <v/>
          </cell>
          <cell r="AB5126">
            <v>0</v>
          </cell>
          <cell r="AC5126">
            <v>0</v>
          </cell>
          <cell r="AD5126">
            <v>0</v>
          </cell>
          <cell r="AJ5126">
            <v>0</v>
          </cell>
          <cell r="AK5126">
            <v>0</v>
          </cell>
        </row>
        <row r="5127">
          <cell r="B5127" t="str">
            <v/>
          </cell>
          <cell r="H5127" t="str">
            <v/>
          </cell>
          <cell r="J5127" t="str">
            <v/>
          </cell>
          <cell r="N5127" t="str">
            <v/>
          </cell>
          <cell r="O5127" t="str">
            <v/>
          </cell>
          <cell r="P5127" t="str">
            <v/>
          </cell>
          <cell r="Q5127" t="str">
            <v/>
          </cell>
          <cell r="T5127" t="str">
            <v/>
          </cell>
          <cell r="U5127" t="str">
            <v/>
          </cell>
          <cell r="W5127" t="str">
            <v/>
          </cell>
          <cell r="X5127" t="str">
            <v/>
          </cell>
          <cell r="AB5127">
            <v>0</v>
          </cell>
          <cell r="AC5127">
            <v>0</v>
          </cell>
          <cell r="AD5127">
            <v>0</v>
          </cell>
          <cell r="AJ5127">
            <v>0</v>
          </cell>
          <cell r="AK5127">
            <v>0</v>
          </cell>
        </row>
        <row r="5128">
          <cell r="B5128" t="str">
            <v/>
          </cell>
          <cell r="H5128" t="str">
            <v/>
          </cell>
          <cell r="J5128" t="str">
            <v/>
          </cell>
          <cell r="N5128" t="str">
            <v/>
          </cell>
          <cell r="O5128" t="str">
            <v/>
          </cell>
          <cell r="P5128" t="str">
            <v/>
          </cell>
          <cell r="Q5128" t="str">
            <v/>
          </cell>
          <cell r="T5128" t="str">
            <v/>
          </cell>
          <cell r="U5128" t="str">
            <v/>
          </cell>
          <cell r="W5128" t="str">
            <v/>
          </cell>
          <cell r="X5128" t="str">
            <v/>
          </cell>
          <cell r="AB5128">
            <v>0</v>
          </cell>
          <cell r="AC5128">
            <v>0</v>
          </cell>
          <cell r="AD5128">
            <v>0</v>
          </cell>
          <cell r="AJ5128">
            <v>0</v>
          </cell>
          <cell r="AK5128">
            <v>0</v>
          </cell>
        </row>
        <row r="5129">
          <cell r="B5129" t="str">
            <v/>
          </cell>
          <cell r="H5129" t="str">
            <v/>
          </cell>
          <cell r="J5129" t="str">
            <v/>
          </cell>
          <cell r="N5129" t="str">
            <v/>
          </cell>
          <cell r="O5129" t="str">
            <v/>
          </cell>
          <cell r="P5129" t="str">
            <v/>
          </cell>
          <cell r="Q5129" t="str">
            <v/>
          </cell>
          <cell r="T5129" t="str">
            <v/>
          </cell>
          <cell r="U5129" t="str">
            <v/>
          </cell>
          <cell r="W5129" t="str">
            <v/>
          </cell>
          <cell r="X5129" t="str">
            <v/>
          </cell>
          <cell r="AB5129">
            <v>0</v>
          </cell>
          <cell r="AC5129">
            <v>0</v>
          </cell>
          <cell r="AD5129">
            <v>0</v>
          </cell>
          <cell r="AJ5129">
            <v>0</v>
          </cell>
          <cell r="AK5129">
            <v>0</v>
          </cell>
        </row>
        <row r="5130">
          <cell r="B5130" t="str">
            <v/>
          </cell>
          <cell r="H5130" t="str">
            <v/>
          </cell>
          <cell r="J5130" t="str">
            <v/>
          </cell>
          <cell r="N5130" t="str">
            <v/>
          </cell>
          <cell r="O5130" t="str">
            <v/>
          </cell>
          <cell r="P5130" t="str">
            <v/>
          </cell>
          <cell r="Q5130" t="str">
            <v/>
          </cell>
          <cell r="T5130" t="str">
            <v/>
          </cell>
          <cell r="U5130" t="str">
            <v/>
          </cell>
          <cell r="W5130" t="str">
            <v/>
          </cell>
          <cell r="X5130" t="str">
            <v/>
          </cell>
          <cell r="AB5130">
            <v>0</v>
          </cell>
          <cell r="AC5130">
            <v>0</v>
          </cell>
          <cell r="AD5130">
            <v>0</v>
          </cell>
          <cell r="AJ5130">
            <v>0</v>
          </cell>
          <cell r="AK5130">
            <v>0</v>
          </cell>
        </row>
        <row r="5131">
          <cell r="B5131" t="str">
            <v/>
          </cell>
          <cell r="H5131" t="str">
            <v/>
          </cell>
          <cell r="J5131" t="str">
            <v/>
          </cell>
          <cell r="N5131" t="str">
            <v/>
          </cell>
          <cell r="O5131" t="str">
            <v/>
          </cell>
          <cell r="P5131" t="str">
            <v/>
          </cell>
          <cell r="Q5131" t="str">
            <v/>
          </cell>
          <cell r="T5131" t="str">
            <v/>
          </cell>
          <cell r="U5131" t="str">
            <v/>
          </cell>
          <cell r="W5131" t="str">
            <v/>
          </cell>
          <cell r="X5131" t="str">
            <v/>
          </cell>
          <cell r="AB5131">
            <v>0</v>
          </cell>
          <cell r="AC5131">
            <v>0</v>
          </cell>
          <cell r="AD5131">
            <v>0</v>
          </cell>
          <cell r="AJ5131">
            <v>0</v>
          </cell>
          <cell r="AK5131">
            <v>0</v>
          </cell>
        </row>
        <row r="5132">
          <cell r="B5132" t="str">
            <v/>
          </cell>
          <cell r="H5132" t="str">
            <v/>
          </cell>
          <cell r="J5132" t="str">
            <v/>
          </cell>
          <cell r="N5132" t="str">
            <v/>
          </cell>
          <cell r="O5132" t="str">
            <v/>
          </cell>
          <cell r="P5132" t="str">
            <v/>
          </cell>
          <cell r="Q5132" t="str">
            <v/>
          </cell>
          <cell r="T5132" t="str">
            <v/>
          </cell>
          <cell r="U5132" t="str">
            <v/>
          </cell>
          <cell r="W5132" t="str">
            <v/>
          </cell>
          <cell r="X5132" t="str">
            <v/>
          </cell>
          <cell r="AB5132">
            <v>0</v>
          </cell>
          <cell r="AC5132">
            <v>0</v>
          </cell>
          <cell r="AD5132">
            <v>0</v>
          </cell>
          <cell r="AJ5132">
            <v>0</v>
          </cell>
          <cell r="AK5132">
            <v>0</v>
          </cell>
        </row>
        <row r="5133">
          <cell r="B5133" t="str">
            <v/>
          </cell>
          <cell r="H5133" t="str">
            <v/>
          </cell>
          <cell r="J5133" t="str">
            <v/>
          </cell>
          <cell r="N5133" t="str">
            <v/>
          </cell>
          <cell r="O5133" t="str">
            <v/>
          </cell>
          <cell r="P5133" t="str">
            <v/>
          </cell>
          <cell r="Q5133" t="str">
            <v/>
          </cell>
          <cell r="T5133" t="str">
            <v/>
          </cell>
          <cell r="U5133" t="str">
            <v/>
          </cell>
          <cell r="W5133" t="str">
            <v/>
          </cell>
          <cell r="X5133" t="str">
            <v/>
          </cell>
          <cell r="AB5133">
            <v>0</v>
          </cell>
          <cell r="AC5133">
            <v>0</v>
          </cell>
          <cell r="AD5133">
            <v>0</v>
          </cell>
          <cell r="AJ5133">
            <v>0</v>
          </cell>
          <cell r="AK5133">
            <v>0</v>
          </cell>
        </row>
        <row r="5134">
          <cell r="B5134" t="str">
            <v/>
          </cell>
          <cell r="H5134" t="str">
            <v/>
          </cell>
          <cell r="J5134" t="str">
            <v/>
          </cell>
          <cell r="N5134" t="str">
            <v/>
          </cell>
          <cell r="O5134" t="str">
            <v/>
          </cell>
          <cell r="P5134" t="str">
            <v/>
          </cell>
          <cell r="Q5134" t="str">
            <v/>
          </cell>
          <cell r="T5134" t="str">
            <v/>
          </cell>
          <cell r="U5134" t="str">
            <v/>
          </cell>
          <cell r="W5134" t="str">
            <v/>
          </cell>
          <cell r="X5134" t="str">
            <v/>
          </cell>
          <cell r="AB5134">
            <v>0</v>
          </cell>
          <cell r="AC5134">
            <v>0</v>
          </cell>
          <cell r="AD5134">
            <v>0</v>
          </cell>
          <cell r="AJ5134">
            <v>0</v>
          </cell>
          <cell r="AK5134">
            <v>0</v>
          </cell>
        </row>
        <row r="5135">
          <cell r="B5135" t="str">
            <v/>
          </cell>
          <cell r="H5135" t="str">
            <v/>
          </cell>
          <cell r="J5135" t="str">
            <v/>
          </cell>
          <cell r="N5135" t="str">
            <v/>
          </cell>
          <cell r="O5135" t="str">
            <v/>
          </cell>
          <cell r="P5135" t="str">
            <v/>
          </cell>
          <cell r="Q5135" t="str">
            <v/>
          </cell>
          <cell r="T5135" t="str">
            <v/>
          </cell>
          <cell r="U5135" t="str">
            <v/>
          </cell>
          <cell r="W5135" t="str">
            <v/>
          </cell>
          <cell r="X5135" t="str">
            <v/>
          </cell>
          <cell r="AB5135">
            <v>0</v>
          </cell>
          <cell r="AC5135">
            <v>0</v>
          </cell>
          <cell r="AD5135">
            <v>0</v>
          </cell>
          <cell r="AJ5135">
            <v>0</v>
          </cell>
          <cell r="AK5135">
            <v>0</v>
          </cell>
        </row>
        <row r="5136">
          <cell r="B5136" t="str">
            <v/>
          </cell>
          <cell r="H5136" t="str">
            <v/>
          </cell>
          <cell r="J5136" t="str">
            <v/>
          </cell>
          <cell r="N5136" t="str">
            <v/>
          </cell>
          <cell r="O5136" t="str">
            <v/>
          </cell>
          <cell r="P5136" t="str">
            <v/>
          </cell>
          <cell r="Q5136" t="str">
            <v/>
          </cell>
          <cell r="T5136" t="str">
            <v/>
          </cell>
          <cell r="U5136" t="str">
            <v/>
          </cell>
          <cell r="W5136" t="str">
            <v/>
          </cell>
          <cell r="X5136" t="str">
            <v/>
          </cell>
          <cell r="AB5136">
            <v>0</v>
          </cell>
          <cell r="AC5136">
            <v>0</v>
          </cell>
          <cell r="AD5136">
            <v>0</v>
          </cell>
          <cell r="AJ5136">
            <v>0</v>
          </cell>
          <cell r="AK5136">
            <v>0</v>
          </cell>
        </row>
        <row r="5137">
          <cell r="B5137" t="str">
            <v/>
          </cell>
          <cell r="H5137" t="str">
            <v/>
          </cell>
          <cell r="J5137" t="str">
            <v/>
          </cell>
          <cell r="N5137" t="str">
            <v/>
          </cell>
          <cell r="O5137" t="str">
            <v/>
          </cell>
          <cell r="P5137" t="str">
            <v/>
          </cell>
          <cell r="Q5137" t="str">
            <v/>
          </cell>
          <cell r="T5137" t="str">
            <v/>
          </cell>
          <cell r="U5137" t="str">
            <v/>
          </cell>
          <cell r="W5137" t="str">
            <v/>
          </cell>
          <cell r="X5137" t="str">
            <v/>
          </cell>
          <cell r="AB5137">
            <v>0</v>
          </cell>
          <cell r="AC5137">
            <v>0</v>
          </cell>
          <cell r="AD5137">
            <v>0</v>
          </cell>
          <cell r="AJ5137">
            <v>0</v>
          </cell>
          <cell r="AK5137">
            <v>0</v>
          </cell>
        </row>
        <row r="5138">
          <cell r="B5138" t="str">
            <v/>
          </cell>
          <cell r="H5138" t="str">
            <v/>
          </cell>
          <cell r="J5138" t="str">
            <v/>
          </cell>
          <cell r="N5138" t="str">
            <v/>
          </cell>
          <cell r="O5138" t="str">
            <v/>
          </cell>
          <cell r="P5138" t="str">
            <v/>
          </cell>
          <cell r="Q5138" t="str">
            <v/>
          </cell>
          <cell r="T5138" t="str">
            <v/>
          </cell>
          <cell r="U5138" t="str">
            <v/>
          </cell>
          <cell r="W5138" t="str">
            <v/>
          </cell>
          <cell r="X5138" t="str">
            <v/>
          </cell>
          <cell r="AB5138">
            <v>0</v>
          </cell>
          <cell r="AC5138">
            <v>0</v>
          </cell>
          <cell r="AD5138">
            <v>0</v>
          </cell>
          <cell r="AJ5138">
            <v>0</v>
          </cell>
          <cell r="AK5138">
            <v>0</v>
          </cell>
        </row>
        <row r="5139">
          <cell r="B5139" t="str">
            <v/>
          </cell>
          <cell r="H5139" t="str">
            <v/>
          </cell>
          <cell r="J5139" t="str">
            <v/>
          </cell>
          <cell r="N5139" t="str">
            <v/>
          </cell>
          <cell r="O5139" t="str">
            <v/>
          </cell>
          <cell r="P5139" t="str">
            <v/>
          </cell>
          <cell r="Q5139" t="str">
            <v/>
          </cell>
          <cell r="T5139" t="str">
            <v/>
          </cell>
          <cell r="U5139" t="str">
            <v/>
          </cell>
          <cell r="W5139" t="str">
            <v/>
          </cell>
          <cell r="X5139" t="str">
            <v/>
          </cell>
          <cell r="AB5139">
            <v>0</v>
          </cell>
          <cell r="AC5139">
            <v>0</v>
          </cell>
          <cell r="AD5139">
            <v>0</v>
          </cell>
          <cell r="AJ5139">
            <v>0</v>
          </cell>
          <cell r="AK5139">
            <v>0</v>
          </cell>
        </row>
        <row r="5140">
          <cell r="B5140" t="str">
            <v/>
          </cell>
          <cell r="H5140" t="str">
            <v/>
          </cell>
          <cell r="J5140" t="str">
            <v/>
          </cell>
          <cell r="N5140" t="str">
            <v/>
          </cell>
          <cell r="O5140" t="str">
            <v/>
          </cell>
          <cell r="P5140" t="str">
            <v/>
          </cell>
          <cell r="Q5140" t="str">
            <v/>
          </cell>
          <cell r="T5140" t="str">
            <v/>
          </cell>
          <cell r="U5140" t="str">
            <v/>
          </cell>
          <cell r="W5140" t="str">
            <v/>
          </cell>
          <cell r="X5140" t="str">
            <v/>
          </cell>
          <cell r="AB5140">
            <v>0</v>
          </cell>
          <cell r="AC5140">
            <v>0</v>
          </cell>
          <cell r="AD5140">
            <v>0</v>
          </cell>
          <cell r="AJ5140">
            <v>0</v>
          </cell>
          <cell r="AK5140">
            <v>0</v>
          </cell>
        </row>
        <row r="5141">
          <cell r="B5141" t="str">
            <v/>
          </cell>
          <cell r="H5141" t="str">
            <v/>
          </cell>
          <cell r="J5141" t="str">
            <v/>
          </cell>
          <cell r="N5141" t="str">
            <v/>
          </cell>
          <cell r="O5141" t="str">
            <v/>
          </cell>
          <cell r="P5141" t="str">
            <v/>
          </cell>
          <cell r="Q5141" t="str">
            <v/>
          </cell>
          <cell r="T5141" t="str">
            <v/>
          </cell>
          <cell r="U5141" t="str">
            <v/>
          </cell>
          <cell r="W5141" t="str">
            <v/>
          </cell>
          <cell r="X5141" t="str">
            <v/>
          </cell>
          <cell r="AB5141">
            <v>0</v>
          </cell>
          <cell r="AC5141">
            <v>0</v>
          </cell>
          <cell r="AD5141">
            <v>0</v>
          </cell>
          <cell r="AJ5141">
            <v>0</v>
          </cell>
          <cell r="AK5141">
            <v>0</v>
          </cell>
        </row>
        <row r="5142">
          <cell r="B5142" t="str">
            <v/>
          </cell>
          <cell r="H5142" t="str">
            <v/>
          </cell>
          <cell r="J5142" t="str">
            <v/>
          </cell>
          <cell r="N5142" t="str">
            <v/>
          </cell>
          <cell r="O5142" t="str">
            <v/>
          </cell>
          <cell r="P5142" t="str">
            <v/>
          </cell>
          <cell r="Q5142" t="str">
            <v/>
          </cell>
          <cell r="T5142" t="str">
            <v/>
          </cell>
          <cell r="U5142" t="str">
            <v/>
          </cell>
          <cell r="W5142" t="str">
            <v/>
          </cell>
          <cell r="X5142" t="str">
            <v/>
          </cell>
          <cell r="AB5142">
            <v>0</v>
          </cell>
          <cell r="AC5142">
            <v>0</v>
          </cell>
          <cell r="AD5142">
            <v>0</v>
          </cell>
          <cell r="AJ5142">
            <v>0</v>
          </cell>
          <cell r="AK5142">
            <v>0</v>
          </cell>
        </row>
        <row r="5143">
          <cell r="B5143" t="str">
            <v/>
          </cell>
          <cell r="H5143" t="str">
            <v/>
          </cell>
          <cell r="J5143" t="str">
            <v/>
          </cell>
          <cell r="N5143" t="str">
            <v/>
          </cell>
          <cell r="O5143" t="str">
            <v/>
          </cell>
          <cell r="P5143" t="str">
            <v/>
          </cell>
          <cell r="Q5143" t="str">
            <v/>
          </cell>
          <cell r="T5143" t="str">
            <v/>
          </cell>
          <cell r="U5143" t="str">
            <v/>
          </cell>
          <cell r="W5143" t="str">
            <v/>
          </cell>
          <cell r="X5143" t="str">
            <v/>
          </cell>
          <cell r="AB5143">
            <v>0</v>
          </cell>
          <cell r="AC5143">
            <v>0</v>
          </cell>
          <cell r="AD5143">
            <v>0</v>
          </cell>
          <cell r="AJ5143">
            <v>0</v>
          </cell>
          <cell r="AK5143">
            <v>0</v>
          </cell>
        </row>
        <row r="5144">
          <cell r="B5144" t="str">
            <v/>
          </cell>
          <cell r="H5144" t="str">
            <v/>
          </cell>
          <cell r="J5144" t="str">
            <v/>
          </cell>
          <cell r="N5144" t="str">
            <v/>
          </cell>
          <cell r="O5144" t="str">
            <v/>
          </cell>
          <cell r="P5144" t="str">
            <v/>
          </cell>
          <cell r="Q5144" t="str">
            <v/>
          </cell>
          <cell r="T5144" t="str">
            <v/>
          </cell>
          <cell r="U5144" t="str">
            <v/>
          </cell>
          <cell r="W5144" t="str">
            <v/>
          </cell>
          <cell r="X5144" t="str">
            <v/>
          </cell>
          <cell r="AB5144">
            <v>0</v>
          </cell>
          <cell r="AC5144">
            <v>0</v>
          </cell>
          <cell r="AD5144">
            <v>0</v>
          </cell>
          <cell r="AJ5144">
            <v>0</v>
          </cell>
          <cell r="AK5144">
            <v>0</v>
          </cell>
        </row>
        <row r="5145">
          <cell r="B5145" t="str">
            <v/>
          </cell>
          <cell r="H5145" t="str">
            <v/>
          </cell>
          <cell r="J5145" t="str">
            <v/>
          </cell>
          <cell r="N5145" t="str">
            <v/>
          </cell>
          <cell r="O5145" t="str">
            <v/>
          </cell>
          <cell r="P5145" t="str">
            <v/>
          </cell>
          <cell r="Q5145" t="str">
            <v/>
          </cell>
          <cell r="T5145" t="str">
            <v/>
          </cell>
          <cell r="U5145" t="str">
            <v/>
          </cell>
          <cell r="W5145" t="str">
            <v/>
          </cell>
          <cell r="X5145" t="str">
            <v/>
          </cell>
          <cell r="AB5145">
            <v>0</v>
          </cell>
          <cell r="AC5145">
            <v>0</v>
          </cell>
          <cell r="AD5145">
            <v>0</v>
          </cell>
          <cell r="AJ5145">
            <v>0</v>
          </cell>
          <cell r="AK5145">
            <v>0</v>
          </cell>
        </row>
        <row r="5146">
          <cell r="B5146" t="str">
            <v/>
          </cell>
          <cell r="H5146" t="str">
            <v/>
          </cell>
          <cell r="J5146" t="str">
            <v/>
          </cell>
          <cell r="N5146" t="str">
            <v/>
          </cell>
          <cell r="O5146" t="str">
            <v/>
          </cell>
          <cell r="P5146" t="str">
            <v/>
          </cell>
          <cell r="Q5146" t="str">
            <v/>
          </cell>
          <cell r="T5146" t="str">
            <v/>
          </cell>
          <cell r="U5146" t="str">
            <v/>
          </cell>
          <cell r="W5146" t="str">
            <v/>
          </cell>
          <cell r="X5146" t="str">
            <v/>
          </cell>
          <cell r="AB5146">
            <v>0</v>
          </cell>
          <cell r="AC5146">
            <v>0</v>
          </cell>
          <cell r="AD5146">
            <v>0</v>
          </cell>
          <cell r="AJ5146">
            <v>0</v>
          </cell>
          <cell r="AK5146">
            <v>0</v>
          </cell>
        </row>
        <row r="5147">
          <cell r="B5147" t="str">
            <v/>
          </cell>
          <cell r="H5147" t="str">
            <v/>
          </cell>
          <cell r="J5147" t="str">
            <v/>
          </cell>
          <cell r="N5147" t="str">
            <v/>
          </cell>
          <cell r="O5147" t="str">
            <v/>
          </cell>
          <cell r="P5147" t="str">
            <v/>
          </cell>
          <cell r="Q5147" t="str">
            <v/>
          </cell>
          <cell r="T5147" t="str">
            <v/>
          </cell>
          <cell r="U5147" t="str">
            <v/>
          </cell>
          <cell r="W5147" t="str">
            <v/>
          </cell>
          <cell r="X5147" t="str">
            <v/>
          </cell>
          <cell r="AB5147">
            <v>0</v>
          </cell>
          <cell r="AC5147">
            <v>0</v>
          </cell>
          <cell r="AD5147">
            <v>0</v>
          </cell>
          <cell r="AJ5147">
            <v>0</v>
          </cell>
          <cell r="AK5147">
            <v>0</v>
          </cell>
        </row>
        <row r="5148">
          <cell r="B5148" t="str">
            <v/>
          </cell>
          <cell r="H5148" t="str">
            <v/>
          </cell>
          <cell r="J5148" t="str">
            <v/>
          </cell>
          <cell r="N5148" t="str">
            <v/>
          </cell>
          <cell r="O5148" t="str">
            <v/>
          </cell>
          <cell r="P5148" t="str">
            <v/>
          </cell>
          <cell r="Q5148" t="str">
            <v/>
          </cell>
          <cell r="T5148" t="str">
            <v/>
          </cell>
          <cell r="U5148" t="str">
            <v/>
          </cell>
          <cell r="W5148" t="str">
            <v/>
          </cell>
          <cell r="X5148" t="str">
            <v/>
          </cell>
          <cell r="AB5148">
            <v>0</v>
          </cell>
          <cell r="AC5148">
            <v>0</v>
          </cell>
          <cell r="AD5148">
            <v>0</v>
          </cell>
          <cell r="AJ5148">
            <v>0</v>
          </cell>
          <cell r="AK5148">
            <v>0</v>
          </cell>
        </row>
        <row r="5149">
          <cell r="B5149" t="str">
            <v/>
          </cell>
          <cell r="H5149" t="str">
            <v/>
          </cell>
          <cell r="J5149" t="str">
            <v/>
          </cell>
          <cell r="N5149" t="str">
            <v/>
          </cell>
          <cell r="O5149" t="str">
            <v/>
          </cell>
          <cell r="P5149" t="str">
            <v/>
          </cell>
          <cell r="Q5149" t="str">
            <v/>
          </cell>
          <cell r="T5149" t="str">
            <v/>
          </cell>
          <cell r="U5149" t="str">
            <v/>
          </cell>
          <cell r="W5149" t="str">
            <v/>
          </cell>
          <cell r="X5149" t="str">
            <v/>
          </cell>
          <cell r="AB5149">
            <v>0</v>
          </cell>
          <cell r="AC5149">
            <v>0</v>
          </cell>
          <cell r="AD5149">
            <v>0</v>
          </cell>
          <cell r="AJ5149">
            <v>0</v>
          </cell>
          <cell r="AK5149">
            <v>0</v>
          </cell>
        </row>
        <row r="5150">
          <cell r="B5150" t="str">
            <v/>
          </cell>
          <cell r="H5150" t="str">
            <v/>
          </cell>
          <cell r="J5150" t="str">
            <v/>
          </cell>
          <cell r="N5150" t="str">
            <v/>
          </cell>
          <cell r="O5150" t="str">
            <v/>
          </cell>
          <cell r="P5150" t="str">
            <v/>
          </cell>
          <cell r="Q5150" t="str">
            <v/>
          </cell>
          <cell r="T5150" t="str">
            <v/>
          </cell>
          <cell r="U5150" t="str">
            <v/>
          </cell>
          <cell r="W5150" t="str">
            <v/>
          </cell>
          <cell r="X5150" t="str">
            <v/>
          </cell>
          <cell r="AB5150">
            <v>0</v>
          </cell>
          <cell r="AC5150">
            <v>0</v>
          </cell>
          <cell r="AD5150">
            <v>0</v>
          </cell>
          <cell r="AJ5150">
            <v>0</v>
          </cell>
          <cell r="AK5150">
            <v>0</v>
          </cell>
        </row>
        <row r="5151">
          <cell r="B5151" t="str">
            <v/>
          </cell>
          <cell r="H5151" t="str">
            <v/>
          </cell>
          <cell r="J5151" t="str">
            <v/>
          </cell>
          <cell r="N5151" t="str">
            <v/>
          </cell>
          <cell r="O5151" t="str">
            <v/>
          </cell>
          <cell r="P5151" t="str">
            <v/>
          </cell>
          <cell r="Q5151" t="str">
            <v/>
          </cell>
          <cell r="T5151" t="str">
            <v/>
          </cell>
          <cell r="U5151" t="str">
            <v/>
          </cell>
          <cell r="W5151" t="str">
            <v/>
          </cell>
          <cell r="X5151" t="str">
            <v/>
          </cell>
          <cell r="AB5151">
            <v>0</v>
          </cell>
          <cell r="AC5151">
            <v>0</v>
          </cell>
          <cell r="AD5151">
            <v>0</v>
          </cell>
          <cell r="AJ5151">
            <v>0</v>
          </cell>
          <cell r="AK5151">
            <v>0</v>
          </cell>
        </row>
        <row r="5152">
          <cell r="B5152" t="str">
            <v/>
          </cell>
          <cell r="H5152" t="str">
            <v/>
          </cell>
          <cell r="J5152" t="str">
            <v/>
          </cell>
          <cell r="N5152" t="str">
            <v/>
          </cell>
          <cell r="O5152" t="str">
            <v/>
          </cell>
          <cell r="P5152" t="str">
            <v/>
          </cell>
          <cell r="Q5152" t="str">
            <v/>
          </cell>
          <cell r="T5152" t="str">
            <v/>
          </cell>
          <cell r="U5152" t="str">
            <v/>
          </cell>
          <cell r="W5152" t="str">
            <v/>
          </cell>
          <cell r="X5152" t="str">
            <v/>
          </cell>
          <cell r="AB5152">
            <v>0</v>
          </cell>
          <cell r="AC5152">
            <v>0</v>
          </cell>
          <cell r="AD5152">
            <v>0</v>
          </cell>
          <cell r="AJ5152">
            <v>0</v>
          </cell>
          <cell r="AK5152">
            <v>0</v>
          </cell>
        </row>
        <row r="5153">
          <cell r="B5153" t="str">
            <v/>
          </cell>
          <cell r="H5153" t="str">
            <v/>
          </cell>
          <cell r="J5153" t="str">
            <v/>
          </cell>
          <cell r="N5153" t="str">
            <v/>
          </cell>
          <cell r="O5153" t="str">
            <v/>
          </cell>
          <cell r="P5153" t="str">
            <v/>
          </cell>
          <cell r="Q5153" t="str">
            <v/>
          </cell>
          <cell r="T5153" t="str">
            <v/>
          </cell>
          <cell r="U5153" t="str">
            <v/>
          </cell>
          <cell r="W5153" t="str">
            <v/>
          </cell>
          <cell r="X5153" t="str">
            <v/>
          </cell>
          <cell r="AB5153">
            <v>0</v>
          </cell>
          <cell r="AC5153">
            <v>0</v>
          </cell>
          <cell r="AD5153">
            <v>0</v>
          </cell>
          <cell r="AJ5153">
            <v>0</v>
          </cell>
          <cell r="AK5153">
            <v>0</v>
          </cell>
        </row>
        <row r="5154">
          <cell r="B5154" t="str">
            <v/>
          </cell>
          <cell r="H5154" t="str">
            <v/>
          </cell>
          <cell r="J5154" t="str">
            <v/>
          </cell>
          <cell r="N5154" t="str">
            <v/>
          </cell>
          <cell r="O5154" t="str">
            <v/>
          </cell>
          <cell r="P5154" t="str">
            <v/>
          </cell>
          <cell r="Q5154" t="str">
            <v/>
          </cell>
          <cell r="T5154" t="str">
            <v/>
          </cell>
          <cell r="U5154" t="str">
            <v/>
          </cell>
          <cell r="W5154" t="str">
            <v/>
          </cell>
          <cell r="X5154" t="str">
            <v/>
          </cell>
          <cell r="AB5154">
            <v>0</v>
          </cell>
          <cell r="AC5154">
            <v>0</v>
          </cell>
          <cell r="AD5154">
            <v>0</v>
          </cell>
          <cell r="AJ5154">
            <v>0</v>
          </cell>
          <cell r="AK5154">
            <v>0</v>
          </cell>
        </row>
        <row r="5155">
          <cell r="B5155" t="str">
            <v/>
          </cell>
          <cell r="H5155" t="str">
            <v/>
          </cell>
          <cell r="J5155" t="str">
            <v/>
          </cell>
          <cell r="N5155" t="str">
            <v/>
          </cell>
          <cell r="O5155" t="str">
            <v/>
          </cell>
          <cell r="P5155" t="str">
            <v/>
          </cell>
          <cell r="Q5155" t="str">
            <v/>
          </cell>
          <cell r="T5155" t="str">
            <v/>
          </cell>
          <cell r="U5155" t="str">
            <v/>
          </cell>
          <cell r="W5155" t="str">
            <v/>
          </cell>
          <cell r="X5155" t="str">
            <v/>
          </cell>
          <cell r="AB5155">
            <v>0</v>
          </cell>
          <cell r="AC5155">
            <v>0</v>
          </cell>
          <cell r="AD5155">
            <v>0</v>
          </cell>
          <cell r="AJ5155">
            <v>0</v>
          </cell>
          <cell r="AK5155">
            <v>0</v>
          </cell>
        </row>
        <row r="5156">
          <cell r="B5156" t="str">
            <v/>
          </cell>
          <cell r="H5156" t="str">
            <v/>
          </cell>
          <cell r="J5156" t="str">
            <v/>
          </cell>
          <cell r="N5156" t="str">
            <v/>
          </cell>
          <cell r="O5156" t="str">
            <v/>
          </cell>
          <cell r="P5156" t="str">
            <v/>
          </cell>
          <cell r="Q5156" t="str">
            <v/>
          </cell>
          <cell r="T5156" t="str">
            <v/>
          </cell>
          <cell r="U5156" t="str">
            <v/>
          </cell>
          <cell r="W5156" t="str">
            <v/>
          </cell>
          <cell r="X5156" t="str">
            <v/>
          </cell>
          <cell r="AB5156">
            <v>0</v>
          </cell>
          <cell r="AC5156">
            <v>0</v>
          </cell>
          <cell r="AD5156">
            <v>0</v>
          </cell>
          <cell r="AJ5156">
            <v>0</v>
          </cell>
          <cell r="AK5156">
            <v>0</v>
          </cell>
        </row>
        <row r="5157">
          <cell r="B5157" t="str">
            <v/>
          </cell>
          <cell r="H5157" t="str">
            <v/>
          </cell>
          <cell r="J5157" t="str">
            <v/>
          </cell>
          <cell r="N5157" t="str">
            <v/>
          </cell>
          <cell r="O5157" t="str">
            <v/>
          </cell>
          <cell r="P5157" t="str">
            <v/>
          </cell>
          <cell r="Q5157" t="str">
            <v/>
          </cell>
          <cell r="T5157" t="str">
            <v/>
          </cell>
          <cell r="U5157" t="str">
            <v/>
          </cell>
          <cell r="W5157" t="str">
            <v/>
          </cell>
          <cell r="X5157" t="str">
            <v/>
          </cell>
          <cell r="AB5157">
            <v>0</v>
          </cell>
          <cell r="AC5157">
            <v>0</v>
          </cell>
          <cell r="AD5157">
            <v>0</v>
          </cell>
          <cell r="AJ5157">
            <v>0</v>
          </cell>
          <cell r="AK5157">
            <v>0</v>
          </cell>
        </row>
        <row r="5158">
          <cell r="B5158" t="str">
            <v/>
          </cell>
          <cell r="H5158" t="str">
            <v/>
          </cell>
          <cell r="J5158" t="str">
            <v/>
          </cell>
          <cell r="N5158" t="str">
            <v/>
          </cell>
          <cell r="O5158" t="str">
            <v/>
          </cell>
          <cell r="P5158" t="str">
            <v/>
          </cell>
          <cell r="Q5158" t="str">
            <v/>
          </cell>
          <cell r="T5158" t="str">
            <v/>
          </cell>
          <cell r="U5158" t="str">
            <v/>
          </cell>
          <cell r="W5158" t="str">
            <v/>
          </cell>
          <cell r="X5158" t="str">
            <v/>
          </cell>
          <cell r="AB5158">
            <v>0</v>
          </cell>
          <cell r="AC5158">
            <v>0</v>
          </cell>
          <cell r="AD5158">
            <v>0</v>
          </cell>
          <cell r="AJ5158">
            <v>0</v>
          </cell>
          <cell r="AK5158">
            <v>0</v>
          </cell>
        </row>
        <row r="5159">
          <cell r="B5159" t="str">
            <v/>
          </cell>
          <cell r="H5159" t="str">
            <v/>
          </cell>
          <cell r="J5159" t="str">
            <v/>
          </cell>
          <cell r="N5159" t="str">
            <v/>
          </cell>
          <cell r="O5159" t="str">
            <v/>
          </cell>
          <cell r="P5159" t="str">
            <v/>
          </cell>
          <cell r="Q5159" t="str">
            <v/>
          </cell>
          <cell r="T5159" t="str">
            <v/>
          </cell>
          <cell r="U5159" t="str">
            <v/>
          </cell>
          <cell r="W5159" t="str">
            <v/>
          </cell>
          <cell r="X5159" t="str">
            <v/>
          </cell>
          <cell r="AB5159">
            <v>0</v>
          </cell>
          <cell r="AC5159">
            <v>0</v>
          </cell>
          <cell r="AD5159">
            <v>0</v>
          </cell>
          <cell r="AJ5159">
            <v>0</v>
          </cell>
          <cell r="AK5159">
            <v>0</v>
          </cell>
        </row>
        <row r="5160">
          <cell r="B5160" t="str">
            <v/>
          </cell>
          <cell r="H5160" t="str">
            <v/>
          </cell>
          <cell r="J5160" t="str">
            <v/>
          </cell>
          <cell r="N5160" t="str">
            <v/>
          </cell>
          <cell r="O5160" t="str">
            <v/>
          </cell>
          <cell r="P5160" t="str">
            <v/>
          </cell>
          <cell r="Q5160" t="str">
            <v/>
          </cell>
          <cell r="T5160" t="str">
            <v/>
          </cell>
          <cell r="U5160" t="str">
            <v/>
          </cell>
          <cell r="W5160" t="str">
            <v/>
          </cell>
          <cell r="X5160" t="str">
            <v/>
          </cell>
          <cell r="AB5160">
            <v>0</v>
          </cell>
          <cell r="AC5160">
            <v>0</v>
          </cell>
          <cell r="AD5160">
            <v>0</v>
          </cell>
          <cell r="AJ5160">
            <v>0</v>
          </cell>
          <cell r="AK5160">
            <v>0</v>
          </cell>
        </row>
        <row r="5161">
          <cell r="B5161" t="str">
            <v/>
          </cell>
          <cell r="H5161" t="str">
            <v/>
          </cell>
          <cell r="J5161" t="str">
            <v/>
          </cell>
          <cell r="N5161" t="str">
            <v/>
          </cell>
          <cell r="O5161" t="str">
            <v/>
          </cell>
          <cell r="P5161" t="str">
            <v/>
          </cell>
          <cell r="Q5161" t="str">
            <v/>
          </cell>
          <cell r="T5161" t="str">
            <v/>
          </cell>
          <cell r="U5161" t="str">
            <v/>
          </cell>
          <cell r="W5161" t="str">
            <v/>
          </cell>
          <cell r="X5161" t="str">
            <v/>
          </cell>
          <cell r="AB5161">
            <v>0</v>
          </cell>
          <cell r="AC5161">
            <v>0</v>
          </cell>
          <cell r="AD5161">
            <v>0</v>
          </cell>
          <cell r="AJ5161">
            <v>0</v>
          </cell>
          <cell r="AK5161">
            <v>0</v>
          </cell>
        </row>
        <row r="5162">
          <cell r="B5162" t="str">
            <v/>
          </cell>
          <cell r="H5162" t="str">
            <v/>
          </cell>
          <cell r="J5162" t="str">
            <v/>
          </cell>
          <cell r="N5162" t="str">
            <v/>
          </cell>
          <cell r="O5162" t="str">
            <v/>
          </cell>
          <cell r="P5162" t="str">
            <v/>
          </cell>
          <cell r="Q5162" t="str">
            <v/>
          </cell>
          <cell r="T5162" t="str">
            <v/>
          </cell>
          <cell r="U5162" t="str">
            <v/>
          </cell>
          <cell r="W5162" t="str">
            <v/>
          </cell>
          <cell r="X5162" t="str">
            <v/>
          </cell>
          <cell r="AB5162">
            <v>0</v>
          </cell>
          <cell r="AC5162">
            <v>0</v>
          </cell>
          <cell r="AD5162">
            <v>0</v>
          </cell>
          <cell r="AJ5162">
            <v>0</v>
          </cell>
          <cell r="AK5162">
            <v>0</v>
          </cell>
        </row>
        <row r="5163">
          <cell r="B5163" t="str">
            <v/>
          </cell>
          <cell r="H5163" t="str">
            <v/>
          </cell>
          <cell r="J5163" t="str">
            <v/>
          </cell>
          <cell r="N5163" t="str">
            <v/>
          </cell>
          <cell r="O5163" t="str">
            <v/>
          </cell>
          <cell r="P5163" t="str">
            <v/>
          </cell>
          <cell r="Q5163" t="str">
            <v/>
          </cell>
          <cell r="T5163" t="str">
            <v/>
          </cell>
          <cell r="U5163" t="str">
            <v/>
          </cell>
          <cell r="W5163" t="str">
            <v/>
          </cell>
          <cell r="X5163" t="str">
            <v/>
          </cell>
          <cell r="AB5163">
            <v>0</v>
          </cell>
          <cell r="AC5163">
            <v>0</v>
          </cell>
          <cell r="AD5163">
            <v>0</v>
          </cell>
          <cell r="AJ5163">
            <v>0</v>
          </cell>
          <cell r="AK5163">
            <v>0</v>
          </cell>
        </row>
        <row r="5164">
          <cell r="B5164" t="str">
            <v/>
          </cell>
          <cell r="H5164" t="str">
            <v/>
          </cell>
          <cell r="J5164" t="str">
            <v/>
          </cell>
          <cell r="N5164" t="str">
            <v/>
          </cell>
          <cell r="O5164" t="str">
            <v/>
          </cell>
          <cell r="P5164" t="str">
            <v/>
          </cell>
          <cell r="Q5164" t="str">
            <v/>
          </cell>
          <cell r="T5164" t="str">
            <v/>
          </cell>
          <cell r="U5164" t="str">
            <v/>
          </cell>
          <cell r="W5164" t="str">
            <v/>
          </cell>
          <cell r="X5164" t="str">
            <v/>
          </cell>
          <cell r="AB5164">
            <v>0</v>
          </cell>
          <cell r="AC5164">
            <v>0</v>
          </cell>
          <cell r="AD5164">
            <v>0</v>
          </cell>
          <cell r="AJ5164">
            <v>0</v>
          </cell>
          <cell r="AK5164">
            <v>0</v>
          </cell>
        </row>
        <row r="5165">
          <cell r="B5165" t="str">
            <v/>
          </cell>
          <cell r="H5165" t="str">
            <v/>
          </cell>
          <cell r="J5165" t="str">
            <v/>
          </cell>
          <cell r="N5165" t="str">
            <v/>
          </cell>
          <cell r="O5165" t="str">
            <v/>
          </cell>
          <cell r="P5165" t="str">
            <v/>
          </cell>
          <cell r="Q5165" t="str">
            <v/>
          </cell>
          <cell r="T5165" t="str">
            <v/>
          </cell>
          <cell r="U5165" t="str">
            <v/>
          </cell>
          <cell r="W5165" t="str">
            <v/>
          </cell>
          <cell r="X5165" t="str">
            <v/>
          </cell>
          <cell r="AB5165">
            <v>0</v>
          </cell>
          <cell r="AC5165">
            <v>0</v>
          </cell>
          <cell r="AD5165">
            <v>0</v>
          </cell>
          <cell r="AJ5165">
            <v>0</v>
          </cell>
          <cell r="AK5165">
            <v>0</v>
          </cell>
        </row>
        <row r="5166">
          <cell r="B5166" t="str">
            <v/>
          </cell>
          <cell r="H5166" t="str">
            <v/>
          </cell>
          <cell r="J5166" t="str">
            <v/>
          </cell>
          <cell r="N5166" t="str">
            <v/>
          </cell>
          <cell r="O5166" t="str">
            <v/>
          </cell>
          <cell r="P5166" t="str">
            <v/>
          </cell>
          <cell r="Q5166" t="str">
            <v/>
          </cell>
          <cell r="T5166" t="str">
            <v/>
          </cell>
          <cell r="U5166" t="str">
            <v/>
          </cell>
          <cell r="W5166" t="str">
            <v/>
          </cell>
          <cell r="X5166" t="str">
            <v/>
          </cell>
          <cell r="AB5166">
            <v>0</v>
          </cell>
          <cell r="AC5166">
            <v>0</v>
          </cell>
          <cell r="AD5166">
            <v>0</v>
          </cell>
          <cell r="AJ5166">
            <v>0</v>
          </cell>
          <cell r="AK5166">
            <v>0</v>
          </cell>
        </row>
        <row r="5167">
          <cell r="B5167" t="str">
            <v/>
          </cell>
          <cell r="H5167" t="str">
            <v/>
          </cell>
          <cell r="J5167" t="str">
            <v/>
          </cell>
          <cell r="N5167" t="str">
            <v/>
          </cell>
          <cell r="O5167" t="str">
            <v/>
          </cell>
          <cell r="P5167" t="str">
            <v/>
          </cell>
          <cell r="Q5167" t="str">
            <v/>
          </cell>
          <cell r="T5167" t="str">
            <v/>
          </cell>
          <cell r="U5167" t="str">
            <v/>
          </cell>
          <cell r="W5167" t="str">
            <v/>
          </cell>
          <cell r="X5167" t="str">
            <v/>
          </cell>
          <cell r="AB5167">
            <v>0</v>
          </cell>
          <cell r="AC5167">
            <v>0</v>
          </cell>
          <cell r="AD5167">
            <v>0</v>
          </cell>
          <cell r="AJ5167">
            <v>0</v>
          </cell>
          <cell r="AK5167">
            <v>0</v>
          </cell>
        </row>
        <row r="5168">
          <cell r="B5168" t="str">
            <v/>
          </cell>
          <cell r="H5168" t="str">
            <v/>
          </cell>
          <cell r="J5168" t="str">
            <v/>
          </cell>
          <cell r="N5168" t="str">
            <v/>
          </cell>
          <cell r="O5168" t="str">
            <v/>
          </cell>
          <cell r="P5168" t="str">
            <v/>
          </cell>
          <cell r="Q5168" t="str">
            <v/>
          </cell>
          <cell r="T5168" t="str">
            <v/>
          </cell>
          <cell r="U5168" t="str">
            <v/>
          </cell>
          <cell r="W5168" t="str">
            <v/>
          </cell>
          <cell r="X5168" t="str">
            <v/>
          </cell>
          <cell r="AB5168">
            <v>0</v>
          </cell>
          <cell r="AC5168">
            <v>0</v>
          </cell>
          <cell r="AD5168">
            <v>0</v>
          </cell>
          <cell r="AJ5168">
            <v>0</v>
          </cell>
          <cell r="AK5168">
            <v>0</v>
          </cell>
        </row>
        <row r="5169">
          <cell r="B5169" t="str">
            <v/>
          </cell>
          <cell r="H5169" t="str">
            <v/>
          </cell>
          <cell r="J5169" t="str">
            <v/>
          </cell>
          <cell r="N5169" t="str">
            <v/>
          </cell>
          <cell r="O5169" t="str">
            <v/>
          </cell>
          <cell r="P5169" t="str">
            <v/>
          </cell>
          <cell r="Q5169" t="str">
            <v/>
          </cell>
          <cell r="T5169" t="str">
            <v/>
          </cell>
          <cell r="U5169" t="str">
            <v/>
          </cell>
          <cell r="W5169" t="str">
            <v/>
          </cell>
          <cell r="X5169" t="str">
            <v/>
          </cell>
          <cell r="AB5169">
            <v>0</v>
          </cell>
          <cell r="AC5169">
            <v>0</v>
          </cell>
          <cell r="AD5169">
            <v>0</v>
          </cell>
          <cell r="AJ5169">
            <v>0</v>
          </cell>
          <cell r="AK5169">
            <v>0</v>
          </cell>
        </row>
        <row r="5170">
          <cell r="B5170" t="str">
            <v/>
          </cell>
          <cell r="H5170" t="str">
            <v/>
          </cell>
          <cell r="J5170" t="str">
            <v/>
          </cell>
          <cell r="N5170" t="str">
            <v/>
          </cell>
          <cell r="O5170" t="str">
            <v/>
          </cell>
          <cell r="P5170" t="str">
            <v/>
          </cell>
          <cell r="Q5170" t="str">
            <v/>
          </cell>
          <cell r="T5170" t="str">
            <v/>
          </cell>
          <cell r="U5170" t="str">
            <v/>
          </cell>
          <cell r="W5170" t="str">
            <v/>
          </cell>
          <cell r="X5170" t="str">
            <v/>
          </cell>
          <cell r="AB5170">
            <v>0</v>
          </cell>
          <cell r="AC5170">
            <v>0</v>
          </cell>
          <cell r="AD5170">
            <v>0</v>
          </cell>
          <cell r="AJ5170">
            <v>0</v>
          </cell>
          <cell r="AK5170">
            <v>0</v>
          </cell>
        </row>
        <row r="5171">
          <cell r="B5171" t="str">
            <v/>
          </cell>
          <cell r="H5171" t="str">
            <v/>
          </cell>
          <cell r="J5171" t="str">
            <v/>
          </cell>
          <cell r="N5171" t="str">
            <v/>
          </cell>
          <cell r="O5171" t="str">
            <v/>
          </cell>
          <cell r="P5171" t="str">
            <v/>
          </cell>
          <cell r="Q5171" t="str">
            <v/>
          </cell>
          <cell r="T5171" t="str">
            <v/>
          </cell>
          <cell r="U5171" t="str">
            <v/>
          </cell>
          <cell r="W5171" t="str">
            <v/>
          </cell>
          <cell r="X5171" t="str">
            <v/>
          </cell>
          <cell r="AB5171">
            <v>0</v>
          </cell>
          <cell r="AC5171">
            <v>0</v>
          </cell>
          <cell r="AD5171">
            <v>0</v>
          </cell>
          <cell r="AJ5171">
            <v>0</v>
          </cell>
          <cell r="AK5171">
            <v>0</v>
          </cell>
        </row>
        <row r="5172">
          <cell r="B5172" t="str">
            <v/>
          </cell>
          <cell r="H5172" t="str">
            <v/>
          </cell>
          <cell r="J5172" t="str">
            <v/>
          </cell>
          <cell r="N5172" t="str">
            <v/>
          </cell>
          <cell r="O5172" t="str">
            <v/>
          </cell>
          <cell r="P5172" t="str">
            <v/>
          </cell>
          <cell r="Q5172" t="str">
            <v/>
          </cell>
          <cell r="T5172" t="str">
            <v/>
          </cell>
          <cell r="U5172" t="str">
            <v/>
          </cell>
          <cell r="W5172" t="str">
            <v/>
          </cell>
          <cell r="X5172" t="str">
            <v/>
          </cell>
          <cell r="AB5172">
            <v>0</v>
          </cell>
          <cell r="AC5172">
            <v>0</v>
          </cell>
          <cell r="AD5172">
            <v>0</v>
          </cell>
          <cell r="AJ5172">
            <v>0</v>
          </cell>
          <cell r="AK5172">
            <v>0</v>
          </cell>
        </row>
        <row r="5173">
          <cell r="B5173" t="str">
            <v/>
          </cell>
          <cell r="H5173" t="str">
            <v/>
          </cell>
          <cell r="J5173" t="str">
            <v/>
          </cell>
          <cell r="N5173" t="str">
            <v/>
          </cell>
          <cell r="O5173" t="str">
            <v/>
          </cell>
          <cell r="P5173" t="str">
            <v/>
          </cell>
          <cell r="Q5173" t="str">
            <v/>
          </cell>
          <cell r="T5173" t="str">
            <v/>
          </cell>
          <cell r="U5173" t="str">
            <v/>
          </cell>
          <cell r="W5173" t="str">
            <v/>
          </cell>
          <cell r="X5173" t="str">
            <v/>
          </cell>
          <cell r="AB5173">
            <v>0</v>
          </cell>
          <cell r="AC5173">
            <v>0</v>
          </cell>
          <cell r="AD5173">
            <v>0</v>
          </cell>
          <cell r="AJ5173">
            <v>0</v>
          </cell>
          <cell r="AK5173">
            <v>0</v>
          </cell>
        </row>
        <row r="5174">
          <cell r="B5174" t="str">
            <v/>
          </cell>
          <cell r="H5174" t="str">
            <v/>
          </cell>
          <cell r="J5174" t="str">
            <v/>
          </cell>
          <cell r="N5174" t="str">
            <v/>
          </cell>
          <cell r="O5174" t="str">
            <v/>
          </cell>
          <cell r="P5174" t="str">
            <v/>
          </cell>
          <cell r="Q5174" t="str">
            <v/>
          </cell>
          <cell r="T5174" t="str">
            <v/>
          </cell>
          <cell r="U5174" t="str">
            <v/>
          </cell>
          <cell r="W5174" t="str">
            <v/>
          </cell>
          <cell r="X5174" t="str">
            <v/>
          </cell>
          <cell r="AB5174">
            <v>0</v>
          </cell>
          <cell r="AC5174">
            <v>0</v>
          </cell>
          <cell r="AD5174">
            <v>0</v>
          </cell>
          <cell r="AJ5174">
            <v>0</v>
          </cell>
          <cell r="AK5174">
            <v>0</v>
          </cell>
        </row>
        <row r="5175">
          <cell r="B5175" t="str">
            <v/>
          </cell>
          <cell r="H5175" t="str">
            <v/>
          </cell>
          <cell r="J5175" t="str">
            <v/>
          </cell>
          <cell r="N5175" t="str">
            <v/>
          </cell>
          <cell r="O5175" t="str">
            <v/>
          </cell>
          <cell r="P5175" t="str">
            <v/>
          </cell>
          <cell r="Q5175" t="str">
            <v/>
          </cell>
          <cell r="T5175" t="str">
            <v/>
          </cell>
          <cell r="U5175" t="str">
            <v/>
          </cell>
          <cell r="W5175" t="str">
            <v/>
          </cell>
          <cell r="X5175" t="str">
            <v/>
          </cell>
          <cell r="AB5175">
            <v>0</v>
          </cell>
          <cell r="AC5175">
            <v>0</v>
          </cell>
          <cell r="AD5175">
            <v>0</v>
          </cell>
          <cell r="AJ5175">
            <v>0</v>
          </cell>
          <cell r="AK5175">
            <v>0</v>
          </cell>
        </row>
        <row r="5176">
          <cell r="B5176" t="str">
            <v/>
          </cell>
          <cell r="H5176" t="str">
            <v/>
          </cell>
          <cell r="J5176" t="str">
            <v/>
          </cell>
          <cell r="N5176" t="str">
            <v/>
          </cell>
          <cell r="O5176" t="str">
            <v/>
          </cell>
          <cell r="P5176" t="str">
            <v/>
          </cell>
          <cell r="Q5176" t="str">
            <v/>
          </cell>
          <cell r="T5176" t="str">
            <v/>
          </cell>
          <cell r="U5176" t="str">
            <v/>
          </cell>
          <cell r="W5176" t="str">
            <v/>
          </cell>
          <cell r="X5176" t="str">
            <v/>
          </cell>
          <cell r="AB5176">
            <v>0</v>
          </cell>
          <cell r="AC5176">
            <v>0</v>
          </cell>
          <cell r="AD5176">
            <v>0</v>
          </cell>
          <cell r="AJ5176">
            <v>0</v>
          </cell>
          <cell r="AK5176">
            <v>0</v>
          </cell>
        </row>
        <row r="5177">
          <cell r="B5177" t="str">
            <v/>
          </cell>
          <cell r="H5177" t="str">
            <v/>
          </cell>
          <cell r="J5177" t="str">
            <v/>
          </cell>
          <cell r="N5177" t="str">
            <v/>
          </cell>
          <cell r="O5177" t="str">
            <v/>
          </cell>
          <cell r="P5177" t="str">
            <v/>
          </cell>
          <cell r="Q5177" t="str">
            <v/>
          </cell>
          <cell r="T5177" t="str">
            <v/>
          </cell>
          <cell r="U5177" t="str">
            <v/>
          </cell>
          <cell r="W5177" t="str">
            <v/>
          </cell>
          <cell r="X5177" t="str">
            <v/>
          </cell>
          <cell r="AB5177">
            <v>0</v>
          </cell>
          <cell r="AC5177">
            <v>0</v>
          </cell>
          <cell r="AD5177">
            <v>0</v>
          </cell>
          <cell r="AJ5177">
            <v>0</v>
          </cell>
          <cell r="AK5177">
            <v>0</v>
          </cell>
        </row>
        <row r="5178">
          <cell r="B5178" t="str">
            <v/>
          </cell>
          <cell r="H5178" t="str">
            <v/>
          </cell>
          <cell r="J5178" t="str">
            <v/>
          </cell>
          <cell r="N5178" t="str">
            <v/>
          </cell>
          <cell r="O5178" t="str">
            <v/>
          </cell>
          <cell r="P5178" t="str">
            <v/>
          </cell>
          <cell r="Q5178" t="str">
            <v/>
          </cell>
          <cell r="T5178" t="str">
            <v/>
          </cell>
          <cell r="U5178" t="str">
            <v/>
          </cell>
          <cell r="W5178" t="str">
            <v/>
          </cell>
          <cell r="X5178" t="str">
            <v/>
          </cell>
          <cell r="AB5178">
            <v>0</v>
          </cell>
          <cell r="AC5178">
            <v>0</v>
          </cell>
          <cell r="AD5178">
            <v>0</v>
          </cell>
          <cell r="AJ5178">
            <v>0</v>
          </cell>
          <cell r="AK5178">
            <v>0</v>
          </cell>
        </row>
        <row r="5179">
          <cell r="B5179" t="str">
            <v/>
          </cell>
          <cell r="H5179" t="str">
            <v/>
          </cell>
          <cell r="J5179" t="str">
            <v/>
          </cell>
          <cell r="N5179" t="str">
            <v/>
          </cell>
          <cell r="O5179" t="str">
            <v/>
          </cell>
          <cell r="P5179" t="str">
            <v/>
          </cell>
          <cell r="Q5179" t="str">
            <v/>
          </cell>
          <cell r="T5179" t="str">
            <v/>
          </cell>
          <cell r="U5179" t="str">
            <v/>
          </cell>
          <cell r="W5179" t="str">
            <v/>
          </cell>
          <cell r="X5179" t="str">
            <v/>
          </cell>
          <cell r="AB5179">
            <v>0</v>
          </cell>
          <cell r="AC5179">
            <v>0</v>
          </cell>
          <cell r="AD5179">
            <v>0</v>
          </cell>
          <cell r="AJ5179">
            <v>0</v>
          </cell>
          <cell r="AK5179">
            <v>0</v>
          </cell>
        </row>
        <row r="5180">
          <cell r="B5180" t="str">
            <v/>
          </cell>
          <cell r="H5180" t="str">
            <v/>
          </cell>
          <cell r="J5180" t="str">
            <v/>
          </cell>
          <cell r="N5180" t="str">
            <v/>
          </cell>
          <cell r="O5180" t="str">
            <v/>
          </cell>
          <cell r="P5180" t="str">
            <v/>
          </cell>
          <cell r="Q5180" t="str">
            <v/>
          </cell>
          <cell r="T5180" t="str">
            <v/>
          </cell>
          <cell r="U5180" t="str">
            <v/>
          </cell>
          <cell r="W5180" t="str">
            <v/>
          </cell>
          <cell r="X5180" t="str">
            <v/>
          </cell>
          <cell r="AB5180">
            <v>0</v>
          </cell>
          <cell r="AC5180">
            <v>0</v>
          </cell>
          <cell r="AD5180">
            <v>0</v>
          </cell>
          <cell r="AJ5180">
            <v>0</v>
          </cell>
          <cell r="AK5180">
            <v>0</v>
          </cell>
        </row>
        <row r="5181">
          <cell r="B5181" t="str">
            <v/>
          </cell>
          <cell r="H5181" t="str">
            <v/>
          </cell>
          <cell r="J5181" t="str">
            <v/>
          </cell>
          <cell r="N5181" t="str">
            <v/>
          </cell>
          <cell r="O5181" t="str">
            <v/>
          </cell>
          <cell r="P5181" t="str">
            <v/>
          </cell>
          <cell r="Q5181" t="str">
            <v/>
          </cell>
          <cell r="T5181" t="str">
            <v/>
          </cell>
          <cell r="U5181" t="str">
            <v/>
          </cell>
          <cell r="W5181" t="str">
            <v/>
          </cell>
          <cell r="X5181" t="str">
            <v/>
          </cell>
          <cell r="AB5181">
            <v>0</v>
          </cell>
          <cell r="AC5181">
            <v>0</v>
          </cell>
          <cell r="AD5181">
            <v>0</v>
          </cell>
          <cell r="AJ5181">
            <v>0</v>
          </cell>
          <cell r="AK5181">
            <v>0</v>
          </cell>
        </row>
        <row r="5182">
          <cell r="B5182" t="str">
            <v/>
          </cell>
          <cell r="H5182" t="str">
            <v/>
          </cell>
          <cell r="J5182" t="str">
            <v/>
          </cell>
          <cell r="N5182" t="str">
            <v/>
          </cell>
          <cell r="O5182" t="str">
            <v/>
          </cell>
          <cell r="P5182" t="str">
            <v/>
          </cell>
          <cell r="Q5182" t="str">
            <v/>
          </cell>
          <cell r="T5182" t="str">
            <v/>
          </cell>
          <cell r="U5182" t="str">
            <v/>
          </cell>
          <cell r="W5182" t="str">
            <v/>
          </cell>
          <cell r="X5182" t="str">
            <v/>
          </cell>
          <cell r="AB5182">
            <v>0</v>
          </cell>
          <cell r="AC5182">
            <v>0</v>
          </cell>
          <cell r="AD5182">
            <v>0</v>
          </cell>
          <cell r="AJ5182">
            <v>0</v>
          </cell>
          <cell r="AK5182">
            <v>0</v>
          </cell>
        </row>
        <row r="5183">
          <cell r="B5183" t="str">
            <v/>
          </cell>
          <cell r="H5183" t="str">
            <v/>
          </cell>
          <cell r="J5183" t="str">
            <v/>
          </cell>
          <cell r="N5183" t="str">
            <v/>
          </cell>
          <cell r="O5183" t="str">
            <v/>
          </cell>
          <cell r="P5183" t="str">
            <v/>
          </cell>
          <cell r="Q5183" t="str">
            <v/>
          </cell>
          <cell r="T5183" t="str">
            <v/>
          </cell>
          <cell r="U5183" t="str">
            <v/>
          </cell>
          <cell r="W5183" t="str">
            <v/>
          </cell>
          <cell r="X5183" t="str">
            <v/>
          </cell>
          <cell r="AB5183">
            <v>0</v>
          </cell>
          <cell r="AC5183">
            <v>0</v>
          </cell>
          <cell r="AD5183">
            <v>0</v>
          </cell>
          <cell r="AJ5183">
            <v>0</v>
          </cell>
          <cell r="AK5183">
            <v>0</v>
          </cell>
        </row>
        <row r="5184">
          <cell r="B5184" t="str">
            <v/>
          </cell>
          <cell r="H5184" t="str">
            <v/>
          </cell>
          <cell r="J5184" t="str">
            <v/>
          </cell>
          <cell r="N5184" t="str">
            <v/>
          </cell>
          <cell r="O5184" t="str">
            <v/>
          </cell>
          <cell r="P5184" t="str">
            <v/>
          </cell>
          <cell r="Q5184" t="str">
            <v/>
          </cell>
          <cell r="T5184" t="str">
            <v/>
          </cell>
          <cell r="U5184" t="str">
            <v/>
          </cell>
          <cell r="W5184" t="str">
            <v/>
          </cell>
          <cell r="X5184" t="str">
            <v/>
          </cell>
          <cell r="AB5184">
            <v>0</v>
          </cell>
          <cell r="AC5184">
            <v>0</v>
          </cell>
          <cell r="AD5184">
            <v>0</v>
          </cell>
          <cell r="AJ5184">
            <v>0</v>
          </cell>
          <cell r="AK5184">
            <v>0</v>
          </cell>
        </row>
        <row r="5185">
          <cell r="B5185" t="str">
            <v/>
          </cell>
          <cell r="H5185" t="str">
            <v/>
          </cell>
          <cell r="J5185" t="str">
            <v/>
          </cell>
          <cell r="N5185" t="str">
            <v/>
          </cell>
          <cell r="O5185" t="str">
            <v/>
          </cell>
          <cell r="P5185" t="str">
            <v/>
          </cell>
          <cell r="Q5185" t="str">
            <v/>
          </cell>
          <cell r="T5185" t="str">
            <v/>
          </cell>
          <cell r="U5185" t="str">
            <v/>
          </cell>
          <cell r="W5185" t="str">
            <v/>
          </cell>
          <cell r="X5185" t="str">
            <v/>
          </cell>
          <cell r="AB5185">
            <v>0</v>
          </cell>
          <cell r="AC5185">
            <v>0</v>
          </cell>
          <cell r="AD5185">
            <v>0</v>
          </cell>
          <cell r="AJ5185">
            <v>0</v>
          </cell>
          <cell r="AK5185">
            <v>0</v>
          </cell>
        </row>
        <row r="5186">
          <cell r="B5186" t="str">
            <v/>
          </cell>
          <cell r="H5186" t="str">
            <v/>
          </cell>
          <cell r="J5186" t="str">
            <v/>
          </cell>
          <cell r="N5186" t="str">
            <v/>
          </cell>
          <cell r="O5186" t="str">
            <v/>
          </cell>
          <cell r="P5186" t="str">
            <v/>
          </cell>
          <cell r="Q5186" t="str">
            <v/>
          </cell>
          <cell r="T5186" t="str">
            <v/>
          </cell>
          <cell r="U5186" t="str">
            <v/>
          </cell>
          <cell r="W5186" t="str">
            <v/>
          </cell>
          <cell r="X5186" t="str">
            <v/>
          </cell>
          <cell r="AB5186">
            <v>0</v>
          </cell>
          <cell r="AC5186">
            <v>0</v>
          </cell>
          <cell r="AD5186">
            <v>0</v>
          </cell>
          <cell r="AJ5186">
            <v>0</v>
          </cell>
          <cell r="AK5186">
            <v>0</v>
          </cell>
        </row>
        <row r="5187">
          <cell r="B5187" t="str">
            <v/>
          </cell>
          <cell r="H5187" t="str">
            <v/>
          </cell>
          <cell r="J5187" t="str">
            <v/>
          </cell>
          <cell r="N5187" t="str">
            <v/>
          </cell>
          <cell r="O5187" t="str">
            <v/>
          </cell>
          <cell r="P5187" t="str">
            <v/>
          </cell>
          <cell r="Q5187" t="str">
            <v/>
          </cell>
          <cell r="T5187" t="str">
            <v/>
          </cell>
          <cell r="U5187" t="str">
            <v/>
          </cell>
          <cell r="W5187" t="str">
            <v/>
          </cell>
          <cell r="X5187" t="str">
            <v/>
          </cell>
          <cell r="AB5187">
            <v>0</v>
          </cell>
          <cell r="AC5187">
            <v>0</v>
          </cell>
          <cell r="AD5187">
            <v>0</v>
          </cell>
          <cell r="AJ5187">
            <v>0</v>
          </cell>
          <cell r="AK5187">
            <v>0</v>
          </cell>
        </row>
        <row r="5188">
          <cell r="B5188" t="str">
            <v/>
          </cell>
          <cell r="H5188" t="str">
            <v/>
          </cell>
          <cell r="J5188" t="str">
            <v/>
          </cell>
          <cell r="N5188" t="str">
            <v/>
          </cell>
          <cell r="O5188" t="str">
            <v/>
          </cell>
          <cell r="P5188" t="str">
            <v/>
          </cell>
          <cell r="Q5188" t="str">
            <v/>
          </cell>
          <cell r="T5188" t="str">
            <v/>
          </cell>
          <cell r="U5188" t="str">
            <v/>
          </cell>
          <cell r="W5188" t="str">
            <v/>
          </cell>
          <cell r="X5188" t="str">
            <v/>
          </cell>
          <cell r="AB5188">
            <v>0</v>
          </cell>
          <cell r="AC5188">
            <v>0</v>
          </cell>
          <cell r="AD5188">
            <v>0</v>
          </cell>
          <cell r="AJ5188">
            <v>0</v>
          </cell>
          <cell r="AK5188">
            <v>0</v>
          </cell>
        </row>
        <row r="5189">
          <cell r="B5189" t="str">
            <v/>
          </cell>
          <cell r="H5189" t="str">
            <v/>
          </cell>
          <cell r="J5189" t="str">
            <v/>
          </cell>
          <cell r="N5189" t="str">
            <v/>
          </cell>
          <cell r="O5189" t="str">
            <v/>
          </cell>
          <cell r="P5189" t="str">
            <v/>
          </cell>
          <cell r="Q5189" t="str">
            <v/>
          </cell>
          <cell r="T5189" t="str">
            <v/>
          </cell>
          <cell r="U5189" t="str">
            <v/>
          </cell>
          <cell r="W5189" t="str">
            <v/>
          </cell>
          <cell r="X5189" t="str">
            <v/>
          </cell>
          <cell r="AB5189">
            <v>0</v>
          </cell>
          <cell r="AC5189">
            <v>0</v>
          </cell>
          <cell r="AD5189">
            <v>0</v>
          </cell>
          <cell r="AJ5189">
            <v>0</v>
          </cell>
          <cell r="AK5189">
            <v>0</v>
          </cell>
        </row>
        <row r="5190">
          <cell r="B5190" t="str">
            <v/>
          </cell>
          <cell r="H5190" t="str">
            <v/>
          </cell>
          <cell r="J5190" t="str">
            <v/>
          </cell>
          <cell r="N5190" t="str">
            <v/>
          </cell>
          <cell r="O5190" t="str">
            <v/>
          </cell>
          <cell r="P5190" t="str">
            <v/>
          </cell>
          <cell r="Q5190" t="str">
            <v/>
          </cell>
          <cell r="T5190" t="str">
            <v/>
          </cell>
          <cell r="U5190" t="str">
            <v/>
          </cell>
          <cell r="W5190" t="str">
            <v/>
          </cell>
          <cell r="X5190" t="str">
            <v/>
          </cell>
          <cell r="AB5190">
            <v>0</v>
          </cell>
          <cell r="AC5190">
            <v>0</v>
          </cell>
          <cell r="AD5190">
            <v>0</v>
          </cell>
          <cell r="AJ5190">
            <v>0</v>
          </cell>
          <cell r="AK5190">
            <v>0</v>
          </cell>
        </row>
        <row r="5191">
          <cell r="B5191" t="str">
            <v/>
          </cell>
          <cell r="H5191" t="str">
            <v/>
          </cell>
          <cell r="J5191" t="str">
            <v/>
          </cell>
          <cell r="N5191" t="str">
            <v/>
          </cell>
          <cell r="O5191" t="str">
            <v/>
          </cell>
          <cell r="P5191" t="str">
            <v/>
          </cell>
          <cell r="Q5191" t="str">
            <v/>
          </cell>
          <cell r="T5191" t="str">
            <v/>
          </cell>
          <cell r="U5191" t="str">
            <v/>
          </cell>
          <cell r="W5191" t="str">
            <v/>
          </cell>
          <cell r="X5191" t="str">
            <v/>
          </cell>
          <cell r="AB5191">
            <v>0</v>
          </cell>
          <cell r="AC5191">
            <v>0</v>
          </cell>
          <cell r="AD5191">
            <v>0</v>
          </cell>
          <cell r="AJ5191">
            <v>0</v>
          </cell>
          <cell r="AK5191">
            <v>0</v>
          </cell>
        </row>
        <row r="5192">
          <cell r="B5192" t="str">
            <v/>
          </cell>
          <cell r="H5192" t="str">
            <v/>
          </cell>
          <cell r="J5192" t="str">
            <v/>
          </cell>
          <cell r="N5192" t="str">
            <v/>
          </cell>
          <cell r="O5192" t="str">
            <v/>
          </cell>
          <cell r="P5192" t="str">
            <v/>
          </cell>
          <cell r="Q5192" t="str">
            <v/>
          </cell>
          <cell r="T5192" t="str">
            <v/>
          </cell>
          <cell r="U5192" t="str">
            <v/>
          </cell>
          <cell r="W5192" t="str">
            <v/>
          </cell>
          <cell r="X5192" t="str">
            <v/>
          </cell>
          <cell r="AB5192">
            <v>0</v>
          </cell>
          <cell r="AC5192">
            <v>0</v>
          </cell>
          <cell r="AD5192">
            <v>0</v>
          </cell>
          <cell r="AJ5192">
            <v>0</v>
          </cell>
          <cell r="AK5192">
            <v>0</v>
          </cell>
        </row>
        <row r="5193">
          <cell r="B5193" t="str">
            <v/>
          </cell>
          <cell r="H5193" t="str">
            <v/>
          </cell>
          <cell r="J5193" t="str">
            <v/>
          </cell>
          <cell r="N5193" t="str">
            <v/>
          </cell>
          <cell r="O5193" t="str">
            <v/>
          </cell>
          <cell r="P5193" t="str">
            <v/>
          </cell>
          <cell r="Q5193" t="str">
            <v/>
          </cell>
          <cell r="T5193" t="str">
            <v/>
          </cell>
          <cell r="U5193" t="str">
            <v/>
          </cell>
          <cell r="W5193" t="str">
            <v/>
          </cell>
          <cell r="X5193" t="str">
            <v/>
          </cell>
          <cell r="AB5193">
            <v>0</v>
          </cell>
          <cell r="AC5193">
            <v>0</v>
          </cell>
          <cell r="AD5193">
            <v>0</v>
          </cell>
          <cell r="AJ5193">
            <v>0</v>
          </cell>
          <cell r="AK5193">
            <v>0</v>
          </cell>
        </row>
        <row r="5194">
          <cell r="B5194" t="str">
            <v/>
          </cell>
          <cell r="H5194" t="str">
            <v/>
          </cell>
          <cell r="J5194" t="str">
            <v/>
          </cell>
          <cell r="N5194" t="str">
            <v/>
          </cell>
          <cell r="O5194" t="str">
            <v/>
          </cell>
          <cell r="P5194" t="str">
            <v/>
          </cell>
          <cell r="Q5194" t="str">
            <v/>
          </cell>
          <cell r="T5194" t="str">
            <v/>
          </cell>
          <cell r="U5194" t="str">
            <v/>
          </cell>
          <cell r="W5194" t="str">
            <v/>
          </cell>
          <cell r="X5194" t="str">
            <v/>
          </cell>
          <cell r="AB5194">
            <v>0</v>
          </cell>
          <cell r="AC5194">
            <v>0</v>
          </cell>
          <cell r="AD5194">
            <v>0</v>
          </cell>
          <cell r="AJ5194">
            <v>0</v>
          </cell>
          <cell r="AK5194">
            <v>0</v>
          </cell>
        </row>
        <row r="5195">
          <cell r="B5195" t="str">
            <v/>
          </cell>
          <cell r="H5195" t="str">
            <v/>
          </cell>
          <cell r="J5195" t="str">
            <v/>
          </cell>
          <cell r="N5195" t="str">
            <v/>
          </cell>
          <cell r="O5195" t="str">
            <v/>
          </cell>
          <cell r="P5195" t="str">
            <v/>
          </cell>
          <cell r="Q5195" t="str">
            <v/>
          </cell>
          <cell r="T5195" t="str">
            <v/>
          </cell>
          <cell r="U5195" t="str">
            <v/>
          </cell>
          <cell r="W5195" t="str">
            <v/>
          </cell>
          <cell r="X5195" t="str">
            <v/>
          </cell>
          <cell r="AB5195">
            <v>0</v>
          </cell>
          <cell r="AC5195">
            <v>0</v>
          </cell>
          <cell r="AD5195">
            <v>0</v>
          </cell>
          <cell r="AJ5195">
            <v>0</v>
          </cell>
          <cell r="AK5195">
            <v>0</v>
          </cell>
        </row>
        <row r="5196">
          <cell r="B5196" t="str">
            <v/>
          </cell>
          <cell r="H5196" t="str">
            <v/>
          </cell>
          <cell r="J5196" t="str">
            <v/>
          </cell>
          <cell r="N5196" t="str">
            <v/>
          </cell>
          <cell r="O5196" t="str">
            <v/>
          </cell>
          <cell r="P5196" t="str">
            <v/>
          </cell>
          <cell r="Q5196" t="str">
            <v/>
          </cell>
          <cell r="T5196" t="str">
            <v/>
          </cell>
          <cell r="U5196" t="str">
            <v/>
          </cell>
          <cell r="W5196" t="str">
            <v/>
          </cell>
          <cell r="X5196" t="str">
            <v/>
          </cell>
          <cell r="AB5196">
            <v>0</v>
          </cell>
          <cell r="AC5196">
            <v>0</v>
          </cell>
          <cell r="AD5196">
            <v>0</v>
          </cell>
          <cell r="AJ5196">
            <v>0</v>
          </cell>
          <cell r="AK5196">
            <v>0</v>
          </cell>
        </row>
        <row r="5197">
          <cell r="B5197" t="str">
            <v/>
          </cell>
          <cell r="H5197" t="str">
            <v/>
          </cell>
          <cell r="J5197" t="str">
            <v/>
          </cell>
          <cell r="N5197" t="str">
            <v/>
          </cell>
          <cell r="O5197" t="str">
            <v/>
          </cell>
          <cell r="P5197" t="str">
            <v/>
          </cell>
          <cell r="Q5197" t="str">
            <v/>
          </cell>
          <cell r="T5197" t="str">
            <v/>
          </cell>
          <cell r="U5197" t="str">
            <v/>
          </cell>
          <cell r="W5197" t="str">
            <v/>
          </cell>
          <cell r="X5197" t="str">
            <v/>
          </cell>
          <cell r="AB5197">
            <v>0</v>
          </cell>
          <cell r="AC5197">
            <v>0</v>
          </cell>
          <cell r="AD5197">
            <v>0</v>
          </cell>
          <cell r="AJ5197">
            <v>0</v>
          </cell>
          <cell r="AK5197">
            <v>0</v>
          </cell>
        </row>
        <row r="5198">
          <cell r="B5198" t="str">
            <v/>
          </cell>
          <cell r="H5198" t="str">
            <v/>
          </cell>
          <cell r="J5198" t="str">
            <v/>
          </cell>
          <cell r="N5198" t="str">
            <v/>
          </cell>
          <cell r="O5198" t="str">
            <v/>
          </cell>
          <cell r="P5198" t="str">
            <v/>
          </cell>
          <cell r="Q5198" t="str">
            <v/>
          </cell>
          <cell r="T5198" t="str">
            <v/>
          </cell>
          <cell r="U5198" t="str">
            <v/>
          </cell>
          <cell r="W5198" t="str">
            <v/>
          </cell>
          <cell r="X5198" t="str">
            <v/>
          </cell>
          <cell r="AB5198">
            <v>0</v>
          </cell>
          <cell r="AC5198">
            <v>0</v>
          </cell>
          <cell r="AD5198">
            <v>0</v>
          </cell>
          <cell r="AJ5198">
            <v>0</v>
          </cell>
          <cell r="AK5198">
            <v>0</v>
          </cell>
        </row>
        <row r="5199">
          <cell r="B5199" t="str">
            <v/>
          </cell>
          <cell r="H5199" t="str">
            <v/>
          </cell>
          <cell r="J5199" t="str">
            <v/>
          </cell>
          <cell r="N5199" t="str">
            <v/>
          </cell>
          <cell r="O5199" t="str">
            <v/>
          </cell>
          <cell r="P5199" t="str">
            <v/>
          </cell>
          <cell r="Q5199" t="str">
            <v/>
          </cell>
          <cell r="T5199" t="str">
            <v/>
          </cell>
          <cell r="U5199" t="str">
            <v/>
          </cell>
          <cell r="W5199" t="str">
            <v/>
          </cell>
          <cell r="X5199" t="str">
            <v/>
          </cell>
          <cell r="AB5199">
            <v>0</v>
          </cell>
          <cell r="AC5199">
            <v>0</v>
          </cell>
          <cell r="AD5199">
            <v>0</v>
          </cell>
          <cell r="AJ5199">
            <v>0</v>
          </cell>
          <cell r="AK5199">
            <v>0</v>
          </cell>
        </row>
        <row r="5200">
          <cell r="B5200" t="str">
            <v/>
          </cell>
          <cell r="H5200" t="str">
            <v/>
          </cell>
          <cell r="J5200" t="str">
            <v/>
          </cell>
          <cell r="N5200" t="str">
            <v/>
          </cell>
          <cell r="O5200" t="str">
            <v/>
          </cell>
          <cell r="P5200" t="str">
            <v/>
          </cell>
          <cell r="Q5200" t="str">
            <v/>
          </cell>
          <cell r="T5200" t="str">
            <v/>
          </cell>
          <cell r="U5200" t="str">
            <v/>
          </cell>
          <cell r="W5200" t="str">
            <v/>
          </cell>
          <cell r="X5200" t="str">
            <v/>
          </cell>
          <cell r="AB5200">
            <v>0</v>
          </cell>
          <cell r="AC5200">
            <v>0</v>
          </cell>
          <cell r="AD5200">
            <v>0</v>
          </cell>
          <cell r="AJ5200">
            <v>0</v>
          </cell>
          <cell r="AK5200">
            <v>0</v>
          </cell>
        </row>
        <row r="5201">
          <cell r="B5201" t="str">
            <v/>
          </cell>
          <cell r="H5201" t="str">
            <v/>
          </cell>
          <cell r="J5201" t="str">
            <v/>
          </cell>
          <cell r="N5201" t="str">
            <v/>
          </cell>
          <cell r="O5201" t="str">
            <v/>
          </cell>
          <cell r="P5201" t="str">
            <v/>
          </cell>
          <cell r="Q5201" t="str">
            <v/>
          </cell>
          <cell r="T5201" t="str">
            <v/>
          </cell>
          <cell r="U5201" t="str">
            <v/>
          </cell>
          <cell r="W5201" t="str">
            <v/>
          </cell>
          <cell r="X5201" t="str">
            <v/>
          </cell>
          <cell r="AB5201">
            <v>0</v>
          </cell>
          <cell r="AC5201">
            <v>0</v>
          </cell>
          <cell r="AD5201">
            <v>0</v>
          </cell>
          <cell r="AJ5201">
            <v>0</v>
          </cell>
          <cell r="AK5201">
            <v>0</v>
          </cell>
        </row>
        <row r="5202">
          <cell r="B5202" t="str">
            <v/>
          </cell>
          <cell r="H5202" t="str">
            <v/>
          </cell>
          <cell r="J5202" t="str">
            <v/>
          </cell>
          <cell r="N5202" t="str">
            <v/>
          </cell>
          <cell r="O5202" t="str">
            <v/>
          </cell>
          <cell r="P5202" t="str">
            <v/>
          </cell>
          <cell r="Q5202" t="str">
            <v/>
          </cell>
          <cell r="T5202" t="str">
            <v/>
          </cell>
          <cell r="U5202" t="str">
            <v/>
          </cell>
          <cell r="W5202" t="str">
            <v/>
          </cell>
          <cell r="X5202" t="str">
            <v/>
          </cell>
          <cell r="AB5202">
            <v>0</v>
          </cell>
          <cell r="AC5202">
            <v>0</v>
          </cell>
          <cell r="AD5202">
            <v>0</v>
          </cell>
          <cell r="AJ5202">
            <v>0</v>
          </cell>
          <cell r="AK5202">
            <v>0</v>
          </cell>
        </row>
        <row r="5203">
          <cell r="B5203" t="str">
            <v/>
          </cell>
          <cell r="H5203" t="str">
            <v/>
          </cell>
          <cell r="J5203" t="str">
            <v/>
          </cell>
          <cell r="N5203" t="str">
            <v/>
          </cell>
          <cell r="O5203" t="str">
            <v/>
          </cell>
          <cell r="P5203" t="str">
            <v/>
          </cell>
          <cell r="Q5203" t="str">
            <v/>
          </cell>
          <cell r="T5203" t="str">
            <v/>
          </cell>
          <cell r="U5203" t="str">
            <v/>
          </cell>
          <cell r="W5203" t="str">
            <v/>
          </cell>
          <cell r="X5203" t="str">
            <v/>
          </cell>
          <cell r="AB5203">
            <v>0</v>
          </cell>
          <cell r="AC5203">
            <v>0</v>
          </cell>
          <cell r="AD5203">
            <v>0</v>
          </cell>
          <cell r="AJ5203">
            <v>0</v>
          </cell>
          <cell r="AK5203">
            <v>0</v>
          </cell>
        </row>
        <row r="5204">
          <cell r="B5204" t="str">
            <v/>
          </cell>
          <cell r="H5204" t="str">
            <v/>
          </cell>
          <cell r="J5204" t="str">
            <v/>
          </cell>
          <cell r="N5204" t="str">
            <v/>
          </cell>
          <cell r="O5204" t="str">
            <v/>
          </cell>
          <cell r="P5204" t="str">
            <v/>
          </cell>
          <cell r="Q5204" t="str">
            <v/>
          </cell>
          <cell r="T5204" t="str">
            <v/>
          </cell>
          <cell r="U5204" t="str">
            <v/>
          </cell>
          <cell r="W5204" t="str">
            <v/>
          </cell>
          <cell r="X5204" t="str">
            <v/>
          </cell>
          <cell r="AB5204">
            <v>0</v>
          </cell>
          <cell r="AC5204">
            <v>0</v>
          </cell>
          <cell r="AD5204">
            <v>0</v>
          </cell>
          <cell r="AJ5204">
            <v>0</v>
          </cell>
          <cell r="AK5204">
            <v>0</v>
          </cell>
        </row>
        <row r="5205">
          <cell r="B5205" t="str">
            <v/>
          </cell>
          <cell r="H5205" t="str">
            <v/>
          </cell>
          <cell r="J5205" t="str">
            <v/>
          </cell>
          <cell r="N5205" t="str">
            <v/>
          </cell>
          <cell r="O5205" t="str">
            <v/>
          </cell>
          <cell r="P5205" t="str">
            <v/>
          </cell>
          <cell r="Q5205" t="str">
            <v/>
          </cell>
          <cell r="T5205" t="str">
            <v/>
          </cell>
          <cell r="U5205" t="str">
            <v/>
          </cell>
          <cell r="W5205" t="str">
            <v/>
          </cell>
          <cell r="X5205" t="str">
            <v/>
          </cell>
          <cell r="AB5205">
            <v>0</v>
          </cell>
          <cell r="AC5205">
            <v>0</v>
          </cell>
          <cell r="AD5205">
            <v>0</v>
          </cell>
          <cell r="AJ5205">
            <v>0</v>
          </cell>
          <cell r="AK5205">
            <v>0</v>
          </cell>
        </row>
        <row r="5206">
          <cell r="B5206" t="str">
            <v/>
          </cell>
          <cell r="H5206" t="str">
            <v/>
          </cell>
          <cell r="J5206" t="str">
            <v/>
          </cell>
          <cell r="N5206" t="str">
            <v/>
          </cell>
          <cell r="O5206" t="str">
            <v/>
          </cell>
          <cell r="P5206" t="str">
            <v/>
          </cell>
          <cell r="Q5206" t="str">
            <v/>
          </cell>
          <cell r="T5206" t="str">
            <v/>
          </cell>
          <cell r="U5206" t="str">
            <v/>
          </cell>
          <cell r="W5206" t="str">
            <v/>
          </cell>
          <cell r="X5206" t="str">
            <v/>
          </cell>
          <cell r="AB5206">
            <v>0</v>
          </cell>
          <cell r="AC5206">
            <v>0</v>
          </cell>
          <cell r="AD5206">
            <v>0</v>
          </cell>
          <cell r="AJ5206">
            <v>0</v>
          </cell>
          <cell r="AK5206">
            <v>0</v>
          </cell>
        </row>
        <row r="5207">
          <cell r="B5207" t="str">
            <v/>
          </cell>
          <cell r="H5207" t="str">
            <v/>
          </cell>
          <cell r="J5207" t="str">
            <v/>
          </cell>
          <cell r="N5207" t="str">
            <v/>
          </cell>
          <cell r="O5207" t="str">
            <v/>
          </cell>
          <cell r="P5207" t="str">
            <v/>
          </cell>
          <cell r="Q5207" t="str">
            <v/>
          </cell>
          <cell r="T5207" t="str">
            <v/>
          </cell>
          <cell r="U5207" t="str">
            <v/>
          </cell>
          <cell r="W5207" t="str">
            <v/>
          </cell>
          <cell r="X5207" t="str">
            <v/>
          </cell>
          <cell r="AB5207">
            <v>0</v>
          </cell>
          <cell r="AC5207">
            <v>0</v>
          </cell>
          <cell r="AD5207">
            <v>0</v>
          </cell>
          <cell r="AJ5207">
            <v>0</v>
          </cell>
          <cell r="AK5207">
            <v>0</v>
          </cell>
        </row>
        <row r="5208">
          <cell r="B5208" t="str">
            <v/>
          </cell>
          <cell r="H5208" t="str">
            <v/>
          </cell>
          <cell r="J5208" t="str">
            <v/>
          </cell>
          <cell r="N5208" t="str">
            <v/>
          </cell>
          <cell r="O5208" t="str">
            <v/>
          </cell>
          <cell r="P5208" t="str">
            <v/>
          </cell>
          <cell r="Q5208" t="str">
            <v/>
          </cell>
          <cell r="T5208" t="str">
            <v/>
          </cell>
          <cell r="U5208" t="str">
            <v/>
          </cell>
          <cell r="W5208" t="str">
            <v/>
          </cell>
          <cell r="X5208" t="str">
            <v/>
          </cell>
          <cell r="AB5208">
            <v>0</v>
          </cell>
          <cell r="AC5208">
            <v>0</v>
          </cell>
          <cell r="AD5208">
            <v>0</v>
          </cell>
          <cell r="AJ5208">
            <v>0</v>
          </cell>
          <cell r="AK5208">
            <v>0</v>
          </cell>
        </row>
        <row r="5209">
          <cell r="B5209" t="str">
            <v/>
          </cell>
          <cell r="H5209" t="str">
            <v/>
          </cell>
          <cell r="J5209" t="str">
            <v/>
          </cell>
          <cell r="N5209" t="str">
            <v/>
          </cell>
          <cell r="O5209" t="str">
            <v/>
          </cell>
          <cell r="P5209" t="str">
            <v/>
          </cell>
          <cell r="Q5209" t="str">
            <v/>
          </cell>
          <cell r="T5209" t="str">
            <v/>
          </cell>
          <cell r="U5209" t="str">
            <v/>
          </cell>
          <cell r="W5209" t="str">
            <v/>
          </cell>
          <cell r="X5209" t="str">
            <v/>
          </cell>
          <cell r="AB5209">
            <v>0</v>
          </cell>
          <cell r="AC5209">
            <v>0</v>
          </cell>
          <cell r="AD5209">
            <v>0</v>
          </cell>
          <cell r="AJ5209">
            <v>0</v>
          </cell>
          <cell r="AK5209">
            <v>0</v>
          </cell>
        </row>
        <row r="5210">
          <cell r="B5210" t="str">
            <v/>
          </cell>
          <cell r="H5210" t="str">
            <v/>
          </cell>
          <cell r="J5210" t="str">
            <v/>
          </cell>
          <cell r="N5210" t="str">
            <v/>
          </cell>
          <cell r="O5210" t="str">
            <v/>
          </cell>
          <cell r="P5210" t="str">
            <v/>
          </cell>
          <cell r="Q5210" t="str">
            <v/>
          </cell>
          <cell r="T5210" t="str">
            <v/>
          </cell>
          <cell r="U5210" t="str">
            <v/>
          </cell>
          <cell r="W5210" t="str">
            <v/>
          </cell>
          <cell r="X5210" t="str">
            <v/>
          </cell>
          <cell r="AB5210">
            <v>0</v>
          </cell>
          <cell r="AC5210">
            <v>0</v>
          </cell>
          <cell r="AD5210">
            <v>0</v>
          </cell>
          <cell r="AJ5210">
            <v>0</v>
          </cell>
          <cell r="AK5210">
            <v>0</v>
          </cell>
        </row>
        <row r="5211">
          <cell r="B5211" t="str">
            <v/>
          </cell>
          <cell r="H5211" t="str">
            <v/>
          </cell>
          <cell r="J5211" t="str">
            <v/>
          </cell>
          <cell r="N5211" t="str">
            <v/>
          </cell>
          <cell r="O5211" t="str">
            <v/>
          </cell>
          <cell r="P5211" t="str">
            <v/>
          </cell>
          <cell r="Q5211" t="str">
            <v/>
          </cell>
          <cell r="T5211" t="str">
            <v/>
          </cell>
          <cell r="U5211" t="str">
            <v/>
          </cell>
          <cell r="W5211" t="str">
            <v/>
          </cell>
          <cell r="X5211" t="str">
            <v/>
          </cell>
          <cell r="AB5211">
            <v>0</v>
          </cell>
          <cell r="AC5211">
            <v>0</v>
          </cell>
          <cell r="AD5211">
            <v>0</v>
          </cell>
          <cell r="AJ5211">
            <v>0</v>
          </cell>
          <cell r="AK5211">
            <v>0</v>
          </cell>
        </row>
        <row r="5212">
          <cell r="B5212" t="str">
            <v/>
          </cell>
          <cell r="H5212" t="str">
            <v/>
          </cell>
          <cell r="J5212" t="str">
            <v/>
          </cell>
          <cell r="N5212" t="str">
            <v/>
          </cell>
          <cell r="O5212" t="str">
            <v/>
          </cell>
          <cell r="P5212" t="str">
            <v/>
          </cell>
          <cell r="Q5212" t="str">
            <v/>
          </cell>
          <cell r="T5212" t="str">
            <v/>
          </cell>
          <cell r="U5212" t="str">
            <v/>
          </cell>
          <cell r="W5212" t="str">
            <v/>
          </cell>
          <cell r="X5212" t="str">
            <v/>
          </cell>
          <cell r="AB5212">
            <v>0</v>
          </cell>
          <cell r="AC5212">
            <v>0</v>
          </cell>
          <cell r="AD5212">
            <v>0</v>
          </cell>
          <cell r="AJ5212">
            <v>0</v>
          </cell>
          <cell r="AK5212">
            <v>0</v>
          </cell>
        </row>
        <row r="5213">
          <cell r="B5213" t="str">
            <v/>
          </cell>
          <cell r="H5213" t="str">
            <v/>
          </cell>
          <cell r="J5213" t="str">
            <v/>
          </cell>
          <cell r="N5213" t="str">
            <v/>
          </cell>
          <cell r="O5213" t="str">
            <v/>
          </cell>
          <cell r="P5213" t="str">
            <v/>
          </cell>
          <cell r="Q5213" t="str">
            <v/>
          </cell>
          <cell r="T5213" t="str">
            <v/>
          </cell>
          <cell r="U5213" t="str">
            <v/>
          </cell>
          <cell r="W5213" t="str">
            <v/>
          </cell>
          <cell r="X5213" t="str">
            <v/>
          </cell>
          <cell r="AB5213">
            <v>0</v>
          </cell>
          <cell r="AC5213">
            <v>0</v>
          </cell>
          <cell r="AD5213">
            <v>0</v>
          </cell>
          <cell r="AJ5213">
            <v>0</v>
          </cell>
          <cell r="AK5213">
            <v>0</v>
          </cell>
        </row>
        <row r="5214">
          <cell r="B5214" t="str">
            <v/>
          </cell>
          <cell r="H5214" t="str">
            <v/>
          </cell>
          <cell r="J5214" t="str">
            <v/>
          </cell>
          <cell r="N5214" t="str">
            <v/>
          </cell>
          <cell r="O5214" t="str">
            <v/>
          </cell>
          <cell r="P5214" t="str">
            <v/>
          </cell>
          <cell r="Q5214" t="str">
            <v/>
          </cell>
          <cell r="T5214" t="str">
            <v/>
          </cell>
          <cell r="U5214" t="str">
            <v/>
          </cell>
          <cell r="W5214" t="str">
            <v/>
          </cell>
          <cell r="X5214" t="str">
            <v/>
          </cell>
          <cell r="AB5214">
            <v>0</v>
          </cell>
          <cell r="AC5214">
            <v>0</v>
          </cell>
          <cell r="AD5214">
            <v>0</v>
          </cell>
          <cell r="AJ5214">
            <v>0</v>
          </cell>
          <cell r="AK5214">
            <v>0</v>
          </cell>
        </row>
        <row r="5215">
          <cell r="B5215" t="str">
            <v/>
          </cell>
          <cell r="H5215" t="str">
            <v/>
          </cell>
          <cell r="J5215" t="str">
            <v/>
          </cell>
          <cell r="N5215" t="str">
            <v/>
          </cell>
          <cell r="O5215" t="str">
            <v/>
          </cell>
          <cell r="P5215" t="str">
            <v/>
          </cell>
          <cell r="Q5215" t="str">
            <v/>
          </cell>
          <cell r="T5215" t="str">
            <v/>
          </cell>
          <cell r="U5215" t="str">
            <v/>
          </cell>
          <cell r="W5215" t="str">
            <v/>
          </cell>
          <cell r="X5215" t="str">
            <v/>
          </cell>
          <cell r="AB5215">
            <v>0</v>
          </cell>
          <cell r="AC5215">
            <v>0</v>
          </cell>
          <cell r="AD5215">
            <v>0</v>
          </cell>
          <cell r="AJ5215">
            <v>0</v>
          </cell>
          <cell r="AK5215">
            <v>0</v>
          </cell>
        </row>
        <row r="5216">
          <cell r="B5216" t="str">
            <v/>
          </cell>
          <cell r="H5216" t="str">
            <v/>
          </cell>
          <cell r="J5216" t="str">
            <v/>
          </cell>
          <cell r="N5216" t="str">
            <v/>
          </cell>
          <cell r="O5216" t="str">
            <v/>
          </cell>
          <cell r="P5216" t="str">
            <v/>
          </cell>
          <cell r="Q5216" t="str">
            <v/>
          </cell>
          <cell r="T5216" t="str">
            <v/>
          </cell>
          <cell r="U5216" t="str">
            <v/>
          </cell>
          <cell r="W5216" t="str">
            <v/>
          </cell>
          <cell r="X5216" t="str">
            <v/>
          </cell>
          <cell r="AB5216">
            <v>0</v>
          </cell>
          <cell r="AC5216">
            <v>0</v>
          </cell>
          <cell r="AD5216">
            <v>0</v>
          </cell>
          <cell r="AJ5216">
            <v>0</v>
          </cell>
          <cell r="AK5216">
            <v>0</v>
          </cell>
        </row>
        <row r="5217">
          <cell r="B5217" t="str">
            <v/>
          </cell>
          <cell r="H5217" t="str">
            <v/>
          </cell>
          <cell r="J5217" t="str">
            <v/>
          </cell>
          <cell r="N5217" t="str">
            <v/>
          </cell>
          <cell r="O5217" t="str">
            <v/>
          </cell>
          <cell r="P5217" t="str">
            <v/>
          </cell>
          <cell r="Q5217" t="str">
            <v/>
          </cell>
          <cell r="T5217" t="str">
            <v/>
          </cell>
          <cell r="U5217" t="str">
            <v/>
          </cell>
          <cell r="W5217" t="str">
            <v/>
          </cell>
          <cell r="X5217" t="str">
            <v/>
          </cell>
          <cell r="AB5217">
            <v>0</v>
          </cell>
          <cell r="AC5217">
            <v>0</v>
          </cell>
          <cell r="AD5217">
            <v>0</v>
          </cell>
          <cell r="AJ5217">
            <v>0</v>
          </cell>
          <cell r="AK5217">
            <v>0</v>
          </cell>
        </row>
        <row r="5218">
          <cell r="B5218" t="str">
            <v/>
          </cell>
          <cell r="H5218" t="str">
            <v/>
          </cell>
          <cell r="J5218" t="str">
            <v/>
          </cell>
          <cell r="N5218" t="str">
            <v/>
          </cell>
          <cell r="O5218" t="str">
            <v/>
          </cell>
          <cell r="P5218" t="str">
            <v/>
          </cell>
          <cell r="Q5218" t="str">
            <v/>
          </cell>
          <cell r="T5218" t="str">
            <v/>
          </cell>
          <cell r="U5218" t="str">
            <v/>
          </cell>
          <cell r="W5218" t="str">
            <v/>
          </cell>
          <cell r="X5218" t="str">
            <v/>
          </cell>
          <cell r="AB5218">
            <v>0</v>
          </cell>
          <cell r="AC5218">
            <v>0</v>
          </cell>
          <cell r="AD5218">
            <v>0</v>
          </cell>
          <cell r="AJ5218">
            <v>0</v>
          </cell>
          <cell r="AK5218">
            <v>0</v>
          </cell>
        </row>
        <row r="5219">
          <cell r="B5219" t="str">
            <v/>
          </cell>
          <cell r="H5219" t="str">
            <v/>
          </cell>
          <cell r="J5219" t="str">
            <v/>
          </cell>
          <cell r="N5219" t="str">
            <v/>
          </cell>
          <cell r="O5219" t="str">
            <v/>
          </cell>
          <cell r="P5219" t="str">
            <v/>
          </cell>
          <cell r="Q5219" t="str">
            <v/>
          </cell>
          <cell r="T5219" t="str">
            <v/>
          </cell>
          <cell r="U5219" t="str">
            <v/>
          </cell>
          <cell r="W5219" t="str">
            <v/>
          </cell>
          <cell r="X5219" t="str">
            <v/>
          </cell>
          <cell r="AB5219">
            <v>0</v>
          </cell>
          <cell r="AC5219">
            <v>0</v>
          </cell>
          <cell r="AD5219">
            <v>0</v>
          </cell>
          <cell r="AJ5219">
            <v>0</v>
          </cell>
          <cell r="AK5219">
            <v>0</v>
          </cell>
        </row>
        <row r="5220">
          <cell r="B5220" t="str">
            <v/>
          </cell>
          <cell r="H5220" t="str">
            <v/>
          </cell>
          <cell r="J5220" t="str">
            <v/>
          </cell>
          <cell r="N5220" t="str">
            <v/>
          </cell>
          <cell r="O5220" t="str">
            <v/>
          </cell>
          <cell r="P5220" t="str">
            <v/>
          </cell>
          <cell r="Q5220" t="str">
            <v/>
          </cell>
          <cell r="T5220" t="str">
            <v/>
          </cell>
          <cell r="U5220" t="str">
            <v/>
          </cell>
          <cell r="W5220" t="str">
            <v/>
          </cell>
          <cell r="X5220" t="str">
            <v/>
          </cell>
          <cell r="AB5220">
            <v>0</v>
          </cell>
          <cell r="AC5220">
            <v>0</v>
          </cell>
          <cell r="AD5220">
            <v>0</v>
          </cell>
          <cell r="AJ5220">
            <v>0</v>
          </cell>
          <cell r="AK5220">
            <v>0</v>
          </cell>
        </row>
        <row r="5221">
          <cell r="B5221" t="str">
            <v/>
          </cell>
          <cell r="H5221" t="str">
            <v/>
          </cell>
          <cell r="J5221" t="str">
            <v/>
          </cell>
          <cell r="N5221" t="str">
            <v/>
          </cell>
          <cell r="O5221" t="str">
            <v/>
          </cell>
          <cell r="P5221" t="str">
            <v/>
          </cell>
          <cell r="Q5221" t="str">
            <v/>
          </cell>
          <cell r="T5221" t="str">
            <v/>
          </cell>
          <cell r="U5221" t="str">
            <v/>
          </cell>
          <cell r="W5221" t="str">
            <v/>
          </cell>
          <cell r="X5221" t="str">
            <v/>
          </cell>
          <cell r="AB5221">
            <v>0</v>
          </cell>
          <cell r="AC5221">
            <v>0</v>
          </cell>
          <cell r="AD5221">
            <v>0</v>
          </cell>
          <cell r="AJ5221">
            <v>0</v>
          </cell>
          <cell r="AK5221">
            <v>0</v>
          </cell>
        </row>
        <row r="5222">
          <cell r="B5222" t="str">
            <v/>
          </cell>
          <cell r="H5222" t="str">
            <v/>
          </cell>
          <cell r="J5222" t="str">
            <v/>
          </cell>
          <cell r="N5222" t="str">
            <v/>
          </cell>
          <cell r="O5222" t="str">
            <v/>
          </cell>
          <cell r="P5222" t="str">
            <v/>
          </cell>
          <cell r="Q5222" t="str">
            <v/>
          </cell>
          <cell r="T5222" t="str">
            <v/>
          </cell>
          <cell r="U5222" t="str">
            <v/>
          </cell>
          <cell r="W5222" t="str">
            <v/>
          </cell>
          <cell r="X5222" t="str">
            <v/>
          </cell>
          <cell r="AB5222">
            <v>0</v>
          </cell>
          <cell r="AC5222">
            <v>0</v>
          </cell>
          <cell r="AD5222">
            <v>0</v>
          </cell>
          <cell r="AJ5222">
            <v>0</v>
          </cell>
          <cell r="AK5222">
            <v>0</v>
          </cell>
        </row>
        <row r="5223">
          <cell r="B5223" t="str">
            <v/>
          </cell>
          <cell r="H5223" t="str">
            <v/>
          </cell>
          <cell r="J5223" t="str">
            <v/>
          </cell>
          <cell r="N5223" t="str">
            <v/>
          </cell>
          <cell r="O5223" t="str">
            <v/>
          </cell>
          <cell r="P5223" t="str">
            <v/>
          </cell>
          <cell r="Q5223" t="str">
            <v/>
          </cell>
          <cell r="T5223" t="str">
            <v/>
          </cell>
          <cell r="U5223" t="str">
            <v/>
          </cell>
          <cell r="W5223" t="str">
            <v/>
          </cell>
          <cell r="X5223" t="str">
            <v/>
          </cell>
          <cell r="AB5223">
            <v>0</v>
          </cell>
          <cell r="AC5223">
            <v>0</v>
          </cell>
          <cell r="AD5223">
            <v>0</v>
          </cell>
          <cell r="AJ5223">
            <v>0</v>
          </cell>
          <cell r="AK5223">
            <v>0</v>
          </cell>
        </row>
        <row r="5224">
          <cell r="B5224" t="str">
            <v/>
          </cell>
          <cell r="H5224" t="str">
            <v/>
          </cell>
          <cell r="J5224" t="str">
            <v/>
          </cell>
          <cell r="N5224" t="str">
            <v/>
          </cell>
          <cell r="O5224" t="str">
            <v/>
          </cell>
          <cell r="P5224" t="str">
            <v/>
          </cell>
          <cell r="Q5224" t="str">
            <v/>
          </cell>
          <cell r="T5224" t="str">
            <v/>
          </cell>
          <cell r="U5224" t="str">
            <v/>
          </cell>
          <cell r="W5224" t="str">
            <v/>
          </cell>
          <cell r="X5224" t="str">
            <v/>
          </cell>
          <cell r="AB5224">
            <v>0</v>
          </cell>
          <cell r="AC5224">
            <v>0</v>
          </cell>
          <cell r="AD5224">
            <v>0</v>
          </cell>
          <cell r="AJ5224">
            <v>0</v>
          </cell>
          <cell r="AK5224">
            <v>0</v>
          </cell>
        </row>
        <row r="5225">
          <cell r="B5225" t="str">
            <v/>
          </cell>
          <cell r="H5225" t="str">
            <v/>
          </cell>
          <cell r="J5225" t="str">
            <v/>
          </cell>
          <cell r="N5225" t="str">
            <v/>
          </cell>
          <cell r="O5225" t="str">
            <v/>
          </cell>
          <cell r="P5225" t="str">
            <v/>
          </cell>
          <cell r="Q5225" t="str">
            <v/>
          </cell>
          <cell r="T5225" t="str">
            <v/>
          </cell>
          <cell r="U5225" t="str">
            <v/>
          </cell>
          <cell r="W5225" t="str">
            <v/>
          </cell>
          <cell r="X5225" t="str">
            <v/>
          </cell>
          <cell r="AB5225">
            <v>0</v>
          </cell>
          <cell r="AC5225">
            <v>0</v>
          </cell>
          <cell r="AD5225">
            <v>0</v>
          </cell>
          <cell r="AJ5225">
            <v>0</v>
          </cell>
          <cell r="AK5225">
            <v>0</v>
          </cell>
        </row>
        <row r="5226">
          <cell r="B5226" t="str">
            <v/>
          </cell>
          <cell r="H5226" t="str">
            <v/>
          </cell>
          <cell r="J5226" t="str">
            <v/>
          </cell>
          <cell r="N5226" t="str">
            <v/>
          </cell>
          <cell r="O5226" t="str">
            <v/>
          </cell>
          <cell r="P5226" t="str">
            <v/>
          </cell>
          <cell r="Q5226" t="str">
            <v/>
          </cell>
          <cell r="T5226" t="str">
            <v/>
          </cell>
          <cell r="U5226" t="str">
            <v/>
          </cell>
          <cell r="W5226" t="str">
            <v/>
          </cell>
          <cell r="X5226" t="str">
            <v/>
          </cell>
          <cell r="AB5226">
            <v>0</v>
          </cell>
          <cell r="AC5226">
            <v>0</v>
          </cell>
          <cell r="AD5226">
            <v>0</v>
          </cell>
          <cell r="AJ5226">
            <v>0</v>
          </cell>
          <cell r="AK5226">
            <v>0</v>
          </cell>
        </row>
        <row r="5227">
          <cell r="B5227" t="str">
            <v/>
          </cell>
          <cell r="H5227" t="str">
            <v/>
          </cell>
          <cell r="J5227" t="str">
            <v/>
          </cell>
          <cell r="N5227" t="str">
            <v/>
          </cell>
          <cell r="O5227" t="str">
            <v/>
          </cell>
          <cell r="P5227" t="str">
            <v/>
          </cell>
          <cell r="Q5227" t="str">
            <v/>
          </cell>
          <cell r="T5227" t="str">
            <v/>
          </cell>
          <cell r="U5227" t="str">
            <v/>
          </cell>
          <cell r="W5227" t="str">
            <v/>
          </cell>
          <cell r="X5227" t="str">
            <v/>
          </cell>
          <cell r="AB5227">
            <v>0</v>
          </cell>
          <cell r="AC5227">
            <v>0</v>
          </cell>
          <cell r="AD5227">
            <v>0</v>
          </cell>
          <cell r="AJ5227">
            <v>0</v>
          </cell>
          <cell r="AK5227">
            <v>0</v>
          </cell>
        </row>
        <row r="5228">
          <cell r="B5228" t="str">
            <v/>
          </cell>
          <cell r="H5228" t="str">
            <v/>
          </cell>
          <cell r="J5228" t="str">
            <v/>
          </cell>
          <cell r="N5228" t="str">
            <v/>
          </cell>
          <cell r="O5228" t="str">
            <v/>
          </cell>
          <cell r="P5228" t="str">
            <v/>
          </cell>
          <cell r="Q5228" t="str">
            <v/>
          </cell>
          <cell r="T5228" t="str">
            <v/>
          </cell>
          <cell r="U5228" t="str">
            <v/>
          </cell>
          <cell r="W5228" t="str">
            <v/>
          </cell>
          <cell r="X5228" t="str">
            <v/>
          </cell>
          <cell r="AB5228">
            <v>0</v>
          </cell>
          <cell r="AC5228">
            <v>0</v>
          </cell>
          <cell r="AD5228">
            <v>0</v>
          </cell>
          <cell r="AJ5228">
            <v>0</v>
          </cell>
          <cell r="AK5228">
            <v>0</v>
          </cell>
        </row>
        <row r="5229">
          <cell r="B5229" t="str">
            <v/>
          </cell>
          <cell r="H5229" t="str">
            <v/>
          </cell>
          <cell r="J5229" t="str">
            <v/>
          </cell>
          <cell r="N5229" t="str">
            <v/>
          </cell>
          <cell r="O5229" t="str">
            <v/>
          </cell>
          <cell r="P5229" t="str">
            <v/>
          </cell>
          <cell r="Q5229" t="str">
            <v/>
          </cell>
          <cell r="T5229" t="str">
            <v/>
          </cell>
          <cell r="U5229" t="str">
            <v/>
          </cell>
          <cell r="W5229" t="str">
            <v/>
          </cell>
          <cell r="X5229" t="str">
            <v/>
          </cell>
          <cell r="AB5229">
            <v>0</v>
          </cell>
          <cell r="AC5229">
            <v>0</v>
          </cell>
          <cell r="AD5229">
            <v>0</v>
          </cell>
          <cell r="AJ5229">
            <v>0</v>
          </cell>
          <cell r="AK5229">
            <v>0</v>
          </cell>
        </row>
        <row r="5230">
          <cell r="B5230" t="str">
            <v/>
          </cell>
          <cell r="H5230" t="str">
            <v/>
          </cell>
          <cell r="J5230" t="str">
            <v/>
          </cell>
          <cell r="N5230" t="str">
            <v/>
          </cell>
          <cell r="O5230" t="str">
            <v/>
          </cell>
          <cell r="P5230" t="str">
            <v/>
          </cell>
          <cell r="Q5230" t="str">
            <v/>
          </cell>
          <cell r="T5230" t="str">
            <v/>
          </cell>
          <cell r="U5230" t="str">
            <v/>
          </cell>
          <cell r="W5230" t="str">
            <v/>
          </cell>
          <cell r="X5230" t="str">
            <v/>
          </cell>
          <cell r="AB5230">
            <v>0</v>
          </cell>
          <cell r="AC5230">
            <v>0</v>
          </cell>
          <cell r="AD5230">
            <v>0</v>
          </cell>
          <cell r="AJ5230">
            <v>0</v>
          </cell>
          <cell r="AK5230">
            <v>0</v>
          </cell>
        </row>
        <row r="5231">
          <cell r="B5231" t="str">
            <v/>
          </cell>
          <cell r="H5231" t="str">
            <v/>
          </cell>
          <cell r="J5231" t="str">
            <v/>
          </cell>
          <cell r="N5231" t="str">
            <v/>
          </cell>
          <cell r="O5231" t="str">
            <v/>
          </cell>
          <cell r="P5231" t="str">
            <v/>
          </cell>
          <cell r="Q5231" t="str">
            <v/>
          </cell>
          <cell r="T5231" t="str">
            <v/>
          </cell>
          <cell r="U5231" t="str">
            <v/>
          </cell>
          <cell r="W5231" t="str">
            <v/>
          </cell>
          <cell r="X5231" t="str">
            <v/>
          </cell>
          <cell r="AB5231">
            <v>0</v>
          </cell>
          <cell r="AC5231">
            <v>0</v>
          </cell>
          <cell r="AD5231">
            <v>0</v>
          </cell>
          <cell r="AJ5231">
            <v>0</v>
          </cell>
          <cell r="AK5231">
            <v>0</v>
          </cell>
        </row>
        <row r="5232">
          <cell r="B5232" t="str">
            <v/>
          </cell>
          <cell r="H5232" t="str">
            <v/>
          </cell>
          <cell r="J5232" t="str">
            <v/>
          </cell>
          <cell r="N5232" t="str">
            <v/>
          </cell>
          <cell r="O5232" t="str">
            <v/>
          </cell>
          <cell r="P5232" t="str">
            <v/>
          </cell>
          <cell r="Q5232" t="str">
            <v/>
          </cell>
          <cell r="T5232" t="str">
            <v/>
          </cell>
          <cell r="U5232" t="str">
            <v/>
          </cell>
          <cell r="W5232" t="str">
            <v/>
          </cell>
          <cell r="X5232" t="str">
            <v/>
          </cell>
          <cell r="AB5232">
            <v>0</v>
          </cell>
          <cell r="AC5232">
            <v>0</v>
          </cell>
          <cell r="AD5232">
            <v>0</v>
          </cell>
          <cell r="AJ5232">
            <v>0</v>
          </cell>
          <cell r="AK5232">
            <v>0</v>
          </cell>
        </row>
        <row r="5233">
          <cell r="B5233" t="str">
            <v/>
          </cell>
          <cell r="H5233" t="str">
            <v/>
          </cell>
          <cell r="J5233" t="str">
            <v/>
          </cell>
          <cell r="N5233" t="str">
            <v/>
          </cell>
          <cell r="O5233" t="str">
            <v/>
          </cell>
          <cell r="P5233" t="str">
            <v/>
          </cell>
          <cell r="Q5233" t="str">
            <v/>
          </cell>
          <cell r="T5233" t="str">
            <v/>
          </cell>
          <cell r="U5233" t="str">
            <v/>
          </cell>
          <cell r="W5233" t="str">
            <v/>
          </cell>
          <cell r="X5233" t="str">
            <v/>
          </cell>
          <cell r="AB5233">
            <v>0</v>
          </cell>
          <cell r="AC5233">
            <v>0</v>
          </cell>
          <cell r="AD5233">
            <v>0</v>
          </cell>
          <cell r="AJ5233">
            <v>0</v>
          </cell>
          <cell r="AK5233">
            <v>0</v>
          </cell>
        </row>
        <row r="5234">
          <cell r="B5234" t="str">
            <v/>
          </cell>
          <cell r="H5234" t="str">
            <v/>
          </cell>
          <cell r="J5234" t="str">
            <v/>
          </cell>
          <cell r="N5234" t="str">
            <v/>
          </cell>
          <cell r="O5234" t="str">
            <v/>
          </cell>
          <cell r="P5234" t="str">
            <v/>
          </cell>
          <cell r="Q5234" t="str">
            <v/>
          </cell>
          <cell r="T5234" t="str">
            <v/>
          </cell>
          <cell r="U5234" t="str">
            <v/>
          </cell>
          <cell r="W5234" t="str">
            <v/>
          </cell>
          <cell r="X5234" t="str">
            <v/>
          </cell>
          <cell r="AB5234">
            <v>0</v>
          </cell>
          <cell r="AC5234">
            <v>0</v>
          </cell>
          <cell r="AD5234">
            <v>0</v>
          </cell>
          <cell r="AJ5234">
            <v>0</v>
          </cell>
          <cell r="AK5234">
            <v>0</v>
          </cell>
        </row>
        <row r="5235">
          <cell r="B5235" t="str">
            <v/>
          </cell>
          <cell r="H5235" t="str">
            <v/>
          </cell>
          <cell r="J5235" t="str">
            <v/>
          </cell>
          <cell r="N5235" t="str">
            <v/>
          </cell>
          <cell r="O5235" t="str">
            <v/>
          </cell>
          <cell r="P5235" t="str">
            <v/>
          </cell>
          <cell r="Q5235" t="str">
            <v/>
          </cell>
          <cell r="T5235" t="str">
            <v/>
          </cell>
          <cell r="U5235" t="str">
            <v/>
          </cell>
          <cell r="W5235" t="str">
            <v/>
          </cell>
          <cell r="X5235" t="str">
            <v/>
          </cell>
          <cell r="AB5235">
            <v>0</v>
          </cell>
          <cell r="AC5235">
            <v>0</v>
          </cell>
          <cell r="AD5235">
            <v>0</v>
          </cell>
          <cell r="AJ5235">
            <v>0</v>
          </cell>
          <cell r="AK5235">
            <v>0</v>
          </cell>
        </row>
        <row r="5236">
          <cell r="B5236" t="str">
            <v/>
          </cell>
          <cell r="H5236" t="str">
            <v/>
          </cell>
          <cell r="J5236" t="str">
            <v/>
          </cell>
          <cell r="N5236" t="str">
            <v/>
          </cell>
          <cell r="O5236" t="str">
            <v/>
          </cell>
          <cell r="P5236" t="str">
            <v/>
          </cell>
          <cell r="Q5236" t="str">
            <v/>
          </cell>
          <cell r="T5236" t="str">
            <v/>
          </cell>
          <cell r="U5236" t="str">
            <v/>
          </cell>
          <cell r="W5236" t="str">
            <v/>
          </cell>
          <cell r="X5236" t="str">
            <v/>
          </cell>
          <cell r="AB5236">
            <v>0</v>
          </cell>
          <cell r="AC5236">
            <v>0</v>
          </cell>
          <cell r="AD5236">
            <v>0</v>
          </cell>
          <cell r="AJ5236">
            <v>0</v>
          </cell>
          <cell r="AK5236">
            <v>0</v>
          </cell>
        </row>
        <row r="5237">
          <cell r="B5237" t="str">
            <v/>
          </cell>
          <cell r="H5237" t="str">
            <v/>
          </cell>
          <cell r="J5237" t="str">
            <v/>
          </cell>
          <cell r="N5237" t="str">
            <v/>
          </cell>
          <cell r="O5237" t="str">
            <v/>
          </cell>
          <cell r="P5237" t="str">
            <v/>
          </cell>
          <cell r="Q5237" t="str">
            <v/>
          </cell>
          <cell r="T5237" t="str">
            <v/>
          </cell>
          <cell r="U5237" t="str">
            <v/>
          </cell>
          <cell r="W5237" t="str">
            <v/>
          </cell>
          <cell r="X5237" t="str">
            <v/>
          </cell>
          <cell r="AB5237">
            <v>0</v>
          </cell>
          <cell r="AC5237">
            <v>0</v>
          </cell>
          <cell r="AD5237">
            <v>0</v>
          </cell>
          <cell r="AJ5237">
            <v>0</v>
          </cell>
          <cell r="AK5237">
            <v>0</v>
          </cell>
        </row>
        <row r="5238">
          <cell r="B5238" t="str">
            <v/>
          </cell>
          <cell r="H5238" t="str">
            <v/>
          </cell>
          <cell r="J5238" t="str">
            <v/>
          </cell>
          <cell r="N5238" t="str">
            <v/>
          </cell>
          <cell r="O5238" t="str">
            <v/>
          </cell>
          <cell r="P5238" t="str">
            <v/>
          </cell>
          <cell r="Q5238" t="str">
            <v/>
          </cell>
          <cell r="T5238" t="str">
            <v/>
          </cell>
          <cell r="U5238" t="str">
            <v/>
          </cell>
          <cell r="W5238" t="str">
            <v/>
          </cell>
          <cell r="X5238" t="str">
            <v/>
          </cell>
          <cell r="AB5238">
            <v>0</v>
          </cell>
          <cell r="AC5238">
            <v>0</v>
          </cell>
          <cell r="AD5238">
            <v>0</v>
          </cell>
          <cell r="AJ5238">
            <v>0</v>
          </cell>
          <cell r="AK5238">
            <v>0</v>
          </cell>
        </row>
        <row r="5239">
          <cell r="B5239" t="str">
            <v/>
          </cell>
          <cell r="H5239" t="str">
            <v/>
          </cell>
          <cell r="J5239" t="str">
            <v/>
          </cell>
          <cell r="N5239" t="str">
            <v/>
          </cell>
          <cell r="O5239" t="str">
            <v/>
          </cell>
          <cell r="P5239" t="str">
            <v/>
          </cell>
          <cell r="Q5239" t="str">
            <v/>
          </cell>
          <cell r="T5239" t="str">
            <v/>
          </cell>
          <cell r="U5239" t="str">
            <v/>
          </cell>
          <cell r="W5239" t="str">
            <v/>
          </cell>
          <cell r="X5239" t="str">
            <v/>
          </cell>
          <cell r="AB5239">
            <v>0</v>
          </cell>
          <cell r="AC5239">
            <v>0</v>
          </cell>
          <cell r="AD5239">
            <v>0</v>
          </cell>
          <cell r="AJ5239">
            <v>0</v>
          </cell>
          <cell r="AK5239">
            <v>0</v>
          </cell>
        </row>
        <row r="5240">
          <cell r="B5240" t="str">
            <v/>
          </cell>
          <cell r="H5240" t="str">
            <v/>
          </cell>
          <cell r="J5240" t="str">
            <v/>
          </cell>
          <cell r="N5240" t="str">
            <v/>
          </cell>
          <cell r="O5240" t="str">
            <v/>
          </cell>
          <cell r="P5240" t="str">
            <v/>
          </cell>
          <cell r="Q5240" t="str">
            <v/>
          </cell>
          <cell r="T5240" t="str">
            <v/>
          </cell>
          <cell r="U5240" t="str">
            <v/>
          </cell>
          <cell r="W5240" t="str">
            <v/>
          </cell>
          <cell r="X5240" t="str">
            <v/>
          </cell>
          <cell r="AB5240">
            <v>0</v>
          </cell>
          <cell r="AC5240">
            <v>0</v>
          </cell>
          <cell r="AD5240">
            <v>0</v>
          </cell>
          <cell r="AJ5240">
            <v>0</v>
          </cell>
          <cell r="AK5240">
            <v>0</v>
          </cell>
        </row>
        <row r="5241">
          <cell r="B5241" t="str">
            <v/>
          </cell>
          <cell r="H5241" t="str">
            <v/>
          </cell>
          <cell r="J5241" t="str">
            <v/>
          </cell>
          <cell r="N5241" t="str">
            <v/>
          </cell>
          <cell r="O5241" t="str">
            <v/>
          </cell>
          <cell r="P5241" t="str">
            <v/>
          </cell>
          <cell r="Q5241" t="str">
            <v/>
          </cell>
          <cell r="T5241" t="str">
            <v/>
          </cell>
          <cell r="U5241" t="str">
            <v/>
          </cell>
          <cell r="W5241" t="str">
            <v/>
          </cell>
          <cell r="X5241" t="str">
            <v/>
          </cell>
          <cell r="AB5241">
            <v>0</v>
          </cell>
          <cell r="AC5241">
            <v>0</v>
          </cell>
          <cell r="AD5241">
            <v>0</v>
          </cell>
          <cell r="AJ5241">
            <v>0</v>
          </cell>
          <cell r="AK5241">
            <v>0</v>
          </cell>
        </row>
        <row r="5242">
          <cell r="B5242" t="str">
            <v/>
          </cell>
          <cell r="H5242" t="str">
            <v/>
          </cell>
          <cell r="J5242" t="str">
            <v/>
          </cell>
          <cell r="N5242" t="str">
            <v/>
          </cell>
          <cell r="O5242" t="str">
            <v/>
          </cell>
          <cell r="P5242" t="str">
            <v/>
          </cell>
          <cell r="Q5242" t="str">
            <v/>
          </cell>
          <cell r="T5242" t="str">
            <v/>
          </cell>
          <cell r="U5242" t="str">
            <v/>
          </cell>
          <cell r="W5242" t="str">
            <v/>
          </cell>
          <cell r="X5242" t="str">
            <v/>
          </cell>
          <cell r="AB5242">
            <v>0</v>
          </cell>
          <cell r="AC5242">
            <v>0</v>
          </cell>
          <cell r="AD5242">
            <v>0</v>
          </cell>
          <cell r="AJ5242">
            <v>0</v>
          </cell>
          <cell r="AK5242">
            <v>0</v>
          </cell>
        </row>
        <row r="5243">
          <cell r="B5243" t="str">
            <v/>
          </cell>
          <cell r="H5243" t="str">
            <v/>
          </cell>
          <cell r="J5243" t="str">
            <v/>
          </cell>
          <cell r="N5243" t="str">
            <v/>
          </cell>
          <cell r="O5243" t="str">
            <v/>
          </cell>
          <cell r="P5243" t="str">
            <v/>
          </cell>
          <cell r="Q5243" t="str">
            <v/>
          </cell>
          <cell r="T5243" t="str">
            <v/>
          </cell>
          <cell r="U5243" t="str">
            <v/>
          </cell>
          <cell r="W5243" t="str">
            <v/>
          </cell>
          <cell r="X5243" t="str">
            <v/>
          </cell>
          <cell r="AB5243">
            <v>0</v>
          </cell>
          <cell r="AC5243">
            <v>0</v>
          </cell>
          <cell r="AD5243">
            <v>0</v>
          </cell>
          <cell r="AJ5243">
            <v>0</v>
          </cell>
          <cell r="AK5243">
            <v>0</v>
          </cell>
        </row>
        <row r="5244">
          <cell r="B5244" t="str">
            <v/>
          </cell>
          <cell r="H5244" t="str">
            <v/>
          </cell>
          <cell r="J5244" t="str">
            <v/>
          </cell>
          <cell r="N5244" t="str">
            <v/>
          </cell>
          <cell r="O5244" t="str">
            <v/>
          </cell>
          <cell r="P5244" t="str">
            <v/>
          </cell>
          <cell r="Q5244" t="str">
            <v/>
          </cell>
          <cell r="T5244" t="str">
            <v/>
          </cell>
          <cell r="U5244" t="str">
            <v/>
          </cell>
          <cell r="W5244" t="str">
            <v/>
          </cell>
          <cell r="X5244" t="str">
            <v/>
          </cell>
          <cell r="AB5244">
            <v>0</v>
          </cell>
          <cell r="AC5244">
            <v>0</v>
          </cell>
          <cell r="AD5244">
            <v>0</v>
          </cell>
          <cell r="AJ5244">
            <v>0</v>
          </cell>
          <cell r="AK5244">
            <v>0</v>
          </cell>
        </row>
        <row r="5245">
          <cell r="B5245" t="str">
            <v/>
          </cell>
          <cell r="H5245" t="str">
            <v/>
          </cell>
          <cell r="J5245" t="str">
            <v/>
          </cell>
          <cell r="N5245" t="str">
            <v/>
          </cell>
          <cell r="O5245" t="str">
            <v/>
          </cell>
          <cell r="P5245" t="str">
            <v/>
          </cell>
          <cell r="Q5245" t="str">
            <v/>
          </cell>
          <cell r="T5245" t="str">
            <v/>
          </cell>
          <cell r="U5245" t="str">
            <v/>
          </cell>
          <cell r="W5245" t="str">
            <v/>
          </cell>
          <cell r="X5245" t="str">
            <v/>
          </cell>
          <cell r="AB5245">
            <v>0</v>
          </cell>
          <cell r="AC5245">
            <v>0</v>
          </cell>
          <cell r="AD5245">
            <v>0</v>
          </cell>
          <cell r="AJ5245">
            <v>0</v>
          </cell>
          <cell r="AK5245">
            <v>0</v>
          </cell>
        </row>
        <row r="5246">
          <cell r="B5246" t="str">
            <v/>
          </cell>
          <cell r="H5246" t="str">
            <v/>
          </cell>
          <cell r="J5246" t="str">
            <v/>
          </cell>
          <cell r="N5246" t="str">
            <v/>
          </cell>
          <cell r="O5246" t="str">
            <v/>
          </cell>
          <cell r="P5246" t="str">
            <v/>
          </cell>
          <cell r="Q5246" t="str">
            <v/>
          </cell>
          <cell r="T5246" t="str">
            <v/>
          </cell>
          <cell r="U5246" t="str">
            <v/>
          </cell>
          <cell r="W5246" t="str">
            <v/>
          </cell>
          <cell r="X5246" t="str">
            <v/>
          </cell>
          <cell r="AB5246">
            <v>0</v>
          </cell>
          <cell r="AC5246">
            <v>0</v>
          </cell>
          <cell r="AD5246">
            <v>0</v>
          </cell>
          <cell r="AJ5246">
            <v>0</v>
          </cell>
          <cell r="AK5246">
            <v>0</v>
          </cell>
        </row>
        <row r="5247">
          <cell r="B5247" t="str">
            <v/>
          </cell>
          <cell r="H5247" t="str">
            <v/>
          </cell>
          <cell r="J5247" t="str">
            <v/>
          </cell>
          <cell r="N5247" t="str">
            <v/>
          </cell>
          <cell r="O5247" t="str">
            <v/>
          </cell>
          <cell r="P5247" t="str">
            <v/>
          </cell>
          <cell r="Q5247" t="str">
            <v/>
          </cell>
          <cell r="T5247" t="str">
            <v/>
          </cell>
          <cell r="U5247" t="str">
            <v/>
          </cell>
          <cell r="W5247" t="str">
            <v/>
          </cell>
          <cell r="X5247" t="str">
            <v/>
          </cell>
          <cell r="AB5247">
            <v>0</v>
          </cell>
          <cell r="AC5247">
            <v>0</v>
          </cell>
          <cell r="AD5247">
            <v>0</v>
          </cell>
          <cell r="AJ5247">
            <v>0</v>
          </cell>
          <cell r="AK5247">
            <v>0</v>
          </cell>
        </row>
        <row r="5248">
          <cell r="B5248" t="str">
            <v/>
          </cell>
          <cell r="H5248" t="str">
            <v/>
          </cell>
          <cell r="J5248" t="str">
            <v/>
          </cell>
          <cell r="N5248" t="str">
            <v/>
          </cell>
          <cell r="O5248" t="str">
            <v/>
          </cell>
          <cell r="P5248" t="str">
            <v/>
          </cell>
          <cell r="Q5248" t="str">
            <v/>
          </cell>
          <cell r="T5248" t="str">
            <v/>
          </cell>
          <cell r="U5248" t="str">
            <v/>
          </cell>
          <cell r="W5248" t="str">
            <v/>
          </cell>
          <cell r="X5248" t="str">
            <v/>
          </cell>
          <cell r="AB5248">
            <v>0</v>
          </cell>
          <cell r="AC5248">
            <v>0</v>
          </cell>
          <cell r="AD5248">
            <v>0</v>
          </cell>
          <cell r="AJ5248">
            <v>0</v>
          </cell>
          <cell r="AK5248">
            <v>0</v>
          </cell>
        </row>
        <row r="5249">
          <cell r="B5249" t="str">
            <v/>
          </cell>
          <cell r="H5249" t="str">
            <v/>
          </cell>
          <cell r="J5249" t="str">
            <v/>
          </cell>
          <cell r="N5249" t="str">
            <v/>
          </cell>
          <cell r="O5249" t="str">
            <v/>
          </cell>
          <cell r="P5249" t="str">
            <v/>
          </cell>
          <cell r="Q5249" t="str">
            <v/>
          </cell>
          <cell r="T5249" t="str">
            <v/>
          </cell>
          <cell r="U5249" t="str">
            <v/>
          </cell>
          <cell r="W5249" t="str">
            <v/>
          </cell>
          <cell r="X5249" t="str">
            <v/>
          </cell>
          <cell r="AB5249">
            <v>0</v>
          </cell>
          <cell r="AC5249">
            <v>0</v>
          </cell>
          <cell r="AD5249">
            <v>0</v>
          </cell>
          <cell r="AJ5249">
            <v>0</v>
          </cell>
          <cell r="AK5249">
            <v>0</v>
          </cell>
        </row>
        <row r="5250">
          <cell r="B5250" t="str">
            <v/>
          </cell>
          <cell r="H5250" t="str">
            <v/>
          </cell>
          <cell r="J5250" t="str">
            <v/>
          </cell>
          <cell r="N5250" t="str">
            <v/>
          </cell>
          <cell r="O5250" t="str">
            <v/>
          </cell>
          <cell r="P5250" t="str">
            <v/>
          </cell>
          <cell r="Q5250" t="str">
            <v/>
          </cell>
          <cell r="T5250" t="str">
            <v/>
          </cell>
          <cell r="U5250" t="str">
            <v/>
          </cell>
          <cell r="W5250" t="str">
            <v/>
          </cell>
          <cell r="X5250" t="str">
            <v/>
          </cell>
          <cell r="AB5250">
            <v>0</v>
          </cell>
          <cell r="AC5250">
            <v>0</v>
          </cell>
          <cell r="AD5250">
            <v>0</v>
          </cell>
          <cell r="AJ5250">
            <v>0</v>
          </cell>
          <cell r="AK5250">
            <v>0</v>
          </cell>
        </row>
        <row r="5251">
          <cell r="B5251" t="str">
            <v/>
          </cell>
          <cell r="H5251" t="str">
            <v/>
          </cell>
          <cell r="J5251" t="str">
            <v/>
          </cell>
          <cell r="N5251" t="str">
            <v/>
          </cell>
          <cell r="O5251" t="str">
            <v/>
          </cell>
          <cell r="P5251" t="str">
            <v/>
          </cell>
          <cell r="Q5251" t="str">
            <v/>
          </cell>
          <cell r="T5251" t="str">
            <v/>
          </cell>
          <cell r="U5251" t="str">
            <v/>
          </cell>
          <cell r="W5251" t="str">
            <v/>
          </cell>
          <cell r="X5251" t="str">
            <v/>
          </cell>
          <cell r="AB5251">
            <v>0</v>
          </cell>
          <cell r="AC5251">
            <v>0</v>
          </cell>
          <cell r="AD5251">
            <v>0</v>
          </cell>
          <cell r="AJ5251">
            <v>0</v>
          </cell>
          <cell r="AK5251">
            <v>0</v>
          </cell>
        </row>
        <row r="5252">
          <cell r="B5252" t="str">
            <v/>
          </cell>
          <cell r="H5252" t="str">
            <v/>
          </cell>
          <cell r="J5252" t="str">
            <v/>
          </cell>
          <cell r="N5252" t="str">
            <v/>
          </cell>
          <cell r="O5252" t="str">
            <v/>
          </cell>
          <cell r="P5252" t="str">
            <v/>
          </cell>
          <cell r="Q5252" t="str">
            <v/>
          </cell>
          <cell r="T5252" t="str">
            <v/>
          </cell>
          <cell r="U5252" t="str">
            <v/>
          </cell>
          <cell r="W5252" t="str">
            <v/>
          </cell>
          <cell r="X5252" t="str">
            <v/>
          </cell>
          <cell r="AB5252">
            <v>0</v>
          </cell>
          <cell r="AC5252">
            <v>0</v>
          </cell>
          <cell r="AD5252">
            <v>0</v>
          </cell>
          <cell r="AJ5252">
            <v>0</v>
          </cell>
          <cell r="AK5252">
            <v>0</v>
          </cell>
        </row>
        <row r="5253">
          <cell r="B5253" t="str">
            <v/>
          </cell>
          <cell r="H5253" t="str">
            <v/>
          </cell>
          <cell r="J5253" t="str">
            <v/>
          </cell>
          <cell r="N5253" t="str">
            <v/>
          </cell>
          <cell r="O5253" t="str">
            <v/>
          </cell>
          <cell r="P5253" t="str">
            <v/>
          </cell>
          <cell r="Q5253" t="str">
            <v/>
          </cell>
          <cell r="T5253" t="str">
            <v/>
          </cell>
          <cell r="U5253" t="str">
            <v/>
          </cell>
          <cell r="W5253" t="str">
            <v/>
          </cell>
          <cell r="X5253" t="str">
            <v/>
          </cell>
          <cell r="AB5253">
            <v>0</v>
          </cell>
          <cell r="AC5253">
            <v>0</v>
          </cell>
          <cell r="AD5253">
            <v>0</v>
          </cell>
          <cell r="AJ5253">
            <v>0</v>
          </cell>
          <cell r="AK5253">
            <v>0</v>
          </cell>
        </row>
        <row r="5254">
          <cell r="B5254" t="str">
            <v/>
          </cell>
          <cell r="H5254" t="str">
            <v/>
          </cell>
          <cell r="J5254" t="str">
            <v/>
          </cell>
          <cell r="N5254" t="str">
            <v/>
          </cell>
          <cell r="O5254" t="str">
            <v/>
          </cell>
          <cell r="P5254" t="str">
            <v/>
          </cell>
          <cell r="Q5254" t="str">
            <v/>
          </cell>
          <cell r="T5254" t="str">
            <v/>
          </cell>
          <cell r="U5254" t="str">
            <v/>
          </cell>
          <cell r="W5254" t="str">
            <v/>
          </cell>
          <cell r="X5254" t="str">
            <v/>
          </cell>
          <cell r="AB5254">
            <v>0</v>
          </cell>
          <cell r="AC5254">
            <v>0</v>
          </cell>
          <cell r="AD5254">
            <v>0</v>
          </cell>
          <cell r="AJ5254">
            <v>0</v>
          </cell>
          <cell r="AK5254">
            <v>0</v>
          </cell>
        </row>
        <row r="5255">
          <cell r="B5255" t="str">
            <v/>
          </cell>
          <cell r="H5255" t="str">
            <v/>
          </cell>
          <cell r="J5255" t="str">
            <v/>
          </cell>
          <cell r="N5255" t="str">
            <v/>
          </cell>
          <cell r="O5255" t="str">
            <v/>
          </cell>
          <cell r="P5255" t="str">
            <v/>
          </cell>
          <cell r="Q5255" t="str">
            <v/>
          </cell>
          <cell r="T5255" t="str">
            <v/>
          </cell>
          <cell r="U5255" t="str">
            <v/>
          </cell>
          <cell r="W5255" t="str">
            <v/>
          </cell>
          <cell r="X5255" t="str">
            <v/>
          </cell>
          <cell r="AB5255">
            <v>0</v>
          </cell>
          <cell r="AC5255">
            <v>0</v>
          </cell>
          <cell r="AD5255">
            <v>0</v>
          </cell>
          <cell r="AJ5255">
            <v>0</v>
          </cell>
          <cell r="AK5255">
            <v>0</v>
          </cell>
        </row>
        <row r="5256">
          <cell r="B5256" t="str">
            <v/>
          </cell>
          <cell r="H5256" t="str">
            <v/>
          </cell>
          <cell r="J5256" t="str">
            <v/>
          </cell>
          <cell r="N5256" t="str">
            <v/>
          </cell>
          <cell r="O5256" t="str">
            <v/>
          </cell>
          <cell r="P5256" t="str">
            <v/>
          </cell>
          <cell r="Q5256" t="str">
            <v/>
          </cell>
          <cell r="T5256" t="str">
            <v/>
          </cell>
          <cell r="U5256" t="str">
            <v/>
          </cell>
          <cell r="W5256" t="str">
            <v/>
          </cell>
          <cell r="X5256" t="str">
            <v/>
          </cell>
          <cell r="AB5256">
            <v>0</v>
          </cell>
          <cell r="AC5256">
            <v>0</v>
          </cell>
          <cell r="AD5256">
            <v>0</v>
          </cell>
          <cell r="AJ5256">
            <v>0</v>
          </cell>
          <cell r="AK5256">
            <v>0</v>
          </cell>
        </row>
        <row r="5257">
          <cell r="B5257" t="str">
            <v/>
          </cell>
          <cell r="H5257" t="str">
            <v/>
          </cell>
          <cell r="J5257" t="str">
            <v/>
          </cell>
          <cell r="N5257" t="str">
            <v/>
          </cell>
          <cell r="O5257" t="str">
            <v/>
          </cell>
          <cell r="P5257" t="str">
            <v/>
          </cell>
          <cell r="Q5257" t="str">
            <v/>
          </cell>
          <cell r="T5257" t="str">
            <v/>
          </cell>
          <cell r="U5257" t="str">
            <v/>
          </cell>
          <cell r="W5257" t="str">
            <v/>
          </cell>
          <cell r="X5257" t="str">
            <v/>
          </cell>
          <cell r="AB5257">
            <v>0</v>
          </cell>
          <cell r="AC5257">
            <v>0</v>
          </cell>
          <cell r="AD5257">
            <v>0</v>
          </cell>
          <cell r="AJ5257">
            <v>0</v>
          </cell>
          <cell r="AK5257">
            <v>0</v>
          </cell>
        </row>
        <row r="5258">
          <cell r="B5258" t="str">
            <v/>
          </cell>
          <cell r="H5258" t="str">
            <v/>
          </cell>
          <cell r="J5258" t="str">
            <v/>
          </cell>
          <cell r="N5258" t="str">
            <v/>
          </cell>
          <cell r="O5258" t="str">
            <v/>
          </cell>
          <cell r="P5258" t="str">
            <v/>
          </cell>
          <cell r="Q5258" t="str">
            <v/>
          </cell>
          <cell r="T5258" t="str">
            <v/>
          </cell>
          <cell r="U5258" t="str">
            <v/>
          </cell>
          <cell r="W5258" t="str">
            <v/>
          </cell>
          <cell r="X5258" t="str">
            <v/>
          </cell>
          <cell r="AB5258">
            <v>0</v>
          </cell>
          <cell r="AC5258">
            <v>0</v>
          </cell>
          <cell r="AD5258">
            <v>0</v>
          </cell>
          <cell r="AJ5258">
            <v>0</v>
          </cell>
          <cell r="AK5258">
            <v>0</v>
          </cell>
        </row>
        <row r="5259">
          <cell r="B5259" t="str">
            <v/>
          </cell>
          <cell r="H5259" t="str">
            <v/>
          </cell>
          <cell r="J5259" t="str">
            <v/>
          </cell>
          <cell r="N5259" t="str">
            <v/>
          </cell>
          <cell r="O5259" t="str">
            <v/>
          </cell>
          <cell r="P5259" t="str">
            <v/>
          </cell>
          <cell r="Q5259" t="str">
            <v/>
          </cell>
          <cell r="T5259" t="str">
            <v/>
          </cell>
          <cell r="U5259" t="str">
            <v/>
          </cell>
          <cell r="W5259" t="str">
            <v/>
          </cell>
          <cell r="X5259" t="str">
            <v/>
          </cell>
          <cell r="AB5259">
            <v>0</v>
          </cell>
          <cell r="AC5259">
            <v>0</v>
          </cell>
          <cell r="AD5259">
            <v>0</v>
          </cell>
          <cell r="AJ5259">
            <v>0</v>
          </cell>
          <cell r="AK5259">
            <v>0</v>
          </cell>
        </row>
        <row r="5260">
          <cell r="B5260" t="str">
            <v/>
          </cell>
          <cell r="H5260" t="str">
            <v/>
          </cell>
          <cell r="J5260" t="str">
            <v/>
          </cell>
          <cell r="N5260" t="str">
            <v/>
          </cell>
          <cell r="O5260" t="str">
            <v/>
          </cell>
          <cell r="P5260" t="str">
            <v/>
          </cell>
          <cell r="Q5260" t="str">
            <v/>
          </cell>
          <cell r="T5260" t="str">
            <v/>
          </cell>
          <cell r="U5260" t="str">
            <v/>
          </cell>
          <cell r="W5260" t="str">
            <v/>
          </cell>
          <cell r="X5260" t="str">
            <v/>
          </cell>
          <cell r="AB5260">
            <v>0</v>
          </cell>
          <cell r="AC5260">
            <v>0</v>
          </cell>
          <cell r="AD5260">
            <v>0</v>
          </cell>
          <cell r="AJ5260">
            <v>0</v>
          </cell>
          <cell r="AK5260">
            <v>0</v>
          </cell>
        </row>
        <row r="5261">
          <cell r="B5261" t="str">
            <v/>
          </cell>
          <cell r="H5261" t="str">
            <v/>
          </cell>
          <cell r="J5261" t="str">
            <v/>
          </cell>
          <cell r="N5261" t="str">
            <v/>
          </cell>
          <cell r="O5261" t="str">
            <v/>
          </cell>
          <cell r="P5261" t="str">
            <v/>
          </cell>
          <cell r="Q5261" t="str">
            <v/>
          </cell>
          <cell r="T5261" t="str">
            <v/>
          </cell>
          <cell r="U5261" t="str">
            <v/>
          </cell>
          <cell r="W5261" t="str">
            <v/>
          </cell>
          <cell r="X5261" t="str">
            <v/>
          </cell>
          <cell r="AB5261">
            <v>0</v>
          </cell>
          <cell r="AC5261">
            <v>0</v>
          </cell>
          <cell r="AD5261">
            <v>0</v>
          </cell>
          <cell r="AJ5261">
            <v>0</v>
          </cell>
          <cell r="AK5261">
            <v>0</v>
          </cell>
        </row>
        <row r="5262">
          <cell r="B5262" t="str">
            <v/>
          </cell>
          <cell r="H5262" t="str">
            <v/>
          </cell>
          <cell r="J5262" t="str">
            <v/>
          </cell>
          <cell r="N5262" t="str">
            <v/>
          </cell>
          <cell r="O5262" t="str">
            <v/>
          </cell>
          <cell r="P5262" t="str">
            <v/>
          </cell>
          <cell r="Q5262" t="str">
            <v/>
          </cell>
          <cell r="T5262" t="str">
            <v/>
          </cell>
          <cell r="U5262" t="str">
            <v/>
          </cell>
          <cell r="W5262" t="str">
            <v/>
          </cell>
          <cell r="X5262" t="str">
            <v/>
          </cell>
          <cell r="AB5262">
            <v>0</v>
          </cell>
          <cell r="AC5262">
            <v>0</v>
          </cell>
          <cell r="AD5262">
            <v>0</v>
          </cell>
          <cell r="AJ5262">
            <v>0</v>
          </cell>
          <cell r="AK5262">
            <v>0</v>
          </cell>
        </row>
        <row r="5263">
          <cell r="B5263" t="str">
            <v/>
          </cell>
          <cell r="H5263" t="str">
            <v/>
          </cell>
          <cell r="J5263" t="str">
            <v/>
          </cell>
          <cell r="N5263" t="str">
            <v/>
          </cell>
          <cell r="O5263" t="str">
            <v/>
          </cell>
          <cell r="P5263" t="str">
            <v/>
          </cell>
          <cell r="Q5263" t="str">
            <v/>
          </cell>
          <cell r="T5263" t="str">
            <v/>
          </cell>
          <cell r="U5263" t="str">
            <v/>
          </cell>
          <cell r="W5263" t="str">
            <v/>
          </cell>
          <cell r="X5263" t="str">
            <v/>
          </cell>
          <cell r="AB5263">
            <v>0</v>
          </cell>
          <cell r="AC5263">
            <v>0</v>
          </cell>
          <cell r="AD5263">
            <v>0</v>
          </cell>
          <cell r="AJ5263">
            <v>0</v>
          </cell>
          <cell r="AK5263">
            <v>0</v>
          </cell>
        </row>
        <row r="5264">
          <cell r="B5264" t="str">
            <v/>
          </cell>
          <cell r="H5264" t="str">
            <v/>
          </cell>
          <cell r="J5264" t="str">
            <v/>
          </cell>
          <cell r="N5264" t="str">
            <v/>
          </cell>
          <cell r="O5264" t="str">
            <v/>
          </cell>
          <cell r="P5264" t="str">
            <v/>
          </cell>
          <cell r="Q5264" t="str">
            <v/>
          </cell>
          <cell r="T5264" t="str">
            <v/>
          </cell>
          <cell r="U5264" t="str">
            <v/>
          </cell>
          <cell r="W5264" t="str">
            <v/>
          </cell>
          <cell r="X5264" t="str">
            <v/>
          </cell>
          <cell r="AB5264">
            <v>0</v>
          </cell>
          <cell r="AC5264">
            <v>0</v>
          </cell>
          <cell r="AD5264">
            <v>0</v>
          </cell>
          <cell r="AJ5264">
            <v>0</v>
          </cell>
          <cell r="AK5264">
            <v>0</v>
          </cell>
        </row>
        <row r="5265">
          <cell r="B5265" t="str">
            <v/>
          </cell>
          <cell r="H5265" t="str">
            <v/>
          </cell>
          <cell r="J5265" t="str">
            <v/>
          </cell>
          <cell r="N5265" t="str">
            <v/>
          </cell>
          <cell r="O5265" t="str">
            <v/>
          </cell>
          <cell r="P5265" t="str">
            <v/>
          </cell>
          <cell r="Q5265" t="str">
            <v/>
          </cell>
          <cell r="T5265" t="str">
            <v/>
          </cell>
          <cell r="U5265" t="str">
            <v/>
          </cell>
          <cell r="W5265" t="str">
            <v/>
          </cell>
          <cell r="X5265" t="str">
            <v/>
          </cell>
          <cell r="AB5265">
            <v>0</v>
          </cell>
          <cell r="AC5265">
            <v>0</v>
          </cell>
          <cell r="AD5265">
            <v>0</v>
          </cell>
          <cell r="AJ5265">
            <v>0</v>
          </cell>
          <cell r="AK5265">
            <v>0</v>
          </cell>
        </row>
        <row r="5266">
          <cell r="B5266" t="str">
            <v/>
          </cell>
          <cell r="H5266" t="str">
            <v/>
          </cell>
          <cell r="J5266" t="str">
            <v/>
          </cell>
          <cell r="N5266" t="str">
            <v/>
          </cell>
          <cell r="O5266" t="str">
            <v/>
          </cell>
          <cell r="P5266" t="str">
            <v/>
          </cell>
          <cell r="Q5266" t="str">
            <v/>
          </cell>
          <cell r="T5266" t="str">
            <v/>
          </cell>
          <cell r="U5266" t="str">
            <v/>
          </cell>
          <cell r="W5266" t="str">
            <v/>
          </cell>
          <cell r="X5266" t="str">
            <v/>
          </cell>
          <cell r="AB5266">
            <v>0</v>
          </cell>
          <cell r="AC5266">
            <v>0</v>
          </cell>
          <cell r="AD5266">
            <v>0</v>
          </cell>
          <cell r="AJ5266">
            <v>0</v>
          </cell>
          <cell r="AK5266">
            <v>0</v>
          </cell>
        </row>
        <row r="5267">
          <cell r="B5267" t="str">
            <v/>
          </cell>
          <cell r="H5267" t="str">
            <v/>
          </cell>
          <cell r="J5267" t="str">
            <v/>
          </cell>
          <cell r="N5267" t="str">
            <v/>
          </cell>
          <cell r="O5267" t="str">
            <v/>
          </cell>
          <cell r="P5267" t="str">
            <v/>
          </cell>
          <cell r="Q5267" t="str">
            <v/>
          </cell>
          <cell r="T5267" t="str">
            <v/>
          </cell>
          <cell r="U5267" t="str">
            <v/>
          </cell>
          <cell r="W5267" t="str">
            <v/>
          </cell>
          <cell r="X5267" t="str">
            <v/>
          </cell>
          <cell r="AB5267">
            <v>0</v>
          </cell>
          <cell r="AC5267">
            <v>0</v>
          </cell>
          <cell r="AD5267">
            <v>0</v>
          </cell>
          <cell r="AJ5267">
            <v>0</v>
          </cell>
          <cell r="AK5267">
            <v>0</v>
          </cell>
        </row>
        <row r="5268">
          <cell r="B5268" t="str">
            <v/>
          </cell>
          <cell r="H5268" t="str">
            <v/>
          </cell>
          <cell r="J5268" t="str">
            <v/>
          </cell>
          <cell r="N5268" t="str">
            <v/>
          </cell>
          <cell r="O5268" t="str">
            <v/>
          </cell>
          <cell r="P5268" t="str">
            <v/>
          </cell>
          <cell r="Q5268" t="str">
            <v/>
          </cell>
          <cell r="T5268" t="str">
            <v/>
          </cell>
          <cell r="U5268" t="str">
            <v/>
          </cell>
          <cell r="W5268" t="str">
            <v/>
          </cell>
          <cell r="X5268" t="str">
            <v/>
          </cell>
          <cell r="AB5268">
            <v>0</v>
          </cell>
          <cell r="AC5268">
            <v>0</v>
          </cell>
          <cell r="AD5268">
            <v>0</v>
          </cell>
          <cell r="AJ5268">
            <v>0</v>
          </cell>
          <cell r="AK5268">
            <v>0</v>
          </cell>
        </row>
        <row r="5269">
          <cell r="B5269" t="str">
            <v/>
          </cell>
          <cell r="H5269" t="str">
            <v/>
          </cell>
          <cell r="J5269" t="str">
            <v/>
          </cell>
          <cell r="N5269" t="str">
            <v/>
          </cell>
          <cell r="O5269" t="str">
            <v/>
          </cell>
          <cell r="P5269" t="str">
            <v/>
          </cell>
          <cell r="Q5269" t="str">
            <v/>
          </cell>
          <cell r="T5269" t="str">
            <v/>
          </cell>
          <cell r="U5269" t="str">
            <v/>
          </cell>
          <cell r="W5269" t="str">
            <v/>
          </cell>
          <cell r="X5269" t="str">
            <v/>
          </cell>
          <cell r="AB5269">
            <v>0</v>
          </cell>
          <cell r="AC5269">
            <v>0</v>
          </cell>
          <cell r="AD5269">
            <v>0</v>
          </cell>
          <cell r="AJ5269">
            <v>0</v>
          </cell>
          <cell r="AK5269">
            <v>0</v>
          </cell>
        </row>
        <row r="5270">
          <cell r="B5270" t="str">
            <v/>
          </cell>
          <cell r="H5270" t="str">
            <v/>
          </cell>
          <cell r="J5270" t="str">
            <v/>
          </cell>
          <cell r="N5270" t="str">
            <v/>
          </cell>
          <cell r="O5270" t="str">
            <v/>
          </cell>
          <cell r="P5270" t="str">
            <v/>
          </cell>
          <cell r="Q5270" t="str">
            <v/>
          </cell>
          <cell r="T5270" t="str">
            <v/>
          </cell>
          <cell r="U5270" t="str">
            <v/>
          </cell>
          <cell r="W5270" t="str">
            <v/>
          </cell>
          <cell r="X5270" t="str">
            <v/>
          </cell>
          <cell r="AB5270">
            <v>0</v>
          </cell>
          <cell r="AC5270">
            <v>0</v>
          </cell>
          <cell r="AD5270">
            <v>0</v>
          </cell>
          <cell r="AJ5270">
            <v>0</v>
          </cell>
          <cell r="AK5270">
            <v>0</v>
          </cell>
        </row>
        <row r="5271">
          <cell r="B5271" t="str">
            <v/>
          </cell>
          <cell r="H5271" t="str">
            <v/>
          </cell>
          <cell r="J5271" t="str">
            <v/>
          </cell>
          <cell r="N5271" t="str">
            <v/>
          </cell>
          <cell r="O5271" t="str">
            <v/>
          </cell>
          <cell r="P5271" t="str">
            <v/>
          </cell>
          <cell r="Q5271" t="str">
            <v/>
          </cell>
          <cell r="T5271" t="str">
            <v/>
          </cell>
          <cell r="U5271" t="str">
            <v/>
          </cell>
          <cell r="W5271" t="str">
            <v/>
          </cell>
          <cell r="X5271" t="str">
            <v/>
          </cell>
          <cell r="AB5271">
            <v>0</v>
          </cell>
          <cell r="AC5271">
            <v>0</v>
          </cell>
          <cell r="AD5271">
            <v>0</v>
          </cell>
          <cell r="AJ5271">
            <v>0</v>
          </cell>
          <cell r="AK5271">
            <v>0</v>
          </cell>
        </row>
        <row r="5272">
          <cell r="B5272" t="str">
            <v/>
          </cell>
          <cell r="H5272" t="str">
            <v/>
          </cell>
          <cell r="J5272" t="str">
            <v/>
          </cell>
          <cell r="N5272" t="str">
            <v/>
          </cell>
          <cell r="O5272" t="str">
            <v/>
          </cell>
          <cell r="P5272" t="str">
            <v/>
          </cell>
          <cell r="Q5272" t="str">
            <v/>
          </cell>
          <cell r="T5272" t="str">
            <v/>
          </cell>
          <cell r="U5272" t="str">
            <v/>
          </cell>
          <cell r="W5272" t="str">
            <v/>
          </cell>
          <cell r="X5272" t="str">
            <v/>
          </cell>
          <cell r="AB5272">
            <v>0</v>
          </cell>
          <cell r="AC5272">
            <v>0</v>
          </cell>
          <cell r="AD5272">
            <v>0</v>
          </cell>
          <cell r="AJ5272">
            <v>0</v>
          </cell>
          <cell r="AK5272">
            <v>0</v>
          </cell>
        </row>
        <row r="5273">
          <cell r="B5273" t="str">
            <v/>
          </cell>
          <cell r="H5273" t="str">
            <v/>
          </cell>
          <cell r="J5273" t="str">
            <v/>
          </cell>
          <cell r="N5273" t="str">
            <v/>
          </cell>
          <cell r="O5273" t="str">
            <v/>
          </cell>
          <cell r="P5273" t="str">
            <v/>
          </cell>
          <cell r="Q5273" t="str">
            <v/>
          </cell>
          <cell r="T5273" t="str">
            <v/>
          </cell>
          <cell r="U5273" t="str">
            <v/>
          </cell>
          <cell r="W5273" t="str">
            <v/>
          </cell>
          <cell r="X5273" t="str">
            <v/>
          </cell>
          <cell r="AB5273">
            <v>0</v>
          </cell>
          <cell r="AC5273">
            <v>0</v>
          </cell>
          <cell r="AD5273">
            <v>0</v>
          </cell>
          <cell r="AJ5273">
            <v>0</v>
          </cell>
          <cell r="AK5273">
            <v>0</v>
          </cell>
        </row>
        <row r="5274">
          <cell r="B5274" t="str">
            <v/>
          </cell>
          <cell r="H5274" t="str">
            <v/>
          </cell>
          <cell r="J5274" t="str">
            <v/>
          </cell>
          <cell r="N5274" t="str">
            <v/>
          </cell>
          <cell r="O5274" t="str">
            <v/>
          </cell>
          <cell r="P5274" t="str">
            <v/>
          </cell>
          <cell r="Q5274" t="str">
            <v/>
          </cell>
          <cell r="T5274" t="str">
            <v/>
          </cell>
          <cell r="U5274" t="str">
            <v/>
          </cell>
          <cell r="W5274" t="str">
            <v/>
          </cell>
          <cell r="X5274" t="str">
            <v/>
          </cell>
          <cell r="AB5274">
            <v>0</v>
          </cell>
          <cell r="AC5274">
            <v>0</v>
          </cell>
          <cell r="AD5274">
            <v>0</v>
          </cell>
          <cell r="AJ5274">
            <v>0</v>
          </cell>
          <cell r="AK5274">
            <v>0</v>
          </cell>
        </row>
        <row r="5275">
          <cell r="B5275" t="str">
            <v/>
          </cell>
          <cell r="H5275" t="str">
            <v/>
          </cell>
          <cell r="J5275" t="str">
            <v/>
          </cell>
          <cell r="N5275" t="str">
            <v/>
          </cell>
          <cell r="O5275" t="str">
            <v/>
          </cell>
          <cell r="P5275" t="str">
            <v/>
          </cell>
          <cell r="Q5275" t="str">
            <v/>
          </cell>
          <cell r="T5275" t="str">
            <v/>
          </cell>
          <cell r="U5275" t="str">
            <v/>
          </cell>
          <cell r="W5275" t="str">
            <v/>
          </cell>
          <cell r="X5275" t="str">
            <v/>
          </cell>
          <cell r="AB5275">
            <v>0</v>
          </cell>
          <cell r="AC5275">
            <v>0</v>
          </cell>
          <cell r="AD5275">
            <v>0</v>
          </cell>
          <cell r="AJ5275">
            <v>0</v>
          </cell>
          <cell r="AK5275">
            <v>0</v>
          </cell>
        </row>
        <row r="5276">
          <cell r="B5276" t="str">
            <v/>
          </cell>
          <cell r="H5276" t="str">
            <v/>
          </cell>
          <cell r="J5276" t="str">
            <v/>
          </cell>
          <cell r="N5276" t="str">
            <v/>
          </cell>
          <cell r="O5276" t="str">
            <v/>
          </cell>
          <cell r="P5276" t="str">
            <v/>
          </cell>
          <cell r="Q5276" t="str">
            <v/>
          </cell>
          <cell r="T5276" t="str">
            <v/>
          </cell>
          <cell r="U5276" t="str">
            <v/>
          </cell>
          <cell r="W5276" t="str">
            <v/>
          </cell>
          <cell r="X5276" t="str">
            <v/>
          </cell>
          <cell r="AB5276">
            <v>0</v>
          </cell>
          <cell r="AC5276">
            <v>0</v>
          </cell>
          <cell r="AD5276">
            <v>0</v>
          </cell>
          <cell r="AJ5276">
            <v>0</v>
          </cell>
          <cell r="AK5276">
            <v>0</v>
          </cell>
        </row>
        <row r="5277">
          <cell r="B5277" t="str">
            <v/>
          </cell>
          <cell r="H5277" t="str">
            <v/>
          </cell>
          <cell r="J5277" t="str">
            <v/>
          </cell>
          <cell r="N5277" t="str">
            <v/>
          </cell>
          <cell r="O5277" t="str">
            <v/>
          </cell>
          <cell r="P5277" t="str">
            <v/>
          </cell>
          <cell r="Q5277" t="str">
            <v/>
          </cell>
          <cell r="T5277" t="str">
            <v/>
          </cell>
          <cell r="U5277" t="str">
            <v/>
          </cell>
          <cell r="W5277" t="str">
            <v/>
          </cell>
          <cell r="X5277" t="str">
            <v/>
          </cell>
          <cell r="AB5277">
            <v>0</v>
          </cell>
          <cell r="AC5277">
            <v>0</v>
          </cell>
          <cell r="AD5277">
            <v>0</v>
          </cell>
          <cell r="AJ5277">
            <v>0</v>
          </cell>
          <cell r="AK5277">
            <v>0</v>
          </cell>
        </row>
        <row r="5278">
          <cell r="B5278" t="str">
            <v/>
          </cell>
          <cell r="H5278" t="str">
            <v/>
          </cell>
          <cell r="J5278" t="str">
            <v/>
          </cell>
          <cell r="N5278" t="str">
            <v/>
          </cell>
          <cell r="O5278" t="str">
            <v/>
          </cell>
          <cell r="P5278" t="str">
            <v/>
          </cell>
          <cell r="Q5278" t="str">
            <v/>
          </cell>
          <cell r="T5278" t="str">
            <v/>
          </cell>
          <cell r="U5278" t="str">
            <v/>
          </cell>
          <cell r="W5278" t="str">
            <v/>
          </cell>
          <cell r="X5278" t="str">
            <v/>
          </cell>
          <cell r="AB5278">
            <v>0</v>
          </cell>
          <cell r="AC5278">
            <v>0</v>
          </cell>
          <cell r="AD5278">
            <v>0</v>
          </cell>
          <cell r="AJ5278">
            <v>0</v>
          </cell>
          <cell r="AK5278">
            <v>0</v>
          </cell>
        </row>
        <row r="5279">
          <cell r="B5279" t="str">
            <v/>
          </cell>
          <cell r="H5279" t="str">
            <v/>
          </cell>
          <cell r="J5279" t="str">
            <v/>
          </cell>
          <cell r="N5279" t="str">
            <v/>
          </cell>
          <cell r="O5279" t="str">
            <v/>
          </cell>
          <cell r="P5279" t="str">
            <v/>
          </cell>
          <cell r="Q5279" t="str">
            <v/>
          </cell>
          <cell r="T5279" t="str">
            <v/>
          </cell>
          <cell r="U5279" t="str">
            <v/>
          </cell>
          <cell r="W5279" t="str">
            <v/>
          </cell>
          <cell r="X5279" t="str">
            <v/>
          </cell>
          <cell r="AB5279">
            <v>0</v>
          </cell>
          <cell r="AC5279">
            <v>0</v>
          </cell>
          <cell r="AD5279">
            <v>0</v>
          </cell>
          <cell r="AJ5279">
            <v>0</v>
          </cell>
          <cell r="AK5279">
            <v>0</v>
          </cell>
        </row>
        <row r="5280">
          <cell r="B5280" t="str">
            <v/>
          </cell>
          <cell r="H5280" t="str">
            <v/>
          </cell>
          <cell r="J5280" t="str">
            <v/>
          </cell>
          <cell r="N5280" t="str">
            <v/>
          </cell>
          <cell r="O5280" t="str">
            <v/>
          </cell>
          <cell r="P5280" t="str">
            <v/>
          </cell>
          <cell r="Q5280" t="str">
            <v/>
          </cell>
          <cell r="T5280" t="str">
            <v/>
          </cell>
          <cell r="U5280" t="str">
            <v/>
          </cell>
          <cell r="W5280" t="str">
            <v/>
          </cell>
          <cell r="X5280" t="str">
            <v/>
          </cell>
          <cell r="AB5280">
            <v>0</v>
          </cell>
          <cell r="AC5280">
            <v>0</v>
          </cell>
          <cell r="AD5280">
            <v>0</v>
          </cell>
          <cell r="AJ5280">
            <v>0</v>
          </cell>
          <cell r="AK5280">
            <v>0</v>
          </cell>
        </row>
        <row r="5281">
          <cell r="B5281" t="str">
            <v/>
          </cell>
          <cell r="H5281" t="str">
            <v/>
          </cell>
          <cell r="J5281" t="str">
            <v/>
          </cell>
          <cell r="N5281" t="str">
            <v/>
          </cell>
          <cell r="O5281" t="str">
            <v/>
          </cell>
          <cell r="P5281" t="str">
            <v/>
          </cell>
          <cell r="Q5281" t="str">
            <v/>
          </cell>
          <cell r="T5281" t="str">
            <v/>
          </cell>
          <cell r="U5281" t="str">
            <v/>
          </cell>
          <cell r="W5281" t="str">
            <v/>
          </cell>
          <cell r="X5281" t="str">
            <v/>
          </cell>
          <cell r="AB5281">
            <v>0</v>
          </cell>
          <cell r="AC5281">
            <v>0</v>
          </cell>
          <cell r="AD5281">
            <v>0</v>
          </cell>
          <cell r="AJ5281">
            <v>0</v>
          </cell>
          <cell r="AK5281">
            <v>0</v>
          </cell>
        </row>
        <row r="5282">
          <cell r="B5282" t="str">
            <v/>
          </cell>
          <cell r="H5282" t="str">
            <v/>
          </cell>
          <cell r="J5282" t="str">
            <v/>
          </cell>
          <cell r="N5282" t="str">
            <v/>
          </cell>
          <cell r="O5282" t="str">
            <v/>
          </cell>
          <cell r="P5282" t="str">
            <v/>
          </cell>
          <cell r="Q5282" t="str">
            <v/>
          </cell>
          <cell r="T5282" t="str">
            <v/>
          </cell>
          <cell r="U5282" t="str">
            <v/>
          </cell>
          <cell r="W5282" t="str">
            <v/>
          </cell>
          <cell r="X5282" t="str">
            <v/>
          </cell>
          <cell r="AB5282">
            <v>0</v>
          </cell>
          <cell r="AC5282">
            <v>0</v>
          </cell>
          <cell r="AD5282">
            <v>0</v>
          </cell>
          <cell r="AJ5282">
            <v>0</v>
          </cell>
          <cell r="AK5282">
            <v>0</v>
          </cell>
        </row>
        <row r="5283">
          <cell r="B5283" t="str">
            <v/>
          </cell>
          <cell r="H5283" t="str">
            <v/>
          </cell>
          <cell r="J5283" t="str">
            <v/>
          </cell>
          <cell r="N5283" t="str">
            <v/>
          </cell>
          <cell r="O5283" t="str">
            <v/>
          </cell>
          <cell r="P5283" t="str">
            <v/>
          </cell>
          <cell r="Q5283" t="str">
            <v/>
          </cell>
          <cell r="T5283" t="str">
            <v/>
          </cell>
          <cell r="U5283" t="str">
            <v/>
          </cell>
          <cell r="W5283" t="str">
            <v/>
          </cell>
          <cell r="X5283" t="str">
            <v/>
          </cell>
          <cell r="AB5283">
            <v>0</v>
          </cell>
          <cell r="AC5283">
            <v>0</v>
          </cell>
          <cell r="AD5283">
            <v>0</v>
          </cell>
          <cell r="AJ5283">
            <v>0</v>
          </cell>
          <cell r="AK5283">
            <v>0</v>
          </cell>
        </row>
        <row r="5284">
          <cell r="B5284" t="str">
            <v/>
          </cell>
          <cell r="H5284" t="str">
            <v/>
          </cell>
          <cell r="J5284" t="str">
            <v/>
          </cell>
          <cell r="N5284" t="str">
            <v/>
          </cell>
          <cell r="O5284" t="str">
            <v/>
          </cell>
          <cell r="P5284" t="str">
            <v/>
          </cell>
          <cell r="Q5284" t="str">
            <v/>
          </cell>
          <cell r="T5284" t="str">
            <v/>
          </cell>
          <cell r="U5284" t="str">
            <v/>
          </cell>
          <cell r="W5284" t="str">
            <v/>
          </cell>
          <cell r="X5284" t="str">
            <v/>
          </cell>
          <cell r="AB5284">
            <v>0</v>
          </cell>
          <cell r="AC5284">
            <v>0</v>
          </cell>
          <cell r="AD5284">
            <v>0</v>
          </cell>
          <cell r="AJ5284">
            <v>0</v>
          </cell>
          <cell r="AK5284">
            <v>0</v>
          </cell>
        </row>
        <row r="5285">
          <cell r="B5285" t="str">
            <v/>
          </cell>
          <cell r="H5285" t="str">
            <v/>
          </cell>
          <cell r="J5285" t="str">
            <v/>
          </cell>
          <cell r="N5285" t="str">
            <v/>
          </cell>
          <cell r="O5285" t="str">
            <v/>
          </cell>
          <cell r="P5285" t="str">
            <v/>
          </cell>
          <cell r="Q5285" t="str">
            <v/>
          </cell>
          <cell r="T5285" t="str">
            <v/>
          </cell>
          <cell r="U5285" t="str">
            <v/>
          </cell>
          <cell r="W5285" t="str">
            <v/>
          </cell>
          <cell r="X5285" t="str">
            <v/>
          </cell>
          <cell r="AB5285">
            <v>0</v>
          </cell>
          <cell r="AC5285">
            <v>0</v>
          </cell>
          <cell r="AD5285">
            <v>0</v>
          </cell>
          <cell r="AJ5285">
            <v>0</v>
          </cell>
          <cell r="AK5285">
            <v>0</v>
          </cell>
        </row>
        <row r="5286">
          <cell r="B5286" t="str">
            <v/>
          </cell>
          <cell r="H5286" t="str">
            <v/>
          </cell>
          <cell r="J5286" t="str">
            <v/>
          </cell>
          <cell r="N5286" t="str">
            <v/>
          </cell>
          <cell r="O5286" t="str">
            <v/>
          </cell>
          <cell r="P5286" t="str">
            <v/>
          </cell>
          <cell r="Q5286" t="str">
            <v/>
          </cell>
          <cell r="T5286" t="str">
            <v/>
          </cell>
          <cell r="U5286" t="str">
            <v/>
          </cell>
          <cell r="W5286" t="str">
            <v/>
          </cell>
          <cell r="X5286" t="str">
            <v/>
          </cell>
          <cell r="AB5286">
            <v>0</v>
          </cell>
          <cell r="AC5286">
            <v>0</v>
          </cell>
          <cell r="AD5286">
            <v>0</v>
          </cell>
          <cell r="AJ5286">
            <v>0</v>
          </cell>
          <cell r="AK5286">
            <v>0</v>
          </cell>
        </row>
        <row r="5287">
          <cell r="B5287" t="str">
            <v/>
          </cell>
          <cell r="H5287" t="str">
            <v/>
          </cell>
          <cell r="J5287" t="str">
            <v/>
          </cell>
          <cell r="N5287" t="str">
            <v/>
          </cell>
          <cell r="O5287" t="str">
            <v/>
          </cell>
          <cell r="P5287" t="str">
            <v/>
          </cell>
          <cell r="Q5287" t="str">
            <v/>
          </cell>
          <cell r="T5287" t="str">
            <v/>
          </cell>
          <cell r="U5287" t="str">
            <v/>
          </cell>
          <cell r="W5287" t="str">
            <v/>
          </cell>
          <cell r="X5287" t="str">
            <v/>
          </cell>
          <cell r="AB5287">
            <v>0</v>
          </cell>
          <cell r="AC5287">
            <v>0</v>
          </cell>
          <cell r="AD5287">
            <v>0</v>
          </cell>
          <cell r="AJ5287">
            <v>0</v>
          </cell>
          <cell r="AK5287">
            <v>0</v>
          </cell>
        </row>
        <row r="5288">
          <cell r="B5288" t="str">
            <v/>
          </cell>
          <cell r="H5288" t="str">
            <v/>
          </cell>
          <cell r="J5288" t="str">
            <v/>
          </cell>
          <cell r="N5288" t="str">
            <v/>
          </cell>
          <cell r="O5288" t="str">
            <v/>
          </cell>
          <cell r="P5288" t="str">
            <v/>
          </cell>
          <cell r="Q5288" t="str">
            <v/>
          </cell>
          <cell r="T5288" t="str">
            <v/>
          </cell>
          <cell r="U5288" t="str">
            <v/>
          </cell>
          <cell r="W5288" t="str">
            <v/>
          </cell>
          <cell r="X5288" t="str">
            <v/>
          </cell>
          <cell r="AB5288">
            <v>0</v>
          </cell>
          <cell r="AC5288">
            <v>0</v>
          </cell>
          <cell r="AD5288">
            <v>0</v>
          </cell>
          <cell r="AJ5288">
            <v>0</v>
          </cell>
          <cell r="AK5288">
            <v>0</v>
          </cell>
        </row>
        <row r="5289">
          <cell r="B5289" t="str">
            <v/>
          </cell>
          <cell r="H5289" t="str">
            <v/>
          </cell>
          <cell r="J5289" t="str">
            <v/>
          </cell>
          <cell r="N5289" t="str">
            <v/>
          </cell>
          <cell r="O5289" t="str">
            <v/>
          </cell>
          <cell r="P5289" t="str">
            <v/>
          </cell>
          <cell r="Q5289" t="str">
            <v/>
          </cell>
          <cell r="T5289" t="str">
            <v/>
          </cell>
          <cell r="U5289" t="str">
            <v/>
          </cell>
          <cell r="W5289" t="str">
            <v/>
          </cell>
          <cell r="X5289" t="str">
            <v/>
          </cell>
          <cell r="AB5289">
            <v>0</v>
          </cell>
          <cell r="AC5289">
            <v>0</v>
          </cell>
          <cell r="AD5289">
            <v>0</v>
          </cell>
          <cell r="AJ5289">
            <v>0</v>
          </cell>
          <cell r="AK5289">
            <v>0</v>
          </cell>
        </row>
        <row r="5290">
          <cell r="B5290" t="str">
            <v/>
          </cell>
          <cell r="H5290" t="str">
            <v/>
          </cell>
          <cell r="J5290" t="str">
            <v/>
          </cell>
          <cell r="N5290" t="str">
            <v/>
          </cell>
          <cell r="O5290" t="str">
            <v/>
          </cell>
          <cell r="P5290" t="str">
            <v/>
          </cell>
          <cell r="Q5290" t="str">
            <v/>
          </cell>
          <cell r="T5290" t="str">
            <v/>
          </cell>
          <cell r="U5290" t="str">
            <v/>
          </cell>
          <cell r="W5290" t="str">
            <v/>
          </cell>
          <cell r="X5290" t="str">
            <v/>
          </cell>
          <cell r="AB5290">
            <v>0</v>
          </cell>
          <cell r="AC5290">
            <v>0</v>
          </cell>
          <cell r="AD5290">
            <v>0</v>
          </cell>
          <cell r="AJ5290">
            <v>0</v>
          </cell>
          <cell r="AK5290">
            <v>0</v>
          </cell>
        </row>
        <row r="5291">
          <cell r="B5291" t="str">
            <v/>
          </cell>
          <cell r="H5291" t="str">
            <v/>
          </cell>
          <cell r="J5291" t="str">
            <v/>
          </cell>
          <cell r="N5291" t="str">
            <v/>
          </cell>
          <cell r="O5291" t="str">
            <v/>
          </cell>
          <cell r="P5291" t="str">
            <v/>
          </cell>
          <cell r="Q5291" t="str">
            <v/>
          </cell>
          <cell r="T5291" t="str">
            <v/>
          </cell>
          <cell r="U5291" t="str">
            <v/>
          </cell>
          <cell r="W5291" t="str">
            <v/>
          </cell>
          <cell r="X5291" t="str">
            <v/>
          </cell>
          <cell r="AB5291">
            <v>0</v>
          </cell>
          <cell r="AC5291">
            <v>0</v>
          </cell>
          <cell r="AD5291">
            <v>0</v>
          </cell>
          <cell r="AJ5291">
            <v>0</v>
          </cell>
          <cell r="AK5291">
            <v>0</v>
          </cell>
        </row>
        <row r="5292">
          <cell r="B5292" t="str">
            <v/>
          </cell>
          <cell r="H5292" t="str">
            <v/>
          </cell>
          <cell r="J5292" t="str">
            <v/>
          </cell>
          <cell r="N5292" t="str">
            <v/>
          </cell>
          <cell r="O5292" t="str">
            <v/>
          </cell>
          <cell r="P5292" t="str">
            <v/>
          </cell>
          <cell r="Q5292" t="str">
            <v/>
          </cell>
          <cell r="T5292" t="str">
            <v/>
          </cell>
          <cell r="U5292" t="str">
            <v/>
          </cell>
          <cell r="W5292" t="str">
            <v/>
          </cell>
          <cell r="X5292" t="str">
            <v/>
          </cell>
          <cell r="AB5292">
            <v>0</v>
          </cell>
          <cell r="AC5292">
            <v>0</v>
          </cell>
          <cell r="AD5292">
            <v>0</v>
          </cell>
          <cell r="AJ5292">
            <v>0</v>
          </cell>
          <cell r="AK5292">
            <v>0</v>
          </cell>
        </row>
        <row r="5293">
          <cell r="B5293" t="str">
            <v/>
          </cell>
          <cell r="H5293" t="str">
            <v/>
          </cell>
          <cell r="J5293" t="str">
            <v/>
          </cell>
          <cell r="N5293" t="str">
            <v/>
          </cell>
          <cell r="O5293" t="str">
            <v/>
          </cell>
          <cell r="P5293" t="str">
            <v/>
          </cell>
          <cell r="Q5293" t="str">
            <v/>
          </cell>
          <cell r="T5293" t="str">
            <v/>
          </cell>
          <cell r="U5293" t="str">
            <v/>
          </cell>
          <cell r="W5293" t="str">
            <v/>
          </cell>
          <cell r="X5293" t="str">
            <v/>
          </cell>
          <cell r="AB5293">
            <v>0</v>
          </cell>
          <cell r="AC5293">
            <v>0</v>
          </cell>
          <cell r="AD5293">
            <v>0</v>
          </cell>
          <cell r="AJ5293">
            <v>0</v>
          </cell>
          <cell r="AK5293">
            <v>0</v>
          </cell>
        </row>
        <row r="5294">
          <cell r="B5294" t="str">
            <v/>
          </cell>
          <cell r="H5294" t="str">
            <v/>
          </cell>
          <cell r="J5294" t="str">
            <v/>
          </cell>
          <cell r="N5294" t="str">
            <v/>
          </cell>
          <cell r="O5294" t="str">
            <v/>
          </cell>
          <cell r="P5294" t="str">
            <v/>
          </cell>
          <cell r="Q5294" t="str">
            <v/>
          </cell>
          <cell r="T5294" t="str">
            <v/>
          </cell>
          <cell r="U5294" t="str">
            <v/>
          </cell>
          <cell r="W5294" t="str">
            <v/>
          </cell>
          <cell r="X5294" t="str">
            <v/>
          </cell>
          <cell r="AB5294">
            <v>0</v>
          </cell>
          <cell r="AC5294">
            <v>0</v>
          </cell>
          <cell r="AD5294">
            <v>0</v>
          </cell>
          <cell r="AJ5294">
            <v>0</v>
          </cell>
          <cell r="AK5294">
            <v>0</v>
          </cell>
        </row>
        <row r="5295">
          <cell r="B5295" t="str">
            <v/>
          </cell>
          <cell r="H5295" t="str">
            <v/>
          </cell>
          <cell r="J5295" t="str">
            <v/>
          </cell>
          <cell r="N5295" t="str">
            <v/>
          </cell>
          <cell r="O5295" t="str">
            <v/>
          </cell>
          <cell r="P5295" t="str">
            <v/>
          </cell>
          <cell r="Q5295" t="str">
            <v/>
          </cell>
          <cell r="T5295" t="str">
            <v/>
          </cell>
          <cell r="U5295" t="str">
            <v/>
          </cell>
          <cell r="W5295" t="str">
            <v/>
          </cell>
          <cell r="X5295" t="str">
            <v/>
          </cell>
          <cell r="AB5295">
            <v>0</v>
          </cell>
          <cell r="AC5295">
            <v>0</v>
          </cell>
          <cell r="AD5295">
            <v>0</v>
          </cell>
          <cell r="AJ5295">
            <v>0</v>
          </cell>
          <cell r="AK5295">
            <v>0</v>
          </cell>
        </row>
        <row r="5296">
          <cell r="B5296" t="str">
            <v/>
          </cell>
          <cell r="H5296" t="str">
            <v/>
          </cell>
          <cell r="J5296" t="str">
            <v/>
          </cell>
          <cell r="N5296" t="str">
            <v/>
          </cell>
          <cell r="O5296" t="str">
            <v/>
          </cell>
          <cell r="P5296" t="str">
            <v/>
          </cell>
          <cell r="Q5296" t="str">
            <v/>
          </cell>
          <cell r="T5296" t="str">
            <v/>
          </cell>
          <cell r="U5296" t="str">
            <v/>
          </cell>
          <cell r="W5296" t="str">
            <v/>
          </cell>
          <cell r="X5296" t="str">
            <v/>
          </cell>
          <cell r="AB5296">
            <v>0</v>
          </cell>
          <cell r="AC5296">
            <v>0</v>
          </cell>
          <cell r="AD5296">
            <v>0</v>
          </cell>
          <cell r="AJ5296">
            <v>0</v>
          </cell>
          <cell r="AK5296">
            <v>0</v>
          </cell>
        </row>
        <row r="5297">
          <cell r="B5297" t="str">
            <v/>
          </cell>
          <cell r="H5297" t="str">
            <v/>
          </cell>
          <cell r="J5297" t="str">
            <v/>
          </cell>
          <cell r="N5297" t="str">
            <v/>
          </cell>
          <cell r="O5297" t="str">
            <v/>
          </cell>
          <cell r="P5297" t="str">
            <v/>
          </cell>
          <cell r="Q5297" t="str">
            <v/>
          </cell>
          <cell r="T5297" t="str">
            <v/>
          </cell>
          <cell r="U5297" t="str">
            <v/>
          </cell>
          <cell r="W5297" t="str">
            <v/>
          </cell>
          <cell r="X5297" t="str">
            <v/>
          </cell>
          <cell r="AB5297">
            <v>0</v>
          </cell>
          <cell r="AC5297">
            <v>0</v>
          </cell>
          <cell r="AD5297">
            <v>0</v>
          </cell>
          <cell r="AJ5297">
            <v>0</v>
          </cell>
          <cell r="AK5297">
            <v>0</v>
          </cell>
        </row>
        <row r="5298">
          <cell r="B5298" t="str">
            <v/>
          </cell>
          <cell r="H5298" t="str">
            <v/>
          </cell>
          <cell r="J5298" t="str">
            <v/>
          </cell>
          <cell r="N5298" t="str">
            <v/>
          </cell>
          <cell r="O5298" t="str">
            <v/>
          </cell>
          <cell r="P5298" t="str">
            <v/>
          </cell>
          <cell r="Q5298" t="str">
            <v/>
          </cell>
          <cell r="T5298" t="str">
            <v/>
          </cell>
          <cell r="U5298" t="str">
            <v/>
          </cell>
          <cell r="W5298" t="str">
            <v/>
          </cell>
          <cell r="X5298" t="str">
            <v/>
          </cell>
          <cell r="AB5298">
            <v>0</v>
          </cell>
          <cell r="AC5298">
            <v>0</v>
          </cell>
          <cell r="AD5298">
            <v>0</v>
          </cell>
          <cell r="AJ5298">
            <v>0</v>
          </cell>
          <cell r="AK5298">
            <v>0</v>
          </cell>
        </row>
        <row r="5299">
          <cell r="B5299" t="str">
            <v/>
          </cell>
          <cell r="H5299" t="str">
            <v/>
          </cell>
          <cell r="J5299" t="str">
            <v/>
          </cell>
          <cell r="N5299" t="str">
            <v/>
          </cell>
          <cell r="O5299" t="str">
            <v/>
          </cell>
          <cell r="P5299" t="str">
            <v/>
          </cell>
          <cell r="Q5299" t="str">
            <v/>
          </cell>
          <cell r="T5299" t="str">
            <v/>
          </cell>
          <cell r="U5299" t="str">
            <v/>
          </cell>
          <cell r="W5299" t="str">
            <v/>
          </cell>
          <cell r="X5299" t="str">
            <v/>
          </cell>
          <cell r="AB5299">
            <v>0</v>
          </cell>
          <cell r="AC5299">
            <v>0</v>
          </cell>
          <cell r="AD5299">
            <v>0</v>
          </cell>
          <cell r="AJ5299">
            <v>0</v>
          </cell>
          <cell r="AK5299">
            <v>0</v>
          </cell>
        </row>
        <row r="5300">
          <cell r="B5300" t="str">
            <v/>
          </cell>
          <cell r="H5300" t="str">
            <v/>
          </cell>
          <cell r="J5300" t="str">
            <v/>
          </cell>
          <cell r="N5300" t="str">
            <v/>
          </cell>
          <cell r="O5300" t="str">
            <v/>
          </cell>
          <cell r="P5300" t="str">
            <v/>
          </cell>
          <cell r="Q5300" t="str">
            <v/>
          </cell>
          <cell r="T5300" t="str">
            <v/>
          </cell>
          <cell r="U5300" t="str">
            <v/>
          </cell>
          <cell r="W5300" t="str">
            <v/>
          </cell>
          <cell r="X5300" t="str">
            <v/>
          </cell>
          <cell r="AB5300">
            <v>0</v>
          </cell>
          <cell r="AC5300">
            <v>0</v>
          </cell>
          <cell r="AD5300">
            <v>0</v>
          </cell>
          <cell r="AJ5300">
            <v>0</v>
          </cell>
          <cell r="AK5300">
            <v>0</v>
          </cell>
        </row>
        <row r="5301">
          <cell r="B5301" t="str">
            <v/>
          </cell>
          <cell r="H5301" t="str">
            <v/>
          </cell>
          <cell r="J5301" t="str">
            <v/>
          </cell>
          <cell r="N5301" t="str">
            <v/>
          </cell>
          <cell r="O5301" t="str">
            <v/>
          </cell>
          <cell r="P5301" t="str">
            <v/>
          </cell>
          <cell r="Q5301" t="str">
            <v/>
          </cell>
          <cell r="T5301" t="str">
            <v/>
          </cell>
          <cell r="U5301" t="str">
            <v/>
          </cell>
          <cell r="W5301" t="str">
            <v/>
          </cell>
          <cell r="X5301" t="str">
            <v/>
          </cell>
          <cell r="AB5301">
            <v>0</v>
          </cell>
          <cell r="AC5301">
            <v>0</v>
          </cell>
          <cell r="AD5301">
            <v>0</v>
          </cell>
          <cell r="AJ5301">
            <v>0</v>
          </cell>
          <cell r="AK5301">
            <v>0</v>
          </cell>
        </row>
        <row r="5302">
          <cell r="B5302" t="str">
            <v/>
          </cell>
          <cell r="H5302" t="str">
            <v/>
          </cell>
          <cell r="J5302" t="str">
            <v/>
          </cell>
          <cell r="N5302" t="str">
            <v/>
          </cell>
          <cell r="O5302" t="str">
            <v/>
          </cell>
          <cell r="P5302" t="str">
            <v/>
          </cell>
          <cell r="Q5302" t="str">
            <v/>
          </cell>
          <cell r="T5302" t="str">
            <v/>
          </cell>
          <cell r="U5302" t="str">
            <v/>
          </cell>
          <cell r="W5302" t="str">
            <v/>
          </cell>
          <cell r="X5302" t="str">
            <v/>
          </cell>
          <cell r="AB5302">
            <v>0</v>
          </cell>
          <cell r="AC5302">
            <v>0</v>
          </cell>
          <cell r="AD5302">
            <v>0</v>
          </cell>
          <cell r="AJ5302">
            <v>0</v>
          </cell>
          <cell r="AK5302">
            <v>0</v>
          </cell>
        </row>
        <row r="5303">
          <cell r="B5303" t="str">
            <v/>
          </cell>
          <cell r="H5303" t="str">
            <v/>
          </cell>
          <cell r="J5303" t="str">
            <v/>
          </cell>
          <cell r="N5303" t="str">
            <v/>
          </cell>
          <cell r="O5303" t="str">
            <v/>
          </cell>
          <cell r="P5303" t="str">
            <v/>
          </cell>
          <cell r="Q5303" t="str">
            <v/>
          </cell>
          <cell r="T5303" t="str">
            <v/>
          </cell>
          <cell r="U5303" t="str">
            <v/>
          </cell>
          <cell r="W5303" t="str">
            <v/>
          </cell>
          <cell r="X5303" t="str">
            <v/>
          </cell>
          <cell r="AB5303">
            <v>0</v>
          </cell>
          <cell r="AC5303">
            <v>0</v>
          </cell>
          <cell r="AD5303">
            <v>0</v>
          </cell>
          <cell r="AJ5303">
            <v>0</v>
          </cell>
          <cell r="AK5303">
            <v>0</v>
          </cell>
        </row>
        <row r="5304">
          <cell r="B5304" t="str">
            <v/>
          </cell>
          <cell r="H5304" t="str">
            <v/>
          </cell>
          <cell r="J5304" t="str">
            <v/>
          </cell>
          <cell r="N5304" t="str">
            <v/>
          </cell>
          <cell r="O5304" t="str">
            <v/>
          </cell>
          <cell r="P5304" t="str">
            <v/>
          </cell>
          <cell r="Q5304" t="str">
            <v/>
          </cell>
          <cell r="T5304" t="str">
            <v/>
          </cell>
          <cell r="U5304" t="str">
            <v/>
          </cell>
          <cell r="W5304" t="str">
            <v/>
          </cell>
          <cell r="X5304" t="str">
            <v/>
          </cell>
          <cell r="AB5304">
            <v>0</v>
          </cell>
          <cell r="AC5304">
            <v>0</v>
          </cell>
          <cell r="AD5304">
            <v>0</v>
          </cell>
          <cell r="AJ5304">
            <v>0</v>
          </cell>
          <cell r="AK5304">
            <v>0</v>
          </cell>
        </row>
        <row r="5305">
          <cell r="B5305" t="str">
            <v/>
          </cell>
          <cell r="H5305" t="str">
            <v/>
          </cell>
          <cell r="J5305" t="str">
            <v/>
          </cell>
          <cell r="N5305" t="str">
            <v/>
          </cell>
          <cell r="O5305" t="str">
            <v/>
          </cell>
          <cell r="P5305" t="str">
            <v/>
          </cell>
          <cell r="Q5305" t="str">
            <v/>
          </cell>
          <cell r="T5305" t="str">
            <v/>
          </cell>
          <cell r="U5305" t="str">
            <v/>
          </cell>
          <cell r="W5305" t="str">
            <v/>
          </cell>
          <cell r="X5305" t="str">
            <v/>
          </cell>
          <cell r="AB5305">
            <v>0</v>
          </cell>
          <cell r="AC5305">
            <v>0</v>
          </cell>
          <cell r="AD5305">
            <v>0</v>
          </cell>
          <cell r="AJ5305">
            <v>0</v>
          </cell>
          <cell r="AK5305">
            <v>0</v>
          </cell>
        </row>
        <row r="5306">
          <cell r="B5306" t="str">
            <v/>
          </cell>
          <cell r="H5306" t="str">
            <v/>
          </cell>
          <cell r="J5306" t="str">
            <v/>
          </cell>
          <cell r="N5306" t="str">
            <v/>
          </cell>
          <cell r="O5306" t="str">
            <v/>
          </cell>
          <cell r="P5306" t="str">
            <v/>
          </cell>
          <cell r="Q5306" t="str">
            <v/>
          </cell>
          <cell r="T5306" t="str">
            <v/>
          </cell>
          <cell r="U5306" t="str">
            <v/>
          </cell>
          <cell r="W5306" t="str">
            <v/>
          </cell>
          <cell r="X5306" t="str">
            <v/>
          </cell>
          <cell r="AB5306">
            <v>0</v>
          </cell>
          <cell r="AC5306">
            <v>0</v>
          </cell>
          <cell r="AD5306">
            <v>0</v>
          </cell>
          <cell r="AJ5306">
            <v>0</v>
          </cell>
          <cell r="AK5306">
            <v>0</v>
          </cell>
        </row>
        <row r="5307">
          <cell r="B5307" t="str">
            <v/>
          </cell>
          <cell r="H5307" t="str">
            <v/>
          </cell>
          <cell r="J5307" t="str">
            <v/>
          </cell>
          <cell r="N5307" t="str">
            <v/>
          </cell>
          <cell r="O5307" t="str">
            <v/>
          </cell>
          <cell r="P5307" t="str">
            <v/>
          </cell>
          <cell r="Q5307" t="str">
            <v/>
          </cell>
          <cell r="T5307" t="str">
            <v/>
          </cell>
          <cell r="U5307" t="str">
            <v/>
          </cell>
          <cell r="W5307" t="str">
            <v/>
          </cell>
          <cell r="X5307" t="str">
            <v/>
          </cell>
          <cell r="AB5307">
            <v>0</v>
          </cell>
          <cell r="AC5307">
            <v>0</v>
          </cell>
          <cell r="AD5307">
            <v>0</v>
          </cell>
          <cell r="AJ5307">
            <v>0</v>
          </cell>
          <cell r="AK5307">
            <v>0</v>
          </cell>
        </row>
        <row r="5308">
          <cell r="B5308" t="str">
            <v/>
          </cell>
          <cell r="H5308" t="str">
            <v/>
          </cell>
          <cell r="J5308" t="str">
            <v/>
          </cell>
          <cell r="N5308" t="str">
            <v/>
          </cell>
          <cell r="O5308" t="str">
            <v/>
          </cell>
          <cell r="P5308" t="str">
            <v/>
          </cell>
          <cell r="Q5308" t="str">
            <v/>
          </cell>
          <cell r="T5308" t="str">
            <v/>
          </cell>
          <cell r="U5308" t="str">
            <v/>
          </cell>
          <cell r="W5308" t="str">
            <v/>
          </cell>
          <cell r="X5308" t="str">
            <v/>
          </cell>
          <cell r="AB5308">
            <v>0</v>
          </cell>
          <cell r="AC5308">
            <v>0</v>
          </cell>
          <cell r="AD5308">
            <v>0</v>
          </cell>
          <cell r="AJ5308">
            <v>0</v>
          </cell>
          <cell r="AK5308">
            <v>0</v>
          </cell>
        </row>
        <row r="5309">
          <cell r="B5309" t="str">
            <v/>
          </cell>
          <cell r="H5309" t="str">
            <v/>
          </cell>
          <cell r="J5309" t="str">
            <v/>
          </cell>
          <cell r="N5309" t="str">
            <v/>
          </cell>
          <cell r="O5309" t="str">
            <v/>
          </cell>
          <cell r="P5309" t="str">
            <v/>
          </cell>
          <cell r="Q5309" t="str">
            <v/>
          </cell>
          <cell r="T5309" t="str">
            <v/>
          </cell>
          <cell r="U5309" t="str">
            <v/>
          </cell>
          <cell r="W5309" t="str">
            <v/>
          </cell>
          <cell r="X5309" t="str">
            <v/>
          </cell>
          <cell r="AB5309">
            <v>0</v>
          </cell>
          <cell r="AC5309">
            <v>0</v>
          </cell>
          <cell r="AD5309">
            <v>0</v>
          </cell>
          <cell r="AJ5309">
            <v>0</v>
          </cell>
          <cell r="AK5309">
            <v>0</v>
          </cell>
        </row>
        <row r="5310">
          <cell r="B5310" t="str">
            <v/>
          </cell>
          <cell r="H5310" t="str">
            <v/>
          </cell>
          <cell r="J5310" t="str">
            <v/>
          </cell>
          <cell r="N5310" t="str">
            <v/>
          </cell>
          <cell r="O5310" t="str">
            <v/>
          </cell>
          <cell r="P5310" t="str">
            <v/>
          </cell>
          <cell r="Q5310" t="str">
            <v/>
          </cell>
          <cell r="T5310" t="str">
            <v/>
          </cell>
          <cell r="U5310" t="str">
            <v/>
          </cell>
          <cell r="W5310" t="str">
            <v/>
          </cell>
          <cell r="X5310" t="str">
            <v/>
          </cell>
          <cell r="AB5310">
            <v>0</v>
          </cell>
          <cell r="AC5310">
            <v>0</v>
          </cell>
          <cell r="AD5310">
            <v>0</v>
          </cell>
          <cell r="AJ5310">
            <v>0</v>
          </cell>
          <cell r="AK5310">
            <v>0</v>
          </cell>
        </row>
        <row r="5311">
          <cell r="B5311" t="str">
            <v/>
          </cell>
          <cell r="H5311" t="str">
            <v/>
          </cell>
          <cell r="J5311" t="str">
            <v/>
          </cell>
          <cell r="N5311" t="str">
            <v/>
          </cell>
          <cell r="O5311" t="str">
            <v/>
          </cell>
          <cell r="P5311" t="str">
            <v/>
          </cell>
          <cell r="Q5311" t="str">
            <v/>
          </cell>
          <cell r="T5311" t="str">
            <v/>
          </cell>
          <cell r="U5311" t="str">
            <v/>
          </cell>
          <cell r="W5311" t="str">
            <v/>
          </cell>
          <cell r="X5311" t="str">
            <v/>
          </cell>
          <cell r="AB5311">
            <v>0</v>
          </cell>
          <cell r="AC5311">
            <v>0</v>
          </cell>
          <cell r="AD5311">
            <v>0</v>
          </cell>
          <cell r="AJ5311">
            <v>0</v>
          </cell>
          <cell r="AK5311">
            <v>0</v>
          </cell>
        </row>
        <row r="5312">
          <cell r="B5312" t="str">
            <v/>
          </cell>
          <cell r="H5312" t="str">
            <v/>
          </cell>
          <cell r="J5312" t="str">
            <v/>
          </cell>
          <cell r="N5312" t="str">
            <v/>
          </cell>
          <cell r="O5312" t="str">
            <v/>
          </cell>
          <cell r="P5312" t="str">
            <v/>
          </cell>
          <cell r="Q5312" t="str">
            <v/>
          </cell>
          <cell r="T5312" t="str">
            <v/>
          </cell>
          <cell r="U5312" t="str">
            <v/>
          </cell>
          <cell r="W5312" t="str">
            <v/>
          </cell>
          <cell r="X5312" t="str">
            <v/>
          </cell>
          <cell r="AB5312">
            <v>0</v>
          </cell>
          <cell r="AC5312">
            <v>0</v>
          </cell>
          <cell r="AD5312">
            <v>0</v>
          </cell>
          <cell r="AJ5312">
            <v>0</v>
          </cell>
          <cell r="AK5312">
            <v>0</v>
          </cell>
        </row>
        <row r="5313">
          <cell r="B5313" t="str">
            <v/>
          </cell>
          <cell r="H5313" t="str">
            <v/>
          </cell>
          <cell r="J5313" t="str">
            <v/>
          </cell>
          <cell r="N5313" t="str">
            <v/>
          </cell>
          <cell r="O5313" t="str">
            <v/>
          </cell>
          <cell r="P5313" t="str">
            <v/>
          </cell>
          <cell r="Q5313" t="str">
            <v/>
          </cell>
          <cell r="T5313" t="str">
            <v/>
          </cell>
          <cell r="U5313" t="str">
            <v/>
          </cell>
          <cell r="W5313" t="str">
            <v/>
          </cell>
          <cell r="X5313" t="str">
            <v/>
          </cell>
          <cell r="AB5313">
            <v>0</v>
          </cell>
          <cell r="AC5313">
            <v>0</v>
          </cell>
          <cell r="AD5313">
            <v>0</v>
          </cell>
          <cell r="AJ5313">
            <v>0</v>
          </cell>
          <cell r="AK5313">
            <v>0</v>
          </cell>
        </row>
        <row r="5314">
          <cell r="B5314" t="str">
            <v/>
          </cell>
          <cell r="H5314" t="str">
            <v/>
          </cell>
          <cell r="J5314" t="str">
            <v/>
          </cell>
          <cell r="N5314" t="str">
            <v/>
          </cell>
          <cell r="O5314" t="str">
            <v/>
          </cell>
          <cell r="P5314" t="str">
            <v/>
          </cell>
          <cell r="Q5314" t="str">
            <v/>
          </cell>
          <cell r="T5314" t="str">
            <v/>
          </cell>
          <cell r="U5314" t="str">
            <v/>
          </cell>
          <cell r="W5314" t="str">
            <v/>
          </cell>
          <cell r="X5314" t="str">
            <v/>
          </cell>
          <cell r="AB5314">
            <v>0</v>
          </cell>
          <cell r="AC5314">
            <v>0</v>
          </cell>
          <cell r="AD5314">
            <v>0</v>
          </cell>
          <cell r="AJ5314">
            <v>0</v>
          </cell>
          <cell r="AK5314">
            <v>0</v>
          </cell>
        </row>
        <row r="5315">
          <cell r="B5315" t="str">
            <v/>
          </cell>
          <cell r="H5315" t="str">
            <v/>
          </cell>
          <cell r="J5315" t="str">
            <v/>
          </cell>
          <cell r="N5315" t="str">
            <v/>
          </cell>
          <cell r="O5315" t="str">
            <v/>
          </cell>
          <cell r="P5315" t="str">
            <v/>
          </cell>
          <cell r="Q5315" t="str">
            <v/>
          </cell>
          <cell r="T5315" t="str">
            <v/>
          </cell>
          <cell r="U5315" t="str">
            <v/>
          </cell>
          <cell r="W5315" t="str">
            <v/>
          </cell>
          <cell r="X5315" t="str">
            <v/>
          </cell>
          <cell r="AB5315">
            <v>0</v>
          </cell>
          <cell r="AC5315">
            <v>0</v>
          </cell>
          <cell r="AD5315">
            <v>0</v>
          </cell>
          <cell r="AJ5315">
            <v>0</v>
          </cell>
          <cell r="AK5315">
            <v>0</v>
          </cell>
        </row>
        <row r="5316">
          <cell r="B5316" t="str">
            <v/>
          </cell>
          <cell r="H5316" t="str">
            <v/>
          </cell>
          <cell r="J5316" t="str">
            <v/>
          </cell>
          <cell r="N5316" t="str">
            <v/>
          </cell>
          <cell r="O5316" t="str">
            <v/>
          </cell>
          <cell r="P5316" t="str">
            <v/>
          </cell>
          <cell r="Q5316" t="str">
            <v/>
          </cell>
          <cell r="T5316" t="str">
            <v/>
          </cell>
          <cell r="U5316" t="str">
            <v/>
          </cell>
          <cell r="W5316" t="str">
            <v/>
          </cell>
          <cell r="X5316" t="str">
            <v/>
          </cell>
          <cell r="AB5316">
            <v>0</v>
          </cell>
          <cell r="AC5316">
            <v>0</v>
          </cell>
          <cell r="AD5316">
            <v>0</v>
          </cell>
          <cell r="AJ5316">
            <v>0</v>
          </cell>
          <cell r="AK5316">
            <v>0</v>
          </cell>
        </row>
        <row r="5317">
          <cell r="B5317" t="str">
            <v/>
          </cell>
          <cell r="H5317" t="str">
            <v/>
          </cell>
          <cell r="J5317" t="str">
            <v/>
          </cell>
          <cell r="N5317" t="str">
            <v/>
          </cell>
          <cell r="O5317" t="str">
            <v/>
          </cell>
          <cell r="P5317" t="str">
            <v/>
          </cell>
          <cell r="Q5317" t="str">
            <v/>
          </cell>
          <cell r="T5317" t="str">
            <v/>
          </cell>
          <cell r="U5317" t="str">
            <v/>
          </cell>
          <cell r="W5317" t="str">
            <v/>
          </cell>
          <cell r="X5317" t="str">
            <v/>
          </cell>
          <cell r="AB5317">
            <v>0</v>
          </cell>
          <cell r="AC5317">
            <v>0</v>
          </cell>
          <cell r="AD5317">
            <v>0</v>
          </cell>
          <cell r="AJ5317">
            <v>0</v>
          </cell>
          <cell r="AK5317">
            <v>0</v>
          </cell>
        </row>
        <row r="5318">
          <cell r="B5318" t="str">
            <v/>
          </cell>
          <cell r="H5318" t="str">
            <v/>
          </cell>
          <cell r="J5318" t="str">
            <v/>
          </cell>
          <cell r="N5318" t="str">
            <v/>
          </cell>
          <cell r="O5318" t="str">
            <v/>
          </cell>
          <cell r="P5318" t="str">
            <v/>
          </cell>
          <cell r="Q5318" t="str">
            <v/>
          </cell>
          <cell r="T5318" t="str">
            <v/>
          </cell>
          <cell r="U5318" t="str">
            <v/>
          </cell>
          <cell r="W5318" t="str">
            <v/>
          </cell>
          <cell r="X5318" t="str">
            <v/>
          </cell>
          <cell r="AB5318">
            <v>0</v>
          </cell>
          <cell r="AC5318">
            <v>0</v>
          </cell>
          <cell r="AD5318">
            <v>0</v>
          </cell>
          <cell r="AJ5318">
            <v>0</v>
          </cell>
          <cell r="AK5318">
            <v>0</v>
          </cell>
        </row>
        <row r="5319">
          <cell r="B5319" t="str">
            <v/>
          </cell>
          <cell r="H5319" t="str">
            <v/>
          </cell>
          <cell r="J5319" t="str">
            <v/>
          </cell>
          <cell r="N5319" t="str">
            <v/>
          </cell>
          <cell r="O5319" t="str">
            <v/>
          </cell>
          <cell r="P5319" t="str">
            <v/>
          </cell>
          <cell r="Q5319" t="str">
            <v/>
          </cell>
          <cell r="T5319" t="str">
            <v/>
          </cell>
          <cell r="U5319" t="str">
            <v/>
          </cell>
          <cell r="W5319" t="str">
            <v/>
          </cell>
          <cell r="X5319" t="str">
            <v/>
          </cell>
          <cell r="AB5319">
            <v>0</v>
          </cell>
          <cell r="AC5319">
            <v>0</v>
          </cell>
          <cell r="AD5319">
            <v>0</v>
          </cell>
          <cell r="AJ5319">
            <v>0</v>
          </cell>
          <cell r="AK5319">
            <v>0</v>
          </cell>
        </row>
        <row r="5320">
          <cell r="B5320" t="str">
            <v/>
          </cell>
          <cell r="H5320" t="str">
            <v/>
          </cell>
          <cell r="J5320" t="str">
            <v/>
          </cell>
          <cell r="N5320" t="str">
            <v/>
          </cell>
          <cell r="O5320" t="str">
            <v/>
          </cell>
          <cell r="P5320" t="str">
            <v/>
          </cell>
          <cell r="Q5320" t="str">
            <v/>
          </cell>
          <cell r="T5320" t="str">
            <v/>
          </cell>
          <cell r="U5320" t="str">
            <v/>
          </cell>
          <cell r="W5320" t="str">
            <v/>
          </cell>
          <cell r="X5320" t="str">
            <v/>
          </cell>
          <cell r="AB5320">
            <v>0</v>
          </cell>
          <cell r="AC5320">
            <v>0</v>
          </cell>
          <cell r="AD5320">
            <v>0</v>
          </cell>
          <cell r="AJ5320">
            <v>0</v>
          </cell>
          <cell r="AK5320">
            <v>0</v>
          </cell>
        </row>
        <row r="5321">
          <cell r="B5321" t="str">
            <v/>
          </cell>
          <cell r="H5321" t="str">
            <v/>
          </cell>
          <cell r="J5321" t="str">
            <v/>
          </cell>
          <cell r="N5321" t="str">
            <v/>
          </cell>
          <cell r="O5321" t="str">
            <v/>
          </cell>
          <cell r="P5321" t="str">
            <v/>
          </cell>
          <cell r="Q5321" t="str">
            <v/>
          </cell>
          <cell r="T5321" t="str">
            <v/>
          </cell>
          <cell r="U5321" t="str">
            <v/>
          </cell>
          <cell r="W5321" t="str">
            <v/>
          </cell>
          <cell r="X5321" t="str">
            <v/>
          </cell>
          <cell r="AB5321">
            <v>0</v>
          </cell>
          <cell r="AC5321">
            <v>0</v>
          </cell>
          <cell r="AD5321">
            <v>0</v>
          </cell>
          <cell r="AJ5321">
            <v>0</v>
          </cell>
          <cell r="AK5321">
            <v>0</v>
          </cell>
        </row>
        <row r="5322">
          <cell r="B5322" t="str">
            <v/>
          </cell>
          <cell r="H5322" t="str">
            <v/>
          </cell>
          <cell r="J5322" t="str">
            <v/>
          </cell>
          <cell r="N5322" t="str">
            <v/>
          </cell>
          <cell r="O5322" t="str">
            <v/>
          </cell>
          <cell r="P5322" t="str">
            <v/>
          </cell>
          <cell r="Q5322" t="str">
            <v/>
          </cell>
          <cell r="T5322" t="str">
            <v/>
          </cell>
          <cell r="U5322" t="str">
            <v/>
          </cell>
          <cell r="W5322" t="str">
            <v/>
          </cell>
          <cell r="X5322" t="str">
            <v/>
          </cell>
          <cell r="AB5322">
            <v>0</v>
          </cell>
          <cell r="AC5322">
            <v>0</v>
          </cell>
          <cell r="AD5322">
            <v>0</v>
          </cell>
          <cell r="AJ5322">
            <v>0</v>
          </cell>
          <cell r="AK5322">
            <v>0</v>
          </cell>
        </row>
        <row r="5323">
          <cell r="B5323" t="str">
            <v/>
          </cell>
          <cell r="H5323" t="str">
            <v/>
          </cell>
          <cell r="J5323" t="str">
            <v/>
          </cell>
          <cell r="N5323" t="str">
            <v/>
          </cell>
          <cell r="O5323" t="str">
            <v/>
          </cell>
          <cell r="P5323" t="str">
            <v/>
          </cell>
          <cell r="Q5323" t="str">
            <v/>
          </cell>
          <cell r="T5323" t="str">
            <v/>
          </cell>
          <cell r="U5323" t="str">
            <v/>
          </cell>
          <cell r="W5323" t="str">
            <v/>
          </cell>
          <cell r="X5323" t="str">
            <v/>
          </cell>
          <cell r="AB5323">
            <v>0</v>
          </cell>
          <cell r="AC5323">
            <v>0</v>
          </cell>
          <cell r="AD5323">
            <v>0</v>
          </cell>
          <cell r="AJ5323">
            <v>0</v>
          </cell>
          <cell r="AK5323">
            <v>0</v>
          </cell>
        </row>
        <row r="5324">
          <cell r="B5324" t="str">
            <v/>
          </cell>
          <cell r="H5324" t="str">
            <v/>
          </cell>
          <cell r="J5324" t="str">
            <v/>
          </cell>
          <cell r="N5324" t="str">
            <v/>
          </cell>
          <cell r="O5324" t="str">
            <v/>
          </cell>
          <cell r="P5324" t="str">
            <v/>
          </cell>
          <cell r="Q5324" t="str">
            <v/>
          </cell>
          <cell r="T5324" t="str">
            <v/>
          </cell>
          <cell r="U5324" t="str">
            <v/>
          </cell>
          <cell r="W5324" t="str">
            <v/>
          </cell>
          <cell r="X5324" t="str">
            <v/>
          </cell>
          <cell r="AB5324">
            <v>0</v>
          </cell>
          <cell r="AC5324">
            <v>0</v>
          </cell>
          <cell r="AD5324">
            <v>0</v>
          </cell>
          <cell r="AJ5324">
            <v>0</v>
          </cell>
          <cell r="AK5324">
            <v>0</v>
          </cell>
        </row>
        <row r="5325">
          <cell r="B5325" t="str">
            <v/>
          </cell>
          <cell r="H5325" t="str">
            <v/>
          </cell>
          <cell r="J5325" t="str">
            <v/>
          </cell>
          <cell r="N5325" t="str">
            <v/>
          </cell>
          <cell r="O5325" t="str">
            <v/>
          </cell>
          <cell r="P5325" t="str">
            <v/>
          </cell>
          <cell r="Q5325" t="str">
            <v/>
          </cell>
          <cell r="T5325" t="str">
            <v/>
          </cell>
          <cell r="U5325" t="str">
            <v/>
          </cell>
          <cell r="W5325" t="str">
            <v/>
          </cell>
          <cell r="X5325" t="str">
            <v/>
          </cell>
          <cell r="AB5325">
            <v>0</v>
          </cell>
          <cell r="AC5325">
            <v>0</v>
          </cell>
          <cell r="AD5325">
            <v>0</v>
          </cell>
          <cell r="AJ5325">
            <v>0</v>
          </cell>
          <cell r="AK5325">
            <v>0</v>
          </cell>
        </row>
        <row r="5326">
          <cell r="B5326" t="str">
            <v/>
          </cell>
          <cell r="H5326" t="str">
            <v/>
          </cell>
          <cell r="J5326" t="str">
            <v/>
          </cell>
          <cell r="N5326" t="str">
            <v/>
          </cell>
          <cell r="O5326" t="str">
            <v/>
          </cell>
          <cell r="P5326" t="str">
            <v/>
          </cell>
          <cell r="Q5326" t="str">
            <v/>
          </cell>
          <cell r="T5326" t="str">
            <v/>
          </cell>
          <cell r="U5326" t="str">
            <v/>
          </cell>
          <cell r="W5326" t="str">
            <v/>
          </cell>
          <cell r="X5326" t="str">
            <v/>
          </cell>
          <cell r="AB5326">
            <v>0</v>
          </cell>
          <cell r="AC5326">
            <v>0</v>
          </cell>
          <cell r="AD5326">
            <v>0</v>
          </cell>
          <cell r="AJ5326">
            <v>0</v>
          </cell>
          <cell r="AK5326">
            <v>0</v>
          </cell>
        </row>
        <row r="5327">
          <cell r="B5327" t="str">
            <v/>
          </cell>
          <cell r="H5327" t="str">
            <v/>
          </cell>
          <cell r="J5327" t="str">
            <v/>
          </cell>
          <cell r="N5327" t="str">
            <v/>
          </cell>
          <cell r="O5327" t="str">
            <v/>
          </cell>
          <cell r="P5327" t="str">
            <v/>
          </cell>
          <cell r="Q5327" t="str">
            <v/>
          </cell>
          <cell r="T5327" t="str">
            <v/>
          </cell>
          <cell r="U5327" t="str">
            <v/>
          </cell>
          <cell r="W5327" t="str">
            <v/>
          </cell>
          <cell r="X5327" t="str">
            <v/>
          </cell>
          <cell r="AB5327">
            <v>0</v>
          </cell>
          <cell r="AC5327">
            <v>0</v>
          </cell>
          <cell r="AD5327">
            <v>0</v>
          </cell>
          <cell r="AJ5327">
            <v>0</v>
          </cell>
          <cell r="AK5327">
            <v>0</v>
          </cell>
        </row>
        <row r="5328">
          <cell r="B5328" t="str">
            <v/>
          </cell>
          <cell r="H5328" t="str">
            <v/>
          </cell>
          <cell r="J5328" t="str">
            <v/>
          </cell>
          <cell r="N5328" t="str">
            <v/>
          </cell>
          <cell r="O5328" t="str">
            <v/>
          </cell>
          <cell r="P5328" t="str">
            <v/>
          </cell>
          <cell r="Q5328" t="str">
            <v/>
          </cell>
          <cell r="T5328" t="str">
            <v/>
          </cell>
          <cell r="U5328" t="str">
            <v/>
          </cell>
          <cell r="W5328" t="str">
            <v/>
          </cell>
          <cell r="X5328" t="str">
            <v/>
          </cell>
          <cell r="AB5328">
            <v>0</v>
          </cell>
          <cell r="AC5328">
            <v>0</v>
          </cell>
          <cell r="AD5328">
            <v>0</v>
          </cell>
          <cell r="AJ5328">
            <v>0</v>
          </cell>
          <cell r="AK5328">
            <v>0</v>
          </cell>
        </row>
        <row r="5329">
          <cell r="B5329" t="str">
            <v/>
          </cell>
          <cell r="H5329" t="str">
            <v/>
          </cell>
          <cell r="J5329" t="str">
            <v/>
          </cell>
          <cell r="N5329" t="str">
            <v/>
          </cell>
          <cell r="O5329" t="str">
            <v/>
          </cell>
          <cell r="P5329" t="str">
            <v/>
          </cell>
          <cell r="Q5329" t="str">
            <v/>
          </cell>
          <cell r="T5329" t="str">
            <v/>
          </cell>
          <cell r="U5329" t="str">
            <v/>
          </cell>
          <cell r="W5329" t="str">
            <v/>
          </cell>
          <cell r="X5329" t="str">
            <v/>
          </cell>
          <cell r="AB5329">
            <v>0</v>
          </cell>
          <cell r="AC5329">
            <v>0</v>
          </cell>
          <cell r="AD5329">
            <v>0</v>
          </cell>
          <cell r="AJ5329">
            <v>0</v>
          </cell>
          <cell r="AK5329">
            <v>0</v>
          </cell>
        </row>
        <row r="5330">
          <cell r="B5330" t="str">
            <v/>
          </cell>
          <cell r="H5330" t="str">
            <v/>
          </cell>
          <cell r="J5330" t="str">
            <v/>
          </cell>
          <cell r="N5330" t="str">
            <v/>
          </cell>
          <cell r="O5330" t="str">
            <v/>
          </cell>
          <cell r="P5330" t="str">
            <v/>
          </cell>
          <cell r="Q5330" t="str">
            <v/>
          </cell>
          <cell r="T5330" t="str">
            <v/>
          </cell>
          <cell r="U5330" t="str">
            <v/>
          </cell>
          <cell r="W5330" t="str">
            <v/>
          </cell>
          <cell r="X5330" t="str">
            <v/>
          </cell>
          <cell r="AB5330">
            <v>0</v>
          </cell>
          <cell r="AC5330">
            <v>0</v>
          </cell>
          <cell r="AD5330">
            <v>0</v>
          </cell>
          <cell r="AJ5330">
            <v>0</v>
          </cell>
          <cell r="AK5330">
            <v>0</v>
          </cell>
        </row>
        <row r="5331">
          <cell r="B5331" t="str">
            <v/>
          </cell>
          <cell r="H5331" t="str">
            <v/>
          </cell>
          <cell r="J5331" t="str">
            <v/>
          </cell>
          <cell r="N5331" t="str">
            <v/>
          </cell>
          <cell r="O5331" t="str">
            <v/>
          </cell>
          <cell r="P5331" t="str">
            <v/>
          </cell>
          <cell r="Q5331" t="str">
            <v/>
          </cell>
          <cell r="T5331" t="str">
            <v/>
          </cell>
          <cell r="U5331" t="str">
            <v/>
          </cell>
          <cell r="W5331" t="str">
            <v/>
          </cell>
          <cell r="X5331" t="str">
            <v/>
          </cell>
          <cell r="AB5331">
            <v>0</v>
          </cell>
          <cell r="AC5331">
            <v>0</v>
          </cell>
          <cell r="AD5331">
            <v>0</v>
          </cell>
          <cell r="AJ5331">
            <v>0</v>
          </cell>
          <cell r="AK5331">
            <v>0</v>
          </cell>
        </row>
        <row r="5332">
          <cell r="B5332" t="str">
            <v/>
          </cell>
          <cell r="H5332" t="str">
            <v/>
          </cell>
          <cell r="J5332" t="str">
            <v/>
          </cell>
          <cell r="N5332" t="str">
            <v/>
          </cell>
          <cell r="O5332" t="str">
            <v/>
          </cell>
          <cell r="P5332" t="str">
            <v/>
          </cell>
          <cell r="Q5332" t="str">
            <v/>
          </cell>
          <cell r="T5332" t="str">
            <v/>
          </cell>
          <cell r="U5332" t="str">
            <v/>
          </cell>
          <cell r="W5332" t="str">
            <v/>
          </cell>
          <cell r="X5332" t="str">
            <v/>
          </cell>
          <cell r="AB5332">
            <v>0</v>
          </cell>
          <cell r="AC5332">
            <v>0</v>
          </cell>
          <cell r="AD5332">
            <v>0</v>
          </cell>
          <cell r="AJ5332">
            <v>0</v>
          </cell>
          <cell r="AK5332">
            <v>0</v>
          </cell>
        </row>
        <row r="5333">
          <cell r="B5333" t="str">
            <v/>
          </cell>
          <cell r="H5333" t="str">
            <v/>
          </cell>
          <cell r="J5333" t="str">
            <v/>
          </cell>
          <cell r="N5333" t="str">
            <v/>
          </cell>
          <cell r="O5333" t="str">
            <v/>
          </cell>
          <cell r="P5333" t="str">
            <v/>
          </cell>
          <cell r="Q5333" t="str">
            <v/>
          </cell>
          <cell r="T5333" t="str">
            <v/>
          </cell>
          <cell r="U5333" t="str">
            <v/>
          </cell>
          <cell r="W5333" t="str">
            <v/>
          </cell>
          <cell r="X5333" t="str">
            <v/>
          </cell>
          <cell r="AB5333">
            <v>0</v>
          </cell>
          <cell r="AC5333">
            <v>0</v>
          </cell>
          <cell r="AD5333">
            <v>0</v>
          </cell>
          <cell r="AJ5333">
            <v>0</v>
          </cell>
          <cell r="AK5333">
            <v>0</v>
          </cell>
        </row>
        <row r="5334">
          <cell r="B5334" t="str">
            <v/>
          </cell>
          <cell r="H5334" t="str">
            <v/>
          </cell>
          <cell r="J5334" t="str">
            <v/>
          </cell>
          <cell r="N5334" t="str">
            <v/>
          </cell>
          <cell r="O5334" t="str">
            <v/>
          </cell>
          <cell r="P5334" t="str">
            <v/>
          </cell>
          <cell r="Q5334" t="str">
            <v/>
          </cell>
          <cell r="T5334" t="str">
            <v/>
          </cell>
          <cell r="U5334" t="str">
            <v/>
          </cell>
          <cell r="W5334" t="str">
            <v/>
          </cell>
          <cell r="X5334" t="str">
            <v/>
          </cell>
          <cell r="AB5334">
            <v>0</v>
          </cell>
          <cell r="AC5334">
            <v>0</v>
          </cell>
          <cell r="AD5334">
            <v>0</v>
          </cell>
          <cell r="AJ5334">
            <v>0</v>
          </cell>
          <cell r="AK5334">
            <v>0</v>
          </cell>
        </row>
        <row r="5335">
          <cell r="B5335" t="str">
            <v/>
          </cell>
          <cell r="H5335" t="str">
            <v/>
          </cell>
          <cell r="J5335" t="str">
            <v/>
          </cell>
          <cell r="N5335" t="str">
            <v/>
          </cell>
          <cell r="O5335" t="str">
            <v/>
          </cell>
          <cell r="P5335" t="str">
            <v/>
          </cell>
          <cell r="Q5335" t="str">
            <v/>
          </cell>
          <cell r="T5335" t="str">
            <v/>
          </cell>
          <cell r="U5335" t="str">
            <v/>
          </cell>
          <cell r="W5335" t="str">
            <v/>
          </cell>
          <cell r="X5335" t="str">
            <v/>
          </cell>
          <cell r="AB5335">
            <v>0</v>
          </cell>
          <cell r="AC5335">
            <v>0</v>
          </cell>
          <cell r="AD5335">
            <v>0</v>
          </cell>
          <cell r="AJ5335">
            <v>0</v>
          </cell>
          <cell r="AK5335">
            <v>0</v>
          </cell>
        </row>
        <row r="5336">
          <cell r="B5336" t="str">
            <v/>
          </cell>
          <cell r="H5336" t="str">
            <v/>
          </cell>
          <cell r="J5336" t="str">
            <v/>
          </cell>
          <cell r="N5336" t="str">
            <v/>
          </cell>
          <cell r="O5336" t="str">
            <v/>
          </cell>
          <cell r="P5336" t="str">
            <v/>
          </cell>
          <cell r="Q5336" t="str">
            <v/>
          </cell>
          <cell r="T5336" t="str">
            <v/>
          </cell>
          <cell r="U5336" t="str">
            <v/>
          </cell>
          <cell r="W5336" t="str">
            <v/>
          </cell>
          <cell r="X5336" t="str">
            <v/>
          </cell>
          <cell r="AB5336">
            <v>0</v>
          </cell>
          <cell r="AC5336">
            <v>0</v>
          </cell>
          <cell r="AD5336">
            <v>0</v>
          </cell>
          <cell r="AJ5336">
            <v>0</v>
          </cell>
          <cell r="AK5336">
            <v>0</v>
          </cell>
        </row>
        <row r="5337">
          <cell r="B5337" t="str">
            <v/>
          </cell>
          <cell r="H5337" t="str">
            <v/>
          </cell>
          <cell r="J5337" t="str">
            <v/>
          </cell>
          <cell r="N5337" t="str">
            <v/>
          </cell>
          <cell r="O5337" t="str">
            <v/>
          </cell>
          <cell r="P5337" t="str">
            <v/>
          </cell>
          <cell r="Q5337" t="str">
            <v/>
          </cell>
          <cell r="T5337" t="str">
            <v/>
          </cell>
          <cell r="U5337" t="str">
            <v/>
          </cell>
          <cell r="W5337" t="str">
            <v/>
          </cell>
          <cell r="X5337" t="str">
            <v/>
          </cell>
          <cell r="AB5337">
            <v>0</v>
          </cell>
          <cell r="AC5337">
            <v>0</v>
          </cell>
          <cell r="AD5337">
            <v>0</v>
          </cell>
          <cell r="AJ5337">
            <v>0</v>
          </cell>
          <cell r="AK5337">
            <v>0</v>
          </cell>
        </row>
        <row r="5338">
          <cell r="B5338" t="str">
            <v/>
          </cell>
          <cell r="H5338" t="str">
            <v/>
          </cell>
          <cell r="J5338" t="str">
            <v/>
          </cell>
          <cell r="N5338" t="str">
            <v/>
          </cell>
          <cell r="O5338" t="str">
            <v/>
          </cell>
          <cell r="P5338" t="str">
            <v/>
          </cell>
          <cell r="Q5338" t="str">
            <v/>
          </cell>
          <cell r="T5338" t="str">
            <v/>
          </cell>
          <cell r="U5338" t="str">
            <v/>
          </cell>
          <cell r="W5338" t="str">
            <v/>
          </cell>
          <cell r="X5338" t="str">
            <v/>
          </cell>
          <cell r="AB5338">
            <v>0</v>
          </cell>
          <cell r="AC5338">
            <v>0</v>
          </cell>
          <cell r="AD5338">
            <v>0</v>
          </cell>
          <cell r="AJ5338">
            <v>0</v>
          </cell>
          <cell r="AK5338">
            <v>0</v>
          </cell>
        </row>
        <row r="5339">
          <cell r="B5339" t="str">
            <v/>
          </cell>
          <cell r="H5339" t="str">
            <v/>
          </cell>
          <cell r="J5339" t="str">
            <v/>
          </cell>
          <cell r="N5339" t="str">
            <v/>
          </cell>
          <cell r="O5339" t="str">
            <v/>
          </cell>
          <cell r="P5339" t="str">
            <v/>
          </cell>
          <cell r="Q5339" t="str">
            <v/>
          </cell>
          <cell r="T5339" t="str">
            <v/>
          </cell>
          <cell r="U5339" t="str">
            <v/>
          </cell>
          <cell r="W5339" t="str">
            <v/>
          </cell>
          <cell r="X5339" t="str">
            <v/>
          </cell>
          <cell r="AB5339">
            <v>0</v>
          </cell>
          <cell r="AC5339">
            <v>0</v>
          </cell>
          <cell r="AD5339">
            <v>0</v>
          </cell>
          <cell r="AJ5339">
            <v>0</v>
          </cell>
          <cell r="AK5339">
            <v>0</v>
          </cell>
        </row>
        <row r="5340">
          <cell r="B5340" t="str">
            <v/>
          </cell>
          <cell r="H5340" t="str">
            <v/>
          </cell>
          <cell r="J5340" t="str">
            <v/>
          </cell>
          <cell r="N5340" t="str">
            <v/>
          </cell>
          <cell r="O5340" t="str">
            <v/>
          </cell>
          <cell r="P5340" t="str">
            <v/>
          </cell>
          <cell r="Q5340" t="str">
            <v/>
          </cell>
          <cell r="T5340" t="str">
            <v/>
          </cell>
          <cell r="U5340" t="str">
            <v/>
          </cell>
          <cell r="W5340" t="str">
            <v/>
          </cell>
          <cell r="X5340" t="str">
            <v/>
          </cell>
          <cell r="AB5340">
            <v>0</v>
          </cell>
          <cell r="AC5340">
            <v>0</v>
          </cell>
          <cell r="AD5340">
            <v>0</v>
          </cell>
          <cell r="AJ5340">
            <v>0</v>
          </cell>
          <cell r="AK5340">
            <v>0</v>
          </cell>
        </row>
        <row r="5341">
          <cell r="B5341" t="str">
            <v/>
          </cell>
          <cell r="H5341" t="str">
            <v/>
          </cell>
          <cell r="J5341" t="str">
            <v/>
          </cell>
          <cell r="N5341" t="str">
            <v/>
          </cell>
          <cell r="O5341" t="str">
            <v/>
          </cell>
          <cell r="P5341" t="str">
            <v/>
          </cell>
          <cell r="Q5341" t="str">
            <v/>
          </cell>
          <cell r="T5341" t="str">
            <v/>
          </cell>
          <cell r="U5341" t="str">
            <v/>
          </cell>
          <cell r="W5341" t="str">
            <v/>
          </cell>
          <cell r="X5341" t="str">
            <v/>
          </cell>
          <cell r="AB5341">
            <v>0</v>
          </cell>
          <cell r="AC5341">
            <v>0</v>
          </cell>
          <cell r="AD5341">
            <v>0</v>
          </cell>
          <cell r="AJ5341">
            <v>0</v>
          </cell>
          <cell r="AK5341">
            <v>0</v>
          </cell>
        </row>
        <row r="5342">
          <cell r="B5342" t="str">
            <v/>
          </cell>
          <cell r="H5342" t="str">
            <v/>
          </cell>
          <cell r="J5342" t="str">
            <v/>
          </cell>
          <cell r="N5342" t="str">
            <v/>
          </cell>
          <cell r="O5342" t="str">
            <v/>
          </cell>
          <cell r="P5342" t="str">
            <v/>
          </cell>
          <cell r="Q5342" t="str">
            <v/>
          </cell>
          <cell r="T5342" t="str">
            <v/>
          </cell>
          <cell r="U5342" t="str">
            <v/>
          </cell>
          <cell r="W5342" t="str">
            <v/>
          </cell>
          <cell r="X5342" t="str">
            <v/>
          </cell>
          <cell r="AB5342">
            <v>0</v>
          </cell>
          <cell r="AC5342">
            <v>0</v>
          </cell>
          <cell r="AD5342">
            <v>0</v>
          </cell>
          <cell r="AJ5342">
            <v>0</v>
          </cell>
          <cell r="AK5342">
            <v>0</v>
          </cell>
        </row>
        <row r="5343">
          <cell r="B5343" t="str">
            <v/>
          </cell>
          <cell r="H5343" t="str">
            <v/>
          </cell>
          <cell r="J5343" t="str">
            <v/>
          </cell>
          <cell r="N5343" t="str">
            <v/>
          </cell>
          <cell r="O5343" t="str">
            <v/>
          </cell>
          <cell r="P5343" t="str">
            <v/>
          </cell>
          <cell r="Q5343" t="str">
            <v/>
          </cell>
          <cell r="T5343" t="str">
            <v/>
          </cell>
          <cell r="U5343" t="str">
            <v/>
          </cell>
          <cell r="W5343" t="str">
            <v/>
          </cell>
          <cell r="X5343" t="str">
            <v/>
          </cell>
          <cell r="AB5343">
            <v>0</v>
          </cell>
          <cell r="AC5343">
            <v>0</v>
          </cell>
          <cell r="AD5343">
            <v>0</v>
          </cell>
          <cell r="AJ5343">
            <v>0</v>
          </cell>
          <cell r="AK5343">
            <v>0</v>
          </cell>
        </row>
        <row r="5344">
          <cell r="B5344" t="str">
            <v/>
          </cell>
          <cell r="H5344" t="str">
            <v/>
          </cell>
          <cell r="J5344" t="str">
            <v/>
          </cell>
          <cell r="N5344" t="str">
            <v/>
          </cell>
          <cell r="O5344" t="str">
            <v/>
          </cell>
          <cell r="P5344" t="str">
            <v/>
          </cell>
          <cell r="Q5344" t="str">
            <v/>
          </cell>
          <cell r="T5344" t="str">
            <v/>
          </cell>
          <cell r="U5344" t="str">
            <v/>
          </cell>
          <cell r="W5344" t="str">
            <v/>
          </cell>
          <cell r="X5344" t="str">
            <v/>
          </cell>
          <cell r="AB5344">
            <v>0</v>
          </cell>
          <cell r="AC5344">
            <v>0</v>
          </cell>
          <cell r="AD5344">
            <v>0</v>
          </cell>
          <cell r="AJ5344">
            <v>0</v>
          </cell>
          <cell r="AK5344">
            <v>0</v>
          </cell>
        </row>
        <row r="5345">
          <cell r="B5345" t="str">
            <v/>
          </cell>
          <cell r="H5345" t="str">
            <v/>
          </cell>
          <cell r="J5345" t="str">
            <v/>
          </cell>
          <cell r="N5345" t="str">
            <v/>
          </cell>
          <cell r="O5345" t="str">
            <v/>
          </cell>
          <cell r="P5345" t="str">
            <v/>
          </cell>
          <cell r="Q5345" t="str">
            <v/>
          </cell>
          <cell r="T5345" t="str">
            <v/>
          </cell>
          <cell r="U5345" t="str">
            <v/>
          </cell>
          <cell r="W5345" t="str">
            <v/>
          </cell>
          <cell r="X5345" t="str">
            <v/>
          </cell>
          <cell r="AB5345">
            <v>0</v>
          </cell>
          <cell r="AC5345">
            <v>0</v>
          </cell>
          <cell r="AD5345">
            <v>0</v>
          </cell>
          <cell r="AJ5345">
            <v>0</v>
          </cell>
          <cell r="AK5345">
            <v>0</v>
          </cell>
        </row>
        <row r="5346">
          <cell r="B5346" t="str">
            <v/>
          </cell>
          <cell r="H5346" t="str">
            <v/>
          </cell>
          <cell r="J5346" t="str">
            <v/>
          </cell>
          <cell r="N5346" t="str">
            <v/>
          </cell>
          <cell r="O5346" t="str">
            <v/>
          </cell>
          <cell r="P5346" t="str">
            <v/>
          </cell>
          <cell r="Q5346" t="str">
            <v/>
          </cell>
          <cell r="T5346" t="str">
            <v/>
          </cell>
          <cell r="U5346" t="str">
            <v/>
          </cell>
          <cell r="W5346" t="str">
            <v/>
          </cell>
          <cell r="X5346" t="str">
            <v/>
          </cell>
          <cell r="AB5346">
            <v>0</v>
          </cell>
          <cell r="AC5346">
            <v>0</v>
          </cell>
          <cell r="AD5346">
            <v>0</v>
          </cell>
          <cell r="AJ5346">
            <v>0</v>
          </cell>
          <cell r="AK5346">
            <v>0</v>
          </cell>
        </row>
        <row r="5347">
          <cell r="B5347" t="str">
            <v/>
          </cell>
          <cell r="H5347" t="str">
            <v/>
          </cell>
          <cell r="J5347" t="str">
            <v/>
          </cell>
          <cell r="N5347" t="str">
            <v/>
          </cell>
          <cell r="O5347" t="str">
            <v/>
          </cell>
          <cell r="P5347" t="str">
            <v/>
          </cell>
          <cell r="Q5347" t="str">
            <v/>
          </cell>
          <cell r="T5347" t="str">
            <v/>
          </cell>
          <cell r="U5347" t="str">
            <v/>
          </cell>
          <cell r="W5347" t="str">
            <v/>
          </cell>
          <cell r="X5347" t="str">
            <v/>
          </cell>
          <cell r="AB5347">
            <v>0</v>
          </cell>
          <cell r="AC5347">
            <v>0</v>
          </cell>
          <cell r="AD5347">
            <v>0</v>
          </cell>
          <cell r="AJ5347">
            <v>0</v>
          </cell>
          <cell r="AK5347">
            <v>0</v>
          </cell>
        </row>
        <row r="5348">
          <cell r="B5348" t="str">
            <v/>
          </cell>
          <cell r="H5348" t="str">
            <v/>
          </cell>
          <cell r="J5348" t="str">
            <v/>
          </cell>
          <cell r="N5348" t="str">
            <v/>
          </cell>
          <cell r="O5348" t="str">
            <v/>
          </cell>
          <cell r="P5348" t="str">
            <v/>
          </cell>
          <cell r="Q5348" t="str">
            <v/>
          </cell>
          <cell r="T5348" t="str">
            <v/>
          </cell>
          <cell r="U5348" t="str">
            <v/>
          </cell>
          <cell r="W5348" t="str">
            <v/>
          </cell>
          <cell r="X5348" t="str">
            <v/>
          </cell>
          <cell r="AB5348">
            <v>0</v>
          </cell>
          <cell r="AC5348">
            <v>0</v>
          </cell>
          <cell r="AD5348">
            <v>0</v>
          </cell>
          <cell r="AJ5348">
            <v>0</v>
          </cell>
          <cell r="AK5348">
            <v>0</v>
          </cell>
        </row>
        <row r="5349">
          <cell r="B5349" t="str">
            <v/>
          </cell>
          <cell r="H5349" t="str">
            <v/>
          </cell>
          <cell r="J5349" t="str">
            <v/>
          </cell>
          <cell r="N5349" t="str">
            <v/>
          </cell>
          <cell r="O5349" t="str">
            <v/>
          </cell>
          <cell r="P5349" t="str">
            <v/>
          </cell>
          <cell r="Q5349" t="str">
            <v/>
          </cell>
          <cell r="T5349" t="str">
            <v/>
          </cell>
          <cell r="U5349" t="str">
            <v/>
          </cell>
          <cell r="W5349" t="str">
            <v/>
          </cell>
          <cell r="X5349" t="str">
            <v/>
          </cell>
          <cell r="AB5349">
            <v>0</v>
          </cell>
          <cell r="AC5349">
            <v>0</v>
          </cell>
          <cell r="AD5349">
            <v>0</v>
          </cell>
          <cell r="AJ5349">
            <v>0</v>
          </cell>
          <cell r="AK5349">
            <v>0</v>
          </cell>
        </row>
        <row r="5350">
          <cell r="B5350" t="str">
            <v/>
          </cell>
          <cell r="H5350" t="str">
            <v/>
          </cell>
          <cell r="J5350" t="str">
            <v/>
          </cell>
          <cell r="N5350" t="str">
            <v/>
          </cell>
          <cell r="O5350" t="str">
            <v/>
          </cell>
          <cell r="P5350" t="str">
            <v/>
          </cell>
          <cell r="Q5350" t="str">
            <v/>
          </cell>
          <cell r="T5350" t="str">
            <v/>
          </cell>
          <cell r="U5350" t="str">
            <v/>
          </cell>
          <cell r="W5350" t="str">
            <v/>
          </cell>
          <cell r="X5350" t="str">
            <v/>
          </cell>
          <cell r="AB5350">
            <v>0</v>
          </cell>
          <cell r="AC5350">
            <v>0</v>
          </cell>
          <cell r="AD5350">
            <v>0</v>
          </cell>
          <cell r="AJ5350">
            <v>0</v>
          </cell>
          <cell r="AK5350">
            <v>0</v>
          </cell>
        </row>
        <row r="5351">
          <cell r="B5351" t="str">
            <v/>
          </cell>
          <cell r="H5351" t="str">
            <v/>
          </cell>
          <cell r="J5351" t="str">
            <v/>
          </cell>
          <cell r="N5351" t="str">
            <v/>
          </cell>
          <cell r="O5351" t="str">
            <v/>
          </cell>
          <cell r="P5351" t="str">
            <v/>
          </cell>
          <cell r="Q5351" t="str">
            <v/>
          </cell>
          <cell r="T5351" t="str">
            <v/>
          </cell>
          <cell r="U5351" t="str">
            <v/>
          </cell>
          <cell r="W5351" t="str">
            <v/>
          </cell>
          <cell r="X5351" t="str">
            <v/>
          </cell>
          <cell r="AB5351">
            <v>0</v>
          </cell>
          <cell r="AC5351">
            <v>0</v>
          </cell>
          <cell r="AD5351">
            <v>0</v>
          </cell>
          <cell r="AJ5351">
            <v>0</v>
          </cell>
          <cell r="AK5351">
            <v>0</v>
          </cell>
        </row>
        <row r="5352">
          <cell r="B5352" t="str">
            <v/>
          </cell>
          <cell r="H5352" t="str">
            <v/>
          </cell>
          <cell r="J5352" t="str">
            <v/>
          </cell>
          <cell r="N5352" t="str">
            <v/>
          </cell>
          <cell r="O5352" t="str">
            <v/>
          </cell>
          <cell r="P5352" t="str">
            <v/>
          </cell>
          <cell r="Q5352" t="str">
            <v/>
          </cell>
          <cell r="T5352" t="str">
            <v/>
          </cell>
          <cell r="U5352" t="str">
            <v/>
          </cell>
          <cell r="W5352" t="str">
            <v/>
          </cell>
          <cell r="X5352" t="str">
            <v/>
          </cell>
          <cell r="AB5352">
            <v>0</v>
          </cell>
          <cell r="AC5352">
            <v>0</v>
          </cell>
          <cell r="AD5352">
            <v>0</v>
          </cell>
          <cell r="AJ5352">
            <v>0</v>
          </cell>
          <cell r="AK5352">
            <v>0</v>
          </cell>
        </row>
        <row r="5353">
          <cell r="B5353" t="str">
            <v/>
          </cell>
          <cell r="H5353" t="str">
            <v/>
          </cell>
          <cell r="J5353" t="str">
            <v/>
          </cell>
          <cell r="N5353" t="str">
            <v/>
          </cell>
          <cell r="O5353" t="str">
            <v/>
          </cell>
          <cell r="P5353" t="str">
            <v/>
          </cell>
          <cell r="Q5353" t="str">
            <v/>
          </cell>
          <cell r="T5353" t="str">
            <v/>
          </cell>
          <cell r="U5353" t="str">
            <v/>
          </cell>
          <cell r="W5353" t="str">
            <v/>
          </cell>
          <cell r="X5353" t="str">
            <v/>
          </cell>
          <cell r="AB5353">
            <v>0</v>
          </cell>
          <cell r="AC5353">
            <v>0</v>
          </cell>
          <cell r="AD5353">
            <v>0</v>
          </cell>
          <cell r="AJ5353">
            <v>0</v>
          </cell>
          <cell r="AK5353">
            <v>0</v>
          </cell>
        </row>
        <row r="5354">
          <cell r="B5354" t="str">
            <v/>
          </cell>
          <cell r="H5354" t="str">
            <v/>
          </cell>
          <cell r="J5354" t="str">
            <v/>
          </cell>
          <cell r="N5354" t="str">
            <v/>
          </cell>
          <cell r="O5354" t="str">
            <v/>
          </cell>
          <cell r="P5354" t="str">
            <v/>
          </cell>
          <cell r="Q5354" t="str">
            <v/>
          </cell>
          <cell r="T5354" t="str">
            <v/>
          </cell>
          <cell r="U5354" t="str">
            <v/>
          </cell>
          <cell r="W5354" t="str">
            <v/>
          </cell>
          <cell r="X5354" t="str">
            <v/>
          </cell>
          <cell r="AB5354">
            <v>0</v>
          </cell>
          <cell r="AC5354">
            <v>0</v>
          </cell>
          <cell r="AD5354">
            <v>0</v>
          </cell>
          <cell r="AJ5354">
            <v>0</v>
          </cell>
          <cell r="AK5354">
            <v>0</v>
          </cell>
        </row>
        <row r="5355">
          <cell r="B5355" t="str">
            <v/>
          </cell>
          <cell r="H5355" t="str">
            <v/>
          </cell>
          <cell r="J5355" t="str">
            <v/>
          </cell>
          <cell r="N5355" t="str">
            <v/>
          </cell>
          <cell r="O5355" t="str">
            <v/>
          </cell>
          <cell r="P5355" t="str">
            <v/>
          </cell>
          <cell r="Q5355" t="str">
            <v/>
          </cell>
          <cell r="T5355" t="str">
            <v/>
          </cell>
          <cell r="U5355" t="str">
            <v/>
          </cell>
          <cell r="W5355" t="str">
            <v/>
          </cell>
          <cell r="X5355" t="str">
            <v/>
          </cell>
          <cell r="AB5355">
            <v>0</v>
          </cell>
          <cell r="AC5355">
            <v>0</v>
          </cell>
          <cell r="AD5355">
            <v>0</v>
          </cell>
          <cell r="AJ5355">
            <v>0</v>
          </cell>
          <cell r="AK5355">
            <v>0</v>
          </cell>
        </row>
        <row r="5356">
          <cell r="B5356" t="str">
            <v/>
          </cell>
          <cell r="H5356" t="str">
            <v/>
          </cell>
          <cell r="J5356" t="str">
            <v/>
          </cell>
          <cell r="N5356" t="str">
            <v/>
          </cell>
          <cell r="O5356" t="str">
            <v/>
          </cell>
          <cell r="P5356" t="str">
            <v/>
          </cell>
          <cell r="Q5356" t="str">
            <v/>
          </cell>
          <cell r="T5356" t="str">
            <v/>
          </cell>
          <cell r="U5356" t="str">
            <v/>
          </cell>
          <cell r="W5356" t="str">
            <v/>
          </cell>
          <cell r="X5356" t="str">
            <v/>
          </cell>
          <cell r="AB5356">
            <v>0</v>
          </cell>
          <cell r="AC5356">
            <v>0</v>
          </cell>
          <cell r="AD5356">
            <v>0</v>
          </cell>
          <cell r="AJ5356">
            <v>0</v>
          </cell>
          <cell r="AK5356">
            <v>0</v>
          </cell>
        </row>
        <row r="5357">
          <cell r="B5357" t="str">
            <v/>
          </cell>
          <cell r="H5357" t="str">
            <v/>
          </cell>
          <cell r="J5357" t="str">
            <v/>
          </cell>
          <cell r="N5357" t="str">
            <v/>
          </cell>
          <cell r="O5357" t="str">
            <v/>
          </cell>
          <cell r="P5357" t="str">
            <v/>
          </cell>
          <cell r="Q5357" t="str">
            <v/>
          </cell>
          <cell r="T5357" t="str">
            <v/>
          </cell>
          <cell r="U5357" t="str">
            <v/>
          </cell>
          <cell r="W5357" t="str">
            <v/>
          </cell>
          <cell r="X5357" t="str">
            <v/>
          </cell>
          <cell r="AB5357">
            <v>0</v>
          </cell>
          <cell r="AC5357">
            <v>0</v>
          </cell>
          <cell r="AD5357">
            <v>0</v>
          </cell>
          <cell r="AJ5357">
            <v>0</v>
          </cell>
          <cell r="AK5357">
            <v>0</v>
          </cell>
        </row>
        <row r="5358">
          <cell r="B5358" t="str">
            <v/>
          </cell>
          <cell r="H5358" t="str">
            <v/>
          </cell>
          <cell r="J5358" t="str">
            <v/>
          </cell>
          <cell r="N5358" t="str">
            <v/>
          </cell>
          <cell r="O5358" t="str">
            <v/>
          </cell>
          <cell r="P5358" t="str">
            <v/>
          </cell>
          <cell r="Q5358" t="str">
            <v/>
          </cell>
          <cell r="T5358" t="str">
            <v/>
          </cell>
          <cell r="U5358" t="str">
            <v/>
          </cell>
          <cell r="W5358" t="str">
            <v/>
          </cell>
          <cell r="X5358" t="str">
            <v/>
          </cell>
          <cell r="AB5358">
            <v>0</v>
          </cell>
          <cell r="AC5358">
            <v>0</v>
          </cell>
          <cell r="AD5358">
            <v>0</v>
          </cell>
          <cell r="AJ5358">
            <v>0</v>
          </cell>
          <cell r="AK5358">
            <v>0</v>
          </cell>
        </row>
        <row r="5359">
          <cell r="B5359" t="str">
            <v/>
          </cell>
          <cell r="H5359" t="str">
            <v/>
          </cell>
          <cell r="J5359" t="str">
            <v/>
          </cell>
          <cell r="N5359" t="str">
            <v/>
          </cell>
          <cell r="O5359" t="str">
            <v/>
          </cell>
          <cell r="P5359" t="str">
            <v/>
          </cell>
          <cell r="Q5359" t="str">
            <v/>
          </cell>
          <cell r="T5359" t="str">
            <v/>
          </cell>
          <cell r="U5359" t="str">
            <v/>
          </cell>
          <cell r="W5359" t="str">
            <v/>
          </cell>
          <cell r="X5359" t="str">
            <v/>
          </cell>
          <cell r="AB5359">
            <v>0</v>
          </cell>
          <cell r="AC5359">
            <v>0</v>
          </cell>
          <cell r="AD5359">
            <v>0</v>
          </cell>
          <cell r="AJ5359">
            <v>0</v>
          </cell>
          <cell r="AK5359">
            <v>0</v>
          </cell>
        </row>
        <row r="5360">
          <cell r="B5360" t="str">
            <v/>
          </cell>
          <cell r="H5360" t="str">
            <v/>
          </cell>
          <cell r="J5360" t="str">
            <v/>
          </cell>
          <cell r="N5360" t="str">
            <v/>
          </cell>
          <cell r="O5360" t="str">
            <v/>
          </cell>
          <cell r="P5360" t="str">
            <v/>
          </cell>
          <cell r="Q5360" t="str">
            <v/>
          </cell>
          <cell r="T5360" t="str">
            <v/>
          </cell>
          <cell r="U5360" t="str">
            <v/>
          </cell>
          <cell r="W5360" t="str">
            <v/>
          </cell>
          <cell r="X5360" t="str">
            <v/>
          </cell>
          <cell r="AB5360">
            <v>0</v>
          </cell>
          <cell r="AC5360">
            <v>0</v>
          </cell>
          <cell r="AD5360">
            <v>0</v>
          </cell>
          <cell r="AJ5360">
            <v>0</v>
          </cell>
          <cell r="AK5360">
            <v>0</v>
          </cell>
        </row>
        <row r="5361">
          <cell r="B5361" t="str">
            <v/>
          </cell>
          <cell r="H5361" t="str">
            <v/>
          </cell>
          <cell r="J5361" t="str">
            <v/>
          </cell>
          <cell r="N5361" t="str">
            <v/>
          </cell>
          <cell r="O5361" t="str">
            <v/>
          </cell>
          <cell r="P5361" t="str">
            <v/>
          </cell>
          <cell r="Q5361" t="str">
            <v/>
          </cell>
          <cell r="T5361" t="str">
            <v/>
          </cell>
          <cell r="U5361" t="str">
            <v/>
          </cell>
          <cell r="W5361" t="str">
            <v/>
          </cell>
          <cell r="X5361" t="str">
            <v/>
          </cell>
          <cell r="AB5361">
            <v>0</v>
          </cell>
          <cell r="AC5361">
            <v>0</v>
          </cell>
          <cell r="AD5361">
            <v>0</v>
          </cell>
          <cell r="AJ5361">
            <v>0</v>
          </cell>
          <cell r="AK5361">
            <v>0</v>
          </cell>
        </row>
        <row r="5362">
          <cell r="B5362" t="str">
            <v/>
          </cell>
          <cell r="H5362" t="str">
            <v/>
          </cell>
          <cell r="J5362" t="str">
            <v/>
          </cell>
          <cell r="N5362" t="str">
            <v/>
          </cell>
          <cell r="O5362" t="str">
            <v/>
          </cell>
          <cell r="P5362" t="str">
            <v/>
          </cell>
          <cell r="Q5362" t="str">
            <v/>
          </cell>
          <cell r="T5362" t="str">
            <v/>
          </cell>
          <cell r="U5362" t="str">
            <v/>
          </cell>
          <cell r="W5362" t="str">
            <v/>
          </cell>
          <cell r="X5362" t="str">
            <v/>
          </cell>
          <cell r="AB5362">
            <v>0</v>
          </cell>
          <cell r="AC5362">
            <v>0</v>
          </cell>
          <cell r="AD5362">
            <v>0</v>
          </cell>
          <cell r="AJ5362">
            <v>0</v>
          </cell>
          <cell r="AK5362">
            <v>0</v>
          </cell>
        </row>
        <row r="5363">
          <cell r="B5363" t="str">
            <v/>
          </cell>
          <cell r="H5363" t="str">
            <v/>
          </cell>
          <cell r="J5363" t="str">
            <v/>
          </cell>
          <cell r="N5363" t="str">
            <v/>
          </cell>
          <cell r="O5363" t="str">
            <v/>
          </cell>
          <cell r="P5363" t="str">
            <v/>
          </cell>
          <cell r="Q5363" t="str">
            <v/>
          </cell>
          <cell r="T5363" t="str">
            <v/>
          </cell>
          <cell r="U5363" t="str">
            <v/>
          </cell>
          <cell r="W5363" t="str">
            <v/>
          </cell>
          <cell r="X5363" t="str">
            <v/>
          </cell>
          <cell r="AB5363">
            <v>0</v>
          </cell>
          <cell r="AC5363">
            <v>0</v>
          </cell>
          <cell r="AD5363">
            <v>0</v>
          </cell>
          <cell r="AJ5363">
            <v>0</v>
          </cell>
          <cell r="AK5363">
            <v>0</v>
          </cell>
        </row>
        <row r="5364">
          <cell r="B5364" t="str">
            <v/>
          </cell>
          <cell r="H5364" t="str">
            <v/>
          </cell>
          <cell r="J5364" t="str">
            <v/>
          </cell>
          <cell r="N5364" t="str">
            <v/>
          </cell>
          <cell r="O5364" t="str">
            <v/>
          </cell>
          <cell r="P5364" t="str">
            <v/>
          </cell>
          <cell r="Q5364" t="str">
            <v/>
          </cell>
          <cell r="T5364" t="str">
            <v/>
          </cell>
          <cell r="U5364" t="str">
            <v/>
          </cell>
          <cell r="W5364" t="str">
            <v/>
          </cell>
          <cell r="X5364" t="str">
            <v/>
          </cell>
          <cell r="AB5364">
            <v>0</v>
          </cell>
          <cell r="AC5364">
            <v>0</v>
          </cell>
          <cell r="AD5364">
            <v>0</v>
          </cell>
          <cell r="AJ5364">
            <v>0</v>
          </cell>
          <cell r="AK5364">
            <v>0</v>
          </cell>
        </row>
        <row r="5365">
          <cell r="B5365" t="str">
            <v/>
          </cell>
          <cell r="H5365" t="str">
            <v/>
          </cell>
          <cell r="J5365" t="str">
            <v/>
          </cell>
          <cell r="N5365" t="str">
            <v/>
          </cell>
          <cell r="O5365" t="str">
            <v/>
          </cell>
          <cell r="P5365" t="str">
            <v/>
          </cell>
          <cell r="Q5365" t="str">
            <v/>
          </cell>
          <cell r="T5365" t="str">
            <v/>
          </cell>
          <cell r="U5365" t="str">
            <v/>
          </cell>
          <cell r="W5365" t="str">
            <v/>
          </cell>
          <cell r="X5365" t="str">
            <v/>
          </cell>
          <cell r="AB5365">
            <v>0</v>
          </cell>
          <cell r="AC5365">
            <v>0</v>
          </cell>
          <cell r="AD5365">
            <v>0</v>
          </cell>
          <cell r="AJ5365">
            <v>0</v>
          </cell>
          <cell r="AK5365">
            <v>0</v>
          </cell>
        </row>
        <row r="5366">
          <cell r="B5366" t="str">
            <v/>
          </cell>
          <cell r="H5366" t="str">
            <v/>
          </cell>
          <cell r="J5366" t="str">
            <v/>
          </cell>
          <cell r="N5366" t="str">
            <v/>
          </cell>
          <cell r="O5366" t="str">
            <v/>
          </cell>
          <cell r="P5366" t="str">
            <v/>
          </cell>
          <cell r="Q5366" t="str">
            <v/>
          </cell>
          <cell r="T5366" t="str">
            <v/>
          </cell>
          <cell r="U5366" t="str">
            <v/>
          </cell>
          <cell r="W5366" t="str">
            <v/>
          </cell>
          <cell r="X5366" t="str">
            <v/>
          </cell>
          <cell r="AB5366">
            <v>0</v>
          </cell>
          <cell r="AC5366">
            <v>0</v>
          </cell>
          <cell r="AD5366">
            <v>0</v>
          </cell>
          <cell r="AJ5366">
            <v>0</v>
          </cell>
          <cell r="AK5366">
            <v>0</v>
          </cell>
        </row>
        <row r="5367">
          <cell r="B5367" t="str">
            <v/>
          </cell>
          <cell r="H5367" t="str">
            <v/>
          </cell>
          <cell r="J5367" t="str">
            <v/>
          </cell>
          <cell r="N5367" t="str">
            <v/>
          </cell>
          <cell r="O5367" t="str">
            <v/>
          </cell>
          <cell r="P5367" t="str">
            <v/>
          </cell>
          <cell r="Q5367" t="str">
            <v/>
          </cell>
          <cell r="T5367" t="str">
            <v/>
          </cell>
          <cell r="U5367" t="str">
            <v/>
          </cell>
          <cell r="W5367" t="str">
            <v/>
          </cell>
          <cell r="X5367" t="str">
            <v/>
          </cell>
          <cell r="AB5367">
            <v>0</v>
          </cell>
          <cell r="AC5367">
            <v>0</v>
          </cell>
          <cell r="AD5367">
            <v>0</v>
          </cell>
          <cell r="AJ5367">
            <v>0</v>
          </cell>
          <cell r="AK5367">
            <v>0</v>
          </cell>
        </row>
        <row r="5368">
          <cell r="B5368" t="str">
            <v/>
          </cell>
          <cell r="H5368" t="str">
            <v/>
          </cell>
          <cell r="J5368" t="str">
            <v/>
          </cell>
          <cell r="N5368" t="str">
            <v/>
          </cell>
          <cell r="O5368" t="str">
            <v/>
          </cell>
          <cell r="P5368" t="str">
            <v/>
          </cell>
          <cell r="Q5368" t="str">
            <v/>
          </cell>
          <cell r="T5368" t="str">
            <v/>
          </cell>
          <cell r="U5368" t="str">
            <v/>
          </cell>
          <cell r="W5368" t="str">
            <v/>
          </cell>
          <cell r="X5368" t="str">
            <v/>
          </cell>
          <cell r="AB5368">
            <v>0</v>
          </cell>
          <cell r="AC5368">
            <v>0</v>
          </cell>
          <cell r="AD5368">
            <v>0</v>
          </cell>
          <cell r="AJ5368">
            <v>0</v>
          </cell>
          <cell r="AK5368">
            <v>0</v>
          </cell>
        </row>
        <row r="5369">
          <cell r="B5369" t="str">
            <v/>
          </cell>
          <cell r="H5369" t="str">
            <v/>
          </cell>
          <cell r="J5369" t="str">
            <v/>
          </cell>
          <cell r="N5369" t="str">
            <v/>
          </cell>
          <cell r="O5369" t="str">
            <v/>
          </cell>
          <cell r="P5369" t="str">
            <v/>
          </cell>
          <cell r="Q5369" t="str">
            <v/>
          </cell>
          <cell r="T5369" t="str">
            <v/>
          </cell>
          <cell r="U5369" t="str">
            <v/>
          </cell>
          <cell r="W5369" t="str">
            <v/>
          </cell>
          <cell r="X5369" t="str">
            <v/>
          </cell>
          <cell r="AB5369">
            <v>0</v>
          </cell>
          <cell r="AC5369">
            <v>0</v>
          </cell>
          <cell r="AD5369">
            <v>0</v>
          </cell>
          <cell r="AJ5369">
            <v>0</v>
          </cell>
          <cell r="AK5369">
            <v>0</v>
          </cell>
        </row>
        <row r="5370">
          <cell r="B5370" t="str">
            <v/>
          </cell>
          <cell r="H5370" t="str">
            <v/>
          </cell>
          <cell r="J5370" t="str">
            <v/>
          </cell>
          <cell r="N5370" t="str">
            <v/>
          </cell>
          <cell r="O5370" t="str">
            <v/>
          </cell>
          <cell r="P5370" t="str">
            <v/>
          </cell>
          <cell r="Q5370" t="str">
            <v/>
          </cell>
          <cell r="T5370" t="str">
            <v/>
          </cell>
          <cell r="U5370" t="str">
            <v/>
          </cell>
          <cell r="W5370" t="str">
            <v/>
          </cell>
          <cell r="X5370" t="str">
            <v/>
          </cell>
          <cell r="AB5370">
            <v>0</v>
          </cell>
          <cell r="AC5370">
            <v>0</v>
          </cell>
          <cell r="AD5370">
            <v>0</v>
          </cell>
          <cell r="AJ5370">
            <v>0</v>
          </cell>
          <cell r="AK5370">
            <v>0</v>
          </cell>
        </row>
        <row r="5371">
          <cell r="B5371" t="str">
            <v/>
          </cell>
          <cell r="H5371" t="str">
            <v/>
          </cell>
          <cell r="J5371" t="str">
            <v/>
          </cell>
          <cell r="N5371" t="str">
            <v/>
          </cell>
          <cell r="O5371" t="str">
            <v/>
          </cell>
          <cell r="P5371" t="str">
            <v/>
          </cell>
          <cell r="Q5371" t="str">
            <v/>
          </cell>
          <cell r="T5371" t="str">
            <v/>
          </cell>
          <cell r="U5371" t="str">
            <v/>
          </cell>
          <cell r="W5371" t="str">
            <v/>
          </cell>
          <cell r="X5371" t="str">
            <v/>
          </cell>
          <cell r="AB5371">
            <v>0</v>
          </cell>
          <cell r="AC5371">
            <v>0</v>
          </cell>
          <cell r="AD5371">
            <v>0</v>
          </cell>
          <cell r="AJ5371">
            <v>0</v>
          </cell>
          <cell r="AK5371">
            <v>0</v>
          </cell>
        </row>
        <row r="5372">
          <cell r="B5372" t="str">
            <v/>
          </cell>
          <cell r="H5372" t="str">
            <v/>
          </cell>
          <cell r="J5372" t="str">
            <v/>
          </cell>
          <cell r="N5372" t="str">
            <v/>
          </cell>
          <cell r="O5372" t="str">
            <v/>
          </cell>
          <cell r="P5372" t="str">
            <v/>
          </cell>
          <cell r="Q5372" t="str">
            <v/>
          </cell>
          <cell r="T5372" t="str">
            <v/>
          </cell>
          <cell r="U5372" t="str">
            <v/>
          </cell>
          <cell r="W5372" t="str">
            <v/>
          </cell>
          <cell r="X5372" t="str">
            <v/>
          </cell>
          <cell r="AB5372">
            <v>0</v>
          </cell>
          <cell r="AC5372">
            <v>0</v>
          </cell>
          <cell r="AD5372">
            <v>0</v>
          </cell>
          <cell r="AJ5372">
            <v>0</v>
          </cell>
          <cell r="AK5372">
            <v>0</v>
          </cell>
        </row>
        <row r="5373">
          <cell r="B5373" t="str">
            <v/>
          </cell>
          <cell r="H5373" t="str">
            <v/>
          </cell>
          <cell r="J5373" t="str">
            <v/>
          </cell>
          <cell r="N5373" t="str">
            <v/>
          </cell>
          <cell r="O5373" t="str">
            <v/>
          </cell>
          <cell r="P5373" t="str">
            <v/>
          </cell>
          <cell r="Q5373" t="str">
            <v/>
          </cell>
          <cell r="T5373" t="str">
            <v/>
          </cell>
          <cell r="U5373" t="str">
            <v/>
          </cell>
          <cell r="W5373" t="str">
            <v/>
          </cell>
          <cell r="X5373" t="str">
            <v/>
          </cell>
          <cell r="AB5373">
            <v>0</v>
          </cell>
          <cell r="AC5373">
            <v>0</v>
          </cell>
          <cell r="AD5373">
            <v>0</v>
          </cell>
          <cell r="AJ5373">
            <v>0</v>
          </cell>
          <cell r="AK5373">
            <v>0</v>
          </cell>
        </row>
        <row r="5374">
          <cell r="B5374" t="str">
            <v/>
          </cell>
          <cell r="H5374" t="str">
            <v/>
          </cell>
          <cell r="J5374" t="str">
            <v/>
          </cell>
          <cell r="N5374" t="str">
            <v/>
          </cell>
          <cell r="O5374" t="str">
            <v/>
          </cell>
          <cell r="P5374" t="str">
            <v/>
          </cell>
          <cell r="Q5374" t="str">
            <v/>
          </cell>
          <cell r="T5374" t="str">
            <v/>
          </cell>
          <cell r="U5374" t="str">
            <v/>
          </cell>
          <cell r="W5374" t="str">
            <v/>
          </cell>
          <cell r="X5374" t="str">
            <v/>
          </cell>
          <cell r="AB5374">
            <v>0</v>
          </cell>
          <cell r="AC5374">
            <v>0</v>
          </cell>
          <cell r="AD5374">
            <v>0</v>
          </cell>
          <cell r="AJ5374">
            <v>0</v>
          </cell>
          <cell r="AK5374">
            <v>0</v>
          </cell>
        </row>
        <row r="5375">
          <cell r="B5375" t="str">
            <v/>
          </cell>
          <cell r="H5375" t="str">
            <v/>
          </cell>
          <cell r="J5375" t="str">
            <v/>
          </cell>
          <cell r="N5375" t="str">
            <v/>
          </cell>
          <cell r="O5375" t="str">
            <v/>
          </cell>
          <cell r="P5375" t="str">
            <v/>
          </cell>
          <cell r="Q5375" t="str">
            <v/>
          </cell>
          <cell r="T5375" t="str">
            <v/>
          </cell>
          <cell r="U5375" t="str">
            <v/>
          </cell>
          <cell r="W5375" t="str">
            <v/>
          </cell>
          <cell r="X5375" t="str">
            <v/>
          </cell>
          <cell r="AB5375">
            <v>0</v>
          </cell>
          <cell r="AC5375">
            <v>0</v>
          </cell>
          <cell r="AD5375">
            <v>0</v>
          </cell>
          <cell r="AJ5375">
            <v>0</v>
          </cell>
          <cell r="AK5375">
            <v>0</v>
          </cell>
        </row>
        <row r="5376">
          <cell r="B5376" t="str">
            <v/>
          </cell>
          <cell r="H5376" t="str">
            <v/>
          </cell>
          <cell r="J5376" t="str">
            <v/>
          </cell>
          <cell r="N5376" t="str">
            <v/>
          </cell>
          <cell r="O5376" t="str">
            <v/>
          </cell>
          <cell r="P5376" t="str">
            <v/>
          </cell>
          <cell r="Q5376" t="str">
            <v/>
          </cell>
          <cell r="T5376" t="str">
            <v/>
          </cell>
          <cell r="U5376" t="str">
            <v/>
          </cell>
          <cell r="W5376" t="str">
            <v/>
          </cell>
          <cell r="X5376" t="str">
            <v/>
          </cell>
          <cell r="AB5376">
            <v>0</v>
          </cell>
          <cell r="AC5376">
            <v>0</v>
          </cell>
          <cell r="AD5376">
            <v>0</v>
          </cell>
          <cell r="AJ5376">
            <v>0</v>
          </cell>
          <cell r="AK5376">
            <v>0</v>
          </cell>
        </row>
        <row r="5377">
          <cell r="B5377" t="str">
            <v/>
          </cell>
          <cell r="H5377" t="str">
            <v/>
          </cell>
          <cell r="J5377" t="str">
            <v/>
          </cell>
          <cell r="N5377" t="str">
            <v/>
          </cell>
          <cell r="O5377" t="str">
            <v/>
          </cell>
          <cell r="P5377" t="str">
            <v/>
          </cell>
          <cell r="Q5377" t="str">
            <v/>
          </cell>
          <cell r="T5377" t="str">
            <v/>
          </cell>
          <cell r="U5377" t="str">
            <v/>
          </cell>
          <cell r="W5377" t="str">
            <v/>
          </cell>
          <cell r="X5377" t="str">
            <v/>
          </cell>
          <cell r="AB5377">
            <v>0</v>
          </cell>
          <cell r="AC5377">
            <v>0</v>
          </cell>
          <cell r="AD5377">
            <v>0</v>
          </cell>
          <cell r="AJ5377">
            <v>0</v>
          </cell>
          <cell r="AK5377">
            <v>0</v>
          </cell>
        </row>
        <row r="5378">
          <cell r="B5378" t="str">
            <v/>
          </cell>
          <cell r="H5378" t="str">
            <v/>
          </cell>
          <cell r="J5378" t="str">
            <v/>
          </cell>
          <cell r="N5378" t="str">
            <v/>
          </cell>
          <cell r="O5378" t="str">
            <v/>
          </cell>
          <cell r="P5378" t="str">
            <v/>
          </cell>
          <cell r="Q5378" t="str">
            <v/>
          </cell>
          <cell r="T5378" t="str">
            <v/>
          </cell>
          <cell r="U5378" t="str">
            <v/>
          </cell>
          <cell r="W5378" t="str">
            <v/>
          </cell>
          <cell r="X5378" t="str">
            <v/>
          </cell>
          <cell r="AB5378">
            <v>0</v>
          </cell>
          <cell r="AC5378">
            <v>0</v>
          </cell>
          <cell r="AD5378">
            <v>0</v>
          </cell>
          <cell r="AJ5378">
            <v>0</v>
          </cell>
          <cell r="AK5378">
            <v>0</v>
          </cell>
        </row>
        <row r="5379">
          <cell r="B5379" t="str">
            <v/>
          </cell>
          <cell r="H5379" t="str">
            <v/>
          </cell>
          <cell r="J5379" t="str">
            <v/>
          </cell>
          <cell r="N5379" t="str">
            <v/>
          </cell>
          <cell r="O5379" t="str">
            <v/>
          </cell>
          <cell r="P5379" t="str">
            <v/>
          </cell>
          <cell r="Q5379" t="str">
            <v/>
          </cell>
          <cell r="T5379" t="str">
            <v/>
          </cell>
          <cell r="U5379" t="str">
            <v/>
          </cell>
          <cell r="W5379" t="str">
            <v/>
          </cell>
          <cell r="X5379" t="str">
            <v/>
          </cell>
          <cell r="AB5379">
            <v>0</v>
          </cell>
          <cell r="AC5379">
            <v>0</v>
          </cell>
          <cell r="AD5379">
            <v>0</v>
          </cell>
          <cell r="AJ5379">
            <v>0</v>
          </cell>
          <cell r="AK5379">
            <v>0</v>
          </cell>
        </row>
        <row r="5380">
          <cell r="B5380" t="str">
            <v/>
          </cell>
          <cell r="H5380" t="str">
            <v/>
          </cell>
          <cell r="J5380" t="str">
            <v/>
          </cell>
          <cell r="N5380" t="str">
            <v/>
          </cell>
          <cell r="O5380" t="str">
            <v/>
          </cell>
          <cell r="P5380" t="str">
            <v/>
          </cell>
          <cell r="Q5380" t="str">
            <v/>
          </cell>
          <cell r="T5380" t="str">
            <v/>
          </cell>
          <cell r="U5380" t="str">
            <v/>
          </cell>
          <cell r="W5380" t="str">
            <v/>
          </cell>
          <cell r="X5380" t="str">
            <v/>
          </cell>
          <cell r="AB5380">
            <v>0</v>
          </cell>
          <cell r="AC5380">
            <v>0</v>
          </cell>
          <cell r="AD5380">
            <v>0</v>
          </cell>
          <cell r="AJ5380">
            <v>0</v>
          </cell>
          <cell r="AK5380">
            <v>0</v>
          </cell>
        </row>
        <row r="5381">
          <cell r="B5381" t="str">
            <v/>
          </cell>
          <cell r="H5381" t="str">
            <v/>
          </cell>
          <cell r="J5381" t="str">
            <v/>
          </cell>
          <cell r="N5381" t="str">
            <v/>
          </cell>
          <cell r="O5381" t="str">
            <v/>
          </cell>
          <cell r="P5381" t="str">
            <v/>
          </cell>
          <cell r="Q5381" t="str">
            <v/>
          </cell>
          <cell r="T5381" t="str">
            <v/>
          </cell>
          <cell r="U5381" t="str">
            <v/>
          </cell>
          <cell r="W5381" t="str">
            <v/>
          </cell>
          <cell r="X5381" t="str">
            <v/>
          </cell>
          <cell r="AB5381">
            <v>0</v>
          </cell>
          <cell r="AC5381">
            <v>0</v>
          </cell>
          <cell r="AD5381">
            <v>0</v>
          </cell>
          <cell r="AJ5381">
            <v>0</v>
          </cell>
          <cell r="AK5381">
            <v>0</v>
          </cell>
        </row>
        <row r="5382">
          <cell r="B5382" t="str">
            <v/>
          </cell>
          <cell r="H5382" t="str">
            <v/>
          </cell>
          <cell r="J5382" t="str">
            <v/>
          </cell>
          <cell r="N5382" t="str">
            <v/>
          </cell>
          <cell r="O5382" t="str">
            <v/>
          </cell>
          <cell r="P5382" t="str">
            <v/>
          </cell>
          <cell r="Q5382" t="str">
            <v/>
          </cell>
          <cell r="T5382" t="str">
            <v/>
          </cell>
          <cell r="U5382" t="str">
            <v/>
          </cell>
          <cell r="W5382" t="str">
            <v/>
          </cell>
          <cell r="X5382" t="str">
            <v/>
          </cell>
          <cell r="AB5382">
            <v>0</v>
          </cell>
          <cell r="AC5382">
            <v>0</v>
          </cell>
          <cell r="AD5382">
            <v>0</v>
          </cell>
          <cell r="AJ5382">
            <v>0</v>
          </cell>
          <cell r="AK5382">
            <v>0</v>
          </cell>
        </row>
        <row r="5383">
          <cell r="B5383" t="str">
            <v/>
          </cell>
          <cell r="H5383" t="str">
            <v/>
          </cell>
          <cell r="J5383" t="str">
            <v/>
          </cell>
          <cell r="N5383" t="str">
            <v/>
          </cell>
          <cell r="O5383" t="str">
            <v/>
          </cell>
          <cell r="P5383" t="str">
            <v/>
          </cell>
          <cell r="Q5383" t="str">
            <v/>
          </cell>
          <cell r="T5383" t="str">
            <v/>
          </cell>
          <cell r="U5383" t="str">
            <v/>
          </cell>
          <cell r="W5383" t="str">
            <v/>
          </cell>
          <cell r="X5383" t="str">
            <v/>
          </cell>
          <cell r="AB5383">
            <v>0</v>
          </cell>
          <cell r="AC5383">
            <v>0</v>
          </cell>
          <cell r="AD5383">
            <v>0</v>
          </cell>
          <cell r="AJ5383">
            <v>0</v>
          </cell>
          <cell r="AK5383">
            <v>0</v>
          </cell>
        </row>
        <row r="5384">
          <cell r="B5384" t="str">
            <v/>
          </cell>
          <cell r="H5384" t="str">
            <v/>
          </cell>
          <cell r="J5384" t="str">
            <v/>
          </cell>
          <cell r="N5384" t="str">
            <v/>
          </cell>
          <cell r="O5384" t="str">
            <v/>
          </cell>
          <cell r="P5384" t="str">
            <v/>
          </cell>
          <cell r="Q5384" t="str">
            <v/>
          </cell>
          <cell r="T5384" t="str">
            <v/>
          </cell>
          <cell r="U5384" t="str">
            <v/>
          </cell>
          <cell r="W5384" t="str">
            <v/>
          </cell>
          <cell r="X5384" t="str">
            <v/>
          </cell>
          <cell r="AB5384">
            <v>0</v>
          </cell>
          <cell r="AC5384">
            <v>0</v>
          </cell>
          <cell r="AD5384">
            <v>0</v>
          </cell>
          <cell r="AJ5384">
            <v>0</v>
          </cell>
          <cell r="AK5384">
            <v>0</v>
          </cell>
        </row>
        <row r="5385">
          <cell r="B5385" t="str">
            <v/>
          </cell>
          <cell r="H5385" t="str">
            <v/>
          </cell>
          <cell r="J5385" t="str">
            <v/>
          </cell>
          <cell r="N5385" t="str">
            <v/>
          </cell>
          <cell r="O5385" t="str">
            <v/>
          </cell>
          <cell r="P5385" t="str">
            <v/>
          </cell>
          <cell r="Q5385" t="str">
            <v/>
          </cell>
          <cell r="T5385" t="str">
            <v/>
          </cell>
          <cell r="U5385" t="str">
            <v/>
          </cell>
          <cell r="W5385" t="str">
            <v/>
          </cell>
          <cell r="X5385" t="str">
            <v/>
          </cell>
          <cell r="AB5385">
            <v>0</v>
          </cell>
          <cell r="AC5385">
            <v>0</v>
          </cell>
          <cell r="AD5385">
            <v>0</v>
          </cell>
          <cell r="AJ5385">
            <v>0</v>
          </cell>
          <cell r="AK5385">
            <v>0</v>
          </cell>
        </row>
        <row r="5386">
          <cell r="B5386" t="str">
            <v/>
          </cell>
          <cell r="H5386" t="str">
            <v/>
          </cell>
          <cell r="J5386" t="str">
            <v/>
          </cell>
          <cell r="N5386" t="str">
            <v/>
          </cell>
          <cell r="O5386" t="str">
            <v/>
          </cell>
          <cell r="P5386" t="str">
            <v/>
          </cell>
          <cell r="Q5386" t="str">
            <v/>
          </cell>
          <cell r="T5386" t="str">
            <v/>
          </cell>
          <cell r="U5386" t="str">
            <v/>
          </cell>
          <cell r="W5386" t="str">
            <v/>
          </cell>
          <cell r="X5386" t="str">
            <v/>
          </cell>
          <cell r="AB5386">
            <v>0</v>
          </cell>
          <cell r="AC5386">
            <v>0</v>
          </cell>
          <cell r="AD5386">
            <v>0</v>
          </cell>
          <cell r="AJ5386">
            <v>0</v>
          </cell>
          <cell r="AK5386">
            <v>0</v>
          </cell>
        </row>
        <row r="5387">
          <cell r="B5387" t="str">
            <v/>
          </cell>
          <cell r="H5387" t="str">
            <v/>
          </cell>
          <cell r="J5387" t="str">
            <v/>
          </cell>
          <cell r="N5387" t="str">
            <v/>
          </cell>
          <cell r="O5387" t="str">
            <v/>
          </cell>
          <cell r="P5387" t="str">
            <v/>
          </cell>
          <cell r="Q5387" t="str">
            <v/>
          </cell>
          <cell r="T5387" t="str">
            <v/>
          </cell>
          <cell r="U5387" t="str">
            <v/>
          </cell>
          <cell r="W5387" t="str">
            <v/>
          </cell>
          <cell r="X5387" t="str">
            <v/>
          </cell>
          <cell r="AB5387">
            <v>0</v>
          </cell>
          <cell r="AC5387">
            <v>0</v>
          </cell>
          <cell r="AD5387">
            <v>0</v>
          </cell>
          <cell r="AJ5387">
            <v>0</v>
          </cell>
          <cell r="AK5387">
            <v>0</v>
          </cell>
        </row>
        <row r="5388">
          <cell r="B5388" t="str">
            <v/>
          </cell>
          <cell r="H5388" t="str">
            <v/>
          </cell>
          <cell r="J5388" t="str">
            <v/>
          </cell>
          <cell r="N5388" t="str">
            <v/>
          </cell>
          <cell r="O5388" t="str">
            <v/>
          </cell>
          <cell r="P5388" t="str">
            <v/>
          </cell>
          <cell r="Q5388" t="str">
            <v/>
          </cell>
          <cell r="T5388" t="str">
            <v/>
          </cell>
          <cell r="U5388" t="str">
            <v/>
          </cell>
          <cell r="W5388" t="str">
            <v/>
          </cell>
          <cell r="X5388" t="str">
            <v/>
          </cell>
          <cell r="AB5388">
            <v>0</v>
          </cell>
          <cell r="AC5388">
            <v>0</v>
          </cell>
          <cell r="AD5388">
            <v>0</v>
          </cell>
          <cell r="AJ5388">
            <v>0</v>
          </cell>
          <cell r="AK5388">
            <v>0</v>
          </cell>
        </row>
        <row r="5389">
          <cell r="B5389" t="str">
            <v/>
          </cell>
          <cell r="H5389" t="str">
            <v/>
          </cell>
          <cell r="J5389" t="str">
            <v/>
          </cell>
          <cell r="N5389" t="str">
            <v/>
          </cell>
          <cell r="O5389" t="str">
            <v/>
          </cell>
          <cell r="P5389" t="str">
            <v/>
          </cell>
          <cell r="Q5389" t="str">
            <v/>
          </cell>
          <cell r="T5389" t="str">
            <v/>
          </cell>
          <cell r="U5389" t="str">
            <v/>
          </cell>
          <cell r="W5389" t="str">
            <v/>
          </cell>
          <cell r="X5389" t="str">
            <v/>
          </cell>
          <cell r="AB5389">
            <v>0</v>
          </cell>
          <cell r="AC5389">
            <v>0</v>
          </cell>
          <cell r="AD5389">
            <v>0</v>
          </cell>
          <cell r="AJ5389">
            <v>0</v>
          </cell>
          <cell r="AK5389">
            <v>0</v>
          </cell>
        </row>
        <row r="5390">
          <cell r="B5390" t="str">
            <v/>
          </cell>
          <cell r="H5390" t="str">
            <v/>
          </cell>
          <cell r="J5390" t="str">
            <v/>
          </cell>
          <cell r="N5390" t="str">
            <v/>
          </cell>
          <cell r="O5390" t="str">
            <v/>
          </cell>
          <cell r="P5390" t="str">
            <v/>
          </cell>
          <cell r="Q5390" t="str">
            <v/>
          </cell>
          <cell r="T5390" t="str">
            <v/>
          </cell>
          <cell r="U5390" t="str">
            <v/>
          </cell>
          <cell r="W5390" t="str">
            <v/>
          </cell>
          <cell r="X5390" t="str">
            <v/>
          </cell>
          <cell r="AB5390">
            <v>0</v>
          </cell>
          <cell r="AC5390">
            <v>0</v>
          </cell>
          <cell r="AD5390">
            <v>0</v>
          </cell>
          <cell r="AJ5390">
            <v>0</v>
          </cell>
          <cell r="AK5390">
            <v>0</v>
          </cell>
        </row>
        <row r="5391">
          <cell r="B5391" t="str">
            <v/>
          </cell>
          <cell r="H5391" t="str">
            <v/>
          </cell>
          <cell r="J5391" t="str">
            <v/>
          </cell>
          <cell r="N5391" t="str">
            <v/>
          </cell>
          <cell r="O5391" t="str">
            <v/>
          </cell>
          <cell r="P5391" t="str">
            <v/>
          </cell>
          <cell r="Q5391" t="str">
            <v/>
          </cell>
          <cell r="T5391" t="str">
            <v/>
          </cell>
          <cell r="U5391" t="str">
            <v/>
          </cell>
          <cell r="W5391" t="str">
            <v/>
          </cell>
          <cell r="X5391" t="str">
            <v/>
          </cell>
          <cell r="AB5391">
            <v>0</v>
          </cell>
          <cell r="AC5391">
            <v>0</v>
          </cell>
          <cell r="AD5391">
            <v>0</v>
          </cell>
          <cell r="AJ5391">
            <v>0</v>
          </cell>
          <cell r="AK5391">
            <v>0</v>
          </cell>
        </row>
        <row r="5392">
          <cell r="B5392" t="str">
            <v/>
          </cell>
          <cell r="H5392" t="str">
            <v/>
          </cell>
          <cell r="J5392" t="str">
            <v/>
          </cell>
          <cell r="N5392" t="str">
            <v/>
          </cell>
          <cell r="O5392" t="str">
            <v/>
          </cell>
          <cell r="P5392" t="str">
            <v/>
          </cell>
          <cell r="Q5392" t="str">
            <v/>
          </cell>
          <cell r="T5392" t="str">
            <v/>
          </cell>
          <cell r="U5392" t="str">
            <v/>
          </cell>
          <cell r="W5392" t="str">
            <v/>
          </cell>
          <cell r="X5392" t="str">
            <v/>
          </cell>
          <cell r="AB5392">
            <v>0</v>
          </cell>
          <cell r="AC5392">
            <v>0</v>
          </cell>
          <cell r="AD5392">
            <v>0</v>
          </cell>
          <cell r="AJ5392">
            <v>0</v>
          </cell>
          <cell r="AK5392">
            <v>0</v>
          </cell>
        </row>
        <row r="5393">
          <cell r="B5393" t="str">
            <v/>
          </cell>
          <cell r="H5393" t="str">
            <v/>
          </cell>
          <cell r="J5393" t="str">
            <v/>
          </cell>
          <cell r="N5393" t="str">
            <v/>
          </cell>
          <cell r="O5393" t="str">
            <v/>
          </cell>
          <cell r="P5393" t="str">
            <v/>
          </cell>
          <cell r="Q5393" t="str">
            <v/>
          </cell>
          <cell r="T5393" t="str">
            <v/>
          </cell>
          <cell r="U5393" t="str">
            <v/>
          </cell>
          <cell r="W5393" t="str">
            <v/>
          </cell>
          <cell r="X5393" t="str">
            <v/>
          </cell>
          <cell r="AB5393">
            <v>0</v>
          </cell>
          <cell r="AC5393">
            <v>0</v>
          </cell>
          <cell r="AD5393">
            <v>0</v>
          </cell>
          <cell r="AJ5393">
            <v>0</v>
          </cell>
          <cell r="AK5393">
            <v>0</v>
          </cell>
        </row>
        <row r="5394">
          <cell r="B5394" t="str">
            <v/>
          </cell>
          <cell r="H5394" t="str">
            <v/>
          </cell>
          <cell r="J5394" t="str">
            <v/>
          </cell>
          <cell r="N5394" t="str">
            <v/>
          </cell>
          <cell r="O5394" t="str">
            <v/>
          </cell>
          <cell r="P5394" t="str">
            <v/>
          </cell>
          <cell r="Q5394" t="str">
            <v/>
          </cell>
          <cell r="T5394" t="str">
            <v/>
          </cell>
          <cell r="U5394" t="str">
            <v/>
          </cell>
          <cell r="W5394" t="str">
            <v/>
          </cell>
          <cell r="X5394" t="str">
            <v/>
          </cell>
          <cell r="AB5394">
            <v>0</v>
          </cell>
          <cell r="AC5394">
            <v>0</v>
          </cell>
          <cell r="AD5394">
            <v>0</v>
          </cell>
          <cell r="AJ5394">
            <v>0</v>
          </cell>
          <cell r="AK5394">
            <v>0</v>
          </cell>
        </row>
        <row r="5395">
          <cell r="B5395" t="str">
            <v/>
          </cell>
          <cell r="H5395" t="str">
            <v/>
          </cell>
          <cell r="J5395" t="str">
            <v/>
          </cell>
          <cell r="N5395" t="str">
            <v/>
          </cell>
          <cell r="O5395" t="str">
            <v/>
          </cell>
          <cell r="P5395" t="str">
            <v/>
          </cell>
          <cell r="Q5395" t="str">
            <v/>
          </cell>
          <cell r="T5395" t="str">
            <v/>
          </cell>
          <cell r="U5395" t="str">
            <v/>
          </cell>
          <cell r="W5395" t="str">
            <v/>
          </cell>
          <cell r="X5395" t="str">
            <v/>
          </cell>
          <cell r="AB5395">
            <v>0</v>
          </cell>
          <cell r="AC5395">
            <v>0</v>
          </cell>
          <cell r="AD5395">
            <v>0</v>
          </cell>
          <cell r="AJ5395">
            <v>0</v>
          </cell>
          <cell r="AK5395">
            <v>0</v>
          </cell>
        </row>
        <row r="5396">
          <cell r="B5396" t="str">
            <v/>
          </cell>
          <cell r="H5396" t="str">
            <v/>
          </cell>
          <cell r="J5396" t="str">
            <v/>
          </cell>
          <cell r="N5396" t="str">
            <v/>
          </cell>
          <cell r="O5396" t="str">
            <v/>
          </cell>
          <cell r="P5396" t="str">
            <v/>
          </cell>
          <cell r="Q5396" t="str">
            <v/>
          </cell>
          <cell r="T5396" t="str">
            <v/>
          </cell>
          <cell r="U5396" t="str">
            <v/>
          </cell>
          <cell r="W5396" t="str">
            <v/>
          </cell>
          <cell r="X5396" t="str">
            <v/>
          </cell>
          <cell r="AB5396">
            <v>0</v>
          </cell>
          <cell r="AC5396">
            <v>0</v>
          </cell>
          <cell r="AD5396">
            <v>0</v>
          </cell>
          <cell r="AJ5396">
            <v>0</v>
          </cell>
          <cell r="AK5396">
            <v>0</v>
          </cell>
        </row>
        <row r="5397">
          <cell r="B5397" t="str">
            <v/>
          </cell>
          <cell r="H5397" t="str">
            <v/>
          </cell>
          <cell r="J5397" t="str">
            <v/>
          </cell>
          <cell r="N5397" t="str">
            <v/>
          </cell>
          <cell r="O5397" t="str">
            <v/>
          </cell>
          <cell r="P5397" t="str">
            <v/>
          </cell>
          <cell r="Q5397" t="str">
            <v/>
          </cell>
          <cell r="T5397" t="str">
            <v/>
          </cell>
          <cell r="U5397" t="str">
            <v/>
          </cell>
          <cell r="W5397" t="str">
            <v/>
          </cell>
          <cell r="X5397" t="str">
            <v/>
          </cell>
          <cell r="AB5397">
            <v>0</v>
          </cell>
          <cell r="AC5397">
            <v>0</v>
          </cell>
          <cell r="AD5397">
            <v>0</v>
          </cell>
          <cell r="AJ5397">
            <v>0</v>
          </cell>
          <cell r="AK5397">
            <v>0</v>
          </cell>
        </row>
        <row r="5398">
          <cell r="B5398" t="str">
            <v/>
          </cell>
          <cell r="H5398" t="str">
            <v/>
          </cell>
          <cell r="J5398" t="str">
            <v/>
          </cell>
          <cell r="N5398" t="str">
            <v/>
          </cell>
          <cell r="O5398" t="str">
            <v/>
          </cell>
          <cell r="P5398" t="str">
            <v/>
          </cell>
          <cell r="Q5398" t="str">
            <v/>
          </cell>
          <cell r="T5398" t="str">
            <v/>
          </cell>
          <cell r="U5398" t="str">
            <v/>
          </cell>
          <cell r="W5398" t="str">
            <v/>
          </cell>
          <cell r="X5398" t="str">
            <v/>
          </cell>
          <cell r="AB5398">
            <v>0</v>
          </cell>
          <cell r="AC5398">
            <v>0</v>
          </cell>
          <cell r="AD5398">
            <v>0</v>
          </cell>
          <cell r="AJ5398">
            <v>0</v>
          </cell>
          <cell r="AK5398">
            <v>0</v>
          </cell>
        </row>
        <row r="5399">
          <cell r="B5399" t="str">
            <v/>
          </cell>
          <cell r="H5399" t="str">
            <v/>
          </cell>
          <cell r="J5399" t="str">
            <v/>
          </cell>
          <cell r="N5399" t="str">
            <v/>
          </cell>
          <cell r="O5399" t="str">
            <v/>
          </cell>
          <cell r="P5399" t="str">
            <v/>
          </cell>
          <cell r="Q5399" t="str">
            <v/>
          </cell>
          <cell r="T5399" t="str">
            <v/>
          </cell>
          <cell r="U5399" t="str">
            <v/>
          </cell>
          <cell r="W5399" t="str">
            <v/>
          </cell>
          <cell r="X5399" t="str">
            <v/>
          </cell>
          <cell r="AB5399">
            <v>0</v>
          </cell>
          <cell r="AC5399">
            <v>0</v>
          </cell>
          <cell r="AD5399">
            <v>0</v>
          </cell>
          <cell r="AJ5399">
            <v>0</v>
          </cell>
          <cell r="AK5399">
            <v>0</v>
          </cell>
        </row>
        <row r="5400">
          <cell r="B5400" t="str">
            <v/>
          </cell>
          <cell r="H5400" t="str">
            <v/>
          </cell>
          <cell r="J5400" t="str">
            <v/>
          </cell>
          <cell r="N5400" t="str">
            <v/>
          </cell>
          <cell r="O5400" t="str">
            <v/>
          </cell>
          <cell r="P5400" t="str">
            <v/>
          </cell>
          <cell r="Q5400" t="str">
            <v/>
          </cell>
          <cell r="T5400" t="str">
            <v/>
          </cell>
          <cell r="U5400" t="str">
            <v/>
          </cell>
          <cell r="W5400" t="str">
            <v/>
          </cell>
          <cell r="X5400" t="str">
            <v/>
          </cell>
          <cell r="AB5400">
            <v>0</v>
          </cell>
          <cell r="AC5400">
            <v>0</v>
          </cell>
          <cell r="AD5400">
            <v>0</v>
          </cell>
          <cell r="AJ5400">
            <v>0</v>
          </cell>
          <cell r="AK5400">
            <v>0</v>
          </cell>
        </row>
        <row r="5401">
          <cell r="B5401" t="str">
            <v/>
          </cell>
          <cell r="H5401" t="str">
            <v/>
          </cell>
          <cell r="J5401" t="str">
            <v/>
          </cell>
          <cell r="N5401" t="str">
            <v/>
          </cell>
          <cell r="O5401" t="str">
            <v/>
          </cell>
          <cell r="P5401" t="str">
            <v/>
          </cell>
          <cell r="Q5401" t="str">
            <v/>
          </cell>
          <cell r="T5401" t="str">
            <v/>
          </cell>
          <cell r="U5401" t="str">
            <v/>
          </cell>
          <cell r="W5401" t="str">
            <v/>
          </cell>
          <cell r="X5401" t="str">
            <v/>
          </cell>
          <cell r="AB5401">
            <v>0</v>
          </cell>
          <cell r="AC5401">
            <v>0</v>
          </cell>
          <cell r="AD5401">
            <v>0</v>
          </cell>
          <cell r="AJ5401">
            <v>0</v>
          </cell>
          <cell r="AK5401">
            <v>0</v>
          </cell>
        </row>
        <row r="5402">
          <cell r="B5402" t="str">
            <v/>
          </cell>
          <cell r="H5402" t="str">
            <v/>
          </cell>
          <cell r="J5402" t="str">
            <v/>
          </cell>
          <cell r="N5402" t="str">
            <v/>
          </cell>
          <cell r="O5402" t="str">
            <v/>
          </cell>
          <cell r="P5402" t="str">
            <v/>
          </cell>
          <cell r="Q5402" t="str">
            <v/>
          </cell>
          <cell r="T5402" t="str">
            <v/>
          </cell>
          <cell r="U5402" t="str">
            <v/>
          </cell>
          <cell r="W5402" t="str">
            <v/>
          </cell>
          <cell r="X5402" t="str">
            <v/>
          </cell>
          <cell r="AB5402">
            <v>0</v>
          </cell>
          <cell r="AC5402">
            <v>0</v>
          </cell>
          <cell r="AD5402">
            <v>0</v>
          </cell>
          <cell r="AJ5402">
            <v>0</v>
          </cell>
          <cell r="AK5402">
            <v>0</v>
          </cell>
        </row>
        <row r="5403">
          <cell r="B5403" t="str">
            <v/>
          </cell>
          <cell r="H5403" t="str">
            <v/>
          </cell>
          <cell r="J5403" t="str">
            <v/>
          </cell>
          <cell r="N5403" t="str">
            <v/>
          </cell>
          <cell r="O5403" t="str">
            <v/>
          </cell>
          <cell r="P5403" t="str">
            <v/>
          </cell>
          <cell r="Q5403" t="str">
            <v/>
          </cell>
          <cell r="T5403" t="str">
            <v/>
          </cell>
          <cell r="U5403" t="str">
            <v/>
          </cell>
          <cell r="W5403" t="str">
            <v/>
          </cell>
          <cell r="X5403" t="str">
            <v/>
          </cell>
          <cell r="AB5403">
            <v>0</v>
          </cell>
          <cell r="AC5403">
            <v>0</v>
          </cell>
          <cell r="AD5403">
            <v>0</v>
          </cell>
          <cell r="AJ5403">
            <v>0</v>
          </cell>
          <cell r="AK5403">
            <v>0</v>
          </cell>
        </row>
        <row r="5404">
          <cell r="B5404" t="str">
            <v/>
          </cell>
          <cell r="H5404" t="str">
            <v/>
          </cell>
          <cell r="J5404" t="str">
            <v/>
          </cell>
          <cell r="N5404" t="str">
            <v/>
          </cell>
          <cell r="O5404" t="str">
            <v/>
          </cell>
          <cell r="P5404" t="str">
            <v/>
          </cell>
          <cell r="Q5404" t="str">
            <v/>
          </cell>
          <cell r="T5404" t="str">
            <v/>
          </cell>
          <cell r="U5404" t="str">
            <v/>
          </cell>
          <cell r="W5404" t="str">
            <v/>
          </cell>
          <cell r="X5404" t="str">
            <v/>
          </cell>
          <cell r="AB5404">
            <v>0</v>
          </cell>
          <cell r="AC5404">
            <v>0</v>
          </cell>
          <cell r="AD5404">
            <v>0</v>
          </cell>
          <cell r="AJ5404">
            <v>0</v>
          </cell>
          <cell r="AK5404">
            <v>0</v>
          </cell>
        </row>
        <row r="5405">
          <cell r="B5405" t="str">
            <v/>
          </cell>
          <cell r="H5405" t="str">
            <v/>
          </cell>
          <cell r="J5405" t="str">
            <v/>
          </cell>
          <cell r="N5405" t="str">
            <v/>
          </cell>
          <cell r="O5405" t="str">
            <v/>
          </cell>
          <cell r="P5405" t="str">
            <v/>
          </cell>
          <cell r="Q5405" t="str">
            <v/>
          </cell>
          <cell r="T5405" t="str">
            <v/>
          </cell>
          <cell r="U5405" t="str">
            <v/>
          </cell>
          <cell r="W5405" t="str">
            <v/>
          </cell>
          <cell r="X5405" t="str">
            <v/>
          </cell>
          <cell r="AB5405">
            <v>0</v>
          </cell>
          <cell r="AC5405">
            <v>0</v>
          </cell>
          <cell r="AD5405">
            <v>0</v>
          </cell>
          <cell r="AJ5405">
            <v>0</v>
          </cell>
          <cell r="AK5405">
            <v>0</v>
          </cell>
        </row>
        <row r="5406">
          <cell r="B5406" t="str">
            <v/>
          </cell>
          <cell r="H5406" t="str">
            <v/>
          </cell>
          <cell r="J5406" t="str">
            <v/>
          </cell>
          <cell r="N5406" t="str">
            <v/>
          </cell>
          <cell r="O5406" t="str">
            <v/>
          </cell>
          <cell r="P5406" t="str">
            <v/>
          </cell>
          <cell r="Q5406" t="str">
            <v/>
          </cell>
          <cell r="T5406" t="str">
            <v/>
          </cell>
          <cell r="U5406" t="str">
            <v/>
          </cell>
          <cell r="W5406" t="str">
            <v/>
          </cell>
          <cell r="X5406" t="str">
            <v/>
          </cell>
          <cell r="AB5406">
            <v>0</v>
          </cell>
          <cell r="AC5406">
            <v>0</v>
          </cell>
          <cell r="AD5406">
            <v>0</v>
          </cell>
          <cell r="AJ5406">
            <v>0</v>
          </cell>
          <cell r="AK5406">
            <v>0</v>
          </cell>
        </row>
        <row r="5407">
          <cell r="B5407" t="str">
            <v/>
          </cell>
          <cell r="H5407" t="str">
            <v/>
          </cell>
          <cell r="J5407" t="str">
            <v/>
          </cell>
          <cell r="N5407" t="str">
            <v/>
          </cell>
          <cell r="O5407" t="str">
            <v/>
          </cell>
          <cell r="P5407" t="str">
            <v/>
          </cell>
          <cell r="Q5407" t="str">
            <v/>
          </cell>
          <cell r="T5407" t="str">
            <v/>
          </cell>
          <cell r="U5407" t="str">
            <v/>
          </cell>
          <cell r="W5407" t="str">
            <v/>
          </cell>
          <cell r="X5407" t="str">
            <v/>
          </cell>
          <cell r="AB5407">
            <v>0</v>
          </cell>
          <cell r="AC5407">
            <v>0</v>
          </cell>
          <cell r="AD5407">
            <v>0</v>
          </cell>
          <cell r="AJ5407">
            <v>0</v>
          </cell>
          <cell r="AK5407">
            <v>0</v>
          </cell>
        </row>
        <row r="5408">
          <cell r="B5408" t="str">
            <v/>
          </cell>
          <cell r="H5408" t="str">
            <v/>
          </cell>
          <cell r="J5408" t="str">
            <v/>
          </cell>
          <cell r="N5408" t="str">
            <v/>
          </cell>
          <cell r="O5408" t="str">
            <v/>
          </cell>
          <cell r="P5408" t="str">
            <v/>
          </cell>
          <cell r="Q5408" t="str">
            <v/>
          </cell>
          <cell r="T5408" t="str">
            <v/>
          </cell>
          <cell r="U5408" t="str">
            <v/>
          </cell>
          <cell r="W5408" t="str">
            <v/>
          </cell>
          <cell r="X5408" t="str">
            <v/>
          </cell>
          <cell r="AB5408">
            <v>0</v>
          </cell>
          <cell r="AC5408">
            <v>0</v>
          </cell>
          <cell r="AD5408">
            <v>0</v>
          </cell>
          <cell r="AJ5408">
            <v>0</v>
          </cell>
          <cell r="AK5408">
            <v>0</v>
          </cell>
        </row>
        <row r="5409">
          <cell r="B5409" t="str">
            <v/>
          </cell>
          <cell r="H5409" t="str">
            <v/>
          </cell>
          <cell r="J5409" t="str">
            <v/>
          </cell>
          <cell r="N5409" t="str">
            <v/>
          </cell>
          <cell r="O5409" t="str">
            <v/>
          </cell>
          <cell r="P5409" t="str">
            <v/>
          </cell>
          <cell r="Q5409" t="str">
            <v/>
          </cell>
          <cell r="T5409" t="str">
            <v/>
          </cell>
          <cell r="U5409" t="str">
            <v/>
          </cell>
          <cell r="W5409" t="str">
            <v/>
          </cell>
          <cell r="X5409" t="str">
            <v/>
          </cell>
          <cell r="AB5409">
            <v>0</v>
          </cell>
          <cell r="AC5409">
            <v>0</v>
          </cell>
          <cell r="AD5409">
            <v>0</v>
          </cell>
          <cell r="AJ5409">
            <v>0</v>
          </cell>
          <cell r="AK5409">
            <v>0</v>
          </cell>
        </row>
        <row r="5410">
          <cell r="B5410" t="str">
            <v/>
          </cell>
          <cell r="H5410" t="str">
            <v/>
          </cell>
          <cell r="J5410" t="str">
            <v/>
          </cell>
          <cell r="N5410" t="str">
            <v/>
          </cell>
          <cell r="O5410" t="str">
            <v/>
          </cell>
          <cell r="P5410" t="str">
            <v/>
          </cell>
          <cell r="Q5410" t="str">
            <v/>
          </cell>
          <cell r="T5410" t="str">
            <v/>
          </cell>
          <cell r="U5410" t="str">
            <v/>
          </cell>
          <cell r="W5410" t="str">
            <v/>
          </cell>
          <cell r="X5410" t="str">
            <v/>
          </cell>
          <cell r="AB5410">
            <v>0</v>
          </cell>
          <cell r="AC5410">
            <v>0</v>
          </cell>
          <cell r="AD5410">
            <v>0</v>
          </cell>
          <cell r="AJ5410">
            <v>0</v>
          </cell>
          <cell r="AK5410">
            <v>0</v>
          </cell>
        </row>
        <row r="5411">
          <cell r="B5411" t="str">
            <v/>
          </cell>
          <cell r="H5411" t="str">
            <v/>
          </cell>
          <cell r="J5411" t="str">
            <v/>
          </cell>
          <cell r="N5411" t="str">
            <v/>
          </cell>
          <cell r="O5411" t="str">
            <v/>
          </cell>
          <cell r="P5411" t="str">
            <v/>
          </cell>
          <cell r="Q5411" t="str">
            <v/>
          </cell>
          <cell r="T5411" t="str">
            <v/>
          </cell>
          <cell r="U5411" t="str">
            <v/>
          </cell>
          <cell r="W5411" t="str">
            <v/>
          </cell>
          <cell r="X5411" t="str">
            <v/>
          </cell>
          <cell r="AB5411">
            <v>0</v>
          </cell>
          <cell r="AC5411">
            <v>0</v>
          </cell>
          <cell r="AD5411">
            <v>0</v>
          </cell>
          <cell r="AJ5411">
            <v>0</v>
          </cell>
          <cell r="AK5411">
            <v>0</v>
          </cell>
        </row>
        <row r="5412">
          <cell r="B5412" t="str">
            <v/>
          </cell>
          <cell r="H5412" t="str">
            <v/>
          </cell>
          <cell r="J5412" t="str">
            <v/>
          </cell>
          <cell r="N5412" t="str">
            <v/>
          </cell>
          <cell r="O5412" t="str">
            <v/>
          </cell>
          <cell r="P5412" t="str">
            <v/>
          </cell>
          <cell r="Q5412" t="str">
            <v/>
          </cell>
          <cell r="T5412" t="str">
            <v/>
          </cell>
          <cell r="U5412" t="str">
            <v/>
          </cell>
          <cell r="W5412" t="str">
            <v/>
          </cell>
          <cell r="X5412" t="str">
            <v/>
          </cell>
          <cell r="AB5412">
            <v>0</v>
          </cell>
          <cell r="AC5412">
            <v>0</v>
          </cell>
          <cell r="AD5412">
            <v>0</v>
          </cell>
          <cell r="AJ5412">
            <v>0</v>
          </cell>
          <cell r="AK5412">
            <v>0</v>
          </cell>
        </row>
        <row r="5413">
          <cell r="B5413" t="str">
            <v/>
          </cell>
          <cell r="H5413" t="str">
            <v/>
          </cell>
          <cell r="J5413" t="str">
            <v/>
          </cell>
          <cell r="N5413" t="str">
            <v/>
          </cell>
          <cell r="O5413" t="str">
            <v/>
          </cell>
          <cell r="P5413" t="str">
            <v/>
          </cell>
          <cell r="Q5413" t="str">
            <v/>
          </cell>
          <cell r="T5413" t="str">
            <v/>
          </cell>
          <cell r="U5413" t="str">
            <v/>
          </cell>
          <cell r="W5413" t="str">
            <v/>
          </cell>
          <cell r="X5413" t="str">
            <v/>
          </cell>
          <cell r="AB5413">
            <v>0</v>
          </cell>
          <cell r="AC5413">
            <v>0</v>
          </cell>
          <cell r="AD5413">
            <v>0</v>
          </cell>
          <cell r="AJ5413">
            <v>0</v>
          </cell>
          <cell r="AK5413">
            <v>0</v>
          </cell>
        </row>
        <row r="5414">
          <cell r="B5414" t="str">
            <v/>
          </cell>
          <cell r="H5414" t="str">
            <v/>
          </cell>
          <cell r="J5414" t="str">
            <v/>
          </cell>
          <cell r="N5414" t="str">
            <v/>
          </cell>
          <cell r="O5414" t="str">
            <v/>
          </cell>
          <cell r="P5414" t="str">
            <v/>
          </cell>
          <cell r="Q5414" t="str">
            <v/>
          </cell>
          <cell r="T5414" t="str">
            <v/>
          </cell>
          <cell r="U5414" t="str">
            <v/>
          </cell>
          <cell r="W5414" t="str">
            <v/>
          </cell>
          <cell r="X5414" t="str">
            <v/>
          </cell>
          <cell r="AB5414">
            <v>0</v>
          </cell>
          <cell r="AC5414">
            <v>0</v>
          </cell>
          <cell r="AD5414">
            <v>0</v>
          </cell>
          <cell r="AJ5414">
            <v>0</v>
          </cell>
          <cell r="AK5414">
            <v>0</v>
          </cell>
        </row>
        <row r="5415">
          <cell r="B5415" t="str">
            <v/>
          </cell>
          <cell r="H5415" t="str">
            <v/>
          </cell>
          <cell r="J5415" t="str">
            <v/>
          </cell>
          <cell r="N5415" t="str">
            <v/>
          </cell>
          <cell r="O5415" t="str">
            <v/>
          </cell>
          <cell r="P5415" t="str">
            <v/>
          </cell>
          <cell r="Q5415" t="str">
            <v/>
          </cell>
          <cell r="T5415" t="str">
            <v/>
          </cell>
          <cell r="U5415" t="str">
            <v/>
          </cell>
          <cell r="W5415" t="str">
            <v/>
          </cell>
          <cell r="X5415" t="str">
            <v/>
          </cell>
          <cell r="AB5415">
            <v>0</v>
          </cell>
          <cell r="AC5415">
            <v>0</v>
          </cell>
          <cell r="AD5415">
            <v>0</v>
          </cell>
          <cell r="AJ5415">
            <v>0</v>
          </cell>
          <cell r="AK5415">
            <v>0</v>
          </cell>
        </row>
        <row r="5416">
          <cell r="B5416" t="str">
            <v/>
          </cell>
          <cell r="H5416" t="str">
            <v/>
          </cell>
          <cell r="J5416" t="str">
            <v/>
          </cell>
          <cell r="N5416" t="str">
            <v/>
          </cell>
          <cell r="O5416" t="str">
            <v/>
          </cell>
          <cell r="P5416" t="str">
            <v/>
          </cell>
          <cell r="Q5416" t="str">
            <v/>
          </cell>
          <cell r="T5416" t="str">
            <v/>
          </cell>
          <cell r="U5416" t="str">
            <v/>
          </cell>
          <cell r="W5416" t="str">
            <v/>
          </cell>
          <cell r="X5416" t="str">
            <v/>
          </cell>
          <cell r="AB5416">
            <v>0</v>
          </cell>
          <cell r="AC5416">
            <v>0</v>
          </cell>
          <cell r="AD5416">
            <v>0</v>
          </cell>
          <cell r="AJ5416">
            <v>0</v>
          </cell>
          <cell r="AK5416">
            <v>0</v>
          </cell>
        </row>
        <row r="5417">
          <cell r="B5417" t="str">
            <v/>
          </cell>
          <cell r="H5417" t="str">
            <v/>
          </cell>
          <cell r="J5417" t="str">
            <v/>
          </cell>
          <cell r="N5417" t="str">
            <v/>
          </cell>
          <cell r="O5417" t="str">
            <v/>
          </cell>
          <cell r="P5417" t="str">
            <v/>
          </cell>
          <cell r="Q5417" t="str">
            <v/>
          </cell>
          <cell r="T5417" t="str">
            <v/>
          </cell>
          <cell r="U5417" t="str">
            <v/>
          </cell>
          <cell r="W5417" t="str">
            <v/>
          </cell>
          <cell r="X5417" t="str">
            <v/>
          </cell>
          <cell r="AB5417">
            <v>0</v>
          </cell>
          <cell r="AC5417">
            <v>0</v>
          </cell>
          <cell r="AD5417">
            <v>0</v>
          </cell>
          <cell r="AJ5417">
            <v>0</v>
          </cell>
          <cell r="AK5417">
            <v>0</v>
          </cell>
        </row>
        <row r="5418">
          <cell r="B5418" t="str">
            <v/>
          </cell>
          <cell r="H5418" t="str">
            <v/>
          </cell>
          <cell r="J5418" t="str">
            <v/>
          </cell>
          <cell r="N5418" t="str">
            <v/>
          </cell>
          <cell r="O5418" t="str">
            <v/>
          </cell>
          <cell r="P5418" t="str">
            <v/>
          </cell>
          <cell r="Q5418" t="str">
            <v/>
          </cell>
          <cell r="T5418" t="str">
            <v/>
          </cell>
          <cell r="U5418" t="str">
            <v/>
          </cell>
          <cell r="W5418" t="str">
            <v/>
          </cell>
          <cell r="X5418" t="str">
            <v/>
          </cell>
          <cell r="AB5418">
            <v>0</v>
          </cell>
          <cell r="AC5418">
            <v>0</v>
          </cell>
          <cell r="AD5418">
            <v>0</v>
          </cell>
          <cell r="AJ5418">
            <v>0</v>
          </cell>
          <cell r="AK5418">
            <v>0</v>
          </cell>
        </row>
        <row r="5419">
          <cell r="B5419" t="str">
            <v/>
          </cell>
          <cell r="H5419" t="str">
            <v/>
          </cell>
          <cell r="J5419" t="str">
            <v/>
          </cell>
          <cell r="N5419" t="str">
            <v/>
          </cell>
          <cell r="O5419" t="str">
            <v/>
          </cell>
          <cell r="P5419" t="str">
            <v/>
          </cell>
          <cell r="Q5419" t="str">
            <v/>
          </cell>
          <cell r="T5419" t="str">
            <v/>
          </cell>
          <cell r="U5419" t="str">
            <v/>
          </cell>
          <cell r="W5419" t="str">
            <v/>
          </cell>
          <cell r="X5419" t="str">
            <v/>
          </cell>
          <cell r="AB5419">
            <v>0</v>
          </cell>
          <cell r="AC5419">
            <v>0</v>
          </cell>
          <cell r="AD5419">
            <v>0</v>
          </cell>
          <cell r="AJ5419">
            <v>0</v>
          </cell>
          <cell r="AK5419">
            <v>0</v>
          </cell>
        </row>
        <row r="5420">
          <cell r="B5420" t="str">
            <v/>
          </cell>
          <cell r="H5420" t="str">
            <v/>
          </cell>
          <cell r="J5420" t="str">
            <v/>
          </cell>
          <cell r="N5420" t="str">
            <v/>
          </cell>
          <cell r="O5420" t="str">
            <v/>
          </cell>
          <cell r="P5420" t="str">
            <v/>
          </cell>
          <cell r="Q5420" t="str">
            <v/>
          </cell>
          <cell r="T5420" t="str">
            <v/>
          </cell>
          <cell r="U5420" t="str">
            <v/>
          </cell>
          <cell r="W5420" t="str">
            <v/>
          </cell>
          <cell r="X5420" t="str">
            <v/>
          </cell>
          <cell r="AB5420">
            <v>0</v>
          </cell>
          <cell r="AC5420">
            <v>0</v>
          </cell>
          <cell r="AD5420">
            <v>0</v>
          </cell>
          <cell r="AJ5420">
            <v>0</v>
          </cell>
          <cell r="AK5420">
            <v>0</v>
          </cell>
        </row>
        <row r="5421">
          <cell r="B5421" t="str">
            <v/>
          </cell>
          <cell r="H5421" t="str">
            <v/>
          </cell>
          <cell r="J5421" t="str">
            <v/>
          </cell>
          <cell r="N5421" t="str">
            <v/>
          </cell>
          <cell r="O5421" t="str">
            <v/>
          </cell>
          <cell r="P5421" t="str">
            <v/>
          </cell>
          <cell r="Q5421" t="str">
            <v/>
          </cell>
          <cell r="T5421" t="str">
            <v/>
          </cell>
          <cell r="U5421" t="str">
            <v/>
          </cell>
          <cell r="W5421" t="str">
            <v/>
          </cell>
          <cell r="X5421" t="str">
            <v/>
          </cell>
          <cell r="AB5421">
            <v>0</v>
          </cell>
          <cell r="AC5421">
            <v>0</v>
          </cell>
          <cell r="AD5421">
            <v>0</v>
          </cell>
          <cell r="AJ5421">
            <v>0</v>
          </cell>
          <cell r="AK5421">
            <v>0</v>
          </cell>
        </row>
        <row r="5422">
          <cell r="B5422" t="str">
            <v/>
          </cell>
          <cell r="H5422" t="str">
            <v/>
          </cell>
          <cell r="J5422" t="str">
            <v/>
          </cell>
          <cell r="N5422" t="str">
            <v/>
          </cell>
          <cell r="O5422" t="str">
            <v/>
          </cell>
          <cell r="P5422" t="str">
            <v/>
          </cell>
          <cell r="Q5422" t="str">
            <v/>
          </cell>
          <cell r="T5422" t="str">
            <v/>
          </cell>
          <cell r="U5422" t="str">
            <v/>
          </cell>
          <cell r="W5422" t="str">
            <v/>
          </cell>
          <cell r="X5422" t="str">
            <v/>
          </cell>
          <cell r="AB5422">
            <v>0</v>
          </cell>
          <cell r="AC5422">
            <v>0</v>
          </cell>
          <cell r="AD5422">
            <v>0</v>
          </cell>
          <cell r="AJ5422">
            <v>0</v>
          </cell>
          <cell r="AK5422">
            <v>0</v>
          </cell>
        </row>
        <row r="5423">
          <cell r="B5423" t="str">
            <v/>
          </cell>
          <cell r="H5423" t="str">
            <v/>
          </cell>
          <cell r="J5423" t="str">
            <v/>
          </cell>
          <cell r="N5423" t="str">
            <v/>
          </cell>
          <cell r="O5423" t="str">
            <v/>
          </cell>
          <cell r="P5423" t="str">
            <v/>
          </cell>
          <cell r="Q5423" t="str">
            <v/>
          </cell>
          <cell r="T5423" t="str">
            <v/>
          </cell>
          <cell r="U5423" t="str">
            <v/>
          </cell>
          <cell r="W5423" t="str">
            <v/>
          </cell>
          <cell r="X5423" t="str">
            <v/>
          </cell>
          <cell r="AB5423">
            <v>0</v>
          </cell>
          <cell r="AC5423">
            <v>0</v>
          </cell>
          <cell r="AD5423">
            <v>0</v>
          </cell>
          <cell r="AJ5423">
            <v>0</v>
          </cell>
          <cell r="AK5423">
            <v>0</v>
          </cell>
        </row>
        <row r="5424">
          <cell r="B5424" t="str">
            <v/>
          </cell>
          <cell r="H5424" t="str">
            <v/>
          </cell>
          <cell r="J5424" t="str">
            <v/>
          </cell>
          <cell r="N5424" t="str">
            <v/>
          </cell>
          <cell r="O5424" t="str">
            <v/>
          </cell>
          <cell r="P5424" t="str">
            <v/>
          </cell>
          <cell r="Q5424" t="str">
            <v/>
          </cell>
          <cell r="T5424" t="str">
            <v/>
          </cell>
          <cell r="U5424" t="str">
            <v/>
          </cell>
          <cell r="W5424" t="str">
            <v/>
          </cell>
          <cell r="X5424" t="str">
            <v/>
          </cell>
          <cell r="AB5424">
            <v>0</v>
          </cell>
          <cell r="AC5424">
            <v>0</v>
          </cell>
          <cell r="AD5424">
            <v>0</v>
          </cell>
          <cell r="AJ5424">
            <v>0</v>
          </cell>
          <cell r="AK5424">
            <v>0</v>
          </cell>
        </row>
        <row r="5425">
          <cell r="B5425" t="str">
            <v/>
          </cell>
          <cell r="H5425" t="str">
            <v/>
          </cell>
          <cell r="J5425" t="str">
            <v/>
          </cell>
          <cell r="N5425" t="str">
            <v/>
          </cell>
          <cell r="O5425" t="str">
            <v/>
          </cell>
          <cell r="P5425" t="str">
            <v/>
          </cell>
          <cell r="Q5425" t="str">
            <v/>
          </cell>
          <cell r="T5425" t="str">
            <v/>
          </cell>
          <cell r="U5425" t="str">
            <v/>
          </cell>
          <cell r="W5425" t="str">
            <v/>
          </cell>
          <cell r="X5425" t="str">
            <v/>
          </cell>
          <cell r="AB5425">
            <v>0</v>
          </cell>
          <cell r="AC5425">
            <v>0</v>
          </cell>
          <cell r="AD5425">
            <v>0</v>
          </cell>
          <cell r="AJ5425">
            <v>0</v>
          </cell>
          <cell r="AK5425">
            <v>0</v>
          </cell>
        </row>
        <row r="5426">
          <cell r="B5426" t="str">
            <v/>
          </cell>
          <cell r="H5426" t="str">
            <v/>
          </cell>
          <cell r="J5426" t="str">
            <v/>
          </cell>
          <cell r="N5426" t="str">
            <v/>
          </cell>
          <cell r="O5426" t="str">
            <v/>
          </cell>
          <cell r="P5426" t="str">
            <v/>
          </cell>
          <cell r="Q5426" t="str">
            <v/>
          </cell>
          <cell r="T5426" t="str">
            <v/>
          </cell>
          <cell r="U5426" t="str">
            <v/>
          </cell>
          <cell r="W5426" t="str">
            <v/>
          </cell>
          <cell r="X5426" t="str">
            <v/>
          </cell>
          <cell r="AB5426">
            <v>0</v>
          </cell>
          <cell r="AC5426">
            <v>0</v>
          </cell>
          <cell r="AD5426">
            <v>0</v>
          </cell>
          <cell r="AJ5426">
            <v>0</v>
          </cell>
          <cell r="AK5426">
            <v>0</v>
          </cell>
        </row>
        <row r="5427">
          <cell r="B5427" t="str">
            <v/>
          </cell>
          <cell r="H5427" t="str">
            <v/>
          </cell>
          <cell r="J5427" t="str">
            <v/>
          </cell>
          <cell r="N5427" t="str">
            <v/>
          </cell>
          <cell r="O5427" t="str">
            <v/>
          </cell>
          <cell r="P5427" t="str">
            <v/>
          </cell>
          <cell r="Q5427" t="str">
            <v/>
          </cell>
          <cell r="T5427" t="str">
            <v/>
          </cell>
          <cell r="U5427" t="str">
            <v/>
          </cell>
          <cell r="W5427" t="str">
            <v/>
          </cell>
          <cell r="X5427" t="str">
            <v/>
          </cell>
          <cell r="AB5427">
            <v>0</v>
          </cell>
          <cell r="AC5427">
            <v>0</v>
          </cell>
          <cell r="AD5427">
            <v>0</v>
          </cell>
          <cell r="AJ5427">
            <v>0</v>
          </cell>
          <cell r="AK5427">
            <v>0</v>
          </cell>
        </row>
        <row r="5428">
          <cell r="B5428" t="str">
            <v/>
          </cell>
          <cell r="H5428" t="str">
            <v/>
          </cell>
          <cell r="J5428" t="str">
            <v/>
          </cell>
          <cell r="N5428" t="str">
            <v/>
          </cell>
          <cell r="O5428" t="str">
            <v/>
          </cell>
          <cell r="P5428" t="str">
            <v/>
          </cell>
          <cell r="Q5428" t="str">
            <v/>
          </cell>
          <cell r="T5428" t="str">
            <v/>
          </cell>
          <cell r="U5428" t="str">
            <v/>
          </cell>
          <cell r="W5428" t="str">
            <v/>
          </cell>
          <cell r="X5428" t="str">
            <v/>
          </cell>
          <cell r="AB5428">
            <v>0</v>
          </cell>
          <cell r="AC5428">
            <v>0</v>
          </cell>
          <cell r="AD5428">
            <v>0</v>
          </cell>
          <cell r="AJ5428">
            <v>0</v>
          </cell>
          <cell r="AK5428">
            <v>0</v>
          </cell>
        </row>
        <row r="5429">
          <cell r="B5429" t="str">
            <v/>
          </cell>
          <cell r="H5429" t="str">
            <v/>
          </cell>
          <cell r="J5429" t="str">
            <v/>
          </cell>
          <cell r="N5429" t="str">
            <v/>
          </cell>
          <cell r="O5429" t="str">
            <v/>
          </cell>
          <cell r="P5429" t="str">
            <v/>
          </cell>
          <cell r="Q5429" t="str">
            <v/>
          </cell>
          <cell r="T5429" t="str">
            <v/>
          </cell>
          <cell r="U5429" t="str">
            <v/>
          </cell>
          <cell r="W5429" t="str">
            <v/>
          </cell>
          <cell r="X5429" t="str">
            <v/>
          </cell>
          <cell r="AB5429">
            <v>0</v>
          </cell>
          <cell r="AC5429">
            <v>0</v>
          </cell>
          <cell r="AD5429">
            <v>0</v>
          </cell>
          <cell r="AJ5429">
            <v>0</v>
          </cell>
          <cell r="AK5429">
            <v>0</v>
          </cell>
        </row>
        <row r="5430">
          <cell r="B5430" t="str">
            <v/>
          </cell>
          <cell r="H5430" t="str">
            <v/>
          </cell>
          <cell r="J5430" t="str">
            <v/>
          </cell>
          <cell r="N5430" t="str">
            <v/>
          </cell>
          <cell r="O5430" t="str">
            <v/>
          </cell>
          <cell r="P5430" t="str">
            <v/>
          </cell>
          <cell r="Q5430" t="str">
            <v/>
          </cell>
          <cell r="T5430" t="str">
            <v/>
          </cell>
          <cell r="U5430" t="str">
            <v/>
          </cell>
          <cell r="W5430" t="str">
            <v/>
          </cell>
          <cell r="X5430" t="str">
            <v/>
          </cell>
          <cell r="AB5430">
            <v>0</v>
          </cell>
          <cell r="AC5430">
            <v>0</v>
          </cell>
          <cell r="AD5430">
            <v>0</v>
          </cell>
          <cell r="AJ5430">
            <v>0</v>
          </cell>
          <cell r="AK5430">
            <v>0</v>
          </cell>
        </row>
        <row r="5431">
          <cell r="B5431" t="str">
            <v/>
          </cell>
          <cell r="H5431" t="str">
            <v/>
          </cell>
          <cell r="J5431" t="str">
            <v/>
          </cell>
          <cell r="N5431" t="str">
            <v/>
          </cell>
          <cell r="O5431" t="str">
            <v/>
          </cell>
          <cell r="P5431" t="str">
            <v/>
          </cell>
          <cell r="Q5431" t="str">
            <v/>
          </cell>
          <cell r="T5431" t="str">
            <v/>
          </cell>
          <cell r="U5431" t="str">
            <v/>
          </cell>
          <cell r="W5431" t="str">
            <v/>
          </cell>
          <cell r="X5431" t="str">
            <v/>
          </cell>
          <cell r="AB5431">
            <v>0</v>
          </cell>
          <cell r="AC5431">
            <v>0</v>
          </cell>
          <cell r="AD5431">
            <v>0</v>
          </cell>
          <cell r="AJ5431">
            <v>0</v>
          </cell>
          <cell r="AK5431">
            <v>0</v>
          </cell>
        </row>
        <row r="5432">
          <cell r="B5432" t="str">
            <v/>
          </cell>
          <cell r="H5432" t="str">
            <v/>
          </cell>
          <cell r="J5432" t="str">
            <v/>
          </cell>
          <cell r="N5432" t="str">
            <v/>
          </cell>
          <cell r="O5432" t="str">
            <v/>
          </cell>
          <cell r="P5432" t="str">
            <v/>
          </cell>
          <cell r="Q5432" t="str">
            <v/>
          </cell>
          <cell r="T5432" t="str">
            <v/>
          </cell>
          <cell r="U5432" t="str">
            <v/>
          </cell>
          <cell r="W5432" t="str">
            <v/>
          </cell>
          <cell r="X5432" t="str">
            <v/>
          </cell>
          <cell r="AB5432">
            <v>0</v>
          </cell>
          <cell r="AC5432">
            <v>0</v>
          </cell>
          <cell r="AD5432">
            <v>0</v>
          </cell>
          <cell r="AJ5432">
            <v>0</v>
          </cell>
          <cell r="AK5432">
            <v>0</v>
          </cell>
        </row>
        <row r="5433">
          <cell r="B5433" t="str">
            <v/>
          </cell>
          <cell r="H5433" t="str">
            <v/>
          </cell>
          <cell r="J5433" t="str">
            <v/>
          </cell>
          <cell r="N5433" t="str">
            <v/>
          </cell>
          <cell r="O5433" t="str">
            <v/>
          </cell>
          <cell r="P5433" t="str">
            <v/>
          </cell>
          <cell r="Q5433" t="str">
            <v/>
          </cell>
          <cell r="T5433" t="str">
            <v/>
          </cell>
          <cell r="U5433" t="str">
            <v/>
          </cell>
          <cell r="W5433" t="str">
            <v/>
          </cell>
          <cell r="X5433" t="str">
            <v/>
          </cell>
          <cell r="AB5433">
            <v>0</v>
          </cell>
          <cell r="AC5433">
            <v>0</v>
          </cell>
          <cell r="AD5433">
            <v>0</v>
          </cell>
          <cell r="AJ5433">
            <v>0</v>
          </cell>
          <cell r="AK5433">
            <v>0</v>
          </cell>
        </row>
        <row r="5434">
          <cell r="B5434" t="str">
            <v/>
          </cell>
          <cell r="H5434" t="str">
            <v/>
          </cell>
          <cell r="J5434" t="str">
            <v/>
          </cell>
          <cell r="N5434" t="str">
            <v/>
          </cell>
          <cell r="O5434" t="str">
            <v/>
          </cell>
          <cell r="P5434" t="str">
            <v/>
          </cell>
          <cell r="Q5434" t="str">
            <v/>
          </cell>
          <cell r="T5434" t="str">
            <v/>
          </cell>
          <cell r="U5434" t="str">
            <v/>
          </cell>
          <cell r="W5434" t="str">
            <v/>
          </cell>
          <cell r="X5434" t="str">
            <v/>
          </cell>
          <cell r="AB5434">
            <v>0</v>
          </cell>
          <cell r="AC5434">
            <v>0</v>
          </cell>
          <cell r="AD5434">
            <v>0</v>
          </cell>
          <cell r="AJ5434">
            <v>0</v>
          </cell>
          <cell r="AK5434">
            <v>0</v>
          </cell>
        </row>
        <row r="5435">
          <cell r="B5435" t="str">
            <v/>
          </cell>
          <cell r="H5435" t="str">
            <v/>
          </cell>
          <cell r="J5435" t="str">
            <v/>
          </cell>
          <cell r="N5435" t="str">
            <v/>
          </cell>
          <cell r="O5435" t="str">
            <v/>
          </cell>
          <cell r="P5435" t="str">
            <v/>
          </cell>
          <cell r="Q5435" t="str">
            <v/>
          </cell>
          <cell r="T5435" t="str">
            <v/>
          </cell>
          <cell r="U5435" t="str">
            <v/>
          </cell>
          <cell r="W5435" t="str">
            <v/>
          </cell>
          <cell r="X5435" t="str">
            <v/>
          </cell>
          <cell r="AB5435">
            <v>0</v>
          </cell>
          <cell r="AC5435">
            <v>0</v>
          </cell>
          <cell r="AD5435">
            <v>0</v>
          </cell>
          <cell r="AJ5435">
            <v>0</v>
          </cell>
          <cell r="AK5435">
            <v>0</v>
          </cell>
        </row>
        <row r="5436">
          <cell r="B5436" t="str">
            <v/>
          </cell>
          <cell r="H5436" t="str">
            <v/>
          </cell>
          <cell r="J5436" t="str">
            <v/>
          </cell>
          <cell r="N5436" t="str">
            <v/>
          </cell>
          <cell r="O5436" t="str">
            <v/>
          </cell>
          <cell r="P5436" t="str">
            <v/>
          </cell>
          <cell r="Q5436" t="str">
            <v/>
          </cell>
          <cell r="T5436" t="str">
            <v/>
          </cell>
          <cell r="U5436" t="str">
            <v/>
          </cell>
          <cell r="W5436" t="str">
            <v/>
          </cell>
          <cell r="X5436" t="str">
            <v/>
          </cell>
          <cell r="AB5436">
            <v>0</v>
          </cell>
          <cell r="AC5436">
            <v>0</v>
          </cell>
          <cell r="AD5436">
            <v>0</v>
          </cell>
          <cell r="AJ5436">
            <v>0</v>
          </cell>
          <cell r="AK5436">
            <v>0</v>
          </cell>
        </row>
        <row r="5437">
          <cell r="B5437" t="str">
            <v/>
          </cell>
          <cell r="H5437" t="str">
            <v/>
          </cell>
          <cell r="J5437" t="str">
            <v/>
          </cell>
          <cell r="N5437" t="str">
            <v/>
          </cell>
          <cell r="O5437" t="str">
            <v/>
          </cell>
          <cell r="P5437" t="str">
            <v/>
          </cell>
          <cell r="Q5437" t="str">
            <v/>
          </cell>
          <cell r="T5437" t="str">
            <v/>
          </cell>
          <cell r="U5437" t="str">
            <v/>
          </cell>
          <cell r="W5437" t="str">
            <v/>
          </cell>
          <cell r="X5437" t="str">
            <v/>
          </cell>
          <cell r="AB5437">
            <v>0</v>
          </cell>
          <cell r="AC5437">
            <v>0</v>
          </cell>
          <cell r="AD5437">
            <v>0</v>
          </cell>
          <cell r="AJ5437">
            <v>0</v>
          </cell>
          <cell r="AK5437">
            <v>0</v>
          </cell>
        </row>
        <row r="5438">
          <cell r="B5438" t="str">
            <v/>
          </cell>
          <cell r="H5438" t="str">
            <v/>
          </cell>
          <cell r="J5438" t="str">
            <v/>
          </cell>
          <cell r="N5438" t="str">
            <v/>
          </cell>
          <cell r="O5438" t="str">
            <v/>
          </cell>
          <cell r="P5438" t="str">
            <v/>
          </cell>
          <cell r="Q5438" t="str">
            <v/>
          </cell>
          <cell r="T5438" t="str">
            <v/>
          </cell>
          <cell r="U5438" t="str">
            <v/>
          </cell>
          <cell r="W5438" t="str">
            <v/>
          </cell>
          <cell r="X5438" t="str">
            <v/>
          </cell>
          <cell r="AB5438">
            <v>0</v>
          </cell>
          <cell r="AC5438">
            <v>0</v>
          </cell>
          <cell r="AD5438">
            <v>0</v>
          </cell>
          <cell r="AJ5438">
            <v>0</v>
          </cell>
          <cell r="AK5438">
            <v>0</v>
          </cell>
        </row>
        <row r="5439">
          <cell r="B5439" t="str">
            <v/>
          </cell>
          <cell r="H5439" t="str">
            <v/>
          </cell>
          <cell r="J5439" t="str">
            <v/>
          </cell>
          <cell r="N5439" t="str">
            <v/>
          </cell>
          <cell r="O5439" t="str">
            <v/>
          </cell>
          <cell r="P5439" t="str">
            <v/>
          </cell>
          <cell r="Q5439" t="str">
            <v/>
          </cell>
          <cell r="T5439" t="str">
            <v/>
          </cell>
          <cell r="U5439" t="str">
            <v/>
          </cell>
          <cell r="W5439" t="str">
            <v/>
          </cell>
          <cell r="X5439" t="str">
            <v/>
          </cell>
          <cell r="AB5439">
            <v>0</v>
          </cell>
          <cell r="AC5439">
            <v>0</v>
          </cell>
          <cell r="AD5439">
            <v>0</v>
          </cell>
          <cell r="AJ5439">
            <v>0</v>
          </cell>
          <cell r="AK5439">
            <v>0</v>
          </cell>
        </row>
        <row r="5440">
          <cell r="B5440" t="str">
            <v/>
          </cell>
          <cell r="H5440" t="str">
            <v/>
          </cell>
          <cell r="J5440" t="str">
            <v/>
          </cell>
          <cell r="N5440" t="str">
            <v/>
          </cell>
          <cell r="O5440" t="str">
            <v/>
          </cell>
          <cell r="P5440" t="str">
            <v/>
          </cell>
          <cell r="Q5440" t="str">
            <v/>
          </cell>
          <cell r="T5440" t="str">
            <v/>
          </cell>
          <cell r="U5440" t="str">
            <v/>
          </cell>
          <cell r="W5440" t="str">
            <v/>
          </cell>
          <cell r="X5440" t="str">
            <v/>
          </cell>
          <cell r="AB5440">
            <v>0</v>
          </cell>
          <cell r="AC5440">
            <v>0</v>
          </cell>
          <cell r="AD5440">
            <v>0</v>
          </cell>
          <cell r="AJ5440">
            <v>0</v>
          </cell>
          <cell r="AK5440">
            <v>0</v>
          </cell>
        </row>
        <row r="5441">
          <cell r="B5441" t="str">
            <v/>
          </cell>
          <cell r="H5441" t="str">
            <v/>
          </cell>
          <cell r="J5441" t="str">
            <v/>
          </cell>
          <cell r="N5441" t="str">
            <v/>
          </cell>
          <cell r="O5441" t="str">
            <v/>
          </cell>
          <cell r="P5441" t="str">
            <v/>
          </cell>
          <cell r="Q5441" t="str">
            <v/>
          </cell>
          <cell r="T5441" t="str">
            <v/>
          </cell>
          <cell r="U5441" t="str">
            <v/>
          </cell>
          <cell r="W5441" t="str">
            <v/>
          </cell>
          <cell r="X5441" t="str">
            <v/>
          </cell>
          <cell r="AB5441">
            <v>0</v>
          </cell>
          <cell r="AC5441">
            <v>0</v>
          </cell>
          <cell r="AD5441">
            <v>0</v>
          </cell>
          <cell r="AJ5441">
            <v>0</v>
          </cell>
          <cell r="AK5441">
            <v>0</v>
          </cell>
        </row>
        <row r="5442">
          <cell r="B5442" t="str">
            <v/>
          </cell>
          <cell r="H5442" t="str">
            <v/>
          </cell>
          <cell r="J5442" t="str">
            <v/>
          </cell>
          <cell r="N5442" t="str">
            <v/>
          </cell>
          <cell r="O5442" t="str">
            <v/>
          </cell>
          <cell r="P5442" t="str">
            <v/>
          </cell>
          <cell r="Q5442" t="str">
            <v/>
          </cell>
          <cell r="T5442" t="str">
            <v/>
          </cell>
          <cell r="U5442" t="str">
            <v/>
          </cell>
          <cell r="W5442" t="str">
            <v/>
          </cell>
          <cell r="X5442" t="str">
            <v/>
          </cell>
          <cell r="AB5442">
            <v>0</v>
          </cell>
          <cell r="AC5442">
            <v>0</v>
          </cell>
          <cell r="AD5442">
            <v>0</v>
          </cell>
          <cell r="AJ5442">
            <v>0</v>
          </cell>
          <cell r="AK5442">
            <v>0</v>
          </cell>
        </row>
        <row r="5443">
          <cell r="B5443" t="str">
            <v/>
          </cell>
          <cell r="H5443" t="str">
            <v/>
          </cell>
          <cell r="J5443" t="str">
            <v/>
          </cell>
          <cell r="N5443" t="str">
            <v/>
          </cell>
          <cell r="O5443" t="str">
            <v/>
          </cell>
          <cell r="P5443" t="str">
            <v/>
          </cell>
          <cell r="Q5443" t="str">
            <v/>
          </cell>
          <cell r="T5443" t="str">
            <v/>
          </cell>
          <cell r="U5443" t="str">
            <v/>
          </cell>
          <cell r="W5443" t="str">
            <v/>
          </cell>
          <cell r="X5443" t="str">
            <v/>
          </cell>
          <cell r="AB5443">
            <v>0</v>
          </cell>
          <cell r="AC5443">
            <v>0</v>
          </cell>
          <cell r="AD5443">
            <v>0</v>
          </cell>
          <cell r="AJ5443">
            <v>0</v>
          </cell>
          <cell r="AK5443">
            <v>0</v>
          </cell>
        </row>
        <row r="5444">
          <cell r="B5444" t="str">
            <v/>
          </cell>
          <cell r="H5444" t="str">
            <v/>
          </cell>
          <cell r="J5444" t="str">
            <v/>
          </cell>
          <cell r="N5444" t="str">
            <v/>
          </cell>
          <cell r="O5444" t="str">
            <v/>
          </cell>
          <cell r="P5444" t="str">
            <v/>
          </cell>
          <cell r="Q5444" t="str">
            <v/>
          </cell>
          <cell r="T5444" t="str">
            <v/>
          </cell>
          <cell r="U5444" t="str">
            <v/>
          </cell>
          <cell r="W5444" t="str">
            <v/>
          </cell>
          <cell r="X5444" t="str">
            <v/>
          </cell>
          <cell r="AB5444">
            <v>0</v>
          </cell>
          <cell r="AC5444">
            <v>0</v>
          </cell>
          <cell r="AD5444">
            <v>0</v>
          </cell>
          <cell r="AJ5444">
            <v>0</v>
          </cell>
          <cell r="AK5444">
            <v>0</v>
          </cell>
        </row>
        <row r="5445">
          <cell r="B5445" t="str">
            <v/>
          </cell>
          <cell r="H5445" t="str">
            <v/>
          </cell>
          <cell r="J5445" t="str">
            <v/>
          </cell>
          <cell r="N5445" t="str">
            <v/>
          </cell>
          <cell r="O5445" t="str">
            <v/>
          </cell>
          <cell r="P5445" t="str">
            <v/>
          </cell>
          <cell r="Q5445" t="str">
            <v/>
          </cell>
          <cell r="T5445" t="str">
            <v/>
          </cell>
          <cell r="U5445" t="str">
            <v/>
          </cell>
          <cell r="W5445" t="str">
            <v/>
          </cell>
          <cell r="X5445" t="str">
            <v/>
          </cell>
          <cell r="AB5445">
            <v>0</v>
          </cell>
          <cell r="AC5445">
            <v>0</v>
          </cell>
          <cell r="AD5445">
            <v>0</v>
          </cell>
          <cell r="AJ5445">
            <v>0</v>
          </cell>
          <cell r="AK5445">
            <v>0</v>
          </cell>
        </row>
        <row r="5446">
          <cell r="B5446" t="str">
            <v/>
          </cell>
          <cell r="H5446" t="str">
            <v/>
          </cell>
          <cell r="J5446" t="str">
            <v/>
          </cell>
          <cell r="N5446" t="str">
            <v/>
          </cell>
          <cell r="O5446" t="str">
            <v/>
          </cell>
          <cell r="P5446" t="str">
            <v/>
          </cell>
          <cell r="Q5446" t="str">
            <v/>
          </cell>
          <cell r="T5446" t="str">
            <v/>
          </cell>
          <cell r="U5446" t="str">
            <v/>
          </cell>
          <cell r="W5446" t="str">
            <v/>
          </cell>
          <cell r="X5446" t="str">
            <v/>
          </cell>
          <cell r="AB5446">
            <v>0</v>
          </cell>
          <cell r="AC5446">
            <v>0</v>
          </cell>
          <cell r="AD5446">
            <v>0</v>
          </cell>
          <cell r="AJ5446">
            <v>0</v>
          </cell>
          <cell r="AK5446">
            <v>0</v>
          </cell>
        </row>
        <row r="5447">
          <cell r="B5447" t="str">
            <v/>
          </cell>
          <cell r="H5447" t="str">
            <v/>
          </cell>
          <cell r="J5447" t="str">
            <v/>
          </cell>
          <cell r="N5447" t="str">
            <v/>
          </cell>
          <cell r="O5447" t="str">
            <v/>
          </cell>
          <cell r="P5447" t="str">
            <v/>
          </cell>
          <cell r="Q5447" t="str">
            <v/>
          </cell>
          <cell r="T5447" t="str">
            <v/>
          </cell>
          <cell r="U5447" t="str">
            <v/>
          </cell>
          <cell r="W5447" t="str">
            <v/>
          </cell>
          <cell r="X5447" t="str">
            <v/>
          </cell>
          <cell r="AB5447">
            <v>0</v>
          </cell>
          <cell r="AC5447">
            <v>0</v>
          </cell>
          <cell r="AD5447">
            <v>0</v>
          </cell>
          <cell r="AJ5447">
            <v>0</v>
          </cell>
          <cell r="AK5447">
            <v>0</v>
          </cell>
        </row>
        <row r="5448">
          <cell r="B5448" t="str">
            <v/>
          </cell>
          <cell r="H5448" t="str">
            <v/>
          </cell>
          <cell r="J5448" t="str">
            <v/>
          </cell>
          <cell r="N5448" t="str">
            <v/>
          </cell>
          <cell r="O5448" t="str">
            <v/>
          </cell>
          <cell r="P5448" t="str">
            <v/>
          </cell>
          <cell r="Q5448" t="str">
            <v/>
          </cell>
          <cell r="T5448" t="str">
            <v/>
          </cell>
          <cell r="U5448" t="str">
            <v/>
          </cell>
          <cell r="W5448" t="str">
            <v/>
          </cell>
          <cell r="X5448" t="str">
            <v/>
          </cell>
          <cell r="AB5448">
            <v>0</v>
          </cell>
          <cell r="AC5448">
            <v>0</v>
          </cell>
          <cell r="AD5448">
            <v>0</v>
          </cell>
          <cell r="AJ5448">
            <v>0</v>
          </cell>
          <cell r="AK5448">
            <v>0</v>
          </cell>
        </row>
        <row r="5449">
          <cell r="B5449" t="str">
            <v/>
          </cell>
          <cell r="H5449" t="str">
            <v/>
          </cell>
          <cell r="J5449" t="str">
            <v/>
          </cell>
          <cell r="N5449" t="str">
            <v/>
          </cell>
          <cell r="O5449" t="str">
            <v/>
          </cell>
          <cell r="P5449" t="str">
            <v/>
          </cell>
          <cell r="Q5449" t="str">
            <v/>
          </cell>
          <cell r="T5449" t="str">
            <v/>
          </cell>
          <cell r="U5449" t="str">
            <v/>
          </cell>
          <cell r="W5449" t="str">
            <v/>
          </cell>
          <cell r="X5449" t="str">
            <v/>
          </cell>
          <cell r="AB5449">
            <v>0</v>
          </cell>
          <cell r="AC5449">
            <v>0</v>
          </cell>
          <cell r="AD5449">
            <v>0</v>
          </cell>
          <cell r="AJ5449">
            <v>0</v>
          </cell>
          <cell r="AK5449">
            <v>0</v>
          </cell>
        </row>
        <row r="5450">
          <cell r="B5450" t="str">
            <v/>
          </cell>
          <cell r="H5450" t="str">
            <v/>
          </cell>
          <cell r="J5450" t="str">
            <v/>
          </cell>
          <cell r="N5450" t="str">
            <v/>
          </cell>
          <cell r="O5450" t="str">
            <v/>
          </cell>
          <cell r="P5450" t="str">
            <v/>
          </cell>
          <cell r="Q5450" t="str">
            <v/>
          </cell>
          <cell r="T5450" t="str">
            <v/>
          </cell>
          <cell r="U5450" t="str">
            <v/>
          </cell>
          <cell r="W5450" t="str">
            <v/>
          </cell>
          <cell r="X5450" t="str">
            <v/>
          </cell>
          <cell r="AB5450">
            <v>0</v>
          </cell>
          <cell r="AC5450">
            <v>0</v>
          </cell>
          <cell r="AD5450">
            <v>0</v>
          </cell>
          <cell r="AJ5450">
            <v>0</v>
          </cell>
          <cell r="AK5450">
            <v>0</v>
          </cell>
        </row>
        <row r="5451">
          <cell r="B5451" t="str">
            <v/>
          </cell>
          <cell r="H5451" t="str">
            <v/>
          </cell>
          <cell r="J5451" t="str">
            <v/>
          </cell>
          <cell r="N5451" t="str">
            <v/>
          </cell>
          <cell r="O5451" t="str">
            <v/>
          </cell>
          <cell r="P5451" t="str">
            <v/>
          </cell>
          <cell r="Q5451" t="str">
            <v/>
          </cell>
          <cell r="T5451" t="str">
            <v/>
          </cell>
          <cell r="U5451" t="str">
            <v/>
          </cell>
          <cell r="W5451" t="str">
            <v/>
          </cell>
          <cell r="X5451" t="str">
            <v/>
          </cell>
          <cell r="AB5451">
            <v>0</v>
          </cell>
          <cell r="AC5451">
            <v>0</v>
          </cell>
          <cell r="AD5451">
            <v>0</v>
          </cell>
          <cell r="AJ5451">
            <v>0</v>
          </cell>
          <cell r="AK5451">
            <v>0</v>
          </cell>
        </row>
        <row r="5452">
          <cell r="B5452" t="str">
            <v/>
          </cell>
          <cell r="H5452" t="str">
            <v/>
          </cell>
          <cell r="J5452" t="str">
            <v/>
          </cell>
          <cell r="N5452" t="str">
            <v/>
          </cell>
          <cell r="O5452" t="str">
            <v/>
          </cell>
          <cell r="P5452" t="str">
            <v/>
          </cell>
          <cell r="Q5452" t="str">
            <v/>
          </cell>
          <cell r="T5452" t="str">
            <v/>
          </cell>
          <cell r="U5452" t="str">
            <v/>
          </cell>
          <cell r="W5452" t="str">
            <v/>
          </cell>
          <cell r="X5452" t="str">
            <v/>
          </cell>
          <cell r="AB5452">
            <v>0</v>
          </cell>
          <cell r="AC5452">
            <v>0</v>
          </cell>
          <cell r="AD5452">
            <v>0</v>
          </cell>
          <cell r="AJ5452">
            <v>0</v>
          </cell>
          <cell r="AK5452">
            <v>0</v>
          </cell>
        </row>
        <row r="5453">
          <cell r="B5453" t="str">
            <v/>
          </cell>
          <cell r="H5453" t="str">
            <v/>
          </cell>
          <cell r="J5453" t="str">
            <v/>
          </cell>
          <cell r="N5453" t="str">
            <v/>
          </cell>
          <cell r="O5453" t="str">
            <v/>
          </cell>
          <cell r="P5453" t="str">
            <v/>
          </cell>
          <cell r="Q5453" t="str">
            <v/>
          </cell>
          <cell r="T5453" t="str">
            <v/>
          </cell>
          <cell r="U5453" t="str">
            <v/>
          </cell>
          <cell r="W5453" t="str">
            <v/>
          </cell>
          <cell r="X5453" t="str">
            <v/>
          </cell>
          <cell r="AB5453">
            <v>0</v>
          </cell>
          <cell r="AC5453">
            <v>0</v>
          </cell>
          <cell r="AD5453">
            <v>0</v>
          </cell>
          <cell r="AJ5453">
            <v>0</v>
          </cell>
          <cell r="AK5453">
            <v>0</v>
          </cell>
        </row>
        <row r="5454">
          <cell r="B5454" t="str">
            <v/>
          </cell>
          <cell r="H5454" t="str">
            <v/>
          </cell>
          <cell r="J5454" t="str">
            <v/>
          </cell>
          <cell r="N5454" t="str">
            <v/>
          </cell>
          <cell r="O5454" t="str">
            <v/>
          </cell>
          <cell r="P5454" t="str">
            <v/>
          </cell>
          <cell r="Q5454" t="str">
            <v/>
          </cell>
          <cell r="T5454" t="str">
            <v/>
          </cell>
          <cell r="U5454" t="str">
            <v/>
          </cell>
          <cell r="W5454" t="str">
            <v/>
          </cell>
          <cell r="X5454" t="str">
            <v/>
          </cell>
          <cell r="AB5454">
            <v>0</v>
          </cell>
          <cell r="AC5454">
            <v>0</v>
          </cell>
          <cell r="AD5454">
            <v>0</v>
          </cell>
          <cell r="AJ5454">
            <v>0</v>
          </cell>
          <cell r="AK5454">
            <v>0</v>
          </cell>
        </row>
        <row r="5455">
          <cell r="B5455" t="str">
            <v/>
          </cell>
          <cell r="H5455" t="str">
            <v/>
          </cell>
          <cell r="J5455" t="str">
            <v/>
          </cell>
          <cell r="N5455" t="str">
            <v/>
          </cell>
          <cell r="O5455" t="str">
            <v/>
          </cell>
          <cell r="P5455" t="str">
            <v/>
          </cell>
          <cell r="Q5455" t="str">
            <v/>
          </cell>
          <cell r="T5455" t="str">
            <v/>
          </cell>
          <cell r="U5455" t="str">
            <v/>
          </cell>
          <cell r="W5455" t="str">
            <v/>
          </cell>
          <cell r="X5455" t="str">
            <v/>
          </cell>
          <cell r="AB5455">
            <v>0</v>
          </cell>
          <cell r="AC5455">
            <v>0</v>
          </cell>
          <cell r="AD5455">
            <v>0</v>
          </cell>
          <cell r="AJ5455">
            <v>0</v>
          </cell>
          <cell r="AK5455">
            <v>0</v>
          </cell>
        </row>
        <row r="5456">
          <cell r="B5456" t="str">
            <v/>
          </cell>
          <cell r="H5456" t="str">
            <v/>
          </cell>
          <cell r="J5456" t="str">
            <v/>
          </cell>
          <cell r="N5456" t="str">
            <v/>
          </cell>
          <cell r="O5456" t="str">
            <v/>
          </cell>
          <cell r="P5456" t="str">
            <v/>
          </cell>
          <cell r="Q5456" t="str">
            <v/>
          </cell>
          <cell r="T5456" t="str">
            <v/>
          </cell>
          <cell r="U5456" t="str">
            <v/>
          </cell>
          <cell r="W5456" t="str">
            <v/>
          </cell>
          <cell r="X5456" t="str">
            <v/>
          </cell>
          <cell r="AB5456">
            <v>0</v>
          </cell>
          <cell r="AC5456">
            <v>0</v>
          </cell>
          <cell r="AD5456">
            <v>0</v>
          </cell>
          <cell r="AJ5456">
            <v>0</v>
          </cell>
          <cell r="AK5456">
            <v>0</v>
          </cell>
        </row>
        <row r="5457">
          <cell r="B5457" t="str">
            <v/>
          </cell>
          <cell r="H5457" t="str">
            <v/>
          </cell>
          <cell r="J5457" t="str">
            <v/>
          </cell>
          <cell r="N5457" t="str">
            <v/>
          </cell>
          <cell r="O5457" t="str">
            <v/>
          </cell>
          <cell r="P5457" t="str">
            <v/>
          </cell>
          <cell r="Q5457" t="str">
            <v/>
          </cell>
          <cell r="T5457" t="str">
            <v/>
          </cell>
          <cell r="U5457" t="str">
            <v/>
          </cell>
          <cell r="W5457" t="str">
            <v/>
          </cell>
          <cell r="X5457" t="str">
            <v/>
          </cell>
          <cell r="AB5457">
            <v>0</v>
          </cell>
          <cell r="AC5457">
            <v>0</v>
          </cell>
          <cell r="AD5457">
            <v>0</v>
          </cell>
          <cell r="AJ5457">
            <v>0</v>
          </cell>
          <cell r="AK5457">
            <v>0</v>
          </cell>
        </row>
        <row r="5458">
          <cell r="B5458" t="str">
            <v/>
          </cell>
          <cell r="H5458" t="str">
            <v/>
          </cell>
          <cell r="J5458" t="str">
            <v/>
          </cell>
          <cell r="N5458" t="str">
            <v/>
          </cell>
          <cell r="O5458" t="str">
            <v/>
          </cell>
          <cell r="P5458" t="str">
            <v/>
          </cell>
          <cell r="Q5458" t="str">
            <v/>
          </cell>
          <cell r="T5458" t="str">
            <v/>
          </cell>
          <cell r="U5458" t="str">
            <v/>
          </cell>
          <cell r="W5458" t="str">
            <v/>
          </cell>
          <cell r="X5458" t="str">
            <v/>
          </cell>
          <cell r="AB5458">
            <v>0</v>
          </cell>
          <cell r="AC5458">
            <v>0</v>
          </cell>
          <cell r="AD5458">
            <v>0</v>
          </cell>
          <cell r="AJ5458">
            <v>0</v>
          </cell>
          <cell r="AK5458">
            <v>0</v>
          </cell>
        </row>
        <row r="5459">
          <cell r="B5459" t="str">
            <v/>
          </cell>
          <cell r="H5459" t="str">
            <v/>
          </cell>
          <cell r="J5459" t="str">
            <v/>
          </cell>
          <cell r="N5459" t="str">
            <v/>
          </cell>
          <cell r="O5459" t="str">
            <v/>
          </cell>
          <cell r="P5459" t="str">
            <v/>
          </cell>
          <cell r="Q5459" t="str">
            <v/>
          </cell>
          <cell r="T5459" t="str">
            <v/>
          </cell>
          <cell r="U5459" t="str">
            <v/>
          </cell>
          <cell r="W5459" t="str">
            <v/>
          </cell>
          <cell r="X5459" t="str">
            <v/>
          </cell>
          <cell r="AB5459">
            <v>0</v>
          </cell>
          <cell r="AC5459">
            <v>0</v>
          </cell>
          <cell r="AD5459">
            <v>0</v>
          </cell>
          <cell r="AJ5459">
            <v>0</v>
          </cell>
          <cell r="AK5459">
            <v>0</v>
          </cell>
        </row>
        <row r="5460">
          <cell r="B5460" t="str">
            <v/>
          </cell>
          <cell r="H5460" t="str">
            <v/>
          </cell>
          <cell r="J5460" t="str">
            <v/>
          </cell>
          <cell r="N5460" t="str">
            <v/>
          </cell>
          <cell r="O5460" t="str">
            <v/>
          </cell>
          <cell r="P5460" t="str">
            <v/>
          </cell>
          <cell r="Q5460" t="str">
            <v/>
          </cell>
          <cell r="T5460" t="str">
            <v/>
          </cell>
          <cell r="U5460" t="str">
            <v/>
          </cell>
          <cell r="W5460" t="str">
            <v/>
          </cell>
          <cell r="X5460" t="str">
            <v/>
          </cell>
          <cell r="AB5460">
            <v>0</v>
          </cell>
          <cell r="AC5460">
            <v>0</v>
          </cell>
          <cell r="AD5460">
            <v>0</v>
          </cell>
          <cell r="AJ5460">
            <v>0</v>
          </cell>
          <cell r="AK5460">
            <v>0</v>
          </cell>
        </row>
        <row r="5461">
          <cell r="B5461" t="str">
            <v/>
          </cell>
          <cell r="H5461" t="str">
            <v/>
          </cell>
          <cell r="J5461" t="str">
            <v/>
          </cell>
          <cell r="N5461" t="str">
            <v/>
          </cell>
          <cell r="O5461" t="str">
            <v/>
          </cell>
          <cell r="P5461" t="str">
            <v/>
          </cell>
          <cell r="Q5461" t="str">
            <v/>
          </cell>
          <cell r="T5461" t="str">
            <v/>
          </cell>
          <cell r="U5461" t="str">
            <v/>
          </cell>
          <cell r="W5461" t="str">
            <v/>
          </cell>
          <cell r="X5461" t="str">
            <v/>
          </cell>
          <cell r="AB5461">
            <v>0</v>
          </cell>
          <cell r="AC5461">
            <v>0</v>
          </cell>
          <cell r="AD5461">
            <v>0</v>
          </cell>
          <cell r="AJ5461">
            <v>0</v>
          </cell>
          <cell r="AK5461">
            <v>0</v>
          </cell>
        </row>
        <row r="5462">
          <cell r="B5462" t="str">
            <v/>
          </cell>
          <cell r="H5462" t="str">
            <v/>
          </cell>
          <cell r="J5462" t="str">
            <v/>
          </cell>
          <cell r="N5462" t="str">
            <v/>
          </cell>
          <cell r="O5462" t="str">
            <v/>
          </cell>
          <cell r="P5462" t="str">
            <v/>
          </cell>
          <cell r="Q5462" t="str">
            <v/>
          </cell>
          <cell r="T5462" t="str">
            <v/>
          </cell>
          <cell r="U5462" t="str">
            <v/>
          </cell>
          <cell r="W5462" t="str">
            <v/>
          </cell>
          <cell r="X5462" t="str">
            <v/>
          </cell>
          <cell r="AB5462">
            <v>0</v>
          </cell>
          <cell r="AC5462">
            <v>0</v>
          </cell>
          <cell r="AD5462">
            <v>0</v>
          </cell>
          <cell r="AJ5462">
            <v>0</v>
          </cell>
          <cell r="AK5462">
            <v>0</v>
          </cell>
        </row>
        <row r="5463">
          <cell r="B5463" t="str">
            <v/>
          </cell>
          <cell r="H5463" t="str">
            <v/>
          </cell>
          <cell r="J5463" t="str">
            <v/>
          </cell>
          <cell r="N5463" t="str">
            <v/>
          </cell>
          <cell r="O5463" t="str">
            <v/>
          </cell>
          <cell r="P5463" t="str">
            <v/>
          </cell>
          <cell r="Q5463" t="str">
            <v/>
          </cell>
          <cell r="T5463" t="str">
            <v/>
          </cell>
          <cell r="U5463" t="str">
            <v/>
          </cell>
          <cell r="W5463" t="str">
            <v/>
          </cell>
          <cell r="X5463" t="str">
            <v/>
          </cell>
          <cell r="AB5463">
            <v>0</v>
          </cell>
          <cell r="AC5463">
            <v>0</v>
          </cell>
          <cell r="AD5463">
            <v>0</v>
          </cell>
          <cell r="AJ5463">
            <v>0</v>
          </cell>
          <cell r="AK5463">
            <v>0</v>
          </cell>
        </row>
        <row r="5464">
          <cell r="B5464" t="str">
            <v/>
          </cell>
          <cell r="H5464" t="str">
            <v/>
          </cell>
          <cell r="J5464" t="str">
            <v/>
          </cell>
          <cell r="N5464" t="str">
            <v/>
          </cell>
          <cell r="O5464" t="str">
            <v/>
          </cell>
          <cell r="P5464" t="str">
            <v/>
          </cell>
          <cell r="Q5464" t="str">
            <v/>
          </cell>
          <cell r="T5464" t="str">
            <v/>
          </cell>
          <cell r="U5464" t="str">
            <v/>
          </cell>
          <cell r="W5464" t="str">
            <v/>
          </cell>
          <cell r="X5464" t="str">
            <v/>
          </cell>
          <cell r="AB5464">
            <v>0</v>
          </cell>
          <cell r="AC5464">
            <v>0</v>
          </cell>
          <cell r="AD5464">
            <v>0</v>
          </cell>
          <cell r="AJ5464">
            <v>0</v>
          </cell>
          <cell r="AK5464">
            <v>0</v>
          </cell>
        </row>
        <row r="5465">
          <cell r="B5465" t="str">
            <v/>
          </cell>
          <cell r="H5465" t="str">
            <v/>
          </cell>
          <cell r="J5465" t="str">
            <v/>
          </cell>
          <cell r="N5465" t="str">
            <v/>
          </cell>
          <cell r="O5465" t="str">
            <v/>
          </cell>
          <cell r="P5465" t="str">
            <v/>
          </cell>
          <cell r="Q5465" t="str">
            <v/>
          </cell>
          <cell r="T5465" t="str">
            <v/>
          </cell>
          <cell r="U5465" t="str">
            <v/>
          </cell>
          <cell r="W5465" t="str">
            <v/>
          </cell>
          <cell r="X5465" t="str">
            <v/>
          </cell>
          <cell r="AB5465">
            <v>0</v>
          </cell>
          <cell r="AC5465">
            <v>0</v>
          </cell>
          <cell r="AD5465">
            <v>0</v>
          </cell>
          <cell r="AJ5465">
            <v>0</v>
          </cell>
          <cell r="AK5465">
            <v>0</v>
          </cell>
        </row>
        <row r="5466">
          <cell r="B5466" t="str">
            <v/>
          </cell>
          <cell r="H5466" t="str">
            <v/>
          </cell>
          <cell r="J5466" t="str">
            <v/>
          </cell>
          <cell r="N5466" t="str">
            <v/>
          </cell>
          <cell r="O5466" t="str">
            <v/>
          </cell>
          <cell r="P5466" t="str">
            <v/>
          </cell>
          <cell r="Q5466" t="str">
            <v/>
          </cell>
          <cell r="T5466" t="str">
            <v/>
          </cell>
          <cell r="U5466" t="str">
            <v/>
          </cell>
          <cell r="W5466" t="str">
            <v/>
          </cell>
          <cell r="X5466" t="str">
            <v/>
          </cell>
          <cell r="AB5466">
            <v>0</v>
          </cell>
          <cell r="AC5466">
            <v>0</v>
          </cell>
          <cell r="AD5466">
            <v>0</v>
          </cell>
          <cell r="AJ5466">
            <v>0</v>
          </cell>
          <cell r="AK5466">
            <v>0</v>
          </cell>
        </row>
        <row r="5467">
          <cell r="B5467" t="str">
            <v/>
          </cell>
          <cell r="H5467" t="str">
            <v/>
          </cell>
          <cell r="J5467" t="str">
            <v/>
          </cell>
          <cell r="N5467" t="str">
            <v/>
          </cell>
          <cell r="O5467" t="str">
            <v/>
          </cell>
          <cell r="P5467" t="str">
            <v/>
          </cell>
          <cell r="Q5467" t="str">
            <v/>
          </cell>
          <cell r="T5467" t="str">
            <v/>
          </cell>
          <cell r="U5467" t="str">
            <v/>
          </cell>
          <cell r="W5467" t="str">
            <v/>
          </cell>
          <cell r="X5467" t="str">
            <v/>
          </cell>
          <cell r="AB5467">
            <v>0</v>
          </cell>
          <cell r="AC5467">
            <v>0</v>
          </cell>
          <cell r="AD5467">
            <v>0</v>
          </cell>
          <cell r="AJ5467">
            <v>0</v>
          </cell>
          <cell r="AK5467">
            <v>0</v>
          </cell>
        </row>
        <row r="5468">
          <cell r="B5468" t="str">
            <v/>
          </cell>
          <cell r="H5468" t="str">
            <v/>
          </cell>
          <cell r="J5468" t="str">
            <v/>
          </cell>
          <cell r="N5468" t="str">
            <v/>
          </cell>
          <cell r="O5468" t="str">
            <v/>
          </cell>
          <cell r="P5468" t="str">
            <v/>
          </cell>
          <cell r="Q5468" t="str">
            <v/>
          </cell>
          <cell r="T5468" t="str">
            <v/>
          </cell>
          <cell r="U5468" t="str">
            <v/>
          </cell>
          <cell r="W5468" t="str">
            <v/>
          </cell>
          <cell r="X5468" t="str">
            <v/>
          </cell>
          <cell r="AB5468">
            <v>0</v>
          </cell>
          <cell r="AC5468">
            <v>0</v>
          </cell>
          <cell r="AD5468">
            <v>0</v>
          </cell>
          <cell r="AJ5468">
            <v>0</v>
          </cell>
          <cell r="AK5468">
            <v>0</v>
          </cell>
        </row>
        <row r="5469">
          <cell r="B5469" t="str">
            <v/>
          </cell>
          <cell r="H5469" t="str">
            <v/>
          </cell>
          <cell r="J5469" t="str">
            <v/>
          </cell>
          <cell r="N5469" t="str">
            <v/>
          </cell>
          <cell r="O5469" t="str">
            <v/>
          </cell>
          <cell r="P5469" t="str">
            <v/>
          </cell>
          <cell r="Q5469" t="str">
            <v/>
          </cell>
          <cell r="T5469" t="str">
            <v/>
          </cell>
          <cell r="U5469" t="str">
            <v/>
          </cell>
          <cell r="W5469" t="str">
            <v/>
          </cell>
          <cell r="X5469" t="str">
            <v/>
          </cell>
          <cell r="AB5469">
            <v>0</v>
          </cell>
          <cell r="AC5469">
            <v>0</v>
          </cell>
          <cell r="AD5469">
            <v>0</v>
          </cell>
          <cell r="AJ5469">
            <v>0</v>
          </cell>
          <cell r="AK5469">
            <v>0</v>
          </cell>
        </row>
        <row r="5470">
          <cell r="B5470" t="str">
            <v/>
          </cell>
          <cell r="H5470" t="str">
            <v/>
          </cell>
          <cell r="J5470" t="str">
            <v/>
          </cell>
          <cell r="N5470" t="str">
            <v/>
          </cell>
          <cell r="O5470" t="str">
            <v/>
          </cell>
          <cell r="P5470" t="str">
            <v/>
          </cell>
          <cell r="Q5470" t="str">
            <v/>
          </cell>
          <cell r="T5470" t="str">
            <v/>
          </cell>
          <cell r="U5470" t="str">
            <v/>
          </cell>
          <cell r="W5470" t="str">
            <v/>
          </cell>
          <cell r="X5470" t="str">
            <v/>
          </cell>
          <cell r="AB5470">
            <v>0</v>
          </cell>
          <cell r="AC5470">
            <v>0</v>
          </cell>
          <cell r="AD5470">
            <v>0</v>
          </cell>
          <cell r="AJ5470">
            <v>0</v>
          </cell>
          <cell r="AK5470">
            <v>0</v>
          </cell>
        </row>
        <row r="5471">
          <cell r="B5471" t="str">
            <v/>
          </cell>
          <cell r="H5471" t="str">
            <v/>
          </cell>
          <cell r="J5471" t="str">
            <v/>
          </cell>
          <cell r="N5471" t="str">
            <v/>
          </cell>
          <cell r="O5471" t="str">
            <v/>
          </cell>
          <cell r="P5471" t="str">
            <v/>
          </cell>
          <cell r="Q5471" t="str">
            <v/>
          </cell>
          <cell r="T5471" t="str">
            <v/>
          </cell>
          <cell r="U5471" t="str">
            <v/>
          </cell>
          <cell r="W5471" t="str">
            <v/>
          </cell>
          <cell r="X5471" t="str">
            <v/>
          </cell>
          <cell r="AB5471">
            <v>0</v>
          </cell>
          <cell r="AC5471">
            <v>0</v>
          </cell>
          <cell r="AD5471">
            <v>0</v>
          </cell>
          <cell r="AJ5471">
            <v>0</v>
          </cell>
          <cell r="AK5471">
            <v>0</v>
          </cell>
        </row>
        <row r="5472">
          <cell r="B5472" t="str">
            <v/>
          </cell>
          <cell r="H5472" t="str">
            <v/>
          </cell>
          <cell r="J5472" t="str">
            <v/>
          </cell>
          <cell r="N5472" t="str">
            <v/>
          </cell>
          <cell r="O5472" t="str">
            <v/>
          </cell>
          <cell r="P5472" t="str">
            <v/>
          </cell>
          <cell r="Q5472" t="str">
            <v/>
          </cell>
          <cell r="T5472" t="str">
            <v/>
          </cell>
          <cell r="U5472" t="str">
            <v/>
          </cell>
          <cell r="W5472" t="str">
            <v/>
          </cell>
          <cell r="X5472" t="str">
            <v/>
          </cell>
          <cell r="AB5472">
            <v>0</v>
          </cell>
          <cell r="AC5472">
            <v>0</v>
          </cell>
          <cell r="AD5472">
            <v>0</v>
          </cell>
          <cell r="AJ5472">
            <v>0</v>
          </cell>
          <cell r="AK5472">
            <v>0</v>
          </cell>
        </row>
        <row r="5473">
          <cell r="B5473" t="str">
            <v/>
          </cell>
          <cell r="H5473" t="str">
            <v/>
          </cell>
          <cell r="J5473" t="str">
            <v/>
          </cell>
          <cell r="N5473" t="str">
            <v/>
          </cell>
          <cell r="O5473" t="str">
            <v/>
          </cell>
          <cell r="P5473" t="str">
            <v/>
          </cell>
          <cell r="Q5473" t="str">
            <v/>
          </cell>
          <cell r="T5473" t="str">
            <v/>
          </cell>
          <cell r="U5473" t="str">
            <v/>
          </cell>
          <cell r="W5473" t="str">
            <v/>
          </cell>
          <cell r="X5473" t="str">
            <v/>
          </cell>
          <cell r="AB5473">
            <v>0</v>
          </cell>
          <cell r="AC5473">
            <v>0</v>
          </cell>
          <cell r="AD5473">
            <v>0</v>
          </cell>
          <cell r="AJ5473">
            <v>0</v>
          </cell>
          <cell r="AK5473">
            <v>0</v>
          </cell>
        </row>
        <row r="5474">
          <cell r="B5474" t="str">
            <v/>
          </cell>
          <cell r="H5474" t="str">
            <v/>
          </cell>
          <cell r="J5474" t="str">
            <v/>
          </cell>
          <cell r="N5474" t="str">
            <v/>
          </cell>
          <cell r="O5474" t="str">
            <v/>
          </cell>
          <cell r="P5474" t="str">
            <v/>
          </cell>
          <cell r="Q5474" t="str">
            <v/>
          </cell>
          <cell r="T5474" t="str">
            <v/>
          </cell>
          <cell r="U5474" t="str">
            <v/>
          </cell>
          <cell r="W5474" t="str">
            <v/>
          </cell>
          <cell r="X5474" t="str">
            <v/>
          </cell>
          <cell r="AB5474">
            <v>0</v>
          </cell>
          <cell r="AC5474">
            <v>0</v>
          </cell>
          <cell r="AD5474">
            <v>0</v>
          </cell>
          <cell r="AJ5474">
            <v>0</v>
          </cell>
          <cell r="AK5474">
            <v>0</v>
          </cell>
        </row>
        <row r="5475">
          <cell r="B5475" t="str">
            <v/>
          </cell>
          <cell r="H5475" t="str">
            <v/>
          </cell>
          <cell r="J5475" t="str">
            <v/>
          </cell>
          <cell r="N5475" t="str">
            <v/>
          </cell>
          <cell r="O5475" t="str">
            <v/>
          </cell>
          <cell r="P5475" t="str">
            <v/>
          </cell>
          <cell r="Q5475" t="str">
            <v/>
          </cell>
          <cell r="T5475" t="str">
            <v/>
          </cell>
          <cell r="U5475" t="str">
            <v/>
          </cell>
          <cell r="W5475" t="str">
            <v/>
          </cell>
          <cell r="X5475" t="str">
            <v/>
          </cell>
          <cell r="AB5475">
            <v>0</v>
          </cell>
          <cell r="AC5475">
            <v>0</v>
          </cell>
          <cell r="AD5475">
            <v>0</v>
          </cell>
          <cell r="AJ5475">
            <v>0</v>
          </cell>
          <cell r="AK5475">
            <v>0</v>
          </cell>
        </row>
        <row r="5476">
          <cell r="B5476" t="str">
            <v/>
          </cell>
          <cell r="H5476" t="str">
            <v/>
          </cell>
          <cell r="J5476" t="str">
            <v/>
          </cell>
          <cell r="N5476" t="str">
            <v/>
          </cell>
          <cell r="O5476" t="str">
            <v/>
          </cell>
          <cell r="P5476" t="str">
            <v/>
          </cell>
          <cell r="Q5476" t="str">
            <v/>
          </cell>
          <cell r="T5476" t="str">
            <v/>
          </cell>
          <cell r="U5476" t="str">
            <v/>
          </cell>
          <cell r="W5476" t="str">
            <v/>
          </cell>
          <cell r="X5476" t="str">
            <v/>
          </cell>
          <cell r="AB5476">
            <v>0</v>
          </cell>
          <cell r="AC5476">
            <v>0</v>
          </cell>
          <cell r="AD5476">
            <v>0</v>
          </cell>
          <cell r="AJ5476">
            <v>0</v>
          </cell>
          <cell r="AK5476">
            <v>0</v>
          </cell>
        </row>
        <row r="5477">
          <cell r="B5477" t="str">
            <v/>
          </cell>
          <cell r="H5477" t="str">
            <v/>
          </cell>
          <cell r="J5477" t="str">
            <v/>
          </cell>
          <cell r="N5477" t="str">
            <v/>
          </cell>
          <cell r="O5477" t="str">
            <v/>
          </cell>
          <cell r="P5477" t="str">
            <v/>
          </cell>
          <cell r="Q5477" t="str">
            <v/>
          </cell>
          <cell r="T5477" t="str">
            <v/>
          </cell>
          <cell r="U5477" t="str">
            <v/>
          </cell>
          <cell r="W5477" t="str">
            <v/>
          </cell>
          <cell r="X5477" t="str">
            <v/>
          </cell>
          <cell r="AB5477">
            <v>0</v>
          </cell>
          <cell r="AC5477">
            <v>0</v>
          </cell>
          <cell r="AD5477">
            <v>0</v>
          </cell>
          <cell r="AJ5477">
            <v>0</v>
          </cell>
          <cell r="AK5477">
            <v>0</v>
          </cell>
        </row>
        <row r="5478">
          <cell r="B5478" t="str">
            <v/>
          </cell>
          <cell r="H5478" t="str">
            <v/>
          </cell>
          <cell r="J5478" t="str">
            <v/>
          </cell>
          <cell r="N5478" t="str">
            <v/>
          </cell>
          <cell r="O5478" t="str">
            <v/>
          </cell>
          <cell r="P5478" t="str">
            <v/>
          </cell>
          <cell r="Q5478" t="str">
            <v/>
          </cell>
          <cell r="T5478" t="str">
            <v/>
          </cell>
          <cell r="U5478" t="str">
            <v/>
          </cell>
          <cell r="W5478" t="str">
            <v/>
          </cell>
          <cell r="X5478" t="str">
            <v/>
          </cell>
          <cell r="AB5478">
            <v>0</v>
          </cell>
          <cell r="AC5478">
            <v>0</v>
          </cell>
          <cell r="AD5478">
            <v>0</v>
          </cell>
          <cell r="AJ5478">
            <v>0</v>
          </cell>
          <cell r="AK5478">
            <v>0</v>
          </cell>
        </row>
        <row r="5479">
          <cell r="B5479" t="str">
            <v/>
          </cell>
          <cell r="H5479" t="str">
            <v/>
          </cell>
          <cell r="J5479" t="str">
            <v/>
          </cell>
          <cell r="N5479" t="str">
            <v/>
          </cell>
          <cell r="O5479" t="str">
            <v/>
          </cell>
          <cell r="P5479" t="str">
            <v/>
          </cell>
          <cell r="Q5479" t="str">
            <v/>
          </cell>
          <cell r="T5479" t="str">
            <v/>
          </cell>
          <cell r="U5479" t="str">
            <v/>
          </cell>
          <cell r="W5479" t="str">
            <v/>
          </cell>
          <cell r="X5479" t="str">
            <v/>
          </cell>
          <cell r="AB5479">
            <v>0</v>
          </cell>
          <cell r="AC5479">
            <v>0</v>
          </cell>
          <cell r="AD5479">
            <v>0</v>
          </cell>
          <cell r="AJ5479">
            <v>0</v>
          </cell>
          <cell r="AK5479">
            <v>0</v>
          </cell>
        </row>
        <row r="5480">
          <cell r="B5480" t="str">
            <v/>
          </cell>
          <cell r="H5480" t="str">
            <v/>
          </cell>
          <cell r="J5480" t="str">
            <v/>
          </cell>
          <cell r="N5480" t="str">
            <v/>
          </cell>
          <cell r="O5480" t="str">
            <v/>
          </cell>
          <cell r="P5480" t="str">
            <v/>
          </cell>
          <cell r="Q5480" t="str">
            <v/>
          </cell>
          <cell r="T5480" t="str">
            <v/>
          </cell>
          <cell r="U5480" t="str">
            <v/>
          </cell>
          <cell r="W5480" t="str">
            <v/>
          </cell>
          <cell r="X5480" t="str">
            <v/>
          </cell>
          <cell r="AB5480">
            <v>0</v>
          </cell>
          <cell r="AC5480">
            <v>0</v>
          </cell>
          <cell r="AD5480">
            <v>0</v>
          </cell>
          <cell r="AJ5480">
            <v>0</v>
          </cell>
          <cell r="AK5480">
            <v>0</v>
          </cell>
        </row>
        <row r="5481">
          <cell r="B5481" t="str">
            <v/>
          </cell>
          <cell r="H5481" t="str">
            <v/>
          </cell>
          <cell r="J5481" t="str">
            <v/>
          </cell>
          <cell r="N5481" t="str">
            <v/>
          </cell>
          <cell r="O5481" t="str">
            <v/>
          </cell>
          <cell r="P5481" t="str">
            <v/>
          </cell>
          <cell r="Q5481" t="str">
            <v/>
          </cell>
          <cell r="T5481" t="str">
            <v/>
          </cell>
          <cell r="U5481" t="str">
            <v/>
          </cell>
          <cell r="W5481" t="str">
            <v/>
          </cell>
          <cell r="X5481" t="str">
            <v/>
          </cell>
          <cell r="AB5481">
            <v>0</v>
          </cell>
          <cell r="AC5481">
            <v>0</v>
          </cell>
          <cell r="AD5481">
            <v>0</v>
          </cell>
          <cell r="AJ5481">
            <v>0</v>
          </cell>
          <cell r="AK5481">
            <v>0</v>
          </cell>
        </row>
        <row r="5482">
          <cell r="B5482" t="str">
            <v/>
          </cell>
          <cell r="H5482" t="str">
            <v/>
          </cell>
          <cell r="J5482" t="str">
            <v/>
          </cell>
          <cell r="N5482" t="str">
            <v/>
          </cell>
          <cell r="O5482" t="str">
            <v/>
          </cell>
          <cell r="P5482" t="str">
            <v/>
          </cell>
          <cell r="Q5482" t="str">
            <v/>
          </cell>
          <cell r="T5482" t="str">
            <v/>
          </cell>
          <cell r="U5482" t="str">
            <v/>
          </cell>
          <cell r="W5482" t="str">
            <v/>
          </cell>
          <cell r="X5482" t="str">
            <v/>
          </cell>
          <cell r="AB5482">
            <v>0</v>
          </cell>
          <cell r="AC5482">
            <v>0</v>
          </cell>
          <cell r="AD5482">
            <v>0</v>
          </cell>
          <cell r="AJ5482">
            <v>0</v>
          </cell>
          <cell r="AK5482">
            <v>0</v>
          </cell>
        </row>
        <row r="5483">
          <cell r="B5483" t="str">
            <v/>
          </cell>
          <cell r="H5483" t="str">
            <v/>
          </cell>
          <cell r="J5483" t="str">
            <v/>
          </cell>
          <cell r="N5483" t="str">
            <v/>
          </cell>
          <cell r="O5483" t="str">
            <v/>
          </cell>
          <cell r="P5483" t="str">
            <v/>
          </cell>
          <cell r="Q5483" t="str">
            <v/>
          </cell>
          <cell r="T5483" t="str">
            <v/>
          </cell>
          <cell r="U5483" t="str">
            <v/>
          </cell>
          <cell r="W5483" t="str">
            <v/>
          </cell>
          <cell r="X5483" t="str">
            <v/>
          </cell>
          <cell r="AB5483">
            <v>0</v>
          </cell>
          <cell r="AC5483">
            <v>0</v>
          </cell>
          <cell r="AD5483">
            <v>0</v>
          </cell>
          <cell r="AJ5483">
            <v>0</v>
          </cell>
          <cell r="AK5483">
            <v>0</v>
          </cell>
        </row>
        <row r="5484">
          <cell r="B5484" t="str">
            <v/>
          </cell>
          <cell r="H5484" t="str">
            <v/>
          </cell>
          <cell r="J5484" t="str">
            <v/>
          </cell>
          <cell r="N5484" t="str">
            <v/>
          </cell>
          <cell r="O5484" t="str">
            <v/>
          </cell>
          <cell r="P5484" t="str">
            <v/>
          </cell>
          <cell r="Q5484" t="str">
            <v/>
          </cell>
          <cell r="T5484" t="str">
            <v/>
          </cell>
          <cell r="U5484" t="str">
            <v/>
          </cell>
          <cell r="W5484" t="str">
            <v/>
          </cell>
          <cell r="X5484" t="str">
            <v/>
          </cell>
          <cell r="AB5484">
            <v>0</v>
          </cell>
          <cell r="AC5484">
            <v>0</v>
          </cell>
          <cell r="AD5484">
            <v>0</v>
          </cell>
          <cell r="AJ5484">
            <v>0</v>
          </cell>
          <cell r="AK5484">
            <v>0</v>
          </cell>
        </row>
        <row r="5485">
          <cell r="B5485" t="str">
            <v/>
          </cell>
          <cell r="H5485" t="str">
            <v/>
          </cell>
          <cell r="J5485" t="str">
            <v/>
          </cell>
          <cell r="N5485" t="str">
            <v/>
          </cell>
          <cell r="O5485" t="str">
            <v/>
          </cell>
          <cell r="P5485" t="str">
            <v/>
          </cell>
          <cell r="Q5485" t="str">
            <v/>
          </cell>
          <cell r="T5485" t="str">
            <v/>
          </cell>
          <cell r="U5485" t="str">
            <v/>
          </cell>
          <cell r="W5485" t="str">
            <v/>
          </cell>
          <cell r="X5485" t="str">
            <v/>
          </cell>
          <cell r="AB5485">
            <v>0</v>
          </cell>
          <cell r="AC5485">
            <v>0</v>
          </cell>
          <cell r="AD5485">
            <v>0</v>
          </cell>
          <cell r="AJ5485">
            <v>0</v>
          </cell>
          <cell r="AK5485">
            <v>0</v>
          </cell>
        </row>
        <row r="5486">
          <cell r="B5486" t="str">
            <v/>
          </cell>
          <cell r="H5486" t="str">
            <v/>
          </cell>
          <cell r="J5486" t="str">
            <v/>
          </cell>
          <cell r="N5486" t="str">
            <v/>
          </cell>
          <cell r="O5486" t="str">
            <v/>
          </cell>
          <cell r="P5486" t="str">
            <v/>
          </cell>
          <cell r="Q5486" t="str">
            <v/>
          </cell>
          <cell r="T5486" t="str">
            <v/>
          </cell>
          <cell r="U5486" t="str">
            <v/>
          </cell>
          <cell r="W5486" t="str">
            <v/>
          </cell>
          <cell r="X5486" t="str">
            <v/>
          </cell>
          <cell r="AB5486">
            <v>0</v>
          </cell>
          <cell r="AC5486">
            <v>0</v>
          </cell>
          <cell r="AD5486">
            <v>0</v>
          </cell>
          <cell r="AJ5486">
            <v>0</v>
          </cell>
          <cell r="AK5486">
            <v>0</v>
          </cell>
        </row>
        <row r="5487">
          <cell r="B5487" t="str">
            <v/>
          </cell>
          <cell r="H5487" t="str">
            <v/>
          </cell>
          <cell r="J5487" t="str">
            <v/>
          </cell>
          <cell r="N5487" t="str">
            <v/>
          </cell>
          <cell r="O5487" t="str">
            <v/>
          </cell>
          <cell r="P5487" t="str">
            <v/>
          </cell>
          <cell r="Q5487" t="str">
            <v/>
          </cell>
          <cell r="T5487" t="str">
            <v/>
          </cell>
          <cell r="U5487" t="str">
            <v/>
          </cell>
          <cell r="W5487" t="str">
            <v/>
          </cell>
          <cell r="X5487" t="str">
            <v/>
          </cell>
          <cell r="AB5487">
            <v>0</v>
          </cell>
          <cell r="AC5487">
            <v>0</v>
          </cell>
          <cell r="AD5487">
            <v>0</v>
          </cell>
          <cell r="AJ5487">
            <v>0</v>
          </cell>
          <cell r="AK5487">
            <v>0</v>
          </cell>
        </row>
        <row r="5488">
          <cell r="B5488" t="str">
            <v/>
          </cell>
          <cell r="H5488" t="str">
            <v/>
          </cell>
          <cell r="J5488" t="str">
            <v/>
          </cell>
          <cell r="N5488" t="str">
            <v/>
          </cell>
          <cell r="O5488" t="str">
            <v/>
          </cell>
          <cell r="P5488" t="str">
            <v/>
          </cell>
          <cell r="Q5488" t="str">
            <v/>
          </cell>
          <cell r="T5488" t="str">
            <v/>
          </cell>
          <cell r="U5488" t="str">
            <v/>
          </cell>
          <cell r="W5488" t="str">
            <v/>
          </cell>
          <cell r="X5488" t="str">
            <v/>
          </cell>
          <cell r="AB5488">
            <v>0</v>
          </cell>
          <cell r="AC5488">
            <v>0</v>
          </cell>
          <cell r="AD5488">
            <v>0</v>
          </cell>
          <cell r="AJ5488">
            <v>0</v>
          </cell>
          <cell r="AK5488">
            <v>0</v>
          </cell>
        </row>
        <row r="5489">
          <cell r="B5489" t="str">
            <v/>
          </cell>
          <cell r="H5489" t="str">
            <v/>
          </cell>
          <cell r="J5489" t="str">
            <v/>
          </cell>
          <cell r="N5489" t="str">
            <v/>
          </cell>
          <cell r="O5489" t="str">
            <v/>
          </cell>
          <cell r="P5489" t="str">
            <v/>
          </cell>
          <cell r="Q5489" t="str">
            <v/>
          </cell>
          <cell r="T5489" t="str">
            <v/>
          </cell>
          <cell r="U5489" t="str">
            <v/>
          </cell>
          <cell r="W5489" t="str">
            <v/>
          </cell>
          <cell r="X5489" t="str">
            <v/>
          </cell>
          <cell r="AB5489">
            <v>0</v>
          </cell>
          <cell r="AC5489">
            <v>0</v>
          </cell>
          <cell r="AD5489">
            <v>0</v>
          </cell>
          <cell r="AJ5489">
            <v>0</v>
          </cell>
          <cell r="AK5489">
            <v>0</v>
          </cell>
        </row>
        <row r="5490">
          <cell r="B5490" t="str">
            <v/>
          </cell>
          <cell r="H5490" t="str">
            <v/>
          </cell>
          <cell r="J5490" t="str">
            <v/>
          </cell>
          <cell r="N5490" t="str">
            <v/>
          </cell>
          <cell r="O5490" t="str">
            <v/>
          </cell>
          <cell r="P5490" t="str">
            <v/>
          </cell>
          <cell r="Q5490" t="str">
            <v/>
          </cell>
          <cell r="T5490" t="str">
            <v/>
          </cell>
          <cell r="U5490" t="str">
            <v/>
          </cell>
          <cell r="W5490" t="str">
            <v/>
          </cell>
          <cell r="X5490" t="str">
            <v/>
          </cell>
          <cell r="AB5490">
            <v>0</v>
          </cell>
          <cell r="AC5490">
            <v>0</v>
          </cell>
          <cell r="AD5490">
            <v>0</v>
          </cell>
          <cell r="AJ5490">
            <v>0</v>
          </cell>
          <cell r="AK5490">
            <v>0</v>
          </cell>
        </row>
        <row r="5491">
          <cell r="B5491" t="str">
            <v/>
          </cell>
          <cell r="H5491" t="str">
            <v/>
          </cell>
          <cell r="J5491" t="str">
            <v/>
          </cell>
          <cell r="N5491" t="str">
            <v/>
          </cell>
          <cell r="O5491" t="str">
            <v/>
          </cell>
          <cell r="P5491" t="str">
            <v/>
          </cell>
          <cell r="Q5491" t="str">
            <v/>
          </cell>
          <cell r="T5491" t="str">
            <v/>
          </cell>
          <cell r="U5491" t="str">
            <v/>
          </cell>
          <cell r="W5491" t="str">
            <v/>
          </cell>
          <cell r="X5491" t="str">
            <v/>
          </cell>
          <cell r="AB5491">
            <v>0</v>
          </cell>
          <cell r="AC5491">
            <v>0</v>
          </cell>
          <cell r="AD5491">
            <v>0</v>
          </cell>
          <cell r="AJ5491">
            <v>0</v>
          </cell>
          <cell r="AK5491">
            <v>0</v>
          </cell>
        </row>
        <row r="5492">
          <cell r="B5492" t="str">
            <v/>
          </cell>
          <cell r="H5492" t="str">
            <v/>
          </cell>
          <cell r="J5492" t="str">
            <v/>
          </cell>
          <cell r="N5492" t="str">
            <v/>
          </cell>
          <cell r="O5492" t="str">
            <v/>
          </cell>
          <cell r="P5492" t="str">
            <v/>
          </cell>
          <cell r="Q5492" t="str">
            <v/>
          </cell>
          <cell r="T5492" t="str">
            <v/>
          </cell>
          <cell r="U5492" t="str">
            <v/>
          </cell>
          <cell r="W5492" t="str">
            <v/>
          </cell>
          <cell r="X5492" t="str">
            <v/>
          </cell>
          <cell r="AB5492">
            <v>0</v>
          </cell>
          <cell r="AC5492">
            <v>0</v>
          </cell>
          <cell r="AD5492">
            <v>0</v>
          </cell>
          <cell r="AJ5492">
            <v>0</v>
          </cell>
          <cell r="AK5492">
            <v>0</v>
          </cell>
        </row>
        <row r="5493">
          <cell r="B5493" t="str">
            <v/>
          </cell>
          <cell r="H5493" t="str">
            <v/>
          </cell>
          <cell r="J5493" t="str">
            <v/>
          </cell>
          <cell r="N5493" t="str">
            <v/>
          </cell>
          <cell r="O5493" t="str">
            <v/>
          </cell>
          <cell r="P5493" t="str">
            <v/>
          </cell>
          <cell r="Q5493" t="str">
            <v/>
          </cell>
          <cell r="T5493" t="str">
            <v/>
          </cell>
          <cell r="U5493" t="str">
            <v/>
          </cell>
          <cell r="W5493" t="str">
            <v/>
          </cell>
          <cell r="X5493" t="str">
            <v/>
          </cell>
          <cell r="AB5493">
            <v>0</v>
          </cell>
          <cell r="AC5493">
            <v>0</v>
          </cell>
          <cell r="AD5493">
            <v>0</v>
          </cell>
          <cell r="AJ5493">
            <v>0</v>
          </cell>
          <cell r="AK5493">
            <v>0</v>
          </cell>
        </row>
        <row r="5494">
          <cell r="B5494" t="str">
            <v/>
          </cell>
          <cell r="H5494" t="str">
            <v/>
          </cell>
          <cell r="J5494" t="str">
            <v/>
          </cell>
          <cell r="N5494" t="str">
            <v/>
          </cell>
          <cell r="O5494" t="str">
            <v/>
          </cell>
          <cell r="P5494" t="str">
            <v/>
          </cell>
          <cell r="Q5494" t="str">
            <v/>
          </cell>
          <cell r="T5494" t="str">
            <v/>
          </cell>
          <cell r="U5494" t="str">
            <v/>
          </cell>
          <cell r="W5494" t="str">
            <v/>
          </cell>
          <cell r="X5494" t="str">
            <v/>
          </cell>
          <cell r="AB5494">
            <v>0</v>
          </cell>
          <cell r="AC5494">
            <v>0</v>
          </cell>
          <cell r="AD5494">
            <v>0</v>
          </cell>
          <cell r="AJ5494">
            <v>0</v>
          </cell>
          <cell r="AK5494">
            <v>0</v>
          </cell>
        </row>
        <row r="5495">
          <cell r="B5495" t="str">
            <v/>
          </cell>
          <cell r="H5495" t="str">
            <v/>
          </cell>
          <cell r="J5495" t="str">
            <v/>
          </cell>
          <cell r="N5495" t="str">
            <v/>
          </cell>
          <cell r="O5495" t="str">
            <v/>
          </cell>
          <cell r="P5495" t="str">
            <v/>
          </cell>
          <cell r="Q5495" t="str">
            <v/>
          </cell>
          <cell r="T5495" t="str">
            <v/>
          </cell>
          <cell r="U5495" t="str">
            <v/>
          </cell>
          <cell r="W5495" t="str">
            <v/>
          </cell>
          <cell r="X5495" t="str">
            <v/>
          </cell>
          <cell r="AB5495">
            <v>0</v>
          </cell>
          <cell r="AC5495">
            <v>0</v>
          </cell>
          <cell r="AD5495">
            <v>0</v>
          </cell>
          <cell r="AJ5495">
            <v>0</v>
          </cell>
          <cell r="AK5495">
            <v>0</v>
          </cell>
        </row>
        <row r="5496">
          <cell r="B5496" t="str">
            <v/>
          </cell>
          <cell r="H5496" t="str">
            <v/>
          </cell>
          <cell r="J5496" t="str">
            <v/>
          </cell>
          <cell r="N5496" t="str">
            <v/>
          </cell>
          <cell r="O5496" t="str">
            <v/>
          </cell>
          <cell r="P5496" t="str">
            <v/>
          </cell>
          <cell r="Q5496" t="str">
            <v/>
          </cell>
          <cell r="T5496" t="str">
            <v/>
          </cell>
          <cell r="U5496" t="str">
            <v/>
          </cell>
          <cell r="W5496" t="str">
            <v/>
          </cell>
          <cell r="X5496" t="str">
            <v/>
          </cell>
          <cell r="AB5496">
            <v>0</v>
          </cell>
          <cell r="AC5496">
            <v>0</v>
          </cell>
          <cell r="AD5496">
            <v>0</v>
          </cell>
          <cell r="AJ5496">
            <v>0</v>
          </cell>
          <cell r="AK5496">
            <v>0</v>
          </cell>
        </row>
        <row r="5497">
          <cell r="B5497" t="str">
            <v/>
          </cell>
          <cell r="H5497" t="str">
            <v/>
          </cell>
          <cell r="J5497" t="str">
            <v/>
          </cell>
          <cell r="N5497" t="str">
            <v/>
          </cell>
          <cell r="O5497" t="str">
            <v/>
          </cell>
          <cell r="P5497" t="str">
            <v/>
          </cell>
          <cell r="Q5497" t="str">
            <v/>
          </cell>
          <cell r="T5497" t="str">
            <v/>
          </cell>
          <cell r="U5497" t="str">
            <v/>
          </cell>
          <cell r="W5497" t="str">
            <v/>
          </cell>
          <cell r="X5497" t="str">
            <v/>
          </cell>
          <cell r="AB5497">
            <v>0</v>
          </cell>
          <cell r="AC5497">
            <v>0</v>
          </cell>
          <cell r="AD5497">
            <v>0</v>
          </cell>
          <cell r="AJ5497">
            <v>0</v>
          </cell>
          <cell r="AK5497">
            <v>0</v>
          </cell>
        </row>
        <row r="5498">
          <cell r="B5498" t="str">
            <v/>
          </cell>
          <cell r="H5498" t="str">
            <v/>
          </cell>
          <cell r="J5498" t="str">
            <v/>
          </cell>
          <cell r="N5498" t="str">
            <v/>
          </cell>
          <cell r="O5498" t="str">
            <v/>
          </cell>
          <cell r="P5498" t="str">
            <v/>
          </cell>
          <cell r="Q5498" t="str">
            <v/>
          </cell>
          <cell r="T5498" t="str">
            <v/>
          </cell>
          <cell r="U5498" t="str">
            <v/>
          </cell>
          <cell r="W5498" t="str">
            <v/>
          </cell>
          <cell r="X5498" t="str">
            <v/>
          </cell>
          <cell r="AB5498">
            <v>0</v>
          </cell>
          <cell r="AC5498">
            <v>0</v>
          </cell>
          <cell r="AD5498">
            <v>0</v>
          </cell>
          <cell r="AJ5498">
            <v>0</v>
          </cell>
          <cell r="AK5498">
            <v>0</v>
          </cell>
        </row>
        <row r="5499">
          <cell r="B5499" t="str">
            <v/>
          </cell>
          <cell r="H5499" t="str">
            <v/>
          </cell>
          <cell r="J5499" t="str">
            <v/>
          </cell>
          <cell r="N5499" t="str">
            <v/>
          </cell>
          <cell r="O5499" t="str">
            <v/>
          </cell>
          <cell r="P5499" t="str">
            <v/>
          </cell>
          <cell r="Q5499" t="str">
            <v/>
          </cell>
          <cell r="T5499" t="str">
            <v/>
          </cell>
          <cell r="U5499" t="str">
            <v/>
          </cell>
          <cell r="W5499" t="str">
            <v/>
          </cell>
          <cell r="X5499" t="str">
            <v/>
          </cell>
          <cell r="AB5499">
            <v>0</v>
          </cell>
          <cell r="AC5499">
            <v>0</v>
          </cell>
          <cell r="AD5499">
            <v>0</v>
          </cell>
          <cell r="AJ5499">
            <v>0</v>
          </cell>
          <cell r="AK5499">
            <v>0</v>
          </cell>
        </row>
        <row r="5500">
          <cell r="B5500" t="str">
            <v/>
          </cell>
          <cell r="H5500" t="str">
            <v/>
          </cell>
          <cell r="J5500" t="str">
            <v/>
          </cell>
          <cell r="N5500" t="str">
            <v/>
          </cell>
          <cell r="O5500" t="str">
            <v/>
          </cell>
          <cell r="P5500" t="str">
            <v/>
          </cell>
          <cell r="Q5500" t="str">
            <v/>
          </cell>
          <cell r="T5500" t="str">
            <v/>
          </cell>
          <cell r="U5500" t="str">
            <v/>
          </cell>
          <cell r="W5500" t="str">
            <v/>
          </cell>
          <cell r="X5500" t="str">
            <v/>
          </cell>
          <cell r="AB5500">
            <v>0</v>
          </cell>
          <cell r="AC5500">
            <v>0</v>
          </cell>
          <cell r="AD5500">
            <v>0</v>
          </cell>
          <cell r="AJ5500">
            <v>0</v>
          </cell>
          <cell r="AK5500">
            <v>0</v>
          </cell>
        </row>
        <row r="5501">
          <cell r="B5501" t="str">
            <v/>
          </cell>
          <cell r="H5501" t="str">
            <v/>
          </cell>
          <cell r="J5501" t="str">
            <v/>
          </cell>
          <cell r="N5501" t="str">
            <v/>
          </cell>
          <cell r="O5501" t="str">
            <v/>
          </cell>
          <cell r="P5501" t="str">
            <v/>
          </cell>
          <cell r="Q5501" t="str">
            <v/>
          </cell>
          <cell r="T5501" t="str">
            <v/>
          </cell>
          <cell r="U5501" t="str">
            <v/>
          </cell>
          <cell r="W5501" t="str">
            <v/>
          </cell>
          <cell r="X5501" t="str">
            <v/>
          </cell>
          <cell r="AB5501">
            <v>0</v>
          </cell>
          <cell r="AC5501">
            <v>0</v>
          </cell>
          <cell r="AD5501">
            <v>0</v>
          </cell>
          <cell r="AJ5501">
            <v>0</v>
          </cell>
          <cell r="AK5501">
            <v>0</v>
          </cell>
        </row>
        <row r="5502">
          <cell r="B5502" t="str">
            <v/>
          </cell>
          <cell r="H5502" t="str">
            <v/>
          </cell>
          <cell r="J5502" t="str">
            <v/>
          </cell>
          <cell r="N5502" t="str">
            <v/>
          </cell>
          <cell r="O5502" t="str">
            <v/>
          </cell>
          <cell r="P5502" t="str">
            <v/>
          </cell>
          <cell r="Q5502" t="str">
            <v/>
          </cell>
          <cell r="T5502" t="str">
            <v/>
          </cell>
          <cell r="U5502" t="str">
            <v/>
          </cell>
          <cell r="W5502" t="str">
            <v/>
          </cell>
          <cell r="X5502" t="str">
            <v/>
          </cell>
          <cell r="AB5502">
            <v>0</v>
          </cell>
          <cell r="AC5502">
            <v>0</v>
          </cell>
          <cell r="AD5502">
            <v>0</v>
          </cell>
          <cell r="AJ5502">
            <v>0</v>
          </cell>
          <cell r="AK5502">
            <v>0</v>
          </cell>
        </row>
        <row r="5503">
          <cell r="B5503" t="str">
            <v/>
          </cell>
          <cell r="H5503" t="str">
            <v/>
          </cell>
          <cell r="J5503" t="str">
            <v/>
          </cell>
          <cell r="N5503" t="str">
            <v/>
          </cell>
          <cell r="O5503" t="str">
            <v/>
          </cell>
          <cell r="P5503" t="str">
            <v/>
          </cell>
          <cell r="Q5503" t="str">
            <v/>
          </cell>
          <cell r="T5503" t="str">
            <v/>
          </cell>
          <cell r="U5503" t="str">
            <v/>
          </cell>
          <cell r="W5503" t="str">
            <v/>
          </cell>
          <cell r="X5503" t="str">
            <v/>
          </cell>
          <cell r="AB5503">
            <v>0</v>
          </cell>
          <cell r="AC5503">
            <v>0</v>
          </cell>
          <cell r="AD5503">
            <v>0</v>
          </cell>
          <cell r="AJ5503">
            <v>0</v>
          </cell>
          <cell r="AK5503">
            <v>0</v>
          </cell>
        </row>
        <row r="5504">
          <cell r="B5504" t="str">
            <v/>
          </cell>
          <cell r="H5504" t="str">
            <v/>
          </cell>
          <cell r="J5504" t="str">
            <v/>
          </cell>
          <cell r="N5504" t="str">
            <v/>
          </cell>
          <cell r="O5504" t="str">
            <v/>
          </cell>
          <cell r="P5504" t="str">
            <v/>
          </cell>
          <cell r="Q5504" t="str">
            <v/>
          </cell>
          <cell r="T5504" t="str">
            <v/>
          </cell>
          <cell r="U5504" t="str">
            <v/>
          </cell>
          <cell r="W5504" t="str">
            <v/>
          </cell>
          <cell r="X5504" t="str">
            <v/>
          </cell>
          <cell r="AB5504">
            <v>0</v>
          </cell>
          <cell r="AC5504">
            <v>0</v>
          </cell>
          <cell r="AD5504">
            <v>0</v>
          </cell>
          <cell r="AJ5504">
            <v>0</v>
          </cell>
          <cell r="AK5504">
            <v>0</v>
          </cell>
        </row>
        <row r="5505">
          <cell r="B5505" t="str">
            <v/>
          </cell>
          <cell r="H5505" t="str">
            <v/>
          </cell>
          <cell r="J5505" t="str">
            <v/>
          </cell>
          <cell r="N5505" t="str">
            <v/>
          </cell>
          <cell r="O5505" t="str">
            <v/>
          </cell>
          <cell r="P5505" t="str">
            <v/>
          </cell>
          <cell r="Q5505" t="str">
            <v/>
          </cell>
          <cell r="T5505" t="str">
            <v/>
          </cell>
          <cell r="U5505" t="str">
            <v/>
          </cell>
          <cell r="W5505" t="str">
            <v/>
          </cell>
          <cell r="X5505" t="str">
            <v/>
          </cell>
          <cell r="AB5505">
            <v>0</v>
          </cell>
          <cell r="AC5505">
            <v>0</v>
          </cell>
          <cell r="AD5505">
            <v>0</v>
          </cell>
          <cell r="AJ5505">
            <v>0</v>
          </cell>
          <cell r="AK5505">
            <v>0</v>
          </cell>
        </row>
        <row r="5506">
          <cell r="B5506" t="str">
            <v/>
          </cell>
          <cell r="H5506" t="str">
            <v/>
          </cell>
          <cell r="J5506" t="str">
            <v/>
          </cell>
          <cell r="N5506" t="str">
            <v/>
          </cell>
          <cell r="O5506" t="str">
            <v/>
          </cell>
          <cell r="P5506" t="str">
            <v/>
          </cell>
          <cell r="Q5506" t="str">
            <v/>
          </cell>
          <cell r="T5506" t="str">
            <v/>
          </cell>
          <cell r="U5506" t="str">
            <v/>
          </cell>
          <cell r="W5506" t="str">
            <v/>
          </cell>
          <cell r="X5506" t="str">
            <v/>
          </cell>
          <cell r="AB5506">
            <v>0</v>
          </cell>
          <cell r="AC5506">
            <v>0</v>
          </cell>
          <cell r="AD5506">
            <v>0</v>
          </cell>
          <cell r="AJ5506">
            <v>0</v>
          </cell>
          <cell r="AK5506">
            <v>0</v>
          </cell>
        </row>
        <row r="5507">
          <cell r="B5507" t="str">
            <v/>
          </cell>
          <cell r="H5507" t="str">
            <v/>
          </cell>
          <cell r="J5507" t="str">
            <v/>
          </cell>
          <cell r="N5507" t="str">
            <v/>
          </cell>
          <cell r="O5507" t="str">
            <v/>
          </cell>
          <cell r="P5507" t="str">
            <v/>
          </cell>
          <cell r="Q5507" t="str">
            <v/>
          </cell>
          <cell r="T5507" t="str">
            <v/>
          </cell>
          <cell r="U5507" t="str">
            <v/>
          </cell>
          <cell r="W5507" t="str">
            <v/>
          </cell>
          <cell r="X5507" t="str">
            <v/>
          </cell>
          <cell r="AB5507">
            <v>0</v>
          </cell>
          <cell r="AC5507">
            <v>0</v>
          </cell>
          <cell r="AD5507">
            <v>0</v>
          </cell>
          <cell r="AJ5507">
            <v>0</v>
          </cell>
          <cell r="AK5507">
            <v>0</v>
          </cell>
        </row>
        <row r="5508">
          <cell r="B5508" t="str">
            <v/>
          </cell>
          <cell r="H5508" t="str">
            <v/>
          </cell>
          <cell r="J5508" t="str">
            <v/>
          </cell>
          <cell r="N5508" t="str">
            <v/>
          </cell>
          <cell r="O5508" t="str">
            <v/>
          </cell>
          <cell r="P5508" t="str">
            <v/>
          </cell>
          <cell r="Q5508" t="str">
            <v/>
          </cell>
          <cell r="T5508" t="str">
            <v/>
          </cell>
          <cell r="U5508" t="str">
            <v/>
          </cell>
          <cell r="W5508" t="str">
            <v/>
          </cell>
          <cell r="X5508" t="str">
            <v/>
          </cell>
          <cell r="AB5508">
            <v>0</v>
          </cell>
          <cell r="AC5508">
            <v>0</v>
          </cell>
          <cell r="AD5508">
            <v>0</v>
          </cell>
          <cell r="AJ5508">
            <v>0</v>
          </cell>
          <cell r="AK5508">
            <v>0</v>
          </cell>
        </row>
        <row r="5509">
          <cell r="B5509" t="str">
            <v/>
          </cell>
          <cell r="H5509" t="str">
            <v/>
          </cell>
          <cell r="J5509" t="str">
            <v/>
          </cell>
          <cell r="N5509" t="str">
            <v/>
          </cell>
          <cell r="O5509" t="str">
            <v/>
          </cell>
          <cell r="P5509" t="str">
            <v/>
          </cell>
          <cell r="Q5509" t="str">
            <v/>
          </cell>
          <cell r="T5509" t="str">
            <v/>
          </cell>
          <cell r="U5509" t="str">
            <v/>
          </cell>
          <cell r="W5509" t="str">
            <v/>
          </cell>
          <cell r="X5509" t="str">
            <v/>
          </cell>
          <cell r="AB5509">
            <v>0</v>
          </cell>
          <cell r="AC5509">
            <v>0</v>
          </cell>
          <cell r="AD5509">
            <v>0</v>
          </cell>
          <cell r="AJ5509">
            <v>0</v>
          </cell>
          <cell r="AK5509">
            <v>0</v>
          </cell>
        </row>
        <row r="5510">
          <cell r="B5510" t="str">
            <v/>
          </cell>
          <cell r="H5510" t="str">
            <v/>
          </cell>
          <cell r="J5510" t="str">
            <v/>
          </cell>
          <cell r="N5510" t="str">
            <v/>
          </cell>
          <cell r="O5510" t="str">
            <v/>
          </cell>
          <cell r="P5510" t="str">
            <v/>
          </cell>
          <cell r="Q5510" t="str">
            <v/>
          </cell>
          <cell r="T5510" t="str">
            <v/>
          </cell>
          <cell r="U5510" t="str">
            <v/>
          </cell>
          <cell r="W5510" t="str">
            <v/>
          </cell>
          <cell r="X5510" t="str">
            <v/>
          </cell>
          <cell r="AB5510">
            <v>0</v>
          </cell>
          <cell r="AC5510">
            <v>0</v>
          </cell>
          <cell r="AD5510">
            <v>0</v>
          </cell>
          <cell r="AJ5510">
            <v>0</v>
          </cell>
          <cell r="AK5510">
            <v>0</v>
          </cell>
        </row>
        <row r="5511">
          <cell r="B5511" t="str">
            <v/>
          </cell>
          <cell r="H5511" t="str">
            <v/>
          </cell>
          <cell r="J5511" t="str">
            <v/>
          </cell>
          <cell r="N5511" t="str">
            <v/>
          </cell>
          <cell r="O5511" t="str">
            <v/>
          </cell>
          <cell r="P5511" t="str">
            <v/>
          </cell>
          <cell r="Q5511" t="str">
            <v/>
          </cell>
          <cell r="T5511" t="str">
            <v/>
          </cell>
          <cell r="U5511" t="str">
            <v/>
          </cell>
          <cell r="W5511" t="str">
            <v/>
          </cell>
          <cell r="X5511" t="str">
            <v/>
          </cell>
          <cell r="AB5511">
            <v>0</v>
          </cell>
          <cell r="AC5511">
            <v>0</v>
          </cell>
          <cell r="AD5511">
            <v>0</v>
          </cell>
          <cell r="AJ5511">
            <v>0</v>
          </cell>
          <cell r="AK5511">
            <v>0</v>
          </cell>
        </row>
        <row r="5512">
          <cell r="B5512" t="str">
            <v/>
          </cell>
          <cell r="H5512" t="str">
            <v/>
          </cell>
          <cell r="J5512" t="str">
            <v/>
          </cell>
          <cell r="N5512" t="str">
            <v/>
          </cell>
          <cell r="O5512" t="str">
            <v/>
          </cell>
          <cell r="P5512" t="str">
            <v/>
          </cell>
          <cell r="Q5512" t="str">
            <v/>
          </cell>
          <cell r="T5512" t="str">
            <v/>
          </cell>
          <cell r="U5512" t="str">
            <v/>
          </cell>
          <cell r="W5512" t="str">
            <v/>
          </cell>
          <cell r="X5512" t="str">
            <v/>
          </cell>
          <cell r="AB5512">
            <v>0</v>
          </cell>
          <cell r="AC5512">
            <v>0</v>
          </cell>
          <cell r="AD5512">
            <v>0</v>
          </cell>
          <cell r="AJ5512">
            <v>0</v>
          </cell>
          <cell r="AK5512">
            <v>0</v>
          </cell>
        </row>
        <row r="5513">
          <cell r="B5513" t="str">
            <v/>
          </cell>
          <cell r="H5513" t="str">
            <v/>
          </cell>
          <cell r="J5513" t="str">
            <v/>
          </cell>
          <cell r="N5513" t="str">
            <v/>
          </cell>
          <cell r="O5513" t="str">
            <v/>
          </cell>
          <cell r="P5513" t="str">
            <v/>
          </cell>
          <cell r="Q5513" t="str">
            <v/>
          </cell>
          <cell r="T5513" t="str">
            <v/>
          </cell>
          <cell r="U5513" t="str">
            <v/>
          </cell>
          <cell r="W5513" t="str">
            <v/>
          </cell>
          <cell r="X5513" t="str">
            <v/>
          </cell>
          <cell r="AB5513">
            <v>0</v>
          </cell>
          <cell r="AC5513">
            <v>0</v>
          </cell>
          <cell r="AD5513">
            <v>0</v>
          </cell>
          <cell r="AJ5513">
            <v>0</v>
          </cell>
          <cell r="AK5513">
            <v>0</v>
          </cell>
        </row>
        <row r="5514">
          <cell r="B5514" t="str">
            <v/>
          </cell>
          <cell r="H5514" t="str">
            <v/>
          </cell>
          <cell r="J5514" t="str">
            <v/>
          </cell>
          <cell r="N5514" t="str">
            <v/>
          </cell>
          <cell r="O5514" t="str">
            <v/>
          </cell>
          <cell r="P5514" t="str">
            <v/>
          </cell>
          <cell r="Q5514" t="str">
            <v/>
          </cell>
          <cell r="T5514" t="str">
            <v/>
          </cell>
          <cell r="U5514" t="str">
            <v/>
          </cell>
          <cell r="W5514" t="str">
            <v/>
          </cell>
          <cell r="X5514" t="str">
            <v/>
          </cell>
          <cell r="AB5514">
            <v>0</v>
          </cell>
          <cell r="AC5514">
            <v>0</v>
          </cell>
          <cell r="AD5514">
            <v>0</v>
          </cell>
          <cell r="AJ5514">
            <v>0</v>
          </cell>
          <cell r="AK5514">
            <v>0</v>
          </cell>
        </row>
        <row r="5515">
          <cell r="B5515" t="str">
            <v/>
          </cell>
          <cell r="H5515" t="str">
            <v/>
          </cell>
          <cell r="J5515" t="str">
            <v/>
          </cell>
          <cell r="N5515" t="str">
            <v/>
          </cell>
          <cell r="O5515" t="str">
            <v/>
          </cell>
          <cell r="P5515" t="str">
            <v/>
          </cell>
          <cell r="Q5515" t="str">
            <v/>
          </cell>
          <cell r="T5515" t="str">
            <v/>
          </cell>
          <cell r="U5515" t="str">
            <v/>
          </cell>
          <cell r="W5515" t="str">
            <v/>
          </cell>
          <cell r="X5515" t="str">
            <v/>
          </cell>
          <cell r="AB5515">
            <v>0</v>
          </cell>
          <cell r="AC5515">
            <v>0</v>
          </cell>
          <cell r="AD5515">
            <v>0</v>
          </cell>
          <cell r="AJ5515">
            <v>0</v>
          </cell>
          <cell r="AK5515">
            <v>0</v>
          </cell>
        </row>
        <row r="5516">
          <cell r="B5516" t="str">
            <v/>
          </cell>
          <cell r="H5516" t="str">
            <v/>
          </cell>
          <cell r="J5516" t="str">
            <v/>
          </cell>
          <cell r="N5516" t="str">
            <v/>
          </cell>
          <cell r="O5516" t="str">
            <v/>
          </cell>
          <cell r="P5516" t="str">
            <v/>
          </cell>
          <cell r="Q5516" t="str">
            <v/>
          </cell>
          <cell r="T5516" t="str">
            <v/>
          </cell>
          <cell r="U5516" t="str">
            <v/>
          </cell>
          <cell r="W5516" t="str">
            <v/>
          </cell>
          <cell r="X5516" t="str">
            <v/>
          </cell>
          <cell r="AB5516">
            <v>0</v>
          </cell>
          <cell r="AC5516">
            <v>0</v>
          </cell>
          <cell r="AD5516">
            <v>0</v>
          </cell>
          <cell r="AJ5516">
            <v>0</v>
          </cell>
          <cell r="AK5516">
            <v>0</v>
          </cell>
        </row>
        <row r="5517">
          <cell r="B5517" t="str">
            <v/>
          </cell>
          <cell r="H5517" t="str">
            <v/>
          </cell>
          <cell r="J5517" t="str">
            <v/>
          </cell>
          <cell r="N5517" t="str">
            <v/>
          </cell>
          <cell r="O5517" t="str">
            <v/>
          </cell>
          <cell r="P5517" t="str">
            <v/>
          </cell>
          <cell r="Q5517" t="str">
            <v/>
          </cell>
          <cell r="T5517" t="str">
            <v/>
          </cell>
          <cell r="U5517" t="str">
            <v/>
          </cell>
          <cell r="W5517" t="str">
            <v/>
          </cell>
          <cell r="X5517" t="str">
            <v/>
          </cell>
          <cell r="AB5517">
            <v>0</v>
          </cell>
          <cell r="AC5517">
            <v>0</v>
          </cell>
          <cell r="AD5517">
            <v>0</v>
          </cell>
          <cell r="AJ5517">
            <v>0</v>
          </cell>
          <cell r="AK5517">
            <v>0</v>
          </cell>
        </row>
        <row r="5518">
          <cell r="B5518" t="str">
            <v/>
          </cell>
          <cell r="H5518" t="str">
            <v/>
          </cell>
          <cell r="J5518" t="str">
            <v/>
          </cell>
          <cell r="N5518" t="str">
            <v/>
          </cell>
          <cell r="O5518" t="str">
            <v/>
          </cell>
          <cell r="P5518" t="str">
            <v/>
          </cell>
          <cell r="Q5518" t="str">
            <v/>
          </cell>
          <cell r="T5518" t="str">
            <v/>
          </cell>
          <cell r="U5518" t="str">
            <v/>
          </cell>
          <cell r="W5518" t="str">
            <v/>
          </cell>
          <cell r="X5518" t="str">
            <v/>
          </cell>
          <cell r="AB5518">
            <v>0</v>
          </cell>
          <cell r="AC5518">
            <v>0</v>
          </cell>
          <cell r="AD5518">
            <v>0</v>
          </cell>
          <cell r="AJ5518">
            <v>0</v>
          </cell>
          <cell r="AK5518">
            <v>0</v>
          </cell>
        </row>
        <row r="5519">
          <cell r="B5519" t="str">
            <v/>
          </cell>
          <cell r="H5519" t="str">
            <v/>
          </cell>
          <cell r="J5519" t="str">
            <v/>
          </cell>
          <cell r="N5519" t="str">
            <v/>
          </cell>
          <cell r="O5519" t="str">
            <v/>
          </cell>
          <cell r="P5519" t="str">
            <v/>
          </cell>
          <cell r="Q5519" t="str">
            <v/>
          </cell>
          <cell r="T5519" t="str">
            <v/>
          </cell>
          <cell r="U5519" t="str">
            <v/>
          </cell>
          <cell r="W5519" t="str">
            <v/>
          </cell>
          <cell r="X5519" t="str">
            <v/>
          </cell>
          <cell r="AB5519">
            <v>0</v>
          </cell>
          <cell r="AC5519">
            <v>0</v>
          </cell>
          <cell r="AD5519">
            <v>0</v>
          </cell>
          <cell r="AJ5519">
            <v>0</v>
          </cell>
          <cell r="AK5519">
            <v>0</v>
          </cell>
        </row>
        <row r="5520">
          <cell r="B5520" t="str">
            <v/>
          </cell>
          <cell r="H5520" t="str">
            <v/>
          </cell>
          <cell r="J5520" t="str">
            <v/>
          </cell>
          <cell r="N5520" t="str">
            <v/>
          </cell>
          <cell r="O5520" t="str">
            <v/>
          </cell>
          <cell r="P5520" t="str">
            <v/>
          </cell>
          <cell r="Q5520" t="str">
            <v/>
          </cell>
          <cell r="T5520" t="str">
            <v/>
          </cell>
          <cell r="U5520" t="str">
            <v/>
          </cell>
          <cell r="W5520" t="str">
            <v/>
          </cell>
          <cell r="X5520" t="str">
            <v/>
          </cell>
          <cell r="AB5520">
            <v>0</v>
          </cell>
          <cell r="AC5520">
            <v>0</v>
          </cell>
          <cell r="AD5520">
            <v>0</v>
          </cell>
          <cell r="AJ5520">
            <v>0</v>
          </cell>
          <cell r="AK5520">
            <v>0</v>
          </cell>
        </row>
        <row r="5521">
          <cell r="B5521" t="str">
            <v/>
          </cell>
          <cell r="H5521" t="str">
            <v/>
          </cell>
          <cell r="J5521" t="str">
            <v/>
          </cell>
          <cell r="N5521" t="str">
            <v/>
          </cell>
          <cell r="O5521" t="str">
            <v/>
          </cell>
          <cell r="P5521" t="str">
            <v/>
          </cell>
          <cell r="Q5521" t="str">
            <v/>
          </cell>
          <cell r="T5521" t="str">
            <v/>
          </cell>
          <cell r="U5521" t="str">
            <v/>
          </cell>
          <cell r="W5521" t="str">
            <v/>
          </cell>
          <cell r="X5521" t="str">
            <v/>
          </cell>
          <cell r="AB5521">
            <v>0</v>
          </cell>
          <cell r="AC5521">
            <v>0</v>
          </cell>
          <cell r="AD5521">
            <v>0</v>
          </cell>
          <cell r="AJ5521">
            <v>0</v>
          </cell>
          <cell r="AK5521">
            <v>0</v>
          </cell>
        </row>
        <row r="5522">
          <cell r="B5522" t="str">
            <v/>
          </cell>
          <cell r="H5522" t="str">
            <v/>
          </cell>
          <cell r="J5522" t="str">
            <v/>
          </cell>
          <cell r="N5522" t="str">
            <v/>
          </cell>
          <cell r="O5522" t="str">
            <v/>
          </cell>
          <cell r="P5522" t="str">
            <v/>
          </cell>
          <cell r="Q5522" t="str">
            <v/>
          </cell>
          <cell r="T5522" t="str">
            <v/>
          </cell>
          <cell r="U5522" t="str">
            <v/>
          </cell>
          <cell r="W5522" t="str">
            <v/>
          </cell>
          <cell r="X5522" t="str">
            <v/>
          </cell>
          <cell r="AB5522">
            <v>0</v>
          </cell>
          <cell r="AC5522">
            <v>0</v>
          </cell>
          <cell r="AD5522">
            <v>0</v>
          </cell>
          <cell r="AJ5522">
            <v>0</v>
          </cell>
          <cell r="AK5522">
            <v>0</v>
          </cell>
        </row>
        <row r="5523">
          <cell r="B5523" t="str">
            <v/>
          </cell>
          <cell r="H5523" t="str">
            <v/>
          </cell>
          <cell r="J5523" t="str">
            <v/>
          </cell>
          <cell r="N5523" t="str">
            <v/>
          </cell>
          <cell r="O5523" t="str">
            <v/>
          </cell>
          <cell r="P5523" t="str">
            <v/>
          </cell>
          <cell r="Q5523" t="str">
            <v/>
          </cell>
          <cell r="T5523" t="str">
            <v/>
          </cell>
          <cell r="U5523" t="str">
            <v/>
          </cell>
          <cell r="W5523" t="str">
            <v/>
          </cell>
          <cell r="X5523" t="str">
            <v/>
          </cell>
          <cell r="AB5523">
            <v>0</v>
          </cell>
          <cell r="AC5523">
            <v>0</v>
          </cell>
          <cell r="AD5523">
            <v>0</v>
          </cell>
          <cell r="AJ5523">
            <v>0</v>
          </cell>
          <cell r="AK5523">
            <v>0</v>
          </cell>
        </row>
        <row r="5524">
          <cell r="B5524" t="str">
            <v/>
          </cell>
          <cell r="H5524" t="str">
            <v/>
          </cell>
          <cell r="J5524" t="str">
            <v/>
          </cell>
          <cell r="N5524" t="str">
            <v/>
          </cell>
          <cell r="O5524" t="str">
            <v/>
          </cell>
          <cell r="P5524" t="str">
            <v/>
          </cell>
          <cell r="Q5524" t="str">
            <v/>
          </cell>
          <cell r="T5524" t="str">
            <v/>
          </cell>
          <cell r="U5524" t="str">
            <v/>
          </cell>
          <cell r="W5524" t="str">
            <v/>
          </cell>
          <cell r="X5524" t="str">
            <v/>
          </cell>
          <cell r="AB5524">
            <v>0</v>
          </cell>
          <cell r="AC5524">
            <v>0</v>
          </cell>
          <cell r="AD5524">
            <v>0</v>
          </cell>
          <cell r="AJ5524">
            <v>0</v>
          </cell>
          <cell r="AK5524">
            <v>0</v>
          </cell>
        </row>
        <row r="5525">
          <cell r="B5525" t="str">
            <v/>
          </cell>
          <cell r="H5525" t="str">
            <v/>
          </cell>
          <cell r="J5525" t="str">
            <v/>
          </cell>
          <cell r="N5525" t="str">
            <v/>
          </cell>
          <cell r="O5525" t="str">
            <v/>
          </cell>
          <cell r="P5525" t="str">
            <v/>
          </cell>
          <cell r="Q5525" t="str">
            <v/>
          </cell>
          <cell r="T5525" t="str">
            <v/>
          </cell>
          <cell r="U5525" t="str">
            <v/>
          </cell>
          <cell r="W5525" t="str">
            <v/>
          </cell>
          <cell r="X5525" t="str">
            <v/>
          </cell>
          <cell r="AB5525">
            <v>0</v>
          </cell>
          <cell r="AC5525">
            <v>0</v>
          </cell>
          <cell r="AD5525">
            <v>0</v>
          </cell>
          <cell r="AJ5525">
            <v>0</v>
          </cell>
          <cell r="AK5525">
            <v>0</v>
          </cell>
        </row>
        <row r="5526">
          <cell r="B5526" t="str">
            <v/>
          </cell>
          <cell r="H5526" t="str">
            <v/>
          </cell>
          <cell r="J5526" t="str">
            <v/>
          </cell>
          <cell r="N5526" t="str">
            <v/>
          </cell>
          <cell r="O5526" t="str">
            <v/>
          </cell>
          <cell r="P5526" t="str">
            <v/>
          </cell>
          <cell r="Q5526" t="str">
            <v/>
          </cell>
          <cell r="T5526" t="str">
            <v/>
          </cell>
          <cell r="U5526" t="str">
            <v/>
          </cell>
          <cell r="W5526" t="str">
            <v/>
          </cell>
          <cell r="X5526" t="str">
            <v/>
          </cell>
          <cell r="AB5526">
            <v>0</v>
          </cell>
          <cell r="AC5526">
            <v>0</v>
          </cell>
          <cell r="AD5526">
            <v>0</v>
          </cell>
          <cell r="AJ5526">
            <v>0</v>
          </cell>
          <cell r="AK5526">
            <v>0</v>
          </cell>
        </row>
        <row r="5527">
          <cell r="B5527" t="str">
            <v/>
          </cell>
          <cell r="H5527" t="str">
            <v/>
          </cell>
          <cell r="J5527" t="str">
            <v/>
          </cell>
          <cell r="N5527" t="str">
            <v/>
          </cell>
          <cell r="O5527" t="str">
            <v/>
          </cell>
          <cell r="P5527" t="str">
            <v/>
          </cell>
          <cell r="Q5527" t="str">
            <v/>
          </cell>
          <cell r="T5527" t="str">
            <v/>
          </cell>
          <cell r="U5527" t="str">
            <v/>
          </cell>
          <cell r="W5527" t="str">
            <v/>
          </cell>
          <cell r="X5527" t="str">
            <v/>
          </cell>
          <cell r="AB5527">
            <v>0</v>
          </cell>
          <cell r="AC5527">
            <v>0</v>
          </cell>
          <cell r="AD5527">
            <v>0</v>
          </cell>
          <cell r="AJ5527">
            <v>0</v>
          </cell>
          <cell r="AK5527">
            <v>0</v>
          </cell>
        </row>
        <row r="5528">
          <cell r="B5528" t="str">
            <v/>
          </cell>
          <cell r="H5528" t="str">
            <v/>
          </cell>
          <cell r="J5528" t="str">
            <v/>
          </cell>
          <cell r="N5528" t="str">
            <v/>
          </cell>
          <cell r="O5528" t="str">
            <v/>
          </cell>
          <cell r="P5528" t="str">
            <v/>
          </cell>
          <cell r="Q5528" t="str">
            <v/>
          </cell>
          <cell r="T5528" t="str">
            <v/>
          </cell>
          <cell r="U5528" t="str">
            <v/>
          </cell>
          <cell r="W5528" t="str">
            <v/>
          </cell>
          <cell r="X5528" t="str">
            <v/>
          </cell>
          <cell r="AB5528">
            <v>0</v>
          </cell>
          <cell r="AC5528">
            <v>0</v>
          </cell>
          <cell r="AD5528">
            <v>0</v>
          </cell>
          <cell r="AJ5528">
            <v>0</v>
          </cell>
          <cell r="AK5528">
            <v>0</v>
          </cell>
        </row>
        <row r="5529">
          <cell r="B5529" t="str">
            <v/>
          </cell>
          <cell r="H5529" t="str">
            <v/>
          </cell>
          <cell r="J5529" t="str">
            <v/>
          </cell>
          <cell r="N5529" t="str">
            <v/>
          </cell>
          <cell r="O5529" t="str">
            <v/>
          </cell>
          <cell r="P5529" t="str">
            <v/>
          </cell>
          <cell r="Q5529" t="str">
            <v/>
          </cell>
          <cell r="T5529" t="str">
            <v/>
          </cell>
          <cell r="U5529" t="str">
            <v/>
          </cell>
          <cell r="W5529" t="str">
            <v/>
          </cell>
          <cell r="X5529" t="str">
            <v/>
          </cell>
          <cell r="AB5529">
            <v>0</v>
          </cell>
          <cell r="AC5529">
            <v>0</v>
          </cell>
          <cell r="AD5529">
            <v>0</v>
          </cell>
          <cell r="AJ5529">
            <v>0</v>
          </cell>
          <cell r="AK5529">
            <v>0</v>
          </cell>
        </row>
        <row r="5530">
          <cell r="B5530" t="str">
            <v/>
          </cell>
          <cell r="H5530" t="str">
            <v/>
          </cell>
          <cell r="J5530" t="str">
            <v/>
          </cell>
          <cell r="N5530" t="str">
            <v/>
          </cell>
          <cell r="O5530" t="str">
            <v/>
          </cell>
          <cell r="P5530" t="str">
            <v/>
          </cell>
          <cell r="Q5530" t="str">
            <v/>
          </cell>
          <cell r="T5530" t="str">
            <v/>
          </cell>
          <cell r="U5530" t="str">
            <v/>
          </cell>
          <cell r="W5530" t="str">
            <v/>
          </cell>
          <cell r="X5530" t="str">
            <v/>
          </cell>
          <cell r="AB5530">
            <v>0</v>
          </cell>
          <cell r="AC5530">
            <v>0</v>
          </cell>
          <cell r="AD5530">
            <v>0</v>
          </cell>
          <cell r="AJ5530">
            <v>0</v>
          </cell>
          <cell r="AK5530">
            <v>0</v>
          </cell>
        </row>
        <row r="5531">
          <cell r="B5531" t="str">
            <v/>
          </cell>
          <cell r="H5531" t="str">
            <v/>
          </cell>
          <cell r="J5531" t="str">
            <v/>
          </cell>
          <cell r="N5531" t="str">
            <v/>
          </cell>
          <cell r="O5531" t="str">
            <v/>
          </cell>
          <cell r="P5531" t="str">
            <v/>
          </cell>
          <cell r="Q5531" t="str">
            <v/>
          </cell>
          <cell r="T5531" t="str">
            <v/>
          </cell>
          <cell r="U5531" t="str">
            <v/>
          </cell>
          <cell r="W5531" t="str">
            <v/>
          </cell>
          <cell r="X5531" t="str">
            <v/>
          </cell>
          <cell r="AB5531">
            <v>0</v>
          </cell>
          <cell r="AC5531">
            <v>0</v>
          </cell>
          <cell r="AD5531">
            <v>0</v>
          </cell>
          <cell r="AJ5531">
            <v>0</v>
          </cell>
          <cell r="AK5531">
            <v>0</v>
          </cell>
        </row>
        <row r="5532">
          <cell r="B5532" t="str">
            <v/>
          </cell>
          <cell r="H5532" t="str">
            <v/>
          </cell>
          <cell r="J5532" t="str">
            <v/>
          </cell>
          <cell r="N5532" t="str">
            <v/>
          </cell>
          <cell r="O5532" t="str">
            <v/>
          </cell>
          <cell r="P5532" t="str">
            <v/>
          </cell>
          <cell r="Q5532" t="str">
            <v/>
          </cell>
          <cell r="T5532" t="str">
            <v/>
          </cell>
          <cell r="U5532" t="str">
            <v/>
          </cell>
          <cell r="W5532" t="str">
            <v/>
          </cell>
          <cell r="X5532" t="str">
            <v/>
          </cell>
          <cell r="AB5532">
            <v>0</v>
          </cell>
          <cell r="AC5532">
            <v>0</v>
          </cell>
          <cell r="AD5532">
            <v>0</v>
          </cell>
          <cell r="AJ5532">
            <v>0</v>
          </cell>
          <cell r="AK5532">
            <v>0</v>
          </cell>
        </row>
        <row r="5533">
          <cell r="B5533" t="str">
            <v/>
          </cell>
          <cell r="H5533" t="str">
            <v/>
          </cell>
          <cell r="J5533" t="str">
            <v/>
          </cell>
          <cell r="N5533" t="str">
            <v/>
          </cell>
          <cell r="O5533" t="str">
            <v/>
          </cell>
          <cell r="P5533" t="str">
            <v/>
          </cell>
          <cell r="Q5533" t="str">
            <v/>
          </cell>
          <cell r="T5533" t="str">
            <v/>
          </cell>
          <cell r="U5533" t="str">
            <v/>
          </cell>
          <cell r="W5533" t="str">
            <v/>
          </cell>
          <cell r="X5533" t="str">
            <v/>
          </cell>
          <cell r="AB5533">
            <v>0</v>
          </cell>
          <cell r="AC5533">
            <v>0</v>
          </cell>
          <cell r="AD5533">
            <v>0</v>
          </cell>
          <cell r="AJ5533">
            <v>0</v>
          </cell>
          <cell r="AK5533">
            <v>0</v>
          </cell>
        </row>
        <row r="5534">
          <cell r="B5534" t="str">
            <v/>
          </cell>
          <cell r="H5534" t="str">
            <v/>
          </cell>
          <cell r="J5534" t="str">
            <v/>
          </cell>
          <cell r="N5534" t="str">
            <v/>
          </cell>
          <cell r="O5534" t="str">
            <v/>
          </cell>
          <cell r="P5534" t="str">
            <v/>
          </cell>
          <cell r="Q5534" t="str">
            <v/>
          </cell>
          <cell r="T5534" t="str">
            <v/>
          </cell>
          <cell r="U5534" t="str">
            <v/>
          </cell>
          <cell r="W5534" t="str">
            <v/>
          </cell>
          <cell r="X5534" t="str">
            <v/>
          </cell>
          <cell r="AB5534">
            <v>0</v>
          </cell>
          <cell r="AC5534">
            <v>0</v>
          </cell>
          <cell r="AD5534">
            <v>0</v>
          </cell>
          <cell r="AJ5534">
            <v>0</v>
          </cell>
          <cell r="AK5534">
            <v>0</v>
          </cell>
        </row>
        <row r="5535">
          <cell r="B5535" t="str">
            <v/>
          </cell>
          <cell r="H5535" t="str">
            <v/>
          </cell>
          <cell r="J5535" t="str">
            <v/>
          </cell>
          <cell r="N5535" t="str">
            <v/>
          </cell>
          <cell r="O5535" t="str">
            <v/>
          </cell>
          <cell r="P5535" t="str">
            <v/>
          </cell>
          <cell r="Q5535" t="str">
            <v/>
          </cell>
          <cell r="T5535" t="str">
            <v/>
          </cell>
          <cell r="U5535" t="str">
            <v/>
          </cell>
          <cell r="W5535" t="str">
            <v/>
          </cell>
          <cell r="X5535" t="str">
            <v/>
          </cell>
          <cell r="AB5535">
            <v>0</v>
          </cell>
          <cell r="AC5535">
            <v>0</v>
          </cell>
          <cell r="AD5535">
            <v>0</v>
          </cell>
          <cell r="AJ5535">
            <v>0</v>
          </cell>
          <cell r="AK5535">
            <v>0</v>
          </cell>
        </row>
        <row r="5536">
          <cell r="B5536" t="str">
            <v/>
          </cell>
          <cell r="H5536" t="str">
            <v/>
          </cell>
          <cell r="J5536" t="str">
            <v/>
          </cell>
          <cell r="N5536" t="str">
            <v/>
          </cell>
          <cell r="O5536" t="str">
            <v/>
          </cell>
          <cell r="P5536" t="str">
            <v/>
          </cell>
          <cell r="Q5536" t="str">
            <v/>
          </cell>
          <cell r="T5536" t="str">
            <v/>
          </cell>
          <cell r="U5536" t="str">
            <v/>
          </cell>
          <cell r="W5536" t="str">
            <v/>
          </cell>
          <cell r="X5536" t="str">
            <v/>
          </cell>
          <cell r="AB5536">
            <v>0</v>
          </cell>
          <cell r="AC5536">
            <v>0</v>
          </cell>
          <cell r="AD5536">
            <v>0</v>
          </cell>
          <cell r="AJ5536">
            <v>0</v>
          </cell>
          <cell r="AK5536">
            <v>0</v>
          </cell>
        </row>
        <row r="5537">
          <cell r="B5537" t="str">
            <v/>
          </cell>
          <cell r="H5537" t="str">
            <v/>
          </cell>
          <cell r="J5537" t="str">
            <v/>
          </cell>
          <cell r="N5537" t="str">
            <v/>
          </cell>
          <cell r="O5537" t="str">
            <v/>
          </cell>
          <cell r="P5537" t="str">
            <v/>
          </cell>
          <cell r="Q5537" t="str">
            <v/>
          </cell>
          <cell r="T5537" t="str">
            <v/>
          </cell>
          <cell r="U5537" t="str">
            <v/>
          </cell>
          <cell r="W5537" t="str">
            <v/>
          </cell>
          <cell r="X5537" t="str">
            <v/>
          </cell>
          <cell r="AB5537">
            <v>0</v>
          </cell>
          <cell r="AC5537">
            <v>0</v>
          </cell>
          <cell r="AD5537">
            <v>0</v>
          </cell>
          <cell r="AJ5537">
            <v>0</v>
          </cell>
          <cell r="AK5537">
            <v>0</v>
          </cell>
        </row>
        <row r="5538">
          <cell r="B5538" t="str">
            <v/>
          </cell>
          <cell r="H5538" t="str">
            <v/>
          </cell>
          <cell r="J5538" t="str">
            <v/>
          </cell>
          <cell r="N5538" t="str">
            <v/>
          </cell>
          <cell r="O5538" t="str">
            <v/>
          </cell>
          <cell r="P5538" t="str">
            <v/>
          </cell>
          <cell r="Q5538" t="str">
            <v/>
          </cell>
          <cell r="T5538" t="str">
            <v/>
          </cell>
          <cell r="U5538" t="str">
            <v/>
          </cell>
          <cell r="W5538" t="str">
            <v/>
          </cell>
          <cell r="X5538" t="str">
            <v/>
          </cell>
          <cell r="AB5538">
            <v>0</v>
          </cell>
          <cell r="AC5538">
            <v>0</v>
          </cell>
          <cell r="AD5538">
            <v>0</v>
          </cell>
          <cell r="AJ5538">
            <v>0</v>
          </cell>
          <cell r="AK5538">
            <v>0</v>
          </cell>
        </row>
        <row r="5539">
          <cell r="B5539" t="str">
            <v/>
          </cell>
          <cell r="H5539" t="str">
            <v/>
          </cell>
          <cell r="J5539" t="str">
            <v/>
          </cell>
          <cell r="N5539" t="str">
            <v/>
          </cell>
          <cell r="O5539" t="str">
            <v/>
          </cell>
          <cell r="P5539" t="str">
            <v/>
          </cell>
          <cell r="Q5539" t="str">
            <v/>
          </cell>
          <cell r="T5539" t="str">
            <v/>
          </cell>
          <cell r="U5539" t="str">
            <v/>
          </cell>
          <cell r="W5539" t="str">
            <v/>
          </cell>
          <cell r="X5539" t="str">
            <v/>
          </cell>
          <cell r="AB5539">
            <v>0</v>
          </cell>
          <cell r="AC5539">
            <v>0</v>
          </cell>
          <cell r="AD5539">
            <v>0</v>
          </cell>
          <cell r="AJ5539">
            <v>0</v>
          </cell>
          <cell r="AK5539">
            <v>0</v>
          </cell>
        </row>
        <row r="5540">
          <cell r="B5540" t="str">
            <v/>
          </cell>
          <cell r="H5540" t="str">
            <v/>
          </cell>
          <cell r="J5540" t="str">
            <v/>
          </cell>
          <cell r="N5540" t="str">
            <v/>
          </cell>
          <cell r="O5540" t="str">
            <v/>
          </cell>
          <cell r="P5540" t="str">
            <v/>
          </cell>
          <cell r="Q5540" t="str">
            <v/>
          </cell>
          <cell r="T5540" t="str">
            <v/>
          </cell>
          <cell r="U5540" t="str">
            <v/>
          </cell>
          <cell r="W5540" t="str">
            <v/>
          </cell>
          <cell r="X5540" t="str">
            <v/>
          </cell>
          <cell r="AB5540">
            <v>0</v>
          </cell>
          <cell r="AC5540">
            <v>0</v>
          </cell>
          <cell r="AD5540">
            <v>0</v>
          </cell>
          <cell r="AJ5540">
            <v>0</v>
          </cell>
          <cell r="AK5540">
            <v>0</v>
          </cell>
        </row>
        <row r="5541">
          <cell r="B5541" t="str">
            <v/>
          </cell>
          <cell r="H5541" t="str">
            <v/>
          </cell>
          <cell r="J5541" t="str">
            <v/>
          </cell>
          <cell r="N5541" t="str">
            <v/>
          </cell>
          <cell r="O5541" t="str">
            <v/>
          </cell>
          <cell r="P5541" t="str">
            <v/>
          </cell>
          <cell r="Q5541" t="str">
            <v/>
          </cell>
          <cell r="T5541" t="str">
            <v/>
          </cell>
          <cell r="U5541" t="str">
            <v/>
          </cell>
          <cell r="W5541" t="str">
            <v/>
          </cell>
          <cell r="X5541" t="str">
            <v/>
          </cell>
          <cell r="AB5541">
            <v>0</v>
          </cell>
          <cell r="AC5541">
            <v>0</v>
          </cell>
          <cell r="AD5541">
            <v>0</v>
          </cell>
          <cell r="AJ5541">
            <v>0</v>
          </cell>
          <cell r="AK5541">
            <v>0</v>
          </cell>
        </row>
        <row r="5542">
          <cell r="B5542" t="str">
            <v/>
          </cell>
          <cell r="H5542" t="str">
            <v/>
          </cell>
          <cell r="J5542" t="str">
            <v/>
          </cell>
          <cell r="N5542" t="str">
            <v/>
          </cell>
          <cell r="O5542" t="str">
            <v/>
          </cell>
          <cell r="P5542" t="str">
            <v/>
          </cell>
          <cell r="Q5542" t="str">
            <v/>
          </cell>
          <cell r="T5542" t="str">
            <v/>
          </cell>
          <cell r="U5542" t="str">
            <v/>
          </cell>
          <cell r="W5542" t="str">
            <v/>
          </cell>
          <cell r="X5542" t="str">
            <v/>
          </cell>
          <cell r="AB5542">
            <v>0</v>
          </cell>
          <cell r="AC5542">
            <v>0</v>
          </cell>
          <cell r="AD5542">
            <v>0</v>
          </cell>
          <cell r="AJ5542">
            <v>0</v>
          </cell>
          <cell r="AK5542">
            <v>0</v>
          </cell>
        </row>
        <row r="5543">
          <cell r="B5543" t="str">
            <v/>
          </cell>
          <cell r="H5543" t="str">
            <v/>
          </cell>
          <cell r="J5543" t="str">
            <v/>
          </cell>
          <cell r="N5543" t="str">
            <v/>
          </cell>
          <cell r="O5543" t="str">
            <v/>
          </cell>
          <cell r="P5543" t="str">
            <v/>
          </cell>
          <cell r="Q5543" t="str">
            <v/>
          </cell>
          <cell r="T5543" t="str">
            <v/>
          </cell>
          <cell r="U5543" t="str">
            <v/>
          </cell>
          <cell r="W5543" t="str">
            <v/>
          </cell>
          <cell r="X5543" t="str">
            <v/>
          </cell>
          <cell r="AB5543">
            <v>0</v>
          </cell>
          <cell r="AC5543">
            <v>0</v>
          </cell>
          <cell r="AD5543">
            <v>0</v>
          </cell>
          <cell r="AJ5543">
            <v>0</v>
          </cell>
          <cell r="AK5543">
            <v>0</v>
          </cell>
        </row>
        <row r="5544">
          <cell r="B5544" t="str">
            <v/>
          </cell>
          <cell r="H5544" t="str">
            <v/>
          </cell>
          <cell r="J5544" t="str">
            <v/>
          </cell>
          <cell r="N5544" t="str">
            <v/>
          </cell>
          <cell r="O5544" t="str">
            <v/>
          </cell>
          <cell r="P5544" t="str">
            <v/>
          </cell>
          <cell r="Q5544" t="str">
            <v/>
          </cell>
          <cell r="T5544" t="str">
            <v/>
          </cell>
          <cell r="U5544" t="str">
            <v/>
          </cell>
          <cell r="W5544" t="str">
            <v/>
          </cell>
          <cell r="X5544" t="str">
            <v/>
          </cell>
          <cell r="AB5544">
            <v>0</v>
          </cell>
          <cell r="AC5544">
            <v>0</v>
          </cell>
          <cell r="AD5544">
            <v>0</v>
          </cell>
          <cell r="AJ5544">
            <v>0</v>
          </cell>
          <cell r="AK5544">
            <v>0</v>
          </cell>
        </row>
        <row r="5545">
          <cell r="B5545" t="str">
            <v/>
          </cell>
          <cell r="H5545" t="str">
            <v/>
          </cell>
          <cell r="J5545" t="str">
            <v/>
          </cell>
          <cell r="N5545" t="str">
            <v/>
          </cell>
          <cell r="O5545" t="str">
            <v/>
          </cell>
          <cell r="P5545" t="str">
            <v/>
          </cell>
          <cell r="Q5545" t="str">
            <v/>
          </cell>
          <cell r="T5545" t="str">
            <v/>
          </cell>
          <cell r="U5545" t="str">
            <v/>
          </cell>
          <cell r="W5545" t="str">
            <v/>
          </cell>
          <cell r="X5545" t="str">
            <v/>
          </cell>
          <cell r="AB5545">
            <v>0</v>
          </cell>
          <cell r="AC5545">
            <v>0</v>
          </cell>
          <cell r="AD5545">
            <v>0</v>
          </cell>
          <cell r="AJ5545">
            <v>0</v>
          </cell>
          <cell r="AK5545">
            <v>0</v>
          </cell>
        </row>
        <row r="5546">
          <cell r="B5546" t="str">
            <v/>
          </cell>
          <cell r="H5546" t="str">
            <v/>
          </cell>
          <cell r="J5546" t="str">
            <v/>
          </cell>
          <cell r="N5546" t="str">
            <v/>
          </cell>
          <cell r="O5546" t="str">
            <v/>
          </cell>
          <cell r="P5546" t="str">
            <v/>
          </cell>
          <cell r="Q5546" t="str">
            <v/>
          </cell>
          <cell r="T5546" t="str">
            <v/>
          </cell>
          <cell r="U5546" t="str">
            <v/>
          </cell>
          <cell r="W5546" t="str">
            <v/>
          </cell>
          <cell r="X5546" t="str">
            <v/>
          </cell>
          <cell r="AB5546">
            <v>0</v>
          </cell>
          <cell r="AC5546">
            <v>0</v>
          </cell>
          <cell r="AD5546">
            <v>0</v>
          </cell>
          <cell r="AJ5546">
            <v>0</v>
          </cell>
          <cell r="AK5546">
            <v>0</v>
          </cell>
        </row>
        <row r="5547">
          <cell r="B5547" t="str">
            <v/>
          </cell>
          <cell r="H5547" t="str">
            <v/>
          </cell>
          <cell r="J5547" t="str">
            <v/>
          </cell>
          <cell r="N5547" t="str">
            <v/>
          </cell>
          <cell r="O5547" t="str">
            <v/>
          </cell>
          <cell r="P5547" t="str">
            <v/>
          </cell>
          <cell r="Q5547" t="str">
            <v/>
          </cell>
          <cell r="T5547" t="str">
            <v/>
          </cell>
          <cell r="U5547" t="str">
            <v/>
          </cell>
          <cell r="W5547" t="str">
            <v/>
          </cell>
          <cell r="X5547" t="str">
            <v/>
          </cell>
          <cell r="AB5547">
            <v>0</v>
          </cell>
          <cell r="AC5547">
            <v>0</v>
          </cell>
          <cell r="AD5547">
            <v>0</v>
          </cell>
          <cell r="AJ5547">
            <v>0</v>
          </cell>
          <cell r="AK5547">
            <v>0</v>
          </cell>
        </row>
        <row r="5548">
          <cell r="B5548" t="str">
            <v/>
          </cell>
          <cell r="H5548" t="str">
            <v/>
          </cell>
          <cell r="J5548" t="str">
            <v/>
          </cell>
          <cell r="N5548" t="str">
            <v/>
          </cell>
          <cell r="O5548" t="str">
            <v/>
          </cell>
          <cell r="P5548" t="str">
            <v/>
          </cell>
          <cell r="Q5548" t="str">
            <v/>
          </cell>
          <cell r="T5548" t="str">
            <v/>
          </cell>
          <cell r="U5548" t="str">
            <v/>
          </cell>
          <cell r="W5548" t="str">
            <v/>
          </cell>
          <cell r="X5548" t="str">
            <v/>
          </cell>
          <cell r="AB5548">
            <v>0</v>
          </cell>
          <cell r="AC5548">
            <v>0</v>
          </cell>
          <cell r="AD5548">
            <v>0</v>
          </cell>
          <cell r="AJ5548">
            <v>0</v>
          </cell>
          <cell r="AK5548">
            <v>0</v>
          </cell>
        </row>
        <row r="5549">
          <cell r="B5549" t="str">
            <v/>
          </cell>
          <cell r="H5549" t="str">
            <v/>
          </cell>
          <cell r="J5549" t="str">
            <v/>
          </cell>
          <cell r="N5549" t="str">
            <v/>
          </cell>
          <cell r="O5549" t="str">
            <v/>
          </cell>
          <cell r="P5549" t="str">
            <v/>
          </cell>
          <cell r="Q5549" t="str">
            <v/>
          </cell>
          <cell r="T5549" t="str">
            <v/>
          </cell>
          <cell r="U5549" t="str">
            <v/>
          </cell>
          <cell r="W5549" t="str">
            <v/>
          </cell>
          <cell r="X5549" t="str">
            <v/>
          </cell>
          <cell r="AB5549">
            <v>0</v>
          </cell>
          <cell r="AC5549">
            <v>0</v>
          </cell>
          <cell r="AD5549">
            <v>0</v>
          </cell>
          <cell r="AJ5549">
            <v>0</v>
          </cell>
          <cell r="AK5549">
            <v>0</v>
          </cell>
        </row>
        <row r="5550">
          <cell r="B5550" t="str">
            <v/>
          </cell>
          <cell r="H5550" t="str">
            <v/>
          </cell>
          <cell r="J5550" t="str">
            <v/>
          </cell>
          <cell r="N5550" t="str">
            <v/>
          </cell>
          <cell r="O5550" t="str">
            <v/>
          </cell>
          <cell r="P5550" t="str">
            <v/>
          </cell>
          <cell r="Q5550" t="str">
            <v/>
          </cell>
          <cell r="T5550" t="str">
            <v/>
          </cell>
          <cell r="U5550" t="str">
            <v/>
          </cell>
          <cell r="W5550" t="str">
            <v/>
          </cell>
          <cell r="X5550" t="str">
            <v/>
          </cell>
          <cell r="AB5550">
            <v>0</v>
          </cell>
          <cell r="AC5550">
            <v>0</v>
          </cell>
          <cell r="AD5550">
            <v>0</v>
          </cell>
          <cell r="AJ5550">
            <v>0</v>
          </cell>
          <cell r="AK5550">
            <v>0</v>
          </cell>
        </row>
        <row r="5551">
          <cell r="B5551" t="str">
            <v/>
          </cell>
          <cell r="H5551" t="str">
            <v/>
          </cell>
          <cell r="J5551" t="str">
            <v/>
          </cell>
          <cell r="N5551" t="str">
            <v/>
          </cell>
          <cell r="O5551" t="str">
            <v/>
          </cell>
          <cell r="P5551" t="str">
            <v/>
          </cell>
          <cell r="Q5551" t="str">
            <v/>
          </cell>
          <cell r="T5551" t="str">
            <v/>
          </cell>
          <cell r="U5551" t="str">
            <v/>
          </cell>
          <cell r="W5551" t="str">
            <v/>
          </cell>
          <cell r="X5551" t="str">
            <v/>
          </cell>
          <cell r="AB5551">
            <v>0</v>
          </cell>
          <cell r="AC5551">
            <v>0</v>
          </cell>
          <cell r="AD5551">
            <v>0</v>
          </cell>
          <cell r="AJ5551">
            <v>0</v>
          </cell>
          <cell r="AK5551">
            <v>0</v>
          </cell>
        </row>
        <row r="5552">
          <cell r="B5552" t="str">
            <v/>
          </cell>
          <cell r="H5552" t="str">
            <v/>
          </cell>
          <cell r="J5552" t="str">
            <v/>
          </cell>
          <cell r="N5552" t="str">
            <v/>
          </cell>
          <cell r="O5552" t="str">
            <v/>
          </cell>
          <cell r="P5552" t="str">
            <v/>
          </cell>
          <cell r="Q5552" t="str">
            <v/>
          </cell>
          <cell r="T5552" t="str">
            <v/>
          </cell>
          <cell r="U5552" t="str">
            <v/>
          </cell>
          <cell r="W5552" t="str">
            <v/>
          </cell>
          <cell r="X5552" t="str">
            <v/>
          </cell>
          <cell r="AB5552">
            <v>0</v>
          </cell>
          <cell r="AC5552">
            <v>0</v>
          </cell>
          <cell r="AD5552">
            <v>0</v>
          </cell>
          <cell r="AJ5552">
            <v>0</v>
          </cell>
          <cell r="AK5552">
            <v>0</v>
          </cell>
        </row>
        <row r="5553">
          <cell r="B5553" t="str">
            <v/>
          </cell>
          <cell r="H5553" t="str">
            <v/>
          </cell>
          <cell r="J5553" t="str">
            <v/>
          </cell>
          <cell r="N5553" t="str">
            <v/>
          </cell>
          <cell r="O5553" t="str">
            <v/>
          </cell>
          <cell r="P5553" t="str">
            <v/>
          </cell>
          <cell r="Q5553" t="str">
            <v/>
          </cell>
          <cell r="T5553" t="str">
            <v/>
          </cell>
          <cell r="U5553" t="str">
            <v/>
          </cell>
          <cell r="W5553" t="str">
            <v/>
          </cell>
          <cell r="X5553" t="str">
            <v/>
          </cell>
          <cell r="AB5553">
            <v>0</v>
          </cell>
          <cell r="AC5553">
            <v>0</v>
          </cell>
          <cell r="AD5553">
            <v>0</v>
          </cell>
          <cell r="AJ5553">
            <v>0</v>
          </cell>
          <cell r="AK5553">
            <v>0</v>
          </cell>
        </row>
        <row r="5554">
          <cell r="B5554" t="str">
            <v/>
          </cell>
          <cell r="H5554" t="str">
            <v/>
          </cell>
          <cell r="J5554" t="str">
            <v/>
          </cell>
          <cell r="N5554" t="str">
            <v/>
          </cell>
          <cell r="O5554" t="str">
            <v/>
          </cell>
          <cell r="P5554" t="str">
            <v/>
          </cell>
          <cell r="Q5554" t="str">
            <v/>
          </cell>
          <cell r="T5554" t="str">
            <v/>
          </cell>
          <cell r="U5554" t="str">
            <v/>
          </cell>
          <cell r="W5554" t="str">
            <v/>
          </cell>
          <cell r="X5554" t="str">
            <v/>
          </cell>
          <cell r="AB5554">
            <v>0</v>
          </cell>
          <cell r="AC5554">
            <v>0</v>
          </cell>
          <cell r="AD5554">
            <v>0</v>
          </cell>
          <cell r="AJ5554">
            <v>0</v>
          </cell>
          <cell r="AK5554">
            <v>0</v>
          </cell>
        </row>
        <row r="5555">
          <cell r="B5555" t="str">
            <v/>
          </cell>
          <cell r="H5555" t="str">
            <v/>
          </cell>
          <cell r="J5555" t="str">
            <v/>
          </cell>
          <cell r="N5555" t="str">
            <v/>
          </cell>
          <cell r="O5555" t="str">
            <v/>
          </cell>
          <cell r="P5555" t="str">
            <v/>
          </cell>
          <cell r="Q5555" t="str">
            <v/>
          </cell>
          <cell r="T5555" t="str">
            <v/>
          </cell>
          <cell r="U5555" t="str">
            <v/>
          </cell>
          <cell r="W5555" t="str">
            <v/>
          </cell>
          <cell r="X5555" t="str">
            <v/>
          </cell>
          <cell r="AB5555">
            <v>0</v>
          </cell>
          <cell r="AC5555">
            <v>0</v>
          </cell>
          <cell r="AD5555">
            <v>0</v>
          </cell>
          <cell r="AJ5555">
            <v>0</v>
          </cell>
          <cell r="AK5555">
            <v>0</v>
          </cell>
        </row>
        <row r="5556">
          <cell r="B5556" t="str">
            <v/>
          </cell>
          <cell r="H5556" t="str">
            <v/>
          </cell>
          <cell r="J5556" t="str">
            <v/>
          </cell>
          <cell r="N5556" t="str">
            <v/>
          </cell>
          <cell r="O5556" t="str">
            <v/>
          </cell>
          <cell r="P5556" t="str">
            <v/>
          </cell>
          <cell r="Q5556" t="str">
            <v/>
          </cell>
          <cell r="T5556" t="str">
            <v/>
          </cell>
          <cell r="U5556" t="str">
            <v/>
          </cell>
          <cell r="W5556" t="str">
            <v/>
          </cell>
          <cell r="X5556" t="str">
            <v/>
          </cell>
          <cell r="AB5556">
            <v>0</v>
          </cell>
          <cell r="AC5556">
            <v>0</v>
          </cell>
          <cell r="AD5556">
            <v>0</v>
          </cell>
          <cell r="AJ5556">
            <v>0</v>
          </cell>
          <cell r="AK5556">
            <v>0</v>
          </cell>
        </row>
        <row r="5557">
          <cell r="B5557" t="str">
            <v/>
          </cell>
          <cell r="H5557" t="str">
            <v/>
          </cell>
          <cell r="J5557" t="str">
            <v/>
          </cell>
          <cell r="N5557" t="str">
            <v/>
          </cell>
          <cell r="O5557" t="str">
            <v/>
          </cell>
          <cell r="P5557" t="str">
            <v/>
          </cell>
          <cell r="Q5557" t="str">
            <v/>
          </cell>
          <cell r="T5557" t="str">
            <v/>
          </cell>
          <cell r="U5557" t="str">
            <v/>
          </cell>
          <cell r="W5557" t="str">
            <v/>
          </cell>
          <cell r="X5557" t="str">
            <v/>
          </cell>
          <cell r="AB5557">
            <v>0</v>
          </cell>
          <cell r="AC5557">
            <v>0</v>
          </cell>
          <cell r="AD5557">
            <v>0</v>
          </cell>
          <cell r="AJ5557">
            <v>0</v>
          </cell>
          <cell r="AK5557">
            <v>0</v>
          </cell>
        </row>
        <row r="5558">
          <cell r="B5558" t="str">
            <v/>
          </cell>
          <cell r="H5558" t="str">
            <v/>
          </cell>
          <cell r="J5558" t="str">
            <v/>
          </cell>
          <cell r="N5558" t="str">
            <v/>
          </cell>
          <cell r="O5558" t="str">
            <v/>
          </cell>
          <cell r="P5558" t="str">
            <v/>
          </cell>
          <cell r="Q5558" t="str">
            <v/>
          </cell>
          <cell r="T5558" t="str">
            <v/>
          </cell>
          <cell r="U5558" t="str">
            <v/>
          </cell>
          <cell r="W5558" t="str">
            <v/>
          </cell>
          <cell r="X5558" t="str">
            <v/>
          </cell>
          <cell r="AB5558">
            <v>0</v>
          </cell>
          <cell r="AC5558">
            <v>0</v>
          </cell>
          <cell r="AD5558">
            <v>0</v>
          </cell>
          <cell r="AJ5558">
            <v>0</v>
          </cell>
          <cell r="AK5558">
            <v>0</v>
          </cell>
        </row>
        <row r="5559">
          <cell r="B5559" t="str">
            <v/>
          </cell>
          <cell r="H5559" t="str">
            <v/>
          </cell>
          <cell r="J5559" t="str">
            <v/>
          </cell>
          <cell r="N5559" t="str">
            <v/>
          </cell>
          <cell r="O5559" t="str">
            <v/>
          </cell>
          <cell r="P5559" t="str">
            <v/>
          </cell>
          <cell r="Q5559" t="str">
            <v/>
          </cell>
          <cell r="T5559" t="str">
            <v/>
          </cell>
          <cell r="U5559" t="str">
            <v/>
          </cell>
          <cell r="W5559" t="str">
            <v/>
          </cell>
          <cell r="X5559" t="str">
            <v/>
          </cell>
          <cell r="AB5559">
            <v>0</v>
          </cell>
          <cell r="AC5559">
            <v>0</v>
          </cell>
          <cell r="AD5559">
            <v>0</v>
          </cell>
          <cell r="AJ5559">
            <v>0</v>
          </cell>
          <cell r="AK5559">
            <v>0</v>
          </cell>
        </row>
        <row r="5560">
          <cell r="B5560" t="str">
            <v/>
          </cell>
          <cell r="H5560" t="str">
            <v/>
          </cell>
          <cell r="J5560" t="str">
            <v/>
          </cell>
          <cell r="N5560" t="str">
            <v/>
          </cell>
          <cell r="O5560" t="str">
            <v/>
          </cell>
          <cell r="P5560" t="str">
            <v/>
          </cell>
          <cell r="Q5560" t="str">
            <v/>
          </cell>
          <cell r="T5560" t="str">
            <v/>
          </cell>
          <cell r="U5560" t="str">
            <v/>
          </cell>
          <cell r="W5560" t="str">
            <v/>
          </cell>
          <cell r="X5560" t="str">
            <v/>
          </cell>
          <cell r="AB5560">
            <v>0</v>
          </cell>
          <cell r="AC5560">
            <v>0</v>
          </cell>
          <cell r="AD5560">
            <v>0</v>
          </cell>
          <cell r="AJ5560">
            <v>0</v>
          </cell>
          <cell r="AK5560">
            <v>0</v>
          </cell>
        </row>
        <row r="5561">
          <cell r="B5561" t="str">
            <v/>
          </cell>
          <cell r="H5561" t="str">
            <v/>
          </cell>
          <cell r="J5561" t="str">
            <v/>
          </cell>
          <cell r="N5561" t="str">
            <v/>
          </cell>
          <cell r="O5561" t="str">
            <v/>
          </cell>
          <cell r="P5561" t="str">
            <v/>
          </cell>
          <cell r="Q5561" t="str">
            <v/>
          </cell>
          <cell r="T5561" t="str">
            <v/>
          </cell>
          <cell r="U5561" t="str">
            <v/>
          </cell>
          <cell r="W5561" t="str">
            <v/>
          </cell>
          <cell r="X5561" t="str">
            <v/>
          </cell>
          <cell r="AB5561">
            <v>0</v>
          </cell>
          <cell r="AC5561">
            <v>0</v>
          </cell>
          <cell r="AD5561">
            <v>0</v>
          </cell>
          <cell r="AJ5561">
            <v>0</v>
          </cell>
          <cell r="AK5561">
            <v>0</v>
          </cell>
        </row>
        <row r="5562">
          <cell r="B5562" t="str">
            <v/>
          </cell>
          <cell r="H5562" t="str">
            <v/>
          </cell>
          <cell r="J5562" t="str">
            <v/>
          </cell>
          <cell r="N5562" t="str">
            <v/>
          </cell>
          <cell r="O5562" t="str">
            <v/>
          </cell>
          <cell r="P5562" t="str">
            <v/>
          </cell>
          <cell r="Q5562" t="str">
            <v/>
          </cell>
          <cell r="T5562" t="str">
            <v/>
          </cell>
          <cell r="U5562" t="str">
            <v/>
          </cell>
          <cell r="W5562" t="str">
            <v/>
          </cell>
          <cell r="X5562" t="str">
            <v/>
          </cell>
          <cell r="AB5562">
            <v>0</v>
          </cell>
          <cell r="AC5562">
            <v>0</v>
          </cell>
          <cell r="AD5562">
            <v>0</v>
          </cell>
          <cell r="AJ5562">
            <v>0</v>
          </cell>
          <cell r="AK5562">
            <v>0</v>
          </cell>
        </row>
        <row r="5563">
          <cell r="B5563" t="str">
            <v/>
          </cell>
          <cell r="H5563" t="str">
            <v/>
          </cell>
          <cell r="J5563" t="str">
            <v/>
          </cell>
          <cell r="N5563" t="str">
            <v/>
          </cell>
          <cell r="O5563" t="str">
            <v/>
          </cell>
          <cell r="P5563" t="str">
            <v/>
          </cell>
          <cell r="Q5563" t="str">
            <v/>
          </cell>
          <cell r="T5563" t="str">
            <v/>
          </cell>
          <cell r="U5563" t="str">
            <v/>
          </cell>
          <cell r="W5563" t="str">
            <v/>
          </cell>
          <cell r="X5563" t="str">
            <v/>
          </cell>
          <cell r="AB5563">
            <v>0</v>
          </cell>
          <cell r="AC5563">
            <v>0</v>
          </cell>
          <cell r="AD5563">
            <v>0</v>
          </cell>
          <cell r="AJ5563">
            <v>0</v>
          </cell>
          <cell r="AK5563">
            <v>0</v>
          </cell>
        </row>
        <row r="5564">
          <cell r="B5564" t="str">
            <v/>
          </cell>
          <cell r="H5564" t="str">
            <v/>
          </cell>
          <cell r="J5564" t="str">
            <v/>
          </cell>
          <cell r="N5564" t="str">
            <v/>
          </cell>
          <cell r="O5564" t="str">
            <v/>
          </cell>
          <cell r="P5564" t="str">
            <v/>
          </cell>
          <cell r="Q5564" t="str">
            <v/>
          </cell>
          <cell r="T5564" t="str">
            <v/>
          </cell>
          <cell r="U5564" t="str">
            <v/>
          </cell>
          <cell r="W5564" t="str">
            <v/>
          </cell>
          <cell r="X5564" t="str">
            <v/>
          </cell>
          <cell r="AB5564">
            <v>0</v>
          </cell>
          <cell r="AC5564">
            <v>0</v>
          </cell>
          <cell r="AD5564">
            <v>0</v>
          </cell>
          <cell r="AJ5564">
            <v>0</v>
          </cell>
          <cell r="AK5564">
            <v>0</v>
          </cell>
        </row>
        <row r="5565">
          <cell r="B5565" t="str">
            <v/>
          </cell>
          <cell r="H5565" t="str">
            <v/>
          </cell>
          <cell r="J5565" t="str">
            <v/>
          </cell>
          <cell r="N5565" t="str">
            <v/>
          </cell>
          <cell r="O5565" t="str">
            <v/>
          </cell>
          <cell r="P5565" t="str">
            <v/>
          </cell>
          <cell r="Q5565" t="str">
            <v/>
          </cell>
          <cell r="T5565" t="str">
            <v/>
          </cell>
          <cell r="U5565" t="str">
            <v/>
          </cell>
          <cell r="W5565" t="str">
            <v/>
          </cell>
          <cell r="X5565" t="str">
            <v/>
          </cell>
          <cell r="AB5565">
            <v>0</v>
          </cell>
          <cell r="AC5565">
            <v>0</v>
          </cell>
          <cell r="AD5565">
            <v>0</v>
          </cell>
          <cell r="AJ5565">
            <v>0</v>
          </cell>
          <cell r="AK5565">
            <v>0</v>
          </cell>
        </row>
        <row r="5566">
          <cell r="B5566" t="str">
            <v/>
          </cell>
          <cell r="H5566" t="str">
            <v/>
          </cell>
          <cell r="J5566" t="str">
            <v/>
          </cell>
          <cell r="N5566" t="str">
            <v/>
          </cell>
          <cell r="O5566" t="str">
            <v/>
          </cell>
          <cell r="P5566" t="str">
            <v/>
          </cell>
          <cell r="Q5566" t="str">
            <v/>
          </cell>
          <cell r="T5566" t="str">
            <v/>
          </cell>
          <cell r="U5566" t="str">
            <v/>
          </cell>
          <cell r="W5566" t="str">
            <v/>
          </cell>
          <cell r="X5566" t="str">
            <v/>
          </cell>
          <cell r="AB5566">
            <v>0</v>
          </cell>
          <cell r="AC5566">
            <v>0</v>
          </cell>
          <cell r="AD5566">
            <v>0</v>
          </cell>
          <cell r="AJ5566">
            <v>0</v>
          </cell>
          <cell r="AK5566">
            <v>0</v>
          </cell>
        </row>
        <row r="5567">
          <cell r="B5567" t="str">
            <v/>
          </cell>
          <cell r="H5567" t="str">
            <v/>
          </cell>
          <cell r="J5567" t="str">
            <v/>
          </cell>
          <cell r="N5567" t="str">
            <v/>
          </cell>
          <cell r="O5567" t="str">
            <v/>
          </cell>
          <cell r="P5567" t="str">
            <v/>
          </cell>
          <cell r="Q5567" t="str">
            <v/>
          </cell>
          <cell r="T5567" t="str">
            <v/>
          </cell>
          <cell r="U5567" t="str">
            <v/>
          </cell>
          <cell r="W5567" t="str">
            <v/>
          </cell>
          <cell r="X5567" t="str">
            <v/>
          </cell>
          <cell r="AB5567">
            <v>0</v>
          </cell>
          <cell r="AC5567">
            <v>0</v>
          </cell>
          <cell r="AD5567">
            <v>0</v>
          </cell>
          <cell r="AJ5567">
            <v>0</v>
          </cell>
          <cell r="AK5567">
            <v>0</v>
          </cell>
        </row>
        <row r="5568">
          <cell r="B5568" t="str">
            <v/>
          </cell>
          <cell r="H5568" t="str">
            <v/>
          </cell>
          <cell r="J5568" t="str">
            <v/>
          </cell>
          <cell r="N5568" t="str">
            <v/>
          </cell>
          <cell r="O5568" t="str">
            <v/>
          </cell>
          <cell r="P5568" t="str">
            <v/>
          </cell>
          <cell r="Q5568" t="str">
            <v/>
          </cell>
          <cell r="T5568" t="str">
            <v/>
          </cell>
          <cell r="U5568" t="str">
            <v/>
          </cell>
          <cell r="W5568" t="str">
            <v/>
          </cell>
          <cell r="X5568" t="str">
            <v/>
          </cell>
          <cell r="AB5568">
            <v>0</v>
          </cell>
          <cell r="AC5568">
            <v>0</v>
          </cell>
          <cell r="AD5568">
            <v>0</v>
          </cell>
          <cell r="AJ5568">
            <v>0</v>
          </cell>
          <cell r="AK5568">
            <v>0</v>
          </cell>
        </row>
        <row r="5569">
          <cell r="B5569" t="str">
            <v/>
          </cell>
          <cell r="H5569" t="str">
            <v/>
          </cell>
          <cell r="J5569" t="str">
            <v/>
          </cell>
          <cell r="N5569" t="str">
            <v/>
          </cell>
          <cell r="O5569" t="str">
            <v/>
          </cell>
          <cell r="P5569" t="str">
            <v/>
          </cell>
          <cell r="Q5569" t="str">
            <v/>
          </cell>
          <cell r="T5569" t="str">
            <v/>
          </cell>
          <cell r="U5569" t="str">
            <v/>
          </cell>
          <cell r="W5569" t="str">
            <v/>
          </cell>
          <cell r="X5569" t="str">
            <v/>
          </cell>
          <cell r="AB5569">
            <v>0</v>
          </cell>
          <cell r="AC5569">
            <v>0</v>
          </cell>
          <cell r="AD5569">
            <v>0</v>
          </cell>
          <cell r="AJ5569">
            <v>0</v>
          </cell>
          <cell r="AK5569">
            <v>0</v>
          </cell>
        </row>
        <row r="5570">
          <cell r="B5570" t="str">
            <v/>
          </cell>
          <cell r="H5570" t="str">
            <v/>
          </cell>
          <cell r="J5570" t="str">
            <v/>
          </cell>
          <cell r="N5570" t="str">
            <v/>
          </cell>
          <cell r="O5570" t="str">
            <v/>
          </cell>
          <cell r="P5570" t="str">
            <v/>
          </cell>
          <cell r="Q5570" t="str">
            <v/>
          </cell>
          <cell r="T5570" t="str">
            <v/>
          </cell>
          <cell r="U5570" t="str">
            <v/>
          </cell>
          <cell r="W5570" t="str">
            <v/>
          </cell>
          <cell r="X5570" t="str">
            <v/>
          </cell>
          <cell r="AB5570">
            <v>0</v>
          </cell>
          <cell r="AC5570">
            <v>0</v>
          </cell>
          <cell r="AD5570">
            <v>0</v>
          </cell>
          <cell r="AJ5570">
            <v>0</v>
          </cell>
          <cell r="AK5570">
            <v>0</v>
          </cell>
        </row>
        <row r="5571">
          <cell r="B5571" t="str">
            <v/>
          </cell>
          <cell r="H5571" t="str">
            <v/>
          </cell>
          <cell r="J5571" t="str">
            <v/>
          </cell>
          <cell r="N5571" t="str">
            <v/>
          </cell>
          <cell r="O5571" t="str">
            <v/>
          </cell>
          <cell r="P5571" t="str">
            <v/>
          </cell>
          <cell r="Q5571" t="str">
            <v/>
          </cell>
          <cell r="T5571" t="str">
            <v/>
          </cell>
          <cell r="U5571" t="str">
            <v/>
          </cell>
          <cell r="W5571" t="str">
            <v/>
          </cell>
          <cell r="X5571" t="str">
            <v/>
          </cell>
          <cell r="AB5571">
            <v>0</v>
          </cell>
          <cell r="AC5571">
            <v>0</v>
          </cell>
          <cell r="AD5571">
            <v>0</v>
          </cell>
          <cell r="AJ5571">
            <v>0</v>
          </cell>
          <cell r="AK5571">
            <v>0</v>
          </cell>
        </row>
        <row r="5572">
          <cell r="B5572" t="str">
            <v/>
          </cell>
          <cell r="H5572" t="str">
            <v/>
          </cell>
          <cell r="J5572" t="str">
            <v/>
          </cell>
          <cell r="N5572" t="str">
            <v/>
          </cell>
          <cell r="O5572" t="str">
            <v/>
          </cell>
          <cell r="P5572" t="str">
            <v/>
          </cell>
          <cell r="Q5572" t="str">
            <v/>
          </cell>
          <cell r="T5572" t="str">
            <v/>
          </cell>
          <cell r="U5572" t="str">
            <v/>
          </cell>
          <cell r="W5572" t="str">
            <v/>
          </cell>
          <cell r="X5572" t="str">
            <v/>
          </cell>
          <cell r="AB5572">
            <v>0</v>
          </cell>
          <cell r="AC5572">
            <v>0</v>
          </cell>
          <cell r="AD5572">
            <v>0</v>
          </cell>
          <cell r="AJ5572">
            <v>0</v>
          </cell>
          <cell r="AK5572">
            <v>0</v>
          </cell>
        </row>
        <row r="5573">
          <cell r="B5573" t="str">
            <v/>
          </cell>
          <cell r="H5573" t="str">
            <v/>
          </cell>
          <cell r="J5573" t="str">
            <v/>
          </cell>
          <cell r="N5573" t="str">
            <v/>
          </cell>
          <cell r="O5573" t="str">
            <v/>
          </cell>
          <cell r="P5573" t="str">
            <v/>
          </cell>
          <cell r="Q5573" t="str">
            <v/>
          </cell>
          <cell r="T5573" t="str">
            <v/>
          </cell>
          <cell r="U5573" t="str">
            <v/>
          </cell>
          <cell r="W5573" t="str">
            <v/>
          </cell>
          <cell r="X5573" t="str">
            <v/>
          </cell>
          <cell r="AB5573">
            <v>0</v>
          </cell>
          <cell r="AC5573">
            <v>0</v>
          </cell>
          <cell r="AD5573">
            <v>0</v>
          </cell>
          <cell r="AJ5573">
            <v>0</v>
          </cell>
          <cell r="AK5573">
            <v>0</v>
          </cell>
        </row>
        <row r="5574">
          <cell r="B5574" t="str">
            <v/>
          </cell>
          <cell r="H5574" t="str">
            <v/>
          </cell>
          <cell r="J5574" t="str">
            <v/>
          </cell>
          <cell r="N5574" t="str">
            <v/>
          </cell>
          <cell r="O5574" t="str">
            <v/>
          </cell>
          <cell r="P5574" t="str">
            <v/>
          </cell>
          <cell r="Q5574" t="str">
            <v/>
          </cell>
          <cell r="T5574" t="str">
            <v/>
          </cell>
          <cell r="U5574" t="str">
            <v/>
          </cell>
          <cell r="W5574" t="str">
            <v/>
          </cell>
          <cell r="X5574" t="str">
            <v/>
          </cell>
          <cell r="AB5574">
            <v>0</v>
          </cell>
          <cell r="AC5574">
            <v>0</v>
          </cell>
          <cell r="AD5574">
            <v>0</v>
          </cell>
          <cell r="AJ5574">
            <v>0</v>
          </cell>
          <cell r="AK5574">
            <v>0</v>
          </cell>
        </row>
        <row r="5575">
          <cell r="B5575" t="str">
            <v/>
          </cell>
          <cell r="H5575" t="str">
            <v/>
          </cell>
          <cell r="J5575" t="str">
            <v/>
          </cell>
          <cell r="N5575" t="str">
            <v/>
          </cell>
          <cell r="O5575" t="str">
            <v/>
          </cell>
          <cell r="P5575" t="str">
            <v/>
          </cell>
          <cell r="Q5575" t="str">
            <v/>
          </cell>
          <cell r="T5575" t="str">
            <v/>
          </cell>
          <cell r="U5575" t="str">
            <v/>
          </cell>
          <cell r="W5575" t="str">
            <v/>
          </cell>
          <cell r="X5575" t="str">
            <v/>
          </cell>
          <cell r="AB5575">
            <v>0</v>
          </cell>
          <cell r="AC5575">
            <v>0</v>
          </cell>
          <cell r="AD5575">
            <v>0</v>
          </cell>
          <cell r="AJ5575">
            <v>0</v>
          </cell>
          <cell r="AK5575">
            <v>0</v>
          </cell>
        </row>
        <row r="5576">
          <cell r="B5576" t="str">
            <v/>
          </cell>
          <cell r="H5576" t="str">
            <v/>
          </cell>
          <cell r="J5576" t="str">
            <v/>
          </cell>
          <cell r="N5576" t="str">
            <v/>
          </cell>
          <cell r="O5576" t="str">
            <v/>
          </cell>
          <cell r="P5576" t="str">
            <v/>
          </cell>
          <cell r="Q5576" t="str">
            <v/>
          </cell>
          <cell r="T5576" t="str">
            <v/>
          </cell>
          <cell r="U5576" t="str">
            <v/>
          </cell>
          <cell r="W5576" t="str">
            <v/>
          </cell>
          <cell r="X5576" t="str">
            <v/>
          </cell>
          <cell r="AB5576">
            <v>0</v>
          </cell>
          <cell r="AC5576">
            <v>0</v>
          </cell>
          <cell r="AD5576">
            <v>0</v>
          </cell>
          <cell r="AJ5576">
            <v>0</v>
          </cell>
          <cell r="AK5576">
            <v>0</v>
          </cell>
        </row>
        <row r="5577">
          <cell r="B5577" t="str">
            <v/>
          </cell>
          <cell r="H5577" t="str">
            <v/>
          </cell>
          <cell r="J5577" t="str">
            <v/>
          </cell>
          <cell r="N5577" t="str">
            <v/>
          </cell>
          <cell r="O5577" t="str">
            <v/>
          </cell>
          <cell r="P5577" t="str">
            <v/>
          </cell>
          <cell r="Q5577" t="str">
            <v/>
          </cell>
          <cell r="T5577" t="str">
            <v/>
          </cell>
          <cell r="U5577" t="str">
            <v/>
          </cell>
          <cell r="W5577" t="str">
            <v/>
          </cell>
          <cell r="X5577" t="str">
            <v/>
          </cell>
          <cell r="AB5577">
            <v>0</v>
          </cell>
          <cell r="AC5577">
            <v>0</v>
          </cell>
          <cell r="AD5577">
            <v>0</v>
          </cell>
          <cell r="AJ5577">
            <v>0</v>
          </cell>
          <cell r="AK5577">
            <v>0</v>
          </cell>
        </row>
        <row r="5578">
          <cell r="B5578" t="str">
            <v/>
          </cell>
          <cell r="H5578" t="str">
            <v/>
          </cell>
          <cell r="J5578" t="str">
            <v/>
          </cell>
          <cell r="N5578" t="str">
            <v/>
          </cell>
          <cell r="O5578" t="str">
            <v/>
          </cell>
          <cell r="P5578" t="str">
            <v/>
          </cell>
          <cell r="Q5578" t="str">
            <v/>
          </cell>
          <cell r="T5578" t="str">
            <v/>
          </cell>
          <cell r="U5578" t="str">
            <v/>
          </cell>
          <cell r="W5578" t="str">
            <v/>
          </cell>
          <cell r="X5578" t="str">
            <v/>
          </cell>
          <cell r="AB5578">
            <v>0</v>
          </cell>
          <cell r="AC5578">
            <v>0</v>
          </cell>
          <cell r="AD5578">
            <v>0</v>
          </cell>
          <cell r="AJ5578">
            <v>0</v>
          </cell>
          <cell r="AK5578">
            <v>0</v>
          </cell>
        </row>
        <row r="5579">
          <cell r="B5579" t="str">
            <v/>
          </cell>
          <cell r="H5579" t="str">
            <v/>
          </cell>
          <cell r="J5579" t="str">
            <v/>
          </cell>
          <cell r="N5579" t="str">
            <v/>
          </cell>
          <cell r="O5579" t="str">
            <v/>
          </cell>
          <cell r="P5579" t="str">
            <v/>
          </cell>
          <cell r="Q5579" t="str">
            <v/>
          </cell>
          <cell r="T5579" t="str">
            <v/>
          </cell>
          <cell r="U5579" t="str">
            <v/>
          </cell>
          <cell r="W5579" t="str">
            <v/>
          </cell>
          <cell r="X5579" t="str">
            <v/>
          </cell>
          <cell r="AB5579">
            <v>0</v>
          </cell>
          <cell r="AC5579">
            <v>0</v>
          </cell>
          <cell r="AD5579">
            <v>0</v>
          </cell>
          <cell r="AJ5579">
            <v>0</v>
          </cell>
          <cell r="AK5579">
            <v>0</v>
          </cell>
        </row>
        <row r="5580">
          <cell r="B5580" t="str">
            <v/>
          </cell>
          <cell r="H5580" t="str">
            <v/>
          </cell>
          <cell r="J5580" t="str">
            <v/>
          </cell>
          <cell r="N5580" t="str">
            <v/>
          </cell>
          <cell r="O5580" t="str">
            <v/>
          </cell>
          <cell r="P5580" t="str">
            <v/>
          </cell>
          <cell r="Q5580" t="str">
            <v/>
          </cell>
          <cell r="T5580" t="str">
            <v/>
          </cell>
          <cell r="U5580" t="str">
            <v/>
          </cell>
          <cell r="W5580" t="str">
            <v/>
          </cell>
          <cell r="X5580" t="str">
            <v/>
          </cell>
          <cell r="AB5580">
            <v>0</v>
          </cell>
          <cell r="AC5580">
            <v>0</v>
          </cell>
          <cell r="AD5580">
            <v>0</v>
          </cell>
          <cell r="AJ5580">
            <v>0</v>
          </cell>
          <cell r="AK5580">
            <v>0</v>
          </cell>
        </row>
        <row r="5581">
          <cell r="B5581" t="str">
            <v/>
          </cell>
          <cell r="H5581" t="str">
            <v/>
          </cell>
          <cell r="J5581" t="str">
            <v/>
          </cell>
          <cell r="N5581" t="str">
            <v/>
          </cell>
          <cell r="O5581" t="str">
            <v/>
          </cell>
          <cell r="P5581" t="str">
            <v/>
          </cell>
          <cell r="Q5581" t="str">
            <v/>
          </cell>
          <cell r="T5581" t="str">
            <v/>
          </cell>
          <cell r="U5581" t="str">
            <v/>
          </cell>
          <cell r="W5581" t="str">
            <v/>
          </cell>
          <cell r="X5581" t="str">
            <v/>
          </cell>
          <cell r="AB5581">
            <v>0</v>
          </cell>
          <cell r="AC5581">
            <v>0</v>
          </cell>
          <cell r="AD5581">
            <v>0</v>
          </cell>
          <cell r="AJ5581">
            <v>0</v>
          </cell>
          <cell r="AK5581">
            <v>0</v>
          </cell>
        </row>
        <row r="5582">
          <cell r="B5582" t="str">
            <v/>
          </cell>
          <cell r="H5582" t="str">
            <v/>
          </cell>
          <cell r="J5582" t="str">
            <v/>
          </cell>
          <cell r="N5582" t="str">
            <v/>
          </cell>
          <cell r="O5582" t="str">
            <v/>
          </cell>
          <cell r="P5582" t="str">
            <v/>
          </cell>
          <cell r="Q5582" t="str">
            <v/>
          </cell>
          <cell r="T5582" t="str">
            <v/>
          </cell>
          <cell r="U5582" t="str">
            <v/>
          </cell>
          <cell r="W5582" t="str">
            <v/>
          </cell>
          <cell r="X5582" t="str">
            <v/>
          </cell>
          <cell r="AB5582">
            <v>0</v>
          </cell>
          <cell r="AC5582">
            <v>0</v>
          </cell>
          <cell r="AD5582">
            <v>0</v>
          </cell>
          <cell r="AJ5582">
            <v>0</v>
          </cell>
          <cell r="AK5582">
            <v>0</v>
          </cell>
        </row>
        <row r="5583">
          <cell r="B5583" t="str">
            <v/>
          </cell>
          <cell r="H5583" t="str">
            <v/>
          </cell>
          <cell r="J5583" t="str">
            <v/>
          </cell>
          <cell r="N5583" t="str">
            <v/>
          </cell>
          <cell r="O5583" t="str">
            <v/>
          </cell>
          <cell r="P5583" t="str">
            <v/>
          </cell>
          <cell r="Q5583" t="str">
            <v/>
          </cell>
          <cell r="T5583" t="str">
            <v/>
          </cell>
          <cell r="U5583" t="str">
            <v/>
          </cell>
          <cell r="W5583" t="str">
            <v/>
          </cell>
          <cell r="X5583" t="str">
            <v/>
          </cell>
          <cell r="AB5583">
            <v>0</v>
          </cell>
          <cell r="AC5583">
            <v>0</v>
          </cell>
          <cell r="AD5583">
            <v>0</v>
          </cell>
          <cell r="AJ5583">
            <v>0</v>
          </cell>
          <cell r="AK5583">
            <v>0</v>
          </cell>
        </row>
        <row r="5584">
          <cell r="B5584" t="str">
            <v/>
          </cell>
          <cell r="H5584" t="str">
            <v/>
          </cell>
          <cell r="J5584" t="str">
            <v/>
          </cell>
          <cell r="N5584" t="str">
            <v/>
          </cell>
          <cell r="O5584" t="str">
            <v/>
          </cell>
          <cell r="P5584" t="str">
            <v/>
          </cell>
          <cell r="Q5584" t="str">
            <v/>
          </cell>
          <cell r="T5584" t="str">
            <v/>
          </cell>
          <cell r="U5584" t="str">
            <v/>
          </cell>
          <cell r="W5584" t="str">
            <v/>
          </cell>
          <cell r="X5584" t="str">
            <v/>
          </cell>
          <cell r="AB5584">
            <v>0</v>
          </cell>
          <cell r="AC5584">
            <v>0</v>
          </cell>
          <cell r="AD5584">
            <v>0</v>
          </cell>
          <cell r="AJ5584">
            <v>0</v>
          </cell>
          <cell r="AK5584">
            <v>0</v>
          </cell>
        </row>
        <row r="5585">
          <cell r="B5585" t="str">
            <v/>
          </cell>
          <cell r="H5585" t="str">
            <v/>
          </cell>
          <cell r="J5585" t="str">
            <v/>
          </cell>
          <cell r="N5585" t="str">
            <v/>
          </cell>
          <cell r="O5585" t="str">
            <v/>
          </cell>
          <cell r="P5585" t="str">
            <v/>
          </cell>
          <cell r="Q5585" t="str">
            <v/>
          </cell>
          <cell r="T5585" t="str">
            <v/>
          </cell>
          <cell r="U5585" t="str">
            <v/>
          </cell>
          <cell r="W5585" t="str">
            <v/>
          </cell>
          <cell r="X5585" t="str">
            <v/>
          </cell>
          <cell r="AB5585">
            <v>0</v>
          </cell>
          <cell r="AC5585">
            <v>0</v>
          </cell>
          <cell r="AD5585">
            <v>0</v>
          </cell>
          <cell r="AJ5585">
            <v>0</v>
          </cell>
          <cell r="AK5585">
            <v>0</v>
          </cell>
        </row>
        <row r="5586">
          <cell r="B5586" t="str">
            <v/>
          </cell>
          <cell r="H5586" t="str">
            <v/>
          </cell>
          <cell r="J5586" t="str">
            <v/>
          </cell>
          <cell r="N5586" t="str">
            <v/>
          </cell>
          <cell r="O5586" t="str">
            <v/>
          </cell>
          <cell r="P5586" t="str">
            <v/>
          </cell>
          <cell r="Q5586" t="str">
            <v/>
          </cell>
          <cell r="T5586" t="str">
            <v/>
          </cell>
          <cell r="U5586" t="str">
            <v/>
          </cell>
          <cell r="W5586" t="str">
            <v/>
          </cell>
          <cell r="X5586" t="str">
            <v/>
          </cell>
          <cell r="AB5586">
            <v>0</v>
          </cell>
          <cell r="AC5586">
            <v>0</v>
          </cell>
          <cell r="AD5586">
            <v>0</v>
          </cell>
          <cell r="AJ5586">
            <v>0</v>
          </cell>
          <cell r="AK5586">
            <v>0</v>
          </cell>
        </row>
        <row r="5587">
          <cell r="B5587" t="str">
            <v/>
          </cell>
          <cell r="H5587" t="str">
            <v/>
          </cell>
          <cell r="J5587" t="str">
            <v/>
          </cell>
          <cell r="N5587" t="str">
            <v/>
          </cell>
          <cell r="O5587" t="str">
            <v/>
          </cell>
          <cell r="P5587" t="str">
            <v/>
          </cell>
          <cell r="Q5587" t="str">
            <v/>
          </cell>
          <cell r="T5587" t="str">
            <v/>
          </cell>
          <cell r="U5587" t="str">
            <v/>
          </cell>
          <cell r="W5587" t="str">
            <v/>
          </cell>
          <cell r="X5587" t="str">
            <v/>
          </cell>
          <cell r="AB5587">
            <v>0</v>
          </cell>
          <cell r="AC5587">
            <v>0</v>
          </cell>
          <cell r="AD5587">
            <v>0</v>
          </cell>
          <cell r="AJ5587">
            <v>0</v>
          </cell>
          <cell r="AK5587">
            <v>0</v>
          </cell>
        </row>
        <row r="5588">
          <cell r="B5588" t="str">
            <v/>
          </cell>
          <cell r="H5588" t="str">
            <v/>
          </cell>
          <cell r="J5588" t="str">
            <v/>
          </cell>
          <cell r="N5588" t="str">
            <v/>
          </cell>
          <cell r="O5588" t="str">
            <v/>
          </cell>
          <cell r="P5588" t="str">
            <v/>
          </cell>
          <cell r="Q5588" t="str">
            <v/>
          </cell>
          <cell r="T5588" t="str">
            <v/>
          </cell>
          <cell r="U5588" t="str">
            <v/>
          </cell>
          <cell r="W5588" t="str">
            <v/>
          </cell>
          <cell r="X5588" t="str">
            <v/>
          </cell>
          <cell r="AB5588">
            <v>0</v>
          </cell>
          <cell r="AC5588">
            <v>0</v>
          </cell>
          <cell r="AD5588">
            <v>0</v>
          </cell>
          <cell r="AJ5588">
            <v>0</v>
          </cell>
          <cell r="AK5588">
            <v>0</v>
          </cell>
        </row>
        <row r="5589">
          <cell r="B5589" t="str">
            <v/>
          </cell>
          <cell r="H5589" t="str">
            <v/>
          </cell>
          <cell r="J5589" t="str">
            <v/>
          </cell>
          <cell r="N5589" t="str">
            <v/>
          </cell>
          <cell r="O5589" t="str">
            <v/>
          </cell>
          <cell r="P5589" t="str">
            <v/>
          </cell>
          <cell r="Q5589" t="str">
            <v/>
          </cell>
          <cell r="T5589" t="str">
            <v/>
          </cell>
          <cell r="U5589" t="str">
            <v/>
          </cell>
          <cell r="W5589" t="str">
            <v/>
          </cell>
          <cell r="X5589" t="str">
            <v/>
          </cell>
          <cell r="AB5589">
            <v>0</v>
          </cell>
          <cell r="AC5589">
            <v>0</v>
          </cell>
          <cell r="AD5589">
            <v>0</v>
          </cell>
          <cell r="AJ5589">
            <v>0</v>
          </cell>
          <cell r="AK5589">
            <v>0</v>
          </cell>
        </row>
        <row r="5590">
          <cell r="B5590" t="str">
            <v/>
          </cell>
          <cell r="H5590" t="str">
            <v/>
          </cell>
          <cell r="J5590" t="str">
            <v/>
          </cell>
          <cell r="N5590" t="str">
            <v/>
          </cell>
          <cell r="O5590" t="str">
            <v/>
          </cell>
          <cell r="P5590" t="str">
            <v/>
          </cell>
          <cell r="Q5590" t="str">
            <v/>
          </cell>
          <cell r="T5590" t="str">
            <v/>
          </cell>
          <cell r="U5590" t="str">
            <v/>
          </cell>
          <cell r="W5590" t="str">
            <v/>
          </cell>
          <cell r="X5590" t="str">
            <v/>
          </cell>
          <cell r="AB5590">
            <v>0</v>
          </cell>
          <cell r="AC5590">
            <v>0</v>
          </cell>
          <cell r="AD5590">
            <v>0</v>
          </cell>
          <cell r="AJ5590">
            <v>0</v>
          </cell>
          <cell r="AK5590">
            <v>0</v>
          </cell>
        </row>
        <row r="5591">
          <cell r="B5591" t="str">
            <v/>
          </cell>
          <cell r="H5591" t="str">
            <v/>
          </cell>
          <cell r="J5591" t="str">
            <v/>
          </cell>
          <cell r="N5591" t="str">
            <v/>
          </cell>
          <cell r="O5591" t="str">
            <v/>
          </cell>
          <cell r="P5591" t="str">
            <v/>
          </cell>
          <cell r="Q5591" t="str">
            <v/>
          </cell>
          <cell r="T5591" t="str">
            <v/>
          </cell>
          <cell r="U5591" t="str">
            <v/>
          </cell>
          <cell r="W5591" t="str">
            <v/>
          </cell>
          <cell r="X5591" t="str">
            <v/>
          </cell>
          <cell r="AB5591">
            <v>0</v>
          </cell>
          <cell r="AC5591">
            <v>0</v>
          </cell>
          <cell r="AD5591">
            <v>0</v>
          </cell>
          <cell r="AJ5591">
            <v>0</v>
          </cell>
          <cell r="AK5591">
            <v>0</v>
          </cell>
        </row>
        <row r="5592">
          <cell r="B5592" t="str">
            <v/>
          </cell>
          <cell r="H5592" t="str">
            <v/>
          </cell>
          <cell r="J5592" t="str">
            <v/>
          </cell>
          <cell r="N5592" t="str">
            <v/>
          </cell>
          <cell r="O5592" t="str">
            <v/>
          </cell>
          <cell r="P5592" t="str">
            <v/>
          </cell>
          <cell r="Q5592" t="str">
            <v/>
          </cell>
          <cell r="T5592" t="str">
            <v/>
          </cell>
          <cell r="U5592" t="str">
            <v/>
          </cell>
          <cell r="W5592" t="str">
            <v/>
          </cell>
          <cell r="X5592" t="str">
            <v/>
          </cell>
          <cell r="AB5592">
            <v>0</v>
          </cell>
          <cell r="AC5592">
            <v>0</v>
          </cell>
          <cell r="AD5592">
            <v>0</v>
          </cell>
          <cell r="AJ5592">
            <v>0</v>
          </cell>
          <cell r="AK5592">
            <v>0</v>
          </cell>
        </row>
        <row r="5593">
          <cell r="B5593" t="str">
            <v/>
          </cell>
          <cell r="H5593" t="str">
            <v/>
          </cell>
          <cell r="J5593" t="str">
            <v/>
          </cell>
          <cell r="N5593" t="str">
            <v/>
          </cell>
          <cell r="O5593" t="str">
            <v/>
          </cell>
          <cell r="P5593" t="str">
            <v/>
          </cell>
          <cell r="Q5593" t="str">
            <v/>
          </cell>
          <cell r="T5593" t="str">
            <v/>
          </cell>
          <cell r="U5593" t="str">
            <v/>
          </cell>
          <cell r="W5593" t="str">
            <v/>
          </cell>
          <cell r="X5593" t="str">
            <v/>
          </cell>
          <cell r="AB5593">
            <v>0</v>
          </cell>
          <cell r="AC5593">
            <v>0</v>
          </cell>
          <cell r="AD5593">
            <v>0</v>
          </cell>
          <cell r="AJ5593">
            <v>0</v>
          </cell>
          <cell r="AK5593">
            <v>0</v>
          </cell>
        </row>
        <row r="5594">
          <cell r="B5594" t="str">
            <v/>
          </cell>
          <cell r="H5594" t="str">
            <v/>
          </cell>
          <cell r="J5594" t="str">
            <v/>
          </cell>
          <cell r="N5594" t="str">
            <v/>
          </cell>
          <cell r="O5594" t="str">
            <v/>
          </cell>
          <cell r="P5594" t="str">
            <v/>
          </cell>
          <cell r="Q5594" t="str">
            <v/>
          </cell>
          <cell r="T5594" t="str">
            <v/>
          </cell>
          <cell r="U5594" t="str">
            <v/>
          </cell>
          <cell r="W5594" t="str">
            <v/>
          </cell>
          <cell r="X5594" t="str">
            <v/>
          </cell>
          <cell r="AB5594">
            <v>0</v>
          </cell>
          <cell r="AC5594">
            <v>0</v>
          </cell>
          <cell r="AD5594">
            <v>0</v>
          </cell>
          <cell r="AJ5594">
            <v>0</v>
          </cell>
          <cell r="AK5594">
            <v>0</v>
          </cell>
        </row>
        <row r="5595">
          <cell r="B5595" t="str">
            <v/>
          </cell>
          <cell r="H5595" t="str">
            <v/>
          </cell>
          <cell r="J5595" t="str">
            <v/>
          </cell>
          <cell r="N5595" t="str">
            <v/>
          </cell>
          <cell r="O5595" t="str">
            <v/>
          </cell>
          <cell r="P5595" t="str">
            <v/>
          </cell>
          <cell r="Q5595" t="str">
            <v/>
          </cell>
          <cell r="T5595" t="str">
            <v/>
          </cell>
          <cell r="U5595" t="str">
            <v/>
          </cell>
          <cell r="W5595" t="str">
            <v/>
          </cell>
          <cell r="X5595" t="str">
            <v/>
          </cell>
          <cell r="AB5595">
            <v>0</v>
          </cell>
          <cell r="AC5595">
            <v>0</v>
          </cell>
          <cell r="AD5595">
            <v>0</v>
          </cell>
          <cell r="AJ5595">
            <v>0</v>
          </cell>
          <cell r="AK5595">
            <v>0</v>
          </cell>
        </row>
        <row r="5596">
          <cell r="B5596" t="str">
            <v/>
          </cell>
          <cell r="H5596" t="str">
            <v/>
          </cell>
          <cell r="J5596" t="str">
            <v/>
          </cell>
          <cell r="N5596" t="str">
            <v/>
          </cell>
          <cell r="O5596" t="str">
            <v/>
          </cell>
          <cell r="P5596" t="str">
            <v/>
          </cell>
          <cell r="Q5596" t="str">
            <v/>
          </cell>
          <cell r="T5596" t="str">
            <v/>
          </cell>
          <cell r="U5596" t="str">
            <v/>
          </cell>
          <cell r="W5596" t="str">
            <v/>
          </cell>
          <cell r="X5596" t="str">
            <v/>
          </cell>
          <cell r="AB5596">
            <v>0</v>
          </cell>
          <cell r="AC5596">
            <v>0</v>
          </cell>
          <cell r="AD5596">
            <v>0</v>
          </cell>
          <cell r="AJ5596">
            <v>0</v>
          </cell>
          <cell r="AK5596">
            <v>0</v>
          </cell>
        </row>
        <row r="5597">
          <cell r="B5597" t="str">
            <v/>
          </cell>
          <cell r="H5597" t="str">
            <v/>
          </cell>
          <cell r="J5597" t="str">
            <v/>
          </cell>
          <cell r="N5597" t="str">
            <v/>
          </cell>
          <cell r="O5597" t="str">
            <v/>
          </cell>
          <cell r="P5597" t="str">
            <v/>
          </cell>
          <cell r="Q5597" t="str">
            <v/>
          </cell>
          <cell r="T5597" t="str">
            <v/>
          </cell>
          <cell r="U5597" t="str">
            <v/>
          </cell>
          <cell r="W5597" t="str">
            <v/>
          </cell>
          <cell r="X5597" t="str">
            <v/>
          </cell>
          <cell r="AB5597">
            <v>0</v>
          </cell>
          <cell r="AC5597">
            <v>0</v>
          </cell>
          <cell r="AD5597">
            <v>0</v>
          </cell>
          <cell r="AJ5597">
            <v>0</v>
          </cell>
          <cell r="AK5597">
            <v>0</v>
          </cell>
        </row>
        <row r="5598">
          <cell r="B5598" t="str">
            <v/>
          </cell>
          <cell r="H5598" t="str">
            <v/>
          </cell>
          <cell r="J5598" t="str">
            <v/>
          </cell>
          <cell r="N5598" t="str">
            <v/>
          </cell>
          <cell r="O5598" t="str">
            <v/>
          </cell>
          <cell r="P5598" t="str">
            <v/>
          </cell>
          <cell r="Q5598" t="str">
            <v/>
          </cell>
          <cell r="T5598" t="str">
            <v/>
          </cell>
          <cell r="U5598" t="str">
            <v/>
          </cell>
          <cell r="W5598" t="str">
            <v/>
          </cell>
          <cell r="X5598" t="str">
            <v/>
          </cell>
          <cell r="AB5598">
            <v>0</v>
          </cell>
          <cell r="AC5598">
            <v>0</v>
          </cell>
          <cell r="AD5598">
            <v>0</v>
          </cell>
          <cell r="AJ5598">
            <v>0</v>
          </cell>
          <cell r="AK5598">
            <v>0</v>
          </cell>
        </row>
        <row r="5599">
          <cell r="B5599" t="str">
            <v/>
          </cell>
          <cell r="H5599" t="str">
            <v/>
          </cell>
          <cell r="J5599" t="str">
            <v/>
          </cell>
          <cell r="N5599" t="str">
            <v/>
          </cell>
          <cell r="O5599" t="str">
            <v/>
          </cell>
          <cell r="P5599" t="str">
            <v/>
          </cell>
          <cell r="Q5599" t="str">
            <v/>
          </cell>
          <cell r="T5599" t="str">
            <v/>
          </cell>
          <cell r="U5599" t="str">
            <v/>
          </cell>
          <cell r="W5599" t="str">
            <v/>
          </cell>
          <cell r="X5599" t="str">
            <v/>
          </cell>
          <cell r="AB5599">
            <v>0</v>
          </cell>
          <cell r="AC5599">
            <v>0</v>
          </cell>
          <cell r="AD5599">
            <v>0</v>
          </cell>
          <cell r="AJ5599">
            <v>0</v>
          </cell>
          <cell r="AK5599">
            <v>0</v>
          </cell>
        </row>
        <row r="5600">
          <cell r="B5600" t="str">
            <v/>
          </cell>
          <cell r="H5600" t="str">
            <v/>
          </cell>
          <cell r="J5600" t="str">
            <v/>
          </cell>
          <cell r="N5600" t="str">
            <v/>
          </cell>
          <cell r="O5600" t="str">
            <v/>
          </cell>
          <cell r="P5600" t="str">
            <v/>
          </cell>
          <cell r="Q5600" t="str">
            <v/>
          </cell>
          <cell r="T5600" t="str">
            <v/>
          </cell>
          <cell r="U5600" t="str">
            <v/>
          </cell>
          <cell r="W5600" t="str">
            <v/>
          </cell>
          <cell r="X5600" t="str">
            <v/>
          </cell>
          <cell r="AB5600">
            <v>0</v>
          </cell>
          <cell r="AC5600">
            <v>0</v>
          </cell>
          <cell r="AD5600">
            <v>0</v>
          </cell>
          <cell r="AJ5600">
            <v>0</v>
          </cell>
          <cell r="AK5600">
            <v>0</v>
          </cell>
        </row>
        <row r="5601">
          <cell r="B5601" t="str">
            <v/>
          </cell>
          <cell r="H5601" t="str">
            <v/>
          </cell>
          <cell r="J5601" t="str">
            <v/>
          </cell>
          <cell r="N5601" t="str">
            <v/>
          </cell>
          <cell r="O5601" t="str">
            <v/>
          </cell>
          <cell r="P5601" t="str">
            <v/>
          </cell>
          <cell r="Q5601" t="str">
            <v/>
          </cell>
          <cell r="T5601" t="str">
            <v/>
          </cell>
          <cell r="U5601" t="str">
            <v/>
          </cell>
          <cell r="W5601" t="str">
            <v/>
          </cell>
          <cell r="X5601" t="str">
            <v/>
          </cell>
          <cell r="AB5601">
            <v>0</v>
          </cell>
          <cell r="AC5601">
            <v>0</v>
          </cell>
          <cell r="AD5601">
            <v>0</v>
          </cell>
          <cell r="AJ5601">
            <v>0</v>
          </cell>
          <cell r="AK5601">
            <v>0</v>
          </cell>
        </row>
        <row r="5602">
          <cell r="B5602" t="str">
            <v/>
          </cell>
          <cell r="H5602" t="str">
            <v/>
          </cell>
          <cell r="J5602" t="str">
            <v/>
          </cell>
          <cell r="N5602" t="str">
            <v/>
          </cell>
          <cell r="O5602" t="str">
            <v/>
          </cell>
          <cell r="P5602" t="str">
            <v/>
          </cell>
          <cell r="Q5602" t="str">
            <v/>
          </cell>
          <cell r="T5602" t="str">
            <v/>
          </cell>
          <cell r="U5602" t="str">
            <v/>
          </cell>
          <cell r="W5602" t="str">
            <v/>
          </cell>
          <cell r="X5602" t="str">
            <v/>
          </cell>
          <cell r="AB5602">
            <v>0</v>
          </cell>
          <cell r="AC5602">
            <v>0</v>
          </cell>
          <cell r="AD5602">
            <v>0</v>
          </cell>
          <cell r="AJ5602">
            <v>0</v>
          </cell>
          <cell r="AK5602">
            <v>0</v>
          </cell>
        </row>
        <row r="5603">
          <cell r="B5603" t="str">
            <v/>
          </cell>
          <cell r="H5603" t="str">
            <v/>
          </cell>
          <cell r="J5603" t="str">
            <v/>
          </cell>
          <cell r="N5603" t="str">
            <v/>
          </cell>
          <cell r="O5603" t="str">
            <v/>
          </cell>
          <cell r="P5603" t="str">
            <v/>
          </cell>
          <cell r="Q5603" t="str">
            <v/>
          </cell>
          <cell r="T5603" t="str">
            <v/>
          </cell>
          <cell r="U5603" t="str">
            <v/>
          </cell>
          <cell r="W5603" t="str">
            <v/>
          </cell>
          <cell r="X5603" t="str">
            <v/>
          </cell>
          <cell r="AB5603">
            <v>0</v>
          </cell>
          <cell r="AC5603">
            <v>0</v>
          </cell>
          <cell r="AD5603">
            <v>0</v>
          </cell>
          <cell r="AJ5603">
            <v>0</v>
          </cell>
          <cell r="AK5603">
            <v>0</v>
          </cell>
        </row>
        <row r="5604">
          <cell r="B5604" t="str">
            <v/>
          </cell>
          <cell r="H5604" t="str">
            <v/>
          </cell>
          <cell r="J5604" t="str">
            <v/>
          </cell>
          <cell r="N5604" t="str">
            <v/>
          </cell>
          <cell r="O5604" t="str">
            <v/>
          </cell>
          <cell r="P5604" t="str">
            <v/>
          </cell>
          <cell r="Q5604" t="str">
            <v/>
          </cell>
          <cell r="T5604" t="str">
            <v/>
          </cell>
          <cell r="U5604" t="str">
            <v/>
          </cell>
          <cell r="W5604" t="str">
            <v/>
          </cell>
          <cell r="X5604" t="str">
            <v/>
          </cell>
          <cell r="AB5604">
            <v>0</v>
          </cell>
          <cell r="AC5604">
            <v>0</v>
          </cell>
          <cell r="AD5604">
            <v>0</v>
          </cell>
          <cell r="AJ5604">
            <v>0</v>
          </cell>
          <cell r="AK5604">
            <v>0</v>
          </cell>
        </row>
        <row r="5605">
          <cell r="B5605" t="str">
            <v/>
          </cell>
          <cell r="H5605" t="str">
            <v/>
          </cell>
          <cell r="J5605" t="str">
            <v/>
          </cell>
          <cell r="N5605" t="str">
            <v/>
          </cell>
          <cell r="O5605" t="str">
            <v/>
          </cell>
          <cell r="P5605" t="str">
            <v/>
          </cell>
          <cell r="Q5605" t="str">
            <v/>
          </cell>
          <cell r="T5605" t="str">
            <v/>
          </cell>
          <cell r="U5605" t="str">
            <v/>
          </cell>
          <cell r="W5605" t="str">
            <v/>
          </cell>
          <cell r="X5605" t="str">
            <v/>
          </cell>
          <cell r="AB5605">
            <v>0</v>
          </cell>
          <cell r="AC5605">
            <v>0</v>
          </cell>
          <cell r="AD5605">
            <v>0</v>
          </cell>
          <cell r="AJ5605">
            <v>0</v>
          </cell>
          <cell r="AK5605">
            <v>0</v>
          </cell>
        </row>
        <row r="5606">
          <cell r="B5606" t="str">
            <v/>
          </cell>
          <cell r="H5606" t="str">
            <v/>
          </cell>
          <cell r="J5606" t="str">
            <v/>
          </cell>
          <cell r="N5606" t="str">
            <v/>
          </cell>
          <cell r="O5606" t="str">
            <v/>
          </cell>
          <cell r="P5606" t="str">
            <v/>
          </cell>
          <cell r="Q5606" t="str">
            <v/>
          </cell>
          <cell r="T5606" t="str">
            <v/>
          </cell>
          <cell r="U5606" t="str">
            <v/>
          </cell>
          <cell r="W5606" t="str">
            <v/>
          </cell>
          <cell r="X5606" t="str">
            <v/>
          </cell>
          <cell r="AB5606">
            <v>0</v>
          </cell>
          <cell r="AC5606">
            <v>0</v>
          </cell>
          <cell r="AD5606">
            <v>0</v>
          </cell>
          <cell r="AJ5606">
            <v>0</v>
          </cell>
          <cell r="AK5606">
            <v>0</v>
          </cell>
        </row>
        <row r="5607">
          <cell r="B5607" t="str">
            <v/>
          </cell>
          <cell r="H5607" t="str">
            <v/>
          </cell>
          <cell r="J5607" t="str">
            <v/>
          </cell>
          <cell r="N5607" t="str">
            <v/>
          </cell>
          <cell r="O5607" t="str">
            <v/>
          </cell>
          <cell r="P5607" t="str">
            <v/>
          </cell>
          <cell r="Q5607" t="str">
            <v/>
          </cell>
          <cell r="T5607" t="str">
            <v/>
          </cell>
          <cell r="U5607" t="str">
            <v/>
          </cell>
          <cell r="W5607" t="str">
            <v/>
          </cell>
          <cell r="X5607" t="str">
            <v/>
          </cell>
          <cell r="AB5607">
            <v>0</v>
          </cell>
          <cell r="AC5607">
            <v>0</v>
          </cell>
          <cell r="AD5607">
            <v>0</v>
          </cell>
          <cell r="AJ5607">
            <v>0</v>
          </cell>
          <cell r="AK5607">
            <v>0</v>
          </cell>
        </row>
        <row r="5608">
          <cell r="B5608" t="str">
            <v/>
          </cell>
          <cell r="H5608" t="str">
            <v/>
          </cell>
          <cell r="J5608" t="str">
            <v/>
          </cell>
          <cell r="N5608" t="str">
            <v/>
          </cell>
          <cell r="O5608" t="str">
            <v/>
          </cell>
          <cell r="P5608" t="str">
            <v/>
          </cell>
          <cell r="Q5608" t="str">
            <v/>
          </cell>
          <cell r="T5608" t="str">
            <v/>
          </cell>
          <cell r="U5608" t="str">
            <v/>
          </cell>
          <cell r="W5608" t="str">
            <v/>
          </cell>
          <cell r="X5608" t="str">
            <v/>
          </cell>
          <cell r="AB5608">
            <v>0</v>
          </cell>
          <cell r="AC5608">
            <v>0</v>
          </cell>
          <cell r="AD5608">
            <v>0</v>
          </cell>
          <cell r="AJ5608">
            <v>0</v>
          </cell>
          <cell r="AK5608">
            <v>0</v>
          </cell>
        </row>
        <row r="5609">
          <cell r="B5609" t="str">
            <v/>
          </cell>
          <cell r="H5609" t="str">
            <v/>
          </cell>
          <cell r="J5609" t="str">
            <v/>
          </cell>
          <cell r="N5609" t="str">
            <v/>
          </cell>
          <cell r="O5609" t="str">
            <v/>
          </cell>
          <cell r="P5609" t="str">
            <v/>
          </cell>
          <cell r="Q5609" t="str">
            <v/>
          </cell>
          <cell r="T5609" t="str">
            <v/>
          </cell>
          <cell r="U5609" t="str">
            <v/>
          </cell>
          <cell r="W5609" t="str">
            <v/>
          </cell>
          <cell r="X5609" t="str">
            <v/>
          </cell>
          <cell r="AB5609">
            <v>0</v>
          </cell>
          <cell r="AC5609">
            <v>0</v>
          </cell>
          <cell r="AD5609">
            <v>0</v>
          </cell>
          <cell r="AJ5609">
            <v>0</v>
          </cell>
          <cell r="AK5609">
            <v>0</v>
          </cell>
        </row>
        <row r="5610">
          <cell r="B5610" t="str">
            <v/>
          </cell>
          <cell r="H5610" t="str">
            <v/>
          </cell>
          <cell r="J5610" t="str">
            <v/>
          </cell>
          <cell r="N5610" t="str">
            <v/>
          </cell>
          <cell r="O5610" t="str">
            <v/>
          </cell>
          <cell r="P5610" t="str">
            <v/>
          </cell>
          <cell r="Q5610" t="str">
            <v/>
          </cell>
          <cell r="T5610" t="str">
            <v/>
          </cell>
          <cell r="U5610" t="str">
            <v/>
          </cell>
          <cell r="W5610" t="str">
            <v/>
          </cell>
          <cell r="X5610" t="str">
            <v/>
          </cell>
          <cell r="AB5610">
            <v>0</v>
          </cell>
          <cell r="AC5610">
            <v>0</v>
          </cell>
          <cell r="AD5610">
            <v>0</v>
          </cell>
          <cell r="AJ5610">
            <v>0</v>
          </cell>
          <cell r="AK5610">
            <v>0</v>
          </cell>
        </row>
        <row r="5611">
          <cell r="B5611" t="str">
            <v/>
          </cell>
          <cell r="H5611" t="str">
            <v/>
          </cell>
          <cell r="J5611" t="str">
            <v/>
          </cell>
          <cell r="N5611" t="str">
            <v/>
          </cell>
          <cell r="O5611" t="str">
            <v/>
          </cell>
          <cell r="P5611" t="str">
            <v/>
          </cell>
          <cell r="Q5611" t="str">
            <v/>
          </cell>
          <cell r="T5611" t="str">
            <v/>
          </cell>
          <cell r="U5611" t="str">
            <v/>
          </cell>
          <cell r="W5611" t="str">
            <v/>
          </cell>
          <cell r="X5611" t="str">
            <v/>
          </cell>
          <cell r="AB5611">
            <v>0</v>
          </cell>
          <cell r="AC5611">
            <v>0</v>
          </cell>
          <cell r="AD5611">
            <v>0</v>
          </cell>
          <cell r="AJ5611">
            <v>0</v>
          </cell>
          <cell r="AK5611">
            <v>0</v>
          </cell>
        </row>
        <row r="5612">
          <cell r="B5612" t="str">
            <v/>
          </cell>
          <cell r="H5612" t="str">
            <v/>
          </cell>
          <cell r="J5612" t="str">
            <v/>
          </cell>
          <cell r="N5612" t="str">
            <v/>
          </cell>
          <cell r="O5612" t="str">
            <v/>
          </cell>
          <cell r="P5612" t="str">
            <v/>
          </cell>
          <cell r="Q5612" t="str">
            <v/>
          </cell>
          <cell r="T5612" t="str">
            <v/>
          </cell>
          <cell r="U5612" t="str">
            <v/>
          </cell>
          <cell r="W5612" t="str">
            <v/>
          </cell>
          <cell r="X5612" t="str">
            <v/>
          </cell>
          <cell r="AB5612">
            <v>0</v>
          </cell>
          <cell r="AC5612">
            <v>0</v>
          </cell>
          <cell r="AD5612">
            <v>0</v>
          </cell>
          <cell r="AJ5612">
            <v>0</v>
          </cell>
          <cell r="AK5612">
            <v>0</v>
          </cell>
        </row>
        <row r="5613">
          <cell r="B5613" t="str">
            <v/>
          </cell>
          <cell r="H5613" t="str">
            <v/>
          </cell>
          <cell r="J5613" t="str">
            <v/>
          </cell>
          <cell r="N5613" t="str">
            <v/>
          </cell>
          <cell r="O5613" t="str">
            <v/>
          </cell>
          <cell r="P5613" t="str">
            <v/>
          </cell>
          <cell r="Q5613" t="str">
            <v/>
          </cell>
          <cell r="T5613" t="str">
            <v/>
          </cell>
          <cell r="U5613" t="str">
            <v/>
          </cell>
          <cell r="W5613" t="str">
            <v/>
          </cell>
          <cell r="X5613" t="str">
            <v/>
          </cell>
          <cell r="AB5613">
            <v>0</v>
          </cell>
          <cell r="AC5613">
            <v>0</v>
          </cell>
          <cell r="AD5613">
            <v>0</v>
          </cell>
          <cell r="AJ5613">
            <v>0</v>
          </cell>
          <cell r="AK5613">
            <v>0</v>
          </cell>
        </row>
        <row r="5614">
          <cell r="B5614" t="str">
            <v/>
          </cell>
          <cell r="H5614" t="str">
            <v/>
          </cell>
          <cell r="J5614" t="str">
            <v/>
          </cell>
          <cell r="N5614" t="str">
            <v/>
          </cell>
          <cell r="O5614" t="str">
            <v/>
          </cell>
          <cell r="P5614" t="str">
            <v/>
          </cell>
          <cell r="Q5614" t="str">
            <v/>
          </cell>
          <cell r="T5614" t="str">
            <v/>
          </cell>
          <cell r="U5614" t="str">
            <v/>
          </cell>
          <cell r="W5614" t="str">
            <v/>
          </cell>
          <cell r="X5614" t="str">
            <v/>
          </cell>
          <cell r="AB5614">
            <v>0</v>
          </cell>
          <cell r="AC5614">
            <v>0</v>
          </cell>
          <cell r="AD5614">
            <v>0</v>
          </cell>
          <cell r="AJ5614">
            <v>0</v>
          </cell>
          <cell r="AK5614">
            <v>0</v>
          </cell>
        </row>
        <row r="5615">
          <cell r="B5615" t="str">
            <v/>
          </cell>
          <cell r="H5615" t="str">
            <v/>
          </cell>
          <cell r="J5615" t="str">
            <v/>
          </cell>
          <cell r="N5615" t="str">
            <v/>
          </cell>
          <cell r="O5615" t="str">
            <v/>
          </cell>
          <cell r="P5615" t="str">
            <v/>
          </cell>
          <cell r="Q5615" t="str">
            <v/>
          </cell>
          <cell r="T5615" t="str">
            <v/>
          </cell>
          <cell r="U5615" t="str">
            <v/>
          </cell>
          <cell r="W5615" t="str">
            <v/>
          </cell>
          <cell r="X5615" t="str">
            <v/>
          </cell>
          <cell r="AB5615">
            <v>0</v>
          </cell>
          <cell r="AC5615">
            <v>0</v>
          </cell>
          <cell r="AD5615">
            <v>0</v>
          </cell>
          <cell r="AJ5615">
            <v>0</v>
          </cell>
          <cell r="AK5615">
            <v>0</v>
          </cell>
        </row>
        <row r="5616">
          <cell r="B5616" t="str">
            <v/>
          </cell>
          <cell r="H5616" t="str">
            <v/>
          </cell>
          <cell r="J5616" t="str">
            <v/>
          </cell>
          <cell r="N5616" t="str">
            <v/>
          </cell>
          <cell r="O5616" t="str">
            <v/>
          </cell>
          <cell r="P5616" t="str">
            <v/>
          </cell>
          <cell r="Q5616" t="str">
            <v/>
          </cell>
          <cell r="T5616" t="str">
            <v/>
          </cell>
          <cell r="U5616" t="str">
            <v/>
          </cell>
          <cell r="W5616" t="str">
            <v/>
          </cell>
          <cell r="X5616" t="str">
            <v/>
          </cell>
          <cell r="AB5616">
            <v>0</v>
          </cell>
          <cell r="AC5616">
            <v>0</v>
          </cell>
          <cell r="AD5616">
            <v>0</v>
          </cell>
          <cell r="AJ5616">
            <v>0</v>
          </cell>
          <cell r="AK5616">
            <v>0</v>
          </cell>
        </row>
        <row r="5617">
          <cell r="B5617" t="str">
            <v/>
          </cell>
          <cell r="H5617" t="str">
            <v/>
          </cell>
          <cell r="J5617" t="str">
            <v/>
          </cell>
          <cell r="N5617" t="str">
            <v/>
          </cell>
          <cell r="O5617" t="str">
            <v/>
          </cell>
          <cell r="P5617" t="str">
            <v/>
          </cell>
          <cell r="Q5617" t="str">
            <v/>
          </cell>
          <cell r="T5617" t="str">
            <v/>
          </cell>
          <cell r="U5617" t="str">
            <v/>
          </cell>
          <cell r="W5617" t="str">
            <v/>
          </cell>
          <cell r="X5617" t="str">
            <v/>
          </cell>
          <cell r="AB5617">
            <v>0</v>
          </cell>
          <cell r="AC5617">
            <v>0</v>
          </cell>
          <cell r="AD5617">
            <v>0</v>
          </cell>
          <cell r="AJ5617">
            <v>0</v>
          </cell>
          <cell r="AK5617">
            <v>0</v>
          </cell>
        </row>
        <row r="5618">
          <cell r="B5618" t="str">
            <v/>
          </cell>
          <cell r="H5618" t="str">
            <v/>
          </cell>
          <cell r="J5618" t="str">
            <v/>
          </cell>
          <cell r="N5618" t="str">
            <v/>
          </cell>
          <cell r="O5618" t="str">
            <v/>
          </cell>
          <cell r="P5618" t="str">
            <v/>
          </cell>
          <cell r="Q5618" t="str">
            <v/>
          </cell>
          <cell r="T5618" t="str">
            <v/>
          </cell>
          <cell r="U5618" t="str">
            <v/>
          </cell>
          <cell r="W5618" t="str">
            <v/>
          </cell>
          <cell r="X5618" t="str">
            <v/>
          </cell>
          <cell r="AB5618">
            <v>0</v>
          </cell>
          <cell r="AC5618">
            <v>0</v>
          </cell>
          <cell r="AD5618">
            <v>0</v>
          </cell>
          <cell r="AJ5618">
            <v>0</v>
          </cell>
          <cell r="AK5618">
            <v>0</v>
          </cell>
        </row>
        <row r="5619">
          <cell r="B5619" t="str">
            <v/>
          </cell>
          <cell r="H5619" t="str">
            <v/>
          </cell>
          <cell r="J5619" t="str">
            <v/>
          </cell>
          <cell r="N5619" t="str">
            <v/>
          </cell>
          <cell r="O5619" t="str">
            <v/>
          </cell>
          <cell r="P5619" t="str">
            <v/>
          </cell>
          <cell r="Q5619" t="str">
            <v/>
          </cell>
          <cell r="T5619" t="str">
            <v/>
          </cell>
          <cell r="U5619" t="str">
            <v/>
          </cell>
          <cell r="W5619" t="str">
            <v/>
          </cell>
          <cell r="X5619" t="str">
            <v/>
          </cell>
          <cell r="AB5619">
            <v>0</v>
          </cell>
          <cell r="AC5619">
            <v>0</v>
          </cell>
          <cell r="AD5619">
            <v>0</v>
          </cell>
          <cell r="AJ5619">
            <v>0</v>
          </cell>
          <cell r="AK5619">
            <v>0</v>
          </cell>
        </row>
        <row r="5620">
          <cell r="B5620" t="str">
            <v/>
          </cell>
          <cell r="H5620" t="str">
            <v/>
          </cell>
          <cell r="J5620" t="str">
            <v/>
          </cell>
          <cell r="N5620" t="str">
            <v/>
          </cell>
          <cell r="O5620" t="str">
            <v/>
          </cell>
          <cell r="P5620" t="str">
            <v/>
          </cell>
          <cell r="Q5620" t="str">
            <v/>
          </cell>
          <cell r="T5620" t="str">
            <v/>
          </cell>
          <cell r="U5620" t="str">
            <v/>
          </cell>
          <cell r="W5620" t="str">
            <v/>
          </cell>
          <cell r="X5620" t="str">
            <v/>
          </cell>
          <cell r="AB5620">
            <v>0</v>
          </cell>
          <cell r="AC5620">
            <v>0</v>
          </cell>
          <cell r="AD5620">
            <v>0</v>
          </cell>
          <cell r="AJ5620">
            <v>0</v>
          </cell>
          <cell r="AK5620">
            <v>0</v>
          </cell>
        </row>
        <row r="5621">
          <cell r="B5621" t="str">
            <v/>
          </cell>
          <cell r="H5621" t="str">
            <v/>
          </cell>
          <cell r="J5621" t="str">
            <v/>
          </cell>
          <cell r="N5621" t="str">
            <v/>
          </cell>
          <cell r="O5621" t="str">
            <v/>
          </cell>
          <cell r="P5621" t="str">
            <v/>
          </cell>
          <cell r="Q5621" t="str">
            <v/>
          </cell>
          <cell r="T5621" t="str">
            <v/>
          </cell>
          <cell r="U5621" t="str">
            <v/>
          </cell>
          <cell r="W5621" t="str">
            <v/>
          </cell>
          <cell r="X5621" t="str">
            <v/>
          </cell>
          <cell r="AB5621">
            <v>0</v>
          </cell>
          <cell r="AC5621">
            <v>0</v>
          </cell>
          <cell r="AD5621">
            <v>0</v>
          </cell>
          <cell r="AJ5621">
            <v>0</v>
          </cell>
          <cell r="AK5621">
            <v>0</v>
          </cell>
        </row>
        <row r="5622">
          <cell r="B5622" t="str">
            <v/>
          </cell>
          <cell r="H5622" t="str">
            <v/>
          </cell>
          <cell r="J5622" t="str">
            <v/>
          </cell>
          <cell r="N5622" t="str">
            <v/>
          </cell>
          <cell r="O5622" t="str">
            <v/>
          </cell>
          <cell r="P5622" t="str">
            <v/>
          </cell>
          <cell r="Q5622" t="str">
            <v/>
          </cell>
          <cell r="T5622" t="str">
            <v/>
          </cell>
          <cell r="U5622" t="str">
            <v/>
          </cell>
          <cell r="W5622" t="str">
            <v/>
          </cell>
          <cell r="X5622" t="str">
            <v/>
          </cell>
          <cell r="AB5622">
            <v>0</v>
          </cell>
          <cell r="AC5622">
            <v>0</v>
          </cell>
          <cell r="AD5622">
            <v>0</v>
          </cell>
          <cell r="AJ5622">
            <v>0</v>
          </cell>
          <cell r="AK5622">
            <v>0</v>
          </cell>
        </row>
        <row r="5623">
          <cell r="B5623" t="str">
            <v/>
          </cell>
          <cell r="H5623" t="str">
            <v/>
          </cell>
          <cell r="J5623" t="str">
            <v/>
          </cell>
          <cell r="N5623" t="str">
            <v/>
          </cell>
          <cell r="O5623" t="str">
            <v/>
          </cell>
          <cell r="P5623" t="str">
            <v/>
          </cell>
          <cell r="Q5623" t="str">
            <v/>
          </cell>
          <cell r="T5623" t="str">
            <v/>
          </cell>
          <cell r="U5623" t="str">
            <v/>
          </cell>
          <cell r="W5623" t="str">
            <v/>
          </cell>
          <cell r="X5623" t="str">
            <v/>
          </cell>
          <cell r="AB5623">
            <v>0</v>
          </cell>
          <cell r="AC5623">
            <v>0</v>
          </cell>
          <cell r="AD5623">
            <v>0</v>
          </cell>
          <cell r="AJ5623">
            <v>0</v>
          </cell>
          <cell r="AK5623">
            <v>0</v>
          </cell>
        </row>
        <row r="5624">
          <cell r="B5624" t="str">
            <v/>
          </cell>
          <cell r="H5624" t="str">
            <v/>
          </cell>
          <cell r="J5624" t="str">
            <v/>
          </cell>
          <cell r="N5624" t="str">
            <v/>
          </cell>
          <cell r="O5624" t="str">
            <v/>
          </cell>
          <cell r="P5624" t="str">
            <v/>
          </cell>
          <cell r="Q5624" t="str">
            <v/>
          </cell>
          <cell r="T5624" t="str">
            <v/>
          </cell>
          <cell r="U5624" t="str">
            <v/>
          </cell>
          <cell r="W5624" t="str">
            <v/>
          </cell>
          <cell r="X5624" t="str">
            <v/>
          </cell>
          <cell r="AB5624">
            <v>0</v>
          </cell>
          <cell r="AC5624">
            <v>0</v>
          </cell>
          <cell r="AD5624">
            <v>0</v>
          </cell>
          <cell r="AJ5624">
            <v>0</v>
          </cell>
          <cell r="AK5624">
            <v>0</v>
          </cell>
        </row>
        <row r="5625">
          <cell r="B5625" t="str">
            <v/>
          </cell>
          <cell r="H5625" t="str">
            <v/>
          </cell>
          <cell r="J5625" t="str">
            <v/>
          </cell>
          <cell r="N5625" t="str">
            <v/>
          </cell>
          <cell r="O5625" t="str">
            <v/>
          </cell>
          <cell r="P5625" t="str">
            <v/>
          </cell>
          <cell r="Q5625" t="str">
            <v/>
          </cell>
          <cell r="T5625" t="str">
            <v/>
          </cell>
          <cell r="U5625" t="str">
            <v/>
          </cell>
          <cell r="W5625" t="str">
            <v/>
          </cell>
          <cell r="X5625" t="str">
            <v/>
          </cell>
          <cell r="AB5625">
            <v>0</v>
          </cell>
          <cell r="AC5625">
            <v>0</v>
          </cell>
          <cell r="AD5625">
            <v>0</v>
          </cell>
          <cell r="AJ5625">
            <v>0</v>
          </cell>
          <cell r="AK5625">
            <v>0</v>
          </cell>
        </row>
        <row r="5626">
          <cell r="B5626" t="str">
            <v/>
          </cell>
          <cell r="H5626" t="str">
            <v/>
          </cell>
          <cell r="J5626" t="str">
            <v/>
          </cell>
          <cell r="N5626" t="str">
            <v/>
          </cell>
          <cell r="O5626" t="str">
            <v/>
          </cell>
          <cell r="P5626" t="str">
            <v/>
          </cell>
          <cell r="Q5626" t="str">
            <v/>
          </cell>
          <cell r="T5626" t="str">
            <v/>
          </cell>
          <cell r="U5626" t="str">
            <v/>
          </cell>
          <cell r="W5626" t="str">
            <v/>
          </cell>
          <cell r="X5626" t="str">
            <v/>
          </cell>
          <cell r="AB5626">
            <v>0</v>
          </cell>
          <cell r="AC5626">
            <v>0</v>
          </cell>
          <cell r="AD5626">
            <v>0</v>
          </cell>
          <cell r="AJ5626">
            <v>0</v>
          </cell>
          <cell r="AK5626">
            <v>0</v>
          </cell>
        </row>
        <row r="5627">
          <cell r="B5627" t="str">
            <v/>
          </cell>
          <cell r="H5627" t="str">
            <v/>
          </cell>
          <cell r="J5627" t="str">
            <v/>
          </cell>
          <cell r="N5627" t="str">
            <v/>
          </cell>
          <cell r="O5627" t="str">
            <v/>
          </cell>
          <cell r="P5627" t="str">
            <v/>
          </cell>
          <cell r="Q5627" t="str">
            <v/>
          </cell>
          <cell r="T5627" t="str">
            <v/>
          </cell>
          <cell r="U5627" t="str">
            <v/>
          </cell>
          <cell r="W5627" t="str">
            <v/>
          </cell>
          <cell r="X5627" t="str">
            <v/>
          </cell>
          <cell r="AB5627">
            <v>0</v>
          </cell>
          <cell r="AC5627">
            <v>0</v>
          </cell>
          <cell r="AD5627">
            <v>0</v>
          </cell>
          <cell r="AJ5627">
            <v>0</v>
          </cell>
          <cell r="AK5627">
            <v>0</v>
          </cell>
        </row>
        <row r="5628">
          <cell r="B5628" t="str">
            <v/>
          </cell>
          <cell r="H5628" t="str">
            <v/>
          </cell>
          <cell r="J5628" t="str">
            <v/>
          </cell>
          <cell r="N5628" t="str">
            <v/>
          </cell>
          <cell r="O5628" t="str">
            <v/>
          </cell>
          <cell r="P5628" t="str">
            <v/>
          </cell>
          <cell r="Q5628" t="str">
            <v/>
          </cell>
          <cell r="T5628" t="str">
            <v/>
          </cell>
          <cell r="U5628" t="str">
            <v/>
          </cell>
          <cell r="W5628" t="str">
            <v/>
          </cell>
          <cell r="X5628" t="str">
            <v/>
          </cell>
          <cell r="AB5628">
            <v>0</v>
          </cell>
          <cell r="AC5628">
            <v>0</v>
          </cell>
          <cell r="AD5628">
            <v>0</v>
          </cell>
          <cell r="AJ5628">
            <v>0</v>
          </cell>
          <cell r="AK5628">
            <v>0</v>
          </cell>
        </row>
        <row r="5629">
          <cell r="B5629" t="str">
            <v/>
          </cell>
          <cell r="H5629" t="str">
            <v/>
          </cell>
          <cell r="J5629" t="str">
            <v/>
          </cell>
          <cell r="N5629" t="str">
            <v/>
          </cell>
          <cell r="O5629" t="str">
            <v/>
          </cell>
          <cell r="P5629" t="str">
            <v/>
          </cell>
          <cell r="Q5629" t="str">
            <v/>
          </cell>
          <cell r="T5629" t="str">
            <v/>
          </cell>
          <cell r="U5629" t="str">
            <v/>
          </cell>
          <cell r="W5629" t="str">
            <v/>
          </cell>
          <cell r="X5629" t="str">
            <v/>
          </cell>
          <cell r="AB5629">
            <v>0</v>
          </cell>
          <cell r="AC5629">
            <v>0</v>
          </cell>
          <cell r="AD5629">
            <v>0</v>
          </cell>
          <cell r="AJ5629">
            <v>0</v>
          </cell>
          <cell r="AK5629">
            <v>0</v>
          </cell>
        </row>
        <row r="5630">
          <cell r="B5630" t="str">
            <v/>
          </cell>
          <cell r="H5630" t="str">
            <v/>
          </cell>
          <cell r="J5630" t="str">
            <v/>
          </cell>
          <cell r="N5630" t="str">
            <v/>
          </cell>
          <cell r="O5630" t="str">
            <v/>
          </cell>
          <cell r="P5630" t="str">
            <v/>
          </cell>
          <cell r="Q5630" t="str">
            <v/>
          </cell>
          <cell r="T5630" t="str">
            <v/>
          </cell>
          <cell r="U5630" t="str">
            <v/>
          </cell>
          <cell r="W5630" t="str">
            <v/>
          </cell>
          <cell r="X5630" t="str">
            <v/>
          </cell>
          <cell r="AB5630">
            <v>0</v>
          </cell>
          <cell r="AC5630">
            <v>0</v>
          </cell>
          <cell r="AD5630">
            <v>0</v>
          </cell>
          <cell r="AJ5630">
            <v>0</v>
          </cell>
          <cell r="AK5630">
            <v>0</v>
          </cell>
        </row>
        <row r="5631">
          <cell r="B5631" t="str">
            <v/>
          </cell>
          <cell r="H5631" t="str">
            <v/>
          </cell>
          <cell r="J5631" t="str">
            <v/>
          </cell>
          <cell r="N5631" t="str">
            <v/>
          </cell>
          <cell r="O5631" t="str">
            <v/>
          </cell>
          <cell r="P5631" t="str">
            <v/>
          </cell>
          <cell r="Q5631" t="str">
            <v/>
          </cell>
          <cell r="T5631" t="str">
            <v/>
          </cell>
          <cell r="U5631" t="str">
            <v/>
          </cell>
          <cell r="W5631" t="str">
            <v/>
          </cell>
          <cell r="X5631" t="str">
            <v/>
          </cell>
          <cell r="AB5631">
            <v>0</v>
          </cell>
          <cell r="AC5631">
            <v>0</v>
          </cell>
          <cell r="AD5631">
            <v>0</v>
          </cell>
          <cell r="AJ5631">
            <v>0</v>
          </cell>
          <cell r="AK5631">
            <v>0</v>
          </cell>
        </row>
        <row r="5632">
          <cell r="B5632" t="str">
            <v/>
          </cell>
          <cell r="H5632" t="str">
            <v/>
          </cell>
          <cell r="J5632" t="str">
            <v/>
          </cell>
          <cell r="N5632" t="str">
            <v/>
          </cell>
          <cell r="O5632" t="str">
            <v/>
          </cell>
          <cell r="P5632" t="str">
            <v/>
          </cell>
          <cell r="Q5632" t="str">
            <v/>
          </cell>
          <cell r="T5632" t="str">
            <v/>
          </cell>
          <cell r="U5632" t="str">
            <v/>
          </cell>
          <cell r="W5632" t="str">
            <v/>
          </cell>
          <cell r="X5632" t="str">
            <v/>
          </cell>
          <cell r="AB5632">
            <v>0</v>
          </cell>
          <cell r="AC5632">
            <v>0</v>
          </cell>
          <cell r="AD5632">
            <v>0</v>
          </cell>
          <cell r="AJ5632">
            <v>0</v>
          </cell>
          <cell r="AK5632">
            <v>0</v>
          </cell>
        </row>
        <row r="5633">
          <cell r="B5633" t="str">
            <v/>
          </cell>
          <cell r="H5633" t="str">
            <v/>
          </cell>
          <cell r="J5633" t="str">
            <v/>
          </cell>
          <cell r="N5633" t="str">
            <v/>
          </cell>
          <cell r="O5633" t="str">
            <v/>
          </cell>
          <cell r="P5633" t="str">
            <v/>
          </cell>
          <cell r="Q5633" t="str">
            <v/>
          </cell>
          <cell r="T5633" t="str">
            <v/>
          </cell>
          <cell r="U5633" t="str">
            <v/>
          </cell>
          <cell r="W5633" t="str">
            <v/>
          </cell>
          <cell r="X5633" t="str">
            <v/>
          </cell>
          <cell r="AB5633">
            <v>0</v>
          </cell>
          <cell r="AC5633">
            <v>0</v>
          </cell>
          <cell r="AD5633">
            <v>0</v>
          </cell>
          <cell r="AJ5633">
            <v>0</v>
          </cell>
          <cell r="AK5633">
            <v>0</v>
          </cell>
        </row>
        <row r="5634">
          <cell r="B5634" t="str">
            <v/>
          </cell>
          <cell r="H5634" t="str">
            <v/>
          </cell>
          <cell r="J5634" t="str">
            <v/>
          </cell>
          <cell r="N5634" t="str">
            <v/>
          </cell>
          <cell r="O5634" t="str">
            <v/>
          </cell>
          <cell r="P5634" t="str">
            <v/>
          </cell>
          <cell r="Q5634" t="str">
            <v/>
          </cell>
          <cell r="T5634" t="str">
            <v/>
          </cell>
          <cell r="U5634" t="str">
            <v/>
          </cell>
          <cell r="W5634" t="str">
            <v/>
          </cell>
          <cell r="X5634" t="str">
            <v/>
          </cell>
          <cell r="AB5634">
            <v>0</v>
          </cell>
          <cell r="AC5634">
            <v>0</v>
          </cell>
          <cell r="AD5634">
            <v>0</v>
          </cell>
          <cell r="AJ5634">
            <v>0</v>
          </cell>
          <cell r="AK5634">
            <v>0</v>
          </cell>
        </row>
        <row r="5635">
          <cell r="B5635" t="str">
            <v/>
          </cell>
          <cell r="H5635" t="str">
            <v/>
          </cell>
          <cell r="J5635" t="str">
            <v/>
          </cell>
          <cell r="N5635" t="str">
            <v/>
          </cell>
          <cell r="O5635" t="str">
            <v/>
          </cell>
          <cell r="P5635" t="str">
            <v/>
          </cell>
          <cell r="Q5635" t="str">
            <v/>
          </cell>
          <cell r="T5635" t="str">
            <v/>
          </cell>
          <cell r="U5635" t="str">
            <v/>
          </cell>
          <cell r="W5635" t="str">
            <v/>
          </cell>
          <cell r="X5635" t="str">
            <v/>
          </cell>
          <cell r="AB5635">
            <v>0</v>
          </cell>
          <cell r="AC5635">
            <v>0</v>
          </cell>
          <cell r="AD5635">
            <v>0</v>
          </cell>
          <cell r="AJ5635">
            <v>0</v>
          </cell>
          <cell r="AK5635">
            <v>0</v>
          </cell>
        </row>
        <row r="5636">
          <cell r="B5636" t="str">
            <v/>
          </cell>
          <cell r="H5636" t="str">
            <v/>
          </cell>
          <cell r="J5636" t="str">
            <v/>
          </cell>
          <cell r="N5636" t="str">
            <v/>
          </cell>
          <cell r="O5636" t="str">
            <v/>
          </cell>
          <cell r="P5636" t="str">
            <v/>
          </cell>
          <cell r="Q5636" t="str">
            <v/>
          </cell>
          <cell r="T5636" t="str">
            <v/>
          </cell>
          <cell r="U5636" t="str">
            <v/>
          </cell>
          <cell r="W5636" t="str">
            <v/>
          </cell>
          <cell r="X5636" t="str">
            <v/>
          </cell>
          <cell r="AB5636">
            <v>0</v>
          </cell>
          <cell r="AC5636">
            <v>0</v>
          </cell>
          <cell r="AD5636">
            <v>0</v>
          </cell>
          <cell r="AJ5636">
            <v>0</v>
          </cell>
          <cell r="AK5636">
            <v>0</v>
          </cell>
        </row>
        <row r="5637">
          <cell r="B5637" t="str">
            <v/>
          </cell>
          <cell r="H5637" t="str">
            <v/>
          </cell>
          <cell r="J5637" t="str">
            <v/>
          </cell>
          <cell r="N5637" t="str">
            <v/>
          </cell>
          <cell r="O5637" t="str">
            <v/>
          </cell>
          <cell r="P5637" t="str">
            <v/>
          </cell>
          <cell r="Q5637" t="str">
            <v/>
          </cell>
          <cell r="T5637" t="str">
            <v/>
          </cell>
          <cell r="U5637" t="str">
            <v/>
          </cell>
          <cell r="W5637" t="str">
            <v/>
          </cell>
          <cell r="X5637" t="str">
            <v/>
          </cell>
          <cell r="AB5637">
            <v>0</v>
          </cell>
          <cell r="AC5637">
            <v>0</v>
          </cell>
          <cell r="AD5637">
            <v>0</v>
          </cell>
          <cell r="AJ5637">
            <v>0</v>
          </cell>
          <cell r="AK5637">
            <v>0</v>
          </cell>
        </row>
        <row r="5638">
          <cell r="B5638" t="str">
            <v/>
          </cell>
          <cell r="H5638" t="str">
            <v/>
          </cell>
          <cell r="J5638" t="str">
            <v/>
          </cell>
          <cell r="N5638" t="str">
            <v/>
          </cell>
          <cell r="O5638" t="str">
            <v/>
          </cell>
          <cell r="P5638" t="str">
            <v/>
          </cell>
          <cell r="Q5638" t="str">
            <v/>
          </cell>
          <cell r="T5638" t="str">
            <v/>
          </cell>
          <cell r="U5638" t="str">
            <v/>
          </cell>
          <cell r="W5638" t="str">
            <v/>
          </cell>
          <cell r="X5638" t="str">
            <v/>
          </cell>
          <cell r="AB5638">
            <v>0</v>
          </cell>
          <cell r="AC5638">
            <v>0</v>
          </cell>
          <cell r="AD5638">
            <v>0</v>
          </cell>
          <cell r="AJ5638">
            <v>0</v>
          </cell>
          <cell r="AK5638">
            <v>0</v>
          </cell>
        </row>
        <row r="5639">
          <cell r="B5639" t="str">
            <v/>
          </cell>
          <cell r="H5639" t="str">
            <v/>
          </cell>
          <cell r="J5639" t="str">
            <v/>
          </cell>
          <cell r="N5639" t="str">
            <v/>
          </cell>
          <cell r="O5639" t="str">
            <v/>
          </cell>
          <cell r="P5639" t="str">
            <v/>
          </cell>
          <cell r="Q5639" t="str">
            <v/>
          </cell>
          <cell r="T5639" t="str">
            <v/>
          </cell>
          <cell r="U5639" t="str">
            <v/>
          </cell>
          <cell r="W5639" t="str">
            <v/>
          </cell>
          <cell r="X5639" t="str">
            <v/>
          </cell>
          <cell r="AB5639">
            <v>0</v>
          </cell>
          <cell r="AC5639">
            <v>0</v>
          </cell>
          <cell r="AD5639">
            <v>0</v>
          </cell>
          <cell r="AJ5639">
            <v>0</v>
          </cell>
          <cell r="AK5639">
            <v>0</v>
          </cell>
        </row>
        <row r="5640">
          <cell r="B5640" t="str">
            <v/>
          </cell>
          <cell r="H5640" t="str">
            <v/>
          </cell>
          <cell r="J5640" t="str">
            <v/>
          </cell>
          <cell r="N5640" t="str">
            <v/>
          </cell>
          <cell r="O5640" t="str">
            <v/>
          </cell>
          <cell r="P5640" t="str">
            <v/>
          </cell>
          <cell r="Q5640" t="str">
            <v/>
          </cell>
          <cell r="T5640" t="str">
            <v/>
          </cell>
          <cell r="U5640" t="str">
            <v/>
          </cell>
          <cell r="W5640" t="str">
            <v/>
          </cell>
          <cell r="X5640" t="str">
            <v/>
          </cell>
          <cell r="AB5640">
            <v>0</v>
          </cell>
          <cell r="AC5640">
            <v>0</v>
          </cell>
          <cell r="AD5640">
            <v>0</v>
          </cell>
          <cell r="AJ5640">
            <v>0</v>
          </cell>
          <cell r="AK5640">
            <v>0</v>
          </cell>
        </row>
        <row r="5641">
          <cell r="B5641" t="str">
            <v/>
          </cell>
          <cell r="H5641" t="str">
            <v/>
          </cell>
          <cell r="J5641" t="str">
            <v/>
          </cell>
          <cell r="N5641" t="str">
            <v/>
          </cell>
          <cell r="O5641" t="str">
            <v/>
          </cell>
          <cell r="P5641" t="str">
            <v/>
          </cell>
          <cell r="Q5641" t="str">
            <v/>
          </cell>
          <cell r="T5641" t="str">
            <v/>
          </cell>
          <cell r="U5641" t="str">
            <v/>
          </cell>
          <cell r="W5641" t="str">
            <v/>
          </cell>
          <cell r="X5641" t="str">
            <v/>
          </cell>
          <cell r="AB5641">
            <v>0</v>
          </cell>
          <cell r="AC5641">
            <v>0</v>
          </cell>
          <cell r="AD5641">
            <v>0</v>
          </cell>
          <cell r="AJ5641">
            <v>0</v>
          </cell>
          <cell r="AK5641">
            <v>0</v>
          </cell>
        </row>
        <row r="5642">
          <cell r="B5642" t="str">
            <v/>
          </cell>
          <cell r="H5642" t="str">
            <v/>
          </cell>
          <cell r="J5642" t="str">
            <v/>
          </cell>
          <cell r="N5642" t="str">
            <v/>
          </cell>
          <cell r="O5642" t="str">
            <v/>
          </cell>
          <cell r="P5642" t="str">
            <v/>
          </cell>
          <cell r="Q5642" t="str">
            <v/>
          </cell>
          <cell r="T5642" t="str">
            <v/>
          </cell>
          <cell r="U5642" t="str">
            <v/>
          </cell>
          <cell r="W5642" t="str">
            <v/>
          </cell>
          <cell r="X5642" t="str">
            <v/>
          </cell>
          <cell r="AB5642">
            <v>0</v>
          </cell>
          <cell r="AC5642">
            <v>0</v>
          </cell>
          <cell r="AD5642">
            <v>0</v>
          </cell>
          <cell r="AJ5642">
            <v>0</v>
          </cell>
          <cell r="AK5642">
            <v>0</v>
          </cell>
        </row>
        <row r="5643">
          <cell r="B5643" t="str">
            <v/>
          </cell>
          <cell r="H5643" t="str">
            <v/>
          </cell>
          <cell r="J5643" t="str">
            <v/>
          </cell>
          <cell r="N5643" t="str">
            <v/>
          </cell>
          <cell r="O5643" t="str">
            <v/>
          </cell>
          <cell r="P5643" t="str">
            <v/>
          </cell>
          <cell r="Q5643" t="str">
            <v/>
          </cell>
          <cell r="T5643" t="str">
            <v/>
          </cell>
          <cell r="U5643" t="str">
            <v/>
          </cell>
          <cell r="W5643" t="str">
            <v/>
          </cell>
          <cell r="X5643" t="str">
            <v/>
          </cell>
          <cell r="AB5643">
            <v>0</v>
          </cell>
          <cell r="AC5643">
            <v>0</v>
          </cell>
          <cell r="AD5643">
            <v>0</v>
          </cell>
          <cell r="AJ5643">
            <v>0</v>
          </cell>
          <cell r="AK5643">
            <v>0</v>
          </cell>
        </row>
        <row r="5644">
          <cell r="B5644" t="str">
            <v/>
          </cell>
          <cell r="H5644" t="str">
            <v/>
          </cell>
          <cell r="J5644" t="str">
            <v/>
          </cell>
          <cell r="N5644" t="str">
            <v/>
          </cell>
          <cell r="O5644" t="str">
            <v/>
          </cell>
          <cell r="P5644" t="str">
            <v/>
          </cell>
          <cell r="Q5644" t="str">
            <v/>
          </cell>
          <cell r="T5644" t="str">
            <v/>
          </cell>
          <cell r="U5644" t="str">
            <v/>
          </cell>
          <cell r="W5644" t="str">
            <v/>
          </cell>
          <cell r="X5644" t="str">
            <v/>
          </cell>
          <cell r="AB5644">
            <v>0</v>
          </cell>
          <cell r="AC5644">
            <v>0</v>
          </cell>
          <cell r="AD5644">
            <v>0</v>
          </cell>
          <cell r="AJ5644">
            <v>0</v>
          </cell>
          <cell r="AK5644">
            <v>0</v>
          </cell>
        </row>
        <row r="5645">
          <cell r="B5645" t="str">
            <v/>
          </cell>
          <cell r="H5645" t="str">
            <v/>
          </cell>
          <cell r="J5645" t="str">
            <v/>
          </cell>
          <cell r="N5645" t="str">
            <v/>
          </cell>
          <cell r="O5645" t="str">
            <v/>
          </cell>
          <cell r="P5645" t="str">
            <v/>
          </cell>
          <cell r="Q5645" t="str">
            <v/>
          </cell>
          <cell r="T5645" t="str">
            <v/>
          </cell>
          <cell r="U5645" t="str">
            <v/>
          </cell>
          <cell r="W5645" t="str">
            <v/>
          </cell>
          <cell r="X5645" t="str">
            <v/>
          </cell>
          <cell r="AB5645">
            <v>0</v>
          </cell>
          <cell r="AC5645">
            <v>0</v>
          </cell>
          <cell r="AD5645">
            <v>0</v>
          </cell>
          <cell r="AJ5645">
            <v>0</v>
          </cell>
          <cell r="AK5645">
            <v>0</v>
          </cell>
        </row>
        <row r="5646">
          <cell r="B5646" t="str">
            <v/>
          </cell>
          <cell r="H5646" t="str">
            <v/>
          </cell>
          <cell r="J5646" t="str">
            <v/>
          </cell>
          <cell r="N5646" t="str">
            <v/>
          </cell>
          <cell r="O5646" t="str">
            <v/>
          </cell>
          <cell r="P5646" t="str">
            <v/>
          </cell>
          <cell r="Q5646" t="str">
            <v/>
          </cell>
          <cell r="T5646" t="str">
            <v/>
          </cell>
          <cell r="U5646" t="str">
            <v/>
          </cell>
          <cell r="W5646" t="str">
            <v/>
          </cell>
          <cell r="X5646" t="str">
            <v/>
          </cell>
          <cell r="AB5646">
            <v>0</v>
          </cell>
          <cell r="AC5646">
            <v>0</v>
          </cell>
          <cell r="AD5646">
            <v>0</v>
          </cell>
          <cell r="AJ5646">
            <v>0</v>
          </cell>
          <cell r="AK5646">
            <v>0</v>
          </cell>
        </row>
        <row r="5647">
          <cell r="B5647" t="str">
            <v/>
          </cell>
          <cell r="H5647" t="str">
            <v/>
          </cell>
          <cell r="J5647" t="str">
            <v/>
          </cell>
          <cell r="N5647" t="str">
            <v/>
          </cell>
          <cell r="O5647" t="str">
            <v/>
          </cell>
          <cell r="P5647" t="str">
            <v/>
          </cell>
          <cell r="Q5647" t="str">
            <v/>
          </cell>
          <cell r="T5647" t="str">
            <v/>
          </cell>
          <cell r="U5647" t="str">
            <v/>
          </cell>
          <cell r="W5647" t="str">
            <v/>
          </cell>
          <cell r="X5647" t="str">
            <v/>
          </cell>
          <cell r="AB5647">
            <v>0</v>
          </cell>
          <cell r="AC5647">
            <v>0</v>
          </cell>
          <cell r="AD5647">
            <v>0</v>
          </cell>
          <cell r="AJ5647">
            <v>0</v>
          </cell>
          <cell r="AK5647">
            <v>0</v>
          </cell>
        </row>
        <row r="5648">
          <cell r="B5648" t="str">
            <v/>
          </cell>
          <cell r="H5648" t="str">
            <v/>
          </cell>
          <cell r="J5648" t="str">
            <v/>
          </cell>
          <cell r="N5648" t="str">
            <v/>
          </cell>
          <cell r="O5648" t="str">
            <v/>
          </cell>
          <cell r="P5648" t="str">
            <v/>
          </cell>
          <cell r="Q5648" t="str">
            <v/>
          </cell>
          <cell r="T5648" t="str">
            <v/>
          </cell>
          <cell r="U5648" t="str">
            <v/>
          </cell>
          <cell r="W5648" t="str">
            <v/>
          </cell>
          <cell r="X5648" t="str">
            <v/>
          </cell>
          <cell r="AB5648">
            <v>0</v>
          </cell>
          <cell r="AC5648">
            <v>0</v>
          </cell>
          <cell r="AD5648">
            <v>0</v>
          </cell>
          <cell r="AJ5648">
            <v>0</v>
          </cell>
          <cell r="AK5648">
            <v>0</v>
          </cell>
        </row>
        <row r="5649">
          <cell r="B5649" t="str">
            <v/>
          </cell>
          <cell r="H5649" t="str">
            <v/>
          </cell>
          <cell r="J5649" t="str">
            <v/>
          </cell>
          <cell r="N5649" t="str">
            <v/>
          </cell>
          <cell r="O5649" t="str">
            <v/>
          </cell>
          <cell r="P5649" t="str">
            <v/>
          </cell>
          <cell r="Q5649" t="str">
            <v/>
          </cell>
          <cell r="T5649" t="str">
            <v/>
          </cell>
          <cell r="U5649" t="str">
            <v/>
          </cell>
          <cell r="W5649" t="str">
            <v/>
          </cell>
          <cell r="X5649" t="str">
            <v/>
          </cell>
          <cell r="AB5649">
            <v>0</v>
          </cell>
          <cell r="AC5649">
            <v>0</v>
          </cell>
          <cell r="AD5649">
            <v>0</v>
          </cell>
          <cell r="AJ5649">
            <v>0</v>
          </cell>
          <cell r="AK5649">
            <v>0</v>
          </cell>
        </row>
        <row r="5650">
          <cell r="B5650" t="str">
            <v/>
          </cell>
          <cell r="H5650" t="str">
            <v/>
          </cell>
          <cell r="J5650" t="str">
            <v/>
          </cell>
          <cell r="N5650" t="str">
            <v/>
          </cell>
          <cell r="O5650" t="str">
            <v/>
          </cell>
          <cell r="P5650" t="str">
            <v/>
          </cell>
          <cell r="Q5650" t="str">
            <v/>
          </cell>
          <cell r="T5650" t="str">
            <v/>
          </cell>
          <cell r="U5650" t="str">
            <v/>
          </cell>
          <cell r="W5650" t="str">
            <v/>
          </cell>
          <cell r="X5650" t="str">
            <v/>
          </cell>
          <cell r="AB5650">
            <v>0</v>
          </cell>
          <cell r="AC5650">
            <v>0</v>
          </cell>
          <cell r="AD5650">
            <v>0</v>
          </cell>
          <cell r="AJ5650">
            <v>0</v>
          </cell>
          <cell r="AK5650">
            <v>0</v>
          </cell>
        </row>
        <row r="5651">
          <cell r="B5651" t="str">
            <v/>
          </cell>
          <cell r="H5651" t="str">
            <v/>
          </cell>
          <cell r="J5651" t="str">
            <v/>
          </cell>
          <cell r="N5651" t="str">
            <v/>
          </cell>
          <cell r="O5651" t="str">
            <v/>
          </cell>
          <cell r="P5651" t="str">
            <v/>
          </cell>
          <cell r="Q5651" t="str">
            <v/>
          </cell>
          <cell r="T5651" t="str">
            <v/>
          </cell>
          <cell r="U5651" t="str">
            <v/>
          </cell>
          <cell r="W5651" t="str">
            <v/>
          </cell>
          <cell r="X5651" t="str">
            <v/>
          </cell>
          <cell r="AB5651">
            <v>0</v>
          </cell>
          <cell r="AC5651">
            <v>0</v>
          </cell>
          <cell r="AD5651">
            <v>0</v>
          </cell>
          <cell r="AJ5651">
            <v>0</v>
          </cell>
          <cell r="AK5651">
            <v>0</v>
          </cell>
        </row>
        <row r="5652">
          <cell r="B5652" t="str">
            <v/>
          </cell>
          <cell r="H5652" t="str">
            <v/>
          </cell>
          <cell r="J5652" t="str">
            <v/>
          </cell>
          <cell r="N5652" t="str">
            <v/>
          </cell>
          <cell r="O5652" t="str">
            <v/>
          </cell>
          <cell r="P5652" t="str">
            <v/>
          </cell>
          <cell r="Q5652" t="str">
            <v/>
          </cell>
          <cell r="T5652" t="str">
            <v/>
          </cell>
          <cell r="U5652" t="str">
            <v/>
          </cell>
          <cell r="W5652" t="str">
            <v/>
          </cell>
          <cell r="X5652" t="str">
            <v/>
          </cell>
          <cell r="AB5652">
            <v>0</v>
          </cell>
          <cell r="AC5652">
            <v>0</v>
          </cell>
          <cell r="AD5652">
            <v>0</v>
          </cell>
          <cell r="AJ5652">
            <v>0</v>
          </cell>
          <cell r="AK5652">
            <v>0</v>
          </cell>
        </row>
        <row r="5653">
          <cell r="B5653" t="str">
            <v/>
          </cell>
          <cell r="H5653" t="str">
            <v/>
          </cell>
          <cell r="J5653" t="str">
            <v/>
          </cell>
          <cell r="N5653" t="str">
            <v/>
          </cell>
          <cell r="O5653" t="str">
            <v/>
          </cell>
          <cell r="P5653" t="str">
            <v/>
          </cell>
          <cell r="Q5653" t="str">
            <v/>
          </cell>
          <cell r="T5653" t="str">
            <v/>
          </cell>
          <cell r="U5653" t="str">
            <v/>
          </cell>
          <cell r="W5653" t="str">
            <v/>
          </cell>
          <cell r="X5653" t="str">
            <v/>
          </cell>
          <cell r="AB5653">
            <v>0</v>
          </cell>
          <cell r="AC5653">
            <v>0</v>
          </cell>
          <cell r="AD5653">
            <v>0</v>
          </cell>
          <cell r="AJ5653">
            <v>0</v>
          </cell>
          <cell r="AK5653">
            <v>0</v>
          </cell>
        </row>
        <row r="5654">
          <cell r="B5654" t="str">
            <v/>
          </cell>
          <cell r="H5654" t="str">
            <v/>
          </cell>
          <cell r="J5654" t="str">
            <v/>
          </cell>
          <cell r="N5654" t="str">
            <v/>
          </cell>
          <cell r="O5654" t="str">
            <v/>
          </cell>
          <cell r="P5654" t="str">
            <v/>
          </cell>
          <cell r="Q5654" t="str">
            <v/>
          </cell>
          <cell r="T5654" t="str">
            <v/>
          </cell>
          <cell r="U5654" t="str">
            <v/>
          </cell>
          <cell r="W5654" t="str">
            <v/>
          </cell>
          <cell r="X5654" t="str">
            <v/>
          </cell>
          <cell r="AB5654">
            <v>0</v>
          </cell>
          <cell r="AC5654">
            <v>0</v>
          </cell>
          <cell r="AD5654">
            <v>0</v>
          </cell>
          <cell r="AJ5654">
            <v>0</v>
          </cell>
          <cell r="AK5654">
            <v>0</v>
          </cell>
        </row>
        <row r="5655">
          <cell r="B5655" t="str">
            <v/>
          </cell>
          <cell r="H5655" t="str">
            <v/>
          </cell>
          <cell r="J5655" t="str">
            <v/>
          </cell>
          <cell r="N5655" t="str">
            <v/>
          </cell>
          <cell r="O5655" t="str">
            <v/>
          </cell>
          <cell r="P5655" t="str">
            <v/>
          </cell>
          <cell r="Q5655" t="str">
            <v/>
          </cell>
          <cell r="T5655" t="str">
            <v/>
          </cell>
          <cell r="U5655" t="str">
            <v/>
          </cell>
          <cell r="W5655" t="str">
            <v/>
          </cell>
          <cell r="X5655" t="str">
            <v/>
          </cell>
          <cell r="AB5655">
            <v>0</v>
          </cell>
          <cell r="AC5655">
            <v>0</v>
          </cell>
          <cell r="AD5655">
            <v>0</v>
          </cell>
          <cell r="AJ5655">
            <v>0</v>
          </cell>
          <cell r="AK5655">
            <v>0</v>
          </cell>
        </row>
        <row r="5656">
          <cell r="B5656" t="str">
            <v/>
          </cell>
          <cell r="H5656" t="str">
            <v/>
          </cell>
          <cell r="J5656" t="str">
            <v/>
          </cell>
          <cell r="N5656" t="str">
            <v/>
          </cell>
          <cell r="O5656" t="str">
            <v/>
          </cell>
          <cell r="P5656" t="str">
            <v/>
          </cell>
          <cell r="Q5656" t="str">
            <v/>
          </cell>
          <cell r="T5656" t="str">
            <v/>
          </cell>
          <cell r="U5656" t="str">
            <v/>
          </cell>
          <cell r="W5656" t="str">
            <v/>
          </cell>
          <cell r="X5656" t="str">
            <v/>
          </cell>
          <cell r="AB5656">
            <v>0</v>
          </cell>
          <cell r="AC5656">
            <v>0</v>
          </cell>
          <cell r="AD5656">
            <v>0</v>
          </cell>
          <cell r="AJ5656">
            <v>0</v>
          </cell>
          <cell r="AK5656">
            <v>0</v>
          </cell>
        </row>
        <row r="5657">
          <cell r="B5657" t="str">
            <v/>
          </cell>
          <cell r="H5657" t="str">
            <v/>
          </cell>
          <cell r="J5657" t="str">
            <v/>
          </cell>
          <cell r="N5657" t="str">
            <v/>
          </cell>
          <cell r="O5657" t="str">
            <v/>
          </cell>
          <cell r="P5657" t="str">
            <v/>
          </cell>
          <cell r="Q5657" t="str">
            <v/>
          </cell>
          <cell r="T5657" t="str">
            <v/>
          </cell>
          <cell r="U5657" t="str">
            <v/>
          </cell>
          <cell r="W5657" t="str">
            <v/>
          </cell>
          <cell r="X5657" t="str">
            <v/>
          </cell>
          <cell r="AB5657">
            <v>0</v>
          </cell>
          <cell r="AC5657">
            <v>0</v>
          </cell>
          <cell r="AD5657">
            <v>0</v>
          </cell>
          <cell r="AJ5657">
            <v>0</v>
          </cell>
          <cell r="AK5657">
            <v>0</v>
          </cell>
        </row>
        <row r="5658">
          <cell r="B5658" t="str">
            <v/>
          </cell>
          <cell r="H5658" t="str">
            <v/>
          </cell>
          <cell r="J5658" t="str">
            <v/>
          </cell>
          <cell r="N5658" t="str">
            <v/>
          </cell>
          <cell r="O5658" t="str">
            <v/>
          </cell>
          <cell r="P5658" t="str">
            <v/>
          </cell>
          <cell r="Q5658" t="str">
            <v/>
          </cell>
          <cell r="T5658" t="str">
            <v/>
          </cell>
          <cell r="U5658" t="str">
            <v/>
          </cell>
          <cell r="W5658" t="str">
            <v/>
          </cell>
          <cell r="X5658" t="str">
            <v/>
          </cell>
          <cell r="AB5658">
            <v>0</v>
          </cell>
          <cell r="AC5658">
            <v>0</v>
          </cell>
          <cell r="AD5658">
            <v>0</v>
          </cell>
          <cell r="AJ5658">
            <v>0</v>
          </cell>
          <cell r="AK5658">
            <v>0</v>
          </cell>
        </row>
        <row r="5659">
          <cell r="B5659" t="str">
            <v/>
          </cell>
          <cell r="H5659" t="str">
            <v/>
          </cell>
          <cell r="J5659" t="str">
            <v/>
          </cell>
          <cell r="N5659" t="str">
            <v/>
          </cell>
          <cell r="O5659" t="str">
            <v/>
          </cell>
          <cell r="P5659" t="str">
            <v/>
          </cell>
          <cell r="Q5659" t="str">
            <v/>
          </cell>
          <cell r="T5659" t="str">
            <v/>
          </cell>
          <cell r="U5659" t="str">
            <v/>
          </cell>
          <cell r="W5659" t="str">
            <v/>
          </cell>
          <cell r="X5659" t="str">
            <v/>
          </cell>
          <cell r="AB5659">
            <v>0</v>
          </cell>
          <cell r="AC5659">
            <v>0</v>
          </cell>
          <cell r="AD5659">
            <v>0</v>
          </cell>
          <cell r="AJ5659">
            <v>0</v>
          </cell>
          <cell r="AK5659">
            <v>0</v>
          </cell>
        </row>
        <row r="5660">
          <cell r="B5660" t="str">
            <v/>
          </cell>
          <cell r="H5660" t="str">
            <v/>
          </cell>
          <cell r="J5660" t="str">
            <v/>
          </cell>
          <cell r="N5660" t="str">
            <v/>
          </cell>
          <cell r="O5660" t="str">
            <v/>
          </cell>
          <cell r="P5660" t="str">
            <v/>
          </cell>
          <cell r="Q5660" t="str">
            <v/>
          </cell>
          <cell r="T5660" t="str">
            <v/>
          </cell>
          <cell r="U5660" t="str">
            <v/>
          </cell>
          <cell r="W5660" t="str">
            <v/>
          </cell>
          <cell r="X5660" t="str">
            <v/>
          </cell>
          <cell r="AB5660">
            <v>0</v>
          </cell>
          <cell r="AC5660">
            <v>0</v>
          </cell>
          <cell r="AD5660">
            <v>0</v>
          </cell>
          <cell r="AJ5660">
            <v>0</v>
          </cell>
          <cell r="AK5660">
            <v>0</v>
          </cell>
        </row>
        <row r="5661">
          <cell r="B5661" t="str">
            <v/>
          </cell>
          <cell r="H5661" t="str">
            <v/>
          </cell>
          <cell r="J5661" t="str">
            <v/>
          </cell>
          <cell r="N5661" t="str">
            <v/>
          </cell>
          <cell r="O5661" t="str">
            <v/>
          </cell>
          <cell r="P5661" t="str">
            <v/>
          </cell>
          <cell r="Q5661" t="str">
            <v/>
          </cell>
          <cell r="T5661" t="str">
            <v/>
          </cell>
          <cell r="U5661" t="str">
            <v/>
          </cell>
          <cell r="W5661" t="str">
            <v/>
          </cell>
          <cell r="X5661" t="str">
            <v/>
          </cell>
          <cell r="AB5661">
            <v>0</v>
          </cell>
          <cell r="AC5661">
            <v>0</v>
          </cell>
          <cell r="AD5661">
            <v>0</v>
          </cell>
          <cell r="AJ5661">
            <v>0</v>
          </cell>
          <cell r="AK5661">
            <v>0</v>
          </cell>
        </row>
        <row r="5662">
          <cell r="B5662" t="str">
            <v/>
          </cell>
          <cell r="H5662" t="str">
            <v/>
          </cell>
          <cell r="J5662" t="str">
            <v/>
          </cell>
          <cell r="N5662" t="str">
            <v/>
          </cell>
          <cell r="O5662" t="str">
            <v/>
          </cell>
          <cell r="P5662" t="str">
            <v/>
          </cell>
          <cell r="Q5662" t="str">
            <v/>
          </cell>
          <cell r="T5662" t="str">
            <v/>
          </cell>
          <cell r="U5662" t="str">
            <v/>
          </cell>
          <cell r="W5662" t="str">
            <v/>
          </cell>
          <cell r="X5662" t="str">
            <v/>
          </cell>
          <cell r="AB5662">
            <v>0</v>
          </cell>
          <cell r="AC5662">
            <v>0</v>
          </cell>
          <cell r="AD5662">
            <v>0</v>
          </cell>
          <cell r="AJ5662">
            <v>0</v>
          </cell>
          <cell r="AK5662">
            <v>0</v>
          </cell>
        </row>
        <row r="5663">
          <cell r="B5663" t="str">
            <v/>
          </cell>
          <cell r="H5663" t="str">
            <v/>
          </cell>
          <cell r="J5663" t="str">
            <v/>
          </cell>
          <cell r="N5663" t="str">
            <v/>
          </cell>
          <cell r="O5663" t="str">
            <v/>
          </cell>
          <cell r="P5663" t="str">
            <v/>
          </cell>
          <cell r="Q5663" t="str">
            <v/>
          </cell>
          <cell r="T5663" t="str">
            <v/>
          </cell>
          <cell r="U5663" t="str">
            <v/>
          </cell>
          <cell r="W5663" t="str">
            <v/>
          </cell>
          <cell r="X5663" t="str">
            <v/>
          </cell>
          <cell r="AB5663">
            <v>0</v>
          </cell>
          <cell r="AC5663">
            <v>0</v>
          </cell>
          <cell r="AD5663">
            <v>0</v>
          </cell>
          <cell r="AJ5663">
            <v>0</v>
          </cell>
          <cell r="AK5663">
            <v>0</v>
          </cell>
        </row>
        <row r="5664">
          <cell r="B5664" t="str">
            <v/>
          </cell>
          <cell r="H5664" t="str">
            <v/>
          </cell>
          <cell r="J5664" t="str">
            <v/>
          </cell>
          <cell r="N5664" t="str">
            <v/>
          </cell>
          <cell r="O5664" t="str">
            <v/>
          </cell>
          <cell r="P5664" t="str">
            <v/>
          </cell>
          <cell r="Q5664" t="str">
            <v/>
          </cell>
          <cell r="T5664" t="str">
            <v/>
          </cell>
          <cell r="U5664" t="str">
            <v/>
          </cell>
          <cell r="W5664" t="str">
            <v/>
          </cell>
          <cell r="X5664" t="str">
            <v/>
          </cell>
          <cell r="AB5664">
            <v>0</v>
          </cell>
          <cell r="AC5664">
            <v>0</v>
          </cell>
          <cell r="AD5664">
            <v>0</v>
          </cell>
          <cell r="AJ5664">
            <v>0</v>
          </cell>
          <cell r="AK5664">
            <v>0</v>
          </cell>
        </row>
        <row r="5665">
          <cell r="B5665" t="str">
            <v/>
          </cell>
          <cell r="H5665" t="str">
            <v/>
          </cell>
          <cell r="J5665" t="str">
            <v/>
          </cell>
          <cell r="N5665" t="str">
            <v/>
          </cell>
          <cell r="O5665" t="str">
            <v/>
          </cell>
          <cell r="P5665" t="str">
            <v/>
          </cell>
          <cell r="Q5665" t="str">
            <v/>
          </cell>
          <cell r="T5665" t="str">
            <v/>
          </cell>
          <cell r="U5665" t="str">
            <v/>
          </cell>
          <cell r="W5665" t="str">
            <v/>
          </cell>
          <cell r="X5665" t="str">
            <v/>
          </cell>
          <cell r="AB5665">
            <v>0</v>
          </cell>
          <cell r="AC5665">
            <v>0</v>
          </cell>
          <cell r="AD5665">
            <v>0</v>
          </cell>
          <cell r="AJ5665">
            <v>0</v>
          </cell>
          <cell r="AK5665">
            <v>0</v>
          </cell>
        </row>
        <row r="5666">
          <cell r="B5666" t="str">
            <v/>
          </cell>
          <cell r="H5666" t="str">
            <v/>
          </cell>
          <cell r="J5666" t="str">
            <v/>
          </cell>
          <cell r="N5666" t="str">
            <v/>
          </cell>
          <cell r="O5666" t="str">
            <v/>
          </cell>
          <cell r="P5666" t="str">
            <v/>
          </cell>
          <cell r="Q5666" t="str">
            <v/>
          </cell>
          <cell r="T5666" t="str">
            <v/>
          </cell>
          <cell r="U5666" t="str">
            <v/>
          </cell>
          <cell r="W5666" t="str">
            <v/>
          </cell>
          <cell r="X5666" t="str">
            <v/>
          </cell>
          <cell r="AB5666">
            <v>0</v>
          </cell>
          <cell r="AC5666">
            <v>0</v>
          </cell>
          <cell r="AD5666">
            <v>0</v>
          </cell>
          <cell r="AJ5666">
            <v>0</v>
          </cell>
          <cell r="AK5666">
            <v>0</v>
          </cell>
        </row>
        <row r="5667">
          <cell r="B5667" t="str">
            <v/>
          </cell>
          <cell r="H5667" t="str">
            <v/>
          </cell>
          <cell r="J5667" t="str">
            <v/>
          </cell>
          <cell r="N5667" t="str">
            <v/>
          </cell>
          <cell r="O5667" t="str">
            <v/>
          </cell>
          <cell r="P5667" t="str">
            <v/>
          </cell>
          <cell r="Q5667" t="str">
            <v/>
          </cell>
          <cell r="T5667" t="str">
            <v/>
          </cell>
          <cell r="U5667" t="str">
            <v/>
          </cell>
          <cell r="W5667" t="str">
            <v/>
          </cell>
          <cell r="X5667" t="str">
            <v/>
          </cell>
          <cell r="AB5667">
            <v>0</v>
          </cell>
          <cell r="AC5667">
            <v>0</v>
          </cell>
          <cell r="AD5667">
            <v>0</v>
          </cell>
          <cell r="AJ5667">
            <v>0</v>
          </cell>
          <cell r="AK5667">
            <v>0</v>
          </cell>
        </row>
        <row r="5668">
          <cell r="B5668" t="str">
            <v/>
          </cell>
          <cell r="H5668" t="str">
            <v/>
          </cell>
          <cell r="J5668" t="str">
            <v/>
          </cell>
          <cell r="N5668" t="str">
            <v/>
          </cell>
          <cell r="O5668" t="str">
            <v/>
          </cell>
          <cell r="P5668" t="str">
            <v/>
          </cell>
          <cell r="Q5668" t="str">
            <v/>
          </cell>
          <cell r="T5668" t="str">
            <v/>
          </cell>
          <cell r="U5668" t="str">
            <v/>
          </cell>
          <cell r="W5668" t="str">
            <v/>
          </cell>
          <cell r="X5668" t="str">
            <v/>
          </cell>
          <cell r="AB5668">
            <v>0</v>
          </cell>
          <cell r="AC5668">
            <v>0</v>
          </cell>
          <cell r="AD5668">
            <v>0</v>
          </cell>
          <cell r="AJ5668">
            <v>0</v>
          </cell>
          <cell r="AK5668">
            <v>0</v>
          </cell>
        </row>
        <row r="5669">
          <cell r="B5669" t="str">
            <v/>
          </cell>
          <cell r="H5669" t="str">
            <v/>
          </cell>
          <cell r="J5669" t="str">
            <v/>
          </cell>
          <cell r="N5669" t="str">
            <v/>
          </cell>
          <cell r="O5669" t="str">
            <v/>
          </cell>
          <cell r="P5669" t="str">
            <v/>
          </cell>
          <cell r="Q5669" t="str">
            <v/>
          </cell>
          <cell r="T5669" t="str">
            <v/>
          </cell>
          <cell r="U5669" t="str">
            <v/>
          </cell>
          <cell r="W5669" t="str">
            <v/>
          </cell>
          <cell r="X5669" t="str">
            <v/>
          </cell>
          <cell r="AB5669">
            <v>0</v>
          </cell>
          <cell r="AC5669">
            <v>0</v>
          </cell>
          <cell r="AD5669">
            <v>0</v>
          </cell>
          <cell r="AJ5669">
            <v>0</v>
          </cell>
          <cell r="AK5669">
            <v>0</v>
          </cell>
        </row>
        <row r="5670">
          <cell r="B5670" t="str">
            <v/>
          </cell>
          <cell r="H5670" t="str">
            <v/>
          </cell>
          <cell r="J5670" t="str">
            <v/>
          </cell>
          <cell r="N5670" t="str">
            <v/>
          </cell>
          <cell r="O5670" t="str">
            <v/>
          </cell>
          <cell r="P5670" t="str">
            <v/>
          </cell>
          <cell r="Q5670" t="str">
            <v/>
          </cell>
          <cell r="T5670" t="str">
            <v/>
          </cell>
          <cell r="U5670" t="str">
            <v/>
          </cell>
          <cell r="W5670" t="str">
            <v/>
          </cell>
          <cell r="X5670" t="str">
            <v/>
          </cell>
          <cell r="AB5670">
            <v>0</v>
          </cell>
          <cell r="AC5670">
            <v>0</v>
          </cell>
          <cell r="AD5670">
            <v>0</v>
          </cell>
          <cell r="AJ5670">
            <v>0</v>
          </cell>
          <cell r="AK5670">
            <v>0</v>
          </cell>
        </row>
        <row r="5671">
          <cell r="B5671" t="str">
            <v/>
          </cell>
          <cell r="H5671" t="str">
            <v/>
          </cell>
          <cell r="J5671" t="str">
            <v/>
          </cell>
          <cell r="N5671" t="str">
            <v/>
          </cell>
          <cell r="O5671" t="str">
            <v/>
          </cell>
          <cell r="P5671" t="str">
            <v/>
          </cell>
          <cell r="Q5671" t="str">
            <v/>
          </cell>
          <cell r="T5671" t="str">
            <v/>
          </cell>
          <cell r="U5671" t="str">
            <v/>
          </cell>
          <cell r="W5671" t="str">
            <v/>
          </cell>
          <cell r="X5671" t="str">
            <v/>
          </cell>
          <cell r="AB5671">
            <v>0</v>
          </cell>
          <cell r="AC5671">
            <v>0</v>
          </cell>
          <cell r="AD5671">
            <v>0</v>
          </cell>
          <cell r="AJ5671">
            <v>0</v>
          </cell>
          <cell r="AK5671">
            <v>0</v>
          </cell>
        </row>
        <row r="5672">
          <cell r="B5672" t="str">
            <v/>
          </cell>
          <cell r="H5672" t="str">
            <v/>
          </cell>
          <cell r="J5672" t="str">
            <v/>
          </cell>
          <cell r="N5672" t="str">
            <v/>
          </cell>
          <cell r="O5672" t="str">
            <v/>
          </cell>
          <cell r="P5672" t="str">
            <v/>
          </cell>
          <cell r="Q5672" t="str">
            <v/>
          </cell>
          <cell r="T5672" t="str">
            <v/>
          </cell>
          <cell r="U5672" t="str">
            <v/>
          </cell>
          <cell r="W5672" t="str">
            <v/>
          </cell>
          <cell r="X5672" t="str">
            <v/>
          </cell>
          <cell r="AB5672">
            <v>0</v>
          </cell>
          <cell r="AC5672">
            <v>0</v>
          </cell>
          <cell r="AD5672">
            <v>0</v>
          </cell>
          <cell r="AJ5672">
            <v>0</v>
          </cell>
          <cell r="AK5672">
            <v>0</v>
          </cell>
        </row>
        <row r="5673">
          <cell r="B5673" t="str">
            <v/>
          </cell>
          <cell r="H5673" t="str">
            <v/>
          </cell>
          <cell r="J5673" t="str">
            <v/>
          </cell>
          <cell r="N5673" t="str">
            <v/>
          </cell>
          <cell r="O5673" t="str">
            <v/>
          </cell>
          <cell r="P5673" t="str">
            <v/>
          </cell>
          <cell r="Q5673" t="str">
            <v/>
          </cell>
          <cell r="T5673" t="str">
            <v/>
          </cell>
          <cell r="U5673" t="str">
            <v/>
          </cell>
          <cell r="W5673" t="str">
            <v/>
          </cell>
          <cell r="X5673" t="str">
            <v/>
          </cell>
          <cell r="AB5673">
            <v>0</v>
          </cell>
          <cell r="AC5673">
            <v>0</v>
          </cell>
          <cell r="AD5673">
            <v>0</v>
          </cell>
          <cell r="AJ5673">
            <v>0</v>
          </cell>
          <cell r="AK5673">
            <v>0</v>
          </cell>
        </row>
        <row r="5674">
          <cell r="B5674" t="str">
            <v/>
          </cell>
          <cell r="H5674" t="str">
            <v/>
          </cell>
          <cell r="J5674" t="str">
            <v/>
          </cell>
          <cell r="N5674" t="str">
            <v/>
          </cell>
          <cell r="O5674" t="str">
            <v/>
          </cell>
          <cell r="P5674" t="str">
            <v/>
          </cell>
          <cell r="Q5674" t="str">
            <v/>
          </cell>
          <cell r="T5674" t="str">
            <v/>
          </cell>
          <cell r="U5674" t="str">
            <v/>
          </cell>
          <cell r="W5674" t="str">
            <v/>
          </cell>
          <cell r="X5674" t="str">
            <v/>
          </cell>
          <cell r="AB5674">
            <v>0</v>
          </cell>
          <cell r="AC5674">
            <v>0</v>
          </cell>
          <cell r="AD5674">
            <v>0</v>
          </cell>
          <cell r="AJ5674">
            <v>0</v>
          </cell>
          <cell r="AK5674">
            <v>0</v>
          </cell>
        </row>
        <row r="5675">
          <cell r="B5675" t="str">
            <v/>
          </cell>
          <cell r="H5675" t="str">
            <v/>
          </cell>
          <cell r="J5675" t="str">
            <v/>
          </cell>
          <cell r="N5675" t="str">
            <v/>
          </cell>
          <cell r="O5675" t="str">
            <v/>
          </cell>
          <cell r="P5675" t="str">
            <v/>
          </cell>
          <cell r="Q5675" t="str">
            <v/>
          </cell>
          <cell r="T5675" t="str">
            <v/>
          </cell>
          <cell r="U5675" t="str">
            <v/>
          </cell>
          <cell r="W5675" t="str">
            <v/>
          </cell>
          <cell r="X5675" t="str">
            <v/>
          </cell>
          <cell r="AB5675">
            <v>0</v>
          </cell>
          <cell r="AC5675">
            <v>0</v>
          </cell>
          <cell r="AD5675">
            <v>0</v>
          </cell>
          <cell r="AJ5675">
            <v>0</v>
          </cell>
          <cell r="AK5675">
            <v>0</v>
          </cell>
        </row>
        <row r="5676">
          <cell r="B5676" t="str">
            <v/>
          </cell>
          <cell r="H5676" t="str">
            <v/>
          </cell>
          <cell r="J5676" t="str">
            <v/>
          </cell>
          <cell r="N5676" t="str">
            <v/>
          </cell>
          <cell r="O5676" t="str">
            <v/>
          </cell>
          <cell r="P5676" t="str">
            <v/>
          </cell>
          <cell r="Q5676" t="str">
            <v/>
          </cell>
          <cell r="T5676" t="str">
            <v/>
          </cell>
          <cell r="U5676" t="str">
            <v/>
          </cell>
          <cell r="W5676" t="str">
            <v/>
          </cell>
          <cell r="X5676" t="str">
            <v/>
          </cell>
          <cell r="AB5676">
            <v>0</v>
          </cell>
          <cell r="AC5676">
            <v>0</v>
          </cell>
          <cell r="AD5676">
            <v>0</v>
          </cell>
          <cell r="AJ5676">
            <v>0</v>
          </cell>
          <cell r="AK5676">
            <v>0</v>
          </cell>
        </row>
        <row r="5677">
          <cell r="B5677" t="str">
            <v/>
          </cell>
          <cell r="H5677" t="str">
            <v/>
          </cell>
          <cell r="J5677" t="str">
            <v/>
          </cell>
          <cell r="N5677" t="str">
            <v/>
          </cell>
          <cell r="O5677" t="str">
            <v/>
          </cell>
          <cell r="P5677" t="str">
            <v/>
          </cell>
          <cell r="Q5677" t="str">
            <v/>
          </cell>
          <cell r="T5677" t="str">
            <v/>
          </cell>
          <cell r="U5677" t="str">
            <v/>
          </cell>
          <cell r="W5677" t="str">
            <v/>
          </cell>
          <cell r="X5677" t="str">
            <v/>
          </cell>
          <cell r="AB5677">
            <v>0</v>
          </cell>
          <cell r="AC5677">
            <v>0</v>
          </cell>
          <cell r="AD5677">
            <v>0</v>
          </cell>
          <cell r="AJ5677">
            <v>0</v>
          </cell>
          <cell r="AK5677">
            <v>0</v>
          </cell>
        </row>
        <row r="5678">
          <cell r="B5678" t="str">
            <v/>
          </cell>
          <cell r="H5678" t="str">
            <v/>
          </cell>
          <cell r="J5678" t="str">
            <v/>
          </cell>
          <cell r="N5678" t="str">
            <v/>
          </cell>
          <cell r="O5678" t="str">
            <v/>
          </cell>
          <cell r="P5678" t="str">
            <v/>
          </cell>
          <cell r="Q5678" t="str">
            <v/>
          </cell>
          <cell r="T5678" t="str">
            <v/>
          </cell>
          <cell r="U5678" t="str">
            <v/>
          </cell>
          <cell r="W5678" t="str">
            <v/>
          </cell>
          <cell r="X5678" t="str">
            <v/>
          </cell>
          <cell r="AB5678">
            <v>0</v>
          </cell>
          <cell r="AC5678">
            <v>0</v>
          </cell>
          <cell r="AD5678">
            <v>0</v>
          </cell>
          <cell r="AJ5678">
            <v>0</v>
          </cell>
          <cell r="AK5678">
            <v>0</v>
          </cell>
        </row>
        <row r="5679">
          <cell r="B5679" t="str">
            <v/>
          </cell>
          <cell r="H5679" t="str">
            <v/>
          </cell>
          <cell r="J5679" t="str">
            <v/>
          </cell>
          <cell r="N5679" t="str">
            <v/>
          </cell>
          <cell r="O5679" t="str">
            <v/>
          </cell>
          <cell r="P5679" t="str">
            <v/>
          </cell>
          <cell r="Q5679" t="str">
            <v/>
          </cell>
          <cell r="T5679" t="str">
            <v/>
          </cell>
          <cell r="U5679" t="str">
            <v/>
          </cell>
          <cell r="W5679" t="str">
            <v/>
          </cell>
          <cell r="X5679" t="str">
            <v/>
          </cell>
          <cell r="AB5679">
            <v>0</v>
          </cell>
          <cell r="AC5679">
            <v>0</v>
          </cell>
          <cell r="AD5679">
            <v>0</v>
          </cell>
          <cell r="AJ5679">
            <v>0</v>
          </cell>
          <cell r="AK5679">
            <v>0</v>
          </cell>
        </row>
        <row r="5680">
          <cell r="B5680" t="str">
            <v/>
          </cell>
          <cell r="H5680" t="str">
            <v/>
          </cell>
          <cell r="J5680" t="str">
            <v/>
          </cell>
          <cell r="N5680" t="str">
            <v/>
          </cell>
          <cell r="O5680" t="str">
            <v/>
          </cell>
          <cell r="P5680" t="str">
            <v/>
          </cell>
          <cell r="Q5680" t="str">
            <v/>
          </cell>
          <cell r="T5680" t="str">
            <v/>
          </cell>
          <cell r="U5680" t="str">
            <v/>
          </cell>
          <cell r="W5680" t="str">
            <v/>
          </cell>
          <cell r="X5680" t="str">
            <v/>
          </cell>
          <cell r="AB5680">
            <v>0</v>
          </cell>
          <cell r="AC5680">
            <v>0</v>
          </cell>
          <cell r="AD5680">
            <v>0</v>
          </cell>
          <cell r="AJ5680">
            <v>0</v>
          </cell>
          <cell r="AK5680">
            <v>0</v>
          </cell>
        </row>
        <row r="5681">
          <cell r="B5681" t="str">
            <v/>
          </cell>
          <cell r="H5681" t="str">
            <v/>
          </cell>
          <cell r="J5681" t="str">
            <v/>
          </cell>
          <cell r="N5681" t="str">
            <v/>
          </cell>
          <cell r="O5681" t="str">
            <v/>
          </cell>
          <cell r="P5681" t="str">
            <v/>
          </cell>
          <cell r="Q5681" t="str">
            <v/>
          </cell>
          <cell r="T5681" t="str">
            <v/>
          </cell>
          <cell r="U5681" t="str">
            <v/>
          </cell>
          <cell r="W5681" t="str">
            <v/>
          </cell>
          <cell r="X5681" t="str">
            <v/>
          </cell>
          <cell r="AB5681">
            <v>0</v>
          </cell>
          <cell r="AC5681">
            <v>0</v>
          </cell>
          <cell r="AD5681">
            <v>0</v>
          </cell>
          <cell r="AJ5681">
            <v>0</v>
          </cell>
          <cell r="AK5681">
            <v>0</v>
          </cell>
        </row>
        <row r="5682">
          <cell r="B5682" t="str">
            <v/>
          </cell>
          <cell r="H5682" t="str">
            <v/>
          </cell>
          <cell r="J5682" t="str">
            <v/>
          </cell>
          <cell r="N5682" t="str">
            <v/>
          </cell>
          <cell r="O5682" t="str">
            <v/>
          </cell>
          <cell r="P5682" t="str">
            <v/>
          </cell>
          <cell r="Q5682" t="str">
            <v/>
          </cell>
          <cell r="T5682" t="str">
            <v/>
          </cell>
          <cell r="U5682" t="str">
            <v/>
          </cell>
          <cell r="W5682" t="str">
            <v/>
          </cell>
          <cell r="X5682" t="str">
            <v/>
          </cell>
          <cell r="AB5682">
            <v>0</v>
          </cell>
          <cell r="AC5682">
            <v>0</v>
          </cell>
          <cell r="AD5682">
            <v>0</v>
          </cell>
          <cell r="AJ5682">
            <v>0</v>
          </cell>
          <cell r="AK5682">
            <v>0</v>
          </cell>
        </row>
        <row r="5683">
          <cell r="B5683" t="str">
            <v/>
          </cell>
          <cell r="H5683" t="str">
            <v/>
          </cell>
          <cell r="J5683" t="str">
            <v/>
          </cell>
          <cell r="N5683" t="str">
            <v/>
          </cell>
          <cell r="O5683" t="str">
            <v/>
          </cell>
          <cell r="P5683" t="str">
            <v/>
          </cell>
          <cell r="Q5683" t="str">
            <v/>
          </cell>
          <cell r="T5683" t="str">
            <v/>
          </cell>
          <cell r="U5683" t="str">
            <v/>
          </cell>
          <cell r="W5683" t="str">
            <v/>
          </cell>
          <cell r="X5683" t="str">
            <v/>
          </cell>
          <cell r="AB5683">
            <v>0</v>
          </cell>
          <cell r="AC5683">
            <v>0</v>
          </cell>
          <cell r="AD5683">
            <v>0</v>
          </cell>
          <cell r="AJ5683">
            <v>0</v>
          </cell>
          <cell r="AK5683">
            <v>0</v>
          </cell>
        </row>
        <row r="5684">
          <cell r="B5684" t="str">
            <v/>
          </cell>
          <cell r="H5684" t="str">
            <v/>
          </cell>
          <cell r="J5684" t="str">
            <v/>
          </cell>
          <cell r="N5684" t="str">
            <v/>
          </cell>
          <cell r="O5684" t="str">
            <v/>
          </cell>
          <cell r="P5684" t="str">
            <v/>
          </cell>
          <cell r="Q5684" t="str">
            <v/>
          </cell>
          <cell r="T5684" t="str">
            <v/>
          </cell>
          <cell r="U5684" t="str">
            <v/>
          </cell>
          <cell r="W5684" t="str">
            <v/>
          </cell>
          <cell r="X5684" t="str">
            <v/>
          </cell>
          <cell r="AB5684">
            <v>0</v>
          </cell>
          <cell r="AC5684">
            <v>0</v>
          </cell>
          <cell r="AD5684">
            <v>0</v>
          </cell>
          <cell r="AJ5684">
            <v>0</v>
          </cell>
          <cell r="AK5684">
            <v>0</v>
          </cell>
        </row>
        <row r="5685">
          <cell r="B5685" t="str">
            <v/>
          </cell>
          <cell r="H5685" t="str">
            <v/>
          </cell>
          <cell r="J5685" t="str">
            <v/>
          </cell>
          <cell r="N5685" t="str">
            <v/>
          </cell>
          <cell r="O5685" t="str">
            <v/>
          </cell>
          <cell r="P5685" t="str">
            <v/>
          </cell>
          <cell r="Q5685" t="str">
            <v/>
          </cell>
          <cell r="T5685" t="str">
            <v/>
          </cell>
          <cell r="U5685" t="str">
            <v/>
          </cell>
          <cell r="W5685" t="str">
            <v/>
          </cell>
          <cell r="X5685" t="str">
            <v/>
          </cell>
          <cell r="AB5685">
            <v>0</v>
          </cell>
          <cell r="AC5685">
            <v>0</v>
          </cell>
          <cell r="AD5685">
            <v>0</v>
          </cell>
          <cell r="AJ5685">
            <v>0</v>
          </cell>
          <cell r="AK5685">
            <v>0</v>
          </cell>
        </row>
        <row r="5686">
          <cell r="B5686" t="str">
            <v/>
          </cell>
          <cell r="H5686" t="str">
            <v/>
          </cell>
          <cell r="J5686" t="str">
            <v/>
          </cell>
          <cell r="N5686" t="str">
            <v/>
          </cell>
          <cell r="O5686" t="str">
            <v/>
          </cell>
          <cell r="P5686" t="str">
            <v/>
          </cell>
          <cell r="Q5686" t="str">
            <v/>
          </cell>
          <cell r="T5686" t="str">
            <v/>
          </cell>
          <cell r="U5686" t="str">
            <v/>
          </cell>
          <cell r="W5686" t="str">
            <v/>
          </cell>
          <cell r="X5686" t="str">
            <v/>
          </cell>
          <cell r="AB5686">
            <v>0</v>
          </cell>
          <cell r="AC5686">
            <v>0</v>
          </cell>
          <cell r="AD5686">
            <v>0</v>
          </cell>
          <cell r="AJ5686">
            <v>0</v>
          </cell>
          <cell r="AK5686">
            <v>0</v>
          </cell>
        </row>
        <row r="5687">
          <cell r="B5687" t="str">
            <v/>
          </cell>
          <cell r="H5687" t="str">
            <v/>
          </cell>
          <cell r="J5687" t="str">
            <v/>
          </cell>
          <cell r="N5687" t="str">
            <v/>
          </cell>
          <cell r="O5687" t="str">
            <v/>
          </cell>
          <cell r="P5687" t="str">
            <v/>
          </cell>
          <cell r="Q5687" t="str">
            <v/>
          </cell>
          <cell r="T5687" t="str">
            <v/>
          </cell>
          <cell r="U5687" t="str">
            <v/>
          </cell>
          <cell r="W5687" t="str">
            <v/>
          </cell>
          <cell r="X5687" t="str">
            <v/>
          </cell>
          <cell r="AB5687">
            <v>0</v>
          </cell>
          <cell r="AC5687">
            <v>0</v>
          </cell>
          <cell r="AD5687">
            <v>0</v>
          </cell>
          <cell r="AJ5687">
            <v>0</v>
          </cell>
          <cell r="AK5687">
            <v>0</v>
          </cell>
        </row>
        <row r="5688">
          <cell r="B5688" t="str">
            <v/>
          </cell>
          <cell r="H5688" t="str">
            <v/>
          </cell>
          <cell r="J5688" t="str">
            <v/>
          </cell>
          <cell r="N5688" t="str">
            <v/>
          </cell>
          <cell r="O5688" t="str">
            <v/>
          </cell>
          <cell r="P5688" t="str">
            <v/>
          </cell>
          <cell r="Q5688" t="str">
            <v/>
          </cell>
          <cell r="T5688" t="str">
            <v/>
          </cell>
          <cell r="U5688" t="str">
            <v/>
          </cell>
          <cell r="W5688" t="str">
            <v/>
          </cell>
          <cell r="X5688" t="str">
            <v/>
          </cell>
          <cell r="AB5688">
            <v>0</v>
          </cell>
          <cell r="AC5688">
            <v>0</v>
          </cell>
          <cell r="AD5688">
            <v>0</v>
          </cell>
          <cell r="AJ5688">
            <v>0</v>
          </cell>
          <cell r="AK5688">
            <v>0</v>
          </cell>
        </row>
        <row r="5689">
          <cell r="B5689" t="str">
            <v/>
          </cell>
          <cell r="H5689" t="str">
            <v/>
          </cell>
          <cell r="J5689" t="str">
            <v/>
          </cell>
          <cell r="N5689" t="str">
            <v/>
          </cell>
          <cell r="O5689" t="str">
            <v/>
          </cell>
          <cell r="P5689" t="str">
            <v/>
          </cell>
          <cell r="Q5689" t="str">
            <v/>
          </cell>
          <cell r="T5689" t="str">
            <v/>
          </cell>
          <cell r="U5689" t="str">
            <v/>
          </cell>
          <cell r="W5689" t="str">
            <v/>
          </cell>
          <cell r="X5689" t="str">
            <v/>
          </cell>
          <cell r="AB5689">
            <v>0</v>
          </cell>
          <cell r="AC5689">
            <v>0</v>
          </cell>
          <cell r="AD5689">
            <v>0</v>
          </cell>
          <cell r="AJ5689">
            <v>0</v>
          </cell>
          <cell r="AK5689">
            <v>0</v>
          </cell>
        </row>
        <row r="5690">
          <cell r="B5690" t="str">
            <v/>
          </cell>
          <cell r="H5690" t="str">
            <v/>
          </cell>
          <cell r="J5690" t="str">
            <v/>
          </cell>
          <cell r="N5690" t="str">
            <v/>
          </cell>
          <cell r="O5690" t="str">
            <v/>
          </cell>
          <cell r="P5690" t="str">
            <v/>
          </cell>
          <cell r="Q5690" t="str">
            <v/>
          </cell>
          <cell r="T5690" t="str">
            <v/>
          </cell>
          <cell r="U5690" t="str">
            <v/>
          </cell>
          <cell r="W5690" t="str">
            <v/>
          </cell>
          <cell r="X5690" t="str">
            <v/>
          </cell>
          <cell r="AB5690">
            <v>0</v>
          </cell>
          <cell r="AC5690">
            <v>0</v>
          </cell>
          <cell r="AD5690">
            <v>0</v>
          </cell>
          <cell r="AJ5690">
            <v>0</v>
          </cell>
          <cell r="AK5690">
            <v>0</v>
          </cell>
        </row>
        <row r="5691">
          <cell r="B5691" t="str">
            <v/>
          </cell>
          <cell r="H5691" t="str">
            <v/>
          </cell>
          <cell r="J5691" t="str">
            <v/>
          </cell>
          <cell r="N5691" t="str">
            <v/>
          </cell>
          <cell r="O5691" t="str">
            <v/>
          </cell>
          <cell r="P5691" t="str">
            <v/>
          </cell>
          <cell r="Q5691" t="str">
            <v/>
          </cell>
          <cell r="T5691" t="str">
            <v/>
          </cell>
          <cell r="U5691" t="str">
            <v/>
          </cell>
          <cell r="W5691" t="str">
            <v/>
          </cell>
          <cell r="X5691" t="str">
            <v/>
          </cell>
          <cell r="AB5691">
            <v>0</v>
          </cell>
          <cell r="AC5691">
            <v>0</v>
          </cell>
          <cell r="AD5691">
            <v>0</v>
          </cell>
          <cell r="AJ5691">
            <v>0</v>
          </cell>
          <cell r="AK5691">
            <v>0</v>
          </cell>
        </row>
        <row r="5692">
          <cell r="B5692" t="str">
            <v/>
          </cell>
          <cell r="H5692" t="str">
            <v/>
          </cell>
          <cell r="J5692" t="str">
            <v/>
          </cell>
          <cell r="N5692" t="str">
            <v/>
          </cell>
          <cell r="O5692" t="str">
            <v/>
          </cell>
          <cell r="P5692" t="str">
            <v/>
          </cell>
          <cell r="Q5692" t="str">
            <v/>
          </cell>
          <cell r="T5692" t="str">
            <v/>
          </cell>
          <cell r="U5692" t="str">
            <v/>
          </cell>
          <cell r="W5692" t="str">
            <v/>
          </cell>
          <cell r="X5692" t="str">
            <v/>
          </cell>
          <cell r="AB5692">
            <v>0</v>
          </cell>
          <cell r="AC5692">
            <v>0</v>
          </cell>
          <cell r="AD5692">
            <v>0</v>
          </cell>
          <cell r="AJ5692">
            <v>0</v>
          </cell>
          <cell r="AK5692">
            <v>0</v>
          </cell>
        </row>
        <row r="5693">
          <cell r="B5693" t="str">
            <v/>
          </cell>
          <cell r="H5693" t="str">
            <v/>
          </cell>
          <cell r="J5693" t="str">
            <v/>
          </cell>
          <cell r="N5693" t="str">
            <v/>
          </cell>
          <cell r="O5693" t="str">
            <v/>
          </cell>
          <cell r="P5693" t="str">
            <v/>
          </cell>
          <cell r="Q5693" t="str">
            <v/>
          </cell>
          <cell r="T5693" t="str">
            <v/>
          </cell>
          <cell r="U5693" t="str">
            <v/>
          </cell>
          <cell r="W5693" t="str">
            <v/>
          </cell>
          <cell r="X5693" t="str">
            <v/>
          </cell>
          <cell r="AB5693">
            <v>0</v>
          </cell>
          <cell r="AC5693">
            <v>0</v>
          </cell>
          <cell r="AD5693">
            <v>0</v>
          </cell>
          <cell r="AJ5693">
            <v>0</v>
          </cell>
          <cell r="AK5693">
            <v>0</v>
          </cell>
        </row>
        <row r="5694">
          <cell r="B5694" t="str">
            <v/>
          </cell>
          <cell r="H5694" t="str">
            <v/>
          </cell>
          <cell r="J5694" t="str">
            <v/>
          </cell>
          <cell r="N5694" t="str">
            <v/>
          </cell>
          <cell r="O5694" t="str">
            <v/>
          </cell>
          <cell r="P5694" t="str">
            <v/>
          </cell>
          <cell r="Q5694" t="str">
            <v/>
          </cell>
          <cell r="T5694" t="str">
            <v/>
          </cell>
          <cell r="U5694" t="str">
            <v/>
          </cell>
          <cell r="W5694" t="str">
            <v/>
          </cell>
          <cell r="X5694" t="str">
            <v/>
          </cell>
          <cell r="AB5694">
            <v>0</v>
          </cell>
          <cell r="AC5694">
            <v>0</v>
          </cell>
          <cell r="AD5694">
            <v>0</v>
          </cell>
          <cell r="AJ5694">
            <v>0</v>
          </cell>
          <cell r="AK5694">
            <v>0</v>
          </cell>
        </row>
        <row r="5695">
          <cell r="B5695" t="str">
            <v/>
          </cell>
          <cell r="H5695" t="str">
            <v/>
          </cell>
          <cell r="J5695" t="str">
            <v/>
          </cell>
          <cell r="N5695" t="str">
            <v/>
          </cell>
          <cell r="O5695" t="str">
            <v/>
          </cell>
          <cell r="P5695" t="str">
            <v/>
          </cell>
          <cell r="Q5695" t="str">
            <v/>
          </cell>
          <cell r="T5695" t="str">
            <v/>
          </cell>
          <cell r="U5695" t="str">
            <v/>
          </cell>
          <cell r="W5695" t="str">
            <v/>
          </cell>
          <cell r="X5695" t="str">
            <v/>
          </cell>
          <cell r="AB5695">
            <v>0</v>
          </cell>
          <cell r="AC5695">
            <v>0</v>
          </cell>
          <cell r="AD5695">
            <v>0</v>
          </cell>
          <cell r="AJ5695">
            <v>0</v>
          </cell>
          <cell r="AK5695">
            <v>0</v>
          </cell>
        </row>
        <row r="5696">
          <cell r="B5696" t="str">
            <v/>
          </cell>
          <cell r="H5696" t="str">
            <v/>
          </cell>
          <cell r="J5696" t="str">
            <v/>
          </cell>
          <cell r="N5696" t="str">
            <v/>
          </cell>
          <cell r="O5696" t="str">
            <v/>
          </cell>
          <cell r="P5696" t="str">
            <v/>
          </cell>
          <cell r="Q5696" t="str">
            <v/>
          </cell>
          <cell r="T5696" t="str">
            <v/>
          </cell>
          <cell r="U5696" t="str">
            <v/>
          </cell>
          <cell r="W5696" t="str">
            <v/>
          </cell>
          <cell r="X5696" t="str">
            <v/>
          </cell>
          <cell r="AB5696">
            <v>0</v>
          </cell>
          <cell r="AC5696">
            <v>0</v>
          </cell>
          <cell r="AD5696">
            <v>0</v>
          </cell>
          <cell r="AJ5696">
            <v>0</v>
          </cell>
          <cell r="AK5696">
            <v>0</v>
          </cell>
        </row>
        <row r="5697">
          <cell r="B5697" t="str">
            <v/>
          </cell>
          <cell r="H5697" t="str">
            <v/>
          </cell>
          <cell r="J5697" t="str">
            <v/>
          </cell>
          <cell r="N5697" t="str">
            <v/>
          </cell>
          <cell r="O5697" t="str">
            <v/>
          </cell>
          <cell r="P5697" t="str">
            <v/>
          </cell>
          <cell r="Q5697" t="str">
            <v/>
          </cell>
          <cell r="T5697" t="str">
            <v/>
          </cell>
          <cell r="U5697" t="str">
            <v/>
          </cell>
          <cell r="W5697" t="str">
            <v/>
          </cell>
          <cell r="X5697" t="str">
            <v/>
          </cell>
          <cell r="AB5697">
            <v>0</v>
          </cell>
          <cell r="AC5697">
            <v>0</v>
          </cell>
          <cell r="AD5697">
            <v>0</v>
          </cell>
          <cell r="AJ5697">
            <v>0</v>
          </cell>
          <cell r="AK5697">
            <v>0</v>
          </cell>
        </row>
        <row r="5698">
          <cell r="B5698" t="str">
            <v/>
          </cell>
          <cell r="H5698" t="str">
            <v/>
          </cell>
          <cell r="J5698" t="str">
            <v/>
          </cell>
          <cell r="N5698" t="str">
            <v/>
          </cell>
          <cell r="O5698" t="str">
            <v/>
          </cell>
          <cell r="P5698" t="str">
            <v/>
          </cell>
          <cell r="Q5698" t="str">
            <v/>
          </cell>
          <cell r="T5698" t="str">
            <v/>
          </cell>
          <cell r="U5698" t="str">
            <v/>
          </cell>
          <cell r="W5698" t="str">
            <v/>
          </cell>
          <cell r="X5698" t="str">
            <v/>
          </cell>
          <cell r="AB5698">
            <v>0</v>
          </cell>
          <cell r="AC5698">
            <v>0</v>
          </cell>
          <cell r="AD5698">
            <v>0</v>
          </cell>
          <cell r="AJ5698">
            <v>0</v>
          </cell>
          <cell r="AK5698">
            <v>0</v>
          </cell>
        </row>
        <row r="5699">
          <cell r="B5699" t="str">
            <v/>
          </cell>
          <cell r="H5699" t="str">
            <v/>
          </cell>
          <cell r="J5699" t="str">
            <v/>
          </cell>
          <cell r="N5699" t="str">
            <v/>
          </cell>
          <cell r="O5699" t="str">
            <v/>
          </cell>
          <cell r="P5699" t="str">
            <v/>
          </cell>
          <cell r="Q5699" t="str">
            <v/>
          </cell>
          <cell r="T5699" t="str">
            <v/>
          </cell>
          <cell r="U5699" t="str">
            <v/>
          </cell>
          <cell r="W5699" t="str">
            <v/>
          </cell>
          <cell r="X5699" t="str">
            <v/>
          </cell>
          <cell r="AB5699">
            <v>0</v>
          </cell>
          <cell r="AC5699">
            <v>0</v>
          </cell>
          <cell r="AD5699">
            <v>0</v>
          </cell>
          <cell r="AJ5699">
            <v>0</v>
          </cell>
          <cell r="AK5699">
            <v>0</v>
          </cell>
        </row>
        <row r="5700">
          <cell r="B5700" t="str">
            <v/>
          </cell>
          <cell r="H5700" t="str">
            <v/>
          </cell>
          <cell r="J5700" t="str">
            <v/>
          </cell>
          <cell r="N5700" t="str">
            <v/>
          </cell>
          <cell r="O5700" t="str">
            <v/>
          </cell>
          <cell r="P5700" t="str">
            <v/>
          </cell>
          <cell r="Q5700" t="str">
            <v/>
          </cell>
          <cell r="T5700" t="str">
            <v/>
          </cell>
          <cell r="U5700" t="str">
            <v/>
          </cell>
          <cell r="W5700" t="str">
            <v/>
          </cell>
          <cell r="X5700" t="str">
            <v/>
          </cell>
          <cell r="AB5700">
            <v>0</v>
          </cell>
          <cell r="AC5700">
            <v>0</v>
          </cell>
          <cell r="AD5700">
            <v>0</v>
          </cell>
          <cell r="AJ5700">
            <v>0</v>
          </cell>
          <cell r="AK5700">
            <v>0</v>
          </cell>
        </row>
        <row r="5701">
          <cell r="B5701" t="str">
            <v/>
          </cell>
          <cell r="H5701" t="str">
            <v/>
          </cell>
          <cell r="J5701" t="str">
            <v/>
          </cell>
          <cell r="N5701" t="str">
            <v/>
          </cell>
          <cell r="O5701" t="str">
            <v/>
          </cell>
          <cell r="P5701" t="str">
            <v/>
          </cell>
          <cell r="Q5701" t="str">
            <v/>
          </cell>
          <cell r="T5701" t="str">
            <v/>
          </cell>
          <cell r="U5701" t="str">
            <v/>
          </cell>
          <cell r="W5701" t="str">
            <v/>
          </cell>
          <cell r="X5701" t="str">
            <v/>
          </cell>
          <cell r="AB5701">
            <v>0</v>
          </cell>
          <cell r="AC5701">
            <v>0</v>
          </cell>
          <cell r="AD5701">
            <v>0</v>
          </cell>
          <cell r="AJ5701">
            <v>0</v>
          </cell>
          <cell r="AK5701">
            <v>0</v>
          </cell>
        </row>
        <row r="5702">
          <cell r="B5702" t="str">
            <v/>
          </cell>
          <cell r="H5702" t="str">
            <v/>
          </cell>
          <cell r="J5702" t="str">
            <v/>
          </cell>
          <cell r="N5702" t="str">
            <v/>
          </cell>
          <cell r="O5702" t="str">
            <v/>
          </cell>
          <cell r="P5702" t="str">
            <v/>
          </cell>
          <cell r="Q5702" t="str">
            <v/>
          </cell>
          <cell r="T5702" t="str">
            <v/>
          </cell>
          <cell r="U5702" t="str">
            <v/>
          </cell>
          <cell r="W5702" t="str">
            <v/>
          </cell>
          <cell r="X5702" t="str">
            <v/>
          </cell>
          <cell r="AB5702">
            <v>0</v>
          </cell>
          <cell r="AC5702">
            <v>0</v>
          </cell>
          <cell r="AD5702">
            <v>0</v>
          </cell>
          <cell r="AJ5702">
            <v>0</v>
          </cell>
          <cell r="AK5702">
            <v>0</v>
          </cell>
        </row>
        <row r="5703">
          <cell r="B5703" t="str">
            <v/>
          </cell>
          <cell r="H5703" t="str">
            <v/>
          </cell>
          <cell r="J5703" t="str">
            <v/>
          </cell>
          <cell r="N5703" t="str">
            <v/>
          </cell>
          <cell r="O5703" t="str">
            <v/>
          </cell>
          <cell r="P5703" t="str">
            <v/>
          </cell>
          <cell r="Q5703" t="str">
            <v/>
          </cell>
          <cell r="T5703" t="str">
            <v/>
          </cell>
          <cell r="U5703" t="str">
            <v/>
          </cell>
          <cell r="W5703" t="str">
            <v/>
          </cell>
          <cell r="X5703" t="str">
            <v/>
          </cell>
          <cell r="AB5703">
            <v>0</v>
          </cell>
          <cell r="AC5703">
            <v>0</v>
          </cell>
          <cell r="AD5703">
            <v>0</v>
          </cell>
          <cell r="AJ5703">
            <v>0</v>
          </cell>
          <cell r="AK5703">
            <v>0</v>
          </cell>
        </row>
        <row r="5704">
          <cell r="B5704" t="str">
            <v/>
          </cell>
          <cell r="H5704" t="str">
            <v/>
          </cell>
          <cell r="J5704" t="str">
            <v/>
          </cell>
          <cell r="N5704" t="str">
            <v/>
          </cell>
          <cell r="O5704" t="str">
            <v/>
          </cell>
          <cell r="P5704" t="str">
            <v/>
          </cell>
          <cell r="Q5704" t="str">
            <v/>
          </cell>
          <cell r="T5704" t="str">
            <v/>
          </cell>
          <cell r="U5704" t="str">
            <v/>
          </cell>
          <cell r="W5704" t="str">
            <v/>
          </cell>
          <cell r="X5704" t="str">
            <v/>
          </cell>
          <cell r="AB5704">
            <v>0</v>
          </cell>
          <cell r="AC5704">
            <v>0</v>
          </cell>
          <cell r="AD5704">
            <v>0</v>
          </cell>
          <cell r="AJ5704">
            <v>0</v>
          </cell>
          <cell r="AK5704">
            <v>0</v>
          </cell>
        </row>
        <row r="5705">
          <cell r="B5705" t="str">
            <v/>
          </cell>
          <cell r="H5705" t="str">
            <v/>
          </cell>
          <cell r="J5705" t="str">
            <v/>
          </cell>
          <cell r="N5705" t="str">
            <v/>
          </cell>
          <cell r="O5705" t="str">
            <v/>
          </cell>
          <cell r="P5705" t="str">
            <v/>
          </cell>
          <cell r="Q5705" t="str">
            <v/>
          </cell>
          <cell r="T5705" t="str">
            <v/>
          </cell>
          <cell r="U5705" t="str">
            <v/>
          </cell>
          <cell r="W5705" t="str">
            <v/>
          </cell>
          <cell r="X5705" t="str">
            <v/>
          </cell>
          <cell r="AB5705">
            <v>0</v>
          </cell>
          <cell r="AC5705">
            <v>0</v>
          </cell>
          <cell r="AD5705">
            <v>0</v>
          </cell>
          <cell r="AJ5705">
            <v>0</v>
          </cell>
          <cell r="AK5705">
            <v>0</v>
          </cell>
        </row>
        <row r="5706">
          <cell r="B5706" t="str">
            <v/>
          </cell>
          <cell r="H5706" t="str">
            <v/>
          </cell>
          <cell r="J5706" t="str">
            <v/>
          </cell>
          <cell r="N5706" t="str">
            <v/>
          </cell>
          <cell r="O5706" t="str">
            <v/>
          </cell>
          <cell r="P5706" t="str">
            <v/>
          </cell>
          <cell r="Q5706" t="str">
            <v/>
          </cell>
          <cell r="T5706" t="str">
            <v/>
          </cell>
          <cell r="U5706" t="str">
            <v/>
          </cell>
          <cell r="W5706" t="str">
            <v/>
          </cell>
          <cell r="X5706" t="str">
            <v/>
          </cell>
          <cell r="AB5706">
            <v>0</v>
          </cell>
          <cell r="AC5706">
            <v>0</v>
          </cell>
          <cell r="AD5706">
            <v>0</v>
          </cell>
          <cell r="AJ5706">
            <v>0</v>
          </cell>
          <cell r="AK5706">
            <v>0</v>
          </cell>
        </row>
        <row r="5707">
          <cell r="B5707" t="str">
            <v/>
          </cell>
          <cell r="H5707" t="str">
            <v/>
          </cell>
          <cell r="J5707" t="str">
            <v/>
          </cell>
          <cell r="N5707" t="str">
            <v/>
          </cell>
          <cell r="O5707" t="str">
            <v/>
          </cell>
          <cell r="P5707" t="str">
            <v/>
          </cell>
          <cell r="Q5707" t="str">
            <v/>
          </cell>
          <cell r="T5707" t="str">
            <v/>
          </cell>
          <cell r="U5707" t="str">
            <v/>
          </cell>
          <cell r="W5707" t="str">
            <v/>
          </cell>
          <cell r="X5707" t="str">
            <v/>
          </cell>
          <cell r="AB5707">
            <v>0</v>
          </cell>
          <cell r="AC5707">
            <v>0</v>
          </cell>
          <cell r="AD5707">
            <v>0</v>
          </cell>
          <cell r="AJ5707">
            <v>0</v>
          </cell>
          <cell r="AK5707">
            <v>0</v>
          </cell>
        </row>
        <row r="5708">
          <cell r="B5708" t="str">
            <v/>
          </cell>
          <cell r="H5708" t="str">
            <v/>
          </cell>
          <cell r="J5708" t="str">
            <v/>
          </cell>
          <cell r="N5708" t="str">
            <v/>
          </cell>
          <cell r="O5708" t="str">
            <v/>
          </cell>
          <cell r="P5708" t="str">
            <v/>
          </cell>
          <cell r="Q5708" t="str">
            <v/>
          </cell>
          <cell r="T5708" t="str">
            <v/>
          </cell>
          <cell r="U5708" t="str">
            <v/>
          </cell>
          <cell r="W5708" t="str">
            <v/>
          </cell>
          <cell r="X5708" t="str">
            <v/>
          </cell>
          <cell r="AB5708">
            <v>0</v>
          </cell>
          <cell r="AC5708">
            <v>0</v>
          </cell>
          <cell r="AD5708">
            <v>0</v>
          </cell>
          <cell r="AJ5708">
            <v>0</v>
          </cell>
          <cell r="AK5708">
            <v>0</v>
          </cell>
        </row>
        <row r="5709">
          <cell r="B5709" t="str">
            <v/>
          </cell>
          <cell r="H5709" t="str">
            <v/>
          </cell>
          <cell r="J5709" t="str">
            <v/>
          </cell>
          <cell r="N5709" t="str">
            <v/>
          </cell>
          <cell r="O5709" t="str">
            <v/>
          </cell>
          <cell r="P5709" t="str">
            <v/>
          </cell>
          <cell r="Q5709" t="str">
            <v/>
          </cell>
          <cell r="T5709" t="str">
            <v/>
          </cell>
          <cell r="U5709" t="str">
            <v/>
          </cell>
          <cell r="W5709" t="str">
            <v/>
          </cell>
          <cell r="X5709" t="str">
            <v/>
          </cell>
          <cell r="AB5709">
            <v>0</v>
          </cell>
          <cell r="AC5709">
            <v>0</v>
          </cell>
          <cell r="AD5709">
            <v>0</v>
          </cell>
          <cell r="AJ5709">
            <v>0</v>
          </cell>
          <cell r="AK5709">
            <v>0</v>
          </cell>
        </row>
        <row r="5710">
          <cell r="B5710" t="str">
            <v/>
          </cell>
          <cell r="H5710" t="str">
            <v/>
          </cell>
          <cell r="J5710" t="str">
            <v/>
          </cell>
          <cell r="N5710" t="str">
            <v/>
          </cell>
          <cell r="O5710" t="str">
            <v/>
          </cell>
          <cell r="P5710" t="str">
            <v/>
          </cell>
          <cell r="Q5710" t="str">
            <v/>
          </cell>
          <cell r="T5710" t="str">
            <v/>
          </cell>
          <cell r="U5710" t="str">
            <v/>
          </cell>
          <cell r="W5710" t="str">
            <v/>
          </cell>
          <cell r="X5710" t="str">
            <v/>
          </cell>
          <cell r="AB5710">
            <v>0</v>
          </cell>
          <cell r="AC5710">
            <v>0</v>
          </cell>
          <cell r="AD5710">
            <v>0</v>
          </cell>
          <cell r="AJ5710">
            <v>0</v>
          </cell>
          <cell r="AK5710">
            <v>0</v>
          </cell>
        </row>
        <row r="5711">
          <cell r="B5711" t="str">
            <v/>
          </cell>
          <cell r="H5711" t="str">
            <v/>
          </cell>
          <cell r="J5711" t="str">
            <v/>
          </cell>
          <cell r="N5711" t="str">
            <v/>
          </cell>
          <cell r="O5711" t="str">
            <v/>
          </cell>
          <cell r="P5711" t="str">
            <v/>
          </cell>
          <cell r="Q5711" t="str">
            <v/>
          </cell>
          <cell r="T5711" t="str">
            <v/>
          </cell>
          <cell r="U5711" t="str">
            <v/>
          </cell>
          <cell r="W5711" t="str">
            <v/>
          </cell>
          <cell r="X5711" t="str">
            <v/>
          </cell>
          <cell r="AB5711">
            <v>0</v>
          </cell>
          <cell r="AC5711">
            <v>0</v>
          </cell>
          <cell r="AD5711">
            <v>0</v>
          </cell>
          <cell r="AJ5711">
            <v>0</v>
          </cell>
          <cell r="AK5711">
            <v>0</v>
          </cell>
        </row>
        <row r="5712">
          <cell r="B5712" t="str">
            <v/>
          </cell>
          <cell r="H5712" t="str">
            <v/>
          </cell>
          <cell r="J5712" t="str">
            <v/>
          </cell>
          <cell r="N5712" t="str">
            <v/>
          </cell>
          <cell r="O5712" t="str">
            <v/>
          </cell>
          <cell r="P5712" t="str">
            <v/>
          </cell>
          <cell r="Q5712" t="str">
            <v/>
          </cell>
          <cell r="T5712" t="str">
            <v/>
          </cell>
          <cell r="U5712" t="str">
            <v/>
          </cell>
          <cell r="W5712" t="str">
            <v/>
          </cell>
          <cell r="X5712" t="str">
            <v/>
          </cell>
          <cell r="AB5712">
            <v>0</v>
          </cell>
          <cell r="AC5712">
            <v>0</v>
          </cell>
          <cell r="AD5712">
            <v>0</v>
          </cell>
          <cell r="AJ5712">
            <v>0</v>
          </cell>
          <cell r="AK5712">
            <v>0</v>
          </cell>
        </row>
        <row r="5713">
          <cell r="B5713" t="str">
            <v/>
          </cell>
          <cell r="H5713" t="str">
            <v/>
          </cell>
          <cell r="J5713" t="str">
            <v/>
          </cell>
          <cell r="N5713" t="str">
            <v/>
          </cell>
          <cell r="O5713" t="str">
            <v/>
          </cell>
          <cell r="P5713" t="str">
            <v/>
          </cell>
          <cell r="Q5713" t="str">
            <v/>
          </cell>
          <cell r="T5713" t="str">
            <v/>
          </cell>
          <cell r="U5713" t="str">
            <v/>
          </cell>
          <cell r="W5713" t="str">
            <v/>
          </cell>
          <cell r="X5713" t="str">
            <v/>
          </cell>
          <cell r="AB5713">
            <v>0</v>
          </cell>
          <cell r="AC5713">
            <v>0</v>
          </cell>
          <cell r="AD5713">
            <v>0</v>
          </cell>
          <cell r="AJ5713">
            <v>0</v>
          </cell>
          <cell r="AK5713">
            <v>0</v>
          </cell>
        </row>
        <row r="5714">
          <cell r="B5714" t="str">
            <v/>
          </cell>
          <cell r="H5714" t="str">
            <v/>
          </cell>
          <cell r="J5714" t="str">
            <v/>
          </cell>
          <cell r="N5714" t="str">
            <v/>
          </cell>
          <cell r="O5714" t="str">
            <v/>
          </cell>
          <cell r="P5714" t="str">
            <v/>
          </cell>
          <cell r="Q5714" t="str">
            <v/>
          </cell>
          <cell r="T5714" t="str">
            <v/>
          </cell>
          <cell r="U5714" t="str">
            <v/>
          </cell>
          <cell r="W5714" t="str">
            <v/>
          </cell>
          <cell r="X5714" t="str">
            <v/>
          </cell>
          <cell r="AB5714">
            <v>0</v>
          </cell>
          <cell r="AC5714">
            <v>0</v>
          </cell>
          <cell r="AD5714">
            <v>0</v>
          </cell>
          <cell r="AJ5714">
            <v>0</v>
          </cell>
          <cell r="AK5714">
            <v>0</v>
          </cell>
        </row>
        <row r="5715">
          <cell r="B5715" t="str">
            <v/>
          </cell>
          <cell r="H5715" t="str">
            <v/>
          </cell>
          <cell r="J5715" t="str">
            <v/>
          </cell>
          <cell r="N5715" t="str">
            <v/>
          </cell>
          <cell r="O5715" t="str">
            <v/>
          </cell>
          <cell r="P5715" t="str">
            <v/>
          </cell>
          <cell r="Q5715" t="str">
            <v/>
          </cell>
          <cell r="T5715" t="str">
            <v/>
          </cell>
          <cell r="U5715" t="str">
            <v/>
          </cell>
          <cell r="W5715" t="str">
            <v/>
          </cell>
          <cell r="X5715" t="str">
            <v/>
          </cell>
          <cell r="AB5715">
            <v>0</v>
          </cell>
          <cell r="AC5715">
            <v>0</v>
          </cell>
          <cell r="AD5715">
            <v>0</v>
          </cell>
          <cell r="AJ5715">
            <v>0</v>
          </cell>
          <cell r="AK5715">
            <v>0</v>
          </cell>
        </row>
        <row r="5716">
          <cell r="B5716" t="str">
            <v/>
          </cell>
          <cell r="H5716" t="str">
            <v/>
          </cell>
          <cell r="J5716" t="str">
            <v/>
          </cell>
          <cell r="N5716" t="str">
            <v/>
          </cell>
          <cell r="O5716" t="str">
            <v/>
          </cell>
          <cell r="P5716" t="str">
            <v/>
          </cell>
          <cell r="Q5716" t="str">
            <v/>
          </cell>
          <cell r="T5716" t="str">
            <v/>
          </cell>
          <cell r="U5716" t="str">
            <v/>
          </cell>
          <cell r="W5716" t="str">
            <v/>
          </cell>
          <cell r="X5716" t="str">
            <v/>
          </cell>
          <cell r="AB5716">
            <v>0</v>
          </cell>
          <cell r="AC5716">
            <v>0</v>
          </cell>
          <cell r="AD5716">
            <v>0</v>
          </cell>
          <cell r="AJ5716">
            <v>0</v>
          </cell>
          <cell r="AK5716">
            <v>0</v>
          </cell>
        </row>
        <row r="5717">
          <cell r="B5717" t="str">
            <v/>
          </cell>
          <cell r="H5717" t="str">
            <v/>
          </cell>
          <cell r="J5717" t="str">
            <v/>
          </cell>
          <cell r="N5717" t="str">
            <v/>
          </cell>
          <cell r="O5717" t="str">
            <v/>
          </cell>
          <cell r="P5717" t="str">
            <v/>
          </cell>
          <cell r="Q5717" t="str">
            <v/>
          </cell>
          <cell r="T5717" t="str">
            <v/>
          </cell>
          <cell r="U5717" t="str">
            <v/>
          </cell>
          <cell r="W5717" t="str">
            <v/>
          </cell>
          <cell r="X5717" t="str">
            <v/>
          </cell>
          <cell r="AB5717">
            <v>0</v>
          </cell>
          <cell r="AC5717">
            <v>0</v>
          </cell>
          <cell r="AD5717">
            <v>0</v>
          </cell>
          <cell r="AJ5717">
            <v>0</v>
          </cell>
          <cell r="AK5717">
            <v>0</v>
          </cell>
        </row>
        <row r="5718">
          <cell r="B5718" t="str">
            <v/>
          </cell>
          <cell r="H5718" t="str">
            <v/>
          </cell>
          <cell r="J5718" t="str">
            <v/>
          </cell>
          <cell r="N5718" t="str">
            <v/>
          </cell>
          <cell r="O5718" t="str">
            <v/>
          </cell>
          <cell r="P5718" t="str">
            <v/>
          </cell>
          <cell r="Q5718" t="str">
            <v/>
          </cell>
          <cell r="T5718" t="str">
            <v/>
          </cell>
          <cell r="U5718" t="str">
            <v/>
          </cell>
          <cell r="W5718" t="str">
            <v/>
          </cell>
          <cell r="X5718" t="str">
            <v/>
          </cell>
          <cell r="AB5718">
            <v>0</v>
          </cell>
          <cell r="AC5718">
            <v>0</v>
          </cell>
          <cell r="AD5718">
            <v>0</v>
          </cell>
          <cell r="AJ5718">
            <v>0</v>
          </cell>
          <cell r="AK5718">
            <v>0</v>
          </cell>
        </row>
        <row r="5719">
          <cell r="B5719" t="str">
            <v/>
          </cell>
          <cell r="H5719" t="str">
            <v/>
          </cell>
          <cell r="J5719" t="str">
            <v/>
          </cell>
          <cell r="N5719" t="str">
            <v/>
          </cell>
          <cell r="O5719" t="str">
            <v/>
          </cell>
          <cell r="P5719" t="str">
            <v/>
          </cell>
          <cell r="Q5719" t="str">
            <v/>
          </cell>
          <cell r="T5719" t="str">
            <v/>
          </cell>
          <cell r="U5719" t="str">
            <v/>
          </cell>
          <cell r="W5719" t="str">
            <v/>
          </cell>
          <cell r="X5719" t="str">
            <v/>
          </cell>
          <cell r="AB5719">
            <v>0</v>
          </cell>
          <cell r="AC5719">
            <v>0</v>
          </cell>
          <cell r="AD5719">
            <v>0</v>
          </cell>
          <cell r="AJ5719">
            <v>0</v>
          </cell>
          <cell r="AK5719">
            <v>0</v>
          </cell>
        </row>
        <row r="5720">
          <cell r="B5720" t="str">
            <v/>
          </cell>
          <cell r="H5720" t="str">
            <v/>
          </cell>
          <cell r="J5720" t="str">
            <v/>
          </cell>
          <cell r="N5720" t="str">
            <v/>
          </cell>
          <cell r="O5720" t="str">
            <v/>
          </cell>
          <cell r="P5720" t="str">
            <v/>
          </cell>
          <cell r="Q5720" t="str">
            <v/>
          </cell>
          <cell r="T5720" t="str">
            <v/>
          </cell>
          <cell r="U5720" t="str">
            <v/>
          </cell>
          <cell r="W5720" t="str">
            <v/>
          </cell>
          <cell r="X5720" t="str">
            <v/>
          </cell>
          <cell r="AB5720">
            <v>0</v>
          </cell>
          <cell r="AC5720">
            <v>0</v>
          </cell>
          <cell r="AD5720">
            <v>0</v>
          </cell>
          <cell r="AJ5720">
            <v>0</v>
          </cell>
          <cell r="AK5720">
            <v>0</v>
          </cell>
        </row>
        <row r="5721">
          <cell r="B5721" t="str">
            <v/>
          </cell>
          <cell r="H5721" t="str">
            <v/>
          </cell>
          <cell r="J5721" t="str">
            <v/>
          </cell>
          <cell r="N5721" t="str">
            <v/>
          </cell>
          <cell r="O5721" t="str">
            <v/>
          </cell>
          <cell r="P5721" t="str">
            <v/>
          </cell>
          <cell r="Q5721" t="str">
            <v/>
          </cell>
          <cell r="T5721" t="str">
            <v/>
          </cell>
          <cell r="U5721" t="str">
            <v/>
          </cell>
          <cell r="W5721" t="str">
            <v/>
          </cell>
          <cell r="X5721" t="str">
            <v/>
          </cell>
          <cell r="AB5721">
            <v>0</v>
          </cell>
          <cell r="AC5721">
            <v>0</v>
          </cell>
          <cell r="AD5721">
            <v>0</v>
          </cell>
          <cell r="AJ5721">
            <v>0</v>
          </cell>
          <cell r="AK5721">
            <v>0</v>
          </cell>
        </row>
        <row r="5722">
          <cell r="B5722" t="str">
            <v/>
          </cell>
          <cell r="H5722" t="str">
            <v/>
          </cell>
          <cell r="J5722" t="str">
            <v/>
          </cell>
          <cell r="N5722" t="str">
            <v/>
          </cell>
          <cell r="O5722" t="str">
            <v/>
          </cell>
          <cell r="P5722" t="str">
            <v/>
          </cell>
          <cell r="Q5722" t="str">
            <v/>
          </cell>
          <cell r="T5722" t="str">
            <v/>
          </cell>
          <cell r="U5722" t="str">
            <v/>
          </cell>
          <cell r="W5722" t="str">
            <v/>
          </cell>
          <cell r="X5722" t="str">
            <v/>
          </cell>
          <cell r="AB5722">
            <v>0</v>
          </cell>
          <cell r="AC5722">
            <v>0</v>
          </cell>
          <cell r="AD5722">
            <v>0</v>
          </cell>
          <cell r="AJ5722">
            <v>0</v>
          </cell>
          <cell r="AK5722">
            <v>0</v>
          </cell>
        </row>
        <row r="5723">
          <cell r="B5723" t="str">
            <v/>
          </cell>
          <cell r="H5723" t="str">
            <v/>
          </cell>
          <cell r="J5723" t="str">
            <v/>
          </cell>
          <cell r="N5723" t="str">
            <v/>
          </cell>
          <cell r="O5723" t="str">
            <v/>
          </cell>
          <cell r="P5723" t="str">
            <v/>
          </cell>
          <cell r="Q5723" t="str">
            <v/>
          </cell>
          <cell r="T5723" t="str">
            <v/>
          </cell>
          <cell r="U5723" t="str">
            <v/>
          </cell>
          <cell r="W5723" t="str">
            <v/>
          </cell>
          <cell r="X5723" t="str">
            <v/>
          </cell>
          <cell r="AB5723">
            <v>0</v>
          </cell>
          <cell r="AC5723">
            <v>0</v>
          </cell>
          <cell r="AD5723">
            <v>0</v>
          </cell>
          <cell r="AJ5723">
            <v>0</v>
          </cell>
          <cell r="AK5723">
            <v>0</v>
          </cell>
        </row>
        <row r="5724">
          <cell r="B5724" t="str">
            <v/>
          </cell>
          <cell r="H5724" t="str">
            <v/>
          </cell>
          <cell r="J5724" t="str">
            <v/>
          </cell>
          <cell r="N5724" t="str">
            <v/>
          </cell>
          <cell r="O5724" t="str">
            <v/>
          </cell>
          <cell r="P5724" t="str">
            <v/>
          </cell>
          <cell r="Q5724" t="str">
            <v/>
          </cell>
          <cell r="T5724" t="str">
            <v/>
          </cell>
          <cell r="U5724" t="str">
            <v/>
          </cell>
          <cell r="W5724" t="str">
            <v/>
          </cell>
          <cell r="X5724" t="str">
            <v/>
          </cell>
          <cell r="AB5724">
            <v>0</v>
          </cell>
          <cell r="AC5724">
            <v>0</v>
          </cell>
          <cell r="AD5724">
            <v>0</v>
          </cell>
          <cell r="AJ5724">
            <v>0</v>
          </cell>
          <cell r="AK5724">
            <v>0</v>
          </cell>
        </row>
        <row r="5725">
          <cell r="B5725" t="str">
            <v/>
          </cell>
          <cell r="H5725" t="str">
            <v/>
          </cell>
          <cell r="J5725" t="str">
            <v/>
          </cell>
          <cell r="N5725" t="str">
            <v/>
          </cell>
          <cell r="O5725" t="str">
            <v/>
          </cell>
          <cell r="P5725" t="str">
            <v/>
          </cell>
          <cell r="Q5725" t="str">
            <v/>
          </cell>
          <cell r="T5725" t="str">
            <v/>
          </cell>
          <cell r="U5725" t="str">
            <v/>
          </cell>
          <cell r="W5725" t="str">
            <v/>
          </cell>
          <cell r="X5725" t="str">
            <v/>
          </cell>
          <cell r="AB5725">
            <v>0</v>
          </cell>
          <cell r="AC5725">
            <v>0</v>
          </cell>
          <cell r="AD5725">
            <v>0</v>
          </cell>
          <cell r="AJ5725">
            <v>0</v>
          </cell>
          <cell r="AK5725">
            <v>0</v>
          </cell>
        </row>
        <row r="5726">
          <cell r="B5726" t="str">
            <v/>
          </cell>
          <cell r="H5726" t="str">
            <v/>
          </cell>
          <cell r="J5726" t="str">
            <v/>
          </cell>
          <cell r="N5726" t="str">
            <v/>
          </cell>
          <cell r="O5726" t="str">
            <v/>
          </cell>
          <cell r="P5726" t="str">
            <v/>
          </cell>
          <cell r="Q5726" t="str">
            <v/>
          </cell>
          <cell r="T5726" t="str">
            <v/>
          </cell>
          <cell r="U5726" t="str">
            <v/>
          </cell>
          <cell r="W5726" t="str">
            <v/>
          </cell>
          <cell r="X5726" t="str">
            <v/>
          </cell>
          <cell r="AB5726">
            <v>0</v>
          </cell>
          <cell r="AC5726">
            <v>0</v>
          </cell>
          <cell r="AD5726">
            <v>0</v>
          </cell>
          <cell r="AJ5726">
            <v>0</v>
          </cell>
          <cell r="AK5726">
            <v>0</v>
          </cell>
        </row>
        <row r="5727">
          <cell r="B5727" t="str">
            <v/>
          </cell>
          <cell r="H5727" t="str">
            <v/>
          </cell>
          <cell r="J5727" t="str">
            <v/>
          </cell>
          <cell r="N5727" t="str">
            <v/>
          </cell>
          <cell r="O5727" t="str">
            <v/>
          </cell>
          <cell r="P5727" t="str">
            <v/>
          </cell>
          <cell r="Q5727" t="str">
            <v/>
          </cell>
          <cell r="T5727" t="str">
            <v/>
          </cell>
          <cell r="U5727" t="str">
            <v/>
          </cell>
          <cell r="W5727" t="str">
            <v/>
          </cell>
          <cell r="X5727" t="str">
            <v/>
          </cell>
          <cell r="AB5727">
            <v>0</v>
          </cell>
          <cell r="AC5727">
            <v>0</v>
          </cell>
          <cell r="AD5727">
            <v>0</v>
          </cell>
          <cell r="AJ5727">
            <v>0</v>
          </cell>
          <cell r="AK5727">
            <v>0</v>
          </cell>
        </row>
        <row r="5728">
          <cell r="B5728" t="str">
            <v/>
          </cell>
          <cell r="H5728" t="str">
            <v/>
          </cell>
          <cell r="J5728" t="str">
            <v/>
          </cell>
          <cell r="N5728" t="str">
            <v/>
          </cell>
          <cell r="O5728" t="str">
            <v/>
          </cell>
          <cell r="P5728" t="str">
            <v/>
          </cell>
          <cell r="Q5728" t="str">
            <v/>
          </cell>
          <cell r="T5728" t="str">
            <v/>
          </cell>
          <cell r="U5728" t="str">
            <v/>
          </cell>
          <cell r="W5728" t="str">
            <v/>
          </cell>
          <cell r="X5728" t="str">
            <v/>
          </cell>
          <cell r="AB5728">
            <v>0</v>
          </cell>
          <cell r="AC5728">
            <v>0</v>
          </cell>
          <cell r="AD5728">
            <v>0</v>
          </cell>
          <cell r="AJ5728">
            <v>0</v>
          </cell>
          <cell r="AK5728">
            <v>0</v>
          </cell>
        </row>
        <row r="5729">
          <cell r="B5729" t="str">
            <v/>
          </cell>
          <cell r="H5729" t="str">
            <v/>
          </cell>
          <cell r="J5729" t="str">
            <v/>
          </cell>
          <cell r="N5729" t="str">
            <v/>
          </cell>
          <cell r="O5729" t="str">
            <v/>
          </cell>
          <cell r="P5729" t="str">
            <v/>
          </cell>
          <cell r="Q5729" t="str">
            <v/>
          </cell>
          <cell r="T5729" t="str">
            <v/>
          </cell>
          <cell r="U5729" t="str">
            <v/>
          </cell>
          <cell r="W5729" t="str">
            <v/>
          </cell>
          <cell r="X5729" t="str">
            <v/>
          </cell>
          <cell r="AB5729">
            <v>0</v>
          </cell>
          <cell r="AC5729">
            <v>0</v>
          </cell>
          <cell r="AD5729">
            <v>0</v>
          </cell>
          <cell r="AJ5729">
            <v>0</v>
          </cell>
          <cell r="AK5729">
            <v>0</v>
          </cell>
        </row>
        <row r="5730">
          <cell r="B5730" t="str">
            <v/>
          </cell>
          <cell r="H5730" t="str">
            <v/>
          </cell>
          <cell r="J5730" t="str">
            <v/>
          </cell>
          <cell r="N5730" t="str">
            <v/>
          </cell>
          <cell r="O5730" t="str">
            <v/>
          </cell>
          <cell r="P5730" t="str">
            <v/>
          </cell>
          <cell r="Q5730" t="str">
            <v/>
          </cell>
          <cell r="T5730" t="str">
            <v/>
          </cell>
          <cell r="U5730" t="str">
            <v/>
          </cell>
          <cell r="W5730" t="str">
            <v/>
          </cell>
          <cell r="X5730" t="str">
            <v/>
          </cell>
          <cell r="AB5730">
            <v>0</v>
          </cell>
          <cell r="AC5730">
            <v>0</v>
          </cell>
          <cell r="AD5730">
            <v>0</v>
          </cell>
          <cell r="AJ5730">
            <v>0</v>
          </cell>
          <cell r="AK5730">
            <v>0</v>
          </cell>
        </row>
        <row r="5731">
          <cell r="B5731" t="str">
            <v/>
          </cell>
          <cell r="H5731" t="str">
            <v/>
          </cell>
          <cell r="J5731" t="str">
            <v/>
          </cell>
          <cell r="N5731" t="str">
            <v/>
          </cell>
          <cell r="O5731" t="str">
            <v/>
          </cell>
          <cell r="P5731" t="str">
            <v/>
          </cell>
          <cell r="Q5731" t="str">
            <v/>
          </cell>
          <cell r="T5731" t="str">
            <v/>
          </cell>
          <cell r="U5731" t="str">
            <v/>
          </cell>
          <cell r="W5731" t="str">
            <v/>
          </cell>
          <cell r="X5731" t="str">
            <v/>
          </cell>
          <cell r="AB5731">
            <v>0</v>
          </cell>
          <cell r="AC5731">
            <v>0</v>
          </cell>
          <cell r="AD5731">
            <v>0</v>
          </cell>
          <cell r="AJ5731">
            <v>0</v>
          </cell>
          <cell r="AK5731">
            <v>0</v>
          </cell>
        </row>
        <row r="5732">
          <cell r="B5732" t="str">
            <v/>
          </cell>
          <cell r="H5732" t="str">
            <v/>
          </cell>
          <cell r="J5732" t="str">
            <v/>
          </cell>
          <cell r="N5732" t="str">
            <v/>
          </cell>
          <cell r="O5732" t="str">
            <v/>
          </cell>
          <cell r="P5732" t="str">
            <v/>
          </cell>
          <cell r="Q5732" t="str">
            <v/>
          </cell>
          <cell r="T5732" t="str">
            <v/>
          </cell>
          <cell r="U5732" t="str">
            <v/>
          </cell>
          <cell r="W5732" t="str">
            <v/>
          </cell>
          <cell r="X5732" t="str">
            <v/>
          </cell>
          <cell r="AB5732">
            <v>0</v>
          </cell>
          <cell r="AC5732">
            <v>0</v>
          </cell>
          <cell r="AD5732">
            <v>0</v>
          </cell>
          <cell r="AJ5732">
            <v>0</v>
          </cell>
          <cell r="AK5732">
            <v>0</v>
          </cell>
        </row>
        <row r="5733">
          <cell r="B5733" t="str">
            <v/>
          </cell>
          <cell r="H5733" t="str">
            <v/>
          </cell>
          <cell r="J5733" t="str">
            <v/>
          </cell>
          <cell r="N5733" t="str">
            <v/>
          </cell>
          <cell r="O5733" t="str">
            <v/>
          </cell>
          <cell r="P5733" t="str">
            <v/>
          </cell>
          <cell r="Q5733" t="str">
            <v/>
          </cell>
          <cell r="T5733" t="str">
            <v/>
          </cell>
          <cell r="U5733" t="str">
            <v/>
          </cell>
          <cell r="W5733" t="str">
            <v/>
          </cell>
          <cell r="X5733" t="str">
            <v/>
          </cell>
          <cell r="AB5733">
            <v>0</v>
          </cell>
          <cell r="AC5733">
            <v>0</v>
          </cell>
          <cell r="AD5733">
            <v>0</v>
          </cell>
          <cell r="AJ5733">
            <v>0</v>
          </cell>
          <cell r="AK5733">
            <v>0</v>
          </cell>
        </row>
        <row r="5734">
          <cell r="B5734" t="str">
            <v/>
          </cell>
          <cell r="H5734" t="str">
            <v/>
          </cell>
          <cell r="J5734" t="str">
            <v/>
          </cell>
          <cell r="N5734" t="str">
            <v/>
          </cell>
          <cell r="O5734" t="str">
            <v/>
          </cell>
          <cell r="P5734" t="str">
            <v/>
          </cell>
          <cell r="Q5734" t="str">
            <v/>
          </cell>
          <cell r="T5734" t="str">
            <v/>
          </cell>
          <cell r="U5734" t="str">
            <v/>
          </cell>
          <cell r="W5734" t="str">
            <v/>
          </cell>
          <cell r="X5734" t="str">
            <v/>
          </cell>
          <cell r="AB5734">
            <v>0</v>
          </cell>
          <cell r="AC5734">
            <v>0</v>
          </cell>
          <cell r="AD5734">
            <v>0</v>
          </cell>
          <cell r="AJ5734">
            <v>0</v>
          </cell>
          <cell r="AK5734">
            <v>0</v>
          </cell>
        </row>
        <row r="5735">
          <cell r="B5735" t="str">
            <v/>
          </cell>
          <cell r="H5735" t="str">
            <v/>
          </cell>
          <cell r="J5735" t="str">
            <v/>
          </cell>
          <cell r="N5735" t="str">
            <v/>
          </cell>
          <cell r="O5735" t="str">
            <v/>
          </cell>
          <cell r="P5735" t="str">
            <v/>
          </cell>
          <cell r="Q5735" t="str">
            <v/>
          </cell>
          <cell r="T5735" t="str">
            <v/>
          </cell>
          <cell r="U5735" t="str">
            <v/>
          </cell>
          <cell r="W5735" t="str">
            <v/>
          </cell>
          <cell r="X5735" t="str">
            <v/>
          </cell>
          <cell r="AB5735">
            <v>0</v>
          </cell>
          <cell r="AC5735">
            <v>0</v>
          </cell>
          <cell r="AD5735">
            <v>0</v>
          </cell>
          <cell r="AJ5735">
            <v>0</v>
          </cell>
          <cell r="AK5735">
            <v>0</v>
          </cell>
        </row>
        <row r="5736">
          <cell r="B5736" t="str">
            <v/>
          </cell>
          <cell r="H5736" t="str">
            <v/>
          </cell>
          <cell r="J5736" t="str">
            <v/>
          </cell>
          <cell r="N5736" t="str">
            <v/>
          </cell>
          <cell r="O5736" t="str">
            <v/>
          </cell>
          <cell r="P5736" t="str">
            <v/>
          </cell>
          <cell r="Q5736" t="str">
            <v/>
          </cell>
          <cell r="T5736" t="str">
            <v/>
          </cell>
          <cell r="U5736" t="str">
            <v/>
          </cell>
          <cell r="W5736" t="str">
            <v/>
          </cell>
          <cell r="X5736" t="str">
            <v/>
          </cell>
          <cell r="AB5736">
            <v>0</v>
          </cell>
          <cell r="AC5736">
            <v>0</v>
          </cell>
          <cell r="AD5736">
            <v>0</v>
          </cell>
          <cell r="AJ5736">
            <v>0</v>
          </cell>
          <cell r="AK5736">
            <v>0</v>
          </cell>
        </row>
        <row r="5737">
          <cell r="B5737" t="str">
            <v/>
          </cell>
          <cell r="H5737" t="str">
            <v/>
          </cell>
          <cell r="J5737" t="str">
            <v/>
          </cell>
          <cell r="N5737" t="str">
            <v/>
          </cell>
          <cell r="O5737" t="str">
            <v/>
          </cell>
          <cell r="P5737" t="str">
            <v/>
          </cell>
          <cell r="Q5737" t="str">
            <v/>
          </cell>
          <cell r="T5737" t="str">
            <v/>
          </cell>
          <cell r="U5737" t="str">
            <v/>
          </cell>
          <cell r="W5737" t="str">
            <v/>
          </cell>
          <cell r="X5737" t="str">
            <v/>
          </cell>
          <cell r="AB5737">
            <v>0</v>
          </cell>
          <cell r="AC5737">
            <v>0</v>
          </cell>
          <cell r="AD5737">
            <v>0</v>
          </cell>
          <cell r="AJ5737">
            <v>0</v>
          </cell>
          <cell r="AK5737">
            <v>0</v>
          </cell>
        </row>
        <row r="5738">
          <cell r="B5738" t="str">
            <v/>
          </cell>
          <cell r="H5738" t="str">
            <v/>
          </cell>
          <cell r="J5738" t="str">
            <v/>
          </cell>
          <cell r="N5738" t="str">
            <v/>
          </cell>
          <cell r="O5738" t="str">
            <v/>
          </cell>
          <cell r="P5738" t="str">
            <v/>
          </cell>
          <cell r="Q5738" t="str">
            <v/>
          </cell>
          <cell r="T5738" t="str">
            <v/>
          </cell>
          <cell r="U5738" t="str">
            <v/>
          </cell>
          <cell r="W5738" t="str">
            <v/>
          </cell>
          <cell r="X5738" t="str">
            <v/>
          </cell>
          <cell r="AB5738">
            <v>0</v>
          </cell>
          <cell r="AC5738">
            <v>0</v>
          </cell>
          <cell r="AD5738">
            <v>0</v>
          </cell>
          <cell r="AJ5738">
            <v>0</v>
          </cell>
          <cell r="AK5738">
            <v>0</v>
          </cell>
        </row>
        <row r="5739">
          <cell r="B5739" t="str">
            <v/>
          </cell>
          <cell r="H5739" t="str">
            <v/>
          </cell>
          <cell r="J5739" t="str">
            <v/>
          </cell>
          <cell r="N5739" t="str">
            <v/>
          </cell>
          <cell r="O5739" t="str">
            <v/>
          </cell>
          <cell r="P5739" t="str">
            <v/>
          </cell>
          <cell r="Q5739" t="str">
            <v/>
          </cell>
          <cell r="T5739" t="str">
            <v/>
          </cell>
          <cell r="U5739" t="str">
            <v/>
          </cell>
          <cell r="W5739" t="str">
            <v/>
          </cell>
          <cell r="X5739" t="str">
            <v/>
          </cell>
          <cell r="AB5739">
            <v>0</v>
          </cell>
          <cell r="AC5739">
            <v>0</v>
          </cell>
          <cell r="AD5739">
            <v>0</v>
          </cell>
          <cell r="AJ5739">
            <v>0</v>
          </cell>
          <cell r="AK5739">
            <v>0</v>
          </cell>
        </row>
        <row r="5740">
          <cell r="B5740" t="str">
            <v/>
          </cell>
          <cell r="H5740" t="str">
            <v/>
          </cell>
          <cell r="J5740" t="str">
            <v/>
          </cell>
          <cell r="N5740" t="str">
            <v/>
          </cell>
          <cell r="O5740" t="str">
            <v/>
          </cell>
          <cell r="P5740" t="str">
            <v/>
          </cell>
          <cell r="Q5740" t="str">
            <v/>
          </cell>
          <cell r="T5740" t="str">
            <v/>
          </cell>
          <cell r="U5740" t="str">
            <v/>
          </cell>
          <cell r="W5740" t="str">
            <v/>
          </cell>
          <cell r="X5740" t="str">
            <v/>
          </cell>
          <cell r="AB5740">
            <v>0</v>
          </cell>
          <cell r="AC5740">
            <v>0</v>
          </cell>
          <cell r="AD5740">
            <v>0</v>
          </cell>
          <cell r="AJ5740">
            <v>0</v>
          </cell>
          <cell r="AK5740">
            <v>0</v>
          </cell>
        </row>
        <row r="5741">
          <cell r="B5741" t="str">
            <v/>
          </cell>
          <cell r="H5741" t="str">
            <v/>
          </cell>
          <cell r="J5741" t="str">
            <v/>
          </cell>
          <cell r="N5741" t="str">
            <v/>
          </cell>
          <cell r="O5741" t="str">
            <v/>
          </cell>
          <cell r="P5741" t="str">
            <v/>
          </cell>
          <cell r="Q5741" t="str">
            <v/>
          </cell>
          <cell r="T5741" t="str">
            <v/>
          </cell>
          <cell r="U5741" t="str">
            <v/>
          </cell>
          <cell r="W5741" t="str">
            <v/>
          </cell>
          <cell r="X5741" t="str">
            <v/>
          </cell>
          <cell r="AB5741">
            <v>0</v>
          </cell>
          <cell r="AC5741">
            <v>0</v>
          </cell>
          <cell r="AD5741">
            <v>0</v>
          </cell>
          <cell r="AJ5741">
            <v>0</v>
          </cell>
          <cell r="AK5741">
            <v>0</v>
          </cell>
        </row>
        <row r="5742">
          <cell r="B5742" t="str">
            <v/>
          </cell>
          <cell r="H5742" t="str">
            <v/>
          </cell>
          <cell r="J5742" t="str">
            <v/>
          </cell>
          <cell r="N5742" t="str">
            <v/>
          </cell>
          <cell r="O5742" t="str">
            <v/>
          </cell>
          <cell r="P5742" t="str">
            <v/>
          </cell>
          <cell r="Q5742" t="str">
            <v/>
          </cell>
          <cell r="T5742" t="str">
            <v/>
          </cell>
          <cell r="U5742" t="str">
            <v/>
          </cell>
          <cell r="W5742" t="str">
            <v/>
          </cell>
          <cell r="X5742" t="str">
            <v/>
          </cell>
          <cell r="AB5742">
            <v>0</v>
          </cell>
          <cell r="AC5742">
            <v>0</v>
          </cell>
          <cell r="AD5742">
            <v>0</v>
          </cell>
          <cell r="AJ5742">
            <v>0</v>
          </cell>
          <cell r="AK5742">
            <v>0</v>
          </cell>
        </row>
        <row r="5743">
          <cell r="B5743" t="str">
            <v/>
          </cell>
          <cell r="H5743" t="str">
            <v/>
          </cell>
          <cell r="J5743" t="str">
            <v/>
          </cell>
          <cell r="N5743" t="str">
            <v/>
          </cell>
          <cell r="O5743" t="str">
            <v/>
          </cell>
          <cell r="P5743" t="str">
            <v/>
          </cell>
          <cell r="Q5743" t="str">
            <v/>
          </cell>
          <cell r="T5743" t="str">
            <v/>
          </cell>
          <cell r="U5743" t="str">
            <v/>
          </cell>
          <cell r="W5743" t="str">
            <v/>
          </cell>
          <cell r="X5743" t="str">
            <v/>
          </cell>
          <cell r="AB5743">
            <v>0</v>
          </cell>
          <cell r="AC5743">
            <v>0</v>
          </cell>
          <cell r="AD5743">
            <v>0</v>
          </cell>
          <cell r="AJ5743">
            <v>0</v>
          </cell>
          <cell r="AK5743">
            <v>0</v>
          </cell>
        </row>
        <row r="5744">
          <cell r="B5744" t="str">
            <v/>
          </cell>
          <cell r="H5744" t="str">
            <v/>
          </cell>
          <cell r="J5744" t="str">
            <v/>
          </cell>
          <cell r="N5744" t="str">
            <v/>
          </cell>
          <cell r="O5744" t="str">
            <v/>
          </cell>
          <cell r="P5744" t="str">
            <v/>
          </cell>
          <cell r="Q5744" t="str">
            <v/>
          </cell>
          <cell r="T5744" t="str">
            <v/>
          </cell>
          <cell r="U5744" t="str">
            <v/>
          </cell>
          <cell r="W5744" t="str">
            <v/>
          </cell>
          <cell r="X5744" t="str">
            <v/>
          </cell>
          <cell r="AB5744">
            <v>0</v>
          </cell>
          <cell r="AC5744">
            <v>0</v>
          </cell>
          <cell r="AD5744">
            <v>0</v>
          </cell>
          <cell r="AJ5744">
            <v>0</v>
          </cell>
          <cell r="AK5744">
            <v>0</v>
          </cell>
        </row>
        <row r="5745">
          <cell r="B5745" t="str">
            <v/>
          </cell>
          <cell r="H5745" t="str">
            <v/>
          </cell>
          <cell r="J5745" t="str">
            <v/>
          </cell>
          <cell r="N5745" t="str">
            <v/>
          </cell>
          <cell r="O5745" t="str">
            <v/>
          </cell>
          <cell r="P5745" t="str">
            <v/>
          </cell>
          <cell r="Q5745" t="str">
            <v/>
          </cell>
          <cell r="T5745" t="str">
            <v/>
          </cell>
          <cell r="U5745" t="str">
            <v/>
          </cell>
          <cell r="W5745" t="str">
            <v/>
          </cell>
          <cell r="X5745" t="str">
            <v/>
          </cell>
          <cell r="AB5745">
            <v>0</v>
          </cell>
          <cell r="AC5745">
            <v>0</v>
          </cell>
          <cell r="AD5745">
            <v>0</v>
          </cell>
          <cell r="AJ5745">
            <v>0</v>
          </cell>
          <cell r="AK5745">
            <v>0</v>
          </cell>
        </row>
        <row r="5746">
          <cell r="B5746" t="str">
            <v/>
          </cell>
          <cell r="H5746" t="str">
            <v/>
          </cell>
          <cell r="J5746" t="str">
            <v/>
          </cell>
          <cell r="N5746" t="str">
            <v/>
          </cell>
          <cell r="O5746" t="str">
            <v/>
          </cell>
          <cell r="P5746" t="str">
            <v/>
          </cell>
          <cell r="Q5746" t="str">
            <v/>
          </cell>
          <cell r="T5746" t="str">
            <v/>
          </cell>
          <cell r="U5746" t="str">
            <v/>
          </cell>
          <cell r="W5746" t="str">
            <v/>
          </cell>
          <cell r="X5746" t="str">
            <v/>
          </cell>
          <cell r="AB5746">
            <v>0</v>
          </cell>
          <cell r="AC5746">
            <v>0</v>
          </cell>
          <cell r="AD5746">
            <v>0</v>
          </cell>
          <cell r="AJ5746">
            <v>0</v>
          </cell>
          <cell r="AK5746">
            <v>0</v>
          </cell>
        </row>
        <row r="5747">
          <cell r="B5747" t="str">
            <v/>
          </cell>
          <cell r="H5747" t="str">
            <v/>
          </cell>
          <cell r="J5747" t="str">
            <v/>
          </cell>
          <cell r="N5747" t="str">
            <v/>
          </cell>
          <cell r="O5747" t="str">
            <v/>
          </cell>
          <cell r="P5747" t="str">
            <v/>
          </cell>
          <cell r="Q5747" t="str">
            <v/>
          </cell>
          <cell r="T5747" t="str">
            <v/>
          </cell>
          <cell r="U5747" t="str">
            <v/>
          </cell>
          <cell r="W5747" t="str">
            <v/>
          </cell>
          <cell r="X5747" t="str">
            <v/>
          </cell>
          <cell r="AB5747">
            <v>0</v>
          </cell>
          <cell r="AC5747">
            <v>0</v>
          </cell>
          <cell r="AD5747">
            <v>0</v>
          </cell>
          <cell r="AJ5747">
            <v>0</v>
          </cell>
          <cell r="AK5747">
            <v>0</v>
          </cell>
        </row>
        <row r="5748">
          <cell r="B5748" t="str">
            <v/>
          </cell>
          <cell r="H5748" t="str">
            <v/>
          </cell>
          <cell r="J5748" t="str">
            <v/>
          </cell>
          <cell r="N5748" t="str">
            <v/>
          </cell>
          <cell r="O5748" t="str">
            <v/>
          </cell>
          <cell r="P5748" t="str">
            <v/>
          </cell>
          <cell r="Q5748" t="str">
            <v/>
          </cell>
          <cell r="T5748" t="str">
            <v/>
          </cell>
          <cell r="U5748" t="str">
            <v/>
          </cell>
          <cell r="W5748" t="str">
            <v/>
          </cell>
          <cell r="X5748" t="str">
            <v/>
          </cell>
          <cell r="AB5748">
            <v>0</v>
          </cell>
          <cell r="AC5748">
            <v>0</v>
          </cell>
          <cell r="AD5748">
            <v>0</v>
          </cell>
          <cell r="AJ5748">
            <v>0</v>
          </cell>
          <cell r="AK5748">
            <v>0</v>
          </cell>
        </row>
        <row r="5749">
          <cell r="B5749" t="str">
            <v/>
          </cell>
          <cell r="H5749" t="str">
            <v/>
          </cell>
          <cell r="J5749" t="str">
            <v/>
          </cell>
          <cell r="N5749" t="str">
            <v/>
          </cell>
          <cell r="O5749" t="str">
            <v/>
          </cell>
          <cell r="P5749" t="str">
            <v/>
          </cell>
          <cell r="Q5749" t="str">
            <v/>
          </cell>
          <cell r="T5749" t="str">
            <v/>
          </cell>
          <cell r="U5749" t="str">
            <v/>
          </cell>
          <cell r="W5749" t="str">
            <v/>
          </cell>
          <cell r="X5749" t="str">
            <v/>
          </cell>
          <cell r="AB5749">
            <v>0</v>
          </cell>
          <cell r="AC5749">
            <v>0</v>
          </cell>
          <cell r="AD5749">
            <v>0</v>
          </cell>
          <cell r="AJ5749">
            <v>0</v>
          </cell>
          <cell r="AK5749">
            <v>0</v>
          </cell>
        </row>
        <row r="5750">
          <cell r="B5750" t="str">
            <v/>
          </cell>
          <cell r="H5750" t="str">
            <v/>
          </cell>
          <cell r="J5750" t="str">
            <v/>
          </cell>
          <cell r="N5750" t="str">
            <v/>
          </cell>
          <cell r="O5750" t="str">
            <v/>
          </cell>
          <cell r="P5750" t="str">
            <v/>
          </cell>
          <cell r="Q5750" t="str">
            <v/>
          </cell>
          <cell r="T5750" t="str">
            <v/>
          </cell>
          <cell r="U5750" t="str">
            <v/>
          </cell>
          <cell r="W5750" t="str">
            <v/>
          </cell>
          <cell r="X5750" t="str">
            <v/>
          </cell>
          <cell r="AB5750">
            <v>0</v>
          </cell>
          <cell r="AC5750">
            <v>0</v>
          </cell>
          <cell r="AD5750">
            <v>0</v>
          </cell>
          <cell r="AJ5750">
            <v>0</v>
          </cell>
          <cell r="AK5750">
            <v>0</v>
          </cell>
        </row>
        <row r="5751">
          <cell r="B5751" t="str">
            <v/>
          </cell>
          <cell r="H5751" t="str">
            <v/>
          </cell>
          <cell r="J5751" t="str">
            <v/>
          </cell>
          <cell r="N5751" t="str">
            <v/>
          </cell>
          <cell r="O5751" t="str">
            <v/>
          </cell>
          <cell r="P5751" t="str">
            <v/>
          </cell>
          <cell r="Q5751" t="str">
            <v/>
          </cell>
          <cell r="T5751" t="str">
            <v/>
          </cell>
          <cell r="U5751" t="str">
            <v/>
          </cell>
          <cell r="W5751" t="str">
            <v/>
          </cell>
          <cell r="X5751" t="str">
            <v/>
          </cell>
          <cell r="AB5751">
            <v>0</v>
          </cell>
          <cell r="AC5751">
            <v>0</v>
          </cell>
          <cell r="AD5751">
            <v>0</v>
          </cell>
          <cell r="AJ5751">
            <v>0</v>
          </cell>
          <cell r="AK5751">
            <v>0</v>
          </cell>
        </row>
        <row r="5752">
          <cell r="B5752" t="str">
            <v/>
          </cell>
          <cell r="H5752" t="str">
            <v/>
          </cell>
          <cell r="J5752" t="str">
            <v/>
          </cell>
          <cell r="N5752" t="str">
            <v/>
          </cell>
          <cell r="O5752" t="str">
            <v/>
          </cell>
          <cell r="P5752" t="str">
            <v/>
          </cell>
          <cell r="Q5752" t="str">
            <v/>
          </cell>
          <cell r="T5752" t="str">
            <v/>
          </cell>
          <cell r="U5752" t="str">
            <v/>
          </cell>
          <cell r="W5752" t="str">
            <v/>
          </cell>
          <cell r="X5752" t="str">
            <v/>
          </cell>
          <cell r="AB5752">
            <v>0</v>
          </cell>
          <cell r="AC5752">
            <v>0</v>
          </cell>
          <cell r="AD5752">
            <v>0</v>
          </cell>
          <cell r="AJ5752">
            <v>0</v>
          </cell>
          <cell r="AK5752">
            <v>0</v>
          </cell>
        </row>
        <row r="5753">
          <cell r="B5753" t="str">
            <v/>
          </cell>
          <cell r="H5753" t="str">
            <v/>
          </cell>
          <cell r="J5753" t="str">
            <v/>
          </cell>
          <cell r="N5753" t="str">
            <v/>
          </cell>
          <cell r="O5753" t="str">
            <v/>
          </cell>
          <cell r="P5753" t="str">
            <v/>
          </cell>
          <cell r="Q5753" t="str">
            <v/>
          </cell>
          <cell r="T5753" t="str">
            <v/>
          </cell>
          <cell r="U5753" t="str">
            <v/>
          </cell>
          <cell r="W5753" t="str">
            <v/>
          </cell>
          <cell r="X5753" t="str">
            <v/>
          </cell>
          <cell r="AB5753">
            <v>0</v>
          </cell>
          <cell r="AC5753">
            <v>0</v>
          </cell>
          <cell r="AD5753">
            <v>0</v>
          </cell>
          <cell r="AJ5753">
            <v>0</v>
          </cell>
          <cell r="AK5753">
            <v>0</v>
          </cell>
        </row>
        <row r="5754">
          <cell r="B5754" t="str">
            <v/>
          </cell>
          <cell r="H5754" t="str">
            <v/>
          </cell>
          <cell r="J5754" t="str">
            <v/>
          </cell>
          <cell r="N5754" t="str">
            <v/>
          </cell>
          <cell r="O5754" t="str">
            <v/>
          </cell>
          <cell r="P5754" t="str">
            <v/>
          </cell>
          <cell r="Q5754" t="str">
            <v/>
          </cell>
          <cell r="T5754" t="str">
            <v/>
          </cell>
          <cell r="U5754" t="str">
            <v/>
          </cell>
          <cell r="W5754" t="str">
            <v/>
          </cell>
          <cell r="X5754" t="str">
            <v/>
          </cell>
          <cell r="AB5754">
            <v>0</v>
          </cell>
          <cell r="AC5754">
            <v>0</v>
          </cell>
          <cell r="AD5754">
            <v>0</v>
          </cell>
          <cell r="AJ5754">
            <v>0</v>
          </cell>
          <cell r="AK5754">
            <v>0</v>
          </cell>
        </row>
        <row r="5755">
          <cell r="B5755" t="str">
            <v/>
          </cell>
          <cell r="H5755" t="str">
            <v/>
          </cell>
          <cell r="J5755" t="str">
            <v/>
          </cell>
          <cell r="N5755" t="str">
            <v/>
          </cell>
          <cell r="O5755" t="str">
            <v/>
          </cell>
          <cell r="P5755" t="str">
            <v/>
          </cell>
          <cell r="Q5755" t="str">
            <v/>
          </cell>
          <cell r="T5755" t="str">
            <v/>
          </cell>
          <cell r="U5755" t="str">
            <v/>
          </cell>
          <cell r="W5755" t="str">
            <v/>
          </cell>
          <cell r="X5755" t="str">
            <v/>
          </cell>
          <cell r="AB5755">
            <v>0</v>
          </cell>
          <cell r="AC5755">
            <v>0</v>
          </cell>
          <cell r="AD5755">
            <v>0</v>
          </cell>
          <cell r="AJ5755">
            <v>0</v>
          </cell>
          <cell r="AK5755">
            <v>0</v>
          </cell>
        </row>
        <row r="5756">
          <cell r="B5756" t="str">
            <v/>
          </cell>
          <cell r="H5756" t="str">
            <v/>
          </cell>
          <cell r="J5756" t="str">
            <v/>
          </cell>
          <cell r="N5756" t="str">
            <v/>
          </cell>
          <cell r="O5756" t="str">
            <v/>
          </cell>
          <cell r="P5756" t="str">
            <v/>
          </cell>
          <cell r="Q5756" t="str">
            <v/>
          </cell>
          <cell r="T5756" t="str">
            <v/>
          </cell>
          <cell r="U5756" t="str">
            <v/>
          </cell>
          <cell r="W5756" t="str">
            <v/>
          </cell>
          <cell r="X5756" t="str">
            <v/>
          </cell>
          <cell r="AB5756">
            <v>0</v>
          </cell>
          <cell r="AC5756">
            <v>0</v>
          </cell>
          <cell r="AD5756">
            <v>0</v>
          </cell>
          <cell r="AJ5756">
            <v>0</v>
          </cell>
          <cell r="AK5756">
            <v>0</v>
          </cell>
        </row>
        <row r="5757">
          <cell r="B5757" t="str">
            <v/>
          </cell>
          <cell r="H5757" t="str">
            <v/>
          </cell>
          <cell r="J5757" t="str">
            <v/>
          </cell>
          <cell r="N5757" t="str">
            <v/>
          </cell>
          <cell r="O5757" t="str">
            <v/>
          </cell>
          <cell r="P5757" t="str">
            <v/>
          </cell>
          <cell r="Q5757" t="str">
            <v/>
          </cell>
          <cell r="T5757" t="str">
            <v/>
          </cell>
          <cell r="U5757" t="str">
            <v/>
          </cell>
          <cell r="W5757" t="str">
            <v/>
          </cell>
          <cell r="X5757" t="str">
            <v/>
          </cell>
          <cell r="AB5757">
            <v>0</v>
          </cell>
          <cell r="AC5757">
            <v>0</v>
          </cell>
          <cell r="AD5757">
            <v>0</v>
          </cell>
          <cell r="AJ5757">
            <v>0</v>
          </cell>
          <cell r="AK5757">
            <v>0</v>
          </cell>
        </row>
        <row r="5758">
          <cell r="B5758" t="str">
            <v/>
          </cell>
          <cell r="H5758" t="str">
            <v/>
          </cell>
          <cell r="J5758" t="str">
            <v/>
          </cell>
          <cell r="N5758" t="str">
            <v/>
          </cell>
          <cell r="O5758" t="str">
            <v/>
          </cell>
          <cell r="P5758" t="str">
            <v/>
          </cell>
          <cell r="Q5758" t="str">
            <v/>
          </cell>
          <cell r="T5758" t="str">
            <v/>
          </cell>
          <cell r="U5758" t="str">
            <v/>
          </cell>
          <cell r="W5758" t="str">
            <v/>
          </cell>
          <cell r="X5758" t="str">
            <v/>
          </cell>
          <cell r="AB5758">
            <v>0</v>
          </cell>
          <cell r="AC5758">
            <v>0</v>
          </cell>
          <cell r="AD5758">
            <v>0</v>
          </cell>
          <cell r="AJ5758">
            <v>0</v>
          </cell>
          <cell r="AK5758">
            <v>0</v>
          </cell>
        </row>
        <row r="5759">
          <cell r="B5759" t="str">
            <v/>
          </cell>
          <cell r="H5759" t="str">
            <v/>
          </cell>
          <cell r="J5759" t="str">
            <v/>
          </cell>
          <cell r="N5759" t="str">
            <v/>
          </cell>
          <cell r="O5759" t="str">
            <v/>
          </cell>
          <cell r="P5759" t="str">
            <v/>
          </cell>
          <cell r="Q5759" t="str">
            <v/>
          </cell>
          <cell r="T5759" t="str">
            <v/>
          </cell>
          <cell r="U5759" t="str">
            <v/>
          </cell>
          <cell r="W5759" t="str">
            <v/>
          </cell>
          <cell r="X5759" t="str">
            <v/>
          </cell>
          <cell r="AB5759">
            <v>0</v>
          </cell>
          <cell r="AC5759">
            <v>0</v>
          </cell>
          <cell r="AD5759">
            <v>0</v>
          </cell>
          <cell r="AJ5759">
            <v>0</v>
          </cell>
          <cell r="AK5759">
            <v>0</v>
          </cell>
        </row>
        <row r="5760">
          <cell r="B5760" t="str">
            <v/>
          </cell>
          <cell r="H5760" t="str">
            <v/>
          </cell>
          <cell r="J5760" t="str">
            <v/>
          </cell>
          <cell r="N5760" t="str">
            <v/>
          </cell>
          <cell r="O5760" t="str">
            <v/>
          </cell>
          <cell r="P5760" t="str">
            <v/>
          </cell>
          <cell r="Q5760" t="str">
            <v/>
          </cell>
          <cell r="T5760" t="str">
            <v/>
          </cell>
          <cell r="U5760" t="str">
            <v/>
          </cell>
          <cell r="W5760" t="str">
            <v/>
          </cell>
          <cell r="X5760" t="str">
            <v/>
          </cell>
          <cell r="AB5760">
            <v>0</v>
          </cell>
          <cell r="AC5760">
            <v>0</v>
          </cell>
          <cell r="AD5760">
            <v>0</v>
          </cell>
          <cell r="AJ5760">
            <v>0</v>
          </cell>
          <cell r="AK5760">
            <v>0</v>
          </cell>
        </row>
        <row r="5761">
          <cell r="B5761" t="str">
            <v/>
          </cell>
          <cell r="H5761" t="str">
            <v/>
          </cell>
          <cell r="J5761" t="str">
            <v/>
          </cell>
          <cell r="N5761" t="str">
            <v/>
          </cell>
          <cell r="O5761" t="str">
            <v/>
          </cell>
          <cell r="P5761" t="str">
            <v/>
          </cell>
          <cell r="Q5761" t="str">
            <v/>
          </cell>
          <cell r="T5761" t="str">
            <v/>
          </cell>
          <cell r="U5761" t="str">
            <v/>
          </cell>
          <cell r="W5761" t="str">
            <v/>
          </cell>
          <cell r="X5761" t="str">
            <v/>
          </cell>
          <cell r="AB5761">
            <v>0</v>
          </cell>
          <cell r="AC5761">
            <v>0</v>
          </cell>
          <cell r="AD5761">
            <v>0</v>
          </cell>
          <cell r="AJ5761">
            <v>0</v>
          </cell>
          <cell r="AK5761">
            <v>0</v>
          </cell>
        </row>
        <row r="5762">
          <cell r="B5762" t="str">
            <v/>
          </cell>
          <cell r="H5762" t="str">
            <v/>
          </cell>
          <cell r="J5762" t="str">
            <v/>
          </cell>
          <cell r="N5762" t="str">
            <v/>
          </cell>
          <cell r="O5762" t="str">
            <v/>
          </cell>
          <cell r="P5762" t="str">
            <v/>
          </cell>
          <cell r="Q5762" t="str">
            <v/>
          </cell>
          <cell r="T5762" t="str">
            <v/>
          </cell>
          <cell r="U5762" t="str">
            <v/>
          </cell>
          <cell r="W5762" t="str">
            <v/>
          </cell>
          <cell r="X5762" t="str">
            <v/>
          </cell>
          <cell r="AB5762">
            <v>0</v>
          </cell>
          <cell r="AC5762">
            <v>0</v>
          </cell>
          <cell r="AD5762">
            <v>0</v>
          </cell>
          <cell r="AJ5762">
            <v>0</v>
          </cell>
          <cell r="AK5762">
            <v>0</v>
          </cell>
        </row>
        <row r="5763">
          <cell r="B5763" t="str">
            <v/>
          </cell>
          <cell r="H5763" t="str">
            <v/>
          </cell>
          <cell r="J5763" t="str">
            <v/>
          </cell>
          <cell r="N5763" t="str">
            <v/>
          </cell>
          <cell r="O5763" t="str">
            <v/>
          </cell>
          <cell r="P5763" t="str">
            <v/>
          </cell>
          <cell r="Q5763" t="str">
            <v/>
          </cell>
          <cell r="T5763" t="str">
            <v/>
          </cell>
          <cell r="U5763" t="str">
            <v/>
          </cell>
          <cell r="W5763" t="str">
            <v/>
          </cell>
          <cell r="X5763" t="str">
            <v/>
          </cell>
          <cell r="AB5763">
            <v>0</v>
          </cell>
          <cell r="AC5763">
            <v>0</v>
          </cell>
          <cell r="AD5763">
            <v>0</v>
          </cell>
          <cell r="AJ5763">
            <v>0</v>
          </cell>
          <cell r="AK5763">
            <v>0</v>
          </cell>
        </row>
        <row r="5764">
          <cell r="B5764" t="str">
            <v/>
          </cell>
          <cell r="H5764" t="str">
            <v/>
          </cell>
          <cell r="J5764" t="str">
            <v/>
          </cell>
          <cell r="N5764" t="str">
            <v/>
          </cell>
          <cell r="O5764" t="str">
            <v/>
          </cell>
          <cell r="P5764" t="str">
            <v/>
          </cell>
          <cell r="Q5764" t="str">
            <v/>
          </cell>
          <cell r="T5764" t="str">
            <v/>
          </cell>
          <cell r="U5764" t="str">
            <v/>
          </cell>
          <cell r="W5764" t="str">
            <v/>
          </cell>
          <cell r="X5764" t="str">
            <v/>
          </cell>
          <cell r="AB5764">
            <v>0</v>
          </cell>
          <cell r="AC5764">
            <v>0</v>
          </cell>
          <cell r="AD5764">
            <v>0</v>
          </cell>
          <cell r="AJ5764">
            <v>0</v>
          </cell>
          <cell r="AK5764">
            <v>0</v>
          </cell>
        </row>
        <row r="5765">
          <cell r="B5765" t="str">
            <v/>
          </cell>
          <cell r="H5765" t="str">
            <v/>
          </cell>
          <cell r="J5765" t="str">
            <v/>
          </cell>
          <cell r="N5765" t="str">
            <v/>
          </cell>
          <cell r="O5765" t="str">
            <v/>
          </cell>
          <cell r="P5765" t="str">
            <v/>
          </cell>
          <cell r="Q5765" t="str">
            <v/>
          </cell>
          <cell r="T5765" t="str">
            <v/>
          </cell>
          <cell r="U5765" t="str">
            <v/>
          </cell>
          <cell r="W5765" t="str">
            <v/>
          </cell>
          <cell r="X5765" t="str">
            <v/>
          </cell>
          <cell r="AB5765">
            <v>0</v>
          </cell>
          <cell r="AC5765">
            <v>0</v>
          </cell>
          <cell r="AD5765">
            <v>0</v>
          </cell>
          <cell r="AJ5765">
            <v>0</v>
          </cell>
          <cell r="AK5765">
            <v>0</v>
          </cell>
        </row>
        <row r="5766">
          <cell r="B5766" t="str">
            <v/>
          </cell>
          <cell r="H5766" t="str">
            <v/>
          </cell>
          <cell r="J5766" t="str">
            <v/>
          </cell>
          <cell r="N5766" t="str">
            <v/>
          </cell>
          <cell r="O5766" t="str">
            <v/>
          </cell>
          <cell r="P5766" t="str">
            <v/>
          </cell>
          <cell r="Q5766" t="str">
            <v/>
          </cell>
          <cell r="T5766" t="str">
            <v/>
          </cell>
          <cell r="U5766" t="str">
            <v/>
          </cell>
          <cell r="W5766" t="str">
            <v/>
          </cell>
          <cell r="X5766" t="str">
            <v/>
          </cell>
          <cell r="AB5766">
            <v>0</v>
          </cell>
          <cell r="AC5766">
            <v>0</v>
          </cell>
          <cell r="AD5766">
            <v>0</v>
          </cell>
          <cell r="AJ5766">
            <v>0</v>
          </cell>
          <cell r="AK5766">
            <v>0</v>
          </cell>
        </row>
        <row r="5767">
          <cell r="B5767" t="str">
            <v/>
          </cell>
          <cell r="H5767" t="str">
            <v/>
          </cell>
          <cell r="J5767" t="str">
            <v/>
          </cell>
          <cell r="N5767" t="str">
            <v/>
          </cell>
          <cell r="O5767" t="str">
            <v/>
          </cell>
          <cell r="P5767" t="str">
            <v/>
          </cell>
          <cell r="Q5767" t="str">
            <v/>
          </cell>
          <cell r="T5767" t="str">
            <v/>
          </cell>
          <cell r="U5767" t="str">
            <v/>
          </cell>
          <cell r="W5767" t="str">
            <v/>
          </cell>
          <cell r="X5767" t="str">
            <v/>
          </cell>
          <cell r="AB5767">
            <v>0</v>
          </cell>
          <cell r="AC5767">
            <v>0</v>
          </cell>
          <cell r="AD5767">
            <v>0</v>
          </cell>
          <cell r="AJ5767">
            <v>0</v>
          </cell>
          <cell r="AK5767">
            <v>0</v>
          </cell>
        </row>
        <row r="5768">
          <cell r="B5768" t="str">
            <v/>
          </cell>
          <cell r="H5768" t="str">
            <v/>
          </cell>
          <cell r="J5768" t="str">
            <v/>
          </cell>
          <cell r="N5768" t="str">
            <v/>
          </cell>
          <cell r="O5768" t="str">
            <v/>
          </cell>
          <cell r="P5768" t="str">
            <v/>
          </cell>
          <cell r="Q5768" t="str">
            <v/>
          </cell>
          <cell r="T5768" t="str">
            <v/>
          </cell>
          <cell r="U5768" t="str">
            <v/>
          </cell>
          <cell r="W5768" t="str">
            <v/>
          </cell>
          <cell r="X5768" t="str">
            <v/>
          </cell>
          <cell r="AB5768">
            <v>0</v>
          </cell>
          <cell r="AC5768">
            <v>0</v>
          </cell>
          <cell r="AD5768">
            <v>0</v>
          </cell>
          <cell r="AJ5768">
            <v>0</v>
          </cell>
          <cell r="AK5768">
            <v>0</v>
          </cell>
        </row>
        <row r="5769">
          <cell r="B5769" t="str">
            <v/>
          </cell>
          <cell r="H5769" t="str">
            <v/>
          </cell>
          <cell r="J5769" t="str">
            <v/>
          </cell>
          <cell r="N5769" t="str">
            <v/>
          </cell>
          <cell r="O5769" t="str">
            <v/>
          </cell>
          <cell r="P5769" t="str">
            <v/>
          </cell>
          <cell r="Q5769" t="str">
            <v/>
          </cell>
          <cell r="T5769" t="str">
            <v/>
          </cell>
          <cell r="U5769" t="str">
            <v/>
          </cell>
          <cell r="W5769" t="str">
            <v/>
          </cell>
          <cell r="X5769" t="str">
            <v/>
          </cell>
          <cell r="AB5769">
            <v>0</v>
          </cell>
          <cell r="AC5769">
            <v>0</v>
          </cell>
          <cell r="AD5769">
            <v>0</v>
          </cell>
          <cell r="AJ5769">
            <v>0</v>
          </cell>
          <cell r="AK5769">
            <v>0</v>
          </cell>
        </row>
        <row r="5770">
          <cell r="B5770" t="str">
            <v/>
          </cell>
          <cell r="H5770" t="str">
            <v/>
          </cell>
          <cell r="J5770" t="str">
            <v/>
          </cell>
          <cell r="N5770" t="str">
            <v/>
          </cell>
          <cell r="O5770" t="str">
            <v/>
          </cell>
          <cell r="P5770" t="str">
            <v/>
          </cell>
          <cell r="Q5770" t="str">
            <v/>
          </cell>
          <cell r="T5770" t="str">
            <v/>
          </cell>
          <cell r="U5770" t="str">
            <v/>
          </cell>
          <cell r="W5770" t="str">
            <v/>
          </cell>
          <cell r="X5770" t="str">
            <v/>
          </cell>
          <cell r="AB5770">
            <v>0</v>
          </cell>
          <cell r="AC5770">
            <v>0</v>
          </cell>
          <cell r="AD5770">
            <v>0</v>
          </cell>
          <cell r="AJ5770">
            <v>0</v>
          </cell>
          <cell r="AK5770">
            <v>0</v>
          </cell>
        </row>
        <row r="5771">
          <cell r="B5771" t="str">
            <v/>
          </cell>
          <cell r="H5771" t="str">
            <v/>
          </cell>
          <cell r="J5771" t="str">
            <v/>
          </cell>
          <cell r="N5771" t="str">
            <v/>
          </cell>
          <cell r="O5771" t="str">
            <v/>
          </cell>
          <cell r="P5771" t="str">
            <v/>
          </cell>
          <cell r="Q5771" t="str">
            <v/>
          </cell>
          <cell r="T5771" t="str">
            <v/>
          </cell>
          <cell r="U5771" t="str">
            <v/>
          </cell>
          <cell r="W5771" t="str">
            <v/>
          </cell>
          <cell r="X5771" t="str">
            <v/>
          </cell>
          <cell r="AB5771">
            <v>0</v>
          </cell>
          <cell r="AC5771">
            <v>0</v>
          </cell>
          <cell r="AD5771">
            <v>0</v>
          </cell>
          <cell r="AJ5771">
            <v>0</v>
          </cell>
          <cell r="AK5771">
            <v>0</v>
          </cell>
        </row>
        <row r="5772">
          <cell r="B5772" t="str">
            <v/>
          </cell>
          <cell r="H5772" t="str">
            <v/>
          </cell>
          <cell r="J5772" t="str">
            <v/>
          </cell>
          <cell r="N5772" t="str">
            <v/>
          </cell>
          <cell r="O5772" t="str">
            <v/>
          </cell>
          <cell r="P5772" t="str">
            <v/>
          </cell>
          <cell r="Q5772" t="str">
            <v/>
          </cell>
          <cell r="T5772" t="str">
            <v/>
          </cell>
          <cell r="U5772" t="str">
            <v/>
          </cell>
          <cell r="W5772" t="str">
            <v/>
          </cell>
          <cell r="X5772" t="str">
            <v/>
          </cell>
          <cell r="AB5772">
            <v>0</v>
          </cell>
          <cell r="AC5772">
            <v>0</v>
          </cell>
          <cell r="AD5772">
            <v>0</v>
          </cell>
          <cell r="AJ5772">
            <v>0</v>
          </cell>
          <cell r="AK5772">
            <v>0</v>
          </cell>
        </row>
        <row r="5773">
          <cell r="B5773" t="str">
            <v/>
          </cell>
          <cell r="H5773" t="str">
            <v/>
          </cell>
          <cell r="J5773" t="str">
            <v/>
          </cell>
          <cell r="N5773" t="str">
            <v/>
          </cell>
          <cell r="O5773" t="str">
            <v/>
          </cell>
          <cell r="P5773" t="str">
            <v/>
          </cell>
          <cell r="Q5773" t="str">
            <v/>
          </cell>
          <cell r="T5773" t="str">
            <v/>
          </cell>
          <cell r="U5773" t="str">
            <v/>
          </cell>
          <cell r="W5773" t="str">
            <v/>
          </cell>
          <cell r="X5773" t="str">
            <v/>
          </cell>
          <cell r="AB5773">
            <v>0</v>
          </cell>
          <cell r="AC5773">
            <v>0</v>
          </cell>
          <cell r="AD5773">
            <v>0</v>
          </cell>
          <cell r="AJ5773">
            <v>0</v>
          </cell>
          <cell r="AK5773">
            <v>0</v>
          </cell>
        </row>
        <row r="5774">
          <cell r="B5774" t="str">
            <v/>
          </cell>
          <cell r="H5774" t="str">
            <v/>
          </cell>
          <cell r="J5774" t="str">
            <v/>
          </cell>
          <cell r="N5774" t="str">
            <v/>
          </cell>
          <cell r="O5774" t="str">
            <v/>
          </cell>
          <cell r="P5774" t="str">
            <v/>
          </cell>
          <cell r="Q5774" t="str">
            <v/>
          </cell>
          <cell r="T5774" t="str">
            <v/>
          </cell>
          <cell r="U5774" t="str">
            <v/>
          </cell>
          <cell r="W5774" t="str">
            <v/>
          </cell>
          <cell r="X5774" t="str">
            <v/>
          </cell>
          <cell r="AB5774">
            <v>0</v>
          </cell>
          <cell r="AC5774">
            <v>0</v>
          </cell>
          <cell r="AD5774">
            <v>0</v>
          </cell>
          <cell r="AJ5774">
            <v>0</v>
          </cell>
          <cell r="AK5774">
            <v>0</v>
          </cell>
        </row>
        <row r="5775">
          <cell r="B5775" t="str">
            <v/>
          </cell>
          <cell r="H5775" t="str">
            <v/>
          </cell>
          <cell r="J5775" t="str">
            <v/>
          </cell>
          <cell r="N5775" t="str">
            <v/>
          </cell>
          <cell r="O5775" t="str">
            <v/>
          </cell>
          <cell r="P5775" t="str">
            <v/>
          </cell>
          <cell r="Q5775" t="str">
            <v/>
          </cell>
          <cell r="T5775" t="str">
            <v/>
          </cell>
          <cell r="U5775" t="str">
            <v/>
          </cell>
          <cell r="W5775" t="str">
            <v/>
          </cell>
          <cell r="X5775" t="str">
            <v/>
          </cell>
          <cell r="AB5775">
            <v>0</v>
          </cell>
          <cell r="AC5775">
            <v>0</v>
          </cell>
          <cell r="AD5775">
            <v>0</v>
          </cell>
          <cell r="AJ5775">
            <v>0</v>
          </cell>
          <cell r="AK5775">
            <v>0</v>
          </cell>
        </row>
        <row r="5776">
          <cell r="B5776" t="str">
            <v/>
          </cell>
          <cell r="H5776" t="str">
            <v/>
          </cell>
          <cell r="J5776" t="str">
            <v/>
          </cell>
          <cell r="N5776" t="str">
            <v/>
          </cell>
          <cell r="O5776" t="str">
            <v/>
          </cell>
          <cell r="P5776" t="str">
            <v/>
          </cell>
          <cell r="Q5776" t="str">
            <v/>
          </cell>
          <cell r="T5776" t="str">
            <v/>
          </cell>
          <cell r="U5776" t="str">
            <v/>
          </cell>
          <cell r="W5776" t="str">
            <v/>
          </cell>
          <cell r="X5776" t="str">
            <v/>
          </cell>
          <cell r="AB5776">
            <v>0</v>
          </cell>
          <cell r="AC5776">
            <v>0</v>
          </cell>
          <cell r="AD5776">
            <v>0</v>
          </cell>
          <cell r="AJ5776">
            <v>0</v>
          </cell>
          <cell r="AK5776">
            <v>0</v>
          </cell>
        </row>
        <row r="5777">
          <cell r="B5777" t="str">
            <v/>
          </cell>
          <cell r="H5777" t="str">
            <v/>
          </cell>
          <cell r="J5777" t="str">
            <v/>
          </cell>
          <cell r="N5777" t="str">
            <v/>
          </cell>
          <cell r="O5777" t="str">
            <v/>
          </cell>
          <cell r="P5777" t="str">
            <v/>
          </cell>
          <cell r="Q5777" t="str">
            <v/>
          </cell>
          <cell r="T5777" t="str">
            <v/>
          </cell>
          <cell r="U5777" t="str">
            <v/>
          </cell>
          <cell r="W5777" t="str">
            <v/>
          </cell>
          <cell r="X5777" t="str">
            <v/>
          </cell>
          <cell r="AB5777">
            <v>0</v>
          </cell>
          <cell r="AC5777">
            <v>0</v>
          </cell>
          <cell r="AD5777">
            <v>0</v>
          </cell>
          <cell r="AJ5777">
            <v>0</v>
          </cell>
          <cell r="AK5777">
            <v>0</v>
          </cell>
        </row>
        <row r="5778">
          <cell r="B5778" t="str">
            <v/>
          </cell>
          <cell r="H5778" t="str">
            <v/>
          </cell>
          <cell r="J5778" t="str">
            <v/>
          </cell>
          <cell r="N5778" t="str">
            <v/>
          </cell>
          <cell r="O5778" t="str">
            <v/>
          </cell>
          <cell r="P5778" t="str">
            <v/>
          </cell>
          <cell r="Q5778" t="str">
            <v/>
          </cell>
          <cell r="T5778" t="str">
            <v/>
          </cell>
          <cell r="U5778" t="str">
            <v/>
          </cell>
          <cell r="W5778" t="str">
            <v/>
          </cell>
          <cell r="X5778" t="str">
            <v/>
          </cell>
          <cell r="AB5778">
            <v>0</v>
          </cell>
          <cell r="AC5778">
            <v>0</v>
          </cell>
          <cell r="AD5778">
            <v>0</v>
          </cell>
          <cell r="AJ5778">
            <v>0</v>
          </cell>
          <cell r="AK5778">
            <v>0</v>
          </cell>
        </row>
        <row r="5779">
          <cell r="B5779" t="str">
            <v/>
          </cell>
          <cell r="H5779" t="str">
            <v/>
          </cell>
          <cell r="J5779" t="str">
            <v/>
          </cell>
          <cell r="N5779" t="str">
            <v/>
          </cell>
          <cell r="O5779" t="str">
            <v/>
          </cell>
          <cell r="P5779" t="str">
            <v/>
          </cell>
          <cell r="Q5779" t="str">
            <v/>
          </cell>
          <cell r="T5779" t="str">
            <v/>
          </cell>
          <cell r="U5779" t="str">
            <v/>
          </cell>
          <cell r="W5779" t="str">
            <v/>
          </cell>
          <cell r="X5779" t="str">
            <v/>
          </cell>
          <cell r="AB5779">
            <v>0</v>
          </cell>
          <cell r="AC5779">
            <v>0</v>
          </cell>
          <cell r="AD5779">
            <v>0</v>
          </cell>
          <cell r="AJ5779">
            <v>0</v>
          </cell>
          <cell r="AK5779">
            <v>0</v>
          </cell>
        </row>
        <row r="5780">
          <cell r="B5780" t="str">
            <v/>
          </cell>
          <cell r="H5780" t="str">
            <v/>
          </cell>
          <cell r="J5780" t="str">
            <v/>
          </cell>
          <cell r="N5780" t="str">
            <v/>
          </cell>
          <cell r="O5780" t="str">
            <v/>
          </cell>
          <cell r="P5780" t="str">
            <v/>
          </cell>
          <cell r="Q5780" t="str">
            <v/>
          </cell>
          <cell r="T5780" t="str">
            <v/>
          </cell>
          <cell r="U5780" t="str">
            <v/>
          </cell>
          <cell r="W5780" t="str">
            <v/>
          </cell>
          <cell r="X5780" t="str">
            <v/>
          </cell>
          <cell r="AB5780">
            <v>0</v>
          </cell>
          <cell r="AC5780">
            <v>0</v>
          </cell>
          <cell r="AD5780">
            <v>0</v>
          </cell>
          <cell r="AJ5780">
            <v>0</v>
          </cell>
          <cell r="AK5780">
            <v>0</v>
          </cell>
        </row>
        <row r="5781">
          <cell r="B5781" t="str">
            <v/>
          </cell>
          <cell r="H5781" t="str">
            <v/>
          </cell>
          <cell r="J5781" t="str">
            <v/>
          </cell>
          <cell r="N5781" t="str">
            <v/>
          </cell>
          <cell r="O5781" t="str">
            <v/>
          </cell>
          <cell r="P5781" t="str">
            <v/>
          </cell>
          <cell r="Q5781" t="str">
            <v/>
          </cell>
          <cell r="T5781" t="str">
            <v/>
          </cell>
          <cell r="U5781" t="str">
            <v/>
          </cell>
          <cell r="W5781" t="str">
            <v/>
          </cell>
          <cell r="X5781" t="str">
            <v/>
          </cell>
          <cell r="AB5781">
            <v>0</v>
          </cell>
          <cell r="AC5781">
            <v>0</v>
          </cell>
          <cell r="AD5781">
            <v>0</v>
          </cell>
          <cell r="AJ5781">
            <v>0</v>
          </cell>
          <cell r="AK5781">
            <v>0</v>
          </cell>
        </row>
        <row r="5782">
          <cell r="B5782" t="str">
            <v/>
          </cell>
          <cell r="H5782" t="str">
            <v/>
          </cell>
          <cell r="J5782" t="str">
            <v/>
          </cell>
          <cell r="N5782" t="str">
            <v/>
          </cell>
          <cell r="O5782" t="str">
            <v/>
          </cell>
          <cell r="P5782" t="str">
            <v/>
          </cell>
          <cell r="Q5782" t="str">
            <v/>
          </cell>
          <cell r="T5782" t="str">
            <v/>
          </cell>
          <cell r="U5782" t="str">
            <v/>
          </cell>
          <cell r="W5782" t="str">
            <v/>
          </cell>
          <cell r="X5782" t="str">
            <v/>
          </cell>
          <cell r="AB5782">
            <v>0</v>
          </cell>
          <cell r="AC5782">
            <v>0</v>
          </cell>
          <cell r="AD5782">
            <v>0</v>
          </cell>
          <cell r="AJ5782">
            <v>0</v>
          </cell>
          <cell r="AK5782">
            <v>0</v>
          </cell>
        </row>
        <row r="5783">
          <cell r="B5783" t="str">
            <v/>
          </cell>
          <cell r="H5783" t="str">
            <v/>
          </cell>
          <cell r="J5783" t="str">
            <v/>
          </cell>
          <cell r="N5783" t="str">
            <v/>
          </cell>
          <cell r="O5783" t="str">
            <v/>
          </cell>
          <cell r="P5783" t="str">
            <v/>
          </cell>
          <cell r="Q5783" t="str">
            <v/>
          </cell>
          <cell r="T5783" t="str">
            <v/>
          </cell>
          <cell r="U5783" t="str">
            <v/>
          </cell>
          <cell r="W5783" t="str">
            <v/>
          </cell>
          <cell r="X5783" t="str">
            <v/>
          </cell>
          <cell r="AB5783">
            <v>0</v>
          </cell>
          <cell r="AC5783">
            <v>0</v>
          </cell>
          <cell r="AD5783">
            <v>0</v>
          </cell>
          <cell r="AJ5783">
            <v>0</v>
          </cell>
          <cell r="AK5783">
            <v>0</v>
          </cell>
        </row>
        <row r="5784">
          <cell r="B5784" t="str">
            <v/>
          </cell>
          <cell r="H5784" t="str">
            <v/>
          </cell>
          <cell r="J5784" t="str">
            <v/>
          </cell>
          <cell r="N5784" t="str">
            <v/>
          </cell>
          <cell r="O5784" t="str">
            <v/>
          </cell>
          <cell r="P5784" t="str">
            <v/>
          </cell>
          <cell r="Q5784" t="str">
            <v/>
          </cell>
          <cell r="T5784" t="str">
            <v/>
          </cell>
          <cell r="U5784" t="str">
            <v/>
          </cell>
          <cell r="W5784" t="str">
            <v/>
          </cell>
          <cell r="X5784" t="str">
            <v/>
          </cell>
          <cell r="AB5784">
            <v>0</v>
          </cell>
          <cell r="AC5784">
            <v>0</v>
          </cell>
          <cell r="AD5784">
            <v>0</v>
          </cell>
          <cell r="AJ5784">
            <v>0</v>
          </cell>
          <cell r="AK5784">
            <v>0</v>
          </cell>
        </row>
        <row r="5785">
          <cell r="B5785" t="str">
            <v/>
          </cell>
          <cell r="H5785" t="str">
            <v/>
          </cell>
          <cell r="J5785" t="str">
            <v/>
          </cell>
          <cell r="N5785" t="str">
            <v/>
          </cell>
          <cell r="O5785" t="str">
            <v/>
          </cell>
          <cell r="P5785" t="str">
            <v/>
          </cell>
          <cell r="Q5785" t="str">
            <v/>
          </cell>
          <cell r="T5785" t="str">
            <v/>
          </cell>
          <cell r="U5785" t="str">
            <v/>
          </cell>
          <cell r="W5785" t="str">
            <v/>
          </cell>
          <cell r="X5785" t="str">
            <v/>
          </cell>
          <cell r="AB5785">
            <v>0</v>
          </cell>
          <cell r="AC5785">
            <v>0</v>
          </cell>
          <cell r="AD5785">
            <v>0</v>
          </cell>
          <cell r="AJ5785">
            <v>0</v>
          </cell>
          <cell r="AK5785">
            <v>0</v>
          </cell>
        </row>
        <row r="5786">
          <cell r="B5786" t="str">
            <v/>
          </cell>
          <cell r="H5786" t="str">
            <v/>
          </cell>
          <cell r="J5786" t="str">
            <v/>
          </cell>
          <cell r="N5786" t="str">
            <v/>
          </cell>
          <cell r="O5786" t="str">
            <v/>
          </cell>
          <cell r="P5786" t="str">
            <v/>
          </cell>
          <cell r="Q5786" t="str">
            <v/>
          </cell>
          <cell r="T5786" t="str">
            <v/>
          </cell>
          <cell r="U5786" t="str">
            <v/>
          </cell>
          <cell r="W5786" t="str">
            <v/>
          </cell>
          <cell r="X5786" t="str">
            <v/>
          </cell>
          <cell r="AB5786">
            <v>0</v>
          </cell>
          <cell r="AC5786">
            <v>0</v>
          </cell>
          <cell r="AD5786">
            <v>0</v>
          </cell>
          <cell r="AJ5786">
            <v>0</v>
          </cell>
          <cell r="AK5786">
            <v>0</v>
          </cell>
        </row>
        <row r="5787">
          <cell r="B5787" t="str">
            <v/>
          </cell>
          <cell r="H5787" t="str">
            <v/>
          </cell>
          <cell r="J5787" t="str">
            <v/>
          </cell>
          <cell r="N5787" t="str">
            <v/>
          </cell>
          <cell r="O5787" t="str">
            <v/>
          </cell>
          <cell r="P5787" t="str">
            <v/>
          </cell>
          <cell r="Q5787" t="str">
            <v/>
          </cell>
          <cell r="T5787" t="str">
            <v/>
          </cell>
          <cell r="U5787" t="str">
            <v/>
          </cell>
          <cell r="W5787" t="str">
            <v/>
          </cell>
          <cell r="X5787" t="str">
            <v/>
          </cell>
          <cell r="AB5787">
            <v>0</v>
          </cell>
          <cell r="AC5787">
            <v>0</v>
          </cell>
          <cell r="AD5787">
            <v>0</v>
          </cell>
          <cell r="AJ5787">
            <v>0</v>
          </cell>
          <cell r="AK5787">
            <v>0</v>
          </cell>
        </row>
        <row r="5788">
          <cell r="B5788" t="str">
            <v/>
          </cell>
          <cell r="H5788" t="str">
            <v/>
          </cell>
          <cell r="J5788" t="str">
            <v/>
          </cell>
          <cell r="N5788" t="str">
            <v/>
          </cell>
          <cell r="O5788" t="str">
            <v/>
          </cell>
          <cell r="P5788" t="str">
            <v/>
          </cell>
          <cell r="Q5788" t="str">
            <v/>
          </cell>
          <cell r="T5788" t="str">
            <v/>
          </cell>
          <cell r="U5788" t="str">
            <v/>
          </cell>
          <cell r="W5788" t="str">
            <v/>
          </cell>
          <cell r="X5788" t="str">
            <v/>
          </cell>
          <cell r="AB5788">
            <v>0</v>
          </cell>
          <cell r="AC5788">
            <v>0</v>
          </cell>
          <cell r="AD5788">
            <v>0</v>
          </cell>
          <cell r="AJ5788">
            <v>0</v>
          </cell>
          <cell r="AK5788">
            <v>0</v>
          </cell>
        </row>
        <row r="5789">
          <cell r="B5789" t="str">
            <v/>
          </cell>
          <cell r="H5789" t="str">
            <v/>
          </cell>
          <cell r="J5789" t="str">
            <v/>
          </cell>
          <cell r="N5789" t="str">
            <v/>
          </cell>
          <cell r="O5789" t="str">
            <v/>
          </cell>
          <cell r="P5789" t="str">
            <v/>
          </cell>
          <cell r="Q5789" t="str">
            <v/>
          </cell>
          <cell r="T5789" t="str">
            <v/>
          </cell>
          <cell r="U5789" t="str">
            <v/>
          </cell>
          <cell r="W5789" t="str">
            <v/>
          </cell>
          <cell r="X5789" t="str">
            <v/>
          </cell>
          <cell r="AB5789">
            <v>0</v>
          </cell>
          <cell r="AC5789">
            <v>0</v>
          </cell>
          <cell r="AD5789">
            <v>0</v>
          </cell>
          <cell r="AJ5789">
            <v>0</v>
          </cell>
          <cell r="AK5789">
            <v>0</v>
          </cell>
        </row>
        <row r="5790">
          <cell r="B5790" t="str">
            <v/>
          </cell>
          <cell r="H5790" t="str">
            <v/>
          </cell>
          <cell r="J5790" t="str">
            <v/>
          </cell>
          <cell r="N5790" t="str">
            <v/>
          </cell>
          <cell r="O5790" t="str">
            <v/>
          </cell>
          <cell r="P5790" t="str">
            <v/>
          </cell>
          <cell r="Q5790" t="str">
            <v/>
          </cell>
          <cell r="T5790" t="str">
            <v/>
          </cell>
          <cell r="U5790" t="str">
            <v/>
          </cell>
          <cell r="W5790" t="str">
            <v/>
          </cell>
          <cell r="X5790" t="str">
            <v/>
          </cell>
          <cell r="AB5790">
            <v>0</v>
          </cell>
          <cell r="AC5790">
            <v>0</v>
          </cell>
          <cell r="AD5790">
            <v>0</v>
          </cell>
          <cell r="AJ5790">
            <v>0</v>
          </cell>
          <cell r="AK5790">
            <v>0</v>
          </cell>
        </row>
        <row r="5791">
          <cell r="B5791" t="str">
            <v/>
          </cell>
          <cell r="H5791" t="str">
            <v/>
          </cell>
          <cell r="J5791" t="str">
            <v/>
          </cell>
          <cell r="N5791" t="str">
            <v/>
          </cell>
          <cell r="O5791" t="str">
            <v/>
          </cell>
          <cell r="P5791" t="str">
            <v/>
          </cell>
          <cell r="Q5791" t="str">
            <v/>
          </cell>
          <cell r="T5791" t="str">
            <v/>
          </cell>
          <cell r="U5791" t="str">
            <v/>
          </cell>
          <cell r="W5791" t="str">
            <v/>
          </cell>
          <cell r="X5791" t="str">
            <v/>
          </cell>
          <cell r="AB5791">
            <v>0</v>
          </cell>
          <cell r="AC5791">
            <v>0</v>
          </cell>
          <cell r="AD5791">
            <v>0</v>
          </cell>
          <cell r="AJ5791">
            <v>0</v>
          </cell>
          <cell r="AK5791">
            <v>0</v>
          </cell>
        </row>
        <row r="5792">
          <cell r="B5792" t="str">
            <v/>
          </cell>
          <cell r="H5792" t="str">
            <v/>
          </cell>
          <cell r="J5792" t="str">
            <v/>
          </cell>
          <cell r="N5792" t="str">
            <v/>
          </cell>
          <cell r="O5792" t="str">
            <v/>
          </cell>
          <cell r="P5792" t="str">
            <v/>
          </cell>
          <cell r="Q5792" t="str">
            <v/>
          </cell>
          <cell r="T5792" t="str">
            <v/>
          </cell>
          <cell r="U5792" t="str">
            <v/>
          </cell>
          <cell r="W5792" t="str">
            <v/>
          </cell>
          <cell r="X5792" t="str">
            <v/>
          </cell>
          <cell r="AB5792">
            <v>0</v>
          </cell>
          <cell r="AC5792">
            <v>0</v>
          </cell>
          <cell r="AD5792">
            <v>0</v>
          </cell>
          <cell r="AJ5792">
            <v>0</v>
          </cell>
          <cell r="AK5792">
            <v>0</v>
          </cell>
        </row>
        <row r="5793">
          <cell r="B5793" t="str">
            <v/>
          </cell>
          <cell r="H5793" t="str">
            <v/>
          </cell>
          <cell r="J5793" t="str">
            <v/>
          </cell>
          <cell r="N5793" t="str">
            <v/>
          </cell>
          <cell r="O5793" t="str">
            <v/>
          </cell>
          <cell r="P5793" t="str">
            <v/>
          </cell>
          <cell r="Q5793" t="str">
            <v/>
          </cell>
          <cell r="T5793" t="str">
            <v/>
          </cell>
          <cell r="U5793" t="str">
            <v/>
          </cell>
          <cell r="W5793" t="str">
            <v/>
          </cell>
          <cell r="X5793" t="str">
            <v/>
          </cell>
          <cell r="AB5793">
            <v>0</v>
          </cell>
          <cell r="AC5793">
            <v>0</v>
          </cell>
          <cell r="AD5793">
            <v>0</v>
          </cell>
          <cell r="AJ5793">
            <v>0</v>
          </cell>
          <cell r="AK5793">
            <v>0</v>
          </cell>
        </row>
        <row r="5794">
          <cell r="B5794" t="str">
            <v/>
          </cell>
          <cell r="H5794" t="str">
            <v/>
          </cell>
          <cell r="J5794" t="str">
            <v/>
          </cell>
          <cell r="N5794" t="str">
            <v/>
          </cell>
          <cell r="O5794" t="str">
            <v/>
          </cell>
          <cell r="P5794" t="str">
            <v/>
          </cell>
          <cell r="Q5794" t="str">
            <v/>
          </cell>
          <cell r="T5794" t="str">
            <v/>
          </cell>
          <cell r="U5794" t="str">
            <v/>
          </cell>
          <cell r="W5794" t="str">
            <v/>
          </cell>
          <cell r="X5794" t="str">
            <v/>
          </cell>
          <cell r="AB5794">
            <v>0</v>
          </cell>
          <cell r="AC5794">
            <v>0</v>
          </cell>
          <cell r="AD5794">
            <v>0</v>
          </cell>
          <cell r="AJ5794">
            <v>0</v>
          </cell>
          <cell r="AK5794">
            <v>0</v>
          </cell>
        </row>
        <row r="5795">
          <cell r="B5795" t="str">
            <v/>
          </cell>
          <cell r="H5795" t="str">
            <v/>
          </cell>
          <cell r="J5795" t="str">
            <v/>
          </cell>
          <cell r="N5795" t="str">
            <v/>
          </cell>
          <cell r="O5795" t="str">
            <v/>
          </cell>
          <cell r="P5795" t="str">
            <v/>
          </cell>
          <cell r="Q5795" t="str">
            <v/>
          </cell>
          <cell r="T5795" t="str">
            <v/>
          </cell>
          <cell r="U5795" t="str">
            <v/>
          </cell>
          <cell r="W5795" t="str">
            <v/>
          </cell>
          <cell r="X5795" t="str">
            <v/>
          </cell>
          <cell r="AB5795">
            <v>0</v>
          </cell>
          <cell r="AC5795">
            <v>0</v>
          </cell>
          <cell r="AD5795">
            <v>0</v>
          </cell>
          <cell r="AJ5795">
            <v>0</v>
          </cell>
          <cell r="AK5795">
            <v>0</v>
          </cell>
        </row>
        <row r="5796">
          <cell r="B5796" t="str">
            <v/>
          </cell>
          <cell r="H5796" t="str">
            <v/>
          </cell>
          <cell r="J5796" t="str">
            <v/>
          </cell>
          <cell r="N5796" t="str">
            <v/>
          </cell>
          <cell r="O5796" t="str">
            <v/>
          </cell>
          <cell r="P5796" t="str">
            <v/>
          </cell>
          <cell r="Q5796" t="str">
            <v/>
          </cell>
          <cell r="T5796" t="str">
            <v/>
          </cell>
          <cell r="U5796" t="str">
            <v/>
          </cell>
          <cell r="W5796" t="str">
            <v/>
          </cell>
          <cell r="X5796" t="str">
            <v/>
          </cell>
          <cell r="AB5796">
            <v>0</v>
          </cell>
          <cell r="AC5796">
            <v>0</v>
          </cell>
          <cell r="AD5796">
            <v>0</v>
          </cell>
          <cell r="AJ5796">
            <v>0</v>
          </cell>
          <cell r="AK5796">
            <v>0</v>
          </cell>
        </row>
        <row r="5797">
          <cell r="B5797" t="str">
            <v/>
          </cell>
          <cell r="H5797" t="str">
            <v/>
          </cell>
          <cell r="J5797" t="str">
            <v/>
          </cell>
          <cell r="N5797" t="str">
            <v/>
          </cell>
          <cell r="O5797" t="str">
            <v/>
          </cell>
          <cell r="P5797" t="str">
            <v/>
          </cell>
          <cell r="Q5797" t="str">
            <v/>
          </cell>
          <cell r="T5797" t="str">
            <v/>
          </cell>
          <cell r="U5797" t="str">
            <v/>
          </cell>
          <cell r="W5797" t="str">
            <v/>
          </cell>
          <cell r="X5797" t="str">
            <v/>
          </cell>
          <cell r="AB5797">
            <v>0</v>
          </cell>
          <cell r="AC5797">
            <v>0</v>
          </cell>
          <cell r="AD5797">
            <v>0</v>
          </cell>
          <cell r="AJ5797">
            <v>0</v>
          </cell>
          <cell r="AK5797">
            <v>0</v>
          </cell>
        </row>
        <row r="5798">
          <cell r="B5798" t="str">
            <v/>
          </cell>
          <cell r="H5798" t="str">
            <v/>
          </cell>
          <cell r="J5798" t="str">
            <v/>
          </cell>
          <cell r="N5798" t="str">
            <v/>
          </cell>
          <cell r="O5798" t="str">
            <v/>
          </cell>
          <cell r="P5798" t="str">
            <v/>
          </cell>
          <cell r="Q5798" t="str">
            <v/>
          </cell>
          <cell r="T5798" t="str">
            <v/>
          </cell>
          <cell r="U5798" t="str">
            <v/>
          </cell>
          <cell r="W5798" t="str">
            <v/>
          </cell>
          <cell r="X5798" t="str">
            <v/>
          </cell>
          <cell r="AB5798">
            <v>0</v>
          </cell>
          <cell r="AC5798">
            <v>0</v>
          </cell>
          <cell r="AD5798">
            <v>0</v>
          </cell>
          <cell r="AJ5798">
            <v>0</v>
          </cell>
          <cell r="AK5798">
            <v>0</v>
          </cell>
        </row>
        <row r="5799">
          <cell r="B5799" t="str">
            <v/>
          </cell>
          <cell r="H5799" t="str">
            <v/>
          </cell>
          <cell r="J5799" t="str">
            <v/>
          </cell>
          <cell r="N5799" t="str">
            <v/>
          </cell>
          <cell r="O5799" t="str">
            <v/>
          </cell>
          <cell r="P5799" t="str">
            <v/>
          </cell>
          <cell r="Q5799" t="str">
            <v/>
          </cell>
          <cell r="T5799" t="str">
            <v/>
          </cell>
          <cell r="U5799" t="str">
            <v/>
          </cell>
          <cell r="W5799" t="str">
            <v/>
          </cell>
          <cell r="X5799" t="str">
            <v/>
          </cell>
          <cell r="AB5799">
            <v>0</v>
          </cell>
          <cell r="AC5799">
            <v>0</v>
          </cell>
          <cell r="AD5799">
            <v>0</v>
          </cell>
          <cell r="AJ5799">
            <v>0</v>
          </cell>
          <cell r="AK5799">
            <v>0</v>
          </cell>
        </row>
        <row r="5800">
          <cell r="B5800" t="str">
            <v/>
          </cell>
          <cell r="H5800" t="str">
            <v/>
          </cell>
          <cell r="J5800" t="str">
            <v/>
          </cell>
          <cell r="N5800" t="str">
            <v/>
          </cell>
          <cell r="O5800" t="str">
            <v/>
          </cell>
          <cell r="P5800" t="str">
            <v/>
          </cell>
          <cell r="Q5800" t="str">
            <v/>
          </cell>
          <cell r="T5800" t="str">
            <v/>
          </cell>
          <cell r="U5800" t="str">
            <v/>
          </cell>
          <cell r="W5800" t="str">
            <v/>
          </cell>
          <cell r="X5800" t="str">
            <v/>
          </cell>
          <cell r="AB5800">
            <v>0</v>
          </cell>
          <cell r="AC5800">
            <v>0</v>
          </cell>
          <cell r="AD5800">
            <v>0</v>
          </cell>
          <cell r="AJ5800">
            <v>0</v>
          </cell>
          <cell r="AK5800">
            <v>0</v>
          </cell>
        </row>
        <row r="5801">
          <cell r="B5801" t="str">
            <v/>
          </cell>
          <cell r="H5801" t="str">
            <v/>
          </cell>
          <cell r="J5801" t="str">
            <v/>
          </cell>
          <cell r="N5801" t="str">
            <v/>
          </cell>
          <cell r="O5801" t="str">
            <v/>
          </cell>
          <cell r="P5801" t="str">
            <v/>
          </cell>
          <cell r="Q5801" t="str">
            <v/>
          </cell>
          <cell r="T5801" t="str">
            <v/>
          </cell>
          <cell r="U5801" t="str">
            <v/>
          </cell>
          <cell r="W5801" t="str">
            <v/>
          </cell>
          <cell r="X5801" t="str">
            <v/>
          </cell>
          <cell r="AB5801">
            <v>0</v>
          </cell>
          <cell r="AC5801">
            <v>0</v>
          </cell>
          <cell r="AD5801">
            <v>0</v>
          </cell>
          <cell r="AJ5801">
            <v>0</v>
          </cell>
          <cell r="AK5801">
            <v>0</v>
          </cell>
        </row>
        <row r="5802">
          <cell r="B5802" t="str">
            <v/>
          </cell>
          <cell r="H5802" t="str">
            <v/>
          </cell>
          <cell r="J5802" t="str">
            <v/>
          </cell>
          <cell r="N5802" t="str">
            <v/>
          </cell>
          <cell r="O5802" t="str">
            <v/>
          </cell>
          <cell r="P5802" t="str">
            <v/>
          </cell>
          <cell r="Q5802" t="str">
            <v/>
          </cell>
          <cell r="T5802" t="str">
            <v/>
          </cell>
          <cell r="U5802" t="str">
            <v/>
          </cell>
          <cell r="W5802" t="str">
            <v/>
          </cell>
          <cell r="X5802" t="str">
            <v/>
          </cell>
          <cell r="AB5802">
            <v>0</v>
          </cell>
          <cell r="AC5802">
            <v>0</v>
          </cell>
          <cell r="AD5802">
            <v>0</v>
          </cell>
          <cell r="AJ5802">
            <v>0</v>
          </cell>
          <cell r="AK5802">
            <v>0</v>
          </cell>
        </row>
        <row r="5803">
          <cell r="B5803" t="str">
            <v/>
          </cell>
          <cell r="H5803" t="str">
            <v/>
          </cell>
          <cell r="J5803" t="str">
            <v/>
          </cell>
          <cell r="N5803" t="str">
            <v/>
          </cell>
          <cell r="O5803" t="str">
            <v/>
          </cell>
          <cell r="P5803" t="str">
            <v/>
          </cell>
          <cell r="Q5803" t="str">
            <v/>
          </cell>
          <cell r="T5803" t="str">
            <v/>
          </cell>
          <cell r="U5803" t="str">
            <v/>
          </cell>
          <cell r="W5803" t="str">
            <v/>
          </cell>
          <cell r="X5803" t="str">
            <v/>
          </cell>
          <cell r="AB5803">
            <v>0</v>
          </cell>
          <cell r="AC5803">
            <v>0</v>
          </cell>
          <cell r="AD5803">
            <v>0</v>
          </cell>
          <cell r="AJ5803">
            <v>0</v>
          </cell>
          <cell r="AK5803">
            <v>0</v>
          </cell>
        </row>
        <row r="5804">
          <cell r="B5804" t="str">
            <v/>
          </cell>
          <cell r="H5804" t="str">
            <v/>
          </cell>
          <cell r="J5804" t="str">
            <v/>
          </cell>
          <cell r="N5804" t="str">
            <v/>
          </cell>
          <cell r="O5804" t="str">
            <v/>
          </cell>
          <cell r="P5804" t="str">
            <v/>
          </cell>
          <cell r="Q5804" t="str">
            <v/>
          </cell>
          <cell r="T5804" t="str">
            <v/>
          </cell>
          <cell r="U5804" t="str">
            <v/>
          </cell>
          <cell r="W5804" t="str">
            <v/>
          </cell>
          <cell r="X5804" t="str">
            <v/>
          </cell>
          <cell r="AB5804">
            <v>0</v>
          </cell>
          <cell r="AC5804">
            <v>0</v>
          </cell>
          <cell r="AD5804">
            <v>0</v>
          </cell>
          <cell r="AJ5804">
            <v>0</v>
          </cell>
          <cell r="AK5804">
            <v>0</v>
          </cell>
        </row>
        <row r="5805">
          <cell r="B5805" t="str">
            <v/>
          </cell>
          <cell r="H5805" t="str">
            <v/>
          </cell>
          <cell r="J5805" t="str">
            <v/>
          </cell>
          <cell r="N5805" t="str">
            <v/>
          </cell>
          <cell r="O5805" t="str">
            <v/>
          </cell>
          <cell r="P5805" t="str">
            <v/>
          </cell>
          <cell r="Q5805" t="str">
            <v/>
          </cell>
          <cell r="T5805" t="str">
            <v/>
          </cell>
          <cell r="U5805" t="str">
            <v/>
          </cell>
          <cell r="W5805" t="str">
            <v/>
          </cell>
          <cell r="X5805" t="str">
            <v/>
          </cell>
          <cell r="AB5805">
            <v>0</v>
          </cell>
          <cell r="AC5805">
            <v>0</v>
          </cell>
          <cell r="AD5805">
            <v>0</v>
          </cell>
          <cell r="AJ5805">
            <v>0</v>
          </cell>
          <cell r="AK5805">
            <v>0</v>
          </cell>
        </row>
        <row r="5806">
          <cell r="B5806" t="str">
            <v/>
          </cell>
          <cell r="H5806" t="str">
            <v/>
          </cell>
          <cell r="J5806" t="str">
            <v/>
          </cell>
          <cell r="N5806" t="str">
            <v/>
          </cell>
          <cell r="O5806" t="str">
            <v/>
          </cell>
          <cell r="P5806" t="str">
            <v/>
          </cell>
          <cell r="Q5806" t="str">
            <v/>
          </cell>
          <cell r="T5806" t="str">
            <v/>
          </cell>
          <cell r="U5806" t="str">
            <v/>
          </cell>
          <cell r="W5806" t="str">
            <v/>
          </cell>
          <cell r="X5806" t="str">
            <v/>
          </cell>
          <cell r="AB5806">
            <v>0</v>
          </cell>
          <cell r="AC5806">
            <v>0</v>
          </cell>
          <cell r="AD5806">
            <v>0</v>
          </cell>
          <cell r="AJ5806">
            <v>0</v>
          </cell>
          <cell r="AK5806">
            <v>0</v>
          </cell>
        </row>
        <row r="5807">
          <cell r="B5807" t="str">
            <v/>
          </cell>
          <cell r="H5807" t="str">
            <v/>
          </cell>
          <cell r="J5807" t="str">
            <v/>
          </cell>
          <cell r="N5807" t="str">
            <v/>
          </cell>
          <cell r="O5807" t="str">
            <v/>
          </cell>
          <cell r="P5807" t="str">
            <v/>
          </cell>
          <cell r="Q5807" t="str">
            <v/>
          </cell>
          <cell r="T5807" t="str">
            <v/>
          </cell>
          <cell r="U5807" t="str">
            <v/>
          </cell>
          <cell r="W5807" t="str">
            <v/>
          </cell>
          <cell r="X5807" t="str">
            <v/>
          </cell>
          <cell r="AB5807">
            <v>0</v>
          </cell>
          <cell r="AC5807">
            <v>0</v>
          </cell>
          <cell r="AD5807">
            <v>0</v>
          </cell>
          <cell r="AJ5807">
            <v>0</v>
          </cell>
          <cell r="AK5807">
            <v>0</v>
          </cell>
        </row>
        <row r="5808">
          <cell r="B5808" t="str">
            <v/>
          </cell>
          <cell r="H5808" t="str">
            <v/>
          </cell>
          <cell r="J5808" t="str">
            <v/>
          </cell>
          <cell r="N5808" t="str">
            <v/>
          </cell>
          <cell r="O5808" t="str">
            <v/>
          </cell>
          <cell r="P5808" t="str">
            <v/>
          </cell>
          <cell r="Q5808" t="str">
            <v/>
          </cell>
          <cell r="T5808" t="str">
            <v/>
          </cell>
          <cell r="U5808" t="str">
            <v/>
          </cell>
          <cell r="W5808" t="str">
            <v/>
          </cell>
          <cell r="X5808" t="str">
            <v/>
          </cell>
          <cell r="AB5808">
            <v>0</v>
          </cell>
          <cell r="AC5808">
            <v>0</v>
          </cell>
          <cell r="AD5808">
            <v>0</v>
          </cell>
          <cell r="AJ5808">
            <v>0</v>
          </cell>
          <cell r="AK5808">
            <v>0</v>
          </cell>
        </row>
        <row r="5809">
          <cell r="B5809" t="str">
            <v/>
          </cell>
          <cell r="H5809" t="str">
            <v/>
          </cell>
          <cell r="J5809" t="str">
            <v/>
          </cell>
          <cell r="N5809" t="str">
            <v/>
          </cell>
          <cell r="O5809" t="str">
            <v/>
          </cell>
          <cell r="P5809" t="str">
            <v/>
          </cell>
          <cell r="Q5809" t="str">
            <v/>
          </cell>
          <cell r="T5809" t="str">
            <v/>
          </cell>
          <cell r="U5809" t="str">
            <v/>
          </cell>
          <cell r="W5809" t="str">
            <v/>
          </cell>
          <cell r="X5809" t="str">
            <v/>
          </cell>
          <cell r="AB5809">
            <v>0</v>
          </cell>
          <cell r="AC5809">
            <v>0</v>
          </cell>
          <cell r="AD5809">
            <v>0</v>
          </cell>
          <cell r="AJ5809">
            <v>0</v>
          </cell>
          <cell r="AK5809">
            <v>0</v>
          </cell>
        </row>
        <row r="5810">
          <cell r="B5810" t="str">
            <v/>
          </cell>
          <cell r="H5810" t="str">
            <v/>
          </cell>
          <cell r="J5810" t="str">
            <v/>
          </cell>
          <cell r="N5810" t="str">
            <v/>
          </cell>
          <cell r="O5810" t="str">
            <v/>
          </cell>
          <cell r="P5810" t="str">
            <v/>
          </cell>
          <cell r="Q5810" t="str">
            <v/>
          </cell>
          <cell r="T5810" t="str">
            <v/>
          </cell>
          <cell r="U5810" t="str">
            <v/>
          </cell>
          <cell r="W5810" t="str">
            <v/>
          </cell>
          <cell r="X5810" t="str">
            <v/>
          </cell>
          <cell r="AB5810">
            <v>0</v>
          </cell>
          <cell r="AC5810">
            <v>0</v>
          </cell>
          <cell r="AD5810">
            <v>0</v>
          </cell>
          <cell r="AJ5810">
            <v>0</v>
          </cell>
          <cell r="AK5810">
            <v>0</v>
          </cell>
        </row>
        <row r="5811">
          <cell r="B5811" t="str">
            <v/>
          </cell>
          <cell r="H5811" t="str">
            <v/>
          </cell>
          <cell r="J5811" t="str">
            <v/>
          </cell>
          <cell r="N5811" t="str">
            <v/>
          </cell>
          <cell r="O5811" t="str">
            <v/>
          </cell>
          <cell r="P5811" t="str">
            <v/>
          </cell>
          <cell r="Q5811" t="str">
            <v/>
          </cell>
          <cell r="T5811" t="str">
            <v/>
          </cell>
          <cell r="U5811" t="str">
            <v/>
          </cell>
          <cell r="W5811" t="str">
            <v/>
          </cell>
          <cell r="X5811" t="str">
            <v/>
          </cell>
          <cell r="AB5811">
            <v>0</v>
          </cell>
          <cell r="AC5811">
            <v>0</v>
          </cell>
          <cell r="AD5811">
            <v>0</v>
          </cell>
          <cell r="AJ5811">
            <v>0</v>
          </cell>
          <cell r="AK5811">
            <v>0</v>
          </cell>
        </row>
        <row r="5812">
          <cell r="B5812" t="str">
            <v/>
          </cell>
          <cell r="H5812" t="str">
            <v/>
          </cell>
          <cell r="J5812" t="str">
            <v/>
          </cell>
          <cell r="N5812" t="str">
            <v/>
          </cell>
          <cell r="O5812" t="str">
            <v/>
          </cell>
          <cell r="P5812" t="str">
            <v/>
          </cell>
          <cell r="Q5812" t="str">
            <v/>
          </cell>
          <cell r="T5812" t="str">
            <v/>
          </cell>
          <cell r="U5812" t="str">
            <v/>
          </cell>
          <cell r="W5812" t="str">
            <v/>
          </cell>
          <cell r="X5812" t="str">
            <v/>
          </cell>
          <cell r="AB5812">
            <v>0</v>
          </cell>
          <cell r="AC5812">
            <v>0</v>
          </cell>
          <cell r="AD5812">
            <v>0</v>
          </cell>
          <cell r="AJ5812">
            <v>0</v>
          </cell>
          <cell r="AK5812">
            <v>0</v>
          </cell>
        </row>
        <row r="5813">
          <cell r="B5813" t="str">
            <v/>
          </cell>
          <cell r="H5813" t="str">
            <v/>
          </cell>
          <cell r="J5813" t="str">
            <v/>
          </cell>
          <cell r="N5813" t="str">
            <v/>
          </cell>
          <cell r="O5813" t="str">
            <v/>
          </cell>
          <cell r="P5813" t="str">
            <v/>
          </cell>
          <cell r="Q5813" t="str">
            <v/>
          </cell>
          <cell r="T5813" t="str">
            <v/>
          </cell>
          <cell r="U5813" t="str">
            <v/>
          </cell>
          <cell r="W5813" t="str">
            <v/>
          </cell>
          <cell r="X5813" t="str">
            <v/>
          </cell>
          <cell r="AB5813">
            <v>0</v>
          </cell>
          <cell r="AC5813">
            <v>0</v>
          </cell>
          <cell r="AD5813">
            <v>0</v>
          </cell>
          <cell r="AJ5813">
            <v>0</v>
          </cell>
          <cell r="AK5813">
            <v>0</v>
          </cell>
        </row>
        <row r="5814">
          <cell r="B5814" t="str">
            <v/>
          </cell>
          <cell r="H5814" t="str">
            <v/>
          </cell>
          <cell r="J5814" t="str">
            <v/>
          </cell>
          <cell r="N5814" t="str">
            <v/>
          </cell>
          <cell r="O5814" t="str">
            <v/>
          </cell>
          <cell r="P5814" t="str">
            <v/>
          </cell>
          <cell r="Q5814" t="str">
            <v/>
          </cell>
          <cell r="T5814" t="str">
            <v/>
          </cell>
          <cell r="U5814" t="str">
            <v/>
          </cell>
          <cell r="W5814" t="str">
            <v/>
          </cell>
          <cell r="X5814" t="str">
            <v/>
          </cell>
          <cell r="AB5814">
            <v>0</v>
          </cell>
          <cell r="AC5814">
            <v>0</v>
          </cell>
          <cell r="AD5814">
            <v>0</v>
          </cell>
          <cell r="AJ5814">
            <v>0</v>
          </cell>
          <cell r="AK5814">
            <v>0</v>
          </cell>
        </row>
        <row r="5815">
          <cell r="B5815" t="str">
            <v/>
          </cell>
          <cell r="H5815" t="str">
            <v/>
          </cell>
          <cell r="J5815" t="str">
            <v/>
          </cell>
          <cell r="N5815" t="str">
            <v/>
          </cell>
          <cell r="O5815" t="str">
            <v/>
          </cell>
          <cell r="P5815" t="str">
            <v/>
          </cell>
          <cell r="Q5815" t="str">
            <v/>
          </cell>
          <cell r="T5815" t="str">
            <v/>
          </cell>
          <cell r="U5815" t="str">
            <v/>
          </cell>
          <cell r="W5815" t="str">
            <v/>
          </cell>
          <cell r="X5815" t="str">
            <v/>
          </cell>
          <cell r="AB5815">
            <v>0</v>
          </cell>
          <cell r="AC5815">
            <v>0</v>
          </cell>
          <cell r="AD5815">
            <v>0</v>
          </cell>
          <cell r="AJ5815">
            <v>0</v>
          </cell>
          <cell r="AK5815">
            <v>0</v>
          </cell>
        </row>
        <row r="5816">
          <cell r="B5816" t="str">
            <v/>
          </cell>
          <cell r="H5816" t="str">
            <v/>
          </cell>
          <cell r="J5816" t="str">
            <v/>
          </cell>
          <cell r="N5816" t="str">
            <v/>
          </cell>
          <cell r="O5816" t="str">
            <v/>
          </cell>
          <cell r="P5816" t="str">
            <v/>
          </cell>
          <cell r="Q5816" t="str">
            <v/>
          </cell>
          <cell r="T5816" t="str">
            <v/>
          </cell>
          <cell r="U5816" t="str">
            <v/>
          </cell>
          <cell r="W5816" t="str">
            <v/>
          </cell>
          <cell r="X5816" t="str">
            <v/>
          </cell>
          <cell r="AB5816">
            <v>0</v>
          </cell>
          <cell r="AC5816">
            <v>0</v>
          </cell>
          <cell r="AD5816">
            <v>0</v>
          </cell>
          <cell r="AJ5816">
            <v>0</v>
          </cell>
          <cell r="AK5816">
            <v>0</v>
          </cell>
        </row>
        <row r="5817">
          <cell r="B5817" t="str">
            <v/>
          </cell>
          <cell r="H5817" t="str">
            <v/>
          </cell>
          <cell r="J5817" t="str">
            <v/>
          </cell>
          <cell r="N5817" t="str">
            <v/>
          </cell>
          <cell r="O5817" t="str">
            <v/>
          </cell>
          <cell r="P5817" t="str">
            <v/>
          </cell>
          <cell r="Q5817" t="str">
            <v/>
          </cell>
          <cell r="T5817" t="str">
            <v/>
          </cell>
          <cell r="U5817" t="str">
            <v/>
          </cell>
          <cell r="W5817" t="str">
            <v/>
          </cell>
          <cell r="X5817" t="str">
            <v/>
          </cell>
          <cell r="AB5817">
            <v>0</v>
          </cell>
          <cell r="AC5817">
            <v>0</v>
          </cell>
          <cell r="AD5817">
            <v>0</v>
          </cell>
          <cell r="AJ5817">
            <v>0</v>
          </cell>
          <cell r="AK5817">
            <v>0</v>
          </cell>
        </row>
        <row r="5818">
          <cell r="B5818" t="str">
            <v/>
          </cell>
          <cell r="H5818" t="str">
            <v/>
          </cell>
          <cell r="J5818" t="str">
            <v/>
          </cell>
          <cell r="N5818" t="str">
            <v/>
          </cell>
          <cell r="O5818" t="str">
            <v/>
          </cell>
          <cell r="P5818" t="str">
            <v/>
          </cell>
          <cell r="Q5818" t="str">
            <v/>
          </cell>
          <cell r="T5818" t="str">
            <v/>
          </cell>
          <cell r="U5818" t="str">
            <v/>
          </cell>
          <cell r="W5818" t="str">
            <v/>
          </cell>
          <cell r="X5818" t="str">
            <v/>
          </cell>
          <cell r="AB5818">
            <v>0</v>
          </cell>
          <cell r="AC5818">
            <v>0</v>
          </cell>
          <cell r="AD5818">
            <v>0</v>
          </cell>
          <cell r="AJ5818">
            <v>0</v>
          </cell>
          <cell r="AK5818">
            <v>0</v>
          </cell>
        </row>
        <row r="5819">
          <cell r="B5819" t="str">
            <v/>
          </cell>
          <cell r="H5819" t="str">
            <v/>
          </cell>
          <cell r="J5819" t="str">
            <v/>
          </cell>
          <cell r="N5819" t="str">
            <v/>
          </cell>
          <cell r="O5819" t="str">
            <v/>
          </cell>
          <cell r="P5819" t="str">
            <v/>
          </cell>
          <cell r="Q5819" t="str">
            <v/>
          </cell>
          <cell r="T5819" t="str">
            <v/>
          </cell>
          <cell r="U5819" t="str">
            <v/>
          </cell>
          <cell r="W5819" t="str">
            <v/>
          </cell>
          <cell r="X5819" t="str">
            <v/>
          </cell>
          <cell r="AB5819">
            <v>0</v>
          </cell>
          <cell r="AC5819">
            <v>0</v>
          </cell>
          <cell r="AD5819">
            <v>0</v>
          </cell>
          <cell r="AJ5819">
            <v>0</v>
          </cell>
          <cell r="AK5819">
            <v>0</v>
          </cell>
        </row>
        <row r="5820">
          <cell r="B5820" t="str">
            <v/>
          </cell>
          <cell r="H5820" t="str">
            <v/>
          </cell>
          <cell r="J5820" t="str">
            <v/>
          </cell>
          <cell r="N5820" t="str">
            <v/>
          </cell>
          <cell r="O5820" t="str">
            <v/>
          </cell>
          <cell r="P5820" t="str">
            <v/>
          </cell>
          <cell r="Q5820" t="str">
            <v/>
          </cell>
          <cell r="T5820" t="str">
            <v/>
          </cell>
          <cell r="U5820" t="str">
            <v/>
          </cell>
          <cell r="W5820" t="str">
            <v/>
          </cell>
          <cell r="X5820" t="str">
            <v/>
          </cell>
          <cell r="AB5820">
            <v>0</v>
          </cell>
          <cell r="AC5820">
            <v>0</v>
          </cell>
          <cell r="AD5820">
            <v>0</v>
          </cell>
          <cell r="AJ5820">
            <v>0</v>
          </cell>
          <cell r="AK5820">
            <v>0</v>
          </cell>
        </row>
        <row r="5821">
          <cell r="B5821" t="str">
            <v/>
          </cell>
          <cell r="H5821" t="str">
            <v/>
          </cell>
          <cell r="J5821" t="str">
            <v/>
          </cell>
          <cell r="N5821" t="str">
            <v/>
          </cell>
          <cell r="O5821" t="str">
            <v/>
          </cell>
          <cell r="P5821" t="str">
            <v/>
          </cell>
          <cell r="Q5821" t="str">
            <v/>
          </cell>
          <cell r="T5821" t="str">
            <v/>
          </cell>
          <cell r="U5821" t="str">
            <v/>
          </cell>
          <cell r="W5821" t="str">
            <v/>
          </cell>
          <cell r="X5821" t="str">
            <v/>
          </cell>
          <cell r="AB5821">
            <v>0</v>
          </cell>
          <cell r="AC5821">
            <v>0</v>
          </cell>
          <cell r="AD5821">
            <v>0</v>
          </cell>
          <cell r="AJ5821">
            <v>0</v>
          </cell>
          <cell r="AK5821">
            <v>0</v>
          </cell>
        </row>
        <row r="5822">
          <cell r="B5822" t="str">
            <v/>
          </cell>
          <cell r="H5822" t="str">
            <v/>
          </cell>
          <cell r="J5822" t="str">
            <v/>
          </cell>
          <cell r="N5822" t="str">
            <v/>
          </cell>
          <cell r="O5822" t="str">
            <v/>
          </cell>
          <cell r="P5822" t="str">
            <v/>
          </cell>
          <cell r="Q5822" t="str">
            <v/>
          </cell>
          <cell r="T5822" t="str">
            <v/>
          </cell>
          <cell r="U5822" t="str">
            <v/>
          </cell>
          <cell r="W5822" t="str">
            <v/>
          </cell>
          <cell r="X5822" t="str">
            <v/>
          </cell>
          <cell r="AB5822">
            <v>0</v>
          </cell>
          <cell r="AC5822">
            <v>0</v>
          </cell>
          <cell r="AD5822">
            <v>0</v>
          </cell>
          <cell r="AJ5822">
            <v>0</v>
          </cell>
          <cell r="AK5822">
            <v>0</v>
          </cell>
        </row>
        <row r="5823">
          <cell r="B5823" t="str">
            <v/>
          </cell>
          <cell r="H5823" t="str">
            <v/>
          </cell>
          <cell r="J5823" t="str">
            <v/>
          </cell>
          <cell r="N5823" t="str">
            <v/>
          </cell>
          <cell r="O5823" t="str">
            <v/>
          </cell>
          <cell r="P5823" t="str">
            <v/>
          </cell>
          <cell r="Q5823" t="str">
            <v/>
          </cell>
          <cell r="T5823" t="str">
            <v/>
          </cell>
          <cell r="U5823" t="str">
            <v/>
          </cell>
          <cell r="W5823" t="str">
            <v/>
          </cell>
          <cell r="X5823" t="str">
            <v/>
          </cell>
          <cell r="AB5823">
            <v>0</v>
          </cell>
          <cell r="AC5823">
            <v>0</v>
          </cell>
          <cell r="AD5823">
            <v>0</v>
          </cell>
          <cell r="AJ5823">
            <v>0</v>
          </cell>
          <cell r="AK5823">
            <v>0</v>
          </cell>
        </row>
        <row r="5824">
          <cell r="B5824" t="str">
            <v/>
          </cell>
          <cell r="H5824" t="str">
            <v/>
          </cell>
          <cell r="J5824" t="str">
            <v/>
          </cell>
          <cell r="N5824" t="str">
            <v/>
          </cell>
          <cell r="O5824" t="str">
            <v/>
          </cell>
          <cell r="P5824" t="str">
            <v/>
          </cell>
          <cell r="Q5824" t="str">
            <v/>
          </cell>
          <cell r="T5824" t="str">
            <v/>
          </cell>
          <cell r="U5824" t="str">
            <v/>
          </cell>
          <cell r="W5824" t="str">
            <v/>
          </cell>
          <cell r="X5824" t="str">
            <v/>
          </cell>
          <cell r="AB5824">
            <v>0</v>
          </cell>
          <cell r="AC5824">
            <v>0</v>
          </cell>
          <cell r="AD5824">
            <v>0</v>
          </cell>
          <cell r="AJ5824">
            <v>0</v>
          </cell>
          <cell r="AK5824">
            <v>0</v>
          </cell>
        </row>
        <row r="5825">
          <cell r="B5825" t="str">
            <v/>
          </cell>
          <cell r="H5825" t="str">
            <v/>
          </cell>
          <cell r="J5825" t="str">
            <v/>
          </cell>
          <cell r="N5825" t="str">
            <v/>
          </cell>
          <cell r="O5825" t="str">
            <v/>
          </cell>
          <cell r="P5825" t="str">
            <v/>
          </cell>
          <cell r="Q5825" t="str">
            <v/>
          </cell>
          <cell r="T5825" t="str">
            <v/>
          </cell>
          <cell r="U5825" t="str">
            <v/>
          </cell>
          <cell r="W5825" t="str">
            <v/>
          </cell>
          <cell r="X5825" t="str">
            <v/>
          </cell>
          <cell r="AB5825">
            <v>0</v>
          </cell>
          <cell r="AC5825">
            <v>0</v>
          </cell>
          <cell r="AD5825">
            <v>0</v>
          </cell>
          <cell r="AJ5825">
            <v>0</v>
          </cell>
          <cell r="AK5825">
            <v>0</v>
          </cell>
        </row>
        <row r="5826">
          <cell r="B5826" t="str">
            <v/>
          </cell>
          <cell r="H5826" t="str">
            <v/>
          </cell>
          <cell r="J5826" t="str">
            <v/>
          </cell>
          <cell r="N5826" t="str">
            <v/>
          </cell>
          <cell r="O5826" t="str">
            <v/>
          </cell>
          <cell r="P5826" t="str">
            <v/>
          </cell>
          <cell r="Q5826" t="str">
            <v/>
          </cell>
          <cell r="T5826" t="str">
            <v/>
          </cell>
          <cell r="U5826" t="str">
            <v/>
          </cell>
          <cell r="W5826" t="str">
            <v/>
          </cell>
          <cell r="X5826" t="str">
            <v/>
          </cell>
          <cell r="AB5826">
            <v>0</v>
          </cell>
          <cell r="AC5826">
            <v>0</v>
          </cell>
          <cell r="AD5826">
            <v>0</v>
          </cell>
          <cell r="AJ5826">
            <v>0</v>
          </cell>
          <cell r="AK5826">
            <v>0</v>
          </cell>
        </row>
        <row r="5827">
          <cell r="B5827" t="str">
            <v/>
          </cell>
          <cell r="H5827" t="str">
            <v/>
          </cell>
          <cell r="J5827" t="str">
            <v/>
          </cell>
          <cell r="N5827" t="str">
            <v/>
          </cell>
          <cell r="O5827" t="str">
            <v/>
          </cell>
          <cell r="P5827" t="str">
            <v/>
          </cell>
          <cell r="Q5827" t="str">
            <v/>
          </cell>
          <cell r="T5827" t="str">
            <v/>
          </cell>
          <cell r="U5827" t="str">
            <v/>
          </cell>
          <cell r="W5827" t="str">
            <v/>
          </cell>
          <cell r="X5827" t="str">
            <v/>
          </cell>
          <cell r="AB5827">
            <v>0</v>
          </cell>
          <cell r="AC5827">
            <v>0</v>
          </cell>
          <cell r="AD5827">
            <v>0</v>
          </cell>
          <cell r="AJ5827">
            <v>0</v>
          </cell>
          <cell r="AK5827">
            <v>0</v>
          </cell>
        </row>
        <row r="5828">
          <cell r="B5828" t="str">
            <v/>
          </cell>
          <cell r="H5828" t="str">
            <v/>
          </cell>
          <cell r="J5828" t="str">
            <v/>
          </cell>
          <cell r="N5828" t="str">
            <v/>
          </cell>
          <cell r="O5828" t="str">
            <v/>
          </cell>
          <cell r="P5828" t="str">
            <v/>
          </cell>
          <cell r="Q5828" t="str">
            <v/>
          </cell>
          <cell r="T5828" t="str">
            <v/>
          </cell>
          <cell r="U5828" t="str">
            <v/>
          </cell>
          <cell r="W5828" t="str">
            <v/>
          </cell>
          <cell r="X5828" t="str">
            <v/>
          </cell>
          <cell r="AB5828">
            <v>0</v>
          </cell>
          <cell r="AC5828">
            <v>0</v>
          </cell>
          <cell r="AD5828">
            <v>0</v>
          </cell>
          <cell r="AJ5828">
            <v>0</v>
          </cell>
          <cell r="AK5828">
            <v>0</v>
          </cell>
        </row>
        <row r="5829">
          <cell r="B5829" t="str">
            <v/>
          </cell>
          <cell r="H5829" t="str">
            <v/>
          </cell>
          <cell r="J5829" t="str">
            <v/>
          </cell>
          <cell r="N5829" t="str">
            <v/>
          </cell>
          <cell r="O5829" t="str">
            <v/>
          </cell>
          <cell r="P5829" t="str">
            <v/>
          </cell>
          <cell r="Q5829" t="str">
            <v/>
          </cell>
          <cell r="T5829" t="str">
            <v/>
          </cell>
          <cell r="U5829" t="str">
            <v/>
          </cell>
          <cell r="W5829" t="str">
            <v/>
          </cell>
          <cell r="X5829" t="str">
            <v/>
          </cell>
          <cell r="AB5829">
            <v>0</v>
          </cell>
          <cell r="AC5829">
            <v>0</v>
          </cell>
          <cell r="AD5829">
            <v>0</v>
          </cell>
          <cell r="AJ5829">
            <v>0</v>
          </cell>
          <cell r="AK5829">
            <v>0</v>
          </cell>
        </row>
        <row r="5830">
          <cell r="B5830" t="str">
            <v/>
          </cell>
          <cell r="H5830" t="str">
            <v/>
          </cell>
          <cell r="J5830" t="str">
            <v/>
          </cell>
          <cell r="N5830" t="str">
            <v/>
          </cell>
          <cell r="O5830" t="str">
            <v/>
          </cell>
          <cell r="P5830" t="str">
            <v/>
          </cell>
          <cell r="Q5830" t="str">
            <v/>
          </cell>
          <cell r="T5830" t="str">
            <v/>
          </cell>
          <cell r="U5830" t="str">
            <v/>
          </cell>
          <cell r="W5830" t="str">
            <v/>
          </cell>
          <cell r="X5830" t="str">
            <v/>
          </cell>
          <cell r="AB5830">
            <v>0</v>
          </cell>
          <cell r="AC5830">
            <v>0</v>
          </cell>
          <cell r="AD5830">
            <v>0</v>
          </cell>
          <cell r="AJ5830">
            <v>0</v>
          </cell>
          <cell r="AK5830">
            <v>0</v>
          </cell>
        </row>
        <row r="5831">
          <cell r="B5831" t="str">
            <v/>
          </cell>
          <cell r="H5831" t="str">
            <v/>
          </cell>
          <cell r="J5831" t="str">
            <v/>
          </cell>
          <cell r="N5831" t="str">
            <v/>
          </cell>
          <cell r="O5831" t="str">
            <v/>
          </cell>
          <cell r="P5831" t="str">
            <v/>
          </cell>
          <cell r="Q5831" t="str">
            <v/>
          </cell>
          <cell r="T5831" t="str">
            <v/>
          </cell>
          <cell r="U5831" t="str">
            <v/>
          </cell>
          <cell r="W5831" t="str">
            <v/>
          </cell>
          <cell r="X5831" t="str">
            <v/>
          </cell>
          <cell r="AB5831">
            <v>0</v>
          </cell>
          <cell r="AC5831">
            <v>0</v>
          </cell>
          <cell r="AD5831">
            <v>0</v>
          </cell>
          <cell r="AJ5831">
            <v>0</v>
          </cell>
          <cell r="AK5831">
            <v>0</v>
          </cell>
        </row>
        <row r="5832">
          <cell r="B5832" t="str">
            <v/>
          </cell>
          <cell r="H5832" t="str">
            <v/>
          </cell>
          <cell r="J5832" t="str">
            <v/>
          </cell>
          <cell r="N5832" t="str">
            <v/>
          </cell>
          <cell r="O5832" t="str">
            <v/>
          </cell>
          <cell r="P5832" t="str">
            <v/>
          </cell>
          <cell r="Q5832" t="str">
            <v/>
          </cell>
          <cell r="T5832" t="str">
            <v/>
          </cell>
          <cell r="U5832" t="str">
            <v/>
          </cell>
          <cell r="W5832" t="str">
            <v/>
          </cell>
          <cell r="X5832" t="str">
            <v/>
          </cell>
          <cell r="AB5832">
            <v>0</v>
          </cell>
          <cell r="AC5832">
            <v>0</v>
          </cell>
          <cell r="AD5832">
            <v>0</v>
          </cell>
          <cell r="AJ5832">
            <v>0</v>
          </cell>
          <cell r="AK5832">
            <v>0</v>
          </cell>
        </row>
        <row r="5833">
          <cell r="B5833" t="str">
            <v/>
          </cell>
          <cell r="H5833" t="str">
            <v/>
          </cell>
          <cell r="J5833" t="str">
            <v/>
          </cell>
          <cell r="N5833" t="str">
            <v/>
          </cell>
          <cell r="O5833" t="str">
            <v/>
          </cell>
          <cell r="P5833" t="str">
            <v/>
          </cell>
          <cell r="Q5833" t="str">
            <v/>
          </cell>
          <cell r="T5833" t="str">
            <v/>
          </cell>
          <cell r="U5833" t="str">
            <v/>
          </cell>
          <cell r="W5833" t="str">
            <v/>
          </cell>
          <cell r="X5833" t="str">
            <v/>
          </cell>
          <cell r="AB5833">
            <v>0</v>
          </cell>
          <cell r="AC5833">
            <v>0</v>
          </cell>
          <cell r="AD5833">
            <v>0</v>
          </cell>
          <cell r="AJ5833">
            <v>0</v>
          </cell>
          <cell r="AK5833">
            <v>0</v>
          </cell>
        </row>
        <row r="5834">
          <cell r="B5834" t="str">
            <v/>
          </cell>
          <cell r="H5834" t="str">
            <v/>
          </cell>
          <cell r="J5834" t="str">
            <v/>
          </cell>
          <cell r="N5834" t="str">
            <v/>
          </cell>
          <cell r="O5834" t="str">
            <v/>
          </cell>
          <cell r="P5834" t="str">
            <v/>
          </cell>
          <cell r="Q5834" t="str">
            <v/>
          </cell>
          <cell r="T5834" t="str">
            <v/>
          </cell>
          <cell r="U5834" t="str">
            <v/>
          </cell>
          <cell r="W5834" t="str">
            <v/>
          </cell>
          <cell r="X5834" t="str">
            <v/>
          </cell>
          <cell r="AB5834">
            <v>0</v>
          </cell>
          <cell r="AC5834">
            <v>0</v>
          </cell>
          <cell r="AD5834">
            <v>0</v>
          </cell>
          <cell r="AJ5834">
            <v>0</v>
          </cell>
          <cell r="AK5834">
            <v>0</v>
          </cell>
        </row>
        <row r="5835">
          <cell r="B5835" t="str">
            <v/>
          </cell>
          <cell r="H5835" t="str">
            <v/>
          </cell>
          <cell r="J5835" t="str">
            <v/>
          </cell>
          <cell r="N5835" t="str">
            <v/>
          </cell>
          <cell r="O5835" t="str">
            <v/>
          </cell>
          <cell r="P5835" t="str">
            <v/>
          </cell>
          <cell r="Q5835" t="str">
            <v/>
          </cell>
          <cell r="T5835" t="str">
            <v/>
          </cell>
          <cell r="U5835" t="str">
            <v/>
          </cell>
          <cell r="W5835" t="str">
            <v/>
          </cell>
          <cell r="X5835" t="str">
            <v/>
          </cell>
          <cell r="AB5835">
            <v>0</v>
          </cell>
          <cell r="AC5835">
            <v>0</v>
          </cell>
          <cell r="AD5835">
            <v>0</v>
          </cell>
          <cell r="AJ5835">
            <v>0</v>
          </cell>
          <cell r="AK5835">
            <v>0</v>
          </cell>
        </row>
        <row r="5836">
          <cell r="B5836" t="str">
            <v/>
          </cell>
          <cell r="H5836" t="str">
            <v/>
          </cell>
          <cell r="J5836" t="str">
            <v/>
          </cell>
          <cell r="N5836" t="str">
            <v/>
          </cell>
          <cell r="O5836" t="str">
            <v/>
          </cell>
          <cell r="P5836" t="str">
            <v/>
          </cell>
          <cell r="Q5836" t="str">
            <v/>
          </cell>
          <cell r="T5836" t="str">
            <v/>
          </cell>
          <cell r="U5836" t="str">
            <v/>
          </cell>
          <cell r="W5836" t="str">
            <v/>
          </cell>
          <cell r="X5836" t="str">
            <v/>
          </cell>
          <cell r="AB5836">
            <v>0</v>
          </cell>
          <cell r="AC5836">
            <v>0</v>
          </cell>
          <cell r="AD5836">
            <v>0</v>
          </cell>
          <cell r="AJ5836">
            <v>0</v>
          </cell>
          <cell r="AK5836">
            <v>0</v>
          </cell>
        </row>
        <row r="5837">
          <cell r="B5837" t="str">
            <v/>
          </cell>
          <cell r="H5837" t="str">
            <v/>
          </cell>
          <cell r="J5837" t="str">
            <v/>
          </cell>
          <cell r="N5837" t="str">
            <v/>
          </cell>
          <cell r="O5837" t="str">
            <v/>
          </cell>
          <cell r="P5837" t="str">
            <v/>
          </cell>
          <cell r="Q5837" t="str">
            <v/>
          </cell>
          <cell r="T5837" t="str">
            <v/>
          </cell>
          <cell r="U5837" t="str">
            <v/>
          </cell>
          <cell r="W5837" t="str">
            <v/>
          </cell>
          <cell r="X5837" t="str">
            <v/>
          </cell>
          <cell r="AB5837">
            <v>0</v>
          </cell>
          <cell r="AC5837">
            <v>0</v>
          </cell>
          <cell r="AD5837">
            <v>0</v>
          </cell>
          <cell r="AJ5837">
            <v>0</v>
          </cell>
          <cell r="AK5837">
            <v>0</v>
          </cell>
        </row>
        <row r="5838">
          <cell r="B5838" t="str">
            <v/>
          </cell>
          <cell r="H5838" t="str">
            <v/>
          </cell>
          <cell r="J5838" t="str">
            <v/>
          </cell>
          <cell r="N5838" t="str">
            <v/>
          </cell>
          <cell r="O5838" t="str">
            <v/>
          </cell>
          <cell r="P5838" t="str">
            <v/>
          </cell>
          <cell r="Q5838" t="str">
            <v/>
          </cell>
          <cell r="T5838" t="str">
            <v/>
          </cell>
          <cell r="U5838" t="str">
            <v/>
          </cell>
          <cell r="W5838" t="str">
            <v/>
          </cell>
          <cell r="X5838" t="str">
            <v/>
          </cell>
          <cell r="AB5838">
            <v>0</v>
          </cell>
          <cell r="AC5838">
            <v>0</v>
          </cell>
          <cell r="AD5838">
            <v>0</v>
          </cell>
          <cell r="AJ5838">
            <v>0</v>
          </cell>
          <cell r="AK5838">
            <v>0</v>
          </cell>
        </row>
        <row r="5839">
          <cell r="B5839" t="str">
            <v/>
          </cell>
          <cell r="H5839" t="str">
            <v/>
          </cell>
          <cell r="J5839" t="str">
            <v/>
          </cell>
          <cell r="N5839" t="str">
            <v/>
          </cell>
          <cell r="O5839" t="str">
            <v/>
          </cell>
          <cell r="P5839" t="str">
            <v/>
          </cell>
          <cell r="Q5839" t="str">
            <v/>
          </cell>
          <cell r="T5839" t="str">
            <v/>
          </cell>
          <cell r="U5839" t="str">
            <v/>
          </cell>
          <cell r="W5839" t="str">
            <v/>
          </cell>
          <cell r="X5839" t="str">
            <v/>
          </cell>
          <cell r="AB5839">
            <v>0</v>
          </cell>
          <cell r="AC5839">
            <v>0</v>
          </cell>
          <cell r="AD5839">
            <v>0</v>
          </cell>
          <cell r="AJ5839">
            <v>0</v>
          </cell>
          <cell r="AK5839">
            <v>0</v>
          </cell>
        </row>
        <row r="5840">
          <cell r="B5840" t="str">
            <v/>
          </cell>
          <cell r="H5840" t="str">
            <v/>
          </cell>
          <cell r="J5840" t="str">
            <v/>
          </cell>
          <cell r="N5840" t="str">
            <v/>
          </cell>
          <cell r="O5840" t="str">
            <v/>
          </cell>
          <cell r="P5840" t="str">
            <v/>
          </cell>
          <cell r="Q5840" t="str">
            <v/>
          </cell>
          <cell r="T5840" t="str">
            <v/>
          </cell>
          <cell r="U5840" t="str">
            <v/>
          </cell>
          <cell r="W5840" t="str">
            <v/>
          </cell>
          <cell r="X5840" t="str">
            <v/>
          </cell>
          <cell r="AB5840">
            <v>0</v>
          </cell>
          <cell r="AC5840">
            <v>0</v>
          </cell>
          <cell r="AD5840">
            <v>0</v>
          </cell>
          <cell r="AJ5840">
            <v>0</v>
          </cell>
          <cell r="AK5840">
            <v>0</v>
          </cell>
        </row>
        <row r="5841">
          <cell r="B5841" t="str">
            <v/>
          </cell>
          <cell r="H5841" t="str">
            <v/>
          </cell>
          <cell r="J5841" t="str">
            <v/>
          </cell>
          <cell r="N5841" t="str">
            <v/>
          </cell>
          <cell r="O5841" t="str">
            <v/>
          </cell>
          <cell r="P5841" t="str">
            <v/>
          </cell>
          <cell r="Q5841" t="str">
            <v/>
          </cell>
          <cell r="T5841" t="str">
            <v/>
          </cell>
          <cell r="U5841" t="str">
            <v/>
          </cell>
          <cell r="W5841" t="str">
            <v/>
          </cell>
          <cell r="X5841" t="str">
            <v/>
          </cell>
          <cell r="AB5841">
            <v>0</v>
          </cell>
          <cell r="AC5841">
            <v>0</v>
          </cell>
          <cell r="AD5841">
            <v>0</v>
          </cell>
          <cell r="AJ5841">
            <v>0</v>
          </cell>
          <cell r="AK5841">
            <v>0</v>
          </cell>
        </row>
        <row r="5842">
          <cell r="B5842" t="str">
            <v/>
          </cell>
          <cell r="H5842" t="str">
            <v/>
          </cell>
          <cell r="J5842" t="str">
            <v/>
          </cell>
          <cell r="N5842" t="str">
            <v/>
          </cell>
          <cell r="O5842" t="str">
            <v/>
          </cell>
          <cell r="P5842" t="str">
            <v/>
          </cell>
          <cell r="Q5842" t="str">
            <v/>
          </cell>
          <cell r="T5842" t="str">
            <v/>
          </cell>
          <cell r="U5842" t="str">
            <v/>
          </cell>
          <cell r="W5842" t="str">
            <v/>
          </cell>
          <cell r="X5842" t="str">
            <v/>
          </cell>
          <cell r="AB5842">
            <v>0</v>
          </cell>
          <cell r="AC5842">
            <v>0</v>
          </cell>
          <cell r="AD5842">
            <v>0</v>
          </cell>
          <cell r="AJ5842">
            <v>0</v>
          </cell>
          <cell r="AK5842">
            <v>0</v>
          </cell>
        </row>
        <row r="5843">
          <cell r="B5843" t="str">
            <v/>
          </cell>
          <cell r="H5843" t="str">
            <v/>
          </cell>
          <cell r="J5843" t="str">
            <v/>
          </cell>
          <cell r="N5843" t="str">
            <v/>
          </cell>
          <cell r="O5843" t="str">
            <v/>
          </cell>
          <cell r="P5843" t="str">
            <v/>
          </cell>
          <cell r="Q5843" t="str">
            <v/>
          </cell>
          <cell r="T5843" t="str">
            <v/>
          </cell>
          <cell r="U5843" t="str">
            <v/>
          </cell>
          <cell r="W5843" t="str">
            <v/>
          </cell>
          <cell r="X5843" t="str">
            <v/>
          </cell>
          <cell r="AB5843">
            <v>0</v>
          </cell>
          <cell r="AC5843">
            <v>0</v>
          </cell>
          <cell r="AD5843">
            <v>0</v>
          </cell>
          <cell r="AJ5843">
            <v>0</v>
          </cell>
          <cell r="AK5843">
            <v>0</v>
          </cell>
        </row>
        <row r="5844">
          <cell r="B5844" t="str">
            <v/>
          </cell>
          <cell r="H5844" t="str">
            <v/>
          </cell>
          <cell r="J5844" t="str">
            <v/>
          </cell>
          <cell r="N5844" t="str">
            <v/>
          </cell>
          <cell r="O5844" t="str">
            <v/>
          </cell>
          <cell r="P5844" t="str">
            <v/>
          </cell>
          <cell r="Q5844" t="str">
            <v/>
          </cell>
          <cell r="T5844" t="str">
            <v/>
          </cell>
          <cell r="U5844" t="str">
            <v/>
          </cell>
          <cell r="W5844" t="str">
            <v/>
          </cell>
          <cell r="X5844" t="str">
            <v/>
          </cell>
          <cell r="AB5844">
            <v>0</v>
          </cell>
          <cell r="AC5844">
            <v>0</v>
          </cell>
          <cell r="AD5844">
            <v>0</v>
          </cell>
          <cell r="AJ5844">
            <v>0</v>
          </cell>
          <cell r="AK5844">
            <v>0</v>
          </cell>
        </row>
        <row r="5845">
          <cell r="B5845" t="str">
            <v/>
          </cell>
          <cell r="H5845" t="str">
            <v/>
          </cell>
          <cell r="J5845" t="str">
            <v/>
          </cell>
          <cell r="N5845" t="str">
            <v/>
          </cell>
          <cell r="O5845" t="str">
            <v/>
          </cell>
          <cell r="P5845" t="str">
            <v/>
          </cell>
          <cell r="Q5845" t="str">
            <v/>
          </cell>
          <cell r="T5845" t="str">
            <v/>
          </cell>
          <cell r="U5845" t="str">
            <v/>
          </cell>
          <cell r="W5845" t="str">
            <v/>
          </cell>
          <cell r="X5845" t="str">
            <v/>
          </cell>
          <cell r="AB5845">
            <v>0</v>
          </cell>
          <cell r="AC5845">
            <v>0</v>
          </cell>
          <cell r="AD5845">
            <v>0</v>
          </cell>
          <cell r="AJ5845">
            <v>0</v>
          </cell>
          <cell r="AK5845">
            <v>0</v>
          </cell>
        </row>
        <row r="5846">
          <cell r="B5846" t="str">
            <v/>
          </cell>
          <cell r="H5846" t="str">
            <v/>
          </cell>
          <cell r="J5846" t="str">
            <v/>
          </cell>
          <cell r="N5846" t="str">
            <v/>
          </cell>
          <cell r="O5846" t="str">
            <v/>
          </cell>
          <cell r="P5846" t="str">
            <v/>
          </cell>
          <cell r="Q5846" t="str">
            <v/>
          </cell>
          <cell r="T5846" t="str">
            <v/>
          </cell>
          <cell r="U5846" t="str">
            <v/>
          </cell>
          <cell r="W5846" t="str">
            <v/>
          </cell>
          <cell r="X5846" t="str">
            <v/>
          </cell>
          <cell r="AB5846">
            <v>0</v>
          </cell>
          <cell r="AC5846">
            <v>0</v>
          </cell>
          <cell r="AD5846">
            <v>0</v>
          </cell>
          <cell r="AJ5846">
            <v>0</v>
          </cell>
          <cell r="AK5846">
            <v>0</v>
          </cell>
        </row>
        <row r="5847">
          <cell r="B5847" t="str">
            <v/>
          </cell>
          <cell r="H5847" t="str">
            <v/>
          </cell>
          <cell r="J5847" t="str">
            <v/>
          </cell>
          <cell r="N5847" t="str">
            <v/>
          </cell>
          <cell r="O5847" t="str">
            <v/>
          </cell>
          <cell r="P5847" t="str">
            <v/>
          </cell>
          <cell r="Q5847" t="str">
            <v/>
          </cell>
          <cell r="T5847" t="str">
            <v/>
          </cell>
          <cell r="U5847" t="str">
            <v/>
          </cell>
          <cell r="W5847" t="str">
            <v/>
          </cell>
          <cell r="X5847" t="str">
            <v/>
          </cell>
          <cell r="AB5847">
            <v>0</v>
          </cell>
          <cell r="AC5847">
            <v>0</v>
          </cell>
          <cell r="AD5847">
            <v>0</v>
          </cell>
          <cell r="AJ5847">
            <v>0</v>
          </cell>
          <cell r="AK5847">
            <v>0</v>
          </cell>
        </row>
        <row r="5848">
          <cell r="B5848" t="str">
            <v/>
          </cell>
          <cell r="H5848" t="str">
            <v/>
          </cell>
          <cell r="J5848" t="str">
            <v/>
          </cell>
          <cell r="N5848" t="str">
            <v/>
          </cell>
          <cell r="O5848" t="str">
            <v/>
          </cell>
          <cell r="P5848" t="str">
            <v/>
          </cell>
          <cell r="Q5848" t="str">
            <v/>
          </cell>
          <cell r="T5848" t="str">
            <v/>
          </cell>
          <cell r="U5848" t="str">
            <v/>
          </cell>
          <cell r="W5848" t="str">
            <v/>
          </cell>
          <cell r="X5848" t="str">
            <v/>
          </cell>
          <cell r="AB5848">
            <v>0</v>
          </cell>
          <cell r="AC5848">
            <v>0</v>
          </cell>
          <cell r="AD5848">
            <v>0</v>
          </cell>
          <cell r="AJ5848">
            <v>0</v>
          </cell>
          <cell r="AK5848">
            <v>0</v>
          </cell>
        </row>
        <row r="5849">
          <cell r="B5849" t="str">
            <v/>
          </cell>
          <cell r="H5849" t="str">
            <v/>
          </cell>
          <cell r="J5849" t="str">
            <v/>
          </cell>
          <cell r="N5849" t="str">
            <v/>
          </cell>
          <cell r="O5849" t="str">
            <v/>
          </cell>
          <cell r="P5849" t="str">
            <v/>
          </cell>
          <cell r="Q5849" t="str">
            <v/>
          </cell>
          <cell r="T5849" t="str">
            <v/>
          </cell>
          <cell r="U5849" t="str">
            <v/>
          </cell>
          <cell r="W5849" t="str">
            <v/>
          </cell>
          <cell r="X5849" t="str">
            <v/>
          </cell>
          <cell r="AB5849">
            <v>0</v>
          </cell>
          <cell r="AC5849">
            <v>0</v>
          </cell>
          <cell r="AD5849">
            <v>0</v>
          </cell>
          <cell r="AJ5849">
            <v>0</v>
          </cell>
          <cell r="AK5849">
            <v>0</v>
          </cell>
        </row>
        <row r="5850">
          <cell r="B5850" t="str">
            <v/>
          </cell>
          <cell r="H5850" t="str">
            <v/>
          </cell>
          <cell r="J5850" t="str">
            <v/>
          </cell>
          <cell r="N5850" t="str">
            <v/>
          </cell>
          <cell r="O5850" t="str">
            <v/>
          </cell>
          <cell r="P5850" t="str">
            <v/>
          </cell>
          <cell r="Q5850" t="str">
            <v/>
          </cell>
          <cell r="T5850" t="str">
            <v/>
          </cell>
          <cell r="U5850" t="str">
            <v/>
          </cell>
          <cell r="W5850" t="str">
            <v/>
          </cell>
          <cell r="X5850" t="str">
            <v/>
          </cell>
          <cell r="AB5850">
            <v>0</v>
          </cell>
          <cell r="AC5850">
            <v>0</v>
          </cell>
          <cell r="AD5850">
            <v>0</v>
          </cell>
          <cell r="AJ5850">
            <v>0</v>
          </cell>
          <cell r="AK5850">
            <v>0</v>
          </cell>
        </row>
        <row r="5851">
          <cell r="B5851" t="str">
            <v/>
          </cell>
          <cell r="H5851" t="str">
            <v/>
          </cell>
          <cell r="J5851" t="str">
            <v/>
          </cell>
          <cell r="N5851" t="str">
            <v/>
          </cell>
          <cell r="O5851" t="str">
            <v/>
          </cell>
          <cell r="P5851" t="str">
            <v/>
          </cell>
          <cell r="Q5851" t="str">
            <v/>
          </cell>
          <cell r="T5851" t="str">
            <v/>
          </cell>
          <cell r="U5851" t="str">
            <v/>
          </cell>
          <cell r="W5851" t="str">
            <v/>
          </cell>
          <cell r="X5851" t="str">
            <v/>
          </cell>
          <cell r="AB5851">
            <v>0</v>
          </cell>
          <cell r="AC5851">
            <v>0</v>
          </cell>
          <cell r="AD5851">
            <v>0</v>
          </cell>
          <cell r="AJ5851">
            <v>0</v>
          </cell>
          <cell r="AK5851">
            <v>0</v>
          </cell>
        </row>
        <row r="5852">
          <cell r="B5852" t="str">
            <v/>
          </cell>
          <cell r="H5852" t="str">
            <v/>
          </cell>
          <cell r="J5852" t="str">
            <v/>
          </cell>
          <cell r="N5852" t="str">
            <v/>
          </cell>
          <cell r="O5852" t="str">
            <v/>
          </cell>
          <cell r="P5852" t="str">
            <v/>
          </cell>
          <cell r="Q5852" t="str">
            <v/>
          </cell>
          <cell r="T5852" t="str">
            <v/>
          </cell>
          <cell r="U5852" t="str">
            <v/>
          </cell>
          <cell r="W5852" t="str">
            <v/>
          </cell>
          <cell r="X5852" t="str">
            <v/>
          </cell>
          <cell r="AB5852">
            <v>0</v>
          </cell>
          <cell r="AC5852">
            <v>0</v>
          </cell>
          <cell r="AD5852">
            <v>0</v>
          </cell>
          <cell r="AJ5852">
            <v>0</v>
          </cell>
          <cell r="AK5852">
            <v>0</v>
          </cell>
        </row>
        <row r="5853">
          <cell r="B5853" t="str">
            <v/>
          </cell>
          <cell r="H5853" t="str">
            <v/>
          </cell>
          <cell r="J5853" t="str">
            <v/>
          </cell>
          <cell r="N5853" t="str">
            <v/>
          </cell>
          <cell r="O5853" t="str">
            <v/>
          </cell>
          <cell r="P5853" t="str">
            <v/>
          </cell>
          <cell r="Q5853" t="str">
            <v/>
          </cell>
          <cell r="T5853" t="str">
            <v/>
          </cell>
          <cell r="U5853" t="str">
            <v/>
          </cell>
          <cell r="W5853" t="str">
            <v/>
          </cell>
          <cell r="X5853" t="str">
            <v/>
          </cell>
          <cell r="AB5853">
            <v>0</v>
          </cell>
          <cell r="AC5853">
            <v>0</v>
          </cell>
          <cell r="AD5853">
            <v>0</v>
          </cell>
          <cell r="AJ5853">
            <v>0</v>
          </cell>
          <cell r="AK5853">
            <v>0</v>
          </cell>
        </row>
        <row r="5854">
          <cell r="B5854" t="str">
            <v/>
          </cell>
          <cell r="H5854" t="str">
            <v/>
          </cell>
          <cell r="J5854" t="str">
            <v/>
          </cell>
          <cell r="N5854" t="str">
            <v/>
          </cell>
          <cell r="O5854" t="str">
            <v/>
          </cell>
          <cell r="P5854" t="str">
            <v/>
          </cell>
          <cell r="Q5854" t="str">
            <v/>
          </cell>
          <cell r="T5854" t="str">
            <v/>
          </cell>
          <cell r="U5854" t="str">
            <v/>
          </cell>
          <cell r="W5854" t="str">
            <v/>
          </cell>
          <cell r="X5854" t="str">
            <v/>
          </cell>
          <cell r="AB5854">
            <v>0</v>
          </cell>
          <cell r="AC5854">
            <v>0</v>
          </cell>
          <cell r="AD5854">
            <v>0</v>
          </cell>
          <cell r="AJ5854">
            <v>0</v>
          </cell>
          <cell r="AK5854">
            <v>0</v>
          </cell>
        </row>
        <row r="5855">
          <cell r="B5855" t="str">
            <v/>
          </cell>
          <cell r="H5855" t="str">
            <v/>
          </cell>
          <cell r="J5855" t="str">
            <v/>
          </cell>
          <cell r="N5855" t="str">
            <v/>
          </cell>
          <cell r="O5855" t="str">
            <v/>
          </cell>
          <cell r="P5855" t="str">
            <v/>
          </cell>
          <cell r="Q5855" t="str">
            <v/>
          </cell>
          <cell r="T5855" t="str">
            <v/>
          </cell>
          <cell r="U5855" t="str">
            <v/>
          </cell>
          <cell r="W5855" t="str">
            <v/>
          </cell>
          <cell r="X5855" t="str">
            <v/>
          </cell>
          <cell r="AB5855">
            <v>0</v>
          </cell>
          <cell r="AC5855">
            <v>0</v>
          </cell>
          <cell r="AD5855">
            <v>0</v>
          </cell>
          <cell r="AJ5855">
            <v>0</v>
          </cell>
          <cell r="AK5855">
            <v>0</v>
          </cell>
        </row>
        <row r="5856">
          <cell r="B5856" t="str">
            <v/>
          </cell>
          <cell r="H5856" t="str">
            <v/>
          </cell>
          <cell r="J5856" t="str">
            <v/>
          </cell>
          <cell r="N5856" t="str">
            <v/>
          </cell>
          <cell r="O5856" t="str">
            <v/>
          </cell>
          <cell r="P5856" t="str">
            <v/>
          </cell>
          <cell r="Q5856" t="str">
            <v/>
          </cell>
          <cell r="T5856" t="str">
            <v/>
          </cell>
          <cell r="U5856" t="str">
            <v/>
          </cell>
          <cell r="W5856" t="str">
            <v/>
          </cell>
          <cell r="X5856" t="str">
            <v/>
          </cell>
          <cell r="AB5856">
            <v>0</v>
          </cell>
          <cell r="AC5856">
            <v>0</v>
          </cell>
          <cell r="AD5856">
            <v>0</v>
          </cell>
          <cell r="AJ5856">
            <v>0</v>
          </cell>
          <cell r="AK5856">
            <v>0</v>
          </cell>
        </row>
        <row r="5857">
          <cell r="B5857" t="str">
            <v/>
          </cell>
          <cell r="H5857" t="str">
            <v/>
          </cell>
          <cell r="J5857" t="str">
            <v/>
          </cell>
          <cell r="N5857" t="str">
            <v/>
          </cell>
          <cell r="O5857" t="str">
            <v/>
          </cell>
          <cell r="P5857" t="str">
            <v/>
          </cell>
          <cell r="Q5857" t="str">
            <v/>
          </cell>
          <cell r="T5857" t="str">
            <v/>
          </cell>
          <cell r="U5857" t="str">
            <v/>
          </cell>
          <cell r="W5857" t="str">
            <v/>
          </cell>
          <cell r="X5857" t="str">
            <v/>
          </cell>
          <cell r="AB5857">
            <v>0</v>
          </cell>
          <cell r="AC5857">
            <v>0</v>
          </cell>
          <cell r="AD5857">
            <v>0</v>
          </cell>
          <cell r="AJ5857">
            <v>0</v>
          </cell>
          <cell r="AK5857">
            <v>0</v>
          </cell>
        </row>
        <row r="5858">
          <cell r="B5858" t="str">
            <v/>
          </cell>
          <cell r="H5858" t="str">
            <v/>
          </cell>
          <cell r="J5858" t="str">
            <v/>
          </cell>
          <cell r="N5858" t="str">
            <v/>
          </cell>
          <cell r="O5858" t="str">
            <v/>
          </cell>
          <cell r="P5858" t="str">
            <v/>
          </cell>
          <cell r="Q5858" t="str">
            <v/>
          </cell>
          <cell r="T5858" t="str">
            <v/>
          </cell>
          <cell r="U5858" t="str">
            <v/>
          </cell>
          <cell r="W5858" t="str">
            <v/>
          </cell>
          <cell r="X5858" t="str">
            <v/>
          </cell>
          <cell r="AB5858">
            <v>0</v>
          </cell>
          <cell r="AC5858">
            <v>0</v>
          </cell>
          <cell r="AD5858">
            <v>0</v>
          </cell>
          <cell r="AJ5858">
            <v>0</v>
          </cell>
          <cell r="AK5858">
            <v>0</v>
          </cell>
        </row>
        <row r="5859">
          <cell r="B5859" t="str">
            <v/>
          </cell>
          <cell r="H5859" t="str">
            <v/>
          </cell>
          <cell r="J5859" t="str">
            <v/>
          </cell>
          <cell r="N5859" t="str">
            <v/>
          </cell>
          <cell r="O5859" t="str">
            <v/>
          </cell>
          <cell r="P5859" t="str">
            <v/>
          </cell>
          <cell r="Q5859" t="str">
            <v/>
          </cell>
          <cell r="T5859" t="str">
            <v/>
          </cell>
          <cell r="U5859" t="str">
            <v/>
          </cell>
          <cell r="W5859" t="str">
            <v/>
          </cell>
          <cell r="X5859" t="str">
            <v/>
          </cell>
          <cell r="AB5859">
            <v>0</v>
          </cell>
          <cell r="AC5859">
            <v>0</v>
          </cell>
          <cell r="AD5859">
            <v>0</v>
          </cell>
          <cell r="AJ5859">
            <v>0</v>
          </cell>
          <cell r="AK5859">
            <v>0</v>
          </cell>
        </row>
        <row r="5860">
          <cell r="B5860" t="str">
            <v/>
          </cell>
          <cell r="H5860" t="str">
            <v/>
          </cell>
          <cell r="J5860" t="str">
            <v/>
          </cell>
          <cell r="N5860" t="str">
            <v/>
          </cell>
          <cell r="O5860" t="str">
            <v/>
          </cell>
          <cell r="P5860" t="str">
            <v/>
          </cell>
          <cell r="Q5860" t="str">
            <v/>
          </cell>
          <cell r="T5860" t="str">
            <v/>
          </cell>
          <cell r="U5860" t="str">
            <v/>
          </cell>
          <cell r="W5860" t="str">
            <v/>
          </cell>
          <cell r="X5860" t="str">
            <v/>
          </cell>
          <cell r="AB5860">
            <v>0</v>
          </cell>
          <cell r="AC5860">
            <v>0</v>
          </cell>
          <cell r="AD5860">
            <v>0</v>
          </cell>
          <cell r="AJ5860">
            <v>0</v>
          </cell>
          <cell r="AK5860">
            <v>0</v>
          </cell>
        </row>
        <row r="5861">
          <cell r="B5861" t="str">
            <v/>
          </cell>
          <cell r="H5861" t="str">
            <v/>
          </cell>
          <cell r="J5861" t="str">
            <v/>
          </cell>
          <cell r="N5861" t="str">
            <v/>
          </cell>
          <cell r="O5861" t="str">
            <v/>
          </cell>
          <cell r="P5861" t="str">
            <v/>
          </cell>
          <cell r="Q5861" t="str">
            <v/>
          </cell>
          <cell r="T5861" t="str">
            <v/>
          </cell>
          <cell r="U5861" t="str">
            <v/>
          </cell>
          <cell r="W5861" t="str">
            <v/>
          </cell>
          <cell r="X5861" t="str">
            <v/>
          </cell>
          <cell r="AB5861">
            <v>0</v>
          </cell>
          <cell r="AC5861">
            <v>0</v>
          </cell>
          <cell r="AD5861">
            <v>0</v>
          </cell>
          <cell r="AJ5861">
            <v>0</v>
          </cell>
          <cell r="AK5861">
            <v>0</v>
          </cell>
        </row>
        <row r="5862">
          <cell r="B5862" t="str">
            <v/>
          </cell>
          <cell r="H5862" t="str">
            <v/>
          </cell>
          <cell r="J5862" t="str">
            <v/>
          </cell>
          <cell r="N5862" t="str">
            <v/>
          </cell>
          <cell r="O5862" t="str">
            <v/>
          </cell>
          <cell r="P5862" t="str">
            <v/>
          </cell>
          <cell r="Q5862" t="str">
            <v/>
          </cell>
          <cell r="T5862" t="str">
            <v/>
          </cell>
          <cell r="U5862" t="str">
            <v/>
          </cell>
          <cell r="W5862" t="str">
            <v/>
          </cell>
          <cell r="X5862" t="str">
            <v/>
          </cell>
          <cell r="AB5862">
            <v>0</v>
          </cell>
          <cell r="AC5862">
            <v>0</v>
          </cell>
          <cell r="AD5862">
            <v>0</v>
          </cell>
          <cell r="AJ5862">
            <v>0</v>
          </cell>
          <cell r="AK5862">
            <v>0</v>
          </cell>
        </row>
        <row r="5863">
          <cell r="B5863" t="str">
            <v/>
          </cell>
          <cell r="H5863" t="str">
            <v/>
          </cell>
          <cell r="J5863" t="str">
            <v/>
          </cell>
          <cell r="N5863" t="str">
            <v/>
          </cell>
          <cell r="O5863" t="str">
            <v/>
          </cell>
          <cell r="P5863" t="str">
            <v/>
          </cell>
          <cell r="Q5863" t="str">
            <v/>
          </cell>
          <cell r="T5863" t="str">
            <v/>
          </cell>
          <cell r="U5863" t="str">
            <v/>
          </cell>
          <cell r="W5863" t="str">
            <v/>
          </cell>
          <cell r="X5863" t="str">
            <v/>
          </cell>
          <cell r="AB5863">
            <v>0</v>
          </cell>
          <cell r="AC5863">
            <v>0</v>
          </cell>
          <cell r="AD5863">
            <v>0</v>
          </cell>
          <cell r="AJ5863">
            <v>0</v>
          </cell>
          <cell r="AK5863">
            <v>0</v>
          </cell>
        </row>
        <row r="5864">
          <cell r="B5864" t="str">
            <v/>
          </cell>
          <cell r="H5864" t="str">
            <v/>
          </cell>
          <cell r="J5864" t="str">
            <v/>
          </cell>
          <cell r="N5864" t="str">
            <v/>
          </cell>
          <cell r="O5864" t="str">
            <v/>
          </cell>
          <cell r="P5864" t="str">
            <v/>
          </cell>
          <cell r="Q5864" t="str">
            <v/>
          </cell>
          <cell r="T5864" t="str">
            <v/>
          </cell>
          <cell r="U5864" t="str">
            <v/>
          </cell>
          <cell r="W5864" t="str">
            <v/>
          </cell>
          <cell r="X5864" t="str">
            <v/>
          </cell>
          <cell r="AB5864">
            <v>0</v>
          </cell>
          <cell r="AC5864">
            <v>0</v>
          </cell>
          <cell r="AD5864">
            <v>0</v>
          </cell>
          <cell r="AJ5864">
            <v>0</v>
          </cell>
          <cell r="AK5864">
            <v>0</v>
          </cell>
        </row>
        <row r="5865">
          <cell r="B5865" t="str">
            <v/>
          </cell>
          <cell r="H5865" t="str">
            <v/>
          </cell>
          <cell r="J5865" t="str">
            <v/>
          </cell>
          <cell r="N5865" t="str">
            <v/>
          </cell>
          <cell r="O5865" t="str">
            <v/>
          </cell>
          <cell r="P5865" t="str">
            <v/>
          </cell>
          <cell r="Q5865" t="str">
            <v/>
          </cell>
          <cell r="T5865" t="str">
            <v/>
          </cell>
          <cell r="U5865" t="str">
            <v/>
          </cell>
          <cell r="W5865" t="str">
            <v/>
          </cell>
          <cell r="X5865" t="str">
            <v/>
          </cell>
          <cell r="AB5865">
            <v>0</v>
          </cell>
          <cell r="AC5865">
            <v>0</v>
          </cell>
          <cell r="AD5865">
            <v>0</v>
          </cell>
          <cell r="AJ5865">
            <v>0</v>
          </cell>
          <cell r="AK5865">
            <v>0</v>
          </cell>
        </row>
        <row r="5866">
          <cell r="B5866" t="str">
            <v/>
          </cell>
          <cell r="H5866" t="str">
            <v/>
          </cell>
          <cell r="J5866" t="str">
            <v/>
          </cell>
          <cell r="N5866" t="str">
            <v/>
          </cell>
          <cell r="O5866" t="str">
            <v/>
          </cell>
          <cell r="P5866" t="str">
            <v/>
          </cell>
          <cell r="Q5866" t="str">
            <v/>
          </cell>
          <cell r="T5866" t="str">
            <v/>
          </cell>
          <cell r="U5866" t="str">
            <v/>
          </cell>
          <cell r="W5866" t="str">
            <v/>
          </cell>
          <cell r="X5866" t="str">
            <v/>
          </cell>
          <cell r="AB5866">
            <v>0</v>
          </cell>
          <cell r="AC5866">
            <v>0</v>
          </cell>
          <cell r="AD5866">
            <v>0</v>
          </cell>
          <cell r="AJ5866">
            <v>0</v>
          </cell>
          <cell r="AK5866">
            <v>0</v>
          </cell>
        </row>
        <row r="5867">
          <cell r="B5867" t="str">
            <v/>
          </cell>
          <cell r="H5867" t="str">
            <v/>
          </cell>
          <cell r="J5867" t="str">
            <v/>
          </cell>
          <cell r="N5867" t="str">
            <v/>
          </cell>
          <cell r="O5867" t="str">
            <v/>
          </cell>
          <cell r="P5867" t="str">
            <v/>
          </cell>
          <cell r="Q5867" t="str">
            <v/>
          </cell>
          <cell r="T5867" t="str">
            <v/>
          </cell>
          <cell r="U5867" t="str">
            <v/>
          </cell>
          <cell r="W5867" t="str">
            <v/>
          </cell>
          <cell r="X5867" t="str">
            <v/>
          </cell>
          <cell r="AB5867">
            <v>0</v>
          </cell>
          <cell r="AC5867">
            <v>0</v>
          </cell>
          <cell r="AD5867">
            <v>0</v>
          </cell>
          <cell r="AJ5867">
            <v>0</v>
          </cell>
          <cell r="AK5867">
            <v>0</v>
          </cell>
        </row>
        <row r="5868">
          <cell r="B5868" t="str">
            <v/>
          </cell>
          <cell r="H5868" t="str">
            <v/>
          </cell>
          <cell r="J5868" t="str">
            <v/>
          </cell>
          <cell r="N5868" t="str">
            <v/>
          </cell>
          <cell r="O5868" t="str">
            <v/>
          </cell>
          <cell r="P5868" t="str">
            <v/>
          </cell>
          <cell r="Q5868" t="str">
            <v/>
          </cell>
          <cell r="T5868" t="str">
            <v/>
          </cell>
          <cell r="U5868" t="str">
            <v/>
          </cell>
          <cell r="W5868" t="str">
            <v/>
          </cell>
          <cell r="X5868" t="str">
            <v/>
          </cell>
          <cell r="AB5868">
            <v>0</v>
          </cell>
          <cell r="AC5868">
            <v>0</v>
          </cell>
          <cell r="AD5868">
            <v>0</v>
          </cell>
          <cell r="AJ5868">
            <v>0</v>
          </cell>
          <cell r="AK5868">
            <v>0</v>
          </cell>
        </row>
        <row r="5869">
          <cell r="B5869" t="str">
            <v/>
          </cell>
          <cell r="H5869" t="str">
            <v/>
          </cell>
          <cell r="J5869" t="str">
            <v/>
          </cell>
          <cell r="N5869" t="str">
            <v/>
          </cell>
          <cell r="O5869" t="str">
            <v/>
          </cell>
          <cell r="P5869" t="str">
            <v/>
          </cell>
          <cell r="Q5869" t="str">
            <v/>
          </cell>
          <cell r="T5869" t="str">
            <v/>
          </cell>
          <cell r="U5869" t="str">
            <v/>
          </cell>
          <cell r="W5869" t="str">
            <v/>
          </cell>
          <cell r="X5869" t="str">
            <v/>
          </cell>
          <cell r="AB5869">
            <v>0</v>
          </cell>
          <cell r="AC5869">
            <v>0</v>
          </cell>
          <cell r="AD5869">
            <v>0</v>
          </cell>
          <cell r="AJ5869">
            <v>0</v>
          </cell>
          <cell r="AK5869">
            <v>0</v>
          </cell>
        </row>
        <row r="5870">
          <cell r="B5870" t="str">
            <v/>
          </cell>
          <cell r="H5870" t="str">
            <v/>
          </cell>
          <cell r="J5870" t="str">
            <v/>
          </cell>
          <cell r="N5870" t="str">
            <v/>
          </cell>
          <cell r="O5870" t="str">
            <v/>
          </cell>
          <cell r="P5870" t="str">
            <v/>
          </cell>
          <cell r="Q5870" t="str">
            <v/>
          </cell>
          <cell r="T5870" t="str">
            <v/>
          </cell>
          <cell r="U5870" t="str">
            <v/>
          </cell>
          <cell r="W5870" t="str">
            <v/>
          </cell>
          <cell r="X5870" t="str">
            <v/>
          </cell>
          <cell r="AB5870">
            <v>0</v>
          </cell>
          <cell r="AC5870">
            <v>0</v>
          </cell>
          <cell r="AD5870">
            <v>0</v>
          </cell>
          <cell r="AJ5870">
            <v>0</v>
          </cell>
          <cell r="AK5870">
            <v>0</v>
          </cell>
        </row>
        <row r="5871">
          <cell r="B5871" t="str">
            <v/>
          </cell>
          <cell r="H5871" t="str">
            <v/>
          </cell>
          <cell r="J5871" t="str">
            <v/>
          </cell>
          <cell r="N5871" t="str">
            <v/>
          </cell>
          <cell r="O5871" t="str">
            <v/>
          </cell>
          <cell r="P5871" t="str">
            <v/>
          </cell>
          <cell r="Q5871" t="str">
            <v/>
          </cell>
          <cell r="T5871" t="str">
            <v/>
          </cell>
          <cell r="U5871" t="str">
            <v/>
          </cell>
          <cell r="W5871" t="str">
            <v/>
          </cell>
          <cell r="X5871" t="str">
            <v/>
          </cell>
          <cell r="AB5871">
            <v>0</v>
          </cell>
          <cell r="AC5871">
            <v>0</v>
          </cell>
          <cell r="AD5871">
            <v>0</v>
          </cell>
          <cell r="AJ5871">
            <v>0</v>
          </cell>
          <cell r="AK5871">
            <v>0</v>
          </cell>
        </row>
        <row r="5872">
          <cell r="B5872" t="str">
            <v/>
          </cell>
          <cell r="H5872" t="str">
            <v/>
          </cell>
          <cell r="J5872" t="str">
            <v/>
          </cell>
          <cell r="N5872" t="str">
            <v/>
          </cell>
          <cell r="O5872" t="str">
            <v/>
          </cell>
          <cell r="P5872" t="str">
            <v/>
          </cell>
          <cell r="Q5872" t="str">
            <v/>
          </cell>
          <cell r="T5872" t="str">
            <v/>
          </cell>
          <cell r="U5872" t="str">
            <v/>
          </cell>
          <cell r="W5872" t="str">
            <v/>
          </cell>
          <cell r="X5872" t="str">
            <v/>
          </cell>
          <cell r="AB5872">
            <v>0</v>
          </cell>
          <cell r="AC5872">
            <v>0</v>
          </cell>
          <cell r="AD5872">
            <v>0</v>
          </cell>
          <cell r="AJ5872">
            <v>0</v>
          </cell>
          <cell r="AK5872">
            <v>0</v>
          </cell>
        </row>
        <row r="5873">
          <cell r="B5873" t="str">
            <v/>
          </cell>
          <cell r="H5873" t="str">
            <v/>
          </cell>
          <cell r="J5873" t="str">
            <v/>
          </cell>
          <cell r="N5873" t="str">
            <v/>
          </cell>
          <cell r="O5873" t="str">
            <v/>
          </cell>
          <cell r="P5873" t="str">
            <v/>
          </cell>
          <cell r="Q5873" t="str">
            <v/>
          </cell>
          <cell r="T5873" t="str">
            <v/>
          </cell>
          <cell r="U5873" t="str">
            <v/>
          </cell>
          <cell r="W5873" t="str">
            <v/>
          </cell>
          <cell r="X5873" t="str">
            <v/>
          </cell>
          <cell r="AB5873">
            <v>0</v>
          </cell>
          <cell r="AC5873">
            <v>0</v>
          </cell>
          <cell r="AD5873">
            <v>0</v>
          </cell>
          <cell r="AJ5873">
            <v>0</v>
          </cell>
          <cell r="AK5873">
            <v>0</v>
          </cell>
        </row>
        <row r="5874">
          <cell r="B5874" t="str">
            <v/>
          </cell>
          <cell r="H5874" t="str">
            <v/>
          </cell>
          <cell r="J5874" t="str">
            <v/>
          </cell>
          <cell r="N5874" t="str">
            <v/>
          </cell>
          <cell r="O5874" t="str">
            <v/>
          </cell>
          <cell r="P5874" t="str">
            <v/>
          </cell>
          <cell r="Q5874" t="str">
            <v/>
          </cell>
          <cell r="T5874" t="str">
            <v/>
          </cell>
          <cell r="U5874" t="str">
            <v/>
          </cell>
          <cell r="W5874" t="str">
            <v/>
          </cell>
          <cell r="X5874" t="str">
            <v/>
          </cell>
          <cell r="AB5874">
            <v>0</v>
          </cell>
          <cell r="AC5874">
            <v>0</v>
          </cell>
          <cell r="AD5874">
            <v>0</v>
          </cell>
          <cell r="AJ5874">
            <v>0</v>
          </cell>
          <cell r="AK5874">
            <v>0</v>
          </cell>
        </row>
        <row r="5875">
          <cell r="B5875" t="str">
            <v/>
          </cell>
          <cell r="H5875" t="str">
            <v/>
          </cell>
          <cell r="J5875" t="str">
            <v/>
          </cell>
          <cell r="N5875" t="str">
            <v/>
          </cell>
          <cell r="O5875" t="str">
            <v/>
          </cell>
          <cell r="P5875" t="str">
            <v/>
          </cell>
          <cell r="Q5875" t="str">
            <v/>
          </cell>
          <cell r="T5875" t="str">
            <v/>
          </cell>
          <cell r="U5875" t="str">
            <v/>
          </cell>
          <cell r="W5875" t="str">
            <v/>
          </cell>
          <cell r="X5875" t="str">
            <v/>
          </cell>
          <cell r="AB5875">
            <v>0</v>
          </cell>
          <cell r="AC5875">
            <v>0</v>
          </cell>
          <cell r="AD5875">
            <v>0</v>
          </cell>
          <cell r="AJ5875">
            <v>0</v>
          </cell>
          <cell r="AK5875">
            <v>0</v>
          </cell>
        </row>
        <row r="5876">
          <cell r="B5876" t="str">
            <v/>
          </cell>
          <cell r="H5876" t="str">
            <v/>
          </cell>
          <cell r="J5876" t="str">
            <v/>
          </cell>
          <cell r="N5876" t="str">
            <v/>
          </cell>
          <cell r="O5876" t="str">
            <v/>
          </cell>
          <cell r="P5876" t="str">
            <v/>
          </cell>
          <cell r="Q5876" t="str">
            <v/>
          </cell>
          <cell r="T5876" t="str">
            <v/>
          </cell>
          <cell r="U5876" t="str">
            <v/>
          </cell>
          <cell r="W5876" t="str">
            <v/>
          </cell>
          <cell r="X5876" t="str">
            <v/>
          </cell>
          <cell r="AB5876">
            <v>0</v>
          </cell>
          <cell r="AC5876">
            <v>0</v>
          </cell>
          <cell r="AD5876">
            <v>0</v>
          </cell>
          <cell r="AJ5876">
            <v>0</v>
          </cell>
          <cell r="AK5876">
            <v>0</v>
          </cell>
        </row>
        <row r="5877">
          <cell r="B5877" t="str">
            <v/>
          </cell>
          <cell r="H5877" t="str">
            <v/>
          </cell>
          <cell r="J5877" t="str">
            <v/>
          </cell>
          <cell r="N5877" t="str">
            <v/>
          </cell>
          <cell r="O5877" t="str">
            <v/>
          </cell>
          <cell r="P5877" t="str">
            <v/>
          </cell>
          <cell r="Q5877" t="str">
            <v/>
          </cell>
          <cell r="T5877" t="str">
            <v/>
          </cell>
          <cell r="U5877" t="str">
            <v/>
          </cell>
          <cell r="W5877" t="str">
            <v/>
          </cell>
          <cell r="X5877" t="str">
            <v/>
          </cell>
          <cell r="AB5877">
            <v>0</v>
          </cell>
          <cell r="AC5877">
            <v>0</v>
          </cell>
          <cell r="AD5877">
            <v>0</v>
          </cell>
          <cell r="AJ5877">
            <v>0</v>
          </cell>
          <cell r="AK5877">
            <v>0</v>
          </cell>
        </row>
        <row r="5878">
          <cell r="B5878" t="str">
            <v/>
          </cell>
          <cell r="H5878" t="str">
            <v/>
          </cell>
          <cell r="J5878" t="str">
            <v/>
          </cell>
          <cell r="N5878" t="str">
            <v/>
          </cell>
          <cell r="O5878" t="str">
            <v/>
          </cell>
          <cell r="P5878" t="str">
            <v/>
          </cell>
          <cell r="Q5878" t="str">
            <v/>
          </cell>
          <cell r="T5878" t="str">
            <v/>
          </cell>
          <cell r="U5878" t="str">
            <v/>
          </cell>
          <cell r="W5878" t="str">
            <v/>
          </cell>
          <cell r="X5878" t="str">
            <v/>
          </cell>
          <cell r="AB5878">
            <v>0</v>
          </cell>
          <cell r="AC5878">
            <v>0</v>
          </cell>
          <cell r="AD5878">
            <v>0</v>
          </cell>
          <cell r="AJ5878">
            <v>0</v>
          </cell>
          <cell r="AK5878">
            <v>0</v>
          </cell>
        </row>
        <row r="5879">
          <cell r="B5879" t="str">
            <v/>
          </cell>
          <cell r="H5879" t="str">
            <v/>
          </cell>
          <cell r="J5879" t="str">
            <v/>
          </cell>
          <cell r="N5879" t="str">
            <v/>
          </cell>
          <cell r="O5879" t="str">
            <v/>
          </cell>
          <cell r="P5879" t="str">
            <v/>
          </cell>
          <cell r="Q5879" t="str">
            <v/>
          </cell>
          <cell r="T5879" t="str">
            <v/>
          </cell>
          <cell r="U5879" t="str">
            <v/>
          </cell>
          <cell r="W5879" t="str">
            <v/>
          </cell>
          <cell r="X5879" t="str">
            <v/>
          </cell>
          <cell r="AB5879">
            <v>0</v>
          </cell>
          <cell r="AC5879">
            <v>0</v>
          </cell>
          <cell r="AD5879">
            <v>0</v>
          </cell>
          <cell r="AJ5879">
            <v>0</v>
          </cell>
          <cell r="AK5879">
            <v>0</v>
          </cell>
        </row>
        <row r="5880">
          <cell r="B5880" t="str">
            <v/>
          </cell>
          <cell r="H5880" t="str">
            <v/>
          </cell>
          <cell r="J5880" t="str">
            <v/>
          </cell>
          <cell r="N5880" t="str">
            <v/>
          </cell>
          <cell r="O5880" t="str">
            <v/>
          </cell>
          <cell r="P5880" t="str">
            <v/>
          </cell>
          <cell r="Q5880" t="str">
            <v/>
          </cell>
          <cell r="T5880" t="str">
            <v/>
          </cell>
          <cell r="U5880" t="str">
            <v/>
          </cell>
          <cell r="W5880" t="str">
            <v/>
          </cell>
          <cell r="X5880" t="str">
            <v/>
          </cell>
          <cell r="AB5880">
            <v>0</v>
          </cell>
          <cell r="AC5880">
            <v>0</v>
          </cell>
          <cell r="AD5880">
            <v>0</v>
          </cell>
          <cell r="AJ5880">
            <v>0</v>
          </cell>
          <cell r="AK5880">
            <v>0</v>
          </cell>
        </row>
        <row r="5881">
          <cell r="B5881" t="str">
            <v/>
          </cell>
          <cell r="H5881" t="str">
            <v/>
          </cell>
          <cell r="J5881" t="str">
            <v/>
          </cell>
          <cell r="N5881" t="str">
            <v/>
          </cell>
          <cell r="O5881" t="str">
            <v/>
          </cell>
          <cell r="P5881" t="str">
            <v/>
          </cell>
          <cell r="Q5881" t="str">
            <v/>
          </cell>
          <cell r="T5881" t="str">
            <v/>
          </cell>
          <cell r="U5881" t="str">
            <v/>
          </cell>
          <cell r="W5881" t="str">
            <v/>
          </cell>
          <cell r="X5881" t="str">
            <v/>
          </cell>
          <cell r="AB5881">
            <v>0</v>
          </cell>
          <cell r="AC5881">
            <v>0</v>
          </cell>
          <cell r="AD5881">
            <v>0</v>
          </cell>
          <cell r="AJ5881">
            <v>0</v>
          </cell>
          <cell r="AK5881">
            <v>0</v>
          </cell>
        </row>
        <row r="5882">
          <cell r="B5882" t="str">
            <v/>
          </cell>
          <cell r="H5882" t="str">
            <v/>
          </cell>
          <cell r="J5882" t="str">
            <v/>
          </cell>
          <cell r="N5882" t="str">
            <v/>
          </cell>
          <cell r="O5882" t="str">
            <v/>
          </cell>
          <cell r="P5882" t="str">
            <v/>
          </cell>
          <cell r="Q5882" t="str">
            <v/>
          </cell>
          <cell r="T5882" t="str">
            <v/>
          </cell>
          <cell r="U5882" t="str">
            <v/>
          </cell>
          <cell r="W5882" t="str">
            <v/>
          </cell>
          <cell r="X5882" t="str">
            <v/>
          </cell>
          <cell r="AB5882">
            <v>0</v>
          </cell>
          <cell r="AC5882">
            <v>0</v>
          </cell>
          <cell r="AD5882">
            <v>0</v>
          </cell>
          <cell r="AJ5882">
            <v>0</v>
          </cell>
          <cell r="AK5882">
            <v>0</v>
          </cell>
        </row>
        <row r="5883">
          <cell r="B5883" t="str">
            <v/>
          </cell>
          <cell r="H5883" t="str">
            <v/>
          </cell>
          <cell r="J5883" t="str">
            <v/>
          </cell>
          <cell r="N5883" t="str">
            <v/>
          </cell>
          <cell r="O5883" t="str">
            <v/>
          </cell>
          <cell r="P5883" t="str">
            <v/>
          </cell>
          <cell r="Q5883" t="str">
            <v/>
          </cell>
          <cell r="T5883" t="str">
            <v/>
          </cell>
          <cell r="U5883" t="str">
            <v/>
          </cell>
          <cell r="W5883" t="str">
            <v/>
          </cell>
          <cell r="X5883" t="str">
            <v/>
          </cell>
          <cell r="AB5883">
            <v>0</v>
          </cell>
          <cell r="AC5883">
            <v>0</v>
          </cell>
          <cell r="AD5883">
            <v>0</v>
          </cell>
          <cell r="AJ5883">
            <v>0</v>
          </cell>
          <cell r="AK5883">
            <v>0</v>
          </cell>
        </row>
        <row r="5884">
          <cell r="B5884" t="str">
            <v/>
          </cell>
          <cell r="H5884" t="str">
            <v/>
          </cell>
          <cell r="J5884" t="str">
            <v/>
          </cell>
          <cell r="N5884" t="str">
            <v/>
          </cell>
          <cell r="O5884" t="str">
            <v/>
          </cell>
          <cell r="P5884" t="str">
            <v/>
          </cell>
          <cell r="Q5884" t="str">
            <v/>
          </cell>
          <cell r="T5884" t="str">
            <v/>
          </cell>
          <cell r="U5884" t="str">
            <v/>
          </cell>
          <cell r="W5884" t="str">
            <v/>
          </cell>
          <cell r="X5884" t="str">
            <v/>
          </cell>
          <cell r="AB5884">
            <v>0</v>
          </cell>
          <cell r="AC5884">
            <v>0</v>
          </cell>
          <cell r="AD5884">
            <v>0</v>
          </cell>
          <cell r="AJ5884">
            <v>0</v>
          </cell>
          <cell r="AK5884">
            <v>0</v>
          </cell>
        </row>
        <row r="5885">
          <cell r="B5885" t="str">
            <v/>
          </cell>
          <cell r="H5885" t="str">
            <v/>
          </cell>
          <cell r="J5885" t="str">
            <v/>
          </cell>
          <cell r="N5885" t="str">
            <v/>
          </cell>
          <cell r="O5885" t="str">
            <v/>
          </cell>
          <cell r="P5885" t="str">
            <v/>
          </cell>
          <cell r="Q5885" t="str">
            <v/>
          </cell>
          <cell r="T5885" t="str">
            <v/>
          </cell>
          <cell r="U5885" t="str">
            <v/>
          </cell>
          <cell r="W5885" t="str">
            <v/>
          </cell>
          <cell r="X5885" t="str">
            <v/>
          </cell>
          <cell r="AB5885">
            <v>0</v>
          </cell>
          <cell r="AC5885">
            <v>0</v>
          </cell>
          <cell r="AD5885">
            <v>0</v>
          </cell>
          <cell r="AJ5885">
            <v>0</v>
          </cell>
          <cell r="AK5885">
            <v>0</v>
          </cell>
        </row>
        <row r="5886">
          <cell r="B5886" t="str">
            <v/>
          </cell>
          <cell r="H5886" t="str">
            <v/>
          </cell>
          <cell r="J5886" t="str">
            <v/>
          </cell>
          <cell r="N5886" t="str">
            <v/>
          </cell>
          <cell r="O5886" t="str">
            <v/>
          </cell>
          <cell r="P5886" t="str">
            <v/>
          </cell>
          <cell r="Q5886" t="str">
            <v/>
          </cell>
          <cell r="T5886" t="str">
            <v/>
          </cell>
          <cell r="U5886" t="str">
            <v/>
          </cell>
          <cell r="W5886" t="str">
            <v/>
          </cell>
          <cell r="X5886" t="str">
            <v/>
          </cell>
          <cell r="AB5886">
            <v>0</v>
          </cell>
          <cell r="AC5886">
            <v>0</v>
          </cell>
          <cell r="AD5886">
            <v>0</v>
          </cell>
          <cell r="AJ5886">
            <v>0</v>
          </cell>
          <cell r="AK5886">
            <v>0</v>
          </cell>
        </row>
        <row r="5887">
          <cell r="B5887" t="str">
            <v/>
          </cell>
          <cell r="H5887" t="str">
            <v/>
          </cell>
          <cell r="J5887" t="str">
            <v/>
          </cell>
          <cell r="N5887" t="str">
            <v/>
          </cell>
          <cell r="O5887" t="str">
            <v/>
          </cell>
          <cell r="P5887" t="str">
            <v/>
          </cell>
          <cell r="Q5887" t="str">
            <v/>
          </cell>
          <cell r="T5887" t="str">
            <v/>
          </cell>
          <cell r="U5887" t="str">
            <v/>
          </cell>
          <cell r="W5887" t="str">
            <v/>
          </cell>
          <cell r="X5887" t="str">
            <v/>
          </cell>
          <cell r="AB5887">
            <v>0</v>
          </cell>
          <cell r="AC5887">
            <v>0</v>
          </cell>
          <cell r="AD5887">
            <v>0</v>
          </cell>
          <cell r="AJ5887">
            <v>0</v>
          </cell>
          <cell r="AK5887">
            <v>0</v>
          </cell>
        </row>
        <row r="5888">
          <cell r="B5888" t="str">
            <v/>
          </cell>
          <cell r="H5888" t="str">
            <v/>
          </cell>
          <cell r="J5888" t="str">
            <v/>
          </cell>
          <cell r="N5888" t="str">
            <v/>
          </cell>
          <cell r="O5888" t="str">
            <v/>
          </cell>
          <cell r="P5888" t="str">
            <v/>
          </cell>
          <cell r="Q5888" t="str">
            <v/>
          </cell>
          <cell r="T5888" t="str">
            <v/>
          </cell>
          <cell r="U5888" t="str">
            <v/>
          </cell>
          <cell r="W5888" t="str">
            <v/>
          </cell>
          <cell r="X5888" t="str">
            <v/>
          </cell>
          <cell r="AB5888">
            <v>0</v>
          </cell>
          <cell r="AC5888">
            <v>0</v>
          </cell>
          <cell r="AD5888">
            <v>0</v>
          </cell>
          <cell r="AJ5888">
            <v>0</v>
          </cell>
          <cell r="AK5888">
            <v>0</v>
          </cell>
        </row>
        <row r="5889">
          <cell r="B5889" t="str">
            <v/>
          </cell>
          <cell r="H5889" t="str">
            <v/>
          </cell>
          <cell r="J5889" t="str">
            <v/>
          </cell>
          <cell r="N5889" t="str">
            <v/>
          </cell>
          <cell r="O5889" t="str">
            <v/>
          </cell>
          <cell r="P5889" t="str">
            <v/>
          </cell>
          <cell r="Q5889" t="str">
            <v/>
          </cell>
          <cell r="T5889" t="str">
            <v/>
          </cell>
          <cell r="U5889" t="str">
            <v/>
          </cell>
          <cell r="W5889" t="str">
            <v/>
          </cell>
          <cell r="X5889" t="str">
            <v/>
          </cell>
          <cell r="AB5889">
            <v>0</v>
          </cell>
          <cell r="AC5889">
            <v>0</v>
          </cell>
          <cell r="AD5889">
            <v>0</v>
          </cell>
          <cell r="AJ5889">
            <v>0</v>
          </cell>
          <cell r="AK5889">
            <v>0</v>
          </cell>
        </row>
        <row r="5890">
          <cell r="B5890" t="str">
            <v/>
          </cell>
          <cell r="H5890" t="str">
            <v/>
          </cell>
          <cell r="J5890" t="str">
            <v/>
          </cell>
          <cell r="N5890" t="str">
            <v/>
          </cell>
          <cell r="O5890" t="str">
            <v/>
          </cell>
          <cell r="P5890" t="str">
            <v/>
          </cell>
          <cell r="Q5890" t="str">
            <v/>
          </cell>
          <cell r="T5890" t="str">
            <v/>
          </cell>
          <cell r="U5890" t="str">
            <v/>
          </cell>
          <cell r="W5890" t="str">
            <v/>
          </cell>
          <cell r="X5890" t="str">
            <v/>
          </cell>
          <cell r="AB5890">
            <v>0</v>
          </cell>
          <cell r="AC5890">
            <v>0</v>
          </cell>
          <cell r="AD5890">
            <v>0</v>
          </cell>
          <cell r="AJ5890">
            <v>0</v>
          </cell>
          <cell r="AK5890">
            <v>0</v>
          </cell>
        </row>
        <row r="5891">
          <cell r="B5891" t="str">
            <v/>
          </cell>
          <cell r="H5891" t="str">
            <v/>
          </cell>
          <cell r="J5891" t="str">
            <v/>
          </cell>
          <cell r="N5891" t="str">
            <v/>
          </cell>
          <cell r="O5891" t="str">
            <v/>
          </cell>
          <cell r="P5891" t="str">
            <v/>
          </cell>
          <cell r="Q5891" t="str">
            <v/>
          </cell>
          <cell r="T5891" t="str">
            <v/>
          </cell>
          <cell r="U5891" t="str">
            <v/>
          </cell>
          <cell r="W5891" t="str">
            <v/>
          </cell>
          <cell r="X5891" t="str">
            <v/>
          </cell>
          <cell r="AB5891">
            <v>0</v>
          </cell>
          <cell r="AC5891">
            <v>0</v>
          </cell>
          <cell r="AD5891">
            <v>0</v>
          </cell>
          <cell r="AJ5891">
            <v>0</v>
          </cell>
          <cell r="AK5891">
            <v>0</v>
          </cell>
        </row>
        <row r="5892">
          <cell r="B5892" t="str">
            <v/>
          </cell>
          <cell r="H5892" t="str">
            <v/>
          </cell>
          <cell r="J5892" t="str">
            <v/>
          </cell>
          <cell r="N5892" t="str">
            <v/>
          </cell>
          <cell r="O5892" t="str">
            <v/>
          </cell>
          <cell r="P5892" t="str">
            <v/>
          </cell>
          <cell r="Q5892" t="str">
            <v/>
          </cell>
          <cell r="T5892" t="str">
            <v/>
          </cell>
          <cell r="U5892" t="str">
            <v/>
          </cell>
          <cell r="W5892" t="str">
            <v/>
          </cell>
          <cell r="X5892" t="str">
            <v/>
          </cell>
          <cell r="AB5892">
            <v>0</v>
          </cell>
          <cell r="AC5892">
            <v>0</v>
          </cell>
          <cell r="AD5892">
            <v>0</v>
          </cell>
          <cell r="AJ5892">
            <v>0</v>
          </cell>
          <cell r="AK5892">
            <v>0</v>
          </cell>
        </row>
        <row r="5893">
          <cell r="B5893" t="str">
            <v/>
          </cell>
          <cell r="H5893" t="str">
            <v/>
          </cell>
          <cell r="J5893" t="str">
            <v/>
          </cell>
          <cell r="N5893" t="str">
            <v/>
          </cell>
          <cell r="O5893" t="str">
            <v/>
          </cell>
          <cell r="P5893" t="str">
            <v/>
          </cell>
          <cell r="Q5893" t="str">
            <v/>
          </cell>
          <cell r="T5893" t="str">
            <v/>
          </cell>
          <cell r="U5893" t="str">
            <v/>
          </cell>
          <cell r="W5893" t="str">
            <v/>
          </cell>
          <cell r="X5893" t="str">
            <v/>
          </cell>
          <cell r="AB5893">
            <v>0</v>
          </cell>
          <cell r="AC5893">
            <v>0</v>
          </cell>
          <cell r="AD5893">
            <v>0</v>
          </cell>
          <cell r="AJ5893">
            <v>0</v>
          </cell>
          <cell r="AK5893">
            <v>0</v>
          </cell>
        </row>
        <row r="5894">
          <cell r="B5894" t="str">
            <v/>
          </cell>
          <cell r="H5894" t="str">
            <v/>
          </cell>
          <cell r="J5894" t="str">
            <v/>
          </cell>
          <cell r="N5894" t="str">
            <v/>
          </cell>
          <cell r="O5894" t="str">
            <v/>
          </cell>
          <cell r="P5894" t="str">
            <v/>
          </cell>
          <cell r="Q5894" t="str">
            <v/>
          </cell>
          <cell r="T5894" t="str">
            <v/>
          </cell>
          <cell r="U5894" t="str">
            <v/>
          </cell>
          <cell r="W5894" t="str">
            <v/>
          </cell>
          <cell r="X5894" t="str">
            <v/>
          </cell>
          <cell r="AB5894">
            <v>0</v>
          </cell>
          <cell r="AC5894">
            <v>0</v>
          </cell>
          <cell r="AD5894">
            <v>0</v>
          </cell>
          <cell r="AJ5894">
            <v>0</v>
          </cell>
          <cell r="AK5894">
            <v>0</v>
          </cell>
        </row>
        <row r="5895">
          <cell r="B5895" t="str">
            <v/>
          </cell>
          <cell r="H5895" t="str">
            <v/>
          </cell>
          <cell r="J5895" t="str">
            <v/>
          </cell>
          <cell r="N5895" t="str">
            <v/>
          </cell>
          <cell r="O5895" t="str">
            <v/>
          </cell>
          <cell r="P5895" t="str">
            <v/>
          </cell>
          <cell r="Q5895" t="str">
            <v/>
          </cell>
          <cell r="T5895" t="str">
            <v/>
          </cell>
          <cell r="U5895" t="str">
            <v/>
          </cell>
          <cell r="W5895" t="str">
            <v/>
          </cell>
          <cell r="X5895" t="str">
            <v/>
          </cell>
          <cell r="AB5895">
            <v>0</v>
          </cell>
          <cell r="AC5895">
            <v>0</v>
          </cell>
          <cell r="AD5895">
            <v>0</v>
          </cell>
          <cell r="AJ5895">
            <v>0</v>
          </cell>
          <cell r="AK5895">
            <v>0</v>
          </cell>
        </row>
        <row r="5896">
          <cell r="B5896" t="str">
            <v/>
          </cell>
          <cell r="H5896" t="str">
            <v/>
          </cell>
          <cell r="J5896" t="str">
            <v/>
          </cell>
          <cell r="N5896" t="str">
            <v/>
          </cell>
          <cell r="O5896" t="str">
            <v/>
          </cell>
          <cell r="P5896" t="str">
            <v/>
          </cell>
          <cell r="Q5896" t="str">
            <v/>
          </cell>
          <cell r="T5896" t="str">
            <v/>
          </cell>
          <cell r="U5896" t="str">
            <v/>
          </cell>
          <cell r="W5896" t="str">
            <v/>
          </cell>
          <cell r="X5896" t="str">
            <v/>
          </cell>
          <cell r="AB5896">
            <v>0</v>
          </cell>
          <cell r="AC5896">
            <v>0</v>
          </cell>
          <cell r="AD5896">
            <v>0</v>
          </cell>
          <cell r="AJ5896">
            <v>0</v>
          </cell>
          <cell r="AK5896">
            <v>0</v>
          </cell>
        </row>
        <row r="5897">
          <cell r="B5897" t="str">
            <v/>
          </cell>
          <cell r="H5897" t="str">
            <v/>
          </cell>
          <cell r="J5897" t="str">
            <v/>
          </cell>
          <cell r="N5897" t="str">
            <v/>
          </cell>
          <cell r="O5897" t="str">
            <v/>
          </cell>
          <cell r="P5897" t="str">
            <v/>
          </cell>
          <cell r="Q5897" t="str">
            <v/>
          </cell>
          <cell r="T5897" t="str">
            <v/>
          </cell>
          <cell r="U5897" t="str">
            <v/>
          </cell>
          <cell r="W5897" t="str">
            <v/>
          </cell>
          <cell r="X5897" t="str">
            <v/>
          </cell>
          <cell r="AB5897">
            <v>0</v>
          </cell>
          <cell r="AC5897">
            <v>0</v>
          </cell>
          <cell r="AD5897">
            <v>0</v>
          </cell>
          <cell r="AJ5897">
            <v>0</v>
          </cell>
          <cell r="AK5897">
            <v>0</v>
          </cell>
        </row>
        <row r="5898">
          <cell r="B5898" t="str">
            <v/>
          </cell>
          <cell r="H5898" t="str">
            <v/>
          </cell>
          <cell r="J5898" t="str">
            <v/>
          </cell>
          <cell r="N5898" t="str">
            <v/>
          </cell>
          <cell r="O5898" t="str">
            <v/>
          </cell>
          <cell r="P5898" t="str">
            <v/>
          </cell>
          <cell r="Q5898" t="str">
            <v/>
          </cell>
          <cell r="T5898" t="str">
            <v/>
          </cell>
          <cell r="U5898" t="str">
            <v/>
          </cell>
          <cell r="W5898" t="str">
            <v/>
          </cell>
          <cell r="X5898" t="str">
            <v/>
          </cell>
          <cell r="AB5898">
            <v>0</v>
          </cell>
          <cell r="AC5898">
            <v>0</v>
          </cell>
          <cell r="AD5898">
            <v>0</v>
          </cell>
          <cell r="AJ5898">
            <v>0</v>
          </cell>
          <cell r="AK5898">
            <v>0</v>
          </cell>
        </row>
        <row r="5899">
          <cell r="B5899" t="str">
            <v/>
          </cell>
          <cell r="H5899" t="str">
            <v/>
          </cell>
          <cell r="J5899" t="str">
            <v/>
          </cell>
          <cell r="N5899" t="str">
            <v/>
          </cell>
          <cell r="O5899" t="str">
            <v/>
          </cell>
          <cell r="P5899" t="str">
            <v/>
          </cell>
          <cell r="Q5899" t="str">
            <v/>
          </cell>
          <cell r="T5899" t="str">
            <v/>
          </cell>
          <cell r="U5899" t="str">
            <v/>
          </cell>
          <cell r="W5899" t="str">
            <v/>
          </cell>
          <cell r="X5899" t="str">
            <v/>
          </cell>
          <cell r="AB5899">
            <v>0</v>
          </cell>
          <cell r="AC5899">
            <v>0</v>
          </cell>
          <cell r="AD5899">
            <v>0</v>
          </cell>
          <cell r="AJ5899">
            <v>0</v>
          </cell>
          <cell r="AK5899">
            <v>0</v>
          </cell>
        </row>
        <row r="5900">
          <cell r="B5900" t="str">
            <v/>
          </cell>
          <cell r="H5900" t="str">
            <v/>
          </cell>
          <cell r="J5900" t="str">
            <v/>
          </cell>
          <cell r="N5900" t="str">
            <v/>
          </cell>
          <cell r="O5900" t="str">
            <v/>
          </cell>
          <cell r="P5900" t="str">
            <v/>
          </cell>
          <cell r="Q5900" t="str">
            <v/>
          </cell>
          <cell r="T5900" t="str">
            <v/>
          </cell>
          <cell r="U5900" t="str">
            <v/>
          </cell>
          <cell r="W5900" t="str">
            <v/>
          </cell>
          <cell r="X5900" t="str">
            <v/>
          </cell>
          <cell r="AB5900">
            <v>0</v>
          </cell>
          <cell r="AC5900">
            <v>0</v>
          </cell>
          <cell r="AD5900">
            <v>0</v>
          </cell>
          <cell r="AJ5900">
            <v>0</v>
          </cell>
          <cell r="AK5900">
            <v>0</v>
          </cell>
        </row>
        <row r="5901">
          <cell r="B5901" t="str">
            <v/>
          </cell>
          <cell r="H5901" t="str">
            <v/>
          </cell>
          <cell r="J5901" t="str">
            <v/>
          </cell>
          <cell r="N5901" t="str">
            <v/>
          </cell>
          <cell r="O5901" t="str">
            <v/>
          </cell>
          <cell r="P5901" t="str">
            <v/>
          </cell>
          <cell r="Q5901" t="str">
            <v/>
          </cell>
          <cell r="T5901" t="str">
            <v/>
          </cell>
          <cell r="U5901" t="str">
            <v/>
          </cell>
          <cell r="W5901" t="str">
            <v/>
          </cell>
          <cell r="X5901" t="str">
            <v/>
          </cell>
          <cell r="AB5901">
            <v>0</v>
          </cell>
          <cell r="AC5901">
            <v>0</v>
          </cell>
          <cell r="AD5901">
            <v>0</v>
          </cell>
          <cell r="AJ5901">
            <v>0</v>
          </cell>
          <cell r="AK5901">
            <v>0</v>
          </cell>
        </row>
        <row r="5902">
          <cell r="B5902" t="str">
            <v/>
          </cell>
          <cell r="H5902" t="str">
            <v/>
          </cell>
          <cell r="J5902" t="str">
            <v/>
          </cell>
          <cell r="N5902" t="str">
            <v/>
          </cell>
          <cell r="O5902" t="str">
            <v/>
          </cell>
          <cell r="P5902" t="str">
            <v/>
          </cell>
          <cell r="Q5902" t="str">
            <v/>
          </cell>
          <cell r="T5902" t="str">
            <v/>
          </cell>
          <cell r="U5902" t="str">
            <v/>
          </cell>
          <cell r="W5902" t="str">
            <v/>
          </cell>
          <cell r="X5902" t="str">
            <v/>
          </cell>
          <cell r="AB5902">
            <v>0</v>
          </cell>
          <cell r="AC5902">
            <v>0</v>
          </cell>
          <cell r="AD5902">
            <v>0</v>
          </cell>
          <cell r="AJ5902">
            <v>0</v>
          </cell>
          <cell r="AK5902">
            <v>0</v>
          </cell>
        </row>
        <row r="5903">
          <cell r="B5903" t="str">
            <v/>
          </cell>
          <cell r="H5903" t="str">
            <v/>
          </cell>
          <cell r="J5903" t="str">
            <v/>
          </cell>
          <cell r="N5903" t="str">
            <v/>
          </cell>
          <cell r="O5903" t="str">
            <v/>
          </cell>
          <cell r="P5903" t="str">
            <v/>
          </cell>
          <cell r="Q5903" t="str">
            <v/>
          </cell>
          <cell r="T5903" t="str">
            <v/>
          </cell>
          <cell r="U5903" t="str">
            <v/>
          </cell>
          <cell r="W5903" t="str">
            <v/>
          </cell>
          <cell r="X5903" t="str">
            <v/>
          </cell>
          <cell r="AB5903">
            <v>0</v>
          </cell>
          <cell r="AC5903">
            <v>0</v>
          </cell>
          <cell r="AD5903">
            <v>0</v>
          </cell>
          <cell r="AJ5903">
            <v>0</v>
          </cell>
          <cell r="AK5903">
            <v>0</v>
          </cell>
        </row>
        <row r="5904">
          <cell r="B5904" t="str">
            <v/>
          </cell>
          <cell r="H5904" t="str">
            <v/>
          </cell>
          <cell r="J5904" t="str">
            <v/>
          </cell>
          <cell r="N5904" t="str">
            <v/>
          </cell>
          <cell r="O5904" t="str">
            <v/>
          </cell>
          <cell r="P5904" t="str">
            <v/>
          </cell>
          <cell r="Q5904" t="str">
            <v/>
          </cell>
          <cell r="T5904" t="str">
            <v/>
          </cell>
          <cell r="U5904" t="str">
            <v/>
          </cell>
          <cell r="W5904" t="str">
            <v/>
          </cell>
          <cell r="X5904" t="str">
            <v/>
          </cell>
          <cell r="AB5904">
            <v>0</v>
          </cell>
          <cell r="AC5904">
            <v>0</v>
          </cell>
          <cell r="AD5904">
            <v>0</v>
          </cell>
          <cell r="AJ5904">
            <v>0</v>
          </cell>
          <cell r="AK5904">
            <v>0</v>
          </cell>
        </row>
        <row r="5905">
          <cell r="B5905" t="str">
            <v/>
          </cell>
          <cell r="H5905" t="str">
            <v/>
          </cell>
          <cell r="J5905" t="str">
            <v/>
          </cell>
          <cell r="N5905" t="str">
            <v/>
          </cell>
          <cell r="O5905" t="str">
            <v/>
          </cell>
          <cell r="P5905" t="str">
            <v/>
          </cell>
          <cell r="Q5905" t="str">
            <v/>
          </cell>
          <cell r="T5905" t="str">
            <v/>
          </cell>
          <cell r="U5905" t="str">
            <v/>
          </cell>
          <cell r="W5905" t="str">
            <v/>
          </cell>
          <cell r="X5905" t="str">
            <v/>
          </cell>
          <cell r="AB5905">
            <v>0</v>
          </cell>
          <cell r="AC5905">
            <v>0</v>
          </cell>
          <cell r="AD5905">
            <v>0</v>
          </cell>
          <cell r="AJ5905">
            <v>0</v>
          </cell>
          <cell r="AK5905">
            <v>0</v>
          </cell>
        </row>
        <row r="5906">
          <cell r="B5906" t="str">
            <v/>
          </cell>
          <cell r="H5906" t="str">
            <v/>
          </cell>
          <cell r="J5906" t="str">
            <v/>
          </cell>
          <cell r="N5906" t="str">
            <v/>
          </cell>
          <cell r="O5906" t="str">
            <v/>
          </cell>
          <cell r="P5906" t="str">
            <v/>
          </cell>
          <cell r="Q5906" t="str">
            <v/>
          </cell>
          <cell r="T5906" t="str">
            <v/>
          </cell>
          <cell r="U5906" t="str">
            <v/>
          </cell>
          <cell r="W5906" t="str">
            <v/>
          </cell>
          <cell r="X5906" t="str">
            <v/>
          </cell>
          <cell r="AB5906">
            <v>0</v>
          </cell>
          <cell r="AC5906">
            <v>0</v>
          </cell>
          <cell r="AD5906">
            <v>0</v>
          </cell>
          <cell r="AJ5906">
            <v>0</v>
          </cell>
          <cell r="AK5906">
            <v>0</v>
          </cell>
        </row>
        <row r="5907">
          <cell r="B5907" t="str">
            <v/>
          </cell>
          <cell r="H5907" t="str">
            <v/>
          </cell>
          <cell r="J5907" t="str">
            <v/>
          </cell>
          <cell r="N5907" t="str">
            <v/>
          </cell>
          <cell r="O5907" t="str">
            <v/>
          </cell>
          <cell r="P5907" t="str">
            <v/>
          </cell>
          <cell r="Q5907" t="str">
            <v/>
          </cell>
          <cell r="T5907" t="str">
            <v/>
          </cell>
          <cell r="U5907" t="str">
            <v/>
          </cell>
          <cell r="W5907" t="str">
            <v/>
          </cell>
          <cell r="X5907" t="str">
            <v/>
          </cell>
          <cell r="AB5907">
            <v>0</v>
          </cell>
          <cell r="AC5907">
            <v>0</v>
          </cell>
          <cell r="AD5907">
            <v>0</v>
          </cell>
          <cell r="AJ5907">
            <v>0</v>
          </cell>
          <cell r="AK5907">
            <v>0</v>
          </cell>
        </row>
        <row r="5908">
          <cell r="B5908" t="str">
            <v/>
          </cell>
          <cell r="H5908" t="str">
            <v/>
          </cell>
          <cell r="J5908" t="str">
            <v/>
          </cell>
          <cell r="N5908" t="str">
            <v/>
          </cell>
          <cell r="O5908" t="str">
            <v/>
          </cell>
          <cell r="P5908" t="str">
            <v/>
          </cell>
          <cell r="Q5908" t="str">
            <v/>
          </cell>
          <cell r="T5908" t="str">
            <v/>
          </cell>
          <cell r="U5908" t="str">
            <v/>
          </cell>
          <cell r="W5908" t="str">
            <v/>
          </cell>
          <cell r="X5908" t="str">
            <v/>
          </cell>
          <cell r="AB5908">
            <v>0</v>
          </cell>
          <cell r="AC5908">
            <v>0</v>
          </cell>
          <cell r="AD5908">
            <v>0</v>
          </cell>
          <cell r="AJ5908">
            <v>0</v>
          </cell>
          <cell r="AK5908">
            <v>0</v>
          </cell>
        </row>
        <row r="5909">
          <cell r="B5909" t="str">
            <v/>
          </cell>
          <cell r="H5909" t="str">
            <v/>
          </cell>
          <cell r="J5909" t="str">
            <v/>
          </cell>
          <cell r="N5909" t="str">
            <v/>
          </cell>
          <cell r="O5909" t="str">
            <v/>
          </cell>
          <cell r="P5909" t="str">
            <v/>
          </cell>
          <cell r="Q5909" t="str">
            <v/>
          </cell>
          <cell r="T5909" t="str">
            <v/>
          </cell>
          <cell r="U5909" t="str">
            <v/>
          </cell>
          <cell r="W5909" t="str">
            <v/>
          </cell>
          <cell r="X5909" t="str">
            <v/>
          </cell>
          <cell r="AB5909">
            <v>0</v>
          </cell>
          <cell r="AC5909">
            <v>0</v>
          </cell>
          <cell r="AD5909">
            <v>0</v>
          </cell>
          <cell r="AJ5909">
            <v>0</v>
          </cell>
          <cell r="AK5909">
            <v>0</v>
          </cell>
        </row>
        <row r="5910">
          <cell r="B5910" t="str">
            <v/>
          </cell>
          <cell r="H5910" t="str">
            <v/>
          </cell>
          <cell r="J5910" t="str">
            <v/>
          </cell>
          <cell r="N5910" t="str">
            <v/>
          </cell>
          <cell r="O5910" t="str">
            <v/>
          </cell>
          <cell r="P5910" t="str">
            <v/>
          </cell>
          <cell r="Q5910" t="str">
            <v/>
          </cell>
          <cell r="T5910" t="str">
            <v/>
          </cell>
          <cell r="U5910" t="str">
            <v/>
          </cell>
          <cell r="W5910" t="str">
            <v/>
          </cell>
          <cell r="X5910" t="str">
            <v/>
          </cell>
          <cell r="AB5910">
            <v>0</v>
          </cell>
          <cell r="AC5910">
            <v>0</v>
          </cell>
          <cell r="AD5910">
            <v>0</v>
          </cell>
          <cell r="AJ5910">
            <v>0</v>
          </cell>
          <cell r="AK5910">
            <v>0</v>
          </cell>
        </row>
        <row r="5911">
          <cell r="B5911" t="str">
            <v/>
          </cell>
          <cell r="H5911" t="str">
            <v/>
          </cell>
          <cell r="J5911" t="str">
            <v/>
          </cell>
          <cell r="N5911" t="str">
            <v/>
          </cell>
          <cell r="O5911" t="str">
            <v/>
          </cell>
          <cell r="P5911" t="str">
            <v/>
          </cell>
          <cell r="Q5911" t="str">
            <v/>
          </cell>
          <cell r="T5911" t="str">
            <v/>
          </cell>
          <cell r="U5911" t="str">
            <v/>
          </cell>
          <cell r="W5911" t="str">
            <v/>
          </cell>
          <cell r="X5911" t="str">
            <v/>
          </cell>
          <cell r="AB5911">
            <v>0</v>
          </cell>
          <cell r="AC5911">
            <v>0</v>
          </cell>
          <cell r="AD5911">
            <v>0</v>
          </cell>
          <cell r="AJ5911">
            <v>0</v>
          </cell>
          <cell r="AK5911">
            <v>0</v>
          </cell>
        </row>
        <row r="5912">
          <cell r="B5912" t="str">
            <v/>
          </cell>
          <cell r="H5912" t="str">
            <v/>
          </cell>
          <cell r="J5912" t="str">
            <v/>
          </cell>
          <cell r="N5912" t="str">
            <v/>
          </cell>
          <cell r="O5912" t="str">
            <v/>
          </cell>
          <cell r="P5912" t="str">
            <v/>
          </cell>
          <cell r="Q5912" t="str">
            <v/>
          </cell>
          <cell r="T5912" t="str">
            <v/>
          </cell>
          <cell r="U5912" t="str">
            <v/>
          </cell>
          <cell r="W5912" t="str">
            <v/>
          </cell>
          <cell r="X5912" t="str">
            <v/>
          </cell>
          <cell r="AB5912">
            <v>0</v>
          </cell>
          <cell r="AC5912">
            <v>0</v>
          </cell>
          <cell r="AD5912">
            <v>0</v>
          </cell>
          <cell r="AJ5912">
            <v>0</v>
          </cell>
          <cell r="AK5912">
            <v>0</v>
          </cell>
        </row>
        <row r="5913">
          <cell r="B5913" t="str">
            <v/>
          </cell>
          <cell r="H5913" t="str">
            <v/>
          </cell>
          <cell r="J5913" t="str">
            <v/>
          </cell>
          <cell r="N5913" t="str">
            <v/>
          </cell>
          <cell r="O5913" t="str">
            <v/>
          </cell>
          <cell r="P5913" t="str">
            <v/>
          </cell>
          <cell r="Q5913" t="str">
            <v/>
          </cell>
          <cell r="T5913" t="str">
            <v/>
          </cell>
          <cell r="U5913" t="str">
            <v/>
          </cell>
          <cell r="W5913" t="str">
            <v/>
          </cell>
          <cell r="X5913" t="str">
            <v/>
          </cell>
          <cell r="AB5913">
            <v>0</v>
          </cell>
          <cell r="AC5913">
            <v>0</v>
          </cell>
          <cell r="AD5913">
            <v>0</v>
          </cell>
          <cell r="AJ5913">
            <v>0</v>
          </cell>
          <cell r="AK5913">
            <v>0</v>
          </cell>
        </row>
        <row r="5914">
          <cell r="B5914" t="str">
            <v/>
          </cell>
          <cell r="H5914" t="str">
            <v/>
          </cell>
          <cell r="J5914" t="str">
            <v/>
          </cell>
          <cell r="N5914" t="str">
            <v/>
          </cell>
          <cell r="O5914" t="str">
            <v/>
          </cell>
          <cell r="P5914" t="str">
            <v/>
          </cell>
          <cell r="Q5914" t="str">
            <v/>
          </cell>
          <cell r="T5914" t="str">
            <v/>
          </cell>
          <cell r="U5914" t="str">
            <v/>
          </cell>
          <cell r="W5914" t="str">
            <v/>
          </cell>
          <cell r="X5914" t="str">
            <v/>
          </cell>
          <cell r="AB5914">
            <v>0</v>
          </cell>
          <cell r="AC5914">
            <v>0</v>
          </cell>
          <cell r="AD5914">
            <v>0</v>
          </cell>
          <cell r="AJ5914">
            <v>0</v>
          </cell>
          <cell r="AK5914">
            <v>0</v>
          </cell>
        </row>
        <row r="5915">
          <cell r="B5915" t="str">
            <v/>
          </cell>
          <cell r="H5915" t="str">
            <v/>
          </cell>
          <cell r="J5915" t="str">
            <v/>
          </cell>
          <cell r="N5915" t="str">
            <v/>
          </cell>
          <cell r="O5915" t="str">
            <v/>
          </cell>
          <cell r="P5915" t="str">
            <v/>
          </cell>
          <cell r="Q5915" t="str">
            <v/>
          </cell>
          <cell r="T5915" t="str">
            <v/>
          </cell>
          <cell r="U5915" t="str">
            <v/>
          </cell>
          <cell r="W5915" t="str">
            <v/>
          </cell>
          <cell r="X5915" t="str">
            <v/>
          </cell>
          <cell r="AB5915">
            <v>0</v>
          </cell>
          <cell r="AC5915">
            <v>0</v>
          </cell>
          <cell r="AD5915">
            <v>0</v>
          </cell>
          <cell r="AJ5915">
            <v>0</v>
          </cell>
          <cell r="AK5915">
            <v>0</v>
          </cell>
        </row>
        <row r="5916">
          <cell r="B5916" t="str">
            <v/>
          </cell>
          <cell r="H5916" t="str">
            <v/>
          </cell>
          <cell r="J5916" t="str">
            <v/>
          </cell>
          <cell r="N5916" t="str">
            <v/>
          </cell>
          <cell r="O5916" t="str">
            <v/>
          </cell>
          <cell r="P5916" t="str">
            <v/>
          </cell>
          <cell r="Q5916" t="str">
            <v/>
          </cell>
          <cell r="T5916" t="str">
            <v/>
          </cell>
          <cell r="U5916" t="str">
            <v/>
          </cell>
          <cell r="W5916" t="str">
            <v/>
          </cell>
          <cell r="X5916" t="str">
            <v/>
          </cell>
          <cell r="AB5916">
            <v>0</v>
          </cell>
          <cell r="AC5916">
            <v>0</v>
          </cell>
          <cell r="AD5916">
            <v>0</v>
          </cell>
          <cell r="AJ5916">
            <v>0</v>
          </cell>
          <cell r="AK5916">
            <v>0</v>
          </cell>
        </row>
        <row r="5917">
          <cell r="B5917" t="str">
            <v/>
          </cell>
          <cell r="H5917" t="str">
            <v/>
          </cell>
          <cell r="J5917" t="str">
            <v/>
          </cell>
          <cell r="N5917" t="str">
            <v/>
          </cell>
          <cell r="O5917" t="str">
            <v/>
          </cell>
          <cell r="P5917" t="str">
            <v/>
          </cell>
          <cell r="Q5917" t="str">
            <v/>
          </cell>
          <cell r="T5917" t="str">
            <v/>
          </cell>
          <cell r="U5917" t="str">
            <v/>
          </cell>
          <cell r="W5917" t="str">
            <v/>
          </cell>
          <cell r="X5917" t="str">
            <v/>
          </cell>
          <cell r="AB5917">
            <v>0</v>
          </cell>
          <cell r="AC5917">
            <v>0</v>
          </cell>
          <cell r="AD5917">
            <v>0</v>
          </cell>
          <cell r="AJ5917">
            <v>0</v>
          </cell>
          <cell r="AK5917">
            <v>0</v>
          </cell>
        </row>
        <row r="5918">
          <cell r="B5918" t="str">
            <v/>
          </cell>
          <cell r="H5918" t="str">
            <v/>
          </cell>
          <cell r="J5918" t="str">
            <v/>
          </cell>
          <cell r="N5918" t="str">
            <v/>
          </cell>
          <cell r="O5918" t="str">
            <v/>
          </cell>
          <cell r="P5918" t="str">
            <v/>
          </cell>
          <cell r="Q5918" t="str">
            <v/>
          </cell>
          <cell r="T5918" t="str">
            <v/>
          </cell>
          <cell r="U5918" t="str">
            <v/>
          </cell>
          <cell r="W5918" t="str">
            <v/>
          </cell>
          <cell r="X5918" t="str">
            <v/>
          </cell>
          <cell r="AB5918">
            <v>0</v>
          </cell>
          <cell r="AC5918">
            <v>0</v>
          </cell>
          <cell r="AD5918">
            <v>0</v>
          </cell>
          <cell r="AJ5918">
            <v>0</v>
          </cell>
          <cell r="AK5918">
            <v>0</v>
          </cell>
        </row>
        <row r="5919">
          <cell r="B5919" t="str">
            <v/>
          </cell>
          <cell r="H5919" t="str">
            <v/>
          </cell>
          <cell r="J5919" t="str">
            <v/>
          </cell>
          <cell r="N5919" t="str">
            <v/>
          </cell>
          <cell r="O5919" t="str">
            <v/>
          </cell>
          <cell r="P5919" t="str">
            <v/>
          </cell>
          <cell r="Q5919" t="str">
            <v/>
          </cell>
          <cell r="T5919" t="str">
            <v/>
          </cell>
          <cell r="U5919" t="str">
            <v/>
          </cell>
          <cell r="W5919" t="str">
            <v/>
          </cell>
          <cell r="X5919" t="str">
            <v/>
          </cell>
          <cell r="AB5919">
            <v>0</v>
          </cell>
          <cell r="AC5919">
            <v>0</v>
          </cell>
          <cell r="AD5919">
            <v>0</v>
          </cell>
          <cell r="AJ5919">
            <v>0</v>
          </cell>
          <cell r="AK5919">
            <v>0</v>
          </cell>
        </row>
        <row r="5920">
          <cell r="B5920" t="str">
            <v/>
          </cell>
          <cell r="H5920" t="str">
            <v/>
          </cell>
          <cell r="J5920" t="str">
            <v/>
          </cell>
          <cell r="N5920" t="str">
            <v/>
          </cell>
          <cell r="O5920" t="str">
            <v/>
          </cell>
          <cell r="P5920" t="str">
            <v/>
          </cell>
          <cell r="Q5920" t="str">
            <v/>
          </cell>
          <cell r="T5920" t="str">
            <v/>
          </cell>
          <cell r="U5920" t="str">
            <v/>
          </cell>
          <cell r="W5920" t="str">
            <v/>
          </cell>
          <cell r="X5920" t="str">
            <v/>
          </cell>
          <cell r="AB5920">
            <v>0</v>
          </cell>
          <cell r="AC5920">
            <v>0</v>
          </cell>
          <cell r="AD5920">
            <v>0</v>
          </cell>
          <cell r="AJ5920">
            <v>0</v>
          </cell>
          <cell r="AK5920">
            <v>0</v>
          </cell>
        </row>
        <row r="5921">
          <cell r="B5921" t="str">
            <v/>
          </cell>
          <cell r="H5921" t="str">
            <v/>
          </cell>
          <cell r="J5921" t="str">
            <v/>
          </cell>
          <cell r="N5921" t="str">
            <v/>
          </cell>
          <cell r="O5921" t="str">
            <v/>
          </cell>
          <cell r="P5921" t="str">
            <v/>
          </cell>
          <cell r="Q5921" t="str">
            <v/>
          </cell>
          <cell r="T5921" t="str">
            <v/>
          </cell>
          <cell r="U5921" t="str">
            <v/>
          </cell>
          <cell r="W5921" t="str">
            <v/>
          </cell>
          <cell r="X5921" t="str">
            <v/>
          </cell>
          <cell r="AB5921">
            <v>0</v>
          </cell>
          <cell r="AC5921">
            <v>0</v>
          </cell>
          <cell r="AD5921">
            <v>0</v>
          </cell>
          <cell r="AJ5921">
            <v>0</v>
          </cell>
          <cell r="AK5921">
            <v>0</v>
          </cell>
        </row>
        <row r="5922">
          <cell r="B5922" t="str">
            <v/>
          </cell>
          <cell r="H5922" t="str">
            <v/>
          </cell>
          <cell r="J5922" t="str">
            <v/>
          </cell>
          <cell r="N5922" t="str">
            <v/>
          </cell>
          <cell r="O5922" t="str">
            <v/>
          </cell>
          <cell r="P5922" t="str">
            <v/>
          </cell>
          <cell r="Q5922" t="str">
            <v/>
          </cell>
          <cell r="T5922" t="str">
            <v/>
          </cell>
          <cell r="U5922" t="str">
            <v/>
          </cell>
          <cell r="W5922" t="str">
            <v/>
          </cell>
          <cell r="X5922" t="str">
            <v/>
          </cell>
          <cell r="AB5922">
            <v>0</v>
          </cell>
          <cell r="AC5922">
            <v>0</v>
          </cell>
          <cell r="AD5922">
            <v>0</v>
          </cell>
          <cell r="AJ5922">
            <v>0</v>
          </cell>
          <cell r="AK5922">
            <v>0</v>
          </cell>
        </row>
        <row r="5923">
          <cell r="B5923" t="str">
            <v/>
          </cell>
          <cell r="H5923" t="str">
            <v/>
          </cell>
          <cell r="J5923" t="str">
            <v/>
          </cell>
          <cell r="N5923" t="str">
            <v/>
          </cell>
          <cell r="O5923" t="str">
            <v/>
          </cell>
          <cell r="P5923" t="str">
            <v/>
          </cell>
          <cell r="Q5923" t="str">
            <v/>
          </cell>
          <cell r="T5923" t="str">
            <v/>
          </cell>
          <cell r="U5923" t="str">
            <v/>
          </cell>
          <cell r="W5923" t="str">
            <v/>
          </cell>
          <cell r="X5923" t="str">
            <v/>
          </cell>
          <cell r="AB5923">
            <v>0</v>
          </cell>
          <cell r="AC5923">
            <v>0</v>
          </cell>
          <cell r="AD5923">
            <v>0</v>
          </cell>
          <cell r="AJ5923">
            <v>0</v>
          </cell>
          <cell r="AK5923">
            <v>0</v>
          </cell>
        </row>
        <row r="5924">
          <cell r="B5924" t="str">
            <v/>
          </cell>
          <cell r="H5924" t="str">
            <v/>
          </cell>
          <cell r="J5924" t="str">
            <v/>
          </cell>
          <cell r="N5924" t="str">
            <v/>
          </cell>
          <cell r="O5924" t="str">
            <v/>
          </cell>
          <cell r="P5924" t="str">
            <v/>
          </cell>
          <cell r="Q5924" t="str">
            <v/>
          </cell>
          <cell r="T5924" t="str">
            <v/>
          </cell>
          <cell r="U5924" t="str">
            <v/>
          </cell>
          <cell r="W5924" t="str">
            <v/>
          </cell>
          <cell r="X5924" t="str">
            <v/>
          </cell>
          <cell r="AB5924">
            <v>0</v>
          </cell>
          <cell r="AC5924">
            <v>0</v>
          </cell>
          <cell r="AD5924">
            <v>0</v>
          </cell>
          <cell r="AJ5924">
            <v>0</v>
          </cell>
          <cell r="AK5924">
            <v>0</v>
          </cell>
        </row>
        <row r="5925">
          <cell r="B5925" t="str">
            <v/>
          </cell>
          <cell r="H5925" t="str">
            <v/>
          </cell>
          <cell r="J5925" t="str">
            <v/>
          </cell>
          <cell r="N5925" t="str">
            <v/>
          </cell>
          <cell r="O5925" t="str">
            <v/>
          </cell>
          <cell r="P5925" t="str">
            <v/>
          </cell>
          <cell r="Q5925" t="str">
            <v/>
          </cell>
          <cell r="T5925" t="str">
            <v/>
          </cell>
          <cell r="U5925" t="str">
            <v/>
          </cell>
          <cell r="W5925" t="str">
            <v/>
          </cell>
          <cell r="X5925" t="str">
            <v/>
          </cell>
          <cell r="AB5925">
            <v>0</v>
          </cell>
          <cell r="AC5925">
            <v>0</v>
          </cell>
          <cell r="AD5925">
            <v>0</v>
          </cell>
          <cell r="AJ5925">
            <v>0</v>
          </cell>
          <cell r="AK5925">
            <v>0</v>
          </cell>
        </row>
        <row r="5926">
          <cell r="B5926" t="str">
            <v/>
          </cell>
          <cell r="H5926" t="str">
            <v/>
          </cell>
          <cell r="J5926" t="str">
            <v/>
          </cell>
          <cell r="N5926" t="str">
            <v/>
          </cell>
          <cell r="O5926" t="str">
            <v/>
          </cell>
          <cell r="P5926" t="str">
            <v/>
          </cell>
          <cell r="Q5926" t="str">
            <v/>
          </cell>
          <cell r="T5926" t="str">
            <v/>
          </cell>
          <cell r="U5926" t="str">
            <v/>
          </cell>
          <cell r="W5926" t="str">
            <v/>
          </cell>
          <cell r="X5926" t="str">
            <v/>
          </cell>
          <cell r="AB5926">
            <v>0</v>
          </cell>
          <cell r="AC5926">
            <v>0</v>
          </cell>
          <cell r="AD5926">
            <v>0</v>
          </cell>
          <cell r="AJ5926">
            <v>0</v>
          </cell>
          <cell r="AK5926">
            <v>0</v>
          </cell>
        </row>
        <row r="5927">
          <cell r="B5927" t="str">
            <v/>
          </cell>
          <cell r="H5927" t="str">
            <v/>
          </cell>
          <cell r="J5927" t="str">
            <v/>
          </cell>
          <cell r="N5927" t="str">
            <v/>
          </cell>
          <cell r="O5927" t="str">
            <v/>
          </cell>
          <cell r="P5927" t="str">
            <v/>
          </cell>
          <cell r="Q5927" t="str">
            <v/>
          </cell>
          <cell r="T5927" t="str">
            <v/>
          </cell>
          <cell r="U5927" t="str">
            <v/>
          </cell>
          <cell r="W5927" t="str">
            <v/>
          </cell>
          <cell r="X5927" t="str">
            <v/>
          </cell>
          <cell r="AB5927">
            <v>0</v>
          </cell>
          <cell r="AC5927">
            <v>0</v>
          </cell>
          <cell r="AD5927">
            <v>0</v>
          </cell>
          <cell r="AJ5927">
            <v>0</v>
          </cell>
          <cell r="AK5927">
            <v>0</v>
          </cell>
        </row>
        <row r="5928">
          <cell r="B5928" t="str">
            <v/>
          </cell>
          <cell r="H5928" t="str">
            <v/>
          </cell>
          <cell r="J5928" t="str">
            <v/>
          </cell>
          <cell r="N5928" t="str">
            <v/>
          </cell>
          <cell r="O5928" t="str">
            <v/>
          </cell>
          <cell r="P5928" t="str">
            <v/>
          </cell>
          <cell r="Q5928" t="str">
            <v/>
          </cell>
          <cell r="T5928" t="str">
            <v/>
          </cell>
          <cell r="U5928" t="str">
            <v/>
          </cell>
          <cell r="W5928" t="str">
            <v/>
          </cell>
          <cell r="X5928" t="str">
            <v/>
          </cell>
          <cell r="AB5928">
            <v>0</v>
          </cell>
          <cell r="AC5928">
            <v>0</v>
          </cell>
          <cell r="AD5928">
            <v>0</v>
          </cell>
          <cell r="AJ5928">
            <v>0</v>
          </cell>
          <cell r="AK5928">
            <v>0</v>
          </cell>
        </row>
        <row r="5929">
          <cell r="B5929" t="str">
            <v/>
          </cell>
          <cell r="H5929" t="str">
            <v/>
          </cell>
          <cell r="J5929" t="str">
            <v/>
          </cell>
          <cell r="N5929" t="str">
            <v/>
          </cell>
          <cell r="O5929" t="str">
            <v/>
          </cell>
          <cell r="P5929" t="str">
            <v/>
          </cell>
          <cell r="Q5929" t="str">
            <v/>
          </cell>
          <cell r="T5929" t="str">
            <v/>
          </cell>
          <cell r="U5929" t="str">
            <v/>
          </cell>
          <cell r="W5929" t="str">
            <v/>
          </cell>
          <cell r="X5929" t="str">
            <v/>
          </cell>
          <cell r="AB5929">
            <v>0</v>
          </cell>
          <cell r="AC5929">
            <v>0</v>
          </cell>
          <cell r="AD5929">
            <v>0</v>
          </cell>
          <cell r="AJ5929">
            <v>0</v>
          </cell>
          <cell r="AK5929">
            <v>0</v>
          </cell>
        </row>
        <row r="5930">
          <cell r="B5930" t="str">
            <v/>
          </cell>
          <cell r="H5930" t="str">
            <v/>
          </cell>
          <cell r="J5930" t="str">
            <v/>
          </cell>
          <cell r="N5930" t="str">
            <v/>
          </cell>
          <cell r="O5930" t="str">
            <v/>
          </cell>
          <cell r="P5930" t="str">
            <v/>
          </cell>
          <cell r="Q5930" t="str">
            <v/>
          </cell>
          <cell r="T5930" t="str">
            <v/>
          </cell>
          <cell r="U5930" t="str">
            <v/>
          </cell>
          <cell r="W5930" t="str">
            <v/>
          </cell>
          <cell r="X5930" t="str">
            <v/>
          </cell>
          <cell r="AB5930">
            <v>0</v>
          </cell>
          <cell r="AC5930">
            <v>0</v>
          </cell>
          <cell r="AD5930">
            <v>0</v>
          </cell>
          <cell r="AJ5930">
            <v>0</v>
          </cell>
          <cell r="AK5930">
            <v>0</v>
          </cell>
        </row>
        <row r="5931">
          <cell r="B5931" t="str">
            <v/>
          </cell>
          <cell r="H5931" t="str">
            <v/>
          </cell>
          <cell r="J5931" t="str">
            <v/>
          </cell>
          <cell r="N5931" t="str">
            <v/>
          </cell>
          <cell r="O5931" t="str">
            <v/>
          </cell>
          <cell r="P5931" t="str">
            <v/>
          </cell>
          <cell r="Q5931" t="str">
            <v/>
          </cell>
          <cell r="T5931" t="str">
            <v/>
          </cell>
          <cell r="U5931" t="str">
            <v/>
          </cell>
          <cell r="W5931" t="str">
            <v/>
          </cell>
          <cell r="X5931" t="str">
            <v/>
          </cell>
          <cell r="AB5931">
            <v>0</v>
          </cell>
          <cell r="AC5931">
            <v>0</v>
          </cell>
          <cell r="AD5931">
            <v>0</v>
          </cell>
          <cell r="AJ5931">
            <v>0</v>
          </cell>
          <cell r="AK5931">
            <v>0</v>
          </cell>
        </row>
        <row r="5932">
          <cell r="B5932" t="str">
            <v/>
          </cell>
          <cell r="H5932" t="str">
            <v/>
          </cell>
          <cell r="J5932" t="str">
            <v/>
          </cell>
          <cell r="N5932" t="str">
            <v/>
          </cell>
          <cell r="O5932" t="str">
            <v/>
          </cell>
          <cell r="P5932" t="str">
            <v/>
          </cell>
          <cell r="Q5932" t="str">
            <v/>
          </cell>
          <cell r="T5932" t="str">
            <v/>
          </cell>
          <cell r="U5932" t="str">
            <v/>
          </cell>
          <cell r="W5932" t="str">
            <v/>
          </cell>
          <cell r="X5932" t="str">
            <v/>
          </cell>
          <cell r="AB5932">
            <v>0</v>
          </cell>
          <cell r="AC5932">
            <v>0</v>
          </cell>
          <cell r="AD5932">
            <v>0</v>
          </cell>
          <cell r="AJ5932">
            <v>0</v>
          </cell>
          <cell r="AK5932">
            <v>0</v>
          </cell>
        </row>
        <row r="5933">
          <cell r="B5933" t="str">
            <v/>
          </cell>
          <cell r="H5933" t="str">
            <v/>
          </cell>
          <cell r="J5933" t="str">
            <v/>
          </cell>
          <cell r="N5933" t="str">
            <v/>
          </cell>
          <cell r="O5933" t="str">
            <v/>
          </cell>
          <cell r="P5933" t="str">
            <v/>
          </cell>
          <cell r="Q5933" t="str">
            <v/>
          </cell>
          <cell r="T5933" t="str">
            <v/>
          </cell>
          <cell r="U5933" t="str">
            <v/>
          </cell>
          <cell r="W5933" t="str">
            <v/>
          </cell>
          <cell r="X5933" t="str">
            <v/>
          </cell>
          <cell r="AB5933">
            <v>0</v>
          </cell>
          <cell r="AC5933">
            <v>0</v>
          </cell>
          <cell r="AD5933">
            <v>0</v>
          </cell>
          <cell r="AJ5933">
            <v>0</v>
          </cell>
          <cell r="AK5933">
            <v>0</v>
          </cell>
        </row>
        <row r="5934">
          <cell r="B5934" t="str">
            <v/>
          </cell>
          <cell r="H5934" t="str">
            <v/>
          </cell>
          <cell r="J5934" t="str">
            <v/>
          </cell>
          <cell r="N5934" t="str">
            <v/>
          </cell>
          <cell r="O5934" t="str">
            <v/>
          </cell>
          <cell r="P5934" t="str">
            <v/>
          </cell>
          <cell r="Q5934" t="str">
            <v/>
          </cell>
          <cell r="T5934" t="str">
            <v/>
          </cell>
          <cell r="U5934" t="str">
            <v/>
          </cell>
          <cell r="W5934" t="str">
            <v/>
          </cell>
          <cell r="X5934" t="str">
            <v/>
          </cell>
          <cell r="AB5934">
            <v>0</v>
          </cell>
          <cell r="AC5934">
            <v>0</v>
          </cell>
          <cell r="AD5934">
            <v>0</v>
          </cell>
          <cell r="AJ5934">
            <v>0</v>
          </cell>
          <cell r="AK5934">
            <v>0</v>
          </cell>
        </row>
        <row r="5935">
          <cell r="B5935" t="str">
            <v/>
          </cell>
          <cell r="H5935" t="str">
            <v/>
          </cell>
          <cell r="J5935" t="str">
            <v/>
          </cell>
          <cell r="N5935" t="str">
            <v/>
          </cell>
          <cell r="O5935" t="str">
            <v/>
          </cell>
          <cell r="P5935" t="str">
            <v/>
          </cell>
          <cell r="Q5935" t="str">
            <v/>
          </cell>
          <cell r="T5935" t="str">
            <v/>
          </cell>
          <cell r="U5935" t="str">
            <v/>
          </cell>
          <cell r="W5935" t="str">
            <v/>
          </cell>
          <cell r="X5935" t="str">
            <v/>
          </cell>
          <cell r="AB5935">
            <v>0</v>
          </cell>
          <cell r="AC5935">
            <v>0</v>
          </cell>
          <cell r="AD5935">
            <v>0</v>
          </cell>
          <cell r="AJ5935">
            <v>0</v>
          </cell>
          <cell r="AK5935">
            <v>0</v>
          </cell>
        </row>
        <row r="5936">
          <cell r="B5936" t="str">
            <v/>
          </cell>
          <cell r="H5936" t="str">
            <v/>
          </cell>
          <cell r="J5936" t="str">
            <v/>
          </cell>
          <cell r="N5936" t="str">
            <v/>
          </cell>
          <cell r="O5936" t="str">
            <v/>
          </cell>
          <cell r="P5936" t="str">
            <v/>
          </cell>
          <cell r="Q5936" t="str">
            <v/>
          </cell>
          <cell r="T5936" t="str">
            <v/>
          </cell>
          <cell r="U5936" t="str">
            <v/>
          </cell>
          <cell r="W5936" t="str">
            <v/>
          </cell>
          <cell r="X5936" t="str">
            <v/>
          </cell>
          <cell r="AB5936">
            <v>0</v>
          </cell>
          <cell r="AC5936">
            <v>0</v>
          </cell>
          <cell r="AD5936">
            <v>0</v>
          </cell>
          <cell r="AJ5936">
            <v>0</v>
          </cell>
          <cell r="AK5936">
            <v>0</v>
          </cell>
        </row>
        <row r="5937">
          <cell r="B5937" t="str">
            <v/>
          </cell>
          <cell r="H5937" t="str">
            <v/>
          </cell>
          <cell r="J5937" t="str">
            <v/>
          </cell>
          <cell r="N5937" t="str">
            <v/>
          </cell>
          <cell r="O5937" t="str">
            <v/>
          </cell>
          <cell r="P5937" t="str">
            <v/>
          </cell>
          <cell r="Q5937" t="str">
            <v/>
          </cell>
          <cell r="T5937" t="str">
            <v/>
          </cell>
          <cell r="U5937" t="str">
            <v/>
          </cell>
          <cell r="W5937" t="str">
            <v/>
          </cell>
          <cell r="X5937" t="str">
            <v/>
          </cell>
          <cell r="AB5937">
            <v>0</v>
          </cell>
          <cell r="AC5937">
            <v>0</v>
          </cell>
          <cell r="AD5937">
            <v>0</v>
          </cell>
          <cell r="AJ5937">
            <v>0</v>
          </cell>
          <cell r="AK5937">
            <v>0</v>
          </cell>
        </row>
        <row r="5938">
          <cell r="B5938" t="str">
            <v/>
          </cell>
          <cell r="H5938" t="str">
            <v/>
          </cell>
          <cell r="J5938" t="str">
            <v/>
          </cell>
          <cell r="N5938" t="str">
            <v/>
          </cell>
          <cell r="O5938" t="str">
            <v/>
          </cell>
          <cell r="P5938" t="str">
            <v/>
          </cell>
          <cell r="Q5938" t="str">
            <v/>
          </cell>
          <cell r="T5938" t="str">
            <v/>
          </cell>
          <cell r="U5938" t="str">
            <v/>
          </cell>
          <cell r="W5938" t="str">
            <v/>
          </cell>
          <cell r="X5938" t="str">
            <v/>
          </cell>
          <cell r="AB5938">
            <v>0</v>
          </cell>
          <cell r="AC5938">
            <v>0</v>
          </cell>
          <cell r="AD5938">
            <v>0</v>
          </cell>
          <cell r="AJ5938">
            <v>0</v>
          </cell>
          <cell r="AK5938">
            <v>0</v>
          </cell>
        </row>
        <row r="5939">
          <cell r="B5939" t="str">
            <v/>
          </cell>
          <cell r="H5939" t="str">
            <v/>
          </cell>
          <cell r="J5939" t="str">
            <v/>
          </cell>
          <cell r="N5939" t="str">
            <v/>
          </cell>
          <cell r="O5939" t="str">
            <v/>
          </cell>
          <cell r="P5939" t="str">
            <v/>
          </cell>
          <cell r="Q5939" t="str">
            <v/>
          </cell>
          <cell r="T5939" t="str">
            <v/>
          </cell>
          <cell r="U5939" t="str">
            <v/>
          </cell>
          <cell r="W5939" t="str">
            <v/>
          </cell>
          <cell r="X5939" t="str">
            <v/>
          </cell>
          <cell r="AB5939">
            <v>0</v>
          </cell>
          <cell r="AC5939">
            <v>0</v>
          </cell>
          <cell r="AD5939">
            <v>0</v>
          </cell>
          <cell r="AJ5939">
            <v>0</v>
          </cell>
          <cell r="AK5939">
            <v>0</v>
          </cell>
        </row>
        <row r="5940">
          <cell r="B5940" t="str">
            <v/>
          </cell>
          <cell r="H5940" t="str">
            <v/>
          </cell>
          <cell r="J5940" t="str">
            <v/>
          </cell>
          <cell r="N5940" t="str">
            <v/>
          </cell>
          <cell r="O5940" t="str">
            <v/>
          </cell>
          <cell r="P5940" t="str">
            <v/>
          </cell>
          <cell r="Q5940" t="str">
            <v/>
          </cell>
          <cell r="T5940" t="str">
            <v/>
          </cell>
          <cell r="U5940" t="str">
            <v/>
          </cell>
          <cell r="W5940" t="str">
            <v/>
          </cell>
          <cell r="X5940" t="str">
            <v/>
          </cell>
          <cell r="AB5940">
            <v>0</v>
          </cell>
          <cell r="AC5940">
            <v>0</v>
          </cell>
          <cell r="AD5940">
            <v>0</v>
          </cell>
          <cell r="AJ5940">
            <v>0</v>
          </cell>
          <cell r="AK5940">
            <v>0</v>
          </cell>
        </row>
        <row r="5941">
          <cell r="B5941" t="str">
            <v/>
          </cell>
          <cell r="H5941" t="str">
            <v/>
          </cell>
          <cell r="J5941" t="str">
            <v/>
          </cell>
          <cell r="N5941" t="str">
            <v/>
          </cell>
          <cell r="O5941" t="str">
            <v/>
          </cell>
          <cell r="P5941" t="str">
            <v/>
          </cell>
          <cell r="Q5941" t="str">
            <v/>
          </cell>
          <cell r="T5941" t="str">
            <v/>
          </cell>
          <cell r="U5941" t="str">
            <v/>
          </cell>
          <cell r="W5941" t="str">
            <v/>
          </cell>
          <cell r="X5941" t="str">
            <v/>
          </cell>
          <cell r="AB5941">
            <v>0</v>
          </cell>
          <cell r="AC5941">
            <v>0</v>
          </cell>
          <cell r="AD5941">
            <v>0</v>
          </cell>
          <cell r="AJ5941">
            <v>0</v>
          </cell>
          <cell r="AK5941">
            <v>0</v>
          </cell>
        </row>
        <row r="5942">
          <cell r="B5942" t="str">
            <v/>
          </cell>
          <cell r="H5942" t="str">
            <v/>
          </cell>
          <cell r="J5942" t="str">
            <v/>
          </cell>
          <cell r="N5942" t="str">
            <v/>
          </cell>
          <cell r="O5942" t="str">
            <v/>
          </cell>
          <cell r="P5942" t="str">
            <v/>
          </cell>
          <cell r="Q5942" t="str">
            <v/>
          </cell>
          <cell r="T5942" t="str">
            <v/>
          </cell>
          <cell r="U5942" t="str">
            <v/>
          </cell>
          <cell r="W5942" t="str">
            <v/>
          </cell>
          <cell r="X5942" t="str">
            <v/>
          </cell>
          <cell r="AB5942">
            <v>0</v>
          </cell>
          <cell r="AC5942">
            <v>0</v>
          </cell>
          <cell r="AD5942">
            <v>0</v>
          </cell>
          <cell r="AJ5942">
            <v>0</v>
          </cell>
          <cell r="AK5942">
            <v>0</v>
          </cell>
        </row>
        <row r="5943">
          <cell r="B5943" t="str">
            <v/>
          </cell>
          <cell r="H5943" t="str">
            <v/>
          </cell>
          <cell r="J5943" t="str">
            <v/>
          </cell>
          <cell r="N5943" t="str">
            <v/>
          </cell>
          <cell r="O5943" t="str">
            <v/>
          </cell>
          <cell r="P5943" t="str">
            <v/>
          </cell>
          <cell r="Q5943" t="str">
            <v/>
          </cell>
          <cell r="T5943" t="str">
            <v/>
          </cell>
          <cell r="U5943" t="str">
            <v/>
          </cell>
          <cell r="W5943" t="str">
            <v/>
          </cell>
          <cell r="X5943" t="str">
            <v/>
          </cell>
          <cell r="AB5943">
            <v>0</v>
          </cell>
          <cell r="AC5943">
            <v>0</v>
          </cell>
          <cell r="AD5943">
            <v>0</v>
          </cell>
          <cell r="AJ5943">
            <v>0</v>
          </cell>
          <cell r="AK5943">
            <v>0</v>
          </cell>
        </row>
        <row r="5944">
          <cell r="B5944" t="str">
            <v/>
          </cell>
          <cell r="H5944" t="str">
            <v/>
          </cell>
          <cell r="J5944" t="str">
            <v/>
          </cell>
          <cell r="N5944" t="str">
            <v/>
          </cell>
          <cell r="O5944" t="str">
            <v/>
          </cell>
          <cell r="P5944" t="str">
            <v/>
          </cell>
          <cell r="Q5944" t="str">
            <v/>
          </cell>
          <cell r="T5944" t="str">
            <v/>
          </cell>
          <cell r="U5944" t="str">
            <v/>
          </cell>
          <cell r="W5944" t="str">
            <v/>
          </cell>
          <cell r="X5944" t="str">
            <v/>
          </cell>
          <cell r="AB5944">
            <v>0</v>
          </cell>
          <cell r="AC5944">
            <v>0</v>
          </cell>
          <cell r="AD5944">
            <v>0</v>
          </cell>
          <cell r="AJ5944">
            <v>0</v>
          </cell>
          <cell r="AK5944">
            <v>0</v>
          </cell>
        </row>
        <row r="5945">
          <cell r="B5945" t="str">
            <v/>
          </cell>
          <cell r="H5945" t="str">
            <v/>
          </cell>
          <cell r="J5945" t="str">
            <v/>
          </cell>
          <cell r="N5945" t="str">
            <v/>
          </cell>
          <cell r="O5945" t="str">
            <v/>
          </cell>
          <cell r="P5945" t="str">
            <v/>
          </cell>
          <cell r="Q5945" t="str">
            <v/>
          </cell>
          <cell r="T5945" t="str">
            <v/>
          </cell>
          <cell r="U5945" t="str">
            <v/>
          </cell>
          <cell r="W5945" t="str">
            <v/>
          </cell>
          <cell r="X5945" t="str">
            <v/>
          </cell>
          <cell r="AB5945">
            <v>0</v>
          </cell>
          <cell r="AC5945">
            <v>0</v>
          </cell>
          <cell r="AD5945">
            <v>0</v>
          </cell>
          <cell r="AJ5945">
            <v>0</v>
          </cell>
          <cell r="AK5945">
            <v>0</v>
          </cell>
        </row>
        <row r="5946">
          <cell r="B5946" t="str">
            <v/>
          </cell>
          <cell r="H5946" t="str">
            <v/>
          </cell>
          <cell r="J5946" t="str">
            <v/>
          </cell>
          <cell r="N5946" t="str">
            <v/>
          </cell>
          <cell r="O5946" t="str">
            <v/>
          </cell>
          <cell r="P5946" t="str">
            <v/>
          </cell>
          <cell r="Q5946" t="str">
            <v/>
          </cell>
          <cell r="T5946" t="str">
            <v/>
          </cell>
          <cell r="U5946" t="str">
            <v/>
          </cell>
          <cell r="W5946" t="str">
            <v/>
          </cell>
          <cell r="X5946" t="str">
            <v/>
          </cell>
          <cell r="AB5946">
            <v>0</v>
          </cell>
          <cell r="AC5946">
            <v>0</v>
          </cell>
          <cell r="AD5946">
            <v>0</v>
          </cell>
          <cell r="AJ5946">
            <v>0</v>
          </cell>
          <cell r="AK5946">
            <v>0</v>
          </cell>
        </row>
        <row r="5947">
          <cell r="B5947" t="str">
            <v/>
          </cell>
          <cell r="H5947" t="str">
            <v/>
          </cell>
          <cell r="J5947" t="str">
            <v/>
          </cell>
          <cell r="N5947" t="str">
            <v/>
          </cell>
          <cell r="O5947" t="str">
            <v/>
          </cell>
          <cell r="P5947" t="str">
            <v/>
          </cell>
          <cell r="Q5947" t="str">
            <v/>
          </cell>
          <cell r="T5947" t="str">
            <v/>
          </cell>
          <cell r="U5947" t="str">
            <v/>
          </cell>
          <cell r="W5947" t="str">
            <v/>
          </cell>
          <cell r="X5947" t="str">
            <v/>
          </cell>
          <cell r="AB5947">
            <v>0</v>
          </cell>
          <cell r="AC5947">
            <v>0</v>
          </cell>
          <cell r="AD5947">
            <v>0</v>
          </cell>
          <cell r="AJ5947">
            <v>0</v>
          </cell>
          <cell r="AK5947">
            <v>0</v>
          </cell>
        </row>
        <row r="5948">
          <cell r="B5948" t="str">
            <v/>
          </cell>
          <cell r="H5948" t="str">
            <v/>
          </cell>
          <cell r="J5948" t="str">
            <v/>
          </cell>
          <cell r="N5948" t="str">
            <v/>
          </cell>
          <cell r="O5948" t="str">
            <v/>
          </cell>
          <cell r="P5948" t="str">
            <v/>
          </cell>
          <cell r="Q5948" t="str">
            <v/>
          </cell>
          <cell r="T5948" t="str">
            <v/>
          </cell>
          <cell r="U5948" t="str">
            <v/>
          </cell>
          <cell r="W5948" t="str">
            <v/>
          </cell>
          <cell r="X5948" t="str">
            <v/>
          </cell>
          <cell r="AB5948">
            <v>0</v>
          </cell>
          <cell r="AC5948">
            <v>0</v>
          </cell>
          <cell r="AD5948">
            <v>0</v>
          </cell>
          <cell r="AJ5948">
            <v>0</v>
          </cell>
          <cell r="AK5948">
            <v>0</v>
          </cell>
        </row>
        <row r="5949">
          <cell r="B5949" t="str">
            <v/>
          </cell>
          <cell r="H5949" t="str">
            <v/>
          </cell>
          <cell r="J5949" t="str">
            <v/>
          </cell>
          <cell r="N5949" t="str">
            <v/>
          </cell>
          <cell r="O5949" t="str">
            <v/>
          </cell>
          <cell r="P5949" t="str">
            <v/>
          </cell>
          <cell r="Q5949" t="str">
            <v/>
          </cell>
          <cell r="T5949" t="str">
            <v/>
          </cell>
          <cell r="U5949" t="str">
            <v/>
          </cell>
          <cell r="W5949" t="str">
            <v/>
          </cell>
          <cell r="X5949" t="str">
            <v/>
          </cell>
          <cell r="AB5949">
            <v>0</v>
          </cell>
          <cell r="AC5949">
            <v>0</v>
          </cell>
          <cell r="AD5949">
            <v>0</v>
          </cell>
          <cell r="AJ5949">
            <v>0</v>
          </cell>
          <cell r="AK5949">
            <v>0</v>
          </cell>
        </row>
        <row r="5950">
          <cell r="B5950" t="str">
            <v/>
          </cell>
          <cell r="H5950" t="str">
            <v/>
          </cell>
          <cell r="J5950" t="str">
            <v/>
          </cell>
          <cell r="N5950" t="str">
            <v/>
          </cell>
          <cell r="O5950" t="str">
            <v/>
          </cell>
          <cell r="P5950" t="str">
            <v/>
          </cell>
          <cell r="Q5950" t="str">
            <v/>
          </cell>
          <cell r="T5950" t="str">
            <v/>
          </cell>
          <cell r="U5950" t="str">
            <v/>
          </cell>
          <cell r="W5950" t="str">
            <v/>
          </cell>
          <cell r="X5950" t="str">
            <v/>
          </cell>
          <cell r="AB5950">
            <v>0</v>
          </cell>
          <cell r="AC5950">
            <v>0</v>
          </cell>
          <cell r="AD5950">
            <v>0</v>
          </cell>
          <cell r="AJ5950">
            <v>0</v>
          </cell>
          <cell r="AK5950">
            <v>0</v>
          </cell>
        </row>
        <row r="5951">
          <cell r="B5951" t="str">
            <v/>
          </cell>
          <cell r="H5951" t="str">
            <v/>
          </cell>
          <cell r="J5951" t="str">
            <v/>
          </cell>
          <cell r="N5951" t="str">
            <v/>
          </cell>
          <cell r="O5951" t="str">
            <v/>
          </cell>
          <cell r="P5951" t="str">
            <v/>
          </cell>
          <cell r="Q5951" t="str">
            <v/>
          </cell>
          <cell r="T5951" t="str">
            <v/>
          </cell>
          <cell r="U5951" t="str">
            <v/>
          </cell>
          <cell r="W5951" t="str">
            <v/>
          </cell>
          <cell r="X5951" t="str">
            <v/>
          </cell>
          <cell r="AB5951">
            <v>0</v>
          </cell>
          <cell r="AC5951">
            <v>0</v>
          </cell>
          <cell r="AD5951">
            <v>0</v>
          </cell>
          <cell r="AJ5951">
            <v>0</v>
          </cell>
          <cell r="AK5951">
            <v>0</v>
          </cell>
        </row>
        <row r="5952">
          <cell r="B5952" t="str">
            <v/>
          </cell>
          <cell r="H5952" t="str">
            <v/>
          </cell>
          <cell r="J5952" t="str">
            <v/>
          </cell>
          <cell r="N5952" t="str">
            <v/>
          </cell>
          <cell r="O5952" t="str">
            <v/>
          </cell>
          <cell r="P5952" t="str">
            <v/>
          </cell>
          <cell r="Q5952" t="str">
            <v/>
          </cell>
          <cell r="T5952" t="str">
            <v/>
          </cell>
          <cell r="U5952" t="str">
            <v/>
          </cell>
          <cell r="W5952" t="str">
            <v/>
          </cell>
          <cell r="X5952" t="str">
            <v/>
          </cell>
          <cell r="AB5952">
            <v>0</v>
          </cell>
          <cell r="AC5952">
            <v>0</v>
          </cell>
          <cell r="AD5952">
            <v>0</v>
          </cell>
          <cell r="AJ5952">
            <v>0</v>
          </cell>
          <cell r="AK5952">
            <v>0</v>
          </cell>
        </row>
        <row r="5953">
          <cell r="B5953" t="str">
            <v/>
          </cell>
          <cell r="H5953" t="str">
            <v/>
          </cell>
          <cell r="J5953" t="str">
            <v/>
          </cell>
          <cell r="N5953" t="str">
            <v/>
          </cell>
          <cell r="O5953" t="str">
            <v/>
          </cell>
          <cell r="P5953" t="str">
            <v/>
          </cell>
          <cell r="Q5953" t="str">
            <v/>
          </cell>
          <cell r="T5953" t="str">
            <v/>
          </cell>
          <cell r="U5953" t="str">
            <v/>
          </cell>
          <cell r="W5953" t="str">
            <v/>
          </cell>
          <cell r="X5953" t="str">
            <v/>
          </cell>
          <cell r="AB5953">
            <v>0</v>
          </cell>
          <cell r="AC5953">
            <v>0</v>
          </cell>
          <cell r="AD5953">
            <v>0</v>
          </cell>
          <cell r="AJ5953">
            <v>0</v>
          </cell>
          <cell r="AK5953">
            <v>0</v>
          </cell>
        </row>
        <row r="5954">
          <cell r="B5954" t="str">
            <v/>
          </cell>
          <cell r="H5954" t="str">
            <v/>
          </cell>
          <cell r="J5954" t="str">
            <v/>
          </cell>
          <cell r="N5954" t="str">
            <v/>
          </cell>
          <cell r="O5954" t="str">
            <v/>
          </cell>
          <cell r="P5954" t="str">
            <v/>
          </cell>
          <cell r="Q5954" t="str">
            <v/>
          </cell>
          <cell r="T5954" t="str">
            <v/>
          </cell>
          <cell r="U5954" t="str">
            <v/>
          </cell>
          <cell r="W5954" t="str">
            <v/>
          </cell>
          <cell r="X5954" t="str">
            <v/>
          </cell>
          <cell r="AB5954">
            <v>0</v>
          </cell>
          <cell r="AC5954">
            <v>0</v>
          </cell>
          <cell r="AD5954">
            <v>0</v>
          </cell>
          <cell r="AJ5954">
            <v>0</v>
          </cell>
          <cell r="AK5954">
            <v>0</v>
          </cell>
        </row>
        <row r="5955">
          <cell r="B5955" t="str">
            <v/>
          </cell>
          <cell r="H5955" t="str">
            <v/>
          </cell>
          <cell r="J5955" t="str">
            <v/>
          </cell>
          <cell r="N5955" t="str">
            <v/>
          </cell>
          <cell r="O5955" t="str">
            <v/>
          </cell>
          <cell r="P5955" t="str">
            <v/>
          </cell>
          <cell r="Q5955" t="str">
            <v/>
          </cell>
          <cell r="T5955" t="str">
            <v/>
          </cell>
          <cell r="U5955" t="str">
            <v/>
          </cell>
          <cell r="W5955" t="str">
            <v/>
          </cell>
          <cell r="X5955" t="str">
            <v/>
          </cell>
          <cell r="AB5955">
            <v>0</v>
          </cell>
          <cell r="AC5955">
            <v>0</v>
          </cell>
          <cell r="AD5955">
            <v>0</v>
          </cell>
          <cell r="AJ5955">
            <v>0</v>
          </cell>
          <cell r="AK5955">
            <v>0</v>
          </cell>
        </row>
        <row r="5956">
          <cell r="B5956" t="str">
            <v/>
          </cell>
          <cell r="H5956" t="str">
            <v/>
          </cell>
          <cell r="J5956" t="str">
            <v/>
          </cell>
          <cell r="N5956" t="str">
            <v/>
          </cell>
          <cell r="O5956" t="str">
            <v/>
          </cell>
          <cell r="P5956" t="str">
            <v/>
          </cell>
          <cell r="Q5956" t="str">
            <v/>
          </cell>
          <cell r="T5956" t="str">
            <v/>
          </cell>
          <cell r="U5956" t="str">
            <v/>
          </cell>
          <cell r="W5956" t="str">
            <v/>
          </cell>
          <cell r="X5956" t="str">
            <v/>
          </cell>
          <cell r="AB5956">
            <v>0</v>
          </cell>
          <cell r="AC5956">
            <v>0</v>
          </cell>
          <cell r="AD5956">
            <v>0</v>
          </cell>
          <cell r="AJ5956">
            <v>0</v>
          </cell>
          <cell r="AK5956">
            <v>0</v>
          </cell>
        </row>
        <row r="5957">
          <cell r="B5957" t="str">
            <v/>
          </cell>
          <cell r="H5957" t="str">
            <v/>
          </cell>
          <cell r="J5957" t="str">
            <v/>
          </cell>
          <cell r="N5957" t="str">
            <v/>
          </cell>
          <cell r="O5957" t="str">
            <v/>
          </cell>
          <cell r="P5957" t="str">
            <v/>
          </cell>
          <cell r="Q5957" t="str">
            <v/>
          </cell>
          <cell r="T5957" t="str">
            <v/>
          </cell>
          <cell r="U5957" t="str">
            <v/>
          </cell>
          <cell r="W5957" t="str">
            <v/>
          </cell>
          <cell r="X5957" t="str">
            <v/>
          </cell>
          <cell r="AB5957">
            <v>0</v>
          </cell>
          <cell r="AC5957">
            <v>0</v>
          </cell>
          <cell r="AD5957">
            <v>0</v>
          </cell>
          <cell r="AJ5957">
            <v>0</v>
          </cell>
          <cell r="AK5957">
            <v>0</v>
          </cell>
        </row>
        <row r="5958">
          <cell r="B5958" t="str">
            <v/>
          </cell>
          <cell r="H5958" t="str">
            <v/>
          </cell>
          <cell r="J5958" t="str">
            <v/>
          </cell>
          <cell r="N5958" t="str">
            <v/>
          </cell>
          <cell r="O5958" t="str">
            <v/>
          </cell>
          <cell r="P5958" t="str">
            <v/>
          </cell>
          <cell r="Q5958" t="str">
            <v/>
          </cell>
          <cell r="T5958" t="str">
            <v/>
          </cell>
          <cell r="U5958" t="str">
            <v/>
          </cell>
          <cell r="W5958" t="str">
            <v/>
          </cell>
          <cell r="X5958" t="str">
            <v/>
          </cell>
          <cell r="AB5958">
            <v>0</v>
          </cell>
          <cell r="AC5958">
            <v>0</v>
          </cell>
          <cell r="AD5958">
            <v>0</v>
          </cell>
          <cell r="AJ5958">
            <v>0</v>
          </cell>
          <cell r="AK5958">
            <v>0</v>
          </cell>
        </row>
        <row r="5959">
          <cell r="B5959" t="str">
            <v/>
          </cell>
          <cell r="H5959" t="str">
            <v/>
          </cell>
          <cell r="J5959" t="str">
            <v/>
          </cell>
          <cell r="N5959" t="str">
            <v/>
          </cell>
          <cell r="O5959" t="str">
            <v/>
          </cell>
          <cell r="P5959" t="str">
            <v/>
          </cell>
          <cell r="Q5959" t="str">
            <v/>
          </cell>
          <cell r="T5959" t="str">
            <v/>
          </cell>
          <cell r="U5959" t="str">
            <v/>
          </cell>
          <cell r="W5959" t="str">
            <v/>
          </cell>
          <cell r="X5959" t="str">
            <v/>
          </cell>
          <cell r="AB5959">
            <v>0</v>
          </cell>
          <cell r="AC5959">
            <v>0</v>
          </cell>
          <cell r="AD5959">
            <v>0</v>
          </cell>
          <cell r="AJ5959">
            <v>0</v>
          </cell>
          <cell r="AK5959">
            <v>0</v>
          </cell>
        </row>
        <row r="5960">
          <cell r="B5960" t="str">
            <v/>
          </cell>
          <cell r="H5960" t="str">
            <v/>
          </cell>
          <cell r="J5960" t="str">
            <v/>
          </cell>
          <cell r="N5960" t="str">
            <v/>
          </cell>
          <cell r="O5960" t="str">
            <v/>
          </cell>
          <cell r="P5960" t="str">
            <v/>
          </cell>
          <cell r="Q5960" t="str">
            <v/>
          </cell>
          <cell r="T5960" t="str">
            <v/>
          </cell>
          <cell r="U5960" t="str">
            <v/>
          </cell>
          <cell r="W5960" t="str">
            <v/>
          </cell>
          <cell r="X5960" t="str">
            <v/>
          </cell>
          <cell r="AB5960">
            <v>0</v>
          </cell>
          <cell r="AC5960">
            <v>0</v>
          </cell>
          <cell r="AD5960">
            <v>0</v>
          </cell>
          <cell r="AJ5960">
            <v>0</v>
          </cell>
          <cell r="AK5960">
            <v>0</v>
          </cell>
        </row>
        <row r="5961">
          <cell r="B5961" t="str">
            <v/>
          </cell>
          <cell r="H5961" t="str">
            <v/>
          </cell>
          <cell r="J5961" t="str">
            <v/>
          </cell>
          <cell r="N5961" t="str">
            <v/>
          </cell>
          <cell r="O5961" t="str">
            <v/>
          </cell>
          <cell r="P5961" t="str">
            <v/>
          </cell>
          <cell r="Q5961" t="str">
            <v/>
          </cell>
          <cell r="T5961" t="str">
            <v/>
          </cell>
          <cell r="U5961" t="str">
            <v/>
          </cell>
          <cell r="W5961" t="str">
            <v/>
          </cell>
          <cell r="X5961" t="str">
            <v/>
          </cell>
          <cell r="AB5961">
            <v>0</v>
          </cell>
          <cell r="AC5961">
            <v>0</v>
          </cell>
          <cell r="AD5961">
            <v>0</v>
          </cell>
          <cell r="AJ5961">
            <v>0</v>
          </cell>
          <cell r="AK5961">
            <v>0</v>
          </cell>
        </row>
        <row r="5962">
          <cell r="B5962" t="str">
            <v/>
          </cell>
          <cell r="H5962" t="str">
            <v/>
          </cell>
          <cell r="J5962" t="str">
            <v/>
          </cell>
          <cell r="N5962" t="str">
            <v/>
          </cell>
          <cell r="O5962" t="str">
            <v/>
          </cell>
          <cell r="P5962" t="str">
            <v/>
          </cell>
          <cell r="Q5962" t="str">
            <v/>
          </cell>
          <cell r="T5962" t="str">
            <v/>
          </cell>
          <cell r="U5962" t="str">
            <v/>
          </cell>
          <cell r="W5962" t="str">
            <v/>
          </cell>
          <cell r="X5962" t="str">
            <v/>
          </cell>
          <cell r="AB5962">
            <v>0</v>
          </cell>
          <cell r="AC5962">
            <v>0</v>
          </cell>
          <cell r="AD5962">
            <v>0</v>
          </cell>
          <cell r="AJ5962">
            <v>0</v>
          </cell>
          <cell r="AK5962">
            <v>0</v>
          </cell>
        </row>
        <row r="5963">
          <cell r="B5963" t="str">
            <v/>
          </cell>
          <cell r="H5963" t="str">
            <v/>
          </cell>
          <cell r="J5963" t="str">
            <v/>
          </cell>
          <cell r="N5963" t="str">
            <v/>
          </cell>
          <cell r="O5963" t="str">
            <v/>
          </cell>
          <cell r="P5963" t="str">
            <v/>
          </cell>
          <cell r="Q5963" t="str">
            <v/>
          </cell>
          <cell r="T5963" t="str">
            <v/>
          </cell>
          <cell r="U5963" t="str">
            <v/>
          </cell>
          <cell r="W5963" t="str">
            <v/>
          </cell>
          <cell r="X5963" t="str">
            <v/>
          </cell>
          <cell r="AB5963">
            <v>0</v>
          </cell>
          <cell r="AC5963">
            <v>0</v>
          </cell>
          <cell r="AD5963">
            <v>0</v>
          </cell>
          <cell r="AJ5963">
            <v>0</v>
          </cell>
          <cell r="AK5963">
            <v>0</v>
          </cell>
        </row>
        <row r="5964">
          <cell r="B5964" t="str">
            <v/>
          </cell>
          <cell r="H5964" t="str">
            <v/>
          </cell>
          <cell r="J5964" t="str">
            <v/>
          </cell>
          <cell r="N5964" t="str">
            <v/>
          </cell>
          <cell r="O5964" t="str">
            <v/>
          </cell>
          <cell r="P5964" t="str">
            <v/>
          </cell>
          <cell r="Q5964" t="str">
            <v/>
          </cell>
          <cell r="T5964" t="str">
            <v/>
          </cell>
          <cell r="U5964" t="str">
            <v/>
          </cell>
          <cell r="W5964" t="str">
            <v/>
          </cell>
          <cell r="X5964" t="str">
            <v/>
          </cell>
          <cell r="AB5964">
            <v>0</v>
          </cell>
          <cell r="AC5964">
            <v>0</v>
          </cell>
          <cell r="AD5964">
            <v>0</v>
          </cell>
          <cell r="AJ5964">
            <v>0</v>
          </cell>
          <cell r="AK5964">
            <v>0</v>
          </cell>
        </row>
        <row r="5965">
          <cell r="B5965" t="str">
            <v/>
          </cell>
          <cell r="H5965" t="str">
            <v/>
          </cell>
          <cell r="J5965" t="str">
            <v/>
          </cell>
          <cell r="N5965" t="str">
            <v/>
          </cell>
          <cell r="O5965" t="str">
            <v/>
          </cell>
          <cell r="P5965" t="str">
            <v/>
          </cell>
          <cell r="Q5965" t="str">
            <v/>
          </cell>
          <cell r="T5965" t="str">
            <v/>
          </cell>
          <cell r="U5965" t="str">
            <v/>
          </cell>
          <cell r="W5965" t="str">
            <v/>
          </cell>
          <cell r="X5965" t="str">
            <v/>
          </cell>
          <cell r="AB5965">
            <v>0</v>
          </cell>
          <cell r="AC5965">
            <v>0</v>
          </cell>
          <cell r="AD5965">
            <v>0</v>
          </cell>
          <cell r="AJ5965">
            <v>0</v>
          </cell>
          <cell r="AK5965">
            <v>0</v>
          </cell>
        </row>
        <row r="5966">
          <cell r="B5966" t="str">
            <v/>
          </cell>
          <cell r="H5966" t="str">
            <v/>
          </cell>
          <cell r="J5966" t="str">
            <v/>
          </cell>
          <cell r="N5966" t="str">
            <v/>
          </cell>
          <cell r="O5966" t="str">
            <v/>
          </cell>
          <cell r="P5966" t="str">
            <v/>
          </cell>
          <cell r="Q5966" t="str">
            <v/>
          </cell>
          <cell r="T5966" t="str">
            <v/>
          </cell>
          <cell r="U5966" t="str">
            <v/>
          </cell>
          <cell r="W5966" t="str">
            <v/>
          </cell>
          <cell r="X5966" t="str">
            <v/>
          </cell>
          <cell r="AB5966">
            <v>0</v>
          </cell>
          <cell r="AC5966">
            <v>0</v>
          </cell>
          <cell r="AD5966">
            <v>0</v>
          </cell>
          <cell r="AJ5966">
            <v>0</v>
          </cell>
          <cell r="AK5966">
            <v>0</v>
          </cell>
        </row>
        <row r="5967">
          <cell r="B5967" t="str">
            <v/>
          </cell>
          <cell r="H5967" t="str">
            <v/>
          </cell>
          <cell r="J5967" t="str">
            <v/>
          </cell>
          <cell r="N5967" t="str">
            <v/>
          </cell>
          <cell r="O5967" t="str">
            <v/>
          </cell>
          <cell r="P5967" t="str">
            <v/>
          </cell>
          <cell r="Q5967" t="str">
            <v/>
          </cell>
          <cell r="T5967" t="str">
            <v/>
          </cell>
          <cell r="U5967" t="str">
            <v/>
          </cell>
          <cell r="W5967" t="str">
            <v/>
          </cell>
          <cell r="X5967" t="str">
            <v/>
          </cell>
          <cell r="AB5967">
            <v>0</v>
          </cell>
          <cell r="AC5967">
            <v>0</v>
          </cell>
          <cell r="AD5967">
            <v>0</v>
          </cell>
          <cell r="AJ5967">
            <v>0</v>
          </cell>
          <cell r="AK5967">
            <v>0</v>
          </cell>
        </row>
        <row r="5968">
          <cell r="B5968" t="str">
            <v/>
          </cell>
          <cell r="H5968" t="str">
            <v/>
          </cell>
          <cell r="J5968" t="str">
            <v/>
          </cell>
          <cell r="N5968" t="str">
            <v/>
          </cell>
          <cell r="O5968" t="str">
            <v/>
          </cell>
          <cell r="P5968" t="str">
            <v/>
          </cell>
          <cell r="Q5968" t="str">
            <v/>
          </cell>
          <cell r="T5968" t="str">
            <v/>
          </cell>
          <cell r="U5968" t="str">
            <v/>
          </cell>
          <cell r="W5968" t="str">
            <v/>
          </cell>
          <cell r="X5968" t="str">
            <v/>
          </cell>
          <cell r="AB5968">
            <v>0</v>
          </cell>
          <cell r="AC5968">
            <v>0</v>
          </cell>
          <cell r="AD5968">
            <v>0</v>
          </cell>
          <cell r="AJ5968">
            <v>0</v>
          </cell>
          <cell r="AK5968">
            <v>0</v>
          </cell>
        </row>
        <row r="5969">
          <cell r="B5969" t="str">
            <v/>
          </cell>
          <cell r="H5969" t="str">
            <v/>
          </cell>
          <cell r="J5969" t="str">
            <v/>
          </cell>
          <cell r="N5969" t="str">
            <v/>
          </cell>
          <cell r="O5969" t="str">
            <v/>
          </cell>
          <cell r="P5969" t="str">
            <v/>
          </cell>
          <cell r="Q5969" t="str">
            <v/>
          </cell>
          <cell r="T5969" t="str">
            <v/>
          </cell>
          <cell r="U5969" t="str">
            <v/>
          </cell>
          <cell r="W5969" t="str">
            <v/>
          </cell>
          <cell r="X5969" t="str">
            <v/>
          </cell>
          <cell r="AB5969">
            <v>0</v>
          </cell>
          <cell r="AC5969">
            <v>0</v>
          </cell>
          <cell r="AD5969">
            <v>0</v>
          </cell>
          <cell r="AJ5969">
            <v>0</v>
          </cell>
          <cell r="AK5969">
            <v>0</v>
          </cell>
        </row>
        <row r="5970">
          <cell r="B5970" t="str">
            <v/>
          </cell>
          <cell r="H5970" t="str">
            <v/>
          </cell>
          <cell r="J5970" t="str">
            <v/>
          </cell>
          <cell r="N5970" t="str">
            <v/>
          </cell>
          <cell r="O5970" t="str">
            <v/>
          </cell>
          <cell r="P5970" t="str">
            <v/>
          </cell>
          <cell r="Q5970" t="str">
            <v/>
          </cell>
          <cell r="T5970" t="str">
            <v/>
          </cell>
          <cell r="U5970" t="str">
            <v/>
          </cell>
          <cell r="W5970" t="str">
            <v/>
          </cell>
          <cell r="X5970" t="str">
            <v/>
          </cell>
          <cell r="AB5970">
            <v>0</v>
          </cell>
          <cell r="AC5970">
            <v>0</v>
          </cell>
          <cell r="AD5970">
            <v>0</v>
          </cell>
          <cell r="AJ5970">
            <v>0</v>
          </cell>
          <cell r="AK5970">
            <v>0</v>
          </cell>
        </row>
        <row r="5971">
          <cell r="B5971" t="str">
            <v/>
          </cell>
          <cell r="H5971" t="str">
            <v/>
          </cell>
          <cell r="J5971" t="str">
            <v/>
          </cell>
          <cell r="N5971" t="str">
            <v/>
          </cell>
          <cell r="O5971" t="str">
            <v/>
          </cell>
          <cell r="P5971" t="str">
            <v/>
          </cell>
          <cell r="Q5971" t="str">
            <v/>
          </cell>
          <cell r="T5971" t="str">
            <v/>
          </cell>
          <cell r="U5971" t="str">
            <v/>
          </cell>
          <cell r="W5971" t="str">
            <v/>
          </cell>
          <cell r="X5971" t="str">
            <v/>
          </cell>
          <cell r="AB5971">
            <v>0</v>
          </cell>
          <cell r="AC5971">
            <v>0</v>
          </cell>
          <cell r="AD5971">
            <v>0</v>
          </cell>
          <cell r="AJ5971">
            <v>0</v>
          </cell>
          <cell r="AK5971">
            <v>0</v>
          </cell>
        </row>
        <row r="5972">
          <cell r="B5972" t="str">
            <v/>
          </cell>
          <cell r="H5972" t="str">
            <v/>
          </cell>
          <cell r="J5972" t="str">
            <v/>
          </cell>
          <cell r="N5972" t="str">
            <v/>
          </cell>
          <cell r="O5972" t="str">
            <v/>
          </cell>
          <cell r="P5972" t="str">
            <v/>
          </cell>
          <cell r="Q5972" t="str">
            <v/>
          </cell>
          <cell r="T5972" t="str">
            <v/>
          </cell>
          <cell r="U5972" t="str">
            <v/>
          </cell>
          <cell r="W5972" t="str">
            <v/>
          </cell>
          <cell r="X5972" t="str">
            <v/>
          </cell>
          <cell r="AB5972">
            <v>0</v>
          </cell>
          <cell r="AC5972">
            <v>0</v>
          </cell>
          <cell r="AD5972">
            <v>0</v>
          </cell>
          <cell r="AJ5972">
            <v>0</v>
          </cell>
          <cell r="AK5972">
            <v>0</v>
          </cell>
        </row>
        <row r="5973">
          <cell r="B5973" t="str">
            <v/>
          </cell>
          <cell r="H5973" t="str">
            <v/>
          </cell>
          <cell r="J5973" t="str">
            <v/>
          </cell>
          <cell r="N5973" t="str">
            <v/>
          </cell>
          <cell r="O5973" t="str">
            <v/>
          </cell>
          <cell r="P5973" t="str">
            <v/>
          </cell>
          <cell r="Q5973" t="str">
            <v/>
          </cell>
          <cell r="T5973" t="str">
            <v/>
          </cell>
          <cell r="U5973" t="str">
            <v/>
          </cell>
          <cell r="W5973" t="str">
            <v/>
          </cell>
          <cell r="X5973" t="str">
            <v/>
          </cell>
          <cell r="AB5973">
            <v>0</v>
          </cell>
          <cell r="AC5973">
            <v>0</v>
          </cell>
          <cell r="AD5973">
            <v>0</v>
          </cell>
          <cell r="AJ5973">
            <v>0</v>
          </cell>
          <cell r="AK5973">
            <v>0</v>
          </cell>
        </row>
        <row r="5974">
          <cell r="B5974" t="str">
            <v/>
          </cell>
          <cell r="H5974" t="str">
            <v/>
          </cell>
          <cell r="J5974" t="str">
            <v/>
          </cell>
          <cell r="N5974" t="str">
            <v/>
          </cell>
          <cell r="O5974" t="str">
            <v/>
          </cell>
          <cell r="P5974" t="str">
            <v/>
          </cell>
          <cell r="Q5974" t="str">
            <v/>
          </cell>
          <cell r="T5974" t="str">
            <v/>
          </cell>
          <cell r="U5974" t="str">
            <v/>
          </cell>
          <cell r="W5974" t="str">
            <v/>
          </cell>
          <cell r="X5974" t="str">
            <v/>
          </cell>
          <cell r="AB5974">
            <v>0</v>
          </cell>
          <cell r="AC5974">
            <v>0</v>
          </cell>
          <cell r="AD5974">
            <v>0</v>
          </cell>
          <cell r="AJ5974">
            <v>0</v>
          </cell>
          <cell r="AK5974">
            <v>0</v>
          </cell>
        </row>
        <row r="5975">
          <cell r="B5975" t="str">
            <v/>
          </cell>
          <cell r="H5975" t="str">
            <v/>
          </cell>
          <cell r="J5975" t="str">
            <v/>
          </cell>
          <cell r="N5975" t="str">
            <v/>
          </cell>
          <cell r="O5975" t="str">
            <v/>
          </cell>
          <cell r="P5975" t="str">
            <v/>
          </cell>
          <cell r="Q5975" t="str">
            <v/>
          </cell>
          <cell r="T5975" t="str">
            <v/>
          </cell>
          <cell r="U5975" t="str">
            <v/>
          </cell>
          <cell r="W5975" t="str">
            <v/>
          </cell>
          <cell r="X5975" t="str">
            <v/>
          </cell>
          <cell r="AB5975">
            <v>0</v>
          </cell>
          <cell r="AC5975">
            <v>0</v>
          </cell>
          <cell r="AD5975">
            <v>0</v>
          </cell>
          <cell r="AJ5975">
            <v>0</v>
          </cell>
          <cell r="AK5975">
            <v>0</v>
          </cell>
        </row>
        <row r="5976">
          <cell r="B5976" t="str">
            <v/>
          </cell>
          <cell r="H5976" t="str">
            <v/>
          </cell>
          <cell r="J5976" t="str">
            <v/>
          </cell>
          <cell r="N5976" t="str">
            <v/>
          </cell>
          <cell r="O5976" t="str">
            <v/>
          </cell>
          <cell r="P5976" t="str">
            <v/>
          </cell>
          <cell r="Q5976" t="str">
            <v/>
          </cell>
          <cell r="T5976" t="str">
            <v/>
          </cell>
          <cell r="U5976" t="str">
            <v/>
          </cell>
          <cell r="W5976" t="str">
            <v/>
          </cell>
          <cell r="X5976" t="str">
            <v/>
          </cell>
          <cell r="AB5976">
            <v>0</v>
          </cell>
          <cell r="AC5976">
            <v>0</v>
          </cell>
          <cell r="AD5976">
            <v>0</v>
          </cell>
          <cell r="AJ5976">
            <v>0</v>
          </cell>
          <cell r="AK5976">
            <v>0</v>
          </cell>
        </row>
        <row r="5977">
          <cell r="B5977" t="str">
            <v/>
          </cell>
          <cell r="H5977" t="str">
            <v/>
          </cell>
          <cell r="J5977" t="str">
            <v/>
          </cell>
          <cell r="N5977" t="str">
            <v/>
          </cell>
          <cell r="O5977" t="str">
            <v/>
          </cell>
          <cell r="P5977" t="str">
            <v/>
          </cell>
          <cell r="Q5977" t="str">
            <v/>
          </cell>
          <cell r="T5977" t="str">
            <v/>
          </cell>
          <cell r="U5977" t="str">
            <v/>
          </cell>
          <cell r="W5977" t="str">
            <v/>
          </cell>
          <cell r="X5977" t="str">
            <v/>
          </cell>
          <cell r="AB5977">
            <v>0</v>
          </cell>
          <cell r="AC5977">
            <v>0</v>
          </cell>
          <cell r="AD5977">
            <v>0</v>
          </cell>
          <cell r="AJ5977">
            <v>0</v>
          </cell>
          <cell r="AK5977">
            <v>0</v>
          </cell>
        </row>
        <row r="5978">
          <cell r="B5978" t="str">
            <v/>
          </cell>
          <cell r="H5978" t="str">
            <v/>
          </cell>
          <cell r="J5978" t="str">
            <v/>
          </cell>
          <cell r="N5978" t="str">
            <v/>
          </cell>
          <cell r="O5978" t="str">
            <v/>
          </cell>
          <cell r="P5978" t="str">
            <v/>
          </cell>
          <cell r="Q5978" t="str">
            <v/>
          </cell>
          <cell r="T5978" t="str">
            <v/>
          </cell>
          <cell r="U5978" t="str">
            <v/>
          </cell>
          <cell r="W5978" t="str">
            <v/>
          </cell>
          <cell r="X5978" t="str">
            <v/>
          </cell>
          <cell r="AB5978">
            <v>0</v>
          </cell>
          <cell r="AC5978">
            <v>0</v>
          </cell>
          <cell r="AD5978">
            <v>0</v>
          </cell>
          <cell r="AJ5978">
            <v>0</v>
          </cell>
          <cell r="AK5978">
            <v>0</v>
          </cell>
        </row>
        <row r="5979">
          <cell r="B5979" t="str">
            <v/>
          </cell>
          <cell r="H5979" t="str">
            <v/>
          </cell>
          <cell r="J5979" t="str">
            <v/>
          </cell>
          <cell r="N5979" t="str">
            <v/>
          </cell>
          <cell r="O5979" t="str">
            <v/>
          </cell>
          <cell r="P5979" t="str">
            <v/>
          </cell>
          <cell r="Q5979" t="str">
            <v/>
          </cell>
          <cell r="T5979" t="str">
            <v/>
          </cell>
          <cell r="U5979" t="str">
            <v/>
          </cell>
          <cell r="W5979" t="str">
            <v/>
          </cell>
          <cell r="X5979" t="str">
            <v/>
          </cell>
          <cell r="AB5979">
            <v>0</v>
          </cell>
          <cell r="AC5979">
            <v>0</v>
          </cell>
          <cell r="AD5979">
            <v>0</v>
          </cell>
          <cell r="AJ5979">
            <v>0</v>
          </cell>
          <cell r="AK5979">
            <v>0</v>
          </cell>
        </row>
        <row r="5980">
          <cell r="B5980" t="str">
            <v/>
          </cell>
          <cell r="H5980" t="str">
            <v/>
          </cell>
          <cell r="J5980" t="str">
            <v/>
          </cell>
          <cell r="N5980" t="str">
            <v/>
          </cell>
          <cell r="O5980" t="str">
            <v/>
          </cell>
          <cell r="P5980" t="str">
            <v/>
          </cell>
          <cell r="Q5980" t="str">
            <v/>
          </cell>
          <cell r="T5980" t="str">
            <v/>
          </cell>
          <cell r="U5980" t="str">
            <v/>
          </cell>
          <cell r="W5980" t="str">
            <v/>
          </cell>
          <cell r="X5980" t="str">
            <v/>
          </cell>
          <cell r="AB5980">
            <v>0</v>
          </cell>
          <cell r="AC5980">
            <v>0</v>
          </cell>
          <cell r="AD5980">
            <v>0</v>
          </cell>
          <cell r="AJ5980">
            <v>0</v>
          </cell>
          <cell r="AK5980">
            <v>0</v>
          </cell>
        </row>
        <row r="5981">
          <cell r="B5981" t="str">
            <v/>
          </cell>
          <cell r="H5981" t="str">
            <v/>
          </cell>
          <cell r="J5981" t="str">
            <v/>
          </cell>
          <cell r="N5981" t="str">
            <v/>
          </cell>
          <cell r="O5981" t="str">
            <v/>
          </cell>
          <cell r="P5981" t="str">
            <v/>
          </cell>
          <cell r="Q5981" t="str">
            <v/>
          </cell>
          <cell r="T5981" t="str">
            <v/>
          </cell>
          <cell r="U5981" t="str">
            <v/>
          </cell>
          <cell r="W5981" t="str">
            <v/>
          </cell>
          <cell r="X5981" t="str">
            <v/>
          </cell>
          <cell r="AB5981">
            <v>0</v>
          </cell>
          <cell r="AC5981">
            <v>0</v>
          </cell>
          <cell r="AD5981">
            <v>0</v>
          </cell>
          <cell r="AJ5981">
            <v>0</v>
          </cell>
          <cell r="AK5981">
            <v>0</v>
          </cell>
        </row>
        <row r="5982">
          <cell r="B5982" t="str">
            <v/>
          </cell>
          <cell r="H5982" t="str">
            <v/>
          </cell>
          <cell r="J5982" t="str">
            <v/>
          </cell>
          <cell r="N5982" t="str">
            <v/>
          </cell>
          <cell r="O5982" t="str">
            <v/>
          </cell>
          <cell r="P5982" t="str">
            <v/>
          </cell>
          <cell r="Q5982" t="str">
            <v/>
          </cell>
          <cell r="T5982" t="str">
            <v/>
          </cell>
          <cell r="U5982" t="str">
            <v/>
          </cell>
          <cell r="W5982" t="str">
            <v/>
          </cell>
          <cell r="X5982" t="str">
            <v/>
          </cell>
          <cell r="AB5982">
            <v>0</v>
          </cell>
          <cell r="AC5982">
            <v>0</v>
          </cell>
          <cell r="AD5982">
            <v>0</v>
          </cell>
          <cell r="AJ5982">
            <v>0</v>
          </cell>
          <cell r="AK5982">
            <v>0</v>
          </cell>
        </row>
        <row r="5983">
          <cell r="B5983" t="str">
            <v/>
          </cell>
          <cell r="H5983" t="str">
            <v/>
          </cell>
          <cell r="J5983" t="str">
            <v/>
          </cell>
          <cell r="N5983" t="str">
            <v/>
          </cell>
          <cell r="O5983" t="str">
            <v/>
          </cell>
          <cell r="P5983" t="str">
            <v/>
          </cell>
          <cell r="Q5983" t="str">
            <v/>
          </cell>
          <cell r="T5983" t="str">
            <v/>
          </cell>
          <cell r="U5983" t="str">
            <v/>
          </cell>
          <cell r="W5983" t="str">
            <v/>
          </cell>
          <cell r="X5983" t="str">
            <v/>
          </cell>
          <cell r="AB5983">
            <v>0</v>
          </cell>
          <cell r="AC5983">
            <v>0</v>
          </cell>
          <cell r="AD5983">
            <v>0</v>
          </cell>
          <cell r="AJ5983">
            <v>0</v>
          </cell>
          <cell r="AK5983">
            <v>0</v>
          </cell>
        </row>
        <row r="5984">
          <cell r="B5984" t="str">
            <v/>
          </cell>
          <cell r="H5984" t="str">
            <v/>
          </cell>
          <cell r="J5984" t="str">
            <v/>
          </cell>
          <cell r="N5984" t="str">
            <v/>
          </cell>
          <cell r="O5984" t="str">
            <v/>
          </cell>
          <cell r="P5984" t="str">
            <v/>
          </cell>
          <cell r="Q5984" t="str">
            <v/>
          </cell>
          <cell r="T5984" t="str">
            <v/>
          </cell>
          <cell r="U5984" t="str">
            <v/>
          </cell>
          <cell r="W5984" t="str">
            <v/>
          </cell>
          <cell r="X5984" t="str">
            <v/>
          </cell>
          <cell r="AB5984">
            <v>0</v>
          </cell>
          <cell r="AC5984">
            <v>0</v>
          </cell>
          <cell r="AD5984">
            <v>0</v>
          </cell>
          <cell r="AJ5984">
            <v>0</v>
          </cell>
          <cell r="AK5984">
            <v>0</v>
          </cell>
        </row>
        <row r="5985">
          <cell r="B5985" t="str">
            <v/>
          </cell>
          <cell r="H5985" t="str">
            <v/>
          </cell>
          <cell r="J5985" t="str">
            <v/>
          </cell>
          <cell r="N5985" t="str">
            <v/>
          </cell>
          <cell r="O5985" t="str">
            <v/>
          </cell>
          <cell r="P5985" t="str">
            <v/>
          </cell>
          <cell r="Q5985" t="str">
            <v/>
          </cell>
          <cell r="T5985" t="str">
            <v/>
          </cell>
          <cell r="U5985" t="str">
            <v/>
          </cell>
          <cell r="W5985" t="str">
            <v/>
          </cell>
          <cell r="X5985" t="str">
            <v/>
          </cell>
          <cell r="AB5985">
            <v>0</v>
          </cell>
          <cell r="AC5985">
            <v>0</v>
          </cell>
          <cell r="AD5985">
            <v>0</v>
          </cell>
          <cell r="AJ5985">
            <v>0</v>
          </cell>
          <cell r="AK5985">
            <v>0</v>
          </cell>
        </row>
        <row r="5986">
          <cell r="B5986" t="str">
            <v/>
          </cell>
          <cell r="H5986" t="str">
            <v/>
          </cell>
          <cell r="J5986" t="str">
            <v/>
          </cell>
          <cell r="N5986" t="str">
            <v/>
          </cell>
          <cell r="O5986" t="str">
            <v/>
          </cell>
          <cell r="P5986" t="str">
            <v/>
          </cell>
          <cell r="Q5986" t="str">
            <v/>
          </cell>
          <cell r="T5986" t="str">
            <v/>
          </cell>
          <cell r="U5986" t="str">
            <v/>
          </cell>
          <cell r="W5986" t="str">
            <v/>
          </cell>
          <cell r="X5986" t="str">
            <v/>
          </cell>
          <cell r="AB5986">
            <v>0</v>
          </cell>
          <cell r="AC5986">
            <v>0</v>
          </cell>
          <cell r="AD5986">
            <v>0</v>
          </cell>
          <cell r="AJ5986">
            <v>0</v>
          </cell>
          <cell r="AK5986">
            <v>0</v>
          </cell>
        </row>
        <row r="5987">
          <cell r="B5987" t="str">
            <v/>
          </cell>
          <cell r="H5987" t="str">
            <v/>
          </cell>
          <cell r="J5987" t="str">
            <v/>
          </cell>
          <cell r="N5987" t="str">
            <v/>
          </cell>
          <cell r="O5987" t="str">
            <v/>
          </cell>
          <cell r="P5987" t="str">
            <v/>
          </cell>
          <cell r="Q5987" t="str">
            <v/>
          </cell>
          <cell r="T5987" t="str">
            <v/>
          </cell>
          <cell r="U5987" t="str">
            <v/>
          </cell>
          <cell r="W5987" t="str">
            <v/>
          </cell>
          <cell r="X5987" t="str">
            <v/>
          </cell>
          <cell r="AB5987">
            <v>0</v>
          </cell>
          <cell r="AC5987">
            <v>0</v>
          </cell>
          <cell r="AD5987">
            <v>0</v>
          </cell>
          <cell r="AJ5987">
            <v>0</v>
          </cell>
          <cell r="AK5987">
            <v>0</v>
          </cell>
        </row>
        <row r="5988">
          <cell r="B5988" t="str">
            <v/>
          </cell>
          <cell r="H5988" t="str">
            <v/>
          </cell>
          <cell r="J5988" t="str">
            <v/>
          </cell>
          <cell r="N5988" t="str">
            <v/>
          </cell>
          <cell r="O5988" t="str">
            <v/>
          </cell>
          <cell r="P5988" t="str">
            <v/>
          </cell>
          <cell r="Q5988" t="str">
            <v/>
          </cell>
          <cell r="T5988" t="str">
            <v/>
          </cell>
          <cell r="U5988" t="str">
            <v/>
          </cell>
          <cell r="W5988" t="str">
            <v/>
          </cell>
          <cell r="X5988" t="str">
            <v/>
          </cell>
          <cell r="AB5988">
            <v>0</v>
          </cell>
          <cell r="AC5988">
            <v>0</v>
          </cell>
          <cell r="AD5988">
            <v>0</v>
          </cell>
          <cell r="AJ5988">
            <v>0</v>
          </cell>
          <cell r="AK5988">
            <v>0</v>
          </cell>
        </row>
        <row r="5989">
          <cell r="B5989" t="str">
            <v/>
          </cell>
          <cell r="H5989" t="str">
            <v/>
          </cell>
          <cell r="J5989" t="str">
            <v/>
          </cell>
          <cell r="N5989" t="str">
            <v/>
          </cell>
          <cell r="O5989" t="str">
            <v/>
          </cell>
          <cell r="P5989" t="str">
            <v/>
          </cell>
          <cell r="Q5989" t="str">
            <v/>
          </cell>
          <cell r="T5989" t="str">
            <v/>
          </cell>
          <cell r="U5989" t="str">
            <v/>
          </cell>
          <cell r="W5989" t="str">
            <v/>
          </cell>
          <cell r="X5989" t="str">
            <v/>
          </cell>
          <cell r="AB5989">
            <v>0</v>
          </cell>
          <cell r="AC5989">
            <v>0</v>
          </cell>
          <cell r="AD5989">
            <v>0</v>
          </cell>
          <cell r="AJ5989">
            <v>0</v>
          </cell>
          <cell r="AK5989">
            <v>0</v>
          </cell>
        </row>
        <row r="5990">
          <cell r="B5990" t="str">
            <v/>
          </cell>
          <cell r="H5990" t="str">
            <v/>
          </cell>
          <cell r="J5990" t="str">
            <v/>
          </cell>
          <cell r="N5990" t="str">
            <v/>
          </cell>
          <cell r="O5990" t="str">
            <v/>
          </cell>
          <cell r="P5990" t="str">
            <v/>
          </cell>
          <cell r="Q5990" t="str">
            <v/>
          </cell>
          <cell r="T5990" t="str">
            <v/>
          </cell>
          <cell r="U5990" t="str">
            <v/>
          </cell>
          <cell r="W5990" t="str">
            <v/>
          </cell>
          <cell r="X5990" t="str">
            <v/>
          </cell>
          <cell r="AB5990">
            <v>0</v>
          </cell>
          <cell r="AC5990">
            <v>0</v>
          </cell>
          <cell r="AD5990">
            <v>0</v>
          </cell>
          <cell r="AJ5990">
            <v>0</v>
          </cell>
          <cell r="AK5990">
            <v>0</v>
          </cell>
        </row>
        <row r="5991">
          <cell r="B5991" t="str">
            <v/>
          </cell>
          <cell r="H5991" t="str">
            <v/>
          </cell>
          <cell r="J5991" t="str">
            <v/>
          </cell>
          <cell r="N5991" t="str">
            <v/>
          </cell>
          <cell r="O5991" t="str">
            <v/>
          </cell>
          <cell r="P5991" t="str">
            <v/>
          </cell>
          <cell r="Q5991" t="str">
            <v/>
          </cell>
          <cell r="T5991" t="str">
            <v/>
          </cell>
          <cell r="U5991" t="str">
            <v/>
          </cell>
          <cell r="W5991" t="str">
            <v/>
          </cell>
          <cell r="X5991" t="str">
            <v/>
          </cell>
          <cell r="AB5991">
            <v>0</v>
          </cell>
          <cell r="AC5991">
            <v>0</v>
          </cell>
          <cell r="AD5991">
            <v>0</v>
          </cell>
          <cell r="AJ5991">
            <v>0</v>
          </cell>
          <cell r="AK5991">
            <v>0</v>
          </cell>
        </row>
        <row r="5992">
          <cell r="B5992" t="str">
            <v/>
          </cell>
          <cell r="H5992" t="str">
            <v/>
          </cell>
          <cell r="J5992" t="str">
            <v/>
          </cell>
          <cell r="N5992" t="str">
            <v/>
          </cell>
          <cell r="O5992" t="str">
            <v/>
          </cell>
          <cell r="P5992" t="str">
            <v/>
          </cell>
          <cell r="Q5992" t="str">
            <v/>
          </cell>
          <cell r="T5992" t="str">
            <v/>
          </cell>
          <cell r="U5992" t="str">
            <v/>
          </cell>
          <cell r="W5992" t="str">
            <v/>
          </cell>
          <cell r="X5992" t="str">
            <v/>
          </cell>
          <cell r="AB5992">
            <v>0</v>
          </cell>
          <cell r="AC5992">
            <v>0</v>
          </cell>
          <cell r="AD5992">
            <v>0</v>
          </cell>
          <cell r="AJ5992">
            <v>0</v>
          </cell>
          <cell r="AK5992">
            <v>0</v>
          </cell>
        </row>
        <row r="5993">
          <cell r="B5993" t="str">
            <v/>
          </cell>
          <cell r="H5993" t="str">
            <v/>
          </cell>
          <cell r="J5993" t="str">
            <v/>
          </cell>
          <cell r="N5993" t="str">
            <v/>
          </cell>
          <cell r="O5993" t="str">
            <v/>
          </cell>
          <cell r="P5993" t="str">
            <v/>
          </cell>
          <cell r="Q5993" t="str">
            <v/>
          </cell>
          <cell r="T5993" t="str">
            <v/>
          </cell>
          <cell r="U5993" t="str">
            <v/>
          </cell>
          <cell r="W5993" t="str">
            <v/>
          </cell>
          <cell r="X5993" t="str">
            <v/>
          </cell>
          <cell r="AB5993">
            <v>0</v>
          </cell>
          <cell r="AC5993">
            <v>0</v>
          </cell>
          <cell r="AD5993">
            <v>0</v>
          </cell>
          <cell r="AJ5993">
            <v>0</v>
          </cell>
          <cell r="AK5993">
            <v>0</v>
          </cell>
        </row>
        <row r="5994">
          <cell r="B5994" t="str">
            <v/>
          </cell>
          <cell r="H5994" t="str">
            <v/>
          </cell>
          <cell r="J5994" t="str">
            <v/>
          </cell>
          <cell r="N5994" t="str">
            <v/>
          </cell>
          <cell r="O5994" t="str">
            <v/>
          </cell>
          <cell r="P5994" t="str">
            <v/>
          </cell>
          <cell r="Q5994" t="str">
            <v/>
          </cell>
          <cell r="T5994" t="str">
            <v/>
          </cell>
          <cell r="U5994" t="str">
            <v/>
          </cell>
          <cell r="W5994" t="str">
            <v/>
          </cell>
          <cell r="X5994" t="str">
            <v/>
          </cell>
          <cell r="AB5994">
            <v>0</v>
          </cell>
          <cell r="AC5994">
            <v>0</v>
          </cell>
          <cell r="AD5994">
            <v>0</v>
          </cell>
          <cell r="AJ5994">
            <v>0</v>
          </cell>
          <cell r="AK5994">
            <v>0</v>
          </cell>
        </row>
        <row r="5995">
          <cell r="B5995" t="str">
            <v/>
          </cell>
          <cell r="H5995" t="str">
            <v/>
          </cell>
          <cell r="J5995" t="str">
            <v/>
          </cell>
          <cell r="N5995" t="str">
            <v/>
          </cell>
          <cell r="O5995" t="str">
            <v/>
          </cell>
          <cell r="P5995" t="str">
            <v/>
          </cell>
          <cell r="Q5995" t="str">
            <v/>
          </cell>
          <cell r="T5995" t="str">
            <v/>
          </cell>
          <cell r="U5995" t="str">
            <v/>
          </cell>
          <cell r="W5995" t="str">
            <v/>
          </cell>
          <cell r="X5995" t="str">
            <v/>
          </cell>
          <cell r="AB5995">
            <v>0</v>
          </cell>
          <cell r="AC5995">
            <v>0</v>
          </cell>
          <cell r="AD5995">
            <v>0</v>
          </cell>
          <cell r="AJ5995">
            <v>0</v>
          </cell>
          <cell r="AK5995">
            <v>0</v>
          </cell>
        </row>
        <row r="5996">
          <cell r="B5996" t="str">
            <v/>
          </cell>
          <cell r="H5996" t="str">
            <v/>
          </cell>
          <cell r="J5996" t="str">
            <v/>
          </cell>
          <cell r="N5996" t="str">
            <v/>
          </cell>
          <cell r="O5996" t="str">
            <v/>
          </cell>
          <cell r="P5996" t="str">
            <v/>
          </cell>
          <cell r="Q5996" t="str">
            <v/>
          </cell>
          <cell r="T5996" t="str">
            <v/>
          </cell>
          <cell r="U5996" t="str">
            <v/>
          </cell>
          <cell r="W5996" t="str">
            <v/>
          </cell>
          <cell r="X5996" t="str">
            <v/>
          </cell>
          <cell r="AB5996">
            <v>0</v>
          </cell>
          <cell r="AC5996">
            <v>0</v>
          </cell>
          <cell r="AD5996">
            <v>0</v>
          </cell>
          <cell r="AJ5996">
            <v>0</v>
          </cell>
          <cell r="AK5996">
            <v>0</v>
          </cell>
        </row>
        <row r="5997">
          <cell r="B5997" t="str">
            <v/>
          </cell>
          <cell r="H5997" t="str">
            <v/>
          </cell>
          <cell r="J5997" t="str">
            <v/>
          </cell>
          <cell r="N5997" t="str">
            <v/>
          </cell>
          <cell r="O5997" t="str">
            <v/>
          </cell>
          <cell r="P5997" t="str">
            <v/>
          </cell>
          <cell r="Q5997" t="str">
            <v/>
          </cell>
          <cell r="T5997" t="str">
            <v/>
          </cell>
          <cell r="U5997" t="str">
            <v/>
          </cell>
          <cell r="W5997" t="str">
            <v/>
          </cell>
          <cell r="X5997" t="str">
            <v/>
          </cell>
          <cell r="AB5997">
            <v>0</v>
          </cell>
          <cell r="AC5997">
            <v>0</v>
          </cell>
          <cell r="AD5997">
            <v>0</v>
          </cell>
          <cell r="AJ5997">
            <v>0</v>
          </cell>
          <cell r="AK5997">
            <v>0</v>
          </cell>
        </row>
        <row r="5998">
          <cell r="B5998" t="str">
            <v/>
          </cell>
          <cell r="H5998" t="str">
            <v/>
          </cell>
          <cell r="J5998" t="str">
            <v/>
          </cell>
          <cell r="N5998" t="str">
            <v/>
          </cell>
          <cell r="O5998" t="str">
            <v/>
          </cell>
          <cell r="P5998" t="str">
            <v/>
          </cell>
          <cell r="Q5998" t="str">
            <v/>
          </cell>
          <cell r="T5998" t="str">
            <v/>
          </cell>
          <cell r="U5998" t="str">
            <v/>
          </cell>
          <cell r="W5998" t="str">
            <v/>
          </cell>
          <cell r="X5998" t="str">
            <v/>
          </cell>
          <cell r="AB5998">
            <v>0</v>
          </cell>
          <cell r="AC5998">
            <v>0</v>
          </cell>
          <cell r="AD5998">
            <v>0</v>
          </cell>
          <cell r="AJ5998">
            <v>0</v>
          </cell>
          <cell r="AK5998">
            <v>0</v>
          </cell>
        </row>
        <row r="5999">
          <cell r="B5999" t="str">
            <v/>
          </cell>
          <cell r="H5999" t="str">
            <v/>
          </cell>
          <cell r="J5999" t="str">
            <v/>
          </cell>
          <cell r="N5999" t="str">
            <v/>
          </cell>
          <cell r="O5999" t="str">
            <v/>
          </cell>
          <cell r="P5999" t="str">
            <v/>
          </cell>
          <cell r="Q5999" t="str">
            <v/>
          </cell>
          <cell r="T5999" t="str">
            <v/>
          </cell>
          <cell r="U5999" t="str">
            <v/>
          </cell>
          <cell r="W5999" t="str">
            <v/>
          </cell>
          <cell r="X5999" t="str">
            <v/>
          </cell>
          <cell r="AB5999">
            <v>0</v>
          </cell>
          <cell r="AC5999">
            <v>0</v>
          </cell>
          <cell r="AD5999">
            <v>0</v>
          </cell>
          <cell r="AJ5999">
            <v>0</v>
          </cell>
          <cell r="AK5999">
            <v>0</v>
          </cell>
        </row>
        <row r="6000">
          <cell r="B6000" t="str">
            <v/>
          </cell>
          <cell r="H6000" t="str">
            <v/>
          </cell>
          <cell r="J6000" t="str">
            <v/>
          </cell>
          <cell r="N6000" t="str">
            <v/>
          </cell>
          <cell r="O6000" t="str">
            <v/>
          </cell>
          <cell r="P6000" t="str">
            <v/>
          </cell>
          <cell r="Q6000" t="str">
            <v/>
          </cell>
          <cell r="T6000" t="str">
            <v/>
          </cell>
          <cell r="U6000" t="str">
            <v/>
          </cell>
          <cell r="W6000" t="str">
            <v/>
          </cell>
          <cell r="X6000" t="str">
            <v/>
          </cell>
          <cell r="AB6000">
            <v>0</v>
          </cell>
          <cell r="AC6000">
            <v>0</v>
          </cell>
          <cell r="AD6000">
            <v>0</v>
          </cell>
          <cell r="AJ6000">
            <v>0</v>
          </cell>
          <cell r="AK6000">
            <v>0</v>
          </cell>
        </row>
        <row r="6001">
          <cell r="B6001" t="str">
            <v/>
          </cell>
          <cell r="H6001" t="str">
            <v/>
          </cell>
          <cell r="J6001" t="str">
            <v/>
          </cell>
          <cell r="N6001" t="str">
            <v/>
          </cell>
          <cell r="O6001" t="str">
            <v/>
          </cell>
          <cell r="P6001" t="str">
            <v/>
          </cell>
          <cell r="Q6001" t="str">
            <v/>
          </cell>
          <cell r="T6001" t="str">
            <v/>
          </cell>
          <cell r="U6001" t="str">
            <v/>
          </cell>
          <cell r="W6001" t="str">
            <v/>
          </cell>
          <cell r="X6001" t="str">
            <v/>
          </cell>
          <cell r="AB6001">
            <v>0</v>
          </cell>
          <cell r="AC6001">
            <v>0</v>
          </cell>
          <cell r="AD6001">
            <v>0</v>
          </cell>
          <cell r="AJ6001">
            <v>0</v>
          </cell>
          <cell r="AK6001">
            <v>0</v>
          </cell>
        </row>
        <row r="6002">
          <cell r="B6002" t="str">
            <v/>
          </cell>
          <cell r="H6002" t="str">
            <v/>
          </cell>
          <cell r="J6002" t="str">
            <v/>
          </cell>
          <cell r="N6002" t="str">
            <v/>
          </cell>
          <cell r="O6002" t="str">
            <v/>
          </cell>
          <cell r="P6002" t="str">
            <v/>
          </cell>
          <cell r="Q6002" t="str">
            <v/>
          </cell>
          <cell r="T6002" t="str">
            <v/>
          </cell>
          <cell r="U6002" t="str">
            <v/>
          </cell>
          <cell r="W6002" t="str">
            <v/>
          </cell>
          <cell r="X6002" t="str">
            <v/>
          </cell>
          <cell r="AB6002">
            <v>0</v>
          </cell>
          <cell r="AC6002">
            <v>0</v>
          </cell>
          <cell r="AD6002">
            <v>0</v>
          </cell>
          <cell r="AJ6002">
            <v>0</v>
          </cell>
          <cell r="AK6002">
            <v>0</v>
          </cell>
        </row>
        <row r="6003">
          <cell r="B6003" t="str">
            <v/>
          </cell>
          <cell r="H6003" t="str">
            <v/>
          </cell>
          <cell r="J6003" t="str">
            <v/>
          </cell>
          <cell r="N6003" t="str">
            <v/>
          </cell>
          <cell r="O6003" t="str">
            <v/>
          </cell>
          <cell r="P6003" t="str">
            <v/>
          </cell>
          <cell r="Q6003" t="str">
            <v/>
          </cell>
          <cell r="T6003" t="str">
            <v/>
          </cell>
          <cell r="U6003" t="str">
            <v/>
          </cell>
          <cell r="W6003" t="str">
            <v/>
          </cell>
          <cell r="X6003" t="str">
            <v/>
          </cell>
          <cell r="AB6003">
            <v>0</v>
          </cell>
          <cell r="AC6003">
            <v>0</v>
          </cell>
          <cell r="AD6003">
            <v>0</v>
          </cell>
          <cell r="AJ6003">
            <v>0</v>
          </cell>
          <cell r="AK6003">
            <v>0</v>
          </cell>
        </row>
        <row r="6004">
          <cell r="B6004" t="str">
            <v/>
          </cell>
          <cell r="H6004" t="str">
            <v/>
          </cell>
          <cell r="J6004" t="str">
            <v/>
          </cell>
          <cell r="N6004" t="str">
            <v/>
          </cell>
          <cell r="O6004" t="str">
            <v/>
          </cell>
          <cell r="P6004" t="str">
            <v/>
          </cell>
          <cell r="Q6004" t="str">
            <v/>
          </cell>
          <cell r="T6004" t="str">
            <v/>
          </cell>
          <cell r="U6004" t="str">
            <v/>
          </cell>
          <cell r="W6004" t="str">
            <v/>
          </cell>
          <cell r="X6004" t="str">
            <v/>
          </cell>
          <cell r="AB6004">
            <v>0</v>
          </cell>
          <cell r="AC6004">
            <v>0</v>
          </cell>
          <cell r="AD6004">
            <v>0</v>
          </cell>
          <cell r="AJ6004">
            <v>0</v>
          </cell>
          <cell r="AK6004">
            <v>0</v>
          </cell>
        </row>
        <row r="6005">
          <cell r="B6005" t="str">
            <v/>
          </cell>
          <cell r="H6005" t="str">
            <v/>
          </cell>
          <cell r="J6005" t="str">
            <v/>
          </cell>
          <cell r="N6005" t="str">
            <v/>
          </cell>
          <cell r="O6005" t="str">
            <v/>
          </cell>
          <cell r="P6005" t="str">
            <v/>
          </cell>
          <cell r="Q6005" t="str">
            <v/>
          </cell>
          <cell r="T6005" t="str">
            <v/>
          </cell>
          <cell r="U6005" t="str">
            <v/>
          </cell>
          <cell r="W6005" t="str">
            <v/>
          </cell>
          <cell r="X6005" t="str">
            <v/>
          </cell>
          <cell r="AB6005">
            <v>0</v>
          </cell>
          <cell r="AC6005">
            <v>0</v>
          </cell>
          <cell r="AD6005">
            <v>0</v>
          </cell>
          <cell r="AJ6005">
            <v>0</v>
          </cell>
          <cell r="AK6005">
            <v>0</v>
          </cell>
        </row>
      </sheetData>
      <sheetData sheetId="13">
        <row r="5">
          <cell r="C5" t="str">
            <v/>
          </cell>
          <cell r="D5" t="str">
            <v>26932000001466835871</v>
          </cell>
          <cell r="O5" t="str">
            <v>正常</v>
          </cell>
          <cell r="T5">
            <v>46265.0</v>
          </cell>
          <cell r="U5" t="str">
            <v>中智优力</v>
          </cell>
          <cell r="V5" t="str">
            <v>销项</v>
          </cell>
          <cell r="W5" t="str">
            <v>宁波鹿小白机电有限公司</v>
          </cell>
          <cell r="Y5" t="str">
            <v>应收</v>
          </cell>
          <cell r="AA5" t="str">
            <v/>
          </cell>
          <cell r="AB5">
            <v>9600</v>
          </cell>
          <cell r="AC5">
            <v>0</v>
          </cell>
          <cell r="AI5" t="str">
            <v>中智优力</v>
          </cell>
          <cell r="AJ5" t="str">
            <v/>
          </cell>
          <cell r="AK5">
            <v>9600</v>
          </cell>
          <cell r="AL5">
            <v>9504.95</v>
          </cell>
          <cell r="AM5">
            <v>95.05</v>
          </cell>
        </row>
        <row r="6">
          <cell r="C6" t="str">
            <v/>
          </cell>
          <cell r="D6" t="str">
            <v>26932000001438698391</v>
          </cell>
          <cell r="O6" t="str">
            <v>正常</v>
          </cell>
          <cell r="T6">
            <v>46261.0</v>
          </cell>
          <cell r="U6" t="str">
            <v>中智优力</v>
          </cell>
          <cell r="V6" t="str">
            <v>销项</v>
          </cell>
          <cell r="W6" t="str">
            <v>宁波安程汽车服务有限公司</v>
          </cell>
          <cell r="Y6" t="str">
            <v>应收</v>
          </cell>
          <cell r="AA6" t="str">
            <v/>
          </cell>
          <cell r="AB6">
            <v>21600</v>
          </cell>
          <cell r="AC6">
            <v>0</v>
          </cell>
          <cell r="AI6" t="str">
            <v>中智优力</v>
          </cell>
          <cell r="AJ6" t="str">
            <v/>
          </cell>
          <cell r="AK6">
            <v>21600</v>
          </cell>
          <cell r="AL6">
            <v>21386.14</v>
          </cell>
          <cell r="AM6">
            <v>213.86</v>
          </cell>
        </row>
        <row r="7">
          <cell r="C7" t="str">
            <v/>
          </cell>
          <cell r="D7" t="str">
            <v>26932000001430099371</v>
          </cell>
          <cell r="O7" t="str">
            <v>正常</v>
          </cell>
          <cell r="T7">
            <v>46260.0</v>
          </cell>
          <cell r="U7" t="str">
            <v>中智优力</v>
          </cell>
          <cell r="V7" t="str">
            <v>销项</v>
          </cell>
          <cell r="W7" t="str">
            <v>宁波市华方塑料机械制造有限公司</v>
          </cell>
          <cell r="Y7" t="str">
            <v>应收</v>
          </cell>
          <cell r="AA7" t="str">
            <v/>
          </cell>
          <cell r="AB7">
            <v>10000</v>
          </cell>
          <cell r="AC7">
            <v>0</v>
          </cell>
          <cell r="AI7" t="str">
            <v>中智优力</v>
          </cell>
          <cell r="AJ7" t="str">
            <v/>
          </cell>
          <cell r="AK7">
            <v>10000</v>
          </cell>
          <cell r="AL7">
            <v>9900.99</v>
          </cell>
          <cell r="AM7">
            <v>99.01</v>
          </cell>
        </row>
        <row r="8">
          <cell r="C8" t="str">
            <v/>
          </cell>
          <cell r="D8" t="str">
            <v>26932000001425088306</v>
          </cell>
          <cell r="O8" t="str">
            <v>正常</v>
          </cell>
          <cell r="T8">
            <v>46260.0</v>
          </cell>
          <cell r="U8" t="str">
            <v>中智优力</v>
          </cell>
          <cell r="V8" t="str">
            <v>销项</v>
          </cell>
          <cell r="W8" t="str">
            <v>宁波市华方塑料机械制造有限公司</v>
          </cell>
          <cell r="Y8" t="str">
            <v>应收</v>
          </cell>
          <cell r="AA8" t="str">
            <v/>
          </cell>
          <cell r="AB8">
            <v>-14400</v>
          </cell>
          <cell r="AC8">
            <v>0</v>
          </cell>
          <cell r="AI8" t="str">
            <v>中智优力</v>
          </cell>
          <cell r="AJ8" t="str">
            <v/>
          </cell>
          <cell r="AK8">
            <v>-14400</v>
          </cell>
          <cell r="AL8">
            <v>-14257.43</v>
          </cell>
          <cell r="AM8">
            <v>-142.57</v>
          </cell>
        </row>
        <row r="9">
          <cell r="C9" t="str">
            <v/>
          </cell>
          <cell r="D9" t="str">
            <v>26932000001426280311</v>
          </cell>
          <cell r="O9" t="str">
            <v>已红冲-全额</v>
          </cell>
          <cell r="T9">
            <v>46259.0</v>
          </cell>
          <cell r="U9" t="str">
            <v>中智优力</v>
          </cell>
          <cell r="V9" t="str">
            <v>销项</v>
          </cell>
          <cell r="W9" t="str">
            <v>宁波市华方塑料机械制造有限公司</v>
          </cell>
          <cell r="Y9" t="str">
            <v>应收</v>
          </cell>
          <cell r="AA9" t="str">
            <v/>
          </cell>
          <cell r="AB9">
            <v>14400</v>
          </cell>
          <cell r="AC9">
            <v>0</v>
          </cell>
          <cell r="AI9" t="str">
            <v>中智优力</v>
          </cell>
          <cell r="AJ9" t="str">
            <v/>
          </cell>
          <cell r="AK9">
            <v>14400</v>
          </cell>
          <cell r="AL9">
            <v>14257.43</v>
          </cell>
          <cell r="AM9">
            <v>142.57</v>
          </cell>
        </row>
        <row r="10">
          <cell r="C10" t="str">
            <v/>
          </cell>
          <cell r="D10" t="str">
            <v>26932000001426139581</v>
          </cell>
          <cell r="O10" t="str">
            <v>正常</v>
          </cell>
          <cell r="T10">
            <v>46259.0</v>
          </cell>
          <cell r="U10" t="str">
            <v>中智优力</v>
          </cell>
          <cell r="V10" t="str">
            <v>销项</v>
          </cell>
          <cell r="W10" t="str">
            <v>宁波市昕阳国际贸易有限公司</v>
          </cell>
          <cell r="Y10" t="str">
            <v>应收</v>
          </cell>
          <cell r="AA10" t="str">
            <v/>
          </cell>
          <cell r="AB10">
            <v>6600</v>
          </cell>
          <cell r="AC10">
            <v>0</v>
          </cell>
          <cell r="AI10" t="str">
            <v>中智优力</v>
          </cell>
          <cell r="AJ10" t="str">
            <v/>
          </cell>
          <cell r="AK10">
            <v>6600</v>
          </cell>
          <cell r="AL10">
            <v>6534.65</v>
          </cell>
          <cell r="AM10">
            <v>65.35</v>
          </cell>
        </row>
        <row r="11">
          <cell r="C11" t="str">
            <v/>
          </cell>
          <cell r="D11" t="str">
            <v>26932000001337447926</v>
          </cell>
          <cell r="O11" t="str">
            <v>正常</v>
          </cell>
          <cell r="T11">
            <v>46244.0</v>
          </cell>
          <cell r="U11" t="str">
            <v>中智优力</v>
          </cell>
          <cell r="V11" t="str">
            <v>销项</v>
          </cell>
          <cell r="W11" t="str">
            <v>宁波永程纸制品有限公司</v>
          </cell>
          <cell r="Y11" t="str">
            <v>应收</v>
          </cell>
          <cell r="AA11" t="str">
            <v/>
          </cell>
          <cell r="AB11">
            <v>7200</v>
          </cell>
          <cell r="AC11">
            <v>0</v>
          </cell>
          <cell r="AI11" t="str">
            <v>中智优力</v>
          </cell>
          <cell r="AJ11" t="str">
            <v/>
          </cell>
          <cell r="AK11">
            <v>7200</v>
          </cell>
          <cell r="AL11">
            <v>7128.71</v>
          </cell>
          <cell r="AM11">
            <v>71.29</v>
          </cell>
        </row>
        <row r="12">
          <cell r="C12" t="str">
            <v/>
          </cell>
          <cell r="D12" t="str">
            <v>26932000001323435481</v>
          </cell>
          <cell r="O12" t="str">
            <v>正常</v>
          </cell>
          <cell r="T12">
            <v>46240.0</v>
          </cell>
          <cell r="U12" t="str">
            <v>中智优力</v>
          </cell>
          <cell r="V12" t="str">
            <v>销项</v>
          </cell>
          <cell r="W12" t="str">
            <v>鄞州区福明街道国际汽车城业主委员会</v>
          </cell>
          <cell r="Y12" t="str">
            <v>应收</v>
          </cell>
          <cell r="AA12" t="str">
            <v/>
          </cell>
          <cell r="AB12">
            <v>300</v>
          </cell>
          <cell r="AC12">
            <v>0</v>
          </cell>
          <cell r="AI12" t="str">
            <v>中智优力</v>
          </cell>
          <cell r="AJ12" t="str">
            <v/>
          </cell>
          <cell r="AK12">
            <v>300</v>
          </cell>
          <cell r="AL12">
            <v>297.03</v>
          </cell>
          <cell r="AM12">
            <v>2.97</v>
          </cell>
        </row>
        <row r="13">
          <cell r="C13" t="str">
            <v/>
          </cell>
          <cell r="D13" t="str">
            <v>26932000001309047481</v>
          </cell>
          <cell r="O13" t="str">
            <v>正常</v>
          </cell>
          <cell r="T13">
            <v>46238.0</v>
          </cell>
          <cell r="U13" t="str">
            <v>中智优力</v>
          </cell>
          <cell r="V13" t="str">
            <v>销项</v>
          </cell>
          <cell r="W13" t="str">
            <v>宁波市鄞州瑞益通风设备有限公司</v>
          </cell>
          <cell r="Y13" t="str">
            <v>应收</v>
          </cell>
          <cell r="AA13" t="str">
            <v/>
          </cell>
          <cell r="AB13">
            <v>24000</v>
          </cell>
          <cell r="AC13">
            <v>0</v>
          </cell>
          <cell r="AI13" t="str">
            <v>中智优力</v>
          </cell>
          <cell r="AJ13" t="str">
            <v/>
          </cell>
          <cell r="AK13">
            <v>24000</v>
          </cell>
          <cell r="AL13">
            <v>23762.38</v>
          </cell>
          <cell r="AM13">
            <v>237.62</v>
          </cell>
        </row>
        <row r="14">
          <cell r="C14" t="str">
            <v/>
          </cell>
          <cell r="D14" t="str">
            <v>26932000001301887141</v>
          </cell>
          <cell r="O14" t="str">
            <v>正常</v>
          </cell>
          <cell r="T14">
            <v>46237.0</v>
          </cell>
          <cell r="U14" t="str">
            <v>中智优力</v>
          </cell>
          <cell r="V14" t="str">
            <v>销项</v>
          </cell>
          <cell r="W14" t="str">
            <v>宁波市鄞州五乡晓林五金机械厂</v>
          </cell>
          <cell r="Y14" t="str">
            <v>应收</v>
          </cell>
          <cell r="AA14" t="str">
            <v/>
          </cell>
          <cell r="AB14">
            <v>7200</v>
          </cell>
          <cell r="AC14">
            <v>0</v>
          </cell>
          <cell r="AI14" t="str">
            <v>中智优力</v>
          </cell>
          <cell r="AJ14" t="str">
            <v/>
          </cell>
          <cell r="AK14">
            <v>7200</v>
          </cell>
          <cell r="AL14">
            <v>7128.71</v>
          </cell>
          <cell r="AM14">
            <v>71.29</v>
          </cell>
        </row>
        <row r="15">
          <cell r="C15" t="str">
            <v/>
          </cell>
          <cell r="D15" t="str">
            <v>26932000001301734036</v>
          </cell>
          <cell r="O15" t="str">
            <v>正常</v>
          </cell>
          <cell r="T15">
            <v>46237.0</v>
          </cell>
          <cell r="U15" t="str">
            <v>中智优力</v>
          </cell>
          <cell r="V15" t="str">
            <v>销项</v>
          </cell>
          <cell r="W15" t="str">
            <v>宜柏嘉（宁波）智能科技有限公司</v>
          </cell>
          <cell r="Y15" t="str">
            <v>应收</v>
          </cell>
          <cell r="AA15" t="str">
            <v/>
          </cell>
          <cell r="AB15">
            <v>9000</v>
          </cell>
          <cell r="AC15">
            <v>0</v>
          </cell>
          <cell r="AI15" t="str">
            <v>中智优力</v>
          </cell>
          <cell r="AJ15" t="str">
            <v/>
          </cell>
          <cell r="AK15">
            <v>9000</v>
          </cell>
          <cell r="AL15">
            <v>8910.89</v>
          </cell>
          <cell r="AM15">
            <v>89.11</v>
          </cell>
        </row>
        <row r="16">
          <cell r="C16" t="str">
            <v/>
          </cell>
          <cell r="D16" t="str">
            <v>26932000001301730886</v>
          </cell>
          <cell r="O16" t="str">
            <v>正常</v>
          </cell>
          <cell r="T16">
            <v>46237.0</v>
          </cell>
          <cell r="U16" t="str">
            <v>中智优力</v>
          </cell>
          <cell r="V16" t="str">
            <v>销项</v>
          </cell>
          <cell r="W16" t="str">
            <v>宁波优责标识科技有限公司</v>
          </cell>
          <cell r="Y16" t="str">
            <v>应收</v>
          </cell>
          <cell r="AA16" t="str">
            <v/>
          </cell>
          <cell r="AB16">
            <v>5400</v>
          </cell>
          <cell r="AC16">
            <v>0</v>
          </cell>
          <cell r="AI16" t="str">
            <v>中智优力</v>
          </cell>
          <cell r="AJ16" t="str">
            <v/>
          </cell>
          <cell r="AK16">
            <v>5400</v>
          </cell>
          <cell r="AL16">
            <v>5346.53</v>
          </cell>
          <cell r="AM16">
            <v>53.47</v>
          </cell>
        </row>
        <row r="17">
          <cell r="C17" t="str">
            <v/>
          </cell>
          <cell r="D17" t="str">
            <v>26932000001462963081</v>
          </cell>
          <cell r="O17" t="str">
            <v>正常</v>
          </cell>
          <cell r="T17">
            <v>46265.0</v>
          </cell>
          <cell r="U17" t="str">
            <v>中智优力</v>
          </cell>
          <cell r="V17" t="str">
            <v>进项</v>
          </cell>
          <cell r="W17" t="str">
            <v>宁波市海曙卓瑞通讯器材店</v>
          </cell>
          <cell r="Y17" t="str">
            <v>报销票</v>
          </cell>
          <cell r="AA17" t="str">
            <v/>
          </cell>
          <cell r="AB17">
            <v>0</v>
          </cell>
          <cell r="AC17">
            <v>0</v>
          </cell>
          <cell r="AI17" t="str">
            <v/>
          </cell>
          <cell r="AJ17" t="str">
            <v>中智优力</v>
          </cell>
          <cell r="AK17">
            <v>1190</v>
          </cell>
          <cell r="AL17">
            <v>1178.22</v>
          </cell>
          <cell r="AM17">
            <v>11.78</v>
          </cell>
        </row>
        <row r="18">
          <cell r="C18" t="str">
            <v/>
          </cell>
          <cell r="D18" t="str">
            <v>26932000001461713761</v>
          </cell>
          <cell r="O18" t="str">
            <v>正常</v>
          </cell>
          <cell r="T18">
            <v>46265.0</v>
          </cell>
          <cell r="U18" t="str">
            <v>中智优力</v>
          </cell>
          <cell r="V18" t="str">
            <v>进项</v>
          </cell>
          <cell r="W18" t="str">
            <v>宁波微果食品供应链有限公司</v>
          </cell>
          <cell r="Y18" t="str">
            <v>报销票</v>
          </cell>
          <cell r="AA18" t="str">
            <v/>
          </cell>
          <cell r="AB18">
            <v>0</v>
          </cell>
          <cell r="AC18">
            <v>0</v>
          </cell>
          <cell r="AI18" t="str">
            <v/>
          </cell>
          <cell r="AJ18" t="str">
            <v>中智优力</v>
          </cell>
          <cell r="AK18">
            <v>1000</v>
          </cell>
          <cell r="AL18">
            <v>990.1</v>
          </cell>
          <cell r="AM18">
            <v>9.9</v>
          </cell>
        </row>
        <row r="19">
          <cell r="C19" t="str">
            <v/>
          </cell>
          <cell r="D19" t="str">
            <v>26932000001459788016</v>
          </cell>
          <cell r="O19" t="str">
            <v>正常</v>
          </cell>
          <cell r="T19">
            <v>46264.0</v>
          </cell>
          <cell r="U19" t="str">
            <v>中智优力</v>
          </cell>
          <cell r="V19" t="str">
            <v>进项</v>
          </cell>
          <cell r="W19" t="str">
            <v>宁波市鄞州五乡苗涌食品商行</v>
          </cell>
          <cell r="Y19" t="str">
            <v>报销票</v>
          </cell>
          <cell r="AA19" t="str">
            <v/>
          </cell>
          <cell r="AB19">
            <v>0</v>
          </cell>
          <cell r="AC19">
            <v>0</v>
          </cell>
          <cell r="AI19" t="str">
            <v/>
          </cell>
          <cell r="AJ19" t="str">
            <v>中智优力</v>
          </cell>
          <cell r="AK19">
            <v>186.6</v>
          </cell>
          <cell r="AL19">
            <v>184.75</v>
          </cell>
          <cell r="AM19">
            <v>1.85</v>
          </cell>
        </row>
        <row r="20">
          <cell r="C20" t="str">
            <v/>
          </cell>
          <cell r="D20" t="str">
            <v>26312000005472431431</v>
          </cell>
          <cell r="O20" t="str">
            <v>正常</v>
          </cell>
          <cell r="T20">
            <v>46262.0</v>
          </cell>
          <cell r="U20" t="str">
            <v>中智优力</v>
          </cell>
          <cell r="V20" t="str">
            <v>进项</v>
          </cell>
          <cell r="W20" t="str">
            <v>上海贾斯伯电子商务有限公司</v>
          </cell>
          <cell r="Y20" t="str">
            <v>报销票</v>
          </cell>
          <cell r="AA20" t="str">
            <v/>
          </cell>
          <cell r="AB20">
            <v>0</v>
          </cell>
          <cell r="AC20">
            <v>0</v>
          </cell>
          <cell r="AI20" t="str">
            <v/>
          </cell>
          <cell r="AJ20" t="str">
            <v>中智优力</v>
          </cell>
          <cell r="AK20">
            <v>27.8</v>
          </cell>
          <cell r="AL20">
            <v>27.52</v>
          </cell>
          <cell r="AM20">
            <v>0.28</v>
          </cell>
        </row>
        <row r="21">
          <cell r="C21" t="str">
            <v/>
          </cell>
          <cell r="D21" t="str">
            <v>26932000001446778921</v>
          </cell>
          <cell r="O21" t="str">
            <v>正常</v>
          </cell>
          <cell r="T21">
            <v>46261.0</v>
          </cell>
          <cell r="U21" t="str">
            <v>中智优力</v>
          </cell>
          <cell r="V21" t="str">
            <v>进项</v>
          </cell>
          <cell r="W21" t="str">
            <v>宁波市鄞州新河周卫亚保健按摩店</v>
          </cell>
          <cell r="Y21" t="str">
            <v>报销票</v>
          </cell>
          <cell r="AA21" t="str">
            <v/>
          </cell>
          <cell r="AB21">
            <v>0</v>
          </cell>
          <cell r="AC21">
            <v>0</v>
          </cell>
          <cell r="AI21" t="str">
            <v/>
          </cell>
          <cell r="AJ21" t="str">
            <v>中智优力</v>
          </cell>
          <cell r="AK21">
            <v>599</v>
          </cell>
          <cell r="AL21">
            <v>593.07</v>
          </cell>
          <cell r="AM21">
            <v>5.93</v>
          </cell>
        </row>
        <row r="22">
          <cell r="C22" t="str">
            <v/>
          </cell>
          <cell r="D22" t="str">
            <v>26337000000749263345</v>
          </cell>
          <cell r="O22" t="str">
            <v>正常</v>
          </cell>
          <cell r="T22">
            <v>46261.0</v>
          </cell>
          <cell r="U22" t="str">
            <v>中智优力</v>
          </cell>
          <cell r="V22" t="str">
            <v>进项</v>
          </cell>
          <cell r="W22" t="str">
            <v>浙江高速公路智能收费运营服务有限公司</v>
          </cell>
          <cell r="Y22" t="str">
            <v>报销票</v>
          </cell>
          <cell r="AA22" t="str">
            <v/>
          </cell>
          <cell r="AB22">
            <v>0</v>
          </cell>
          <cell r="AC22">
            <v>0</v>
          </cell>
          <cell r="AI22" t="str">
            <v/>
          </cell>
          <cell r="AJ22" t="str">
            <v>中智优力</v>
          </cell>
          <cell r="AK22">
            <v>-101</v>
          </cell>
          <cell r="AL22">
            <v>-101</v>
          </cell>
          <cell r="AM22">
            <v>0</v>
          </cell>
        </row>
        <row r="23">
          <cell r="C23" t="str">
            <v/>
          </cell>
          <cell r="D23" t="str">
            <v>26332000007376819821</v>
          </cell>
          <cell r="O23" t="str">
            <v>正常</v>
          </cell>
          <cell r="T23">
            <v>46261.0</v>
          </cell>
          <cell r="U23" t="str">
            <v>中智优力</v>
          </cell>
          <cell r="V23" t="str">
            <v>进项</v>
          </cell>
          <cell r="W23" t="str">
            <v>永康市鲜铺餐饮店（个体工商户）</v>
          </cell>
          <cell r="Y23" t="str">
            <v>报销票</v>
          </cell>
          <cell r="AA23" t="str">
            <v/>
          </cell>
          <cell r="AB23">
            <v>0</v>
          </cell>
          <cell r="AC23">
            <v>0</v>
          </cell>
          <cell r="AI23" t="str">
            <v/>
          </cell>
          <cell r="AJ23" t="str">
            <v>中智优力</v>
          </cell>
          <cell r="AK23">
            <v>352</v>
          </cell>
          <cell r="AL23">
            <v>348.51</v>
          </cell>
          <cell r="AM23">
            <v>3.49</v>
          </cell>
        </row>
        <row r="24">
          <cell r="C24" t="str">
            <v/>
          </cell>
          <cell r="D24" t="str">
            <v>26337000000739178332</v>
          </cell>
          <cell r="O24" t="str">
            <v>已红冲-全额</v>
          </cell>
          <cell r="T24">
            <v>46260.0</v>
          </cell>
          <cell r="U24" t="str">
            <v>中智优力</v>
          </cell>
          <cell r="V24" t="str">
            <v>进项</v>
          </cell>
          <cell r="W24" t="str">
            <v>浙江高速公路智能收费运营服务有限公司</v>
          </cell>
          <cell r="Y24" t="str">
            <v>报销票</v>
          </cell>
          <cell r="AA24" t="str">
            <v/>
          </cell>
          <cell r="AB24">
            <v>0</v>
          </cell>
          <cell r="AC24">
            <v>0</v>
          </cell>
          <cell r="AI24" t="str">
            <v/>
          </cell>
          <cell r="AJ24" t="str">
            <v>中智优力</v>
          </cell>
          <cell r="AK24">
            <v>101</v>
          </cell>
          <cell r="AL24">
            <v>101</v>
          </cell>
          <cell r="AM24">
            <v>0</v>
          </cell>
        </row>
        <row r="25">
          <cell r="C25" t="str">
            <v/>
          </cell>
          <cell r="D25" t="str">
            <v>26112000003579582571</v>
          </cell>
          <cell r="O25" t="str">
            <v>正常</v>
          </cell>
          <cell r="T25">
            <v>46260.0</v>
          </cell>
          <cell r="U25" t="str">
            <v>中智优力</v>
          </cell>
          <cell r="V25" t="str">
            <v>进项</v>
          </cell>
          <cell r="W25" t="str">
            <v>北京东奥时代教育科技有限公司</v>
          </cell>
          <cell r="Y25" t="str">
            <v>报销票</v>
          </cell>
          <cell r="AA25" t="str">
            <v/>
          </cell>
          <cell r="AB25">
            <v>0</v>
          </cell>
          <cell r="AC25">
            <v>0</v>
          </cell>
          <cell r="AI25" t="str">
            <v/>
          </cell>
          <cell r="AJ25" t="str">
            <v>中智优力</v>
          </cell>
          <cell r="AK25">
            <v>40</v>
          </cell>
          <cell r="AL25">
            <v>38.83</v>
          </cell>
          <cell r="AM25">
            <v>1.17</v>
          </cell>
        </row>
        <row r="26">
          <cell r="C26" t="str">
            <v/>
          </cell>
          <cell r="D26" t="str">
            <v>26337000000745264580</v>
          </cell>
          <cell r="O26" t="str">
            <v>正常</v>
          </cell>
          <cell r="T26">
            <v>46260.0</v>
          </cell>
          <cell r="U26" t="str">
            <v>中智优力</v>
          </cell>
          <cell r="V26" t="str">
            <v>进项</v>
          </cell>
          <cell r="W26" t="str">
            <v>浙江高速公路智能收费运营服务有限公司</v>
          </cell>
          <cell r="Y26" t="str">
            <v>报销票</v>
          </cell>
          <cell r="AA26" t="str">
            <v/>
          </cell>
          <cell r="AB26">
            <v>0</v>
          </cell>
          <cell r="AC26">
            <v>0</v>
          </cell>
          <cell r="AI26" t="str">
            <v/>
          </cell>
          <cell r="AJ26" t="str">
            <v>中智优力</v>
          </cell>
          <cell r="AK26">
            <v>52</v>
          </cell>
          <cell r="AL26">
            <v>52</v>
          </cell>
          <cell r="AM26">
            <v>0</v>
          </cell>
        </row>
        <row r="27">
          <cell r="C27" t="str">
            <v/>
          </cell>
          <cell r="D27" t="str">
            <v>26442000009703294081</v>
          </cell>
          <cell r="O27" t="str">
            <v>正常</v>
          </cell>
          <cell r="T27">
            <v>46258.0</v>
          </cell>
          <cell r="U27" t="str">
            <v>中智优力</v>
          </cell>
          <cell r="V27" t="str">
            <v>进项</v>
          </cell>
          <cell r="W27" t="str">
            <v>广州市沁艺建材有限公司</v>
          </cell>
          <cell r="Y27" t="str">
            <v>报销票</v>
          </cell>
          <cell r="AA27" t="str">
            <v/>
          </cell>
          <cell r="AB27">
            <v>0</v>
          </cell>
          <cell r="AC27">
            <v>0</v>
          </cell>
          <cell r="AI27" t="str">
            <v/>
          </cell>
          <cell r="AJ27" t="str">
            <v>中智优力</v>
          </cell>
          <cell r="AK27">
            <v>22.9</v>
          </cell>
          <cell r="AL27">
            <v>22.67</v>
          </cell>
          <cell r="AM27">
            <v>0.23</v>
          </cell>
        </row>
        <row r="28">
          <cell r="C28" t="str">
            <v/>
          </cell>
          <cell r="D28" t="str">
            <v>26112000003530625886</v>
          </cell>
          <cell r="O28" t="str">
            <v>正常</v>
          </cell>
          <cell r="T28">
            <v>46258.0</v>
          </cell>
          <cell r="U28" t="str">
            <v>中智优力</v>
          </cell>
          <cell r="V28" t="str">
            <v>进项</v>
          </cell>
          <cell r="W28" t="str">
            <v>北京东奥时代教育科技有限公司</v>
          </cell>
          <cell r="Y28" t="str">
            <v>报销票</v>
          </cell>
          <cell r="AA28" t="str">
            <v/>
          </cell>
          <cell r="AB28">
            <v>0</v>
          </cell>
          <cell r="AC28">
            <v>0</v>
          </cell>
          <cell r="AI28" t="str">
            <v/>
          </cell>
          <cell r="AJ28" t="str">
            <v>中智优力</v>
          </cell>
          <cell r="AK28">
            <v>40</v>
          </cell>
          <cell r="AL28">
            <v>38.83</v>
          </cell>
          <cell r="AM28">
            <v>1.17</v>
          </cell>
        </row>
        <row r="29">
          <cell r="C29" t="str">
            <v/>
          </cell>
          <cell r="D29" t="str">
            <v>26937000000081084214</v>
          </cell>
          <cell r="O29" t="str">
            <v>正常</v>
          </cell>
          <cell r="T29">
            <v>46257.0</v>
          </cell>
          <cell r="U29" t="str">
            <v>中智优力</v>
          </cell>
          <cell r="V29" t="str">
            <v>进项</v>
          </cell>
          <cell r="W29" t="str">
            <v>中海油销售浙江有限公司</v>
          </cell>
          <cell r="Y29" t="str">
            <v>报销票</v>
          </cell>
          <cell r="AA29" t="str">
            <v/>
          </cell>
          <cell r="AB29">
            <v>0</v>
          </cell>
          <cell r="AC29">
            <v>0</v>
          </cell>
          <cell r="AI29" t="str">
            <v/>
          </cell>
          <cell r="AJ29" t="str">
            <v>中智优力</v>
          </cell>
          <cell r="AK29">
            <v>200</v>
          </cell>
          <cell r="AL29">
            <v>176.99</v>
          </cell>
          <cell r="AM29">
            <v>23.01</v>
          </cell>
        </row>
        <row r="30">
          <cell r="C30" t="str">
            <v/>
          </cell>
          <cell r="D30" t="str">
            <v>26342000002668710361</v>
          </cell>
          <cell r="O30" t="str">
            <v>正常</v>
          </cell>
          <cell r="T30">
            <v>46257.0</v>
          </cell>
          <cell r="U30" t="str">
            <v>中智优力</v>
          </cell>
          <cell r="V30" t="str">
            <v>进项</v>
          </cell>
          <cell r="W30" t="str">
            <v>芜湖聚木家居有限公司</v>
          </cell>
          <cell r="Y30" t="str">
            <v>报销票</v>
          </cell>
          <cell r="AA30" t="str">
            <v/>
          </cell>
          <cell r="AB30">
            <v>0</v>
          </cell>
          <cell r="AC30">
            <v>0</v>
          </cell>
          <cell r="AI30" t="str">
            <v/>
          </cell>
          <cell r="AJ30" t="str">
            <v>中智优力</v>
          </cell>
          <cell r="AK30">
            <v>54.05</v>
          </cell>
          <cell r="AL30">
            <v>47.83</v>
          </cell>
          <cell r="AM30">
            <v>6.22</v>
          </cell>
        </row>
        <row r="31">
          <cell r="C31" t="str">
            <v/>
          </cell>
          <cell r="D31" t="str">
            <v>26932000001410160246</v>
          </cell>
          <cell r="O31" t="str">
            <v>正常</v>
          </cell>
          <cell r="T31">
            <v>46256.0</v>
          </cell>
          <cell r="U31" t="str">
            <v>中智优力</v>
          </cell>
          <cell r="V31" t="str">
            <v>进项</v>
          </cell>
          <cell r="W31" t="str">
            <v>宁波高新区扬亿得阳餐饮店（个体工商户）</v>
          </cell>
          <cell r="Y31" t="str">
            <v>报销票</v>
          </cell>
          <cell r="AA31" t="str">
            <v/>
          </cell>
          <cell r="AB31">
            <v>0</v>
          </cell>
          <cell r="AC31">
            <v>0</v>
          </cell>
          <cell r="AI31" t="str">
            <v/>
          </cell>
          <cell r="AJ31" t="str">
            <v>中智优力</v>
          </cell>
          <cell r="AK31">
            <v>526</v>
          </cell>
          <cell r="AL31">
            <v>520.79</v>
          </cell>
          <cell r="AM31">
            <v>5.21</v>
          </cell>
        </row>
        <row r="32">
          <cell r="C32" t="str">
            <v/>
          </cell>
          <cell r="D32" t="str">
            <v>26532000001411642156</v>
          </cell>
          <cell r="O32" t="str">
            <v>正常</v>
          </cell>
          <cell r="T32">
            <v>46256.0</v>
          </cell>
          <cell r="U32" t="str">
            <v>中智优力</v>
          </cell>
          <cell r="V32" t="str">
            <v>进项</v>
          </cell>
          <cell r="W32" t="str">
            <v>昆明艾德商贸有限公司</v>
          </cell>
          <cell r="Y32" t="str">
            <v>报销票</v>
          </cell>
          <cell r="AA32" t="str">
            <v/>
          </cell>
          <cell r="AB32">
            <v>0</v>
          </cell>
          <cell r="AC32">
            <v>0</v>
          </cell>
          <cell r="AI32" t="str">
            <v/>
          </cell>
          <cell r="AJ32" t="str">
            <v>中智优力</v>
          </cell>
          <cell r="AK32">
            <v>29.8</v>
          </cell>
          <cell r="AL32">
            <v>29.8</v>
          </cell>
          <cell r="AM32">
            <v>0</v>
          </cell>
        </row>
        <row r="33">
          <cell r="C33" t="str">
            <v/>
          </cell>
          <cell r="D33" t="str">
            <v>26342000002662141096</v>
          </cell>
          <cell r="O33" t="str">
            <v>正常</v>
          </cell>
          <cell r="T33">
            <v>46256.0</v>
          </cell>
          <cell r="U33" t="str">
            <v>中智优力</v>
          </cell>
          <cell r="V33" t="str">
            <v>进项</v>
          </cell>
          <cell r="W33" t="str">
            <v>合肥市高新区诚延商贸经营部（个体工商户）</v>
          </cell>
          <cell r="Y33" t="str">
            <v>报销票</v>
          </cell>
          <cell r="AA33" t="str">
            <v/>
          </cell>
          <cell r="AB33">
            <v>0</v>
          </cell>
          <cell r="AC33">
            <v>0</v>
          </cell>
          <cell r="AI33" t="str">
            <v/>
          </cell>
          <cell r="AJ33" t="str">
            <v>中智优力</v>
          </cell>
          <cell r="AK33">
            <v>288</v>
          </cell>
          <cell r="AL33">
            <v>285.15</v>
          </cell>
          <cell r="AM33">
            <v>2.85</v>
          </cell>
        </row>
        <row r="34">
          <cell r="C34" t="str">
            <v/>
          </cell>
          <cell r="D34" t="str">
            <v>26934000000048429166</v>
          </cell>
          <cell r="O34" t="str">
            <v>正常</v>
          </cell>
          <cell r="T34">
            <v>46254.0</v>
          </cell>
          <cell r="U34" t="str">
            <v>中智优力</v>
          </cell>
          <cell r="V34" t="str">
            <v>进项</v>
          </cell>
          <cell r="W34" t="str">
            <v>宁波市鄞州五乡肖培餐饮店（个体工商户）</v>
          </cell>
          <cell r="Y34" t="str">
            <v>报销票</v>
          </cell>
          <cell r="AA34" t="str">
            <v/>
          </cell>
          <cell r="AB34">
            <v>0</v>
          </cell>
          <cell r="AC34">
            <v>0</v>
          </cell>
          <cell r="AI34" t="str">
            <v/>
          </cell>
          <cell r="AJ34" t="str">
            <v>中智优力</v>
          </cell>
          <cell r="AK34">
            <v>1043</v>
          </cell>
          <cell r="AL34">
            <v>1032.67</v>
          </cell>
          <cell r="AM34">
            <v>10.33</v>
          </cell>
        </row>
        <row r="35">
          <cell r="C35" t="str">
            <v/>
          </cell>
          <cell r="D35" t="str">
            <v>26937000000081083768</v>
          </cell>
          <cell r="O35" t="str">
            <v>正常</v>
          </cell>
          <cell r="T35">
            <v>46254.0</v>
          </cell>
          <cell r="U35" t="str">
            <v>中智优力</v>
          </cell>
          <cell r="V35" t="str">
            <v>进项</v>
          </cell>
          <cell r="W35" t="str">
            <v>中海油销售浙江有限公司</v>
          </cell>
          <cell r="Y35" t="str">
            <v>报销票</v>
          </cell>
          <cell r="AA35" t="str">
            <v/>
          </cell>
          <cell r="AB35">
            <v>0</v>
          </cell>
          <cell r="AC35">
            <v>0</v>
          </cell>
          <cell r="AI35" t="str">
            <v/>
          </cell>
          <cell r="AJ35" t="str">
            <v>中智优力</v>
          </cell>
          <cell r="AK35">
            <v>1099.46</v>
          </cell>
          <cell r="AL35">
            <v>972.97</v>
          </cell>
          <cell r="AM35">
            <v>126.49</v>
          </cell>
        </row>
        <row r="36">
          <cell r="C36" t="str">
            <v/>
          </cell>
          <cell r="D36" t="str">
            <v>26937000000081083767</v>
          </cell>
          <cell r="O36" t="str">
            <v>正常</v>
          </cell>
          <cell r="T36">
            <v>46254.0</v>
          </cell>
          <cell r="U36" t="str">
            <v>中智优力</v>
          </cell>
          <cell r="V36" t="str">
            <v>进项</v>
          </cell>
          <cell r="W36" t="str">
            <v>中海油销售浙江有限公司</v>
          </cell>
          <cell r="Y36" t="str">
            <v>报销票</v>
          </cell>
          <cell r="AA36" t="str">
            <v/>
          </cell>
          <cell r="AB36">
            <v>0</v>
          </cell>
          <cell r="AC36">
            <v>0</v>
          </cell>
          <cell r="AI36" t="str">
            <v/>
          </cell>
          <cell r="AJ36" t="str">
            <v>中智优力</v>
          </cell>
          <cell r="AK36">
            <v>81</v>
          </cell>
          <cell r="AL36">
            <v>71.68</v>
          </cell>
          <cell r="AM36">
            <v>9.32</v>
          </cell>
        </row>
        <row r="37">
          <cell r="C37" t="str">
            <v/>
          </cell>
          <cell r="D37" t="str">
            <v>26337000000746872489</v>
          </cell>
          <cell r="O37" t="str">
            <v>正常</v>
          </cell>
          <cell r="T37">
            <v>46254.0</v>
          </cell>
          <cell r="U37" t="str">
            <v>中智优力</v>
          </cell>
          <cell r="V37" t="str">
            <v>进项</v>
          </cell>
          <cell r="W37" t="str">
            <v>浙江高速石油发展有限公司</v>
          </cell>
          <cell r="Y37" t="str">
            <v>报销票</v>
          </cell>
          <cell r="AA37" t="str">
            <v/>
          </cell>
          <cell r="AB37">
            <v>0</v>
          </cell>
          <cell r="AC37">
            <v>0</v>
          </cell>
          <cell r="AI37" t="str">
            <v/>
          </cell>
          <cell r="AJ37" t="str">
            <v>中智优力</v>
          </cell>
          <cell r="AK37">
            <v>200</v>
          </cell>
          <cell r="AL37">
            <v>176.99</v>
          </cell>
          <cell r="AM37">
            <v>23.01</v>
          </cell>
        </row>
        <row r="38">
          <cell r="C38" t="str">
            <v/>
          </cell>
          <cell r="D38" t="str">
            <v>26337000000746996305</v>
          </cell>
          <cell r="O38" t="str">
            <v>正常</v>
          </cell>
          <cell r="T38">
            <v>46253.0</v>
          </cell>
          <cell r="U38" t="str">
            <v>中智优力</v>
          </cell>
          <cell r="V38" t="str">
            <v>进项</v>
          </cell>
          <cell r="W38" t="str">
            <v>杭州京东惠景贸易有限公司</v>
          </cell>
          <cell r="Y38" t="str">
            <v>报销票</v>
          </cell>
          <cell r="AA38" t="str">
            <v/>
          </cell>
          <cell r="AB38">
            <v>0</v>
          </cell>
          <cell r="AC38">
            <v>0</v>
          </cell>
          <cell r="AI38" t="str">
            <v/>
          </cell>
          <cell r="AJ38" t="str">
            <v>中智优力</v>
          </cell>
          <cell r="AK38">
            <v>859</v>
          </cell>
          <cell r="AL38">
            <v>760.18</v>
          </cell>
          <cell r="AM38">
            <v>98.82</v>
          </cell>
        </row>
        <row r="39">
          <cell r="C39" t="str">
            <v/>
          </cell>
          <cell r="D39" t="str">
            <v>26934000000048681526</v>
          </cell>
          <cell r="O39" t="str">
            <v>正常</v>
          </cell>
          <cell r="T39">
            <v>46253.0</v>
          </cell>
          <cell r="U39" t="str">
            <v>中智优力</v>
          </cell>
          <cell r="V39" t="str">
            <v>进项</v>
          </cell>
          <cell r="W39" t="str">
            <v>宁波市鄞州五乡唐羽饮品店（个体工商户）</v>
          </cell>
          <cell r="Y39" t="str">
            <v>报销票</v>
          </cell>
          <cell r="AA39" t="str">
            <v/>
          </cell>
          <cell r="AB39">
            <v>0</v>
          </cell>
          <cell r="AC39">
            <v>0</v>
          </cell>
          <cell r="AI39" t="str">
            <v/>
          </cell>
          <cell r="AJ39" t="str">
            <v>中智优力</v>
          </cell>
          <cell r="AK39">
            <v>42</v>
          </cell>
          <cell r="AL39">
            <v>41.58</v>
          </cell>
          <cell r="AM39">
            <v>0.42</v>
          </cell>
        </row>
        <row r="40">
          <cell r="C40" t="str">
            <v/>
          </cell>
          <cell r="D40" t="str">
            <v>26934000000048530476</v>
          </cell>
          <cell r="O40" t="str">
            <v>正常</v>
          </cell>
          <cell r="T40">
            <v>46253.0</v>
          </cell>
          <cell r="U40" t="str">
            <v>中智优力</v>
          </cell>
          <cell r="V40" t="str">
            <v>进项</v>
          </cell>
          <cell r="W40" t="str">
            <v>宁波市鄞州五乡玲冰餐饮店（个体工商户）</v>
          </cell>
          <cell r="Y40" t="str">
            <v>报销票</v>
          </cell>
          <cell r="AA40" t="str">
            <v/>
          </cell>
          <cell r="AB40">
            <v>0</v>
          </cell>
          <cell r="AC40">
            <v>0</v>
          </cell>
          <cell r="AI40" t="str">
            <v/>
          </cell>
          <cell r="AJ40" t="str">
            <v>中智优力</v>
          </cell>
          <cell r="AK40">
            <v>26.85</v>
          </cell>
          <cell r="AL40">
            <v>26.58</v>
          </cell>
          <cell r="AM40">
            <v>0.27</v>
          </cell>
        </row>
        <row r="41">
          <cell r="C41" t="str">
            <v/>
          </cell>
          <cell r="D41" t="str">
            <v>26932000001390446241</v>
          </cell>
          <cell r="O41" t="str">
            <v>正常</v>
          </cell>
          <cell r="T41">
            <v>46253.0</v>
          </cell>
          <cell r="U41" t="str">
            <v>中智优力</v>
          </cell>
          <cell r="V41" t="str">
            <v>进项</v>
          </cell>
          <cell r="W41" t="str">
            <v>宁波浥尘科技有限公司</v>
          </cell>
          <cell r="Y41" t="str">
            <v>报销票</v>
          </cell>
          <cell r="AA41" t="str">
            <v/>
          </cell>
          <cell r="AB41">
            <v>0</v>
          </cell>
          <cell r="AC41">
            <v>0</v>
          </cell>
          <cell r="AI41" t="str">
            <v/>
          </cell>
          <cell r="AJ41" t="str">
            <v>中智优力</v>
          </cell>
          <cell r="AK41">
            <v>165.39</v>
          </cell>
          <cell r="AL41">
            <v>146.36</v>
          </cell>
          <cell r="AM41">
            <v>19.03</v>
          </cell>
        </row>
        <row r="42">
          <cell r="C42" t="str">
            <v/>
          </cell>
          <cell r="D42" t="str">
            <v>26117000001254409869</v>
          </cell>
          <cell r="O42" t="str">
            <v>正常</v>
          </cell>
          <cell r="T42">
            <v>46253.0</v>
          </cell>
          <cell r="U42" t="str">
            <v>中智优力</v>
          </cell>
          <cell r="V42" t="str">
            <v>进项</v>
          </cell>
          <cell r="W42" t="str">
            <v>北京京东叁佰陆拾度电子商务有限公司</v>
          </cell>
          <cell r="Y42" t="str">
            <v>报销票</v>
          </cell>
          <cell r="AA42" t="str">
            <v/>
          </cell>
          <cell r="AB42">
            <v>0</v>
          </cell>
          <cell r="AC42">
            <v>0</v>
          </cell>
          <cell r="AI42" t="str">
            <v/>
          </cell>
          <cell r="AJ42" t="str">
            <v>中智优力</v>
          </cell>
          <cell r="AK42">
            <v>99</v>
          </cell>
          <cell r="AL42">
            <v>93.4</v>
          </cell>
          <cell r="AM42">
            <v>5.6</v>
          </cell>
        </row>
        <row r="43">
          <cell r="C43" t="str">
            <v/>
          </cell>
          <cell r="D43" t="str">
            <v>26352000001947013606</v>
          </cell>
          <cell r="O43" t="str">
            <v>正常</v>
          </cell>
          <cell r="T43">
            <v>46252.0</v>
          </cell>
          <cell r="U43" t="str">
            <v>中智优力</v>
          </cell>
          <cell r="V43" t="str">
            <v>进项</v>
          </cell>
          <cell r="W43" t="str">
            <v>福建喜粮晨食品有限公司</v>
          </cell>
          <cell r="Y43" t="str">
            <v>报销票</v>
          </cell>
          <cell r="AA43" t="str">
            <v/>
          </cell>
          <cell r="AB43">
            <v>0</v>
          </cell>
          <cell r="AC43">
            <v>0</v>
          </cell>
          <cell r="AI43" t="str">
            <v/>
          </cell>
          <cell r="AJ43" t="str">
            <v>中智优力</v>
          </cell>
          <cell r="AK43">
            <v>38.41</v>
          </cell>
          <cell r="AL43">
            <v>33.99</v>
          </cell>
          <cell r="AM43">
            <v>4.42</v>
          </cell>
        </row>
        <row r="44">
          <cell r="C44" t="str">
            <v/>
          </cell>
          <cell r="D44" t="str">
            <v>26317000002897929050</v>
          </cell>
          <cell r="O44" t="str">
            <v>正常</v>
          </cell>
          <cell r="T44">
            <v>46252.0</v>
          </cell>
          <cell r="U44" t="str">
            <v>中智优力</v>
          </cell>
          <cell r="V44" t="str">
            <v>进项</v>
          </cell>
          <cell r="W44" t="str">
            <v>上海三快智送科技有限公司</v>
          </cell>
          <cell r="Y44" t="str">
            <v>报销票</v>
          </cell>
          <cell r="AA44" t="str">
            <v/>
          </cell>
          <cell r="AB44">
            <v>0</v>
          </cell>
          <cell r="AC44">
            <v>0</v>
          </cell>
          <cell r="AI44" t="str">
            <v/>
          </cell>
          <cell r="AJ44" t="str">
            <v>中智优力</v>
          </cell>
          <cell r="AK44">
            <v>2.85</v>
          </cell>
          <cell r="AL44">
            <v>2.69</v>
          </cell>
          <cell r="AM44">
            <v>0.16</v>
          </cell>
        </row>
        <row r="45">
          <cell r="C45" t="str">
            <v/>
          </cell>
          <cell r="D45" t="str">
            <v>26317000002897929032</v>
          </cell>
          <cell r="O45" t="str">
            <v>正常</v>
          </cell>
          <cell r="T45">
            <v>46252.0</v>
          </cell>
          <cell r="U45" t="str">
            <v>中智优力</v>
          </cell>
          <cell r="V45" t="str">
            <v>进项</v>
          </cell>
          <cell r="W45" t="str">
            <v>上海三快智送科技有限公司</v>
          </cell>
          <cell r="Y45" t="str">
            <v>报销票</v>
          </cell>
          <cell r="AA45" t="str">
            <v/>
          </cell>
          <cell r="AB45">
            <v>0</v>
          </cell>
          <cell r="AC45">
            <v>0</v>
          </cell>
          <cell r="AI45" t="str">
            <v/>
          </cell>
          <cell r="AJ45" t="str">
            <v>中智优力</v>
          </cell>
          <cell r="AK45">
            <v>3.3</v>
          </cell>
          <cell r="AL45">
            <v>3.11</v>
          </cell>
          <cell r="AM45">
            <v>0.19</v>
          </cell>
        </row>
        <row r="46">
          <cell r="C46" t="str">
            <v/>
          </cell>
          <cell r="D46" t="str">
            <v>26317000002897929031</v>
          </cell>
          <cell r="O46" t="str">
            <v>正常</v>
          </cell>
          <cell r="T46">
            <v>46252.0</v>
          </cell>
          <cell r="U46" t="str">
            <v>中智优力</v>
          </cell>
          <cell r="V46" t="str">
            <v>进项</v>
          </cell>
          <cell r="W46" t="str">
            <v>上海三快智送科技有限公司</v>
          </cell>
          <cell r="Y46" t="str">
            <v>报销票</v>
          </cell>
          <cell r="AA46" t="str">
            <v/>
          </cell>
          <cell r="AB46">
            <v>0</v>
          </cell>
          <cell r="AC46">
            <v>0</v>
          </cell>
          <cell r="AI46" t="str">
            <v/>
          </cell>
          <cell r="AJ46" t="str">
            <v>中智优力</v>
          </cell>
          <cell r="AK46">
            <v>1.3</v>
          </cell>
          <cell r="AL46">
            <v>1.23</v>
          </cell>
          <cell r="AM46">
            <v>0.07</v>
          </cell>
        </row>
        <row r="47">
          <cell r="C47" t="str">
            <v/>
          </cell>
          <cell r="D47" t="str">
            <v>26317000002897929027</v>
          </cell>
          <cell r="O47" t="str">
            <v>正常</v>
          </cell>
          <cell r="T47">
            <v>46252.0</v>
          </cell>
          <cell r="U47" t="str">
            <v>中智优力</v>
          </cell>
          <cell r="V47" t="str">
            <v>进项</v>
          </cell>
          <cell r="W47" t="str">
            <v>上海三快智送科技有限公司</v>
          </cell>
          <cell r="Y47" t="str">
            <v>报销票</v>
          </cell>
          <cell r="AA47" t="str">
            <v/>
          </cell>
          <cell r="AB47">
            <v>0</v>
          </cell>
          <cell r="AC47">
            <v>0</v>
          </cell>
          <cell r="AI47" t="str">
            <v/>
          </cell>
          <cell r="AJ47" t="str">
            <v>中智优力</v>
          </cell>
          <cell r="AK47">
            <v>2.85</v>
          </cell>
          <cell r="AL47">
            <v>2.69</v>
          </cell>
          <cell r="AM47">
            <v>0.16</v>
          </cell>
        </row>
        <row r="48">
          <cell r="C48" t="str">
            <v/>
          </cell>
          <cell r="D48" t="str">
            <v>26932000001379443726</v>
          </cell>
          <cell r="O48" t="str">
            <v>正常</v>
          </cell>
          <cell r="T48">
            <v>46251.0</v>
          </cell>
          <cell r="U48" t="str">
            <v>中智优力</v>
          </cell>
          <cell r="V48" t="str">
            <v>进项</v>
          </cell>
          <cell r="W48" t="str">
            <v>宁波市鄞州五乡稻草人饭店</v>
          </cell>
          <cell r="Y48" t="str">
            <v>报销票</v>
          </cell>
          <cell r="AA48" t="str">
            <v/>
          </cell>
          <cell r="AB48">
            <v>0</v>
          </cell>
          <cell r="AC48">
            <v>0</v>
          </cell>
          <cell r="AI48" t="str">
            <v/>
          </cell>
          <cell r="AJ48" t="str">
            <v>中智优力</v>
          </cell>
          <cell r="AK48">
            <v>248</v>
          </cell>
          <cell r="AL48">
            <v>245.54</v>
          </cell>
          <cell r="AM48">
            <v>2.46</v>
          </cell>
        </row>
        <row r="49">
          <cell r="C49" t="str">
            <v/>
          </cell>
          <cell r="D49" t="str">
            <v>26932000001377330346</v>
          </cell>
          <cell r="O49" t="str">
            <v>正常</v>
          </cell>
          <cell r="T49">
            <v>46251.0</v>
          </cell>
          <cell r="U49" t="str">
            <v>中智优力</v>
          </cell>
          <cell r="V49" t="str">
            <v>进项</v>
          </cell>
          <cell r="W49" t="str">
            <v>宁波市鄞州五乡稻草人饭店</v>
          </cell>
          <cell r="Y49" t="str">
            <v>报销票</v>
          </cell>
          <cell r="AA49" t="str">
            <v/>
          </cell>
          <cell r="AB49">
            <v>0</v>
          </cell>
          <cell r="AC49">
            <v>0</v>
          </cell>
          <cell r="AI49" t="str">
            <v/>
          </cell>
          <cell r="AJ49" t="str">
            <v>中智优力</v>
          </cell>
          <cell r="AK49">
            <v>-255</v>
          </cell>
          <cell r="AL49">
            <v>-252.48</v>
          </cell>
          <cell r="AM49">
            <v>-2.52</v>
          </cell>
        </row>
        <row r="50">
          <cell r="C50" t="str">
            <v/>
          </cell>
          <cell r="D50" t="str">
            <v>26932000001379857201</v>
          </cell>
          <cell r="O50" t="str">
            <v>已红冲-全额</v>
          </cell>
          <cell r="T50">
            <v>46251.0</v>
          </cell>
          <cell r="U50" t="str">
            <v>中智优力</v>
          </cell>
          <cell r="V50" t="str">
            <v>进项</v>
          </cell>
          <cell r="W50" t="str">
            <v>宁波市鄞州五乡稻草人饭店</v>
          </cell>
          <cell r="Y50" t="str">
            <v>报销票</v>
          </cell>
          <cell r="AA50" t="str">
            <v/>
          </cell>
          <cell r="AB50">
            <v>0</v>
          </cell>
          <cell r="AC50">
            <v>0</v>
          </cell>
          <cell r="AI50" t="str">
            <v/>
          </cell>
          <cell r="AJ50" t="str">
            <v>中智优力</v>
          </cell>
          <cell r="AK50">
            <v>255</v>
          </cell>
          <cell r="AL50">
            <v>252.48</v>
          </cell>
          <cell r="AM50">
            <v>2.52</v>
          </cell>
        </row>
        <row r="51">
          <cell r="C51" t="str">
            <v/>
          </cell>
          <cell r="D51" t="str">
            <v>26112000003440883196</v>
          </cell>
          <cell r="O51" t="str">
            <v>正常</v>
          </cell>
          <cell r="T51">
            <v>46251.0</v>
          </cell>
          <cell r="U51" t="str">
            <v>中智优力</v>
          </cell>
          <cell r="V51" t="str">
            <v>进项</v>
          </cell>
          <cell r="W51" t="str">
            <v>北京泓奥箱包有限公司</v>
          </cell>
          <cell r="Y51" t="str">
            <v>报销票</v>
          </cell>
          <cell r="AA51" t="str">
            <v/>
          </cell>
          <cell r="AB51">
            <v>0</v>
          </cell>
          <cell r="AC51">
            <v>0</v>
          </cell>
          <cell r="AI51" t="str">
            <v/>
          </cell>
          <cell r="AJ51" t="str">
            <v>中智优力</v>
          </cell>
          <cell r="AK51">
            <v>1450</v>
          </cell>
          <cell r="AL51">
            <v>1435.64</v>
          </cell>
          <cell r="AM51">
            <v>14.36</v>
          </cell>
        </row>
        <row r="52">
          <cell r="C52" t="str">
            <v/>
          </cell>
          <cell r="D52" t="str">
            <v>26112000003440207131</v>
          </cell>
          <cell r="O52" t="str">
            <v>正常</v>
          </cell>
          <cell r="T52">
            <v>46251.0</v>
          </cell>
          <cell r="U52" t="str">
            <v>中智优力</v>
          </cell>
          <cell r="V52" t="str">
            <v>进项</v>
          </cell>
          <cell r="W52" t="str">
            <v>北京泓奥箱包有限公司</v>
          </cell>
          <cell r="Y52" t="str">
            <v>报销票</v>
          </cell>
          <cell r="AA52" t="str">
            <v/>
          </cell>
          <cell r="AB52">
            <v>0</v>
          </cell>
          <cell r="AC52">
            <v>0</v>
          </cell>
          <cell r="AI52" t="str">
            <v/>
          </cell>
          <cell r="AJ52" t="str">
            <v>中智优力</v>
          </cell>
          <cell r="AK52">
            <v>1450</v>
          </cell>
          <cell r="AL52">
            <v>1435.64</v>
          </cell>
          <cell r="AM52">
            <v>14.36</v>
          </cell>
        </row>
        <row r="53">
          <cell r="C53" t="str">
            <v/>
          </cell>
          <cell r="D53" t="str">
            <v>26442000009384506536</v>
          </cell>
          <cell r="O53" t="str">
            <v>正常</v>
          </cell>
          <cell r="T53">
            <v>46251.0</v>
          </cell>
          <cell r="U53" t="str">
            <v>中智优力</v>
          </cell>
          <cell r="V53" t="str">
            <v>进项</v>
          </cell>
          <cell r="W53" t="str">
            <v>广州麦和信息科技有限公司</v>
          </cell>
          <cell r="Y53" t="str">
            <v>报销票</v>
          </cell>
          <cell r="AA53" t="str">
            <v/>
          </cell>
          <cell r="AB53">
            <v>0</v>
          </cell>
          <cell r="AC53">
            <v>0</v>
          </cell>
          <cell r="AI53" t="str">
            <v/>
          </cell>
          <cell r="AJ53" t="str">
            <v>中智优力</v>
          </cell>
          <cell r="AK53">
            <v>39.9</v>
          </cell>
          <cell r="AL53">
            <v>36.61</v>
          </cell>
          <cell r="AM53">
            <v>3.29</v>
          </cell>
        </row>
        <row r="54">
          <cell r="C54" t="str">
            <v/>
          </cell>
          <cell r="D54" t="str">
            <v>26932000001371443656</v>
          </cell>
          <cell r="O54" t="str">
            <v>正常</v>
          </cell>
          <cell r="T54">
            <v>46250.0</v>
          </cell>
          <cell r="U54" t="str">
            <v>中智优力</v>
          </cell>
          <cell r="V54" t="str">
            <v>进项</v>
          </cell>
          <cell r="W54" t="str">
            <v>宁波市鄞州五乡稻草人饭店</v>
          </cell>
          <cell r="Y54" t="str">
            <v>报销票</v>
          </cell>
          <cell r="AA54" t="str">
            <v/>
          </cell>
          <cell r="AB54">
            <v>0</v>
          </cell>
          <cell r="AC54">
            <v>0</v>
          </cell>
          <cell r="AI54" t="str">
            <v/>
          </cell>
          <cell r="AJ54" t="str">
            <v>中智优力</v>
          </cell>
          <cell r="AK54">
            <v>400</v>
          </cell>
          <cell r="AL54">
            <v>396.04</v>
          </cell>
          <cell r="AM54">
            <v>3.96</v>
          </cell>
        </row>
        <row r="55">
          <cell r="C55" t="str">
            <v/>
          </cell>
          <cell r="D55" t="str">
            <v>26332000007022948236</v>
          </cell>
          <cell r="O55" t="str">
            <v>正常</v>
          </cell>
          <cell r="T55">
            <v>46249.0</v>
          </cell>
          <cell r="U55" t="str">
            <v>中智优力</v>
          </cell>
          <cell r="V55" t="str">
            <v>进项</v>
          </cell>
          <cell r="W55" t="str">
            <v>龙港市鑫锐制袋厂（个体工商户）</v>
          </cell>
          <cell r="Y55" t="str">
            <v>报销票</v>
          </cell>
          <cell r="AA55" t="str">
            <v/>
          </cell>
          <cell r="AB55">
            <v>0</v>
          </cell>
          <cell r="AC55">
            <v>0</v>
          </cell>
          <cell r="AI55" t="str">
            <v/>
          </cell>
          <cell r="AJ55" t="str">
            <v>中智优力</v>
          </cell>
          <cell r="AK55">
            <v>7.61</v>
          </cell>
          <cell r="AL55">
            <v>7.53</v>
          </cell>
          <cell r="AM55">
            <v>0.08</v>
          </cell>
        </row>
        <row r="56">
          <cell r="C56" t="str">
            <v/>
          </cell>
          <cell r="D56" t="str">
            <v>26937000000081993048</v>
          </cell>
          <cell r="O56" t="str">
            <v>正常</v>
          </cell>
          <cell r="T56">
            <v>46248.0</v>
          </cell>
          <cell r="U56" t="str">
            <v>中智优力</v>
          </cell>
          <cell r="V56" t="str">
            <v>进项</v>
          </cell>
          <cell r="W56" t="str">
            <v>浙江壳牌燃油有限公司宁波分公司</v>
          </cell>
          <cell r="Y56" t="str">
            <v>报销票</v>
          </cell>
          <cell r="AA56" t="str">
            <v/>
          </cell>
          <cell r="AB56">
            <v>0</v>
          </cell>
          <cell r="AC56">
            <v>0</v>
          </cell>
          <cell r="AI56" t="str">
            <v/>
          </cell>
          <cell r="AJ56" t="str">
            <v>中智优力</v>
          </cell>
          <cell r="AK56">
            <v>181.6</v>
          </cell>
          <cell r="AL56">
            <v>160.71</v>
          </cell>
          <cell r="AM56">
            <v>20.89</v>
          </cell>
        </row>
        <row r="57">
          <cell r="C57" t="str">
            <v/>
          </cell>
          <cell r="D57" t="str">
            <v>26932000001360509676</v>
          </cell>
          <cell r="O57" t="str">
            <v>正常</v>
          </cell>
          <cell r="T57">
            <v>46247.0</v>
          </cell>
          <cell r="U57" t="str">
            <v>中智优力</v>
          </cell>
          <cell r="V57" t="str">
            <v>进项</v>
          </cell>
          <cell r="W57" t="str">
            <v>宁波市鄞州五乡微果食品店</v>
          </cell>
          <cell r="Y57" t="str">
            <v>报销票</v>
          </cell>
          <cell r="AA57" t="str">
            <v/>
          </cell>
          <cell r="AB57">
            <v>0</v>
          </cell>
          <cell r="AC57">
            <v>0</v>
          </cell>
          <cell r="AI57" t="str">
            <v/>
          </cell>
          <cell r="AJ57" t="str">
            <v>中智优力</v>
          </cell>
          <cell r="AK57">
            <v>500</v>
          </cell>
          <cell r="AL57">
            <v>495.05</v>
          </cell>
          <cell r="AM57">
            <v>4.95</v>
          </cell>
        </row>
        <row r="58">
          <cell r="C58" t="str">
            <v/>
          </cell>
          <cell r="D58" t="str">
            <v>26932000001356992056</v>
          </cell>
          <cell r="O58" t="str">
            <v>正常</v>
          </cell>
          <cell r="T58">
            <v>46247.0</v>
          </cell>
          <cell r="U58" t="str">
            <v>中智优力</v>
          </cell>
          <cell r="V58" t="str">
            <v>进项</v>
          </cell>
          <cell r="W58" t="str">
            <v>宁波市鄞州五乡微果食品店</v>
          </cell>
          <cell r="Y58" t="str">
            <v>报销票</v>
          </cell>
          <cell r="AA58" t="str">
            <v/>
          </cell>
          <cell r="AB58">
            <v>0</v>
          </cell>
          <cell r="AC58">
            <v>0</v>
          </cell>
          <cell r="AI58" t="str">
            <v/>
          </cell>
          <cell r="AJ58" t="str">
            <v>中智优力</v>
          </cell>
          <cell r="AK58">
            <v>-500</v>
          </cell>
          <cell r="AL58">
            <v>-495.05</v>
          </cell>
          <cell r="AM58">
            <v>-4.95</v>
          </cell>
        </row>
        <row r="59">
          <cell r="C59" t="str">
            <v/>
          </cell>
          <cell r="D59" t="str">
            <v>26932000001360226536</v>
          </cell>
          <cell r="O59" t="str">
            <v>已红冲-全额</v>
          </cell>
          <cell r="T59">
            <v>46247.0</v>
          </cell>
          <cell r="U59" t="str">
            <v>中智优力</v>
          </cell>
          <cell r="V59" t="str">
            <v>进项</v>
          </cell>
          <cell r="W59" t="str">
            <v>宁波市鄞州五乡微果食品店</v>
          </cell>
          <cell r="Y59" t="str">
            <v>报销票</v>
          </cell>
          <cell r="AA59" t="str">
            <v/>
          </cell>
          <cell r="AB59">
            <v>0</v>
          </cell>
          <cell r="AC59">
            <v>0</v>
          </cell>
          <cell r="AI59" t="str">
            <v/>
          </cell>
          <cell r="AJ59" t="str">
            <v>中智优力</v>
          </cell>
          <cell r="AK59">
            <v>500</v>
          </cell>
          <cell r="AL59">
            <v>495.05</v>
          </cell>
          <cell r="AM59">
            <v>4.95</v>
          </cell>
        </row>
        <row r="60">
          <cell r="C60" t="str">
            <v/>
          </cell>
          <cell r="D60" t="str">
            <v>26932000001357551736</v>
          </cell>
          <cell r="O60" t="str">
            <v>正常</v>
          </cell>
          <cell r="T60">
            <v>46247.0</v>
          </cell>
          <cell r="U60" t="str">
            <v>中智优力</v>
          </cell>
          <cell r="V60" t="str">
            <v>进项</v>
          </cell>
          <cell r="W60" t="str">
            <v>宁波工程学院</v>
          </cell>
          <cell r="Y60" t="str">
            <v>报销票</v>
          </cell>
          <cell r="AA60" t="str">
            <v/>
          </cell>
          <cell r="AB60">
            <v>0</v>
          </cell>
          <cell r="AC60">
            <v>0</v>
          </cell>
          <cell r="AI60" t="str">
            <v/>
          </cell>
          <cell r="AJ60" t="str">
            <v>中智优力</v>
          </cell>
          <cell r="AK60">
            <v>1200</v>
          </cell>
          <cell r="AL60">
            <v>1165.05</v>
          </cell>
          <cell r="AM60">
            <v>34.95</v>
          </cell>
        </row>
        <row r="61">
          <cell r="C61" t="str">
            <v/>
          </cell>
          <cell r="D61" t="str">
            <v>26332000006943506781</v>
          </cell>
          <cell r="O61" t="str">
            <v>正常</v>
          </cell>
          <cell r="T61">
            <v>46246.0</v>
          </cell>
          <cell r="U61" t="str">
            <v>中智优力</v>
          </cell>
          <cell r="V61" t="str">
            <v>进项</v>
          </cell>
          <cell r="W61" t="str">
            <v>浙江高速公路智能收费运营服务有限公司</v>
          </cell>
          <cell r="Y61" t="str">
            <v>报销票</v>
          </cell>
          <cell r="AA61" t="str">
            <v/>
          </cell>
          <cell r="AB61">
            <v>0</v>
          </cell>
          <cell r="AC61">
            <v>0</v>
          </cell>
          <cell r="AI61" t="str">
            <v/>
          </cell>
          <cell r="AJ61" t="str">
            <v>中智优力</v>
          </cell>
          <cell r="AK61">
            <v>130</v>
          </cell>
          <cell r="AL61">
            <v>122.64</v>
          </cell>
          <cell r="AM61">
            <v>7.36</v>
          </cell>
        </row>
        <row r="62">
          <cell r="C62" t="str">
            <v/>
          </cell>
          <cell r="D62" t="str">
            <v>26932000001352737306</v>
          </cell>
          <cell r="O62" t="str">
            <v>正常</v>
          </cell>
          <cell r="T62">
            <v>46246.0</v>
          </cell>
          <cell r="U62" t="str">
            <v>中智优力</v>
          </cell>
          <cell r="V62" t="str">
            <v>进项</v>
          </cell>
          <cell r="W62" t="str">
            <v>戚夏瑜</v>
          </cell>
          <cell r="Y62" t="str">
            <v>报销票</v>
          </cell>
          <cell r="AA62" t="str">
            <v/>
          </cell>
          <cell r="AB62">
            <v>0</v>
          </cell>
          <cell r="AC62">
            <v>0</v>
          </cell>
          <cell r="AI62" t="str">
            <v/>
          </cell>
          <cell r="AJ62" t="str">
            <v>中智优力</v>
          </cell>
          <cell r="AK62">
            <v>1560</v>
          </cell>
          <cell r="AL62">
            <v>1560</v>
          </cell>
          <cell r="AM62">
            <v>0</v>
          </cell>
        </row>
        <row r="63">
          <cell r="C63" t="str">
            <v/>
          </cell>
          <cell r="D63" t="str">
            <v>26322000006615866881</v>
          </cell>
          <cell r="O63" t="str">
            <v>正常</v>
          </cell>
          <cell r="T63">
            <v>46246.0</v>
          </cell>
          <cell r="U63" t="str">
            <v>中智优力</v>
          </cell>
          <cell r="V63" t="str">
            <v>进项</v>
          </cell>
          <cell r="W63" t="str">
            <v>江苏恒盛物流有限公司</v>
          </cell>
          <cell r="Y63" t="str">
            <v>报销票</v>
          </cell>
          <cell r="AA63" t="str">
            <v/>
          </cell>
          <cell r="AB63">
            <v>0</v>
          </cell>
          <cell r="AC63">
            <v>0</v>
          </cell>
          <cell r="AI63" t="str">
            <v/>
          </cell>
          <cell r="AJ63" t="str">
            <v>中智优力</v>
          </cell>
          <cell r="AK63">
            <v>37.3</v>
          </cell>
          <cell r="AL63">
            <v>33.01</v>
          </cell>
          <cell r="AM63">
            <v>4.29</v>
          </cell>
        </row>
        <row r="64">
          <cell r="C64" t="str">
            <v/>
          </cell>
          <cell r="D64" t="str">
            <v>26942000000930555556</v>
          </cell>
          <cell r="O64" t="str">
            <v>正常</v>
          </cell>
          <cell r="T64">
            <v>46245.0</v>
          </cell>
          <cell r="U64" t="str">
            <v>中智优力</v>
          </cell>
          <cell r="V64" t="str">
            <v>进项</v>
          </cell>
          <cell r="W64" t="str">
            <v>厦门浔岚百货有限公司</v>
          </cell>
          <cell r="Y64" t="str">
            <v>报销票</v>
          </cell>
          <cell r="AA64" t="str">
            <v/>
          </cell>
          <cell r="AB64">
            <v>0</v>
          </cell>
          <cell r="AC64">
            <v>0</v>
          </cell>
          <cell r="AI64" t="str">
            <v/>
          </cell>
          <cell r="AJ64" t="str">
            <v>中智优力</v>
          </cell>
          <cell r="AK64">
            <v>15.8</v>
          </cell>
          <cell r="AL64">
            <v>15.64</v>
          </cell>
          <cell r="AM64">
            <v>0.16</v>
          </cell>
        </row>
        <row r="65">
          <cell r="C65" t="str">
            <v/>
          </cell>
          <cell r="D65" t="str">
            <v>26332000006904954426</v>
          </cell>
          <cell r="O65" t="str">
            <v>正常</v>
          </cell>
          <cell r="T65">
            <v>46245.0</v>
          </cell>
          <cell r="U65" t="str">
            <v>中智优力</v>
          </cell>
          <cell r="V65" t="str">
            <v>进项</v>
          </cell>
          <cell r="W65" t="str">
            <v>杭州每果时光食品有限公司</v>
          </cell>
          <cell r="Y65" t="str">
            <v>报销票</v>
          </cell>
          <cell r="AA65" t="str">
            <v/>
          </cell>
          <cell r="AB65">
            <v>0</v>
          </cell>
          <cell r="AC65">
            <v>0</v>
          </cell>
          <cell r="AI65" t="str">
            <v/>
          </cell>
          <cell r="AJ65" t="str">
            <v>中智优力</v>
          </cell>
          <cell r="AK65">
            <v>33.8</v>
          </cell>
          <cell r="AL65">
            <v>29.91</v>
          </cell>
          <cell r="AM65">
            <v>3.89</v>
          </cell>
        </row>
        <row r="66">
          <cell r="C66" t="str">
            <v/>
          </cell>
          <cell r="D66" t="str">
            <v>26932000001340516836</v>
          </cell>
          <cell r="O66" t="str">
            <v>正常</v>
          </cell>
          <cell r="T66">
            <v>46244.0</v>
          </cell>
          <cell r="U66" t="str">
            <v>中智优力</v>
          </cell>
          <cell r="V66" t="str">
            <v>进项</v>
          </cell>
          <cell r="W66" t="str">
            <v>宁波市鄞州五乡佳减乘除食品店（个体工商户）</v>
          </cell>
          <cell r="Y66" t="str">
            <v>报销票</v>
          </cell>
          <cell r="AA66" t="str">
            <v/>
          </cell>
          <cell r="AB66">
            <v>0</v>
          </cell>
          <cell r="AC66">
            <v>0</v>
          </cell>
          <cell r="AI66" t="str">
            <v/>
          </cell>
          <cell r="AJ66" t="str">
            <v>中智优力</v>
          </cell>
          <cell r="AK66">
            <v>228.9</v>
          </cell>
          <cell r="AL66">
            <v>226.62</v>
          </cell>
          <cell r="AM66">
            <v>2.28</v>
          </cell>
        </row>
        <row r="67">
          <cell r="C67" t="str">
            <v/>
          </cell>
          <cell r="D67" t="str">
            <v>26342000002535384016</v>
          </cell>
          <cell r="O67" t="str">
            <v>正常</v>
          </cell>
          <cell r="T67">
            <v>46244.0</v>
          </cell>
          <cell r="U67" t="str">
            <v>中智优力</v>
          </cell>
          <cell r="V67" t="str">
            <v>进项</v>
          </cell>
          <cell r="W67" t="str">
            <v>旌德旌诚商贸有限公司</v>
          </cell>
          <cell r="Y67" t="str">
            <v>报销票</v>
          </cell>
          <cell r="AA67" t="str">
            <v/>
          </cell>
          <cell r="AB67">
            <v>0</v>
          </cell>
          <cell r="AC67">
            <v>0</v>
          </cell>
          <cell r="AI67" t="str">
            <v/>
          </cell>
          <cell r="AJ67" t="str">
            <v>中智优力</v>
          </cell>
          <cell r="AK67">
            <v>98.9</v>
          </cell>
          <cell r="AL67">
            <v>96.02</v>
          </cell>
          <cell r="AM67">
            <v>2.88</v>
          </cell>
        </row>
        <row r="68">
          <cell r="C68" t="str">
            <v/>
          </cell>
          <cell r="D68" t="str">
            <v>26332000006850547131</v>
          </cell>
          <cell r="O68" t="str">
            <v>正常</v>
          </cell>
          <cell r="T68">
            <v>46243.0</v>
          </cell>
          <cell r="U68" t="str">
            <v>中智优力</v>
          </cell>
          <cell r="V68" t="str">
            <v>进项</v>
          </cell>
          <cell r="W68" t="str">
            <v>东阳市沐之日用品有限公司</v>
          </cell>
          <cell r="Y68" t="str">
            <v>报销票</v>
          </cell>
          <cell r="AA68" t="str">
            <v/>
          </cell>
          <cell r="AB68">
            <v>0</v>
          </cell>
          <cell r="AC68">
            <v>0</v>
          </cell>
          <cell r="AI68" t="str">
            <v/>
          </cell>
          <cell r="AJ68" t="str">
            <v>中智优力</v>
          </cell>
          <cell r="AK68">
            <v>22.9</v>
          </cell>
          <cell r="AL68">
            <v>20.27</v>
          </cell>
          <cell r="AM68">
            <v>2.63</v>
          </cell>
        </row>
        <row r="69">
          <cell r="C69" t="str">
            <v/>
          </cell>
          <cell r="D69" t="str">
            <v>26532000001331642821</v>
          </cell>
          <cell r="O69" t="str">
            <v>正常</v>
          </cell>
          <cell r="T69">
            <v>46242.0</v>
          </cell>
          <cell r="U69" t="str">
            <v>中智优力</v>
          </cell>
          <cell r="V69" t="str">
            <v>进项</v>
          </cell>
          <cell r="W69" t="str">
            <v>昆明艾德商贸有限公司</v>
          </cell>
          <cell r="Y69" t="str">
            <v>报销票</v>
          </cell>
          <cell r="AA69" t="str">
            <v/>
          </cell>
          <cell r="AB69">
            <v>0</v>
          </cell>
          <cell r="AC69">
            <v>0</v>
          </cell>
          <cell r="AI69" t="str">
            <v/>
          </cell>
          <cell r="AJ69" t="str">
            <v>中智优力</v>
          </cell>
          <cell r="AK69">
            <v>24.8</v>
          </cell>
          <cell r="AL69">
            <v>24.8</v>
          </cell>
          <cell r="AM69">
            <v>0</v>
          </cell>
        </row>
        <row r="70">
          <cell r="C70" t="str">
            <v/>
          </cell>
          <cell r="D70" t="str">
            <v>26932000001329329176</v>
          </cell>
          <cell r="O70" t="str">
            <v>正常</v>
          </cell>
          <cell r="T70">
            <v>46241.0</v>
          </cell>
          <cell r="U70" t="str">
            <v>中智优力</v>
          </cell>
          <cell r="V70" t="str">
            <v>进项</v>
          </cell>
          <cell r="W70" t="str">
            <v>宁波鄞州承燃餐饮有限公司</v>
          </cell>
          <cell r="Y70" t="str">
            <v>报销票</v>
          </cell>
          <cell r="AA70" t="str">
            <v/>
          </cell>
          <cell r="AB70">
            <v>0</v>
          </cell>
          <cell r="AC70">
            <v>0</v>
          </cell>
          <cell r="AI70" t="str">
            <v/>
          </cell>
          <cell r="AJ70" t="str">
            <v>中智优力</v>
          </cell>
          <cell r="AK70">
            <v>466.7</v>
          </cell>
          <cell r="AL70">
            <v>462.08</v>
          </cell>
          <cell r="AM70">
            <v>4.62</v>
          </cell>
        </row>
        <row r="71">
          <cell r="C71" t="str">
            <v/>
          </cell>
          <cell r="D71" t="str">
            <v>26932000001328865211</v>
          </cell>
          <cell r="O71" t="str">
            <v>正常</v>
          </cell>
          <cell r="T71">
            <v>46241.0</v>
          </cell>
          <cell r="U71" t="str">
            <v>中智优力</v>
          </cell>
          <cell r="V71" t="str">
            <v>进项</v>
          </cell>
          <cell r="W71" t="str">
            <v>宁波鄞泰健康管理有限公司</v>
          </cell>
          <cell r="Y71" t="str">
            <v>报销票</v>
          </cell>
          <cell r="AA71" t="str">
            <v/>
          </cell>
          <cell r="AB71">
            <v>0</v>
          </cell>
          <cell r="AC71">
            <v>0</v>
          </cell>
          <cell r="AI71" t="str">
            <v/>
          </cell>
          <cell r="AJ71" t="str">
            <v>中智优力</v>
          </cell>
          <cell r="AK71">
            <v>172</v>
          </cell>
          <cell r="AL71">
            <v>170.3</v>
          </cell>
          <cell r="AM71">
            <v>1.7</v>
          </cell>
        </row>
        <row r="72">
          <cell r="C72" t="str">
            <v/>
          </cell>
          <cell r="D72" t="str">
            <v>26932000001328656681</v>
          </cell>
          <cell r="O72" t="str">
            <v>正常</v>
          </cell>
          <cell r="T72">
            <v>46241.0</v>
          </cell>
          <cell r="U72" t="str">
            <v>中智优力</v>
          </cell>
          <cell r="V72" t="str">
            <v>进项</v>
          </cell>
          <cell r="W72" t="str">
            <v>宁波鄞泰健康管理有限公司</v>
          </cell>
          <cell r="Y72" t="str">
            <v>报销票</v>
          </cell>
          <cell r="AA72" t="str">
            <v/>
          </cell>
          <cell r="AB72">
            <v>0</v>
          </cell>
          <cell r="AC72">
            <v>0</v>
          </cell>
          <cell r="AI72" t="str">
            <v/>
          </cell>
          <cell r="AJ72" t="str">
            <v>中智优力</v>
          </cell>
          <cell r="AK72">
            <v>161</v>
          </cell>
          <cell r="AL72">
            <v>159.41</v>
          </cell>
          <cell r="AM72">
            <v>1.59</v>
          </cell>
        </row>
        <row r="73">
          <cell r="C73" t="str">
            <v/>
          </cell>
          <cell r="D73" t="str">
            <v>26932000001328652991</v>
          </cell>
          <cell r="O73" t="str">
            <v>正常</v>
          </cell>
          <cell r="T73">
            <v>46241.0</v>
          </cell>
          <cell r="U73" t="str">
            <v>中智优力</v>
          </cell>
          <cell r="V73" t="str">
            <v>进项</v>
          </cell>
          <cell r="W73" t="str">
            <v>宁波鄞泰健康管理有限公司</v>
          </cell>
          <cell r="Y73" t="str">
            <v>报销票</v>
          </cell>
          <cell r="AA73" t="str">
            <v/>
          </cell>
          <cell r="AB73">
            <v>0</v>
          </cell>
          <cell r="AC73">
            <v>0</v>
          </cell>
          <cell r="AI73" t="str">
            <v/>
          </cell>
          <cell r="AJ73" t="str">
            <v>中智优力</v>
          </cell>
          <cell r="AK73">
            <v>162</v>
          </cell>
          <cell r="AL73">
            <v>160.4</v>
          </cell>
          <cell r="AM73">
            <v>1.6</v>
          </cell>
        </row>
        <row r="74">
          <cell r="C74" t="str">
            <v/>
          </cell>
          <cell r="D74" t="str">
            <v>26932000001328652016</v>
          </cell>
          <cell r="O74" t="str">
            <v>正常</v>
          </cell>
          <cell r="T74">
            <v>46241.0</v>
          </cell>
          <cell r="U74" t="str">
            <v>中智优力</v>
          </cell>
          <cell r="V74" t="str">
            <v>进项</v>
          </cell>
          <cell r="W74" t="str">
            <v>宁波鄞泰健康管理有限公司</v>
          </cell>
          <cell r="Y74" t="str">
            <v>报销票</v>
          </cell>
          <cell r="AA74" t="str">
            <v/>
          </cell>
          <cell r="AB74">
            <v>0</v>
          </cell>
          <cell r="AC74">
            <v>0</v>
          </cell>
          <cell r="AI74" t="str">
            <v/>
          </cell>
          <cell r="AJ74" t="str">
            <v>中智优力</v>
          </cell>
          <cell r="AK74">
            <v>212</v>
          </cell>
          <cell r="AL74">
            <v>209.9</v>
          </cell>
          <cell r="AM74">
            <v>2.1</v>
          </cell>
        </row>
        <row r="75">
          <cell r="C75" t="str">
            <v/>
          </cell>
          <cell r="D75" t="str">
            <v>26934000000046880281</v>
          </cell>
          <cell r="O75" t="str">
            <v>正常</v>
          </cell>
          <cell r="T75">
            <v>46241.0</v>
          </cell>
          <cell r="U75" t="str">
            <v>中智优力</v>
          </cell>
          <cell r="V75" t="str">
            <v>进项</v>
          </cell>
          <cell r="W75" t="str">
            <v>宁波市鄞州邱隘浪浪柳餐饮店（个体工商户）</v>
          </cell>
          <cell r="Y75" t="str">
            <v>报销票</v>
          </cell>
          <cell r="AA75" t="str">
            <v/>
          </cell>
          <cell r="AB75">
            <v>0</v>
          </cell>
          <cell r="AC75">
            <v>0</v>
          </cell>
          <cell r="AI75" t="str">
            <v/>
          </cell>
          <cell r="AJ75" t="str">
            <v>中智优力</v>
          </cell>
          <cell r="AK75">
            <v>282.07</v>
          </cell>
          <cell r="AL75">
            <v>279.28</v>
          </cell>
          <cell r="AM75">
            <v>2.79</v>
          </cell>
        </row>
        <row r="76">
          <cell r="C76" t="str">
            <v/>
          </cell>
          <cell r="D76" t="str">
            <v>26932000001328189506</v>
          </cell>
          <cell r="O76" t="str">
            <v>正常</v>
          </cell>
          <cell r="T76">
            <v>46241.0</v>
          </cell>
          <cell r="U76" t="str">
            <v>中智优力</v>
          </cell>
          <cell r="V76" t="str">
            <v>进项</v>
          </cell>
          <cell r="W76" t="str">
            <v>宁波市鄞州五乡集金电子商行</v>
          </cell>
          <cell r="Y76" t="str">
            <v>报销票</v>
          </cell>
          <cell r="AA76" t="str">
            <v/>
          </cell>
          <cell r="AB76">
            <v>0</v>
          </cell>
          <cell r="AC76">
            <v>0</v>
          </cell>
          <cell r="AI76" t="str">
            <v/>
          </cell>
          <cell r="AJ76" t="str">
            <v>中智优力</v>
          </cell>
          <cell r="AK76">
            <v>2680</v>
          </cell>
          <cell r="AL76">
            <v>2653.46</v>
          </cell>
          <cell r="AM76">
            <v>26.54</v>
          </cell>
        </row>
        <row r="77">
          <cell r="C77" t="str">
            <v/>
          </cell>
          <cell r="D77" t="str">
            <v>26932000001327170451</v>
          </cell>
          <cell r="O77" t="str">
            <v>正常</v>
          </cell>
          <cell r="T77">
            <v>46241.0</v>
          </cell>
          <cell r="U77" t="str">
            <v>中智优力</v>
          </cell>
          <cell r="V77" t="str">
            <v>进项</v>
          </cell>
          <cell r="W77" t="str">
            <v>宁波市鄞州区伟仔餐饮店（个体工商户）</v>
          </cell>
          <cell r="Y77" t="str">
            <v>报销票</v>
          </cell>
          <cell r="AA77" t="str">
            <v/>
          </cell>
          <cell r="AB77">
            <v>0</v>
          </cell>
          <cell r="AC77">
            <v>0</v>
          </cell>
          <cell r="AI77" t="str">
            <v/>
          </cell>
          <cell r="AJ77" t="str">
            <v>中智优力</v>
          </cell>
          <cell r="AK77">
            <v>132.9</v>
          </cell>
          <cell r="AL77">
            <v>131.58</v>
          </cell>
          <cell r="AM77">
            <v>1.32</v>
          </cell>
        </row>
        <row r="78">
          <cell r="C78" t="str">
            <v/>
          </cell>
          <cell r="D78" t="str">
            <v>26937000000083340783</v>
          </cell>
          <cell r="O78" t="str">
            <v>正常</v>
          </cell>
          <cell r="T78">
            <v>46241.0</v>
          </cell>
          <cell r="U78" t="str">
            <v>中智优力</v>
          </cell>
          <cell r="V78" t="str">
            <v>进项</v>
          </cell>
          <cell r="W78" t="str">
            <v>沃尔玛（浙江）百货有限公司宁波清河路山姆会员商店</v>
          </cell>
          <cell r="Y78" t="str">
            <v>报销票</v>
          </cell>
          <cell r="AA78" t="str">
            <v/>
          </cell>
          <cell r="AB78">
            <v>0</v>
          </cell>
          <cell r="AC78">
            <v>0</v>
          </cell>
          <cell r="AI78" t="str">
            <v/>
          </cell>
          <cell r="AJ78" t="str">
            <v>中智优力</v>
          </cell>
          <cell r="AK78">
            <v>376.3</v>
          </cell>
          <cell r="AL78">
            <v>333</v>
          </cell>
          <cell r="AM78">
            <v>43.3</v>
          </cell>
        </row>
        <row r="79">
          <cell r="C79" t="str">
            <v/>
          </cell>
          <cell r="D79" t="str">
            <v>26322000006493788061</v>
          </cell>
          <cell r="O79" t="str">
            <v>正常</v>
          </cell>
          <cell r="T79">
            <v>46241.0</v>
          </cell>
          <cell r="U79" t="str">
            <v>中智优力</v>
          </cell>
          <cell r="V79" t="str">
            <v>进项</v>
          </cell>
          <cell r="W79" t="str">
            <v>张家港昂菲特贸易有限公司</v>
          </cell>
          <cell r="Y79" t="str">
            <v>报销票</v>
          </cell>
          <cell r="AA79" t="str">
            <v/>
          </cell>
          <cell r="AB79">
            <v>0</v>
          </cell>
          <cell r="AC79">
            <v>0</v>
          </cell>
          <cell r="AI79" t="str">
            <v/>
          </cell>
          <cell r="AJ79" t="str">
            <v>中智优力</v>
          </cell>
          <cell r="AK79">
            <v>29.9</v>
          </cell>
          <cell r="AL79">
            <v>26.46</v>
          </cell>
          <cell r="AM79">
            <v>3.44</v>
          </cell>
        </row>
        <row r="80">
          <cell r="C80" t="str">
            <v/>
          </cell>
          <cell r="D80" t="str">
            <v>26317000002892587097</v>
          </cell>
          <cell r="O80" t="str">
            <v>正常</v>
          </cell>
          <cell r="T80">
            <v>46240.0</v>
          </cell>
          <cell r="U80" t="str">
            <v>中智优力</v>
          </cell>
          <cell r="V80" t="str">
            <v>进项</v>
          </cell>
          <cell r="W80" t="str">
            <v>上海泓弈信息科技有限公司</v>
          </cell>
          <cell r="Y80" t="str">
            <v>报销票</v>
          </cell>
          <cell r="AA80" t="str">
            <v/>
          </cell>
          <cell r="AB80">
            <v>0</v>
          </cell>
          <cell r="AC80">
            <v>0</v>
          </cell>
          <cell r="AI80" t="str">
            <v/>
          </cell>
          <cell r="AJ80" t="str">
            <v>中智优力</v>
          </cell>
          <cell r="AK80">
            <v>5</v>
          </cell>
          <cell r="AL80">
            <v>4.72</v>
          </cell>
          <cell r="AM80">
            <v>0.28</v>
          </cell>
        </row>
        <row r="81">
          <cell r="C81" t="str">
            <v/>
          </cell>
          <cell r="D81" t="str">
            <v>26932000001321228486</v>
          </cell>
          <cell r="O81" t="str">
            <v>正常</v>
          </cell>
          <cell r="T81">
            <v>46240.0</v>
          </cell>
          <cell r="U81" t="str">
            <v>中智优力</v>
          </cell>
          <cell r="V81" t="str">
            <v>进项</v>
          </cell>
          <cell r="W81" t="str">
            <v>宁波市海曙区湘周餐饮店（个体工商户）</v>
          </cell>
          <cell r="Y81" t="str">
            <v>报销票</v>
          </cell>
          <cell r="AA81" t="str">
            <v/>
          </cell>
          <cell r="AB81">
            <v>0</v>
          </cell>
          <cell r="AC81">
            <v>0</v>
          </cell>
          <cell r="AI81" t="str">
            <v/>
          </cell>
          <cell r="AJ81" t="str">
            <v>中智优力</v>
          </cell>
          <cell r="AK81">
            <v>235.45</v>
          </cell>
          <cell r="AL81">
            <v>222.12</v>
          </cell>
          <cell r="AM81">
            <v>13.33</v>
          </cell>
        </row>
        <row r="82">
          <cell r="C82" t="str">
            <v/>
          </cell>
          <cell r="D82" t="str">
            <v>26322000006471354016</v>
          </cell>
          <cell r="O82" t="str">
            <v>正常</v>
          </cell>
          <cell r="T82">
            <v>46240.0</v>
          </cell>
          <cell r="U82" t="str">
            <v>中智优力</v>
          </cell>
          <cell r="V82" t="str">
            <v>进项</v>
          </cell>
          <cell r="W82" t="str">
            <v>常州嘉亿德力文具有限公司</v>
          </cell>
          <cell r="Y82" t="str">
            <v>报销票</v>
          </cell>
          <cell r="AA82" t="str">
            <v/>
          </cell>
          <cell r="AB82">
            <v>0</v>
          </cell>
          <cell r="AC82">
            <v>0</v>
          </cell>
          <cell r="AI82" t="str">
            <v/>
          </cell>
          <cell r="AJ82" t="str">
            <v>中智优力</v>
          </cell>
          <cell r="AK82">
            <v>7.6</v>
          </cell>
          <cell r="AL82">
            <v>6.73</v>
          </cell>
          <cell r="AM82">
            <v>0.87</v>
          </cell>
        </row>
        <row r="83">
          <cell r="C83" t="str">
            <v/>
          </cell>
          <cell r="D83" t="str">
            <v>26342000002494154671</v>
          </cell>
          <cell r="O83" t="str">
            <v>正常</v>
          </cell>
          <cell r="T83">
            <v>46240.0</v>
          </cell>
          <cell r="U83" t="str">
            <v>中智优力</v>
          </cell>
          <cell r="V83" t="str">
            <v>进项</v>
          </cell>
          <cell r="W83" t="str">
            <v>肥西县桃花工业园万翔办公用品经营部</v>
          </cell>
          <cell r="Y83" t="str">
            <v>报销票</v>
          </cell>
          <cell r="AA83" t="str">
            <v/>
          </cell>
          <cell r="AB83">
            <v>0</v>
          </cell>
          <cell r="AC83">
            <v>0</v>
          </cell>
          <cell r="AI83" t="str">
            <v/>
          </cell>
          <cell r="AJ83" t="str">
            <v>中智优力</v>
          </cell>
          <cell r="AK83">
            <v>192</v>
          </cell>
          <cell r="AL83">
            <v>190.1</v>
          </cell>
          <cell r="AM83">
            <v>1.9</v>
          </cell>
        </row>
        <row r="84">
          <cell r="C84" t="str">
            <v/>
          </cell>
          <cell r="D84" t="str">
            <v>26112000003272302846</v>
          </cell>
          <cell r="O84" t="str">
            <v>正常</v>
          </cell>
          <cell r="T84">
            <v>46240.0</v>
          </cell>
          <cell r="U84" t="str">
            <v>中智优力</v>
          </cell>
          <cell r="V84" t="str">
            <v>进项</v>
          </cell>
          <cell r="W84" t="str">
            <v>北京东奥时代教育科技有限公司</v>
          </cell>
          <cell r="Y84" t="str">
            <v>报销票</v>
          </cell>
          <cell r="AA84" t="str">
            <v/>
          </cell>
          <cell r="AB84">
            <v>0</v>
          </cell>
          <cell r="AC84">
            <v>0</v>
          </cell>
          <cell r="AI84" t="str">
            <v/>
          </cell>
          <cell r="AJ84" t="str">
            <v>中智优力</v>
          </cell>
          <cell r="AK84">
            <v>40</v>
          </cell>
          <cell r="AL84">
            <v>38.83</v>
          </cell>
          <cell r="AM84">
            <v>1.17</v>
          </cell>
        </row>
        <row r="85">
          <cell r="C85" t="str">
            <v/>
          </cell>
          <cell r="D85" t="str">
            <v>26317000002887162179</v>
          </cell>
          <cell r="O85" t="str">
            <v>正常</v>
          </cell>
          <cell r="T85">
            <v>46239.0</v>
          </cell>
          <cell r="U85" t="str">
            <v>中智优力</v>
          </cell>
          <cell r="V85" t="str">
            <v>进项</v>
          </cell>
          <cell r="W85" t="str">
            <v>上海泓弈信息科技有限公司</v>
          </cell>
          <cell r="Y85" t="str">
            <v>报销票</v>
          </cell>
          <cell r="AA85" t="str">
            <v/>
          </cell>
          <cell r="AB85">
            <v>0</v>
          </cell>
          <cell r="AC85">
            <v>0</v>
          </cell>
          <cell r="AI85" t="str">
            <v/>
          </cell>
          <cell r="AJ85" t="str">
            <v>中智优力</v>
          </cell>
          <cell r="AK85">
            <v>6.4</v>
          </cell>
          <cell r="AL85">
            <v>6.04</v>
          </cell>
          <cell r="AM85">
            <v>0.36</v>
          </cell>
        </row>
        <row r="86">
          <cell r="C86" t="str">
            <v/>
          </cell>
          <cell r="D86" t="str">
            <v>26442000008977427776</v>
          </cell>
          <cell r="O86" t="str">
            <v>正常</v>
          </cell>
          <cell r="T86">
            <v>46239.0</v>
          </cell>
          <cell r="U86" t="str">
            <v>中智优力</v>
          </cell>
          <cell r="V86" t="str">
            <v>进项</v>
          </cell>
          <cell r="W86" t="str">
            <v>广州超威生物科技有限公司</v>
          </cell>
          <cell r="Y86" t="str">
            <v>报销票</v>
          </cell>
          <cell r="AA86" t="str">
            <v/>
          </cell>
          <cell r="AB86">
            <v>0</v>
          </cell>
          <cell r="AC86">
            <v>0</v>
          </cell>
          <cell r="AI86" t="str">
            <v/>
          </cell>
          <cell r="AJ86" t="str">
            <v>中智优力</v>
          </cell>
          <cell r="AK86">
            <v>36</v>
          </cell>
          <cell r="AL86">
            <v>31.86</v>
          </cell>
          <cell r="AM86">
            <v>4.14</v>
          </cell>
        </row>
        <row r="87">
          <cell r="C87" t="str">
            <v/>
          </cell>
          <cell r="D87" t="str">
            <v>26937000000081081757</v>
          </cell>
          <cell r="O87" t="str">
            <v>正常</v>
          </cell>
          <cell r="T87">
            <v>46239.0</v>
          </cell>
          <cell r="U87" t="str">
            <v>中智优力</v>
          </cell>
          <cell r="V87" t="str">
            <v>进项</v>
          </cell>
          <cell r="W87" t="str">
            <v>中海油销售浙江有限公司</v>
          </cell>
          <cell r="Y87" t="str">
            <v>报销票</v>
          </cell>
          <cell r="AA87" t="str">
            <v/>
          </cell>
          <cell r="AB87">
            <v>0</v>
          </cell>
          <cell r="AC87">
            <v>0</v>
          </cell>
          <cell r="AI87" t="str">
            <v/>
          </cell>
          <cell r="AJ87" t="str">
            <v>中智优力</v>
          </cell>
          <cell r="AK87">
            <v>200</v>
          </cell>
          <cell r="AL87">
            <v>176.99</v>
          </cell>
          <cell r="AM87">
            <v>23.01</v>
          </cell>
        </row>
        <row r="88">
          <cell r="C88" t="str">
            <v/>
          </cell>
          <cell r="D88" t="str">
            <v>26332000006748329841</v>
          </cell>
          <cell r="O88" t="str">
            <v>正常</v>
          </cell>
          <cell r="T88">
            <v>46239.0</v>
          </cell>
          <cell r="U88" t="str">
            <v>中智优力</v>
          </cell>
          <cell r="V88" t="str">
            <v>进项</v>
          </cell>
          <cell r="W88" t="str">
            <v>杭州富阳牙牙家服装店（个体工商户）</v>
          </cell>
          <cell r="Y88" t="str">
            <v>报销票</v>
          </cell>
          <cell r="AA88" t="str">
            <v/>
          </cell>
          <cell r="AB88">
            <v>0</v>
          </cell>
          <cell r="AC88">
            <v>0</v>
          </cell>
          <cell r="AI88" t="str">
            <v/>
          </cell>
          <cell r="AJ88" t="str">
            <v>中智优力</v>
          </cell>
          <cell r="AK88">
            <v>401.5</v>
          </cell>
          <cell r="AL88">
            <v>397.52</v>
          </cell>
          <cell r="AM88">
            <v>3.98</v>
          </cell>
        </row>
        <row r="89">
          <cell r="C89" t="str">
            <v/>
          </cell>
          <cell r="D89" t="str">
            <v>26937000000077240025</v>
          </cell>
          <cell r="O89" t="str">
            <v>正常</v>
          </cell>
          <cell r="T89">
            <v>46239.0</v>
          </cell>
          <cell r="U89" t="str">
            <v>中智优力</v>
          </cell>
          <cell r="V89" t="str">
            <v>进项</v>
          </cell>
          <cell r="W89" t="str">
            <v>中国电信股份有限公司宁波分公司</v>
          </cell>
          <cell r="Y89" t="str">
            <v>应付</v>
          </cell>
          <cell r="AA89" t="str">
            <v/>
          </cell>
          <cell r="AB89">
            <v>0</v>
          </cell>
          <cell r="AC89">
            <v>199</v>
          </cell>
          <cell r="AI89" t="str">
            <v/>
          </cell>
          <cell r="AJ89" t="str">
            <v>中智优力</v>
          </cell>
          <cell r="AK89">
            <v>199</v>
          </cell>
          <cell r="AL89">
            <v>199</v>
          </cell>
          <cell r="AM89">
            <v>0</v>
          </cell>
        </row>
        <row r="90">
          <cell r="C90" t="str">
            <v/>
          </cell>
          <cell r="D90" t="str">
            <v>26112000003245957596</v>
          </cell>
          <cell r="O90" t="str">
            <v>正常</v>
          </cell>
          <cell r="T90">
            <v>46238.0</v>
          </cell>
          <cell r="U90" t="str">
            <v>中智优力</v>
          </cell>
          <cell r="V90" t="str">
            <v>进项</v>
          </cell>
          <cell r="W90" t="str">
            <v>北京泓奥箱包有限公司</v>
          </cell>
          <cell r="Y90" t="str">
            <v>报销票</v>
          </cell>
          <cell r="AA90" t="str">
            <v/>
          </cell>
          <cell r="AB90">
            <v>0</v>
          </cell>
          <cell r="AC90">
            <v>0</v>
          </cell>
          <cell r="AI90" t="str">
            <v/>
          </cell>
          <cell r="AJ90" t="str">
            <v>中智优力</v>
          </cell>
          <cell r="AK90">
            <v>51</v>
          </cell>
          <cell r="AL90">
            <v>50.5</v>
          </cell>
          <cell r="AM90">
            <v>0.5</v>
          </cell>
        </row>
        <row r="91">
          <cell r="C91" t="str">
            <v/>
          </cell>
          <cell r="D91" t="str">
            <v>26342000002465050201</v>
          </cell>
          <cell r="O91" t="str">
            <v>正常</v>
          </cell>
          <cell r="T91">
            <v>46237.0</v>
          </cell>
          <cell r="U91" t="str">
            <v>中智优力</v>
          </cell>
          <cell r="V91" t="str">
            <v>进项</v>
          </cell>
          <cell r="W91" t="str">
            <v>合肥大飘飘贸易有限公司</v>
          </cell>
          <cell r="Y91" t="str">
            <v>报销票</v>
          </cell>
          <cell r="AA91" t="str">
            <v/>
          </cell>
          <cell r="AB91">
            <v>0</v>
          </cell>
          <cell r="AC91">
            <v>0</v>
          </cell>
          <cell r="AI91" t="str">
            <v/>
          </cell>
          <cell r="AJ91" t="str">
            <v>中智优力</v>
          </cell>
          <cell r="AK91">
            <v>36.01</v>
          </cell>
          <cell r="AL91">
            <v>31.87</v>
          </cell>
          <cell r="AM91">
            <v>4.14</v>
          </cell>
        </row>
        <row r="92">
          <cell r="C92" t="str">
            <v/>
          </cell>
          <cell r="D92" t="str">
            <v>26312000004917631951</v>
          </cell>
          <cell r="O92" t="str">
            <v>正常</v>
          </cell>
          <cell r="T92">
            <v>46237.0</v>
          </cell>
          <cell r="U92" t="str">
            <v>中智优力</v>
          </cell>
          <cell r="V92" t="str">
            <v>进项</v>
          </cell>
          <cell r="W92" t="str">
            <v>上海兆洪电器有限公司</v>
          </cell>
          <cell r="Y92" t="str">
            <v>报销票</v>
          </cell>
          <cell r="AA92" t="str">
            <v/>
          </cell>
          <cell r="AB92">
            <v>0</v>
          </cell>
          <cell r="AC92">
            <v>0</v>
          </cell>
          <cell r="AI92" t="str">
            <v/>
          </cell>
          <cell r="AJ92" t="str">
            <v>中智优力</v>
          </cell>
          <cell r="AK92">
            <v>142</v>
          </cell>
          <cell r="AL92">
            <v>125.66</v>
          </cell>
          <cell r="AM92">
            <v>16.34</v>
          </cell>
        </row>
        <row r="93">
          <cell r="C93" t="str">
            <v/>
          </cell>
          <cell r="D93" t="str">
            <v>26937000000079975303</v>
          </cell>
          <cell r="O93" t="str">
            <v>正常</v>
          </cell>
          <cell r="T93">
            <v>46236.0</v>
          </cell>
          <cell r="U93" t="str">
            <v>中智优力</v>
          </cell>
          <cell r="V93" t="str">
            <v>进项</v>
          </cell>
          <cell r="W93" t="str">
            <v>宁波海底捞餐饮管理有限公司第十二分公司</v>
          </cell>
          <cell r="Y93" t="str">
            <v>报销票</v>
          </cell>
          <cell r="AA93" t="str">
            <v/>
          </cell>
          <cell r="AB93">
            <v>0</v>
          </cell>
          <cell r="AC93">
            <v>0</v>
          </cell>
          <cell r="AI93" t="str">
            <v/>
          </cell>
          <cell r="AJ93" t="str">
            <v>中智优力</v>
          </cell>
          <cell r="AK93">
            <v>246</v>
          </cell>
          <cell r="AL93">
            <v>232.08</v>
          </cell>
          <cell r="AM93">
            <v>13.92</v>
          </cell>
        </row>
        <row r="94">
          <cell r="C94" t="str">
            <v/>
          </cell>
          <cell r="D94" t="str">
            <v>26447000001511506920</v>
          </cell>
          <cell r="O94" t="str">
            <v>正常</v>
          </cell>
          <cell r="T94">
            <v>46236.0</v>
          </cell>
          <cell r="U94" t="str">
            <v>中智优力</v>
          </cell>
          <cell r="V94" t="str">
            <v>进项</v>
          </cell>
          <cell r="W94" t="str">
            <v>东莞京东利昇贸易有限公司</v>
          </cell>
          <cell r="Y94" t="str">
            <v>报销票</v>
          </cell>
          <cell r="AA94" t="str">
            <v/>
          </cell>
          <cell r="AB94">
            <v>0</v>
          </cell>
          <cell r="AC94">
            <v>0</v>
          </cell>
          <cell r="AI94" t="str">
            <v/>
          </cell>
          <cell r="AJ94" t="str">
            <v>中智优力</v>
          </cell>
          <cell r="AK94">
            <v>768.98</v>
          </cell>
          <cell r="AL94">
            <v>680.51</v>
          </cell>
          <cell r="AM94">
            <v>88.47</v>
          </cell>
        </row>
        <row r="95">
          <cell r="C95" t="str">
            <v/>
          </cell>
          <cell r="D95" t="str">
            <v>26447000001511506919</v>
          </cell>
          <cell r="O95" t="str">
            <v>正常</v>
          </cell>
          <cell r="T95">
            <v>46236.0</v>
          </cell>
          <cell r="U95" t="str">
            <v>中智优力</v>
          </cell>
          <cell r="V95" t="str">
            <v>进项</v>
          </cell>
          <cell r="W95" t="str">
            <v>东莞京东利昇贸易有限公司</v>
          </cell>
          <cell r="Y95" t="str">
            <v>报销票</v>
          </cell>
          <cell r="AA95" t="str">
            <v/>
          </cell>
          <cell r="AB95">
            <v>0</v>
          </cell>
          <cell r="AC95">
            <v>0</v>
          </cell>
          <cell r="AI95" t="str">
            <v/>
          </cell>
          <cell r="AJ95" t="str">
            <v>中智优力</v>
          </cell>
          <cell r="AK95">
            <v>297.49</v>
          </cell>
          <cell r="AL95">
            <v>263.26</v>
          </cell>
          <cell r="AM95">
            <v>34.23</v>
          </cell>
        </row>
        <row r="96">
          <cell r="C96" t="str">
            <v/>
          </cell>
          <cell r="D96" t="str">
            <v>26952000003279111871</v>
          </cell>
          <cell r="O96" t="str">
            <v>正常</v>
          </cell>
          <cell r="T96">
            <v>46235.0</v>
          </cell>
          <cell r="U96" t="str">
            <v>中智优力</v>
          </cell>
          <cell r="V96" t="str">
            <v>进项</v>
          </cell>
          <cell r="W96" t="str">
            <v>深圳市欢禾实业有限公司</v>
          </cell>
          <cell r="Y96" t="str">
            <v>报销票</v>
          </cell>
          <cell r="AA96" t="str">
            <v/>
          </cell>
          <cell r="AB96">
            <v>0</v>
          </cell>
          <cell r="AC96">
            <v>0</v>
          </cell>
          <cell r="AI96" t="str">
            <v/>
          </cell>
          <cell r="AJ96" t="str">
            <v>中智优力</v>
          </cell>
          <cell r="AK96">
            <v>72.7</v>
          </cell>
          <cell r="AL96">
            <v>66.7</v>
          </cell>
          <cell r="AM96">
            <v>6</v>
          </cell>
        </row>
        <row r="97">
          <cell r="C97" t="str">
            <v/>
          </cell>
          <cell r="D97" t="str">
            <v>26317000002711328253</v>
          </cell>
          <cell r="O97" t="str">
            <v>正常</v>
          </cell>
          <cell r="T97">
            <v>46234.0</v>
          </cell>
          <cell r="U97" t="str">
            <v>中智优力</v>
          </cell>
          <cell r="V97" t="str">
            <v>进项</v>
          </cell>
          <cell r="W97" t="str">
            <v>亿企赢网络科技有限公司</v>
          </cell>
          <cell r="Y97" t="str">
            <v>报销票</v>
          </cell>
          <cell r="AA97" t="str">
            <v/>
          </cell>
          <cell r="AB97">
            <v>0</v>
          </cell>
          <cell r="AC97">
            <v>0</v>
          </cell>
          <cell r="AI97" t="str">
            <v/>
          </cell>
          <cell r="AJ97" t="str">
            <v>中智优力</v>
          </cell>
          <cell r="AK97">
            <v>105</v>
          </cell>
          <cell r="AL97">
            <v>99.06</v>
          </cell>
          <cell r="AM97">
            <v>5.94</v>
          </cell>
        </row>
        <row r="98">
          <cell r="C98" t="str">
            <v/>
          </cell>
          <cell r="D98" t="str">
            <v>26932000001291355596</v>
          </cell>
          <cell r="O98" t="str">
            <v>正常</v>
          </cell>
          <cell r="T98">
            <v>46234.0</v>
          </cell>
          <cell r="U98" t="str">
            <v>中智优力</v>
          </cell>
          <cell r="V98" t="str">
            <v>进项</v>
          </cell>
          <cell r="W98" t="str">
            <v>宁波市鄞州五乡优茗食品商行（个体工商户）</v>
          </cell>
          <cell r="Y98" t="str">
            <v>报销票</v>
          </cell>
          <cell r="AA98" t="str">
            <v/>
          </cell>
          <cell r="AB98">
            <v>0</v>
          </cell>
          <cell r="AC98">
            <v>0</v>
          </cell>
          <cell r="AI98" t="str">
            <v/>
          </cell>
          <cell r="AJ98" t="str">
            <v>中智优力</v>
          </cell>
          <cell r="AK98">
            <v>9000</v>
          </cell>
          <cell r="AL98">
            <v>8910.89</v>
          </cell>
          <cell r="AM98">
            <v>89.11</v>
          </cell>
        </row>
        <row r="99">
          <cell r="C99" t="str">
            <v/>
          </cell>
          <cell r="D99" t="str">
            <v>26502000001546497691</v>
          </cell>
          <cell r="O99" t="str">
            <v>正常</v>
          </cell>
          <cell r="T99">
            <v>46234.0</v>
          </cell>
          <cell r="U99" t="str">
            <v>中智优力</v>
          </cell>
          <cell r="V99" t="str">
            <v>进项</v>
          </cell>
          <cell r="W99" t="str">
            <v>重庆匠达沣餐饮管理有限公司</v>
          </cell>
          <cell r="Y99" t="str">
            <v>报销票</v>
          </cell>
          <cell r="AA99" t="str">
            <v/>
          </cell>
          <cell r="AB99">
            <v>0</v>
          </cell>
          <cell r="AC99">
            <v>0</v>
          </cell>
          <cell r="AI99" t="str">
            <v/>
          </cell>
          <cell r="AJ99" t="str">
            <v>中智优力</v>
          </cell>
          <cell r="AK99">
            <v>280</v>
          </cell>
          <cell r="AL99">
            <v>277.23</v>
          </cell>
          <cell r="AM99">
            <v>2.77</v>
          </cell>
        </row>
        <row r="100">
          <cell r="C100" t="str">
            <v/>
          </cell>
          <cell r="D100" t="str">
            <v>26932000001287680251</v>
          </cell>
          <cell r="O100" t="str">
            <v>正常</v>
          </cell>
          <cell r="T100">
            <v>46234.0</v>
          </cell>
          <cell r="U100" t="str">
            <v>中智优力</v>
          </cell>
          <cell r="V100" t="str">
            <v>进项</v>
          </cell>
          <cell r="W100" t="str">
            <v>宁波市鄞州五乡甬辰餐饮店</v>
          </cell>
          <cell r="Y100" t="str">
            <v>报销票</v>
          </cell>
          <cell r="AA100" t="str">
            <v/>
          </cell>
          <cell r="AB100">
            <v>0</v>
          </cell>
          <cell r="AC100">
            <v>0</v>
          </cell>
          <cell r="AI100" t="str">
            <v/>
          </cell>
          <cell r="AJ100" t="str">
            <v>中智优力</v>
          </cell>
          <cell r="AK100">
            <v>204</v>
          </cell>
          <cell r="AL100">
            <v>201.98</v>
          </cell>
          <cell r="AM100">
            <v>2.02</v>
          </cell>
        </row>
        <row r="101">
          <cell r="C101" t="str">
            <v/>
          </cell>
          <cell r="D101" t="str">
            <v>26932000001287526291</v>
          </cell>
          <cell r="O101" t="str">
            <v>正常</v>
          </cell>
          <cell r="T101">
            <v>46234.0</v>
          </cell>
          <cell r="U101" t="str">
            <v>中智优力</v>
          </cell>
          <cell r="V101" t="str">
            <v>进项</v>
          </cell>
          <cell r="W101" t="str">
            <v>宁波市鄞州五乡甬辰餐饮店</v>
          </cell>
          <cell r="Y101" t="str">
            <v>报销票</v>
          </cell>
          <cell r="AA101" t="str">
            <v/>
          </cell>
          <cell r="AB101">
            <v>0</v>
          </cell>
          <cell r="AC101">
            <v>0</v>
          </cell>
          <cell r="AI101" t="str">
            <v/>
          </cell>
          <cell r="AJ101" t="str">
            <v>中智优力</v>
          </cell>
          <cell r="AK101">
            <v>7400</v>
          </cell>
          <cell r="AL101">
            <v>7326.73</v>
          </cell>
          <cell r="AM101">
            <v>73.27</v>
          </cell>
        </row>
        <row r="102">
          <cell r="C102" t="str">
            <v/>
          </cell>
          <cell r="D102" t="str">
            <v>26932000001284503881</v>
          </cell>
          <cell r="O102" t="str">
            <v>正常</v>
          </cell>
          <cell r="T102">
            <v>46234.0</v>
          </cell>
          <cell r="U102" t="str">
            <v>中智优力</v>
          </cell>
          <cell r="V102" t="str">
            <v>进项</v>
          </cell>
          <cell r="W102" t="str">
            <v>宁波市鄞州五乡甬辰餐饮店</v>
          </cell>
          <cell r="Y102" t="str">
            <v>报销票</v>
          </cell>
          <cell r="AA102" t="str">
            <v/>
          </cell>
          <cell r="AB102">
            <v>0</v>
          </cell>
          <cell r="AC102">
            <v>0</v>
          </cell>
          <cell r="AI102" t="str">
            <v/>
          </cell>
          <cell r="AJ102" t="str">
            <v>中智优力</v>
          </cell>
          <cell r="AK102">
            <v>-7400</v>
          </cell>
          <cell r="AL102">
            <v>-7326.73</v>
          </cell>
          <cell r="AM102">
            <v>-73.27</v>
          </cell>
        </row>
        <row r="103">
          <cell r="C103" t="str">
            <v/>
          </cell>
          <cell r="D103" t="str">
            <v>26932000001287515401</v>
          </cell>
          <cell r="O103" t="str">
            <v>已红冲-全额</v>
          </cell>
          <cell r="T103">
            <v>46234.0</v>
          </cell>
          <cell r="U103" t="str">
            <v>中智优力</v>
          </cell>
          <cell r="V103" t="str">
            <v>进项</v>
          </cell>
          <cell r="W103" t="str">
            <v>宁波市鄞州五乡甬辰餐饮店</v>
          </cell>
          <cell r="Y103" t="str">
            <v>报销票</v>
          </cell>
          <cell r="AA103" t="str">
            <v/>
          </cell>
          <cell r="AB103">
            <v>0</v>
          </cell>
          <cell r="AC103">
            <v>0</v>
          </cell>
          <cell r="AI103" t="str">
            <v/>
          </cell>
          <cell r="AJ103" t="str">
            <v>中智优力</v>
          </cell>
          <cell r="AK103">
            <v>7400</v>
          </cell>
          <cell r="AL103">
            <v>7326.73</v>
          </cell>
          <cell r="AM103">
            <v>73.27</v>
          </cell>
        </row>
        <row r="104">
          <cell r="C104" t="str">
            <v/>
          </cell>
          <cell r="D104" t="str">
            <v>26932000001284202696</v>
          </cell>
          <cell r="O104" t="str">
            <v>正常</v>
          </cell>
          <cell r="T104">
            <v>46234.0</v>
          </cell>
          <cell r="U104" t="str">
            <v>中智优力</v>
          </cell>
          <cell r="V104" t="str">
            <v>进项</v>
          </cell>
          <cell r="W104" t="str">
            <v>宁波市鄞州五乡甬辰餐饮店</v>
          </cell>
          <cell r="Y104" t="str">
            <v>报销票</v>
          </cell>
          <cell r="AA104" t="str">
            <v/>
          </cell>
          <cell r="AB104">
            <v>0</v>
          </cell>
          <cell r="AC104">
            <v>0</v>
          </cell>
          <cell r="AI104" t="str">
            <v/>
          </cell>
          <cell r="AJ104" t="str">
            <v>中智优力</v>
          </cell>
          <cell r="AK104">
            <v>-16000</v>
          </cell>
          <cell r="AL104">
            <v>-15841.58</v>
          </cell>
          <cell r="AM104">
            <v>-158.42</v>
          </cell>
        </row>
        <row r="105">
          <cell r="C105" t="str">
            <v/>
          </cell>
          <cell r="D105" t="str">
            <v>26937000000077219473</v>
          </cell>
          <cell r="O105" t="str">
            <v>正常</v>
          </cell>
          <cell r="T105">
            <v>46234.0</v>
          </cell>
          <cell r="U105" t="str">
            <v>中智优力</v>
          </cell>
          <cell r="V105" t="str">
            <v>进项</v>
          </cell>
          <cell r="W105" t="str">
            <v>中国电信股份有限公司宁波分公司</v>
          </cell>
          <cell r="Y105" t="str">
            <v>应付</v>
          </cell>
          <cell r="AA105" t="str">
            <v/>
          </cell>
          <cell r="AB105">
            <v>0</v>
          </cell>
          <cell r="AC105">
            <v>199</v>
          </cell>
          <cell r="AI105" t="str">
            <v/>
          </cell>
          <cell r="AJ105" t="str">
            <v>中智优力</v>
          </cell>
          <cell r="AK105">
            <v>199</v>
          </cell>
          <cell r="AL105">
            <v>199</v>
          </cell>
          <cell r="AM105">
            <v>0</v>
          </cell>
        </row>
        <row r="106">
          <cell r="C106" t="str">
            <v/>
          </cell>
          <cell r="D106" t="str">
            <v>26932000001287458101</v>
          </cell>
          <cell r="O106" t="str">
            <v>已红冲-全额</v>
          </cell>
          <cell r="T106">
            <v>46234.0</v>
          </cell>
          <cell r="U106" t="str">
            <v>中智优力</v>
          </cell>
          <cell r="V106" t="str">
            <v>进项</v>
          </cell>
          <cell r="W106" t="str">
            <v>宁波市鄞州五乡甬辰餐饮店</v>
          </cell>
          <cell r="Y106" t="str">
            <v>报销票</v>
          </cell>
          <cell r="AA106" t="str">
            <v/>
          </cell>
          <cell r="AB106">
            <v>0</v>
          </cell>
          <cell r="AC106">
            <v>0</v>
          </cell>
          <cell r="AI106" t="str">
            <v/>
          </cell>
          <cell r="AJ106" t="str">
            <v>中智优力</v>
          </cell>
          <cell r="AK106">
            <v>16000</v>
          </cell>
          <cell r="AL106">
            <v>15841.58</v>
          </cell>
          <cell r="AM106">
            <v>158.42</v>
          </cell>
        </row>
        <row r="107">
          <cell r="C107" t="str">
            <v/>
          </cell>
          <cell r="D107" t="str">
            <v>26342000002428169191</v>
          </cell>
          <cell r="O107" t="str">
            <v>正常</v>
          </cell>
          <cell r="T107">
            <v>46234.0</v>
          </cell>
          <cell r="U107" t="str">
            <v>中智优力</v>
          </cell>
          <cell r="V107" t="str">
            <v>进项</v>
          </cell>
          <cell r="W107" t="str">
            <v>肥西县桃花工业园万翔办公用品经营部</v>
          </cell>
          <cell r="Y107" t="str">
            <v>报销票</v>
          </cell>
          <cell r="AA107" t="str">
            <v/>
          </cell>
          <cell r="AB107">
            <v>0</v>
          </cell>
          <cell r="AC107">
            <v>0</v>
          </cell>
          <cell r="AI107" t="str">
            <v/>
          </cell>
          <cell r="AJ107" t="str">
            <v>中智优力</v>
          </cell>
          <cell r="AK107">
            <v>192</v>
          </cell>
          <cell r="AL107">
            <v>190.1</v>
          </cell>
          <cell r="AM107">
            <v>1.9</v>
          </cell>
        </row>
        <row r="108">
          <cell r="C108" t="str">
            <v/>
          </cell>
          <cell r="D108" t="str">
            <v>26112000003179497801</v>
          </cell>
          <cell r="O108" t="str">
            <v>正常</v>
          </cell>
          <cell r="T108">
            <v>46234.0</v>
          </cell>
          <cell r="U108" t="str">
            <v>中智优力</v>
          </cell>
          <cell r="V108" t="str">
            <v>进项</v>
          </cell>
          <cell r="W108" t="str">
            <v>北京东奥时代教育科技有限公司</v>
          </cell>
          <cell r="Y108" t="str">
            <v>报销票</v>
          </cell>
          <cell r="AA108" t="str">
            <v/>
          </cell>
          <cell r="AB108">
            <v>0</v>
          </cell>
          <cell r="AC108">
            <v>0</v>
          </cell>
          <cell r="AI108" t="str">
            <v/>
          </cell>
          <cell r="AJ108" t="str">
            <v>中智优力</v>
          </cell>
          <cell r="AK108">
            <v>40</v>
          </cell>
          <cell r="AL108">
            <v>38.83</v>
          </cell>
          <cell r="AM108">
            <v>1.17</v>
          </cell>
        </row>
        <row r="109">
          <cell r="C109" t="str">
            <v/>
          </cell>
          <cell r="D109" t="str">
            <v>26337000000705815669</v>
          </cell>
          <cell r="O109" t="str">
            <v>正常</v>
          </cell>
          <cell r="T109">
            <v>46234.0</v>
          </cell>
          <cell r="U109" t="str">
            <v>中智优力</v>
          </cell>
          <cell r="V109" t="str">
            <v>进项</v>
          </cell>
          <cell r="W109" t="str">
            <v>杭州京东惠景贸易有限公司</v>
          </cell>
          <cell r="Y109" t="str">
            <v>报销票</v>
          </cell>
          <cell r="AA109" t="str">
            <v/>
          </cell>
          <cell r="AB109">
            <v>0</v>
          </cell>
          <cell r="AC109">
            <v>0</v>
          </cell>
          <cell r="AI109" t="str">
            <v/>
          </cell>
          <cell r="AJ109" t="str">
            <v>中智优力</v>
          </cell>
          <cell r="AK109">
            <v>115.44</v>
          </cell>
          <cell r="AL109">
            <v>102.16</v>
          </cell>
          <cell r="AM109">
            <v>13.28</v>
          </cell>
        </row>
        <row r="110">
          <cell r="C110" t="str">
            <v/>
          </cell>
          <cell r="D110" t="str">
            <v>26337000000705511060</v>
          </cell>
          <cell r="O110" t="str">
            <v>正常</v>
          </cell>
          <cell r="T110">
            <v>46234.0</v>
          </cell>
          <cell r="U110" t="str">
            <v>中智优力</v>
          </cell>
          <cell r="V110" t="str">
            <v>进项</v>
          </cell>
          <cell r="W110" t="str">
            <v>温州腾立贸易有限公司</v>
          </cell>
          <cell r="Y110" t="str">
            <v>报销票</v>
          </cell>
          <cell r="AA110" t="str">
            <v/>
          </cell>
          <cell r="AB110">
            <v>0</v>
          </cell>
          <cell r="AC110">
            <v>0</v>
          </cell>
          <cell r="AI110" t="str">
            <v/>
          </cell>
          <cell r="AJ110" t="str">
            <v>中智优力</v>
          </cell>
          <cell r="AK110">
            <v>57.98</v>
          </cell>
          <cell r="AL110">
            <v>51.31</v>
          </cell>
          <cell r="AM110">
            <v>6.67</v>
          </cell>
        </row>
        <row r="111">
          <cell r="C111" t="str">
            <v/>
          </cell>
          <cell r="D111" t="str">
            <v>26327000001379945928</v>
          </cell>
          <cell r="O111" t="str">
            <v>正常</v>
          </cell>
          <cell r="T111">
            <v>46234.0</v>
          </cell>
          <cell r="U111" t="str">
            <v>中智优力</v>
          </cell>
          <cell r="V111" t="str">
            <v>进项</v>
          </cell>
          <cell r="W111" t="str">
            <v>江苏京东海元贸易有限公司</v>
          </cell>
          <cell r="Y111" t="str">
            <v>报销票</v>
          </cell>
          <cell r="AA111" t="str">
            <v/>
          </cell>
          <cell r="AB111">
            <v>0</v>
          </cell>
          <cell r="AC111">
            <v>0</v>
          </cell>
          <cell r="AI111" t="str">
            <v/>
          </cell>
          <cell r="AJ111" t="str">
            <v>中智优力</v>
          </cell>
          <cell r="AK111">
            <v>122.55</v>
          </cell>
          <cell r="AL111">
            <v>108.45</v>
          </cell>
          <cell r="AM111">
            <v>14.1</v>
          </cell>
        </row>
        <row r="112">
          <cell r="C112" t="str">
            <v/>
          </cell>
          <cell r="D112" t="str">
            <v>26327000001380386778</v>
          </cell>
          <cell r="O112" t="str">
            <v>正常</v>
          </cell>
          <cell r="T112">
            <v>46234.0</v>
          </cell>
          <cell r="U112" t="str">
            <v>中智优力</v>
          </cell>
          <cell r="V112" t="str">
            <v>进项</v>
          </cell>
          <cell r="W112" t="str">
            <v>江苏京东信息技术有限公司</v>
          </cell>
          <cell r="Y112" t="str">
            <v>报销票</v>
          </cell>
          <cell r="AA112" t="str">
            <v/>
          </cell>
          <cell r="AB112">
            <v>0</v>
          </cell>
          <cell r="AC112">
            <v>0</v>
          </cell>
          <cell r="AI112" t="str">
            <v/>
          </cell>
          <cell r="AJ112" t="str">
            <v>中智优力</v>
          </cell>
          <cell r="AK112">
            <v>6</v>
          </cell>
          <cell r="AL112">
            <v>5.66</v>
          </cell>
          <cell r="AM112">
            <v>0.34</v>
          </cell>
        </row>
        <row r="113">
          <cell r="C113" t="str">
            <v/>
          </cell>
          <cell r="D113" t="str">
            <v>26327000001379945922</v>
          </cell>
          <cell r="O113" t="str">
            <v>正常</v>
          </cell>
          <cell r="T113">
            <v>46234.0</v>
          </cell>
          <cell r="U113" t="str">
            <v>中智优力</v>
          </cell>
          <cell r="V113" t="str">
            <v>进项</v>
          </cell>
          <cell r="W113" t="str">
            <v>江苏京东海元贸易有限公司</v>
          </cell>
          <cell r="Y113" t="str">
            <v>报销票</v>
          </cell>
          <cell r="AA113" t="str">
            <v/>
          </cell>
          <cell r="AB113">
            <v>0</v>
          </cell>
          <cell r="AC113">
            <v>0</v>
          </cell>
          <cell r="AI113" t="str">
            <v/>
          </cell>
          <cell r="AJ113" t="str">
            <v>中智优力</v>
          </cell>
          <cell r="AK113">
            <v>78</v>
          </cell>
          <cell r="AL113">
            <v>69.03</v>
          </cell>
          <cell r="AM113">
            <v>8.97</v>
          </cell>
        </row>
        <row r="114">
          <cell r="C114" t="str">
            <v/>
          </cell>
          <cell r="D114" t="str">
            <v/>
          </cell>
          <cell r="O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Y114" t="str">
            <v/>
          </cell>
          <cell r="AA114" t="str">
            <v/>
          </cell>
          <cell r="AB114">
            <v>0</v>
          </cell>
          <cell r="AC114">
            <v>0</v>
          </cell>
          <cell r="AI114" t="str">
            <v/>
          </cell>
          <cell r="AJ114" t="str">
            <v/>
          </cell>
          <cell r="AK114">
            <v>0</v>
          </cell>
          <cell r="AL114">
            <v>0</v>
          </cell>
          <cell r="AM114">
            <v>0</v>
          </cell>
        </row>
        <row r="115">
          <cell r="C115" t="str">
            <v/>
          </cell>
          <cell r="D115" t="str">
            <v/>
          </cell>
          <cell r="O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Y115" t="str">
            <v/>
          </cell>
          <cell r="AA115" t="str">
            <v/>
          </cell>
          <cell r="AB115">
            <v>0</v>
          </cell>
          <cell r="AC115">
            <v>0</v>
          </cell>
          <cell r="AI115" t="str">
            <v/>
          </cell>
          <cell r="AJ115" t="str">
            <v/>
          </cell>
          <cell r="AK115">
            <v>0</v>
          </cell>
          <cell r="AL115">
            <v>0</v>
          </cell>
          <cell r="AM115">
            <v>0</v>
          </cell>
        </row>
        <row r="116">
          <cell r="C116" t="str">
            <v/>
          </cell>
          <cell r="D116" t="str">
            <v/>
          </cell>
          <cell r="O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Y116" t="str">
            <v/>
          </cell>
          <cell r="AA116" t="str">
            <v/>
          </cell>
          <cell r="AB116">
            <v>0</v>
          </cell>
          <cell r="AC116">
            <v>0</v>
          </cell>
          <cell r="AI116" t="str">
            <v/>
          </cell>
          <cell r="AJ116" t="str">
            <v/>
          </cell>
          <cell r="AK116">
            <v>0</v>
          </cell>
          <cell r="AL116">
            <v>0</v>
          </cell>
          <cell r="AM116">
            <v>0</v>
          </cell>
        </row>
        <row r="117">
          <cell r="C117" t="str">
            <v/>
          </cell>
          <cell r="D117" t="str">
            <v/>
          </cell>
          <cell r="O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Y117" t="str">
            <v/>
          </cell>
          <cell r="AA117" t="str">
            <v/>
          </cell>
          <cell r="AB117">
            <v>0</v>
          </cell>
          <cell r="AC117">
            <v>0</v>
          </cell>
          <cell r="AI117" t="str">
            <v/>
          </cell>
          <cell r="AJ117" t="str">
            <v/>
          </cell>
          <cell r="AK117">
            <v>0</v>
          </cell>
          <cell r="AL117">
            <v>0</v>
          </cell>
          <cell r="AM117">
            <v>0</v>
          </cell>
        </row>
        <row r="118">
          <cell r="C118" t="str">
            <v/>
          </cell>
          <cell r="D118" t="str">
            <v/>
          </cell>
          <cell r="O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Y118" t="str">
            <v/>
          </cell>
          <cell r="AA118" t="str">
            <v/>
          </cell>
          <cell r="AB118">
            <v>0</v>
          </cell>
          <cell r="AC118">
            <v>0</v>
          </cell>
          <cell r="AI118" t="str">
            <v/>
          </cell>
          <cell r="AJ118" t="str">
            <v/>
          </cell>
          <cell r="AK118">
            <v>0</v>
          </cell>
          <cell r="AL118">
            <v>0</v>
          </cell>
          <cell r="AM118">
            <v>0</v>
          </cell>
        </row>
        <row r="119">
          <cell r="C119" t="str">
            <v/>
          </cell>
          <cell r="D119" t="str">
            <v/>
          </cell>
          <cell r="O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Y119" t="str">
            <v/>
          </cell>
          <cell r="AA119" t="str">
            <v/>
          </cell>
          <cell r="AB119">
            <v>0</v>
          </cell>
          <cell r="AC119">
            <v>0</v>
          </cell>
          <cell r="AI119" t="str">
            <v/>
          </cell>
          <cell r="AJ119" t="str">
            <v/>
          </cell>
          <cell r="AK119">
            <v>0</v>
          </cell>
          <cell r="AL119">
            <v>0</v>
          </cell>
          <cell r="AM119">
            <v>0</v>
          </cell>
        </row>
        <row r="120">
          <cell r="C120" t="str">
            <v/>
          </cell>
          <cell r="D120" t="str">
            <v/>
          </cell>
          <cell r="O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Y120" t="str">
            <v/>
          </cell>
          <cell r="AA120" t="str">
            <v/>
          </cell>
          <cell r="AB120">
            <v>0</v>
          </cell>
          <cell r="AC120">
            <v>0</v>
          </cell>
          <cell r="AI120" t="str">
            <v/>
          </cell>
          <cell r="AJ120" t="str">
            <v/>
          </cell>
          <cell r="AK120">
            <v>0</v>
          </cell>
          <cell r="AL120">
            <v>0</v>
          </cell>
          <cell r="AM120">
            <v>0</v>
          </cell>
        </row>
        <row r="121">
          <cell r="C121" t="str">
            <v/>
          </cell>
          <cell r="D121" t="str">
            <v/>
          </cell>
          <cell r="O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Y121" t="str">
            <v/>
          </cell>
          <cell r="AA121" t="str">
            <v/>
          </cell>
          <cell r="AB121">
            <v>0</v>
          </cell>
          <cell r="AC121">
            <v>0</v>
          </cell>
          <cell r="AI121" t="str">
            <v/>
          </cell>
          <cell r="AJ121" t="str">
            <v/>
          </cell>
          <cell r="AK121">
            <v>0</v>
          </cell>
          <cell r="AL121">
            <v>0</v>
          </cell>
          <cell r="AM121">
            <v>0</v>
          </cell>
        </row>
        <row r="122">
          <cell r="C122" t="str">
            <v/>
          </cell>
          <cell r="D122" t="str">
            <v/>
          </cell>
          <cell r="O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Y122" t="str">
            <v/>
          </cell>
          <cell r="AA122" t="str">
            <v/>
          </cell>
          <cell r="AB122">
            <v>0</v>
          </cell>
          <cell r="AC122">
            <v>0</v>
          </cell>
          <cell r="AI122" t="str">
            <v/>
          </cell>
          <cell r="AJ122" t="str">
            <v/>
          </cell>
          <cell r="AK122">
            <v>0</v>
          </cell>
          <cell r="AL122">
            <v>0</v>
          </cell>
          <cell r="AM122">
            <v>0</v>
          </cell>
        </row>
        <row r="123">
          <cell r="C123" t="str">
            <v/>
          </cell>
          <cell r="D123" t="str">
            <v/>
          </cell>
          <cell r="O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Y123" t="str">
            <v/>
          </cell>
          <cell r="AA123" t="str">
            <v/>
          </cell>
          <cell r="AB123">
            <v>0</v>
          </cell>
          <cell r="AC123">
            <v>0</v>
          </cell>
          <cell r="AI123" t="str">
            <v/>
          </cell>
          <cell r="AJ123" t="str">
            <v/>
          </cell>
          <cell r="AK123">
            <v>0</v>
          </cell>
          <cell r="AL123">
            <v>0</v>
          </cell>
          <cell r="AM123">
            <v>0</v>
          </cell>
        </row>
        <row r="124">
          <cell r="C124" t="str">
            <v/>
          </cell>
          <cell r="D124" t="str">
            <v/>
          </cell>
          <cell r="O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Y124" t="str">
            <v/>
          </cell>
          <cell r="AA124" t="str">
            <v/>
          </cell>
          <cell r="AB124">
            <v>0</v>
          </cell>
          <cell r="AC124">
            <v>0</v>
          </cell>
          <cell r="AI124" t="str">
            <v/>
          </cell>
          <cell r="AJ124" t="str">
            <v/>
          </cell>
          <cell r="AK124">
            <v>0</v>
          </cell>
          <cell r="AL124">
            <v>0</v>
          </cell>
          <cell r="AM124">
            <v>0</v>
          </cell>
        </row>
        <row r="125">
          <cell r="C125" t="str">
            <v/>
          </cell>
          <cell r="D125" t="str">
            <v/>
          </cell>
          <cell r="O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Y125" t="str">
            <v/>
          </cell>
          <cell r="AA125" t="str">
            <v/>
          </cell>
          <cell r="AB125">
            <v>0</v>
          </cell>
          <cell r="AC125">
            <v>0</v>
          </cell>
          <cell r="AI125" t="str">
            <v/>
          </cell>
          <cell r="AJ125" t="str">
            <v/>
          </cell>
          <cell r="AK125">
            <v>0</v>
          </cell>
          <cell r="AL125">
            <v>0</v>
          </cell>
          <cell r="AM125">
            <v>0</v>
          </cell>
        </row>
        <row r="126">
          <cell r="C126" t="str">
            <v/>
          </cell>
          <cell r="D126" t="str">
            <v/>
          </cell>
          <cell r="O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Y126" t="str">
            <v/>
          </cell>
          <cell r="AA126" t="str">
            <v/>
          </cell>
          <cell r="AB126">
            <v>0</v>
          </cell>
          <cell r="AC126">
            <v>0</v>
          </cell>
          <cell r="AI126" t="str">
            <v/>
          </cell>
          <cell r="AJ126" t="str">
            <v/>
          </cell>
          <cell r="AK126">
            <v>0</v>
          </cell>
          <cell r="AL126">
            <v>0</v>
          </cell>
          <cell r="AM126">
            <v>0</v>
          </cell>
        </row>
        <row r="127">
          <cell r="C127" t="str">
            <v/>
          </cell>
          <cell r="D127" t="str">
            <v/>
          </cell>
          <cell r="O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Y127" t="str">
            <v/>
          </cell>
          <cell r="AA127" t="str">
            <v/>
          </cell>
          <cell r="AB127">
            <v>0</v>
          </cell>
          <cell r="AC127">
            <v>0</v>
          </cell>
          <cell r="AI127" t="str">
            <v/>
          </cell>
          <cell r="AJ127" t="str">
            <v/>
          </cell>
          <cell r="AK127">
            <v>0</v>
          </cell>
          <cell r="AL127">
            <v>0</v>
          </cell>
          <cell r="AM127">
            <v>0</v>
          </cell>
        </row>
        <row r="128">
          <cell r="C128" t="str">
            <v/>
          </cell>
          <cell r="D128" t="str">
            <v/>
          </cell>
          <cell r="O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Y128" t="str">
            <v/>
          </cell>
          <cell r="AA128" t="str">
            <v/>
          </cell>
          <cell r="AB128">
            <v>0</v>
          </cell>
          <cell r="AC128">
            <v>0</v>
          </cell>
          <cell r="AI128" t="str">
            <v/>
          </cell>
          <cell r="AJ128" t="str">
            <v/>
          </cell>
          <cell r="AK128">
            <v>0</v>
          </cell>
          <cell r="AL128">
            <v>0</v>
          </cell>
          <cell r="AM128">
            <v>0</v>
          </cell>
        </row>
        <row r="129">
          <cell r="C129" t="str">
            <v/>
          </cell>
          <cell r="D129" t="str">
            <v/>
          </cell>
          <cell r="O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Y129" t="str">
            <v/>
          </cell>
          <cell r="AA129" t="str">
            <v/>
          </cell>
          <cell r="AB129">
            <v>0</v>
          </cell>
          <cell r="AC129">
            <v>0</v>
          </cell>
          <cell r="AI129" t="str">
            <v/>
          </cell>
          <cell r="AJ129" t="str">
            <v/>
          </cell>
          <cell r="AK129">
            <v>0</v>
          </cell>
          <cell r="AL129">
            <v>0</v>
          </cell>
          <cell r="AM129">
            <v>0</v>
          </cell>
        </row>
        <row r="130">
          <cell r="C130" t="str">
            <v/>
          </cell>
          <cell r="D130" t="str">
            <v/>
          </cell>
          <cell r="O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Y130" t="str">
            <v/>
          </cell>
          <cell r="AA130" t="str">
            <v/>
          </cell>
          <cell r="AB130">
            <v>0</v>
          </cell>
          <cell r="AC130">
            <v>0</v>
          </cell>
          <cell r="AI130" t="str">
            <v/>
          </cell>
          <cell r="AJ130" t="str">
            <v/>
          </cell>
          <cell r="AK130">
            <v>0</v>
          </cell>
          <cell r="AL130">
            <v>0</v>
          </cell>
          <cell r="AM130">
            <v>0</v>
          </cell>
        </row>
        <row r="131">
          <cell r="C131" t="str">
            <v/>
          </cell>
          <cell r="D131" t="str">
            <v/>
          </cell>
          <cell r="O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Y131" t="str">
            <v/>
          </cell>
          <cell r="AA131" t="str">
            <v/>
          </cell>
          <cell r="AB131">
            <v>0</v>
          </cell>
          <cell r="AC131">
            <v>0</v>
          </cell>
          <cell r="AI131" t="str">
            <v/>
          </cell>
          <cell r="AJ131" t="str">
            <v/>
          </cell>
          <cell r="AK131">
            <v>0</v>
          </cell>
          <cell r="AL131">
            <v>0</v>
          </cell>
          <cell r="AM131">
            <v>0</v>
          </cell>
        </row>
        <row r="132">
          <cell r="C132" t="str">
            <v/>
          </cell>
          <cell r="D132" t="str">
            <v/>
          </cell>
          <cell r="O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Y132" t="str">
            <v/>
          </cell>
          <cell r="AA132" t="str">
            <v/>
          </cell>
          <cell r="AB132">
            <v>0</v>
          </cell>
          <cell r="AC132">
            <v>0</v>
          </cell>
          <cell r="AI132" t="str">
            <v/>
          </cell>
          <cell r="AJ132" t="str">
            <v/>
          </cell>
          <cell r="AK132">
            <v>0</v>
          </cell>
          <cell r="AL132">
            <v>0</v>
          </cell>
          <cell r="AM132">
            <v>0</v>
          </cell>
        </row>
        <row r="133">
          <cell r="C133" t="str">
            <v/>
          </cell>
          <cell r="D133" t="str">
            <v/>
          </cell>
          <cell r="O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Y133" t="str">
            <v/>
          </cell>
          <cell r="AA133" t="str">
            <v/>
          </cell>
          <cell r="AB133">
            <v>0</v>
          </cell>
          <cell r="AC133">
            <v>0</v>
          </cell>
          <cell r="AI133" t="str">
            <v/>
          </cell>
          <cell r="AJ133" t="str">
            <v/>
          </cell>
          <cell r="AK133">
            <v>0</v>
          </cell>
          <cell r="AL133">
            <v>0</v>
          </cell>
          <cell r="AM133">
            <v>0</v>
          </cell>
        </row>
        <row r="134">
          <cell r="C134" t="str">
            <v/>
          </cell>
          <cell r="D134" t="str">
            <v/>
          </cell>
          <cell r="O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Y134" t="str">
            <v/>
          </cell>
          <cell r="AA134" t="str">
            <v/>
          </cell>
          <cell r="AB134">
            <v>0</v>
          </cell>
          <cell r="AC134">
            <v>0</v>
          </cell>
          <cell r="AI134" t="str">
            <v/>
          </cell>
          <cell r="AJ134" t="str">
            <v/>
          </cell>
          <cell r="AK134">
            <v>0</v>
          </cell>
          <cell r="AL134">
            <v>0</v>
          </cell>
          <cell r="AM134">
            <v>0</v>
          </cell>
        </row>
        <row r="135">
          <cell r="C135" t="str">
            <v/>
          </cell>
          <cell r="D135" t="str">
            <v/>
          </cell>
          <cell r="O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Y135" t="str">
            <v/>
          </cell>
          <cell r="AA135" t="str">
            <v/>
          </cell>
          <cell r="AB135">
            <v>0</v>
          </cell>
          <cell r="AC135">
            <v>0</v>
          </cell>
          <cell r="AI135" t="str">
            <v/>
          </cell>
          <cell r="AJ135" t="str">
            <v/>
          </cell>
          <cell r="AK135">
            <v>0</v>
          </cell>
          <cell r="AL135">
            <v>0</v>
          </cell>
          <cell r="AM135">
            <v>0</v>
          </cell>
        </row>
        <row r="136">
          <cell r="C136" t="str">
            <v/>
          </cell>
          <cell r="D136" t="str">
            <v/>
          </cell>
          <cell r="O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Y136" t="str">
            <v/>
          </cell>
          <cell r="AA136" t="str">
            <v/>
          </cell>
          <cell r="AB136">
            <v>0</v>
          </cell>
          <cell r="AC136">
            <v>0</v>
          </cell>
          <cell r="AI136" t="str">
            <v/>
          </cell>
          <cell r="AJ136" t="str">
            <v/>
          </cell>
          <cell r="AK136">
            <v>0</v>
          </cell>
          <cell r="AL136">
            <v>0</v>
          </cell>
          <cell r="AM136">
            <v>0</v>
          </cell>
        </row>
        <row r="137">
          <cell r="C137" t="str">
            <v/>
          </cell>
          <cell r="D137" t="str">
            <v/>
          </cell>
          <cell r="O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Y137" t="str">
            <v/>
          </cell>
          <cell r="AA137" t="str">
            <v/>
          </cell>
          <cell r="AB137">
            <v>0</v>
          </cell>
          <cell r="AC137">
            <v>0</v>
          </cell>
          <cell r="AI137" t="str">
            <v/>
          </cell>
          <cell r="AJ137" t="str">
            <v/>
          </cell>
          <cell r="AK137">
            <v>0</v>
          </cell>
          <cell r="AL137">
            <v>0</v>
          </cell>
          <cell r="AM137">
            <v>0</v>
          </cell>
        </row>
        <row r="138">
          <cell r="C138" t="str">
            <v/>
          </cell>
          <cell r="D138" t="str">
            <v/>
          </cell>
          <cell r="O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Y138" t="str">
            <v/>
          </cell>
          <cell r="AA138" t="str">
            <v/>
          </cell>
          <cell r="AB138">
            <v>0</v>
          </cell>
          <cell r="AC138">
            <v>0</v>
          </cell>
          <cell r="AI138" t="str">
            <v/>
          </cell>
          <cell r="AJ138" t="str">
            <v/>
          </cell>
          <cell r="AK138">
            <v>0</v>
          </cell>
          <cell r="AL138">
            <v>0</v>
          </cell>
          <cell r="AM138">
            <v>0</v>
          </cell>
        </row>
        <row r="139">
          <cell r="C139" t="str">
            <v/>
          </cell>
          <cell r="D139" t="str">
            <v/>
          </cell>
          <cell r="O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Y139" t="str">
            <v/>
          </cell>
          <cell r="AA139" t="str">
            <v/>
          </cell>
          <cell r="AB139">
            <v>0</v>
          </cell>
          <cell r="AC139">
            <v>0</v>
          </cell>
          <cell r="AI139" t="str">
            <v/>
          </cell>
          <cell r="AJ139" t="str">
            <v/>
          </cell>
          <cell r="AK139">
            <v>0</v>
          </cell>
          <cell r="AL139">
            <v>0</v>
          </cell>
          <cell r="AM139">
            <v>0</v>
          </cell>
        </row>
        <row r="140">
          <cell r="C140" t="str">
            <v/>
          </cell>
          <cell r="D140" t="str">
            <v/>
          </cell>
          <cell r="O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Y140" t="str">
            <v/>
          </cell>
          <cell r="AA140" t="str">
            <v/>
          </cell>
          <cell r="AB140">
            <v>0</v>
          </cell>
          <cell r="AC140">
            <v>0</v>
          </cell>
          <cell r="AI140" t="str">
            <v/>
          </cell>
          <cell r="AJ140" t="str">
            <v/>
          </cell>
          <cell r="AK140">
            <v>0</v>
          </cell>
          <cell r="AL140">
            <v>0</v>
          </cell>
          <cell r="AM140">
            <v>0</v>
          </cell>
        </row>
        <row r="141">
          <cell r="C141" t="str">
            <v/>
          </cell>
          <cell r="D141" t="str">
            <v/>
          </cell>
          <cell r="O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Y141" t="str">
            <v/>
          </cell>
          <cell r="AA141" t="str">
            <v/>
          </cell>
          <cell r="AB141">
            <v>0</v>
          </cell>
          <cell r="AC141">
            <v>0</v>
          </cell>
          <cell r="AI141" t="str">
            <v/>
          </cell>
          <cell r="AJ141" t="str">
            <v/>
          </cell>
          <cell r="AK141">
            <v>0</v>
          </cell>
          <cell r="AL141">
            <v>0</v>
          </cell>
          <cell r="AM141">
            <v>0</v>
          </cell>
        </row>
        <row r="142">
          <cell r="C142" t="str">
            <v/>
          </cell>
          <cell r="D142" t="str">
            <v/>
          </cell>
          <cell r="O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Y142" t="str">
            <v/>
          </cell>
          <cell r="AA142" t="str">
            <v/>
          </cell>
          <cell r="AB142">
            <v>0</v>
          </cell>
          <cell r="AC142">
            <v>0</v>
          </cell>
          <cell r="AI142" t="str">
            <v/>
          </cell>
          <cell r="AJ142" t="str">
            <v/>
          </cell>
          <cell r="AK142">
            <v>0</v>
          </cell>
          <cell r="AL142">
            <v>0</v>
          </cell>
          <cell r="AM142">
            <v>0</v>
          </cell>
        </row>
        <row r="143">
          <cell r="C143" t="str">
            <v/>
          </cell>
          <cell r="D143" t="str">
            <v/>
          </cell>
          <cell r="O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Y143" t="str">
            <v/>
          </cell>
          <cell r="AA143" t="str">
            <v/>
          </cell>
          <cell r="AB143">
            <v>0</v>
          </cell>
          <cell r="AC143">
            <v>0</v>
          </cell>
          <cell r="AI143" t="str">
            <v/>
          </cell>
          <cell r="AJ143" t="str">
            <v/>
          </cell>
          <cell r="AK143">
            <v>0</v>
          </cell>
          <cell r="AL143">
            <v>0</v>
          </cell>
          <cell r="AM143">
            <v>0</v>
          </cell>
        </row>
        <row r="144">
          <cell r="C144" t="str">
            <v/>
          </cell>
          <cell r="D144" t="str">
            <v/>
          </cell>
          <cell r="O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Y144" t="str">
            <v/>
          </cell>
          <cell r="AA144" t="str">
            <v/>
          </cell>
          <cell r="AB144">
            <v>0</v>
          </cell>
          <cell r="AC144">
            <v>0</v>
          </cell>
          <cell r="AI144" t="str">
            <v/>
          </cell>
          <cell r="AJ144" t="str">
            <v/>
          </cell>
          <cell r="AK144">
            <v>0</v>
          </cell>
          <cell r="AL144">
            <v>0</v>
          </cell>
          <cell r="AM144">
            <v>0</v>
          </cell>
        </row>
        <row r="145">
          <cell r="C145" t="str">
            <v/>
          </cell>
          <cell r="D145" t="str">
            <v/>
          </cell>
          <cell r="O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Y145" t="str">
            <v/>
          </cell>
          <cell r="AA145" t="str">
            <v/>
          </cell>
          <cell r="AB145">
            <v>0</v>
          </cell>
          <cell r="AC145">
            <v>0</v>
          </cell>
          <cell r="AI145" t="str">
            <v/>
          </cell>
          <cell r="AJ145" t="str">
            <v/>
          </cell>
          <cell r="AK145">
            <v>0</v>
          </cell>
          <cell r="AL145">
            <v>0</v>
          </cell>
          <cell r="AM145">
            <v>0</v>
          </cell>
        </row>
        <row r="146">
          <cell r="C146" t="str">
            <v/>
          </cell>
          <cell r="D146" t="str">
            <v/>
          </cell>
          <cell r="O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Y146" t="str">
            <v/>
          </cell>
          <cell r="AA146" t="str">
            <v/>
          </cell>
          <cell r="AB146">
            <v>0</v>
          </cell>
          <cell r="AC146">
            <v>0</v>
          </cell>
          <cell r="AI146" t="str">
            <v/>
          </cell>
          <cell r="AJ146" t="str">
            <v/>
          </cell>
          <cell r="AK146">
            <v>0</v>
          </cell>
          <cell r="AL146">
            <v>0</v>
          </cell>
          <cell r="AM146">
            <v>0</v>
          </cell>
        </row>
        <row r="147">
          <cell r="C147" t="str">
            <v/>
          </cell>
          <cell r="D147" t="str">
            <v/>
          </cell>
          <cell r="O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Y147" t="str">
            <v/>
          </cell>
          <cell r="AA147" t="str">
            <v/>
          </cell>
          <cell r="AB147">
            <v>0</v>
          </cell>
          <cell r="AC147">
            <v>0</v>
          </cell>
          <cell r="AI147" t="str">
            <v/>
          </cell>
          <cell r="AJ147" t="str">
            <v/>
          </cell>
          <cell r="AK147">
            <v>0</v>
          </cell>
          <cell r="AL147">
            <v>0</v>
          </cell>
          <cell r="AM147">
            <v>0</v>
          </cell>
        </row>
        <row r="148">
          <cell r="C148" t="str">
            <v/>
          </cell>
          <cell r="D148" t="str">
            <v/>
          </cell>
          <cell r="O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Y148" t="str">
            <v/>
          </cell>
          <cell r="AA148" t="str">
            <v/>
          </cell>
          <cell r="AB148">
            <v>0</v>
          </cell>
          <cell r="AC148">
            <v>0</v>
          </cell>
          <cell r="AI148" t="str">
            <v/>
          </cell>
          <cell r="AJ148" t="str">
            <v/>
          </cell>
          <cell r="AK148">
            <v>0</v>
          </cell>
          <cell r="AL148">
            <v>0</v>
          </cell>
          <cell r="AM148">
            <v>0</v>
          </cell>
        </row>
        <row r="149">
          <cell r="C149" t="str">
            <v/>
          </cell>
          <cell r="D149" t="str">
            <v/>
          </cell>
          <cell r="O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Y149" t="str">
            <v/>
          </cell>
          <cell r="AA149" t="str">
            <v/>
          </cell>
          <cell r="AB149">
            <v>0</v>
          </cell>
          <cell r="AC149">
            <v>0</v>
          </cell>
          <cell r="AI149" t="str">
            <v/>
          </cell>
          <cell r="AJ149" t="str">
            <v/>
          </cell>
          <cell r="AK149">
            <v>0</v>
          </cell>
          <cell r="AL149">
            <v>0</v>
          </cell>
          <cell r="AM149">
            <v>0</v>
          </cell>
        </row>
        <row r="150">
          <cell r="C150" t="str">
            <v/>
          </cell>
          <cell r="D150" t="str">
            <v/>
          </cell>
          <cell r="O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Y150" t="str">
            <v/>
          </cell>
          <cell r="AA150" t="str">
            <v/>
          </cell>
          <cell r="AB150">
            <v>0</v>
          </cell>
          <cell r="AC150">
            <v>0</v>
          </cell>
          <cell r="AI150" t="str">
            <v/>
          </cell>
          <cell r="AJ150" t="str">
            <v/>
          </cell>
          <cell r="AK150">
            <v>0</v>
          </cell>
          <cell r="AL150">
            <v>0</v>
          </cell>
          <cell r="AM150">
            <v>0</v>
          </cell>
        </row>
        <row r="151">
          <cell r="C151" t="str">
            <v/>
          </cell>
          <cell r="D151" t="str">
            <v/>
          </cell>
          <cell r="O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Y151" t="str">
            <v/>
          </cell>
          <cell r="AA151" t="str">
            <v/>
          </cell>
          <cell r="AB151">
            <v>0</v>
          </cell>
          <cell r="AC151">
            <v>0</v>
          </cell>
          <cell r="AI151" t="str">
            <v/>
          </cell>
          <cell r="AJ151" t="str">
            <v/>
          </cell>
          <cell r="AK151">
            <v>0</v>
          </cell>
          <cell r="AL151">
            <v>0</v>
          </cell>
          <cell r="AM151">
            <v>0</v>
          </cell>
        </row>
        <row r="152">
          <cell r="C152" t="str">
            <v/>
          </cell>
          <cell r="D152" t="str">
            <v/>
          </cell>
          <cell r="O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Y152" t="str">
            <v/>
          </cell>
          <cell r="AA152" t="str">
            <v/>
          </cell>
          <cell r="AB152">
            <v>0</v>
          </cell>
          <cell r="AC152">
            <v>0</v>
          </cell>
          <cell r="AI152" t="str">
            <v/>
          </cell>
          <cell r="AJ152" t="str">
            <v/>
          </cell>
          <cell r="AK152">
            <v>0</v>
          </cell>
          <cell r="AL152">
            <v>0</v>
          </cell>
          <cell r="AM152">
            <v>0</v>
          </cell>
        </row>
        <row r="153">
          <cell r="C153" t="str">
            <v/>
          </cell>
          <cell r="D153" t="str">
            <v/>
          </cell>
          <cell r="O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Y153" t="str">
            <v/>
          </cell>
          <cell r="AA153" t="str">
            <v/>
          </cell>
          <cell r="AB153">
            <v>0</v>
          </cell>
          <cell r="AC153">
            <v>0</v>
          </cell>
          <cell r="AI153" t="str">
            <v/>
          </cell>
          <cell r="AJ153" t="str">
            <v/>
          </cell>
          <cell r="AK153">
            <v>0</v>
          </cell>
          <cell r="AL153">
            <v>0</v>
          </cell>
          <cell r="AM153">
            <v>0</v>
          </cell>
        </row>
        <row r="154">
          <cell r="C154" t="str">
            <v/>
          </cell>
          <cell r="D154" t="str">
            <v/>
          </cell>
          <cell r="O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Y154" t="str">
            <v/>
          </cell>
          <cell r="AA154" t="str">
            <v/>
          </cell>
          <cell r="AB154">
            <v>0</v>
          </cell>
          <cell r="AC154">
            <v>0</v>
          </cell>
          <cell r="AI154" t="str">
            <v/>
          </cell>
          <cell r="AJ154" t="str">
            <v/>
          </cell>
          <cell r="AK154">
            <v>0</v>
          </cell>
          <cell r="AL154">
            <v>0</v>
          </cell>
          <cell r="AM154">
            <v>0</v>
          </cell>
        </row>
        <row r="155">
          <cell r="C155" t="str">
            <v/>
          </cell>
          <cell r="D155" t="str">
            <v/>
          </cell>
          <cell r="O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Y155" t="str">
            <v/>
          </cell>
          <cell r="AA155" t="str">
            <v/>
          </cell>
          <cell r="AB155">
            <v>0</v>
          </cell>
          <cell r="AC155">
            <v>0</v>
          </cell>
          <cell r="AI155" t="str">
            <v/>
          </cell>
          <cell r="AJ155" t="str">
            <v/>
          </cell>
          <cell r="AK155">
            <v>0</v>
          </cell>
          <cell r="AL155">
            <v>0</v>
          </cell>
          <cell r="AM155">
            <v>0</v>
          </cell>
        </row>
        <row r="156">
          <cell r="C156" t="str">
            <v/>
          </cell>
          <cell r="D156" t="str">
            <v/>
          </cell>
          <cell r="O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Y156" t="str">
            <v/>
          </cell>
          <cell r="AA156" t="str">
            <v/>
          </cell>
          <cell r="AB156">
            <v>0</v>
          </cell>
          <cell r="AC156">
            <v>0</v>
          </cell>
          <cell r="AI156" t="str">
            <v/>
          </cell>
          <cell r="AJ156" t="str">
            <v/>
          </cell>
          <cell r="AK156">
            <v>0</v>
          </cell>
          <cell r="AL156">
            <v>0</v>
          </cell>
          <cell r="AM156">
            <v>0</v>
          </cell>
        </row>
        <row r="157">
          <cell r="C157" t="str">
            <v/>
          </cell>
          <cell r="D157" t="str">
            <v/>
          </cell>
          <cell r="O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Y157" t="str">
            <v/>
          </cell>
          <cell r="AA157" t="str">
            <v/>
          </cell>
          <cell r="AB157">
            <v>0</v>
          </cell>
          <cell r="AC157">
            <v>0</v>
          </cell>
          <cell r="AI157" t="str">
            <v/>
          </cell>
          <cell r="AJ157" t="str">
            <v/>
          </cell>
          <cell r="AK157">
            <v>0</v>
          </cell>
          <cell r="AL157">
            <v>0</v>
          </cell>
          <cell r="AM157">
            <v>0</v>
          </cell>
        </row>
        <row r="158">
          <cell r="C158" t="str">
            <v/>
          </cell>
          <cell r="D158" t="str">
            <v/>
          </cell>
          <cell r="O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Y158" t="str">
            <v/>
          </cell>
          <cell r="AA158" t="str">
            <v/>
          </cell>
          <cell r="AB158">
            <v>0</v>
          </cell>
          <cell r="AC158">
            <v>0</v>
          </cell>
          <cell r="AI158" t="str">
            <v/>
          </cell>
          <cell r="AJ158" t="str">
            <v/>
          </cell>
          <cell r="AK158">
            <v>0</v>
          </cell>
          <cell r="AL158">
            <v>0</v>
          </cell>
          <cell r="AM158">
            <v>0</v>
          </cell>
        </row>
        <row r="159">
          <cell r="C159" t="str">
            <v/>
          </cell>
          <cell r="D159" t="str">
            <v/>
          </cell>
          <cell r="O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Y159" t="str">
            <v/>
          </cell>
          <cell r="AA159" t="str">
            <v/>
          </cell>
          <cell r="AB159">
            <v>0</v>
          </cell>
          <cell r="AC159">
            <v>0</v>
          </cell>
          <cell r="AI159" t="str">
            <v/>
          </cell>
          <cell r="AJ159" t="str">
            <v/>
          </cell>
          <cell r="AK159">
            <v>0</v>
          </cell>
          <cell r="AL159">
            <v>0</v>
          </cell>
          <cell r="AM159">
            <v>0</v>
          </cell>
        </row>
        <row r="160">
          <cell r="C160" t="str">
            <v/>
          </cell>
          <cell r="D160" t="str">
            <v/>
          </cell>
          <cell r="O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Y160" t="str">
            <v/>
          </cell>
          <cell r="AA160" t="str">
            <v/>
          </cell>
          <cell r="AB160">
            <v>0</v>
          </cell>
          <cell r="AC160">
            <v>0</v>
          </cell>
          <cell r="AI160" t="str">
            <v/>
          </cell>
          <cell r="AJ160" t="str">
            <v/>
          </cell>
          <cell r="AK160">
            <v>0</v>
          </cell>
          <cell r="AL160">
            <v>0</v>
          </cell>
          <cell r="AM160">
            <v>0</v>
          </cell>
        </row>
        <row r="161">
          <cell r="C161" t="str">
            <v/>
          </cell>
          <cell r="D161" t="str">
            <v/>
          </cell>
          <cell r="O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Y161" t="str">
            <v/>
          </cell>
          <cell r="AA161" t="str">
            <v/>
          </cell>
          <cell r="AB161">
            <v>0</v>
          </cell>
          <cell r="AC161">
            <v>0</v>
          </cell>
          <cell r="AI161" t="str">
            <v/>
          </cell>
          <cell r="AJ161" t="str">
            <v/>
          </cell>
          <cell r="AK161">
            <v>0</v>
          </cell>
          <cell r="AL161">
            <v>0</v>
          </cell>
          <cell r="AM161">
            <v>0</v>
          </cell>
        </row>
        <row r="162">
          <cell r="C162" t="str">
            <v/>
          </cell>
          <cell r="D162" t="str">
            <v/>
          </cell>
          <cell r="O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Y162" t="str">
            <v/>
          </cell>
          <cell r="AA162" t="str">
            <v/>
          </cell>
          <cell r="AB162">
            <v>0</v>
          </cell>
          <cell r="AC162">
            <v>0</v>
          </cell>
          <cell r="AI162" t="str">
            <v/>
          </cell>
          <cell r="AJ162" t="str">
            <v/>
          </cell>
          <cell r="AK162">
            <v>0</v>
          </cell>
          <cell r="AL162">
            <v>0</v>
          </cell>
          <cell r="AM162">
            <v>0</v>
          </cell>
        </row>
        <row r="163">
          <cell r="C163" t="str">
            <v/>
          </cell>
          <cell r="D163" t="str">
            <v/>
          </cell>
          <cell r="O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Y163" t="str">
            <v/>
          </cell>
          <cell r="AA163" t="str">
            <v/>
          </cell>
          <cell r="AB163">
            <v>0</v>
          </cell>
          <cell r="AC163">
            <v>0</v>
          </cell>
          <cell r="AI163" t="str">
            <v/>
          </cell>
          <cell r="AJ163" t="str">
            <v/>
          </cell>
          <cell r="AK163">
            <v>0</v>
          </cell>
          <cell r="AL163">
            <v>0</v>
          </cell>
          <cell r="AM163">
            <v>0</v>
          </cell>
        </row>
        <row r="164">
          <cell r="C164" t="str">
            <v/>
          </cell>
          <cell r="D164" t="str">
            <v/>
          </cell>
          <cell r="O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Y164" t="str">
            <v/>
          </cell>
          <cell r="AA164" t="str">
            <v/>
          </cell>
          <cell r="AB164">
            <v>0</v>
          </cell>
          <cell r="AC164">
            <v>0</v>
          </cell>
          <cell r="AI164" t="str">
            <v/>
          </cell>
          <cell r="AJ164" t="str">
            <v/>
          </cell>
          <cell r="AK164">
            <v>0</v>
          </cell>
          <cell r="AL164">
            <v>0</v>
          </cell>
          <cell r="AM164">
            <v>0</v>
          </cell>
        </row>
        <row r="165">
          <cell r="C165" t="str">
            <v/>
          </cell>
          <cell r="D165" t="str">
            <v/>
          </cell>
          <cell r="O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Y165" t="str">
            <v/>
          </cell>
          <cell r="AA165" t="str">
            <v/>
          </cell>
          <cell r="AB165">
            <v>0</v>
          </cell>
          <cell r="AC165">
            <v>0</v>
          </cell>
          <cell r="AI165" t="str">
            <v/>
          </cell>
          <cell r="AJ165" t="str">
            <v/>
          </cell>
          <cell r="AK165">
            <v>0</v>
          </cell>
          <cell r="AL165">
            <v>0</v>
          </cell>
          <cell r="AM165">
            <v>0</v>
          </cell>
        </row>
        <row r="166">
          <cell r="C166" t="str">
            <v/>
          </cell>
          <cell r="D166" t="str">
            <v/>
          </cell>
          <cell r="O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Y166" t="str">
            <v/>
          </cell>
          <cell r="AA166" t="str">
            <v/>
          </cell>
          <cell r="AB166">
            <v>0</v>
          </cell>
          <cell r="AC166">
            <v>0</v>
          </cell>
          <cell r="AI166" t="str">
            <v/>
          </cell>
          <cell r="AJ166" t="str">
            <v/>
          </cell>
          <cell r="AK166">
            <v>0</v>
          </cell>
          <cell r="AL166">
            <v>0</v>
          </cell>
          <cell r="AM166">
            <v>0</v>
          </cell>
        </row>
        <row r="167">
          <cell r="C167" t="str">
            <v/>
          </cell>
          <cell r="D167" t="str">
            <v/>
          </cell>
          <cell r="O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Y167" t="str">
            <v/>
          </cell>
          <cell r="AA167" t="str">
            <v/>
          </cell>
          <cell r="AB167">
            <v>0</v>
          </cell>
          <cell r="AC167">
            <v>0</v>
          </cell>
          <cell r="AI167" t="str">
            <v/>
          </cell>
          <cell r="AJ167" t="str">
            <v/>
          </cell>
          <cell r="AK167">
            <v>0</v>
          </cell>
          <cell r="AL167">
            <v>0</v>
          </cell>
          <cell r="AM167">
            <v>0</v>
          </cell>
        </row>
        <row r="168">
          <cell r="C168" t="str">
            <v/>
          </cell>
          <cell r="D168" t="str">
            <v/>
          </cell>
          <cell r="O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Y168" t="str">
            <v/>
          </cell>
          <cell r="AA168" t="str">
            <v/>
          </cell>
          <cell r="AB168">
            <v>0</v>
          </cell>
          <cell r="AC168">
            <v>0</v>
          </cell>
          <cell r="AI168" t="str">
            <v/>
          </cell>
          <cell r="AJ168" t="str">
            <v/>
          </cell>
          <cell r="AK168">
            <v>0</v>
          </cell>
          <cell r="AL168">
            <v>0</v>
          </cell>
          <cell r="AM168">
            <v>0</v>
          </cell>
        </row>
        <row r="169">
          <cell r="C169" t="str">
            <v/>
          </cell>
          <cell r="D169" t="str">
            <v/>
          </cell>
          <cell r="O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Y169" t="str">
            <v/>
          </cell>
          <cell r="AA169" t="str">
            <v/>
          </cell>
          <cell r="AB169">
            <v>0</v>
          </cell>
          <cell r="AC169">
            <v>0</v>
          </cell>
          <cell r="AI169" t="str">
            <v/>
          </cell>
          <cell r="AJ169" t="str">
            <v/>
          </cell>
          <cell r="AK169">
            <v>0</v>
          </cell>
          <cell r="AL169">
            <v>0</v>
          </cell>
          <cell r="AM169">
            <v>0</v>
          </cell>
        </row>
        <row r="170">
          <cell r="C170" t="str">
            <v/>
          </cell>
          <cell r="D170" t="str">
            <v/>
          </cell>
          <cell r="O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Y170" t="str">
            <v/>
          </cell>
          <cell r="AA170" t="str">
            <v/>
          </cell>
          <cell r="AB170">
            <v>0</v>
          </cell>
          <cell r="AC170">
            <v>0</v>
          </cell>
          <cell r="AI170" t="str">
            <v/>
          </cell>
          <cell r="AJ170" t="str">
            <v/>
          </cell>
          <cell r="AK170">
            <v>0</v>
          </cell>
          <cell r="AL170">
            <v>0</v>
          </cell>
          <cell r="AM170">
            <v>0</v>
          </cell>
        </row>
        <row r="171">
          <cell r="C171" t="str">
            <v/>
          </cell>
          <cell r="D171" t="str">
            <v/>
          </cell>
          <cell r="O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Y171" t="str">
            <v/>
          </cell>
          <cell r="AA171" t="str">
            <v/>
          </cell>
          <cell r="AB171">
            <v>0</v>
          </cell>
          <cell r="AC171">
            <v>0</v>
          </cell>
          <cell r="AI171" t="str">
            <v/>
          </cell>
          <cell r="AJ171" t="str">
            <v/>
          </cell>
          <cell r="AK171">
            <v>0</v>
          </cell>
          <cell r="AL171">
            <v>0</v>
          </cell>
          <cell r="AM171">
            <v>0</v>
          </cell>
        </row>
        <row r="172">
          <cell r="C172" t="str">
            <v/>
          </cell>
          <cell r="D172" t="str">
            <v/>
          </cell>
          <cell r="O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Y172" t="str">
            <v/>
          </cell>
          <cell r="AA172" t="str">
            <v/>
          </cell>
          <cell r="AB172">
            <v>0</v>
          </cell>
          <cell r="AC172">
            <v>0</v>
          </cell>
          <cell r="AI172" t="str">
            <v/>
          </cell>
          <cell r="AJ172" t="str">
            <v/>
          </cell>
          <cell r="AK172">
            <v>0</v>
          </cell>
          <cell r="AL172">
            <v>0</v>
          </cell>
          <cell r="AM172">
            <v>0</v>
          </cell>
        </row>
        <row r="173">
          <cell r="C173" t="str">
            <v/>
          </cell>
          <cell r="D173" t="str">
            <v/>
          </cell>
          <cell r="O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Y173" t="str">
            <v/>
          </cell>
          <cell r="AA173" t="str">
            <v/>
          </cell>
          <cell r="AB173">
            <v>0</v>
          </cell>
          <cell r="AC173">
            <v>0</v>
          </cell>
          <cell r="AI173" t="str">
            <v/>
          </cell>
          <cell r="AJ173" t="str">
            <v/>
          </cell>
          <cell r="AK173">
            <v>0</v>
          </cell>
          <cell r="AL173">
            <v>0</v>
          </cell>
          <cell r="AM173">
            <v>0</v>
          </cell>
        </row>
        <row r="174">
          <cell r="C174" t="str">
            <v/>
          </cell>
          <cell r="D174" t="str">
            <v/>
          </cell>
          <cell r="O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Y174" t="str">
            <v/>
          </cell>
          <cell r="AA174" t="str">
            <v/>
          </cell>
          <cell r="AB174">
            <v>0</v>
          </cell>
          <cell r="AC174">
            <v>0</v>
          </cell>
          <cell r="AI174" t="str">
            <v/>
          </cell>
          <cell r="AJ174" t="str">
            <v/>
          </cell>
          <cell r="AK174">
            <v>0</v>
          </cell>
          <cell r="AL174">
            <v>0</v>
          </cell>
          <cell r="AM174">
            <v>0</v>
          </cell>
        </row>
        <row r="175">
          <cell r="C175" t="str">
            <v/>
          </cell>
          <cell r="D175" t="str">
            <v/>
          </cell>
          <cell r="O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Y175" t="str">
            <v/>
          </cell>
          <cell r="AA175" t="str">
            <v/>
          </cell>
          <cell r="AB175">
            <v>0</v>
          </cell>
          <cell r="AC175">
            <v>0</v>
          </cell>
          <cell r="AI175" t="str">
            <v/>
          </cell>
          <cell r="AJ175" t="str">
            <v/>
          </cell>
          <cell r="AK175">
            <v>0</v>
          </cell>
          <cell r="AL175">
            <v>0</v>
          </cell>
          <cell r="AM175">
            <v>0</v>
          </cell>
        </row>
        <row r="176">
          <cell r="C176" t="str">
            <v/>
          </cell>
          <cell r="D176" t="str">
            <v/>
          </cell>
          <cell r="O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Y176" t="str">
            <v/>
          </cell>
          <cell r="AA176" t="str">
            <v/>
          </cell>
          <cell r="AB176">
            <v>0</v>
          </cell>
          <cell r="AC176">
            <v>0</v>
          </cell>
          <cell r="AI176" t="str">
            <v/>
          </cell>
          <cell r="AJ176" t="str">
            <v/>
          </cell>
          <cell r="AK176">
            <v>0</v>
          </cell>
          <cell r="AL176">
            <v>0</v>
          </cell>
          <cell r="AM176">
            <v>0</v>
          </cell>
        </row>
        <row r="177">
          <cell r="C177" t="str">
            <v/>
          </cell>
          <cell r="D177" t="str">
            <v/>
          </cell>
          <cell r="O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Y177" t="str">
            <v/>
          </cell>
          <cell r="AA177" t="str">
            <v/>
          </cell>
          <cell r="AB177">
            <v>0</v>
          </cell>
          <cell r="AC177">
            <v>0</v>
          </cell>
          <cell r="AI177" t="str">
            <v/>
          </cell>
          <cell r="AJ177" t="str">
            <v/>
          </cell>
          <cell r="AK177">
            <v>0</v>
          </cell>
          <cell r="AL177">
            <v>0</v>
          </cell>
          <cell r="AM177">
            <v>0</v>
          </cell>
        </row>
        <row r="178">
          <cell r="C178" t="str">
            <v/>
          </cell>
          <cell r="D178" t="str">
            <v/>
          </cell>
          <cell r="O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Y178" t="str">
            <v/>
          </cell>
          <cell r="AA178" t="str">
            <v/>
          </cell>
          <cell r="AB178">
            <v>0</v>
          </cell>
          <cell r="AC178">
            <v>0</v>
          </cell>
          <cell r="AI178" t="str">
            <v/>
          </cell>
          <cell r="AJ178" t="str">
            <v/>
          </cell>
          <cell r="AK178">
            <v>0</v>
          </cell>
          <cell r="AL178">
            <v>0</v>
          </cell>
          <cell r="AM178">
            <v>0</v>
          </cell>
        </row>
        <row r="179">
          <cell r="C179" t="str">
            <v/>
          </cell>
          <cell r="D179" t="str">
            <v/>
          </cell>
          <cell r="O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Y179" t="str">
            <v/>
          </cell>
          <cell r="AA179" t="str">
            <v/>
          </cell>
          <cell r="AB179">
            <v>0</v>
          </cell>
          <cell r="AC179">
            <v>0</v>
          </cell>
          <cell r="AI179" t="str">
            <v/>
          </cell>
          <cell r="AJ179" t="str">
            <v/>
          </cell>
          <cell r="AK179">
            <v>0</v>
          </cell>
          <cell r="AL179">
            <v>0</v>
          </cell>
          <cell r="AM179">
            <v>0</v>
          </cell>
        </row>
        <row r="180">
          <cell r="C180" t="str">
            <v/>
          </cell>
          <cell r="D180" t="str">
            <v/>
          </cell>
          <cell r="O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Y180" t="str">
            <v/>
          </cell>
          <cell r="AA180" t="str">
            <v/>
          </cell>
          <cell r="AB180">
            <v>0</v>
          </cell>
          <cell r="AC180">
            <v>0</v>
          </cell>
          <cell r="AI180" t="str">
            <v/>
          </cell>
          <cell r="AJ180" t="str">
            <v/>
          </cell>
          <cell r="AK180">
            <v>0</v>
          </cell>
          <cell r="AL180">
            <v>0</v>
          </cell>
          <cell r="AM180">
            <v>0</v>
          </cell>
        </row>
        <row r="181">
          <cell r="C181" t="str">
            <v/>
          </cell>
          <cell r="D181" t="str">
            <v/>
          </cell>
          <cell r="O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Y181" t="str">
            <v/>
          </cell>
          <cell r="AA181" t="str">
            <v/>
          </cell>
          <cell r="AB181">
            <v>0</v>
          </cell>
          <cell r="AC181">
            <v>0</v>
          </cell>
          <cell r="AI181" t="str">
            <v/>
          </cell>
          <cell r="AJ181" t="str">
            <v/>
          </cell>
          <cell r="AK181">
            <v>0</v>
          </cell>
          <cell r="AL181">
            <v>0</v>
          </cell>
          <cell r="AM181">
            <v>0</v>
          </cell>
        </row>
        <row r="182">
          <cell r="C182" t="str">
            <v/>
          </cell>
          <cell r="D182" t="str">
            <v/>
          </cell>
          <cell r="O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Y182" t="str">
            <v/>
          </cell>
          <cell r="AA182" t="str">
            <v/>
          </cell>
          <cell r="AB182">
            <v>0</v>
          </cell>
          <cell r="AC182">
            <v>0</v>
          </cell>
          <cell r="AI182" t="str">
            <v/>
          </cell>
          <cell r="AJ182" t="str">
            <v/>
          </cell>
          <cell r="AK182">
            <v>0</v>
          </cell>
          <cell r="AL182">
            <v>0</v>
          </cell>
          <cell r="AM182">
            <v>0</v>
          </cell>
        </row>
        <row r="183">
          <cell r="C183" t="str">
            <v/>
          </cell>
          <cell r="D183" t="str">
            <v/>
          </cell>
          <cell r="O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Y183" t="str">
            <v/>
          </cell>
          <cell r="AA183" t="str">
            <v/>
          </cell>
          <cell r="AB183">
            <v>0</v>
          </cell>
          <cell r="AC183">
            <v>0</v>
          </cell>
          <cell r="AI183" t="str">
            <v/>
          </cell>
          <cell r="AJ183" t="str">
            <v/>
          </cell>
          <cell r="AK183">
            <v>0</v>
          </cell>
          <cell r="AL183">
            <v>0</v>
          </cell>
          <cell r="AM183">
            <v>0</v>
          </cell>
        </row>
        <row r="184">
          <cell r="C184" t="str">
            <v/>
          </cell>
          <cell r="D184" t="str">
            <v/>
          </cell>
          <cell r="O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Y184" t="str">
            <v/>
          </cell>
          <cell r="AA184" t="str">
            <v/>
          </cell>
          <cell r="AB184">
            <v>0</v>
          </cell>
          <cell r="AC184">
            <v>0</v>
          </cell>
          <cell r="AI184" t="str">
            <v/>
          </cell>
          <cell r="AJ184" t="str">
            <v/>
          </cell>
          <cell r="AK184">
            <v>0</v>
          </cell>
          <cell r="AL184">
            <v>0</v>
          </cell>
          <cell r="AM184">
            <v>0</v>
          </cell>
        </row>
        <row r="185">
          <cell r="C185" t="str">
            <v/>
          </cell>
          <cell r="D185" t="str">
            <v/>
          </cell>
          <cell r="O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Y185" t="str">
            <v/>
          </cell>
          <cell r="AA185" t="str">
            <v/>
          </cell>
          <cell r="AB185">
            <v>0</v>
          </cell>
          <cell r="AC185">
            <v>0</v>
          </cell>
          <cell r="AI185" t="str">
            <v/>
          </cell>
          <cell r="AJ185" t="str">
            <v/>
          </cell>
          <cell r="AK185">
            <v>0</v>
          </cell>
          <cell r="AL185">
            <v>0</v>
          </cell>
          <cell r="AM185">
            <v>0</v>
          </cell>
        </row>
        <row r="186">
          <cell r="C186" t="str">
            <v/>
          </cell>
          <cell r="D186" t="str">
            <v/>
          </cell>
          <cell r="O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Y186" t="str">
            <v/>
          </cell>
          <cell r="AA186" t="str">
            <v/>
          </cell>
          <cell r="AB186">
            <v>0</v>
          </cell>
          <cell r="AC186">
            <v>0</v>
          </cell>
          <cell r="AI186" t="str">
            <v/>
          </cell>
          <cell r="AJ186" t="str">
            <v/>
          </cell>
          <cell r="AK186">
            <v>0</v>
          </cell>
          <cell r="AL186">
            <v>0</v>
          </cell>
          <cell r="AM186">
            <v>0</v>
          </cell>
        </row>
        <row r="187">
          <cell r="C187" t="str">
            <v/>
          </cell>
          <cell r="D187" t="str">
            <v/>
          </cell>
          <cell r="O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Y187" t="str">
            <v/>
          </cell>
          <cell r="AA187" t="str">
            <v/>
          </cell>
          <cell r="AB187">
            <v>0</v>
          </cell>
          <cell r="AC187">
            <v>0</v>
          </cell>
          <cell r="AI187" t="str">
            <v/>
          </cell>
          <cell r="AJ187" t="str">
            <v/>
          </cell>
          <cell r="AK187">
            <v>0</v>
          </cell>
          <cell r="AL187">
            <v>0</v>
          </cell>
          <cell r="AM187">
            <v>0</v>
          </cell>
        </row>
        <row r="188">
          <cell r="C188" t="str">
            <v/>
          </cell>
          <cell r="D188" t="str">
            <v/>
          </cell>
          <cell r="O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Y188" t="str">
            <v/>
          </cell>
          <cell r="AA188" t="str">
            <v/>
          </cell>
          <cell r="AB188">
            <v>0</v>
          </cell>
          <cell r="AC188">
            <v>0</v>
          </cell>
          <cell r="AI188" t="str">
            <v/>
          </cell>
          <cell r="AJ188" t="str">
            <v/>
          </cell>
          <cell r="AK188">
            <v>0</v>
          </cell>
          <cell r="AL188">
            <v>0</v>
          </cell>
          <cell r="AM188">
            <v>0</v>
          </cell>
        </row>
        <row r="189">
          <cell r="C189" t="str">
            <v/>
          </cell>
          <cell r="D189" t="str">
            <v/>
          </cell>
          <cell r="O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Y189" t="str">
            <v/>
          </cell>
          <cell r="AA189" t="str">
            <v/>
          </cell>
          <cell r="AB189">
            <v>0</v>
          </cell>
          <cell r="AC189">
            <v>0</v>
          </cell>
          <cell r="AI189" t="str">
            <v/>
          </cell>
          <cell r="AJ189" t="str">
            <v/>
          </cell>
          <cell r="AK189">
            <v>0</v>
          </cell>
          <cell r="AL189">
            <v>0</v>
          </cell>
          <cell r="AM189">
            <v>0</v>
          </cell>
        </row>
        <row r="190">
          <cell r="C190" t="str">
            <v/>
          </cell>
          <cell r="D190" t="str">
            <v/>
          </cell>
          <cell r="O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Y190" t="str">
            <v/>
          </cell>
          <cell r="AA190" t="str">
            <v/>
          </cell>
          <cell r="AB190">
            <v>0</v>
          </cell>
          <cell r="AC190">
            <v>0</v>
          </cell>
          <cell r="AI190" t="str">
            <v/>
          </cell>
          <cell r="AJ190" t="str">
            <v/>
          </cell>
          <cell r="AK190">
            <v>0</v>
          </cell>
          <cell r="AL190">
            <v>0</v>
          </cell>
          <cell r="AM190">
            <v>0</v>
          </cell>
        </row>
        <row r="191">
          <cell r="C191" t="str">
            <v/>
          </cell>
          <cell r="D191" t="str">
            <v/>
          </cell>
          <cell r="O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Y191" t="str">
            <v/>
          </cell>
          <cell r="AA191" t="str">
            <v/>
          </cell>
          <cell r="AB191">
            <v>0</v>
          </cell>
          <cell r="AC191">
            <v>0</v>
          </cell>
          <cell r="AI191" t="str">
            <v/>
          </cell>
          <cell r="AJ191" t="str">
            <v/>
          </cell>
          <cell r="AK191">
            <v>0</v>
          </cell>
          <cell r="AL191">
            <v>0</v>
          </cell>
          <cell r="AM191">
            <v>0</v>
          </cell>
        </row>
        <row r="192">
          <cell r="C192" t="str">
            <v/>
          </cell>
          <cell r="D192" t="str">
            <v/>
          </cell>
          <cell r="O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Y192" t="str">
            <v/>
          </cell>
          <cell r="AA192" t="str">
            <v/>
          </cell>
          <cell r="AB192">
            <v>0</v>
          </cell>
          <cell r="AC192">
            <v>0</v>
          </cell>
          <cell r="AI192" t="str">
            <v/>
          </cell>
          <cell r="AJ192" t="str">
            <v/>
          </cell>
          <cell r="AK192">
            <v>0</v>
          </cell>
          <cell r="AL192">
            <v>0</v>
          </cell>
          <cell r="AM192">
            <v>0</v>
          </cell>
        </row>
        <row r="193">
          <cell r="C193" t="str">
            <v/>
          </cell>
          <cell r="D193" t="str">
            <v/>
          </cell>
          <cell r="O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Y193" t="str">
            <v/>
          </cell>
          <cell r="AA193" t="str">
            <v/>
          </cell>
          <cell r="AB193">
            <v>0</v>
          </cell>
          <cell r="AC193">
            <v>0</v>
          </cell>
          <cell r="AI193" t="str">
            <v/>
          </cell>
          <cell r="AJ193" t="str">
            <v/>
          </cell>
          <cell r="AK193">
            <v>0</v>
          </cell>
          <cell r="AL193">
            <v>0</v>
          </cell>
          <cell r="AM193">
            <v>0</v>
          </cell>
        </row>
        <row r="194">
          <cell r="C194" t="str">
            <v/>
          </cell>
          <cell r="D194" t="str">
            <v/>
          </cell>
          <cell r="O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Y194" t="str">
            <v/>
          </cell>
          <cell r="AA194" t="str">
            <v/>
          </cell>
          <cell r="AB194">
            <v>0</v>
          </cell>
          <cell r="AC194">
            <v>0</v>
          </cell>
          <cell r="AI194" t="str">
            <v/>
          </cell>
          <cell r="AJ194" t="str">
            <v/>
          </cell>
          <cell r="AK194">
            <v>0</v>
          </cell>
          <cell r="AL194">
            <v>0</v>
          </cell>
          <cell r="AM194">
            <v>0</v>
          </cell>
        </row>
        <row r="195">
          <cell r="C195" t="str">
            <v/>
          </cell>
          <cell r="D195" t="str">
            <v/>
          </cell>
          <cell r="O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Y195" t="str">
            <v/>
          </cell>
          <cell r="AA195" t="str">
            <v/>
          </cell>
          <cell r="AB195">
            <v>0</v>
          </cell>
          <cell r="AC195">
            <v>0</v>
          </cell>
          <cell r="AI195" t="str">
            <v/>
          </cell>
          <cell r="AJ195" t="str">
            <v/>
          </cell>
          <cell r="AK195">
            <v>0</v>
          </cell>
          <cell r="AL195">
            <v>0</v>
          </cell>
          <cell r="AM195">
            <v>0</v>
          </cell>
        </row>
        <row r="196">
          <cell r="C196" t="str">
            <v/>
          </cell>
          <cell r="D196" t="str">
            <v/>
          </cell>
          <cell r="O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Y196" t="str">
            <v/>
          </cell>
          <cell r="AA196" t="str">
            <v/>
          </cell>
          <cell r="AB196">
            <v>0</v>
          </cell>
          <cell r="AC196">
            <v>0</v>
          </cell>
          <cell r="AI196" t="str">
            <v/>
          </cell>
          <cell r="AJ196" t="str">
            <v/>
          </cell>
          <cell r="AK196">
            <v>0</v>
          </cell>
          <cell r="AL196">
            <v>0</v>
          </cell>
          <cell r="AM196">
            <v>0</v>
          </cell>
        </row>
        <row r="197">
          <cell r="C197" t="str">
            <v/>
          </cell>
          <cell r="D197" t="str">
            <v/>
          </cell>
          <cell r="O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Y197" t="str">
            <v/>
          </cell>
          <cell r="AA197" t="str">
            <v/>
          </cell>
          <cell r="AB197">
            <v>0</v>
          </cell>
          <cell r="AC197">
            <v>0</v>
          </cell>
          <cell r="AI197" t="str">
            <v/>
          </cell>
          <cell r="AJ197" t="str">
            <v/>
          </cell>
          <cell r="AK197">
            <v>0</v>
          </cell>
          <cell r="AL197">
            <v>0</v>
          </cell>
          <cell r="AM197">
            <v>0</v>
          </cell>
        </row>
        <row r="198">
          <cell r="C198" t="str">
            <v/>
          </cell>
          <cell r="D198" t="str">
            <v/>
          </cell>
          <cell r="O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Y198" t="str">
            <v/>
          </cell>
          <cell r="AA198" t="str">
            <v/>
          </cell>
          <cell r="AB198">
            <v>0</v>
          </cell>
          <cell r="AC198">
            <v>0</v>
          </cell>
          <cell r="AI198" t="str">
            <v/>
          </cell>
          <cell r="AJ198" t="str">
            <v/>
          </cell>
          <cell r="AK198">
            <v>0</v>
          </cell>
          <cell r="AL198">
            <v>0</v>
          </cell>
          <cell r="AM198">
            <v>0</v>
          </cell>
        </row>
        <row r="199">
          <cell r="C199" t="str">
            <v/>
          </cell>
          <cell r="D199" t="str">
            <v/>
          </cell>
          <cell r="O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Y199" t="str">
            <v/>
          </cell>
          <cell r="AA199" t="str">
            <v/>
          </cell>
          <cell r="AB199">
            <v>0</v>
          </cell>
          <cell r="AC199">
            <v>0</v>
          </cell>
          <cell r="AI199" t="str">
            <v/>
          </cell>
          <cell r="AJ199" t="str">
            <v/>
          </cell>
          <cell r="AK199">
            <v>0</v>
          </cell>
          <cell r="AL199">
            <v>0</v>
          </cell>
          <cell r="AM199">
            <v>0</v>
          </cell>
        </row>
        <row r="200">
          <cell r="C200" t="str">
            <v/>
          </cell>
          <cell r="D200" t="str">
            <v/>
          </cell>
          <cell r="O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Y200" t="str">
            <v/>
          </cell>
          <cell r="AA200" t="str">
            <v/>
          </cell>
          <cell r="AB200">
            <v>0</v>
          </cell>
          <cell r="AC200">
            <v>0</v>
          </cell>
          <cell r="AI200" t="str">
            <v/>
          </cell>
          <cell r="AJ200" t="str">
            <v/>
          </cell>
          <cell r="AK200">
            <v>0</v>
          </cell>
          <cell r="AL200">
            <v>0</v>
          </cell>
          <cell r="AM200">
            <v>0</v>
          </cell>
        </row>
        <row r="201">
          <cell r="C201" t="str">
            <v/>
          </cell>
          <cell r="D201" t="str">
            <v/>
          </cell>
          <cell r="O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Y201" t="str">
            <v/>
          </cell>
          <cell r="AA201" t="str">
            <v/>
          </cell>
          <cell r="AB201">
            <v>0</v>
          </cell>
          <cell r="AC201">
            <v>0</v>
          </cell>
          <cell r="AI201" t="str">
            <v/>
          </cell>
          <cell r="AJ201" t="str">
            <v/>
          </cell>
          <cell r="AK201">
            <v>0</v>
          </cell>
          <cell r="AL201">
            <v>0</v>
          </cell>
          <cell r="AM201">
            <v>0</v>
          </cell>
        </row>
        <row r="202">
          <cell r="C202" t="str">
            <v/>
          </cell>
          <cell r="D202" t="str">
            <v/>
          </cell>
          <cell r="O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Y202" t="str">
            <v/>
          </cell>
          <cell r="AA202" t="str">
            <v/>
          </cell>
          <cell r="AB202">
            <v>0</v>
          </cell>
          <cell r="AC202">
            <v>0</v>
          </cell>
          <cell r="AI202" t="str">
            <v/>
          </cell>
          <cell r="AJ202" t="str">
            <v/>
          </cell>
          <cell r="AK202">
            <v>0</v>
          </cell>
          <cell r="AL202">
            <v>0</v>
          </cell>
          <cell r="AM202">
            <v>0</v>
          </cell>
        </row>
        <row r="203">
          <cell r="C203" t="str">
            <v/>
          </cell>
          <cell r="D203" t="str">
            <v/>
          </cell>
          <cell r="O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Y203" t="str">
            <v/>
          </cell>
          <cell r="AA203" t="str">
            <v/>
          </cell>
          <cell r="AB203">
            <v>0</v>
          </cell>
          <cell r="AC203">
            <v>0</v>
          </cell>
          <cell r="AI203" t="str">
            <v/>
          </cell>
          <cell r="AJ203" t="str">
            <v/>
          </cell>
          <cell r="AK203">
            <v>0</v>
          </cell>
          <cell r="AL203">
            <v>0</v>
          </cell>
          <cell r="AM203">
            <v>0</v>
          </cell>
        </row>
        <row r="204">
          <cell r="C204" t="str">
            <v/>
          </cell>
          <cell r="D204" t="str">
            <v/>
          </cell>
          <cell r="O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Y204" t="str">
            <v/>
          </cell>
          <cell r="AA204" t="str">
            <v/>
          </cell>
          <cell r="AB204">
            <v>0</v>
          </cell>
          <cell r="AC204">
            <v>0</v>
          </cell>
          <cell r="AI204" t="str">
            <v/>
          </cell>
          <cell r="AJ204" t="str">
            <v/>
          </cell>
          <cell r="AK204">
            <v>0</v>
          </cell>
          <cell r="AL204">
            <v>0</v>
          </cell>
          <cell r="AM204">
            <v>0</v>
          </cell>
        </row>
        <row r="205">
          <cell r="C205" t="str">
            <v/>
          </cell>
          <cell r="D205" t="str">
            <v/>
          </cell>
          <cell r="O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Y205" t="str">
            <v/>
          </cell>
          <cell r="AA205" t="str">
            <v/>
          </cell>
          <cell r="AB205">
            <v>0</v>
          </cell>
          <cell r="AC205">
            <v>0</v>
          </cell>
          <cell r="AI205" t="str">
            <v/>
          </cell>
          <cell r="AJ205" t="str">
            <v/>
          </cell>
          <cell r="AK205">
            <v>0</v>
          </cell>
          <cell r="AL205">
            <v>0</v>
          </cell>
          <cell r="AM205">
            <v>0</v>
          </cell>
        </row>
        <row r="206">
          <cell r="C206" t="str">
            <v/>
          </cell>
          <cell r="D206" t="str">
            <v/>
          </cell>
          <cell r="O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Y206" t="str">
            <v/>
          </cell>
          <cell r="AA206" t="str">
            <v/>
          </cell>
          <cell r="AB206">
            <v>0</v>
          </cell>
          <cell r="AC206">
            <v>0</v>
          </cell>
          <cell r="AI206" t="str">
            <v/>
          </cell>
          <cell r="AJ206" t="str">
            <v/>
          </cell>
          <cell r="AK206">
            <v>0</v>
          </cell>
          <cell r="AL206">
            <v>0</v>
          </cell>
          <cell r="AM206">
            <v>0</v>
          </cell>
        </row>
        <row r="207">
          <cell r="C207" t="str">
            <v/>
          </cell>
          <cell r="D207" t="str">
            <v/>
          </cell>
          <cell r="O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Y207" t="str">
            <v/>
          </cell>
          <cell r="AA207" t="str">
            <v/>
          </cell>
          <cell r="AB207">
            <v>0</v>
          </cell>
          <cell r="AC207">
            <v>0</v>
          </cell>
          <cell r="AI207" t="str">
            <v/>
          </cell>
          <cell r="AJ207" t="str">
            <v/>
          </cell>
          <cell r="AK207">
            <v>0</v>
          </cell>
          <cell r="AL207">
            <v>0</v>
          </cell>
          <cell r="AM207">
            <v>0</v>
          </cell>
        </row>
        <row r="208">
          <cell r="C208" t="str">
            <v/>
          </cell>
          <cell r="D208" t="str">
            <v/>
          </cell>
          <cell r="O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Y208" t="str">
            <v/>
          </cell>
          <cell r="AA208" t="str">
            <v/>
          </cell>
          <cell r="AB208">
            <v>0</v>
          </cell>
          <cell r="AC208">
            <v>0</v>
          </cell>
          <cell r="AI208" t="str">
            <v/>
          </cell>
          <cell r="AJ208" t="str">
            <v/>
          </cell>
          <cell r="AK208">
            <v>0</v>
          </cell>
          <cell r="AL208">
            <v>0</v>
          </cell>
          <cell r="AM208">
            <v>0</v>
          </cell>
        </row>
        <row r="209">
          <cell r="C209" t="str">
            <v/>
          </cell>
          <cell r="D209" t="str">
            <v/>
          </cell>
          <cell r="O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Y209" t="str">
            <v/>
          </cell>
          <cell r="AA209" t="str">
            <v/>
          </cell>
          <cell r="AB209">
            <v>0</v>
          </cell>
          <cell r="AC209">
            <v>0</v>
          </cell>
          <cell r="AI209" t="str">
            <v/>
          </cell>
          <cell r="AJ209" t="str">
            <v/>
          </cell>
          <cell r="AK209">
            <v>0</v>
          </cell>
          <cell r="AL209">
            <v>0</v>
          </cell>
          <cell r="AM209">
            <v>0</v>
          </cell>
        </row>
        <row r="210">
          <cell r="C210" t="str">
            <v/>
          </cell>
          <cell r="D210" t="str">
            <v/>
          </cell>
          <cell r="O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Y210" t="str">
            <v/>
          </cell>
          <cell r="AA210" t="str">
            <v/>
          </cell>
          <cell r="AB210">
            <v>0</v>
          </cell>
          <cell r="AC210">
            <v>0</v>
          </cell>
          <cell r="AI210" t="str">
            <v/>
          </cell>
          <cell r="AJ210" t="str">
            <v/>
          </cell>
          <cell r="AK210">
            <v>0</v>
          </cell>
          <cell r="AL210">
            <v>0</v>
          </cell>
          <cell r="AM210">
            <v>0</v>
          </cell>
        </row>
        <row r="211">
          <cell r="C211" t="str">
            <v/>
          </cell>
          <cell r="D211" t="str">
            <v/>
          </cell>
          <cell r="O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Y211" t="str">
            <v/>
          </cell>
          <cell r="AA211" t="str">
            <v/>
          </cell>
          <cell r="AB211">
            <v>0</v>
          </cell>
          <cell r="AC211">
            <v>0</v>
          </cell>
          <cell r="AI211" t="str">
            <v/>
          </cell>
          <cell r="AJ211" t="str">
            <v/>
          </cell>
          <cell r="AK211">
            <v>0</v>
          </cell>
          <cell r="AL211">
            <v>0</v>
          </cell>
          <cell r="AM211">
            <v>0</v>
          </cell>
        </row>
        <row r="212">
          <cell r="C212" t="str">
            <v/>
          </cell>
          <cell r="D212" t="str">
            <v/>
          </cell>
          <cell r="O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Y212" t="str">
            <v/>
          </cell>
          <cell r="AA212" t="str">
            <v/>
          </cell>
          <cell r="AB212">
            <v>0</v>
          </cell>
          <cell r="AC212">
            <v>0</v>
          </cell>
          <cell r="AI212" t="str">
            <v/>
          </cell>
          <cell r="AJ212" t="str">
            <v/>
          </cell>
          <cell r="AK212">
            <v>0</v>
          </cell>
          <cell r="AL212">
            <v>0</v>
          </cell>
          <cell r="AM212">
            <v>0</v>
          </cell>
        </row>
        <row r="213">
          <cell r="C213" t="str">
            <v/>
          </cell>
          <cell r="D213" t="str">
            <v/>
          </cell>
          <cell r="O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Y213" t="str">
            <v/>
          </cell>
          <cell r="AA213" t="str">
            <v/>
          </cell>
          <cell r="AB213">
            <v>0</v>
          </cell>
          <cell r="AC213">
            <v>0</v>
          </cell>
          <cell r="AI213" t="str">
            <v/>
          </cell>
          <cell r="AJ213" t="str">
            <v/>
          </cell>
          <cell r="AK213">
            <v>0</v>
          </cell>
          <cell r="AL213">
            <v>0</v>
          </cell>
          <cell r="AM213">
            <v>0</v>
          </cell>
        </row>
        <row r="214">
          <cell r="C214" t="str">
            <v/>
          </cell>
          <cell r="D214" t="str">
            <v/>
          </cell>
          <cell r="O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Y214" t="str">
            <v/>
          </cell>
          <cell r="AA214" t="str">
            <v/>
          </cell>
          <cell r="AB214">
            <v>0</v>
          </cell>
          <cell r="AC214">
            <v>0</v>
          </cell>
          <cell r="AI214" t="str">
            <v/>
          </cell>
          <cell r="AJ214" t="str">
            <v/>
          </cell>
          <cell r="AK214">
            <v>0</v>
          </cell>
          <cell r="AL214">
            <v>0</v>
          </cell>
          <cell r="AM214">
            <v>0</v>
          </cell>
        </row>
        <row r="215">
          <cell r="C215" t="str">
            <v/>
          </cell>
          <cell r="D215" t="str">
            <v/>
          </cell>
          <cell r="O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Y215" t="str">
            <v/>
          </cell>
          <cell r="AA215" t="str">
            <v/>
          </cell>
          <cell r="AB215">
            <v>0</v>
          </cell>
          <cell r="AC215">
            <v>0</v>
          </cell>
          <cell r="AI215" t="str">
            <v/>
          </cell>
          <cell r="AJ215" t="str">
            <v/>
          </cell>
          <cell r="AK215">
            <v>0</v>
          </cell>
          <cell r="AL215">
            <v>0</v>
          </cell>
          <cell r="AM215">
            <v>0</v>
          </cell>
        </row>
        <row r="216">
          <cell r="C216" t="str">
            <v/>
          </cell>
          <cell r="D216" t="str">
            <v/>
          </cell>
          <cell r="O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Y216" t="str">
            <v/>
          </cell>
          <cell r="AA216" t="str">
            <v/>
          </cell>
          <cell r="AB216">
            <v>0</v>
          </cell>
          <cell r="AC216">
            <v>0</v>
          </cell>
          <cell r="AI216" t="str">
            <v/>
          </cell>
          <cell r="AJ216" t="str">
            <v/>
          </cell>
          <cell r="AK216">
            <v>0</v>
          </cell>
          <cell r="AL216">
            <v>0</v>
          </cell>
          <cell r="AM216">
            <v>0</v>
          </cell>
        </row>
        <row r="217">
          <cell r="C217" t="str">
            <v/>
          </cell>
          <cell r="D217" t="str">
            <v/>
          </cell>
          <cell r="O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Y217" t="str">
            <v/>
          </cell>
          <cell r="AA217" t="str">
            <v/>
          </cell>
          <cell r="AB217">
            <v>0</v>
          </cell>
          <cell r="AC217">
            <v>0</v>
          </cell>
          <cell r="AI217" t="str">
            <v/>
          </cell>
          <cell r="AJ217" t="str">
            <v/>
          </cell>
          <cell r="AK217">
            <v>0</v>
          </cell>
          <cell r="AL217">
            <v>0</v>
          </cell>
          <cell r="AM217">
            <v>0</v>
          </cell>
        </row>
        <row r="218">
          <cell r="C218" t="str">
            <v/>
          </cell>
          <cell r="D218" t="str">
            <v/>
          </cell>
          <cell r="O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Y218" t="str">
            <v/>
          </cell>
          <cell r="AA218" t="str">
            <v/>
          </cell>
          <cell r="AB218">
            <v>0</v>
          </cell>
          <cell r="AC218">
            <v>0</v>
          </cell>
          <cell r="AI218" t="str">
            <v/>
          </cell>
          <cell r="AJ218" t="str">
            <v/>
          </cell>
          <cell r="AK218">
            <v>0</v>
          </cell>
          <cell r="AL218">
            <v>0</v>
          </cell>
          <cell r="AM218">
            <v>0</v>
          </cell>
        </row>
        <row r="219">
          <cell r="C219" t="str">
            <v/>
          </cell>
          <cell r="D219" t="str">
            <v/>
          </cell>
          <cell r="O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Y219" t="str">
            <v/>
          </cell>
          <cell r="AA219" t="str">
            <v/>
          </cell>
          <cell r="AB219">
            <v>0</v>
          </cell>
          <cell r="AC219">
            <v>0</v>
          </cell>
          <cell r="AI219" t="str">
            <v/>
          </cell>
          <cell r="AJ219" t="str">
            <v/>
          </cell>
          <cell r="AK219">
            <v>0</v>
          </cell>
          <cell r="AL219">
            <v>0</v>
          </cell>
          <cell r="AM219">
            <v>0</v>
          </cell>
        </row>
        <row r="220">
          <cell r="C220" t="str">
            <v/>
          </cell>
          <cell r="D220" t="str">
            <v/>
          </cell>
          <cell r="O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Y220" t="str">
            <v/>
          </cell>
          <cell r="AA220" t="str">
            <v/>
          </cell>
          <cell r="AB220">
            <v>0</v>
          </cell>
          <cell r="AC220">
            <v>0</v>
          </cell>
          <cell r="AI220" t="str">
            <v/>
          </cell>
          <cell r="AJ220" t="str">
            <v/>
          </cell>
          <cell r="AK220">
            <v>0</v>
          </cell>
          <cell r="AL220">
            <v>0</v>
          </cell>
          <cell r="AM220">
            <v>0</v>
          </cell>
        </row>
        <row r="221">
          <cell r="C221" t="str">
            <v/>
          </cell>
          <cell r="D221" t="str">
            <v/>
          </cell>
          <cell r="O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Y221" t="str">
            <v/>
          </cell>
          <cell r="AA221" t="str">
            <v/>
          </cell>
          <cell r="AB221">
            <v>0</v>
          </cell>
          <cell r="AC221">
            <v>0</v>
          </cell>
          <cell r="AI221" t="str">
            <v/>
          </cell>
          <cell r="AJ221" t="str">
            <v/>
          </cell>
          <cell r="AK221">
            <v>0</v>
          </cell>
          <cell r="AL221">
            <v>0</v>
          </cell>
          <cell r="AM221">
            <v>0</v>
          </cell>
        </row>
        <row r="222">
          <cell r="C222" t="str">
            <v/>
          </cell>
          <cell r="D222" t="str">
            <v/>
          </cell>
          <cell r="O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Y222" t="str">
            <v/>
          </cell>
          <cell r="AA222" t="str">
            <v/>
          </cell>
          <cell r="AB222">
            <v>0</v>
          </cell>
          <cell r="AC222">
            <v>0</v>
          </cell>
          <cell r="AI222" t="str">
            <v/>
          </cell>
          <cell r="AJ222" t="str">
            <v/>
          </cell>
          <cell r="AK222">
            <v>0</v>
          </cell>
          <cell r="AL222">
            <v>0</v>
          </cell>
          <cell r="AM222">
            <v>0</v>
          </cell>
        </row>
        <row r="223">
          <cell r="C223" t="str">
            <v/>
          </cell>
          <cell r="D223" t="str">
            <v/>
          </cell>
          <cell r="O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Y223" t="str">
            <v/>
          </cell>
          <cell r="AA223" t="str">
            <v/>
          </cell>
          <cell r="AB223">
            <v>0</v>
          </cell>
          <cell r="AC223">
            <v>0</v>
          </cell>
          <cell r="AI223" t="str">
            <v/>
          </cell>
          <cell r="AJ223" t="str">
            <v/>
          </cell>
          <cell r="AK223">
            <v>0</v>
          </cell>
          <cell r="AL223">
            <v>0</v>
          </cell>
          <cell r="AM223">
            <v>0</v>
          </cell>
        </row>
        <row r="224">
          <cell r="C224" t="str">
            <v/>
          </cell>
          <cell r="D224" t="str">
            <v/>
          </cell>
          <cell r="O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Y224" t="str">
            <v/>
          </cell>
          <cell r="AA224" t="str">
            <v/>
          </cell>
          <cell r="AB224">
            <v>0</v>
          </cell>
          <cell r="AC224">
            <v>0</v>
          </cell>
          <cell r="AI224" t="str">
            <v/>
          </cell>
          <cell r="AJ224" t="str">
            <v/>
          </cell>
          <cell r="AK224">
            <v>0</v>
          </cell>
          <cell r="AL224">
            <v>0</v>
          </cell>
          <cell r="AM224">
            <v>0</v>
          </cell>
        </row>
        <row r="225">
          <cell r="C225" t="str">
            <v/>
          </cell>
          <cell r="D225" t="str">
            <v/>
          </cell>
          <cell r="O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Y225" t="str">
            <v/>
          </cell>
          <cell r="AA225" t="str">
            <v/>
          </cell>
          <cell r="AB225">
            <v>0</v>
          </cell>
          <cell r="AC225">
            <v>0</v>
          </cell>
          <cell r="AI225" t="str">
            <v/>
          </cell>
          <cell r="AJ225" t="str">
            <v/>
          </cell>
          <cell r="AK225">
            <v>0</v>
          </cell>
          <cell r="AL225">
            <v>0</v>
          </cell>
          <cell r="AM225">
            <v>0</v>
          </cell>
        </row>
        <row r="226">
          <cell r="C226" t="str">
            <v/>
          </cell>
          <cell r="D226" t="str">
            <v/>
          </cell>
          <cell r="O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Y226" t="str">
            <v/>
          </cell>
          <cell r="AA226" t="str">
            <v/>
          </cell>
          <cell r="AB226">
            <v>0</v>
          </cell>
          <cell r="AC226">
            <v>0</v>
          </cell>
          <cell r="AI226" t="str">
            <v/>
          </cell>
          <cell r="AJ226" t="str">
            <v/>
          </cell>
          <cell r="AK226">
            <v>0</v>
          </cell>
          <cell r="AL226">
            <v>0</v>
          </cell>
          <cell r="AM226">
            <v>0</v>
          </cell>
        </row>
        <row r="227">
          <cell r="C227" t="str">
            <v/>
          </cell>
          <cell r="D227" t="str">
            <v/>
          </cell>
          <cell r="O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Y227" t="str">
            <v/>
          </cell>
          <cell r="AA227" t="str">
            <v/>
          </cell>
          <cell r="AB227">
            <v>0</v>
          </cell>
          <cell r="AC227">
            <v>0</v>
          </cell>
          <cell r="AI227" t="str">
            <v/>
          </cell>
          <cell r="AJ227" t="str">
            <v/>
          </cell>
          <cell r="AK227">
            <v>0</v>
          </cell>
          <cell r="AL227">
            <v>0</v>
          </cell>
          <cell r="AM227">
            <v>0</v>
          </cell>
        </row>
        <row r="228">
          <cell r="C228" t="str">
            <v/>
          </cell>
          <cell r="D228" t="str">
            <v/>
          </cell>
          <cell r="O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Y228" t="str">
            <v/>
          </cell>
          <cell r="AA228" t="str">
            <v/>
          </cell>
          <cell r="AB228">
            <v>0</v>
          </cell>
          <cell r="AC228">
            <v>0</v>
          </cell>
          <cell r="AI228" t="str">
            <v/>
          </cell>
          <cell r="AJ228" t="str">
            <v/>
          </cell>
          <cell r="AK228">
            <v>0</v>
          </cell>
          <cell r="AL228">
            <v>0</v>
          </cell>
          <cell r="AM228">
            <v>0</v>
          </cell>
        </row>
        <row r="229">
          <cell r="C229" t="str">
            <v/>
          </cell>
          <cell r="D229" t="str">
            <v/>
          </cell>
          <cell r="O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Y229" t="str">
            <v/>
          </cell>
          <cell r="AA229" t="str">
            <v/>
          </cell>
          <cell r="AB229">
            <v>0</v>
          </cell>
          <cell r="AC229">
            <v>0</v>
          </cell>
          <cell r="AI229" t="str">
            <v/>
          </cell>
          <cell r="AJ229" t="str">
            <v/>
          </cell>
          <cell r="AK229">
            <v>0</v>
          </cell>
          <cell r="AL229">
            <v>0</v>
          </cell>
          <cell r="AM229">
            <v>0</v>
          </cell>
        </row>
        <row r="230">
          <cell r="C230" t="str">
            <v/>
          </cell>
          <cell r="D230" t="str">
            <v/>
          </cell>
          <cell r="O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Y230" t="str">
            <v/>
          </cell>
          <cell r="AA230" t="str">
            <v/>
          </cell>
          <cell r="AB230">
            <v>0</v>
          </cell>
          <cell r="AC230">
            <v>0</v>
          </cell>
          <cell r="AI230" t="str">
            <v/>
          </cell>
          <cell r="AJ230" t="str">
            <v/>
          </cell>
          <cell r="AK230">
            <v>0</v>
          </cell>
          <cell r="AL230">
            <v>0</v>
          </cell>
          <cell r="AM230">
            <v>0</v>
          </cell>
        </row>
        <row r="231">
          <cell r="C231" t="str">
            <v/>
          </cell>
          <cell r="D231" t="str">
            <v/>
          </cell>
          <cell r="O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Y231" t="str">
            <v/>
          </cell>
          <cell r="AA231" t="str">
            <v/>
          </cell>
          <cell r="AB231">
            <v>0</v>
          </cell>
          <cell r="AC231">
            <v>0</v>
          </cell>
          <cell r="AI231" t="str">
            <v/>
          </cell>
          <cell r="AJ231" t="str">
            <v/>
          </cell>
          <cell r="AK231">
            <v>0</v>
          </cell>
          <cell r="AL231">
            <v>0</v>
          </cell>
          <cell r="AM231">
            <v>0</v>
          </cell>
        </row>
        <row r="232">
          <cell r="C232" t="str">
            <v/>
          </cell>
          <cell r="D232" t="str">
            <v/>
          </cell>
          <cell r="O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Y232" t="str">
            <v/>
          </cell>
          <cell r="AA232" t="str">
            <v/>
          </cell>
          <cell r="AB232">
            <v>0</v>
          </cell>
          <cell r="AC232">
            <v>0</v>
          </cell>
          <cell r="AI232" t="str">
            <v/>
          </cell>
          <cell r="AJ232" t="str">
            <v/>
          </cell>
          <cell r="AK232">
            <v>0</v>
          </cell>
          <cell r="AL232">
            <v>0</v>
          </cell>
          <cell r="AM232">
            <v>0</v>
          </cell>
        </row>
        <row r="233">
          <cell r="C233" t="str">
            <v/>
          </cell>
          <cell r="D233" t="str">
            <v/>
          </cell>
          <cell r="O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Y233" t="str">
            <v/>
          </cell>
          <cell r="AA233" t="str">
            <v/>
          </cell>
          <cell r="AB233">
            <v>0</v>
          </cell>
          <cell r="AC233">
            <v>0</v>
          </cell>
          <cell r="AI233" t="str">
            <v/>
          </cell>
          <cell r="AJ233" t="str">
            <v/>
          </cell>
          <cell r="AK233">
            <v>0</v>
          </cell>
          <cell r="AL233">
            <v>0</v>
          </cell>
          <cell r="AM233">
            <v>0</v>
          </cell>
        </row>
        <row r="234">
          <cell r="C234" t="str">
            <v/>
          </cell>
          <cell r="D234" t="str">
            <v/>
          </cell>
          <cell r="O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Y234" t="str">
            <v/>
          </cell>
          <cell r="AA234" t="str">
            <v/>
          </cell>
          <cell r="AB234">
            <v>0</v>
          </cell>
          <cell r="AC234">
            <v>0</v>
          </cell>
          <cell r="AI234" t="str">
            <v/>
          </cell>
          <cell r="AJ234" t="str">
            <v/>
          </cell>
          <cell r="AK234">
            <v>0</v>
          </cell>
          <cell r="AL234">
            <v>0</v>
          </cell>
          <cell r="AM234">
            <v>0</v>
          </cell>
        </row>
        <row r="235">
          <cell r="C235" t="str">
            <v/>
          </cell>
          <cell r="D235" t="str">
            <v/>
          </cell>
          <cell r="O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Y235" t="str">
            <v/>
          </cell>
          <cell r="AA235" t="str">
            <v/>
          </cell>
          <cell r="AB235">
            <v>0</v>
          </cell>
          <cell r="AC235">
            <v>0</v>
          </cell>
          <cell r="AI235" t="str">
            <v/>
          </cell>
          <cell r="AJ235" t="str">
            <v/>
          </cell>
          <cell r="AK235">
            <v>0</v>
          </cell>
          <cell r="AL235">
            <v>0</v>
          </cell>
          <cell r="AM235">
            <v>0</v>
          </cell>
        </row>
        <row r="236">
          <cell r="C236" t="str">
            <v/>
          </cell>
          <cell r="D236" t="str">
            <v/>
          </cell>
          <cell r="O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Y236" t="str">
            <v/>
          </cell>
          <cell r="AA236" t="str">
            <v/>
          </cell>
          <cell r="AB236">
            <v>0</v>
          </cell>
          <cell r="AC236">
            <v>0</v>
          </cell>
          <cell r="AI236" t="str">
            <v/>
          </cell>
          <cell r="AJ236" t="str">
            <v/>
          </cell>
          <cell r="AK236">
            <v>0</v>
          </cell>
          <cell r="AL236">
            <v>0</v>
          </cell>
          <cell r="AM236">
            <v>0</v>
          </cell>
        </row>
        <row r="237">
          <cell r="C237" t="str">
            <v/>
          </cell>
          <cell r="D237" t="str">
            <v/>
          </cell>
          <cell r="O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Y237" t="str">
            <v/>
          </cell>
          <cell r="AA237" t="str">
            <v/>
          </cell>
          <cell r="AB237">
            <v>0</v>
          </cell>
          <cell r="AC237">
            <v>0</v>
          </cell>
          <cell r="AI237" t="str">
            <v/>
          </cell>
          <cell r="AJ237" t="str">
            <v/>
          </cell>
          <cell r="AK237">
            <v>0</v>
          </cell>
          <cell r="AL237">
            <v>0</v>
          </cell>
          <cell r="AM237">
            <v>0</v>
          </cell>
        </row>
        <row r="238">
          <cell r="C238" t="str">
            <v/>
          </cell>
          <cell r="D238" t="str">
            <v/>
          </cell>
          <cell r="O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Y238" t="str">
            <v/>
          </cell>
          <cell r="AA238" t="str">
            <v/>
          </cell>
          <cell r="AB238">
            <v>0</v>
          </cell>
          <cell r="AC238">
            <v>0</v>
          </cell>
          <cell r="AI238" t="str">
            <v/>
          </cell>
          <cell r="AJ238" t="str">
            <v/>
          </cell>
          <cell r="AK238">
            <v>0</v>
          </cell>
          <cell r="AL238">
            <v>0</v>
          </cell>
          <cell r="AM238">
            <v>0</v>
          </cell>
        </row>
        <row r="239">
          <cell r="C239" t="str">
            <v/>
          </cell>
          <cell r="D239" t="str">
            <v/>
          </cell>
          <cell r="O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Y239" t="str">
            <v/>
          </cell>
          <cell r="AA239" t="str">
            <v/>
          </cell>
          <cell r="AB239">
            <v>0</v>
          </cell>
          <cell r="AC239">
            <v>0</v>
          </cell>
          <cell r="AI239" t="str">
            <v/>
          </cell>
          <cell r="AJ239" t="str">
            <v/>
          </cell>
          <cell r="AK239">
            <v>0</v>
          </cell>
          <cell r="AL239">
            <v>0</v>
          </cell>
          <cell r="AM239">
            <v>0</v>
          </cell>
        </row>
        <row r="240">
          <cell r="C240" t="str">
            <v/>
          </cell>
          <cell r="D240" t="str">
            <v/>
          </cell>
          <cell r="O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Y240" t="str">
            <v/>
          </cell>
          <cell r="AA240" t="str">
            <v/>
          </cell>
          <cell r="AB240">
            <v>0</v>
          </cell>
          <cell r="AC240">
            <v>0</v>
          </cell>
          <cell r="AI240" t="str">
            <v/>
          </cell>
          <cell r="AJ240" t="str">
            <v/>
          </cell>
          <cell r="AK240">
            <v>0</v>
          </cell>
          <cell r="AL240">
            <v>0</v>
          </cell>
          <cell r="AM240">
            <v>0</v>
          </cell>
        </row>
        <row r="241">
          <cell r="C241" t="str">
            <v/>
          </cell>
          <cell r="D241" t="str">
            <v/>
          </cell>
          <cell r="O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Y241" t="str">
            <v/>
          </cell>
          <cell r="AA241" t="str">
            <v/>
          </cell>
          <cell r="AB241">
            <v>0</v>
          </cell>
          <cell r="AC241">
            <v>0</v>
          </cell>
          <cell r="AI241" t="str">
            <v/>
          </cell>
          <cell r="AJ241" t="str">
            <v/>
          </cell>
          <cell r="AK241">
            <v>0</v>
          </cell>
          <cell r="AL241">
            <v>0</v>
          </cell>
          <cell r="AM241">
            <v>0</v>
          </cell>
        </row>
        <row r="242">
          <cell r="C242" t="str">
            <v/>
          </cell>
          <cell r="D242" t="str">
            <v/>
          </cell>
          <cell r="O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Y242" t="str">
            <v/>
          </cell>
          <cell r="AA242" t="str">
            <v/>
          </cell>
          <cell r="AB242">
            <v>0</v>
          </cell>
          <cell r="AC242">
            <v>0</v>
          </cell>
          <cell r="AI242" t="str">
            <v/>
          </cell>
          <cell r="AJ242" t="str">
            <v/>
          </cell>
          <cell r="AK242">
            <v>0</v>
          </cell>
          <cell r="AL242">
            <v>0</v>
          </cell>
          <cell r="AM242">
            <v>0</v>
          </cell>
        </row>
        <row r="243">
          <cell r="C243" t="str">
            <v/>
          </cell>
          <cell r="D243" t="str">
            <v/>
          </cell>
          <cell r="O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Y243" t="str">
            <v/>
          </cell>
          <cell r="AA243" t="str">
            <v/>
          </cell>
          <cell r="AB243">
            <v>0</v>
          </cell>
          <cell r="AC243">
            <v>0</v>
          </cell>
          <cell r="AI243" t="str">
            <v/>
          </cell>
          <cell r="AJ243" t="str">
            <v/>
          </cell>
          <cell r="AK243">
            <v>0</v>
          </cell>
          <cell r="AL243">
            <v>0</v>
          </cell>
          <cell r="AM243">
            <v>0</v>
          </cell>
        </row>
        <row r="244">
          <cell r="C244" t="str">
            <v/>
          </cell>
          <cell r="D244" t="str">
            <v/>
          </cell>
          <cell r="O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Y244" t="str">
            <v/>
          </cell>
          <cell r="AA244" t="str">
            <v/>
          </cell>
          <cell r="AB244">
            <v>0</v>
          </cell>
          <cell r="AC244">
            <v>0</v>
          </cell>
          <cell r="AI244" t="str">
            <v/>
          </cell>
          <cell r="AJ244" t="str">
            <v/>
          </cell>
          <cell r="AK244">
            <v>0</v>
          </cell>
          <cell r="AL244">
            <v>0</v>
          </cell>
          <cell r="AM244">
            <v>0</v>
          </cell>
        </row>
        <row r="245">
          <cell r="C245" t="str">
            <v/>
          </cell>
          <cell r="D245" t="str">
            <v/>
          </cell>
          <cell r="O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Y245" t="str">
            <v/>
          </cell>
          <cell r="AA245" t="str">
            <v/>
          </cell>
          <cell r="AB245">
            <v>0</v>
          </cell>
          <cell r="AC245">
            <v>0</v>
          </cell>
          <cell r="AI245" t="str">
            <v/>
          </cell>
          <cell r="AJ245" t="str">
            <v/>
          </cell>
          <cell r="AK245">
            <v>0</v>
          </cell>
          <cell r="AL245">
            <v>0</v>
          </cell>
          <cell r="AM245">
            <v>0</v>
          </cell>
        </row>
        <row r="246">
          <cell r="C246" t="str">
            <v/>
          </cell>
          <cell r="D246" t="str">
            <v/>
          </cell>
          <cell r="O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Y246" t="str">
            <v/>
          </cell>
          <cell r="AA246" t="str">
            <v/>
          </cell>
          <cell r="AB246">
            <v>0</v>
          </cell>
          <cell r="AC246">
            <v>0</v>
          </cell>
          <cell r="AI246" t="str">
            <v/>
          </cell>
          <cell r="AJ246" t="str">
            <v/>
          </cell>
          <cell r="AK246">
            <v>0</v>
          </cell>
          <cell r="AL246">
            <v>0</v>
          </cell>
          <cell r="AM246">
            <v>0</v>
          </cell>
        </row>
        <row r="247">
          <cell r="C247" t="str">
            <v/>
          </cell>
          <cell r="D247" t="str">
            <v/>
          </cell>
          <cell r="O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Y247" t="str">
            <v/>
          </cell>
          <cell r="AA247" t="str">
            <v/>
          </cell>
          <cell r="AB247">
            <v>0</v>
          </cell>
          <cell r="AC247">
            <v>0</v>
          </cell>
          <cell r="AI247" t="str">
            <v/>
          </cell>
          <cell r="AJ247" t="str">
            <v/>
          </cell>
          <cell r="AK247">
            <v>0</v>
          </cell>
          <cell r="AL247">
            <v>0</v>
          </cell>
          <cell r="AM247">
            <v>0</v>
          </cell>
        </row>
        <row r="248">
          <cell r="C248" t="str">
            <v/>
          </cell>
          <cell r="D248" t="str">
            <v/>
          </cell>
          <cell r="O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Y248" t="str">
            <v/>
          </cell>
          <cell r="AA248" t="str">
            <v/>
          </cell>
          <cell r="AB248">
            <v>0</v>
          </cell>
          <cell r="AC248">
            <v>0</v>
          </cell>
          <cell r="AI248" t="str">
            <v/>
          </cell>
          <cell r="AJ248" t="str">
            <v/>
          </cell>
          <cell r="AK248">
            <v>0</v>
          </cell>
          <cell r="AL248">
            <v>0</v>
          </cell>
          <cell r="AM248">
            <v>0</v>
          </cell>
        </row>
        <row r="249">
          <cell r="C249" t="str">
            <v/>
          </cell>
          <cell r="D249" t="str">
            <v/>
          </cell>
          <cell r="O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Y249" t="str">
            <v/>
          </cell>
          <cell r="AA249" t="str">
            <v/>
          </cell>
          <cell r="AB249">
            <v>0</v>
          </cell>
          <cell r="AC249">
            <v>0</v>
          </cell>
          <cell r="AI249" t="str">
            <v/>
          </cell>
          <cell r="AJ249" t="str">
            <v/>
          </cell>
          <cell r="AK249">
            <v>0</v>
          </cell>
          <cell r="AL249">
            <v>0</v>
          </cell>
          <cell r="AM249">
            <v>0</v>
          </cell>
        </row>
        <row r="250">
          <cell r="C250" t="str">
            <v/>
          </cell>
          <cell r="D250" t="str">
            <v/>
          </cell>
          <cell r="O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Y250" t="str">
            <v/>
          </cell>
          <cell r="AA250" t="str">
            <v/>
          </cell>
          <cell r="AB250">
            <v>0</v>
          </cell>
          <cell r="AC250">
            <v>0</v>
          </cell>
          <cell r="AI250" t="str">
            <v/>
          </cell>
          <cell r="AJ250" t="str">
            <v/>
          </cell>
          <cell r="AK250">
            <v>0</v>
          </cell>
          <cell r="AL250">
            <v>0</v>
          </cell>
          <cell r="AM250">
            <v>0</v>
          </cell>
        </row>
        <row r="251">
          <cell r="C251" t="str">
            <v/>
          </cell>
          <cell r="D251" t="str">
            <v/>
          </cell>
          <cell r="O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Y251" t="str">
            <v/>
          </cell>
          <cell r="AA251" t="str">
            <v/>
          </cell>
          <cell r="AB251">
            <v>0</v>
          </cell>
          <cell r="AC251">
            <v>0</v>
          </cell>
          <cell r="AI251" t="str">
            <v/>
          </cell>
          <cell r="AJ251" t="str">
            <v/>
          </cell>
          <cell r="AK251">
            <v>0</v>
          </cell>
          <cell r="AL251">
            <v>0</v>
          </cell>
          <cell r="AM251">
            <v>0</v>
          </cell>
        </row>
        <row r="252">
          <cell r="C252" t="str">
            <v/>
          </cell>
          <cell r="D252" t="str">
            <v/>
          </cell>
          <cell r="O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Y252" t="str">
            <v/>
          </cell>
          <cell r="AA252" t="str">
            <v/>
          </cell>
          <cell r="AB252">
            <v>0</v>
          </cell>
          <cell r="AC252">
            <v>0</v>
          </cell>
          <cell r="AI252" t="str">
            <v/>
          </cell>
          <cell r="AJ252" t="str">
            <v/>
          </cell>
          <cell r="AK252">
            <v>0</v>
          </cell>
          <cell r="AL252">
            <v>0</v>
          </cell>
          <cell r="AM252">
            <v>0</v>
          </cell>
        </row>
        <row r="253">
          <cell r="C253" t="str">
            <v/>
          </cell>
          <cell r="D253" t="str">
            <v/>
          </cell>
          <cell r="O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Y253" t="str">
            <v/>
          </cell>
          <cell r="AA253" t="str">
            <v/>
          </cell>
          <cell r="AB253">
            <v>0</v>
          </cell>
          <cell r="AC253">
            <v>0</v>
          </cell>
          <cell r="AI253" t="str">
            <v/>
          </cell>
          <cell r="AJ253" t="str">
            <v/>
          </cell>
          <cell r="AK253">
            <v>0</v>
          </cell>
          <cell r="AL253">
            <v>0</v>
          </cell>
          <cell r="AM253">
            <v>0</v>
          </cell>
        </row>
        <row r="254">
          <cell r="C254" t="str">
            <v/>
          </cell>
          <cell r="D254" t="str">
            <v/>
          </cell>
          <cell r="O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Y254" t="str">
            <v/>
          </cell>
          <cell r="AA254" t="str">
            <v/>
          </cell>
          <cell r="AB254">
            <v>0</v>
          </cell>
          <cell r="AC254">
            <v>0</v>
          </cell>
          <cell r="AI254" t="str">
            <v/>
          </cell>
          <cell r="AJ254" t="str">
            <v/>
          </cell>
          <cell r="AK254">
            <v>0</v>
          </cell>
          <cell r="AL254">
            <v>0</v>
          </cell>
          <cell r="AM254">
            <v>0</v>
          </cell>
        </row>
        <row r="255">
          <cell r="C255" t="str">
            <v/>
          </cell>
          <cell r="D255" t="str">
            <v/>
          </cell>
          <cell r="O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Y255" t="str">
            <v/>
          </cell>
          <cell r="AA255" t="str">
            <v/>
          </cell>
          <cell r="AB255">
            <v>0</v>
          </cell>
          <cell r="AC255">
            <v>0</v>
          </cell>
          <cell r="AI255" t="str">
            <v/>
          </cell>
          <cell r="AJ255" t="str">
            <v/>
          </cell>
          <cell r="AK255">
            <v>0</v>
          </cell>
          <cell r="AL255">
            <v>0</v>
          </cell>
          <cell r="AM255">
            <v>0</v>
          </cell>
        </row>
        <row r="256">
          <cell r="C256" t="str">
            <v/>
          </cell>
          <cell r="D256" t="str">
            <v/>
          </cell>
          <cell r="O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Y256" t="str">
            <v/>
          </cell>
          <cell r="AA256" t="str">
            <v/>
          </cell>
          <cell r="AB256">
            <v>0</v>
          </cell>
          <cell r="AC256">
            <v>0</v>
          </cell>
          <cell r="AI256" t="str">
            <v/>
          </cell>
          <cell r="AJ256" t="str">
            <v/>
          </cell>
          <cell r="AK256">
            <v>0</v>
          </cell>
          <cell r="AL256">
            <v>0</v>
          </cell>
          <cell r="AM256">
            <v>0</v>
          </cell>
        </row>
        <row r="257">
          <cell r="C257" t="str">
            <v/>
          </cell>
          <cell r="D257" t="str">
            <v/>
          </cell>
          <cell r="O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Y257" t="str">
            <v/>
          </cell>
          <cell r="AA257" t="str">
            <v/>
          </cell>
          <cell r="AB257">
            <v>0</v>
          </cell>
          <cell r="AC257">
            <v>0</v>
          </cell>
          <cell r="AI257" t="str">
            <v/>
          </cell>
          <cell r="AJ257" t="str">
            <v/>
          </cell>
          <cell r="AK257">
            <v>0</v>
          </cell>
          <cell r="AL257">
            <v>0</v>
          </cell>
          <cell r="AM257">
            <v>0</v>
          </cell>
        </row>
        <row r="258">
          <cell r="C258" t="str">
            <v/>
          </cell>
          <cell r="D258" t="str">
            <v/>
          </cell>
          <cell r="O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Y258" t="str">
            <v/>
          </cell>
          <cell r="AA258" t="str">
            <v/>
          </cell>
          <cell r="AB258">
            <v>0</v>
          </cell>
          <cell r="AC258">
            <v>0</v>
          </cell>
          <cell r="AI258" t="str">
            <v/>
          </cell>
          <cell r="AJ258" t="str">
            <v/>
          </cell>
          <cell r="AK258">
            <v>0</v>
          </cell>
          <cell r="AL258">
            <v>0</v>
          </cell>
          <cell r="AM258">
            <v>0</v>
          </cell>
        </row>
        <row r="259">
          <cell r="C259" t="str">
            <v/>
          </cell>
          <cell r="D259" t="str">
            <v/>
          </cell>
          <cell r="O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Y259" t="str">
            <v/>
          </cell>
          <cell r="AA259" t="str">
            <v/>
          </cell>
          <cell r="AB259">
            <v>0</v>
          </cell>
          <cell r="AC259">
            <v>0</v>
          </cell>
          <cell r="AI259" t="str">
            <v/>
          </cell>
          <cell r="AJ259" t="str">
            <v/>
          </cell>
          <cell r="AK259">
            <v>0</v>
          </cell>
          <cell r="AL259">
            <v>0</v>
          </cell>
          <cell r="AM259">
            <v>0</v>
          </cell>
        </row>
        <row r="260">
          <cell r="C260" t="str">
            <v/>
          </cell>
          <cell r="D260" t="str">
            <v/>
          </cell>
          <cell r="O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Y260" t="str">
            <v/>
          </cell>
          <cell r="AA260" t="str">
            <v/>
          </cell>
          <cell r="AB260">
            <v>0</v>
          </cell>
          <cell r="AC260">
            <v>0</v>
          </cell>
          <cell r="AI260" t="str">
            <v/>
          </cell>
          <cell r="AJ260" t="str">
            <v/>
          </cell>
          <cell r="AK260">
            <v>0</v>
          </cell>
          <cell r="AL260">
            <v>0</v>
          </cell>
          <cell r="AM260">
            <v>0</v>
          </cell>
        </row>
        <row r="261">
          <cell r="C261" t="str">
            <v/>
          </cell>
          <cell r="D261" t="str">
            <v/>
          </cell>
          <cell r="O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Y261" t="str">
            <v/>
          </cell>
          <cell r="AA261" t="str">
            <v/>
          </cell>
          <cell r="AB261">
            <v>0</v>
          </cell>
          <cell r="AC261">
            <v>0</v>
          </cell>
          <cell r="AI261" t="str">
            <v/>
          </cell>
          <cell r="AJ261" t="str">
            <v/>
          </cell>
          <cell r="AK261">
            <v>0</v>
          </cell>
          <cell r="AL261">
            <v>0</v>
          </cell>
          <cell r="AM261">
            <v>0</v>
          </cell>
        </row>
        <row r="262">
          <cell r="C262" t="str">
            <v/>
          </cell>
          <cell r="D262" t="str">
            <v/>
          </cell>
          <cell r="O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Y262" t="str">
            <v/>
          </cell>
          <cell r="AA262" t="str">
            <v/>
          </cell>
          <cell r="AB262">
            <v>0</v>
          </cell>
          <cell r="AC262">
            <v>0</v>
          </cell>
          <cell r="AI262" t="str">
            <v/>
          </cell>
          <cell r="AJ262" t="str">
            <v/>
          </cell>
          <cell r="AK262">
            <v>0</v>
          </cell>
          <cell r="AL262">
            <v>0</v>
          </cell>
          <cell r="AM262">
            <v>0</v>
          </cell>
        </row>
        <row r="263">
          <cell r="C263" t="str">
            <v/>
          </cell>
          <cell r="D263" t="str">
            <v/>
          </cell>
          <cell r="O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Y263" t="str">
            <v/>
          </cell>
          <cell r="AA263" t="str">
            <v/>
          </cell>
          <cell r="AB263">
            <v>0</v>
          </cell>
          <cell r="AC263">
            <v>0</v>
          </cell>
          <cell r="AI263" t="str">
            <v/>
          </cell>
          <cell r="AJ263" t="str">
            <v/>
          </cell>
          <cell r="AK263">
            <v>0</v>
          </cell>
          <cell r="AL263">
            <v>0</v>
          </cell>
          <cell r="AM263">
            <v>0</v>
          </cell>
        </row>
        <row r="264">
          <cell r="C264" t="str">
            <v/>
          </cell>
          <cell r="D264" t="str">
            <v/>
          </cell>
          <cell r="O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Y264" t="str">
            <v/>
          </cell>
          <cell r="AA264" t="str">
            <v/>
          </cell>
          <cell r="AB264">
            <v>0</v>
          </cell>
          <cell r="AC264">
            <v>0</v>
          </cell>
          <cell r="AI264" t="str">
            <v/>
          </cell>
          <cell r="AJ264" t="str">
            <v/>
          </cell>
          <cell r="AK264">
            <v>0</v>
          </cell>
          <cell r="AL264">
            <v>0</v>
          </cell>
          <cell r="AM264">
            <v>0</v>
          </cell>
        </row>
        <row r="265">
          <cell r="C265" t="str">
            <v/>
          </cell>
          <cell r="D265" t="str">
            <v/>
          </cell>
          <cell r="O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Y265" t="str">
            <v/>
          </cell>
          <cell r="AA265" t="str">
            <v/>
          </cell>
          <cell r="AB265">
            <v>0</v>
          </cell>
          <cell r="AC265">
            <v>0</v>
          </cell>
          <cell r="AI265" t="str">
            <v/>
          </cell>
          <cell r="AJ265" t="str">
            <v/>
          </cell>
          <cell r="AK265">
            <v>0</v>
          </cell>
          <cell r="AL265">
            <v>0</v>
          </cell>
          <cell r="AM265">
            <v>0</v>
          </cell>
        </row>
        <row r="266">
          <cell r="C266" t="str">
            <v/>
          </cell>
          <cell r="D266" t="str">
            <v/>
          </cell>
          <cell r="O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Y266" t="str">
            <v/>
          </cell>
          <cell r="AA266" t="str">
            <v/>
          </cell>
          <cell r="AB266">
            <v>0</v>
          </cell>
          <cell r="AC266">
            <v>0</v>
          </cell>
          <cell r="AI266" t="str">
            <v/>
          </cell>
          <cell r="AJ266" t="str">
            <v/>
          </cell>
          <cell r="AK266">
            <v>0</v>
          </cell>
          <cell r="AL266">
            <v>0</v>
          </cell>
          <cell r="AM266">
            <v>0</v>
          </cell>
        </row>
        <row r="267">
          <cell r="C267" t="str">
            <v/>
          </cell>
          <cell r="D267" t="str">
            <v/>
          </cell>
          <cell r="O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Y267" t="str">
            <v/>
          </cell>
          <cell r="AA267" t="str">
            <v/>
          </cell>
          <cell r="AB267">
            <v>0</v>
          </cell>
          <cell r="AC267">
            <v>0</v>
          </cell>
          <cell r="AI267" t="str">
            <v/>
          </cell>
          <cell r="AJ267" t="str">
            <v/>
          </cell>
          <cell r="AK267">
            <v>0</v>
          </cell>
          <cell r="AL267">
            <v>0</v>
          </cell>
          <cell r="AM267">
            <v>0</v>
          </cell>
        </row>
        <row r="268">
          <cell r="C268" t="str">
            <v/>
          </cell>
          <cell r="D268" t="str">
            <v/>
          </cell>
          <cell r="O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Y268" t="str">
            <v/>
          </cell>
          <cell r="AA268" t="str">
            <v/>
          </cell>
          <cell r="AB268">
            <v>0</v>
          </cell>
          <cell r="AC268">
            <v>0</v>
          </cell>
          <cell r="AI268" t="str">
            <v/>
          </cell>
          <cell r="AJ268" t="str">
            <v/>
          </cell>
          <cell r="AK268">
            <v>0</v>
          </cell>
          <cell r="AL268">
            <v>0</v>
          </cell>
          <cell r="AM268">
            <v>0</v>
          </cell>
        </row>
        <row r="269">
          <cell r="C269" t="str">
            <v/>
          </cell>
          <cell r="D269" t="str">
            <v/>
          </cell>
          <cell r="O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Y269" t="str">
            <v/>
          </cell>
          <cell r="AA269" t="str">
            <v/>
          </cell>
          <cell r="AB269">
            <v>0</v>
          </cell>
          <cell r="AC269">
            <v>0</v>
          </cell>
          <cell r="AI269" t="str">
            <v/>
          </cell>
          <cell r="AJ269" t="str">
            <v/>
          </cell>
          <cell r="AK269">
            <v>0</v>
          </cell>
          <cell r="AL269">
            <v>0</v>
          </cell>
          <cell r="AM269">
            <v>0</v>
          </cell>
        </row>
        <row r="270">
          <cell r="C270" t="str">
            <v/>
          </cell>
          <cell r="D270" t="str">
            <v/>
          </cell>
          <cell r="O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Y270" t="str">
            <v/>
          </cell>
          <cell r="AA270" t="str">
            <v/>
          </cell>
          <cell r="AB270">
            <v>0</v>
          </cell>
          <cell r="AC270">
            <v>0</v>
          </cell>
          <cell r="AI270" t="str">
            <v/>
          </cell>
          <cell r="AJ270" t="str">
            <v/>
          </cell>
          <cell r="AK270">
            <v>0</v>
          </cell>
          <cell r="AL270">
            <v>0</v>
          </cell>
          <cell r="AM270">
            <v>0</v>
          </cell>
        </row>
        <row r="271">
          <cell r="C271" t="str">
            <v/>
          </cell>
          <cell r="D271" t="str">
            <v/>
          </cell>
          <cell r="O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Y271" t="str">
            <v/>
          </cell>
          <cell r="AA271" t="str">
            <v/>
          </cell>
          <cell r="AB271">
            <v>0</v>
          </cell>
          <cell r="AC271">
            <v>0</v>
          </cell>
          <cell r="AI271" t="str">
            <v/>
          </cell>
          <cell r="AJ271" t="str">
            <v/>
          </cell>
          <cell r="AK271">
            <v>0</v>
          </cell>
          <cell r="AL271">
            <v>0</v>
          </cell>
          <cell r="AM271">
            <v>0</v>
          </cell>
        </row>
        <row r="272">
          <cell r="C272" t="str">
            <v/>
          </cell>
          <cell r="D272" t="str">
            <v/>
          </cell>
          <cell r="O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Y272" t="str">
            <v/>
          </cell>
          <cell r="AA272" t="str">
            <v/>
          </cell>
          <cell r="AB272">
            <v>0</v>
          </cell>
          <cell r="AC272">
            <v>0</v>
          </cell>
          <cell r="AI272" t="str">
            <v/>
          </cell>
          <cell r="AJ272" t="str">
            <v/>
          </cell>
          <cell r="AK272">
            <v>0</v>
          </cell>
          <cell r="AL272">
            <v>0</v>
          </cell>
          <cell r="AM272">
            <v>0</v>
          </cell>
        </row>
        <row r="273">
          <cell r="C273" t="str">
            <v/>
          </cell>
          <cell r="D273" t="str">
            <v/>
          </cell>
          <cell r="O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Y273" t="str">
            <v/>
          </cell>
          <cell r="AA273" t="str">
            <v/>
          </cell>
          <cell r="AB273">
            <v>0</v>
          </cell>
          <cell r="AC273">
            <v>0</v>
          </cell>
          <cell r="AI273" t="str">
            <v/>
          </cell>
          <cell r="AJ273" t="str">
            <v/>
          </cell>
          <cell r="AK273">
            <v>0</v>
          </cell>
          <cell r="AL273">
            <v>0</v>
          </cell>
          <cell r="AM273">
            <v>0</v>
          </cell>
        </row>
        <row r="274">
          <cell r="C274" t="str">
            <v/>
          </cell>
          <cell r="D274" t="str">
            <v/>
          </cell>
          <cell r="O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Y274" t="str">
            <v/>
          </cell>
          <cell r="AA274" t="str">
            <v/>
          </cell>
          <cell r="AB274">
            <v>0</v>
          </cell>
          <cell r="AC274">
            <v>0</v>
          </cell>
          <cell r="AI274" t="str">
            <v/>
          </cell>
          <cell r="AJ274" t="str">
            <v/>
          </cell>
          <cell r="AK274">
            <v>0</v>
          </cell>
          <cell r="AL274">
            <v>0</v>
          </cell>
          <cell r="AM274">
            <v>0</v>
          </cell>
        </row>
        <row r="275">
          <cell r="C275" t="str">
            <v/>
          </cell>
          <cell r="D275" t="str">
            <v/>
          </cell>
          <cell r="O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Y275" t="str">
            <v/>
          </cell>
          <cell r="AA275" t="str">
            <v/>
          </cell>
          <cell r="AB275">
            <v>0</v>
          </cell>
          <cell r="AC275">
            <v>0</v>
          </cell>
          <cell r="AI275" t="str">
            <v/>
          </cell>
          <cell r="AJ275" t="str">
            <v/>
          </cell>
          <cell r="AK275">
            <v>0</v>
          </cell>
          <cell r="AL275">
            <v>0</v>
          </cell>
          <cell r="AM275">
            <v>0</v>
          </cell>
        </row>
        <row r="276">
          <cell r="C276" t="str">
            <v/>
          </cell>
          <cell r="D276" t="str">
            <v/>
          </cell>
          <cell r="O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Y276" t="str">
            <v/>
          </cell>
          <cell r="AA276" t="str">
            <v/>
          </cell>
          <cell r="AB276">
            <v>0</v>
          </cell>
          <cell r="AC276">
            <v>0</v>
          </cell>
          <cell r="AI276" t="str">
            <v/>
          </cell>
          <cell r="AJ276" t="str">
            <v/>
          </cell>
          <cell r="AK276">
            <v>0</v>
          </cell>
          <cell r="AL276">
            <v>0</v>
          </cell>
          <cell r="AM276">
            <v>0</v>
          </cell>
        </row>
        <row r="277">
          <cell r="C277" t="str">
            <v/>
          </cell>
          <cell r="D277" t="str">
            <v/>
          </cell>
          <cell r="O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Y277" t="str">
            <v/>
          </cell>
          <cell r="AA277" t="str">
            <v/>
          </cell>
          <cell r="AB277">
            <v>0</v>
          </cell>
          <cell r="AC277">
            <v>0</v>
          </cell>
          <cell r="AI277" t="str">
            <v/>
          </cell>
          <cell r="AJ277" t="str">
            <v/>
          </cell>
          <cell r="AK277">
            <v>0</v>
          </cell>
          <cell r="AL277">
            <v>0</v>
          </cell>
          <cell r="AM277">
            <v>0</v>
          </cell>
        </row>
        <row r="278">
          <cell r="C278" t="str">
            <v/>
          </cell>
          <cell r="D278" t="str">
            <v/>
          </cell>
          <cell r="O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Y278" t="str">
            <v/>
          </cell>
          <cell r="AA278" t="str">
            <v/>
          </cell>
          <cell r="AB278">
            <v>0</v>
          </cell>
          <cell r="AC278">
            <v>0</v>
          </cell>
          <cell r="AI278" t="str">
            <v/>
          </cell>
          <cell r="AJ278" t="str">
            <v/>
          </cell>
          <cell r="AK278">
            <v>0</v>
          </cell>
          <cell r="AL278">
            <v>0</v>
          </cell>
          <cell r="AM278">
            <v>0</v>
          </cell>
        </row>
        <row r="279">
          <cell r="C279" t="str">
            <v/>
          </cell>
          <cell r="D279" t="str">
            <v/>
          </cell>
          <cell r="O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Y279" t="str">
            <v/>
          </cell>
          <cell r="AA279" t="str">
            <v/>
          </cell>
          <cell r="AB279">
            <v>0</v>
          </cell>
          <cell r="AC279">
            <v>0</v>
          </cell>
          <cell r="AI279" t="str">
            <v/>
          </cell>
          <cell r="AJ279" t="str">
            <v/>
          </cell>
          <cell r="AK279">
            <v>0</v>
          </cell>
          <cell r="AL279">
            <v>0</v>
          </cell>
          <cell r="AM279">
            <v>0</v>
          </cell>
        </row>
        <row r="280">
          <cell r="C280" t="str">
            <v/>
          </cell>
          <cell r="D280" t="str">
            <v/>
          </cell>
          <cell r="O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Y280" t="str">
            <v/>
          </cell>
          <cell r="AA280" t="str">
            <v/>
          </cell>
          <cell r="AB280">
            <v>0</v>
          </cell>
          <cell r="AC280">
            <v>0</v>
          </cell>
          <cell r="AI280" t="str">
            <v/>
          </cell>
          <cell r="AJ280" t="str">
            <v/>
          </cell>
          <cell r="AK280">
            <v>0</v>
          </cell>
          <cell r="AL280">
            <v>0</v>
          </cell>
          <cell r="AM280">
            <v>0</v>
          </cell>
        </row>
        <row r="281">
          <cell r="C281" t="str">
            <v/>
          </cell>
          <cell r="D281" t="str">
            <v/>
          </cell>
          <cell r="O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Y281" t="str">
            <v/>
          </cell>
          <cell r="AA281" t="str">
            <v/>
          </cell>
          <cell r="AB281">
            <v>0</v>
          </cell>
          <cell r="AC281">
            <v>0</v>
          </cell>
          <cell r="AI281" t="str">
            <v/>
          </cell>
          <cell r="AJ281" t="str">
            <v/>
          </cell>
          <cell r="AK281">
            <v>0</v>
          </cell>
          <cell r="AL281">
            <v>0</v>
          </cell>
          <cell r="AM281">
            <v>0</v>
          </cell>
        </row>
        <row r="282">
          <cell r="C282" t="str">
            <v/>
          </cell>
          <cell r="D282" t="str">
            <v/>
          </cell>
          <cell r="O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Y282" t="str">
            <v/>
          </cell>
          <cell r="AA282" t="str">
            <v/>
          </cell>
          <cell r="AB282">
            <v>0</v>
          </cell>
          <cell r="AC282">
            <v>0</v>
          </cell>
          <cell r="AI282" t="str">
            <v/>
          </cell>
          <cell r="AJ282" t="str">
            <v/>
          </cell>
          <cell r="AK282">
            <v>0</v>
          </cell>
          <cell r="AL282">
            <v>0</v>
          </cell>
          <cell r="AM282">
            <v>0</v>
          </cell>
        </row>
        <row r="283">
          <cell r="C283" t="str">
            <v/>
          </cell>
          <cell r="D283" t="str">
            <v/>
          </cell>
          <cell r="O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Y283" t="str">
            <v/>
          </cell>
          <cell r="AA283" t="str">
            <v/>
          </cell>
          <cell r="AB283">
            <v>0</v>
          </cell>
          <cell r="AC283">
            <v>0</v>
          </cell>
          <cell r="AI283" t="str">
            <v/>
          </cell>
          <cell r="AJ283" t="str">
            <v/>
          </cell>
          <cell r="AK283">
            <v>0</v>
          </cell>
          <cell r="AL283">
            <v>0</v>
          </cell>
          <cell r="AM283">
            <v>0</v>
          </cell>
        </row>
        <row r="284">
          <cell r="C284" t="str">
            <v/>
          </cell>
          <cell r="D284" t="str">
            <v/>
          </cell>
          <cell r="O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Y284" t="str">
            <v/>
          </cell>
          <cell r="AA284" t="str">
            <v/>
          </cell>
          <cell r="AB284">
            <v>0</v>
          </cell>
          <cell r="AC284">
            <v>0</v>
          </cell>
          <cell r="AI284" t="str">
            <v/>
          </cell>
          <cell r="AJ284" t="str">
            <v/>
          </cell>
          <cell r="AK284">
            <v>0</v>
          </cell>
          <cell r="AL284">
            <v>0</v>
          </cell>
          <cell r="AM284">
            <v>0</v>
          </cell>
        </row>
        <row r="285">
          <cell r="C285" t="str">
            <v/>
          </cell>
          <cell r="D285" t="str">
            <v/>
          </cell>
          <cell r="O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Y285" t="str">
            <v/>
          </cell>
          <cell r="AA285" t="str">
            <v/>
          </cell>
          <cell r="AB285">
            <v>0</v>
          </cell>
          <cell r="AC285">
            <v>0</v>
          </cell>
          <cell r="AI285" t="str">
            <v/>
          </cell>
          <cell r="AJ285" t="str">
            <v/>
          </cell>
          <cell r="AK285">
            <v>0</v>
          </cell>
          <cell r="AL285">
            <v>0</v>
          </cell>
          <cell r="AM285">
            <v>0</v>
          </cell>
        </row>
        <row r="286">
          <cell r="C286" t="str">
            <v/>
          </cell>
          <cell r="D286" t="str">
            <v/>
          </cell>
          <cell r="O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Y286" t="str">
            <v/>
          </cell>
          <cell r="AA286" t="str">
            <v/>
          </cell>
          <cell r="AB286">
            <v>0</v>
          </cell>
          <cell r="AC286">
            <v>0</v>
          </cell>
          <cell r="AI286" t="str">
            <v/>
          </cell>
          <cell r="AJ286" t="str">
            <v/>
          </cell>
          <cell r="AK286">
            <v>0</v>
          </cell>
          <cell r="AL286">
            <v>0</v>
          </cell>
          <cell r="AM286">
            <v>0</v>
          </cell>
        </row>
        <row r="287">
          <cell r="C287" t="str">
            <v/>
          </cell>
          <cell r="D287" t="str">
            <v/>
          </cell>
          <cell r="O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Y287" t="str">
            <v/>
          </cell>
          <cell r="AA287" t="str">
            <v/>
          </cell>
          <cell r="AB287">
            <v>0</v>
          </cell>
          <cell r="AC287">
            <v>0</v>
          </cell>
          <cell r="AI287" t="str">
            <v/>
          </cell>
          <cell r="AJ287" t="str">
            <v/>
          </cell>
          <cell r="AK287">
            <v>0</v>
          </cell>
          <cell r="AL287">
            <v>0</v>
          </cell>
          <cell r="AM287">
            <v>0</v>
          </cell>
        </row>
        <row r="288">
          <cell r="C288" t="str">
            <v/>
          </cell>
          <cell r="D288" t="str">
            <v/>
          </cell>
          <cell r="O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Y288" t="str">
            <v/>
          </cell>
          <cell r="AA288" t="str">
            <v/>
          </cell>
          <cell r="AB288">
            <v>0</v>
          </cell>
          <cell r="AC288">
            <v>0</v>
          </cell>
          <cell r="AI288" t="str">
            <v/>
          </cell>
          <cell r="AJ288" t="str">
            <v/>
          </cell>
          <cell r="AK288">
            <v>0</v>
          </cell>
          <cell r="AL288">
            <v>0</v>
          </cell>
          <cell r="AM288">
            <v>0</v>
          </cell>
        </row>
        <row r="289">
          <cell r="C289" t="str">
            <v/>
          </cell>
          <cell r="D289" t="str">
            <v/>
          </cell>
          <cell r="O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Y289" t="str">
            <v/>
          </cell>
          <cell r="AA289" t="str">
            <v/>
          </cell>
          <cell r="AB289">
            <v>0</v>
          </cell>
          <cell r="AC289">
            <v>0</v>
          </cell>
          <cell r="AI289" t="str">
            <v/>
          </cell>
          <cell r="AJ289" t="str">
            <v/>
          </cell>
          <cell r="AK289">
            <v>0</v>
          </cell>
          <cell r="AL289">
            <v>0</v>
          </cell>
          <cell r="AM289">
            <v>0</v>
          </cell>
        </row>
        <row r="290">
          <cell r="C290" t="str">
            <v/>
          </cell>
          <cell r="D290" t="str">
            <v/>
          </cell>
          <cell r="O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Y290" t="str">
            <v/>
          </cell>
          <cell r="AA290" t="str">
            <v/>
          </cell>
          <cell r="AB290">
            <v>0</v>
          </cell>
          <cell r="AC290">
            <v>0</v>
          </cell>
          <cell r="AI290" t="str">
            <v/>
          </cell>
          <cell r="AJ290" t="str">
            <v/>
          </cell>
          <cell r="AK290">
            <v>0</v>
          </cell>
          <cell r="AL290">
            <v>0</v>
          </cell>
          <cell r="AM290">
            <v>0</v>
          </cell>
        </row>
        <row r="291">
          <cell r="C291" t="str">
            <v/>
          </cell>
          <cell r="D291" t="str">
            <v/>
          </cell>
          <cell r="O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Y291" t="str">
            <v/>
          </cell>
          <cell r="AA291" t="str">
            <v/>
          </cell>
          <cell r="AB291">
            <v>0</v>
          </cell>
          <cell r="AC291">
            <v>0</v>
          </cell>
          <cell r="AI291" t="str">
            <v/>
          </cell>
          <cell r="AJ291" t="str">
            <v/>
          </cell>
          <cell r="AK291">
            <v>0</v>
          </cell>
          <cell r="AL291">
            <v>0</v>
          </cell>
          <cell r="AM291">
            <v>0</v>
          </cell>
        </row>
        <row r="292">
          <cell r="C292" t="str">
            <v/>
          </cell>
          <cell r="D292" t="str">
            <v/>
          </cell>
          <cell r="O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Y292" t="str">
            <v/>
          </cell>
          <cell r="AA292" t="str">
            <v/>
          </cell>
          <cell r="AB292">
            <v>0</v>
          </cell>
          <cell r="AC292">
            <v>0</v>
          </cell>
          <cell r="AI292" t="str">
            <v/>
          </cell>
          <cell r="AJ292" t="str">
            <v/>
          </cell>
          <cell r="AK292">
            <v>0</v>
          </cell>
          <cell r="AL292">
            <v>0</v>
          </cell>
          <cell r="AM292">
            <v>0</v>
          </cell>
        </row>
        <row r="293">
          <cell r="C293" t="str">
            <v/>
          </cell>
          <cell r="D293" t="str">
            <v/>
          </cell>
          <cell r="O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Y293" t="str">
            <v/>
          </cell>
          <cell r="AA293" t="str">
            <v/>
          </cell>
          <cell r="AB293">
            <v>0</v>
          </cell>
          <cell r="AC293">
            <v>0</v>
          </cell>
          <cell r="AI293" t="str">
            <v/>
          </cell>
          <cell r="AJ293" t="str">
            <v/>
          </cell>
          <cell r="AK293">
            <v>0</v>
          </cell>
          <cell r="AL293">
            <v>0</v>
          </cell>
          <cell r="AM293">
            <v>0</v>
          </cell>
        </row>
        <row r="294">
          <cell r="C294" t="str">
            <v/>
          </cell>
          <cell r="D294" t="str">
            <v/>
          </cell>
          <cell r="O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Y294" t="str">
            <v/>
          </cell>
          <cell r="AA294" t="str">
            <v/>
          </cell>
          <cell r="AB294">
            <v>0</v>
          </cell>
          <cell r="AC294">
            <v>0</v>
          </cell>
          <cell r="AI294" t="str">
            <v/>
          </cell>
          <cell r="AJ294" t="str">
            <v/>
          </cell>
          <cell r="AK294">
            <v>0</v>
          </cell>
          <cell r="AL294">
            <v>0</v>
          </cell>
          <cell r="AM294">
            <v>0</v>
          </cell>
        </row>
        <row r="295">
          <cell r="C295" t="str">
            <v/>
          </cell>
          <cell r="D295" t="str">
            <v/>
          </cell>
          <cell r="O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Y295" t="str">
            <v/>
          </cell>
          <cell r="AA295" t="str">
            <v/>
          </cell>
          <cell r="AB295">
            <v>0</v>
          </cell>
          <cell r="AC295">
            <v>0</v>
          </cell>
          <cell r="AI295" t="str">
            <v/>
          </cell>
          <cell r="AJ295" t="str">
            <v/>
          </cell>
          <cell r="AK295">
            <v>0</v>
          </cell>
          <cell r="AL295">
            <v>0</v>
          </cell>
          <cell r="AM295">
            <v>0</v>
          </cell>
        </row>
        <row r="296">
          <cell r="C296" t="str">
            <v/>
          </cell>
          <cell r="D296" t="str">
            <v/>
          </cell>
          <cell r="O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Y296" t="str">
            <v/>
          </cell>
          <cell r="AA296" t="str">
            <v/>
          </cell>
          <cell r="AB296">
            <v>0</v>
          </cell>
          <cell r="AC296">
            <v>0</v>
          </cell>
          <cell r="AI296" t="str">
            <v/>
          </cell>
          <cell r="AJ296" t="str">
            <v/>
          </cell>
          <cell r="AK296">
            <v>0</v>
          </cell>
          <cell r="AL296">
            <v>0</v>
          </cell>
          <cell r="AM296">
            <v>0</v>
          </cell>
        </row>
        <row r="297">
          <cell r="C297" t="str">
            <v/>
          </cell>
          <cell r="D297" t="str">
            <v/>
          </cell>
          <cell r="O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Y297" t="str">
            <v/>
          </cell>
          <cell r="AA297" t="str">
            <v/>
          </cell>
          <cell r="AB297">
            <v>0</v>
          </cell>
          <cell r="AC297">
            <v>0</v>
          </cell>
          <cell r="AI297" t="str">
            <v/>
          </cell>
          <cell r="AJ297" t="str">
            <v/>
          </cell>
          <cell r="AK297">
            <v>0</v>
          </cell>
          <cell r="AL297">
            <v>0</v>
          </cell>
          <cell r="AM297">
            <v>0</v>
          </cell>
        </row>
        <row r="298">
          <cell r="C298" t="str">
            <v/>
          </cell>
          <cell r="D298" t="str">
            <v/>
          </cell>
          <cell r="O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Y298" t="str">
            <v/>
          </cell>
          <cell r="AA298" t="str">
            <v/>
          </cell>
          <cell r="AB298">
            <v>0</v>
          </cell>
          <cell r="AC298">
            <v>0</v>
          </cell>
          <cell r="AI298" t="str">
            <v/>
          </cell>
          <cell r="AJ298" t="str">
            <v/>
          </cell>
          <cell r="AK298">
            <v>0</v>
          </cell>
          <cell r="AL298">
            <v>0</v>
          </cell>
          <cell r="AM298">
            <v>0</v>
          </cell>
        </row>
        <row r="299">
          <cell r="C299" t="str">
            <v/>
          </cell>
          <cell r="D299" t="str">
            <v/>
          </cell>
          <cell r="O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Y299" t="str">
            <v/>
          </cell>
          <cell r="AA299" t="str">
            <v/>
          </cell>
          <cell r="AB299">
            <v>0</v>
          </cell>
          <cell r="AC299">
            <v>0</v>
          </cell>
          <cell r="AI299" t="str">
            <v/>
          </cell>
          <cell r="AJ299" t="str">
            <v/>
          </cell>
          <cell r="AK299">
            <v>0</v>
          </cell>
          <cell r="AL299">
            <v>0</v>
          </cell>
          <cell r="AM299">
            <v>0</v>
          </cell>
        </row>
        <row r="300">
          <cell r="C300" t="str">
            <v/>
          </cell>
          <cell r="D300" t="str">
            <v/>
          </cell>
          <cell r="O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Y300" t="str">
            <v/>
          </cell>
          <cell r="AA300" t="str">
            <v/>
          </cell>
          <cell r="AB300">
            <v>0</v>
          </cell>
          <cell r="AC300">
            <v>0</v>
          </cell>
          <cell r="AI300" t="str">
            <v/>
          </cell>
          <cell r="AJ300" t="str">
            <v/>
          </cell>
          <cell r="AK300">
            <v>0</v>
          </cell>
          <cell r="AL300">
            <v>0</v>
          </cell>
          <cell r="AM300">
            <v>0</v>
          </cell>
        </row>
        <row r="301">
          <cell r="C301" t="str">
            <v/>
          </cell>
          <cell r="D301" t="str">
            <v/>
          </cell>
          <cell r="O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Y301" t="str">
            <v/>
          </cell>
          <cell r="AA301" t="str">
            <v/>
          </cell>
          <cell r="AB301">
            <v>0</v>
          </cell>
          <cell r="AC301">
            <v>0</v>
          </cell>
          <cell r="AI301" t="str">
            <v/>
          </cell>
          <cell r="AJ301" t="str">
            <v/>
          </cell>
          <cell r="AK301">
            <v>0</v>
          </cell>
          <cell r="AL301">
            <v>0</v>
          </cell>
          <cell r="AM301">
            <v>0</v>
          </cell>
        </row>
        <row r="302">
          <cell r="C302" t="str">
            <v/>
          </cell>
          <cell r="D302" t="str">
            <v/>
          </cell>
          <cell r="O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Y302" t="str">
            <v/>
          </cell>
          <cell r="AA302" t="str">
            <v/>
          </cell>
          <cell r="AB302">
            <v>0</v>
          </cell>
          <cell r="AC302">
            <v>0</v>
          </cell>
          <cell r="AI302" t="str">
            <v/>
          </cell>
          <cell r="AJ302" t="str">
            <v/>
          </cell>
          <cell r="AK302">
            <v>0</v>
          </cell>
          <cell r="AL302">
            <v>0</v>
          </cell>
          <cell r="AM302">
            <v>0</v>
          </cell>
        </row>
        <row r="303">
          <cell r="C303" t="str">
            <v/>
          </cell>
          <cell r="D303" t="str">
            <v/>
          </cell>
          <cell r="O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Y303" t="str">
            <v/>
          </cell>
          <cell r="AA303" t="str">
            <v/>
          </cell>
          <cell r="AB303">
            <v>0</v>
          </cell>
          <cell r="AC303">
            <v>0</v>
          </cell>
          <cell r="AI303" t="str">
            <v/>
          </cell>
          <cell r="AJ303" t="str">
            <v/>
          </cell>
          <cell r="AK303">
            <v>0</v>
          </cell>
          <cell r="AL303">
            <v>0</v>
          </cell>
          <cell r="AM303">
            <v>0</v>
          </cell>
        </row>
        <row r="304">
          <cell r="C304" t="str">
            <v/>
          </cell>
          <cell r="D304" t="str">
            <v/>
          </cell>
          <cell r="O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Y304" t="str">
            <v/>
          </cell>
          <cell r="AA304" t="str">
            <v/>
          </cell>
          <cell r="AB304">
            <v>0</v>
          </cell>
          <cell r="AC304">
            <v>0</v>
          </cell>
          <cell r="AI304" t="str">
            <v/>
          </cell>
          <cell r="AJ304" t="str">
            <v/>
          </cell>
          <cell r="AK304">
            <v>0</v>
          </cell>
          <cell r="AL304">
            <v>0</v>
          </cell>
          <cell r="AM304">
            <v>0</v>
          </cell>
        </row>
        <row r="305">
          <cell r="C305" t="str">
            <v/>
          </cell>
          <cell r="D305" t="str">
            <v/>
          </cell>
          <cell r="O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Y305" t="str">
            <v/>
          </cell>
          <cell r="AA305" t="str">
            <v/>
          </cell>
          <cell r="AB305">
            <v>0</v>
          </cell>
          <cell r="AC305">
            <v>0</v>
          </cell>
          <cell r="AI305" t="str">
            <v/>
          </cell>
          <cell r="AJ305" t="str">
            <v/>
          </cell>
          <cell r="AK305">
            <v>0</v>
          </cell>
          <cell r="AL305">
            <v>0</v>
          </cell>
          <cell r="AM305">
            <v>0</v>
          </cell>
        </row>
        <row r="306">
          <cell r="C306" t="str">
            <v/>
          </cell>
          <cell r="D306" t="str">
            <v/>
          </cell>
          <cell r="O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Y306" t="str">
            <v/>
          </cell>
          <cell r="AA306" t="str">
            <v/>
          </cell>
          <cell r="AB306">
            <v>0</v>
          </cell>
          <cell r="AC306">
            <v>0</v>
          </cell>
          <cell r="AI306" t="str">
            <v/>
          </cell>
          <cell r="AJ306" t="str">
            <v/>
          </cell>
          <cell r="AK306">
            <v>0</v>
          </cell>
          <cell r="AL306">
            <v>0</v>
          </cell>
          <cell r="AM306">
            <v>0</v>
          </cell>
        </row>
        <row r="307">
          <cell r="C307" t="str">
            <v/>
          </cell>
          <cell r="D307" t="str">
            <v/>
          </cell>
          <cell r="O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Y307" t="str">
            <v/>
          </cell>
          <cell r="AA307" t="str">
            <v/>
          </cell>
          <cell r="AB307">
            <v>0</v>
          </cell>
          <cell r="AC307">
            <v>0</v>
          </cell>
          <cell r="AI307" t="str">
            <v/>
          </cell>
          <cell r="AJ307" t="str">
            <v/>
          </cell>
          <cell r="AK307">
            <v>0</v>
          </cell>
          <cell r="AL307">
            <v>0</v>
          </cell>
          <cell r="AM307">
            <v>0</v>
          </cell>
        </row>
        <row r="308">
          <cell r="C308" t="str">
            <v/>
          </cell>
          <cell r="D308" t="str">
            <v/>
          </cell>
          <cell r="O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Y308" t="str">
            <v/>
          </cell>
          <cell r="AA308" t="str">
            <v/>
          </cell>
          <cell r="AB308">
            <v>0</v>
          </cell>
          <cell r="AC308">
            <v>0</v>
          </cell>
          <cell r="AI308" t="str">
            <v/>
          </cell>
          <cell r="AJ308" t="str">
            <v/>
          </cell>
          <cell r="AK308">
            <v>0</v>
          </cell>
          <cell r="AL308">
            <v>0</v>
          </cell>
          <cell r="AM308">
            <v>0</v>
          </cell>
        </row>
        <row r="309">
          <cell r="C309" t="str">
            <v/>
          </cell>
          <cell r="D309" t="str">
            <v/>
          </cell>
          <cell r="O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Y309" t="str">
            <v/>
          </cell>
          <cell r="AA309" t="str">
            <v/>
          </cell>
          <cell r="AB309">
            <v>0</v>
          </cell>
          <cell r="AC309">
            <v>0</v>
          </cell>
          <cell r="AI309" t="str">
            <v/>
          </cell>
          <cell r="AJ309" t="str">
            <v/>
          </cell>
          <cell r="AK309">
            <v>0</v>
          </cell>
          <cell r="AL309">
            <v>0</v>
          </cell>
          <cell r="AM309">
            <v>0</v>
          </cell>
        </row>
        <row r="310">
          <cell r="C310" t="str">
            <v/>
          </cell>
          <cell r="D310" t="str">
            <v/>
          </cell>
          <cell r="O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Y310" t="str">
            <v/>
          </cell>
          <cell r="AA310" t="str">
            <v/>
          </cell>
          <cell r="AB310">
            <v>0</v>
          </cell>
          <cell r="AC310">
            <v>0</v>
          </cell>
          <cell r="AI310" t="str">
            <v/>
          </cell>
          <cell r="AJ310" t="str">
            <v/>
          </cell>
          <cell r="AK310">
            <v>0</v>
          </cell>
          <cell r="AL310">
            <v>0</v>
          </cell>
          <cell r="AM310">
            <v>0</v>
          </cell>
        </row>
        <row r="311">
          <cell r="C311" t="str">
            <v/>
          </cell>
          <cell r="D311" t="str">
            <v/>
          </cell>
          <cell r="O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Y311" t="str">
            <v/>
          </cell>
          <cell r="AA311" t="str">
            <v/>
          </cell>
          <cell r="AB311">
            <v>0</v>
          </cell>
          <cell r="AC311">
            <v>0</v>
          </cell>
          <cell r="AI311" t="str">
            <v/>
          </cell>
          <cell r="AJ311" t="str">
            <v/>
          </cell>
          <cell r="AK311">
            <v>0</v>
          </cell>
          <cell r="AL311">
            <v>0</v>
          </cell>
          <cell r="AM311">
            <v>0</v>
          </cell>
        </row>
        <row r="312">
          <cell r="C312" t="str">
            <v/>
          </cell>
          <cell r="D312" t="str">
            <v/>
          </cell>
          <cell r="O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Y312" t="str">
            <v/>
          </cell>
          <cell r="AA312" t="str">
            <v/>
          </cell>
          <cell r="AB312">
            <v>0</v>
          </cell>
          <cell r="AC312">
            <v>0</v>
          </cell>
          <cell r="AI312" t="str">
            <v/>
          </cell>
          <cell r="AJ312" t="str">
            <v/>
          </cell>
          <cell r="AK312">
            <v>0</v>
          </cell>
          <cell r="AL312">
            <v>0</v>
          </cell>
          <cell r="AM312">
            <v>0</v>
          </cell>
        </row>
        <row r="313">
          <cell r="C313" t="str">
            <v/>
          </cell>
          <cell r="D313" t="str">
            <v/>
          </cell>
          <cell r="O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Y313" t="str">
            <v/>
          </cell>
          <cell r="AA313" t="str">
            <v/>
          </cell>
          <cell r="AB313">
            <v>0</v>
          </cell>
          <cell r="AC313">
            <v>0</v>
          </cell>
          <cell r="AI313" t="str">
            <v/>
          </cell>
          <cell r="AJ313" t="str">
            <v/>
          </cell>
          <cell r="AK313">
            <v>0</v>
          </cell>
          <cell r="AL313">
            <v>0</v>
          </cell>
          <cell r="AM313">
            <v>0</v>
          </cell>
        </row>
        <row r="314">
          <cell r="C314" t="str">
            <v/>
          </cell>
          <cell r="D314" t="str">
            <v/>
          </cell>
          <cell r="O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Y314" t="str">
            <v/>
          </cell>
          <cell r="AA314" t="str">
            <v/>
          </cell>
          <cell r="AB314">
            <v>0</v>
          </cell>
          <cell r="AC314">
            <v>0</v>
          </cell>
          <cell r="AI314" t="str">
            <v/>
          </cell>
          <cell r="AJ314" t="str">
            <v/>
          </cell>
          <cell r="AK314">
            <v>0</v>
          </cell>
          <cell r="AL314">
            <v>0</v>
          </cell>
          <cell r="AM314">
            <v>0</v>
          </cell>
        </row>
        <row r="315">
          <cell r="C315" t="str">
            <v/>
          </cell>
          <cell r="D315" t="str">
            <v/>
          </cell>
          <cell r="O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Y315" t="str">
            <v/>
          </cell>
          <cell r="AA315" t="str">
            <v/>
          </cell>
          <cell r="AB315">
            <v>0</v>
          </cell>
          <cell r="AC315">
            <v>0</v>
          </cell>
          <cell r="AI315" t="str">
            <v/>
          </cell>
          <cell r="AJ315" t="str">
            <v/>
          </cell>
          <cell r="AK315">
            <v>0</v>
          </cell>
          <cell r="AL315">
            <v>0</v>
          </cell>
          <cell r="AM315">
            <v>0</v>
          </cell>
        </row>
        <row r="316">
          <cell r="C316" t="str">
            <v/>
          </cell>
          <cell r="D316" t="str">
            <v/>
          </cell>
          <cell r="O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Y316" t="str">
            <v/>
          </cell>
          <cell r="AA316" t="str">
            <v/>
          </cell>
          <cell r="AB316">
            <v>0</v>
          </cell>
          <cell r="AC316">
            <v>0</v>
          </cell>
          <cell r="AI316" t="str">
            <v/>
          </cell>
          <cell r="AJ316" t="str">
            <v/>
          </cell>
          <cell r="AK316">
            <v>0</v>
          </cell>
          <cell r="AL316">
            <v>0</v>
          </cell>
          <cell r="AM316">
            <v>0</v>
          </cell>
        </row>
        <row r="317">
          <cell r="C317" t="str">
            <v/>
          </cell>
          <cell r="D317" t="str">
            <v/>
          </cell>
          <cell r="O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Y317" t="str">
            <v/>
          </cell>
          <cell r="AA317" t="str">
            <v/>
          </cell>
          <cell r="AB317">
            <v>0</v>
          </cell>
          <cell r="AC317">
            <v>0</v>
          </cell>
          <cell r="AI317" t="str">
            <v/>
          </cell>
          <cell r="AJ317" t="str">
            <v/>
          </cell>
          <cell r="AK317">
            <v>0</v>
          </cell>
          <cell r="AL317">
            <v>0</v>
          </cell>
          <cell r="AM317">
            <v>0</v>
          </cell>
        </row>
        <row r="318">
          <cell r="C318" t="str">
            <v/>
          </cell>
          <cell r="D318" t="str">
            <v/>
          </cell>
          <cell r="O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Y318" t="str">
            <v/>
          </cell>
          <cell r="AA318" t="str">
            <v/>
          </cell>
          <cell r="AB318">
            <v>0</v>
          </cell>
          <cell r="AC318">
            <v>0</v>
          </cell>
          <cell r="AI318" t="str">
            <v/>
          </cell>
          <cell r="AJ318" t="str">
            <v/>
          </cell>
          <cell r="AK318">
            <v>0</v>
          </cell>
          <cell r="AL318">
            <v>0</v>
          </cell>
          <cell r="AM318">
            <v>0</v>
          </cell>
        </row>
        <row r="319">
          <cell r="C319" t="str">
            <v/>
          </cell>
          <cell r="D319" t="str">
            <v/>
          </cell>
          <cell r="O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Y319" t="str">
            <v/>
          </cell>
          <cell r="AA319" t="str">
            <v/>
          </cell>
          <cell r="AB319">
            <v>0</v>
          </cell>
          <cell r="AC319">
            <v>0</v>
          </cell>
          <cell r="AI319" t="str">
            <v/>
          </cell>
          <cell r="AJ319" t="str">
            <v/>
          </cell>
          <cell r="AK319">
            <v>0</v>
          </cell>
          <cell r="AL319">
            <v>0</v>
          </cell>
          <cell r="AM319">
            <v>0</v>
          </cell>
        </row>
        <row r="320">
          <cell r="C320" t="str">
            <v/>
          </cell>
          <cell r="D320" t="str">
            <v/>
          </cell>
          <cell r="O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Y320" t="str">
            <v/>
          </cell>
          <cell r="AA320" t="str">
            <v/>
          </cell>
          <cell r="AB320">
            <v>0</v>
          </cell>
          <cell r="AC320">
            <v>0</v>
          </cell>
          <cell r="AI320" t="str">
            <v/>
          </cell>
          <cell r="AJ320" t="str">
            <v/>
          </cell>
          <cell r="AK320">
            <v>0</v>
          </cell>
          <cell r="AL320">
            <v>0</v>
          </cell>
          <cell r="AM320">
            <v>0</v>
          </cell>
        </row>
        <row r="321">
          <cell r="C321" t="str">
            <v/>
          </cell>
          <cell r="D321" t="str">
            <v/>
          </cell>
          <cell r="O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Y321" t="str">
            <v/>
          </cell>
          <cell r="AA321" t="str">
            <v/>
          </cell>
          <cell r="AB321">
            <v>0</v>
          </cell>
          <cell r="AC321">
            <v>0</v>
          </cell>
          <cell r="AI321" t="str">
            <v/>
          </cell>
          <cell r="AJ321" t="str">
            <v/>
          </cell>
          <cell r="AK321">
            <v>0</v>
          </cell>
          <cell r="AL321">
            <v>0</v>
          </cell>
          <cell r="AM321">
            <v>0</v>
          </cell>
        </row>
        <row r="322">
          <cell r="C322" t="str">
            <v/>
          </cell>
          <cell r="D322" t="str">
            <v/>
          </cell>
          <cell r="O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Y322" t="str">
            <v/>
          </cell>
          <cell r="AA322" t="str">
            <v/>
          </cell>
          <cell r="AB322">
            <v>0</v>
          </cell>
          <cell r="AC322">
            <v>0</v>
          </cell>
          <cell r="AI322" t="str">
            <v/>
          </cell>
          <cell r="AJ322" t="str">
            <v/>
          </cell>
          <cell r="AK322">
            <v>0</v>
          </cell>
          <cell r="AL322">
            <v>0</v>
          </cell>
          <cell r="AM322">
            <v>0</v>
          </cell>
        </row>
        <row r="323">
          <cell r="C323" t="str">
            <v/>
          </cell>
          <cell r="D323" t="str">
            <v/>
          </cell>
          <cell r="O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Y323" t="str">
            <v/>
          </cell>
          <cell r="AA323" t="str">
            <v/>
          </cell>
          <cell r="AB323">
            <v>0</v>
          </cell>
          <cell r="AC323">
            <v>0</v>
          </cell>
          <cell r="AI323" t="str">
            <v/>
          </cell>
          <cell r="AJ323" t="str">
            <v/>
          </cell>
          <cell r="AK323">
            <v>0</v>
          </cell>
          <cell r="AL323">
            <v>0</v>
          </cell>
          <cell r="AM323">
            <v>0</v>
          </cell>
        </row>
        <row r="324">
          <cell r="C324" t="str">
            <v/>
          </cell>
          <cell r="D324" t="str">
            <v/>
          </cell>
          <cell r="O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Y324" t="str">
            <v/>
          </cell>
          <cell r="AA324" t="str">
            <v/>
          </cell>
          <cell r="AB324">
            <v>0</v>
          </cell>
          <cell r="AC324">
            <v>0</v>
          </cell>
          <cell r="AI324" t="str">
            <v/>
          </cell>
          <cell r="AJ324" t="str">
            <v/>
          </cell>
          <cell r="AK324">
            <v>0</v>
          </cell>
          <cell r="AL324">
            <v>0</v>
          </cell>
          <cell r="AM324">
            <v>0</v>
          </cell>
        </row>
        <row r="325">
          <cell r="C325" t="str">
            <v/>
          </cell>
          <cell r="D325" t="str">
            <v/>
          </cell>
          <cell r="O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Y325" t="str">
            <v/>
          </cell>
          <cell r="AA325" t="str">
            <v/>
          </cell>
          <cell r="AB325">
            <v>0</v>
          </cell>
          <cell r="AC325">
            <v>0</v>
          </cell>
          <cell r="AI325" t="str">
            <v/>
          </cell>
          <cell r="AJ325" t="str">
            <v/>
          </cell>
          <cell r="AK325">
            <v>0</v>
          </cell>
          <cell r="AL325">
            <v>0</v>
          </cell>
          <cell r="AM325">
            <v>0</v>
          </cell>
        </row>
        <row r="326">
          <cell r="C326" t="str">
            <v/>
          </cell>
          <cell r="D326" t="str">
            <v/>
          </cell>
          <cell r="O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Y326" t="str">
            <v/>
          </cell>
          <cell r="AA326" t="str">
            <v/>
          </cell>
          <cell r="AB326">
            <v>0</v>
          </cell>
          <cell r="AC326">
            <v>0</v>
          </cell>
          <cell r="AI326" t="str">
            <v/>
          </cell>
          <cell r="AJ326" t="str">
            <v/>
          </cell>
          <cell r="AK326">
            <v>0</v>
          </cell>
          <cell r="AL326">
            <v>0</v>
          </cell>
          <cell r="AM326">
            <v>0</v>
          </cell>
        </row>
        <row r="327">
          <cell r="C327" t="str">
            <v/>
          </cell>
          <cell r="D327" t="str">
            <v/>
          </cell>
          <cell r="O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Y327" t="str">
            <v/>
          </cell>
          <cell r="AA327" t="str">
            <v/>
          </cell>
          <cell r="AB327">
            <v>0</v>
          </cell>
          <cell r="AC327">
            <v>0</v>
          </cell>
          <cell r="AI327" t="str">
            <v/>
          </cell>
          <cell r="AJ327" t="str">
            <v/>
          </cell>
          <cell r="AK327">
            <v>0</v>
          </cell>
          <cell r="AL327">
            <v>0</v>
          </cell>
          <cell r="AM327">
            <v>0</v>
          </cell>
        </row>
        <row r="328">
          <cell r="C328" t="str">
            <v/>
          </cell>
          <cell r="D328" t="str">
            <v/>
          </cell>
          <cell r="O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Y328" t="str">
            <v/>
          </cell>
          <cell r="AA328" t="str">
            <v/>
          </cell>
          <cell r="AB328">
            <v>0</v>
          </cell>
          <cell r="AC328">
            <v>0</v>
          </cell>
          <cell r="AI328" t="str">
            <v/>
          </cell>
          <cell r="AJ328" t="str">
            <v/>
          </cell>
          <cell r="AK328">
            <v>0</v>
          </cell>
          <cell r="AL328">
            <v>0</v>
          </cell>
          <cell r="AM328">
            <v>0</v>
          </cell>
        </row>
        <row r="329">
          <cell r="C329" t="str">
            <v/>
          </cell>
          <cell r="D329" t="str">
            <v/>
          </cell>
          <cell r="O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Y329" t="str">
            <v/>
          </cell>
          <cell r="AA329" t="str">
            <v/>
          </cell>
          <cell r="AB329">
            <v>0</v>
          </cell>
          <cell r="AC329">
            <v>0</v>
          </cell>
          <cell r="AI329" t="str">
            <v/>
          </cell>
          <cell r="AJ329" t="str">
            <v/>
          </cell>
          <cell r="AK329">
            <v>0</v>
          </cell>
          <cell r="AL329">
            <v>0</v>
          </cell>
          <cell r="AM329">
            <v>0</v>
          </cell>
        </row>
        <row r="330">
          <cell r="C330" t="str">
            <v/>
          </cell>
          <cell r="D330" t="str">
            <v/>
          </cell>
          <cell r="O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Y330" t="str">
            <v/>
          </cell>
          <cell r="AA330" t="str">
            <v/>
          </cell>
          <cell r="AB330">
            <v>0</v>
          </cell>
          <cell r="AC330">
            <v>0</v>
          </cell>
          <cell r="AI330" t="str">
            <v/>
          </cell>
          <cell r="AJ330" t="str">
            <v/>
          </cell>
          <cell r="AK330">
            <v>0</v>
          </cell>
          <cell r="AL330">
            <v>0</v>
          </cell>
          <cell r="AM330">
            <v>0</v>
          </cell>
        </row>
        <row r="331">
          <cell r="C331" t="str">
            <v/>
          </cell>
          <cell r="D331" t="str">
            <v/>
          </cell>
          <cell r="O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Y331" t="str">
            <v/>
          </cell>
          <cell r="AA331" t="str">
            <v/>
          </cell>
          <cell r="AB331">
            <v>0</v>
          </cell>
          <cell r="AC331">
            <v>0</v>
          </cell>
          <cell r="AI331" t="str">
            <v/>
          </cell>
          <cell r="AJ331" t="str">
            <v/>
          </cell>
          <cell r="AK331">
            <v>0</v>
          </cell>
          <cell r="AL331">
            <v>0</v>
          </cell>
          <cell r="AM331">
            <v>0</v>
          </cell>
        </row>
        <row r="332">
          <cell r="C332" t="str">
            <v/>
          </cell>
          <cell r="D332" t="str">
            <v/>
          </cell>
          <cell r="O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Y332" t="str">
            <v/>
          </cell>
          <cell r="AA332" t="str">
            <v/>
          </cell>
          <cell r="AB332">
            <v>0</v>
          </cell>
          <cell r="AC332">
            <v>0</v>
          </cell>
          <cell r="AI332" t="str">
            <v/>
          </cell>
          <cell r="AJ332" t="str">
            <v/>
          </cell>
          <cell r="AK332">
            <v>0</v>
          </cell>
          <cell r="AL332">
            <v>0</v>
          </cell>
          <cell r="AM332">
            <v>0</v>
          </cell>
        </row>
        <row r="333">
          <cell r="C333" t="str">
            <v/>
          </cell>
          <cell r="D333" t="str">
            <v/>
          </cell>
          <cell r="O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Y333" t="str">
            <v/>
          </cell>
          <cell r="AA333" t="str">
            <v/>
          </cell>
          <cell r="AB333">
            <v>0</v>
          </cell>
          <cell r="AC333">
            <v>0</v>
          </cell>
          <cell r="AI333" t="str">
            <v/>
          </cell>
          <cell r="AJ333" t="str">
            <v/>
          </cell>
          <cell r="AK333">
            <v>0</v>
          </cell>
          <cell r="AL333">
            <v>0</v>
          </cell>
          <cell r="AM333">
            <v>0</v>
          </cell>
        </row>
        <row r="334">
          <cell r="C334" t="str">
            <v/>
          </cell>
          <cell r="D334" t="str">
            <v/>
          </cell>
          <cell r="O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Y334" t="str">
            <v/>
          </cell>
          <cell r="AA334" t="str">
            <v/>
          </cell>
          <cell r="AB334">
            <v>0</v>
          </cell>
          <cell r="AC334">
            <v>0</v>
          </cell>
          <cell r="AI334" t="str">
            <v/>
          </cell>
          <cell r="AJ334" t="str">
            <v/>
          </cell>
          <cell r="AK334">
            <v>0</v>
          </cell>
          <cell r="AL334">
            <v>0</v>
          </cell>
          <cell r="AM334">
            <v>0</v>
          </cell>
        </row>
        <row r="335">
          <cell r="C335" t="str">
            <v/>
          </cell>
          <cell r="D335" t="str">
            <v/>
          </cell>
          <cell r="O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Y335" t="str">
            <v/>
          </cell>
          <cell r="AA335" t="str">
            <v/>
          </cell>
          <cell r="AB335">
            <v>0</v>
          </cell>
          <cell r="AC335">
            <v>0</v>
          </cell>
          <cell r="AI335" t="str">
            <v/>
          </cell>
          <cell r="AJ335" t="str">
            <v/>
          </cell>
          <cell r="AK335">
            <v>0</v>
          </cell>
          <cell r="AL335">
            <v>0</v>
          </cell>
          <cell r="AM335">
            <v>0</v>
          </cell>
        </row>
        <row r="336">
          <cell r="C336" t="str">
            <v/>
          </cell>
          <cell r="D336" t="str">
            <v/>
          </cell>
          <cell r="O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Y336" t="str">
            <v/>
          </cell>
          <cell r="AA336" t="str">
            <v/>
          </cell>
          <cell r="AB336">
            <v>0</v>
          </cell>
          <cell r="AC336">
            <v>0</v>
          </cell>
          <cell r="AI336" t="str">
            <v/>
          </cell>
          <cell r="AJ336" t="str">
            <v/>
          </cell>
          <cell r="AK336">
            <v>0</v>
          </cell>
          <cell r="AL336">
            <v>0</v>
          </cell>
          <cell r="AM336">
            <v>0</v>
          </cell>
        </row>
        <row r="337">
          <cell r="C337" t="str">
            <v/>
          </cell>
          <cell r="D337" t="str">
            <v/>
          </cell>
          <cell r="O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Y337" t="str">
            <v/>
          </cell>
          <cell r="AA337" t="str">
            <v/>
          </cell>
          <cell r="AB337">
            <v>0</v>
          </cell>
          <cell r="AC337">
            <v>0</v>
          </cell>
          <cell r="AI337" t="str">
            <v/>
          </cell>
          <cell r="AJ337" t="str">
            <v/>
          </cell>
          <cell r="AK337">
            <v>0</v>
          </cell>
          <cell r="AL337">
            <v>0</v>
          </cell>
          <cell r="AM337">
            <v>0</v>
          </cell>
        </row>
        <row r="338">
          <cell r="C338" t="str">
            <v/>
          </cell>
          <cell r="D338" t="str">
            <v/>
          </cell>
          <cell r="O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Y338" t="str">
            <v/>
          </cell>
          <cell r="AA338" t="str">
            <v/>
          </cell>
          <cell r="AB338">
            <v>0</v>
          </cell>
          <cell r="AC338">
            <v>0</v>
          </cell>
          <cell r="AI338" t="str">
            <v/>
          </cell>
          <cell r="AJ338" t="str">
            <v/>
          </cell>
          <cell r="AK338">
            <v>0</v>
          </cell>
          <cell r="AL338">
            <v>0</v>
          </cell>
          <cell r="AM338">
            <v>0</v>
          </cell>
        </row>
        <row r="339">
          <cell r="C339" t="str">
            <v/>
          </cell>
          <cell r="D339" t="str">
            <v/>
          </cell>
          <cell r="O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Y339" t="str">
            <v/>
          </cell>
          <cell r="AA339" t="str">
            <v/>
          </cell>
          <cell r="AB339">
            <v>0</v>
          </cell>
          <cell r="AC339">
            <v>0</v>
          </cell>
          <cell r="AI339" t="str">
            <v/>
          </cell>
          <cell r="AJ339" t="str">
            <v/>
          </cell>
          <cell r="AK339">
            <v>0</v>
          </cell>
          <cell r="AL339">
            <v>0</v>
          </cell>
          <cell r="AM339">
            <v>0</v>
          </cell>
        </row>
        <row r="340">
          <cell r="C340" t="str">
            <v/>
          </cell>
          <cell r="D340" t="str">
            <v/>
          </cell>
          <cell r="O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Y340" t="str">
            <v/>
          </cell>
          <cell r="AA340" t="str">
            <v/>
          </cell>
          <cell r="AB340">
            <v>0</v>
          </cell>
          <cell r="AC340">
            <v>0</v>
          </cell>
          <cell r="AI340" t="str">
            <v/>
          </cell>
          <cell r="AJ340" t="str">
            <v/>
          </cell>
          <cell r="AK340">
            <v>0</v>
          </cell>
          <cell r="AL340">
            <v>0</v>
          </cell>
          <cell r="AM340">
            <v>0</v>
          </cell>
        </row>
        <row r="341">
          <cell r="C341" t="str">
            <v/>
          </cell>
          <cell r="D341" t="str">
            <v/>
          </cell>
          <cell r="O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Y341" t="str">
            <v/>
          </cell>
          <cell r="AA341" t="str">
            <v/>
          </cell>
          <cell r="AB341">
            <v>0</v>
          </cell>
          <cell r="AC341">
            <v>0</v>
          </cell>
          <cell r="AI341" t="str">
            <v/>
          </cell>
          <cell r="AJ341" t="str">
            <v/>
          </cell>
          <cell r="AK341">
            <v>0</v>
          </cell>
          <cell r="AL341">
            <v>0</v>
          </cell>
          <cell r="AM341">
            <v>0</v>
          </cell>
        </row>
        <row r="342">
          <cell r="C342" t="str">
            <v/>
          </cell>
          <cell r="D342" t="str">
            <v/>
          </cell>
          <cell r="O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Y342" t="str">
            <v/>
          </cell>
          <cell r="AA342" t="str">
            <v/>
          </cell>
          <cell r="AB342">
            <v>0</v>
          </cell>
          <cell r="AC342">
            <v>0</v>
          </cell>
          <cell r="AI342" t="str">
            <v/>
          </cell>
          <cell r="AJ342" t="str">
            <v/>
          </cell>
          <cell r="AK342">
            <v>0</v>
          </cell>
          <cell r="AL342">
            <v>0</v>
          </cell>
          <cell r="AM342">
            <v>0</v>
          </cell>
        </row>
        <row r="343">
          <cell r="C343" t="str">
            <v/>
          </cell>
          <cell r="D343" t="str">
            <v/>
          </cell>
          <cell r="O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Y343" t="str">
            <v/>
          </cell>
          <cell r="AA343" t="str">
            <v/>
          </cell>
          <cell r="AB343">
            <v>0</v>
          </cell>
          <cell r="AC343">
            <v>0</v>
          </cell>
          <cell r="AI343" t="str">
            <v/>
          </cell>
          <cell r="AJ343" t="str">
            <v/>
          </cell>
          <cell r="AK343">
            <v>0</v>
          </cell>
          <cell r="AL343">
            <v>0</v>
          </cell>
          <cell r="AM343">
            <v>0</v>
          </cell>
        </row>
        <row r="344">
          <cell r="C344" t="str">
            <v/>
          </cell>
          <cell r="D344" t="str">
            <v/>
          </cell>
          <cell r="O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Y344" t="str">
            <v/>
          </cell>
          <cell r="AA344" t="str">
            <v/>
          </cell>
          <cell r="AB344">
            <v>0</v>
          </cell>
          <cell r="AC344">
            <v>0</v>
          </cell>
          <cell r="AI344" t="str">
            <v/>
          </cell>
          <cell r="AJ344" t="str">
            <v/>
          </cell>
          <cell r="AK344">
            <v>0</v>
          </cell>
          <cell r="AL344">
            <v>0</v>
          </cell>
          <cell r="AM344">
            <v>0</v>
          </cell>
        </row>
        <row r="345">
          <cell r="C345" t="str">
            <v/>
          </cell>
          <cell r="D345" t="str">
            <v/>
          </cell>
          <cell r="O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Y345" t="str">
            <v/>
          </cell>
          <cell r="AA345" t="str">
            <v/>
          </cell>
          <cell r="AB345">
            <v>0</v>
          </cell>
          <cell r="AC345">
            <v>0</v>
          </cell>
          <cell r="AI345" t="str">
            <v/>
          </cell>
          <cell r="AJ345" t="str">
            <v/>
          </cell>
          <cell r="AK345">
            <v>0</v>
          </cell>
          <cell r="AL345">
            <v>0</v>
          </cell>
          <cell r="AM345">
            <v>0</v>
          </cell>
        </row>
        <row r="346">
          <cell r="C346" t="str">
            <v/>
          </cell>
          <cell r="D346" t="str">
            <v/>
          </cell>
          <cell r="O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Y346" t="str">
            <v/>
          </cell>
          <cell r="AA346" t="str">
            <v/>
          </cell>
          <cell r="AB346">
            <v>0</v>
          </cell>
          <cell r="AC346">
            <v>0</v>
          </cell>
          <cell r="AI346" t="str">
            <v/>
          </cell>
          <cell r="AJ346" t="str">
            <v/>
          </cell>
          <cell r="AK346">
            <v>0</v>
          </cell>
          <cell r="AL346">
            <v>0</v>
          </cell>
          <cell r="AM346">
            <v>0</v>
          </cell>
        </row>
        <row r="347">
          <cell r="C347" t="str">
            <v/>
          </cell>
          <cell r="D347" t="str">
            <v/>
          </cell>
          <cell r="O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Y347" t="str">
            <v/>
          </cell>
          <cell r="AA347" t="str">
            <v/>
          </cell>
          <cell r="AB347">
            <v>0</v>
          </cell>
          <cell r="AC347">
            <v>0</v>
          </cell>
          <cell r="AI347" t="str">
            <v/>
          </cell>
          <cell r="AJ347" t="str">
            <v/>
          </cell>
          <cell r="AK347">
            <v>0</v>
          </cell>
          <cell r="AL347">
            <v>0</v>
          </cell>
          <cell r="AM347">
            <v>0</v>
          </cell>
        </row>
        <row r="348">
          <cell r="C348" t="str">
            <v/>
          </cell>
          <cell r="D348" t="str">
            <v/>
          </cell>
          <cell r="O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Y348" t="str">
            <v/>
          </cell>
          <cell r="AA348" t="str">
            <v/>
          </cell>
          <cell r="AB348">
            <v>0</v>
          </cell>
          <cell r="AC348">
            <v>0</v>
          </cell>
          <cell r="AI348" t="str">
            <v/>
          </cell>
          <cell r="AJ348" t="str">
            <v/>
          </cell>
          <cell r="AK348">
            <v>0</v>
          </cell>
          <cell r="AL348">
            <v>0</v>
          </cell>
          <cell r="AM348">
            <v>0</v>
          </cell>
        </row>
        <row r="349">
          <cell r="C349" t="str">
            <v/>
          </cell>
          <cell r="D349" t="str">
            <v/>
          </cell>
          <cell r="O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Y349" t="str">
            <v/>
          </cell>
          <cell r="AA349" t="str">
            <v/>
          </cell>
          <cell r="AB349">
            <v>0</v>
          </cell>
          <cell r="AC349">
            <v>0</v>
          </cell>
          <cell r="AI349" t="str">
            <v/>
          </cell>
          <cell r="AJ349" t="str">
            <v/>
          </cell>
          <cell r="AK349">
            <v>0</v>
          </cell>
          <cell r="AL349">
            <v>0</v>
          </cell>
          <cell r="AM349">
            <v>0</v>
          </cell>
        </row>
        <row r="350">
          <cell r="C350" t="str">
            <v/>
          </cell>
          <cell r="D350" t="str">
            <v/>
          </cell>
          <cell r="O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Y350" t="str">
            <v/>
          </cell>
          <cell r="AA350" t="str">
            <v/>
          </cell>
          <cell r="AB350">
            <v>0</v>
          </cell>
          <cell r="AC350">
            <v>0</v>
          </cell>
          <cell r="AI350" t="str">
            <v/>
          </cell>
          <cell r="AJ350" t="str">
            <v/>
          </cell>
          <cell r="AK350">
            <v>0</v>
          </cell>
          <cell r="AL350">
            <v>0</v>
          </cell>
          <cell r="AM350">
            <v>0</v>
          </cell>
        </row>
        <row r="351">
          <cell r="C351" t="str">
            <v/>
          </cell>
          <cell r="D351" t="str">
            <v/>
          </cell>
          <cell r="O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Y351" t="str">
            <v/>
          </cell>
          <cell r="AA351" t="str">
            <v/>
          </cell>
          <cell r="AB351">
            <v>0</v>
          </cell>
          <cell r="AC351">
            <v>0</v>
          </cell>
          <cell r="AI351" t="str">
            <v/>
          </cell>
          <cell r="AJ351" t="str">
            <v/>
          </cell>
          <cell r="AK351">
            <v>0</v>
          </cell>
          <cell r="AL351">
            <v>0</v>
          </cell>
          <cell r="AM351">
            <v>0</v>
          </cell>
        </row>
        <row r="352">
          <cell r="C352" t="str">
            <v/>
          </cell>
          <cell r="D352" t="str">
            <v/>
          </cell>
          <cell r="O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Y352" t="str">
            <v/>
          </cell>
          <cell r="AA352" t="str">
            <v/>
          </cell>
          <cell r="AB352">
            <v>0</v>
          </cell>
          <cell r="AC352">
            <v>0</v>
          </cell>
          <cell r="AI352" t="str">
            <v/>
          </cell>
          <cell r="AJ352" t="str">
            <v/>
          </cell>
          <cell r="AK352">
            <v>0</v>
          </cell>
          <cell r="AL352">
            <v>0</v>
          </cell>
          <cell r="AM352">
            <v>0</v>
          </cell>
        </row>
        <row r="353">
          <cell r="C353" t="str">
            <v/>
          </cell>
          <cell r="D353" t="str">
            <v/>
          </cell>
          <cell r="O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Y353" t="str">
            <v/>
          </cell>
          <cell r="AA353" t="str">
            <v/>
          </cell>
          <cell r="AB353">
            <v>0</v>
          </cell>
          <cell r="AC353">
            <v>0</v>
          </cell>
          <cell r="AI353" t="str">
            <v/>
          </cell>
          <cell r="AJ353" t="str">
            <v/>
          </cell>
          <cell r="AK353">
            <v>0</v>
          </cell>
          <cell r="AL353">
            <v>0</v>
          </cell>
          <cell r="AM353">
            <v>0</v>
          </cell>
        </row>
        <row r="354">
          <cell r="C354" t="str">
            <v/>
          </cell>
          <cell r="D354" t="str">
            <v/>
          </cell>
          <cell r="O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Y354" t="str">
            <v/>
          </cell>
          <cell r="AA354" t="str">
            <v/>
          </cell>
          <cell r="AB354">
            <v>0</v>
          </cell>
          <cell r="AC354">
            <v>0</v>
          </cell>
          <cell r="AI354" t="str">
            <v/>
          </cell>
          <cell r="AJ354" t="str">
            <v/>
          </cell>
          <cell r="AK354">
            <v>0</v>
          </cell>
          <cell r="AL354">
            <v>0</v>
          </cell>
          <cell r="AM354">
            <v>0</v>
          </cell>
        </row>
        <row r="355">
          <cell r="C355" t="str">
            <v/>
          </cell>
          <cell r="D355" t="str">
            <v/>
          </cell>
          <cell r="O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Y355" t="str">
            <v/>
          </cell>
          <cell r="AA355" t="str">
            <v/>
          </cell>
          <cell r="AB355">
            <v>0</v>
          </cell>
          <cell r="AC355">
            <v>0</v>
          </cell>
          <cell r="AI355" t="str">
            <v/>
          </cell>
          <cell r="AJ355" t="str">
            <v/>
          </cell>
          <cell r="AK355">
            <v>0</v>
          </cell>
          <cell r="AL355">
            <v>0</v>
          </cell>
          <cell r="AM355">
            <v>0</v>
          </cell>
        </row>
        <row r="356">
          <cell r="C356" t="str">
            <v/>
          </cell>
          <cell r="D356" t="str">
            <v/>
          </cell>
          <cell r="O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Y356" t="str">
            <v/>
          </cell>
          <cell r="AA356" t="str">
            <v/>
          </cell>
          <cell r="AB356">
            <v>0</v>
          </cell>
          <cell r="AC356">
            <v>0</v>
          </cell>
          <cell r="AI356" t="str">
            <v/>
          </cell>
          <cell r="AJ356" t="str">
            <v/>
          </cell>
          <cell r="AK356">
            <v>0</v>
          </cell>
          <cell r="AL356">
            <v>0</v>
          </cell>
          <cell r="AM356">
            <v>0</v>
          </cell>
        </row>
        <row r="357">
          <cell r="C357" t="str">
            <v/>
          </cell>
          <cell r="D357" t="str">
            <v/>
          </cell>
          <cell r="O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Y357" t="str">
            <v/>
          </cell>
          <cell r="AA357" t="str">
            <v/>
          </cell>
          <cell r="AB357">
            <v>0</v>
          </cell>
          <cell r="AC357">
            <v>0</v>
          </cell>
          <cell r="AI357" t="str">
            <v/>
          </cell>
          <cell r="AJ357" t="str">
            <v/>
          </cell>
          <cell r="AK357">
            <v>0</v>
          </cell>
          <cell r="AL357">
            <v>0</v>
          </cell>
          <cell r="AM357">
            <v>0</v>
          </cell>
        </row>
        <row r="358">
          <cell r="C358" t="str">
            <v/>
          </cell>
          <cell r="D358" t="str">
            <v/>
          </cell>
          <cell r="O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Y358" t="str">
            <v/>
          </cell>
          <cell r="AA358" t="str">
            <v/>
          </cell>
          <cell r="AB358">
            <v>0</v>
          </cell>
          <cell r="AC358">
            <v>0</v>
          </cell>
          <cell r="AI358" t="str">
            <v/>
          </cell>
          <cell r="AJ358" t="str">
            <v/>
          </cell>
          <cell r="AK358">
            <v>0</v>
          </cell>
          <cell r="AL358">
            <v>0</v>
          </cell>
          <cell r="AM358">
            <v>0</v>
          </cell>
        </row>
        <row r="359">
          <cell r="C359" t="str">
            <v/>
          </cell>
          <cell r="D359" t="str">
            <v/>
          </cell>
          <cell r="O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Y359" t="str">
            <v/>
          </cell>
          <cell r="AA359" t="str">
            <v/>
          </cell>
          <cell r="AB359">
            <v>0</v>
          </cell>
          <cell r="AC359">
            <v>0</v>
          </cell>
          <cell r="AI359" t="str">
            <v/>
          </cell>
          <cell r="AJ359" t="str">
            <v/>
          </cell>
          <cell r="AK359">
            <v>0</v>
          </cell>
          <cell r="AL359">
            <v>0</v>
          </cell>
          <cell r="AM359">
            <v>0</v>
          </cell>
        </row>
        <row r="360">
          <cell r="C360" t="str">
            <v/>
          </cell>
          <cell r="D360" t="str">
            <v/>
          </cell>
          <cell r="O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Y360" t="str">
            <v/>
          </cell>
          <cell r="AA360" t="str">
            <v/>
          </cell>
          <cell r="AB360">
            <v>0</v>
          </cell>
          <cell r="AC360">
            <v>0</v>
          </cell>
          <cell r="AI360" t="str">
            <v/>
          </cell>
          <cell r="AJ360" t="str">
            <v/>
          </cell>
          <cell r="AK360">
            <v>0</v>
          </cell>
          <cell r="AL360">
            <v>0</v>
          </cell>
          <cell r="AM360">
            <v>0</v>
          </cell>
        </row>
        <row r="361">
          <cell r="C361" t="str">
            <v/>
          </cell>
          <cell r="D361" t="str">
            <v/>
          </cell>
          <cell r="O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Y361" t="str">
            <v/>
          </cell>
          <cell r="AA361" t="str">
            <v/>
          </cell>
          <cell r="AB361">
            <v>0</v>
          </cell>
          <cell r="AC361">
            <v>0</v>
          </cell>
          <cell r="AI361" t="str">
            <v/>
          </cell>
          <cell r="AJ361" t="str">
            <v/>
          </cell>
          <cell r="AK361">
            <v>0</v>
          </cell>
          <cell r="AL361">
            <v>0</v>
          </cell>
          <cell r="AM361">
            <v>0</v>
          </cell>
        </row>
        <row r="362">
          <cell r="C362" t="str">
            <v/>
          </cell>
          <cell r="D362" t="str">
            <v/>
          </cell>
          <cell r="O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Y362" t="str">
            <v/>
          </cell>
          <cell r="AA362" t="str">
            <v/>
          </cell>
          <cell r="AB362">
            <v>0</v>
          </cell>
          <cell r="AC362">
            <v>0</v>
          </cell>
          <cell r="AI362" t="str">
            <v/>
          </cell>
          <cell r="AJ362" t="str">
            <v/>
          </cell>
          <cell r="AK362">
            <v>0</v>
          </cell>
          <cell r="AL362">
            <v>0</v>
          </cell>
          <cell r="AM362">
            <v>0</v>
          </cell>
        </row>
        <row r="363">
          <cell r="C363" t="str">
            <v/>
          </cell>
          <cell r="D363" t="str">
            <v/>
          </cell>
          <cell r="O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Y363" t="str">
            <v/>
          </cell>
          <cell r="AA363" t="str">
            <v/>
          </cell>
          <cell r="AB363">
            <v>0</v>
          </cell>
          <cell r="AC363">
            <v>0</v>
          </cell>
          <cell r="AI363" t="str">
            <v/>
          </cell>
          <cell r="AJ363" t="str">
            <v/>
          </cell>
          <cell r="AK363">
            <v>0</v>
          </cell>
          <cell r="AL363">
            <v>0</v>
          </cell>
          <cell r="AM363">
            <v>0</v>
          </cell>
        </row>
        <row r="364">
          <cell r="C364" t="str">
            <v/>
          </cell>
          <cell r="D364" t="str">
            <v/>
          </cell>
          <cell r="O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Y364" t="str">
            <v/>
          </cell>
          <cell r="AA364" t="str">
            <v/>
          </cell>
          <cell r="AB364">
            <v>0</v>
          </cell>
          <cell r="AC364">
            <v>0</v>
          </cell>
          <cell r="AI364" t="str">
            <v/>
          </cell>
          <cell r="AJ364" t="str">
            <v/>
          </cell>
          <cell r="AK364">
            <v>0</v>
          </cell>
          <cell r="AL364">
            <v>0</v>
          </cell>
          <cell r="AM364">
            <v>0</v>
          </cell>
        </row>
        <row r="365">
          <cell r="C365" t="str">
            <v/>
          </cell>
          <cell r="D365" t="str">
            <v/>
          </cell>
          <cell r="O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Y365" t="str">
            <v/>
          </cell>
          <cell r="AA365" t="str">
            <v/>
          </cell>
          <cell r="AB365">
            <v>0</v>
          </cell>
          <cell r="AC365">
            <v>0</v>
          </cell>
          <cell r="AI365" t="str">
            <v/>
          </cell>
          <cell r="AJ365" t="str">
            <v/>
          </cell>
          <cell r="AK365">
            <v>0</v>
          </cell>
          <cell r="AL365">
            <v>0</v>
          </cell>
          <cell r="AM365">
            <v>0</v>
          </cell>
        </row>
        <row r="366">
          <cell r="C366" t="str">
            <v/>
          </cell>
          <cell r="D366" t="str">
            <v/>
          </cell>
          <cell r="O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Y366" t="str">
            <v/>
          </cell>
          <cell r="AA366" t="str">
            <v/>
          </cell>
          <cell r="AB366">
            <v>0</v>
          </cell>
          <cell r="AC366">
            <v>0</v>
          </cell>
          <cell r="AI366" t="str">
            <v/>
          </cell>
          <cell r="AJ366" t="str">
            <v/>
          </cell>
          <cell r="AK366">
            <v>0</v>
          </cell>
          <cell r="AL366">
            <v>0</v>
          </cell>
          <cell r="AM366">
            <v>0</v>
          </cell>
        </row>
        <row r="367">
          <cell r="C367" t="str">
            <v/>
          </cell>
          <cell r="D367" t="str">
            <v/>
          </cell>
          <cell r="O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Y367" t="str">
            <v/>
          </cell>
          <cell r="AA367" t="str">
            <v/>
          </cell>
          <cell r="AB367">
            <v>0</v>
          </cell>
          <cell r="AC367">
            <v>0</v>
          </cell>
          <cell r="AI367" t="str">
            <v/>
          </cell>
          <cell r="AJ367" t="str">
            <v/>
          </cell>
          <cell r="AK367">
            <v>0</v>
          </cell>
          <cell r="AL367">
            <v>0</v>
          </cell>
          <cell r="AM367">
            <v>0</v>
          </cell>
        </row>
        <row r="368">
          <cell r="C368" t="str">
            <v/>
          </cell>
          <cell r="D368" t="str">
            <v/>
          </cell>
          <cell r="O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Y368" t="str">
            <v/>
          </cell>
          <cell r="AA368" t="str">
            <v/>
          </cell>
          <cell r="AB368">
            <v>0</v>
          </cell>
          <cell r="AC368">
            <v>0</v>
          </cell>
          <cell r="AI368" t="str">
            <v/>
          </cell>
          <cell r="AJ368" t="str">
            <v/>
          </cell>
          <cell r="AK368">
            <v>0</v>
          </cell>
          <cell r="AL368">
            <v>0</v>
          </cell>
          <cell r="AM368">
            <v>0</v>
          </cell>
        </row>
        <row r="369">
          <cell r="C369" t="str">
            <v/>
          </cell>
          <cell r="D369" t="str">
            <v/>
          </cell>
          <cell r="O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Y369" t="str">
            <v/>
          </cell>
          <cell r="AA369" t="str">
            <v/>
          </cell>
          <cell r="AB369">
            <v>0</v>
          </cell>
          <cell r="AC369">
            <v>0</v>
          </cell>
          <cell r="AI369" t="str">
            <v/>
          </cell>
          <cell r="AJ369" t="str">
            <v/>
          </cell>
          <cell r="AK369">
            <v>0</v>
          </cell>
          <cell r="AL369">
            <v>0</v>
          </cell>
          <cell r="AM369">
            <v>0</v>
          </cell>
        </row>
        <row r="370">
          <cell r="C370" t="str">
            <v/>
          </cell>
          <cell r="D370" t="str">
            <v/>
          </cell>
          <cell r="O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Y370" t="str">
            <v/>
          </cell>
          <cell r="AA370" t="str">
            <v/>
          </cell>
          <cell r="AB370">
            <v>0</v>
          </cell>
          <cell r="AC370">
            <v>0</v>
          </cell>
          <cell r="AI370" t="str">
            <v/>
          </cell>
          <cell r="AJ370" t="str">
            <v/>
          </cell>
          <cell r="AK370">
            <v>0</v>
          </cell>
          <cell r="AL370">
            <v>0</v>
          </cell>
          <cell r="AM370">
            <v>0</v>
          </cell>
        </row>
        <row r="371">
          <cell r="C371" t="str">
            <v/>
          </cell>
          <cell r="D371" t="str">
            <v/>
          </cell>
          <cell r="O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Y371" t="str">
            <v/>
          </cell>
          <cell r="AA371" t="str">
            <v/>
          </cell>
          <cell r="AB371">
            <v>0</v>
          </cell>
          <cell r="AC371">
            <v>0</v>
          </cell>
          <cell r="AI371" t="str">
            <v/>
          </cell>
          <cell r="AJ371" t="str">
            <v/>
          </cell>
          <cell r="AK371">
            <v>0</v>
          </cell>
          <cell r="AL371">
            <v>0</v>
          </cell>
          <cell r="AM371">
            <v>0</v>
          </cell>
        </row>
        <row r="372">
          <cell r="C372" t="str">
            <v/>
          </cell>
          <cell r="D372" t="str">
            <v/>
          </cell>
          <cell r="O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Y372" t="str">
            <v/>
          </cell>
          <cell r="AA372" t="str">
            <v/>
          </cell>
          <cell r="AB372">
            <v>0</v>
          </cell>
          <cell r="AC372">
            <v>0</v>
          </cell>
          <cell r="AI372" t="str">
            <v/>
          </cell>
          <cell r="AJ372" t="str">
            <v/>
          </cell>
          <cell r="AK372">
            <v>0</v>
          </cell>
          <cell r="AL372">
            <v>0</v>
          </cell>
          <cell r="AM372">
            <v>0</v>
          </cell>
        </row>
        <row r="373">
          <cell r="C373" t="str">
            <v/>
          </cell>
          <cell r="D373" t="str">
            <v/>
          </cell>
          <cell r="O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Y373" t="str">
            <v/>
          </cell>
          <cell r="AA373" t="str">
            <v/>
          </cell>
          <cell r="AB373">
            <v>0</v>
          </cell>
          <cell r="AC373">
            <v>0</v>
          </cell>
          <cell r="AI373" t="str">
            <v/>
          </cell>
          <cell r="AJ373" t="str">
            <v/>
          </cell>
          <cell r="AK373">
            <v>0</v>
          </cell>
          <cell r="AL373">
            <v>0</v>
          </cell>
          <cell r="AM373">
            <v>0</v>
          </cell>
        </row>
        <row r="374">
          <cell r="C374" t="str">
            <v/>
          </cell>
          <cell r="D374" t="str">
            <v/>
          </cell>
          <cell r="O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Y374" t="str">
            <v/>
          </cell>
          <cell r="AA374" t="str">
            <v/>
          </cell>
          <cell r="AB374">
            <v>0</v>
          </cell>
          <cell r="AC374">
            <v>0</v>
          </cell>
          <cell r="AI374" t="str">
            <v/>
          </cell>
          <cell r="AJ374" t="str">
            <v/>
          </cell>
          <cell r="AK374">
            <v>0</v>
          </cell>
          <cell r="AL374">
            <v>0</v>
          </cell>
          <cell r="AM374">
            <v>0</v>
          </cell>
        </row>
        <row r="375">
          <cell r="C375" t="str">
            <v/>
          </cell>
          <cell r="D375" t="str">
            <v/>
          </cell>
          <cell r="O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Y375" t="str">
            <v/>
          </cell>
          <cell r="AA375" t="str">
            <v/>
          </cell>
          <cell r="AB375">
            <v>0</v>
          </cell>
          <cell r="AC375">
            <v>0</v>
          </cell>
          <cell r="AI375" t="str">
            <v/>
          </cell>
          <cell r="AJ375" t="str">
            <v/>
          </cell>
          <cell r="AK375">
            <v>0</v>
          </cell>
          <cell r="AL375">
            <v>0</v>
          </cell>
          <cell r="AM375">
            <v>0</v>
          </cell>
        </row>
        <row r="376">
          <cell r="C376" t="str">
            <v/>
          </cell>
          <cell r="D376" t="str">
            <v/>
          </cell>
          <cell r="O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Y376" t="str">
            <v/>
          </cell>
          <cell r="AA376" t="str">
            <v/>
          </cell>
          <cell r="AB376">
            <v>0</v>
          </cell>
          <cell r="AC376">
            <v>0</v>
          </cell>
          <cell r="AI376" t="str">
            <v/>
          </cell>
          <cell r="AJ376" t="str">
            <v/>
          </cell>
          <cell r="AK376">
            <v>0</v>
          </cell>
          <cell r="AL376">
            <v>0</v>
          </cell>
          <cell r="AM376">
            <v>0</v>
          </cell>
        </row>
        <row r="377">
          <cell r="C377" t="str">
            <v/>
          </cell>
          <cell r="D377" t="str">
            <v/>
          </cell>
          <cell r="O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Y377" t="str">
            <v/>
          </cell>
          <cell r="AA377" t="str">
            <v/>
          </cell>
          <cell r="AB377">
            <v>0</v>
          </cell>
          <cell r="AC377">
            <v>0</v>
          </cell>
          <cell r="AI377" t="str">
            <v/>
          </cell>
          <cell r="AJ377" t="str">
            <v/>
          </cell>
          <cell r="AK377">
            <v>0</v>
          </cell>
          <cell r="AL377">
            <v>0</v>
          </cell>
          <cell r="AM377">
            <v>0</v>
          </cell>
        </row>
        <row r="378">
          <cell r="C378" t="str">
            <v/>
          </cell>
          <cell r="D378" t="str">
            <v/>
          </cell>
          <cell r="O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Y378" t="str">
            <v/>
          </cell>
          <cell r="AA378" t="str">
            <v/>
          </cell>
          <cell r="AB378">
            <v>0</v>
          </cell>
          <cell r="AC378">
            <v>0</v>
          </cell>
          <cell r="AI378" t="str">
            <v/>
          </cell>
          <cell r="AJ378" t="str">
            <v/>
          </cell>
          <cell r="AK378">
            <v>0</v>
          </cell>
          <cell r="AL378">
            <v>0</v>
          </cell>
          <cell r="AM378">
            <v>0</v>
          </cell>
        </row>
        <row r="379">
          <cell r="C379" t="str">
            <v/>
          </cell>
          <cell r="D379" t="str">
            <v/>
          </cell>
          <cell r="O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Y379" t="str">
            <v/>
          </cell>
          <cell r="AA379" t="str">
            <v/>
          </cell>
          <cell r="AB379">
            <v>0</v>
          </cell>
          <cell r="AC379">
            <v>0</v>
          </cell>
          <cell r="AI379" t="str">
            <v/>
          </cell>
          <cell r="AJ379" t="str">
            <v/>
          </cell>
          <cell r="AK379">
            <v>0</v>
          </cell>
          <cell r="AL379">
            <v>0</v>
          </cell>
          <cell r="AM379">
            <v>0</v>
          </cell>
        </row>
        <row r="380">
          <cell r="C380" t="str">
            <v/>
          </cell>
          <cell r="D380" t="str">
            <v/>
          </cell>
          <cell r="O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Y380" t="str">
            <v/>
          </cell>
          <cell r="AA380" t="str">
            <v/>
          </cell>
          <cell r="AB380">
            <v>0</v>
          </cell>
          <cell r="AC380">
            <v>0</v>
          </cell>
          <cell r="AI380" t="str">
            <v/>
          </cell>
          <cell r="AJ380" t="str">
            <v/>
          </cell>
          <cell r="AK380">
            <v>0</v>
          </cell>
          <cell r="AL380">
            <v>0</v>
          </cell>
          <cell r="AM380">
            <v>0</v>
          </cell>
        </row>
        <row r="381">
          <cell r="C381" t="str">
            <v/>
          </cell>
          <cell r="D381" t="str">
            <v/>
          </cell>
          <cell r="O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Y381" t="str">
            <v/>
          </cell>
          <cell r="AA381" t="str">
            <v/>
          </cell>
          <cell r="AB381">
            <v>0</v>
          </cell>
          <cell r="AC381">
            <v>0</v>
          </cell>
          <cell r="AI381" t="str">
            <v/>
          </cell>
          <cell r="AJ381" t="str">
            <v/>
          </cell>
          <cell r="AK381">
            <v>0</v>
          </cell>
          <cell r="AL381">
            <v>0</v>
          </cell>
          <cell r="AM381">
            <v>0</v>
          </cell>
        </row>
        <row r="382">
          <cell r="C382" t="str">
            <v/>
          </cell>
          <cell r="D382" t="str">
            <v/>
          </cell>
          <cell r="O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Y382" t="str">
            <v/>
          </cell>
          <cell r="AA382" t="str">
            <v/>
          </cell>
          <cell r="AB382">
            <v>0</v>
          </cell>
          <cell r="AC382">
            <v>0</v>
          </cell>
          <cell r="AI382" t="str">
            <v/>
          </cell>
          <cell r="AJ382" t="str">
            <v/>
          </cell>
          <cell r="AK382">
            <v>0</v>
          </cell>
          <cell r="AL382">
            <v>0</v>
          </cell>
          <cell r="AM382">
            <v>0</v>
          </cell>
        </row>
        <row r="383">
          <cell r="C383" t="str">
            <v/>
          </cell>
          <cell r="D383" t="str">
            <v/>
          </cell>
          <cell r="O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Y383" t="str">
            <v/>
          </cell>
          <cell r="AA383" t="str">
            <v/>
          </cell>
          <cell r="AB383">
            <v>0</v>
          </cell>
          <cell r="AC383">
            <v>0</v>
          </cell>
          <cell r="AI383" t="str">
            <v/>
          </cell>
          <cell r="AJ383" t="str">
            <v/>
          </cell>
          <cell r="AK383">
            <v>0</v>
          </cell>
          <cell r="AL383">
            <v>0</v>
          </cell>
          <cell r="AM383">
            <v>0</v>
          </cell>
        </row>
        <row r="384">
          <cell r="C384" t="str">
            <v/>
          </cell>
          <cell r="D384" t="str">
            <v/>
          </cell>
          <cell r="O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Y384" t="str">
            <v/>
          </cell>
          <cell r="AA384" t="str">
            <v/>
          </cell>
          <cell r="AB384">
            <v>0</v>
          </cell>
          <cell r="AC384">
            <v>0</v>
          </cell>
          <cell r="AI384" t="str">
            <v/>
          </cell>
          <cell r="AJ384" t="str">
            <v/>
          </cell>
          <cell r="AK384">
            <v>0</v>
          </cell>
          <cell r="AL384">
            <v>0</v>
          </cell>
          <cell r="AM384">
            <v>0</v>
          </cell>
        </row>
        <row r="385">
          <cell r="C385" t="str">
            <v/>
          </cell>
          <cell r="D385" t="str">
            <v/>
          </cell>
          <cell r="O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Y385" t="str">
            <v/>
          </cell>
          <cell r="AA385" t="str">
            <v/>
          </cell>
          <cell r="AB385">
            <v>0</v>
          </cell>
          <cell r="AC385">
            <v>0</v>
          </cell>
          <cell r="AI385" t="str">
            <v/>
          </cell>
          <cell r="AJ385" t="str">
            <v/>
          </cell>
          <cell r="AK385">
            <v>0</v>
          </cell>
          <cell r="AL385">
            <v>0</v>
          </cell>
          <cell r="AM385">
            <v>0</v>
          </cell>
        </row>
        <row r="386">
          <cell r="C386" t="str">
            <v/>
          </cell>
          <cell r="D386" t="str">
            <v/>
          </cell>
          <cell r="O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Y386" t="str">
            <v/>
          </cell>
          <cell r="AA386" t="str">
            <v/>
          </cell>
          <cell r="AB386">
            <v>0</v>
          </cell>
          <cell r="AC386">
            <v>0</v>
          </cell>
          <cell r="AI386" t="str">
            <v/>
          </cell>
          <cell r="AJ386" t="str">
            <v/>
          </cell>
          <cell r="AK386">
            <v>0</v>
          </cell>
          <cell r="AL386">
            <v>0</v>
          </cell>
          <cell r="AM386">
            <v>0</v>
          </cell>
        </row>
        <row r="387">
          <cell r="C387" t="str">
            <v/>
          </cell>
          <cell r="D387" t="str">
            <v/>
          </cell>
          <cell r="O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Y387" t="str">
            <v/>
          </cell>
          <cell r="AA387" t="str">
            <v/>
          </cell>
          <cell r="AB387">
            <v>0</v>
          </cell>
          <cell r="AC387">
            <v>0</v>
          </cell>
          <cell r="AI387" t="str">
            <v/>
          </cell>
          <cell r="AJ387" t="str">
            <v/>
          </cell>
          <cell r="AK387">
            <v>0</v>
          </cell>
          <cell r="AL387">
            <v>0</v>
          </cell>
          <cell r="AM387">
            <v>0</v>
          </cell>
        </row>
        <row r="388">
          <cell r="C388" t="str">
            <v/>
          </cell>
          <cell r="D388" t="str">
            <v/>
          </cell>
          <cell r="O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Y388" t="str">
            <v/>
          </cell>
          <cell r="AA388" t="str">
            <v/>
          </cell>
          <cell r="AB388">
            <v>0</v>
          </cell>
          <cell r="AC388">
            <v>0</v>
          </cell>
          <cell r="AI388" t="str">
            <v/>
          </cell>
          <cell r="AJ388" t="str">
            <v/>
          </cell>
          <cell r="AK388">
            <v>0</v>
          </cell>
          <cell r="AL388">
            <v>0</v>
          </cell>
          <cell r="AM388">
            <v>0</v>
          </cell>
        </row>
        <row r="389">
          <cell r="C389" t="str">
            <v/>
          </cell>
          <cell r="D389" t="str">
            <v/>
          </cell>
          <cell r="O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Y389" t="str">
            <v/>
          </cell>
          <cell r="AA389" t="str">
            <v/>
          </cell>
          <cell r="AB389">
            <v>0</v>
          </cell>
          <cell r="AC389">
            <v>0</v>
          </cell>
          <cell r="AI389" t="str">
            <v/>
          </cell>
          <cell r="AJ389" t="str">
            <v/>
          </cell>
          <cell r="AK389">
            <v>0</v>
          </cell>
          <cell r="AL389">
            <v>0</v>
          </cell>
          <cell r="AM389">
            <v>0</v>
          </cell>
        </row>
        <row r="390">
          <cell r="C390" t="str">
            <v/>
          </cell>
          <cell r="D390" t="str">
            <v/>
          </cell>
          <cell r="O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Y390" t="str">
            <v/>
          </cell>
          <cell r="AA390" t="str">
            <v/>
          </cell>
          <cell r="AB390">
            <v>0</v>
          </cell>
          <cell r="AC390">
            <v>0</v>
          </cell>
          <cell r="AI390" t="str">
            <v/>
          </cell>
          <cell r="AJ390" t="str">
            <v/>
          </cell>
          <cell r="AK390">
            <v>0</v>
          </cell>
          <cell r="AL390">
            <v>0</v>
          </cell>
          <cell r="AM390">
            <v>0</v>
          </cell>
        </row>
        <row r="391">
          <cell r="C391" t="str">
            <v/>
          </cell>
          <cell r="D391" t="str">
            <v/>
          </cell>
          <cell r="O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Y391" t="str">
            <v/>
          </cell>
          <cell r="AA391" t="str">
            <v/>
          </cell>
          <cell r="AB391">
            <v>0</v>
          </cell>
          <cell r="AC391">
            <v>0</v>
          </cell>
          <cell r="AI391" t="str">
            <v/>
          </cell>
          <cell r="AJ391" t="str">
            <v/>
          </cell>
          <cell r="AK391">
            <v>0</v>
          </cell>
          <cell r="AL391">
            <v>0</v>
          </cell>
          <cell r="AM391">
            <v>0</v>
          </cell>
        </row>
        <row r="392">
          <cell r="C392" t="str">
            <v/>
          </cell>
          <cell r="D392" t="str">
            <v/>
          </cell>
          <cell r="O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Y392" t="str">
            <v/>
          </cell>
          <cell r="AA392" t="str">
            <v/>
          </cell>
          <cell r="AB392">
            <v>0</v>
          </cell>
          <cell r="AC392">
            <v>0</v>
          </cell>
          <cell r="AI392" t="str">
            <v/>
          </cell>
          <cell r="AJ392" t="str">
            <v/>
          </cell>
          <cell r="AK392">
            <v>0</v>
          </cell>
          <cell r="AL392">
            <v>0</v>
          </cell>
          <cell r="AM392">
            <v>0</v>
          </cell>
        </row>
        <row r="393">
          <cell r="C393" t="str">
            <v/>
          </cell>
          <cell r="D393" t="str">
            <v/>
          </cell>
          <cell r="O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Y393" t="str">
            <v/>
          </cell>
          <cell r="AA393" t="str">
            <v/>
          </cell>
          <cell r="AB393">
            <v>0</v>
          </cell>
          <cell r="AC393">
            <v>0</v>
          </cell>
          <cell r="AI393" t="str">
            <v/>
          </cell>
          <cell r="AJ393" t="str">
            <v/>
          </cell>
          <cell r="AK393">
            <v>0</v>
          </cell>
          <cell r="AL393">
            <v>0</v>
          </cell>
          <cell r="AM393">
            <v>0</v>
          </cell>
        </row>
        <row r="394">
          <cell r="C394" t="str">
            <v/>
          </cell>
          <cell r="D394" t="str">
            <v/>
          </cell>
          <cell r="O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Y394" t="str">
            <v/>
          </cell>
          <cell r="AA394" t="str">
            <v/>
          </cell>
          <cell r="AB394">
            <v>0</v>
          </cell>
          <cell r="AC394">
            <v>0</v>
          </cell>
          <cell r="AI394" t="str">
            <v/>
          </cell>
          <cell r="AJ394" t="str">
            <v/>
          </cell>
          <cell r="AK394">
            <v>0</v>
          </cell>
          <cell r="AL394">
            <v>0</v>
          </cell>
          <cell r="AM394">
            <v>0</v>
          </cell>
        </row>
        <row r="395">
          <cell r="C395" t="str">
            <v/>
          </cell>
          <cell r="D395" t="str">
            <v/>
          </cell>
          <cell r="O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Y395" t="str">
            <v/>
          </cell>
          <cell r="AA395" t="str">
            <v/>
          </cell>
          <cell r="AB395">
            <v>0</v>
          </cell>
          <cell r="AC395">
            <v>0</v>
          </cell>
          <cell r="AI395" t="str">
            <v/>
          </cell>
          <cell r="AJ395" t="str">
            <v/>
          </cell>
          <cell r="AK395">
            <v>0</v>
          </cell>
          <cell r="AL395">
            <v>0</v>
          </cell>
          <cell r="AM395">
            <v>0</v>
          </cell>
        </row>
        <row r="396">
          <cell r="C396" t="str">
            <v/>
          </cell>
          <cell r="D396" t="str">
            <v/>
          </cell>
          <cell r="O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Y396" t="str">
            <v/>
          </cell>
          <cell r="AA396" t="str">
            <v/>
          </cell>
          <cell r="AB396">
            <v>0</v>
          </cell>
          <cell r="AC396">
            <v>0</v>
          </cell>
          <cell r="AI396" t="str">
            <v/>
          </cell>
          <cell r="AJ396" t="str">
            <v/>
          </cell>
          <cell r="AK396">
            <v>0</v>
          </cell>
          <cell r="AL396">
            <v>0</v>
          </cell>
          <cell r="AM396">
            <v>0</v>
          </cell>
        </row>
        <row r="397">
          <cell r="C397" t="str">
            <v/>
          </cell>
          <cell r="D397" t="str">
            <v/>
          </cell>
          <cell r="O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Y397" t="str">
            <v/>
          </cell>
          <cell r="AA397" t="str">
            <v/>
          </cell>
          <cell r="AB397">
            <v>0</v>
          </cell>
          <cell r="AC397">
            <v>0</v>
          </cell>
          <cell r="AI397" t="str">
            <v/>
          </cell>
          <cell r="AJ397" t="str">
            <v/>
          </cell>
          <cell r="AK397">
            <v>0</v>
          </cell>
          <cell r="AL397">
            <v>0</v>
          </cell>
          <cell r="AM397">
            <v>0</v>
          </cell>
        </row>
        <row r="398">
          <cell r="C398" t="str">
            <v/>
          </cell>
          <cell r="D398" t="str">
            <v/>
          </cell>
          <cell r="O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Y398" t="str">
            <v/>
          </cell>
          <cell r="AA398" t="str">
            <v/>
          </cell>
          <cell r="AB398">
            <v>0</v>
          </cell>
          <cell r="AC398">
            <v>0</v>
          </cell>
          <cell r="AI398" t="str">
            <v/>
          </cell>
          <cell r="AJ398" t="str">
            <v/>
          </cell>
          <cell r="AK398">
            <v>0</v>
          </cell>
          <cell r="AL398">
            <v>0</v>
          </cell>
          <cell r="AM398">
            <v>0</v>
          </cell>
        </row>
        <row r="399">
          <cell r="C399" t="str">
            <v/>
          </cell>
          <cell r="D399" t="str">
            <v/>
          </cell>
          <cell r="O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Y399" t="str">
            <v/>
          </cell>
          <cell r="AA399" t="str">
            <v/>
          </cell>
          <cell r="AB399">
            <v>0</v>
          </cell>
          <cell r="AC399">
            <v>0</v>
          </cell>
          <cell r="AI399" t="str">
            <v/>
          </cell>
          <cell r="AJ399" t="str">
            <v/>
          </cell>
          <cell r="AK399">
            <v>0</v>
          </cell>
          <cell r="AL399">
            <v>0</v>
          </cell>
          <cell r="AM399">
            <v>0</v>
          </cell>
        </row>
        <row r="400">
          <cell r="C400" t="str">
            <v/>
          </cell>
          <cell r="D400" t="str">
            <v/>
          </cell>
          <cell r="O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Y400" t="str">
            <v/>
          </cell>
          <cell r="AA400" t="str">
            <v/>
          </cell>
          <cell r="AB400">
            <v>0</v>
          </cell>
          <cell r="AC400">
            <v>0</v>
          </cell>
          <cell r="AI400" t="str">
            <v/>
          </cell>
          <cell r="AJ400" t="str">
            <v/>
          </cell>
          <cell r="AK400">
            <v>0</v>
          </cell>
          <cell r="AL400">
            <v>0</v>
          </cell>
          <cell r="AM400">
            <v>0</v>
          </cell>
        </row>
        <row r="401">
          <cell r="C401" t="str">
            <v/>
          </cell>
          <cell r="D401" t="str">
            <v/>
          </cell>
          <cell r="O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Y401" t="str">
            <v/>
          </cell>
          <cell r="AA401" t="str">
            <v/>
          </cell>
          <cell r="AB401">
            <v>0</v>
          </cell>
          <cell r="AC401">
            <v>0</v>
          </cell>
          <cell r="AI401" t="str">
            <v/>
          </cell>
          <cell r="AJ401" t="str">
            <v/>
          </cell>
          <cell r="AK401">
            <v>0</v>
          </cell>
          <cell r="AL401">
            <v>0</v>
          </cell>
          <cell r="AM401">
            <v>0</v>
          </cell>
        </row>
        <row r="402">
          <cell r="C402" t="str">
            <v/>
          </cell>
          <cell r="D402" t="str">
            <v/>
          </cell>
          <cell r="O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Y402" t="str">
            <v/>
          </cell>
          <cell r="AA402" t="str">
            <v/>
          </cell>
          <cell r="AB402">
            <v>0</v>
          </cell>
          <cell r="AC402">
            <v>0</v>
          </cell>
          <cell r="AI402" t="str">
            <v/>
          </cell>
          <cell r="AJ402" t="str">
            <v/>
          </cell>
          <cell r="AK402">
            <v>0</v>
          </cell>
          <cell r="AL402">
            <v>0</v>
          </cell>
          <cell r="AM402">
            <v>0</v>
          </cell>
        </row>
        <row r="403">
          <cell r="C403" t="str">
            <v/>
          </cell>
          <cell r="D403" t="str">
            <v/>
          </cell>
          <cell r="O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Y403" t="str">
            <v/>
          </cell>
          <cell r="AA403" t="str">
            <v/>
          </cell>
          <cell r="AB403">
            <v>0</v>
          </cell>
          <cell r="AC403">
            <v>0</v>
          </cell>
          <cell r="AI403" t="str">
            <v/>
          </cell>
          <cell r="AJ403" t="str">
            <v/>
          </cell>
          <cell r="AK403">
            <v>0</v>
          </cell>
          <cell r="AL403">
            <v>0</v>
          </cell>
          <cell r="AM403">
            <v>0</v>
          </cell>
        </row>
        <row r="404">
          <cell r="C404" t="str">
            <v/>
          </cell>
          <cell r="D404" t="str">
            <v/>
          </cell>
          <cell r="O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Y404" t="str">
            <v/>
          </cell>
          <cell r="AA404" t="str">
            <v/>
          </cell>
          <cell r="AB404">
            <v>0</v>
          </cell>
          <cell r="AC404">
            <v>0</v>
          </cell>
          <cell r="AI404" t="str">
            <v/>
          </cell>
          <cell r="AJ404" t="str">
            <v/>
          </cell>
          <cell r="AK404">
            <v>0</v>
          </cell>
          <cell r="AL404">
            <v>0</v>
          </cell>
          <cell r="AM404">
            <v>0</v>
          </cell>
        </row>
        <row r="405">
          <cell r="C405" t="str">
            <v/>
          </cell>
          <cell r="D405" t="str">
            <v/>
          </cell>
          <cell r="O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Y405" t="str">
            <v/>
          </cell>
          <cell r="AA405" t="str">
            <v/>
          </cell>
          <cell r="AB405">
            <v>0</v>
          </cell>
          <cell r="AC405">
            <v>0</v>
          </cell>
          <cell r="AI405" t="str">
            <v/>
          </cell>
          <cell r="AJ405" t="str">
            <v/>
          </cell>
          <cell r="AK405">
            <v>0</v>
          </cell>
          <cell r="AL405">
            <v>0</v>
          </cell>
          <cell r="AM405">
            <v>0</v>
          </cell>
        </row>
        <row r="406">
          <cell r="C406" t="str">
            <v/>
          </cell>
          <cell r="D406" t="str">
            <v/>
          </cell>
          <cell r="O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Y406" t="str">
            <v/>
          </cell>
          <cell r="AA406" t="str">
            <v/>
          </cell>
          <cell r="AB406">
            <v>0</v>
          </cell>
          <cell r="AC406">
            <v>0</v>
          </cell>
          <cell r="AI406" t="str">
            <v/>
          </cell>
          <cell r="AJ406" t="str">
            <v/>
          </cell>
          <cell r="AK406">
            <v>0</v>
          </cell>
          <cell r="AL406">
            <v>0</v>
          </cell>
          <cell r="AM406">
            <v>0</v>
          </cell>
        </row>
        <row r="407">
          <cell r="C407" t="str">
            <v/>
          </cell>
          <cell r="D407" t="str">
            <v/>
          </cell>
          <cell r="O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Y407" t="str">
            <v/>
          </cell>
          <cell r="AA407" t="str">
            <v/>
          </cell>
          <cell r="AB407">
            <v>0</v>
          </cell>
          <cell r="AC407">
            <v>0</v>
          </cell>
          <cell r="AI407" t="str">
            <v/>
          </cell>
          <cell r="AJ407" t="str">
            <v/>
          </cell>
          <cell r="AK407">
            <v>0</v>
          </cell>
          <cell r="AL407">
            <v>0</v>
          </cell>
          <cell r="AM407">
            <v>0</v>
          </cell>
        </row>
        <row r="408">
          <cell r="C408" t="str">
            <v/>
          </cell>
          <cell r="D408" t="str">
            <v/>
          </cell>
          <cell r="O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Y408" t="str">
            <v/>
          </cell>
          <cell r="AA408" t="str">
            <v/>
          </cell>
          <cell r="AB408">
            <v>0</v>
          </cell>
          <cell r="AC408">
            <v>0</v>
          </cell>
          <cell r="AI408" t="str">
            <v/>
          </cell>
          <cell r="AJ408" t="str">
            <v/>
          </cell>
          <cell r="AK408">
            <v>0</v>
          </cell>
          <cell r="AL408">
            <v>0</v>
          </cell>
          <cell r="AM408">
            <v>0</v>
          </cell>
        </row>
        <row r="409">
          <cell r="C409" t="str">
            <v/>
          </cell>
          <cell r="D409" t="str">
            <v/>
          </cell>
          <cell r="O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Y409" t="str">
            <v/>
          </cell>
          <cell r="AA409" t="str">
            <v/>
          </cell>
          <cell r="AB409">
            <v>0</v>
          </cell>
          <cell r="AC409">
            <v>0</v>
          </cell>
          <cell r="AI409" t="str">
            <v/>
          </cell>
          <cell r="AJ409" t="str">
            <v/>
          </cell>
          <cell r="AK409">
            <v>0</v>
          </cell>
          <cell r="AL409">
            <v>0</v>
          </cell>
          <cell r="AM409">
            <v>0</v>
          </cell>
        </row>
        <row r="410">
          <cell r="C410" t="str">
            <v/>
          </cell>
          <cell r="D410" t="str">
            <v/>
          </cell>
          <cell r="O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Y410" t="str">
            <v/>
          </cell>
          <cell r="AA410" t="str">
            <v/>
          </cell>
          <cell r="AB410">
            <v>0</v>
          </cell>
          <cell r="AC410">
            <v>0</v>
          </cell>
          <cell r="AI410" t="str">
            <v/>
          </cell>
          <cell r="AJ410" t="str">
            <v/>
          </cell>
          <cell r="AK410">
            <v>0</v>
          </cell>
          <cell r="AL410">
            <v>0</v>
          </cell>
          <cell r="AM410">
            <v>0</v>
          </cell>
        </row>
        <row r="411">
          <cell r="C411" t="str">
            <v/>
          </cell>
          <cell r="D411" t="str">
            <v/>
          </cell>
          <cell r="O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Y411" t="str">
            <v/>
          </cell>
          <cell r="AA411" t="str">
            <v/>
          </cell>
          <cell r="AB411">
            <v>0</v>
          </cell>
          <cell r="AC411">
            <v>0</v>
          </cell>
          <cell r="AI411" t="str">
            <v/>
          </cell>
          <cell r="AJ411" t="str">
            <v/>
          </cell>
          <cell r="AK411">
            <v>0</v>
          </cell>
          <cell r="AL411">
            <v>0</v>
          </cell>
          <cell r="AM411">
            <v>0</v>
          </cell>
        </row>
        <row r="412">
          <cell r="C412" t="str">
            <v/>
          </cell>
          <cell r="D412" t="str">
            <v/>
          </cell>
          <cell r="O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Y412" t="str">
            <v/>
          </cell>
          <cell r="AA412" t="str">
            <v/>
          </cell>
          <cell r="AB412">
            <v>0</v>
          </cell>
          <cell r="AC412">
            <v>0</v>
          </cell>
          <cell r="AI412" t="str">
            <v/>
          </cell>
          <cell r="AJ412" t="str">
            <v/>
          </cell>
          <cell r="AK412">
            <v>0</v>
          </cell>
          <cell r="AL412">
            <v>0</v>
          </cell>
          <cell r="AM412">
            <v>0</v>
          </cell>
        </row>
        <row r="413">
          <cell r="C413" t="str">
            <v/>
          </cell>
          <cell r="D413" t="str">
            <v/>
          </cell>
          <cell r="O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Y413" t="str">
            <v/>
          </cell>
          <cell r="AA413" t="str">
            <v/>
          </cell>
          <cell r="AB413">
            <v>0</v>
          </cell>
          <cell r="AC413">
            <v>0</v>
          </cell>
          <cell r="AI413" t="str">
            <v/>
          </cell>
          <cell r="AJ413" t="str">
            <v/>
          </cell>
          <cell r="AK413">
            <v>0</v>
          </cell>
          <cell r="AL413">
            <v>0</v>
          </cell>
          <cell r="AM413">
            <v>0</v>
          </cell>
        </row>
        <row r="414">
          <cell r="C414" t="str">
            <v/>
          </cell>
          <cell r="D414" t="str">
            <v/>
          </cell>
          <cell r="O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Y414" t="str">
            <v/>
          </cell>
          <cell r="AA414" t="str">
            <v/>
          </cell>
          <cell r="AB414">
            <v>0</v>
          </cell>
          <cell r="AC414">
            <v>0</v>
          </cell>
          <cell r="AI414" t="str">
            <v/>
          </cell>
          <cell r="AJ414" t="str">
            <v/>
          </cell>
          <cell r="AK414">
            <v>0</v>
          </cell>
          <cell r="AL414">
            <v>0</v>
          </cell>
          <cell r="AM414">
            <v>0</v>
          </cell>
        </row>
        <row r="415">
          <cell r="C415" t="str">
            <v/>
          </cell>
          <cell r="D415" t="str">
            <v/>
          </cell>
          <cell r="O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Y415" t="str">
            <v/>
          </cell>
          <cell r="AA415" t="str">
            <v/>
          </cell>
          <cell r="AB415">
            <v>0</v>
          </cell>
          <cell r="AC415">
            <v>0</v>
          </cell>
          <cell r="AI415" t="str">
            <v/>
          </cell>
          <cell r="AJ415" t="str">
            <v/>
          </cell>
          <cell r="AK415">
            <v>0</v>
          </cell>
          <cell r="AL415">
            <v>0</v>
          </cell>
          <cell r="AM415">
            <v>0</v>
          </cell>
        </row>
        <row r="416">
          <cell r="C416" t="str">
            <v/>
          </cell>
          <cell r="D416" t="str">
            <v/>
          </cell>
          <cell r="O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Y416" t="str">
            <v/>
          </cell>
          <cell r="AA416" t="str">
            <v/>
          </cell>
          <cell r="AB416">
            <v>0</v>
          </cell>
          <cell r="AC416">
            <v>0</v>
          </cell>
          <cell r="AI416" t="str">
            <v/>
          </cell>
          <cell r="AJ416" t="str">
            <v/>
          </cell>
          <cell r="AK416">
            <v>0</v>
          </cell>
          <cell r="AL416">
            <v>0</v>
          </cell>
          <cell r="AM416">
            <v>0</v>
          </cell>
        </row>
        <row r="417">
          <cell r="C417" t="str">
            <v/>
          </cell>
          <cell r="D417" t="str">
            <v/>
          </cell>
          <cell r="O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Y417" t="str">
            <v/>
          </cell>
          <cell r="AA417" t="str">
            <v/>
          </cell>
          <cell r="AB417">
            <v>0</v>
          </cell>
          <cell r="AC417">
            <v>0</v>
          </cell>
          <cell r="AI417" t="str">
            <v/>
          </cell>
          <cell r="AJ417" t="str">
            <v/>
          </cell>
          <cell r="AK417">
            <v>0</v>
          </cell>
          <cell r="AL417">
            <v>0</v>
          </cell>
          <cell r="AM417">
            <v>0</v>
          </cell>
        </row>
        <row r="418">
          <cell r="C418" t="str">
            <v/>
          </cell>
          <cell r="D418" t="str">
            <v/>
          </cell>
          <cell r="O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Y418" t="str">
            <v/>
          </cell>
          <cell r="AA418" t="str">
            <v/>
          </cell>
          <cell r="AB418">
            <v>0</v>
          </cell>
          <cell r="AC418">
            <v>0</v>
          </cell>
          <cell r="AI418" t="str">
            <v/>
          </cell>
          <cell r="AJ418" t="str">
            <v/>
          </cell>
          <cell r="AK418">
            <v>0</v>
          </cell>
          <cell r="AL418">
            <v>0</v>
          </cell>
          <cell r="AM418">
            <v>0</v>
          </cell>
        </row>
        <row r="419">
          <cell r="C419" t="str">
            <v/>
          </cell>
          <cell r="D419" t="str">
            <v/>
          </cell>
          <cell r="O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Y419" t="str">
            <v/>
          </cell>
          <cell r="AA419" t="str">
            <v/>
          </cell>
          <cell r="AB419">
            <v>0</v>
          </cell>
          <cell r="AC419">
            <v>0</v>
          </cell>
          <cell r="AI419" t="str">
            <v/>
          </cell>
          <cell r="AJ419" t="str">
            <v/>
          </cell>
          <cell r="AK419">
            <v>0</v>
          </cell>
          <cell r="AL419">
            <v>0</v>
          </cell>
          <cell r="AM419">
            <v>0</v>
          </cell>
        </row>
        <row r="420">
          <cell r="C420" t="str">
            <v/>
          </cell>
          <cell r="D420" t="str">
            <v/>
          </cell>
          <cell r="O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Y420" t="str">
            <v/>
          </cell>
          <cell r="AA420" t="str">
            <v/>
          </cell>
          <cell r="AB420">
            <v>0</v>
          </cell>
          <cell r="AC420">
            <v>0</v>
          </cell>
          <cell r="AI420" t="str">
            <v/>
          </cell>
          <cell r="AJ420" t="str">
            <v/>
          </cell>
          <cell r="AK420">
            <v>0</v>
          </cell>
          <cell r="AL420">
            <v>0</v>
          </cell>
          <cell r="AM420">
            <v>0</v>
          </cell>
        </row>
        <row r="421">
          <cell r="C421" t="str">
            <v/>
          </cell>
          <cell r="D421" t="str">
            <v/>
          </cell>
          <cell r="O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Y421" t="str">
            <v/>
          </cell>
          <cell r="AA421" t="str">
            <v/>
          </cell>
          <cell r="AB421">
            <v>0</v>
          </cell>
          <cell r="AC421">
            <v>0</v>
          </cell>
          <cell r="AI421" t="str">
            <v/>
          </cell>
          <cell r="AJ421" t="str">
            <v/>
          </cell>
          <cell r="AK421">
            <v>0</v>
          </cell>
          <cell r="AL421">
            <v>0</v>
          </cell>
          <cell r="AM421">
            <v>0</v>
          </cell>
        </row>
        <row r="422">
          <cell r="C422" t="str">
            <v/>
          </cell>
          <cell r="D422" t="str">
            <v/>
          </cell>
          <cell r="O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Y422" t="str">
            <v/>
          </cell>
          <cell r="AA422" t="str">
            <v/>
          </cell>
          <cell r="AB422">
            <v>0</v>
          </cell>
          <cell r="AC422">
            <v>0</v>
          </cell>
          <cell r="AI422" t="str">
            <v/>
          </cell>
          <cell r="AJ422" t="str">
            <v/>
          </cell>
          <cell r="AK422">
            <v>0</v>
          </cell>
          <cell r="AL422">
            <v>0</v>
          </cell>
          <cell r="AM422">
            <v>0</v>
          </cell>
        </row>
        <row r="423">
          <cell r="C423" t="str">
            <v/>
          </cell>
          <cell r="D423" t="str">
            <v/>
          </cell>
          <cell r="O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Y423" t="str">
            <v/>
          </cell>
          <cell r="AA423" t="str">
            <v/>
          </cell>
          <cell r="AB423">
            <v>0</v>
          </cell>
          <cell r="AC423">
            <v>0</v>
          </cell>
          <cell r="AI423" t="str">
            <v/>
          </cell>
          <cell r="AJ423" t="str">
            <v/>
          </cell>
          <cell r="AK423">
            <v>0</v>
          </cell>
          <cell r="AL423">
            <v>0</v>
          </cell>
          <cell r="AM423">
            <v>0</v>
          </cell>
        </row>
        <row r="424">
          <cell r="C424" t="str">
            <v/>
          </cell>
          <cell r="D424" t="str">
            <v/>
          </cell>
          <cell r="O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Y424" t="str">
            <v/>
          </cell>
          <cell r="AA424" t="str">
            <v/>
          </cell>
          <cell r="AB424">
            <v>0</v>
          </cell>
          <cell r="AC424">
            <v>0</v>
          </cell>
          <cell r="AI424" t="str">
            <v/>
          </cell>
          <cell r="AJ424" t="str">
            <v/>
          </cell>
          <cell r="AK424">
            <v>0</v>
          </cell>
          <cell r="AL424">
            <v>0</v>
          </cell>
          <cell r="AM424">
            <v>0</v>
          </cell>
        </row>
        <row r="425">
          <cell r="C425" t="str">
            <v/>
          </cell>
          <cell r="D425" t="str">
            <v/>
          </cell>
          <cell r="O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Y425" t="str">
            <v/>
          </cell>
          <cell r="AA425" t="str">
            <v/>
          </cell>
          <cell r="AB425">
            <v>0</v>
          </cell>
          <cell r="AC425">
            <v>0</v>
          </cell>
          <cell r="AI425" t="str">
            <v/>
          </cell>
          <cell r="AJ425" t="str">
            <v/>
          </cell>
          <cell r="AK425">
            <v>0</v>
          </cell>
          <cell r="AL425">
            <v>0</v>
          </cell>
          <cell r="AM425">
            <v>0</v>
          </cell>
        </row>
        <row r="426">
          <cell r="C426" t="str">
            <v/>
          </cell>
          <cell r="D426" t="str">
            <v/>
          </cell>
          <cell r="O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Y426" t="str">
            <v/>
          </cell>
          <cell r="AA426" t="str">
            <v/>
          </cell>
          <cell r="AB426">
            <v>0</v>
          </cell>
          <cell r="AC426">
            <v>0</v>
          </cell>
          <cell r="AI426" t="str">
            <v/>
          </cell>
          <cell r="AJ426" t="str">
            <v/>
          </cell>
          <cell r="AK426">
            <v>0</v>
          </cell>
          <cell r="AL426">
            <v>0</v>
          </cell>
          <cell r="AM426">
            <v>0</v>
          </cell>
        </row>
        <row r="427">
          <cell r="C427" t="str">
            <v/>
          </cell>
          <cell r="D427" t="str">
            <v/>
          </cell>
          <cell r="O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Y427" t="str">
            <v/>
          </cell>
          <cell r="AA427" t="str">
            <v/>
          </cell>
          <cell r="AB427">
            <v>0</v>
          </cell>
          <cell r="AC427">
            <v>0</v>
          </cell>
          <cell r="AI427" t="str">
            <v/>
          </cell>
          <cell r="AJ427" t="str">
            <v/>
          </cell>
          <cell r="AK427">
            <v>0</v>
          </cell>
          <cell r="AL427">
            <v>0</v>
          </cell>
          <cell r="AM427">
            <v>0</v>
          </cell>
        </row>
        <row r="428">
          <cell r="C428" t="str">
            <v/>
          </cell>
          <cell r="D428" t="str">
            <v/>
          </cell>
          <cell r="O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Y428" t="str">
            <v/>
          </cell>
          <cell r="AA428" t="str">
            <v/>
          </cell>
          <cell r="AB428">
            <v>0</v>
          </cell>
          <cell r="AC428">
            <v>0</v>
          </cell>
          <cell r="AI428" t="str">
            <v/>
          </cell>
          <cell r="AJ428" t="str">
            <v/>
          </cell>
          <cell r="AK428">
            <v>0</v>
          </cell>
          <cell r="AL428">
            <v>0</v>
          </cell>
          <cell r="AM428">
            <v>0</v>
          </cell>
        </row>
        <row r="429">
          <cell r="C429" t="str">
            <v/>
          </cell>
          <cell r="D429" t="str">
            <v/>
          </cell>
          <cell r="O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Y429" t="str">
            <v/>
          </cell>
          <cell r="AA429" t="str">
            <v/>
          </cell>
          <cell r="AB429">
            <v>0</v>
          </cell>
          <cell r="AC429">
            <v>0</v>
          </cell>
          <cell r="AI429" t="str">
            <v/>
          </cell>
          <cell r="AJ429" t="str">
            <v/>
          </cell>
          <cell r="AK429">
            <v>0</v>
          </cell>
          <cell r="AL429">
            <v>0</v>
          </cell>
          <cell r="AM429">
            <v>0</v>
          </cell>
        </row>
        <row r="430">
          <cell r="C430" t="str">
            <v/>
          </cell>
          <cell r="D430" t="str">
            <v/>
          </cell>
          <cell r="O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Y430" t="str">
            <v/>
          </cell>
          <cell r="AA430" t="str">
            <v/>
          </cell>
          <cell r="AB430">
            <v>0</v>
          </cell>
          <cell r="AC430">
            <v>0</v>
          </cell>
          <cell r="AI430" t="str">
            <v/>
          </cell>
          <cell r="AJ430" t="str">
            <v/>
          </cell>
          <cell r="AK430">
            <v>0</v>
          </cell>
          <cell r="AL430">
            <v>0</v>
          </cell>
          <cell r="AM430">
            <v>0</v>
          </cell>
        </row>
        <row r="431">
          <cell r="C431" t="str">
            <v/>
          </cell>
          <cell r="D431" t="str">
            <v/>
          </cell>
          <cell r="O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Y431" t="str">
            <v/>
          </cell>
          <cell r="AA431" t="str">
            <v/>
          </cell>
          <cell r="AB431">
            <v>0</v>
          </cell>
          <cell r="AC431">
            <v>0</v>
          </cell>
          <cell r="AI431" t="str">
            <v/>
          </cell>
          <cell r="AJ431" t="str">
            <v/>
          </cell>
          <cell r="AK431">
            <v>0</v>
          </cell>
          <cell r="AL431">
            <v>0</v>
          </cell>
          <cell r="AM431">
            <v>0</v>
          </cell>
        </row>
        <row r="432">
          <cell r="C432" t="str">
            <v/>
          </cell>
          <cell r="D432" t="str">
            <v/>
          </cell>
          <cell r="O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Y432" t="str">
            <v/>
          </cell>
          <cell r="AA432" t="str">
            <v/>
          </cell>
          <cell r="AB432">
            <v>0</v>
          </cell>
          <cell r="AC432">
            <v>0</v>
          </cell>
          <cell r="AI432" t="str">
            <v/>
          </cell>
          <cell r="AJ432" t="str">
            <v/>
          </cell>
          <cell r="AK432">
            <v>0</v>
          </cell>
          <cell r="AL432">
            <v>0</v>
          </cell>
          <cell r="AM432">
            <v>0</v>
          </cell>
        </row>
        <row r="433">
          <cell r="C433" t="str">
            <v/>
          </cell>
          <cell r="D433" t="str">
            <v/>
          </cell>
          <cell r="O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Y433" t="str">
            <v/>
          </cell>
          <cell r="AA433" t="str">
            <v/>
          </cell>
          <cell r="AB433">
            <v>0</v>
          </cell>
          <cell r="AC433">
            <v>0</v>
          </cell>
          <cell r="AI433" t="str">
            <v/>
          </cell>
          <cell r="AJ433" t="str">
            <v/>
          </cell>
          <cell r="AK433">
            <v>0</v>
          </cell>
          <cell r="AL433">
            <v>0</v>
          </cell>
          <cell r="AM433">
            <v>0</v>
          </cell>
        </row>
        <row r="434">
          <cell r="C434" t="str">
            <v/>
          </cell>
          <cell r="D434" t="str">
            <v/>
          </cell>
          <cell r="O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Y434" t="str">
            <v/>
          </cell>
          <cell r="AA434" t="str">
            <v/>
          </cell>
          <cell r="AB434">
            <v>0</v>
          </cell>
          <cell r="AC434">
            <v>0</v>
          </cell>
          <cell r="AI434" t="str">
            <v/>
          </cell>
          <cell r="AJ434" t="str">
            <v/>
          </cell>
          <cell r="AK434">
            <v>0</v>
          </cell>
          <cell r="AL434">
            <v>0</v>
          </cell>
          <cell r="AM434">
            <v>0</v>
          </cell>
        </row>
        <row r="435">
          <cell r="C435" t="str">
            <v/>
          </cell>
          <cell r="D435" t="str">
            <v/>
          </cell>
          <cell r="O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Y435" t="str">
            <v/>
          </cell>
          <cell r="AA435" t="str">
            <v/>
          </cell>
          <cell r="AB435">
            <v>0</v>
          </cell>
          <cell r="AC435">
            <v>0</v>
          </cell>
          <cell r="AI435" t="str">
            <v/>
          </cell>
          <cell r="AJ435" t="str">
            <v/>
          </cell>
          <cell r="AK435">
            <v>0</v>
          </cell>
          <cell r="AL435">
            <v>0</v>
          </cell>
          <cell r="AM435">
            <v>0</v>
          </cell>
        </row>
        <row r="436">
          <cell r="C436" t="str">
            <v/>
          </cell>
          <cell r="D436" t="str">
            <v/>
          </cell>
          <cell r="O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Y436" t="str">
            <v/>
          </cell>
          <cell r="AA436" t="str">
            <v/>
          </cell>
          <cell r="AB436">
            <v>0</v>
          </cell>
          <cell r="AC436">
            <v>0</v>
          </cell>
          <cell r="AI436" t="str">
            <v/>
          </cell>
          <cell r="AJ436" t="str">
            <v/>
          </cell>
          <cell r="AK436">
            <v>0</v>
          </cell>
          <cell r="AL436">
            <v>0</v>
          </cell>
          <cell r="AM436">
            <v>0</v>
          </cell>
        </row>
        <row r="437">
          <cell r="C437" t="str">
            <v/>
          </cell>
          <cell r="D437" t="str">
            <v/>
          </cell>
          <cell r="O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Y437" t="str">
            <v/>
          </cell>
          <cell r="AA437" t="str">
            <v/>
          </cell>
          <cell r="AB437">
            <v>0</v>
          </cell>
          <cell r="AC437">
            <v>0</v>
          </cell>
          <cell r="AI437" t="str">
            <v/>
          </cell>
          <cell r="AJ437" t="str">
            <v/>
          </cell>
          <cell r="AK437">
            <v>0</v>
          </cell>
          <cell r="AL437">
            <v>0</v>
          </cell>
          <cell r="AM437">
            <v>0</v>
          </cell>
        </row>
        <row r="438">
          <cell r="C438" t="str">
            <v/>
          </cell>
          <cell r="D438" t="str">
            <v/>
          </cell>
          <cell r="O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Y438" t="str">
            <v/>
          </cell>
          <cell r="AA438" t="str">
            <v/>
          </cell>
          <cell r="AB438">
            <v>0</v>
          </cell>
          <cell r="AC438">
            <v>0</v>
          </cell>
          <cell r="AI438" t="str">
            <v/>
          </cell>
          <cell r="AJ438" t="str">
            <v/>
          </cell>
          <cell r="AK438">
            <v>0</v>
          </cell>
          <cell r="AL438">
            <v>0</v>
          </cell>
          <cell r="AM438">
            <v>0</v>
          </cell>
        </row>
        <row r="439">
          <cell r="C439" t="str">
            <v/>
          </cell>
          <cell r="D439" t="str">
            <v/>
          </cell>
          <cell r="O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Y439" t="str">
            <v/>
          </cell>
          <cell r="AA439" t="str">
            <v/>
          </cell>
          <cell r="AB439">
            <v>0</v>
          </cell>
          <cell r="AC439">
            <v>0</v>
          </cell>
          <cell r="AI439" t="str">
            <v/>
          </cell>
          <cell r="AJ439" t="str">
            <v/>
          </cell>
          <cell r="AK439">
            <v>0</v>
          </cell>
          <cell r="AL439">
            <v>0</v>
          </cell>
          <cell r="AM439">
            <v>0</v>
          </cell>
        </row>
        <row r="440">
          <cell r="C440" t="str">
            <v/>
          </cell>
          <cell r="D440" t="str">
            <v/>
          </cell>
          <cell r="O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Y440" t="str">
            <v/>
          </cell>
          <cell r="AA440" t="str">
            <v/>
          </cell>
          <cell r="AB440">
            <v>0</v>
          </cell>
          <cell r="AC440">
            <v>0</v>
          </cell>
          <cell r="AI440" t="str">
            <v/>
          </cell>
          <cell r="AJ440" t="str">
            <v/>
          </cell>
          <cell r="AK440">
            <v>0</v>
          </cell>
          <cell r="AL440">
            <v>0</v>
          </cell>
          <cell r="AM440">
            <v>0</v>
          </cell>
        </row>
        <row r="441">
          <cell r="C441" t="str">
            <v/>
          </cell>
          <cell r="D441" t="str">
            <v/>
          </cell>
          <cell r="O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Y441" t="str">
            <v/>
          </cell>
          <cell r="AA441" t="str">
            <v/>
          </cell>
          <cell r="AB441">
            <v>0</v>
          </cell>
          <cell r="AC441">
            <v>0</v>
          </cell>
          <cell r="AI441" t="str">
            <v/>
          </cell>
          <cell r="AJ441" t="str">
            <v/>
          </cell>
          <cell r="AK441">
            <v>0</v>
          </cell>
          <cell r="AL441">
            <v>0</v>
          </cell>
          <cell r="AM441">
            <v>0</v>
          </cell>
        </row>
        <row r="442">
          <cell r="C442" t="str">
            <v/>
          </cell>
          <cell r="D442" t="str">
            <v/>
          </cell>
          <cell r="O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Y442" t="str">
            <v/>
          </cell>
          <cell r="AA442" t="str">
            <v/>
          </cell>
          <cell r="AB442">
            <v>0</v>
          </cell>
          <cell r="AC442">
            <v>0</v>
          </cell>
          <cell r="AI442" t="str">
            <v/>
          </cell>
          <cell r="AJ442" t="str">
            <v/>
          </cell>
          <cell r="AK442">
            <v>0</v>
          </cell>
          <cell r="AL442">
            <v>0</v>
          </cell>
          <cell r="AM442">
            <v>0</v>
          </cell>
        </row>
        <row r="443">
          <cell r="C443" t="str">
            <v/>
          </cell>
          <cell r="D443" t="str">
            <v/>
          </cell>
          <cell r="O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Y443" t="str">
            <v/>
          </cell>
          <cell r="AA443" t="str">
            <v/>
          </cell>
          <cell r="AB443">
            <v>0</v>
          </cell>
          <cell r="AC443">
            <v>0</v>
          </cell>
          <cell r="AI443" t="str">
            <v/>
          </cell>
          <cell r="AJ443" t="str">
            <v/>
          </cell>
          <cell r="AK443">
            <v>0</v>
          </cell>
          <cell r="AL443">
            <v>0</v>
          </cell>
          <cell r="AM443">
            <v>0</v>
          </cell>
        </row>
        <row r="444">
          <cell r="C444" t="str">
            <v/>
          </cell>
          <cell r="D444" t="str">
            <v/>
          </cell>
          <cell r="O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Y444" t="str">
            <v/>
          </cell>
          <cell r="AA444" t="str">
            <v/>
          </cell>
          <cell r="AB444">
            <v>0</v>
          </cell>
          <cell r="AC444">
            <v>0</v>
          </cell>
          <cell r="AI444" t="str">
            <v/>
          </cell>
          <cell r="AJ444" t="str">
            <v/>
          </cell>
          <cell r="AK444">
            <v>0</v>
          </cell>
          <cell r="AL444">
            <v>0</v>
          </cell>
          <cell r="AM444">
            <v>0</v>
          </cell>
        </row>
        <row r="445">
          <cell r="C445" t="str">
            <v/>
          </cell>
          <cell r="D445" t="str">
            <v/>
          </cell>
          <cell r="O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Y445" t="str">
            <v/>
          </cell>
          <cell r="AA445" t="str">
            <v/>
          </cell>
          <cell r="AB445">
            <v>0</v>
          </cell>
          <cell r="AC445">
            <v>0</v>
          </cell>
          <cell r="AI445" t="str">
            <v/>
          </cell>
          <cell r="AJ445" t="str">
            <v/>
          </cell>
          <cell r="AK445">
            <v>0</v>
          </cell>
          <cell r="AL445">
            <v>0</v>
          </cell>
          <cell r="AM445">
            <v>0</v>
          </cell>
        </row>
        <row r="446">
          <cell r="C446" t="str">
            <v/>
          </cell>
          <cell r="D446" t="str">
            <v/>
          </cell>
          <cell r="O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Y446" t="str">
            <v/>
          </cell>
          <cell r="AA446" t="str">
            <v/>
          </cell>
          <cell r="AB446">
            <v>0</v>
          </cell>
          <cell r="AC446">
            <v>0</v>
          </cell>
          <cell r="AI446" t="str">
            <v/>
          </cell>
          <cell r="AJ446" t="str">
            <v/>
          </cell>
          <cell r="AK446">
            <v>0</v>
          </cell>
          <cell r="AL446">
            <v>0</v>
          </cell>
          <cell r="AM446">
            <v>0</v>
          </cell>
        </row>
        <row r="447">
          <cell r="C447" t="str">
            <v/>
          </cell>
          <cell r="D447" t="str">
            <v/>
          </cell>
          <cell r="O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Y447" t="str">
            <v/>
          </cell>
          <cell r="AA447" t="str">
            <v/>
          </cell>
          <cell r="AB447">
            <v>0</v>
          </cell>
          <cell r="AC447">
            <v>0</v>
          </cell>
          <cell r="AI447" t="str">
            <v/>
          </cell>
          <cell r="AJ447" t="str">
            <v/>
          </cell>
          <cell r="AK447">
            <v>0</v>
          </cell>
          <cell r="AL447">
            <v>0</v>
          </cell>
          <cell r="AM447">
            <v>0</v>
          </cell>
        </row>
        <row r="448">
          <cell r="C448" t="str">
            <v/>
          </cell>
          <cell r="D448" t="str">
            <v/>
          </cell>
          <cell r="O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Y448" t="str">
            <v/>
          </cell>
          <cell r="AA448" t="str">
            <v/>
          </cell>
          <cell r="AB448">
            <v>0</v>
          </cell>
          <cell r="AC448">
            <v>0</v>
          </cell>
          <cell r="AI448" t="str">
            <v/>
          </cell>
          <cell r="AJ448" t="str">
            <v/>
          </cell>
          <cell r="AK448">
            <v>0</v>
          </cell>
          <cell r="AL448">
            <v>0</v>
          </cell>
          <cell r="AM448">
            <v>0</v>
          </cell>
        </row>
        <row r="449">
          <cell r="C449" t="str">
            <v/>
          </cell>
          <cell r="D449" t="str">
            <v/>
          </cell>
          <cell r="O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Y449" t="str">
            <v/>
          </cell>
          <cell r="AA449" t="str">
            <v/>
          </cell>
          <cell r="AB449">
            <v>0</v>
          </cell>
          <cell r="AC449">
            <v>0</v>
          </cell>
          <cell r="AI449" t="str">
            <v/>
          </cell>
          <cell r="AJ449" t="str">
            <v/>
          </cell>
          <cell r="AK449">
            <v>0</v>
          </cell>
          <cell r="AL449">
            <v>0</v>
          </cell>
          <cell r="AM449">
            <v>0</v>
          </cell>
        </row>
        <row r="450">
          <cell r="C450" t="str">
            <v/>
          </cell>
          <cell r="D450" t="str">
            <v/>
          </cell>
          <cell r="O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Y450" t="str">
            <v/>
          </cell>
          <cell r="AA450" t="str">
            <v/>
          </cell>
          <cell r="AB450">
            <v>0</v>
          </cell>
          <cell r="AC450">
            <v>0</v>
          </cell>
          <cell r="AI450" t="str">
            <v/>
          </cell>
          <cell r="AJ450" t="str">
            <v/>
          </cell>
          <cell r="AK450">
            <v>0</v>
          </cell>
          <cell r="AL450">
            <v>0</v>
          </cell>
          <cell r="AM450">
            <v>0</v>
          </cell>
        </row>
        <row r="451">
          <cell r="C451" t="str">
            <v/>
          </cell>
          <cell r="D451" t="str">
            <v/>
          </cell>
          <cell r="O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Y451" t="str">
            <v/>
          </cell>
          <cell r="AA451" t="str">
            <v/>
          </cell>
          <cell r="AB451">
            <v>0</v>
          </cell>
          <cell r="AC451">
            <v>0</v>
          </cell>
          <cell r="AI451" t="str">
            <v/>
          </cell>
          <cell r="AJ451" t="str">
            <v/>
          </cell>
          <cell r="AK451">
            <v>0</v>
          </cell>
          <cell r="AL451">
            <v>0</v>
          </cell>
          <cell r="AM451">
            <v>0</v>
          </cell>
        </row>
        <row r="452">
          <cell r="C452" t="str">
            <v/>
          </cell>
          <cell r="D452" t="str">
            <v/>
          </cell>
          <cell r="O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Y452" t="str">
            <v/>
          </cell>
          <cell r="AA452" t="str">
            <v/>
          </cell>
          <cell r="AB452">
            <v>0</v>
          </cell>
          <cell r="AC452">
            <v>0</v>
          </cell>
          <cell r="AI452" t="str">
            <v/>
          </cell>
          <cell r="AJ452" t="str">
            <v/>
          </cell>
          <cell r="AK452">
            <v>0</v>
          </cell>
          <cell r="AL452">
            <v>0</v>
          </cell>
          <cell r="AM452">
            <v>0</v>
          </cell>
        </row>
        <row r="453">
          <cell r="C453" t="str">
            <v/>
          </cell>
          <cell r="D453" t="str">
            <v/>
          </cell>
          <cell r="O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Y453" t="str">
            <v/>
          </cell>
          <cell r="AA453" t="str">
            <v/>
          </cell>
          <cell r="AB453">
            <v>0</v>
          </cell>
          <cell r="AC453">
            <v>0</v>
          </cell>
          <cell r="AI453" t="str">
            <v/>
          </cell>
          <cell r="AJ453" t="str">
            <v/>
          </cell>
          <cell r="AK453">
            <v>0</v>
          </cell>
          <cell r="AL453">
            <v>0</v>
          </cell>
          <cell r="AM453">
            <v>0</v>
          </cell>
        </row>
        <row r="454">
          <cell r="C454" t="str">
            <v/>
          </cell>
          <cell r="D454" t="str">
            <v/>
          </cell>
          <cell r="O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Y454" t="str">
            <v/>
          </cell>
          <cell r="AA454" t="str">
            <v/>
          </cell>
          <cell r="AB454">
            <v>0</v>
          </cell>
          <cell r="AC454">
            <v>0</v>
          </cell>
          <cell r="AI454" t="str">
            <v/>
          </cell>
          <cell r="AJ454" t="str">
            <v/>
          </cell>
          <cell r="AK454">
            <v>0</v>
          </cell>
          <cell r="AL454">
            <v>0</v>
          </cell>
          <cell r="AM454">
            <v>0</v>
          </cell>
        </row>
        <row r="455">
          <cell r="C455" t="str">
            <v/>
          </cell>
          <cell r="D455" t="str">
            <v/>
          </cell>
          <cell r="O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Y455" t="str">
            <v/>
          </cell>
          <cell r="AA455" t="str">
            <v/>
          </cell>
          <cell r="AB455">
            <v>0</v>
          </cell>
          <cell r="AC455">
            <v>0</v>
          </cell>
          <cell r="AI455" t="str">
            <v/>
          </cell>
          <cell r="AJ455" t="str">
            <v/>
          </cell>
          <cell r="AK455">
            <v>0</v>
          </cell>
          <cell r="AL455">
            <v>0</v>
          </cell>
          <cell r="AM455">
            <v>0</v>
          </cell>
        </row>
        <row r="456">
          <cell r="C456" t="str">
            <v/>
          </cell>
          <cell r="D456" t="str">
            <v/>
          </cell>
          <cell r="O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Y456" t="str">
            <v/>
          </cell>
          <cell r="AA456" t="str">
            <v/>
          </cell>
          <cell r="AB456">
            <v>0</v>
          </cell>
          <cell r="AC456">
            <v>0</v>
          </cell>
          <cell r="AI456" t="str">
            <v/>
          </cell>
          <cell r="AJ456" t="str">
            <v/>
          </cell>
          <cell r="AK456">
            <v>0</v>
          </cell>
          <cell r="AL456">
            <v>0</v>
          </cell>
          <cell r="AM456">
            <v>0</v>
          </cell>
        </row>
        <row r="457">
          <cell r="C457" t="str">
            <v/>
          </cell>
          <cell r="D457" t="str">
            <v/>
          </cell>
          <cell r="O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Y457" t="str">
            <v/>
          </cell>
          <cell r="AA457" t="str">
            <v/>
          </cell>
          <cell r="AB457">
            <v>0</v>
          </cell>
          <cell r="AC457">
            <v>0</v>
          </cell>
          <cell r="AI457" t="str">
            <v/>
          </cell>
          <cell r="AJ457" t="str">
            <v/>
          </cell>
          <cell r="AK457">
            <v>0</v>
          </cell>
          <cell r="AL457">
            <v>0</v>
          </cell>
          <cell r="AM457">
            <v>0</v>
          </cell>
        </row>
        <row r="458">
          <cell r="C458" t="str">
            <v/>
          </cell>
          <cell r="D458" t="str">
            <v/>
          </cell>
          <cell r="O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Y458" t="str">
            <v/>
          </cell>
          <cell r="AA458" t="str">
            <v/>
          </cell>
          <cell r="AB458">
            <v>0</v>
          </cell>
          <cell r="AC458">
            <v>0</v>
          </cell>
          <cell r="AI458" t="str">
            <v/>
          </cell>
          <cell r="AJ458" t="str">
            <v/>
          </cell>
          <cell r="AK458">
            <v>0</v>
          </cell>
          <cell r="AL458">
            <v>0</v>
          </cell>
          <cell r="AM458">
            <v>0</v>
          </cell>
        </row>
        <row r="459">
          <cell r="C459" t="str">
            <v/>
          </cell>
          <cell r="D459" t="str">
            <v/>
          </cell>
          <cell r="O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Y459" t="str">
            <v/>
          </cell>
          <cell r="AA459" t="str">
            <v/>
          </cell>
          <cell r="AB459">
            <v>0</v>
          </cell>
          <cell r="AC459">
            <v>0</v>
          </cell>
          <cell r="AI459" t="str">
            <v/>
          </cell>
          <cell r="AJ459" t="str">
            <v/>
          </cell>
          <cell r="AK459">
            <v>0</v>
          </cell>
          <cell r="AL459">
            <v>0</v>
          </cell>
          <cell r="AM459">
            <v>0</v>
          </cell>
        </row>
        <row r="460">
          <cell r="C460" t="str">
            <v/>
          </cell>
          <cell r="D460" t="str">
            <v/>
          </cell>
          <cell r="O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Y460" t="str">
            <v/>
          </cell>
          <cell r="AA460" t="str">
            <v/>
          </cell>
          <cell r="AB460">
            <v>0</v>
          </cell>
          <cell r="AC460">
            <v>0</v>
          </cell>
          <cell r="AI460" t="str">
            <v/>
          </cell>
          <cell r="AJ460" t="str">
            <v/>
          </cell>
          <cell r="AK460">
            <v>0</v>
          </cell>
          <cell r="AL460">
            <v>0</v>
          </cell>
          <cell r="AM460">
            <v>0</v>
          </cell>
        </row>
        <row r="461">
          <cell r="C461" t="str">
            <v/>
          </cell>
          <cell r="D461" t="str">
            <v/>
          </cell>
          <cell r="O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Y461" t="str">
            <v/>
          </cell>
          <cell r="AA461" t="str">
            <v/>
          </cell>
          <cell r="AB461">
            <v>0</v>
          </cell>
          <cell r="AC461">
            <v>0</v>
          </cell>
          <cell r="AI461" t="str">
            <v/>
          </cell>
          <cell r="AJ461" t="str">
            <v/>
          </cell>
          <cell r="AK461">
            <v>0</v>
          </cell>
          <cell r="AL461">
            <v>0</v>
          </cell>
          <cell r="AM461">
            <v>0</v>
          </cell>
        </row>
        <row r="462">
          <cell r="C462" t="str">
            <v/>
          </cell>
          <cell r="D462" t="str">
            <v/>
          </cell>
          <cell r="O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Y462" t="str">
            <v/>
          </cell>
          <cell r="AA462" t="str">
            <v/>
          </cell>
          <cell r="AB462">
            <v>0</v>
          </cell>
          <cell r="AC462">
            <v>0</v>
          </cell>
          <cell r="AI462" t="str">
            <v/>
          </cell>
          <cell r="AJ462" t="str">
            <v/>
          </cell>
          <cell r="AK462">
            <v>0</v>
          </cell>
          <cell r="AL462">
            <v>0</v>
          </cell>
          <cell r="AM462">
            <v>0</v>
          </cell>
        </row>
        <row r="463">
          <cell r="C463" t="str">
            <v/>
          </cell>
          <cell r="D463" t="str">
            <v/>
          </cell>
          <cell r="O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Y463" t="str">
            <v/>
          </cell>
          <cell r="AA463" t="str">
            <v/>
          </cell>
          <cell r="AB463">
            <v>0</v>
          </cell>
          <cell r="AC463">
            <v>0</v>
          </cell>
          <cell r="AI463" t="str">
            <v/>
          </cell>
          <cell r="AJ463" t="str">
            <v/>
          </cell>
          <cell r="AK463">
            <v>0</v>
          </cell>
          <cell r="AL463">
            <v>0</v>
          </cell>
          <cell r="AM463">
            <v>0</v>
          </cell>
        </row>
        <row r="464">
          <cell r="C464" t="str">
            <v/>
          </cell>
          <cell r="D464" t="str">
            <v/>
          </cell>
          <cell r="O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Y464" t="str">
            <v/>
          </cell>
          <cell r="AA464" t="str">
            <v/>
          </cell>
          <cell r="AB464">
            <v>0</v>
          </cell>
          <cell r="AC464">
            <v>0</v>
          </cell>
          <cell r="AI464" t="str">
            <v/>
          </cell>
          <cell r="AJ464" t="str">
            <v/>
          </cell>
          <cell r="AK464">
            <v>0</v>
          </cell>
          <cell r="AL464">
            <v>0</v>
          </cell>
          <cell r="AM464">
            <v>0</v>
          </cell>
        </row>
        <row r="465">
          <cell r="C465" t="str">
            <v/>
          </cell>
          <cell r="D465" t="str">
            <v/>
          </cell>
          <cell r="O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Y465" t="str">
            <v/>
          </cell>
          <cell r="AA465" t="str">
            <v/>
          </cell>
          <cell r="AB465">
            <v>0</v>
          </cell>
          <cell r="AC465">
            <v>0</v>
          </cell>
          <cell r="AI465" t="str">
            <v/>
          </cell>
          <cell r="AJ465" t="str">
            <v/>
          </cell>
          <cell r="AK465">
            <v>0</v>
          </cell>
          <cell r="AL465">
            <v>0</v>
          </cell>
          <cell r="AM465">
            <v>0</v>
          </cell>
        </row>
        <row r="466">
          <cell r="C466" t="str">
            <v/>
          </cell>
          <cell r="D466" t="str">
            <v/>
          </cell>
          <cell r="O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Y466" t="str">
            <v/>
          </cell>
          <cell r="AA466" t="str">
            <v/>
          </cell>
          <cell r="AB466">
            <v>0</v>
          </cell>
          <cell r="AC466">
            <v>0</v>
          </cell>
          <cell r="AI466" t="str">
            <v/>
          </cell>
          <cell r="AJ466" t="str">
            <v/>
          </cell>
          <cell r="AK466">
            <v>0</v>
          </cell>
          <cell r="AL466">
            <v>0</v>
          </cell>
          <cell r="AM466">
            <v>0</v>
          </cell>
        </row>
        <row r="467">
          <cell r="C467" t="str">
            <v/>
          </cell>
          <cell r="D467" t="str">
            <v/>
          </cell>
          <cell r="O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Y467" t="str">
            <v/>
          </cell>
          <cell r="AA467" t="str">
            <v/>
          </cell>
          <cell r="AB467">
            <v>0</v>
          </cell>
          <cell r="AC467">
            <v>0</v>
          </cell>
          <cell r="AI467" t="str">
            <v/>
          </cell>
          <cell r="AJ467" t="str">
            <v/>
          </cell>
          <cell r="AK467">
            <v>0</v>
          </cell>
          <cell r="AL467">
            <v>0</v>
          </cell>
          <cell r="AM467">
            <v>0</v>
          </cell>
        </row>
        <row r="468">
          <cell r="C468" t="str">
            <v/>
          </cell>
          <cell r="D468" t="str">
            <v/>
          </cell>
          <cell r="O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Y468" t="str">
            <v/>
          </cell>
          <cell r="AA468" t="str">
            <v/>
          </cell>
          <cell r="AB468">
            <v>0</v>
          </cell>
          <cell r="AC468">
            <v>0</v>
          </cell>
          <cell r="AI468" t="str">
            <v/>
          </cell>
          <cell r="AJ468" t="str">
            <v/>
          </cell>
          <cell r="AK468">
            <v>0</v>
          </cell>
          <cell r="AL468">
            <v>0</v>
          </cell>
          <cell r="AM468">
            <v>0</v>
          </cell>
        </row>
        <row r="469">
          <cell r="C469" t="str">
            <v/>
          </cell>
          <cell r="D469" t="str">
            <v/>
          </cell>
          <cell r="O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Y469" t="str">
            <v/>
          </cell>
          <cell r="AA469" t="str">
            <v/>
          </cell>
          <cell r="AB469">
            <v>0</v>
          </cell>
          <cell r="AC469">
            <v>0</v>
          </cell>
          <cell r="AI469" t="str">
            <v/>
          </cell>
          <cell r="AJ469" t="str">
            <v/>
          </cell>
          <cell r="AK469">
            <v>0</v>
          </cell>
          <cell r="AL469">
            <v>0</v>
          </cell>
          <cell r="AM469">
            <v>0</v>
          </cell>
        </row>
        <row r="470">
          <cell r="C470" t="str">
            <v/>
          </cell>
          <cell r="D470" t="str">
            <v/>
          </cell>
          <cell r="O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Y470" t="str">
            <v/>
          </cell>
          <cell r="AA470" t="str">
            <v/>
          </cell>
          <cell r="AB470">
            <v>0</v>
          </cell>
          <cell r="AC470">
            <v>0</v>
          </cell>
          <cell r="AI470" t="str">
            <v/>
          </cell>
          <cell r="AJ470" t="str">
            <v/>
          </cell>
          <cell r="AK470">
            <v>0</v>
          </cell>
          <cell r="AL470">
            <v>0</v>
          </cell>
          <cell r="AM470">
            <v>0</v>
          </cell>
        </row>
        <row r="471">
          <cell r="C471" t="str">
            <v/>
          </cell>
          <cell r="D471" t="str">
            <v/>
          </cell>
          <cell r="O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Y471" t="str">
            <v/>
          </cell>
          <cell r="AA471" t="str">
            <v/>
          </cell>
          <cell r="AB471">
            <v>0</v>
          </cell>
          <cell r="AC471">
            <v>0</v>
          </cell>
          <cell r="AI471" t="str">
            <v/>
          </cell>
          <cell r="AJ471" t="str">
            <v/>
          </cell>
          <cell r="AK471">
            <v>0</v>
          </cell>
          <cell r="AL471">
            <v>0</v>
          </cell>
          <cell r="AM471">
            <v>0</v>
          </cell>
        </row>
        <row r="472">
          <cell r="C472" t="str">
            <v/>
          </cell>
          <cell r="D472" t="str">
            <v/>
          </cell>
          <cell r="O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Y472" t="str">
            <v/>
          </cell>
          <cell r="AA472" t="str">
            <v/>
          </cell>
          <cell r="AB472">
            <v>0</v>
          </cell>
          <cell r="AC472">
            <v>0</v>
          </cell>
          <cell r="AI472" t="str">
            <v/>
          </cell>
          <cell r="AJ472" t="str">
            <v/>
          </cell>
          <cell r="AK472">
            <v>0</v>
          </cell>
          <cell r="AL472">
            <v>0</v>
          </cell>
          <cell r="AM472">
            <v>0</v>
          </cell>
        </row>
        <row r="473">
          <cell r="C473" t="str">
            <v/>
          </cell>
          <cell r="D473" t="str">
            <v/>
          </cell>
          <cell r="O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Y473" t="str">
            <v/>
          </cell>
          <cell r="AA473" t="str">
            <v/>
          </cell>
          <cell r="AB473">
            <v>0</v>
          </cell>
          <cell r="AC473">
            <v>0</v>
          </cell>
          <cell r="AI473" t="str">
            <v/>
          </cell>
          <cell r="AJ473" t="str">
            <v/>
          </cell>
          <cell r="AK473">
            <v>0</v>
          </cell>
          <cell r="AL473">
            <v>0</v>
          </cell>
          <cell r="AM473">
            <v>0</v>
          </cell>
        </row>
        <row r="474">
          <cell r="C474" t="str">
            <v/>
          </cell>
          <cell r="D474" t="str">
            <v/>
          </cell>
          <cell r="O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Y474" t="str">
            <v/>
          </cell>
          <cell r="AA474" t="str">
            <v/>
          </cell>
          <cell r="AB474">
            <v>0</v>
          </cell>
          <cell r="AC474">
            <v>0</v>
          </cell>
          <cell r="AI474" t="str">
            <v/>
          </cell>
          <cell r="AJ474" t="str">
            <v/>
          </cell>
          <cell r="AK474">
            <v>0</v>
          </cell>
          <cell r="AL474">
            <v>0</v>
          </cell>
          <cell r="AM474">
            <v>0</v>
          </cell>
        </row>
        <row r="475">
          <cell r="C475" t="str">
            <v/>
          </cell>
          <cell r="D475" t="str">
            <v/>
          </cell>
          <cell r="O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Y475" t="str">
            <v/>
          </cell>
          <cell r="AA475" t="str">
            <v/>
          </cell>
          <cell r="AB475">
            <v>0</v>
          </cell>
          <cell r="AC475">
            <v>0</v>
          </cell>
          <cell r="AI475" t="str">
            <v/>
          </cell>
          <cell r="AJ475" t="str">
            <v/>
          </cell>
          <cell r="AK475">
            <v>0</v>
          </cell>
          <cell r="AL475">
            <v>0</v>
          </cell>
          <cell r="AM475">
            <v>0</v>
          </cell>
        </row>
        <row r="476">
          <cell r="C476" t="str">
            <v/>
          </cell>
          <cell r="D476" t="str">
            <v/>
          </cell>
          <cell r="O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Y476" t="str">
            <v/>
          </cell>
          <cell r="AA476" t="str">
            <v/>
          </cell>
          <cell r="AB476">
            <v>0</v>
          </cell>
          <cell r="AC476">
            <v>0</v>
          </cell>
          <cell r="AI476" t="str">
            <v/>
          </cell>
          <cell r="AJ476" t="str">
            <v/>
          </cell>
          <cell r="AK476">
            <v>0</v>
          </cell>
          <cell r="AL476">
            <v>0</v>
          </cell>
          <cell r="AM476">
            <v>0</v>
          </cell>
        </row>
        <row r="477">
          <cell r="C477" t="str">
            <v/>
          </cell>
          <cell r="D477" t="str">
            <v/>
          </cell>
          <cell r="O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Y477" t="str">
            <v/>
          </cell>
          <cell r="AA477" t="str">
            <v/>
          </cell>
          <cell r="AB477">
            <v>0</v>
          </cell>
          <cell r="AC477">
            <v>0</v>
          </cell>
          <cell r="AI477" t="str">
            <v/>
          </cell>
          <cell r="AJ477" t="str">
            <v/>
          </cell>
          <cell r="AK477">
            <v>0</v>
          </cell>
          <cell r="AL477">
            <v>0</v>
          </cell>
          <cell r="AM477">
            <v>0</v>
          </cell>
        </row>
        <row r="478">
          <cell r="C478" t="str">
            <v/>
          </cell>
          <cell r="D478" t="str">
            <v/>
          </cell>
          <cell r="O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Y478" t="str">
            <v/>
          </cell>
          <cell r="AA478" t="str">
            <v/>
          </cell>
          <cell r="AB478">
            <v>0</v>
          </cell>
          <cell r="AC478">
            <v>0</v>
          </cell>
          <cell r="AI478" t="str">
            <v/>
          </cell>
          <cell r="AJ478" t="str">
            <v/>
          </cell>
          <cell r="AK478">
            <v>0</v>
          </cell>
          <cell r="AL478">
            <v>0</v>
          </cell>
          <cell r="AM478">
            <v>0</v>
          </cell>
        </row>
        <row r="479">
          <cell r="C479" t="str">
            <v/>
          </cell>
          <cell r="D479" t="str">
            <v/>
          </cell>
          <cell r="O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Y479" t="str">
            <v/>
          </cell>
          <cell r="AA479" t="str">
            <v/>
          </cell>
          <cell r="AB479">
            <v>0</v>
          </cell>
          <cell r="AC479">
            <v>0</v>
          </cell>
          <cell r="AI479" t="str">
            <v/>
          </cell>
          <cell r="AJ479" t="str">
            <v/>
          </cell>
          <cell r="AK479">
            <v>0</v>
          </cell>
          <cell r="AL479">
            <v>0</v>
          </cell>
          <cell r="AM479">
            <v>0</v>
          </cell>
        </row>
        <row r="480">
          <cell r="C480" t="str">
            <v/>
          </cell>
          <cell r="D480" t="str">
            <v/>
          </cell>
          <cell r="O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Y480" t="str">
            <v/>
          </cell>
          <cell r="AA480" t="str">
            <v/>
          </cell>
          <cell r="AB480">
            <v>0</v>
          </cell>
          <cell r="AC480">
            <v>0</v>
          </cell>
          <cell r="AI480" t="str">
            <v/>
          </cell>
          <cell r="AJ480" t="str">
            <v/>
          </cell>
          <cell r="AK480">
            <v>0</v>
          </cell>
          <cell r="AL480">
            <v>0</v>
          </cell>
          <cell r="AM480">
            <v>0</v>
          </cell>
        </row>
        <row r="481">
          <cell r="C481" t="str">
            <v/>
          </cell>
          <cell r="D481" t="str">
            <v/>
          </cell>
          <cell r="O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Y481" t="str">
            <v/>
          </cell>
          <cell r="AA481" t="str">
            <v/>
          </cell>
          <cell r="AB481">
            <v>0</v>
          </cell>
          <cell r="AC481">
            <v>0</v>
          </cell>
          <cell r="AI481" t="str">
            <v/>
          </cell>
          <cell r="AJ481" t="str">
            <v/>
          </cell>
          <cell r="AK481">
            <v>0</v>
          </cell>
          <cell r="AL481">
            <v>0</v>
          </cell>
          <cell r="AM481">
            <v>0</v>
          </cell>
        </row>
        <row r="482">
          <cell r="C482" t="str">
            <v/>
          </cell>
          <cell r="D482" t="str">
            <v/>
          </cell>
          <cell r="O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Y482" t="str">
            <v/>
          </cell>
          <cell r="AA482" t="str">
            <v/>
          </cell>
          <cell r="AB482">
            <v>0</v>
          </cell>
          <cell r="AC482">
            <v>0</v>
          </cell>
          <cell r="AI482" t="str">
            <v/>
          </cell>
          <cell r="AJ482" t="str">
            <v/>
          </cell>
          <cell r="AK482">
            <v>0</v>
          </cell>
          <cell r="AL482">
            <v>0</v>
          </cell>
          <cell r="AM482">
            <v>0</v>
          </cell>
        </row>
        <row r="483">
          <cell r="C483" t="str">
            <v/>
          </cell>
          <cell r="D483" t="str">
            <v/>
          </cell>
          <cell r="O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Y483" t="str">
            <v/>
          </cell>
          <cell r="AA483" t="str">
            <v/>
          </cell>
          <cell r="AB483">
            <v>0</v>
          </cell>
          <cell r="AC483">
            <v>0</v>
          </cell>
          <cell r="AI483" t="str">
            <v/>
          </cell>
          <cell r="AJ483" t="str">
            <v/>
          </cell>
          <cell r="AK483">
            <v>0</v>
          </cell>
          <cell r="AL483">
            <v>0</v>
          </cell>
          <cell r="AM483">
            <v>0</v>
          </cell>
        </row>
        <row r="484">
          <cell r="C484" t="str">
            <v/>
          </cell>
          <cell r="D484" t="str">
            <v/>
          </cell>
          <cell r="O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Y484" t="str">
            <v/>
          </cell>
          <cell r="AA484" t="str">
            <v/>
          </cell>
          <cell r="AB484">
            <v>0</v>
          </cell>
          <cell r="AC484">
            <v>0</v>
          </cell>
          <cell r="AI484" t="str">
            <v/>
          </cell>
          <cell r="AJ484" t="str">
            <v/>
          </cell>
          <cell r="AK484">
            <v>0</v>
          </cell>
          <cell r="AL484">
            <v>0</v>
          </cell>
          <cell r="AM484">
            <v>0</v>
          </cell>
        </row>
        <row r="485">
          <cell r="C485" t="str">
            <v/>
          </cell>
          <cell r="D485" t="str">
            <v/>
          </cell>
          <cell r="O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Y485" t="str">
            <v/>
          </cell>
          <cell r="AA485" t="str">
            <v/>
          </cell>
          <cell r="AB485">
            <v>0</v>
          </cell>
          <cell r="AC485">
            <v>0</v>
          </cell>
          <cell r="AI485" t="str">
            <v/>
          </cell>
          <cell r="AJ485" t="str">
            <v/>
          </cell>
          <cell r="AK485">
            <v>0</v>
          </cell>
          <cell r="AL485">
            <v>0</v>
          </cell>
          <cell r="AM485">
            <v>0</v>
          </cell>
        </row>
        <row r="486">
          <cell r="C486" t="str">
            <v/>
          </cell>
          <cell r="D486" t="str">
            <v/>
          </cell>
          <cell r="O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Y486" t="str">
            <v/>
          </cell>
          <cell r="AA486" t="str">
            <v/>
          </cell>
          <cell r="AB486">
            <v>0</v>
          </cell>
          <cell r="AC486">
            <v>0</v>
          </cell>
          <cell r="AI486" t="str">
            <v/>
          </cell>
          <cell r="AJ486" t="str">
            <v/>
          </cell>
          <cell r="AK486">
            <v>0</v>
          </cell>
          <cell r="AL486">
            <v>0</v>
          </cell>
          <cell r="AM486">
            <v>0</v>
          </cell>
        </row>
        <row r="487">
          <cell r="C487" t="str">
            <v/>
          </cell>
          <cell r="D487" t="str">
            <v/>
          </cell>
          <cell r="O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Y487" t="str">
            <v/>
          </cell>
          <cell r="AA487" t="str">
            <v/>
          </cell>
          <cell r="AB487">
            <v>0</v>
          </cell>
          <cell r="AC487">
            <v>0</v>
          </cell>
          <cell r="AI487" t="str">
            <v/>
          </cell>
          <cell r="AJ487" t="str">
            <v/>
          </cell>
          <cell r="AK487">
            <v>0</v>
          </cell>
          <cell r="AL487">
            <v>0</v>
          </cell>
          <cell r="AM487">
            <v>0</v>
          </cell>
        </row>
        <row r="488">
          <cell r="C488" t="str">
            <v/>
          </cell>
          <cell r="D488" t="str">
            <v/>
          </cell>
          <cell r="O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Y488" t="str">
            <v/>
          </cell>
          <cell r="AA488" t="str">
            <v/>
          </cell>
          <cell r="AB488">
            <v>0</v>
          </cell>
          <cell r="AC488">
            <v>0</v>
          </cell>
          <cell r="AI488" t="str">
            <v/>
          </cell>
          <cell r="AJ488" t="str">
            <v/>
          </cell>
          <cell r="AK488">
            <v>0</v>
          </cell>
          <cell r="AL488">
            <v>0</v>
          </cell>
          <cell r="AM488">
            <v>0</v>
          </cell>
        </row>
        <row r="489">
          <cell r="C489" t="str">
            <v/>
          </cell>
          <cell r="D489" t="str">
            <v/>
          </cell>
          <cell r="O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Y489" t="str">
            <v/>
          </cell>
          <cell r="AA489" t="str">
            <v/>
          </cell>
          <cell r="AB489">
            <v>0</v>
          </cell>
          <cell r="AC489">
            <v>0</v>
          </cell>
          <cell r="AI489" t="str">
            <v/>
          </cell>
          <cell r="AJ489" t="str">
            <v/>
          </cell>
          <cell r="AK489">
            <v>0</v>
          </cell>
          <cell r="AL489">
            <v>0</v>
          </cell>
          <cell r="AM489">
            <v>0</v>
          </cell>
        </row>
        <row r="490">
          <cell r="C490" t="str">
            <v/>
          </cell>
          <cell r="D490" t="str">
            <v/>
          </cell>
          <cell r="O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Y490" t="str">
            <v/>
          </cell>
          <cell r="AA490" t="str">
            <v/>
          </cell>
          <cell r="AB490">
            <v>0</v>
          </cell>
          <cell r="AC490">
            <v>0</v>
          </cell>
          <cell r="AI490" t="str">
            <v/>
          </cell>
          <cell r="AJ490" t="str">
            <v/>
          </cell>
          <cell r="AK490">
            <v>0</v>
          </cell>
          <cell r="AL490">
            <v>0</v>
          </cell>
          <cell r="AM490">
            <v>0</v>
          </cell>
        </row>
        <row r="491">
          <cell r="C491" t="str">
            <v/>
          </cell>
          <cell r="D491" t="str">
            <v/>
          </cell>
          <cell r="O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Y491" t="str">
            <v/>
          </cell>
          <cell r="AA491" t="str">
            <v/>
          </cell>
          <cell r="AB491">
            <v>0</v>
          </cell>
          <cell r="AC491">
            <v>0</v>
          </cell>
          <cell r="AI491" t="str">
            <v/>
          </cell>
          <cell r="AJ491" t="str">
            <v/>
          </cell>
          <cell r="AK491">
            <v>0</v>
          </cell>
          <cell r="AL491">
            <v>0</v>
          </cell>
          <cell r="AM491">
            <v>0</v>
          </cell>
        </row>
        <row r="492">
          <cell r="C492" t="str">
            <v/>
          </cell>
          <cell r="D492" t="str">
            <v/>
          </cell>
          <cell r="O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Y492" t="str">
            <v/>
          </cell>
          <cell r="AA492" t="str">
            <v/>
          </cell>
          <cell r="AB492">
            <v>0</v>
          </cell>
          <cell r="AC492">
            <v>0</v>
          </cell>
          <cell r="AI492" t="str">
            <v/>
          </cell>
          <cell r="AJ492" t="str">
            <v/>
          </cell>
          <cell r="AK492">
            <v>0</v>
          </cell>
          <cell r="AL492">
            <v>0</v>
          </cell>
          <cell r="AM492">
            <v>0</v>
          </cell>
        </row>
        <row r="493">
          <cell r="C493" t="str">
            <v/>
          </cell>
          <cell r="D493" t="str">
            <v/>
          </cell>
          <cell r="O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Y493" t="str">
            <v/>
          </cell>
          <cell r="AA493" t="str">
            <v/>
          </cell>
          <cell r="AB493">
            <v>0</v>
          </cell>
          <cell r="AC493">
            <v>0</v>
          </cell>
          <cell r="AI493" t="str">
            <v/>
          </cell>
          <cell r="AJ493" t="str">
            <v/>
          </cell>
          <cell r="AK493">
            <v>0</v>
          </cell>
          <cell r="AL493">
            <v>0</v>
          </cell>
          <cell r="AM493">
            <v>0</v>
          </cell>
        </row>
        <row r="494">
          <cell r="C494" t="str">
            <v/>
          </cell>
          <cell r="D494" t="str">
            <v/>
          </cell>
          <cell r="O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Y494" t="str">
            <v/>
          </cell>
          <cell r="AA494" t="str">
            <v/>
          </cell>
          <cell r="AB494">
            <v>0</v>
          </cell>
          <cell r="AC494">
            <v>0</v>
          </cell>
          <cell r="AI494" t="str">
            <v/>
          </cell>
          <cell r="AJ494" t="str">
            <v/>
          </cell>
          <cell r="AK494">
            <v>0</v>
          </cell>
          <cell r="AL494">
            <v>0</v>
          </cell>
          <cell r="AM494">
            <v>0</v>
          </cell>
        </row>
        <row r="495">
          <cell r="C495" t="str">
            <v/>
          </cell>
          <cell r="D495" t="str">
            <v/>
          </cell>
          <cell r="O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Y495" t="str">
            <v/>
          </cell>
          <cell r="AA495" t="str">
            <v/>
          </cell>
          <cell r="AB495">
            <v>0</v>
          </cell>
          <cell r="AC495">
            <v>0</v>
          </cell>
          <cell r="AI495" t="str">
            <v/>
          </cell>
          <cell r="AJ495" t="str">
            <v/>
          </cell>
          <cell r="AK495">
            <v>0</v>
          </cell>
          <cell r="AL495">
            <v>0</v>
          </cell>
          <cell r="AM495">
            <v>0</v>
          </cell>
        </row>
        <row r="496">
          <cell r="C496" t="str">
            <v/>
          </cell>
          <cell r="D496" t="str">
            <v/>
          </cell>
          <cell r="O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Y496" t="str">
            <v/>
          </cell>
          <cell r="AA496" t="str">
            <v/>
          </cell>
          <cell r="AB496">
            <v>0</v>
          </cell>
          <cell r="AC496">
            <v>0</v>
          </cell>
          <cell r="AI496" t="str">
            <v/>
          </cell>
          <cell r="AJ496" t="str">
            <v/>
          </cell>
          <cell r="AK496">
            <v>0</v>
          </cell>
          <cell r="AL496">
            <v>0</v>
          </cell>
          <cell r="AM496">
            <v>0</v>
          </cell>
        </row>
        <row r="497">
          <cell r="C497" t="str">
            <v/>
          </cell>
          <cell r="D497" t="str">
            <v/>
          </cell>
          <cell r="O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Y497" t="str">
            <v/>
          </cell>
          <cell r="AA497" t="str">
            <v/>
          </cell>
          <cell r="AB497">
            <v>0</v>
          </cell>
          <cell r="AC497">
            <v>0</v>
          </cell>
          <cell r="AI497" t="str">
            <v/>
          </cell>
          <cell r="AJ497" t="str">
            <v/>
          </cell>
          <cell r="AK497">
            <v>0</v>
          </cell>
          <cell r="AL497">
            <v>0</v>
          </cell>
          <cell r="AM497">
            <v>0</v>
          </cell>
        </row>
        <row r="498">
          <cell r="C498" t="str">
            <v/>
          </cell>
          <cell r="D498" t="str">
            <v/>
          </cell>
          <cell r="O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Y498" t="str">
            <v/>
          </cell>
          <cell r="AA498" t="str">
            <v/>
          </cell>
          <cell r="AB498">
            <v>0</v>
          </cell>
          <cell r="AC498">
            <v>0</v>
          </cell>
          <cell r="AI498" t="str">
            <v/>
          </cell>
          <cell r="AJ498" t="str">
            <v/>
          </cell>
          <cell r="AK498">
            <v>0</v>
          </cell>
          <cell r="AL498">
            <v>0</v>
          </cell>
          <cell r="AM498">
            <v>0</v>
          </cell>
        </row>
        <row r="499">
          <cell r="C499" t="str">
            <v/>
          </cell>
          <cell r="D499" t="str">
            <v/>
          </cell>
          <cell r="O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Y499" t="str">
            <v/>
          </cell>
          <cell r="AA499" t="str">
            <v/>
          </cell>
          <cell r="AB499">
            <v>0</v>
          </cell>
          <cell r="AC499">
            <v>0</v>
          </cell>
          <cell r="AI499" t="str">
            <v/>
          </cell>
          <cell r="AJ499" t="str">
            <v/>
          </cell>
          <cell r="AK499">
            <v>0</v>
          </cell>
          <cell r="AL499">
            <v>0</v>
          </cell>
          <cell r="AM499">
            <v>0</v>
          </cell>
        </row>
        <row r="500">
          <cell r="C500" t="str">
            <v/>
          </cell>
          <cell r="D500" t="str">
            <v/>
          </cell>
          <cell r="O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Y500" t="str">
            <v/>
          </cell>
          <cell r="AA500" t="str">
            <v/>
          </cell>
          <cell r="AB500">
            <v>0</v>
          </cell>
          <cell r="AC500">
            <v>0</v>
          </cell>
          <cell r="AI500" t="str">
            <v/>
          </cell>
          <cell r="AJ500" t="str">
            <v/>
          </cell>
          <cell r="AK500">
            <v>0</v>
          </cell>
          <cell r="AL500">
            <v>0</v>
          </cell>
          <cell r="AM500">
            <v>0</v>
          </cell>
        </row>
        <row r="501">
          <cell r="C501" t="str">
            <v/>
          </cell>
          <cell r="D501" t="str">
            <v/>
          </cell>
          <cell r="O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Y501" t="str">
            <v/>
          </cell>
          <cell r="AA501" t="str">
            <v/>
          </cell>
          <cell r="AB501">
            <v>0</v>
          </cell>
          <cell r="AC501">
            <v>0</v>
          </cell>
          <cell r="AI501" t="str">
            <v/>
          </cell>
          <cell r="AJ501" t="str">
            <v/>
          </cell>
          <cell r="AK501">
            <v>0</v>
          </cell>
          <cell r="AL501">
            <v>0</v>
          </cell>
          <cell r="AM501">
            <v>0</v>
          </cell>
        </row>
        <row r="502">
          <cell r="C502" t="str">
            <v/>
          </cell>
          <cell r="D502" t="str">
            <v/>
          </cell>
          <cell r="O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Y502" t="str">
            <v/>
          </cell>
          <cell r="AA502" t="str">
            <v/>
          </cell>
          <cell r="AB502">
            <v>0</v>
          </cell>
          <cell r="AC502">
            <v>0</v>
          </cell>
          <cell r="AI502" t="str">
            <v/>
          </cell>
          <cell r="AJ502" t="str">
            <v/>
          </cell>
          <cell r="AK502">
            <v>0</v>
          </cell>
          <cell r="AL502">
            <v>0</v>
          </cell>
          <cell r="AM502">
            <v>0</v>
          </cell>
        </row>
        <row r="503">
          <cell r="C503" t="str">
            <v/>
          </cell>
          <cell r="D503" t="str">
            <v/>
          </cell>
          <cell r="O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Y503" t="str">
            <v/>
          </cell>
          <cell r="AA503" t="str">
            <v/>
          </cell>
          <cell r="AB503">
            <v>0</v>
          </cell>
          <cell r="AC503">
            <v>0</v>
          </cell>
          <cell r="AI503" t="str">
            <v/>
          </cell>
          <cell r="AJ503" t="str">
            <v/>
          </cell>
          <cell r="AK503">
            <v>0</v>
          </cell>
          <cell r="AL503">
            <v>0</v>
          </cell>
          <cell r="AM503">
            <v>0</v>
          </cell>
        </row>
        <row r="504">
          <cell r="C504" t="str">
            <v/>
          </cell>
          <cell r="D504" t="str">
            <v/>
          </cell>
          <cell r="O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Y504" t="str">
            <v/>
          </cell>
          <cell r="AA504" t="str">
            <v/>
          </cell>
          <cell r="AB504">
            <v>0</v>
          </cell>
          <cell r="AC504">
            <v>0</v>
          </cell>
          <cell r="AI504" t="str">
            <v/>
          </cell>
          <cell r="AJ504" t="str">
            <v/>
          </cell>
          <cell r="AK504">
            <v>0</v>
          </cell>
          <cell r="AL504">
            <v>0</v>
          </cell>
          <cell r="AM504">
            <v>0</v>
          </cell>
        </row>
        <row r="505">
          <cell r="C505" t="str">
            <v/>
          </cell>
          <cell r="D505" t="str">
            <v/>
          </cell>
          <cell r="O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Y505" t="str">
            <v/>
          </cell>
          <cell r="AA505" t="str">
            <v/>
          </cell>
          <cell r="AB505">
            <v>0</v>
          </cell>
          <cell r="AC505">
            <v>0</v>
          </cell>
          <cell r="AI505" t="str">
            <v/>
          </cell>
          <cell r="AJ505" t="str">
            <v/>
          </cell>
          <cell r="AK505">
            <v>0</v>
          </cell>
          <cell r="AL505">
            <v>0</v>
          </cell>
          <cell r="AM505">
            <v>0</v>
          </cell>
        </row>
        <row r="506">
          <cell r="C506" t="str">
            <v/>
          </cell>
          <cell r="D506" t="str">
            <v/>
          </cell>
          <cell r="O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Y506" t="str">
            <v/>
          </cell>
          <cell r="AA506" t="str">
            <v/>
          </cell>
          <cell r="AB506">
            <v>0</v>
          </cell>
          <cell r="AC506">
            <v>0</v>
          </cell>
          <cell r="AI506" t="str">
            <v/>
          </cell>
          <cell r="AJ506" t="str">
            <v/>
          </cell>
          <cell r="AK506">
            <v>0</v>
          </cell>
          <cell r="AL506">
            <v>0</v>
          </cell>
          <cell r="AM506">
            <v>0</v>
          </cell>
        </row>
        <row r="507">
          <cell r="C507" t="str">
            <v/>
          </cell>
          <cell r="D507" t="str">
            <v/>
          </cell>
          <cell r="O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Y507" t="str">
            <v/>
          </cell>
          <cell r="AA507" t="str">
            <v/>
          </cell>
          <cell r="AB507">
            <v>0</v>
          </cell>
          <cell r="AC507">
            <v>0</v>
          </cell>
          <cell r="AI507" t="str">
            <v/>
          </cell>
          <cell r="AJ507" t="str">
            <v/>
          </cell>
          <cell r="AK507">
            <v>0</v>
          </cell>
          <cell r="AL507">
            <v>0</v>
          </cell>
          <cell r="AM507">
            <v>0</v>
          </cell>
        </row>
        <row r="508">
          <cell r="C508" t="str">
            <v/>
          </cell>
          <cell r="D508" t="str">
            <v/>
          </cell>
          <cell r="O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Y508" t="str">
            <v/>
          </cell>
          <cell r="AA508" t="str">
            <v/>
          </cell>
          <cell r="AB508">
            <v>0</v>
          </cell>
          <cell r="AC508">
            <v>0</v>
          </cell>
          <cell r="AI508" t="str">
            <v/>
          </cell>
          <cell r="AJ508" t="str">
            <v/>
          </cell>
          <cell r="AK508">
            <v>0</v>
          </cell>
          <cell r="AL508">
            <v>0</v>
          </cell>
          <cell r="AM508">
            <v>0</v>
          </cell>
        </row>
        <row r="509">
          <cell r="C509" t="str">
            <v/>
          </cell>
          <cell r="D509" t="str">
            <v/>
          </cell>
          <cell r="O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Y509" t="str">
            <v/>
          </cell>
          <cell r="AA509" t="str">
            <v/>
          </cell>
          <cell r="AB509">
            <v>0</v>
          </cell>
          <cell r="AC509">
            <v>0</v>
          </cell>
          <cell r="AI509" t="str">
            <v/>
          </cell>
          <cell r="AJ509" t="str">
            <v/>
          </cell>
          <cell r="AK509">
            <v>0</v>
          </cell>
          <cell r="AL509">
            <v>0</v>
          </cell>
          <cell r="AM509">
            <v>0</v>
          </cell>
        </row>
        <row r="510">
          <cell r="C510" t="str">
            <v/>
          </cell>
          <cell r="D510" t="str">
            <v/>
          </cell>
          <cell r="O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Y510" t="str">
            <v/>
          </cell>
          <cell r="AA510" t="str">
            <v/>
          </cell>
          <cell r="AB510">
            <v>0</v>
          </cell>
          <cell r="AC510">
            <v>0</v>
          </cell>
          <cell r="AI510" t="str">
            <v/>
          </cell>
          <cell r="AJ510" t="str">
            <v/>
          </cell>
          <cell r="AK510">
            <v>0</v>
          </cell>
          <cell r="AL510">
            <v>0</v>
          </cell>
          <cell r="AM510">
            <v>0</v>
          </cell>
        </row>
        <row r="511">
          <cell r="C511" t="str">
            <v/>
          </cell>
          <cell r="D511" t="str">
            <v/>
          </cell>
          <cell r="O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Y511" t="str">
            <v/>
          </cell>
          <cell r="AA511" t="str">
            <v/>
          </cell>
          <cell r="AB511">
            <v>0</v>
          </cell>
          <cell r="AC511">
            <v>0</v>
          </cell>
          <cell r="AI511" t="str">
            <v/>
          </cell>
          <cell r="AJ511" t="str">
            <v/>
          </cell>
          <cell r="AK511">
            <v>0</v>
          </cell>
          <cell r="AL511">
            <v>0</v>
          </cell>
          <cell r="AM511">
            <v>0</v>
          </cell>
        </row>
        <row r="512">
          <cell r="C512" t="str">
            <v/>
          </cell>
          <cell r="D512" t="str">
            <v/>
          </cell>
          <cell r="O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Y512" t="str">
            <v/>
          </cell>
          <cell r="AA512" t="str">
            <v/>
          </cell>
          <cell r="AB512">
            <v>0</v>
          </cell>
          <cell r="AC512">
            <v>0</v>
          </cell>
          <cell r="AI512" t="str">
            <v/>
          </cell>
          <cell r="AJ512" t="str">
            <v/>
          </cell>
          <cell r="AK512">
            <v>0</v>
          </cell>
          <cell r="AL512">
            <v>0</v>
          </cell>
          <cell r="AM512">
            <v>0</v>
          </cell>
        </row>
        <row r="513">
          <cell r="C513" t="str">
            <v/>
          </cell>
          <cell r="D513" t="str">
            <v/>
          </cell>
          <cell r="O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Y513" t="str">
            <v/>
          </cell>
          <cell r="AA513" t="str">
            <v/>
          </cell>
          <cell r="AB513">
            <v>0</v>
          </cell>
          <cell r="AC513">
            <v>0</v>
          </cell>
          <cell r="AI513" t="str">
            <v/>
          </cell>
          <cell r="AJ513" t="str">
            <v/>
          </cell>
          <cell r="AK513">
            <v>0</v>
          </cell>
          <cell r="AL513">
            <v>0</v>
          </cell>
          <cell r="AM513">
            <v>0</v>
          </cell>
        </row>
        <row r="514">
          <cell r="C514" t="str">
            <v/>
          </cell>
          <cell r="D514" t="str">
            <v/>
          </cell>
          <cell r="O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Y514" t="str">
            <v/>
          </cell>
          <cell r="AA514" t="str">
            <v/>
          </cell>
          <cell r="AB514">
            <v>0</v>
          </cell>
          <cell r="AC514">
            <v>0</v>
          </cell>
          <cell r="AI514" t="str">
            <v/>
          </cell>
          <cell r="AJ514" t="str">
            <v/>
          </cell>
          <cell r="AK514">
            <v>0</v>
          </cell>
          <cell r="AL514">
            <v>0</v>
          </cell>
          <cell r="AM514">
            <v>0</v>
          </cell>
        </row>
        <row r="515">
          <cell r="C515" t="str">
            <v/>
          </cell>
          <cell r="D515" t="str">
            <v/>
          </cell>
          <cell r="O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Y515" t="str">
            <v/>
          </cell>
          <cell r="AA515" t="str">
            <v/>
          </cell>
          <cell r="AB515">
            <v>0</v>
          </cell>
          <cell r="AC515">
            <v>0</v>
          </cell>
          <cell r="AI515" t="str">
            <v/>
          </cell>
          <cell r="AJ515" t="str">
            <v/>
          </cell>
          <cell r="AK515">
            <v>0</v>
          </cell>
          <cell r="AL515">
            <v>0</v>
          </cell>
          <cell r="AM515">
            <v>0</v>
          </cell>
        </row>
        <row r="516">
          <cell r="C516" t="str">
            <v/>
          </cell>
          <cell r="D516" t="str">
            <v/>
          </cell>
          <cell r="O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Y516" t="str">
            <v/>
          </cell>
          <cell r="AA516" t="str">
            <v/>
          </cell>
          <cell r="AB516">
            <v>0</v>
          </cell>
          <cell r="AC516">
            <v>0</v>
          </cell>
          <cell r="AI516" t="str">
            <v/>
          </cell>
          <cell r="AJ516" t="str">
            <v/>
          </cell>
          <cell r="AK516">
            <v>0</v>
          </cell>
          <cell r="AL516">
            <v>0</v>
          </cell>
          <cell r="AM516">
            <v>0</v>
          </cell>
        </row>
        <row r="517">
          <cell r="C517" t="str">
            <v/>
          </cell>
          <cell r="D517" t="str">
            <v/>
          </cell>
          <cell r="O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Y517" t="str">
            <v/>
          </cell>
          <cell r="AA517" t="str">
            <v/>
          </cell>
          <cell r="AB517">
            <v>0</v>
          </cell>
          <cell r="AC517">
            <v>0</v>
          </cell>
          <cell r="AI517" t="str">
            <v/>
          </cell>
          <cell r="AJ517" t="str">
            <v/>
          </cell>
          <cell r="AK517">
            <v>0</v>
          </cell>
          <cell r="AL517">
            <v>0</v>
          </cell>
          <cell r="AM517">
            <v>0</v>
          </cell>
        </row>
        <row r="518">
          <cell r="C518" t="str">
            <v/>
          </cell>
          <cell r="D518" t="str">
            <v/>
          </cell>
          <cell r="O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Y518" t="str">
            <v/>
          </cell>
          <cell r="AA518" t="str">
            <v/>
          </cell>
          <cell r="AB518">
            <v>0</v>
          </cell>
          <cell r="AC518">
            <v>0</v>
          </cell>
          <cell r="AI518" t="str">
            <v/>
          </cell>
          <cell r="AJ518" t="str">
            <v/>
          </cell>
          <cell r="AK518">
            <v>0</v>
          </cell>
          <cell r="AL518">
            <v>0</v>
          </cell>
          <cell r="AM518">
            <v>0</v>
          </cell>
        </row>
        <row r="519">
          <cell r="C519" t="str">
            <v/>
          </cell>
          <cell r="D519" t="str">
            <v/>
          </cell>
          <cell r="O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Y519" t="str">
            <v/>
          </cell>
          <cell r="AA519" t="str">
            <v/>
          </cell>
          <cell r="AB519">
            <v>0</v>
          </cell>
          <cell r="AC519">
            <v>0</v>
          </cell>
          <cell r="AI519" t="str">
            <v/>
          </cell>
          <cell r="AJ519" t="str">
            <v/>
          </cell>
          <cell r="AK519">
            <v>0</v>
          </cell>
          <cell r="AL519">
            <v>0</v>
          </cell>
          <cell r="AM519">
            <v>0</v>
          </cell>
        </row>
        <row r="520">
          <cell r="C520" t="str">
            <v/>
          </cell>
          <cell r="D520" t="str">
            <v/>
          </cell>
          <cell r="O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Y520" t="str">
            <v/>
          </cell>
          <cell r="AA520" t="str">
            <v/>
          </cell>
          <cell r="AB520">
            <v>0</v>
          </cell>
          <cell r="AC520">
            <v>0</v>
          </cell>
          <cell r="AI520" t="str">
            <v/>
          </cell>
          <cell r="AJ520" t="str">
            <v/>
          </cell>
          <cell r="AK520">
            <v>0</v>
          </cell>
          <cell r="AL520">
            <v>0</v>
          </cell>
          <cell r="AM520">
            <v>0</v>
          </cell>
        </row>
        <row r="521">
          <cell r="C521" t="str">
            <v/>
          </cell>
          <cell r="D521" t="str">
            <v/>
          </cell>
          <cell r="O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Y521" t="str">
            <v/>
          </cell>
          <cell r="AA521" t="str">
            <v/>
          </cell>
          <cell r="AB521">
            <v>0</v>
          </cell>
          <cell r="AC521">
            <v>0</v>
          </cell>
          <cell r="AI521" t="str">
            <v/>
          </cell>
          <cell r="AJ521" t="str">
            <v/>
          </cell>
          <cell r="AK521">
            <v>0</v>
          </cell>
          <cell r="AL521">
            <v>0</v>
          </cell>
          <cell r="AM521">
            <v>0</v>
          </cell>
        </row>
        <row r="522">
          <cell r="C522" t="str">
            <v/>
          </cell>
          <cell r="D522" t="str">
            <v/>
          </cell>
          <cell r="O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Y522" t="str">
            <v/>
          </cell>
          <cell r="AA522" t="str">
            <v/>
          </cell>
          <cell r="AB522">
            <v>0</v>
          </cell>
          <cell r="AC522">
            <v>0</v>
          </cell>
          <cell r="AI522" t="str">
            <v/>
          </cell>
          <cell r="AJ522" t="str">
            <v/>
          </cell>
          <cell r="AK522">
            <v>0</v>
          </cell>
          <cell r="AL522">
            <v>0</v>
          </cell>
          <cell r="AM522">
            <v>0</v>
          </cell>
        </row>
        <row r="523">
          <cell r="C523" t="str">
            <v/>
          </cell>
          <cell r="D523" t="str">
            <v/>
          </cell>
          <cell r="O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Y523" t="str">
            <v/>
          </cell>
          <cell r="AA523" t="str">
            <v/>
          </cell>
          <cell r="AB523">
            <v>0</v>
          </cell>
          <cell r="AC523">
            <v>0</v>
          </cell>
          <cell r="AI523" t="str">
            <v/>
          </cell>
          <cell r="AJ523" t="str">
            <v/>
          </cell>
          <cell r="AK523">
            <v>0</v>
          </cell>
          <cell r="AL523">
            <v>0</v>
          </cell>
          <cell r="AM523">
            <v>0</v>
          </cell>
        </row>
        <row r="524">
          <cell r="C524" t="str">
            <v/>
          </cell>
          <cell r="D524" t="str">
            <v/>
          </cell>
          <cell r="O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Y524" t="str">
            <v/>
          </cell>
          <cell r="AA524" t="str">
            <v/>
          </cell>
          <cell r="AB524">
            <v>0</v>
          </cell>
          <cell r="AC524">
            <v>0</v>
          </cell>
          <cell r="AI524" t="str">
            <v/>
          </cell>
          <cell r="AJ524" t="str">
            <v/>
          </cell>
          <cell r="AK524">
            <v>0</v>
          </cell>
          <cell r="AL524">
            <v>0</v>
          </cell>
          <cell r="AM524">
            <v>0</v>
          </cell>
        </row>
        <row r="525">
          <cell r="C525" t="str">
            <v/>
          </cell>
          <cell r="D525" t="str">
            <v/>
          </cell>
          <cell r="O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Y525" t="str">
            <v/>
          </cell>
          <cell r="AA525" t="str">
            <v/>
          </cell>
          <cell r="AB525">
            <v>0</v>
          </cell>
          <cell r="AC525">
            <v>0</v>
          </cell>
          <cell r="AI525" t="str">
            <v/>
          </cell>
          <cell r="AJ525" t="str">
            <v/>
          </cell>
          <cell r="AK525">
            <v>0</v>
          </cell>
          <cell r="AL525">
            <v>0</v>
          </cell>
          <cell r="AM525">
            <v>0</v>
          </cell>
        </row>
        <row r="526">
          <cell r="C526" t="str">
            <v/>
          </cell>
          <cell r="D526" t="str">
            <v/>
          </cell>
          <cell r="O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Y526" t="str">
            <v/>
          </cell>
          <cell r="AA526" t="str">
            <v/>
          </cell>
          <cell r="AB526">
            <v>0</v>
          </cell>
          <cell r="AC526">
            <v>0</v>
          </cell>
          <cell r="AI526" t="str">
            <v/>
          </cell>
          <cell r="AJ526" t="str">
            <v/>
          </cell>
          <cell r="AK526">
            <v>0</v>
          </cell>
          <cell r="AL526">
            <v>0</v>
          </cell>
          <cell r="AM526">
            <v>0</v>
          </cell>
        </row>
        <row r="527">
          <cell r="C527" t="str">
            <v/>
          </cell>
          <cell r="D527" t="str">
            <v/>
          </cell>
          <cell r="O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Y527" t="str">
            <v/>
          </cell>
          <cell r="AA527" t="str">
            <v/>
          </cell>
          <cell r="AB527">
            <v>0</v>
          </cell>
          <cell r="AC527">
            <v>0</v>
          </cell>
          <cell r="AI527" t="str">
            <v/>
          </cell>
          <cell r="AJ527" t="str">
            <v/>
          </cell>
          <cell r="AK527">
            <v>0</v>
          </cell>
          <cell r="AL527">
            <v>0</v>
          </cell>
          <cell r="AM527">
            <v>0</v>
          </cell>
        </row>
        <row r="528">
          <cell r="C528" t="str">
            <v/>
          </cell>
          <cell r="D528" t="str">
            <v/>
          </cell>
          <cell r="O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Y528" t="str">
            <v/>
          </cell>
          <cell r="AA528" t="str">
            <v/>
          </cell>
          <cell r="AB528">
            <v>0</v>
          </cell>
          <cell r="AC528">
            <v>0</v>
          </cell>
          <cell r="AI528" t="str">
            <v/>
          </cell>
          <cell r="AJ528" t="str">
            <v/>
          </cell>
          <cell r="AK528">
            <v>0</v>
          </cell>
          <cell r="AL528">
            <v>0</v>
          </cell>
          <cell r="AM528">
            <v>0</v>
          </cell>
        </row>
        <row r="529">
          <cell r="C529" t="str">
            <v/>
          </cell>
          <cell r="D529" t="str">
            <v/>
          </cell>
          <cell r="O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Y529" t="str">
            <v/>
          </cell>
          <cell r="AA529" t="str">
            <v/>
          </cell>
          <cell r="AB529">
            <v>0</v>
          </cell>
          <cell r="AC529">
            <v>0</v>
          </cell>
          <cell r="AI529" t="str">
            <v/>
          </cell>
          <cell r="AJ529" t="str">
            <v/>
          </cell>
          <cell r="AK529">
            <v>0</v>
          </cell>
          <cell r="AL529">
            <v>0</v>
          </cell>
          <cell r="AM529">
            <v>0</v>
          </cell>
        </row>
        <row r="530">
          <cell r="C530" t="str">
            <v/>
          </cell>
          <cell r="D530" t="str">
            <v/>
          </cell>
          <cell r="O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Y530" t="str">
            <v/>
          </cell>
          <cell r="AA530" t="str">
            <v/>
          </cell>
          <cell r="AB530">
            <v>0</v>
          </cell>
          <cell r="AC530">
            <v>0</v>
          </cell>
          <cell r="AI530" t="str">
            <v/>
          </cell>
          <cell r="AJ530" t="str">
            <v/>
          </cell>
          <cell r="AK530">
            <v>0</v>
          </cell>
          <cell r="AL530">
            <v>0</v>
          </cell>
          <cell r="AM530">
            <v>0</v>
          </cell>
        </row>
        <row r="531">
          <cell r="C531" t="str">
            <v/>
          </cell>
          <cell r="D531" t="str">
            <v/>
          </cell>
          <cell r="O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Y531" t="str">
            <v/>
          </cell>
          <cell r="AA531" t="str">
            <v/>
          </cell>
          <cell r="AB531">
            <v>0</v>
          </cell>
          <cell r="AC531">
            <v>0</v>
          </cell>
          <cell r="AI531" t="str">
            <v/>
          </cell>
          <cell r="AJ531" t="str">
            <v/>
          </cell>
          <cell r="AK531">
            <v>0</v>
          </cell>
          <cell r="AL531">
            <v>0</v>
          </cell>
          <cell r="AM531">
            <v>0</v>
          </cell>
        </row>
        <row r="532">
          <cell r="C532" t="str">
            <v/>
          </cell>
          <cell r="D532" t="str">
            <v/>
          </cell>
          <cell r="O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Y532" t="str">
            <v/>
          </cell>
          <cell r="AA532" t="str">
            <v/>
          </cell>
          <cell r="AB532">
            <v>0</v>
          </cell>
          <cell r="AC532">
            <v>0</v>
          </cell>
          <cell r="AI532" t="str">
            <v/>
          </cell>
          <cell r="AJ532" t="str">
            <v/>
          </cell>
          <cell r="AK532">
            <v>0</v>
          </cell>
          <cell r="AL532">
            <v>0</v>
          </cell>
          <cell r="AM532">
            <v>0</v>
          </cell>
        </row>
        <row r="533">
          <cell r="C533" t="str">
            <v/>
          </cell>
          <cell r="D533" t="str">
            <v/>
          </cell>
          <cell r="O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Y533" t="str">
            <v/>
          </cell>
          <cell r="AA533" t="str">
            <v/>
          </cell>
          <cell r="AB533">
            <v>0</v>
          </cell>
          <cell r="AC533">
            <v>0</v>
          </cell>
          <cell r="AI533" t="str">
            <v/>
          </cell>
          <cell r="AJ533" t="str">
            <v/>
          </cell>
          <cell r="AK533">
            <v>0</v>
          </cell>
          <cell r="AL533">
            <v>0</v>
          </cell>
          <cell r="AM533">
            <v>0</v>
          </cell>
        </row>
        <row r="534">
          <cell r="C534" t="str">
            <v/>
          </cell>
          <cell r="D534" t="str">
            <v/>
          </cell>
          <cell r="O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Y534" t="str">
            <v/>
          </cell>
          <cell r="AA534" t="str">
            <v/>
          </cell>
          <cell r="AB534">
            <v>0</v>
          </cell>
          <cell r="AC534">
            <v>0</v>
          </cell>
          <cell r="AI534" t="str">
            <v/>
          </cell>
          <cell r="AJ534" t="str">
            <v/>
          </cell>
          <cell r="AK534">
            <v>0</v>
          </cell>
          <cell r="AL534">
            <v>0</v>
          </cell>
          <cell r="AM534">
            <v>0</v>
          </cell>
        </row>
        <row r="535">
          <cell r="C535" t="str">
            <v/>
          </cell>
          <cell r="D535" t="str">
            <v/>
          </cell>
          <cell r="O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Y535" t="str">
            <v/>
          </cell>
          <cell r="AA535" t="str">
            <v/>
          </cell>
          <cell r="AB535">
            <v>0</v>
          </cell>
          <cell r="AC535">
            <v>0</v>
          </cell>
          <cell r="AI535" t="str">
            <v/>
          </cell>
          <cell r="AJ535" t="str">
            <v/>
          </cell>
          <cell r="AK535">
            <v>0</v>
          </cell>
          <cell r="AL535">
            <v>0</v>
          </cell>
          <cell r="AM535">
            <v>0</v>
          </cell>
        </row>
        <row r="536">
          <cell r="C536" t="str">
            <v/>
          </cell>
          <cell r="D536" t="str">
            <v/>
          </cell>
          <cell r="O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Y536" t="str">
            <v/>
          </cell>
          <cell r="AA536" t="str">
            <v/>
          </cell>
          <cell r="AB536">
            <v>0</v>
          </cell>
          <cell r="AC536">
            <v>0</v>
          </cell>
          <cell r="AI536" t="str">
            <v/>
          </cell>
          <cell r="AJ536" t="str">
            <v/>
          </cell>
          <cell r="AK536">
            <v>0</v>
          </cell>
          <cell r="AL536">
            <v>0</v>
          </cell>
          <cell r="AM536">
            <v>0</v>
          </cell>
        </row>
        <row r="537">
          <cell r="C537" t="str">
            <v/>
          </cell>
          <cell r="D537" t="str">
            <v/>
          </cell>
          <cell r="O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Y537" t="str">
            <v/>
          </cell>
          <cell r="AA537" t="str">
            <v/>
          </cell>
          <cell r="AB537">
            <v>0</v>
          </cell>
          <cell r="AC537">
            <v>0</v>
          </cell>
          <cell r="AI537" t="str">
            <v/>
          </cell>
          <cell r="AJ537" t="str">
            <v/>
          </cell>
          <cell r="AK537">
            <v>0</v>
          </cell>
          <cell r="AL537">
            <v>0</v>
          </cell>
          <cell r="AM537">
            <v>0</v>
          </cell>
        </row>
        <row r="538">
          <cell r="C538" t="str">
            <v/>
          </cell>
          <cell r="D538" t="str">
            <v/>
          </cell>
          <cell r="O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Y538" t="str">
            <v/>
          </cell>
          <cell r="AA538" t="str">
            <v/>
          </cell>
          <cell r="AB538">
            <v>0</v>
          </cell>
          <cell r="AC538">
            <v>0</v>
          </cell>
          <cell r="AI538" t="str">
            <v/>
          </cell>
          <cell r="AJ538" t="str">
            <v/>
          </cell>
          <cell r="AK538">
            <v>0</v>
          </cell>
          <cell r="AL538">
            <v>0</v>
          </cell>
          <cell r="AM538">
            <v>0</v>
          </cell>
        </row>
        <row r="539">
          <cell r="C539" t="str">
            <v/>
          </cell>
          <cell r="D539" t="str">
            <v/>
          </cell>
          <cell r="O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Y539" t="str">
            <v/>
          </cell>
          <cell r="AA539" t="str">
            <v/>
          </cell>
          <cell r="AB539">
            <v>0</v>
          </cell>
          <cell r="AC539">
            <v>0</v>
          </cell>
          <cell r="AI539" t="str">
            <v/>
          </cell>
          <cell r="AJ539" t="str">
            <v/>
          </cell>
          <cell r="AK539">
            <v>0</v>
          </cell>
          <cell r="AL539">
            <v>0</v>
          </cell>
          <cell r="AM539">
            <v>0</v>
          </cell>
        </row>
        <row r="540">
          <cell r="C540" t="str">
            <v/>
          </cell>
          <cell r="D540" t="str">
            <v/>
          </cell>
          <cell r="O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Y540" t="str">
            <v/>
          </cell>
          <cell r="AA540" t="str">
            <v/>
          </cell>
          <cell r="AB540">
            <v>0</v>
          </cell>
          <cell r="AC540">
            <v>0</v>
          </cell>
          <cell r="AI540" t="str">
            <v/>
          </cell>
          <cell r="AJ540" t="str">
            <v/>
          </cell>
          <cell r="AK540">
            <v>0</v>
          </cell>
          <cell r="AL540">
            <v>0</v>
          </cell>
          <cell r="AM540">
            <v>0</v>
          </cell>
        </row>
        <row r="541">
          <cell r="C541" t="str">
            <v/>
          </cell>
          <cell r="D541" t="str">
            <v/>
          </cell>
          <cell r="O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Y541" t="str">
            <v/>
          </cell>
          <cell r="AA541" t="str">
            <v/>
          </cell>
          <cell r="AB541">
            <v>0</v>
          </cell>
          <cell r="AC541">
            <v>0</v>
          </cell>
          <cell r="AI541" t="str">
            <v/>
          </cell>
          <cell r="AJ541" t="str">
            <v/>
          </cell>
          <cell r="AK541">
            <v>0</v>
          </cell>
          <cell r="AL541">
            <v>0</v>
          </cell>
          <cell r="AM541">
            <v>0</v>
          </cell>
        </row>
        <row r="542">
          <cell r="C542" t="str">
            <v/>
          </cell>
          <cell r="D542" t="str">
            <v/>
          </cell>
          <cell r="O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Y542" t="str">
            <v/>
          </cell>
          <cell r="AA542" t="str">
            <v/>
          </cell>
          <cell r="AB542">
            <v>0</v>
          </cell>
          <cell r="AC542">
            <v>0</v>
          </cell>
          <cell r="AI542" t="str">
            <v/>
          </cell>
          <cell r="AJ542" t="str">
            <v/>
          </cell>
          <cell r="AK542">
            <v>0</v>
          </cell>
          <cell r="AL542">
            <v>0</v>
          </cell>
          <cell r="AM542">
            <v>0</v>
          </cell>
        </row>
        <row r="543">
          <cell r="C543" t="str">
            <v/>
          </cell>
          <cell r="D543" t="str">
            <v/>
          </cell>
          <cell r="O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Y543" t="str">
            <v/>
          </cell>
          <cell r="AA543" t="str">
            <v/>
          </cell>
          <cell r="AB543">
            <v>0</v>
          </cell>
          <cell r="AC543">
            <v>0</v>
          </cell>
          <cell r="AI543" t="str">
            <v/>
          </cell>
          <cell r="AJ543" t="str">
            <v/>
          </cell>
          <cell r="AK543">
            <v>0</v>
          </cell>
          <cell r="AL543">
            <v>0</v>
          </cell>
          <cell r="AM543">
            <v>0</v>
          </cell>
        </row>
        <row r="544">
          <cell r="C544" t="str">
            <v/>
          </cell>
          <cell r="D544" t="str">
            <v/>
          </cell>
          <cell r="O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Y544" t="str">
            <v/>
          </cell>
          <cell r="AA544" t="str">
            <v/>
          </cell>
          <cell r="AB544">
            <v>0</v>
          </cell>
          <cell r="AC544">
            <v>0</v>
          </cell>
          <cell r="AI544" t="str">
            <v/>
          </cell>
          <cell r="AJ544" t="str">
            <v/>
          </cell>
          <cell r="AK544">
            <v>0</v>
          </cell>
          <cell r="AL544">
            <v>0</v>
          </cell>
          <cell r="AM544">
            <v>0</v>
          </cell>
        </row>
        <row r="545">
          <cell r="C545" t="str">
            <v/>
          </cell>
          <cell r="D545" t="str">
            <v/>
          </cell>
          <cell r="O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Y545" t="str">
            <v/>
          </cell>
          <cell r="AA545" t="str">
            <v/>
          </cell>
          <cell r="AB545">
            <v>0</v>
          </cell>
          <cell r="AC545">
            <v>0</v>
          </cell>
          <cell r="AI545" t="str">
            <v/>
          </cell>
          <cell r="AJ545" t="str">
            <v/>
          </cell>
          <cell r="AK545">
            <v>0</v>
          </cell>
          <cell r="AL545">
            <v>0</v>
          </cell>
          <cell r="AM545">
            <v>0</v>
          </cell>
        </row>
        <row r="546">
          <cell r="C546" t="str">
            <v/>
          </cell>
          <cell r="D546" t="str">
            <v/>
          </cell>
          <cell r="O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Y546" t="str">
            <v/>
          </cell>
          <cell r="AA546" t="str">
            <v/>
          </cell>
          <cell r="AB546">
            <v>0</v>
          </cell>
          <cell r="AC546">
            <v>0</v>
          </cell>
          <cell r="AI546" t="str">
            <v/>
          </cell>
          <cell r="AJ546" t="str">
            <v/>
          </cell>
          <cell r="AK546">
            <v>0</v>
          </cell>
          <cell r="AL546">
            <v>0</v>
          </cell>
          <cell r="AM546">
            <v>0</v>
          </cell>
        </row>
        <row r="547">
          <cell r="C547" t="str">
            <v/>
          </cell>
          <cell r="D547" t="str">
            <v/>
          </cell>
          <cell r="O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Y547" t="str">
            <v/>
          </cell>
          <cell r="AA547" t="str">
            <v/>
          </cell>
          <cell r="AB547">
            <v>0</v>
          </cell>
          <cell r="AC547">
            <v>0</v>
          </cell>
          <cell r="AI547" t="str">
            <v/>
          </cell>
          <cell r="AJ547" t="str">
            <v/>
          </cell>
          <cell r="AK547">
            <v>0</v>
          </cell>
          <cell r="AL547">
            <v>0</v>
          </cell>
          <cell r="AM547">
            <v>0</v>
          </cell>
        </row>
        <row r="548">
          <cell r="C548" t="str">
            <v/>
          </cell>
          <cell r="D548" t="str">
            <v/>
          </cell>
          <cell r="O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Y548" t="str">
            <v/>
          </cell>
          <cell r="AA548" t="str">
            <v/>
          </cell>
          <cell r="AB548">
            <v>0</v>
          </cell>
          <cell r="AC548">
            <v>0</v>
          </cell>
          <cell r="AI548" t="str">
            <v/>
          </cell>
          <cell r="AJ548" t="str">
            <v/>
          </cell>
          <cell r="AK548">
            <v>0</v>
          </cell>
          <cell r="AL548">
            <v>0</v>
          </cell>
          <cell r="AM548">
            <v>0</v>
          </cell>
        </row>
        <row r="549">
          <cell r="C549" t="str">
            <v/>
          </cell>
          <cell r="D549" t="str">
            <v/>
          </cell>
          <cell r="O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Y549" t="str">
            <v/>
          </cell>
          <cell r="AA549" t="str">
            <v/>
          </cell>
          <cell r="AB549">
            <v>0</v>
          </cell>
          <cell r="AC549">
            <v>0</v>
          </cell>
          <cell r="AI549" t="str">
            <v/>
          </cell>
          <cell r="AJ549" t="str">
            <v/>
          </cell>
          <cell r="AK549">
            <v>0</v>
          </cell>
          <cell r="AL549">
            <v>0</v>
          </cell>
          <cell r="AM549">
            <v>0</v>
          </cell>
        </row>
        <row r="550">
          <cell r="C550" t="str">
            <v/>
          </cell>
          <cell r="D550" t="str">
            <v/>
          </cell>
          <cell r="O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Y550" t="str">
            <v/>
          </cell>
          <cell r="AA550" t="str">
            <v/>
          </cell>
          <cell r="AB550">
            <v>0</v>
          </cell>
          <cell r="AC550">
            <v>0</v>
          </cell>
          <cell r="AI550" t="str">
            <v/>
          </cell>
          <cell r="AJ550" t="str">
            <v/>
          </cell>
          <cell r="AK550">
            <v>0</v>
          </cell>
          <cell r="AL550">
            <v>0</v>
          </cell>
          <cell r="AM550">
            <v>0</v>
          </cell>
        </row>
        <row r="551">
          <cell r="C551" t="str">
            <v/>
          </cell>
          <cell r="D551" t="str">
            <v/>
          </cell>
          <cell r="O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Y551" t="str">
            <v/>
          </cell>
          <cell r="AA551" t="str">
            <v/>
          </cell>
          <cell r="AB551">
            <v>0</v>
          </cell>
          <cell r="AC551">
            <v>0</v>
          </cell>
          <cell r="AI551" t="str">
            <v/>
          </cell>
          <cell r="AJ551" t="str">
            <v/>
          </cell>
          <cell r="AK551">
            <v>0</v>
          </cell>
          <cell r="AL551">
            <v>0</v>
          </cell>
          <cell r="AM551">
            <v>0</v>
          </cell>
        </row>
        <row r="552">
          <cell r="C552" t="str">
            <v/>
          </cell>
          <cell r="D552" t="str">
            <v/>
          </cell>
          <cell r="O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Y552" t="str">
            <v/>
          </cell>
          <cell r="AA552" t="str">
            <v/>
          </cell>
          <cell r="AB552">
            <v>0</v>
          </cell>
          <cell r="AC552">
            <v>0</v>
          </cell>
          <cell r="AI552" t="str">
            <v/>
          </cell>
          <cell r="AJ552" t="str">
            <v/>
          </cell>
          <cell r="AK552">
            <v>0</v>
          </cell>
          <cell r="AL552">
            <v>0</v>
          </cell>
          <cell r="AM552">
            <v>0</v>
          </cell>
        </row>
        <row r="553">
          <cell r="C553" t="str">
            <v/>
          </cell>
          <cell r="D553" t="str">
            <v/>
          </cell>
          <cell r="O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Y553" t="str">
            <v/>
          </cell>
          <cell r="AA553" t="str">
            <v/>
          </cell>
          <cell r="AB553">
            <v>0</v>
          </cell>
          <cell r="AC553">
            <v>0</v>
          </cell>
          <cell r="AI553" t="str">
            <v/>
          </cell>
          <cell r="AJ553" t="str">
            <v/>
          </cell>
          <cell r="AK553">
            <v>0</v>
          </cell>
          <cell r="AL553">
            <v>0</v>
          </cell>
          <cell r="AM553">
            <v>0</v>
          </cell>
        </row>
        <row r="554">
          <cell r="C554" t="str">
            <v/>
          </cell>
          <cell r="D554" t="str">
            <v/>
          </cell>
          <cell r="O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Y554" t="str">
            <v/>
          </cell>
          <cell r="AA554" t="str">
            <v/>
          </cell>
          <cell r="AB554">
            <v>0</v>
          </cell>
          <cell r="AC554">
            <v>0</v>
          </cell>
          <cell r="AI554" t="str">
            <v/>
          </cell>
          <cell r="AJ554" t="str">
            <v/>
          </cell>
          <cell r="AK554">
            <v>0</v>
          </cell>
          <cell r="AL554">
            <v>0</v>
          </cell>
          <cell r="AM554">
            <v>0</v>
          </cell>
        </row>
        <row r="555">
          <cell r="C555" t="str">
            <v/>
          </cell>
          <cell r="D555" t="str">
            <v/>
          </cell>
          <cell r="O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Y555" t="str">
            <v/>
          </cell>
          <cell r="AA555" t="str">
            <v/>
          </cell>
          <cell r="AB555">
            <v>0</v>
          </cell>
          <cell r="AC555">
            <v>0</v>
          </cell>
          <cell r="AI555" t="str">
            <v/>
          </cell>
          <cell r="AJ555" t="str">
            <v/>
          </cell>
          <cell r="AK555">
            <v>0</v>
          </cell>
          <cell r="AL555">
            <v>0</v>
          </cell>
          <cell r="AM555">
            <v>0</v>
          </cell>
        </row>
        <row r="556">
          <cell r="C556" t="str">
            <v/>
          </cell>
          <cell r="D556" t="str">
            <v/>
          </cell>
          <cell r="O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Y556" t="str">
            <v/>
          </cell>
          <cell r="AA556" t="str">
            <v/>
          </cell>
          <cell r="AB556">
            <v>0</v>
          </cell>
          <cell r="AC556">
            <v>0</v>
          </cell>
          <cell r="AI556" t="str">
            <v/>
          </cell>
          <cell r="AJ556" t="str">
            <v/>
          </cell>
          <cell r="AK556">
            <v>0</v>
          </cell>
          <cell r="AL556">
            <v>0</v>
          </cell>
          <cell r="AM556">
            <v>0</v>
          </cell>
        </row>
        <row r="557">
          <cell r="C557" t="str">
            <v/>
          </cell>
          <cell r="D557" t="str">
            <v/>
          </cell>
          <cell r="O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Y557" t="str">
            <v/>
          </cell>
          <cell r="AA557" t="str">
            <v/>
          </cell>
          <cell r="AB557">
            <v>0</v>
          </cell>
          <cell r="AC557">
            <v>0</v>
          </cell>
          <cell r="AI557" t="str">
            <v/>
          </cell>
          <cell r="AJ557" t="str">
            <v/>
          </cell>
          <cell r="AK557">
            <v>0</v>
          </cell>
          <cell r="AL557">
            <v>0</v>
          </cell>
          <cell r="AM557">
            <v>0</v>
          </cell>
        </row>
        <row r="558">
          <cell r="C558" t="str">
            <v/>
          </cell>
          <cell r="D558" t="str">
            <v/>
          </cell>
          <cell r="O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Y558" t="str">
            <v/>
          </cell>
          <cell r="AA558" t="str">
            <v/>
          </cell>
          <cell r="AB558">
            <v>0</v>
          </cell>
          <cell r="AC558">
            <v>0</v>
          </cell>
          <cell r="AI558" t="str">
            <v/>
          </cell>
          <cell r="AJ558" t="str">
            <v/>
          </cell>
          <cell r="AK558">
            <v>0</v>
          </cell>
          <cell r="AL558">
            <v>0</v>
          </cell>
          <cell r="AM558">
            <v>0</v>
          </cell>
        </row>
        <row r="559">
          <cell r="C559" t="str">
            <v/>
          </cell>
          <cell r="D559" t="str">
            <v/>
          </cell>
          <cell r="O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Y559" t="str">
            <v/>
          </cell>
          <cell r="AA559" t="str">
            <v/>
          </cell>
          <cell r="AB559">
            <v>0</v>
          </cell>
          <cell r="AC559">
            <v>0</v>
          </cell>
          <cell r="AI559" t="str">
            <v/>
          </cell>
          <cell r="AJ559" t="str">
            <v/>
          </cell>
          <cell r="AK559">
            <v>0</v>
          </cell>
          <cell r="AL559">
            <v>0</v>
          </cell>
          <cell r="AM559">
            <v>0</v>
          </cell>
        </row>
        <row r="560">
          <cell r="C560" t="str">
            <v/>
          </cell>
          <cell r="D560" t="str">
            <v/>
          </cell>
          <cell r="O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Y560" t="str">
            <v/>
          </cell>
          <cell r="AA560" t="str">
            <v/>
          </cell>
          <cell r="AB560">
            <v>0</v>
          </cell>
          <cell r="AC560">
            <v>0</v>
          </cell>
          <cell r="AI560" t="str">
            <v/>
          </cell>
          <cell r="AJ560" t="str">
            <v/>
          </cell>
          <cell r="AK560">
            <v>0</v>
          </cell>
          <cell r="AL560">
            <v>0</v>
          </cell>
          <cell r="AM560">
            <v>0</v>
          </cell>
        </row>
        <row r="561">
          <cell r="C561" t="str">
            <v/>
          </cell>
          <cell r="D561" t="str">
            <v/>
          </cell>
          <cell r="O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Y561" t="str">
            <v/>
          </cell>
          <cell r="AA561" t="str">
            <v/>
          </cell>
          <cell r="AB561">
            <v>0</v>
          </cell>
          <cell r="AC561">
            <v>0</v>
          </cell>
          <cell r="AI561" t="str">
            <v/>
          </cell>
          <cell r="AJ561" t="str">
            <v/>
          </cell>
          <cell r="AK561">
            <v>0</v>
          </cell>
          <cell r="AL561">
            <v>0</v>
          </cell>
          <cell r="AM561">
            <v>0</v>
          </cell>
        </row>
        <row r="562">
          <cell r="C562" t="str">
            <v/>
          </cell>
          <cell r="D562" t="str">
            <v/>
          </cell>
          <cell r="O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Y562" t="str">
            <v/>
          </cell>
          <cell r="AA562" t="str">
            <v/>
          </cell>
          <cell r="AB562">
            <v>0</v>
          </cell>
          <cell r="AC562">
            <v>0</v>
          </cell>
          <cell r="AI562" t="str">
            <v/>
          </cell>
          <cell r="AJ562" t="str">
            <v/>
          </cell>
          <cell r="AK562">
            <v>0</v>
          </cell>
          <cell r="AL562">
            <v>0</v>
          </cell>
          <cell r="AM562">
            <v>0</v>
          </cell>
        </row>
        <row r="563">
          <cell r="C563" t="str">
            <v/>
          </cell>
          <cell r="D563" t="str">
            <v/>
          </cell>
          <cell r="O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Y563" t="str">
            <v/>
          </cell>
          <cell r="AA563" t="str">
            <v/>
          </cell>
          <cell r="AB563">
            <v>0</v>
          </cell>
          <cell r="AC563">
            <v>0</v>
          </cell>
          <cell r="AI563" t="str">
            <v/>
          </cell>
          <cell r="AJ563" t="str">
            <v/>
          </cell>
          <cell r="AK563">
            <v>0</v>
          </cell>
          <cell r="AL563">
            <v>0</v>
          </cell>
          <cell r="AM563">
            <v>0</v>
          </cell>
        </row>
        <row r="564">
          <cell r="C564" t="str">
            <v/>
          </cell>
          <cell r="D564" t="str">
            <v/>
          </cell>
          <cell r="O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Y564" t="str">
            <v/>
          </cell>
          <cell r="AA564" t="str">
            <v/>
          </cell>
          <cell r="AB564">
            <v>0</v>
          </cell>
          <cell r="AC564">
            <v>0</v>
          </cell>
          <cell r="AI564" t="str">
            <v/>
          </cell>
          <cell r="AJ564" t="str">
            <v/>
          </cell>
          <cell r="AK564">
            <v>0</v>
          </cell>
          <cell r="AL564">
            <v>0</v>
          </cell>
          <cell r="AM564">
            <v>0</v>
          </cell>
        </row>
        <row r="565">
          <cell r="C565" t="str">
            <v/>
          </cell>
          <cell r="D565" t="str">
            <v/>
          </cell>
          <cell r="O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Y565" t="str">
            <v/>
          </cell>
          <cell r="AA565" t="str">
            <v/>
          </cell>
          <cell r="AB565">
            <v>0</v>
          </cell>
          <cell r="AC565">
            <v>0</v>
          </cell>
          <cell r="AI565" t="str">
            <v/>
          </cell>
          <cell r="AJ565" t="str">
            <v/>
          </cell>
          <cell r="AK565">
            <v>0</v>
          </cell>
          <cell r="AL565">
            <v>0</v>
          </cell>
          <cell r="AM565">
            <v>0</v>
          </cell>
        </row>
        <row r="566">
          <cell r="C566" t="str">
            <v/>
          </cell>
          <cell r="D566" t="str">
            <v/>
          </cell>
          <cell r="O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Y566" t="str">
            <v/>
          </cell>
          <cell r="AA566" t="str">
            <v/>
          </cell>
          <cell r="AB566">
            <v>0</v>
          </cell>
          <cell r="AC566">
            <v>0</v>
          </cell>
          <cell r="AI566" t="str">
            <v/>
          </cell>
          <cell r="AJ566" t="str">
            <v/>
          </cell>
          <cell r="AK566">
            <v>0</v>
          </cell>
          <cell r="AL566">
            <v>0</v>
          </cell>
          <cell r="AM566">
            <v>0</v>
          </cell>
        </row>
        <row r="567">
          <cell r="C567" t="str">
            <v/>
          </cell>
          <cell r="D567" t="str">
            <v/>
          </cell>
          <cell r="O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Y567" t="str">
            <v/>
          </cell>
          <cell r="AA567" t="str">
            <v/>
          </cell>
          <cell r="AB567">
            <v>0</v>
          </cell>
          <cell r="AC567">
            <v>0</v>
          </cell>
          <cell r="AI567" t="str">
            <v/>
          </cell>
          <cell r="AJ567" t="str">
            <v/>
          </cell>
          <cell r="AK567">
            <v>0</v>
          </cell>
          <cell r="AL567">
            <v>0</v>
          </cell>
          <cell r="AM567">
            <v>0</v>
          </cell>
        </row>
        <row r="568">
          <cell r="C568" t="str">
            <v/>
          </cell>
          <cell r="D568" t="str">
            <v/>
          </cell>
          <cell r="O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Y568" t="str">
            <v/>
          </cell>
          <cell r="AA568" t="str">
            <v/>
          </cell>
          <cell r="AB568">
            <v>0</v>
          </cell>
          <cell r="AC568">
            <v>0</v>
          </cell>
          <cell r="AI568" t="str">
            <v/>
          </cell>
          <cell r="AJ568" t="str">
            <v/>
          </cell>
          <cell r="AK568">
            <v>0</v>
          </cell>
          <cell r="AL568">
            <v>0</v>
          </cell>
          <cell r="AM568">
            <v>0</v>
          </cell>
        </row>
        <row r="569">
          <cell r="C569" t="str">
            <v/>
          </cell>
          <cell r="D569" t="str">
            <v/>
          </cell>
          <cell r="O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Y569" t="str">
            <v/>
          </cell>
          <cell r="AA569" t="str">
            <v/>
          </cell>
          <cell r="AB569">
            <v>0</v>
          </cell>
          <cell r="AC569">
            <v>0</v>
          </cell>
          <cell r="AI569" t="str">
            <v/>
          </cell>
          <cell r="AJ569" t="str">
            <v/>
          </cell>
          <cell r="AK569">
            <v>0</v>
          </cell>
          <cell r="AL569">
            <v>0</v>
          </cell>
          <cell r="AM569">
            <v>0</v>
          </cell>
        </row>
        <row r="570">
          <cell r="C570" t="str">
            <v/>
          </cell>
          <cell r="D570" t="str">
            <v/>
          </cell>
          <cell r="O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Y570" t="str">
            <v/>
          </cell>
          <cell r="AA570" t="str">
            <v/>
          </cell>
          <cell r="AB570">
            <v>0</v>
          </cell>
          <cell r="AC570">
            <v>0</v>
          </cell>
          <cell r="AI570" t="str">
            <v/>
          </cell>
          <cell r="AJ570" t="str">
            <v/>
          </cell>
          <cell r="AK570">
            <v>0</v>
          </cell>
          <cell r="AL570">
            <v>0</v>
          </cell>
          <cell r="AM570">
            <v>0</v>
          </cell>
        </row>
        <row r="571">
          <cell r="C571" t="str">
            <v/>
          </cell>
          <cell r="D571" t="str">
            <v/>
          </cell>
          <cell r="O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Y571" t="str">
            <v/>
          </cell>
          <cell r="AA571" t="str">
            <v/>
          </cell>
          <cell r="AB571">
            <v>0</v>
          </cell>
          <cell r="AC571">
            <v>0</v>
          </cell>
          <cell r="AI571" t="str">
            <v/>
          </cell>
          <cell r="AJ571" t="str">
            <v/>
          </cell>
          <cell r="AK571">
            <v>0</v>
          </cell>
          <cell r="AL571">
            <v>0</v>
          </cell>
          <cell r="AM571">
            <v>0</v>
          </cell>
        </row>
        <row r="572">
          <cell r="C572" t="str">
            <v/>
          </cell>
          <cell r="D572" t="str">
            <v/>
          </cell>
          <cell r="O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Y572" t="str">
            <v/>
          </cell>
          <cell r="AA572" t="str">
            <v/>
          </cell>
          <cell r="AB572">
            <v>0</v>
          </cell>
          <cell r="AC572">
            <v>0</v>
          </cell>
          <cell r="AI572" t="str">
            <v/>
          </cell>
          <cell r="AJ572" t="str">
            <v/>
          </cell>
          <cell r="AK572">
            <v>0</v>
          </cell>
          <cell r="AL572">
            <v>0</v>
          </cell>
          <cell r="AM572">
            <v>0</v>
          </cell>
        </row>
        <row r="573">
          <cell r="C573" t="str">
            <v/>
          </cell>
          <cell r="D573" t="str">
            <v/>
          </cell>
          <cell r="O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Y573" t="str">
            <v/>
          </cell>
          <cell r="AA573" t="str">
            <v/>
          </cell>
          <cell r="AB573">
            <v>0</v>
          </cell>
          <cell r="AC573">
            <v>0</v>
          </cell>
          <cell r="AI573" t="str">
            <v/>
          </cell>
          <cell r="AJ573" t="str">
            <v/>
          </cell>
          <cell r="AK573">
            <v>0</v>
          </cell>
          <cell r="AL573">
            <v>0</v>
          </cell>
          <cell r="AM573">
            <v>0</v>
          </cell>
        </row>
        <row r="574">
          <cell r="C574" t="str">
            <v/>
          </cell>
          <cell r="D574" t="str">
            <v/>
          </cell>
          <cell r="O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Y574" t="str">
            <v/>
          </cell>
          <cell r="AA574" t="str">
            <v/>
          </cell>
          <cell r="AB574">
            <v>0</v>
          </cell>
          <cell r="AC574">
            <v>0</v>
          </cell>
          <cell r="AI574" t="str">
            <v/>
          </cell>
          <cell r="AJ574" t="str">
            <v/>
          </cell>
          <cell r="AK574">
            <v>0</v>
          </cell>
          <cell r="AL574">
            <v>0</v>
          </cell>
          <cell r="AM574">
            <v>0</v>
          </cell>
        </row>
        <row r="575">
          <cell r="C575" t="str">
            <v/>
          </cell>
          <cell r="D575" t="str">
            <v/>
          </cell>
          <cell r="O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Y575" t="str">
            <v/>
          </cell>
          <cell r="AA575" t="str">
            <v/>
          </cell>
          <cell r="AB575">
            <v>0</v>
          </cell>
          <cell r="AC575">
            <v>0</v>
          </cell>
          <cell r="AI575" t="str">
            <v/>
          </cell>
          <cell r="AJ575" t="str">
            <v/>
          </cell>
          <cell r="AK575">
            <v>0</v>
          </cell>
          <cell r="AL575">
            <v>0</v>
          </cell>
          <cell r="AM575">
            <v>0</v>
          </cell>
        </row>
        <row r="576">
          <cell r="C576" t="str">
            <v/>
          </cell>
          <cell r="D576" t="str">
            <v/>
          </cell>
          <cell r="O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Y576" t="str">
            <v/>
          </cell>
          <cell r="AA576" t="str">
            <v/>
          </cell>
          <cell r="AB576">
            <v>0</v>
          </cell>
          <cell r="AC576">
            <v>0</v>
          </cell>
          <cell r="AI576" t="str">
            <v/>
          </cell>
          <cell r="AJ576" t="str">
            <v/>
          </cell>
          <cell r="AK576">
            <v>0</v>
          </cell>
          <cell r="AL576">
            <v>0</v>
          </cell>
          <cell r="AM576">
            <v>0</v>
          </cell>
        </row>
        <row r="577">
          <cell r="C577" t="str">
            <v/>
          </cell>
          <cell r="D577" t="str">
            <v/>
          </cell>
          <cell r="O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Y577" t="str">
            <v/>
          </cell>
          <cell r="AA577" t="str">
            <v/>
          </cell>
          <cell r="AB577">
            <v>0</v>
          </cell>
          <cell r="AC577">
            <v>0</v>
          </cell>
          <cell r="AI577" t="str">
            <v/>
          </cell>
          <cell r="AJ577" t="str">
            <v/>
          </cell>
          <cell r="AK577">
            <v>0</v>
          </cell>
          <cell r="AL577">
            <v>0</v>
          </cell>
          <cell r="AM577">
            <v>0</v>
          </cell>
        </row>
        <row r="578">
          <cell r="C578" t="str">
            <v/>
          </cell>
          <cell r="D578" t="str">
            <v/>
          </cell>
          <cell r="O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Y578" t="str">
            <v/>
          </cell>
          <cell r="AA578" t="str">
            <v/>
          </cell>
          <cell r="AB578">
            <v>0</v>
          </cell>
          <cell r="AC578">
            <v>0</v>
          </cell>
          <cell r="AI578" t="str">
            <v/>
          </cell>
          <cell r="AJ578" t="str">
            <v/>
          </cell>
          <cell r="AK578">
            <v>0</v>
          </cell>
          <cell r="AL578">
            <v>0</v>
          </cell>
          <cell r="AM578">
            <v>0</v>
          </cell>
        </row>
        <row r="579">
          <cell r="C579" t="str">
            <v/>
          </cell>
          <cell r="D579" t="str">
            <v/>
          </cell>
          <cell r="O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Y579" t="str">
            <v/>
          </cell>
          <cell r="AA579" t="str">
            <v/>
          </cell>
          <cell r="AB579">
            <v>0</v>
          </cell>
          <cell r="AC579">
            <v>0</v>
          </cell>
          <cell r="AI579" t="str">
            <v/>
          </cell>
          <cell r="AJ579" t="str">
            <v/>
          </cell>
          <cell r="AK579">
            <v>0</v>
          </cell>
          <cell r="AL579">
            <v>0</v>
          </cell>
          <cell r="AM579">
            <v>0</v>
          </cell>
        </row>
        <row r="580">
          <cell r="C580" t="str">
            <v/>
          </cell>
          <cell r="D580" t="str">
            <v/>
          </cell>
          <cell r="O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Y580" t="str">
            <v/>
          </cell>
          <cell r="AA580" t="str">
            <v/>
          </cell>
          <cell r="AB580">
            <v>0</v>
          </cell>
          <cell r="AC580">
            <v>0</v>
          </cell>
          <cell r="AI580" t="str">
            <v/>
          </cell>
          <cell r="AJ580" t="str">
            <v/>
          </cell>
          <cell r="AK580">
            <v>0</v>
          </cell>
          <cell r="AL580">
            <v>0</v>
          </cell>
          <cell r="AM580">
            <v>0</v>
          </cell>
        </row>
        <row r="581">
          <cell r="C581" t="str">
            <v/>
          </cell>
          <cell r="D581" t="str">
            <v/>
          </cell>
          <cell r="O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Y581" t="str">
            <v/>
          </cell>
          <cell r="AA581" t="str">
            <v/>
          </cell>
          <cell r="AB581">
            <v>0</v>
          </cell>
          <cell r="AC581">
            <v>0</v>
          </cell>
          <cell r="AI581" t="str">
            <v/>
          </cell>
          <cell r="AJ581" t="str">
            <v/>
          </cell>
          <cell r="AK581">
            <v>0</v>
          </cell>
          <cell r="AL581">
            <v>0</v>
          </cell>
          <cell r="AM581">
            <v>0</v>
          </cell>
        </row>
        <row r="582">
          <cell r="C582" t="str">
            <v/>
          </cell>
          <cell r="D582" t="str">
            <v/>
          </cell>
          <cell r="O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Y582" t="str">
            <v/>
          </cell>
          <cell r="AA582" t="str">
            <v/>
          </cell>
          <cell r="AB582">
            <v>0</v>
          </cell>
          <cell r="AC582">
            <v>0</v>
          </cell>
          <cell r="AI582" t="str">
            <v/>
          </cell>
          <cell r="AJ582" t="str">
            <v/>
          </cell>
          <cell r="AK582">
            <v>0</v>
          </cell>
          <cell r="AL582">
            <v>0</v>
          </cell>
          <cell r="AM582">
            <v>0</v>
          </cell>
        </row>
        <row r="583">
          <cell r="C583" t="str">
            <v/>
          </cell>
          <cell r="D583" t="str">
            <v/>
          </cell>
          <cell r="O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Y583" t="str">
            <v/>
          </cell>
          <cell r="AA583" t="str">
            <v/>
          </cell>
          <cell r="AB583">
            <v>0</v>
          </cell>
          <cell r="AC583">
            <v>0</v>
          </cell>
          <cell r="AI583" t="str">
            <v/>
          </cell>
          <cell r="AJ583" t="str">
            <v/>
          </cell>
          <cell r="AK583">
            <v>0</v>
          </cell>
          <cell r="AL583">
            <v>0</v>
          </cell>
          <cell r="AM583">
            <v>0</v>
          </cell>
        </row>
        <row r="584">
          <cell r="C584" t="str">
            <v/>
          </cell>
          <cell r="D584" t="str">
            <v/>
          </cell>
          <cell r="O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Y584" t="str">
            <v/>
          </cell>
          <cell r="AA584" t="str">
            <v/>
          </cell>
          <cell r="AB584">
            <v>0</v>
          </cell>
          <cell r="AC584">
            <v>0</v>
          </cell>
          <cell r="AI584" t="str">
            <v/>
          </cell>
          <cell r="AJ584" t="str">
            <v/>
          </cell>
          <cell r="AK584">
            <v>0</v>
          </cell>
          <cell r="AL584">
            <v>0</v>
          </cell>
          <cell r="AM584">
            <v>0</v>
          </cell>
        </row>
        <row r="585">
          <cell r="C585" t="str">
            <v/>
          </cell>
          <cell r="D585" t="str">
            <v/>
          </cell>
          <cell r="O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Y585" t="str">
            <v/>
          </cell>
          <cell r="AA585" t="str">
            <v/>
          </cell>
          <cell r="AB585">
            <v>0</v>
          </cell>
          <cell r="AC585">
            <v>0</v>
          </cell>
          <cell r="AI585" t="str">
            <v/>
          </cell>
          <cell r="AJ585" t="str">
            <v/>
          </cell>
          <cell r="AK585">
            <v>0</v>
          </cell>
          <cell r="AL585">
            <v>0</v>
          </cell>
          <cell r="AM585">
            <v>0</v>
          </cell>
        </row>
        <row r="586">
          <cell r="C586" t="str">
            <v/>
          </cell>
          <cell r="D586" t="str">
            <v/>
          </cell>
          <cell r="O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Y586" t="str">
            <v/>
          </cell>
          <cell r="AA586" t="str">
            <v/>
          </cell>
          <cell r="AB586">
            <v>0</v>
          </cell>
          <cell r="AC586">
            <v>0</v>
          </cell>
          <cell r="AI586" t="str">
            <v/>
          </cell>
          <cell r="AJ586" t="str">
            <v/>
          </cell>
          <cell r="AK586">
            <v>0</v>
          </cell>
          <cell r="AL586">
            <v>0</v>
          </cell>
          <cell r="AM586">
            <v>0</v>
          </cell>
        </row>
        <row r="587">
          <cell r="C587" t="str">
            <v/>
          </cell>
          <cell r="D587" t="str">
            <v/>
          </cell>
          <cell r="O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Y587" t="str">
            <v/>
          </cell>
          <cell r="AA587" t="str">
            <v/>
          </cell>
          <cell r="AB587">
            <v>0</v>
          </cell>
          <cell r="AC587">
            <v>0</v>
          </cell>
          <cell r="AI587" t="str">
            <v/>
          </cell>
          <cell r="AJ587" t="str">
            <v/>
          </cell>
          <cell r="AK587">
            <v>0</v>
          </cell>
          <cell r="AL587">
            <v>0</v>
          </cell>
          <cell r="AM587">
            <v>0</v>
          </cell>
        </row>
        <row r="588">
          <cell r="C588" t="str">
            <v/>
          </cell>
          <cell r="D588" t="str">
            <v/>
          </cell>
          <cell r="O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Y588" t="str">
            <v/>
          </cell>
          <cell r="AA588" t="str">
            <v/>
          </cell>
          <cell r="AB588">
            <v>0</v>
          </cell>
          <cell r="AC588">
            <v>0</v>
          </cell>
          <cell r="AI588" t="str">
            <v/>
          </cell>
          <cell r="AJ588" t="str">
            <v/>
          </cell>
          <cell r="AK588">
            <v>0</v>
          </cell>
          <cell r="AL588">
            <v>0</v>
          </cell>
          <cell r="AM588">
            <v>0</v>
          </cell>
        </row>
        <row r="589">
          <cell r="C589" t="str">
            <v/>
          </cell>
          <cell r="D589" t="str">
            <v/>
          </cell>
          <cell r="O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Y589" t="str">
            <v/>
          </cell>
          <cell r="AA589" t="str">
            <v/>
          </cell>
          <cell r="AB589">
            <v>0</v>
          </cell>
          <cell r="AC589">
            <v>0</v>
          </cell>
          <cell r="AI589" t="str">
            <v/>
          </cell>
          <cell r="AJ589" t="str">
            <v/>
          </cell>
          <cell r="AK589">
            <v>0</v>
          </cell>
          <cell r="AL589">
            <v>0</v>
          </cell>
          <cell r="AM589">
            <v>0</v>
          </cell>
        </row>
        <row r="590">
          <cell r="C590" t="str">
            <v/>
          </cell>
          <cell r="D590" t="str">
            <v/>
          </cell>
          <cell r="O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Y590" t="str">
            <v/>
          </cell>
          <cell r="AA590" t="str">
            <v/>
          </cell>
          <cell r="AB590">
            <v>0</v>
          </cell>
          <cell r="AC590">
            <v>0</v>
          </cell>
          <cell r="AI590" t="str">
            <v/>
          </cell>
          <cell r="AJ590" t="str">
            <v/>
          </cell>
          <cell r="AK590">
            <v>0</v>
          </cell>
          <cell r="AL590">
            <v>0</v>
          </cell>
          <cell r="AM590">
            <v>0</v>
          </cell>
        </row>
        <row r="591">
          <cell r="C591" t="str">
            <v/>
          </cell>
          <cell r="D591" t="str">
            <v/>
          </cell>
          <cell r="O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Y591" t="str">
            <v/>
          </cell>
          <cell r="AA591" t="str">
            <v/>
          </cell>
          <cell r="AB591">
            <v>0</v>
          </cell>
          <cell r="AC591">
            <v>0</v>
          </cell>
          <cell r="AI591" t="str">
            <v/>
          </cell>
          <cell r="AJ591" t="str">
            <v/>
          </cell>
          <cell r="AK591">
            <v>0</v>
          </cell>
          <cell r="AL591">
            <v>0</v>
          </cell>
          <cell r="AM591">
            <v>0</v>
          </cell>
        </row>
        <row r="592">
          <cell r="C592" t="str">
            <v/>
          </cell>
          <cell r="D592" t="str">
            <v/>
          </cell>
          <cell r="O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Y592" t="str">
            <v/>
          </cell>
          <cell r="AA592" t="str">
            <v/>
          </cell>
          <cell r="AB592">
            <v>0</v>
          </cell>
          <cell r="AC592">
            <v>0</v>
          </cell>
          <cell r="AI592" t="str">
            <v/>
          </cell>
          <cell r="AJ592" t="str">
            <v/>
          </cell>
          <cell r="AK592">
            <v>0</v>
          </cell>
          <cell r="AL592">
            <v>0</v>
          </cell>
          <cell r="AM592">
            <v>0</v>
          </cell>
        </row>
        <row r="593">
          <cell r="C593" t="str">
            <v/>
          </cell>
          <cell r="D593" t="str">
            <v/>
          </cell>
          <cell r="O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Y593" t="str">
            <v/>
          </cell>
          <cell r="AA593" t="str">
            <v/>
          </cell>
          <cell r="AB593">
            <v>0</v>
          </cell>
          <cell r="AC593">
            <v>0</v>
          </cell>
          <cell r="AI593" t="str">
            <v/>
          </cell>
          <cell r="AJ593" t="str">
            <v/>
          </cell>
          <cell r="AK593">
            <v>0</v>
          </cell>
          <cell r="AL593">
            <v>0</v>
          </cell>
          <cell r="AM593">
            <v>0</v>
          </cell>
        </row>
        <row r="594">
          <cell r="C594" t="str">
            <v/>
          </cell>
          <cell r="D594" t="str">
            <v/>
          </cell>
          <cell r="O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Y594" t="str">
            <v/>
          </cell>
          <cell r="AA594" t="str">
            <v/>
          </cell>
          <cell r="AB594">
            <v>0</v>
          </cell>
          <cell r="AC594">
            <v>0</v>
          </cell>
          <cell r="AI594" t="str">
            <v/>
          </cell>
          <cell r="AJ594" t="str">
            <v/>
          </cell>
          <cell r="AK594">
            <v>0</v>
          </cell>
          <cell r="AL594">
            <v>0</v>
          </cell>
          <cell r="AM594">
            <v>0</v>
          </cell>
        </row>
        <row r="595">
          <cell r="C595" t="str">
            <v/>
          </cell>
          <cell r="D595" t="str">
            <v/>
          </cell>
          <cell r="O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Y595" t="str">
            <v/>
          </cell>
          <cell r="AA595" t="str">
            <v/>
          </cell>
          <cell r="AB595">
            <v>0</v>
          </cell>
          <cell r="AC595">
            <v>0</v>
          </cell>
          <cell r="AI595" t="str">
            <v/>
          </cell>
          <cell r="AJ595" t="str">
            <v/>
          </cell>
          <cell r="AK595">
            <v>0</v>
          </cell>
          <cell r="AL595">
            <v>0</v>
          </cell>
          <cell r="AM595">
            <v>0</v>
          </cell>
        </row>
        <row r="596">
          <cell r="C596" t="str">
            <v/>
          </cell>
          <cell r="D596" t="str">
            <v/>
          </cell>
          <cell r="O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Y596" t="str">
            <v/>
          </cell>
          <cell r="AA596" t="str">
            <v/>
          </cell>
          <cell r="AB596">
            <v>0</v>
          </cell>
          <cell r="AC596">
            <v>0</v>
          </cell>
          <cell r="AI596" t="str">
            <v/>
          </cell>
          <cell r="AJ596" t="str">
            <v/>
          </cell>
          <cell r="AK596">
            <v>0</v>
          </cell>
          <cell r="AL596">
            <v>0</v>
          </cell>
          <cell r="AM596">
            <v>0</v>
          </cell>
        </row>
        <row r="597">
          <cell r="C597" t="str">
            <v/>
          </cell>
          <cell r="D597" t="str">
            <v/>
          </cell>
          <cell r="O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Y597" t="str">
            <v/>
          </cell>
          <cell r="AA597" t="str">
            <v/>
          </cell>
          <cell r="AB597">
            <v>0</v>
          </cell>
          <cell r="AC597">
            <v>0</v>
          </cell>
          <cell r="AI597" t="str">
            <v/>
          </cell>
          <cell r="AJ597" t="str">
            <v/>
          </cell>
          <cell r="AK597">
            <v>0</v>
          </cell>
          <cell r="AL597">
            <v>0</v>
          </cell>
          <cell r="AM597">
            <v>0</v>
          </cell>
        </row>
        <row r="598">
          <cell r="C598" t="str">
            <v/>
          </cell>
          <cell r="D598" t="str">
            <v/>
          </cell>
          <cell r="O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Y598" t="str">
            <v/>
          </cell>
          <cell r="AA598" t="str">
            <v/>
          </cell>
          <cell r="AB598">
            <v>0</v>
          </cell>
          <cell r="AC598">
            <v>0</v>
          </cell>
          <cell r="AI598" t="str">
            <v/>
          </cell>
          <cell r="AJ598" t="str">
            <v/>
          </cell>
          <cell r="AK598">
            <v>0</v>
          </cell>
          <cell r="AL598">
            <v>0</v>
          </cell>
          <cell r="AM598">
            <v>0</v>
          </cell>
        </row>
        <row r="599">
          <cell r="C599" t="str">
            <v/>
          </cell>
          <cell r="D599" t="str">
            <v/>
          </cell>
          <cell r="O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Y599" t="str">
            <v/>
          </cell>
          <cell r="AA599" t="str">
            <v/>
          </cell>
          <cell r="AB599">
            <v>0</v>
          </cell>
          <cell r="AC599">
            <v>0</v>
          </cell>
          <cell r="AI599" t="str">
            <v/>
          </cell>
          <cell r="AJ599" t="str">
            <v/>
          </cell>
          <cell r="AK599">
            <v>0</v>
          </cell>
          <cell r="AL599">
            <v>0</v>
          </cell>
          <cell r="AM599">
            <v>0</v>
          </cell>
        </row>
        <row r="600">
          <cell r="C600" t="str">
            <v/>
          </cell>
          <cell r="D600" t="str">
            <v/>
          </cell>
          <cell r="O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Y600" t="str">
            <v/>
          </cell>
          <cell r="AA600" t="str">
            <v/>
          </cell>
          <cell r="AB600">
            <v>0</v>
          </cell>
          <cell r="AC600">
            <v>0</v>
          </cell>
          <cell r="AI600" t="str">
            <v/>
          </cell>
          <cell r="AJ600" t="str">
            <v/>
          </cell>
          <cell r="AK600">
            <v>0</v>
          </cell>
          <cell r="AL600">
            <v>0</v>
          </cell>
          <cell r="AM600">
            <v>0</v>
          </cell>
        </row>
        <row r="601">
          <cell r="C601" t="str">
            <v/>
          </cell>
          <cell r="D601" t="str">
            <v/>
          </cell>
          <cell r="O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Y601" t="str">
            <v/>
          </cell>
          <cell r="AA601" t="str">
            <v/>
          </cell>
          <cell r="AB601">
            <v>0</v>
          </cell>
          <cell r="AC601">
            <v>0</v>
          </cell>
          <cell r="AI601" t="str">
            <v/>
          </cell>
          <cell r="AJ601" t="str">
            <v/>
          </cell>
          <cell r="AK601">
            <v>0</v>
          </cell>
          <cell r="AL601">
            <v>0</v>
          </cell>
          <cell r="AM601">
            <v>0</v>
          </cell>
        </row>
        <row r="602">
          <cell r="C602" t="str">
            <v/>
          </cell>
          <cell r="D602" t="str">
            <v/>
          </cell>
          <cell r="O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Y602" t="str">
            <v/>
          </cell>
          <cell r="AA602" t="str">
            <v/>
          </cell>
          <cell r="AB602">
            <v>0</v>
          </cell>
          <cell r="AC602">
            <v>0</v>
          </cell>
          <cell r="AI602" t="str">
            <v/>
          </cell>
          <cell r="AJ602" t="str">
            <v/>
          </cell>
          <cell r="AK602">
            <v>0</v>
          </cell>
          <cell r="AL602">
            <v>0</v>
          </cell>
          <cell r="AM602">
            <v>0</v>
          </cell>
        </row>
        <row r="603">
          <cell r="C603" t="str">
            <v/>
          </cell>
          <cell r="D603" t="str">
            <v/>
          </cell>
          <cell r="O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Y603" t="str">
            <v/>
          </cell>
          <cell r="AA603" t="str">
            <v/>
          </cell>
          <cell r="AB603">
            <v>0</v>
          </cell>
          <cell r="AC603">
            <v>0</v>
          </cell>
          <cell r="AI603" t="str">
            <v/>
          </cell>
          <cell r="AJ603" t="str">
            <v/>
          </cell>
          <cell r="AK603">
            <v>0</v>
          </cell>
          <cell r="AL603">
            <v>0</v>
          </cell>
          <cell r="AM603">
            <v>0</v>
          </cell>
        </row>
        <row r="604">
          <cell r="C604" t="str">
            <v/>
          </cell>
          <cell r="D604" t="str">
            <v/>
          </cell>
          <cell r="O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Y604" t="str">
            <v/>
          </cell>
          <cell r="AA604" t="str">
            <v/>
          </cell>
          <cell r="AB604">
            <v>0</v>
          </cell>
          <cell r="AC604">
            <v>0</v>
          </cell>
          <cell r="AI604" t="str">
            <v/>
          </cell>
          <cell r="AJ604" t="str">
            <v/>
          </cell>
          <cell r="AK604">
            <v>0</v>
          </cell>
          <cell r="AL604">
            <v>0</v>
          </cell>
          <cell r="AM604">
            <v>0</v>
          </cell>
        </row>
        <row r="605">
          <cell r="C605" t="str">
            <v/>
          </cell>
          <cell r="D605" t="str">
            <v/>
          </cell>
          <cell r="O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Y605" t="str">
            <v/>
          </cell>
          <cell r="AA605" t="str">
            <v/>
          </cell>
          <cell r="AB605">
            <v>0</v>
          </cell>
          <cell r="AC605">
            <v>0</v>
          </cell>
          <cell r="AI605" t="str">
            <v/>
          </cell>
          <cell r="AJ605" t="str">
            <v/>
          </cell>
          <cell r="AK605">
            <v>0</v>
          </cell>
          <cell r="AL605">
            <v>0</v>
          </cell>
          <cell r="AM605">
            <v>0</v>
          </cell>
        </row>
        <row r="606">
          <cell r="C606" t="str">
            <v/>
          </cell>
          <cell r="D606" t="str">
            <v/>
          </cell>
          <cell r="O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Y606" t="str">
            <v/>
          </cell>
          <cell r="AA606" t="str">
            <v/>
          </cell>
          <cell r="AB606">
            <v>0</v>
          </cell>
          <cell r="AC606">
            <v>0</v>
          </cell>
          <cell r="AI606" t="str">
            <v/>
          </cell>
          <cell r="AJ606" t="str">
            <v/>
          </cell>
          <cell r="AK606">
            <v>0</v>
          </cell>
          <cell r="AL606">
            <v>0</v>
          </cell>
          <cell r="AM606">
            <v>0</v>
          </cell>
        </row>
        <row r="607">
          <cell r="C607" t="str">
            <v/>
          </cell>
          <cell r="D607" t="str">
            <v/>
          </cell>
          <cell r="O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Y607" t="str">
            <v/>
          </cell>
          <cell r="AA607" t="str">
            <v/>
          </cell>
          <cell r="AB607">
            <v>0</v>
          </cell>
          <cell r="AC607">
            <v>0</v>
          </cell>
          <cell r="AI607" t="str">
            <v/>
          </cell>
          <cell r="AJ607" t="str">
            <v/>
          </cell>
          <cell r="AK607">
            <v>0</v>
          </cell>
          <cell r="AL607">
            <v>0</v>
          </cell>
          <cell r="AM607">
            <v>0</v>
          </cell>
        </row>
        <row r="608">
          <cell r="C608" t="str">
            <v/>
          </cell>
          <cell r="D608" t="str">
            <v/>
          </cell>
          <cell r="O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Y608" t="str">
            <v/>
          </cell>
          <cell r="AA608" t="str">
            <v/>
          </cell>
          <cell r="AB608">
            <v>0</v>
          </cell>
          <cell r="AC608">
            <v>0</v>
          </cell>
          <cell r="AI608" t="str">
            <v/>
          </cell>
          <cell r="AJ608" t="str">
            <v/>
          </cell>
          <cell r="AK608">
            <v>0</v>
          </cell>
          <cell r="AL608">
            <v>0</v>
          </cell>
          <cell r="AM608">
            <v>0</v>
          </cell>
        </row>
        <row r="609">
          <cell r="C609" t="str">
            <v/>
          </cell>
          <cell r="D609" t="str">
            <v/>
          </cell>
          <cell r="O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Y609" t="str">
            <v/>
          </cell>
          <cell r="AA609" t="str">
            <v/>
          </cell>
          <cell r="AB609">
            <v>0</v>
          </cell>
          <cell r="AC609">
            <v>0</v>
          </cell>
          <cell r="AI609" t="str">
            <v/>
          </cell>
          <cell r="AJ609" t="str">
            <v/>
          </cell>
          <cell r="AK609">
            <v>0</v>
          </cell>
          <cell r="AL609">
            <v>0</v>
          </cell>
          <cell r="AM609">
            <v>0</v>
          </cell>
        </row>
        <row r="610">
          <cell r="C610" t="str">
            <v/>
          </cell>
          <cell r="D610" t="str">
            <v/>
          </cell>
          <cell r="O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Y610" t="str">
            <v/>
          </cell>
          <cell r="AA610" t="str">
            <v/>
          </cell>
          <cell r="AB610">
            <v>0</v>
          </cell>
          <cell r="AC610">
            <v>0</v>
          </cell>
          <cell r="AI610" t="str">
            <v/>
          </cell>
          <cell r="AJ610" t="str">
            <v/>
          </cell>
          <cell r="AK610">
            <v>0</v>
          </cell>
          <cell r="AL610">
            <v>0</v>
          </cell>
          <cell r="AM610">
            <v>0</v>
          </cell>
        </row>
        <row r="611">
          <cell r="C611" t="str">
            <v/>
          </cell>
          <cell r="D611" t="str">
            <v/>
          </cell>
          <cell r="O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Y611" t="str">
            <v/>
          </cell>
          <cell r="AA611" t="str">
            <v/>
          </cell>
          <cell r="AB611">
            <v>0</v>
          </cell>
          <cell r="AC611">
            <v>0</v>
          </cell>
          <cell r="AI611" t="str">
            <v/>
          </cell>
          <cell r="AJ611" t="str">
            <v/>
          </cell>
          <cell r="AK611">
            <v>0</v>
          </cell>
          <cell r="AL611">
            <v>0</v>
          </cell>
          <cell r="AM611">
            <v>0</v>
          </cell>
        </row>
        <row r="612">
          <cell r="C612" t="str">
            <v/>
          </cell>
          <cell r="D612" t="str">
            <v/>
          </cell>
          <cell r="O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Y612" t="str">
            <v/>
          </cell>
          <cell r="AA612" t="str">
            <v/>
          </cell>
          <cell r="AB612">
            <v>0</v>
          </cell>
          <cell r="AC612">
            <v>0</v>
          </cell>
          <cell r="AI612" t="str">
            <v/>
          </cell>
          <cell r="AJ612" t="str">
            <v/>
          </cell>
          <cell r="AK612">
            <v>0</v>
          </cell>
          <cell r="AL612">
            <v>0</v>
          </cell>
          <cell r="AM612">
            <v>0</v>
          </cell>
        </row>
        <row r="613">
          <cell r="C613" t="str">
            <v/>
          </cell>
          <cell r="D613" t="str">
            <v/>
          </cell>
          <cell r="O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Y613" t="str">
            <v/>
          </cell>
          <cell r="AA613" t="str">
            <v/>
          </cell>
          <cell r="AB613">
            <v>0</v>
          </cell>
          <cell r="AC613">
            <v>0</v>
          </cell>
          <cell r="AI613" t="str">
            <v/>
          </cell>
          <cell r="AJ613" t="str">
            <v/>
          </cell>
          <cell r="AK613">
            <v>0</v>
          </cell>
          <cell r="AL613">
            <v>0</v>
          </cell>
          <cell r="AM613">
            <v>0</v>
          </cell>
        </row>
        <row r="614">
          <cell r="C614" t="str">
            <v/>
          </cell>
          <cell r="D614" t="str">
            <v/>
          </cell>
          <cell r="O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Y614" t="str">
            <v/>
          </cell>
          <cell r="AA614" t="str">
            <v/>
          </cell>
          <cell r="AB614">
            <v>0</v>
          </cell>
          <cell r="AC614">
            <v>0</v>
          </cell>
          <cell r="AI614" t="str">
            <v/>
          </cell>
          <cell r="AJ614" t="str">
            <v/>
          </cell>
          <cell r="AK614">
            <v>0</v>
          </cell>
          <cell r="AL614">
            <v>0</v>
          </cell>
          <cell r="AM614">
            <v>0</v>
          </cell>
        </row>
        <row r="615">
          <cell r="C615" t="str">
            <v/>
          </cell>
          <cell r="D615" t="str">
            <v/>
          </cell>
          <cell r="O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Y615" t="str">
            <v/>
          </cell>
          <cell r="AA615" t="str">
            <v/>
          </cell>
          <cell r="AB615">
            <v>0</v>
          </cell>
          <cell r="AC615">
            <v>0</v>
          </cell>
          <cell r="AI615" t="str">
            <v/>
          </cell>
          <cell r="AJ615" t="str">
            <v/>
          </cell>
          <cell r="AK615">
            <v>0</v>
          </cell>
          <cell r="AL615">
            <v>0</v>
          </cell>
          <cell r="AM615">
            <v>0</v>
          </cell>
        </row>
        <row r="616">
          <cell r="C616" t="str">
            <v/>
          </cell>
          <cell r="D616" t="str">
            <v/>
          </cell>
          <cell r="O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Y616" t="str">
            <v/>
          </cell>
          <cell r="AA616" t="str">
            <v/>
          </cell>
          <cell r="AB616">
            <v>0</v>
          </cell>
          <cell r="AC616">
            <v>0</v>
          </cell>
          <cell r="AI616" t="str">
            <v/>
          </cell>
          <cell r="AJ616" t="str">
            <v/>
          </cell>
          <cell r="AK616">
            <v>0</v>
          </cell>
          <cell r="AL616">
            <v>0</v>
          </cell>
          <cell r="AM616">
            <v>0</v>
          </cell>
        </row>
        <row r="617">
          <cell r="C617" t="str">
            <v/>
          </cell>
          <cell r="D617" t="str">
            <v/>
          </cell>
          <cell r="O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Y617" t="str">
            <v/>
          </cell>
          <cell r="AA617" t="str">
            <v/>
          </cell>
          <cell r="AB617">
            <v>0</v>
          </cell>
          <cell r="AC617">
            <v>0</v>
          </cell>
          <cell r="AI617" t="str">
            <v/>
          </cell>
          <cell r="AJ617" t="str">
            <v/>
          </cell>
          <cell r="AK617">
            <v>0</v>
          </cell>
          <cell r="AL617">
            <v>0</v>
          </cell>
          <cell r="AM617">
            <v>0</v>
          </cell>
        </row>
        <row r="618">
          <cell r="C618" t="str">
            <v/>
          </cell>
          <cell r="D618" t="str">
            <v/>
          </cell>
          <cell r="O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Y618" t="str">
            <v/>
          </cell>
          <cell r="AA618" t="str">
            <v/>
          </cell>
          <cell r="AB618">
            <v>0</v>
          </cell>
          <cell r="AC618">
            <v>0</v>
          </cell>
          <cell r="AI618" t="str">
            <v/>
          </cell>
          <cell r="AJ618" t="str">
            <v/>
          </cell>
          <cell r="AK618">
            <v>0</v>
          </cell>
          <cell r="AL618">
            <v>0</v>
          </cell>
          <cell r="AM618">
            <v>0</v>
          </cell>
        </row>
        <row r="619">
          <cell r="C619" t="str">
            <v/>
          </cell>
          <cell r="D619" t="str">
            <v/>
          </cell>
          <cell r="O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Y619" t="str">
            <v/>
          </cell>
          <cell r="AA619" t="str">
            <v/>
          </cell>
          <cell r="AB619">
            <v>0</v>
          </cell>
          <cell r="AC619">
            <v>0</v>
          </cell>
          <cell r="AI619" t="str">
            <v/>
          </cell>
          <cell r="AJ619" t="str">
            <v/>
          </cell>
          <cell r="AK619">
            <v>0</v>
          </cell>
          <cell r="AL619">
            <v>0</v>
          </cell>
          <cell r="AM619">
            <v>0</v>
          </cell>
        </row>
        <row r="620">
          <cell r="C620" t="str">
            <v/>
          </cell>
          <cell r="D620" t="str">
            <v/>
          </cell>
          <cell r="O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Y620" t="str">
            <v/>
          </cell>
          <cell r="AA620" t="str">
            <v/>
          </cell>
          <cell r="AB620">
            <v>0</v>
          </cell>
          <cell r="AC620">
            <v>0</v>
          </cell>
          <cell r="AI620" t="str">
            <v/>
          </cell>
          <cell r="AJ620" t="str">
            <v/>
          </cell>
          <cell r="AK620">
            <v>0</v>
          </cell>
          <cell r="AL620">
            <v>0</v>
          </cell>
          <cell r="AM620">
            <v>0</v>
          </cell>
        </row>
        <row r="621">
          <cell r="C621" t="str">
            <v/>
          </cell>
          <cell r="D621" t="str">
            <v/>
          </cell>
          <cell r="O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Y621" t="str">
            <v/>
          </cell>
          <cell r="AA621" t="str">
            <v/>
          </cell>
          <cell r="AB621">
            <v>0</v>
          </cell>
          <cell r="AC621">
            <v>0</v>
          </cell>
          <cell r="AI621" t="str">
            <v/>
          </cell>
          <cell r="AJ621" t="str">
            <v/>
          </cell>
          <cell r="AK621">
            <v>0</v>
          </cell>
          <cell r="AL621">
            <v>0</v>
          </cell>
          <cell r="AM621">
            <v>0</v>
          </cell>
        </row>
        <row r="622">
          <cell r="C622" t="str">
            <v/>
          </cell>
          <cell r="D622" t="str">
            <v/>
          </cell>
          <cell r="O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Y622" t="str">
            <v/>
          </cell>
          <cell r="AA622" t="str">
            <v/>
          </cell>
          <cell r="AB622">
            <v>0</v>
          </cell>
          <cell r="AC622">
            <v>0</v>
          </cell>
          <cell r="AI622" t="str">
            <v/>
          </cell>
          <cell r="AJ622" t="str">
            <v/>
          </cell>
          <cell r="AK622">
            <v>0</v>
          </cell>
          <cell r="AL622">
            <v>0</v>
          </cell>
          <cell r="AM622">
            <v>0</v>
          </cell>
        </row>
        <row r="623">
          <cell r="C623" t="str">
            <v/>
          </cell>
          <cell r="D623" t="str">
            <v/>
          </cell>
          <cell r="O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Y623" t="str">
            <v/>
          </cell>
          <cell r="AA623" t="str">
            <v/>
          </cell>
          <cell r="AB623">
            <v>0</v>
          </cell>
          <cell r="AC623">
            <v>0</v>
          </cell>
          <cell r="AI623" t="str">
            <v/>
          </cell>
          <cell r="AJ623" t="str">
            <v/>
          </cell>
          <cell r="AK623">
            <v>0</v>
          </cell>
          <cell r="AL623">
            <v>0</v>
          </cell>
          <cell r="AM623">
            <v>0</v>
          </cell>
        </row>
        <row r="624">
          <cell r="C624" t="str">
            <v/>
          </cell>
          <cell r="D624" t="str">
            <v/>
          </cell>
          <cell r="O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Y624" t="str">
            <v/>
          </cell>
          <cell r="AA624" t="str">
            <v/>
          </cell>
          <cell r="AB624">
            <v>0</v>
          </cell>
          <cell r="AC624">
            <v>0</v>
          </cell>
          <cell r="AI624" t="str">
            <v/>
          </cell>
          <cell r="AJ624" t="str">
            <v/>
          </cell>
          <cell r="AK624">
            <v>0</v>
          </cell>
          <cell r="AL624">
            <v>0</v>
          </cell>
          <cell r="AM624">
            <v>0</v>
          </cell>
        </row>
        <row r="625">
          <cell r="C625" t="str">
            <v/>
          </cell>
          <cell r="D625" t="str">
            <v/>
          </cell>
          <cell r="O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Y625" t="str">
            <v/>
          </cell>
          <cell r="AA625" t="str">
            <v/>
          </cell>
          <cell r="AB625">
            <v>0</v>
          </cell>
          <cell r="AC625">
            <v>0</v>
          </cell>
          <cell r="AI625" t="str">
            <v/>
          </cell>
          <cell r="AJ625" t="str">
            <v/>
          </cell>
          <cell r="AK625">
            <v>0</v>
          </cell>
          <cell r="AL625">
            <v>0</v>
          </cell>
          <cell r="AM625">
            <v>0</v>
          </cell>
        </row>
        <row r="626">
          <cell r="C626" t="str">
            <v/>
          </cell>
          <cell r="D626" t="str">
            <v/>
          </cell>
          <cell r="O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Y626" t="str">
            <v/>
          </cell>
          <cell r="AA626" t="str">
            <v/>
          </cell>
          <cell r="AB626">
            <v>0</v>
          </cell>
          <cell r="AC626">
            <v>0</v>
          </cell>
          <cell r="AI626" t="str">
            <v/>
          </cell>
          <cell r="AJ626" t="str">
            <v/>
          </cell>
          <cell r="AK626">
            <v>0</v>
          </cell>
          <cell r="AL626">
            <v>0</v>
          </cell>
          <cell r="AM626">
            <v>0</v>
          </cell>
        </row>
        <row r="627">
          <cell r="C627" t="str">
            <v/>
          </cell>
          <cell r="D627" t="str">
            <v/>
          </cell>
          <cell r="O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Y627" t="str">
            <v/>
          </cell>
          <cell r="AA627" t="str">
            <v/>
          </cell>
          <cell r="AB627">
            <v>0</v>
          </cell>
          <cell r="AC627">
            <v>0</v>
          </cell>
          <cell r="AI627" t="str">
            <v/>
          </cell>
          <cell r="AJ627" t="str">
            <v/>
          </cell>
          <cell r="AK627">
            <v>0</v>
          </cell>
          <cell r="AL627">
            <v>0</v>
          </cell>
          <cell r="AM627">
            <v>0</v>
          </cell>
        </row>
        <row r="628">
          <cell r="C628" t="str">
            <v/>
          </cell>
          <cell r="D628" t="str">
            <v/>
          </cell>
          <cell r="O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Y628" t="str">
            <v/>
          </cell>
          <cell r="AA628" t="str">
            <v/>
          </cell>
          <cell r="AB628">
            <v>0</v>
          </cell>
          <cell r="AC628">
            <v>0</v>
          </cell>
          <cell r="AI628" t="str">
            <v/>
          </cell>
          <cell r="AJ628" t="str">
            <v/>
          </cell>
          <cell r="AK628">
            <v>0</v>
          </cell>
          <cell r="AL628">
            <v>0</v>
          </cell>
          <cell r="AM628">
            <v>0</v>
          </cell>
        </row>
        <row r="629">
          <cell r="C629" t="str">
            <v/>
          </cell>
          <cell r="D629" t="str">
            <v/>
          </cell>
          <cell r="O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Y629" t="str">
            <v/>
          </cell>
          <cell r="AA629" t="str">
            <v/>
          </cell>
          <cell r="AB629">
            <v>0</v>
          </cell>
          <cell r="AC629">
            <v>0</v>
          </cell>
          <cell r="AI629" t="str">
            <v/>
          </cell>
          <cell r="AJ629" t="str">
            <v/>
          </cell>
          <cell r="AK629">
            <v>0</v>
          </cell>
          <cell r="AL629">
            <v>0</v>
          </cell>
          <cell r="AM629">
            <v>0</v>
          </cell>
        </row>
        <row r="630">
          <cell r="C630" t="str">
            <v/>
          </cell>
          <cell r="D630" t="str">
            <v/>
          </cell>
          <cell r="O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Y630" t="str">
            <v/>
          </cell>
          <cell r="AA630" t="str">
            <v/>
          </cell>
          <cell r="AB630">
            <v>0</v>
          </cell>
          <cell r="AC630">
            <v>0</v>
          </cell>
          <cell r="AI630" t="str">
            <v/>
          </cell>
          <cell r="AJ630" t="str">
            <v/>
          </cell>
          <cell r="AK630">
            <v>0</v>
          </cell>
          <cell r="AL630">
            <v>0</v>
          </cell>
          <cell r="AM630">
            <v>0</v>
          </cell>
        </row>
        <row r="631">
          <cell r="C631" t="str">
            <v/>
          </cell>
          <cell r="D631" t="str">
            <v/>
          </cell>
          <cell r="O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Y631" t="str">
            <v/>
          </cell>
          <cell r="AA631" t="str">
            <v/>
          </cell>
          <cell r="AB631">
            <v>0</v>
          </cell>
          <cell r="AC631">
            <v>0</v>
          </cell>
          <cell r="AI631" t="str">
            <v/>
          </cell>
          <cell r="AJ631" t="str">
            <v/>
          </cell>
          <cell r="AK631">
            <v>0</v>
          </cell>
          <cell r="AL631">
            <v>0</v>
          </cell>
          <cell r="AM631">
            <v>0</v>
          </cell>
        </row>
        <row r="632">
          <cell r="C632" t="str">
            <v/>
          </cell>
          <cell r="D632" t="str">
            <v/>
          </cell>
          <cell r="O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Y632" t="str">
            <v/>
          </cell>
          <cell r="AA632" t="str">
            <v/>
          </cell>
          <cell r="AB632">
            <v>0</v>
          </cell>
          <cell r="AC632">
            <v>0</v>
          </cell>
          <cell r="AI632" t="str">
            <v/>
          </cell>
          <cell r="AJ632" t="str">
            <v/>
          </cell>
          <cell r="AK632">
            <v>0</v>
          </cell>
          <cell r="AL632">
            <v>0</v>
          </cell>
          <cell r="AM632">
            <v>0</v>
          </cell>
        </row>
        <row r="633">
          <cell r="C633" t="str">
            <v/>
          </cell>
          <cell r="D633" t="str">
            <v/>
          </cell>
          <cell r="O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Y633" t="str">
            <v/>
          </cell>
          <cell r="AA633" t="str">
            <v/>
          </cell>
          <cell r="AB633">
            <v>0</v>
          </cell>
          <cell r="AC633">
            <v>0</v>
          </cell>
          <cell r="AI633" t="str">
            <v/>
          </cell>
          <cell r="AJ633" t="str">
            <v/>
          </cell>
          <cell r="AK633">
            <v>0</v>
          </cell>
          <cell r="AL633">
            <v>0</v>
          </cell>
          <cell r="AM633">
            <v>0</v>
          </cell>
        </row>
        <row r="634">
          <cell r="C634" t="str">
            <v/>
          </cell>
          <cell r="D634" t="str">
            <v/>
          </cell>
          <cell r="O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Y634" t="str">
            <v/>
          </cell>
          <cell r="AA634" t="str">
            <v/>
          </cell>
          <cell r="AB634">
            <v>0</v>
          </cell>
          <cell r="AC634">
            <v>0</v>
          </cell>
          <cell r="AI634" t="str">
            <v/>
          </cell>
          <cell r="AJ634" t="str">
            <v/>
          </cell>
          <cell r="AK634">
            <v>0</v>
          </cell>
          <cell r="AL634">
            <v>0</v>
          </cell>
          <cell r="AM634">
            <v>0</v>
          </cell>
        </row>
        <row r="635">
          <cell r="C635" t="str">
            <v/>
          </cell>
          <cell r="D635" t="str">
            <v/>
          </cell>
          <cell r="O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Y635" t="str">
            <v/>
          </cell>
          <cell r="AA635" t="str">
            <v/>
          </cell>
          <cell r="AB635">
            <v>0</v>
          </cell>
          <cell r="AC635">
            <v>0</v>
          </cell>
          <cell r="AI635" t="str">
            <v/>
          </cell>
          <cell r="AJ635" t="str">
            <v/>
          </cell>
          <cell r="AK635">
            <v>0</v>
          </cell>
          <cell r="AL635">
            <v>0</v>
          </cell>
          <cell r="AM635">
            <v>0</v>
          </cell>
        </row>
        <row r="636">
          <cell r="C636" t="str">
            <v/>
          </cell>
          <cell r="D636" t="str">
            <v/>
          </cell>
          <cell r="O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Y636" t="str">
            <v/>
          </cell>
          <cell r="AA636" t="str">
            <v/>
          </cell>
          <cell r="AB636">
            <v>0</v>
          </cell>
          <cell r="AC636">
            <v>0</v>
          </cell>
          <cell r="AI636" t="str">
            <v/>
          </cell>
          <cell r="AJ636" t="str">
            <v/>
          </cell>
          <cell r="AK636">
            <v>0</v>
          </cell>
          <cell r="AL636">
            <v>0</v>
          </cell>
          <cell r="AM636">
            <v>0</v>
          </cell>
        </row>
        <row r="637">
          <cell r="C637" t="str">
            <v/>
          </cell>
          <cell r="D637" t="str">
            <v/>
          </cell>
          <cell r="O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Y637" t="str">
            <v/>
          </cell>
          <cell r="AA637" t="str">
            <v/>
          </cell>
          <cell r="AB637">
            <v>0</v>
          </cell>
          <cell r="AC637">
            <v>0</v>
          </cell>
          <cell r="AI637" t="str">
            <v/>
          </cell>
          <cell r="AJ637" t="str">
            <v/>
          </cell>
          <cell r="AK637">
            <v>0</v>
          </cell>
          <cell r="AL637">
            <v>0</v>
          </cell>
          <cell r="AM637">
            <v>0</v>
          </cell>
        </row>
        <row r="638">
          <cell r="C638" t="str">
            <v/>
          </cell>
          <cell r="D638" t="str">
            <v/>
          </cell>
          <cell r="O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Y638" t="str">
            <v/>
          </cell>
          <cell r="AA638" t="str">
            <v/>
          </cell>
          <cell r="AB638">
            <v>0</v>
          </cell>
          <cell r="AC638">
            <v>0</v>
          </cell>
          <cell r="AI638" t="str">
            <v/>
          </cell>
          <cell r="AJ638" t="str">
            <v/>
          </cell>
          <cell r="AK638">
            <v>0</v>
          </cell>
          <cell r="AL638">
            <v>0</v>
          </cell>
          <cell r="AM638">
            <v>0</v>
          </cell>
        </row>
        <row r="639">
          <cell r="C639" t="str">
            <v/>
          </cell>
          <cell r="D639" t="str">
            <v/>
          </cell>
          <cell r="O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Y639" t="str">
            <v/>
          </cell>
          <cell r="AA639" t="str">
            <v/>
          </cell>
          <cell r="AB639">
            <v>0</v>
          </cell>
          <cell r="AC639">
            <v>0</v>
          </cell>
          <cell r="AI639" t="str">
            <v/>
          </cell>
          <cell r="AJ639" t="str">
            <v/>
          </cell>
          <cell r="AK639">
            <v>0</v>
          </cell>
          <cell r="AL639">
            <v>0</v>
          </cell>
          <cell r="AM639">
            <v>0</v>
          </cell>
        </row>
        <row r="640">
          <cell r="C640" t="str">
            <v/>
          </cell>
          <cell r="D640" t="str">
            <v/>
          </cell>
          <cell r="O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Y640" t="str">
            <v/>
          </cell>
          <cell r="AA640" t="str">
            <v/>
          </cell>
          <cell r="AB640">
            <v>0</v>
          </cell>
          <cell r="AC640">
            <v>0</v>
          </cell>
          <cell r="AI640" t="str">
            <v/>
          </cell>
          <cell r="AJ640" t="str">
            <v/>
          </cell>
          <cell r="AK640">
            <v>0</v>
          </cell>
          <cell r="AL640">
            <v>0</v>
          </cell>
          <cell r="AM640">
            <v>0</v>
          </cell>
        </row>
        <row r="641">
          <cell r="C641" t="str">
            <v/>
          </cell>
          <cell r="D641" t="str">
            <v/>
          </cell>
          <cell r="O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Y641" t="str">
            <v/>
          </cell>
          <cell r="AA641" t="str">
            <v/>
          </cell>
          <cell r="AB641">
            <v>0</v>
          </cell>
          <cell r="AC641">
            <v>0</v>
          </cell>
          <cell r="AI641" t="str">
            <v/>
          </cell>
          <cell r="AJ641" t="str">
            <v/>
          </cell>
          <cell r="AK641">
            <v>0</v>
          </cell>
          <cell r="AL641">
            <v>0</v>
          </cell>
          <cell r="AM641">
            <v>0</v>
          </cell>
        </row>
        <row r="642">
          <cell r="C642" t="str">
            <v/>
          </cell>
          <cell r="D642" t="str">
            <v/>
          </cell>
          <cell r="O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Y642" t="str">
            <v/>
          </cell>
          <cell r="AA642" t="str">
            <v/>
          </cell>
          <cell r="AB642">
            <v>0</v>
          </cell>
          <cell r="AC642">
            <v>0</v>
          </cell>
          <cell r="AI642" t="str">
            <v/>
          </cell>
          <cell r="AJ642" t="str">
            <v/>
          </cell>
          <cell r="AK642">
            <v>0</v>
          </cell>
          <cell r="AL642">
            <v>0</v>
          </cell>
          <cell r="AM642">
            <v>0</v>
          </cell>
        </row>
        <row r="643">
          <cell r="C643" t="str">
            <v/>
          </cell>
          <cell r="D643" t="str">
            <v/>
          </cell>
          <cell r="O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Y643" t="str">
            <v/>
          </cell>
          <cell r="AA643" t="str">
            <v/>
          </cell>
          <cell r="AB643">
            <v>0</v>
          </cell>
          <cell r="AC643">
            <v>0</v>
          </cell>
          <cell r="AI643" t="str">
            <v/>
          </cell>
          <cell r="AJ643" t="str">
            <v/>
          </cell>
          <cell r="AK643">
            <v>0</v>
          </cell>
          <cell r="AL643">
            <v>0</v>
          </cell>
          <cell r="AM643">
            <v>0</v>
          </cell>
        </row>
        <row r="644">
          <cell r="C644" t="str">
            <v/>
          </cell>
          <cell r="D644" t="str">
            <v/>
          </cell>
          <cell r="O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Y644" t="str">
            <v/>
          </cell>
          <cell r="AA644" t="str">
            <v/>
          </cell>
          <cell r="AB644">
            <v>0</v>
          </cell>
          <cell r="AC644">
            <v>0</v>
          </cell>
          <cell r="AI644" t="str">
            <v/>
          </cell>
          <cell r="AJ644" t="str">
            <v/>
          </cell>
          <cell r="AK644">
            <v>0</v>
          </cell>
          <cell r="AL644">
            <v>0</v>
          </cell>
          <cell r="AM644">
            <v>0</v>
          </cell>
        </row>
        <row r="645">
          <cell r="C645" t="str">
            <v/>
          </cell>
          <cell r="D645" t="str">
            <v/>
          </cell>
          <cell r="O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Y645" t="str">
            <v/>
          </cell>
          <cell r="AA645" t="str">
            <v/>
          </cell>
          <cell r="AB645">
            <v>0</v>
          </cell>
          <cell r="AC645">
            <v>0</v>
          </cell>
          <cell r="AI645" t="str">
            <v/>
          </cell>
          <cell r="AJ645" t="str">
            <v/>
          </cell>
          <cell r="AK645">
            <v>0</v>
          </cell>
          <cell r="AL645">
            <v>0</v>
          </cell>
          <cell r="AM645">
            <v>0</v>
          </cell>
        </row>
        <row r="646">
          <cell r="C646" t="str">
            <v/>
          </cell>
          <cell r="D646" t="str">
            <v/>
          </cell>
          <cell r="O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Y646" t="str">
            <v/>
          </cell>
          <cell r="AA646" t="str">
            <v/>
          </cell>
          <cell r="AB646">
            <v>0</v>
          </cell>
          <cell r="AC646">
            <v>0</v>
          </cell>
          <cell r="AI646" t="str">
            <v/>
          </cell>
          <cell r="AJ646" t="str">
            <v/>
          </cell>
          <cell r="AK646">
            <v>0</v>
          </cell>
          <cell r="AL646">
            <v>0</v>
          </cell>
          <cell r="AM646">
            <v>0</v>
          </cell>
        </row>
        <row r="647">
          <cell r="C647" t="str">
            <v/>
          </cell>
          <cell r="D647" t="str">
            <v/>
          </cell>
          <cell r="O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Y647" t="str">
            <v/>
          </cell>
          <cell r="AA647" t="str">
            <v/>
          </cell>
          <cell r="AB647">
            <v>0</v>
          </cell>
          <cell r="AC647">
            <v>0</v>
          </cell>
          <cell r="AI647" t="str">
            <v/>
          </cell>
          <cell r="AJ647" t="str">
            <v/>
          </cell>
          <cell r="AK647">
            <v>0</v>
          </cell>
          <cell r="AL647">
            <v>0</v>
          </cell>
          <cell r="AM647">
            <v>0</v>
          </cell>
        </row>
        <row r="648">
          <cell r="C648" t="str">
            <v/>
          </cell>
          <cell r="D648" t="str">
            <v/>
          </cell>
          <cell r="O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Y648" t="str">
            <v/>
          </cell>
          <cell r="AA648" t="str">
            <v/>
          </cell>
          <cell r="AB648">
            <v>0</v>
          </cell>
          <cell r="AC648">
            <v>0</v>
          </cell>
          <cell r="AI648" t="str">
            <v/>
          </cell>
          <cell r="AJ648" t="str">
            <v/>
          </cell>
          <cell r="AK648">
            <v>0</v>
          </cell>
          <cell r="AL648">
            <v>0</v>
          </cell>
          <cell r="AM648">
            <v>0</v>
          </cell>
        </row>
        <row r="649">
          <cell r="C649" t="str">
            <v/>
          </cell>
          <cell r="D649" t="str">
            <v/>
          </cell>
          <cell r="O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Y649" t="str">
            <v/>
          </cell>
          <cell r="AA649" t="str">
            <v/>
          </cell>
          <cell r="AB649">
            <v>0</v>
          </cell>
          <cell r="AC649">
            <v>0</v>
          </cell>
          <cell r="AI649" t="str">
            <v/>
          </cell>
          <cell r="AJ649" t="str">
            <v/>
          </cell>
          <cell r="AK649">
            <v>0</v>
          </cell>
          <cell r="AL649">
            <v>0</v>
          </cell>
          <cell r="AM649">
            <v>0</v>
          </cell>
        </row>
        <row r="650">
          <cell r="C650" t="str">
            <v/>
          </cell>
          <cell r="D650" t="str">
            <v/>
          </cell>
          <cell r="O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Y650" t="str">
            <v/>
          </cell>
          <cell r="AA650" t="str">
            <v/>
          </cell>
          <cell r="AB650">
            <v>0</v>
          </cell>
          <cell r="AC650">
            <v>0</v>
          </cell>
          <cell r="AI650" t="str">
            <v/>
          </cell>
          <cell r="AJ650" t="str">
            <v/>
          </cell>
          <cell r="AK650">
            <v>0</v>
          </cell>
          <cell r="AL650">
            <v>0</v>
          </cell>
          <cell r="AM650">
            <v>0</v>
          </cell>
        </row>
        <row r="651">
          <cell r="C651" t="str">
            <v/>
          </cell>
          <cell r="D651" t="str">
            <v/>
          </cell>
          <cell r="O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Y651" t="str">
            <v/>
          </cell>
          <cell r="AA651" t="str">
            <v/>
          </cell>
          <cell r="AB651">
            <v>0</v>
          </cell>
          <cell r="AC651">
            <v>0</v>
          </cell>
          <cell r="AI651" t="str">
            <v/>
          </cell>
          <cell r="AJ651" t="str">
            <v/>
          </cell>
          <cell r="AK651">
            <v>0</v>
          </cell>
          <cell r="AL651">
            <v>0</v>
          </cell>
          <cell r="AM651">
            <v>0</v>
          </cell>
        </row>
        <row r="652">
          <cell r="C652" t="str">
            <v/>
          </cell>
          <cell r="D652" t="str">
            <v/>
          </cell>
          <cell r="O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Y652" t="str">
            <v/>
          </cell>
          <cell r="AA652" t="str">
            <v/>
          </cell>
          <cell r="AB652">
            <v>0</v>
          </cell>
          <cell r="AC652">
            <v>0</v>
          </cell>
          <cell r="AI652" t="str">
            <v/>
          </cell>
          <cell r="AJ652" t="str">
            <v/>
          </cell>
          <cell r="AK652">
            <v>0</v>
          </cell>
          <cell r="AL652">
            <v>0</v>
          </cell>
          <cell r="AM652">
            <v>0</v>
          </cell>
        </row>
        <row r="653">
          <cell r="C653" t="str">
            <v/>
          </cell>
          <cell r="D653" t="str">
            <v/>
          </cell>
          <cell r="O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Y653" t="str">
            <v/>
          </cell>
          <cell r="AA653" t="str">
            <v/>
          </cell>
          <cell r="AB653">
            <v>0</v>
          </cell>
          <cell r="AC653">
            <v>0</v>
          </cell>
          <cell r="AI653" t="str">
            <v/>
          </cell>
          <cell r="AJ653" t="str">
            <v/>
          </cell>
          <cell r="AK653">
            <v>0</v>
          </cell>
          <cell r="AL653">
            <v>0</v>
          </cell>
          <cell r="AM653">
            <v>0</v>
          </cell>
        </row>
        <row r="654">
          <cell r="C654" t="str">
            <v/>
          </cell>
          <cell r="D654" t="str">
            <v/>
          </cell>
          <cell r="O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Y654" t="str">
            <v/>
          </cell>
          <cell r="AA654" t="str">
            <v/>
          </cell>
          <cell r="AB654">
            <v>0</v>
          </cell>
          <cell r="AC654">
            <v>0</v>
          </cell>
          <cell r="AI654" t="str">
            <v/>
          </cell>
          <cell r="AJ654" t="str">
            <v/>
          </cell>
          <cell r="AK654">
            <v>0</v>
          </cell>
          <cell r="AL654">
            <v>0</v>
          </cell>
          <cell r="AM654">
            <v>0</v>
          </cell>
        </row>
        <row r="655">
          <cell r="C655" t="str">
            <v/>
          </cell>
          <cell r="D655" t="str">
            <v/>
          </cell>
          <cell r="O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Y655" t="str">
            <v/>
          </cell>
          <cell r="AA655" t="str">
            <v/>
          </cell>
          <cell r="AB655">
            <v>0</v>
          </cell>
          <cell r="AC655">
            <v>0</v>
          </cell>
          <cell r="AI655" t="str">
            <v/>
          </cell>
          <cell r="AJ655" t="str">
            <v/>
          </cell>
          <cell r="AK655">
            <v>0</v>
          </cell>
          <cell r="AL655">
            <v>0</v>
          </cell>
          <cell r="AM655">
            <v>0</v>
          </cell>
        </row>
        <row r="656">
          <cell r="C656" t="str">
            <v/>
          </cell>
          <cell r="D656" t="str">
            <v/>
          </cell>
          <cell r="O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Y656" t="str">
            <v/>
          </cell>
          <cell r="AA656" t="str">
            <v/>
          </cell>
          <cell r="AB656">
            <v>0</v>
          </cell>
          <cell r="AC656">
            <v>0</v>
          </cell>
          <cell r="AI656" t="str">
            <v/>
          </cell>
          <cell r="AJ656" t="str">
            <v/>
          </cell>
          <cell r="AK656">
            <v>0</v>
          </cell>
          <cell r="AL656">
            <v>0</v>
          </cell>
          <cell r="AM656">
            <v>0</v>
          </cell>
        </row>
        <row r="657">
          <cell r="C657" t="str">
            <v/>
          </cell>
          <cell r="D657" t="str">
            <v/>
          </cell>
          <cell r="O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Y657" t="str">
            <v/>
          </cell>
          <cell r="AA657" t="str">
            <v/>
          </cell>
          <cell r="AB657">
            <v>0</v>
          </cell>
          <cell r="AC657">
            <v>0</v>
          </cell>
          <cell r="AI657" t="str">
            <v/>
          </cell>
          <cell r="AJ657" t="str">
            <v/>
          </cell>
          <cell r="AK657">
            <v>0</v>
          </cell>
          <cell r="AL657">
            <v>0</v>
          </cell>
          <cell r="AM657">
            <v>0</v>
          </cell>
        </row>
        <row r="658">
          <cell r="C658" t="str">
            <v/>
          </cell>
          <cell r="D658" t="str">
            <v/>
          </cell>
          <cell r="O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Y658" t="str">
            <v/>
          </cell>
          <cell r="AA658" t="str">
            <v/>
          </cell>
          <cell r="AB658">
            <v>0</v>
          </cell>
          <cell r="AC658">
            <v>0</v>
          </cell>
          <cell r="AI658" t="str">
            <v/>
          </cell>
          <cell r="AJ658" t="str">
            <v/>
          </cell>
          <cell r="AK658">
            <v>0</v>
          </cell>
          <cell r="AL658">
            <v>0</v>
          </cell>
          <cell r="AM658">
            <v>0</v>
          </cell>
        </row>
        <row r="659">
          <cell r="C659" t="str">
            <v/>
          </cell>
          <cell r="D659" t="str">
            <v/>
          </cell>
          <cell r="O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Y659" t="str">
            <v/>
          </cell>
          <cell r="AA659" t="str">
            <v/>
          </cell>
          <cell r="AB659">
            <v>0</v>
          </cell>
          <cell r="AC659">
            <v>0</v>
          </cell>
          <cell r="AI659" t="str">
            <v/>
          </cell>
          <cell r="AJ659" t="str">
            <v/>
          </cell>
          <cell r="AK659">
            <v>0</v>
          </cell>
          <cell r="AL659">
            <v>0</v>
          </cell>
          <cell r="AM659">
            <v>0</v>
          </cell>
        </row>
        <row r="660">
          <cell r="C660" t="str">
            <v/>
          </cell>
          <cell r="D660" t="str">
            <v/>
          </cell>
          <cell r="O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Y660" t="str">
            <v/>
          </cell>
          <cell r="AA660" t="str">
            <v/>
          </cell>
          <cell r="AB660">
            <v>0</v>
          </cell>
          <cell r="AC660">
            <v>0</v>
          </cell>
          <cell r="AI660" t="str">
            <v/>
          </cell>
          <cell r="AJ660" t="str">
            <v/>
          </cell>
          <cell r="AK660">
            <v>0</v>
          </cell>
          <cell r="AL660">
            <v>0</v>
          </cell>
          <cell r="AM660">
            <v>0</v>
          </cell>
        </row>
        <row r="661">
          <cell r="C661" t="str">
            <v/>
          </cell>
          <cell r="D661" t="str">
            <v/>
          </cell>
          <cell r="O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Y661" t="str">
            <v/>
          </cell>
          <cell r="AA661" t="str">
            <v/>
          </cell>
          <cell r="AB661">
            <v>0</v>
          </cell>
          <cell r="AC661">
            <v>0</v>
          </cell>
          <cell r="AI661" t="str">
            <v/>
          </cell>
          <cell r="AJ661" t="str">
            <v/>
          </cell>
          <cell r="AK661">
            <v>0</v>
          </cell>
          <cell r="AL661">
            <v>0</v>
          </cell>
          <cell r="AM661">
            <v>0</v>
          </cell>
        </row>
        <row r="662">
          <cell r="C662" t="str">
            <v/>
          </cell>
          <cell r="D662" t="str">
            <v/>
          </cell>
          <cell r="O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Y662" t="str">
            <v/>
          </cell>
          <cell r="AA662" t="str">
            <v/>
          </cell>
          <cell r="AB662">
            <v>0</v>
          </cell>
          <cell r="AC662">
            <v>0</v>
          </cell>
          <cell r="AI662" t="str">
            <v/>
          </cell>
          <cell r="AJ662" t="str">
            <v/>
          </cell>
          <cell r="AK662">
            <v>0</v>
          </cell>
          <cell r="AL662">
            <v>0</v>
          </cell>
          <cell r="AM662">
            <v>0</v>
          </cell>
        </row>
        <row r="663">
          <cell r="C663" t="str">
            <v/>
          </cell>
          <cell r="D663" t="str">
            <v/>
          </cell>
          <cell r="O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Y663" t="str">
            <v/>
          </cell>
          <cell r="AA663" t="str">
            <v/>
          </cell>
          <cell r="AB663">
            <v>0</v>
          </cell>
          <cell r="AC663">
            <v>0</v>
          </cell>
          <cell r="AI663" t="str">
            <v/>
          </cell>
          <cell r="AJ663" t="str">
            <v/>
          </cell>
          <cell r="AK663">
            <v>0</v>
          </cell>
          <cell r="AL663">
            <v>0</v>
          </cell>
          <cell r="AM663">
            <v>0</v>
          </cell>
        </row>
        <row r="664">
          <cell r="C664" t="str">
            <v/>
          </cell>
          <cell r="D664" t="str">
            <v/>
          </cell>
          <cell r="O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Y664" t="str">
            <v/>
          </cell>
          <cell r="AA664" t="str">
            <v/>
          </cell>
          <cell r="AB664">
            <v>0</v>
          </cell>
          <cell r="AC664">
            <v>0</v>
          </cell>
          <cell r="AI664" t="str">
            <v/>
          </cell>
          <cell r="AJ664" t="str">
            <v/>
          </cell>
          <cell r="AK664">
            <v>0</v>
          </cell>
          <cell r="AL664">
            <v>0</v>
          </cell>
          <cell r="AM664">
            <v>0</v>
          </cell>
        </row>
        <row r="665">
          <cell r="C665" t="str">
            <v/>
          </cell>
          <cell r="D665" t="str">
            <v/>
          </cell>
          <cell r="O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Y665" t="str">
            <v/>
          </cell>
          <cell r="AA665" t="str">
            <v/>
          </cell>
          <cell r="AB665">
            <v>0</v>
          </cell>
          <cell r="AC665">
            <v>0</v>
          </cell>
          <cell r="AI665" t="str">
            <v/>
          </cell>
          <cell r="AJ665" t="str">
            <v/>
          </cell>
          <cell r="AK665">
            <v>0</v>
          </cell>
          <cell r="AL665">
            <v>0</v>
          </cell>
          <cell r="AM665">
            <v>0</v>
          </cell>
        </row>
        <row r="666">
          <cell r="C666" t="str">
            <v/>
          </cell>
          <cell r="D666" t="str">
            <v/>
          </cell>
          <cell r="O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Y666" t="str">
            <v/>
          </cell>
          <cell r="AA666" t="str">
            <v/>
          </cell>
          <cell r="AB666">
            <v>0</v>
          </cell>
          <cell r="AC666">
            <v>0</v>
          </cell>
          <cell r="AI666" t="str">
            <v/>
          </cell>
          <cell r="AJ666" t="str">
            <v/>
          </cell>
          <cell r="AK666">
            <v>0</v>
          </cell>
          <cell r="AL666">
            <v>0</v>
          </cell>
          <cell r="AM666">
            <v>0</v>
          </cell>
        </row>
        <row r="667">
          <cell r="C667" t="str">
            <v/>
          </cell>
          <cell r="D667" t="str">
            <v/>
          </cell>
          <cell r="O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Y667" t="str">
            <v/>
          </cell>
          <cell r="AA667" t="str">
            <v/>
          </cell>
          <cell r="AB667">
            <v>0</v>
          </cell>
          <cell r="AC667">
            <v>0</v>
          </cell>
          <cell r="AI667" t="str">
            <v/>
          </cell>
          <cell r="AJ667" t="str">
            <v/>
          </cell>
          <cell r="AK667">
            <v>0</v>
          </cell>
          <cell r="AL667">
            <v>0</v>
          </cell>
          <cell r="AM667">
            <v>0</v>
          </cell>
        </row>
        <row r="668">
          <cell r="C668" t="str">
            <v/>
          </cell>
          <cell r="D668" t="str">
            <v/>
          </cell>
          <cell r="O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Y668" t="str">
            <v/>
          </cell>
          <cell r="AA668" t="str">
            <v/>
          </cell>
          <cell r="AB668">
            <v>0</v>
          </cell>
          <cell r="AC668">
            <v>0</v>
          </cell>
          <cell r="AI668" t="str">
            <v/>
          </cell>
          <cell r="AJ668" t="str">
            <v/>
          </cell>
          <cell r="AK668">
            <v>0</v>
          </cell>
          <cell r="AL668">
            <v>0</v>
          </cell>
          <cell r="AM668">
            <v>0</v>
          </cell>
        </row>
        <row r="669">
          <cell r="C669" t="str">
            <v/>
          </cell>
          <cell r="D669" t="str">
            <v/>
          </cell>
          <cell r="O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Y669" t="str">
            <v/>
          </cell>
          <cell r="AA669" t="str">
            <v/>
          </cell>
          <cell r="AB669">
            <v>0</v>
          </cell>
          <cell r="AC669">
            <v>0</v>
          </cell>
          <cell r="AI669" t="str">
            <v/>
          </cell>
          <cell r="AJ669" t="str">
            <v/>
          </cell>
          <cell r="AK669">
            <v>0</v>
          </cell>
          <cell r="AL669">
            <v>0</v>
          </cell>
          <cell r="AM669">
            <v>0</v>
          </cell>
        </row>
        <row r="670">
          <cell r="C670" t="str">
            <v/>
          </cell>
          <cell r="D670" t="str">
            <v/>
          </cell>
          <cell r="O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Y670" t="str">
            <v/>
          </cell>
          <cell r="AA670" t="str">
            <v/>
          </cell>
          <cell r="AB670">
            <v>0</v>
          </cell>
          <cell r="AC670">
            <v>0</v>
          </cell>
          <cell r="AI670" t="str">
            <v/>
          </cell>
          <cell r="AJ670" t="str">
            <v/>
          </cell>
          <cell r="AK670">
            <v>0</v>
          </cell>
          <cell r="AL670">
            <v>0</v>
          </cell>
          <cell r="AM670">
            <v>0</v>
          </cell>
        </row>
        <row r="671">
          <cell r="C671" t="str">
            <v/>
          </cell>
          <cell r="D671" t="str">
            <v/>
          </cell>
          <cell r="O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Y671" t="str">
            <v/>
          </cell>
          <cell r="AA671" t="str">
            <v/>
          </cell>
          <cell r="AB671">
            <v>0</v>
          </cell>
          <cell r="AC671">
            <v>0</v>
          </cell>
          <cell r="AI671" t="str">
            <v/>
          </cell>
          <cell r="AJ671" t="str">
            <v/>
          </cell>
          <cell r="AK671">
            <v>0</v>
          </cell>
          <cell r="AL671">
            <v>0</v>
          </cell>
          <cell r="AM671">
            <v>0</v>
          </cell>
        </row>
        <row r="672">
          <cell r="C672" t="str">
            <v/>
          </cell>
          <cell r="D672" t="str">
            <v/>
          </cell>
          <cell r="O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Y672" t="str">
            <v/>
          </cell>
          <cell r="AA672" t="str">
            <v/>
          </cell>
          <cell r="AB672">
            <v>0</v>
          </cell>
          <cell r="AC672">
            <v>0</v>
          </cell>
          <cell r="AI672" t="str">
            <v/>
          </cell>
          <cell r="AJ672" t="str">
            <v/>
          </cell>
          <cell r="AK672">
            <v>0</v>
          </cell>
          <cell r="AL672">
            <v>0</v>
          </cell>
          <cell r="AM672">
            <v>0</v>
          </cell>
        </row>
        <row r="673">
          <cell r="C673" t="str">
            <v/>
          </cell>
          <cell r="D673" t="str">
            <v/>
          </cell>
          <cell r="O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Y673" t="str">
            <v/>
          </cell>
          <cell r="AA673" t="str">
            <v/>
          </cell>
          <cell r="AB673">
            <v>0</v>
          </cell>
          <cell r="AC673">
            <v>0</v>
          </cell>
          <cell r="AI673" t="str">
            <v/>
          </cell>
          <cell r="AJ673" t="str">
            <v/>
          </cell>
          <cell r="AK673">
            <v>0</v>
          </cell>
          <cell r="AL673">
            <v>0</v>
          </cell>
          <cell r="AM673">
            <v>0</v>
          </cell>
        </row>
        <row r="674">
          <cell r="C674" t="str">
            <v/>
          </cell>
          <cell r="D674" t="str">
            <v/>
          </cell>
          <cell r="O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Y674" t="str">
            <v/>
          </cell>
          <cell r="AA674" t="str">
            <v/>
          </cell>
          <cell r="AB674">
            <v>0</v>
          </cell>
          <cell r="AC674">
            <v>0</v>
          </cell>
          <cell r="AI674" t="str">
            <v/>
          </cell>
          <cell r="AJ674" t="str">
            <v/>
          </cell>
          <cell r="AK674">
            <v>0</v>
          </cell>
          <cell r="AL674">
            <v>0</v>
          </cell>
          <cell r="AM674">
            <v>0</v>
          </cell>
        </row>
        <row r="675">
          <cell r="C675" t="str">
            <v/>
          </cell>
          <cell r="D675" t="str">
            <v/>
          </cell>
          <cell r="O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Y675" t="str">
            <v/>
          </cell>
          <cell r="AA675" t="str">
            <v/>
          </cell>
          <cell r="AB675">
            <v>0</v>
          </cell>
          <cell r="AC675">
            <v>0</v>
          </cell>
          <cell r="AI675" t="str">
            <v/>
          </cell>
          <cell r="AJ675" t="str">
            <v/>
          </cell>
          <cell r="AK675">
            <v>0</v>
          </cell>
          <cell r="AL675">
            <v>0</v>
          </cell>
          <cell r="AM675">
            <v>0</v>
          </cell>
        </row>
        <row r="676">
          <cell r="C676" t="str">
            <v/>
          </cell>
          <cell r="D676" t="str">
            <v/>
          </cell>
          <cell r="O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Y676" t="str">
            <v/>
          </cell>
          <cell r="AA676" t="str">
            <v/>
          </cell>
          <cell r="AB676">
            <v>0</v>
          </cell>
          <cell r="AC676">
            <v>0</v>
          </cell>
          <cell r="AI676" t="str">
            <v/>
          </cell>
          <cell r="AJ676" t="str">
            <v/>
          </cell>
          <cell r="AK676">
            <v>0</v>
          </cell>
          <cell r="AL676">
            <v>0</v>
          </cell>
          <cell r="AM676">
            <v>0</v>
          </cell>
        </row>
        <row r="677">
          <cell r="C677" t="str">
            <v/>
          </cell>
          <cell r="D677" t="str">
            <v/>
          </cell>
          <cell r="O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Y677" t="str">
            <v/>
          </cell>
          <cell r="AA677" t="str">
            <v/>
          </cell>
          <cell r="AB677">
            <v>0</v>
          </cell>
          <cell r="AC677">
            <v>0</v>
          </cell>
          <cell r="AI677" t="str">
            <v/>
          </cell>
          <cell r="AJ677" t="str">
            <v/>
          </cell>
          <cell r="AK677">
            <v>0</v>
          </cell>
          <cell r="AL677">
            <v>0</v>
          </cell>
          <cell r="AM677">
            <v>0</v>
          </cell>
        </row>
        <row r="678">
          <cell r="C678" t="str">
            <v/>
          </cell>
          <cell r="D678" t="str">
            <v/>
          </cell>
          <cell r="O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Y678" t="str">
            <v/>
          </cell>
          <cell r="AA678" t="str">
            <v/>
          </cell>
          <cell r="AB678">
            <v>0</v>
          </cell>
          <cell r="AC678">
            <v>0</v>
          </cell>
          <cell r="AI678" t="str">
            <v/>
          </cell>
          <cell r="AJ678" t="str">
            <v/>
          </cell>
          <cell r="AK678">
            <v>0</v>
          </cell>
          <cell r="AL678">
            <v>0</v>
          </cell>
          <cell r="AM678">
            <v>0</v>
          </cell>
        </row>
        <row r="679">
          <cell r="C679" t="str">
            <v/>
          </cell>
          <cell r="D679" t="str">
            <v/>
          </cell>
          <cell r="O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Y679" t="str">
            <v/>
          </cell>
          <cell r="AA679" t="str">
            <v/>
          </cell>
          <cell r="AB679">
            <v>0</v>
          </cell>
          <cell r="AC679">
            <v>0</v>
          </cell>
          <cell r="AI679" t="str">
            <v/>
          </cell>
          <cell r="AJ679" t="str">
            <v/>
          </cell>
          <cell r="AK679">
            <v>0</v>
          </cell>
          <cell r="AL679">
            <v>0</v>
          </cell>
          <cell r="AM679">
            <v>0</v>
          </cell>
        </row>
        <row r="680">
          <cell r="C680" t="str">
            <v/>
          </cell>
          <cell r="D680" t="str">
            <v/>
          </cell>
          <cell r="O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Y680" t="str">
            <v/>
          </cell>
          <cell r="AA680" t="str">
            <v/>
          </cell>
          <cell r="AB680">
            <v>0</v>
          </cell>
          <cell r="AC680">
            <v>0</v>
          </cell>
          <cell r="AI680" t="str">
            <v/>
          </cell>
          <cell r="AJ680" t="str">
            <v/>
          </cell>
          <cell r="AK680">
            <v>0</v>
          </cell>
          <cell r="AL680">
            <v>0</v>
          </cell>
          <cell r="AM680">
            <v>0</v>
          </cell>
        </row>
        <row r="681">
          <cell r="C681" t="str">
            <v/>
          </cell>
          <cell r="D681" t="str">
            <v/>
          </cell>
          <cell r="O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Y681" t="str">
            <v/>
          </cell>
          <cell r="AA681" t="str">
            <v/>
          </cell>
          <cell r="AB681">
            <v>0</v>
          </cell>
          <cell r="AC681">
            <v>0</v>
          </cell>
          <cell r="AI681" t="str">
            <v/>
          </cell>
          <cell r="AJ681" t="str">
            <v/>
          </cell>
          <cell r="AK681">
            <v>0</v>
          </cell>
          <cell r="AL681">
            <v>0</v>
          </cell>
          <cell r="AM681">
            <v>0</v>
          </cell>
        </row>
        <row r="682">
          <cell r="C682" t="str">
            <v/>
          </cell>
          <cell r="D682" t="str">
            <v/>
          </cell>
          <cell r="O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Y682" t="str">
            <v/>
          </cell>
          <cell r="AA682" t="str">
            <v/>
          </cell>
          <cell r="AB682">
            <v>0</v>
          </cell>
          <cell r="AC682">
            <v>0</v>
          </cell>
          <cell r="AI682" t="str">
            <v/>
          </cell>
          <cell r="AJ682" t="str">
            <v/>
          </cell>
          <cell r="AK682">
            <v>0</v>
          </cell>
          <cell r="AL682">
            <v>0</v>
          </cell>
          <cell r="AM682">
            <v>0</v>
          </cell>
        </row>
        <row r="683">
          <cell r="C683" t="str">
            <v/>
          </cell>
          <cell r="D683" t="str">
            <v/>
          </cell>
          <cell r="O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Y683" t="str">
            <v/>
          </cell>
          <cell r="AA683" t="str">
            <v/>
          </cell>
          <cell r="AB683">
            <v>0</v>
          </cell>
          <cell r="AC683">
            <v>0</v>
          </cell>
          <cell r="AI683" t="str">
            <v/>
          </cell>
          <cell r="AJ683" t="str">
            <v/>
          </cell>
          <cell r="AK683">
            <v>0</v>
          </cell>
          <cell r="AL683">
            <v>0</v>
          </cell>
          <cell r="AM683">
            <v>0</v>
          </cell>
        </row>
        <row r="684">
          <cell r="C684" t="str">
            <v/>
          </cell>
          <cell r="D684" t="str">
            <v/>
          </cell>
          <cell r="O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Y684" t="str">
            <v/>
          </cell>
          <cell r="AA684" t="str">
            <v/>
          </cell>
          <cell r="AB684">
            <v>0</v>
          </cell>
          <cell r="AC684">
            <v>0</v>
          </cell>
          <cell r="AI684" t="str">
            <v/>
          </cell>
          <cell r="AJ684" t="str">
            <v/>
          </cell>
          <cell r="AK684">
            <v>0</v>
          </cell>
          <cell r="AL684">
            <v>0</v>
          </cell>
          <cell r="AM684">
            <v>0</v>
          </cell>
        </row>
        <row r="685">
          <cell r="C685" t="str">
            <v/>
          </cell>
          <cell r="D685" t="str">
            <v/>
          </cell>
          <cell r="O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Y685" t="str">
            <v/>
          </cell>
          <cell r="AA685" t="str">
            <v/>
          </cell>
          <cell r="AB685">
            <v>0</v>
          </cell>
          <cell r="AC685">
            <v>0</v>
          </cell>
          <cell r="AI685" t="str">
            <v/>
          </cell>
          <cell r="AJ685" t="str">
            <v/>
          </cell>
          <cell r="AK685">
            <v>0</v>
          </cell>
          <cell r="AL685">
            <v>0</v>
          </cell>
          <cell r="AM685">
            <v>0</v>
          </cell>
        </row>
        <row r="686">
          <cell r="C686" t="str">
            <v/>
          </cell>
          <cell r="D686" t="str">
            <v/>
          </cell>
          <cell r="O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Y686" t="str">
            <v/>
          </cell>
          <cell r="AA686" t="str">
            <v/>
          </cell>
          <cell r="AB686">
            <v>0</v>
          </cell>
          <cell r="AC686">
            <v>0</v>
          </cell>
          <cell r="AI686" t="str">
            <v/>
          </cell>
          <cell r="AJ686" t="str">
            <v/>
          </cell>
          <cell r="AK686">
            <v>0</v>
          </cell>
          <cell r="AL686">
            <v>0</v>
          </cell>
          <cell r="AM686">
            <v>0</v>
          </cell>
        </row>
        <row r="687">
          <cell r="C687" t="str">
            <v/>
          </cell>
          <cell r="D687" t="str">
            <v/>
          </cell>
          <cell r="O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Y687" t="str">
            <v/>
          </cell>
          <cell r="AA687" t="str">
            <v/>
          </cell>
          <cell r="AB687">
            <v>0</v>
          </cell>
          <cell r="AC687">
            <v>0</v>
          </cell>
          <cell r="AI687" t="str">
            <v/>
          </cell>
          <cell r="AJ687" t="str">
            <v/>
          </cell>
          <cell r="AK687">
            <v>0</v>
          </cell>
          <cell r="AL687">
            <v>0</v>
          </cell>
          <cell r="AM687">
            <v>0</v>
          </cell>
        </row>
        <row r="688">
          <cell r="C688" t="str">
            <v/>
          </cell>
          <cell r="D688" t="str">
            <v/>
          </cell>
          <cell r="O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Y688" t="str">
            <v/>
          </cell>
          <cell r="AA688" t="str">
            <v/>
          </cell>
          <cell r="AB688">
            <v>0</v>
          </cell>
          <cell r="AC688">
            <v>0</v>
          </cell>
          <cell r="AI688" t="str">
            <v/>
          </cell>
          <cell r="AJ688" t="str">
            <v/>
          </cell>
          <cell r="AK688">
            <v>0</v>
          </cell>
          <cell r="AL688">
            <v>0</v>
          </cell>
          <cell r="AM688">
            <v>0</v>
          </cell>
        </row>
        <row r="689">
          <cell r="C689" t="str">
            <v/>
          </cell>
          <cell r="D689" t="str">
            <v/>
          </cell>
          <cell r="O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Y689" t="str">
            <v/>
          </cell>
          <cell r="AA689" t="str">
            <v/>
          </cell>
          <cell r="AB689">
            <v>0</v>
          </cell>
          <cell r="AC689">
            <v>0</v>
          </cell>
          <cell r="AI689" t="str">
            <v/>
          </cell>
          <cell r="AJ689" t="str">
            <v/>
          </cell>
          <cell r="AK689">
            <v>0</v>
          </cell>
          <cell r="AL689">
            <v>0</v>
          </cell>
          <cell r="AM689">
            <v>0</v>
          </cell>
        </row>
        <row r="690">
          <cell r="C690" t="str">
            <v/>
          </cell>
          <cell r="D690" t="str">
            <v/>
          </cell>
          <cell r="O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Y690" t="str">
            <v/>
          </cell>
          <cell r="AA690" t="str">
            <v/>
          </cell>
          <cell r="AB690">
            <v>0</v>
          </cell>
          <cell r="AC690">
            <v>0</v>
          </cell>
          <cell r="AI690" t="str">
            <v/>
          </cell>
          <cell r="AJ690" t="str">
            <v/>
          </cell>
          <cell r="AK690">
            <v>0</v>
          </cell>
          <cell r="AL690">
            <v>0</v>
          </cell>
          <cell r="AM690">
            <v>0</v>
          </cell>
        </row>
        <row r="691">
          <cell r="C691" t="str">
            <v/>
          </cell>
          <cell r="D691" t="str">
            <v/>
          </cell>
          <cell r="O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Y691" t="str">
            <v/>
          </cell>
          <cell r="AA691" t="str">
            <v/>
          </cell>
          <cell r="AB691">
            <v>0</v>
          </cell>
          <cell r="AC691">
            <v>0</v>
          </cell>
          <cell r="AI691" t="str">
            <v/>
          </cell>
          <cell r="AJ691" t="str">
            <v/>
          </cell>
          <cell r="AK691">
            <v>0</v>
          </cell>
          <cell r="AL691">
            <v>0</v>
          </cell>
          <cell r="AM691">
            <v>0</v>
          </cell>
        </row>
        <row r="692">
          <cell r="C692" t="str">
            <v/>
          </cell>
          <cell r="D692" t="str">
            <v/>
          </cell>
          <cell r="O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Y692" t="str">
            <v/>
          </cell>
          <cell r="AA692" t="str">
            <v/>
          </cell>
          <cell r="AB692">
            <v>0</v>
          </cell>
          <cell r="AC692">
            <v>0</v>
          </cell>
          <cell r="AI692" t="str">
            <v/>
          </cell>
          <cell r="AJ692" t="str">
            <v/>
          </cell>
          <cell r="AK692">
            <v>0</v>
          </cell>
          <cell r="AL692">
            <v>0</v>
          </cell>
          <cell r="AM692">
            <v>0</v>
          </cell>
        </row>
        <row r="693">
          <cell r="C693" t="str">
            <v/>
          </cell>
          <cell r="D693" t="str">
            <v/>
          </cell>
          <cell r="O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Y693" t="str">
            <v/>
          </cell>
          <cell r="AA693" t="str">
            <v/>
          </cell>
          <cell r="AB693">
            <v>0</v>
          </cell>
          <cell r="AC693">
            <v>0</v>
          </cell>
          <cell r="AI693" t="str">
            <v/>
          </cell>
          <cell r="AJ693" t="str">
            <v/>
          </cell>
          <cell r="AK693">
            <v>0</v>
          </cell>
          <cell r="AL693">
            <v>0</v>
          </cell>
          <cell r="AM693">
            <v>0</v>
          </cell>
        </row>
        <row r="694">
          <cell r="C694" t="str">
            <v/>
          </cell>
          <cell r="D694" t="str">
            <v/>
          </cell>
          <cell r="O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Y694" t="str">
            <v/>
          </cell>
          <cell r="AA694" t="str">
            <v/>
          </cell>
          <cell r="AB694">
            <v>0</v>
          </cell>
          <cell r="AC694">
            <v>0</v>
          </cell>
          <cell r="AI694" t="str">
            <v/>
          </cell>
          <cell r="AJ694" t="str">
            <v/>
          </cell>
          <cell r="AK694">
            <v>0</v>
          </cell>
          <cell r="AL694">
            <v>0</v>
          </cell>
          <cell r="AM694">
            <v>0</v>
          </cell>
        </row>
        <row r="695">
          <cell r="C695" t="str">
            <v/>
          </cell>
          <cell r="D695" t="str">
            <v/>
          </cell>
          <cell r="O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Y695" t="str">
            <v/>
          </cell>
          <cell r="AA695" t="str">
            <v/>
          </cell>
          <cell r="AB695">
            <v>0</v>
          </cell>
          <cell r="AC695">
            <v>0</v>
          </cell>
          <cell r="AI695" t="str">
            <v/>
          </cell>
          <cell r="AJ695" t="str">
            <v/>
          </cell>
          <cell r="AK695">
            <v>0</v>
          </cell>
          <cell r="AL695">
            <v>0</v>
          </cell>
          <cell r="AM695">
            <v>0</v>
          </cell>
        </row>
        <row r="696">
          <cell r="C696" t="str">
            <v/>
          </cell>
          <cell r="D696" t="str">
            <v/>
          </cell>
          <cell r="O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Y696" t="str">
            <v/>
          </cell>
          <cell r="AA696" t="str">
            <v/>
          </cell>
          <cell r="AB696">
            <v>0</v>
          </cell>
          <cell r="AC696">
            <v>0</v>
          </cell>
          <cell r="AI696" t="str">
            <v/>
          </cell>
          <cell r="AJ696" t="str">
            <v/>
          </cell>
          <cell r="AK696">
            <v>0</v>
          </cell>
          <cell r="AL696">
            <v>0</v>
          </cell>
          <cell r="AM696">
            <v>0</v>
          </cell>
        </row>
        <row r="697">
          <cell r="C697" t="str">
            <v/>
          </cell>
          <cell r="D697" t="str">
            <v/>
          </cell>
          <cell r="O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Y697" t="str">
            <v/>
          </cell>
          <cell r="AA697" t="str">
            <v/>
          </cell>
          <cell r="AB697">
            <v>0</v>
          </cell>
          <cell r="AC697">
            <v>0</v>
          </cell>
          <cell r="AI697" t="str">
            <v/>
          </cell>
          <cell r="AJ697" t="str">
            <v/>
          </cell>
          <cell r="AK697">
            <v>0</v>
          </cell>
          <cell r="AL697">
            <v>0</v>
          </cell>
          <cell r="AM697">
            <v>0</v>
          </cell>
        </row>
        <row r="698">
          <cell r="C698" t="str">
            <v/>
          </cell>
          <cell r="D698" t="str">
            <v/>
          </cell>
          <cell r="O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Y698" t="str">
            <v/>
          </cell>
          <cell r="AA698" t="str">
            <v/>
          </cell>
          <cell r="AB698">
            <v>0</v>
          </cell>
          <cell r="AC698">
            <v>0</v>
          </cell>
          <cell r="AI698" t="str">
            <v/>
          </cell>
          <cell r="AJ698" t="str">
            <v/>
          </cell>
          <cell r="AK698">
            <v>0</v>
          </cell>
          <cell r="AL698">
            <v>0</v>
          </cell>
          <cell r="AM698">
            <v>0</v>
          </cell>
        </row>
        <row r="699">
          <cell r="C699" t="str">
            <v/>
          </cell>
          <cell r="D699" t="str">
            <v/>
          </cell>
          <cell r="O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Y699" t="str">
            <v/>
          </cell>
          <cell r="AA699" t="str">
            <v/>
          </cell>
          <cell r="AB699">
            <v>0</v>
          </cell>
          <cell r="AC699">
            <v>0</v>
          </cell>
          <cell r="AI699" t="str">
            <v/>
          </cell>
          <cell r="AJ699" t="str">
            <v/>
          </cell>
          <cell r="AK699">
            <v>0</v>
          </cell>
          <cell r="AL699">
            <v>0</v>
          </cell>
          <cell r="AM699">
            <v>0</v>
          </cell>
        </row>
        <row r="700">
          <cell r="C700" t="str">
            <v/>
          </cell>
          <cell r="D700" t="str">
            <v/>
          </cell>
          <cell r="O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Y700" t="str">
            <v/>
          </cell>
          <cell r="AA700" t="str">
            <v/>
          </cell>
          <cell r="AB700">
            <v>0</v>
          </cell>
          <cell r="AC700">
            <v>0</v>
          </cell>
          <cell r="AI700" t="str">
            <v/>
          </cell>
          <cell r="AJ700" t="str">
            <v/>
          </cell>
          <cell r="AK700">
            <v>0</v>
          </cell>
          <cell r="AL700">
            <v>0</v>
          </cell>
          <cell r="AM700">
            <v>0</v>
          </cell>
        </row>
        <row r="701">
          <cell r="C701" t="str">
            <v/>
          </cell>
          <cell r="D701" t="str">
            <v/>
          </cell>
          <cell r="O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Y701" t="str">
            <v/>
          </cell>
          <cell r="AA701" t="str">
            <v/>
          </cell>
          <cell r="AB701">
            <v>0</v>
          </cell>
          <cell r="AC701">
            <v>0</v>
          </cell>
          <cell r="AI701" t="str">
            <v/>
          </cell>
          <cell r="AJ701" t="str">
            <v/>
          </cell>
          <cell r="AK701">
            <v>0</v>
          </cell>
          <cell r="AL701">
            <v>0</v>
          </cell>
          <cell r="AM701">
            <v>0</v>
          </cell>
        </row>
        <row r="702">
          <cell r="C702" t="str">
            <v/>
          </cell>
          <cell r="D702" t="str">
            <v/>
          </cell>
          <cell r="O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Y702" t="str">
            <v/>
          </cell>
          <cell r="AA702" t="str">
            <v/>
          </cell>
          <cell r="AB702">
            <v>0</v>
          </cell>
          <cell r="AC702">
            <v>0</v>
          </cell>
          <cell r="AI702" t="str">
            <v/>
          </cell>
          <cell r="AJ702" t="str">
            <v/>
          </cell>
          <cell r="AK702">
            <v>0</v>
          </cell>
          <cell r="AL702">
            <v>0</v>
          </cell>
          <cell r="AM702">
            <v>0</v>
          </cell>
        </row>
        <row r="703">
          <cell r="C703" t="str">
            <v/>
          </cell>
          <cell r="D703" t="str">
            <v/>
          </cell>
          <cell r="O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Y703" t="str">
            <v/>
          </cell>
          <cell r="AA703" t="str">
            <v/>
          </cell>
          <cell r="AB703">
            <v>0</v>
          </cell>
          <cell r="AC703">
            <v>0</v>
          </cell>
          <cell r="AI703" t="str">
            <v/>
          </cell>
          <cell r="AJ703" t="str">
            <v/>
          </cell>
          <cell r="AK703">
            <v>0</v>
          </cell>
          <cell r="AL703">
            <v>0</v>
          </cell>
          <cell r="AM703">
            <v>0</v>
          </cell>
        </row>
        <row r="704">
          <cell r="C704" t="str">
            <v/>
          </cell>
          <cell r="D704" t="str">
            <v/>
          </cell>
          <cell r="O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Y704" t="str">
            <v/>
          </cell>
          <cell r="AA704" t="str">
            <v/>
          </cell>
          <cell r="AB704">
            <v>0</v>
          </cell>
          <cell r="AC704">
            <v>0</v>
          </cell>
          <cell r="AI704" t="str">
            <v/>
          </cell>
          <cell r="AJ704" t="str">
            <v/>
          </cell>
          <cell r="AK704">
            <v>0</v>
          </cell>
          <cell r="AL704">
            <v>0</v>
          </cell>
          <cell r="AM704">
            <v>0</v>
          </cell>
        </row>
        <row r="705">
          <cell r="C705" t="str">
            <v/>
          </cell>
          <cell r="D705" t="str">
            <v/>
          </cell>
          <cell r="O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Y705" t="str">
            <v/>
          </cell>
          <cell r="AA705" t="str">
            <v/>
          </cell>
          <cell r="AB705">
            <v>0</v>
          </cell>
          <cell r="AC705">
            <v>0</v>
          </cell>
          <cell r="AI705" t="str">
            <v/>
          </cell>
          <cell r="AJ705" t="str">
            <v/>
          </cell>
          <cell r="AK705">
            <v>0</v>
          </cell>
          <cell r="AL705">
            <v>0</v>
          </cell>
          <cell r="AM705">
            <v>0</v>
          </cell>
        </row>
        <row r="706">
          <cell r="C706" t="str">
            <v/>
          </cell>
          <cell r="D706" t="str">
            <v/>
          </cell>
          <cell r="O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Y706" t="str">
            <v/>
          </cell>
          <cell r="AA706" t="str">
            <v/>
          </cell>
          <cell r="AB706">
            <v>0</v>
          </cell>
          <cell r="AC706">
            <v>0</v>
          </cell>
          <cell r="AI706" t="str">
            <v/>
          </cell>
          <cell r="AJ706" t="str">
            <v/>
          </cell>
          <cell r="AK706">
            <v>0</v>
          </cell>
          <cell r="AL706">
            <v>0</v>
          </cell>
          <cell r="AM706">
            <v>0</v>
          </cell>
        </row>
        <row r="707">
          <cell r="C707" t="str">
            <v/>
          </cell>
          <cell r="D707" t="str">
            <v/>
          </cell>
          <cell r="O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Y707" t="str">
            <v/>
          </cell>
          <cell r="AA707" t="str">
            <v/>
          </cell>
          <cell r="AB707">
            <v>0</v>
          </cell>
          <cell r="AC707">
            <v>0</v>
          </cell>
          <cell r="AI707" t="str">
            <v/>
          </cell>
          <cell r="AJ707" t="str">
            <v/>
          </cell>
          <cell r="AK707">
            <v>0</v>
          </cell>
          <cell r="AL707">
            <v>0</v>
          </cell>
          <cell r="AM707">
            <v>0</v>
          </cell>
        </row>
        <row r="708">
          <cell r="C708" t="str">
            <v/>
          </cell>
          <cell r="D708" t="str">
            <v/>
          </cell>
          <cell r="O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Y708" t="str">
            <v/>
          </cell>
          <cell r="AA708" t="str">
            <v/>
          </cell>
          <cell r="AB708">
            <v>0</v>
          </cell>
          <cell r="AC708">
            <v>0</v>
          </cell>
          <cell r="AI708" t="str">
            <v/>
          </cell>
          <cell r="AJ708" t="str">
            <v/>
          </cell>
          <cell r="AK708">
            <v>0</v>
          </cell>
          <cell r="AL708">
            <v>0</v>
          </cell>
          <cell r="AM708">
            <v>0</v>
          </cell>
        </row>
        <row r="709">
          <cell r="C709" t="str">
            <v/>
          </cell>
          <cell r="D709" t="str">
            <v/>
          </cell>
          <cell r="O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Y709" t="str">
            <v/>
          </cell>
          <cell r="AA709" t="str">
            <v/>
          </cell>
          <cell r="AB709">
            <v>0</v>
          </cell>
          <cell r="AC709">
            <v>0</v>
          </cell>
          <cell r="AI709" t="str">
            <v/>
          </cell>
          <cell r="AJ709" t="str">
            <v/>
          </cell>
          <cell r="AK709">
            <v>0</v>
          </cell>
          <cell r="AL709">
            <v>0</v>
          </cell>
          <cell r="AM709">
            <v>0</v>
          </cell>
        </row>
        <row r="710">
          <cell r="C710" t="str">
            <v/>
          </cell>
          <cell r="D710" t="str">
            <v/>
          </cell>
          <cell r="O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Y710" t="str">
            <v/>
          </cell>
          <cell r="AA710" t="str">
            <v/>
          </cell>
          <cell r="AB710">
            <v>0</v>
          </cell>
          <cell r="AC710">
            <v>0</v>
          </cell>
          <cell r="AI710" t="str">
            <v/>
          </cell>
          <cell r="AJ710" t="str">
            <v/>
          </cell>
          <cell r="AK710">
            <v>0</v>
          </cell>
          <cell r="AL710">
            <v>0</v>
          </cell>
          <cell r="AM710">
            <v>0</v>
          </cell>
        </row>
        <row r="711">
          <cell r="C711" t="str">
            <v/>
          </cell>
          <cell r="D711" t="str">
            <v/>
          </cell>
          <cell r="O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Y711" t="str">
            <v/>
          </cell>
          <cell r="AA711" t="str">
            <v/>
          </cell>
          <cell r="AB711">
            <v>0</v>
          </cell>
          <cell r="AC711">
            <v>0</v>
          </cell>
          <cell r="AI711" t="str">
            <v/>
          </cell>
          <cell r="AJ711" t="str">
            <v/>
          </cell>
          <cell r="AK711">
            <v>0</v>
          </cell>
          <cell r="AL711">
            <v>0</v>
          </cell>
          <cell r="AM711">
            <v>0</v>
          </cell>
        </row>
        <row r="712">
          <cell r="C712" t="str">
            <v/>
          </cell>
          <cell r="D712" t="str">
            <v/>
          </cell>
          <cell r="O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Y712" t="str">
            <v/>
          </cell>
          <cell r="AA712" t="str">
            <v/>
          </cell>
          <cell r="AB712">
            <v>0</v>
          </cell>
          <cell r="AC712">
            <v>0</v>
          </cell>
          <cell r="AI712" t="str">
            <v/>
          </cell>
          <cell r="AJ712" t="str">
            <v/>
          </cell>
          <cell r="AK712">
            <v>0</v>
          </cell>
          <cell r="AL712">
            <v>0</v>
          </cell>
          <cell r="AM712">
            <v>0</v>
          </cell>
        </row>
        <row r="713">
          <cell r="C713" t="str">
            <v/>
          </cell>
          <cell r="D713" t="str">
            <v/>
          </cell>
          <cell r="O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Y713" t="str">
            <v/>
          </cell>
          <cell r="AA713" t="str">
            <v/>
          </cell>
          <cell r="AB713">
            <v>0</v>
          </cell>
          <cell r="AC713">
            <v>0</v>
          </cell>
          <cell r="AI713" t="str">
            <v/>
          </cell>
          <cell r="AJ713" t="str">
            <v/>
          </cell>
          <cell r="AK713">
            <v>0</v>
          </cell>
          <cell r="AL713">
            <v>0</v>
          </cell>
          <cell r="AM713">
            <v>0</v>
          </cell>
        </row>
        <row r="714">
          <cell r="C714" t="str">
            <v/>
          </cell>
          <cell r="D714" t="str">
            <v/>
          </cell>
          <cell r="O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Y714" t="str">
            <v/>
          </cell>
          <cell r="AA714" t="str">
            <v/>
          </cell>
          <cell r="AB714">
            <v>0</v>
          </cell>
          <cell r="AC714">
            <v>0</v>
          </cell>
          <cell r="AI714" t="str">
            <v/>
          </cell>
          <cell r="AJ714" t="str">
            <v/>
          </cell>
          <cell r="AK714">
            <v>0</v>
          </cell>
          <cell r="AL714">
            <v>0</v>
          </cell>
          <cell r="AM714">
            <v>0</v>
          </cell>
        </row>
        <row r="715">
          <cell r="C715" t="str">
            <v/>
          </cell>
          <cell r="D715" t="str">
            <v/>
          </cell>
          <cell r="O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Y715" t="str">
            <v/>
          </cell>
          <cell r="AA715" t="str">
            <v/>
          </cell>
          <cell r="AB715">
            <v>0</v>
          </cell>
          <cell r="AC715">
            <v>0</v>
          </cell>
          <cell r="AI715" t="str">
            <v/>
          </cell>
          <cell r="AJ715" t="str">
            <v/>
          </cell>
          <cell r="AK715">
            <v>0</v>
          </cell>
          <cell r="AL715">
            <v>0</v>
          </cell>
          <cell r="AM715">
            <v>0</v>
          </cell>
        </row>
        <row r="716">
          <cell r="C716" t="str">
            <v/>
          </cell>
          <cell r="D716" t="str">
            <v/>
          </cell>
          <cell r="O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Y716" t="str">
            <v/>
          </cell>
          <cell r="AA716" t="str">
            <v/>
          </cell>
          <cell r="AB716">
            <v>0</v>
          </cell>
          <cell r="AC716">
            <v>0</v>
          </cell>
          <cell r="AI716" t="str">
            <v/>
          </cell>
          <cell r="AJ716" t="str">
            <v/>
          </cell>
          <cell r="AK716">
            <v>0</v>
          </cell>
          <cell r="AL716">
            <v>0</v>
          </cell>
          <cell r="AM716">
            <v>0</v>
          </cell>
        </row>
        <row r="717">
          <cell r="C717" t="str">
            <v/>
          </cell>
          <cell r="D717" t="str">
            <v/>
          </cell>
          <cell r="O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Y717" t="str">
            <v/>
          </cell>
          <cell r="AA717" t="str">
            <v/>
          </cell>
          <cell r="AB717">
            <v>0</v>
          </cell>
          <cell r="AC717">
            <v>0</v>
          </cell>
          <cell r="AI717" t="str">
            <v/>
          </cell>
          <cell r="AJ717" t="str">
            <v/>
          </cell>
          <cell r="AK717">
            <v>0</v>
          </cell>
          <cell r="AL717">
            <v>0</v>
          </cell>
          <cell r="AM717">
            <v>0</v>
          </cell>
        </row>
        <row r="718">
          <cell r="C718" t="str">
            <v/>
          </cell>
          <cell r="D718" t="str">
            <v/>
          </cell>
          <cell r="O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Y718" t="str">
            <v/>
          </cell>
          <cell r="AA718" t="str">
            <v/>
          </cell>
          <cell r="AB718">
            <v>0</v>
          </cell>
          <cell r="AC718">
            <v>0</v>
          </cell>
          <cell r="AI718" t="str">
            <v/>
          </cell>
          <cell r="AJ718" t="str">
            <v/>
          </cell>
          <cell r="AK718">
            <v>0</v>
          </cell>
          <cell r="AL718">
            <v>0</v>
          </cell>
          <cell r="AM718">
            <v>0</v>
          </cell>
        </row>
        <row r="719">
          <cell r="C719" t="str">
            <v/>
          </cell>
          <cell r="D719" t="str">
            <v/>
          </cell>
          <cell r="O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Y719" t="str">
            <v/>
          </cell>
          <cell r="AA719" t="str">
            <v/>
          </cell>
          <cell r="AB719">
            <v>0</v>
          </cell>
          <cell r="AC719">
            <v>0</v>
          </cell>
          <cell r="AI719" t="str">
            <v/>
          </cell>
          <cell r="AJ719" t="str">
            <v/>
          </cell>
          <cell r="AK719">
            <v>0</v>
          </cell>
          <cell r="AL719">
            <v>0</v>
          </cell>
          <cell r="AM719">
            <v>0</v>
          </cell>
        </row>
        <row r="720">
          <cell r="C720" t="str">
            <v/>
          </cell>
          <cell r="D720" t="str">
            <v/>
          </cell>
          <cell r="O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Y720" t="str">
            <v/>
          </cell>
          <cell r="AA720" t="str">
            <v/>
          </cell>
          <cell r="AB720">
            <v>0</v>
          </cell>
          <cell r="AC720">
            <v>0</v>
          </cell>
          <cell r="AI720" t="str">
            <v/>
          </cell>
          <cell r="AJ720" t="str">
            <v/>
          </cell>
          <cell r="AK720">
            <v>0</v>
          </cell>
          <cell r="AL720">
            <v>0</v>
          </cell>
          <cell r="AM720">
            <v>0</v>
          </cell>
        </row>
        <row r="721">
          <cell r="C721" t="str">
            <v/>
          </cell>
          <cell r="D721" t="str">
            <v/>
          </cell>
          <cell r="O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Y721" t="str">
            <v/>
          </cell>
          <cell r="AA721" t="str">
            <v/>
          </cell>
          <cell r="AB721">
            <v>0</v>
          </cell>
          <cell r="AC721">
            <v>0</v>
          </cell>
          <cell r="AI721" t="str">
            <v/>
          </cell>
          <cell r="AJ721" t="str">
            <v/>
          </cell>
          <cell r="AK721">
            <v>0</v>
          </cell>
          <cell r="AL721">
            <v>0</v>
          </cell>
          <cell r="AM721">
            <v>0</v>
          </cell>
        </row>
        <row r="722">
          <cell r="C722" t="str">
            <v/>
          </cell>
          <cell r="D722" t="str">
            <v/>
          </cell>
          <cell r="O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Y722" t="str">
            <v/>
          </cell>
          <cell r="AA722" t="str">
            <v/>
          </cell>
          <cell r="AB722">
            <v>0</v>
          </cell>
          <cell r="AC722">
            <v>0</v>
          </cell>
          <cell r="AI722" t="str">
            <v/>
          </cell>
          <cell r="AJ722" t="str">
            <v/>
          </cell>
          <cell r="AK722">
            <v>0</v>
          </cell>
          <cell r="AL722">
            <v>0</v>
          </cell>
          <cell r="AM722">
            <v>0</v>
          </cell>
        </row>
        <row r="723">
          <cell r="C723" t="str">
            <v/>
          </cell>
          <cell r="D723" t="str">
            <v/>
          </cell>
          <cell r="O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Y723" t="str">
            <v/>
          </cell>
          <cell r="AA723" t="str">
            <v/>
          </cell>
          <cell r="AB723">
            <v>0</v>
          </cell>
          <cell r="AC723">
            <v>0</v>
          </cell>
          <cell r="AI723" t="str">
            <v/>
          </cell>
          <cell r="AJ723" t="str">
            <v/>
          </cell>
          <cell r="AK723">
            <v>0</v>
          </cell>
          <cell r="AL723">
            <v>0</v>
          </cell>
          <cell r="AM723">
            <v>0</v>
          </cell>
        </row>
        <row r="724">
          <cell r="C724" t="str">
            <v/>
          </cell>
          <cell r="D724" t="str">
            <v/>
          </cell>
          <cell r="O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Y724" t="str">
            <v/>
          </cell>
          <cell r="AA724" t="str">
            <v/>
          </cell>
          <cell r="AB724">
            <v>0</v>
          </cell>
          <cell r="AC724">
            <v>0</v>
          </cell>
          <cell r="AI724" t="str">
            <v/>
          </cell>
          <cell r="AJ724" t="str">
            <v/>
          </cell>
          <cell r="AK724">
            <v>0</v>
          </cell>
          <cell r="AL724">
            <v>0</v>
          </cell>
          <cell r="AM724">
            <v>0</v>
          </cell>
        </row>
        <row r="725">
          <cell r="C725" t="str">
            <v/>
          </cell>
          <cell r="D725" t="str">
            <v/>
          </cell>
          <cell r="O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Y725" t="str">
            <v/>
          </cell>
          <cell r="AA725" t="str">
            <v/>
          </cell>
          <cell r="AB725">
            <v>0</v>
          </cell>
          <cell r="AC725">
            <v>0</v>
          </cell>
          <cell r="AI725" t="str">
            <v/>
          </cell>
          <cell r="AJ725" t="str">
            <v/>
          </cell>
          <cell r="AK725">
            <v>0</v>
          </cell>
          <cell r="AL725">
            <v>0</v>
          </cell>
          <cell r="AM725">
            <v>0</v>
          </cell>
        </row>
        <row r="726">
          <cell r="C726" t="str">
            <v/>
          </cell>
          <cell r="D726" t="str">
            <v/>
          </cell>
          <cell r="O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Y726" t="str">
            <v/>
          </cell>
          <cell r="AA726" t="str">
            <v/>
          </cell>
          <cell r="AB726">
            <v>0</v>
          </cell>
          <cell r="AC726">
            <v>0</v>
          </cell>
          <cell r="AI726" t="str">
            <v/>
          </cell>
          <cell r="AJ726" t="str">
            <v/>
          </cell>
          <cell r="AK726">
            <v>0</v>
          </cell>
          <cell r="AL726">
            <v>0</v>
          </cell>
          <cell r="AM726">
            <v>0</v>
          </cell>
        </row>
        <row r="727">
          <cell r="C727" t="str">
            <v/>
          </cell>
          <cell r="D727" t="str">
            <v/>
          </cell>
          <cell r="O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Y727" t="str">
            <v/>
          </cell>
          <cell r="AA727" t="str">
            <v/>
          </cell>
          <cell r="AB727">
            <v>0</v>
          </cell>
          <cell r="AC727">
            <v>0</v>
          </cell>
          <cell r="AI727" t="str">
            <v/>
          </cell>
          <cell r="AJ727" t="str">
            <v/>
          </cell>
          <cell r="AK727">
            <v>0</v>
          </cell>
          <cell r="AL727">
            <v>0</v>
          </cell>
          <cell r="AM727">
            <v>0</v>
          </cell>
        </row>
        <row r="728">
          <cell r="C728" t="str">
            <v/>
          </cell>
          <cell r="D728" t="str">
            <v/>
          </cell>
          <cell r="O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Y728" t="str">
            <v/>
          </cell>
          <cell r="AA728" t="str">
            <v/>
          </cell>
          <cell r="AB728">
            <v>0</v>
          </cell>
          <cell r="AC728">
            <v>0</v>
          </cell>
          <cell r="AI728" t="str">
            <v/>
          </cell>
          <cell r="AJ728" t="str">
            <v/>
          </cell>
          <cell r="AK728">
            <v>0</v>
          </cell>
          <cell r="AL728">
            <v>0</v>
          </cell>
          <cell r="AM728">
            <v>0</v>
          </cell>
        </row>
        <row r="729">
          <cell r="C729" t="str">
            <v/>
          </cell>
          <cell r="D729" t="str">
            <v/>
          </cell>
          <cell r="O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Y729" t="str">
            <v/>
          </cell>
          <cell r="AA729" t="str">
            <v/>
          </cell>
          <cell r="AB729">
            <v>0</v>
          </cell>
          <cell r="AC729">
            <v>0</v>
          </cell>
          <cell r="AI729" t="str">
            <v/>
          </cell>
          <cell r="AJ729" t="str">
            <v/>
          </cell>
          <cell r="AK729">
            <v>0</v>
          </cell>
          <cell r="AL729">
            <v>0</v>
          </cell>
          <cell r="AM729">
            <v>0</v>
          </cell>
        </row>
        <row r="730">
          <cell r="C730" t="str">
            <v/>
          </cell>
          <cell r="D730" t="str">
            <v/>
          </cell>
          <cell r="O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Y730" t="str">
            <v/>
          </cell>
          <cell r="AA730" t="str">
            <v/>
          </cell>
          <cell r="AB730">
            <v>0</v>
          </cell>
          <cell r="AC730">
            <v>0</v>
          </cell>
          <cell r="AI730" t="str">
            <v/>
          </cell>
          <cell r="AJ730" t="str">
            <v/>
          </cell>
          <cell r="AK730">
            <v>0</v>
          </cell>
          <cell r="AL730">
            <v>0</v>
          </cell>
          <cell r="AM730">
            <v>0</v>
          </cell>
        </row>
        <row r="731">
          <cell r="C731" t="str">
            <v/>
          </cell>
          <cell r="D731" t="str">
            <v/>
          </cell>
          <cell r="O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Y731" t="str">
            <v/>
          </cell>
          <cell r="AA731" t="str">
            <v/>
          </cell>
          <cell r="AB731">
            <v>0</v>
          </cell>
          <cell r="AC731">
            <v>0</v>
          </cell>
          <cell r="AI731" t="str">
            <v/>
          </cell>
          <cell r="AJ731" t="str">
            <v/>
          </cell>
          <cell r="AK731">
            <v>0</v>
          </cell>
          <cell r="AL731">
            <v>0</v>
          </cell>
          <cell r="AM731">
            <v>0</v>
          </cell>
        </row>
        <row r="732">
          <cell r="C732" t="str">
            <v/>
          </cell>
          <cell r="D732" t="str">
            <v/>
          </cell>
          <cell r="O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Y732" t="str">
            <v/>
          </cell>
          <cell r="AA732" t="str">
            <v/>
          </cell>
          <cell r="AB732">
            <v>0</v>
          </cell>
          <cell r="AC732">
            <v>0</v>
          </cell>
          <cell r="AI732" t="str">
            <v/>
          </cell>
          <cell r="AJ732" t="str">
            <v/>
          </cell>
          <cell r="AK732">
            <v>0</v>
          </cell>
          <cell r="AL732">
            <v>0</v>
          </cell>
          <cell r="AM732">
            <v>0</v>
          </cell>
        </row>
        <row r="733">
          <cell r="C733" t="str">
            <v/>
          </cell>
          <cell r="D733" t="str">
            <v/>
          </cell>
          <cell r="O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Y733" t="str">
            <v/>
          </cell>
          <cell r="AA733" t="str">
            <v/>
          </cell>
          <cell r="AB733">
            <v>0</v>
          </cell>
          <cell r="AC733">
            <v>0</v>
          </cell>
          <cell r="AI733" t="str">
            <v/>
          </cell>
          <cell r="AJ733" t="str">
            <v/>
          </cell>
          <cell r="AK733">
            <v>0</v>
          </cell>
          <cell r="AL733">
            <v>0</v>
          </cell>
          <cell r="AM733">
            <v>0</v>
          </cell>
        </row>
        <row r="734">
          <cell r="C734" t="str">
            <v/>
          </cell>
          <cell r="D734" t="str">
            <v/>
          </cell>
          <cell r="O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Y734" t="str">
            <v/>
          </cell>
          <cell r="AA734" t="str">
            <v/>
          </cell>
          <cell r="AB734">
            <v>0</v>
          </cell>
          <cell r="AC734">
            <v>0</v>
          </cell>
          <cell r="AI734" t="str">
            <v/>
          </cell>
          <cell r="AJ734" t="str">
            <v/>
          </cell>
          <cell r="AK734">
            <v>0</v>
          </cell>
          <cell r="AL734">
            <v>0</v>
          </cell>
          <cell r="AM734">
            <v>0</v>
          </cell>
        </row>
        <row r="735">
          <cell r="C735" t="str">
            <v/>
          </cell>
          <cell r="D735" t="str">
            <v/>
          </cell>
          <cell r="O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Y735" t="str">
            <v/>
          </cell>
          <cell r="AA735" t="str">
            <v/>
          </cell>
          <cell r="AB735">
            <v>0</v>
          </cell>
          <cell r="AC735">
            <v>0</v>
          </cell>
          <cell r="AI735" t="str">
            <v/>
          </cell>
          <cell r="AJ735" t="str">
            <v/>
          </cell>
          <cell r="AK735">
            <v>0</v>
          </cell>
          <cell r="AL735">
            <v>0</v>
          </cell>
          <cell r="AM735">
            <v>0</v>
          </cell>
        </row>
        <row r="736">
          <cell r="C736" t="str">
            <v/>
          </cell>
          <cell r="D736" t="str">
            <v/>
          </cell>
          <cell r="O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Y736" t="str">
            <v/>
          </cell>
          <cell r="AA736" t="str">
            <v/>
          </cell>
          <cell r="AB736">
            <v>0</v>
          </cell>
          <cell r="AC736">
            <v>0</v>
          </cell>
          <cell r="AI736" t="str">
            <v/>
          </cell>
          <cell r="AJ736" t="str">
            <v/>
          </cell>
          <cell r="AK736">
            <v>0</v>
          </cell>
          <cell r="AL736">
            <v>0</v>
          </cell>
          <cell r="AM736">
            <v>0</v>
          </cell>
        </row>
        <row r="737">
          <cell r="C737" t="str">
            <v/>
          </cell>
          <cell r="D737" t="str">
            <v/>
          </cell>
          <cell r="O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Y737" t="str">
            <v/>
          </cell>
          <cell r="AA737" t="str">
            <v/>
          </cell>
          <cell r="AB737">
            <v>0</v>
          </cell>
          <cell r="AC737">
            <v>0</v>
          </cell>
          <cell r="AI737" t="str">
            <v/>
          </cell>
          <cell r="AJ737" t="str">
            <v/>
          </cell>
          <cell r="AK737">
            <v>0</v>
          </cell>
          <cell r="AL737">
            <v>0</v>
          </cell>
          <cell r="AM737">
            <v>0</v>
          </cell>
        </row>
        <row r="738">
          <cell r="C738" t="str">
            <v/>
          </cell>
          <cell r="D738" t="str">
            <v/>
          </cell>
          <cell r="O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Y738" t="str">
            <v/>
          </cell>
          <cell r="AA738" t="str">
            <v/>
          </cell>
          <cell r="AB738">
            <v>0</v>
          </cell>
          <cell r="AC738">
            <v>0</v>
          </cell>
          <cell r="AI738" t="str">
            <v/>
          </cell>
          <cell r="AJ738" t="str">
            <v/>
          </cell>
          <cell r="AK738">
            <v>0</v>
          </cell>
          <cell r="AL738">
            <v>0</v>
          </cell>
          <cell r="AM738">
            <v>0</v>
          </cell>
        </row>
        <row r="739">
          <cell r="C739" t="str">
            <v/>
          </cell>
          <cell r="D739" t="str">
            <v/>
          </cell>
          <cell r="O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Y739" t="str">
            <v/>
          </cell>
          <cell r="AA739" t="str">
            <v/>
          </cell>
          <cell r="AB739">
            <v>0</v>
          </cell>
          <cell r="AC739">
            <v>0</v>
          </cell>
          <cell r="AI739" t="str">
            <v/>
          </cell>
          <cell r="AJ739" t="str">
            <v/>
          </cell>
          <cell r="AK739">
            <v>0</v>
          </cell>
          <cell r="AL739">
            <v>0</v>
          </cell>
          <cell r="AM739">
            <v>0</v>
          </cell>
        </row>
        <row r="740">
          <cell r="C740" t="str">
            <v/>
          </cell>
          <cell r="D740" t="str">
            <v/>
          </cell>
          <cell r="O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Y740" t="str">
            <v/>
          </cell>
          <cell r="AA740" t="str">
            <v/>
          </cell>
          <cell r="AB740">
            <v>0</v>
          </cell>
          <cell r="AC740">
            <v>0</v>
          </cell>
          <cell r="AI740" t="str">
            <v/>
          </cell>
          <cell r="AJ740" t="str">
            <v/>
          </cell>
          <cell r="AK740">
            <v>0</v>
          </cell>
          <cell r="AL740">
            <v>0</v>
          </cell>
          <cell r="AM740">
            <v>0</v>
          </cell>
        </row>
        <row r="741">
          <cell r="C741" t="str">
            <v/>
          </cell>
          <cell r="D741" t="str">
            <v/>
          </cell>
          <cell r="O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Y741" t="str">
            <v/>
          </cell>
          <cell r="AA741" t="str">
            <v/>
          </cell>
          <cell r="AB741">
            <v>0</v>
          </cell>
          <cell r="AC741">
            <v>0</v>
          </cell>
          <cell r="AI741" t="str">
            <v/>
          </cell>
          <cell r="AJ741" t="str">
            <v/>
          </cell>
          <cell r="AK741">
            <v>0</v>
          </cell>
          <cell r="AL741">
            <v>0</v>
          </cell>
          <cell r="AM741">
            <v>0</v>
          </cell>
        </row>
        <row r="742">
          <cell r="C742" t="str">
            <v/>
          </cell>
          <cell r="D742" t="str">
            <v/>
          </cell>
          <cell r="O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Y742" t="str">
            <v/>
          </cell>
          <cell r="AA742" t="str">
            <v/>
          </cell>
          <cell r="AB742">
            <v>0</v>
          </cell>
          <cell r="AC742">
            <v>0</v>
          </cell>
          <cell r="AI742" t="str">
            <v/>
          </cell>
          <cell r="AJ742" t="str">
            <v/>
          </cell>
          <cell r="AK742">
            <v>0</v>
          </cell>
          <cell r="AL742">
            <v>0</v>
          </cell>
          <cell r="AM742">
            <v>0</v>
          </cell>
        </row>
        <row r="743">
          <cell r="C743" t="str">
            <v/>
          </cell>
          <cell r="D743" t="str">
            <v/>
          </cell>
          <cell r="O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Y743" t="str">
            <v/>
          </cell>
          <cell r="AA743" t="str">
            <v/>
          </cell>
          <cell r="AB743">
            <v>0</v>
          </cell>
          <cell r="AC743">
            <v>0</v>
          </cell>
          <cell r="AI743" t="str">
            <v/>
          </cell>
          <cell r="AJ743" t="str">
            <v/>
          </cell>
          <cell r="AK743">
            <v>0</v>
          </cell>
          <cell r="AL743">
            <v>0</v>
          </cell>
          <cell r="AM743">
            <v>0</v>
          </cell>
        </row>
        <row r="744">
          <cell r="C744" t="str">
            <v/>
          </cell>
          <cell r="D744" t="str">
            <v/>
          </cell>
          <cell r="O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Y744" t="str">
            <v/>
          </cell>
          <cell r="AA744" t="str">
            <v/>
          </cell>
          <cell r="AB744">
            <v>0</v>
          </cell>
          <cell r="AC744">
            <v>0</v>
          </cell>
          <cell r="AI744" t="str">
            <v/>
          </cell>
          <cell r="AJ744" t="str">
            <v/>
          </cell>
          <cell r="AK744">
            <v>0</v>
          </cell>
          <cell r="AL744">
            <v>0</v>
          </cell>
          <cell r="AM744">
            <v>0</v>
          </cell>
        </row>
        <row r="745">
          <cell r="C745" t="str">
            <v/>
          </cell>
          <cell r="D745" t="str">
            <v/>
          </cell>
          <cell r="O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Y745" t="str">
            <v/>
          </cell>
          <cell r="AA745" t="str">
            <v/>
          </cell>
          <cell r="AB745">
            <v>0</v>
          </cell>
          <cell r="AC745">
            <v>0</v>
          </cell>
          <cell r="AI745" t="str">
            <v/>
          </cell>
          <cell r="AJ745" t="str">
            <v/>
          </cell>
          <cell r="AK745">
            <v>0</v>
          </cell>
          <cell r="AL745">
            <v>0</v>
          </cell>
          <cell r="AM745">
            <v>0</v>
          </cell>
        </row>
        <row r="746">
          <cell r="C746" t="str">
            <v/>
          </cell>
          <cell r="D746" t="str">
            <v/>
          </cell>
          <cell r="O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Y746" t="str">
            <v/>
          </cell>
          <cell r="AA746" t="str">
            <v/>
          </cell>
          <cell r="AB746">
            <v>0</v>
          </cell>
          <cell r="AC746">
            <v>0</v>
          </cell>
          <cell r="AI746" t="str">
            <v/>
          </cell>
          <cell r="AJ746" t="str">
            <v/>
          </cell>
          <cell r="AK746">
            <v>0</v>
          </cell>
          <cell r="AL746">
            <v>0</v>
          </cell>
          <cell r="AM746">
            <v>0</v>
          </cell>
        </row>
        <row r="747">
          <cell r="C747" t="str">
            <v/>
          </cell>
          <cell r="D747" t="str">
            <v/>
          </cell>
          <cell r="O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Y747" t="str">
            <v/>
          </cell>
          <cell r="AA747" t="str">
            <v/>
          </cell>
          <cell r="AB747">
            <v>0</v>
          </cell>
          <cell r="AC747">
            <v>0</v>
          </cell>
          <cell r="AI747" t="str">
            <v/>
          </cell>
          <cell r="AJ747" t="str">
            <v/>
          </cell>
          <cell r="AK747">
            <v>0</v>
          </cell>
          <cell r="AL747">
            <v>0</v>
          </cell>
          <cell r="AM747">
            <v>0</v>
          </cell>
        </row>
        <row r="748">
          <cell r="C748" t="str">
            <v/>
          </cell>
          <cell r="D748" t="str">
            <v/>
          </cell>
          <cell r="O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Y748" t="str">
            <v/>
          </cell>
          <cell r="AA748" t="str">
            <v/>
          </cell>
          <cell r="AB748">
            <v>0</v>
          </cell>
          <cell r="AC748">
            <v>0</v>
          </cell>
          <cell r="AI748" t="str">
            <v/>
          </cell>
          <cell r="AJ748" t="str">
            <v/>
          </cell>
          <cell r="AK748">
            <v>0</v>
          </cell>
          <cell r="AL748">
            <v>0</v>
          </cell>
          <cell r="AM748">
            <v>0</v>
          </cell>
        </row>
        <row r="749">
          <cell r="C749" t="str">
            <v/>
          </cell>
          <cell r="D749" t="str">
            <v/>
          </cell>
          <cell r="O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Y749" t="str">
            <v/>
          </cell>
          <cell r="AA749" t="str">
            <v/>
          </cell>
          <cell r="AB749">
            <v>0</v>
          </cell>
          <cell r="AC749">
            <v>0</v>
          </cell>
          <cell r="AI749" t="str">
            <v/>
          </cell>
          <cell r="AJ749" t="str">
            <v/>
          </cell>
          <cell r="AK749">
            <v>0</v>
          </cell>
          <cell r="AL749">
            <v>0</v>
          </cell>
          <cell r="AM749">
            <v>0</v>
          </cell>
        </row>
        <row r="750">
          <cell r="C750" t="str">
            <v/>
          </cell>
          <cell r="D750" t="str">
            <v/>
          </cell>
          <cell r="O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Y750" t="str">
            <v/>
          </cell>
          <cell r="AA750" t="str">
            <v/>
          </cell>
          <cell r="AB750">
            <v>0</v>
          </cell>
          <cell r="AC750">
            <v>0</v>
          </cell>
          <cell r="AI750" t="str">
            <v/>
          </cell>
          <cell r="AJ750" t="str">
            <v/>
          </cell>
          <cell r="AK750">
            <v>0</v>
          </cell>
          <cell r="AL750">
            <v>0</v>
          </cell>
          <cell r="AM750">
            <v>0</v>
          </cell>
        </row>
        <row r="751">
          <cell r="C751" t="str">
            <v/>
          </cell>
          <cell r="D751" t="str">
            <v/>
          </cell>
          <cell r="O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Y751" t="str">
            <v/>
          </cell>
          <cell r="AA751" t="str">
            <v/>
          </cell>
          <cell r="AB751">
            <v>0</v>
          </cell>
          <cell r="AC751">
            <v>0</v>
          </cell>
          <cell r="AI751" t="str">
            <v/>
          </cell>
          <cell r="AJ751" t="str">
            <v/>
          </cell>
          <cell r="AK751">
            <v>0</v>
          </cell>
          <cell r="AL751">
            <v>0</v>
          </cell>
          <cell r="AM751">
            <v>0</v>
          </cell>
        </row>
        <row r="752">
          <cell r="C752" t="str">
            <v/>
          </cell>
          <cell r="D752" t="str">
            <v/>
          </cell>
          <cell r="O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Y752" t="str">
            <v/>
          </cell>
          <cell r="AA752" t="str">
            <v/>
          </cell>
          <cell r="AB752">
            <v>0</v>
          </cell>
          <cell r="AC752">
            <v>0</v>
          </cell>
          <cell r="AI752" t="str">
            <v/>
          </cell>
          <cell r="AJ752" t="str">
            <v/>
          </cell>
          <cell r="AK752">
            <v>0</v>
          </cell>
          <cell r="AL752">
            <v>0</v>
          </cell>
          <cell r="AM752">
            <v>0</v>
          </cell>
        </row>
        <row r="753">
          <cell r="C753" t="str">
            <v/>
          </cell>
          <cell r="D753" t="str">
            <v/>
          </cell>
          <cell r="O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Y753" t="str">
            <v/>
          </cell>
          <cell r="AA753" t="str">
            <v/>
          </cell>
          <cell r="AB753">
            <v>0</v>
          </cell>
          <cell r="AC753">
            <v>0</v>
          </cell>
          <cell r="AI753" t="str">
            <v/>
          </cell>
          <cell r="AJ753" t="str">
            <v/>
          </cell>
          <cell r="AK753">
            <v>0</v>
          </cell>
          <cell r="AL753">
            <v>0</v>
          </cell>
          <cell r="AM753">
            <v>0</v>
          </cell>
        </row>
        <row r="754">
          <cell r="C754" t="str">
            <v/>
          </cell>
          <cell r="D754" t="str">
            <v/>
          </cell>
          <cell r="O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Y754" t="str">
            <v/>
          </cell>
          <cell r="AA754" t="str">
            <v/>
          </cell>
          <cell r="AB754">
            <v>0</v>
          </cell>
          <cell r="AC754">
            <v>0</v>
          </cell>
          <cell r="AI754" t="str">
            <v/>
          </cell>
          <cell r="AJ754" t="str">
            <v/>
          </cell>
          <cell r="AK754">
            <v>0</v>
          </cell>
          <cell r="AL754">
            <v>0</v>
          </cell>
          <cell r="AM754">
            <v>0</v>
          </cell>
        </row>
        <row r="755">
          <cell r="C755" t="str">
            <v/>
          </cell>
          <cell r="D755" t="str">
            <v/>
          </cell>
          <cell r="O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Y755" t="str">
            <v/>
          </cell>
          <cell r="AA755" t="str">
            <v/>
          </cell>
          <cell r="AB755">
            <v>0</v>
          </cell>
          <cell r="AC755">
            <v>0</v>
          </cell>
          <cell r="AI755" t="str">
            <v/>
          </cell>
          <cell r="AJ755" t="str">
            <v/>
          </cell>
          <cell r="AK755">
            <v>0</v>
          </cell>
          <cell r="AL755">
            <v>0</v>
          </cell>
          <cell r="AM755">
            <v>0</v>
          </cell>
        </row>
        <row r="756">
          <cell r="C756" t="str">
            <v/>
          </cell>
          <cell r="D756" t="str">
            <v/>
          </cell>
          <cell r="O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Y756" t="str">
            <v/>
          </cell>
          <cell r="AA756" t="str">
            <v/>
          </cell>
          <cell r="AB756">
            <v>0</v>
          </cell>
          <cell r="AC756">
            <v>0</v>
          </cell>
          <cell r="AI756" t="str">
            <v/>
          </cell>
          <cell r="AJ756" t="str">
            <v/>
          </cell>
          <cell r="AK756">
            <v>0</v>
          </cell>
          <cell r="AL756">
            <v>0</v>
          </cell>
          <cell r="AM756">
            <v>0</v>
          </cell>
        </row>
        <row r="757">
          <cell r="C757" t="str">
            <v/>
          </cell>
          <cell r="D757" t="str">
            <v/>
          </cell>
          <cell r="O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Y757" t="str">
            <v/>
          </cell>
          <cell r="AA757" t="str">
            <v/>
          </cell>
          <cell r="AB757">
            <v>0</v>
          </cell>
          <cell r="AC757">
            <v>0</v>
          </cell>
          <cell r="AI757" t="str">
            <v/>
          </cell>
          <cell r="AJ757" t="str">
            <v/>
          </cell>
          <cell r="AK757">
            <v>0</v>
          </cell>
          <cell r="AL757">
            <v>0</v>
          </cell>
          <cell r="AM757">
            <v>0</v>
          </cell>
        </row>
        <row r="758">
          <cell r="C758" t="str">
            <v/>
          </cell>
          <cell r="D758" t="str">
            <v/>
          </cell>
          <cell r="O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Y758" t="str">
            <v/>
          </cell>
          <cell r="AA758" t="str">
            <v/>
          </cell>
          <cell r="AB758">
            <v>0</v>
          </cell>
          <cell r="AC758">
            <v>0</v>
          </cell>
          <cell r="AI758" t="str">
            <v/>
          </cell>
          <cell r="AJ758" t="str">
            <v/>
          </cell>
          <cell r="AK758">
            <v>0</v>
          </cell>
          <cell r="AL758">
            <v>0</v>
          </cell>
          <cell r="AM758">
            <v>0</v>
          </cell>
        </row>
        <row r="759">
          <cell r="C759" t="str">
            <v/>
          </cell>
          <cell r="D759" t="str">
            <v/>
          </cell>
          <cell r="O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Y759" t="str">
            <v/>
          </cell>
          <cell r="AA759" t="str">
            <v/>
          </cell>
          <cell r="AB759">
            <v>0</v>
          </cell>
          <cell r="AC759">
            <v>0</v>
          </cell>
          <cell r="AI759" t="str">
            <v/>
          </cell>
          <cell r="AJ759" t="str">
            <v/>
          </cell>
          <cell r="AK759">
            <v>0</v>
          </cell>
          <cell r="AL759">
            <v>0</v>
          </cell>
          <cell r="AM759">
            <v>0</v>
          </cell>
        </row>
        <row r="760">
          <cell r="C760" t="str">
            <v/>
          </cell>
          <cell r="D760" t="str">
            <v/>
          </cell>
          <cell r="O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Y760" t="str">
            <v/>
          </cell>
          <cell r="AA760" t="str">
            <v/>
          </cell>
          <cell r="AB760">
            <v>0</v>
          </cell>
          <cell r="AC760">
            <v>0</v>
          </cell>
          <cell r="AI760" t="str">
            <v/>
          </cell>
          <cell r="AJ760" t="str">
            <v/>
          </cell>
          <cell r="AK760">
            <v>0</v>
          </cell>
          <cell r="AL760">
            <v>0</v>
          </cell>
          <cell r="AM760">
            <v>0</v>
          </cell>
        </row>
        <row r="761">
          <cell r="C761" t="str">
            <v/>
          </cell>
          <cell r="D761" t="str">
            <v/>
          </cell>
          <cell r="O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Y761" t="str">
            <v/>
          </cell>
          <cell r="AA761" t="str">
            <v/>
          </cell>
          <cell r="AB761">
            <v>0</v>
          </cell>
          <cell r="AC761">
            <v>0</v>
          </cell>
          <cell r="AI761" t="str">
            <v/>
          </cell>
          <cell r="AJ761" t="str">
            <v/>
          </cell>
          <cell r="AK761">
            <v>0</v>
          </cell>
          <cell r="AL761">
            <v>0</v>
          </cell>
          <cell r="AM761">
            <v>0</v>
          </cell>
        </row>
        <row r="762">
          <cell r="C762" t="str">
            <v/>
          </cell>
          <cell r="D762" t="str">
            <v/>
          </cell>
          <cell r="O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Y762" t="str">
            <v/>
          </cell>
          <cell r="AA762" t="str">
            <v/>
          </cell>
          <cell r="AB762">
            <v>0</v>
          </cell>
          <cell r="AC762">
            <v>0</v>
          </cell>
          <cell r="AI762" t="str">
            <v/>
          </cell>
          <cell r="AJ762" t="str">
            <v/>
          </cell>
          <cell r="AK762">
            <v>0</v>
          </cell>
          <cell r="AL762">
            <v>0</v>
          </cell>
          <cell r="AM762">
            <v>0</v>
          </cell>
        </row>
        <row r="763">
          <cell r="C763" t="str">
            <v/>
          </cell>
          <cell r="D763" t="str">
            <v/>
          </cell>
          <cell r="O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Y763" t="str">
            <v/>
          </cell>
          <cell r="AA763" t="str">
            <v/>
          </cell>
          <cell r="AB763">
            <v>0</v>
          </cell>
          <cell r="AC763">
            <v>0</v>
          </cell>
          <cell r="AI763" t="str">
            <v/>
          </cell>
          <cell r="AJ763" t="str">
            <v/>
          </cell>
          <cell r="AK763">
            <v>0</v>
          </cell>
          <cell r="AL763">
            <v>0</v>
          </cell>
          <cell r="AM763">
            <v>0</v>
          </cell>
        </row>
        <row r="764">
          <cell r="C764" t="str">
            <v/>
          </cell>
          <cell r="D764" t="str">
            <v/>
          </cell>
          <cell r="O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Y764" t="str">
            <v/>
          </cell>
          <cell r="AA764" t="str">
            <v/>
          </cell>
          <cell r="AB764">
            <v>0</v>
          </cell>
          <cell r="AC764">
            <v>0</v>
          </cell>
          <cell r="AI764" t="str">
            <v/>
          </cell>
          <cell r="AJ764" t="str">
            <v/>
          </cell>
          <cell r="AK764">
            <v>0</v>
          </cell>
          <cell r="AL764">
            <v>0</v>
          </cell>
          <cell r="AM764">
            <v>0</v>
          </cell>
        </row>
        <row r="765">
          <cell r="C765" t="str">
            <v/>
          </cell>
          <cell r="D765" t="str">
            <v/>
          </cell>
          <cell r="O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Y765" t="str">
            <v/>
          </cell>
          <cell r="AA765" t="str">
            <v/>
          </cell>
          <cell r="AB765">
            <v>0</v>
          </cell>
          <cell r="AC765">
            <v>0</v>
          </cell>
          <cell r="AI765" t="str">
            <v/>
          </cell>
          <cell r="AJ765" t="str">
            <v/>
          </cell>
          <cell r="AK765">
            <v>0</v>
          </cell>
          <cell r="AL765">
            <v>0</v>
          </cell>
          <cell r="AM765">
            <v>0</v>
          </cell>
        </row>
        <row r="766">
          <cell r="C766" t="str">
            <v/>
          </cell>
          <cell r="D766" t="str">
            <v/>
          </cell>
          <cell r="O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Y766" t="str">
            <v/>
          </cell>
          <cell r="AA766" t="str">
            <v/>
          </cell>
          <cell r="AB766">
            <v>0</v>
          </cell>
          <cell r="AC766">
            <v>0</v>
          </cell>
          <cell r="AI766" t="str">
            <v/>
          </cell>
          <cell r="AJ766" t="str">
            <v/>
          </cell>
          <cell r="AK766">
            <v>0</v>
          </cell>
          <cell r="AL766">
            <v>0</v>
          </cell>
          <cell r="AM766">
            <v>0</v>
          </cell>
        </row>
        <row r="767">
          <cell r="C767" t="str">
            <v/>
          </cell>
          <cell r="D767" t="str">
            <v/>
          </cell>
          <cell r="O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Y767" t="str">
            <v/>
          </cell>
          <cell r="AA767" t="str">
            <v/>
          </cell>
          <cell r="AB767">
            <v>0</v>
          </cell>
          <cell r="AC767">
            <v>0</v>
          </cell>
          <cell r="AI767" t="str">
            <v/>
          </cell>
          <cell r="AJ767" t="str">
            <v/>
          </cell>
          <cell r="AK767">
            <v>0</v>
          </cell>
          <cell r="AL767">
            <v>0</v>
          </cell>
          <cell r="AM767">
            <v>0</v>
          </cell>
        </row>
        <row r="768">
          <cell r="C768" t="str">
            <v/>
          </cell>
          <cell r="D768" t="str">
            <v/>
          </cell>
          <cell r="O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Y768" t="str">
            <v/>
          </cell>
          <cell r="AA768" t="str">
            <v/>
          </cell>
          <cell r="AB768">
            <v>0</v>
          </cell>
          <cell r="AC768">
            <v>0</v>
          </cell>
          <cell r="AI768" t="str">
            <v/>
          </cell>
          <cell r="AJ768" t="str">
            <v/>
          </cell>
          <cell r="AK768">
            <v>0</v>
          </cell>
          <cell r="AL768">
            <v>0</v>
          </cell>
          <cell r="AM768">
            <v>0</v>
          </cell>
        </row>
        <row r="769">
          <cell r="C769" t="str">
            <v/>
          </cell>
          <cell r="D769" t="str">
            <v/>
          </cell>
          <cell r="O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Y769" t="str">
            <v/>
          </cell>
          <cell r="AA769" t="str">
            <v/>
          </cell>
          <cell r="AB769">
            <v>0</v>
          </cell>
          <cell r="AC769">
            <v>0</v>
          </cell>
          <cell r="AI769" t="str">
            <v/>
          </cell>
          <cell r="AJ769" t="str">
            <v/>
          </cell>
          <cell r="AK769">
            <v>0</v>
          </cell>
          <cell r="AL769">
            <v>0</v>
          </cell>
          <cell r="AM769">
            <v>0</v>
          </cell>
        </row>
        <row r="770">
          <cell r="C770" t="str">
            <v/>
          </cell>
          <cell r="D770" t="str">
            <v/>
          </cell>
          <cell r="O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Y770" t="str">
            <v/>
          </cell>
          <cell r="AA770" t="str">
            <v/>
          </cell>
          <cell r="AB770">
            <v>0</v>
          </cell>
          <cell r="AC770">
            <v>0</v>
          </cell>
          <cell r="AI770" t="str">
            <v/>
          </cell>
          <cell r="AJ770" t="str">
            <v/>
          </cell>
          <cell r="AK770">
            <v>0</v>
          </cell>
          <cell r="AL770">
            <v>0</v>
          </cell>
          <cell r="AM770">
            <v>0</v>
          </cell>
        </row>
        <row r="771">
          <cell r="C771" t="str">
            <v/>
          </cell>
          <cell r="D771" t="str">
            <v/>
          </cell>
          <cell r="O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Y771" t="str">
            <v/>
          </cell>
          <cell r="AA771" t="str">
            <v/>
          </cell>
          <cell r="AB771">
            <v>0</v>
          </cell>
          <cell r="AC771">
            <v>0</v>
          </cell>
          <cell r="AI771" t="str">
            <v/>
          </cell>
          <cell r="AJ771" t="str">
            <v/>
          </cell>
          <cell r="AK771">
            <v>0</v>
          </cell>
          <cell r="AL771">
            <v>0</v>
          </cell>
          <cell r="AM771">
            <v>0</v>
          </cell>
        </row>
        <row r="772">
          <cell r="C772" t="str">
            <v/>
          </cell>
          <cell r="D772" t="str">
            <v/>
          </cell>
          <cell r="O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Y772" t="str">
            <v/>
          </cell>
          <cell r="AA772" t="str">
            <v/>
          </cell>
          <cell r="AB772">
            <v>0</v>
          </cell>
          <cell r="AC772">
            <v>0</v>
          </cell>
          <cell r="AI772" t="str">
            <v/>
          </cell>
          <cell r="AJ772" t="str">
            <v/>
          </cell>
          <cell r="AK772">
            <v>0</v>
          </cell>
          <cell r="AL772">
            <v>0</v>
          </cell>
          <cell r="AM772">
            <v>0</v>
          </cell>
        </row>
        <row r="773">
          <cell r="C773" t="str">
            <v/>
          </cell>
          <cell r="D773" t="str">
            <v/>
          </cell>
          <cell r="O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Y773" t="str">
            <v/>
          </cell>
          <cell r="AA773" t="str">
            <v/>
          </cell>
          <cell r="AB773">
            <v>0</v>
          </cell>
          <cell r="AC773">
            <v>0</v>
          </cell>
          <cell r="AI773" t="str">
            <v/>
          </cell>
          <cell r="AJ773" t="str">
            <v/>
          </cell>
          <cell r="AK773">
            <v>0</v>
          </cell>
          <cell r="AL773">
            <v>0</v>
          </cell>
          <cell r="AM773">
            <v>0</v>
          </cell>
        </row>
        <row r="774">
          <cell r="C774" t="str">
            <v/>
          </cell>
          <cell r="D774" t="str">
            <v/>
          </cell>
          <cell r="O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Y774" t="str">
            <v/>
          </cell>
          <cell r="AA774" t="str">
            <v/>
          </cell>
          <cell r="AB774">
            <v>0</v>
          </cell>
          <cell r="AC774">
            <v>0</v>
          </cell>
          <cell r="AI774" t="str">
            <v/>
          </cell>
          <cell r="AJ774" t="str">
            <v/>
          </cell>
          <cell r="AK774">
            <v>0</v>
          </cell>
          <cell r="AL774">
            <v>0</v>
          </cell>
          <cell r="AM774">
            <v>0</v>
          </cell>
        </row>
        <row r="775">
          <cell r="C775" t="str">
            <v/>
          </cell>
          <cell r="D775" t="str">
            <v/>
          </cell>
          <cell r="O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Y775" t="str">
            <v/>
          </cell>
          <cell r="AA775" t="str">
            <v/>
          </cell>
          <cell r="AB775">
            <v>0</v>
          </cell>
          <cell r="AC775">
            <v>0</v>
          </cell>
          <cell r="AI775" t="str">
            <v/>
          </cell>
          <cell r="AJ775" t="str">
            <v/>
          </cell>
          <cell r="AK775">
            <v>0</v>
          </cell>
          <cell r="AL775">
            <v>0</v>
          </cell>
          <cell r="AM775">
            <v>0</v>
          </cell>
        </row>
        <row r="776">
          <cell r="C776" t="str">
            <v/>
          </cell>
          <cell r="D776" t="str">
            <v/>
          </cell>
          <cell r="O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Y776" t="str">
            <v/>
          </cell>
          <cell r="AA776" t="str">
            <v/>
          </cell>
          <cell r="AB776">
            <v>0</v>
          </cell>
          <cell r="AC776">
            <v>0</v>
          </cell>
          <cell r="AI776" t="str">
            <v/>
          </cell>
          <cell r="AJ776" t="str">
            <v/>
          </cell>
          <cell r="AK776">
            <v>0</v>
          </cell>
          <cell r="AL776">
            <v>0</v>
          </cell>
          <cell r="AM776">
            <v>0</v>
          </cell>
        </row>
        <row r="777">
          <cell r="C777" t="str">
            <v/>
          </cell>
          <cell r="D777" t="str">
            <v/>
          </cell>
          <cell r="O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Y777" t="str">
            <v/>
          </cell>
          <cell r="AA777" t="str">
            <v/>
          </cell>
          <cell r="AB777">
            <v>0</v>
          </cell>
          <cell r="AC777">
            <v>0</v>
          </cell>
          <cell r="AI777" t="str">
            <v/>
          </cell>
          <cell r="AJ777" t="str">
            <v/>
          </cell>
          <cell r="AK777">
            <v>0</v>
          </cell>
          <cell r="AL777">
            <v>0</v>
          </cell>
          <cell r="AM777">
            <v>0</v>
          </cell>
        </row>
        <row r="778">
          <cell r="C778" t="str">
            <v/>
          </cell>
          <cell r="D778" t="str">
            <v/>
          </cell>
          <cell r="O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Y778" t="str">
            <v/>
          </cell>
          <cell r="AA778" t="str">
            <v/>
          </cell>
          <cell r="AB778">
            <v>0</v>
          </cell>
          <cell r="AC778">
            <v>0</v>
          </cell>
          <cell r="AI778" t="str">
            <v/>
          </cell>
          <cell r="AJ778" t="str">
            <v/>
          </cell>
          <cell r="AK778">
            <v>0</v>
          </cell>
          <cell r="AL778">
            <v>0</v>
          </cell>
          <cell r="AM778">
            <v>0</v>
          </cell>
        </row>
        <row r="779">
          <cell r="C779" t="str">
            <v/>
          </cell>
          <cell r="D779" t="str">
            <v/>
          </cell>
          <cell r="O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Y779" t="str">
            <v/>
          </cell>
          <cell r="AA779" t="str">
            <v/>
          </cell>
          <cell r="AB779">
            <v>0</v>
          </cell>
          <cell r="AC779">
            <v>0</v>
          </cell>
          <cell r="AI779" t="str">
            <v/>
          </cell>
          <cell r="AJ779" t="str">
            <v/>
          </cell>
          <cell r="AK779">
            <v>0</v>
          </cell>
          <cell r="AL779">
            <v>0</v>
          </cell>
          <cell r="AM779">
            <v>0</v>
          </cell>
        </row>
        <row r="780">
          <cell r="C780" t="str">
            <v/>
          </cell>
          <cell r="D780" t="str">
            <v/>
          </cell>
          <cell r="O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Y780" t="str">
            <v/>
          </cell>
          <cell r="AA780" t="str">
            <v/>
          </cell>
          <cell r="AB780">
            <v>0</v>
          </cell>
          <cell r="AC780">
            <v>0</v>
          </cell>
          <cell r="AI780" t="str">
            <v/>
          </cell>
          <cell r="AJ780" t="str">
            <v/>
          </cell>
          <cell r="AK780">
            <v>0</v>
          </cell>
          <cell r="AL780">
            <v>0</v>
          </cell>
          <cell r="AM780">
            <v>0</v>
          </cell>
        </row>
        <row r="781">
          <cell r="C781" t="str">
            <v/>
          </cell>
          <cell r="D781" t="str">
            <v/>
          </cell>
          <cell r="O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Y781" t="str">
            <v/>
          </cell>
          <cell r="AA781" t="str">
            <v/>
          </cell>
          <cell r="AB781">
            <v>0</v>
          </cell>
          <cell r="AC781">
            <v>0</v>
          </cell>
          <cell r="AI781" t="str">
            <v/>
          </cell>
          <cell r="AJ781" t="str">
            <v/>
          </cell>
          <cell r="AK781">
            <v>0</v>
          </cell>
          <cell r="AL781">
            <v>0</v>
          </cell>
          <cell r="AM781">
            <v>0</v>
          </cell>
        </row>
        <row r="782">
          <cell r="C782" t="str">
            <v/>
          </cell>
          <cell r="D782" t="str">
            <v/>
          </cell>
          <cell r="O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Y782" t="str">
            <v/>
          </cell>
          <cell r="AA782" t="str">
            <v/>
          </cell>
          <cell r="AB782">
            <v>0</v>
          </cell>
          <cell r="AC782">
            <v>0</v>
          </cell>
          <cell r="AI782" t="str">
            <v/>
          </cell>
          <cell r="AJ782" t="str">
            <v/>
          </cell>
          <cell r="AK782">
            <v>0</v>
          </cell>
          <cell r="AL782">
            <v>0</v>
          </cell>
          <cell r="AM782">
            <v>0</v>
          </cell>
        </row>
        <row r="783">
          <cell r="C783" t="str">
            <v/>
          </cell>
          <cell r="D783" t="str">
            <v/>
          </cell>
          <cell r="O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Y783" t="str">
            <v/>
          </cell>
          <cell r="AA783" t="str">
            <v/>
          </cell>
          <cell r="AB783">
            <v>0</v>
          </cell>
          <cell r="AC783">
            <v>0</v>
          </cell>
          <cell r="AI783" t="str">
            <v/>
          </cell>
          <cell r="AJ783" t="str">
            <v/>
          </cell>
          <cell r="AK783">
            <v>0</v>
          </cell>
          <cell r="AL783">
            <v>0</v>
          </cell>
          <cell r="AM783">
            <v>0</v>
          </cell>
        </row>
        <row r="784">
          <cell r="C784" t="str">
            <v/>
          </cell>
          <cell r="D784" t="str">
            <v/>
          </cell>
          <cell r="O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Y784" t="str">
            <v/>
          </cell>
          <cell r="AA784" t="str">
            <v/>
          </cell>
          <cell r="AB784">
            <v>0</v>
          </cell>
          <cell r="AC784">
            <v>0</v>
          </cell>
          <cell r="AI784" t="str">
            <v/>
          </cell>
          <cell r="AJ784" t="str">
            <v/>
          </cell>
          <cell r="AK784">
            <v>0</v>
          </cell>
          <cell r="AL784">
            <v>0</v>
          </cell>
          <cell r="AM784">
            <v>0</v>
          </cell>
        </row>
        <row r="785">
          <cell r="C785" t="str">
            <v/>
          </cell>
          <cell r="D785" t="str">
            <v/>
          </cell>
          <cell r="O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Y785" t="str">
            <v/>
          </cell>
          <cell r="AA785" t="str">
            <v/>
          </cell>
          <cell r="AB785">
            <v>0</v>
          </cell>
          <cell r="AC785">
            <v>0</v>
          </cell>
          <cell r="AI785" t="str">
            <v/>
          </cell>
          <cell r="AJ785" t="str">
            <v/>
          </cell>
          <cell r="AK785">
            <v>0</v>
          </cell>
          <cell r="AL785">
            <v>0</v>
          </cell>
          <cell r="AM785">
            <v>0</v>
          </cell>
        </row>
        <row r="786">
          <cell r="C786" t="str">
            <v/>
          </cell>
          <cell r="D786" t="str">
            <v/>
          </cell>
          <cell r="O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Y786" t="str">
            <v/>
          </cell>
          <cell r="AA786" t="str">
            <v/>
          </cell>
          <cell r="AB786">
            <v>0</v>
          </cell>
          <cell r="AC786">
            <v>0</v>
          </cell>
          <cell r="AI786" t="str">
            <v/>
          </cell>
          <cell r="AJ786" t="str">
            <v/>
          </cell>
          <cell r="AK786">
            <v>0</v>
          </cell>
          <cell r="AL786">
            <v>0</v>
          </cell>
          <cell r="AM786">
            <v>0</v>
          </cell>
        </row>
        <row r="787">
          <cell r="C787" t="str">
            <v/>
          </cell>
          <cell r="D787" t="str">
            <v/>
          </cell>
          <cell r="O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Y787" t="str">
            <v/>
          </cell>
          <cell r="AA787" t="str">
            <v/>
          </cell>
          <cell r="AB787">
            <v>0</v>
          </cell>
          <cell r="AC787">
            <v>0</v>
          </cell>
          <cell r="AI787" t="str">
            <v/>
          </cell>
          <cell r="AJ787" t="str">
            <v/>
          </cell>
          <cell r="AK787">
            <v>0</v>
          </cell>
          <cell r="AL787">
            <v>0</v>
          </cell>
          <cell r="AM787">
            <v>0</v>
          </cell>
        </row>
        <row r="788">
          <cell r="C788" t="str">
            <v/>
          </cell>
          <cell r="D788" t="str">
            <v/>
          </cell>
          <cell r="O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Y788" t="str">
            <v/>
          </cell>
          <cell r="AA788" t="str">
            <v/>
          </cell>
          <cell r="AB788">
            <v>0</v>
          </cell>
          <cell r="AC788">
            <v>0</v>
          </cell>
          <cell r="AI788" t="str">
            <v/>
          </cell>
          <cell r="AJ788" t="str">
            <v/>
          </cell>
          <cell r="AK788">
            <v>0</v>
          </cell>
          <cell r="AL788">
            <v>0</v>
          </cell>
          <cell r="AM788">
            <v>0</v>
          </cell>
        </row>
        <row r="789">
          <cell r="C789" t="str">
            <v/>
          </cell>
          <cell r="D789" t="str">
            <v/>
          </cell>
          <cell r="O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Y789" t="str">
            <v/>
          </cell>
          <cell r="AA789" t="str">
            <v/>
          </cell>
          <cell r="AB789">
            <v>0</v>
          </cell>
          <cell r="AC789">
            <v>0</v>
          </cell>
          <cell r="AI789" t="str">
            <v/>
          </cell>
          <cell r="AJ789" t="str">
            <v/>
          </cell>
          <cell r="AK789">
            <v>0</v>
          </cell>
          <cell r="AL789">
            <v>0</v>
          </cell>
          <cell r="AM789">
            <v>0</v>
          </cell>
        </row>
        <row r="790">
          <cell r="C790" t="str">
            <v/>
          </cell>
          <cell r="D790" t="str">
            <v/>
          </cell>
          <cell r="O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Y790" t="str">
            <v/>
          </cell>
          <cell r="AA790" t="str">
            <v/>
          </cell>
          <cell r="AB790">
            <v>0</v>
          </cell>
          <cell r="AC790">
            <v>0</v>
          </cell>
          <cell r="AI790" t="str">
            <v/>
          </cell>
          <cell r="AJ790" t="str">
            <v/>
          </cell>
          <cell r="AK790">
            <v>0</v>
          </cell>
          <cell r="AL790">
            <v>0</v>
          </cell>
          <cell r="AM790">
            <v>0</v>
          </cell>
        </row>
        <row r="791">
          <cell r="C791" t="str">
            <v/>
          </cell>
          <cell r="D791" t="str">
            <v/>
          </cell>
          <cell r="O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Y791" t="str">
            <v/>
          </cell>
          <cell r="AA791" t="str">
            <v/>
          </cell>
          <cell r="AB791">
            <v>0</v>
          </cell>
          <cell r="AC791">
            <v>0</v>
          </cell>
          <cell r="AI791" t="str">
            <v/>
          </cell>
          <cell r="AJ791" t="str">
            <v/>
          </cell>
          <cell r="AK791">
            <v>0</v>
          </cell>
          <cell r="AL791">
            <v>0</v>
          </cell>
          <cell r="AM791">
            <v>0</v>
          </cell>
        </row>
        <row r="792">
          <cell r="C792" t="str">
            <v/>
          </cell>
          <cell r="D792" t="str">
            <v/>
          </cell>
          <cell r="O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Y792" t="str">
            <v/>
          </cell>
          <cell r="AA792" t="str">
            <v/>
          </cell>
          <cell r="AB792">
            <v>0</v>
          </cell>
          <cell r="AC792">
            <v>0</v>
          </cell>
          <cell r="AI792" t="str">
            <v/>
          </cell>
          <cell r="AJ792" t="str">
            <v/>
          </cell>
          <cell r="AK792">
            <v>0</v>
          </cell>
          <cell r="AL792">
            <v>0</v>
          </cell>
          <cell r="AM792">
            <v>0</v>
          </cell>
        </row>
        <row r="793">
          <cell r="C793" t="str">
            <v/>
          </cell>
          <cell r="D793" t="str">
            <v/>
          </cell>
          <cell r="O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Y793" t="str">
            <v/>
          </cell>
          <cell r="AA793" t="str">
            <v/>
          </cell>
          <cell r="AB793">
            <v>0</v>
          </cell>
          <cell r="AC793">
            <v>0</v>
          </cell>
          <cell r="AI793" t="str">
            <v/>
          </cell>
          <cell r="AJ793" t="str">
            <v/>
          </cell>
          <cell r="AK793">
            <v>0</v>
          </cell>
          <cell r="AL793">
            <v>0</v>
          </cell>
          <cell r="AM793">
            <v>0</v>
          </cell>
        </row>
        <row r="794">
          <cell r="C794" t="str">
            <v/>
          </cell>
          <cell r="D794" t="str">
            <v/>
          </cell>
          <cell r="O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Y794" t="str">
            <v/>
          </cell>
          <cell r="AA794" t="str">
            <v/>
          </cell>
          <cell r="AB794">
            <v>0</v>
          </cell>
          <cell r="AC794">
            <v>0</v>
          </cell>
          <cell r="AI794" t="str">
            <v/>
          </cell>
          <cell r="AJ794" t="str">
            <v/>
          </cell>
          <cell r="AK794">
            <v>0</v>
          </cell>
          <cell r="AL794">
            <v>0</v>
          </cell>
          <cell r="AM794">
            <v>0</v>
          </cell>
        </row>
        <row r="795">
          <cell r="C795" t="str">
            <v/>
          </cell>
          <cell r="D795" t="str">
            <v/>
          </cell>
          <cell r="O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Y795" t="str">
            <v/>
          </cell>
          <cell r="AA795" t="str">
            <v/>
          </cell>
          <cell r="AB795">
            <v>0</v>
          </cell>
          <cell r="AC795">
            <v>0</v>
          </cell>
          <cell r="AI795" t="str">
            <v/>
          </cell>
          <cell r="AJ795" t="str">
            <v/>
          </cell>
          <cell r="AK795">
            <v>0</v>
          </cell>
          <cell r="AL795">
            <v>0</v>
          </cell>
          <cell r="AM795">
            <v>0</v>
          </cell>
        </row>
        <row r="796">
          <cell r="C796" t="str">
            <v/>
          </cell>
          <cell r="D796" t="str">
            <v/>
          </cell>
          <cell r="O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Y796" t="str">
            <v/>
          </cell>
          <cell r="AA796" t="str">
            <v/>
          </cell>
          <cell r="AB796">
            <v>0</v>
          </cell>
          <cell r="AC796">
            <v>0</v>
          </cell>
          <cell r="AI796" t="str">
            <v/>
          </cell>
          <cell r="AJ796" t="str">
            <v/>
          </cell>
          <cell r="AK796">
            <v>0</v>
          </cell>
          <cell r="AL796">
            <v>0</v>
          </cell>
          <cell r="AM796">
            <v>0</v>
          </cell>
        </row>
        <row r="797">
          <cell r="C797" t="str">
            <v/>
          </cell>
          <cell r="D797" t="str">
            <v/>
          </cell>
          <cell r="O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Y797" t="str">
            <v/>
          </cell>
          <cell r="AA797" t="str">
            <v/>
          </cell>
          <cell r="AB797">
            <v>0</v>
          </cell>
          <cell r="AC797">
            <v>0</v>
          </cell>
          <cell r="AI797" t="str">
            <v/>
          </cell>
          <cell r="AJ797" t="str">
            <v/>
          </cell>
          <cell r="AK797">
            <v>0</v>
          </cell>
          <cell r="AL797">
            <v>0</v>
          </cell>
          <cell r="AM797">
            <v>0</v>
          </cell>
        </row>
        <row r="798">
          <cell r="C798" t="str">
            <v/>
          </cell>
          <cell r="D798" t="str">
            <v/>
          </cell>
          <cell r="O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Y798" t="str">
            <v/>
          </cell>
          <cell r="AA798" t="str">
            <v/>
          </cell>
          <cell r="AB798">
            <v>0</v>
          </cell>
          <cell r="AC798">
            <v>0</v>
          </cell>
          <cell r="AI798" t="str">
            <v/>
          </cell>
          <cell r="AJ798" t="str">
            <v/>
          </cell>
          <cell r="AK798">
            <v>0</v>
          </cell>
          <cell r="AL798">
            <v>0</v>
          </cell>
          <cell r="AM798">
            <v>0</v>
          </cell>
        </row>
        <row r="799">
          <cell r="C799" t="str">
            <v/>
          </cell>
          <cell r="D799" t="str">
            <v/>
          </cell>
          <cell r="O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Y799" t="str">
            <v/>
          </cell>
          <cell r="AA799" t="str">
            <v/>
          </cell>
          <cell r="AB799">
            <v>0</v>
          </cell>
          <cell r="AC799">
            <v>0</v>
          </cell>
          <cell r="AI799" t="str">
            <v/>
          </cell>
          <cell r="AJ799" t="str">
            <v/>
          </cell>
          <cell r="AK799">
            <v>0</v>
          </cell>
          <cell r="AL799">
            <v>0</v>
          </cell>
          <cell r="AM799">
            <v>0</v>
          </cell>
        </row>
        <row r="800">
          <cell r="C800" t="str">
            <v/>
          </cell>
          <cell r="D800" t="str">
            <v/>
          </cell>
          <cell r="O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Y800" t="str">
            <v/>
          </cell>
          <cell r="AA800" t="str">
            <v/>
          </cell>
          <cell r="AB800">
            <v>0</v>
          </cell>
          <cell r="AC800">
            <v>0</v>
          </cell>
          <cell r="AI800" t="str">
            <v/>
          </cell>
          <cell r="AJ800" t="str">
            <v/>
          </cell>
          <cell r="AK800">
            <v>0</v>
          </cell>
          <cell r="AL800">
            <v>0</v>
          </cell>
          <cell r="AM800">
            <v>0</v>
          </cell>
        </row>
        <row r="801">
          <cell r="C801" t="str">
            <v/>
          </cell>
          <cell r="D801" t="str">
            <v/>
          </cell>
          <cell r="O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Y801" t="str">
            <v/>
          </cell>
          <cell r="AA801" t="str">
            <v/>
          </cell>
          <cell r="AB801">
            <v>0</v>
          </cell>
          <cell r="AC801">
            <v>0</v>
          </cell>
          <cell r="AI801" t="str">
            <v/>
          </cell>
          <cell r="AJ801" t="str">
            <v/>
          </cell>
          <cell r="AK801">
            <v>0</v>
          </cell>
          <cell r="AL801">
            <v>0</v>
          </cell>
          <cell r="AM801">
            <v>0</v>
          </cell>
        </row>
        <row r="802">
          <cell r="C802" t="str">
            <v/>
          </cell>
          <cell r="D802" t="str">
            <v/>
          </cell>
          <cell r="O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Y802" t="str">
            <v/>
          </cell>
          <cell r="AA802" t="str">
            <v/>
          </cell>
          <cell r="AB802">
            <v>0</v>
          </cell>
          <cell r="AC802">
            <v>0</v>
          </cell>
          <cell r="AI802" t="str">
            <v/>
          </cell>
          <cell r="AJ802" t="str">
            <v/>
          </cell>
          <cell r="AK802">
            <v>0</v>
          </cell>
          <cell r="AL802">
            <v>0</v>
          </cell>
          <cell r="AM802">
            <v>0</v>
          </cell>
        </row>
        <row r="803">
          <cell r="C803" t="str">
            <v/>
          </cell>
          <cell r="D803" t="str">
            <v/>
          </cell>
          <cell r="O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Y803" t="str">
            <v/>
          </cell>
          <cell r="AA803" t="str">
            <v/>
          </cell>
          <cell r="AB803">
            <v>0</v>
          </cell>
          <cell r="AC803">
            <v>0</v>
          </cell>
          <cell r="AI803" t="str">
            <v/>
          </cell>
          <cell r="AJ803" t="str">
            <v/>
          </cell>
          <cell r="AK803">
            <v>0</v>
          </cell>
          <cell r="AL803">
            <v>0</v>
          </cell>
          <cell r="AM803">
            <v>0</v>
          </cell>
        </row>
        <row r="804">
          <cell r="C804" t="str">
            <v/>
          </cell>
          <cell r="D804" t="str">
            <v/>
          </cell>
          <cell r="O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Y804" t="str">
            <v/>
          </cell>
          <cell r="AA804" t="str">
            <v/>
          </cell>
          <cell r="AB804">
            <v>0</v>
          </cell>
          <cell r="AC804">
            <v>0</v>
          </cell>
          <cell r="AI804" t="str">
            <v/>
          </cell>
          <cell r="AJ804" t="str">
            <v/>
          </cell>
          <cell r="AK804">
            <v>0</v>
          </cell>
          <cell r="AL804">
            <v>0</v>
          </cell>
          <cell r="AM804">
            <v>0</v>
          </cell>
        </row>
        <row r="805">
          <cell r="C805" t="str">
            <v/>
          </cell>
          <cell r="D805" t="str">
            <v/>
          </cell>
          <cell r="O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Y805" t="str">
            <v/>
          </cell>
          <cell r="AA805" t="str">
            <v/>
          </cell>
          <cell r="AB805">
            <v>0</v>
          </cell>
          <cell r="AC805">
            <v>0</v>
          </cell>
          <cell r="AI805" t="str">
            <v/>
          </cell>
          <cell r="AJ805" t="str">
            <v/>
          </cell>
          <cell r="AK805">
            <v>0</v>
          </cell>
          <cell r="AL805">
            <v>0</v>
          </cell>
          <cell r="AM805">
            <v>0</v>
          </cell>
        </row>
        <row r="806">
          <cell r="C806" t="str">
            <v/>
          </cell>
          <cell r="D806" t="str">
            <v/>
          </cell>
          <cell r="O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Y806" t="str">
            <v/>
          </cell>
          <cell r="AA806" t="str">
            <v/>
          </cell>
          <cell r="AB806">
            <v>0</v>
          </cell>
          <cell r="AC806">
            <v>0</v>
          </cell>
          <cell r="AI806" t="str">
            <v/>
          </cell>
          <cell r="AJ806" t="str">
            <v/>
          </cell>
          <cell r="AK806">
            <v>0</v>
          </cell>
          <cell r="AL806">
            <v>0</v>
          </cell>
          <cell r="AM806">
            <v>0</v>
          </cell>
        </row>
        <row r="807">
          <cell r="C807" t="str">
            <v/>
          </cell>
          <cell r="D807" t="str">
            <v/>
          </cell>
          <cell r="O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Y807" t="str">
            <v/>
          </cell>
          <cell r="AA807" t="str">
            <v/>
          </cell>
          <cell r="AB807">
            <v>0</v>
          </cell>
          <cell r="AC807">
            <v>0</v>
          </cell>
          <cell r="AI807" t="str">
            <v/>
          </cell>
          <cell r="AJ807" t="str">
            <v/>
          </cell>
          <cell r="AK807">
            <v>0</v>
          </cell>
          <cell r="AL807">
            <v>0</v>
          </cell>
          <cell r="AM807">
            <v>0</v>
          </cell>
        </row>
        <row r="808">
          <cell r="C808" t="str">
            <v/>
          </cell>
          <cell r="D808" t="str">
            <v/>
          </cell>
          <cell r="O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Y808" t="str">
            <v/>
          </cell>
          <cell r="AA808" t="str">
            <v/>
          </cell>
          <cell r="AB808">
            <v>0</v>
          </cell>
          <cell r="AC808">
            <v>0</v>
          </cell>
          <cell r="AI808" t="str">
            <v/>
          </cell>
          <cell r="AJ808" t="str">
            <v/>
          </cell>
          <cell r="AK808">
            <v>0</v>
          </cell>
          <cell r="AL808">
            <v>0</v>
          </cell>
          <cell r="AM808">
            <v>0</v>
          </cell>
        </row>
        <row r="809">
          <cell r="C809" t="str">
            <v/>
          </cell>
          <cell r="D809" t="str">
            <v/>
          </cell>
          <cell r="O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Y809" t="str">
            <v/>
          </cell>
          <cell r="AA809" t="str">
            <v/>
          </cell>
          <cell r="AB809">
            <v>0</v>
          </cell>
          <cell r="AC809">
            <v>0</v>
          </cell>
          <cell r="AI809" t="str">
            <v/>
          </cell>
          <cell r="AJ809" t="str">
            <v/>
          </cell>
          <cell r="AK809">
            <v>0</v>
          </cell>
          <cell r="AL809">
            <v>0</v>
          </cell>
          <cell r="AM809">
            <v>0</v>
          </cell>
        </row>
        <row r="810">
          <cell r="C810" t="str">
            <v/>
          </cell>
          <cell r="D810" t="str">
            <v/>
          </cell>
          <cell r="O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Y810" t="str">
            <v/>
          </cell>
          <cell r="AA810" t="str">
            <v/>
          </cell>
          <cell r="AB810">
            <v>0</v>
          </cell>
          <cell r="AC810">
            <v>0</v>
          </cell>
          <cell r="AI810" t="str">
            <v/>
          </cell>
          <cell r="AJ810" t="str">
            <v/>
          </cell>
          <cell r="AK810">
            <v>0</v>
          </cell>
          <cell r="AL810">
            <v>0</v>
          </cell>
          <cell r="AM810">
            <v>0</v>
          </cell>
        </row>
        <row r="811">
          <cell r="C811" t="str">
            <v/>
          </cell>
          <cell r="D811" t="str">
            <v/>
          </cell>
          <cell r="O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Y811" t="str">
            <v/>
          </cell>
          <cell r="AA811" t="str">
            <v/>
          </cell>
          <cell r="AB811">
            <v>0</v>
          </cell>
          <cell r="AC811">
            <v>0</v>
          </cell>
          <cell r="AI811" t="str">
            <v/>
          </cell>
          <cell r="AJ811" t="str">
            <v/>
          </cell>
          <cell r="AK811">
            <v>0</v>
          </cell>
          <cell r="AL811">
            <v>0</v>
          </cell>
          <cell r="AM811">
            <v>0</v>
          </cell>
        </row>
        <row r="812">
          <cell r="C812" t="str">
            <v/>
          </cell>
          <cell r="D812" t="str">
            <v/>
          </cell>
          <cell r="O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Y812" t="str">
            <v/>
          </cell>
          <cell r="AA812" t="str">
            <v/>
          </cell>
          <cell r="AB812">
            <v>0</v>
          </cell>
          <cell r="AC812">
            <v>0</v>
          </cell>
          <cell r="AI812" t="str">
            <v/>
          </cell>
          <cell r="AJ812" t="str">
            <v/>
          </cell>
          <cell r="AK812">
            <v>0</v>
          </cell>
          <cell r="AL812">
            <v>0</v>
          </cell>
          <cell r="AM812">
            <v>0</v>
          </cell>
        </row>
        <row r="813">
          <cell r="C813" t="str">
            <v/>
          </cell>
          <cell r="D813" t="str">
            <v/>
          </cell>
          <cell r="O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Y813" t="str">
            <v/>
          </cell>
          <cell r="AA813" t="str">
            <v/>
          </cell>
          <cell r="AB813">
            <v>0</v>
          </cell>
          <cell r="AC813">
            <v>0</v>
          </cell>
          <cell r="AI813" t="str">
            <v/>
          </cell>
          <cell r="AJ813" t="str">
            <v/>
          </cell>
          <cell r="AK813">
            <v>0</v>
          </cell>
          <cell r="AL813">
            <v>0</v>
          </cell>
          <cell r="AM813">
            <v>0</v>
          </cell>
        </row>
        <row r="814">
          <cell r="C814" t="str">
            <v/>
          </cell>
          <cell r="D814" t="str">
            <v/>
          </cell>
          <cell r="O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Y814" t="str">
            <v/>
          </cell>
          <cell r="AA814" t="str">
            <v/>
          </cell>
          <cell r="AB814">
            <v>0</v>
          </cell>
          <cell r="AC814">
            <v>0</v>
          </cell>
          <cell r="AI814" t="str">
            <v/>
          </cell>
          <cell r="AJ814" t="str">
            <v/>
          </cell>
          <cell r="AK814">
            <v>0</v>
          </cell>
          <cell r="AL814">
            <v>0</v>
          </cell>
          <cell r="AM814">
            <v>0</v>
          </cell>
        </row>
        <row r="815">
          <cell r="C815" t="str">
            <v/>
          </cell>
          <cell r="D815" t="str">
            <v/>
          </cell>
          <cell r="O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Y815" t="str">
            <v/>
          </cell>
          <cell r="AA815" t="str">
            <v/>
          </cell>
          <cell r="AB815">
            <v>0</v>
          </cell>
          <cell r="AC815">
            <v>0</v>
          </cell>
          <cell r="AI815" t="str">
            <v/>
          </cell>
          <cell r="AJ815" t="str">
            <v/>
          </cell>
          <cell r="AK815">
            <v>0</v>
          </cell>
          <cell r="AL815">
            <v>0</v>
          </cell>
          <cell r="AM815">
            <v>0</v>
          </cell>
        </row>
        <row r="816">
          <cell r="C816" t="str">
            <v/>
          </cell>
          <cell r="D816" t="str">
            <v/>
          </cell>
          <cell r="O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Y816" t="str">
            <v/>
          </cell>
          <cell r="AA816" t="str">
            <v/>
          </cell>
          <cell r="AB816">
            <v>0</v>
          </cell>
          <cell r="AC816">
            <v>0</v>
          </cell>
          <cell r="AI816" t="str">
            <v/>
          </cell>
          <cell r="AJ816" t="str">
            <v/>
          </cell>
          <cell r="AK816">
            <v>0</v>
          </cell>
          <cell r="AL816">
            <v>0</v>
          </cell>
          <cell r="AM816">
            <v>0</v>
          </cell>
        </row>
        <row r="817">
          <cell r="C817" t="str">
            <v/>
          </cell>
          <cell r="D817" t="str">
            <v/>
          </cell>
          <cell r="O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Y817" t="str">
            <v/>
          </cell>
          <cell r="AA817" t="str">
            <v/>
          </cell>
          <cell r="AB817">
            <v>0</v>
          </cell>
          <cell r="AC817">
            <v>0</v>
          </cell>
          <cell r="AI817" t="str">
            <v/>
          </cell>
          <cell r="AJ817" t="str">
            <v/>
          </cell>
          <cell r="AK817">
            <v>0</v>
          </cell>
          <cell r="AL817">
            <v>0</v>
          </cell>
          <cell r="AM817">
            <v>0</v>
          </cell>
        </row>
        <row r="818">
          <cell r="C818" t="str">
            <v/>
          </cell>
          <cell r="D818" t="str">
            <v/>
          </cell>
          <cell r="O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Y818" t="str">
            <v/>
          </cell>
          <cell r="AA818" t="str">
            <v/>
          </cell>
          <cell r="AB818">
            <v>0</v>
          </cell>
          <cell r="AC818">
            <v>0</v>
          </cell>
          <cell r="AI818" t="str">
            <v/>
          </cell>
          <cell r="AJ818" t="str">
            <v/>
          </cell>
          <cell r="AK818">
            <v>0</v>
          </cell>
          <cell r="AL818">
            <v>0</v>
          </cell>
          <cell r="AM818">
            <v>0</v>
          </cell>
        </row>
        <row r="819">
          <cell r="C819" t="str">
            <v/>
          </cell>
          <cell r="D819" t="str">
            <v/>
          </cell>
          <cell r="O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Y819" t="str">
            <v/>
          </cell>
          <cell r="AA819" t="str">
            <v/>
          </cell>
          <cell r="AB819">
            <v>0</v>
          </cell>
          <cell r="AC819">
            <v>0</v>
          </cell>
          <cell r="AI819" t="str">
            <v/>
          </cell>
          <cell r="AJ819" t="str">
            <v/>
          </cell>
          <cell r="AK819">
            <v>0</v>
          </cell>
          <cell r="AL819">
            <v>0</v>
          </cell>
          <cell r="AM819">
            <v>0</v>
          </cell>
        </row>
        <row r="820">
          <cell r="C820" t="str">
            <v/>
          </cell>
          <cell r="D820" t="str">
            <v/>
          </cell>
          <cell r="O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Y820" t="str">
            <v/>
          </cell>
          <cell r="AA820" t="str">
            <v/>
          </cell>
          <cell r="AB820">
            <v>0</v>
          </cell>
          <cell r="AC820">
            <v>0</v>
          </cell>
          <cell r="AI820" t="str">
            <v/>
          </cell>
          <cell r="AJ820" t="str">
            <v/>
          </cell>
          <cell r="AK820">
            <v>0</v>
          </cell>
          <cell r="AL820">
            <v>0</v>
          </cell>
          <cell r="AM820">
            <v>0</v>
          </cell>
        </row>
        <row r="821">
          <cell r="C821" t="str">
            <v/>
          </cell>
          <cell r="D821" t="str">
            <v/>
          </cell>
          <cell r="O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Y821" t="str">
            <v/>
          </cell>
          <cell r="AA821" t="str">
            <v/>
          </cell>
          <cell r="AB821">
            <v>0</v>
          </cell>
          <cell r="AC821">
            <v>0</v>
          </cell>
          <cell r="AI821" t="str">
            <v/>
          </cell>
          <cell r="AJ821" t="str">
            <v/>
          </cell>
          <cell r="AK821">
            <v>0</v>
          </cell>
          <cell r="AL821">
            <v>0</v>
          </cell>
          <cell r="AM821">
            <v>0</v>
          </cell>
        </row>
        <row r="822">
          <cell r="C822" t="str">
            <v/>
          </cell>
          <cell r="D822" t="str">
            <v/>
          </cell>
          <cell r="O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Y822" t="str">
            <v/>
          </cell>
          <cell r="AA822" t="str">
            <v/>
          </cell>
          <cell r="AB822">
            <v>0</v>
          </cell>
          <cell r="AC822">
            <v>0</v>
          </cell>
          <cell r="AI822" t="str">
            <v/>
          </cell>
          <cell r="AJ822" t="str">
            <v/>
          </cell>
          <cell r="AK822">
            <v>0</v>
          </cell>
          <cell r="AL822">
            <v>0</v>
          </cell>
          <cell r="AM822">
            <v>0</v>
          </cell>
        </row>
        <row r="823">
          <cell r="C823" t="str">
            <v/>
          </cell>
          <cell r="D823" t="str">
            <v/>
          </cell>
          <cell r="O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Y823" t="str">
            <v/>
          </cell>
          <cell r="AA823" t="str">
            <v/>
          </cell>
          <cell r="AB823">
            <v>0</v>
          </cell>
          <cell r="AC823">
            <v>0</v>
          </cell>
          <cell r="AI823" t="str">
            <v/>
          </cell>
          <cell r="AJ823" t="str">
            <v/>
          </cell>
          <cell r="AK823">
            <v>0</v>
          </cell>
          <cell r="AL823">
            <v>0</v>
          </cell>
          <cell r="AM823">
            <v>0</v>
          </cell>
        </row>
        <row r="824">
          <cell r="C824" t="str">
            <v/>
          </cell>
          <cell r="D824" t="str">
            <v/>
          </cell>
          <cell r="O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Y824" t="str">
            <v/>
          </cell>
          <cell r="AA824" t="str">
            <v/>
          </cell>
          <cell r="AB824">
            <v>0</v>
          </cell>
          <cell r="AC824">
            <v>0</v>
          </cell>
          <cell r="AI824" t="str">
            <v/>
          </cell>
          <cell r="AJ824" t="str">
            <v/>
          </cell>
          <cell r="AK824">
            <v>0</v>
          </cell>
          <cell r="AL824">
            <v>0</v>
          </cell>
          <cell r="AM824">
            <v>0</v>
          </cell>
        </row>
        <row r="825">
          <cell r="C825" t="str">
            <v/>
          </cell>
          <cell r="D825" t="str">
            <v/>
          </cell>
          <cell r="O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Y825" t="str">
            <v/>
          </cell>
          <cell r="AA825" t="str">
            <v/>
          </cell>
          <cell r="AB825">
            <v>0</v>
          </cell>
          <cell r="AC825">
            <v>0</v>
          </cell>
          <cell r="AI825" t="str">
            <v/>
          </cell>
          <cell r="AJ825" t="str">
            <v/>
          </cell>
          <cell r="AK825">
            <v>0</v>
          </cell>
          <cell r="AL825">
            <v>0</v>
          </cell>
          <cell r="AM825">
            <v>0</v>
          </cell>
        </row>
        <row r="826">
          <cell r="C826" t="str">
            <v/>
          </cell>
          <cell r="D826" t="str">
            <v/>
          </cell>
          <cell r="O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Y826" t="str">
            <v/>
          </cell>
          <cell r="AA826" t="str">
            <v/>
          </cell>
          <cell r="AB826">
            <v>0</v>
          </cell>
          <cell r="AC826">
            <v>0</v>
          </cell>
          <cell r="AI826" t="str">
            <v/>
          </cell>
          <cell r="AJ826" t="str">
            <v/>
          </cell>
          <cell r="AK826">
            <v>0</v>
          </cell>
          <cell r="AL826">
            <v>0</v>
          </cell>
          <cell r="AM826">
            <v>0</v>
          </cell>
        </row>
        <row r="827">
          <cell r="C827" t="str">
            <v/>
          </cell>
          <cell r="D827" t="str">
            <v/>
          </cell>
          <cell r="O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Y827" t="str">
            <v/>
          </cell>
          <cell r="AA827" t="str">
            <v/>
          </cell>
          <cell r="AB827">
            <v>0</v>
          </cell>
          <cell r="AC827">
            <v>0</v>
          </cell>
          <cell r="AI827" t="str">
            <v/>
          </cell>
          <cell r="AJ827" t="str">
            <v/>
          </cell>
          <cell r="AK827">
            <v>0</v>
          </cell>
          <cell r="AL827">
            <v>0</v>
          </cell>
          <cell r="AM827">
            <v>0</v>
          </cell>
        </row>
        <row r="828">
          <cell r="C828" t="str">
            <v/>
          </cell>
          <cell r="D828" t="str">
            <v/>
          </cell>
          <cell r="O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Y828" t="str">
            <v/>
          </cell>
          <cell r="AA828" t="str">
            <v/>
          </cell>
          <cell r="AB828">
            <v>0</v>
          </cell>
          <cell r="AC828">
            <v>0</v>
          </cell>
          <cell r="AI828" t="str">
            <v/>
          </cell>
          <cell r="AJ828" t="str">
            <v/>
          </cell>
          <cell r="AK828">
            <v>0</v>
          </cell>
          <cell r="AL828">
            <v>0</v>
          </cell>
          <cell r="AM828">
            <v>0</v>
          </cell>
        </row>
        <row r="829">
          <cell r="C829" t="str">
            <v/>
          </cell>
          <cell r="D829" t="str">
            <v/>
          </cell>
          <cell r="O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Y829" t="str">
            <v/>
          </cell>
          <cell r="AA829" t="str">
            <v/>
          </cell>
          <cell r="AB829">
            <v>0</v>
          </cell>
          <cell r="AC829">
            <v>0</v>
          </cell>
          <cell r="AI829" t="str">
            <v/>
          </cell>
          <cell r="AJ829" t="str">
            <v/>
          </cell>
          <cell r="AK829">
            <v>0</v>
          </cell>
          <cell r="AL829">
            <v>0</v>
          </cell>
          <cell r="AM829">
            <v>0</v>
          </cell>
        </row>
        <row r="830">
          <cell r="C830" t="str">
            <v/>
          </cell>
          <cell r="D830" t="str">
            <v/>
          </cell>
          <cell r="O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Y830" t="str">
            <v/>
          </cell>
          <cell r="AA830" t="str">
            <v/>
          </cell>
          <cell r="AB830">
            <v>0</v>
          </cell>
          <cell r="AC830">
            <v>0</v>
          </cell>
          <cell r="AI830" t="str">
            <v/>
          </cell>
          <cell r="AJ830" t="str">
            <v/>
          </cell>
          <cell r="AK830">
            <v>0</v>
          </cell>
          <cell r="AL830">
            <v>0</v>
          </cell>
          <cell r="AM830">
            <v>0</v>
          </cell>
        </row>
        <row r="831">
          <cell r="C831" t="str">
            <v/>
          </cell>
          <cell r="D831" t="str">
            <v/>
          </cell>
          <cell r="O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Y831" t="str">
            <v/>
          </cell>
          <cell r="AA831" t="str">
            <v/>
          </cell>
          <cell r="AB831">
            <v>0</v>
          </cell>
          <cell r="AC831">
            <v>0</v>
          </cell>
          <cell r="AI831" t="str">
            <v/>
          </cell>
          <cell r="AJ831" t="str">
            <v/>
          </cell>
          <cell r="AK831">
            <v>0</v>
          </cell>
          <cell r="AL831">
            <v>0</v>
          </cell>
          <cell r="AM831">
            <v>0</v>
          </cell>
        </row>
        <row r="832">
          <cell r="C832" t="str">
            <v/>
          </cell>
          <cell r="D832" t="str">
            <v/>
          </cell>
          <cell r="O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Y832" t="str">
            <v/>
          </cell>
          <cell r="AA832" t="str">
            <v/>
          </cell>
          <cell r="AB832">
            <v>0</v>
          </cell>
          <cell r="AC832">
            <v>0</v>
          </cell>
          <cell r="AI832" t="str">
            <v/>
          </cell>
          <cell r="AJ832" t="str">
            <v/>
          </cell>
          <cell r="AK832">
            <v>0</v>
          </cell>
          <cell r="AL832">
            <v>0</v>
          </cell>
          <cell r="AM832">
            <v>0</v>
          </cell>
        </row>
        <row r="833">
          <cell r="C833" t="str">
            <v/>
          </cell>
          <cell r="D833" t="str">
            <v/>
          </cell>
          <cell r="O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Y833" t="str">
            <v/>
          </cell>
          <cell r="AA833" t="str">
            <v/>
          </cell>
          <cell r="AB833">
            <v>0</v>
          </cell>
          <cell r="AC833">
            <v>0</v>
          </cell>
          <cell r="AI833" t="str">
            <v/>
          </cell>
          <cell r="AJ833" t="str">
            <v/>
          </cell>
          <cell r="AK833">
            <v>0</v>
          </cell>
          <cell r="AL833">
            <v>0</v>
          </cell>
          <cell r="AM833">
            <v>0</v>
          </cell>
        </row>
        <row r="834">
          <cell r="C834" t="str">
            <v/>
          </cell>
          <cell r="D834" t="str">
            <v/>
          </cell>
          <cell r="O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Y834" t="str">
            <v/>
          </cell>
          <cell r="AA834" t="str">
            <v/>
          </cell>
          <cell r="AB834">
            <v>0</v>
          </cell>
          <cell r="AC834">
            <v>0</v>
          </cell>
          <cell r="AI834" t="str">
            <v/>
          </cell>
          <cell r="AJ834" t="str">
            <v/>
          </cell>
          <cell r="AK834">
            <v>0</v>
          </cell>
          <cell r="AL834">
            <v>0</v>
          </cell>
          <cell r="AM834">
            <v>0</v>
          </cell>
        </row>
        <row r="835">
          <cell r="C835" t="str">
            <v/>
          </cell>
          <cell r="D835" t="str">
            <v/>
          </cell>
          <cell r="O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Y835" t="str">
            <v/>
          </cell>
          <cell r="AA835" t="str">
            <v/>
          </cell>
          <cell r="AB835">
            <v>0</v>
          </cell>
          <cell r="AC835">
            <v>0</v>
          </cell>
          <cell r="AI835" t="str">
            <v/>
          </cell>
          <cell r="AJ835" t="str">
            <v/>
          </cell>
          <cell r="AK835">
            <v>0</v>
          </cell>
          <cell r="AL835">
            <v>0</v>
          </cell>
          <cell r="AM835">
            <v>0</v>
          </cell>
        </row>
        <row r="836">
          <cell r="C836" t="str">
            <v/>
          </cell>
          <cell r="D836" t="str">
            <v/>
          </cell>
          <cell r="O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Y836" t="str">
            <v/>
          </cell>
          <cell r="AA836" t="str">
            <v/>
          </cell>
          <cell r="AB836">
            <v>0</v>
          </cell>
          <cell r="AC836">
            <v>0</v>
          </cell>
          <cell r="AI836" t="str">
            <v/>
          </cell>
          <cell r="AJ836" t="str">
            <v/>
          </cell>
          <cell r="AK836">
            <v>0</v>
          </cell>
          <cell r="AL836">
            <v>0</v>
          </cell>
          <cell r="AM836">
            <v>0</v>
          </cell>
        </row>
        <row r="837">
          <cell r="C837" t="str">
            <v/>
          </cell>
          <cell r="D837" t="str">
            <v/>
          </cell>
          <cell r="O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Y837" t="str">
            <v/>
          </cell>
          <cell r="AA837" t="str">
            <v/>
          </cell>
          <cell r="AB837">
            <v>0</v>
          </cell>
          <cell r="AC837">
            <v>0</v>
          </cell>
          <cell r="AI837" t="str">
            <v/>
          </cell>
          <cell r="AJ837" t="str">
            <v/>
          </cell>
          <cell r="AK837">
            <v>0</v>
          </cell>
          <cell r="AL837">
            <v>0</v>
          </cell>
          <cell r="AM837">
            <v>0</v>
          </cell>
        </row>
        <row r="838">
          <cell r="C838" t="str">
            <v/>
          </cell>
          <cell r="D838" t="str">
            <v/>
          </cell>
          <cell r="O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Y838" t="str">
            <v/>
          </cell>
          <cell r="AA838" t="str">
            <v/>
          </cell>
          <cell r="AB838">
            <v>0</v>
          </cell>
          <cell r="AC838">
            <v>0</v>
          </cell>
          <cell r="AI838" t="str">
            <v/>
          </cell>
          <cell r="AJ838" t="str">
            <v/>
          </cell>
          <cell r="AK838">
            <v>0</v>
          </cell>
          <cell r="AL838">
            <v>0</v>
          </cell>
          <cell r="AM838">
            <v>0</v>
          </cell>
        </row>
        <row r="839">
          <cell r="C839" t="str">
            <v/>
          </cell>
          <cell r="D839" t="str">
            <v/>
          </cell>
          <cell r="O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Y839" t="str">
            <v/>
          </cell>
          <cell r="AA839" t="str">
            <v/>
          </cell>
          <cell r="AB839">
            <v>0</v>
          </cell>
          <cell r="AC839">
            <v>0</v>
          </cell>
          <cell r="AI839" t="str">
            <v/>
          </cell>
          <cell r="AJ839" t="str">
            <v/>
          </cell>
          <cell r="AK839">
            <v>0</v>
          </cell>
          <cell r="AL839">
            <v>0</v>
          </cell>
          <cell r="AM839">
            <v>0</v>
          </cell>
        </row>
        <row r="840">
          <cell r="C840" t="str">
            <v/>
          </cell>
          <cell r="D840" t="str">
            <v/>
          </cell>
          <cell r="O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Y840" t="str">
            <v/>
          </cell>
          <cell r="AA840" t="str">
            <v/>
          </cell>
          <cell r="AB840">
            <v>0</v>
          </cell>
          <cell r="AC840">
            <v>0</v>
          </cell>
          <cell r="AI840" t="str">
            <v/>
          </cell>
          <cell r="AJ840" t="str">
            <v/>
          </cell>
          <cell r="AK840">
            <v>0</v>
          </cell>
          <cell r="AL840">
            <v>0</v>
          </cell>
          <cell r="AM840">
            <v>0</v>
          </cell>
        </row>
        <row r="841">
          <cell r="C841" t="str">
            <v/>
          </cell>
          <cell r="D841" t="str">
            <v/>
          </cell>
          <cell r="O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Y841" t="str">
            <v/>
          </cell>
          <cell r="AA841" t="str">
            <v/>
          </cell>
          <cell r="AB841">
            <v>0</v>
          </cell>
          <cell r="AC841">
            <v>0</v>
          </cell>
          <cell r="AI841" t="str">
            <v/>
          </cell>
          <cell r="AJ841" t="str">
            <v/>
          </cell>
          <cell r="AK841">
            <v>0</v>
          </cell>
          <cell r="AL841">
            <v>0</v>
          </cell>
          <cell r="AM841">
            <v>0</v>
          </cell>
        </row>
        <row r="842">
          <cell r="C842" t="str">
            <v/>
          </cell>
          <cell r="D842" t="str">
            <v/>
          </cell>
          <cell r="O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Y842" t="str">
            <v/>
          </cell>
          <cell r="AA842" t="str">
            <v/>
          </cell>
          <cell r="AB842">
            <v>0</v>
          </cell>
          <cell r="AC842">
            <v>0</v>
          </cell>
          <cell r="AI842" t="str">
            <v/>
          </cell>
          <cell r="AJ842" t="str">
            <v/>
          </cell>
          <cell r="AK842">
            <v>0</v>
          </cell>
          <cell r="AL842">
            <v>0</v>
          </cell>
          <cell r="AM842">
            <v>0</v>
          </cell>
        </row>
        <row r="843">
          <cell r="C843" t="str">
            <v/>
          </cell>
          <cell r="D843" t="str">
            <v/>
          </cell>
          <cell r="O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Y843" t="str">
            <v/>
          </cell>
          <cell r="AA843" t="str">
            <v/>
          </cell>
          <cell r="AB843">
            <v>0</v>
          </cell>
          <cell r="AC843">
            <v>0</v>
          </cell>
          <cell r="AI843" t="str">
            <v/>
          </cell>
          <cell r="AJ843" t="str">
            <v/>
          </cell>
          <cell r="AK843">
            <v>0</v>
          </cell>
          <cell r="AL843">
            <v>0</v>
          </cell>
          <cell r="AM843">
            <v>0</v>
          </cell>
        </row>
        <row r="844">
          <cell r="C844" t="str">
            <v/>
          </cell>
          <cell r="D844" t="str">
            <v/>
          </cell>
          <cell r="O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Y844" t="str">
            <v/>
          </cell>
          <cell r="AA844" t="str">
            <v/>
          </cell>
          <cell r="AB844">
            <v>0</v>
          </cell>
          <cell r="AC844">
            <v>0</v>
          </cell>
          <cell r="AI844" t="str">
            <v/>
          </cell>
          <cell r="AJ844" t="str">
            <v/>
          </cell>
          <cell r="AK844">
            <v>0</v>
          </cell>
          <cell r="AL844">
            <v>0</v>
          </cell>
          <cell r="AM844">
            <v>0</v>
          </cell>
        </row>
        <row r="845">
          <cell r="C845" t="str">
            <v/>
          </cell>
          <cell r="D845" t="str">
            <v/>
          </cell>
          <cell r="O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Y845" t="str">
            <v/>
          </cell>
          <cell r="AA845" t="str">
            <v/>
          </cell>
          <cell r="AB845">
            <v>0</v>
          </cell>
          <cell r="AC845">
            <v>0</v>
          </cell>
          <cell r="AI845" t="str">
            <v/>
          </cell>
          <cell r="AJ845" t="str">
            <v/>
          </cell>
          <cell r="AK845">
            <v>0</v>
          </cell>
          <cell r="AL845">
            <v>0</v>
          </cell>
          <cell r="AM845">
            <v>0</v>
          </cell>
        </row>
        <row r="846">
          <cell r="C846" t="str">
            <v/>
          </cell>
          <cell r="D846" t="str">
            <v/>
          </cell>
          <cell r="O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Y846" t="str">
            <v/>
          </cell>
          <cell r="AA846" t="str">
            <v/>
          </cell>
          <cell r="AB846">
            <v>0</v>
          </cell>
          <cell r="AC846">
            <v>0</v>
          </cell>
          <cell r="AI846" t="str">
            <v/>
          </cell>
          <cell r="AJ846" t="str">
            <v/>
          </cell>
          <cell r="AK846">
            <v>0</v>
          </cell>
          <cell r="AL846">
            <v>0</v>
          </cell>
          <cell r="AM846">
            <v>0</v>
          </cell>
        </row>
        <row r="847">
          <cell r="C847" t="str">
            <v/>
          </cell>
          <cell r="D847" t="str">
            <v/>
          </cell>
          <cell r="O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Y847" t="str">
            <v/>
          </cell>
          <cell r="AA847" t="str">
            <v/>
          </cell>
          <cell r="AB847">
            <v>0</v>
          </cell>
          <cell r="AC847">
            <v>0</v>
          </cell>
          <cell r="AI847" t="str">
            <v/>
          </cell>
          <cell r="AJ847" t="str">
            <v/>
          </cell>
          <cell r="AK847">
            <v>0</v>
          </cell>
          <cell r="AL847">
            <v>0</v>
          </cell>
          <cell r="AM847">
            <v>0</v>
          </cell>
        </row>
        <row r="848">
          <cell r="C848" t="str">
            <v/>
          </cell>
          <cell r="D848" t="str">
            <v/>
          </cell>
          <cell r="O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Y848" t="str">
            <v/>
          </cell>
          <cell r="AA848" t="str">
            <v/>
          </cell>
          <cell r="AB848">
            <v>0</v>
          </cell>
          <cell r="AC848">
            <v>0</v>
          </cell>
          <cell r="AI848" t="str">
            <v/>
          </cell>
          <cell r="AJ848" t="str">
            <v/>
          </cell>
          <cell r="AK848">
            <v>0</v>
          </cell>
          <cell r="AL848">
            <v>0</v>
          </cell>
          <cell r="AM848">
            <v>0</v>
          </cell>
        </row>
        <row r="849">
          <cell r="C849" t="str">
            <v/>
          </cell>
          <cell r="D849" t="str">
            <v/>
          </cell>
          <cell r="O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Y849" t="str">
            <v/>
          </cell>
          <cell r="AA849" t="str">
            <v/>
          </cell>
          <cell r="AB849">
            <v>0</v>
          </cell>
          <cell r="AC849">
            <v>0</v>
          </cell>
          <cell r="AI849" t="str">
            <v/>
          </cell>
          <cell r="AJ849" t="str">
            <v/>
          </cell>
          <cell r="AK849">
            <v>0</v>
          </cell>
          <cell r="AL849">
            <v>0</v>
          </cell>
          <cell r="AM849">
            <v>0</v>
          </cell>
        </row>
        <row r="850">
          <cell r="C850" t="str">
            <v/>
          </cell>
          <cell r="D850" t="str">
            <v/>
          </cell>
          <cell r="O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Y850" t="str">
            <v/>
          </cell>
          <cell r="AA850" t="str">
            <v/>
          </cell>
          <cell r="AB850">
            <v>0</v>
          </cell>
          <cell r="AC850">
            <v>0</v>
          </cell>
          <cell r="AI850" t="str">
            <v/>
          </cell>
          <cell r="AJ850" t="str">
            <v/>
          </cell>
          <cell r="AK850">
            <v>0</v>
          </cell>
          <cell r="AL850">
            <v>0</v>
          </cell>
          <cell r="AM850">
            <v>0</v>
          </cell>
        </row>
        <row r="851">
          <cell r="C851" t="str">
            <v/>
          </cell>
          <cell r="D851" t="str">
            <v/>
          </cell>
          <cell r="O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Y851" t="str">
            <v/>
          </cell>
          <cell r="AA851" t="str">
            <v/>
          </cell>
          <cell r="AB851">
            <v>0</v>
          </cell>
          <cell r="AC851">
            <v>0</v>
          </cell>
          <cell r="AI851" t="str">
            <v/>
          </cell>
          <cell r="AJ851" t="str">
            <v/>
          </cell>
          <cell r="AK851">
            <v>0</v>
          </cell>
          <cell r="AL851">
            <v>0</v>
          </cell>
          <cell r="AM851">
            <v>0</v>
          </cell>
        </row>
        <row r="852">
          <cell r="C852" t="str">
            <v/>
          </cell>
          <cell r="D852" t="str">
            <v/>
          </cell>
          <cell r="O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Y852" t="str">
            <v/>
          </cell>
          <cell r="AA852" t="str">
            <v/>
          </cell>
          <cell r="AB852">
            <v>0</v>
          </cell>
          <cell r="AC852">
            <v>0</v>
          </cell>
          <cell r="AI852" t="str">
            <v/>
          </cell>
          <cell r="AJ852" t="str">
            <v/>
          </cell>
          <cell r="AK852">
            <v>0</v>
          </cell>
          <cell r="AL852">
            <v>0</v>
          </cell>
          <cell r="AM852">
            <v>0</v>
          </cell>
        </row>
        <row r="853">
          <cell r="C853" t="str">
            <v/>
          </cell>
          <cell r="D853" t="str">
            <v/>
          </cell>
          <cell r="O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Y853" t="str">
            <v/>
          </cell>
          <cell r="AA853" t="str">
            <v/>
          </cell>
          <cell r="AB853">
            <v>0</v>
          </cell>
          <cell r="AC853">
            <v>0</v>
          </cell>
          <cell r="AI853" t="str">
            <v/>
          </cell>
          <cell r="AJ853" t="str">
            <v/>
          </cell>
          <cell r="AK853">
            <v>0</v>
          </cell>
          <cell r="AL853">
            <v>0</v>
          </cell>
          <cell r="AM853">
            <v>0</v>
          </cell>
        </row>
        <row r="854">
          <cell r="C854" t="str">
            <v/>
          </cell>
          <cell r="D854" t="str">
            <v/>
          </cell>
          <cell r="O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Y854" t="str">
            <v/>
          </cell>
          <cell r="AA854" t="str">
            <v/>
          </cell>
          <cell r="AB854">
            <v>0</v>
          </cell>
          <cell r="AC854">
            <v>0</v>
          </cell>
          <cell r="AI854" t="str">
            <v/>
          </cell>
          <cell r="AJ854" t="str">
            <v/>
          </cell>
          <cell r="AK854">
            <v>0</v>
          </cell>
          <cell r="AL854">
            <v>0</v>
          </cell>
          <cell r="AM854">
            <v>0</v>
          </cell>
        </row>
        <row r="855">
          <cell r="C855" t="str">
            <v/>
          </cell>
          <cell r="D855" t="str">
            <v/>
          </cell>
          <cell r="O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Y855" t="str">
            <v/>
          </cell>
          <cell r="AA855" t="str">
            <v/>
          </cell>
          <cell r="AB855">
            <v>0</v>
          </cell>
          <cell r="AC855">
            <v>0</v>
          </cell>
          <cell r="AI855" t="str">
            <v/>
          </cell>
          <cell r="AJ855" t="str">
            <v/>
          </cell>
          <cell r="AK855">
            <v>0</v>
          </cell>
          <cell r="AL855">
            <v>0</v>
          </cell>
          <cell r="AM855">
            <v>0</v>
          </cell>
        </row>
        <row r="856">
          <cell r="C856" t="str">
            <v/>
          </cell>
          <cell r="D856" t="str">
            <v/>
          </cell>
          <cell r="O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Y856" t="str">
            <v/>
          </cell>
          <cell r="AA856" t="str">
            <v/>
          </cell>
          <cell r="AB856">
            <v>0</v>
          </cell>
          <cell r="AC856">
            <v>0</v>
          </cell>
          <cell r="AI856" t="str">
            <v/>
          </cell>
          <cell r="AJ856" t="str">
            <v/>
          </cell>
          <cell r="AK856">
            <v>0</v>
          </cell>
          <cell r="AL856">
            <v>0</v>
          </cell>
          <cell r="AM856">
            <v>0</v>
          </cell>
        </row>
        <row r="857">
          <cell r="C857" t="str">
            <v/>
          </cell>
          <cell r="D857" t="str">
            <v/>
          </cell>
          <cell r="O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Y857" t="str">
            <v/>
          </cell>
          <cell r="AA857" t="str">
            <v/>
          </cell>
          <cell r="AB857">
            <v>0</v>
          </cell>
          <cell r="AC857">
            <v>0</v>
          </cell>
          <cell r="AI857" t="str">
            <v/>
          </cell>
          <cell r="AJ857" t="str">
            <v/>
          </cell>
          <cell r="AK857">
            <v>0</v>
          </cell>
          <cell r="AL857">
            <v>0</v>
          </cell>
          <cell r="AM857">
            <v>0</v>
          </cell>
        </row>
        <row r="858">
          <cell r="C858" t="str">
            <v/>
          </cell>
          <cell r="D858" t="str">
            <v/>
          </cell>
          <cell r="O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Y858" t="str">
            <v/>
          </cell>
          <cell r="AA858" t="str">
            <v/>
          </cell>
          <cell r="AB858">
            <v>0</v>
          </cell>
          <cell r="AC858">
            <v>0</v>
          </cell>
          <cell r="AI858" t="str">
            <v/>
          </cell>
          <cell r="AJ858" t="str">
            <v/>
          </cell>
          <cell r="AK858">
            <v>0</v>
          </cell>
          <cell r="AL858">
            <v>0</v>
          </cell>
          <cell r="AM858">
            <v>0</v>
          </cell>
        </row>
        <row r="859">
          <cell r="C859" t="str">
            <v/>
          </cell>
          <cell r="D859" t="str">
            <v/>
          </cell>
          <cell r="O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Y859" t="str">
            <v/>
          </cell>
          <cell r="AA859" t="str">
            <v/>
          </cell>
          <cell r="AB859">
            <v>0</v>
          </cell>
          <cell r="AC859">
            <v>0</v>
          </cell>
          <cell r="AI859" t="str">
            <v/>
          </cell>
          <cell r="AJ859" t="str">
            <v/>
          </cell>
          <cell r="AK859">
            <v>0</v>
          </cell>
          <cell r="AL859">
            <v>0</v>
          </cell>
          <cell r="AM859">
            <v>0</v>
          </cell>
        </row>
        <row r="860">
          <cell r="C860" t="str">
            <v/>
          </cell>
          <cell r="D860" t="str">
            <v/>
          </cell>
          <cell r="O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Y860" t="str">
            <v/>
          </cell>
          <cell r="AA860" t="str">
            <v/>
          </cell>
          <cell r="AB860">
            <v>0</v>
          </cell>
          <cell r="AC860">
            <v>0</v>
          </cell>
          <cell r="AI860" t="str">
            <v/>
          </cell>
          <cell r="AJ860" t="str">
            <v/>
          </cell>
          <cell r="AK860">
            <v>0</v>
          </cell>
          <cell r="AL860">
            <v>0</v>
          </cell>
          <cell r="AM860">
            <v>0</v>
          </cell>
        </row>
        <row r="861">
          <cell r="C861" t="str">
            <v/>
          </cell>
          <cell r="D861" t="str">
            <v/>
          </cell>
          <cell r="O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Y861" t="str">
            <v/>
          </cell>
          <cell r="AA861" t="str">
            <v/>
          </cell>
          <cell r="AB861">
            <v>0</v>
          </cell>
          <cell r="AC861">
            <v>0</v>
          </cell>
          <cell r="AI861" t="str">
            <v/>
          </cell>
          <cell r="AJ861" t="str">
            <v/>
          </cell>
          <cell r="AK861">
            <v>0</v>
          </cell>
          <cell r="AL861">
            <v>0</v>
          </cell>
          <cell r="AM861">
            <v>0</v>
          </cell>
        </row>
        <row r="862">
          <cell r="C862" t="str">
            <v/>
          </cell>
          <cell r="D862" t="str">
            <v/>
          </cell>
          <cell r="O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Y862" t="str">
            <v/>
          </cell>
          <cell r="AA862" t="str">
            <v/>
          </cell>
          <cell r="AB862">
            <v>0</v>
          </cell>
          <cell r="AC862">
            <v>0</v>
          </cell>
          <cell r="AI862" t="str">
            <v/>
          </cell>
          <cell r="AJ862" t="str">
            <v/>
          </cell>
          <cell r="AK862">
            <v>0</v>
          </cell>
          <cell r="AL862">
            <v>0</v>
          </cell>
          <cell r="AM862">
            <v>0</v>
          </cell>
        </row>
        <row r="863">
          <cell r="C863" t="str">
            <v/>
          </cell>
          <cell r="D863" t="str">
            <v/>
          </cell>
          <cell r="O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Y863" t="str">
            <v/>
          </cell>
          <cell r="AA863" t="str">
            <v/>
          </cell>
          <cell r="AB863">
            <v>0</v>
          </cell>
          <cell r="AC863">
            <v>0</v>
          </cell>
          <cell r="AI863" t="str">
            <v/>
          </cell>
          <cell r="AJ863" t="str">
            <v/>
          </cell>
          <cell r="AK863">
            <v>0</v>
          </cell>
          <cell r="AL863">
            <v>0</v>
          </cell>
          <cell r="AM863">
            <v>0</v>
          </cell>
        </row>
        <row r="864">
          <cell r="C864" t="str">
            <v/>
          </cell>
          <cell r="D864" t="str">
            <v/>
          </cell>
          <cell r="O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Y864" t="str">
            <v/>
          </cell>
          <cell r="AA864" t="str">
            <v/>
          </cell>
          <cell r="AB864">
            <v>0</v>
          </cell>
          <cell r="AC864">
            <v>0</v>
          </cell>
          <cell r="AI864" t="str">
            <v/>
          </cell>
          <cell r="AJ864" t="str">
            <v/>
          </cell>
          <cell r="AK864">
            <v>0</v>
          </cell>
          <cell r="AL864">
            <v>0</v>
          </cell>
          <cell r="AM864">
            <v>0</v>
          </cell>
        </row>
        <row r="865">
          <cell r="C865" t="str">
            <v/>
          </cell>
          <cell r="D865" t="str">
            <v/>
          </cell>
          <cell r="O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Y865" t="str">
            <v/>
          </cell>
          <cell r="AA865" t="str">
            <v/>
          </cell>
          <cell r="AB865">
            <v>0</v>
          </cell>
          <cell r="AC865">
            <v>0</v>
          </cell>
          <cell r="AI865" t="str">
            <v/>
          </cell>
          <cell r="AJ865" t="str">
            <v/>
          </cell>
          <cell r="AK865">
            <v>0</v>
          </cell>
          <cell r="AL865">
            <v>0</v>
          </cell>
          <cell r="AM865">
            <v>0</v>
          </cell>
        </row>
        <row r="866">
          <cell r="C866" t="str">
            <v/>
          </cell>
          <cell r="D866" t="str">
            <v/>
          </cell>
          <cell r="O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Y866" t="str">
            <v/>
          </cell>
          <cell r="AA866" t="str">
            <v/>
          </cell>
          <cell r="AB866">
            <v>0</v>
          </cell>
          <cell r="AC866">
            <v>0</v>
          </cell>
          <cell r="AI866" t="str">
            <v/>
          </cell>
          <cell r="AJ866" t="str">
            <v/>
          </cell>
          <cell r="AK866">
            <v>0</v>
          </cell>
          <cell r="AL866">
            <v>0</v>
          </cell>
          <cell r="AM866">
            <v>0</v>
          </cell>
        </row>
        <row r="867">
          <cell r="C867" t="str">
            <v/>
          </cell>
          <cell r="D867" t="str">
            <v/>
          </cell>
          <cell r="O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Y867" t="str">
            <v/>
          </cell>
          <cell r="AA867" t="str">
            <v/>
          </cell>
          <cell r="AB867">
            <v>0</v>
          </cell>
          <cell r="AC867">
            <v>0</v>
          </cell>
          <cell r="AI867" t="str">
            <v/>
          </cell>
          <cell r="AJ867" t="str">
            <v/>
          </cell>
          <cell r="AK867">
            <v>0</v>
          </cell>
          <cell r="AL867">
            <v>0</v>
          </cell>
          <cell r="AM867">
            <v>0</v>
          </cell>
        </row>
        <row r="868">
          <cell r="C868" t="str">
            <v/>
          </cell>
          <cell r="D868" t="str">
            <v/>
          </cell>
          <cell r="O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Y868" t="str">
            <v/>
          </cell>
          <cell r="AA868" t="str">
            <v/>
          </cell>
          <cell r="AB868">
            <v>0</v>
          </cell>
          <cell r="AC868">
            <v>0</v>
          </cell>
          <cell r="AI868" t="str">
            <v/>
          </cell>
          <cell r="AJ868" t="str">
            <v/>
          </cell>
          <cell r="AK868">
            <v>0</v>
          </cell>
          <cell r="AL868">
            <v>0</v>
          </cell>
          <cell r="AM868">
            <v>0</v>
          </cell>
        </row>
        <row r="869">
          <cell r="C869" t="str">
            <v/>
          </cell>
          <cell r="D869" t="str">
            <v/>
          </cell>
          <cell r="O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Y869" t="str">
            <v/>
          </cell>
          <cell r="AA869" t="str">
            <v/>
          </cell>
          <cell r="AB869">
            <v>0</v>
          </cell>
          <cell r="AC869">
            <v>0</v>
          </cell>
          <cell r="AI869" t="str">
            <v/>
          </cell>
          <cell r="AJ869" t="str">
            <v/>
          </cell>
          <cell r="AK869">
            <v>0</v>
          </cell>
          <cell r="AL869">
            <v>0</v>
          </cell>
          <cell r="AM869">
            <v>0</v>
          </cell>
        </row>
        <row r="870">
          <cell r="C870" t="str">
            <v/>
          </cell>
          <cell r="D870" t="str">
            <v/>
          </cell>
          <cell r="O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Y870" t="str">
            <v/>
          </cell>
          <cell r="AA870" t="str">
            <v/>
          </cell>
          <cell r="AB870">
            <v>0</v>
          </cell>
          <cell r="AC870">
            <v>0</v>
          </cell>
          <cell r="AI870" t="str">
            <v/>
          </cell>
          <cell r="AJ870" t="str">
            <v/>
          </cell>
          <cell r="AK870">
            <v>0</v>
          </cell>
          <cell r="AL870">
            <v>0</v>
          </cell>
          <cell r="AM870">
            <v>0</v>
          </cell>
        </row>
        <row r="871">
          <cell r="C871" t="str">
            <v/>
          </cell>
          <cell r="D871" t="str">
            <v/>
          </cell>
          <cell r="O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Y871" t="str">
            <v/>
          </cell>
          <cell r="AA871" t="str">
            <v/>
          </cell>
          <cell r="AB871">
            <v>0</v>
          </cell>
          <cell r="AC871">
            <v>0</v>
          </cell>
          <cell r="AI871" t="str">
            <v/>
          </cell>
          <cell r="AJ871" t="str">
            <v/>
          </cell>
          <cell r="AK871">
            <v>0</v>
          </cell>
          <cell r="AL871">
            <v>0</v>
          </cell>
          <cell r="AM871">
            <v>0</v>
          </cell>
        </row>
        <row r="872">
          <cell r="C872" t="str">
            <v/>
          </cell>
          <cell r="D872" t="str">
            <v/>
          </cell>
          <cell r="O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Y872" t="str">
            <v/>
          </cell>
          <cell r="AA872" t="str">
            <v/>
          </cell>
          <cell r="AB872">
            <v>0</v>
          </cell>
          <cell r="AC872">
            <v>0</v>
          </cell>
          <cell r="AI872" t="str">
            <v/>
          </cell>
          <cell r="AJ872" t="str">
            <v/>
          </cell>
          <cell r="AK872">
            <v>0</v>
          </cell>
          <cell r="AL872">
            <v>0</v>
          </cell>
          <cell r="AM872">
            <v>0</v>
          </cell>
        </row>
        <row r="873">
          <cell r="C873" t="str">
            <v/>
          </cell>
          <cell r="D873" t="str">
            <v/>
          </cell>
          <cell r="O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Y873" t="str">
            <v/>
          </cell>
          <cell r="AA873" t="str">
            <v/>
          </cell>
          <cell r="AB873">
            <v>0</v>
          </cell>
          <cell r="AC873">
            <v>0</v>
          </cell>
          <cell r="AI873" t="str">
            <v/>
          </cell>
          <cell r="AJ873" t="str">
            <v/>
          </cell>
          <cell r="AK873">
            <v>0</v>
          </cell>
          <cell r="AL873">
            <v>0</v>
          </cell>
          <cell r="AM873">
            <v>0</v>
          </cell>
        </row>
        <row r="874">
          <cell r="C874" t="str">
            <v/>
          </cell>
          <cell r="D874" t="str">
            <v/>
          </cell>
          <cell r="O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Y874" t="str">
            <v/>
          </cell>
          <cell r="AA874" t="str">
            <v/>
          </cell>
          <cell r="AB874">
            <v>0</v>
          </cell>
          <cell r="AC874">
            <v>0</v>
          </cell>
          <cell r="AI874" t="str">
            <v/>
          </cell>
          <cell r="AJ874" t="str">
            <v/>
          </cell>
          <cell r="AK874">
            <v>0</v>
          </cell>
          <cell r="AL874">
            <v>0</v>
          </cell>
          <cell r="AM874">
            <v>0</v>
          </cell>
        </row>
        <row r="875">
          <cell r="C875" t="str">
            <v/>
          </cell>
          <cell r="D875" t="str">
            <v/>
          </cell>
          <cell r="O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Y875" t="str">
            <v/>
          </cell>
          <cell r="AA875" t="str">
            <v/>
          </cell>
          <cell r="AB875">
            <v>0</v>
          </cell>
          <cell r="AC875">
            <v>0</v>
          </cell>
          <cell r="AI875" t="str">
            <v/>
          </cell>
          <cell r="AJ875" t="str">
            <v/>
          </cell>
          <cell r="AK875">
            <v>0</v>
          </cell>
          <cell r="AL875">
            <v>0</v>
          </cell>
          <cell r="AM875">
            <v>0</v>
          </cell>
        </row>
        <row r="876">
          <cell r="C876" t="str">
            <v/>
          </cell>
          <cell r="D876" t="str">
            <v/>
          </cell>
          <cell r="O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Y876" t="str">
            <v/>
          </cell>
          <cell r="AA876" t="str">
            <v/>
          </cell>
          <cell r="AB876">
            <v>0</v>
          </cell>
          <cell r="AC876">
            <v>0</v>
          </cell>
          <cell r="AI876" t="str">
            <v/>
          </cell>
          <cell r="AJ876" t="str">
            <v/>
          </cell>
          <cell r="AK876">
            <v>0</v>
          </cell>
          <cell r="AL876">
            <v>0</v>
          </cell>
          <cell r="AM876">
            <v>0</v>
          </cell>
        </row>
        <row r="877">
          <cell r="C877" t="str">
            <v/>
          </cell>
          <cell r="D877" t="str">
            <v/>
          </cell>
          <cell r="O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Y877" t="str">
            <v/>
          </cell>
          <cell r="AA877" t="str">
            <v/>
          </cell>
          <cell r="AB877">
            <v>0</v>
          </cell>
          <cell r="AC877">
            <v>0</v>
          </cell>
          <cell r="AI877" t="str">
            <v/>
          </cell>
          <cell r="AJ877" t="str">
            <v/>
          </cell>
          <cell r="AK877">
            <v>0</v>
          </cell>
          <cell r="AL877">
            <v>0</v>
          </cell>
          <cell r="AM877">
            <v>0</v>
          </cell>
        </row>
        <row r="878">
          <cell r="C878" t="str">
            <v/>
          </cell>
          <cell r="D878" t="str">
            <v/>
          </cell>
          <cell r="O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Y878" t="str">
            <v/>
          </cell>
          <cell r="AA878" t="str">
            <v/>
          </cell>
          <cell r="AB878">
            <v>0</v>
          </cell>
          <cell r="AC878">
            <v>0</v>
          </cell>
          <cell r="AI878" t="str">
            <v/>
          </cell>
          <cell r="AJ878" t="str">
            <v/>
          </cell>
          <cell r="AK878">
            <v>0</v>
          </cell>
          <cell r="AL878">
            <v>0</v>
          </cell>
          <cell r="AM878">
            <v>0</v>
          </cell>
        </row>
        <row r="879">
          <cell r="C879" t="str">
            <v/>
          </cell>
          <cell r="D879" t="str">
            <v/>
          </cell>
          <cell r="O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Y879" t="str">
            <v/>
          </cell>
          <cell r="AA879" t="str">
            <v/>
          </cell>
          <cell r="AB879">
            <v>0</v>
          </cell>
          <cell r="AC879">
            <v>0</v>
          </cell>
          <cell r="AI879" t="str">
            <v/>
          </cell>
          <cell r="AJ879" t="str">
            <v/>
          </cell>
          <cell r="AK879">
            <v>0</v>
          </cell>
          <cell r="AL879">
            <v>0</v>
          </cell>
          <cell r="AM879">
            <v>0</v>
          </cell>
        </row>
        <row r="880">
          <cell r="C880" t="str">
            <v/>
          </cell>
          <cell r="D880" t="str">
            <v/>
          </cell>
          <cell r="O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Y880" t="str">
            <v/>
          </cell>
          <cell r="AA880" t="str">
            <v/>
          </cell>
          <cell r="AB880">
            <v>0</v>
          </cell>
          <cell r="AC880">
            <v>0</v>
          </cell>
          <cell r="AI880" t="str">
            <v/>
          </cell>
          <cell r="AJ880" t="str">
            <v/>
          </cell>
          <cell r="AK880">
            <v>0</v>
          </cell>
          <cell r="AL880">
            <v>0</v>
          </cell>
          <cell r="AM880">
            <v>0</v>
          </cell>
        </row>
        <row r="881">
          <cell r="C881" t="str">
            <v/>
          </cell>
          <cell r="D881" t="str">
            <v/>
          </cell>
          <cell r="O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Y881" t="str">
            <v/>
          </cell>
          <cell r="AA881" t="str">
            <v/>
          </cell>
          <cell r="AB881">
            <v>0</v>
          </cell>
          <cell r="AC881">
            <v>0</v>
          </cell>
          <cell r="AI881" t="str">
            <v/>
          </cell>
          <cell r="AJ881" t="str">
            <v/>
          </cell>
          <cell r="AK881">
            <v>0</v>
          </cell>
          <cell r="AL881">
            <v>0</v>
          </cell>
          <cell r="AM881">
            <v>0</v>
          </cell>
        </row>
        <row r="882">
          <cell r="C882" t="str">
            <v/>
          </cell>
          <cell r="D882" t="str">
            <v/>
          </cell>
          <cell r="O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Y882" t="str">
            <v/>
          </cell>
          <cell r="AA882" t="str">
            <v/>
          </cell>
          <cell r="AB882">
            <v>0</v>
          </cell>
          <cell r="AC882">
            <v>0</v>
          </cell>
          <cell r="AI882" t="str">
            <v/>
          </cell>
          <cell r="AJ882" t="str">
            <v/>
          </cell>
          <cell r="AK882">
            <v>0</v>
          </cell>
          <cell r="AL882">
            <v>0</v>
          </cell>
          <cell r="AM882">
            <v>0</v>
          </cell>
        </row>
        <row r="883">
          <cell r="C883" t="str">
            <v/>
          </cell>
          <cell r="D883" t="str">
            <v/>
          </cell>
          <cell r="O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Y883" t="str">
            <v/>
          </cell>
          <cell r="AA883" t="str">
            <v/>
          </cell>
          <cell r="AB883">
            <v>0</v>
          </cell>
          <cell r="AC883">
            <v>0</v>
          </cell>
          <cell r="AI883" t="str">
            <v/>
          </cell>
          <cell r="AJ883" t="str">
            <v/>
          </cell>
          <cell r="AK883">
            <v>0</v>
          </cell>
          <cell r="AL883">
            <v>0</v>
          </cell>
          <cell r="AM883">
            <v>0</v>
          </cell>
        </row>
        <row r="884">
          <cell r="C884" t="str">
            <v/>
          </cell>
          <cell r="D884" t="str">
            <v/>
          </cell>
          <cell r="O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Y884" t="str">
            <v/>
          </cell>
          <cell r="AA884" t="str">
            <v/>
          </cell>
          <cell r="AB884">
            <v>0</v>
          </cell>
          <cell r="AC884">
            <v>0</v>
          </cell>
          <cell r="AI884" t="str">
            <v/>
          </cell>
          <cell r="AJ884" t="str">
            <v/>
          </cell>
          <cell r="AK884">
            <v>0</v>
          </cell>
          <cell r="AL884">
            <v>0</v>
          </cell>
          <cell r="AM884">
            <v>0</v>
          </cell>
        </row>
        <row r="885">
          <cell r="C885" t="str">
            <v/>
          </cell>
          <cell r="D885" t="str">
            <v/>
          </cell>
          <cell r="O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Y885" t="str">
            <v/>
          </cell>
          <cell r="AA885" t="str">
            <v/>
          </cell>
          <cell r="AB885">
            <v>0</v>
          </cell>
          <cell r="AC885">
            <v>0</v>
          </cell>
          <cell r="AI885" t="str">
            <v/>
          </cell>
          <cell r="AJ885" t="str">
            <v/>
          </cell>
          <cell r="AK885">
            <v>0</v>
          </cell>
          <cell r="AL885">
            <v>0</v>
          </cell>
          <cell r="AM885">
            <v>0</v>
          </cell>
        </row>
        <row r="886">
          <cell r="C886" t="str">
            <v/>
          </cell>
          <cell r="D886" t="str">
            <v/>
          </cell>
          <cell r="O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Y886" t="str">
            <v/>
          </cell>
          <cell r="AA886" t="str">
            <v/>
          </cell>
          <cell r="AB886">
            <v>0</v>
          </cell>
          <cell r="AC886">
            <v>0</v>
          </cell>
          <cell r="AI886" t="str">
            <v/>
          </cell>
          <cell r="AJ886" t="str">
            <v/>
          </cell>
          <cell r="AK886">
            <v>0</v>
          </cell>
          <cell r="AL886">
            <v>0</v>
          </cell>
          <cell r="AM886">
            <v>0</v>
          </cell>
        </row>
        <row r="887">
          <cell r="C887" t="str">
            <v/>
          </cell>
          <cell r="D887" t="str">
            <v/>
          </cell>
          <cell r="O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Y887" t="str">
            <v/>
          </cell>
          <cell r="AA887" t="str">
            <v/>
          </cell>
          <cell r="AB887">
            <v>0</v>
          </cell>
          <cell r="AC887">
            <v>0</v>
          </cell>
          <cell r="AI887" t="str">
            <v/>
          </cell>
          <cell r="AJ887" t="str">
            <v/>
          </cell>
          <cell r="AK887">
            <v>0</v>
          </cell>
          <cell r="AL887">
            <v>0</v>
          </cell>
          <cell r="AM887">
            <v>0</v>
          </cell>
        </row>
        <row r="888">
          <cell r="C888" t="str">
            <v/>
          </cell>
          <cell r="D888" t="str">
            <v/>
          </cell>
          <cell r="O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Y888" t="str">
            <v/>
          </cell>
          <cell r="AA888" t="str">
            <v/>
          </cell>
          <cell r="AB888">
            <v>0</v>
          </cell>
          <cell r="AC888">
            <v>0</v>
          </cell>
          <cell r="AI888" t="str">
            <v/>
          </cell>
          <cell r="AJ888" t="str">
            <v/>
          </cell>
          <cell r="AK888">
            <v>0</v>
          </cell>
          <cell r="AL888">
            <v>0</v>
          </cell>
          <cell r="AM888">
            <v>0</v>
          </cell>
        </row>
        <row r="889">
          <cell r="C889" t="str">
            <v/>
          </cell>
          <cell r="D889" t="str">
            <v/>
          </cell>
          <cell r="O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Y889" t="str">
            <v/>
          </cell>
          <cell r="AA889" t="str">
            <v/>
          </cell>
          <cell r="AB889">
            <v>0</v>
          </cell>
          <cell r="AC889">
            <v>0</v>
          </cell>
          <cell r="AI889" t="str">
            <v/>
          </cell>
          <cell r="AJ889" t="str">
            <v/>
          </cell>
          <cell r="AK889">
            <v>0</v>
          </cell>
          <cell r="AL889">
            <v>0</v>
          </cell>
          <cell r="AM889">
            <v>0</v>
          </cell>
        </row>
        <row r="890">
          <cell r="C890" t="str">
            <v/>
          </cell>
          <cell r="D890" t="str">
            <v/>
          </cell>
          <cell r="O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Y890" t="str">
            <v/>
          </cell>
          <cell r="AA890" t="str">
            <v/>
          </cell>
          <cell r="AB890">
            <v>0</v>
          </cell>
          <cell r="AC890">
            <v>0</v>
          </cell>
          <cell r="AI890" t="str">
            <v/>
          </cell>
          <cell r="AJ890" t="str">
            <v/>
          </cell>
          <cell r="AK890">
            <v>0</v>
          </cell>
          <cell r="AL890">
            <v>0</v>
          </cell>
          <cell r="AM890">
            <v>0</v>
          </cell>
        </row>
        <row r="891">
          <cell r="C891" t="str">
            <v/>
          </cell>
          <cell r="D891" t="str">
            <v/>
          </cell>
          <cell r="O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Y891" t="str">
            <v/>
          </cell>
          <cell r="AA891" t="str">
            <v/>
          </cell>
          <cell r="AB891">
            <v>0</v>
          </cell>
          <cell r="AC891">
            <v>0</v>
          </cell>
          <cell r="AI891" t="str">
            <v/>
          </cell>
          <cell r="AJ891" t="str">
            <v/>
          </cell>
          <cell r="AK891">
            <v>0</v>
          </cell>
          <cell r="AL891">
            <v>0</v>
          </cell>
          <cell r="AM891">
            <v>0</v>
          </cell>
        </row>
        <row r="892">
          <cell r="C892" t="str">
            <v/>
          </cell>
          <cell r="D892" t="str">
            <v/>
          </cell>
          <cell r="O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Y892" t="str">
            <v/>
          </cell>
          <cell r="AA892" t="str">
            <v/>
          </cell>
          <cell r="AB892">
            <v>0</v>
          </cell>
          <cell r="AC892">
            <v>0</v>
          </cell>
          <cell r="AI892" t="str">
            <v/>
          </cell>
          <cell r="AJ892" t="str">
            <v/>
          </cell>
          <cell r="AK892">
            <v>0</v>
          </cell>
          <cell r="AL892">
            <v>0</v>
          </cell>
          <cell r="AM892">
            <v>0</v>
          </cell>
        </row>
        <row r="893">
          <cell r="C893" t="str">
            <v/>
          </cell>
          <cell r="D893" t="str">
            <v/>
          </cell>
          <cell r="O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Y893" t="str">
            <v/>
          </cell>
          <cell r="AA893" t="str">
            <v/>
          </cell>
          <cell r="AB893">
            <v>0</v>
          </cell>
          <cell r="AC893">
            <v>0</v>
          </cell>
          <cell r="AI893" t="str">
            <v/>
          </cell>
          <cell r="AJ893" t="str">
            <v/>
          </cell>
          <cell r="AK893">
            <v>0</v>
          </cell>
          <cell r="AL893">
            <v>0</v>
          </cell>
          <cell r="AM893">
            <v>0</v>
          </cell>
        </row>
        <row r="894">
          <cell r="C894" t="str">
            <v/>
          </cell>
          <cell r="D894" t="str">
            <v/>
          </cell>
          <cell r="O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Y894" t="str">
            <v/>
          </cell>
          <cell r="AA894" t="str">
            <v/>
          </cell>
          <cell r="AB894">
            <v>0</v>
          </cell>
          <cell r="AC894">
            <v>0</v>
          </cell>
          <cell r="AI894" t="str">
            <v/>
          </cell>
          <cell r="AJ894" t="str">
            <v/>
          </cell>
          <cell r="AK894">
            <v>0</v>
          </cell>
          <cell r="AL894">
            <v>0</v>
          </cell>
          <cell r="AM894">
            <v>0</v>
          </cell>
        </row>
        <row r="895">
          <cell r="C895" t="str">
            <v/>
          </cell>
          <cell r="D895" t="str">
            <v/>
          </cell>
          <cell r="O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Y895" t="str">
            <v/>
          </cell>
          <cell r="AA895" t="str">
            <v/>
          </cell>
          <cell r="AB895">
            <v>0</v>
          </cell>
          <cell r="AC895">
            <v>0</v>
          </cell>
          <cell r="AI895" t="str">
            <v/>
          </cell>
          <cell r="AJ895" t="str">
            <v/>
          </cell>
          <cell r="AK895">
            <v>0</v>
          </cell>
          <cell r="AL895">
            <v>0</v>
          </cell>
          <cell r="AM895">
            <v>0</v>
          </cell>
        </row>
        <row r="896">
          <cell r="C896" t="str">
            <v/>
          </cell>
          <cell r="D896" t="str">
            <v/>
          </cell>
          <cell r="O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Y896" t="str">
            <v/>
          </cell>
          <cell r="AA896" t="str">
            <v/>
          </cell>
          <cell r="AB896">
            <v>0</v>
          </cell>
          <cell r="AC896">
            <v>0</v>
          </cell>
          <cell r="AI896" t="str">
            <v/>
          </cell>
          <cell r="AJ896" t="str">
            <v/>
          </cell>
          <cell r="AK896">
            <v>0</v>
          </cell>
          <cell r="AL896">
            <v>0</v>
          </cell>
          <cell r="AM896">
            <v>0</v>
          </cell>
        </row>
        <row r="897">
          <cell r="C897" t="str">
            <v/>
          </cell>
          <cell r="D897" t="str">
            <v/>
          </cell>
          <cell r="O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Y897" t="str">
            <v/>
          </cell>
          <cell r="AA897" t="str">
            <v/>
          </cell>
          <cell r="AB897">
            <v>0</v>
          </cell>
          <cell r="AC897">
            <v>0</v>
          </cell>
          <cell r="AI897" t="str">
            <v/>
          </cell>
          <cell r="AJ897" t="str">
            <v/>
          </cell>
          <cell r="AK897">
            <v>0</v>
          </cell>
          <cell r="AL897">
            <v>0</v>
          </cell>
          <cell r="AM897">
            <v>0</v>
          </cell>
        </row>
        <row r="898">
          <cell r="C898" t="str">
            <v/>
          </cell>
          <cell r="D898" t="str">
            <v/>
          </cell>
          <cell r="O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Y898" t="str">
            <v/>
          </cell>
          <cell r="AA898" t="str">
            <v/>
          </cell>
          <cell r="AB898">
            <v>0</v>
          </cell>
          <cell r="AC898">
            <v>0</v>
          </cell>
          <cell r="AI898" t="str">
            <v/>
          </cell>
          <cell r="AJ898" t="str">
            <v/>
          </cell>
          <cell r="AK898">
            <v>0</v>
          </cell>
          <cell r="AL898">
            <v>0</v>
          </cell>
          <cell r="AM898">
            <v>0</v>
          </cell>
        </row>
        <row r="899">
          <cell r="C899" t="str">
            <v/>
          </cell>
          <cell r="D899" t="str">
            <v/>
          </cell>
          <cell r="O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Y899" t="str">
            <v/>
          </cell>
          <cell r="AA899" t="str">
            <v/>
          </cell>
          <cell r="AB899">
            <v>0</v>
          </cell>
          <cell r="AC899">
            <v>0</v>
          </cell>
          <cell r="AI899" t="str">
            <v/>
          </cell>
          <cell r="AJ899" t="str">
            <v/>
          </cell>
          <cell r="AK899">
            <v>0</v>
          </cell>
          <cell r="AL899">
            <v>0</v>
          </cell>
          <cell r="AM899">
            <v>0</v>
          </cell>
        </row>
        <row r="900">
          <cell r="C900" t="str">
            <v/>
          </cell>
          <cell r="D900" t="str">
            <v/>
          </cell>
          <cell r="O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Y900" t="str">
            <v/>
          </cell>
          <cell r="AA900" t="str">
            <v/>
          </cell>
          <cell r="AB900">
            <v>0</v>
          </cell>
          <cell r="AC900">
            <v>0</v>
          </cell>
          <cell r="AI900" t="str">
            <v/>
          </cell>
          <cell r="AJ900" t="str">
            <v/>
          </cell>
          <cell r="AK900">
            <v>0</v>
          </cell>
          <cell r="AL900">
            <v>0</v>
          </cell>
          <cell r="AM900">
            <v>0</v>
          </cell>
        </row>
        <row r="901">
          <cell r="C901" t="str">
            <v/>
          </cell>
          <cell r="D901" t="str">
            <v/>
          </cell>
          <cell r="O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Y901" t="str">
            <v/>
          </cell>
          <cell r="AA901" t="str">
            <v/>
          </cell>
          <cell r="AB901">
            <v>0</v>
          </cell>
          <cell r="AC901">
            <v>0</v>
          </cell>
          <cell r="AI901" t="str">
            <v/>
          </cell>
          <cell r="AJ901" t="str">
            <v/>
          </cell>
          <cell r="AK901">
            <v>0</v>
          </cell>
          <cell r="AL901">
            <v>0</v>
          </cell>
          <cell r="AM901">
            <v>0</v>
          </cell>
        </row>
        <row r="902">
          <cell r="C902" t="str">
            <v/>
          </cell>
          <cell r="D902" t="str">
            <v/>
          </cell>
          <cell r="O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Y902" t="str">
            <v/>
          </cell>
          <cell r="AA902" t="str">
            <v/>
          </cell>
          <cell r="AB902">
            <v>0</v>
          </cell>
          <cell r="AC902">
            <v>0</v>
          </cell>
          <cell r="AI902" t="str">
            <v/>
          </cell>
          <cell r="AJ902" t="str">
            <v/>
          </cell>
          <cell r="AK902">
            <v>0</v>
          </cell>
          <cell r="AL902">
            <v>0</v>
          </cell>
          <cell r="AM902">
            <v>0</v>
          </cell>
        </row>
        <row r="903">
          <cell r="C903" t="str">
            <v/>
          </cell>
          <cell r="D903" t="str">
            <v/>
          </cell>
          <cell r="O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Y903" t="str">
            <v/>
          </cell>
          <cell r="AA903" t="str">
            <v/>
          </cell>
          <cell r="AB903">
            <v>0</v>
          </cell>
          <cell r="AC903">
            <v>0</v>
          </cell>
          <cell r="AI903" t="str">
            <v/>
          </cell>
          <cell r="AJ903" t="str">
            <v/>
          </cell>
          <cell r="AK903">
            <v>0</v>
          </cell>
          <cell r="AL903">
            <v>0</v>
          </cell>
          <cell r="AM903">
            <v>0</v>
          </cell>
        </row>
        <row r="904">
          <cell r="C904" t="str">
            <v/>
          </cell>
          <cell r="D904" t="str">
            <v/>
          </cell>
          <cell r="O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Y904" t="str">
            <v/>
          </cell>
          <cell r="AA904" t="str">
            <v/>
          </cell>
          <cell r="AB904">
            <v>0</v>
          </cell>
          <cell r="AC904">
            <v>0</v>
          </cell>
          <cell r="AI904" t="str">
            <v/>
          </cell>
          <cell r="AJ904" t="str">
            <v/>
          </cell>
          <cell r="AK904">
            <v>0</v>
          </cell>
          <cell r="AL904">
            <v>0</v>
          </cell>
          <cell r="AM904">
            <v>0</v>
          </cell>
        </row>
        <row r="905">
          <cell r="C905" t="str">
            <v/>
          </cell>
          <cell r="D905" t="str">
            <v/>
          </cell>
          <cell r="O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Y905" t="str">
            <v/>
          </cell>
          <cell r="AA905" t="str">
            <v/>
          </cell>
          <cell r="AB905">
            <v>0</v>
          </cell>
          <cell r="AC905">
            <v>0</v>
          </cell>
          <cell r="AI905" t="str">
            <v/>
          </cell>
          <cell r="AJ905" t="str">
            <v/>
          </cell>
          <cell r="AK905">
            <v>0</v>
          </cell>
          <cell r="AL905">
            <v>0</v>
          </cell>
          <cell r="AM905">
            <v>0</v>
          </cell>
        </row>
        <row r="906">
          <cell r="C906" t="str">
            <v/>
          </cell>
          <cell r="D906" t="str">
            <v/>
          </cell>
          <cell r="O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Y906" t="str">
            <v/>
          </cell>
          <cell r="AA906" t="str">
            <v/>
          </cell>
          <cell r="AB906">
            <v>0</v>
          </cell>
          <cell r="AC906">
            <v>0</v>
          </cell>
          <cell r="AI906" t="str">
            <v/>
          </cell>
          <cell r="AJ906" t="str">
            <v/>
          </cell>
          <cell r="AK906">
            <v>0</v>
          </cell>
          <cell r="AL906">
            <v>0</v>
          </cell>
          <cell r="AM906">
            <v>0</v>
          </cell>
        </row>
        <row r="907">
          <cell r="C907" t="str">
            <v/>
          </cell>
          <cell r="D907" t="str">
            <v/>
          </cell>
          <cell r="O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Y907" t="str">
            <v/>
          </cell>
          <cell r="AA907" t="str">
            <v/>
          </cell>
          <cell r="AB907">
            <v>0</v>
          </cell>
          <cell r="AC907">
            <v>0</v>
          </cell>
          <cell r="AI907" t="str">
            <v/>
          </cell>
          <cell r="AJ907" t="str">
            <v/>
          </cell>
          <cell r="AK907">
            <v>0</v>
          </cell>
          <cell r="AL907">
            <v>0</v>
          </cell>
          <cell r="AM907">
            <v>0</v>
          </cell>
        </row>
        <row r="908">
          <cell r="C908" t="str">
            <v/>
          </cell>
          <cell r="D908" t="str">
            <v/>
          </cell>
          <cell r="O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Y908" t="str">
            <v/>
          </cell>
          <cell r="AA908" t="str">
            <v/>
          </cell>
          <cell r="AB908">
            <v>0</v>
          </cell>
          <cell r="AC908">
            <v>0</v>
          </cell>
          <cell r="AI908" t="str">
            <v/>
          </cell>
          <cell r="AJ908" t="str">
            <v/>
          </cell>
          <cell r="AK908">
            <v>0</v>
          </cell>
          <cell r="AL908">
            <v>0</v>
          </cell>
          <cell r="AM908">
            <v>0</v>
          </cell>
        </row>
        <row r="909">
          <cell r="C909" t="str">
            <v/>
          </cell>
          <cell r="D909" t="str">
            <v/>
          </cell>
          <cell r="O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Y909" t="str">
            <v/>
          </cell>
          <cell r="AA909" t="str">
            <v/>
          </cell>
          <cell r="AB909">
            <v>0</v>
          </cell>
          <cell r="AC909">
            <v>0</v>
          </cell>
          <cell r="AI909" t="str">
            <v/>
          </cell>
          <cell r="AJ909" t="str">
            <v/>
          </cell>
          <cell r="AK909">
            <v>0</v>
          </cell>
          <cell r="AL909">
            <v>0</v>
          </cell>
          <cell r="AM909">
            <v>0</v>
          </cell>
        </row>
        <row r="910">
          <cell r="C910" t="str">
            <v/>
          </cell>
          <cell r="D910" t="str">
            <v/>
          </cell>
          <cell r="O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Y910" t="str">
            <v/>
          </cell>
          <cell r="AA910" t="str">
            <v/>
          </cell>
          <cell r="AB910">
            <v>0</v>
          </cell>
          <cell r="AC910">
            <v>0</v>
          </cell>
          <cell r="AI910" t="str">
            <v/>
          </cell>
          <cell r="AJ910" t="str">
            <v/>
          </cell>
          <cell r="AK910">
            <v>0</v>
          </cell>
          <cell r="AL910">
            <v>0</v>
          </cell>
          <cell r="AM910">
            <v>0</v>
          </cell>
        </row>
        <row r="911">
          <cell r="C911" t="str">
            <v/>
          </cell>
          <cell r="D911" t="str">
            <v/>
          </cell>
          <cell r="O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Y911" t="str">
            <v/>
          </cell>
          <cell r="AA911" t="str">
            <v/>
          </cell>
          <cell r="AB911">
            <v>0</v>
          </cell>
          <cell r="AC911">
            <v>0</v>
          </cell>
          <cell r="AI911" t="str">
            <v/>
          </cell>
          <cell r="AJ911" t="str">
            <v/>
          </cell>
          <cell r="AK911">
            <v>0</v>
          </cell>
          <cell r="AL911">
            <v>0</v>
          </cell>
          <cell r="AM911">
            <v>0</v>
          </cell>
        </row>
        <row r="912">
          <cell r="C912" t="str">
            <v/>
          </cell>
          <cell r="D912" t="str">
            <v/>
          </cell>
          <cell r="O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Y912" t="str">
            <v/>
          </cell>
          <cell r="AA912" t="str">
            <v/>
          </cell>
          <cell r="AB912">
            <v>0</v>
          </cell>
          <cell r="AC912">
            <v>0</v>
          </cell>
          <cell r="AI912" t="str">
            <v/>
          </cell>
          <cell r="AJ912" t="str">
            <v/>
          </cell>
          <cell r="AK912">
            <v>0</v>
          </cell>
          <cell r="AL912">
            <v>0</v>
          </cell>
          <cell r="AM912">
            <v>0</v>
          </cell>
        </row>
        <row r="913">
          <cell r="C913" t="str">
            <v/>
          </cell>
          <cell r="D913" t="str">
            <v/>
          </cell>
          <cell r="O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Y913" t="str">
            <v/>
          </cell>
          <cell r="AA913" t="str">
            <v/>
          </cell>
          <cell r="AB913">
            <v>0</v>
          </cell>
          <cell r="AC913">
            <v>0</v>
          </cell>
          <cell r="AI913" t="str">
            <v/>
          </cell>
          <cell r="AJ913" t="str">
            <v/>
          </cell>
          <cell r="AK913">
            <v>0</v>
          </cell>
          <cell r="AL913">
            <v>0</v>
          </cell>
          <cell r="AM913">
            <v>0</v>
          </cell>
        </row>
        <row r="914">
          <cell r="C914" t="str">
            <v/>
          </cell>
          <cell r="D914" t="str">
            <v/>
          </cell>
          <cell r="O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Y914" t="str">
            <v/>
          </cell>
          <cell r="AA914" t="str">
            <v/>
          </cell>
          <cell r="AB914">
            <v>0</v>
          </cell>
          <cell r="AC914">
            <v>0</v>
          </cell>
          <cell r="AI914" t="str">
            <v/>
          </cell>
          <cell r="AJ914" t="str">
            <v/>
          </cell>
          <cell r="AK914">
            <v>0</v>
          </cell>
          <cell r="AL914">
            <v>0</v>
          </cell>
          <cell r="AM914">
            <v>0</v>
          </cell>
        </row>
        <row r="915">
          <cell r="C915" t="str">
            <v/>
          </cell>
          <cell r="D915" t="str">
            <v/>
          </cell>
          <cell r="O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Y915" t="str">
            <v/>
          </cell>
          <cell r="AA915" t="str">
            <v/>
          </cell>
          <cell r="AB915">
            <v>0</v>
          </cell>
          <cell r="AC915">
            <v>0</v>
          </cell>
          <cell r="AI915" t="str">
            <v/>
          </cell>
          <cell r="AJ915" t="str">
            <v/>
          </cell>
          <cell r="AK915">
            <v>0</v>
          </cell>
          <cell r="AL915">
            <v>0</v>
          </cell>
          <cell r="AM915">
            <v>0</v>
          </cell>
        </row>
        <row r="916">
          <cell r="C916" t="str">
            <v/>
          </cell>
          <cell r="D916" t="str">
            <v/>
          </cell>
          <cell r="O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Y916" t="str">
            <v/>
          </cell>
          <cell r="AA916" t="str">
            <v/>
          </cell>
          <cell r="AB916">
            <v>0</v>
          </cell>
          <cell r="AC916">
            <v>0</v>
          </cell>
          <cell r="AI916" t="str">
            <v/>
          </cell>
          <cell r="AJ916" t="str">
            <v/>
          </cell>
          <cell r="AK916">
            <v>0</v>
          </cell>
          <cell r="AL916">
            <v>0</v>
          </cell>
          <cell r="AM916">
            <v>0</v>
          </cell>
        </row>
        <row r="917">
          <cell r="C917" t="str">
            <v/>
          </cell>
          <cell r="D917" t="str">
            <v/>
          </cell>
          <cell r="O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Y917" t="str">
            <v/>
          </cell>
          <cell r="AA917" t="str">
            <v/>
          </cell>
          <cell r="AB917">
            <v>0</v>
          </cell>
          <cell r="AC917">
            <v>0</v>
          </cell>
          <cell r="AI917" t="str">
            <v/>
          </cell>
          <cell r="AJ917" t="str">
            <v/>
          </cell>
          <cell r="AK917">
            <v>0</v>
          </cell>
          <cell r="AL917">
            <v>0</v>
          </cell>
          <cell r="AM917">
            <v>0</v>
          </cell>
        </row>
        <row r="918">
          <cell r="C918" t="str">
            <v/>
          </cell>
          <cell r="D918" t="str">
            <v/>
          </cell>
          <cell r="O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Y918" t="str">
            <v/>
          </cell>
          <cell r="AA918" t="str">
            <v/>
          </cell>
          <cell r="AB918">
            <v>0</v>
          </cell>
          <cell r="AC918">
            <v>0</v>
          </cell>
          <cell r="AI918" t="str">
            <v/>
          </cell>
          <cell r="AJ918" t="str">
            <v/>
          </cell>
          <cell r="AK918">
            <v>0</v>
          </cell>
          <cell r="AL918">
            <v>0</v>
          </cell>
          <cell r="AM918">
            <v>0</v>
          </cell>
        </row>
        <row r="919">
          <cell r="C919" t="str">
            <v/>
          </cell>
          <cell r="D919" t="str">
            <v/>
          </cell>
          <cell r="O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Y919" t="str">
            <v/>
          </cell>
          <cell r="AA919" t="str">
            <v/>
          </cell>
          <cell r="AB919">
            <v>0</v>
          </cell>
          <cell r="AC919">
            <v>0</v>
          </cell>
          <cell r="AI919" t="str">
            <v/>
          </cell>
          <cell r="AJ919" t="str">
            <v/>
          </cell>
          <cell r="AK919">
            <v>0</v>
          </cell>
          <cell r="AL919">
            <v>0</v>
          </cell>
          <cell r="AM919">
            <v>0</v>
          </cell>
        </row>
        <row r="920">
          <cell r="C920" t="str">
            <v/>
          </cell>
          <cell r="D920" t="str">
            <v/>
          </cell>
          <cell r="O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Y920" t="str">
            <v/>
          </cell>
          <cell r="AA920" t="str">
            <v/>
          </cell>
          <cell r="AB920">
            <v>0</v>
          </cell>
          <cell r="AC920">
            <v>0</v>
          </cell>
          <cell r="AI920" t="str">
            <v/>
          </cell>
          <cell r="AJ920" t="str">
            <v/>
          </cell>
          <cell r="AK920">
            <v>0</v>
          </cell>
          <cell r="AL920">
            <v>0</v>
          </cell>
          <cell r="AM920">
            <v>0</v>
          </cell>
        </row>
        <row r="921">
          <cell r="C921" t="str">
            <v/>
          </cell>
          <cell r="D921" t="str">
            <v/>
          </cell>
          <cell r="O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Y921" t="str">
            <v/>
          </cell>
          <cell r="AA921" t="str">
            <v/>
          </cell>
          <cell r="AB921">
            <v>0</v>
          </cell>
          <cell r="AC921">
            <v>0</v>
          </cell>
          <cell r="AI921" t="str">
            <v/>
          </cell>
          <cell r="AJ921" t="str">
            <v/>
          </cell>
          <cell r="AK921">
            <v>0</v>
          </cell>
          <cell r="AL921">
            <v>0</v>
          </cell>
          <cell r="AM921">
            <v>0</v>
          </cell>
        </row>
        <row r="922">
          <cell r="C922" t="str">
            <v/>
          </cell>
          <cell r="D922" t="str">
            <v/>
          </cell>
          <cell r="O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Y922" t="str">
            <v/>
          </cell>
          <cell r="AA922" t="str">
            <v/>
          </cell>
          <cell r="AB922">
            <v>0</v>
          </cell>
          <cell r="AC922">
            <v>0</v>
          </cell>
          <cell r="AI922" t="str">
            <v/>
          </cell>
          <cell r="AJ922" t="str">
            <v/>
          </cell>
          <cell r="AK922">
            <v>0</v>
          </cell>
          <cell r="AL922">
            <v>0</v>
          </cell>
          <cell r="AM922">
            <v>0</v>
          </cell>
        </row>
        <row r="923">
          <cell r="C923" t="str">
            <v/>
          </cell>
          <cell r="D923" t="str">
            <v/>
          </cell>
          <cell r="O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Y923" t="str">
            <v/>
          </cell>
          <cell r="AA923" t="str">
            <v/>
          </cell>
          <cell r="AB923">
            <v>0</v>
          </cell>
          <cell r="AC923">
            <v>0</v>
          </cell>
          <cell r="AI923" t="str">
            <v/>
          </cell>
          <cell r="AJ923" t="str">
            <v/>
          </cell>
          <cell r="AK923">
            <v>0</v>
          </cell>
          <cell r="AL923">
            <v>0</v>
          </cell>
          <cell r="AM923">
            <v>0</v>
          </cell>
        </row>
        <row r="924">
          <cell r="C924" t="str">
            <v/>
          </cell>
          <cell r="D924" t="str">
            <v/>
          </cell>
          <cell r="O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Y924" t="str">
            <v/>
          </cell>
          <cell r="AA924" t="str">
            <v/>
          </cell>
          <cell r="AB924">
            <v>0</v>
          </cell>
          <cell r="AC924">
            <v>0</v>
          </cell>
          <cell r="AI924" t="str">
            <v/>
          </cell>
          <cell r="AJ924" t="str">
            <v/>
          </cell>
          <cell r="AK924">
            <v>0</v>
          </cell>
          <cell r="AL924">
            <v>0</v>
          </cell>
          <cell r="AM924">
            <v>0</v>
          </cell>
        </row>
        <row r="925">
          <cell r="C925" t="str">
            <v/>
          </cell>
          <cell r="D925" t="str">
            <v/>
          </cell>
          <cell r="O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Y925" t="str">
            <v/>
          </cell>
          <cell r="AA925" t="str">
            <v/>
          </cell>
          <cell r="AB925">
            <v>0</v>
          </cell>
          <cell r="AC925">
            <v>0</v>
          </cell>
          <cell r="AI925" t="str">
            <v/>
          </cell>
          <cell r="AJ925" t="str">
            <v/>
          </cell>
          <cell r="AK925">
            <v>0</v>
          </cell>
          <cell r="AL925">
            <v>0</v>
          </cell>
          <cell r="AM925">
            <v>0</v>
          </cell>
        </row>
        <row r="926">
          <cell r="C926" t="str">
            <v/>
          </cell>
          <cell r="D926" t="str">
            <v/>
          </cell>
          <cell r="O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Y926" t="str">
            <v/>
          </cell>
          <cell r="AA926" t="str">
            <v/>
          </cell>
          <cell r="AB926">
            <v>0</v>
          </cell>
          <cell r="AC926">
            <v>0</v>
          </cell>
          <cell r="AI926" t="str">
            <v/>
          </cell>
          <cell r="AJ926" t="str">
            <v/>
          </cell>
          <cell r="AK926">
            <v>0</v>
          </cell>
          <cell r="AL926">
            <v>0</v>
          </cell>
          <cell r="AM926">
            <v>0</v>
          </cell>
        </row>
        <row r="927">
          <cell r="C927" t="str">
            <v/>
          </cell>
          <cell r="D927" t="str">
            <v/>
          </cell>
          <cell r="O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Y927" t="str">
            <v/>
          </cell>
          <cell r="AA927" t="str">
            <v/>
          </cell>
          <cell r="AB927">
            <v>0</v>
          </cell>
          <cell r="AC927">
            <v>0</v>
          </cell>
          <cell r="AI927" t="str">
            <v/>
          </cell>
          <cell r="AJ927" t="str">
            <v/>
          </cell>
          <cell r="AK927">
            <v>0</v>
          </cell>
          <cell r="AL927">
            <v>0</v>
          </cell>
          <cell r="AM927">
            <v>0</v>
          </cell>
        </row>
        <row r="928">
          <cell r="C928" t="str">
            <v/>
          </cell>
          <cell r="D928" t="str">
            <v/>
          </cell>
          <cell r="O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Y928" t="str">
            <v/>
          </cell>
          <cell r="AA928" t="str">
            <v/>
          </cell>
          <cell r="AB928">
            <v>0</v>
          </cell>
          <cell r="AC928">
            <v>0</v>
          </cell>
          <cell r="AI928" t="str">
            <v/>
          </cell>
          <cell r="AJ928" t="str">
            <v/>
          </cell>
          <cell r="AK928">
            <v>0</v>
          </cell>
          <cell r="AL928">
            <v>0</v>
          </cell>
          <cell r="AM928">
            <v>0</v>
          </cell>
        </row>
        <row r="929">
          <cell r="C929" t="str">
            <v/>
          </cell>
          <cell r="D929" t="str">
            <v/>
          </cell>
          <cell r="O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Y929" t="str">
            <v/>
          </cell>
          <cell r="AA929" t="str">
            <v/>
          </cell>
          <cell r="AB929">
            <v>0</v>
          </cell>
          <cell r="AC929">
            <v>0</v>
          </cell>
          <cell r="AI929" t="str">
            <v/>
          </cell>
          <cell r="AJ929" t="str">
            <v/>
          </cell>
          <cell r="AK929">
            <v>0</v>
          </cell>
          <cell r="AL929">
            <v>0</v>
          </cell>
          <cell r="AM929">
            <v>0</v>
          </cell>
        </row>
        <row r="930">
          <cell r="C930" t="str">
            <v/>
          </cell>
          <cell r="D930" t="str">
            <v/>
          </cell>
          <cell r="O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Y930" t="str">
            <v/>
          </cell>
          <cell r="AA930" t="str">
            <v/>
          </cell>
          <cell r="AB930">
            <v>0</v>
          </cell>
          <cell r="AC930">
            <v>0</v>
          </cell>
          <cell r="AI930" t="str">
            <v/>
          </cell>
          <cell r="AJ930" t="str">
            <v/>
          </cell>
          <cell r="AK930">
            <v>0</v>
          </cell>
          <cell r="AL930">
            <v>0</v>
          </cell>
          <cell r="AM930">
            <v>0</v>
          </cell>
        </row>
        <row r="931">
          <cell r="C931" t="str">
            <v/>
          </cell>
          <cell r="D931" t="str">
            <v/>
          </cell>
          <cell r="O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Y931" t="str">
            <v/>
          </cell>
          <cell r="AA931" t="str">
            <v/>
          </cell>
          <cell r="AB931">
            <v>0</v>
          </cell>
          <cell r="AC931">
            <v>0</v>
          </cell>
          <cell r="AI931" t="str">
            <v/>
          </cell>
          <cell r="AJ931" t="str">
            <v/>
          </cell>
          <cell r="AK931">
            <v>0</v>
          </cell>
          <cell r="AL931">
            <v>0</v>
          </cell>
          <cell r="AM931">
            <v>0</v>
          </cell>
        </row>
        <row r="932">
          <cell r="C932" t="str">
            <v/>
          </cell>
          <cell r="D932" t="str">
            <v/>
          </cell>
          <cell r="O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Y932" t="str">
            <v/>
          </cell>
          <cell r="AA932" t="str">
            <v/>
          </cell>
          <cell r="AB932">
            <v>0</v>
          </cell>
          <cell r="AC932">
            <v>0</v>
          </cell>
          <cell r="AI932" t="str">
            <v/>
          </cell>
          <cell r="AJ932" t="str">
            <v/>
          </cell>
          <cell r="AK932">
            <v>0</v>
          </cell>
          <cell r="AL932">
            <v>0</v>
          </cell>
          <cell r="AM932">
            <v>0</v>
          </cell>
        </row>
        <row r="933">
          <cell r="C933" t="str">
            <v/>
          </cell>
          <cell r="D933" t="str">
            <v/>
          </cell>
          <cell r="O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Y933" t="str">
            <v/>
          </cell>
          <cell r="AA933" t="str">
            <v/>
          </cell>
          <cell r="AB933">
            <v>0</v>
          </cell>
          <cell r="AC933">
            <v>0</v>
          </cell>
          <cell r="AI933" t="str">
            <v/>
          </cell>
          <cell r="AJ933" t="str">
            <v/>
          </cell>
          <cell r="AK933">
            <v>0</v>
          </cell>
          <cell r="AL933">
            <v>0</v>
          </cell>
          <cell r="AM933">
            <v>0</v>
          </cell>
        </row>
        <row r="934">
          <cell r="C934" t="str">
            <v/>
          </cell>
          <cell r="D934" t="str">
            <v/>
          </cell>
          <cell r="O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Y934" t="str">
            <v/>
          </cell>
          <cell r="AA934" t="str">
            <v/>
          </cell>
          <cell r="AB934">
            <v>0</v>
          </cell>
          <cell r="AC934">
            <v>0</v>
          </cell>
          <cell r="AI934" t="str">
            <v/>
          </cell>
          <cell r="AJ934" t="str">
            <v/>
          </cell>
          <cell r="AK934">
            <v>0</v>
          </cell>
          <cell r="AL934">
            <v>0</v>
          </cell>
          <cell r="AM934">
            <v>0</v>
          </cell>
        </row>
        <row r="935">
          <cell r="C935" t="str">
            <v/>
          </cell>
          <cell r="D935" t="str">
            <v/>
          </cell>
          <cell r="O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Y935" t="str">
            <v/>
          </cell>
          <cell r="AA935" t="str">
            <v/>
          </cell>
          <cell r="AB935">
            <v>0</v>
          </cell>
          <cell r="AC935">
            <v>0</v>
          </cell>
          <cell r="AI935" t="str">
            <v/>
          </cell>
          <cell r="AJ935" t="str">
            <v/>
          </cell>
          <cell r="AK935">
            <v>0</v>
          </cell>
          <cell r="AL935">
            <v>0</v>
          </cell>
          <cell r="AM935">
            <v>0</v>
          </cell>
        </row>
        <row r="936">
          <cell r="C936" t="str">
            <v/>
          </cell>
          <cell r="D936" t="str">
            <v/>
          </cell>
          <cell r="O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Y936" t="str">
            <v/>
          </cell>
          <cell r="AA936" t="str">
            <v/>
          </cell>
          <cell r="AB936">
            <v>0</v>
          </cell>
          <cell r="AC936">
            <v>0</v>
          </cell>
          <cell r="AI936" t="str">
            <v/>
          </cell>
          <cell r="AJ936" t="str">
            <v/>
          </cell>
          <cell r="AK936">
            <v>0</v>
          </cell>
          <cell r="AL936">
            <v>0</v>
          </cell>
          <cell r="AM936">
            <v>0</v>
          </cell>
        </row>
        <row r="937">
          <cell r="C937" t="str">
            <v/>
          </cell>
          <cell r="D937" t="str">
            <v/>
          </cell>
          <cell r="O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Y937" t="str">
            <v/>
          </cell>
          <cell r="AA937" t="str">
            <v/>
          </cell>
          <cell r="AB937">
            <v>0</v>
          </cell>
          <cell r="AC937">
            <v>0</v>
          </cell>
          <cell r="AI937" t="str">
            <v/>
          </cell>
          <cell r="AJ937" t="str">
            <v/>
          </cell>
          <cell r="AK937">
            <v>0</v>
          </cell>
          <cell r="AL937">
            <v>0</v>
          </cell>
          <cell r="AM937">
            <v>0</v>
          </cell>
        </row>
        <row r="938">
          <cell r="C938" t="str">
            <v/>
          </cell>
          <cell r="D938" t="str">
            <v/>
          </cell>
          <cell r="O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Y938" t="str">
            <v/>
          </cell>
          <cell r="AA938" t="str">
            <v/>
          </cell>
          <cell r="AB938">
            <v>0</v>
          </cell>
          <cell r="AC938">
            <v>0</v>
          </cell>
          <cell r="AI938" t="str">
            <v/>
          </cell>
          <cell r="AJ938" t="str">
            <v/>
          </cell>
          <cell r="AK938">
            <v>0</v>
          </cell>
          <cell r="AL938">
            <v>0</v>
          </cell>
          <cell r="AM938">
            <v>0</v>
          </cell>
        </row>
        <row r="939">
          <cell r="C939" t="str">
            <v/>
          </cell>
          <cell r="D939" t="str">
            <v/>
          </cell>
          <cell r="O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Y939" t="str">
            <v/>
          </cell>
          <cell r="AA939" t="str">
            <v/>
          </cell>
          <cell r="AB939">
            <v>0</v>
          </cell>
          <cell r="AC939">
            <v>0</v>
          </cell>
          <cell r="AI939" t="str">
            <v/>
          </cell>
          <cell r="AJ939" t="str">
            <v/>
          </cell>
          <cell r="AK939">
            <v>0</v>
          </cell>
          <cell r="AL939">
            <v>0</v>
          </cell>
          <cell r="AM939">
            <v>0</v>
          </cell>
        </row>
        <row r="940">
          <cell r="C940" t="str">
            <v/>
          </cell>
          <cell r="D940" t="str">
            <v/>
          </cell>
          <cell r="O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Y940" t="str">
            <v/>
          </cell>
          <cell r="AA940" t="str">
            <v/>
          </cell>
          <cell r="AB940">
            <v>0</v>
          </cell>
          <cell r="AC940">
            <v>0</v>
          </cell>
          <cell r="AI940" t="str">
            <v/>
          </cell>
          <cell r="AJ940" t="str">
            <v/>
          </cell>
          <cell r="AK940">
            <v>0</v>
          </cell>
          <cell r="AL940">
            <v>0</v>
          </cell>
          <cell r="AM940">
            <v>0</v>
          </cell>
        </row>
        <row r="941">
          <cell r="C941" t="str">
            <v/>
          </cell>
          <cell r="D941" t="str">
            <v/>
          </cell>
          <cell r="O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Y941" t="str">
            <v/>
          </cell>
          <cell r="AA941" t="str">
            <v/>
          </cell>
          <cell r="AB941">
            <v>0</v>
          </cell>
          <cell r="AC941">
            <v>0</v>
          </cell>
          <cell r="AI941" t="str">
            <v/>
          </cell>
          <cell r="AJ941" t="str">
            <v/>
          </cell>
          <cell r="AK941">
            <v>0</v>
          </cell>
          <cell r="AL941">
            <v>0</v>
          </cell>
          <cell r="AM941">
            <v>0</v>
          </cell>
        </row>
        <row r="942">
          <cell r="C942" t="str">
            <v/>
          </cell>
          <cell r="D942" t="str">
            <v/>
          </cell>
          <cell r="O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Y942" t="str">
            <v/>
          </cell>
          <cell r="AA942" t="str">
            <v/>
          </cell>
          <cell r="AB942">
            <v>0</v>
          </cell>
          <cell r="AC942">
            <v>0</v>
          </cell>
          <cell r="AI942" t="str">
            <v/>
          </cell>
          <cell r="AJ942" t="str">
            <v/>
          </cell>
          <cell r="AK942">
            <v>0</v>
          </cell>
          <cell r="AL942">
            <v>0</v>
          </cell>
          <cell r="AM942">
            <v>0</v>
          </cell>
        </row>
        <row r="943">
          <cell r="C943" t="str">
            <v/>
          </cell>
          <cell r="D943" t="str">
            <v/>
          </cell>
          <cell r="O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Y943" t="str">
            <v/>
          </cell>
          <cell r="AA943" t="str">
            <v/>
          </cell>
          <cell r="AB943">
            <v>0</v>
          </cell>
          <cell r="AC943">
            <v>0</v>
          </cell>
          <cell r="AI943" t="str">
            <v/>
          </cell>
          <cell r="AJ943" t="str">
            <v/>
          </cell>
          <cell r="AK943">
            <v>0</v>
          </cell>
          <cell r="AL943">
            <v>0</v>
          </cell>
          <cell r="AM943">
            <v>0</v>
          </cell>
        </row>
        <row r="944">
          <cell r="C944" t="str">
            <v/>
          </cell>
          <cell r="D944" t="str">
            <v/>
          </cell>
          <cell r="O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Y944" t="str">
            <v/>
          </cell>
          <cell r="AA944" t="str">
            <v/>
          </cell>
          <cell r="AB944">
            <v>0</v>
          </cell>
          <cell r="AC944">
            <v>0</v>
          </cell>
          <cell r="AI944" t="str">
            <v/>
          </cell>
          <cell r="AJ944" t="str">
            <v/>
          </cell>
          <cell r="AK944">
            <v>0</v>
          </cell>
          <cell r="AL944">
            <v>0</v>
          </cell>
          <cell r="AM944">
            <v>0</v>
          </cell>
        </row>
        <row r="945">
          <cell r="C945" t="str">
            <v/>
          </cell>
          <cell r="D945" t="str">
            <v/>
          </cell>
          <cell r="O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Y945" t="str">
            <v/>
          </cell>
          <cell r="AA945" t="str">
            <v/>
          </cell>
          <cell r="AB945">
            <v>0</v>
          </cell>
          <cell r="AC945">
            <v>0</v>
          </cell>
          <cell r="AI945" t="str">
            <v/>
          </cell>
          <cell r="AJ945" t="str">
            <v/>
          </cell>
          <cell r="AK945">
            <v>0</v>
          </cell>
          <cell r="AL945">
            <v>0</v>
          </cell>
          <cell r="AM945">
            <v>0</v>
          </cell>
        </row>
        <row r="946">
          <cell r="C946" t="str">
            <v/>
          </cell>
          <cell r="D946" t="str">
            <v/>
          </cell>
          <cell r="O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Y946" t="str">
            <v/>
          </cell>
          <cell r="AA946" t="str">
            <v/>
          </cell>
          <cell r="AB946">
            <v>0</v>
          </cell>
          <cell r="AC946">
            <v>0</v>
          </cell>
          <cell r="AI946" t="str">
            <v/>
          </cell>
          <cell r="AJ946" t="str">
            <v/>
          </cell>
          <cell r="AK946">
            <v>0</v>
          </cell>
          <cell r="AL946">
            <v>0</v>
          </cell>
          <cell r="AM946">
            <v>0</v>
          </cell>
        </row>
        <row r="947">
          <cell r="C947" t="str">
            <v/>
          </cell>
          <cell r="D947" t="str">
            <v/>
          </cell>
          <cell r="O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Y947" t="str">
            <v/>
          </cell>
          <cell r="AA947" t="str">
            <v/>
          </cell>
          <cell r="AB947">
            <v>0</v>
          </cell>
          <cell r="AC947">
            <v>0</v>
          </cell>
          <cell r="AI947" t="str">
            <v/>
          </cell>
          <cell r="AJ947" t="str">
            <v/>
          </cell>
          <cell r="AK947">
            <v>0</v>
          </cell>
          <cell r="AL947">
            <v>0</v>
          </cell>
          <cell r="AM947">
            <v>0</v>
          </cell>
        </row>
        <row r="948">
          <cell r="C948" t="str">
            <v/>
          </cell>
          <cell r="D948" t="str">
            <v/>
          </cell>
          <cell r="O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Y948" t="str">
            <v/>
          </cell>
          <cell r="AA948" t="str">
            <v/>
          </cell>
          <cell r="AB948">
            <v>0</v>
          </cell>
          <cell r="AC948">
            <v>0</v>
          </cell>
          <cell r="AI948" t="str">
            <v/>
          </cell>
          <cell r="AJ948" t="str">
            <v/>
          </cell>
          <cell r="AK948">
            <v>0</v>
          </cell>
          <cell r="AL948">
            <v>0</v>
          </cell>
          <cell r="AM948">
            <v>0</v>
          </cell>
        </row>
        <row r="949">
          <cell r="C949" t="str">
            <v/>
          </cell>
          <cell r="D949" t="str">
            <v/>
          </cell>
          <cell r="O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Y949" t="str">
            <v/>
          </cell>
          <cell r="AA949" t="str">
            <v/>
          </cell>
          <cell r="AB949">
            <v>0</v>
          </cell>
          <cell r="AC949">
            <v>0</v>
          </cell>
          <cell r="AI949" t="str">
            <v/>
          </cell>
          <cell r="AJ949" t="str">
            <v/>
          </cell>
          <cell r="AK949">
            <v>0</v>
          </cell>
          <cell r="AL949">
            <v>0</v>
          </cell>
          <cell r="AM949">
            <v>0</v>
          </cell>
        </row>
        <row r="950">
          <cell r="C950" t="str">
            <v/>
          </cell>
          <cell r="D950" t="str">
            <v/>
          </cell>
          <cell r="O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Y950" t="str">
            <v/>
          </cell>
          <cell r="AA950" t="str">
            <v/>
          </cell>
          <cell r="AB950">
            <v>0</v>
          </cell>
          <cell r="AC950">
            <v>0</v>
          </cell>
          <cell r="AI950" t="str">
            <v/>
          </cell>
          <cell r="AJ950" t="str">
            <v/>
          </cell>
          <cell r="AK950">
            <v>0</v>
          </cell>
          <cell r="AL950">
            <v>0</v>
          </cell>
          <cell r="AM950">
            <v>0</v>
          </cell>
        </row>
        <row r="951">
          <cell r="C951" t="str">
            <v/>
          </cell>
          <cell r="D951" t="str">
            <v/>
          </cell>
          <cell r="O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Y951" t="str">
            <v/>
          </cell>
          <cell r="AA951" t="str">
            <v/>
          </cell>
          <cell r="AB951">
            <v>0</v>
          </cell>
          <cell r="AC951">
            <v>0</v>
          </cell>
          <cell r="AI951" t="str">
            <v/>
          </cell>
          <cell r="AJ951" t="str">
            <v/>
          </cell>
          <cell r="AK951">
            <v>0</v>
          </cell>
          <cell r="AL951">
            <v>0</v>
          </cell>
          <cell r="AM951">
            <v>0</v>
          </cell>
        </row>
        <row r="952">
          <cell r="C952" t="str">
            <v/>
          </cell>
          <cell r="D952" t="str">
            <v/>
          </cell>
          <cell r="O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Y952" t="str">
            <v/>
          </cell>
          <cell r="AA952" t="str">
            <v/>
          </cell>
          <cell r="AB952">
            <v>0</v>
          </cell>
          <cell r="AC952">
            <v>0</v>
          </cell>
          <cell r="AI952" t="str">
            <v/>
          </cell>
          <cell r="AJ952" t="str">
            <v/>
          </cell>
          <cell r="AK952">
            <v>0</v>
          </cell>
          <cell r="AL952">
            <v>0</v>
          </cell>
          <cell r="AM952">
            <v>0</v>
          </cell>
        </row>
        <row r="953">
          <cell r="C953" t="str">
            <v/>
          </cell>
          <cell r="D953" t="str">
            <v/>
          </cell>
          <cell r="O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Y953" t="str">
            <v/>
          </cell>
          <cell r="AA953" t="str">
            <v/>
          </cell>
          <cell r="AB953">
            <v>0</v>
          </cell>
          <cell r="AC953">
            <v>0</v>
          </cell>
          <cell r="AI953" t="str">
            <v/>
          </cell>
          <cell r="AJ953" t="str">
            <v/>
          </cell>
          <cell r="AK953">
            <v>0</v>
          </cell>
          <cell r="AL953">
            <v>0</v>
          </cell>
          <cell r="AM953">
            <v>0</v>
          </cell>
        </row>
        <row r="954">
          <cell r="C954" t="str">
            <v/>
          </cell>
          <cell r="D954" t="str">
            <v/>
          </cell>
          <cell r="O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Y954" t="str">
            <v/>
          </cell>
          <cell r="AA954" t="str">
            <v/>
          </cell>
          <cell r="AB954">
            <v>0</v>
          </cell>
          <cell r="AC954">
            <v>0</v>
          </cell>
          <cell r="AI954" t="str">
            <v/>
          </cell>
          <cell r="AJ954" t="str">
            <v/>
          </cell>
          <cell r="AK954">
            <v>0</v>
          </cell>
          <cell r="AL954">
            <v>0</v>
          </cell>
          <cell r="AM954">
            <v>0</v>
          </cell>
        </row>
        <row r="955">
          <cell r="C955" t="str">
            <v/>
          </cell>
          <cell r="D955" t="str">
            <v/>
          </cell>
          <cell r="O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Y955" t="str">
            <v/>
          </cell>
          <cell r="AA955" t="str">
            <v/>
          </cell>
          <cell r="AB955">
            <v>0</v>
          </cell>
          <cell r="AC955">
            <v>0</v>
          </cell>
          <cell r="AI955" t="str">
            <v/>
          </cell>
          <cell r="AJ955" t="str">
            <v/>
          </cell>
          <cell r="AK955">
            <v>0</v>
          </cell>
          <cell r="AL955">
            <v>0</v>
          </cell>
          <cell r="AM955">
            <v>0</v>
          </cell>
        </row>
        <row r="956">
          <cell r="C956" t="str">
            <v/>
          </cell>
          <cell r="D956" t="str">
            <v/>
          </cell>
          <cell r="O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Y956" t="str">
            <v/>
          </cell>
          <cell r="AA956" t="str">
            <v/>
          </cell>
          <cell r="AB956">
            <v>0</v>
          </cell>
          <cell r="AC956">
            <v>0</v>
          </cell>
          <cell r="AI956" t="str">
            <v/>
          </cell>
          <cell r="AJ956" t="str">
            <v/>
          </cell>
          <cell r="AK956">
            <v>0</v>
          </cell>
          <cell r="AL956">
            <v>0</v>
          </cell>
          <cell r="AM956">
            <v>0</v>
          </cell>
        </row>
        <row r="957">
          <cell r="C957" t="str">
            <v/>
          </cell>
          <cell r="D957" t="str">
            <v/>
          </cell>
          <cell r="O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Y957" t="str">
            <v/>
          </cell>
          <cell r="AA957" t="str">
            <v/>
          </cell>
          <cell r="AB957">
            <v>0</v>
          </cell>
          <cell r="AC957">
            <v>0</v>
          </cell>
          <cell r="AI957" t="str">
            <v/>
          </cell>
          <cell r="AJ957" t="str">
            <v/>
          </cell>
          <cell r="AK957">
            <v>0</v>
          </cell>
          <cell r="AL957">
            <v>0</v>
          </cell>
          <cell r="AM957">
            <v>0</v>
          </cell>
        </row>
        <row r="958">
          <cell r="C958" t="str">
            <v/>
          </cell>
          <cell r="D958" t="str">
            <v/>
          </cell>
          <cell r="O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Y958" t="str">
            <v/>
          </cell>
          <cell r="AA958" t="str">
            <v/>
          </cell>
          <cell r="AB958">
            <v>0</v>
          </cell>
          <cell r="AC958">
            <v>0</v>
          </cell>
          <cell r="AI958" t="str">
            <v/>
          </cell>
          <cell r="AJ958" t="str">
            <v/>
          </cell>
          <cell r="AK958">
            <v>0</v>
          </cell>
          <cell r="AL958">
            <v>0</v>
          </cell>
          <cell r="AM958">
            <v>0</v>
          </cell>
        </row>
        <row r="959">
          <cell r="C959" t="str">
            <v/>
          </cell>
          <cell r="D959" t="str">
            <v/>
          </cell>
          <cell r="O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Y959" t="str">
            <v/>
          </cell>
          <cell r="AA959" t="str">
            <v/>
          </cell>
          <cell r="AB959">
            <v>0</v>
          </cell>
          <cell r="AC959">
            <v>0</v>
          </cell>
          <cell r="AI959" t="str">
            <v/>
          </cell>
          <cell r="AJ959" t="str">
            <v/>
          </cell>
          <cell r="AK959">
            <v>0</v>
          </cell>
          <cell r="AL959">
            <v>0</v>
          </cell>
          <cell r="AM959">
            <v>0</v>
          </cell>
        </row>
        <row r="960">
          <cell r="C960" t="str">
            <v/>
          </cell>
          <cell r="D960" t="str">
            <v/>
          </cell>
          <cell r="O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Y960" t="str">
            <v/>
          </cell>
          <cell r="AA960" t="str">
            <v/>
          </cell>
          <cell r="AB960">
            <v>0</v>
          </cell>
          <cell r="AC960">
            <v>0</v>
          </cell>
          <cell r="AI960" t="str">
            <v/>
          </cell>
          <cell r="AJ960" t="str">
            <v/>
          </cell>
          <cell r="AK960">
            <v>0</v>
          </cell>
          <cell r="AL960">
            <v>0</v>
          </cell>
          <cell r="AM960">
            <v>0</v>
          </cell>
        </row>
        <row r="961">
          <cell r="C961" t="str">
            <v/>
          </cell>
          <cell r="D961" t="str">
            <v/>
          </cell>
          <cell r="O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Y961" t="str">
            <v/>
          </cell>
          <cell r="AA961" t="str">
            <v/>
          </cell>
          <cell r="AB961">
            <v>0</v>
          </cell>
          <cell r="AC961">
            <v>0</v>
          </cell>
          <cell r="AI961" t="str">
            <v/>
          </cell>
          <cell r="AJ961" t="str">
            <v/>
          </cell>
          <cell r="AK961">
            <v>0</v>
          </cell>
          <cell r="AL961">
            <v>0</v>
          </cell>
          <cell r="AM961">
            <v>0</v>
          </cell>
        </row>
        <row r="962">
          <cell r="C962" t="str">
            <v/>
          </cell>
          <cell r="D962" t="str">
            <v/>
          </cell>
          <cell r="O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Y962" t="str">
            <v/>
          </cell>
          <cell r="AA962" t="str">
            <v/>
          </cell>
          <cell r="AB962">
            <v>0</v>
          </cell>
          <cell r="AC962">
            <v>0</v>
          </cell>
          <cell r="AI962" t="str">
            <v/>
          </cell>
          <cell r="AJ962" t="str">
            <v/>
          </cell>
          <cell r="AK962">
            <v>0</v>
          </cell>
          <cell r="AL962">
            <v>0</v>
          </cell>
          <cell r="AM962">
            <v>0</v>
          </cell>
        </row>
        <row r="963">
          <cell r="C963" t="str">
            <v/>
          </cell>
          <cell r="D963" t="str">
            <v/>
          </cell>
          <cell r="O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Y963" t="str">
            <v/>
          </cell>
          <cell r="AA963" t="str">
            <v/>
          </cell>
          <cell r="AB963">
            <v>0</v>
          </cell>
          <cell r="AC963">
            <v>0</v>
          </cell>
          <cell r="AI963" t="str">
            <v/>
          </cell>
          <cell r="AJ963" t="str">
            <v/>
          </cell>
          <cell r="AK963">
            <v>0</v>
          </cell>
          <cell r="AL963">
            <v>0</v>
          </cell>
          <cell r="AM963">
            <v>0</v>
          </cell>
        </row>
        <row r="964">
          <cell r="C964" t="str">
            <v/>
          </cell>
          <cell r="D964" t="str">
            <v/>
          </cell>
          <cell r="O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Y964" t="str">
            <v/>
          </cell>
          <cell r="AA964" t="str">
            <v/>
          </cell>
          <cell r="AB964">
            <v>0</v>
          </cell>
          <cell r="AC964">
            <v>0</v>
          </cell>
          <cell r="AI964" t="str">
            <v/>
          </cell>
          <cell r="AJ964" t="str">
            <v/>
          </cell>
          <cell r="AK964">
            <v>0</v>
          </cell>
          <cell r="AL964">
            <v>0</v>
          </cell>
          <cell r="AM964">
            <v>0</v>
          </cell>
        </row>
        <row r="965">
          <cell r="C965" t="str">
            <v/>
          </cell>
          <cell r="D965" t="str">
            <v/>
          </cell>
          <cell r="O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Y965" t="str">
            <v/>
          </cell>
          <cell r="AA965" t="str">
            <v/>
          </cell>
          <cell r="AB965">
            <v>0</v>
          </cell>
          <cell r="AC965">
            <v>0</v>
          </cell>
          <cell r="AI965" t="str">
            <v/>
          </cell>
          <cell r="AJ965" t="str">
            <v/>
          </cell>
          <cell r="AK965">
            <v>0</v>
          </cell>
          <cell r="AL965">
            <v>0</v>
          </cell>
          <cell r="AM965">
            <v>0</v>
          </cell>
        </row>
        <row r="966">
          <cell r="C966" t="str">
            <v/>
          </cell>
          <cell r="D966" t="str">
            <v/>
          </cell>
          <cell r="O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Y966" t="str">
            <v/>
          </cell>
          <cell r="AA966" t="str">
            <v/>
          </cell>
          <cell r="AB966">
            <v>0</v>
          </cell>
          <cell r="AC966">
            <v>0</v>
          </cell>
          <cell r="AI966" t="str">
            <v/>
          </cell>
          <cell r="AJ966" t="str">
            <v/>
          </cell>
          <cell r="AK966">
            <v>0</v>
          </cell>
          <cell r="AL966">
            <v>0</v>
          </cell>
          <cell r="AM966">
            <v>0</v>
          </cell>
        </row>
        <row r="967">
          <cell r="C967" t="str">
            <v/>
          </cell>
          <cell r="D967" t="str">
            <v/>
          </cell>
          <cell r="O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Y967" t="str">
            <v/>
          </cell>
          <cell r="AA967" t="str">
            <v/>
          </cell>
          <cell r="AB967">
            <v>0</v>
          </cell>
          <cell r="AC967">
            <v>0</v>
          </cell>
          <cell r="AI967" t="str">
            <v/>
          </cell>
          <cell r="AJ967" t="str">
            <v/>
          </cell>
          <cell r="AK967">
            <v>0</v>
          </cell>
          <cell r="AL967">
            <v>0</v>
          </cell>
          <cell r="AM967">
            <v>0</v>
          </cell>
        </row>
        <row r="968">
          <cell r="C968" t="str">
            <v/>
          </cell>
          <cell r="D968" t="str">
            <v/>
          </cell>
          <cell r="O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Y968" t="str">
            <v/>
          </cell>
          <cell r="AA968" t="str">
            <v/>
          </cell>
          <cell r="AB968">
            <v>0</v>
          </cell>
          <cell r="AC968">
            <v>0</v>
          </cell>
          <cell r="AI968" t="str">
            <v/>
          </cell>
          <cell r="AJ968" t="str">
            <v/>
          </cell>
          <cell r="AK968">
            <v>0</v>
          </cell>
          <cell r="AL968">
            <v>0</v>
          </cell>
          <cell r="AM968">
            <v>0</v>
          </cell>
        </row>
        <row r="969">
          <cell r="C969" t="str">
            <v/>
          </cell>
          <cell r="D969" t="str">
            <v/>
          </cell>
          <cell r="O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Y969" t="str">
            <v/>
          </cell>
          <cell r="AA969" t="str">
            <v/>
          </cell>
          <cell r="AB969">
            <v>0</v>
          </cell>
          <cell r="AC969">
            <v>0</v>
          </cell>
          <cell r="AI969" t="str">
            <v/>
          </cell>
          <cell r="AJ969" t="str">
            <v/>
          </cell>
          <cell r="AK969">
            <v>0</v>
          </cell>
          <cell r="AL969">
            <v>0</v>
          </cell>
          <cell r="AM969">
            <v>0</v>
          </cell>
        </row>
        <row r="970">
          <cell r="C970" t="str">
            <v/>
          </cell>
          <cell r="D970" t="str">
            <v/>
          </cell>
          <cell r="O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Y970" t="str">
            <v/>
          </cell>
          <cell r="AA970" t="str">
            <v/>
          </cell>
          <cell r="AB970">
            <v>0</v>
          </cell>
          <cell r="AC970">
            <v>0</v>
          </cell>
          <cell r="AI970" t="str">
            <v/>
          </cell>
          <cell r="AJ970" t="str">
            <v/>
          </cell>
          <cell r="AK970">
            <v>0</v>
          </cell>
          <cell r="AL970">
            <v>0</v>
          </cell>
          <cell r="AM970">
            <v>0</v>
          </cell>
        </row>
        <row r="971">
          <cell r="C971" t="str">
            <v/>
          </cell>
          <cell r="D971" t="str">
            <v/>
          </cell>
          <cell r="O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Y971" t="str">
            <v/>
          </cell>
          <cell r="AA971" t="str">
            <v/>
          </cell>
          <cell r="AB971">
            <v>0</v>
          </cell>
          <cell r="AC971">
            <v>0</v>
          </cell>
          <cell r="AI971" t="str">
            <v/>
          </cell>
          <cell r="AJ971" t="str">
            <v/>
          </cell>
          <cell r="AK971">
            <v>0</v>
          </cell>
          <cell r="AL971">
            <v>0</v>
          </cell>
          <cell r="AM971">
            <v>0</v>
          </cell>
        </row>
        <row r="972">
          <cell r="C972" t="str">
            <v/>
          </cell>
          <cell r="D972" t="str">
            <v/>
          </cell>
          <cell r="O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Y972" t="str">
            <v/>
          </cell>
          <cell r="AA972" t="str">
            <v/>
          </cell>
          <cell r="AB972">
            <v>0</v>
          </cell>
          <cell r="AC972">
            <v>0</v>
          </cell>
          <cell r="AI972" t="str">
            <v/>
          </cell>
          <cell r="AJ972" t="str">
            <v/>
          </cell>
          <cell r="AK972">
            <v>0</v>
          </cell>
          <cell r="AL972">
            <v>0</v>
          </cell>
          <cell r="AM972">
            <v>0</v>
          </cell>
        </row>
        <row r="973">
          <cell r="C973" t="str">
            <v/>
          </cell>
          <cell r="D973" t="str">
            <v/>
          </cell>
          <cell r="O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Y973" t="str">
            <v/>
          </cell>
          <cell r="AA973" t="str">
            <v/>
          </cell>
          <cell r="AB973">
            <v>0</v>
          </cell>
          <cell r="AC973">
            <v>0</v>
          </cell>
          <cell r="AI973" t="str">
            <v/>
          </cell>
          <cell r="AJ973" t="str">
            <v/>
          </cell>
          <cell r="AK973">
            <v>0</v>
          </cell>
          <cell r="AL973">
            <v>0</v>
          </cell>
          <cell r="AM973">
            <v>0</v>
          </cell>
        </row>
        <row r="974">
          <cell r="C974" t="str">
            <v/>
          </cell>
          <cell r="D974" t="str">
            <v/>
          </cell>
          <cell r="O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Y974" t="str">
            <v/>
          </cell>
          <cell r="AA974" t="str">
            <v/>
          </cell>
          <cell r="AB974">
            <v>0</v>
          </cell>
          <cell r="AC974">
            <v>0</v>
          </cell>
          <cell r="AI974" t="str">
            <v/>
          </cell>
          <cell r="AJ974" t="str">
            <v/>
          </cell>
          <cell r="AK974">
            <v>0</v>
          </cell>
          <cell r="AL974">
            <v>0</v>
          </cell>
          <cell r="AM974">
            <v>0</v>
          </cell>
        </row>
        <row r="975">
          <cell r="C975" t="str">
            <v/>
          </cell>
          <cell r="D975" t="str">
            <v/>
          </cell>
          <cell r="O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Y975" t="str">
            <v/>
          </cell>
          <cell r="AA975" t="str">
            <v/>
          </cell>
          <cell r="AB975">
            <v>0</v>
          </cell>
          <cell r="AC975">
            <v>0</v>
          </cell>
          <cell r="AI975" t="str">
            <v/>
          </cell>
          <cell r="AJ975" t="str">
            <v/>
          </cell>
          <cell r="AK975">
            <v>0</v>
          </cell>
          <cell r="AL975">
            <v>0</v>
          </cell>
          <cell r="AM975">
            <v>0</v>
          </cell>
        </row>
        <row r="976">
          <cell r="C976" t="str">
            <v/>
          </cell>
          <cell r="D976" t="str">
            <v/>
          </cell>
          <cell r="O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Y976" t="str">
            <v/>
          </cell>
          <cell r="AA976" t="str">
            <v/>
          </cell>
          <cell r="AB976">
            <v>0</v>
          </cell>
          <cell r="AC976">
            <v>0</v>
          </cell>
          <cell r="AI976" t="str">
            <v/>
          </cell>
          <cell r="AJ976" t="str">
            <v/>
          </cell>
          <cell r="AK976">
            <v>0</v>
          </cell>
          <cell r="AL976">
            <v>0</v>
          </cell>
          <cell r="AM976">
            <v>0</v>
          </cell>
        </row>
        <row r="977">
          <cell r="C977" t="str">
            <v/>
          </cell>
          <cell r="D977" t="str">
            <v/>
          </cell>
          <cell r="O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Y977" t="str">
            <v/>
          </cell>
          <cell r="AA977" t="str">
            <v/>
          </cell>
          <cell r="AB977">
            <v>0</v>
          </cell>
          <cell r="AC977">
            <v>0</v>
          </cell>
          <cell r="AI977" t="str">
            <v/>
          </cell>
          <cell r="AJ977" t="str">
            <v/>
          </cell>
          <cell r="AK977">
            <v>0</v>
          </cell>
          <cell r="AL977">
            <v>0</v>
          </cell>
          <cell r="AM977">
            <v>0</v>
          </cell>
        </row>
        <row r="978">
          <cell r="C978" t="str">
            <v/>
          </cell>
          <cell r="D978" t="str">
            <v/>
          </cell>
          <cell r="O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Y978" t="str">
            <v/>
          </cell>
          <cell r="AA978" t="str">
            <v/>
          </cell>
          <cell r="AB978">
            <v>0</v>
          </cell>
          <cell r="AC978">
            <v>0</v>
          </cell>
          <cell r="AI978" t="str">
            <v/>
          </cell>
          <cell r="AJ978" t="str">
            <v/>
          </cell>
          <cell r="AK978">
            <v>0</v>
          </cell>
          <cell r="AL978">
            <v>0</v>
          </cell>
          <cell r="AM978">
            <v>0</v>
          </cell>
        </row>
        <row r="979">
          <cell r="C979" t="str">
            <v/>
          </cell>
          <cell r="D979" t="str">
            <v/>
          </cell>
          <cell r="O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Y979" t="str">
            <v/>
          </cell>
          <cell r="AA979" t="str">
            <v/>
          </cell>
          <cell r="AB979">
            <v>0</v>
          </cell>
          <cell r="AC979">
            <v>0</v>
          </cell>
          <cell r="AI979" t="str">
            <v/>
          </cell>
          <cell r="AJ979" t="str">
            <v/>
          </cell>
          <cell r="AK979">
            <v>0</v>
          </cell>
          <cell r="AL979">
            <v>0</v>
          </cell>
          <cell r="AM979">
            <v>0</v>
          </cell>
        </row>
        <row r="980">
          <cell r="C980" t="str">
            <v/>
          </cell>
          <cell r="D980" t="str">
            <v/>
          </cell>
          <cell r="O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Y980" t="str">
            <v/>
          </cell>
          <cell r="AA980" t="str">
            <v/>
          </cell>
          <cell r="AB980">
            <v>0</v>
          </cell>
          <cell r="AC980">
            <v>0</v>
          </cell>
          <cell r="AI980" t="str">
            <v/>
          </cell>
          <cell r="AJ980" t="str">
            <v/>
          </cell>
          <cell r="AK980">
            <v>0</v>
          </cell>
          <cell r="AL980">
            <v>0</v>
          </cell>
          <cell r="AM980">
            <v>0</v>
          </cell>
        </row>
        <row r="981">
          <cell r="C981" t="str">
            <v/>
          </cell>
          <cell r="D981" t="str">
            <v/>
          </cell>
          <cell r="O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Y981" t="str">
            <v/>
          </cell>
          <cell r="AA981" t="str">
            <v/>
          </cell>
          <cell r="AB981">
            <v>0</v>
          </cell>
          <cell r="AC981">
            <v>0</v>
          </cell>
          <cell r="AI981" t="str">
            <v/>
          </cell>
          <cell r="AJ981" t="str">
            <v/>
          </cell>
          <cell r="AK981">
            <v>0</v>
          </cell>
          <cell r="AL981">
            <v>0</v>
          </cell>
          <cell r="AM981">
            <v>0</v>
          </cell>
        </row>
        <row r="982">
          <cell r="C982" t="str">
            <v/>
          </cell>
          <cell r="D982" t="str">
            <v/>
          </cell>
          <cell r="O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Y982" t="str">
            <v/>
          </cell>
          <cell r="AA982" t="str">
            <v/>
          </cell>
          <cell r="AB982">
            <v>0</v>
          </cell>
          <cell r="AC982">
            <v>0</v>
          </cell>
          <cell r="AI982" t="str">
            <v/>
          </cell>
          <cell r="AJ982" t="str">
            <v/>
          </cell>
          <cell r="AK982">
            <v>0</v>
          </cell>
          <cell r="AL982">
            <v>0</v>
          </cell>
          <cell r="AM982">
            <v>0</v>
          </cell>
        </row>
        <row r="983">
          <cell r="C983" t="str">
            <v/>
          </cell>
          <cell r="D983" t="str">
            <v/>
          </cell>
          <cell r="O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Y983" t="str">
            <v/>
          </cell>
          <cell r="AA983" t="str">
            <v/>
          </cell>
          <cell r="AB983">
            <v>0</v>
          </cell>
          <cell r="AC983">
            <v>0</v>
          </cell>
          <cell r="AI983" t="str">
            <v/>
          </cell>
          <cell r="AJ983" t="str">
            <v/>
          </cell>
          <cell r="AK983">
            <v>0</v>
          </cell>
          <cell r="AL983">
            <v>0</v>
          </cell>
          <cell r="AM983">
            <v>0</v>
          </cell>
        </row>
        <row r="984">
          <cell r="C984" t="str">
            <v/>
          </cell>
          <cell r="D984" t="str">
            <v/>
          </cell>
          <cell r="O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Y984" t="str">
            <v/>
          </cell>
          <cell r="AA984" t="str">
            <v/>
          </cell>
          <cell r="AB984">
            <v>0</v>
          </cell>
          <cell r="AC984">
            <v>0</v>
          </cell>
          <cell r="AI984" t="str">
            <v/>
          </cell>
          <cell r="AJ984" t="str">
            <v/>
          </cell>
          <cell r="AK984">
            <v>0</v>
          </cell>
          <cell r="AL984">
            <v>0</v>
          </cell>
          <cell r="AM984">
            <v>0</v>
          </cell>
        </row>
        <row r="985">
          <cell r="C985" t="str">
            <v/>
          </cell>
          <cell r="D985" t="str">
            <v/>
          </cell>
          <cell r="O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Y985" t="str">
            <v/>
          </cell>
          <cell r="AA985" t="str">
            <v/>
          </cell>
          <cell r="AB985">
            <v>0</v>
          </cell>
          <cell r="AC985">
            <v>0</v>
          </cell>
          <cell r="AI985" t="str">
            <v/>
          </cell>
          <cell r="AJ985" t="str">
            <v/>
          </cell>
          <cell r="AK985">
            <v>0</v>
          </cell>
          <cell r="AL985">
            <v>0</v>
          </cell>
          <cell r="AM985">
            <v>0</v>
          </cell>
        </row>
        <row r="986">
          <cell r="C986" t="str">
            <v/>
          </cell>
          <cell r="D986" t="str">
            <v/>
          </cell>
          <cell r="O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Y986" t="str">
            <v/>
          </cell>
          <cell r="AA986" t="str">
            <v/>
          </cell>
          <cell r="AB986">
            <v>0</v>
          </cell>
          <cell r="AC986">
            <v>0</v>
          </cell>
          <cell r="AI986" t="str">
            <v/>
          </cell>
          <cell r="AJ986" t="str">
            <v/>
          </cell>
          <cell r="AK986">
            <v>0</v>
          </cell>
          <cell r="AL986">
            <v>0</v>
          </cell>
          <cell r="AM986">
            <v>0</v>
          </cell>
        </row>
        <row r="987">
          <cell r="C987" t="str">
            <v/>
          </cell>
          <cell r="D987" t="str">
            <v/>
          </cell>
          <cell r="O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Y987" t="str">
            <v/>
          </cell>
          <cell r="AA987" t="str">
            <v/>
          </cell>
          <cell r="AB987">
            <v>0</v>
          </cell>
          <cell r="AC987">
            <v>0</v>
          </cell>
          <cell r="AI987" t="str">
            <v/>
          </cell>
          <cell r="AJ987" t="str">
            <v/>
          </cell>
          <cell r="AK987">
            <v>0</v>
          </cell>
          <cell r="AL987">
            <v>0</v>
          </cell>
          <cell r="AM987">
            <v>0</v>
          </cell>
        </row>
        <row r="988">
          <cell r="C988" t="str">
            <v/>
          </cell>
          <cell r="D988" t="str">
            <v/>
          </cell>
          <cell r="O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Y988" t="str">
            <v/>
          </cell>
          <cell r="AA988" t="str">
            <v/>
          </cell>
          <cell r="AB988">
            <v>0</v>
          </cell>
          <cell r="AC988">
            <v>0</v>
          </cell>
          <cell r="AI988" t="str">
            <v/>
          </cell>
          <cell r="AJ988" t="str">
            <v/>
          </cell>
          <cell r="AK988">
            <v>0</v>
          </cell>
          <cell r="AL988">
            <v>0</v>
          </cell>
          <cell r="AM988">
            <v>0</v>
          </cell>
        </row>
        <row r="989">
          <cell r="C989" t="str">
            <v/>
          </cell>
          <cell r="D989" t="str">
            <v/>
          </cell>
          <cell r="O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Y989" t="str">
            <v/>
          </cell>
          <cell r="AA989" t="str">
            <v/>
          </cell>
          <cell r="AB989">
            <v>0</v>
          </cell>
          <cell r="AC989">
            <v>0</v>
          </cell>
          <cell r="AI989" t="str">
            <v/>
          </cell>
          <cell r="AJ989" t="str">
            <v/>
          </cell>
          <cell r="AK989">
            <v>0</v>
          </cell>
          <cell r="AL989">
            <v>0</v>
          </cell>
          <cell r="AM989">
            <v>0</v>
          </cell>
        </row>
        <row r="990">
          <cell r="C990" t="str">
            <v/>
          </cell>
          <cell r="D990" t="str">
            <v/>
          </cell>
          <cell r="O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Y990" t="str">
            <v/>
          </cell>
          <cell r="AA990" t="str">
            <v/>
          </cell>
          <cell r="AB990">
            <v>0</v>
          </cell>
          <cell r="AC990">
            <v>0</v>
          </cell>
          <cell r="AI990" t="str">
            <v/>
          </cell>
          <cell r="AJ990" t="str">
            <v/>
          </cell>
          <cell r="AK990">
            <v>0</v>
          </cell>
          <cell r="AL990">
            <v>0</v>
          </cell>
          <cell r="AM990">
            <v>0</v>
          </cell>
        </row>
        <row r="991">
          <cell r="C991" t="str">
            <v/>
          </cell>
          <cell r="D991" t="str">
            <v/>
          </cell>
          <cell r="O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Y991" t="str">
            <v/>
          </cell>
          <cell r="AA991" t="str">
            <v/>
          </cell>
          <cell r="AB991">
            <v>0</v>
          </cell>
          <cell r="AC991">
            <v>0</v>
          </cell>
          <cell r="AI991" t="str">
            <v/>
          </cell>
          <cell r="AJ991" t="str">
            <v/>
          </cell>
          <cell r="AK991">
            <v>0</v>
          </cell>
          <cell r="AL991">
            <v>0</v>
          </cell>
          <cell r="AM991">
            <v>0</v>
          </cell>
        </row>
        <row r="992">
          <cell r="C992" t="str">
            <v/>
          </cell>
          <cell r="D992" t="str">
            <v/>
          </cell>
          <cell r="O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Y992" t="str">
            <v/>
          </cell>
          <cell r="AA992" t="str">
            <v/>
          </cell>
          <cell r="AB992">
            <v>0</v>
          </cell>
          <cell r="AC992">
            <v>0</v>
          </cell>
          <cell r="AI992" t="str">
            <v/>
          </cell>
          <cell r="AJ992" t="str">
            <v/>
          </cell>
          <cell r="AK992">
            <v>0</v>
          </cell>
          <cell r="AL992">
            <v>0</v>
          </cell>
          <cell r="AM992">
            <v>0</v>
          </cell>
        </row>
        <row r="993">
          <cell r="C993" t="str">
            <v/>
          </cell>
          <cell r="D993" t="str">
            <v/>
          </cell>
          <cell r="O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Y993" t="str">
            <v/>
          </cell>
          <cell r="AA993" t="str">
            <v/>
          </cell>
          <cell r="AB993">
            <v>0</v>
          </cell>
          <cell r="AC993">
            <v>0</v>
          </cell>
          <cell r="AI993" t="str">
            <v/>
          </cell>
          <cell r="AJ993" t="str">
            <v/>
          </cell>
          <cell r="AK993">
            <v>0</v>
          </cell>
          <cell r="AL993">
            <v>0</v>
          </cell>
          <cell r="AM993">
            <v>0</v>
          </cell>
        </row>
        <row r="994">
          <cell r="C994" t="str">
            <v/>
          </cell>
          <cell r="D994" t="str">
            <v/>
          </cell>
          <cell r="O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Y994" t="str">
            <v/>
          </cell>
          <cell r="AA994" t="str">
            <v/>
          </cell>
          <cell r="AB994">
            <v>0</v>
          </cell>
          <cell r="AC994">
            <v>0</v>
          </cell>
          <cell r="AI994" t="str">
            <v/>
          </cell>
          <cell r="AJ994" t="str">
            <v/>
          </cell>
          <cell r="AK994">
            <v>0</v>
          </cell>
          <cell r="AL994">
            <v>0</v>
          </cell>
          <cell r="AM994">
            <v>0</v>
          </cell>
        </row>
        <row r="995">
          <cell r="C995" t="str">
            <v/>
          </cell>
          <cell r="D995" t="str">
            <v/>
          </cell>
          <cell r="O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Y995" t="str">
            <v/>
          </cell>
          <cell r="AA995" t="str">
            <v/>
          </cell>
          <cell r="AB995">
            <v>0</v>
          </cell>
          <cell r="AC995">
            <v>0</v>
          </cell>
          <cell r="AI995" t="str">
            <v/>
          </cell>
          <cell r="AJ995" t="str">
            <v/>
          </cell>
          <cell r="AK995">
            <v>0</v>
          </cell>
          <cell r="AL995">
            <v>0</v>
          </cell>
          <cell r="AM995">
            <v>0</v>
          </cell>
        </row>
        <row r="996">
          <cell r="C996" t="str">
            <v/>
          </cell>
          <cell r="D996" t="str">
            <v/>
          </cell>
          <cell r="O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Y996" t="str">
            <v/>
          </cell>
          <cell r="AA996" t="str">
            <v/>
          </cell>
          <cell r="AB996">
            <v>0</v>
          </cell>
          <cell r="AC996">
            <v>0</v>
          </cell>
          <cell r="AI996" t="str">
            <v/>
          </cell>
          <cell r="AJ996" t="str">
            <v/>
          </cell>
          <cell r="AK996">
            <v>0</v>
          </cell>
          <cell r="AL996">
            <v>0</v>
          </cell>
          <cell r="AM996">
            <v>0</v>
          </cell>
        </row>
        <row r="997">
          <cell r="C997" t="str">
            <v/>
          </cell>
          <cell r="D997" t="str">
            <v/>
          </cell>
          <cell r="O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Y997" t="str">
            <v/>
          </cell>
          <cell r="AA997" t="str">
            <v/>
          </cell>
          <cell r="AB997">
            <v>0</v>
          </cell>
          <cell r="AC997">
            <v>0</v>
          </cell>
          <cell r="AI997" t="str">
            <v/>
          </cell>
          <cell r="AJ997" t="str">
            <v/>
          </cell>
          <cell r="AK997">
            <v>0</v>
          </cell>
          <cell r="AL997">
            <v>0</v>
          </cell>
          <cell r="AM997">
            <v>0</v>
          </cell>
        </row>
        <row r="998">
          <cell r="C998" t="str">
            <v/>
          </cell>
          <cell r="D998" t="str">
            <v/>
          </cell>
          <cell r="O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Y998" t="str">
            <v/>
          </cell>
          <cell r="AA998" t="str">
            <v/>
          </cell>
          <cell r="AB998">
            <v>0</v>
          </cell>
          <cell r="AC998">
            <v>0</v>
          </cell>
          <cell r="AI998" t="str">
            <v/>
          </cell>
          <cell r="AJ998" t="str">
            <v/>
          </cell>
          <cell r="AK998">
            <v>0</v>
          </cell>
          <cell r="AL998">
            <v>0</v>
          </cell>
          <cell r="AM998">
            <v>0</v>
          </cell>
        </row>
        <row r="999">
          <cell r="C999" t="str">
            <v/>
          </cell>
          <cell r="D999" t="str">
            <v/>
          </cell>
          <cell r="O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Y999" t="str">
            <v/>
          </cell>
          <cell r="AA999" t="str">
            <v/>
          </cell>
          <cell r="AB999">
            <v>0</v>
          </cell>
          <cell r="AC999">
            <v>0</v>
          </cell>
          <cell r="AI999" t="str">
            <v/>
          </cell>
          <cell r="AJ999" t="str">
            <v/>
          </cell>
          <cell r="AK999">
            <v>0</v>
          </cell>
          <cell r="AL999">
            <v>0</v>
          </cell>
          <cell r="AM999">
            <v>0</v>
          </cell>
        </row>
        <row r="1000">
          <cell r="C1000" t="str">
            <v/>
          </cell>
          <cell r="D1000" t="str">
            <v/>
          </cell>
          <cell r="O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Y1000" t="str">
            <v/>
          </cell>
          <cell r="AA1000" t="str">
            <v/>
          </cell>
          <cell r="AB1000">
            <v>0</v>
          </cell>
          <cell r="AC1000">
            <v>0</v>
          </cell>
          <cell r="AI1000" t="str">
            <v/>
          </cell>
          <cell r="AJ1000" t="str">
            <v/>
          </cell>
          <cell r="AK1000">
            <v>0</v>
          </cell>
          <cell r="AL1000">
            <v>0</v>
          </cell>
          <cell r="AM1000">
            <v>0</v>
          </cell>
        </row>
        <row r="1001">
          <cell r="C1001" t="str">
            <v/>
          </cell>
          <cell r="D1001" t="str">
            <v/>
          </cell>
          <cell r="O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Y1001" t="str">
            <v/>
          </cell>
          <cell r="AA1001" t="str">
            <v/>
          </cell>
          <cell r="AB1001">
            <v>0</v>
          </cell>
          <cell r="AC1001">
            <v>0</v>
          </cell>
          <cell r="AI1001" t="str">
            <v/>
          </cell>
          <cell r="AJ1001" t="str">
            <v/>
          </cell>
          <cell r="AK1001">
            <v>0</v>
          </cell>
          <cell r="AL1001">
            <v>0</v>
          </cell>
          <cell r="AM1001">
            <v>0</v>
          </cell>
        </row>
        <row r="1002">
          <cell r="C1002" t="str">
            <v/>
          </cell>
          <cell r="D1002" t="str">
            <v/>
          </cell>
          <cell r="O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Y1002" t="str">
            <v/>
          </cell>
          <cell r="AA1002" t="str">
            <v/>
          </cell>
          <cell r="AB1002">
            <v>0</v>
          </cell>
          <cell r="AC1002">
            <v>0</v>
          </cell>
          <cell r="AI1002" t="str">
            <v/>
          </cell>
          <cell r="AJ1002" t="str">
            <v/>
          </cell>
          <cell r="AK1002">
            <v>0</v>
          </cell>
          <cell r="AL1002">
            <v>0</v>
          </cell>
          <cell r="AM1002">
            <v>0</v>
          </cell>
        </row>
        <row r="1003">
          <cell r="C1003" t="str">
            <v/>
          </cell>
          <cell r="D1003" t="str">
            <v/>
          </cell>
          <cell r="O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Y1003" t="str">
            <v/>
          </cell>
          <cell r="AA1003" t="str">
            <v/>
          </cell>
          <cell r="AB1003">
            <v>0</v>
          </cell>
          <cell r="AC1003">
            <v>0</v>
          </cell>
          <cell r="AI1003" t="str">
            <v/>
          </cell>
          <cell r="AJ1003" t="str">
            <v/>
          </cell>
          <cell r="AK1003">
            <v>0</v>
          </cell>
          <cell r="AL1003">
            <v>0</v>
          </cell>
          <cell r="AM1003">
            <v>0</v>
          </cell>
        </row>
        <row r="1004">
          <cell r="C1004" t="str">
            <v/>
          </cell>
          <cell r="D1004" t="str">
            <v/>
          </cell>
          <cell r="O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Y1004" t="str">
            <v/>
          </cell>
          <cell r="AA1004" t="str">
            <v/>
          </cell>
          <cell r="AB1004">
            <v>0</v>
          </cell>
          <cell r="AC1004">
            <v>0</v>
          </cell>
          <cell r="AI1004" t="str">
            <v/>
          </cell>
          <cell r="AJ1004" t="str">
            <v/>
          </cell>
          <cell r="AK1004">
            <v>0</v>
          </cell>
          <cell r="AL1004">
            <v>0</v>
          </cell>
          <cell r="AM1004">
            <v>0</v>
          </cell>
        </row>
        <row r="1005">
          <cell r="C1005" t="str">
            <v/>
          </cell>
          <cell r="D1005" t="str">
            <v/>
          </cell>
          <cell r="O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Y1005" t="str">
            <v/>
          </cell>
          <cell r="AA1005" t="str">
            <v/>
          </cell>
          <cell r="AB1005">
            <v>0</v>
          </cell>
          <cell r="AC1005">
            <v>0</v>
          </cell>
          <cell r="AI1005" t="str">
            <v/>
          </cell>
          <cell r="AJ1005" t="str">
            <v/>
          </cell>
          <cell r="AK1005">
            <v>0</v>
          </cell>
          <cell r="AL1005">
            <v>0</v>
          </cell>
          <cell r="AM1005">
            <v>0</v>
          </cell>
        </row>
        <row r="1006">
          <cell r="C1006" t="str">
            <v/>
          </cell>
          <cell r="D1006" t="str">
            <v/>
          </cell>
          <cell r="O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Y1006" t="str">
            <v/>
          </cell>
          <cell r="AA1006" t="str">
            <v/>
          </cell>
          <cell r="AB1006">
            <v>0</v>
          </cell>
          <cell r="AC1006">
            <v>0</v>
          </cell>
          <cell r="AI1006" t="str">
            <v/>
          </cell>
          <cell r="AJ1006" t="str">
            <v/>
          </cell>
          <cell r="AK1006">
            <v>0</v>
          </cell>
          <cell r="AL1006">
            <v>0</v>
          </cell>
          <cell r="AM1006">
            <v>0</v>
          </cell>
        </row>
        <row r="1007">
          <cell r="C1007" t="str">
            <v/>
          </cell>
          <cell r="D1007" t="str">
            <v/>
          </cell>
          <cell r="O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Y1007" t="str">
            <v/>
          </cell>
          <cell r="AA1007" t="str">
            <v/>
          </cell>
          <cell r="AB1007">
            <v>0</v>
          </cell>
          <cell r="AC1007">
            <v>0</v>
          </cell>
          <cell r="AI1007" t="str">
            <v/>
          </cell>
          <cell r="AJ1007" t="str">
            <v/>
          </cell>
          <cell r="AK1007">
            <v>0</v>
          </cell>
          <cell r="AL1007">
            <v>0</v>
          </cell>
          <cell r="AM1007">
            <v>0</v>
          </cell>
        </row>
        <row r="1008">
          <cell r="C1008" t="str">
            <v/>
          </cell>
          <cell r="D1008" t="str">
            <v/>
          </cell>
          <cell r="O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Y1008" t="str">
            <v/>
          </cell>
          <cell r="AA1008" t="str">
            <v/>
          </cell>
          <cell r="AB1008">
            <v>0</v>
          </cell>
          <cell r="AC1008">
            <v>0</v>
          </cell>
          <cell r="AI1008" t="str">
            <v/>
          </cell>
          <cell r="AJ1008" t="str">
            <v/>
          </cell>
          <cell r="AK1008">
            <v>0</v>
          </cell>
          <cell r="AL1008">
            <v>0</v>
          </cell>
          <cell r="AM1008">
            <v>0</v>
          </cell>
        </row>
        <row r="1009">
          <cell r="C1009" t="str">
            <v/>
          </cell>
          <cell r="D1009" t="str">
            <v/>
          </cell>
          <cell r="O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Y1009" t="str">
            <v/>
          </cell>
          <cell r="AA1009" t="str">
            <v/>
          </cell>
          <cell r="AB1009">
            <v>0</v>
          </cell>
          <cell r="AC1009">
            <v>0</v>
          </cell>
          <cell r="AI1009" t="str">
            <v/>
          </cell>
          <cell r="AJ1009" t="str">
            <v/>
          </cell>
          <cell r="AK1009">
            <v>0</v>
          </cell>
          <cell r="AL1009">
            <v>0</v>
          </cell>
          <cell r="AM1009">
            <v>0</v>
          </cell>
        </row>
        <row r="1010">
          <cell r="C1010" t="str">
            <v/>
          </cell>
          <cell r="D1010" t="str">
            <v/>
          </cell>
          <cell r="O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Y1010" t="str">
            <v/>
          </cell>
          <cell r="AA1010" t="str">
            <v/>
          </cell>
          <cell r="AB1010">
            <v>0</v>
          </cell>
          <cell r="AC1010">
            <v>0</v>
          </cell>
          <cell r="AI1010" t="str">
            <v/>
          </cell>
          <cell r="AJ1010" t="str">
            <v/>
          </cell>
          <cell r="AK1010">
            <v>0</v>
          </cell>
          <cell r="AL1010">
            <v>0</v>
          </cell>
          <cell r="AM1010">
            <v>0</v>
          </cell>
        </row>
        <row r="1011">
          <cell r="C1011" t="str">
            <v/>
          </cell>
          <cell r="D1011" t="str">
            <v/>
          </cell>
          <cell r="O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Y1011" t="str">
            <v/>
          </cell>
          <cell r="AA1011" t="str">
            <v/>
          </cell>
          <cell r="AB1011">
            <v>0</v>
          </cell>
          <cell r="AC1011">
            <v>0</v>
          </cell>
          <cell r="AI1011" t="str">
            <v/>
          </cell>
          <cell r="AJ1011" t="str">
            <v/>
          </cell>
          <cell r="AK1011">
            <v>0</v>
          </cell>
          <cell r="AL1011">
            <v>0</v>
          </cell>
          <cell r="AM1011">
            <v>0</v>
          </cell>
        </row>
        <row r="1012">
          <cell r="C1012" t="str">
            <v/>
          </cell>
          <cell r="D1012" t="str">
            <v/>
          </cell>
          <cell r="O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Y1012" t="str">
            <v/>
          </cell>
          <cell r="AA1012" t="str">
            <v/>
          </cell>
          <cell r="AB1012">
            <v>0</v>
          </cell>
          <cell r="AC1012">
            <v>0</v>
          </cell>
          <cell r="AI1012" t="str">
            <v/>
          </cell>
          <cell r="AJ1012" t="str">
            <v/>
          </cell>
          <cell r="AK1012">
            <v>0</v>
          </cell>
          <cell r="AL1012">
            <v>0</v>
          </cell>
          <cell r="AM1012">
            <v>0</v>
          </cell>
        </row>
        <row r="1013">
          <cell r="C1013" t="str">
            <v/>
          </cell>
          <cell r="D1013" t="str">
            <v/>
          </cell>
          <cell r="O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Y1013" t="str">
            <v/>
          </cell>
          <cell r="AA1013" t="str">
            <v/>
          </cell>
          <cell r="AB1013">
            <v>0</v>
          </cell>
          <cell r="AC1013">
            <v>0</v>
          </cell>
          <cell r="AI1013" t="str">
            <v/>
          </cell>
          <cell r="AJ1013" t="str">
            <v/>
          </cell>
          <cell r="AK1013">
            <v>0</v>
          </cell>
          <cell r="AL1013">
            <v>0</v>
          </cell>
          <cell r="AM1013">
            <v>0</v>
          </cell>
        </row>
        <row r="1014">
          <cell r="C1014" t="str">
            <v/>
          </cell>
          <cell r="D1014" t="str">
            <v/>
          </cell>
          <cell r="O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Y1014" t="str">
            <v/>
          </cell>
          <cell r="AA1014" t="str">
            <v/>
          </cell>
          <cell r="AB1014">
            <v>0</v>
          </cell>
          <cell r="AC1014">
            <v>0</v>
          </cell>
          <cell r="AI1014" t="str">
            <v/>
          </cell>
          <cell r="AJ1014" t="str">
            <v/>
          </cell>
          <cell r="AK1014">
            <v>0</v>
          </cell>
          <cell r="AL1014">
            <v>0</v>
          </cell>
          <cell r="AM1014">
            <v>0</v>
          </cell>
        </row>
        <row r="1015">
          <cell r="C1015" t="str">
            <v/>
          </cell>
          <cell r="D1015" t="str">
            <v/>
          </cell>
          <cell r="O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Y1015" t="str">
            <v/>
          </cell>
          <cell r="AA1015" t="str">
            <v/>
          </cell>
          <cell r="AB1015">
            <v>0</v>
          </cell>
          <cell r="AC1015">
            <v>0</v>
          </cell>
          <cell r="AI1015" t="str">
            <v/>
          </cell>
          <cell r="AJ1015" t="str">
            <v/>
          </cell>
          <cell r="AK1015">
            <v>0</v>
          </cell>
          <cell r="AL1015">
            <v>0</v>
          </cell>
          <cell r="AM1015">
            <v>0</v>
          </cell>
        </row>
        <row r="1016">
          <cell r="C1016" t="str">
            <v/>
          </cell>
          <cell r="D1016" t="str">
            <v/>
          </cell>
          <cell r="O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Y1016" t="str">
            <v/>
          </cell>
          <cell r="AA1016" t="str">
            <v/>
          </cell>
          <cell r="AB1016">
            <v>0</v>
          </cell>
          <cell r="AC1016">
            <v>0</v>
          </cell>
          <cell r="AI1016" t="str">
            <v/>
          </cell>
          <cell r="AJ1016" t="str">
            <v/>
          </cell>
          <cell r="AK1016">
            <v>0</v>
          </cell>
          <cell r="AL1016">
            <v>0</v>
          </cell>
          <cell r="AM1016">
            <v>0</v>
          </cell>
        </row>
        <row r="1017">
          <cell r="C1017" t="str">
            <v/>
          </cell>
          <cell r="D1017" t="str">
            <v/>
          </cell>
          <cell r="O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Y1017" t="str">
            <v/>
          </cell>
          <cell r="AA1017" t="str">
            <v/>
          </cell>
          <cell r="AB1017">
            <v>0</v>
          </cell>
          <cell r="AC1017">
            <v>0</v>
          </cell>
          <cell r="AI1017" t="str">
            <v/>
          </cell>
          <cell r="AJ1017" t="str">
            <v/>
          </cell>
          <cell r="AK1017">
            <v>0</v>
          </cell>
          <cell r="AL1017">
            <v>0</v>
          </cell>
          <cell r="AM1017">
            <v>0</v>
          </cell>
        </row>
        <row r="1018">
          <cell r="C1018" t="str">
            <v/>
          </cell>
          <cell r="D1018" t="str">
            <v/>
          </cell>
          <cell r="O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Y1018" t="str">
            <v/>
          </cell>
          <cell r="AA1018" t="str">
            <v/>
          </cell>
          <cell r="AB1018">
            <v>0</v>
          </cell>
          <cell r="AC1018">
            <v>0</v>
          </cell>
          <cell r="AI1018" t="str">
            <v/>
          </cell>
          <cell r="AJ1018" t="str">
            <v/>
          </cell>
          <cell r="AK1018">
            <v>0</v>
          </cell>
          <cell r="AL1018">
            <v>0</v>
          </cell>
          <cell r="AM1018">
            <v>0</v>
          </cell>
        </row>
        <row r="1019">
          <cell r="C1019" t="str">
            <v/>
          </cell>
          <cell r="D1019" t="str">
            <v/>
          </cell>
          <cell r="O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Y1019" t="str">
            <v/>
          </cell>
          <cell r="AA1019" t="str">
            <v/>
          </cell>
          <cell r="AB1019">
            <v>0</v>
          </cell>
          <cell r="AC1019">
            <v>0</v>
          </cell>
          <cell r="AI1019" t="str">
            <v/>
          </cell>
          <cell r="AJ1019" t="str">
            <v/>
          </cell>
          <cell r="AK1019">
            <v>0</v>
          </cell>
          <cell r="AL1019">
            <v>0</v>
          </cell>
          <cell r="AM1019">
            <v>0</v>
          </cell>
        </row>
        <row r="1020">
          <cell r="C1020" t="str">
            <v/>
          </cell>
          <cell r="D1020" t="str">
            <v/>
          </cell>
          <cell r="O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Y1020" t="str">
            <v/>
          </cell>
          <cell r="AA1020" t="str">
            <v/>
          </cell>
          <cell r="AB1020">
            <v>0</v>
          </cell>
          <cell r="AC1020">
            <v>0</v>
          </cell>
          <cell r="AI1020" t="str">
            <v/>
          </cell>
          <cell r="AJ1020" t="str">
            <v/>
          </cell>
          <cell r="AK1020">
            <v>0</v>
          </cell>
          <cell r="AL1020">
            <v>0</v>
          </cell>
          <cell r="AM1020">
            <v>0</v>
          </cell>
        </row>
        <row r="1021">
          <cell r="C1021" t="str">
            <v/>
          </cell>
          <cell r="D1021" t="str">
            <v/>
          </cell>
          <cell r="O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Y1021" t="str">
            <v/>
          </cell>
          <cell r="AA1021" t="str">
            <v/>
          </cell>
          <cell r="AB1021">
            <v>0</v>
          </cell>
          <cell r="AC1021">
            <v>0</v>
          </cell>
          <cell r="AI1021" t="str">
            <v/>
          </cell>
          <cell r="AJ1021" t="str">
            <v/>
          </cell>
          <cell r="AK1021">
            <v>0</v>
          </cell>
          <cell r="AL1021">
            <v>0</v>
          </cell>
          <cell r="AM1021">
            <v>0</v>
          </cell>
        </row>
        <row r="1022">
          <cell r="C1022" t="str">
            <v/>
          </cell>
          <cell r="D1022" t="str">
            <v/>
          </cell>
          <cell r="O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Y1022" t="str">
            <v/>
          </cell>
          <cell r="AA1022" t="str">
            <v/>
          </cell>
          <cell r="AB1022">
            <v>0</v>
          </cell>
          <cell r="AC1022">
            <v>0</v>
          </cell>
          <cell r="AI1022" t="str">
            <v/>
          </cell>
          <cell r="AJ1022" t="str">
            <v/>
          </cell>
          <cell r="AK1022">
            <v>0</v>
          </cell>
          <cell r="AL1022">
            <v>0</v>
          </cell>
          <cell r="AM1022">
            <v>0</v>
          </cell>
        </row>
        <row r="1023">
          <cell r="C1023" t="str">
            <v/>
          </cell>
          <cell r="D1023" t="str">
            <v/>
          </cell>
          <cell r="O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Y1023" t="str">
            <v/>
          </cell>
          <cell r="AA1023" t="str">
            <v/>
          </cell>
          <cell r="AB1023">
            <v>0</v>
          </cell>
          <cell r="AC1023">
            <v>0</v>
          </cell>
          <cell r="AI1023" t="str">
            <v/>
          </cell>
          <cell r="AJ1023" t="str">
            <v/>
          </cell>
          <cell r="AK1023">
            <v>0</v>
          </cell>
          <cell r="AL1023">
            <v>0</v>
          </cell>
          <cell r="AM1023">
            <v>0</v>
          </cell>
        </row>
        <row r="1024">
          <cell r="C1024" t="str">
            <v/>
          </cell>
          <cell r="D1024" t="str">
            <v/>
          </cell>
          <cell r="O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Y1024" t="str">
            <v/>
          </cell>
          <cell r="AA1024" t="str">
            <v/>
          </cell>
          <cell r="AB1024">
            <v>0</v>
          </cell>
          <cell r="AC1024">
            <v>0</v>
          </cell>
          <cell r="AI1024" t="str">
            <v/>
          </cell>
          <cell r="AJ1024" t="str">
            <v/>
          </cell>
          <cell r="AK1024">
            <v>0</v>
          </cell>
          <cell r="AL1024">
            <v>0</v>
          </cell>
          <cell r="AM1024">
            <v>0</v>
          </cell>
        </row>
        <row r="1025">
          <cell r="C1025" t="str">
            <v/>
          </cell>
          <cell r="D1025" t="str">
            <v/>
          </cell>
          <cell r="O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Y1025" t="str">
            <v/>
          </cell>
          <cell r="AA1025" t="str">
            <v/>
          </cell>
          <cell r="AB1025">
            <v>0</v>
          </cell>
          <cell r="AC1025">
            <v>0</v>
          </cell>
          <cell r="AI1025" t="str">
            <v/>
          </cell>
          <cell r="AJ1025" t="str">
            <v/>
          </cell>
          <cell r="AK1025">
            <v>0</v>
          </cell>
          <cell r="AL1025">
            <v>0</v>
          </cell>
          <cell r="AM1025">
            <v>0</v>
          </cell>
        </row>
        <row r="1026">
          <cell r="C1026" t="str">
            <v/>
          </cell>
          <cell r="D1026" t="str">
            <v/>
          </cell>
          <cell r="O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Y1026" t="str">
            <v/>
          </cell>
          <cell r="AA1026" t="str">
            <v/>
          </cell>
          <cell r="AB1026">
            <v>0</v>
          </cell>
          <cell r="AC1026">
            <v>0</v>
          </cell>
          <cell r="AI1026" t="str">
            <v/>
          </cell>
          <cell r="AJ1026" t="str">
            <v/>
          </cell>
          <cell r="AK1026">
            <v>0</v>
          </cell>
          <cell r="AL1026">
            <v>0</v>
          </cell>
          <cell r="AM1026">
            <v>0</v>
          </cell>
        </row>
        <row r="1027">
          <cell r="C1027" t="str">
            <v/>
          </cell>
          <cell r="D1027" t="str">
            <v/>
          </cell>
          <cell r="O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Y1027" t="str">
            <v/>
          </cell>
          <cell r="AA1027" t="str">
            <v/>
          </cell>
          <cell r="AB1027">
            <v>0</v>
          </cell>
          <cell r="AC1027">
            <v>0</v>
          </cell>
          <cell r="AI1027" t="str">
            <v/>
          </cell>
          <cell r="AJ1027" t="str">
            <v/>
          </cell>
          <cell r="AK1027">
            <v>0</v>
          </cell>
          <cell r="AL1027">
            <v>0</v>
          </cell>
          <cell r="AM1027">
            <v>0</v>
          </cell>
        </row>
        <row r="1028">
          <cell r="C1028" t="str">
            <v/>
          </cell>
          <cell r="D1028" t="str">
            <v/>
          </cell>
          <cell r="O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Y1028" t="str">
            <v/>
          </cell>
          <cell r="AA1028" t="str">
            <v/>
          </cell>
          <cell r="AB1028">
            <v>0</v>
          </cell>
          <cell r="AC1028">
            <v>0</v>
          </cell>
          <cell r="AI1028" t="str">
            <v/>
          </cell>
          <cell r="AJ1028" t="str">
            <v/>
          </cell>
          <cell r="AK1028">
            <v>0</v>
          </cell>
          <cell r="AL1028">
            <v>0</v>
          </cell>
          <cell r="AM1028">
            <v>0</v>
          </cell>
        </row>
        <row r="1029">
          <cell r="C1029" t="str">
            <v/>
          </cell>
          <cell r="D1029" t="str">
            <v/>
          </cell>
          <cell r="O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Y1029" t="str">
            <v/>
          </cell>
          <cell r="AA1029" t="str">
            <v/>
          </cell>
          <cell r="AB1029">
            <v>0</v>
          </cell>
          <cell r="AC1029">
            <v>0</v>
          </cell>
          <cell r="AI1029" t="str">
            <v/>
          </cell>
          <cell r="AJ1029" t="str">
            <v/>
          </cell>
          <cell r="AK1029">
            <v>0</v>
          </cell>
          <cell r="AL1029">
            <v>0</v>
          </cell>
          <cell r="AM1029">
            <v>0</v>
          </cell>
        </row>
        <row r="1030">
          <cell r="C1030" t="str">
            <v/>
          </cell>
          <cell r="D1030" t="str">
            <v/>
          </cell>
          <cell r="O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Y1030" t="str">
            <v/>
          </cell>
          <cell r="AA1030" t="str">
            <v/>
          </cell>
          <cell r="AB1030">
            <v>0</v>
          </cell>
          <cell r="AC1030">
            <v>0</v>
          </cell>
          <cell r="AI1030" t="str">
            <v/>
          </cell>
          <cell r="AJ1030" t="str">
            <v/>
          </cell>
          <cell r="AK1030">
            <v>0</v>
          </cell>
          <cell r="AL1030">
            <v>0</v>
          </cell>
          <cell r="AM1030">
            <v>0</v>
          </cell>
        </row>
        <row r="1031">
          <cell r="C1031" t="str">
            <v/>
          </cell>
          <cell r="D1031" t="str">
            <v/>
          </cell>
          <cell r="O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Y1031" t="str">
            <v/>
          </cell>
          <cell r="AA1031" t="str">
            <v/>
          </cell>
          <cell r="AB1031">
            <v>0</v>
          </cell>
          <cell r="AC1031">
            <v>0</v>
          </cell>
          <cell r="AI1031" t="str">
            <v/>
          </cell>
          <cell r="AJ1031" t="str">
            <v/>
          </cell>
          <cell r="AK1031">
            <v>0</v>
          </cell>
          <cell r="AL1031">
            <v>0</v>
          </cell>
          <cell r="AM1031">
            <v>0</v>
          </cell>
        </row>
        <row r="1032">
          <cell r="C1032" t="str">
            <v/>
          </cell>
          <cell r="D1032" t="str">
            <v/>
          </cell>
          <cell r="O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Y1032" t="str">
            <v/>
          </cell>
          <cell r="AA1032" t="str">
            <v/>
          </cell>
          <cell r="AB1032">
            <v>0</v>
          </cell>
          <cell r="AC1032">
            <v>0</v>
          </cell>
          <cell r="AI1032" t="str">
            <v/>
          </cell>
          <cell r="AJ1032" t="str">
            <v/>
          </cell>
          <cell r="AK1032">
            <v>0</v>
          </cell>
          <cell r="AL1032">
            <v>0</v>
          </cell>
          <cell r="AM1032">
            <v>0</v>
          </cell>
        </row>
        <row r="1033">
          <cell r="C1033" t="str">
            <v/>
          </cell>
          <cell r="D1033" t="str">
            <v/>
          </cell>
          <cell r="O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Y1033" t="str">
            <v/>
          </cell>
          <cell r="AA1033" t="str">
            <v/>
          </cell>
          <cell r="AB1033">
            <v>0</v>
          </cell>
          <cell r="AC1033">
            <v>0</v>
          </cell>
          <cell r="AI1033" t="str">
            <v/>
          </cell>
          <cell r="AJ1033" t="str">
            <v/>
          </cell>
          <cell r="AK1033">
            <v>0</v>
          </cell>
          <cell r="AL1033">
            <v>0</v>
          </cell>
          <cell r="AM1033">
            <v>0</v>
          </cell>
        </row>
        <row r="1034">
          <cell r="C1034" t="str">
            <v/>
          </cell>
          <cell r="D1034" t="str">
            <v/>
          </cell>
          <cell r="O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Y1034" t="str">
            <v/>
          </cell>
          <cell r="AA1034" t="str">
            <v/>
          </cell>
          <cell r="AB1034">
            <v>0</v>
          </cell>
          <cell r="AC1034">
            <v>0</v>
          </cell>
          <cell r="AI1034" t="str">
            <v/>
          </cell>
          <cell r="AJ1034" t="str">
            <v/>
          </cell>
          <cell r="AK1034">
            <v>0</v>
          </cell>
          <cell r="AL1034">
            <v>0</v>
          </cell>
          <cell r="AM1034">
            <v>0</v>
          </cell>
        </row>
        <row r="1035">
          <cell r="C1035" t="str">
            <v/>
          </cell>
          <cell r="D1035" t="str">
            <v/>
          </cell>
          <cell r="O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Y1035" t="str">
            <v/>
          </cell>
          <cell r="AA1035" t="str">
            <v/>
          </cell>
          <cell r="AB1035">
            <v>0</v>
          </cell>
          <cell r="AC1035">
            <v>0</v>
          </cell>
          <cell r="AI1035" t="str">
            <v/>
          </cell>
          <cell r="AJ1035" t="str">
            <v/>
          </cell>
          <cell r="AK1035">
            <v>0</v>
          </cell>
          <cell r="AL1035">
            <v>0</v>
          </cell>
          <cell r="AM1035">
            <v>0</v>
          </cell>
        </row>
        <row r="1036">
          <cell r="C1036" t="str">
            <v/>
          </cell>
          <cell r="D1036" t="str">
            <v/>
          </cell>
          <cell r="O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Y1036" t="str">
            <v/>
          </cell>
          <cell r="AA1036" t="str">
            <v/>
          </cell>
          <cell r="AB1036">
            <v>0</v>
          </cell>
          <cell r="AC1036">
            <v>0</v>
          </cell>
          <cell r="AI1036" t="str">
            <v/>
          </cell>
          <cell r="AJ1036" t="str">
            <v/>
          </cell>
          <cell r="AK1036">
            <v>0</v>
          </cell>
          <cell r="AL1036">
            <v>0</v>
          </cell>
          <cell r="AM1036">
            <v>0</v>
          </cell>
        </row>
        <row r="1037">
          <cell r="C1037" t="str">
            <v/>
          </cell>
          <cell r="D1037" t="str">
            <v/>
          </cell>
          <cell r="O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Y1037" t="str">
            <v/>
          </cell>
          <cell r="AA1037" t="str">
            <v/>
          </cell>
          <cell r="AB1037">
            <v>0</v>
          </cell>
          <cell r="AC1037">
            <v>0</v>
          </cell>
          <cell r="AI1037" t="str">
            <v/>
          </cell>
          <cell r="AJ1037" t="str">
            <v/>
          </cell>
          <cell r="AK1037">
            <v>0</v>
          </cell>
          <cell r="AL1037">
            <v>0</v>
          </cell>
          <cell r="AM1037">
            <v>0</v>
          </cell>
        </row>
        <row r="1038">
          <cell r="C1038" t="str">
            <v/>
          </cell>
          <cell r="D1038" t="str">
            <v/>
          </cell>
          <cell r="O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Y1038" t="str">
            <v/>
          </cell>
          <cell r="AA1038" t="str">
            <v/>
          </cell>
          <cell r="AB1038">
            <v>0</v>
          </cell>
          <cell r="AC1038">
            <v>0</v>
          </cell>
          <cell r="AI1038" t="str">
            <v/>
          </cell>
          <cell r="AJ1038" t="str">
            <v/>
          </cell>
          <cell r="AK1038">
            <v>0</v>
          </cell>
          <cell r="AL1038">
            <v>0</v>
          </cell>
          <cell r="AM1038">
            <v>0</v>
          </cell>
        </row>
        <row r="1039">
          <cell r="C1039" t="str">
            <v/>
          </cell>
          <cell r="D1039" t="str">
            <v/>
          </cell>
          <cell r="O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Y1039" t="str">
            <v/>
          </cell>
          <cell r="AA1039" t="str">
            <v/>
          </cell>
          <cell r="AB1039">
            <v>0</v>
          </cell>
          <cell r="AC1039">
            <v>0</v>
          </cell>
          <cell r="AI1039" t="str">
            <v/>
          </cell>
          <cell r="AJ1039" t="str">
            <v/>
          </cell>
          <cell r="AK1039">
            <v>0</v>
          </cell>
          <cell r="AL1039">
            <v>0</v>
          </cell>
          <cell r="AM1039">
            <v>0</v>
          </cell>
        </row>
        <row r="1040">
          <cell r="C1040" t="str">
            <v/>
          </cell>
          <cell r="D1040" t="str">
            <v/>
          </cell>
          <cell r="O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Y1040" t="str">
            <v/>
          </cell>
          <cell r="AA1040" t="str">
            <v/>
          </cell>
          <cell r="AB1040">
            <v>0</v>
          </cell>
          <cell r="AC1040">
            <v>0</v>
          </cell>
          <cell r="AI1040" t="str">
            <v/>
          </cell>
          <cell r="AJ1040" t="str">
            <v/>
          </cell>
          <cell r="AK1040">
            <v>0</v>
          </cell>
          <cell r="AL1040">
            <v>0</v>
          </cell>
          <cell r="AM1040">
            <v>0</v>
          </cell>
        </row>
        <row r="1041">
          <cell r="C1041" t="str">
            <v/>
          </cell>
          <cell r="D1041" t="str">
            <v/>
          </cell>
          <cell r="O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Y1041" t="str">
            <v/>
          </cell>
          <cell r="AA1041" t="str">
            <v/>
          </cell>
          <cell r="AB1041">
            <v>0</v>
          </cell>
          <cell r="AC1041">
            <v>0</v>
          </cell>
          <cell r="AI1041" t="str">
            <v/>
          </cell>
          <cell r="AJ1041" t="str">
            <v/>
          </cell>
          <cell r="AK1041">
            <v>0</v>
          </cell>
          <cell r="AL1041">
            <v>0</v>
          </cell>
          <cell r="AM1041">
            <v>0</v>
          </cell>
        </row>
        <row r="1042">
          <cell r="C1042" t="str">
            <v/>
          </cell>
          <cell r="D1042" t="str">
            <v/>
          </cell>
          <cell r="O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Y1042" t="str">
            <v/>
          </cell>
          <cell r="AA1042" t="str">
            <v/>
          </cell>
          <cell r="AB1042">
            <v>0</v>
          </cell>
          <cell r="AC1042">
            <v>0</v>
          </cell>
          <cell r="AI1042" t="str">
            <v/>
          </cell>
          <cell r="AJ1042" t="str">
            <v/>
          </cell>
          <cell r="AK1042">
            <v>0</v>
          </cell>
          <cell r="AL1042">
            <v>0</v>
          </cell>
          <cell r="AM1042">
            <v>0</v>
          </cell>
        </row>
        <row r="1043">
          <cell r="C1043" t="str">
            <v/>
          </cell>
          <cell r="D1043" t="str">
            <v/>
          </cell>
          <cell r="O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Y1043" t="str">
            <v/>
          </cell>
          <cell r="AA1043" t="str">
            <v/>
          </cell>
          <cell r="AB1043">
            <v>0</v>
          </cell>
          <cell r="AC1043">
            <v>0</v>
          </cell>
          <cell r="AI1043" t="str">
            <v/>
          </cell>
          <cell r="AJ1043" t="str">
            <v/>
          </cell>
          <cell r="AK1043">
            <v>0</v>
          </cell>
          <cell r="AL1043">
            <v>0</v>
          </cell>
          <cell r="AM1043">
            <v>0</v>
          </cell>
        </row>
        <row r="1044">
          <cell r="C1044" t="str">
            <v/>
          </cell>
          <cell r="D1044" t="str">
            <v/>
          </cell>
          <cell r="O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Y1044" t="str">
            <v/>
          </cell>
          <cell r="AA1044" t="str">
            <v/>
          </cell>
          <cell r="AB1044">
            <v>0</v>
          </cell>
          <cell r="AC1044">
            <v>0</v>
          </cell>
          <cell r="AI1044" t="str">
            <v/>
          </cell>
          <cell r="AJ1044" t="str">
            <v/>
          </cell>
          <cell r="AK1044">
            <v>0</v>
          </cell>
          <cell r="AL1044">
            <v>0</v>
          </cell>
          <cell r="AM1044">
            <v>0</v>
          </cell>
        </row>
        <row r="1045">
          <cell r="C1045" t="str">
            <v/>
          </cell>
          <cell r="D1045" t="str">
            <v/>
          </cell>
          <cell r="O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Y1045" t="str">
            <v/>
          </cell>
          <cell r="AA1045" t="str">
            <v/>
          </cell>
          <cell r="AB1045">
            <v>0</v>
          </cell>
          <cell r="AC1045">
            <v>0</v>
          </cell>
          <cell r="AI1045" t="str">
            <v/>
          </cell>
          <cell r="AJ1045" t="str">
            <v/>
          </cell>
          <cell r="AK1045">
            <v>0</v>
          </cell>
          <cell r="AL1045">
            <v>0</v>
          </cell>
          <cell r="AM1045">
            <v>0</v>
          </cell>
        </row>
        <row r="1046">
          <cell r="C1046" t="str">
            <v/>
          </cell>
          <cell r="D1046" t="str">
            <v/>
          </cell>
          <cell r="O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Y1046" t="str">
            <v/>
          </cell>
          <cell r="AA1046" t="str">
            <v/>
          </cell>
          <cell r="AB1046">
            <v>0</v>
          </cell>
          <cell r="AC1046">
            <v>0</v>
          </cell>
          <cell r="AI1046" t="str">
            <v/>
          </cell>
          <cell r="AJ1046" t="str">
            <v/>
          </cell>
          <cell r="AK1046">
            <v>0</v>
          </cell>
          <cell r="AL1046">
            <v>0</v>
          </cell>
          <cell r="AM1046">
            <v>0</v>
          </cell>
        </row>
        <row r="1047">
          <cell r="C1047" t="str">
            <v/>
          </cell>
          <cell r="D1047" t="str">
            <v/>
          </cell>
          <cell r="O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Y1047" t="str">
            <v/>
          </cell>
          <cell r="AA1047" t="str">
            <v/>
          </cell>
          <cell r="AB1047">
            <v>0</v>
          </cell>
          <cell r="AC1047">
            <v>0</v>
          </cell>
          <cell r="AI1047" t="str">
            <v/>
          </cell>
          <cell r="AJ1047" t="str">
            <v/>
          </cell>
          <cell r="AK1047">
            <v>0</v>
          </cell>
          <cell r="AL1047">
            <v>0</v>
          </cell>
          <cell r="AM1047">
            <v>0</v>
          </cell>
        </row>
        <row r="1048">
          <cell r="C1048" t="str">
            <v/>
          </cell>
          <cell r="D1048" t="str">
            <v/>
          </cell>
          <cell r="O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Y1048" t="str">
            <v/>
          </cell>
          <cell r="AA1048" t="str">
            <v/>
          </cell>
          <cell r="AB1048">
            <v>0</v>
          </cell>
          <cell r="AC1048">
            <v>0</v>
          </cell>
          <cell r="AI1048" t="str">
            <v/>
          </cell>
          <cell r="AJ1048" t="str">
            <v/>
          </cell>
          <cell r="AK1048">
            <v>0</v>
          </cell>
          <cell r="AL1048">
            <v>0</v>
          </cell>
          <cell r="AM1048">
            <v>0</v>
          </cell>
        </row>
        <row r="1049">
          <cell r="C1049" t="str">
            <v/>
          </cell>
          <cell r="D1049" t="str">
            <v/>
          </cell>
          <cell r="O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Y1049" t="str">
            <v/>
          </cell>
          <cell r="AA1049" t="str">
            <v/>
          </cell>
          <cell r="AB1049">
            <v>0</v>
          </cell>
          <cell r="AC1049">
            <v>0</v>
          </cell>
          <cell r="AI1049" t="str">
            <v/>
          </cell>
          <cell r="AJ1049" t="str">
            <v/>
          </cell>
          <cell r="AK1049">
            <v>0</v>
          </cell>
          <cell r="AL1049">
            <v>0</v>
          </cell>
          <cell r="AM1049">
            <v>0</v>
          </cell>
        </row>
        <row r="1050">
          <cell r="C1050" t="str">
            <v/>
          </cell>
          <cell r="D1050" t="str">
            <v/>
          </cell>
          <cell r="O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Y1050" t="str">
            <v/>
          </cell>
          <cell r="AA1050" t="str">
            <v/>
          </cell>
          <cell r="AB1050">
            <v>0</v>
          </cell>
          <cell r="AC1050">
            <v>0</v>
          </cell>
          <cell r="AI1050" t="str">
            <v/>
          </cell>
          <cell r="AJ1050" t="str">
            <v/>
          </cell>
          <cell r="AK1050">
            <v>0</v>
          </cell>
          <cell r="AL1050">
            <v>0</v>
          </cell>
          <cell r="AM1050">
            <v>0</v>
          </cell>
        </row>
        <row r="1051">
          <cell r="C1051" t="str">
            <v/>
          </cell>
          <cell r="D1051" t="str">
            <v/>
          </cell>
          <cell r="O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Y1051" t="str">
            <v/>
          </cell>
          <cell r="AA1051" t="str">
            <v/>
          </cell>
          <cell r="AB1051">
            <v>0</v>
          </cell>
          <cell r="AC1051">
            <v>0</v>
          </cell>
          <cell r="AI1051" t="str">
            <v/>
          </cell>
          <cell r="AJ1051" t="str">
            <v/>
          </cell>
          <cell r="AK1051">
            <v>0</v>
          </cell>
          <cell r="AL1051">
            <v>0</v>
          </cell>
          <cell r="AM1051">
            <v>0</v>
          </cell>
        </row>
        <row r="1052">
          <cell r="C1052" t="str">
            <v/>
          </cell>
          <cell r="D1052" t="str">
            <v/>
          </cell>
          <cell r="O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Y1052" t="str">
            <v/>
          </cell>
          <cell r="AA1052" t="str">
            <v/>
          </cell>
          <cell r="AB1052">
            <v>0</v>
          </cell>
          <cell r="AC1052">
            <v>0</v>
          </cell>
          <cell r="AI1052" t="str">
            <v/>
          </cell>
          <cell r="AJ1052" t="str">
            <v/>
          </cell>
          <cell r="AK1052">
            <v>0</v>
          </cell>
          <cell r="AL1052">
            <v>0</v>
          </cell>
          <cell r="AM1052">
            <v>0</v>
          </cell>
        </row>
        <row r="1053">
          <cell r="C1053" t="str">
            <v/>
          </cell>
          <cell r="D1053" t="str">
            <v/>
          </cell>
          <cell r="O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Y1053" t="str">
            <v/>
          </cell>
          <cell r="AA1053" t="str">
            <v/>
          </cell>
          <cell r="AB1053">
            <v>0</v>
          </cell>
          <cell r="AC1053">
            <v>0</v>
          </cell>
          <cell r="AI1053" t="str">
            <v/>
          </cell>
          <cell r="AJ1053" t="str">
            <v/>
          </cell>
          <cell r="AK1053">
            <v>0</v>
          </cell>
          <cell r="AL1053">
            <v>0</v>
          </cell>
          <cell r="AM1053">
            <v>0</v>
          </cell>
        </row>
        <row r="1054">
          <cell r="C1054" t="str">
            <v/>
          </cell>
          <cell r="D1054" t="str">
            <v/>
          </cell>
          <cell r="O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Y1054" t="str">
            <v/>
          </cell>
          <cell r="AA1054" t="str">
            <v/>
          </cell>
          <cell r="AB1054">
            <v>0</v>
          </cell>
          <cell r="AC1054">
            <v>0</v>
          </cell>
          <cell r="AI1054" t="str">
            <v/>
          </cell>
          <cell r="AJ1054" t="str">
            <v/>
          </cell>
          <cell r="AK1054">
            <v>0</v>
          </cell>
          <cell r="AL1054">
            <v>0</v>
          </cell>
          <cell r="AM1054">
            <v>0</v>
          </cell>
        </row>
        <row r="1055">
          <cell r="C1055" t="str">
            <v/>
          </cell>
          <cell r="D1055" t="str">
            <v/>
          </cell>
          <cell r="O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Y1055" t="str">
            <v/>
          </cell>
          <cell r="AA1055" t="str">
            <v/>
          </cell>
          <cell r="AB1055">
            <v>0</v>
          </cell>
          <cell r="AC1055">
            <v>0</v>
          </cell>
          <cell r="AI1055" t="str">
            <v/>
          </cell>
          <cell r="AJ1055" t="str">
            <v/>
          </cell>
          <cell r="AK1055">
            <v>0</v>
          </cell>
          <cell r="AL1055">
            <v>0</v>
          </cell>
          <cell r="AM1055">
            <v>0</v>
          </cell>
        </row>
        <row r="1056">
          <cell r="C1056" t="str">
            <v/>
          </cell>
          <cell r="D1056" t="str">
            <v/>
          </cell>
          <cell r="O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Y1056" t="str">
            <v/>
          </cell>
          <cell r="AA1056" t="str">
            <v/>
          </cell>
          <cell r="AB1056">
            <v>0</v>
          </cell>
          <cell r="AC1056">
            <v>0</v>
          </cell>
          <cell r="AI1056" t="str">
            <v/>
          </cell>
          <cell r="AJ1056" t="str">
            <v/>
          </cell>
          <cell r="AK1056">
            <v>0</v>
          </cell>
          <cell r="AL1056">
            <v>0</v>
          </cell>
          <cell r="AM1056">
            <v>0</v>
          </cell>
        </row>
        <row r="1057">
          <cell r="C1057" t="str">
            <v/>
          </cell>
          <cell r="D1057" t="str">
            <v/>
          </cell>
          <cell r="O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Y1057" t="str">
            <v/>
          </cell>
          <cell r="AA1057" t="str">
            <v/>
          </cell>
          <cell r="AB1057">
            <v>0</v>
          </cell>
          <cell r="AC1057">
            <v>0</v>
          </cell>
          <cell r="AI1057" t="str">
            <v/>
          </cell>
          <cell r="AJ1057" t="str">
            <v/>
          </cell>
          <cell r="AK1057">
            <v>0</v>
          </cell>
          <cell r="AL1057">
            <v>0</v>
          </cell>
          <cell r="AM1057">
            <v>0</v>
          </cell>
        </row>
        <row r="1058">
          <cell r="C1058" t="str">
            <v/>
          </cell>
          <cell r="D1058" t="str">
            <v/>
          </cell>
          <cell r="O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Y1058" t="str">
            <v/>
          </cell>
          <cell r="AA1058" t="str">
            <v/>
          </cell>
          <cell r="AB1058">
            <v>0</v>
          </cell>
          <cell r="AC1058">
            <v>0</v>
          </cell>
          <cell r="AI1058" t="str">
            <v/>
          </cell>
          <cell r="AJ1058" t="str">
            <v/>
          </cell>
          <cell r="AK1058">
            <v>0</v>
          </cell>
          <cell r="AL1058">
            <v>0</v>
          </cell>
          <cell r="AM1058">
            <v>0</v>
          </cell>
        </row>
        <row r="1059">
          <cell r="C1059" t="str">
            <v/>
          </cell>
          <cell r="D1059" t="str">
            <v/>
          </cell>
          <cell r="O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Y1059" t="str">
            <v/>
          </cell>
          <cell r="AA1059" t="str">
            <v/>
          </cell>
          <cell r="AB1059">
            <v>0</v>
          </cell>
          <cell r="AC1059">
            <v>0</v>
          </cell>
          <cell r="AI1059" t="str">
            <v/>
          </cell>
          <cell r="AJ1059" t="str">
            <v/>
          </cell>
          <cell r="AK1059">
            <v>0</v>
          </cell>
          <cell r="AL1059">
            <v>0</v>
          </cell>
          <cell r="AM1059">
            <v>0</v>
          </cell>
        </row>
        <row r="1060">
          <cell r="C1060" t="str">
            <v/>
          </cell>
          <cell r="D1060" t="str">
            <v/>
          </cell>
          <cell r="O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Y1060" t="str">
            <v/>
          </cell>
          <cell r="AA1060" t="str">
            <v/>
          </cell>
          <cell r="AB1060">
            <v>0</v>
          </cell>
          <cell r="AC1060">
            <v>0</v>
          </cell>
          <cell r="AI1060" t="str">
            <v/>
          </cell>
          <cell r="AJ1060" t="str">
            <v/>
          </cell>
          <cell r="AK1060">
            <v>0</v>
          </cell>
          <cell r="AL1060">
            <v>0</v>
          </cell>
          <cell r="AM1060">
            <v>0</v>
          </cell>
        </row>
        <row r="1061">
          <cell r="C1061" t="str">
            <v/>
          </cell>
          <cell r="D1061" t="str">
            <v/>
          </cell>
          <cell r="O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Y1061" t="str">
            <v/>
          </cell>
          <cell r="AA1061" t="str">
            <v/>
          </cell>
          <cell r="AB1061">
            <v>0</v>
          </cell>
          <cell r="AC1061">
            <v>0</v>
          </cell>
          <cell r="AI1061" t="str">
            <v/>
          </cell>
          <cell r="AJ1061" t="str">
            <v/>
          </cell>
          <cell r="AK1061">
            <v>0</v>
          </cell>
          <cell r="AL1061">
            <v>0</v>
          </cell>
          <cell r="AM1061">
            <v>0</v>
          </cell>
        </row>
        <row r="1062">
          <cell r="C1062" t="str">
            <v/>
          </cell>
          <cell r="D1062" t="str">
            <v/>
          </cell>
          <cell r="O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Y1062" t="str">
            <v/>
          </cell>
          <cell r="AA1062" t="str">
            <v/>
          </cell>
          <cell r="AB1062">
            <v>0</v>
          </cell>
          <cell r="AC1062">
            <v>0</v>
          </cell>
          <cell r="AI1062" t="str">
            <v/>
          </cell>
          <cell r="AJ1062" t="str">
            <v/>
          </cell>
          <cell r="AK1062">
            <v>0</v>
          </cell>
          <cell r="AL1062">
            <v>0</v>
          </cell>
          <cell r="AM1062">
            <v>0</v>
          </cell>
        </row>
        <row r="1063">
          <cell r="C1063" t="str">
            <v/>
          </cell>
          <cell r="D1063" t="str">
            <v/>
          </cell>
          <cell r="O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Y1063" t="str">
            <v/>
          </cell>
          <cell r="AA1063" t="str">
            <v/>
          </cell>
          <cell r="AB1063">
            <v>0</v>
          </cell>
          <cell r="AC1063">
            <v>0</v>
          </cell>
          <cell r="AI1063" t="str">
            <v/>
          </cell>
          <cell r="AJ1063" t="str">
            <v/>
          </cell>
          <cell r="AK1063">
            <v>0</v>
          </cell>
          <cell r="AL1063">
            <v>0</v>
          </cell>
          <cell r="AM1063">
            <v>0</v>
          </cell>
        </row>
        <row r="1064">
          <cell r="C1064" t="str">
            <v/>
          </cell>
          <cell r="D1064" t="str">
            <v/>
          </cell>
          <cell r="O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Y1064" t="str">
            <v/>
          </cell>
          <cell r="AA1064" t="str">
            <v/>
          </cell>
          <cell r="AB1064">
            <v>0</v>
          </cell>
          <cell r="AC1064">
            <v>0</v>
          </cell>
          <cell r="AI1064" t="str">
            <v/>
          </cell>
          <cell r="AJ1064" t="str">
            <v/>
          </cell>
          <cell r="AK1064">
            <v>0</v>
          </cell>
          <cell r="AL1064">
            <v>0</v>
          </cell>
          <cell r="AM1064">
            <v>0</v>
          </cell>
        </row>
        <row r="1065">
          <cell r="C1065" t="str">
            <v/>
          </cell>
          <cell r="D1065" t="str">
            <v/>
          </cell>
          <cell r="O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Y1065" t="str">
            <v/>
          </cell>
          <cell r="AA1065" t="str">
            <v/>
          </cell>
          <cell r="AB1065">
            <v>0</v>
          </cell>
          <cell r="AC1065">
            <v>0</v>
          </cell>
          <cell r="AI1065" t="str">
            <v/>
          </cell>
          <cell r="AJ1065" t="str">
            <v/>
          </cell>
          <cell r="AK1065">
            <v>0</v>
          </cell>
          <cell r="AL1065">
            <v>0</v>
          </cell>
          <cell r="AM1065">
            <v>0</v>
          </cell>
        </row>
        <row r="1066">
          <cell r="C1066" t="str">
            <v/>
          </cell>
          <cell r="D1066" t="str">
            <v/>
          </cell>
          <cell r="O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Y1066" t="str">
            <v/>
          </cell>
          <cell r="AA1066" t="str">
            <v/>
          </cell>
          <cell r="AB1066">
            <v>0</v>
          </cell>
          <cell r="AC1066">
            <v>0</v>
          </cell>
          <cell r="AI1066" t="str">
            <v/>
          </cell>
          <cell r="AJ1066" t="str">
            <v/>
          </cell>
          <cell r="AK1066">
            <v>0</v>
          </cell>
          <cell r="AL1066">
            <v>0</v>
          </cell>
          <cell r="AM1066">
            <v>0</v>
          </cell>
        </row>
        <row r="1067">
          <cell r="C1067" t="str">
            <v/>
          </cell>
          <cell r="D1067" t="str">
            <v/>
          </cell>
          <cell r="O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Y1067" t="str">
            <v/>
          </cell>
          <cell r="AA1067" t="str">
            <v/>
          </cell>
          <cell r="AB1067">
            <v>0</v>
          </cell>
          <cell r="AC1067">
            <v>0</v>
          </cell>
          <cell r="AI1067" t="str">
            <v/>
          </cell>
          <cell r="AJ1067" t="str">
            <v/>
          </cell>
          <cell r="AK1067">
            <v>0</v>
          </cell>
          <cell r="AL1067">
            <v>0</v>
          </cell>
          <cell r="AM1067">
            <v>0</v>
          </cell>
        </row>
        <row r="1068">
          <cell r="C1068" t="str">
            <v/>
          </cell>
          <cell r="D1068" t="str">
            <v/>
          </cell>
          <cell r="O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Y1068" t="str">
            <v/>
          </cell>
          <cell r="AA1068" t="str">
            <v/>
          </cell>
          <cell r="AB1068">
            <v>0</v>
          </cell>
          <cell r="AC1068">
            <v>0</v>
          </cell>
          <cell r="AI1068" t="str">
            <v/>
          </cell>
          <cell r="AJ1068" t="str">
            <v/>
          </cell>
          <cell r="AK1068">
            <v>0</v>
          </cell>
          <cell r="AL1068">
            <v>0</v>
          </cell>
          <cell r="AM1068">
            <v>0</v>
          </cell>
        </row>
        <row r="1069">
          <cell r="C1069" t="str">
            <v/>
          </cell>
          <cell r="D1069" t="str">
            <v/>
          </cell>
          <cell r="O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Y1069" t="str">
            <v/>
          </cell>
          <cell r="AA1069" t="str">
            <v/>
          </cell>
          <cell r="AB1069">
            <v>0</v>
          </cell>
          <cell r="AC1069">
            <v>0</v>
          </cell>
          <cell r="AI1069" t="str">
            <v/>
          </cell>
          <cell r="AJ1069" t="str">
            <v/>
          </cell>
          <cell r="AK1069">
            <v>0</v>
          </cell>
          <cell r="AL1069">
            <v>0</v>
          </cell>
          <cell r="AM1069">
            <v>0</v>
          </cell>
        </row>
        <row r="1070">
          <cell r="C1070" t="str">
            <v/>
          </cell>
          <cell r="D1070" t="str">
            <v/>
          </cell>
          <cell r="O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Y1070" t="str">
            <v/>
          </cell>
          <cell r="AA1070" t="str">
            <v/>
          </cell>
          <cell r="AB1070">
            <v>0</v>
          </cell>
          <cell r="AC1070">
            <v>0</v>
          </cell>
          <cell r="AI1070" t="str">
            <v/>
          </cell>
          <cell r="AJ1070" t="str">
            <v/>
          </cell>
          <cell r="AK1070">
            <v>0</v>
          </cell>
          <cell r="AL1070">
            <v>0</v>
          </cell>
          <cell r="AM1070">
            <v>0</v>
          </cell>
        </row>
        <row r="1071">
          <cell r="C1071" t="str">
            <v/>
          </cell>
          <cell r="D1071" t="str">
            <v/>
          </cell>
          <cell r="O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Y1071" t="str">
            <v/>
          </cell>
          <cell r="AA1071" t="str">
            <v/>
          </cell>
          <cell r="AB1071">
            <v>0</v>
          </cell>
          <cell r="AC1071">
            <v>0</v>
          </cell>
          <cell r="AI1071" t="str">
            <v/>
          </cell>
          <cell r="AJ1071" t="str">
            <v/>
          </cell>
          <cell r="AK1071">
            <v>0</v>
          </cell>
          <cell r="AL1071">
            <v>0</v>
          </cell>
          <cell r="AM1071">
            <v>0</v>
          </cell>
        </row>
        <row r="1072">
          <cell r="C1072" t="str">
            <v/>
          </cell>
          <cell r="D1072" t="str">
            <v/>
          </cell>
          <cell r="O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Y1072" t="str">
            <v/>
          </cell>
          <cell r="AA1072" t="str">
            <v/>
          </cell>
          <cell r="AB1072">
            <v>0</v>
          </cell>
          <cell r="AC1072">
            <v>0</v>
          </cell>
          <cell r="AI1072" t="str">
            <v/>
          </cell>
          <cell r="AJ1072" t="str">
            <v/>
          </cell>
          <cell r="AK1072">
            <v>0</v>
          </cell>
          <cell r="AL1072">
            <v>0</v>
          </cell>
          <cell r="AM1072">
            <v>0</v>
          </cell>
        </row>
        <row r="1073">
          <cell r="C1073" t="str">
            <v/>
          </cell>
          <cell r="D1073" t="str">
            <v/>
          </cell>
          <cell r="O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Y1073" t="str">
            <v/>
          </cell>
          <cell r="AA1073" t="str">
            <v/>
          </cell>
          <cell r="AB1073">
            <v>0</v>
          </cell>
          <cell r="AC1073">
            <v>0</v>
          </cell>
          <cell r="AI1073" t="str">
            <v/>
          </cell>
          <cell r="AJ1073" t="str">
            <v/>
          </cell>
          <cell r="AK1073">
            <v>0</v>
          </cell>
          <cell r="AL1073">
            <v>0</v>
          </cell>
          <cell r="AM1073">
            <v>0</v>
          </cell>
        </row>
        <row r="1074">
          <cell r="C1074" t="str">
            <v/>
          </cell>
          <cell r="D1074" t="str">
            <v/>
          </cell>
          <cell r="O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Y1074" t="str">
            <v/>
          </cell>
          <cell r="AA1074" t="str">
            <v/>
          </cell>
          <cell r="AB1074">
            <v>0</v>
          </cell>
          <cell r="AC1074">
            <v>0</v>
          </cell>
          <cell r="AI1074" t="str">
            <v/>
          </cell>
          <cell r="AJ1074" t="str">
            <v/>
          </cell>
          <cell r="AK1074">
            <v>0</v>
          </cell>
          <cell r="AL1074">
            <v>0</v>
          </cell>
          <cell r="AM1074">
            <v>0</v>
          </cell>
        </row>
        <row r="1075">
          <cell r="C1075" t="str">
            <v/>
          </cell>
          <cell r="D1075" t="str">
            <v/>
          </cell>
          <cell r="O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Y1075" t="str">
            <v/>
          </cell>
          <cell r="AA1075" t="str">
            <v/>
          </cell>
          <cell r="AB1075">
            <v>0</v>
          </cell>
          <cell r="AC1075">
            <v>0</v>
          </cell>
          <cell r="AI1075" t="str">
            <v/>
          </cell>
          <cell r="AJ1075" t="str">
            <v/>
          </cell>
          <cell r="AK1075">
            <v>0</v>
          </cell>
          <cell r="AL1075">
            <v>0</v>
          </cell>
          <cell r="AM1075">
            <v>0</v>
          </cell>
        </row>
        <row r="1076">
          <cell r="C1076" t="str">
            <v/>
          </cell>
          <cell r="D1076" t="str">
            <v/>
          </cell>
          <cell r="O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Y1076" t="str">
            <v/>
          </cell>
          <cell r="AA1076" t="str">
            <v/>
          </cell>
          <cell r="AB1076">
            <v>0</v>
          </cell>
          <cell r="AC1076">
            <v>0</v>
          </cell>
          <cell r="AI1076" t="str">
            <v/>
          </cell>
          <cell r="AJ1076" t="str">
            <v/>
          </cell>
          <cell r="AK1076">
            <v>0</v>
          </cell>
          <cell r="AL1076">
            <v>0</v>
          </cell>
          <cell r="AM1076">
            <v>0</v>
          </cell>
        </row>
        <row r="1077">
          <cell r="C1077" t="str">
            <v/>
          </cell>
          <cell r="D1077" t="str">
            <v/>
          </cell>
          <cell r="O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Y1077" t="str">
            <v/>
          </cell>
          <cell r="AA1077" t="str">
            <v/>
          </cell>
          <cell r="AB1077">
            <v>0</v>
          </cell>
          <cell r="AC1077">
            <v>0</v>
          </cell>
          <cell r="AI1077" t="str">
            <v/>
          </cell>
          <cell r="AJ1077" t="str">
            <v/>
          </cell>
          <cell r="AK1077">
            <v>0</v>
          </cell>
          <cell r="AL1077">
            <v>0</v>
          </cell>
          <cell r="AM1077">
            <v>0</v>
          </cell>
        </row>
        <row r="1078">
          <cell r="C1078" t="str">
            <v/>
          </cell>
          <cell r="D1078" t="str">
            <v/>
          </cell>
          <cell r="O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Y1078" t="str">
            <v/>
          </cell>
          <cell r="AA1078" t="str">
            <v/>
          </cell>
          <cell r="AB1078">
            <v>0</v>
          </cell>
          <cell r="AC1078">
            <v>0</v>
          </cell>
          <cell r="AI1078" t="str">
            <v/>
          </cell>
          <cell r="AJ1078" t="str">
            <v/>
          </cell>
          <cell r="AK1078">
            <v>0</v>
          </cell>
          <cell r="AL1078">
            <v>0</v>
          </cell>
          <cell r="AM1078">
            <v>0</v>
          </cell>
        </row>
        <row r="1079">
          <cell r="C1079" t="str">
            <v/>
          </cell>
          <cell r="D1079" t="str">
            <v/>
          </cell>
          <cell r="O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Y1079" t="str">
            <v/>
          </cell>
          <cell r="AA1079" t="str">
            <v/>
          </cell>
          <cell r="AB1079">
            <v>0</v>
          </cell>
          <cell r="AC1079">
            <v>0</v>
          </cell>
          <cell r="AI1079" t="str">
            <v/>
          </cell>
          <cell r="AJ1079" t="str">
            <v/>
          </cell>
          <cell r="AK1079">
            <v>0</v>
          </cell>
          <cell r="AL1079">
            <v>0</v>
          </cell>
          <cell r="AM1079">
            <v>0</v>
          </cell>
        </row>
        <row r="1080">
          <cell r="C1080" t="str">
            <v/>
          </cell>
          <cell r="D1080" t="str">
            <v/>
          </cell>
          <cell r="O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Y1080" t="str">
            <v/>
          </cell>
          <cell r="AA1080" t="str">
            <v/>
          </cell>
          <cell r="AB1080">
            <v>0</v>
          </cell>
          <cell r="AC1080">
            <v>0</v>
          </cell>
          <cell r="AI1080" t="str">
            <v/>
          </cell>
          <cell r="AJ1080" t="str">
            <v/>
          </cell>
          <cell r="AK1080">
            <v>0</v>
          </cell>
          <cell r="AL1080">
            <v>0</v>
          </cell>
          <cell r="AM1080">
            <v>0</v>
          </cell>
        </row>
        <row r="1081">
          <cell r="C1081" t="str">
            <v/>
          </cell>
          <cell r="D1081" t="str">
            <v/>
          </cell>
          <cell r="O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Y1081" t="str">
            <v/>
          </cell>
          <cell r="AA1081" t="str">
            <v/>
          </cell>
          <cell r="AB1081">
            <v>0</v>
          </cell>
          <cell r="AC1081">
            <v>0</v>
          </cell>
          <cell r="AI1081" t="str">
            <v/>
          </cell>
          <cell r="AJ1081" t="str">
            <v/>
          </cell>
          <cell r="AK1081">
            <v>0</v>
          </cell>
          <cell r="AL1081">
            <v>0</v>
          </cell>
          <cell r="AM1081">
            <v>0</v>
          </cell>
        </row>
        <row r="1082">
          <cell r="C1082" t="str">
            <v/>
          </cell>
          <cell r="D1082" t="str">
            <v/>
          </cell>
          <cell r="O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Y1082" t="str">
            <v/>
          </cell>
          <cell r="AA1082" t="str">
            <v/>
          </cell>
          <cell r="AB1082">
            <v>0</v>
          </cell>
          <cell r="AC1082">
            <v>0</v>
          </cell>
          <cell r="AI1082" t="str">
            <v/>
          </cell>
          <cell r="AJ1082" t="str">
            <v/>
          </cell>
          <cell r="AK1082">
            <v>0</v>
          </cell>
          <cell r="AL1082">
            <v>0</v>
          </cell>
          <cell r="AM1082">
            <v>0</v>
          </cell>
        </row>
        <row r="1083">
          <cell r="C1083" t="str">
            <v/>
          </cell>
          <cell r="D1083" t="str">
            <v/>
          </cell>
          <cell r="O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Y1083" t="str">
            <v/>
          </cell>
          <cell r="AA1083" t="str">
            <v/>
          </cell>
          <cell r="AB1083">
            <v>0</v>
          </cell>
          <cell r="AC1083">
            <v>0</v>
          </cell>
          <cell r="AI1083" t="str">
            <v/>
          </cell>
          <cell r="AJ1083" t="str">
            <v/>
          </cell>
          <cell r="AK1083">
            <v>0</v>
          </cell>
          <cell r="AL1083">
            <v>0</v>
          </cell>
          <cell r="AM1083">
            <v>0</v>
          </cell>
        </row>
        <row r="1084">
          <cell r="C1084" t="str">
            <v/>
          </cell>
          <cell r="D1084" t="str">
            <v/>
          </cell>
          <cell r="O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Y1084" t="str">
            <v/>
          </cell>
          <cell r="AA1084" t="str">
            <v/>
          </cell>
          <cell r="AB1084">
            <v>0</v>
          </cell>
          <cell r="AC1084">
            <v>0</v>
          </cell>
          <cell r="AI1084" t="str">
            <v/>
          </cell>
          <cell r="AJ1084" t="str">
            <v/>
          </cell>
          <cell r="AK1084">
            <v>0</v>
          </cell>
          <cell r="AL1084">
            <v>0</v>
          </cell>
          <cell r="AM1084">
            <v>0</v>
          </cell>
        </row>
        <row r="1085">
          <cell r="C1085" t="str">
            <v/>
          </cell>
          <cell r="D1085" t="str">
            <v/>
          </cell>
          <cell r="O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Y1085" t="str">
            <v/>
          </cell>
          <cell r="AA1085" t="str">
            <v/>
          </cell>
          <cell r="AB1085">
            <v>0</v>
          </cell>
          <cell r="AC1085">
            <v>0</v>
          </cell>
          <cell r="AI1085" t="str">
            <v/>
          </cell>
          <cell r="AJ1085" t="str">
            <v/>
          </cell>
          <cell r="AK1085">
            <v>0</v>
          </cell>
          <cell r="AL1085">
            <v>0</v>
          </cell>
          <cell r="AM1085">
            <v>0</v>
          </cell>
        </row>
        <row r="1086">
          <cell r="C1086" t="str">
            <v/>
          </cell>
          <cell r="D1086" t="str">
            <v/>
          </cell>
          <cell r="O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Y1086" t="str">
            <v/>
          </cell>
          <cell r="AA1086" t="str">
            <v/>
          </cell>
          <cell r="AB1086">
            <v>0</v>
          </cell>
          <cell r="AC1086">
            <v>0</v>
          </cell>
          <cell r="AI1086" t="str">
            <v/>
          </cell>
          <cell r="AJ1086" t="str">
            <v/>
          </cell>
          <cell r="AK1086">
            <v>0</v>
          </cell>
          <cell r="AL1086">
            <v>0</v>
          </cell>
          <cell r="AM1086">
            <v>0</v>
          </cell>
        </row>
        <row r="1087">
          <cell r="C1087" t="str">
            <v/>
          </cell>
          <cell r="D1087" t="str">
            <v/>
          </cell>
          <cell r="O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Y1087" t="str">
            <v/>
          </cell>
          <cell r="AA1087" t="str">
            <v/>
          </cell>
          <cell r="AB1087">
            <v>0</v>
          </cell>
          <cell r="AC1087">
            <v>0</v>
          </cell>
          <cell r="AI1087" t="str">
            <v/>
          </cell>
          <cell r="AJ1087" t="str">
            <v/>
          </cell>
          <cell r="AK1087">
            <v>0</v>
          </cell>
          <cell r="AL1087">
            <v>0</v>
          </cell>
          <cell r="AM1087">
            <v>0</v>
          </cell>
        </row>
        <row r="1088">
          <cell r="C1088" t="str">
            <v/>
          </cell>
          <cell r="D1088" t="str">
            <v/>
          </cell>
          <cell r="O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Y1088" t="str">
            <v/>
          </cell>
          <cell r="AA1088" t="str">
            <v/>
          </cell>
          <cell r="AB1088">
            <v>0</v>
          </cell>
          <cell r="AC1088">
            <v>0</v>
          </cell>
          <cell r="AI1088" t="str">
            <v/>
          </cell>
          <cell r="AJ1088" t="str">
            <v/>
          </cell>
          <cell r="AK1088">
            <v>0</v>
          </cell>
          <cell r="AL1088">
            <v>0</v>
          </cell>
          <cell r="AM1088">
            <v>0</v>
          </cell>
        </row>
        <row r="1089">
          <cell r="C1089" t="str">
            <v/>
          </cell>
          <cell r="D1089" t="str">
            <v/>
          </cell>
          <cell r="O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Y1089" t="str">
            <v/>
          </cell>
          <cell r="AA1089" t="str">
            <v/>
          </cell>
          <cell r="AB1089">
            <v>0</v>
          </cell>
          <cell r="AC1089">
            <v>0</v>
          </cell>
          <cell r="AI1089" t="str">
            <v/>
          </cell>
          <cell r="AJ1089" t="str">
            <v/>
          </cell>
          <cell r="AK1089">
            <v>0</v>
          </cell>
          <cell r="AL1089">
            <v>0</v>
          </cell>
          <cell r="AM1089">
            <v>0</v>
          </cell>
        </row>
        <row r="1090">
          <cell r="C1090" t="str">
            <v/>
          </cell>
          <cell r="D1090" t="str">
            <v/>
          </cell>
          <cell r="O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Y1090" t="str">
            <v/>
          </cell>
          <cell r="AA1090" t="str">
            <v/>
          </cell>
          <cell r="AB1090">
            <v>0</v>
          </cell>
          <cell r="AC1090">
            <v>0</v>
          </cell>
          <cell r="AI1090" t="str">
            <v/>
          </cell>
          <cell r="AJ1090" t="str">
            <v/>
          </cell>
          <cell r="AK1090">
            <v>0</v>
          </cell>
          <cell r="AL1090">
            <v>0</v>
          </cell>
          <cell r="AM1090">
            <v>0</v>
          </cell>
        </row>
        <row r="1091">
          <cell r="C1091" t="str">
            <v/>
          </cell>
          <cell r="D1091" t="str">
            <v/>
          </cell>
          <cell r="O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Y1091" t="str">
            <v/>
          </cell>
          <cell r="AA1091" t="str">
            <v/>
          </cell>
          <cell r="AB1091">
            <v>0</v>
          </cell>
          <cell r="AC1091">
            <v>0</v>
          </cell>
          <cell r="AI1091" t="str">
            <v/>
          </cell>
          <cell r="AJ1091" t="str">
            <v/>
          </cell>
          <cell r="AK1091">
            <v>0</v>
          </cell>
          <cell r="AL1091">
            <v>0</v>
          </cell>
          <cell r="AM1091">
            <v>0</v>
          </cell>
        </row>
        <row r="1092">
          <cell r="C1092" t="str">
            <v/>
          </cell>
          <cell r="D1092" t="str">
            <v/>
          </cell>
          <cell r="O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Y1092" t="str">
            <v/>
          </cell>
          <cell r="AA1092" t="str">
            <v/>
          </cell>
          <cell r="AB1092">
            <v>0</v>
          </cell>
          <cell r="AC1092">
            <v>0</v>
          </cell>
          <cell r="AI1092" t="str">
            <v/>
          </cell>
          <cell r="AJ1092" t="str">
            <v/>
          </cell>
          <cell r="AK1092">
            <v>0</v>
          </cell>
          <cell r="AL1092">
            <v>0</v>
          </cell>
          <cell r="AM1092">
            <v>0</v>
          </cell>
        </row>
        <row r="1093">
          <cell r="C1093" t="str">
            <v/>
          </cell>
          <cell r="D1093" t="str">
            <v/>
          </cell>
          <cell r="O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Y1093" t="str">
            <v/>
          </cell>
          <cell r="AA1093" t="str">
            <v/>
          </cell>
          <cell r="AB1093">
            <v>0</v>
          </cell>
          <cell r="AC1093">
            <v>0</v>
          </cell>
          <cell r="AI1093" t="str">
            <v/>
          </cell>
          <cell r="AJ1093" t="str">
            <v/>
          </cell>
          <cell r="AK1093">
            <v>0</v>
          </cell>
          <cell r="AL1093">
            <v>0</v>
          </cell>
          <cell r="AM1093">
            <v>0</v>
          </cell>
        </row>
        <row r="1094">
          <cell r="C1094" t="str">
            <v/>
          </cell>
          <cell r="D1094" t="str">
            <v/>
          </cell>
          <cell r="O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Y1094" t="str">
            <v/>
          </cell>
          <cell r="AA1094" t="str">
            <v/>
          </cell>
          <cell r="AB1094">
            <v>0</v>
          </cell>
          <cell r="AC1094">
            <v>0</v>
          </cell>
          <cell r="AI1094" t="str">
            <v/>
          </cell>
          <cell r="AJ1094" t="str">
            <v/>
          </cell>
          <cell r="AK1094">
            <v>0</v>
          </cell>
          <cell r="AL1094">
            <v>0</v>
          </cell>
          <cell r="AM1094">
            <v>0</v>
          </cell>
        </row>
        <row r="1095">
          <cell r="C1095" t="str">
            <v/>
          </cell>
          <cell r="D1095" t="str">
            <v/>
          </cell>
          <cell r="O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Y1095" t="str">
            <v/>
          </cell>
          <cell r="AA1095" t="str">
            <v/>
          </cell>
          <cell r="AB1095">
            <v>0</v>
          </cell>
          <cell r="AC1095">
            <v>0</v>
          </cell>
          <cell r="AI1095" t="str">
            <v/>
          </cell>
          <cell r="AJ1095" t="str">
            <v/>
          </cell>
          <cell r="AK1095">
            <v>0</v>
          </cell>
          <cell r="AL1095">
            <v>0</v>
          </cell>
          <cell r="AM1095">
            <v>0</v>
          </cell>
        </row>
        <row r="1096">
          <cell r="C1096" t="str">
            <v/>
          </cell>
          <cell r="D1096" t="str">
            <v/>
          </cell>
          <cell r="O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Y1096" t="str">
            <v/>
          </cell>
          <cell r="AA1096" t="str">
            <v/>
          </cell>
          <cell r="AB1096">
            <v>0</v>
          </cell>
          <cell r="AC1096">
            <v>0</v>
          </cell>
          <cell r="AI1096" t="str">
            <v/>
          </cell>
          <cell r="AJ1096" t="str">
            <v/>
          </cell>
          <cell r="AK1096">
            <v>0</v>
          </cell>
          <cell r="AL1096">
            <v>0</v>
          </cell>
          <cell r="AM1096">
            <v>0</v>
          </cell>
        </row>
        <row r="1097">
          <cell r="C1097" t="str">
            <v/>
          </cell>
          <cell r="D1097" t="str">
            <v/>
          </cell>
          <cell r="O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Y1097" t="str">
            <v/>
          </cell>
          <cell r="AA1097" t="str">
            <v/>
          </cell>
          <cell r="AB1097">
            <v>0</v>
          </cell>
          <cell r="AC1097">
            <v>0</v>
          </cell>
          <cell r="AI1097" t="str">
            <v/>
          </cell>
          <cell r="AJ1097" t="str">
            <v/>
          </cell>
          <cell r="AK1097">
            <v>0</v>
          </cell>
          <cell r="AL1097">
            <v>0</v>
          </cell>
          <cell r="AM1097">
            <v>0</v>
          </cell>
        </row>
        <row r="1098">
          <cell r="C1098" t="str">
            <v/>
          </cell>
          <cell r="D1098" t="str">
            <v/>
          </cell>
          <cell r="O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Y1098" t="str">
            <v/>
          </cell>
          <cell r="AA1098" t="str">
            <v/>
          </cell>
          <cell r="AB1098">
            <v>0</v>
          </cell>
          <cell r="AC1098">
            <v>0</v>
          </cell>
          <cell r="AI1098" t="str">
            <v/>
          </cell>
          <cell r="AJ1098" t="str">
            <v/>
          </cell>
          <cell r="AK1098">
            <v>0</v>
          </cell>
          <cell r="AL1098">
            <v>0</v>
          </cell>
          <cell r="AM1098">
            <v>0</v>
          </cell>
        </row>
        <row r="1099">
          <cell r="C1099" t="str">
            <v/>
          </cell>
          <cell r="D1099" t="str">
            <v/>
          </cell>
          <cell r="O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Y1099" t="str">
            <v/>
          </cell>
          <cell r="AA1099" t="str">
            <v/>
          </cell>
          <cell r="AB1099">
            <v>0</v>
          </cell>
          <cell r="AC1099">
            <v>0</v>
          </cell>
          <cell r="AI1099" t="str">
            <v/>
          </cell>
          <cell r="AJ1099" t="str">
            <v/>
          </cell>
          <cell r="AK1099">
            <v>0</v>
          </cell>
          <cell r="AL1099">
            <v>0</v>
          </cell>
          <cell r="AM1099">
            <v>0</v>
          </cell>
        </row>
        <row r="1100">
          <cell r="C1100" t="str">
            <v/>
          </cell>
          <cell r="D1100" t="str">
            <v/>
          </cell>
          <cell r="O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Y1100" t="str">
            <v/>
          </cell>
          <cell r="AA1100" t="str">
            <v/>
          </cell>
          <cell r="AB1100">
            <v>0</v>
          </cell>
          <cell r="AC1100">
            <v>0</v>
          </cell>
          <cell r="AI1100" t="str">
            <v/>
          </cell>
          <cell r="AJ1100" t="str">
            <v/>
          </cell>
          <cell r="AK1100">
            <v>0</v>
          </cell>
          <cell r="AL1100">
            <v>0</v>
          </cell>
          <cell r="AM1100">
            <v>0</v>
          </cell>
        </row>
        <row r="1101">
          <cell r="C1101" t="str">
            <v/>
          </cell>
          <cell r="D1101" t="str">
            <v/>
          </cell>
          <cell r="O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Y1101" t="str">
            <v/>
          </cell>
          <cell r="AA1101" t="str">
            <v/>
          </cell>
          <cell r="AB1101">
            <v>0</v>
          </cell>
          <cell r="AC1101">
            <v>0</v>
          </cell>
          <cell r="AI1101" t="str">
            <v/>
          </cell>
          <cell r="AJ1101" t="str">
            <v/>
          </cell>
          <cell r="AK1101">
            <v>0</v>
          </cell>
          <cell r="AL1101">
            <v>0</v>
          </cell>
          <cell r="AM1101">
            <v>0</v>
          </cell>
        </row>
        <row r="1102">
          <cell r="C1102" t="str">
            <v/>
          </cell>
          <cell r="D1102" t="str">
            <v/>
          </cell>
          <cell r="O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Y1102" t="str">
            <v/>
          </cell>
          <cell r="AA1102" t="str">
            <v/>
          </cell>
          <cell r="AB1102">
            <v>0</v>
          </cell>
          <cell r="AC1102">
            <v>0</v>
          </cell>
          <cell r="AI1102" t="str">
            <v/>
          </cell>
          <cell r="AJ1102" t="str">
            <v/>
          </cell>
          <cell r="AK1102">
            <v>0</v>
          </cell>
          <cell r="AL1102">
            <v>0</v>
          </cell>
          <cell r="AM1102">
            <v>0</v>
          </cell>
        </row>
        <row r="1103">
          <cell r="C1103" t="str">
            <v/>
          </cell>
          <cell r="D1103" t="str">
            <v/>
          </cell>
          <cell r="O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Y1103" t="str">
            <v/>
          </cell>
          <cell r="AA1103" t="str">
            <v/>
          </cell>
          <cell r="AB1103">
            <v>0</v>
          </cell>
          <cell r="AC1103">
            <v>0</v>
          </cell>
          <cell r="AI1103" t="str">
            <v/>
          </cell>
          <cell r="AJ1103" t="str">
            <v/>
          </cell>
          <cell r="AK1103">
            <v>0</v>
          </cell>
          <cell r="AL1103">
            <v>0</v>
          </cell>
          <cell r="AM1103">
            <v>0</v>
          </cell>
        </row>
        <row r="1104">
          <cell r="C1104" t="str">
            <v/>
          </cell>
          <cell r="D1104" t="str">
            <v/>
          </cell>
          <cell r="O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Y1104" t="str">
            <v/>
          </cell>
          <cell r="AA1104" t="str">
            <v/>
          </cell>
          <cell r="AB1104">
            <v>0</v>
          </cell>
          <cell r="AC1104">
            <v>0</v>
          </cell>
          <cell r="AI1104" t="str">
            <v/>
          </cell>
          <cell r="AJ1104" t="str">
            <v/>
          </cell>
          <cell r="AK1104">
            <v>0</v>
          </cell>
          <cell r="AL1104">
            <v>0</v>
          </cell>
          <cell r="AM1104">
            <v>0</v>
          </cell>
        </row>
        <row r="1105">
          <cell r="C1105" t="str">
            <v/>
          </cell>
          <cell r="D1105" t="str">
            <v/>
          </cell>
          <cell r="O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Y1105" t="str">
            <v/>
          </cell>
          <cell r="AA1105" t="str">
            <v/>
          </cell>
          <cell r="AB1105">
            <v>0</v>
          </cell>
          <cell r="AC1105">
            <v>0</v>
          </cell>
          <cell r="AI1105" t="str">
            <v/>
          </cell>
          <cell r="AJ1105" t="str">
            <v/>
          </cell>
          <cell r="AK1105">
            <v>0</v>
          </cell>
          <cell r="AL1105">
            <v>0</v>
          </cell>
          <cell r="AM1105">
            <v>0</v>
          </cell>
        </row>
        <row r="1106">
          <cell r="C1106" t="str">
            <v/>
          </cell>
          <cell r="D1106" t="str">
            <v/>
          </cell>
          <cell r="O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Y1106" t="str">
            <v/>
          </cell>
          <cell r="AA1106" t="str">
            <v/>
          </cell>
          <cell r="AB1106">
            <v>0</v>
          </cell>
          <cell r="AC1106">
            <v>0</v>
          </cell>
          <cell r="AI1106" t="str">
            <v/>
          </cell>
          <cell r="AJ1106" t="str">
            <v/>
          </cell>
          <cell r="AK1106">
            <v>0</v>
          </cell>
          <cell r="AL1106">
            <v>0</v>
          </cell>
          <cell r="AM1106">
            <v>0</v>
          </cell>
        </row>
        <row r="1107">
          <cell r="C1107" t="str">
            <v/>
          </cell>
          <cell r="D1107" t="str">
            <v/>
          </cell>
          <cell r="O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Y1107" t="str">
            <v/>
          </cell>
          <cell r="AA1107" t="str">
            <v/>
          </cell>
          <cell r="AB1107">
            <v>0</v>
          </cell>
          <cell r="AC1107">
            <v>0</v>
          </cell>
          <cell r="AI1107" t="str">
            <v/>
          </cell>
          <cell r="AJ1107" t="str">
            <v/>
          </cell>
          <cell r="AK1107">
            <v>0</v>
          </cell>
          <cell r="AL1107">
            <v>0</v>
          </cell>
          <cell r="AM1107">
            <v>0</v>
          </cell>
        </row>
        <row r="1108">
          <cell r="C1108" t="str">
            <v/>
          </cell>
          <cell r="D1108" t="str">
            <v/>
          </cell>
          <cell r="O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Y1108" t="str">
            <v/>
          </cell>
          <cell r="AA1108" t="str">
            <v/>
          </cell>
          <cell r="AB1108">
            <v>0</v>
          </cell>
          <cell r="AC1108">
            <v>0</v>
          </cell>
          <cell r="AI1108" t="str">
            <v/>
          </cell>
          <cell r="AJ1108" t="str">
            <v/>
          </cell>
          <cell r="AK1108">
            <v>0</v>
          </cell>
          <cell r="AL1108">
            <v>0</v>
          </cell>
          <cell r="AM1108">
            <v>0</v>
          </cell>
        </row>
        <row r="1109">
          <cell r="C1109" t="str">
            <v/>
          </cell>
          <cell r="D1109" t="str">
            <v/>
          </cell>
          <cell r="O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Y1109" t="str">
            <v/>
          </cell>
          <cell r="AA1109" t="str">
            <v/>
          </cell>
          <cell r="AB1109">
            <v>0</v>
          </cell>
          <cell r="AC1109">
            <v>0</v>
          </cell>
          <cell r="AI1109" t="str">
            <v/>
          </cell>
          <cell r="AJ1109" t="str">
            <v/>
          </cell>
          <cell r="AK1109">
            <v>0</v>
          </cell>
          <cell r="AL1109">
            <v>0</v>
          </cell>
          <cell r="AM1109">
            <v>0</v>
          </cell>
        </row>
        <row r="1110">
          <cell r="C1110" t="str">
            <v/>
          </cell>
          <cell r="D1110" t="str">
            <v/>
          </cell>
          <cell r="O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Y1110" t="str">
            <v/>
          </cell>
          <cell r="AA1110" t="str">
            <v/>
          </cell>
          <cell r="AB1110">
            <v>0</v>
          </cell>
          <cell r="AC1110">
            <v>0</v>
          </cell>
          <cell r="AI1110" t="str">
            <v/>
          </cell>
          <cell r="AJ1110" t="str">
            <v/>
          </cell>
          <cell r="AK1110">
            <v>0</v>
          </cell>
          <cell r="AL1110">
            <v>0</v>
          </cell>
          <cell r="AM1110">
            <v>0</v>
          </cell>
        </row>
        <row r="1111">
          <cell r="C1111" t="str">
            <v/>
          </cell>
          <cell r="D1111" t="str">
            <v/>
          </cell>
          <cell r="O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Y1111" t="str">
            <v/>
          </cell>
          <cell r="AA1111" t="str">
            <v/>
          </cell>
          <cell r="AB1111">
            <v>0</v>
          </cell>
          <cell r="AC1111">
            <v>0</v>
          </cell>
          <cell r="AI1111" t="str">
            <v/>
          </cell>
          <cell r="AJ1111" t="str">
            <v/>
          </cell>
          <cell r="AK1111">
            <v>0</v>
          </cell>
          <cell r="AL1111">
            <v>0</v>
          </cell>
          <cell r="AM1111">
            <v>0</v>
          </cell>
        </row>
        <row r="1112">
          <cell r="C1112" t="str">
            <v/>
          </cell>
          <cell r="D1112" t="str">
            <v/>
          </cell>
          <cell r="O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Y1112" t="str">
            <v/>
          </cell>
          <cell r="AA1112" t="str">
            <v/>
          </cell>
          <cell r="AB1112">
            <v>0</v>
          </cell>
          <cell r="AC1112">
            <v>0</v>
          </cell>
          <cell r="AI1112" t="str">
            <v/>
          </cell>
          <cell r="AJ1112" t="str">
            <v/>
          </cell>
          <cell r="AK1112">
            <v>0</v>
          </cell>
          <cell r="AL1112">
            <v>0</v>
          </cell>
          <cell r="AM1112">
            <v>0</v>
          </cell>
        </row>
        <row r="1113">
          <cell r="C1113" t="str">
            <v/>
          </cell>
          <cell r="D1113" t="str">
            <v/>
          </cell>
          <cell r="O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Y1113" t="str">
            <v/>
          </cell>
          <cell r="AA1113" t="str">
            <v/>
          </cell>
          <cell r="AB1113">
            <v>0</v>
          </cell>
          <cell r="AC1113">
            <v>0</v>
          </cell>
          <cell r="AI1113" t="str">
            <v/>
          </cell>
          <cell r="AJ1113" t="str">
            <v/>
          </cell>
          <cell r="AK1113">
            <v>0</v>
          </cell>
          <cell r="AL1113">
            <v>0</v>
          </cell>
          <cell r="AM1113">
            <v>0</v>
          </cell>
        </row>
        <row r="1114">
          <cell r="C1114" t="str">
            <v/>
          </cell>
          <cell r="D1114" t="str">
            <v/>
          </cell>
          <cell r="O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Y1114" t="str">
            <v/>
          </cell>
          <cell r="AA1114" t="str">
            <v/>
          </cell>
          <cell r="AB1114">
            <v>0</v>
          </cell>
          <cell r="AC1114">
            <v>0</v>
          </cell>
          <cell r="AI1114" t="str">
            <v/>
          </cell>
          <cell r="AJ1114" t="str">
            <v/>
          </cell>
          <cell r="AK1114">
            <v>0</v>
          </cell>
          <cell r="AL1114">
            <v>0</v>
          </cell>
          <cell r="AM1114">
            <v>0</v>
          </cell>
        </row>
        <row r="1115">
          <cell r="C1115" t="str">
            <v/>
          </cell>
          <cell r="D1115" t="str">
            <v/>
          </cell>
          <cell r="O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Y1115" t="str">
            <v/>
          </cell>
          <cell r="AA1115" t="str">
            <v/>
          </cell>
          <cell r="AB1115">
            <v>0</v>
          </cell>
          <cell r="AC1115">
            <v>0</v>
          </cell>
          <cell r="AI1115" t="str">
            <v/>
          </cell>
          <cell r="AJ1115" t="str">
            <v/>
          </cell>
          <cell r="AK1115">
            <v>0</v>
          </cell>
          <cell r="AL1115">
            <v>0</v>
          </cell>
          <cell r="AM1115">
            <v>0</v>
          </cell>
        </row>
        <row r="1116">
          <cell r="C1116" t="str">
            <v/>
          </cell>
          <cell r="D1116" t="str">
            <v/>
          </cell>
          <cell r="O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Y1116" t="str">
            <v/>
          </cell>
          <cell r="AA1116" t="str">
            <v/>
          </cell>
          <cell r="AB1116">
            <v>0</v>
          </cell>
          <cell r="AC1116">
            <v>0</v>
          </cell>
          <cell r="AI1116" t="str">
            <v/>
          </cell>
          <cell r="AJ1116" t="str">
            <v/>
          </cell>
          <cell r="AK1116">
            <v>0</v>
          </cell>
          <cell r="AL1116">
            <v>0</v>
          </cell>
          <cell r="AM1116">
            <v>0</v>
          </cell>
        </row>
        <row r="1117">
          <cell r="C1117" t="str">
            <v/>
          </cell>
          <cell r="D1117" t="str">
            <v/>
          </cell>
          <cell r="O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Y1117" t="str">
            <v/>
          </cell>
          <cell r="AA1117" t="str">
            <v/>
          </cell>
          <cell r="AB1117">
            <v>0</v>
          </cell>
          <cell r="AC1117">
            <v>0</v>
          </cell>
          <cell r="AI1117" t="str">
            <v/>
          </cell>
          <cell r="AJ1117" t="str">
            <v/>
          </cell>
          <cell r="AK1117">
            <v>0</v>
          </cell>
          <cell r="AL1117">
            <v>0</v>
          </cell>
          <cell r="AM1117">
            <v>0</v>
          </cell>
        </row>
        <row r="1118">
          <cell r="C1118" t="str">
            <v/>
          </cell>
          <cell r="D1118" t="str">
            <v/>
          </cell>
          <cell r="O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Y1118" t="str">
            <v/>
          </cell>
          <cell r="AA1118" t="str">
            <v/>
          </cell>
          <cell r="AB1118">
            <v>0</v>
          </cell>
          <cell r="AC1118">
            <v>0</v>
          </cell>
          <cell r="AI1118" t="str">
            <v/>
          </cell>
          <cell r="AJ1118" t="str">
            <v/>
          </cell>
          <cell r="AK1118">
            <v>0</v>
          </cell>
          <cell r="AL1118">
            <v>0</v>
          </cell>
          <cell r="AM1118">
            <v>0</v>
          </cell>
        </row>
        <row r="1119">
          <cell r="C1119" t="str">
            <v/>
          </cell>
          <cell r="D1119" t="str">
            <v/>
          </cell>
          <cell r="O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Y1119" t="str">
            <v/>
          </cell>
          <cell r="AA1119" t="str">
            <v/>
          </cell>
          <cell r="AB1119">
            <v>0</v>
          </cell>
          <cell r="AC1119">
            <v>0</v>
          </cell>
          <cell r="AI1119" t="str">
            <v/>
          </cell>
          <cell r="AJ1119" t="str">
            <v/>
          </cell>
          <cell r="AK1119">
            <v>0</v>
          </cell>
          <cell r="AL1119">
            <v>0</v>
          </cell>
          <cell r="AM1119">
            <v>0</v>
          </cell>
        </row>
        <row r="1120">
          <cell r="C1120" t="str">
            <v/>
          </cell>
          <cell r="D1120" t="str">
            <v/>
          </cell>
          <cell r="O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Y1120" t="str">
            <v/>
          </cell>
          <cell r="AA1120" t="str">
            <v/>
          </cell>
          <cell r="AB1120">
            <v>0</v>
          </cell>
          <cell r="AC1120">
            <v>0</v>
          </cell>
          <cell r="AI1120" t="str">
            <v/>
          </cell>
          <cell r="AJ1120" t="str">
            <v/>
          </cell>
          <cell r="AK1120">
            <v>0</v>
          </cell>
          <cell r="AL1120">
            <v>0</v>
          </cell>
          <cell r="AM1120">
            <v>0</v>
          </cell>
        </row>
        <row r="1121">
          <cell r="C1121" t="str">
            <v/>
          </cell>
          <cell r="D1121" t="str">
            <v/>
          </cell>
          <cell r="O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Y1121" t="str">
            <v/>
          </cell>
          <cell r="AA1121" t="str">
            <v/>
          </cell>
          <cell r="AB1121">
            <v>0</v>
          </cell>
          <cell r="AC1121">
            <v>0</v>
          </cell>
          <cell r="AI1121" t="str">
            <v/>
          </cell>
          <cell r="AJ1121" t="str">
            <v/>
          </cell>
          <cell r="AK1121">
            <v>0</v>
          </cell>
          <cell r="AL1121">
            <v>0</v>
          </cell>
          <cell r="AM1121">
            <v>0</v>
          </cell>
        </row>
        <row r="1122">
          <cell r="C1122" t="str">
            <v/>
          </cell>
          <cell r="D1122" t="str">
            <v/>
          </cell>
          <cell r="O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Y1122" t="str">
            <v/>
          </cell>
          <cell r="AA1122" t="str">
            <v/>
          </cell>
          <cell r="AB1122">
            <v>0</v>
          </cell>
          <cell r="AC1122">
            <v>0</v>
          </cell>
          <cell r="AI1122" t="str">
            <v/>
          </cell>
          <cell r="AJ1122" t="str">
            <v/>
          </cell>
          <cell r="AK1122">
            <v>0</v>
          </cell>
          <cell r="AL1122">
            <v>0</v>
          </cell>
          <cell r="AM1122">
            <v>0</v>
          </cell>
        </row>
        <row r="1123">
          <cell r="C1123" t="str">
            <v/>
          </cell>
          <cell r="D1123" t="str">
            <v/>
          </cell>
          <cell r="O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Y1123" t="str">
            <v/>
          </cell>
          <cell r="AA1123" t="str">
            <v/>
          </cell>
          <cell r="AB1123">
            <v>0</v>
          </cell>
          <cell r="AC1123">
            <v>0</v>
          </cell>
          <cell r="AI1123" t="str">
            <v/>
          </cell>
          <cell r="AJ1123" t="str">
            <v/>
          </cell>
          <cell r="AK1123">
            <v>0</v>
          </cell>
          <cell r="AL1123">
            <v>0</v>
          </cell>
          <cell r="AM1123">
            <v>0</v>
          </cell>
        </row>
        <row r="1124">
          <cell r="C1124" t="str">
            <v/>
          </cell>
          <cell r="D1124" t="str">
            <v/>
          </cell>
          <cell r="O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Y1124" t="str">
            <v/>
          </cell>
          <cell r="AA1124" t="str">
            <v/>
          </cell>
          <cell r="AB1124">
            <v>0</v>
          </cell>
          <cell r="AC1124">
            <v>0</v>
          </cell>
          <cell r="AI1124" t="str">
            <v/>
          </cell>
          <cell r="AJ1124" t="str">
            <v/>
          </cell>
          <cell r="AK1124">
            <v>0</v>
          </cell>
          <cell r="AL1124">
            <v>0</v>
          </cell>
          <cell r="AM1124">
            <v>0</v>
          </cell>
        </row>
        <row r="1125">
          <cell r="C1125" t="str">
            <v/>
          </cell>
          <cell r="D1125" t="str">
            <v/>
          </cell>
          <cell r="O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Y1125" t="str">
            <v/>
          </cell>
          <cell r="AA1125" t="str">
            <v/>
          </cell>
          <cell r="AB1125">
            <v>0</v>
          </cell>
          <cell r="AC1125">
            <v>0</v>
          </cell>
          <cell r="AI1125" t="str">
            <v/>
          </cell>
          <cell r="AJ1125" t="str">
            <v/>
          </cell>
          <cell r="AK1125">
            <v>0</v>
          </cell>
          <cell r="AL1125">
            <v>0</v>
          </cell>
          <cell r="AM1125">
            <v>0</v>
          </cell>
        </row>
        <row r="1126">
          <cell r="C1126" t="str">
            <v/>
          </cell>
          <cell r="D1126" t="str">
            <v/>
          </cell>
          <cell r="O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Y1126" t="str">
            <v/>
          </cell>
          <cell r="AA1126" t="str">
            <v/>
          </cell>
          <cell r="AB1126">
            <v>0</v>
          </cell>
          <cell r="AC1126">
            <v>0</v>
          </cell>
          <cell r="AI1126" t="str">
            <v/>
          </cell>
          <cell r="AJ1126" t="str">
            <v/>
          </cell>
          <cell r="AK1126">
            <v>0</v>
          </cell>
          <cell r="AL1126">
            <v>0</v>
          </cell>
          <cell r="AM1126">
            <v>0</v>
          </cell>
        </row>
        <row r="1127">
          <cell r="C1127" t="str">
            <v/>
          </cell>
          <cell r="D1127" t="str">
            <v/>
          </cell>
          <cell r="O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Y1127" t="str">
            <v/>
          </cell>
          <cell r="AA1127" t="str">
            <v/>
          </cell>
          <cell r="AB1127">
            <v>0</v>
          </cell>
          <cell r="AC1127">
            <v>0</v>
          </cell>
          <cell r="AI1127" t="str">
            <v/>
          </cell>
          <cell r="AJ1127" t="str">
            <v/>
          </cell>
          <cell r="AK1127">
            <v>0</v>
          </cell>
          <cell r="AL1127">
            <v>0</v>
          </cell>
          <cell r="AM1127">
            <v>0</v>
          </cell>
        </row>
        <row r="1128">
          <cell r="C1128" t="str">
            <v/>
          </cell>
          <cell r="D1128" t="str">
            <v/>
          </cell>
          <cell r="O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Y1128" t="str">
            <v/>
          </cell>
          <cell r="AA1128" t="str">
            <v/>
          </cell>
          <cell r="AB1128">
            <v>0</v>
          </cell>
          <cell r="AC1128">
            <v>0</v>
          </cell>
          <cell r="AI1128" t="str">
            <v/>
          </cell>
          <cell r="AJ1128" t="str">
            <v/>
          </cell>
          <cell r="AK1128">
            <v>0</v>
          </cell>
          <cell r="AL1128">
            <v>0</v>
          </cell>
          <cell r="AM1128">
            <v>0</v>
          </cell>
        </row>
        <row r="1129">
          <cell r="C1129" t="str">
            <v/>
          </cell>
          <cell r="D1129" t="str">
            <v/>
          </cell>
          <cell r="O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Y1129" t="str">
            <v/>
          </cell>
          <cell r="AA1129" t="str">
            <v/>
          </cell>
          <cell r="AB1129">
            <v>0</v>
          </cell>
          <cell r="AC1129">
            <v>0</v>
          </cell>
          <cell r="AI1129" t="str">
            <v/>
          </cell>
          <cell r="AJ1129" t="str">
            <v/>
          </cell>
          <cell r="AK1129">
            <v>0</v>
          </cell>
          <cell r="AL1129">
            <v>0</v>
          </cell>
          <cell r="AM1129">
            <v>0</v>
          </cell>
        </row>
        <row r="1130">
          <cell r="C1130" t="str">
            <v/>
          </cell>
          <cell r="D1130" t="str">
            <v/>
          </cell>
          <cell r="O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Y1130" t="str">
            <v/>
          </cell>
          <cell r="AA1130" t="str">
            <v/>
          </cell>
          <cell r="AB1130">
            <v>0</v>
          </cell>
          <cell r="AC1130">
            <v>0</v>
          </cell>
          <cell r="AI1130" t="str">
            <v/>
          </cell>
          <cell r="AJ1130" t="str">
            <v/>
          </cell>
          <cell r="AK1130">
            <v>0</v>
          </cell>
          <cell r="AL1130">
            <v>0</v>
          </cell>
          <cell r="AM1130">
            <v>0</v>
          </cell>
        </row>
        <row r="1131">
          <cell r="C1131" t="str">
            <v/>
          </cell>
          <cell r="D1131" t="str">
            <v/>
          </cell>
          <cell r="O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Y1131" t="str">
            <v/>
          </cell>
          <cell r="AA1131" t="str">
            <v/>
          </cell>
          <cell r="AB1131">
            <v>0</v>
          </cell>
          <cell r="AC1131">
            <v>0</v>
          </cell>
          <cell r="AI1131" t="str">
            <v/>
          </cell>
          <cell r="AJ1131" t="str">
            <v/>
          </cell>
          <cell r="AK1131">
            <v>0</v>
          </cell>
          <cell r="AL1131">
            <v>0</v>
          </cell>
          <cell r="AM1131">
            <v>0</v>
          </cell>
        </row>
        <row r="1132">
          <cell r="C1132" t="str">
            <v/>
          </cell>
          <cell r="D1132" t="str">
            <v/>
          </cell>
          <cell r="O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Y1132" t="str">
            <v/>
          </cell>
          <cell r="AA1132" t="str">
            <v/>
          </cell>
          <cell r="AB1132">
            <v>0</v>
          </cell>
          <cell r="AC1132">
            <v>0</v>
          </cell>
          <cell r="AI1132" t="str">
            <v/>
          </cell>
          <cell r="AJ1132" t="str">
            <v/>
          </cell>
          <cell r="AK1132">
            <v>0</v>
          </cell>
          <cell r="AL1132">
            <v>0</v>
          </cell>
          <cell r="AM1132">
            <v>0</v>
          </cell>
        </row>
        <row r="1133">
          <cell r="C1133" t="str">
            <v/>
          </cell>
          <cell r="D1133" t="str">
            <v/>
          </cell>
          <cell r="O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Y1133" t="str">
            <v/>
          </cell>
          <cell r="AA1133" t="str">
            <v/>
          </cell>
          <cell r="AB1133">
            <v>0</v>
          </cell>
          <cell r="AC1133">
            <v>0</v>
          </cell>
          <cell r="AI1133" t="str">
            <v/>
          </cell>
          <cell r="AJ1133" t="str">
            <v/>
          </cell>
          <cell r="AK1133">
            <v>0</v>
          </cell>
          <cell r="AL1133">
            <v>0</v>
          </cell>
          <cell r="AM1133">
            <v>0</v>
          </cell>
        </row>
        <row r="1134">
          <cell r="C1134" t="str">
            <v/>
          </cell>
          <cell r="D1134" t="str">
            <v/>
          </cell>
          <cell r="O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Y1134" t="str">
            <v/>
          </cell>
          <cell r="AA1134" t="str">
            <v/>
          </cell>
          <cell r="AB1134">
            <v>0</v>
          </cell>
          <cell r="AC1134">
            <v>0</v>
          </cell>
          <cell r="AI1134" t="str">
            <v/>
          </cell>
          <cell r="AJ1134" t="str">
            <v/>
          </cell>
          <cell r="AK1134">
            <v>0</v>
          </cell>
          <cell r="AL1134">
            <v>0</v>
          </cell>
          <cell r="AM1134">
            <v>0</v>
          </cell>
        </row>
        <row r="1135">
          <cell r="C1135" t="str">
            <v/>
          </cell>
          <cell r="D1135" t="str">
            <v/>
          </cell>
          <cell r="O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Y1135" t="str">
            <v/>
          </cell>
          <cell r="AA1135" t="str">
            <v/>
          </cell>
          <cell r="AB1135">
            <v>0</v>
          </cell>
          <cell r="AC1135">
            <v>0</v>
          </cell>
          <cell r="AI1135" t="str">
            <v/>
          </cell>
          <cell r="AJ1135" t="str">
            <v/>
          </cell>
          <cell r="AK1135">
            <v>0</v>
          </cell>
          <cell r="AL1135">
            <v>0</v>
          </cell>
          <cell r="AM1135">
            <v>0</v>
          </cell>
        </row>
        <row r="1136">
          <cell r="C1136" t="str">
            <v/>
          </cell>
          <cell r="D1136" t="str">
            <v/>
          </cell>
          <cell r="O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Y1136" t="str">
            <v/>
          </cell>
          <cell r="AA1136" t="str">
            <v/>
          </cell>
          <cell r="AB1136">
            <v>0</v>
          </cell>
          <cell r="AC1136">
            <v>0</v>
          </cell>
          <cell r="AI1136" t="str">
            <v/>
          </cell>
          <cell r="AJ1136" t="str">
            <v/>
          </cell>
          <cell r="AK1136">
            <v>0</v>
          </cell>
          <cell r="AL1136">
            <v>0</v>
          </cell>
          <cell r="AM1136">
            <v>0</v>
          </cell>
        </row>
        <row r="1137">
          <cell r="C1137" t="str">
            <v/>
          </cell>
          <cell r="D1137" t="str">
            <v/>
          </cell>
          <cell r="O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Y1137" t="str">
            <v/>
          </cell>
          <cell r="AA1137" t="str">
            <v/>
          </cell>
          <cell r="AB1137">
            <v>0</v>
          </cell>
          <cell r="AC1137">
            <v>0</v>
          </cell>
          <cell r="AI1137" t="str">
            <v/>
          </cell>
          <cell r="AJ1137" t="str">
            <v/>
          </cell>
          <cell r="AK1137">
            <v>0</v>
          </cell>
          <cell r="AL1137">
            <v>0</v>
          </cell>
          <cell r="AM1137">
            <v>0</v>
          </cell>
        </row>
        <row r="1138">
          <cell r="C1138" t="str">
            <v/>
          </cell>
          <cell r="D1138" t="str">
            <v/>
          </cell>
          <cell r="O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Y1138" t="str">
            <v/>
          </cell>
          <cell r="AA1138" t="str">
            <v/>
          </cell>
          <cell r="AB1138">
            <v>0</v>
          </cell>
          <cell r="AC1138">
            <v>0</v>
          </cell>
          <cell r="AI1138" t="str">
            <v/>
          </cell>
          <cell r="AJ1138" t="str">
            <v/>
          </cell>
          <cell r="AK1138">
            <v>0</v>
          </cell>
          <cell r="AL1138">
            <v>0</v>
          </cell>
          <cell r="AM1138">
            <v>0</v>
          </cell>
        </row>
        <row r="1139">
          <cell r="C1139" t="str">
            <v/>
          </cell>
          <cell r="D1139" t="str">
            <v/>
          </cell>
          <cell r="O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Y1139" t="str">
            <v/>
          </cell>
          <cell r="AA1139" t="str">
            <v/>
          </cell>
          <cell r="AB1139">
            <v>0</v>
          </cell>
          <cell r="AC1139">
            <v>0</v>
          </cell>
          <cell r="AI1139" t="str">
            <v/>
          </cell>
          <cell r="AJ1139" t="str">
            <v/>
          </cell>
          <cell r="AK1139">
            <v>0</v>
          </cell>
          <cell r="AL1139">
            <v>0</v>
          </cell>
          <cell r="AM1139">
            <v>0</v>
          </cell>
        </row>
        <row r="1140">
          <cell r="C1140" t="str">
            <v/>
          </cell>
          <cell r="D1140" t="str">
            <v/>
          </cell>
          <cell r="O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Y1140" t="str">
            <v/>
          </cell>
          <cell r="AA1140" t="str">
            <v/>
          </cell>
          <cell r="AB1140">
            <v>0</v>
          </cell>
          <cell r="AC1140">
            <v>0</v>
          </cell>
          <cell r="AI1140" t="str">
            <v/>
          </cell>
          <cell r="AJ1140" t="str">
            <v/>
          </cell>
          <cell r="AK1140">
            <v>0</v>
          </cell>
          <cell r="AL1140">
            <v>0</v>
          </cell>
          <cell r="AM1140">
            <v>0</v>
          </cell>
        </row>
        <row r="1141">
          <cell r="C1141" t="str">
            <v/>
          </cell>
          <cell r="D1141" t="str">
            <v/>
          </cell>
          <cell r="O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Y1141" t="str">
            <v/>
          </cell>
          <cell r="AA1141" t="str">
            <v/>
          </cell>
          <cell r="AB1141">
            <v>0</v>
          </cell>
          <cell r="AC1141">
            <v>0</v>
          </cell>
          <cell r="AI1141" t="str">
            <v/>
          </cell>
          <cell r="AJ1141" t="str">
            <v/>
          </cell>
          <cell r="AK1141">
            <v>0</v>
          </cell>
          <cell r="AL1141">
            <v>0</v>
          </cell>
          <cell r="AM1141">
            <v>0</v>
          </cell>
        </row>
        <row r="1142">
          <cell r="C1142" t="str">
            <v/>
          </cell>
          <cell r="D1142" t="str">
            <v/>
          </cell>
          <cell r="O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Y1142" t="str">
            <v/>
          </cell>
          <cell r="AA1142" t="str">
            <v/>
          </cell>
          <cell r="AB1142">
            <v>0</v>
          </cell>
          <cell r="AC1142">
            <v>0</v>
          </cell>
          <cell r="AI1142" t="str">
            <v/>
          </cell>
          <cell r="AJ1142" t="str">
            <v/>
          </cell>
          <cell r="AK1142">
            <v>0</v>
          </cell>
          <cell r="AL1142">
            <v>0</v>
          </cell>
          <cell r="AM1142">
            <v>0</v>
          </cell>
        </row>
        <row r="1143">
          <cell r="C1143" t="str">
            <v/>
          </cell>
          <cell r="D1143" t="str">
            <v/>
          </cell>
          <cell r="O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Y1143" t="str">
            <v/>
          </cell>
          <cell r="AA1143" t="str">
            <v/>
          </cell>
          <cell r="AB1143">
            <v>0</v>
          </cell>
          <cell r="AC1143">
            <v>0</v>
          </cell>
          <cell r="AI1143" t="str">
            <v/>
          </cell>
          <cell r="AJ1143" t="str">
            <v/>
          </cell>
          <cell r="AK1143">
            <v>0</v>
          </cell>
          <cell r="AL1143">
            <v>0</v>
          </cell>
          <cell r="AM1143">
            <v>0</v>
          </cell>
        </row>
        <row r="1144">
          <cell r="C1144" t="str">
            <v/>
          </cell>
          <cell r="D1144" t="str">
            <v/>
          </cell>
          <cell r="O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Y1144" t="str">
            <v/>
          </cell>
          <cell r="AA1144" t="str">
            <v/>
          </cell>
          <cell r="AB1144">
            <v>0</v>
          </cell>
          <cell r="AC1144">
            <v>0</v>
          </cell>
          <cell r="AI1144" t="str">
            <v/>
          </cell>
          <cell r="AJ1144" t="str">
            <v/>
          </cell>
          <cell r="AK1144">
            <v>0</v>
          </cell>
          <cell r="AL1144">
            <v>0</v>
          </cell>
          <cell r="AM1144">
            <v>0</v>
          </cell>
        </row>
        <row r="1145">
          <cell r="C1145" t="str">
            <v/>
          </cell>
          <cell r="D1145" t="str">
            <v/>
          </cell>
          <cell r="O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Y1145" t="str">
            <v/>
          </cell>
          <cell r="AA1145" t="str">
            <v/>
          </cell>
          <cell r="AB1145">
            <v>0</v>
          </cell>
          <cell r="AC1145">
            <v>0</v>
          </cell>
          <cell r="AI1145" t="str">
            <v/>
          </cell>
          <cell r="AJ1145" t="str">
            <v/>
          </cell>
          <cell r="AK1145">
            <v>0</v>
          </cell>
          <cell r="AL1145">
            <v>0</v>
          </cell>
          <cell r="AM1145">
            <v>0</v>
          </cell>
        </row>
        <row r="1146">
          <cell r="C1146" t="str">
            <v/>
          </cell>
          <cell r="D1146" t="str">
            <v/>
          </cell>
          <cell r="O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Y1146" t="str">
            <v/>
          </cell>
          <cell r="AA1146" t="str">
            <v/>
          </cell>
          <cell r="AB1146">
            <v>0</v>
          </cell>
          <cell r="AC1146">
            <v>0</v>
          </cell>
          <cell r="AI1146" t="str">
            <v/>
          </cell>
          <cell r="AJ1146" t="str">
            <v/>
          </cell>
          <cell r="AK1146">
            <v>0</v>
          </cell>
          <cell r="AL1146">
            <v>0</v>
          </cell>
          <cell r="AM1146">
            <v>0</v>
          </cell>
        </row>
        <row r="1147">
          <cell r="C1147" t="str">
            <v/>
          </cell>
          <cell r="D1147" t="str">
            <v/>
          </cell>
          <cell r="O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Y1147" t="str">
            <v/>
          </cell>
          <cell r="AA1147" t="str">
            <v/>
          </cell>
          <cell r="AB1147">
            <v>0</v>
          </cell>
          <cell r="AC1147">
            <v>0</v>
          </cell>
          <cell r="AI1147" t="str">
            <v/>
          </cell>
          <cell r="AJ1147" t="str">
            <v/>
          </cell>
          <cell r="AK1147">
            <v>0</v>
          </cell>
          <cell r="AL1147">
            <v>0</v>
          </cell>
          <cell r="AM1147">
            <v>0</v>
          </cell>
        </row>
        <row r="1148">
          <cell r="C1148" t="str">
            <v/>
          </cell>
          <cell r="D1148" t="str">
            <v/>
          </cell>
          <cell r="O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Y1148" t="str">
            <v/>
          </cell>
          <cell r="AA1148" t="str">
            <v/>
          </cell>
          <cell r="AB1148">
            <v>0</v>
          </cell>
          <cell r="AC1148">
            <v>0</v>
          </cell>
          <cell r="AI1148" t="str">
            <v/>
          </cell>
          <cell r="AJ1148" t="str">
            <v/>
          </cell>
          <cell r="AK1148">
            <v>0</v>
          </cell>
          <cell r="AL1148">
            <v>0</v>
          </cell>
          <cell r="AM1148">
            <v>0</v>
          </cell>
        </row>
        <row r="1149">
          <cell r="C1149" t="str">
            <v/>
          </cell>
          <cell r="D1149" t="str">
            <v/>
          </cell>
          <cell r="O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Y1149" t="str">
            <v/>
          </cell>
          <cell r="AA1149" t="str">
            <v/>
          </cell>
          <cell r="AB1149">
            <v>0</v>
          </cell>
          <cell r="AC1149">
            <v>0</v>
          </cell>
          <cell r="AI1149" t="str">
            <v/>
          </cell>
          <cell r="AJ1149" t="str">
            <v/>
          </cell>
          <cell r="AK1149">
            <v>0</v>
          </cell>
          <cell r="AL1149">
            <v>0</v>
          </cell>
          <cell r="AM1149">
            <v>0</v>
          </cell>
        </row>
        <row r="1150">
          <cell r="C1150" t="str">
            <v/>
          </cell>
          <cell r="D1150" t="str">
            <v/>
          </cell>
          <cell r="O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Y1150" t="str">
            <v/>
          </cell>
          <cell r="AA1150" t="str">
            <v/>
          </cell>
          <cell r="AB1150">
            <v>0</v>
          </cell>
          <cell r="AC1150">
            <v>0</v>
          </cell>
          <cell r="AI1150" t="str">
            <v/>
          </cell>
          <cell r="AJ1150" t="str">
            <v/>
          </cell>
          <cell r="AK1150">
            <v>0</v>
          </cell>
          <cell r="AL1150">
            <v>0</v>
          </cell>
          <cell r="AM1150">
            <v>0</v>
          </cell>
        </row>
        <row r="1151">
          <cell r="C1151" t="str">
            <v/>
          </cell>
          <cell r="D1151" t="str">
            <v/>
          </cell>
          <cell r="O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Y1151" t="str">
            <v/>
          </cell>
          <cell r="AA1151" t="str">
            <v/>
          </cell>
          <cell r="AB1151">
            <v>0</v>
          </cell>
          <cell r="AC1151">
            <v>0</v>
          </cell>
          <cell r="AI1151" t="str">
            <v/>
          </cell>
          <cell r="AJ1151" t="str">
            <v/>
          </cell>
          <cell r="AK1151">
            <v>0</v>
          </cell>
          <cell r="AL1151">
            <v>0</v>
          </cell>
          <cell r="AM1151">
            <v>0</v>
          </cell>
        </row>
        <row r="1152">
          <cell r="C1152" t="str">
            <v/>
          </cell>
          <cell r="D1152" t="str">
            <v/>
          </cell>
          <cell r="O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Y1152" t="str">
            <v/>
          </cell>
          <cell r="AA1152" t="str">
            <v/>
          </cell>
          <cell r="AB1152">
            <v>0</v>
          </cell>
          <cell r="AC1152">
            <v>0</v>
          </cell>
          <cell r="AI1152" t="str">
            <v/>
          </cell>
          <cell r="AJ1152" t="str">
            <v/>
          </cell>
          <cell r="AK1152">
            <v>0</v>
          </cell>
          <cell r="AL1152">
            <v>0</v>
          </cell>
          <cell r="AM1152">
            <v>0</v>
          </cell>
        </row>
        <row r="1153">
          <cell r="C1153" t="str">
            <v/>
          </cell>
          <cell r="D1153" t="str">
            <v/>
          </cell>
          <cell r="O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Y1153" t="str">
            <v/>
          </cell>
          <cell r="AA1153" t="str">
            <v/>
          </cell>
          <cell r="AB1153">
            <v>0</v>
          </cell>
          <cell r="AC1153">
            <v>0</v>
          </cell>
          <cell r="AI1153" t="str">
            <v/>
          </cell>
          <cell r="AJ1153" t="str">
            <v/>
          </cell>
          <cell r="AK1153">
            <v>0</v>
          </cell>
          <cell r="AL1153">
            <v>0</v>
          </cell>
          <cell r="AM1153">
            <v>0</v>
          </cell>
        </row>
        <row r="1154">
          <cell r="C1154" t="str">
            <v/>
          </cell>
          <cell r="D1154" t="str">
            <v/>
          </cell>
          <cell r="O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Y1154" t="str">
            <v/>
          </cell>
          <cell r="AA1154" t="str">
            <v/>
          </cell>
          <cell r="AB1154">
            <v>0</v>
          </cell>
          <cell r="AC1154">
            <v>0</v>
          </cell>
          <cell r="AI1154" t="str">
            <v/>
          </cell>
          <cell r="AJ1154" t="str">
            <v/>
          </cell>
          <cell r="AK1154">
            <v>0</v>
          </cell>
          <cell r="AL1154">
            <v>0</v>
          </cell>
          <cell r="AM1154">
            <v>0</v>
          </cell>
        </row>
        <row r="1155">
          <cell r="C1155" t="str">
            <v/>
          </cell>
          <cell r="D1155" t="str">
            <v/>
          </cell>
          <cell r="O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Y1155" t="str">
            <v/>
          </cell>
          <cell r="AA1155" t="str">
            <v/>
          </cell>
          <cell r="AB1155">
            <v>0</v>
          </cell>
          <cell r="AC1155">
            <v>0</v>
          </cell>
          <cell r="AI1155" t="str">
            <v/>
          </cell>
          <cell r="AJ1155" t="str">
            <v/>
          </cell>
          <cell r="AK1155">
            <v>0</v>
          </cell>
          <cell r="AL1155">
            <v>0</v>
          </cell>
          <cell r="AM1155">
            <v>0</v>
          </cell>
        </row>
        <row r="1156">
          <cell r="C1156" t="str">
            <v/>
          </cell>
          <cell r="D1156" t="str">
            <v/>
          </cell>
          <cell r="O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Y1156" t="str">
            <v/>
          </cell>
          <cell r="AA1156" t="str">
            <v/>
          </cell>
          <cell r="AB1156">
            <v>0</v>
          </cell>
          <cell r="AC1156">
            <v>0</v>
          </cell>
          <cell r="AI1156" t="str">
            <v/>
          </cell>
          <cell r="AJ1156" t="str">
            <v/>
          </cell>
          <cell r="AK1156">
            <v>0</v>
          </cell>
          <cell r="AL1156">
            <v>0</v>
          </cell>
          <cell r="AM1156">
            <v>0</v>
          </cell>
        </row>
        <row r="1157">
          <cell r="C1157" t="str">
            <v/>
          </cell>
          <cell r="D1157" t="str">
            <v/>
          </cell>
          <cell r="O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Y1157" t="str">
            <v/>
          </cell>
          <cell r="AA1157" t="str">
            <v/>
          </cell>
          <cell r="AB1157">
            <v>0</v>
          </cell>
          <cell r="AC1157">
            <v>0</v>
          </cell>
          <cell r="AI1157" t="str">
            <v/>
          </cell>
          <cell r="AJ1157" t="str">
            <v/>
          </cell>
          <cell r="AK1157">
            <v>0</v>
          </cell>
          <cell r="AL1157">
            <v>0</v>
          </cell>
          <cell r="AM1157">
            <v>0</v>
          </cell>
        </row>
        <row r="1158">
          <cell r="C1158" t="str">
            <v/>
          </cell>
          <cell r="D1158" t="str">
            <v/>
          </cell>
          <cell r="O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Y1158" t="str">
            <v/>
          </cell>
          <cell r="AA1158" t="str">
            <v/>
          </cell>
          <cell r="AB1158">
            <v>0</v>
          </cell>
          <cell r="AC1158">
            <v>0</v>
          </cell>
          <cell r="AI1158" t="str">
            <v/>
          </cell>
          <cell r="AJ1158" t="str">
            <v/>
          </cell>
          <cell r="AK1158">
            <v>0</v>
          </cell>
          <cell r="AL1158">
            <v>0</v>
          </cell>
          <cell r="AM1158">
            <v>0</v>
          </cell>
        </row>
        <row r="1159">
          <cell r="C1159" t="str">
            <v/>
          </cell>
          <cell r="D1159" t="str">
            <v/>
          </cell>
          <cell r="O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Y1159" t="str">
            <v/>
          </cell>
          <cell r="AA1159" t="str">
            <v/>
          </cell>
          <cell r="AB1159">
            <v>0</v>
          </cell>
          <cell r="AC1159">
            <v>0</v>
          </cell>
          <cell r="AI1159" t="str">
            <v/>
          </cell>
          <cell r="AJ1159" t="str">
            <v/>
          </cell>
          <cell r="AK1159">
            <v>0</v>
          </cell>
          <cell r="AL1159">
            <v>0</v>
          </cell>
          <cell r="AM1159">
            <v>0</v>
          </cell>
        </row>
        <row r="1160">
          <cell r="C1160" t="str">
            <v/>
          </cell>
          <cell r="D1160" t="str">
            <v/>
          </cell>
          <cell r="O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Y1160" t="str">
            <v/>
          </cell>
          <cell r="AA1160" t="str">
            <v/>
          </cell>
          <cell r="AB1160">
            <v>0</v>
          </cell>
          <cell r="AC1160">
            <v>0</v>
          </cell>
          <cell r="AI1160" t="str">
            <v/>
          </cell>
          <cell r="AJ1160" t="str">
            <v/>
          </cell>
          <cell r="AK1160">
            <v>0</v>
          </cell>
          <cell r="AL1160">
            <v>0</v>
          </cell>
          <cell r="AM1160">
            <v>0</v>
          </cell>
        </row>
        <row r="1161">
          <cell r="C1161" t="str">
            <v/>
          </cell>
          <cell r="D1161" t="str">
            <v/>
          </cell>
          <cell r="O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Y1161" t="str">
            <v/>
          </cell>
          <cell r="AA1161" t="str">
            <v/>
          </cell>
          <cell r="AB1161">
            <v>0</v>
          </cell>
          <cell r="AC1161">
            <v>0</v>
          </cell>
          <cell r="AI1161" t="str">
            <v/>
          </cell>
          <cell r="AJ1161" t="str">
            <v/>
          </cell>
          <cell r="AK1161">
            <v>0</v>
          </cell>
          <cell r="AL1161">
            <v>0</v>
          </cell>
          <cell r="AM1161">
            <v>0</v>
          </cell>
        </row>
        <row r="1162">
          <cell r="C1162" t="str">
            <v/>
          </cell>
          <cell r="D1162" t="str">
            <v/>
          </cell>
          <cell r="O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Y1162" t="str">
            <v/>
          </cell>
          <cell r="AA1162" t="str">
            <v/>
          </cell>
          <cell r="AB1162">
            <v>0</v>
          </cell>
          <cell r="AC1162">
            <v>0</v>
          </cell>
          <cell r="AI1162" t="str">
            <v/>
          </cell>
          <cell r="AJ1162" t="str">
            <v/>
          </cell>
          <cell r="AK1162">
            <v>0</v>
          </cell>
          <cell r="AL1162">
            <v>0</v>
          </cell>
          <cell r="AM1162">
            <v>0</v>
          </cell>
        </row>
        <row r="1163">
          <cell r="C1163" t="str">
            <v/>
          </cell>
          <cell r="D1163" t="str">
            <v/>
          </cell>
          <cell r="O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Y1163" t="str">
            <v/>
          </cell>
          <cell r="AA1163" t="str">
            <v/>
          </cell>
          <cell r="AB1163">
            <v>0</v>
          </cell>
          <cell r="AC1163">
            <v>0</v>
          </cell>
          <cell r="AI1163" t="str">
            <v/>
          </cell>
          <cell r="AJ1163" t="str">
            <v/>
          </cell>
          <cell r="AK1163">
            <v>0</v>
          </cell>
          <cell r="AL1163">
            <v>0</v>
          </cell>
          <cell r="AM1163">
            <v>0</v>
          </cell>
        </row>
        <row r="1164">
          <cell r="C1164" t="str">
            <v/>
          </cell>
          <cell r="D1164" t="str">
            <v/>
          </cell>
          <cell r="O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Y1164" t="str">
            <v/>
          </cell>
          <cell r="AA1164" t="str">
            <v/>
          </cell>
          <cell r="AB1164">
            <v>0</v>
          </cell>
          <cell r="AC1164">
            <v>0</v>
          </cell>
          <cell r="AI1164" t="str">
            <v/>
          </cell>
          <cell r="AJ1164" t="str">
            <v/>
          </cell>
          <cell r="AK1164">
            <v>0</v>
          </cell>
          <cell r="AL1164">
            <v>0</v>
          </cell>
          <cell r="AM1164">
            <v>0</v>
          </cell>
        </row>
        <row r="1165">
          <cell r="C1165" t="str">
            <v/>
          </cell>
          <cell r="D1165" t="str">
            <v/>
          </cell>
          <cell r="O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Y1165" t="str">
            <v/>
          </cell>
          <cell r="AA1165" t="str">
            <v/>
          </cell>
          <cell r="AB1165">
            <v>0</v>
          </cell>
          <cell r="AC1165">
            <v>0</v>
          </cell>
          <cell r="AI1165" t="str">
            <v/>
          </cell>
          <cell r="AJ1165" t="str">
            <v/>
          </cell>
          <cell r="AK1165">
            <v>0</v>
          </cell>
          <cell r="AL1165">
            <v>0</v>
          </cell>
          <cell r="AM1165">
            <v>0</v>
          </cell>
        </row>
        <row r="1166">
          <cell r="C1166" t="str">
            <v/>
          </cell>
          <cell r="D1166" t="str">
            <v/>
          </cell>
          <cell r="O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Y1166" t="str">
            <v/>
          </cell>
          <cell r="AA1166" t="str">
            <v/>
          </cell>
          <cell r="AB1166">
            <v>0</v>
          </cell>
          <cell r="AC1166">
            <v>0</v>
          </cell>
          <cell r="AI1166" t="str">
            <v/>
          </cell>
          <cell r="AJ1166" t="str">
            <v/>
          </cell>
          <cell r="AK1166">
            <v>0</v>
          </cell>
          <cell r="AL1166">
            <v>0</v>
          </cell>
          <cell r="AM1166">
            <v>0</v>
          </cell>
        </row>
        <row r="1167">
          <cell r="C1167" t="str">
            <v/>
          </cell>
          <cell r="D1167" t="str">
            <v/>
          </cell>
          <cell r="O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Y1167" t="str">
            <v/>
          </cell>
          <cell r="AA1167" t="str">
            <v/>
          </cell>
          <cell r="AB1167">
            <v>0</v>
          </cell>
          <cell r="AC1167">
            <v>0</v>
          </cell>
          <cell r="AI1167" t="str">
            <v/>
          </cell>
          <cell r="AJ1167" t="str">
            <v/>
          </cell>
          <cell r="AK1167">
            <v>0</v>
          </cell>
          <cell r="AL1167">
            <v>0</v>
          </cell>
          <cell r="AM1167">
            <v>0</v>
          </cell>
        </row>
        <row r="1168">
          <cell r="C1168" t="str">
            <v/>
          </cell>
          <cell r="D1168" t="str">
            <v/>
          </cell>
          <cell r="O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Y1168" t="str">
            <v/>
          </cell>
          <cell r="AA1168" t="str">
            <v/>
          </cell>
          <cell r="AB1168">
            <v>0</v>
          </cell>
          <cell r="AC1168">
            <v>0</v>
          </cell>
          <cell r="AI1168" t="str">
            <v/>
          </cell>
          <cell r="AJ1168" t="str">
            <v/>
          </cell>
          <cell r="AK1168">
            <v>0</v>
          </cell>
          <cell r="AL1168">
            <v>0</v>
          </cell>
          <cell r="AM1168">
            <v>0</v>
          </cell>
        </row>
        <row r="1169">
          <cell r="C1169" t="str">
            <v/>
          </cell>
          <cell r="D1169" t="str">
            <v/>
          </cell>
          <cell r="O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Y1169" t="str">
            <v/>
          </cell>
          <cell r="AA1169" t="str">
            <v/>
          </cell>
          <cell r="AB1169">
            <v>0</v>
          </cell>
          <cell r="AC1169">
            <v>0</v>
          </cell>
          <cell r="AI1169" t="str">
            <v/>
          </cell>
          <cell r="AJ1169" t="str">
            <v/>
          </cell>
          <cell r="AK1169">
            <v>0</v>
          </cell>
          <cell r="AL1169">
            <v>0</v>
          </cell>
          <cell r="AM1169">
            <v>0</v>
          </cell>
        </row>
        <row r="1170">
          <cell r="C1170" t="str">
            <v/>
          </cell>
          <cell r="D1170" t="str">
            <v/>
          </cell>
          <cell r="O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Y1170" t="str">
            <v/>
          </cell>
          <cell r="AA1170" t="str">
            <v/>
          </cell>
          <cell r="AB1170">
            <v>0</v>
          </cell>
          <cell r="AC1170">
            <v>0</v>
          </cell>
          <cell r="AI1170" t="str">
            <v/>
          </cell>
          <cell r="AJ1170" t="str">
            <v/>
          </cell>
          <cell r="AK1170">
            <v>0</v>
          </cell>
          <cell r="AL1170">
            <v>0</v>
          </cell>
          <cell r="AM1170">
            <v>0</v>
          </cell>
        </row>
        <row r="1171">
          <cell r="C1171" t="str">
            <v/>
          </cell>
          <cell r="D1171" t="str">
            <v/>
          </cell>
          <cell r="O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Y1171" t="str">
            <v/>
          </cell>
          <cell r="AA1171" t="str">
            <v/>
          </cell>
          <cell r="AB1171">
            <v>0</v>
          </cell>
          <cell r="AC1171">
            <v>0</v>
          </cell>
          <cell r="AI1171" t="str">
            <v/>
          </cell>
          <cell r="AJ1171" t="str">
            <v/>
          </cell>
          <cell r="AK1171">
            <v>0</v>
          </cell>
          <cell r="AL1171">
            <v>0</v>
          </cell>
          <cell r="AM1171">
            <v>0</v>
          </cell>
        </row>
        <row r="1172">
          <cell r="C1172" t="str">
            <v/>
          </cell>
          <cell r="D1172" t="str">
            <v/>
          </cell>
          <cell r="O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Y1172" t="str">
            <v/>
          </cell>
          <cell r="AA1172" t="str">
            <v/>
          </cell>
          <cell r="AB1172">
            <v>0</v>
          </cell>
          <cell r="AC1172">
            <v>0</v>
          </cell>
          <cell r="AI1172" t="str">
            <v/>
          </cell>
          <cell r="AJ1172" t="str">
            <v/>
          </cell>
          <cell r="AK1172">
            <v>0</v>
          </cell>
          <cell r="AL1172">
            <v>0</v>
          </cell>
          <cell r="AM1172">
            <v>0</v>
          </cell>
        </row>
        <row r="1173">
          <cell r="C1173" t="str">
            <v/>
          </cell>
          <cell r="D1173" t="str">
            <v/>
          </cell>
          <cell r="O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Y1173" t="str">
            <v/>
          </cell>
          <cell r="AA1173" t="str">
            <v/>
          </cell>
          <cell r="AB1173">
            <v>0</v>
          </cell>
          <cell r="AC1173">
            <v>0</v>
          </cell>
          <cell r="AI1173" t="str">
            <v/>
          </cell>
          <cell r="AJ1173" t="str">
            <v/>
          </cell>
          <cell r="AK1173">
            <v>0</v>
          </cell>
          <cell r="AL1173">
            <v>0</v>
          </cell>
          <cell r="AM1173">
            <v>0</v>
          </cell>
        </row>
        <row r="1174">
          <cell r="C1174" t="str">
            <v/>
          </cell>
          <cell r="D1174" t="str">
            <v/>
          </cell>
          <cell r="O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Y1174" t="str">
            <v/>
          </cell>
          <cell r="AA1174" t="str">
            <v/>
          </cell>
          <cell r="AB1174">
            <v>0</v>
          </cell>
          <cell r="AC1174">
            <v>0</v>
          </cell>
          <cell r="AI1174" t="str">
            <v/>
          </cell>
          <cell r="AJ1174" t="str">
            <v/>
          </cell>
          <cell r="AK1174">
            <v>0</v>
          </cell>
          <cell r="AL1174">
            <v>0</v>
          </cell>
          <cell r="AM1174">
            <v>0</v>
          </cell>
        </row>
        <row r="1175">
          <cell r="C1175" t="str">
            <v/>
          </cell>
          <cell r="D1175" t="str">
            <v/>
          </cell>
          <cell r="O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Y1175" t="str">
            <v/>
          </cell>
          <cell r="AA1175" t="str">
            <v/>
          </cell>
          <cell r="AB1175">
            <v>0</v>
          </cell>
          <cell r="AC1175">
            <v>0</v>
          </cell>
          <cell r="AI1175" t="str">
            <v/>
          </cell>
          <cell r="AJ1175" t="str">
            <v/>
          </cell>
          <cell r="AK1175">
            <v>0</v>
          </cell>
          <cell r="AL1175">
            <v>0</v>
          </cell>
          <cell r="AM1175">
            <v>0</v>
          </cell>
        </row>
        <row r="1176">
          <cell r="C1176" t="str">
            <v/>
          </cell>
          <cell r="D1176" t="str">
            <v/>
          </cell>
          <cell r="O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Y1176" t="str">
            <v/>
          </cell>
          <cell r="AA1176" t="str">
            <v/>
          </cell>
          <cell r="AB1176">
            <v>0</v>
          </cell>
          <cell r="AC1176">
            <v>0</v>
          </cell>
          <cell r="AI1176" t="str">
            <v/>
          </cell>
          <cell r="AJ1176" t="str">
            <v/>
          </cell>
          <cell r="AK1176">
            <v>0</v>
          </cell>
          <cell r="AL1176">
            <v>0</v>
          </cell>
          <cell r="AM1176">
            <v>0</v>
          </cell>
        </row>
        <row r="1177">
          <cell r="C1177" t="str">
            <v/>
          </cell>
          <cell r="D1177" t="str">
            <v/>
          </cell>
          <cell r="O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Y1177" t="str">
            <v/>
          </cell>
          <cell r="AA1177" t="str">
            <v/>
          </cell>
          <cell r="AB1177">
            <v>0</v>
          </cell>
          <cell r="AC1177">
            <v>0</v>
          </cell>
          <cell r="AI1177" t="str">
            <v/>
          </cell>
          <cell r="AJ1177" t="str">
            <v/>
          </cell>
          <cell r="AK1177">
            <v>0</v>
          </cell>
          <cell r="AL1177">
            <v>0</v>
          </cell>
          <cell r="AM1177">
            <v>0</v>
          </cell>
        </row>
        <row r="1178">
          <cell r="C1178" t="str">
            <v/>
          </cell>
          <cell r="D1178" t="str">
            <v/>
          </cell>
          <cell r="O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Y1178" t="str">
            <v/>
          </cell>
          <cell r="AA1178" t="str">
            <v/>
          </cell>
          <cell r="AB1178">
            <v>0</v>
          </cell>
          <cell r="AC1178">
            <v>0</v>
          </cell>
          <cell r="AI1178" t="str">
            <v/>
          </cell>
          <cell r="AJ1178" t="str">
            <v/>
          </cell>
          <cell r="AK1178">
            <v>0</v>
          </cell>
          <cell r="AL1178">
            <v>0</v>
          </cell>
          <cell r="AM1178">
            <v>0</v>
          </cell>
        </row>
        <row r="1179">
          <cell r="C1179" t="str">
            <v/>
          </cell>
          <cell r="D1179" t="str">
            <v/>
          </cell>
          <cell r="O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Y1179" t="str">
            <v/>
          </cell>
          <cell r="AA1179" t="str">
            <v/>
          </cell>
          <cell r="AB1179">
            <v>0</v>
          </cell>
          <cell r="AC1179">
            <v>0</v>
          </cell>
          <cell r="AI1179" t="str">
            <v/>
          </cell>
          <cell r="AJ1179" t="str">
            <v/>
          </cell>
          <cell r="AK1179">
            <v>0</v>
          </cell>
          <cell r="AL1179">
            <v>0</v>
          </cell>
          <cell r="AM1179">
            <v>0</v>
          </cell>
        </row>
        <row r="1180">
          <cell r="C1180" t="str">
            <v/>
          </cell>
          <cell r="D1180" t="str">
            <v/>
          </cell>
          <cell r="O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Y1180" t="str">
            <v/>
          </cell>
          <cell r="AA1180" t="str">
            <v/>
          </cell>
          <cell r="AB1180">
            <v>0</v>
          </cell>
          <cell r="AC1180">
            <v>0</v>
          </cell>
          <cell r="AI1180" t="str">
            <v/>
          </cell>
          <cell r="AJ1180" t="str">
            <v/>
          </cell>
          <cell r="AK1180">
            <v>0</v>
          </cell>
          <cell r="AL1180">
            <v>0</v>
          </cell>
          <cell r="AM1180">
            <v>0</v>
          </cell>
        </row>
        <row r="1181">
          <cell r="C1181" t="str">
            <v/>
          </cell>
          <cell r="D1181" t="str">
            <v/>
          </cell>
          <cell r="O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Y1181" t="str">
            <v/>
          </cell>
          <cell r="AA1181" t="str">
            <v/>
          </cell>
          <cell r="AB1181">
            <v>0</v>
          </cell>
          <cell r="AC1181">
            <v>0</v>
          </cell>
          <cell r="AI1181" t="str">
            <v/>
          </cell>
          <cell r="AJ1181" t="str">
            <v/>
          </cell>
          <cell r="AK1181">
            <v>0</v>
          </cell>
          <cell r="AL1181">
            <v>0</v>
          </cell>
          <cell r="AM1181">
            <v>0</v>
          </cell>
        </row>
        <row r="1182">
          <cell r="C1182" t="str">
            <v/>
          </cell>
          <cell r="D1182" t="str">
            <v/>
          </cell>
          <cell r="O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Y1182" t="str">
            <v/>
          </cell>
          <cell r="AA1182" t="str">
            <v/>
          </cell>
          <cell r="AB1182">
            <v>0</v>
          </cell>
          <cell r="AC1182">
            <v>0</v>
          </cell>
          <cell r="AI1182" t="str">
            <v/>
          </cell>
          <cell r="AJ1182" t="str">
            <v/>
          </cell>
          <cell r="AK1182">
            <v>0</v>
          </cell>
          <cell r="AL1182">
            <v>0</v>
          </cell>
          <cell r="AM1182">
            <v>0</v>
          </cell>
        </row>
        <row r="1183">
          <cell r="C1183" t="str">
            <v/>
          </cell>
          <cell r="D1183" t="str">
            <v/>
          </cell>
          <cell r="O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Y1183" t="str">
            <v/>
          </cell>
          <cell r="AA1183" t="str">
            <v/>
          </cell>
          <cell r="AB1183">
            <v>0</v>
          </cell>
          <cell r="AC1183">
            <v>0</v>
          </cell>
          <cell r="AI1183" t="str">
            <v/>
          </cell>
          <cell r="AJ1183" t="str">
            <v/>
          </cell>
          <cell r="AK1183">
            <v>0</v>
          </cell>
          <cell r="AL1183">
            <v>0</v>
          </cell>
          <cell r="AM1183">
            <v>0</v>
          </cell>
        </row>
        <row r="1184">
          <cell r="C1184" t="str">
            <v/>
          </cell>
          <cell r="D1184" t="str">
            <v/>
          </cell>
          <cell r="O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Y1184" t="str">
            <v/>
          </cell>
          <cell r="AA1184" t="str">
            <v/>
          </cell>
          <cell r="AB1184">
            <v>0</v>
          </cell>
          <cell r="AC1184">
            <v>0</v>
          </cell>
          <cell r="AI1184" t="str">
            <v/>
          </cell>
          <cell r="AJ1184" t="str">
            <v/>
          </cell>
          <cell r="AK1184">
            <v>0</v>
          </cell>
          <cell r="AL1184">
            <v>0</v>
          </cell>
          <cell r="AM1184">
            <v>0</v>
          </cell>
        </row>
        <row r="1185">
          <cell r="C1185" t="str">
            <v/>
          </cell>
          <cell r="D1185" t="str">
            <v/>
          </cell>
          <cell r="O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Y1185" t="str">
            <v/>
          </cell>
          <cell r="AA1185" t="str">
            <v/>
          </cell>
          <cell r="AB1185">
            <v>0</v>
          </cell>
          <cell r="AC1185">
            <v>0</v>
          </cell>
          <cell r="AI1185" t="str">
            <v/>
          </cell>
          <cell r="AJ1185" t="str">
            <v/>
          </cell>
          <cell r="AK1185">
            <v>0</v>
          </cell>
          <cell r="AL1185">
            <v>0</v>
          </cell>
          <cell r="AM1185">
            <v>0</v>
          </cell>
        </row>
        <row r="1186">
          <cell r="C1186" t="str">
            <v/>
          </cell>
          <cell r="D1186" t="str">
            <v/>
          </cell>
          <cell r="O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Y1186" t="str">
            <v/>
          </cell>
          <cell r="AA1186" t="str">
            <v/>
          </cell>
          <cell r="AB1186">
            <v>0</v>
          </cell>
          <cell r="AC1186">
            <v>0</v>
          </cell>
          <cell r="AI1186" t="str">
            <v/>
          </cell>
          <cell r="AJ1186" t="str">
            <v/>
          </cell>
          <cell r="AK1186">
            <v>0</v>
          </cell>
          <cell r="AL1186">
            <v>0</v>
          </cell>
          <cell r="AM1186">
            <v>0</v>
          </cell>
        </row>
        <row r="1187">
          <cell r="C1187" t="str">
            <v/>
          </cell>
          <cell r="D1187" t="str">
            <v/>
          </cell>
          <cell r="O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Y1187" t="str">
            <v/>
          </cell>
          <cell r="AA1187" t="str">
            <v/>
          </cell>
          <cell r="AB1187">
            <v>0</v>
          </cell>
          <cell r="AC1187">
            <v>0</v>
          </cell>
          <cell r="AI1187" t="str">
            <v/>
          </cell>
          <cell r="AJ1187" t="str">
            <v/>
          </cell>
          <cell r="AK1187">
            <v>0</v>
          </cell>
          <cell r="AL1187">
            <v>0</v>
          </cell>
          <cell r="AM1187">
            <v>0</v>
          </cell>
        </row>
        <row r="1188">
          <cell r="C1188" t="str">
            <v/>
          </cell>
          <cell r="D1188" t="str">
            <v/>
          </cell>
          <cell r="O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Y1188" t="str">
            <v/>
          </cell>
          <cell r="AA1188" t="str">
            <v/>
          </cell>
          <cell r="AB1188">
            <v>0</v>
          </cell>
          <cell r="AC1188">
            <v>0</v>
          </cell>
          <cell r="AI1188" t="str">
            <v/>
          </cell>
          <cell r="AJ1188" t="str">
            <v/>
          </cell>
          <cell r="AK1188">
            <v>0</v>
          </cell>
          <cell r="AL1188">
            <v>0</v>
          </cell>
          <cell r="AM1188">
            <v>0</v>
          </cell>
        </row>
        <row r="1189">
          <cell r="C1189" t="str">
            <v/>
          </cell>
          <cell r="D1189" t="str">
            <v/>
          </cell>
          <cell r="O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Y1189" t="str">
            <v/>
          </cell>
          <cell r="AA1189" t="str">
            <v/>
          </cell>
          <cell r="AB1189">
            <v>0</v>
          </cell>
          <cell r="AC1189">
            <v>0</v>
          </cell>
          <cell r="AI1189" t="str">
            <v/>
          </cell>
          <cell r="AJ1189" t="str">
            <v/>
          </cell>
          <cell r="AK1189">
            <v>0</v>
          </cell>
          <cell r="AL1189">
            <v>0</v>
          </cell>
          <cell r="AM1189">
            <v>0</v>
          </cell>
        </row>
        <row r="1190">
          <cell r="C1190" t="str">
            <v/>
          </cell>
          <cell r="D1190" t="str">
            <v/>
          </cell>
          <cell r="O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Y1190" t="str">
            <v/>
          </cell>
          <cell r="AA1190" t="str">
            <v/>
          </cell>
          <cell r="AB1190">
            <v>0</v>
          </cell>
          <cell r="AC1190">
            <v>0</v>
          </cell>
          <cell r="AI1190" t="str">
            <v/>
          </cell>
          <cell r="AJ1190" t="str">
            <v/>
          </cell>
          <cell r="AK1190">
            <v>0</v>
          </cell>
          <cell r="AL1190">
            <v>0</v>
          </cell>
          <cell r="AM1190">
            <v>0</v>
          </cell>
        </row>
        <row r="1191">
          <cell r="C1191" t="str">
            <v/>
          </cell>
          <cell r="D1191" t="str">
            <v/>
          </cell>
          <cell r="O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Y1191" t="str">
            <v/>
          </cell>
          <cell r="AA1191" t="str">
            <v/>
          </cell>
          <cell r="AB1191">
            <v>0</v>
          </cell>
          <cell r="AC1191">
            <v>0</v>
          </cell>
          <cell r="AI1191" t="str">
            <v/>
          </cell>
          <cell r="AJ1191" t="str">
            <v/>
          </cell>
          <cell r="AK1191">
            <v>0</v>
          </cell>
          <cell r="AL1191">
            <v>0</v>
          </cell>
          <cell r="AM1191">
            <v>0</v>
          </cell>
        </row>
        <row r="1192">
          <cell r="C1192" t="str">
            <v/>
          </cell>
          <cell r="D1192" t="str">
            <v/>
          </cell>
          <cell r="O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Y1192" t="str">
            <v/>
          </cell>
          <cell r="AA1192" t="str">
            <v/>
          </cell>
          <cell r="AB1192">
            <v>0</v>
          </cell>
          <cell r="AC1192">
            <v>0</v>
          </cell>
          <cell r="AI1192" t="str">
            <v/>
          </cell>
          <cell r="AJ1192" t="str">
            <v/>
          </cell>
          <cell r="AK1192">
            <v>0</v>
          </cell>
          <cell r="AL1192">
            <v>0</v>
          </cell>
          <cell r="AM1192">
            <v>0</v>
          </cell>
        </row>
        <row r="1193">
          <cell r="C1193" t="str">
            <v/>
          </cell>
          <cell r="D1193" t="str">
            <v/>
          </cell>
          <cell r="O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Y1193" t="str">
            <v/>
          </cell>
          <cell r="AA1193" t="str">
            <v/>
          </cell>
          <cell r="AB1193">
            <v>0</v>
          </cell>
          <cell r="AC1193">
            <v>0</v>
          </cell>
          <cell r="AI1193" t="str">
            <v/>
          </cell>
          <cell r="AJ1193" t="str">
            <v/>
          </cell>
          <cell r="AK1193">
            <v>0</v>
          </cell>
          <cell r="AL1193">
            <v>0</v>
          </cell>
          <cell r="AM1193">
            <v>0</v>
          </cell>
        </row>
        <row r="1194">
          <cell r="C1194" t="str">
            <v/>
          </cell>
          <cell r="D1194" t="str">
            <v/>
          </cell>
          <cell r="O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Y1194" t="str">
            <v/>
          </cell>
          <cell r="AA1194" t="str">
            <v/>
          </cell>
          <cell r="AB1194">
            <v>0</v>
          </cell>
          <cell r="AC1194">
            <v>0</v>
          </cell>
          <cell r="AI1194" t="str">
            <v/>
          </cell>
          <cell r="AJ1194" t="str">
            <v/>
          </cell>
          <cell r="AK1194">
            <v>0</v>
          </cell>
          <cell r="AL1194">
            <v>0</v>
          </cell>
          <cell r="AM1194">
            <v>0</v>
          </cell>
        </row>
        <row r="1195">
          <cell r="C1195" t="str">
            <v/>
          </cell>
          <cell r="D1195" t="str">
            <v/>
          </cell>
          <cell r="O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Y1195" t="str">
            <v/>
          </cell>
          <cell r="AA1195" t="str">
            <v/>
          </cell>
          <cell r="AB1195">
            <v>0</v>
          </cell>
          <cell r="AC1195">
            <v>0</v>
          </cell>
          <cell r="AI1195" t="str">
            <v/>
          </cell>
          <cell r="AJ1195" t="str">
            <v/>
          </cell>
          <cell r="AK1195">
            <v>0</v>
          </cell>
          <cell r="AL1195">
            <v>0</v>
          </cell>
          <cell r="AM1195">
            <v>0</v>
          </cell>
        </row>
        <row r="1196">
          <cell r="C1196" t="str">
            <v/>
          </cell>
          <cell r="D1196" t="str">
            <v/>
          </cell>
          <cell r="O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Y1196" t="str">
            <v/>
          </cell>
          <cell r="AA1196" t="str">
            <v/>
          </cell>
          <cell r="AB1196">
            <v>0</v>
          </cell>
          <cell r="AC1196">
            <v>0</v>
          </cell>
          <cell r="AI1196" t="str">
            <v/>
          </cell>
          <cell r="AJ1196" t="str">
            <v/>
          </cell>
          <cell r="AK1196">
            <v>0</v>
          </cell>
          <cell r="AL1196">
            <v>0</v>
          </cell>
          <cell r="AM1196">
            <v>0</v>
          </cell>
        </row>
        <row r="1197">
          <cell r="C1197" t="str">
            <v/>
          </cell>
          <cell r="D1197" t="str">
            <v/>
          </cell>
          <cell r="O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Y1197" t="str">
            <v/>
          </cell>
          <cell r="AA1197" t="str">
            <v/>
          </cell>
          <cell r="AB1197">
            <v>0</v>
          </cell>
          <cell r="AC1197">
            <v>0</v>
          </cell>
          <cell r="AI1197" t="str">
            <v/>
          </cell>
          <cell r="AJ1197" t="str">
            <v/>
          </cell>
          <cell r="AK1197">
            <v>0</v>
          </cell>
          <cell r="AL1197">
            <v>0</v>
          </cell>
          <cell r="AM1197">
            <v>0</v>
          </cell>
        </row>
        <row r="1198">
          <cell r="C1198" t="str">
            <v/>
          </cell>
          <cell r="D1198" t="str">
            <v/>
          </cell>
          <cell r="O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Y1198" t="str">
            <v/>
          </cell>
          <cell r="AA1198" t="str">
            <v/>
          </cell>
          <cell r="AB1198">
            <v>0</v>
          </cell>
          <cell r="AC1198">
            <v>0</v>
          </cell>
          <cell r="AI1198" t="str">
            <v/>
          </cell>
          <cell r="AJ1198" t="str">
            <v/>
          </cell>
          <cell r="AK1198">
            <v>0</v>
          </cell>
          <cell r="AL1198">
            <v>0</v>
          </cell>
          <cell r="AM1198">
            <v>0</v>
          </cell>
        </row>
        <row r="1199">
          <cell r="C1199" t="str">
            <v/>
          </cell>
          <cell r="D1199" t="str">
            <v/>
          </cell>
          <cell r="O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Y1199" t="str">
            <v/>
          </cell>
          <cell r="AA1199" t="str">
            <v/>
          </cell>
          <cell r="AB1199">
            <v>0</v>
          </cell>
          <cell r="AC1199">
            <v>0</v>
          </cell>
          <cell r="AI1199" t="str">
            <v/>
          </cell>
          <cell r="AJ1199" t="str">
            <v/>
          </cell>
          <cell r="AK1199">
            <v>0</v>
          </cell>
          <cell r="AL1199">
            <v>0</v>
          </cell>
          <cell r="AM1199">
            <v>0</v>
          </cell>
        </row>
        <row r="1200">
          <cell r="C1200" t="str">
            <v/>
          </cell>
          <cell r="D1200" t="str">
            <v/>
          </cell>
          <cell r="O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Y1200" t="str">
            <v/>
          </cell>
          <cell r="AA1200" t="str">
            <v/>
          </cell>
          <cell r="AB1200">
            <v>0</v>
          </cell>
          <cell r="AC1200">
            <v>0</v>
          </cell>
          <cell r="AI1200" t="str">
            <v/>
          </cell>
          <cell r="AJ1200" t="str">
            <v/>
          </cell>
          <cell r="AK1200">
            <v>0</v>
          </cell>
          <cell r="AL1200">
            <v>0</v>
          </cell>
          <cell r="AM1200">
            <v>0</v>
          </cell>
        </row>
        <row r="1201">
          <cell r="C1201" t="str">
            <v/>
          </cell>
          <cell r="D1201" t="str">
            <v/>
          </cell>
          <cell r="O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Y1201" t="str">
            <v/>
          </cell>
          <cell r="AA1201" t="str">
            <v/>
          </cell>
          <cell r="AB1201">
            <v>0</v>
          </cell>
          <cell r="AC1201">
            <v>0</v>
          </cell>
          <cell r="AI1201" t="str">
            <v/>
          </cell>
          <cell r="AJ1201" t="str">
            <v/>
          </cell>
          <cell r="AK1201">
            <v>0</v>
          </cell>
          <cell r="AL1201">
            <v>0</v>
          </cell>
          <cell r="AM1201">
            <v>0</v>
          </cell>
        </row>
        <row r="1202">
          <cell r="C1202" t="str">
            <v/>
          </cell>
          <cell r="D1202" t="str">
            <v/>
          </cell>
          <cell r="O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Y1202" t="str">
            <v/>
          </cell>
          <cell r="AA1202" t="str">
            <v/>
          </cell>
          <cell r="AB1202">
            <v>0</v>
          </cell>
          <cell r="AC1202">
            <v>0</v>
          </cell>
          <cell r="AI1202" t="str">
            <v/>
          </cell>
          <cell r="AJ1202" t="str">
            <v/>
          </cell>
          <cell r="AK1202">
            <v>0</v>
          </cell>
          <cell r="AL1202">
            <v>0</v>
          </cell>
          <cell r="AM1202">
            <v>0</v>
          </cell>
        </row>
        <row r="1203">
          <cell r="C1203" t="str">
            <v/>
          </cell>
          <cell r="D1203" t="str">
            <v/>
          </cell>
          <cell r="O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Y1203" t="str">
            <v/>
          </cell>
          <cell r="AA1203" t="str">
            <v/>
          </cell>
          <cell r="AB1203">
            <v>0</v>
          </cell>
          <cell r="AC1203">
            <v>0</v>
          </cell>
          <cell r="AI1203" t="str">
            <v/>
          </cell>
          <cell r="AJ1203" t="str">
            <v/>
          </cell>
          <cell r="AK1203">
            <v>0</v>
          </cell>
          <cell r="AL1203">
            <v>0</v>
          </cell>
          <cell r="AM1203">
            <v>0</v>
          </cell>
        </row>
        <row r="1204">
          <cell r="C1204" t="str">
            <v/>
          </cell>
          <cell r="D1204" t="str">
            <v/>
          </cell>
          <cell r="O1204" t="str">
            <v/>
          </cell>
          <cell r="T1204" t="str">
            <v/>
          </cell>
          <cell r="U1204" t="str">
            <v/>
          </cell>
          <cell r="V1204" t="str">
            <v/>
          </cell>
          <cell r="W1204" t="str">
            <v/>
          </cell>
          <cell r="Y1204" t="str">
            <v/>
          </cell>
          <cell r="AA1204" t="str">
            <v/>
          </cell>
          <cell r="AB1204">
            <v>0</v>
          </cell>
          <cell r="AC1204">
            <v>0</v>
          </cell>
          <cell r="AI1204" t="str">
            <v/>
          </cell>
          <cell r="AJ1204" t="str">
            <v/>
          </cell>
          <cell r="AK1204">
            <v>0</v>
          </cell>
          <cell r="AL1204">
            <v>0</v>
          </cell>
          <cell r="AM1204">
            <v>0</v>
          </cell>
        </row>
        <row r="1205">
          <cell r="C1205" t="str">
            <v/>
          </cell>
          <cell r="D1205" t="str">
            <v/>
          </cell>
          <cell r="O1205" t="str">
            <v/>
          </cell>
          <cell r="T1205" t="str">
            <v/>
          </cell>
          <cell r="U1205" t="str">
            <v/>
          </cell>
          <cell r="V1205" t="str">
            <v/>
          </cell>
          <cell r="W1205" t="str">
            <v/>
          </cell>
          <cell r="Y1205" t="str">
            <v/>
          </cell>
          <cell r="AA1205" t="str">
            <v/>
          </cell>
          <cell r="AB1205">
            <v>0</v>
          </cell>
          <cell r="AC1205">
            <v>0</v>
          </cell>
          <cell r="AI1205" t="str">
            <v/>
          </cell>
          <cell r="AJ1205" t="str">
            <v/>
          </cell>
          <cell r="AK1205">
            <v>0</v>
          </cell>
          <cell r="AL1205">
            <v>0</v>
          </cell>
          <cell r="AM1205">
            <v>0</v>
          </cell>
        </row>
        <row r="1206">
          <cell r="C1206" t="str">
            <v/>
          </cell>
          <cell r="D1206" t="str">
            <v/>
          </cell>
          <cell r="O1206" t="str">
            <v/>
          </cell>
          <cell r="T1206" t="str">
            <v/>
          </cell>
          <cell r="U1206" t="str">
            <v/>
          </cell>
          <cell r="V1206" t="str">
            <v/>
          </cell>
          <cell r="W1206" t="str">
            <v/>
          </cell>
          <cell r="Y1206" t="str">
            <v/>
          </cell>
          <cell r="AA1206" t="str">
            <v/>
          </cell>
          <cell r="AB1206">
            <v>0</v>
          </cell>
          <cell r="AC1206">
            <v>0</v>
          </cell>
          <cell r="AI1206" t="str">
            <v/>
          </cell>
          <cell r="AJ1206" t="str">
            <v/>
          </cell>
          <cell r="AK1206">
            <v>0</v>
          </cell>
          <cell r="AL1206">
            <v>0</v>
          </cell>
          <cell r="AM1206">
            <v>0</v>
          </cell>
        </row>
        <row r="1207">
          <cell r="C1207" t="str">
            <v/>
          </cell>
          <cell r="D1207" t="str">
            <v/>
          </cell>
          <cell r="O1207" t="str">
            <v/>
          </cell>
          <cell r="T1207" t="str">
            <v/>
          </cell>
          <cell r="U1207" t="str">
            <v/>
          </cell>
          <cell r="V1207" t="str">
            <v/>
          </cell>
          <cell r="W1207" t="str">
            <v/>
          </cell>
          <cell r="Y1207" t="str">
            <v/>
          </cell>
          <cell r="AA1207" t="str">
            <v/>
          </cell>
          <cell r="AB1207">
            <v>0</v>
          </cell>
          <cell r="AC1207">
            <v>0</v>
          </cell>
          <cell r="AI1207" t="str">
            <v/>
          </cell>
          <cell r="AJ1207" t="str">
            <v/>
          </cell>
          <cell r="AK1207">
            <v>0</v>
          </cell>
          <cell r="AL1207">
            <v>0</v>
          </cell>
          <cell r="AM1207">
            <v>0</v>
          </cell>
        </row>
        <row r="1208">
          <cell r="C1208" t="str">
            <v/>
          </cell>
          <cell r="D1208" t="str">
            <v/>
          </cell>
          <cell r="O1208" t="str">
            <v/>
          </cell>
          <cell r="T1208" t="str">
            <v/>
          </cell>
          <cell r="U1208" t="str">
            <v/>
          </cell>
          <cell r="V1208" t="str">
            <v/>
          </cell>
          <cell r="W1208" t="str">
            <v/>
          </cell>
          <cell r="Y1208" t="str">
            <v/>
          </cell>
          <cell r="AA1208" t="str">
            <v/>
          </cell>
          <cell r="AB1208">
            <v>0</v>
          </cell>
          <cell r="AC1208">
            <v>0</v>
          </cell>
          <cell r="AI1208" t="str">
            <v/>
          </cell>
          <cell r="AJ1208" t="str">
            <v/>
          </cell>
          <cell r="AK1208">
            <v>0</v>
          </cell>
          <cell r="AL1208">
            <v>0</v>
          </cell>
          <cell r="AM1208">
            <v>0</v>
          </cell>
        </row>
        <row r="1209">
          <cell r="C1209" t="str">
            <v/>
          </cell>
          <cell r="D1209" t="str">
            <v/>
          </cell>
          <cell r="O1209" t="str">
            <v/>
          </cell>
          <cell r="T1209" t="str">
            <v/>
          </cell>
          <cell r="U1209" t="str">
            <v/>
          </cell>
          <cell r="V1209" t="str">
            <v/>
          </cell>
          <cell r="W1209" t="str">
            <v/>
          </cell>
          <cell r="Y1209" t="str">
            <v/>
          </cell>
          <cell r="AA1209" t="str">
            <v/>
          </cell>
          <cell r="AB1209">
            <v>0</v>
          </cell>
          <cell r="AC1209">
            <v>0</v>
          </cell>
          <cell r="AI1209" t="str">
            <v/>
          </cell>
          <cell r="AJ1209" t="str">
            <v/>
          </cell>
          <cell r="AK1209">
            <v>0</v>
          </cell>
          <cell r="AL1209">
            <v>0</v>
          </cell>
          <cell r="AM1209">
            <v>0</v>
          </cell>
        </row>
        <row r="1210">
          <cell r="C1210" t="str">
            <v/>
          </cell>
          <cell r="D1210" t="str">
            <v/>
          </cell>
          <cell r="O1210" t="str">
            <v/>
          </cell>
          <cell r="T1210" t="str">
            <v/>
          </cell>
          <cell r="U1210" t="str">
            <v/>
          </cell>
          <cell r="V1210" t="str">
            <v/>
          </cell>
          <cell r="W1210" t="str">
            <v/>
          </cell>
          <cell r="Y1210" t="str">
            <v/>
          </cell>
          <cell r="AA1210" t="str">
            <v/>
          </cell>
          <cell r="AB1210">
            <v>0</v>
          </cell>
          <cell r="AC1210">
            <v>0</v>
          </cell>
          <cell r="AI1210" t="str">
            <v/>
          </cell>
          <cell r="AJ1210" t="str">
            <v/>
          </cell>
          <cell r="AK1210">
            <v>0</v>
          </cell>
          <cell r="AL1210">
            <v>0</v>
          </cell>
          <cell r="AM1210">
            <v>0</v>
          </cell>
        </row>
        <row r="1211">
          <cell r="C1211" t="str">
            <v/>
          </cell>
          <cell r="D1211" t="str">
            <v/>
          </cell>
          <cell r="O1211" t="str">
            <v/>
          </cell>
          <cell r="T1211" t="str">
            <v/>
          </cell>
          <cell r="U1211" t="str">
            <v/>
          </cell>
          <cell r="V1211" t="str">
            <v/>
          </cell>
          <cell r="W1211" t="str">
            <v/>
          </cell>
          <cell r="Y1211" t="str">
            <v/>
          </cell>
          <cell r="AA1211" t="str">
            <v/>
          </cell>
          <cell r="AB1211">
            <v>0</v>
          </cell>
          <cell r="AC1211">
            <v>0</v>
          </cell>
          <cell r="AI1211" t="str">
            <v/>
          </cell>
          <cell r="AJ1211" t="str">
            <v/>
          </cell>
          <cell r="AK1211">
            <v>0</v>
          </cell>
          <cell r="AL1211">
            <v>0</v>
          </cell>
          <cell r="AM1211">
            <v>0</v>
          </cell>
        </row>
        <row r="1212">
          <cell r="C1212" t="str">
            <v/>
          </cell>
          <cell r="D1212" t="str">
            <v/>
          </cell>
          <cell r="O1212" t="str">
            <v/>
          </cell>
          <cell r="T1212" t="str">
            <v/>
          </cell>
          <cell r="U1212" t="str">
            <v/>
          </cell>
          <cell r="V1212" t="str">
            <v/>
          </cell>
          <cell r="W1212" t="str">
            <v/>
          </cell>
          <cell r="Y1212" t="str">
            <v/>
          </cell>
          <cell r="AA1212" t="str">
            <v/>
          </cell>
          <cell r="AB1212">
            <v>0</v>
          </cell>
          <cell r="AC1212">
            <v>0</v>
          </cell>
          <cell r="AI1212" t="str">
            <v/>
          </cell>
          <cell r="AJ1212" t="str">
            <v/>
          </cell>
          <cell r="AK1212">
            <v>0</v>
          </cell>
          <cell r="AL1212">
            <v>0</v>
          </cell>
          <cell r="AM1212">
            <v>0</v>
          </cell>
        </row>
        <row r="1213">
          <cell r="C1213" t="str">
            <v/>
          </cell>
          <cell r="D1213" t="str">
            <v/>
          </cell>
          <cell r="O1213" t="str">
            <v/>
          </cell>
          <cell r="T1213" t="str">
            <v/>
          </cell>
          <cell r="U1213" t="str">
            <v/>
          </cell>
          <cell r="V1213" t="str">
            <v/>
          </cell>
          <cell r="W1213" t="str">
            <v/>
          </cell>
          <cell r="Y1213" t="str">
            <v/>
          </cell>
          <cell r="AA1213" t="str">
            <v/>
          </cell>
          <cell r="AB1213">
            <v>0</v>
          </cell>
          <cell r="AC1213">
            <v>0</v>
          </cell>
          <cell r="AI1213" t="str">
            <v/>
          </cell>
          <cell r="AJ1213" t="str">
            <v/>
          </cell>
          <cell r="AK1213">
            <v>0</v>
          </cell>
          <cell r="AL1213">
            <v>0</v>
          </cell>
          <cell r="AM1213">
            <v>0</v>
          </cell>
        </row>
        <row r="1214">
          <cell r="C1214" t="str">
            <v/>
          </cell>
          <cell r="D1214" t="str">
            <v/>
          </cell>
          <cell r="O1214" t="str">
            <v/>
          </cell>
          <cell r="T1214" t="str">
            <v/>
          </cell>
          <cell r="U1214" t="str">
            <v/>
          </cell>
          <cell r="V1214" t="str">
            <v/>
          </cell>
          <cell r="W1214" t="str">
            <v/>
          </cell>
          <cell r="Y1214" t="str">
            <v/>
          </cell>
          <cell r="AA1214" t="str">
            <v/>
          </cell>
          <cell r="AB1214">
            <v>0</v>
          </cell>
          <cell r="AC1214">
            <v>0</v>
          </cell>
          <cell r="AI1214" t="str">
            <v/>
          </cell>
          <cell r="AJ1214" t="str">
            <v/>
          </cell>
          <cell r="AK1214">
            <v>0</v>
          </cell>
          <cell r="AL1214">
            <v>0</v>
          </cell>
          <cell r="AM1214">
            <v>0</v>
          </cell>
        </row>
        <row r="1215">
          <cell r="C1215" t="str">
            <v/>
          </cell>
          <cell r="D1215" t="str">
            <v/>
          </cell>
          <cell r="O1215" t="str">
            <v/>
          </cell>
          <cell r="T1215" t="str">
            <v/>
          </cell>
          <cell r="U1215" t="str">
            <v/>
          </cell>
          <cell r="V1215" t="str">
            <v/>
          </cell>
          <cell r="W1215" t="str">
            <v/>
          </cell>
          <cell r="Y1215" t="str">
            <v/>
          </cell>
          <cell r="AA1215" t="str">
            <v/>
          </cell>
          <cell r="AB1215">
            <v>0</v>
          </cell>
          <cell r="AC1215">
            <v>0</v>
          </cell>
          <cell r="AI1215" t="str">
            <v/>
          </cell>
          <cell r="AJ1215" t="str">
            <v/>
          </cell>
          <cell r="AK1215">
            <v>0</v>
          </cell>
          <cell r="AL1215">
            <v>0</v>
          </cell>
          <cell r="AM1215">
            <v>0</v>
          </cell>
        </row>
        <row r="1216">
          <cell r="C1216" t="str">
            <v/>
          </cell>
          <cell r="D1216" t="str">
            <v/>
          </cell>
          <cell r="O1216" t="str">
            <v/>
          </cell>
          <cell r="T1216" t="str">
            <v/>
          </cell>
          <cell r="U1216" t="str">
            <v/>
          </cell>
          <cell r="V1216" t="str">
            <v/>
          </cell>
          <cell r="W1216" t="str">
            <v/>
          </cell>
          <cell r="Y1216" t="str">
            <v/>
          </cell>
          <cell r="AA1216" t="str">
            <v/>
          </cell>
          <cell r="AB1216">
            <v>0</v>
          </cell>
          <cell r="AC1216">
            <v>0</v>
          </cell>
          <cell r="AI1216" t="str">
            <v/>
          </cell>
          <cell r="AJ1216" t="str">
            <v/>
          </cell>
          <cell r="AK1216">
            <v>0</v>
          </cell>
          <cell r="AL1216">
            <v>0</v>
          </cell>
          <cell r="AM1216">
            <v>0</v>
          </cell>
        </row>
        <row r="1217">
          <cell r="C1217" t="str">
            <v/>
          </cell>
          <cell r="D1217" t="str">
            <v/>
          </cell>
          <cell r="O1217" t="str">
            <v/>
          </cell>
          <cell r="T1217" t="str">
            <v/>
          </cell>
          <cell r="U1217" t="str">
            <v/>
          </cell>
          <cell r="V1217" t="str">
            <v/>
          </cell>
          <cell r="W1217" t="str">
            <v/>
          </cell>
          <cell r="Y1217" t="str">
            <v/>
          </cell>
          <cell r="AA1217" t="str">
            <v/>
          </cell>
          <cell r="AB1217">
            <v>0</v>
          </cell>
          <cell r="AC1217">
            <v>0</v>
          </cell>
          <cell r="AI1217" t="str">
            <v/>
          </cell>
          <cell r="AJ1217" t="str">
            <v/>
          </cell>
          <cell r="AK1217">
            <v>0</v>
          </cell>
          <cell r="AL1217">
            <v>0</v>
          </cell>
          <cell r="AM1217">
            <v>0</v>
          </cell>
        </row>
        <row r="1218">
          <cell r="C1218" t="str">
            <v/>
          </cell>
          <cell r="D1218" t="str">
            <v/>
          </cell>
          <cell r="O1218" t="str">
            <v/>
          </cell>
          <cell r="T1218" t="str">
            <v/>
          </cell>
          <cell r="U1218" t="str">
            <v/>
          </cell>
          <cell r="V1218" t="str">
            <v/>
          </cell>
          <cell r="W1218" t="str">
            <v/>
          </cell>
          <cell r="Y1218" t="str">
            <v/>
          </cell>
          <cell r="AA1218" t="str">
            <v/>
          </cell>
          <cell r="AB1218">
            <v>0</v>
          </cell>
          <cell r="AC1218">
            <v>0</v>
          </cell>
          <cell r="AI1218" t="str">
            <v/>
          </cell>
          <cell r="AJ1218" t="str">
            <v/>
          </cell>
          <cell r="AK1218">
            <v>0</v>
          </cell>
          <cell r="AL1218">
            <v>0</v>
          </cell>
          <cell r="AM1218">
            <v>0</v>
          </cell>
        </row>
        <row r="1219">
          <cell r="C1219" t="str">
            <v/>
          </cell>
          <cell r="D1219" t="str">
            <v/>
          </cell>
          <cell r="O1219" t="str">
            <v/>
          </cell>
          <cell r="T1219" t="str">
            <v/>
          </cell>
          <cell r="U1219" t="str">
            <v/>
          </cell>
          <cell r="V1219" t="str">
            <v/>
          </cell>
          <cell r="W1219" t="str">
            <v/>
          </cell>
          <cell r="Y1219" t="str">
            <v/>
          </cell>
          <cell r="AA1219" t="str">
            <v/>
          </cell>
          <cell r="AB1219">
            <v>0</v>
          </cell>
          <cell r="AC1219">
            <v>0</v>
          </cell>
          <cell r="AI1219" t="str">
            <v/>
          </cell>
          <cell r="AJ1219" t="str">
            <v/>
          </cell>
          <cell r="AK1219">
            <v>0</v>
          </cell>
          <cell r="AL1219">
            <v>0</v>
          </cell>
          <cell r="AM1219">
            <v>0</v>
          </cell>
        </row>
        <row r="1220">
          <cell r="C1220" t="str">
            <v/>
          </cell>
          <cell r="D1220" t="str">
            <v/>
          </cell>
          <cell r="O1220" t="str">
            <v/>
          </cell>
          <cell r="T1220" t="str">
            <v/>
          </cell>
          <cell r="U1220" t="str">
            <v/>
          </cell>
          <cell r="V1220" t="str">
            <v/>
          </cell>
          <cell r="W1220" t="str">
            <v/>
          </cell>
          <cell r="Y1220" t="str">
            <v/>
          </cell>
          <cell r="AA1220" t="str">
            <v/>
          </cell>
          <cell r="AB1220">
            <v>0</v>
          </cell>
          <cell r="AC1220">
            <v>0</v>
          </cell>
          <cell r="AI1220" t="str">
            <v/>
          </cell>
          <cell r="AJ1220" t="str">
            <v/>
          </cell>
          <cell r="AK1220">
            <v>0</v>
          </cell>
          <cell r="AL1220">
            <v>0</v>
          </cell>
          <cell r="AM1220">
            <v>0</v>
          </cell>
        </row>
        <row r="1221">
          <cell r="C1221" t="str">
            <v/>
          </cell>
          <cell r="D1221" t="str">
            <v/>
          </cell>
          <cell r="O1221" t="str">
            <v/>
          </cell>
          <cell r="T1221" t="str">
            <v/>
          </cell>
          <cell r="U1221" t="str">
            <v/>
          </cell>
          <cell r="V1221" t="str">
            <v/>
          </cell>
          <cell r="W1221" t="str">
            <v/>
          </cell>
          <cell r="Y1221" t="str">
            <v/>
          </cell>
          <cell r="AA1221" t="str">
            <v/>
          </cell>
          <cell r="AB1221">
            <v>0</v>
          </cell>
          <cell r="AC1221">
            <v>0</v>
          </cell>
          <cell r="AI1221" t="str">
            <v/>
          </cell>
          <cell r="AJ1221" t="str">
            <v/>
          </cell>
          <cell r="AK1221">
            <v>0</v>
          </cell>
          <cell r="AL1221">
            <v>0</v>
          </cell>
          <cell r="AM1221">
            <v>0</v>
          </cell>
        </row>
        <row r="1222">
          <cell r="C1222" t="str">
            <v/>
          </cell>
          <cell r="D1222" t="str">
            <v/>
          </cell>
          <cell r="O1222" t="str">
            <v/>
          </cell>
          <cell r="T1222" t="str">
            <v/>
          </cell>
          <cell r="U1222" t="str">
            <v/>
          </cell>
          <cell r="V1222" t="str">
            <v/>
          </cell>
          <cell r="W1222" t="str">
            <v/>
          </cell>
          <cell r="Y1222" t="str">
            <v/>
          </cell>
          <cell r="AA1222" t="str">
            <v/>
          </cell>
          <cell r="AB1222">
            <v>0</v>
          </cell>
          <cell r="AC1222">
            <v>0</v>
          </cell>
          <cell r="AI1222" t="str">
            <v/>
          </cell>
          <cell r="AJ1222" t="str">
            <v/>
          </cell>
          <cell r="AK1222">
            <v>0</v>
          </cell>
          <cell r="AL1222">
            <v>0</v>
          </cell>
          <cell r="AM1222">
            <v>0</v>
          </cell>
        </row>
        <row r="1223">
          <cell r="C1223" t="str">
            <v/>
          </cell>
          <cell r="D1223" t="str">
            <v/>
          </cell>
          <cell r="O1223" t="str">
            <v/>
          </cell>
          <cell r="T1223" t="str">
            <v/>
          </cell>
          <cell r="U1223" t="str">
            <v/>
          </cell>
          <cell r="V1223" t="str">
            <v/>
          </cell>
          <cell r="W1223" t="str">
            <v/>
          </cell>
          <cell r="Y1223" t="str">
            <v/>
          </cell>
          <cell r="AA1223" t="str">
            <v/>
          </cell>
          <cell r="AB1223">
            <v>0</v>
          </cell>
          <cell r="AC1223">
            <v>0</v>
          </cell>
          <cell r="AI1223" t="str">
            <v/>
          </cell>
          <cell r="AJ1223" t="str">
            <v/>
          </cell>
          <cell r="AK1223">
            <v>0</v>
          </cell>
          <cell r="AL1223">
            <v>0</v>
          </cell>
          <cell r="AM1223">
            <v>0</v>
          </cell>
        </row>
        <row r="1224">
          <cell r="C1224" t="str">
            <v/>
          </cell>
          <cell r="D1224" t="str">
            <v/>
          </cell>
          <cell r="O1224" t="str">
            <v/>
          </cell>
          <cell r="T1224" t="str">
            <v/>
          </cell>
          <cell r="U1224" t="str">
            <v/>
          </cell>
          <cell r="V1224" t="str">
            <v/>
          </cell>
          <cell r="W1224" t="str">
            <v/>
          </cell>
          <cell r="Y1224" t="str">
            <v/>
          </cell>
          <cell r="AA1224" t="str">
            <v/>
          </cell>
          <cell r="AB1224">
            <v>0</v>
          </cell>
          <cell r="AC1224">
            <v>0</v>
          </cell>
          <cell r="AI1224" t="str">
            <v/>
          </cell>
          <cell r="AJ1224" t="str">
            <v/>
          </cell>
          <cell r="AK1224">
            <v>0</v>
          </cell>
          <cell r="AL1224">
            <v>0</v>
          </cell>
          <cell r="AM1224">
            <v>0</v>
          </cell>
        </row>
        <row r="1225">
          <cell r="C1225" t="str">
            <v/>
          </cell>
          <cell r="D1225" t="str">
            <v/>
          </cell>
          <cell r="O1225" t="str">
            <v/>
          </cell>
          <cell r="T1225" t="str">
            <v/>
          </cell>
          <cell r="U1225" t="str">
            <v/>
          </cell>
          <cell r="V1225" t="str">
            <v/>
          </cell>
          <cell r="W1225" t="str">
            <v/>
          </cell>
          <cell r="Y1225" t="str">
            <v/>
          </cell>
          <cell r="AA1225" t="str">
            <v/>
          </cell>
          <cell r="AB1225">
            <v>0</v>
          </cell>
          <cell r="AC1225">
            <v>0</v>
          </cell>
          <cell r="AI1225" t="str">
            <v/>
          </cell>
          <cell r="AJ1225" t="str">
            <v/>
          </cell>
          <cell r="AK1225">
            <v>0</v>
          </cell>
          <cell r="AL1225">
            <v>0</v>
          </cell>
          <cell r="AM1225">
            <v>0</v>
          </cell>
        </row>
        <row r="1226">
          <cell r="C1226" t="str">
            <v/>
          </cell>
          <cell r="D1226" t="str">
            <v/>
          </cell>
          <cell r="O1226" t="str">
            <v/>
          </cell>
          <cell r="T1226" t="str">
            <v/>
          </cell>
          <cell r="U1226" t="str">
            <v/>
          </cell>
          <cell r="V1226" t="str">
            <v/>
          </cell>
          <cell r="W1226" t="str">
            <v/>
          </cell>
          <cell r="Y1226" t="str">
            <v/>
          </cell>
          <cell r="AA1226" t="str">
            <v/>
          </cell>
          <cell r="AB1226">
            <v>0</v>
          </cell>
          <cell r="AC1226">
            <v>0</v>
          </cell>
          <cell r="AI1226" t="str">
            <v/>
          </cell>
          <cell r="AJ1226" t="str">
            <v/>
          </cell>
          <cell r="AK1226">
            <v>0</v>
          </cell>
          <cell r="AL1226">
            <v>0</v>
          </cell>
          <cell r="AM1226">
            <v>0</v>
          </cell>
        </row>
        <row r="1227">
          <cell r="C1227" t="str">
            <v/>
          </cell>
          <cell r="D1227" t="str">
            <v/>
          </cell>
          <cell r="O1227" t="str">
            <v/>
          </cell>
          <cell r="T1227" t="str">
            <v/>
          </cell>
          <cell r="U1227" t="str">
            <v/>
          </cell>
          <cell r="V1227" t="str">
            <v/>
          </cell>
          <cell r="W1227" t="str">
            <v/>
          </cell>
          <cell r="Y1227" t="str">
            <v/>
          </cell>
          <cell r="AA1227" t="str">
            <v/>
          </cell>
          <cell r="AB1227">
            <v>0</v>
          </cell>
          <cell r="AC1227">
            <v>0</v>
          </cell>
          <cell r="AI1227" t="str">
            <v/>
          </cell>
          <cell r="AJ1227" t="str">
            <v/>
          </cell>
          <cell r="AK1227">
            <v>0</v>
          </cell>
          <cell r="AL1227">
            <v>0</v>
          </cell>
          <cell r="AM1227">
            <v>0</v>
          </cell>
        </row>
        <row r="1228">
          <cell r="C1228" t="str">
            <v/>
          </cell>
          <cell r="D1228" t="str">
            <v/>
          </cell>
          <cell r="O1228" t="str">
            <v/>
          </cell>
          <cell r="T1228" t="str">
            <v/>
          </cell>
          <cell r="U1228" t="str">
            <v/>
          </cell>
          <cell r="V1228" t="str">
            <v/>
          </cell>
          <cell r="W1228" t="str">
            <v/>
          </cell>
          <cell r="Y1228" t="str">
            <v/>
          </cell>
          <cell r="AA1228" t="str">
            <v/>
          </cell>
          <cell r="AB1228">
            <v>0</v>
          </cell>
          <cell r="AC1228">
            <v>0</v>
          </cell>
          <cell r="AI1228" t="str">
            <v/>
          </cell>
          <cell r="AJ1228" t="str">
            <v/>
          </cell>
          <cell r="AK1228">
            <v>0</v>
          </cell>
          <cell r="AL1228">
            <v>0</v>
          </cell>
          <cell r="AM1228">
            <v>0</v>
          </cell>
        </row>
        <row r="1229">
          <cell r="C1229" t="str">
            <v/>
          </cell>
          <cell r="D1229" t="str">
            <v/>
          </cell>
          <cell r="O1229" t="str">
            <v/>
          </cell>
          <cell r="T1229" t="str">
            <v/>
          </cell>
          <cell r="U1229" t="str">
            <v/>
          </cell>
          <cell r="V1229" t="str">
            <v/>
          </cell>
          <cell r="W1229" t="str">
            <v/>
          </cell>
          <cell r="Y1229" t="str">
            <v/>
          </cell>
          <cell r="AA1229" t="str">
            <v/>
          </cell>
          <cell r="AB1229">
            <v>0</v>
          </cell>
          <cell r="AC1229">
            <v>0</v>
          </cell>
          <cell r="AI1229" t="str">
            <v/>
          </cell>
          <cell r="AJ1229" t="str">
            <v/>
          </cell>
          <cell r="AK1229">
            <v>0</v>
          </cell>
          <cell r="AL1229">
            <v>0</v>
          </cell>
          <cell r="AM1229">
            <v>0</v>
          </cell>
        </row>
        <row r="1230">
          <cell r="C1230" t="str">
            <v/>
          </cell>
          <cell r="D1230" t="str">
            <v/>
          </cell>
          <cell r="O1230" t="str">
            <v/>
          </cell>
          <cell r="T1230" t="str">
            <v/>
          </cell>
          <cell r="U1230" t="str">
            <v/>
          </cell>
          <cell r="V1230" t="str">
            <v/>
          </cell>
          <cell r="W1230" t="str">
            <v/>
          </cell>
          <cell r="Y1230" t="str">
            <v/>
          </cell>
          <cell r="AA1230" t="str">
            <v/>
          </cell>
          <cell r="AB1230">
            <v>0</v>
          </cell>
          <cell r="AC1230">
            <v>0</v>
          </cell>
          <cell r="AI1230" t="str">
            <v/>
          </cell>
          <cell r="AJ1230" t="str">
            <v/>
          </cell>
          <cell r="AK1230">
            <v>0</v>
          </cell>
          <cell r="AL1230">
            <v>0</v>
          </cell>
          <cell r="AM1230">
            <v>0</v>
          </cell>
        </row>
        <row r="1231">
          <cell r="C1231" t="str">
            <v/>
          </cell>
          <cell r="D1231" t="str">
            <v/>
          </cell>
          <cell r="O1231" t="str">
            <v/>
          </cell>
          <cell r="T1231" t="str">
            <v/>
          </cell>
          <cell r="U1231" t="str">
            <v/>
          </cell>
          <cell r="V1231" t="str">
            <v/>
          </cell>
          <cell r="W1231" t="str">
            <v/>
          </cell>
          <cell r="Y1231" t="str">
            <v/>
          </cell>
          <cell r="AA1231" t="str">
            <v/>
          </cell>
          <cell r="AB1231">
            <v>0</v>
          </cell>
          <cell r="AC1231">
            <v>0</v>
          </cell>
          <cell r="AI1231" t="str">
            <v/>
          </cell>
          <cell r="AJ1231" t="str">
            <v/>
          </cell>
          <cell r="AK1231">
            <v>0</v>
          </cell>
          <cell r="AL1231">
            <v>0</v>
          </cell>
          <cell r="AM1231">
            <v>0</v>
          </cell>
        </row>
        <row r="1232">
          <cell r="C1232" t="str">
            <v/>
          </cell>
          <cell r="D1232" t="str">
            <v/>
          </cell>
          <cell r="O1232" t="str">
            <v/>
          </cell>
          <cell r="T1232" t="str">
            <v/>
          </cell>
          <cell r="U1232" t="str">
            <v/>
          </cell>
          <cell r="V1232" t="str">
            <v/>
          </cell>
          <cell r="W1232" t="str">
            <v/>
          </cell>
          <cell r="Y1232" t="str">
            <v/>
          </cell>
          <cell r="AA1232" t="str">
            <v/>
          </cell>
          <cell r="AB1232">
            <v>0</v>
          </cell>
          <cell r="AC1232">
            <v>0</v>
          </cell>
          <cell r="AI1232" t="str">
            <v/>
          </cell>
          <cell r="AJ1232" t="str">
            <v/>
          </cell>
          <cell r="AK1232">
            <v>0</v>
          </cell>
          <cell r="AL1232">
            <v>0</v>
          </cell>
          <cell r="AM1232">
            <v>0</v>
          </cell>
        </row>
        <row r="1233">
          <cell r="C1233" t="str">
            <v/>
          </cell>
          <cell r="D1233" t="str">
            <v/>
          </cell>
          <cell r="O1233" t="str">
            <v/>
          </cell>
          <cell r="T1233" t="str">
            <v/>
          </cell>
          <cell r="U1233" t="str">
            <v/>
          </cell>
          <cell r="V1233" t="str">
            <v/>
          </cell>
          <cell r="W1233" t="str">
            <v/>
          </cell>
          <cell r="Y1233" t="str">
            <v/>
          </cell>
          <cell r="AA1233" t="str">
            <v/>
          </cell>
          <cell r="AB1233">
            <v>0</v>
          </cell>
          <cell r="AC1233">
            <v>0</v>
          </cell>
          <cell r="AI1233" t="str">
            <v/>
          </cell>
          <cell r="AJ1233" t="str">
            <v/>
          </cell>
          <cell r="AK1233">
            <v>0</v>
          </cell>
          <cell r="AL1233">
            <v>0</v>
          </cell>
          <cell r="AM1233">
            <v>0</v>
          </cell>
        </row>
        <row r="1234">
          <cell r="C1234" t="str">
            <v/>
          </cell>
          <cell r="D1234" t="str">
            <v/>
          </cell>
          <cell r="O1234" t="str">
            <v/>
          </cell>
          <cell r="T1234" t="str">
            <v/>
          </cell>
          <cell r="U1234" t="str">
            <v/>
          </cell>
          <cell r="V1234" t="str">
            <v/>
          </cell>
          <cell r="W1234" t="str">
            <v/>
          </cell>
          <cell r="Y1234" t="str">
            <v/>
          </cell>
          <cell r="AA1234" t="str">
            <v/>
          </cell>
          <cell r="AB1234">
            <v>0</v>
          </cell>
          <cell r="AC1234">
            <v>0</v>
          </cell>
          <cell r="AI1234" t="str">
            <v/>
          </cell>
          <cell r="AJ1234" t="str">
            <v/>
          </cell>
          <cell r="AK1234">
            <v>0</v>
          </cell>
          <cell r="AL1234">
            <v>0</v>
          </cell>
          <cell r="AM1234">
            <v>0</v>
          </cell>
        </row>
        <row r="1235">
          <cell r="C1235" t="str">
            <v/>
          </cell>
          <cell r="D1235" t="str">
            <v/>
          </cell>
          <cell r="O1235" t="str">
            <v/>
          </cell>
          <cell r="T1235" t="str">
            <v/>
          </cell>
          <cell r="U1235" t="str">
            <v/>
          </cell>
          <cell r="V1235" t="str">
            <v/>
          </cell>
          <cell r="W1235" t="str">
            <v/>
          </cell>
          <cell r="Y1235" t="str">
            <v/>
          </cell>
          <cell r="AA1235" t="str">
            <v/>
          </cell>
          <cell r="AB1235">
            <v>0</v>
          </cell>
          <cell r="AC1235">
            <v>0</v>
          </cell>
          <cell r="AI1235" t="str">
            <v/>
          </cell>
          <cell r="AJ1235" t="str">
            <v/>
          </cell>
          <cell r="AK1235">
            <v>0</v>
          </cell>
          <cell r="AL1235">
            <v>0</v>
          </cell>
          <cell r="AM1235">
            <v>0</v>
          </cell>
        </row>
        <row r="1236">
          <cell r="C1236" t="str">
            <v/>
          </cell>
          <cell r="D1236" t="str">
            <v/>
          </cell>
          <cell r="O1236" t="str">
            <v/>
          </cell>
          <cell r="T1236" t="str">
            <v/>
          </cell>
          <cell r="U1236" t="str">
            <v/>
          </cell>
          <cell r="V1236" t="str">
            <v/>
          </cell>
          <cell r="W1236" t="str">
            <v/>
          </cell>
          <cell r="Y1236" t="str">
            <v/>
          </cell>
          <cell r="AA1236" t="str">
            <v/>
          </cell>
          <cell r="AB1236">
            <v>0</v>
          </cell>
          <cell r="AC1236">
            <v>0</v>
          </cell>
          <cell r="AI1236" t="str">
            <v/>
          </cell>
          <cell r="AJ1236" t="str">
            <v/>
          </cell>
          <cell r="AK1236">
            <v>0</v>
          </cell>
          <cell r="AL1236">
            <v>0</v>
          </cell>
          <cell r="AM1236">
            <v>0</v>
          </cell>
        </row>
        <row r="1237">
          <cell r="C1237" t="str">
            <v/>
          </cell>
          <cell r="D1237" t="str">
            <v/>
          </cell>
          <cell r="O1237" t="str">
            <v/>
          </cell>
          <cell r="T1237" t="str">
            <v/>
          </cell>
          <cell r="U1237" t="str">
            <v/>
          </cell>
          <cell r="V1237" t="str">
            <v/>
          </cell>
          <cell r="W1237" t="str">
            <v/>
          </cell>
          <cell r="Y1237" t="str">
            <v/>
          </cell>
          <cell r="AA1237" t="str">
            <v/>
          </cell>
          <cell r="AB1237">
            <v>0</v>
          </cell>
          <cell r="AC1237">
            <v>0</v>
          </cell>
          <cell r="AI1237" t="str">
            <v/>
          </cell>
          <cell r="AJ1237" t="str">
            <v/>
          </cell>
          <cell r="AK1237">
            <v>0</v>
          </cell>
          <cell r="AL1237">
            <v>0</v>
          </cell>
          <cell r="AM1237">
            <v>0</v>
          </cell>
        </row>
        <row r="1238">
          <cell r="C1238" t="str">
            <v/>
          </cell>
          <cell r="D1238" t="str">
            <v/>
          </cell>
          <cell r="O1238" t="str">
            <v/>
          </cell>
          <cell r="T1238" t="str">
            <v/>
          </cell>
          <cell r="U1238" t="str">
            <v/>
          </cell>
          <cell r="V1238" t="str">
            <v/>
          </cell>
          <cell r="W1238" t="str">
            <v/>
          </cell>
          <cell r="Y1238" t="str">
            <v/>
          </cell>
          <cell r="AA1238" t="str">
            <v/>
          </cell>
          <cell r="AB1238">
            <v>0</v>
          </cell>
          <cell r="AC1238">
            <v>0</v>
          </cell>
          <cell r="AI1238" t="str">
            <v/>
          </cell>
          <cell r="AJ1238" t="str">
            <v/>
          </cell>
          <cell r="AK1238">
            <v>0</v>
          </cell>
          <cell r="AL1238">
            <v>0</v>
          </cell>
          <cell r="AM1238">
            <v>0</v>
          </cell>
        </row>
        <row r="1239">
          <cell r="C1239" t="str">
            <v/>
          </cell>
          <cell r="D1239" t="str">
            <v/>
          </cell>
          <cell r="O1239" t="str">
            <v/>
          </cell>
          <cell r="T1239" t="str">
            <v/>
          </cell>
          <cell r="U1239" t="str">
            <v/>
          </cell>
          <cell r="V1239" t="str">
            <v/>
          </cell>
          <cell r="W1239" t="str">
            <v/>
          </cell>
          <cell r="Y1239" t="str">
            <v/>
          </cell>
          <cell r="AA1239" t="str">
            <v/>
          </cell>
          <cell r="AB1239">
            <v>0</v>
          </cell>
          <cell r="AC1239">
            <v>0</v>
          </cell>
          <cell r="AI1239" t="str">
            <v/>
          </cell>
          <cell r="AJ1239" t="str">
            <v/>
          </cell>
          <cell r="AK1239">
            <v>0</v>
          </cell>
          <cell r="AL1239">
            <v>0</v>
          </cell>
          <cell r="AM1239">
            <v>0</v>
          </cell>
        </row>
        <row r="1240">
          <cell r="C1240" t="str">
            <v/>
          </cell>
          <cell r="D1240" t="str">
            <v/>
          </cell>
          <cell r="O1240" t="str">
            <v/>
          </cell>
          <cell r="T1240" t="str">
            <v/>
          </cell>
          <cell r="U1240" t="str">
            <v/>
          </cell>
          <cell r="V1240" t="str">
            <v/>
          </cell>
          <cell r="W1240" t="str">
            <v/>
          </cell>
          <cell r="Y1240" t="str">
            <v/>
          </cell>
          <cell r="AA1240" t="str">
            <v/>
          </cell>
          <cell r="AB1240">
            <v>0</v>
          </cell>
          <cell r="AC1240">
            <v>0</v>
          </cell>
          <cell r="AI1240" t="str">
            <v/>
          </cell>
          <cell r="AJ1240" t="str">
            <v/>
          </cell>
          <cell r="AK1240">
            <v>0</v>
          </cell>
          <cell r="AL1240">
            <v>0</v>
          </cell>
          <cell r="AM1240">
            <v>0</v>
          </cell>
        </row>
        <row r="1241">
          <cell r="C1241" t="str">
            <v/>
          </cell>
          <cell r="D1241" t="str">
            <v/>
          </cell>
          <cell r="O1241" t="str">
            <v/>
          </cell>
          <cell r="T1241" t="str">
            <v/>
          </cell>
          <cell r="U1241" t="str">
            <v/>
          </cell>
          <cell r="V1241" t="str">
            <v/>
          </cell>
          <cell r="W1241" t="str">
            <v/>
          </cell>
          <cell r="Y1241" t="str">
            <v/>
          </cell>
          <cell r="AA1241" t="str">
            <v/>
          </cell>
          <cell r="AB1241">
            <v>0</v>
          </cell>
          <cell r="AC1241">
            <v>0</v>
          </cell>
          <cell r="AI1241" t="str">
            <v/>
          </cell>
          <cell r="AJ1241" t="str">
            <v/>
          </cell>
          <cell r="AK1241">
            <v>0</v>
          </cell>
          <cell r="AL1241">
            <v>0</v>
          </cell>
          <cell r="AM1241">
            <v>0</v>
          </cell>
        </row>
        <row r="1242">
          <cell r="C1242" t="str">
            <v/>
          </cell>
          <cell r="D1242" t="str">
            <v/>
          </cell>
          <cell r="O1242" t="str">
            <v/>
          </cell>
          <cell r="T1242" t="str">
            <v/>
          </cell>
          <cell r="U1242" t="str">
            <v/>
          </cell>
          <cell r="V1242" t="str">
            <v/>
          </cell>
          <cell r="W1242" t="str">
            <v/>
          </cell>
          <cell r="Y1242" t="str">
            <v/>
          </cell>
          <cell r="AA1242" t="str">
            <v/>
          </cell>
          <cell r="AB1242">
            <v>0</v>
          </cell>
          <cell r="AC1242">
            <v>0</v>
          </cell>
          <cell r="AI1242" t="str">
            <v/>
          </cell>
          <cell r="AJ1242" t="str">
            <v/>
          </cell>
          <cell r="AK1242">
            <v>0</v>
          </cell>
          <cell r="AL1242">
            <v>0</v>
          </cell>
          <cell r="AM1242">
            <v>0</v>
          </cell>
        </row>
        <row r="1243">
          <cell r="C1243" t="str">
            <v/>
          </cell>
          <cell r="D1243" t="str">
            <v/>
          </cell>
          <cell r="O1243" t="str">
            <v/>
          </cell>
          <cell r="T1243" t="str">
            <v/>
          </cell>
          <cell r="U1243" t="str">
            <v/>
          </cell>
          <cell r="V1243" t="str">
            <v/>
          </cell>
          <cell r="W1243" t="str">
            <v/>
          </cell>
          <cell r="Y1243" t="str">
            <v/>
          </cell>
          <cell r="AA1243" t="str">
            <v/>
          </cell>
          <cell r="AB1243">
            <v>0</v>
          </cell>
          <cell r="AC1243">
            <v>0</v>
          </cell>
          <cell r="AI1243" t="str">
            <v/>
          </cell>
          <cell r="AJ1243" t="str">
            <v/>
          </cell>
          <cell r="AK1243">
            <v>0</v>
          </cell>
          <cell r="AL1243">
            <v>0</v>
          </cell>
          <cell r="AM1243">
            <v>0</v>
          </cell>
        </row>
        <row r="1244">
          <cell r="C1244" t="str">
            <v/>
          </cell>
          <cell r="D1244" t="str">
            <v/>
          </cell>
          <cell r="O1244" t="str">
            <v/>
          </cell>
          <cell r="T1244" t="str">
            <v/>
          </cell>
          <cell r="U1244" t="str">
            <v/>
          </cell>
          <cell r="V1244" t="str">
            <v/>
          </cell>
          <cell r="W1244" t="str">
            <v/>
          </cell>
          <cell r="Y1244" t="str">
            <v/>
          </cell>
          <cell r="AA1244" t="str">
            <v/>
          </cell>
          <cell r="AB1244">
            <v>0</v>
          </cell>
          <cell r="AC1244">
            <v>0</v>
          </cell>
          <cell r="AI1244" t="str">
            <v/>
          </cell>
          <cell r="AJ1244" t="str">
            <v/>
          </cell>
          <cell r="AK1244">
            <v>0</v>
          </cell>
          <cell r="AL1244">
            <v>0</v>
          </cell>
          <cell r="AM1244">
            <v>0</v>
          </cell>
        </row>
        <row r="1245">
          <cell r="C1245" t="str">
            <v/>
          </cell>
          <cell r="D1245" t="str">
            <v/>
          </cell>
          <cell r="O1245" t="str">
            <v/>
          </cell>
          <cell r="T1245" t="str">
            <v/>
          </cell>
          <cell r="U1245" t="str">
            <v/>
          </cell>
          <cell r="V1245" t="str">
            <v/>
          </cell>
          <cell r="W1245" t="str">
            <v/>
          </cell>
          <cell r="Y1245" t="str">
            <v/>
          </cell>
          <cell r="AA1245" t="str">
            <v/>
          </cell>
          <cell r="AB1245">
            <v>0</v>
          </cell>
          <cell r="AC1245">
            <v>0</v>
          </cell>
          <cell r="AI1245" t="str">
            <v/>
          </cell>
          <cell r="AJ1245" t="str">
            <v/>
          </cell>
          <cell r="AK1245">
            <v>0</v>
          </cell>
          <cell r="AL1245">
            <v>0</v>
          </cell>
          <cell r="AM1245">
            <v>0</v>
          </cell>
        </row>
        <row r="1246">
          <cell r="C1246" t="str">
            <v/>
          </cell>
          <cell r="D1246" t="str">
            <v/>
          </cell>
          <cell r="O1246" t="str">
            <v/>
          </cell>
          <cell r="T1246" t="str">
            <v/>
          </cell>
          <cell r="U1246" t="str">
            <v/>
          </cell>
          <cell r="V1246" t="str">
            <v/>
          </cell>
          <cell r="W1246" t="str">
            <v/>
          </cell>
          <cell r="Y1246" t="str">
            <v/>
          </cell>
          <cell r="AA1246" t="str">
            <v/>
          </cell>
          <cell r="AB1246">
            <v>0</v>
          </cell>
          <cell r="AC1246">
            <v>0</v>
          </cell>
          <cell r="AI1246" t="str">
            <v/>
          </cell>
          <cell r="AJ1246" t="str">
            <v/>
          </cell>
          <cell r="AK1246">
            <v>0</v>
          </cell>
          <cell r="AL1246">
            <v>0</v>
          </cell>
          <cell r="AM1246">
            <v>0</v>
          </cell>
        </row>
        <row r="1247">
          <cell r="C1247" t="str">
            <v/>
          </cell>
          <cell r="D1247" t="str">
            <v/>
          </cell>
          <cell r="O1247" t="str">
            <v/>
          </cell>
          <cell r="T1247" t="str">
            <v/>
          </cell>
          <cell r="U1247" t="str">
            <v/>
          </cell>
          <cell r="V1247" t="str">
            <v/>
          </cell>
          <cell r="W1247" t="str">
            <v/>
          </cell>
          <cell r="Y1247" t="str">
            <v/>
          </cell>
          <cell r="AA1247" t="str">
            <v/>
          </cell>
          <cell r="AB1247">
            <v>0</v>
          </cell>
          <cell r="AC1247">
            <v>0</v>
          </cell>
          <cell r="AI1247" t="str">
            <v/>
          </cell>
          <cell r="AJ1247" t="str">
            <v/>
          </cell>
          <cell r="AK1247">
            <v>0</v>
          </cell>
          <cell r="AL1247">
            <v>0</v>
          </cell>
          <cell r="AM1247">
            <v>0</v>
          </cell>
        </row>
        <row r="1248">
          <cell r="C1248" t="str">
            <v/>
          </cell>
          <cell r="D1248" t="str">
            <v/>
          </cell>
          <cell r="O1248" t="str">
            <v/>
          </cell>
          <cell r="T1248" t="str">
            <v/>
          </cell>
          <cell r="U1248" t="str">
            <v/>
          </cell>
          <cell r="V1248" t="str">
            <v/>
          </cell>
          <cell r="W1248" t="str">
            <v/>
          </cell>
          <cell r="Y1248" t="str">
            <v/>
          </cell>
          <cell r="AA1248" t="str">
            <v/>
          </cell>
          <cell r="AB1248">
            <v>0</v>
          </cell>
          <cell r="AC1248">
            <v>0</v>
          </cell>
          <cell r="AI1248" t="str">
            <v/>
          </cell>
          <cell r="AJ1248" t="str">
            <v/>
          </cell>
          <cell r="AK1248">
            <v>0</v>
          </cell>
          <cell r="AL1248">
            <v>0</v>
          </cell>
          <cell r="AM1248">
            <v>0</v>
          </cell>
        </row>
        <row r="1249">
          <cell r="C1249" t="str">
            <v/>
          </cell>
          <cell r="D1249" t="str">
            <v/>
          </cell>
          <cell r="O1249" t="str">
            <v/>
          </cell>
          <cell r="T1249" t="str">
            <v/>
          </cell>
          <cell r="U1249" t="str">
            <v/>
          </cell>
          <cell r="V1249" t="str">
            <v/>
          </cell>
          <cell r="W1249" t="str">
            <v/>
          </cell>
          <cell r="Y1249" t="str">
            <v/>
          </cell>
          <cell r="AA1249" t="str">
            <v/>
          </cell>
          <cell r="AB1249">
            <v>0</v>
          </cell>
          <cell r="AC1249">
            <v>0</v>
          </cell>
          <cell r="AI1249" t="str">
            <v/>
          </cell>
          <cell r="AJ1249" t="str">
            <v/>
          </cell>
          <cell r="AK1249">
            <v>0</v>
          </cell>
          <cell r="AL1249">
            <v>0</v>
          </cell>
          <cell r="AM1249">
            <v>0</v>
          </cell>
        </row>
        <row r="1250">
          <cell r="C1250" t="str">
            <v/>
          </cell>
          <cell r="D1250" t="str">
            <v/>
          </cell>
          <cell r="O1250" t="str">
            <v/>
          </cell>
          <cell r="T1250" t="str">
            <v/>
          </cell>
          <cell r="U1250" t="str">
            <v/>
          </cell>
          <cell r="V1250" t="str">
            <v/>
          </cell>
          <cell r="W1250" t="str">
            <v/>
          </cell>
          <cell r="Y1250" t="str">
            <v/>
          </cell>
          <cell r="AA1250" t="str">
            <v/>
          </cell>
          <cell r="AB1250">
            <v>0</v>
          </cell>
          <cell r="AC1250">
            <v>0</v>
          </cell>
          <cell r="AI1250" t="str">
            <v/>
          </cell>
          <cell r="AJ1250" t="str">
            <v/>
          </cell>
          <cell r="AK1250">
            <v>0</v>
          </cell>
          <cell r="AL1250">
            <v>0</v>
          </cell>
          <cell r="AM1250">
            <v>0</v>
          </cell>
        </row>
        <row r="1251">
          <cell r="C1251" t="str">
            <v/>
          </cell>
          <cell r="D1251" t="str">
            <v/>
          </cell>
          <cell r="O1251" t="str">
            <v/>
          </cell>
          <cell r="T1251" t="str">
            <v/>
          </cell>
          <cell r="U1251" t="str">
            <v/>
          </cell>
          <cell r="V1251" t="str">
            <v/>
          </cell>
          <cell r="W1251" t="str">
            <v/>
          </cell>
          <cell r="Y1251" t="str">
            <v/>
          </cell>
          <cell r="AA1251" t="str">
            <v/>
          </cell>
          <cell r="AB1251">
            <v>0</v>
          </cell>
          <cell r="AC1251">
            <v>0</v>
          </cell>
          <cell r="AI1251" t="str">
            <v/>
          </cell>
          <cell r="AJ1251" t="str">
            <v/>
          </cell>
          <cell r="AK1251">
            <v>0</v>
          </cell>
          <cell r="AL1251">
            <v>0</v>
          </cell>
          <cell r="AM1251">
            <v>0</v>
          </cell>
        </row>
        <row r="1252">
          <cell r="C1252" t="str">
            <v/>
          </cell>
          <cell r="D1252" t="str">
            <v/>
          </cell>
          <cell r="O1252" t="str">
            <v/>
          </cell>
          <cell r="T1252" t="str">
            <v/>
          </cell>
          <cell r="U1252" t="str">
            <v/>
          </cell>
          <cell r="V1252" t="str">
            <v/>
          </cell>
          <cell r="W1252" t="str">
            <v/>
          </cell>
          <cell r="Y1252" t="str">
            <v/>
          </cell>
          <cell r="AA1252" t="str">
            <v/>
          </cell>
          <cell r="AB1252">
            <v>0</v>
          </cell>
          <cell r="AC1252">
            <v>0</v>
          </cell>
          <cell r="AI1252" t="str">
            <v/>
          </cell>
          <cell r="AJ1252" t="str">
            <v/>
          </cell>
          <cell r="AK1252">
            <v>0</v>
          </cell>
          <cell r="AL1252">
            <v>0</v>
          </cell>
          <cell r="AM1252">
            <v>0</v>
          </cell>
        </row>
        <row r="1253">
          <cell r="C1253" t="str">
            <v/>
          </cell>
          <cell r="D1253" t="str">
            <v/>
          </cell>
          <cell r="O1253" t="str">
            <v/>
          </cell>
          <cell r="T1253" t="str">
            <v/>
          </cell>
          <cell r="U1253" t="str">
            <v/>
          </cell>
          <cell r="V1253" t="str">
            <v/>
          </cell>
          <cell r="W1253" t="str">
            <v/>
          </cell>
          <cell r="Y1253" t="str">
            <v/>
          </cell>
          <cell r="AA1253" t="str">
            <v/>
          </cell>
          <cell r="AB1253">
            <v>0</v>
          </cell>
          <cell r="AC1253">
            <v>0</v>
          </cell>
          <cell r="AI1253" t="str">
            <v/>
          </cell>
          <cell r="AJ1253" t="str">
            <v/>
          </cell>
          <cell r="AK1253">
            <v>0</v>
          </cell>
          <cell r="AL1253">
            <v>0</v>
          </cell>
          <cell r="AM1253">
            <v>0</v>
          </cell>
        </row>
        <row r="1254">
          <cell r="C1254" t="str">
            <v/>
          </cell>
          <cell r="D1254" t="str">
            <v/>
          </cell>
          <cell r="O1254" t="str">
            <v/>
          </cell>
          <cell r="T1254" t="str">
            <v/>
          </cell>
          <cell r="U1254" t="str">
            <v/>
          </cell>
          <cell r="V1254" t="str">
            <v/>
          </cell>
          <cell r="W1254" t="str">
            <v/>
          </cell>
          <cell r="Y1254" t="str">
            <v/>
          </cell>
          <cell r="AA1254" t="str">
            <v/>
          </cell>
          <cell r="AB1254">
            <v>0</v>
          </cell>
          <cell r="AC1254">
            <v>0</v>
          </cell>
          <cell r="AI1254" t="str">
            <v/>
          </cell>
          <cell r="AJ1254" t="str">
            <v/>
          </cell>
          <cell r="AK1254">
            <v>0</v>
          </cell>
          <cell r="AL1254">
            <v>0</v>
          </cell>
          <cell r="AM1254">
            <v>0</v>
          </cell>
        </row>
        <row r="1255">
          <cell r="C1255" t="str">
            <v/>
          </cell>
          <cell r="D1255" t="str">
            <v/>
          </cell>
          <cell r="O1255" t="str">
            <v/>
          </cell>
          <cell r="T1255" t="str">
            <v/>
          </cell>
          <cell r="U1255" t="str">
            <v/>
          </cell>
          <cell r="V1255" t="str">
            <v/>
          </cell>
          <cell r="W1255" t="str">
            <v/>
          </cell>
          <cell r="Y1255" t="str">
            <v/>
          </cell>
          <cell r="AA1255" t="str">
            <v/>
          </cell>
          <cell r="AB1255">
            <v>0</v>
          </cell>
          <cell r="AC1255">
            <v>0</v>
          </cell>
          <cell r="AI1255" t="str">
            <v/>
          </cell>
          <cell r="AJ1255" t="str">
            <v/>
          </cell>
          <cell r="AK1255">
            <v>0</v>
          </cell>
          <cell r="AL1255">
            <v>0</v>
          </cell>
          <cell r="AM1255">
            <v>0</v>
          </cell>
        </row>
        <row r="1256">
          <cell r="C1256" t="str">
            <v/>
          </cell>
          <cell r="D1256" t="str">
            <v/>
          </cell>
          <cell r="O1256" t="str">
            <v/>
          </cell>
          <cell r="T1256" t="str">
            <v/>
          </cell>
          <cell r="U1256" t="str">
            <v/>
          </cell>
          <cell r="V1256" t="str">
            <v/>
          </cell>
          <cell r="W1256" t="str">
            <v/>
          </cell>
          <cell r="Y1256" t="str">
            <v/>
          </cell>
          <cell r="AA1256" t="str">
            <v/>
          </cell>
          <cell r="AB1256">
            <v>0</v>
          </cell>
          <cell r="AC1256">
            <v>0</v>
          </cell>
          <cell r="AI1256" t="str">
            <v/>
          </cell>
          <cell r="AJ1256" t="str">
            <v/>
          </cell>
          <cell r="AK1256">
            <v>0</v>
          </cell>
          <cell r="AL1256">
            <v>0</v>
          </cell>
          <cell r="AM1256">
            <v>0</v>
          </cell>
        </row>
        <row r="1257">
          <cell r="C1257" t="str">
            <v/>
          </cell>
          <cell r="D1257" t="str">
            <v/>
          </cell>
          <cell r="O1257" t="str">
            <v/>
          </cell>
          <cell r="T1257" t="str">
            <v/>
          </cell>
          <cell r="U1257" t="str">
            <v/>
          </cell>
          <cell r="V1257" t="str">
            <v/>
          </cell>
          <cell r="W1257" t="str">
            <v/>
          </cell>
          <cell r="Y1257" t="str">
            <v/>
          </cell>
          <cell r="AA1257" t="str">
            <v/>
          </cell>
          <cell r="AB1257">
            <v>0</v>
          </cell>
          <cell r="AC1257">
            <v>0</v>
          </cell>
          <cell r="AI1257" t="str">
            <v/>
          </cell>
          <cell r="AJ1257" t="str">
            <v/>
          </cell>
          <cell r="AK1257">
            <v>0</v>
          </cell>
          <cell r="AL1257">
            <v>0</v>
          </cell>
          <cell r="AM1257">
            <v>0</v>
          </cell>
        </row>
        <row r="1258">
          <cell r="C1258" t="str">
            <v/>
          </cell>
          <cell r="D1258" t="str">
            <v/>
          </cell>
          <cell r="O1258" t="str">
            <v/>
          </cell>
          <cell r="T1258" t="str">
            <v/>
          </cell>
          <cell r="U1258" t="str">
            <v/>
          </cell>
          <cell r="V1258" t="str">
            <v/>
          </cell>
          <cell r="W1258" t="str">
            <v/>
          </cell>
          <cell r="Y1258" t="str">
            <v/>
          </cell>
          <cell r="AA1258" t="str">
            <v/>
          </cell>
          <cell r="AB1258">
            <v>0</v>
          </cell>
          <cell r="AC1258">
            <v>0</v>
          </cell>
          <cell r="AI1258" t="str">
            <v/>
          </cell>
          <cell r="AJ1258" t="str">
            <v/>
          </cell>
          <cell r="AK1258">
            <v>0</v>
          </cell>
          <cell r="AL1258">
            <v>0</v>
          </cell>
          <cell r="AM1258">
            <v>0</v>
          </cell>
        </row>
        <row r="1259">
          <cell r="C1259" t="str">
            <v/>
          </cell>
          <cell r="D1259" t="str">
            <v/>
          </cell>
          <cell r="O1259" t="str">
            <v/>
          </cell>
          <cell r="T1259" t="str">
            <v/>
          </cell>
          <cell r="U1259" t="str">
            <v/>
          </cell>
          <cell r="V1259" t="str">
            <v/>
          </cell>
          <cell r="W1259" t="str">
            <v/>
          </cell>
          <cell r="Y1259" t="str">
            <v/>
          </cell>
          <cell r="AA1259" t="str">
            <v/>
          </cell>
          <cell r="AB1259">
            <v>0</v>
          </cell>
          <cell r="AC1259">
            <v>0</v>
          </cell>
          <cell r="AI1259" t="str">
            <v/>
          </cell>
          <cell r="AJ1259" t="str">
            <v/>
          </cell>
          <cell r="AK1259">
            <v>0</v>
          </cell>
          <cell r="AL1259">
            <v>0</v>
          </cell>
          <cell r="AM1259">
            <v>0</v>
          </cell>
        </row>
        <row r="1260">
          <cell r="C1260" t="str">
            <v/>
          </cell>
          <cell r="D1260" t="str">
            <v/>
          </cell>
          <cell r="O1260" t="str">
            <v/>
          </cell>
          <cell r="T1260" t="str">
            <v/>
          </cell>
          <cell r="U1260" t="str">
            <v/>
          </cell>
          <cell r="V1260" t="str">
            <v/>
          </cell>
          <cell r="W1260" t="str">
            <v/>
          </cell>
          <cell r="Y1260" t="str">
            <v/>
          </cell>
          <cell r="AA1260" t="str">
            <v/>
          </cell>
          <cell r="AB1260">
            <v>0</v>
          </cell>
          <cell r="AC1260">
            <v>0</v>
          </cell>
          <cell r="AI1260" t="str">
            <v/>
          </cell>
          <cell r="AJ1260" t="str">
            <v/>
          </cell>
          <cell r="AK1260">
            <v>0</v>
          </cell>
          <cell r="AL1260">
            <v>0</v>
          </cell>
          <cell r="AM1260">
            <v>0</v>
          </cell>
        </row>
        <row r="1261">
          <cell r="C1261" t="str">
            <v/>
          </cell>
          <cell r="D1261" t="str">
            <v/>
          </cell>
          <cell r="O1261" t="str">
            <v/>
          </cell>
          <cell r="T1261" t="str">
            <v/>
          </cell>
          <cell r="U1261" t="str">
            <v/>
          </cell>
          <cell r="V1261" t="str">
            <v/>
          </cell>
          <cell r="W1261" t="str">
            <v/>
          </cell>
          <cell r="Y1261" t="str">
            <v/>
          </cell>
          <cell r="AA1261" t="str">
            <v/>
          </cell>
          <cell r="AB1261">
            <v>0</v>
          </cell>
          <cell r="AC1261">
            <v>0</v>
          </cell>
          <cell r="AI1261" t="str">
            <v/>
          </cell>
          <cell r="AJ1261" t="str">
            <v/>
          </cell>
          <cell r="AK1261">
            <v>0</v>
          </cell>
          <cell r="AL1261">
            <v>0</v>
          </cell>
          <cell r="AM1261">
            <v>0</v>
          </cell>
        </row>
        <row r="1262">
          <cell r="C1262" t="str">
            <v/>
          </cell>
          <cell r="D1262" t="str">
            <v/>
          </cell>
          <cell r="O1262" t="str">
            <v/>
          </cell>
          <cell r="T1262" t="str">
            <v/>
          </cell>
          <cell r="U1262" t="str">
            <v/>
          </cell>
          <cell r="V1262" t="str">
            <v/>
          </cell>
          <cell r="W1262" t="str">
            <v/>
          </cell>
          <cell r="Y1262" t="str">
            <v/>
          </cell>
          <cell r="AA1262" t="str">
            <v/>
          </cell>
          <cell r="AB1262">
            <v>0</v>
          </cell>
          <cell r="AC1262">
            <v>0</v>
          </cell>
          <cell r="AI1262" t="str">
            <v/>
          </cell>
          <cell r="AJ1262" t="str">
            <v/>
          </cell>
          <cell r="AK1262">
            <v>0</v>
          </cell>
          <cell r="AL1262">
            <v>0</v>
          </cell>
          <cell r="AM1262">
            <v>0</v>
          </cell>
        </row>
        <row r="1263">
          <cell r="C1263" t="str">
            <v/>
          </cell>
          <cell r="D1263" t="str">
            <v/>
          </cell>
          <cell r="O1263" t="str">
            <v/>
          </cell>
          <cell r="T1263" t="str">
            <v/>
          </cell>
          <cell r="U1263" t="str">
            <v/>
          </cell>
          <cell r="V1263" t="str">
            <v/>
          </cell>
          <cell r="W1263" t="str">
            <v/>
          </cell>
          <cell r="Y1263" t="str">
            <v/>
          </cell>
          <cell r="AA1263" t="str">
            <v/>
          </cell>
          <cell r="AB1263">
            <v>0</v>
          </cell>
          <cell r="AC1263">
            <v>0</v>
          </cell>
          <cell r="AI1263" t="str">
            <v/>
          </cell>
          <cell r="AJ1263" t="str">
            <v/>
          </cell>
          <cell r="AK1263">
            <v>0</v>
          </cell>
          <cell r="AL1263">
            <v>0</v>
          </cell>
          <cell r="AM1263">
            <v>0</v>
          </cell>
        </row>
        <row r="1264">
          <cell r="C1264" t="str">
            <v/>
          </cell>
          <cell r="D1264" t="str">
            <v/>
          </cell>
          <cell r="O1264" t="str">
            <v/>
          </cell>
          <cell r="T1264" t="str">
            <v/>
          </cell>
          <cell r="U1264" t="str">
            <v/>
          </cell>
          <cell r="V1264" t="str">
            <v/>
          </cell>
          <cell r="W1264" t="str">
            <v/>
          </cell>
          <cell r="Y1264" t="str">
            <v/>
          </cell>
          <cell r="AA1264" t="str">
            <v/>
          </cell>
          <cell r="AB1264">
            <v>0</v>
          </cell>
          <cell r="AC1264">
            <v>0</v>
          </cell>
          <cell r="AI1264" t="str">
            <v/>
          </cell>
          <cell r="AJ1264" t="str">
            <v/>
          </cell>
          <cell r="AK1264">
            <v>0</v>
          </cell>
          <cell r="AL1264">
            <v>0</v>
          </cell>
          <cell r="AM1264">
            <v>0</v>
          </cell>
        </row>
        <row r="1265">
          <cell r="C1265" t="str">
            <v/>
          </cell>
          <cell r="D1265" t="str">
            <v/>
          </cell>
          <cell r="O1265" t="str">
            <v/>
          </cell>
          <cell r="T1265" t="str">
            <v/>
          </cell>
          <cell r="U1265" t="str">
            <v/>
          </cell>
          <cell r="V1265" t="str">
            <v/>
          </cell>
          <cell r="W1265" t="str">
            <v/>
          </cell>
          <cell r="Y1265" t="str">
            <v/>
          </cell>
          <cell r="AA1265" t="str">
            <v/>
          </cell>
          <cell r="AB1265">
            <v>0</v>
          </cell>
          <cell r="AC1265">
            <v>0</v>
          </cell>
          <cell r="AI1265" t="str">
            <v/>
          </cell>
          <cell r="AJ1265" t="str">
            <v/>
          </cell>
          <cell r="AK1265">
            <v>0</v>
          </cell>
          <cell r="AL1265">
            <v>0</v>
          </cell>
          <cell r="AM1265">
            <v>0</v>
          </cell>
        </row>
        <row r="1266">
          <cell r="C1266" t="str">
            <v/>
          </cell>
          <cell r="D1266" t="str">
            <v/>
          </cell>
          <cell r="O1266" t="str">
            <v/>
          </cell>
          <cell r="T1266" t="str">
            <v/>
          </cell>
          <cell r="U1266" t="str">
            <v/>
          </cell>
          <cell r="V1266" t="str">
            <v/>
          </cell>
          <cell r="W1266" t="str">
            <v/>
          </cell>
          <cell r="Y1266" t="str">
            <v/>
          </cell>
          <cell r="AA1266" t="str">
            <v/>
          </cell>
          <cell r="AB1266">
            <v>0</v>
          </cell>
          <cell r="AC1266">
            <v>0</v>
          </cell>
          <cell r="AI1266" t="str">
            <v/>
          </cell>
          <cell r="AJ1266" t="str">
            <v/>
          </cell>
          <cell r="AK1266">
            <v>0</v>
          </cell>
          <cell r="AL1266">
            <v>0</v>
          </cell>
          <cell r="AM1266">
            <v>0</v>
          </cell>
        </row>
        <row r="1267">
          <cell r="C1267" t="str">
            <v/>
          </cell>
          <cell r="D1267" t="str">
            <v/>
          </cell>
          <cell r="O1267" t="str">
            <v/>
          </cell>
          <cell r="T1267" t="str">
            <v/>
          </cell>
          <cell r="U1267" t="str">
            <v/>
          </cell>
          <cell r="V1267" t="str">
            <v/>
          </cell>
          <cell r="W1267" t="str">
            <v/>
          </cell>
          <cell r="Y1267" t="str">
            <v/>
          </cell>
          <cell r="AA1267" t="str">
            <v/>
          </cell>
          <cell r="AB1267">
            <v>0</v>
          </cell>
          <cell r="AC1267">
            <v>0</v>
          </cell>
          <cell r="AI1267" t="str">
            <v/>
          </cell>
          <cell r="AJ1267" t="str">
            <v/>
          </cell>
          <cell r="AK1267">
            <v>0</v>
          </cell>
          <cell r="AL1267">
            <v>0</v>
          </cell>
          <cell r="AM1267">
            <v>0</v>
          </cell>
        </row>
        <row r="1268">
          <cell r="C1268" t="str">
            <v/>
          </cell>
          <cell r="D1268" t="str">
            <v/>
          </cell>
          <cell r="O1268" t="str">
            <v/>
          </cell>
          <cell r="T1268" t="str">
            <v/>
          </cell>
          <cell r="U1268" t="str">
            <v/>
          </cell>
          <cell r="V1268" t="str">
            <v/>
          </cell>
          <cell r="W1268" t="str">
            <v/>
          </cell>
          <cell r="Y1268" t="str">
            <v/>
          </cell>
          <cell r="AA1268" t="str">
            <v/>
          </cell>
          <cell r="AB1268">
            <v>0</v>
          </cell>
          <cell r="AC1268">
            <v>0</v>
          </cell>
          <cell r="AI1268" t="str">
            <v/>
          </cell>
          <cell r="AJ1268" t="str">
            <v/>
          </cell>
          <cell r="AK1268">
            <v>0</v>
          </cell>
          <cell r="AL1268">
            <v>0</v>
          </cell>
          <cell r="AM1268">
            <v>0</v>
          </cell>
        </row>
        <row r="1269">
          <cell r="C1269" t="str">
            <v/>
          </cell>
          <cell r="D1269" t="str">
            <v/>
          </cell>
          <cell r="O1269" t="str">
            <v/>
          </cell>
          <cell r="T1269" t="str">
            <v/>
          </cell>
          <cell r="U1269" t="str">
            <v/>
          </cell>
          <cell r="V1269" t="str">
            <v/>
          </cell>
          <cell r="W1269" t="str">
            <v/>
          </cell>
          <cell r="Y1269" t="str">
            <v/>
          </cell>
          <cell r="AA1269" t="str">
            <v/>
          </cell>
          <cell r="AB1269">
            <v>0</v>
          </cell>
          <cell r="AC1269">
            <v>0</v>
          </cell>
          <cell r="AI1269" t="str">
            <v/>
          </cell>
          <cell r="AJ1269" t="str">
            <v/>
          </cell>
          <cell r="AK1269">
            <v>0</v>
          </cell>
          <cell r="AL1269">
            <v>0</v>
          </cell>
          <cell r="AM1269">
            <v>0</v>
          </cell>
        </row>
        <row r="1270">
          <cell r="C1270" t="str">
            <v/>
          </cell>
          <cell r="D1270" t="str">
            <v/>
          </cell>
          <cell r="O1270" t="str">
            <v/>
          </cell>
          <cell r="T1270" t="str">
            <v/>
          </cell>
          <cell r="U1270" t="str">
            <v/>
          </cell>
          <cell r="V1270" t="str">
            <v/>
          </cell>
          <cell r="W1270" t="str">
            <v/>
          </cell>
          <cell r="Y1270" t="str">
            <v/>
          </cell>
          <cell r="AA1270" t="str">
            <v/>
          </cell>
          <cell r="AB1270">
            <v>0</v>
          </cell>
          <cell r="AC1270">
            <v>0</v>
          </cell>
          <cell r="AI1270" t="str">
            <v/>
          </cell>
          <cell r="AJ1270" t="str">
            <v/>
          </cell>
          <cell r="AK1270">
            <v>0</v>
          </cell>
          <cell r="AL1270">
            <v>0</v>
          </cell>
          <cell r="AM1270">
            <v>0</v>
          </cell>
        </row>
        <row r="1271">
          <cell r="C1271" t="str">
            <v/>
          </cell>
          <cell r="D1271" t="str">
            <v/>
          </cell>
          <cell r="O1271" t="str">
            <v/>
          </cell>
          <cell r="T1271" t="str">
            <v/>
          </cell>
          <cell r="U1271" t="str">
            <v/>
          </cell>
          <cell r="V1271" t="str">
            <v/>
          </cell>
          <cell r="W1271" t="str">
            <v/>
          </cell>
          <cell r="Y1271" t="str">
            <v/>
          </cell>
          <cell r="AA1271" t="str">
            <v/>
          </cell>
          <cell r="AB1271">
            <v>0</v>
          </cell>
          <cell r="AC1271">
            <v>0</v>
          </cell>
          <cell r="AI1271" t="str">
            <v/>
          </cell>
          <cell r="AJ1271" t="str">
            <v/>
          </cell>
          <cell r="AK1271">
            <v>0</v>
          </cell>
          <cell r="AL1271">
            <v>0</v>
          </cell>
          <cell r="AM1271">
            <v>0</v>
          </cell>
        </row>
        <row r="1272">
          <cell r="C1272" t="str">
            <v/>
          </cell>
          <cell r="D1272" t="str">
            <v/>
          </cell>
          <cell r="O1272" t="str">
            <v/>
          </cell>
          <cell r="T1272" t="str">
            <v/>
          </cell>
          <cell r="U1272" t="str">
            <v/>
          </cell>
          <cell r="V1272" t="str">
            <v/>
          </cell>
          <cell r="W1272" t="str">
            <v/>
          </cell>
          <cell r="Y1272" t="str">
            <v/>
          </cell>
          <cell r="AA1272" t="str">
            <v/>
          </cell>
          <cell r="AB1272">
            <v>0</v>
          </cell>
          <cell r="AC1272">
            <v>0</v>
          </cell>
          <cell r="AI1272" t="str">
            <v/>
          </cell>
          <cell r="AJ1272" t="str">
            <v/>
          </cell>
          <cell r="AK1272">
            <v>0</v>
          </cell>
          <cell r="AL1272">
            <v>0</v>
          </cell>
          <cell r="AM1272">
            <v>0</v>
          </cell>
        </row>
        <row r="1273">
          <cell r="C1273" t="str">
            <v/>
          </cell>
          <cell r="D1273" t="str">
            <v/>
          </cell>
          <cell r="O1273" t="str">
            <v/>
          </cell>
          <cell r="T1273" t="str">
            <v/>
          </cell>
          <cell r="U1273" t="str">
            <v/>
          </cell>
          <cell r="V1273" t="str">
            <v/>
          </cell>
          <cell r="W1273" t="str">
            <v/>
          </cell>
          <cell r="Y1273" t="str">
            <v/>
          </cell>
          <cell r="AA1273" t="str">
            <v/>
          </cell>
          <cell r="AB1273">
            <v>0</v>
          </cell>
          <cell r="AC1273">
            <v>0</v>
          </cell>
          <cell r="AI1273" t="str">
            <v/>
          </cell>
          <cell r="AJ1273" t="str">
            <v/>
          </cell>
          <cell r="AK1273">
            <v>0</v>
          </cell>
          <cell r="AL1273">
            <v>0</v>
          </cell>
          <cell r="AM1273">
            <v>0</v>
          </cell>
        </row>
        <row r="1274">
          <cell r="C1274" t="str">
            <v/>
          </cell>
          <cell r="D1274" t="str">
            <v/>
          </cell>
          <cell r="O1274" t="str">
            <v/>
          </cell>
          <cell r="T1274" t="str">
            <v/>
          </cell>
          <cell r="U1274" t="str">
            <v/>
          </cell>
          <cell r="V1274" t="str">
            <v/>
          </cell>
          <cell r="W1274" t="str">
            <v/>
          </cell>
          <cell r="Y1274" t="str">
            <v/>
          </cell>
          <cell r="AA1274" t="str">
            <v/>
          </cell>
          <cell r="AB1274">
            <v>0</v>
          </cell>
          <cell r="AC1274">
            <v>0</v>
          </cell>
          <cell r="AI1274" t="str">
            <v/>
          </cell>
          <cell r="AJ1274" t="str">
            <v/>
          </cell>
          <cell r="AK1274">
            <v>0</v>
          </cell>
          <cell r="AL1274">
            <v>0</v>
          </cell>
          <cell r="AM1274">
            <v>0</v>
          </cell>
        </row>
        <row r="1275">
          <cell r="C1275" t="str">
            <v/>
          </cell>
          <cell r="D1275" t="str">
            <v/>
          </cell>
          <cell r="O1275" t="str">
            <v/>
          </cell>
          <cell r="T1275" t="str">
            <v/>
          </cell>
          <cell r="U1275" t="str">
            <v/>
          </cell>
          <cell r="V1275" t="str">
            <v/>
          </cell>
          <cell r="W1275" t="str">
            <v/>
          </cell>
          <cell r="Y1275" t="str">
            <v/>
          </cell>
          <cell r="AA1275" t="str">
            <v/>
          </cell>
          <cell r="AB1275">
            <v>0</v>
          </cell>
          <cell r="AC1275">
            <v>0</v>
          </cell>
          <cell r="AI1275" t="str">
            <v/>
          </cell>
          <cell r="AJ1275" t="str">
            <v/>
          </cell>
          <cell r="AK1275">
            <v>0</v>
          </cell>
          <cell r="AL1275">
            <v>0</v>
          </cell>
          <cell r="AM1275">
            <v>0</v>
          </cell>
        </row>
        <row r="1276">
          <cell r="C1276" t="str">
            <v/>
          </cell>
          <cell r="D1276" t="str">
            <v/>
          </cell>
          <cell r="O1276" t="str">
            <v/>
          </cell>
          <cell r="T1276" t="str">
            <v/>
          </cell>
          <cell r="U1276" t="str">
            <v/>
          </cell>
          <cell r="V1276" t="str">
            <v/>
          </cell>
          <cell r="W1276" t="str">
            <v/>
          </cell>
          <cell r="Y1276" t="str">
            <v/>
          </cell>
          <cell r="AA1276" t="str">
            <v/>
          </cell>
          <cell r="AB1276">
            <v>0</v>
          </cell>
          <cell r="AC1276">
            <v>0</v>
          </cell>
          <cell r="AI1276" t="str">
            <v/>
          </cell>
          <cell r="AJ1276" t="str">
            <v/>
          </cell>
          <cell r="AK1276">
            <v>0</v>
          </cell>
          <cell r="AL1276">
            <v>0</v>
          </cell>
          <cell r="AM1276">
            <v>0</v>
          </cell>
        </row>
        <row r="1277">
          <cell r="C1277" t="str">
            <v/>
          </cell>
          <cell r="D1277" t="str">
            <v/>
          </cell>
          <cell r="O1277" t="str">
            <v/>
          </cell>
          <cell r="T1277" t="str">
            <v/>
          </cell>
          <cell r="U1277" t="str">
            <v/>
          </cell>
          <cell r="V1277" t="str">
            <v/>
          </cell>
          <cell r="W1277" t="str">
            <v/>
          </cell>
          <cell r="Y1277" t="str">
            <v/>
          </cell>
          <cell r="AA1277" t="str">
            <v/>
          </cell>
          <cell r="AB1277">
            <v>0</v>
          </cell>
          <cell r="AC1277">
            <v>0</v>
          </cell>
          <cell r="AI1277" t="str">
            <v/>
          </cell>
          <cell r="AJ1277" t="str">
            <v/>
          </cell>
          <cell r="AK1277">
            <v>0</v>
          </cell>
          <cell r="AL1277">
            <v>0</v>
          </cell>
          <cell r="AM1277">
            <v>0</v>
          </cell>
        </row>
        <row r="1278">
          <cell r="C1278" t="str">
            <v/>
          </cell>
          <cell r="D1278" t="str">
            <v/>
          </cell>
          <cell r="O1278" t="str">
            <v/>
          </cell>
          <cell r="T1278" t="str">
            <v/>
          </cell>
          <cell r="U1278" t="str">
            <v/>
          </cell>
          <cell r="V1278" t="str">
            <v/>
          </cell>
          <cell r="W1278" t="str">
            <v/>
          </cell>
          <cell r="Y1278" t="str">
            <v/>
          </cell>
          <cell r="AA1278" t="str">
            <v/>
          </cell>
          <cell r="AB1278">
            <v>0</v>
          </cell>
          <cell r="AC1278">
            <v>0</v>
          </cell>
          <cell r="AI1278" t="str">
            <v/>
          </cell>
          <cell r="AJ1278" t="str">
            <v/>
          </cell>
          <cell r="AK1278">
            <v>0</v>
          </cell>
          <cell r="AL1278">
            <v>0</v>
          </cell>
          <cell r="AM1278">
            <v>0</v>
          </cell>
        </row>
        <row r="1279">
          <cell r="C1279" t="str">
            <v/>
          </cell>
          <cell r="D1279" t="str">
            <v/>
          </cell>
          <cell r="O1279" t="str">
            <v/>
          </cell>
          <cell r="T1279" t="str">
            <v/>
          </cell>
          <cell r="U1279" t="str">
            <v/>
          </cell>
          <cell r="V1279" t="str">
            <v/>
          </cell>
          <cell r="W1279" t="str">
            <v/>
          </cell>
          <cell r="Y1279" t="str">
            <v/>
          </cell>
          <cell r="AA1279" t="str">
            <v/>
          </cell>
          <cell r="AB1279">
            <v>0</v>
          </cell>
          <cell r="AC1279">
            <v>0</v>
          </cell>
          <cell r="AI1279" t="str">
            <v/>
          </cell>
          <cell r="AJ1279" t="str">
            <v/>
          </cell>
          <cell r="AK1279">
            <v>0</v>
          </cell>
          <cell r="AL1279">
            <v>0</v>
          </cell>
          <cell r="AM1279">
            <v>0</v>
          </cell>
        </row>
        <row r="1280">
          <cell r="C1280" t="str">
            <v/>
          </cell>
          <cell r="D1280" t="str">
            <v/>
          </cell>
          <cell r="O1280" t="str">
            <v/>
          </cell>
          <cell r="T1280" t="str">
            <v/>
          </cell>
          <cell r="U1280" t="str">
            <v/>
          </cell>
          <cell r="V1280" t="str">
            <v/>
          </cell>
          <cell r="W1280" t="str">
            <v/>
          </cell>
          <cell r="Y1280" t="str">
            <v/>
          </cell>
          <cell r="AA1280" t="str">
            <v/>
          </cell>
          <cell r="AB1280">
            <v>0</v>
          </cell>
          <cell r="AC1280">
            <v>0</v>
          </cell>
          <cell r="AI1280" t="str">
            <v/>
          </cell>
          <cell r="AJ1280" t="str">
            <v/>
          </cell>
          <cell r="AK1280">
            <v>0</v>
          </cell>
          <cell r="AL1280">
            <v>0</v>
          </cell>
          <cell r="AM1280">
            <v>0</v>
          </cell>
        </row>
        <row r="1281">
          <cell r="C1281" t="str">
            <v/>
          </cell>
          <cell r="D1281" t="str">
            <v/>
          </cell>
          <cell r="O1281" t="str">
            <v/>
          </cell>
          <cell r="T1281" t="str">
            <v/>
          </cell>
          <cell r="U1281" t="str">
            <v/>
          </cell>
          <cell r="V1281" t="str">
            <v/>
          </cell>
          <cell r="W1281" t="str">
            <v/>
          </cell>
          <cell r="Y1281" t="str">
            <v/>
          </cell>
          <cell r="AA1281" t="str">
            <v/>
          </cell>
          <cell r="AB1281">
            <v>0</v>
          </cell>
          <cell r="AC1281">
            <v>0</v>
          </cell>
          <cell r="AI1281" t="str">
            <v/>
          </cell>
          <cell r="AJ1281" t="str">
            <v/>
          </cell>
          <cell r="AK1281">
            <v>0</v>
          </cell>
          <cell r="AL1281">
            <v>0</v>
          </cell>
          <cell r="AM1281">
            <v>0</v>
          </cell>
        </row>
        <row r="1282">
          <cell r="C1282" t="str">
            <v/>
          </cell>
          <cell r="D1282" t="str">
            <v/>
          </cell>
          <cell r="O1282" t="str">
            <v/>
          </cell>
          <cell r="T1282" t="str">
            <v/>
          </cell>
          <cell r="U1282" t="str">
            <v/>
          </cell>
          <cell r="V1282" t="str">
            <v/>
          </cell>
          <cell r="W1282" t="str">
            <v/>
          </cell>
          <cell r="Y1282" t="str">
            <v/>
          </cell>
          <cell r="AA1282" t="str">
            <v/>
          </cell>
          <cell r="AB1282">
            <v>0</v>
          </cell>
          <cell r="AC1282">
            <v>0</v>
          </cell>
          <cell r="AI1282" t="str">
            <v/>
          </cell>
          <cell r="AJ1282" t="str">
            <v/>
          </cell>
          <cell r="AK1282">
            <v>0</v>
          </cell>
          <cell r="AL1282">
            <v>0</v>
          </cell>
          <cell r="AM1282">
            <v>0</v>
          </cell>
        </row>
        <row r="1283">
          <cell r="C1283" t="str">
            <v/>
          </cell>
          <cell r="D1283" t="str">
            <v/>
          </cell>
          <cell r="O1283" t="str">
            <v/>
          </cell>
          <cell r="T1283" t="str">
            <v/>
          </cell>
          <cell r="U1283" t="str">
            <v/>
          </cell>
          <cell r="V1283" t="str">
            <v/>
          </cell>
          <cell r="W1283" t="str">
            <v/>
          </cell>
          <cell r="Y1283" t="str">
            <v/>
          </cell>
          <cell r="AA1283" t="str">
            <v/>
          </cell>
          <cell r="AB1283">
            <v>0</v>
          </cell>
          <cell r="AC1283">
            <v>0</v>
          </cell>
          <cell r="AI1283" t="str">
            <v/>
          </cell>
          <cell r="AJ1283" t="str">
            <v/>
          </cell>
          <cell r="AK1283">
            <v>0</v>
          </cell>
          <cell r="AL1283">
            <v>0</v>
          </cell>
          <cell r="AM1283">
            <v>0</v>
          </cell>
        </row>
        <row r="1284">
          <cell r="C1284" t="str">
            <v/>
          </cell>
          <cell r="D1284" t="str">
            <v/>
          </cell>
          <cell r="O1284" t="str">
            <v/>
          </cell>
          <cell r="T1284" t="str">
            <v/>
          </cell>
          <cell r="U1284" t="str">
            <v/>
          </cell>
          <cell r="V1284" t="str">
            <v/>
          </cell>
          <cell r="W1284" t="str">
            <v/>
          </cell>
          <cell r="Y1284" t="str">
            <v/>
          </cell>
          <cell r="AA1284" t="str">
            <v/>
          </cell>
          <cell r="AB1284">
            <v>0</v>
          </cell>
          <cell r="AC1284">
            <v>0</v>
          </cell>
          <cell r="AI1284" t="str">
            <v/>
          </cell>
          <cell r="AJ1284" t="str">
            <v/>
          </cell>
          <cell r="AK1284">
            <v>0</v>
          </cell>
          <cell r="AL1284">
            <v>0</v>
          </cell>
          <cell r="AM1284">
            <v>0</v>
          </cell>
        </row>
        <row r="1285">
          <cell r="C1285" t="str">
            <v/>
          </cell>
          <cell r="D1285" t="str">
            <v/>
          </cell>
          <cell r="O1285" t="str">
            <v/>
          </cell>
          <cell r="T1285" t="str">
            <v/>
          </cell>
          <cell r="U1285" t="str">
            <v/>
          </cell>
          <cell r="V1285" t="str">
            <v/>
          </cell>
          <cell r="W1285" t="str">
            <v/>
          </cell>
          <cell r="Y1285" t="str">
            <v/>
          </cell>
          <cell r="AA1285" t="str">
            <v/>
          </cell>
          <cell r="AB1285">
            <v>0</v>
          </cell>
          <cell r="AC1285">
            <v>0</v>
          </cell>
          <cell r="AI1285" t="str">
            <v/>
          </cell>
          <cell r="AJ1285" t="str">
            <v/>
          </cell>
          <cell r="AK1285">
            <v>0</v>
          </cell>
          <cell r="AL1285">
            <v>0</v>
          </cell>
          <cell r="AM1285">
            <v>0</v>
          </cell>
        </row>
        <row r="1286">
          <cell r="C1286" t="str">
            <v/>
          </cell>
          <cell r="D1286" t="str">
            <v/>
          </cell>
          <cell r="O1286" t="str">
            <v/>
          </cell>
          <cell r="T1286" t="str">
            <v/>
          </cell>
          <cell r="U1286" t="str">
            <v/>
          </cell>
          <cell r="V1286" t="str">
            <v/>
          </cell>
          <cell r="W1286" t="str">
            <v/>
          </cell>
          <cell r="Y1286" t="str">
            <v/>
          </cell>
          <cell r="AA1286" t="str">
            <v/>
          </cell>
          <cell r="AB1286">
            <v>0</v>
          </cell>
          <cell r="AC1286">
            <v>0</v>
          </cell>
          <cell r="AI1286" t="str">
            <v/>
          </cell>
          <cell r="AJ1286" t="str">
            <v/>
          </cell>
          <cell r="AK1286">
            <v>0</v>
          </cell>
          <cell r="AL1286">
            <v>0</v>
          </cell>
          <cell r="AM1286">
            <v>0</v>
          </cell>
        </row>
        <row r="1287">
          <cell r="C1287" t="str">
            <v/>
          </cell>
          <cell r="D1287" t="str">
            <v/>
          </cell>
          <cell r="O1287" t="str">
            <v/>
          </cell>
          <cell r="T1287" t="str">
            <v/>
          </cell>
          <cell r="U1287" t="str">
            <v/>
          </cell>
          <cell r="V1287" t="str">
            <v/>
          </cell>
          <cell r="W1287" t="str">
            <v/>
          </cell>
          <cell r="Y1287" t="str">
            <v/>
          </cell>
          <cell r="AA1287" t="str">
            <v/>
          </cell>
          <cell r="AB1287">
            <v>0</v>
          </cell>
          <cell r="AC1287">
            <v>0</v>
          </cell>
          <cell r="AI1287" t="str">
            <v/>
          </cell>
          <cell r="AJ1287" t="str">
            <v/>
          </cell>
          <cell r="AK1287">
            <v>0</v>
          </cell>
          <cell r="AL1287">
            <v>0</v>
          </cell>
          <cell r="AM1287">
            <v>0</v>
          </cell>
        </row>
        <row r="1288">
          <cell r="C1288" t="str">
            <v/>
          </cell>
          <cell r="D1288" t="str">
            <v/>
          </cell>
          <cell r="O1288" t="str">
            <v/>
          </cell>
          <cell r="T1288" t="str">
            <v/>
          </cell>
          <cell r="U1288" t="str">
            <v/>
          </cell>
          <cell r="V1288" t="str">
            <v/>
          </cell>
          <cell r="W1288" t="str">
            <v/>
          </cell>
          <cell r="Y1288" t="str">
            <v/>
          </cell>
          <cell r="AA1288" t="str">
            <v/>
          </cell>
          <cell r="AB1288">
            <v>0</v>
          </cell>
          <cell r="AC1288">
            <v>0</v>
          </cell>
          <cell r="AI1288" t="str">
            <v/>
          </cell>
          <cell r="AJ1288" t="str">
            <v/>
          </cell>
          <cell r="AK1288">
            <v>0</v>
          </cell>
          <cell r="AL1288">
            <v>0</v>
          </cell>
          <cell r="AM1288">
            <v>0</v>
          </cell>
        </row>
        <row r="1289">
          <cell r="C1289" t="str">
            <v/>
          </cell>
          <cell r="D1289" t="str">
            <v/>
          </cell>
          <cell r="O1289" t="str">
            <v/>
          </cell>
          <cell r="T1289" t="str">
            <v/>
          </cell>
          <cell r="U1289" t="str">
            <v/>
          </cell>
          <cell r="V1289" t="str">
            <v/>
          </cell>
          <cell r="W1289" t="str">
            <v/>
          </cell>
          <cell r="Y1289" t="str">
            <v/>
          </cell>
          <cell r="AA1289" t="str">
            <v/>
          </cell>
          <cell r="AB1289">
            <v>0</v>
          </cell>
          <cell r="AC1289">
            <v>0</v>
          </cell>
          <cell r="AI1289" t="str">
            <v/>
          </cell>
          <cell r="AJ1289" t="str">
            <v/>
          </cell>
          <cell r="AK1289">
            <v>0</v>
          </cell>
          <cell r="AL1289">
            <v>0</v>
          </cell>
          <cell r="AM1289">
            <v>0</v>
          </cell>
        </row>
        <row r="1290">
          <cell r="C1290" t="str">
            <v/>
          </cell>
          <cell r="D1290" t="str">
            <v/>
          </cell>
          <cell r="O1290" t="str">
            <v/>
          </cell>
          <cell r="T1290" t="str">
            <v/>
          </cell>
          <cell r="U1290" t="str">
            <v/>
          </cell>
          <cell r="V1290" t="str">
            <v/>
          </cell>
          <cell r="W1290" t="str">
            <v/>
          </cell>
          <cell r="Y1290" t="str">
            <v/>
          </cell>
          <cell r="AA1290" t="str">
            <v/>
          </cell>
          <cell r="AB1290">
            <v>0</v>
          </cell>
          <cell r="AC1290">
            <v>0</v>
          </cell>
          <cell r="AI1290" t="str">
            <v/>
          </cell>
          <cell r="AJ1290" t="str">
            <v/>
          </cell>
          <cell r="AK1290">
            <v>0</v>
          </cell>
          <cell r="AL1290">
            <v>0</v>
          </cell>
          <cell r="AM1290">
            <v>0</v>
          </cell>
        </row>
        <row r="1291">
          <cell r="C1291" t="str">
            <v/>
          </cell>
          <cell r="D1291" t="str">
            <v/>
          </cell>
          <cell r="O1291" t="str">
            <v/>
          </cell>
          <cell r="T1291" t="str">
            <v/>
          </cell>
          <cell r="U1291" t="str">
            <v/>
          </cell>
          <cell r="V1291" t="str">
            <v/>
          </cell>
          <cell r="W1291" t="str">
            <v/>
          </cell>
          <cell r="Y1291" t="str">
            <v/>
          </cell>
          <cell r="AA1291" t="str">
            <v/>
          </cell>
          <cell r="AB1291">
            <v>0</v>
          </cell>
          <cell r="AC1291">
            <v>0</v>
          </cell>
          <cell r="AI1291" t="str">
            <v/>
          </cell>
          <cell r="AJ1291" t="str">
            <v/>
          </cell>
          <cell r="AK1291">
            <v>0</v>
          </cell>
          <cell r="AL1291">
            <v>0</v>
          </cell>
          <cell r="AM1291">
            <v>0</v>
          </cell>
        </row>
        <row r="1292">
          <cell r="C1292" t="str">
            <v/>
          </cell>
          <cell r="D1292" t="str">
            <v/>
          </cell>
          <cell r="O1292" t="str">
            <v/>
          </cell>
          <cell r="T1292" t="str">
            <v/>
          </cell>
          <cell r="U1292" t="str">
            <v/>
          </cell>
          <cell r="V1292" t="str">
            <v/>
          </cell>
          <cell r="W1292" t="str">
            <v/>
          </cell>
          <cell r="Y1292" t="str">
            <v/>
          </cell>
          <cell r="AA1292" t="str">
            <v/>
          </cell>
          <cell r="AB1292">
            <v>0</v>
          </cell>
          <cell r="AC1292">
            <v>0</v>
          </cell>
          <cell r="AI1292" t="str">
            <v/>
          </cell>
          <cell r="AJ1292" t="str">
            <v/>
          </cell>
          <cell r="AK1292">
            <v>0</v>
          </cell>
          <cell r="AL1292">
            <v>0</v>
          </cell>
          <cell r="AM1292">
            <v>0</v>
          </cell>
        </row>
        <row r="1293">
          <cell r="C1293" t="str">
            <v/>
          </cell>
          <cell r="D1293" t="str">
            <v/>
          </cell>
          <cell r="O1293" t="str">
            <v/>
          </cell>
          <cell r="T1293" t="str">
            <v/>
          </cell>
          <cell r="U1293" t="str">
            <v/>
          </cell>
          <cell r="V1293" t="str">
            <v/>
          </cell>
          <cell r="W1293" t="str">
            <v/>
          </cell>
          <cell r="Y1293" t="str">
            <v/>
          </cell>
          <cell r="AA1293" t="str">
            <v/>
          </cell>
          <cell r="AB1293">
            <v>0</v>
          </cell>
          <cell r="AC1293">
            <v>0</v>
          </cell>
          <cell r="AI1293" t="str">
            <v/>
          </cell>
          <cell r="AJ1293" t="str">
            <v/>
          </cell>
          <cell r="AK1293">
            <v>0</v>
          </cell>
          <cell r="AL1293">
            <v>0</v>
          </cell>
          <cell r="AM1293">
            <v>0</v>
          </cell>
        </row>
        <row r="1294">
          <cell r="C1294" t="str">
            <v/>
          </cell>
          <cell r="D1294" t="str">
            <v/>
          </cell>
          <cell r="O1294" t="str">
            <v/>
          </cell>
          <cell r="T1294" t="str">
            <v/>
          </cell>
          <cell r="U1294" t="str">
            <v/>
          </cell>
          <cell r="V1294" t="str">
            <v/>
          </cell>
          <cell r="W1294" t="str">
            <v/>
          </cell>
          <cell r="Y1294" t="str">
            <v/>
          </cell>
          <cell r="AA1294" t="str">
            <v/>
          </cell>
          <cell r="AB1294">
            <v>0</v>
          </cell>
          <cell r="AC1294">
            <v>0</v>
          </cell>
          <cell r="AI1294" t="str">
            <v/>
          </cell>
          <cell r="AJ1294" t="str">
            <v/>
          </cell>
          <cell r="AK1294">
            <v>0</v>
          </cell>
          <cell r="AL1294">
            <v>0</v>
          </cell>
          <cell r="AM1294">
            <v>0</v>
          </cell>
        </row>
        <row r="1295">
          <cell r="C1295" t="str">
            <v/>
          </cell>
          <cell r="D1295" t="str">
            <v/>
          </cell>
          <cell r="O1295" t="str">
            <v/>
          </cell>
          <cell r="T1295" t="str">
            <v/>
          </cell>
          <cell r="U1295" t="str">
            <v/>
          </cell>
          <cell r="V1295" t="str">
            <v/>
          </cell>
          <cell r="W1295" t="str">
            <v/>
          </cell>
          <cell r="Y1295" t="str">
            <v/>
          </cell>
          <cell r="AA1295" t="str">
            <v/>
          </cell>
          <cell r="AB1295">
            <v>0</v>
          </cell>
          <cell r="AC1295">
            <v>0</v>
          </cell>
          <cell r="AI1295" t="str">
            <v/>
          </cell>
          <cell r="AJ1295" t="str">
            <v/>
          </cell>
          <cell r="AK1295">
            <v>0</v>
          </cell>
          <cell r="AL1295">
            <v>0</v>
          </cell>
          <cell r="AM1295">
            <v>0</v>
          </cell>
        </row>
        <row r="1296">
          <cell r="C1296" t="str">
            <v/>
          </cell>
          <cell r="D1296" t="str">
            <v/>
          </cell>
          <cell r="O1296" t="str">
            <v/>
          </cell>
          <cell r="T1296" t="str">
            <v/>
          </cell>
          <cell r="U1296" t="str">
            <v/>
          </cell>
          <cell r="V1296" t="str">
            <v/>
          </cell>
          <cell r="W1296" t="str">
            <v/>
          </cell>
          <cell r="Y1296" t="str">
            <v/>
          </cell>
          <cell r="AA1296" t="str">
            <v/>
          </cell>
          <cell r="AB1296">
            <v>0</v>
          </cell>
          <cell r="AC1296">
            <v>0</v>
          </cell>
          <cell r="AI1296" t="str">
            <v/>
          </cell>
          <cell r="AJ1296" t="str">
            <v/>
          </cell>
          <cell r="AK1296">
            <v>0</v>
          </cell>
          <cell r="AL1296">
            <v>0</v>
          </cell>
          <cell r="AM1296">
            <v>0</v>
          </cell>
        </row>
        <row r="1297">
          <cell r="C1297" t="str">
            <v/>
          </cell>
          <cell r="D1297" t="str">
            <v/>
          </cell>
          <cell r="O1297" t="str">
            <v/>
          </cell>
          <cell r="T1297" t="str">
            <v/>
          </cell>
          <cell r="U1297" t="str">
            <v/>
          </cell>
          <cell r="V1297" t="str">
            <v/>
          </cell>
          <cell r="W1297" t="str">
            <v/>
          </cell>
          <cell r="Y1297" t="str">
            <v/>
          </cell>
          <cell r="AA1297" t="str">
            <v/>
          </cell>
          <cell r="AB1297">
            <v>0</v>
          </cell>
          <cell r="AC1297">
            <v>0</v>
          </cell>
          <cell r="AI1297" t="str">
            <v/>
          </cell>
          <cell r="AJ1297" t="str">
            <v/>
          </cell>
          <cell r="AK1297">
            <v>0</v>
          </cell>
          <cell r="AL1297">
            <v>0</v>
          </cell>
          <cell r="AM1297">
            <v>0</v>
          </cell>
        </row>
        <row r="1298">
          <cell r="C1298" t="str">
            <v/>
          </cell>
          <cell r="D1298" t="str">
            <v/>
          </cell>
          <cell r="O1298" t="str">
            <v/>
          </cell>
          <cell r="T1298" t="str">
            <v/>
          </cell>
          <cell r="U1298" t="str">
            <v/>
          </cell>
          <cell r="V1298" t="str">
            <v/>
          </cell>
          <cell r="W1298" t="str">
            <v/>
          </cell>
          <cell r="Y1298" t="str">
            <v/>
          </cell>
          <cell r="AA1298" t="str">
            <v/>
          </cell>
          <cell r="AB1298">
            <v>0</v>
          </cell>
          <cell r="AC1298">
            <v>0</v>
          </cell>
          <cell r="AI1298" t="str">
            <v/>
          </cell>
          <cell r="AJ1298" t="str">
            <v/>
          </cell>
          <cell r="AK1298">
            <v>0</v>
          </cell>
          <cell r="AL1298">
            <v>0</v>
          </cell>
          <cell r="AM1298">
            <v>0</v>
          </cell>
        </row>
        <row r="1299">
          <cell r="C1299" t="str">
            <v/>
          </cell>
          <cell r="D1299" t="str">
            <v/>
          </cell>
          <cell r="O1299" t="str">
            <v/>
          </cell>
          <cell r="T1299" t="str">
            <v/>
          </cell>
          <cell r="U1299" t="str">
            <v/>
          </cell>
          <cell r="V1299" t="str">
            <v/>
          </cell>
          <cell r="W1299" t="str">
            <v/>
          </cell>
          <cell r="Y1299" t="str">
            <v/>
          </cell>
          <cell r="AA1299" t="str">
            <v/>
          </cell>
          <cell r="AB1299">
            <v>0</v>
          </cell>
          <cell r="AC1299">
            <v>0</v>
          </cell>
          <cell r="AI1299" t="str">
            <v/>
          </cell>
          <cell r="AJ1299" t="str">
            <v/>
          </cell>
          <cell r="AK1299">
            <v>0</v>
          </cell>
          <cell r="AL1299">
            <v>0</v>
          </cell>
          <cell r="AM1299">
            <v>0</v>
          </cell>
        </row>
        <row r="1300">
          <cell r="C1300" t="str">
            <v/>
          </cell>
          <cell r="D1300" t="str">
            <v/>
          </cell>
          <cell r="O1300" t="str">
            <v/>
          </cell>
          <cell r="T1300" t="str">
            <v/>
          </cell>
          <cell r="U1300" t="str">
            <v/>
          </cell>
          <cell r="V1300" t="str">
            <v/>
          </cell>
          <cell r="W1300" t="str">
            <v/>
          </cell>
          <cell r="Y1300" t="str">
            <v/>
          </cell>
          <cell r="AA1300" t="str">
            <v/>
          </cell>
          <cell r="AB1300">
            <v>0</v>
          </cell>
          <cell r="AC1300">
            <v>0</v>
          </cell>
          <cell r="AI1300" t="str">
            <v/>
          </cell>
          <cell r="AJ1300" t="str">
            <v/>
          </cell>
          <cell r="AK1300">
            <v>0</v>
          </cell>
          <cell r="AL1300">
            <v>0</v>
          </cell>
          <cell r="AM1300">
            <v>0</v>
          </cell>
        </row>
        <row r="1301">
          <cell r="C1301" t="str">
            <v/>
          </cell>
          <cell r="D1301" t="str">
            <v/>
          </cell>
          <cell r="O1301" t="str">
            <v/>
          </cell>
          <cell r="T1301" t="str">
            <v/>
          </cell>
          <cell r="U1301" t="str">
            <v/>
          </cell>
          <cell r="V1301" t="str">
            <v/>
          </cell>
          <cell r="W1301" t="str">
            <v/>
          </cell>
          <cell r="Y1301" t="str">
            <v/>
          </cell>
          <cell r="AA1301" t="str">
            <v/>
          </cell>
          <cell r="AB1301">
            <v>0</v>
          </cell>
          <cell r="AC1301">
            <v>0</v>
          </cell>
          <cell r="AI1301" t="str">
            <v/>
          </cell>
          <cell r="AJ1301" t="str">
            <v/>
          </cell>
          <cell r="AK1301">
            <v>0</v>
          </cell>
          <cell r="AL1301">
            <v>0</v>
          </cell>
          <cell r="AM1301">
            <v>0</v>
          </cell>
        </row>
        <row r="1302">
          <cell r="C1302" t="str">
            <v/>
          </cell>
          <cell r="D1302" t="str">
            <v/>
          </cell>
          <cell r="O1302" t="str">
            <v/>
          </cell>
          <cell r="T1302" t="str">
            <v/>
          </cell>
          <cell r="U1302" t="str">
            <v/>
          </cell>
          <cell r="V1302" t="str">
            <v/>
          </cell>
          <cell r="W1302" t="str">
            <v/>
          </cell>
          <cell r="Y1302" t="str">
            <v/>
          </cell>
          <cell r="AA1302" t="str">
            <v/>
          </cell>
          <cell r="AB1302">
            <v>0</v>
          </cell>
          <cell r="AC1302">
            <v>0</v>
          </cell>
          <cell r="AI1302" t="str">
            <v/>
          </cell>
          <cell r="AJ1302" t="str">
            <v/>
          </cell>
          <cell r="AK1302">
            <v>0</v>
          </cell>
          <cell r="AL1302">
            <v>0</v>
          </cell>
          <cell r="AM1302">
            <v>0</v>
          </cell>
        </row>
        <row r="1303">
          <cell r="C1303" t="str">
            <v/>
          </cell>
          <cell r="D1303" t="str">
            <v/>
          </cell>
          <cell r="O1303" t="str">
            <v/>
          </cell>
          <cell r="T1303" t="str">
            <v/>
          </cell>
          <cell r="U1303" t="str">
            <v/>
          </cell>
          <cell r="V1303" t="str">
            <v/>
          </cell>
          <cell r="W1303" t="str">
            <v/>
          </cell>
          <cell r="Y1303" t="str">
            <v/>
          </cell>
          <cell r="AA1303" t="str">
            <v/>
          </cell>
          <cell r="AB1303">
            <v>0</v>
          </cell>
          <cell r="AC1303">
            <v>0</v>
          </cell>
          <cell r="AI1303" t="str">
            <v/>
          </cell>
          <cell r="AJ1303" t="str">
            <v/>
          </cell>
          <cell r="AK1303">
            <v>0</v>
          </cell>
          <cell r="AL1303">
            <v>0</v>
          </cell>
          <cell r="AM1303">
            <v>0</v>
          </cell>
        </row>
        <row r="1304">
          <cell r="C1304" t="str">
            <v/>
          </cell>
          <cell r="D1304" t="str">
            <v/>
          </cell>
          <cell r="O1304" t="str">
            <v/>
          </cell>
          <cell r="T1304" t="str">
            <v/>
          </cell>
          <cell r="U1304" t="str">
            <v/>
          </cell>
          <cell r="V1304" t="str">
            <v/>
          </cell>
          <cell r="W1304" t="str">
            <v/>
          </cell>
          <cell r="Y1304" t="str">
            <v/>
          </cell>
          <cell r="AA1304" t="str">
            <v/>
          </cell>
          <cell r="AB1304">
            <v>0</v>
          </cell>
          <cell r="AC1304">
            <v>0</v>
          </cell>
          <cell r="AI1304" t="str">
            <v/>
          </cell>
          <cell r="AJ1304" t="str">
            <v/>
          </cell>
          <cell r="AK1304">
            <v>0</v>
          </cell>
          <cell r="AL1304">
            <v>0</v>
          </cell>
          <cell r="AM1304">
            <v>0</v>
          </cell>
        </row>
        <row r="1305">
          <cell r="C1305" t="str">
            <v/>
          </cell>
          <cell r="D1305" t="str">
            <v/>
          </cell>
          <cell r="O1305" t="str">
            <v/>
          </cell>
          <cell r="T1305" t="str">
            <v/>
          </cell>
          <cell r="U1305" t="str">
            <v/>
          </cell>
          <cell r="V1305" t="str">
            <v/>
          </cell>
          <cell r="W1305" t="str">
            <v/>
          </cell>
          <cell r="Y1305" t="str">
            <v/>
          </cell>
          <cell r="AA1305" t="str">
            <v/>
          </cell>
          <cell r="AB1305">
            <v>0</v>
          </cell>
          <cell r="AC1305">
            <v>0</v>
          </cell>
          <cell r="AI1305" t="str">
            <v/>
          </cell>
          <cell r="AJ1305" t="str">
            <v/>
          </cell>
          <cell r="AK1305">
            <v>0</v>
          </cell>
          <cell r="AL1305">
            <v>0</v>
          </cell>
          <cell r="AM1305">
            <v>0</v>
          </cell>
        </row>
        <row r="1306">
          <cell r="C1306" t="str">
            <v/>
          </cell>
          <cell r="D1306" t="str">
            <v/>
          </cell>
          <cell r="O1306" t="str">
            <v/>
          </cell>
          <cell r="T1306" t="str">
            <v/>
          </cell>
          <cell r="U1306" t="str">
            <v/>
          </cell>
          <cell r="V1306" t="str">
            <v/>
          </cell>
          <cell r="W1306" t="str">
            <v/>
          </cell>
          <cell r="Y1306" t="str">
            <v/>
          </cell>
          <cell r="AA1306" t="str">
            <v/>
          </cell>
          <cell r="AB1306">
            <v>0</v>
          </cell>
          <cell r="AC1306">
            <v>0</v>
          </cell>
          <cell r="AI1306" t="str">
            <v/>
          </cell>
          <cell r="AJ1306" t="str">
            <v/>
          </cell>
          <cell r="AK1306">
            <v>0</v>
          </cell>
          <cell r="AL1306">
            <v>0</v>
          </cell>
          <cell r="AM1306">
            <v>0</v>
          </cell>
        </row>
        <row r="1307">
          <cell r="C1307" t="str">
            <v/>
          </cell>
          <cell r="D1307" t="str">
            <v/>
          </cell>
          <cell r="O1307" t="str">
            <v/>
          </cell>
          <cell r="T1307" t="str">
            <v/>
          </cell>
          <cell r="U1307" t="str">
            <v/>
          </cell>
          <cell r="V1307" t="str">
            <v/>
          </cell>
          <cell r="W1307" t="str">
            <v/>
          </cell>
          <cell r="Y1307" t="str">
            <v/>
          </cell>
          <cell r="AA1307" t="str">
            <v/>
          </cell>
          <cell r="AB1307">
            <v>0</v>
          </cell>
          <cell r="AC1307">
            <v>0</v>
          </cell>
          <cell r="AI1307" t="str">
            <v/>
          </cell>
          <cell r="AJ1307" t="str">
            <v/>
          </cell>
          <cell r="AK1307">
            <v>0</v>
          </cell>
          <cell r="AL1307">
            <v>0</v>
          </cell>
          <cell r="AM1307">
            <v>0</v>
          </cell>
        </row>
        <row r="1308">
          <cell r="C1308" t="str">
            <v/>
          </cell>
          <cell r="D1308" t="str">
            <v/>
          </cell>
          <cell r="O1308" t="str">
            <v/>
          </cell>
          <cell r="T1308" t="str">
            <v/>
          </cell>
          <cell r="U1308" t="str">
            <v/>
          </cell>
          <cell r="V1308" t="str">
            <v/>
          </cell>
          <cell r="W1308" t="str">
            <v/>
          </cell>
          <cell r="Y1308" t="str">
            <v/>
          </cell>
          <cell r="AA1308" t="str">
            <v/>
          </cell>
          <cell r="AB1308">
            <v>0</v>
          </cell>
          <cell r="AC1308">
            <v>0</v>
          </cell>
          <cell r="AI1308" t="str">
            <v/>
          </cell>
          <cell r="AJ1308" t="str">
            <v/>
          </cell>
          <cell r="AK1308">
            <v>0</v>
          </cell>
          <cell r="AL1308">
            <v>0</v>
          </cell>
          <cell r="AM1308">
            <v>0</v>
          </cell>
        </row>
        <row r="1309">
          <cell r="C1309" t="str">
            <v/>
          </cell>
          <cell r="D1309" t="str">
            <v/>
          </cell>
          <cell r="O1309" t="str">
            <v/>
          </cell>
          <cell r="T1309" t="str">
            <v/>
          </cell>
          <cell r="U1309" t="str">
            <v/>
          </cell>
          <cell r="V1309" t="str">
            <v/>
          </cell>
          <cell r="W1309" t="str">
            <v/>
          </cell>
          <cell r="Y1309" t="str">
            <v/>
          </cell>
          <cell r="AA1309" t="str">
            <v/>
          </cell>
          <cell r="AB1309">
            <v>0</v>
          </cell>
          <cell r="AC1309">
            <v>0</v>
          </cell>
          <cell r="AI1309" t="str">
            <v/>
          </cell>
          <cell r="AJ1309" t="str">
            <v/>
          </cell>
          <cell r="AK1309">
            <v>0</v>
          </cell>
          <cell r="AL1309">
            <v>0</v>
          </cell>
          <cell r="AM1309">
            <v>0</v>
          </cell>
        </row>
        <row r="1310">
          <cell r="C1310" t="str">
            <v/>
          </cell>
          <cell r="D1310" t="str">
            <v/>
          </cell>
          <cell r="O1310" t="str">
            <v/>
          </cell>
          <cell r="T1310" t="str">
            <v/>
          </cell>
          <cell r="U1310" t="str">
            <v/>
          </cell>
          <cell r="V1310" t="str">
            <v/>
          </cell>
          <cell r="W1310" t="str">
            <v/>
          </cell>
          <cell r="Y1310" t="str">
            <v/>
          </cell>
          <cell r="AA1310" t="str">
            <v/>
          </cell>
          <cell r="AB1310">
            <v>0</v>
          </cell>
          <cell r="AC1310">
            <v>0</v>
          </cell>
          <cell r="AI1310" t="str">
            <v/>
          </cell>
          <cell r="AJ1310" t="str">
            <v/>
          </cell>
          <cell r="AK1310">
            <v>0</v>
          </cell>
          <cell r="AL1310">
            <v>0</v>
          </cell>
          <cell r="AM1310">
            <v>0</v>
          </cell>
        </row>
        <row r="1311">
          <cell r="C1311" t="str">
            <v/>
          </cell>
          <cell r="D1311" t="str">
            <v/>
          </cell>
          <cell r="O1311" t="str">
            <v/>
          </cell>
          <cell r="T1311" t="str">
            <v/>
          </cell>
          <cell r="U1311" t="str">
            <v/>
          </cell>
          <cell r="V1311" t="str">
            <v/>
          </cell>
          <cell r="W1311" t="str">
            <v/>
          </cell>
          <cell r="Y1311" t="str">
            <v/>
          </cell>
          <cell r="AA1311" t="str">
            <v/>
          </cell>
          <cell r="AB1311">
            <v>0</v>
          </cell>
          <cell r="AC1311">
            <v>0</v>
          </cell>
          <cell r="AI1311" t="str">
            <v/>
          </cell>
          <cell r="AJ1311" t="str">
            <v/>
          </cell>
          <cell r="AK1311">
            <v>0</v>
          </cell>
          <cell r="AL1311">
            <v>0</v>
          </cell>
          <cell r="AM1311">
            <v>0</v>
          </cell>
        </row>
        <row r="1312">
          <cell r="C1312" t="str">
            <v/>
          </cell>
          <cell r="D1312" t="str">
            <v/>
          </cell>
          <cell r="O1312" t="str">
            <v/>
          </cell>
          <cell r="T1312" t="str">
            <v/>
          </cell>
          <cell r="U1312" t="str">
            <v/>
          </cell>
          <cell r="V1312" t="str">
            <v/>
          </cell>
          <cell r="W1312" t="str">
            <v/>
          </cell>
          <cell r="Y1312" t="str">
            <v/>
          </cell>
          <cell r="AA1312" t="str">
            <v/>
          </cell>
          <cell r="AB1312">
            <v>0</v>
          </cell>
          <cell r="AC1312">
            <v>0</v>
          </cell>
          <cell r="AI1312" t="str">
            <v/>
          </cell>
          <cell r="AJ1312" t="str">
            <v/>
          </cell>
          <cell r="AK1312">
            <v>0</v>
          </cell>
          <cell r="AL1312">
            <v>0</v>
          </cell>
          <cell r="AM1312">
            <v>0</v>
          </cell>
        </row>
        <row r="1313">
          <cell r="C1313" t="str">
            <v/>
          </cell>
          <cell r="D1313" t="str">
            <v/>
          </cell>
          <cell r="O1313" t="str">
            <v/>
          </cell>
          <cell r="T1313" t="str">
            <v/>
          </cell>
          <cell r="U1313" t="str">
            <v/>
          </cell>
          <cell r="V1313" t="str">
            <v/>
          </cell>
          <cell r="W1313" t="str">
            <v/>
          </cell>
          <cell r="Y1313" t="str">
            <v/>
          </cell>
          <cell r="AA1313" t="str">
            <v/>
          </cell>
          <cell r="AB1313">
            <v>0</v>
          </cell>
          <cell r="AC1313">
            <v>0</v>
          </cell>
          <cell r="AI1313" t="str">
            <v/>
          </cell>
          <cell r="AJ1313" t="str">
            <v/>
          </cell>
          <cell r="AK1313">
            <v>0</v>
          </cell>
          <cell r="AL1313">
            <v>0</v>
          </cell>
          <cell r="AM1313">
            <v>0</v>
          </cell>
        </row>
        <row r="1314">
          <cell r="C1314" t="str">
            <v/>
          </cell>
          <cell r="D1314" t="str">
            <v/>
          </cell>
          <cell r="O1314" t="str">
            <v/>
          </cell>
          <cell r="T1314" t="str">
            <v/>
          </cell>
          <cell r="U1314" t="str">
            <v/>
          </cell>
          <cell r="V1314" t="str">
            <v/>
          </cell>
          <cell r="W1314" t="str">
            <v/>
          </cell>
          <cell r="Y1314" t="str">
            <v/>
          </cell>
          <cell r="AA1314" t="str">
            <v/>
          </cell>
          <cell r="AB1314">
            <v>0</v>
          </cell>
          <cell r="AC1314">
            <v>0</v>
          </cell>
          <cell r="AI1314" t="str">
            <v/>
          </cell>
          <cell r="AJ1314" t="str">
            <v/>
          </cell>
          <cell r="AK1314">
            <v>0</v>
          </cell>
          <cell r="AL1314">
            <v>0</v>
          </cell>
          <cell r="AM1314">
            <v>0</v>
          </cell>
        </row>
        <row r="1315">
          <cell r="C1315" t="str">
            <v/>
          </cell>
          <cell r="D1315" t="str">
            <v/>
          </cell>
          <cell r="O1315" t="str">
            <v/>
          </cell>
          <cell r="T1315" t="str">
            <v/>
          </cell>
          <cell r="U1315" t="str">
            <v/>
          </cell>
          <cell r="V1315" t="str">
            <v/>
          </cell>
          <cell r="W1315" t="str">
            <v/>
          </cell>
          <cell r="Y1315" t="str">
            <v/>
          </cell>
          <cell r="AA1315" t="str">
            <v/>
          </cell>
          <cell r="AB1315">
            <v>0</v>
          </cell>
          <cell r="AC1315">
            <v>0</v>
          </cell>
          <cell r="AI1315" t="str">
            <v/>
          </cell>
          <cell r="AJ1315" t="str">
            <v/>
          </cell>
          <cell r="AK1315">
            <v>0</v>
          </cell>
          <cell r="AL1315">
            <v>0</v>
          </cell>
          <cell r="AM1315">
            <v>0</v>
          </cell>
        </row>
        <row r="1316">
          <cell r="C1316" t="str">
            <v/>
          </cell>
          <cell r="D1316" t="str">
            <v/>
          </cell>
          <cell r="O1316" t="str">
            <v/>
          </cell>
          <cell r="T1316" t="str">
            <v/>
          </cell>
          <cell r="U1316" t="str">
            <v/>
          </cell>
          <cell r="V1316" t="str">
            <v/>
          </cell>
          <cell r="W1316" t="str">
            <v/>
          </cell>
          <cell r="Y1316" t="str">
            <v/>
          </cell>
          <cell r="AA1316" t="str">
            <v/>
          </cell>
          <cell r="AB1316">
            <v>0</v>
          </cell>
          <cell r="AC1316">
            <v>0</v>
          </cell>
          <cell r="AI1316" t="str">
            <v/>
          </cell>
          <cell r="AJ1316" t="str">
            <v/>
          </cell>
          <cell r="AK1316">
            <v>0</v>
          </cell>
          <cell r="AL1316">
            <v>0</v>
          </cell>
          <cell r="AM1316">
            <v>0</v>
          </cell>
        </row>
        <row r="1317">
          <cell r="C1317" t="str">
            <v/>
          </cell>
          <cell r="D1317" t="str">
            <v/>
          </cell>
          <cell r="O1317" t="str">
            <v/>
          </cell>
          <cell r="T1317" t="str">
            <v/>
          </cell>
          <cell r="U1317" t="str">
            <v/>
          </cell>
          <cell r="V1317" t="str">
            <v/>
          </cell>
          <cell r="W1317" t="str">
            <v/>
          </cell>
          <cell r="Y1317" t="str">
            <v/>
          </cell>
          <cell r="AA1317" t="str">
            <v/>
          </cell>
          <cell r="AB1317">
            <v>0</v>
          </cell>
          <cell r="AC1317">
            <v>0</v>
          </cell>
          <cell r="AI1317" t="str">
            <v/>
          </cell>
          <cell r="AJ1317" t="str">
            <v/>
          </cell>
          <cell r="AK1317">
            <v>0</v>
          </cell>
          <cell r="AL1317">
            <v>0</v>
          </cell>
          <cell r="AM1317">
            <v>0</v>
          </cell>
        </row>
        <row r="1318">
          <cell r="C1318" t="str">
            <v/>
          </cell>
          <cell r="D1318" t="str">
            <v/>
          </cell>
          <cell r="O1318" t="str">
            <v/>
          </cell>
          <cell r="T1318" t="str">
            <v/>
          </cell>
          <cell r="U1318" t="str">
            <v/>
          </cell>
          <cell r="V1318" t="str">
            <v/>
          </cell>
          <cell r="W1318" t="str">
            <v/>
          </cell>
          <cell r="Y1318" t="str">
            <v/>
          </cell>
          <cell r="AA1318" t="str">
            <v/>
          </cell>
          <cell r="AB1318">
            <v>0</v>
          </cell>
          <cell r="AC1318">
            <v>0</v>
          </cell>
          <cell r="AI1318" t="str">
            <v/>
          </cell>
          <cell r="AJ1318" t="str">
            <v/>
          </cell>
          <cell r="AK1318">
            <v>0</v>
          </cell>
          <cell r="AL1318">
            <v>0</v>
          </cell>
          <cell r="AM1318">
            <v>0</v>
          </cell>
        </row>
        <row r="1319">
          <cell r="C1319" t="str">
            <v/>
          </cell>
          <cell r="D1319" t="str">
            <v/>
          </cell>
          <cell r="O1319" t="str">
            <v/>
          </cell>
          <cell r="T1319" t="str">
            <v/>
          </cell>
          <cell r="U1319" t="str">
            <v/>
          </cell>
          <cell r="V1319" t="str">
            <v/>
          </cell>
          <cell r="W1319" t="str">
            <v/>
          </cell>
          <cell r="Y1319" t="str">
            <v/>
          </cell>
          <cell r="AA1319" t="str">
            <v/>
          </cell>
          <cell r="AB1319">
            <v>0</v>
          </cell>
          <cell r="AC1319">
            <v>0</v>
          </cell>
          <cell r="AI1319" t="str">
            <v/>
          </cell>
          <cell r="AJ1319" t="str">
            <v/>
          </cell>
          <cell r="AK1319">
            <v>0</v>
          </cell>
          <cell r="AL1319">
            <v>0</v>
          </cell>
          <cell r="AM1319">
            <v>0</v>
          </cell>
        </row>
        <row r="1320">
          <cell r="C1320" t="str">
            <v/>
          </cell>
          <cell r="D1320" t="str">
            <v/>
          </cell>
          <cell r="O1320" t="str">
            <v/>
          </cell>
          <cell r="T1320" t="str">
            <v/>
          </cell>
          <cell r="U1320" t="str">
            <v/>
          </cell>
          <cell r="V1320" t="str">
            <v/>
          </cell>
          <cell r="W1320" t="str">
            <v/>
          </cell>
          <cell r="Y1320" t="str">
            <v/>
          </cell>
          <cell r="AA1320" t="str">
            <v/>
          </cell>
          <cell r="AB1320">
            <v>0</v>
          </cell>
          <cell r="AC1320">
            <v>0</v>
          </cell>
          <cell r="AI1320" t="str">
            <v/>
          </cell>
          <cell r="AJ1320" t="str">
            <v/>
          </cell>
          <cell r="AK1320">
            <v>0</v>
          </cell>
          <cell r="AL1320">
            <v>0</v>
          </cell>
          <cell r="AM1320">
            <v>0</v>
          </cell>
        </row>
        <row r="1321">
          <cell r="C1321" t="str">
            <v/>
          </cell>
          <cell r="D1321" t="str">
            <v/>
          </cell>
          <cell r="O1321" t="str">
            <v/>
          </cell>
          <cell r="T1321" t="str">
            <v/>
          </cell>
          <cell r="U1321" t="str">
            <v/>
          </cell>
          <cell r="V1321" t="str">
            <v/>
          </cell>
          <cell r="W1321" t="str">
            <v/>
          </cell>
          <cell r="Y1321" t="str">
            <v/>
          </cell>
          <cell r="AA1321" t="str">
            <v/>
          </cell>
          <cell r="AB1321">
            <v>0</v>
          </cell>
          <cell r="AC1321">
            <v>0</v>
          </cell>
          <cell r="AI1321" t="str">
            <v/>
          </cell>
          <cell r="AJ1321" t="str">
            <v/>
          </cell>
          <cell r="AK1321">
            <v>0</v>
          </cell>
          <cell r="AL1321">
            <v>0</v>
          </cell>
          <cell r="AM1321">
            <v>0</v>
          </cell>
        </row>
        <row r="1322">
          <cell r="C1322" t="str">
            <v/>
          </cell>
          <cell r="D1322" t="str">
            <v/>
          </cell>
          <cell r="O1322" t="str">
            <v/>
          </cell>
          <cell r="T1322" t="str">
            <v/>
          </cell>
          <cell r="U1322" t="str">
            <v/>
          </cell>
          <cell r="V1322" t="str">
            <v/>
          </cell>
          <cell r="W1322" t="str">
            <v/>
          </cell>
          <cell r="Y1322" t="str">
            <v/>
          </cell>
          <cell r="AA1322" t="str">
            <v/>
          </cell>
          <cell r="AB1322">
            <v>0</v>
          </cell>
          <cell r="AC1322">
            <v>0</v>
          </cell>
          <cell r="AI1322" t="str">
            <v/>
          </cell>
          <cell r="AJ1322" t="str">
            <v/>
          </cell>
          <cell r="AK1322">
            <v>0</v>
          </cell>
          <cell r="AL1322">
            <v>0</v>
          </cell>
          <cell r="AM1322">
            <v>0</v>
          </cell>
        </row>
        <row r="1323">
          <cell r="C1323" t="str">
            <v/>
          </cell>
          <cell r="D1323" t="str">
            <v/>
          </cell>
          <cell r="O1323" t="str">
            <v/>
          </cell>
          <cell r="T1323" t="str">
            <v/>
          </cell>
          <cell r="U1323" t="str">
            <v/>
          </cell>
          <cell r="V1323" t="str">
            <v/>
          </cell>
          <cell r="W1323" t="str">
            <v/>
          </cell>
          <cell r="Y1323" t="str">
            <v/>
          </cell>
          <cell r="AA1323" t="str">
            <v/>
          </cell>
          <cell r="AB1323">
            <v>0</v>
          </cell>
          <cell r="AC1323">
            <v>0</v>
          </cell>
          <cell r="AI1323" t="str">
            <v/>
          </cell>
          <cell r="AJ1323" t="str">
            <v/>
          </cell>
          <cell r="AK1323">
            <v>0</v>
          </cell>
          <cell r="AL1323">
            <v>0</v>
          </cell>
          <cell r="AM1323">
            <v>0</v>
          </cell>
        </row>
        <row r="1324">
          <cell r="C1324" t="str">
            <v/>
          </cell>
          <cell r="D1324" t="str">
            <v/>
          </cell>
          <cell r="O1324" t="str">
            <v/>
          </cell>
          <cell r="T1324" t="str">
            <v/>
          </cell>
          <cell r="U1324" t="str">
            <v/>
          </cell>
          <cell r="V1324" t="str">
            <v/>
          </cell>
          <cell r="W1324" t="str">
            <v/>
          </cell>
          <cell r="Y1324" t="str">
            <v/>
          </cell>
          <cell r="AA1324" t="str">
            <v/>
          </cell>
          <cell r="AB1324">
            <v>0</v>
          </cell>
          <cell r="AC1324">
            <v>0</v>
          </cell>
          <cell r="AI1324" t="str">
            <v/>
          </cell>
          <cell r="AJ1324" t="str">
            <v/>
          </cell>
          <cell r="AK1324">
            <v>0</v>
          </cell>
          <cell r="AL1324">
            <v>0</v>
          </cell>
          <cell r="AM1324">
            <v>0</v>
          </cell>
        </row>
        <row r="1325">
          <cell r="C1325" t="str">
            <v/>
          </cell>
          <cell r="D1325" t="str">
            <v/>
          </cell>
          <cell r="O1325" t="str">
            <v/>
          </cell>
          <cell r="T1325" t="str">
            <v/>
          </cell>
          <cell r="U1325" t="str">
            <v/>
          </cell>
          <cell r="V1325" t="str">
            <v/>
          </cell>
          <cell r="W1325" t="str">
            <v/>
          </cell>
          <cell r="Y1325" t="str">
            <v/>
          </cell>
          <cell r="AA1325" t="str">
            <v/>
          </cell>
          <cell r="AB1325">
            <v>0</v>
          </cell>
          <cell r="AC1325">
            <v>0</v>
          </cell>
          <cell r="AI1325" t="str">
            <v/>
          </cell>
          <cell r="AJ1325" t="str">
            <v/>
          </cell>
          <cell r="AK1325">
            <v>0</v>
          </cell>
          <cell r="AL1325">
            <v>0</v>
          </cell>
          <cell r="AM1325">
            <v>0</v>
          </cell>
        </row>
        <row r="1326">
          <cell r="C1326" t="str">
            <v/>
          </cell>
          <cell r="D1326" t="str">
            <v/>
          </cell>
          <cell r="O1326" t="str">
            <v/>
          </cell>
          <cell r="T1326" t="str">
            <v/>
          </cell>
          <cell r="U1326" t="str">
            <v/>
          </cell>
          <cell r="V1326" t="str">
            <v/>
          </cell>
          <cell r="W1326" t="str">
            <v/>
          </cell>
          <cell r="Y1326" t="str">
            <v/>
          </cell>
          <cell r="AA1326" t="str">
            <v/>
          </cell>
          <cell r="AB1326">
            <v>0</v>
          </cell>
          <cell r="AC1326">
            <v>0</v>
          </cell>
          <cell r="AI1326" t="str">
            <v/>
          </cell>
          <cell r="AJ1326" t="str">
            <v/>
          </cell>
          <cell r="AK1326">
            <v>0</v>
          </cell>
          <cell r="AL1326">
            <v>0</v>
          </cell>
          <cell r="AM1326">
            <v>0</v>
          </cell>
        </row>
        <row r="1327">
          <cell r="C1327" t="str">
            <v/>
          </cell>
          <cell r="D1327" t="str">
            <v/>
          </cell>
          <cell r="O1327" t="str">
            <v/>
          </cell>
          <cell r="T1327" t="str">
            <v/>
          </cell>
          <cell r="U1327" t="str">
            <v/>
          </cell>
          <cell r="V1327" t="str">
            <v/>
          </cell>
          <cell r="W1327" t="str">
            <v/>
          </cell>
          <cell r="Y1327" t="str">
            <v/>
          </cell>
          <cell r="AA1327" t="str">
            <v/>
          </cell>
          <cell r="AB1327">
            <v>0</v>
          </cell>
          <cell r="AC1327">
            <v>0</v>
          </cell>
          <cell r="AI1327" t="str">
            <v/>
          </cell>
          <cell r="AJ1327" t="str">
            <v/>
          </cell>
          <cell r="AK1327">
            <v>0</v>
          </cell>
          <cell r="AL1327">
            <v>0</v>
          </cell>
          <cell r="AM1327">
            <v>0</v>
          </cell>
        </row>
        <row r="1328">
          <cell r="C1328" t="str">
            <v/>
          </cell>
          <cell r="D1328" t="str">
            <v/>
          </cell>
          <cell r="O1328" t="str">
            <v/>
          </cell>
          <cell r="T1328" t="str">
            <v/>
          </cell>
          <cell r="U1328" t="str">
            <v/>
          </cell>
          <cell r="V1328" t="str">
            <v/>
          </cell>
          <cell r="W1328" t="str">
            <v/>
          </cell>
          <cell r="Y1328" t="str">
            <v/>
          </cell>
          <cell r="AA1328" t="str">
            <v/>
          </cell>
          <cell r="AB1328">
            <v>0</v>
          </cell>
          <cell r="AC1328">
            <v>0</v>
          </cell>
          <cell r="AI1328" t="str">
            <v/>
          </cell>
          <cell r="AJ1328" t="str">
            <v/>
          </cell>
          <cell r="AK1328">
            <v>0</v>
          </cell>
          <cell r="AL1328">
            <v>0</v>
          </cell>
          <cell r="AM1328">
            <v>0</v>
          </cell>
        </row>
        <row r="1329">
          <cell r="C1329" t="str">
            <v/>
          </cell>
          <cell r="D1329" t="str">
            <v/>
          </cell>
          <cell r="O1329" t="str">
            <v/>
          </cell>
          <cell r="T1329" t="str">
            <v/>
          </cell>
          <cell r="U1329" t="str">
            <v/>
          </cell>
          <cell r="V1329" t="str">
            <v/>
          </cell>
          <cell r="W1329" t="str">
            <v/>
          </cell>
          <cell r="Y1329" t="str">
            <v/>
          </cell>
          <cell r="AA1329" t="str">
            <v/>
          </cell>
          <cell r="AB1329">
            <v>0</v>
          </cell>
          <cell r="AC1329">
            <v>0</v>
          </cell>
          <cell r="AI1329" t="str">
            <v/>
          </cell>
          <cell r="AJ1329" t="str">
            <v/>
          </cell>
          <cell r="AK1329">
            <v>0</v>
          </cell>
          <cell r="AL1329">
            <v>0</v>
          </cell>
          <cell r="AM1329">
            <v>0</v>
          </cell>
        </row>
        <row r="1330">
          <cell r="C1330" t="str">
            <v/>
          </cell>
          <cell r="D1330" t="str">
            <v/>
          </cell>
          <cell r="O1330" t="str">
            <v/>
          </cell>
          <cell r="T1330" t="str">
            <v/>
          </cell>
          <cell r="U1330" t="str">
            <v/>
          </cell>
          <cell r="V1330" t="str">
            <v/>
          </cell>
          <cell r="W1330" t="str">
            <v/>
          </cell>
          <cell r="Y1330" t="str">
            <v/>
          </cell>
          <cell r="AA1330" t="str">
            <v/>
          </cell>
          <cell r="AB1330">
            <v>0</v>
          </cell>
          <cell r="AC1330">
            <v>0</v>
          </cell>
          <cell r="AI1330" t="str">
            <v/>
          </cell>
          <cell r="AJ1330" t="str">
            <v/>
          </cell>
          <cell r="AK1330">
            <v>0</v>
          </cell>
          <cell r="AL1330">
            <v>0</v>
          </cell>
          <cell r="AM1330">
            <v>0</v>
          </cell>
        </row>
        <row r="1331">
          <cell r="C1331" t="str">
            <v/>
          </cell>
          <cell r="D1331" t="str">
            <v/>
          </cell>
          <cell r="O1331" t="str">
            <v/>
          </cell>
          <cell r="T1331" t="str">
            <v/>
          </cell>
          <cell r="U1331" t="str">
            <v/>
          </cell>
          <cell r="V1331" t="str">
            <v/>
          </cell>
          <cell r="W1331" t="str">
            <v/>
          </cell>
          <cell r="Y1331" t="str">
            <v/>
          </cell>
          <cell r="AA1331" t="str">
            <v/>
          </cell>
          <cell r="AB1331">
            <v>0</v>
          </cell>
          <cell r="AC1331">
            <v>0</v>
          </cell>
          <cell r="AI1331" t="str">
            <v/>
          </cell>
          <cell r="AJ1331" t="str">
            <v/>
          </cell>
          <cell r="AK1331">
            <v>0</v>
          </cell>
          <cell r="AL1331">
            <v>0</v>
          </cell>
          <cell r="AM1331">
            <v>0</v>
          </cell>
        </row>
        <row r="1332">
          <cell r="C1332" t="str">
            <v/>
          </cell>
          <cell r="D1332" t="str">
            <v/>
          </cell>
          <cell r="O1332" t="str">
            <v/>
          </cell>
          <cell r="T1332" t="str">
            <v/>
          </cell>
          <cell r="U1332" t="str">
            <v/>
          </cell>
          <cell r="V1332" t="str">
            <v/>
          </cell>
          <cell r="W1332" t="str">
            <v/>
          </cell>
          <cell r="Y1332" t="str">
            <v/>
          </cell>
          <cell r="AA1332" t="str">
            <v/>
          </cell>
          <cell r="AB1332">
            <v>0</v>
          </cell>
          <cell r="AC1332">
            <v>0</v>
          </cell>
          <cell r="AI1332" t="str">
            <v/>
          </cell>
          <cell r="AJ1332" t="str">
            <v/>
          </cell>
          <cell r="AK1332">
            <v>0</v>
          </cell>
          <cell r="AL1332">
            <v>0</v>
          </cell>
          <cell r="AM1332">
            <v>0</v>
          </cell>
        </row>
        <row r="1333">
          <cell r="C1333" t="str">
            <v/>
          </cell>
          <cell r="D1333" t="str">
            <v/>
          </cell>
          <cell r="O1333" t="str">
            <v/>
          </cell>
          <cell r="T1333" t="str">
            <v/>
          </cell>
          <cell r="U1333" t="str">
            <v/>
          </cell>
          <cell r="V1333" t="str">
            <v/>
          </cell>
          <cell r="W1333" t="str">
            <v/>
          </cell>
          <cell r="Y1333" t="str">
            <v/>
          </cell>
          <cell r="AA1333" t="str">
            <v/>
          </cell>
          <cell r="AB1333">
            <v>0</v>
          </cell>
          <cell r="AC1333">
            <v>0</v>
          </cell>
          <cell r="AI1333" t="str">
            <v/>
          </cell>
          <cell r="AJ1333" t="str">
            <v/>
          </cell>
          <cell r="AK1333">
            <v>0</v>
          </cell>
          <cell r="AL1333">
            <v>0</v>
          </cell>
          <cell r="AM1333">
            <v>0</v>
          </cell>
        </row>
        <row r="1334">
          <cell r="C1334" t="str">
            <v/>
          </cell>
          <cell r="D1334" t="str">
            <v/>
          </cell>
          <cell r="O1334" t="str">
            <v/>
          </cell>
          <cell r="T1334" t="str">
            <v/>
          </cell>
          <cell r="U1334" t="str">
            <v/>
          </cell>
          <cell r="V1334" t="str">
            <v/>
          </cell>
          <cell r="W1334" t="str">
            <v/>
          </cell>
          <cell r="Y1334" t="str">
            <v/>
          </cell>
          <cell r="AA1334" t="str">
            <v/>
          </cell>
          <cell r="AB1334">
            <v>0</v>
          </cell>
          <cell r="AC1334">
            <v>0</v>
          </cell>
          <cell r="AI1334" t="str">
            <v/>
          </cell>
          <cell r="AJ1334" t="str">
            <v/>
          </cell>
          <cell r="AK1334">
            <v>0</v>
          </cell>
          <cell r="AL1334">
            <v>0</v>
          </cell>
          <cell r="AM1334">
            <v>0</v>
          </cell>
        </row>
        <row r="1335">
          <cell r="C1335" t="str">
            <v/>
          </cell>
          <cell r="D1335" t="str">
            <v/>
          </cell>
          <cell r="O1335" t="str">
            <v/>
          </cell>
          <cell r="T1335" t="str">
            <v/>
          </cell>
          <cell r="U1335" t="str">
            <v/>
          </cell>
          <cell r="V1335" t="str">
            <v/>
          </cell>
          <cell r="W1335" t="str">
            <v/>
          </cell>
          <cell r="Y1335" t="str">
            <v/>
          </cell>
          <cell r="AA1335" t="str">
            <v/>
          </cell>
          <cell r="AB1335">
            <v>0</v>
          </cell>
          <cell r="AC1335">
            <v>0</v>
          </cell>
          <cell r="AI1335" t="str">
            <v/>
          </cell>
          <cell r="AJ1335" t="str">
            <v/>
          </cell>
          <cell r="AK1335">
            <v>0</v>
          </cell>
          <cell r="AL1335">
            <v>0</v>
          </cell>
          <cell r="AM1335">
            <v>0</v>
          </cell>
        </row>
        <row r="1336">
          <cell r="C1336" t="str">
            <v/>
          </cell>
          <cell r="D1336" t="str">
            <v/>
          </cell>
          <cell r="O1336" t="str">
            <v/>
          </cell>
          <cell r="T1336" t="str">
            <v/>
          </cell>
          <cell r="U1336" t="str">
            <v/>
          </cell>
          <cell r="V1336" t="str">
            <v/>
          </cell>
          <cell r="W1336" t="str">
            <v/>
          </cell>
          <cell r="Y1336" t="str">
            <v/>
          </cell>
          <cell r="AA1336" t="str">
            <v/>
          </cell>
          <cell r="AB1336">
            <v>0</v>
          </cell>
          <cell r="AC1336">
            <v>0</v>
          </cell>
          <cell r="AI1336" t="str">
            <v/>
          </cell>
          <cell r="AJ1336" t="str">
            <v/>
          </cell>
          <cell r="AK1336">
            <v>0</v>
          </cell>
          <cell r="AL1336">
            <v>0</v>
          </cell>
          <cell r="AM1336">
            <v>0</v>
          </cell>
        </row>
        <row r="1337">
          <cell r="C1337" t="str">
            <v/>
          </cell>
          <cell r="D1337" t="str">
            <v/>
          </cell>
          <cell r="O1337" t="str">
            <v/>
          </cell>
          <cell r="T1337" t="str">
            <v/>
          </cell>
          <cell r="U1337" t="str">
            <v/>
          </cell>
          <cell r="V1337" t="str">
            <v/>
          </cell>
          <cell r="W1337" t="str">
            <v/>
          </cell>
          <cell r="Y1337" t="str">
            <v/>
          </cell>
          <cell r="AA1337" t="str">
            <v/>
          </cell>
          <cell r="AB1337">
            <v>0</v>
          </cell>
          <cell r="AC1337">
            <v>0</v>
          </cell>
          <cell r="AI1337" t="str">
            <v/>
          </cell>
          <cell r="AJ1337" t="str">
            <v/>
          </cell>
          <cell r="AK1337">
            <v>0</v>
          </cell>
          <cell r="AL1337">
            <v>0</v>
          </cell>
          <cell r="AM1337">
            <v>0</v>
          </cell>
        </row>
        <row r="1338">
          <cell r="C1338" t="str">
            <v/>
          </cell>
          <cell r="D1338" t="str">
            <v/>
          </cell>
          <cell r="O1338" t="str">
            <v/>
          </cell>
          <cell r="T1338" t="str">
            <v/>
          </cell>
          <cell r="U1338" t="str">
            <v/>
          </cell>
          <cell r="V1338" t="str">
            <v/>
          </cell>
          <cell r="W1338" t="str">
            <v/>
          </cell>
          <cell r="Y1338" t="str">
            <v/>
          </cell>
          <cell r="AA1338" t="str">
            <v/>
          </cell>
          <cell r="AB1338">
            <v>0</v>
          </cell>
          <cell r="AC1338">
            <v>0</v>
          </cell>
          <cell r="AI1338" t="str">
            <v/>
          </cell>
          <cell r="AJ1338" t="str">
            <v/>
          </cell>
          <cell r="AK1338">
            <v>0</v>
          </cell>
          <cell r="AL1338">
            <v>0</v>
          </cell>
          <cell r="AM1338">
            <v>0</v>
          </cell>
        </row>
        <row r="1339">
          <cell r="C1339" t="str">
            <v/>
          </cell>
          <cell r="D1339" t="str">
            <v/>
          </cell>
          <cell r="O1339" t="str">
            <v/>
          </cell>
          <cell r="T1339" t="str">
            <v/>
          </cell>
          <cell r="U1339" t="str">
            <v/>
          </cell>
          <cell r="V1339" t="str">
            <v/>
          </cell>
          <cell r="W1339" t="str">
            <v/>
          </cell>
          <cell r="Y1339" t="str">
            <v/>
          </cell>
          <cell r="AA1339" t="str">
            <v/>
          </cell>
          <cell r="AB1339">
            <v>0</v>
          </cell>
          <cell r="AC1339">
            <v>0</v>
          </cell>
          <cell r="AI1339" t="str">
            <v/>
          </cell>
          <cell r="AJ1339" t="str">
            <v/>
          </cell>
          <cell r="AK1339">
            <v>0</v>
          </cell>
          <cell r="AL1339">
            <v>0</v>
          </cell>
          <cell r="AM1339">
            <v>0</v>
          </cell>
        </row>
        <row r="1340">
          <cell r="C1340" t="str">
            <v/>
          </cell>
          <cell r="D1340" t="str">
            <v/>
          </cell>
          <cell r="O1340" t="str">
            <v/>
          </cell>
          <cell r="T1340" t="str">
            <v/>
          </cell>
          <cell r="U1340" t="str">
            <v/>
          </cell>
          <cell r="V1340" t="str">
            <v/>
          </cell>
          <cell r="W1340" t="str">
            <v/>
          </cell>
          <cell r="Y1340" t="str">
            <v/>
          </cell>
          <cell r="AA1340" t="str">
            <v/>
          </cell>
          <cell r="AB1340">
            <v>0</v>
          </cell>
          <cell r="AC1340">
            <v>0</v>
          </cell>
          <cell r="AI1340" t="str">
            <v/>
          </cell>
          <cell r="AJ1340" t="str">
            <v/>
          </cell>
          <cell r="AK1340">
            <v>0</v>
          </cell>
          <cell r="AL1340">
            <v>0</v>
          </cell>
          <cell r="AM1340">
            <v>0</v>
          </cell>
        </row>
        <row r="1341">
          <cell r="C1341" t="str">
            <v/>
          </cell>
          <cell r="D1341" t="str">
            <v/>
          </cell>
          <cell r="O1341" t="str">
            <v/>
          </cell>
          <cell r="T1341" t="str">
            <v/>
          </cell>
          <cell r="U1341" t="str">
            <v/>
          </cell>
          <cell r="V1341" t="str">
            <v/>
          </cell>
          <cell r="W1341" t="str">
            <v/>
          </cell>
          <cell r="Y1341" t="str">
            <v/>
          </cell>
          <cell r="AA1341" t="str">
            <v/>
          </cell>
          <cell r="AB1341">
            <v>0</v>
          </cell>
          <cell r="AC1341">
            <v>0</v>
          </cell>
          <cell r="AI1341" t="str">
            <v/>
          </cell>
          <cell r="AJ1341" t="str">
            <v/>
          </cell>
          <cell r="AK1341">
            <v>0</v>
          </cell>
          <cell r="AL1341">
            <v>0</v>
          </cell>
          <cell r="AM1341">
            <v>0</v>
          </cell>
        </row>
        <row r="1342">
          <cell r="C1342" t="str">
            <v/>
          </cell>
          <cell r="D1342" t="str">
            <v/>
          </cell>
          <cell r="O1342" t="str">
            <v/>
          </cell>
          <cell r="T1342" t="str">
            <v/>
          </cell>
          <cell r="U1342" t="str">
            <v/>
          </cell>
          <cell r="V1342" t="str">
            <v/>
          </cell>
          <cell r="W1342" t="str">
            <v/>
          </cell>
          <cell r="Y1342" t="str">
            <v/>
          </cell>
          <cell r="AA1342" t="str">
            <v/>
          </cell>
          <cell r="AB1342">
            <v>0</v>
          </cell>
          <cell r="AC1342">
            <v>0</v>
          </cell>
          <cell r="AI1342" t="str">
            <v/>
          </cell>
          <cell r="AJ1342" t="str">
            <v/>
          </cell>
          <cell r="AK1342">
            <v>0</v>
          </cell>
          <cell r="AL1342">
            <v>0</v>
          </cell>
          <cell r="AM1342">
            <v>0</v>
          </cell>
        </row>
        <row r="1343">
          <cell r="C1343" t="str">
            <v/>
          </cell>
          <cell r="D1343" t="str">
            <v/>
          </cell>
          <cell r="O1343" t="str">
            <v/>
          </cell>
          <cell r="T1343" t="str">
            <v/>
          </cell>
          <cell r="U1343" t="str">
            <v/>
          </cell>
          <cell r="V1343" t="str">
            <v/>
          </cell>
          <cell r="W1343" t="str">
            <v/>
          </cell>
          <cell r="Y1343" t="str">
            <v/>
          </cell>
          <cell r="AA1343" t="str">
            <v/>
          </cell>
          <cell r="AB1343">
            <v>0</v>
          </cell>
          <cell r="AC1343">
            <v>0</v>
          </cell>
          <cell r="AI1343" t="str">
            <v/>
          </cell>
          <cell r="AJ1343" t="str">
            <v/>
          </cell>
          <cell r="AK1343">
            <v>0</v>
          </cell>
          <cell r="AL1343">
            <v>0</v>
          </cell>
          <cell r="AM1343">
            <v>0</v>
          </cell>
        </row>
        <row r="1344">
          <cell r="C1344" t="str">
            <v/>
          </cell>
          <cell r="D1344" t="str">
            <v/>
          </cell>
          <cell r="O1344" t="str">
            <v/>
          </cell>
          <cell r="T1344" t="str">
            <v/>
          </cell>
          <cell r="U1344" t="str">
            <v/>
          </cell>
          <cell r="V1344" t="str">
            <v/>
          </cell>
          <cell r="W1344" t="str">
            <v/>
          </cell>
          <cell r="Y1344" t="str">
            <v/>
          </cell>
          <cell r="AA1344" t="str">
            <v/>
          </cell>
          <cell r="AB1344">
            <v>0</v>
          </cell>
          <cell r="AC1344">
            <v>0</v>
          </cell>
          <cell r="AI1344" t="str">
            <v/>
          </cell>
          <cell r="AJ1344" t="str">
            <v/>
          </cell>
          <cell r="AK1344">
            <v>0</v>
          </cell>
          <cell r="AL1344">
            <v>0</v>
          </cell>
          <cell r="AM1344">
            <v>0</v>
          </cell>
        </row>
        <row r="1345">
          <cell r="C1345" t="str">
            <v/>
          </cell>
          <cell r="D1345" t="str">
            <v/>
          </cell>
          <cell r="O1345" t="str">
            <v/>
          </cell>
          <cell r="T1345" t="str">
            <v/>
          </cell>
          <cell r="U1345" t="str">
            <v/>
          </cell>
          <cell r="V1345" t="str">
            <v/>
          </cell>
          <cell r="W1345" t="str">
            <v/>
          </cell>
          <cell r="Y1345" t="str">
            <v/>
          </cell>
          <cell r="AA1345" t="str">
            <v/>
          </cell>
          <cell r="AB1345">
            <v>0</v>
          </cell>
          <cell r="AC1345">
            <v>0</v>
          </cell>
          <cell r="AI1345" t="str">
            <v/>
          </cell>
          <cell r="AJ1345" t="str">
            <v/>
          </cell>
          <cell r="AK1345">
            <v>0</v>
          </cell>
          <cell r="AL1345">
            <v>0</v>
          </cell>
          <cell r="AM1345">
            <v>0</v>
          </cell>
        </row>
        <row r="1346">
          <cell r="C1346" t="str">
            <v/>
          </cell>
          <cell r="D1346" t="str">
            <v/>
          </cell>
          <cell r="O1346" t="str">
            <v/>
          </cell>
          <cell r="T1346" t="str">
            <v/>
          </cell>
          <cell r="U1346" t="str">
            <v/>
          </cell>
          <cell r="V1346" t="str">
            <v/>
          </cell>
          <cell r="W1346" t="str">
            <v/>
          </cell>
          <cell r="Y1346" t="str">
            <v/>
          </cell>
          <cell r="AA1346" t="str">
            <v/>
          </cell>
          <cell r="AB1346">
            <v>0</v>
          </cell>
          <cell r="AC1346">
            <v>0</v>
          </cell>
          <cell r="AI1346" t="str">
            <v/>
          </cell>
          <cell r="AJ1346" t="str">
            <v/>
          </cell>
          <cell r="AK1346">
            <v>0</v>
          </cell>
          <cell r="AL1346">
            <v>0</v>
          </cell>
          <cell r="AM1346">
            <v>0</v>
          </cell>
        </row>
        <row r="1347">
          <cell r="C1347" t="str">
            <v/>
          </cell>
          <cell r="D1347" t="str">
            <v/>
          </cell>
          <cell r="O1347" t="str">
            <v/>
          </cell>
          <cell r="T1347" t="str">
            <v/>
          </cell>
          <cell r="U1347" t="str">
            <v/>
          </cell>
          <cell r="V1347" t="str">
            <v/>
          </cell>
          <cell r="W1347" t="str">
            <v/>
          </cell>
          <cell r="Y1347" t="str">
            <v/>
          </cell>
          <cell r="AA1347" t="str">
            <v/>
          </cell>
          <cell r="AB1347">
            <v>0</v>
          </cell>
          <cell r="AC1347">
            <v>0</v>
          </cell>
          <cell r="AI1347" t="str">
            <v/>
          </cell>
          <cell r="AJ1347" t="str">
            <v/>
          </cell>
          <cell r="AK1347">
            <v>0</v>
          </cell>
          <cell r="AL1347">
            <v>0</v>
          </cell>
          <cell r="AM1347">
            <v>0</v>
          </cell>
        </row>
        <row r="1348">
          <cell r="C1348" t="str">
            <v/>
          </cell>
          <cell r="D1348" t="str">
            <v/>
          </cell>
          <cell r="O1348" t="str">
            <v/>
          </cell>
          <cell r="T1348" t="str">
            <v/>
          </cell>
          <cell r="U1348" t="str">
            <v/>
          </cell>
          <cell r="V1348" t="str">
            <v/>
          </cell>
          <cell r="W1348" t="str">
            <v/>
          </cell>
          <cell r="Y1348" t="str">
            <v/>
          </cell>
          <cell r="AA1348" t="str">
            <v/>
          </cell>
          <cell r="AB1348">
            <v>0</v>
          </cell>
          <cell r="AC1348">
            <v>0</v>
          </cell>
          <cell r="AI1348" t="str">
            <v/>
          </cell>
          <cell r="AJ1348" t="str">
            <v/>
          </cell>
          <cell r="AK1348">
            <v>0</v>
          </cell>
          <cell r="AL1348">
            <v>0</v>
          </cell>
          <cell r="AM1348">
            <v>0</v>
          </cell>
        </row>
        <row r="1349">
          <cell r="C1349" t="str">
            <v/>
          </cell>
          <cell r="D1349" t="str">
            <v/>
          </cell>
          <cell r="O1349" t="str">
            <v/>
          </cell>
          <cell r="T1349" t="str">
            <v/>
          </cell>
          <cell r="U1349" t="str">
            <v/>
          </cell>
          <cell r="V1349" t="str">
            <v/>
          </cell>
          <cell r="W1349" t="str">
            <v/>
          </cell>
          <cell r="Y1349" t="str">
            <v/>
          </cell>
          <cell r="AA1349" t="str">
            <v/>
          </cell>
          <cell r="AB1349">
            <v>0</v>
          </cell>
          <cell r="AC1349">
            <v>0</v>
          </cell>
          <cell r="AI1349" t="str">
            <v/>
          </cell>
          <cell r="AJ1349" t="str">
            <v/>
          </cell>
          <cell r="AK1349">
            <v>0</v>
          </cell>
          <cell r="AL1349">
            <v>0</v>
          </cell>
          <cell r="AM1349">
            <v>0</v>
          </cell>
        </row>
        <row r="1350">
          <cell r="C1350" t="str">
            <v/>
          </cell>
          <cell r="D1350" t="str">
            <v/>
          </cell>
          <cell r="O1350" t="str">
            <v/>
          </cell>
          <cell r="T1350" t="str">
            <v/>
          </cell>
          <cell r="U1350" t="str">
            <v/>
          </cell>
          <cell r="V1350" t="str">
            <v/>
          </cell>
          <cell r="W1350" t="str">
            <v/>
          </cell>
          <cell r="Y1350" t="str">
            <v/>
          </cell>
          <cell r="AA1350" t="str">
            <v/>
          </cell>
          <cell r="AB1350">
            <v>0</v>
          </cell>
          <cell r="AC1350">
            <v>0</v>
          </cell>
          <cell r="AI1350" t="str">
            <v/>
          </cell>
          <cell r="AJ1350" t="str">
            <v/>
          </cell>
          <cell r="AK1350">
            <v>0</v>
          </cell>
          <cell r="AL1350">
            <v>0</v>
          </cell>
          <cell r="AM1350">
            <v>0</v>
          </cell>
        </row>
        <row r="1351">
          <cell r="C1351" t="str">
            <v/>
          </cell>
          <cell r="D1351" t="str">
            <v/>
          </cell>
          <cell r="O1351" t="str">
            <v/>
          </cell>
          <cell r="T1351" t="str">
            <v/>
          </cell>
          <cell r="U1351" t="str">
            <v/>
          </cell>
          <cell r="V1351" t="str">
            <v/>
          </cell>
          <cell r="W1351" t="str">
            <v/>
          </cell>
          <cell r="Y1351" t="str">
            <v/>
          </cell>
          <cell r="AA1351" t="str">
            <v/>
          </cell>
          <cell r="AB1351">
            <v>0</v>
          </cell>
          <cell r="AC1351">
            <v>0</v>
          </cell>
          <cell r="AI1351" t="str">
            <v/>
          </cell>
          <cell r="AJ1351" t="str">
            <v/>
          </cell>
          <cell r="AK1351">
            <v>0</v>
          </cell>
          <cell r="AL1351">
            <v>0</v>
          </cell>
          <cell r="AM1351">
            <v>0</v>
          </cell>
        </row>
        <row r="1352">
          <cell r="C1352" t="str">
            <v/>
          </cell>
          <cell r="D1352" t="str">
            <v/>
          </cell>
          <cell r="O1352" t="str">
            <v/>
          </cell>
          <cell r="T1352" t="str">
            <v/>
          </cell>
          <cell r="U1352" t="str">
            <v/>
          </cell>
          <cell r="V1352" t="str">
            <v/>
          </cell>
          <cell r="W1352" t="str">
            <v/>
          </cell>
          <cell r="Y1352" t="str">
            <v/>
          </cell>
          <cell r="AA1352" t="str">
            <v/>
          </cell>
          <cell r="AB1352">
            <v>0</v>
          </cell>
          <cell r="AC1352">
            <v>0</v>
          </cell>
          <cell r="AI1352" t="str">
            <v/>
          </cell>
          <cell r="AJ1352" t="str">
            <v/>
          </cell>
          <cell r="AK1352">
            <v>0</v>
          </cell>
          <cell r="AL1352">
            <v>0</v>
          </cell>
          <cell r="AM1352">
            <v>0</v>
          </cell>
        </row>
        <row r="1353">
          <cell r="C1353" t="str">
            <v/>
          </cell>
          <cell r="D1353" t="str">
            <v/>
          </cell>
          <cell r="O1353" t="str">
            <v/>
          </cell>
          <cell r="T1353" t="str">
            <v/>
          </cell>
          <cell r="U1353" t="str">
            <v/>
          </cell>
          <cell r="V1353" t="str">
            <v/>
          </cell>
          <cell r="W1353" t="str">
            <v/>
          </cell>
          <cell r="Y1353" t="str">
            <v/>
          </cell>
          <cell r="AA1353" t="str">
            <v/>
          </cell>
          <cell r="AB1353">
            <v>0</v>
          </cell>
          <cell r="AC1353">
            <v>0</v>
          </cell>
          <cell r="AI1353" t="str">
            <v/>
          </cell>
          <cell r="AJ1353" t="str">
            <v/>
          </cell>
          <cell r="AK1353">
            <v>0</v>
          </cell>
          <cell r="AL1353">
            <v>0</v>
          </cell>
          <cell r="AM1353">
            <v>0</v>
          </cell>
        </row>
        <row r="1354">
          <cell r="C1354" t="str">
            <v/>
          </cell>
          <cell r="D1354" t="str">
            <v/>
          </cell>
          <cell r="O1354" t="str">
            <v/>
          </cell>
          <cell r="T1354" t="str">
            <v/>
          </cell>
          <cell r="U1354" t="str">
            <v/>
          </cell>
          <cell r="V1354" t="str">
            <v/>
          </cell>
          <cell r="W1354" t="str">
            <v/>
          </cell>
          <cell r="Y1354" t="str">
            <v/>
          </cell>
          <cell r="AA1354" t="str">
            <v/>
          </cell>
          <cell r="AB1354">
            <v>0</v>
          </cell>
          <cell r="AC1354">
            <v>0</v>
          </cell>
          <cell r="AI1354" t="str">
            <v/>
          </cell>
          <cell r="AJ1354" t="str">
            <v/>
          </cell>
          <cell r="AK1354">
            <v>0</v>
          </cell>
          <cell r="AL1354">
            <v>0</v>
          </cell>
          <cell r="AM1354">
            <v>0</v>
          </cell>
        </row>
        <row r="1355">
          <cell r="C1355" t="str">
            <v/>
          </cell>
          <cell r="D1355" t="str">
            <v/>
          </cell>
          <cell r="O1355" t="str">
            <v/>
          </cell>
          <cell r="T1355" t="str">
            <v/>
          </cell>
          <cell r="U1355" t="str">
            <v/>
          </cell>
          <cell r="V1355" t="str">
            <v/>
          </cell>
          <cell r="W1355" t="str">
            <v/>
          </cell>
          <cell r="Y1355" t="str">
            <v/>
          </cell>
          <cell r="AA1355" t="str">
            <v/>
          </cell>
          <cell r="AB1355">
            <v>0</v>
          </cell>
          <cell r="AC1355">
            <v>0</v>
          </cell>
          <cell r="AI1355" t="str">
            <v/>
          </cell>
          <cell r="AJ1355" t="str">
            <v/>
          </cell>
          <cell r="AK1355">
            <v>0</v>
          </cell>
          <cell r="AL1355">
            <v>0</v>
          </cell>
          <cell r="AM1355">
            <v>0</v>
          </cell>
        </row>
        <row r="1356">
          <cell r="C1356" t="str">
            <v/>
          </cell>
          <cell r="D1356" t="str">
            <v/>
          </cell>
          <cell r="O1356" t="str">
            <v/>
          </cell>
          <cell r="T1356" t="str">
            <v/>
          </cell>
          <cell r="U1356" t="str">
            <v/>
          </cell>
          <cell r="V1356" t="str">
            <v/>
          </cell>
          <cell r="W1356" t="str">
            <v/>
          </cell>
          <cell r="Y1356" t="str">
            <v/>
          </cell>
          <cell r="AA1356" t="str">
            <v/>
          </cell>
          <cell r="AB1356">
            <v>0</v>
          </cell>
          <cell r="AC1356">
            <v>0</v>
          </cell>
          <cell r="AI1356" t="str">
            <v/>
          </cell>
          <cell r="AJ1356" t="str">
            <v/>
          </cell>
          <cell r="AK1356">
            <v>0</v>
          </cell>
          <cell r="AL1356">
            <v>0</v>
          </cell>
          <cell r="AM1356">
            <v>0</v>
          </cell>
        </row>
        <row r="1357">
          <cell r="C1357" t="str">
            <v/>
          </cell>
          <cell r="D1357" t="str">
            <v/>
          </cell>
          <cell r="O1357" t="str">
            <v/>
          </cell>
          <cell r="T1357" t="str">
            <v/>
          </cell>
          <cell r="U1357" t="str">
            <v/>
          </cell>
          <cell r="V1357" t="str">
            <v/>
          </cell>
          <cell r="W1357" t="str">
            <v/>
          </cell>
          <cell r="Y1357" t="str">
            <v/>
          </cell>
          <cell r="AA1357" t="str">
            <v/>
          </cell>
          <cell r="AB1357">
            <v>0</v>
          </cell>
          <cell r="AC1357">
            <v>0</v>
          </cell>
          <cell r="AI1357" t="str">
            <v/>
          </cell>
          <cell r="AJ1357" t="str">
            <v/>
          </cell>
          <cell r="AK1357">
            <v>0</v>
          </cell>
          <cell r="AL1357">
            <v>0</v>
          </cell>
          <cell r="AM1357">
            <v>0</v>
          </cell>
        </row>
        <row r="1358">
          <cell r="C1358" t="str">
            <v/>
          </cell>
          <cell r="D1358" t="str">
            <v/>
          </cell>
          <cell r="O1358" t="str">
            <v/>
          </cell>
          <cell r="T1358" t="str">
            <v/>
          </cell>
          <cell r="U1358" t="str">
            <v/>
          </cell>
          <cell r="V1358" t="str">
            <v/>
          </cell>
          <cell r="W1358" t="str">
            <v/>
          </cell>
          <cell r="Y1358" t="str">
            <v/>
          </cell>
          <cell r="AA1358" t="str">
            <v/>
          </cell>
          <cell r="AB1358">
            <v>0</v>
          </cell>
          <cell r="AC1358">
            <v>0</v>
          </cell>
          <cell r="AI1358" t="str">
            <v/>
          </cell>
          <cell r="AJ1358" t="str">
            <v/>
          </cell>
          <cell r="AK1358">
            <v>0</v>
          </cell>
          <cell r="AL1358">
            <v>0</v>
          </cell>
          <cell r="AM1358">
            <v>0</v>
          </cell>
        </row>
        <row r="1359">
          <cell r="C1359" t="str">
            <v/>
          </cell>
          <cell r="D1359" t="str">
            <v/>
          </cell>
          <cell r="O1359" t="str">
            <v/>
          </cell>
          <cell r="T1359" t="str">
            <v/>
          </cell>
          <cell r="U1359" t="str">
            <v/>
          </cell>
          <cell r="V1359" t="str">
            <v/>
          </cell>
          <cell r="W1359" t="str">
            <v/>
          </cell>
          <cell r="Y1359" t="str">
            <v/>
          </cell>
          <cell r="AA1359" t="str">
            <v/>
          </cell>
          <cell r="AB1359">
            <v>0</v>
          </cell>
          <cell r="AC1359">
            <v>0</v>
          </cell>
          <cell r="AI1359" t="str">
            <v/>
          </cell>
          <cell r="AJ1359" t="str">
            <v/>
          </cell>
          <cell r="AK1359">
            <v>0</v>
          </cell>
          <cell r="AL1359">
            <v>0</v>
          </cell>
          <cell r="AM1359">
            <v>0</v>
          </cell>
        </row>
        <row r="1360">
          <cell r="C1360" t="str">
            <v/>
          </cell>
          <cell r="D1360" t="str">
            <v/>
          </cell>
          <cell r="O1360" t="str">
            <v/>
          </cell>
          <cell r="T1360" t="str">
            <v/>
          </cell>
          <cell r="U1360" t="str">
            <v/>
          </cell>
          <cell r="V1360" t="str">
            <v/>
          </cell>
          <cell r="W1360" t="str">
            <v/>
          </cell>
          <cell r="Y1360" t="str">
            <v/>
          </cell>
          <cell r="AA1360" t="str">
            <v/>
          </cell>
          <cell r="AB1360">
            <v>0</v>
          </cell>
          <cell r="AC1360">
            <v>0</v>
          </cell>
          <cell r="AI1360" t="str">
            <v/>
          </cell>
          <cell r="AJ1360" t="str">
            <v/>
          </cell>
          <cell r="AK1360">
            <v>0</v>
          </cell>
          <cell r="AL1360">
            <v>0</v>
          </cell>
          <cell r="AM1360">
            <v>0</v>
          </cell>
        </row>
        <row r="1361">
          <cell r="C1361" t="str">
            <v/>
          </cell>
          <cell r="D1361" t="str">
            <v/>
          </cell>
          <cell r="O1361" t="str">
            <v/>
          </cell>
          <cell r="T1361" t="str">
            <v/>
          </cell>
          <cell r="U1361" t="str">
            <v/>
          </cell>
          <cell r="V1361" t="str">
            <v/>
          </cell>
          <cell r="W1361" t="str">
            <v/>
          </cell>
          <cell r="Y1361" t="str">
            <v/>
          </cell>
          <cell r="AA1361" t="str">
            <v/>
          </cell>
          <cell r="AB1361">
            <v>0</v>
          </cell>
          <cell r="AC1361">
            <v>0</v>
          </cell>
          <cell r="AI1361" t="str">
            <v/>
          </cell>
          <cell r="AJ1361" t="str">
            <v/>
          </cell>
          <cell r="AK1361">
            <v>0</v>
          </cell>
          <cell r="AL1361">
            <v>0</v>
          </cell>
          <cell r="AM1361">
            <v>0</v>
          </cell>
        </row>
        <row r="1362">
          <cell r="C1362" t="str">
            <v/>
          </cell>
          <cell r="D1362" t="str">
            <v/>
          </cell>
          <cell r="O1362" t="str">
            <v/>
          </cell>
          <cell r="T1362" t="str">
            <v/>
          </cell>
          <cell r="U1362" t="str">
            <v/>
          </cell>
          <cell r="V1362" t="str">
            <v/>
          </cell>
          <cell r="W1362" t="str">
            <v/>
          </cell>
          <cell r="Y1362" t="str">
            <v/>
          </cell>
          <cell r="AA1362" t="str">
            <v/>
          </cell>
          <cell r="AB1362">
            <v>0</v>
          </cell>
          <cell r="AC1362">
            <v>0</v>
          </cell>
          <cell r="AI1362" t="str">
            <v/>
          </cell>
          <cell r="AJ1362" t="str">
            <v/>
          </cell>
          <cell r="AK1362">
            <v>0</v>
          </cell>
          <cell r="AL1362">
            <v>0</v>
          </cell>
          <cell r="AM1362">
            <v>0</v>
          </cell>
        </row>
        <row r="1363">
          <cell r="C1363" t="str">
            <v/>
          </cell>
          <cell r="D1363" t="str">
            <v/>
          </cell>
          <cell r="O1363" t="str">
            <v/>
          </cell>
          <cell r="T1363" t="str">
            <v/>
          </cell>
          <cell r="U1363" t="str">
            <v/>
          </cell>
          <cell r="V1363" t="str">
            <v/>
          </cell>
          <cell r="W1363" t="str">
            <v/>
          </cell>
          <cell r="Y1363" t="str">
            <v/>
          </cell>
          <cell r="AA1363" t="str">
            <v/>
          </cell>
          <cell r="AB1363">
            <v>0</v>
          </cell>
          <cell r="AC1363">
            <v>0</v>
          </cell>
          <cell r="AI1363" t="str">
            <v/>
          </cell>
          <cell r="AJ1363" t="str">
            <v/>
          </cell>
          <cell r="AK1363">
            <v>0</v>
          </cell>
          <cell r="AL1363">
            <v>0</v>
          </cell>
          <cell r="AM1363">
            <v>0</v>
          </cell>
        </row>
        <row r="1364">
          <cell r="C1364" t="str">
            <v/>
          </cell>
          <cell r="D1364" t="str">
            <v/>
          </cell>
          <cell r="O1364" t="str">
            <v/>
          </cell>
          <cell r="T1364" t="str">
            <v/>
          </cell>
          <cell r="U1364" t="str">
            <v/>
          </cell>
          <cell r="V1364" t="str">
            <v/>
          </cell>
          <cell r="W1364" t="str">
            <v/>
          </cell>
          <cell r="Y1364" t="str">
            <v/>
          </cell>
          <cell r="AA1364" t="str">
            <v/>
          </cell>
          <cell r="AB1364">
            <v>0</v>
          </cell>
          <cell r="AC1364">
            <v>0</v>
          </cell>
          <cell r="AI1364" t="str">
            <v/>
          </cell>
          <cell r="AJ1364" t="str">
            <v/>
          </cell>
          <cell r="AK1364">
            <v>0</v>
          </cell>
          <cell r="AL1364">
            <v>0</v>
          </cell>
          <cell r="AM1364">
            <v>0</v>
          </cell>
        </row>
        <row r="1365">
          <cell r="C1365" t="str">
            <v/>
          </cell>
          <cell r="D1365" t="str">
            <v/>
          </cell>
          <cell r="O1365" t="str">
            <v/>
          </cell>
          <cell r="T1365" t="str">
            <v/>
          </cell>
          <cell r="U1365" t="str">
            <v/>
          </cell>
          <cell r="V1365" t="str">
            <v/>
          </cell>
          <cell r="W1365" t="str">
            <v/>
          </cell>
          <cell r="Y1365" t="str">
            <v/>
          </cell>
          <cell r="AA1365" t="str">
            <v/>
          </cell>
          <cell r="AB1365">
            <v>0</v>
          </cell>
          <cell r="AC1365">
            <v>0</v>
          </cell>
          <cell r="AI1365" t="str">
            <v/>
          </cell>
          <cell r="AJ1365" t="str">
            <v/>
          </cell>
          <cell r="AK1365">
            <v>0</v>
          </cell>
          <cell r="AL1365">
            <v>0</v>
          </cell>
          <cell r="AM1365">
            <v>0</v>
          </cell>
        </row>
        <row r="1366">
          <cell r="C1366" t="str">
            <v/>
          </cell>
          <cell r="D1366" t="str">
            <v/>
          </cell>
          <cell r="O1366" t="str">
            <v/>
          </cell>
          <cell r="T1366" t="str">
            <v/>
          </cell>
          <cell r="U1366" t="str">
            <v/>
          </cell>
          <cell r="V1366" t="str">
            <v/>
          </cell>
          <cell r="W1366" t="str">
            <v/>
          </cell>
          <cell r="Y1366" t="str">
            <v/>
          </cell>
          <cell r="AA1366" t="str">
            <v/>
          </cell>
          <cell r="AB1366">
            <v>0</v>
          </cell>
          <cell r="AC1366">
            <v>0</v>
          </cell>
          <cell r="AI1366" t="str">
            <v/>
          </cell>
          <cell r="AJ1366" t="str">
            <v/>
          </cell>
          <cell r="AK1366">
            <v>0</v>
          </cell>
          <cell r="AL1366">
            <v>0</v>
          </cell>
          <cell r="AM1366">
            <v>0</v>
          </cell>
        </row>
        <row r="1367">
          <cell r="C1367" t="str">
            <v/>
          </cell>
          <cell r="D1367" t="str">
            <v/>
          </cell>
          <cell r="O1367" t="str">
            <v/>
          </cell>
          <cell r="T1367" t="str">
            <v/>
          </cell>
          <cell r="U1367" t="str">
            <v/>
          </cell>
          <cell r="V1367" t="str">
            <v/>
          </cell>
          <cell r="W1367" t="str">
            <v/>
          </cell>
          <cell r="Y1367" t="str">
            <v/>
          </cell>
          <cell r="AA1367" t="str">
            <v/>
          </cell>
          <cell r="AB1367">
            <v>0</v>
          </cell>
          <cell r="AC1367">
            <v>0</v>
          </cell>
          <cell r="AI1367" t="str">
            <v/>
          </cell>
          <cell r="AJ1367" t="str">
            <v/>
          </cell>
          <cell r="AK1367">
            <v>0</v>
          </cell>
          <cell r="AL1367">
            <v>0</v>
          </cell>
          <cell r="AM1367">
            <v>0</v>
          </cell>
        </row>
        <row r="1368">
          <cell r="C1368" t="str">
            <v/>
          </cell>
          <cell r="D1368" t="str">
            <v/>
          </cell>
          <cell r="O1368" t="str">
            <v/>
          </cell>
          <cell r="T1368" t="str">
            <v/>
          </cell>
          <cell r="U1368" t="str">
            <v/>
          </cell>
          <cell r="V1368" t="str">
            <v/>
          </cell>
          <cell r="W1368" t="str">
            <v/>
          </cell>
          <cell r="Y1368" t="str">
            <v/>
          </cell>
          <cell r="AA1368" t="str">
            <v/>
          </cell>
          <cell r="AB1368">
            <v>0</v>
          </cell>
          <cell r="AC1368">
            <v>0</v>
          </cell>
          <cell r="AI1368" t="str">
            <v/>
          </cell>
          <cell r="AJ1368" t="str">
            <v/>
          </cell>
          <cell r="AK1368">
            <v>0</v>
          </cell>
          <cell r="AL1368">
            <v>0</v>
          </cell>
          <cell r="AM1368">
            <v>0</v>
          </cell>
        </row>
        <row r="1369">
          <cell r="C1369" t="str">
            <v/>
          </cell>
          <cell r="D1369" t="str">
            <v/>
          </cell>
          <cell r="O1369" t="str">
            <v/>
          </cell>
          <cell r="T1369" t="str">
            <v/>
          </cell>
          <cell r="U1369" t="str">
            <v/>
          </cell>
          <cell r="V1369" t="str">
            <v/>
          </cell>
          <cell r="W1369" t="str">
            <v/>
          </cell>
          <cell r="Y1369" t="str">
            <v/>
          </cell>
          <cell r="AA1369" t="str">
            <v/>
          </cell>
          <cell r="AB1369">
            <v>0</v>
          </cell>
          <cell r="AC1369">
            <v>0</v>
          </cell>
          <cell r="AI1369" t="str">
            <v/>
          </cell>
          <cell r="AJ1369" t="str">
            <v/>
          </cell>
          <cell r="AK1369">
            <v>0</v>
          </cell>
          <cell r="AL1369">
            <v>0</v>
          </cell>
          <cell r="AM1369">
            <v>0</v>
          </cell>
        </row>
        <row r="1370">
          <cell r="C1370" t="str">
            <v/>
          </cell>
          <cell r="D1370" t="str">
            <v/>
          </cell>
          <cell r="O1370" t="str">
            <v/>
          </cell>
          <cell r="T1370" t="str">
            <v/>
          </cell>
          <cell r="U1370" t="str">
            <v/>
          </cell>
          <cell r="V1370" t="str">
            <v/>
          </cell>
          <cell r="W1370" t="str">
            <v/>
          </cell>
          <cell r="Y1370" t="str">
            <v/>
          </cell>
          <cell r="AA1370" t="str">
            <v/>
          </cell>
          <cell r="AB1370">
            <v>0</v>
          </cell>
          <cell r="AC1370">
            <v>0</v>
          </cell>
          <cell r="AI1370" t="str">
            <v/>
          </cell>
          <cell r="AJ1370" t="str">
            <v/>
          </cell>
          <cell r="AK1370">
            <v>0</v>
          </cell>
          <cell r="AL1370">
            <v>0</v>
          </cell>
          <cell r="AM1370">
            <v>0</v>
          </cell>
        </row>
        <row r="1371">
          <cell r="C1371" t="str">
            <v/>
          </cell>
          <cell r="D1371" t="str">
            <v/>
          </cell>
          <cell r="O1371" t="str">
            <v/>
          </cell>
          <cell r="T1371" t="str">
            <v/>
          </cell>
          <cell r="U1371" t="str">
            <v/>
          </cell>
          <cell r="V1371" t="str">
            <v/>
          </cell>
          <cell r="W1371" t="str">
            <v/>
          </cell>
          <cell r="Y1371" t="str">
            <v/>
          </cell>
          <cell r="AA1371" t="str">
            <v/>
          </cell>
          <cell r="AB1371">
            <v>0</v>
          </cell>
          <cell r="AC1371">
            <v>0</v>
          </cell>
          <cell r="AI1371" t="str">
            <v/>
          </cell>
          <cell r="AJ1371" t="str">
            <v/>
          </cell>
          <cell r="AK1371">
            <v>0</v>
          </cell>
          <cell r="AL1371">
            <v>0</v>
          </cell>
          <cell r="AM1371">
            <v>0</v>
          </cell>
        </row>
        <row r="1372">
          <cell r="C1372" t="str">
            <v/>
          </cell>
          <cell r="D1372" t="str">
            <v/>
          </cell>
          <cell r="O1372" t="str">
            <v/>
          </cell>
          <cell r="T1372" t="str">
            <v/>
          </cell>
          <cell r="U1372" t="str">
            <v/>
          </cell>
          <cell r="V1372" t="str">
            <v/>
          </cell>
          <cell r="W1372" t="str">
            <v/>
          </cell>
          <cell r="Y1372" t="str">
            <v/>
          </cell>
          <cell r="AA1372" t="str">
            <v/>
          </cell>
          <cell r="AB1372">
            <v>0</v>
          </cell>
          <cell r="AC1372">
            <v>0</v>
          </cell>
          <cell r="AI1372" t="str">
            <v/>
          </cell>
          <cell r="AJ1372" t="str">
            <v/>
          </cell>
          <cell r="AK1372">
            <v>0</v>
          </cell>
          <cell r="AL1372">
            <v>0</v>
          </cell>
          <cell r="AM1372">
            <v>0</v>
          </cell>
        </row>
        <row r="1373">
          <cell r="C1373" t="str">
            <v/>
          </cell>
          <cell r="D1373" t="str">
            <v/>
          </cell>
          <cell r="O1373" t="str">
            <v/>
          </cell>
          <cell r="T1373" t="str">
            <v/>
          </cell>
          <cell r="U1373" t="str">
            <v/>
          </cell>
          <cell r="V1373" t="str">
            <v/>
          </cell>
          <cell r="W1373" t="str">
            <v/>
          </cell>
          <cell r="Y1373" t="str">
            <v/>
          </cell>
          <cell r="AA1373" t="str">
            <v/>
          </cell>
          <cell r="AB1373">
            <v>0</v>
          </cell>
          <cell r="AC1373">
            <v>0</v>
          </cell>
          <cell r="AI1373" t="str">
            <v/>
          </cell>
          <cell r="AJ1373" t="str">
            <v/>
          </cell>
          <cell r="AK1373">
            <v>0</v>
          </cell>
          <cell r="AL1373">
            <v>0</v>
          </cell>
          <cell r="AM1373">
            <v>0</v>
          </cell>
        </row>
        <row r="1374">
          <cell r="C1374" t="str">
            <v/>
          </cell>
          <cell r="D1374" t="str">
            <v/>
          </cell>
          <cell r="O1374" t="str">
            <v/>
          </cell>
          <cell r="T1374" t="str">
            <v/>
          </cell>
          <cell r="U1374" t="str">
            <v/>
          </cell>
          <cell r="V1374" t="str">
            <v/>
          </cell>
          <cell r="W1374" t="str">
            <v/>
          </cell>
          <cell r="Y1374" t="str">
            <v/>
          </cell>
          <cell r="AA1374" t="str">
            <v/>
          </cell>
          <cell r="AB1374">
            <v>0</v>
          </cell>
          <cell r="AC1374">
            <v>0</v>
          </cell>
          <cell r="AI1374" t="str">
            <v/>
          </cell>
          <cell r="AJ1374" t="str">
            <v/>
          </cell>
          <cell r="AK1374">
            <v>0</v>
          </cell>
          <cell r="AL1374">
            <v>0</v>
          </cell>
          <cell r="AM1374">
            <v>0</v>
          </cell>
        </row>
        <row r="1375">
          <cell r="C1375" t="str">
            <v/>
          </cell>
          <cell r="D1375" t="str">
            <v/>
          </cell>
          <cell r="O1375" t="str">
            <v/>
          </cell>
          <cell r="T1375" t="str">
            <v/>
          </cell>
          <cell r="U1375" t="str">
            <v/>
          </cell>
          <cell r="V1375" t="str">
            <v/>
          </cell>
          <cell r="W1375" t="str">
            <v/>
          </cell>
          <cell r="Y1375" t="str">
            <v/>
          </cell>
          <cell r="AA1375" t="str">
            <v/>
          </cell>
          <cell r="AB1375">
            <v>0</v>
          </cell>
          <cell r="AC1375">
            <v>0</v>
          </cell>
          <cell r="AI1375" t="str">
            <v/>
          </cell>
          <cell r="AJ1375" t="str">
            <v/>
          </cell>
          <cell r="AK1375">
            <v>0</v>
          </cell>
          <cell r="AL1375">
            <v>0</v>
          </cell>
          <cell r="AM1375">
            <v>0</v>
          </cell>
        </row>
        <row r="1376">
          <cell r="C1376" t="str">
            <v/>
          </cell>
          <cell r="D1376" t="str">
            <v/>
          </cell>
          <cell r="O1376" t="str">
            <v/>
          </cell>
          <cell r="T1376" t="str">
            <v/>
          </cell>
          <cell r="U1376" t="str">
            <v/>
          </cell>
          <cell r="V1376" t="str">
            <v/>
          </cell>
          <cell r="W1376" t="str">
            <v/>
          </cell>
          <cell r="Y1376" t="str">
            <v/>
          </cell>
          <cell r="AA1376" t="str">
            <v/>
          </cell>
          <cell r="AB1376">
            <v>0</v>
          </cell>
          <cell r="AC1376">
            <v>0</v>
          </cell>
          <cell r="AI1376" t="str">
            <v/>
          </cell>
          <cell r="AJ1376" t="str">
            <v/>
          </cell>
          <cell r="AK1376">
            <v>0</v>
          </cell>
          <cell r="AL1376">
            <v>0</v>
          </cell>
          <cell r="AM1376">
            <v>0</v>
          </cell>
        </row>
        <row r="1377">
          <cell r="C1377" t="str">
            <v/>
          </cell>
          <cell r="D1377" t="str">
            <v/>
          </cell>
          <cell r="O1377" t="str">
            <v/>
          </cell>
          <cell r="T1377" t="str">
            <v/>
          </cell>
          <cell r="U1377" t="str">
            <v/>
          </cell>
          <cell r="V1377" t="str">
            <v/>
          </cell>
          <cell r="W1377" t="str">
            <v/>
          </cell>
          <cell r="Y1377" t="str">
            <v/>
          </cell>
          <cell r="AA1377" t="str">
            <v/>
          </cell>
          <cell r="AB1377">
            <v>0</v>
          </cell>
          <cell r="AC1377">
            <v>0</v>
          </cell>
          <cell r="AI1377" t="str">
            <v/>
          </cell>
          <cell r="AJ1377" t="str">
            <v/>
          </cell>
          <cell r="AK1377">
            <v>0</v>
          </cell>
          <cell r="AL1377">
            <v>0</v>
          </cell>
          <cell r="AM1377">
            <v>0</v>
          </cell>
        </row>
        <row r="1378">
          <cell r="C1378" t="str">
            <v/>
          </cell>
          <cell r="D1378" t="str">
            <v/>
          </cell>
          <cell r="O1378" t="str">
            <v/>
          </cell>
          <cell r="T1378" t="str">
            <v/>
          </cell>
          <cell r="U1378" t="str">
            <v/>
          </cell>
          <cell r="V1378" t="str">
            <v/>
          </cell>
          <cell r="W1378" t="str">
            <v/>
          </cell>
          <cell r="Y1378" t="str">
            <v/>
          </cell>
          <cell r="AA1378" t="str">
            <v/>
          </cell>
          <cell r="AB1378">
            <v>0</v>
          </cell>
          <cell r="AC1378">
            <v>0</v>
          </cell>
          <cell r="AI1378" t="str">
            <v/>
          </cell>
          <cell r="AJ1378" t="str">
            <v/>
          </cell>
          <cell r="AK1378">
            <v>0</v>
          </cell>
          <cell r="AL1378">
            <v>0</v>
          </cell>
          <cell r="AM1378">
            <v>0</v>
          </cell>
        </row>
        <row r="1379">
          <cell r="C1379" t="str">
            <v/>
          </cell>
          <cell r="D1379" t="str">
            <v/>
          </cell>
          <cell r="O1379" t="str">
            <v/>
          </cell>
          <cell r="T1379" t="str">
            <v/>
          </cell>
          <cell r="U1379" t="str">
            <v/>
          </cell>
          <cell r="V1379" t="str">
            <v/>
          </cell>
          <cell r="W1379" t="str">
            <v/>
          </cell>
          <cell r="Y1379" t="str">
            <v/>
          </cell>
          <cell r="AA1379" t="str">
            <v/>
          </cell>
          <cell r="AB1379">
            <v>0</v>
          </cell>
          <cell r="AC1379">
            <v>0</v>
          </cell>
          <cell r="AI1379" t="str">
            <v/>
          </cell>
          <cell r="AJ1379" t="str">
            <v/>
          </cell>
          <cell r="AK1379">
            <v>0</v>
          </cell>
          <cell r="AL1379">
            <v>0</v>
          </cell>
          <cell r="AM1379">
            <v>0</v>
          </cell>
        </row>
        <row r="1380">
          <cell r="C1380" t="str">
            <v/>
          </cell>
          <cell r="D1380" t="str">
            <v/>
          </cell>
          <cell r="O1380" t="str">
            <v/>
          </cell>
          <cell r="T1380" t="str">
            <v/>
          </cell>
          <cell r="U1380" t="str">
            <v/>
          </cell>
          <cell r="V1380" t="str">
            <v/>
          </cell>
          <cell r="W1380" t="str">
            <v/>
          </cell>
          <cell r="Y1380" t="str">
            <v/>
          </cell>
          <cell r="AA1380" t="str">
            <v/>
          </cell>
          <cell r="AB1380">
            <v>0</v>
          </cell>
          <cell r="AC1380">
            <v>0</v>
          </cell>
          <cell r="AI1380" t="str">
            <v/>
          </cell>
          <cell r="AJ1380" t="str">
            <v/>
          </cell>
          <cell r="AK1380">
            <v>0</v>
          </cell>
          <cell r="AL1380">
            <v>0</v>
          </cell>
          <cell r="AM1380">
            <v>0</v>
          </cell>
        </row>
        <row r="1381">
          <cell r="C1381" t="str">
            <v/>
          </cell>
          <cell r="D1381" t="str">
            <v/>
          </cell>
          <cell r="O1381" t="str">
            <v/>
          </cell>
          <cell r="T1381" t="str">
            <v/>
          </cell>
          <cell r="U1381" t="str">
            <v/>
          </cell>
          <cell r="V1381" t="str">
            <v/>
          </cell>
          <cell r="W1381" t="str">
            <v/>
          </cell>
          <cell r="Y1381" t="str">
            <v/>
          </cell>
          <cell r="AA1381" t="str">
            <v/>
          </cell>
          <cell r="AB1381">
            <v>0</v>
          </cell>
          <cell r="AC1381">
            <v>0</v>
          </cell>
          <cell r="AI1381" t="str">
            <v/>
          </cell>
          <cell r="AJ1381" t="str">
            <v/>
          </cell>
          <cell r="AK1381">
            <v>0</v>
          </cell>
          <cell r="AL1381">
            <v>0</v>
          </cell>
          <cell r="AM1381">
            <v>0</v>
          </cell>
        </row>
        <row r="1382">
          <cell r="C1382" t="str">
            <v/>
          </cell>
          <cell r="D1382" t="str">
            <v/>
          </cell>
          <cell r="O1382" t="str">
            <v/>
          </cell>
          <cell r="T1382" t="str">
            <v/>
          </cell>
          <cell r="U1382" t="str">
            <v/>
          </cell>
          <cell r="V1382" t="str">
            <v/>
          </cell>
          <cell r="W1382" t="str">
            <v/>
          </cell>
          <cell r="Y1382" t="str">
            <v/>
          </cell>
          <cell r="AA1382" t="str">
            <v/>
          </cell>
          <cell r="AB1382">
            <v>0</v>
          </cell>
          <cell r="AC1382">
            <v>0</v>
          </cell>
          <cell r="AI1382" t="str">
            <v/>
          </cell>
          <cell r="AJ1382" t="str">
            <v/>
          </cell>
          <cell r="AK1382">
            <v>0</v>
          </cell>
          <cell r="AL1382">
            <v>0</v>
          </cell>
          <cell r="AM1382">
            <v>0</v>
          </cell>
        </row>
        <row r="1383">
          <cell r="C1383" t="str">
            <v/>
          </cell>
          <cell r="D1383" t="str">
            <v/>
          </cell>
          <cell r="O1383" t="str">
            <v/>
          </cell>
          <cell r="T1383" t="str">
            <v/>
          </cell>
          <cell r="U1383" t="str">
            <v/>
          </cell>
          <cell r="V1383" t="str">
            <v/>
          </cell>
          <cell r="W1383" t="str">
            <v/>
          </cell>
          <cell r="Y1383" t="str">
            <v/>
          </cell>
          <cell r="AA1383" t="str">
            <v/>
          </cell>
          <cell r="AB1383">
            <v>0</v>
          </cell>
          <cell r="AC1383">
            <v>0</v>
          </cell>
          <cell r="AI1383" t="str">
            <v/>
          </cell>
          <cell r="AJ1383" t="str">
            <v/>
          </cell>
          <cell r="AK1383">
            <v>0</v>
          </cell>
          <cell r="AL1383">
            <v>0</v>
          </cell>
          <cell r="AM1383">
            <v>0</v>
          </cell>
        </row>
        <row r="1384">
          <cell r="C1384" t="str">
            <v/>
          </cell>
          <cell r="D1384" t="str">
            <v/>
          </cell>
          <cell r="O1384" t="str">
            <v/>
          </cell>
          <cell r="T1384" t="str">
            <v/>
          </cell>
          <cell r="U1384" t="str">
            <v/>
          </cell>
          <cell r="V1384" t="str">
            <v/>
          </cell>
          <cell r="W1384" t="str">
            <v/>
          </cell>
          <cell r="Y1384" t="str">
            <v/>
          </cell>
          <cell r="AA1384" t="str">
            <v/>
          </cell>
          <cell r="AB1384">
            <v>0</v>
          </cell>
          <cell r="AC1384">
            <v>0</v>
          </cell>
          <cell r="AI1384" t="str">
            <v/>
          </cell>
          <cell r="AJ1384" t="str">
            <v/>
          </cell>
          <cell r="AK1384">
            <v>0</v>
          </cell>
          <cell r="AL1384">
            <v>0</v>
          </cell>
          <cell r="AM1384">
            <v>0</v>
          </cell>
        </row>
        <row r="1385">
          <cell r="C1385" t="str">
            <v/>
          </cell>
          <cell r="D1385" t="str">
            <v/>
          </cell>
          <cell r="O1385" t="str">
            <v/>
          </cell>
          <cell r="T1385" t="str">
            <v/>
          </cell>
          <cell r="U1385" t="str">
            <v/>
          </cell>
          <cell r="V1385" t="str">
            <v/>
          </cell>
          <cell r="W1385" t="str">
            <v/>
          </cell>
          <cell r="Y1385" t="str">
            <v/>
          </cell>
          <cell r="AA1385" t="str">
            <v/>
          </cell>
          <cell r="AB1385">
            <v>0</v>
          </cell>
          <cell r="AC1385">
            <v>0</v>
          </cell>
          <cell r="AI1385" t="str">
            <v/>
          </cell>
          <cell r="AJ1385" t="str">
            <v/>
          </cell>
          <cell r="AK1385">
            <v>0</v>
          </cell>
          <cell r="AL1385">
            <v>0</v>
          </cell>
          <cell r="AM1385">
            <v>0</v>
          </cell>
        </row>
        <row r="1386">
          <cell r="C1386" t="str">
            <v/>
          </cell>
          <cell r="D1386" t="str">
            <v/>
          </cell>
          <cell r="O1386" t="str">
            <v/>
          </cell>
          <cell r="T1386" t="str">
            <v/>
          </cell>
          <cell r="U1386" t="str">
            <v/>
          </cell>
          <cell r="V1386" t="str">
            <v/>
          </cell>
          <cell r="W1386" t="str">
            <v/>
          </cell>
          <cell r="Y1386" t="str">
            <v/>
          </cell>
          <cell r="AA1386" t="str">
            <v/>
          </cell>
          <cell r="AB1386">
            <v>0</v>
          </cell>
          <cell r="AC1386">
            <v>0</v>
          </cell>
          <cell r="AI1386" t="str">
            <v/>
          </cell>
          <cell r="AJ1386" t="str">
            <v/>
          </cell>
          <cell r="AK1386">
            <v>0</v>
          </cell>
          <cell r="AL1386">
            <v>0</v>
          </cell>
          <cell r="AM1386">
            <v>0</v>
          </cell>
        </row>
        <row r="1387">
          <cell r="C1387" t="str">
            <v/>
          </cell>
          <cell r="D1387" t="str">
            <v/>
          </cell>
          <cell r="O1387" t="str">
            <v/>
          </cell>
          <cell r="T1387" t="str">
            <v/>
          </cell>
          <cell r="U1387" t="str">
            <v/>
          </cell>
          <cell r="V1387" t="str">
            <v/>
          </cell>
          <cell r="W1387" t="str">
            <v/>
          </cell>
          <cell r="Y1387" t="str">
            <v/>
          </cell>
          <cell r="AA1387" t="str">
            <v/>
          </cell>
          <cell r="AB1387">
            <v>0</v>
          </cell>
          <cell r="AC1387">
            <v>0</v>
          </cell>
          <cell r="AI1387" t="str">
            <v/>
          </cell>
          <cell r="AJ1387" t="str">
            <v/>
          </cell>
          <cell r="AK1387">
            <v>0</v>
          </cell>
          <cell r="AL1387">
            <v>0</v>
          </cell>
          <cell r="AM1387">
            <v>0</v>
          </cell>
        </row>
        <row r="1388">
          <cell r="C1388" t="str">
            <v/>
          </cell>
          <cell r="D1388" t="str">
            <v/>
          </cell>
          <cell r="O1388" t="str">
            <v/>
          </cell>
          <cell r="T1388" t="str">
            <v/>
          </cell>
          <cell r="U1388" t="str">
            <v/>
          </cell>
          <cell r="V1388" t="str">
            <v/>
          </cell>
          <cell r="W1388" t="str">
            <v/>
          </cell>
          <cell r="Y1388" t="str">
            <v/>
          </cell>
          <cell r="AA1388" t="str">
            <v/>
          </cell>
          <cell r="AB1388">
            <v>0</v>
          </cell>
          <cell r="AC1388">
            <v>0</v>
          </cell>
          <cell r="AI1388" t="str">
            <v/>
          </cell>
          <cell r="AJ1388" t="str">
            <v/>
          </cell>
          <cell r="AK1388">
            <v>0</v>
          </cell>
          <cell r="AL1388">
            <v>0</v>
          </cell>
          <cell r="AM1388">
            <v>0</v>
          </cell>
        </row>
        <row r="1389">
          <cell r="C1389" t="str">
            <v/>
          </cell>
          <cell r="D1389" t="str">
            <v/>
          </cell>
          <cell r="O1389" t="str">
            <v/>
          </cell>
          <cell r="T1389" t="str">
            <v/>
          </cell>
          <cell r="U1389" t="str">
            <v/>
          </cell>
          <cell r="V1389" t="str">
            <v/>
          </cell>
          <cell r="W1389" t="str">
            <v/>
          </cell>
          <cell r="Y1389" t="str">
            <v/>
          </cell>
          <cell r="AA1389" t="str">
            <v/>
          </cell>
          <cell r="AB1389">
            <v>0</v>
          </cell>
          <cell r="AC1389">
            <v>0</v>
          </cell>
          <cell r="AI1389" t="str">
            <v/>
          </cell>
          <cell r="AJ1389" t="str">
            <v/>
          </cell>
          <cell r="AK1389">
            <v>0</v>
          </cell>
          <cell r="AL1389">
            <v>0</v>
          </cell>
          <cell r="AM1389">
            <v>0</v>
          </cell>
        </row>
        <row r="1390">
          <cell r="C1390" t="str">
            <v/>
          </cell>
          <cell r="D1390" t="str">
            <v/>
          </cell>
          <cell r="O1390" t="str">
            <v/>
          </cell>
          <cell r="T1390" t="str">
            <v/>
          </cell>
          <cell r="U1390" t="str">
            <v/>
          </cell>
          <cell r="V1390" t="str">
            <v/>
          </cell>
          <cell r="W1390" t="str">
            <v/>
          </cell>
          <cell r="Y1390" t="str">
            <v/>
          </cell>
          <cell r="AA1390" t="str">
            <v/>
          </cell>
          <cell r="AB1390">
            <v>0</v>
          </cell>
          <cell r="AC1390">
            <v>0</v>
          </cell>
          <cell r="AI1390" t="str">
            <v/>
          </cell>
          <cell r="AJ1390" t="str">
            <v/>
          </cell>
          <cell r="AK1390">
            <v>0</v>
          </cell>
          <cell r="AL1390">
            <v>0</v>
          </cell>
          <cell r="AM1390">
            <v>0</v>
          </cell>
        </row>
        <row r="1391">
          <cell r="C1391" t="str">
            <v/>
          </cell>
          <cell r="D1391" t="str">
            <v/>
          </cell>
          <cell r="O1391" t="str">
            <v/>
          </cell>
          <cell r="T1391" t="str">
            <v/>
          </cell>
          <cell r="U1391" t="str">
            <v/>
          </cell>
          <cell r="V1391" t="str">
            <v/>
          </cell>
          <cell r="W1391" t="str">
            <v/>
          </cell>
          <cell r="Y1391" t="str">
            <v/>
          </cell>
          <cell r="AA1391" t="str">
            <v/>
          </cell>
          <cell r="AB1391">
            <v>0</v>
          </cell>
          <cell r="AC1391">
            <v>0</v>
          </cell>
          <cell r="AI1391" t="str">
            <v/>
          </cell>
          <cell r="AJ1391" t="str">
            <v/>
          </cell>
          <cell r="AK1391">
            <v>0</v>
          </cell>
          <cell r="AL1391">
            <v>0</v>
          </cell>
          <cell r="AM1391">
            <v>0</v>
          </cell>
        </row>
        <row r="1392">
          <cell r="C1392" t="str">
            <v/>
          </cell>
          <cell r="D1392" t="str">
            <v/>
          </cell>
          <cell r="O1392" t="str">
            <v/>
          </cell>
          <cell r="T1392" t="str">
            <v/>
          </cell>
          <cell r="U1392" t="str">
            <v/>
          </cell>
          <cell r="V1392" t="str">
            <v/>
          </cell>
          <cell r="W1392" t="str">
            <v/>
          </cell>
          <cell r="Y1392" t="str">
            <v/>
          </cell>
          <cell r="AA1392" t="str">
            <v/>
          </cell>
          <cell r="AB1392">
            <v>0</v>
          </cell>
          <cell r="AC1392">
            <v>0</v>
          </cell>
          <cell r="AI1392" t="str">
            <v/>
          </cell>
          <cell r="AJ1392" t="str">
            <v/>
          </cell>
          <cell r="AK1392">
            <v>0</v>
          </cell>
          <cell r="AL1392">
            <v>0</v>
          </cell>
          <cell r="AM1392">
            <v>0</v>
          </cell>
        </row>
        <row r="1393">
          <cell r="C1393" t="str">
            <v/>
          </cell>
          <cell r="D1393" t="str">
            <v/>
          </cell>
          <cell r="O1393" t="str">
            <v/>
          </cell>
          <cell r="T1393" t="str">
            <v/>
          </cell>
          <cell r="U1393" t="str">
            <v/>
          </cell>
          <cell r="V1393" t="str">
            <v/>
          </cell>
          <cell r="W1393" t="str">
            <v/>
          </cell>
          <cell r="Y1393" t="str">
            <v/>
          </cell>
          <cell r="AA1393" t="str">
            <v/>
          </cell>
          <cell r="AB1393">
            <v>0</v>
          </cell>
          <cell r="AC1393">
            <v>0</v>
          </cell>
          <cell r="AI1393" t="str">
            <v/>
          </cell>
          <cell r="AJ1393" t="str">
            <v/>
          </cell>
          <cell r="AK1393">
            <v>0</v>
          </cell>
          <cell r="AL1393">
            <v>0</v>
          </cell>
          <cell r="AM1393">
            <v>0</v>
          </cell>
        </row>
        <row r="1394">
          <cell r="C1394" t="str">
            <v/>
          </cell>
          <cell r="D1394" t="str">
            <v/>
          </cell>
          <cell r="O1394" t="str">
            <v/>
          </cell>
          <cell r="T1394" t="str">
            <v/>
          </cell>
          <cell r="U1394" t="str">
            <v/>
          </cell>
          <cell r="V1394" t="str">
            <v/>
          </cell>
          <cell r="W1394" t="str">
            <v/>
          </cell>
          <cell r="Y1394" t="str">
            <v/>
          </cell>
          <cell r="AA1394" t="str">
            <v/>
          </cell>
          <cell r="AB1394">
            <v>0</v>
          </cell>
          <cell r="AC1394">
            <v>0</v>
          </cell>
          <cell r="AI1394" t="str">
            <v/>
          </cell>
          <cell r="AJ1394" t="str">
            <v/>
          </cell>
          <cell r="AK1394">
            <v>0</v>
          </cell>
          <cell r="AL1394">
            <v>0</v>
          </cell>
          <cell r="AM1394">
            <v>0</v>
          </cell>
        </row>
        <row r="1395">
          <cell r="C1395" t="str">
            <v/>
          </cell>
          <cell r="D1395" t="str">
            <v/>
          </cell>
          <cell r="O1395" t="str">
            <v/>
          </cell>
          <cell r="T1395" t="str">
            <v/>
          </cell>
          <cell r="U1395" t="str">
            <v/>
          </cell>
          <cell r="V1395" t="str">
            <v/>
          </cell>
          <cell r="W1395" t="str">
            <v/>
          </cell>
          <cell r="Y1395" t="str">
            <v/>
          </cell>
          <cell r="AA1395" t="str">
            <v/>
          </cell>
          <cell r="AB1395">
            <v>0</v>
          </cell>
          <cell r="AC1395">
            <v>0</v>
          </cell>
          <cell r="AI1395" t="str">
            <v/>
          </cell>
          <cell r="AJ1395" t="str">
            <v/>
          </cell>
          <cell r="AK1395">
            <v>0</v>
          </cell>
          <cell r="AL1395">
            <v>0</v>
          </cell>
          <cell r="AM1395">
            <v>0</v>
          </cell>
        </row>
        <row r="1396">
          <cell r="C1396" t="str">
            <v/>
          </cell>
          <cell r="D1396" t="str">
            <v/>
          </cell>
          <cell r="O1396" t="str">
            <v/>
          </cell>
          <cell r="T1396" t="str">
            <v/>
          </cell>
          <cell r="U1396" t="str">
            <v/>
          </cell>
          <cell r="V1396" t="str">
            <v/>
          </cell>
          <cell r="W1396" t="str">
            <v/>
          </cell>
          <cell r="Y1396" t="str">
            <v/>
          </cell>
          <cell r="AA1396" t="str">
            <v/>
          </cell>
          <cell r="AB1396">
            <v>0</v>
          </cell>
          <cell r="AC1396">
            <v>0</v>
          </cell>
          <cell r="AI1396" t="str">
            <v/>
          </cell>
          <cell r="AJ1396" t="str">
            <v/>
          </cell>
          <cell r="AK1396">
            <v>0</v>
          </cell>
          <cell r="AL1396">
            <v>0</v>
          </cell>
          <cell r="AM1396">
            <v>0</v>
          </cell>
        </row>
        <row r="1397">
          <cell r="C1397" t="str">
            <v/>
          </cell>
          <cell r="D1397" t="str">
            <v/>
          </cell>
          <cell r="O1397" t="str">
            <v/>
          </cell>
          <cell r="T1397" t="str">
            <v/>
          </cell>
          <cell r="U1397" t="str">
            <v/>
          </cell>
          <cell r="V1397" t="str">
            <v/>
          </cell>
          <cell r="W1397" t="str">
            <v/>
          </cell>
          <cell r="Y1397" t="str">
            <v/>
          </cell>
          <cell r="AA1397" t="str">
            <v/>
          </cell>
          <cell r="AB1397">
            <v>0</v>
          </cell>
          <cell r="AC1397">
            <v>0</v>
          </cell>
          <cell r="AI1397" t="str">
            <v/>
          </cell>
          <cell r="AJ1397" t="str">
            <v/>
          </cell>
          <cell r="AK1397">
            <v>0</v>
          </cell>
          <cell r="AL1397">
            <v>0</v>
          </cell>
          <cell r="AM1397">
            <v>0</v>
          </cell>
        </row>
        <row r="1398">
          <cell r="C1398" t="str">
            <v/>
          </cell>
          <cell r="D1398" t="str">
            <v/>
          </cell>
          <cell r="O1398" t="str">
            <v/>
          </cell>
          <cell r="T1398" t="str">
            <v/>
          </cell>
          <cell r="U1398" t="str">
            <v/>
          </cell>
          <cell r="V1398" t="str">
            <v/>
          </cell>
          <cell r="W1398" t="str">
            <v/>
          </cell>
          <cell r="Y1398" t="str">
            <v/>
          </cell>
          <cell r="AA1398" t="str">
            <v/>
          </cell>
          <cell r="AB1398">
            <v>0</v>
          </cell>
          <cell r="AC1398">
            <v>0</v>
          </cell>
          <cell r="AI1398" t="str">
            <v/>
          </cell>
          <cell r="AJ1398" t="str">
            <v/>
          </cell>
          <cell r="AK1398">
            <v>0</v>
          </cell>
          <cell r="AL1398">
            <v>0</v>
          </cell>
          <cell r="AM1398">
            <v>0</v>
          </cell>
        </row>
        <row r="1399">
          <cell r="C1399" t="str">
            <v/>
          </cell>
          <cell r="D1399" t="str">
            <v/>
          </cell>
          <cell r="O1399" t="str">
            <v/>
          </cell>
          <cell r="T1399" t="str">
            <v/>
          </cell>
          <cell r="U1399" t="str">
            <v/>
          </cell>
          <cell r="V1399" t="str">
            <v/>
          </cell>
          <cell r="W1399" t="str">
            <v/>
          </cell>
          <cell r="Y1399" t="str">
            <v/>
          </cell>
          <cell r="AA1399" t="str">
            <v/>
          </cell>
          <cell r="AB1399">
            <v>0</v>
          </cell>
          <cell r="AC1399">
            <v>0</v>
          </cell>
          <cell r="AI1399" t="str">
            <v/>
          </cell>
          <cell r="AJ1399" t="str">
            <v/>
          </cell>
          <cell r="AK1399">
            <v>0</v>
          </cell>
          <cell r="AL1399">
            <v>0</v>
          </cell>
          <cell r="AM1399">
            <v>0</v>
          </cell>
        </row>
        <row r="1400">
          <cell r="C1400" t="str">
            <v/>
          </cell>
          <cell r="D1400" t="str">
            <v/>
          </cell>
          <cell r="O1400" t="str">
            <v/>
          </cell>
          <cell r="T1400" t="str">
            <v/>
          </cell>
          <cell r="U1400" t="str">
            <v/>
          </cell>
          <cell r="V1400" t="str">
            <v/>
          </cell>
          <cell r="W1400" t="str">
            <v/>
          </cell>
          <cell r="Y1400" t="str">
            <v/>
          </cell>
          <cell r="AA1400" t="str">
            <v/>
          </cell>
          <cell r="AB1400">
            <v>0</v>
          </cell>
          <cell r="AC1400">
            <v>0</v>
          </cell>
          <cell r="AI1400" t="str">
            <v/>
          </cell>
          <cell r="AJ1400" t="str">
            <v/>
          </cell>
          <cell r="AK1400">
            <v>0</v>
          </cell>
          <cell r="AL1400">
            <v>0</v>
          </cell>
          <cell r="AM1400">
            <v>0</v>
          </cell>
        </row>
        <row r="1401">
          <cell r="C1401" t="str">
            <v/>
          </cell>
          <cell r="D1401" t="str">
            <v/>
          </cell>
          <cell r="O1401" t="str">
            <v/>
          </cell>
          <cell r="T1401" t="str">
            <v/>
          </cell>
          <cell r="U1401" t="str">
            <v/>
          </cell>
          <cell r="V1401" t="str">
            <v/>
          </cell>
          <cell r="W1401" t="str">
            <v/>
          </cell>
          <cell r="Y1401" t="str">
            <v/>
          </cell>
          <cell r="AA1401" t="str">
            <v/>
          </cell>
          <cell r="AB1401">
            <v>0</v>
          </cell>
          <cell r="AC1401">
            <v>0</v>
          </cell>
          <cell r="AI1401" t="str">
            <v/>
          </cell>
          <cell r="AJ1401" t="str">
            <v/>
          </cell>
          <cell r="AK1401">
            <v>0</v>
          </cell>
          <cell r="AL1401">
            <v>0</v>
          </cell>
          <cell r="AM1401">
            <v>0</v>
          </cell>
        </row>
        <row r="1402">
          <cell r="C1402" t="str">
            <v/>
          </cell>
          <cell r="D1402" t="str">
            <v/>
          </cell>
          <cell r="O1402" t="str">
            <v/>
          </cell>
          <cell r="T1402" t="str">
            <v/>
          </cell>
          <cell r="U1402" t="str">
            <v/>
          </cell>
          <cell r="V1402" t="str">
            <v/>
          </cell>
          <cell r="W1402" t="str">
            <v/>
          </cell>
          <cell r="Y1402" t="str">
            <v/>
          </cell>
          <cell r="AA1402" t="str">
            <v/>
          </cell>
          <cell r="AB1402">
            <v>0</v>
          </cell>
          <cell r="AC1402">
            <v>0</v>
          </cell>
          <cell r="AI1402" t="str">
            <v/>
          </cell>
          <cell r="AJ1402" t="str">
            <v/>
          </cell>
          <cell r="AK1402">
            <v>0</v>
          </cell>
          <cell r="AL1402">
            <v>0</v>
          </cell>
          <cell r="AM1402">
            <v>0</v>
          </cell>
        </row>
        <row r="1403">
          <cell r="C1403" t="str">
            <v/>
          </cell>
          <cell r="D1403" t="str">
            <v/>
          </cell>
          <cell r="O1403" t="str">
            <v/>
          </cell>
          <cell r="T1403" t="str">
            <v/>
          </cell>
          <cell r="U1403" t="str">
            <v/>
          </cell>
          <cell r="V1403" t="str">
            <v/>
          </cell>
          <cell r="W1403" t="str">
            <v/>
          </cell>
          <cell r="Y1403" t="str">
            <v/>
          </cell>
          <cell r="AA1403" t="str">
            <v/>
          </cell>
          <cell r="AB1403">
            <v>0</v>
          </cell>
          <cell r="AC1403">
            <v>0</v>
          </cell>
          <cell r="AI1403" t="str">
            <v/>
          </cell>
          <cell r="AJ1403" t="str">
            <v/>
          </cell>
          <cell r="AK1403">
            <v>0</v>
          </cell>
          <cell r="AL1403">
            <v>0</v>
          </cell>
          <cell r="AM1403">
            <v>0</v>
          </cell>
        </row>
        <row r="1404">
          <cell r="C1404" t="str">
            <v/>
          </cell>
          <cell r="D1404" t="str">
            <v/>
          </cell>
          <cell r="O1404" t="str">
            <v/>
          </cell>
          <cell r="T1404" t="str">
            <v/>
          </cell>
          <cell r="U1404" t="str">
            <v/>
          </cell>
          <cell r="V1404" t="str">
            <v/>
          </cell>
          <cell r="W1404" t="str">
            <v/>
          </cell>
          <cell r="Y1404" t="str">
            <v/>
          </cell>
          <cell r="AA1404" t="str">
            <v/>
          </cell>
          <cell r="AB1404">
            <v>0</v>
          </cell>
          <cell r="AC1404">
            <v>0</v>
          </cell>
          <cell r="AI1404" t="str">
            <v/>
          </cell>
          <cell r="AJ1404" t="str">
            <v/>
          </cell>
          <cell r="AK1404">
            <v>0</v>
          </cell>
          <cell r="AL1404">
            <v>0</v>
          </cell>
          <cell r="AM1404">
            <v>0</v>
          </cell>
        </row>
        <row r="1405">
          <cell r="C1405" t="str">
            <v/>
          </cell>
          <cell r="D1405" t="str">
            <v/>
          </cell>
          <cell r="O1405" t="str">
            <v/>
          </cell>
          <cell r="T1405" t="str">
            <v/>
          </cell>
          <cell r="U1405" t="str">
            <v/>
          </cell>
          <cell r="V1405" t="str">
            <v/>
          </cell>
          <cell r="W1405" t="str">
            <v/>
          </cell>
          <cell r="Y1405" t="str">
            <v/>
          </cell>
          <cell r="AA1405" t="str">
            <v/>
          </cell>
          <cell r="AB1405">
            <v>0</v>
          </cell>
          <cell r="AC1405">
            <v>0</v>
          </cell>
          <cell r="AI1405" t="str">
            <v/>
          </cell>
          <cell r="AJ1405" t="str">
            <v/>
          </cell>
          <cell r="AK1405">
            <v>0</v>
          </cell>
          <cell r="AL1405">
            <v>0</v>
          </cell>
          <cell r="AM1405">
            <v>0</v>
          </cell>
        </row>
        <row r="1406">
          <cell r="C1406" t="str">
            <v/>
          </cell>
          <cell r="D1406" t="str">
            <v/>
          </cell>
          <cell r="O1406" t="str">
            <v/>
          </cell>
          <cell r="T1406" t="str">
            <v/>
          </cell>
          <cell r="U1406" t="str">
            <v/>
          </cell>
          <cell r="V1406" t="str">
            <v/>
          </cell>
          <cell r="W1406" t="str">
            <v/>
          </cell>
          <cell r="Y1406" t="str">
            <v/>
          </cell>
          <cell r="AA1406" t="str">
            <v/>
          </cell>
          <cell r="AB1406">
            <v>0</v>
          </cell>
          <cell r="AC1406">
            <v>0</v>
          </cell>
          <cell r="AI1406" t="str">
            <v/>
          </cell>
          <cell r="AJ1406" t="str">
            <v/>
          </cell>
          <cell r="AK1406">
            <v>0</v>
          </cell>
          <cell r="AL1406">
            <v>0</v>
          </cell>
          <cell r="AM1406">
            <v>0</v>
          </cell>
        </row>
        <row r="1407">
          <cell r="C1407" t="str">
            <v/>
          </cell>
          <cell r="D1407" t="str">
            <v/>
          </cell>
          <cell r="O1407" t="str">
            <v/>
          </cell>
          <cell r="T1407" t="str">
            <v/>
          </cell>
          <cell r="U1407" t="str">
            <v/>
          </cell>
          <cell r="V1407" t="str">
            <v/>
          </cell>
          <cell r="W1407" t="str">
            <v/>
          </cell>
          <cell r="Y1407" t="str">
            <v/>
          </cell>
          <cell r="AA1407" t="str">
            <v/>
          </cell>
          <cell r="AB1407">
            <v>0</v>
          </cell>
          <cell r="AC1407">
            <v>0</v>
          </cell>
          <cell r="AI1407" t="str">
            <v/>
          </cell>
          <cell r="AJ1407" t="str">
            <v/>
          </cell>
          <cell r="AK1407">
            <v>0</v>
          </cell>
          <cell r="AL1407">
            <v>0</v>
          </cell>
          <cell r="AM1407">
            <v>0</v>
          </cell>
        </row>
        <row r="1408">
          <cell r="C1408" t="str">
            <v/>
          </cell>
          <cell r="D1408" t="str">
            <v/>
          </cell>
          <cell r="O1408" t="str">
            <v/>
          </cell>
          <cell r="T1408" t="str">
            <v/>
          </cell>
          <cell r="U1408" t="str">
            <v/>
          </cell>
          <cell r="V1408" t="str">
            <v/>
          </cell>
          <cell r="W1408" t="str">
            <v/>
          </cell>
          <cell r="Y1408" t="str">
            <v/>
          </cell>
          <cell r="AA1408" t="str">
            <v/>
          </cell>
          <cell r="AB1408">
            <v>0</v>
          </cell>
          <cell r="AC1408">
            <v>0</v>
          </cell>
          <cell r="AI1408" t="str">
            <v/>
          </cell>
          <cell r="AJ1408" t="str">
            <v/>
          </cell>
          <cell r="AK1408">
            <v>0</v>
          </cell>
          <cell r="AL1408">
            <v>0</v>
          </cell>
          <cell r="AM1408">
            <v>0</v>
          </cell>
        </row>
        <row r="1409">
          <cell r="C1409" t="str">
            <v/>
          </cell>
          <cell r="D1409" t="str">
            <v/>
          </cell>
          <cell r="O1409" t="str">
            <v/>
          </cell>
          <cell r="T1409" t="str">
            <v/>
          </cell>
          <cell r="U1409" t="str">
            <v/>
          </cell>
          <cell r="V1409" t="str">
            <v/>
          </cell>
          <cell r="W1409" t="str">
            <v/>
          </cell>
          <cell r="Y1409" t="str">
            <v/>
          </cell>
          <cell r="AA1409" t="str">
            <v/>
          </cell>
          <cell r="AB1409">
            <v>0</v>
          </cell>
          <cell r="AC1409">
            <v>0</v>
          </cell>
          <cell r="AI1409" t="str">
            <v/>
          </cell>
          <cell r="AJ1409" t="str">
            <v/>
          </cell>
          <cell r="AK1409">
            <v>0</v>
          </cell>
          <cell r="AL1409">
            <v>0</v>
          </cell>
          <cell r="AM1409">
            <v>0</v>
          </cell>
        </row>
        <row r="1410">
          <cell r="C1410" t="str">
            <v/>
          </cell>
          <cell r="D1410" t="str">
            <v/>
          </cell>
          <cell r="O1410" t="str">
            <v/>
          </cell>
          <cell r="T1410" t="str">
            <v/>
          </cell>
          <cell r="U1410" t="str">
            <v/>
          </cell>
          <cell r="V1410" t="str">
            <v/>
          </cell>
          <cell r="W1410" t="str">
            <v/>
          </cell>
          <cell r="Y1410" t="str">
            <v/>
          </cell>
          <cell r="AA1410" t="str">
            <v/>
          </cell>
          <cell r="AB1410">
            <v>0</v>
          </cell>
          <cell r="AC1410">
            <v>0</v>
          </cell>
          <cell r="AI1410" t="str">
            <v/>
          </cell>
          <cell r="AJ1410" t="str">
            <v/>
          </cell>
          <cell r="AK1410">
            <v>0</v>
          </cell>
          <cell r="AL1410">
            <v>0</v>
          </cell>
          <cell r="AM1410">
            <v>0</v>
          </cell>
        </row>
        <row r="1411">
          <cell r="C1411" t="str">
            <v/>
          </cell>
          <cell r="D1411" t="str">
            <v/>
          </cell>
          <cell r="O1411" t="str">
            <v/>
          </cell>
          <cell r="T1411" t="str">
            <v/>
          </cell>
          <cell r="U1411" t="str">
            <v/>
          </cell>
          <cell r="V1411" t="str">
            <v/>
          </cell>
          <cell r="W1411" t="str">
            <v/>
          </cell>
          <cell r="Y1411" t="str">
            <v/>
          </cell>
          <cell r="AA1411" t="str">
            <v/>
          </cell>
          <cell r="AB1411">
            <v>0</v>
          </cell>
          <cell r="AC1411">
            <v>0</v>
          </cell>
          <cell r="AI1411" t="str">
            <v/>
          </cell>
          <cell r="AJ1411" t="str">
            <v/>
          </cell>
          <cell r="AK1411">
            <v>0</v>
          </cell>
          <cell r="AL1411">
            <v>0</v>
          </cell>
          <cell r="AM1411">
            <v>0</v>
          </cell>
        </row>
        <row r="1412">
          <cell r="C1412" t="str">
            <v/>
          </cell>
          <cell r="D1412" t="str">
            <v/>
          </cell>
          <cell r="O1412" t="str">
            <v/>
          </cell>
          <cell r="T1412" t="str">
            <v/>
          </cell>
          <cell r="U1412" t="str">
            <v/>
          </cell>
          <cell r="V1412" t="str">
            <v/>
          </cell>
          <cell r="W1412" t="str">
            <v/>
          </cell>
          <cell r="Y1412" t="str">
            <v/>
          </cell>
          <cell r="AA1412" t="str">
            <v/>
          </cell>
          <cell r="AB1412">
            <v>0</v>
          </cell>
          <cell r="AC1412">
            <v>0</v>
          </cell>
          <cell r="AI1412" t="str">
            <v/>
          </cell>
          <cell r="AJ1412" t="str">
            <v/>
          </cell>
          <cell r="AK1412">
            <v>0</v>
          </cell>
          <cell r="AL1412">
            <v>0</v>
          </cell>
          <cell r="AM1412">
            <v>0</v>
          </cell>
        </row>
        <row r="1413">
          <cell r="C1413" t="str">
            <v/>
          </cell>
          <cell r="D1413" t="str">
            <v/>
          </cell>
          <cell r="O1413" t="str">
            <v/>
          </cell>
          <cell r="T1413" t="str">
            <v/>
          </cell>
          <cell r="U1413" t="str">
            <v/>
          </cell>
          <cell r="V1413" t="str">
            <v/>
          </cell>
          <cell r="W1413" t="str">
            <v/>
          </cell>
          <cell r="Y1413" t="str">
            <v/>
          </cell>
          <cell r="AA1413" t="str">
            <v/>
          </cell>
          <cell r="AB1413">
            <v>0</v>
          </cell>
          <cell r="AC1413">
            <v>0</v>
          </cell>
          <cell r="AI1413" t="str">
            <v/>
          </cell>
          <cell r="AJ1413" t="str">
            <v/>
          </cell>
          <cell r="AK1413">
            <v>0</v>
          </cell>
          <cell r="AL1413">
            <v>0</v>
          </cell>
          <cell r="AM1413">
            <v>0</v>
          </cell>
        </row>
        <row r="1414">
          <cell r="C1414" t="str">
            <v/>
          </cell>
          <cell r="D1414" t="str">
            <v/>
          </cell>
          <cell r="O1414" t="str">
            <v/>
          </cell>
          <cell r="T1414" t="str">
            <v/>
          </cell>
          <cell r="U1414" t="str">
            <v/>
          </cell>
          <cell r="V1414" t="str">
            <v/>
          </cell>
          <cell r="W1414" t="str">
            <v/>
          </cell>
          <cell r="Y1414" t="str">
            <v/>
          </cell>
          <cell r="AA1414" t="str">
            <v/>
          </cell>
          <cell r="AB1414">
            <v>0</v>
          </cell>
          <cell r="AC1414">
            <v>0</v>
          </cell>
          <cell r="AI1414" t="str">
            <v/>
          </cell>
          <cell r="AJ1414" t="str">
            <v/>
          </cell>
          <cell r="AK1414">
            <v>0</v>
          </cell>
          <cell r="AL1414">
            <v>0</v>
          </cell>
          <cell r="AM1414">
            <v>0</v>
          </cell>
        </row>
        <row r="1415">
          <cell r="C1415" t="str">
            <v/>
          </cell>
          <cell r="D1415" t="str">
            <v/>
          </cell>
          <cell r="O1415" t="str">
            <v/>
          </cell>
          <cell r="T1415" t="str">
            <v/>
          </cell>
          <cell r="U1415" t="str">
            <v/>
          </cell>
          <cell r="V1415" t="str">
            <v/>
          </cell>
          <cell r="W1415" t="str">
            <v/>
          </cell>
          <cell r="Y1415" t="str">
            <v/>
          </cell>
          <cell r="AA1415" t="str">
            <v/>
          </cell>
          <cell r="AB1415">
            <v>0</v>
          </cell>
          <cell r="AC1415">
            <v>0</v>
          </cell>
          <cell r="AI1415" t="str">
            <v/>
          </cell>
          <cell r="AJ1415" t="str">
            <v/>
          </cell>
          <cell r="AK1415">
            <v>0</v>
          </cell>
          <cell r="AL1415">
            <v>0</v>
          </cell>
          <cell r="AM1415">
            <v>0</v>
          </cell>
        </row>
        <row r="1416">
          <cell r="C1416" t="str">
            <v/>
          </cell>
          <cell r="D1416" t="str">
            <v/>
          </cell>
          <cell r="O1416" t="str">
            <v/>
          </cell>
          <cell r="T1416" t="str">
            <v/>
          </cell>
          <cell r="U1416" t="str">
            <v/>
          </cell>
          <cell r="V1416" t="str">
            <v/>
          </cell>
          <cell r="W1416" t="str">
            <v/>
          </cell>
          <cell r="Y1416" t="str">
            <v/>
          </cell>
          <cell r="AA1416" t="str">
            <v/>
          </cell>
          <cell r="AB1416">
            <v>0</v>
          </cell>
          <cell r="AC1416">
            <v>0</v>
          </cell>
          <cell r="AI1416" t="str">
            <v/>
          </cell>
          <cell r="AJ1416" t="str">
            <v/>
          </cell>
          <cell r="AK1416">
            <v>0</v>
          </cell>
          <cell r="AL1416">
            <v>0</v>
          </cell>
          <cell r="AM1416">
            <v>0</v>
          </cell>
        </row>
        <row r="1417">
          <cell r="C1417" t="str">
            <v/>
          </cell>
          <cell r="D1417" t="str">
            <v/>
          </cell>
          <cell r="O1417" t="str">
            <v/>
          </cell>
          <cell r="T1417" t="str">
            <v/>
          </cell>
          <cell r="U1417" t="str">
            <v/>
          </cell>
          <cell r="V1417" t="str">
            <v/>
          </cell>
          <cell r="W1417" t="str">
            <v/>
          </cell>
          <cell r="Y1417" t="str">
            <v/>
          </cell>
          <cell r="AA1417" t="str">
            <v/>
          </cell>
          <cell r="AB1417">
            <v>0</v>
          </cell>
          <cell r="AC1417">
            <v>0</v>
          </cell>
          <cell r="AI1417" t="str">
            <v/>
          </cell>
          <cell r="AJ1417" t="str">
            <v/>
          </cell>
          <cell r="AK1417">
            <v>0</v>
          </cell>
          <cell r="AL1417">
            <v>0</v>
          </cell>
          <cell r="AM1417">
            <v>0</v>
          </cell>
        </row>
        <row r="1418">
          <cell r="C1418" t="str">
            <v/>
          </cell>
          <cell r="D1418" t="str">
            <v/>
          </cell>
          <cell r="O1418" t="str">
            <v/>
          </cell>
          <cell r="T1418" t="str">
            <v/>
          </cell>
          <cell r="U1418" t="str">
            <v/>
          </cell>
          <cell r="V1418" t="str">
            <v/>
          </cell>
          <cell r="W1418" t="str">
            <v/>
          </cell>
          <cell r="Y1418" t="str">
            <v/>
          </cell>
          <cell r="AA1418" t="str">
            <v/>
          </cell>
          <cell r="AB1418">
            <v>0</v>
          </cell>
          <cell r="AC1418">
            <v>0</v>
          </cell>
          <cell r="AI1418" t="str">
            <v/>
          </cell>
          <cell r="AJ1418" t="str">
            <v/>
          </cell>
          <cell r="AK1418">
            <v>0</v>
          </cell>
          <cell r="AL1418">
            <v>0</v>
          </cell>
          <cell r="AM1418">
            <v>0</v>
          </cell>
        </row>
        <row r="1419">
          <cell r="C1419" t="str">
            <v/>
          </cell>
          <cell r="D1419" t="str">
            <v/>
          </cell>
          <cell r="O1419" t="str">
            <v/>
          </cell>
          <cell r="T1419" t="str">
            <v/>
          </cell>
          <cell r="U1419" t="str">
            <v/>
          </cell>
          <cell r="V1419" t="str">
            <v/>
          </cell>
          <cell r="W1419" t="str">
            <v/>
          </cell>
          <cell r="Y1419" t="str">
            <v/>
          </cell>
          <cell r="AA1419" t="str">
            <v/>
          </cell>
          <cell r="AB1419">
            <v>0</v>
          </cell>
          <cell r="AC1419">
            <v>0</v>
          </cell>
          <cell r="AI1419" t="str">
            <v/>
          </cell>
          <cell r="AJ1419" t="str">
            <v/>
          </cell>
          <cell r="AK1419">
            <v>0</v>
          </cell>
          <cell r="AL1419">
            <v>0</v>
          </cell>
          <cell r="AM1419">
            <v>0</v>
          </cell>
        </row>
        <row r="1420">
          <cell r="C1420" t="str">
            <v/>
          </cell>
          <cell r="D1420" t="str">
            <v/>
          </cell>
          <cell r="O1420" t="str">
            <v/>
          </cell>
          <cell r="T1420" t="str">
            <v/>
          </cell>
          <cell r="U1420" t="str">
            <v/>
          </cell>
          <cell r="V1420" t="str">
            <v/>
          </cell>
          <cell r="W1420" t="str">
            <v/>
          </cell>
          <cell r="Y1420" t="str">
            <v/>
          </cell>
          <cell r="AA1420" t="str">
            <v/>
          </cell>
          <cell r="AB1420">
            <v>0</v>
          </cell>
          <cell r="AC1420">
            <v>0</v>
          </cell>
          <cell r="AI1420" t="str">
            <v/>
          </cell>
          <cell r="AJ1420" t="str">
            <v/>
          </cell>
          <cell r="AK1420">
            <v>0</v>
          </cell>
          <cell r="AL1420">
            <v>0</v>
          </cell>
          <cell r="AM1420">
            <v>0</v>
          </cell>
        </row>
        <row r="1421">
          <cell r="C1421" t="str">
            <v/>
          </cell>
          <cell r="D1421" t="str">
            <v/>
          </cell>
          <cell r="O1421" t="str">
            <v/>
          </cell>
          <cell r="T1421" t="str">
            <v/>
          </cell>
          <cell r="U1421" t="str">
            <v/>
          </cell>
          <cell r="V1421" t="str">
            <v/>
          </cell>
          <cell r="W1421" t="str">
            <v/>
          </cell>
          <cell r="Y1421" t="str">
            <v/>
          </cell>
          <cell r="AA1421" t="str">
            <v/>
          </cell>
          <cell r="AB1421">
            <v>0</v>
          </cell>
          <cell r="AC1421">
            <v>0</v>
          </cell>
          <cell r="AI1421" t="str">
            <v/>
          </cell>
          <cell r="AJ1421" t="str">
            <v/>
          </cell>
          <cell r="AK1421">
            <v>0</v>
          </cell>
          <cell r="AL1421">
            <v>0</v>
          </cell>
          <cell r="AM1421">
            <v>0</v>
          </cell>
        </row>
        <row r="1422">
          <cell r="C1422" t="str">
            <v/>
          </cell>
          <cell r="D1422" t="str">
            <v/>
          </cell>
          <cell r="O1422" t="str">
            <v/>
          </cell>
          <cell r="T1422" t="str">
            <v/>
          </cell>
          <cell r="U1422" t="str">
            <v/>
          </cell>
          <cell r="V1422" t="str">
            <v/>
          </cell>
          <cell r="W1422" t="str">
            <v/>
          </cell>
          <cell r="Y1422" t="str">
            <v/>
          </cell>
          <cell r="AA1422" t="str">
            <v/>
          </cell>
          <cell r="AB1422">
            <v>0</v>
          </cell>
          <cell r="AC1422">
            <v>0</v>
          </cell>
          <cell r="AI1422" t="str">
            <v/>
          </cell>
          <cell r="AJ1422" t="str">
            <v/>
          </cell>
          <cell r="AK1422">
            <v>0</v>
          </cell>
          <cell r="AL1422">
            <v>0</v>
          </cell>
          <cell r="AM1422">
            <v>0</v>
          </cell>
        </row>
        <row r="1423">
          <cell r="C1423" t="str">
            <v/>
          </cell>
          <cell r="D1423" t="str">
            <v/>
          </cell>
          <cell r="O1423" t="str">
            <v/>
          </cell>
          <cell r="T1423" t="str">
            <v/>
          </cell>
          <cell r="U1423" t="str">
            <v/>
          </cell>
          <cell r="V1423" t="str">
            <v/>
          </cell>
          <cell r="W1423" t="str">
            <v/>
          </cell>
          <cell r="Y1423" t="str">
            <v/>
          </cell>
          <cell r="AA1423" t="str">
            <v/>
          </cell>
          <cell r="AB1423">
            <v>0</v>
          </cell>
          <cell r="AC1423">
            <v>0</v>
          </cell>
          <cell r="AI1423" t="str">
            <v/>
          </cell>
          <cell r="AJ1423" t="str">
            <v/>
          </cell>
          <cell r="AK1423">
            <v>0</v>
          </cell>
          <cell r="AL1423">
            <v>0</v>
          </cell>
          <cell r="AM1423">
            <v>0</v>
          </cell>
        </row>
        <row r="1424">
          <cell r="C1424" t="str">
            <v/>
          </cell>
          <cell r="D1424" t="str">
            <v/>
          </cell>
          <cell r="O1424" t="str">
            <v/>
          </cell>
          <cell r="T1424" t="str">
            <v/>
          </cell>
          <cell r="U1424" t="str">
            <v/>
          </cell>
          <cell r="V1424" t="str">
            <v/>
          </cell>
          <cell r="W1424" t="str">
            <v/>
          </cell>
          <cell r="Y1424" t="str">
            <v/>
          </cell>
          <cell r="AA1424" t="str">
            <v/>
          </cell>
          <cell r="AB1424">
            <v>0</v>
          </cell>
          <cell r="AC1424">
            <v>0</v>
          </cell>
          <cell r="AI1424" t="str">
            <v/>
          </cell>
          <cell r="AJ1424" t="str">
            <v/>
          </cell>
          <cell r="AK1424">
            <v>0</v>
          </cell>
          <cell r="AL1424">
            <v>0</v>
          </cell>
          <cell r="AM1424">
            <v>0</v>
          </cell>
        </row>
        <row r="1425">
          <cell r="C1425" t="str">
            <v/>
          </cell>
          <cell r="D1425" t="str">
            <v/>
          </cell>
          <cell r="O1425" t="str">
            <v/>
          </cell>
          <cell r="T1425" t="str">
            <v/>
          </cell>
          <cell r="U1425" t="str">
            <v/>
          </cell>
          <cell r="V1425" t="str">
            <v/>
          </cell>
          <cell r="W1425" t="str">
            <v/>
          </cell>
          <cell r="Y1425" t="str">
            <v/>
          </cell>
          <cell r="AA1425" t="str">
            <v/>
          </cell>
          <cell r="AB1425">
            <v>0</v>
          </cell>
          <cell r="AC1425">
            <v>0</v>
          </cell>
          <cell r="AI1425" t="str">
            <v/>
          </cell>
          <cell r="AJ1425" t="str">
            <v/>
          </cell>
          <cell r="AK1425">
            <v>0</v>
          </cell>
          <cell r="AL1425">
            <v>0</v>
          </cell>
          <cell r="AM1425">
            <v>0</v>
          </cell>
        </row>
        <row r="1426">
          <cell r="C1426" t="str">
            <v/>
          </cell>
          <cell r="D1426" t="str">
            <v/>
          </cell>
          <cell r="O1426" t="str">
            <v/>
          </cell>
          <cell r="T1426" t="str">
            <v/>
          </cell>
          <cell r="U1426" t="str">
            <v/>
          </cell>
          <cell r="V1426" t="str">
            <v/>
          </cell>
          <cell r="W1426" t="str">
            <v/>
          </cell>
          <cell r="Y1426" t="str">
            <v/>
          </cell>
          <cell r="AA1426" t="str">
            <v/>
          </cell>
          <cell r="AB1426">
            <v>0</v>
          </cell>
          <cell r="AC1426">
            <v>0</v>
          </cell>
          <cell r="AI1426" t="str">
            <v/>
          </cell>
          <cell r="AJ1426" t="str">
            <v/>
          </cell>
          <cell r="AK1426">
            <v>0</v>
          </cell>
          <cell r="AL1426">
            <v>0</v>
          </cell>
          <cell r="AM1426">
            <v>0</v>
          </cell>
        </row>
        <row r="1427">
          <cell r="C1427" t="str">
            <v/>
          </cell>
          <cell r="D1427" t="str">
            <v/>
          </cell>
          <cell r="O1427" t="str">
            <v/>
          </cell>
          <cell r="T1427" t="str">
            <v/>
          </cell>
          <cell r="U1427" t="str">
            <v/>
          </cell>
          <cell r="V1427" t="str">
            <v/>
          </cell>
          <cell r="W1427" t="str">
            <v/>
          </cell>
          <cell r="Y1427" t="str">
            <v/>
          </cell>
          <cell r="AA1427" t="str">
            <v/>
          </cell>
          <cell r="AB1427">
            <v>0</v>
          </cell>
          <cell r="AC1427">
            <v>0</v>
          </cell>
          <cell r="AI1427" t="str">
            <v/>
          </cell>
          <cell r="AJ1427" t="str">
            <v/>
          </cell>
          <cell r="AK1427">
            <v>0</v>
          </cell>
          <cell r="AL1427">
            <v>0</v>
          </cell>
          <cell r="AM1427">
            <v>0</v>
          </cell>
        </row>
        <row r="1428">
          <cell r="C1428" t="str">
            <v/>
          </cell>
          <cell r="D1428" t="str">
            <v/>
          </cell>
          <cell r="O1428" t="str">
            <v/>
          </cell>
          <cell r="T1428" t="str">
            <v/>
          </cell>
          <cell r="U1428" t="str">
            <v/>
          </cell>
          <cell r="V1428" t="str">
            <v/>
          </cell>
          <cell r="W1428" t="str">
            <v/>
          </cell>
          <cell r="Y1428" t="str">
            <v/>
          </cell>
          <cell r="AA1428" t="str">
            <v/>
          </cell>
          <cell r="AB1428">
            <v>0</v>
          </cell>
          <cell r="AC1428">
            <v>0</v>
          </cell>
          <cell r="AI1428" t="str">
            <v/>
          </cell>
          <cell r="AJ1428" t="str">
            <v/>
          </cell>
          <cell r="AK1428">
            <v>0</v>
          </cell>
          <cell r="AL1428">
            <v>0</v>
          </cell>
          <cell r="AM1428">
            <v>0</v>
          </cell>
        </row>
        <row r="1429">
          <cell r="C1429" t="str">
            <v/>
          </cell>
          <cell r="D1429" t="str">
            <v/>
          </cell>
          <cell r="O1429" t="str">
            <v/>
          </cell>
          <cell r="T1429" t="str">
            <v/>
          </cell>
          <cell r="U1429" t="str">
            <v/>
          </cell>
          <cell r="V1429" t="str">
            <v/>
          </cell>
          <cell r="W1429" t="str">
            <v/>
          </cell>
          <cell r="Y1429" t="str">
            <v/>
          </cell>
          <cell r="AA1429" t="str">
            <v/>
          </cell>
          <cell r="AB1429">
            <v>0</v>
          </cell>
          <cell r="AC1429">
            <v>0</v>
          </cell>
          <cell r="AI1429" t="str">
            <v/>
          </cell>
          <cell r="AJ1429" t="str">
            <v/>
          </cell>
          <cell r="AK1429">
            <v>0</v>
          </cell>
          <cell r="AL1429">
            <v>0</v>
          </cell>
          <cell r="AM1429">
            <v>0</v>
          </cell>
        </row>
        <row r="1430">
          <cell r="C1430" t="str">
            <v/>
          </cell>
          <cell r="D1430" t="str">
            <v/>
          </cell>
          <cell r="O1430" t="str">
            <v/>
          </cell>
          <cell r="T1430" t="str">
            <v/>
          </cell>
          <cell r="U1430" t="str">
            <v/>
          </cell>
          <cell r="V1430" t="str">
            <v/>
          </cell>
          <cell r="W1430" t="str">
            <v/>
          </cell>
          <cell r="Y1430" t="str">
            <v/>
          </cell>
          <cell r="AA1430" t="str">
            <v/>
          </cell>
          <cell r="AB1430">
            <v>0</v>
          </cell>
          <cell r="AC1430">
            <v>0</v>
          </cell>
          <cell r="AI1430" t="str">
            <v/>
          </cell>
          <cell r="AJ1430" t="str">
            <v/>
          </cell>
          <cell r="AK1430">
            <v>0</v>
          </cell>
          <cell r="AL1430">
            <v>0</v>
          </cell>
          <cell r="AM1430">
            <v>0</v>
          </cell>
        </row>
        <row r="1431">
          <cell r="C1431" t="str">
            <v/>
          </cell>
          <cell r="D1431" t="str">
            <v/>
          </cell>
          <cell r="O1431" t="str">
            <v/>
          </cell>
          <cell r="T1431" t="str">
            <v/>
          </cell>
          <cell r="U1431" t="str">
            <v/>
          </cell>
          <cell r="V1431" t="str">
            <v/>
          </cell>
          <cell r="W1431" t="str">
            <v/>
          </cell>
          <cell r="Y1431" t="str">
            <v/>
          </cell>
          <cell r="AA1431" t="str">
            <v/>
          </cell>
          <cell r="AB1431">
            <v>0</v>
          </cell>
          <cell r="AC1431">
            <v>0</v>
          </cell>
          <cell r="AI1431" t="str">
            <v/>
          </cell>
          <cell r="AJ1431" t="str">
            <v/>
          </cell>
          <cell r="AK1431">
            <v>0</v>
          </cell>
          <cell r="AL1431">
            <v>0</v>
          </cell>
          <cell r="AM1431">
            <v>0</v>
          </cell>
        </row>
        <row r="1432">
          <cell r="C1432" t="str">
            <v/>
          </cell>
          <cell r="D1432" t="str">
            <v/>
          </cell>
          <cell r="O1432" t="str">
            <v/>
          </cell>
          <cell r="T1432" t="str">
            <v/>
          </cell>
          <cell r="U1432" t="str">
            <v/>
          </cell>
          <cell r="V1432" t="str">
            <v/>
          </cell>
          <cell r="W1432" t="str">
            <v/>
          </cell>
          <cell r="Y1432" t="str">
            <v/>
          </cell>
          <cell r="AA1432" t="str">
            <v/>
          </cell>
          <cell r="AB1432">
            <v>0</v>
          </cell>
          <cell r="AC1432">
            <v>0</v>
          </cell>
          <cell r="AI1432" t="str">
            <v/>
          </cell>
          <cell r="AJ1432" t="str">
            <v/>
          </cell>
          <cell r="AK1432">
            <v>0</v>
          </cell>
          <cell r="AL1432">
            <v>0</v>
          </cell>
          <cell r="AM1432">
            <v>0</v>
          </cell>
        </row>
        <row r="1433">
          <cell r="C1433" t="str">
            <v/>
          </cell>
          <cell r="D1433" t="str">
            <v/>
          </cell>
          <cell r="O1433" t="str">
            <v/>
          </cell>
          <cell r="T1433" t="str">
            <v/>
          </cell>
          <cell r="U1433" t="str">
            <v/>
          </cell>
          <cell r="V1433" t="str">
            <v/>
          </cell>
          <cell r="W1433" t="str">
            <v/>
          </cell>
          <cell r="Y1433" t="str">
            <v/>
          </cell>
          <cell r="AA1433" t="str">
            <v/>
          </cell>
          <cell r="AB1433">
            <v>0</v>
          </cell>
          <cell r="AC1433">
            <v>0</v>
          </cell>
          <cell r="AI1433" t="str">
            <v/>
          </cell>
          <cell r="AJ1433" t="str">
            <v/>
          </cell>
          <cell r="AK1433">
            <v>0</v>
          </cell>
          <cell r="AL1433">
            <v>0</v>
          </cell>
          <cell r="AM1433">
            <v>0</v>
          </cell>
        </row>
        <row r="1434">
          <cell r="C1434" t="str">
            <v/>
          </cell>
          <cell r="D1434" t="str">
            <v/>
          </cell>
          <cell r="O1434" t="str">
            <v/>
          </cell>
          <cell r="T1434" t="str">
            <v/>
          </cell>
          <cell r="U1434" t="str">
            <v/>
          </cell>
          <cell r="V1434" t="str">
            <v/>
          </cell>
          <cell r="W1434" t="str">
            <v/>
          </cell>
          <cell r="Y1434" t="str">
            <v/>
          </cell>
          <cell r="AA1434" t="str">
            <v/>
          </cell>
          <cell r="AB1434">
            <v>0</v>
          </cell>
          <cell r="AC1434">
            <v>0</v>
          </cell>
          <cell r="AI1434" t="str">
            <v/>
          </cell>
          <cell r="AJ1434" t="str">
            <v/>
          </cell>
          <cell r="AK1434">
            <v>0</v>
          </cell>
          <cell r="AL1434">
            <v>0</v>
          </cell>
          <cell r="AM1434">
            <v>0</v>
          </cell>
        </row>
        <row r="1435">
          <cell r="C1435" t="str">
            <v/>
          </cell>
          <cell r="D1435" t="str">
            <v/>
          </cell>
          <cell r="O1435" t="str">
            <v/>
          </cell>
          <cell r="T1435" t="str">
            <v/>
          </cell>
          <cell r="U1435" t="str">
            <v/>
          </cell>
          <cell r="V1435" t="str">
            <v/>
          </cell>
          <cell r="W1435" t="str">
            <v/>
          </cell>
          <cell r="Y1435" t="str">
            <v/>
          </cell>
          <cell r="AA1435" t="str">
            <v/>
          </cell>
          <cell r="AB1435">
            <v>0</v>
          </cell>
          <cell r="AC1435">
            <v>0</v>
          </cell>
          <cell r="AI1435" t="str">
            <v/>
          </cell>
          <cell r="AJ1435" t="str">
            <v/>
          </cell>
          <cell r="AK1435">
            <v>0</v>
          </cell>
          <cell r="AL1435">
            <v>0</v>
          </cell>
          <cell r="AM1435">
            <v>0</v>
          </cell>
        </row>
        <row r="1436">
          <cell r="C1436" t="str">
            <v/>
          </cell>
          <cell r="D1436" t="str">
            <v/>
          </cell>
          <cell r="O1436" t="str">
            <v/>
          </cell>
          <cell r="T1436" t="str">
            <v/>
          </cell>
          <cell r="U1436" t="str">
            <v/>
          </cell>
          <cell r="V1436" t="str">
            <v/>
          </cell>
          <cell r="W1436" t="str">
            <v/>
          </cell>
          <cell r="Y1436" t="str">
            <v/>
          </cell>
          <cell r="AA1436" t="str">
            <v/>
          </cell>
          <cell r="AB1436">
            <v>0</v>
          </cell>
          <cell r="AC1436">
            <v>0</v>
          </cell>
          <cell r="AI1436" t="str">
            <v/>
          </cell>
          <cell r="AJ1436" t="str">
            <v/>
          </cell>
          <cell r="AK1436">
            <v>0</v>
          </cell>
          <cell r="AL1436">
            <v>0</v>
          </cell>
          <cell r="AM1436">
            <v>0</v>
          </cell>
        </row>
        <row r="1437">
          <cell r="C1437" t="str">
            <v/>
          </cell>
          <cell r="D1437" t="str">
            <v/>
          </cell>
          <cell r="O1437" t="str">
            <v/>
          </cell>
          <cell r="T1437" t="str">
            <v/>
          </cell>
          <cell r="U1437" t="str">
            <v/>
          </cell>
          <cell r="V1437" t="str">
            <v/>
          </cell>
          <cell r="W1437" t="str">
            <v/>
          </cell>
          <cell r="Y1437" t="str">
            <v/>
          </cell>
          <cell r="AA1437" t="str">
            <v/>
          </cell>
          <cell r="AB1437">
            <v>0</v>
          </cell>
          <cell r="AC1437">
            <v>0</v>
          </cell>
          <cell r="AI1437" t="str">
            <v/>
          </cell>
          <cell r="AJ1437" t="str">
            <v/>
          </cell>
          <cell r="AK1437">
            <v>0</v>
          </cell>
          <cell r="AL1437">
            <v>0</v>
          </cell>
          <cell r="AM1437">
            <v>0</v>
          </cell>
        </row>
        <row r="1438">
          <cell r="C1438" t="str">
            <v/>
          </cell>
          <cell r="D1438" t="str">
            <v/>
          </cell>
          <cell r="O1438" t="str">
            <v/>
          </cell>
          <cell r="T1438" t="str">
            <v/>
          </cell>
          <cell r="U1438" t="str">
            <v/>
          </cell>
          <cell r="V1438" t="str">
            <v/>
          </cell>
          <cell r="W1438" t="str">
            <v/>
          </cell>
          <cell r="Y1438" t="str">
            <v/>
          </cell>
          <cell r="AA1438" t="str">
            <v/>
          </cell>
          <cell r="AB1438">
            <v>0</v>
          </cell>
          <cell r="AC1438">
            <v>0</v>
          </cell>
          <cell r="AI1438" t="str">
            <v/>
          </cell>
          <cell r="AJ1438" t="str">
            <v/>
          </cell>
          <cell r="AK1438">
            <v>0</v>
          </cell>
          <cell r="AL1438">
            <v>0</v>
          </cell>
          <cell r="AM1438">
            <v>0</v>
          </cell>
        </row>
        <row r="1439">
          <cell r="C1439" t="str">
            <v/>
          </cell>
          <cell r="D1439" t="str">
            <v/>
          </cell>
          <cell r="O1439" t="str">
            <v/>
          </cell>
          <cell r="T1439" t="str">
            <v/>
          </cell>
          <cell r="U1439" t="str">
            <v/>
          </cell>
          <cell r="V1439" t="str">
            <v/>
          </cell>
          <cell r="W1439" t="str">
            <v/>
          </cell>
          <cell r="Y1439" t="str">
            <v/>
          </cell>
          <cell r="AA1439" t="str">
            <v/>
          </cell>
          <cell r="AB1439">
            <v>0</v>
          </cell>
          <cell r="AC1439">
            <v>0</v>
          </cell>
          <cell r="AI1439" t="str">
            <v/>
          </cell>
          <cell r="AJ1439" t="str">
            <v/>
          </cell>
          <cell r="AK1439">
            <v>0</v>
          </cell>
          <cell r="AL1439">
            <v>0</v>
          </cell>
          <cell r="AM1439">
            <v>0</v>
          </cell>
        </row>
        <row r="1440">
          <cell r="C1440" t="str">
            <v/>
          </cell>
          <cell r="D1440" t="str">
            <v/>
          </cell>
          <cell r="O1440" t="str">
            <v/>
          </cell>
          <cell r="T1440" t="str">
            <v/>
          </cell>
          <cell r="U1440" t="str">
            <v/>
          </cell>
          <cell r="V1440" t="str">
            <v/>
          </cell>
          <cell r="W1440" t="str">
            <v/>
          </cell>
          <cell r="Y1440" t="str">
            <v/>
          </cell>
          <cell r="AA1440" t="str">
            <v/>
          </cell>
          <cell r="AB1440">
            <v>0</v>
          </cell>
          <cell r="AC1440">
            <v>0</v>
          </cell>
          <cell r="AI1440" t="str">
            <v/>
          </cell>
          <cell r="AJ1440" t="str">
            <v/>
          </cell>
          <cell r="AK1440">
            <v>0</v>
          </cell>
          <cell r="AL1440">
            <v>0</v>
          </cell>
          <cell r="AM1440">
            <v>0</v>
          </cell>
        </row>
        <row r="1441">
          <cell r="C1441" t="str">
            <v/>
          </cell>
          <cell r="D1441" t="str">
            <v/>
          </cell>
          <cell r="O1441" t="str">
            <v/>
          </cell>
          <cell r="T1441" t="str">
            <v/>
          </cell>
          <cell r="U1441" t="str">
            <v/>
          </cell>
          <cell r="V1441" t="str">
            <v/>
          </cell>
          <cell r="W1441" t="str">
            <v/>
          </cell>
          <cell r="Y1441" t="str">
            <v/>
          </cell>
          <cell r="AA1441" t="str">
            <v/>
          </cell>
          <cell r="AB1441">
            <v>0</v>
          </cell>
          <cell r="AC1441">
            <v>0</v>
          </cell>
          <cell r="AI1441" t="str">
            <v/>
          </cell>
          <cell r="AJ1441" t="str">
            <v/>
          </cell>
          <cell r="AK1441">
            <v>0</v>
          </cell>
          <cell r="AL1441">
            <v>0</v>
          </cell>
          <cell r="AM1441">
            <v>0</v>
          </cell>
        </row>
        <row r="1442">
          <cell r="C1442" t="str">
            <v/>
          </cell>
          <cell r="D1442" t="str">
            <v/>
          </cell>
          <cell r="O1442" t="str">
            <v/>
          </cell>
          <cell r="T1442" t="str">
            <v/>
          </cell>
          <cell r="U1442" t="str">
            <v/>
          </cell>
          <cell r="V1442" t="str">
            <v/>
          </cell>
          <cell r="W1442" t="str">
            <v/>
          </cell>
          <cell r="Y1442" t="str">
            <v/>
          </cell>
          <cell r="AA1442" t="str">
            <v/>
          </cell>
          <cell r="AB1442">
            <v>0</v>
          </cell>
          <cell r="AC1442">
            <v>0</v>
          </cell>
          <cell r="AI1442" t="str">
            <v/>
          </cell>
          <cell r="AJ1442" t="str">
            <v/>
          </cell>
          <cell r="AK1442">
            <v>0</v>
          </cell>
          <cell r="AL1442">
            <v>0</v>
          </cell>
          <cell r="AM1442">
            <v>0</v>
          </cell>
        </row>
        <row r="1443">
          <cell r="C1443" t="str">
            <v/>
          </cell>
          <cell r="D1443" t="str">
            <v/>
          </cell>
          <cell r="O1443" t="str">
            <v/>
          </cell>
          <cell r="T1443" t="str">
            <v/>
          </cell>
          <cell r="U1443" t="str">
            <v/>
          </cell>
          <cell r="V1443" t="str">
            <v/>
          </cell>
          <cell r="W1443" t="str">
            <v/>
          </cell>
          <cell r="Y1443" t="str">
            <v/>
          </cell>
          <cell r="AA1443" t="str">
            <v/>
          </cell>
          <cell r="AB1443">
            <v>0</v>
          </cell>
          <cell r="AC1443">
            <v>0</v>
          </cell>
          <cell r="AI1443" t="str">
            <v/>
          </cell>
          <cell r="AJ1443" t="str">
            <v/>
          </cell>
          <cell r="AK1443">
            <v>0</v>
          </cell>
          <cell r="AL1443">
            <v>0</v>
          </cell>
          <cell r="AM1443">
            <v>0</v>
          </cell>
        </row>
        <row r="1444">
          <cell r="C1444" t="str">
            <v/>
          </cell>
          <cell r="D1444" t="str">
            <v/>
          </cell>
          <cell r="O1444" t="str">
            <v/>
          </cell>
          <cell r="T1444" t="str">
            <v/>
          </cell>
          <cell r="U1444" t="str">
            <v/>
          </cell>
          <cell r="V1444" t="str">
            <v/>
          </cell>
          <cell r="W1444" t="str">
            <v/>
          </cell>
          <cell r="Y1444" t="str">
            <v/>
          </cell>
          <cell r="AA1444" t="str">
            <v/>
          </cell>
          <cell r="AB1444">
            <v>0</v>
          </cell>
          <cell r="AC1444">
            <v>0</v>
          </cell>
          <cell r="AI1444" t="str">
            <v/>
          </cell>
          <cell r="AJ1444" t="str">
            <v/>
          </cell>
          <cell r="AK1444">
            <v>0</v>
          </cell>
          <cell r="AL1444">
            <v>0</v>
          </cell>
          <cell r="AM1444">
            <v>0</v>
          </cell>
        </row>
        <row r="1445">
          <cell r="C1445" t="str">
            <v/>
          </cell>
          <cell r="D1445" t="str">
            <v/>
          </cell>
          <cell r="O1445" t="str">
            <v/>
          </cell>
          <cell r="T1445" t="str">
            <v/>
          </cell>
          <cell r="U1445" t="str">
            <v/>
          </cell>
          <cell r="V1445" t="str">
            <v/>
          </cell>
          <cell r="W1445" t="str">
            <v/>
          </cell>
          <cell r="Y1445" t="str">
            <v/>
          </cell>
          <cell r="AA1445" t="str">
            <v/>
          </cell>
          <cell r="AB1445">
            <v>0</v>
          </cell>
          <cell r="AC1445">
            <v>0</v>
          </cell>
          <cell r="AI1445" t="str">
            <v/>
          </cell>
          <cell r="AJ1445" t="str">
            <v/>
          </cell>
          <cell r="AK1445">
            <v>0</v>
          </cell>
          <cell r="AL1445">
            <v>0</v>
          </cell>
          <cell r="AM1445">
            <v>0</v>
          </cell>
        </row>
        <row r="1446">
          <cell r="C1446" t="str">
            <v/>
          </cell>
          <cell r="D1446" t="str">
            <v/>
          </cell>
          <cell r="O1446" t="str">
            <v/>
          </cell>
          <cell r="T1446" t="str">
            <v/>
          </cell>
          <cell r="U1446" t="str">
            <v/>
          </cell>
          <cell r="V1446" t="str">
            <v/>
          </cell>
          <cell r="W1446" t="str">
            <v/>
          </cell>
          <cell r="Y1446" t="str">
            <v/>
          </cell>
          <cell r="AA1446" t="str">
            <v/>
          </cell>
          <cell r="AB1446">
            <v>0</v>
          </cell>
          <cell r="AC1446">
            <v>0</v>
          </cell>
          <cell r="AI1446" t="str">
            <v/>
          </cell>
          <cell r="AJ1446" t="str">
            <v/>
          </cell>
          <cell r="AK1446">
            <v>0</v>
          </cell>
          <cell r="AL1446">
            <v>0</v>
          </cell>
          <cell r="AM1446">
            <v>0</v>
          </cell>
        </row>
        <row r="1447">
          <cell r="C1447" t="str">
            <v/>
          </cell>
          <cell r="D1447" t="str">
            <v/>
          </cell>
          <cell r="O1447" t="str">
            <v/>
          </cell>
          <cell r="T1447" t="str">
            <v/>
          </cell>
          <cell r="U1447" t="str">
            <v/>
          </cell>
          <cell r="V1447" t="str">
            <v/>
          </cell>
          <cell r="W1447" t="str">
            <v/>
          </cell>
          <cell r="Y1447" t="str">
            <v/>
          </cell>
          <cell r="AA1447" t="str">
            <v/>
          </cell>
          <cell r="AB1447">
            <v>0</v>
          </cell>
          <cell r="AC1447">
            <v>0</v>
          </cell>
          <cell r="AI1447" t="str">
            <v/>
          </cell>
          <cell r="AJ1447" t="str">
            <v/>
          </cell>
          <cell r="AK1447">
            <v>0</v>
          </cell>
          <cell r="AL1447">
            <v>0</v>
          </cell>
          <cell r="AM1447">
            <v>0</v>
          </cell>
        </row>
        <row r="1448">
          <cell r="C1448" t="str">
            <v/>
          </cell>
          <cell r="D1448" t="str">
            <v/>
          </cell>
          <cell r="O1448" t="str">
            <v/>
          </cell>
          <cell r="T1448" t="str">
            <v/>
          </cell>
          <cell r="U1448" t="str">
            <v/>
          </cell>
          <cell r="V1448" t="str">
            <v/>
          </cell>
          <cell r="W1448" t="str">
            <v/>
          </cell>
          <cell r="Y1448" t="str">
            <v/>
          </cell>
          <cell r="AA1448" t="str">
            <v/>
          </cell>
          <cell r="AB1448">
            <v>0</v>
          </cell>
          <cell r="AC1448">
            <v>0</v>
          </cell>
          <cell r="AI1448" t="str">
            <v/>
          </cell>
          <cell r="AJ1448" t="str">
            <v/>
          </cell>
          <cell r="AK1448">
            <v>0</v>
          </cell>
          <cell r="AL1448">
            <v>0</v>
          </cell>
          <cell r="AM1448">
            <v>0</v>
          </cell>
        </row>
        <row r="1449">
          <cell r="C1449" t="str">
            <v/>
          </cell>
          <cell r="D1449" t="str">
            <v/>
          </cell>
          <cell r="O1449" t="str">
            <v/>
          </cell>
          <cell r="T1449" t="str">
            <v/>
          </cell>
          <cell r="U1449" t="str">
            <v/>
          </cell>
          <cell r="V1449" t="str">
            <v/>
          </cell>
          <cell r="W1449" t="str">
            <v/>
          </cell>
          <cell r="Y1449" t="str">
            <v/>
          </cell>
          <cell r="AA1449" t="str">
            <v/>
          </cell>
          <cell r="AB1449">
            <v>0</v>
          </cell>
          <cell r="AC1449">
            <v>0</v>
          </cell>
          <cell r="AI1449" t="str">
            <v/>
          </cell>
          <cell r="AJ1449" t="str">
            <v/>
          </cell>
          <cell r="AK1449">
            <v>0</v>
          </cell>
          <cell r="AL1449">
            <v>0</v>
          </cell>
          <cell r="AM1449">
            <v>0</v>
          </cell>
        </row>
        <row r="1450">
          <cell r="C1450" t="str">
            <v/>
          </cell>
          <cell r="D1450" t="str">
            <v/>
          </cell>
          <cell r="O1450" t="str">
            <v/>
          </cell>
          <cell r="T1450" t="str">
            <v/>
          </cell>
          <cell r="U1450" t="str">
            <v/>
          </cell>
          <cell r="V1450" t="str">
            <v/>
          </cell>
          <cell r="W1450" t="str">
            <v/>
          </cell>
          <cell r="Y1450" t="str">
            <v/>
          </cell>
          <cell r="AA1450" t="str">
            <v/>
          </cell>
          <cell r="AB1450">
            <v>0</v>
          </cell>
          <cell r="AC1450">
            <v>0</v>
          </cell>
          <cell r="AI1450" t="str">
            <v/>
          </cell>
          <cell r="AJ1450" t="str">
            <v/>
          </cell>
          <cell r="AK1450">
            <v>0</v>
          </cell>
          <cell r="AL1450">
            <v>0</v>
          </cell>
          <cell r="AM1450">
            <v>0</v>
          </cell>
        </row>
        <row r="1451">
          <cell r="C1451" t="str">
            <v/>
          </cell>
          <cell r="D1451" t="str">
            <v/>
          </cell>
          <cell r="O1451" t="str">
            <v/>
          </cell>
          <cell r="T1451" t="str">
            <v/>
          </cell>
          <cell r="U1451" t="str">
            <v/>
          </cell>
          <cell r="V1451" t="str">
            <v/>
          </cell>
          <cell r="W1451" t="str">
            <v/>
          </cell>
          <cell r="Y1451" t="str">
            <v/>
          </cell>
          <cell r="AA1451" t="str">
            <v/>
          </cell>
          <cell r="AB1451">
            <v>0</v>
          </cell>
          <cell r="AC1451">
            <v>0</v>
          </cell>
          <cell r="AI1451" t="str">
            <v/>
          </cell>
          <cell r="AJ1451" t="str">
            <v/>
          </cell>
          <cell r="AK1451">
            <v>0</v>
          </cell>
          <cell r="AL1451">
            <v>0</v>
          </cell>
          <cell r="AM1451">
            <v>0</v>
          </cell>
        </row>
        <row r="1452">
          <cell r="C1452" t="str">
            <v/>
          </cell>
          <cell r="D1452" t="str">
            <v/>
          </cell>
          <cell r="O1452" t="str">
            <v/>
          </cell>
          <cell r="T1452" t="str">
            <v/>
          </cell>
          <cell r="U1452" t="str">
            <v/>
          </cell>
          <cell r="V1452" t="str">
            <v/>
          </cell>
          <cell r="W1452" t="str">
            <v/>
          </cell>
          <cell r="Y1452" t="str">
            <v/>
          </cell>
          <cell r="AA1452" t="str">
            <v/>
          </cell>
          <cell r="AB1452">
            <v>0</v>
          </cell>
          <cell r="AC1452">
            <v>0</v>
          </cell>
          <cell r="AI1452" t="str">
            <v/>
          </cell>
          <cell r="AJ1452" t="str">
            <v/>
          </cell>
          <cell r="AK1452">
            <v>0</v>
          </cell>
          <cell r="AL1452">
            <v>0</v>
          </cell>
          <cell r="AM1452">
            <v>0</v>
          </cell>
        </row>
        <row r="1453">
          <cell r="C1453" t="str">
            <v/>
          </cell>
          <cell r="D1453" t="str">
            <v/>
          </cell>
          <cell r="O1453" t="str">
            <v/>
          </cell>
          <cell r="T1453" t="str">
            <v/>
          </cell>
          <cell r="U1453" t="str">
            <v/>
          </cell>
          <cell r="V1453" t="str">
            <v/>
          </cell>
          <cell r="W1453" t="str">
            <v/>
          </cell>
          <cell r="Y1453" t="str">
            <v/>
          </cell>
          <cell r="AA1453" t="str">
            <v/>
          </cell>
          <cell r="AB1453">
            <v>0</v>
          </cell>
          <cell r="AC1453">
            <v>0</v>
          </cell>
          <cell r="AI1453" t="str">
            <v/>
          </cell>
          <cell r="AJ1453" t="str">
            <v/>
          </cell>
          <cell r="AK1453">
            <v>0</v>
          </cell>
          <cell r="AL1453">
            <v>0</v>
          </cell>
          <cell r="AM1453">
            <v>0</v>
          </cell>
        </row>
        <row r="1454">
          <cell r="C1454" t="str">
            <v/>
          </cell>
          <cell r="D1454" t="str">
            <v/>
          </cell>
          <cell r="O1454" t="str">
            <v/>
          </cell>
          <cell r="T1454" t="str">
            <v/>
          </cell>
          <cell r="U1454" t="str">
            <v/>
          </cell>
          <cell r="V1454" t="str">
            <v/>
          </cell>
          <cell r="W1454" t="str">
            <v/>
          </cell>
          <cell r="Y1454" t="str">
            <v/>
          </cell>
          <cell r="AA1454" t="str">
            <v/>
          </cell>
          <cell r="AB1454">
            <v>0</v>
          </cell>
          <cell r="AC1454">
            <v>0</v>
          </cell>
          <cell r="AI1454" t="str">
            <v/>
          </cell>
          <cell r="AJ1454" t="str">
            <v/>
          </cell>
          <cell r="AK1454">
            <v>0</v>
          </cell>
          <cell r="AL1454">
            <v>0</v>
          </cell>
          <cell r="AM1454">
            <v>0</v>
          </cell>
        </row>
        <row r="1455">
          <cell r="C1455" t="str">
            <v/>
          </cell>
          <cell r="D1455" t="str">
            <v/>
          </cell>
          <cell r="O1455" t="str">
            <v/>
          </cell>
          <cell r="T1455" t="str">
            <v/>
          </cell>
          <cell r="U1455" t="str">
            <v/>
          </cell>
          <cell r="V1455" t="str">
            <v/>
          </cell>
          <cell r="W1455" t="str">
            <v/>
          </cell>
          <cell r="Y1455" t="str">
            <v/>
          </cell>
          <cell r="AA1455" t="str">
            <v/>
          </cell>
          <cell r="AB1455">
            <v>0</v>
          </cell>
          <cell r="AC1455">
            <v>0</v>
          </cell>
          <cell r="AI1455" t="str">
            <v/>
          </cell>
          <cell r="AJ1455" t="str">
            <v/>
          </cell>
          <cell r="AK1455">
            <v>0</v>
          </cell>
          <cell r="AL1455">
            <v>0</v>
          </cell>
          <cell r="AM1455">
            <v>0</v>
          </cell>
        </row>
        <row r="1456">
          <cell r="C1456" t="str">
            <v/>
          </cell>
          <cell r="D1456" t="str">
            <v/>
          </cell>
          <cell r="O1456" t="str">
            <v/>
          </cell>
          <cell r="T1456" t="str">
            <v/>
          </cell>
          <cell r="U1456" t="str">
            <v/>
          </cell>
          <cell r="V1456" t="str">
            <v/>
          </cell>
          <cell r="W1456" t="str">
            <v/>
          </cell>
          <cell r="Y1456" t="str">
            <v/>
          </cell>
          <cell r="AA1456" t="str">
            <v/>
          </cell>
          <cell r="AB1456">
            <v>0</v>
          </cell>
          <cell r="AC1456">
            <v>0</v>
          </cell>
          <cell r="AI1456" t="str">
            <v/>
          </cell>
          <cell r="AJ1456" t="str">
            <v/>
          </cell>
          <cell r="AK1456">
            <v>0</v>
          </cell>
          <cell r="AL1456">
            <v>0</v>
          </cell>
          <cell r="AM1456">
            <v>0</v>
          </cell>
        </row>
        <row r="1457">
          <cell r="C1457" t="str">
            <v/>
          </cell>
          <cell r="D1457" t="str">
            <v/>
          </cell>
          <cell r="O1457" t="str">
            <v/>
          </cell>
          <cell r="T1457" t="str">
            <v/>
          </cell>
          <cell r="U1457" t="str">
            <v/>
          </cell>
          <cell r="V1457" t="str">
            <v/>
          </cell>
          <cell r="W1457" t="str">
            <v/>
          </cell>
          <cell r="Y1457" t="str">
            <v/>
          </cell>
          <cell r="AA1457" t="str">
            <v/>
          </cell>
          <cell r="AB1457">
            <v>0</v>
          </cell>
          <cell r="AC1457">
            <v>0</v>
          </cell>
          <cell r="AI1457" t="str">
            <v/>
          </cell>
          <cell r="AJ1457" t="str">
            <v/>
          </cell>
          <cell r="AK1457">
            <v>0</v>
          </cell>
          <cell r="AL1457">
            <v>0</v>
          </cell>
          <cell r="AM1457">
            <v>0</v>
          </cell>
        </row>
        <row r="1458">
          <cell r="C1458" t="str">
            <v/>
          </cell>
          <cell r="D1458" t="str">
            <v/>
          </cell>
          <cell r="O1458" t="str">
            <v/>
          </cell>
          <cell r="T1458" t="str">
            <v/>
          </cell>
          <cell r="U1458" t="str">
            <v/>
          </cell>
          <cell r="V1458" t="str">
            <v/>
          </cell>
          <cell r="W1458" t="str">
            <v/>
          </cell>
          <cell r="Y1458" t="str">
            <v/>
          </cell>
          <cell r="AA1458" t="str">
            <v/>
          </cell>
          <cell r="AB1458">
            <v>0</v>
          </cell>
          <cell r="AC1458">
            <v>0</v>
          </cell>
          <cell r="AI1458" t="str">
            <v/>
          </cell>
          <cell r="AJ1458" t="str">
            <v/>
          </cell>
          <cell r="AK1458">
            <v>0</v>
          </cell>
          <cell r="AL1458">
            <v>0</v>
          </cell>
          <cell r="AM1458">
            <v>0</v>
          </cell>
        </row>
        <row r="1459">
          <cell r="C1459" t="str">
            <v/>
          </cell>
          <cell r="D1459" t="str">
            <v/>
          </cell>
          <cell r="O1459" t="str">
            <v/>
          </cell>
          <cell r="T1459" t="str">
            <v/>
          </cell>
          <cell r="U1459" t="str">
            <v/>
          </cell>
          <cell r="V1459" t="str">
            <v/>
          </cell>
          <cell r="W1459" t="str">
            <v/>
          </cell>
          <cell r="Y1459" t="str">
            <v/>
          </cell>
          <cell r="AA1459" t="str">
            <v/>
          </cell>
          <cell r="AB1459">
            <v>0</v>
          </cell>
          <cell r="AC1459">
            <v>0</v>
          </cell>
          <cell r="AI1459" t="str">
            <v/>
          </cell>
          <cell r="AJ1459" t="str">
            <v/>
          </cell>
          <cell r="AK1459">
            <v>0</v>
          </cell>
          <cell r="AL1459">
            <v>0</v>
          </cell>
          <cell r="AM1459">
            <v>0</v>
          </cell>
        </row>
        <row r="1460">
          <cell r="C1460" t="str">
            <v/>
          </cell>
          <cell r="D1460" t="str">
            <v/>
          </cell>
          <cell r="O1460" t="str">
            <v/>
          </cell>
          <cell r="T1460" t="str">
            <v/>
          </cell>
          <cell r="U1460" t="str">
            <v/>
          </cell>
          <cell r="V1460" t="str">
            <v/>
          </cell>
          <cell r="W1460" t="str">
            <v/>
          </cell>
          <cell r="Y1460" t="str">
            <v/>
          </cell>
          <cell r="AA1460" t="str">
            <v/>
          </cell>
          <cell r="AB1460">
            <v>0</v>
          </cell>
          <cell r="AC1460">
            <v>0</v>
          </cell>
          <cell r="AI1460" t="str">
            <v/>
          </cell>
          <cell r="AJ1460" t="str">
            <v/>
          </cell>
          <cell r="AK1460">
            <v>0</v>
          </cell>
          <cell r="AL1460">
            <v>0</v>
          </cell>
          <cell r="AM1460">
            <v>0</v>
          </cell>
        </row>
        <row r="1461">
          <cell r="C1461" t="str">
            <v/>
          </cell>
          <cell r="D1461" t="str">
            <v/>
          </cell>
          <cell r="O1461" t="str">
            <v/>
          </cell>
          <cell r="T1461" t="str">
            <v/>
          </cell>
          <cell r="U1461" t="str">
            <v/>
          </cell>
          <cell r="V1461" t="str">
            <v/>
          </cell>
          <cell r="W1461" t="str">
            <v/>
          </cell>
          <cell r="Y1461" t="str">
            <v/>
          </cell>
          <cell r="AA1461" t="str">
            <v/>
          </cell>
          <cell r="AB1461">
            <v>0</v>
          </cell>
          <cell r="AC1461">
            <v>0</v>
          </cell>
          <cell r="AI1461" t="str">
            <v/>
          </cell>
          <cell r="AJ1461" t="str">
            <v/>
          </cell>
          <cell r="AK1461">
            <v>0</v>
          </cell>
          <cell r="AL1461">
            <v>0</v>
          </cell>
          <cell r="AM1461">
            <v>0</v>
          </cell>
        </row>
        <row r="1462">
          <cell r="C1462" t="str">
            <v/>
          </cell>
          <cell r="D1462" t="str">
            <v/>
          </cell>
          <cell r="O1462" t="str">
            <v/>
          </cell>
          <cell r="T1462" t="str">
            <v/>
          </cell>
          <cell r="U1462" t="str">
            <v/>
          </cell>
          <cell r="V1462" t="str">
            <v/>
          </cell>
          <cell r="W1462" t="str">
            <v/>
          </cell>
          <cell r="Y1462" t="str">
            <v/>
          </cell>
          <cell r="AA1462" t="str">
            <v/>
          </cell>
          <cell r="AB1462">
            <v>0</v>
          </cell>
          <cell r="AC1462">
            <v>0</v>
          </cell>
          <cell r="AI1462" t="str">
            <v/>
          </cell>
          <cell r="AJ1462" t="str">
            <v/>
          </cell>
          <cell r="AK1462">
            <v>0</v>
          </cell>
          <cell r="AL1462">
            <v>0</v>
          </cell>
          <cell r="AM1462">
            <v>0</v>
          </cell>
        </row>
        <row r="1463">
          <cell r="C1463" t="str">
            <v/>
          </cell>
          <cell r="D1463" t="str">
            <v/>
          </cell>
          <cell r="O1463" t="str">
            <v/>
          </cell>
          <cell r="T1463" t="str">
            <v/>
          </cell>
          <cell r="U1463" t="str">
            <v/>
          </cell>
          <cell r="V1463" t="str">
            <v/>
          </cell>
          <cell r="W1463" t="str">
            <v/>
          </cell>
          <cell r="Y1463" t="str">
            <v/>
          </cell>
          <cell r="AA1463" t="str">
            <v/>
          </cell>
          <cell r="AB1463">
            <v>0</v>
          </cell>
          <cell r="AC1463">
            <v>0</v>
          </cell>
          <cell r="AI1463" t="str">
            <v/>
          </cell>
          <cell r="AJ1463" t="str">
            <v/>
          </cell>
          <cell r="AK1463">
            <v>0</v>
          </cell>
          <cell r="AL1463">
            <v>0</v>
          </cell>
          <cell r="AM1463">
            <v>0</v>
          </cell>
        </row>
        <row r="1464">
          <cell r="C1464" t="str">
            <v/>
          </cell>
          <cell r="D1464" t="str">
            <v/>
          </cell>
          <cell r="O1464" t="str">
            <v/>
          </cell>
          <cell r="T1464" t="str">
            <v/>
          </cell>
          <cell r="U1464" t="str">
            <v/>
          </cell>
          <cell r="V1464" t="str">
            <v/>
          </cell>
          <cell r="W1464" t="str">
            <v/>
          </cell>
          <cell r="Y1464" t="str">
            <v/>
          </cell>
          <cell r="AA1464" t="str">
            <v/>
          </cell>
          <cell r="AB1464">
            <v>0</v>
          </cell>
          <cell r="AC1464">
            <v>0</v>
          </cell>
          <cell r="AI1464" t="str">
            <v/>
          </cell>
          <cell r="AJ1464" t="str">
            <v/>
          </cell>
          <cell r="AK1464">
            <v>0</v>
          </cell>
          <cell r="AL1464">
            <v>0</v>
          </cell>
          <cell r="AM1464">
            <v>0</v>
          </cell>
        </row>
        <row r="1465">
          <cell r="C1465" t="str">
            <v/>
          </cell>
          <cell r="D1465" t="str">
            <v/>
          </cell>
          <cell r="O1465" t="str">
            <v/>
          </cell>
          <cell r="T1465" t="str">
            <v/>
          </cell>
          <cell r="U1465" t="str">
            <v/>
          </cell>
          <cell r="V1465" t="str">
            <v/>
          </cell>
          <cell r="W1465" t="str">
            <v/>
          </cell>
          <cell r="Y1465" t="str">
            <v/>
          </cell>
          <cell r="AA1465" t="str">
            <v/>
          </cell>
          <cell r="AB1465">
            <v>0</v>
          </cell>
          <cell r="AC1465">
            <v>0</v>
          </cell>
          <cell r="AI1465" t="str">
            <v/>
          </cell>
          <cell r="AJ1465" t="str">
            <v/>
          </cell>
          <cell r="AK1465">
            <v>0</v>
          </cell>
          <cell r="AL1465">
            <v>0</v>
          </cell>
          <cell r="AM1465">
            <v>0</v>
          </cell>
        </row>
        <row r="1466">
          <cell r="C1466" t="str">
            <v/>
          </cell>
          <cell r="D1466" t="str">
            <v/>
          </cell>
          <cell r="O1466" t="str">
            <v/>
          </cell>
          <cell r="T1466" t="str">
            <v/>
          </cell>
          <cell r="U1466" t="str">
            <v/>
          </cell>
          <cell r="V1466" t="str">
            <v/>
          </cell>
          <cell r="W1466" t="str">
            <v/>
          </cell>
          <cell r="Y1466" t="str">
            <v/>
          </cell>
          <cell r="AA1466" t="str">
            <v/>
          </cell>
          <cell r="AB1466">
            <v>0</v>
          </cell>
          <cell r="AC1466">
            <v>0</v>
          </cell>
          <cell r="AI1466" t="str">
            <v/>
          </cell>
          <cell r="AJ1466" t="str">
            <v/>
          </cell>
          <cell r="AK1466">
            <v>0</v>
          </cell>
          <cell r="AL1466">
            <v>0</v>
          </cell>
          <cell r="AM1466">
            <v>0</v>
          </cell>
        </row>
        <row r="1467">
          <cell r="C1467" t="str">
            <v/>
          </cell>
          <cell r="D1467" t="str">
            <v/>
          </cell>
          <cell r="O1467" t="str">
            <v/>
          </cell>
          <cell r="T1467" t="str">
            <v/>
          </cell>
          <cell r="U1467" t="str">
            <v/>
          </cell>
          <cell r="V1467" t="str">
            <v/>
          </cell>
          <cell r="W1467" t="str">
            <v/>
          </cell>
          <cell r="Y1467" t="str">
            <v/>
          </cell>
          <cell r="AA1467" t="str">
            <v/>
          </cell>
          <cell r="AB1467">
            <v>0</v>
          </cell>
          <cell r="AC1467">
            <v>0</v>
          </cell>
          <cell r="AI1467" t="str">
            <v/>
          </cell>
          <cell r="AJ1467" t="str">
            <v/>
          </cell>
          <cell r="AK1467">
            <v>0</v>
          </cell>
          <cell r="AL1467">
            <v>0</v>
          </cell>
          <cell r="AM1467">
            <v>0</v>
          </cell>
        </row>
        <row r="1468">
          <cell r="C1468" t="str">
            <v/>
          </cell>
          <cell r="D1468" t="str">
            <v/>
          </cell>
          <cell r="O1468" t="str">
            <v/>
          </cell>
          <cell r="T1468" t="str">
            <v/>
          </cell>
          <cell r="U1468" t="str">
            <v/>
          </cell>
          <cell r="V1468" t="str">
            <v/>
          </cell>
          <cell r="W1468" t="str">
            <v/>
          </cell>
          <cell r="Y1468" t="str">
            <v/>
          </cell>
          <cell r="AA1468" t="str">
            <v/>
          </cell>
          <cell r="AB1468">
            <v>0</v>
          </cell>
          <cell r="AC1468">
            <v>0</v>
          </cell>
          <cell r="AI1468" t="str">
            <v/>
          </cell>
          <cell r="AJ1468" t="str">
            <v/>
          </cell>
          <cell r="AK1468">
            <v>0</v>
          </cell>
          <cell r="AL1468">
            <v>0</v>
          </cell>
          <cell r="AM1468">
            <v>0</v>
          </cell>
        </row>
        <row r="1469">
          <cell r="C1469" t="str">
            <v/>
          </cell>
          <cell r="D1469" t="str">
            <v/>
          </cell>
          <cell r="O1469" t="str">
            <v/>
          </cell>
          <cell r="T1469" t="str">
            <v/>
          </cell>
          <cell r="U1469" t="str">
            <v/>
          </cell>
          <cell r="V1469" t="str">
            <v/>
          </cell>
          <cell r="W1469" t="str">
            <v/>
          </cell>
          <cell r="Y1469" t="str">
            <v/>
          </cell>
          <cell r="AA1469" t="str">
            <v/>
          </cell>
          <cell r="AB1469">
            <v>0</v>
          </cell>
          <cell r="AC1469">
            <v>0</v>
          </cell>
          <cell r="AI1469" t="str">
            <v/>
          </cell>
          <cell r="AJ1469" t="str">
            <v/>
          </cell>
          <cell r="AK1469">
            <v>0</v>
          </cell>
          <cell r="AL1469">
            <v>0</v>
          </cell>
          <cell r="AM1469">
            <v>0</v>
          </cell>
        </row>
        <row r="1470">
          <cell r="C1470" t="str">
            <v/>
          </cell>
          <cell r="D1470" t="str">
            <v/>
          </cell>
          <cell r="O1470" t="str">
            <v/>
          </cell>
          <cell r="T1470" t="str">
            <v/>
          </cell>
          <cell r="U1470" t="str">
            <v/>
          </cell>
          <cell r="V1470" t="str">
            <v/>
          </cell>
          <cell r="W1470" t="str">
            <v/>
          </cell>
          <cell r="Y1470" t="str">
            <v/>
          </cell>
          <cell r="AA1470" t="str">
            <v/>
          </cell>
          <cell r="AB1470">
            <v>0</v>
          </cell>
          <cell r="AC1470">
            <v>0</v>
          </cell>
          <cell r="AI1470" t="str">
            <v/>
          </cell>
          <cell r="AJ1470" t="str">
            <v/>
          </cell>
          <cell r="AK1470">
            <v>0</v>
          </cell>
          <cell r="AL1470">
            <v>0</v>
          </cell>
          <cell r="AM1470">
            <v>0</v>
          </cell>
        </row>
        <row r="1471">
          <cell r="C1471" t="str">
            <v/>
          </cell>
          <cell r="D1471" t="str">
            <v/>
          </cell>
          <cell r="O1471" t="str">
            <v/>
          </cell>
          <cell r="T1471" t="str">
            <v/>
          </cell>
          <cell r="U1471" t="str">
            <v/>
          </cell>
          <cell r="V1471" t="str">
            <v/>
          </cell>
          <cell r="W1471" t="str">
            <v/>
          </cell>
          <cell r="Y1471" t="str">
            <v/>
          </cell>
          <cell r="AA1471" t="str">
            <v/>
          </cell>
          <cell r="AB1471">
            <v>0</v>
          </cell>
          <cell r="AC1471">
            <v>0</v>
          </cell>
          <cell r="AI1471" t="str">
            <v/>
          </cell>
          <cell r="AJ1471" t="str">
            <v/>
          </cell>
          <cell r="AK1471">
            <v>0</v>
          </cell>
          <cell r="AL1471">
            <v>0</v>
          </cell>
          <cell r="AM1471">
            <v>0</v>
          </cell>
        </row>
        <row r="1472">
          <cell r="C1472" t="str">
            <v/>
          </cell>
          <cell r="D1472" t="str">
            <v/>
          </cell>
          <cell r="O1472" t="str">
            <v/>
          </cell>
          <cell r="T1472" t="str">
            <v/>
          </cell>
          <cell r="U1472" t="str">
            <v/>
          </cell>
          <cell r="V1472" t="str">
            <v/>
          </cell>
          <cell r="W1472" t="str">
            <v/>
          </cell>
          <cell r="Y1472" t="str">
            <v/>
          </cell>
          <cell r="AA1472" t="str">
            <v/>
          </cell>
          <cell r="AB1472">
            <v>0</v>
          </cell>
          <cell r="AC1472">
            <v>0</v>
          </cell>
          <cell r="AI1472" t="str">
            <v/>
          </cell>
          <cell r="AJ1472" t="str">
            <v/>
          </cell>
          <cell r="AK1472">
            <v>0</v>
          </cell>
          <cell r="AL1472">
            <v>0</v>
          </cell>
          <cell r="AM1472">
            <v>0</v>
          </cell>
        </row>
        <row r="1473">
          <cell r="C1473" t="str">
            <v/>
          </cell>
          <cell r="D1473" t="str">
            <v/>
          </cell>
          <cell r="O1473" t="str">
            <v/>
          </cell>
          <cell r="T1473" t="str">
            <v/>
          </cell>
          <cell r="U1473" t="str">
            <v/>
          </cell>
          <cell r="V1473" t="str">
            <v/>
          </cell>
          <cell r="W1473" t="str">
            <v/>
          </cell>
          <cell r="Y1473" t="str">
            <v/>
          </cell>
          <cell r="AA1473" t="str">
            <v/>
          </cell>
          <cell r="AB1473">
            <v>0</v>
          </cell>
          <cell r="AC1473">
            <v>0</v>
          </cell>
          <cell r="AI1473" t="str">
            <v/>
          </cell>
          <cell r="AJ1473" t="str">
            <v/>
          </cell>
          <cell r="AK1473">
            <v>0</v>
          </cell>
          <cell r="AL1473">
            <v>0</v>
          </cell>
          <cell r="AM1473">
            <v>0</v>
          </cell>
        </row>
        <row r="1474">
          <cell r="C1474" t="str">
            <v/>
          </cell>
          <cell r="D1474" t="str">
            <v/>
          </cell>
          <cell r="O1474" t="str">
            <v/>
          </cell>
          <cell r="T1474" t="str">
            <v/>
          </cell>
          <cell r="U1474" t="str">
            <v/>
          </cell>
          <cell r="V1474" t="str">
            <v/>
          </cell>
          <cell r="W1474" t="str">
            <v/>
          </cell>
          <cell r="Y1474" t="str">
            <v/>
          </cell>
          <cell r="AA1474" t="str">
            <v/>
          </cell>
          <cell r="AB1474">
            <v>0</v>
          </cell>
          <cell r="AC1474">
            <v>0</v>
          </cell>
          <cell r="AI1474" t="str">
            <v/>
          </cell>
          <cell r="AJ1474" t="str">
            <v/>
          </cell>
          <cell r="AK1474">
            <v>0</v>
          </cell>
          <cell r="AL1474">
            <v>0</v>
          </cell>
          <cell r="AM1474">
            <v>0</v>
          </cell>
        </row>
        <row r="1475">
          <cell r="C1475" t="str">
            <v/>
          </cell>
          <cell r="D1475" t="str">
            <v/>
          </cell>
          <cell r="O1475" t="str">
            <v/>
          </cell>
          <cell r="T1475" t="str">
            <v/>
          </cell>
          <cell r="U1475" t="str">
            <v/>
          </cell>
          <cell r="V1475" t="str">
            <v/>
          </cell>
          <cell r="W1475" t="str">
            <v/>
          </cell>
          <cell r="Y1475" t="str">
            <v/>
          </cell>
          <cell r="AA1475" t="str">
            <v/>
          </cell>
          <cell r="AB1475">
            <v>0</v>
          </cell>
          <cell r="AC1475">
            <v>0</v>
          </cell>
          <cell r="AI1475" t="str">
            <v/>
          </cell>
          <cell r="AJ1475" t="str">
            <v/>
          </cell>
          <cell r="AK1475">
            <v>0</v>
          </cell>
          <cell r="AL1475">
            <v>0</v>
          </cell>
          <cell r="AM1475">
            <v>0</v>
          </cell>
        </row>
        <row r="1476">
          <cell r="C1476" t="str">
            <v/>
          </cell>
          <cell r="D1476" t="str">
            <v/>
          </cell>
          <cell r="O1476" t="str">
            <v/>
          </cell>
          <cell r="T1476" t="str">
            <v/>
          </cell>
          <cell r="U1476" t="str">
            <v/>
          </cell>
          <cell r="V1476" t="str">
            <v/>
          </cell>
          <cell r="W1476" t="str">
            <v/>
          </cell>
          <cell r="Y1476" t="str">
            <v/>
          </cell>
          <cell r="AA1476" t="str">
            <v/>
          </cell>
          <cell r="AB1476">
            <v>0</v>
          </cell>
          <cell r="AC1476">
            <v>0</v>
          </cell>
          <cell r="AI1476" t="str">
            <v/>
          </cell>
          <cell r="AJ1476" t="str">
            <v/>
          </cell>
          <cell r="AK1476">
            <v>0</v>
          </cell>
          <cell r="AL1476">
            <v>0</v>
          </cell>
          <cell r="AM1476">
            <v>0</v>
          </cell>
        </row>
        <row r="1477">
          <cell r="C1477" t="str">
            <v/>
          </cell>
          <cell r="D1477" t="str">
            <v/>
          </cell>
          <cell r="O1477" t="str">
            <v/>
          </cell>
          <cell r="T1477" t="str">
            <v/>
          </cell>
          <cell r="U1477" t="str">
            <v/>
          </cell>
          <cell r="V1477" t="str">
            <v/>
          </cell>
          <cell r="W1477" t="str">
            <v/>
          </cell>
          <cell r="Y1477" t="str">
            <v/>
          </cell>
          <cell r="AA1477" t="str">
            <v/>
          </cell>
          <cell r="AB1477">
            <v>0</v>
          </cell>
          <cell r="AC1477">
            <v>0</v>
          </cell>
          <cell r="AI1477" t="str">
            <v/>
          </cell>
          <cell r="AJ1477" t="str">
            <v/>
          </cell>
          <cell r="AK1477">
            <v>0</v>
          </cell>
          <cell r="AL1477">
            <v>0</v>
          </cell>
          <cell r="AM1477">
            <v>0</v>
          </cell>
        </row>
        <row r="1478">
          <cell r="C1478" t="str">
            <v/>
          </cell>
          <cell r="D1478" t="str">
            <v/>
          </cell>
          <cell r="O1478" t="str">
            <v/>
          </cell>
          <cell r="T1478" t="str">
            <v/>
          </cell>
          <cell r="U1478" t="str">
            <v/>
          </cell>
          <cell r="V1478" t="str">
            <v/>
          </cell>
          <cell r="W1478" t="str">
            <v/>
          </cell>
          <cell r="Y1478" t="str">
            <v/>
          </cell>
          <cell r="AA1478" t="str">
            <v/>
          </cell>
          <cell r="AB1478">
            <v>0</v>
          </cell>
          <cell r="AC1478">
            <v>0</v>
          </cell>
          <cell r="AI1478" t="str">
            <v/>
          </cell>
          <cell r="AJ1478" t="str">
            <v/>
          </cell>
          <cell r="AK1478">
            <v>0</v>
          </cell>
          <cell r="AL1478">
            <v>0</v>
          </cell>
          <cell r="AM1478">
            <v>0</v>
          </cell>
        </row>
        <row r="1479">
          <cell r="C1479" t="str">
            <v/>
          </cell>
          <cell r="D1479" t="str">
            <v/>
          </cell>
          <cell r="O1479" t="str">
            <v/>
          </cell>
          <cell r="T1479" t="str">
            <v/>
          </cell>
          <cell r="U1479" t="str">
            <v/>
          </cell>
          <cell r="V1479" t="str">
            <v/>
          </cell>
          <cell r="W1479" t="str">
            <v/>
          </cell>
          <cell r="Y1479" t="str">
            <v/>
          </cell>
          <cell r="AA1479" t="str">
            <v/>
          </cell>
          <cell r="AB1479">
            <v>0</v>
          </cell>
          <cell r="AC1479">
            <v>0</v>
          </cell>
          <cell r="AI1479" t="str">
            <v/>
          </cell>
          <cell r="AJ1479" t="str">
            <v/>
          </cell>
          <cell r="AK1479">
            <v>0</v>
          </cell>
          <cell r="AL1479">
            <v>0</v>
          </cell>
          <cell r="AM1479">
            <v>0</v>
          </cell>
        </row>
        <row r="1480">
          <cell r="C1480" t="str">
            <v/>
          </cell>
          <cell r="D1480" t="str">
            <v/>
          </cell>
          <cell r="O1480" t="str">
            <v/>
          </cell>
          <cell r="T1480" t="str">
            <v/>
          </cell>
          <cell r="U1480" t="str">
            <v/>
          </cell>
          <cell r="V1480" t="str">
            <v/>
          </cell>
          <cell r="W1480" t="str">
            <v/>
          </cell>
          <cell r="Y1480" t="str">
            <v/>
          </cell>
          <cell r="AA1480" t="str">
            <v/>
          </cell>
          <cell r="AB1480">
            <v>0</v>
          </cell>
          <cell r="AC1480">
            <v>0</v>
          </cell>
          <cell r="AI1480" t="str">
            <v/>
          </cell>
          <cell r="AJ1480" t="str">
            <v/>
          </cell>
          <cell r="AK1480">
            <v>0</v>
          </cell>
          <cell r="AL1480">
            <v>0</v>
          </cell>
          <cell r="AM1480">
            <v>0</v>
          </cell>
        </row>
        <row r="1481">
          <cell r="C1481" t="str">
            <v/>
          </cell>
          <cell r="D1481" t="str">
            <v/>
          </cell>
          <cell r="O1481" t="str">
            <v/>
          </cell>
          <cell r="T1481" t="str">
            <v/>
          </cell>
          <cell r="U1481" t="str">
            <v/>
          </cell>
          <cell r="V1481" t="str">
            <v/>
          </cell>
          <cell r="W1481" t="str">
            <v/>
          </cell>
          <cell r="Y1481" t="str">
            <v/>
          </cell>
          <cell r="AA1481" t="str">
            <v/>
          </cell>
          <cell r="AB1481">
            <v>0</v>
          </cell>
          <cell r="AC1481">
            <v>0</v>
          </cell>
          <cell r="AI1481" t="str">
            <v/>
          </cell>
          <cell r="AJ1481" t="str">
            <v/>
          </cell>
          <cell r="AK1481">
            <v>0</v>
          </cell>
          <cell r="AL1481">
            <v>0</v>
          </cell>
          <cell r="AM1481">
            <v>0</v>
          </cell>
        </row>
        <row r="1482">
          <cell r="C1482" t="str">
            <v/>
          </cell>
          <cell r="D1482" t="str">
            <v/>
          </cell>
          <cell r="O1482" t="str">
            <v/>
          </cell>
          <cell r="T1482" t="str">
            <v/>
          </cell>
          <cell r="U1482" t="str">
            <v/>
          </cell>
          <cell r="V1482" t="str">
            <v/>
          </cell>
          <cell r="W1482" t="str">
            <v/>
          </cell>
          <cell r="Y1482" t="str">
            <v/>
          </cell>
          <cell r="AA1482" t="str">
            <v/>
          </cell>
          <cell r="AB1482">
            <v>0</v>
          </cell>
          <cell r="AC1482">
            <v>0</v>
          </cell>
          <cell r="AI1482" t="str">
            <v/>
          </cell>
          <cell r="AJ1482" t="str">
            <v/>
          </cell>
          <cell r="AK1482">
            <v>0</v>
          </cell>
          <cell r="AL1482">
            <v>0</v>
          </cell>
          <cell r="AM1482">
            <v>0</v>
          </cell>
        </row>
        <row r="1483">
          <cell r="C1483" t="str">
            <v/>
          </cell>
          <cell r="D1483" t="str">
            <v/>
          </cell>
          <cell r="O1483" t="str">
            <v/>
          </cell>
          <cell r="T1483" t="str">
            <v/>
          </cell>
          <cell r="U1483" t="str">
            <v/>
          </cell>
          <cell r="V1483" t="str">
            <v/>
          </cell>
          <cell r="W1483" t="str">
            <v/>
          </cell>
          <cell r="Y1483" t="str">
            <v/>
          </cell>
          <cell r="AA1483" t="str">
            <v/>
          </cell>
          <cell r="AB1483">
            <v>0</v>
          </cell>
          <cell r="AC1483">
            <v>0</v>
          </cell>
          <cell r="AI1483" t="str">
            <v/>
          </cell>
          <cell r="AJ1483" t="str">
            <v/>
          </cell>
          <cell r="AK1483">
            <v>0</v>
          </cell>
          <cell r="AL1483">
            <v>0</v>
          </cell>
          <cell r="AM1483">
            <v>0</v>
          </cell>
        </row>
        <row r="1484">
          <cell r="C1484" t="str">
            <v/>
          </cell>
          <cell r="D1484" t="str">
            <v/>
          </cell>
          <cell r="O1484" t="str">
            <v/>
          </cell>
          <cell r="T1484" t="str">
            <v/>
          </cell>
          <cell r="U1484" t="str">
            <v/>
          </cell>
          <cell r="V1484" t="str">
            <v/>
          </cell>
          <cell r="W1484" t="str">
            <v/>
          </cell>
          <cell r="Y1484" t="str">
            <v/>
          </cell>
          <cell r="AA1484" t="str">
            <v/>
          </cell>
          <cell r="AB1484">
            <v>0</v>
          </cell>
          <cell r="AC1484">
            <v>0</v>
          </cell>
          <cell r="AI1484" t="str">
            <v/>
          </cell>
          <cell r="AJ1484" t="str">
            <v/>
          </cell>
          <cell r="AK1484">
            <v>0</v>
          </cell>
          <cell r="AL1484">
            <v>0</v>
          </cell>
          <cell r="AM1484">
            <v>0</v>
          </cell>
        </row>
        <row r="1485">
          <cell r="C1485" t="str">
            <v/>
          </cell>
          <cell r="D1485" t="str">
            <v/>
          </cell>
          <cell r="O1485" t="str">
            <v/>
          </cell>
          <cell r="T1485" t="str">
            <v/>
          </cell>
          <cell r="U1485" t="str">
            <v/>
          </cell>
          <cell r="V1485" t="str">
            <v/>
          </cell>
          <cell r="W1485" t="str">
            <v/>
          </cell>
          <cell r="Y1485" t="str">
            <v/>
          </cell>
          <cell r="AA1485" t="str">
            <v/>
          </cell>
          <cell r="AB1485">
            <v>0</v>
          </cell>
          <cell r="AC1485">
            <v>0</v>
          </cell>
          <cell r="AI1485" t="str">
            <v/>
          </cell>
          <cell r="AJ1485" t="str">
            <v/>
          </cell>
          <cell r="AK1485">
            <v>0</v>
          </cell>
          <cell r="AL1485">
            <v>0</v>
          </cell>
          <cell r="AM1485">
            <v>0</v>
          </cell>
        </row>
        <row r="1486">
          <cell r="C1486" t="str">
            <v/>
          </cell>
          <cell r="D1486" t="str">
            <v/>
          </cell>
          <cell r="O1486" t="str">
            <v/>
          </cell>
          <cell r="T1486" t="str">
            <v/>
          </cell>
          <cell r="U1486" t="str">
            <v/>
          </cell>
          <cell r="V1486" t="str">
            <v/>
          </cell>
          <cell r="W1486" t="str">
            <v/>
          </cell>
          <cell r="Y1486" t="str">
            <v/>
          </cell>
          <cell r="AA1486" t="str">
            <v/>
          </cell>
          <cell r="AB1486">
            <v>0</v>
          </cell>
          <cell r="AC1486">
            <v>0</v>
          </cell>
          <cell r="AI1486" t="str">
            <v/>
          </cell>
          <cell r="AJ1486" t="str">
            <v/>
          </cell>
          <cell r="AK1486">
            <v>0</v>
          </cell>
          <cell r="AL1486">
            <v>0</v>
          </cell>
          <cell r="AM1486">
            <v>0</v>
          </cell>
        </row>
        <row r="1487">
          <cell r="C1487" t="str">
            <v/>
          </cell>
          <cell r="D1487" t="str">
            <v/>
          </cell>
          <cell r="O1487" t="str">
            <v/>
          </cell>
          <cell r="T1487" t="str">
            <v/>
          </cell>
          <cell r="U1487" t="str">
            <v/>
          </cell>
          <cell r="V1487" t="str">
            <v/>
          </cell>
          <cell r="W1487" t="str">
            <v/>
          </cell>
          <cell r="Y1487" t="str">
            <v/>
          </cell>
          <cell r="AA1487" t="str">
            <v/>
          </cell>
          <cell r="AB1487">
            <v>0</v>
          </cell>
          <cell r="AC1487">
            <v>0</v>
          </cell>
          <cell r="AI1487" t="str">
            <v/>
          </cell>
          <cell r="AJ1487" t="str">
            <v/>
          </cell>
          <cell r="AK1487">
            <v>0</v>
          </cell>
          <cell r="AL1487">
            <v>0</v>
          </cell>
          <cell r="AM1487">
            <v>0</v>
          </cell>
        </row>
        <row r="1488">
          <cell r="C1488" t="str">
            <v/>
          </cell>
          <cell r="D1488" t="str">
            <v/>
          </cell>
          <cell r="O1488" t="str">
            <v/>
          </cell>
          <cell r="T1488" t="str">
            <v/>
          </cell>
          <cell r="U1488" t="str">
            <v/>
          </cell>
          <cell r="V1488" t="str">
            <v/>
          </cell>
          <cell r="W1488" t="str">
            <v/>
          </cell>
          <cell r="Y1488" t="str">
            <v/>
          </cell>
          <cell r="AA1488" t="str">
            <v/>
          </cell>
          <cell r="AB1488">
            <v>0</v>
          </cell>
          <cell r="AC1488">
            <v>0</v>
          </cell>
          <cell r="AI1488" t="str">
            <v/>
          </cell>
          <cell r="AJ1488" t="str">
            <v/>
          </cell>
          <cell r="AK1488">
            <v>0</v>
          </cell>
          <cell r="AL1488">
            <v>0</v>
          </cell>
          <cell r="AM1488">
            <v>0</v>
          </cell>
        </row>
        <row r="1489">
          <cell r="C1489" t="str">
            <v/>
          </cell>
          <cell r="D1489" t="str">
            <v/>
          </cell>
          <cell r="O1489" t="str">
            <v/>
          </cell>
          <cell r="T1489" t="str">
            <v/>
          </cell>
          <cell r="U1489" t="str">
            <v/>
          </cell>
          <cell r="V1489" t="str">
            <v/>
          </cell>
          <cell r="W1489" t="str">
            <v/>
          </cell>
          <cell r="Y1489" t="str">
            <v/>
          </cell>
          <cell r="AA1489" t="str">
            <v/>
          </cell>
          <cell r="AB1489">
            <v>0</v>
          </cell>
          <cell r="AC1489">
            <v>0</v>
          </cell>
          <cell r="AI1489" t="str">
            <v/>
          </cell>
          <cell r="AJ1489" t="str">
            <v/>
          </cell>
          <cell r="AK1489">
            <v>0</v>
          </cell>
          <cell r="AL1489">
            <v>0</v>
          </cell>
          <cell r="AM1489">
            <v>0</v>
          </cell>
        </row>
        <row r="1490">
          <cell r="C1490" t="str">
            <v/>
          </cell>
          <cell r="D1490" t="str">
            <v/>
          </cell>
          <cell r="O1490" t="str">
            <v/>
          </cell>
          <cell r="T1490" t="str">
            <v/>
          </cell>
          <cell r="U1490" t="str">
            <v/>
          </cell>
          <cell r="V1490" t="str">
            <v/>
          </cell>
          <cell r="W1490" t="str">
            <v/>
          </cell>
          <cell r="Y1490" t="str">
            <v/>
          </cell>
          <cell r="AA1490" t="str">
            <v/>
          </cell>
          <cell r="AB1490">
            <v>0</v>
          </cell>
          <cell r="AC1490">
            <v>0</v>
          </cell>
          <cell r="AI1490" t="str">
            <v/>
          </cell>
          <cell r="AJ1490" t="str">
            <v/>
          </cell>
          <cell r="AK1490">
            <v>0</v>
          </cell>
          <cell r="AL1490">
            <v>0</v>
          </cell>
          <cell r="AM1490">
            <v>0</v>
          </cell>
        </row>
        <row r="1491">
          <cell r="C1491" t="str">
            <v/>
          </cell>
          <cell r="D1491" t="str">
            <v/>
          </cell>
          <cell r="O1491" t="str">
            <v/>
          </cell>
          <cell r="T1491" t="str">
            <v/>
          </cell>
          <cell r="U1491" t="str">
            <v/>
          </cell>
          <cell r="V1491" t="str">
            <v/>
          </cell>
          <cell r="W1491" t="str">
            <v/>
          </cell>
          <cell r="Y1491" t="str">
            <v/>
          </cell>
          <cell r="AA1491" t="str">
            <v/>
          </cell>
          <cell r="AB1491">
            <v>0</v>
          </cell>
          <cell r="AC1491">
            <v>0</v>
          </cell>
          <cell r="AI1491" t="str">
            <v/>
          </cell>
          <cell r="AJ1491" t="str">
            <v/>
          </cell>
          <cell r="AK1491">
            <v>0</v>
          </cell>
          <cell r="AL1491">
            <v>0</v>
          </cell>
          <cell r="AM1491">
            <v>0</v>
          </cell>
        </row>
        <row r="1492">
          <cell r="C1492" t="str">
            <v/>
          </cell>
          <cell r="D1492" t="str">
            <v/>
          </cell>
          <cell r="O1492" t="str">
            <v/>
          </cell>
          <cell r="T1492" t="str">
            <v/>
          </cell>
          <cell r="U1492" t="str">
            <v/>
          </cell>
          <cell r="V1492" t="str">
            <v/>
          </cell>
          <cell r="W1492" t="str">
            <v/>
          </cell>
          <cell r="Y1492" t="str">
            <v/>
          </cell>
          <cell r="AA1492" t="str">
            <v/>
          </cell>
          <cell r="AB1492">
            <v>0</v>
          </cell>
          <cell r="AC1492">
            <v>0</v>
          </cell>
          <cell r="AI1492" t="str">
            <v/>
          </cell>
          <cell r="AJ1492" t="str">
            <v/>
          </cell>
          <cell r="AK1492">
            <v>0</v>
          </cell>
          <cell r="AL1492">
            <v>0</v>
          </cell>
          <cell r="AM1492">
            <v>0</v>
          </cell>
        </row>
        <row r="1493">
          <cell r="C1493" t="str">
            <v/>
          </cell>
          <cell r="D1493" t="str">
            <v/>
          </cell>
          <cell r="O1493" t="str">
            <v/>
          </cell>
          <cell r="T1493" t="str">
            <v/>
          </cell>
          <cell r="U1493" t="str">
            <v/>
          </cell>
          <cell r="V1493" t="str">
            <v/>
          </cell>
          <cell r="W1493" t="str">
            <v/>
          </cell>
          <cell r="Y1493" t="str">
            <v/>
          </cell>
          <cell r="AA1493" t="str">
            <v/>
          </cell>
          <cell r="AB1493">
            <v>0</v>
          </cell>
          <cell r="AC1493">
            <v>0</v>
          </cell>
          <cell r="AI1493" t="str">
            <v/>
          </cell>
          <cell r="AJ1493" t="str">
            <v/>
          </cell>
          <cell r="AK1493">
            <v>0</v>
          </cell>
          <cell r="AL1493">
            <v>0</v>
          </cell>
          <cell r="AM1493">
            <v>0</v>
          </cell>
        </row>
        <row r="1494">
          <cell r="C1494" t="str">
            <v/>
          </cell>
          <cell r="D1494" t="str">
            <v/>
          </cell>
          <cell r="O1494" t="str">
            <v/>
          </cell>
          <cell r="T1494" t="str">
            <v/>
          </cell>
          <cell r="U1494" t="str">
            <v/>
          </cell>
          <cell r="V1494" t="str">
            <v/>
          </cell>
          <cell r="W1494" t="str">
            <v/>
          </cell>
          <cell r="Y1494" t="str">
            <v/>
          </cell>
          <cell r="AA1494" t="str">
            <v/>
          </cell>
          <cell r="AB1494">
            <v>0</v>
          </cell>
          <cell r="AC1494">
            <v>0</v>
          </cell>
          <cell r="AI1494" t="str">
            <v/>
          </cell>
          <cell r="AJ1494" t="str">
            <v/>
          </cell>
          <cell r="AK1494">
            <v>0</v>
          </cell>
          <cell r="AL1494">
            <v>0</v>
          </cell>
          <cell r="AM1494">
            <v>0</v>
          </cell>
        </row>
        <row r="1495">
          <cell r="C1495" t="str">
            <v/>
          </cell>
          <cell r="D1495" t="str">
            <v/>
          </cell>
          <cell r="O1495" t="str">
            <v/>
          </cell>
          <cell r="T1495" t="str">
            <v/>
          </cell>
          <cell r="U1495" t="str">
            <v/>
          </cell>
          <cell r="V1495" t="str">
            <v/>
          </cell>
          <cell r="W1495" t="str">
            <v/>
          </cell>
          <cell r="Y1495" t="str">
            <v/>
          </cell>
          <cell r="AA1495" t="str">
            <v/>
          </cell>
          <cell r="AB1495">
            <v>0</v>
          </cell>
          <cell r="AC1495">
            <v>0</v>
          </cell>
          <cell r="AI1495" t="str">
            <v/>
          </cell>
          <cell r="AJ1495" t="str">
            <v/>
          </cell>
          <cell r="AK1495">
            <v>0</v>
          </cell>
          <cell r="AL1495">
            <v>0</v>
          </cell>
          <cell r="AM1495">
            <v>0</v>
          </cell>
        </row>
        <row r="1496">
          <cell r="C1496" t="str">
            <v/>
          </cell>
          <cell r="D1496" t="str">
            <v/>
          </cell>
          <cell r="O1496" t="str">
            <v/>
          </cell>
          <cell r="T1496" t="str">
            <v/>
          </cell>
          <cell r="U1496" t="str">
            <v/>
          </cell>
          <cell r="V1496" t="str">
            <v/>
          </cell>
          <cell r="W1496" t="str">
            <v/>
          </cell>
          <cell r="Y1496" t="str">
            <v/>
          </cell>
          <cell r="AA1496" t="str">
            <v/>
          </cell>
          <cell r="AB1496">
            <v>0</v>
          </cell>
          <cell r="AC1496">
            <v>0</v>
          </cell>
          <cell r="AI1496" t="str">
            <v/>
          </cell>
          <cell r="AJ1496" t="str">
            <v/>
          </cell>
          <cell r="AK1496">
            <v>0</v>
          </cell>
          <cell r="AL1496">
            <v>0</v>
          </cell>
          <cell r="AM1496">
            <v>0</v>
          </cell>
        </row>
        <row r="1497">
          <cell r="C1497" t="str">
            <v/>
          </cell>
          <cell r="D1497" t="str">
            <v/>
          </cell>
          <cell r="O1497" t="str">
            <v/>
          </cell>
          <cell r="T1497" t="str">
            <v/>
          </cell>
          <cell r="U1497" t="str">
            <v/>
          </cell>
          <cell r="V1497" t="str">
            <v/>
          </cell>
          <cell r="W1497" t="str">
            <v/>
          </cell>
          <cell r="Y1497" t="str">
            <v/>
          </cell>
          <cell r="AA1497" t="str">
            <v/>
          </cell>
          <cell r="AB1497">
            <v>0</v>
          </cell>
          <cell r="AC1497">
            <v>0</v>
          </cell>
          <cell r="AI1497" t="str">
            <v/>
          </cell>
          <cell r="AJ1497" t="str">
            <v/>
          </cell>
          <cell r="AK1497">
            <v>0</v>
          </cell>
          <cell r="AL1497">
            <v>0</v>
          </cell>
          <cell r="AM1497">
            <v>0</v>
          </cell>
        </row>
        <row r="1498">
          <cell r="C1498" t="str">
            <v/>
          </cell>
          <cell r="D1498" t="str">
            <v/>
          </cell>
          <cell r="O1498" t="str">
            <v/>
          </cell>
          <cell r="T1498" t="str">
            <v/>
          </cell>
          <cell r="U1498" t="str">
            <v/>
          </cell>
          <cell r="V1498" t="str">
            <v/>
          </cell>
          <cell r="W1498" t="str">
            <v/>
          </cell>
          <cell r="Y1498" t="str">
            <v/>
          </cell>
          <cell r="AA1498" t="str">
            <v/>
          </cell>
          <cell r="AB1498">
            <v>0</v>
          </cell>
          <cell r="AC1498">
            <v>0</v>
          </cell>
          <cell r="AI1498" t="str">
            <v/>
          </cell>
          <cell r="AJ1498" t="str">
            <v/>
          </cell>
          <cell r="AK1498">
            <v>0</v>
          </cell>
          <cell r="AL1498">
            <v>0</v>
          </cell>
          <cell r="AM1498">
            <v>0</v>
          </cell>
        </row>
        <row r="1499">
          <cell r="C1499" t="str">
            <v/>
          </cell>
          <cell r="D1499" t="str">
            <v/>
          </cell>
          <cell r="O1499" t="str">
            <v/>
          </cell>
          <cell r="T1499" t="str">
            <v/>
          </cell>
          <cell r="U1499" t="str">
            <v/>
          </cell>
          <cell r="V1499" t="str">
            <v/>
          </cell>
          <cell r="W1499" t="str">
            <v/>
          </cell>
          <cell r="Y1499" t="str">
            <v/>
          </cell>
          <cell r="AA1499" t="str">
            <v/>
          </cell>
          <cell r="AB1499">
            <v>0</v>
          </cell>
          <cell r="AC1499">
            <v>0</v>
          </cell>
          <cell r="AI1499" t="str">
            <v/>
          </cell>
          <cell r="AJ1499" t="str">
            <v/>
          </cell>
          <cell r="AK1499">
            <v>0</v>
          </cell>
          <cell r="AL1499">
            <v>0</v>
          </cell>
          <cell r="AM1499">
            <v>0</v>
          </cell>
        </row>
        <row r="1500">
          <cell r="C1500" t="str">
            <v/>
          </cell>
          <cell r="D1500" t="str">
            <v/>
          </cell>
          <cell r="O1500" t="str">
            <v/>
          </cell>
          <cell r="T1500" t="str">
            <v/>
          </cell>
          <cell r="U1500" t="str">
            <v/>
          </cell>
          <cell r="V1500" t="str">
            <v/>
          </cell>
          <cell r="W1500" t="str">
            <v/>
          </cell>
          <cell r="Y1500" t="str">
            <v/>
          </cell>
          <cell r="AA1500" t="str">
            <v/>
          </cell>
          <cell r="AB1500">
            <v>0</v>
          </cell>
          <cell r="AC1500">
            <v>0</v>
          </cell>
          <cell r="AI1500" t="str">
            <v/>
          </cell>
          <cell r="AJ1500" t="str">
            <v/>
          </cell>
          <cell r="AK1500">
            <v>0</v>
          </cell>
          <cell r="AL1500">
            <v>0</v>
          </cell>
          <cell r="AM1500">
            <v>0</v>
          </cell>
        </row>
        <row r="1501">
          <cell r="C1501" t="str">
            <v/>
          </cell>
          <cell r="D1501" t="str">
            <v/>
          </cell>
          <cell r="O1501" t="str">
            <v/>
          </cell>
          <cell r="T1501" t="str">
            <v/>
          </cell>
          <cell r="U1501" t="str">
            <v/>
          </cell>
          <cell r="V1501" t="str">
            <v/>
          </cell>
          <cell r="W1501" t="str">
            <v/>
          </cell>
          <cell r="Y1501" t="str">
            <v/>
          </cell>
          <cell r="AA1501" t="str">
            <v/>
          </cell>
          <cell r="AB1501">
            <v>0</v>
          </cell>
          <cell r="AC1501">
            <v>0</v>
          </cell>
          <cell r="AI1501" t="str">
            <v/>
          </cell>
          <cell r="AJ1501" t="str">
            <v/>
          </cell>
          <cell r="AK1501">
            <v>0</v>
          </cell>
          <cell r="AL1501">
            <v>0</v>
          </cell>
          <cell r="AM1501">
            <v>0</v>
          </cell>
        </row>
        <row r="1502">
          <cell r="C1502" t="str">
            <v/>
          </cell>
          <cell r="D1502" t="str">
            <v/>
          </cell>
          <cell r="O1502" t="str">
            <v/>
          </cell>
          <cell r="T1502" t="str">
            <v/>
          </cell>
          <cell r="U1502" t="str">
            <v/>
          </cell>
          <cell r="V1502" t="str">
            <v/>
          </cell>
          <cell r="W1502" t="str">
            <v/>
          </cell>
          <cell r="Y1502" t="str">
            <v/>
          </cell>
          <cell r="AA1502" t="str">
            <v/>
          </cell>
          <cell r="AB1502">
            <v>0</v>
          </cell>
          <cell r="AC1502">
            <v>0</v>
          </cell>
          <cell r="AI1502" t="str">
            <v/>
          </cell>
          <cell r="AJ1502" t="str">
            <v/>
          </cell>
          <cell r="AK1502">
            <v>0</v>
          </cell>
          <cell r="AL1502">
            <v>0</v>
          </cell>
          <cell r="AM1502">
            <v>0</v>
          </cell>
        </row>
        <row r="1503">
          <cell r="C1503" t="str">
            <v/>
          </cell>
          <cell r="D1503" t="str">
            <v/>
          </cell>
          <cell r="O1503" t="str">
            <v/>
          </cell>
          <cell r="T1503" t="str">
            <v/>
          </cell>
          <cell r="U1503" t="str">
            <v/>
          </cell>
          <cell r="V1503" t="str">
            <v/>
          </cell>
          <cell r="W1503" t="str">
            <v/>
          </cell>
          <cell r="Y1503" t="str">
            <v/>
          </cell>
          <cell r="AA1503" t="str">
            <v/>
          </cell>
          <cell r="AB1503">
            <v>0</v>
          </cell>
          <cell r="AC1503">
            <v>0</v>
          </cell>
          <cell r="AI1503" t="str">
            <v/>
          </cell>
          <cell r="AJ1503" t="str">
            <v/>
          </cell>
          <cell r="AK1503">
            <v>0</v>
          </cell>
          <cell r="AL1503">
            <v>0</v>
          </cell>
          <cell r="AM1503">
            <v>0</v>
          </cell>
        </row>
        <row r="1504">
          <cell r="C1504" t="str">
            <v/>
          </cell>
          <cell r="D1504" t="str">
            <v/>
          </cell>
          <cell r="O1504" t="str">
            <v/>
          </cell>
          <cell r="T1504" t="str">
            <v/>
          </cell>
          <cell r="U1504" t="str">
            <v/>
          </cell>
          <cell r="V1504" t="str">
            <v/>
          </cell>
          <cell r="W1504" t="str">
            <v/>
          </cell>
          <cell r="Y1504" t="str">
            <v/>
          </cell>
          <cell r="AA1504" t="str">
            <v/>
          </cell>
          <cell r="AB1504">
            <v>0</v>
          </cell>
          <cell r="AC1504">
            <v>0</v>
          </cell>
          <cell r="AI1504" t="str">
            <v/>
          </cell>
          <cell r="AJ1504" t="str">
            <v/>
          </cell>
          <cell r="AK1504">
            <v>0</v>
          </cell>
          <cell r="AL1504">
            <v>0</v>
          </cell>
          <cell r="AM1504">
            <v>0</v>
          </cell>
        </row>
        <row r="1505">
          <cell r="C1505" t="str">
            <v/>
          </cell>
          <cell r="D1505" t="str">
            <v/>
          </cell>
          <cell r="O1505" t="str">
            <v/>
          </cell>
          <cell r="T1505" t="str">
            <v/>
          </cell>
          <cell r="U1505" t="str">
            <v/>
          </cell>
          <cell r="V1505" t="str">
            <v/>
          </cell>
          <cell r="W1505" t="str">
            <v/>
          </cell>
          <cell r="Y1505" t="str">
            <v/>
          </cell>
          <cell r="AA1505" t="str">
            <v/>
          </cell>
          <cell r="AB1505">
            <v>0</v>
          </cell>
          <cell r="AC1505">
            <v>0</v>
          </cell>
          <cell r="AI1505" t="str">
            <v/>
          </cell>
          <cell r="AJ1505" t="str">
            <v/>
          </cell>
          <cell r="AK1505">
            <v>0</v>
          </cell>
          <cell r="AL1505">
            <v>0</v>
          </cell>
          <cell r="AM1505">
            <v>0</v>
          </cell>
        </row>
        <row r="1506">
          <cell r="C1506" t="str">
            <v/>
          </cell>
          <cell r="D1506" t="str">
            <v/>
          </cell>
          <cell r="O1506" t="str">
            <v/>
          </cell>
          <cell r="T1506" t="str">
            <v/>
          </cell>
          <cell r="U1506" t="str">
            <v/>
          </cell>
          <cell r="V1506" t="str">
            <v/>
          </cell>
          <cell r="W1506" t="str">
            <v/>
          </cell>
          <cell r="Y1506" t="str">
            <v/>
          </cell>
          <cell r="AA1506" t="str">
            <v/>
          </cell>
          <cell r="AB1506">
            <v>0</v>
          </cell>
          <cell r="AC1506">
            <v>0</v>
          </cell>
          <cell r="AI1506" t="str">
            <v/>
          </cell>
          <cell r="AJ1506" t="str">
            <v/>
          </cell>
          <cell r="AK1506">
            <v>0</v>
          </cell>
          <cell r="AL1506">
            <v>0</v>
          </cell>
          <cell r="AM1506">
            <v>0</v>
          </cell>
        </row>
        <row r="1507">
          <cell r="C1507" t="str">
            <v/>
          </cell>
          <cell r="D1507" t="str">
            <v/>
          </cell>
          <cell r="O1507" t="str">
            <v/>
          </cell>
          <cell r="T1507" t="str">
            <v/>
          </cell>
          <cell r="U1507" t="str">
            <v/>
          </cell>
          <cell r="V1507" t="str">
            <v/>
          </cell>
          <cell r="W1507" t="str">
            <v/>
          </cell>
          <cell r="Y1507" t="str">
            <v/>
          </cell>
          <cell r="AA1507" t="str">
            <v/>
          </cell>
          <cell r="AB1507">
            <v>0</v>
          </cell>
          <cell r="AC1507">
            <v>0</v>
          </cell>
          <cell r="AI1507" t="str">
            <v/>
          </cell>
          <cell r="AJ1507" t="str">
            <v/>
          </cell>
          <cell r="AK1507">
            <v>0</v>
          </cell>
          <cell r="AL1507">
            <v>0</v>
          </cell>
          <cell r="AM1507">
            <v>0</v>
          </cell>
        </row>
        <row r="1508">
          <cell r="C1508" t="str">
            <v/>
          </cell>
          <cell r="D1508" t="str">
            <v/>
          </cell>
          <cell r="O1508" t="str">
            <v/>
          </cell>
          <cell r="T1508" t="str">
            <v/>
          </cell>
          <cell r="U1508" t="str">
            <v/>
          </cell>
          <cell r="V1508" t="str">
            <v/>
          </cell>
          <cell r="W1508" t="str">
            <v/>
          </cell>
          <cell r="Y1508" t="str">
            <v/>
          </cell>
          <cell r="AA1508" t="str">
            <v/>
          </cell>
          <cell r="AB1508">
            <v>0</v>
          </cell>
          <cell r="AC1508">
            <v>0</v>
          </cell>
          <cell r="AI1508" t="str">
            <v/>
          </cell>
          <cell r="AJ1508" t="str">
            <v/>
          </cell>
          <cell r="AK1508">
            <v>0</v>
          </cell>
          <cell r="AL1508">
            <v>0</v>
          </cell>
          <cell r="AM1508">
            <v>0</v>
          </cell>
        </row>
        <row r="1509">
          <cell r="C1509" t="str">
            <v/>
          </cell>
          <cell r="D1509" t="str">
            <v/>
          </cell>
          <cell r="O1509" t="str">
            <v/>
          </cell>
          <cell r="T1509" t="str">
            <v/>
          </cell>
          <cell r="U1509" t="str">
            <v/>
          </cell>
          <cell r="V1509" t="str">
            <v/>
          </cell>
          <cell r="W1509" t="str">
            <v/>
          </cell>
          <cell r="Y1509" t="str">
            <v/>
          </cell>
          <cell r="AA1509" t="str">
            <v/>
          </cell>
          <cell r="AB1509">
            <v>0</v>
          </cell>
          <cell r="AC1509">
            <v>0</v>
          </cell>
          <cell r="AI1509" t="str">
            <v/>
          </cell>
          <cell r="AJ1509" t="str">
            <v/>
          </cell>
          <cell r="AK1509">
            <v>0</v>
          </cell>
          <cell r="AL1509">
            <v>0</v>
          </cell>
          <cell r="AM1509">
            <v>0</v>
          </cell>
        </row>
        <row r="1510">
          <cell r="C1510" t="str">
            <v/>
          </cell>
          <cell r="D1510" t="str">
            <v/>
          </cell>
          <cell r="O1510" t="str">
            <v/>
          </cell>
          <cell r="T1510" t="str">
            <v/>
          </cell>
          <cell r="U1510" t="str">
            <v/>
          </cell>
          <cell r="V1510" t="str">
            <v/>
          </cell>
          <cell r="W1510" t="str">
            <v/>
          </cell>
          <cell r="Y1510" t="str">
            <v/>
          </cell>
          <cell r="AA1510" t="str">
            <v/>
          </cell>
          <cell r="AB1510">
            <v>0</v>
          </cell>
          <cell r="AC1510">
            <v>0</v>
          </cell>
          <cell r="AI1510" t="str">
            <v/>
          </cell>
          <cell r="AJ1510" t="str">
            <v/>
          </cell>
          <cell r="AK1510">
            <v>0</v>
          </cell>
          <cell r="AL1510">
            <v>0</v>
          </cell>
          <cell r="AM1510">
            <v>0</v>
          </cell>
        </row>
        <row r="1511">
          <cell r="C1511" t="str">
            <v/>
          </cell>
          <cell r="D1511" t="str">
            <v/>
          </cell>
          <cell r="O1511" t="str">
            <v/>
          </cell>
          <cell r="T1511" t="str">
            <v/>
          </cell>
          <cell r="U1511" t="str">
            <v/>
          </cell>
          <cell r="V1511" t="str">
            <v/>
          </cell>
          <cell r="W1511" t="str">
            <v/>
          </cell>
          <cell r="Y1511" t="str">
            <v/>
          </cell>
          <cell r="AA1511" t="str">
            <v/>
          </cell>
          <cell r="AB1511">
            <v>0</v>
          </cell>
          <cell r="AC1511">
            <v>0</v>
          </cell>
          <cell r="AI1511" t="str">
            <v/>
          </cell>
          <cell r="AJ1511" t="str">
            <v/>
          </cell>
          <cell r="AK1511">
            <v>0</v>
          </cell>
          <cell r="AL1511">
            <v>0</v>
          </cell>
          <cell r="AM1511">
            <v>0</v>
          </cell>
        </row>
        <row r="1512">
          <cell r="C1512" t="str">
            <v/>
          </cell>
          <cell r="D1512" t="str">
            <v/>
          </cell>
          <cell r="O1512" t="str">
            <v/>
          </cell>
          <cell r="T1512" t="str">
            <v/>
          </cell>
          <cell r="U1512" t="str">
            <v/>
          </cell>
          <cell r="V1512" t="str">
            <v/>
          </cell>
          <cell r="W1512" t="str">
            <v/>
          </cell>
          <cell r="Y1512" t="str">
            <v/>
          </cell>
          <cell r="AA1512" t="str">
            <v/>
          </cell>
          <cell r="AB1512">
            <v>0</v>
          </cell>
          <cell r="AC1512">
            <v>0</v>
          </cell>
          <cell r="AI1512" t="str">
            <v/>
          </cell>
          <cell r="AJ1512" t="str">
            <v/>
          </cell>
          <cell r="AK1512">
            <v>0</v>
          </cell>
          <cell r="AL1512">
            <v>0</v>
          </cell>
          <cell r="AM1512">
            <v>0</v>
          </cell>
        </row>
        <row r="1513">
          <cell r="C1513" t="str">
            <v/>
          </cell>
          <cell r="D1513" t="str">
            <v/>
          </cell>
          <cell r="O1513" t="str">
            <v/>
          </cell>
          <cell r="T1513" t="str">
            <v/>
          </cell>
          <cell r="U1513" t="str">
            <v/>
          </cell>
          <cell r="V1513" t="str">
            <v/>
          </cell>
          <cell r="W1513" t="str">
            <v/>
          </cell>
          <cell r="Y1513" t="str">
            <v/>
          </cell>
          <cell r="AA1513" t="str">
            <v/>
          </cell>
          <cell r="AB1513">
            <v>0</v>
          </cell>
          <cell r="AC1513">
            <v>0</v>
          </cell>
          <cell r="AI1513" t="str">
            <v/>
          </cell>
          <cell r="AJ1513" t="str">
            <v/>
          </cell>
          <cell r="AK1513">
            <v>0</v>
          </cell>
          <cell r="AL1513">
            <v>0</v>
          </cell>
          <cell r="AM1513">
            <v>0</v>
          </cell>
        </row>
        <row r="1514">
          <cell r="C1514" t="str">
            <v/>
          </cell>
          <cell r="D1514" t="str">
            <v/>
          </cell>
          <cell r="O1514" t="str">
            <v/>
          </cell>
          <cell r="T1514" t="str">
            <v/>
          </cell>
          <cell r="U1514" t="str">
            <v/>
          </cell>
          <cell r="V1514" t="str">
            <v/>
          </cell>
          <cell r="W1514" t="str">
            <v/>
          </cell>
          <cell r="Y1514" t="str">
            <v/>
          </cell>
          <cell r="AA1514" t="str">
            <v/>
          </cell>
          <cell r="AB1514">
            <v>0</v>
          </cell>
          <cell r="AC1514">
            <v>0</v>
          </cell>
          <cell r="AI1514" t="str">
            <v/>
          </cell>
          <cell r="AJ1514" t="str">
            <v/>
          </cell>
          <cell r="AK1514">
            <v>0</v>
          </cell>
          <cell r="AL1514">
            <v>0</v>
          </cell>
          <cell r="AM1514">
            <v>0</v>
          </cell>
        </row>
        <row r="1515">
          <cell r="C1515" t="str">
            <v/>
          </cell>
          <cell r="D1515" t="str">
            <v/>
          </cell>
          <cell r="O1515" t="str">
            <v/>
          </cell>
          <cell r="T1515" t="str">
            <v/>
          </cell>
          <cell r="U1515" t="str">
            <v/>
          </cell>
          <cell r="V1515" t="str">
            <v/>
          </cell>
          <cell r="W1515" t="str">
            <v/>
          </cell>
          <cell r="Y1515" t="str">
            <v/>
          </cell>
          <cell r="AA1515" t="str">
            <v/>
          </cell>
          <cell r="AB1515">
            <v>0</v>
          </cell>
          <cell r="AC1515">
            <v>0</v>
          </cell>
          <cell r="AI1515" t="str">
            <v/>
          </cell>
          <cell r="AJ1515" t="str">
            <v/>
          </cell>
          <cell r="AK1515">
            <v>0</v>
          </cell>
          <cell r="AL1515">
            <v>0</v>
          </cell>
          <cell r="AM1515">
            <v>0</v>
          </cell>
        </row>
        <row r="1516">
          <cell r="C1516" t="str">
            <v/>
          </cell>
          <cell r="D1516" t="str">
            <v/>
          </cell>
          <cell r="O1516" t="str">
            <v/>
          </cell>
          <cell r="T1516" t="str">
            <v/>
          </cell>
          <cell r="U1516" t="str">
            <v/>
          </cell>
          <cell r="V1516" t="str">
            <v/>
          </cell>
          <cell r="W1516" t="str">
            <v/>
          </cell>
          <cell r="Y1516" t="str">
            <v/>
          </cell>
          <cell r="AA1516" t="str">
            <v/>
          </cell>
          <cell r="AB1516">
            <v>0</v>
          </cell>
          <cell r="AC1516">
            <v>0</v>
          </cell>
          <cell r="AI1516" t="str">
            <v/>
          </cell>
          <cell r="AJ1516" t="str">
            <v/>
          </cell>
          <cell r="AK1516">
            <v>0</v>
          </cell>
          <cell r="AL1516">
            <v>0</v>
          </cell>
          <cell r="AM1516">
            <v>0</v>
          </cell>
        </row>
        <row r="1517">
          <cell r="C1517" t="str">
            <v/>
          </cell>
          <cell r="D1517" t="str">
            <v/>
          </cell>
          <cell r="O1517" t="str">
            <v/>
          </cell>
          <cell r="T1517" t="str">
            <v/>
          </cell>
          <cell r="U1517" t="str">
            <v/>
          </cell>
          <cell r="V1517" t="str">
            <v/>
          </cell>
          <cell r="W1517" t="str">
            <v/>
          </cell>
          <cell r="Y1517" t="str">
            <v/>
          </cell>
          <cell r="AA1517" t="str">
            <v/>
          </cell>
          <cell r="AB1517">
            <v>0</v>
          </cell>
          <cell r="AC1517">
            <v>0</v>
          </cell>
          <cell r="AI1517" t="str">
            <v/>
          </cell>
          <cell r="AJ1517" t="str">
            <v/>
          </cell>
          <cell r="AK1517">
            <v>0</v>
          </cell>
          <cell r="AL1517">
            <v>0</v>
          </cell>
          <cell r="AM1517">
            <v>0</v>
          </cell>
        </row>
        <row r="1518">
          <cell r="C1518" t="str">
            <v/>
          </cell>
          <cell r="D1518" t="str">
            <v/>
          </cell>
          <cell r="O1518" t="str">
            <v/>
          </cell>
          <cell r="T1518" t="str">
            <v/>
          </cell>
          <cell r="U1518" t="str">
            <v/>
          </cell>
          <cell r="V1518" t="str">
            <v/>
          </cell>
          <cell r="W1518" t="str">
            <v/>
          </cell>
          <cell r="Y1518" t="str">
            <v/>
          </cell>
          <cell r="AA1518" t="str">
            <v/>
          </cell>
          <cell r="AB1518">
            <v>0</v>
          </cell>
          <cell r="AC1518">
            <v>0</v>
          </cell>
          <cell r="AI1518" t="str">
            <v/>
          </cell>
          <cell r="AJ1518" t="str">
            <v/>
          </cell>
          <cell r="AK1518">
            <v>0</v>
          </cell>
          <cell r="AL1518">
            <v>0</v>
          </cell>
          <cell r="AM1518">
            <v>0</v>
          </cell>
        </row>
        <row r="1519">
          <cell r="C1519" t="str">
            <v/>
          </cell>
          <cell r="D1519" t="str">
            <v/>
          </cell>
          <cell r="O1519" t="str">
            <v/>
          </cell>
          <cell r="T1519" t="str">
            <v/>
          </cell>
          <cell r="U1519" t="str">
            <v/>
          </cell>
          <cell r="V1519" t="str">
            <v/>
          </cell>
          <cell r="W1519" t="str">
            <v/>
          </cell>
          <cell r="Y1519" t="str">
            <v/>
          </cell>
          <cell r="AA1519" t="str">
            <v/>
          </cell>
          <cell r="AB1519">
            <v>0</v>
          </cell>
          <cell r="AC1519">
            <v>0</v>
          </cell>
          <cell r="AI1519" t="str">
            <v/>
          </cell>
          <cell r="AJ1519" t="str">
            <v/>
          </cell>
          <cell r="AK1519">
            <v>0</v>
          </cell>
          <cell r="AL1519">
            <v>0</v>
          </cell>
          <cell r="AM1519">
            <v>0</v>
          </cell>
        </row>
        <row r="1520">
          <cell r="C1520" t="str">
            <v/>
          </cell>
          <cell r="D1520" t="str">
            <v/>
          </cell>
          <cell r="O1520" t="str">
            <v/>
          </cell>
          <cell r="T1520" t="str">
            <v/>
          </cell>
          <cell r="U1520" t="str">
            <v/>
          </cell>
          <cell r="V1520" t="str">
            <v/>
          </cell>
          <cell r="W1520" t="str">
            <v/>
          </cell>
          <cell r="Y1520" t="str">
            <v/>
          </cell>
          <cell r="AA1520" t="str">
            <v/>
          </cell>
          <cell r="AB1520">
            <v>0</v>
          </cell>
          <cell r="AC1520">
            <v>0</v>
          </cell>
          <cell r="AI1520" t="str">
            <v/>
          </cell>
          <cell r="AJ1520" t="str">
            <v/>
          </cell>
          <cell r="AK1520">
            <v>0</v>
          </cell>
          <cell r="AL1520">
            <v>0</v>
          </cell>
          <cell r="AM1520">
            <v>0</v>
          </cell>
        </row>
        <row r="1521">
          <cell r="C1521" t="str">
            <v/>
          </cell>
          <cell r="D1521" t="str">
            <v/>
          </cell>
          <cell r="O1521" t="str">
            <v/>
          </cell>
          <cell r="T1521" t="str">
            <v/>
          </cell>
          <cell r="U1521" t="str">
            <v/>
          </cell>
          <cell r="V1521" t="str">
            <v/>
          </cell>
          <cell r="W1521" t="str">
            <v/>
          </cell>
          <cell r="Y1521" t="str">
            <v/>
          </cell>
          <cell r="AA1521" t="str">
            <v/>
          </cell>
          <cell r="AB1521">
            <v>0</v>
          </cell>
          <cell r="AC1521">
            <v>0</v>
          </cell>
          <cell r="AI1521" t="str">
            <v/>
          </cell>
          <cell r="AJ1521" t="str">
            <v/>
          </cell>
          <cell r="AK1521">
            <v>0</v>
          </cell>
          <cell r="AL1521">
            <v>0</v>
          </cell>
          <cell r="AM1521">
            <v>0</v>
          </cell>
        </row>
        <row r="1522">
          <cell r="C1522" t="str">
            <v/>
          </cell>
          <cell r="D1522" t="str">
            <v/>
          </cell>
          <cell r="O1522" t="str">
            <v/>
          </cell>
          <cell r="T1522" t="str">
            <v/>
          </cell>
          <cell r="U1522" t="str">
            <v/>
          </cell>
          <cell r="V1522" t="str">
            <v/>
          </cell>
          <cell r="W1522" t="str">
            <v/>
          </cell>
          <cell r="Y1522" t="str">
            <v/>
          </cell>
          <cell r="AA1522" t="str">
            <v/>
          </cell>
          <cell r="AB1522">
            <v>0</v>
          </cell>
          <cell r="AC1522">
            <v>0</v>
          </cell>
          <cell r="AI1522" t="str">
            <v/>
          </cell>
          <cell r="AJ1522" t="str">
            <v/>
          </cell>
          <cell r="AK1522">
            <v>0</v>
          </cell>
          <cell r="AL1522">
            <v>0</v>
          </cell>
          <cell r="AM1522">
            <v>0</v>
          </cell>
        </row>
        <row r="1523">
          <cell r="C1523" t="str">
            <v/>
          </cell>
          <cell r="D1523" t="str">
            <v/>
          </cell>
          <cell r="O1523" t="str">
            <v/>
          </cell>
          <cell r="T1523" t="str">
            <v/>
          </cell>
          <cell r="U1523" t="str">
            <v/>
          </cell>
          <cell r="V1523" t="str">
            <v/>
          </cell>
          <cell r="W1523" t="str">
            <v/>
          </cell>
          <cell r="Y1523" t="str">
            <v/>
          </cell>
          <cell r="AA1523" t="str">
            <v/>
          </cell>
          <cell r="AB1523">
            <v>0</v>
          </cell>
          <cell r="AC1523">
            <v>0</v>
          </cell>
          <cell r="AI1523" t="str">
            <v/>
          </cell>
          <cell r="AJ1523" t="str">
            <v/>
          </cell>
          <cell r="AK1523">
            <v>0</v>
          </cell>
          <cell r="AL1523">
            <v>0</v>
          </cell>
          <cell r="AM1523">
            <v>0</v>
          </cell>
        </row>
        <row r="1524">
          <cell r="C1524" t="str">
            <v/>
          </cell>
          <cell r="D1524" t="str">
            <v/>
          </cell>
          <cell r="O1524" t="str">
            <v/>
          </cell>
          <cell r="T1524" t="str">
            <v/>
          </cell>
          <cell r="U1524" t="str">
            <v/>
          </cell>
          <cell r="V1524" t="str">
            <v/>
          </cell>
          <cell r="W1524" t="str">
            <v/>
          </cell>
          <cell r="Y1524" t="str">
            <v/>
          </cell>
          <cell r="AA1524" t="str">
            <v/>
          </cell>
          <cell r="AB1524">
            <v>0</v>
          </cell>
          <cell r="AC1524">
            <v>0</v>
          </cell>
          <cell r="AI1524" t="str">
            <v/>
          </cell>
          <cell r="AJ1524" t="str">
            <v/>
          </cell>
          <cell r="AK1524">
            <v>0</v>
          </cell>
          <cell r="AL1524">
            <v>0</v>
          </cell>
          <cell r="AM1524">
            <v>0</v>
          </cell>
        </row>
        <row r="1525">
          <cell r="C1525" t="str">
            <v/>
          </cell>
          <cell r="D1525" t="str">
            <v/>
          </cell>
          <cell r="O1525" t="str">
            <v/>
          </cell>
          <cell r="T1525" t="str">
            <v/>
          </cell>
          <cell r="U1525" t="str">
            <v/>
          </cell>
          <cell r="V1525" t="str">
            <v/>
          </cell>
          <cell r="W1525" t="str">
            <v/>
          </cell>
          <cell r="Y1525" t="str">
            <v/>
          </cell>
          <cell r="AA1525" t="str">
            <v/>
          </cell>
          <cell r="AB1525">
            <v>0</v>
          </cell>
          <cell r="AC1525">
            <v>0</v>
          </cell>
          <cell r="AI1525" t="str">
            <v/>
          </cell>
          <cell r="AJ1525" t="str">
            <v/>
          </cell>
          <cell r="AK1525">
            <v>0</v>
          </cell>
          <cell r="AL1525">
            <v>0</v>
          </cell>
          <cell r="AM1525">
            <v>0</v>
          </cell>
        </row>
        <row r="1526">
          <cell r="C1526" t="str">
            <v/>
          </cell>
          <cell r="D1526" t="str">
            <v/>
          </cell>
          <cell r="O1526" t="str">
            <v/>
          </cell>
          <cell r="T1526" t="str">
            <v/>
          </cell>
          <cell r="U1526" t="str">
            <v/>
          </cell>
          <cell r="V1526" t="str">
            <v/>
          </cell>
          <cell r="W1526" t="str">
            <v/>
          </cell>
          <cell r="Y1526" t="str">
            <v/>
          </cell>
          <cell r="AA1526" t="str">
            <v/>
          </cell>
          <cell r="AB1526">
            <v>0</v>
          </cell>
          <cell r="AC1526">
            <v>0</v>
          </cell>
          <cell r="AI1526" t="str">
            <v/>
          </cell>
          <cell r="AJ1526" t="str">
            <v/>
          </cell>
          <cell r="AK1526">
            <v>0</v>
          </cell>
          <cell r="AL1526">
            <v>0</v>
          </cell>
          <cell r="AM1526">
            <v>0</v>
          </cell>
        </row>
        <row r="1527">
          <cell r="C1527" t="str">
            <v/>
          </cell>
          <cell r="D1527" t="str">
            <v/>
          </cell>
          <cell r="O1527" t="str">
            <v/>
          </cell>
          <cell r="T1527" t="str">
            <v/>
          </cell>
          <cell r="U1527" t="str">
            <v/>
          </cell>
          <cell r="V1527" t="str">
            <v/>
          </cell>
          <cell r="W1527" t="str">
            <v/>
          </cell>
          <cell r="Y1527" t="str">
            <v/>
          </cell>
          <cell r="AA1527" t="str">
            <v/>
          </cell>
          <cell r="AB1527">
            <v>0</v>
          </cell>
          <cell r="AC1527">
            <v>0</v>
          </cell>
          <cell r="AI1527" t="str">
            <v/>
          </cell>
          <cell r="AJ1527" t="str">
            <v/>
          </cell>
          <cell r="AK1527">
            <v>0</v>
          </cell>
          <cell r="AL1527">
            <v>0</v>
          </cell>
          <cell r="AM1527">
            <v>0</v>
          </cell>
        </row>
        <row r="1528">
          <cell r="C1528" t="str">
            <v/>
          </cell>
          <cell r="D1528" t="str">
            <v/>
          </cell>
          <cell r="O1528" t="str">
            <v/>
          </cell>
          <cell r="T1528" t="str">
            <v/>
          </cell>
          <cell r="U1528" t="str">
            <v/>
          </cell>
          <cell r="V1528" t="str">
            <v/>
          </cell>
          <cell r="W1528" t="str">
            <v/>
          </cell>
          <cell r="Y1528" t="str">
            <v/>
          </cell>
          <cell r="AA1528" t="str">
            <v/>
          </cell>
          <cell r="AB1528">
            <v>0</v>
          </cell>
          <cell r="AC1528">
            <v>0</v>
          </cell>
          <cell r="AI1528" t="str">
            <v/>
          </cell>
          <cell r="AJ1528" t="str">
            <v/>
          </cell>
          <cell r="AK1528">
            <v>0</v>
          </cell>
          <cell r="AL1528">
            <v>0</v>
          </cell>
          <cell r="AM1528">
            <v>0</v>
          </cell>
        </row>
        <row r="1529">
          <cell r="C1529" t="str">
            <v/>
          </cell>
          <cell r="D1529" t="str">
            <v/>
          </cell>
          <cell r="O1529" t="str">
            <v/>
          </cell>
          <cell r="T1529" t="str">
            <v/>
          </cell>
          <cell r="U1529" t="str">
            <v/>
          </cell>
          <cell r="V1529" t="str">
            <v/>
          </cell>
          <cell r="W1529" t="str">
            <v/>
          </cell>
          <cell r="Y1529" t="str">
            <v/>
          </cell>
          <cell r="AA1529" t="str">
            <v/>
          </cell>
          <cell r="AB1529">
            <v>0</v>
          </cell>
          <cell r="AC1529">
            <v>0</v>
          </cell>
          <cell r="AI1529" t="str">
            <v/>
          </cell>
          <cell r="AJ1529" t="str">
            <v/>
          </cell>
          <cell r="AK1529">
            <v>0</v>
          </cell>
          <cell r="AL1529">
            <v>0</v>
          </cell>
          <cell r="AM1529">
            <v>0</v>
          </cell>
        </row>
        <row r="1530">
          <cell r="C1530" t="str">
            <v/>
          </cell>
          <cell r="D1530" t="str">
            <v/>
          </cell>
          <cell r="O1530" t="str">
            <v/>
          </cell>
          <cell r="T1530" t="str">
            <v/>
          </cell>
          <cell r="U1530" t="str">
            <v/>
          </cell>
          <cell r="V1530" t="str">
            <v/>
          </cell>
          <cell r="W1530" t="str">
            <v/>
          </cell>
          <cell r="Y1530" t="str">
            <v/>
          </cell>
          <cell r="AA1530" t="str">
            <v/>
          </cell>
          <cell r="AB1530">
            <v>0</v>
          </cell>
          <cell r="AC1530">
            <v>0</v>
          </cell>
          <cell r="AI1530" t="str">
            <v/>
          </cell>
          <cell r="AJ1530" t="str">
            <v/>
          </cell>
          <cell r="AK1530">
            <v>0</v>
          </cell>
          <cell r="AL1530">
            <v>0</v>
          </cell>
          <cell r="AM1530">
            <v>0</v>
          </cell>
        </row>
        <row r="1531">
          <cell r="C1531" t="str">
            <v/>
          </cell>
          <cell r="D1531" t="str">
            <v/>
          </cell>
          <cell r="O1531" t="str">
            <v/>
          </cell>
          <cell r="T1531" t="str">
            <v/>
          </cell>
          <cell r="U1531" t="str">
            <v/>
          </cell>
          <cell r="V1531" t="str">
            <v/>
          </cell>
          <cell r="W1531" t="str">
            <v/>
          </cell>
          <cell r="Y1531" t="str">
            <v/>
          </cell>
          <cell r="AA1531" t="str">
            <v/>
          </cell>
          <cell r="AB1531">
            <v>0</v>
          </cell>
          <cell r="AC1531">
            <v>0</v>
          </cell>
          <cell r="AI1531" t="str">
            <v/>
          </cell>
          <cell r="AJ1531" t="str">
            <v/>
          </cell>
          <cell r="AK1531">
            <v>0</v>
          </cell>
          <cell r="AL1531">
            <v>0</v>
          </cell>
          <cell r="AM1531">
            <v>0</v>
          </cell>
        </row>
        <row r="1532">
          <cell r="C1532" t="str">
            <v/>
          </cell>
          <cell r="D1532" t="str">
            <v/>
          </cell>
          <cell r="O1532" t="str">
            <v/>
          </cell>
          <cell r="T1532" t="str">
            <v/>
          </cell>
          <cell r="U1532" t="str">
            <v/>
          </cell>
          <cell r="V1532" t="str">
            <v/>
          </cell>
          <cell r="W1532" t="str">
            <v/>
          </cell>
          <cell r="Y1532" t="str">
            <v/>
          </cell>
          <cell r="AA1532" t="str">
            <v/>
          </cell>
          <cell r="AB1532">
            <v>0</v>
          </cell>
          <cell r="AC1532">
            <v>0</v>
          </cell>
          <cell r="AI1532" t="str">
            <v/>
          </cell>
          <cell r="AJ1532" t="str">
            <v/>
          </cell>
          <cell r="AK1532">
            <v>0</v>
          </cell>
          <cell r="AL1532">
            <v>0</v>
          </cell>
          <cell r="AM1532">
            <v>0</v>
          </cell>
        </row>
        <row r="1533">
          <cell r="C1533" t="str">
            <v/>
          </cell>
          <cell r="D1533" t="str">
            <v/>
          </cell>
          <cell r="O1533" t="str">
            <v/>
          </cell>
          <cell r="T1533" t="str">
            <v/>
          </cell>
          <cell r="U1533" t="str">
            <v/>
          </cell>
          <cell r="V1533" t="str">
            <v/>
          </cell>
          <cell r="W1533" t="str">
            <v/>
          </cell>
          <cell r="Y1533" t="str">
            <v/>
          </cell>
          <cell r="AA1533" t="str">
            <v/>
          </cell>
          <cell r="AB1533">
            <v>0</v>
          </cell>
          <cell r="AC1533">
            <v>0</v>
          </cell>
          <cell r="AI1533" t="str">
            <v/>
          </cell>
          <cell r="AJ1533" t="str">
            <v/>
          </cell>
          <cell r="AK1533">
            <v>0</v>
          </cell>
          <cell r="AL1533">
            <v>0</v>
          </cell>
          <cell r="AM1533">
            <v>0</v>
          </cell>
        </row>
        <row r="1534">
          <cell r="C1534" t="str">
            <v/>
          </cell>
          <cell r="D1534" t="str">
            <v/>
          </cell>
          <cell r="O1534" t="str">
            <v/>
          </cell>
          <cell r="T1534" t="str">
            <v/>
          </cell>
          <cell r="U1534" t="str">
            <v/>
          </cell>
          <cell r="V1534" t="str">
            <v/>
          </cell>
          <cell r="W1534" t="str">
            <v/>
          </cell>
          <cell r="Y1534" t="str">
            <v/>
          </cell>
          <cell r="AA1534" t="str">
            <v/>
          </cell>
          <cell r="AB1534">
            <v>0</v>
          </cell>
          <cell r="AC1534">
            <v>0</v>
          </cell>
          <cell r="AI1534" t="str">
            <v/>
          </cell>
          <cell r="AJ1534" t="str">
            <v/>
          </cell>
          <cell r="AK1534">
            <v>0</v>
          </cell>
          <cell r="AL1534">
            <v>0</v>
          </cell>
          <cell r="AM1534">
            <v>0</v>
          </cell>
        </row>
        <row r="1535">
          <cell r="C1535" t="str">
            <v/>
          </cell>
          <cell r="D1535" t="str">
            <v/>
          </cell>
          <cell r="O1535" t="str">
            <v/>
          </cell>
          <cell r="T1535" t="str">
            <v/>
          </cell>
          <cell r="U1535" t="str">
            <v/>
          </cell>
          <cell r="V1535" t="str">
            <v/>
          </cell>
          <cell r="W1535" t="str">
            <v/>
          </cell>
          <cell r="Y1535" t="str">
            <v/>
          </cell>
          <cell r="AA1535" t="str">
            <v/>
          </cell>
          <cell r="AB1535">
            <v>0</v>
          </cell>
          <cell r="AC1535">
            <v>0</v>
          </cell>
          <cell r="AI1535" t="str">
            <v/>
          </cell>
          <cell r="AJ1535" t="str">
            <v/>
          </cell>
          <cell r="AK1535">
            <v>0</v>
          </cell>
          <cell r="AL1535">
            <v>0</v>
          </cell>
          <cell r="AM1535">
            <v>0</v>
          </cell>
        </row>
        <row r="1536">
          <cell r="C1536" t="str">
            <v/>
          </cell>
          <cell r="D1536" t="str">
            <v/>
          </cell>
          <cell r="O1536" t="str">
            <v/>
          </cell>
          <cell r="T1536" t="str">
            <v/>
          </cell>
          <cell r="U1536" t="str">
            <v/>
          </cell>
          <cell r="V1536" t="str">
            <v/>
          </cell>
          <cell r="W1536" t="str">
            <v/>
          </cell>
          <cell r="Y1536" t="str">
            <v/>
          </cell>
          <cell r="AA1536" t="str">
            <v/>
          </cell>
          <cell r="AB1536">
            <v>0</v>
          </cell>
          <cell r="AC1536">
            <v>0</v>
          </cell>
          <cell r="AI1536" t="str">
            <v/>
          </cell>
          <cell r="AJ1536" t="str">
            <v/>
          </cell>
          <cell r="AK1536">
            <v>0</v>
          </cell>
          <cell r="AL1536">
            <v>0</v>
          </cell>
          <cell r="AM1536">
            <v>0</v>
          </cell>
        </row>
        <row r="1537">
          <cell r="C1537" t="str">
            <v/>
          </cell>
          <cell r="D1537" t="str">
            <v/>
          </cell>
          <cell r="O1537" t="str">
            <v/>
          </cell>
          <cell r="T1537" t="str">
            <v/>
          </cell>
          <cell r="U1537" t="str">
            <v/>
          </cell>
          <cell r="V1537" t="str">
            <v/>
          </cell>
          <cell r="W1537" t="str">
            <v/>
          </cell>
          <cell r="Y1537" t="str">
            <v/>
          </cell>
          <cell r="AA1537" t="str">
            <v/>
          </cell>
          <cell r="AB1537">
            <v>0</v>
          </cell>
          <cell r="AC1537">
            <v>0</v>
          </cell>
          <cell r="AI1537" t="str">
            <v/>
          </cell>
          <cell r="AJ1537" t="str">
            <v/>
          </cell>
          <cell r="AK1537">
            <v>0</v>
          </cell>
          <cell r="AL1537">
            <v>0</v>
          </cell>
          <cell r="AM1537">
            <v>0</v>
          </cell>
        </row>
        <row r="1538">
          <cell r="C1538" t="str">
            <v/>
          </cell>
          <cell r="D1538" t="str">
            <v/>
          </cell>
          <cell r="O1538" t="str">
            <v/>
          </cell>
          <cell r="T1538" t="str">
            <v/>
          </cell>
          <cell r="U1538" t="str">
            <v/>
          </cell>
          <cell r="V1538" t="str">
            <v/>
          </cell>
          <cell r="W1538" t="str">
            <v/>
          </cell>
          <cell r="Y1538" t="str">
            <v/>
          </cell>
          <cell r="AA1538" t="str">
            <v/>
          </cell>
          <cell r="AB1538">
            <v>0</v>
          </cell>
          <cell r="AC1538">
            <v>0</v>
          </cell>
          <cell r="AI1538" t="str">
            <v/>
          </cell>
          <cell r="AJ1538" t="str">
            <v/>
          </cell>
          <cell r="AK1538">
            <v>0</v>
          </cell>
          <cell r="AL1538">
            <v>0</v>
          </cell>
          <cell r="AM1538">
            <v>0</v>
          </cell>
        </row>
        <row r="1539">
          <cell r="C1539" t="str">
            <v/>
          </cell>
          <cell r="D1539" t="str">
            <v/>
          </cell>
          <cell r="O1539" t="str">
            <v/>
          </cell>
          <cell r="T1539" t="str">
            <v/>
          </cell>
          <cell r="U1539" t="str">
            <v/>
          </cell>
          <cell r="V1539" t="str">
            <v/>
          </cell>
          <cell r="W1539" t="str">
            <v/>
          </cell>
          <cell r="Y1539" t="str">
            <v/>
          </cell>
          <cell r="AA1539" t="str">
            <v/>
          </cell>
          <cell r="AB1539">
            <v>0</v>
          </cell>
          <cell r="AC1539">
            <v>0</v>
          </cell>
          <cell r="AI1539" t="str">
            <v/>
          </cell>
          <cell r="AJ1539" t="str">
            <v/>
          </cell>
          <cell r="AK1539">
            <v>0</v>
          </cell>
          <cell r="AL1539">
            <v>0</v>
          </cell>
          <cell r="AM1539">
            <v>0</v>
          </cell>
        </row>
        <row r="1540">
          <cell r="C1540" t="str">
            <v/>
          </cell>
          <cell r="D1540" t="str">
            <v/>
          </cell>
          <cell r="O1540" t="str">
            <v/>
          </cell>
          <cell r="T1540" t="str">
            <v/>
          </cell>
          <cell r="U1540" t="str">
            <v/>
          </cell>
          <cell r="V1540" t="str">
            <v/>
          </cell>
          <cell r="W1540" t="str">
            <v/>
          </cell>
          <cell r="Y1540" t="str">
            <v/>
          </cell>
          <cell r="AA1540" t="str">
            <v/>
          </cell>
          <cell r="AB1540">
            <v>0</v>
          </cell>
          <cell r="AC1540">
            <v>0</v>
          </cell>
          <cell r="AI1540" t="str">
            <v/>
          </cell>
          <cell r="AJ1540" t="str">
            <v/>
          </cell>
          <cell r="AK1540">
            <v>0</v>
          </cell>
          <cell r="AL1540">
            <v>0</v>
          </cell>
          <cell r="AM1540">
            <v>0</v>
          </cell>
        </row>
        <row r="1541">
          <cell r="C1541" t="str">
            <v/>
          </cell>
          <cell r="D1541" t="str">
            <v/>
          </cell>
          <cell r="O1541" t="str">
            <v/>
          </cell>
          <cell r="T1541" t="str">
            <v/>
          </cell>
          <cell r="U1541" t="str">
            <v/>
          </cell>
          <cell r="V1541" t="str">
            <v/>
          </cell>
          <cell r="W1541" t="str">
            <v/>
          </cell>
          <cell r="Y1541" t="str">
            <v/>
          </cell>
          <cell r="AA1541" t="str">
            <v/>
          </cell>
          <cell r="AB1541">
            <v>0</v>
          </cell>
          <cell r="AC1541">
            <v>0</v>
          </cell>
          <cell r="AI1541" t="str">
            <v/>
          </cell>
          <cell r="AJ1541" t="str">
            <v/>
          </cell>
          <cell r="AK1541">
            <v>0</v>
          </cell>
          <cell r="AL1541">
            <v>0</v>
          </cell>
          <cell r="AM1541">
            <v>0</v>
          </cell>
        </row>
        <row r="1542">
          <cell r="C1542" t="str">
            <v/>
          </cell>
          <cell r="D1542" t="str">
            <v/>
          </cell>
          <cell r="O1542" t="str">
            <v/>
          </cell>
          <cell r="T1542" t="str">
            <v/>
          </cell>
          <cell r="U1542" t="str">
            <v/>
          </cell>
          <cell r="V1542" t="str">
            <v/>
          </cell>
          <cell r="W1542" t="str">
            <v/>
          </cell>
          <cell r="Y1542" t="str">
            <v/>
          </cell>
          <cell r="AA1542" t="str">
            <v/>
          </cell>
          <cell r="AB1542">
            <v>0</v>
          </cell>
          <cell r="AC1542">
            <v>0</v>
          </cell>
          <cell r="AI1542" t="str">
            <v/>
          </cell>
          <cell r="AJ1542" t="str">
            <v/>
          </cell>
          <cell r="AK1542">
            <v>0</v>
          </cell>
          <cell r="AL1542">
            <v>0</v>
          </cell>
          <cell r="AM1542">
            <v>0</v>
          </cell>
        </row>
        <row r="1543">
          <cell r="C1543" t="str">
            <v/>
          </cell>
          <cell r="D1543" t="str">
            <v/>
          </cell>
          <cell r="O1543" t="str">
            <v/>
          </cell>
          <cell r="T1543" t="str">
            <v/>
          </cell>
          <cell r="U1543" t="str">
            <v/>
          </cell>
          <cell r="V1543" t="str">
            <v/>
          </cell>
          <cell r="W1543" t="str">
            <v/>
          </cell>
          <cell r="Y1543" t="str">
            <v/>
          </cell>
          <cell r="AA1543" t="str">
            <v/>
          </cell>
          <cell r="AB1543">
            <v>0</v>
          </cell>
          <cell r="AC1543">
            <v>0</v>
          </cell>
          <cell r="AI1543" t="str">
            <v/>
          </cell>
          <cell r="AJ1543" t="str">
            <v/>
          </cell>
          <cell r="AK1543">
            <v>0</v>
          </cell>
          <cell r="AL1543">
            <v>0</v>
          </cell>
          <cell r="AM1543">
            <v>0</v>
          </cell>
        </row>
        <row r="1544">
          <cell r="C1544" t="str">
            <v/>
          </cell>
          <cell r="D1544" t="str">
            <v/>
          </cell>
          <cell r="O1544" t="str">
            <v/>
          </cell>
          <cell r="T1544" t="str">
            <v/>
          </cell>
          <cell r="U1544" t="str">
            <v/>
          </cell>
          <cell r="V1544" t="str">
            <v/>
          </cell>
          <cell r="W1544" t="str">
            <v/>
          </cell>
          <cell r="Y1544" t="str">
            <v/>
          </cell>
          <cell r="AA1544" t="str">
            <v/>
          </cell>
          <cell r="AB1544">
            <v>0</v>
          </cell>
          <cell r="AC1544">
            <v>0</v>
          </cell>
          <cell r="AI1544" t="str">
            <v/>
          </cell>
          <cell r="AJ1544" t="str">
            <v/>
          </cell>
          <cell r="AK1544">
            <v>0</v>
          </cell>
          <cell r="AL1544">
            <v>0</v>
          </cell>
          <cell r="AM1544">
            <v>0</v>
          </cell>
        </row>
        <row r="1545">
          <cell r="C1545" t="str">
            <v/>
          </cell>
          <cell r="D1545" t="str">
            <v/>
          </cell>
          <cell r="O1545" t="str">
            <v/>
          </cell>
          <cell r="T1545" t="str">
            <v/>
          </cell>
          <cell r="U1545" t="str">
            <v/>
          </cell>
          <cell r="V1545" t="str">
            <v/>
          </cell>
          <cell r="W1545" t="str">
            <v/>
          </cell>
          <cell r="Y1545" t="str">
            <v/>
          </cell>
          <cell r="AA1545" t="str">
            <v/>
          </cell>
          <cell r="AB1545">
            <v>0</v>
          </cell>
          <cell r="AC1545">
            <v>0</v>
          </cell>
          <cell r="AI1545" t="str">
            <v/>
          </cell>
          <cell r="AJ1545" t="str">
            <v/>
          </cell>
          <cell r="AK1545">
            <v>0</v>
          </cell>
          <cell r="AL1545">
            <v>0</v>
          </cell>
          <cell r="AM1545">
            <v>0</v>
          </cell>
        </row>
        <row r="1546">
          <cell r="C1546" t="str">
            <v/>
          </cell>
          <cell r="D1546" t="str">
            <v/>
          </cell>
          <cell r="O1546" t="str">
            <v/>
          </cell>
          <cell r="T1546" t="str">
            <v/>
          </cell>
          <cell r="U1546" t="str">
            <v/>
          </cell>
          <cell r="V1546" t="str">
            <v/>
          </cell>
          <cell r="W1546" t="str">
            <v/>
          </cell>
          <cell r="Y1546" t="str">
            <v/>
          </cell>
          <cell r="AA1546" t="str">
            <v/>
          </cell>
          <cell r="AB1546">
            <v>0</v>
          </cell>
          <cell r="AC1546">
            <v>0</v>
          </cell>
          <cell r="AI1546" t="str">
            <v/>
          </cell>
          <cell r="AJ1546" t="str">
            <v/>
          </cell>
          <cell r="AK1546">
            <v>0</v>
          </cell>
          <cell r="AL1546">
            <v>0</v>
          </cell>
          <cell r="AM1546">
            <v>0</v>
          </cell>
        </row>
        <row r="1547">
          <cell r="C1547" t="str">
            <v/>
          </cell>
          <cell r="D1547" t="str">
            <v/>
          </cell>
          <cell r="O1547" t="str">
            <v/>
          </cell>
          <cell r="T1547" t="str">
            <v/>
          </cell>
          <cell r="U1547" t="str">
            <v/>
          </cell>
          <cell r="V1547" t="str">
            <v/>
          </cell>
          <cell r="W1547" t="str">
            <v/>
          </cell>
          <cell r="Y1547" t="str">
            <v/>
          </cell>
          <cell r="AA1547" t="str">
            <v/>
          </cell>
          <cell r="AB1547">
            <v>0</v>
          </cell>
          <cell r="AC1547">
            <v>0</v>
          </cell>
          <cell r="AI1547" t="str">
            <v/>
          </cell>
          <cell r="AJ1547" t="str">
            <v/>
          </cell>
          <cell r="AK1547">
            <v>0</v>
          </cell>
          <cell r="AL1547">
            <v>0</v>
          </cell>
          <cell r="AM1547">
            <v>0</v>
          </cell>
        </row>
        <row r="1548">
          <cell r="C1548" t="str">
            <v/>
          </cell>
          <cell r="D1548" t="str">
            <v/>
          </cell>
          <cell r="O1548" t="str">
            <v/>
          </cell>
          <cell r="T1548" t="str">
            <v/>
          </cell>
          <cell r="U1548" t="str">
            <v/>
          </cell>
          <cell r="V1548" t="str">
            <v/>
          </cell>
          <cell r="W1548" t="str">
            <v/>
          </cell>
          <cell r="Y1548" t="str">
            <v/>
          </cell>
          <cell r="AA1548" t="str">
            <v/>
          </cell>
          <cell r="AB1548">
            <v>0</v>
          </cell>
          <cell r="AC1548">
            <v>0</v>
          </cell>
          <cell r="AI1548" t="str">
            <v/>
          </cell>
          <cell r="AJ1548" t="str">
            <v/>
          </cell>
          <cell r="AK1548">
            <v>0</v>
          </cell>
          <cell r="AL1548">
            <v>0</v>
          </cell>
          <cell r="AM1548">
            <v>0</v>
          </cell>
        </row>
        <row r="1549">
          <cell r="C1549" t="str">
            <v/>
          </cell>
          <cell r="D1549" t="str">
            <v/>
          </cell>
          <cell r="O1549" t="str">
            <v/>
          </cell>
          <cell r="T1549" t="str">
            <v/>
          </cell>
          <cell r="U1549" t="str">
            <v/>
          </cell>
          <cell r="V1549" t="str">
            <v/>
          </cell>
          <cell r="W1549" t="str">
            <v/>
          </cell>
          <cell r="Y1549" t="str">
            <v/>
          </cell>
          <cell r="AA1549" t="str">
            <v/>
          </cell>
          <cell r="AB1549">
            <v>0</v>
          </cell>
          <cell r="AC1549">
            <v>0</v>
          </cell>
          <cell r="AI1549" t="str">
            <v/>
          </cell>
          <cell r="AJ1549" t="str">
            <v/>
          </cell>
          <cell r="AK1549">
            <v>0</v>
          </cell>
          <cell r="AL1549">
            <v>0</v>
          </cell>
          <cell r="AM1549">
            <v>0</v>
          </cell>
        </row>
        <row r="1550">
          <cell r="C1550" t="str">
            <v/>
          </cell>
          <cell r="D1550" t="str">
            <v/>
          </cell>
          <cell r="O1550" t="str">
            <v/>
          </cell>
          <cell r="T1550" t="str">
            <v/>
          </cell>
          <cell r="U1550" t="str">
            <v/>
          </cell>
          <cell r="V1550" t="str">
            <v/>
          </cell>
          <cell r="W1550" t="str">
            <v/>
          </cell>
          <cell r="Y1550" t="str">
            <v/>
          </cell>
          <cell r="AA1550" t="str">
            <v/>
          </cell>
          <cell r="AB1550">
            <v>0</v>
          </cell>
          <cell r="AC1550">
            <v>0</v>
          </cell>
          <cell r="AI1550" t="str">
            <v/>
          </cell>
          <cell r="AJ1550" t="str">
            <v/>
          </cell>
          <cell r="AK1550">
            <v>0</v>
          </cell>
          <cell r="AL1550">
            <v>0</v>
          </cell>
          <cell r="AM1550">
            <v>0</v>
          </cell>
        </row>
        <row r="1551">
          <cell r="C1551" t="str">
            <v/>
          </cell>
          <cell r="D1551" t="str">
            <v/>
          </cell>
          <cell r="O1551" t="str">
            <v/>
          </cell>
          <cell r="T1551" t="str">
            <v/>
          </cell>
          <cell r="U1551" t="str">
            <v/>
          </cell>
          <cell r="V1551" t="str">
            <v/>
          </cell>
          <cell r="W1551" t="str">
            <v/>
          </cell>
          <cell r="Y1551" t="str">
            <v/>
          </cell>
          <cell r="AA1551" t="str">
            <v/>
          </cell>
          <cell r="AB1551">
            <v>0</v>
          </cell>
          <cell r="AC1551">
            <v>0</v>
          </cell>
          <cell r="AI1551" t="str">
            <v/>
          </cell>
          <cell r="AJ1551" t="str">
            <v/>
          </cell>
          <cell r="AK1551">
            <v>0</v>
          </cell>
          <cell r="AL1551">
            <v>0</v>
          </cell>
          <cell r="AM1551">
            <v>0</v>
          </cell>
        </row>
        <row r="1552">
          <cell r="C1552" t="str">
            <v/>
          </cell>
          <cell r="D1552" t="str">
            <v/>
          </cell>
          <cell r="O1552" t="str">
            <v/>
          </cell>
          <cell r="T1552" t="str">
            <v/>
          </cell>
          <cell r="U1552" t="str">
            <v/>
          </cell>
          <cell r="V1552" t="str">
            <v/>
          </cell>
          <cell r="W1552" t="str">
            <v/>
          </cell>
          <cell r="Y1552" t="str">
            <v/>
          </cell>
          <cell r="AA1552" t="str">
            <v/>
          </cell>
          <cell r="AB1552">
            <v>0</v>
          </cell>
          <cell r="AC1552">
            <v>0</v>
          </cell>
          <cell r="AI1552" t="str">
            <v/>
          </cell>
          <cell r="AJ1552" t="str">
            <v/>
          </cell>
          <cell r="AK1552">
            <v>0</v>
          </cell>
          <cell r="AL1552">
            <v>0</v>
          </cell>
          <cell r="AM1552">
            <v>0</v>
          </cell>
        </row>
        <row r="1553">
          <cell r="C1553" t="str">
            <v/>
          </cell>
          <cell r="D1553" t="str">
            <v/>
          </cell>
          <cell r="O1553" t="str">
            <v/>
          </cell>
          <cell r="T1553" t="str">
            <v/>
          </cell>
          <cell r="U1553" t="str">
            <v/>
          </cell>
          <cell r="V1553" t="str">
            <v/>
          </cell>
          <cell r="W1553" t="str">
            <v/>
          </cell>
          <cell r="Y1553" t="str">
            <v/>
          </cell>
          <cell r="AA1553" t="str">
            <v/>
          </cell>
          <cell r="AB1553">
            <v>0</v>
          </cell>
          <cell r="AC1553">
            <v>0</v>
          </cell>
          <cell r="AI1553" t="str">
            <v/>
          </cell>
          <cell r="AJ1553" t="str">
            <v/>
          </cell>
          <cell r="AK1553">
            <v>0</v>
          </cell>
          <cell r="AL1553">
            <v>0</v>
          </cell>
          <cell r="AM1553">
            <v>0</v>
          </cell>
        </row>
        <row r="1554">
          <cell r="C1554" t="str">
            <v/>
          </cell>
          <cell r="D1554" t="str">
            <v/>
          </cell>
          <cell r="O1554" t="str">
            <v/>
          </cell>
          <cell r="T1554" t="str">
            <v/>
          </cell>
          <cell r="U1554" t="str">
            <v/>
          </cell>
          <cell r="V1554" t="str">
            <v/>
          </cell>
          <cell r="W1554" t="str">
            <v/>
          </cell>
          <cell r="Y1554" t="str">
            <v/>
          </cell>
          <cell r="AA1554" t="str">
            <v/>
          </cell>
          <cell r="AB1554">
            <v>0</v>
          </cell>
          <cell r="AC1554">
            <v>0</v>
          </cell>
          <cell r="AI1554" t="str">
            <v/>
          </cell>
          <cell r="AJ1554" t="str">
            <v/>
          </cell>
          <cell r="AK1554">
            <v>0</v>
          </cell>
          <cell r="AL1554">
            <v>0</v>
          </cell>
          <cell r="AM1554">
            <v>0</v>
          </cell>
        </row>
        <row r="1555">
          <cell r="C1555" t="str">
            <v/>
          </cell>
          <cell r="D1555" t="str">
            <v/>
          </cell>
          <cell r="O1555" t="str">
            <v/>
          </cell>
          <cell r="T1555" t="str">
            <v/>
          </cell>
          <cell r="U1555" t="str">
            <v/>
          </cell>
          <cell r="V1555" t="str">
            <v/>
          </cell>
          <cell r="W1555" t="str">
            <v/>
          </cell>
          <cell r="Y1555" t="str">
            <v/>
          </cell>
          <cell r="AA1555" t="str">
            <v/>
          </cell>
          <cell r="AB1555">
            <v>0</v>
          </cell>
          <cell r="AC1555">
            <v>0</v>
          </cell>
          <cell r="AI1555" t="str">
            <v/>
          </cell>
          <cell r="AJ1555" t="str">
            <v/>
          </cell>
          <cell r="AK1555">
            <v>0</v>
          </cell>
          <cell r="AL1555">
            <v>0</v>
          </cell>
          <cell r="AM1555">
            <v>0</v>
          </cell>
        </row>
        <row r="1556">
          <cell r="C1556" t="str">
            <v/>
          </cell>
          <cell r="D1556" t="str">
            <v/>
          </cell>
          <cell r="O1556" t="str">
            <v/>
          </cell>
          <cell r="T1556" t="str">
            <v/>
          </cell>
          <cell r="U1556" t="str">
            <v/>
          </cell>
          <cell r="V1556" t="str">
            <v/>
          </cell>
          <cell r="W1556" t="str">
            <v/>
          </cell>
          <cell r="Y1556" t="str">
            <v/>
          </cell>
          <cell r="AA1556" t="str">
            <v/>
          </cell>
          <cell r="AB1556">
            <v>0</v>
          </cell>
          <cell r="AC1556">
            <v>0</v>
          </cell>
          <cell r="AI1556" t="str">
            <v/>
          </cell>
          <cell r="AJ1556" t="str">
            <v/>
          </cell>
          <cell r="AK1556">
            <v>0</v>
          </cell>
          <cell r="AL1556">
            <v>0</v>
          </cell>
          <cell r="AM1556">
            <v>0</v>
          </cell>
        </row>
        <row r="1557">
          <cell r="C1557" t="str">
            <v/>
          </cell>
          <cell r="D1557" t="str">
            <v/>
          </cell>
          <cell r="O1557" t="str">
            <v/>
          </cell>
          <cell r="T1557" t="str">
            <v/>
          </cell>
          <cell r="U1557" t="str">
            <v/>
          </cell>
          <cell r="V1557" t="str">
            <v/>
          </cell>
          <cell r="W1557" t="str">
            <v/>
          </cell>
          <cell r="Y1557" t="str">
            <v/>
          </cell>
          <cell r="AA1557" t="str">
            <v/>
          </cell>
          <cell r="AB1557">
            <v>0</v>
          </cell>
          <cell r="AC1557">
            <v>0</v>
          </cell>
          <cell r="AI1557" t="str">
            <v/>
          </cell>
          <cell r="AJ1557" t="str">
            <v/>
          </cell>
          <cell r="AK1557">
            <v>0</v>
          </cell>
          <cell r="AL1557">
            <v>0</v>
          </cell>
          <cell r="AM1557">
            <v>0</v>
          </cell>
        </row>
        <row r="1558">
          <cell r="C1558" t="str">
            <v/>
          </cell>
          <cell r="D1558" t="str">
            <v/>
          </cell>
          <cell r="O1558" t="str">
            <v/>
          </cell>
          <cell r="T1558" t="str">
            <v/>
          </cell>
          <cell r="U1558" t="str">
            <v/>
          </cell>
          <cell r="V1558" t="str">
            <v/>
          </cell>
          <cell r="W1558" t="str">
            <v/>
          </cell>
          <cell r="Y1558" t="str">
            <v/>
          </cell>
          <cell r="AA1558" t="str">
            <v/>
          </cell>
          <cell r="AB1558">
            <v>0</v>
          </cell>
          <cell r="AC1558">
            <v>0</v>
          </cell>
          <cell r="AI1558" t="str">
            <v/>
          </cell>
          <cell r="AJ1558" t="str">
            <v/>
          </cell>
          <cell r="AK1558">
            <v>0</v>
          </cell>
          <cell r="AL1558">
            <v>0</v>
          </cell>
          <cell r="AM1558">
            <v>0</v>
          </cell>
        </row>
        <row r="1559">
          <cell r="C1559" t="str">
            <v/>
          </cell>
          <cell r="D1559" t="str">
            <v/>
          </cell>
          <cell r="O1559" t="str">
            <v/>
          </cell>
          <cell r="T1559" t="str">
            <v/>
          </cell>
          <cell r="U1559" t="str">
            <v/>
          </cell>
          <cell r="V1559" t="str">
            <v/>
          </cell>
          <cell r="W1559" t="str">
            <v/>
          </cell>
          <cell r="Y1559" t="str">
            <v/>
          </cell>
          <cell r="AA1559" t="str">
            <v/>
          </cell>
          <cell r="AB1559">
            <v>0</v>
          </cell>
          <cell r="AC1559">
            <v>0</v>
          </cell>
          <cell r="AI1559" t="str">
            <v/>
          </cell>
          <cell r="AJ1559" t="str">
            <v/>
          </cell>
          <cell r="AK1559">
            <v>0</v>
          </cell>
          <cell r="AL1559">
            <v>0</v>
          </cell>
          <cell r="AM1559">
            <v>0</v>
          </cell>
        </row>
        <row r="1560">
          <cell r="C1560" t="str">
            <v/>
          </cell>
          <cell r="D1560" t="str">
            <v/>
          </cell>
          <cell r="O1560" t="str">
            <v/>
          </cell>
          <cell r="T1560" t="str">
            <v/>
          </cell>
          <cell r="U1560" t="str">
            <v/>
          </cell>
          <cell r="V1560" t="str">
            <v/>
          </cell>
          <cell r="W1560" t="str">
            <v/>
          </cell>
          <cell r="Y1560" t="str">
            <v/>
          </cell>
          <cell r="AA1560" t="str">
            <v/>
          </cell>
          <cell r="AB1560">
            <v>0</v>
          </cell>
          <cell r="AC1560">
            <v>0</v>
          </cell>
          <cell r="AI1560" t="str">
            <v/>
          </cell>
          <cell r="AJ1560" t="str">
            <v/>
          </cell>
          <cell r="AK1560">
            <v>0</v>
          </cell>
          <cell r="AL1560">
            <v>0</v>
          </cell>
          <cell r="AM1560">
            <v>0</v>
          </cell>
        </row>
        <row r="1561">
          <cell r="C1561" t="str">
            <v/>
          </cell>
          <cell r="D1561" t="str">
            <v/>
          </cell>
          <cell r="O1561" t="str">
            <v/>
          </cell>
          <cell r="T1561" t="str">
            <v/>
          </cell>
          <cell r="U1561" t="str">
            <v/>
          </cell>
          <cell r="V1561" t="str">
            <v/>
          </cell>
          <cell r="W1561" t="str">
            <v/>
          </cell>
          <cell r="Y1561" t="str">
            <v/>
          </cell>
          <cell r="AA1561" t="str">
            <v/>
          </cell>
          <cell r="AB1561">
            <v>0</v>
          </cell>
          <cell r="AC1561">
            <v>0</v>
          </cell>
          <cell r="AI1561" t="str">
            <v/>
          </cell>
          <cell r="AJ1561" t="str">
            <v/>
          </cell>
          <cell r="AK1561">
            <v>0</v>
          </cell>
          <cell r="AL1561">
            <v>0</v>
          </cell>
          <cell r="AM1561">
            <v>0</v>
          </cell>
        </row>
        <row r="1562">
          <cell r="C1562" t="str">
            <v/>
          </cell>
          <cell r="D1562" t="str">
            <v/>
          </cell>
          <cell r="O1562" t="str">
            <v/>
          </cell>
          <cell r="T1562" t="str">
            <v/>
          </cell>
          <cell r="U1562" t="str">
            <v/>
          </cell>
          <cell r="V1562" t="str">
            <v/>
          </cell>
          <cell r="W1562" t="str">
            <v/>
          </cell>
          <cell r="Y1562" t="str">
            <v/>
          </cell>
          <cell r="AA1562" t="str">
            <v/>
          </cell>
          <cell r="AB1562">
            <v>0</v>
          </cell>
          <cell r="AC1562">
            <v>0</v>
          </cell>
          <cell r="AI1562" t="str">
            <v/>
          </cell>
          <cell r="AJ1562" t="str">
            <v/>
          </cell>
          <cell r="AK1562">
            <v>0</v>
          </cell>
          <cell r="AL1562">
            <v>0</v>
          </cell>
          <cell r="AM1562">
            <v>0</v>
          </cell>
        </row>
        <row r="1563">
          <cell r="C1563" t="str">
            <v/>
          </cell>
          <cell r="D1563" t="str">
            <v/>
          </cell>
          <cell r="O1563" t="str">
            <v/>
          </cell>
          <cell r="T1563" t="str">
            <v/>
          </cell>
          <cell r="U1563" t="str">
            <v/>
          </cell>
          <cell r="V1563" t="str">
            <v/>
          </cell>
          <cell r="W1563" t="str">
            <v/>
          </cell>
          <cell r="Y1563" t="str">
            <v/>
          </cell>
          <cell r="AA1563" t="str">
            <v/>
          </cell>
          <cell r="AB1563">
            <v>0</v>
          </cell>
          <cell r="AC1563">
            <v>0</v>
          </cell>
          <cell r="AI1563" t="str">
            <v/>
          </cell>
          <cell r="AJ1563" t="str">
            <v/>
          </cell>
          <cell r="AK1563">
            <v>0</v>
          </cell>
          <cell r="AL1563">
            <v>0</v>
          </cell>
          <cell r="AM1563">
            <v>0</v>
          </cell>
        </row>
        <row r="1564">
          <cell r="C1564" t="str">
            <v/>
          </cell>
          <cell r="D1564" t="str">
            <v/>
          </cell>
          <cell r="O1564" t="str">
            <v/>
          </cell>
          <cell r="T1564" t="str">
            <v/>
          </cell>
          <cell r="U1564" t="str">
            <v/>
          </cell>
          <cell r="V1564" t="str">
            <v/>
          </cell>
          <cell r="W1564" t="str">
            <v/>
          </cell>
          <cell r="Y1564" t="str">
            <v/>
          </cell>
          <cell r="AA1564" t="str">
            <v/>
          </cell>
          <cell r="AB1564">
            <v>0</v>
          </cell>
          <cell r="AC1564">
            <v>0</v>
          </cell>
          <cell r="AI1564" t="str">
            <v/>
          </cell>
          <cell r="AJ1564" t="str">
            <v/>
          </cell>
          <cell r="AK1564">
            <v>0</v>
          </cell>
          <cell r="AL1564">
            <v>0</v>
          </cell>
          <cell r="AM1564">
            <v>0</v>
          </cell>
        </row>
        <row r="1565">
          <cell r="C1565" t="str">
            <v/>
          </cell>
          <cell r="D1565" t="str">
            <v/>
          </cell>
          <cell r="O1565" t="str">
            <v/>
          </cell>
          <cell r="T1565" t="str">
            <v/>
          </cell>
          <cell r="U1565" t="str">
            <v/>
          </cell>
          <cell r="V1565" t="str">
            <v/>
          </cell>
          <cell r="W1565" t="str">
            <v/>
          </cell>
          <cell r="Y1565" t="str">
            <v/>
          </cell>
          <cell r="AA1565" t="str">
            <v/>
          </cell>
          <cell r="AB1565">
            <v>0</v>
          </cell>
          <cell r="AC1565">
            <v>0</v>
          </cell>
          <cell r="AI1565" t="str">
            <v/>
          </cell>
          <cell r="AJ1565" t="str">
            <v/>
          </cell>
          <cell r="AK1565">
            <v>0</v>
          </cell>
          <cell r="AL1565">
            <v>0</v>
          </cell>
          <cell r="AM1565">
            <v>0</v>
          </cell>
        </row>
        <row r="1566">
          <cell r="C1566" t="str">
            <v/>
          </cell>
          <cell r="D1566" t="str">
            <v/>
          </cell>
          <cell r="O1566" t="str">
            <v/>
          </cell>
          <cell r="T1566" t="str">
            <v/>
          </cell>
          <cell r="U1566" t="str">
            <v/>
          </cell>
          <cell r="V1566" t="str">
            <v/>
          </cell>
          <cell r="W1566" t="str">
            <v/>
          </cell>
          <cell r="Y1566" t="str">
            <v/>
          </cell>
          <cell r="AA1566" t="str">
            <v/>
          </cell>
          <cell r="AB1566">
            <v>0</v>
          </cell>
          <cell r="AC1566">
            <v>0</v>
          </cell>
          <cell r="AI1566" t="str">
            <v/>
          </cell>
          <cell r="AJ1566" t="str">
            <v/>
          </cell>
          <cell r="AK1566">
            <v>0</v>
          </cell>
          <cell r="AL1566">
            <v>0</v>
          </cell>
          <cell r="AM1566">
            <v>0</v>
          </cell>
        </row>
        <row r="1567">
          <cell r="C1567" t="str">
            <v/>
          </cell>
          <cell r="D1567" t="str">
            <v/>
          </cell>
          <cell r="O1567" t="str">
            <v/>
          </cell>
          <cell r="T1567" t="str">
            <v/>
          </cell>
          <cell r="U1567" t="str">
            <v/>
          </cell>
          <cell r="V1567" t="str">
            <v/>
          </cell>
          <cell r="W1567" t="str">
            <v/>
          </cell>
          <cell r="Y1567" t="str">
            <v/>
          </cell>
          <cell r="AA1567" t="str">
            <v/>
          </cell>
          <cell r="AB1567">
            <v>0</v>
          </cell>
          <cell r="AC1567">
            <v>0</v>
          </cell>
          <cell r="AI1567" t="str">
            <v/>
          </cell>
          <cell r="AJ1567" t="str">
            <v/>
          </cell>
          <cell r="AK1567">
            <v>0</v>
          </cell>
          <cell r="AL1567">
            <v>0</v>
          </cell>
          <cell r="AM1567">
            <v>0</v>
          </cell>
        </row>
        <row r="1568">
          <cell r="C1568" t="str">
            <v/>
          </cell>
          <cell r="D1568" t="str">
            <v/>
          </cell>
          <cell r="O1568" t="str">
            <v/>
          </cell>
          <cell r="T1568" t="str">
            <v/>
          </cell>
          <cell r="U1568" t="str">
            <v/>
          </cell>
          <cell r="V1568" t="str">
            <v/>
          </cell>
          <cell r="W1568" t="str">
            <v/>
          </cell>
          <cell r="Y1568" t="str">
            <v/>
          </cell>
          <cell r="AA1568" t="str">
            <v/>
          </cell>
          <cell r="AB1568">
            <v>0</v>
          </cell>
          <cell r="AC1568">
            <v>0</v>
          </cell>
          <cell r="AI1568" t="str">
            <v/>
          </cell>
          <cell r="AJ1568" t="str">
            <v/>
          </cell>
          <cell r="AK1568">
            <v>0</v>
          </cell>
          <cell r="AL1568">
            <v>0</v>
          </cell>
          <cell r="AM1568">
            <v>0</v>
          </cell>
        </row>
        <row r="1569">
          <cell r="C1569" t="str">
            <v/>
          </cell>
          <cell r="D1569" t="str">
            <v/>
          </cell>
          <cell r="O1569" t="str">
            <v/>
          </cell>
          <cell r="T1569" t="str">
            <v/>
          </cell>
          <cell r="U1569" t="str">
            <v/>
          </cell>
          <cell r="V1569" t="str">
            <v/>
          </cell>
          <cell r="W1569" t="str">
            <v/>
          </cell>
          <cell r="Y1569" t="str">
            <v/>
          </cell>
          <cell r="AA1569" t="str">
            <v/>
          </cell>
          <cell r="AB1569">
            <v>0</v>
          </cell>
          <cell r="AC1569">
            <v>0</v>
          </cell>
          <cell r="AI1569" t="str">
            <v/>
          </cell>
          <cell r="AJ1569" t="str">
            <v/>
          </cell>
          <cell r="AK1569">
            <v>0</v>
          </cell>
          <cell r="AL1569">
            <v>0</v>
          </cell>
          <cell r="AM1569">
            <v>0</v>
          </cell>
        </row>
        <row r="1570">
          <cell r="C1570" t="str">
            <v/>
          </cell>
          <cell r="D1570" t="str">
            <v/>
          </cell>
          <cell r="O1570" t="str">
            <v/>
          </cell>
          <cell r="T1570" t="str">
            <v/>
          </cell>
          <cell r="U1570" t="str">
            <v/>
          </cell>
          <cell r="V1570" t="str">
            <v/>
          </cell>
          <cell r="W1570" t="str">
            <v/>
          </cell>
          <cell r="Y1570" t="str">
            <v/>
          </cell>
          <cell r="AA1570" t="str">
            <v/>
          </cell>
          <cell r="AB1570">
            <v>0</v>
          </cell>
          <cell r="AC1570">
            <v>0</v>
          </cell>
          <cell r="AI1570" t="str">
            <v/>
          </cell>
          <cell r="AJ1570" t="str">
            <v/>
          </cell>
          <cell r="AK1570">
            <v>0</v>
          </cell>
          <cell r="AL1570">
            <v>0</v>
          </cell>
          <cell r="AM1570">
            <v>0</v>
          </cell>
        </row>
        <row r="1571">
          <cell r="C1571" t="str">
            <v/>
          </cell>
          <cell r="D1571" t="str">
            <v/>
          </cell>
          <cell r="O1571" t="str">
            <v/>
          </cell>
          <cell r="T1571" t="str">
            <v/>
          </cell>
          <cell r="U1571" t="str">
            <v/>
          </cell>
          <cell r="V1571" t="str">
            <v/>
          </cell>
          <cell r="W1571" t="str">
            <v/>
          </cell>
          <cell r="Y1571" t="str">
            <v/>
          </cell>
          <cell r="AA1571" t="str">
            <v/>
          </cell>
          <cell r="AB1571">
            <v>0</v>
          </cell>
          <cell r="AC1571">
            <v>0</v>
          </cell>
          <cell r="AI1571" t="str">
            <v/>
          </cell>
          <cell r="AJ1571" t="str">
            <v/>
          </cell>
          <cell r="AK1571">
            <v>0</v>
          </cell>
          <cell r="AL1571">
            <v>0</v>
          </cell>
          <cell r="AM1571">
            <v>0</v>
          </cell>
        </row>
        <row r="1572">
          <cell r="C1572" t="str">
            <v/>
          </cell>
          <cell r="D1572" t="str">
            <v/>
          </cell>
          <cell r="O1572" t="str">
            <v/>
          </cell>
          <cell r="T1572" t="str">
            <v/>
          </cell>
          <cell r="U1572" t="str">
            <v/>
          </cell>
          <cell r="V1572" t="str">
            <v/>
          </cell>
          <cell r="W1572" t="str">
            <v/>
          </cell>
          <cell r="Y1572" t="str">
            <v/>
          </cell>
          <cell r="AA1572" t="str">
            <v/>
          </cell>
          <cell r="AB1572">
            <v>0</v>
          </cell>
          <cell r="AC1572">
            <v>0</v>
          </cell>
          <cell r="AI1572" t="str">
            <v/>
          </cell>
          <cell r="AJ1572" t="str">
            <v/>
          </cell>
          <cell r="AK1572">
            <v>0</v>
          </cell>
          <cell r="AL1572">
            <v>0</v>
          </cell>
          <cell r="AM1572">
            <v>0</v>
          </cell>
        </row>
        <row r="1573">
          <cell r="C1573" t="str">
            <v/>
          </cell>
          <cell r="D1573" t="str">
            <v/>
          </cell>
          <cell r="O1573" t="str">
            <v/>
          </cell>
          <cell r="T1573" t="str">
            <v/>
          </cell>
          <cell r="U1573" t="str">
            <v/>
          </cell>
          <cell r="V1573" t="str">
            <v/>
          </cell>
          <cell r="W1573" t="str">
            <v/>
          </cell>
          <cell r="Y1573" t="str">
            <v/>
          </cell>
          <cell r="AA1573" t="str">
            <v/>
          </cell>
          <cell r="AB1573">
            <v>0</v>
          </cell>
          <cell r="AC1573">
            <v>0</v>
          </cell>
          <cell r="AI1573" t="str">
            <v/>
          </cell>
          <cell r="AJ1573" t="str">
            <v/>
          </cell>
          <cell r="AK1573">
            <v>0</v>
          </cell>
          <cell r="AL1573">
            <v>0</v>
          </cell>
          <cell r="AM1573">
            <v>0</v>
          </cell>
        </row>
        <row r="1574">
          <cell r="C1574" t="str">
            <v/>
          </cell>
          <cell r="D1574" t="str">
            <v/>
          </cell>
          <cell r="O1574" t="str">
            <v/>
          </cell>
          <cell r="T1574" t="str">
            <v/>
          </cell>
          <cell r="U1574" t="str">
            <v/>
          </cell>
          <cell r="V1574" t="str">
            <v/>
          </cell>
          <cell r="W1574" t="str">
            <v/>
          </cell>
          <cell r="Y1574" t="str">
            <v/>
          </cell>
          <cell r="AA1574" t="str">
            <v/>
          </cell>
          <cell r="AB1574">
            <v>0</v>
          </cell>
          <cell r="AC1574">
            <v>0</v>
          </cell>
          <cell r="AI1574" t="str">
            <v/>
          </cell>
          <cell r="AJ1574" t="str">
            <v/>
          </cell>
          <cell r="AK1574">
            <v>0</v>
          </cell>
          <cell r="AL1574">
            <v>0</v>
          </cell>
          <cell r="AM1574">
            <v>0</v>
          </cell>
        </row>
        <row r="1575">
          <cell r="C1575" t="str">
            <v/>
          </cell>
          <cell r="D1575" t="str">
            <v/>
          </cell>
          <cell r="O1575" t="str">
            <v/>
          </cell>
          <cell r="T1575" t="str">
            <v/>
          </cell>
          <cell r="U1575" t="str">
            <v/>
          </cell>
          <cell r="V1575" t="str">
            <v/>
          </cell>
          <cell r="W1575" t="str">
            <v/>
          </cell>
          <cell r="Y1575" t="str">
            <v/>
          </cell>
          <cell r="AA1575" t="str">
            <v/>
          </cell>
          <cell r="AB1575">
            <v>0</v>
          </cell>
          <cell r="AC1575">
            <v>0</v>
          </cell>
          <cell r="AI1575" t="str">
            <v/>
          </cell>
          <cell r="AJ1575" t="str">
            <v/>
          </cell>
          <cell r="AK1575">
            <v>0</v>
          </cell>
          <cell r="AL1575">
            <v>0</v>
          </cell>
          <cell r="AM1575">
            <v>0</v>
          </cell>
        </row>
        <row r="1576">
          <cell r="C1576" t="str">
            <v/>
          </cell>
          <cell r="D1576" t="str">
            <v/>
          </cell>
          <cell r="O1576" t="str">
            <v/>
          </cell>
          <cell r="T1576" t="str">
            <v/>
          </cell>
          <cell r="U1576" t="str">
            <v/>
          </cell>
          <cell r="V1576" t="str">
            <v/>
          </cell>
          <cell r="W1576" t="str">
            <v/>
          </cell>
          <cell r="Y1576" t="str">
            <v/>
          </cell>
          <cell r="AA1576" t="str">
            <v/>
          </cell>
          <cell r="AB1576">
            <v>0</v>
          </cell>
          <cell r="AC1576">
            <v>0</v>
          </cell>
          <cell r="AI1576" t="str">
            <v/>
          </cell>
          <cell r="AJ1576" t="str">
            <v/>
          </cell>
          <cell r="AK1576">
            <v>0</v>
          </cell>
          <cell r="AL1576">
            <v>0</v>
          </cell>
          <cell r="AM1576">
            <v>0</v>
          </cell>
        </row>
        <row r="1577">
          <cell r="C1577" t="str">
            <v/>
          </cell>
          <cell r="D1577" t="str">
            <v/>
          </cell>
          <cell r="O1577" t="str">
            <v/>
          </cell>
          <cell r="T1577" t="str">
            <v/>
          </cell>
          <cell r="U1577" t="str">
            <v/>
          </cell>
          <cell r="V1577" t="str">
            <v/>
          </cell>
          <cell r="W1577" t="str">
            <v/>
          </cell>
          <cell r="Y1577" t="str">
            <v/>
          </cell>
          <cell r="AA1577" t="str">
            <v/>
          </cell>
          <cell r="AB1577">
            <v>0</v>
          </cell>
          <cell r="AC1577">
            <v>0</v>
          </cell>
          <cell r="AI1577" t="str">
            <v/>
          </cell>
          <cell r="AJ1577" t="str">
            <v/>
          </cell>
          <cell r="AK1577">
            <v>0</v>
          </cell>
          <cell r="AL1577">
            <v>0</v>
          </cell>
          <cell r="AM1577">
            <v>0</v>
          </cell>
        </row>
        <row r="1578">
          <cell r="C1578" t="str">
            <v/>
          </cell>
          <cell r="D1578" t="str">
            <v/>
          </cell>
          <cell r="O1578" t="str">
            <v/>
          </cell>
          <cell r="T1578" t="str">
            <v/>
          </cell>
          <cell r="U1578" t="str">
            <v/>
          </cell>
          <cell r="V1578" t="str">
            <v/>
          </cell>
          <cell r="W1578" t="str">
            <v/>
          </cell>
          <cell r="Y1578" t="str">
            <v/>
          </cell>
          <cell r="AA1578" t="str">
            <v/>
          </cell>
          <cell r="AB1578">
            <v>0</v>
          </cell>
          <cell r="AC1578">
            <v>0</v>
          </cell>
          <cell r="AI1578" t="str">
            <v/>
          </cell>
          <cell r="AJ1578" t="str">
            <v/>
          </cell>
          <cell r="AK1578">
            <v>0</v>
          </cell>
          <cell r="AL1578">
            <v>0</v>
          </cell>
          <cell r="AM1578">
            <v>0</v>
          </cell>
        </row>
        <row r="1579">
          <cell r="C1579" t="str">
            <v/>
          </cell>
          <cell r="D1579" t="str">
            <v/>
          </cell>
          <cell r="O1579" t="str">
            <v/>
          </cell>
          <cell r="T1579" t="str">
            <v/>
          </cell>
          <cell r="U1579" t="str">
            <v/>
          </cell>
          <cell r="V1579" t="str">
            <v/>
          </cell>
          <cell r="W1579" t="str">
            <v/>
          </cell>
          <cell r="Y1579" t="str">
            <v/>
          </cell>
          <cell r="AA1579" t="str">
            <v/>
          </cell>
          <cell r="AB1579">
            <v>0</v>
          </cell>
          <cell r="AC1579">
            <v>0</v>
          </cell>
          <cell r="AI1579" t="str">
            <v/>
          </cell>
          <cell r="AJ1579" t="str">
            <v/>
          </cell>
          <cell r="AK1579">
            <v>0</v>
          </cell>
          <cell r="AL1579">
            <v>0</v>
          </cell>
          <cell r="AM1579">
            <v>0</v>
          </cell>
        </row>
        <row r="1580">
          <cell r="C1580" t="str">
            <v/>
          </cell>
          <cell r="D1580" t="str">
            <v/>
          </cell>
          <cell r="O1580" t="str">
            <v/>
          </cell>
          <cell r="T1580" t="str">
            <v/>
          </cell>
          <cell r="U1580" t="str">
            <v/>
          </cell>
          <cell r="V1580" t="str">
            <v/>
          </cell>
          <cell r="W1580" t="str">
            <v/>
          </cell>
          <cell r="Y1580" t="str">
            <v/>
          </cell>
          <cell r="AA1580" t="str">
            <v/>
          </cell>
          <cell r="AB1580">
            <v>0</v>
          </cell>
          <cell r="AC1580">
            <v>0</v>
          </cell>
          <cell r="AI1580" t="str">
            <v/>
          </cell>
          <cell r="AJ1580" t="str">
            <v/>
          </cell>
          <cell r="AK1580">
            <v>0</v>
          </cell>
          <cell r="AL1580">
            <v>0</v>
          </cell>
          <cell r="AM1580">
            <v>0</v>
          </cell>
        </row>
        <row r="1581">
          <cell r="C1581" t="str">
            <v/>
          </cell>
          <cell r="D1581" t="str">
            <v/>
          </cell>
          <cell r="O1581" t="str">
            <v/>
          </cell>
          <cell r="T1581" t="str">
            <v/>
          </cell>
          <cell r="U1581" t="str">
            <v/>
          </cell>
          <cell r="V1581" t="str">
            <v/>
          </cell>
          <cell r="W1581" t="str">
            <v/>
          </cell>
          <cell r="Y1581" t="str">
            <v/>
          </cell>
          <cell r="AA1581" t="str">
            <v/>
          </cell>
          <cell r="AB1581">
            <v>0</v>
          </cell>
          <cell r="AC1581">
            <v>0</v>
          </cell>
          <cell r="AI1581" t="str">
            <v/>
          </cell>
          <cell r="AJ1581" t="str">
            <v/>
          </cell>
          <cell r="AK1581">
            <v>0</v>
          </cell>
          <cell r="AL1581">
            <v>0</v>
          </cell>
          <cell r="AM1581">
            <v>0</v>
          </cell>
        </row>
        <row r="1582">
          <cell r="C1582" t="str">
            <v/>
          </cell>
          <cell r="D1582" t="str">
            <v/>
          </cell>
          <cell r="O1582" t="str">
            <v/>
          </cell>
          <cell r="T1582" t="str">
            <v/>
          </cell>
          <cell r="U1582" t="str">
            <v/>
          </cell>
          <cell r="V1582" t="str">
            <v/>
          </cell>
          <cell r="W1582" t="str">
            <v/>
          </cell>
          <cell r="Y1582" t="str">
            <v/>
          </cell>
          <cell r="AA1582" t="str">
            <v/>
          </cell>
          <cell r="AB1582">
            <v>0</v>
          </cell>
          <cell r="AC1582">
            <v>0</v>
          </cell>
          <cell r="AI1582" t="str">
            <v/>
          </cell>
          <cell r="AJ1582" t="str">
            <v/>
          </cell>
          <cell r="AK1582">
            <v>0</v>
          </cell>
          <cell r="AL1582">
            <v>0</v>
          </cell>
          <cell r="AM1582">
            <v>0</v>
          </cell>
        </row>
        <row r="1583">
          <cell r="C1583" t="str">
            <v/>
          </cell>
          <cell r="D1583" t="str">
            <v/>
          </cell>
          <cell r="O1583" t="str">
            <v/>
          </cell>
          <cell r="T1583" t="str">
            <v/>
          </cell>
          <cell r="U1583" t="str">
            <v/>
          </cell>
          <cell r="V1583" t="str">
            <v/>
          </cell>
          <cell r="W1583" t="str">
            <v/>
          </cell>
          <cell r="Y1583" t="str">
            <v/>
          </cell>
          <cell r="AA1583" t="str">
            <v/>
          </cell>
          <cell r="AB1583">
            <v>0</v>
          </cell>
          <cell r="AC1583">
            <v>0</v>
          </cell>
          <cell r="AI1583" t="str">
            <v/>
          </cell>
          <cell r="AJ1583" t="str">
            <v/>
          </cell>
          <cell r="AK1583">
            <v>0</v>
          </cell>
          <cell r="AL1583">
            <v>0</v>
          </cell>
          <cell r="AM1583">
            <v>0</v>
          </cell>
        </row>
        <row r="1584">
          <cell r="C1584" t="str">
            <v/>
          </cell>
          <cell r="D1584" t="str">
            <v/>
          </cell>
          <cell r="O1584" t="str">
            <v/>
          </cell>
          <cell r="T1584" t="str">
            <v/>
          </cell>
          <cell r="U1584" t="str">
            <v/>
          </cell>
          <cell r="V1584" t="str">
            <v/>
          </cell>
          <cell r="W1584" t="str">
            <v/>
          </cell>
          <cell r="Y1584" t="str">
            <v/>
          </cell>
          <cell r="AA1584" t="str">
            <v/>
          </cell>
          <cell r="AB1584">
            <v>0</v>
          </cell>
          <cell r="AC1584">
            <v>0</v>
          </cell>
          <cell r="AI1584" t="str">
            <v/>
          </cell>
          <cell r="AJ1584" t="str">
            <v/>
          </cell>
          <cell r="AK1584">
            <v>0</v>
          </cell>
          <cell r="AL1584">
            <v>0</v>
          </cell>
          <cell r="AM1584">
            <v>0</v>
          </cell>
        </row>
        <row r="1585">
          <cell r="C1585" t="str">
            <v/>
          </cell>
          <cell r="D1585" t="str">
            <v/>
          </cell>
          <cell r="O1585" t="str">
            <v/>
          </cell>
          <cell r="T1585" t="str">
            <v/>
          </cell>
          <cell r="U1585" t="str">
            <v/>
          </cell>
          <cell r="V1585" t="str">
            <v/>
          </cell>
          <cell r="W1585" t="str">
            <v/>
          </cell>
          <cell r="Y1585" t="str">
            <v/>
          </cell>
          <cell r="AA1585" t="str">
            <v/>
          </cell>
          <cell r="AB1585">
            <v>0</v>
          </cell>
          <cell r="AC1585">
            <v>0</v>
          </cell>
          <cell r="AI1585" t="str">
            <v/>
          </cell>
          <cell r="AJ1585" t="str">
            <v/>
          </cell>
          <cell r="AK1585">
            <v>0</v>
          </cell>
          <cell r="AL1585">
            <v>0</v>
          </cell>
          <cell r="AM1585">
            <v>0</v>
          </cell>
        </row>
        <row r="1586">
          <cell r="C1586" t="str">
            <v/>
          </cell>
          <cell r="D1586" t="str">
            <v/>
          </cell>
          <cell r="O1586" t="str">
            <v/>
          </cell>
          <cell r="T1586" t="str">
            <v/>
          </cell>
          <cell r="U1586" t="str">
            <v/>
          </cell>
          <cell r="V1586" t="str">
            <v/>
          </cell>
          <cell r="W1586" t="str">
            <v/>
          </cell>
          <cell r="Y1586" t="str">
            <v/>
          </cell>
          <cell r="AA1586" t="str">
            <v/>
          </cell>
          <cell r="AB1586">
            <v>0</v>
          </cell>
          <cell r="AC1586">
            <v>0</v>
          </cell>
          <cell r="AI1586" t="str">
            <v/>
          </cell>
          <cell r="AJ1586" t="str">
            <v/>
          </cell>
          <cell r="AK1586">
            <v>0</v>
          </cell>
          <cell r="AL1586">
            <v>0</v>
          </cell>
          <cell r="AM1586">
            <v>0</v>
          </cell>
        </row>
        <row r="1587">
          <cell r="C1587" t="str">
            <v/>
          </cell>
          <cell r="D1587" t="str">
            <v/>
          </cell>
          <cell r="O1587" t="str">
            <v/>
          </cell>
          <cell r="T1587" t="str">
            <v/>
          </cell>
          <cell r="U1587" t="str">
            <v/>
          </cell>
          <cell r="V1587" t="str">
            <v/>
          </cell>
          <cell r="W1587" t="str">
            <v/>
          </cell>
          <cell r="Y1587" t="str">
            <v/>
          </cell>
          <cell r="AA1587" t="str">
            <v/>
          </cell>
          <cell r="AB1587">
            <v>0</v>
          </cell>
          <cell r="AC1587">
            <v>0</v>
          </cell>
          <cell r="AI1587" t="str">
            <v/>
          </cell>
          <cell r="AJ1587" t="str">
            <v/>
          </cell>
          <cell r="AK1587">
            <v>0</v>
          </cell>
          <cell r="AL1587">
            <v>0</v>
          </cell>
          <cell r="AM1587">
            <v>0</v>
          </cell>
        </row>
        <row r="1588">
          <cell r="C1588" t="str">
            <v/>
          </cell>
          <cell r="D1588" t="str">
            <v/>
          </cell>
          <cell r="O1588" t="str">
            <v/>
          </cell>
          <cell r="T1588" t="str">
            <v/>
          </cell>
          <cell r="U1588" t="str">
            <v/>
          </cell>
          <cell r="V1588" t="str">
            <v/>
          </cell>
          <cell r="W1588" t="str">
            <v/>
          </cell>
          <cell r="Y1588" t="str">
            <v/>
          </cell>
          <cell r="AA1588" t="str">
            <v/>
          </cell>
          <cell r="AB1588">
            <v>0</v>
          </cell>
          <cell r="AC1588">
            <v>0</v>
          </cell>
          <cell r="AI1588" t="str">
            <v/>
          </cell>
          <cell r="AJ1588" t="str">
            <v/>
          </cell>
          <cell r="AK1588">
            <v>0</v>
          </cell>
          <cell r="AL1588">
            <v>0</v>
          </cell>
          <cell r="AM1588">
            <v>0</v>
          </cell>
        </row>
        <row r="1589">
          <cell r="C1589" t="str">
            <v/>
          </cell>
          <cell r="D1589" t="str">
            <v/>
          </cell>
          <cell r="O1589" t="str">
            <v/>
          </cell>
          <cell r="T1589" t="str">
            <v/>
          </cell>
          <cell r="U1589" t="str">
            <v/>
          </cell>
          <cell r="V1589" t="str">
            <v/>
          </cell>
          <cell r="W1589" t="str">
            <v/>
          </cell>
          <cell r="Y1589" t="str">
            <v/>
          </cell>
          <cell r="AA1589" t="str">
            <v/>
          </cell>
          <cell r="AB1589">
            <v>0</v>
          </cell>
          <cell r="AC1589">
            <v>0</v>
          </cell>
          <cell r="AI1589" t="str">
            <v/>
          </cell>
          <cell r="AJ1589" t="str">
            <v/>
          </cell>
          <cell r="AK1589">
            <v>0</v>
          </cell>
          <cell r="AL1589">
            <v>0</v>
          </cell>
          <cell r="AM1589">
            <v>0</v>
          </cell>
        </row>
        <row r="1590">
          <cell r="C1590" t="str">
            <v/>
          </cell>
          <cell r="D1590" t="str">
            <v/>
          </cell>
          <cell r="O1590" t="str">
            <v/>
          </cell>
          <cell r="T1590" t="str">
            <v/>
          </cell>
          <cell r="U1590" t="str">
            <v/>
          </cell>
          <cell r="V1590" t="str">
            <v/>
          </cell>
          <cell r="W1590" t="str">
            <v/>
          </cell>
          <cell r="Y1590" t="str">
            <v/>
          </cell>
          <cell r="AA1590" t="str">
            <v/>
          </cell>
          <cell r="AB1590">
            <v>0</v>
          </cell>
          <cell r="AC1590">
            <v>0</v>
          </cell>
          <cell r="AI1590" t="str">
            <v/>
          </cell>
          <cell r="AJ1590" t="str">
            <v/>
          </cell>
          <cell r="AK1590">
            <v>0</v>
          </cell>
          <cell r="AL1590">
            <v>0</v>
          </cell>
          <cell r="AM1590">
            <v>0</v>
          </cell>
        </row>
        <row r="1591">
          <cell r="C1591" t="str">
            <v/>
          </cell>
          <cell r="D1591" t="str">
            <v/>
          </cell>
          <cell r="O1591" t="str">
            <v/>
          </cell>
          <cell r="T1591" t="str">
            <v/>
          </cell>
          <cell r="U1591" t="str">
            <v/>
          </cell>
          <cell r="V1591" t="str">
            <v/>
          </cell>
          <cell r="W1591" t="str">
            <v/>
          </cell>
          <cell r="Y1591" t="str">
            <v/>
          </cell>
          <cell r="AA1591" t="str">
            <v/>
          </cell>
          <cell r="AB1591">
            <v>0</v>
          </cell>
          <cell r="AC1591">
            <v>0</v>
          </cell>
          <cell r="AI1591" t="str">
            <v/>
          </cell>
          <cell r="AJ1591" t="str">
            <v/>
          </cell>
          <cell r="AK1591">
            <v>0</v>
          </cell>
          <cell r="AL1591">
            <v>0</v>
          </cell>
          <cell r="AM1591">
            <v>0</v>
          </cell>
        </row>
        <row r="1592">
          <cell r="C1592" t="str">
            <v/>
          </cell>
          <cell r="D1592" t="str">
            <v/>
          </cell>
          <cell r="O1592" t="str">
            <v/>
          </cell>
          <cell r="T1592" t="str">
            <v/>
          </cell>
          <cell r="U1592" t="str">
            <v/>
          </cell>
          <cell r="V1592" t="str">
            <v/>
          </cell>
          <cell r="W1592" t="str">
            <v/>
          </cell>
          <cell r="Y1592" t="str">
            <v/>
          </cell>
          <cell r="AA1592" t="str">
            <v/>
          </cell>
          <cell r="AB1592">
            <v>0</v>
          </cell>
          <cell r="AC1592">
            <v>0</v>
          </cell>
          <cell r="AI1592" t="str">
            <v/>
          </cell>
          <cell r="AJ1592" t="str">
            <v/>
          </cell>
          <cell r="AK1592">
            <v>0</v>
          </cell>
          <cell r="AL1592">
            <v>0</v>
          </cell>
          <cell r="AM1592">
            <v>0</v>
          </cell>
        </row>
        <row r="1593">
          <cell r="C1593" t="str">
            <v/>
          </cell>
          <cell r="D1593" t="str">
            <v/>
          </cell>
          <cell r="O1593" t="str">
            <v/>
          </cell>
          <cell r="T1593" t="str">
            <v/>
          </cell>
          <cell r="U1593" t="str">
            <v/>
          </cell>
          <cell r="V1593" t="str">
            <v/>
          </cell>
          <cell r="W1593" t="str">
            <v/>
          </cell>
          <cell r="Y1593" t="str">
            <v/>
          </cell>
          <cell r="AA1593" t="str">
            <v/>
          </cell>
          <cell r="AB1593">
            <v>0</v>
          </cell>
          <cell r="AC1593">
            <v>0</v>
          </cell>
          <cell r="AI1593" t="str">
            <v/>
          </cell>
          <cell r="AJ1593" t="str">
            <v/>
          </cell>
          <cell r="AK1593">
            <v>0</v>
          </cell>
          <cell r="AL1593">
            <v>0</v>
          </cell>
          <cell r="AM1593">
            <v>0</v>
          </cell>
        </row>
        <row r="1594">
          <cell r="C1594" t="str">
            <v/>
          </cell>
          <cell r="D1594" t="str">
            <v/>
          </cell>
          <cell r="O1594" t="str">
            <v/>
          </cell>
          <cell r="T1594" t="str">
            <v/>
          </cell>
          <cell r="U1594" t="str">
            <v/>
          </cell>
          <cell r="V1594" t="str">
            <v/>
          </cell>
          <cell r="W1594" t="str">
            <v/>
          </cell>
          <cell r="Y1594" t="str">
            <v/>
          </cell>
          <cell r="AA1594" t="str">
            <v/>
          </cell>
          <cell r="AB1594">
            <v>0</v>
          </cell>
          <cell r="AC1594">
            <v>0</v>
          </cell>
          <cell r="AI1594" t="str">
            <v/>
          </cell>
          <cell r="AJ1594" t="str">
            <v/>
          </cell>
          <cell r="AK1594">
            <v>0</v>
          </cell>
          <cell r="AL1594">
            <v>0</v>
          </cell>
          <cell r="AM1594">
            <v>0</v>
          </cell>
        </row>
        <row r="1595">
          <cell r="C1595" t="str">
            <v/>
          </cell>
          <cell r="D1595" t="str">
            <v/>
          </cell>
          <cell r="O1595" t="str">
            <v/>
          </cell>
          <cell r="T1595" t="str">
            <v/>
          </cell>
          <cell r="U1595" t="str">
            <v/>
          </cell>
          <cell r="V1595" t="str">
            <v/>
          </cell>
          <cell r="W1595" t="str">
            <v/>
          </cell>
          <cell r="Y1595" t="str">
            <v/>
          </cell>
          <cell r="AA1595" t="str">
            <v/>
          </cell>
          <cell r="AB1595">
            <v>0</v>
          </cell>
          <cell r="AC1595">
            <v>0</v>
          </cell>
          <cell r="AI1595" t="str">
            <v/>
          </cell>
          <cell r="AJ1595" t="str">
            <v/>
          </cell>
          <cell r="AK1595">
            <v>0</v>
          </cell>
          <cell r="AL1595">
            <v>0</v>
          </cell>
          <cell r="AM1595">
            <v>0</v>
          </cell>
        </row>
        <row r="1596">
          <cell r="C1596" t="str">
            <v/>
          </cell>
          <cell r="D1596" t="str">
            <v/>
          </cell>
          <cell r="O1596" t="str">
            <v/>
          </cell>
          <cell r="T1596" t="str">
            <v/>
          </cell>
          <cell r="U1596" t="str">
            <v/>
          </cell>
          <cell r="V1596" t="str">
            <v/>
          </cell>
          <cell r="W1596" t="str">
            <v/>
          </cell>
          <cell r="Y1596" t="str">
            <v/>
          </cell>
          <cell r="AA1596" t="str">
            <v/>
          </cell>
          <cell r="AB1596">
            <v>0</v>
          </cell>
          <cell r="AC1596">
            <v>0</v>
          </cell>
          <cell r="AI1596" t="str">
            <v/>
          </cell>
          <cell r="AJ1596" t="str">
            <v/>
          </cell>
          <cell r="AK1596">
            <v>0</v>
          </cell>
          <cell r="AL1596">
            <v>0</v>
          </cell>
          <cell r="AM1596">
            <v>0</v>
          </cell>
        </row>
        <row r="1597">
          <cell r="C1597" t="str">
            <v/>
          </cell>
          <cell r="D1597" t="str">
            <v/>
          </cell>
          <cell r="O1597" t="str">
            <v/>
          </cell>
          <cell r="T1597" t="str">
            <v/>
          </cell>
          <cell r="U1597" t="str">
            <v/>
          </cell>
          <cell r="V1597" t="str">
            <v/>
          </cell>
          <cell r="W1597" t="str">
            <v/>
          </cell>
          <cell r="Y1597" t="str">
            <v/>
          </cell>
          <cell r="AA1597" t="str">
            <v/>
          </cell>
          <cell r="AB1597">
            <v>0</v>
          </cell>
          <cell r="AC1597">
            <v>0</v>
          </cell>
          <cell r="AI1597" t="str">
            <v/>
          </cell>
          <cell r="AJ1597" t="str">
            <v/>
          </cell>
          <cell r="AK1597">
            <v>0</v>
          </cell>
          <cell r="AL1597">
            <v>0</v>
          </cell>
          <cell r="AM1597">
            <v>0</v>
          </cell>
        </row>
        <row r="1598">
          <cell r="C1598" t="str">
            <v/>
          </cell>
          <cell r="D1598" t="str">
            <v/>
          </cell>
          <cell r="O1598" t="str">
            <v/>
          </cell>
          <cell r="T1598" t="str">
            <v/>
          </cell>
          <cell r="U1598" t="str">
            <v/>
          </cell>
          <cell r="V1598" t="str">
            <v/>
          </cell>
          <cell r="W1598" t="str">
            <v/>
          </cell>
          <cell r="Y1598" t="str">
            <v/>
          </cell>
          <cell r="AA1598" t="str">
            <v/>
          </cell>
          <cell r="AB1598">
            <v>0</v>
          </cell>
          <cell r="AC1598">
            <v>0</v>
          </cell>
          <cell r="AI1598" t="str">
            <v/>
          </cell>
          <cell r="AJ1598" t="str">
            <v/>
          </cell>
          <cell r="AK1598">
            <v>0</v>
          </cell>
          <cell r="AL1598">
            <v>0</v>
          </cell>
          <cell r="AM1598">
            <v>0</v>
          </cell>
        </row>
        <row r="1599">
          <cell r="C1599" t="str">
            <v/>
          </cell>
          <cell r="D1599" t="str">
            <v/>
          </cell>
          <cell r="O1599" t="str">
            <v/>
          </cell>
          <cell r="T1599" t="str">
            <v/>
          </cell>
          <cell r="U1599" t="str">
            <v/>
          </cell>
          <cell r="V1599" t="str">
            <v/>
          </cell>
          <cell r="W1599" t="str">
            <v/>
          </cell>
          <cell r="Y1599" t="str">
            <v/>
          </cell>
          <cell r="AA1599" t="str">
            <v/>
          </cell>
          <cell r="AB1599">
            <v>0</v>
          </cell>
          <cell r="AC1599">
            <v>0</v>
          </cell>
          <cell r="AI1599" t="str">
            <v/>
          </cell>
          <cell r="AJ1599" t="str">
            <v/>
          </cell>
          <cell r="AK1599">
            <v>0</v>
          </cell>
          <cell r="AL1599">
            <v>0</v>
          </cell>
          <cell r="AM1599">
            <v>0</v>
          </cell>
        </row>
        <row r="1600">
          <cell r="C1600" t="str">
            <v/>
          </cell>
          <cell r="D1600" t="str">
            <v/>
          </cell>
          <cell r="O1600" t="str">
            <v/>
          </cell>
          <cell r="T1600" t="str">
            <v/>
          </cell>
          <cell r="U1600" t="str">
            <v/>
          </cell>
          <cell r="V1600" t="str">
            <v/>
          </cell>
          <cell r="W1600" t="str">
            <v/>
          </cell>
          <cell r="Y1600" t="str">
            <v/>
          </cell>
          <cell r="AA1600" t="str">
            <v/>
          </cell>
          <cell r="AB1600">
            <v>0</v>
          </cell>
          <cell r="AC1600">
            <v>0</v>
          </cell>
          <cell r="AI1600" t="str">
            <v/>
          </cell>
          <cell r="AJ1600" t="str">
            <v/>
          </cell>
          <cell r="AK1600">
            <v>0</v>
          </cell>
          <cell r="AL1600">
            <v>0</v>
          </cell>
          <cell r="AM1600">
            <v>0</v>
          </cell>
        </row>
        <row r="1601">
          <cell r="C1601" t="str">
            <v/>
          </cell>
          <cell r="D1601" t="str">
            <v/>
          </cell>
          <cell r="O1601" t="str">
            <v/>
          </cell>
          <cell r="T1601" t="str">
            <v/>
          </cell>
          <cell r="U1601" t="str">
            <v/>
          </cell>
          <cell r="V1601" t="str">
            <v/>
          </cell>
          <cell r="W1601" t="str">
            <v/>
          </cell>
          <cell r="Y1601" t="str">
            <v/>
          </cell>
          <cell r="AA1601" t="str">
            <v/>
          </cell>
          <cell r="AB1601">
            <v>0</v>
          </cell>
          <cell r="AC1601">
            <v>0</v>
          </cell>
          <cell r="AI1601" t="str">
            <v/>
          </cell>
          <cell r="AJ1601" t="str">
            <v/>
          </cell>
          <cell r="AK1601">
            <v>0</v>
          </cell>
          <cell r="AL1601">
            <v>0</v>
          </cell>
          <cell r="AM1601">
            <v>0</v>
          </cell>
        </row>
        <row r="1602">
          <cell r="C1602" t="str">
            <v/>
          </cell>
          <cell r="D1602" t="str">
            <v/>
          </cell>
          <cell r="O1602" t="str">
            <v/>
          </cell>
          <cell r="T1602" t="str">
            <v/>
          </cell>
          <cell r="U1602" t="str">
            <v/>
          </cell>
          <cell r="V1602" t="str">
            <v/>
          </cell>
          <cell r="W1602" t="str">
            <v/>
          </cell>
          <cell r="Y1602" t="str">
            <v/>
          </cell>
          <cell r="AA1602" t="str">
            <v/>
          </cell>
          <cell r="AB1602">
            <v>0</v>
          </cell>
          <cell r="AC1602">
            <v>0</v>
          </cell>
          <cell r="AI1602" t="str">
            <v/>
          </cell>
          <cell r="AJ1602" t="str">
            <v/>
          </cell>
          <cell r="AK1602">
            <v>0</v>
          </cell>
          <cell r="AL1602">
            <v>0</v>
          </cell>
          <cell r="AM1602">
            <v>0</v>
          </cell>
        </row>
        <row r="1603">
          <cell r="C1603" t="str">
            <v/>
          </cell>
          <cell r="D1603" t="str">
            <v/>
          </cell>
          <cell r="O1603" t="str">
            <v/>
          </cell>
          <cell r="T1603" t="str">
            <v/>
          </cell>
          <cell r="U1603" t="str">
            <v/>
          </cell>
          <cell r="V1603" t="str">
            <v/>
          </cell>
          <cell r="W1603" t="str">
            <v/>
          </cell>
          <cell r="Y1603" t="str">
            <v/>
          </cell>
          <cell r="AA1603" t="str">
            <v/>
          </cell>
          <cell r="AB1603">
            <v>0</v>
          </cell>
          <cell r="AC1603">
            <v>0</v>
          </cell>
          <cell r="AI1603" t="str">
            <v/>
          </cell>
          <cell r="AJ1603" t="str">
            <v/>
          </cell>
          <cell r="AK1603">
            <v>0</v>
          </cell>
          <cell r="AL1603">
            <v>0</v>
          </cell>
          <cell r="AM1603">
            <v>0</v>
          </cell>
        </row>
        <row r="1604">
          <cell r="C1604" t="str">
            <v/>
          </cell>
          <cell r="D1604" t="str">
            <v/>
          </cell>
          <cell r="O1604" t="str">
            <v/>
          </cell>
          <cell r="T1604" t="str">
            <v/>
          </cell>
          <cell r="U1604" t="str">
            <v/>
          </cell>
          <cell r="V1604" t="str">
            <v/>
          </cell>
          <cell r="W1604" t="str">
            <v/>
          </cell>
          <cell r="Y1604" t="str">
            <v/>
          </cell>
          <cell r="AA1604" t="str">
            <v/>
          </cell>
          <cell r="AB1604">
            <v>0</v>
          </cell>
          <cell r="AC1604">
            <v>0</v>
          </cell>
          <cell r="AI1604" t="str">
            <v/>
          </cell>
          <cell r="AJ1604" t="str">
            <v/>
          </cell>
          <cell r="AK1604">
            <v>0</v>
          </cell>
          <cell r="AL1604">
            <v>0</v>
          </cell>
          <cell r="AM1604">
            <v>0</v>
          </cell>
        </row>
        <row r="1605">
          <cell r="C1605" t="str">
            <v/>
          </cell>
          <cell r="D1605" t="str">
            <v/>
          </cell>
          <cell r="O1605" t="str">
            <v/>
          </cell>
          <cell r="T1605" t="str">
            <v/>
          </cell>
          <cell r="U1605" t="str">
            <v/>
          </cell>
          <cell r="V1605" t="str">
            <v/>
          </cell>
          <cell r="W1605" t="str">
            <v/>
          </cell>
          <cell r="Y1605" t="str">
            <v/>
          </cell>
          <cell r="AA1605" t="str">
            <v/>
          </cell>
          <cell r="AB1605">
            <v>0</v>
          </cell>
          <cell r="AC1605">
            <v>0</v>
          </cell>
          <cell r="AI1605" t="str">
            <v/>
          </cell>
          <cell r="AJ1605" t="str">
            <v/>
          </cell>
          <cell r="AK1605">
            <v>0</v>
          </cell>
          <cell r="AL1605">
            <v>0</v>
          </cell>
          <cell r="AM1605">
            <v>0</v>
          </cell>
        </row>
        <row r="1606">
          <cell r="C1606" t="str">
            <v/>
          </cell>
          <cell r="D1606" t="str">
            <v/>
          </cell>
          <cell r="O1606" t="str">
            <v/>
          </cell>
          <cell r="T1606" t="str">
            <v/>
          </cell>
          <cell r="U1606" t="str">
            <v/>
          </cell>
          <cell r="V1606" t="str">
            <v/>
          </cell>
          <cell r="W1606" t="str">
            <v/>
          </cell>
          <cell r="Y1606" t="str">
            <v/>
          </cell>
          <cell r="AA1606" t="str">
            <v/>
          </cell>
          <cell r="AB1606">
            <v>0</v>
          </cell>
          <cell r="AC1606">
            <v>0</v>
          </cell>
          <cell r="AI1606" t="str">
            <v/>
          </cell>
          <cell r="AJ1606" t="str">
            <v/>
          </cell>
          <cell r="AK1606">
            <v>0</v>
          </cell>
          <cell r="AL1606">
            <v>0</v>
          </cell>
          <cell r="AM1606">
            <v>0</v>
          </cell>
        </row>
        <row r="1607">
          <cell r="C1607" t="str">
            <v/>
          </cell>
          <cell r="D1607" t="str">
            <v/>
          </cell>
          <cell r="O1607" t="str">
            <v/>
          </cell>
          <cell r="T1607" t="str">
            <v/>
          </cell>
          <cell r="U1607" t="str">
            <v/>
          </cell>
          <cell r="V1607" t="str">
            <v/>
          </cell>
          <cell r="W1607" t="str">
            <v/>
          </cell>
          <cell r="Y1607" t="str">
            <v/>
          </cell>
          <cell r="AA1607" t="str">
            <v/>
          </cell>
          <cell r="AB1607">
            <v>0</v>
          </cell>
          <cell r="AC1607">
            <v>0</v>
          </cell>
          <cell r="AI1607" t="str">
            <v/>
          </cell>
          <cell r="AJ1607" t="str">
            <v/>
          </cell>
          <cell r="AK1607">
            <v>0</v>
          </cell>
          <cell r="AL1607">
            <v>0</v>
          </cell>
          <cell r="AM1607">
            <v>0</v>
          </cell>
        </row>
        <row r="1608">
          <cell r="C1608" t="str">
            <v/>
          </cell>
          <cell r="D1608" t="str">
            <v/>
          </cell>
          <cell r="O1608" t="str">
            <v/>
          </cell>
          <cell r="T1608" t="str">
            <v/>
          </cell>
          <cell r="U1608" t="str">
            <v/>
          </cell>
          <cell r="V1608" t="str">
            <v/>
          </cell>
          <cell r="W1608" t="str">
            <v/>
          </cell>
          <cell r="Y1608" t="str">
            <v/>
          </cell>
          <cell r="AA1608" t="str">
            <v/>
          </cell>
          <cell r="AB1608">
            <v>0</v>
          </cell>
          <cell r="AC1608">
            <v>0</v>
          </cell>
          <cell r="AI1608" t="str">
            <v/>
          </cell>
          <cell r="AJ1608" t="str">
            <v/>
          </cell>
          <cell r="AK1608">
            <v>0</v>
          </cell>
          <cell r="AL1608">
            <v>0</v>
          </cell>
          <cell r="AM1608">
            <v>0</v>
          </cell>
        </row>
        <row r="1609">
          <cell r="C1609" t="str">
            <v/>
          </cell>
          <cell r="D1609" t="str">
            <v/>
          </cell>
          <cell r="O1609" t="str">
            <v/>
          </cell>
          <cell r="T1609" t="str">
            <v/>
          </cell>
          <cell r="U1609" t="str">
            <v/>
          </cell>
          <cell r="V1609" t="str">
            <v/>
          </cell>
          <cell r="W1609" t="str">
            <v/>
          </cell>
          <cell r="Y1609" t="str">
            <v/>
          </cell>
          <cell r="AA1609" t="str">
            <v/>
          </cell>
          <cell r="AB1609">
            <v>0</v>
          </cell>
          <cell r="AC1609">
            <v>0</v>
          </cell>
          <cell r="AI1609" t="str">
            <v/>
          </cell>
          <cell r="AJ1609" t="str">
            <v/>
          </cell>
          <cell r="AK1609">
            <v>0</v>
          </cell>
          <cell r="AL1609">
            <v>0</v>
          </cell>
          <cell r="AM1609">
            <v>0</v>
          </cell>
        </row>
        <row r="1610">
          <cell r="C1610" t="str">
            <v/>
          </cell>
          <cell r="D1610" t="str">
            <v/>
          </cell>
          <cell r="O1610" t="str">
            <v/>
          </cell>
          <cell r="T1610" t="str">
            <v/>
          </cell>
          <cell r="U1610" t="str">
            <v/>
          </cell>
          <cell r="V1610" t="str">
            <v/>
          </cell>
          <cell r="W1610" t="str">
            <v/>
          </cell>
          <cell r="Y1610" t="str">
            <v/>
          </cell>
          <cell r="AA1610" t="str">
            <v/>
          </cell>
          <cell r="AB1610">
            <v>0</v>
          </cell>
          <cell r="AC1610">
            <v>0</v>
          </cell>
          <cell r="AI1610" t="str">
            <v/>
          </cell>
          <cell r="AJ1610" t="str">
            <v/>
          </cell>
          <cell r="AK1610">
            <v>0</v>
          </cell>
          <cell r="AL1610">
            <v>0</v>
          </cell>
          <cell r="AM1610">
            <v>0</v>
          </cell>
        </row>
        <row r="1611">
          <cell r="C1611" t="str">
            <v/>
          </cell>
          <cell r="D1611" t="str">
            <v/>
          </cell>
          <cell r="O1611" t="str">
            <v/>
          </cell>
          <cell r="T1611" t="str">
            <v/>
          </cell>
          <cell r="U1611" t="str">
            <v/>
          </cell>
          <cell r="V1611" t="str">
            <v/>
          </cell>
          <cell r="W1611" t="str">
            <v/>
          </cell>
          <cell r="Y1611" t="str">
            <v/>
          </cell>
          <cell r="AA1611" t="str">
            <v/>
          </cell>
          <cell r="AB1611">
            <v>0</v>
          </cell>
          <cell r="AC1611">
            <v>0</v>
          </cell>
          <cell r="AI1611" t="str">
            <v/>
          </cell>
          <cell r="AJ1611" t="str">
            <v/>
          </cell>
          <cell r="AK1611">
            <v>0</v>
          </cell>
          <cell r="AL1611">
            <v>0</v>
          </cell>
          <cell r="AM1611">
            <v>0</v>
          </cell>
        </row>
        <row r="1612">
          <cell r="C1612" t="str">
            <v/>
          </cell>
          <cell r="D1612" t="str">
            <v/>
          </cell>
          <cell r="O1612" t="str">
            <v/>
          </cell>
          <cell r="T1612" t="str">
            <v/>
          </cell>
          <cell r="U1612" t="str">
            <v/>
          </cell>
          <cell r="V1612" t="str">
            <v/>
          </cell>
          <cell r="W1612" t="str">
            <v/>
          </cell>
          <cell r="Y1612" t="str">
            <v/>
          </cell>
          <cell r="AA1612" t="str">
            <v/>
          </cell>
          <cell r="AB1612">
            <v>0</v>
          </cell>
          <cell r="AC1612">
            <v>0</v>
          </cell>
          <cell r="AI1612" t="str">
            <v/>
          </cell>
          <cell r="AJ1612" t="str">
            <v/>
          </cell>
          <cell r="AK1612">
            <v>0</v>
          </cell>
          <cell r="AL1612">
            <v>0</v>
          </cell>
          <cell r="AM1612">
            <v>0</v>
          </cell>
        </row>
        <row r="1613">
          <cell r="C1613" t="str">
            <v/>
          </cell>
          <cell r="D1613" t="str">
            <v/>
          </cell>
          <cell r="O1613" t="str">
            <v/>
          </cell>
          <cell r="T1613" t="str">
            <v/>
          </cell>
          <cell r="U1613" t="str">
            <v/>
          </cell>
          <cell r="V1613" t="str">
            <v/>
          </cell>
          <cell r="W1613" t="str">
            <v/>
          </cell>
          <cell r="Y1613" t="str">
            <v/>
          </cell>
          <cell r="AA1613" t="str">
            <v/>
          </cell>
          <cell r="AB1613">
            <v>0</v>
          </cell>
          <cell r="AC1613">
            <v>0</v>
          </cell>
          <cell r="AI1613" t="str">
            <v/>
          </cell>
          <cell r="AJ1613" t="str">
            <v/>
          </cell>
          <cell r="AK1613">
            <v>0</v>
          </cell>
          <cell r="AL1613">
            <v>0</v>
          </cell>
          <cell r="AM1613">
            <v>0</v>
          </cell>
        </row>
        <row r="1614">
          <cell r="C1614" t="str">
            <v/>
          </cell>
          <cell r="D1614" t="str">
            <v/>
          </cell>
          <cell r="O1614" t="str">
            <v/>
          </cell>
          <cell r="T1614" t="str">
            <v/>
          </cell>
          <cell r="U1614" t="str">
            <v/>
          </cell>
          <cell r="V1614" t="str">
            <v/>
          </cell>
          <cell r="W1614" t="str">
            <v/>
          </cell>
          <cell r="Y1614" t="str">
            <v/>
          </cell>
          <cell r="AA1614" t="str">
            <v/>
          </cell>
          <cell r="AB1614">
            <v>0</v>
          </cell>
          <cell r="AC1614">
            <v>0</v>
          </cell>
          <cell r="AI1614" t="str">
            <v/>
          </cell>
          <cell r="AJ1614" t="str">
            <v/>
          </cell>
          <cell r="AK1614">
            <v>0</v>
          </cell>
          <cell r="AL1614">
            <v>0</v>
          </cell>
          <cell r="AM1614">
            <v>0</v>
          </cell>
        </row>
        <row r="1615">
          <cell r="C1615" t="str">
            <v/>
          </cell>
          <cell r="D1615" t="str">
            <v/>
          </cell>
          <cell r="O1615" t="str">
            <v/>
          </cell>
          <cell r="T1615" t="str">
            <v/>
          </cell>
          <cell r="U1615" t="str">
            <v/>
          </cell>
          <cell r="V1615" t="str">
            <v/>
          </cell>
          <cell r="W1615" t="str">
            <v/>
          </cell>
          <cell r="Y1615" t="str">
            <v/>
          </cell>
          <cell r="AA1615" t="str">
            <v/>
          </cell>
          <cell r="AB1615">
            <v>0</v>
          </cell>
          <cell r="AC1615">
            <v>0</v>
          </cell>
          <cell r="AI1615" t="str">
            <v/>
          </cell>
          <cell r="AJ1615" t="str">
            <v/>
          </cell>
          <cell r="AK1615">
            <v>0</v>
          </cell>
          <cell r="AL1615">
            <v>0</v>
          </cell>
          <cell r="AM1615">
            <v>0</v>
          </cell>
        </row>
        <row r="1616">
          <cell r="C1616" t="str">
            <v/>
          </cell>
          <cell r="D1616" t="str">
            <v/>
          </cell>
          <cell r="O1616" t="str">
            <v/>
          </cell>
          <cell r="T1616" t="str">
            <v/>
          </cell>
          <cell r="U1616" t="str">
            <v/>
          </cell>
          <cell r="V1616" t="str">
            <v/>
          </cell>
          <cell r="W1616" t="str">
            <v/>
          </cell>
          <cell r="Y1616" t="str">
            <v/>
          </cell>
          <cell r="AA1616" t="str">
            <v/>
          </cell>
          <cell r="AB1616">
            <v>0</v>
          </cell>
          <cell r="AC1616">
            <v>0</v>
          </cell>
          <cell r="AI1616" t="str">
            <v/>
          </cell>
          <cell r="AJ1616" t="str">
            <v/>
          </cell>
          <cell r="AK1616">
            <v>0</v>
          </cell>
          <cell r="AL1616">
            <v>0</v>
          </cell>
          <cell r="AM1616">
            <v>0</v>
          </cell>
        </row>
        <row r="1617">
          <cell r="C1617" t="str">
            <v/>
          </cell>
          <cell r="D1617" t="str">
            <v/>
          </cell>
          <cell r="O1617" t="str">
            <v/>
          </cell>
          <cell r="T1617" t="str">
            <v/>
          </cell>
          <cell r="U1617" t="str">
            <v/>
          </cell>
          <cell r="V1617" t="str">
            <v/>
          </cell>
          <cell r="W1617" t="str">
            <v/>
          </cell>
          <cell r="Y1617" t="str">
            <v/>
          </cell>
          <cell r="AA1617" t="str">
            <v/>
          </cell>
          <cell r="AB1617">
            <v>0</v>
          </cell>
          <cell r="AC1617">
            <v>0</v>
          </cell>
          <cell r="AI1617" t="str">
            <v/>
          </cell>
          <cell r="AJ1617" t="str">
            <v/>
          </cell>
          <cell r="AK1617">
            <v>0</v>
          </cell>
          <cell r="AL1617">
            <v>0</v>
          </cell>
          <cell r="AM1617">
            <v>0</v>
          </cell>
        </row>
        <row r="1618">
          <cell r="C1618" t="str">
            <v/>
          </cell>
          <cell r="D1618" t="str">
            <v/>
          </cell>
          <cell r="O1618" t="str">
            <v/>
          </cell>
          <cell r="T1618" t="str">
            <v/>
          </cell>
          <cell r="U1618" t="str">
            <v/>
          </cell>
          <cell r="V1618" t="str">
            <v/>
          </cell>
          <cell r="W1618" t="str">
            <v/>
          </cell>
          <cell r="Y1618" t="str">
            <v/>
          </cell>
          <cell r="AA1618" t="str">
            <v/>
          </cell>
          <cell r="AB1618">
            <v>0</v>
          </cell>
          <cell r="AC1618">
            <v>0</v>
          </cell>
          <cell r="AI1618" t="str">
            <v/>
          </cell>
          <cell r="AJ1618" t="str">
            <v/>
          </cell>
          <cell r="AK1618">
            <v>0</v>
          </cell>
          <cell r="AL1618">
            <v>0</v>
          </cell>
          <cell r="AM1618">
            <v>0</v>
          </cell>
        </row>
        <row r="1619">
          <cell r="C1619" t="str">
            <v/>
          </cell>
          <cell r="D1619" t="str">
            <v/>
          </cell>
          <cell r="O1619" t="str">
            <v/>
          </cell>
          <cell r="T1619" t="str">
            <v/>
          </cell>
          <cell r="U1619" t="str">
            <v/>
          </cell>
          <cell r="V1619" t="str">
            <v/>
          </cell>
          <cell r="W1619" t="str">
            <v/>
          </cell>
          <cell r="Y1619" t="str">
            <v/>
          </cell>
          <cell r="AA1619" t="str">
            <v/>
          </cell>
          <cell r="AB1619">
            <v>0</v>
          </cell>
          <cell r="AC1619">
            <v>0</v>
          </cell>
          <cell r="AI1619" t="str">
            <v/>
          </cell>
          <cell r="AJ1619" t="str">
            <v/>
          </cell>
          <cell r="AK1619">
            <v>0</v>
          </cell>
          <cell r="AL1619">
            <v>0</v>
          </cell>
          <cell r="AM1619">
            <v>0</v>
          </cell>
        </row>
        <row r="1620">
          <cell r="C1620" t="str">
            <v/>
          </cell>
          <cell r="D1620" t="str">
            <v/>
          </cell>
          <cell r="O1620" t="str">
            <v/>
          </cell>
          <cell r="T1620" t="str">
            <v/>
          </cell>
          <cell r="U1620" t="str">
            <v/>
          </cell>
          <cell r="V1620" t="str">
            <v/>
          </cell>
          <cell r="W1620" t="str">
            <v/>
          </cell>
          <cell r="Y1620" t="str">
            <v/>
          </cell>
          <cell r="AA1620" t="str">
            <v/>
          </cell>
          <cell r="AB1620">
            <v>0</v>
          </cell>
          <cell r="AC1620">
            <v>0</v>
          </cell>
          <cell r="AI1620" t="str">
            <v/>
          </cell>
          <cell r="AJ1620" t="str">
            <v/>
          </cell>
          <cell r="AK1620">
            <v>0</v>
          </cell>
          <cell r="AL1620">
            <v>0</v>
          </cell>
          <cell r="AM1620">
            <v>0</v>
          </cell>
        </row>
        <row r="1621">
          <cell r="C1621" t="str">
            <v/>
          </cell>
          <cell r="D1621" t="str">
            <v/>
          </cell>
          <cell r="O1621" t="str">
            <v/>
          </cell>
          <cell r="T1621" t="str">
            <v/>
          </cell>
          <cell r="U1621" t="str">
            <v/>
          </cell>
          <cell r="V1621" t="str">
            <v/>
          </cell>
          <cell r="W1621" t="str">
            <v/>
          </cell>
          <cell r="Y1621" t="str">
            <v/>
          </cell>
          <cell r="AA1621" t="str">
            <v/>
          </cell>
          <cell r="AB1621">
            <v>0</v>
          </cell>
          <cell r="AC1621">
            <v>0</v>
          </cell>
          <cell r="AI1621" t="str">
            <v/>
          </cell>
          <cell r="AJ1621" t="str">
            <v/>
          </cell>
          <cell r="AK1621">
            <v>0</v>
          </cell>
          <cell r="AL1621">
            <v>0</v>
          </cell>
          <cell r="AM1621">
            <v>0</v>
          </cell>
        </row>
        <row r="1622">
          <cell r="C1622" t="str">
            <v/>
          </cell>
          <cell r="D1622" t="str">
            <v/>
          </cell>
          <cell r="O1622" t="str">
            <v/>
          </cell>
          <cell r="T1622" t="str">
            <v/>
          </cell>
          <cell r="U1622" t="str">
            <v/>
          </cell>
          <cell r="V1622" t="str">
            <v/>
          </cell>
          <cell r="W1622" t="str">
            <v/>
          </cell>
          <cell r="Y1622" t="str">
            <v/>
          </cell>
          <cell r="AA1622" t="str">
            <v/>
          </cell>
          <cell r="AB1622">
            <v>0</v>
          </cell>
          <cell r="AC1622">
            <v>0</v>
          </cell>
          <cell r="AI1622" t="str">
            <v/>
          </cell>
          <cell r="AJ1622" t="str">
            <v/>
          </cell>
          <cell r="AK1622">
            <v>0</v>
          </cell>
          <cell r="AL1622">
            <v>0</v>
          </cell>
          <cell r="AM1622">
            <v>0</v>
          </cell>
        </row>
        <row r="1623">
          <cell r="C1623" t="str">
            <v/>
          </cell>
          <cell r="D1623" t="str">
            <v/>
          </cell>
          <cell r="O1623" t="str">
            <v/>
          </cell>
          <cell r="T1623" t="str">
            <v/>
          </cell>
          <cell r="U1623" t="str">
            <v/>
          </cell>
          <cell r="V1623" t="str">
            <v/>
          </cell>
          <cell r="W1623" t="str">
            <v/>
          </cell>
          <cell r="Y1623" t="str">
            <v/>
          </cell>
          <cell r="AA1623" t="str">
            <v/>
          </cell>
          <cell r="AB1623">
            <v>0</v>
          </cell>
          <cell r="AC1623">
            <v>0</v>
          </cell>
          <cell r="AI1623" t="str">
            <v/>
          </cell>
          <cell r="AJ1623" t="str">
            <v/>
          </cell>
          <cell r="AK1623">
            <v>0</v>
          </cell>
          <cell r="AL1623">
            <v>0</v>
          </cell>
          <cell r="AM1623">
            <v>0</v>
          </cell>
        </row>
        <row r="1624">
          <cell r="C1624" t="str">
            <v/>
          </cell>
          <cell r="D1624" t="str">
            <v/>
          </cell>
          <cell r="O1624" t="str">
            <v/>
          </cell>
          <cell r="T1624" t="str">
            <v/>
          </cell>
          <cell r="U1624" t="str">
            <v/>
          </cell>
          <cell r="V1624" t="str">
            <v/>
          </cell>
          <cell r="W1624" t="str">
            <v/>
          </cell>
          <cell r="Y1624" t="str">
            <v/>
          </cell>
          <cell r="AA1624" t="str">
            <v/>
          </cell>
          <cell r="AB1624">
            <v>0</v>
          </cell>
          <cell r="AC1624">
            <v>0</v>
          </cell>
          <cell r="AI1624" t="str">
            <v/>
          </cell>
          <cell r="AJ1624" t="str">
            <v/>
          </cell>
          <cell r="AK1624">
            <v>0</v>
          </cell>
          <cell r="AL1624">
            <v>0</v>
          </cell>
          <cell r="AM1624">
            <v>0</v>
          </cell>
        </row>
        <row r="1625">
          <cell r="C1625" t="str">
            <v/>
          </cell>
          <cell r="D1625" t="str">
            <v/>
          </cell>
          <cell r="O1625" t="str">
            <v/>
          </cell>
          <cell r="T1625" t="str">
            <v/>
          </cell>
          <cell r="U1625" t="str">
            <v/>
          </cell>
          <cell r="V1625" t="str">
            <v/>
          </cell>
          <cell r="W1625" t="str">
            <v/>
          </cell>
          <cell r="Y1625" t="str">
            <v/>
          </cell>
          <cell r="AA1625" t="str">
            <v/>
          </cell>
          <cell r="AB1625">
            <v>0</v>
          </cell>
          <cell r="AC1625">
            <v>0</v>
          </cell>
          <cell r="AI1625" t="str">
            <v/>
          </cell>
          <cell r="AJ1625" t="str">
            <v/>
          </cell>
          <cell r="AK1625">
            <v>0</v>
          </cell>
          <cell r="AL1625">
            <v>0</v>
          </cell>
          <cell r="AM1625">
            <v>0</v>
          </cell>
        </row>
        <row r="1626">
          <cell r="C1626" t="str">
            <v/>
          </cell>
          <cell r="D1626" t="str">
            <v/>
          </cell>
          <cell r="O1626" t="str">
            <v/>
          </cell>
          <cell r="T1626" t="str">
            <v/>
          </cell>
          <cell r="U1626" t="str">
            <v/>
          </cell>
          <cell r="V1626" t="str">
            <v/>
          </cell>
          <cell r="W1626" t="str">
            <v/>
          </cell>
          <cell r="Y1626" t="str">
            <v/>
          </cell>
          <cell r="AA1626" t="str">
            <v/>
          </cell>
          <cell r="AB1626">
            <v>0</v>
          </cell>
          <cell r="AC1626">
            <v>0</v>
          </cell>
          <cell r="AI1626" t="str">
            <v/>
          </cell>
          <cell r="AJ1626" t="str">
            <v/>
          </cell>
          <cell r="AK1626">
            <v>0</v>
          </cell>
          <cell r="AL1626">
            <v>0</v>
          </cell>
          <cell r="AM1626">
            <v>0</v>
          </cell>
        </row>
        <row r="1627">
          <cell r="C1627" t="str">
            <v/>
          </cell>
          <cell r="D1627" t="str">
            <v/>
          </cell>
          <cell r="O1627" t="str">
            <v/>
          </cell>
          <cell r="T1627" t="str">
            <v/>
          </cell>
          <cell r="U1627" t="str">
            <v/>
          </cell>
          <cell r="V1627" t="str">
            <v/>
          </cell>
          <cell r="W1627" t="str">
            <v/>
          </cell>
          <cell r="Y1627" t="str">
            <v/>
          </cell>
          <cell r="AA1627" t="str">
            <v/>
          </cell>
          <cell r="AB1627">
            <v>0</v>
          </cell>
          <cell r="AC1627">
            <v>0</v>
          </cell>
          <cell r="AI1627" t="str">
            <v/>
          </cell>
          <cell r="AJ1627" t="str">
            <v/>
          </cell>
          <cell r="AK1627">
            <v>0</v>
          </cell>
          <cell r="AL1627">
            <v>0</v>
          </cell>
          <cell r="AM1627">
            <v>0</v>
          </cell>
        </row>
        <row r="1628">
          <cell r="C1628" t="str">
            <v/>
          </cell>
          <cell r="D1628" t="str">
            <v/>
          </cell>
          <cell r="O1628" t="str">
            <v/>
          </cell>
          <cell r="T1628" t="str">
            <v/>
          </cell>
          <cell r="U1628" t="str">
            <v/>
          </cell>
          <cell r="V1628" t="str">
            <v/>
          </cell>
          <cell r="W1628" t="str">
            <v/>
          </cell>
          <cell r="Y1628" t="str">
            <v/>
          </cell>
          <cell r="AA1628" t="str">
            <v/>
          </cell>
          <cell r="AB1628">
            <v>0</v>
          </cell>
          <cell r="AC1628">
            <v>0</v>
          </cell>
          <cell r="AI1628" t="str">
            <v/>
          </cell>
          <cell r="AJ1628" t="str">
            <v/>
          </cell>
          <cell r="AK1628">
            <v>0</v>
          </cell>
          <cell r="AL1628">
            <v>0</v>
          </cell>
          <cell r="AM1628">
            <v>0</v>
          </cell>
        </row>
        <row r="1629">
          <cell r="C1629" t="str">
            <v/>
          </cell>
          <cell r="D1629" t="str">
            <v/>
          </cell>
          <cell r="O1629" t="str">
            <v/>
          </cell>
          <cell r="T1629" t="str">
            <v/>
          </cell>
          <cell r="U1629" t="str">
            <v/>
          </cell>
          <cell r="V1629" t="str">
            <v/>
          </cell>
          <cell r="W1629" t="str">
            <v/>
          </cell>
          <cell r="Y1629" t="str">
            <v/>
          </cell>
          <cell r="AA1629" t="str">
            <v/>
          </cell>
          <cell r="AB1629">
            <v>0</v>
          </cell>
          <cell r="AC1629">
            <v>0</v>
          </cell>
          <cell r="AI1629" t="str">
            <v/>
          </cell>
          <cell r="AJ1629" t="str">
            <v/>
          </cell>
          <cell r="AK1629">
            <v>0</v>
          </cell>
          <cell r="AL1629">
            <v>0</v>
          </cell>
          <cell r="AM1629">
            <v>0</v>
          </cell>
        </row>
        <row r="1630">
          <cell r="C1630" t="str">
            <v/>
          </cell>
          <cell r="D1630" t="str">
            <v/>
          </cell>
          <cell r="O1630" t="str">
            <v/>
          </cell>
          <cell r="T1630" t="str">
            <v/>
          </cell>
          <cell r="U1630" t="str">
            <v/>
          </cell>
          <cell r="V1630" t="str">
            <v/>
          </cell>
          <cell r="W1630" t="str">
            <v/>
          </cell>
          <cell r="Y1630" t="str">
            <v/>
          </cell>
          <cell r="AA1630" t="str">
            <v/>
          </cell>
          <cell r="AB1630">
            <v>0</v>
          </cell>
          <cell r="AC1630">
            <v>0</v>
          </cell>
          <cell r="AI1630" t="str">
            <v/>
          </cell>
          <cell r="AJ1630" t="str">
            <v/>
          </cell>
          <cell r="AK1630">
            <v>0</v>
          </cell>
          <cell r="AL1630">
            <v>0</v>
          </cell>
          <cell r="AM1630">
            <v>0</v>
          </cell>
        </row>
        <row r="1631">
          <cell r="C1631" t="str">
            <v/>
          </cell>
          <cell r="D1631" t="str">
            <v/>
          </cell>
          <cell r="O1631" t="str">
            <v/>
          </cell>
          <cell r="T1631" t="str">
            <v/>
          </cell>
          <cell r="U1631" t="str">
            <v/>
          </cell>
          <cell r="V1631" t="str">
            <v/>
          </cell>
          <cell r="W1631" t="str">
            <v/>
          </cell>
          <cell r="Y1631" t="str">
            <v/>
          </cell>
          <cell r="AA1631" t="str">
            <v/>
          </cell>
          <cell r="AB1631">
            <v>0</v>
          </cell>
          <cell r="AC1631">
            <v>0</v>
          </cell>
          <cell r="AI1631" t="str">
            <v/>
          </cell>
          <cell r="AJ1631" t="str">
            <v/>
          </cell>
          <cell r="AK1631">
            <v>0</v>
          </cell>
          <cell r="AL1631">
            <v>0</v>
          </cell>
          <cell r="AM1631">
            <v>0</v>
          </cell>
        </row>
        <row r="1632">
          <cell r="C1632" t="str">
            <v/>
          </cell>
          <cell r="D1632" t="str">
            <v/>
          </cell>
          <cell r="O1632" t="str">
            <v/>
          </cell>
          <cell r="T1632" t="str">
            <v/>
          </cell>
          <cell r="U1632" t="str">
            <v/>
          </cell>
          <cell r="V1632" t="str">
            <v/>
          </cell>
          <cell r="W1632" t="str">
            <v/>
          </cell>
          <cell r="Y1632" t="str">
            <v/>
          </cell>
          <cell r="AA1632" t="str">
            <v/>
          </cell>
          <cell r="AB1632">
            <v>0</v>
          </cell>
          <cell r="AC1632">
            <v>0</v>
          </cell>
          <cell r="AI1632" t="str">
            <v/>
          </cell>
          <cell r="AJ1632" t="str">
            <v/>
          </cell>
          <cell r="AK1632">
            <v>0</v>
          </cell>
          <cell r="AL1632">
            <v>0</v>
          </cell>
          <cell r="AM1632">
            <v>0</v>
          </cell>
        </row>
        <row r="1633">
          <cell r="C1633" t="str">
            <v/>
          </cell>
          <cell r="D1633" t="str">
            <v/>
          </cell>
          <cell r="O1633" t="str">
            <v/>
          </cell>
          <cell r="T1633" t="str">
            <v/>
          </cell>
          <cell r="U1633" t="str">
            <v/>
          </cell>
          <cell r="V1633" t="str">
            <v/>
          </cell>
          <cell r="W1633" t="str">
            <v/>
          </cell>
          <cell r="Y1633" t="str">
            <v/>
          </cell>
          <cell r="AA1633" t="str">
            <v/>
          </cell>
          <cell r="AB1633">
            <v>0</v>
          </cell>
          <cell r="AC1633">
            <v>0</v>
          </cell>
          <cell r="AI1633" t="str">
            <v/>
          </cell>
          <cell r="AJ1633" t="str">
            <v/>
          </cell>
          <cell r="AK1633">
            <v>0</v>
          </cell>
          <cell r="AL1633">
            <v>0</v>
          </cell>
          <cell r="AM1633">
            <v>0</v>
          </cell>
        </row>
        <row r="1634">
          <cell r="C1634" t="str">
            <v/>
          </cell>
          <cell r="D1634" t="str">
            <v/>
          </cell>
          <cell r="O1634" t="str">
            <v/>
          </cell>
          <cell r="T1634" t="str">
            <v/>
          </cell>
          <cell r="U1634" t="str">
            <v/>
          </cell>
          <cell r="V1634" t="str">
            <v/>
          </cell>
          <cell r="W1634" t="str">
            <v/>
          </cell>
          <cell r="Y1634" t="str">
            <v/>
          </cell>
          <cell r="AA1634" t="str">
            <v/>
          </cell>
          <cell r="AB1634">
            <v>0</v>
          </cell>
          <cell r="AC1634">
            <v>0</v>
          </cell>
          <cell r="AI1634" t="str">
            <v/>
          </cell>
          <cell r="AJ1634" t="str">
            <v/>
          </cell>
          <cell r="AK1634">
            <v>0</v>
          </cell>
          <cell r="AL1634">
            <v>0</v>
          </cell>
          <cell r="AM1634">
            <v>0</v>
          </cell>
        </row>
        <row r="1635">
          <cell r="C1635" t="str">
            <v/>
          </cell>
          <cell r="D1635" t="str">
            <v/>
          </cell>
          <cell r="O1635" t="str">
            <v/>
          </cell>
          <cell r="T1635" t="str">
            <v/>
          </cell>
          <cell r="U1635" t="str">
            <v/>
          </cell>
          <cell r="V1635" t="str">
            <v/>
          </cell>
          <cell r="W1635" t="str">
            <v/>
          </cell>
          <cell r="Y1635" t="str">
            <v/>
          </cell>
          <cell r="AA1635" t="str">
            <v/>
          </cell>
          <cell r="AB1635">
            <v>0</v>
          </cell>
          <cell r="AC1635">
            <v>0</v>
          </cell>
          <cell r="AI1635" t="str">
            <v/>
          </cell>
          <cell r="AJ1635" t="str">
            <v/>
          </cell>
          <cell r="AK1635">
            <v>0</v>
          </cell>
          <cell r="AL1635">
            <v>0</v>
          </cell>
          <cell r="AM1635">
            <v>0</v>
          </cell>
        </row>
        <row r="1636">
          <cell r="C1636" t="str">
            <v/>
          </cell>
          <cell r="D1636" t="str">
            <v/>
          </cell>
          <cell r="O1636" t="str">
            <v/>
          </cell>
          <cell r="T1636" t="str">
            <v/>
          </cell>
          <cell r="U1636" t="str">
            <v/>
          </cell>
          <cell r="V1636" t="str">
            <v/>
          </cell>
          <cell r="W1636" t="str">
            <v/>
          </cell>
          <cell r="Y1636" t="str">
            <v/>
          </cell>
          <cell r="AA1636" t="str">
            <v/>
          </cell>
          <cell r="AB1636">
            <v>0</v>
          </cell>
          <cell r="AC1636">
            <v>0</v>
          </cell>
          <cell r="AI1636" t="str">
            <v/>
          </cell>
          <cell r="AJ1636" t="str">
            <v/>
          </cell>
          <cell r="AK1636">
            <v>0</v>
          </cell>
          <cell r="AL1636">
            <v>0</v>
          </cell>
          <cell r="AM1636">
            <v>0</v>
          </cell>
        </row>
        <row r="1637">
          <cell r="C1637" t="str">
            <v/>
          </cell>
          <cell r="D1637" t="str">
            <v/>
          </cell>
          <cell r="O1637" t="str">
            <v/>
          </cell>
          <cell r="T1637" t="str">
            <v/>
          </cell>
          <cell r="U1637" t="str">
            <v/>
          </cell>
          <cell r="V1637" t="str">
            <v/>
          </cell>
          <cell r="W1637" t="str">
            <v/>
          </cell>
          <cell r="Y1637" t="str">
            <v/>
          </cell>
          <cell r="AA1637" t="str">
            <v/>
          </cell>
          <cell r="AB1637">
            <v>0</v>
          </cell>
          <cell r="AC1637">
            <v>0</v>
          </cell>
          <cell r="AI1637" t="str">
            <v/>
          </cell>
          <cell r="AJ1637" t="str">
            <v/>
          </cell>
          <cell r="AK1637">
            <v>0</v>
          </cell>
          <cell r="AL1637">
            <v>0</v>
          </cell>
          <cell r="AM1637">
            <v>0</v>
          </cell>
        </row>
        <row r="1638">
          <cell r="C1638" t="str">
            <v/>
          </cell>
          <cell r="D1638" t="str">
            <v/>
          </cell>
          <cell r="O1638" t="str">
            <v/>
          </cell>
          <cell r="T1638" t="str">
            <v/>
          </cell>
          <cell r="U1638" t="str">
            <v/>
          </cell>
          <cell r="V1638" t="str">
            <v/>
          </cell>
          <cell r="W1638" t="str">
            <v/>
          </cell>
          <cell r="Y1638" t="str">
            <v/>
          </cell>
          <cell r="AA1638" t="str">
            <v/>
          </cell>
          <cell r="AB1638">
            <v>0</v>
          </cell>
          <cell r="AC1638">
            <v>0</v>
          </cell>
          <cell r="AI1638" t="str">
            <v/>
          </cell>
          <cell r="AJ1638" t="str">
            <v/>
          </cell>
          <cell r="AK1638">
            <v>0</v>
          </cell>
          <cell r="AL1638">
            <v>0</v>
          </cell>
          <cell r="AM1638">
            <v>0</v>
          </cell>
        </row>
        <row r="1639">
          <cell r="C1639" t="str">
            <v/>
          </cell>
          <cell r="D1639" t="str">
            <v/>
          </cell>
          <cell r="O1639" t="str">
            <v/>
          </cell>
          <cell r="T1639" t="str">
            <v/>
          </cell>
          <cell r="U1639" t="str">
            <v/>
          </cell>
          <cell r="V1639" t="str">
            <v/>
          </cell>
          <cell r="W1639" t="str">
            <v/>
          </cell>
          <cell r="Y1639" t="str">
            <v/>
          </cell>
          <cell r="AA1639" t="str">
            <v/>
          </cell>
          <cell r="AB1639">
            <v>0</v>
          </cell>
          <cell r="AC1639">
            <v>0</v>
          </cell>
          <cell r="AI1639" t="str">
            <v/>
          </cell>
          <cell r="AJ1639" t="str">
            <v/>
          </cell>
          <cell r="AK1639">
            <v>0</v>
          </cell>
          <cell r="AL1639">
            <v>0</v>
          </cell>
          <cell r="AM1639">
            <v>0</v>
          </cell>
        </row>
        <row r="1640">
          <cell r="C1640" t="str">
            <v/>
          </cell>
          <cell r="D1640" t="str">
            <v/>
          </cell>
          <cell r="O1640" t="str">
            <v/>
          </cell>
          <cell r="T1640" t="str">
            <v/>
          </cell>
          <cell r="U1640" t="str">
            <v/>
          </cell>
          <cell r="V1640" t="str">
            <v/>
          </cell>
          <cell r="W1640" t="str">
            <v/>
          </cell>
          <cell r="Y1640" t="str">
            <v/>
          </cell>
          <cell r="AA1640" t="str">
            <v/>
          </cell>
          <cell r="AB1640">
            <v>0</v>
          </cell>
          <cell r="AC1640">
            <v>0</v>
          </cell>
          <cell r="AI1640" t="str">
            <v/>
          </cell>
          <cell r="AJ1640" t="str">
            <v/>
          </cell>
          <cell r="AK1640">
            <v>0</v>
          </cell>
          <cell r="AL1640">
            <v>0</v>
          </cell>
          <cell r="AM1640">
            <v>0</v>
          </cell>
        </row>
        <row r="1641">
          <cell r="C1641" t="str">
            <v/>
          </cell>
          <cell r="D1641" t="str">
            <v/>
          </cell>
          <cell r="O1641" t="str">
            <v/>
          </cell>
          <cell r="T1641" t="str">
            <v/>
          </cell>
          <cell r="U1641" t="str">
            <v/>
          </cell>
          <cell r="V1641" t="str">
            <v/>
          </cell>
          <cell r="W1641" t="str">
            <v/>
          </cell>
          <cell r="Y1641" t="str">
            <v/>
          </cell>
          <cell r="AA1641" t="str">
            <v/>
          </cell>
          <cell r="AB1641">
            <v>0</v>
          </cell>
          <cell r="AC1641">
            <v>0</v>
          </cell>
          <cell r="AI1641" t="str">
            <v/>
          </cell>
          <cell r="AJ1641" t="str">
            <v/>
          </cell>
          <cell r="AK1641">
            <v>0</v>
          </cell>
          <cell r="AL1641">
            <v>0</v>
          </cell>
          <cell r="AM1641">
            <v>0</v>
          </cell>
        </row>
        <row r="1642">
          <cell r="C1642" t="str">
            <v/>
          </cell>
          <cell r="D1642" t="str">
            <v/>
          </cell>
          <cell r="O1642" t="str">
            <v/>
          </cell>
          <cell r="T1642" t="str">
            <v/>
          </cell>
          <cell r="U1642" t="str">
            <v/>
          </cell>
          <cell r="V1642" t="str">
            <v/>
          </cell>
          <cell r="W1642" t="str">
            <v/>
          </cell>
          <cell r="Y1642" t="str">
            <v/>
          </cell>
          <cell r="AA1642" t="str">
            <v/>
          </cell>
          <cell r="AB1642">
            <v>0</v>
          </cell>
          <cell r="AC1642">
            <v>0</v>
          </cell>
          <cell r="AI1642" t="str">
            <v/>
          </cell>
          <cell r="AJ1642" t="str">
            <v/>
          </cell>
          <cell r="AK1642">
            <v>0</v>
          </cell>
          <cell r="AL1642">
            <v>0</v>
          </cell>
          <cell r="AM1642">
            <v>0</v>
          </cell>
        </row>
        <row r="1643">
          <cell r="C1643" t="str">
            <v/>
          </cell>
          <cell r="D1643" t="str">
            <v/>
          </cell>
          <cell r="O1643" t="str">
            <v/>
          </cell>
          <cell r="T1643" t="str">
            <v/>
          </cell>
          <cell r="U1643" t="str">
            <v/>
          </cell>
          <cell r="V1643" t="str">
            <v/>
          </cell>
          <cell r="W1643" t="str">
            <v/>
          </cell>
          <cell r="Y1643" t="str">
            <v/>
          </cell>
          <cell r="AA1643" t="str">
            <v/>
          </cell>
          <cell r="AB1643">
            <v>0</v>
          </cell>
          <cell r="AC1643">
            <v>0</v>
          </cell>
          <cell r="AI1643" t="str">
            <v/>
          </cell>
          <cell r="AJ1643" t="str">
            <v/>
          </cell>
          <cell r="AK1643">
            <v>0</v>
          </cell>
          <cell r="AL1643">
            <v>0</v>
          </cell>
          <cell r="AM1643">
            <v>0</v>
          </cell>
        </row>
        <row r="1644">
          <cell r="C1644" t="str">
            <v/>
          </cell>
          <cell r="D1644" t="str">
            <v/>
          </cell>
          <cell r="O1644" t="str">
            <v/>
          </cell>
          <cell r="T1644" t="str">
            <v/>
          </cell>
          <cell r="U1644" t="str">
            <v/>
          </cell>
          <cell r="V1644" t="str">
            <v/>
          </cell>
          <cell r="W1644" t="str">
            <v/>
          </cell>
          <cell r="Y1644" t="str">
            <v/>
          </cell>
          <cell r="AA1644" t="str">
            <v/>
          </cell>
          <cell r="AB1644">
            <v>0</v>
          </cell>
          <cell r="AC1644">
            <v>0</v>
          </cell>
          <cell r="AI1644" t="str">
            <v/>
          </cell>
          <cell r="AJ1644" t="str">
            <v/>
          </cell>
          <cell r="AK1644">
            <v>0</v>
          </cell>
          <cell r="AL1644">
            <v>0</v>
          </cell>
          <cell r="AM1644">
            <v>0</v>
          </cell>
        </row>
        <row r="1645">
          <cell r="C1645" t="str">
            <v/>
          </cell>
          <cell r="D1645" t="str">
            <v/>
          </cell>
          <cell r="O1645" t="str">
            <v/>
          </cell>
          <cell r="T1645" t="str">
            <v/>
          </cell>
          <cell r="U1645" t="str">
            <v/>
          </cell>
          <cell r="V1645" t="str">
            <v/>
          </cell>
          <cell r="W1645" t="str">
            <v/>
          </cell>
          <cell r="Y1645" t="str">
            <v/>
          </cell>
          <cell r="AA1645" t="str">
            <v/>
          </cell>
          <cell r="AB1645">
            <v>0</v>
          </cell>
          <cell r="AC1645">
            <v>0</v>
          </cell>
          <cell r="AI1645" t="str">
            <v/>
          </cell>
          <cell r="AJ1645" t="str">
            <v/>
          </cell>
          <cell r="AK1645">
            <v>0</v>
          </cell>
          <cell r="AL1645">
            <v>0</v>
          </cell>
          <cell r="AM1645">
            <v>0</v>
          </cell>
        </row>
        <row r="1646">
          <cell r="C1646" t="str">
            <v/>
          </cell>
          <cell r="D1646" t="str">
            <v/>
          </cell>
          <cell r="O1646" t="str">
            <v/>
          </cell>
          <cell r="T1646" t="str">
            <v/>
          </cell>
          <cell r="U1646" t="str">
            <v/>
          </cell>
          <cell r="V1646" t="str">
            <v/>
          </cell>
          <cell r="W1646" t="str">
            <v/>
          </cell>
          <cell r="Y1646" t="str">
            <v/>
          </cell>
          <cell r="AA1646" t="str">
            <v/>
          </cell>
          <cell r="AB1646">
            <v>0</v>
          </cell>
          <cell r="AC1646">
            <v>0</v>
          </cell>
          <cell r="AI1646" t="str">
            <v/>
          </cell>
          <cell r="AJ1646" t="str">
            <v/>
          </cell>
          <cell r="AK1646">
            <v>0</v>
          </cell>
          <cell r="AL1646">
            <v>0</v>
          </cell>
          <cell r="AM1646">
            <v>0</v>
          </cell>
        </row>
        <row r="1647">
          <cell r="C1647" t="str">
            <v/>
          </cell>
          <cell r="D1647" t="str">
            <v/>
          </cell>
          <cell r="O1647" t="str">
            <v/>
          </cell>
          <cell r="T1647" t="str">
            <v/>
          </cell>
          <cell r="U1647" t="str">
            <v/>
          </cell>
          <cell r="V1647" t="str">
            <v/>
          </cell>
          <cell r="W1647" t="str">
            <v/>
          </cell>
          <cell r="Y1647" t="str">
            <v/>
          </cell>
          <cell r="AA1647" t="str">
            <v/>
          </cell>
          <cell r="AB1647">
            <v>0</v>
          </cell>
          <cell r="AC1647">
            <v>0</v>
          </cell>
          <cell r="AI1647" t="str">
            <v/>
          </cell>
          <cell r="AJ1647" t="str">
            <v/>
          </cell>
          <cell r="AK1647">
            <v>0</v>
          </cell>
          <cell r="AL1647">
            <v>0</v>
          </cell>
          <cell r="AM1647">
            <v>0</v>
          </cell>
        </row>
        <row r="1648">
          <cell r="C1648" t="str">
            <v/>
          </cell>
          <cell r="D1648" t="str">
            <v/>
          </cell>
          <cell r="O1648" t="str">
            <v/>
          </cell>
          <cell r="T1648" t="str">
            <v/>
          </cell>
          <cell r="U1648" t="str">
            <v/>
          </cell>
          <cell r="V1648" t="str">
            <v/>
          </cell>
          <cell r="W1648" t="str">
            <v/>
          </cell>
          <cell r="Y1648" t="str">
            <v/>
          </cell>
          <cell r="AA1648" t="str">
            <v/>
          </cell>
          <cell r="AB1648">
            <v>0</v>
          </cell>
          <cell r="AC1648">
            <v>0</v>
          </cell>
          <cell r="AI1648" t="str">
            <v/>
          </cell>
          <cell r="AJ1648" t="str">
            <v/>
          </cell>
          <cell r="AK1648">
            <v>0</v>
          </cell>
          <cell r="AL1648">
            <v>0</v>
          </cell>
          <cell r="AM1648">
            <v>0</v>
          </cell>
        </row>
        <row r="1649">
          <cell r="C1649" t="str">
            <v/>
          </cell>
          <cell r="D1649" t="str">
            <v/>
          </cell>
          <cell r="O1649" t="str">
            <v/>
          </cell>
          <cell r="T1649" t="str">
            <v/>
          </cell>
          <cell r="U1649" t="str">
            <v/>
          </cell>
          <cell r="V1649" t="str">
            <v/>
          </cell>
          <cell r="W1649" t="str">
            <v/>
          </cell>
          <cell r="Y1649" t="str">
            <v/>
          </cell>
          <cell r="AA1649" t="str">
            <v/>
          </cell>
          <cell r="AB1649">
            <v>0</v>
          </cell>
          <cell r="AC1649">
            <v>0</v>
          </cell>
          <cell r="AI1649" t="str">
            <v/>
          </cell>
          <cell r="AJ1649" t="str">
            <v/>
          </cell>
          <cell r="AK1649">
            <v>0</v>
          </cell>
          <cell r="AL1649">
            <v>0</v>
          </cell>
          <cell r="AM1649">
            <v>0</v>
          </cell>
        </row>
        <row r="1650">
          <cell r="C1650" t="str">
            <v/>
          </cell>
          <cell r="D1650" t="str">
            <v/>
          </cell>
          <cell r="O1650" t="str">
            <v/>
          </cell>
          <cell r="T1650" t="str">
            <v/>
          </cell>
          <cell r="U1650" t="str">
            <v/>
          </cell>
          <cell r="V1650" t="str">
            <v/>
          </cell>
          <cell r="W1650" t="str">
            <v/>
          </cell>
          <cell r="Y1650" t="str">
            <v/>
          </cell>
          <cell r="AA1650" t="str">
            <v/>
          </cell>
          <cell r="AB1650">
            <v>0</v>
          </cell>
          <cell r="AC1650">
            <v>0</v>
          </cell>
          <cell r="AI1650" t="str">
            <v/>
          </cell>
          <cell r="AJ1650" t="str">
            <v/>
          </cell>
          <cell r="AK1650">
            <v>0</v>
          </cell>
          <cell r="AL1650">
            <v>0</v>
          </cell>
          <cell r="AM1650">
            <v>0</v>
          </cell>
        </row>
        <row r="1651">
          <cell r="C1651" t="str">
            <v/>
          </cell>
          <cell r="D1651" t="str">
            <v/>
          </cell>
          <cell r="O1651" t="str">
            <v/>
          </cell>
          <cell r="T1651" t="str">
            <v/>
          </cell>
          <cell r="U1651" t="str">
            <v/>
          </cell>
          <cell r="V1651" t="str">
            <v/>
          </cell>
          <cell r="W1651" t="str">
            <v/>
          </cell>
          <cell r="Y1651" t="str">
            <v/>
          </cell>
          <cell r="AA1651" t="str">
            <v/>
          </cell>
          <cell r="AB1651">
            <v>0</v>
          </cell>
          <cell r="AC1651">
            <v>0</v>
          </cell>
          <cell r="AI1651" t="str">
            <v/>
          </cell>
          <cell r="AJ1651" t="str">
            <v/>
          </cell>
          <cell r="AK1651">
            <v>0</v>
          </cell>
          <cell r="AL1651">
            <v>0</v>
          </cell>
          <cell r="AM1651">
            <v>0</v>
          </cell>
        </row>
        <row r="1652">
          <cell r="C1652" t="str">
            <v/>
          </cell>
          <cell r="D1652" t="str">
            <v/>
          </cell>
          <cell r="O1652" t="str">
            <v/>
          </cell>
          <cell r="T1652" t="str">
            <v/>
          </cell>
          <cell r="U1652" t="str">
            <v/>
          </cell>
          <cell r="V1652" t="str">
            <v/>
          </cell>
          <cell r="W1652" t="str">
            <v/>
          </cell>
          <cell r="Y1652" t="str">
            <v/>
          </cell>
          <cell r="AA1652" t="str">
            <v/>
          </cell>
          <cell r="AB1652">
            <v>0</v>
          </cell>
          <cell r="AC1652">
            <v>0</v>
          </cell>
          <cell r="AI1652" t="str">
            <v/>
          </cell>
          <cell r="AJ1652" t="str">
            <v/>
          </cell>
          <cell r="AK1652">
            <v>0</v>
          </cell>
          <cell r="AL1652">
            <v>0</v>
          </cell>
          <cell r="AM1652">
            <v>0</v>
          </cell>
        </row>
        <row r="1653">
          <cell r="C1653" t="str">
            <v/>
          </cell>
          <cell r="D1653" t="str">
            <v/>
          </cell>
          <cell r="O1653" t="str">
            <v/>
          </cell>
          <cell r="T1653" t="str">
            <v/>
          </cell>
          <cell r="U1653" t="str">
            <v/>
          </cell>
          <cell r="V1653" t="str">
            <v/>
          </cell>
          <cell r="W1653" t="str">
            <v/>
          </cell>
          <cell r="Y1653" t="str">
            <v/>
          </cell>
          <cell r="AA1653" t="str">
            <v/>
          </cell>
          <cell r="AB1653">
            <v>0</v>
          </cell>
          <cell r="AC1653">
            <v>0</v>
          </cell>
          <cell r="AI1653" t="str">
            <v/>
          </cell>
          <cell r="AJ1653" t="str">
            <v/>
          </cell>
          <cell r="AK1653">
            <v>0</v>
          </cell>
          <cell r="AL1653">
            <v>0</v>
          </cell>
          <cell r="AM1653">
            <v>0</v>
          </cell>
        </row>
        <row r="1654">
          <cell r="C1654" t="str">
            <v/>
          </cell>
          <cell r="D1654" t="str">
            <v/>
          </cell>
          <cell r="O1654" t="str">
            <v/>
          </cell>
          <cell r="T1654" t="str">
            <v/>
          </cell>
          <cell r="U1654" t="str">
            <v/>
          </cell>
          <cell r="V1654" t="str">
            <v/>
          </cell>
          <cell r="W1654" t="str">
            <v/>
          </cell>
          <cell r="Y1654" t="str">
            <v/>
          </cell>
          <cell r="AA1654" t="str">
            <v/>
          </cell>
          <cell r="AB1654">
            <v>0</v>
          </cell>
          <cell r="AC1654">
            <v>0</v>
          </cell>
          <cell r="AI1654" t="str">
            <v/>
          </cell>
          <cell r="AJ1654" t="str">
            <v/>
          </cell>
          <cell r="AK1654">
            <v>0</v>
          </cell>
          <cell r="AL1654">
            <v>0</v>
          </cell>
          <cell r="AM1654">
            <v>0</v>
          </cell>
        </row>
        <row r="1655">
          <cell r="C1655" t="str">
            <v/>
          </cell>
          <cell r="D1655" t="str">
            <v/>
          </cell>
          <cell r="O1655" t="str">
            <v/>
          </cell>
          <cell r="T1655" t="str">
            <v/>
          </cell>
          <cell r="U1655" t="str">
            <v/>
          </cell>
          <cell r="V1655" t="str">
            <v/>
          </cell>
          <cell r="W1655" t="str">
            <v/>
          </cell>
          <cell r="Y1655" t="str">
            <v/>
          </cell>
          <cell r="AA1655" t="str">
            <v/>
          </cell>
          <cell r="AB1655">
            <v>0</v>
          </cell>
          <cell r="AC1655">
            <v>0</v>
          </cell>
          <cell r="AI1655" t="str">
            <v/>
          </cell>
          <cell r="AJ1655" t="str">
            <v/>
          </cell>
          <cell r="AK1655">
            <v>0</v>
          </cell>
          <cell r="AL1655">
            <v>0</v>
          </cell>
          <cell r="AM1655">
            <v>0</v>
          </cell>
        </row>
        <row r="1656">
          <cell r="C1656" t="str">
            <v/>
          </cell>
          <cell r="D1656" t="str">
            <v/>
          </cell>
          <cell r="O1656" t="str">
            <v/>
          </cell>
          <cell r="T1656" t="str">
            <v/>
          </cell>
          <cell r="U1656" t="str">
            <v/>
          </cell>
          <cell r="V1656" t="str">
            <v/>
          </cell>
          <cell r="W1656" t="str">
            <v/>
          </cell>
          <cell r="Y1656" t="str">
            <v/>
          </cell>
          <cell r="AA1656" t="str">
            <v/>
          </cell>
          <cell r="AB1656">
            <v>0</v>
          </cell>
          <cell r="AC1656">
            <v>0</v>
          </cell>
          <cell r="AI1656" t="str">
            <v/>
          </cell>
          <cell r="AJ1656" t="str">
            <v/>
          </cell>
          <cell r="AK1656">
            <v>0</v>
          </cell>
          <cell r="AL1656">
            <v>0</v>
          </cell>
          <cell r="AM1656">
            <v>0</v>
          </cell>
        </row>
        <row r="1657">
          <cell r="C1657" t="str">
            <v/>
          </cell>
          <cell r="D1657" t="str">
            <v/>
          </cell>
          <cell r="O1657" t="str">
            <v/>
          </cell>
          <cell r="T1657" t="str">
            <v/>
          </cell>
          <cell r="U1657" t="str">
            <v/>
          </cell>
          <cell r="V1657" t="str">
            <v/>
          </cell>
          <cell r="W1657" t="str">
            <v/>
          </cell>
          <cell r="Y1657" t="str">
            <v/>
          </cell>
          <cell r="AA1657" t="str">
            <v/>
          </cell>
          <cell r="AB1657">
            <v>0</v>
          </cell>
          <cell r="AC1657">
            <v>0</v>
          </cell>
          <cell r="AI1657" t="str">
            <v/>
          </cell>
          <cell r="AJ1657" t="str">
            <v/>
          </cell>
          <cell r="AK1657">
            <v>0</v>
          </cell>
          <cell r="AL1657">
            <v>0</v>
          </cell>
          <cell r="AM1657">
            <v>0</v>
          </cell>
        </row>
        <row r="1658">
          <cell r="C1658" t="str">
            <v/>
          </cell>
          <cell r="D1658" t="str">
            <v/>
          </cell>
          <cell r="O1658" t="str">
            <v/>
          </cell>
          <cell r="T1658" t="str">
            <v/>
          </cell>
          <cell r="U1658" t="str">
            <v/>
          </cell>
          <cell r="V1658" t="str">
            <v/>
          </cell>
          <cell r="W1658" t="str">
            <v/>
          </cell>
          <cell r="Y1658" t="str">
            <v/>
          </cell>
          <cell r="AA1658" t="str">
            <v/>
          </cell>
          <cell r="AB1658">
            <v>0</v>
          </cell>
          <cell r="AC1658">
            <v>0</v>
          </cell>
          <cell r="AI1658" t="str">
            <v/>
          </cell>
          <cell r="AJ1658" t="str">
            <v/>
          </cell>
          <cell r="AK1658">
            <v>0</v>
          </cell>
          <cell r="AL1658">
            <v>0</v>
          </cell>
          <cell r="AM1658">
            <v>0</v>
          </cell>
        </row>
        <row r="1659">
          <cell r="C1659" t="str">
            <v/>
          </cell>
          <cell r="D1659" t="str">
            <v/>
          </cell>
          <cell r="O1659" t="str">
            <v/>
          </cell>
          <cell r="T1659" t="str">
            <v/>
          </cell>
          <cell r="U1659" t="str">
            <v/>
          </cell>
          <cell r="V1659" t="str">
            <v/>
          </cell>
          <cell r="W1659" t="str">
            <v/>
          </cell>
          <cell r="Y1659" t="str">
            <v/>
          </cell>
          <cell r="AA1659" t="str">
            <v/>
          </cell>
          <cell r="AB1659">
            <v>0</v>
          </cell>
          <cell r="AC1659">
            <v>0</v>
          </cell>
          <cell r="AI1659" t="str">
            <v/>
          </cell>
          <cell r="AJ1659" t="str">
            <v/>
          </cell>
          <cell r="AK1659">
            <v>0</v>
          </cell>
          <cell r="AL1659">
            <v>0</v>
          </cell>
          <cell r="AM1659">
            <v>0</v>
          </cell>
        </row>
        <row r="1660">
          <cell r="C1660" t="str">
            <v/>
          </cell>
          <cell r="D1660" t="str">
            <v/>
          </cell>
          <cell r="O1660" t="str">
            <v/>
          </cell>
          <cell r="T1660" t="str">
            <v/>
          </cell>
          <cell r="U1660" t="str">
            <v/>
          </cell>
          <cell r="V1660" t="str">
            <v/>
          </cell>
          <cell r="W1660" t="str">
            <v/>
          </cell>
          <cell r="Y1660" t="str">
            <v/>
          </cell>
          <cell r="AA1660" t="str">
            <v/>
          </cell>
          <cell r="AB1660">
            <v>0</v>
          </cell>
          <cell r="AC1660">
            <v>0</v>
          </cell>
          <cell r="AI1660" t="str">
            <v/>
          </cell>
          <cell r="AJ1660" t="str">
            <v/>
          </cell>
          <cell r="AK1660">
            <v>0</v>
          </cell>
          <cell r="AL1660">
            <v>0</v>
          </cell>
          <cell r="AM1660">
            <v>0</v>
          </cell>
        </row>
        <row r="1661">
          <cell r="C1661" t="str">
            <v/>
          </cell>
          <cell r="D1661" t="str">
            <v/>
          </cell>
          <cell r="O1661" t="str">
            <v/>
          </cell>
          <cell r="T1661" t="str">
            <v/>
          </cell>
          <cell r="U1661" t="str">
            <v/>
          </cell>
          <cell r="V1661" t="str">
            <v/>
          </cell>
          <cell r="W1661" t="str">
            <v/>
          </cell>
          <cell r="Y1661" t="str">
            <v/>
          </cell>
          <cell r="AA1661" t="str">
            <v/>
          </cell>
          <cell r="AB1661">
            <v>0</v>
          </cell>
          <cell r="AC1661">
            <v>0</v>
          </cell>
          <cell r="AI1661" t="str">
            <v/>
          </cell>
          <cell r="AJ1661" t="str">
            <v/>
          </cell>
          <cell r="AK1661">
            <v>0</v>
          </cell>
          <cell r="AL1661">
            <v>0</v>
          </cell>
          <cell r="AM1661">
            <v>0</v>
          </cell>
        </row>
        <row r="1662">
          <cell r="C1662" t="str">
            <v/>
          </cell>
          <cell r="D1662" t="str">
            <v/>
          </cell>
          <cell r="O1662" t="str">
            <v/>
          </cell>
          <cell r="T1662" t="str">
            <v/>
          </cell>
          <cell r="U1662" t="str">
            <v/>
          </cell>
          <cell r="V1662" t="str">
            <v/>
          </cell>
          <cell r="W1662" t="str">
            <v/>
          </cell>
          <cell r="Y1662" t="str">
            <v/>
          </cell>
          <cell r="AA1662" t="str">
            <v/>
          </cell>
          <cell r="AB1662">
            <v>0</v>
          </cell>
          <cell r="AC1662">
            <v>0</v>
          </cell>
          <cell r="AI1662" t="str">
            <v/>
          </cell>
          <cell r="AJ1662" t="str">
            <v/>
          </cell>
          <cell r="AK1662">
            <v>0</v>
          </cell>
          <cell r="AL1662">
            <v>0</v>
          </cell>
          <cell r="AM1662">
            <v>0</v>
          </cell>
        </row>
        <row r="1663">
          <cell r="C1663" t="str">
            <v/>
          </cell>
          <cell r="D1663" t="str">
            <v/>
          </cell>
          <cell r="O1663" t="str">
            <v/>
          </cell>
          <cell r="T1663" t="str">
            <v/>
          </cell>
          <cell r="U1663" t="str">
            <v/>
          </cell>
          <cell r="V1663" t="str">
            <v/>
          </cell>
          <cell r="W1663" t="str">
            <v/>
          </cell>
          <cell r="Y1663" t="str">
            <v/>
          </cell>
          <cell r="AA1663" t="str">
            <v/>
          </cell>
          <cell r="AB1663">
            <v>0</v>
          </cell>
          <cell r="AC1663">
            <v>0</v>
          </cell>
          <cell r="AI1663" t="str">
            <v/>
          </cell>
          <cell r="AJ1663" t="str">
            <v/>
          </cell>
          <cell r="AK1663">
            <v>0</v>
          </cell>
          <cell r="AL1663">
            <v>0</v>
          </cell>
          <cell r="AM1663">
            <v>0</v>
          </cell>
        </row>
        <row r="1664">
          <cell r="C1664" t="str">
            <v/>
          </cell>
          <cell r="D1664" t="str">
            <v/>
          </cell>
          <cell r="O1664" t="str">
            <v/>
          </cell>
          <cell r="T1664" t="str">
            <v/>
          </cell>
          <cell r="U1664" t="str">
            <v/>
          </cell>
          <cell r="V1664" t="str">
            <v/>
          </cell>
          <cell r="W1664" t="str">
            <v/>
          </cell>
          <cell r="Y1664" t="str">
            <v/>
          </cell>
          <cell r="AA1664" t="str">
            <v/>
          </cell>
          <cell r="AB1664">
            <v>0</v>
          </cell>
          <cell r="AC1664">
            <v>0</v>
          </cell>
          <cell r="AI1664" t="str">
            <v/>
          </cell>
          <cell r="AJ1664" t="str">
            <v/>
          </cell>
          <cell r="AK1664">
            <v>0</v>
          </cell>
          <cell r="AL1664">
            <v>0</v>
          </cell>
          <cell r="AM1664">
            <v>0</v>
          </cell>
        </row>
        <row r="1665">
          <cell r="C1665" t="str">
            <v/>
          </cell>
          <cell r="D1665" t="str">
            <v/>
          </cell>
          <cell r="O1665" t="str">
            <v/>
          </cell>
          <cell r="T1665" t="str">
            <v/>
          </cell>
          <cell r="U1665" t="str">
            <v/>
          </cell>
          <cell r="V1665" t="str">
            <v/>
          </cell>
          <cell r="W1665" t="str">
            <v/>
          </cell>
          <cell r="Y1665" t="str">
            <v/>
          </cell>
          <cell r="AA1665" t="str">
            <v/>
          </cell>
          <cell r="AB1665">
            <v>0</v>
          </cell>
          <cell r="AC1665">
            <v>0</v>
          </cell>
          <cell r="AI1665" t="str">
            <v/>
          </cell>
          <cell r="AJ1665" t="str">
            <v/>
          </cell>
          <cell r="AK1665">
            <v>0</v>
          </cell>
          <cell r="AL1665">
            <v>0</v>
          </cell>
          <cell r="AM1665">
            <v>0</v>
          </cell>
        </row>
        <row r="1666">
          <cell r="C1666" t="str">
            <v/>
          </cell>
          <cell r="D1666" t="str">
            <v/>
          </cell>
          <cell r="O1666" t="str">
            <v/>
          </cell>
          <cell r="T1666" t="str">
            <v/>
          </cell>
          <cell r="U1666" t="str">
            <v/>
          </cell>
          <cell r="V1666" t="str">
            <v/>
          </cell>
          <cell r="W1666" t="str">
            <v/>
          </cell>
          <cell r="Y1666" t="str">
            <v/>
          </cell>
          <cell r="AA1666" t="str">
            <v/>
          </cell>
          <cell r="AB1666">
            <v>0</v>
          </cell>
          <cell r="AC1666">
            <v>0</v>
          </cell>
          <cell r="AI1666" t="str">
            <v/>
          </cell>
          <cell r="AJ1666" t="str">
            <v/>
          </cell>
          <cell r="AK1666">
            <v>0</v>
          </cell>
          <cell r="AL1666">
            <v>0</v>
          </cell>
          <cell r="AM1666">
            <v>0</v>
          </cell>
        </row>
        <row r="1667">
          <cell r="C1667" t="str">
            <v/>
          </cell>
          <cell r="D1667" t="str">
            <v/>
          </cell>
          <cell r="O1667" t="str">
            <v/>
          </cell>
          <cell r="T1667" t="str">
            <v/>
          </cell>
          <cell r="U1667" t="str">
            <v/>
          </cell>
          <cell r="V1667" t="str">
            <v/>
          </cell>
          <cell r="W1667" t="str">
            <v/>
          </cell>
          <cell r="Y1667" t="str">
            <v/>
          </cell>
          <cell r="AA1667" t="str">
            <v/>
          </cell>
          <cell r="AB1667">
            <v>0</v>
          </cell>
          <cell r="AC1667">
            <v>0</v>
          </cell>
          <cell r="AI1667" t="str">
            <v/>
          </cell>
          <cell r="AJ1667" t="str">
            <v/>
          </cell>
          <cell r="AK1667">
            <v>0</v>
          </cell>
          <cell r="AL1667">
            <v>0</v>
          </cell>
          <cell r="AM1667">
            <v>0</v>
          </cell>
        </row>
        <row r="1668">
          <cell r="C1668" t="str">
            <v/>
          </cell>
          <cell r="D1668" t="str">
            <v/>
          </cell>
          <cell r="O1668" t="str">
            <v/>
          </cell>
          <cell r="T1668" t="str">
            <v/>
          </cell>
          <cell r="U1668" t="str">
            <v/>
          </cell>
          <cell r="V1668" t="str">
            <v/>
          </cell>
          <cell r="W1668" t="str">
            <v/>
          </cell>
          <cell r="Y1668" t="str">
            <v/>
          </cell>
          <cell r="AA1668" t="str">
            <v/>
          </cell>
          <cell r="AB1668">
            <v>0</v>
          </cell>
          <cell r="AC1668">
            <v>0</v>
          </cell>
          <cell r="AI1668" t="str">
            <v/>
          </cell>
          <cell r="AJ1668" t="str">
            <v/>
          </cell>
          <cell r="AK1668">
            <v>0</v>
          </cell>
          <cell r="AL1668">
            <v>0</v>
          </cell>
          <cell r="AM1668">
            <v>0</v>
          </cell>
        </row>
        <row r="1669">
          <cell r="C1669" t="str">
            <v/>
          </cell>
          <cell r="D1669" t="str">
            <v/>
          </cell>
          <cell r="O1669" t="str">
            <v/>
          </cell>
          <cell r="T1669" t="str">
            <v/>
          </cell>
          <cell r="U1669" t="str">
            <v/>
          </cell>
          <cell r="V1669" t="str">
            <v/>
          </cell>
          <cell r="W1669" t="str">
            <v/>
          </cell>
          <cell r="Y1669" t="str">
            <v/>
          </cell>
          <cell r="AA1669" t="str">
            <v/>
          </cell>
          <cell r="AB1669">
            <v>0</v>
          </cell>
          <cell r="AC1669">
            <v>0</v>
          </cell>
          <cell r="AI1669" t="str">
            <v/>
          </cell>
          <cell r="AJ1669" t="str">
            <v/>
          </cell>
          <cell r="AK1669">
            <v>0</v>
          </cell>
          <cell r="AL1669">
            <v>0</v>
          </cell>
          <cell r="AM1669">
            <v>0</v>
          </cell>
        </row>
        <row r="1670">
          <cell r="C1670" t="str">
            <v/>
          </cell>
          <cell r="D1670" t="str">
            <v/>
          </cell>
          <cell r="O1670" t="str">
            <v/>
          </cell>
          <cell r="T1670" t="str">
            <v/>
          </cell>
          <cell r="U1670" t="str">
            <v/>
          </cell>
          <cell r="V1670" t="str">
            <v/>
          </cell>
          <cell r="W1670" t="str">
            <v/>
          </cell>
          <cell r="Y1670" t="str">
            <v/>
          </cell>
          <cell r="AA1670" t="str">
            <v/>
          </cell>
          <cell r="AB1670">
            <v>0</v>
          </cell>
          <cell r="AC1670">
            <v>0</v>
          </cell>
          <cell r="AI1670" t="str">
            <v/>
          </cell>
          <cell r="AJ1670" t="str">
            <v/>
          </cell>
          <cell r="AK1670">
            <v>0</v>
          </cell>
          <cell r="AL1670">
            <v>0</v>
          </cell>
          <cell r="AM1670">
            <v>0</v>
          </cell>
        </row>
        <row r="1671">
          <cell r="C1671" t="str">
            <v/>
          </cell>
          <cell r="D1671" t="str">
            <v/>
          </cell>
          <cell r="O1671" t="str">
            <v/>
          </cell>
          <cell r="T1671" t="str">
            <v/>
          </cell>
          <cell r="U1671" t="str">
            <v/>
          </cell>
          <cell r="V1671" t="str">
            <v/>
          </cell>
          <cell r="W1671" t="str">
            <v/>
          </cell>
          <cell r="Y1671" t="str">
            <v/>
          </cell>
          <cell r="AA1671" t="str">
            <v/>
          </cell>
          <cell r="AB1671">
            <v>0</v>
          </cell>
          <cell r="AC1671">
            <v>0</v>
          </cell>
          <cell r="AI1671" t="str">
            <v/>
          </cell>
          <cell r="AJ1671" t="str">
            <v/>
          </cell>
          <cell r="AK1671">
            <v>0</v>
          </cell>
          <cell r="AL1671">
            <v>0</v>
          </cell>
          <cell r="AM1671">
            <v>0</v>
          </cell>
        </row>
        <row r="1672">
          <cell r="C1672" t="str">
            <v/>
          </cell>
          <cell r="D1672" t="str">
            <v/>
          </cell>
          <cell r="O1672" t="str">
            <v/>
          </cell>
          <cell r="T1672" t="str">
            <v/>
          </cell>
          <cell r="U1672" t="str">
            <v/>
          </cell>
          <cell r="V1672" t="str">
            <v/>
          </cell>
          <cell r="W1672" t="str">
            <v/>
          </cell>
          <cell r="Y1672" t="str">
            <v/>
          </cell>
          <cell r="AA1672" t="str">
            <v/>
          </cell>
          <cell r="AB1672">
            <v>0</v>
          </cell>
          <cell r="AC1672">
            <v>0</v>
          </cell>
          <cell r="AI1672" t="str">
            <v/>
          </cell>
          <cell r="AJ1672" t="str">
            <v/>
          </cell>
          <cell r="AK1672">
            <v>0</v>
          </cell>
          <cell r="AL1672">
            <v>0</v>
          </cell>
          <cell r="AM1672">
            <v>0</v>
          </cell>
        </row>
        <row r="1673">
          <cell r="C1673" t="str">
            <v/>
          </cell>
          <cell r="D1673" t="str">
            <v/>
          </cell>
          <cell r="O1673" t="str">
            <v/>
          </cell>
          <cell r="T1673" t="str">
            <v/>
          </cell>
          <cell r="U1673" t="str">
            <v/>
          </cell>
          <cell r="V1673" t="str">
            <v/>
          </cell>
          <cell r="W1673" t="str">
            <v/>
          </cell>
          <cell r="Y1673" t="str">
            <v/>
          </cell>
          <cell r="AA1673" t="str">
            <v/>
          </cell>
          <cell r="AB1673">
            <v>0</v>
          </cell>
          <cell r="AC1673">
            <v>0</v>
          </cell>
          <cell r="AI1673" t="str">
            <v/>
          </cell>
          <cell r="AJ1673" t="str">
            <v/>
          </cell>
          <cell r="AK1673">
            <v>0</v>
          </cell>
          <cell r="AL1673">
            <v>0</v>
          </cell>
          <cell r="AM1673">
            <v>0</v>
          </cell>
        </row>
        <row r="1674">
          <cell r="C1674" t="str">
            <v/>
          </cell>
          <cell r="D1674" t="str">
            <v/>
          </cell>
          <cell r="O1674" t="str">
            <v/>
          </cell>
          <cell r="T1674" t="str">
            <v/>
          </cell>
          <cell r="U1674" t="str">
            <v/>
          </cell>
          <cell r="V1674" t="str">
            <v/>
          </cell>
          <cell r="W1674" t="str">
            <v/>
          </cell>
          <cell r="Y1674" t="str">
            <v/>
          </cell>
          <cell r="AA1674" t="str">
            <v/>
          </cell>
          <cell r="AB1674">
            <v>0</v>
          </cell>
          <cell r="AC1674">
            <v>0</v>
          </cell>
          <cell r="AI1674" t="str">
            <v/>
          </cell>
          <cell r="AJ1674" t="str">
            <v/>
          </cell>
          <cell r="AK1674">
            <v>0</v>
          </cell>
          <cell r="AL1674">
            <v>0</v>
          </cell>
          <cell r="AM1674">
            <v>0</v>
          </cell>
        </row>
        <row r="1675">
          <cell r="C1675" t="str">
            <v/>
          </cell>
          <cell r="D1675" t="str">
            <v/>
          </cell>
          <cell r="O1675" t="str">
            <v/>
          </cell>
          <cell r="T1675" t="str">
            <v/>
          </cell>
          <cell r="U1675" t="str">
            <v/>
          </cell>
          <cell r="V1675" t="str">
            <v/>
          </cell>
          <cell r="W1675" t="str">
            <v/>
          </cell>
          <cell r="Y1675" t="str">
            <v/>
          </cell>
          <cell r="AA1675" t="str">
            <v/>
          </cell>
          <cell r="AB1675">
            <v>0</v>
          </cell>
          <cell r="AC1675">
            <v>0</v>
          </cell>
          <cell r="AI1675" t="str">
            <v/>
          </cell>
          <cell r="AJ1675" t="str">
            <v/>
          </cell>
          <cell r="AK1675">
            <v>0</v>
          </cell>
          <cell r="AL1675">
            <v>0</v>
          </cell>
          <cell r="AM1675">
            <v>0</v>
          </cell>
        </row>
        <row r="1676">
          <cell r="C1676" t="str">
            <v/>
          </cell>
          <cell r="D1676" t="str">
            <v/>
          </cell>
          <cell r="O1676" t="str">
            <v/>
          </cell>
          <cell r="T1676" t="str">
            <v/>
          </cell>
          <cell r="U1676" t="str">
            <v/>
          </cell>
          <cell r="V1676" t="str">
            <v/>
          </cell>
          <cell r="W1676" t="str">
            <v/>
          </cell>
          <cell r="Y1676" t="str">
            <v/>
          </cell>
          <cell r="AA1676" t="str">
            <v/>
          </cell>
          <cell r="AB1676">
            <v>0</v>
          </cell>
          <cell r="AC1676">
            <v>0</v>
          </cell>
          <cell r="AI1676" t="str">
            <v/>
          </cell>
          <cell r="AJ1676" t="str">
            <v/>
          </cell>
          <cell r="AK1676">
            <v>0</v>
          </cell>
          <cell r="AL1676">
            <v>0</v>
          </cell>
          <cell r="AM1676">
            <v>0</v>
          </cell>
        </row>
        <row r="1677">
          <cell r="C1677" t="str">
            <v/>
          </cell>
          <cell r="D1677" t="str">
            <v/>
          </cell>
          <cell r="O1677" t="str">
            <v/>
          </cell>
          <cell r="T1677" t="str">
            <v/>
          </cell>
          <cell r="U1677" t="str">
            <v/>
          </cell>
          <cell r="V1677" t="str">
            <v/>
          </cell>
          <cell r="W1677" t="str">
            <v/>
          </cell>
          <cell r="Y1677" t="str">
            <v/>
          </cell>
          <cell r="AA1677" t="str">
            <v/>
          </cell>
          <cell r="AB1677">
            <v>0</v>
          </cell>
          <cell r="AC1677">
            <v>0</v>
          </cell>
          <cell r="AI1677" t="str">
            <v/>
          </cell>
          <cell r="AJ1677" t="str">
            <v/>
          </cell>
          <cell r="AK1677">
            <v>0</v>
          </cell>
          <cell r="AL1677">
            <v>0</v>
          </cell>
          <cell r="AM1677">
            <v>0</v>
          </cell>
        </row>
        <row r="1678">
          <cell r="C1678" t="str">
            <v/>
          </cell>
          <cell r="D1678" t="str">
            <v/>
          </cell>
          <cell r="O1678" t="str">
            <v/>
          </cell>
          <cell r="T1678" t="str">
            <v/>
          </cell>
          <cell r="U1678" t="str">
            <v/>
          </cell>
          <cell r="V1678" t="str">
            <v/>
          </cell>
          <cell r="W1678" t="str">
            <v/>
          </cell>
          <cell r="Y1678" t="str">
            <v/>
          </cell>
          <cell r="AA1678" t="str">
            <v/>
          </cell>
          <cell r="AB1678">
            <v>0</v>
          </cell>
          <cell r="AC1678">
            <v>0</v>
          </cell>
          <cell r="AI1678" t="str">
            <v/>
          </cell>
          <cell r="AJ1678" t="str">
            <v/>
          </cell>
          <cell r="AK1678">
            <v>0</v>
          </cell>
          <cell r="AL1678">
            <v>0</v>
          </cell>
          <cell r="AM1678">
            <v>0</v>
          </cell>
        </row>
        <row r="1679">
          <cell r="C1679" t="str">
            <v/>
          </cell>
          <cell r="D1679" t="str">
            <v/>
          </cell>
          <cell r="O1679" t="str">
            <v/>
          </cell>
          <cell r="T1679" t="str">
            <v/>
          </cell>
          <cell r="U1679" t="str">
            <v/>
          </cell>
          <cell r="V1679" t="str">
            <v/>
          </cell>
          <cell r="W1679" t="str">
            <v/>
          </cell>
          <cell r="Y1679" t="str">
            <v/>
          </cell>
          <cell r="AA1679" t="str">
            <v/>
          </cell>
          <cell r="AB1679">
            <v>0</v>
          </cell>
          <cell r="AC1679">
            <v>0</v>
          </cell>
          <cell r="AI1679" t="str">
            <v/>
          </cell>
          <cell r="AJ1679" t="str">
            <v/>
          </cell>
          <cell r="AK1679">
            <v>0</v>
          </cell>
          <cell r="AL1679">
            <v>0</v>
          </cell>
          <cell r="AM1679">
            <v>0</v>
          </cell>
        </row>
        <row r="1680">
          <cell r="C1680" t="str">
            <v/>
          </cell>
          <cell r="D1680" t="str">
            <v/>
          </cell>
          <cell r="O1680" t="str">
            <v/>
          </cell>
          <cell r="T1680" t="str">
            <v/>
          </cell>
          <cell r="U1680" t="str">
            <v/>
          </cell>
          <cell r="V1680" t="str">
            <v/>
          </cell>
          <cell r="W1680" t="str">
            <v/>
          </cell>
          <cell r="Y1680" t="str">
            <v/>
          </cell>
          <cell r="AA1680" t="str">
            <v/>
          </cell>
          <cell r="AB1680">
            <v>0</v>
          </cell>
          <cell r="AC1680">
            <v>0</v>
          </cell>
          <cell r="AI1680" t="str">
            <v/>
          </cell>
          <cell r="AJ1680" t="str">
            <v/>
          </cell>
          <cell r="AK1680">
            <v>0</v>
          </cell>
          <cell r="AL1680">
            <v>0</v>
          </cell>
          <cell r="AM1680">
            <v>0</v>
          </cell>
        </row>
        <row r="1681">
          <cell r="C1681" t="str">
            <v/>
          </cell>
          <cell r="D1681" t="str">
            <v/>
          </cell>
          <cell r="O1681" t="str">
            <v/>
          </cell>
          <cell r="T1681" t="str">
            <v/>
          </cell>
          <cell r="U1681" t="str">
            <v/>
          </cell>
          <cell r="V1681" t="str">
            <v/>
          </cell>
          <cell r="W1681" t="str">
            <v/>
          </cell>
          <cell r="Y1681" t="str">
            <v/>
          </cell>
          <cell r="AA1681" t="str">
            <v/>
          </cell>
          <cell r="AB1681">
            <v>0</v>
          </cell>
          <cell r="AC1681">
            <v>0</v>
          </cell>
          <cell r="AI1681" t="str">
            <v/>
          </cell>
          <cell r="AJ1681" t="str">
            <v/>
          </cell>
          <cell r="AK1681">
            <v>0</v>
          </cell>
          <cell r="AL1681">
            <v>0</v>
          </cell>
          <cell r="AM1681">
            <v>0</v>
          </cell>
        </row>
        <row r="1682">
          <cell r="C1682" t="str">
            <v/>
          </cell>
          <cell r="D1682" t="str">
            <v/>
          </cell>
          <cell r="O1682" t="str">
            <v/>
          </cell>
          <cell r="T1682" t="str">
            <v/>
          </cell>
          <cell r="U1682" t="str">
            <v/>
          </cell>
          <cell r="V1682" t="str">
            <v/>
          </cell>
          <cell r="W1682" t="str">
            <v/>
          </cell>
          <cell r="Y1682" t="str">
            <v/>
          </cell>
          <cell r="AA1682" t="str">
            <v/>
          </cell>
          <cell r="AB1682">
            <v>0</v>
          </cell>
          <cell r="AC1682">
            <v>0</v>
          </cell>
          <cell r="AI1682" t="str">
            <v/>
          </cell>
          <cell r="AJ1682" t="str">
            <v/>
          </cell>
          <cell r="AK1682">
            <v>0</v>
          </cell>
          <cell r="AL1682">
            <v>0</v>
          </cell>
          <cell r="AM1682">
            <v>0</v>
          </cell>
        </row>
        <row r="1683">
          <cell r="C1683" t="str">
            <v/>
          </cell>
          <cell r="D1683" t="str">
            <v/>
          </cell>
          <cell r="O1683" t="str">
            <v/>
          </cell>
          <cell r="T1683" t="str">
            <v/>
          </cell>
          <cell r="U1683" t="str">
            <v/>
          </cell>
          <cell r="V1683" t="str">
            <v/>
          </cell>
          <cell r="W1683" t="str">
            <v/>
          </cell>
          <cell r="Y1683" t="str">
            <v/>
          </cell>
          <cell r="AA1683" t="str">
            <v/>
          </cell>
          <cell r="AB1683">
            <v>0</v>
          </cell>
          <cell r="AC1683">
            <v>0</v>
          </cell>
          <cell r="AI1683" t="str">
            <v/>
          </cell>
          <cell r="AJ1683" t="str">
            <v/>
          </cell>
          <cell r="AK1683">
            <v>0</v>
          </cell>
          <cell r="AL1683">
            <v>0</v>
          </cell>
          <cell r="AM1683">
            <v>0</v>
          </cell>
        </row>
        <row r="1684">
          <cell r="C1684" t="str">
            <v/>
          </cell>
          <cell r="D1684" t="str">
            <v/>
          </cell>
          <cell r="O1684" t="str">
            <v/>
          </cell>
          <cell r="T1684" t="str">
            <v/>
          </cell>
          <cell r="U1684" t="str">
            <v/>
          </cell>
          <cell r="V1684" t="str">
            <v/>
          </cell>
          <cell r="W1684" t="str">
            <v/>
          </cell>
          <cell r="Y1684" t="str">
            <v/>
          </cell>
          <cell r="AA1684" t="str">
            <v/>
          </cell>
          <cell r="AB1684">
            <v>0</v>
          </cell>
          <cell r="AC1684">
            <v>0</v>
          </cell>
          <cell r="AI1684" t="str">
            <v/>
          </cell>
          <cell r="AJ1684" t="str">
            <v/>
          </cell>
          <cell r="AK1684">
            <v>0</v>
          </cell>
          <cell r="AL1684">
            <v>0</v>
          </cell>
          <cell r="AM1684">
            <v>0</v>
          </cell>
        </row>
        <row r="1685">
          <cell r="C1685" t="str">
            <v/>
          </cell>
          <cell r="D1685" t="str">
            <v/>
          </cell>
          <cell r="O1685" t="str">
            <v/>
          </cell>
          <cell r="T1685" t="str">
            <v/>
          </cell>
          <cell r="U1685" t="str">
            <v/>
          </cell>
          <cell r="V1685" t="str">
            <v/>
          </cell>
          <cell r="W1685" t="str">
            <v/>
          </cell>
          <cell r="Y1685" t="str">
            <v/>
          </cell>
          <cell r="AA1685" t="str">
            <v/>
          </cell>
          <cell r="AB1685">
            <v>0</v>
          </cell>
          <cell r="AC1685">
            <v>0</v>
          </cell>
          <cell r="AI1685" t="str">
            <v/>
          </cell>
          <cell r="AJ1685" t="str">
            <v/>
          </cell>
          <cell r="AK1685">
            <v>0</v>
          </cell>
          <cell r="AL1685">
            <v>0</v>
          </cell>
          <cell r="AM1685">
            <v>0</v>
          </cell>
        </row>
        <row r="1686">
          <cell r="C1686" t="str">
            <v/>
          </cell>
          <cell r="D1686" t="str">
            <v/>
          </cell>
          <cell r="O1686" t="str">
            <v/>
          </cell>
          <cell r="T1686" t="str">
            <v/>
          </cell>
          <cell r="U1686" t="str">
            <v/>
          </cell>
          <cell r="V1686" t="str">
            <v/>
          </cell>
          <cell r="W1686" t="str">
            <v/>
          </cell>
          <cell r="Y1686" t="str">
            <v/>
          </cell>
          <cell r="AA1686" t="str">
            <v/>
          </cell>
          <cell r="AB1686">
            <v>0</v>
          </cell>
          <cell r="AC1686">
            <v>0</v>
          </cell>
          <cell r="AI1686" t="str">
            <v/>
          </cell>
          <cell r="AJ1686" t="str">
            <v/>
          </cell>
          <cell r="AK1686">
            <v>0</v>
          </cell>
          <cell r="AL1686">
            <v>0</v>
          </cell>
          <cell r="AM1686">
            <v>0</v>
          </cell>
        </row>
        <row r="1687">
          <cell r="C1687" t="str">
            <v/>
          </cell>
          <cell r="D1687" t="str">
            <v/>
          </cell>
          <cell r="O1687" t="str">
            <v/>
          </cell>
          <cell r="T1687" t="str">
            <v/>
          </cell>
          <cell r="U1687" t="str">
            <v/>
          </cell>
          <cell r="V1687" t="str">
            <v/>
          </cell>
          <cell r="W1687" t="str">
            <v/>
          </cell>
          <cell r="Y1687" t="str">
            <v/>
          </cell>
          <cell r="AA1687" t="str">
            <v/>
          </cell>
          <cell r="AB1687">
            <v>0</v>
          </cell>
          <cell r="AC1687">
            <v>0</v>
          </cell>
          <cell r="AI1687" t="str">
            <v/>
          </cell>
          <cell r="AJ1687" t="str">
            <v/>
          </cell>
          <cell r="AK1687">
            <v>0</v>
          </cell>
          <cell r="AL1687">
            <v>0</v>
          </cell>
          <cell r="AM1687">
            <v>0</v>
          </cell>
        </row>
        <row r="1688">
          <cell r="C1688" t="str">
            <v/>
          </cell>
          <cell r="D1688" t="str">
            <v/>
          </cell>
          <cell r="O1688" t="str">
            <v/>
          </cell>
          <cell r="T1688" t="str">
            <v/>
          </cell>
          <cell r="U1688" t="str">
            <v/>
          </cell>
          <cell r="V1688" t="str">
            <v/>
          </cell>
          <cell r="W1688" t="str">
            <v/>
          </cell>
          <cell r="Y1688" t="str">
            <v/>
          </cell>
          <cell r="AA1688" t="str">
            <v/>
          </cell>
          <cell r="AB1688">
            <v>0</v>
          </cell>
          <cell r="AC1688">
            <v>0</v>
          </cell>
          <cell r="AI1688" t="str">
            <v/>
          </cell>
          <cell r="AJ1688" t="str">
            <v/>
          </cell>
          <cell r="AK1688">
            <v>0</v>
          </cell>
          <cell r="AL1688">
            <v>0</v>
          </cell>
          <cell r="AM1688">
            <v>0</v>
          </cell>
        </row>
        <row r="1689">
          <cell r="C1689" t="str">
            <v/>
          </cell>
          <cell r="D1689" t="str">
            <v/>
          </cell>
          <cell r="O1689" t="str">
            <v/>
          </cell>
          <cell r="T1689" t="str">
            <v/>
          </cell>
          <cell r="U1689" t="str">
            <v/>
          </cell>
          <cell r="V1689" t="str">
            <v/>
          </cell>
          <cell r="W1689" t="str">
            <v/>
          </cell>
          <cell r="Y1689" t="str">
            <v/>
          </cell>
          <cell r="AA1689" t="str">
            <v/>
          </cell>
          <cell r="AB1689">
            <v>0</v>
          </cell>
          <cell r="AC1689">
            <v>0</v>
          </cell>
          <cell r="AI1689" t="str">
            <v/>
          </cell>
          <cell r="AJ1689" t="str">
            <v/>
          </cell>
          <cell r="AK1689">
            <v>0</v>
          </cell>
          <cell r="AL1689">
            <v>0</v>
          </cell>
          <cell r="AM1689">
            <v>0</v>
          </cell>
        </row>
        <row r="1690">
          <cell r="C1690" t="str">
            <v/>
          </cell>
          <cell r="D1690" t="str">
            <v/>
          </cell>
          <cell r="O1690" t="str">
            <v/>
          </cell>
          <cell r="T1690" t="str">
            <v/>
          </cell>
          <cell r="U1690" t="str">
            <v/>
          </cell>
          <cell r="V1690" t="str">
            <v/>
          </cell>
          <cell r="W1690" t="str">
            <v/>
          </cell>
          <cell r="Y1690" t="str">
            <v/>
          </cell>
          <cell r="AA1690" t="str">
            <v/>
          </cell>
          <cell r="AB1690">
            <v>0</v>
          </cell>
          <cell r="AC1690">
            <v>0</v>
          </cell>
          <cell r="AI1690" t="str">
            <v/>
          </cell>
          <cell r="AJ1690" t="str">
            <v/>
          </cell>
          <cell r="AK1690">
            <v>0</v>
          </cell>
          <cell r="AL1690">
            <v>0</v>
          </cell>
          <cell r="AM1690">
            <v>0</v>
          </cell>
        </row>
        <row r="1691">
          <cell r="C1691" t="str">
            <v/>
          </cell>
          <cell r="D1691" t="str">
            <v/>
          </cell>
          <cell r="O1691" t="str">
            <v/>
          </cell>
          <cell r="T1691" t="str">
            <v/>
          </cell>
          <cell r="U1691" t="str">
            <v/>
          </cell>
          <cell r="V1691" t="str">
            <v/>
          </cell>
          <cell r="W1691" t="str">
            <v/>
          </cell>
          <cell r="Y1691" t="str">
            <v/>
          </cell>
          <cell r="AA1691" t="str">
            <v/>
          </cell>
          <cell r="AB1691">
            <v>0</v>
          </cell>
          <cell r="AC1691">
            <v>0</v>
          </cell>
          <cell r="AI1691" t="str">
            <v/>
          </cell>
          <cell r="AJ1691" t="str">
            <v/>
          </cell>
          <cell r="AK1691">
            <v>0</v>
          </cell>
          <cell r="AL1691">
            <v>0</v>
          </cell>
          <cell r="AM1691">
            <v>0</v>
          </cell>
        </row>
        <row r="1692">
          <cell r="C1692" t="str">
            <v/>
          </cell>
          <cell r="D1692" t="str">
            <v/>
          </cell>
          <cell r="O1692" t="str">
            <v/>
          </cell>
          <cell r="T1692" t="str">
            <v/>
          </cell>
          <cell r="U1692" t="str">
            <v/>
          </cell>
          <cell r="V1692" t="str">
            <v/>
          </cell>
          <cell r="W1692" t="str">
            <v/>
          </cell>
          <cell r="Y1692" t="str">
            <v/>
          </cell>
          <cell r="AA1692" t="str">
            <v/>
          </cell>
          <cell r="AB1692">
            <v>0</v>
          </cell>
          <cell r="AC1692">
            <v>0</v>
          </cell>
          <cell r="AI1692" t="str">
            <v/>
          </cell>
          <cell r="AJ1692" t="str">
            <v/>
          </cell>
          <cell r="AK1692">
            <v>0</v>
          </cell>
          <cell r="AL1692">
            <v>0</v>
          </cell>
          <cell r="AM1692">
            <v>0</v>
          </cell>
        </row>
        <row r="1693">
          <cell r="C1693" t="str">
            <v/>
          </cell>
          <cell r="D1693" t="str">
            <v/>
          </cell>
          <cell r="O1693" t="str">
            <v/>
          </cell>
          <cell r="T1693" t="str">
            <v/>
          </cell>
          <cell r="U1693" t="str">
            <v/>
          </cell>
          <cell r="V1693" t="str">
            <v/>
          </cell>
          <cell r="W1693" t="str">
            <v/>
          </cell>
          <cell r="Y1693" t="str">
            <v/>
          </cell>
          <cell r="AA1693" t="str">
            <v/>
          </cell>
          <cell r="AB1693">
            <v>0</v>
          </cell>
          <cell r="AC1693">
            <v>0</v>
          </cell>
          <cell r="AI1693" t="str">
            <v/>
          </cell>
          <cell r="AJ1693" t="str">
            <v/>
          </cell>
          <cell r="AK1693">
            <v>0</v>
          </cell>
          <cell r="AL1693">
            <v>0</v>
          </cell>
          <cell r="AM1693">
            <v>0</v>
          </cell>
        </row>
        <row r="1694">
          <cell r="C1694" t="str">
            <v/>
          </cell>
          <cell r="D1694" t="str">
            <v/>
          </cell>
          <cell r="O1694" t="str">
            <v/>
          </cell>
          <cell r="T1694" t="str">
            <v/>
          </cell>
          <cell r="U1694" t="str">
            <v/>
          </cell>
          <cell r="V1694" t="str">
            <v/>
          </cell>
          <cell r="W1694" t="str">
            <v/>
          </cell>
          <cell r="Y1694" t="str">
            <v/>
          </cell>
          <cell r="AA1694" t="str">
            <v/>
          </cell>
          <cell r="AB1694">
            <v>0</v>
          </cell>
          <cell r="AC1694">
            <v>0</v>
          </cell>
          <cell r="AI1694" t="str">
            <v/>
          </cell>
          <cell r="AJ1694" t="str">
            <v/>
          </cell>
          <cell r="AK1694">
            <v>0</v>
          </cell>
          <cell r="AL1694">
            <v>0</v>
          </cell>
          <cell r="AM1694">
            <v>0</v>
          </cell>
        </row>
        <row r="1695">
          <cell r="C1695" t="str">
            <v/>
          </cell>
          <cell r="D1695" t="str">
            <v/>
          </cell>
          <cell r="O1695" t="str">
            <v/>
          </cell>
          <cell r="T1695" t="str">
            <v/>
          </cell>
          <cell r="U1695" t="str">
            <v/>
          </cell>
          <cell r="V1695" t="str">
            <v/>
          </cell>
          <cell r="W1695" t="str">
            <v/>
          </cell>
          <cell r="Y1695" t="str">
            <v/>
          </cell>
          <cell r="AA1695" t="str">
            <v/>
          </cell>
          <cell r="AB1695">
            <v>0</v>
          </cell>
          <cell r="AC1695">
            <v>0</v>
          </cell>
          <cell r="AI1695" t="str">
            <v/>
          </cell>
          <cell r="AJ1695" t="str">
            <v/>
          </cell>
          <cell r="AK1695">
            <v>0</v>
          </cell>
          <cell r="AL1695">
            <v>0</v>
          </cell>
          <cell r="AM1695">
            <v>0</v>
          </cell>
        </row>
        <row r="1696">
          <cell r="C1696" t="str">
            <v/>
          </cell>
          <cell r="D1696" t="str">
            <v/>
          </cell>
          <cell r="O1696" t="str">
            <v/>
          </cell>
          <cell r="T1696" t="str">
            <v/>
          </cell>
          <cell r="U1696" t="str">
            <v/>
          </cell>
          <cell r="V1696" t="str">
            <v/>
          </cell>
          <cell r="W1696" t="str">
            <v/>
          </cell>
          <cell r="Y1696" t="str">
            <v/>
          </cell>
          <cell r="AA1696" t="str">
            <v/>
          </cell>
          <cell r="AB1696">
            <v>0</v>
          </cell>
          <cell r="AC1696">
            <v>0</v>
          </cell>
          <cell r="AI1696" t="str">
            <v/>
          </cell>
          <cell r="AJ1696" t="str">
            <v/>
          </cell>
          <cell r="AK1696">
            <v>0</v>
          </cell>
          <cell r="AL1696">
            <v>0</v>
          </cell>
          <cell r="AM1696">
            <v>0</v>
          </cell>
        </row>
        <row r="1697">
          <cell r="C1697" t="str">
            <v/>
          </cell>
          <cell r="D1697" t="str">
            <v/>
          </cell>
          <cell r="O1697" t="str">
            <v/>
          </cell>
          <cell r="T1697" t="str">
            <v/>
          </cell>
          <cell r="U1697" t="str">
            <v/>
          </cell>
          <cell r="V1697" t="str">
            <v/>
          </cell>
          <cell r="W1697" t="str">
            <v/>
          </cell>
          <cell r="Y1697" t="str">
            <v/>
          </cell>
          <cell r="AA1697" t="str">
            <v/>
          </cell>
          <cell r="AB1697">
            <v>0</v>
          </cell>
          <cell r="AC1697">
            <v>0</v>
          </cell>
          <cell r="AI1697" t="str">
            <v/>
          </cell>
          <cell r="AJ1697" t="str">
            <v/>
          </cell>
          <cell r="AK1697">
            <v>0</v>
          </cell>
          <cell r="AL1697">
            <v>0</v>
          </cell>
          <cell r="AM1697">
            <v>0</v>
          </cell>
        </row>
        <row r="1698">
          <cell r="C1698" t="str">
            <v/>
          </cell>
          <cell r="D1698" t="str">
            <v/>
          </cell>
          <cell r="O1698" t="str">
            <v/>
          </cell>
          <cell r="T1698" t="str">
            <v/>
          </cell>
          <cell r="U1698" t="str">
            <v/>
          </cell>
          <cell r="V1698" t="str">
            <v/>
          </cell>
          <cell r="W1698" t="str">
            <v/>
          </cell>
          <cell r="Y1698" t="str">
            <v/>
          </cell>
          <cell r="AA1698" t="str">
            <v/>
          </cell>
          <cell r="AB1698">
            <v>0</v>
          </cell>
          <cell r="AC1698">
            <v>0</v>
          </cell>
          <cell r="AI1698" t="str">
            <v/>
          </cell>
          <cell r="AJ1698" t="str">
            <v/>
          </cell>
          <cell r="AK1698">
            <v>0</v>
          </cell>
          <cell r="AL1698">
            <v>0</v>
          </cell>
          <cell r="AM1698">
            <v>0</v>
          </cell>
        </row>
        <row r="1699">
          <cell r="C1699" t="str">
            <v/>
          </cell>
          <cell r="D1699" t="str">
            <v/>
          </cell>
          <cell r="O1699" t="str">
            <v/>
          </cell>
          <cell r="T1699" t="str">
            <v/>
          </cell>
          <cell r="U1699" t="str">
            <v/>
          </cell>
          <cell r="V1699" t="str">
            <v/>
          </cell>
          <cell r="W1699" t="str">
            <v/>
          </cell>
          <cell r="Y1699" t="str">
            <v/>
          </cell>
          <cell r="AA1699" t="str">
            <v/>
          </cell>
          <cell r="AB1699">
            <v>0</v>
          </cell>
          <cell r="AC1699">
            <v>0</v>
          </cell>
          <cell r="AI1699" t="str">
            <v/>
          </cell>
          <cell r="AJ1699" t="str">
            <v/>
          </cell>
          <cell r="AK1699">
            <v>0</v>
          </cell>
          <cell r="AL1699">
            <v>0</v>
          </cell>
          <cell r="AM1699">
            <v>0</v>
          </cell>
        </row>
        <row r="1700">
          <cell r="C1700" t="str">
            <v/>
          </cell>
          <cell r="D1700" t="str">
            <v/>
          </cell>
          <cell r="O1700" t="str">
            <v/>
          </cell>
          <cell r="T1700" t="str">
            <v/>
          </cell>
          <cell r="U1700" t="str">
            <v/>
          </cell>
          <cell r="V1700" t="str">
            <v/>
          </cell>
          <cell r="W1700" t="str">
            <v/>
          </cell>
          <cell r="Y1700" t="str">
            <v/>
          </cell>
          <cell r="AA1700" t="str">
            <v/>
          </cell>
          <cell r="AB1700">
            <v>0</v>
          </cell>
          <cell r="AC1700">
            <v>0</v>
          </cell>
          <cell r="AI1700" t="str">
            <v/>
          </cell>
          <cell r="AJ1700" t="str">
            <v/>
          </cell>
          <cell r="AK1700">
            <v>0</v>
          </cell>
          <cell r="AL1700">
            <v>0</v>
          </cell>
          <cell r="AM1700">
            <v>0</v>
          </cell>
        </row>
        <row r="1701">
          <cell r="C1701" t="str">
            <v/>
          </cell>
          <cell r="D1701" t="str">
            <v/>
          </cell>
          <cell r="O1701" t="str">
            <v/>
          </cell>
          <cell r="T1701" t="str">
            <v/>
          </cell>
          <cell r="U1701" t="str">
            <v/>
          </cell>
          <cell r="V1701" t="str">
            <v/>
          </cell>
          <cell r="W1701" t="str">
            <v/>
          </cell>
          <cell r="Y1701" t="str">
            <v/>
          </cell>
          <cell r="AA1701" t="str">
            <v/>
          </cell>
          <cell r="AB1701">
            <v>0</v>
          </cell>
          <cell r="AC1701">
            <v>0</v>
          </cell>
          <cell r="AI1701" t="str">
            <v/>
          </cell>
          <cell r="AJ1701" t="str">
            <v/>
          </cell>
          <cell r="AK1701">
            <v>0</v>
          </cell>
          <cell r="AL1701">
            <v>0</v>
          </cell>
          <cell r="AM1701">
            <v>0</v>
          </cell>
        </row>
        <row r="1702">
          <cell r="C1702" t="str">
            <v/>
          </cell>
          <cell r="D1702" t="str">
            <v/>
          </cell>
          <cell r="O1702" t="str">
            <v/>
          </cell>
          <cell r="T1702" t="str">
            <v/>
          </cell>
          <cell r="U1702" t="str">
            <v/>
          </cell>
          <cell r="V1702" t="str">
            <v/>
          </cell>
          <cell r="W1702" t="str">
            <v/>
          </cell>
          <cell r="Y1702" t="str">
            <v/>
          </cell>
          <cell r="AA1702" t="str">
            <v/>
          </cell>
          <cell r="AB1702">
            <v>0</v>
          </cell>
          <cell r="AC1702">
            <v>0</v>
          </cell>
          <cell r="AI1702" t="str">
            <v/>
          </cell>
          <cell r="AJ1702" t="str">
            <v/>
          </cell>
          <cell r="AK1702">
            <v>0</v>
          </cell>
          <cell r="AL1702">
            <v>0</v>
          </cell>
          <cell r="AM1702">
            <v>0</v>
          </cell>
        </row>
        <row r="1703">
          <cell r="C1703" t="str">
            <v/>
          </cell>
          <cell r="D1703" t="str">
            <v/>
          </cell>
          <cell r="O1703" t="str">
            <v/>
          </cell>
          <cell r="T1703" t="str">
            <v/>
          </cell>
          <cell r="U1703" t="str">
            <v/>
          </cell>
          <cell r="V1703" t="str">
            <v/>
          </cell>
          <cell r="W1703" t="str">
            <v/>
          </cell>
          <cell r="Y1703" t="str">
            <v/>
          </cell>
          <cell r="AA1703" t="str">
            <v/>
          </cell>
          <cell r="AB1703">
            <v>0</v>
          </cell>
          <cell r="AC1703">
            <v>0</v>
          </cell>
          <cell r="AI1703" t="str">
            <v/>
          </cell>
          <cell r="AJ1703" t="str">
            <v/>
          </cell>
          <cell r="AK1703">
            <v>0</v>
          </cell>
          <cell r="AL1703">
            <v>0</v>
          </cell>
          <cell r="AM1703">
            <v>0</v>
          </cell>
        </row>
        <row r="1704">
          <cell r="C1704" t="str">
            <v/>
          </cell>
          <cell r="D1704" t="str">
            <v/>
          </cell>
          <cell r="O1704" t="str">
            <v/>
          </cell>
          <cell r="T1704" t="str">
            <v/>
          </cell>
          <cell r="U1704" t="str">
            <v/>
          </cell>
          <cell r="V1704" t="str">
            <v/>
          </cell>
          <cell r="W1704" t="str">
            <v/>
          </cell>
          <cell r="Y1704" t="str">
            <v/>
          </cell>
          <cell r="AA1704" t="str">
            <v/>
          </cell>
          <cell r="AB1704">
            <v>0</v>
          </cell>
          <cell r="AC1704">
            <v>0</v>
          </cell>
          <cell r="AI1704" t="str">
            <v/>
          </cell>
          <cell r="AJ1704" t="str">
            <v/>
          </cell>
          <cell r="AK1704">
            <v>0</v>
          </cell>
          <cell r="AL1704">
            <v>0</v>
          </cell>
          <cell r="AM1704">
            <v>0</v>
          </cell>
        </row>
        <row r="1705">
          <cell r="C1705" t="str">
            <v/>
          </cell>
          <cell r="D1705" t="str">
            <v/>
          </cell>
          <cell r="O1705" t="str">
            <v/>
          </cell>
          <cell r="T1705" t="str">
            <v/>
          </cell>
          <cell r="U1705" t="str">
            <v/>
          </cell>
          <cell r="V1705" t="str">
            <v/>
          </cell>
          <cell r="W1705" t="str">
            <v/>
          </cell>
          <cell r="Y1705" t="str">
            <v/>
          </cell>
          <cell r="AA1705" t="str">
            <v/>
          </cell>
          <cell r="AB1705">
            <v>0</v>
          </cell>
          <cell r="AC1705">
            <v>0</v>
          </cell>
          <cell r="AI1705" t="str">
            <v/>
          </cell>
          <cell r="AJ1705" t="str">
            <v/>
          </cell>
          <cell r="AK1705">
            <v>0</v>
          </cell>
          <cell r="AL1705">
            <v>0</v>
          </cell>
          <cell r="AM1705">
            <v>0</v>
          </cell>
        </row>
        <row r="1706">
          <cell r="C1706" t="str">
            <v/>
          </cell>
          <cell r="D1706" t="str">
            <v/>
          </cell>
          <cell r="O1706" t="str">
            <v/>
          </cell>
          <cell r="T1706" t="str">
            <v/>
          </cell>
          <cell r="U1706" t="str">
            <v/>
          </cell>
          <cell r="V1706" t="str">
            <v/>
          </cell>
          <cell r="W1706" t="str">
            <v/>
          </cell>
          <cell r="Y1706" t="str">
            <v/>
          </cell>
          <cell r="AA1706" t="str">
            <v/>
          </cell>
          <cell r="AB1706">
            <v>0</v>
          </cell>
          <cell r="AC1706">
            <v>0</v>
          </cell>
          <cell r="AI1706" t="str">
            <v/>
          </cell>
          <cell r="AJ1706" t="str">
            <v/>
          </cell>
          <cell r="AK1706">
            <v>0</v>
          </cell>
          <cell r="AL1706">
            <v>0</v>
          </cell>
          <cell r="AM1706">
            <v>0</v>
          </cell>
        </row>
        <row r="1707">
          <cell r="C1707" t="str">
            <v/>
          </cell>
          <cell r="D1707" t="str">
            <v/>
          </cell>
          <cell r="O1707" t="str">
            <v/>
          </cell>
          <cell r="T1707" t="str">
            <v/>
          </cell>
          <cell r="U1707" t="str">
            <v/>
          </cell>
          <cell r="V1707" t="str">
            <v/>
          </cell>
          <cell r="W1707" t="str">
            <v/>
          </cell>
          <cell r="Y1707" t="str">
            <v/>
          </cell>
          <cell r="AA1707" t="str">
            <v/>
          </cell>
          <cell r="AB1707">
            <v>0</v>
          </cell>
          <cell r="AC1707">
            <v>0</v>
          </cell>
          <cell r="AI1707" t="str">
            <v/>
          </cell>
          <cell r="AJ1707" t="str">
            <v/>
          </cell>
          <cell r="AK1707">
            <v>0</v>
          </cell>
          <cell r="AL1707">
            <v>0</v>
          </cell>
          <cell r="AM1707">
            <v>0</v>
          </cell>
        </row>
        <row r="1708">
          <cell r="C1708" t="str">
            <v/>
          </cell>
          <cell r="D1708" t="str">
            <v/>
          </cell>
          <cell r="O1708" t="str">
            <v/>
          </cell>
          <cell r="T1708" t="str">
            <v/>
          </cell>
          <cell r="U1708" t="str">
            <v/>
          </cell>
          <cell r="V1708" t="str">
            <v/>
          </cell>
          <cell r="W1708" t="str">
            <v/>
          </cell>
          <cell r="Y1708" t="str">
            <v/>
          </cell>
          <cell r="AA1708" t="str">
            <v/>
          </cell>
          <cell r="AB1708">
            <v>0</v>
          </cell>
          <cell r="AC1708">
            <v>0</v>
          </cell>
          <cell r="AI1708" t="str">
            <v/>
          </cell>
          <cell r="AJ1708" t="str">
            <v/>
          </cell>
          <cell r="AK1708">
            <v>0</v>
          </cell>
          <cell r="AL1708">
            <v>0</v>
          </cell>
          <cell r="AM1708">
            <v>0</v>
          </cell>
        </row>
        <row r="1709">
          <cell r="C1709" t="str">
            <v/>
          </cell>
          <cell r="D1709" t="str">
            <v/>
          </cell>
          <cell r="O1709" t="str">
            <v/>
          </cell>
          <cell r="T1709" t="str">
            <v/>
          </cell>
          <cell r="U1709" t="str">
            <v/>
          </cell>
          <cell r="V1709" t="str">
            <v/>
          </cell>
          <cell r="W1709" t="str">
            <v/>
          </cell>
          <cell r="Y1709" t="str">
            <v/>
          </cell>
          <cell r="AA1709" t="str">
            <v/>
          </cell>
          <cell r="AB1709">
            <v>0</v>
          </cell>
          <cell r="AC1709">
            <v>0</v>
          </cell>
          <cell r="AI1709" t="str">
            <v/>
          </cell>
          <cell r="AJ1709" t="str">
            <v/>
          </cell>
          <cell r="AK1709">
            <v>0</v>
          </cell>
          <cell r="AL1709">
            <v>0</v>
          </cell>
          <cell r="AM1709">
            <v>0</v>
          </cell>
        </row>
        <row r="1710">
          <cell r="C1710" t="str">
            <v/>
          </cell>
          <cell r="D1710" t="str">
            <v/>
          </cell>
          <cell r="O1710" t="str">
            <v/>
          </cell>
          <cell r="T1710" t="str">
            <v/>
          </cell>
          <cell r="U1710" t="str">
            <v/>
          </cell>
          <cell r="V1710" t="str">
            <v/>
          </cell>
          <cell r="W1710" t="str">
            <v/>
          </cell>
          <cell r="Y1710" t="str">
            <v/>
          </cell>
          <cell r="AA1710" t="str">
            <v/>
          </cell>
          <cell r="AB1710">
            <v>0</v>
          </cell>
          <cell r="AC1710">
            <v>0</v>
          </cell>
          <cell r="AI1710" t="str">
            <v/>
          </cell>
          <cell r="AJ1710" t="str">
            <v/>
          </cell>
          <cell r="AK1710">
            <v>0</v>
          </cell>
          <cell r="AL1710">
            <v>0</v>
          </cell>
          <cell r="AM1710">
            <v>0</v>
          </cell>
        </row>
        <row r="1711">
          <cell r="C1711" t="str">
            <v/>
          </cell>
          <cell r="D1711" t="str">
            <v/>
          </cell>
          <cell r="O1711" t="str">
            <v/>
          </cell>
          <cell r="T1711" t="str">
            <v/>
          </cell>
          <cell r="U1711" t="str">
            <v/>
          </cell>
          <cell r="V1711" t="str">
            <v/>
          </cell>
          <cell r="W1711" t="str">
            <v/>
          </cell>
          <cell r="Y1711" t="str">
            <v/>
          </cell>
          <cell r="AA1711" t="str">
            <v/>
          </cell>
          <cell r="AB1711">
            <v>0</v>
          </cell>
          <cell r="AC1711">
            <v>0</v>
          </cell>
          <cell r="AI1711" t="str">
            <v/>
          </cell>
          <cell r="AJ1711" t="str">
            <v/>
          </cell>
          <cell r="AK1711">
            <v>0</v>
          </cell>
          <cell r="AL1711">
            <v>0</v>
          </cell>
          <cell r="AM1711">
            <v>0</v>
          </cell>
        </row>
        <row r="1712">
          <cell r="C1712" t="str">
            <v/>
          </cell>
          <cell r="D1712" t="str">
            <v/>
          </cell>
          <cell r="O1712" t="str">
            <v/>
          </cell>
          <cell r="T1712" t="str">
            <v/>
          </cell>
          <cell r="U1712" t="str">
            <v/>
          </cell>
          <cell r="V1712" t="str">
            <v/>
          </cell>
          <cell r="W1712" t="str">
            <v/>
          </cell>
          <cell r="Y1712" t="str">
            <v/>
          </cell>
          <cell r="AA1712" t="str">
            <v/>
          </cell>
          <cell r="AB1712">
            <v>0</v>
          </cell>
          <cell r="AC1712">
            <v>0</v>
          </cell>
          <cell r="AI1712" t="str">
            <v/>
          </cell>
          <cell r="AJ1712" t="str">
            <v/>
          </cell>
          <cell r="AK1712">
            <v>0</v>
          </cell>
          <cell r="AL1712">
            <v>0</v>
          </cell>
          <cell r="AM1712">
            <v>0</v>
          </cell>
        </row>
        <row r="1713">
          <cell r="C1713" t="str">
            <v/>
          </cell>
          <cell r="D1713" t="str">
            <v/>
          </cell>
          <cell r="O1713" t="str">
            <v/>
          </cell>
          <cell r="T1713" t="str">
            <v/>
          </cell>
          <cell r="U1713" t="str">
            <v/>
          </cell>
          <cell r="V1713" t="str">
            <v/>
          </cell>
          <cell r="W1713" t="str">
            <v/>
          </cell>
          <cell r="Y1713" t="str">
            <v/>
          </cell>
          <cell r="AA1713" t="str">
            <v/>
          </cell>
          <cell r="AB1713">
            <v>0</v>
          </cell>
          <cell r="AC1713">
            <v>0</v>
          </cell>
          <cell r="AI1713" t="str">
            <v/>
          </cell>
          <cell r="AJ1713" t="str">
            <v/>
          </cell>
          <cell r="AK1713">
            <v>0</v>
          </cell>
          <cell r="AL1713">
            <v>0</v>
          </cell>
          <cell r="AM1713">
            <v>0</v>
          </cell>
        </row>
        <row r="1714">
          <cell r="C1714" t="str">
            <v/>
          </cell>
          <cell r="D1714" t="str">
            <v/>
          </cell>
          <cell r="O1714" t="str">
            <v/>
          </cell>
          <cell r="T1714" t="str">
            <v/>
          </cell>
          <cell r="U1714" t="str">
            <v/>
          </cell>
          <cell r="V1714" t="str">
            <v/>
          </cell>
          <cell r="W1714" t="str">
            <v/>
          </cell>
          <cell r="Y1714" t="str">
            <v/>
          </cell>
          <cell r="AA1714" t="str">
            <v/>
          </cell>
          <cell r="AB1714">
            <v>0</v>
          </cell>
          <cell r="AC1714">
            <v>0</v>
          </cell>
          <cell r="AI1714" t="str">
            <v/>
          </cell>
          <cell r="AJ1714" t="str">
            <v/>
          </cell>
          <cell r="AK1714">
            <v>0</v>
          </cell>
          <cell r="AL1714">
            <v>0</v>
          </cell>
          <cell r="AM1714">
            <v>0</v>
          </cell>
        </row>
        <row r="1715">
          <cell r="C1715" t="str">
            <v/>
          </cell>
          <cell r="D1715" t="str">
            <v/>
          </cell>
          <cell r="O1715" t="str">
            <v/>
          </cell>
          <cell r="T1715" t="str">
            <v/>
          </cell>
          <cell r="U1715" t="str">
            <v/>
          </cell>
          <cell r="V1715" t="str">
            <v/>
          </cell>
          <cell r="W1715" t="str">
            <v/>
          </cell>
          <cell r="Y1715" t="str">
            <v/>
          </cell>
          <cell r="AA1715" t="str">
            <v/>
          </cell>
          <cell r="AB1715">
            <v>0</v>
          </cell>
          <cell r="AC1715">
            <v>0</v>
          </cell>
          <cell r="AI1715" t="str">
            <v/>
          </cell>
          <cell r="AJ1715" t="str">
            <v/>
          </cell>
          <cell r="AK1715">
            <v>0</v>
          </cell>
          <cell r="AL1715">
            <v>0</v>
          </cell>
          <cell r="AM1715">
            <v>0</v>
          </cell>
        </row>
        <row r="1716">
          <cell r="C1716" t="str">
            <v/>
          </cell>
          <cell r="D1716" t="str">
            <v/>
          </cell>
          <cell r="O1716" t="str">
            <v/>
          </cell>
          <cell r="T1716" t="str">
            <v/>
          </cell>
          <cell r="U1716" t="str">
            <v/>
          </cell>
          <cell r="V1716" t="str">
            <v/>
          </cell>
          <cell r="W1716" t="str">
            <v/>
          </cell>
          <cell r="Y1716" t="str">
            <v/>
          </cell>
          <cell r="AA1716" t="str">
            <v/>
          </cell>
          <cell r="AB1716">
            <v>0</v>
          </cell>
          <cell r="AC1716">
            <v>0</v>
          </cell>
          <cell r="AI1716" t="str">
            <v/>
          </cell>
          <cell r="AJ1716" t="str">
            <v/>
          </cell>
          <cell r="AK1716">
            <v>0</v>
          </cell>
          <cell r="AL1716">
            <v>0</v>
          </cell>
          <cell r="AM1716">
            <v>0</v>
          </cell>
        </row>
        <row r="1717">
          <cell r="C1717" t="str">
            <v/>
          </cell>
          <cell r="D1717" t="str">
            <v/>
          </cell>
          <cell r="O1717" t="str">
            <v/>
          </cell>
          <cell r="T1717" t="str">
            <v/>
          </cell>
          <cell r="U1717" t="str">
            <v/>
          </cell>
          <cell r="V1717" t="str">
            <v/>
          </cell>
          <cell r="W1717" t="str">
            <v/>
          </cell>
          <cell r="Y1717" t="str">
            <v/>
          </cell>
          <cell r="AA1717" t="str">
            <v/>
          </cell>
          <cell r="AB1717">
            <v>0</v>
          </cell>
          <cell r="AC1717">
            <v>0</v>
          </cell>
          <cell r="AI1717" t="str">
            <v/>
          </cell>
          <cell r="AJ1717" t="str">
            <v/>
          </cell>
          <cell r="AK1717">
            <v>0</v>
          </cell>
          <cell r="AL1717">
            <v>0</v>
          </cell>
          <cell r="AM1717">
            <v>0</v>
          </cell>
        </row>
        <row r="1718">
          <cell r="C1718" t="str">
            <v/>
          </cell>
          <cell r="D1718" t="str">
            <v/>
          </cell>
          <cell r="O1718" t="str">
            <v/>
          </cell>
          <cell r="T1718" t="str">
            <v/>
          </cell>
          <cell r="U1718" t="str">
            <v/>
          </cell>
          <cell r="V1718" t="str">
            <v/>
          </cell>
          <cell r="W1718" t="str">
            <v/>
          </cell>
          <cell r="Y1718" t="str">
            <v/>
          </cell>
          <cell r="AA1718" t="str">
            <v/>
          </cell>
          <cell r="AB1718">
            <v>0</v>
          </cell>
          <cell r="AC1718">
            <v>0</v>
          </cell>
          <cell r="AI1718" t="str">
            <v/>
          </cell>
          <cell r="AJ1718" t="str">
            <v/>
          </cell>
          <cell r="AK1718">
            <v>0</v>
          </cell>
          <cell r="AL1718">
            <v>0</v>
          </cell>
          <cell r="AM1718">
            <v>0</v>
          </cell>
        </row>
        <row r="1719">
          <cell r="C1719" t="str">
            <v/>
          </cell>
          <cell r="D1719" t="str">
            <v/>
          </cell>
          <cell r="O1719" t="str">
            <v/>
          </cell>
          <cell r="T1719" t="str">
            <v/>
          </cell>
          <cell r="U1719" t="str">
            <v/>
          </cell>
          <cell r="V1719" t="str">
            <v/>
          </cell>
          <cell r="W1719" t="str">
            <v/>
          </cell>
          <cell r="Y1719" t="str">
            <v/>
          </cell>
          <cell r="AA1719" t="str">
            <v/>
          </cell>
          <cell r="AB1719">
            <v>0</v>
          </cell>
          <cell r="AC1719">
            <v>0</v>
          </cell>
          <cell r="AI1719" t="str">
            <v/>
          </cell>
          <cell r="AJ1719" t="str">
            <v/>
          </cell>
          <cell r="AK1719">
            <v>0</v>
          </cell>
          <cell r="AL1719">
            <v>0</v>
          </cell>
          <cell r="AM1719">
            <v>0</v>
          </cell>
        </row>
        <row r="1720">
          <cell r="C1720" t="str">
            <v/>
          </cell>
          <cell r="D1720" t="str">
            <v/>
          </cell>
          <cell r="O1720" t="str">
            <v/>
          </cell>
          <cell r="T1720" t="str">
            <v/>
          </cell>
          <cell r="U1720" t="str">
            <v/>
          </cell>
          <cell r="V1720" t="str">
            <v/>
          </cell>
          <cell r="W1720" t="str">
            <v/>
          </cell>
          <cell r="Y1720" t="str">
            <v/>
          </cell>
          <cell r="AA1720" t="str">
            <v/>
          </cell>
          <cell r="AB1720">
            <v>0</v>
          </cell>
          <cell r="AC1720">
            <v>0</v>
          </cell>
          <cell r="AI1720" t="str">
            <v/>
          </cell>
          <cell r="AJ1720" t="str">
            <v/>
          </cell>
          <cell r="AK1720">
            <v>0</v>
          </cell>
          <cell r="AL1720">
            <v>0</v>
          </cell>
          <cell r="AM1720">
            <v>0</v>
          </cell>
        </row>
        <row r="1721">
          <cell r="C1721" t="str">
            <v/>
          </cell>
          <cell r="D1721" t="str">
            <v/>
          </cell>
          <cell r="O1721" t="str">
            <v/>
          </cell>
          <cell r="T1721" t="str">
            <v/>
          </cell>
          <cell r="U1721" t="str">
            <v/>
          </cell>
          <cell r="V1721" t="str">
            <v/>
          </cell>
          <cell r="W1721" t="str">
            <v/>
          </cell>
          <cell r="Y1721" t="str">
            <v/>
          </cell>
          <cell r="AA1721" t="str">
            <v/>
          </cell>
          <cell r="AB1721">
            <v>0</v>
          </cell>
          <cell r="AC1721">
            <v>0</v>
          </cell>
          <cell r="AI1721" t="str">
            <v/>
          </cell>
          <cell r="AJ1721" t="str">
            <v/>
          </cell>
          <cell r="AK1721">
            <v>0</v>
          </cell>
          <cell r="AL1721">
            <v>0</v>
          </cell>
          <cell r="AM1721">
            <v>0</v>
          </cell>
        </row>
        <row r="1722">
          <cell r="C1722" t="str">
            <v/>
          </cell>
          <cell r="D1722" t="str">
            <v/>
          </cell>
          <cell r="O1722" t="str">
            <v/>
          </cell>
          <cell r="T1722" t="str">
            <v/>
          </cell>
          <cell r="U1722" t="str">
            <v/>
          </cell>
          <cell r="V1722" t="str">
            <v/>
          </cell>
          <cell r="W1722" t="str">
            <v/>
          </cell>
          <cell r="Y1722" t="str">
            <v/>
          </cell>
          <cell r="AA1722" t="str">
            <v/>
          </cell>
          <cell r="AB1722">
            <v>0</v>
          </cell>
          <cell r="AC1722">
            <v>0</v>
          </cell>
          <cell r="AI1722" t="str">
            <v/>
          </cell>
          <cell r="AJ1722" t="str">
            <v/>
          </cell>
          <cell r="AK1722">
            <v>0</v>
          </cell>
          <cell r="AL1722">
            <v>0</v>
          </cell>
          <cell r="AM1722">
            <v>0</v>
          </cell>
        </row>
        <row r="1723">
          <cell r="C1723" t="str">
            <v/>
          </cell>
          <cell r="D1723" t="str">
            <v/>
          </cell>
          <cell r="O1723" t="str">
            <v/>
          </cell>
          <cell r="T1723" t="str">
            <v/>
          </cell>
          <cell r="U1723" t="str">
            <v/>
          </cell>
          <cell r="V1723" t="str">
            <v/>
          </cell>
          <cell r="W1723" t="str">
            <v/>
          </cell>
          <cell r="Y1723" t="str">
            <v/>
          </cell>
          <cell r="AA1723" t="str">
            <v/>
          </cell>
          <cell r="AB1723">
            <v>0</v>
          </cell>
          <cell r="AC1723">
            <v>0</v>
          </cell>
          <cell r="AI1723" t="str">
            <v/>
          </cell>
          <cell r="AJ1723" t="str">
            <v/>
          </cell>
          <cell r="AK1723">
            <v>0</v>
          </cell>
          <cell r="AL1723">
            <v>0</v>
          </cell>
          <cell r="AM1723">
            <v>0</v>
          </cell>
        </row>
        <row r="1724">
          <cell r="C1724" t="str">
            <v/>
          </cell>
          <cell r="D1724" t="str">
            <v/>
          </cell>
          <cell r="O1724" t="str">
            <v/>
          </cell>
          <cell r="T1724" t="str">
            <v/>
          </cell>
          <cell r="U1724" t="str">
            <v/>
          </cell>
          <cell r="V1724" t="str">
            <v/>
          </cell>
          <cell r="W1724" t="str">
            <v/>
          </cell>
          <cell r="Y1724" t="str">
            <v/>
          </cell>
          <cell r="AA1724" t="str">
            <v/>
          </cell>
          <cell r="AB1724">
            <v>0</v>
          </cell>
          <cell r="AC1724">
            <v>0</v>
          </cell>
          <cell r="AI1724" t="str">
            <v/>
          </cell>
          <cell r="AJ1724" t="str">
            <v/>
          </cell>
          <cell r="AK1724">
            <v>0</v>
          </cell>
          <cell r="AL1724">
            <v>0</v>
          </cell>
          <cell r="AM1724">
            <v>0</v>
          </cell>
        </row>
        <row r="1725">
          <cell r="C1725" t="str">
            <v/>
          </cell>
          <cell r="D1725" t="str">
            <v/>
          </cell>
          <cell r="O1725" t="str">
            <v/>
          </cell>
          <cell r="T1725" t="str">
            <v/>
          </cell>
          <cell r="U1725" t="str">
            <v/>
          </cell>
          <cell r="V1725" t="str">
            <v/>
          </cell>
          <cell r="W1725" t="str">
            <v/>
          </cell>
          <cell r="Y1725" t="str">
            <v/>
          </cell>
          <cell r="AA1725" t="str">
            <v/>
          </cell>
          <cell r="AB1725">
            <v>0</v>
          </cell>
          <cell r="AC1725">
            <v>0</v>
          </cell>
          <cell r="AI1725" t="str">
            <v/>
          </cell>
          <cell r="AJ1725" t="str">
            <v/>
          </cell>
          <cell r="AK1725">
            <v>0</v>
          </cell>
          <cell r="AL1725">
            <v>0</v>
          </cell>
          <cell r="AM1725">
            <v>0</v>
          </cell>
        </row>
        <row r="1726">
          <cell r="C1726" t="str">
            <v/>
          </cell>
          <cell r="D1726" t="str">
            <v/>
          </cell>
          <cell r="O1726" t="str">
            <v/>
          </cell>
          <cell r="T1726" t="str">
            <v/>
          </cell>
          <cell r="U1726" t="str">
            <v/>
          </cell>
          <cell r="V1726" t="str">
            <v/>
          </cell>
          <cell r="W1726" t="str">
            <v/>
          </cell>
          <cell r="Y1726" t="str">
            <v/>
          </cell>
          <cell r="AA1726" t="str">
            <v/>
          </cell>
          <cell r="AB1726">
            <v>0</v>
          </cell>
          <cell r="AC1726">
            <v>0</v>
          </cell>
          <cell r="AI1726" t="str">
            <v/>
          </cell>
          <cell r="AJ1726" t="str">
            <v/>
          </cell>
          <cell r="AK1726">
            <v>0</v>
          </cell>
          <cell r="AL1726">
            <v>0</v>
          </cell>
          <cell r="AM1726">
            <v>0</v>
          </cell>
        </row>
        <row r="1727">
          <cell r="C1727" t="str">
            <v/>
          </cell>
          <cell r="D1727" t="str">
            <v/>
          </cell>
          <cell r="O1727" t="str">
            <v/>
          </cell>
          <cell r="T1727" t="str">
            <v/>
          </cell>
          <cell r="U1727" t="str">
            <v/>
          </cell>
          <cell r="V1727" t="str">
            <v/>
          </cell>
          <cell r="W1727" t="str">
            <v/>
          </cell>
          <cell r="Y1727" t="str">
            <v/>
          </cell>
          <cell r="AA1727" t="str">
            <v/>
          </cell>
          <cell r="AB1727">
            <v>0</v>
          </cell>
          <cell r="AC1727">
            <v>0</v>
          </cell>
          <cell r="AI1727" t="str">
            <v/>
          </cell>
          <cell r="AJ1727" t="str">
            <v/>
          </cell>
          <cell r="AK1727">
            <v>0</v>
          </cell>
          <cell r="AL1727">
            <v>0</v>
          </cell>
          <cell r="AM1727">
            <v>0</v>
          </cell>
        </row>
        <row r="1728">
          <cell r="C1728" t="str">
            <v/>
          </cell>
          <cell r="D1728" t="str">
            <v/>
          </cell>
          <cell r="O1728" t="str">
            <v/>
          </cell>
          <cell r="T1728" t="str">
            <v/>
          </cell>
          <cell r="U1728" t="str">
            <v/>
          </cell>
          <cell r="V1728" t="str">
            <v/>
          </cell>
          <cell r="W1728" t="str">
            <v/>
          </cell>
          <cell r="Y1728" t="str">
            <v/>
          </cell>
          <cell r="AA1728" t="str">
            <v/>
          </cell>
          <cell r="AB1728">
            <v>0</v>
          </cell>
          <cell r="AC1728">
            <v>0</v>
          </cell>
          <cell r="AI1728" t="str">
            <v/>
          </cell>
          <cell r="AJ1728" t="str">
            <v/>
          </cell>
          <cell r="AK1728">
            <v>0</v>
          </cell>
          <cell r="AL1728">
            <v>0</v>
          </cell>
          <cell r="AM1728">
            <v>0</v>
          </cell>
        </row>
        <row r="1729">
          <cell r="C1729" t="str">
            <v/>
          </cell>
          <cell r="D1729" t="str">
            <v/>
          </cell>
          <cell r="O1729" t="str">
            <v/>
          </cell>
          <cell r="T1729" t="str">
            <v/>
          </cell>
          <cell r="U1729" t="str">
            <v/>
          </cell>
          <cell r="V1729" t="str">
            <v/>
          </cell>
          <cell r="W1729" t="str">
            <v/>
          </cell>
          <cell r="Y1729" t="str">
            <v/>
          </cell>
          <cell r="AA1729" t="str">
            <v/>
          </cell>
          <cell r="AB1729">
            <v>0</v>
          </cell>
          <cell r="AC1729">
            <v>0</v>
          </cell>
          <cell r="AI1729" t="str">
            <v/>
          </cell>
          <cell r="AJ1729" t="str">
            <v/>
          </cell>
          <cell r="AK1729">
            <v>0</v>
          </cell>
          <cell r="AL1729">
            <v>0</v>
          </cell>
          <cell r="AM1729">
            <v>0</v>
          </cell>
        </row>
        <row r="1730">
          <cell r="C1730" t="str">
            <v/>
          </cell>
          <cell r="D1730" t="str">
            <v/>
          </cell>
          <cell r="O1730" t="str">
            <v/>
          </cell>
          <cell r="T1730" t="str">
            <v/>
          </cell>
          <cell r="U1730" t="str">
            <v/>
          </cell>
          <cell r="V1730" t="str">
            <v/>
          </cell>
          <cell r="W1730" t="str">
            <v/>
          </cell>
          <cell r="Y1730" t="str">
            <v/>
          </cell>
          <cell r="AA1730" t="str">
            <v/>
          </cell>
          <cell r="AB1730">
            <v>0</v>
          </cell>
          <cell r="AC1730">
            <v>0</v>
          </cell>
          <cell r="AI1730" t="str">
            <v/>
          </cell>
          <cell r="AJ1730" t="str">
            <v/>
          </cell>
          <cell r="AK1730">
            <v>0</v>
          </cell>
          <cell r="AL1730">
            <v>0</v>
          </cell>
          <cell r="AM1730">
            <v>0</v>
          </cell>
        </row>
        <row r="1731">
          <cell r="C1731" t="str">
            <v/>
          </cell>
          <cell r="D1731" t="str">
            <v/>
          </cell>
          <cell r="O1731" t="str">
            <v/>
          </cell>
          <cell r="T1731" t="str">
            <v/>
          </cell>
          <cell r="U1731" t="str">
            <v/>
          </cell>
          <cell r="V1731" t="str">
            <v/>
          </cell>
          <cell r="W1731" t="str">
            <v/>
          </cell>
          <cell r="Y1731" t="str">
            <v/>
          </cell>
          <cell r="AA1731" t="str">
            <v/>
          </cell>
          <cell r="AB1731">
            <v>0</v>
          </cell>
          <cell r="AC1731">
            <v>0</v>
          </cell>
          <cell r="AI1731" t="str">
            <v/>
          </cell>
          <cell r="AJ1731" t="str">
            <v/>
          </cell>
          <cell r="AK1731">
            <v>0</v>
          </cell>
          <cell r="AL1731">
            <v>0</v>
          </cell>
          <cell r="AM1731">
            <v>0</v>
          </cell>
        </row>
        <row r="1732">
          <cell r="C1732" t="str">
            <v/>
          </cell>
          <cell r="D1732" t="str">
            <v/>
          </cell>
          <cell r="O1732" t="str">
            <v/>
          </cell>
          <cell r="T1732" t="str">
            <v/>
          </cell>
          <cell r="U1732" t="str">
            <v/>
          </cell>
          <cell r="V1732" t="str">
            <v/>
          </cell>
          <cell r="W1732" t="str">
            <v/>
          </cell>
          <cell r="Y1732" t="str">
            <v/>
          </cell>
          <cell r="AA1732" t="str">
            <v/>
          </cell>
          <cell r="AB1732">
            <v>0</v>
          </cell>
          <cell r="AC1732">
            <v>0</v>
          </cell>
          <cell r="AI1732" t="str">
            <v/>
          </cell>
          <cell r="AJ1732" t="str">
            <v/>
          </cell>
          <cell r="AK1732">
            <v>0</v>
          </cell>
          <cell r="AL1732">
            <v>0</v>
          </cell>
          <cell r="AM1732">
            <v>0</v>
          </cell>
        </row>
        <row r="1733">
          <cell r="C1733" t="str">
            <v/>
          </cell>
          <cell r="D1733" t="str">
            <v/>
          </cell>
          <cell r="O1733" t="str">
            <v/>
          </cell>
          <cell r="T1733" t="str">
            <v/>
          </cell>
          <cell r="U1733" t="str">
            <v/>
          </cell>
          <cell r="V1733" t="str">
            <v/>
          </cell>
          <cell r="W1733" t="str">
            <v/>
          </cell>
          <cell r="Y1733" t="str">
            <v/>
          </cell>
          <cell r="AA1733" t="str">
            <v/>
          </cell>
          <cell r="AB1733">
            <v>0</v>
          </cell>
          <cell r="AC1733">
            <v>0</v>
          </cell>
          <cell r="AI1733" t="str">
            <v/>
          </cell>
          <cell r="AJ1733" t="str">
            <v/>
          </cell>
          <cell r="AK1733">
            <v>0</v>
          </cell>
          <cell r="AL1733">
            <v>0</v>
          </cell>
          <cell r="AM1733">
            <v>0</v>
          </cell>
        </row>
        <row r="1734">
          <cell r="C1734" t="str">
            <v/>
          </cell>
          <cell r="D1734" t="str">
            <v/>
          </cell>
          <cell r="O1734" t="str">
            <v/>
          </cell>
          <cell r="T1734" t="str">
            <v/>
          </cell>
          <cell r="U1734" t="str">
            <v/>
          </cell>
          <cell r="V1734" t="str">
            <v/>
          </cell>
          <cell r="W1734" t="str">
            <v/>
          </cell>
          <cell r="Y1734" t="str">
            <v/>
          </cell>
          <cell r="AA1734" t="str">
            <v/>
          </cell>
          <cell r="AB1734">
            <v>0</v>
          </cell>
          <cell r="AC1734">
            <v>0</v>
          </cell>
          <cell r="AI1734" t="str">
            <v/>
          </cell>
          <cell r="AJ1734" t="str">
            <v/>
          </cell>
          <cell r="AK1734">
            <v>0</v>
          </cell>
          <cell r="AL1734">
            <v>0</v>
          </cell>
          <cell r="AM1734">
            <v>0</v>
          </cell>
        </row>
        <row r="1735">
          <cell r="C1735" t="str">
            <v/>
          </cell>
          <cell r="D1735" t="str">
            <v/>
          </cell>
          <cell r="O1735" t="str">
            <v/>
          </cell>
          <cell r="T1735" t="str">
            <v/>
          </cell>
          <cell r="U1735" t="str">
            <v/>
          </cell>
          <cell r="V1735" t="str">
            <v/>
          </cell>
          <cell r="W1735" t="str">
            <v/>
          </cell>
          <cell r="Y1735" t="str">
            <v/>
          </cell>
          <cell r="AA1735" t="str">
            <v/>
          </cell>
          <cell r="AB1735">
            <v>0</v>
          </cell>
          <cell r="AC1735">
            <v>0</v>
          </cell>
          <cell r="AI1735" t="str">
            <v/>
          </cell>
          <cell r="AJ1735" t="str">
            <v/>
          </cell>
          <cell r="AK1735">
            <v>0</v>
          </cell>
          <cell r="AL1735">
            <v>0</v>
          </cell>
          <cell r="AM1735">
            <v>0</v>
          </cell>
        </row>
        <row r="1736">
          <cell r="C1736" t="str">
            <v/>
          </cell>
          <cell r="D1736" t="str">
            <v/>
          </cell>
          <cell r="O1736" t="str">
            <v/>
          </cell>
          <cell r="T1736" t="str">
            <v/>
          </cell>
          <cell r="U1736" t="str">
            <v/>
          </cell>
          <cell r="V1736" t="str">
            <v/>
          </cell>
          <cell r="W1736" t="str">
            <v/>
          </cell>
          <cell r="Y1736" t="str">
            <v/>
          </cell>
          <cell r="AA1736" t="str">
            <v/>
          </cell>
          <cell r="AB1736">
            <v>0</v>
          </cell>
          <cell r="AC1736">
            <v>0</v>
          </cell>
          <cell r="AI1736" t="str">
            <v/>
          </cell>
          <cell r="AJ1736" t="str">
            <v/>
          </cell>
          <cell r="AK1736">
            <v>0</v>
          </cell>
          <cell r="AL1736">
            <v>0</v>
          </cell>
          <cell r="AM1736">
            <v>0</v>
          </cell>
        </row>
        <row r="1737">
          <cell r="C1737" t="str">
            <v/>
          </cell>
          <cell r="D1737" t="str">
            <v/>
          </cell>
          <cell r="O1737" t="str">
            <v/>
          </cell>
          <cell r="T1737" t="str">
            <v/>
          </cell>
          <cell r="U1737" t="str">
            <v/>
          </cell>
          <cell r="V1737" t="str">
            <v/>
          </cell>
          <cell r="W1737" t="str">
            <v/>
          </cell>
          <cell r="Y1737" t="str">
            <v/>
          </cell>
          <cell r="AA1737" t="str">
            <v/>
          </cell>
          <cell r="AB1737">
            <v>0</v>
          </cell>
          <cell r="AC1737">
            <v>0</v>
          </cell>
          <cell r="AI1737" t="str">
            <v/>
          </cell>
          <cell r="AJ1737" t="str">
            <v/>
          </cell>
          <cell r="AK1737">
            <v>0</v>
          </cell>
          <cell r="AL1737">
            <v>0</v>
          </cell>
          <cell r="AM1737">
            <v>0</v>
          </cell>
        </row>
        <row r="1738">
          <cell r="C1738" t="str">
            <v/>
          </cell>
          <cell r="D1738" t="str">
            <v/>
          </cell>
          <cell r="O1738" t="str">
            <v/>
          </cell>
          <cell r="T1738" t="str">
            <v/>
          </cell>
          <cell r="U1738" t="str">
            <v/>
          </cell>
          <cell r="V1738" t="str">
            <v/>
          </cell>
          <cell r="W1738" t="str">
            <v/>
          </cell>
          <cell r="Y1738" t="str">
            <v/>
          </cell>
          <cell r="AA1738" t="str">
            <v/>
          </cell>
          <cell r="AB1738">
            <v>0</v>
          </cell>
          <cell r="AC1738">
            <v>0</v>
          </cell>
          <cell r="AI1738" t="str">
            <v/>
          </cell>
          <cell r="AJ1738" t="str">
            <v/>
          </cell>
          <cell r="AK1738">
            <v>0</v>
          </cell>
          <cell r="AL1738">
            <v>0</v>
          </cell>
          <cell r="AM1738">
            <v>0</v>
          </cell>
        </row>
        <row r="1739">
          <cell r="C1739" t="str">
            <v/>
          </cell>
          <cell r="D1739" t="str">
            <v/>
          </cell>
          <cell r="O1739" t="str">
            <v/>
          </cell>
          <cell r="T1739" t="str">
            <v/>
          </cell>
          <cell r="U1739" t="str">
            <v/>
          </cell>
          <cell r="V1739" t="str">
            <v/>
          </cell>
          <cell r="W1739" t="str">
            <v/>
          </cell>
          <cell r="Y1739" t="str">
            <v/>
          </cell>
          <cell r="AA1739" t="str">
            <v/>
          </cell>
          <cell r="AB1739">
            <v>0</v>
          </cell>
          <cell r="AC1739">
            <v>0</v>
          </cell>
          <cell r="AI1739" t="str">
            <v/>
          </cell>
          <cell r="AJ1739" t="str">
            <v/>
          </cell>
          <cell r="AK1739">
            <v>0</v>
          </cell>
          <cell r="AL1739">
            <v>0</v>
          </cell>
          <cell r="AM1739">
            <v>0</v>
          </cell>
        </row>
        <row r="1740">
          <cell r="C1740" t="str">
            <v/>
          </cell>
          <cell r="D1740" t="str">
            <v/>
          </cell>
          <cell r="O1740" t="str">
            <v/>
          </cell>
          <cell r="T1740" t="str">
            <v/>
          </cell>
          <cell r="U1740" t="str">
            <v/>
          </cell>
          <cell r="V1740" t="str">
            <v/>
          </cell>
          <cell r="W1740" t="str">
            <v/>
          </cell>
          <cell r="Y1740" t="str">
            <v/>
          </cell>
          <cell r="AA1740" t="str">
            <v/>
          </cell>
          <cell r="AB1740">
            <v>0</v>
          </cell>
          <cell r="AC1740">
            <v>0</v>
          </cell>
          <cell r="AI1740" t="str">
            <v/>
          </cell>
          <cell r="AJ1740" t="str">
            <v/>
          </cell>
          <cell r="AK1740">
            <v>0</v>
          </cell>
          <cell r="AL1740">
            <v>0</v>
          </cell>
          <cell r="AM1740">
            <v>0</v>
          </cell>
        </row>
        <row r="1741">
          <cell r="C1741" t="str">
            <v/>
          </cell>
          <cell r="D1741" t="str">
            <v/>
          </cell>
          <cell r="O1741" t="str">
            <v/>
          </cell>
          <cell r="T1741" t="str">
            <v/>
          </cell>
          <cell r="U1741" t="str">
            <v/>
          </cell>
          <cell r="V1741" t="str">
            <v/>
          </cell>
          <cell r="W1741" t="str">
            <v/>
          </cell>
          <cell r="Y1741" t="str">
            <v/>
          </cell>
          <cell r="AA1741" t="str">
            <v/>
          </cell>
          <cell r="AB1741">
            <v>0</v>
          </cell>
          <cell r="AC1741">
            <v>0</v>
          </cell>
          <cell r="AI1741" t="str">
            <v/>
          </cell>
          <cell r="AJ1741" t="str">
            <v/>
          </cell>
          <cell r="AK1741">
            <v>0</v>
          </cell>
          <cell r="AL1741">
            <v>0</v>
          </cell>
          <cell r="AM1741">
            <v>0</v>
          </cell>
        </row>
        <row r="1742">
          <cell r="C1742" t="str">
            <v/>
          </cell>
          <cell r="D1742" t="str">
            <v/>
          </cell>
          <cell r="O1742" t="str">
            <v/>
          </cell>
          <cell r="T1742" t="str">
            <v/>
          </cell>
          <cell r="U1742" t="str">
            <v/>
          </cell>
          <cell r="V1742" t="str">
            <v/>
          </cell>
          <cell r="W1742" t="str">
            <v/>
          </cell>
          <cell r="Y1742" t="str">
            <v/>
          </cell>
          <cell r="AA1742" t="str">
            <v/>
          </cell>
          <cell r="AB1742">
            <v>0</v>
          </cell>
          <cell r="AC1742">
            <v>0</v>
          </cell>
          <cell r="AI1742" t="str">
            <v/>
          </cell>
          <cell r="AJ1742" t="str">
            <v/>
          </cell>
          <cell r="AK1742">
            <v>0</v>
          </cell>
          <cell r="AL1742">
            <v>0</v>
          </cell>
          <cell r="AM1742">
            <v>0</v>
          </cell>
        </row>
        <row r="1743">
          <cell r="C1743" t="str">
            <v/>
          </cell>
          <cell r="D1743" t="str">
            <v/>
          </cell>
          <cell r="O1743" t="str">
            <v/>
          </cell>
          <cell r="T1743" t="str">
            <v/>
          </cell>
          <cell r="U1743" t="str">
            <v/>
          </cell>
          <cell r="V1743" t="str">
            <v/>
          </cell>
          <cell r="W1743" t="str">
            <v/>
          </cell>
          <cell r="Y1743" t="str">
            <v/>
          </cell>
          <cell r="AA1743" t="str">
            <v/>
          </cell>
          <cell r="AB1743">
            <v>0</v>
          </cell>
          <cell r="AC1743">
            <v>0</v>
          </cell>
          <cell r="AI1743" t="str">
            <v/>
          </cell>
          <cell r="AJ1743" t="str">
            <v/>
          </cell>
          <cell r="AK1743">
            <v>0</v>
          </cell>
          <cell r="AL1743">
            <v>0</v>
          </cell>
          <cell r="AM1743">
            <v>0</v>
          </cell>
        </row>
        <row r="1744">
          <cell r="C1744" t="str">
            <v/>
          </cell>
          <cell r="D1744" t="str">
            <v/>
          </cell>
          <cell r="O1744" t="str">
            <v/>
          </cell>
          <cell r="T1744" t="str">
            <v/>
          </cell>
          <cell r="U1744" t="str">
            <v/>
          </cell>
          <cell r="V1744" t="str">
            <v/>
          </cell>
          <cell r="W1744" t="str">
            <v/>
          </cell>
          <cell r="Y1744" t="str">
            <v/>
          </cell>
          <cell r="AA1744" t="str">
            <v/>
          </cell>
          <cell r="AB1744">
            <v>0</v>
          </cell>
          <cell r="AC1744">
            <v>0</v>
          </cell>
          <cell r="AI1744" t="str">
            <v/>
          </cell>
          <cell r="AJ1744" t="str">
            <v/>
          </cell>
          <cell r="AK1744">
            <v>0</v>
          </cell>
          <cell r="AL1744">
            <v>0</v>
          </cell>
          <cell r="AM1744">
            <v>0</v>
          </cell>
        </row>
        <row r="1745">
          <cell r="C1745" t="str">
            <v/>
          </cell>
          <cell r="D1745" t="str">
            <v/>
          </cell>
          <cell r="O1745" t="str">
            <v/>
          </cell>
          <cell r="T1745" t="str">
            <v/>
          </cell>
          <cell r="U1745" t="str">
            <v/>
          </cell>
          <cell r="V1745" t="str">
            <v/>
          </cell>
          <cell r="W1745" t="str">
            <v/>
          </cell>
          <cell r="Y1745" t="str">
            <v/>
          </cell>
          <cell r="AA1745" t="str">
            <v/>
          </cell>
          <cell r="AB1745">
            <v>0</v>
          </cell>
          <cell r="AC1745">
            <v>0</v>
          </cell>
          <cell r="AI1745" t="str">
            <v/>
          </cell>
          <cell r="AJ1745" t="str">
            <v/>
          </cell>
          <cell r="AK1745">
            <v>0</v>
          </cell>
          <cell r="AL1745">
            <v>0</v>
          </cell>
          <cell r="AM1745">
            <v>0</v>
          </cell>
        </row>
        <row r="1746">
          <cell r="C1746" t="str">
            <v/>
          </cell>
          <cell r="D1746" t="str">
            <v/>
          </cell>
          <cell r="O1746" t="str">
            <v/>
          </cell>
          <cell r="T1746" t="str">
            <v/>
          </cell>
          <cell r="U1746" t="str">
            <v/>
          </cell>
          <cell r="V1746" t="str">
            <v/>
          </cell>
          <cell r="W1746" t="str">
            <v/>
          </cell>
          <cell r="Y1746" t="str">
            <v/>
          </cell>
          <cell r="AA1746" t="str">
            <v/>
          </cell>
          <cell r="AB1746">
            <v>0</v>
          </cell>
          <cell r="AC1746">
            <v>0</v>
          </cell>
          <cell r="AI1746" t="str">
            <v/>
          </cell>
          <cell r="AJ1746" t="str">
            <v/>
          </cell>
          <cell r="AK1746">
            <v>0</v>
          </cell>
          <cell r="AL1746">
            <v>0</v>
          </cell>
          <cell r="AM1746">
            <v>0</v>
          </cell>
        </row>
        <row r="1747">
          <cell r="C1747" t="str">
            <v/>
          </cell>
          <cell r="D1747" t="str">
            <v/>
          </cell>
          <cell r="O1747" t="str">
            <v/>
          </cell>
          <cell r="T1747" t="str">
            <v/>
          </cell>
          <cell r="U1747" t="str">
            <v/>
          </cell>
          <cell r="V1747" t="str">
            <v/>
          </cell>
          <cell r="W1747" t="str">
            <v/>
          </cell>
          <cell r="Y1747" t="str">
            <v/>
          </cell>
          <cell r="AA1747" t="str">
            <v/>
          </cell>
          <cell r="AB1747">
            <v>0</v>
          </cell>
          <cell r="AC1747">
            <v>0</v>
          </cell>
          <cell r="AI1747" t="str">
            <v/>
          </cell>
          <cell r="AJ1747" t="str">
            <v/>
          </cell>
          <cell r="AK1747">
            <v>0</v>
          </cell>
          <cell r="AL1747">
            <v>0</v>
          </cell>
          <cell r="AM1747">
            <v>0</v>
          </cell>
        </row>
        <row r="1748">
          <cell r="C1748" t="str">
            <v/>
          </cell>
          <cell r="D1748" t="str">
            <v/>
          </cell>
          <cell r="O1748" t="str">
            <v/>
          </cell>
          <cell r="T1748" t="str">
            <v/>
          </cell>
          <cell r="U1748" t="str">
            <v/>
          </cell>
          <cell r="V1748" t="str">
            <v/>
          </cell>
          <cell r="W1748" t="str">
            <v/>
          </cell>
          <cell r="Y1748" t="str">
            <v/>
          </cell>
          <cell r="AA1748" t="str">
            <v/>
          </cell>
          <cell r="AB1748">
            <v>0</v>
          </cell>
          <cell r="AC1748">
            <v>0</v>
          </cell>
          <cell r="AI1748" t="str">
            <v/>
          </cell>
          <cell r="AJ1748" t="str">
            <v/>
          </cell>
          <cell r="AK1748">
            <v>0</v>
          </cell>
          <cell r="AL1748">
            <v>0</v>
          </cell>
          <cell r="AM1748">
            <v>0</v>
          </cell>
        </row>
        <row r="1749">
          <cell r="C1749" t="str">
            <v/>
          </cell>
          <cell r="D1749" t="str">
            <v/>
          </cell>
          <cell r="O1749" t="str">
            <v/>
          </cell>
          <cell r="T1749" t="str">
            <v/>
          </cell>
          <cell r="U1749" t="str">
            <v/>
          </cell>
          <cell r="V1749" t="str">
            <v/>
          </cell>
          <cell r="W1749" t="str">
            <v/>
          </cell>
          <cell r="Y1749" t="str">
            <v/>
          </cell>
          <cell r="AA1749" t="str">
            <v/>
          </cell>
          <cell r="AB1749">
            <v>0</v>
          </cell>
          <cell r="AC1749">
            <v>0</v>
          </cell>
          <cell r="AI1749" t="str">
            <v/>
          </cell>
          <cell r="AJ1749" t="str">
            <v/>
          </cell>
          <cell r="AK1749">
            <v>0</v>
          </cell>
          <cell r="AL1749">
            <v>0</v>
          </cell>
          <cell r="AM1749">
            <v>0</v>
          </cell>
        </row>
        <row r="1750">
          <cell r="C1750" t="str">
            <v/>
          </cell>
          <cell r="D1750" t="str">
            <v/>
          </cell>
          <cell r="O1750" t="str">
            <v/>
          </cell>
          <cell r="T1750" t="str">
            <v/>
          </cell>
          <cell r="U1750" t="str">
            <v/>
          </cell>
          <cell r="V1750" t="str">
            <v/>
          </cell>
          <cell r="W1750" t="str">
            <v/>
          </cell>
          <cell r="Y1750" t="str">
            <v/>
          </cell>
          <cell r="AA1750" t="str">
            <v/>
          </cell>
          <cell r="AB1750">
            <v>0</v>
          </cell>
          <cell r="AC1750">
            <v>0</v>
          </cell>
          <cell r="AI1750" t="str">
            <v/>
          </cell>
          <cell r="AJ1750" t="str">
            <v/>
          </cell>
          <cell r="AK1750">
            <v>0</v>
          </cell>
          <cell r="AL1750">
            <v>0</v>
          </cell>
          <cell r="AM1750">
            <v>0</v>
          </cell>
        </row>
        <row r="1751">
          <cell r="C1751" t="str">
            <v/>
          </cell>
          <cell r="D1751" t="str">
            <v/>
          </cell>
          <cell r="O1751" t="str">
            <v/>
          </cell>
          <cell r="T1751" t="str">
            <v/>
          </cell>
          <cell r="U1751" t="str">
            <v/>
          </cell>
          <cell r="V1751" t="str">
            <v/>
          </cell>
          <cell r="W1751" t="str">
            <v/>
          </cell>
          <cell r="Y1751" t="str">
            <v/>
          </cell>
          <cell r="AA1751" t="str">
            <v/>
          </cell>
          <cell r="AB1751">
            <v>0</v>
          </cell>
          <cell r="AC1751">
            <v>0</v>
          </cell>
          <cell r="AI1751" t="str">
            <v/>
          </cell>
          <cell r="AJ1751" t="str">
            <v/>
          </cell>
          <cell r="AK1751">
            <v>0</v>
          </cell>
          <cell r="AL1751">
            <v>0</v>
          </cell>
          <cell r="AM1751">
            <v>0</v>
          </cell>
        </row>
        <row r="1752">
          <cell r="C1752" t="str">
            <v/>
          </cell>
          <cell r="D1752" t="str">
            <v/>
          </cell>
          <cell r="O1752" t="str">
            <v/>
          </cell>
          <cell r="T1752" t="str">
            <v/>
          </cell>
          <cell r="U1752" t="str">
            <v/>
          </cell>
          <cell r="V1752" t="str">
            <v/>
          </cell>
          <cell r="W1752" t="str">
            <v/>
          </cell>
          <cell r="Y1752" t="str">
            <v/>
          </cell>
          <cell r="AA1752" t="str">
            <v/>
          </cell>
          <cell r="AB1752">
            <v>0</v>
          </cell>
          <cell r="AC1752">
            <v>0</v>
          </cell>
          <cell r="AI1752" t="str">
            <v/>
          </cell>
          <cell r="AJ1752" t="str">
            <v/>
          </cell>
          <cell r="AK1752">
            <v>0</v>
          </cell>
          <cell r="AL1752">
            <v>0</v>
          </cell>
          <cell r="AM1752">
            <v>0</v>
          </cell>
        </row>
        <row r="1753">
          <cell r="C1753" t="str">
            <v/>
          </cell>
          <cell r="D1753" t="str">
            <v/>
          </cell>
          <cell r="O1753" t="str">
            <v/>
          </cell>
          <cell r="T1753" t="str">
            <v/>
          </cell>
          <cell r="U1753" t="str">
            <v/>
          </cell>
          <cell r="V1753" t="str">
            <v/>
          </cell>
          <cell r="W1753" t="str">
            <v/>
          </cell>
          <cell r="Y1753" t="str">
            <v/>
          </cell>
          <cell r="AA1753" t="str">
            <v/>
          </cell>
          <cell r="AB1753">
            <v>0</v>
          </cell>
          <cell r="AC1753">
            <v>0</v>
          </cell>
          <cell r="AI1753" t="str">
            <v/>
          </cell>
          <cell r="AJ1753" t="str">
            <v/>
          </cell>
          <cell r="AK1753">
            <v>0</v>
          </cell>
          <cell r="AL1753">
            <v>0</v>
          </cell>
          <cell r="AM1753">
            <v>0</v>
          </cell>
        </row>
        <row r="1754">
          <cell r="C1754" t="str">
            <v/>
          </cell>
          <cell r="D1754" t="str">
            <v/>
          </cell>
          <cell r="O1754" t="str">
            <v/>
          </cell>
          <cell r="T1754" t="str">
            <v/>
          </cell>
          <cell r="U1754" t="str">
            <v/>
          </cell>
          <cell r="V1754" t="str">
            <v/>
          </cell>
          <cell r="W1754" t="str">
            <v/>
          </cell>
          <cell r="Y1754" t="str">
            <v/>
          </cell>
          <cell r="AA1754" t="str">
            <v/>
          </cell>
          <cell r="AB1754">
            <v>0</v>
          </cell>
          <cell r="AC1754">
            <v>0</v>
          </cell>
          <cell r="AI1754" t="str">
            <v/>
          </cell>
          <cell r="AJ1754" t="str">
            <v/>
          </cell>
          <cell r="AK1754">
            <v>0</v>
          </cell>
          <cell r="AL1754">
            <v>0</v>
          </cell>
          <cell r="AM1754">
            <v>0</v>
          </cell>
        </row>
        <row r="1755">
          <cell r="C1755" t="str">
            <v/>
          </cell>
          <cell r="D1755" t="str">
            <v/>
          </cell>
          <cell r="O1755" t="str">
            <v/>
          </cell>
          <cell r="T1755" t="str">
            <v/>
          </cell>
          <cell r="U1755" t="str">
            <v/>
          </cell>
          <cell r="V1755" t="str">
            <v/>
          </cell>
          <cell r="W1755" t="str">
            <v/>
          </cell>
          <cell r="Y1755" t="str">
            <v/>
          </cell>
          <cell r="AA1755" t="str">
            <v/>
          </cell>
          <cell r="AB1755">
            <v>0</v>
          </cell>
          <cell r="AC1755">
            <v>0</v>
          </cell>
          <cell r="AI1755" t="str">
            <v/>
          </cell>
          <cell r="AJ1755" t="str">
            <v/>
          </cell>
          <cell r="AK1755">
            <v>0</v>
          </cell>
          <cell r="AL1755">
            <v>0</v>
          </cell>
          <cell r="AM1755">
            <v>0</v>
          </cell>
        </row>
        <row r="1756">
          <cell r="C1756" t="str">
            <v/>
          </cell>
          <cell r="D1756" t="str">
            <v/>
          </cell>
          <cell r="O1756" t="str">
            <v/>
          </cell>
          <cell r="T1756" t="str">
            <v/>
          </cell>
          <cell r="U1756" t="str">
            <v/>
          </cell>
          <cell r="V1756" t="str">
            <v/>
          </cell>
          <cell r="W1756" t="str">
            <v/>
          </cell>
          <cell r="Y1756" t="str">
            <v/>
          </cell>
          <cell r="AA1756" t="str">
            <v/>
          </cell>
          <cell r="AB1756">
            <v>0</v>
          </cell>
          <cell r="AC1756">
            <v>0</v>
          </cell>
          <cell r="AI1756" t="str">
            <v/>
          </cell>
          <cell r="AJ1756" t="str">
            <v/>
          </cell>
          <cell r="AK1756">
            <v>0</v>
          </cell>
          <cell r="AL1756">
            <v>0</v>
          </cell>
          <cell r="AM1756">
            <v>0</v>
          </cell>
        </row>
        <row r="1757">
          <cell r="C1757" t="str">
            <v/>
          </cell>
          <cell r="D1757" t="str">
            <v/>
          </cell>
          <cell r="O1757" t="str">
            <v/>
          </cell>
          <cell r="T1757" t="str">
            <v/>
          </cell>
          <cell r="U1757" t="str">
            <v/>
          </cell>
          <cell r="V1757" t="str">
            <v/>
          </cell>
          <cell r="W1757" t="str">
            <v/>
          </cell>
          <cell r="Y1757" t="str">
            <v/>
          </cell>
          <cell r="AA1757" t="str">
            <v/>
          </cell>
          <cell r="AB1757">
            <v>0</v>
          </cell>
          <cell r="AC1757">
            <v>0</v>
          </cell>
          <cell r="AI1757" t="str">
            <v/>
          </cell>
          <cell r="AJ1757" t="str">
            <v/>
          </cell>
          <cell r="AK1757">
            <v>0</v>
          </cell>
          <cell r="AL1757">
            <v>0</v>
          </cell>
          <cell r="AM1757">
            <v>0</v>
          </cell>
        </row>
        <row r="1758">
          <cell r="C1758" t="str">
            <v/>
          </cell>
          <cell r="D1758" t="str">
            <v/>
          </cell>
          <cell r="O1758" t="str">
            <v/>
          </cell>
          <cell r="T1758" t="str">
            <v/>
          </cell>
          <cell r="U1758" t="str">
            <v/>
          </cell>
          <cell r="V1758" t="str">
            <v/>
          </cell>
          <cell r="W1758" t="str">
            <v/>
          </cell>
          <cell r="Y1758" t="str">
            <v/>
          </cell>
          <cell r="AA1758" t="str">
            <v/>
          </cell>
          <cell r="AB1758">
            <v>0</v>
          </cell>
          <cell r="AC1758">
            <v>0</v>
          </cell>
          <cell r="AI1758" t="str">
            <v/>
          </cell>
          <cell r="AJ1758" t="str">
            <v/>
          </cell>
          <cell r="AK1758">
            <v>0</v>
          </cell>
          <cell r="AL1758">
            <v>0</v>
          </cell>
          <cell r="AM1758">
            <v>0</v>
          </cell>
        </row>
        <row r="1759">
          <cell r="C1759" t="str">
            <v/>
          </cell>
          <cell r="D1759" t="str">
            <v/>
          </cell>
          <cell r="O1759" t="str">
            <v/>
          </cell>
          <cell r="T1759" t="str">
            <v/>
          </cell>
          <cell r="U1759" t="str">
            <v/>
          </cell>
          <cell r="V1759" t="str">
            <v/>
          </cell>
          <cell r="W1759" t="str">
            <v/>
          </cell>
          <cell r="Y1759" t="str">
            <v/>
          </cell>
          <cell r="AA1759" t="str">
            <v/>
          </cell>
          <cell r="AB1759">
            <v>0</v>
          </cell>
          <cell r="AC1759">
            <v>0</v>
          </cell>
          <cell r="AI1759" t="str">
            <v/>
          </cell>
          <cell r="AJ1759" t="str">
            <v/>
          </cell>
          <cell r="AK1759">
            <v>0</v>
          </cell>
          <cell r="AL1759">
            <v>0</v>
          </cell>
          <cell r="AM1759">
            <v>0</v>
          </cell>
        </row>
        <row r="1760">
          <cell r="C1760" t="str">
            <v/>
          </cell>
          <cell r="D1760" t="str">
            <v/>
          </cell>
          <cell r="O1760" t="str">
            <v/>
          </cell>
          <cell r="T1760" t="str">
            <v/>
          </cell>
          <cell r="U1760" t="str">
            <v/>
          </cell>
          <cell r="V1760" t="str">
            <v/>
          </cell>
          <cell r="W1760" t="str">
            <v/>
          </cell>
          <cell r="Y1760" t="str">
            <v/>
          </cell>
          <cell r="AA1760" t="str">
            <v/>
          </cell>
          <cell r="AB1760">
            <v>0</v>
          </cell>
          <cell r="AC1760">
            <v>0</v>
          </cell>
          <cell r="AI1760" t="str">
            <v/>
          </cell>
          <cell r="AJ1760" t="str">
            <v/>
          </cell>
          <cell r="AK1760">
            <v>0</v>
          </cell>
          <cell r="AL1760">
            <v>0</v>
          </cell>
          <cell r="AM1760">
            <v>0</v>
          </cell>
        </row>
        <row r="1761">
          <cell r="C1761" t="str">
            <v/>
          </cell>
          <cell r="D1761" t="str">
            <v/>
          </cell>
          <cell r="O1761" t="str">
            <v/>
          </cell>
          <cell r="T1761" t="str">
            <v/>
          </cell>
          <cell r="U1761" t="str">
            <v/>
          </cell>
          <cell r="V1761" t="str">
            <v/>
          </cell>
          <cell r="W1761" t="str">
            <v/>
          </cell>
          <cell r="Y1761" t="str">
            <v/>
          </cell>
          <cell r="AA1761" t="str">
            <v/>
          </cell>
          <cell r="AB1761">
            <v>0</v>
          </cell>
          <cell r="AC1761">
            <v>0</v>
          </cell>
          <cell r="AI1761" t="str">
            <v/>
          </cell>
          <cell r="AJ1761" t="str">
            <v/>
          </cell>
          <cell r="AK1761">
            <v>0</v>
          </cell>
          <cell r="AL1761">
            <v>0</v>
          </cell>
          <cell r="AM1761">
            <v>0</v>
          </cell>
        </row>
        <row r="1762">
          <cell r="C1762" t="str">
            <v/>
          </cell>
          <cell r="D1762" t="str">
            <v/>
          </cell>
          <cell r="O1762" t="str">
            <v/>
          </cell>
          <cell r="T1762" t="str">
            <v/>
          </cell>
          <cell r="U1762" t="str">
            <v/>
          </cell>
          <cell r="V1762" t="str">
            <v/>
          </cell>
          <cell r="W1762" t="str">
            <v/>
          </cell>
          <cell r="Y1762" t="str">
            <v/>
          </cell>
          <cell r="AA1762" t="str">
            <v/>
          </cell>
          <cell r="AB1762">
            <v>0</v>
          </cell>
          <cell r="AC1762">
            <v>0</v>
          </cell>
          <cell r="AI1762" t="str">
            <v/>
          </cell>
          <cell r="AJ1762" t="str">
            <v/>
          </cell>
          <cell r="AK1762">
            <v>0</v>
          </cell>
          <cell r="AL1762">
            <v>0</v>
          </cell>
          <cell r="AM1762">
            <v>0</v>
          </cell>
        </row>
        <row r="1763">
          <cell r="C1763" t="str">
            <v/>
          </cell>
          <cell r="D1763" t="str">
            <v/>
          </cell>
          <cell r="O1763" t="str">
            <v/>
          </cell>
          <cell r="T1763" t="str">
            <v/>
          </cell>
          <cell r="U1763" t="str">
            <v/>
          </cell>
          <cell r="V1763" t="str">
            <v/>
          </cell>
          <cell r="W1763" t="str">
            <v/>
          </cell>
          <cell r="Y1763" t="str">
            <v/>
          </cell>
          <cell r="AA1763" t="str">
            <v/>
          </cell>
          <cell r="AB1763">
            <v>0</v>
          </cell>
          <cell r="AC1763">
            <v>0</v>
          </cell>
          <cell r="AI1763" t="str">
            <v/>
          </cell>
          <cell r="AJ1763" t="str">
            <v/>
          </cell>
          <cell r="AK1763">
            <v>0</v>
          </cell>
          <cell r="AL1763">
            <v>0</v>
          </cell>
          <cell r="AM1763">
            <v>0</v>
          </cell>
        </row>
        <row r="1764">
          <cell r="C1764" t="str">
            <v/>
          </cell>
          <cell r="D1764" t="str">
            <v/>
          </cell>
          <cell r="O1764" t="str">
            <v/>
          </cell>
          <cell r="T1764" t="str">
            <v/>
          </cell>
          <cell r="U1764" t="str">
            <v/>
          </cell>
          <cell r="V1764" t="str">
            <v/>
          </cell>
          <cell r="W1764" t="str">
            <v/>
          </cell>
          <cell r="Y1764" t="str">
            <v/>
          </cell>
          <cell r="AA1764" t="str">
            <v/>
          </cell>
          <cell r="AB1764">
            <v>0</v>
          </cell>
          <cell r="AC1764">
            <v>0</v>
          </cell>
          <cell r="AI1764" t="str">
            <v/>
          </cell>
          <cell r="AJ1764" t="str">
            <v/>
          </cell>
          <cell r="AK1764">
            <v>0</v>
          </cell>
          <cell r="AL1764">
            <v>0</v>
          </cell>
          <cell r="AM1764">
            <v>0</v>
          </cell>
        </row>
        <row r="1765">
          <cell r="C1765" t="str">
            <v/>
          </cell>
          <cell r="D1765" t="str">
            <v/>
          </cell>
          <cell r="O1765" t="str">
            <v/>
          </cell>
          <cell r="T1765" t="str">
            <v/>
          </cell>
          <cell r="U1765" t="str">
            <v/>
          </cell>
          <cell r="V1765" t="str">
            <v/>
          </cell>
          <cell r="W1765" t="str">
            <v/>
          </cell>
          <cell r="Y1765" t="str">
            <v/>
          </cell>
          <cell r="AA1765" t="str">
            <v/>
          </cell>
          <cell r="AB1765">
            <v>0</v>
          </cell>
          <cell r="AC1765">
            <v>0</v>
          </cell>
          <cell r="AI1765" t="str">
            <v/>
          </cell>
          <cell r="AJ1765" t="str">
            <v/>
          </cell>
          <cell r="AK1765">
            <v>0</v>
          </cell>
          <cell r="AL1765">
            <v>0</v>
          </cell>
          <cell r="AM1765">
            <v>0</v>
          </cell>
        </row>
        <row r="1766">
          <cell r="C1766" t="str">
            <v/>
          </cell>
          <cell r="D1766" t="str">
            <v/>
          </cell>
          <cell r="O1766" t="str">
            <v/>
          </cell>
          <cell r="T1766" t="str">
            <v/>
          </cell>
          <cell r="U1766" t="str">
            <v/>
          </cell>
          <cell r="V1766" t="str">
            <v/>
          </cell>
          <cell r="W1766" t="str">
            <v/>
          </cell>
          <cell r="Y1766" t="str">
            <v/>
          </cell>
          <cell r="AA1766" t="str">
            <v/>
          </cell>
          <cell r="AB1766">
            <v>0</v>
          </cell>
          <cell r="AC1766">
            <v>0</v>
          </cell>
          <cell r="AI1766" t="str">
            <v/>
          </cell>
          <cell r="AJ1766" t="str">
            <v/>
          </cell>
          <cell r="AK1766">
            <v>0</v>
          </cell>
          <cell r="AL1766">
            <v>0</v>
          </cell>
          <cell r="AM1766">
            <v>0</v>
          </cell>
        </row>
        <row r="1767">
          <cell r="C1767" t="str">
            <v/>
          </cell>
          <cell r="D1767" t="str">
            <v/>
          </cell>
          <cell r="O1767" t="str">
            <v/>
          </cell>
          <cell r="T1767" t="str">
            <v/>
          </cell>
          <cell r="U1767" t="str">
            <v/>
          </cell>
          <cell r="V1767" t="str">
            <v/>
          </cell>
          <cell r="W1767" t="str">
            <v/>
          </cell>
          <cell r="Y1767" t="str">
            <v/>
          </cell>
          <cell r="AA1767" t="str">
            <v/>
          </cell>
          <cell r="AB1767">
            <v>0</v>
          </cell>
          <cell r="AC1767">
            <v>0</v>
          </cell>
          <cell r="AI1767" t="str">
            <v/>
          </cell>
          <cell r="AJ1767" t="str">
            <v/>
          </cell>
          <cell r="AK1767">
            <v>0</v>
          </cell>
          <cell r="AL1767">
            <v>0</v>
          </cell>
          <cell r="AM1767">
            <v>0</v>
          </cell>
        </row>
        <row r="1768">
          <cell r="C1768" t="str">
            <v/>
          </cell>
          <cell r="D1768" t="str">
            <v/>
          </cell>
          <cell r="O1768" t="str">
            <v/>
          </cell>
          <cell r="T1768" t="str">
            <v/>
          </cell>
          <cell r="U1768" t="str">
            <v/>
          </cell>
          <cell r="V1768" t="str">
            <v/>
          </cell>
          <cell r="W1768" t="str">
            <v/>
          </cell>
          <cell r="Y1768" t="str">
            <v/>
          </cell>
          <cell r="AA1768" t="str">
            <v/>
          </cell>
          <cell r="AB1768">
            <v>0</v>
          </cell>
          <cell r="AC1768">
            <v>0</v>
          </cell>
          <cell r="AI1768" t="str">
            <v/>
          </cell>
          <cell r="AJ1768" t="str">
            <v/>
          </cell>
          <cell r="AK1768">
            <v>0</v>
          </cell>
          <cell r="AL1768">
            <v>0</v>
          </cell>
          <cell r="AM1768">
            <v>0</v>
          </cell>
        </row>
        <row r="1769">
          <cell r="C1769" t="str">
            <v/>
          </cell>
          <cell r="D1769" t="str">
            <v/>
          </cell>
          <cell r="O1769" t="str">
            <v/>
          </cell>
          <cell r="T1769" t="str">
            <v/>
          </cell>
          <cell r="U1769" t="str">
            <v/>
          </cell>
          <cell r="V1769" t="str">
            <v/>
          </cell>
          <cell r="W1769" t="str">
            <v/>
          </cell>
          <cell r="Y1769" t="str">
            <v/>
          </cell>
          <cell r="AA1769" t="str">
            <v/>
          </cell>
          <cell r="AB1769">
            <v>0</v>
          </cell>
          <cell r="AC1769">
            <v>0</v>
          </cell>
          <cell r="AI1769" t="str">
            <v/>
          </cell>
          <cell r="AJ1769" t="str">
            <v/>
          </cell>
          <cell r="AK1769">
            <v>0</v>
          </cell>
          <cell r="AL1769">
            <v>0</v>
          </cell>
          <cell r="AM1769">
            <v>0</v>
          </cell>
        </row>
        <row r="1770">
          <cell r="C1770" t="str">
            <v/>
          </cell>
          <cell r="D1770" t="str">
            <v/>
          </cell>
          <cell r="O1770" t="str">
            <v/>
          </cell>
          <cell r="T1770" t="str">
            <v/>
          </cell>
          <cell r="U1770" t="str">
            <v/>
          </cell>
          <cell r="V1770" t="str">
            <v/>
          </cell>
          <cell r="W1770" t="str">
            <v/>
          </cell>
          <cell r="Y1770" t="str">
            <v/>
          </cell>
          <cell r="AA1770" t="str">
            <v/>
          </cell>
          <cell r="AB1770">
            <v>0</v>
          </cell>
          <cell r="AC1770">
            <v>0</v>
          </cell>
          <cell r="AI1770" t="str">
            <v/>
          </cell>
          <cell r="AJ1770" t="str">
            <v/>
          </cell>
          <cell r="AK1770">
            <v>0</v>
          </cell>
          <cell r="AL1770">
            <v>0</v>
          </cell>
          <cell r="AM1770">
            <v>0</v>
          </cell>
        </row>
        <row r="1771">
          <cell r="C1771" t="str">
            <v/>
          </cell>
          <cell r="D1771" t="str">
            <v/>
          </cell>
          <cell r="O1771" t="str">
            <v/>
          </cell>
          <cell r="T1771" t="str">
            <v/>
          </cell>
          <cell r="U1771" t="str">
            <v/>
          </cell>
          <cell r="V1771" t="str">
            <v/>
          </cell>
          <cell r="W1771" t="str">
            <v/>
          </cell>
          <cell r="Y1771" t="str">
            <v/>
          </cell>
          <cell r="AA1771" t="str">
            <v/>
          </cell>
          <cell r="AB1771">
            <v>0</v>
          </cell>
          <cell r="AC1771">
            <v>0</v>
          </cell>
          <cell r="AI1771" t="str">
            <v/>
          </cell>
          <cell r="AJ1771" t="str">
            <v/>
          </cell>
          <cell r="AK1771">
            <v>0</v>
          </cell>
          <cell r="AL1771">
            <v>0</v>
          </cell>
          <cell r="AM1771">
            <v>0</v>
          </cell>
        </row>
        <row r="1772">
          <cell r="C1772" t="str">
            <v/>
          </cell>
          <cell r="D1772" t="str">
            <v/>
          </cell>
          <cell r="O1772" t="str">
            <v/>
          </cell>
          <cell r="T1772" t="str">
            <v/>
          </cell>
          <cell r="U1772" t="str">
            <v/>
          </cell>
          <cell r="V1772" t="str">
            <v/>
          </cell>
          <cell r="W1772" t="str">
            <v/>
          </cell>
          <cell r="Y1772" t="str">
            <v/>
          </cell>
          <cell r="AA1772" t="str">
            <v/>
          </cell>
          <cell r="AB1772">
            <v>0</v>
          </cell>
          <cell r="AC1772">
            <v>0</v>
          </cell>
          <cell r="AI1772" t="str">
            <v/>
          </cell>
          <cell r="AJ1772" t="str">
            <v/>
          </cell>
          <cell r="AK1772">
            <v>0</v>
          </cell>
          <cell r="AL1772">
            <v>0</v>
          </cell>
          <cell r="AM1772">
            <v>0</v>
          </cell>
        </row>
        <row r="1773">
          <cell r="C1773" t="str">
            <v/>
          </cell>
          <cell r="D1773" t="str">
            <v/>
          </cell>
          <cell r="O1773" t="str">
            <v/>
          </cell>
          <cell r="T1773" t="str">
            <v/>
          </cell>
          <cell r="U1773" t="str">
            <v/>
          </cell>
          <cell r="V1773" t="str">
            <v/>
          </cell>
          <cell r="W1773" t="str">
            <v/>
          </cell>
          <cell r="Y1773" t="str">
            <v/>
          </cell>
          <cell r="AA1773" t="str">
            <v/>
          </cell>
          <cell r="AB1773">
            <v>0</v>
          </cell>
          <cell r="AC1773">
            <v>0</v>
          </cell>
          <cell r="AI1773" t="str">
            <v/>
          </cell>
          <cell r="AJ1773" t="str">
            <v/>
          </cell>
          <cell r="AK1773">
            <v>0</v>
          </cell>
          <cell r="AL1773">
            <v>0</v>
          </cell>
          <cell r="AM1773">
            <v>0</v>
          </cell>
        </row>
        <row r="1774">
          <cell r="C1774" t="str">
            <v/>
          </cell>
          <cell r="D1774" t="str">
            <v/>
          </cell>
          <cell r="O1774" t="str">
            <v/>
          </cell>
          <cell r="T1774" t="str">
            <v/>
          </cell>
          <cell r="U1774" t="str">
            <v/>
          </cell>
          <cell r="V1774" t="str">
            <v/>
          </cell>
          <cell r="W1774" t="str">
            <v/>
          </cell>
          <cell r="Y1774" t="str">
            <v/>
          </cell>
          <cell r="AA1774" t="str">
            <v/>
          </cell>
          <cell r="AB1774">
            <v>0</v>
          </cell>
          <cell r="AC1774">
            <v>0</v>
          </cell>
          <cell r="AI1774" t="str">
            <v/>
          </cell>
          <cell r="AJ1774" t="str">
            <v/>
          </cell>
          <cell r="AK1774">
            <v>0</v>
          </cell>
          <cell r="AL1774">
            <v>0</v>
          </cell>
          <cell r="AM1774">
            <v>0</v>
          </cell>
        </row>
        <row r="1775">
          <cell r="C1775" t="str">
            <v/>
          </cell>
          <cell r="D1775" t="str">
            <v/>
          </cell>
          <cell r="O1775" t="str">
            <v/>
          </cell>
          <cell r="T1775" t="str">
            <v/>
          </cell>
          <cell r="U1775" t="str">
            <v/>
          </cell>
          <cell r="V1775" t="str">
            <v/>
          </cell>
          <cell r="W1775" t="str">
            <v/>
          </cell>
          <cell r="Y1775" t="str">
            <v/>
          </cell>
          <cell r="AA1775" t="str">
            <v/>
          </cell>
          <cell r="AB1775">
            <v>0</v>
          </cell>
          <cell r="AC1775">
            <v>0</v>
          </cell>
          <cell r="AI1775" t="str">
            <v/>
          </cell>
          <cell r="AJ1775" t="str">
            <v/>
          </cell>
          <cell r="AK1775">
            <v>0</v>
          </cell>
          <cell r="AL1775">
            <v>0</v>
          </cell>
          <cell r="AM1775">
            <v>0</v>
          </cell>
        </row>
        <row r="1776">
          <cell r="C1776" t="str">
            <v/>
          </cell>
          <cell r="D1776" t="str">
            <v/>
          </cell>
          <cell r="O1776" t="str">
            <v/>
          </cell>
          <cell r="T1776" t="str">
            <v/>
          </cell>
          <cell r="U1776" t="str">
            <v/>
          </cell>
          <cell r="V1776" t="str">
            <v/>
          </cell>
          <cell r="W1776" t="str">
            <v/>
          </cell>
          <cell r="Y1776" t="str">
            <v/>
          </cell>
          <cell r="AA1776" t="str">
            <v/>
          </cell>
          <cell r="AB1776">
            <v>0</v>
          </cell>
          <cell r="AC1776">
            <v>0</v>
          </cell>
          <cell r="AI1776" t="str">
            <v/>
          </cell>
          <cell r="AJ1776" t="str">
            <v/>
          </cell>
          <cell r="AK1776">
            <v>0</v>
          </cell>
          <cell r="AL1776">
            <v>0</v>
          </cell>
          <cell r="AM1776">
            <v>0</v>
          </cell>
        </row>
        <row r="1777">
          <cell r="C1777" t="str">
            <v/>
          </cell>
          <cell r="D1777" t="str">
            <v/>
          </cell>
          <cell r="O1777" t="str">
            <v/>
          </cell>
          <cell r="T1777" t="str">
            <v/>
          </cell>
          <cell r="U1777" t="str">
            <v/>
          </cell>
          <cell r="V1777" t="str">
            <v/>
          </cell>
          <cell r="W1777" t="str">
            <v/>
          </cell>
          <cell r="Y1777" t="str">
            <v/>
          </cell>
          <cell r="AA1777" t="str">
            <v/>
          </cell>
          <cell r="AB1777">
            <v>0</v>
          </cell>
          <cell r="AC1777">
            <v>0</v>
          </cell>
          <cell r="AI1777" t="str">
            <v/>
          </cell>
          <cell r="AJ1777" t="str">
            <v/>
          </cell>
          <cell r="AK1777">
            <v>0</v>
          </cell>
          <cell r="AL1777">
            <v>0</v>
          </cell>
          <cell r="AM1777">
            <v>0</v>
          </cell>
        </row>
        <row r="1778">
          <cell r="C1778" t="str">
            <v/>
          </cell>
          <cell r="D1778" t="str">
            <v/>
          </cell>
          <cell r="O1778" t="str">
            <v/>
          </cell>
          <cell r="T1778" t="str">
            <v/>
          </cell>
          <cell r="U1778" t="str">
            <v/>
          </cell>
          <cell r="V1778" t="str">
            <v/>
          </cell>
          <cell r="W1778" t="str">
            <v/>
          </cell>
          <cell r="Y1778" t="str">
            <v/>
          </cell>
          <cell r="AA1778" t="str">
            <v/>
          </cell>
          <cell r="AB1778">
            <v>0</v>
          </cell>
          <cell r="AC1778">
            <v>0</v>
          </cell>
          <cell r="AI1778" t="str">
            <v/>
          </cell>
          <cell r="AJ1778" t="str">
            <v/>
          </cell>
          <cell r="AK1778">
            <v>0</v>
          </cell>
          <cell r="AL1778">
            <v>0</v>
          </cell>
          <cell r="AM1778">
            <v>0</v>
          </cell>
        </row>
        <row r="1779">
          <cell r="C1779" t="str">
            <v/>
          </cell>
          <cell r="D1779" t="str">
            <v/>
          </cell>
          <cell r="O1779" t="str">
            <v/>
          </cell>
          <cell r="T1779" t="str">
            <v/>
          </cell>
          <cell r="U1779" t="str">
            <v/>
          </cell>
          <cell r="V1779" t="str">
            <v/>
          </cell>
          <cell r="W1779" t="str">
            <v/>
          </cell>
          <cell r="Y1779" t="str">
            <v/>
          </cell>
          <cell r="AA1779" t="str">
            <v/>
          </cell>
          <cell r="AB1779">
            <v>0</v>
          </cell>
          <cell r="AC1779">
            <v>0</v>
          </cell>
          <cell r="AI1779" t="str">
            <v/>
          </cell>
          <cell r="AJ1779" t="str">
            <v/>
          </cell>
          <cell r="AK1779">
            <v>0</v>
          </cell>
          <cell r="AL1779">
            <v>0</v>
          </cell>
          <cell r="AM1779">
            <v>0</v>
          </cell>
        </row>
        <row r="1780">
          <cell r="C1780" t="str">
            <v/>
          </cell>
          <cell r="D1780" t="str">
            <v/>
          </cell>
          <cell r="O1780" t="str">
            <v/>
          </cell>
          <cell r="T1780" t="str">
            <v/>
          </cell>
          <cell r="U1780" t="str">
            <v/>
          </cell>
          <cell r="V1780" t="str">
            <v/>
          </cell>
          <cell r="W1780" t="str">
            <v/>
          </cell>
          <cell r="Y1780" t="str">
            <v/>
          </cell>
          <cell r="AA1780" t="str">
            <v/>
          </cell>
          <cell r="AB1780">
            <v>0</v>
          </cell>
          <cell r="AC1780">
            <v>0</v>
          </cell>
          <cell r="AI1780" t="str">
            <v/>
          </cell>
          <cell r="AJ1780" t="str">
            <v/>
          </cell>
          <cell r="AK1780">
            <v>0</v>
          </cell>
          <cell r="AL1780">
            <v>0</v>
          </cell>
          <cell r="AM1780">
            <v>0</v>
          </cell>
        </row>
        <row r="1781">
          <cell r="C1781" t="str">
            <v/>
          </cell>
          <cell r="D1781" t="str">
            <v/>
          </cell>
          <cell r="O1781" t="str">
            <v/>
          </cell>
          <cell r="T1781" t="str">
            <v/>
          </cell>
          <cell r="U1781" t="str">
            <v/>
          </cell>
          <cell r="V1781" t="str">
            <v/>
          </cell>
          <cell r="W1781" t="str">
            <v/>
          </cell>
          <cell r="Y1781" t="str">
            <v/>
          </cell>
          <cell r="AA1781" t="str">
            <v/>
          </cell>
          <cell r="AB1781">
            <v>0</v>
          </cell>
          <cell r="AC1781">
            <v>0</v>
          </cell>
          <cell r="AI1781" t="str">
            <v/>
          </cell>
          <cell r="AJ1781" t="str">
            <v/>
          </cell>
          <cell r="AK1781">
            <v>0</v>
          </cell>
          <cell r="AL1781">
            <v>0</v>
          </cell>
          <cell r="AM1781">
            <v>0</v>
          </cell>
        </row>
        <row r="1782">
          <cell r="C1782" t="str">
            <v/>
          </cell>
          <cell r="D1782" t="str">
            <v/>
          </cell>
          <cell r="O1782" t="str">
            <v/>
          </cell>
          <cell r="T1782" t="str">
            <v/>
          </cell>
          <cell r="U1782" t="str">
            <v/>
          </cell>
          <cell r="V1782" t="str">
            <v/>
          </cell>
          <cell r="W1782" t="str">
            <v/>
          </cell>
          <cell r="Y1782" t="str">
            <v/>
          </cell>
          <cell r="AA1782" t="str">
            <v/>
          </cell>
          <cell r="AB1782">
            <v>0</v>
          </cell>
          <cell r="AC1782">
            <v>0</v>
          </cell>
          <cell r="AI1782" t="str">
            <v/>
          </cell>
          <cell r="AJ1782" t="str">
            <v/>
          </cell>
          <cell r="AK1782">
            <v>0</v>
          </cell>
          <cell r="AL1782">
            <v>0</v>
          </cell>
          <cell r="AM1782">
            <v>0</v>
          </cell>
        </row>
        <row r="1783">
          <cell r="C1783" t="str">
            <v/>
          </cell>
          <cell r="D1783" t="str">
            <v/>
          </cell>
          <cell r="O1783" t="str">
            <v/>
          </cell>
          <cell r="T1783" t="str">
            <v/>
          </cell>
          <cell r="U1783" t="str">
            <v/>
          </cell>
          <cell r="V1783" t="str">
            <v/>
          </cell>
          <cell r="W1783" t="str">
            <v/>
          </cell>
          <cell r="Y1783" t="str">
            <v/>
          </cell>
          <cell r="AA1783" t="str">
            <v/>
          </cell>
          <cell r="AB1783">
            <v>0</v>
          </cell>
          <cell r="AC1783">
            <v>0</v>
          </cell>
          <cell r="AI1783" t="str">
            <v/>
          </cell>
          <cell r="AJ1783" t="str">
            <v/>
          </cell>
          <cell r="AK1783">
            <v>0</v>
          </cell>
          <cell r="AL1783">
            <v>0</v>
          </cell>
          <cell r="AM1783">
            <v>0</v>
          </cell>
        </row>
        <row r="1784">
          <cell r="C1784" t="str">
            <v/>
          </cell>
          <cell r="D1784" t="str">
            <v/>
          </cell>
          <cell r="O1784" t="str">
            <v/>
          </cell>
          <cell r="T1784" t="str">
            <v/>
          </cell>
          <cell r="U1784" t="str">
            <v/>
          </cell>
          <cell r="V1784" t="str">
            <v/>
          </cell>
          <cell r="W1784" t="str">
            <v/>
          </cell>
          <cell r="Y1784" t="str">
            <v/>
          </cell>
          <cell r="AA1784" t="str">
            <v/>
          </cell>
          <cell r="AB1784">
            <v>0</v>
          </cell>
          <cell r="AC1784">
            <v>0</v>
          </cell>
          <cell r="AI1784" t="str">
            <v/>
          </cell>
          <cell r="AJ1784" t="str">
            <v/>
          </cell>
          <cell r="AK1784">
            <v>0</v>
          </cell>
          <cell r="AL1784">
            <v>0</v>
          </cell>
          <cell r="AM1784">
            <v>0</v>
          </cell>
        </row>
        <row r="1785">
          <cell r="C1785" t="str">
            <v/>
          </cell>
          <cell r="D1785" t="str">
            <v/>
          </cell>
          <cell r="O1785" t="str">
            <v/>
          </cell>
          <cell r="T1785" t="str">
            <v/>
          </cell>
          <cell r="U1785" t="str">
            <v/>
          </cell>
          <cell r="V1785" t="str">
            <v/>
          </cell>
          <cell r="W1785" t="str">
            <v/>
          </cell>
          <cell r="Y1785" t="str">
            <v/>
          </cell>
          <cell r="AA1785" t="str">
            <v/>
          </cell>
          <cell r="AB1785">
            <v>0</v>
          </cell>
          <cell r="AC1785">
            <v>0</v>
          </cell>
          <cell r="AI1785" t="str">
            <v/>
          </cell>
          <cell r="AJ1785" t="str">
            <v/>
          </cell>
          <cell r="AK1785">
            <v>0</v>
          </cell>
          <cell r="AL1785">
            <v>0</v>
          </cell>
          <cell r="AM1785">
            <v>0</v>
          </cell>
        </row>
        <row r="1786">
          <cell r="C1786" t="str">
            <v/>
          </cell>
          <cell r="D1786" t="str">
            <v/>
          </cell>
          <cell r="O1786" t="str">
            <v/>
          </cell>
          <cell r="T1786" t="str">
            <v/>
          </cell>
          <cell r="U1786" t="str">
            <v/>
          </cell>
          <cell r="V1786" t="str">
            <v/>
          </cell>
          <cell r="W1786" t="str">
            <v/>
          </cell>
          <cell r="Y1786" t="str">
            <v/>
          </cell>
          <cell r="AA1786" t="str">
            <v/>
          </cell>
          <cell r="AB1786">
            <v>0</v>
          </cell>
          <cell r="AC1786">
            <v>0</v>
          </cell>
          <cell r="AI1786" t="str">
            <v/>
          </cell>
          <cell r="AJ1786" t="str">
            <v/>
          </cell>
          <cell r="AK1786">
            <v>0</v>
          </cell>
          <cell r="AL1786">
            <v>0</v>
          </cell>
          <cell r="AM1786">
            <v>0</v>
          </cell>
        </row>
        <row r="1787">
          <cell r="C1787" t="str">
            <v/>
          </cell>
          <cell r="D1787" t="str">
            <v/>
          </cell>
          <cell r="O1787" t="str">
            <v/>
          </cell>
          <cell r="T1787" t="str">
            <v/>
          </cell>
          <cell r="U1787" t="str">
            <v/>
          </cell>
          <cell r="V1787" t="str">
            <v/>
          </cell>
          <cell r="W1787" t="str">
            <v/>
          </cell>
          <cell r="Y1787" t="str">
            <v/>
          </cell>
          <cell r="AA1787" t="str">
            <v/>
          </cell>
          <cell r="AB1787">
            <v>0</v>
          </cell>
          <cell r="AC1787">
            <v>0</v>
          </cell>
          <cell r="AI1787" t="str">
            <v/>
          </cell>
          <cell r="AJ1787" t="str">
            <v/>
          </cell>
          <cell r="AK1787">
            <v>0</v>
          </cell>
          <cell r="AL1787">
            <v>0</v>
          </cell>
          <cell r="AM1787">
            <v>0</v>
          </cell>
        </row>
        <row r="1788">
          <cell r="C1788" t="str">
            <v/>
          </cell>
          <cell r="D1788" t="str">
            <v/>
          </cell>
          <cell r="O1788" t="str">
            <v/>
          </cell>
          <cell r="T1788" t="str">
            <v/>
          </cell>
          <cell r="U1788" t="str">
            <v/>
          </cell>
          <cell r="V1788" t="str">
            <v/>
          </cell>
          <cell r="W1788" t="str">
            <v/>
          </cell>
          <cell r="Y1788" t="str">
            <v/>
          </cell>
          <cell r="AA1788" t="str">
            <v/>
          </cell>
          <cell r="AB1788">
            <v>0</v>
          </cell>
          <cell r="AC1788">
            <v>0</v>
          </cell>
          <cell r="AI1788" t="str">
            <v/>
          </cell>
          <cell r="AJ1788" t="str">
            <v/>
          </cell>
          <cell r="AK1788">
            <v>0</v>
          </cell>
          <cell r="AL1788">
            <v>0</v>
          </cell>
          <cell r="AM1788">
            <v>0</v>
          </cell>
        </row>
        <row r="1789">
          <cell r="C1789" t="str">
            <v/>
          </cell>
          <cell r="D1789" t="str">
            <v/>
          </cell>
          <cell r="O1789" t="str">
            <v/>
          </cell>
          <cell r="T1789" t="str">
            <v/>
          </cell>
          <cell r="U1789" t="str">
            <v/>
          </cell>
          <cell r="V1789" t="str">
            <v/>
          </cell>
          <cell r="W1789" t="str">
            <v/>
          </cell>
          <cell r="Y1789" t="str">
            <v/>
          </cell>
          <cell r="AA1789" t="str">
            <v/>
          </cell>
          <cell r="AB1789">
            <v>0</v>
          </cell>
          <cell r="AC1789">
            <v>0</v>
          </cell>
          <cell r="AI1789" t="str">
            <v/>
          </cell>
          <cell r="AJ1789" t="str">
            <v/>
          </cell>
          <cell r="AK1789">
            <v>0</v>
          </cell>
          <cell r="AL1789">
            <v>0</v>
          </cell>
          <cell r="AM1789">
            <v>0</v>
          </cell>
        </row>
        <row r="1790">
          <cell r="C1790" t="str">
            <v/>
          </cell>
          <cell r="D1790" t="str">
            <v/>
          </cell>
          <cell r="O1790" t="str">
            <v/>
          </cell>
          <cell r="T1790" t="str">
            <v/>
          </cell>
          <cell r="U1790" t="str">
            <v/>
          </cell>
          <cell r="V1790" t="str">
            <v/>
          </cell>
          <cell r="W1790" t="str">
            <v/>
          </cell>
          <cell r="Y1790" t="str">
            <v/>
          </cell>
          <cell r="AA1790" t="str">
            <v/>
          </cell>
          <cell r="AB1790">
            <v>0</v>
          </cell>
          <cell r="AC1790">
            <v>0</v>
          </cell>
          <cell r="AI1790" t="str">
            <v/>
          </cell>
          <cell r="AJ1790" t="str">
            <v/>
          </cell>
          <cell r="AK1790">
            <v>0</v>
          </cell>
          <cell r="AL1790">
            <v>0</v>
          </cell>
          <cell r="AM1790">
            <v>0</v>
          </cell>
        </row>
        <row r="1791">
          <cell r="C1791" t="str">
            <v/>
          </cell>
          <cell r="D1791" t="str">
            <v/>
          </cell>
          <cell r="O1791" t="str">
            <v/>
          </cell>
          <cell r="T1791" t="str">
            <v/>
          </cell>
          <cell r="U1791" t="str">
            <v/>
          </cell>
          <cell r="V1791" t="str">
            <v/>
          </cell>
          <cell r="W1791" t="str">
            <v/>
          </cell>
          <cell r="Y1791" t="str">
            <v/>
          </cell>
          <cell r="AA1791" t="str">
            <v/>
          </cell>
          <cell r="AB1791">
            <v>0</v>
          </cell>
          <cell r="AC1791">
            <v>0</v>
          </cell>
          <cell r="AI1791" t="str">
            <v/>
          </cell>
          <cell r="AJ1791" t="str">
            <v/>
          </cell>
          <cell r="AK1791">
            <v>0</v>
          </cell>
          <cell r="AL1791">
            <v>0</v>
          </cell>
          <cell r="AM1791">
            <v>0</v>
          </cell>
        </row>
        <row r="1792">
          <cell r="C1792" t="str">
            <v/>
          </cell>
          <cell r="D1792" t="str">
            <v/>
          </cell>
          <cell r="O1792" t="str">
            <v/>
          </cell>
          <cell r="T1792" t="str">
            <v/>
          </cell>
          <cell r="U1792" t="str">
            <v/>
          </cell>
          <cell r="V1792" t="str">
            <v/>
          </cell>
          <cell r="W1792" t="str">
            <v/>
          </cell>
          <cell r="Y1792" t="str">
            <v/>
          </cell>
          <cell r="AA1792" t="str">
            <v/>
          </cell>
          <cell r="AB1792">
            <v>0</v>
          </cell>
          <cell r="AC1792">
            <v>0</v>
          </cell>
          <cell r="AI1792" t="str">
            <v/>
          </cell>
          <cell r="AJ1792" t="str">
            <v/>
          </cell>
          <cell r="AK1792">
            <v>0</v>
          </cell>
          <cell r="AL1792">
            <v>0</v>
          </cell>
          <cell r="AM1792">
            <v>0</v>
          </cell>
        </row>
        <row r="1793">
          <cell r="C1793" t="str">
            <v/>
          </cell>
          <cell r="D1793" t="str">
            <v/>
          </cell>
          <cell r="O1793" t="str">
            <v/>
          </cell>
          <cell r="T1793" t="str">
            <v/>
          </cell>
          <cell r="U1793" t="str">
            <v/>
          </cell>
          <cell r="V1793" t="str">
            <v/>
          </cell>
          <cell r="W1793" t="str">
            <v/>
          </cell>
          <cell r="Y1793" t="str">
            <v/>
          </cell>
          <cell r="AA1793" t="str">
            <v/>
          </cell>
          <cell r="AB1793">
            <v>0</v>
          </cell>
          <cell r="AC1793">
            <v>0</v>
          </cell>
          <cell r="AI1793" t="str">
            <v/>
          </cell>
          <cell r="AJ1793" t="str">
            <v/>
          </cell>
          <cell r="AK1793">
            <v>0</v>
          </cell>
          <cell r="AL1793">
            <v>0</v>
          </cell>
          <cell r="AM1793">
            <v>0</v>
          </cell>
        </row>
        <row r="1794">
          <cell r="C1794" t="str">
            <v/>
          </cell>
          <cell r="D1794" t="str">
            <v/>
          </cell>
          <cell r="O1794" t="str">
            <v/>
          </cell>
          <cell r="T1794" t="str">
            <v/>
          </cell>
          <cell r="U1794" t="str">
            <v/>
          </cell>
          <cell r="V1794" t="str">
            <v/>
          </cell>
          <cell r="W1794" t="str">
            <v/>
          </cell>
          <cell r="Y1794" t="str">
            <v/>
          </cell>
          <cell r="AA1794" t="str">
            <v/>
          </cell>
          <cell r="AB1794">
            <v>0</v>
          </cell>
          <cell r="AC1794">
            <v>0</v>
          </cell>
          <cell r="AI1794" t="str">
            <v/>
          </cell>
          <cell r="AJ1794" t="str">
            <v/>
          </cell>
          <cell r="AK1794">
            <v>0</v>
          </cell>
          <cell r="AL1794">
            <v>0</v>
          </cell>
          <cell r="AM1794">
            <v>0</v>
          </cell>
        </row>
        <row r="1795">
          <cell r="C1795" t="str">
            <v/>
          </cell>
          <cell r="D1795" t="str">
            <v/>
          </cell>
          <cell r="O1795" t="str">
            <v/>
          </cell>
          <cell r="T1795" t="str">
            <v/>
          </cell>
          <cell r="U1795" t="str">
            <v/>
          </cell>
          <cell r="V1795" t="str">
            <v/>
          </cell>
          <cell r="W1795" t="str">
            <v/>
          </cell>
          <cell r="Y1795" t="str">
            <v/>
          </cell>
          <cell r="AA1795" t="str">
            <v/>
          </cell>
          <cell r="AB1795">
            <v>0</v>
          </cell>
          <cell r="AC1795">
            <v>0</v>
          </cell>
          <cell r="AI1795" t="str">
            <v/>
          </cell>
          <cell r="AJ1795" t="str">
            <v/>
          </cell>
          <cell r="AK1795">
            <v>0</v>
          </cell>
          <cell r="AL1795">
            <v>0</v>
          </cell>
          <cell r="AM1795">
            <v>0</v>
          </cell>
        </row>
        <row r="1796">
          <cell r="C1796" t="str">
            <v/>
          </cell>
          <cell r="D1796" t="str">
            <v/>
          </cell>
          <cell r="O1796" t="str">
            <v/>
          </cell>
          <cell r="T1796" t="str">
            <v/>
          </cell>
          <cell r="U1796" t="str">
            <v/>
          </cell>
          <cell r="V1796" t="str">
            <v/>
          </cell>
          <cell r="W1796" t="str">
            <v/>
          </cell>
          <cell r="Y1796" t="str">
            <v/>
          </cell>
          <cell r="AA1796" t="str">
            <v/>
          </cell>
          <cell r="AB1796">
            <v>0</v>
          </cell>
          <cell r="AC1796">
            <v>0</v>
          </cell>
          <cell r="AI1796" t="str">
            <v/>
          </cell>
          <cell r="AJ1796" t="str">
            <v/>
          </cell>
          <cell r="AK1796">
            <v>0</v>
          </cell>
          <cell r="AL1796">
            <v>0</v>
          </cell>
          <cell r="AM1796">
            <v>0</v>
          </cell>
        </row>
        <row r="1797">
          <cell r="C1797" t="str">
            <v/>
          </cell>
          <cell r="D1797" t="str">
            <v/>
          </cell>
          <cell r="O1797" t="str">
            <v/>
          </cell>
          <cell r="T1797" t="str">
            <v/>
          </cell>
          <cell r="U1797" t="str">
            <v/>
          </cell>
          <cell r="V1797" t="str">
            <v/>
          </cell>
          <cell r="W1797" t="str">
            <v/>
          </cell>
          <cell r="Y1797" t="str">
            <v/>
          </cell>
          <cell r="AA1797" t="str">
            <v/>
          </cell>
          <cell r="AB1797">
            <v>0</v>
          </cell>
          <cell r="AC1797">
            <v>0</v>
          </cell>
          <cell r="AI1797" t="str">
            <v/>
          </cell>
          <cell r="AJ1797" t="str">
            <v/>
          </cell>
          <cell r="AK1797">
            <v>0</v>
          </cell>
          <cell r="AL1797">
            <v>0</v>
          </cell>
          <cell r="AM1797">
            <v>0</v>
          </cell>
        </row>
        <row r="1798">
          <cell r="C1798" t="str">
            <v/>
          </cell>
          <cell r="D1798" t="str">
            <v/>
          </cell>
          <cell r="O1798" t="str">
            <v/>
          </cell>
          <cell r="T1798" t="str">
            <v/>
          </cell>
          <cell r="U1798" t="str">
            <v/>
          </cell>
          <cell r="V1798" t="str">
            <v/>
          </cell>
          <cell r="W1798" t="str">
            <v/>
          </cell>
          <cell r="Y1798" t="str">
            <v/>
          </cell>
          <cell r="AA1798" t="str">
            <v/>
          </cell>
          <cell r="AB1798">
            <v>0</v>
          </cell>
          <cell r="AC1798">
            <v>0</v>
          </cell>
          <cell r="AI1798" t="str">
            <v/>
          </cell>
          <cell r="AJ1798" t="str">
            <v/>
          </cell>
          <cell r="AK1798">
            <v>0</v>
          </cell>
          <cell r="AL1798">
            <v>0</v>
          </cell>
          <cell r="AM1798">
            <v>0</v>
          </cell>
        </row>
        <row r="1799">
          <cell r="C1799" t="str">
            <v/>
          </cell>
          <cell r="D1799" t="str">
            <v/>
          </cell>
          <cell r="O1799" t="str">
            <v/>
          </cell>
          <cell r="T1799" t="str">
            <v/>
          </cell>
          <cell r="U1799" t="str">
            <v/>
          </cell>
          <cell r="V1799" t="str">
            <v/>
          </cell>
          <cell r="W1799" t="str">
            <v/>
          </cell>
          <cell r="Y1799" t="str">
            <v/>
          </cell>
          <cell r="AA1799" t="str">
            <v/>
          </cell>
          <cell r="AB1799">
            <v>0</v>
          </cell>
          <cell r="AC1799">
            <v>0</v>
          </cell>
          <cell r="AI1799" t="str">
            <v/>
          </cell>
          <cell r="AJ1799" t="str">
            <v/>
          </cell>
          <cell r="AK1799">
            <v>0</v>
          </cell>
          <cell r="AL1799">
            <v>0</v>
          </cell>
          <cell r="AM1799">
            <v>0</v>
          </cell>
        </row>
        <row r="1800">
          <cell r="C1800" t="str">
            <v/>
          </cell>
          <cell r="D1800" t="str">
            <v/>
          </cell>
          <cell r="O1800" t="str">
            <v/>
          </cell>
          <cell r="T1800" t="str">
            <v/>
          </cell>
          <cell r="U1800" t="str">
            <v/>
          </cell>
          <cell r="V1800" t="str">
            <v/>
          </cell>
          <cell r="W1800" t="str">
            <v/>
          </cell>
          <cell r="Y1800" t="str">
            <v/>
          </cell>
          <cell r="AA1800" t="str">
            <v/>
          </cell>
          <cell r="AB1800">
            <v>0</v>
          </cell>
          <cell r="AC1800">
            <v>0</v>
          </cell>
          <cell r="AI1800" t="str">
            <v/>
          </cell>
          <cell r="AJ1800" t="str">
            <v/>
          </cell>
          <cell r="AK1800">
            <v>0</v>
          </cell>
          <cell r="AL1800">
            <v>0</v>
          </cell>
          <cell r="AM1800">
            <v>0</v>
          </cell>
        </row>
        <row r="1801">
          <cell r="C1801" t="str">
            <v/>
          </cell>
          <cell r="D1801" t="str">
            <v/>
          </cell>
          <cell r="O1801" t="str">
            <v/>
          </cell>
          <cell r="T1801" t="str">
            <v/>
          </cell>
          <cell r="U1801" t="str">
            <v/>
          </cell>
          <cell r="V1801" t="str">
            <v/>
          </cell>
          <cell r="W1801" t="str">
            <v/>
          </cell>
          <cell r="Y1801" t="str">
            <v/>
          </cell>
          <cell r="AA1801" t="str">
            <v/>
          </cell>
          <cell r="AB1801">
            <v>0</v>
          </cell>
          <cell r="AC1801">
            <v>0</v>
          </cell>
          <cell r="AI1801" t="str">
            <v/>
          </cell>
          <cell r="AJ1801" t="str">
            <v/>
          </cell>
          <cell r="AK1801">
            <v>0</v>
          </cell>
          <cell r="AL1801">
            <v>0</v>
          </cell>
          <cell r="AM1801">
            <v>0</v>
          </cell>
        </row>
        <row r="1802">
          <cell r="C1802" t="str">
            <v/>
          </cell>
          <cell r="D1802" t="str">
            <v/>
          </cell>
          <cell r="O1802" t="str">
            <v/>
          </cell>
          <cell r="T1802" t="str">
            <v/>
          </cell>
          <cell r="U1802" t="str">
            <v/>
          </cell>
          <cell r="V1802" t="str">
            <v/>
          </cell>
          <cell r="W1802" t="str">
            <v/>
          </cell>
          <cell r="Y1802" t="str">
            <v/>
          </cell>
          <cell r="AA1802" t="str">
            <v/>
          </cell>
          <cell r="AB1802">
            <v>0</v>
          </cell>
          <cell r="AC1802">
            <v>0</v>
          </cell>
          <cell r="AI1802" t="str">
            <v/>
          </cell>
          <cell r="AJ1802" t="str">
            <v/>
          </cell>
          <cell r="AK1802">
            <v>0</v>
          </cell>
          <cell r="AL1802">
            <v>0</v>
          </cell>
          <cell r="AM1802">
            <v>0</v>
          </cell>
        </row>
        <row r="1803">
          <cell r="C1803" t="str">
            <v/>
          </cell>
          <cell r="D1803" t="str">
            <v/>
          </cell>
          <cell r="O1803" t="str">
            <v/>
          </cell>
          <cell r="T1803" t="str">
            <v/>
          </cell>
          <cell r="U1803" t="str">
            <v/>
          </cell>
          <cell r="V1803" t="str">
            <v/>
          </cell>
          <cell r="W1803" t="str">
            <v/>
          </cell>
          <cell r="Y1803" t="str">
            <v/>
          </cell>
          <cell r="AA1803" t="str">
            <v/>
          </cell>
          <cell r="AB1803">
            <v>0</v>
          </cell>
          <cell r="AC1803">
            <v>0</v>
          </cell>
          <cell r="AI1803" t="str">
            <v/>
          </cell>
          <cell r="AJ1803" t="str">
            <v/>
          </cell>
          <cell r="AK1803">
            <v>0</v>
          </cell>
          <cell r="AL1803">
            <v>0</v>
          </cell>
          <cell r="AM1803">
            <v>0</v>
          </cell>
        </row>
        <row r="1804">
          <cell r="C1804" t="str">
            <v/>
          </cell>
          <cell r="D1804" t="str">
            <v/>
          </cell>
          <cell r="O1804" t="str">
            <v/>
          </cell>
          <cell r="T1804" t="str">
            <v/>
          </cell>
          <cell r="U1804" t="str">
            <v/>
          </cell>
          <cell r="V1804" t="str">
            <v/>
          </cell>
          <cell r="W1804" t="str">
            <v/>
          </cell>
          <cell r="Y1804" t="str">
            <v/>
          </cell>
          <cell r="AA1804" t="str">
            <v/>
          </cell>
          <cell r="AB1804">
            <v>0</v>
          </cell>
          <cell r="AC1804">
            <v>0</v>
          </cell>
          <cell r="AI1804" t="str">
            <v/>
          </cell>
          <cell r="AJ1804" t="str">
            <v/>
          </cell>
          <cell r="AK1804">
            <v>0</v>
          </cell>
          <cell r="AL1804">
            <v>0</v>
          </cell>
          <cell r="AM1804">
            <v>0</v>
          </cell>
        </row>
        <row r="1805">
          <cell r="C1805" t="str">
            <v/>
          </cell>
          <cell r="D1805" t="str">
            <v/>
          </cell>
          <cell r="O1805" t="str">
            <v/>
          </cell>
          <cell r="T1805" t="str">
            <v/>
          </cell>
          <cell r="U1805" t="str">
            <v/>
          </cell>
          <cell r="V1805" t="str">
            <v/>
          </cell>
          <cell r="W1805" t="str">
            <v/>
          </cell>
          <cell r="Y1805" t="str">
            <v/>
          </cell>
          <cell r="AA1805" t="str">
            <v/>
          </cell>
          <cell r="AB1805">
            <v>0</v>
          </cell>
          <cell r="AC1805">
            <v>0</v>
          </cell>
          <cell r="AI1805" t="str">
            <v/>
          </cell>
          <cell r="AJ1805" t="str">
            <v/>
          </cell>
          <cell r="AK1805">
            <v>0</v>
          </cell>
          <cell r="AL1805">
            <v>0</v>
          </cell>
          <cell r="AM1805">
            <v>0</v>
          </cell>
        </row>
        <row r="1806">
          <cell r="C1806" t="str">
            <v/>
          </cell>
          <cell r="D1806" t="str">
            <v/>
          </cell>
          <cell r="O1806" t="str">
            <v/>
          </cell>
          <cell r="T1806" t="str">
            <v/>
          </cell>
          <cell r="U1806" t="str">
            <v/>
          </cell>
          <cell r="V1806" t="str">
            <v/>
          </cell>
          <cell r="W1806" t="str">
            <v/>
          </cell>
          <cell r="Y1806" t="str">
            <v/>
          </cell>
          <cell r="AA1806" t="str">
            <v/>
          </cell>
          <cell r="AB1806">
            <v>0</v>
          </cell>
          <cell r="AC1806">
            <v>0</v>
          </cell>
          <cell r="AI1806" t="str">
            <v/>
          </cell>
          <cell r="AJ1806" t="str">
            <v/>
          </cell>
          <cell r="AK1806">
            <v>0</v>
          </cell>
          <cell r="AL1806">
            <v>0</v>
          </cell>
          <cell r="AM1806">
            <v>0</v>
          </cell>
        </row>
        <row r="1807">
          <cell r="C1807" t="str">
            <v/>
          </cell>
          <cell r="D1807" t="str">
            <v/>
          </cell>
          <cell r="O1807" t="str">
            <v/>
          </cell>
          <cell r="T1807" t="str">
            <v/>
          </cell>
          <cell r="U1807" t="str">
            <v/>
          </cell>
          <cell r="V1807" t="str">
            <v/>
          </cell>
          <cell r="W1807" t="str">
            <v/>
          </cell>
          <cell r="Y1807" t="str">
            <v/>
          </cell>
          <cell r="AA1807" t="str">
            <v/>
          </cell>
          <cell r="AB1807">
            <v>0</v>
          </cell>
          <cell r="AC1807">
            <v>0</v>
          </cell>
          <cell r="AI1807" t="str">
            <v/>
          </cell>
          <cell r="AJ1807" t="str">
            <v/>
          </cell>
          <cell r="AK1807">
            <v>0</v>
          </cell>
          <cell r="AL1807">
            <v>0</v>
          </cell>
          <cell r="AM1807">
            <v>0</v>
          </cell>
        </row>
        <row r="1808">
          <cell r="C1808" t="str">
            <v/>
          </cell>
          <cell r="D1808" t="str">
            <v/>
          </cell>
          <cell r="O1808" t="str">
            <v/>
          </cell>
          <cell r="T1808" t="str">
            <v/>
          </cell>
          <cell r="U1808" t="str">
            <v/>
          </cell>
          <cell r="V1808" t="str">
            <v/>
          </cell>
          <cell r="W1808" t="str">
            <v/>
          </cell>
          <cell r="Y1808" t="str">
            <v/>
          </cell>
          <cell r="AA1808" t="str">
            <v/>
          </cell>
          <cell r="AB1808">
            <v>0</v>
          </cell>
          <cell r="AC1808">
            <v>0</v>
          </cell>
          <cell r="AI1808" t="str">
            <v/>
          </cell>
          <cell r="AJ1808" t="str">
            <v/>
          </cell>
          <cell r="AK1808">
            <v>0</v>
          </cell>
          <cell r="AL1808">
            <v>0</v>
          </cell>
          <cell r="AM1808">
            <v>0</v>
          </cell>
        </row>
        <row r="1809">
          <cell r="C1809" t="str">
            <v/>
          </cell>
          <cell r="D1809" t="str">
            <v/>
          </cell>
          <cell r="O1809" t="str">
            <v/>
          </cell>
          <cell r="T1809" t="str">
            <v/>
          </cell>
          <cell r="U1809" t="str">
            <v/>
          </cell>
          <cell r="V1809" t="str">
            <v/>
          </cell>
          <cell r="W1809" t="str">
            <v/>
          </cell>
          <cell r="Y1809" t="str">
            <v/>
          </cell>
          <cell r="AA1809" t="str">
            <v/>
          </cell>
          <cell r="AB1809">
            <v>0</v>
          </cell>
          <cell r="AC1809">
            <v>0</v>
          </cell>
          <cell r="AI1809" t="str">
            <v/>
          </cell>
          <cell r="AJ1809" t="str">
            <v/>
          </cell>
          <cell r="AK1809">
            <v>0</v>
          </cell>
          <cell r="AL1809">
            <v>0</v>
          </cell>
          <cell r="AM1809">
            <v>0</v>
          </cell>
        </row>
        <row r="1810">
          <cell r="C1810" t="str">
            <v/>
          </cell>
          <cell r="D1810" t="str">
            <v/>
          </cell>
          <cell r="O1810" t="str">
            <v/>
          </cell>
          <cell r="T1810" t="str">
            <v/>
          </cell>
          <cell r="U1810" t="str">
            <v/>
          </cell>
          <cell r="V1810" t="str">
            <v/>
          </cell>
          <cell r="W1810" t="str">
            <v/>
          </cell>
          <cell r="Y1810" t="str">
            <v/>
          </cell>
          <cell r="AA1810" t="str">
            <v/>
          </cell>
          <cell r="AB1810">
            <v>0</v>
          </cell>
          <cell r="AC1810">
            <v>0</v>
          </cell>
          <cell r="AI1810" t="str">
            <v/>
          </cell>
          <cell r="AJ1810" t="str">
            <v/>
          </cell>
          <cell r="AK1810">
            <v>0</v>
          </cell>
          <cell r="AL1810">
            <v>0</v>
          </cell>
          <cell r="AM1810">
            <v>0</v>
          </cell>
        </row>
        <row r="1811">
          <cell r="C1811" t="str">
            <v/>
          </cell>
          <cell r="D1811" t="str">
            <v/>
          </cell>
          <cell r="O1811" t="str">
            <v/>
          </cell>
          <cell r="T1811" t="str">
            <v/>
          </cell>
          <cell r="U1811" t="str">
            <v/>
          </cell>
          <cell r="V1811" t="str">
            <v/>
          </cell>
          <cell r="W1811" t="str">
            <v/>
          </cell>
          <cell r="Y1811" t="str">
            <v/>
          </cell>
          <cell r="AA1811" t="str">
            <v/>
          </cell>
          <cell r="AB1811">
            <v>0</v>
          </cell>
          <cell r="AC1811">
            <v>0</v>
          </cell>
          <cell r="AI1811" t="str">
            <v/>
          </cell>
          <cell r="AJ1811" t="str">
            <v/>
          </cell>
          <cell r="AK1811">
            <v>0</v>
          </cell>
          <cell r="AL1811">
            <v>0</v>
          </cell>
          <cell r="AM1811">
            <v>0</v>
          </cell>
        </row>
        <row r="1812">
          <cell r="C1812" t="str">
            <v/>
          </cell>
          <cell r="D1812" t="str">
            <v/>
          </cell>
          <cell r="O1812" t="str">
            <v/>
          </cell>
          <cell r="T1812" t="str">
            <v/>
          </cell>
          <cell r="U1812" t="str">
            <v/>
          </cell>
          <cell r="V1812" t="str">
            <v/>
          </cell>
          <cell r="W1812" t="str">
            <v/>
          </cell>
          <cell r="Y1812" t="str">
            <v/>
          </cell>
          <cell r="AA1812" t="str">
            <v/>
          </cell>
          <cell r="AB1812">
            <v>0</v>
          </cell>
          <cell r="AC1812">
            <v>0</v>
          </cell>
          <cell r="AI1812" t="str">
            <v/>
          </cell>
          <cell r="AJ1812" t="str">
            <v/>
          </cell>
          <cell r="AK1812">
            <v>0</v>
          </cell>
          <cell r="AL1812">
            <v>0</v>
          </cell>
          <cell r="AM1812">
            <v>0</v>
          </cell>
        </row>
        <row r="1813">
          <cell r="C1813" t="str">
            <v/>
          </cell>
          <cell r="D1813" t="str">
            <v/>
          </cell>
          <cell r="O1813" t="str">
            <v/>
          </cell>
          <cell r="T1813" t="str">
            <v/>
          </cell>
          <cell r="U1813" t="str">
            <v/>
          </cell>
          <cell r="V1813" t="str">
            <v/>
          </cell>
          <cell r="W1813" t="str">
            <v/>
          </cell>
          <cell r="Y1813" t="str">
            <v/>
          </cell>
          <cell r="AA1813" t="str">
            <v/>
          </cell>
          <cell r="AB1813">
            <v>0</v>
          </cell>
          <cell r="AC1813">
            <v>0</v>
          </cell>
          <cell r="AI1813" t="str">
            <v/>
          </cell>
          <cell r="AJ1813" t="str">
            <v/>
          </cell>
          <cell r="AK1813">
            <v>0</v>
          </cell>
          <cell r="AL1813">
            <v>0</v>
          </cell>
          <cell r="AM1813">
            <v>0</v>
          </cell>
        </row>
        <row r="1814">
          <cell r="C1814" t="str">
            <v/>
          </cell>
          <cell r="D1814" t="str">
            <v/>
          </cell>
          <cell r="O1814" t="str">
            <v/>
          </cell>
          <cell r="T1814" t="str">
            <v/>
          </cell>
          <cell r="U1814" t="str">
            <v/>
          </cell>
          <cell r="V1814" t="str">
            <v/>
          </cell>
          <cell r="W1814" t="str">
            <v/>
          </cell>
          <cell r="Y1814" t="str">
            <v/>
          </cell>
          <cell r="AA1814" t="str">
            <v/>
          </cell>
          <cell r="AB1814">
            <v>0</v>
          </cell>
          <cell r="AC1814">
            <v>0</v>
          </cell>
          <cell r="AI1814" t="str">
            <v/>
          </cell>
          <cell r="AJ1814" t="str">
            <v/>
          </cell>
          <cell r="AK1814">
            <v>0</v>
          </cell>
          <cell r="AL1814">
            <v>0</v>
          </cell>
          <cell r="AM1814">
            <v>0</v>
          </cell>
        </row>
        <row r="1815">
          <cell r="C1815" t="str">
            <v/>
          </cell>
          <cell r="D1815" t="str">
            <v/>
          </cell>
          <cell r="O1815" t="str">
            <v/>
          </cell>
          <cell r="T1815" t="str">
            <v/>
          </cell>
          <cell r="U1815" t="str">
            <v/>
          </cell>
          <cell r="V1815" t="str">
            <v/>
          </cell>
          <cell r="W1815" t="str">
            <v/>
          </cell>
          <cell r="Y1815" t="str">
            <v/>
          </cell>
          <cell r="AA1815" t="str">
            <v/>
          </cell>
          <cell r="AB1815">
            <v>0</v>
          </cell>
          <cell r="AC1815">
            <v>0</v>
          </cell>
          <cell r="AI1815" t="str">
            <v/>
          </cell>
          <cell r="AJ1815" t="str">
            <v/>
          </cell>
          <cell r="AK1815">
            <v>0</v>
          </cell>
          <cell r="AL1815">
            <v>0</v>
          </cell>
          <cell r="AM1815">
            <v>0</v>
          </cell>
        </row>
        <row r="1816">
          <cell r="C1816" t="str">
            <v/>
          </cell>
          <cell r="D1816" t="str">
            <v/>
          </cell>
          <cell r="O1816" t="str">
            <v/>
          </cell>
          <cell r="T1816" t="str">
            <v/>
          </cell>
          <cell r="U1816" t="str">
            <v/>
          </cell>
          <cell r="V1816" t="str">
            <v/>
          </cell>
          <cell r="W1816" t="str">
            <v/>
          </cell>
          <cell r="Y1816" t="str">
            <v/>
          </cell>
          <cell r="AA1816" t="str">
            <v/>
          </cell>
          <cell r="AB1816">
            <v>0</v>
          </cell>
          <cell r="AC1816">
            <v>0</v>
          </cell>
          <cell r="AI1816" t="str">
            <v/>
          </cell>
          <cell r="AJ1816" t="str">
            <v/>
          </cell>
          <cell r="AK1816">
            <v>0</v>
          </cell>
          <cell r="AL1816">
            <v>0</v>
          </cell>
          <cell r="AM1816">
            <v>0</v>
          </cell>
        </row>
        <row r="1817">
          <cell r="C1817" t="str">
            <v/>
          </cell>
          <cell r="D1817" t="str">
            <v/>
          </cell>
          <cell r="O1817" t="str">
            <v/>
          </cell>
          <cell r="T1817" t="str">
            <v/>
          </cell>
          <cell r="U1817" t="str">
            <v/>
          </cell>
          <cell r="V1817" t="str">
            <v/>
          </cell>
          <cell r="W1817" t="str">
            <v/>
          </cell>
          <cell r="Y1817" t="str">
            <v/>
          </cell>
          <cell r="AA1817" t="str">
            <v/>
          </cell>
          <cell r="AB1817">
            <v>0</v>
          </cell>
          <cell r="AC1817">
            <v>0</v>
          </cell>
          <cell r="AI1817" t="str">
            <v/>
          </cell>
          <cell r="AJ1817" t="str">
            <v/>
          </cell>
          <cell r="AK1817">
            <v>0</v>
          </cell>
          <cell r="AL1817">
            <v>0</v>
          </cell>
          <cell r="AM1817">
            <v>0</v>
          </cell>
        </row>
        <row r="1818">
          <cell r="C1818" t="str">
            <v/>
          </cell>
          <cell r="D1818" t="str">
            <v/>
          </cell>
          <cell r="O1818" t="str">
            <v/>
          </cell>
          <cell r="T1818" t="str">
            <v/>
          </cell>
          <cell r="U1818" t="str">
            <v/>
          </cell>
          <cell r="V1818" t="str">
            <v/>
          </cell>
          <cell r="W1818" t="str">
            <v/>
          </cell>
          <cell r="Y1818" t="str">
            <v/>
          </cell>
          <cell r="AA1818" t="str">
            <v/>
          </cell>
          <cell r="AB1818">
            <v>0</v>
          </cell>
          <cell r="AC1818">
            <v>0</v>
          </cell>
          <cell r="AI1818" t="str">
            <v/>
          </cell>
          <cell r="AJ1818" t="str">
            <v/>
          </cell>
          <cell r="AK1818">
            <v>0</v>
          </cell>
          <cell r="AL1818">
            <v>0</v>
          </cell>
          <cell r="AM1818">
            <v>0</v>
          </cell>
        </row>
        <row r="1819">
          <cell r="C1819" t="str">
            <v/>
          </cell>
          <cell r="D1819" t="str">
            <v/>
          </cell>
          <cell r="O1819" t="str">
            <v/>
          </cell>
          <cell r="T1819" t="str">
            <v/>
          </cell>
          <cell r="U1819" t="str">
            <v/>
          </cell>
          <cell r="V1819" t="str">
            <v/>
          </cell>
          <cell r="W1819" t="str">
            <v/>
          </cell>
          <cell r="Y1819" t="str">
            <v/>
          </cell>
          <cell r="AA1819" t="str">
            <v/>
          </cell>
          <cell r="AB1819">
            <v>0</v>
          </cell>
          <cell r="AC1819">
            <v>0</v>
          </cell>
          <cell r="AI1819" t="str">
            <v/>
          </cell>
          <cell r="AJ1819" t="str">
            <v/>
          </cell>
          <cell r="AK1819">
            <v>0</v>
          </cell>
          <cell r="AL1819">
            <v>0</v>
          </cell>
          <cell r="AM1819">
            <v>0</v>
          </cell>
        </row>
        <row r="1820">
          <cell r="C1820" t="str">
            <v/>
          </cell>
          <cell r="D1820" t="str">
            <v/>
          </cell>
          <cell r="O1820" t="str">
            <v/>
          </cell>
          <cell r="T1820" t="str">
            <v/>
          </cell>
          <cell r="U1820" t="str">
            <v/>
          </cell>
          <cell r="V1820" t="str">
            <v/>
          </cell>
          <cell r="W1820" t="str">
            <v/>
          </cell>
          <cell r="Y1820" t="str">
            <v/>
          </cell>
          <cell r="AA1820" t="str">
            <v/>
          </cell>
          <cell r="AB1820">
            <v>0</v>
          </cell>
          <cell r="AC1820">
            <v>0</v>
          </cell>
          <cell r="AI1820" t="str">
            <v/>
          </cell>
          <cell r="AJ1820" t="str">
            <v/>
          </cell>
          <cell r="AK1820">
            <v>0</v>
          </cell>
          <cell r="AL1820">
            <v>0</v>
          </cell>
          <cell r="AM1820">
            <v>0</v>
          </cell>
        </row>
        <row r="1821">
          <cell r="C1821" t="str">
            <v/>
          </cell>
          <cell r="D1821" t="str">
            <v/>
          </cell>
          <cell r="O1821" t="str">
            <v/>
          </cell>
          <cell r="T1821" t="str">
            <v/>
          </cell>
          <cell r="U1821" t="str">
            <v/>
          </cell>
          <cell r="V1821" t="str">
            <v/>
          </cell>
          <cell r="W1821" t="str">
            <v/>
          </cell>
          <cell r="Y1821" t="str">
            <v/>
          </cell>
          <cell r="AA1821" t="str">
            <v/>
          </cell>
          <cell r="AB1821">
            <v>0</v>
          </cell>
          <cell r="AC1821">
            <v>0</v>
          </cell>
          <cell r="AI1821" t="str">
            <v/>
          </cell>
          <cell r="AJ1821" t="str">
            <v/>
          </cell>
          <cell r="AK1821">
            <v>0</v>
          </cell>
          <cell r="AL1821">
            <v>0</v>
          </cell>
          <cell r="AM1821">
            <v>0</v>
          </cell>
        </row>
        <row r="1822">
          <cell r="C1822" t="str">
            <v/>
          </cell>
          <cell r="D1822" t="str">
            <v/>
          </cell>
          <cell r="O1822" t="str">
            <v/>
          </cell>
          <cell r="T1822" t="str">
            <v/>
          </cell>
          <cell r="U1822" t="str">
            <v/>
          </cell>
          <cell r="V1822" t="str">
            <v/>
          </cell>
          <cell r="W1822" t="str">
            <v/>
          </cell>
          <cell r="Y1822" t="str">
            <v/>
          </cell>
          <cell r="AA1822" t="str">
            <v/>
          </cell>
          <cell r="AB1822">
            <v>0</v>
          </cell>
          <cell r="AC1822">
            <v>0</v>
          </cell>
          <cell r="AI1822" t="str">
            <v/>
          </cell>
          <cell r="AJ1822" t="str">
            <v/>
          </cell>
          <cell r="AK1822">
            <v>0</v>
          </cell>
          <cell r="AL1822">
            <v>0</v>
          </cell>
          <cell r="AM1822">
            <v>0</v>
          </cell>
        </row>
        <row r="1823">
          <cell r="C1823" t="str">
            <v/>
          </cell>
          <cell r="D1823" t="str">
            <v/>
          </cell>
          <cell r="O1823" t="str">
            <v/>
          </cell>
          <cell r="T1823" t="str">
            <v/>
          </cell>
          <cell r="U1823" t="str">
            <v/>
          </cell>
          <cell r="V1823" t="str">
            <v/>
          </cell>
          <cell r="W1823" t="str">
            <v/>
          </cell>
          <cell r="Y1823" t="str">
            <v/>
          </cell>
          <cell r="AA1823" t="str">
            <v/>
          </cell>
          <cell r="AB1823">
            <v>0</v>
          </cell>
          <cell r="AC1823">
            <v>0</v>
          </cell>
          <cell r="AI1823" t="str">
            <v/>
          </cell>
          <cell r="AJ1823" t="str">
            <v/>
          </cell>
          <cell r="AK1823">
            <v>0</v>
          </cell>
          <cell r="AL1823">
            <v>0</v>
          </cell>
          <cell r="AM1823">
            <v>0</v>
          </cell>
        </row>
        <row r="1824">
          <cell r="C1824" t="str">
            <v/>
          </cell>
          <cell r="D1824" t="str">
            <v/>
          </cell>
          <cell r="O1824" t="str">
            <v/>
          </cell>
          <cell r="T1824" t="str">
            <v/>
          </cell>
          <cell r="U1824" t="str">
            <v/>
          </cell>
          <cell r="V1824" t="str">
            <v/>
          </cell>
          <cell r="W1824" t="str">
            <v/>
          </cell>
          <cell r="Y1824" t="str">
            <v/>
          </cell>
          <cell r="AA1824" t="str">
            <v/>
          </cell>
          <cell r="AB1824">
            <v>0</v>
          </cell>
          <cell r="AC1824">
            <v>0</v>
          </cell>
          <cell r="AI1824" t="str">
            <v/>
          </cell>
          <cell r="AJ1824" t="str">
            <v/>
          </cell>
          <cell r="AK1824">
            <v>0</v>
          </cell>
          <cell r="AL1824">
            <v>0</v>
          </cell>
          <cell r="AM1824">
            <v>0</v>
          </cell>
        </row>
        <row r="1825">
          <cell r="C1825" t="str">
            <v/>
          </cell>
          <cell r="D1825" t="str">
            <v/>
          </cell>
          <cell r="O1825" t="str">
            <v/>
          </cell>
          <cell r="T1825" t="str">
            <v/>
          </cell>
          <cell r="U1825" t="str">
            <v/>
          </cell>
          <cell r="V1825" t="str">
            <v/>
          </cell>
          <cell r="W1825" t="str">
            <v/>
          </cell>
          <cell r="Y1825" t="str">
            <v/>
          </cell>
          <cell r="AA1825" t="str">
            <v/>
          </cell>
          <cell r="AB1825">
            <v>0</v>
          </cell>
          <cell r="AC1825">
            <v>0</v>
          </cell>
          <cell r="AI1825" t="str">
            <v/>
          </cell>
          <cell r="AJ1825" t="str">
            <v/>
          </cell>
          <cell r="AK1825">
            <v>0</v>
          </cell>
          <cell r="AL1825">
            <v>0</v>
          </cell>
          <cell r="AM1825">
            <v>0</v>
          </cell>
        </row>
        <row r="1826">
          <cell r="C1826" t="str">
            <v/>
          </cell>
          <cell r="D1826" t="str">
            <v/>
          </cell>
          <cell r="O1826" t="str">
            <v/>
          </cell>
          <cell r="T1826" t="str">
            <v/>
          </cell>
          <cell r="U1826" t="str">
            <v/>
          </cell>
          <cell r="V1826" t="str">
            <v/>
          </cell>
          <cell r="W1826" t="str">
            <v/>
          </cell>
          <cell r="Y1826" t="str">
            <v/>
          </cell>
          <cell r="AA1826" t="str">
            <v/>
          </cell>
          <cell r="AB1826">
            <v>0</v>
          </cell>
          <cell r="AC1826">
            <v>0</v>
          </cell>
          <cell r="AI1826" t="str">
            <v/>
          </cell>
          <cell r="AJ1826" t="str">
            <v/>
          </cell>
          <cell r="AK1826">
            <v>0</v>
          </cell>
          <cell r="AL1826">
            <v>0</v>
          </cell>
          <cell r="AM1826">
            <v>0</v>
          </cell>
        </row>
        <row r="1827">
          <cell r="C1827" t="str">
            <v/>
          </cell>
          <cell r="D1827" t="str">
            <v/>
          </cell>
          <cell r="O1827" t="str">
            <v/>
          </cell>
          <cell r="T1827" t="str">
            <v/>
          </cell>
          <cell r="U1827" t="str">
            <v/>
          </cell>
          <cell r="V1827" t="str">
            <v/>
          </cell>
          <cell r="W1827" t="str">
            <v/>
          </cell>
          <cell r="Y1827" t="str">
            <v/>
          </cell>
          <cell r="AA1827" t="str">
            <v/>
          </cell>
          <cell r="AB1827">
            <v>0</v>
          </cell>
          <cell r="AC1827">
            <v>0</v>
          </cell>
          <cell r="AI1827" t="str">
            <v/>
          </cell>
          <cell r="AJ1827" t="str">
            <v/>
          </cell>
          <cell r="AK1827">
            <v>0</v>
          </cell>
          <cell r="AL1827">
            <v>0</v>
          </cell>
          <cell r="AM1827">
            <v>0</v>
          </cell>
        </row>
        <row r="1828">
          <cell r="C1828" t="str">
            <v/>
          </cell>
          <cell r="D1828" t="str">
            <v/>
          </cell>
          <cell r="O1828" t="str">
            <v/>
          </cell>
          <cell r="T1828" t="str">
            <v/>
          </cell>
          <cell r="U1828" t="str">
            <v/>
          </cell>
          <cell r="V1828" t="str">
            <v/>
          </cell>
          <cell r="W1828" t="str">
            <v/>
          </cell>
          <cell r="Y1828" t="str">
            <v/>
          </cell>
          <cell r="AA1828" t="str">
            <v/>
          </cell>
          <cell r="AB1828">
            <v>0</v>
          </cell>
          <cell r="AC1828">
            <v>0</v>
          </cell>
          <cell r="AI1828" t="str">
            <v/>
          </cell>
          <cell r="AJ1828" t="str">
            <v/>
          </cell>
          <cell r="AK1828">
            <v>0</v>
          </cell>
          <cell r="AL1828">
            <v>0</v>
          </cell>
          <cell r="AM1828">
            <v>0</v>
          </cell>
        </row>
        <row r="1829">
          <cell r="C1829" t="str">
            <v/>
          </cell>
          <cell r="D1829" t="str">
            <v/>
          </cell>
          <cell r="O1829" t="str">
            <v/>
          </cell>
          <cell r="T1829" t="str">
            <v/>
          </cell>
          <cell r="U1829" t="str">
            <v/>
          </cell>
          <cell r="V1829" t="str">
            <v/>
          </cell>
          <cell r="W1829" t="str">
            <v/>
          </cell>
          <cell r="Y1829" t="str">
            <v/>
          </cell>
          <cell r="AA1829" t="str">
            <v/>
          </cell>
          <cell r="AB1829">
            <v>0</v>
          </cell>
          <cell r="AC1829">
            <v>0</v>
          </cell>
          <cell r="AI1829" t="str">
            <v/>
          </cell>
          <cell r="AJ1829" t="str">
            <v/>
          </cell>
          <cell r="AK1829">
            <v>0</v>
          </cell>
          <cell r="AL1829">
            <v>0</v>
          </cell>
          <cell r="AM1829">
            <v>0</v>
          </cell>
        </row>
        <row r="1830">
          <cell r="C1830" t="str">
            <v/>
          </cell>
          <cell r="D1830" t="str">
            <v/>
          </cell>
          <cell r="O1830" t="str">
            <v/>
          </cell>
          <cell r="T1830" t="str">
            <v/>
          </cell>
          <cell r="U1830" t="str">
            <v/>
          </cell>
          <cell r="V1830" t="str">
            <v/>
          </cell>
          <cell r="W1830" t="str">
            <v/>
          </cell>
          <cell r="Y1830" t="str">
            <v/>
          </cell>
          <cell r="AA1830" t="str">
            <v/>
          </cell>
          <cell r="AB1830">
            <v>0</v>
          </cell>
          <cell r="AC1830">
            <v>0</v>
          </cell>
          <cell r="AI1830" t="str">
            <v/>
          </cell>
          <cell r="AJ1830" t="str">
            <v/>
          </cell>
          <cell r="AK1830">
            <v>0</v>
          </cell>
          <cell r="AL1830">
            <v>0</v>
          </cell>
          <cell r="AM1830">
            <v>0</v>
          </cell>
        </row>
        <row r="1831">
          <cell r="C1831" t="str">
            <v/>
          </cell>
          <cell r="D1831" t="str">
            <v/>
          </cell>
          <cell r="O1831" t="str">
            <v/>
          </cell>
          <cell r="T1831" t="str">
            <v/>
          </cell>
          <cell r="U1831" t="str">
            <v/>
          </cell>
          <cell r="V1831" t="str">
            <v/>
          </cell>
          <cell r="W1831" t="str">
            <v/>
          </cell>
          <cell r="Y1831" t="str">
            <v/>
          </cell>
          <cell r="AA1831" t="str">
            <v/>
          </cell>
          <cell r="AB1831">
            <v>0</v>
          </cell>
          <cell r="AC1831">
            <v>0</v>
          </cell>
          <cell r="AI1831" t="str">
            <v/>
          </cell>
          <cell r="AJ1831" t="str">
            <v/>
          </cell>
          <cell r="AK1831">
            <v>0</v>
          </cell>
          <cell r="AL1831">
            <v>0</v>
          </cell>
          <cell r="AM1831">
            <v>0</v>
          </cell>
        </row>
        <row r="1832">
          <cell r="C1832" t="str">
            <v/>
          </cell>
          <cell r="D1832" t="str">
            <v/>
          </cell>
          <cell r="O1832" t="str">
            <v/>
          </cell>
          <cell r="T1832" t="str">
            <v/>
          </cell>
          <cell r="U1832" t="str">
            <v/>
          </cell>
          <cell r="V1832" t="str">
            <v/>
          </cell>
          <cell r="W1832" t="str">
            <v/>
          </cell>
          <cell r="Y1832" t="str">
            <v/>
          </cell>
          <cell r="AA1832" t="str">
            <v/>
          </cell>
          <cell r="AB1832">
            <v>0</v>
          </cell>
          <cell r="AC1832">
            <v>0</v>
          </cell>
          <cell r="AI1832" t="str">
            <v/>
          </cell>
          <cell r="AJ1832" t="str">
            <v/>
          </cell>
          <cell r="AK1832">
            <v>0</v>
          </cell>
          <cell r="AL1832">
            <v>0</v>
          </cell>
          <cell r="AM1832">
            <v>0</v>
          </cell>
        </row>
        <row r="1833">
          <cell r="C1833" t="str">
            <v/>
          </cell>
          <cell r="D1833" t="str">
            <v/>
          </cell>
          <cell r="O1833" t="str">
            <v/>
          </cell>
          <cell r="T1833" t="str">
            <v/>
          </cell>
          <cell r="U1833" t="str">
            <v/>
          </cell>
          <cell r="V1833" t="str">
            <v/>
          </cell>
          <cell r="W1833" t="str">
            <v/>
          </cell>
          <cell r="Y1833" t="str">
            <v/>
          </cell>
          <cell r="AA1833" t="str">
            <v/>
          </cell>
          <cell r="AB1833">
            <v>0</v>
          </cell>
          <cell r="AC1833">
            <v>0</v>
          </cell>
          <cell r="AI1833" t="str">
            <v/>
          </cell>
          <cell r="AJ1833" t="str">
            <v/>
          </cell>
          <cell r="AK1833">
            <v>0</v>
          </cell>
          <cell r="AL1833">
            <v>0</v>
          </cell>
          <cell r="AM1833">
            <v>0</v>
          </cell>
        </row>
        <row r="1834">
          <cell r="C1834" t="str">
            <v/>
          </cell>
          <cell r="D1834" t="str">
            <v/>
          </cell>
          <cell r="O1834" t="str">
            <v/>
          </cell>
          <cell r="T1834" t="str">
            <v/>
          </cell>
          <cell r="U1834" t="str">
            <v/>
          </cell>
          <cell r="V1834" t="str">
            <v/>
          </cell>
          <cell r="W1834" t="str">
            <v/>
          </cell>
          <cell r="Y1834" t="str">
            <v/>
          </cell>
          <cell r="AA1834" t="str">
            <v/>
          </cell>
          <cell r="AB1834">
            <v>0</v>
          </cell>
          <cell r="AC1834">
            <v>0</v>
          </cell>
          <cell r="AI1834" t="str">
            <v/>
          </cell>
          <cell r="AJ1834" t="str">
            <v/>
          </cell>
          <cell r="AK1834">
            <v>0</v>
          </cell>
          <cell r="AL1834">
            <v>0</v>
          </cell>
          <cell r="AM1834">
            <v>0</v>
          </cell>
        </row>
        <row r="1835">
          <cell r="C1835" t="str">
            <v/>
          </cell>
          <cell r="D1835" t="str">
            <v/>
          </cell>
          <cell r="O1835" t="str">
            <v/>
          </cell>
          <cell r="T1835" t="str">
            <v/>
          </cell>
          <cell r="U1835" t="str">
            <v/>
          </cell>
          <cell r="V1835" t="str">
            <v/>
          </cell>
          <cell r="W1835" t="str">
            <v/>
          </cell>
          <cell r="Y1835" t="str">
            <v/>
          </cell>
          <cell r="AA1835" t="str">
            <v/>
          </cell>
          <cell r="AB1835">
            <v>0</v>
          </cell>
          <cell r="AC1835">
            <v>0</v>
          </cell>
          <cell r="AI1835" t="str">
            <v/>
          </cell>
          <cell r="AJ1835" t="str">
            <v/>
          </cell>
          <cell r="AK1835">
            <v>0</v>
          </cell>
          <cell r="AL1835">
            <v>0</v>
          </cell>
          <cell r="AM1835">
            <v>0</v>
          </cell>
        </row>
        <row r="1836">
          <cell r="C1836" t="str">
            <v/>
          </cell>
          <cell r="D1836" t="str">
            <v/>
          </cell>
          <cell r="O1836" t="str">
            <v/>
          </cell>
          <cell r="T1836" t="str">
            <v/>
          </cell>
          <cell r="U1836" t="str">
            <v/>
          </cell>
          <cell r="V1836" t="str">
            <v/>
          </cell>
          <cell r="W1836" t="str">
            <v/>
          </cell>
          <cell r="Y1836" t="str">
            <v/>
          </cell>
          <cell r="AA1836" t="str">
            <v/>
          </cell>
          <cell r="AB1836">
            <v>0</v>
          </cell>
          <cell r="AC1836">
            <v>0</v>
          </cell>
          <cell r="AI1836" t="str">
            <v/>
          </cell>
          <cell r="AJ1836" t="str">
            <v/>
          </cell>
          <cell r="AK1836">
            <v>0</v>
          </cell>
          <cell r="AL1836">
            <v>0</v>
          </cell>
          <cell r="AM1836">
            <v>0</v>
          </cell>
        </row>
        <row r="1837">
          <cell r="C1837" t="str">
            <v/>
          </cell>
          <cell r="D1837" t="str">
            <v/>
          </cell>
          <cell r="O1837" t="str">
            <v/>
          </cell>
          <cell r="T1837" t="str">
            <v/>
          </cell>
          <cell r="U1837" t="str">
            <v/>
          </cell>
          <cell r="V1837" t="str">
            <v/>
          </cell>
          <cell r="W1837" t="str">
            <v/>
          </cell>
          <cell r="Y1837" t="str">
            <v/>
          </cell>
          <cell r="AA1837" t="str">
            <v/>
          </cell>
          <cell r="AB1837">
            <v>0</v>
          </cell>
          <cell r="AC1837">
            <v>0</v>
          </cell>
          <cell r="AI1837" t="str">
            <v/>
          </cell>
          <cell r="AJ1837" t="str">
            <v/>
          </cell>
          <cell r="AK1837">
            <v>0</v>
          </cell>
          <cell r="AL1837">
            <v>0</v>
          </cell>
          <cell r="AM1837">
            <v>0</v>
          </cell>
        </row>
        <row r="1838">
          <cell r="C1838" t="str">
            <v/>
          </cell>
          <cell r="D1838" t="str">
            <v/>
          </cell>
          <cell r="O1838" t="str">
            <v/>
          </cell>
          <cell r="T1838" t="str">
            <v/>
          </cell>
          <cell r="U1838" t="str">
            <v/>
          </cell>
          <cell r="V1838" t="str">
            <v/>
          </cell>
          <cell r="W1838" t="str">
            <v/>
          </cell>
          <cell r="Y1838" t="str">
            <v/>
          </cell>
          <cell r="AA1838" t="str">
            <v/>
          </cell>
          <cell r="AB1838">
            <v>0</v>
          </cell>
          <cell r="AC1838">
            <v>0</v>
          </cell>
          <cell r="AI1838" t="str">
            <v/>
          </cell>
          <cell r="AJ1838" t="str">
            <v/>
          </cell>
          <cell r="AK1838">
            <v>0</v>
          </cell>
          <cell r="AL1838">
            <v>0</v>
          </cell>
          <cell r="AM1838">
            <v>0</v>
          </cell>
        </row>
        <row r="1839">
          <cell r="C1839" t="str">
            <v/>
          </cell>
          <cell r="D1839" t="str">
            <v/>
          </cell>
          <cell r="O1839" t="str">
            <v/>
          </cell>
          <cell r="T1839" t="str">
            <v/>
          </cell>
          <cell r="U1839" t="str">
            <v/>
          </cell>
          <cell r="V1839" t="str">
            <v/>
          </cell>
          <cell r="W1839" t="str">
            <v/>
          </cell>
          <cell r="Y1839" t="str">
            <v/>
          </cell>
          <cell r="AA1839" t="str">
            <v/>
          </cell>
          <cell r="AB1839">
            <v>0</v>
          </cell>
          <cell r="AC1839">
            <v>0</v>
          </cell>
          <cell r="AI1839" t="str">
            <v/>
          </cell>
          <cell r="AJ1839" t="str">
            <v/>
          </cell>
          <cell r="AK1839">
            <v>0</v>
          </cell>
          <cell r="AL1839">
            <v>0</v>
          </cell>
          <cell r="AM1839">
            <v>0</v>
          </cell>
        </row>
        <row r="1840">
          <cell r="C1840" t="str">
            <v/>
          </cell>
          <cell r="D1840" t="str">
            <v/>
          </cell>
          <cell r="O1840" t="str">
            <v/>
          </cell>
          <cell r="T1840" t="str">
            <v/>
          </cell>
          <cell r="U1840" t="str">
            <v/>
          </cell>
          <cell r="V1840" t="str">
            <v/>
          </cell>
          <cell r="W1840" t="str">
            <v/>
          </cell>
          <cell r="Y1840" t="str">
            <v/>
          </cell>
          <cell r="AA1840" t="str">
            <v/>
          </cell>
          <cell r="AB1840">
            <v>0</v>
          </cell>
          <cell r="AC1840">
            <v>0</v>
          </cell>
          <cell r="AI1840" t="str">
            <v/>
          </cell>
          <cell r="AJ1840" t="str">
            <v/>
          </cell>
          <cell r="AK1840">
            <v>0</v>
          </cell>
          <cell r="AL1840">
            <v>0</v>
          </cell>
          <cell r="AM1840">
            <v>0</v>
          </cell>
        </row>
        <row r="1841">
          <cell r="C1841" t="str">
            <v/>
          </cell>
          <cell r="D1841" t="str">
            <v/>
          </cell>
          <cell r="O1841" t="str">
            <v/>
          </cell>
          <cell r="T1841" t="str">
            <v/>
          </cell>
          <cell r="U1841" t="str">
            <v/>
          </cell>
          <cell r="V1841" t="str">
            <v/>
          </cell>
          <cell r="W1841" t="str">
            <v/>
          </cell>
          <cell r="Y1841" t="str">
            <v/>
          </cell>
          <cell r="AA1841" t="str">
            <v/>
          </cell>
          <cell r="AB1841">
            <v>0</v>
          </cell>
          <cell r="AC1841">
            <v>0</v>
          </cell>
          <cell r="AI1841" t="str">
            <v/>
          </cell>
          <cell r="AJ1841" t="str">
            <v/>
          </cell>
          <cell r="AK1841">
            <v>0</v>
          </cell>
          <cell r="AL1841">
            <v>0</v>
          </cell>
          <cell r="AM1841">
            <v>0</v>
          </cell>
        </row>
        <row r="1842">
          <cell r="C1842" t="str">
            <v/>
          </cell>
          <cell r="D1842" t="str">
            <v/>
          </cell>
          <cell r="O1842" t="str">
            <v/>
          </cell>
          <cell r="T1842" t="str">
            <v/>
          </cell>
          <cell r="U1842" t="str">
            <v/>
          </cell>
          <cell r="V1842" t="str">
            <v/>
          </cell>
          <cell r="W1842" t="str">
            <v/>
          </cell>
          <cell r="Y1842" t="str">
            <v/>
          </cell>
          <cell r="AA1842" t="str">
            <v/>
          </cell>
          <cell r="AB1842">
            <v>0</v>
          </cell>
          <cell r="AC1842">
            <v>0</v>
          </cell>
          <cell r="AI1842" t="str">
            <v/>
          </cell>
          <cell r="AJ1842" t="str">
            <v/>
          </cell>
          <cell r="AK1842">
            <v>0</v>
          </cell>
          <cell r="AL1842">
            <v>0</v>
          </cell>
          <cell r="AM1842">
            <v>0</v>
          </cell>
        </row>
        <row r="1843">
          <cell r="C1843" t="str">
            <v/>
          </cell>
          <cell r="D1843" t="str">
            <v/>
          </cell>
          <cell r="O1843" t="str">
            <v/>
          </cell>
          <cell r="T1843" t="str">
            <v/>
          </cell>
          <cell r="U1843" t="str">
            <v/>
          </cell>
          <cell r="V1843" t="str">
            <v/>
          </cell>
          <cell r="W1843" t="str">
            <v/>
          </cell>
          <cell r="Y1843" t="str">
            <v/>
          </cell>
          <cell r="AA1843" t="str">
            <v/>
          </cell>
          <cell r="AB1843">
            <v>0</v>
          </cell>
          <cell r="AC1843">
            <v>0</v>
          </cell>
          <cell r="AI1843" t="str">
            <v/>
          </cell>
          <cell r="AJ1843" t="str">
            <v/>
          </cell>
          <cell r="AK1843">
            <v>0</v>
          </cell>
          <cell r="AL1843">
            <v>0</v>
          </cell>
          <cell r="AM1843">
            <v>0</v>
          </cell>
        </row>
        <row r="1844">
          <cell r="C1844" t="str">
            <v/>
          </cell>
          <cell r="D1844" t="str">
            <v/>
          </cell>
          <cell r="O1844" t="str">
            <v/>
          </cell>
          <cell r="T1844" t="str">
            <v/>
          </cell>
          <cell r="U1844" t="str">
            <v/>
          </cell>
          <cell r="V1844" t="str">
            <v/>
          </cell>
          <cell r="W1844" t="str">
            <v/>
          </cell>
          <cell r="Y1844" t="str">
            <v/>
          </cell>
          <cell r="AA1844" t="str">
            <v/>
          </cell>
          <cell r="AB1844">
            <v>0</v>
          </cell>
          <cell r="AC1844">
            <v>0</v>
          </cell>
          <cell r="AI1844" t="str">
            <v/>
          </cell>
          <cell r="AJ1844" t="str">
            <v/>
          </cell>
          <cell r="AK1844">
            <v>0</v>
          </cell>
          <cell r="AL1844">
            <v>0</v>
          </cell>
          <cell r="AM1844">
            <v>0</v>
          </cell>
        </row>
        <row r="1845">
          <cell r="C1845" t="str">
            <v/>
          </cell>
          <cell r="D1845" t="str">
            <v/>
          </cell>
          <cell r="O1845" t="str">
            <v/>
          </cell>
          <cell r="T1845" t="str">
            <v/>
          </cell>
          <cell r="U1845" t="str">
            <v/>
          </cell>
          <cell r="V1845" t="str">
            <v/>
          </cell>
          <cell r="W1845" t="str">
            <v/>
          </cell>
          <cell r="Y1845" t="str">
            <v/>
          </cell>
          <cell r="AA1845" t="str">
            <v/>
          </cell>
          <cell r="AB1845">
            <v>0</v>
          </cell>
          <cell r="AC1845">
            <v>0</v>
          </cell>
          <cell r="AI1845" t="str">
            <v/>
          </cell>
          <cell r="AJ1845" t="str">
            <v/>
          </cell>
          <cell r="AK1845">
            <v>0</v>
          </cell>
          <cell r="AL1845">
            <v>0</v>
          </cell>
          <cell r="AM1845">
            <v>0</v>
          </cell>
        </row>
        <row r="1846">
          <cell r="C1846" t="str">
            <v/>
          </cell>
          <cell r="D1846" t="str">
            <v/>
          </cell>
          <cell r="O1846" t="str">
            <v/>
          </cell>
          <cell r="T1846" t="str">
            <v/>
          </cell>
          <cell r="U1846" t="str">
            <v/>
          </cell>
          <cell r="V1846" t="str">
            <v/>
          </cell>
          <cell r="W1846" t="str">
            <v/>
          </cell>
          <cell r="Y1846" t="str">
            <v/>
          </cell>
          <cell r="AA1846" t="str">
            <v/>
          </cell>
          <cell r="AB1846">
            <v>0</v>
          </cell>
          <cell r="AC1846">
            <v>0</v>
          </cell>
          <cell r="AI1846" t="str">
            <v/>
          </cell>
          <cell r="AJ1846" t="str">
            <v/>
          </cell>
          <cell r="AK1846">
            <v>0</v>
          </cell>
          <cell r="AL1846">
            <v>0</v>
          </cell>
          <cell r="AM1846">
            <v>0</v>
          </cell>
        </row>
        <row r="1847">
          <cell r="C1847" t="str">
            <v/>
          </cell>
          <cell r="D1847" t="str">
            <v/>
          </cell>
          <cell r="O1847" t="str">
            <v/>
          </cell>
          <cell r="T1847" t="str">
            <v/>
          </cell>
          <cell r="U1847" t="str">
            <v/>
          </cell>
          <cell r="V1847" t="str">
            <v/>
          </cell>
          <cell r="W1847" t="str">
            <v/>
          </cell>
          <cell r="Y1847" t="str">
            <v/>
          </cell>
          <cell r="AA1847" t="str">
            <v/>
          </cell>
          <cell r="AB1847">
            <v>0</v>
          </cell>
          <cell r="AC1847">
            <v>0</v>
          </cell>
          <cell r="AI1847" t="str">
            <v/>
          </cell>
          <cell r="AJ1847" t="str">
            <v/>
          </cell>
          <cell r="AK1847">
            <v>0</v>
          </cell>
          <cell r="AL1847">
            <v>0</v>
          </cell>
          <cell r="AM1847">
            <v>0</v>
          </cell>
        </row>
        <row r="1848">
          <cell r="C1848" t="str">
            <v/>
          </cell>
          <cell r="D1848" t="str">
            <v/>
          </cell>
          <cell r="O1848" t="str">
            <v/>
          </cell>
          <cell r="T1848" t="str">
            <v/>
          </cell>
          <cell r="U1848" t="str">
            <v/>
          </cell>
          <cell r="V1848" t="str">
            <v/>
          </cell>
          <cell r="W1848" t="str">
            <v/>
          </cell>
          <cell r="Y1848" t="str">
            <v/>
          </cell>
          <cell r="AA1848" t="str">
            <v/>
          </cell>
          <cell r="AB1848">
            <v>0</v>
          </cell>
          <cell r="AC1848">
            <v>0</v>
          </cell>
          <cell r="AI1848" t="str">
            <v/>
          </cell>
          <cell r="AJ1848" t="str">
            <v/>
          </cell>
          <cell r="AK1848">
            <v>0</v>
          </cell>
          <cell r="AL1848">
            <v>0</v>
          </cell>
          <cell r="AM1848">
            <v>0</v>
          </cell>
        </row>
        <row r="1849">
          <cell r="C1849" t="str">
            <v/>
          </cell>
          <cell r="D1849" t="str">
            <v/>
          </cell>
          <cell r="O1849" t="str">
            <v/>
          </cell>
          <cell r="T1849" t="str">
            <v/>
          </cell>
          <cell r="U1849" t="str">
            <v/>
          </cell>
          <cell r="V1849" t="str">
            <v/>
          </cell>
          <cell r="W1849" t="str">
            <v/>
          </cell>
          <cell r="Y1849" t="str">
            <v/>
          </cell>
          <cell r="AA1849" t="str">
            <v/>
          </cell>
          <cell r="AB1849">
            <v>0</v>
          </cell>
          <cell r="AC1849">
            <v>0</v>
          </cell>
          <cell r="AI1849" t="str">
            <v/>
          </cell>
          <cell r="AJ1849" t="str">
            <v/>
          </cell>
          <cell r="AK1849">
            <v>0</v>
          </cell>
          <cell r="AL1849">
            <v>0</v>
          </cell>
          <cell r="AM1849">
            <v>0</v>
          </cell>
        </row>
        <row r="1850">
          <cell r="C1850" t="str">
            <v/>
          </cell>
          <cell r="D1850" t="str">
            <v/>
          </cell>
          <cell r="O1850" t="str">
            <v/>
          </cell>
          <cell r="T1850" t="str">
            <v/>
          </cell>
          <cell r="U1850" t="str">
            <v/>
          </cell>
          <cell r="V1850" t="str">
            <v/>
          </cell>
          <cell r="W1850" t="str">
            <v/>
          </cell>
          <cell r="Y1850" t="str">
            <v/>
          </cell>
          <cell r="AA1850" t="str">
            <v/>
          </cell>
          <cell r="AB1850">
            <v>0</v>
          </cell>
          <cell r="AC1850">
            <v>0</v>
          </cell>
          <cell r="AI1850" t="str">
            <v/>
          </cell>
          <cell r="AJ1850" t="str">
            <v/>
          </cell>
          <cell r="AK1850">
            <v>0</v>
          </cell>
          <cell r="AL1850">
            <v>0</v>
          </cell>
          <cell r="AM1850">
            <v>0</v>
          </cell>
        </row>
        <row r="1851">
          <cell r="C1851" t="str">
            <v/>
          </cell>
          <cell r="D1851" t="str">
            <v/>
          </cell>
          <cell r="O1851" t="str">
            <v/>
          </cell>
          <cell r="T1851" t="str">
            <v/>
          </cell>
          <cell r="U1851" t="str">
            <v/>
          </cell>
          <cell r="V1851" t="str">
            <v/>
          </cell>
          <cell r="W1851" t="str">
            <v/>
          </cell>
          <cell r="Y1851" t="str">
            <v/>
          </cell>
          <cell r="AA1851" t="str">
            <v/>
          </cell>
          <cell r="AB1851">
            <v>0</v>
          </cell>
          <cell r="AC1851">
            <v>0</v>
          </cell>
          <cell r="AI1851" t="str">
            <v/>
          </cell>
          <cell r="AJ1851" t="str">
            <v/>
          </cell>
          <cell r="AK1851">
            <v>0</v>
          </cell>
          <cell r="AL1851">
            <v>0</v>
          </cell>
          <cell r="AM1851">
            <v>0</v>
          </cell>
        </row>
        <row r="1852">
          <cell r="C1852" t="str">
            <v/>
          </cell>
          <cell r="D1852" t="str">
            <v/>
          </cell>
          <cell r="O1852" t="str">
            <v/>
          </cell>
          <cell r="T1852" t="str">
            <v/>
          </cell>
          <cell r="U1852" t="str">
            <v/>
          </cell>
          <cell r="V1852" t="str">
            <v/>
          </cell>
          <cell r="W1852" t="str">
            <v/>
          </cell>
          <cell r="Y1852" t="str">
            <v/>
          </cell>
          <cell r="AA1852" t="str">
            <v/>
          </cell>
          <cell r="AB1852">
            <v>0</v>
          </cell>
          <cell r="AC1852">
            <v>0</v>
          </cell>
          <cell r="AI1852" t="str">
            <v/>
          </cell>
          <cell r="AJ1852" t="str">
            <v/>
          </cell>
          <cell r="AK1852">
            <v>0</v>
          </cell>
          <cell r="AL1852">
            <v>0</v>
          </cell>
          <cell r="AM1852">
            <v>0</v>
          </cell>
        </row>
        <row r="1853">
          <cell r="C1853" t="str">
            <v/>
          </cell>
          <cell r="D1853" t="str">
            <v/>
          </cell>
          <cell r="O1853" t="str">
            <v/>
          </cell>
          <cell r="T1853" t="str">
            <v/>
          </cell>
          <cell r="U1853" t="str">
            <v/>
          </cell>
          <cell r="V1853" t="str">
            <v/>
          </cell>
          <cell r="W1853" t="str">
            <v/>
          </cell>
          <cell r="Y1853" t="str">
            <v/>
          </cell>
          <cell r="AA1853" t="str">
            <v/>
          </cell>
          <cell r="AB1853">
            <v>0</v>
          </cell>
          <cell r="AC1853">
            <v>0</v>
          </cell>
          <cell r="AI1853" t="str">
            <v/>
          </cell>
          <cell r="AJ1853" t="str">
            <v/>
          </cell>
          <cell r="AK1853">
            <v>0</v>
          </cell>
          <cell r="AL1853">
            <v>0</v>
          </cell>
          <cell r="AM1853">
            <v>0</v>
          </cell>
        </row>
        <row r="1854">
          <cell r="C1854" t="str">
            <v/>
          </cell>
          <cell r="D1854" t="str">
            <v/>
          </cell>
          <cell r="O1854" t="str">
            <v/>
          </cell>
          <cell r="T1854" t="str">
            <v/>
          </cell>
          <cell r="U1854" t="str">
            <v/>
          </cell>
          <cell r="V1854" t="str">
            <v/>
          </cell>
          <cell r="W1854" t="str">
            <v/>
          </cell>
          <cell r="Y1854" t="str">
            <v/>
          </cell>
          <cell r="AA1854" t="str">
            <v/>
          </cell>
          <cell r="AB1854">
            <v>0</v>
          </cell>
          <cell r="AC1854">
            <v>0</v>
          </cell>
          <cell r="AI1854" t="str">
            <v/>
          </cell>
          <cell r="AJ1854" t="str">
            <v/>
          </cell>
          <cell r="AK1854">
            <v>0</v>
          </cell>
          <cell r="AL1854">
            <v>0</v>
          </cell>
          <cell r="AM1854">
            <v>0</v>
          </cell>
        </row>
        <row r="1855">
          <cell r="C1855" t="str">
            <v/>
          </cell>
          <cell r="D1855" t="str">
            <v/>
          </cell>
          <cell r="O1855" t="str">
            <v/>
          </cell>
          <cell r="T1855" t="str">
            <v/>
          </cell>
          <cell r="U1855" t="str">
            <v/>
          </cell>
          <cell r="V1855" t="str">
            <v/>
          </cell>
          <cell r="W1855" t="str">
            <v/>
          </cell>
          <cell r="Y1855" t="str">
            <v/>
          </cell>
          <cell r="AA1855" t="str">
            <v/>
          </cell>
          <cell r="AB1855">
            <v>0</v>
          </cell>
          <cell r="AC1855">
            <v>0</v>
          </cell>
          <cell r="AI1855" t="str">
            <v/>
          </cell>
          <cell r="AJ1855" t="str">
            <v/>
          </cell>
          <cell r="AK1855">
            <v>0</v>
          </cell>
          <cell r="AL1855">
            <v>0</v>
          </cell>
          <cell r="AM1855">
            <v>0</v>
          </cell>
        </row>
        <row r="1856">
          <cell r="C1856" t="str">
            <v/>
          </cell>
          <cell r="D1856" t="str">
            <v/>
          </cell>
          <cell r="O1856" t="str">
            <v/>
          </cell>
          <cell r="T1856" t="str">
            <v/>
          </cell>
          <cell r="U1856" t="str">
            <v/>
          </cell>
          <cell r="V1856" t="str">
            <v/>
          </cell>
          <cell r="W1856" t="str">
            <v/>
          </cell>
          <cell r="Y1856" t="str">
            <v/>
          </cell>
          <cell r="AA1856" t="str">
            <v/>
          </cell>
          <cell r="AB1856">
            <v>0</v>
          </cell>
          <cell r="AC1856">
            <v>0</v>
          </cell>
          <cell r="AI1856" t="str">
            <v/>
          </cell>
          <cell r="AJ1856" t="str">
            <v/>
          </cell>
          <cell r="AK1856">
            <v>0</v>
          </cell>
          <cell r="AL1856">
            <v>0</v>
          </cell>
          <cell r="AM1856">
            <v>0</v>
          </cell>
        </row>
        <row r="1857">
          <cell r="C1857" t="str">
            <v/>
          </cell>
          <cell r="D1857" t="str">
            <v/>
          </cell>
          <cell r="O1857" t="str">
            <v/>
          </cell>
          <cell r="T1857" t="str">
            <v/>
          </cell>
          <cell r="U1857" t="str">
            <v/>
          </cell>
          <cell r="V1857" t="str">
            <v/>
          </cell>
          <cell r="W1857" t="str">
            <v/>
          </cell>
          <cell r="Y1857" t="str">
            <v/>
          </cell>
          <cell r="AA1857" t="str">
            <v/>
          </cell>
          <cell r="AB1857">
            <v>0</v>
          </cell>
          <cell r="AC1857">
            <v>0</v>
          </cell>
          <cell r="AI1857" t="str">
            <v/>
          </cell>
          <cell r="AJ1857" t="str">
            <v/>
          </cell>
          <cell r="AK1857">
            <v>0</v>
          </cell>
          <cell r="AL1857">
            <v>0</v>
          </cell>
          <cell r="AM1857">
            <v>0</v>
          </cell>
        </row>
        <row r="1858">
          <cell r="C1858" t="str">
            <v/>
          </cell>
          <cell r="D1858" t="str">
            <v/>
          </cell>
          <cell r="O1858" t="str">
            <v/>
          </cell>
          <cell r="T1858" t="str">
            <v/>
          </cell>
          <cell r="U1858" t="str">
            <v/>
          </cell>
          <cell r="V1858" t="str">
            <v/>
          </cell>
          <cell r="W1858" t="str">
            <v/>
          </cell>
          <cell r="Y1858" t="str">
            <v/>
          </cell>
          <cell r="AA1858" t="str">
            <v/>
          </cell>
          <cell r="AB1858">
            <v>0</v>
          </cell>
          <cell r="AC1858">
            <v>0</v>
          </cell>
          <cell r="AI1858" t="str">
            <v/>
          </cell>
          <cell r="AJ1858" t="str">
            <v/>
          </cell>
          <cell r="AK1858">
            <v>0</v>
          </cell>
          <cell r="AL1858">
            <v>0</v>
          </cell>
          <cell r="AM1858">
            <v>0</v>
          </cell>
        </row>
        <row r="1859">
          <cell r="C1859" t="str">
            <v/>
          </cell>
          <cell r="D1859" t="str">
            <v/>
          </cell>
          <cell r="O1859" t="str">
            <v/>
          </cell>
          <cell r="T1859" t="str">
            <v/>
          </cell>
          <cell r="U1859" t="str">
            <v/>
          </cell>
          <cell r="V1859" t="str">
            <v/>
          </cell>
          <cell r="W1859" t="str">
            <v/>
          </cell>
          <cell r="Y1859" t="str">
            <v/>
          </cell>
          <cell r="AA1859" t="str">
            <v/>
          </cell>
          <cell r="AB1859">
            <v>0</v>
          </cell>
          <cell r="AC1859">
            <v>0</v>
          </cell>
          <cell r="AI1859" t="str">
            <v/>
          </cell>
          <cell r="AJ1859" t="str">
            <v/>
          </cell>
          <cell r="AK1859">
            <v>0</v>
          </cell>
          <cell r="AL1859">
            <v>0</v>
          </cell>
          <cell r="AM1859">
            <v>0</v>
          </cell>
        </row>
        <row r="1860">
          <cell r="C1860" t="str">
            <v/>
          </cell>
          <cell r="D1860" t="str">
            <v/>
          </cell>
          <cell r="O1860" t="str">
            <v/>
          </cell>
          <cell r="T1860" t="str">
            <v/>
          </cell>
          <cell r="U1860" t="str">
            <v/>
          </cell>
          <cell r="V1860" t="str">
            <v/>
          </cell>
          <cell r="W1860" t="str">
            <v/>
          </cell>
          <cell r="Y1860" t="str">
            <v/>
          </cell>
          <cell r="AA1860" t="str">
            <v/>
          </cell>
          <cell r="AB1860">
            <v>0</v>
          </cell>
          <cell r="AC1860">
            <v>0</v>
          </cell>
          <cell r="AI1860" t="str">
            <v/>
          </cell>
          <cell r="AJ1860" t="str">
            <v/>
          </cell>
          <cell r="AK1860">
            <v>0</v>
          </cell>
          <cell r="AL1860">
            <v>0</v>
          </cell>
          <cell r="AM1860">
            <v>0</v>
          </cell>
        </row>
        <row r="1861">
          <cell r="C1861" t="str">
            <v/>
          </cell>
          <cell r="D1861" t="str">
            <v/>
          </cell>
          <cell r="O1861" t="str">
            <v/>
          </cell>
          <cell r="T1861" t="str">
            <v/>
          </cell>
          <cell r="U1861" t="str">
            <v/>
          </cell>
          <cell r="V1861" t="str">
            <v/>
          </cell>
          <cell r="W1861" t="str">
            <v/>
          </cell>
          <cell r="Y1861" t="str">
            <v/>
          </cell>
          <cell r="AA1861" t="str">
            <v/>
          </cell>
          <cell r="AB1861">
            <v>0</v>
          </cell>
          <cell r="AC1861">
            <v>0</v>
          </cell>
          <cell r="AI1861" t="str">
            <v/>
          </cell>
          <cell r="AJ1861" t="str">
            <v/>
          </cell>
          <cell r="AK1861">
            <v>0</v>
          </cell>
          <cell r="AL1861">
            <v>0</v>
          </cell>
          <cell r="AM1861">
            <v>0</v>
          </cell>
        </row>
        <row r="1862">
          <cell r="C1862" t="str">
            <v/>
          </cell>
          <cell r="D1862" t="str">
            <v/>
          </cell>
          <cell r="O1862" t="str">
            <v/>
          </cell>
          <cell r="T1862" t="str">
            <v/>
          </cell>
          <cell r="U1862" t="str">
            <v/>
          </cell>
          <cell r="V1862" t="str">
            <v/>
          </cell>
          <cell r="W1862" t="str">
            <v/>
          </cell>
          <cell r="Y1862" t="str">
            <v/>
          </cell>
          <cell r="AA1862" t="str">
            <v/>
          </cell>
          <cell r="AB1862">
            <v>0</v>
          </cell>
          <cell r="AC1862">
            <v>0</v>
          </cell>
          <cell r="AI1862" t="str">
            <v/>
          </cell>
          <cell r="AJ1862" t="str">
            <v/>
          </cell>
          <cell r="AK1862">
            <v>0</v>
          </cell>
          <cell r="AL1862">
            <v>0</v>
          </cell>
          <cell r="AM1862">
            <v>0</v>
          </cell>
        </row>
        <row r="1863">
          <cell r="C1863" t="str">
            <v/>
          </cell>
          <cell r="D1863" t="str">
            <v/>
          </cell>
          <cell r="O1863" t="str">
            <v/>
          </cell>
          <cell r="T1863" t="str">
            <v/>
          </cell>
          <cell r="U1863" t="str">
            <v/>
          </cell>
          <cell r="V1863" t="str">
            <v/>
          </cell>
          <cell r="W1863" t="str">
            <v/>
          </cell>
          <cell r="Y1863" t="str">
            <v/>
          </cell>
          <cell r="AA1863" t="str">
            <v/>
          </cell>
          <cell r="AB1863">
            <v>0</v>
          </cell>
          <cell r="AC1863">
            <v>0</v>
          </cell>
          <cell r="AI1863" t="str">
            <v/>
          </cell>
          <cell r="AJ1863" t="str">
            <v/>
          </cell>
          <cell r="AK1863">
            <v>0</v>
          </cell>
          <cell r="AL1863">
            <v>0</v>
          </cell>
          <cell r="AM1863">
            <v>0</v>
          </cell>
        </row>
        <row r="1864">
          <cell r="C1864" t="str">
            <v/>
          </cell>
          <cell r="D1864" t="str">
            <v/>
          </cell>
          <cell r="O1864" t="str">
            <v/>
          </cell>
          <cell r="T1864" t="str">
            <v/>
          </cell>
          <cell r="U1864" t="str">
            <v/>
          </cell>
          <cell r="V1864" t="str">
            <v/>
          </cell>
          <cell r="W1864" t="str">
            <v/>
          </cell>
          <cell r="Y1864" t="str">
            <v/>
          </cell>
          <cell r="AA1864" t="str">
            <v/>
          </cell>
          <cell r="AB1864">
            <v>0</v>
          </cell>
          <cell r="AC1864">
            <v>0</v>
          </cell>
          <cell r="AI1864" t="str">
            <v/>
          </cell>
          <cell r="AJ1864" t="str">
            <v/>
          </cell>
          <cell r="AK1864">
            <v>0</v>
          </cell>
          <cell r="AL1864">
            <v>0</v>
          </cell>
          <cell r="AM1864">
            <v>0</v>
          </cell>
        </row>
        <row r="1865">
          <cell r="C1865" t="str">
            <v/>
          </cell>
          <cell r="D1865" t="str">
            <v/>
          </cell>
          <cell r="O1865" t="str">
            <v/>
          </cell>
          <cell r="T1865" t="str">
            <v/>
          </cell>
          <cell r="U1865" t="str">
            <v/>
          </cell>
          <cell r="V1865" t="str">
            <v/>
          </cell>
          <cell r="W1865" t="str">
            <v/>
          </cell>
          <cell r="Y1865" t="str">
            <v/>
          </cell>
          <cell r="AA1865" t="str">
            <v/>
          </cell>
          <cell r="AB1865">
            <v>0</v>
          </cell>
          <cell r="AC1865">
            <v>0</v>
          </cell>
          <cell r="AI1865" t="str">
            <v/>
          </cell>
          <cell r="AJ1865" t="str">
            <v/>
          </cell>
          <cell r="AK1865">
            <v>0</v>
          </cell>
          <cell r="AL1865">
            <v>0</v>
          </cell>
          <cell r="AM1865">
            <v>0</v>
          </cell>
        </row>
        <row r="1866">
          <cell r="C1866" t="str">
            <v/>
          </cell>
          <cell r="D1866" t="str">
            <v/>
          </cell>
          <cell r="O1866" t="str">
            <v/>
          </cell>
          <cell r="T1866" t="str">
            <v/>
          </cell>
          <cell r="U1866" t="str">
            <v/>
          </cell>
          <cell r="V1866" t="str">
            <v/>
          </cell>
          <cell r="W1866" t="str">
            <v/>
          </cell>
          <cell r="Y1866" t="str">
            <v/>
          </cell>
          <cell r="AA1866" t="str">
            <v/>
          </cell>
          <cell r="AB1866">
            <v>0</v>
          </cell>
          <cell r="AC1866">
            <v>0</v>
          </cell>
          <cell r="AI1866" t="str">
            <v/>
          </cell>
          <cell r="AJ1866" t="str">
            <v/>
          </cell>
          <cell r="AK1866">
            <v>0</v>
          </cell>
          <cell r="AL1866">
            <v>0</v>
          </cell>
          <cell r="AM1866">
            <v>0</v>
          </cell>
        </row>
        <row r="1867">
          <cell r="C1867" t="str">
            <v/>
          </cell>
          <cell r="D1867" t="str">
            <v/>
          </cell>
          <cell r="O1867" t="str">
            <v/>
          </cell>
          <cell r="T1867" t="str">
            <v/>
          </cell>
          <cell r="U1867" t="str">
            <v/>
          </cell>
          <cell r="V1867" t="str">
            <v/>
          </cell>
          <cell r="W1867" t="str">
            <v/>
          </cell>
          <cell r="Y1867" t="str">
            <v/>
          </cell>
          <cell r="AA1867" t="str">
            <v/>
          </cell>
          <cell r="AB1867">
            <v>0</v>
          </cell>
          <cell r="AC1867">
            <v>0</v>
          </cell>
          <cell r="AI1867" t="str">
            <v/>
          </cell>
          <cell r="AJ1867" t="str">
            <v/>
          </cell>
          <cell r="AK1867">
            <v>0</v>
          </cell>
          <cell r="AL1867">
            <v>0</v>
          </cell>
          <cell r="AM1867">
            <v>0</v>
          </cell>
        </row>
        <row r="1868">
          <cell r="C1868" t="str">
            <v/>
          </cell>
          <cell r="D1868" t="str">
            <v/>
          </cell>
          <cell r="O1868" t="str">
            <v/>
          </cell>
          <cell r="T1868" t="str">
            <v/>
          </cell>
          <cell r="U1868" t="str">
            <v/>
          </cell>
          <cell r="V1868" t="str">
            <v/>
          </cell>
          <cell r="W1868" t="str">
            <v/>
          </cell>
          <cell r="Y1868" t="str">
            <v/>
          </cell>
          <cell r="AA1868" t="str">
            <v/>
          </cell>
          <cell r="AB1868">
            <v>0</v>
          </cell>
          <cell r="AC1868">
            <v>0</v>
          </cell>
          <cell r="AI1868" t="str">
            <v/>
          </cell>
          <cell r="AJ1868" t="str">
            <v/>
          </cell>
          <cell r="AK1868">
            <v>0</v>
          </cell>
          <cell r="AL1868">
            <v>0</v>
          </cell>
          <cell r="AM1868">
            <v>0</v>
          </cell>
        </row>
        <row r="1869">
          <cell r="C1869" t="str">
            <v/>
          </cell>
          <cell r="D1869" t="str">
            <v/>
          </cell>
          <cell r="O1869" t="str">
            <v/>
          </cell>
          <cell r="T1869" t="str">
            <v/>
          </cell>
          <cell r="U1869" t="str">
            <v/>
          </cell>
          <cell r="V1869" t="str">
            <v/>
          </cell>
          <cell r="W1869" t="str">
            <v/>
          </cell>
          <cell r="Y1869" t="str">
            <v/>
          </cell>
          <cell r="AA1869" t="str">
            <v/>
          </cell>
          <cell r="AB1869">
            <v>0</v>
          </cell>
          <cell r="AC1869">
            <v>0</v>
          </cell>
          <cell r="AI1869" t="str">
            <v/>
          </cell>
          <cell r="AJ1869" t="str">
            <v/>
          </cell>
          <cell r="AK1869">
            <v>0</v>
          </cell>
          <cell r="AL1869">
            <v>0</v>
          </cell>
          <cell r="AM1869">
            <v>0</v>
          </cell>
        </row>
        <row r="1870">
          <cell r="C1870" t="str">
            <v/>
          </cell>
          <cell r="D1870" t="str">
            <v/>
          </cell>
          <cell r="O1870" t="str">
            <v/>
          </cell>
          <cell r="T1870" t="str">
            <v/>
          </cell>
          <cell r="U1870" t="str">
            <v/>
          </cell>
          <cell r="V1870" t="str">
            <v/>
          </cell>
          <cell r="W1870" t="str">
            <v/>
          </cell>
          <cell r="Y1870" t="str">
            <v/>
          </cell>
          <cell r="AA1870" t="str">
            <v/>
          </cell>
          <cell r="AB1870">
            <v>0</v>
          </cell>
          <cell r="AC1870">
            <v>0</v>
          </cell>
          <cell r="AI1870" t="str">
            <v/>
          </cell>
          <cell r="AJ1870" t="str">
            <v/>
          </cell>
          <cell r="AK1870">
            <v>0</v>
          </cell>
          <cell r="AL1870">
            <v>0</v>
          </cell>
          <cell r="AM1870">
            <v>0</v>
          </cell>
        </row>
        <row r="1871">
          <cell r="C1871" t="str">
            <v/>
          </cell>
          <cell r="D1871" t="str">
            <v/>
          </cell>
          <cell r="O1871" t="str">
            <v/>
          </cell>
          <cell r="T1871" t="str">
            <v/>
          </cell>
          <cell r="U1871" t="str">
            <v/>
          </cell>
          <cell r="V1871" t="str">
            <v/>
          </cell>
          <cell r="W1871" t="str">
            <v/>
          </cell>
          <cell r="Y1871" t="str">
            <v/>
          </cell>
          <cell r="AA1871" t="str">
            <v/>
          </cell>
          <cell r="AB1871">
            <v>0</v>
          </cell>
          <cell r="AC1871">
            <v>0</v>
          </cell>
          <cell r="AI1871" t="str">
            <v/>
          </cell>
          <cell r="AJ1871" t="str">
            <v/>
          </cell>
          <cell r="AK1871">
            <v>0</v>
          </cell>
          <cell r="AL1871">
            <v>0</v>
          </cell>
          <cell r="AM1871">
            <v>0</v>
          </cell>
        </row>
        <row r="1872">
          <cell r="C1872" t="str">
            <v/>
          </cell>
          <cell r="D1872" t="str">
            <v/>
          </cell>
          <cell r="O1872" t="str">
            <v/>
          </cell>
          <cell r="T1872" t="str">
            <v/>
          </cell>
          <cell r="U1872" t="str">
            <v/>
          </cell>
          <cell r="V1872" t="str">
            <v/>
          </cell>
          <cell r="W1872" t="str">
            <v/>
          </cell>
          <cell r="Y1872" t="str">
            <v/>
          </cell>
          <cell r="AA1872" t="str">
            <v/>
          </cell>
          <cell r="AB1872">
            <v>0</v>
          </cell>
          <cell r="AC1872">
            <v>0</v>
          </cell>
          <cell r="AI1872" t="str">
            <v/>
          </cell>
          <cell r="AJ1872" t="str">
            <v/>
          </cell>
          <cell r="AK1872">
            <v>0</v>
          </cell>
          <cell r="AL1872">
            <v>0</v>
          </cell>
          <cell r="AM1872">
            <v>0</v>
          </cell>
        </row>
        <row r="1873">
          <cell r="C1873" t="str">
            <v/>
          </cell>
          <cell r="D1873" t="str">
            <v/>
          </cell>
          <cell r="O1873" t="str">
            <v/>
          </cell>
          <cell r="T1873" t="str">
            <v/>
          </cell>
          <cell r="U1873" t="str">
            <v/>
          </cell>
          <cell r="V1873" t="str">
            <v/>
          </cell>
          <cell r="W1873" t="str">
            <v/>
          </cell>
          <cell r="Y1873" t="str">
            <v/>
          </cell>
          <cell r="AA1873" t="str">
            <v/>
          </cell>
          <cell r="AB1873">
            <v>0</v>
          </cell>
          <cell r="AC1873">
            <v>0</v>
          </cell>
          <cell r="AI1873" t="str">
            <v/>
          </cell>
          <cell r="AJ1873" t="str">
            <v/>
          </cell>
          <cell r="AK1873">
            <v>0</v>
          </cell>
          <cell r="AL1873">
            <v>0</v>
          </cell>
          <cell r="AM1873">
            <v>0</v>
          </cell>
        </row>
        <row r="1874">
          <cell r="C1874" t="str">
            <v/>
          </cell>
          <cell r="D1874" t="str">
            <v/>
          </cell>
          <cell r="O1874" t="str">
            <v/>
          </cell>
          <cell r="T1874" t="str">
            <v/>
          </cell>
          <cell r="U1874" t="str">
            <v/>
          </cell>
          <cell r="V1874" t="str">
            <v/>
          </cell>
          <cell r="W1874" t="str">
            <v/>
          </cell>
          <cell r="Y1874" t="str">
            <v/>
          </cell>
          <cell r="AA1874" t="str">
            <v/>
          </cell>
          <cell r="AB1874">
            <v>0</v>
          </cell>
          <cell r="AC1874">
            <v>0</v>
          </cell>
          <cell r="AI1874" t="str">
            <v/>
          </cell>
          <cell r="AJ1874" t="str">
            <v/>
          </cell>
          <cell r="AK1874">
            <v>0</v>
          </cell>
          <cell r="AL1874">
            <v>0</v>
          </cell>
          <cell r="AM1874">
            <v>0</v>
          </cell>
        </row>
        <row r="1875">
          <cell r="C1875" t="str">
            <v/>
          </cell>
          <cell r="D1875" t="str">
            <v/>
          </cell>
          <cell r="O1875" t="str">
            <v/>
          </cell>
          <cell r="T1875" t="str">
            <v/>
          </cell>
          <cell r="U1875" t="str">
            <v/>
          </cell>
          <cell r="V1875" t="str">
            <v/>
          </cell>
          <cell r="W1875" t="str">
            <v/>
          </cell>
          <cell r="Y1875" t="str">
            <v/>
          </cell>
          <cell r="AA1875" t="str">
            <v/>
          </cell>
          <cell r="AB1875">
            <v>0</v>
          </cell>
          <cell r="AC1875">
            <v>0</v>
          </cell>
          <cell r="AI1875" t="str">
            <v/>
          </cell>
          <cell r="AJ1875" t="str">
            <v/>
          </cell>
          <cell r="AK1875">
            <v>0</v>
          </cell>
          <cell r="AL1875">
            <v>0</v>
          </cell>
          <cell r="AM1875">
            <v>0</v>
          </cell>
        </row>
        <row r="1876">
          <cell r="C1876" t="str">
            <v/>
          </cell>
          <cell r="D1876" t="str">
            <v/>
          </cell>
          <cell r="O1876" t="str">
            <v/>
          </cell>
          <cell r="T1876" t="str">
            <v/>
          </cell>
          <cell r="U1876" t="str">
            <v/>
          </cell>
          <cell r="V1876" t="str">
            <v/>
          </cell>
          <cell r="W1876" t="str">
            <v/>
          </cell>
          <cell r="Y1876" t="str">
            <v/>
          </cell>
          <cell r="AA1876" t="str">
            <v/>
          </cell>
          <cell r="AB1876">
            <v>0</v>
          </cell>
          <cell r="AC1876">
            <v>0</v>
          </cell>
          <cell r="AI1876" t="str">
            <v/>
          </cell>
          <cell r="AJ1876" t="str">
            <v/>
          </cell>
          <cell r="AK1876">
            <v>0</v>
          </cell>
          <cell r="AL1876">
            <v>0</v>
          </cell>
          <cell r="AM1876">
            <v>0</v>
          </cell>
        </row>
        <row r="1877">
          <cell r="C1877" t="str">
            <v/>
          </cell>
          <cell r="D1877" t="str">
            <v/>
          </cell>
          <cell r="O1877" t="str">
            <v/>
          </cell>
          <cell r="T1877" t="str">
            <v/>
          </cell>
          <cell r="U1877" t="str">
            <v/>
          </cell>
          <cell r="V1877" t="str">
            <v/>
          </cell>
          <cell r="W1877" t="str">
            <v/>
          </cell>
          <cell r="Y1877" t="str">
            <v/>
          </cell>
          <cell r="AA1877" t="str">
            <v/>
          </cell>
          <cell r="AB1877">
            <v>0</v>
          </cell>
          <cell r="AC1877">
            <v>0</v>
          </cell>
          <cell r="AI1877" t="str">
            <v/>
          </cell>
          <cell r="AJ1877" t="str">
            <v/>
          </cell>
          <cell r="AK1877">
            <v>0</v>
          </cell>
          <cell r="AL1877">
            <v>0</v>
          </cell>
          <cell r="AM1877">
            <v>0</v>
          </cell>
        </row>
        <row r="1878">
          <cell r="C1878" t="str">
            <v/>
          </cell>
          <cell r="D1878" t="str">
            <v/>
          </cell>
          <cell r="O1878" t="str">
            <v/>
          </cell>
          <cell r="T1878" t="str">
            <v/>
          </cell>
          <cell r="U1878" t="str">
            <v/>
          </cell>
          <cell r="V1878" t="str">
            <v/>
          </cell>
          <cell r="W1878" t="str">
            <v/>
          </cell>
          <cell r="Y1878" t="str">
            <v/>
          </cell>
          <cell r="AA1878" t="str">
            <v/>
          </cell>
          <cell r="AB1878">
            <v>0</v>
          </cell>
          <cell r="AC1878">
            <v>0</v>
          </cell>
          <cell r="AI1878" t="str">
            <v/>
          </cell>
          <cell r="AJ1878" t="str">
            <v/>
          </cell>
          <cell r="AK1878">
            <v>0</v>
          </cell>
          <cell r="AL1878">
            <v>0</v>
          </cell>
          <cell r="AM1878">
            <v>0</v>
          </cell>
        </row>
        <row r="1879">
          <cell r="C1879" t="str">
            <v/>
          </cell>
          <cell r="D1879" t="str">
            <v/>
          </cell>
          <cell r="O1879" t="str">
            <v/>
          </cell>
          <cell r="T1879" t="str">
            <v/>
          </cell>
          <cell r="U1879" t="str">
            <v/>
          </cell>
          <cell r="V1879" t="str">
            <v/>
          </cell>
          <cell r="W1879" t="str">
            <v/>
          </cell>
          <cell r="Y1879" t="str">
            <v/>
          </cell>
          <cell r="AA1879" t="str">
            <v/>
          </cell>
          <cell r="AB1879">
            <v>0</v>
          </cell>
          <cell r="AC1879">
            <v>0</v>
          </cell>
          <cell r="AI1879" t="str">
            <v/>
          </cell>
          <cell r="AJ1879" t="str">
            <v/>
          </cell>
          <cell r="AK1879">
            <v>0</v>
          </cell>
          <cell r="AL1879">
            <v>0</v>
          </cell>
          <cell r="AM1879">
            <v>0</v>
          </cell>
        </row>
        <row r="1880">
          <cell r="C1880" t="str">
            <v/>
          </cell>
          <cell r="D1880" t="str">
            <v/>
          </cell>
          <cell r="O1880" t="str">
            <v/>
          </cell>
          <cell r="T1880" t="str">
            <v/>
          </cell>
          <cell r="U1880" t="str">
            <v/>
          </cell>
          <cell r="V1880" t="str">
            <v/>
          </cell>
          <cell r="W1880" t="str">
            <v/>
          </cell>
          <cell r="Y1880" t="str">
            <v/>
          </cell>
          <cell r="AA1880" t="str">
            <v/>
          </cell>
          <cell r="AB1880">
            <v>0</v>
          </cell>
          <cell r="AC1880">
            <v>0</v>
          </cell>
          <cell r="AI1880" t="str">
            <v/>
          </cell>
          <cell r="AJ1880" t="str">
            <v/>
          </cell>
          <cell r="AK1880">
            <v>0</v>
          </cell>
          <cell r="AL1880">
            <v>0</v>
          </cell>
          <cell r="AM1880">
            <v>0</v>
          </cell>
        </row>
        <row r="1881">
          <cell r="C1881" t="str">
            <v/>
          </cell>
          <cell r="D1881" t="str">
            <v/>
          </cell>
          <cell r="O1881" t="str">
            <v/>
          </cell>
          <cell r="T1881" t="str">
            <v/>
          </cell>
          <cell r="U1881" t="str">
            <v/>
          </cell>
          <cell r="V1881" t="str">
            <v/>
          </cell>
          <cell r="W1881" t="str">
            <v/>
          </cell>
          <cell r="Y1881" t="str">
            <v/>
          </cell>
          <cell r="AA1881" t="str">
            <v/>
          </cell>
          <cell r="AB1881">
            <v>0</v>
          </cell>
          <cell r="AC1881">
            <v>0</v>
          </cell>
          <cell r="AI1881" t="str">
            <v/>
          </cell>
          <cell r="AJ1881" t="str">
            <v/>
          </cell>
          <cell r="AK1881">
            <v>0</v>
          </cell>
          <cell r="AL1881">
            <v>0</v>
          </cell>
          <cell r="AM1881">
            <v>0</v>
          </cell>
        </row>
        <row r="1882">
          <cell r="C1882" t="str">
            <v/>
          </cell>
          <cell r="D1882" t="str">
            <v/>
          </cell>
          <cell r="O1882" t="str">
            <v/>
          </cell>
          <cell r="T1882" t="str">
            <v/>
          </cell>
          <cell r="U1882" t="str">
            <v/>
          </cell>
          <cell r="V1882" t="str">
            <v/>
          </cell>
          <cell r="W1882" t="str">
            <v/>
          </cell>
          <cell r="Y1882" t="str">
            <v/>
          </cell>
          <cell r="AA1882" t="str">
            <v/>
          </cell>
          <cell r="AB1882">
            <v>0</v>
          </cell>
          <cell r="AC1882">
            <v>0</v>
          </cell>
          <cell r="AI1882" t="str">
            <v/>
          </cell>
          <cell r="AJ1882" t="str">
            <v/>
          </cell>
          <cell r="AK1882">
            <v>0</v>
          </cell>
          <cell r="AL1882">
            <v>0</v>
          </cell>
          <cell r="AM1882">
            <v>0</v>
          </cell>
        </row>
        <row r="1883">
          <cell r="C1883" t="str">
            <v/>
          </cell>
          <cell r="D1883" t="str">
            <v/>
          </cell>
          <cell r="O1883" t="str">
            <v/>
          </cell>
          <cell r="T1883" t="str">
            <v/>
          </cell>
          <cell r="U1883" t="str">
            <v/>
          </cell>
          <cell r="V1883" t="str">
            <v/>
          </cell>
          <cell r="W1883" t="str">
            <v/>
          </cell>
          <cell r="Y1883" t="str">
            <v/>
          </cell>
          <cell r="AA1883" t="str">
            <v/>
          </cell>
          <cell r="AB1883">
            <v>0</v>
          </cell>
          <cell r="AC1883">
            <v>0</v>
          </cell>
          <cell r="AI1883" t="str">
            <v/>
          </cell>
          <cell r="AJ1883" t="str">
            <v/>
          </cell>
          <cell r="AK1883">
            <v>0</v>
          </cell>
          <cell r="AL1883">
            <v>0</v>
          </cell>
          <cell r="AM1883">
            <v>0</v>
          </cell>
        </row>
        <row r="1884">
          <cell r="C1884" t="str">
            <v/>
          </cell>
          <cell r="D1884" t="str">
            <v/>
          </cell>
          <cell r="O1884" t="str">
            <v/>
          </cell>
          <cell r="T1884" t="str">
            <v/>
          </cell>
          <cell r="U1884" t="str">
            <v/>
          </cell>
          <cell r="V1884" t="str">
            <v/>
          </cell>
          <cell r="W1884" t="str">
            <v/>
          </cell>
          <cell r="Y1884" t="str">
            <v/>
          </cell>
          <cell r="AA1884" t="str">
            <v/>
          </cell>
          <cell r="AB1884">
            <v>0</v>
          </cell>
          <cell r="AC1884">
            <v>0</v>
          </cell>
          <cell r="AI1884" t="str">
            <v/>
          </cell>
          <cell r="AJ1884" t="str">
            <v/>
          </cell>
          <cell r="AK1884">
            <v>0</v>
          </cell>
          <cell r="AL1884">
            <v>0</v>
          </cell>
          <cell r="AM1884">
            <v>0</v>
          </cell>
        </row>
        <row r="1885">
          <cell r="C1885" t="str">
            <v/>
          </cell>
          <cell r="D1885" t="str">
            <v/>
          </cell>
          <cell r="O1885" t="str">
            <v/>
          </cell>
          <cell r="T1885" t="str">
            <v/>
          </cell>
          <cell r="U1885" t="str">
            <v/>
          </cell>
          <cell r="V1885" t="str">
            <v/>
          </cell>
          <cell r="W1885" t="str">
            <v/>
          </cell>
          <cell r="Y1885" t="str">
            <v/>
          </cell>
          <cell r="AA1885" t="str">
            <v/>
          </cell>
          <cell r="AB1885">
            <v>0</v>
          </cell>
          <cell r="AC1885">
            <v>0</v>
          </cell>
          <cell r="AI1885" t="str">
            <v/>
          </cell>
          <cell r="AJ1885" t="str">
            <v/>
          </cell>
          <cell r="AK1885">
            <v>0</v>
          </cell>
          <cell r="AL1885">
            <v>0</v>
          </cell>
          <cell r="AM1885">
            <v>0</v>
          </cell>
        </row>
        <row r="1886">
          <cell r="C1886" t="str">
            <v/>
          </cell>
          <cell r="D1886" t="str">
            <v/>
          </cell>
          <cell r="O1886" t="str">
            <v/>
          </cell>
          <cell r="T1886" t="str">
            <v/>
          </cell>
          <cell r="U1886" t="str">
            <v/>
          </cell>
          <cell r="V1886" t="str">
            <v/>
          </cell>
          <cell r="W1886" t="str">
            <v/>
          </cell>
          <cell r="Y1886" t="str">
            <v/>
          </cell>
          <cell r="AA1886" t="str">
            <v/>
          </cell>
          <cell r="AB1886">
            <v>0</v>
          </cell>
          <cell r="AC1886">
            <v>0</v>
          </cell>
          <cell r="AI1886" t="str">
            <v/>
          </cell>
          <cell r="AJ1886" t="str">
            <v/>
          </cell>
          <cell r="AK1886">
            <v>0</v>
          </cell>
          <cell r="AL1886">
            <v>0</v>
          </cell>
          <cell r="AM1886">
            <v>0</v>
          </cell>
        </row>
        <row r="1887">
          <cell r="C1887" t="str">
            <v/>
          </cell>
          <cell r="D1887" t="str">
            <v/>
          </cell>
          <cell r="O1887" t="str">
            <v/>
          </cell>
          <cell r="T1887" t="str">
            <v/>
          </cell>
          <cell r="U1887" t="str">
            <v/>
          </cell>
          <cell r="V1887" t="str">
            <v/>
          </cell>
          <cell r="W1887" t="str">
            <v/>
          </cell>
          <cell r="Y1887" t="str">
            <v/>
          </cell>
          <cell r="AA1887" t="str">
            <v/>
          </cell>
          <cell r="AB1887">
            <v>0</v>
          </cell>
          <cell r="AC1887">
            <v>0</v>
          </cell>
          <cell r="AI1887" t="str">
            <v/>
          </cell>
          <cell r="AJ1887" t="str">
            <v/>
          </cell>
          <cell r="AK1887">
            <v>0</v>
          </cell>
          <cell r="AL1887">
            <v>0</v>
          </cell>
          <cell r="AM1887">
            <v>0</v>
          </cell>
        </row>
        <row r="1888">
          <cell r="C1888" t="str">
            <v/>
          </cell>
          <cell r="D1888" t="str">
            <v/>
          </cell>
          <cell r="O1888" t="str">
            <v/>
          </cell>
          <cell r="T1888" t="str">
            <v/>
          </cell>
          <cell r="U1888" t="str">
            <v/>
          </cell>
          <cell r="V1888" t="str">
            <v/>
          </cell>
          <cell r="W1888" t="str">
            <v/>
          </cell>
          <cell r="Y1888" t="str">
            <v/>
          </cell>
          <cell r="AA1888" t="str">
            <v/>
          </cell>
          <cell r="AB1888">
            <v>0</v>
          </cell>
          <cell r="AC1888">
            <v>0</v>
          </cell>
          <cell r="AI1888" t="str">
            <v/>
          </cell>
          <cell r="AJ1888" t="str">
            <v/>
          </cell>
          <cell r="AK1888">
            <v>0</v>
          </cell>
          <cell r="AL1888">
            <v>0</v>
          </cell>
          <cell r="AM1888">
            <v>0</v>
          </cell>
        </row>
        <row r="1889">
          <cell r="C1889" t="str">
            <v/>
          </cell>
          <cell r="D1889" t="str">
            <v/>
          </cell>
          <cell r="O1889" t="str">
            <v/>
          </cell>
          <cell r="T1889" t="str">
            <v/>
          </cell>
          <cell r="U1889" t="str">
            <v/>
          </cell>
          <cell r="V1889" t="str">
            <v/>
          </cell>
          <cell r="W1889" t="str">
            <v/>
          </cell>
          <cell r="Y1889" t="str">
            <v/>
          </cell>
          <cell r="AA1889" t="str">
            <v/>
          </cell>
          <cell r="AB1889">
            <v>0</v>
          </cell>
          <cell r="AC1889">
            <v>0</v>
          </cell>
          <cell r="AI1889" t="str">
            <v/>
          </cell>
          <cell r="AJ1889" t="str">
            <v/>
          </cell>
          <cell r="AK1889">
            <v>0</v>
          </cell>
          <cell r="AL1889">
            <v>0</v>
          </cell>
          <cell r="AM1889">
            <v>0</v>
          </cell>
        </row>
        <row r="1890">
          <cell r="C1890" t="str">
            <v/>
          </cell>
          <cell r="D1890" t="str">
            <v/>
          </cell>
          <cell r="O1890" t="str">
            <v/>
          </cell>
          <cell r="T1890" t="str">
            <v/>
          </cell>
          <cell r="U1890" t="str">
            <v/>
          </cell>
          <cell r="V1890" t="str">
            <v/>
          </cell>
          <cell r="W1890" t="str">
            <v/>
          </cell>
          <cell r="Y1890" t="str">
            <v/>
          </cell>
          <cell r="AA1890" t="str">
            <v/>
          </cell>
          <cell r="AB1890">
            <v>0</v>
          </cell>
          <cell r="AC1890">
            <v>0</v>
          </cell>
          <cell r="AI1890" t="str">
            <v/>
          </cell>
          <cell r="AJ1890" t="str">
            <v/>
          </cell>
          <cell r="AK1890">
            <v>0</v>
          </cell>
          <cell r="AL1890">
            <v>0</v>
          </cell>
          <cell r="AM1890">
            <v>0</v>
          </cell>
        </row>
        <row r="1891">
          <cell r="C1891" t="str">
            <v/>
          </cell>
          <cell r="D1891" t="str">
            <v/>
          </cell>
          <cell r="O1891" t="str">
            <v/>
          </cell>
          <cell r="T1891" t="str">
            <v/>
          </cell>
          <cell r="U1891" t="str">
            <v/>
          </cell>
          <cell r="V1891" t="str">
            <v/>
          </cell>
          <cell r="W1891" t="str">
            <v/>
          </cell>
          <cell r="Y1891" t="str">
            <v/>
          </cell>
          <cell r="AA1891" t="str">
            <v/>
          </cell>
          <cell r="AB1891">
            <v>0</v>
          </cell>
          <cell r="AC1891">
            <v>0</v>
          </cell>
          <cell r="AI1891" t="str">
            <v/>
          </cell>
          <cell r="AJ1891" t="str">
            <v/>
          </cell>
          <cell r="AK1891">
            <v>0</v>
          </cell>
          <cell r="AL1891">
            <v>0</v>
          </cell>
          <cell r="AM1891">
            <v>0</v>
          </cell>
        </row>
        <row r="1892">
          <cell r="C1892" t="str">
            <v/>
          </cell>
          <cell r="D1892" t="str">
            <v/>
          </cell>
          <cell r="O1892" t="str">
            <v/>
          </cell>
          <cell r="T1892" t="str">
            <v/>
          </cell>
          <cell r="U1892" t="str">
            <v/>
          </cell>
          <cell r="V1892" t="str">
            <v/>
          </cell>
          <cell r="W1892" t="str">
            <v/>
          </cell>
          <cell r="Y1892" t="str">
            <v/>
          </cell>
          <cell r="AA1892" t="str">
            <v/>
          </cell>
          <cell r="AB1892">
            <v>0</v>
          </cell>
          <cell r="AC1892">
            <v>0</v>
          </cell>
          <cell r="AI1892" t="str">
            <v/>
          </cell>
          <cell r="AJ1892" t="str">
            <v/>
          </cell>
          <cell r="AK1892">
            <v>0</v>
          </cell>
          <cell r="AL1892">
            <v>0</v>
          </cell>
          <cell r="AM1892">
            <v>0</v>
          </cell>
        </row>
        <row r="1893">
          <cell r="C1893" t="str">
            <v/>
          </cell>
          <cell r="D1893" t="str">
            <v/>
          </cell>
          <cell r="O1893" t="str">
            <v/>
          </cell>
          <cell r="T1893" t="str">
            <v/>
          </cell>
          <cell r="U1893" t="str">
            <v/>
          </cell>
          <cell r="V1893" t="str">
            <v/>
          </cell>
          <cell r="W1893" t="str">
            <v/>
          </cell>
          <cell r="Y1893" t="str">
            <v/>
          </cell>
          <cell r="AA1893" t="str">
            <v/>
          </cell>
          <cell r="AB1893">
            <v>0</v>
          </cell>
          <cell r="AC1893">
            <v>0</v>
          </cell>
          <cell r="AI1893" t="str">
            <v/>
          </cell>
          <cell r="AJ1893" t="str">
            <v/>
          </cell>
          <cell r="AK1893">
            <v>0</v>
          </cell>
          <cell r="AL1893">
            <v>0</v>
          </cell>
          <cell r="AM1893">
            <v>0</v>
          </cell>
        </row>
        <row r="1894">
          <cell r="C1894" t="str">
            <v/>
          </cell>
          <cell r="D1894" t="str">
            <v/>
          </cell>
          <cell r="O1894" t="str">
            <v/>
          </cell>
          <cell r="T1894" t="str">
            <v/>
          </cell>
          <cell r="U1894" t="str">
            <v/>
          </cell>
          <cell r="V1894" t="str">
            <v/>
          </cell>
          <cell r="W1894" t="str">
            <v/>
          </cell>
          <cell r="Y1894" t="str">
            <v/>
          </cell>
          <cell r="AA1894" t="str">
            <v/>
          </cell>
          <cell r="AB1894">
            <v>0</v>
          </cell>
          <cell r="AC1894">
            <v>0</v>
          </cell>
          <cell r="AI1894" t="str">
            <v/>
          </cell>
          <cell r="AJ1894" t="str">
            <v/>
          </cell>
          <cell r="AK1894">
            <v>0</v>
          </cell>
          <cell r="AL1894">
            <v>0</v>
          </cell>
          <cell r="AM1894">
            <v>0</v>
          </cell>
        </row>
        <row r="1895">
          <cell r="C1895" t="str">
            <v/>
          </cell>
          <cell r="D1895" t="str">
            <v/>
          </cell>
          <cell r="O1895" t="str">
            <v/>
          </cell>
          <cell r="T1895" t="str">
            <v/>
          </cell>
          <cell r="U1895" t="str">
            <v/>
          </cell>
          <cell r="V1895" t="str">
            <v/>
          </cell>
          <cell r="W1895" t="str">
            <v/>
          </cell>
          <cell r="Y1895" t="str">
            <v/>
          </cell>
          <cell r="AA1895" t="str">
            <v/>
          </cell>
          <cell r="AB1895">
            <v>0</v>
          </cell>
          <cell r="AC1895">
            <v>0</v>
          </cell>
          <cell r="AI1895" t="str">
            <v/>
          </cell>
          <cell r="AJ1895" t="str">
            <v/>
          </cell>
          <cell r="AK1895">
            <v>0</v>
          </cell>
          <cell r="AL1895">
            <v>0</v>
          </cell>
          <cell r="AM1895">
            <v>0</v>
          </cell>
        </row>
        <row r="1896">
          <cell r="C1896" t="str">
            <v/>
          </cell>
          <cell r="D1896" t="str">
            <v/>
          </cell>
          <cell r="O1896" t="str">
            <v/>
          </cell>
          <cell r="T1896" t="str">
            <v/>
          </cell>
          <cell r="U1896" t="str">
            <v/>
          </cell>
          <cell r="V1896" t="str">
            <v/>
          </cell>
          <cell r="W1896" t="str">
            <v/>
          </cell>
          <cell r="Y1896" t="str">
            <v/>
          </cell>
          <cell r="AA1896" t="str">
            <v/>
          </cell>
          <cell r="AB1896">
            <v>0</v>
          </cell>
          <cell r="AC1896">
            <v>0</v>
          </cell>
          <cell r="AI1896" t="str">
            <v/>
          </cell>
          <cell r="AJ1896" t="str">
            <v/>
          </cell>
          <cell r="AK1896">
            <v>0</v>
          </cell>
          <cell r="AL1896">
            <v>0</v>
          </cell>
          <cell r="AM1896">
            <v>0</v>
          </cell>
        </row>
        <row r="1897">
          <cell r="C1897" t="str">
            <v/>
          </cell>
          <cell r="D1897" t="str">
            <v/>
          </cell>
          <cell r="O1897" t="str">
            <v/>
          </cell>
          <cell r="T1897" t="str">
            <v/>
          </cell>
          <cell r="U1897" t="str">
            <v/>
          </cell>
          <cell r="V1897" t="str">
            <v/>
          </cell>
          <cell r="W1897" t="str">
            <v/>
          </cell>
          <cell r="Y1897" t="str">
            <v/>
          </cell>
          <cell r="AA1897" t="str">
            <v/>
          </cell>
          <cell r="AB1897">
            <v>0</v>
          </cell>
          <cell r="AC1897">
            <v>0</v>
          </cell>
          <cell r="AI1897" t="str">
            <v/>
          </cell>
          <cell r="AJ1897" t="str">
            <v/>
          </cell>
          <cell r="AK1897">
            <v>0</v>
          </cell>
          <cell r="AL1897">
            <v>0</v>
          </cell>
          <cell r="AM1897">
            <v>0</v>
          </cell>
        </row>
        <row r="1898">
          <cell r="C1898" t="str">
            <v/>
          </cell>
          <cell r="D1898" t="str">
            <v/>
          </cell>
          <cell r="O1898" t="str">
            <v/>
          </cell>
          <cell r="T1898" t="str">
            <v/>
          </cell>
          <cell r="U1898" t="str">
            <v/>
          </cell>
          <cell r="V1898" t="str">
            <v/>
          </cell>
          <cell r="W1898" t="str">
            <v/>
          </cell>
          <cell r="Y1898" t="str">
            <v/>
          </cell>
          <cell r="AA1898" t="str">
            <v/>
          </cell>
          <cell r="AB1898">
            <v>0</v>
          </cell>
          <cell r="AC1898">
            <v>0</v>
          </cell>
          <cell r="AI1898" t="str">
            <v/>
          </cell>
          <cell r="AJ1898" t="str">
            <v/>
          </cell>
          <cell r="AK1898">
            <v>0</v>
          </cell>
          <cell r="AL1898">
            <v>0</v>
          </cell>
          <cell r="AM1898">
            <v>0</v>
          </cell>
        </row>
        <row r="1899">
          <cell r="C1899" t="str">
            <v/>
          </cell>
          <cell r="D1899" t="str">
            <v/>
          </cell>
          <cell r="O1899" t="str">
            <v/>
          </cell>
          <cell r="T1899" t="str">
            <v/>
          </cell>
          <cell r="U1899" t="str">
            <v/>
          </cell>
          <cell r="V1899" t="str">
            <v/>
          </cell>
          <cell r="W1899" t="str">
            <v/>
          </cell>
          <cell r="Y1899" t="str">
            <v/>
          </cell>
          <cell r="AA1899" t="str">
            <v/>
          </cell>
          <cell r="AB1899">
            <v>0</v>
          </cell>
          <cell r="AC1899">
            <v>0</v>
          </cell>
          <cell r="AI1899" t="str">
            <v/>
          </cell>
          <cell r="AJ1899" t="str">
            <v/>
          </cell>
          <cell r="AK1899">
            <v>0</v>
          </cell>
          <cell r="AL1899">
            <v>0</v>
          </cell>
          <cell r="AM1899">
            <v>0</v>
          </cell>
        </row>
        <row r="1900">
          <cell r="C1900" t="str">
            <v/>
          </cell>
          <cell r="D1900" t="str">
            <v/>
          </cell>
          <cell r="O1900" t="str">
            <v/>
          </cell>
          <cell r="T1900" t="str">
            <v/>
          </cell>
          <cell r="U1900" t="str">
            <v/>
          </cell>
          <cell r="V1900" t="str">
            <v/>
          </cell>
          <cell r="W1900" t="str">
            <v/>
          </cell>
          <cell r="Y1900" t="str">
            <v/>
          </cell>
          <cell r="AA1900" t="str">
            <v/>
          </cell>
          <cell r="AB1900">
            <v>0</v>
          </cell>
          <cell r="AC1900">
            <v>0</v>
          </cell>
          <cell r="AI1900" t="str">
            <v/>
          </cell>
          <cell r="AJ1900" t="str">
            <v/>
          </cell>
          <cell r="AK1900">
            <v>0</v>
          </cell>
          <cell r="AL1900">
            <v>0</v>
          </cell>
          <cell r="AM1900">
            <v>0</v>
          </cell>
        </row>
        <row r="1901">
          <cell r="C1901" t="str">
            <v/>
          </cell>
          <cell r="D1901" t="str">
            <v/>
          </cell>
          <cell r="O1901" t="str">
            <v/>
          </cell>
          <cell r="T1901" t="str">
            <v/>
          </cell>
          <cell r="U1901" t="str">
            <v/>
          </cell>
          <cell r="V1901" t="str">
            <v/>
          </cell>
          <cell r="W1901" t="str">
            <v/>
          </cell>
          <cell r="Y1901" t="str">
            <v/>
          </cell>
          <cell r="AA1901" t="str">
            <v/>
          </cell>
          <cell r="AB1901">
            <v>0</v>
          </cell>
          <cell r="AC1901">
            <v>0</v>
          </cell>
          <cell r="AI1901" t="str">
            <v/>
          </cell>
          <cell r="AJ1901" t="str">
            <v/>
          </cell>
          <cell r="AK1901">
            <v>0</v>
          </cell>
          <cell r="AL1901">
            <v>0</v>
          </cell>
          <cell r="AM1901">
            <v>0</v>
          </cell>
        </row>
        <row r="1902">
          <cell r="C1902" t="str">
            <v/>
          </cell>
          <cell r="D1902" t="str">
            <v/>
          </cell>
          <cell r="O1902" t="str">
            <v/>
          </cell>
          <cell r="T1902" t="str">
            <v/>
          </cell>
          <cell r="U1902" t="str">
            <v/>
          </cell>
          <cell r="V1902" t="str">
            <v/>
          </cell>
          <cell r="W1902" t="str">
            <v/>
          </cell>
          <cell r="Y1902" t="str">
            <v/>
          </cell>
          <cell r="AA1902" t="str">
            <v/>
          </cell>
          <cell r="AB1902">
            <v>0</v>
          </cell>
          <cell r="AC1902">
            <v>0</v>
          </cell>
          <cell r="AI1902" t="str">
            <v/>
          </cell>
          <cell r="AJ1902" t="str">
            <v/>
          </cell>
          <cell r="AK1902">
            <v>0</v>
          </cell>
          <cell r="AL1902">
            <v>0</v>
          </cell>
          <cell r="AM1902">
            <v>0</v>
          </cell>
        </row>
        <row r="1903">
          <cell r="C1903" t="str">
            <v/>
          </cell>
          <cell r="D1903" t="str">
            <v/>
          </cell>
          <cell r="O1903" t="str">
            <v/>
          </cell>
          <cell r="T1903" t="str">
            <v/>
          </cell>
          <cell r="U1903" t="str">
            <v/>
          </cell>
          <cell r="V1903" t="str">
            <v/>
          </cell>
          <cell r="W1903" t="str">
            <v/>
          </cell>
          <cell r="Y1903" t="str">
            <v/>
          </cell>
          <cell r="AA1903" t="str">
            <v/>
          </cell>
          <cell r="AB1903">
            <v>0</v>
          </cell>
          <cell r="AC1903">
            <v>0</v>
          </cell>
          <cell r="AI1903" t="str">
            <v/>
          </cell>
          <cell r="AJ1903" t="str">
            <v/>
          </cell>
          <cell r="AK1903">
            <v>0</v>
          </cell>
          <cell r="AL1903">
            <v>0</v>
          </cell>
          <cell r="AM1903">
            <v>0</v>
          </cell>
        </row>
        <row r="1904">
          <cell r="C1904" t="str">
            <v/>
          </cell>
          <cell r="D1904" t="str">
            <v/>
          </cell>
          <cell r="O1904" t="str">
            <v/>
          </cell>
          <cell r="T1904" t="str">
            <v/>
          </cell>
          <cell r="U1904" t="str">
            <v/>
          </cell>
          <cell r="V1904" t="str">
            <v/>
          </cell>
          <cell r="W1904" t="str">
            <v/>
          </cell>
          <cell r="Y1904" t="str">
            <v/>
          </cell>
          <cell r="AA1904" t="str">
            <v/>
          </cell>
          <cell r="AB1904">
            <v>0</v>
          </cell>
          <cell r="AC1904">
            <v>0</v>
          </cell>
          <cell r="AI1904" t="str">
            <v/>
          </cell>
          <cell r="AJ1904" t="str">
            <v/>
          </cell>
          <cell r="AK1904">
            <v>0</v>
          </cell>
          <cell r="AL1904">
            <v>0</v>
          </cell>
          <cell r="AM1904">
            <v>0</v>
          </cell>
        </row>
        <row r="1905">
          <cell r="C1905" t="str">
            <v/>
          </cell>
          <cell r="D1905" t="str">
            <v/>
          </cell>
          <cell r="O1905" t="str">
            <v/>
          </cell>
          <cell r="T1905" t="str">
            <v/>
          </cell>
          <cell r="U1905" t="str">
            <v/>
          </cell>
          <cell r="V1905" t="str">
            <v/>
          </cell>
          <cell r="W1905" t="str">
            <v/>
          </cell>
          <cell r="Y1905" t="str">
            <v/>
          </cell>
          <cell r="AA1905" t="str">
            <v/>
          </cell>
          <cell r="AB1905">
            <v>0</v>
          </cell>
          <cell r="AC1905">
            <v>0</v>
          </cell>
          <cell r="AI1905" t="str">
            <v/>
          </cell>
          <cell r="AJ1905" t="str">
            <v/>
          </cell>
          <cell r="AK1905">
            <v>0</v>
          </cell>
          <cell r="AL1905">
            <v>0</v>
          </cell>
          <cell r="AM1905">
            <v>0</v>
          </cell>
        </row>
        <row r="1906">
          <cell r="C1906" t="str">
            <v/>
          </cell>
          <cell r="D1906" t="str">
            <v/>
          </cell>
          <cell r="O1906" t="str">
            <v/>
          </cell>
          <cell r="T1906" t="str">
            <v/>
          </cell>
          <cell r="U1906" t="str">
            <v/>
          </cell>
          <cell r="V1906" t="str">
            <v/>
          </cell>
          <cell r="W1906" t="str">
            <v/>
          </cell>
          <cell r="Y1906" t="str">
            <v/>
          </cell>
          <cell r="AA1906" t="str">
            <v/>
          </cell>
          <cell r="AB1906">
            <v>0</v>
          </cell>
          <cell r="AC1906">
            <v>0</v>
          </cell>
          <cell r="AI1906" t="str">
            <v/>
          </cell>
          <cell r="AJ1906" t="str">
            <v/>
          </cell>
          <cell r="AK1906">
            <v>0</v>
          </cell>
          <cell r="AL1906">
            <v>0</v>
          </cell>
          <cell r="AM1906">
            <v>0</v>
          </cell>
        </row>
        <row r="1907">
          <cell r="C1907" t="str">
            <v/>
          </cell>
          <cell r="D1907" t="str">
            <v/>
          </cell>
          <cell r="O1907" t="str">
            <v/>
          </cell>
          <cell r="T1907" t="str">
            <v/>
          </cell>
          <cell r="U1907" t="str">
            <v/>
          </cell>
          <cell r="V1907" t="str">
            <v/>
          </cell>
          <cell r="W1907" t="str">
            <v/>
          </cell>
          <cell r="Y1907" t="str">
            <v/>
          </cell>
          <cell r="AA1907" t="str">
            <v/>
          </cell>
          <cell r="AB1907">
            <v>0</v>
          </cell>
          <cell r="AC1907">
            <v>0</v>
          </cell>
          <cell r="AI1907" t="str">
            <v/>
          </cell>
          <cell r="AJ1907" t="str">
            <v/>
          </cell>
          <cell r="AK1907">
            <v>0</v>
          </cell>
          <cell r="AL1907">
            <v>0</v>
          </cell>
          <cell r="AM1907">
            <v>0</v>
          </cell>
        </row>
        <row r="1908">
          <cell r="C1908" t="str">
            <v/>
          </cell>
          <cell r="D1908" t="str">
            <v/>
          </cell>
          <cell r="O1908" t="str">
            <v/>
          </cell>
          <cell r="T1908" t="str">
            <v/>
          </cell>
          <cell r="U1908" t="str">
            <v/>
          </cell>
          <cell r="V1908" t="str">
            <v/>
          </cell>
          <cell r="W1908" t="str">
            <v/>
          </cell>
          <cell r="Y1908" t="str">
            <v/>
          </cell>
          <cell r="AA1908" t="str">
            <v/>
          </cell>
          <cell r="AB1908">
            <v>0</v>
          </cell>
          <cell r="AC1908">
            <v>0</v>
          </cell>
          <cell r="AI1908" t="str">
            <v/>
          </cell>
          <cell r="AJ1908" t="str">
            <v/>
          </cell>
          <cell r="AK1908">
            <v>0</v>
          </cell>
          <cell r="AL1908">
            <v>0</v>
          </cell>
          <cell r="AM1908">
            <v>0</v>
          </cell>
        </row>
        <row r="1909">
          <cell r="C1909" t="str">
            <v/>
          </cell>
          <cell r="D1909" t="str">
            <v/>
          </cell>
          <cell r="O1909" t="str">
            <v/>
          </cell>
          <cell r="T1909" t="str">
            <v/>
          </cell>
          <cell r="U1909" t="str">
            <v/>
          </cell>
          <cell r="V1909" t="str">
            <v/>
          </cell>
          <cell r="W1909" t="str">
            <v/>
          </cell>
          <cell r="Y1909" t="str">
            <v/>
          </cell>
          <cell r="AA1909" t="str">
            <v/>
          </cell>
          <cell r="AB1909">
            <v>0</v>
          </cell>
          <cell r="AC1909">
            <v>0</v>
          </cell>
          <cell r="AI1909" t="str">
            <v/>
          </cell>
          <cell r="AJ1909" t="str">
            <v/>
          </cell>
          <cell r="AK1909">
            <v>0</v>
          </cell>
          <cell r="AL1909">
            <v>0</v>
          </cell>
          <cell r="AM1909">
            <v>0</v>
          </cell>
        </row>
        <row r="1910">
          <cell r="C1910" t="str">
            <v/>
          </cell>
          <cell r="D1910" t="str">
            <v/>
          </cell>
          <cell r="O1910" t="str">
            <v/>
          </cell>
          <cell r="T1910" t="str">
            <v/>
          </cell>
          <cell r="U1910" t="str">
            <v/>
          </cell>
          <cell r="V1910" t="str">
            <v/>
          </cell>
          <cell r="W1910" t="str">
            <v/>
          </cell>
          <cell r="Y1910" t="str">
            <v/>
          </cell>
          <cell r="AA1910" t="str">
            <v/>
          </cell>
          <cell r="AB1910">
            <v>0</v>
          </cell>
          <cell r="AC1910">
            <v>0</v>
          </cell>
          <cell r="AI1910" t="str">
            <v/>
          </cell>
          <cell r="AJ1910" t="str">
            <v/>
          </cell>
          <cell r="AK1910">
            <v>0</v>
          </cell>
          <cell r="AL1910">
            <v>0</v>
          </cell>
          <cell r="AM1910">
            <v>0</v>
          </cell>
        </row>
        <row r="1911">
          <cell r="C1911" t="str">
            <v/>
          </cell>
          <cell r="D1911" t="str">
            <v/>
          </cell>
          <cell r="O1911" t="str">
            <v/>
          </cell>
          <cell r="T1911" t="str">
            <v/>
          </cell>
          <cell r="U1911" t="str">
            <v/>
          </cell>
          <cell r="V1911" t="str">
            <v/>
          </cell>
          <cell r="W1911" t="str">
            <v/>
          </cell>
          <cell r="Y1911" t="str">
            <v/>
          </cell>
          <cell r="AA1911" t="str">
            <v/>
          </cell>
          <cell r="AB1911">
            <v>0</v>
          </cell>
          <cell r="AC1911">
            <v>0</v>
          </cell>
          <cell r="AI1911" t="str">
            <v/>
          </cell>
          <cell r="AJ1911" t="str">
            <v/>
          </cell>
          <cell r="AK1911">
            <v>0</v>
          </cell>
          <cell r="AL1911">
            <v>0</v>
          </cell>
          <cell r="AM1911">
            <v>0</v>
          </cell>
        </row>
        <row r="1912">
          <cell r="C1912" t="str">
            <v/>
          </cell>
          <cell r="D1912" t="str">
            <v/>
          </cell>
          <cell r="O1912" t="str">
            <v/>
          </cell>
          <cell r="T1912" t="str">
            <v/>
          </cell>
          <cell r="U1912" t="str">
            <v/>
          </cell>
          <cell r="V1912" t="str">
            <v/>
          </cell>
          <cell r="W1912" t="str">
            <v/>
          </cell>
          <cell r="Y1912" t="str">
            <v/>
          </cell>
          <cell r="AA1912" t="str">
            <v/>
          </cell>
          <cell r="AB1912">
            <v>0</v>
          </cell>
          <cell r="AC1912">
            <v>0</v>
          </cell>
          <cell r="AI1912" t="str">
            <v/>
          </cell>
          <cell r="AJ1912" t="str">
            <v/>
          </cell>
          <cell r="AK1912">
            <v>0</v>
          </cell>
          <cell r="AL1912">
            <v>0</v>
          </cell>
          <cell r="AM1912">
            <v>0</v>
          </cell>
        </row>
        <row r="1913">
          <cell r="C1913" t="str">
            <v/>
          </cell>
          <cell r="D1913" t="str">
            <v/>
          </cell>
          <cell r="O1913" t="str">
            <v/>
          </cell>
          <cell r="T1913" t="str">
            <v/>
          </cell>
          <cell r="U1913" t="str">
            <v/>
          </cell>
          <cell r="V1913" t="str">
            <v/>
          </cell>
          <cell r="W1913" t="str">
            <v/>
          </cell>
          <cell r="Y1913" t="str">
            <v/>
          </cell>
          <cell r="AA1913" t="str">
            <v/>
          </cell>
          <cell r="AB1913">
            <v>0</v>
          </cell>
          <cell r="AC1913">
            <v>0</v>
          </cell>
          <cell r="AI1913" t="str">
            <v/>
          </cell>
          <cell r="AJ1913" t="str">
            <v/>
          </cell>
          <cell r="AK1913">
            <v>0</v>
          </cell>
          <cell r="AL1913">
            <v>0</v>
          </cell>
          <cell r="AM1913">
            <v>0</v>
          </cell>
        </row>
        <row r="1914">
          <cell r="C1914" t="str">
            <v/>
          </cell>
          <cell r="D1914" t="str">
            <v/>
          </cell>
          <cell r="O1914" t="str">
            <v/>
          </cell>
          <cell r="T1914" t="str">
            <v/>
          </cell>
          <cell r="U1914" t="str">
            <v/>
          </cell>
          <cell r="V1914" t="str">
            <v/>
          </cell>
          <cell r="W1914" t="str">
            <v/>
          </cell>
          <cell r="Y1914" t="str">
            <v/>
          </cell>
          <cell r="AA1914" t="str">
            <v/>
          </cell>
          <cell r="AB1914">
            <v>0</v>
          </cell>
          <cell r="AC1914">
            <v>0</v>
          </cell>
          <cell r="AI1914" t="str">
            <v/>
          </cell>
          <cell r="AJ1914" t="str">
            <v/>
          </cell>
          <cell r="AK1914">
            <v>0</v>
          </cell>
          <cell r="AL1914">
            <v>0</v>
          </cell>
          <cell r="AM1914">
            <v>0</v>
          </cell>
        </row>
        <row r="1915">
          <cell r="C1915" t="str">
            <v/>
          </cell>
          <cell r="D1915" t="str">
            <v/>
          </cell>
          <cell r="O1915" t="str">
            <v/>
          </cell>
          <cell r="T1915" t="str">
            <v/>
          </cell>
          <cell r="U1915" t="str">
            <v/>
          </cell>
          <cell r="V1915" t="str">
            <v/>
          </cell>
          <cell r="W1915" t="str">
            <v/>
          </cell>
          <cell r="Y1915" t="str">
            <v/>
          </cell>
          <cell r="AA1915" t="str">
            <v/>
          </cell>
          <cell r="AB1915">
            <v>0</v>
          </cell>
          <cell r="AC1915">
            <v>0</v>
          </cell>
          <cell r="AI1915" t="str">
            <v/>
          </cell>
          <cell r="AJ1915" t="str">
            <v/>
          </cell>
          <cell r="AK1915">
            <v>0</v>
          </cell>
          <cell r="AL1915">
            <v>0</v>
          </cell>
          <cell r="AM1915">
            <v>0</v>
          </cell>
        </row>
        <row r="1916">
          <cell r="C1916" t="str">
            <v/>
          </cell>
          <cell r="D1916" t="str">
            <v/>
          </cell>
          <cell r="O1916" t="str">
            <v/>
          </cell>
          <cell r="T1916" t="str">
            <v/>
          </cell>
          <cell r="U1916" t="str">
            <v/>
          </cell>
          <cell r="V1916" t="str">
            <v/>
          </cell>
          <cell r="W1916" t="str">
            <v/>
          </cell>
          <cell r="Y1916" t="str">
            <v/>
          </cell>
          <cell r="AA1916" t="str">
            <v/>
          </cell>
          <cell r="AB1916">
            <v>0</v>
          </cell>
          <cell r="AC1916">
            <v>0</v>
          </cell>
          <cell r="AI1916" t="str">
            <v/>
          </cell>
          <cell r="AJ1916" t="str">
            <v/>
          </cell>
          <cell r="AK1916">
            <v>0</v>
          </cell>
          <cell r="AL1916">
            <v>0</v>
          </cell>
          <cell r="AM1916">
            <v>0</v>
          </cell>
        </row>
        <row r="1917">
          <cell r="C1917" t="str">
            <v/>
          </cell>
          <cell r="D1917" t="str">
            <v/>
          </cell>
          <cell r="O1917" t="str">
            <v/>
          </cell>
          <cell r="T1917" t="str">
            <v/>
          </cell>
          <cell r="U1917" t="str">
            <v/>
          </cell>
          <cell r="V1917" t="str">
            <v/>
          </cell>
          <cell r="W1917" t="str">
            <v/>
          </cell>
          <cell r="Y1917" t="str">
            <v/>
          </cell>
          <cell r="AA1917" t="str">
            <v/>
          </cell>
          <cell r="AB1917">
            <v>0</v>
          </cell>
          <cell r="AC1917">
            <v>0</v>
          </cell>
          <cell r="AI1917" t="str">
            <v/>
          </cell>
          <cell r="AJ1917" t="str">
            <v/>
          </cell>
          <cell r="AK1917">
            <v>0</v>
          </cell>
          <cell r="AL1917">
            <v>0</v>
          </cell>
          <cell r="AM1917">
            <v>0</v>
          </cell>
        </row>
        <row r="1918">
          <cell r="C1918" t="str">
            <v/>
          </cell>
          <cell r="D1918" t="str">
            <v/>
          </cell>
          <cell r="O1918" t="str">
            <v/>
          </cell>
          <cell r="T1918" t="str">
            <v/>
          </cell>
          <cell r="U1918" t="str">
            <v/>
          </cell>
          <cell r="V1918" t="str">
            <v/>
          </cell>
          <cell r="W1918" t="str">
            <v/>
          </cell>
          <cell r="Y1918" t="str">
            <v/>
          </cell>
          <cell r="AA1918" t="str">
            <v/>
          </cell>
          <cell r="AB1918">
            <v>0</v>
          </cell>
          <cell r="AC1918">
            <v>0</v>
          </cell>
          <cell r="AI1918" t="str">
            <v/>
          </cell>
          <cell r="AJ1918" t="str">
            <v/>
          </cell>
          <cell r="AK1918">
            <v>0</v>
          </cell>
          <cell r="AL1918">
            <v>0</v>
          </cell>
          <cell r="AM1918">
            <v>0</v>
          </cell>
        </row>
        <row r="1919">
          <cell r="C1919" t="str">
            <v/>
          </cell>
          <cell r="D1919" t="str">
            <v/>
          </cell>
          <cell r="O1919" t="str">
            <v/>
          </cell>
          <cell r="T1919" t="str">
            <v/>
          </cell>
          <cell r="U1919" t="str">
            <v/>
          </cell>
          <cell r="V1919" t="str">
            <v/>
          </cell>
          <cell r="W1919" t="str">
            <v/>
          </cell>
          <cell r="Y1919" t="str">
            <v/>
          </cell>
          <cell r="AA1919" t="str">
            <v/>
          </cell>
          <cell r="AB1919">
            <v>0</v>
          </cell>
          <cell r="AC1919">
            <v>0</v>
          </cell>
          <cell r="AI1919" t="str">
            <v/>
          </cell>
          <cell r="AJ1919" t="str">
            <v/>
          </cell>
          <cell r="AK1919">
            <v>0</v>
          </cell>
          <cell r="AL1919">
            <v>0</v>
          </cell>
          <cell r="AM1919">
            <v>0</v>
          </cell>
        </row>
        <row r="1920">
          <cell r="C1920" t="str">
            <v/>
          </cell>
          <cell r="D1920" t="str">
            <v/>
          </cell>
          <cell r="O1920" t="str">
            <v/>
          </cell>
          <cell r="T1920" t="str">
            <v/>
          </cell>
          <cell r="U1920" t="str">
            <v/>
          </cell>
          <cell r="V1920" t="str">
            <v/>
          </cell>
          <cell r="W1920" t="str">
            <v/>
          </cell>
          <cell r="Y1920" t="str">
            <v/>
          </cell>
          <cell r="AA1920" t="str">
            <v/>
          </cell>
          <cell r="AB1920">
            <v>0</v>
          </cell>
          <cell r="AC1920">
            <v>0</v>
          </cell>
          <cell r="AI1920" t="str">
            <v/>
          </cell>
          <cell r="AJ1920" t="str">
            <v/>
          </cell>
          <cell r="AK1920">
            <v>0</v>
          </cell>
          <cell r="AL1920">
            <v>0</v>
          </cell>
          <cell r="AM1920">
            <v>0</v>
          </cell>
        </row>
        <row r="1921">
          <cell r="C1921" t="str">
            <v/>
          </cell>
          <cell r="D1921" t="str">
            <v/>
          </cell>
          <cell r="O1921" t="str">
            <v/>
          </cell>
          <cell r="T1921" t="str">
            <v/>
          </cell>
          <cell r="U1921" t="str">
            <v/>
          </cell>
          <cell r="V1921" t="str">
            <v/>
          </cell>
          <cell r="W1921" t="str">
            <v/>
          </cell>
          <cell r="Y1921" t="str">
            <v/>
          </cell>
          <cell r="AA1921" t="str">
            <v/>
          </cell>
          <cell r="AB1921">
            <v>0</v>
          </cell>
          <cell r="AC1921">
            <v>0</v>
          </cell>
          <cell r="AI1921" t="str">
            <v/>
          </cell>
          <cell r="AJ1921" t="str">
            <v/>
          </cell>
          <cell r="AK1921">
            <v>0</v>
          </cell>
          <cell r="AL1921">
            <v>0</v>
          </cell>
          <cell r="AM1921">
            <v>0</v>
          </cell>
        </row>
        <row r="1922">
          <cell r="C1922" t="str">
            <v/>
          </cell>
          <cell r="D1922" t="str">
            <v/>
          </cell>
          <cell r="O1922" t="str">
            <v/>
          </cell>
          <cell r="T1922" t="str">
            <v/>
          </cell>
          <cell r="U1922" t="str">
            <v/>
          </cell>
          <cell r="V1922" t="str">
            <v/>
          </cell>
          <cell r="W1922" t="str">
            <v/>
          </cell>
          <cell r="Y1922" t="str">
            <v/>
          </cell>
          <cell r="AA1922" t="str">
            <v/>
          </cell>
          <cell r="AB1922">
            <v>0</v>
          </cell>
          <cell r="AC1922">
            <v>0</v>
          </cell>
          <cell r="AI1922" t="str">
            <v/>
          </cell>
          <cell r="AJ1922" t="str">
            <v/>
          </cell>
          <cell r="AK1922">
            <v>0</v>
          </cell>
          <cell r="AL1922">
            <v>0</v>
          </cell>
          <cell r="AM1922">
            <v>0</v>
          </cell>
        </row>
        <row r="1923">
          <cell r="C1923" t="str">
            <v/>
          </cell>
          <cell r="D1923" t="str">
            <v/>
          </cell>
          <cell r="O1923" t="str">
            <v/>
          </cell>
          <cell r="T1923" t="str">
            <v/>
          </cell>
          <cell r="U1923" t="str">
            <v/>
          </cell>
          <cell r="V1923" t="str">
            <v/>
          </cell>
          <cell r="W1923" t="str">
            <v/>
          </cell>
          <cell r="Y1923" t="str">
            <v/>
          </cell>
          <cell r="AA1923" t="str">
            <v/>
          </cell>
          <cell r="AB1923">
            <v>0</v>
          </cell>
          <cell r="AC1923">
            <v>0</v>
          </cell>
          <cell r="AI1923" t="str">
            <v/>
          </cell>
          <cell r="AJ1923" t="str">
            <v/>
          </cell>
          <cell r="AK1923">
            <v>0</v>
          </cell>
          <cell r="AL1923">
            <v>0</v>
          </cell>
          <cell r="AM1923">
            <v>0</v>
          </cell>
        </row>
        <row r="1924">
          <cell r="C1924" t="str">
            <v/>
          </cell>
          <cell r="D1924" t="str">
            <v/>
          </cell>
          <cell r="O1924" t="str">
            <v/>
          </cell>
          <cell r="T1924" t="str">
            <v/>
          </cell>
          <cell r="U1924" t="str">
            <v/>
          </cell>
          <cell r="V1924" t="str">
            <v/>
          </cell>
          <cell r="W1924" t="str">
            <v/>
          </cell>
          <cell r="Y1924" t="str">
            <v/>
          </cell>
          <cell r="AA1924" t="str">
            <v/>
          </cell>
          <cell r="AB1924">
            <v>0</v>
          </cell>
          <cell r="AC1924">
            <v>0</v>
          </cell>
          <cell r="AI1924" t="str">
            <v/>
          </cell>
          <cell r="AJ1924" t="str">
            <v/>
          </cell>
          <cell r="AK1924">
            <v>0</v>
          </cell>
          <cell r="AL1924">
            <v>0</v>
          </cell>
          <cell r="AM1924">
            <v>0</v>
          </cell>
        </row>
        <row r="1925">
          <cell r="C1925" t="str">
            <v/>
          </cell>
          <cell r="D1925" t="str">
            <v/>
          </cell>
          <cell r="O1925" t="str">
            <v/>
          </cell>
          <cell r="T1925" t="str">
            <v/>
          </cell>
          <cell r="U1925" t="str">
            <v/>
          </cell>
          <cell r="V1925" t="str">
            <v/>
          </cell>
          <cell r="W1925" t="str">
            <v/>
          </cell>
          <cell r="Y1925" t="str">
            <v/>
          </cell>
          <cell r="AA1925" t="str">
            <v/>
          </cell>
          <cell r="AB1925">
            <v>0</v>
          </cell>
          <cell r="AC1925">
            <v>0</v>
          </cell>
          <cell r="AI1925" t="str">
            <v/>
          </cell>
          <cell r="AJ1925" t="str">
            <v/>
          </cell>
          <cell r="AK1925">
            <v>0</v>
          </cell>
          <cell r="AL1925">
            <v>0</v>
          </cell>
          <cell r="AM1925">
            <v>0</v>
          </cell>
        </row>
        <row r="1926">
          <cell r="C1926" t="str">
            <v/>
          </cell>
          <cell r="D1926" t="str">
            <v/>
          </cell>
          <cell r="O1926" t="str">
            <v/>
          </cell>
          <cell r="T1926" t="str">
            <v/>
          </cell>
          <cell r="U1926" t="str">
            <v/>
          </cell>
          <cell r="V1926" t="str">
            <v/>
          </cell>
          <cell r="W1926" t="str">
            <v/>
          </cell>
          <cell r="Y1926" t="str">
            <v/>
          </cell>
          <cell r="AA1926" t="str">
            <v/>
          </cell>
          <cell r="AB1926">
            <v>0</v>
          </cell>
          <cell r="AC1926">
            <v>0</v>
          </cell>
          <cell r="AI1926" t="str">
            <v/>
          </cell>
          <cell r="AJ1926" t="str">
            <v/>
          </cell>
          <cell r="AK1926">
            <v>0</v>
          </cell>
          <cell r="AL1926">
            <v>0</v>
          </cell>
          <cell r="AM1926">
            <v>0</v>
          </cell>
        </row>
        <row r="1927">
          <cell r="C1927" t="str">
            <v/>
          </cell>
          <cell r="D1927" t="str">
            <v/>
          </cell>
          <cell r="O1927" t="str">
            <v/>
          </cell>
          <cell r="T1927" t="str">
            <v/>
          </cell>
          <cell r="U1927" t="str">
            <v/>
          </cell>
          <cell r="V1927" t="str">
            <v/>
          </cell>
          <cell r="W1927" t="str">
            <v/>
          </cell>
          <cell r="Y1927" t="str">
            <v/>
          </cell>
          <cell r="AA1927" t="str">
            <v/>
          </cell>
          <cell r="AB1927">
            <v>0</v>
          </cell>
          <cell r="AC1927">
            <v>0</v>
          </cell>
          <cell r="AI1927" t="str">
            <v/>
          </cell>
          <cell r="AJ1927" t="str">
            <v/>
          </cell>
          <cell r="AK1927">
            <v>0</v>
          </cell>
          <cell r="AL1927">
            <v>0</v>
          </cell>
          <cell r="AM1927">
            <v>0</v>
          </cell>
        </row>
        <row r="1928">
          <cell r="C1928" t="str">
            <v/>
          </cell>
          <cell r="D1928" t="str">
            <v/>
          </cell>
          <cell r="O1928" t="str">
            <v/>
          </cell>
          <cell r="T1928" t="str">
            <v/>
          </cell>
          <cell r="U1928" t="str">
            <v/>
          </cell>
          <cell r="V1928" t="str">
            <v/>
          </cell>
          <cell r="W1928" t="str">
            <v/>
          </cell>
          <cell r="Y1928" t="str">
            <v/>
          </cell>
          <cell r="AA1928" t="str">
            <v/>
          </cell>
          <cell r="AB1928">
            <v>0</v>
          </cell>
          <cell r="AC1928">
            <v>0</v>
          </cell>
          <cell r="AI1928" t="str">
            <v/>
          </cell>
          <cell r="AJ1928" t="str">
            <v/>
          </cell>
          <cell r="AK1928">
            <v>0</v>
          </cell>
          <cell r="AL1928">
            <v>0</v>
          </cell>
          <cell r="AM1928">
            <v>0</v>
          </cell>
        </row>
        <row r="1929">
          <cell r="C1929" t="str">
            <v/>
          </cell>
          <cell r="D1929" t="str">
            <v/>
          </cell>
          <cell r="O1929" t="str">
            <v/>
          </cell>
          <cell r="T1929" t="str">
            <v/>
          </cell>
          <cell r="U1929" t="str">
            <v/>
          </cell>
          <cell r="V1929" t="str">
            <v/>
          </cell>
          <cell r="W1929" t="str">
            <v/>
          </cell>
          <cell r="Y1929" t="str">
            <v/>
          </cell>
          <cell r="AA1929" t="str">
            <v/>
          </cell>
          <cell r="AB1929">
            <v>0</v>
          </cell>
          <cell r="AC1929">
            <v>0</v>
          </cell>
          <cell r="AI1929" t="str">
            <v/>
          </cell>
          <cell r="AJ1929" t="str">
            <v/>
          </cell>
          <cell r="AK1929">
            <v>0</v>
          </cell>
          <cell r="AL1929">
            <v>0</v>
          </cell>
          <cell r="AM1929">
            <v>0</v>
          </cell>
        </row>
        <row r="1930">
          <cell r="C1930" t="str">
            <v/>
          </cell>
          <cell r="D1930" t="str">
            <v/>
          </cell>
          <cell r="O1930" t="str">
            <v/>
          </cell>
          <cell r="T1930" t="str">
            <v/>
          </cell>
          <cell r="U1930" t="str">
            <v/>
          </cell>
          <cell r="V1930" t="str">
            <v/>
          </cell>
          <cell r="W1930" t="str">
            <v/>
          </cell>
          <cell r="Y1930" t="str">
            <v/>
          </cell>
          <cell r="AA1930" t="str">
            <v/>
          </cell>
          <cell r="AB1930">
            <v>0</v>
          </cell>
          <cell r="AC1930">
            <v>0</v>
          </cell>
          <cell r="AI1930" t="str">
            <v/>
          </cell>
          <cell r="AJ1930" t="str">
            <v/>
          </cell>
          <cell r="AK1930">
            <v>0</v>
          </cell>
          <cell r="AL1930">
            <v>0</v>
          </cell>
          <cell r="AM1930">
            <v>0</v>
          </cell>
        </row>
        <row r="1931">
          <cell r="C1931" t="str">
            <v/>
          </cell>
          <cell r="D1931" t="str">
            <v/>
          </cell>
          <cell r="O1931" t="str">
            <v/>
          </cell>
          <cell r="T1931" t="str">
            <v/>
          </cell>
          <cell r="U1931" t="str">
            <v/>
          </cell>
          <cell r="V1931" t="str">
            <v/>
          </cell>
          <cell r="W1931" t="str">
            <v/>
          </cell>
          <cell r="Y1931" t="str">
            <v/>
          </cell>
          <cell r="AA1931" t="str">
            <v/>
          </cell>
          <cell r="AB1931">
            <v>0</v>
          </cell>
          <cell r="AC1931">
            <v>0</v>
          </cell>
          <cell r="AI1931" t="str">
            <v/>
          </cell>
          <cell r="AJ1931" t="str">
            <v/>
          </cell>
          <cell r="AK1931">
            <v>0</v>
          </cell>
          <cell r="AL1931">
            <v>0</v>
          </cell>
          <cell r="AM1931">
            <v>0</v>
          </cell>
        </row>
        <row r="1932">
          <cell r="C1932" t="str">
            <v/>
          </cell>
          <cell r="D1932" t="str">
            <v/>
          </cell>
          <cell r="O1932" t="str">
            <v/>
          </cell>
          <cell r="T1932" t="str">
            <v/>
          </cell>
          <cell r="U1932" t="str">
            <v/>
          </cell>
          <cell r="V1932" t="str">
            <v/>
          </cell>
          <cell r="W1932" t="str">
            <v/>
          </cell>
          <cell r="Y1932" t="str">
            <v/>
          </cell>
          <cell r="AA1932" t="str">
            <v/>
          </cell>
          <cell r="AB1932">
            <v>0</v>
          </cell>
          <cell r="AC1932">
            <v>0</v>
          </cell>
          <cell r="AI1932" t="str">
            <v/>
          </cell>
          <cell r="AJ1932" t="str">
            <v/>
          </cell>
          <cell r="AK1932">
            <v>0</v>
          </cell>
          <cell r="AL1932">
            <v>0</v>
          </cell>
          <cell r="AM1932">
            <v>0</v>
          </cell>
        </row>
        <row r="1933">
          <cell r="C1933" t="str">
            <v/>
          </cell>
          <cell r="D1933" t="str">
            <v/>
          </cell>
          <cell r="O1933" t="str">
            <v/>
          </cell>
          <cell r="T1933" t="str">
            <v/>
          </cell>
          <cell r="U1933" t="str">
            <v/>
          </cell>
          <cell r="V1933" t="str">
            <v/>
          </cell>
          <cell r="W1933" t="str">
            <v/>
          </cell>
          <cell r="Y1933" t="str">
            <v/>
          </cell>
          <cell r="AA1933" t="str">
            <v/>
          </cell>
          <cell r="AB1933">
            <v>0</v>
          </cell>
          <cell r="AC1933">
            <v>0</v>
          </cell>
          <cell r="AI1933" t="str">
            <v/>
          </cell>
          <cell r="AJ1933" t="str">
            <v/>
          </cell>
          <cell r="AK1933">
            <v>0</v>
          </cell>
          <cell r="AL1933">
            <v>0</v>
          </cell>
          <cell r="AM1933">
            <v>0</v>
          </cell>
        </row>
        <row r="1934">
          <cell r="C1934" t="str">
            <v/>
          </cell>
          <cell r="D1934" t="str">
            <v/>
          </cell>
          <cell r="O1934" t="str">
            <v/>
          </cell>
          <cell r="T1934" t="str">
            <v/>
          </cell>
          <cell r="U1934" t="str">
            <v/>
          </cell>
          <cell r="V1934" t="str">
            <v/>
          </cell>
          <cell r="W1934" t="str">
            <v/>
          </cell>
          <cell r="Y1934" t="str">
            <v/>
          </cell>
          <cell r="AA1934" t="str">
            <v/>
          </cell>
          <cell r="AB1934">
            <v>0</v>
          </cell>
          <cell r="AC1934">
            <v>0</v>
          </cell>
          <cell r="AI1934" t="str">
            <v/>
          </cell>
          <cell r="AJ1934" t="str">
            <v/>
          </cell>
          <cell r="AK1934">
            <v>0</v>
          </cell>
          <cell r="AL1934">
            <v>0</v>
          </cell>
          <cell r="AM1934">
            <v>0</v>
          </cell>
        </row>
        <row r="1935">
          <cell r="C1935" t="str">
            <v/>
          </cell>
          <cell r="D1935" t="str">
            <v/>
          </cell>
          <cell r="O1935" t="str">
            <v/>
          </cell>
          <cell r="T1935" t="str">
            <v/>
          </cell>
          <cell r="U1935" t="str">
            <v/>
          </cell>
          <cell r="V1935" t="str">
            <v/>
          </cell>
          <cell r="W1935" t="str">
            <v/>
          </cell>
          <cell r="Y1935" t="str">
            <v/>
          </cell>
          <cell r="AA1935" t="str">
            <v/>
          </cell>
          <cell r="AB1935">
            <v>0</v>
          </cell>
          <cell r="AC1935">
            <v>0</v>
          </cell>
          <cell r="AI1935" t="str">
            <v/>
          </cell>
          <cell r="AJ1935" t="str">
            <v/>
          </cell>
          <cell r="AK1935">
            <v>0</v>
          </cell>
          <cell r="AL1935">
            <v>0</v>
          </cell>
          <cell r="AM1935">
            <v>0</v>
          </cell>
        </row>
        <row r="1936">
          <cell r="C1936" t="str">
            <v/>
          </cell>
          <cell r="D1936" t="str">
            <v/>
          </cell>
          <cell r="O1936" t="str">
            <v/>
          </cell>
          <cell r="T1936" t="str">
            <v/>
          </cell>
          <cell r="U1936" t="str">
            <v/>
          </cell>
          <cell r="V1936" t="str">
            <v/>
          </cell>
          <cell r="W1936" t="str">
            <v/>
          </cell>
          <cell r="Y1936" t="str">
            <v/>
          </cell>
          <cell r="AA1936" t="str">
            <v/>
          </cell>
          <cell r="AB1936">
            <v>0</v>
          </cell>
          <cell r="AC1936">
            <v>0</v>
          </cell>
          <cell r="AI1936" t="str">
            <v/>
          </cell>
          <cell r="AJ1936" t="str">
            <v/>
          </cell>
          <cell r="AK1936">
            <v>0</v>
          </cell>
          <cell r="AL1936">
            <v>0</v>
          </cell>
          <cell r="AM1936">
            <v>0</v>
          </cell>
        </row>
        <row r="1937">
          <cell r="C1937" t="str">
            <v/>
          </cell>
          <cell r="D1937" t="str">
            <v/>
          </cell>
          <cell r="O1937" t="str">
            <v/>
          </cell>
          <cell r="T1937" t="str">
            <v/>
          </cell>
          <cell r="U1937" t="str">
            <v/>
          </cell>
          <cell r="V1937" t="str">
            <v/>
          </cell>
          <cell r="W1937" t="str">
            <v/>
          </cell>
          <cell r="Y1937" t="str">
            <v/>
          </cell>
          <cell r="AA1937" t="str">
            <v/>
          </cell>
          <cell r="AB1937">
            <v>0</v>
          </cell>
          <cell r="AC1937">
            <v>0</v>
          </cell>
          <cell r="AI1937" t="str">
            <v/>
          </cell>
          <cell r="AJ1937" t="str">
            <v/>
          </cell>
          <cell r="AK1937">
            <v>0</v>
          </cell>
          <cell r="AL1937">
            <v>0</v>
          </cell>
          <cell r="AM1937">
            <v>0</v>
          </cell>
        </row>
        <row r="1938">
          <cell r="C1938" t="str">
            <v/>
          </cell>
          <cell r="D1938" t="str">
            <v/>
          </cell>
          <cell r="O1938" t="str">
            <v/>
          </cell>
          <cell r="T1938" t="str">
            <v/>
          </cell>
          <cell r="U1938" t="str">
            <v/>
          </cell>
          <cell r="V1938" t="str">
            <v/>
          </cell>
          <cell r="W1938" t="str">
            <v/>
          </cell>
          <cell r="Y1938" t="str">
            <v/>
          </cell>
          <cell r="AA1938" t="str">
            <v/>
          </cell>
          <cell r="AB1938">
            <v>0</v>
          </cell>
          <cell r="AC1938">
            <v>0</v>
          </cell>
          <cell r="AI1938" t="str">
            <v/>
          </cell>
          <cell r="AJ1938" t="str">
            <v/>
          </cell>
          <cell r="AK1938">
            <v>0</v>
          </cell>
          <cell r="AL1938">
            <v>0</v>
          </cell>
          <cell r="AM1938">
            <v>0</v>
          </cell>
        </row>
        <row r="1939">
          <cell r="C1939" t="str">
            <v/>
          </cell>
          <cell r="D1939" t="str">
            <v/>
          </cell>
          <cell r="O1939" t="str">
            <v/>
          </cell>
          <cell r="T1939" t="str">
            <v/>
          </cell>
          <cell r="U1939" t="str">
            <v/>
          </cell>
          <cell r="V1939" t="str">
            <v/>
          </cell>
          <cell r="W1939" t="str">
            <v/>
          </cell>
          <cell r="Y1939" t="str">
            <v/>
          </cell>
          <cell r="AA1939" t="str">
            <v/>
          </cell>
          <cell r="AB1939">
            <v>0</v>
          </cell>
          <cell r="AC1939">
            <v>0</v>
          </cell>
          <cell r="AI1939" t="str">
            <v/>
          </cell>
          <cell r="AJ1939" t="str">
            <v/>
          </cell>
          <cell r="AK1939">
            <v>0</v>
          </cell>
          <cell r="AL1939">
            <v>0</v>
          </cell>
          <cell r="AM1939">
            <v>0</v>
          </cell>
        </row>
        <row r="1940">
          <cell r="C1940" t="str">
            <v/>
          </cell>
          <cell r="D1940" t="str">
            <v/>
          </cell>
          <cell r="O1940" t="str">
            <v/>
          </cell>
          <cell r="T1940" t="str">
            <v/>
          </cell>
          <cell r="U1940" t="str">
            <v/>
          </cell>
          <cell r="V1940" t="str">
            <v/>
          </cell>
          <cell r="W1940" t="str">
            <v/>
          </cell>
          <cell r="Y1940" t="str">
            <v/>
          </cell>
          <cell r="AA1940" t="str">
            <v/>
          </cell>
          <cell r="AB1940">
            <v>0</v>
          </cell>
          <cell r="AC1940">
            <v>0</v>
          </cell>
          <cell r="AI1940" t="str">
            <v/>
          </cell>
          <cell r="AJ1940" t="str">
            <v/>
          </cell>
          <cell r="AK1940">
            <v>0</v>
          </cell>
          <cell r="AL1940">
            <v>0</v>
          </cell>
          <cell r="AM1940">
            <v>0</v>
          </cell>
        </row>
        <row r="1941">
          <cell r="C1941" t="str">
            <v/>
          </cell>
          <cell r="D1941" t="str">
            <v/>
          </cell>
          <cell r="O1941" t="str">
            <v/>
          </cell>
          <cell r="T1941" t="str">
            <v/>
          </cell>
          <cell r="U1941" t="str">
            <v/>
          </cell>
          <cell r="V1941" t="str">
            <v/>
          </cell>
          <cell r="W1941" t="str">
            <v/>
          </cell>
          <cell r="Y1941" t="str">
            <v/>
          </cell>
          <cell r="AA1941" t="str">
            <v/>
          </cell>
          <cell r="AB1941">
            <v>0</v>
          </cell>
          <cell r="AC1941">
            <v>0</v>
          </cell>
          <cell r="AI1941" t="str">
            <v/>
          </cell>
          <cell r="AJ1941" t="str">
            <v/>
          </cell>
          <cell r="AK1941">
            <v>0</v>
          </cell>
          <cell r="AL1941">
            <v>0</v>
          </cell>
          <cell r="AM1941">
            <v>0</v>
          </cell>
        </row>
        <row r="1942">
          <cell r="C1942" t="str">
            <v/>
          </cell>
          <cell r="D1942" t="str">
            <v/>
          </cell>
          <cell r="O1942" t="str">
            <v/>
          </cell>
          <cell r="T1942" t="str">
            <v/>
          </cell>
          <cell r="U1942" t="str">
            <v/>
          </cell>
          <cell r="V1942" t="str">
            <v/>
          </cell>
          <cell r="W1942" t="str">
            <v/>
          </cell>
          <cell r="Y1942" t="str">
            <v/>
          </cell>
          <cell r="AA1942" t="str">
            <v/>
          </cell>
          <cell r="AB1942">
            <v>0</v>
          </cell>
          <cell r="AC1942">
            <v>0</v>
          </cell>
          <cell r="AI1942" t="str">
            <v/>
          </cell>
          <cell r="AJ1942" t="str">
            <v/>
          </cell>
          <cell r="AK1942">
            <v>0</v>
          </cell>
          <cell r="AL1942">
            <v>0</v>
          </cell>
          <cell r="AM1942">
            <v>0</v>
          </cell>
        </row>
        <row r="1943">
          <cell r="C1943" t="str">
            <v/>
          </cell>
          <cell r="D1943" t="str">
            <v/>
          </cell>
          <cell r="O1943" t="str">
            <v/>
          </cell>
          <cell r="T1943" t="str">
            <v/>
          </cell>
          <cell r="U1943" t="str">
            <v/>
          </cell>
          <cell r="V1943" t="str">
            <v/>
          </cell>
          <cell r="W1943" t="str">
            <v/>
          </cell>
          <cell r="Y1943" t="str">
            <v/>
          </cell>
          <cell r="AA1943" t="str">
            <v/>
          </cell>
          <cell r="AB1943">
            <v>0</v>
          </cell>
          <cell r="AC1943">
            <v>0</v>
          </cell>
          <cell r="AI1943" t="str">
            <v/>
          </cell>
          <cell r="AJ1943" t="str">
            <v/>
          </cell>
          <cell r="AK1943">
            <v>0</v>
          </cell>
          <cell r="AL1943">
            <v>0</v>
          </cell>
          <cell r="AM1943">
            <v>0</v>
          </cell>
        </row>
        <row r="1944">
          <cell r="C1944" t="str">
            <v/>
          </cell>
          <cell r="D1944" t="str">
            <v/>
          </cell>
          <cell r="O1944" t="str">
            <v/>
          </cell>
          <cell r="T1944" t="str">
            <v/>
          </cell>
          <cell r="U1944" t="str">
            <v/>
          </cell>
          <cell r="V1944" t="str">
            <v/>
          </cell>
          <cell r="W1944" t="str">
            <v/>
          </cell>
          <cell r="Y1944" t="str">
            <v/>
          </cell>
          <cell r="AA1944" t="str">
            <v/>
          </cell>
          <cell r="AB1944">
            <v>0</v>
          </cell>
          <cell r="AC1944">
            <v>0</v>
          </cell>
          <cell r="AI1944" t="str">
            <v/>
          </cell>
          <cell r="AJ1944" t="str">
            <v/>
          </cell>
          <cell r="AK1944">
            <v>0</v>
          </cell>
          <cell r="AL1944">
            <v>0</v>
          </cell>
          <cell r="AM1944">
            <v>0</v>
          </cell>
        </row>
        <row r="1945">
          <cell r="C1945" t="str">
            <v/>
          </cell>
          <cell r="D1945" t="str">
            <v/>
          </cell>
          <cell r="O1945" t="str">
            <v/>
          </cell>
          <cell r="T1945" t="str">
            <v/>
          </cell>
          <cell r="U1945" t="str">
            <v/>
          </cell>
          <cell r="V1945" t="str">
            <v/>
          </cell>
          <cell r="W1945" t="str">
            <v/>
          </cell>
          <cell r="Y1945" t="str">
            <v/>
          </cell>
          <cell r="AA1945" t="str">
            <v/>
          </cell>
          <cell r="AB1945">
            <v>0</v>
          </cell>
          <cell r="AC1945">
            <v>0</v>
          </cell>
          <cell r="AI1945" t="str">
            <v/>
          </cell>
          <cell r="AJ1945" t="str">
            <v/>
          </cell>
          <cell r="AK1945">
            <v>0</v>
          </cell>
          <cell r="AL1945">
            <v>0</v>
          </cell>
          <cell r="AM1945">
            <v>0</v>
          </cell>
        </row>
        <row r="1946">
          <cell r="C1946" t="str">
            <v/>
          </cell>
          <cell r="D1946" t="str">
            <v/>
          </cell>
          <cell r="O1946" t="str">
            <v/>
          </cell>
          <cell r="T1946" t="str">
            <v/>
          </cell>
          <cell r="U1946" t="str">
            <v/>
          </cell>
          <cell r="V1946" t="str">
            <v/>
          </cell>
          <cell r="W1946" t="str">
            <v/>
          </cell>
          <cell r="Y1946" t="str">
            <v/>
          </cell>
          <cell r="AA1946" t="str">
            <v/>
          </cell>
          <cell r="AB1946">
            <v>0</v>
          </cell>
          <cell r="AC1946">
            <v>0</v>
          </cell>
          <cell r="AI1946" t="str">
            <v/>
          </cell>
          <cell r="AJ1946" t="str">
            <v/>
          </cell>
          <cell r="AK1946">
            <v>0</v>
          </cell>
          <cell r="AL1946">
            <v>0</v>
          </cell>
          <cell r="AM1946">
            <v>0</v>
          </cell>
        </row>
        <row r="1947">
          <cell r="C1947" t="str">
            <v/>
          </cell>
          <cell r="D1947" t="str">
            <v/>
          </cell>
          <cell r="O1947" t="str">
            <v/>
          </cell>
          <cell r="T1947" t="str">
            <v/>
          </cell>
          <cell r="U1947" t="str">
            <v/>
          </cell>
          <cell r="V1947" t="str">
            <v/>
          </cell>
          <cell r="W1947" t="str">
            <v/>
          </cell>
          <cell r="Y1947" t="str">
            <v/>
          </cell>
          <cell r="AA1947" t="str">
            <v/>
          </cell>
          <cell r="AB1947">
            <v>0</v>
          </cell>
          <cell r="AC1947">
            <v>0</v>
          </cell>
          <cell r="AI1947" t="str">
            <v/>
          </cell>
          <cell r="AJ1947" t="str">
            <v/>
          </cell>
          <cell r="AK1947">
            <v>0</v>
          </cell>
          <cell r="AL1947">
            <v>0</v>
          </cell>
          <cell r="AM1947">
            <v>0</v>
          </cell>
        </row>
        <row r="1948">
          <cell r="C1948" t="str">
            <v/>
          </cell>
          <cell r="D1948" t="str">
            <v/>
          </cell>
          <cell r="O1948" t="str">
            <v/>
          </cell>
          <cell r="T1948" t="str">
            <v/>
          </cell>
          <cell r="U1948" t="str">
            <v/>
          </cell>
          <cell r="V1948" t="str">
            <v/>
          </cell>
          <cell r="W1948" t="str">
            <v/>
          </cell>
          <cell r="Y1948" t="str">
            <v/>
          </cell>
          <cell r="AA1948" t="str">
            <v/>
          </cell>
          <cell r="AB1948">
            <v>0</v>
          </cell>
          <cell r="AC1948">
            <v>0</v>
          </cell>
          <cell r="AI1948" t="str">
            <v/>
          </cell>
          <cell r="AJ1948" t="str">
            <v/>
          </cell>
          <cell r="AK1948">
            <v>0</v>
          </cell>
          <cell r="AL1948">
            <v>0</v>
          </cell>
          <cell r="AM1948">
            <v>0</v>
          </cell>
        </row>
        <row r="1949">
          <cell r="C1949" t="str">
            <v/>
          </cell>
          <cell r="D1949" t="str">
            <v/>
          </cell>
          <cell r="O1949" t="str">
            <v/>
          </cell>
          <cell r="T1949" t="str">
            <v/>
          </cell>
          <cell r="U1949" t="str">
            <v/>
          </cell>
          <cell r="V1949" t="str">
            <v/>
          </cell>
          <cell r="W1949" t="str">
            <v/>
          </cell>
          <cell r="Y1949" t="str">
            <v/>
          </cell>
          <cell r="AA1949" t="str">
            <v/>
          </cell>
          <cell r="AB1949">
            <v>0</v>
          </cell>
          <cell r="AC1949">
            <v>0</v>
          </cell>
          <cell r="AI1949" t="str">
            <v/>
          </cell>
          <cell r="AJ1949" t="str">
            <v/>
          </cell>
          <cell r="AK1949">
            <v>0</v>
          </cell>
          <cell r="AL1949">
            <v>0</v>
          </cell>
          <cell r="AM1949">
            <v>0</v>
          </cell>
        </row>
        <row r="1950">
          <cell r="C1950" t="str">
            <v/>
          </cell>
          <cell r="D1950" t="str">
            <v/>
          </cell>
          <cell r="O1950" t="str">
            <v/>
          </cell>
          <cell r="T1950" t="str">
            <v/>
          </cell>
          <cell r="U1950" t="str">
            <v/>
          </cell>
          <cell r="V1950" t="str">
            <v/>
          </cell>
          <cell r="W1950" t="str">
            <v/>
          </cell>
          <cell r="Y1950" t="str">
            <v/>
          </cell>
          <cell r="AA1950" t="str">
            <v/>
          </cell>
          <cell r="AB1950">
            <v>0</v>
          </cell>
          <cell r="AC1950">
            <v>0</v>
          </cell>
          <cell r="AI1950" t="str">
            <v/>
          </cell>
          <cell r="AJ1950" t="str">
            <v/>
          </cell>
          <cell r="AK1950">
            <v>0</v>
          </cell>
          <cell r="AL1950">
            <v>0</v>
          </cell>
          <cell r="AM1950">
            <v>0</v>
          </cell>
        </row>
        <row r="1951">
          <cell r="C1951" t="str">
            <v/>
          </cell>
          <cell r="D1951" t="str">
            <v/>
          </cell>
          <cell r="O1951" t="str">
            <v/>
          </cell>
          <cell r="T1951" t="str">
            <v/>
          </cell>
          <cell r="U1951" t="str">
            <v/>
          </cell>
          <cell r="V1951" t="str">
            <v/>
          </cell>
          <cell r="W1951" t="str">
            <v/>
          </cell>
          <cell r="Y1951" t="str">
            <v/>
          </cell>
          <cell r="AA1951" t="str">
            <v/>
          </cell>
          <cell r="AB1951">
            <v>0</v>
          </cell>
          <cell r="AC1951">
            <v>0</v>
          </cell>
          <cell r="AI1951" t="str">
            <v/>
          </cell>
          <cell r="AJ1951" t="str">
            <v/>
          </cell>
          <cell r="AK1951">
            <v>0</v>
          </cell>
          <cell r="AL1951">
            <v>0</v>
          </cell>
          <cell r="AM1951">
            <v>0</v>
          </cell>
        </row>
        <row r="1952">
          <cell r="C1952" t="str">
            <v/>
          </cell>
          <cell r="D1952" t="str">
            <v/>
          </cell>
          <cell r="O1952" t="str">
            <v/>
          </cell>
          <cell r="T1952" t="str">
            <v/>
          </cell>
          <cell r="U1952" t="str">
            <v/>
          </cell>
          <cell r="V1952" t="str">
            <v/>
          </cell>
          <cell r="W1952" t="str">
            <v/>
          </cell>
          <cell r="Y1952" t="str">
            <v/>
          </cell>
          <cell r="AA1952" t="str">
            <v/>
          </cell>
          <cell r="AB1952">
            <v>0</v>
          </cell>
          <cell r="AC1952">
            <v>0</v>
          </cell>
          <cell r="AI1952" t="str">
            <v/>
          </cell>
          <cell r="AJ1952" t="str">
            <v/>
          </cell>
          <cell r="AK1952">
            <v>0</v>
          </cell>
          <cell r="AL1952">
            <v>0</v>
          </cell>
          <cell r="AM1952">
            <v>0</v>
          </cell>
        </row>
        <row r="1953">
          <cell r="C1953" t="str">
            <v/>
          </cell>
          <cell r="D1953" t="str">
            <v/>
          </cell>
          <cell r="O1953" t="str">
            <v/>
          </cell>
          <cell r="T1953" t="str">
            <v/>
          </cell>
          <cell r="U1953" t="str">
            <v/>
          </cell>
          <cell r="V1953" t="str">
            <v/>
          </cell>
          <cell r="W1953" t="str">
            <v/>
          </cell>
          <cell r="Y1953" t="str">
            <v/>
          </cell>
          <cell r="AA1953" t="str">
            <v/>
          </cell>
          <cell r="AB1953">
            <v>0</v>
          </cell>
          <cell r="AC1953">
            <v>0</v>
          </cell>
          <cell r="AI1953" t="str">
            <v/>
          </cell>
          <cell r="AJ1953" t="str">
            <v/>
          </cell>
          <cell r="AK1953">
            <v>0</v>
          </cell>
          <cell r="AL1953">
            <v>0</v>
          </cell>
          <cell r="AM1953">
            <v>0</v>
          </cell>
        </row>
        <row r="1954">
          <cell r="C1954" t="str">
            <v/>
          </cell>
          <cell r="D1954" t="str">
            <v/>
          </cell>
          <cell r="O1954" t="str">
            <v/>
          </cell>
          <cell r="T1954" t="str">
            <v/>
          </cell>
          <cell r="U1954" t="str">
            <v/>
          </cell>
          <cell r="V1954" t="str">
            <v/>
          </cell>
          <cell r="W1954" t="str">
            <v/>
          </cell>
          <cell r="Y1954" t="str">
            <v/>
          </cell>
          <cell r="AA1954" t="str">
            <v/>
          </cell>
          <cell r="AB1954">
            <v>0</v>
          </cell>
          <cell r="AC1954">
            <v>0</v>
          </cell>
          <cell r="AI1954" t="str">
            <v/>
          </cell>
          <cell r="AJ1954" t="str">
            <v/>
          </cell>
          <cell r="AK1954">
            <v>0</v>
          </cell>
          <cell r="AL1954">
            <v>0</v>
          </cell>
          <cell r="AM1954">
            <v>0</v>
          </cell>
        </row>
        <row r="1955">
          <cell r="C1955" t="str">
            <v/>
          </cell>
          <cell r="D1955" t="str">
            <v/>
          </cell>
          <cell r="O1955" t="str">
            <v/>
          </cell>
          <cell r="T1955" t="str">
            <v/>
          </cell>
          <cell r="U1955" t="str">
            <v/>
          </cell>
          <cell r="V1955" t="str">
            <v/>
          </cell>
          <cell r="W1955" t="str">
            <v/>
          </cell>
          <cell r="Y1955" t="str">
            <v/>
          </cell>
          <cell r="AA1955" t="str">
            <v/>
          </cell>
          <cell r="AB1955">
            <v>0</v>
          </cell>
          <cell r="AC1955">
            <v>0</v>
          </cell>
          <cell r="AI1955" t="str">
            <v/>
          </cell>
          <cell r="AJ1955" t="str">
            <v/>
          </cell>
          <cell r="AK1955">
            <v>0</v>
          </cell>
          <cell r="AL1955">
            <v>0</v>
          </cell>
          <cell r="AM1955">
            <v>0</v>
          </cell>
        </row>
        <row r="1956">
          <cell r="C1956" t="str">
            <v/>
          </cell>
          <cell r="D1956" t="str">
            <v/>
          </cell>
          <cell r="O1956" t="str">
            <v/>
          </cell>
          <cell r="T1956" t="str">
            <v/>
          </cell>
          <cell r="U1956" t="str">
            <v/>
          </cell>
          <cell r="V1956" t="str">
            <v/>
          </cell>
          <cell r="W1956" t="str">
            <v/>
          </cell>
          <cell r="Y1956" t="str">
            <v/>
          </cell>
          <cell r="AA1956" t="str">
            <v/>
          </cell>
          <cell r="AB1956">
            <v>0</v>
          </cell>
          <cell r="AC1956">
            <v>0</v>
          </cell>
          <cell r="AI1956" t="str">
            <v/>
          </cell>
          <cell r="AJ1956" t="str">
            <v/>
          </cell>
          <cell r="AK1956">
            <v>0</v>
          </cell>
          <cell r="AL1956">
            <v>0</v>
          </cell>
          <cell r="AM1956">
            <v>0</v>
          </cell>
        </row>
        <row r="1957">
          <cell r="C1957" t="str">
            <v/>
          </cell>
          <cell r="D1957" t="str">
            <v/>
          </cell>
          <cell r="O1957" t="str">
            <v/>
          </cell>
          <cell r="T1957" t="str">
            <v/>
          </cell>
          <cell r="U1957" t="str">
            <v/>
          </cell>
          <cell r="V1957" t="str">
            <v/>
          </cell>
          <cell r="W1957" t="str">
            <v/>
          </cell>
          <cell r="Y1957" t="str">
            <v/>
          </cell>
          <cell r="AA1957" t="str">
            <v/>
          </cell>
          <cell r="AB1957">
            <v>0</v>
          </cell>
          <cell r="AC1957">
            <v>0</v>
          </cell>
          <cell r="AI1957" t="str">
            <v/>
          </cell>
          <cell r="AJ1957" t="str">
            <v/>
          </cell>
          <cell r="AK1957">
            <v>0</v>
          </cell>
          <cell r="AL1957">
            <v>0</v>
          </cell>
          <cell r="AM1957">
            <v>0</v>
          </cell>
        </row>
        <row r="1958">
          <cell r="C1958" t="str">
            <v/>
          </cell>
          <cell r="D1958" t="str">
            <v/>
          </cell>
          <cell r="O1958" t="str">
            <v/>
          </cell>
          <cell r="T1958" t="str">
            <v/>
          </cell>
          <cell r="U1958" t="str">
            <v/>
          </cell>
          <cell r="V1958" t="str">
            <v/>
          </cell>
          <cell r="W1958" t="str">
            <v/>
          </cell>
          <cell r="Y1958" t="str">
            <v/>
          </cell>
          <cell r="AA1958" t="str">
            <v/>
          </cell>
          <cell r="AB1958">
            <v>0</v>
          </cell>
          <cell r="AC1958">
            <v>0</v>
          </cell>
          <cell r="AI1958" t="str">
            <v/>
          </cell>
          <cell r="AJ1958" t="str">
            <v/>
          </cell>
          <cell r="AK1958">
            <v>0</v>
          </cell>
          <cell r="AL1958">
            <v>0</v>
          </cell>
          <cell r="AM1958">
            <v>0</v>
          </cell>
        </row>
        <row r="1959">
          <cell r="C1959" t="str">
            <v/>
          </cell>
          <cell r="D1959" t="str">
            <v/>
          </cell>
          <cell r="O1959" t="str">
            <v/>
          </cell>
          <cell r="T1959" t="str">
            <v/>
          </cell>
          <cell r="U1959" t="str">
            <v/>
          </cell>
          <cell r="V1959" t="str">
            <v/>
          </cell>
          <cell r="W1959" t="str">
            <v/>
          </cell>
          <cell r="Y1959" t="str">
            <v/>
          </cell>
          <cell r="AA1959" t="str">
            <v/>
          </cell>
          <cell r="AB1959">
            <v>0</v>
          </cell>
          <cell r="AC1959">
            <v>0</v>
          </cell>
          <cell r="AI1959" t="str">
            <v/>
          </cell>
          <cell r="AJ1959" t="str">
            <v/>
          </cell>
          <cell r="AK1959">
            <v>0</v>
          </cell>
          <cell r="AL1959">
            <v>0</v>
          </cell>
          <cell r="AM1959">
            <v>0</v>
          </cell>
        </row>
        <row r="1960">
          <cell r="C1960" t="str">
            <v/>
          </cell>
          <cell r="D1960" t="str">
            <v/>
          </cell>
          <cell r="O1960" t="str">
            <v/>
          </cell>
          <cell r="T1960" t="str">
            <v/>
          </cell>
          <cell r="U1960" t="str">
            <v/>
          </cell>
          <cell r="V1960" t="str">
            <v/>
          </cell>
          <cell r="W1960" t="str">
            <v/>
          </cell>
          <cell r="Y1960" t="str">
            <v/>
          </cell>
          <cell r="AA1960" t="str">
            <v/>
          </cell>
          <cell r="AB1960">
            <v>0</v>
          </cell>
          <cell r="AC1960">
            <v>0</v>
          </cell>
          <cell r="AI1960" t="str">
            <v/>
          </cell>
          <cell r="AJ1960" t="str">
            <v/>
          </cell>
          <cell r="AK1960">
            <v>0</v>
          </cell>
          <cell r="AL1960">
            <v>0</v>
          </cell>
          <cell r="AM1960">
            <v>0</v>
          </cell>
        </row>
        <row r="1961">
          <cell r="C1961" t="str">
            <v/>
          </cell>
          <cell r="D1961" t="str">
            <v/>
          </cell>
          <cell r="O1961" t="str">
            <v/>
          </cell>
          <cell r="T1961" t="str">
            <v/>
          </cell>
          <cell r="U1961" t="str">
            <v/>
          </cell>
          <cell r="V1961" t="str">
            <v/>
          </cell>
          <cell r="W1961" t="str">
            <v/>
          </cell>
          <cell r="Y1961" t="str">
            <v/>
          </cell>
          <cell r="AA1961" t="str">
            <v/>
          </cell>
          <cell r="AB1961">
            <v>0</v>
          </cell>
          <cell r="AC1961">
            <v>0</v>
          </cell>
          <cell r="AI1961" t="str">
            <v/>
          </cell>
          <cell r="AJ1961" t="str">
            <v/>
          </cell>
          <cell r="AK1961">
            <v>0</v>
          </cell>
          <cell r="AL1961">
            <v>0</v>
          </cell>
          <cell r="AM1961">
            <v>0</v>
          </cell>
        </row>
        <row r="1962">
          <cell r="C1962" t="str">
            <v/>
          </cell>
          <cell r="D1962" t="str">
            <v/>
          </cell>
          <cell r="O1962" t="str">
            <v/>
          </cell>
          <cell r="T1962" t="str">
            <v/>
          </cell>
          <cell r="U1962" t="str">
            <v/>
          </cell>
          <cell r="V1962" t="str">
            <v/>
          </cell>
          <cell r="W1962" t="str">
            <v/>
          </cell>
          <cell r="Y1962" t="str">
            <v/>
          </cell>
          <cell r="AA1962" t="str">
            <v/>
          </cell>
          <cell r="AB1962">
            <v>0</v>
          </cell>
          <cell r="AC1962">
            <v>0</v>
          </cell>
          <cell r="AI1962" t="str">
            <v/>
          </cell>
          <cell r="AJ1962" t="str">
            <v/>
          </cell>
          <cell r="AK1962">
            <v>0</v>
          </cell>
          <cell r="AL1962">
            <v>0</v>
          </cell>
          <cell r="AM1962">
            <v>0</v>
          </cell>
        </row>
        <row r="1963">
          <cell r="C1963" t="str">
            <v/>
          </cell>
          <cell r="D1963" t="str">
            <v/>
          </cell>
          <cell r="O1963" t="str">
            <v/>
          </cell>
          <cell r="T1963" t="str">
            <v/>
          </cell>
          <cell r="U1963" t="str">
            <v/>
          </cell>
          <cell r="V1963" t="str">
            <v/>
          </cell>
          <cell r="W1963" t="str">
            <v/>
          </cell>
          <cell r="Y1963" t="str">
            <v/>
          </cell>
          <cell r="AA1963" t="str">
            <v/>
          </cell>
          <cell r="AB1963">
            <v>0</v>
          </cell>
          <cell r="AC1963">
            <v>0</v>
          </cell>
          <cell r="AI1963" t="str">
            <v/>
          </cell>
          <cell r="AJ1963" t="str">
            <v/>
          </cell>
          <cell r="AK1963">
            <v>0</v>
          </cell>
          <cell r="AL1963">
            <v>0</v>
          </cell>
          <cell r="AM1963">
            <v>0</v>
          </cell>
        </row>
        <row r="1964">
          <cell r="C1964" t="str">
            <v/>
          </cell>
          <cell r="D1964" t="str">
            <v/>
          </cell>
          <cell r="O1964" t="str">
            <v/>
          </cell>
          <cell r="T1964" t="str">
            <v/>
          </cell>
          <cell r="U1964" t="str">
            <v/>
          </cell>
          <cell r="V1964" t="str">
            <v/>
          </cell>
          <cell r="W1964" t="str">
            <v/>
          </cell>
          <cell r="Y1964" t="str">
            <v/>
          </cell>
          <cell r="AA1964" t="str">
            <v/>
          </cell>
          <cell r="AB1964">
            <v>0</v>
          </cell>
          <cell r="AC1964">
            <v>0</v>
          </cell>
          <cell r="AI1964" t="str">
            <v/>
          </cell>
          <cell r="AJ1964" t="str">
            <v/>
          </cell>
          <cell r="AK1964">
            <v>0</v>
          </cell>
          <cell r="AL1964">
            <v>0</v>
          </cell>
          <cell r="AM1964">
            <v>0</v>
          </cell>
        </row>
        <row r="1965">
          <cell r="C1965" t="str">
            <v/>
          </cell>
          <cell r="D1965" t="str">
            <v/>
          </cell>
          <cell r="O1965" t="str">
            <v/>
          </cell>
          <cell r="T1965" t="str">
            <v/>
          </cell>
          <cell r="U1965" t="str">
            <v/>
          </cell>
          <cell r="V1965" t="str">
            <v/>
          </cell>
          <cell r="W1965" t="str">
            <v/>
          </cell>
          <cell r="Y1965" t="str">
            <v/>
          </cell>
          <cell r="AA1965" t="str">
            <v/>
          </cell>
          <cell r="AB1965">
            <v>0</v>
          </cell>
          <cell r="AC1965">
            <v>0</v>
          </cell>
          <cell r="AI1965" t="str">
            <v/>
          </cell>
          <cell r="AJ1965" t="str">
            <v/>
          </cell>
          <cell r="AK1965">
            <v>0</v>
          </cell>
          <cell r="AL1965">
            <v>0</v>
          </cell>
          <cell r="AM1965">
            <v>0</v>
          </cell>
        </row>
        <row r="1966">
          <cell r="C1966" t="str">
            <v/>
          </cell>
          <cell r="D1966" t="str">
            <v/>
          </cell>
          <cell r="O1966" t="str">
            <v/>
          </cell>
          <cell r="T1966" t="str">
            <v/>
          </cell>
          <cell r="U1966" t="str">
            <v/>
          </cell>
          <cell r="V1966" t="str">
            <v/>
          </cell>
          <cell r="W1966" t="str">
            <v/>
          </cell>
          <cell r="Y1966" t="str">
            <v/>
          </cell>
          <cell r="AA1966" t="str">
            <v/>
          </cell>
          <cell r="AB1966">
            <v>0</v>
          </cell>
          <cell r="AC1966">
            <v>0</v>
          </cell>
          <cell r="AI1966" t="str">
            <v/>
          </cell>
          <cell r="AJ1966" t="str">
            <v/>
          </cell>
          <cell r="AK1966">
            <v>0</v>
          </cell>
          <cell r="AL1966">
            <v>0</v>
          </cell>
          <cell r="AM1966">
            <v>0</v>
          </cell>
        </row>
        <row r="1967">
          <cell r="C1967" t="str">
            <v/>
          </cell>
          <cell r="D1967" t="str">
            <v/>
          </cell>
          <cell r="O1967" t="str">
            <v/>
          </cell>
          <cell r="T1967" t="str">
            <v/>
          </cell>
          <cell r="U1967" t="str">
            <v/>
          </cell>
          <cell r="V1967" t="str">
            <v/>
          </cell>
          <cell r="W1967" t="str">
            <v/>
          </cell>
          <cell r="Y1967" t="str">
            <v/>
          </cell>
          <cell r="AA1967" t="str">
            <v/>
          </cell>
          <cell r="AB1967">
            <v>0</v>
          </cell>
          <cell r="AC1967">
            <v>0</v>
          </cell>
          <cell r="AI1967" t="str">
            <v/>
          </cell>
          <cell r="AJ1967" t="str">
            <v/>
          </cell>
          <cell r="AK1967">
            <v>0</v>
          </cell>
          <cell r="AL1967">
            <v>0</v>
          </cell>
          <cell r="AM1967">
            <v>0</v>
          </cell>
        </row>
        <row r="1968">
          <cell r="C1968" t="str">
            <v/>
          </cell>
          <cell r="D1968" t="str">
            <v/>
          </cell>
          <cell r="O1968" t="str">
            <v/>
          </cell>
          <cell r="T1968" t="str">
            <v/>
          </cell>
          <cell r="U1968" t="str">
            <v/>
          </cell>
          <cell r="V1968" t="str">
            <v/>
          </cell>
          <cell r="W1968" t="str">
            <v/>
          </cell>
          <cell r="Y1968" t="str">
            <v/>
          </cell>
          <cell r="AA1968" t="str">
            <v/>
          </cell>
          <cell r="AB1968">
            <v>0</v>
          </cell>
          <cell r="AC1968">
            <v>0</v>
          </cell>
          <cell r="AI1968" t="str">
            <v/>
          </cell>
          <cell r="AJ1968" t="str">
            <v/>
          </cell>
          <cell r="AK1968">
            <v>0</v>
          </cell>
          <cell r="AL1968">
            <v>0</v>
          </cell>
          <cell r="AM1968">
            <v>0</v>
          </cell>
        </row>
        <row r="1969">
          <cell r="C1969" t="str">
            <v/>
          </cell>
          <cell r="D1969" t="str">
            <v/>
          </cell>
          <cell r="O1969" t="str">
            <v/>
          </cell>
          <cell r="T1969" t="str">
            <v/>
          </cell>
          <cell r="U1969" t="str">
            <v/>
          </cell>
          <cell r="V1969" t="str">
            <v/>
          </cell>
          <cell r="W1969" t="str">
            <v/>
          </cell>
          <cell r="Y1969" t="str">
            <v/>
          </cell>
          <cell r="AA1969" t="str">
            <v/>
          </cell>
          <cell r="AB1969">
            <v>0</v>
          </cell>
          <cell r="AC1969">
            <v>0</v>
          </cell>
          <cell r="AI1969" t="str">
            <v/>
          </cell>
          <cell r="AJ1969" t="str">
            <v/>
          </cell>
          <cell r="AK1969">
            <v>0</v>
          </cell>
          <cell r="AL1969">
            <v>0</v>
          </cell>
          <cell r="AM1969">
            <v>0</v>
          </cell>
        </row>
        <row r="1970">
          <cell r="C1970" t="str">
            <v/>
          </cell>
          <cell r="D1970" t="str">
            <v/>
          </cell>
          <cell r="O1970" t="str">
            <v/>
          </cell>
          <cell r="T1970" t="str">
            <v/>
          </cell>
          <cell r="U1970" t="str">
            <v/>
          </cell>
          <cell r="V1970" t="str">
            <v/>
          </cell>
          <cell r="W1970" t="str">
            <v/>
          </cell>
          <cell r="Y1970" t="str">
            <v/>
          </cell>
          <cell r="AA1970" t="str">
            <v/>
          </cell>
          <cell r="AB1970">
            <v>0</v>
          </cell>
          <cell r="AC1970">
            <v>0</v>
          </cell>
          <cell r="AI1970" t="str">
            <v/>
          </cell>
          <cell r="AJ1970" t="str">
            <v/>
          </cell>
          <cell r="AK1970">
            <v>0</v>
          </cell>
          <cell r="AL1970">
            <v>0</v>
          </cell>
          <cell r="AM1970">
            <v>0</v>
          </cell>
        </row>
        <row r="1971">
          <cell r="C1971" t="str">
            <v/>
          </cell>
          <cell r="D1971" t="str">
            <v/>
          </cell>
          <cell r="O1971" t="str">
            <v/>
          </cell>
          <cell r="T1971" t="str">
            <v/>
          </cell>
          <cell r="U1971" t="str">
            <v/>
          </cell>
          <cell r="V1971" t="str">
            <v/>
          </cell>
          <cell r="W1971" t="str">
            <v/>
          </cell>
          <cell r="Y1971" t="str">
            <v/>
          </cell>
          <cell r="AA1971" t="str">
            <v/>
          </cell>
          <cell r="AB1971">
            <v>0</v>
          </cell>
          <cell r="AC1971">
            <v>0</v>
          </cell>
          <cell r="AI1971" t="str">
            <v/>
          </cell>
          <cell r="AJ1971" t="str">
            <v/>
          </cell>
          <cell r="AK1971">
            <v>0</v>
          </cell>
          <cell r="AL1971">
            <v>0</v>
          </cell>
          <cell r="AM1971">
            <v>0</v>
          </cell>
        </row>
        <row r="1972">
          <cell r="C1972" t="str">
            <v/>
          </cell>
          <cell r="D1972" t="str">
            <v/>
          </cell>
          <cell r="O1972" t="str">
            <v/>
          </cell>
          <cell r="T1972" t="str">
            <v/>
          </cell>
          <cell r="U1972" t="str">
            <v/>
          </cell>
          <cell r="V1972" t="str">
            <v/>
          </cell>
          <cell r="W1972" t="str">
            <v/>
          </cell>
          <cell r="Y1972" t="str">
            <v/>
          </cell>
          <cell r="AA1972" t="str">
            <v/>
          </cell>
          <cell r="AB1972">
            <v>0</v>
          </cell>
          <cell r="AC1972">
            <v>0</v>
          </cell>
          <cell r="AI1972" t="str">
            <v/>
          </cell>
          <cell r="AJ1972" t="str">
            <v/>
          </cell>
          <cell r="AK1972">
            <v>0</v>
          </cell>
          <cell r="AL1972">
            <v>0</v>
          </cell>
          <cell r="AM1972">
            <v>0</v>
          </cell>
        </row>
        <row r="1973">
          <cell r="C1973" t="str">
            <v/>
          </cell>
          <cell r="D1973" t="str">
            <v/>
          </cell>
          <cell r="O1973" t="str">
            <v/>
          </cell>
          <cell r="T1973" t="str">
            <v/>
          </cell>
          <cell r="U1973" t="str">
            <v/>
          </cell>
          <cell r="V1973" t="str">
            <v/>
          </cell>
          <cell r="W1973" t="str">
            <v/>
          </cell>
          <cell r="Y1973" t="str">
            <v/>
          </cell>
          <cell r="AA1973" t="str">
            <v/>
          </cell>
          <cell r="AB1973">
            <v>0</v>
          </cell>
          <cell r="AC1973">
            <v>0</v>
          </cell>
          <cell r="AI1973" t="str">
            <v/>
          </cell>
          <cell r="AJ1973" t="str">
            <v/>
          </cell>
          <cell r="AK1973">
            <v>0</v>
          </cell>
          <cell r="AL1973">
            <v>0</v>
          </cell>
          <cell r="AM1973">
            <v>0</v>
          </cell>
        </row>
        <row r="1974">
          <cell r="C1974" t="str">
            <v/>
          </cell>
          <cell r="D1974" t="str">
            <v/>
          </cell>
          <cell r="O1974" t="str">
            <v/>
          </cell>
          <cell r="T1974" t="str">
            <v/>
          </cell>
          <cell r="U1974" t="str">
            <v/>
          </cell>
          <cell r="V1974" t="str">
            <v/>
          </cell>
          <cell r="W1974" t="str">
            <v/>
          </cell>
          <cell r="Y1974" t="str">
            <v/>
          </cell>
          <cell r="AA1974" t="str">
            <v/>
          </cell>
          <cell r="AB1974">
            <v>0</v>
          </cell>
          <cell r="AC1974">
            <v>0</v>
          </cell>
          <cell r="AI1974" t="str">
            <v/>
          </cell>
          <cell r="AJ1974" t="str">
            <v/>
          </cell>
          <cell r="AK1974">
            <v>0</v>
          </cell>
          <cell r="AL1974">
            <v>0</v>
          </cell>
          <cell r="AM1974">
            <v>0</v>
          </cell>
        </row>
        <row r="1975">
          <cell r="C1975" t="str">
            <v/>
          </cell>
          <cell r="D1975" t="str">
            <v/>
          </cell>
          <cell r="O1975" t="str">
            <v/>
          </cell>
          <cell r="T1975" t="str">
            <v/>
          </cell>
          <cell r="U1975" t="str">
            <v/>
          </cell>
          <cell r="V1975" t="str">
            <v/>
          </cell>
          <cell r="W1975" t="str">
            <v/>
          </cell>
          <cell r="Y1975" t="str">
            <v/>
          </cell>
          <cell r="AA1975" t="str">
            <v/>
          </cell>
          <cell r="AB1975">
            <v>0</v>
          </cell>
          <cell r="AC1975">
            <v>0</v>
          </cell>
          <cell r="AI1975" t="str">
            <v/>
          </cell>
          <cell r="AJ1975" t="str">
            <v/>
          </cell>
          <cell r="AK1975">
            <v>0</v>
          </cell>
          <cell r="AL1975">
            <v>0</v>
          </cell>
          <cell r="AM1975">
            <v>0</v>
          </cell>
        </row>
        <row r="1976">
          <cell r="C1976" t="str">
            <v/>
          </cell>
          <cell r="D1976" t="str">
            <v/>
          </cell>
          <cell r="O1976" t="str">
            <v/>
          </cell>
          <cell r="T1976" t="str">
            <v/>
          </cell>
          <cell r="U1976" t="str">
            <v/>
          </cell>
          <cell r="V1976" t="str">
            <v/>
          </cell>
          <cell r="W1976" t="str">
            <v/>
          </cell>
          <cell r="Y1976" t="str">
            <v/>
          </cell>
          <cell r="AA1976" t="str">
            <v/>
          </cell>
          <cell r="AB1976">
            <v>0</v>
          </cell>
          <cell r="AC1976">
            <v>0</v>
          </cell>
          <cell r="AI1976" t="str">
            <v/>
          </cell>
          <cell r="AJ1976" t="str">
            <v/>
          </cell>
          <cell r="AK1976">
            <v>0</v>
          </cell>
          <cell r="AL1976">
            <v>0</v>
          </cell>
          <cell r="AM1976">
            <v>0</v>
          </cell>
        </row>
        <row r="1977">
          <cell r="C1977" t="str">
            <v/>
          </cell>
          <cell r="D1977" t="str">
            <v/>
          </cell>
          <cell r="O1977" t="str">
            <v/>
          </cell>
          <cell r="T1977" t="str">
            <v/>
          </cell>
          <cell r="U1977" t="str">
            <v/>
          </cell>
          <cell r="V1977" t="str">
            <v/>
          </cell>
          <cell r="W1977" t="str">
            <v/>
          </cell>
          <cell r="Y1977" t="str">
            <v/>
          </cell>
          <cell r="AA1977" t="str">
            <v/>
          </cell>
          <cell r="AB1977">
            <v>0</v>
          </cell>
          <cell r="AC1977">
            <v>0</v>
          </cell>
          <cell r="AI1977" t="str">
            <v/>
          </cell>
          <cell r="AJ1977" t="str">
            <v/>
          </cell>
          <cell r="AK1977">
            <v>0</v>
          </cell>
          <cell r="AL1977">
            <v>0</v>
          </cell>
          <cell r="AM1977">
            <v>0</v>
          </cell>
        </row>
        <row r="1978">
          <cell r="C1978" t="str">
            <v/>
          </cell>
          <cell r="D1978" t="str">
            <v/>
          </cell>
          <cell r="O1978" t="str">
            <v/>
          </cell>
          <cell r="T1978" t="str">
            <v/>
          </cell>
          <cell r="U1978" t="str">
            <v/>
          </cell>
          <cell r="V1978" t="str">
            <v/>
          </cell>
          <cell r="W1978" t="str">
            <v/>
          </cell>
          <cell r="Y1978" t="str">
            <v/>
          </cell>
          <cell r="AA1978" t="str">
            <v/>
          </cell>
          <cell r="AB1978">
            <v>0</v>
          </cell>
          <cell r="AC1978">
            <v>0</v>
          </cell>
          <cell r="AI1978" t="str">
            <v/>
          </cell>
          <cell r="AJ1978" t="str">
            <v/>
          </cell>
          <cell r="AK1978">
            <v>0</v>
          </cell>
          <cell r="AL1978">
            <v>0</v>
          </cell>
          <cell r="AM1978">
            <v>0</v>
          </cell>
        </row>
        <row r="1979">
          <cell r="C1979" t="str">
            <v/>
          </cell>
          <cell r="D1979" t="str">
            <v/>
          </cell>
          <cell r="O1979" t="str">
            <v/>
          </cell>
          <cell r="T1979" t="str">
            <v/>
          </cell>
          <cell r="U1979" t="str">
            <v/>
          </cell>
          <cell r="V1979" t="str">
            <v/>
          </cell>
          <cell r="W1979" t="str">
            <v/>
          </cell>
          <cell r="Y1979" t="str">
            <v/>
          </cell>
          <cell r="AA1979" t="str">
            <v/>
          </cell>
          <cell r="AB1979">
            <v>0</v>
          </cell>
          <cell r="AC1979">
            <v>0</v>
          </cell>
          <cell r="AI1979" t="str">
            <v/>
          </cell>
          <cell r="AJ1979" t="str">
            <v/>
          </cell>
          <cell r="AK1979">
            <v>0</v>
          </cell>
          <cell r="AL1979">
            <v>0</v>
          </cell>
          <cell r="AM1979">
            <v>0</v>
          </cell>
        </row>
        <row r="1980">
          <cell r="C1980" t="str">
            <v/>
          </cell>
          <cell r="D1980" t="str">
            <v/>
          </cell>
          <cell r="O1980" t="str">
            <v/>
          </cell>
          <cell r="T1980" t="str">
            <v/>
          </cell>
          <cell r="U1980" t="str">
            <v/>
          </cell>
          <cell r="V1980" t="str">
            <v/>
          </cell>
          <cell r="W1980" t="str">
            <v/>
          </cell>
          <cell r="Y1980" t="str">
            <v/>
          </cell>
          <cell r="AA1980" t="str">
            <v/>
          </cell>
          <cell r="AB1980">
            <v>0</v>
          </cell>
          <cell r="AC1980">
            <v>0</v>
          </cell>
          <cell r="AI1980" t="str">
            <v/>
          </cell>
          <cell r="AJ1980" t="str">
            <v/>
          </cell>
          <cell r="AK1980">
            <v>0</v>
          </cell>
          <cell r="AL1980">
            <v>0</v>
          </cell>
          <cell r="AM1980">
            <v>0</v>
          </cell>
        </row>
        <row r="1981">
          <cell r="C1981" t="str">
            <v/>
          </cell>
          <cell r="D1981" t="str">
            <v/>
          </cell>
          <cell r="O1981" t="str">
            <v/>
          </cell>
          <cell r="T1981" t="str">
            <v/>
          </cell>
          <cell r="U1981" t="str">
            <v/>
          </cell>
          <cell r="V1981" t="str">
            <v/>
          </cell>
          <cell r="W1981" t="str">
            <v/>
          </cell>
          <cell r="Y1981" t="str">
            <v/>
          </cell>
          <cell r="AA1981" t="str">
            <v/>
          </cell>
          <cell r="AB1981">
            <v>0</v>
          </cell>
          <cell r="AC1981">
            <v>0</v>
          </cell>
          <cell r="AI1981" t="str">
            <v/>
          </cell>
          <cell r="AJ1981" t="str">
            <v/>
          </cell>
          <cell r="AK1981">
            <v>0</v>
          </cell>
          <cell r="AL1981">
            <v>0</v>
          </cell>
          <cell r="AM1981">
            <v>0</v>
          </cell>
        </row>
        <row r="1982">
          <cell r="C1982" t="str">
            <v/>
          </cell>
          <cell r="D1982" t="str">
            <v/>
          </cell>
          <cell r="O1982" t="str">
            <v/>
          </cell>
          <cell r="T1982" t="str">
            <v/>
          </cell>
          <cell r="U1982" t="str">
            <v/>
          </cell>
          <cell r="V1982" t="str">
            <v/>
          </cell>
          <cell r="W1982" t="str">
            <v/>
          </cell>
          <cell r="Y1982" t="str">
            <v/>
          </cell>
          <cell r="AA1982" t="str">
            <v/>
          </cell>
          <cell r="AB1982">
            <v>0</v>
          </cell>
          <cell r="AC1982">
            <v>0</v>
          </cell>
          <cell r="AI1982" t="str">
            <v/>
          </cell>
          <cell r="AJ1982" t="str">
            <v/>
          </cell>
          <cell r="AK1982">
            <v>0</v>
          </cell>
          <cell r="AL1982">
            <v>0</v>
          </cell>
          <cell r="AM1982">
            <v>0</v>
          </cell>
        </row>
        <row r="1983">
          <cell r="C1983" t="str">
            <v/>
          </cell>
          <cell r="D1983" t="str">
            <v/>
          </cell>
          <cell r="O1983" t="str">
            <v/>
          </cell>
          <cell r="T1983" t="str">
            <v/>
          </cell>
          <cell r="U1983" t="str">
            <v/>
          </cell>
          <cell r="V1983" t="str">
            <v/>
          </cell>
          <cell r="W1983" t="str">
            <v/>
          </cell>
          <cell r="Y1983" t="str">
            <v/>
          </cell>
          <cell r="AA1983" t="str">
            <v/>
          </cell>
          <cell r="AB1983">
            <v>0</v>
          </cell>
          <cell r="AC1983">
            <v>0</v>
          </cell>
          <cell r="AI1983" t="str">
            <v/>
          </cell>
          <cell r="AJ1983" t="str">
            <v/>
          </cell>
          <cell r="AK1983">
            <v>0</v>
          </cell>
          <cell r="AL1983">
            <v>0</v>
          </cell>
          <cell r="AM1983">
            <v>0</v>
          </cell>
        </row>
        <row r="1984">
          <cell r="C1984" t="str">
            <v/>
          </cell>
          <cell r="D1984" t="str">
            <v/>
          </cell>
          <cell r="O1984" t="str">
            <v/>
          </cell>
          <cell r="T1984" t="str">
            <v/>
          </cell>
          <cell r="U1984" t="str">
            <v/>
          </cell>
          <cell r="V1984" t="str">
            <v/>
          </cell>
          <cell r="W1984" t="str">
            <v/>
          </cell>
          <cell r="Y1984" t="str">
            <v/>
          </cell>
          <cell r="AA1984" t="str">
            <v/>
          </cell>
          <cell r="AB1984">
            <v>0</v>
          </cell>
          <cell r="AC1984">
            <v>0</v>
          </cell>
          <cell r="AI1984" t="str">
            <v/>
          </cell>
          <cell r="AJ1984" t="str">
            <v/>
          </cell>
          <cell r="AK1984">
            <v>0</v>
          </cell>
          <cell r="AL1984">
            <v>0</v>
          </cell>
          <cell r="AM1984">
            <v>0</v>
          </cell>
        </row>
        <row r="1985">
          <cell r="C1985" t="str">
            <v/>
          </cell>
          <cell r="D1985" t="str">
            <v/>
          </cell>
          <cell r="O1985" t="str">
            <v/>
          </cell>
          <cell r="T1985" t="str">
            <v/>
          </cell>
          <cell r="U1985" t="str">
            <v/>
          </cell>
          <cell r="V1985" t="str">
            <v/>
          </cell>
          <cell r="W1985" t="str">
            <v/>
          </cell>
          <cell r="Y1985" t="str">
            <v/>
          </cell>
          <cell r="AA1985" t="str">
            <v/>
          </cell>
          <cell r="AB1985">
            <v>0</v>
          </cell>
          <cell r="AC1985">
            <v>0</v>
          </cell>
          <cell r="AI1985" t="str">
            <v/>
          </cell>
          <cell r="AJ1985" t="str">
            <v/>
          </cell>
          <cell r="AK1985">
            <v>0</v>
          </cell>
          <cell r="AL1985">
            <v>0</v>
          </cell>
          <cell r="AM1985">
            <v>0</v>
          </cell>
        </row>
        <row r="1986">
          <cell r="C1986" t="str">
            <v/>
          </cell>
          <cell r="D1986" t="str">
            <v/>
          </cell>
          <cell r="O1986" t="str">
            <v/>
          </cell>
          <cell r="T1986" t="str">
            <v/>
          </cell>
          <cell r="U1986" t="str">
            <v/>
          </cell>
          <cell r="V1986" t="str">
            <v/>
          </cell>
          <cell r="W1986" t="str">
            <v/>
          </cell>
          <cell r="Y1986" t="str">
            <v/>
          </cell>
          <cell r="AA1986" t="str">
            <v/>
          </cell>
          <cell r="AB1986">
            <v>0</v>
          </cell>
          <cell r="AC1986">
            <v>0</v>
          </cell>
          <cell r="AI1986" t="str">
            <v/>
          </cell>
          <cell r="AJ1986" t="str">
            <v/>
          </cell>
          <cell r="AK1986">
            <v>0</v>
          </cell>
          <cell r="AL1986">
            <v>0</v>
          </cell>
          <cell r="AM1986">
            <v>0</v>
          </cell>
        </row>
        <row r="1987">
          <cell r="C1987" t="str">
            <v/>
          </cell>
          <cell r="D1987" t="str">
            <v/>
          </cell>
          <cell r="O1987" t="str">
            <v/>
          </cell>
          <cell r="T1987" t="str">
            <v/>
          </cell>
          <cell r="U1987" t="str">
            <v/>
          </cell>
          <cell r="V1987" t="str">
            <v/>
          </cell>
          <cell r="W1987" t="str">
            <v/>
          </cell>
          <cell r="Y1987" t="str">
            <v/>
          </cell>
          <cell r="AA1987" t="str">
            <v/>
          </cell>
          <cell r="AB1987">
            <v>0</v>
          </cell>
          <cell r="AC1987">
            <v>0</v>
          </cell>
          <cell r="AI1987" t="str">
            <v/>
          </cell>
          <cell r="AJ1987" t="str">
            <v/>
          </cell>
          <cell r="AK1987">
            <v>0</v>
          </cell>
          <cell r="AL1987">
            <v>0</v>
          </cell>
          <cell r="AM1987">
            <v>0</v>
          </cell>
        </row>
        <row r="1988">
          <cell r="C1988" t="str">
            <v/>
          </cell>
          <cell r="D1988" t="str">
            <v/>
          </cell>
          <cell r="O1988" t="str">
            <v/>
          </cell>
          <cell r="T1988" t="str">
            <v/>
          </cell>
          <cell r="U1988" t="str">
            <v/>
          </cell>
          <cell r="V1988" t="str">
            <v/>
          </cell>
          <cell r="W1988" t="str">
            <v/>
          </cell>
          <cell r="Y1988" t="str">
            <v/>
          </cell>
          <cell r="AA1988" t="str">
            <v/>
          </cell>
          <cell r="AB1988">
            <v>0</v>
          </cell>
          <cell r="AC1988">
            <v>0</v>
          </cell>
          <cell r="AI1988" t="str">
            <v/>
          </cell>
          <cell r="AJ1988" t="str">
            <v/>
          </cell>
          <cell r="AK1988">
            <v>0</v>
          </cell>
          <cell r="AL1988">
            <v>0</v>
          </cell>
          <cell r="AM1988">
            <v>0</v>
          </cell>
        </row>
        <row r="1989">
          <cell r="C1989" t="str">
            <v/>
          </cell>
          <cell r="D1989" t="str">
            <v/>
          </cell>
          <cell r="O1989" t="str">
            <v/>
          </cell>
          <cell r="T1989" t="str">
            <v/>
          </cell>
          <cell r="U1989" t="str">
            <v/>
          </cell>
          <cell r="V1989" t="str">
            <v/>
          </cell>
          <cell r="W1989" t="str">
            <v/>
          </cell>
          <cell r="Y1989" t="str">
            <v/>
          </cell>
          <cell r="AA1989" t="str">
            <v/>
          </cell>
          <cell r="AB1989">
            <v>0</v>
          </cell>
          <cell r="AC1989">
            <v>0</v>
          </cell>
          <cell r="AI1989" t="str">
            <v/>
          </cell>
          <cell r="AJ1989" t="str">
            <v/>
          </cell>
          <cell r="AK1989">
            <v>0</v>
          </cell>
          <cell r="AL1989">
            <v>0</v>
          </cell>
          <cell r="AM1989">
            <v>0</v>
          </cell>
        </row>
        <row r="1990">
          <cell r="C1990" t="str">
            <v/>
          </cell>
          <cell r="D1990" t="str">
            <v/>
          </cell>
          <cell r="O1990" t="str">
            <v/>
          </cell>
          <cell r="T1990" t="str">
            <v/>
          </cell>
          <cell r="U1990" t="str">
            <v/>
          </cell>
          <cell r="V1990" t="str">
            <v/>
          </cell>
          <cell r="W1990" t="str">
            <v/>
          </cell>
          <cell r="Y1990" t="str">
            <v/>
          </cell>
          <cell r="AA1990" t="str">
            <v/>
          </cell>
          <cell r="AB1990">
            <v>0</v>
          </cell>
          <cell r="AC1990">
            <v>0</v>
          </cell>
          <cell r="AI1990" t="str">
            <v/>
          </cell>
          <cell r="AJ1990" t="str">
            <v/>
          </cell>
          <cell r="AK1990">
            <v>0</v>
          </cell>
          <cell r="AL1990">
            <v>0</v>
          </cell>
          <cell r="AM1990">
            <v>0</v>
          </cell>
        </row>
        <row r="1991">
          <cell r="C1991" t="str">
            <v/>
          </cell>
          <cell r="D1991" t="str">
            <v/>
          </cell>
          <cell r="O1991" t="str">
            <v/>
          </cell>
          <cell r="T1991" t="str">
            <v/>
          </cell>
          <cell r="U1991" t="str">
            <v/>
          </cell>
          <cell r="V1991" t="str">
            <v/>
          </cell>
          <cell r="W1991" t="str">
            <v/>
          </cell>
          <cell r="Y1991" t="str">
            <v/>
          </cell>
          <cell r="AA1991" t="str">
            <v/>
          </cell>
          <cell r="AB1991">
            <v>0</v>
          </cell>
          <cell r="AC1991">
            <v>0</v>
          </cell>
          <cell r="AI1991" t="str">
            <v/>
          </cell>
          <cell r="AJ1991" t="str">
            <v/>
          </cell>
          <cell r="AK1991">
            <v>0</v>
          </cell>
          <cell r="AL1991">
            <v>0</v>
          </cell>
          <cell r="AM1991">
            <v>0</v>
          </cell>
        </row>
        <row r="1992">
          <cell r="C1992" t="str">
            <v/>
          </cell>
          <cell r="D1992" t="str">
            <v/>
          </cell>
          <cell r="O1992" t="str">
            <v/>
          </cell>
          <cell r="T1992" t="str">
            <v/>
          </cell>
          <cell r="U1992" t="str">
            <v/>
          </cell>
          <cell r="V1992" t="str">
            <v/>
          </cell>
          <cell r="W1992" t="str">
            <v/>
          </cell>
          <cell r="Y1992" t="str">
            <v/>
          </cell>
          <cell r="AA1992" t="str">
            <v/>
          </cell>
          <cell r="AB1992">
            <v>0</v>
          </cell>
          <cell r="AC1992">
            <v>0</v>
          </cell>
          <cell r="AI1992" t="str">
            <v/>
          </cell>
          <cell r="AJ1992" t="str">
            <v/>
          </cell>
          <cell r="AK1992">
            <v>0</v>
          </cell>
          <cell r="AL1992">
            <v>0</v>
          </cell>
          <cell r="AM1992">
            <v>0</v>
          </cell>
        </row>
        <row r="1993">
          <cell r="C1993" t="str">
            <v/>
          </cell>
          <cell r="D1993" t="str">
            <v/>
          </cell>
          <cell r="O1993" t="str">
            <v/>
          </cell>
          <cell r="T1993" t="str">
            <v/>
          </cell>
          <cell r="U1993" t="str">
            <v/>
          </cell>
          <cell r="V1993" t="str">
            <v/>
          </cell>
          <cell r="W1993" t="str">
            <v/>
          </cell>
          <cell r="Y1993" t="str">
            <v/>
          </cell>
          <cell r="AA1993" t="str">
            <v/>
          </cell>
          <cell r="AB1993">
            <v>0</v>
          </cell>
          <cell r="AC1993">
            <v>0</v>
          </cell>
          <cell r="AI1993" t="str">
            <v/>
          </cell>
          <cell r="AJ1993" t="str">
            <v/>
          </cell>
          <cell r="AK1993">
            <v>0</v>
          </cell>
          <cell r="AL1993">
            <v>0</v>
          </cell>
          <cell r="AM1993">
            <v>0</v>
          </cell>
        </row>
        <row r="1994">
          <cell r="C1994" t="str">
            <v/>
          </cell>
          <cell r="D1994" t="str">
            <v/>
          </cell>
          <cell r="O1994" t="str">
            <v/>
          </cell>
          <cell r="T1994" t="str">
            <v/>
          </cell>
          <cell r="U1994" t="str">
            <v/>
          </cell>
          <cell r="V1994" t="str">
            <v/>
          </cell>
          <cell r="W1994" t="str">
            <v/>
          </cell>
          <cell r="Y1994" t="str">
            <v/>
          </cell>
          <cell r="AA1994" t="str">
            <v/>
          </cell>
          <cell r="AB1994">
            <v>0</v>
          </cell>
          <cell r="AC1994">
            <v>0</v>
          </cell>
          <cell r="AI1994" t="str">
            <v/>
          </cell>
          <cell r="AJ1994" t="str">
            <v/>
          </cell>
          <cell r="AK1994">
            <v>0</v>
          </cell>
          <cell r="AL1994">
            <v>0</v>
          </cell>
          <cell r="AM1994">
            <v>0</v>
          </cell>
        </row>
        <row r="1995">
          <cell r="C1995" t="str">
            <v/>
          </cell>
          <cell r="D1995" t="str">
            <v/>
          </cell>
          <cell r="O1995" t="str">
            <v/>
          </cell>
          <cell r="T1995" t="str">
            <v/>
          </cell>
          <cell r="U1995" t="str">
            <v/>
          </cell>
          <cell r="V1995" t="str">
            <v/>
          </cell>
          <cell r="W1995" t="str">
            <v/>
          </cell>
          <cell r="Y1995" t="str">
            <v/>
          </cell>
          <cell r="AA1995" t="str">
            <v/>
          </cell>
          <cell r="AB1995">
            <v>0</v>
          </cell>
          <cell r="AC1995">
            <v>0</v>
          </cell>
          <cell r="AI1995" t="str">
            <v/>
          </cell>
          <cell r="AJ1995" t="str">
            <v/>
          </cell>
          <cell r="AK1995">
            <v>0</v>
          </cell>
          <cell r="AL1995">
            <v>0</v>
          </cell>
          <cell r="AM1995">
            <v>0</v>
          </cell>
        </row>
        <row r="1996">
          <cell r="C1996" t="str">
            <v/>
          </cell>
          <cell r="D1996" t="str">
            <v/>
          </cell>
          <cell r="O1996" t="str">
            <v/>
          </cell>
          <cell r="T1996" t="str">
            <v/>
          </cell>
          <cell r="U1996" t="str">
            <v/>
          </cell>
          <cell r="V1996" t="str">
            <v/>
          </cell>
          <cell r="W1996" t="str">
            <v/>
          </cell>
          <cell r="Y1996" t="str">
            <v/>
          </cell>
          <cell r="AA1996" t="str">
            <v/>
          </cell>
          <cell r="AB1996">
            <v>0</v>
          </cell>
          <cell r="AC1996">
            <v>0</v>
          </cell>
          <cell r="AI1996" t="str">
            <v/>
          </cell>
          <cell r="AJ1996" t="str">
            <v/>
          </cell>
          <cell r="AK1996">
            <v>0</v>
          </cell>
          <cell r="AL1996">
            <v>0</v>
          </cell>
          <cell r="AM1996">
            <v>0</v>
          </cell>
        </row>
        <row r="1997">
          <cell r="C1997" t="str">
            <v/>
          </cell>
          <cell r="D1997" t="str">
            <v/>
          </cell>
          <cell r="O1997" t="str">
            <v/>
          </cell>
          <cell r="T1997" t="str">
            <v/>
          </cell>
          <cell r="U1997" t="str">
            <v/>
          </cell>
          <cell r="V1997" t="str">
            <v/>
          </cell>
          <cell r="W1997" t="str">
            <v/>
          </cell>
          <cell r="Y1997" t="str">
            <v/>
          </cell>
          <cell r="AA1997" t="str">
            <v/>
          </cell>
          <cell r="AB1997">
            <v>0</v>
          </cell>
          <cell r="AC1997">
            <v>0</v>
          </cell>
          <cell r="AI1997" t="str">
            <v/>
          </cell>
          <cell r="AJ1997" t="str">
            <v/>
          </cell>
          <cell r="AK1997">
            <v>0</v>
          </cell>
          <cell r="AL1997">
            <v>0</v>
          </cell>
          <cell r="AM1997">
            <v>0</v>
          </cell>
        </row>
        <row r="1998">
          <cell r="C1998" t="str">
            <v/>
          </cell>
          <cell r="D1998" t="str">
            <v/>
          </cell>
          <cell r="O1998" t="str">
            <v/>
          </cell>
          <cell r="T1998" t="str">
            <v/>
          </cell>
          <cell r="U1998" t="str">
            <v/>
          </cell>
          <cell r="V1998" t="str">
            <v/>
          </cell>
          <cell r="W1998" t="str">
            <v/>
          </cell>
          <cell r="Y1998" t="str">
            <v/>
          </cell>
          <cell r="AA1998" t="str">
            <v/>
          </cell>
          <cell r="AB1998">
            <v>0</v>
          </cell>
          <cell r="AC1998">
            <v>0</v>
          </cell>
          <cell r="AI1998" t="str">
            <v/>
          </cell>
          <cell r="AJ1998" t="str">
            <v/>
          </cell>
          <cell r="AK1998">
            <v>0</v>
          </cell>
          <cell r="AL1998">
            <v>0</v>
          </cell>
          <cell r="AM1998">
            <v>0</v>
          </cell>
        </row>
        <row r="1999">
          <cell r="C1999" t="str">
            <v/>
          </cell>
          <cell r="D1999" t="str">
            <v/>
          </cell>
          <cell r="O1999" t="str">
            <v/>
          </cell>
          <cell r="T1999" t="str">
            <v/>
          </cell>
          <cell r="U1999" t="str">
            <v/>
          </cell>
          <cell r="V1999" t="str">
            <v/>
          </cell>
          <cell r="W1999" t="str">
            <v/>
          </cell>
          <cell r="Y1999" t="str">
            <v/>
          </cell>
          <cell r="AA1999" t="str">
            <v/>
          </cell>
          <cell r="AB1999">
            <v>0</v>
          </cell>
          <cell r="AC1999">
            <v>0</v>
          </cell>
          <cell r="AI1999" t="str">
            <v/>
          </cell>
          <cell r="AJ1999" t="str">
            <v/>
          </cell>
          <cell r="AK1999">
            <v>0</v>
          </cell>
          <cell r="AL1999">
            <v>0</v>
          </cell>
          <cell r="AM1999">
            <v>0</v>
          </cell>
        </row>
        <row r="2000">
          <cell r="C2000" t="str">
            <v/>
          </cell>
          <cell r="D2000" t="str">
            <v/>
          </cell>
          <cell r="O2000" t="str">
            <v/>
          </cell>
          <cell r="T2000" t="str">
            <v/>
          </cell>
          <cell r="U2000" t="str">
            <v/>
          </cell>
          <cell r="V2000" t="str">
            <v/>
          </cell>
          <cell r="W2000" t="str">
            <v/>
          </cell>
          <cell r="Y2000" t="str">
            <v/>
          </cell>
          <cell r="AA2000" t="str">
            <v/>
          </cell>
          <cell r="AB2000">
            <v>0</v>
          </cell>
          <cell r="AC2000">
            <v>0</v>
          </cell>
          <cell r="AI2000" t="str">
            <v/>
          </cell>
          <cell r="AJ2000" t="str">
            <v/>
          </cell>
          <cell r="AK2000">
            <v>0</v>
          </cell>
          <cell r="AL2000">
            <v>0</v>
          </cell>
          <cell r="AM2000">
            <v>0</v>
          </cell>
        </row>
        <row r="2001">
          <cell r="C2001" t="str">
            <v/>
          </cell>
          <cell r="D2001" t="str">
            <v/>
          </cell>
          <cell r="O2001" t="str">
            <v/>
          </cell>
          <cell r="T2001" t="str">
            <v/>
          </cell>
          <cell r="U2001" t="str">
            <v/>
          </cell>
          <cell r="V2001" t="str">
            <v/>
          </cell>
          <cell r="W2001" t="str">
            <v/>
          </cell>
          <cell r="Y2001" t="str">
            <v/>
          </cell>
          <cell r="AA2001" t="str">
            <v/>
          </cell>
          <cell r="AB2001">
            <v>0</v>
          </cell>
          <cell r="AC2001">
            <v>0</v>
          </cell>
          <cell r="AI2001" t="str">
            <v/>
          </cell>
          <cell r="AJ2001" t="str">
            <v/>
          </cell>
          <cell r="AK2001">
            <v>0</v>
          </cell>
          <cell r="AL2001">
            <v>0</v>
          </cell>
          <cell r="AM2001">
            <v>0</v>
          </cell>
        </row>
        <row r="2002">
          <cell r="C2002" t="str">
            <v/>
          </cell>
          <cell r="D2002" t="str">
            <v/>
          </cell>
          <cell r="O2002" t="str">
            <v/>
          </cell>
          <cell r="T2002" t="str">
            <v/>
          </cell>
          <cell r="U2002" t="str">
            <v/>
          </cell>
          <cell r="V2002" t="str">
            <v/>
          </cell>
          <cell r="W2002" t="str">
            <v/>
          </cell>
          <cell r="Y2002" t="str">
            <v/>
          </cell>
          <cell r="AA2002" t="str">
            <v/>
          </cell>
          <cell r="AB2002">
            <v>0</v>
          </cell>
          <cell r="AC2002">
            <v>0</v>
          </cell>
          <cell r="AI2002" t="str">
            <v/>
          </cell>
          <cell r="AJ2002" t="str">
            <v/>
          </cell>
          <cell r="AK2002">
            <v>0</v>
          </cell>
          <cell r="AL2002">
            <v>0</v>
          </cell>
          <cell r="AM2002">
            <v>0</v>
          </cell>
        </row>
        <row r="2003">
          <cell r="C2003" t="str">
            <v/>
          </cell>
          <cell r="D2003" t="str">
            <v/>
          </cell>
          <cell r="O2003" t="str">
            <v/>
          </cell>
          <cell r="T2003" t="str">
            <v/>
          </cell>
          <cell r="U2003" t="str">
            <v/>
          </cell>
          <cell r="V2003" t="str">
            <v/>
          </cell>
          <cell r="W2003" t="str">
            <v/>
          </cell>
          <cell r="Y2003" t="str">
            <v/>
          </cell>
          <cell r="AA2003" t="str">
            <v/>
          </cell>
          <cell r="AB2003">
            <v>0</v>
          </cell>
          <cell r="AC2003">
            <v>0</v>
          </cell>
          <cell r="AI2003" t="str">
            <v/>
          </cell>
          <cell r="AJ2003" t="str">
            <v/>
          </cell>
          <cell r="AK2003">
            <v>0</v>
          </cell>
          <cell r="AL2003">
            <v>0</v>
          </cell>
          <cell r="AM2003">
            <v>0</v>
          </cell>
        </row>
        <row r="2004">
          <cell r="C2004" t="str">
            <v/>
          </cell>
          <cell r="D2004" t="str">
            <v/>
          </cell>
          <cell r="O2004" t="str">
            <v/>
          </cell>
          <cell r="T2004" t="str">
            <v/>
          </cell>
          <cell r="U2004" t="str">
            <v/>
          </cell>
          <cell r="V2004" t="str">
            <v/>
          </cell>
          <cell r="W2004" t="str">
            <v/>
          </cell>
          <cell r="Y2004" t="str">
            <v/>
          </cell>
          <cell r="AA2004" t="str">
            <v/>
          </cell>
          <cell r="AB2004">
            <v>0</v>
          </cell>
          <cell r="AC2004">
            <v>0</v>
          </cell>
          <cell r="AI2004" t="str">
            <v/>
          </cell>
          <cell r="AJ2004" t="str">
            <v/>
          </cell>
          <cell r="AK2004">
            <v>0</v>
          </cell>
          <cell r="AL2004">
            <v>0</v>
          </cell>
          <cell r="AM2004">
            <v>0</v>
          </cell>
        </row>
        <row r="2005">
          <cell r="C2005" t="str">
            <v/>
          </cell>
          <cell r="D2005" t="str">
            <v/>
          </cell>
          <cell r="O2005" t="str">
            <v/>
          </cell>
          <cell r="T2005" t="str">
            <v/>
          </cell>
          <cell r="U2005" t="str">
            <v/>
          </cell>
          <cell r="V2005" t="str">
            <v/>
          </cell>
          <cell r="W2005" t="str">
            <v/>
          </cell>
          <cell r="Y2005" t="str">
            <v/>
          </cell>
          <cell r="AA2005" t="str">
            <v/>
          </cell>
          <cell r="AB2005">
            <v>0</v>
          </cell>
          <cell r="AC2005">
            <v>0</v>
          </cell>
          <cell r="AI2005" t="str">
            <v/>
          </cell>
          <cell r="AJ2005" t="str">
            <v/>
          </cell>
          <cell r="AK2005">
            <v>0</v>
          </cell>
          <cell r="AL2005">
            <v>0</v>
          </cell>
          <cell r="AM2005">
            <v>0</v>
          </cell>
        </row>
        <row r="2006">
          <cell r="C2006" t="str">
            <v/>
          </cell>
          <cell r="D2006" t="str">
            <v/>
          </cell>
          <cell r="O2006" t="str">
            <v/>
          </cell>
          <cell r="T2006" t="str">
            <v/>
          </cell>
          <cell r="U2006" t="str">
            <v/>
          </cell>
          <cell r="V2006" t="str">
            <v/>
          </cell>
          <cell r="W2006" t="str">
            <v/>
          </cell>
          <cell r="Y2006" t="str">
            <v/>
          </cell>
          <cell r="AA2006" t="str">
            <v/>
          </cell>
          <cell r="AB2006">
            <v>0</v>
          </cell>
          <cell r="AC2006">
            <v>0</v>
          </cell>
          <cell r="AI2006" t="str">
            <v/>
          </cell>
          <cell r="AJ2006" t="str">
            <v/>
          </cell>
          <cell r="AK2006">
            <v>0</v>
          </cell>
          <cell r="AL2006">
            <v>0</v>
          </cell>
          <cell r="AM2006">
            <v>0</v>
          </cell>
        </row>
        <row r="2007">
          <cell r="C2007" t="str">
            <v/>
          </cell>
          <cell r="D2007" t="str">
            <v/>
          </cell>
          <cell r="O2007" t="str">
            <v/>
          </cell>
          <cell r="T2007" t="str">
            <v/>
          </cell>
          <cell r="U2007" t="str">
            <v/>
          </cell>
          <cell r="V2007" t="str">
            <v/>
          </cell>
          <cell r="W2007" t="str">
            <v/>
          </cell>
          <cell r="Y2007" t="str">
            <v/>
          </cell>
          <cell r="AA2007" t="str">
            <v/>
          </cell>
          <cell r="AB2007">
            <v>0</v>
          </cell>
          <cell r="AC2007">
            <v>0</v>
          </cell>
          <cell r="AI2007" t="str">
            <v/>
          </cell>
          <cell r="AJ2007" t="str">
            <v/>
          </cell>
          <cell r="AK2007">
            <v>0</v>
          </cell>
          <cell r="AL2007">
            <v>0</v>
          </cell>
          <cell r="AM2007">
            <v>0</v>
          </cell>
        </row>
        <row r="2008">
          <cell r="C2008" t="str">
            <v/>
          </cell>
          <cell r="D2008" t="str">
            <v/>
          </cell>
          <cell r="O2008" t="str">
            <v/>
          </cell>
          <cell r="T2008" t="str">
            <v/>
          </cell>
          <cell r="U2008" t="str">
            <v/>
          </cell>
          <cell r="V2008" t="str">
            <v/>
          </cell>
          <cell r="W2008" t="str">
            <v/>
          </cell>
          <cell r="Y2008" t="str">
            <v/>
          </cell>
          <cell r="AA2008" t="str">
            <v/>
          </cell>
          <cell r="AB2008">
            <v>0</v>
          </cell>
          <cell r="AC2008">
            <v>0</v>
          </cell>
          <cell r="AI2008" t="str">
            <v/>
          </cell>
          <cell r="AJ2008" t="str">
            <v/>
          </cell>
          <cell r="AK2008">
            <v>0</v>
          </cell>
          <cell r="AL2008">
            <v>0</v>
          </cell>
          <cell r="AM2008">
            <v>0</v>
          </cell>
        </row>
        <row r="2009">
          <cell r="C2009" t="str">
            <v/>
          </cell>
          <cell r="D2009" t="str">
            <v/>
          </cell>
          <cell r="O2009" t="str">
            <v/>
          </cell>
          <cell r="T2009" t="str">
            <v/>
          </cell>
          <cell r="U2009" t="str">
            <v/>
          </cell>
          <cell r="V2009" t="str">
            <v/>
          </cell>
          <cell r="W2009" t="str">
            <v/>
          </cell>
          <cell r="Y2009" t="str">
            <v/>
          </cell>
          <cell r="AA2009" t="str">
            <v/>
          </cell>
          <cell r="AB2009">
            <v>0</v>
          </cell>
          <cell r="AC2009">
            <v>0</v>
          </cell>
          <cell r="AI2009" t="str">
            <v/>
          </cell>
          <cell r="AJ2009" t="str">
            <v/>
          </cell>
          <cell r="AK2009">
            <v>0</v>
          </cell>
          <cell r="AL2009">
            <v>0</v>
          </cell>
          <cell r="AM2009">
            <v>0</v>
          </cell>
        </row>
        <row r="2010">
          <cell r="C2010" t="str">
            <v/>
          </cell>
          <cell r="D2010" t="str">
            <v/>
          </cell>
          <cell r="O2010" t="str">
            <v/>
          </cell>
          <cell r="T2010" t="str">
            <v/>
          </cell>
          <cell r="U2010" t="str">
            <v/>
          </cell>
          <cell r="V2010" t="str">
            <v/>
          </cell>
          <cell r="W2010" t="str">
            <v/>
          </cell>
          <cell r="Y2010" t="str">
            <v/>
          </cell>
          <cell r="AA2010" t="str">
            <v/>
          </cell>
          <cell r="AB2010">
            <v>0</v>
          </cell>
          <cell r="AC2010">
            <v>0</v>
          </cell>
          <cell r="AI2010" t="str">
            <v/>
          </cell>
          <cell r="AJ2010" t="str">
            <v/>
          </cell>
          <cell r="AK2010">
            <v>0</v>
          </cell>
          <cell r="AL2010">
            <v>0</v>
          </cell>
          <cell r="AM2010">
            <v>0</v>
          </cell>
        </row>
        <row r="2011">
          <cell r="C2011" t="str">
            <v/>
          </cell>
          <cell r="D2011" t="str">
            <v/>
          </cell>
          <cell r="O2011" t="str">
            <v/>
          </cell>
          <cell r="T2011" t="str">
            <v/>
          </cell>
          <cell r="U2011" t="str">
            <v/>
          </cell>
          <cell r="V2011" t="str">
            <v/>
          </cell>
          <cell r="W2011" t="str">
            <v/>
          </cell>
          <cell r="Y2011" t="str">
            <v/>
          </cell>
          <cell r="AA2011" t="str">
            <v/>
          </cell>
          <cell r="AB2011">
            <v>0</v>
          </cell>
          <cell r="AC2011">
            <v>0</v>
          </cell>
          <cell r="AI2011" t="str">
            <v/>
          </cell>
          <cell r="AJ2011" t="str">
            <v/>
          </cell>
          <cell r="AK2011">
            <v>0</v>
          </cell>
          <cell r="AL2011">
            <v>0</v>
          </cell>
          <cell r="AM2011">
            <v>0</v>
          </cell>
        </row>
        <row r="2012">
          <cell r="C2012" t="str">
            <v/>
          </cell>
          <cell r="D2012" t="str">
            <v/>
          </cell>
          <cell r="O2012" t="str">
            <v/>
          </cell>
          <cell r="T2012" t="str">
            <v/>
          </cell>
          <cell r="U2012" t="str">
            <v/>
          </cell>
          <cell r="V2012" t="str">
            <v/>
          </cell>
          <cell r="W2012" t="str">
            <v/>
          </cell>
          <cell r="Y2012" t="str">
            <v/>
          </cell>
          <cell r="AA2012" t="str">
            <v/>
          </cell>
          <cell r="AB2012">
            <v>0</v>
          </cell>
          <cell r="AC2012">
            <v>0</v>
          </cell>
          <cell r="AI2012" t="str">
            <v/>
          </cell>
          <cell r="AJ2012" t="str">
            <v/>
          </cell>
          <cell r="AK2012">
            <v>0</v>
          </cell>
          <cell r="AL2012">
            <v>0</v>
          </cell>
          <cell r="AM2012">
            <v>0</v>
          </cell>
        </row>
        <row r="2013">
          <cell r="C2013" t="str">
            <v/>
          </cell>
          <cell r="D2013" t="str">
            <v/>
          </cell>
          <cell r="O2013" t="str">
            <v/>
          </cell>
          <cell r="T2013" t="str">
            <v/>
          </cell>
          <cell r="U2013" t="str">
            <v/>
          </cell>
          <cell r="V2013" t="str">
            <v/>
          </cell>
          <cell r="W2013" t="str">
            <v/>
          </cell>
          <cell r="Y2013" t="str">
            <v/>
          </cell>
          <cell r="AA2013" t="str">
            <v/>
          </cell>
          <cell r="AB2013">
            <v>0</v>
          </cell>
          <cell r="AC2013">
            <v>0</v>
          </cell>
          <cell r="AI2013" t="str">
            <v/>
          </cell>
          <cell r="AJ2013" t="str">
            <v/>
          </cell>
          <cell r="AK2013">
            <v>0</v>
          </cell>
          <cell r="AL2013">
            <v>0</v>
          </cell>
          <cell r="AM2013">
            <v>0</v>
          </cell>
        </row>
        <row r="2014">
          <cell r="C2014" t="str">
            <v/>
          </cell>
          <cell r="D2014" t="str">
            <v/>
          </cell>
          <cell r="O2014" t="str">
            <v/>
          </cell>
          <cell r="T2014" t="str">
            <v/>
          </cell>
          <cell r="U2014" t="str">
            <v/>
          </cell>
          <cell r="V2014" t="str">
            <v/>
          </cell>
          <cell r="W2014" t="str">
            <v/>
          </cell>
          <cell r="Y2014" t="str">
            <v/>
          </cell>
          <cell r="AA2014" t="str">
            <v/>
          </cell>
          <cell r="AB2014">
            <v>0</v>
          </cell>
          <cell r="AC2014">
            <v>0</v>
          </cell>
          <cell r="AI2014" t="str">
            <v/>
          </cell>
          <cell r="AJ2014" t="str">
            <v/>
          </cell>
          <cell r="AK2014">
            <v>0</v>
          </cell>
          <cell r="AL2014">
            <v>0</v>
          </cell>
          <cell r="AM2014">
            <v>0</v>
          </cell>
        </row>
        <row r="2015">
          <cell r="C2015" t="str">
            <v/>
          </cell>
          <cell r="D2015" t="str">
            <v/>
          </cell>
          <cell r="O2015" t="str">
            <v/>
          </cell>
          <cell r="T2015" t="str">
            <v/>
          </cell>
          <cell r="U2015" t="str">
            <v/>
          </cell>
          <cell r="V2015" t="str">
            <v/>
          </cell>
          <cell r="W2015" t="str">
            <v/>
          </cell>
          <cell r="Y2015" t="str">
            <v/>
          </cell>
          <cell r="AA2015" t="str">
            <v/>
          </cell>
          <cell r="AB2015">
            <v>0</v>
          </cell>
          <cell r="AC2015">
            <v>0</v>
          </cell>
          <cell r="AI2015" t="str">
            <v/>
          </cell>
          <cell r="AJ2015" t="str">
            <v/>
          </cell>
          <cell r="AK2015">
            <v>0</v>
          </cell>
          <cell r="AL2015">
            <v>0</v>
          </cell>
          <cell r="AM2015">
            <v>0</v>
          </cell>
        </row>
        <row r="2016">
          <cell r="C2016" t="str">
            <v/>
          </cell>
          <cell r="D2016" t="str">
            <v/>
          </cell>
          <cell r="O2016" t="str">
            <v/>
          </cell>
          <cell r="T2016" t="str">
            <v/>
          </cell>
          <cell r="U2016" t="str">
            <v/>
          </cell>
          <cell r="V2016" t="str">
            <v/>
          </cell>
          <cell r="W2016" t="str">
            <v/>
          </cell>
          <cell r="Y2016" t="str">
            <v/>
          </cell>
          <cell r="AA2016" t="str">
            <v/>
          </cell>
          <cell r="AB2016">
            <v>0</v>
          </cell>
          <cell r="AC2016">
            <v>0</v>
          </cell>
          <cell r="AI2016" t="str">
            <v/>
          </cell>
          <cell r="AJ2016" t="str">
            <v/>
          </cell>
          <cell r="AK2016">
            <v>0</v>
          </cell>
          <cell r="AL2016">
            <v>0</v>
          </cell>
          <cell r="AM2016">
            <v>0</v>
          </cell>
        </row>
        <row r="2017">
          <cell r="C2017" t="str">
            <v/>
          </cell>
          <cell r="D2017" t="str">
            <v/>
          </cell>
          <cell r="O2017" t="str">
            <v/>
          </cell>
          <cell r="T2017" t="str">
            <v/>
          </cell>
          <cell r="U2017" t="str">
            <v/>
          </cell>
          <cell r="V2017" t="str">
            <v/>
          </cell>
          <cell r="W2017" t="str">
            <v/>
          </cell>
          <cell r="Y2017" t="str">
            <v/>
          </cell>
          <cell r="AA2017" t="str">
            <v/>
          </cell>
          <cell r="AB2017">
            <v>0</v>
          </cell>
          <cell r="AC2017">
            <v>0</v>
          </cell>
          <cell r="AI2017" t="str">
            <v/>
          </cell>
          <cell r="AJ2017" t="str">
            <v/>
          </cell>
          <cell r="AK2017">
            <v>0</v>
          </cell>
          <cell r="AL2017">
            <v>0</v>
          </cell>
          <cell r="AM2017">
            <v>0</v>
          </cell>
        </row>
        <row r="2018">
          <cell r="C2018" t="str">
            <v/>
          </cell>
          <cell r="D2018" t="str">
            <v/>
          </cell>
          <cell r="O2018" t="str">
            <v/>
          </cell>
          <cell r="T2018" t="str">
            <v/>
          </cell>
          <cell r="U2018" t="str">
            <v/>
          </cell>
          <cell r="V2018" t="str">
            <v/>
          </cell>
          <cell r="W2018" t="str">
            <v/>
          </cell>
          <cell r="Y2018" t="str">
            <v/>
          </cell>
          <cell r="AA2018" t="str">
            <v/>
          </cell>
          <cell r="AB2018">
            <v>0</v>
          </cell>
          <cell r="AC2018">
            <v>0</v>
          </cell>
          <cell r="AI2018" t="str">
            <v/>
          </cell>
          <cell r="AJ2018" t="str">
            <v/>
          </cell>
          <cell r="AK2018">
            <v>0</v>
          </cell>
          <cell r="AL2018">
            <v>0</v>
          </cell>
          <cell r="AM2018">
            <v>0</v>
          </cell>
        </row>
        <row r="2019">
          <cell r="C2019" t="str">
            <v/>
          </cell>
          <cell r="D2019" t="str">
            <v/>
          </cell>
          <cell r="O2019" t="str">
            <v/>
          </cell>
          <cell r="T2019" t="str">
            <v/>
          </cell>
          <cell r="U2019" t="str">
            <v/>
          </cell>
          <cell r="V2019" t="str">
            <v/>
          </cell>
          <cell r="W2019" t="str">
            <v/>
          </cell>
          <cell r="Y2019" t="str">
            <v/>
          </cell>
          <cell r="AA2019" t="str">
            <v/>
          </cell>
          <cell r="AB2019">
            <v>0</v>
          </cell>
          <cell r="AC2019">
            <v>0</v>
          </cell>
          <cell r="AI2019" t="str">
            <v/>
          </cell>
          <cell r="AJ2019" t="str">
            <v/>
          </cell>
          <cell r="AK2019">
            <v>0</v>
          </cell>
          <cell r="AL2019">
            <v>0</v>
          </cell>
          <cell r="AM2019">
            <v>0</v>
          </cell>
        </row>
        <row r="2020">
          <cell r="C2020" t="str">
            <v/>
          </cell>
          <cell r="D2020" t="str">
            <v/>
          </cell>
          <cell r="O2020" t="str">
            <v/>
          </cell>
          <cell r="T2020" t="str">
            <v/>
          </cell>
          <cell r="U2020" t="str">
            <v/>
          </cell>
          <cell r="V2020" t="str">
            <v/>
          </cell>
          <cell r="W2020" t="str">
            <v/>
          </cell>
          <cell r="Y2020" t="str">
            <v/>
          </cell>
          <cell r="AA2020" t="str">
            <v/>
          </cell>
          <cell r="AB2020">
            <v>0</v>
          </cell>
          <cell r="AC2020">
            <v>0</v>
          </cell>
          <cell r="AI2020" t="str">
            <v/>
          </cell>
          <cell r="AJ2020" t="str">
            <v/>
          </cell>
          <cell r="AK2020">
            <v>0</v>
          </cell>
          <cell r="AL2020">
            <v>0</v>
          </cell>
          <cell r="AM2020">
            <v>0</v>
          </cell>
        </row>
        <row r="2021">
          <cell r="C2021" t="str">
            <v/>
          </cell>
          <cell r="D2021" t="str">
            <v/>
          </cell>
          <cell r="O2021" t="str">
            <v/>
          </cell>
          <cell r="T2021" t="str">
            <v/>
          </cell>
          <cell r="U2021" t="str">
            <v/>
          </cell>
          <cell r="V2021" t="str">
            <v/>
          </cell>
          <cell r="W2021" t="str">
            <v/>
          </cell>
          <cell r="Y2021" t="str">
            <v/>
          </cell>
          <cell r="AA2021" t="str">
            <v/>
          </cell>
          <cell r="AB2021">
            <v>0</v>
          </cell>
          <cell r="AC2021">
            <v>0</v>
          </cell>
          <cell r="AI2021" t="str">
            <v/>
          </cell>
          <cell r="AJ2021" t="str">
            <v/>
          </cell>
          <cell r="AK2021">
            <v>0</v>
          </cell>
          <cell r="AL2021">
            <v>0</v>
          </cell>
          <cell r="AM2021">
            <v>0</v>
          </cell>
        </row>
        <row r="2022">
          <cell r="C2022" t="str">
            <v/>
          </cell>
          <cell r="D2022" t="str">
            <v/>
          </cell>
          <cell r="O2022" t="str">
            <v/>
          </cell>
          <cell r="T2022" t="str">
            <v/>
          </cell>
          <cell r="U2022" t="str">
            <v/>
          </cell>
          <cell r="V2022" t="str">
            <v/>
          </cell>
          <cell r="W2022" t="str">
            <v/>
          </cell>
          <cell r="Y2022" t="str">
            <v/>
          </cell>
          <cell r="AA2022" t="str">
            <v/>
          </cell>
          <cell r="AB2022">
            <v>0</v>
          </cell>
          <cell r="AC2022">
            <v>0</v>
          </cell>
          <cell r="AI2022" t="str">
            <v/>
          </cell>
          <cell r="AJ2022" t="str">
            <v/>
          </cell>
          <cell r="AK2022">
            <v>0</v>
          </cell>
          <cell r="AL2022">
            <v>0</v>
          </cell>
          <cell r="AM2022">
            <v>0</v>
          </cell>
        </row>
        <row r="2023">
          <cell r="C2023" t="str">
            <v/>
          </cell>
          <cell r="D2023" t="str">
            <v/>
          </cell>
          <cell r="O2023" t="str">
            <v/>
          </cell>
          <cell r="T2023" t="str">
            <v/>
          </cell>
          <cell r="U2023" t="str">
            <v/>
          </cell>
          <cell r="V2023" t="str">
            <v/>
          </cell>
          <cell r="W2023" t="str">
            <v/>
          </cell>
          <cell r="Y2023" t="str">
            <v/>
          </cell>
          <cell r="AA2023" t="str">
            <v/>
          </cell>
          <cell r="AB2023">
            <v>0</v>
          </cell>
          <cell r="AC2023">
            <v>0</v>
          </cell>
          <cell r="AI2023" t="str">
            <v/>
          </cell>
          <cell r="AJ2023" t="str">
            <v/>
          </cell>
          <cell r="AK2023">
            <v>0</v>
          </cell>
          <cell r="AL2023">
            <v>0</v>
          </cell>
          <cell r="AM2023">
            <v>0</v>
          </cell>
        </row>
        <row r="2024">
          <cell r="C2024" t="str">
            <v/>
          </cell>
          <cell r="D2024" t="str">
            <v/>
          </cell>
          <cell r="O2024" t="str">
            <v/>
          </cell>
          <cell r="T2024" t="str">
            <v/>
          </cell>
          <cell r="U2024" t="str">
            <v/>
          </cell>
          <cell r="V2024" t="str">
            <v/>
          </cell>
          <cell r="W2024" t="str">
            <v/>
          </cell>
          <cell r="Y2024" t="str">
            <v/>
          </cell>
          <cell r="AA2024" t="str">
            <v/>
          </cell>
          <cell r="AB2024">
            <v>0</v>
          </cell>
          <cell r="AC2024">
            <v>0</v>
          </cell>
          <cell r="AI2024" t="str">
            <v/>
          </cell>
          <cell r="AJ2024" t="str">
            <v/>
          </cell>
          <cell r="AK2024">
            <v>0</v>
          </cell>
          <cell r="AL2024">
            <v>0</v>
          </cell>
          <cell r="AM2024">
            <v>0</v>
          </cell>
        </row>
        <row r="2025">
          <cell r="C2025" t="str">
            <v/>
          </cell>
          <cell r="D2025" t="str">
            <v/>
          </cell>
          <cell r="O2025" t="str">
            <v/>
          </cell>
          <cell r="T2025" t="str">
            <v/>
          </cell>
          <cell r="U2025" t="str">
            <v/>
          </cell>
          <cell r="V2025" t="str">
            <v/>
          </cell>
          <cell r="W2025" t="str">
            <v/>
          </cell>
          <cell r="Y2025" t="str">
            <v/>
          </cell>
          <cell r="AA2025" t="str">
            <v/>
          </cell>
          <cell r="AB2025">
            <v>0</v>
          </cell>
          <cell r="AC2025">
            <v>0</v>
          </cell>
          <cell r="AI2025" t="str">
            <v/>
          </cell>
          <cell r="AJ2025" t="str">
            <v/>
          </cell>
          <cell r="AK2025">
            <v>0</v>
          </cell>
          <cell r="AL2025">
            <v>0</v>
          </cell>
          <cell r="AM2025">
            <v>0</v>
          </cell>
        </row>
        <row r="2026">
          <cell r="C2026" t="str">
            <v/>
          </cell>
          <cell r="D2026" t="str">
            <v/>
          </cell>
          <cell r="O2026" t="str">
            <v/>
          </cell>
          <cell r="T2026" t="str">
            <v/>
          </cell>
          <cell r="U2026" t="str">
            <v/>
          </cell>
          <cell r="V2026" t="str">
            <v/>
          </cell>
          <cell r="W2026" t="str">
            <v/>
          </cell>
          <cell r="Y2026" t="str">
            <v/>
          </cell>
          <cell r="AA2026" t="str">
            <v/>
          </cell>
          <cell r="AB2026">
            <v>0</v>
          </cell>
          <cell r="AC2026">
            <v>0</v>
          </cell>
          <cell r="AI2026" t="str">
            <v/>
          </cell>
          <cell r="AJ2026" t="str">
            <v/>
          </cell>
          <cell r="AK2026">
            <v>0</v>
          </cell>
          <cell r="AL2026">
            <v>0</v>
          </cell>
          <cell r="AM2026">
            <v>0</v>
          </cell>
        </row>
        <row r="2027">
          <cell r="C2027" t="str">
            <v/>
          </cell>
          <cell r="D2027" t="str">
            <v/>
          </cell>
          <cell r="O2027" t="str">
            <v/>
          </cell>
          <cell r="T2027" t="str">
            <v/>
          </cell>
          <cell r="U2027" t="str">
            <v/>
          </cell>
          <cell r="V2027" t="str">
            <v/>
          </cell>
          <cell r="W2027" t="str">
            <v/>
          </cell>
          <cell r="Y2027" t="str">
            <v/>
          </cell>
          <cell r="AA2027" t="str">
            <v/>
          </cell>
          <cell r="AB2027">
            <v>0</v>
          </cell>
          <cell r="AC2027">
            <v>0</v>
          </cell>
          <cell r="AI2027" t="str">
            <v/>
          </cell>
          <cell r="AJ2027" t="str">
            <v/>
          </cell>
          <cell r="AK2027">
            <v>0</v>
          </cell>
          <cell r="AL2027">
            <v>0</v>
          </cell>
          <cell r="AM2027">
            <v>0</v>
          </cell>
        </row>
        <row r="2028">
          <cell r="C2028" t="str">
            <v/>
          </cell>
          <cell r="D2028" t="str">
            <v/>
          </cell>
          <cell r="O2028" t="str">
            <v/>
          </cell>
          <cell r="T2028" t="str">
            <v/>
          </cell>
          <cell r="U2028" t="str">
            <v/>
          </cell>
          <cell r="V2028" t="str">
            <v/>
          </cell>
          <cell r="W2028" t="str">
            <v/>
          </cell>
          <cell r="Y2028" t="str">
            <v/>
          </cell>
          <cell r="AA2028" t="str">
            <v/>
          </cell>
          <cell r="AB2028">
            <v>0</v>
          </cell>
          <cell r="AC2028">
            <v>0</v>
          </cell>
          <cell r="AI2028" t="str">
            <v/>
          </cell>
          <cell r="AJ2028" t="str">
            <v/>
          </cell>
          <cell r="AK2028">
            <v>0</v>
          </cell>
          <cell r="AL2028">
            <v>0</v>
          </cell>
          <cell r="AM2028">
            <v>0</v>
          </cell>
        </row>
        <row r="2029">
          <cell r="C2029" t="str">
            <v/>
          </cell>
          <cell r="D2029" t="str">
            <v/>
          </cell>
          <cell r="O2029" t="str">
            <v/>
          </cell>
          <cell r="T2029" t="str">
            <v/>
          </cell>
          <cell r="U2029" t="str">
            <v/>
          </cell>
          <cell r="V2029" t="str">
            <v/>
          </cell>
          <cell r="W2029" t="str">
            <v/>
          </cell>
          <cell r="Y2029" t="str">
            <v/>
          </cell>
          <cell r="AA2029" t="str">
            <v/>
          </cell>
          <cell r="AB2029">
            <v>0</v>
          </cell>
          <cell r="AC2029">
            <v>0</v>
          </cell>
          <cell r="AI2029" t="str">
            <v/>
          </cell>
          <cell r="AJ2029" t="str">
            <v/>
          </cell>
          <cell r="AK2029">
            <v>0</v>
          </cell>
          <cell r="AL2029">
            <v>0</v>
          </cell>
          <cell r="AM2029">
            <v>0</v>
          </cell>
        </row>
        <row r="2030">
          <cell r="C2030" t="str">
            <v/>
          </cell>
          <cell r="D2030" t="str">
            <v/>
          </cell>
          <cell r="O2030" t="str">
            <v/>
          </cell>
          <cell r="T2030" t="str">
            <v/>
          </cell>
          <cell r="U2030" t="str">
            <v/>
          </cell>
          <cell r="V2030" t="str">
            <v/>
          </cell>
          <cell r="W2030" t="str">
            <v/>
          </cell>
          <cell r="Y2030" t="str">
            <v/>
          </cell>
          <cell r="AA2030" t="str">
            <v/>
          </cell>
          <cell r="AB2030">
            <v>0</v>
          </cell>
          <cell r="AC2030">
            <v>0</v>
          </cell>
          <cell r="AI2030" t="str">
            <v/>
          </cell>
          <cell r="AJ2030" t="str">
            <v/>
          </cell>
          <cell r="AK2030">
            <v>0</v>
          </cell>
          <cell r="AL2030">
            <v>0</v>
          </cell>
          <cell r="AM2030">
            <v>0</v>
          </cell>
        </row>
        <row r="2031">
          <cell r="C2031" t="str">
            <v/>
          </cell>
          <cell r="D2031" t="str">
            <v/>
          </cell>
          <cell r="O2031" t="str">
            <v/>
          </cell>
          <cell r="T2031" t="str">
            <v/>
          </cell>
          <cell r="U2031" t="str">
            <v/>
          </cell>
          <cell r="V2031" t="str">
            <v/>
          </cell>
          <cell r="W2031" t="str">
            <v/>
          </cell>
          <cell r="Y2031" t="str">
            <v/>
          </cell>
          <cell r="AA2031" t="str">
            <v/>
          </cell>
          <cell r="AB2031">
            <v>0</v>
          </cell>
          <cell r="AC2031">
            <v>0</v>
          </cell>
          <cell r="AI2031" t="str">
            <v/>
          </cell>
          <cell r="AJ2031" t="str">
            <v/>
          </cell>
          <cell r="AK2031">
            <v>0</v>
          </cell>
          <cell r="AL2031">
            <v>0</v>
          </cell>
          <cell r="AM2031">
            <v>0</v>
          </cell>
        </row>
        <row r="2032">
          <cell r="C2032" t="str">
            <v/>
          </cell>
          <cell r="D2032" t="str">
            <v/>
          </cell>
          <cell r="O2032" t="str">
            <v/>
          </cell>
          <cell r="T2032" t="str">
            <v/>
          </cell>
          <cell r="U2032" t="str">
            <v/>
          </cell>
          <cell r="V2032" t="str">
            <v/>
          </cell>
          <cell r="W2032" t="str">
            <v/>
          </cell>
          <cell r="Y2032" t="str">
            <v/>
          </cell>
          <cell r="AA2032" t="str">
            <v/>
          </cell>
          <cell r="AB2032">
            <v>0</v>
          </cell>
          <cell r="AC2032">
            <v>0</v>
          </cell>
          <cell r="AI2032" t="str">
            <v/>
          </cell>
          <cell r="AJ2032" t="str">
            <v/>
          </cell>
          <cell r="AK2032">
            <v>0</v>
          </cell>
          <cell r="AL2032">
            <v>0</v>
          </cell>
          <cell r="AM2032">
            <v>0</v>
          </cell>
        </row>
        <row r="2033">
          <cell r="C2033" t="str">
            <v/>
          </cell>
          <cell r="D2033" t="str">
            <v/>
          </cell>
          <cell r="O2033" t="str">
            <v/>
          </cell>
          <cell r="T2033" t="str">
            <v/>
          </cell>
          <cell r="U2033" t="str">
            <v/>
          </cell>
          <cell r="V2033" t="str">
            <v/>
          </cell>
          <cell r="W2033" t="str">
            <v/>
          </cell>
          <cell r="Y2033" t="str">
            <v/>
          </cell>
          <cell r="AA2033" t="str">
            <v/>
          </cell>
          <cell r="AB2033">
            <v>0</v>
          </cell>
          <cell r="AC2033">
            <v>0</v>
          </cell>
          <cell r="AI2033" t="str">
            <v/>
          </cell>
          <cell r="AJ2033" t="str">
            <v/>
          </cell>
          <cell r="AK2033">
            <v>0</v>
          </cell>
          <cell r="AL2033">
            <v>0</v>
          </cell>
          <cell r="AM2033">
            <v>0</v>
          </cell>
        </row>
        <row r="2034">
          <cell r="C2034" t="str">
            <v/>
          </cell>
          <cell r="D2034" t="str">
            <v/>
          </cell>
          <cell r="O2034" t="str">
            <v/>
          </cell>
          <cell r="T2034" t="str">
            <v/>
          </cell>
          <cell r="U2034" t="str">
            <v/>
          </cell>
          <cell r="V2034" t="str">
            <v/>
          </cell>
          <cell r="W2034" t="str">
            <v/>
          </cell>
          <cell r="Y2034" t="str">
            <v/>
          </cell>
          <cell r="AA2034" t="str">
            <v/>
          </cell>
          <cell r="AB2034">
            <v>0</v>
          </cell>
          <cell r="AC2034">
            <v>0</v>
          </cell>
          <cell r="AI2034" t="str">
            <v/>
          </cell>
          <cell r="AJ2034" t="str">
            <v/>
          </cell>
          <cell r="AK2034">
            <v>0</v>
          </cell>
          <cell r="AL2034">
            <v>0</v>
          </cell>
          <cell r="AM2034">
            <v>0</v>
          </cell>
        </row>
        <row r="2035">
          <cell r="C2035" t="str">
            <v/>
          </cell>
          <cell r="D2035" t="str">
            <v/>
          </cell>
          <cell r="O2035" t="str">
            <v/>
          </cell>
          <cell r="T2035" t="str">
            <v/>
          </cell>
          <cell r="U2035" t="str">
            <v/>
          </cell>
          <cell r="V2035" t="str">
            <v/>
          </cell>
          <cell r="W2035" t="str">
            <v/>
          </cell>
          <cell r="Y2035" t="str">
            <v/>
          </cell>
          <cell r="AA2035" t="str">
            <v/>
          </cell>
          <cell r="AB2035">
            <v>0</v>
          </cell>
          <cell r="AC2035">
            <v>0</v>
          </cell>
          <cell r="AI2035" t="str">
            <v/>
          </cell>
          <cell r="AJ2035" t="str">
            <v/>
          </cell>
          <cell r="AK2035">
            <v>0</v>
          </cell>
          <cell r="AL2035">
            <v>0</v>
          </cell>
          <cell r="AM2035">
            <v>0</v>
          </cell>
        </row>
        <row r="2036">
          <cell r="C2036" t="str">
            <v/>
          </cell>
          <cell r="D2036" t="str">
            <v/>
          </cell>
          <cell r="O2036" t="str">
            <v/>
          </cell>
          <cell r="T2036" t="str">
            <v/>
          </cell>
          <cell r="U2036" t="str">
            <v/>
          </cell>
          <cell r="V2036" t="str">
            <v/>
          </cell>
          <cell r="W2036" t="str">
            <v/>
          </cell>
          <cell r="Y2036" t="str">
            <v/>
          </cell>
          <cell r="AA2036" t="str">
            <v/>
          </cell>
          <cell r="AB2036">
            <v>0</v>
          </cell>
          <cell r="AC2036">
            <v>0</v>
          </cell>
          <cell r="AI2036" t="str">
            <v/>
          </cell>
          <cell r="AJ2036" t="str">
            <v/>
          </cell>
          <cell r="AK2036">
            <v>0</v>
          </cell>
          <cell r="AL2036">
            <v>0</v>
          </cell>
          <cell r="AM2036">
            <v>0</v>
          </cell>
        </row>
        <row r="2037">
          <cell r="C2037" t="str">
            <v/>
          </cell>
          <cell r="D2037" t="str">
            <v/>
          </cell>
          <cell r="O2037" t="str">
            <v/>
          </cell>
          <cell r="T2037" t="str">
            <v/>
          </cell>
          <cell r="U2037" t="str">
            <v/>
          </cell>
          <cell r="V2037" t="str">
            <v/>
          </cell>
          <cell r="W2037" t="str">
            <v/>
          </cell>
          <cell r="Y2037" t="str">
            <v/>
          </cell>
          <cell r="AA2037" t="str">
            <v/>
          </cell>
          <cell r="AB2037">
            <v>0</v>
          </cell>
          <cell r="AC2037">
            <v>0</v>
          </cell>
          <cell r="AI2037" t="str">
            <v/>
          </cell>
          <cell r="AJ2037" t="str">
            <v/>
          </cell>
          <cell r="AK2037">
            <v>0</v>
          </cell>
          <cell r="AL2037">
            <v>0</v>
          </cell>
          <cell r="AM2037">
            <v>0</v>
          </cell>
        </row>
        <row r="2038">
          <cell r="C2038" t="str">
            <v/>
          </cell>
          <cell r="D2038" t="str">
            <v/>
          </cell>
          <cell r="O2038" t="str">
            <v/>
          </cell>
          <cell r="T2038" t="str">
            <v/>
          </cell>
          <cell r="U2038" t="str">
            <v/>
          </cell>
          <cell r="V2038" t="str">
            <v/>
          </cell>
          <cell r="W2038" t="str">
            <v/>
          </cell>
          <cell r="Y2038" t="str">
            <v/>
          </cell>
          <cell r="AA2038" t="str">
            <v/>
          </cell>
          <cell r="AB2038">
            <v>0</v>
          </cell>
          <cell r="AC2038">
            <v>0</v>
          </cell>
          <cell r="AI2038" t="str">
            <v/>
          </cell>
          <cell r="AJ2038" t="str">
            <v/>
          </cell>
          <cell r="AK2038">
            <v>0</v>
          </cell>
          <cell r="AL2038">
            <v>0</v>
          </cell>
          <cell r="AM2038">
            <v>0</v>
          </cell>
        </row>
        <row r="2039">
          <cell r="C2039" t="str">
            <v/>
          </cell>
          <cell r="D2039" t="str">
            <v/>
          </cell>
          <cell r="O2039" t="str">
            <v/>
          </cell>
          <cell r="T2039" t="str">
            <v/>
          </cell>
          <cell r="U2039" t="str">
            <v/>
          </cell>
          <cell r="V2039" t="str">
            <v/>
          </cell>
          <cell r="W2039" t="str">
            <v/>
          </cell>
          <cell r="Y2039" t="str">
            <v/>
          </cell>
          <cell r="AA2039" t="str">
            <v/>
          </cell>
          <cell r="AB2039">
            <v>0</v>
          </cell>
          <cell r="AC2039">
            <v>0</v>
          </cell>
          <cell r="AI2039" t="str">
            <v/>
          </cell>
          <cell r="AJ2039" t="str">
            <v/>
          </cell>
          <cell r="AK2039">
            <v>0</v>
          </cell>
          <cell r="AL2039">
            <v>0</v>
          </cell>
          <cell r="AM2039">
            <v>0</v>
          </cell>
        </row>
        <row r="2040">
          <cell r="C2040" t="str">
            <v/>
          </cell>
          <cell r="D2040" t="str">
            <v/>
          </cell>
          <cell r="O2040" t="str">
            <v/>
          </cell>
          <cell r="T2040" t="str">
            <v/>
          </cell>
          <cell r="U2040" t="str">
            <v/>
          </cell>
          <cell r="V2040" t="str">
            <v/>
          </cell>
          <cell r="W2040" t="str">
            <v/>
          </cell>
          <cell r="Y2040" t="str">
            <v/>
          </cell>
          <cell r="AA2040" t="str">
            <v/>
          </cell>
          <cell r="AB2040">
            <v>0</v>
          </cell>
          <cell r="AC2040">
            <v>0</v>
          </cell>
          <cell r="AI2040" t="str">
            <v/>
          </cell>
          <cell r="AJ2040" t="str">
            <v/>
          </cell>
          <cell r="AK2040">
            <v>0</v>
          </cell>
          <cell r="AL2040">
            <v>0</v>
          </cell>
          <cell r="AM2040">
            <v>0</v>
          </cell>
        </row>
        <row r="2041">
          <cell r="C2041" t="str">
            <v/>
          </cell>
          <cell r="D2041" t="str">
            <v/>
          </cell>
          <cell r="O2041" t="str">
            <v/>
          </cell>
          <cell r="T2041" t="str">
            <v/>
          </cell>
          <cell r="U2041" t="str">
            <v/>
          </cell>
          <cell r="V2041" t="str">
            <v/>
          </cell>
          <cell r="W2041" t="str">
            <v/>
          </cell>
          <cell r="Y2041" t="str">
            <v/>
          </cell>
          <cell r="AA2041" t="str">
            <v/>
          </cell>
          <cell r="AB2041">
            <v>0</v>
          </cell>
          <cell r="AC2041">
            <v>0</v>
          </cell>
          <cell r="AI2041" t="str">
            <v/>
          </cell>
          <cell r="AJ2041" t="str">
            <v/>
          </cell>
          <cell r="AK2041">
            <v>0</v>
          </cell>
          <cell r="AL2041">
            <v>0</v>
          </cell>
          <cell r="AM2041">
            <v>0</v>
          </cell>
        </row>
        <row r="2042">
          <cell r="C2042" t="str">
            <v/>
          </cell>
          <cell r="D2042" t="str">
            <v/>
          </cell>
          <cell r="O2042" t="str">
            <v/>
          </cell>
          <cell r="T2042" t="str">
            <v/>
          </cell>
          <cell r="U2042" t="str">
            <v/>
          </cell>
          <cell r="V2042" t="str">
            <v/>
          </cell>
          <cell r="W2042" t="str">
            <v/>
          </cell>
          <cell r="Y2042" t="str">
            <v/>
          </cell>
          <cell r="AA2042" t="str">
            <v/>
          </cell>
          <cell r="AB2042">
            <v>0</v>
          </cell>
          <cell r="AC2042">
            <v>0</v>
          </cell>
          <cell r="AI2042" t="str">
            <v/>
          </cell>
          <cell r="AJ2042" t="str">
            <v/>
          </cell>
          <cell r="AK2042">
            <v>0</v>
          </cell>
          <cell r="AL2042">
            <v>0</v>
          </cell>
          <cell r="AM2042">
            <v>0</v>
          </cell>
        </row>
        <row r="2043">
          <cell r="C2043" t="str">
            <v/>
          </cell>
          <cell r="D2043" t="str">
            <v/>
          </cell>
          <cell r="O2043" t="str">
            <v/>
          </cell>
          <cell r="T2043" t="str">
            <v/>
          </cell>
          <cell r="U2043" t="str">
            <v/>
          </cell>
          <cell r="V2043" t="str">
            <v/>
          </cell>
          <cell r="W2043" t="str">
            <v/>
          </cell>
          <cell r="Y2043" t="str">
            <v/>
          </cell>
          <cell r="AA2043" t="str">
            <v/>
          </cell>
          <cell r="AB2043">
            <v>0</v>
          </cell>
          <cell r="AC2043">
            <v>0</v>
          </cell>
          <cell r="AI2043" t="str">
            <v/>
          </cell>
          <cell r="AJ2043" t="str">
            <v/>
          </cell>
          <cell r="AK2043">
            <v>0</v>
          </cell>
          <cell r="AL2043">
            <v>0</v>
          </cell>
          <cell r="AM2043">
            <v>0</v>
          </cell>
        </row>
        <row r="2044">
          <cell r="C2044" t="str">
            <v/>
          </cell>
          <cell r="D2044" t="str">
            <v/>
          </cell>
          <cell r="O2044" t="str">
            <v/>
          </cell>
          <cell r="T2044" t="str">
            <v/>
          </cell>
          <cell r="U2044" t="str">
            <v/>
          </cell>
          <cell r="V2044" t="str">
            <v/>
          </cell>
          <cell r="W2044" t="str">
            <v/>
          </cell>
          <cell r="Y2044" t="str">
            <v/>
          </cell>
          <cell r="AA2044" t="str">
            <v/>
          </cell>
          <cell r="AB2044">
            <v>0</v>
          </cell>
          <cell r="AC2044">
            <v>0</v>
          </cell>
          <cell r="AI2044" t="str">
            <v/>
          </cell>
          <cell r="AJ2044" t="str">
            <v/>
          </cell>
          <cell r="AK2044">
            <v>0</v>
          </cell>
          <cell r="AL2044">
            <v>0</v>
          </cell>
          <cell r="AM2044">
            <v>0</v>
          </cell>
        </row>
        <row r="2045">
          <cell r="C2045" t="str">
            <v/>
          </cell>
          <cell r="D2045" t="str">
            <v/>
          </cell>
          <cell r="O2045" t="str">
            <v/>
          </cell>
          <cell r="T2045" t="str">
            <v/>
          </cell>
          <cell r="U2045" t="str">
            <v/>
          </cell>
          <cell r="V2045" t="str">
            <v/>
          </cell>
          <cell r="W2045" t="str">
            <v/>
          </cell>
          <cell r="Y2045" t="str">
            <v/>
          </cell>
          <cell r="AA2045" t="str">
            <v/>
          </cell>
          <cell r="AB2045">
            <v>0</v>
          </cell>
          <cell r="AC2045">
            <v>0</v>
          </cell>
          <cell r="AI2045" t="str">
            <v/>
          </cell>
          <cell r="AJ2045" t="str">
            <v/>
          </cell>
          <cell r="AK2045">
            <v>0</v>
          </cell>
          <cell r="AL2045">
            <v>0</v>
          </cell>
          <cell r="AM2045">
            <v>0</v>
          </cell>
        </row>
        <row r="2046">
          <cell r="C2046" t="str">
            <v/>
          </cell>
          <cell r="D2046" t="str">
            <v/>
          </cell>
          <cell r="O2046" t="str">
            <v/>
          </cell>
          <cell r="T2046" t="str">
            <v/>
          </cell>
          <cell r="U2046" t="str">
            <v/>
          </cell>
          <cell r="V2046" t="str">
            <v/>
          </cell>
          <cell r="W2046" t="str">
            <v/>
          </cell>
          <cell r="Y2046" t="str">
            <v/>
          </cell>
          <cell r="AA2046" t="str">
            <v/>
          </cell>
          <cell r="AB2046">
            <v>0</v>
          </cell>
          <cell r="AC2046">
            <v>0</v>
          </cell>
          <cell r="AI2046" t="str">
            <v/>
          </cell>
          <cell r="AJ2046" t="str">
            <v/>
          </cell>
          <cell r="AK2046">
            <v>0</v>
          </cell>
          <cell r="AL2046">
            <v>0</v>
          </cell>
          <cell r="AM2046">
            <v>0</v>
          </cell>
        </row>
        <row r="2047">
          <cell r="C2047" t="str">
            <v/>
          </cell>
          <cell r="D2047" t="str">
            <v/>
          </cell>
          <cell r="O2047" t="str">
            <v/>
          </cell>
          <cell r="T2047" t="str">
            <v/>
          </cell>
          <cell r="U2047" t="str">
            <v/>
          </cell>
          <cell r="V2047" t="str">
            <v/>
          </cell>
          <cell r="W2047" t="str">
            <v/>
          </cell>
          <cell r="Y2047" t="str">
            <v/>
          </cell>
          <cell r="AA2047" t="str">
            <v/>
          </cell>
          <cell r="AB2047">
            <v>0</v>
          </cell>
          <cell r="AC2047">
            <v>0</v>
          </cell>
          <cell r="AI2047" t="str">
            <v/>
          </cell>
          <cell r="AJ2047" t="str">
            <v/>
          </cell>
          <cell r="AK2047">
            <v>0</v>
          </cell>
          <cell r="AL2047">
            <v>0</v>
          </cell>
          <cell r="AM2047">
            <v>0</v>
          </cell>
        </row>
        <row r="2048">
          <cell r="C2048" t="str">
            <v/>
          </cell>
          <cell r="D2048" t="str">
            <v/>
          </cell>
          <cell r="O2048" t="str">
            <v/>
          </cell>
          <cell r="T2048" t="str">
            <v/>
          </cell>
          <cell r="U2048" t="str">
            <v/>
          </cell>
          <cell r="V2048" t="str">
            <v/>
          </cell>
          <cell r="W2048" t="str">
            <v/>
          </cell>
          <cell r="Y2048" t="str">
            <v/>
          </cell>
          <cell r="AA2048" t="str">
            <v/>
          </cell>
          <cell r="AB2048">
            <v>0</v>
          </cell>
          <cell r="AC2048">
            <v>0</v>
          </cell>
          <cell r="AI2048" t="str">
            <v/>
          </cell>
          <cell r="AJ2048" t="str">
            <v/>
          </cell>
          <cell r="AK2048">
            <v>0</v>
          </cell>
          <cell r="AL2048">
            <v>0</v>
          </cell>
          <cell r="AM2048">
            <v>0</v>
          </cell>
        </row>
        <row r="2049">
          <cell r="C2049" t="str">
            <v/>
          </cell>
          <cell r="D2049" t="str">
            <v/>
          </cell>
          <cell r="O2049" t="str">
            <v/>
          </cell>
          <cell r="T2049" t="str">
            <v/>
          </cell>
          <cell r="U2049" t="str">
            <v/>
          </cell>
          <cell r="V2049" t="str">
            <v/>
          </cell>
          <cell r="W2049" t="str">
            <v/>
          </cell>
          <cell r="Y2049" t="str">
            <v/>
          </cell>
          <cell r="AA2049" t="str">
            <v/>
          </cell>
          <cell r="AB2049">
            <v>0</v>
          </cell>
          <cell r="AC2049">
            <v>0</v>
          </cell>
          <cell r="AI2049" t="str">
            <v/>
          </cell>
          <cell r="AJ2049" t="str">
            <v/>
          </cell>
          <cell r="AK2049">
            <v>0</v>
          </cell>
          <cell r="AL2049">
            <v>0</v>
          </cell>
          <cell r="AM2049">
            <v>0</v>
          </cell>
        </row>
        <row r="2050">
          <cell r="C2050" t="str">
            <v/>
          </cell>
          <cell r="D2050" t="str">
            <v/>
          </cell>
          <cell r="O2050" t="str">
            <v/>
          </cell>
          <cell r="T2050" t="str">
            <v/>
          </cell>
          <cell r="U2050" t="str">
            <v/>
          </cell>
          <cell r="V2050" t="str">
            <v/>
          </cell>
          <cell r="W2050" t="str">
            <v/>
          </cell>
          <cell r="Y2050" t="str">
            <v/>
          </cell>
          <cell r="AA2050" t="str">
            <v/>
          </cell>
          <cell r="AB2050">
            <v>0</v>
          </cell>
          <cell r="AC2050">
            <v>0</v>
          </cell>
          <cell r="AI2050" t="str">
            <v/>
          </cell>
          <cell r="AJ2050" t="str">
            <v/>
          </cell>
          <cell r="AK2050">
            <v>0</v>
          </cell>
          <cell r="AL2050">
            <v>0</v>
          </cell>
          <cell r="AM2050">
            <v>0</v>
          </cell>
        </row>
        <row r="2051">
          <cell r="C2051" t="str">
            <v/>
          </cell>
          <cell r="D2051" t="str">
            <v/>
          </cell>
          <cell r="O2051" t="str">
            <v/>
          </cell>
          <cell r="T2051" t="str">
            <v/>
          </cell>
          <cell r="U2051" t="str">
            <v/>
          </cell>
          <cell r="V2051" t="str">
            <v/>
          </cell>
          <cell r="W2051" t="str">
            <v/>
          </cell>
          <cell r="Y2051" t="str">
            <v/>
          </cell>
          <cell r="AA2051" t="str">
            <v/>
          </cell>
          <cell r="AB2051">
            <v>0</v>
          </cell>
          <cell r="AC2051">
            <v>0</v>
          </cell>
          <cell r="AI2051" t="str">
            <v/>
          </cell>
          <cell r="AJ2051" t="str">
            <v/>
          </cell>
          <cell r="AK2051">
            <v>0</v>
          </cell>
          <cell r="AL2051">
            <v>0</v>
          </cell>
          <cell r="AM2051">
            <v>0</v>
          </cell>
        </row>
        <row r="2052">
          <cell r="C2052" t="str">
            <v/>
          </cell>
          <cell r="D2052" t="str">
            <v/>
          </cell>
          <cell r="O2052" t="str">
            <v/>
          </cell>
          <cell r="T2052" t="str">
            <v/>
          </cell>
          <cell r="U2052" t="str">
            <v/>
          </cell>
          <cell r="V2052" t="str">
            <v/>
          </cell>
          <cell r="W2052" t="str">
            <v/>
          </cell>
          <cell r="Y2052" t="str">
            <v/>
          </cell>
          <cell r="AA2052" t="str">
            <v/>
          </cell>
          <cell r="AB2052">
            <v>0</v>
          </cell>
          <cell r="AC2052">
            <v>0</v>
          </cell>
          <cell r="AI2052" t="str">
            <v/>
          </cell>
          <cell r="AJ2052" t="str">
            <v/>
          </cell>
          <cell r="AK2052">
            <v>0</v>
          </cell>
          <cell r="AL2052">
            <v>0</v>
          </cell>
          <cell r="AM2052">
            <v>0</v>
          </cell>
        </row>
        <row r="2053">
          <cell r="C2053" t="str">
            <v/>
          </cell>
          <cell r="D2053" t="str">
            <v/>
          </cell>
          <cell r="O2053" t="str">
            <v/>
          </cell>
          <cell r="T2053" t="str">
            <v/>
          </cell>
          <cell r="U2053" t="str">
            <v/>
          </cell>
          <cell r="V2053" t="str">
            <v/>
          </cell>
          <cell r="W2053" t="str">
            <v/>
          </cell>
          <cell r="Y2053" t="str">
            <v/>
          </cell>
          <cell r="AA2053" t="str">
            <v/>
          </cell>
          <cell r="AB2053">
            <v>0</v>
          </cell>
          <cell r="AC2053">
            <v>0</v>
          </cell>
          <cell r="AI2053" t="str">
            <v/>
          </cell>
          <cell r="AJ2053" t="str">
            <v/>
          </cell>
          <cell r="AK2053">
            <v>0</v>
          </cell>
          <cell r="AL2053">
            <v>0</v>
          </cell>
          <cell r="AM2053">
            <v>0</v>
          </cell>
        </row>
        <row r="2054">
          <cell r="C2054" t="str">
            <v/>
          </cell>
          <cell r="D2054" t="str">
            <v/>
          </cell>
          <cell r="O2054" t="str">
            <v/>
          </cell>
          <cell r="T2054" t="str">
            <v/>
          </cell>
          <cell r="U2054" t="str">
            <v/>
          </cell>
          <cell r="V2054" t="str">
            <v/>
          </cell>
          <cell r="W2054" t="str">
            <v/>
          </cell>
          <cell r="Y2054" t="str">
            <v/>
          </cell>
          <cell r="AA2054" t="str">
            <v/>
          </cell>
          <cell r="AB2054">
            <v>0</v>
          </cell>
          <cell r="AC2054">
            <v>0</v>
          </cell>
          <cell r="AI2054" t="str">
            <v/>
          </cell>
          <cell r="AJ2054" t="str">
            <v/>
          </cell>
          <cell r="AK2054">
            <v>0</v>
          </cell>
          <cell r="AL2054">
            <v>0</v>
          </cell>
          <cell r="AM2054">
            <v>0</v>
          </cell>
        </row>
        <row r="2055">
          <cell r="C2055" t="str">
            <v/>
          </cell>
          <cell r="D2055" t="str">
            <v/>
          </cell>
          <cell r="O2055" t="str">
            <v/>
          </cell>
          <cell r="T2055" t="str">
            <v/>
          </cell>
          <cell r="U2055" t="str">
            <v/>
          </cell>
          <cell r="V2055" t="str">
            <v/>
          </cell>
          <cell r="W2055" t="str">
            <v/>
          </cell>
          <cell r="Y2055" t="str">
            <v/>
          </cell>
          <cell r="AA2055" t="str">
            <v/>
          </cell>
          <cell r="AB2055">
            <v>0</v>
          </cell>
          <cell r="AC2055">
            <v>0</v>
          </cell>
          <cell r="AI2055" t="str">
            <v/>
          </cell>
          <cell r="AJ2055" t="str">
            <v/>
          </cell>
          <cell r="AK2055">
            <v>0</v>
          </cell>
          <cell r="AL2055">
            <v>0</v>
          </cell>
          <cell r="AM2055">
            <v>0</v>
          </cell>
        </row>
        <row r="2056">
          <cell r="C2056" t="str">
            <v/>
          </cell>
          <cell r="D2056" t="str">
            <v/>
          </cell>
          <cell r="O2056" t="str">
            <v/>
          </cell>
          <cell r="T2056" t="str">
            <v/>
          </cell>
          <cell r="U2056" t="str">
            <v/>
          </cell>
          <cell r="V2056" t="str">
            <v/>
          </cell>
          <cell r="W2056" t="str">
            <v/>
          </cell>
          <cell r="Y2056" t="str">
            <v/>
          </cell>
          <cell r="AA2056" t="str">
            <v/>
          </cell>
          <cell r="AB2056">
            <v>0</v>
          </cell>
          <cell r="AC2056">
            <v>0</v>
          </cell>
          <cell r="AI2056" t="str">
            <v/>
          </cell>
          <cell r="AJ2056" t="str">
            <v/>
          </cell>
          <cell r="AK2056">
            <v>0</v>
          </cell>
          <cell r="AL2056">
            <v>0</v>
          </cell>
          <cell r="AM2056">
            <v>0</v>
          </cell>
        </row>
        <row r="2057">
          <cell r="C2057" t="str">
            <v/>
          </cell>
          <cell r="D2057" t="str">
            <v/>
          </cell>
          <cell r="O2057" t="str">
            <v/>
          </cell>
          <cell r="T2057" t="str">
            <v/>
          </cell>
          <cell r="U2057" t="str">
            <v/>
          </cell>
          <cell r="V2057" t="str">
            <v/>
          </cell>
          <cell r="W2057" t="str">
            <v/>
          </cell>
          <cell r="Y2057" t="str">
            <v/>
          </cell>
          <cell r="AA2057" t="str">
            <v/>
          </cell>
          <cell r="AB2057">
            <v>0</v>
          </cell>
          <cell r="AC2057">
            <v>0</v>
          </cell>
          <cell r="AI2057" t="str">
            <v/>
          </cell>
          <cell r="AJ2057" t="str">
            <v/>
          </cell>
          <cell r="AK2057">
            <v>0</v>
          </cell>
          <cell r="AL2057">
            <v>0</v>
          </cell>
          <cell r="AM2057">
            <v>0</v>
          </cell>
        </row>
        <row r="2058">
          <cell r="C2058" t="str">
            <v/>
          </cell>
          <cell r="D2058" t="str">
            <v/>
          </cell>
          <cell r="O2058" t="str">
            <v/>
          </cell>
          <cell r="T2058" t="str">
            <v/>
          </cell>
          <cell r="U2058" t="str">
            <v/>
          </cell>
          <cell r="V2058" t="str">
            <v/>
          </cell>
          <cell r="W2058" t="str">
            <v/>
          </cell>
          <cell r="Y2058" t="str">
            <v/>
          </cell>
          <cell r="AA2058" t="str">
            <v/>
          </cell>
          <cell r="AB2058">
            <v>0</v>
          </cell>
          <cell r="AC2058">
            <v>0</v>
          </cell>
          <cell r="AI2058" t="str">
            <v/>
          </cell>
          <cell r="AJ2058" t="str">
            <v/>
          </cell>
          <cell r="AK2058">
            <v>0</v>
          </cell>
          <cell r="AL2058">
            <v>0</v>
          </cell>
          <cell r="AM2058">
            <v>0</v>
          </cell>
        </row>
        <row r="2059">
          <cell r="C2059" t="str">
            <v/>
          </cell>
          <cell r="D2059" t="str">
            <v/>
          </cell>
          <cell r="O2059" t="str">
            <v/>
          </cell>
          <cell r="T2059" t="str">
            <v/>
          </cell>
          <cell r="U2059" t="str">
            <v/>
          </cell>
          <cell r="V2059" t="str">
            <v/>
          </cell>
          <cell r="W2059" t="str">
            <v/>
          </cell>
          <cell r="Y2059" t="str">
            <v/>
          </cell>
          <cell r="AA2059" t="str">
            <v/>
          </cell>
          <cell r="AB2059">
            <v>0</v>
          </cell>
          <cell r="AC2059">
            <v>0</v>
          </cell>
          <cell r="AI2059" t="str">
            <v/>
          </cell>
          <cell r="AJ2059" t="str">
            <v/>
          </cell>
          <cell r="AK2059">
            <v>0</v>
          </cell>
          <cell r="AL2059">
            <v>0</v>
          </cell>
          <cell r="AM2059">
            <v>0</v>
          </cell>
        </row>
        <row r="2060">
          <cell r="C2060" t="str">
            <v/>
          </cell>
          <cell r="D2060" t="str">
            <v/>
          </cell>
          <cell r="O2060" t="str">
            <v/>
          </cell>
          <cell r="T2060" t="str">
            <v/>
          </cell>
          <cell r="U2060" t="str">
            <v/>
          </cell>
          <cell r="V2060" t="str">
            <v/>
          </cell>
          <cell r="W2060" t="str">
            <v/>
          </cell>
          <cell r="Y2060" t="str">
            <v/>
          </cell>
          <cell r="AA2060" t="str">
            <v/>
          </cell>
          <cell r="AB2060">
            <v>0</v>
          </cell>
          <cell r="AC2060">
            <v>0</v>
          </cell>
          <cell r="AI2060" t="str">
            <v/>
          </cell>
          <cell r="AJ2060" t="str">
            <v/>
          </cell>
          <cell r="AK2060">
            <v>0</v>
          </cell>
          <cell r="AL2060">
            <v>0</v>
          </cell>
          <cell r="AM2060">
            <v>0</v>
          </cell>
        </row>
        <row r="2061">
          <cell r="C2061" t="str">
            <v/>
          </cell>
          <cell r="D2061" t="str">
            <v/>
          </cell>
          <cell r="O2061" t="str">
            <v/>
          </cell>
          <cell r="T2061" t="str">
            <v/>
          </cell>
          <cell r="U2061" t="str">
            <v/>
          </cell>
          <cell r="V2061" t="str">
            <v/>
          </cell>
          <cell r="W2061" t="str">
            <v/>
          </cell>
          <cell r="Y2061" t="str">
            <v/>
          </cell>
          <cell r="AA2061" t="str">
            <v/>
          </cell>
          <cell r="AB2061">
            <v>0</v>
          </cell>
          <cell r="AC2061">
            <v>0</v>
          </cell>
          <cell r="AI2061" t="str">
            <v/>
          </cell>
          <cell r="AJ2061" t="str">
            <v/>
          </cell>
          <cell r="AK2061">
            <v>0</v>
          </cell>
          <cell r="AL2061">
            <v>0</v>
          </cell>
          <cell r="AM2061">
            <v>0</v>
          </cell>
        </row>
        <row r="2062">
          <cell r="C2062" t="str">
            <v/>
          </cell>
          <cell r="D2062" t="str">
            <v/>
          </cell>
          <cell r="O2062" t="str">
            <v/>
          </cell>
          <cell r="T2062" t="str">
            <v/>
          </cell>
          <cell r="U2062" t="str">
            <v/>
          </cell>
          <cell r="V2062" t="str">
            <v/>
          </cell>
          <cell r="W2062" t="str">
            <v/>
          </cell>
          <cell r="Y2062" t="str">
            <v/>
          </cell>
          <cell r="AA2062" t="str">
            <v/>
          </cell>
          <cell r="AB2062">
            <v>0</v>
          </cell>
          <cell r="AC2062">
            <v>0</v>
          </cell>
          <cell r="AI2062" t="str">
            <v/>
          </cell>
          <cell r="AJ2062" t="str">
            <v/>
          </cell>
          <cell r="AK2062">
            <v>0</v>
          </cell>
          <cell r="AL2062">
            <v>0</v>
          </cell>
          <cell r="AM2062">
            <v>0</v>
          </cell>
        </row>
        <row r="2063">
          <cell r="C2063" t="str">
            <v/>
          </cell>
          <cell r="D2063" t="str">
            <v/>
          </cell>
          <cell r="O2063" t="str">
            <v/>
          </cell>
          <cell r="T2063" t="str">
            <v/>
          </cell>
          <cell r="U2063" t="str">
            <v/>
          </cell>
          <cell r="V2063" t="str">
            <v/>
          </cell>
          <cell r="W2063" t="str">
            <v/>
          </cell>
          <cell r="Y2063" t="str">
            <v/>
          </cell>
          <cell r="AA2063" t="str">
            <v/>
          </cell>
          <cell r="AB2063">
            <v>0</v>
          </cell>
          <cell r="AC2063">
            <v>0</v>
          </cell>
          <cell r="AI2063" t="str">
            <v/>
          </cell>
          <cell r="AJ2063" t="str">
            <v/>
          </cell>
          <cell r="AK2063">
            <v>0</v>
          </cell>
          <cell r="AL2063">
            <v>0</v>
          </cell>
          <cell r="AM2063">
            <v>0</v>
          </cell>
        </row>
        <row r="2064">
          <cell r="C2064" t="str">
            <v/>
          </cell>
          <cell r="D2064" t="str">
            <v/>
          </cell>
          <cell r="O2064" t="str">
            <v/>
          </cell>
          <cell r="T2064" t="str">
            <v/>
          </cell>
          <cell r="U2064" t="str">
            <v/>
          </cell>
          <cell r="V2064" t="str">
            <v/>
          </cell>
          <cell r="W2064" t="str">
            <v/>
          </cell>
          <cell r="Y2064" t="str">
            <v/>
          </cell>
          <cell r="AA2064" t="str">
            <v/>
          </cell>
          <cell r="AB2064">
            <v>0</v>
          </cell>
          <cell r="AC2064">
            <v>0</v>
          </cell>
          <cell r="AI2064" t="str">
            <v/>
          </cell>
          <cell r="AJ2064" t="str">
            <v/>
          </cell>
          <cell r="AK2064">
            <v>0</v>
          </cell>
          <cell r="AL2064">
            <v>0</v>
          </cell>
          <cell r="AM2064">
            <v>0</v>
          </cell>
        </row>
        <row r="2065">
          <cell r="C2065" t="str">
            <v/>
          </cell>
          <cell r="D2065" t="str">
            <v/>
          </cell>
          <cell r="O2065" t="str">
            <v/>
          </cell>
          <cell r="T2065" t="str">
            <v/>
          </cell>
          <cell r="U2065" t="str">
            <v/>
          </cell>
          <cell r="V2065" t="str">
            <v/>
          </cell>
          <cell r="W2065" t="str">
            <v/>
          </cell>
          <cell r="Y2065" t="str">
            <v/>
          </cell>
          <cell r="AA2065" t="str">
            <v/>
          </cell>
          <cell r="AB2065">
            <v>0</v>
          </cell>
          <cell r="AC2065">
            <v>0</v>
          </cell>
          <cell r="AI2065" t="str">
            <v/>
          </cell>
          <cell r="AJ2065" t="str">
            <v/>
          </cell>
          <cell r="AK2065">
            <v>0</v>
          </cell>
          <cell r="AL2065">
            <v>0</v>
          </cell>
          <cell r="AM2065">
            <v>0</v>
          </cell>
        </row>
        <row r="2066">
          <cell r="C2066" t="str">
            <v/>
          </cell>
          <cell r="D2066" t="str">
            <v/>
          </cell>
          <cell r="O2066" t="str">
            <v/>
          </cell>
          <cell r="T2066" t="str">
            <v/>
          </cell>
          <cell r="U2066" t="str">
            <v/>
          </cell>
          <cell r="V2066" t="str">
            <v/>
          </cell>
          <cell r="W2066" t="str">
            <v/>
          </cell>
          <cell r="Y2066" t="str">
            <v/>
          </cell>
          <cell r="AA2066" t="str">
            <v/>
          </cell>
          <cell r="AB2066">
            <v>0</v>
          </cell>
          <cell r="AC2066">
            <v>0</v>
          </cell>
          <cell r="AI2066" t="str">
            <v/>
          </cell>
          <cell r="AJ2066" t="str">
            <v/>
          </cell>
          <cell r="AK2066">
            <v>0</v>
          </cell>
          <cell r="AL2066">
            <v>0</v>
          </cell>
          <cell r="AM2066">
            <v>0</v>
          </cell>
        </row>
        <row r="2067">
          <cell r="C2067" t="str">
            <v/>
          </cell>
          <cell r="D2067" t="str">
            <v/>
          </cell>
          <cell r="O2067" t="str">
            <v/>
          </cell>
          <cell r="T2067" t="str">
            <v/>
          </cell>
          <cell r="U2067" t="str">
            <v/>
          </cell>
          <cell r="V2067" t="str">
            <v/>
          </cell>
          <cell r="W2067" t="str">
            <v/>
          </cell>
          <cell r="Y2067" t="str">
            <v/>
          </cell>
          <cell r="AA2067" t="str">
            <v/>
          </cell>
          <cell r="AB2067">
            <v>0</v>
          </cell>
          <cell r="AC2067">
            <v>0</v>
          </cell>
          <cell r="AI2067" t="str">
            <v/>
          </cell>
          <cell r="AJ2067" t="str">
            <v/>
          </cell>
          <cell r="AK2067">
            <v>0</v>
          </cell>
          <cell r="AL2067">
            <v>0</v>
          </cell>
          <cell r="AM2067">
            <v>0</v>
          </cell>
        </row>
        <row r="2068">
          <cell r="C2068" t="str">
            <v/>
          </cell>
          <cell r="D2068" t="str">
            <v/>
          </cell>
          <cell r="O2068" t="str">
            <v/>
          </cell>
          <cell r="T2068" t="str">
            <v/>
          </cell>
          <cell r="U2068" t="str">
            <v/>
          </cell>
          <cell r="V2068" t="str">
            <v/>
          </cell>
          <cell r="W2068" t="str">
            <v/>
          </cell>
          <cell r="Y2068" t="str">
            <v/>
          </cell>
          <cell r="AA2068" t="str">
            <v/>
          </cell>
          <cell r="AB2068">
            <v>0</v>
          </cell>
          <cell r="AC2068">
            <v>0</v>
          </cell>
          <cell r="AI2068" t="str">
            <v/>
          </cell>
          <cell r="AJ2068" t="str">
            <v/>
          </cell>
          <cell r="AK2068">
            <v>0</v>
          </cell>
          <cell r="AL2068">
            <v>0</v>
          </cell>
          <cell r="AM2068">
            <v>0</v>
          </cell>
        </row>
        <row r="2069">
          <cell r="C2069" t="str">
            <v/>
          </cell>
          <cell r="D2069" t="str">
            <v/>
          </cell>
          <cell r="O2069" t="str">
            <v/>
          </cell>
          <cell r="T2069" t="str">
            <v/>
          </cell>
          <cell r="U2069" t="str">
            <v/>
          </cell>
          <cell r="V2069" t="str">
            <v/>
          </cell>
          <cell r="W2069" t="str">
            <v/>
          </cell>
          <cell r="Y2069" t="str">
            <v/>
          </cell>
          <cell r="AA2069" t="str">
            <v/>
          </cell>
          <cell r="AB2069">
            <v>0</v>
          </cell>
          <cell r="AC2069">
            <v>0</v>
          </cell>
          <cell r="AI2069" t="str">
            <v/>
          </cell>
          <cell r="AJ2069" t="str">
            <v/>
          </cell>
          <cell r="AK2069">
            <v>0</v>
          </cell>
          <cell r="AL2069">
            <v>0</v>
          </cell>
          <cell r="AM2069">
            <v>0</v>
          </cell>
        </row>
        <row r="2070">
          <cell r="C2070" t="str">
            <v/>
          </cell>
          <cell r="D2070" t="str">
            <v/>
          </cell>
          <cell r="O2070" t="str">
            <v/>
          </cell>
          <cell r="T2070" t="str">
            <v/>
          </cell>
          <cell r="U2070" t="str">
            <v/>
          </cell>
          <cell r="V2070" t="str">
            <v/>
          </cell>
          <cell r="W2070" t="str">
            <v/>
          </cell>
          <cell r="Y2070" t="str">
            <v/>
          </cell>
          <cell r="AA2070" t="str">
            <v/>
          </cell>
          <cell r="AB2070">
            <v>0</v>
          </cell>
          <cell r="AC2070">
            <v>0</v>
          </cell>
          <cell r="AI2070" t="str">
            <v/>
          </cell>
          <cell r="AJ2070" t="str">
            <v/>
          </cell>
          <cell r="AK2070">
            <v>0</v>
          </cell>
          <cell r="AL2070">
            <v>0</v>
          </cell>
          <cell r="AM2070">
            <v>0</v>
          </cell>
        </row>
        <row r="2071">
          <cell r="C2071" t="str">
            <v/>
          </cell>
          <cell r="D2071" t="str">
            <v/>
          </cell>
          <cell r="O2071" t="str">
            <v/>
          </cell>
          <cell r="T2071" t="str">
            <v/>
          </cell>
          <cell r="U2071" t="str">
            <v/>
          </cell>
          <cell r="V2071" t="str">
            <v/>
          </cell>
          <cell r="W2071" t="str">
            <v/>
          </cell>
          <cell r="Y2071" t="str">
            <v/>
          </cell>
          <cell r="AA2071" t="str">
            <v/>
          </cell>
          <cell r="AB2071">
            <v>0</v>
          </cell>
          <cell r="AC2071">
            <v>0</v>
          </cell>
          <cell r="AI2071" t="str">
            <v/>
          </cell>
          <cell r="AJ2071" t="str">
            <v/>
          </cell>
          <cell r="AK2071">
            <v>0</v>
          </cell>
          <cell r="AL2071">
            <v>0</v>
          </cell>
          <cell r="AM2071">
            <v>0</v>
          </cell>
        </row>
        <row r="2072">
          <cell r="C2072" t="str">
            <v/>
          </cell>
          <cell r="D2072" t="str">
            <v/>
          </cell>
          <cell r="O2072" t="str">
            <v/>
          </cell>
          <cell r="T2072" t="str">
            <v/>
          </cell>
          <cell r="U2072" t="str">
            <v/>
          </cell>
          <cell r="V2072" t="str">
            <v/>
          </cell>
          <cell r="W2072" t="str">
            <v/>
          </cell>
          <cell r="Y2072" t="str">
            <v/>
          </cell>
          <cell r="AA2072" t="str">
            <v/>
          </cell>
          <cell r="AB2072">
            <v>0</v>
          </cell>
          <cell r="AC2072">
            <v>0</v>
          </cell>
          <cell r="AI2072" t="str">
            <v/>
          </cell>
          <cell r="AJ2072" t="str">
            <v/>
          </cell>
          <cell r="AK2072">
            <v>0</v>
          </cell>
          <cell r="AL2072">
            <v>0</v>
          </cell>
          <cell r="AM2072">
            <v>0</v>
          </cell>
        </row>
        <row r="2073">
          <cell r="C2073" t="str">
            <v/>
          </cell>
          <cell r="D2073" t="str">
            <v/>
          </cell>
          <cell r="O2073" t="str">
            <v/>
          </cell>
          <cell r="T2073" t="str">
            <v/>
          </cell>
          <cell r="U2073" t="str">
            <v/>
          </cell>
          <cell r="V2073" t="str">
            <v/>
          </cell>
          <cell r="W2073" t="str">
            <v/>
          </cell>
          <cell r="Y2073" t="str">
            <v/>
          </cell>
          <cell r="AA2073" t="str">
            <v/>
          </cell>
          <cell r="AB2073">
            <v>0</v>
          </cell>
          <cell r="AC2073">
            <v>0</v>
          </cell>
          <cell r="AI2073" t="str">
            <v/>
          </cell>
          <cell r="AJ2073" t="str">
            <v/>
          </cell>
          <cell r="AK2073">
            <v>0</v>
          </cell>
          <cell r="AL2073">
            <v>0</v>
          </cell>
          <cell r="AM2073">
            <v>0</v>
          </cell>
        </row>
        <row r="2074">
          <cell r="C2074" t="str">
            <v/>
          </cell>
          <cell r="D2074" t="str">
            <v/>
          </cell>
          <cell r="O2074" t="str">
            <v/>
          </cell>
          <cell r="T2074" t="str">
            <v/>
          </cell>
          <cell r="U2074" t="str">
            <v/>
          </cell>
          <cell r="V2074" t="str">
            <v/>
          </cell>
          <cell r="W2074" t="str">
            <v/>
          </cell>
          <cell r="Y2074" t="str">
            <v/>
          </cell>
          <cell r="AA2074" t="str">
            <v/>
          </cell>
          <cell r="AB2074">
            <v>0</v>
          </cell>
          <cell r="AC2074">
            <v>0</v>
          </cell>
          <cell r="AI2074" t="str">
            <v/>
          </cell>
          <cell r="AJ2074" t="str">
            <v/>
          </cell>
          <cell r="AK2074">
            <v>0</v>
          </cell>
          <cell r="AL2074">
            <v>0</v>
          </cell>
          <cell r="AM2074">
            <v>0</v>
          </cell>
        </row>
        <row r="2075">
          <cell r="C2075" t="str">
            <v/>
          </cell>
          <cell r="D2075" t="str">
            <v/>
          </cell>
          <cell r="O2075" t="str">
            <v/>
          </cell>
          <cell r="T2075" t="str">
            <v/>
          </cell>
          <cell r="U2075" t="str">
            <v/>
          </cell>
          <cell r="V2075" t="str">
            <v/>
          </cell>
          <cell r="W2075" t="str">
            <v/>
          </cell>
          <cell r="Y2075" t="str">
            <v/>
          </cell>
          <cell r="AA2075" t="str">
            <v/>
          </cell>
          <cell r="AB2075">
            <v>0</v>
          </cell>
          <cell r="AC2075">
            <v>0</v>
          </cell>
          <cell r="AI2075" t="str">
            <v/>
          </cell>
          <cell r="AJ2075" t="str">
            <v/>
          </cell>
          <cell r="AK2075">
            <v>0</v>
          </cell>
          <cell r="AL2075">
            <v>0</v>
          </cell>
          <cell r="AM2075">
            <v>0</v>
          </cell>
        </row>
        <row r="2076">
          <cell r="C2076" t="str">
            <v/>
          </cell>
          <cell r="D2076" t="str">
            <v/>
          </cell>
          <cell r="O2076" t="str">
            <v/>
          </cell>
          <cell r="T2076" t="str">
            <v/>
          </cell>
          <cell r="U2076" t="str">
            <v/>
          </cell>
          <cell r="V2076" t="str">
            <v/>
          </cell>
          <cell r="W2076" t="str">
            <v/>
          </cell>
          <cell r="Y2076" t="str">
            <v/>
          </cell>
          <cell r="AA2076" t="str">
            <v/>
          </cell>
          <cell r="AB2076">
            <v>0</v>
          </cell>
          <cell r="AC2076">
            <v>0</v>
          </cell>
          <cell r="AI2076" t="str">
            <v/>
          </cell>
          <cell r="AJ2076" t="str">
            <v/>
          </cell>
          <cell r="AK2076">
            <v>0</v>
          </cell>
          <cell r="AL2076">
            <v>0</v>
          </cell>
          <cell r="AM2076">
            <v>0</v>
          </cell>
        </row>
        <row r="2077">
          <cell r="C2077" t="str">
            <v/>
          </cell>
          <cell r="D2077" t="str">
            <v/>
          </cell>
          <cell r="O2077" t="str">
            <v/>
          </cell>
          <cell r="T2077" t="str">
            <v/>
          </cell>
          <cell r="U2077" t="str">
            <v/>
          </cell>
          <cell r="V2077" t="str">
            <v/>
          </cell>
          <cell r="W2077" t="str">
            <v/>
          </cell>
          <cell r="Y2077" t="str">
            <v/>
          </cell>
          <cell r="AA2077" t="str">
            <v/>
          </cell>
          <cell r="AB2077">
            <v>0</v>
          </cell>
          <cell r="AC2077">
            <v>0</v>
          </cell>
          <cell r="AI2077" t="str">
            <v/>
          </cell>
          <cell r="AJ2077" t="str">
            <v/>
          </cell>
          <cell r="AK2077">
            <v>0</v>
          </cell>
          <cell r="AL2077">
            <v>0</v>
          </cell>
          <cell r="AM2077">
            <v>0</v>
          </cell>
        </row>
        <row r="2078">
          <cell r="C2078" t="str">
            <v/>
          </cell>
          <cell r="D2078" t="str">
            <v/>
          </cell>
          <cell r="O2078" t="str">
            <v/>
          </cell>
          <cell r="T2078" t="str">
            <v/>
          </cell>
          <cell r="U2078" t="str">
            <v/>
          </cell>
          <cell r="V2078" t="str">
            <v/>
          </cell>
          <cell r="W2078" t="str">
            <v/>
          </cell>
          <cell r="Y2078" t="str">
            <v/>
          </cell>
          <cell r="AA2078" t="str">
            <v/>
          </cell>
          <cell r="AB2078">
            <v>0</v>
          </cell>
          <cell r="AC2078">
            <v>0</v>
          </cell>
          <cell r="AI2078" t="str">
            <v/>
          </cell>
          <cell r="AJ2078" t="str">
            <v/>
          </cell>
          <cell r="AK2078">
            <v>0</v>
          </cell>
          <cell r="AL2078">
            <v>0</v>
          </cell>
          <cell r="AM2078">
            <v>0</v>
          </cell>
        </row>
        <row r="2079">
          <cell r="C2079" t="str">
            <v/>
          </cell>
          <cell r="D2079" t="str">
            <v/>
          </cell>
          <cell r="O2079" t="str">
            <v/>
          </cell>
          <cell r="T2079" t="str">
            <v/>
          </cell>
          <cell r="U2079" t="str">
            <v/>
          </cell>
          <cell r="V2079" t="str">
            <v/>
          </cell>
          <cell r="W2079" t="str">
            <v/>
          </cell>
          <cell r="Y2079" t="str">
            <v/>
          </cell>
          <cell r="AA2079" t="str">
            <v/>
          </cell>
          <cell r="AB2079">
            <v>0</v>
          </cell>
          <cell r="AC2079">
            <v>0</v>
          </cell>
          <cell r="AI2079" t="str">
            <v/>
          </cell>
          <cell r="AJ2079" t="str">
            <v/>
          </cell>
          <cell r="AK2079">
            <v>0</v>
          </cell>
          <cell r="AL2079">
            <v>0</v>
          </cell>
          <cell r="AM2079">
            <v>0</v>
          </cell>
        </row>
        <row r="2080">
          <cell r="C2080" t="str">
            <v/>
          </cell>
          <cell r="D2080" t="str">
            <v/>
          </cell>
          <cell r="O2080" t="str">
            <v/>
          </cell>
          <cell r="T2080" t="str">
            <v/>
          </cell>
          <cell r="U2080" t="str">
            <v/>
          </cell>
          <cell r="V2080" t="str">
            <v/>
          </cell>
          <cell r="W2080" t="str">
            <v/>
          </cell>
          <cell r="Y2080" t="str">
            <v/>
          </cell>
          <cell r="AA2080" t="str">
            <v/>
          </cell>
          <cell r="AB2080">
            <v>0</v>
          </cell>
          <cell r="AC2080">
            <v>0</v>
          </cell>
          <cell r="AI2080" t="str">
            <v/>
          </cell>
          <cell r="AJ2080" t="str">
            <v/>
          </cell>
          <cell r="AK2080">
            <v>0</v>
          </cell>
          <cell r="AL2080">
            <v>0</v>
          </cell>
          <cell r="AM2080">
            <v>0</v>
          </cell>
        </row>
        <row r="2081">
          <cell r="C2081" t="str">
            <v/>
          </cell>
          <cell r="D2081" t="str">
            <v/>
          </cell>
          <cell r="O2081" t="str">
            <v/>
          </cell>
          <cell r="T2081" t="str">
            <v/>
          </cell>
          <cell r="U2081" t="str">
            <v/>
          </cell>
          <cell r="V2081" t="str">
            <v/>
          </cell>
          <cell r="W2081" t="str">
            <v/>
          </cell>
          <cell r="Y2081" t="str">
            <v/>
          </cell>
          <cell r="AA2081" t="str">
            <v/>
          </cell>
          <cell r="AB2081">
            <v>0</v>
          </cell>
          <cell r="AC2081">
            <v>0</v>
          </cell>
          <cell r="AI2081" t="str">
            <v/>
          </cell>
          <cell r="AJ2081" t="str">
            <v/>
          </cell>
          <cell r="AK2081">
            <v>0</v>
          </cell>
          <cell r="AL2081">
            <v>0</v>
          </cell>
          <cell r="AM2081">
            <v>0</v>
          </cell>
        </row>
        <row r="2082">
          <cell r="C2082" t="str">
            <v/>
          </cell>
          <cell r="D2082" t="str">
            <v/>
          </cell>
          <cell r="O2082" t="str">
            <v/>
          </cell>
          <cell r="T2082" t="str">
            <v/>
          </cell>
          <cell r="U2082" t="str">
            <v/>
          </cell>
          <cell r="V2082" t="str">
            <v/>
          </cell>
          <cell r="W2082" t="str">
            <v/>
          </cell>
          <cell r="Y2082" t="str">
            <v/>
          </cell>
          <cell r="AA2082" t="str">
            <v/>
          </cell>
          <cell r="AB2082">
            <v>0</v>
          </cell>
          <cell r="AC2082">
            <v>0</v>
          </cell>
          <cell r="AI2082" t="str">
            <v/>
          </cell>
          <cell r="AJ2082" t="str">
            <v/>
          </cell>
          <cell r="AK2082">
            <v>0</v>
          </cell>
          <cell r="AL2082">
            <v>0</v>
          </cell>
          <cell r="AM2082">
            <v>0</v>
          </cell>
        </row>
        <row r="2083">
          <cell r="C2083" t="str">
            <v/>
          </cell>
          <cell r="D2083" t="str">
            <v/>
          </cell>
          <cell r="O2083" t="str">
            <v/>
          </cell>
          <cell r="T2083" t="str">
            <v/>
          </cell>
          <cell r="U2083" t="str">
            <v/>
          </cell>
          <cell r="V2083" t="str">
            <v/>
          </cell>
          <cell r="W2083" t="str">
            <v/>
          </cell>
          <cell r="Y2083" t="str">
            <v/>
          </cell>
          <cell r="AA2083" t="str">
            <v/>
          </cell>
          <cell r="AB2083">
            <v>0</v>
          </cell>
          <cell r="AC2083">
            <v>0</v>
          </cell>
          <cell r="AI2083" t="str">
            <v/>
          </cell>
          <cell r="AJ2083" t="str">
            <v/>
          </cell>
          <cell r="AK2083">
            <v>0</v>
          </cell>
          <cell r="AL2083">
            <v>0</v>
          </cell>
          <cell r="AM2083">
            <v>0</v>
          </cell>
        </row>
        <row r="2084">
          <cell r="C2084" t="str">
            <v/>
          </cell>
          <cell r="D2084" t="str">
            <v/>
          </cell>
          <cell r="O2084" t="str">
            <v/>
          </cell>
          <cell r="T2084" t="str">
            <v/>
          </cell>
          <cell r="U2084" t="str">
            <v/>
          </cell>
          <cell r="V2084" t="str">
            <v/>
          </cell>
          <cell r="W2084" t="str">
            <v/>
          </cell>
          <cell r="Y2084" t="str">
            <v/>
          </cell>
          <cell r="AA2084" t="str">
            <v/>
          </cell>
          <cell r="AB2084">
            <v>0</v>
          </cell>
          <cell r="AC2084">
            <v>0</v>
          </cell>
          <cell r="AI2084" t="str">
            <v/>
          </cell>
          <cell r="AJ2084" t="str">
            <v/>
          </cell>
          <cell r="AK2084">
            <v>0</v>
          </cell>
          <cell r="AL2084">
            <v>0</v>
          </cell>
          <cell r="AM2084">
            <v>0</v>
          </cell>
        </row>
        <row r="2085">
          <cell r="C2085" t="str">
            <v/>
          </cell>
          <cell r="D2085" t="str">
            <v/>
          </cell>
          <cell r="O2085" t="str">
            <v/>
          </cell>
          <cell r="T2085" t="str">
            <v/>
          </cell>
          <cell r="U2085" t="str">
            <v/>
          </cell>
          <cell r="V2085" t="str">
            <v/>
          </cell>
          <cell r="W2085" t="str">
            <v/>
          </cell>
          <cell r="Y2085" t="str">
            <v/>
          </cell>
          <cell r="AA2085" t="str">
            <v/>
          </cell>
          <cell r="AB2085">
            <v>0</v>
          </cell>
          <cell r="AC2085">
            <v>0</v>
          </cell>
          <cell r="AI2085" t="str">
            <v/>
          </cell>
          <cell r="AJ2085" t="str">
            <v/>
          </cell>
          <cell r="AK2085">
            <v>0</v>
          </cell>
          <cell r="AL2085">
            <v>0</v>
          </cell>
          <cell r="AM2085">
            <v>0</v>
          </cell>
        </row>
        <row r="2086">
          <cell r="C2086" t="str">
            <v/>
          </cell>
          <cell r="D2086" t="str">
            <v/>
          </cell>
          <cell r="O2086" t="str">
            <v/>
          </cell>
          <cell r="T2086" t="str">
            <v/>
          </cell>
          <cell r="U2086" t="str">
            <v/>
          </cell>
          <cell r="V2086" t="str">
            <v/>
          </cell>
          <cell r="W2086" t="str">
            <v/>
          </cell>
          <cell r="Y2086" t="str">
            <v/>
          </cell>
          <cell r="AA2086" t="str">
            <v/>
          </cell>
          <cell r="AB2086">
            <v>0</v>
          </cell>
          <cell r="AC2086">
            <v>0</v>
          </cell>
          <cell r="AI2086" t="str">
            <v/>
          </cell>
          <cell r="AJ2086" t="str">
            <v/>
          </cell>
          <cell r="AK2086">
            <v>0</v>
          </cell>
          <cell r="AL2086">
            <v>0</v>
          </cell>
          <cell r="AM2086">
            <v>0</v>
          </cell>
        </row>
        <row r="2087">
          <cell r="C2087" t="str">
            <v/>
          </cell>
          <cell r="D2087" t="str">
            <v/>
          </cell>
          <cell r="O2087" t="str">
            <v/>
          </cell>
          <cell r="T2087" t="str">
            <v/>
          </cell>
          <cell r="U2087" t="str">
            <v/>
          </cell>
          <cell r="V2087" t="str">
            <v/>
          </cell>
          <cell r="W2087" t="str">
            <v/>
          </cell>
          <cell r="Y2087" t="str">
            <v/>
          </cell>
          <cell r="AA2087" t="str">
            <v/>
          </cell>
          <cell r="AB2087">
            <v>0</v>
          </cell>
          <cell r="AC2087">
            <v>0</v>
          </cell>
          <cell r="AI2087" t="str">
            <v/>
          </cell>
          <cell r="AJ2087" t="str">
            <v/>
          </cell>
          <cell r="AK2087">
            <v>0</v>
          </cell>
          <cell r="AL2087">
            <v>0</v>
          </cell>
          <cell r="AM2087">
            <v>0</v>
          </cell>
        </row>
        <row r="2088">
          <cell r="C2088" t="str">
            <v/>
          </cell>
          <cell r="D2088" t="str">
            <v/>
          </cell>
          <cell r="O2088" t="str">
            <v/>
          </cell>
          <cell r="T2088" t="str">
            <v/>
          </cell>
          <cell r="U2088" t="str">
            <v/>
          </cell>
          <cell r="V2088" t="str">
            <v/>
          </cell>
          <cell r="W2088" t="str">
            <v/>
          </cell>
          <cell r="Y2088" t="str">
            <v/>
          </cell>
          <cell r="AA2088" t="str">
            <v/>
          </cell>
          <cell r="AB2088">
            <v>0</v>
          </cell>
          <cell r="AC2088">
            <v>0</v>
          </cell>
          <cell r="AI2088" t="str">
            <v/>
          </cell>
          <cell r="AJ2088" t="str">
            <v/>
          </cell>
          <cell r="AK2088">
            <v>0</v>
          </cell>
          <cell r="AL2088">
            <v>0</v>
          </cell>
          <cell r="AM2088">
            <v>0</v>
          </cell>
        </row>
        <row r="2089">
          <cell r="C2089" t="str">
            <v/>
          </cell>
          <cell r="D2089" t="str">
            <v/>
          </cell>
          <cell r="O2089" t="str">
            <v/>
          </cell>
          <cell r="T2089" t="str">
            <v/>
          </cell>
          <cell r="U2089" t="str">
            <v/>
          </cell>
          <cell r="V2089" t="str">
            <v/>
          </cell>
          <cell r="W2089" t="str">
            <v/>
          </cell>
          <cell r="Y2089" t="str">
            <v/>
          </cell>
          <cell r="AA2089" t="str">
            <v/>
          </cell>
          <cell r="AB2089">
            <v>0</v>
          </cell>
          <cell r="AC2089">
            <v>0</v>
          </cell>
          <cell r="AI2089" t="str">
            <v/>
          </cell>
          <cell r="AJ2089" t="str">
            <v/>
          </cell>
          <cell r="AK2089">
            <v>0</v>
          </cell>
          <cell r="AL2089">
            <v>0</v>
          </cell>
          <cell r="AM2089">
            <v>0</v>
          </cell>
        </row>
        <row r="2090">
          <cell r="C2090" t="str">
            <v/>
          </cell>
          <cell r="D2090" t="str">
            <v/>
          </cell>
          <cell r="O2090" t="str">
            <v/>
          </cell>
          <cell r="T2090" t="str">
            <v/>
          </cell>
          <cell r="U2090" t="str">
            <v/>
          </cell>
          <cell r="V2090" t="str">
            <v/>
          </cell>
          <cell r="W2090" t="str">
            <v/>
          </cell>
          <cell r="Y2090" t="str">
            <v/>
          </cell>
          <cell r="AA2090" t="str">
            <v/>
          </cell>
          <cell r="AB2090">
            <v>0</v>
          </cell>
          <cell r="AC2090">
            <v>0</v>
          </cell>
          <cell r="AI2090" t="str">
            <v/>
          </cell>
          <cell r="AJ2090" t="str">
            <v/>
          </cell>
          <cell r="AK2090">
            <v>0</v>
          </cell>
          <cell r="AL2090">
            <v>0</v>
          </cell>
          <cell r="AM2090">
            <v>0</v>
          </cell>
        </row>
        <row r="2091">
          <cell r="C2091" t="str">
            <v/>
          </cell>
          <cell r="D2091" t="str">
            <v/>
          </cell>
          <cell r="O2091" t="str">
            <v/>
          </cell>
          <cell r="T2091" t="str">
            <v/>
          </cell>
          <cell r="U2091" t="str">
            <v/>
          </cell>
          <cell r="V2091" t="str">
            <v/>
          </cell>
          <cell r="W2091" t="str">
            <v/>
          </cell>
          <cell r="Y2091" t="str">
            <v/>
          </cell>
          <cell r="AA2091" t="str">
            <v/>
          </cell>
          <cell r="AB2091">
            <v>0</v>
          </cell>
          <cell r="AC2091">
            <v>0</v>
          </cell>
          <cell r="AI2091" t="str">
            <v/>
          </cell>
          <cell r="AJ2091" t="str">
            <v/>
          </cell>
          <cell r="AK2091">
            <v>0</v>
          </cell>
          <cell r="AL2091">
            <v>0</v>
          </cell>
          <cell r="AM2091">
            <v>0</v>
          </cell>
        </row>
        <row r="2092">
          <cell r="C2092" t="str">
            <v/>
          </cell>
          <cell r="D2092" t="str">
            <v/>
          </cell>
          <cell r="O2092" t="str">
            <v/>
          </cell>
          <cell r="T2092" t="str">
            <v/>
          </cell>
          <cell r="U2092" t="str">
            <v/>
          </cell>
          <cell r="V2092" t="str">
            <v/>
          </cell>
          <cell r="W2092" t="str">
            <v/>
          </cell>
          <cell r="Y2092" t="str">
            <v/>
          </cell>
          <cell r="AA2092" t="str">
            <v/>
          </cell>
          <cell r="AB2092">
            <v>0</v>
          </cell>
          <cell r="AC2092">
            <v>0</v>
          </cell>
          <cell r="AI2092" t="str">
            <v/>
          </cell>
          <cell r="AJ2092" t="str">
            <v/>
          </cell>
          <cell r="AK2092">
            <v>0</v>
          </cell>
          <cell r="AL2092">
            <v>0</v>
          </cell>
          <cell r="AM2092">
            <v>0</v>
          </cell>
        </row>
        <row r="2093">
          <cell r="C2093" t="str">
            <v/>
          </cell>
          <cell r="D2093" t="str">
            <v/>
          </cell>
          <cell r="O2093" t="str">
            <v/>
          </cell>
          <cell r="T2093" t="str">
            <v/>
          </cell>
          <cell r="U2093" t="str">
            <v/>
          </cell>
          <cell r="V2093" t="str">
            <v/>
          </cell>
          <cell r="W2093" t="str">
            <v/>
          </cell>
          <cell r="Y2093" t="str">
            <v/>
          </cell>
          <cell r="AA2093" t="str">
            <v/>
          </cell>
          <cell r="AB2093">
            <v>0</v>
          </cell>
          <cell r="AC2093">
            <v>0</v>
          </cell>
          <cell r="AI2093" t="str">
            <v/>
          </cell>
          <cell r="AJ2093" t="str">
            <v/>
          </cell>
          <cell r="AK2093">
            <v>0</v>
          </cell>
          <cell r="AL2093">
            <v>0</v>
          </cell>
          <cell r="AM2093">
            <v>0</v>
          </cell>
        </row>
        <row r="2094">
          <cell r="C2094" t="str">
            <v/>
          </cell>
          <cell r="D2094" t="str">
            <v/>
          </cell>
          <cell r="O2094" t="str">
            <v/>
          </cell>
          <cell r="T2094" t="str">
            <v/>
          </cell>
          <cell r="U2094" t="str">
            <v/>
          </cell>
          <cell r="V2094" t="str">
            <v/>
          </cell>
          <cell r="W2094" t="str">
            <v/>
          </cell>
          <cell r="Y2094" t="str">
            <v/>
          </cell>
          <cell r="AA2094" t="str">
            <v/>
          </cell>
          <cell r="AB2094">
            <v>0</v>
          </cell>
          <cell r="AC2094">
            <v>0</v>
          </cell>
          <cell r="AI2094" t="str">
            <v/>
          </cell>
          <cell r="AJ2094" t="str">
            <v/>
          </cell>
          <cell r="AK2094">
            <v>0</v>
          </cell>
          <cell r="AL2094">
            <v>0</v>
          </cell>
          <cell r="AM2094">
            <v>0</v>
          </cell>
        </row>
        <row r="2095">
          <cell r="C2095" t="str">
            <v/>
          </cell>
          <cell r="D2095" t="str">
            <v/>
          </cell>
          <cell r="O2095" t="str">
            <v/>
          </cell>
          <cell r="T2095" t="str">
            <v/>
          </cell>
          <cell r="U2095" t="str">
            <v/>
          </cell>
          <cell r="V2095" t="str">
            <v/>
          </cell>
          <cell r="W2095" t="str">
            <v/>
          </cell>
          <cell r="Y2095" t="str">
            <v/>
          </cell>
          <cell r="AA2095" t="str">
            <v/>
          </cell>
          <cell r="AB2095">
            <v>0</v>
          </cell>
          <cell r="AC2095">
            <v>0</v>
          </cell>
          <cell r="AI2095" t="str">
            <v/>
          </cell>
          <cell r="AJ2095" t="str">
            <v/>
          </cell>
          <cell r="AK2095">
            <v>0</v>
          </cell>
          <cell r="AL2095">
            <v>0</v>
          </cell>
          <cell r="AM2095">
            <v>0</v>
          </cell>
        </row>
        <row r="2096">
          <cell r="C2096" t="str">
            <v/>
          </cell>
          <cell r="D2096" t="str">
            <v/>
          </cell>
          <cell r="O2096" t="str">
            <v/>
          </cell>
          <cell r="T2096" t="str">
            <v/>
          </cell>
          <cell r="U2096" t="str">
            <v/>
          </cell>
          <cell r="V2096" t="str">
            <v/>
          </cell>
          <cell r="W2096" t="str">
            <v/>
          </cell>
          <cell r="Y2096" t="str">
            <v/>
          </cell>
          <cell r="AA2096" t="str">
            <v/>
          </cell>
          <cell r="AB2096">
            <v>0</v>
          </cell>
          <cell r="AC2096">
            <v>0</v>
          </cell>
          <cell r="AI2096" t="str">
            <v/>
          </cell>
          <cell r="AJ2096" t="str">
            <v/>
          </cell>
          <cell r="AK2096">
            <v>0</v>
          </cell>
          <cell r="AL2096">
            <v>0</v>
          </cell>
          <cell r="AM2096">
            <v>0</v>
          </cell>
        </row>
        <row r="2097">
          <cell r="C2097" t="str">
            <v/>
          </cell>
          <cell r="D2097" t="str">
            <v/>
          </cell>
          <cell r="O2097" t="str">
            <v/>
          </cell>
          <cell r="T2097" t="str">
            <v/>
          </cell>
          <cell r="U2097" t="str">
            <v/>
          </cell>
          <cell r="V2097" t="str">
            <v/>
          </cell>
          <cell r="W2097" t="str">
            <v/>
          </cell>
          <cell r="Y2097" t="str">
            <v/>
          </cell>
          <cell r="AA2097" t="str">
            <v/>
          </cell>
          <cell r="AB2097">
            <v>0</v>
          </cell>
          <cell r="AC2097">
            <v>0</v>
          </cell>
          <cell r="AI2097" t="str">
            <v/>
          </cell>
          <cell r="AJ2097" t="str">
            <v/>
          </cell>
          <cell r="AK2097">
            <v>0</v>
          </cell>
          <cell r="AL2097">
            <v>0</v>
          </cell>
          <cell r="AM2097">
            <v>0</v>
          </cell>
        </row>
        <row r="2098">
          <cell r="C2098" t="str">
            <v/>
          </cell>
          <cell r="D2098" t="str">
            <v/>
          </cell>
          <cell r="O2098" t="str">
            <v/>
          </cell>
          <cell r="T2098" t="str">
            <v/>
          </cell>
          <cell r="U2098" t="str">
            <v/>
          </cell>
          <cell r="V2098" t="str">
            <v/>
          </cell>
          <cell r="W2098" t="str">
            <v/>
          </cell>
          <cell r="Y2098" t="str">
            <v/>
          </cell>
          <cell r="AA2098" t="str">
            <v/>
          </cell>
          <cell r="AB2098">
            <v>0</v>
          </cell>
          <cell r="AC2098">
            <v>0</v>
          </cell>
          <cell r="AI2098" t="str">
            <v/>
          </cell>
          <cell r="AJ2098" t="str">
            <v/>
          </cell>
          <cell r="AK2098">
            <v>0</v>
          </cell>
          <cell r="AL2098">
            <v>0</v>
          </cell>
          <cell r="AM2098">
            <v>0</v>
          </cell>
        </row>
        <row r="2099">
          <cell r="C2099" t="str">
            <v/>
          </cell>
          <cell r="D2099" t="str">
            <v/>
          </cell>
          <cell r="O2099" t="str">
            <v/>
          </cell>
          <cell r="T2099" t="str">
            <v/>
          </cell>
          <cell r="U2099" t="str">
            <v/>
          </cell>
          <cell r="V2099" t="str">
            <v/>
          </cell>
          <cell r="W2099" t="str">
            <v/>
          </cell>
          <cell r="Y2099" t="str">
            <v/>
          </cell>
          <cell r="AA2099" t="str">
            <v/>
          </cell>
          <cell r="AB2099">
            <v>0</v>
          </cell>
          <cell r="AC2099">
            <v>0</v>
          </cell>
          <cell r="AI2099" t="str">
            <v/>
          </cell>
          <cell r="AJ2099" t="str">
            <v/>
          </cell>
          <cell r="AK2099">
            <v>0</v>
          </cell>
          <cell r="AL2099">
            <v>0</v>
          </cell>
          <cell r="AM2099">
            <v>0</v>
          </cell>
        </row>
        <row r="2100">
          <cell r="C2100" t="str">
            <v/>
          </cell>
          <cell r="D2100" t="str">
            <v/>
          </cell>
          <cell r="O2100" t="str">
            <v/>
          </cell>
          <cell r="T2100" t="str">
            <v/>
          </cell>
          <cell r="U2100" t="str">
            <v/>
          </cell>
          <cell r="V2100" t="str">
            <v/>
          </cell>
          <cell r="W2100" t="str">
            <v/>
          </cell>
          <cell r="Y2100" t="str">
            <v/>
          </cell>
          <cell r="AA2100" t="str">
            <v/>
          </cell>
          <cell r="AB2100">
            <v>0</v>
          </cell>
          <cell r="AC2100">
            <v>0</v>
          </cell>
          <cell r="AI2100" t="str">
            <v/>
          </cell>
          <cell r="AJ2100" t="str">
            <v/>
          </cell>
          <cell r="AK2100">
            <v>0</v>
          </cell>
          <cell r="AL2100">
            <v>0</v>
          </cell>
          <cell r="AM2100">
            <v>0</v>
          </cell>
        </row>
        <row r="2101">
          <cell r="C2101" t="str">
            <v/>
          </cell>
          <cell r="D2101" t="str">
            <v/>
          </cell>
          <cell r="O2101" t="str">
            <v/>
          </cell>
          <cell r="T2101" t="str">
            <v/>
          </cell>
          <cell r="U2101" t="str">
            <v/>
          </cell>
          <cell r="V2101" t="str">
            <v/>
          </cell>
          <cell r="W2101" t="str">
            <v/>
          </cell>
          <cell r="Y2101" t="str">
            <v/>
          </cell>
          <cell r="AA2101" t="str">
            <v/>
          </cell>
          <cell r="AB2101">
            <v>0</v>
          </cell>
          <cell r="AC2101">
            <v>0</v>
          </cell>
          <cell r="AI2101" t="str">
            <v/>
          </cell>
          <cell r="AJ2101" t="str">
            <v/>
          </cell>
          <cell r="AK2101">
            <v>0</v>
          </cell>
          <cell r="AL2101">
            <v>0</v>
          </cell>
          <cell r="AM2101">
            <v>0</v>
          </cell>
        </row>
        <row r="2102">
          <cell r="C2102" t="str">
            <v/>
          </cell>
          <cell r="D2102" t="str">
            <v/>
          </cell>
          <cell r="O2102" t="str">
            <v/>
          </cell>
          <cell r="T2102" t="str">
            <v/>
          </cell>
          <cell r="U2102" t="str">
            <v/>
          </cell>
          <cell r="V2102" t="str">
            <v/>
          </cell>
          <cell r="W2102" t="str">
            <v/>
          </cell>
          <cell r="Y2102" t="str">
            <v/>
          </cell>
          <cell r="AA2102" t="str">
            <v/>
          </cell>
          <cell r="AB2102">
            <v>0</v>
          </cell>
          <cell r="AC2102">
            <v>0</v>
          </cell>
          <cell r="AI2102" t="str">
            <v/>
          </cell>
          <cell r="AJ2102" t="str">
            <v/>
          </cell>
          <cell r="AK2102">
            <v>0</v>
          </cell>
          <cell r="AL2102">
            <v>0</v>
          </cell>
          <cell r="AM2102">
            <v>0</v>
          </cell>
        </row>
        <row r="2103">
          <cell r="C2103" t="str">
            <v/>
          </cell>
          <cell r="D2103" t="str">
            <v/>
          </cell>
          <cell r="O2103" t="str">
            <v/>
          </cell>
          <cell r="T2103" t="str">
            <v/>
          </cell>
          <cell r="U2103" t="str">
            <v/>
          </cell>
          <cell r="V2103" t="str">
            <v/>
          </cell>
          <cell r="W2103" t="str">
            <v/>
          </cell>
          <cell r="Y2103" t="str">
            <v/>
          </cell>
          <cell r="AA2103" t="str">
            <v/>
          </cell>
          <cell r="AB2103">
            <v>0</v>
          </cell>
          <cell r="AC2103">
            <v>0</v>
          </cell>
          <cell r="AI2103" t="str">
            <v/>
          </cell>
          <cell r="AJ2103" t="str">
            <v/>
          </cell>
          <cell r="AK2103">
            <v>0</v>
          </cell>
          <cell r="AL2103">
            <v>0</v>
          </cell>
          <cell r="AM2103">
            <v>0</v>
          </cell>
        </row>
        <row r="2104">
          <cell r="C2104" t="str">
            <v/>
          </cell>
          <cell r="D2104" t="str">
            <v/>
          </cell>
          <cell r="O2104" t="str">
            <v/>
          </cell>
          <cell r="T2104" t="str">
            <v/>
          </cell>
          <cell r="U2104" t="str">
            <v/>
          </cell>
          <cell r="V2104" t="str">
            <v/>
          </cell>
          <cell r="W2104" t="str">
            <v/>
          </cell>
          <cell r="Y2104" t="str">
            <v/>
          </cell>
          <cell r="AA2104" t="str">
            <v/>
          </cell>
          <cell r="AB2104">
            <v>0</v>
          </cell>
          <cell r="AC2104">
            <v>0</v>
          </cell>
          <cell r="AI2104" t="str">
            <v/>
          </cell>
          <cell r="AJ2104" t="str">
            <v/>
          </cell>
          <cell r="AK2104">
            <v>0</v>
          </cell>
          <cell r="AL2104">
            <v>0</v>
          </cell>
          <cell r="AM2104">
            <v>0</v>
          </cell>
        </row>
        <row r="2105">
          <cell r="C2105" t="str">
            <v/>
          </cell>
          <cell r="D2105" t="str">
            <v/>
          </cell>
          <cell r="O2105" t="str">
            <v/>
          </cell>
          <cell r="T2105" t="str">
            <v/>
          </cell>
          <cell r="U2105" t="str">
            <v/>
          </cell>
          <cell r="V2105" t="str">
            <v/>
          </cell>
          <cell r="W2105" t="str">
            <v/>
          </cell>
          <cell r="Y2105" t="str">
            <v/>
          </cell>
          <cell r="AA2105" t="str">
            <v/>
          </cell>
          <cell r="AB2105">
            <v>0</v>
          </cell>
          <cell r="AC2105">
            <v>0</v>
          </cell>
          <cell r="AI2105" t="str">
            <v/>
          </cell>
          <cell r="AJ2105" t="str">
            <v/>
          </cell>
          <cell r="AK2105">
            <v>0</v>
          </cell>
          <cell r="AL2105">
            <v>0</v>
          </cell>
          <cell r="AM2105">
            <v>0</v>
          </cell>
        </row>
        <row r="2106">
          <cell r="C2106" t="str">
            <v/>
          </cell>
          <cell r="D2106" t="str">
            <v/>
          </cell>
          <cell r="O2106" t="str">
            <v/>
          </cell>
          <cell r="T2106" t="str">
            <v/>
          </cell>
          <cell r="U2106" t="str">
            <v/>
          </cell>
          <cell r="V2106" t="str">
            <v/>
          </cell>
          <cell r="W2106" t="str">
            <v/>
          </cell>
          <cell r="Y2106" t="str">
            <v/>
          </cell>
          <cell r="AA2106" t="str">
            <v/>
          </cell>
          <cell r="AB2106">
            <v>0</v>
          </cell>
          <cell r="AC2106">
            <v>0</v>
          </cell>
          <cell r="AI2106" t="str">
            <v/>
          </cell>
          <cell r="AJ2106" t="str">
            <v/>
          </cell>
          <cell r="AK2106">
            <v>0</v>
          </cell>
          <cell r="AL2106">
            <v>0</v>
          </cell>
          <cell r="AM2106">
            <v>0</v>
          </cell>
        </row>
        <row r="2107">
          <cell r="C2107" t="str">
            <v/>
          </cell>
          <cell r="D2107" t="str">
            <v/>
          </cell>
          <cell r="O2107" t="str">
            <v/>
          </cell>
          <cell r="T2107" t="str">
            <v/>
          </cell>
          <cell r="U2107" t="str">
            <v/>
          </cell>
          <cell r="V2107" t="str">
            <v/>
          </cell>
          <cell r="W2107" t="str">
            <v/>
          </cell>
          <cell r="Y2107" t="str">
            <v/>
          </cell>
          <cell r="AA2107" t="str">
            <v/>
          </cell>
          <cell r="AB2107">
            <v>0</v>
          </cell>
          <cell r="AC2107">
            <v>0</v>
          </cell>
          <cell r="AI2107" t="str">
            <v/>
          </cell>
          <cell r="AJ2107" t="str">
            <v/>
          </cell>
          <cell r="AK2107">
            <v>0</v>
          </cell>
          <cell r="AL2107">
            <v>0</v>
          </cell>
          <cell r="AM2107">
            <v>0</v>
          </cell>
        </row>
        <row r="2108">
          <cell r="C2108" t="str">
            <v/>
          </cell>
          <cell r="D2108" t="str">
            <v/>
          </cell>
          <cell r="O2108" t="str">
            <v/>
          </cell>
          <cell r="T2108" t="str">
            <v/>
          </cell>
          <cell r="U2108" t="str">
            <v/>
          </cell>
          <cell r="V2108" t="str">
            <v/>
          </cell>
          <cell r="W2108" t="str">
            <v/>
          </cell>
          <cell r="Y2108" t="str">
            <v/>
          </cell>
          <cell r="AA2108" t="str">
            <v/>
          </cell>
          <cell r="AB2108">
            <v>0</v>
          </cell>
          <cell r="AC2108">
            <v>0</v>
          </cell>
          <cell r="AI2108" t="str">
            <v/>
          </cell>
          <cell r="AJ2108" t="str">
            <v/>
          </cell>
          <cell r="AK2108">
            <v>0</v>
          </cell>
          <cell r="AL2108">
            <v>0</v>
          </cell>
          <cell r="AM2108">
            <v>0</v>
          </cell>
        </row>
        <row r="2109">
          <cell r="C2109" t="str">
            <v/>
          </cell>
          <cell r="D2109" t="str">
            <v/>
          </cell>
          <cell r="O2109" t="str">
            <v/>
          </cell>
          <cell r="T2109" t="str">
            <v/>
          </cell>
          <cell r="U2109" t="str">
            <v/>
          </cell>
          <cell r="V2109" t="str">
            <v/>
          </cell>
          <cell r="W2109" t="str">
            <v/>
          </cell>
          <cell r="Y2109" t="str">
            <v/>
          </cell>
          <cell r="AA2109" t="str">
            <v/>
          </cell>
          <cell r="AB2109">
            <v>0</v>
          </cell>
          <cell r="AC2109">
            <v>0</v>
          </cell>
          <cell r="AI2109" t="str">
            <v/>
          </cell>
          <cell r="AJ2109" t="str">
            <v/>
          </cell>
          <cell r="AK2109">
            <v>0</v>
          </cell>
          <cell r="AL2109">
            <v>0</v>
          </cell>
          <cell r="AM2109">
            <v>0</v>
          </cell>
        </row>
        <row r="2110">
          <cell r="C2110" t="str">
            <v/>
          </cell>
          <cell r="D2110" t="str">
            <v/>
          </cell>
          <cell r="O2110" t="str">
            <v/>
          </cell>
          <cell r="T2110" t="str">
            <v/>
          </cell>
          <cell r="U2110" t="str">
            <v/>
          </cell>
          <cell r="V2110" t="str">
            <v/>
          </cell>
          <cell r="W2110" t="str">
            <v/>
          </cell>
          <cell r="Y2110" t="str">
            <v/>
          </cell>
          <cell r="AA2110" t="str">
            <v/>
          </cell>
          <cell r="AB2110">
            <v>0</v>
          </cell>
          <cell r="AC2110">
            <v>0</v>
          </cell>
          <cell r="AI2110" t="str">
            <v/>
          </cell>
          <cell r="AJ2110" t="str">
            <v/>
          </cell>
          <cell r="AK2110">
            <v>0</v>
          </cell>
          <cell r="AL2110">
            <v>0</v>
          </cell>
          <cell r="AM2110">
            <v>0</v>
          </cell>
        </row>
        <row r="2111">
          <cell r="C2111" t="str">
            <v/>
          </cell>
          <cell r="D2111" t="str">
            <v/>
          </cell>
          <cell r="O2111" t="str">
            <v/>
          </cell>
          <cell r="T2111" t="str">
            <v/>
          </cell>
          <cell r="U2111" t="str">
            <v/>
          </cell>
          <cell r="V2111" t="str">
            <v/>
          </cell>
          <cell r="W2111" t="str">
            <v/>
          </cell>
          <cell r="Y2111" t="str">
            <v/>
          </cell>
          <cell r="AA2111" t="str">
            <v/>
          </cell>
          <cell r="AB2111">
            <v>0</v>
          </cell>
          <cell r="AC2111">
            <v>0</v>
          </cell>
          <cell r="AI2111" t="str">
            <v/>
          </cell>
          <cell r="AJ2111" t="str">
            <v/>
          </cell>
          <cell r="AK2111">
            <v>0</v>
          </cell>
          <cell r="AL2111">
            <v>0</v>
          </cell>
          <cell r="AM2111">
            <v>0</v>
          </cell>
        </row>
        <row r="2112">
          <cell r="C2112" t="str">
            <v/>
          </cell>
          <cell r="D2112" t="str">
            <v/>
          </cell>
          <cell r="O2112" t="str">
            <v/>
          </cell>
          <cell r="T2112" t="str">
            <v/>
          </cell>
          <cell r="U2112" t="str">
            <v/>
          </cell>
          <cell r="V2112" t="str">
            <v/>
          </cell>
          <cell r="W2112" t="str">
            <v/>
          </cell>
          <cell r="Y2112" t="str">
            <v/>
          </cell>
          <cell r="AA2112" t="str">
            <v/>
          </cell>
          <cell r="AB2112">
            <v>0</v>
          </cell>
          <cell r="AC2112">
            <v>0</v>
          </cell>
          <cell r="AI2112" t="str">
            <v/>
          </cell>
          <cell r="AJ2112" t="str">
            <v/>
          </cell>
          <cell r="AK2112">
            <v>0</v>
          </cell>
          <cell r="AL2112">
            <v>0</v>
          </cell>
          <cell r="AM2112">
            <v>0</v>
          </cell>
        </row>
        <row r="2113">
          <cell r="C2113" t="str">
            <v/>
          </cell>
          <cell r="D2113" t="str">
            <v/>
          </cell>
          <cell r="O2113" t="str">
            <v/>
          </cell>
          <cell r="T2113" t="str">
            <v/>
          </cell>
          <cell r="U2113" t="str">
            <v/>
          </cell>
          <cell r="V2113" t="str">
            <v/>
          </cell>
          <cell r="W2113" t="str">
            <v/>
          </cell>
          <cell r="Y2113" t="str">
            <v/>
          </cell>
          <cell r="AA2113" t="str">
            <v/>
          </cell>
          <cell r="AB2113">
            <v>0</v>
          </cell>
          <cell r="AC2113">
            <v>0</v>
          </cell>
          <cell r="AI2113" t="str">
            <v/>
          </cell>
          <cell r="AJ2113" t="str">
            <v/>
          </cell>
          <cell r="AK2113">
            <v>0</v>
          </cell>
          <cell r="AL2113">
            <v>0</v>
          </cell>
          <cell r="AM2113">
            <v>0</v>
          </cell>
        </row>
        <row r="2114">
          <cell r="C2114" t="str">
            <v/>
          </cell>
          <cell r="D2114" t="str">
            <v/>
          </cell>
          <cell r="O2114" t="str">
            <v/>
          </cell>
          <cell r="T2114" t="str">
            <v/>
          </cell>
          <cell r="U2114" t="str">
            <v/>
          </cell>
          <cell r="V2114" t="str">
            <v/>
          </cell>
          <cell r="W2114" t="str">
            <v/>
          </cell>
          <cell r="Y2114" t="str">
            <v/>
          </cell>
          <cell r="AA2114" t="str">
            <v/>
          </cell>
          <cell r="AB2114">
            <v>0</v>
          </cell>
          <cell r="AC2114">
            <v>0</v>
          </cell>
          <cell r="AI2114" t="str">
            <v/>
          </cell>
          <cell r="AJ2114" t="str">
            <v/>
          </cell>
          <cell r="AK2114">
            <v>0</v>
          </cell>
          <cell r="AL2114">
            <v>0</v>
          </cell>
          <cell r="AM2114">
            <v>0</v>
          </cell>
        </row>
        <row r="2115">
          <cell r="C2115" t="str">
            <v/>
          </cell>
          <cell r="D2115" t="str">
            <v/>
          </cell>
          <cell r="O2115" t="str">
            <v/>
          </cell>
          <cell r="T2115" t="str">
            <v/>
          </cell>
          <cell r="U2115" t="str">
            <v/>
          </cell>
          <cell r="V2115" t="str">
            <v/>
          </cell>
          <cell r="W2115" t="str">
            <v/>
          </cell>
          <cell r="Y2115" t="str">
            <v/>
          </cell>
          <cell r="AA2115" t="str">
            <v/>
          </cell>
          <cell r="AB2115">
            <v>0</v>
          </cell>
          <cell r="AC2115">
            <v>0</v>
          </cell>
          <cell r="AI2115" t="str">
            <v/>
          </cell>
          <cell r="AJ2115" t="str">
            <v/>
          </cell>
          <cell r="AK2115">
            <v>0</v>
          </cell>
          <cell r="AL2115">
            <v>0</v>
          </cell>
          <cell r="AM2115">
            <v>0</v>
          </cell>
        </row>
        <row r="2116">
          <cell r="C2116" t="str">
            <v/>
          </cell>
          <cell r="D2116" t="str">
            <v/>
          </cell>
          <cell r="O2116" t="str">
            <v/>
          </cell>
          <cell r="T2116" t="str">
            <v/>
          </cell>
          <cell r="U2116" t="str">
            <v/>
          </cell>
          <cell r="V2116" t="str">
            <v/>
          </cell>
          <cell r="W2116" t="str">
            <v/>
          </cell>
          <cell r="Y2116" t="str">
            <v/>
          </cell>
          <cell r="AA2116" t="str">
            <v/>
          </cell>
          <cell r="AB2116">
            <v>0</v>
          </cell>
          <cell r="AC2116">
            <v>0</v>
          </cell>
          <cell r="AI2116" t="str">
            <v/>
          </cell>
          <cell r="AJ2116" t="str">
            <v/>
          </cell>
          <cell r="AK2116">
            <v>0</v>
          </cell>
          <cell r="AL2116">
            <v>0</v>
          </cell>
          <cell r="AM2116">
            <v>0</v>
          </cell>
        </row>
        <row r="2117">
          <cell r="C2117" t="str">
            <v/>
          </cell>
          <cell r="D2117" t="str">
            <v/>
          </cell>
          <cell r="O2117" t="str">
            <v/>
          </cell>
          <cell r="T2117" t="str">
            <v/>
          </cell>
          <cell r="U2117" t="str">
            <v/>
          </cell>
          <cell r="V2117" t="str">
            <v/>
          </cell>
          <cell r="W2117" t="str">
            <v/>
          </cell>
          <cell r="Y2117" t="str">
            <v/>
          </cell>
          <cell r="AA2117" t="str">
            <v/>
          </cell>
          <cell r="AB2117">
            <v>0</v>
          </cell>
          <cell r="AC2117">
            <v>0</v>
          </cell>
          <cell r="AI2117" t="str">
            <v/>
          </cell>
          <cell r="AJ2117" t="str">
            <v/>
          </cell>
          <cell r="AK2117">
            <v>0</v>
          </cell>
          <cell r="AL2117">
            <v>0</v>
          </cell>
          <cell r="AM2117">
            <v>0</v>
          </cell>
        </row>
        <row r="2118">
          <cell r="C2118" t="str">
            <v/>
          </cell>
          <cell r="D2118" t="str">
            <v/>
          </cell>
          <cell r="O2118" t="str">
            <v/>
          </cell>
          <cell r="T2118" t="str">
            <v/>
          </cell>
          <cell r="U2118" t="str">
            <v/>
          </cell>
          <cell r="V2118" t="str">
            <v/>
          </cell>
          <cell r="W2118" t="str">
            <v/>
          </cell>
          <cell r="Y2118" t="str">
            <v/>
          </cell>
          <cell r="AA2118" t="str">
            <v/>
          </cell>
          <cell r="AB2118">
            <v>0</v>
          </cell>
          <cell r="AC2118">
            <v>0</v>
          </cell>
          <cell r="AI2118" t="str">
            <v/>
          </cell>
          <cell r="AJ2118" t="str">
            <v/>
          </cell>
          <cell r="AK2118">
            <v>0</v>
          </cell>
          <cell r="AL2118">
            <v>0</v>
          </cell>
          <cell r="AM2118">
            <v>0</v>
          </cell>
        </row>
        <row r="2119">
          <cell r="C2119" t="str">
            <v/>
          </cell>
          <cell r="D2119" t="str">
            <v/>
          </cell>
          <cell r="O2119" t="str">
            <v/>
          </cell>
          <cell r="T2119" t="str">
            <v/>
          </cell>
          <cell r="U2119" t="str">
            <v/>
          </cell>
          <cell r="V2119" t="str">
            <v/>
          </cell>
          <cell r="W2119" t="str">
            <v/>
          </cell>
          <cell r="Y2119" t="str">
            <v/>
          </cell>
          <cell r="AA2119" t="str">
            <v/>
          </cell>
          <cell r="AB2119">
            <v>0</v>
          </cell>
          <cell r="AC2119">
            <v>0</v>
          </cell>
          <cell r="AI2119" t="str">
            <v/>
          </cell>
          <cell r="AJ2119" t="str">
            <v/>
          </cell>
          <cell r="AK2119">
            <v>0</v>
          </cell>
          <cell r="AL2119">
            <v>0</v>
          </cell>
          <cell r="AM2119">
            <v>0</v>
          </cell>
        </row>
        <row r="2120">
          <cell r="C2120" t="str">
            <v/>
          </cell>
          <cell r="D2120" t="str">
            <v/>
          </cell>
          <cell r="O2120" t="str">
            <v/>
          </cell>
          <cell r="T2120" t="str">
            <v/>
          </cell>
          <cell r="U2120" t="str">
            <v/>
          </cell>
          <cell r="V2120" t="str">
            <v/>
          </cell>
          <cell r="W2120" t="str">
            <v/>
          </cell>
          <cell r="Y2120" t="str">
            <v/>
          </cell>
          <cell r="AA2120" t="str">
            <v/>
          </cell>
          <cell r="AB2120">
            <v>0</v>
          </cell>
          <cell r="AC2120">
            <v>0</v>
          </cell>
          <cell r="AI2120" t="str">
            <v/>
          </cell>
          <cell r="AJ2120" t="str">
            <v/>
          </cell>
          <cell r="AK2120">
            <v>0</v>
          </cell>
          <cell r="AL2120">
            <v>0</v>
          </cell>
          <cell r="AM2120">
            <v>0</v>
          </cell>
        </row>
        <row r="2121">
          <cell r="C2121" t="str">
            <v/>
          </cell>
          <cell r="D2121" t="str">
            <v/>
          </cell>
          <cell r="O2121" t="str">
            <v/>
          </cell>
          <cell r="T2121" t="str">
            <v/>
          </cell>
          <cell r="U2121" t="str">
            <v/>
          </cell>
          <cell r="V2121" t="str">
            <v/>
          </cell>
          <cell r="W2121" t="str">
            <v/>
          </cell>
          <cell r="Y2121" t="str">
            <v/>
          </cell>
          <cell r="AA2121" t="str">
            <v/>
          </cell>
          <cell r="AB2121">
            <v>0</v>
          </cell>
          <cell r="AC2121">
            <v>0</v>
          </cell>
          <cell r="AI2121" t="str">
            <v/>
          </cell>
          <cell r="AJ2121" t="str">
            <v/>
          </cell>
          <cell r="AK2121">
            <v>0</v>
          </cell>
          <cell r="AL2121">
            <v>0</v>
          </cell>
          <cell r="AM2121">
            <v>0</v>
          </cell>
        </row>
        <row r="2122">
          <cell r="C2122" t="str">
            <v/>
          </cell>
          <cell r="D2122" t="str">
            <v/>
          </cell>
          <cell r="O2122" t="str">
            <v/>
          </cell>
          <cell r="T2122" t="str">
            <v/>
          </cell>
          <cell r="U2122" t="str">
            <v/>
          </cell>
          <cell r="V2122" t="str">
            <v/>
          </cell>
          <cell r="W2122" t="str">
            <v/>
          </cell>
          <cell r="Y2122" t="str">
            <v/>
          </cell>
          <cell r="AA2122" t="str">
            <v/>
          </cell>
          <cell r="AB2122">
            <v>0</v>
          </cell>
          <cell r="AC2122">
            <v>0</v>
          </cell>
          <cell r="AI2122" t="str">
            <v/>
          </cell>
          <cell r="AJ2122" t="str">
            <v/>
          </cell>
          <cell r="AK2122">
            <v>0</v>
          </cell>
          <cell r="AL2122">
            <v>0</v>
          </cell>
          <cell r="AM2122">
            <v>0</v>
          </cell>
        </row>
        <row r="2123">
          <cell r="C2123" t="str">
            <v/>
          </cell>
          <cell r="D2123" t="str">
            <v/>
          </cell>
          <cell r="O2123" t="str">
            <v/>
          </cell>
          <cell r="T2123" t="str">
            <v/>
          </cell>
          <cell r="U2123" t="str">
            <v/>
          </cell>
          <cell r="V2123" t="str">
            <v/>
          </cell>
          <cell r="W2123" t="str">
            <v/>
          </cell>
          <cell r="Y2123" t="str">
            <v/>
          </cell>
          <cell r="AA2123" t="str">
            <v/>
          </cell>
          <cell r="AB2123">
            <v>0</v>
          </cell>
          <cell r="AC2123">
            <v>0</v>
          </cell>
          <cell r="AI2123" t="str">
            <v/>
          </cell>
          <cell r="AJ2123" t="str">
            <v/>
          </cell>
          <cell r="AK2123">
            <v>0</v>
          </cell>
          <cell r="AL2123">
            <v>0</v>
          </cell>
          <cell r="AM2123">
            <v>0</v>
          </cell>
        </row>
        <row r="2124">
          <cell r="C2124" t="str">
            <v/>
          </cell>
          <cell r="D2124" t="str">
            <v/>
          </cell>
          <cell r="O2124" t="str">
            <v/>
          </cell>
          <cell r="T2124" t="str">
            <v/>
          </cell>
          <cell r="U2124" t="str">
            <v/>
          </cell>
          <cell r="V2124" t="str">
            <v/>
          </cell>
          <cell r="W2124" t="str">
            <v/>
          </cell>
          <cell r="Y2124" t="str">
            <v/>
          </cell>
          <cell r="AA2124" t="str">
            <v/>
          </cell>
          <cell r="AB2124">
            <v>0</v>
          </cell>
          <cell r="AC2124">
            <v>0</v>
          </cell>
          <cell r="AI2124" t="str">
            <v/>
          </cell>
          <cell r="AJ2124" t="str">
            <v/>
          </cell>
          <cell r="AK2124">
            <v>0</v>
          </cell>
          <cell r="AL2124">
            <v>0</v>
          </cell>
          <cell r="AM2124">
            <v>0</v>
          </cell>
        </row>
        <row r="2125">
          <cell r="C2125" t="str">
            <v/>
          </cell>
          <cell r="D2125" t="str">
            <v/>
          </cell>
          <cell r="O2125" t="str">
            <v/>
          </cell>
          <cell r="T2125" t="str">
            <v/>
          </cell>
          <cell r="U2125" t="str">
            <v/>
          </cell>
          <cell r="V2125" t="str">
            <v/>
          </cell>
          <cell r="W2125" t="str">
            <v/>
          </cell>
          <cell r="Y2125" t="str">
            <v/>
          </cell>
          <cell r="AA2125" t="str">
            <v/>
          </cell>
          <cell r="AB2125">
            <v>0</v>
          </cell>
          <cell r="AC2125">
            <v>0</v>
          </cell>
          <cell r="AI2125" t="str">
            <v/>
          </cell>
          <cell r="AJ2125" t="str">
            <v/>
          </cell>
          <cell r="AK2125">
            <v>0</v>
          </cell>
          <cell r="AL2125">
            <v>0</v>
          </cell>
          <cell r="AM2125">
            <v>0</v>
          </cell>
        </row>
        <row r="2126">
          <cell r="C2126" t="str">
            <v/>
          </cell>
          <cell r="D2126" t="str">
            <v/>
          </cell>
          <cell r="O2126" t="str">
            <v/>
          </cell>
          <cell r="T2126" t="str">
            <v/>
          </cell>
          <cell r="U2126" t="str">
            <v/>
          </cell>
          <cell r="V2126" t="str">
            <v/>
          </cell>
          <cell r="W2126" t="str">
            <v/>
          </cell>
          <cell r="Y2126" t="str">
            <v/>
          </cell>
          <cell r="AA2126" t="str">
            <v/>
          </cell>
          <cell r="AB2126">
            <v>0</v>
          </cell>
          <cell r="AC2126">
            <v>0</v>
          </cell>
          <cell r="AI2126" t="str">
            <v/>
          </cell>
          <cell r="AJ2126" t="str">
            <v/>
          </cell>
          <cell r="AK2126">
            <v>0</v>
          </cell>
          <cell r="AL2126">
            <v>0</v>
          </cell>
          <cell r="AM2126">
            <v>0</v>
          </cell>
        </row>
        <row r="2127">
          <cell r="C2127" t="str">
            <v/>
          </cell>
          <cell r="D2127" t="str">
            <v/>
          </cell>
          <cell r="O2127" t="str">
            <v/>
          </cell>
          <cell r="T2127" t="str">
            <v/>
          </cell>
          <cell r="U2127" t="str">
            <v/>
          </cell>
          <cell r="V2127" t="str">
            <v/>
          </cell>
          <cell r="W2127" t="str">
            <v/>
          </cell>
          <cell r="Y2127" t="str">
            <v/>
          </cell>
          <cell r="AA2127" t="str">
            <v/>
          </cell>
          <cell r="AB2127">
            <v>0</v>
          </cell>
          <cell r="AC2127">
            <v>0</v>
          </cell>
          <cell r="AI2127" t="str">
            <v/>
          </cell>
          <cell r="AJ2127" t="str">
            <v/>
          </cell>
          <cell r="AK2127">
            <v>0</v>
          </cell>
          <cell r="AL2127">
            <v>0</v>
          </cell>
          <cell r="AM2127">
            <v>0</v>
          </cell>
        </row>
        <row r="2128">
          <cell r="C2128" t="str">
            <v/>
          </cell>
          <cell r="D2128" t="str">
            <v/>
          </cell>
          <cell r="O2128" t="str">
            <v/>
          </cell>
          <cell r="T2128" t="str">
            <v/>
          </cell>
          <cell r="U2128" t="str">
            <v/>
          </cell>
          <cell r="V2128" t="str">
            <v/>
          </cell>
          <cell r="W2128" t="str">
            <v/>
          </cell>
          <cell r="Y2128" t="str">
            <v/>
          </cell>
          <cell r="AA2128" t="str">
            <v/>
          </cell>
          <cell r="AB2128">
            <v>0</v>
          </cell>
          <cell r="AC2128">
            <v>0</v>
          </cell>
          <cell r="AI2128" t="str">
            <v/>
          </cell>
          <cell r="AJ2128" t="str">
            <v/>
          </cell>
          <cell r="AK2128">
            <v>0</v>
          </cell>
          <cell r="AL2128">
            <v>0</v>
          </cell>
          <cell r="AM2128">
            <v>0</v>
          </cell>
        </row>
        <row r="2129">
          <cell r="C2129" t="str">
            <v/>
          </cell>
          <cell r="D2129" t="str">
            <v/>
          </cell>
          <cell r="O2129" t="str">
            <v/>
          </cell>
          <cell r="T2129" t="str">
            <v/>
          </cell>
          <cell r="U2129" t="str">
            <v/>
          </cell>
          <cell r="V2129" t="str">
            <v/>
          </cell>
          <cell r="W2129" t="str">
            <v/>
          </cell>
          <cell r="Y2129" t="str">
            <v/>
          </cell>
          <cell r="AA2129" t="str">
            <v/>
          </cell>
          <cell r="AB2129">
            <v>0</v>
          </cell>
          <cell r="AC2129">
            <v>0</v>
          </cell>
          <cell r="AI2129" t="str">
            <v/>
          </cell>
          <cell r="AJ2129" t="str">
            <v/>
          </cell>
          <cell r="AK2129">
            <v>0</v>
          </cell>
          <cell r="AL2129">
            <v>0</v>
          </cell>
          <cell r="AM2129">
            <v>0</v>
          </cell>
        </row>
        <row r="2130">
          <cell r="C2130" t="str">
            <v/>
          </cell>
          <cell r="D2130" t="str">
            <v/>
          </cell>
          <cell r="O2130" t="str">
            <v/>
          </cell>
          <cell r="T2130" t="str">
            <v/>
          </cell>
          <cell r="U2130" t="str">
            <v/>
          </cell>
          <cell r="V2130" t="str">
            <v/>
          </cell>
          <cell r="W2130" t="str">
            <v/>
          </cell>
          <cell r="Y2130" t="str">
            <v/>
          </cell>
          <cell r="AA2130" t="str">
            <v/>
          </cell>
          <cell r="AB2130">
            <v>0</v>
          </cell>
          <cell r="AC2130">
            <v>0</v>
          </cell>
          <cell r="AI2130" t="str">
            <v/>
          </cell>
          <cell r="AJ2130" t="str">
            <v/>
          </cell>
          <cell r="AK2130">
            <v>0</v>
          </cell>
          <cell r="AL2130">
            <v>0</v>
          </cell>
          <cell r="AM2130">
            <v>0</v>
          </cell>
        </row>
        <row r="2131">
          <cell r="C2131" t="str">
            <v/>
          </cell>
          <cell r="D2131" t="str">
            <v/>
          </cell>
          <cell r="O2131" t="str">
            <v/>
          </cell>
          <cell r="T2131" t="str">
            <v/>
          </cell>
          <cell r="U2131" t="str">
            <v/>
          </cell>
          <cell r="V2131" t="str">
            <v/>
          </cell>
          <cell r="W2131" t="str">
            <v/>
          </cell>
          <cell r="Y2131" t="str">
            <v/>
          </cell>
          <cell r="AA2131" t="str">
            <v/>
          </cell>
          <cell r="AB2131">
            <v>0</v>
          </cell>
          <cell r="AC2131">
            <v>0</v>
          </cell>
          <cell r="AI2131" t="str">
            <v/>
          </cell>
          <cell r="AJ2131" t="str">
            <v/>
          </cell>
          <cell r="AK2131">
            <v>0</v>
          </cell>
          <cell r="AL2131">
            <v>0</v>
          </cell>
          <cell r="AM2131">
            <v>0</v>
          </cell>
        </row>
        <row r="2132">
          <cell r="C2132" t="str">
            <v/>
          </cell>
          <cell r="D2132" t="str">
            <v/>
          </cell>
          <cell r="O2132" t="str">
            <v/>
          </cell>
          <cell r="T2132" t="str">
            <v/>
          </cell>
          <cell r="U2132" t="str">
            <v/>
          </cell>
          <cell r="V2132" t="str">
            <v/>
          </cell>
          <cell r="W2132" t="str">
            <v/>
          </cell>
          <cell r="Y2132" t="str">
            <v/>
          </cell>
          <cell r="AA2132" t="str">
            <v/>
          </cell>
          <cell r="AB2132">
            <v>0</v>
          </cell>
          <cell r="AC2132">
            <v>0</v>
          </cell>
          <cell r="AI2132" t="str">
            <v/>
          </cell>
          <cell r="AJ2132" t="str">
            <v/>
          </cell>
          <cell r="AK2132">
            <v>0</v>
          </cell>
          <cell r="AL2132">
            <v>0</v>
          </cell>
          <cell r="AM2132">
            <v>0</v>
          </cell>
        </row>
        <row r="2133">
          <cell r="C2133" t="str">
            <v/>
          </cell>
          <cell r="D2133" t="str">
            <v/>
          </cell>
          <cell r="O2133" t="str">
            <v/>
          </cell>
          <cell r="T2133" t="str">
            <v/>
          </cell>
          <cell r="U2133" t="str">
            <v/>
          </cell>
          <cell r="V2133" t="str">
            <v/>
          </cell>
          <cell r="W2133" t="str">
            <v/>
          </cell>
          <cell r="Y2133" t="str">
            <v/>
          </cell>
          <cell r="AA2133" t="str">
            <v/>
          </cell>
          <cell r="AB2133">
            <v>0</v>
          </cell>
          <cell r="AC2133">
            <v>0</v>
          </cell>
          <cell r="AI2133" t="str">
            <v/>
          </cell>
          <cell r="AJ2133" t="str">
            <v/>
          </cell>
          <cell r="AK2133">
            <v>0</v>
          </cell>
          <cell r="AL2133">
            <v>0</v>
          </cell>
          <cell r="AM2133">
            <v>0</v>
          </cell>
        </row>
        <row r="2134">
          <cell r="C2134" t="str">
            <v/>
          </cell>
          <cell r="D2134" t="str">
            <v/>
          </cell>
          <cell r="O2134" t="str">
            <v/>
          </cell>
          <cell r="T2134" t="str">
            <v/>
          </cell>
          <cell r="U2134" t="str">
            <v/>
          </cell>
          <cell r="V2134" t="str">
            <v/>
          </cell>
          <cell r="W2134" t="str">
            <v/>
          </cell>
          <cell r="Y2134" t="str">
            <v/>
          </cell>
          <cell r="AA2134" t="str">
            <v/>
          </cell>
          <cell r="AB2134">
            <v>0</v>
          </cell>
          <cell r="AC2134">
            <v>0</v>
          </cell>
          <cell r="AI2134" t="str">
            <v/>
          </cell>
          <cell r="AJ2134" t="str">
            <v/>
          </cell>
          <cell r="AK2134">
            <v>0</v>
          </cell>
          <cell r="AL2134">
            <v>0</v>
          </cell>
          <cell r="AM2134">
            <v>0</v>
          </cell>
        </row>
        <row r="2135">
          <cell r="C2135" t="str">
            <v/>
          </cell>
          <cell r="D2135" t="str">
            <v/>
          </cell>
          <cell r="O2135" t="str">
            <v/>
          </cell>
          <cell r="T2135" t="str">
            <v/>
          </cell>
          <cell r="U2135" t="str">
            <v/>
          </cell>
          <cell r="V2135" t="str">
            <v/>
          </cell>
          <cell r="W2135" t="str">
            <v/>
          </cell>
          <cell r="Y2135" t="str">
            <v/>
          </cell>
          <cell r="AA2135" t="str">
            <v/>
          </cell>
          <cell r="AB2135">
            <v>0</v>
          </cell>
          <cell r="AC2135">
            <v>0</v>
          </cell>
          <cell r="AI2135" t="str">
            <v/>
          </cell>
          <cell r="AJ2135" t="str">
            <v/>
          </cell>
          <cell r="AK2135">
            <v>0</v>
          </cell>
          <cell r="AL2135">
            <v>0</v>
          </cell>
          <cell r="AM2135">
            <v>0</v>
          </cell>
        </row>
        <row r="2136">
          <cell r="C2136" t="str">
            <v/>
          </cell>
          <cell r="D2136" t="str">
            <v/>
          </cell>
          <cell r="O2136" t="str">
            <v/>
          </cell>
          <cell r="T2136" t="str">
            <v/>
          </cell>
          <cell r="U2136" t="str">
            <v/>
          </cell>
          <cell r="V2136" t="str">
            <v/>
          </cell>
          <cell r="W2136" t="str">
            <v/>
          </cell>
          <cell r="Y2136" t="str">
            <v/>
          </cell>
          <cell r="AA2136" t="str">
            <v/>
          </cell>
          <cell r="AB2136">
            <v>0</v>
          </cell>
          <cell r="AC2136">
            <v>0</v>
          </cell>
          <cell r="AI2136" t="str">
            <v/>
          </cell>
          <cell r="AJ2136" t="str">
            <v/>
          </cell>
          <cell r="AK2136">
            <v>0</v>
          </cell>
          <cell r="AL2136">
            <v>0</v>
          </cell>
          <cell r="AM2136">
            <v>0</v>
          </cell>
        </row>
        <row r="2137">
          <cell r="C2137" t="str">
            <v/>
          </cell>
          <cell r="D2137" t="str">
            <v/>
          </cell>
          <cell r="O2137" t="str">
            <v/>
          </cell>
          <cell r="T2137" t="str">
            <v/>
          </cell>
          <cell r="U2137" t="str">
            <v/>
          </cell>
          <cell r="V2137" t="str">
            <v/>
          </cell>
          <cell r="W2137" t="str">
            <v/>
          </cell>
          <cell r="Y2137" t="str">
            <v/>
          </cell>
          <cell r="AA2137" t="str">
            <v/>
          </cell>
          <cell r="AB2137">
            <v>0</v>
          </cell>
          <cell r="AC2137">
            <v>0</v>
          </cell>
          <cell r="AI2137" t="str">
            <v/>
          </cell>
          <cell r="AJ2137" t="str">
            <v/>
          </cell>
          <cell r="AK2137">
            <v>0</v>
          </cell>
          <cell r="AL2137">
            <v>0</v>
          </cell>
          <cell r="AM2137">
            <v>0</v>
          </cell>
        </row>
        <row r="2138">
          <cell r="C2138" t="str">
            <v/>
          </cell>
          <cell r="D2138" t="str">
            <v/>
          </cell>
          <cell r="O2138" t="str">
            <v/>
          </cell>
          <cell r="T2138" t="str">
            <v/>
          </cell>
          <cell r="U2138" t="str">
            <v/>
          </cell>
          <cell r="V2138" t="str">
            <v/>
          </cell>
          <cell r="W2138" t="str">
            <v/>
          </cell>
          <cell r="Y2138" t="str">
            <v/>
          </cell>
          <cell r="AA2138" t="str">
            <v/>
          </cell>
          <cell r="AB2138">
            <v>0</v>
          </cell>
          <cell r="AC2138">
            <v>0</v>
          </cell>
          <cell r="AI2138" t="str">
            <v/>
          </cell>
          <cell r="AJ2138" t="str">
            <v/>
          </cell>
          <cell r="AK2138">
            <v>0</v>
          </cell>
          <cell r="AL2138">
            <v>0</v>
          </cell>
          <cell r="AM2138">
            <v>0</v>
          </cell>
        </row>
        <row r="2139">
          <cell r="C2139" t="str">
            <v/>
          </cell>
          <cell r="D2139" t="str">
            <v/>
          </cell>
          <cell r="O2139" t="str">
            <v/>
          </cell>
          <cell r="T2139" t="str">
            <v/>
          </cell>
          <cell r="U2139" t="str">
            <v/>
          </cell>
          <cell r="V2139" t="str">
            <v/>
          </cell>
          <cell r="W2139" t="str">
            <v/>
          </cell>
          <cell r="Y2139" t="str">
            <v/>
          </cell>
          <cell r="AA2139" t="str">
            <v/>
          </cell>
          <cell r="AB2139">
            <v>0</v>
          </cell>
          <cell r="AC2139">
            <v>0</v>
          </cell>
          <cell r="AI2139" t="str">
            <v/>
          </cell>
          <cell r="AJ2139" t="str">
            <v/>
          </cell>
          <cell r="AK2139">
            <v>0</v>
          </cell>
          <cell r="AL2139">
            <v>0</v>
          </cell>
          <cell r="AM2139">
            <v>0</v>
          </cell>
        </row>
        <row r="2140">
          <cell r="C2140" t="str">
            <v/>
          </cell>
          <cell r="D2140" t="str">
            <v/>
          </cell>
          <cell r="O2140" t="str">
            <v/>
          </cell>
          <cell r="T2140" t="str">
            <v/>
          </cell>
          <cell r="U2140" t="str">
            <v/>
          </cell>
          <cell r="V2140" t="str">
            <v/>
          </cell>
          <cell r="W2140" t="str">
            <v/>
          </cell>
          <cell r="Y2140" t="str">
            <v/>
          </cell>
          <cell r="AA2140" t="str">
            <v/>
          </cell>
          <cell r="AB2140">
            <v>0</v>
          </cell>
          <cell r="AC2140">
            <v>0</v>
          </cell>
          <cell r="AI2140" t="str">
            <v/>
          </cell>
          <cell r="AJ2140" t="str">
            <v/>
          </cell>
          <cell r="AK2140">
            <v>0</v>
          </cell>
          <cell r="AL2140">
            <v>0</v>
          </cell>
          <cell r="AM2140">
            <v>0</v>
          </cell>
        </row>
        <row r="2141">
          <cell r="C2141" t="str">
            <v/>
          </cell>
          <cell r="D2141" t="str">
            <v/>
          </cell>
          <cell r="O2141" t="str">
            <v/>
          </cell>
          <cell r="T2141" t="str">
            <v/>
          </cell>
          <cell r="U2141" t="str">
            <v/>
          </cell>
          <cell r="V2141" t="str">
            <v/>
          </cell>
          <cell r="W2141" t="str">
            <v/>
          </cell>
          <cell r="Y2141" t="str">
            <v/>
          </cell>
          <cell r="AA2141" t="str">
            <v/>
          </cell>
          <cell r="AB2141">
            <v>0</v>
          </cell>
          <cell r="AC2141">
            <v>0</v>
          </cell>
          <cell r="AI2141" t="str">
            <v/>
          </cell>
          <cell r="AJ2141" t="str">
            <v/>
          </cell>
          <cell r="AK2141">
            <v>0</v>
          </cell>
          <cell r="AL2141">
            <v>0</v>
          </cell>
          <cell r="AM2141">
            <v>0</v>
          </cell>
        </row>
        <row r="2142">
          <cell r="C2142" t="str">
            <v/>
          </cell>
          <cell r="D2142" t="str">
            <v/>
          </cell>
          <cell r="O2142" t="str">
            <v/>
          </cell>
          <cell r="T2142" t="str">
            <v/>
          </cell>
          <cell r="U2142" t="str">
            <v/>
          </cell>
          <cell r="V2142" t="str">
            <v/>
          </cell>
          <cell r="W2142" t="str">
            <v/>
          </cell>
          <cell r="Y2142" t="str">
            <v/>
          </cell>
          <cell r="AA2142" t="str">
            <v/>
          </cell>
          <cell r="AB2142">
            <v>0</v>
          </cell>
          <cell r="AC2142">
            <v>0</v>
          </cell>
          <cell r="AI2142" t="str">
            <v/>
          </cell>
          <cell r="AJ2142" t="str">
            <v/>
          </cell>
          <cell r="AK2142">
            <v>0</v>
          </cell>
          <cell r="AL2142">
            <v>0</v>
          </cell>
          <cell r="AM2142">
            <v>0</v>
          </cell>
        </row>
        <row r="2143">
          <cell r="C2143" t="str">
            <v/>
          </cell>
          <cell r="D2143" t="str">
            <v/>
          </cell>
          <cell r="O2143" t="str">
            <v/>
          </cell>
          <cell r="T2143" t="str">
            <v/>
          </cell>
          <cell r="U2143" t="str">
            <v/>
          </cell>
          <cell r="V2143" t="str">
            <v/>
          </cell>
          <cell r="W2143" t="str">
            <v/>
          </cell>
          <cell r="Y2143" t="str">
            <v/>
          </cell>
          <cell r="AA2143" t="str">
            <v/>
          </cell>
          <cell r="AB2143">
            <v>0</v>
          </cell>
          <cell r="AC2143">
            <v>0</v>
          </cell>
          <cell r="AI2143" t="str">
            <v/>
          </cell>
          <cell r="AJ2143" t="str">
            <v/>
          </cell>
          <cell r="AK2143">
            <v>0</v>
          </cell>
          <cell r="AL2143">
            <v>0</v>
          </cell>
          <cell r="AM2143">
            <v>0</v>
          </cell>
        </row>
        <row r="2144">
          <cell r="C2144" t="str">
            <v/>
          </cell>
          <cell r="D2144" t="str">
            <v/>
          </cell>
          <cell r="O2144" t="str">
            <v/>
          </cell>
          <cell r="T2144" t="str">
            <v/>
          </cell>
          <cell r="U2144" t="str">
            <v/>
          </cell>
          <cell r="V2144" t="str">
            <v/>
          </cell>
          <cell r="W2144" t="str">
            <v/>
          </cell>
          <cell r="Y2144" t="str">
            <v/>
          </cell>
          <cell r="AA2144" t="str">
            <v/>
          </cell>
          <cell r="AB2144">
            <v>0</v>
          </cell>
          <cell r="AC2144">
            <v>0</v>
          </cell>
          <cell r="AI2144" t="str">
            <v/>
          </cell>
          <cell r="AJ2144" t="str">
            <v/>
          </cell>
          <cell r="AK2144">
            <v>0</v>
          </cell>
          <cell r="AL2144">
            <v>0</v>
          </cell>
          <cell r="AM2144">
            <v>0</v>
          </cell>
        </row>
        <row r="2145">
          <cell r="C2145" t="str">
            <v/>
          </cell>
          <cell r="D2145" t="str">
            <v/>
          </cell>
          <cell r="O2145" t="str">
            <v/>
          </cell>
          <cell r="T2145" t="str">
            <v/>
          </cell>
          <cell r="U2145" t="str">
            <v/>
          </cell>
          <cell r="V2145" t="str">
            <v/>
          </cell>
          <cell r="W2145" t="str">
            <v/>
          </cell>
          <cell r="Y2145" t="str">
            <v/>
          </cell>
          <cell r="AA2145" t="str">
            <v/>
          </cell>
          <cell r="AB2145">
            <v>0</v>
          </cell>
          <cell r="AC2145">
            <v>0</v>
          </cell>
          <cell r="AI2145" t="str">
            <v/>
          </cell>
          <cell r="AJ2145" t="str">
            <v/>
          </cell>
          <cell r="AK2145">
            <v>0</v>
          </cell>
          <cell r="AL2145">
            <v>0</v>
          </cell>
          <cell r="AM2145">
            <v>0</v>
          </cell>
        </row>
        <row r="2146">
          <cell r="C2146" t="str">
            <v/>
          </cell>
          <cell r="D2146" t="str">
            <v/>
          </cell>
          <cell r="O2146" t="str">
            <v/>
          </cell>
          <cell r="T2146" t="str">
            <v/>
          </cell>
          <cell r="U2146" t="str">
            <v/>
          </cell>
          <cell r="V2146" t="str">
            <v/>
          </cell>
          <cell r="W2146" t="str">
            <v/>
          </cell>
          <cell r="Y2146" t="str">
            <v/>
          </cell>
          <cell r="AA2146" t="str">
            <v/>
          </cell>
          <cell r="AB2146">
            <v>0</v>
          </cell>
          <cell r="AC2146">
            <v>0</v>
          </cell>
          <cell r="AI2146" t="str">
            <v/>
          </cell>
          <cell r="AJ2146" t="str">
            <v/>
          </cell>
          <cell r="AK2146">
            <v>0</v>
          </cell>
          <cell r="AL2146">
            <v>0</v>
          </cell>
          <cell r="AM2146">
            <v>0</v>
          </cell>
        </row>
        <row r="2147">
          <cell r="C2147" t="str">
            <v/>
          </cell>
          <cell r="D2147" t="str">
            <v/>
          </cell>
          <cell r="O2147" t="str">
            <v/>
          </cell>
          <cell r="T2147" t="str">
            <v/>
          </cell>
          <cell r="U2147" t="str">
            <v/>
          </cell>
          <cell r="V2147" t="str">
            <v/>
          </cell>
          <cell r="W2147" t="str">
            <v/>
          </cell>
          <cell r="Y2147" t="str">
            <v/>
          </cell>
          <cell r="AA2147" t="str">
            <v/>
          </cell>
          <cell r="AB2147">
            <v>0</v>
          </cell>
          <cell r="AC2147">
            <v>0</v>
          </cell>
          <cell r="AI2147" t="str">
            <v/>
          </cell>
          <cell r="AJ2147" t="str">
            <v/>
          </cell>
          <cell r="AK2147">
            <v>0</v>
          </cell>
          <cell r="AL2147">
            <v>0</v>
          </cell>
          <cell r="AM2147">
            <v>0</v>
          </cell>
        </row>
        <row r="2148">
          <cell r="C2148" t="str">
            <v/>
          </cell>
          <cell r="D2148" t="str">
            <v/>
          </cell>
          <cell r="O2148" t="str">
            <v/>
          </cell>
          <cell r="T2148" t="str">
            <v/>
          </cell>
          <cell r="U2148" t="str">
            <v/>
          </cell>
          <cell r="V2148" t="str">
            <v/>
          </cell>
          <cell r="W2148" t="str">
            <v/>
          </cell>
          <cell r="Y2148" t="str">
            <v/>
          </cell>
          <cell r="AA2148" t="str">
            <v/>
          </cell>
          <cell r="AB2148">
            <v>0</v>
          </cell>
          <cell r="AC2148">
            <v>0</v>
          </cell>
          <cell r="AI2148" t="str">
            <v/>
          </cell>
          <cell r="AJ2148" t="str">
            <v/>
          </cell>
          <cell r="AK2148">
            <v>0</v>
          </cell>
          <cell r="AL2148">
            <v>0</v>
          </cell>
          <cell r="AM2148">
            <v>0</v>
          </cell>
        </row>
        <row r="2149">
          <cell r="C2149" t="str">
            <v/>
          </cell>
          <cell r="D2149" t="str">
            <v/>
          </cell>
          <cell r="O2149" t="str">
            <v/>
          </cell>
          <cell r="T2149" t="str">
            <v/>
          </cell>
          <cell r="U2149" t="str">
            <v/>
          </cell>
          <cell r="V2149" t="str">
            <v/>
          </cell>
          <cell r="W2149" t="str">
            <v/>
          </cell>
          <cell r="Y2149" t="str">
            <v/>
          </cell>
          <cell r="AA2149" t="str">
            <v/>
          </cell>
          <cell r="AB2149">
            <v>0</v>
          </cell>
          <cell r="AC2149">
            <v>0</v>
          </cell>
          <cell r="AI2149" t="str">
            <v/>
          </cell>
          <cell r="AJ2149" t="str">
            <v/>
          </cell>
          <cell r="AK2149">
            <v>0</v>
          </cell>
          <cell r="AL2149">
            <v>0</v>
          </cell>
          <cell r="AM2149">
            <v>0</v>
          </cell>
        </row>
        <row r="2150">
          <cell r="C2150" t="str">
            <v/>
          </cell>
          <cell r="D2150" t="str">
            <v/>
          </cell>
          <cell r="O2150" t="str">
            <v/>
          </cell>
          <cell r="T2150" t="str">
            <v/>
          </cell>
          <cell r="U2150" t="str">
            <v/>
          </cell>
          <cell r="V2150" t="str">
            <v/>
          </cell>
          <cell r="W2150" t="str">
            <v/>
          </cell>
          <cell r="Y2150" t="str">
            <v/>
          </cell>
          <cell r="AA2150" t="str">
            <v/>
          </cell>
          <cell r="AB2150">
            <v>0</v>
          </cell>
          <cell r="AC2150">
            <v>0</v>
          </cell>
          <cell r="AI2150" t="str">
            <v/>
          </cell>
          <cell r="AJ2150" t="str">
            <v/>
          </cell>
          <cell r="AK2150">
            <v>0</v>
          </cell>
          <cell r="AL2150">
            <v>0</v>
          </cell>
          <cell r="AM2150">
            <v>0</v>
          </cell>
        </row>
        <row r="2151">
          <cell r="C2151" t="str">
            <v/>
          </cell>
          <cell r="D2151" t="str">
            <v/>
          </cell>
          <cell r="O2151" t="str">
            <v/>
          </cell>
          <cell r="T2151" t="str">
            <v/>
          </cell>
          <cell r="U2151" t="str">
            <v/>
          </cell>
          <cell r="V2151" t="str">
            <v/>
          </cell>
          <cell r="W2151" t="str">
            <v/>
          </cell>
          <cell r="Y2151" t="str">
            <v/>
          </cell>
          <cell r="AA2151" t="str">
            <v/>
          </cell>
          <cell r="AB2151">
            <v>0</v>
          </cell>
          <cell r="AC2151">
            <v>0</v>
          </cell>
          <cell r="AI2151" t="str">
            <v/>
          </cell>
          <cell r="AJ2151" t="str">
            <v/>
          </cell>
          <cell r="AK2151">
            <v>0</v>
          </cell>
          <cell r="AL2151">
            <v>0</v>
          </cell>
          <cell r="AM2151">
            <v>0</v>
          </cell>
        </row>
        <row r="2152">
          <cell r="C2152" t="str">
            <v/>
          </cell>
          <cell r="D2152" t="str">
            <v/>
          </cell>
          <cell r="O2152" t="str">
            <v/>
          </cell>
          <cell r="T2152" t="str">
            <v/>
          </cell>
          <cell r="U2152" t="str">
            <v/>
          </cell>
          <cell r="V2152" t="str">
            <v/>
          </cell>
          <cell r="W2152" t="str">
            <v/>
          </cell>
          <cell r="Y2152" t="str">
            <v/>
          </cell>
          <cell r="AA2152" t="str">
            <v/>
          </cell>
          <cell r="AB2152">
            <v>0</v>
          </cell>
          <cell r="AC2152">
            <v>0</v>
          </cell>
          <cell r="AI2152" t="str">
            <v/>
          </cell>
          <cell r="AJ2152" t="str">
            <v/>
          </cell>
          <cell r="AK2152">
            <v>0</v>
          </cell>
          <cell r="AL2152">
            <v>0</v>
          </cell>
          <cell r="AM2152">
            <v>0</v>
          </cell>
        </row>
        <row r="2153">
          <cell r="C2153" t="str">
            <v/>
          </cell>
          <cell r="D2153" t="str">
            <v/>
          </cell>
          <cell r="O2153" t="str">
            <v/>
          </cell>
          <cell r="T2153" t="str">
            <v/>
          </cell>
          <cell r="U2153" t="str">
            <v/>
          </cell>
          <cell r="V2153" t="str">
            <v/>
          </cell>
          <cell r="W2153" t="str">
            <v/>
          </cell>
          <cell r="Y2153" t="str">
            <v/>
          </cell>
          <cell r="AA2153" t="str">
            <v/>
          </cell>
          <cell r="AB2153">
            <v>0</v>
          </cell>
          <cell r="AC2153">
            <v>0</v>
          </cell>
          <cell r="AI2153" t="str">
            <v/>
          </cell>
          <cell r="AJ2153" t="str">
            <v/>
          </cell>
          <cell r="AK2153">
            <v>0</v>
          </cell>
          <cell r="AL2153">
            <v>0</v>
          </cell>
          <cell r="AM2153">
            <v>0</v>
          </cell>
        </row>
        <row r="2154">
          <cell r="C2154" t="str">
            <v/>
          </cell>
          <cell r="D2154" t="str">
            <v/>
          </cell>
          <cell r="O2154" t="str">
            <v/>
          </cell>
          <cell r="T2154" t="str">
            <v/>
          </cell>
          <cell r="U2154" t="str">
            <v/>
          </cell>
          <cell r="V2154" t="str">
            <v/>
          </cell>
          <cell r="W2154" t="str">
            <v/>
          </cell>
          <cell r="Y2154" t="str">
            <v/>
          </cell>
          <cell r="AA2154" t="str">
            <v/>
          </cell>
          <cell r="AB2154">
            <v>0</v>
          </cell>
          <cell r="AC2154">
            <v>0</v>
          </cell>
          <cell r="AI2154" t="str">
            <v/>
          </cell>
          <cell r="AJ2154" t="str">
            <v/>
          </cell>
          <cell r="AK2154">
            <v>0</v>
          </cell>
          <cell r="AL2154">
            <v>0</v>
          </cell>
          <cell r="AM2154">
            <v>0</v>
          </cell>
        </row>
        <row r="2155">
          <cell r="C2155" t="str">
            <v/>
          </cell>
          <cell r="D2155" t="str">
            <v/>
          </cell>
          <cell r="O2155" t="str">
            <v/>
          </cell>
          <cell r="T2155" t="str">
            <v/>
          </cell>
          <cell r="U2155" t="str">
            <v/>
          </cell>
          <cell r="V2155" t="str">
            <v/>
          </cell>
          <cell r="W2155" t="str">
            <v/>
          </cell>
          <cell r="Y2155" t="str">
            <v/>
          </cell>
          <cell r="AA2155" t="str">
            <v/>
          </cell>
          <cell r="AB2155">
            <v>0</v>
          </cell>
          <cell r="AC2155">
            <v>0</v>
          </cell>
          <cell r="AI2155" t="str">
            <v/>
          </cell>
          <cell r="AJ2155" t="str">
            <v/>
          </cell>
          <cell r="AK2155">
            <v>0</v>
          </cell>
          <cell r="AL2155">
            <v>0</v>
          </cell>
          <cell r="AM2155">
            <v>0</v>
          </cell>
        </row>
        <row r="2156">
          <cell r="C2156" t="str">
            <v/>
          </cell>
          <cell r="D2156" t="str">
            <v/>
          </cell>
          <cell r="O2156" t="str">
            <v/>
          </cell>
          <cell r="T2156" t="str">
            <v/>
          </cell>
          <cell r="U2156" t="str">
            <v/>
          </cell>
          <cell r="V2156" t="str">
            <v/>
          </cell>
          <cell r="W2156" t="str">
            <v/>
          </cell>
          <cell r="Y2156" t="str">
            <v/>
          </cell>
          <cell r="AA2156" t="str">
            <v/>
          </cell>
          <cell r="AB2156">
            <v>0</v>
          </cell>
          <cell r="AC2156">
            <v>0</v>
          </cell>
          <cell r="AI2156" t="str">
            <v/>
          </cell>
          <cell r="AJ2156" t="str">
            <v/>
          </cell>
          <cell r="AK2156">
            <v>0</v>
          </cell>
          <cell r="AL2156">
            <v>0</v>
          </cell>
          <cell r="AM2156">
            <v>0</v>
          </cell>
        </row>
        <row r="2157">
          <cell r="C2157" t="str">
            <v/>
          </cell>
          <cell r="D2157" t="str">
            <v/>
          </cell>
          <cell r="O2157" t="str">
            <v/>
          </cell>
          <cell r="T2157" t="str">
            <v/>
          </cell>
          <cell r="U2157" t="str">
            <v/>
          </cell>
          <cell r="V2157" t="str">
            <v/>
          </cell>
          <cell r="W2157" t="str">
            <v/>
          </cell>
          <cell r="Y2157" t="str">
            <v/>
          </cell>
          <cell r="AA2157" t="str">
            <v/>
          </cell>
          <cell r="AB2157">
            <v>0</v>
          </cell>
          <cell r="AC2157">
            <v>0</v>
          </cell>
          <cell r="AI2157" t="str">
            <v/>
          </cell>
          <cell r="AJ2157" t="str">
            <v/>
          </cell>
          <cell r="AK2157">
            <v>0</v>
          </cell>
          <cell r="AL2157">
            <v>0</v>
          </cell>
          <cell r="AM2157">
            <v>0</v>
          </cell>
        </row>
        <row r="2158">
          <cell r="C2158" t="str">
            <v/>
          </cell>
          <cell r="D2158" t="str">
            <v/>
          </cell>
          <cell r="O2158" t="str">
            <v/>
          </cell>
          <cell r="T2158" t="str">
            <v/>
          </cell>
          <cell r="U2158" t="str">
            <v/>
          </cell>
          <cell r="V2158" t="str">
            <v/>
          </cell>
          <cell r="W2158" t="str">
            <v/>
          </cell>
          <cell r="Y2158" t="str">
            <v/>
          </cell>
          <cell r="AA2158" t="str">
            <v/>
          </cell>
          <cell r="AB2158">
            <v>0</v>
          </cell>
          <cell r="AC2158">
            <v>0</v>
          </cell>
          <cell r="AI2158" t="str">
            <v/>
          </cell>
          <cell r="AJ2158" t="str">
            <v/>
          </cell>
          <cell r="AK2158">
            <v>0</v>
          </cell>
          <cell r="AL2158">
            <v>0</v>
          </cell>
          <cell r="AM2158">
            <v>0</v>
          </cell>
        </row>
        <row r="2159">
          <cell r="C2159" t="str">
            <v/>
          </cell>
          <cell r="D2159" t="str">
            <v/>
          </cell>
          <cell r="O2159" t="str">
            <v/>
          </cell>
          <cell r="T2159" t="str">
            <v/>
          </cell>
          <cell r="U2159" t="str">
            <v/>
          </cell>
          <cell r="V2159" t="str">
            <v/>
          </cell>
          <cell r="W2159" t="str">
            <v/>
          </cell>
          <cell r="Y2159" t="str">
            <v/>
          </cell>
          <cell r="AA2159" t="str">
            <v/>
          </cell>
          <cell r="AB2159">
            <v>0</v>
          </cell>
          <cell r="AC2159">
            <v>0</v>
          </cell>
          <cell r="AI2159" t="str">
            <v/>
          </cell>
          <cell r="AJ2159" t="str">
            <v/>
          </cell>
          <cell r="AK2159">
            <v>0</v>
          </cell>
          <cell r="AL2159">
            <v>0</v>
          </cell>
          <cell r="AM2159">
            <v>0</v>
          </cell>
        </row>
        <row r="2160">
          <cell r="C2160" t="str">
            <v/>
          </cell>
          <cell r="D2160" t="str">
            <v/>
          </cell>
          <cell r="O2160" t="str">
            <v/>
          </cell>
          <cell r="T2160" t="str">
            <v/>
          </cell>
          <cell r="U2160" t="str">
            <v/>
          </cell>
          <cell r="V2160" t="str">
            <v/>
          </cell>
          <cell r="W2160" t="str">
            <v/>
          </cell>
          <cell r="Y2160" t="str">
            <v/>
          </cell>
          <cell r="AA2160" t="str">
            <v/>
          </cell>
          <cell r="AB2160">
            <v>0</v>
          </cell>
          <cell r="AC2160">
            <v>0</v>
          </cell>
          <cell r="AI2160" t="str">
            <v/>
          </cell>
          <cell r="AJ2160" t="str">
            <v/>
          </cell>
          <cell r="AK2160">
            <v>0</v>
          </cell>
          <cell r="AL2160">
            <v>0</v>
          </cell>
          <cell r="AM2160">
            <v>0</v>
          </cell>
        </row>
        <row r="2161">
          <cell r="C2161" t="str">
            <v/>
          </cell>
          <cell r="D2161" t="str">
            <v/>
          </cell>
          <cell r="O2161" t="str">
            <v/>
          </cell>
          <cell r="T2161" t="str">
            <v/>
          </cell>
          <cell r="U2161" t="str">
            <v/>
          </cell>
          <cell r="V2161" t="str">
            <v/>
          </cell>
          <cell r="W2161" t="str">
            <v/>
          </cell>
          <cell r="Y2161" t="str">
            <v/>
          </cell>
          <cell r="AA2161" t="str">
            <v/>
          </cell>
          <cell r="AB2161">
            <v>0</v>
          </cell>
          <cell r="AC2161">
            <v>0</v>
          </cell>
          <cell r="AI2161" t="str">
            <v/>
          </cell>
          <cell r="AJ2161" t="str">
            <v/>
          </cell>
          <cell r="AK2161">
            <v>0</v>
          </cell>
          <cell r="AL2161">
            <v>0</v>
          </cell>
          <cell r="AM2161">
            <v>0</v>
          </cell>
        </row>
        <row r="2162">
          <cell r="C2162" t="str">
            <v/>
          </cell>
          <cell r="D2162" t="str">
            <v/>
          </cell>
          <cell r="O2162" t="str">
            <v/>
          </cell>
          <cell r="T2162" t="str">
            <v/>
          </cell>
          <cell r="U2162" t="str">
            <v/>
          </cell>
          <cell r="V2162" t="str">
            <v/>
          </cell>
          <cell r="W2162" t="str">
            <v/>
          </cell>
          <cell r="Y2162" t="str">
            <v/>
          </cell>
          <cell r="AA2162" t="str">
            <v/>
          </cell>
          <cell r="AB2162">
            <v>0</v>
          </cell>
          <cell r="AC2162">
            <v>0</v>
          </cell>
          <cell r="AI2162" t="str">
            <v/>
          </cell>
          <cell r="AJ2162" t="str">
            <v/>
          </cell>
          <cell r="AK2162">
            <v>0</v>
          </cell>
          <cell r="AL2162">
            <v>0</v>
          </cell>
          <cell r="AM2162">
            <v>0</v>
          </cell>
        </row>
        <row r="2163">
          <cell r="C2163" t="str">
            <v/>
          </cell>
          <cell r="D2163" t="str">
            <v/>
          </cell>
          <cell r="O2163" t="str">
            <v/>
          </cell>
          <cell r="T2163" t="str">
            <v/>
          </cell>
          <cell r="U2163" t="str">
            <v/>
          </cell>
          <cell r="V2163" t="str">
            <v/>
          </cell>
          <cell r="W2163" t="str">
            <v/>
          </cell>
          <cell r="Y2163" t="str">
            <v/>
          </cell>
          <cell r="AA2163" t="str">
            <v/>
          </cell>
          <cell r="AB2163">
            <v>0</v>
          </cell>
          <cell r="AC2163">
            <v>0</v>
          </cell>
          <cell r="AI2163" t="str">
            <v/>
          </cell>
          <cell r="AJ2163" t="str">
            <v/>
          </cell>
          <cell r="AK2163">
            <v>0</v>
          </cell>
          <cell r="AL2163">
            <v>0</v>
          </cell>
          <cell r="AM2163">
            <v>0</v>
          </cell>
        </row>
        <row r="2164">
          <cell r="C2164" t="str">
            <v/>
          </cell>
          <cell r="D2164" t="str">
            <v/>
          </cell>
          <cell r="O2164" t="str">
            <v/>
          </cell>
          <cell r="T2164" t="str">
            <v/>
          </cell>
          <cell r="U2164" t="str">
            <v/>
          </cell>
          <cell r="V2164" t="str">
            <v/>
          </cell>
          <cell r="W2164" t="str">
            <v/>
          </cell>
          <cell r="Y2164" t="str">
            <v/>
          </cell>
          <cell r="AA2164" t="str">
            <v/>
          </cell>
          <cell r="AB2164">
            <v>0</v>
          </cell>
          <cell r="AC2164">
            <v>0</v>
          </cell>
          <cell r="AI2164" t="str">
            <v/>
          </cell>
          <cell r="AJ2164" t="str">
            <v/>
          </cell>
          <cell r="AK2164">
            <v>0</v>
          </cell>
          <cell r="AL2164">
            <v>0</v>
          </cell>
          <cell r="AM2164">
            <v>0</v>
          </cell>
        </row>
        <row r="2165">
          <cell r="C2165" t="str">
            <v/>
          </cell>
          <cell r="D2165" t="str">
            <v/>
          </cell>
          <cell r="O2165" t="str">
            <v/>
          </cell>
          <cell r="T2165" t="str">
            <v/>
          </cell>
          <cell r="U2165" t="str">
            <v/>
          </cell>
          <cell r="V2165" t="str">
            <v/>
          </cell>
          <cell r="W2165" t="str">
            <v/>
          </cell>
          <cell r="Y2165" t="str">
            <v/>
          </cell>
          <cell r="AA2165" t="str">
            <v/>
          </cell>
          <cell r="AB2165">
            <v>0</v>
          </cell>
          <cell r="AC2165">
            <v>0</v>
          </cell>
          <cell r="AI2165" t="str">
            <v/>
          </cell>
          <cell r="AJ2165" t="str">
            <v/>
          </cell>
          <cell r="AK2165">
            <v>0</v>
          </cell>
          <cell r="AL2165">
            <v>0</v>
          </cell>
          <cell r="AM2165">
            <v>0</v>
          </cell>
        </row>
        <row r="2166">
          <cell r="C2166" t="str">
            <v/>
          </cell>
          <cell r="D2166" t="str">
            <v/>
          </cell>
          <cell r="O2166" t="str">
            <v/>
          </cell>
          <cell r="T2166" t="str">
            <v/>
          </cell>
          <cell r="U2166" t="str">
            <v/>
          </cell>
          <cell r="V2166" t="str">
            <v/>
          </cell>
          <cell r="W2166" t="str">
            <v/>
          </cell>
          <cell r="Y2166" t="str">
            <v/>
          </cell>
          <cell r="AA2166" t="str">
            <v/>
          </cell>
          <cell r="AB2166">
            <v>0</v>
          </cell>
          <cell r="AC2166">
            <v>0</v>
          </cell>
          <cell r="AI2166" t="str">
            <v/>
          </cell>
          <cell r="AJ2166" t="str">
            <v/>
          </cell>
          <cell r="AK2166">
            <v>0</v>
          </cell>
          <cell r="AL2166">
            <v>0</v>
          </cell>
          <cell r="AM2166">
            <v>0</v>
          </cell>
        </row>
        <row r="2167">
          <cell r="C2167" t="str">
            <v/>
          </cell>
          <cell r="D2167" t="str">
            <v/>
          </cell>
          <cell r="O2167" t="str">
            <v/>
          </cell>
          <cell r="T2167" t="str">
            <v/>
          </cell>
          <cell r="U2167" t="str">
            <v/>
          </cell>
          <cell r="V2167" t="str">
            <v/>
          </cell>
          <cell r="W2167" t="str">
            <v/>
          </cell>
          <cell r="Y2167" t="str">
            <v/>
          </cell>
          <cell r="AA2167" t="str">
            <v/>
          </cell>
          <cell r="AB2167">
            <v>0</v>
          </cell>
          <cell r="AC2167">
            <v>0</v>
          </cell>
          <cell r="AI2167" t="str">
            <v/>
          </cell>
          <cell r="AJ2167" t="str">
            <v/>
          </cell>
          <cell r="AK2167">
            <v>0</v>
          </cell>
          <cell r="AL2167">
            <v>0</v>
          </cell>
          <cell r="AM2167">
            <v>0</v>
          </cell>
        </row>
        <row r="2168">
          <cell r="C2168" t="str">
            <v/>
          </cell>
          <cell r="D2168" t="str">
            <v/>
          </cell>
          <cell r="O2168" t="str">
            <v/>
          </cell>
          <cell r="T2168" t="str">
            <v/>
          </cell>
          <cell r="U2168" t="str">
            <v/>
          </cell>
          <cell r="V2168" t="str">
            <v/>
          </cell>
          <cell r="W2168" t="str">
            <v/>
          </cell>
          <cell r="Y2168" t="str">
            <v/>
          </cell>
          <cell r="AA2168" t="str">
            <v/>
          </cell>
          <cell r="AB2168">
            <v>0</v>
          </cell>
          <cell r="AC2168">
            <v>0</v>
          </cell>
          <cell r="AI2168" t="str">
            <v/>
          </cell>
          <cell r="AJ2168" t="str">
            <v/>
          </cell>
          <cell r="AK2168">
            <v>0</v>
          </cell>
          <cell r="AL2168">
            <v>0</v>
          </cell>
          <cell r="AM2168">
            <v>0</v>
          </cell>
        </row>
        <row r="2169">
          <cell r="C2169" t="str">
            <v/>
          </cell>
          <cell r="D2169" t="str">
            <v/>
          </cell>
          <cell r="O2169" t="str">
            <v/>
          </cell>
          <cell r="T2169" t="str">
            <v/>
          </cell>
          <cell r="U2169" t="str">
            <v/>
          </cell>
          <cell r="V2169" t="str">
            <v/>
          </cell>
          <cell r="W2169" t="str">
            <v/>
          </cell>
          <cell r="Y2169" t="str">
            <v/>
          </cell>
          <cell r="AA2169" t="str">
            <v/>
          </cell>
          <cell r="AB2169">
            <v>0</v>
          </cell>
          <cell r="AC2169">
            <v>0</v>
          </cell>
          <cell r="AI2169" t="str">
            <v/>
          </cell>
          <cell r="AJ2169" t="str">
            <v/>
          </cell>
          <cell r="AK2169">
            <v>0</v>
          </cell>
          <cell r="AL2169">
            <v>0</v>
          </cell>
          <cell r="AM2169">
            <v>0</v>
          </cell>
        </row>
        <row r="2170">
          <cell r="C2170" t="str">
            <v/>
          </cell>
          <cell r="D2170" t="str">
            <v/>
          </cell>
          <cell r="O2170" t="str">
            <v/>
          </cell>
          <cell r="T2170" t="str">
            <v/>
          </cell>
          <cell r="U2170" t="str">
            <v/>
          </cell>
          <cell r="V2170" t="str">
            <v/>
          </cell>
          <cell r="W2170" t="str">
            <v/>
          </cell>
          <cell r="Y2170" t="str">
            <v/>
          </cell>
          <cell r="AA2170" t="str">
            <v/>
          </cell>
          <cell r="AB2170">
            <v>0</v>
          </cell>
          <cell r="AC2170">
            <v>0</v>
          </cell>
          <cell r="AI2170" t="str">
            <v/>
          </cell>
          <cell r="AJ2170" t="str">
            <v/>
          </cell>
          <cell r="AK2170">
            <v>0</v>
          </cell>
          <cell r="AL2170">
            <v>0</v>
          </cell>
          <cell r="AM2170">
            <v>0</v>
          </cell>
        </row>
        <row r="2171">
          <cell r="C2171" t="str">
            <v/>
          </cell>
          <cell r="D2171" t="str">
            <v/>
          </cell>
          <cell r="O2171" t="str">
            <v/>
          </cell>
          <cell r="T2171" t="str">
            <v/>
          </cell>
          <cell r="U2171" t="str">
            <v/>
          </cell>
          <cell r="V2171" t="str">
            <v/>
          </cell>
          <cell r="W2171" t="str">
            <v/>
          </cell>
          <cell r="Y2171" t="str">
            <v/>
          </cell>
          <cell r="AA2171" t="str">
            <v/>
          </cell>
          <cell r="AB2171">
            <v>0</v>
          </cell>
          <cell r="AC2171">
            <v>0</v>
          </cell>
          <cell r="AI2171" t="str">
            <v/>
          </cell>
          <cell r="AJ2171" t="str">
            <v/>
          </cell>
          <cell r="AK2171">
            <v>0</v>
          </cell>
          <cell r="AL2171">
            <v>0</v>
          </cell>
          <cell r="AM2171">
            <v>0</v>
          </cell>
        </row>
        <row r="2172">
          <cell r="C2172" t="str">
            <v/>
          </cell>
          <cell r="D2172" t="str">
            <v/>
          </cell>
          <cell r="O2172" t="str">
            <v/>
          </cell>
          <cell r="T2172" t="str">
            <v/>
          </cell>
          <cell r="U2172" t="str">
            <v/>
          </cell>
          <cell r="V2172" t="str">
            <v/>
          </cell>
          <cell r="W2172" t="str">
            <v/>
          </cell>
          <cell r="Y2172" t="str">
            <v/>
          </cell>
          <cell r="AA2172" t="str">
            <v/>
          </cell>
          <cell r="AB2172">
            <v>0</v>
          </cell>
          <cell r="AC2172">
            <v>0</v>
          </cell>
          <cell r="AI2172" t="str">
            <v/>
          </cell>
          <cell r="AJ2172" t="str">
            <v/>
          </cell>
          <cell r="AK2172">
            <v>0</v>
          </cell>
          <cell r="AL2172">
            <v>0</v>
          </cell>
          <cell r="AM2172">
            <v>0</v>
          </cell>
        </row>
        <row r="2173">
          <cell r="C2173" t="str">
            <v/>
          </cell>
          <cell r="D2173" t="str">
            <v/>
          </cell>
          <cell r="O2173" t="str">
            <v/>
          </cell>
          <cell r="T2173" t="str">
            <v/>
          </cell>
          <cell r="U2173" t="str">
            <v/>
          </cell>
          <cell r="V2173" t="str">
            <v/>
          </cell>
          <cell r="W2173" t="str">
            <v/>
          </cell>
          <cell r="Y2173" t="str">
            <v/>
          </cell>
          <cell r="AA2173" t="str">
            <v/>
          </cell>
          <cell r="AB2173">
            <v>0</v>
          </cell>
          <cell r="AC2173">
            <v>0</v>
          </cell>
          <cell r="AI2173" t="str">
            <v/>
          </cell>
          <cell r="AJ2173" t="str">
            <v/>
          </cell>
          <cell r="AK2173">
            <v>0</v>
          </cell>
          <cell r="AL2173">
            <v>0</v>
          </cell>
          <cell r="AM2173">
            <v>0</v>
          </cell>
        </row>
        <row r="2174">
          <cell r="C2174" t="str">
            <v/>
          </cell>
          <cell r="D2174" t="str">
            <v/>
          </cell>
          <cell r="O2174" t="str">
            <v/>
          </cell>
          <cell r="T2174" t="str">
            <v/>
          </cell>
          <cell r="U2174" t="str">
            <v/>
          </cell>
          <cell r="V2174" t="str">
            <v/>
          </cell>
          <cell r="W2174" t="str">
            <v/>
          </cell>
          <cell r="Y2174" t="str">
            <v/>
          </cell>
          <cell r="AA2174" t="str">
            <v/>
          </cell>
          <cell r="AB2174">
            <v>0</v>
          </cell>
          <cell r="AC2174">
            <v>0</v>
          </cell>
          <cell r="AI2174" t="str">
            <v/>
          </cell>
          <cell r="AJ2174" t="str">
            <v/>
          </cell>
          <cell r="AK2174">
            <v>0</v>
          </cell>
          <cell r="AL2174">
            <v>0</v>
          </cell>
          <cell r="AM2174">
            <v>0</v>
          </cell>
        </row>
        <row r="2175">
          <cell r="C2175" t="str">
            <v/>
          </cell>
          <cell r="D2175" t="str">
            <v/>
          </cell>
          <cell r="O2175" t="str">
            <v/>
          </cell>
          <cell r="T2175" t="str">
            <v/>
          </cell>
          <cell r="U2175" t="str">
            <v/>
          </cell>
          <cell r="V2175" t="str">
            <v/>
          </cell>
          <cell r="W2175" t="str">
            <v/>
          </cell>
          <cell r="Y2175" t="str">
            <v/>
          </cell>
          <cell r="AA2175" t="str">
            <v/>
          </cell>
          <cell r="AB2175">
            <v>0</v>
          </cell>
          <cell r="AC2175">
            <v>0</v>
          </cell>
          <cell r="AI2175" t="str">
            <v/>
          </cell>
          <cell r="AJ2175" t="str">
            <v/>
          </cell>
          <cell r="AK2175">
            <v>0</v>
          </cell>
          <cell r="AL2175">
            <v>0</v>
          </cell>
          <cell r="AM2175">
            <v>0</v>
          </cell>
        </row>
        <row r="2176">
          <cell r="C2176" t="str">
            <v/>
          </cell>
          <cell r="D2176" t="str">
            <v/>
          </cell>
          <cell r="O2176" t="str">
            <v/>
          </cell>
          <cell r="T2176" t="str">
            <v/>
          </cell>
          <cell r="U2176" t="str">
            <v/>
          </cell>
          <cell r="V2176" t="str">
            <v/>
          </cell>
          <cell r="W2176" t="str">
            <v/>
          </cell>
          <cell r="Y2176" t="str">
            <v/>
          </cell>
          <cell r="AA2176" t="str">
            <v/>
          </cell>
          <cell r="AB2176">
            <v>0</v>
          </cell>
          <cell r="AC2176">
            <v>0</v>
          </cell>
          <cell r="AI2176" t="str">
            <v/>
          </cell>
          <cell r="AJ2176" t="str">
            <v/>
          </cell>
          <cell r="AK2176">
            <v>0</v>
          </cell>
          <cell r="AL2176">
            <v>0</v>
          </cell>
          <cell r="AM2176">
            <v>0</v>
          </cell>
        </row>
        <row r="2177">
          <cell r="C2177" t="str">
            <v/>
          </cell>
          <cell r="D2177" t="str">
            <v/>
          </cell>
          <cell r="O2177" t="str">
            <v/>
          </cell>
          <cell r="T2177" t="str">
            <v/>
          </cell>
          <cell r="U2177" t="str">
            <v/>
          </cell>
          <cell r="V2177" t="str">
            <v/>
          </cell>
          <cell r="W2177" t="str">
            <v/>
          </cell>
          <cell r="Y2177" t="str">
            <v/>
          </cell>
          <cell r="AA2177" t="str">
            <v/>
          </cell>
          <cell r="AB2177">
            <v>0</v>
          </cell>
          <cell r="AC2177">
            <v>0</v>
          </cell>
          <cell r="AI2177" t="str">
            <v/>
          </cell>
          <cell r="AJ2177" t="str">
            <v/>
          </cell>
          <cell r="AK2177">
            <v>0</v>
          </cell>
          <cell r="AL2177">
            <v>0</v>
          </cell>
          <cell r="AM2177">
            <v>0</v>
          </cell>
        </row>
        <row r="2178">
          <cell r="C2178" t="str">
            <v/>
          </cell>
          <cell r="D2178" t="str">
            <v/>
          </cell>
          <cell r="O2178" t="str">
            <v/>
          </cell>
          <cell r="T2178" t="str">
            <v/>
          </cell>
          <cell r="U2178" t="str">
            <v/>
          </cell>
          <cell r="V2178" t="str">
            <v/>
          </cell>
          <cell r="W2178" t="str">
            <v/>
          </cell>
          <cell r="Y2178" t="str">
            <v/>
          </cell>
          <cell r="AA2178" t="str">
            <v/>
          </cell>
          <cell r="AB2178">
            <v>0</v>
          </cell>
          <cell r="AC2178">
            <v>0</v>
          </cell>
          <cell r="AI2178" t="str">
            <v/>
          </cell>
          <cell r="AJ2178" t="str">
            <v/>
          </cell>
          <cell r="AK2178">
            <v>0</v>
          </cell>
          <cell r="AL2178">
            <v>0</v>
          </cell>
          <cell r="AM2178">
            <v>0</v>
          </cell>
        </row>
        <row r="2179">
          <cell r="C2179" t="str">
            <v/>
          </cell>
          <cell r="D2179" t="str">
            <v/>
          </cell>
          <cell r="O2179" t="str">
            <v/>
          </cell>
          <cell r="T2179" t="str">
            <v/>
          </cell>
          <cell r="U2179" t="str">
            <v/>
          </cell>
          <cell r="V2179" t="str">
            <v/>
          </cell>
          <cell r="W2179" t="str">
            <v/>
          </cell>
          <cell r="Y2179" t="str">
            <v/>
          </cell>
          <cell r="AA2179" t="str">
            <v/>
          </cell>
          <cell r="AB2179">
            <v>0</v>
          </cell>
          <cell r="AC2179">
            <v>0</v>
          </cell>
          <cell r="AI2179" t="str">
            <v/>
          </cell>
          <cell r="AJ2179" t="str">
            <v/>
          </cell>
          <cell r="AK2179">
            <v>0</v>
          </cell>
          <cell r="AL2179">
            <v>0</v>
          </cell>
          <cell r="AM2179">
            <v>0</v>
          </cell>
        </row>
        <row r="2180">
          <cell r="C2180" t="str">
            <v/>
          </cell>
          <cell r="D2180" t="str">
            <v/>
          </cell>
          <cell r="O2180" t="str">
            <v/>
          </cell>
          <cell r="T2180" t="str">
            <v/>
          </cell>
          <cell r="U2180" t="str">
            <v/>
          </cell>
          <cell r="V2180" t="str">
            <v/>
          </cell>
          <cell r="W2180" t="str">
            <v/>
          </cell>
          <cell r="Y2180" t="str">
            <v/>
          </cell>
          <cell r="AA2180" t="str">
            <v/>
          </cell>
          <cell r="AB2180">
            <v>0</v>
          </cell>
          <cell r="AC2180">
            <v>0</v>
          </cell>
          <cell r="AI2180" t="str">
            <v/>
          </cell>
          <cell r="AJ2180" t="str">
            <v/>
          </cell>
          <cell r="AK2180">
            <v>0</v>
          </cell>
          <cell r="AL2180">
            <v>0</v>
          </cell>
          <cell r="AM2180">
            <v>0</v>
          </cell>
        </row>
        <row r="2181">
          <cell r="C2181" t="str">
            <v/>
          </cell>
          <cell r="D2181" t="str">
            <v/>
          </cell>
          <cell r="O2181" t="str">
            <v/>
          </cell>
          <cell r="T2181" t="str">
            <v/>
          </cell>
          <cell r="U2181" t="str">
            <v/>
          </cell>
          <cell r="V2181" t="str">
            <v/>
          </cell>
          <cell r="W2181" t="str">
            <v/>
          </cell>
          <cell r="Y2181" t="str">
            <v/>
          </cell>
          <cell r="AA2181" t="str">
            <v/>
          </cell>
          <cell r="AB2181">
            <v>0</v>
          </cell>
          <cell r="AC2181">
            <v>0</v>
          </cell>
          <cell r="AI2181" t="str">
            <v/>
          </cell>
          <cell r="AJ2181" t="str">
            <v/>
          </cell>
          <cell r="AK2181">
            <v>0</v>
          </cell>
          <cell r="AL2181">
            <v>0</v>
          </cell>
          <cell r="AM2181">
            <v>0</v>
          </cell>
        </row>
        <row r="2182">
          <cell r="C2182" t="str">
            <v/>
          </cell>
          <cell r="D2182" t="str">
            <v/>
          </cell>
          <cell r="O2182" t="str">
            <v/>
          </cell>
          <cell r="T2182" t="str">
            <v/>
          </cell>
          <cell r="U2182" t="str">
            <v/>
          </cell>
          <cell r="V2182" t="str">
            <v/>
          </cell>
          <cell r="W2182" t="str">
            <v/>
          </cell>
          <cell r="Y2182" t="str">
            <v/>
          </cell>
          <cell r="AA2182" t="str">
            <v/>
          </cell>
          <cell r="AB2182">
            <v>0</v>
          </cell>
          <cell r="AC2182">
            <v>0</v>
          </cell>
          <cell r="AI2182" t="str">
            <v/>
          </cell>
          <cell r="AJ2182" t="str">
            <v/>
          </cell>
          <cell r="AK2182">
            <v>0</v>
          </cell>
          <cell r="AL2182">
            <v>0</v>
          </cell>
          <cell r="AM2182">
            <v>0</v>
          </cell>
        </row>
        <row r="2183">
          <cell r="C2183" t="str">
            <v/>
          </cell>
          <cell r="D2183" t="str">
            <v/>
          </cell>
          <cell r="O2183" t="str">
            <v/>
          </cell>
          <cell r="T2183" t="str">
            <v/>
          </cell>
          <cell r="U2183" t="str">
            <v/>
          </cell>
          <cell r="V2183" t="str">
            <v/>
          </cell>
          <cell r="W2183" t="str">
            <v/>
          </cell>
          <cell r="Y2183" t="str">
            <v/>
          </cell>
          <cell r="AA2183" t="str">
            <v/>
          </cell>
          <cell r="AB2183">
            <v>0</v>
          </cell>
          <cell r="AC2183">
            <v>0</v>
          </cell>
          <cell r="AI2183" t="str">
            <v/>
          </cell>
          <cell r="AJ2183" t="str">
            <v/>
          </cell>
          <cell r="AK2183">
            <v>0</v>
          </cell>
          <cell r="AL2183">
            <v>0</v>
          </cell>
          <cell r="AM2183">
            <v>0</v>
          </cell>
        </row>
        <row r="2184">
          <cell r="C2184" t="str">
            <v/>
          </cell>
          <cell r="D2184" t="str">
            <v/>
          </cell>
          <cell r="O2184" t="str">
            <v/>
          </cell>
          <cell r="T2184" t="str">
            <v/>
          </cell>
          <cell r="U2184" t="str">
            <v/>
          </cell>
          <cell r="V2184" t="str">
            <v/>
          </cell>
          <cell r="W2184" t="str">
            <v/>
          </cell>
          <cell r="Y2184" t="str">
            <v/>
          </cell>
          <cell r="AA2184" t="str">
            <v/>
          </cell>
          <cell r="AB2184">
            <v>0</v>
          </cell>
          <cell r="AC2184">
            <v>0</v>
          </cell>
          <cell r="AI2184" t="str">
            <v/>
          </cell>
          <cell r="AJ2184" t="str">
            <v/>
          </cell>
          <cell r="AK2184">
            <v>0</v>
          </cell>
          <cell r="AL2184">
            <v>0</v>
          </cell>
          <cell r="AM2184">
            <v>0</v>
          </cell>
        </row>
        <row r="2185">
          <cell r="C2185" t="str">
            <v/>
          </cell>
          <cell r="D2185" t="str">
            <v/>
          </cell>
          <cell r="O2185" t="str">
            <v/>
          </cell>
          <cell r="T2185" t="str">
            <v/>
          </cell>
          <cell r="U2185" t="str">
            <v/>
          </cell>
          <cell r="V2185" t="str">
            <v/>
          </cell>
          <cell r="W2185" t="str">
            <v/>
          </cell>
          <cell r="Y2185" t="str">
            <v/>
          </cell>
          <cell r="AA2185" t="str">
            <v/>
          </cell>
          <cell r="AB2185">
            <v>0</v>
          </cell>
          <cell r="AC2185">
            <v>0</v>
          </cell>
          <cell r="AI2185" t="str">
            <v/>
          </cell>
          <cell r="AJ2185" t="str">
            <v/>
          </cell>
          <cell r="AK2185">
            <v>0</v>
          </cell>
          <cell r="AL2185">
            <v>0</v>
          </cell>
          <cell r="AM2185">
            <v>0</v>
          </cell>
        </row>
        <row r="2186">
          <cell r="C2186" t="str">
            <v/>
          </cell>
          <cell r="D2186" t="str">
            <v/>
          </cell>
          <cell r="O2186" t="str">
            <v/>
          </cell>
          <cell r="T2186" t="str">
            <v/>
          </cell>
          <cell r="U2186" t="str">
            <v/>
          </cell>
          <cell r="V2186" t="str">
            <v/>
          </cell>
          <cell r="W2186" t="str">
            <v/>
          </cell>
          <cell r="Y2186" t="str">
            <v/>
          </cell>
          <cell r="AA2186" t="str">
            <v/>
          </cell>
          <cell r="AB2186">
            <v>0</v>
          </cell>
          <cell r="AC2186">
            <v>0</v>
          </cell>
          <cell r="AI2186" t="str">
            <v/>
          </cell>
          <cell r="AJ2186" t="str">
            <v/>
          </cell>
          <cell r="AK2186">
            <v>0</v>
          </cell>
          <cell r="AL2186">
            <v>0</v>
          </cell>
          <cell r="AM2186">
            <v>0</v>
          </cell>
        </row>
        <row r="2187">
          <cell r="C2187" t="str">
            <v/>
          </cell>
          <cell r="D2187" t="str">
            <v/>
          </cell>
          <cell r="O2187" t="str">
            <v/>
          </cell>
          <cell r="T2187" t="str">
            <v/>
          </cell>
          <cell r="U2187" t="str">
            <v/>
          </cell>
          <cell r="V2187" t="str">
            <v/>
          </cell>
          <cell r="W2187" t="str">
            <v/>
          </cell>
          <cell r="Y2187" t="str">
            <v/>
          </cell>
          <cell r="AA2187" t="str">
            <v/>
          </cell>
          <cell r="AB2187">
            <v>0</v>
          </cell>
          <cell r="AC2187">
            <v>0</v>
          </cell>
          <cell r="AI2187" t="str">
            <v/>
          </cell>
          <cell r="AJ2187" t="str">
            <v/>
          </cell>
          <cell r="AK2187">
            <v>0</v>
          </cell>
          <cell r="AL2187">
            <v>0</v>
          </cell>
          <cell r="AM2187">
            <v>0</v>
          </cell>
        </row>
        <row r="2188">
          <cell r="C2188" t="str">
            <v/>
          </cell>
          <cell r="D2188" t="str">
            <v/>
          </cell>
          <cell r="O2188" t="str">
            <v/>
          </cell>
          <cell r="T2188" t="str">
            <v/>
          </cell>
          <cell r="U2188" t="str">
            <v/>
          </cell>
          <cell r="V2188" t="str">
            <v/>
          </cell>
          <cell r="W2188" t="str">
            <v/>
          </cell>
          <cell r="Y2188" t="str">
            <v/>
          </cell>
          <cell r="AA2188" t="str">
            <v/>
          </cell>
          <cell r="AB2188">
            <v>0</v>
          </cell>
          <cell r="AC2188">
            <v>0</v>
          </cell>
          <cell r="AI2188" t="str">
            <v/>
          </cell>
          <cell r="AJ2188" t="str">
            <v/>
          </cell>
          <cell r="AK2188">
            <v>0</v>
          </cell>
          <cell r="AL2188">
            <v>0</v>
          </cell>
          <cell r="AM2188">
            <v>0</v>
          </cell>
        </row>
        <row r="2189">
          <cell r="C2189" t="str">
            <v/>
          </cell>
          <cell r="D2189" t="str">
            <v/>
          </cell>
          <cell r="O2189" t="str">
            <v/>
          </cell>
          <cell r="T2189" t="str">
            <v/>
          </cell>
          <cell r="U2189" t="str">
            <v/>
          </cell>
          <cell r="V2189" t="str">
            <v/>
          </cell>
          <cell r="W2189" t="str">
            <v/>
          </cell>
          <cell r="Y2189" t="str">
            <v/>
          </cell>
          <cell r="AA2189" t="str">
            <v/>
          </cell>
          <cell r="AB2189">
            <v>0</v>
          </cell>
          <cell r="AC2189">
            <v>0</v>
          </cell>
          <cell r="AI2189" t="str">
            <v/>
          </cell>
          <cell r="AJ2189" t="str">
            <v/>
          </cell>
          <cell r="AK2189">
            <v>0</v>
          </cell>
          <cell r="AL2189">
            <v>0</v>
          </cell>
          <cell r="AM2189">
            <v>0</v>
          </cell>
        </row>
        <row r="2190">
          <cell r="C2190" t="str">
            <v/>
          </cell>
          <cell r="D2190" t="str">
            <v/>
          </cell>
          <cell r="O2190" t="str">
            <v/>
          </cell>
          <cell r="T2190" t="str">
            <v/>
          </cell>
          <cell r="U2190" t="str">
            <v/>
          </cell>
          <cell r="V2190" t="str">
            <v/>
          </cell>
          <cell r="W2190" t="str">
            <v/>
          </cell>
          <cell r="Y2190" t="str">
            <v/>
          </cell>
          <cell r="AA2190" t="str">
            <v/>
          </cell>
          <cell r="AB2190">
            <v>0</v>
          </cell>
          <cell r="AC2190">
            <v>0</v>
          </cell>
          <cell r="AI2190" t="str">
            <v/>
          </cell>
          <cell r="AJ2190" t="str">
            <v/>
          </cell>
          <cell r="AK2190">
            <v>0</v>
          </cell>
          <cell r="AL2190">
            <v>0</v>
          </cell>
          <cell r="AM2190">
            <v>0</v>
          </cell>
        </row>
        <row r="2191">
          <cell r="C2191" t="str">
            <v/>
          </cell>
          <cell r="D2191" t="str">
            <v/>
          </cell>
          <cell r="O2191" t="str">
            <v/>
          </cell>
          <cell r="T2191" t="str">
            <v/>
          </cell>
          <cell r="U2191" t="str">
            <v/>
          </cell>
          <cell r="V2191" t="str">
            <v/>
          </cell>
          <cell r="W2191" t="str">
            <v/>
          </cell>
          <cell r="Y2191" t="str">
            <v/>
          </cell>
          <cell r="AA2191" t="str">
            <v/>
          </cell>
          <cell r="AB2191">
            <v>0</v>
          </cell>
          <cell r="AC2191">
            <v>0</v>
          </cell>
          <cell r="AI2191" t="str">
            <v/>
          </cell>
          <cell r="AJ2191" t="str">
            <v/>
          </cell>
          <cell r="AK2191">
            <v>0</v>
          </cell>
          <cell r="AL2191">
            <v>0</v>
          </cell>
          <cell r="AM2191">
            <v>0</v>
          </cell>
        </row>
        <row r="2192">
          <cell r="C2192" t="str">
            <v/>
          </cell>
          <cell r="D2192" t="str">
            <v/>
          </cell>
          <cell r="O2192" t="str">
            <v/>
          </cell>
          <cell r="T2192" t="str">
            <v/>
          </cell>
          <cell r="U2192" t="str">
            <v/>
          </cell>
          <cell r="V2192" t="str">
            <v/>
          </cell>
          <cell r="W2192" t="str">
            <v/>
          </cell>
          <cell r="Y2192" t="str">
            <v/>
          </cell>
          <cell r="AA2192" t="str">
            <v/>
          </cell>
          <cell r="AB2192">
            <v>0</v>
          </cell>
          <cell r="AC2192">
            <v>0</v>
          </cell>
          <cell r="AI2192" t="str">
            <v/>
          </cell>
          <cell r="AJ2192" t="str">
            <v/>
          </cell>
          <cell r="AK2192">
            <v>0</v>
          </cell>
          <cell r="AL2192">
            <v>0</v>
          </cell>
          <cell r="AM2192">
            <v>0</v>
          </cell>
        </row>
        <row r="2193">
          <cell r="C2193" t="str">
            <v/>
          </cell>
          <cell r="D2193" t="str">
            <v/>
          </cell>
          <cell r="O2193" t="str">
            <v/>
          </cell>
          <cell r="T2193" t="str">
            <v/>
          </cell>
          <cell r="U2193" t="str">
            <v/>
          </cell>
          <cell r="V2193" t="str">
            <v/>
          </cell>
          <cell r="W2193" t="str">
            <v/>
          </cell>
          <cell r="Y2193" t="str">
            <v/>
          </cell>
          <cell r="AA2193" t="str">
            <v/>
          </cell>
          <cell r="AB2193">
            <v>0</v>
          </cell>
          <cell r="AC2193">
            <v>0</v>
          </cell>
          <cell r="AI2193" t="str">
            <v/>
          </cell>
          <cell r="AJ2193" t="str">
            <v/>
          </cell>
          <cell r="AK2193">
            <v>0</v>
          </cell>
          <cell r="AL2193">
            <v>0</v>
          </cell>
          <cell r="AM2193">
            <v>0</v>
          </cell>
        </row>
        <row r="2194">
          <cell r="C2194" t="str">
            <v/>
          </cell>
          <cell r="D2194" t="str">
            <v/>
          </cell>
          <cell r="O2194" t="str">
            <v/>
          </cell>
          <cell r="T2194" t="str">
            <v/>
          </cell>
          <cell r="U2194" t="str">
            <v/>
          </cell>
          <cell r="V2194" t="str">
            <v/>
          </cell>
          <cell r="W2194" t="str">
            <v/>
          </cell>
          <cell r="Y2194" t="str">
            <v/>
          </cell>
          <cell r="AA2194" t="str">
            <v/>
          </cell>
          <cell r="AB2194">
            <v>0</v>
          </cell>
          <cell r="AC2194">
            <v>0</v>
          </cell>
          <cell r="AI2194" t="str">
            <v/>
          </cell>
          <cell r="AJ2194" t="str">
            <v/>
          </cell>
          <cell r="AK2194">
            <v>0</v>
          </cell>
          <cell r="AL2194">
            <v>0</v>
          </cell>
          <cell r="AM2194">
            <v>0</v>
          </cell>
        </row>
        <row r="2195">
          <cell r="C2195" t="str">
            <v/>
          </cell>
          <cell r="D2195" t="str">
            <v/>
          </cell>
          <cell r="O2195" t="str">
            <v/>
          </cell>
          <cell r="T2195" t="str">
            <v/>
          </cell>
          <cell r="U2195" t="str">
            <v/>
          </cell>
          <cell r="V2195" t="str">
            <v/>
          </cell>
          <cell r="W2195" t="str">
            <v/>
          </cell>
          <cell r="Y2195" t="str">
            <v/>
          </cell>
          <cell r="AA2195" t="str">
            <v/>
          </cell>
          <cell r="AB2195">
            <v>0</v>
          </cell>
          <cell r="AC2195">
            <v>0</v>
          </cell>
          <cell r="AI2195" t="str">
            <v/>
          </cell>
          <cell r="AJ2195" t="str">
            <v/>
          </cell>
          <cell r="AK2195">
            <v>0</v>
          </cell>
          <cell r="AL2195">
            <v>0</v>
          </cell>
          <cell r="AM2195">
            <v>0</v>
          </cell>
        </row>
        <row r="2196">
          <cell r="C2196" t="str">
            <v/>
          </cell>
          <cell r="D2196" t="str">
            <v/>
          </cell>
          <cell r="O2196" t="str">
            <v/>
          </cell>
          <cell r="T2196" t="str">
            <v/>
          </cell>
          <cell r="U2196" t="str">
            <v/>
          </cell>
          <cell r="V2196" t="str">
            <v/>
          </cell>
          <cell r="W2196" t="str">
            <v/>
          </cell>
          <cell r="Y2196" t="str">
            <v/>
          </cell>
          <cell r="AA2196" t="str">
            <v/>
          </cell>
          <cell r="AB2196">
            <v>0</v>
          </cell>
          <cell r="AC2196">
            <v>0</v>
          </cell>
          <cell r="AI2196" t="str">
            <v/>
          </cell>
          <cell r="AJ2196" t="str">
            <v/>
          </cell>
          <cell r="AK2196">
            <v>0</v>
          </cell>
          <cell r="AL2196">
            <v>0</v>
          </cell>
          <cell r="AM2196">
            <v>0</v>
          </cell>
        </row>
        <row r="2197">
          <cell r="C2197" t="str">
            <v/>
          </cell>
          <cell r="D2197" t="str">
            <v/>
          </cell>
          <cell r="O2197" t="str">
            <v/>
          </cell>
          <cell r="T2197" t="str">
            <v/>
          </cell>
          <cell r="U2197" t="str">
            <v/>
          </cell>
          <cell r="V2197" t="str">
            <v/>
          </cell>
          <cell r="W2197" t="str">
            <v/>
          </cell>
          <cell r="Y2197" t="str">
            <v/>
          </cell>
          <cell r="AA2197" t="str">
            <v/>
          </cell>
          <cell r="AB2197">
            <v>0</v>
          </cell>
          <cell r="AC2197">
            <v>0</v>
          </cell>
          <cell r="AI2197" t="str">
            <v/>
          </cell>
          <cell r="AJ2197" t="str">
            <v/>
          </cell>
          <cell r="AK2197">
            <v>0</v>
          </cell>
          <cell r="AL2197">
            <v>0</v>
          </cell>
          <cell r="AM2197">
            <v>0</v>
          </cell>
        </row>
        <row r="2198">
          <cell r="C2198" t="str">
            <v/>
          </cell>
          <cell r="D2198" t="str">
            <v/>
          </cell>
          <cell r="O2198" t="str">
            <v/>
          </cell>
          <cell r="T2198" t="str">
            <v/>
          </cell>
          <cell r="U2198" t="str">
            <v/>
          </cell>
          <cell r="V2198" t="str">
            <v/>
          </cell>
          <cell r="W2198" t="str">
            <v/>
          </cell>
          <cell r="Y2198" t="str">
            <v/>
          </cell>
          <cell r="AA2198" t="str">
            <v/>
          </cell>
          <cell r="AB2198">
            <v>0</v>
          </cell>
          <cell r="AC2198">
            <v>0</v>
          </cell>
          <cell r="AI2198" t="str">
            <v/>
          </cell>
          <cell r="AJ2198" t="str">
            <v/>
          </cell>
          <cell r="AK2198">
            <v>0</v>
          </cell>
          <cell r="AL2198">
            <v>0</v>
          </cell>
          <cell r="AM2198">
            <v>0</v>
          </cell>
        </row>
        <row r="2199">
          <cell r="C2199" t="str">
            <v/>
          </cell>
          <cell r="D2199" t="str">
            <v/>
          </cell>
          <cell r="O2199" t="str">
            <v/>
          </cell>
          <cell r="T2199" t="str">
            <v/>
          </cell>
          <cell r="U2199" t="str">
            <v/>
          </cell>
          <cell r="V2199" t="str">
            <v/>
          </cell>
          <cell r="W2199" t="str">
            <v/>
          </cell>
          <cell r="Y2199" t="str">
            <v/>
          </cell>
          <cell r="AA2199" t="str">
            <v/>
          </cell>
          <cell r="AB2199">
            <v>0</v>
          </cell>
          <cell r="AC2199">
            <v>0</v>
          </cell>
          <cell r="AI2199" t="str">
            <v/>
          </cell>
          <cell r="AJ2199" t="str">
            <v/>
          </cell>
          <cell r="AK2199">
            <v>0</v>
          </cell>
          <cell r="AL2199">
            <v>0</v>
          </cell>
          <cell r="AM2199">
            <v>0</v>
          </cell>
        </row>
        <row r="2200">
          <cell r="C2200" t="str">
            <v/>
          </cell>
          <cell r="D2200" t="str">
            <v/>
          </cell>
          <cell r="O2200" t="str">
            <v/>
          </cell>
          <cell r="T2200" t="str">
            <v/>
          </cell>
          <cell r="U2200" t="str">
            <v/>
          </cell>
          <cell r="V2200" t="str">
            <v/>
          </cell>
          <cell r="W2200" t="str">
            <v/>
          </cell>
          <cell r="Y2200" t="str">
            <v/>
          </cell>
          <cell r="AA2200" t="str">
            <v/>
          </cell>
          <cell r="AB2200">
            <v>0</v>
          </cell>
          <cell r="AC2200">
            <v>0</v>
          </cell>
          <cell r="AI2200" t="str">
            <v/>
          </cell>
          <cell r="AJ2200" t="str">
            <v/>
          </cell>
          <cell r="AK2200">
            <v>0</v>
          </cell>
          <cell r="AL2200">
            <v>0</v>
          </cell>
          <cell r="AM2200">
            <v>0</v>
          </cell>
        </row>
        <row r="2201">
          <cell r="C2201" t="str">
            <v/>
          </cell>
          <cell r="D2201" t="str">
            <v/>
          </cell>
          <cell r="O2201" t="str">
            <v/>
          </cell>
          <cell r="T2201" t="str">
            <v/>
          </cell>
          <cell r="U2201" t="str">
            <v/>
          </cell>
          <cell r="V2201" t="str">
            <v/>
          </cell>
          <cell r="W2201" t="str">
            <v/>
          </cell>
          <cell r="Y2201" t="str">
            <v/>
          </cell>
          <cell r="AA2201" t="str">
            <v/>
          </cell>
          <cell r="AB2201">
            <v>0</v>
          </cell>
          <cell r="AC2201">
            <v>0</v>
          </cell>
          <cell r="AI2201" t="str">
            <v/>
          </cell>
          <cell r="AJ2201" t="str">
            <v/>
          </cell>
          <cell r="AK2201">
            <v>0</v>
          </cell>
          <cell r="AL2201">
            <v>0</v>
          </cell>
          <cell r="AM2201">
            <v>0</v>
          </cell>
        </row>
        <row r="2202">
          <cell r="C2202" t="str">
            <v/>
          </cell>
          <cell r="D2202" t="str">
            <v/>
          </cell>
          <cell r="O2202" t="str">
            <v/>
          </cell>
          <cell r="T2202" t="str">
            <v/>
          </cell>
          <cell r="U2202" t="str">
            <v/>
          </cell>
          <cell r="V2202" t="str">
            <v/>
          </cell>
          <cell r="W2202" t="str">
            <v/>
          </cell>
          <cell r="Y2202" t="str">
            <v/>
          </cell>
          <cell r="AA2202" t="str">
            <v/>
          </cell>
          <cell r="AB2202">
            <v>0</v>
          </cell>
          <cell r="AC2202">
            <v>0</v>
          </cell>
          <cell r="AI2202" t="str">
            <v/>
          </cell>
          <cell r="AJ2202" t="str">
            <v/>
          </cell>
          <cell r="AK2202">
            <v>0</v>
          </cell>
          <cell r="AL2202">
            <v>0</v>
          </cell>
          <cell r="AM2202">
            <v>0</v>
          </cell>
        </row>
        <row r="2203">
          <cell r="C2203" t="str">
            <v/>
          </cell>
          <cell r="D2203" t="str">
            <v/>
          </cell>
          <cell r="O2203" t="str">
            <v/>
          </cell>
          <cell r="T2203" t="str">
            <v/>
          </cell>
          <cell r="U2203" t="str">
            <v/>
          </cell>
          <cell r="V2203" t="str">
            <v/>
          </cell>
          <cell r="W2203" t="str">
            <v/>
          </cell>
          <cell r="Y2203" t="str">
            <v/>
          </cell>
          <cell r="AA2203" t="str">
            <v/>
          </cell>
          <cell r="AB2203">
            <v>0</v>
          </cell>
          <cell r="AC2203">
            <v>0</v>
          </cell>
          <cell r="AI2203" t="str">
            <v/>
          </cell>
          <cell r="AJ2203" t="str">
            <v/>
          </cell>
          <cell r="AK2203">
            <v>0</v>
          </cell>
          <cell r="AL2203">
            <v>0</v>
          </cell>
          <cell r="AM2203">
            <v>0</v>
          </cell>
        </row>
        <row r="2204">
          <cell r="C2204" t="str">
            <v/>
          </cell>
          <cell r="D2204" t="str">
            <v/>
          </cell>
          <cell r="O2204" t="str">
            <v/>
          </cell>
          <cell r="T2204" t="str">
            <v/>
          </cell>
          <cell r="U2204" t="str">
            <v/>
          </cell>
          <cell r="V2204" t="str">
            <v/>
          </cell>
          <cell r="W2204" t="str">
            <v/>
          </cell>
          <cell r="Y2204" t="str">
            <v/>
          </cell>
          <cell r="AA2204" t="str">
            <v/>
          </cell>
          <cell r="AB2204">
            <v>0</v>
          </cell>
          <cell r="AC2204">
            <v>0</v>
          </cell>
          <cell r="AI2204" t="str">
            <v/>
          </cell>
          <cell r="AJ2204" t="str">
            <v/>
          </cell>
          <cell r="AK2204">
            <v>0</v>
          </cell>
          <cell r="AL2204">
            <v>0</v>
          </cell>
          <cell r="AM2204">
            <v>0</v>
          </cell>
        </row>
        <row r="2205">
          <cell r="C2205" t="str">
            <v/>
          </cell>
          <cell r="D2205" t="str">
            <v/>
          </cell>
          <cell r="O2205" t="str">
            <v/>
          </cell>
          <cell r="T2205" t="str">
            <v/>
          </cell>
          <cell r="U2205" t="str">
            <v/>
          </cell>
          <cell r="V2205" t="str">
            <v/>
          </cell>
          <cell r="W2205" t="str">
            <v/>
          </cell>
          <cell r="Y2205" t="str">
            <v/>
          </cell>
          <cell r="AA2205" t="str">
            <v/>
          </cell>
          <cell r="AB2205">
            <v>0</v>
          </cell>
          <cell r="AC2205">
            <v>0</v>
          </cell>
          <cell r="AI2205" t="str">
            <v/>
          </cell>
          <cell r="AJ2205" t="str">
            <v/>
          </cell>
          <cell r="AK2205">
            <v>0</v>
          </cell>
          <cell r="AL2205">
            <v>0</v>
          </cell>
          <cell r="AM2205">
            <v>0</v>
          </cell>
        </row>
        <row r="2206">
          <cell r="C2206" t="str">
            <v/>
          </cell>
          <cell r="D2206" t="str">
            <v/>
          </cell>
          <cell r="O2206" t="str">
            <v/>
          </cell>
          <cell r="T2206" t="str">
            <v/>
          </cell>
          <cell r="U2206" t="str">
            <v/>
          </cell>
          <cell r="V2206" t="str">
            <v/>
          </cell>
          <cell r="W2206" t="str">
            <v/>
          </cell>
          <cell r="Y2206" t="str">
            <v/>
          </cell>
          <cell r="AA2206" t="str">
            <v/>
          </cell>
          <cell r="AB2206">
            <v>0</v>
          </cell>
          <cell r="AC2206">
            <v>0</v>
          </cell>
          <cell r="AI2206" t="str">
            <v/>
          </cell>
          <cell r="AJ2206" t="str">
            <v/>
          </cell>
          <cell r="AK2206">
            <v>0</v>
          </cell>
          <cell r="AL2206">
            <v>0</v>
          </cell>
          <cell r="AM2206">
            <v>0</v>
          </cell>
        </row>
        <row r="2207">
          <cell r="C2207" t="str">
            <v/>
          </cell>
          <cell r="D2207" t="str">
            <v/>
          </cell>
          <cell r="O2207" t="str">
            <v/>
          </cell>
          <cell r="T2207" t="str">
            <v/>
          </cell>
          <cell r="U2207" t="str">
            <v/>
          </cell>
          <cell r="V2207" t="str">
            <v/>
          </cell>
          <cell r="W2207" t="str">
            <v/>
          </cell>
          <cell r="Y2207" t="str">
            <v/>
          </cell>
          <cell r="AA2207" t="str">
            <v/>
          </cell>
          <cell r="AB2207">
            <v>0</v>
          </cell>
          <cell r="AC2207">
            <v>0</v>
          </cell>
          <cell r="AI2207" t="str">
            <v/>
          </cell>
          <cell r="AJ2207" t="str">
            <v/>
          </cell>
          <cell r="AK2207">
            <v>0</v>
          </cell>
          <cell r="AL2207">
            <v>0</v>
          </cell>
          <cell r="AM2207">
            <v>0</v>
          </cell>
        </row>
        <row r="2208">
          <cell r="C2208" t="str">
            <v/>
          </cell>
          <cell r="D2208" t="str">
            <v/>
          </cell>
          <cell r="O2208" t="str">
            <v/>
          </cell>
          <cell r="T2208" t="str">
            <v/>
          </cell>
          <cell r="U2208" t="str">
            <v/>
          </cell>
          <cell r="V2208" t="str">
            <v/>
          </cell>
          <cell r="W2208" t="str">
            <v/>
          </cell>
          <cell r="Y2208" t="str">
            <v/>
          </cell>
          <cell r="AA2208" t="str">
            <v/>
          </cell>
          <cell r="AB2208">
            <v>0</v>
          </cell>
          <cell r="AC2208">
            <v>0</v>
          </cell>
          <cell r="AI2208" t="str">
            <v/>
          </cell>
          <cell r="AJ2208" t="str">
            <v/>
          </cell>
          <cell r="AK2208">
            <v>0</v>
          </cell>
          <cell r="AL2208">
            <v>0</v>
          </cell>
          <cell r="AM2208">
            <v>0</v>
          </cell>
        </row>
        <row r="2209">
          <cell r="C2209" t="str">
            <v/>
          </cell>
          <cell r="D2209" t="str">
            <v/>
          </cell>
          <cell r="O2209" t="str">
            <v/>
          </cell>
          <cell r="T2209" t="str">
            <v/>
          </cell>
          <cell r="U2209" t="str">
            <v/>
          </cell>
          <cell r="V2209" t="str">
            <v/>
          </cell>
          <cell r="W2209" t="str">
            <v/>
          </cell>
          <cell r="Y2209" t="str">
            <v/>
          </cell>
          <cell r="AA2209" t="str">
            <v/>
          </cell>
          <cell r="AB2209">
            <v>0</v>
          </cell>
          <cell r="AC2209">
            <v>0</v>
          </cell>
          <cell r="AI2209" t="str">
            <v/>
          </cell>
          <cell r="AJ2209" t="str">
            <v/>
          </cell>
          <cell r="AK2209">
            <v>0</v>
          </cell>
          <cell r="AL2209">
            <v>0</v>
          </cell>
          <cell r="AM2209">
            <v>0</v>
          </cell>
        </row>
        <row r="2210">
          <cell r="C2210" t="str">
            <v/>
          </cell>
          <cell r="D2210" t="str">
            <v/>
          </cell>
          <cell r="O2210" t="str">
            <v/>
          </cell>
          <cell r="T2210" t="str">
            <v/>
          </cell>
          <cell r="U2210" t="str">
            <v/>
          </cell>
          <cell r="V2210" t="str">
            <v/>
          </cell>
          <cell r="W2210" t="str">
            <v/>
          </cell>
          <cell r="Y2210" t="str">
            <v/>
          </cell>
          <cell r="AA2210" t="str">
            <v/>
          </cell>
          <cell r="AB2210">
            <v>0</v>
          </cell>
          <cell r="AC2210">
            <v>0</v>
          </cell>
          <cell r="AI2210" t="str">
            <v/>
          </cell>
          <cell r="AJ2210" t="str">
            <v/>
          </cell>
          <cell r="AK2210">
            <v>0</v>
          </cell>
          <cell r="AL2210">
            <v>0</v>
          </cell>
          <cell r="AM2210">
            <v>0</v>
          </cell>
        </row>
        <row r="2211">
          <cell r="C2211" t="str">
            <v/>
          </cell>
          <cell r="D2211" t="str">
            <v/>
          </cell>
          <cell r="O2211" t="str">
            <v/>
          </cell>
          <cell r="T2211" t="str">
            <v/>
          </cell>
          <cell r="U2211" t="str">
            <v/>
          </cell>
          <cell r="V2211" t="str">
            <v/>
          </cell>
          <cell r="W2211" t="str">
            <v/>
          </cell>
          <cell r="Y2211" t="str">
            <v/>
          </cell>
          <cell r="AA2211" t="str">
            <v/>
          </cell>
          <cell r="AB2211">
            <v>0</v>
          </cell>
          <cell r="AC2211">
            <v>0</v>
          </cell>
          <cell r="AI2211" t="str">
            <v/>
          </cell>
          <cell r="AJ2211" t="str">
            <v/>
          </cell>
          <cell r="AK2211">
            <v>0</v>
          </cell>
          <cell r="AL2211">
            <v>0</v>
          </cell>
          <cell r="AM2211">
            <v>0</v>
          </cell>
        </row>
        <row r="2212">
          <cell r="C2212" t="str">
            <v/>
          </cell>
          <cell r="D2212" t="str">
            <v/>
          </cell>
          <cell r="O2212" t="str">
            <v/>
          </cell>
          <cell r="T2212" t="str">
            <v/>
          </cell>
          <cell r="U2212" t="str">
            <v/>
          </cell>
          <cell r="V2212" t="str">
            <v/>
          </cell>
          <cell r="W2212" t="str">
            <v/>
          </cell>
          <cell r="Y2212" t="str">
            <v/>
          </cell>
          <cell r="AA2212" t="str">
            <v/>
          </cell>
          <cell r="AB2212">
            <v>0</v>
          </cell>
          <cell r="AC2212">
            <v>0</v>
          </cell>
          <cell r="AI2212" t="str">
            <v/>
          </cell>
          <cell r="AJ2212" t="str">
            <v/>
          </cell>
          <cell r="AK2212">
            <v>0</v>
          </cell>
          <cell r="AL2212">
            <v>0</v>
          </cell>
          <cell r="AM2212">
            <v>0</v>
          </cell>
        </row>
        <row r="2213">
          <cell r="C2213" t="str">
            <v/>
          </cell>
          <cell r="D2213" t="str">
            <v/>
          </cell>
          <cell r="O2213" t="str">
            <v/>
          </cell>
          <cell r="T2213" t="str">
            <v/>
          </cell>
          <cell r="U2213" t="str">
            <v/>
          </cell>
          <cell r="V2213" t="str">
            <v/>
          </cell>
          <cell r="W2213" t="str">
            <v/>
          </cell>
          <cell r="Y2213" t="str">
            <v/>
          </cell>
          <cell r="AA2213" t="str">
            <v/>
          </cell>
          <cell r="AB2213">
            <v>0</v>
          </cell>
          <cell r="AC2213">
            <v>0</v>
          </cell>
          <cell r="AI2213" t="str">
            <v/>
          </cell>
          <cell r="AJ2213" t="str">
            <v/>
          </cell>
          <cell r="AK2213">
            <v>0</v>
          </cell>
          <cell r="AL2213">
            <v>0</v>
          </cell>
          <cell r="AM2213">
            <v>0</v>
          </cell>
        </row>
        <row r="2214">
          <cell r="C2214" t="str">
            <v/>
          </cell>
          <cell r="D2214" t="str">
            <v/>
          </cell>
          <cell r="O2214" t="str">
            <v/>
          </cell>
          <cell r="T2214" t="str">
            <v/>
          </cell>
          <cell r="U2214" t="str">
            <v/>
          </cell>
          <cell r="V2214" t="str">
            <v/>
          </cell>
          <cell r="W2214" t="str">
            <v/>
          </cell>
          <cell r="Y2214" t="str">
            <v/>
          </cell>
          <cell r="AA2214" t="str">
            <v/>
          </cell>
          <cell r="AB2214">
            <v>0</v>
          </cell>
          <cell r="AC2214">
            <v>0</v>
          </cell>
          <cell r="AI2214" t="str">
            <v/>
          </cell>
          <cell r="AJ2214" t="str">
            <v/>
          </cell>
          <cell r="AK2214">
            <v>0</v>
          </cell>
          <cell r="AL2214">
            <v>0</v>
          </cell>
          <cell r="AM2214">
            <v>0</v>
          </cell>
        </row>
        <row r="2215">
          <cell r="C2215" t="str">
            <v/>
          </cell>
          <cell r="D2215" t="str">
            <v/>
          </cell>
          <cell r="O2215" t="str">
            <v/>
          </cell>
          <cell r="T2215" t="str">
            <v/>
          </cell>
          <cell r="U2215" t="str">
            <v/>
          </cell>
          <cell r="V2215" t="str">
            <v/>
          </cell>
          <cell r="W2215" t="str">
            <v/>
          </cell>
          <cell r="Y2215" t="str">
            <v/>
          </cell>
          <cell r="AA2215" t="str">
            <v/>
          </cell>
          <cell r="AB2215">
            <v>0</v>
          </cell>
          <cell r="AC2215">
            <v>0</v>
          </cell>
          <cell r="AI2215" t="str">
            <v/>
          </cell>
          <cell r="AJ2215" t="str">
            <v/>
          </cell>
          <cell r="AK2215">
            <v>0</v>
          </cell>
          <cell r="AL2215">
            <v>0</v>
          </cell>
          <cell r="AM2215">
            <v>0</v>
          </cell>
        </row>
        <row r="2216">
          <cell r="C2216" t="str">
            <v/>
          </cell>
          <cell r="D2216" t="str">
            <v/>
          </cell>
          <cell r="O2216" t="str">
            <v/>
          </cell>
          <cell r="T2216" t="str">
            <v/>
          </cell>
          <cell r="U2216" t="str">
            <v/>
          </cell>
          <cell r="V2216" t="str">
            <v/>
          </cell>
          <cell r="W2216" t="str">
            <v/>
          </cell>
          <cell r="Y2216" t="str">
            <v/>
          </cell>
          <cell r="AA2216" t="str">
            <v/>
          </cell>
          <cell r="AB2216">
            <v>0</v>
          </cell>
          <cell r="AC2216">
            <v>0</v>
          </cell>
          <cell r="AI2216" t="str">
            <v/>
          </cell>
          <cell r="AJ2216" t="str">
            <v/>
          </cell>
          <cell r="AK2216">
            <v>0</v>
          </cell>
          <cell r="AL2216">
            <v>0</v>
          </cell>
          <cell r="AM2216">
            <v>0</v>
          </cell>
        </row>
        <row r="2217">
          <cell r="C2217" t="str">
            <v/>
          </cell>
          <cell r="D2217" t="str">
            <v/>
          </cell>
          <cell r="O2217" t="str">
            <v/>
          </cell>
          <cell r="T2217" t="str">
            <v/>
          </cell>
          <cell r="U2217" t="str">
            <v/>
          </cell>
          <cell r="V2217" t="str">
            <v/>
          </cell>
          <cell r="W2217" t="str">
            <v/>
          </cell>
          <cell r="Y2217" t="str">
            <v/>
          </cell>
          <cell r="AA2217" t="str">
            <v/>
          </cell>
          <cell r="AB2217">
            <v>0</v>
          </cell>
          <cell r="AC2217">
            <v>0</v>
          </cell>
          <cell r="AI2217" t="str">
            <v/>
          </cell>
          <cell r="AJ2217" t="str">
            <v/>
          </cell>
          <cell r="AK2217">
            <v>0</v>
          </cell>
          <cell r="AL2217">
            <v>0</v>
          </cell>
          <cell r="AM2217">
            <v>0</v>
          </cell>
        </row>
        <row r="2218">
          <cell r="C2218" t="str">
            <v/>
          </cell>
          <cell r="D2218" t="str">
            <v/>
          </cell>
          <cell r="O2218" t="str">
            <v/>
          </cell>
          <cell r="T2218" t="str">
            <v/>
          </cell>
          <cell r="U2218" t="str">
            <v/>
          </cell>
          <cell r="V2218" t="str">
            <v/>
          </cell>
          <cell r="W2218" t="str">
            <v/>
          </cell>
          <cell r="Y2218" t="str">
            <v/>
          </cell>
          <cell r="AA2218" t="str">
            <v/>
          </cell>
          <cell r="AB2218">
            <v>0</v>
          </cell>
          <cell r="AC2218">
            <v>0</v>
          </cell>
          <cell r="AI2218" t="str">
            <v/>
          </cell>
          <cell r="AJ2218" t="str">
            <v/>
          </cell>
          <cell r="AK2218">
            <v>0</v>
          </cell>
          <cell r="AL2218">
            <v>0</v>
          </cell>
          <cell r="AM2218">
            <v>0</v>
          </cell>
        </row>
        <row r="2219">
          <cell r="C2219" t="str">
            <v/>
          </cell>
          <cell r="D2219" t="str">
            <v/>
          </cell>
          <cell r="O2219" t="str">
            <v/>
          </cell>
          <cell r="T2219" t="str">
            <v/>
          </cell>
          <cell r="U2219" t="str">
            <v/>
          </cell>
          <cell r="V2219" t="str">
            <v/>
          </cell>
          <cell r="W2219" t="str">
            <v/>
          </cell>
          <cell r="Y2219" t="str">
            <v/>
          </cell>
          <cell r="AA2219" t="str">
            <v/>
          </cell>
          <cell r="AB2219">
            <v>0</v>
          </cell>
          <cell r="AC2219">
            <v>0</v>
          </cell>
          <cell r="AI2219" t="str">
            <v/>
          </cell>
          <cell r="AJ2219" t="str">
            <v/>
          </cell>
          <cell r="AK2219">
            <v>0</v>
          </cell>
          <cell r="AL2219">
            <v>0</v>
          </cell>
          <cell r="AM2219">
            <v>0</v>
          </cell>
        </row>
        <row r="2220">
          <cell r="C2220" t="str">
            <v/>
          </cell>
          <cell r="D2220" t="str">
            <v/>
          </cell>
          <cell r="O2220" t="str">
            <v/>
          </cell>
          <cell r="T2220" t="str">
            <v/>
          </cell>
          <cell r="U2220" t="str">
            <v/>
          </cell>
          <cell r="V2220" t="str">
            <v/>
          </cell>
          <cell r="W2220" t="str">
            <v/>
          </cell>
          <cell r="Y2220" t="str">
            <v/>
          </cell>
          <cell r="AA2220" t="str">
            <v/>
          </cell>
          <cell r="AB2220">
            <v>0</v>
          </cell>
          <cell r="AC2220">
            <v>0</v>
          </cell>
          <cell r="AI2220" t="str">
            <v/>
          </cell>
          <cell r="AJ2220" t="str">
            <v/>
          </cell>
          <cell r="AK2220">
            <v>0</v>
          </cell>
          <cell r="AL2220">
            <v>0</v>
          </cell>
          <cell r="AM2220">
            <v>0</v>
          </cell>
        </row>
        <row r="2221">
          <cell r="C2221" t="str">
            <v/>
          </cell>
          <cell r="D2221" t="str">
            <v/>
          </cell>
          <cell r="O2221" t="str">
            <v/>
          </cell>
          <cell r="T2221" t="str">
            <v/>
          </cell>
          <cell r="U2221" t="str">
            <v/>
          </cell>
          <cell r="V2221" t="str">
            <v/>
          </cell>
          <cell r="W2221" t="str">
            <v/>
          </cell>
          <cell r="Y2221" t="str">
            <v/>
          </cell>
          <cell r="AA2221" t="str">
            <v/>
          </cell>
          <cell r="AB2221">
            <v>0</v>
          </cell>
          <cell r="AC2221">
            <v>0</v>
          </cell>
          <cell r="AI2221" t="str">
            <v/>
          </cell>
          <cell r="AJ2221" t="str">
            <v/>
          </cell>
          <cell r="AK2221">
            <v>0</v>
          </cell>
          <cell r="AL2221">
            <v>0</v>
          </cell>
          <cell r="AM2221">
            <v>0</v>
          </cell>
        </row>
        <row r="2222">
          <cell r="C2222" t="str">
            <v/>
          </cell>
          <cell r="D2222" t="str">
            <v/>
          </cell>
          <cell r="O2222" t="str">
            <v/>
          </cell>
          <cell r="T2222" t="str">
            <v/>
          </cell>
          <cell r="U2222" t="str">
            <v/>
          </cell>
          <cell r="V2222" t="str">
            <v/>
          </cell>
          <cell r="W2222" t="str">
            <v/>
          </cell>
          <cell r="Y2222" t="str">
            <v/>
          </cell>
          <cell r="AA2222" t="str">
            <v/>
          </cell>
          <cell r="AB2222">
            <v>0</v>
          </cell>
          <cell r="AC2222">
            <v>0</v>
          </cell>
          <cell r="AI2222" t="str">
            <v/>
          </cell>
          <cell r="AJ2222" t="str">
            <v/>
          </cell>
          <cell r="AK2222">
            <v>0</v>
          </cell>
          <cell r="AL2222">
            <v>0</v>
          </cell>
          <cell r="AM2222">
            <v>0</v>
          </cell>
        </row>
        <row r="2223">
          <cell r="C2223" t="str">
            <v/>
          </cell>
          <cell r="D2223" t="str">
            <v/>
          </cell>
          <cell r="O2223" t="str">
            <v/>
          </cell>
          <cell r="T2223" t="str">
            <v/>
          </cell>
          <cell r="U2223" t="str">
            <v/>
          </cell>
          <cell r="V2223" t="str">
            <v/>
          </cell>
          <cell r="W2223" t="str">
            <v/>
          </cell>
          <cell r="Y2223" t="str">
            <v/>
          </cell>
          <cell r="AA2223" t="str">
            <v/>
          </cell>
          <cell r="AB2223">
            <v>0</v>
          </cell>
          <cell r="AC2223">
            <v>0</v>
          </cell>
          <cell r="AI2223" t="str">
            <v/>
          </cell>
          <cell r="AJ2223" t="str">
            <v/>
          </cell>
          <cell r="AK2223">
            <v>0</v>
          </cell>
          <cell r="AL2223">
            <v>0</v>
          </cell>
          <cell r="AM2223">
            <v>0</v>
          </cell>
        </row>
        <row r="2224">
          <cell r="C2224" t="str">
            <v/>
          </cell>
          <cell r="D2224" t="str">
            <v/>
          </cell>
          <cell r="O2224" t="str">
            <v/>
          </cell>
          <cell r="T2224" t="str">
            <v/>
          </cell>
          <cell r="U2224" t="str">
            <v/>
          </cell>
          <cell r="V2224" t="str">
            <v/>
          </cell>
          <cell r="W2224" t="str">
            <v/>
          </cell>
          <cell r="Y2224" t="str">
            <v/>
          </cell>
          <cell r="AA2224" t="str">
            <v/>
          </cell>
          <cell r="AB2224">
            <v>0</v>
          </cell>
          <cell r="AC2224">
            <v>0</v>
          </cell>
          <cell r="AI2224" t="str">
            <v/>
          </cell>
          <cell r="AJ2224" t="str">
            <v/>
          </cell>
          <cell r="AK2224">
            <v>0</v>
          </cell>
          <cell r="AL2224">
            <v>0</v>
          </cell>
          <cell r="AM2224">
            <v>0</v>
          </cell>
        </row>
        <row r="2225">
          <cell r="C2225" t="str">
            <v/>
          </cell>
          <cell r="D2225" t="str">
            <v/>
          </cell>
          <cell r="O2225" t="str">
            <v/>
          </cell>
          <cell r="T2225" t="str">
            <v/>
          </cell>
          <cell r="U2225" t="str">
            <v/>
          </cell>
          <cell r="V2225" t="str">
            <v/>
          </cell>
          <cell r="W2225" t="str">
            <v/>
          </cell>
          <cell r="Y2225" t="str">
            <v/>
          </cell>
          <cell r="AA2225" t="str">
            <v/>
          </cell>
          <cell r="AB2225">
            <v>0</v>
          </cell>
          <cell r="AC2225">
            <v>0</v>
          </cell>
          <cell r="AI2225" t="str">
            <v/>
          </cell>
          <cell r="AJ2225" t="str">
            <v/>
          </cell>
          <cell r="AK2225">
            <v>0</v>
          </cell>
          <cell r="AL2225">
            <v>0</v>
          </cell>
          <cell r="AM2225">
            <v>0</v>
          </cell>
        </row>
        <row r="2226">
          <cell r="C2226" t="str">
            <v/>
          </cell>
          <cell r="D2226" t="str">
            <v/>
          </cell>
          <cell r="O2226" t="str">
            <v/>
          </cell>
          <cell r="T2226" t="str">
            <v/>
          </cell>
          <cell r="U2226" t="str">
            <v/>
          </cell>
          <cell r="V2226" t="str">
            <v/>
          </cell>
          <cell r="W2226" t="str">
            <v/>
          </cell>
          <cell r="Y2226" t="str">
            <v/>
          </cell>
          <cell r="AA2226" t="str">
            <v/>
          </cell>
          <cell r="AB2226">
            <v>0</v>
          </cell>
          <cell r="AC2226">
            <v>0</v>
          </cell>
          <cell r="AI2226" t="str">
            <v/>
          </cell>
          <cell r="AJ2226" t="str">
            <v/>
          </cell>
          <cell r="AK2226">
            <v>0</v>
          </cell>
          <cell r="AL2226">
            <v>0</v>
          </cell>
          <cell r="AM2226">
            <v>0</v>
          </cell>
        </row>
        <row r="2227">
          <cell r="C2227" t="str">
            <v/>
          </cell>
          <cell r="D2227" t="str">
            <v/>
          </cell>
          <cell r="O2227" t="str">
            <v/>
          </cell>
          <cell r="T2227" t="str">
            <v/>
          </cell>
          <cell r="U2227" t="str">
            <v/>
          </cell>
          <cell r="V2227" t="str">
            <v/>
          </cell>
          <cell r="W2227" t="str">
            <v/>
          </cell>
          <cell r="Y2227" t="str">
            <v/>
          </cell>
          <cell r="AA2227" t="str">
            <v/>
          </cell>
          <cell r="AB2227">
            <v>0</v>
          </cell>
          <cell r="AC2227">
            <v>0</v>
          </cell>
          <cell r="AI2227" t="str">
            <v/>
          </cell>
          <cell r="AJ2227" t="str">
            <v/>
          </cell>
          <cell r="AK2227">
            <v>0</v>
          </cell>
          <cell r="AL2227">
            <v>0</v>
          </cell>
          <cell r="AM2227">
            <v>0</v>
          </cell>
        </row>
        <row r="2228">
          <cell r="C2228" t="str">
            <v/>
          </cell>
          <cell r="D2228" t="str">
            <v/>
          </cell>
          <cell r="O2228" t="str">
            <v/>
          </cell>
          <cell r="T2228" t="str">
            <v/>
          </cell>
          <cell r="U2228" t="str">
            <v/>
          </cell>
          <cell r="V2228" t="str">
            <v/>
          </cell>
          <cell r="W2228" t="str">
            <v/>
          </cell>
          <cell r="Y2228" t="str">
            <v/>
          </cell>
          <cell r="AA2228" t="str">
            <v/>
          </cell>
          <cell r="AB2228">
            <v>0</v>
          </cell>
          <cell r="AC2228">
            <v>0</v>
          </cell>
          <cell r="AI2228" t="str">
            <v/>
          </cell>
          <cell r="AJ2228" t="str">
            <v/>
          </cell>
          <cell r="AK2228">
            <v>0</v>
          </cell>
          <cell r="AL2228">
            <v>0</v>
          </cell>
          <cell r="AM2228">
            <v>0</v>
          </cell>
        </row>
        <row r="2229">
          <cell r="C2229" t="str">
            <v/>
          </cell>
          <cell r="D2229" t="str">
            <v/>
          </cell>
          <cell r="O2229" t="str">
            <v/>
          </cell>
          <cell r="T2229" t="str">
            <v/>
          </cell>
          <cell r="U2229" t="str">
            <v/>
          </cell>
          <cell r="V2229" t="str">
            <v/>
          </cell>
          <cell r="W2229" t="str">
            <v/>
          </cell>
          <cell r="Y2229" t="str">
            <v/>
          </cell>
          <cell r="AA2229" t="str">
            <v/>
          </cell>
          <cell r="AB2229">
            <v>0</v>
          </cell>
          <cell r="AC2229">
            <v>0</v>
          </cell>
          <cell r="AI2229" t="str">
            <v/>
          </cell>
          <cell r="AJ2229" t="str">
            <v/>
          </cell>
          <cell r="AK2229">
            <v>0</v>
          </cell>
          <cell r="AL2229">
            <v>0</v>
          </cell>
          <cell r="AM2229">
            <v>0</v>
          </cell>
        </row>
        <row r="2230">
          <cell r="C2230" t="str">
            <v/>
          </cell>
          <cell r="D2230" t="str">
            <v/>
          </cell>
          <cell r="O2230" t="str">
            <v/>
          </cell>
          <cell r="T2230" t="str">
            <v/>
          </cell>
          <cell r="U2230" t="str">
            <v/>
          </cell>
          <cell r="V2230" t="str">
            <v/>
          </cell>
          <cell r="W2230" t="str">
            <v/>
          </cell>
          <cell r="Y2230" t="str">
            <v/>
          </cell>
          <cell r="AA2230" t="str">
            <v/>
          </cell>
          <cell r="AB2230">
            <v>0</v>
          </cell>
          <cell r="AC2230">
            <v>0</v>
          </cell>
          <cell r="AI2230" t="str">
            <v/>
          </cell>
          <cell r="AJ2230" t="str">
            <v/>
          </cell>
          <cell r="AK2230">
            <v>0</v>
          </cell>
          <cell r="AL2230">
            <v>0</v>
          </cell>
          <cell r="AM2230">
            <v>0</v>
          </cell>
        </row>
        <row r="2231">
          <cell r="C2231" t="str">
            <v/>
          </cell>
          <cell r="D2231" t="str">
            <v/>
          </cell>
          <cell r="O2231" t="str">
            <v/>
          </cell>
          <cell r="T2231" t="str">
            <v/>
          </cell>
          <cell r="U2231" t="str">
            <v/>
          </cell>
          <cell r="V2231" t="str">
            <v/>
          </cell>
          <cell r="W2231" t="str">
            <v/>
          </cell>
          <cell r="Y2231" t="str">
            <v/>
          </cell>
          <cell r="AA2231" t="str">
            <v/>
          </cell>
          <cell r="AB2231">
            <v>0</v>
          </cell>
          <cell r="AC2231">
            <v>0</v>
          </cell>
          <cell r="AI2231" t="str">
            <v/>
          </cell>
          <cell r="AJ2231" t="str">
            <v/>
          </cell>
          <cell r="AK2231">
            <v>0</v>
          </cell>
          <cell r="AL2231">
            <v>0</v>
          </cell>
          <cell r="AM2231">
            <v>0</v>
          </cell>
        </row>
        <row r="2232">
          <cell r="C2232" t="str">
            <v/>
          </cell>
          <cell r="D2232" t="str">
            <v/>
          </cell>
          <cell r="O2232" t="str">
            <v/>
          </cell>
          <cell r="T2232" t="str">
            <v/>
          </cell>
          <cell r="U2232" t="str">
            <v/>
          </cell>
          <cell r="V2232" t="str">
            <v/>
          </cell>
          <cell r="W2232" t="str">
            <v/>
          </cell>
          <cell r="Y2232" t="str">
            <v/>
          </cell>
          <cell r="AA2232" t="str">
            <v/>
          </cell>
          <cell r="AB2232">
            <v>0</v>
          </cell>
          <cell r="AC2232">
            <v>0</v>
          </cell>
          <cell r="AI2232" t="str">
            <v/>
          </cell>
          <cell r="AJ2232" t="str">
            <v/>
          </cell>
          <cell r="AK2232">
            <v>0</v>
          </cell>
          <cell r="AL2232">
            <v>0</v>
          </cell>
          <cell r="AM2232">
            <v>0</v>
          </cell>
        </row>
        <row r="2233">
          <cell r="C2233" t="str">
            <v/>
          </cell>
          <cell r="D2233" t="str">
            <v/>
          </cell>
          <cell r="O2233" t="str">
            <v/>
          </cell>
          <cell r="T2233" t="str">
            <v/>
          </cell>
          <cell r="U2233" t="str">
            <v/>
          </cell>
          <cell r="V2233" t="str">
            <v/>
          </cell>
          <cell r="W2233" t="str">
            <v/>
          </cell>
          <cell r="Y2233" t="str">
            <v/>
          </cell>
          <cell r="AA2233" t="str">
            <v/>
          </cell>
          <cell r="AB2233">
            <v>0</v>
          </cell>
          <cell r="AC2233">
            <v>0</v>
          </cell>
          <cell r="AI2233" t="str">
            <v/>
          </cell>
          <cell r="AJ2233" t="str">
            <v/>
          </cell>
          <cell r="AK2233">
            <v>0</v>
          </cell>
          <cell r="AL2233">
            <v>0</v>
          </cell>
          <cell r="AM2233">
            <v>0</v>
          </cell>
        </row>
        <row r="2234">
          <cell r="C2234" t="str">
            <v/>
          </cell>
          <cell r="D2234" t="str">
            <v/>
          </cell>
          <cell r="O2234" t="str">
            <v/>
          </cell>
          <cell r="T2234" t="str">
            <v/>
          </cell>
          <cell r="U2234" t="str">
            <v/>
          </cell>
          <cell r="V2234" t="str">
            <v/>
          </cell>
          <cell r="W2234" t="str">
            <v/>
          </cell>
          <cell r="Y2234" t="str">
            <v/>
          </cell>
          <cell r="AA2234" t="str">
            <v/>
          </cell>
          <cell r="AB2234">
            <v>0</v>
          </cell>
          <cell r="AC2234">
            <v>0</v>
          </cell>
          <cell r="AI2234" t="str">
            <v/>
          </cell>
          <cell r="AJ2234" t="str">
            <v/>
          </cell>
          <cell r="AK2234">
            <v>0</v>
          </cell>
          <cell r="AL2234">
            <v>0</v>
          </cell>
          <cell r="AM2234">
            <v>0</v>
          </cell>
        </row>
        <row r="2235">
          <cell r="C2235" t="str">
            <v/>
          </cell>
          <cell r="D2235" t="str">
            <v/>
          </cell>
          <cell r="O2235" t="str">
            <v/>
          </cell>
          <cell r="T2235" t="str">
            <v/>
          </cell>
          <cell r="U2235" t="str">
            <v/>
          </cell>
          <cell r="V2235" t="str">
            <v/>
          </cell>
          <cell r="W2235" t="str">
            <v/>
          </cell>
          <cell r="Y2235" t="str">
            <v/>
          </cell>
          <cell r="AA2235" t="str">
            <v/>
          </cell>
          <cell r="AB2235">
            <v>0</v>
          </cell>
          <cell r="AC2235">
            <v>0</v>
          </cell>
          <cell r="AI2235" t="str">
            <v/>
          </cell>
          <cell r="AJ2235" t="str">
            <v/>
          </cell>
          <cell r="AK2235">
            <v>0</v>
          </cell>
          <cell r="AL2235">
            <v>0</v>
          </cell>
          <cell r="AM2235">
            <v>0</v>
          </cell>
        </row>
        <row r="2236">
          <cell r="C2236" t="str">
            <v/>
          </cell>
          <cell r="D2236" t="str">
            <v/>
          </cell>
          <cell r="O2236" t="str">
            <v/>
          </cell>
          <cell r="T2236" t="str">
            <v/>
          </cell>
          <cell r="U2236" t="str">
            <v/>
          </cell>
          <cell r="V2236" t="str">
            <v/>
          </cell>
          <cell r="W2236" t="str">
            <v/>
          </cell>
          <cell r="Y2236" t="str">
            <v/>
          </cell>
          <cell r="AA2236" t="str">
            <v/>
          </cell>
          <cell r="AB2236">
            <v>0</v>
          </cell>
          <cell r="AC2236">
            <v>0</v>
          </cell>
          <cell r="AI2236" t="str">
            <v/>
          </cell>
          <cell r="AJ2236" t="str">
            <v/>
          </cell>
          <cell r="AK2236">
            <v>0</v>
          </cell>
          <cell r="AL2236">
            <v>0</v>
          </cell>
          <cell r="AM2236">
            <v>0</v>
          </cell>
        </row>
        <row r="2237">
          <cell r="C2237" t="str">
            <v/>
          </cell>
          <cell r="D2237" t="str">
            <v/>
          </cell>
          <cell r="O2237" t="str">
            <v/>
          </cell>
          <cell r="T2237" t="str">
            <v/>
          </cell>
          <cell r="U2237" t="str">
            <v/>
          </cell>
          <cell r="V2237" t="str">
            <v/>
          </cell>
          <cell r="W2237" t="str">
            <v/>
          </cell>
          <cell r="Y2237" t="str">
            <v/>
          </cell>
          <cell r="AA2237" t="str">
            <v/>
          </cell>
          <cell r="AB2237">
            <v>0</v>
          </cell>
          <cell r="AC2237">
            <v>0</v>
          </cell>
          <cell r="AI2237" t="str">
            <v/>
          </cell>
          <cell r="AJ2237" t="str">
            <v/>
          </cell>
          <cell r="AK2237">
            <v>0</v>
          </cell>
          <cell r="AL2237">
            <v>0</v>
          </cell>
          <cell r="AM2237">
            <v>0</v>
          </cell>
        </row>
        <row r="2238">
          <cell r="C2238" t="str">
            <v/>
          </cell>
          <cell r="D2238" t="str">
            <v/>
          </cell>
          <cell r="O2238" t="str">
            <v/>
          </cell>
          <cell r="T2238" t="str">
            <v/>
          </cell>
          <cell r="U2238" t="str">
            <v/>
          </cell>
          <cell r="V2238" t="str">
            <v/>
          </cell>
          <cell r="W2238" t="str">
            <v/>
          </cell>
          <cell r="Y2238" t="str">
            <v/>
          </cell>
          <cell r="AA2238" t="str">
            <v/>
          </cell>
          <cell r="AB2238">
            <v>0</v>
          </cell>
          <cell r="AC2238">
            <v>0</v>
          </cell>
          <cell r="AI2238" t="str">
            <v/>
          </cell>
          <cell r="AJ2238" t="str">
            <v/>
          </cell>
          <cell r="AK2238">
            <v>0</v>
          </cell>
          <cell r="AL2238">
            <v>0</v>
          </cell>
          <cell r="AM2238">
            <v>0</v>
          </cell>
        </row>
        <row r="2239">
          <cell r="C2239" t="str">
            <v/>
          </cell>
          <cell r="D2239" t="str">
            <v/>
          </cell>
          <cell r="O2239" t="str">
            <v/>
          </cell>
          <cell r="T2239" t="str">
            <v/>
          </cell>
          <cell r="U2239" t="str">
            <v/>
          </cell>
          <cell r="V2239" t="str">
            <v/>
          </cell>
          <cell r="W2239" t="str">
            <v/>
          </cell>
          <cell r="Y2239" t="str">
            <v/>
          </cell>
          <cell r="AA2239" t="str">
            <v/>
          </cell>
          <cell r="AB2239">
            <v>0</v>
          </cell>
          <cell r="AC2239">
            <v>0</v>
          </cell>
          <cell r="AI2239" t="str">
            <v/>
          </cell>
          <cell r="AJ2239" t="str">
            <v/>
          </cell>
          <cell r="AK2239">
            <v>0</v>
          </cell>
          <cell r="AL2239">
            <v>0</v>
          </cell>
          <cell r="AM2239">
            <v>0</v>
          </cell>
        </row>
        <row r="2240">
          <cell r="C2240" t="str">
            <v/>
          </cell>
          <cell r="D2240" t="str">
            <v/>
          </cell>
          <cell r="O2240" t="str">
            <v/>
          </cell>
          <cell r="T2240" t="str">
            <v/>
          </cell>
          <cell r="U2240" t="str">
            <v/>
          </cell>
          <cell r="V2240" t="str">
            <v/>
          </cell>
          <cell r="W2240" t="str">
            <v/>
          </cell>
          <cell r="Y2240" t="str">
            <v/>
          </cell>
          <cell r="AA2240" t="str">
            <v/>
          </cell>
          <cell r="AB2240">
            <v>0</v>
          </cell>
          <cell r="AC2240">
            <v>0</v>
          </cell>
          <cell r="AI2240" t="str">
            <v/>
          </cell>
          <cell r="AJ2240" t="str">
            <v/>
          </cell>
          <cell r="AK2240">
            <v>0</v>
          </cell>
          <cell r="AL2240">
            <v>0</v>
          </cell>
          <cell r="AM2240">
            <v>0</v>
          </cell>
        </row>
        <row r="2241">
          <cell r="C2241" t="str">
            <v/>
          </cell>
          <cell r="D2241" t="str">
            <v/>
          </cell>
          <cell r="O2241" t="str">
            <v/>
          </cell>
          <cell r="T2241" t="str">
            <v/>
          </cell>
          <cell r="U2241" t="str">
            <v/>
          </cell>
          <cell r="V2241" t="str">
            <v/>
          </cell>
          <cell r="W2241" t="str">
            <v/>
          </cell>
          <cell r="Y2241" t="str">
            <v/>
          </cell>
          <cell r="AA2241" t="str">
            <v/>
          </cell>
          <cell r="AB2241">
            <v>0</v>
          </cell>
          <cell r="AC2241">
            <v>0</v>
          </cell>
          <cell r="AI2241" t="str">
            <v/>
          </cell>
          <cell r="AJ2241" t="str">
            <v/>
          </cell>
          <cell r="AK2241">
            <v>0</v>
          </cell>
          <cell r="AL2241">
            <v>0</v>
          </cell>
          <cell r="AM2241">
            <v>0</v>
          </cell>
        </row>
        <row r="2242">
          <cell r="C2242" t="str">
            <v/>
          </cell>
          <cell r="D2242" t="str">
            <v/>
          </cell>
          <cell r="O2242" t="str">
            <v/>
          </cell>
          <cell r="T2242" t="str">
            <v/>
          </cell>
          <cell r="U2242" t="str">
            <v/>
          </cell>
          <cell r="V2242" t="str">
            <v/>
          </cell>
          <cell r="W2242" t="str">
            <v/>
          </cell>
          <cell r="Y2242" t="str">
            <v/>
          </cell>
          <cell r="AA2242" t="str">
            <v/>
          </cell>
          <cell r="AB2242">
            <v>0</v>
          </cell>
          <cell r="AC2242">
            <v>0</v>
          </cell>
          <cell r="AI2242" t="str">
            <v/>
          </cell>
          <cell r="AJ2242" t="str">
            <v/>
          </cell>
          <cell r="AK2242">
            <v>0</v>
          </cell>
          <cell r="AL2242">
            <v>0</v>
          </cell>
          <cell r="AM2242">
            <v>0</v>
          </cell>
        </row>
        <row r="2243">
          <cell r="C2243" t="str">
            <v/>
          </cell>
          <cell r="D2243" t="str">
            <v/>
          </cell>
          <cell r="O2243" t="str">
            <v/>
          </cell>
          <cell r="T2243" t="str">
            <v/>
          </cell>
          <cell r="U2243" t="str">
            <v/>
          </cell>
          <cell r="V2243" t="str">
            <v/>
          </cell>
          <cell r="W2243" t="str">
            <v/>
          </cell>
          <cell r="Y2243" t="str">
            <v/>
          </cell>
          <cell r="AA2243" t="str">
            <v/>
          </cell>
          <cell r="AB2243">
            <v>0</v>
          </cell>
          <cell r="AC2243">
            <v>0</v>
          </cell>
          <cell r="AI2243" t="str">
            <v/>
          </cell>
          <cell r="AJ2243" t="str">
            <v/>
          </cell>
          <cell r="AK2243">
            <v>0</v>
          </cell>
          <cell r="AL2243">
            <v>0</v>
          </cell>
          <cell r="AM2243">
            <v>0</v>
          </cell>
        </row>
        <row r="2244">
          <cell r="C2244" t="str">
            <v/>
          </cell>
          <cell r="D2244" t="str">
            <v/>
          </cell>
          <cell r="O2244" t="str">
            <v/>
          </cell>
          <cell r="T2244" t="str">
            <v/>
          </cell>
          <cell r="U2244" t="str">
            <v/>
          </cell>
          <cell r="V2244" t="str">
            <v/>
          </cell>
          <cell r="W2244" t="str">
            <v/>
          </cell>
          <cell r="Y2244" t="str">
            <v/>
          </cell>
          <cell r="AA2244" t="str">
            <v/>
          </cell>
          <cell r="AB2244">
            <v>0</v>
          </cell>
          <cell r="AC2244">
            <v>0</v>
          </cell>
          <cell r="AI2244" t="str">
            <v/>
          </cell>
          <cell r="AJ2244" t="str">
            <v/>
          </cell>
          <cell r="AK2244">
            <v>0</v>
          </cell>
          <cell r="AL2244">
            <v>0</v>
          </cell>
          <cell r="AM2244">
            <v>0</v>
          </cell>
        </row>
        <row r="2245">
          <cell r="C2245" t="str">
            <v/>
          </cell>
          <cell r="D2245" t="str">
            <v/>
          </cell>
          <cell r="O2245" t="str">
            <v/>
          </cell>
          <cell r="T2245" t="str">
            <v/>
          </cell>
          <cell r="U2245" t="str">
            <v/>
          </cell>
          <cell r="V2245" t="str">
            <v/>
          </cell>
          <cell r="W2245" t="str">
            <v/>
          </cell>
          <cell r="Y2245" t="str">
            <v/>
          </cell>
          <cell r="AA2245" t="str">
            <v/>
          </cell>
          <cell r="AB2245">
            <v>0</v>
          </cell>
          <cell r="AC2245">
            <v>0</v>
          </cell>
          <cell r="AI2245" t="str">
            <v/>
          </cell>
          <cell r="AJ2245" t="str">
            <v/>
          </cell>
          <cell r="AK2245">
            <v>0</v>
          </cell>
          <cell r="AL2245">
            <v>0</v>
          </cell>
          <cell r="AM2245">
            <v>0</v>
          </cell>
        </row>
        <row r="2246">
          <cell r="C2246" t="str">
            <v/>
          </cell>
          <cell r="D2246" t="str">
            <v/>
          </cell>
          <cell r="O2246" t="str">
            <v/>
          </cell>
          <cell r="T2246" t="str">
            <v/>
          </cell>
          <cell r="U2246" t="str">
            <v/>
          </cell>
          <cell r="V2246" t="str">
            <v/>
          </cell>
          <cell r="W2246" t="str">
            <v/>
          </cell>
          <cell r="Y2246" t="str">
            <v/>
          </cell>
          <cell r="AA2246" t="str">
            <v/>
          </cell>
          <cell r="AB2246">
            <v>0</v>
          </cell>
          <cell r="AC2246">
            <v>0</v>
          </cell>
          <cell r="AI2246" t="str">
            <v/>
          </cell>
          <cell r="AJ2246" t="str">
            <v/>
          </cell>
          <cell r="AK2246">
            <v>0</v>
          </cell>
          <cell r="AL2246">
            <v>0</v>
          </cell>
          <cell r="AM2246">
            <v>0</v>
          </cell>
        </row>
        <row r="2247">
          <cell r="C2247" t="str">
            <v/>
          </cell>
          <cell r="D2247" t="str">
            <v/>
          </cell>
          <cell r="O2247" t="str">
            <v/>
          </cell>
          <cell r="T2247" t="str">
            <v/>
          </cell>
          <cell r="U2247" t="str">
            <v/>
          </cell>
          <cell r="V2247" t="str">
            <v/>
          </cell>
          <cell r="W2247" t="str">
            <v/>
          </cell>
          <cell r="Y2247" t="str">
            <v/>
          </cell>
          <cell r="AA2247" t="str">
            <v/>
          </cell>
          <cell r="AB2247">
            <v>0</v>
          </cell>
          <cell r="AC2247">
            <v>0</v>
          </cell>
          <cell r="AI2247" t="str">
            <v/>
          </cell>
          <cell r="AJ2247" t="str">
            <v/>
          </cell>
          <cell r="AK2247">
            <v>0</v>
          </cell>
          <cell r="AL2247">
            <v>0</v>
          </cell>
          <cell r="AM2247">
            <v>0</v>
          </cell>
        </row>
        <row r="2248">
          <cell r="C2248" t="str">
            <v/>
          </cell>
          <cell r="D2248" t="str">
            <v/>
          </cell>
          <cell r="O2248" t="str">
            <v/>
          </cell>
          <cell r="T2248" t="str">
            <v/>
          </cell>
          <cell r="U2248" t="str">
            <v/>
          </cell>
          <cell r="V2248" t="str">
            <v/>
          </cell>
          <cell r="W2248" t="str">
            <v/>
          </cell>
          <cell r="Y2248" t="str">
            <v/>
          </cell>
          <cell r="AA2248" t="str">
            <v/>
          </cell>
          <cell r="AB2248">
            <v>0</v>
          </cell>
          <cell r="AC2248">
            <v>0</v>
          </cell>
          <cell r="AI2248" t="str">
            <v/>
          </cell>
          <cell r="AJ2248" t="str">
            <v/>
          </cell>
          <cell r="AK2248">
            <v>0</v>
          </cell>
          <cell r="AL2248">
            <v>0</v>
          </cell>
          <cell r="AM2248">
            <v>0</v>
          </cell>
        </row>
        <row r="2249">
          <cell r="C2249" t="str">
            <v/>
          </cell>
          <cell r="D2249" t="str">
            <v/>
          </cell>
          <cell r="O2249" t="str">
            <v/>
          </cell>
          <cell r="T2249" t="str">
            <v/>
          </cell>
          <cell r="U2249" t="str">
            <v/>
          </cell>
          <cell r="V2249" t="str">
            <v/>
          </cell>
          <cell r="W2249" t="str">
            <v/>
          </cell>
          <cell r="Y2249" t="str">
            <v/>
          </cell>
          <cell r="AA2249" t="str">
            <v/>
          </cell>
          <cell r="AB2249">
            <v>0</v>
          </cell>
          <cell r="AC2249">
            <v>0</v>
          </cell>
          <cell r="AI2249" t="str">
            <v/>
          </cell>
          <cell r="AJ2249" t="str">
            <v/>
          </cell>
          <cell r="AK2249">
            <v>0</v>
          </cell>
          <cell r="AL2249">
            <v>0</v>
          </cell>
          <cell r="AM2249">
            <v>0</v>
          </cell>
        </row>
        <row r="2250">
          <cell r="C2250" t="str">
            <v/>
          </cell>
          <cell r="D2250" t="str">
            <v/>
          </cell>
          <cell r="O2250" t="str">
            <v/>
          </cell>
          <cell r="T2250" t="str">
            <v/>
          </cell>
          <cell r="U2250" t="str">
            <v/>
          </cell>
          <cell r="V2250" t="str">
            <v/>
          </cell>
          <cell r="W2250" t="str">
            <v/>
          </cell>
          <cell r="Y2250" t="str">
            <v/>
          </cell>
          <cell r="AA2250" t="str">
            <v/>
          </cell>
          <cell r="AB2250">
            <v>0</v>
          </cell>
          <cell r="AC2250">
            <v>0</v>
          </cell>
          <cell r="AI2250" t="str">
            <v/>
          </cell>
          <cell r="AJ2250" t="str">
            <v/>
          </cell>
          <cell r="AK2250">
            <v>0</v>
          </cell>
          <cell r="AL2250">
            <v>0</v>
          </cell>
          <cell r="AM2250">
            <v>0</v>
          </cell>
        </row>
        <row r="2251">
          <cell r="C2251" t="str">
            <v/>
          </cell>
          <cell r="D2251" t="str">
            <v/>
          </cell>
          <cell r="O2251" t="str">
            <v/>
          </cell>
          <cell r="T2251" t="str">
            <v/>
          </cell>
          <cell r="U2251" t="str">
            <v/>
          </cell>
          <cell r="V2251" t="str">
            <v/>
          </cell>
          <cell r="W2251" t="str">
            <v/>
          </cell>
          <cell r="Y2251" t="str">
            <v/>
          </cell>
          <cell r="AA2251" t="str">
            <v/>
          </cell>
          <cell r="AB2251">
            <v>0</v>
          </cell>
          <cell r="AC2251">
            <v>0</v>
          </cell>
          <cell r="AI2251" t="str">
            <v/>
          </cell>
          <cell r="AJ2251" t="str">
            <v/>
          </cell>
          <cell r="AK2251">
            <v>0</v>
          </cell>
          <cell r="AL2251">
            <v>0</v>
          </cell>
          <cell r="AM2251">
            <v>0</v>
          </cell>
        </row>
        <row r="2252">
          <cell r="C2252" t="str">
            <v/>
          </cell>
          <cell r="D2252" t="str">
            <v/>
          </cell>
          <cell r="O2252" t="str">
            <v/>
          </cell>
          <cell r="T2252" t="str">
            <v/>
          </cell>
          <cell r="U2252" t="str">
            <v/>
          </cell>
          <cell r="V2252" t="str">
            <v/>
          </cell>
          <cell r="W2252" t="str">
            <v/>
          </cell>
          <cell r="Y2252" t="str">
            <v/>
          </cell>
          <cell r="AA2252" t="str">
            <v/>
          </cell>
          <cell r="AB2252">
            <v>0</v>
          </cell>
          <cell r="AC2252">
            <v>0</v>
          </cell>
          <cell r="AI2252" t="str">
            <v/>
          </cell>
          <cell r="AJ2252" t="str">
            <v/>
          </cell>
          <cell r="AK2252">
            <v>0</v>
          </cell>
          <cell r="AL2252">
            <v>0</v>
          </cell>
          <cell r="AM2252">
            <v>0</v>
          </cell>
        </row>
        <row r="2253">
          <cell r="C2253" t="str">
            <v/>
          </cell>
          <cell r="D2253" t="str">
            <v/>
          </cell>
          <cell r="O2253" t="str">
            <v/>
          </cell>
          <cell r="T2253" t="str">
            <v/>
          </cell>
          <cell r="U2253" t="str">
            <v/>
          </cell>
          <cell r="V2253" t="str">
            <v/>
          </cell>
          <cell r="W2253" t="str">
            <v/>
          </cell>
          <cell r="Y2253" t="str">
            <v/>
          </cell>
          <cell r="AA2253" t="str">
            <v/>
          </cell>
          <cell r="AB2253">
            <v>0</v>
          </cell>
          <cell r="AC2253">
            <v>0</v>
          </cell>
          <cell r="AI2253" t="str">
            <v/>
          </cell>
          <cell r="AJ2253" t="str">
            <v/>
          </cell>
          <cell r="AK2253">
            <v>0</v>
          </cell>
          <cell r="AL2253">
            <v>0</v>
          </cell>
          <cell r="AM2253">
            <v>0</v>
          </cell>
        </row>
        <row r="2254">
          <cell r="C2254" t="str">
            <v/>
          </cell>
          <cell r="D2254" t="str">
            <v/>
          </cell>
          <cell r="O2254" t="str">
            <v/>
          </cell>
          <cell r="T2254" t="str">
            <v/>
          </cell>
          <cell r="U2254" t="str">
            <v/>
          </cell>
          <cell r="V2254" t="str">
            <v/>
          </cell>
          <cell r="W2254" t="str">
            <v/>
          </cell>
          <cell r="Y2254" t="str">
            <v/>
          </cell>
          <cell r="AA2254" t="str">
            <v/>
          </cell>
          <cell r="AB2254">
            <v>0</v>
          </cell>
          <cell r="AC2254">
            <v>0</v>
          </cell>
          <cell r="AI2254" t="str">
            <v/>
          </cell>
          <cell r="AJ2254" t="str">
            <v/>
          </cell>
          <cell r="AK2254">
            <v>0</v>
          </cell>
          <cell r="AL2254">
            <v>0</v>
          </cell>
          <cell r="AM2254">
            <v>0</v>
          </cell>
        </row>
        <row r="2255">
          <cell r="C2255" t="str">
            <v/>
          </cell>
          <cell r="D2255" t="str">
            <v/>
          </cell>
          <cell r="O2255" t="str">
            <v/>
          </cell>
          <cell r="T2255" t="str">
            <v/>
          </cell>
          <cell r="U2255" t="str">
            <v/>
          </cell>
          <cell r="V2255" t="str">
            <v/>
          </cell>
          <cell r="W2255" t="str">
            <v/>
          </cell>
          <cell r="Y2255" t="str">
            <v/>
          </cell>
          <cell r="AA2255" t="str">
            <v/>
          </cell>
          <cell r="AB2255">
            <v>0</v>
          </cell>
          <cell r="AC2255">
            <v>0</v>
          </cell>
          <cell r="AI2255" t="str">
            <v/>
          </cell>
          <cell r="AJ2255" t="str">
            <v/>
          </cell>
          <cell r="AK2255">
            <v>0</v>
          </cell>
          <cell r="AL2255">
            <v>0</v>
          </cell>
          <cell r="AM2255">
            <v>0</v>
          </cell>
        </row>
        <row r="2256">
          <cell r="C2256" t="str">
            <v/>
          </cell>
          <cell r="D2256" t="str">
            <v/>
          </cell>
          <cell r="O2256" t="str">
            <v/>
          </cell>
          <cell r="T2256" t="str">
            <v/>
          </cell>
          <cell r="U2256" t="str">
            <v/>
          </cell>
          <cell r="V2256" t="str">
            <v/>
          </cell>
          <cell r="W2256" t="str">
            <v/>
          </cell>
          <cell r="Y2256" t="str">
            <v/>
          </cell>
          <cell r="AA2256" t="str">
            <v/>
          </cell>
          <cell r="AB2256">
            <v>0</v>
          </cell>
          <cell r="AC2256">
            <v>0</v>
          </cell>
          <cell r="AI2256" t="str">
            <v/>
          </cell>
          <cell r="AJ2256" t="str">
            <v/>
          </cell>
          <cell r="AK2256">
            <v>0</v>
          </cell>
          <cell r="AL2256">
            <v>0</v>
          </cell>
          <cell r="AM2256">
            <v>0</v>
          </cell>
        </row>
        <row r="2257">
          <cell r="C2257" t="str">
            <v/>
          </cell>
          <cell r="D2257" t="str">
            <v/>
          </cell>
          <cell r="O2257" t="str">
            <v/>
          </cell>
          <cell r="T2257" t="str">
            <v/>
          </cell>
          <cell r="U2257" t="str">
            <v/>
          </cell>
          <cell r="V2257" t="str">
            <v/>
          </cell>
          <cell r="W2257" t="str">
            <v/>
          </cell>
          <cell r="Y2257" t="str">
            <v/>
          </cell>
          <cell r="AA2257" t="str">
            <v/>
          </cell>
          <cell r="AB2257">
            <v>0</v>
          </cell>
          <cell r="AC2257">
            <v>0</v>
          </cell>
          <cell r="AI2257" t="str">
            <v/>
          </cell>
          <cell r="AJ2257" t="str">
            <v/>
          </cell>
          <cell r="AK2257">
            <v>0</v>
          </cell>
          <cell r="AL2257">
            <v>0</v>
          </cell>
          <cell r="AM2257">
            <v>0</v>
          </cell>
        </row>
        <row r="2258">
          <cell r="C2258" t="str">
            <v/>
          </cell>
          <cell r="D2258" t="str">
            <v/>
          </cell>
          <cell r="O2258" t="str">
            <v/>
          </cell>
          <cell r="T2258" t="str">
            <v/>
          </cell>
          <cell r="U2258" t="str">
            <v/>
          </cell>
          <cell r="V2258" t="str">
            <v/>
          </cell>
          <cell r="W2258" t="str">
            <v/>
          </cell>
          <cell r="Y2258" t="str">
            <v/>
          </cell>
          <cell r="AA2258" t="str">
            <v/>
          </cell>
          <cell r="AB2258">
            <v>0</v>
          </cell>
          <cell r="AC2258">
            <v>0</v>
          </cell>
          <cell r="AI2258" t="str">
            <v/>
          </cell>
          <cell r="AJ2258" t="str">
            <v/>
          </cell>
          <cell r="AK2258">
            <v>0</v>
          </cell>
          <cell r="AL2258">
            <v>0</v>
          </cell>
          <cell r="AM2258">
            <v>0</v>
          </cell>
        </row>
        <row r="2259">
          <cell r="C2259" t="str">
            <v/>
          </cell>
          <cell r="D2259" t="str">
            <v/>
          </cell>
          <cell r="O2259" t="str">
            <v/>
          </cell>
          <cell r="T2259" t="str">
            <v/>
          </cell>
          <cell r="U2259" t="str">
            <v/>
          </cell>
          <cell r="V2259" t="str">
            <v/>
          </cell>
          <cell r="W2259" t="str">
            <v/>
          </cell>
          <cell r="Y2259" t="str">
            <v/>
          </cell>
          <cell r="AA2259" t="str">
            <v/>
          </cell>
          <cell r="AB2259">
            <v>0</v>
          </cell>
          <cell r="AC2259">
            <v>0</v>
          </cell>
          <cell r="AI2259" t="str">
            <v/>
          </cell>
          <cell r="AJ2259" t="str">
            <v/>
          </cell>
          <cell r="AK2259">
            <v>0</v>
          </cell>
          <cell r="AL2259">
            <v>0</v>
          </cell>
          <cell r="AM2259">
            <v>0</v>
          </cell>
        </row>
        <row r="2260">
          <cell r="C2260" t="str">
            <v/>
          </cell>
          <cell r="D2260" t="str">
            <v/>
          </cell>
          <cell r="O2260" t="str">
            <v/>
          </cell>
          <cell r="T2260" t="str">
            <v/>
          </cell>
          <cell r="U2260" t="str">
            <v/>
          </cell>
          <cell r="V2260" t="str">
            <v/>
          </cell>
          <cell r="W2260" t="str">
            <v/>
          </cell>
          <cell r="Y2260" t="str">
            <v/>
          </cell>
          <cell r="AA2260" t="str">
            <v/>
          </cell>
          <cell r="AB2260">
            <v>0</v>
          </cell>
          <cell r="AC2260">
            <v>0</v>
          </cell>
          <cell r="AI2260" t="str">
            <v/>
          </cell>
          <cell r="AJ2260" t="str">
            <v/>
          </cell>
          <cell r="AK2260">
            <v>0</v>
          </cell>
          <cell r="AL2260">
            <v>0</v>
          </cell>
          <cell r="AM2260">
            <v>0</v>
          </cell>
        </row>
        <row r="2261">
          <cell r="C2261" t="str">
            <v/>
          </cell>
          <cell r="D2261" t="str">
            <v/>
          </cell>
          <cell r="O2261" t="str">
            <v/>
          </cell>
          <cell r="T2261" t="str">
            <v/>
          </cell>
          <cell r="U2261" t="str">
            <v/>
          </cell>
          <cell r="V2261" t="str">
            <v/>
          </cell>
          <cell r="W2261" t="str">
            <v/>
          </cell>
          <cell r="Y2261" t="str">
            <v/>
          </cell>
          <cell r="AA2261" t="str">
            <v/>
          </cell>
          <cell r="AB2261">
            <v>0</v>
          </cell>
          <cell r="AC2261">
            <v>0</v>
          </cell>
          <cell r="AI2261" t="str">
            <v/>
          </cell>
          <cell r="AJ2261" t="str">
            <v/>
          </cell>
          <cell r="AK2261">
            <v>0</v>
          </cell>
          <cell r="AL2261">
            <v>0</v>
          </cell>
          <cell r="AM2261">
            <v>0</v>
          </cell>
        </row>
        <row r="2262">
          <cell r="C2262" t="str">
            <v/>
          </cell>
          <cell r="D2262" t="str">
            <v/>
          </cell>
          <cell r="O2262" t="str">
            <v/>
          </cell>
          <cell r="T2262" t="str">
            <v/>
          </cell>
          <cell r="U2262" t="str">
            <v/>
          </cell>
          <cell r="V2262" t="str">
            <v/>
          </cell>
          <cell r="W2262" t="str">
            <v/>
          </cell>
          <cell r="Y2262" t="str">
            <v/>
          </cell>
          <cell r="AA2262" t="str">
            <v/>
          </cell>
          <cell r="AB2262">
            <v>0</v>
          </cell>
          <cell r="AC2262">
            <v>0</v>
          </cell>
          <cell r="AI2262" t="str">
            <v/>
          </cell>
          <cell r="AJ2262" t="str">
            <v/>
          </cell>
          <cell r="AK2262">
            <v>0</v>
          </cell>
          <cell r="AL2262">
            <v>0</v>
          </cell>
          <cell r="AM2262">
            <v>0</v>
          </cell>
        </row>
        <row r="2263">
          <cell r="C2263" t="str">
            <v/>
          </cell>
          <cell r="D2263" t="str">
            <v/>
          </cell>
          <cell r="O2263" t="str">
            <v/>
          </cell>
          <cell r="T2263" t="str">
            <v/>
          </cell>
          <cell r="U2263" t="str">
            <v/>
          </cell>
          <cell r="V2263" t="str">
            <v/>
          </cell>
          <cell r="W2263" t="str">
            <v/>
          </cell>
          <cell r="Y2263" t="str">
            <v/>
          </cell>
          <cell r="AA2263" t="str">
            <v/>
          </cell>
          <cell r="AB2263">
            <v>0</v>
          </cell>
          <cell r="AC2263">
            <v>0</v>
          </cell>
          <cell r="AI2263" t="str">
            <v/>
          </cell>
          <cell r="AJ2263" t="str">
            <v/>
          </cell>
          <cell r="AK2263">
            <v>0</v>
          </cell>
          <cell r="AL2263">
            <v>0</v>
          </cell>
          <cell r="AM2263">
            <v>0</v>
          </cell>
        </row>
        <row r="2264">
          <cell r="C2264" t="str">
            <v/>
          </cell>
          <cell r="D2264" t="str">
            <v/>
          </cell>
          <cell r="O2264" t="str">
            <v/>
          </cell>
          <cell r="T2264" t="str">
            <v/>
          </cell>
          <cell r="U2264" t="str">
            <v/>
          </cell>
          <cell r="V2264" t="str">
            <v/>
          </cell>
          <cell r="W2264" t="str">
            <v/>
          </cell>
          <cell r="Y2264" t="str">
            <v/>
          </cell>
          <cell r="AA2264" t="str">
            <v/>
          </cell>
          <cell r="AB2264">
            <v>0</v>
          </cell>
          <cell r="AC2264">
            <v>0</v>
          </cell>
          <cell r="AI2264" t="str">
            <v/>
          </cell>
          <cell r="AJ2264" t="str">
            <v/>
          </cell>
          <cell r="AK2264">
            <v>0</v>
          </cell>
          <cell r="AL2264">
            <v>0</v>
          </cell>
          <cell r="AM2264">
            <v>0</v>
          </cell>
        </row>
        <row r="2265">
          <cell r="C2265" t="str">
            <v/>
          </cell>
          <cell r="D2265" t="str">
            <v/>
          </cell>
          <cell r="O2265" t="str">
            <v/>
          </cell>
          <cell r="T2265" t="str">
            <v/>
          </cell>
          <cell r="U2265" t="str">
            <v/>
          </cell>
          <cell r="V2265" t="str">
            <v/>
          </cell>
          <cell r="W2265" t="str">
            <v/>
          </cell>
          <cell r="Y2265" t="str">
            <v/>
          </cell>
          <cell r="AA2265" t="str">
            <v/>
          </cell>
          <cell r="AB2265">
            <v>0</v>
          </cell>
          <cell r="AC2265">
            <v>0</v>
          </cell>
          <cell r="AI2265" t="str">
            <v/>
          </cell>
          <cell r="AJ2265" t="str">
            <v/>
          </cell>
          <cell r="AK2265">
            <v>0</v>
          </cell>
          <cell r="AL2265">
            <v>0</v>
          </cell>
          <cell r="AM2265">
            <v>0</v>
          </cell>
        </row>
        <row r="2266">
          <cell r="C2266" t="str">
            <v/>
          </cell>
          <cell r="D2266" t="str">
            <v/>
          </cell>
          <cell r="O2266" t="str">
            <v/>
          </cell>
          <cell r="T2266" t="str">
            <v/>
          </cell>
          <cell r="U2266" t="str">
            <v/>
          </cell>
          <cell r="V2266" t="str">
            <v/>
          </cell>
          <cell r="W2266" t="str">
            <v/>
          </cell>
          <cell r="Y2266" t="str">
            <v/>
          </cell>
          <cell r="AA2266" t="str">
            <v/>
          </cell>
          <cell r="AB2266">
            <v>0</v>
          </cell>
          <cell r="AC2266">
            <v>0</v>
          </cell>
          <cell r="AI2266" t="str">
            <v/>
          </cell>
          <cell r="AJ2266" t="str">
            <v/>
          </cell>
          <cell r="AK2266">
            <v>0</v>
          </cell>
          <cell r="AL2266">
            <v>0</v>
          </cell>
          <cell r="AM2266">
            <v>0</v>
          </cell>
        </row>
        <row r="2267">
          <cell r="C2267" t="str">
            <v/>
          </cell>
          <cell r="D2267" t="str">
            <v/>
          </cell>
          <cell r="O2267" t="str">
            <v/>
          </cell>
          <cell r="T2267" t="str">
            <v/>
          </cell>
          <cell r="U2267" t="str">
            <v/>
          </cell>
          <cell r="V2267" t="str">
            <v/>
          </cell>
          <cell r="W2267" t="str">
            <v/>
          </cell>
          <cell r="Y2267" t="str">
            <v/>
          </cell>
          <cell r="AA2267" t="str">
            <v/>
          </cell>
          <cell r="AB2267">
            <v>0</v>
          </cell>
          <cell r="AC2267">
            <v>0</v>
          </cell>
          <cell r="AI2267" t="str">
            <v/>
          </cell>
          <cell r="AJ2267" t="str">
            <v/>
          </cell>
          <cell r="AK2267">
            <v>0</v>
          </cell>
          <cell r="AL2267">
            <v>0</v>
          </cell>
          <cell r="AM2267">
            <v>0</v>
          </cell>
        </row>
        <row r="2268">
          <cell r="C2268" t="str">
            <v/>
          </cell>
          <cell r="D2268" t="str">
            <v/>
          </cell>
          <cell r="O2268" t="str">
            <v/>
          </cell>
          <cell r="T2268" t="str">
            <v/>
          </cell>
          <cell r="U2268" t="str">
            <v/>
          </cell>
          <cell r="V2268" t="str">
            <v/>
          </cell>
          <cell r="W2268" t="str">
            <v/>
          </cell>
          <cell r="Y2268" t="str">
            <v/>
          </cell>
          <cell r="AA2268" t="str">
            <v/>
          </cell>
          <cell r="AB2268">
            <v>0</v>
          </cell>
          <cell r="AC2268">
            <v>0</v>
          </cell>
          <cell r="AI2268" t="str">
            <v/>
          </cell>
          <cell r="AJ2268" t="str">
            <v/>
          </cell>
          <cell r="AK2268">
            <v>0</v>
          </cell>
          <cell r="AL2268">
            <v>0</v>
          </cell>
          <cell r="AM2268">
            <v>0</v>
          </cell>
        </row>
        <row r="2269">
          <cell r="C2269" t="str">
            <v/>
          </cell>
          <cell r="D2269" t="str">
            <v/>
          </cell>
          <cell r="O2269" t="str">
            <v/>
          </cell>
          <cell r="T2269" t="str">
            <v/>
          </cell>
          <cell r="U2269" t="str">
            <v/>
          </cell>
          <cell r="V2269" t="str">
            <v/>
          </cell>
          <cell r="W2269" t="str">
            <v/>
          </cell>
          <cell r="Y2269" t="str">
            <v/>
          </cell>
          <cell r="AA2269" t="str">
            <v/>
          </cell>
          <cell r="AB2269">
            <v>0</v>
          </cell>
          <cell r="AC2269">
            <v>0</v>
          </cell>
          <cell r="AI2269" t="str">
            <v/>
          </cell>
          <cell r="AJ2269" t="str">
            <v/>
          </cell>
          <cell r="AK2269">
            <v>0</v>
          </cell>
          <cell r="AL2269">
            <v>0</v>
          </cell>
          <cell r="AM2269">
            <v>0</v>
          </cell>
        </row>
        <row r="2270">
          <cell r="C2270" t="str">
            <v/>
          </cell>
          <cell r="D2270" t="str">
            <v/>
          </cell>
          <cell r="O2270" t="str">
            <v/>
          </cell>
          <cell r="T2270" t="str">
            <v/>
          </cell>
          <cell r="U2270" t="str">
            <v/>
          </cell>
          <cell r="V2270" t="str">
            <v/>
          </cell>
          <cell r="W2270" t="str">
            <v/>
          </cell>
          <cell r="Y2270" t="str">
            <v/>
          </cell>
          <cell r="AA2270" t="str">
            <v/>
          </cell>
          <cell r="AB2270">
            <v>0</v>
          </cell>
          <cell r="AC2270">
            <v>0</v>
          </cell>
          <cell r="AI2270" t="str">
            <v/>
          </cell>
          <cell r="AJ2270" t="str">
            <v/>
          </cell>
          <cell r="AK2270">
            <v>0</v>
          </cell>
          <cell r="AL2270">
            <v>0</v>
          </cell>
          <cell r="AM2270">
            <v>0</v>
          </cell>
        </row>
        <row r="2271">
          <cell r="C2271" t="str">
            <v/>
          </cell>
          <cell r="D2271" t="str">
            <v/>
          </cell>
          <cell r="O2271" t="str">
            <v/>
          </cell>
          <cell r="T2271" t="str">
            <v/>
          </cell>
          <cell r="U2271" t="str">
            <v/>
          </cell>
          <cell r="V2271" t="str">
            <v/>
          </cell>
          <cell r="W2271" t="str">
            <v/>
          </cell>
          <cell r="Y2271" t="str">
            <v/>
          </cell>
          <cell r="AA2271" t="str">
            <v/>
          </cell>
          <cell r="AB2271">
            <v>0</v>
          </cell>
          <cell r="AC2271">
            <v>0</v>
          </cell>
          <cell r="AI2271" t="str">
            <v/>
          </cell>
          <cell r="AJ2271" t="str">
            <v/>
          </cell>
          <cell r="AK2271">
            <v>0</v>
          </cell>
          <cell r="AL2271">
            <v>0</v>
          </cell>
          <cell r="AM2271">
            <v>0</v>
          </cell>
        </row>
        <row r="2272">
          <cell r="C2272" t="str">
            <v/>
          </cell>
          <cell r="D2272" t="str">
            <v/>
          </cell>
          <cell r="O2272" t="str">
            <v/>
          </cell>
          <cell r="T2272" t="str">
            <v/>
          </cell>
          <cell r="U2272" t="str">
            <v/>
          </cell>
          <cell r="V2272" t="str">
            <v/>
          </cell>
          <cell r="W2272" t="str">
            <v/>
          </cell>
          <cell r="Y2272" t="str">
            <v/>
          </cell>
          <cell r="AA2272" t="str">
            <v/>
          </cell>
          <cell r="AB2272">
            <v>0</v>
          </cell>
          <cell r="AC2272">
            <v>0</v>
          </cell>
          <cell r="AI2272" t="str">
            <v/>
          </cell>
          <cell r="AJ2272" t="str">
            <v/>
          </cell>
          <cell r="AK2272">
            <v>0</v>
          </cell>
          <cell r="AL2272">
            <v>0</v>
          </cell>
          <cell r="AM2272">
            <v>0</v>
          </cell>
        </row>
        <row r="2273">
          <cell r="C2273" t="str">
            <v/>
          </cell>
          <cell r="D2273" t="str">
            <v/>
          </cell>
          <cell r="O2273" t="str">
            <v/>
          </cell>
          <cell r="T2273" t="str">
            <v/>
          </cell>
          <cell r="U2273" t="str">
            <v/>
          </cell>
          <cell r="V2273" t="str">
            <v/>
          </cell>
          <cell r="W2273" t="str">
            <v/>
          </cell>
          <cell r="Y2273" t="str">
            <v/>
          </cell>
          <cell r="AA2273" t="str">
            <v/>
          </cell>
          <cell r="AB2273">
            <v>0</v>
          </cell>
          <cell r="AC2273">
            <v>0</v>
          </cell>
          <cell r="AI2273" t="str">
            <v/>
          </cell>
          <cell r="AJ2273" t="str">
            <v/>
          </cell>
          <cell r="AK2273">
            <v>0</v>
          </cell>
          <cell r="AL2273">
            <v>0</v>
          </cell>
          <cell r="AM2273">
            <v>0</v>
          </cell>
        </row>
        <row r="2274">
          <cell r="C2274" t="str">
            <v/>
          </cell>
          <cell r="D2274" t="str">
            <v/>
          </cell>
          <cell r="O2274" t="str">
            <v/>
          </cell>
          <cell r="T2274" t="str">
            <v/>
          </cell>
          <cell r="U2274" t="str">
            <v/>
          </cell>
          <cell r="V2274" t="str">
            <v/>
          </cell>
          <cell r="W2274" t="str">
            <v/>
          </cell>
          <cell r="Y2274" t="str">
            <v/>
          </cell>
          <cell r="AA2274" t="str">
            <v/>
          </cell>
          <cell r="AB2274">
            <v>0</v>
          </cell>
          <cell r="AC2274">
            <v>0</v>
          </cell>
          <cell r="AI2274" t="str">
            <v/>
          </cell>
          <cell r="AJ2274" t="str">
            <v/>
          </cell>
          <cell r="AK2274">
            <v>0</v>
          </cell>
          <cell r="AL2274">
            <v>0</v>
          </cell>
          <cell r="AM2274">
            <v>0</v>
          </cell>
        </row>
        <row r="2275">
          <cell r="C2275" t="str">
            <v/>
          </cell>
          <cell r="D2275" t="str">
            <v/>
          </cell>
          <cell r="O2275" t="str">
            <v/>
          </cell>
          <cell r="T2275" t="str">
            <v/>
          </cell>
          <cell r="U2275" t="str">
            <v/>
          </cell>
          <cell r="V2275" t="str">
            <v/>
          </cell>
          <cell r="W2275" t="str">
            <v/>
          </cell>
          <cell r="Y2275" t="str">
            <v/>
          </cell>
          <cell r="AA2275" t="str">
            <v/>
          </cell>
          <cell r="AB2275">
            <v>0</v>
          </cell>
          <cell r="AC2275">
            <v>0</v>
          </cell>
          <cell r="AI2275" t="str">
            <v/>
          </cell>
          <cell r="AJ2275" t="str">
            <v/>
          </cell>
          <cell r="AK2275">
            <v>0</v>
          </cell>
          <cell r="AL2275">
            <v>0</v>
          </cell>
          <cell r="AM2275">
            <v>0</v>
          </cell>
        </row>
        <row r="2276">
          <cell r="C2276" t="str">
            <v/>
          </cell>
          <cell r="D2276" t="str">
            <v/>
          </cell>
          <cell r="O2276" t="str">
            <v/>
          </cell>
          <cell r="T2276" t="str">
            <v/>
          </cell>
          <cell r="U2276" t="str">
            <v/>
          </cell>
          <cell r="V2276" t="str">
            <v/>
          </cell>
          <cell r="W2276" t="str">
            <v/>
          </cell>
          <cell r="Y2276" t="str">
            <v/>
          </cell>
          <cell r="AA2276" t="str">
            <v/>
          </cell>
          <cell r="AB2276">
            <v>0</v>
          </cell>
          <cell r="AC2276">
            <v>0</v>
          </cell>
          <cell r="AI2276" t="str">
            <v/>
          </cell>
          <cell r="AJ2276" t="str">
            <v/>
          </cell>
          <cell r="AK2276">
            <v>0</v>
          </cell>
          <cell r="AL2276">
            <v>0</v>
          </cell>
          <cell r="AM2276">
            <v>0</v>
          </cell>
        </row>
        <row r="2277">
          <cell r="C2277" t="str">
            <v/>
          </cell>
          <cell r="D2277" t="str">
            <v/>
          </cell>
          <cell r="O2277" t="str">
            <v/>
          </cell>
          <cell r="T2277" t="str">
            <v/>
          </cell>
          <cell r="U2277" t="str">
            <v/>
          </cell>
          <cell r="V2277" t="str">
            <v/>
          </cell>
          <cell r="W2277" t="str">
            <v/>
          </cell>
          <cell r="Y2277" t="str">
            <v/>
          </cell>
          <cell r="AA2277" t="str">
            <v/>
          </cell>
          <cell r="AB2277">
            <v>0</v>
          </cell>
          <cell r="AC2277">
            <v>0</v>
          </cell>
          <cell r="AI2277" t="str">
            <v/>
          </cell>
          <cell r="AJ2277" t="str">
            <v/>
          </cell>
          <cell r="AK2277">
            <v>0</v>
          </cell>
          <cell r="AL2277">
            <v>0</v>
          </cell>
          <cell r="AM2277">
            <v>0</v>
          </cell>
        </row>
        <row r="2278">
          <cell r="C2278" t="str">
            <v/>
          </cell>
          <cell r="D2278" t="str">
            <v/>
          </cell>
          <cell r="O2278" t="str">
            <v/>
          </cell>
          <cell r="T2278" t="str">
            <v/>
          </cell>
          <cell r="U2278" t="str">
            <v/>
          </cell>
          <cell r="V2278" t="str">
            <v/>
          </cell>
          <cell r="W2278" t="str">
            <v/>
          </cell>
          <cell r="Y2278" t="str">
            <v/>
          </cell>
          <cell r="AA2278" t="str">
            <v/>
          </cell>
          <cell r="AB2278">
            <v>0</v>
          </cell>
          <cell r="AC2278">
            <v>0</v>
          </cell>
          <cell r="AI2278" t="str">
            <v/>
          </cell>
          <cell r="AJ2278" t="str">
            <v/>
          </cell>
          <cell r="AK2278">
            <v>0</v>
          </cell>
          <cell r="AL2278">
            <v>0</v>
          </cell>
          <cell r="AM2278">
            <v>0</v>
          </cell>
        </row>
        <row r="2279">
          <cell r="C2279" t="str">
            <v/>
          </cell>
          <cell r="D2279" t="str">
            <v/>
          </cell>
          <cell r="O2279" t="str">
            <v/>
          </cell>
          <cell r="T2279" t="str">
            <v/>
          </cell>
          <cell r="U2279" t="str">
            <v/>
          </cell>
          <cell r="V2279" t="str">
            <v/>
          </cell>
          <cell r="W2279" t="str">
            <v/>
          </cell>
          <cell r="Y2279" t="str">
            <v/>
          </cell>
          <cell r="AA2279" t="str">
            <v/>
          </cell>
          <cell r="AB2279">
            <v>0</v>
          </cell>
          <cell r="AC2279">
            <v>0</v>
          </cell>
          <cell r="AI2279" t="str">
            <v/>
          </cell>
          <cell r="AJ2279" t="str">
            <v/>
          </cell>
          <cell r="AK2279">
            <v>0</v>
          </cell>
          <cell r="AL2279">
            <v>0</v>
          </cell>
          <cell r="AM2279">
            <v>0</v>
          </cell>
        </row>
        <row r="2280">
          <cell r="C2280" t="str">
            <v/>
          </cell>
          <cell r="D2280" t="str">
            <v/>
          </cell>
          <cell r="O2280" t="str">
            <v/>
          </cell>
          <cell r="T2280" t="str">
            <v/>
          </cell>
          <cell r="U2280" t="str">
            <v/>
          </cell>
          <cell r="V2280" t="str">
            <v/>
          </cell>
          <cell r="W2280" t="str">
            <v/>
          </cell>
          <cell r="Y2280" t="str">
            <v/>
          </cell>
          <cell r="AA2280" t="str">
            <v/>
          </cell>
          <cell r="AB2280">
            <v>0</v>
          </cell>
          <cell r="AC2280">
            <v>0</v>
          </cell>
          <cell r="AI2280" t="str">
            <v/>
          </cell>
          <cell r="AJ2280" t="str">
            <v/>
          </cell>
          <cell r="AK2280">
            <v>0</v>
          </cell>
          <cell r="AL2280">
            <v>0</v>
          </cell>
          <cell r="AM2280">
            <v>0</v>
          </cell>
        </row>
        <row r="2281">
          <cell r="C2281" t="str">
            <v/>
          </cell>
          <cell r="D2281" t="str">
            <v/>
          </cell>
          <cell r="O2281" t="str">
            <v/>
          </cell>
          <cell r="T2281" t="str">
            <v/>
          </cell>
          <cell r="U2281" t="str">
            <v/>
          </cell>
          <cell r="V2281" t="str">
            <v/>
          </cell>
          <cell r="W2281" t="str">
            <v/>
          </cell>
          <cell r="Y2281" t="str">
            <v/>
          </cell>
          <cell r="AA2281" t="str">
            <v/>
          </cell>
          <cell r="AB2281">
            <v>0</v>
          </cell>
          <cell r="AC2281">
            <v>0</v>
          </cell>
          <cell r="AI2281" t="str">
            <v/>
          </cell>
          <cell r="AJ2281" t="str">
            <v/>
          </cell>
          <cell r="AK2281">
            <v>0</v>
          </cell>
          <cell r="AL2281">
            <v>0</v>
          </cell>
          <cell r="AM2281">
            <v>0</v>
          </cell>
        </row>
        <row r="2282">
          <cell r="C2282" t="str">
            <v/>
          </cell>
          <cell r="D2282" t="str">
            <v/>
          </cell>
          <cell r="O2282" t="str">
            <v/>
          </cell>
          <cell r="T2282" t="str">
            <v/>
          </cell>
          <cell r="U2282" t="str">
            <v/>
          </cell>
          <cell r="V2282" t="str">
            <v/>
          </cell>
          <cell r="W2282" t="str">
            <v/>
          </cell>
          <cell r="Y2282" t="str">
            <v/>
          </cell>
          <cell r="AA2282" t="str">
            <v/>
          </cell>
          <cell r="AB2282">
            <v>0</v>
          </cell>
          <cell r="AC2282">
            <v>0</v>
          </cell>
          <cell r="AI2282" t="str">
            <v/>
          </cell>
          <cell r="AJ2282" t="str">
            <v/>
          </cell>
          <cell r="AK2282">
            <v>0</v>
          </cell>
          <cell r="AL2282">
            <v>0</v>
          </cell>
          <cell r="AM2282">
            <v>0</v>
          </cell>
        </row>
        <row r="2283">
          <cell r="C2283" t="str">
            <v/>
          </cell>
          <cell r="D2283" t="str">
            <v/>
          </cell>
          <cell r="O2283" t="str">
            <v/>
          </cell>
          <cell r="T2283" t="str">
            <v/>
          </cell>
          <cell r="U2283" t="str">
            <v/>
          </cell>
          <cell r="V2283" t="str">
            <v/>
          </cell>
          <cell r="W2283" t="str">
            <v/>
          </cell>
          <cell r="Y2283" t="str">
            <v/>
          </cell>
          <cell r="AA2283" t="str">
            <v/>
          </cell>
          <cell r="AB2283">
            <v>0</v>
          </cell>
          <cell r="AC2283">
            <v>0</v>
          </cell>
          <cell r="AI2283" t="str">
            <v/>
          </cell>
          <cell r="AJ2283" t="str">
            <v/>
          </cell>
          <cell r="AK2283">
            <v>0</v>
          </cell>
          <cell r="AL2283">
            <v>0</v>
          </cell>
          <cell r="AM2283">
            <v>0</v>
          </cell>
        </row>
        <row r="2284">
          <cell r="C2284" t="str">
            <v/>
          </cell>
          <cell r="D2284" t="str">
            <v/>
          </cell>
          <cell r="O2284" t="str">
            <v/>
          </cell>
          <cell r="T2284" t="str">
            <v/>
          </cell>
          <cell r="U2284" t="str">
            <v/>
          </cell>
          <cell r="V2284" t="str">
            <v/>
          </cell>
          <cell r="W2284" t="str">
            <v/>
          </cell>
          <cell r="Y2284" t="str">
            <v/>
          </cell>
          <cell r="AA2284" t="str">
            <v/>
          </cell>
          <cell r="AB2284">
            <v>0</v>
          </cell>
          <cell r="AC2284">
            <v>0</v>
          </cell>
          <cell r="AI2284" t="str">
            <v/>
          </cell>
          <cell r="AJ2284" t="str">
            <v/>
          </cell>
          <cell r="AK2284">
            <v>0</v>
          </cell>
          <cell r="AL2284">
            <v>0</v>
          </cell>
          <cell r="AM2284">
            <v>0</v>
          </cell>
        </row>
        <row r="2285">
          <cell r="C2285" t="str">
            <v/>
          </cell>
          <cell r="D2285" t="str">
            <v/>
          </cell>
          <cell r="O2285" t="str">
            <v/>
          </cell>
          <cell r="T2285" t="str">
            <v/>
          </cell>
          <cell r="U2285" t="str">
            <v/>
          </cell>
          <cell r="V2285" t="str">
            <v/>
          </cell>
          <cell r="W2285" t="str">
            <v/>
          </cell>
          <cell r="Y2285" t="str">
            <v/>
          </cell>
          <cell r="AA2285" t="str">
            <v/>
          </cell>
          <cell r="AB2285">
            <v>0</v>
          </cell>
          <cell r="AC2285">
            <v>0</v>
          </cell>
          <cell r="AI2285" t="str">
            <v/>
          </cell>
          <cell r="AJ2285" t="str">
            <v/>
          </cell>
          <cell r="AK2285">
            <v>0</v>
          </cell>
          <cell r="AL2285">
            <v>0</v>
          </cell>
          <cell r="AM2285">
            <v>0</v>
          </cell>
        </row>
        <row r="2286">
          <cell r="C2286" t="str">
            <v/>
          </cell>
          <cell r="D2286" t="str">
            <v/>
          </cell>
          <cell r="O2286" t="str">
            <v/>
          </cell>
          <cell r="T2286" t="str">
            <v/>
          </cell>
          <cell r="U2286" t="str">
            <v/>
          </cell>
          <cell r="V2286" t="str">
            <v/>
          </cell>
          <cell r="W2286" t="str">
            <v/>
          </cell>
          <cell r="Y2286" t="str">
            <v/>
          </cell>
          <cell r="AA2286" t="str">
            <v/>
          </cell>
          <cell r="AB2286">
            <v>0</v>
          </cell>
          <cell r="AC2286">
            <v>0</v>
          </cell>
          <cell r="AI2286" t="str">
            <v/>
          </cell>
          <cell r="AJ2286" t="str">
            <v/>
          </cell>
          <cell r="AK2286">
            <v>0</v>
          </cell>
          <cell r="AL2286">
            <v>0</v>
          </cell>
          <cell r="AM2286">
            <v>0</v>
          </cell>
        </row>
        <row r="2287">
          <cell r="C2287" t="str">
            <v/>
          </cell>
          <cell r="D2287" t="str">
            <v/>
          </cell>
          <cell r="O2287" t="str">
            <v/>
          </cell>
          <cell r="T2287" t="str">
            <v/>
          </cell>
          <cell r="U2287" t="str">
            <v/>
          </cell>
          <cell r="V2287" t="str">
            <v/>
          </cell>
          <cell r="W2287" t="str">
            <v/>
          </cell>
          <cell r="Y2287" t="str">
            <v/>
          </cell>
          <cell r="AA2287" t="str">
            <v/>
          </cell>
          <cell r="AB2287">
            <v>0</v>
          </cell>
          <cell r="AC2287">
            <v>0</v>
          </cell>
          <cell r="AI2287" t="str">
            <v/>
          </cell>
          <cell r="AJ2287" t="str">
            <v/>
          </cell>
          <cell r="AK2287">
            <v>0</v>
          </cell>
          <cell r="AL2287">
            <v>0</v>
          </cell>
          <cell r="AM2287">
            <v>0</v>
          </cell>
        </row>
        <row r="2288">
          <cell r="C2288" t="str">
            <v/>
          </cell>
          <cell r="D2288" t="str">
            <v/>
          </cell>
          <cell r="O2288" t="str">
            <v/>
          </cell>
          <cell r="T2288" t="str">
            <v/>
          </cell>
          <cell r="U2288" t="str">
            <v/>
          </cell>
          <cell r="V2288" t="str">
            <v/>
          </cell>
          <cell r="W2288" t="str">
            <v/>
          </cell>
          <cell r="Y2288" t="str">
            <v/>
          </cell>
          <cell r="AA2288" t="str">
            <v/>
          </cell>
          <cell r="AB2288">
            <v>0</v>
          </cell>
          <cell r="AC2288">
            <v>0</v>
          </cell>
          <cell r="AI2288" t="str">
            <v/>
          </cell>
          <cell r="AJ2288" t="str">
            <v/>
          </cell>
          <cell r="AK2288">
            <v>0</v>
          </cell>
          <cell r="AL2288">
            <v>0</v>
          </cell>
          <cell r="AM2288">
            <v>0</v>
          </cell>
        </row>
        <row r="2289">
          <cell r="C2289" t="str">
            <v/>
          </cell>
          <cell r="D2289" t="str">
            <v/>
          </cell>
          <cell r="O2289" t="str">
            <v/>
          </cell>
          <cell r="T2289" t="str">
            <v/>
          </cell>
          <cell r="U2289" t="str">
            <v/>
          </cell>
          <cell r="V2289" t="str">
            <v/>
          </cell>
          <cell r="W2289" t="str">
            <v/>
          </cell>
          <cell r="Y2289" t="str">
            <v/>
          </cell>
          <cell r="AA2289" t="str">
            <v/>
          </cell>
          <cell r="AB2289">
            <v>0</v>
          </cell>
          <cell r="AC2289">
            <v>0</v>
          </cell>
          <cell r="AI2289" t="str">
            <v/>
          </cell>
          <cell r="AJ2289" t="str">
            <v/>
          </cell>
          <cell r="AK2289">
            <v>0</v>
          </cell>
          <cell r="AL2289">
            <v>0</v>
          </cell>
          <cell r="AM2289">
            <v>0</v>
          </cell>
        </row>
        <row r="2290">
          <cell r="C2290" t="str">
            <v/>
          </cell>
          <cell r="D2290" t="str">
            <v/>
          </cell>
          <cell r="O2290" t="str">
            <v/>
          </cell>
          <cell r="T2290" t="str">
            <v/>
          </cell>
          <cell r="U2290" t="str">
            <v/>
          </cell>
          <cell r="V2290" t="str">
            <v/>
          </cell>
          <cell r="W2290" t="str">
            <v/>
          </cell>
          <cell r="Y2290" t="str">
            <v/>
          </cell>
          <cell r="AA2290" t="str">
            <v/>
          </cell>
          <cell r="AB2290">
            <v>0</v>
          </cell>
          <cell r="AC2290">
            <v>0</v>
          </cell>
          <cell r="AI2290" t="str">
            <v/>
          </cell>
          <cell r="AJ2290" t="str">
            <v/>
          </cell>
          <cell r="AK2290">
            <v>0</v>
          </cell>
          <cell r="AL2290">
            <v>0</v>
          </cell>
          <cell r="AM2290">
            <v>0</v>
          </cell>
        </row>
        <row r="2291">
          <cell r="C2291" t="str">
            <v/>
          </cell>
          <cell r="D2291" t="str">
            <v/>
          </cell>
          <cell r="O2291" t="str">
            <v/>
          </cell>
          <cell r="T2291" t="str">
            <v/>
          </cell>
          <cell r="U2291" t="str">
            <v/>
          </cell>
          <cell r="V2291" t="str">
            <v/>
          </cell>
          <cell r="W2291" t="str">
            <v/>
          </cell>
          <cell r="Y2291" t="str">
            <v/>
          </cell>
          <cell r="AA2291" t="str">
            <v/>
          </cell>
          <cell r="AB2291">
            <v>0</v>
          </cell>
          <cell r="AC2291">
            <v>0</v>
          </cell>
          <cell r="AI2291" t="str">
            <v/>
          </cell>
          <cell r="AJ2291" t="str">
            <v/>
          </cell>
          <cell r="AK2291">
            <v>0</v>
          </cell>
          <cell r="AL2291">
            <v>0</v>
          </cell>
          <cell r="AM2291">
            <v>0</v>
          </cell>
        </row>
        <row r="2292">
          <cell r="C2292" t="str">
            <v/>
          </cell>
          <cell r="D2292" t="str">
            <v/>
          </cell>
          <cell r="O2292" t="str">
            <v/>
          </cell>
          <cell r="T2292" t="str">
            <v/>
          </cell>
          <cell r="U2292" t="str">
            <v/>
          </cell>
          <cell r="V2292" t="str">
            <v/>
          </cell>
          <cell r="W2292" t="str">
            <v/>
          </cell>
          <cell r="Y2292" t="str">
            <v/>
          </cell>
          <cell r="AA2292" t="str">
            <v/>
          </cell>
          <cell r="AB2292">
            <v>0</v>
          </cell>
          <cell r="AC2292">
            <v>0</v>
          </cell>
          <cell r="AI2292" t="str">
            <v/>
          </cell>
          <cell r="AJ2292" t="str">
            <v/>
          </cell>
          <cell r="AK2292">
            <v>0</v>
          </cell>
          <cell r="AL2292">
            <v>0</v>
          </cell>
          <cell r="AM2292">
            <v>0</v>
          </cell>
        </row>
        <row r="2293">
          <cell r="C2293" t="str">
            <v/>
          </cell>
          <cell r="D2293" t="str">
            <v/>
          </cell>
          <cell r="O2293" t="str">
            <v/>
          </cell>
          <cell r="T2293" t="str">
            <v/>
          </cell>
          <cell r="U2293" t="str">
            <v/>
          </cell>
          <cell r="V2293" t="str">
            <v/>
          </cell>
          <cell r="W2293" t="str">
            <v/>
          </cell>
          <cell r="Y2293" t="str">
            <v/>
          </cell>
          <cell r="AA2293" t="str">
            <v/>
          </cell>
          <cell r="AB2293">
            <v>0</v>
          </cell>
          <cell r="AC2293">
            <v>0</v>
          </cell>
          <cell r="AI2293" t="str">
            <v/>
          </cell>
          <cell r="AJ2293" t="str">
            <v/>
          </cell>
          <cell r="AK2293">
            <v>0</v>
          </cell>
          <cell r="AL2293">
            <v>0</v>
          </cell>
          <cell r="AM2293">
            <v>0</v>
          </cell>
        </row>
        <row r="2294">
          <cell r="C2294" t="str">
            <v/>
          </cell>
          <cell r="D2294" t="str">
            <v/>
          </cell>
          <cell r="O2294" t="str">
            <v/>
          </cell>
          <cell r="T2294" t="str">
            <v/>
          </cell>
          <cell r="U2294" t="str">
            <v/>
          </cell>
          <cell r="V2294" t="str">
            <v/>
          </cell>
          <cell r="W2294" t="str">
            <v/>
          </cell>
          <cell r="Y2294" t="str">
            <v/>
          </cell>
          <cell r="AA2294" t="str">
            <v/>
          </cell>
          <cell r="AB2294">
            <v>0</v>
          </cell>
          <cell r="AC2294">
            <v>0</v>
          </cell>
          <cell r="AI2294" t="str">
            <v/>
          </cell>
          <cell r="AJ2294" t="str">
            <v/>
          </cell>
          <cell r="AK2294">
            <v>0</v>
          </cell>
          <cell r="AL2294">
            <v>0</v>
          </cell>
          <cell r="AM2294">
            <v>0</v>
          </cell>
        </row>
        <row r="2295">
          <cell r="C2295" t="str">
            <v/>
          </cell>
          <cell r="D2295" t="str">
            <v/>
          </cell>
          <cell r="O2295" t="str">
            <v/>
          </cell>
          <cell r="T2295" t="str">
            <v/>
          </cell>
          <cell r="U2295" t="str">
            <v/>
          </cell>
          <cell r="V2295" t="str">
            <v/>
          </cell>
          <cell r="W2295" t="str">
            <v/>
          </cell>
          <cell r="Y2295" t="str">
            <v/>
          </cell>
          <cell r="AA2295" t="str">
            <v/>
          </cell>
          <cell r="AB2295">
            <v>0</v>
          </cell>
          <cell r="AC2295">
            <v>0</v>
          </cell>
          <cell r="AI2295" t="str">
            <v/>
          </cell>
          <cell r="AJ2295" t="str">
            <v/>
          </cell>
          <cell r="AK2295">
            <v>0</v>
          </cell>
          <cell r="AL2295">
            <v>0</v>
          </cell>
          <cell r="AM2295">
            <v>0</v>
          </cell>
        </row>
        <row r="2296">
          <cell r="C2296" t="str">
            <v/>
          </cell>
          <cell r="D2296" t="str">
            <v/>
          </cell>
          <cell r="O2296" t="str">
            <v/>
          </cell>
          <cell r="T2296" t="str">
            <v/>
          </cell>
          <cell r="U2296" t="str">
            <v/>
          </cell>
          <cell r="V2296" t="str">
            <v/>
          </cell>
          <cell r="W2296" t="str">
            <v/>
          </cell>
          <cell r="Y2296" t="str">
            <v/>
          </cell>
          <cell r="AA2296" t="str">
            <v/>
          </cell>
          <cell r="AB2296">
            <v>0</v>
          </cell>
          <cell r="AC2296">
            <v>0</v>
          </cell>
          <cell r="AI2296" t="str">
            <v/>
          </cell>
          <cell r="AJ2296" t="str">
            <v/>
          </cell>
          <cell r="AK2296">
            <v>0</v>
          </cell>
          <cell r="AL2296">
            <v>0</v>
          </cell>
          <cell r="AM2296">
            <v>0</v>
          </cell>
        </row>
        <row r="2297">
          <cell r="C2297" t="str">
            <v/>
          </cell>
          <cell r="D2297" t="str">
            <v/>
          </cell>
          <cell r="O2297" t="str">
            <v/>
          </cell>
          <cell r="T2297" t="str">
            <v/>
          </cell>
          <cell r="U2297" t="str">
            <v/>
          </cell>
          <cell r="V2297" t="str">
            <v/>
          </cell>
          <cell r="W2297" t="str">
            <v/>
          </cell>
          <cell r="Y2297" t="str">
            <v/>
          </cell>
          <cell r="AA2297" t="str">
            <v/>
          </cell>
          <cell r="AB2297">
            <v>0</v>
          </cell>
          <cell r="AC2297">
            <v>0</v>
          </cell>
          <cell r="AI2297" t="str">
            <v/>
          </cell>
          <cell r="AJ2297" t="str">
            <v/>
          </cell>
          <cell r="AK2297">
            <v>0</v>
          </cell>
          <cell r="AL2297">
            <v>0</v>
          </cell>
          <cell r="AM2297">
            <v>0</v>
          </cell>
        </row>
        <row r="2298">
          <cell r="C2298" t="str">
            <v/>
          </cell>
          <cell r="D2298" t="str">
            <v/>
          </cell>
          <cell r="O2298" t="str">
            <v/>
          </cell>
          <cell r="T2298" t="str">
            <v/>
          </cell>
          <cell r="U2298" t="str">
            <v/>
          </cell>
          <cell r="V2298" t="str">
            <v/>
          </cell>
          <cell r="W2298" t="str">
            <v/>
          </cell>
          <cell r="Y2298" t="str">
            <v/>
          </cell>
          <cell r="AA2298" t="str">
            <v/>
          </cell>
          <cell r="AB2298">
            <v>0</v>
          </cell>
          <cell r="AC2298">
            <v>0</v>
          </cell>
          <cell r="AI2298" t="str">
            <v/>
          </cell>
          <cell r="AJ2298" t="str">
            <v/>
          </cell>
          <cell r="AK2298">
            <v>0</v>
          </cell>
          <cell r="AL2298">
            <v>0</v>
          </cell>
          <cell r="AM2298">
            <v>0</v>
          </cell>
        </row>
        <row r="2299">
          <cell r="C2299" t="str">
            <v/>
          </cell>
          <cell r="D2299" t="str">
            <v/>
          </cell>
          <cell r="O2299" t="str">
            <v/>
          </cell>
          <cell r="T2299" t="str">
            <v/>
          </cell>
          <cell r="U2299" t="str">
            <v/>
          </cell>
          <cell r="V2299" t="str">
            <v/>
          </cell>
          <cell r="W2299" t="str">
            <v/>
          </cell>
          <cell r="Y2299" t="str">
            <v/>
          </cell>
          <cell r="AA2299" t="str">
            <v/>
          </cell>
          <cell r="AB2299">
            <v>0</v>
          </cell>
          <cell r="AC2299">
            <v>0</v>
          </cell>
          <cell r="AI2299" t="str">
            <v/>
          </cell>
          <cell r="AJ2299" t="str">
            <v/>
          </cell>
          <cell r="AK2299">
            <v>0</v>
          </cell>
          <cell r="AL2299">
            <v>0</v>
          </cell>
          <cell r="AM2299">
            <v>0</v>
          </cell>
        </row>
        <row r="2300">
          <cell r="C2300" t="str">
            <v/>
          </cell>
          <cell r="D2300" t="str">
            <v/>
          </cell>
          <cell r="O2300" t="str">
            <v/>
          </cell>
          <cell r="T2300" t="str">
            <v/>
          </cell>
          <cell r="U2300" t="str">
            <v/>
          </cell>
          <cell r="V2300" t="str">
            <v/>
          </cell>
          <cell r="W2300" t="str">
            <v/>
          </cell>
          <cell r="Y2300" t="str">
            <v/>
          </cell>
          <cell r="AA2300" t="str">
            <v/>
          </cell>
          <cell r="AB2300">
            <v>0</v>
          </cell>
          <cell r="AC2300">
            <v>0</v>
          </cell>
          <cell r="AI2300" t="str">
            <v/>
          </cell>
          <cell r="AJ2300" t="str">
            <v/>
          </cell>
          <cell r="AK2300">
            <v>0</v>
          </cell>
          <cell r="AL2300">
            <v>0</v>
          </cell>
          <cell r="AM2300">
            <v>0</v>
          </cell>
        </row>
        <row r="2301">
          <cell r="C2301" t="str">
            <v/>
          </cell>
          <cell r="D2301" t="str">
            <v/>
          </cell>
          <cell r="O2301" t="str">
            <v/>
          </cell>
          <cell r="T2301" t="str">
            <v/>
          </cell>
          <cell r="U2301" t="str">
            <v/>
          </cell>
          <cell r="V2301" t="str">
            <v/>
          </cell>
          <cell r="W2301" t="str">
            <v/>
          </cell>
          <cell r="Y2301" t="str">
            <v/>
          </cell>
          <cell r="AA2301" t="str">
            <v/>
          </cell>
          <cell r="AB2301">
            <v>0</v>
          </cell>
          <cell r="AC2301">
            <v>0</v>
          </cell>
          <cell r="AI2301" t="str">
            <v/>
          </cell>
          <cell r="AJ2301" t="str">
            <v/>
          </cell>
          <cell r="AK2301">
            <v>0</v>
          </cell>
          <cell r="AL2301">
            <v>0</v>
          </cell>
          <cell r="AM2301">
            <v>0</v>
          </cell>
        </row>
        <row r="2302">
          <cell r="C2302" t="str">
            <v/>
          </cell>
          <cell r="D2302" t="str">
            <v/>
          </cell>
          <cell r="O2302" t="str">
            <v/>
          </cell>
          <cell r="T2302" t="str">
            <v/>
          </cell>
          <cell r="U2302" t="str">
            <v/>
          </cell>
          <cell r="V2302" t="str">
            <v/>
          </cell>
          <cell r="W2302" t="str">
            <v/>
          </cell>
          <cell r="Y2302" t="str">
            <v/>
          </cell>
          <cell r="AA2302" t="str">
            <v/>
          </cell>
          <cell r="AB2302">
            <v>0</v>
          </cell>
          <cell r="AC2302">
            <v>0</v>
          </cell>
          <cell r="AI2302" t="str">
            <v/>
          </cell>
          <cell r="AJ2302" t="str">
            <v/>
          </cell>
          <cell r="AK2302">
            <v>0</v>
          </cell>
          <cell r="AL2302">
            <v>0</v>
          </cell>
          <cell r="AM2302">
            <v>0</v>
          </cell>
        </row>
        <row r="2303">
          <cell r="C2303" t="str">
            <v/>
          </cell>
          <cell r="D2303" t="str">
            <v/>
          </cell>
          <cell r="O2303" t="str">
            <v/>
          </cell>
          <cell r="T2303" t="str">
            <v/>
          </cell>
          <cell r="U2303" t="str">
            <v/>
          </cell>
          <cell r="V2303" t="str">
            <v/>
          </cell>
          <cell r="W2303" t="str">
            <v/>
          </cell>
          <cell r="Y2303" t="str">
            <v/>
          </cell>
          <cell r="AA2303" t="str">
            <v/>
          </cell>
          <cell r="AB2303">
            <v>0</v>
          </cell>
          <cell r="AC2303">
            <v>0</v>
          </cell>
          <cell r="AI2303" t="str">
            <v/>
          </cell>
          <cell r="AJ2303" t="str">
            <v/>
          </cell>
          <cell r="AK2303">
            <v>0</v>
          </cell>
          <cell r="AL2303">
            <v>0</v>
          </cell>
          <cell r="AM2303">
            <v>0</v>
          </cell>
        </row>
        <row r="2304">
          <cell r="C2304" t="str">
            <v/>
          </cell>
          <cell r="D2304" t="str">
            <v/>
          </cell>
          <cell r="O2304" t="str">
            <v/>
          </cell>
          <cell r="T2304" t="str">
            <v/>
          </cell>
          <cell r="U2304" t="str">
            <v/>
          </cell>
          <cell r="V2304" t="str">
            <v/>
          </cell>
          <cell r="W2304" t="str">
            <v/>
          </cell>
          <cell r="Y2304" t="str">
            <v/>
          </cell>
          <cell r="AA2304" t="str">
            <v/>
          </cell>
          <cell r="AB2304">
            <v>0</v>
          </cell>
          <cell r="AC2304">
            <v>0</v>
          </cell>
          <cell r="AI2304" t="str">
            <v/>
          </cell>
          <cell r="AJ2304" t="str">
            <v/>
          </cell>
          <cell r="AK2304">
            <v>0</v>
          </cell>
          <cell r="AL2304">
            <v>0</v>
          </cell>
          <cell r="AM2304">
            <v>0</v>
          </cell>
        </row>
        <row r="2305">
          <cell r="C2305" t="str">
            <v/>
          </cell>
          <cell r="D2305" t="str">
            <v/>
          </cell>
          <cell r="O2305" t="str">
            <v/>
          </cell>
          <cell r="T2305" t="str">
            <v/>
          </cell>
          <cell r="U2305" t="str">
            <v/>
          </cell>
          <cell r="V2305" t="str">
            <v/>
          </cell>
          <cell r="W2305" t="str">
            <v/>
          </cell>
          <cell r="Y2305" t="str">
            <v/>
          </cell>
          <cell r="AA2305" t="str">
            <v/>
          </cell>
          <cell r="AB2305">
            <v>0</v>
          </cell>
          <cell r="AC2305">
            <v>0</v>
          </cell>
          <cell r="AI2305" t="str">
            <v/>
          </cell>
          <cell r="AJ2305" t="str">
            <v/>
          </cell>
          <cell r="AK2305">
            <v>0</v>
          </cell>
          <cell r="AL2305">
            <v>0</v>
          </cell>
          <cell r="AM2305">
            <v>0</v>
          </cell>
        </row>
        <row r="2306">
          <cell r="C2306" t="str">
            <v/>
          </cell>
          <cell r="D2306" t="str">
            <v/>
          </cell>
          <cell r="O2306" t="str">
            <v/>
          </cell>
          <cell r="T2306" t="str">
            <v/>
          </cell>
          <cell r="U2306" t="str">
            <v/>
          </cell>
          <cell r="V2306" t="str">
            <v/>
          </cell>
          <cell r="W2306" t="str">
            <v/>
          </cell>
          <cell r="Y2306" t="str">
            <v/>
          </cell>
          <cell r="AA2306" t="str">
            <v/>
          </cell>
          <cell r="AB2306">
            <v>0</v>
          </cell>
          <cell r="AC2306">
            <v>0</v>
          </cell>
          <cell r="AI2306" t="str">
            <v/>
          </cell>
          <cell r="AJ2306" t="str">
            <v/>
          </cell>
          <cell r="AK2306">
            <v>0</v>
          </cell>
          <cell r="AL2306">
            <v>0</v>
          </cell>
          <cell r="AM2306">
            <v>0</v>
          </cell>
        </row>
        <row r="2307">
          <cell r="C2307" t="str">
            <v/>
          </cell>
          <cell r="D2307" t="str">
            <v/>
          </cell>
          <cell r="O2307" t="str">
            <v/>
          </cell>
          <cell r="T2307" t="str">
            <v/>
          </cell>
          <cell r="U2307" t="str">
            <v/>
          </cell>
          <cell r="V2307" t="str">
            <v/>
          </cell>
          <cell r="W2307" t="str">
            <v/>
          </cell>
          <cell r="Y2307" t="str">
            <v/>
          </cell>
          <cell r="AA2307" t="str">
            <v/>
          </cell>
          <cell r="AB2307">
            <v>0</v>
          </cell>
          <cell r="AC2307">
            <v>0</v>
          </cell>
          <cell r="AI2307" t="str">
            <v/>
          </cell>
          <cell r="AJ2307" t="str">
            <v/>
          </cell>
          <cell r="AK2307">
            <v>0</v>
          </cell>
          <cell r="AL2307">
            <v>0</v>
          </cell>
          <cell r="AM2307">
            <v>0</v>
          </cell>
        </row>
        <row r="2308">
          <cell r="C2308" t="str">
            <v/>
          </cell>
          <cell r="D2308" t="str">
            <v/>
          </cell>
          <cell r="O2308" t="str">
            <v/>
          </cell>
          <cell r="T2308" t="str">
            <v/>
          </cell>
          <cell r="U2308" t="str">
            <v/>
          </cell>
          <cell r="V2308" t="str">
            <v/>
          </cell>
          <cell r="W2308" t="str">
            <v/>
          </cell>
          <cell r="Y2308" t="str">
            <v/>
          </cell>
          <cell r="AA2308" t="str">
            <v/>
          </cell>
          <cell r="AB2308">
            <v>0</v>
          </cell>
          <cell r="AC2308">
            <v>0</v>
          </cell>
          <cell r="AI2308" t="str">
            <v/>
          </cell>
          <cell r="AJ2308" t="str">
            <v/>
          </cell>
          <cell r="AK2308">
            <v>0</v>
          </cell>
          <cell r="AL2308">
            <v>0</v>
          </cell>
          <cell r="AM2308">
            <v>0</v>
          </cell>
        </row>
        <row r="2309">
          <cell r="C2309" t="str">
            <v/>
          </cell>
          <cell r="D2309" t="str">
            <v/>
          </cell>
          <cell r="O2309" t="str">
            <v/>
          </cell>
          <cell r="T2309" t="str">
            <v/>
          </cell>
          <cell r="U2309" t="str">
            <v/>
          </cell>
          <cell r="V2309" t="str">
            <v/>
          </cell>
          <cell r="W2309" t="str">
            <v/>
          </cell>
          <cell r="Y2309" t="str">
            <v/>
          </cell>
          <cell r="AA2309" t="str">
            <v/>
          </cell>
          <cell r="AB2309">
            <v>0</v>
          </cell>
          <cell r="AC2309">
            <v>0</v>
          </cell>
          <cell r="AI2309" t="str">
            <v/>
          </cell>
          <cell r="AJ2309" t="str">
            <v/>
          </cell>
          <cell r="AK2309">
            <v>0</v>
          </cell>
          <cell r="AL2309">
            <v>0</v>
          </cell>
          <cell r="AM2309">
            <v>0</v>
          </cell>
        </row>
        <row r="2310">
          <cell r="C2310" t="str">
            <v/>
          </cell>
          <cell r="D2310" t="str">
            <v/>
          </cell>
          <cell r="O2310" t="str">
            <v/>
          </cell>
          <cell r="T2310" t="str">
            <v/>
          </cell>
          <cell r="U2310" t="str">
            <v/>
          </cell>
          <cell r="V2310" t="str">
            <v/>
          </cell>
          <cell r="W2310" t="str">
            <v/>
          </cell>
          <cell r="Y2310" t="str">
            <v/>
          </cell>
          <cell r="AA2310" t="str">
            <v/>
          </cell>
          <cell r="AB2310">
            <v>0</v>
          </cell>
          <cell r="AC2310">
            <v>0</v>
          </cell>
          <cell r="AI2310" t="str">
            <v/>
          </cell>
          <cell r="AJ2310" t="str">
            <v/>
          </cell>
          <cell r="AK2310">
            <v>0</v>
          </cell>
          <cell r="AL2310">
            <v>0</v>
          </cell>
          <cell r="AM2310">
            <v>0</v>
          </cell>
        </row>
        <row r="2311">
          <cell r="C2311" t="str">
            <v/>
          </cell>
          <cell r="D2311" t="str">
            <v/>
          </cell>
          <cell r="O2311" t="str">
            <v/>
          </cell>
          <cell r="T2311" t="str">
            <v/>
          </cell>
          <cell r="U2311" t="str">
            <v/>
          </cell>
          <cell r="V2311" t="str">
            <v/>
          </cell>
          <cell r="W2311" t="str">
            <v/>
          </cell>
          <cell r="Y2311" t="str">
            <v/>
          </cell>
          <cell r="AA2311" t="str">
            <v/>
          </cell>
          <cell r="AB2311">
            <v>0</v>
          </cell>
          <cell r="AC2311">
            <v>0</v>
          </cell>
          <cell r="AI2311" t="str">
            <v/>
          </cell>
          <cell r="AJ2311" t="str">
            <v/>
          </cell>
          <cell r="AK2311">
            <v>0</v>
          </cell>
          <cell r="AL2311">
            <v>0</v>
          </cell>
          <cell r="AM2311">
            <v>0</v>
          </cell>
        </row>
        <row r="2312">
          <cell r="C2312" t="str">
            <v/>
          </cell>
          <cell r="D2312" t="str">
            <v/>
          </cell>
          <cell r="O2312" t="str">
            <v/>
          </cell>
          <cell r="T2312" t="str">
            <v/>
          </cell>
          <cell r="U2312" t="str">
            <v/>
          </cell>
          <cell r="V2312" t="str">
            <v/>
          </cell>
          <cell r="W2312" t="str">
            <v/>
          </cell>
          <cell r="Y2312" t="str">
            <v/>
          </cell>
          <cell r="AA2312" t="str">
            <v/>
          </cell>
          <cell r="AB2312">
            <v>0</v>
          </cell>
          <cell r="AC2312">
            <v>0</v>
          </cell>
          <cell r="AI2312" t="str">
            <v/>
          </cell>
          <cell r="AJ2312" t="str">
            <v/>
          </cell>
          <cell r="AK2312">
            <v>0</v>
          </cell>
          <cell r="AL2312">
            <v>0</v>
          </cell>
          <cell r="AM2312">
            <v>0</v>
          </cell>
        </row>
        <row r="2313">
          <cell r="C2313" t="str">
            <v/>
          </cell>
          <cell r="D2313" t="str">
            <v/>
          </cell>
          <cell r="O2313" t="str">
            <v/>
          </cell>
          <cell r="T2313" t="str">
            <v/>
          </cell>
          <cell r="U2313" t="str">
            <v/>
          </cell>
          <cell r="V2313" t="str">
            <v/>
          </cell>
          <cell r="W2313" t="str">
            <v/>
          </cell>
          <cell r="Y2313" t="str">
            <v/>
          </cell>
          <cell r="AA2313" t="str">
            <v/>
          </cell>
          <cell r="AB2313">
            <v>0</v>
          </cell>
          <cell r="AC2313">
            <v>0</v>
          </cell>
          <cell r="AI2313" t="str">
            <v/>
          </cell>
          <cell r="AJ2313" t="str">
            <v/>
          </cell>
          <cell r="AK2313">
            <v>0</v>
          </cell>
          <cell r="AL2313">
            <v>0</v>
          </cell>
          <cell r="AM2313">
            <v>0</v>
          </cell>
        </row>
        <row r="2314">
          <cell r="C2314" t="str">
            <v/>
          </cell>
          <cell r="D2314" t="str">
            <v/>
          </cell>
          <cell r="O2314" t="str">
            <v/>
          </cell>
          <cell r="T2314" t="str">
            <v/>
          </cell>
          <cell r="U2314" t="str">
            <v/>
          </cell>
          <cell r="V2314" t="str">
            <v/>
          </cell>
          <cell r="W2314" t="str">
            <v/>
          </cell>
          <cell r="Y2314" t="str">
            <v/>
          </cell>
          <cell r="AA2314" t="str">
            <v/>
          </cell>
          <cell r="AB2314">
            <v>0</v>
          </cell>
          <cell r="AC2314">
            <v>0</v>
          </cell>
          <cell r="AI2314" t="str">
            <v/>
          </cell>
          <cell r="AJ2314" t="str">
            <v/>
          </cell>
          <cell r="AK2314">
            <v>0</v>
          </cell>
          <cell r="AL2314">
            <v>0</v>
          </cell>
          <cell r="AM2314">
            <v>0</v>
          </cell>
        </row>
        <row r="2315">
          <cell r="C2315" t="str">
            <v/>
          </cell>
          <cell r="D2315" t="str">
            <v/>
          </cell>
          <cell r="O2315" t="str">
            <v/>
          </cell>
          <cell r="T2315" t="str">
            <v/>
          </cell>
          <cell r="U2315" t="str">
            <v/>
          </cell>
          <cell r="V2315" t="str">
            <v/>
          </cell>
          <cell r="W2315" t="str">
            <v/>
          </cell>
          <cell r="Y2315" t="str">
            <v/>
          </cell>
          <cell r="AA2315" t="str">
            <v/>
          </cell>
          <cell r="AB2315">
            <v>0</v>
          </cell>
          <cell r="AC2315">
            <v>0</v>
          </cell>
          <cell r="AI2315" t="str">
            <v/>
          </cell>
          <cell r="AJ2315" t="str">
            <v/>
          </cell>
          <cell r="AK2315">
            <v>0</v>
          </cell>
          <cell r="AL2315">
            <v>0</v>
          </cell>
          <cell r="AM2315">
            <v>0</v>
          </cell>
        </row>
        <row r="2316">
          <cell r="C2316" t="str">
            <v/>
          </cell>
          <cell r="D2316" t="str">
            <v/>
          </cell>
          <cell r="O2316" t="str">
            <v/>
          </cell>
          <cell r="T2316" t="str">
            <v/>
          </cell>
          <cell r="U2316" t="str">
            <v/>
          </cell>
          <cell r="V2316" t="str">
            <v/>
          </cell>
          <cell r="W2316" t="str">
            <v/>
          </cell>
          <cell r="Y2316" t="str">
            <v/>
          </cell>
          <cell r="AA2316" t="str">
            <v/>
          </cell>
          <cell r="AB2316">
            <v>0</v>
          </cell>
          <cell r="AC2316">
            <v>0</v>
          </cell>
          <cell r="AI2316" t="str">
            <v/>
          </cell>
          <cell r="AJ2316" t="str">
            <v/>
          </cell>
          <cell r="AK2316">
            <v>0</v>
          </cell>
          <cell r="AL2316">
            <v>0</v>
          </cell>
          <cell r="AM2316">
            <v>0</v>
          </cell>
        </row>
        <row r="2317">
          <cell r="C2317" t="str">
            <v/>
          </cell>
          <cell r="D2317" t="str">
            <v/>
          </cell>
          <cell r="O2317" t="str">
            <v/>
          </cell>
          <cell r="T2317" t="str">
            <v/>
          </cell>
          <cell r="U2317" t="str">
            <v/>
          </cell>
          <cell r="V2317" t="str">
            <v/>
          </cell>
          <cell r="W2317" t="str">
            <v/>
          </cell>
          <cell r="Y2317" t="str">
            <v/>
          </cell>
          <cell r="AA2317" t="str">
            <v/>
          </cell>
          <cell r="AB2317">
            <v>0</v>
          </cell>
          <cell r="AC2317">
            <v>0</v>
          </cell>
          <cell r="AI2317" t="str">
            <v/>
          </cell>
          <cell r="AJ2317" t="str">
            <v/>
          </cell>
          <cell r="AK2317">
            <v>0</v>
          </cell>
          <cell r="AL2317">
            <v>0</v>
          </cell>
          <cell r="AM2317">
            <v>0</v>
          </cell>
        </row>
        <row r="2318">
          <cell r="C2318" t="str">
            <v/>
          </cell>
          <cell r="D2318" t="str">
            <v/>
          </cell>
          <cell r="O2318" t="str">
            <v/>
          </cell>
          <cell r="T2318" t="str">
            <v/>
          </cell>
          <cell r="U2318" t="str">
            <v/>
          </cell>
          <cell r="V2318" t="str">
            <v/>
          </cell>
          <cell r="W2318" t="str">
            <v/>
          </cell>
          <cell r="Y2318" t="str">
            <v/>
          </cell>
          <cell r="AA2318" t="str">
            <v/>
          </cell>
          <cell r="AB2318">
            <v>0</v>
          </cell>
          <cell r="AC2318">
            <v>0</v>
          </cell>
          <cell r="AI2318" t="str">
            <v/>
          </cell>
          <cell r="AJ2318" t="str">
            <v/>
          </cell>
          <cell r="AK2318">
            <v>0</v>
          </cell>
          <cell r="AL2318">
            <v>0</v>
          </cell>
          <cell r="AM2318">
            <v>0</v>
          </cell>
        </row>
        <row r="2319">
          <cell r="C2319" t="str">
            <v/>
          </cell>
          <cell r="D2319" t="str">
            <v/>
          </cell>
          <cell r="O2319" t="str">
            <v/>
          </cell>
          <cell r="T2319" t="str">
            <v/>
          </cell>
          <cell r="U2319" t="str">
            <v/>
          </cell>
          <cell r="V2319" t="str">
            <v/>
          </cell>
          <cell r="W2319" t="str">
            <v/>
          </cell>
          <cell r="Y2319" t="str">
            <v/>
          </cell>
          <cell r="AA2319" t="str">
            <v/>
          </cell>
          <cell r="AB2319">
            <v>0</v>
          </cell>
          <cell r="AC2319">
            <v>0</v>
          </cell>
          <cell r="AI2319" t="str">
            <v/>
          </cell>
          <cell r="AJ2319" t="str">
            <v/>
          </cell>
          <cell r="AK2319">
            <v>0</v>
          </cell>
          <cell r="AL2319">
            <v>0</v>
          </cell>
          <cell r="AM2319">
            <v>0</v>
          </cell>
        </row>
        <row r="2320">
          <cell r="C2320" t="str">
            <v/>
          </cell>
          <cell r="D2320" t="str">
            <v/>
          </cell>
          <cell r="O2320" t="str">
            <v/>
          </cell>
          <cell r="T2320" t="str">
            <v/>
          </cell>
          <cell r="U2320" t="str">
            <v/>
          </cell>
          <cell r="V2320" t="str">
            <v/>
          </cell>
          <cell r="W2320" t="str">
            <v/>
          </cell>
          <cell r="Y2320" t="str">
            <v/>
          </cell>
          <cell r="AA2320" t="str">
            <v/>
          </cell>
          <cell r="AB2320">
            <v>0</v>
          </cell>
          <cell r="AC2320">
            <v>0</v>
          </cell>
          <cell r="AI2320" t="str">
            <v/>
          </cell>
          <cell r="AJ2320" t="str">
            <v/>
          </cell>
          <cell r="AK2320">
            <v>0</v>
          </cell>
          <cell r="AL2320">
            <v>0</v>
          </cell>
          <cell r="AM2320">
            <v>0</v>
          </cell>
        </row>
        <row r="2321">
          <cell r="C2321" t="str">
            <v/>
          </cell>
          <cell r="D2321" t="str">
            <v/>
          </cell>
          <cell r="O2321" t="str">
            <v/>
          </cell>
          <cell r="T2321" t="str">
            <v/>
          </cell>
          <cell r="U2321" t="str">
            <v/>
          </cell>
          <cell r="V2321" t="str">
            <v/>
          </cell>
          <cell r="W2321" t="str">
            <v/>
          </cell>
          <cell r="Y2321" t="str">
            <v/>
          </cell>
          <cell r="AA2321" t="str">
            <v/>
          </cell>
          <cell r="AB2321">
            <v>0</v>
          </cell>
          <cell r="AC2321">
            <v>0</v>
          </cell>
          <cell r="AI2321" t="str">
            <v/>
          </cell>
          <cell r="AJ2321" t="str">
            <v/>
          </cell>
          <cell r="AK2321">
            <v>0</v>
          </cell>
          <cell r="AL2321">
            <v>0</v>
          </cell>
          <cell r="AM2321">
            <v>0</v>
          </cell>
        </row>
        <row r="2322">
          <cell r="C2322" t="str">
            <v/>
          </cell>
          <cell r="D2322" t="str">
            <v/>
          </cell>
          <cell r="O2322" t="str">
            <v/>
          </cell>
          <cell r="T2322" t="str">
            <v/>
          </cell>
          <cell r="U2322" t="str">
            <v/>
          </cell>
          <cell r="V2322" t="str">
            <v/>
          </cell>
          <cell r="W2322" t="str">
            <v/>
          </cell>
          <cell r="Y2322" t="str">
            <v/>
          </cell>
          <cell r="AA2322" t="str">
            <v/>
          </cell>
          <cell r="AB2322">
            <v>0</v>
          </cell>
          <cell r="AC2322">
            <v>0</v>
          </cell>
          <cell r="AI2322" t="str">
            <v/>
          </cell>
          <cell r="AJ2322" t="str">
            <v/>
          </cell>
          <cell r="AK2322">
            <v>0</v>
          </cell>
          <cell r="AL2322">
            <v>0</v>
          </cell>
          <cell r="AM2322">
            <v>0</v>
          </cell>
        </row>
        <row r="2323">
          <cell r="C2323" t="str">
            <v/>
          </cell>
          <cell r="D2323" t="str">
            <v/>
          </cell>
          <cell r="O2323" t="str">
            <v/>
          </cell>
          <cell r="T2323" t="str">
            <v/>
          </cell>
          <cell r="U2323" t="str">
            <v/>
          </cell>
          <cell r="V2323" t="str">
            <v/>
          </cell>
          <cell r="W2323" t="str">
            <v/>
          </cell>
          <cell r="Y2323" t="str">
            <v/>
          </cell>
          <cell r="AA2323" t="str">
            <v/>
          </cell>
          <cell r="AB2323">
            <v>0</v>
          </cell>
          <cell r="AC2323">
            <v>0</v>
          </cell>
          <cell r="AI2323" t="str">
            <v/>
          </cell>
          <cell r="AJ2323" t="str">
            <v/>
          </cell>
          <cell r="AK2323">
            <v>0</v>
          </cell>
          <cell r="AL2323">
            <v>0</v>
          </cell>
          <cell r="AM2323">
            <v>0</v>
          </cell>
        </row>
        <row r="2324">
          <cell r="C2324" t="str">
            <v/>
          </cell>
          <cell r="D2324" t="str">
            <v/>
          </cell>
          <cell r="O2324" t="str">
            <v/>
          </cell>
          <cell r="T2324" t="str">
            <v/>
          </cell>
          <cell r="U2324" t="str">
            <v/>
          </cell>
          <cell r="V2324" t="str">
            <v/>
          </cell>
          <cell r="W2324" t="str">
            <v/>
          </cell>
          <cell r="Y2324" t="str">
            <v/>
          </cell>
          <cell r="AA2324" t="str">
            <v/>
          </cell>
          <cell r="AB2324">
            <v>0</v>
          </cell>
          <cell r="AC2324">
            <v>0</v>
          </cell>
          <cell r="AI2324" t="str">
            <v/>
          </cell>
          <cell r="AJ2324" t="str">
            <v/>
          </cell>
          <cell r="AK2324">
            <v>0</v>
          </cell>
          <cell r="AL2324">
            <v>0</v>
          </cell>
          <cell r="AM2324">
            <v>0</v>
          </cell>
        </row>
        <row r="2325">
          <cell r="C2325" t="str">
            <v/>
          </cell>
          <cell r="D2325" t="str">
            <v/>
          </cell>
          <cell r="O2325" t="str">
            <v/>
          </cell>
          <cell r="T2325" t="str">
            <v/>
          </cell>
          <cell r="U2325" t="str">
            <v/>
          </cell>
          <cell r="V2325" t="str">
            <v/>
          </cell>
          <cell r="W2325" t="str">
            <v/>
          </cell>
          <cell r="Y2325" t="str">
            <v/>
          </cell>
          <cell r="AA2325" t="str">
            <v/>
          </cell>
          <cell r="AB2325">
            <v>0</v>
          </cell>
          <cell r="AC2325">
            <v>0</v>
          </cell>
          <cell r="AI2325" t="str">
            <v/>
          </cell>
          <cell r="AJ2325" t="str">
            <v/>
          </cell>
          <cell r="AK2325">
            <v>0</v>
          </cell>
          <cell r="AL2325">
            <v>0</v>
          </cell>
          <cell r="AM2325">
            <v>0</v>
          </cell>
        </row>
        <row r="2326">
          <cell r="C2326" t="str">
            <v/>
          </cell>
          <cell r="D2326" t="str">
            <v/>
          </cell>
          <cell r="O2326" t="str">
            <v/>
          </cell>
          <cell r="T2326" t="str">
            <v/>
          </cell>
          <cell r="U2326" t="str">
            <v/>
          </cell>
          <cell r="V2326" t="str">
            <v/>
          </cell>
          <cell r="W2326" t="str">
            <v/>
          </cell>
          <cell r="Y2326" t="str">
            <v/>
          </cell>
          <cell r="AA2326" t="str">
            <v/>
          </cell>
          <cell r="AB2326">
            <v>0</v>
          </cell>
          <cell r="AC2326">
            <v>0</v>
          </cell>
          <cell r="AI2326" t="str">
            <v/>
          </cell>
          <cell r="AJ2326" t="str">
            <v/>
          </cell>
          <cell r="AK2326">
            <v>0</v>
          </cell>
          <cell r="AL2326">
            <v>0</v>
          </cell>
          <cell r="AM2326">
            <v>0</v>
          </cell>
        </row>
        <row r="2327">
          <cell r="C2327" t="str">
            <v/>
          </cell>
          <cell r="D2327" t="str">
            <v/>
          </cell>
          <cell r="O2327" t="str">
            <v/>
          </cell>
          <cell r="T2327" t="str">
            <v/>
          </cell>
          <cell r="U2327" t="str">
            <v/>
          </cell>
          <cell r="V2327" t="str">
            <v/>
          </cell>
          <cell r="W2327" t="str">
            <v/>
          </cell>
          <cell r="Y2327" t="str">
            <v/>
          </cell>
          <cell r="AA2327" t="str">
            <v/>
          </cell>
          <cell r="AB2327">
            <v>0</v>
          </cell>
          <cell r="AC2327">
            <v>0</v>
          </cell>
          <cell r="AI2327" t="str">
            <v/>
          </cell>
          <cell r="AJ2327" t="str">
            <v/>
          </cell>
          <cell r="AK2327">
            <v>0</v>
          </cell>
          <cell r="AL2327">
            <v>0</v>
          </cell>
          <cell r="AM2327">
            <v>0</v>
          </cell>
        </row>
        <row r="2328">
          <cell r="C2328" t="str">
            <v/>
          </cell>
          <cell r="D2328" t="str">
            <v/>
          </cell>
          <cell r="O2328" t="str">
            <v/>
          </cell>
          <cell r="T2328" t="str">
            <v/>
          </cell>
          <cell r="U2328" t="str">
            <v/>
          </cell>
          <cell r="V2328" t="str">
            <v/>
          </cell>
          <cell r="W2328" t="str">
            <v/>
          </cell>
          <cell r="Y2328" t="str">
            <v/>
          </cell>
          <cell r="AA2328" t="str">
            <v/>
          </cell>
          <cell r="AB2328">
            <v>0</v>
          </cell>
          <cell r="AC2328">
            <v>0</v>
          </cell>
          <cell r="AI2328" t="str">
            <v/>
          </cell>
          <cell r="AJ2328" t="str">
            <v/>
          </cell>
          <cell r="AK2328">
            <v>0</v>
          </cell>
          <cell r="AL2328">
            <v>0</v>
          </cell>
          <cell r="AM2328">
            <v>0</v>
          </cell>
        </row>
        <row r="2329">
          <cell r="C2329" t="str">
            <v/>
          </cell>
          <cell r="D2329" t="str">
            <v/>
          </cell>
          <cell r="O2329" t="str">
            <v/>
          </cell>
          <cell r="T2329" t="str">
            <v/>
          </cell>
          <cell r="U2329" t="str">
            <v/>
          </cell>
          <cell r="V2329" t="str">
            <v/>
          </cell>
          <cell r="W2329" t="str">
            <v/>
          </cell>
          <cell r="Y2329" t="str">
            <v/>
          </cell>
          <cell r="AA2329" t="str">
            <v/>
          </cell>
          <cell r="AB2329">
            <v>0</v>
          </cell>
          <cell r="AC2329">
            <v>0</v>
          </cell>
          <cell r="AI2329" t="str">
            <v/>
          </cell>
          <cell r="AJ2329" t="str">
            <v/>
          </cell>
          <cell r="AK2329">
            <v>0</v>
          </cell>
          <cell r="AL2329">
            <v>0</v>
          </cell>
          <cell r="AM2329">
            <v>0</v>
          </cell>
        </row>
        <row r="2330">
          <cell r="C2330" t="str">
            <v/>
          </cell>
          <cell r="D2330" t="str">
            <v/>
          </cell>
          <cell r="O2330" t="str">
            <v/>
          </cell>
          <cell r="T2330" t="str">
            <v/>
          </cell>
          <cell r="U2330" t="str">
            <v/>
          </cell>
          <cell r="V2330" t="str">
            <v/>
          </cell>
          <cell r="W2330" t="str">
            <v/>
          </cell>
          <cell r="Y2330" t="str">
            <v/>
          </cell>
          <cell r="AA2330" t="str">
            <v/>
          </cell>
          <cell r="AB2330">
            <v>0</v>
          </cell>
          <cell r="AC2330">
            <v>0</v>
          </cell>
          <cell r="AI2330" t="str">
            <v/>
          </cell>
          <cell r="AJ2330" t="str">
            <v/>
          </cell>
          <cell r="AK2330">
            <v>0</v>
          </cell>
          <cell r="AL2330">
            <v>0</v>
          </cell>
          <cell r="AM2330">
            <v>0</v>
          </cell>
        </row>
        <row r="2331">
          <cell r="C2331" t="str">
            <v/>
          </cell>
          <cell r="D2331" t="str">
            <v/>
          </cell>
          <cell r="O2331" t="str">
            <v/>
          </cell>
          <cell r="T2331" t="str">
            <v/>
          </cell>
          <cell r="U2331" t="str">
            <v/>
          </cell>
          <cell r="V2331" t="str">
            <v/>
          </cell>
          <cell r="W2331" t="str">
            <v/>
          </cell>
          <cell r="Y2331" t="str">
            <v/>
          </cell>
          <cell r="AA2331" t="str">
            <v/>
          </cell>
          <cell r="AB2331">
            <v>0</v>
          </cell>
          <cell r="AC2331">
            <v>0</v>
          </cell>
          <cell r="AI2331" t="str">
            <v/>
          </cell>
          <cell r="AJ2331" t="str">
            <v/>
          </cell>
          <cell r="AK2331">
            <v>0</v>
          </cell>
          <cell r="AL2331">
            <v>0</v>
          </cell>
          <cell r="AM2331">
            <v>0</v>
          </cell>
        </row>
        <row r="2332">
          <cell r="C2332" t="str">
            <v/>
          </cell>
          <cell r="D2332" t="str">
            <v/>
          </cell>
          <cell r="O2332" t="str">
            <v/>
          </cell>
          <cell r="T2332" t="str">
            <v/>
          </cell>
          <cell r="U2332" t="str">
            <v/>
          </cell>
          <cell r="V2332" t="str">
            <v/>
          </cell>
          <cell r="W2332" t="str">
            <v/>
          </cell>
          <cell r="Y2332" t="str">
            <v/>
          </cell>
          <cell r="AA2332" t="str">
            <v/>
          </cell>
          <cell r="AB2332">
            <v>0</v>
          </cell>
          <cell r="AC2332">
            <v>0</v>
          </cell>
          <cell r="AI2332" t="str">
            <v/>
          </cell>
          <cell r="AJ2332" t="str">
            <v/>
          </cell>
          <cell r="AK2332">
            <v>0</v>
          </cell>
          <cell r="AL2332">
            <v>0</v>
          </cell>
          <cell r="AM2332">
            <v>0</v>
          </cell>
        </row>
        <row r="2333">
          <cell r="C2333" t="str">
            <v/>
          </cell>
          <cell r="D2333" t="str">
            <v/>
          </cell>
          <cell r="O2333" t="str">
            <v/>
          </cell>
          <cell r="T2333" t="str">
            <v/>
          </cell>
          <cell r="U2333" t="str">
            <v/>
          </cell>
          <cell r="V2333" t="str">
            <v/>
          </cell>
          <cell r="W2333" t="str">
            <v/>
          </cell>
          <cell r="Y2333" t="str">
            <v/>
          </cell>
          <cell r="AA2333" t="str">
            <v/>
          </cell>
          <cell r="AB2333">
            <v>0</v>
          </cell>
          <cell r="AC2333">
            <v>0</v>
          </cell>
          <cell r="AI2333" t="str">
            <v/>
          </cell>
          <cell r="AJ2333" t="str">
            <v/>
          </cell>
          <cell r="AK2333">
            <v>0</v>
          </cell>
          <cell r="AL2333">
            <v>0</v>
          </cell>
          <cell r="AM2333">
            <v>0</v>
          </cell>
        </row>
        <row r="2334">
          <cell r="C2334" t="str">
            <v/>
          </cell>
          <cell r="D2334" t="str">
            <v/>
          </cell>
          <cell r="O2334" t="str">
            <v/>
          </cell>
          <cell r="T2334" t="str">
            <v/>
          </cell>
          <cell r="U2334" t="str">
            <v/>
          </cell>
          <cell r="V2334" t="str">
            <v/>
          </cell>
          <cell r="W2334" t="str">
            <v/>
          </cell>
          <cell r="Y2334" t="str">
            <v/>
          </cell>
          <cell r="AA2334" t="str">
            <v/>
          </cell>
          <cell r="AB2334">
            <v>0</v>
          </cell>
          <cell r="AC2334">
            <v>0</v>
          </cell>
          <cell r="AI2334" t="str">
            <v/>
          </cell>
          <cell r="AJ2334" t="str">
            <v/>
          </cell>
          <cell r="AK2334">
            <v>0</v>
          </cell>
          <cell r="AL2334">
            <v>0</v>
          </cell>
          <cell r="AM2334">
            <v>0</v>
          </cell>
        </row>
        <row r="2335">
          <cell r="C2335" t="str">
            <v/>
          </cell>
          <cell r="D2335" t="str">
            <v/>
          </cell>
          <cell r="O2335" t="str">
            <v/>
          </cell>
          <cell r="T2335" t="str">
            <v/>
          </cell>
          <cell r="U2335" t="str">
            <v/>
          </cell>
          <cell r="V2335" t="str">
            <v/>
          </cell>
          <cell r="W2335" t="str">
            <v/>
          </cell>
          <cell r="Y2335" t="str">
            <v/>
          </cell>
          <cell r="AA2335" t="str">
            <v/>
          </cell>
          <cell r="AB2335">
            <v>0</v>
          </cell>
          <cell r="AC2335">
            <v>0</v>
          </cell>
          <cell r="AI2335" t="str">
            <v/>
          </cell>
          <cell r="AJ2335" t="str">
            <v/>
          </cell>
          <cell r="AK2335">
            <v>0</v>
          </cell>
          <cell r="AL2335">
            <v>0</v>
          </cell>
          <cell r="AM2335">
            <v>0</v>
          </cell>
        </row>
        <row r="2336">
          <cell r="C2336" t="str">
            <v/>
          </cell>
          <cell r="D2336" t="str">
            <v/>
          </cell>
          <cell r="O2336" t="str">
            <v/>
          </cell>
          <cell r="T2336" t="str">
            <v/>
          </cell>
          <cell r="U2336" t="str">
            <v/>
          </cell>
          <cell r="V2336" t="str">
            <v/>
          </cell>
          <cell r="W2336" t="str">
            <v/>
          </cell>
          <cell r="Y2336" t="str">
            <v/>
          </cell>
          <cell r="AA2336" t="str">
            <v/>
          </cell>
          <cell r="AB2336">
            <v>0</v>
          </cell>
          <cell r="AC2336">
            <v>0</v>
          </cell>
          <cell r="AI2336" t="str">
            <v/>
          </cell>
          <cell r="AJ2336" t="str">
            <v/>
          </cell>
          <cell r="AK2336">
            <v>0</v>
          </cell>
          <cell r="AL2336">
            <v>0</v>
          </cell>
          <cell r="AM2336">
            <v>0</v>
          </cell>
        </row>
        <row r="2337">
          <cell r="C2337" t="str">
            <v/>
          </cell>
          <cell r="D2337" t="str">
            <v/>
          </cell>
          <cell r="O2337" t="str">
            <v/>
          </cell>
          <cell r="T2337" t="str">
            <v/>
          </cell>
          <cell r="U2337" t="str">
            <v/>
          </cell>
          <cell r="V2337" t="str">
            <v/>
          </cell>
          <cell r="W2337" t="str">
            <v/>
          </cell>
          <cell r="Y2337" t="str">
            <v/>
          </cell>
          <cell r="AA2337" t="str">
            <v/>
          </cell>
          <cell r="AB2337">
            <v>0</v>
          </cell>
          <cell r="AC2337">
            <v>0</v>
          </cell>
          <cell r="AI2337" t="str">
            <v/>
          </cell>
          <cell r="AJ2337" t="str">
            <v/>
          </cell>
          <cell r="AK2337">
            <v>0</v>
          </cell>
          <cell r="AL2337">
            <v>0</v>
          </cell>
          <cell r="AM2337">
            <v>0</v>
          </cell>
        </row>
        <row r="2338">
          <cell r="C2338" t="str">
            <v/>
          </cell>
          <cell r="D2338" t="str">
            <v/>
          </cell>
          <cell r="O2338" t="str">
            <v/>
          </cell>
          <cell r="T2338" t="str">
            <v/>
          </cell>
          <cell r="U2338" t="str">
            <v/>
          </cell>
          <cell r="V2338" t="str">
            <v/>
          </cell>
          <cell r="W2338" t="str">
            <v/>
          </cell>
          <cell r="Y2338" t="str">
            <v/>
          </cell>
          <cell r="AA2338" t="str">
            <v/>
          </cell>
          <cell r="AB2338">
            <v>0</v>
          </cell>
          <cell r="AC2338">
            <v>0</v>
          </cell>
          <cell r="AI2338" t="str">
            <v/>
          </cell>
          <cell r="AJ2338" t="str">
            <v/>
          </cell>
          <cell r="AK2338">
            <v>0</v>
          </cell>
          <cell r="AL2338">
            <v>0</v>
          </cell>
          <cell r="AM2338">
            <v>0</v>
          </cell>
        </row>
        <row r="2339">
          <cell r="C2339" t="str">
            <v/>
          </cell>
          <cell r="D2339" t="str">
            <v/>
          </cell>
          <cell r="O2339" t="str">
            <v/>
          </cell>
          <cell r="T2339" t="str">
            <v/>
          </cell>
          <cell r="U2339" t="str">
            <v/>
          </cell>
          <cell r="V2339" t="str">
            <v/>
          </cell>
          <cell r="W2339" t="str">
            <v/>
          </cell>
          <cell r="Y2339" t="str">
            <v/>
          </cell>
          <cell r="AA2339" t="str">
            <v/>
          </cell>
          <cell r="AB2339">
            <v>0</v>
          </cell>
          <cell r="AC2339">
            <v>0</v>
          </cell>
          <cell r="AI2339" t="str">
            <v/>
          </cell>
          <cell r="AJ2339" t="str">
            <v/>
          </cell>
          <cell r="AK2339">
            <v>0</v>
          </cell>
          <cell r="AL2339">
            <v>0</v>
          </cell>
          <cell r="AM2339">
            <v>0</v>
          </cell>
        </row>
        <row r="2340">
          <cell r="C2340" t="str">
            <v/>
          </cell>
          <cell r="D2340" t="str">
            <v/>
          </cell>
          <cell r="O2340" t="str">
            <v/>
          </cell>
          <cell r="T2340" t="str">
            <v/>
          </cell>
          <cell r="U2340" t="str">
            <v/>
          </cell>
          <cell r="V2340" t="str">
            <v/>
          </cell>
          <cell r="W2340" t="str">
            <v/>
          </cell>
          <cell r="Y2340" t="str">
            <v/>
          </cell>
          <cell r="AA2340" t="str">
            <v/>
          </cell>
          <cell r="AB2340">
            <v>0</v>
          </cell>
          <cell r="AC2340">
            <v>0</v>
          </cell>
          <cell r="AI2340" t="str">
            <v/>
          </cell>
          <cell r="AJ2340" t="str">
            <v/>
          </cell>
          <cell r="AK2340">
            <v>0</v>
          </cell>
          <cell r="AL2340">
            <v>0</v>
          </cell>
          <cell r="AM2340">
            <v>0</v>
          </cell>
        </row>
        <row r="2341">
          <cell r="C2341" t="str">
            <v/>
          </cell>
          <cell r="D2341" t="str">
            <v/>
          </cell>
          <cell r="O2341" t="str">
            <v/>
          </cell>
          <cell r="T2341" t="str">
            <v/>
          </cell>
          <cell r="U2341" t="str">
            <v/>
          </cell>
          <cell r="V2341" t="str">
            <v/>
          </cell>
          <cell r="W2341" t="str">
            <v/>
          </cell>
          <cell r="Y2341" t="str">
            <v/>
          </cell>
          <cell r="AA2341" t="str">
            <v/>
          </cell>
          <cell r="AB2341">
            <v>0</v>
          </cell>
          <cell r="AC2341">
            <v>0</v>
          </cell>
          <cell r="AI2341" t="str">
            <v/>
          </cell>
          <cell r="AJ2341" t="str">
            <v/>
          </cell>
          <cell r="AK2341">
            <v>0</v>
          </cell>
          <cell r="AL2341">
            <v>0</v>
          </cell>
          <cell r="AM2341">
            <v>0</v>
          </cell>
        </row>
        <row r="2342">
          <cell r="C2342" t="str">
            <v/>
          </cell>
          <cell r="D2342" t="str">
            <v/>
          </cell>
          <cell r="O2342" t="str">
            <v/>
          </cell>
          <cell r="T2342" t="str">
            <v/>
          </cell>
          <cell r="U2342" t="str">
            <v/>
          </cell>
          <cell r="V2342" t="str">
            <v/>
          </cell>
          <cell r="W2342" t="str">
            <v/>
          </cell>
          <cell r="Y2342" t="str">
            <v/>
          </cell>
          <cell r="AA2342" t="str">
            <v/>
          </cell>
          <cell r="AB2342">
            <v>0</v>
          </cell>
          <cell r="AC2342">
            <v>0</v>
          </cell>
          <cell r="AI2342" t="str">
            <v/>
          </cell>
          <cell r="AJ2342" t="str">
            <v/>
          </cell>
          <cell r="AK2342">
            <v>0</v>
          </cell>
          <cell r="AL2342">
            <v>0</v>
          </cell>
          <cell r="AM2342">
            <v>0</v>
          </cell>
        </row>
        <row r="2343">
          <cell r="C2343" t="str">
            <v/>
          </cell>
          <cell r="D2343" t="str">
            <v/>
          </cell>
          <cell r="O2343" t="str">
            <v/>
          </cell>
          <cell r="T2343" t="str">
            <v/>
          </cell>
          <cell r="U2343" t="str">
            <v/>
          </cell>
          <cell r="V2343" t="str">
            <v/>
          </cell>
          <cell r="W2343" t="str">
            <v/>
          </cell>
          <cell r="Y2343" t="str">
            <v/>
          </cell>
          <cell r="AA2343" t="str">
            <v/>
          </cell>
          <cell r="AB2343">
            <v>0</v>
          </cell>
          <cell r="AC2343">
            <v>0</v>
          </cell>
          <cell r="AI2343" t="str">
            <v/>
          </cell>
          <cell r="AJ2343" t="str">
            <v/>
          </cell>
          <cell r="AK2343">
            <v>0</v>
          </cell>
          <cell r="AL2343">
            <v>0</v>
          </cell>
          <cell r="AM2343">
            <v>0</v>
          </cell>
        </row>
        <row r="2344">
          <cell r="C2344" t="str">
            <v/>
          </cell>
          <cell r="D2344" t="str">
            <v/>
          </cell>
          <cell r="O2344" t="str">
            <v/>
          </cell>
          <cell r="T2344" t="str">
            <v/>
          </cell>
          <cell r="U2344" t="str">
            <v/>
          </cell>
          <cell r="V2344" t="str">
            <v/>
          </cell>
          <cell r="W2344" t="str">
            <v/>
          </cell>
          <cell r="Y2344" t="str">
            <v/>
          </cell>
          <cell r="AA2344" t="str">
            <v/>
          </cell>
          <cell r="AB2344">
            <v>0</v>
          </cell>
          <cell r="AC2344">
            <v>0</v>
          </cell>
          <cell r="AI2344" t="str">
            <v/>
          </cell>
          <cell r="AJ2344" t="str">
            <v/>
          </cell>
          <cell r="AK2344">
            <v>0</v>
          </cell>
          <cell r="AL2344">
            <v>0</v>
          </cell>
          <cell r="AM2344">
            <v>0</v>
          </cell>
        </row>
        <row r="2345">
          <cell r="C2345" t="str">
            <v/>
          </cell>
          <cell r="D2345" t="str">
            <v/>
          </cell>
          <cell r="O2345" t="str">
            <v/>
          </cell>
          <cell r="T2345" t="str">
            <v/>
          </cell>
          <cell r="U2345" t="str">
            <v/>
          </cell>
          <cell r="V2345" t="str">
            <v/>
          </cell>
          <cell r="W2345" t="str">
            <v/>
          </cell>
          <cell r="Y2345" t="str">
            <v/>
          </cell>
          <cell r="AA2345" t="str">
            <v/>
          </cell>
          <cell r="AB2345">
            <v>0</v>
          </cell>
          <cell r="AC2345">
            <v>0</v>
          </cell>
          <cell r="AI2345" t="str">
            <v/>
          </cell>
          <cell r="AJ2345" t="str">
            <v/>
          </cell>
          <cell r="AK2345">
            <v>0</v>
          </cell>
          <cell r="AL2345">
            <v>0</v>
          </cell>
          <cell r="AM2345">
            <v>0</v>
          </cell>
        </row>
        <row r="2346">
          <cell r="C2346" t="str">
            <v/>
          </cell>
          <cell r="D2346" t="str">
            <v/>
          </cell>
          <cell r="O2346" t="str">
            <v/>
          </cell>
          <cell r="T2346" t="str">
            <v/>
          </cell>
          <cell r="U2346" t="str">
            <v/>
          </cell>
          <cell r="V2346" t="str">
            <v/>
          </cell>
          <cell r="W2346" t="str">
            <v/>
          </cell>
          <cell r="Y2346" t="str">
            <v/>
          </cell>
          <cell r="AA2346" t="str">
            <v/>
          </cell>
          <cell r="AB2346">
            <v>0</v>
          </cell>
          <cell r="AC2346">
            <v>0</v>
          </cell>
          <cell r="AI2346" t="str">
            <v/>
          </cell>
          <cell r="AJ2346" t="str">
            <v/>
          </cell>
          <cell r="AK2346">
            <v>0</v>
          </cell>
          <cell r="AL2346">
            <v>0</v>
          </cell>
          <cell r="AM2346">
            <v>0</v>
          </cell>
        </row>
        <row r="2347">
          <cell r="C2347" t="str">
            <v/>
          </cell>
          <cell r="D2347" t="str">
            <v/>
          </cell>
          <cell r="O2347" t="str">
            <v/>
          </cell>
          <cell r="T2347" t="str">
            <v/>
          </cell>
          <cell r="U2347" t="str">
            <v/>
          </cell>
          <cell r="V2347" t="str">
            <v/>
          </cell>
          <cell r="W2347" t="str">
            <v/>
          </cell>
          <cell r="Y2347" t="str">
            <v/>
          </cell>
          <cell r="AA2347" t="str">
            <v/>
          </cell>
          <cell r="AB2347">
            <v>0</v>
          </cell>
          <cell r="AC2347">
            <v>0</v>
          </cell>
          <cell r="AI2347" t="str">
            <v/>
          </cell>
          <cell r="AJ2347" t="str">
            <v/>
          </cell>
          <cell r="AK2347">
            <v>0</v>
          </cell>
          <cell r="AL2347">
            <v>0</v>
          </cell>
          <cell r="AM2347">
            <v>0</v>
          </cell>
        </row>
        <row r="2348">
          <cell r="C2348" t="str">
            <v/>
          </cell>
          <cell r="D2348" t="str">
            <v/>
          </cell>
          <cell r="O2348" t="str">
            <v/>
          </cell>
          <cell r="T2348" t="str">
            <v/>
          </cell>
          <cell r="U2348" t="str">
            <v/>
          </cell>
          <cell r="V2348" t="str">
            <v/>
          </cell>
          <cell r="W2348" t="str">
            <v/>
          </cell>
          <cell r="Y2348" t="str">
            <v/>
          </cell>
          <cell r="AA2348" t="str">
            <v/>
          </cell>
          <cell r="AB2348">
            <v>0</v>
          </cell>
          <cell r="AC2348">
            <v>0</v>
          </cell>
          <cell r="AI2348" t="str">
            <v/>
          </cell>
          <cell r="AJ2348" t="str">
            <v/>
          </cell>
          <cell r="AK2348">
            <v>0</v>
          </cell>
          <cell r="AL2348">
            <v>0</v>
          </cell>
          <cell r="AM2348">
            <v>0</v>
          </cell>
        </row>
        <row r="2349">
          <cell r="C2349" t="str">
            <v/>
          </cell>
          <cell r="D2349" t="str">
            <v/>
          </cell>
          <cell r="O2349" t="str">
            <v/>
          </cell>
          <cell r="T2349" t="str">
            <v/>
          </cell>
          <cell r="U2349" t="str">
            <v/>
          </cell>
          <cell r="V2349" t="str">
            <v/>
          </cell>
          <cell r="W2349" t="str">
            <v/>
          </cell>
          <cell r="Y2349" t="str">
            <v/>
          </cell>
          <cell r="AA2349" t="str">
            <v/>
          </cell>
          <cell r="AB2349">
            <v>0</v>
          </cell>
          <cell r="AC2349">
            <v>0</v>
          </cell>
          <cell r="AI2349" t="str">
            <v/>
          </cell>
          <cell r="AJ2349" t="str">
            <v/>
          </cell>
          <cell r="AK2349">
            <v>0</v>
          </cell>
          <cell r="AL2349">
            <v>0</v>
          </cell>
          <cell r="AM2349">
            <v>0</v>
          </cell>
        </row>
        <row r="2350">
          <cell r="C2350" t="str">
            <v/>
          </cell>
          <cell r="D2350" t="str">
            <v/>
          </cell>
          <cell r="O2350" t="str">
            <v/>
          </cell>
          <cell r="T2350" t="str">
            <v/>
          </cell>
          <cell r="U2350" t="str">
            <v/>
          </cell>
          <cell r="V2350" t="str">
            <v/>
          </cell>
          <cell r="W2350" t="str">
            <v/>
          </cell>
          <cell r="Y2350" t="str">
            <v/>
          </cell>
          <cell r="AA2350" t="str">
            <v/>
          </cell>
          <cell r="AB2350">
            <v>0</v>
          </cell>
          <cell r="AC2350">
            <v>0</v>
          </cell>
          <cell r="AI2350" t="str">
            <v/>
          </cell>
          <cell r="AJ2350" t="str">
            <v/>
          </cell>
          <cell r="AK2350">
            <v>0</v>
          </cell>
          <cell r="AL2350">
            <v>0</v>
          </cell>
          <cell r="AM2350">
            <v>0</v>
          </cell>
        </row>
        <row r="2351">
          <cell r="C2351" t="str">
            <v/>
          </cell>
          <cell r="D2351" t="str">
            <v/>
          </cell>
          <cell r="O2351" t="str">
            <v/>
          </cell>
          <cell r="T2351" t="str">
            <v/>
          </cell>
          <cell r="U2351" t="str">
            <v/>
          </cell>
          <cell r="V2351" t="str">
            <v/>
          </cell>
          <cell r="W2351" t="str">
            <v/>
          </cell>
          <cell r="Y2351" t="str">
            <v/>
          </cell>
          <cell r="AA2351" t="str">
            <v/>
          </cell>
          <cell r="AB2351">
            <v>0</v>
          </cell>
          <cell r="AC2351">
            <v>0</v>
          </cell>
          <cell r="AI2351" t="str">
            <v/>
          </cell>
          <cell r="AJ2351" t="str">
            <v/>
          </cell>
          <cell r="AK2351">
            <v>0</v>
          </cell>
          <cell r="AL2351">
            <v>0</v>
          </cell>
          <cell r="AM2351">
            <v>0</v>
          </cell>
        </row>
        <row r="2352">
          <cell r="C2352" t="str">
            <v/>
          </cell>
          <cell r="D2352" t="str">
            <v/>
          </cell>
          <cell r="O2352" t="str">
            <v/>
          </cell>
          <cell r="T2352" t="str">
            <v/>
          </cell>
          <cell r="U2352" t="str">
            <v/>
          </cell>
          <cell r="V2352" t="str">
            <v/>
          </cell>
          <cell r="W2352" t="str">
            <v/>
          </cell>
          <cell r="Y2352" t="str">
            <v/>
          </cell>
          <cell r="AA2352" t="str">
            <v/>
          </cell>
          <cell r="AB2352">
            <v>0</v>
          </cell>
          <cell r="AC2352">
            <v>0</v>
          </cell>
          <cell r="AI2352" t="str">
            <v/>
          </cell>
          <cell r="AJ2352" t="str">
            <v/>
          </cell>
          <cell r="AK2352">
            <v>0</v>
          </cell>
          <cell r="AL2352">
            <v>0</v>
          </cell>
          <cell r="AM2352">
            <v>0</v>
          </cell>
        </row>
        <row r="2353">
          <cell r="C2353" t="str">
            <v/>
          </cell>
          <cell r="D2353" t="str">
            <v/>
          </cell>
          <cell r="O2353" t="str">
            <v/>
          </cell>
          <cell r="T2353" t="str">
            <v/>
          </cell>
          <cell r="U2353" t="str">
            <v/>
          </cell>
          <cell r="V2353" t="str">
            <v/>
          </cell>
          <cell r="W2353" t="str">
            <v/>
          </cell>
          <cell r="Y2353" t="str">
            <v/>
          </cell>
          <cell r="AA2353" t="str">
            <v/>
          </cell>
          <cell r="AB2353">
            <v>0</v>
          </cell>
          <cell r="AC2353">
            <v>0</v>
          </cell>
          <cell r="AI2353" t="str">
            <v/>
          </cell>
          <cell r="AJ2353" t="str">
            <v/>
          </cell>
          <cell r="AK2353">
            <v>0</v>
          </cell>
          <cell r="AL2353">
            <v>0</v>
          </cell>
          <cell r="AM2353">
            <v>0</v>
          </cell>
        </row>
        <row r="2354">
          <cell r="C2354" t="str">
            <v/>
          </cell>
          <cell r="D2354" t="str">
            <v/>
          </cell>
          <cell r="O2354" t="str">
            <v/>
          </cell>
          <cell r="T2354" t="str">
            <v/>
          </cell>
          <cell r="U2354" t="str">
            <v/>
          </cell>
          <cell r="V2354" t="str">
            <v/>
          </cell>
          <cell r="W2354" t="str">
            <v/>
          </cell>
          <cell r="Y2354" t="str">
            <v/>
          </cell>
          <cell r="AA2354" t="str">
            <v/>
          </cell>
          <cell r="AB2354">
            <v>0</v>
          </cell>
          <cell r="AC2354">
            <v>0</v>
          </cell>
          <cell r="AI2354" t="str">
            <v/>
          </cell>
          <cell r="AJ2354" t="str">
            <v/>
          </cell>
          <cell r="AK2354">
            <v>0</v>
          </cell>
          <cell r="AL2354">
            <v>0</v>
          </cell>
          <cell r="AM2354">
            <v>0</v>
          </cell>
        </row>
        <row r="2355">
          <cell r="C2355" t="str">
            <v/>
          </cell>
          <cell r="D2355" t="str">
            <v/>
          </cell>
          <cell r="O2355" t="str">
            <v/>
          </cell>
          <cell r="T2355" t="str">
            <v/>
          </cell>
          <cell r="U2355" t="str">
            <v/>
          </cell>
          <cell r="V2355" t="str">
            <v/>
          </cell>
          <cell r="W2355" t="str">
            <v/>
          </cell>
          <cell r="Y2355" t="str">
            <v/>
          </cell>
          <cell r="AA2355" t="str">
            <v/>
          </cell>
          <cell r="AB2355">
            <v>0</v>
          </cell>
          <cell r="AC2355">
            <v>0</v>
          </cell>
          <cell r="AI2355" t="str">
            <v/>
          </cell>
          <cell r="AJ2355" t="str">
            <v/>
          </cell>
          <cell r="AK2355">
            <v>0</v>
          </cell>
          <cell r="AL2355">
            <v>0</v>
          </cell>
          <cell r="AM2355">
            <v>0</v>
          </cell>
        </row>
        <row r="2356">
          <cell r="C2356" t="str">
            <v/>
          </cell>
          <cell r="D2356" t="str">
            <v/>
          </cell>
          <cell r="O2356" t="str">
            <v/>
          </cell>
          <cell r="T2356" t="str">
            <v/>
          </cell>
          <cell r="U2356" t="str">
            <v/>
          </cell>
          <cell r="V2356" t="str">
            <v/>
          </cell>
          <cell r="W2356" t="str">
            <v/>
          </cell>
          <cell r="Y2356" t="str">
            <v/>
          </cell>
          <cell r="AA2356" t="str">
            <v/>
          </cell>
          <cell r="AB2356">
            <v>0</v>
          </cell>
          <cell r="AC2356">
            <v>0</v>
          </cell>
          <cell r="AI2356" t="str">
            <v/>
          </cell>
          <cell r="AJ2356" t="str">
            <v/>
          </cell>
          <cell r="AK2356">
            <v>0</v>
          </cell>
          <cell r="AL2356">
            <v>0</v>
          </cell>
          <cell r="AM2356">
            <v>0</v>
          </cell>
        </row>
        <row r="2357">
          <cell r="C2357" t="str">
            <v/>
          </cell>
          <cell r="D2357" t="str">
            <v/>
          </cell>
          <cell r="O2357" t="str">
            <v/>
          </cell>
          <cell r="T2357" t="str">
            <v/>
          </cell>
          <cell r="U2357" t="str">
            <v/>
          </cell>
          <cell r="V2357" t="str">
            <v/>
          </cell>
          <cell r="W2357" t="str">
            <v/>
          </cell>
          <cell r="Y2357" t="str">
            <v/>
          </cell>
          <cell r="AA2357" t="str">
            <v/>
          </cell>
          <cell r="AB2357">
            <v>0</v>
          </cell>
          <cell r="AC2357">
            <v>0</v>
          </cell>
          <cell r="AI2357" t="str">
            <v/>
          </cell>
          <cell r="AJ2357" t="str">
            <v/>
          </cell>
          <cell r="AK2357">
            <v>0</v>
          </cell>
          <cell r="AL2357">
            <v>0</v>
          </cell>
          <cell r="AM2357">
            <v>0</v>
          </cell>
        </row>
        <row r="2358">
          <cell r="C2358" t="str">
            <v/>
          </cell>
          <cell r="D2358" t="str">
            <v/>
          </cell>
          <cell r="O2358" t="str">
            <v/>
          </cell>
          <cell r="T2358" t="str">
            <v/>
          </cell>
          <cell r="U2358" t="str">
            <v/>
          </cell>
          <cell r="V2358" t="str">
            <v/>
          </cell>
          <cell r="W2358" t="str">
            <v/>
          </cell>
          <cell r="Y2358" t="str">
            <v/>
          </cell>
          <cell r="AA2358" t="str">
            <v/>
          </cell>
          <cell r="AB2358">
            <v>0</v>
          </cell>
          <cell r="AC2358">
            <v>0</v>
          </cell>
          <cell r="AI2358" t="str">
            <v/>
          </cell>
          <cell r="AJ2358" t="str">
            <v/>
          </cell>
          <cell r="AK2358">
            <v>0</v>
          </cell>
          <cell r="AL2358">
            <v>0</v>
          </cell>
          <cell r="AM2358">
            <v>0</v>
          </cell>
        </row>
        <row r="2359">
          <cell r="C2359" t="str">
            <v/>
          </cell>
          <cell r="D2359" t="str">
            <v/>
          </cell>
          <cell r="O2359" t="str">
            <v/>
          </cell>
          <cell r="T2359" t="str">
            <v/>
          </cell>
          <cell r="U2359" t="str">
            <v/>
          </cell>
          <cell r="V2359" t="str">
            <v/>
          </cell>
          <cell r="W2359" t="str">
            <v/>
          </cell>
          <cell r="Y2359" t="str">
            <v/>
          </cell>
          <cell r="AA2359" t="str">
            <v/>
          </cell>
          <cell r="AB2359">
            <v>0</v>
          </cell>
          <cell r="AC2359">
            <v>0</v>
          </cell>
          <cell r="AI2359" t="str">
            <v/>
          </cell>
          <cell r="AJ2359" t="str">
            <v/>
          </cell>
          <cell r="AK2359">
            <v>0</v>
          </cell>
          <cell r="AL2359">
            <v>0</v>
          </cell>
          <cell r="AM2359">
            <v>0</v>
          </cell>
        </row>
        <row r="2360">
          <cell r="C2360" t="str">
            <v/>
          </cell>
          <cell r="D2360" t="str">
            <v/>
          </cell>
          <cell r="O2360" t="str">
            <v/>
          </cell>
          <cell r="T2360" t="str">
            <v/>
          </cell>
          <cell r="U2360" t="str">
            <v/>
          </cell>
          <cell r="V2360" t="str">
            <v/>
          </cell>
          <cell r="W2360" t="str">
            <v/>
          </cell>
          <cell r="Y2360" t="str">
            <v/>
          </cell>
          <cell r="AA2360" t="str">
            <v/>
          </cell>
          <cell r="AB2360">
            <v>0</v>
          </cell>
          <cell r="AC2360">
            <v>0</v>
          </cell>
          <cell r="AI2360" t="str">
            <v/>
          </cell>
          <cell r="AJ2360" t="str">
            <v/>
          </cell>
          <cell r="AK2360">
            <v>0</v>
          </cell>
          <cell r="AL2360">
            <v>0</v>
          </cell>
          <cell r="AM2360">
            <v>0</v>
          </cell>
        </row>
        <row r="2361">
          <cell r="C2361" t="str">
            <v/>
          </cell>
          <cell r="D2361" t="str">
            <v/>
          </cell>
          <cell r="O2361" t="str">
            <v/>
          </cell>
          <cell r="T2361" t="str">
            <v/>
          </cell>
          <cell r="U2361" t="str">
            <v/>
          </cell>
          <cell r="V2361" t="str">
            <v/>
          </cell>
          <cell r="W2361" t="str">
            <v/>
          </cell>
          <cell r="Y2361" t="str">
            <v/>
          </cell>
          <cell r="AA2361" t="str">
            <v/>
          </cell>
          <cell r="AB2361">
            <v>0</v>
          </cell>
          <cell r="AC2361">
            <v>0</v>
          </cell>
          <cell r="AI2361" t="str">
            <v/>
          </cell>
          <cell r="AJ2361" t="str">
            <v/>
          </cell>
          <cell r="AK2361">
            <v>0</v>
          </cell>
          <cell r="AL2361">
            <v>0</v>
          </cell>
          <cell r="AM2361">
            <v>0</v>
          </cell>
        </row>
        <row r="2362">
          <cell r="C2362" t="str">
            <v/>
          </cell>
          <cell r="D2362" t="str">
            <v/>
          </cell>
          <cell r="O2362" t="str">
            <v/>
          </cell>
          <cell r="T2362" t="str">
            <v/>
          </cell>
          <cell r="U2362" t="str">
            <v/>
          </cell>
          <cell r="V2362" t="str">
            <v/>
          </cell>
          <cell r="W2362" t="str">
            <v/>
          </cell>
          <cell r="Y2362" t="str">
            <v/>
          </cell>
          <cell r="AA2362" t="str">
            <v/>
          </cell>
          <cell r="AB2362">
            <v>0</v>
          </cell>
          <cell r="AC2362">
            <v>0</v>
          </cell>
          <cell r="AI2362" t="str">
            <v/>
          </cell>
          <cell r="AJ2362" t="str">
            <v/>
          </cell>
          <cell r="AK2362">
            <v>0</v>
          </cell>
          <cell r="AL2362">
            <v>0</v>
          </cell>
          <cell r="AM2362">
            <v>0</v>
          </cell>
        </row>
        <row r="2363">
          <cell r="C2363" t="str">
            <v/>
          </cell>
          <cell r="D2363" t="str">
            <v/>
          </cell>
          <cell r="O2363" t="str">
            <v/>
          </cell>
          <cell r="T2363" t="str">
            <v/>
          </cell>
          <cell r="U2363" t="str">
            <v/>
          </cell>
          <cell r="V2363" t="str">
            <v/>
          </cell>
          <cell r="W2363" t="str">
            <v/>
          </cell>
          <cell r="Y2363" t="str">
            <v/>
          </cell>
          <cell r="AA2363" t="str">
            <v/>
          </cell>
          <cell r="AB2363">
            <v>0</v>
          </cell>
          <cell r="AC2363">
            <v>0</v>
          </cell>
          <cell r="AI2363" t="str">
            <v/>
          </cell>
          <cell r="AJ2363" t="str">
            <v/>
          </cell>
          <cell r="AK2363">
            <v>0</v>
          </cell>
          <cell r="AL2363">
            <v>0</v>
          </cell>
          <cell r="AM2363">
            <v>0</v>
          </cell>
        </row>
        <row r="2364">
          <cell r="C2364" t="str">
            <v/>
          </cell>
          <cell r="D2364" t="str">
            <v/>
          </cell>
          <cell r="O2364" t="str">
            <v/>
          </cell>
          <cell r="T2364" t="str">
            <v/>
          </cell>
          <cell r="U2364" t="str">
            <v/>
          </cell>
          <cell r="V2364" t="str">
            <v/>
          </cell>
          <cell r="W2364" t="str">
            <v/>
          </cell>
          <cell r="Y2364" t="str">
            <v/>
          </cell>
          <cell r="AA2364" t="str">
            <v/>
          </cell>
          <cell r="AB2364">
            <v>0</v>
          </cell>
          <cell r="AC2364">
            <v>0</v>
          </cell>
          <cell r="AI2364" t="str">
            <v/>
          </cell>
          <cell r="AJ2364" t="str">
            <v/>
          </cell>
          <cell r="AK2364">
            <v>0</v>
          </cell>
          <cell r="AL2364">
            <v>0</v>
          </cell>
          <cell r="AM2364">
            <v>0</v>
          </cell>
        </row>
        <row r="2365">
          <cell r="C2365" t="str">
            <v/>
          </cell>
          <cell r="D2365" t="str">
            <v/>
          </cell>
          <cell r="O2365" t="str">
            <v/>
          </cell>
          <cell r="T2365" t="str">
            <v/>
          </cell>
          <cell r="U2365" t="str">
            <v/>
          </cell>
          <cell r="V2365" t="str">
            <v/>
          </cell>
          <cell r="W2365" t="str">
            <v/>
          </cell>
          <cell r="Y2365" t="str">
            <v/>
          </cell>
          <cell r="AA2365" t="str">
            <v/>
          </cell>
          <cell r="AB2365">
            <v>0</v>
          </cell>
          <cell r="AC2365">
            <v>0</v>
          </cell>
          <cell r="AI2365" t="str">
            <v/>
          </cell>
          <cell r="AJ2365" t="str">
            <v/>
          </cell>
          <cell r="AK2365">
            <v>0</v>
          </cell>
          <cell r="AL2365">
            <v>0</v>
          </cell>
          <cell r="AM2365">
            <v>0</v>
          </cell>
        </row>
        <row r="2366">
          <cell r="C2366" t="str">
            <v/>
          </cell>
          <cell r="D2366" t="str">
            <v/>
          </cell>
          <cell r="O2366" t="str">
            <v/>
          </cell>
          <cell r="T2366" t="str">
            <v/>
          </cell>
          <cell r="U2366" t="str">
            <v/>
          </cell>
          <cell r="V2366" t="str">
            <v/>
          </cell>
          <cell r="W2366" t="str">
            <v/>
          </cell>
          <cell r="Y2366" t="str">
            <v/>
          </cell>
          <cell r="AA2366" t="str">
            <v/>
          </cell>
          <cell r="AB2366">
            <v>0</v>
          </cell>
          <cell r="AC2366">
            <v>0</v>
          </cell>
          <cell r="AI2366" t="str">
            <v/>
          </cell>
          <cell r="AJ2366" t="str">
            <v/>
          </cell>
          <cell r="AK2366">
            <v>0</v>
          </cell>
          <cell r="AL2366">
            <v>0</v>
          </cell>
          <cell r="AM2366">
            <v>0</v>
          </cell>
        </row>
        <row r="2367">
          <cell r="C2367" t="str">
            <v/>
          </cell>
          <cell r="D2367" t="str">
            <v/>
          </cell>
          <cell r="O2367" t="str">
            <v/>
          </cell>
          <cell r="T2367" t="str">
            <v/>
          </cell>
          <cell r="U2367" t="str">
            <v/>
          </cell>
          <cell r="V2367" t="str">
            <v/>
          </cell>
          <cell r="W2367" t="str">
            <v/>
          </cell>
          <cell r="Y2367" t="str">
            <v/>
          </cell>
          <cell r="AA2367" t="str">
            <v/>
          </cell>
          <cell r="AB2367">
            <v>0</v>
          </cell>
          <cell r="AC2367">
            <v>0</v>
          </cell>
          <cell r="AI2367" t="str">
            <v/>
          </cell>
          <cell r="AJ2367" t="str">
            <v/>
          </cell>
          <cell r="AK2367">
            <v>0</v>
          </cell>
          <cell r="AL2367">
            <v>0</v>
          </cell>
          <cell r="AM2367">
            <v>0</v>
          </cell>
        </row>
        <row r="2368">
          <cell r="C2368" t="str">
            <v/>
          </cell>
          <cell r="D2368" t="str">
            <v/>
          </cell>
          <cell r="O2368" t="str">
            <v/>
          </cell>
          <cell r="T2368" t="str">
            <v/>
          </cell>
          <cell r="U2368" t="str">
            <v/>
          </cell>
          <cell r="V2368" t="str">
            <v/>
          </cell>
          <cell r="W2368" t="str">
            <v/>
          </cell>
          <cell r="Y2368" t="str">
            <v/>
          </cell>
          <cell r="AA2368" t="str">
            <v/>
          </cell>
          <cell r="AB2368">
            <v>0</v>
          </cell>
          <cell r="AC2368">
            <v>0</v>
          </cell>
          <cell r="AI2368" t="str">
            <v/>
          </cell>
          <cell r="AJ2368" t="str">
            <v/>
          </cell>
          <cell r="AK2368">
            <v>0</v>
          </cell>
          <cell r="AL2368">
            <v>0</v>
          </cell>
          <cell r="AM2368">
            <v>0</v>
          </cell>
        </row>
        <row r="2369">
          <cell r="C2369" t="str">
            <v/>
          </cell>
          <cell r="D2369" t="str">
            <v/>
          </cell>
          <cell r="O2369" t="str">
            <v/>
          </cell>
          <cell r="T2369" t="str">
            <v/>
          </cell>
          <cell r="U2369" t="str">
            <v/>
          </cell>
          <cell r="V2369" t="str">
            <v/>
          </cell>
          <cell r="W2369" t="str">
            <v/>
          </cell>
          <cell r="Y2369" t="str">
            <v/>
          </cell>
          <cell r="AA2369" t="str">
            <v/>
          </cell>
          <cell r="AB2369">
            <v>0</v>
          </cell>
          <cell r="AC2369">
            <v>0</v>
          </cell>
          <cell r="AI2369" t="str">
            <v/>
          </cell>
          <cell r="AJ2369" t="str">
            <v/>
          </cell>
          <cell r="AK2369">
            <v>0</v>
          </cell>
          <cell r="AL2369">
            <v>0</v>
          </cell>
          <cell r="AM2369">
            <v>0</v>
          </cell>
        </row>
        <row r="2370">
          <cell r="C2370" t="str">
            <v/>
          </cell>
          <cell r="D2370" t="str">
            <v/>
          </cell>
          <cell r="O2370" t="str">
            <v/>
          </cell>
          <cell r="T2370" t="str">
            <v/>
          </cell>
          <cell r="U2370" t="str">
            <v/>
          </cell>
          <cell r="V2370" t="str">
            <v/>
          </cell>
          <cell r="W2370" t="str">
            <v/>
          </cell>
          <cell r="Y2370" t="str">
            <v/>
          </cell>
          <cell r="AA2370" t="str">
            <v/>
          </cell>
          <cell r="AB2370">
            <v>0</v>
          </cell>
          <cell r="AC2370">
            <v>0</v>
          </cell>
          <cell r="AI2370" t="str">
            <v/>
          </cell>
          <cell r="AJ2370" t="str">
            <v/>
          </cell>
          <cell r="AK2370">
            <v>0</v>
          </cell>
          <cell r="AL2370">
            <v>0</v>
          </cell>
          <cell r="AM2370">
            <v>0</v>
          </cell>
        </row>
        <row r="2371">
          <cell r="C2371" t="str">
            <v/>
          </cell>
          <cell r="D2371" t="str">
            <v/>
          </cell>
          <cell r="O2371" t="str">
            <v/>
          </cell>
          <cell r="T2371" t="str">
            <v/>
          </cell>
          <cell r="U2371" t="str">
            <v/>
          </cell>
          <cell r="V2371" t="str">
            <v/>
          </cell>
          <cell r="W2371" t="str">
            <v/>
          </cell>
          <cell r="Y2371" t="str">
            <v/>
          </cell>
          <cell r="AA2371" t="str">
            <v/>
          </cell>
          <cell r="AB2371">
            <v>0</v>
          </cell>
          <cell r="AC2371">
            <v>0</v>
          </cell>
          <cell r="AI2371" t="str">
            <v/>
          </cell>
          <cell r="AJ2371" t="str">
            <v/>
          </cell>
          <cell r="AK2371">
            <v>0</v>
          </cell>
          <cell r="AL2371">
            <v>0</v>
          </cell>
          <cell r="AM2371">
            <v>0</v>
          </cell>
        </row>
        <row r="2372">
          <cell r="C2372" t="str">
            <v/>
          </cell>
          <cell r="D2372" t="str">
            <v/>
          </cell>
          <cell r="O2372" t="str">
            <v/>
          </cell>
          <cell r="T2372" t="str">
            <v/>
          </cell>
          <cell r="U2372" t="str">
            <v/>
          </cell>
          <cell r="V2372" t="str">
            <v/>
          </cell>
          <cell r="W2372" t="str">
            <v/>
          </cell>
          <cell r="Y2372" t="str">
            <v/>
          </cell>
          <cell r="AA2372" t="str">
            <v/>
          </cell>
          <cell r="AB2372">
            <v>0</v>
          </cell>
          <cell r="AC2372">
            <v>0</v>
          </cell>
          <cell r="AI2372" t="str">
            <v/>
          </cell>
          <cell r="AJ2372" t="str">
            <v/>
          </cell>
          <cell r="AK2372">
            <v>0</v>
          </cell>
          <cell r="AL2372">
            <v>0</v>
          </cell>
          <cell r="AM2372">
            <v>0</v>
          </cell>
        </row>
        <row r="2373">
          <cell r="C2373" t="str">
            <v/>
          </cell>
          <cell r="D2373" t="str">
            <v/>
          </cell>
          <cell r="O2373" t="str">
            <v/>
          </cell>
          <cell r="T2373" t="str">
            <v/>
          </cell>
          <cell r="U2373" t="str">
            <v/>
          </cell>
          <cell r="V2373" t="str">
            <v/>
          </cell>
          <cell r="W2373" t="str">
            <v/>
          </cell>
          <cell r="Y2373" t="str">
            <v/>
          </cell>
          <cell r="AA2373" t="str">
            <v/>
          </cell>
          <cell r="AB2373">
            <v>0</v>
          </cell>
          <cell r="AC2373">
            <v>0</v>
          </cell>
          <cell r="AI2373" t="str">
            <v/>
          </cell>
          <cell r="AJ2373" t="str">
            <v/>
          </cell>
          <cell r="AK2373">
            <v>0</v>
          </cell>
          <cell r="AL2373">
            <v>0</v>
          </cell>
          <cell r="AM2373">
            <v>0</v>
          </cell>
        </row>
        <row r="2374">
          <cell r="C2374" t="str">
            <v/>
          </cell>
          <cell r="D2374" t="str">
            <v/>
          </cell>
          <cell r="O2374" t="str">
            <v/>
          </cell>
          <cell r="T2374" t="str">
            <v/>
          </cell>
          <cell r="U2374" t="str">
            <v/>
          </cell>
          <cell r="V2374" t="str">
            <v/>
          </cell>
          <cell r="W2374" t="str">
            <v/>
          </cell>
          <cell r="Y2374" t="str">
            <v/>
          </cell>
          <cell r="AA2374" t="str">
            <v/>
          </cell>
          <cell r="AB2374">
            <v>0</v>
          </cell>
          <cell r="AC2374">
            <v>0</v>
          </cell>
          <cell r="AI2374" t="str">
            <v/>
          </cell>
          <cell r="AJ2374" t="str">
            <v/>
          </cell>
          <cell r="AK2374">
            <v>0</v>
          </cell>
          <cell r="AL2374">
            <v>0</v>
          </cell>
          <cell r="AM2374">
            <v>0</v>
          </cell>
        </row>
        <row r="2375">
          <cell r="C2375" t="str">
            <v/>
          </cell>
          <cell r="D2375" t="str">
            <v/>
          </cell>
          <cell r="O2375" t="str">
            <v/>
          </cell>
          <cell r="T2375" t="str">
            <v/>
          </cell>
          <cell r="U2375" t="str">
            <v/>
          </cell>
          <cell r="V2375" t="str">
            <v/>
          </cell>
          <cell r="W2375" t="str">
            <v/>
          </cell>
          <cell r="Y2375" t="str">
            <v/>
          </cell>
          <cell r="AA2375" t="str">
            <v/>
          </cell>
          <cell r="AB2375">
            <v>0</v>
          </cell>
          <cell r="AC2375">
            <v>0</v>
          </cell>
          <cell r="AI2375" t="str">
            <v/>
          </cell>
          <cell r="AJ2375" t="str">
            <v/>
          </cell>
          <cell r="AK2375">
            <v>0</v>
          </cell>
          <cell r="AL2375">
            <v>0</v>
          </cell>
          <cell r="AM2375">
            <v>0</v>
          </cell>
        </row>
        <row r="2376">
          <cell r="C2376" t="str">
            <v/>
          </cell>
          <cell r="D2376" t="str">
            <v/>
          </cell>
          <cell r="O2376" t="str">
            <v/>
          </cell>
          <cell r="T2376" t="str">
            <v/>
          </cell>
          <cell r="U2376" t="str">
            <v/>
          </cell>
          <cell r="V2376" t="str">
            <v/>
          </cell>
          <cell r="W2376" t="str">
            <v/>
          </cell>
          <cell r="Y2376" t="str">
            <v/>
          </cell>
          <cell r="AA2376" t="str">
            <v/>
          </cell>
          <cell r="AB2376">
            <v>0</v>
          </cell>
          <cell r="AC2376">
            <v>0</v>
          </cell>
          <cell r="AI2376" t="str">
            <v/>
          </cell>
          <cell r="AJ2376" t="str">
            <v/>
          </cell>
          <cell r="AK2376">
            <v>0</v>
          </cell>
          <cell r="AL2376">
            <v>0</v>
          </cell>
          <cell r="AM2376">
            <v>0</v>
          </cell>
        </row>
        <row r="2377">
          <cell r="C2377" t="str">
            <v/>
          </cell>
          <cell r="D2377" t="str">
            <v/>
          </cell>
          <cell r="O2377" t="str">
            <v/>
          </cell>
          <cell r="T2377" t="str">
            <v/>
          </cell>
          <cell r="U2377" t="str">
            <v/>
          </cell>
          <cell r="V2377" t="str">
            <v/>
          </cell>
          <cell r="W2377" t="str">
            <v/>
          </cell>
          <cell r="Y2377" t="str">
            <v/>
          </cell>
          <cell r="AA2377" t="str">
            <v/>
          </cell>
          <cell r="AB2377">
            <v>0</v>
          </cell>
          <cell r="AC2377">
            <v>0</v>
          </cell>
          <cell r="AI2377" t="str">
            <v/>
          </cell>
          <cell r="AJ2377" t="str">
            <v/>
          </cell>
          <cell r="AK2377">
            <v>0</v>
          </cell>
          <cell r="AL2377">
            <v>0</v>
          </cell>
          <cell r="AM2377">
            <v>0</v>
          </cell>
        </row>
        <row r="2378">
          <cell r="C2378" t="str">
            <v/>
          </cell>
          <cell r="D2378" t="str">
            <v/>
          </cell>
          <cell r="O2378" t="str">
            <v/>
          </cell>
          <cell r="T2378" t="str">
            <v/>
          </cell>
          <cell r="U2378" t="str">
            <v/>
          </cell>
          <cell r="V2378" t="str">
            <v/>
          </cell>
          <cell r="W2378" t="str">
            <v/>
          </cell>
          <cell r="Y2378" t="str">
            <v/>
          </cell>
          <cell r="AA2378" t="str">
            <v/>
          </cell>
          <cell r="AB2378">
            <v>0</v>
          </cell>
          <cell r="AC2378">
            <v>0</v>
          </cell>
          <cell r="AI2378" t="str">
            <v/>
          </cell>
          <cell r="AJ2378" t="str">
            <v/>
          </cell>
          <cell r="AK2378">
            <v>0</v>
          </cell>
          <cell r="AL2378">
            <v>0</v>
          </cell>
          <cell r="AM2378">
            <v>0</v>
          </cell>
        </row>
        <row r="2379">
          <cell r="C2379" t="str">
            <v/>
          </cell>
          <cell r="D2379" t="str">
            <v/>
          </cell>
          <cell r="O2379" t="str">
            <v/>
          </cell>
          <cell r="T2379" t="str">
            <v/>
          </cell>
          <cell r="U2379" t="str">
            <v/>
          </cell>
          <cell r="V2379" t="str">
            <v/>
          </cell>
          <cell r="W2379" t="str">
            <v/>
          </cell>
          <cell r="Y2379" t="str">
            <v/>
          </cell>
          <cell r="AA2379" t="str">
            <v/>
          </cell>
          <cell r="AB2379">
            <v>0</v>
          </cell>
          <cell r="AC2379">
            <v>0</v>
          </cell>
          <cell r="AI2379" t="str">
            <v/>
          </cell>
          <cell r="AJ2379" t="str">
            <v/>
          </cell>
          <cell r="AK2379">
            <v>0</v>
          </cell>
          <cell r="AL2379">
            <v>0</v>
          </cell>
          <cell r="AM2379">
            <v>0</v>
          </cell>
        </row>
        <row r="2380">
          <cell r="C2380" t="str">
            <v/>
          </cell>
          <cell r="D2380" t="str">
            <v/>
          </cell>
          <cell r="O2380" t="str">
            <v/>
          </cell>
          <cell r="T2380" t="str">
            <v/>
          </cell>
          <cell r="U2380" t="str">
            <v/>
          </cell>
          <cell r="V2380" t="str">
            <v/>
          </cell>
          <cell r="W2380" t="str">
            <v/>
          </cell>
          <cell r="Y2380" t="str">
            <v/>
          </cell>
          <cell r="AA2380" t="str">
            <v/>
          </cell>
          <cell r="AB2380">
            <v>0</v>
          </cell>
          <cell r="AC2380">
            <v>0</v>
          </cell>
          <cell r="AI2380" t="str">
            <v/>
          </cell>
          <cell r="AJ2380" t="str">
            <v/>
          </cell>
          <cell r="AK2380">
            <v>0</v>
          </cell>
          <cell r="AL2380">
            <v>0</v>
          </cell>
          <cell r="AM2380">
            <v>0</v>
          </cell>
        </row>
        <row r="2381">
          <cell r="C2381" t="str">
            <v/>
          </cell>
          <cell r="D2381" t="str">
            <v/>
          </cell>
          <cell r="O2381" t="str">
            <v/>
          </cell>
          <cell r="T2381" t="str">
            <v/>
          </cell>
          <cell r="U2381" t="str">
            <v/>
          </cell>
          <cell r="V2381" t="str">
            <v/>
          </cell>
          <cell r="W2381" t="str">
            <v/>
          </cell>
          <cell r="Y2381" t="str">
            <v/>
          </cell>
          <cell r="AA2381" t="str">
            <v/>
          </cell>
          <cell r="AB2381">
            <v>0</v>
          </cell>
          <cell r="AC2381">
            <v>0</v>
          </cell>
          <cell r="AI2381" t="str">
            <v/>
          </cell>
          <cell r="AJ2381" t="str">
            <v/>
          </cell>
          <cell r="AK2381">
            <v>0</v>
          </cell>
          <cell r="AL2381">
            <v>0</v>
          </cell>
          <cell r="AM2381">
            <v>0</v>
          </cell>
        </row>
        <row r="2382">
          <cell r="C2382" t="str">
            <v/>
          </cell>
          <cell r="D2382" t="str">
            <v/>
          </cell>
          <cell r="O2382" t="str">
            <v/>
          </cell>
          <cell r="T2382" t="str">
            <v/>
          </cell>
          <cell r="U2382" t="str">
            <v/>
          </cell>
          <cell r="V2382" t="str">
            <v/>
          </cell>
          <cell r="W2382" t="str">
            <v/>
          </cell>
          <cell r="Y2382" t="str">
            <v/>
          </cell>
          <cell r="AA2382" t="str">
            <v/>
          </cell>
          <cell r="AB2382">
            <v>0</v>
          </cell>
          <cell r="AC2382">
            <v>0</v>
          </cell>
          <cell r="AI2382" t="str">
            <v/>
          </cell>
          <cell r="AJ2382" t="str">
            <v/>
          </cell>
          <cell r="AK2382">
            <v>0</v>
          </cell>
          <cell r="AL2382">
            <v>0</v>
          </cell>
          <cell r="AM2382">
            <v>0</v>
          </cell>
        </row>
        <row r="2383">
          <cell r="C2383" t="str">
            <v/>
          </cell>
          <cell r="D2383" t="str">
            <v/>
          </cell>
          <cell r="O2383" t="str">
            <v/>
          </cell>
          <cell r="T2383" t="str">
            <v/>
          </cell>
          <cell r="U2383" t="str">
            <v/>
          </cell>
          <cell r="V2383" t="str">
            <v/>
          </cell>
          <cell r="W2383" t="str">
            <v/>
          </cell>
          <cell r="Y2383" t="str">
            <v/>
          </cell>
          <cell r="AA2383" t="str">
            <v/>
          </cell>
          <cell r="AB2383">
            <v>0</v>
          </cell>
          <cell r="AC2383">
            <v>0</v>
          </cell>
          <cell r="AI2383" t="str">
            <v/>
          </cell>
          <cell r="AJ2383" t="str">
            <v/>
          </cell>
          <cell r="AK2383">
            <v>0</v>
          </cell>
          <cell r="AL2383">
            <v>0</v>
          </cell>
          <cell r="AM2383">
            <v>0</v>
          </cell>
        </row>
        <row r="2384">
          <cell r="C2384" t="str">
            <v/>
          </cell>
          <cell r="D2384" t="str">
            <v/>
          </cell>
          <cell r="O2384" t="str">
            <v/>
          </cell>
          <cell r="T2384" t="str">
            <v/>
          </cell>
          <cell r="U2384" t="str">
            <v/>
          </cell>
          <cell r="V2384" t="str">
            <v/>
          </cell>
          <cell r="W2384" t="str">
            <v/>
          </cell>
          <cell r="Y2384" t="str">
            <v/>
          </cell>
          <cell r="AA2384" t="str">
            <v/>
          </cell>
          <cell r="AB2384">
            <v>0</v>
          </cell>
          <cell r="AC2384">
            <v>0</v>
          </cell>
          <cell r="AI2384" t="str">
            <v/>
          </cell>
          <cell r="AJ2384" t="str">
            <v/>
          </cell>
          <cell r="AK2384">
            <v>0</v>
          </cell>
          <cell r="AL2384">
            <v>0</v>
          </cell>
          <cell r="AM2384">
            <v>0</v>
          </cell>
        </row>
        <row r="2385">
          <cell r="C2385" t="str">
            <v/>
          </cell>
          <cell r="D2385" t="str">
            <v/>
          </cell>
          <cell r="O2385" t="str">
            <v/>
          </cell>
          <cell r="T2385" t="str">
            <v/>
          </cell>
          <cell r="U2385" t="str">
            <v/>
          </cell>
          <cell r="V2385" t="str">
            <v/>
          </cell>
          <cell r="W2385" t="str">
            <v/>
          </cell>
          <cell r="Y2385" t="str">
            <v/>
          </cell>
          <cell r="AA2385" t="str">
            <v/>
          </cell>
          <cell r="AB2385">
            <v>0</v>
          </cell>
          <cell r="AC2385">
            <v>0</v>
          </cell>
          <cell r="AI2385" t="str">
            <v/>
          </cell>
          <cell r="AJ2385" t="str">
            <v/>
          </cell>
          <cell r="AK2385">
            <v>0</v>
          </cell>
          <cell r="AL2385">
            <v>0</v>
          </cell>
          <cell r="AM2385">
            <v>0</v>
          </cell>
        </row>
        <row r="2386">
          <cell r="C2386" t="str">
            <v/>
          </cell>
          <cell r="D2386" t="str">
            <v/>
          </cell>
          <cell r="O2386" t="str">
            <v/>
          </cell>
          <cell r="T2386" t="str">
            <v/>
          </cell>
          <cell r="U2386" t="str">
            <v/>
          </cell>
          <cell r="V2386" t="str">
            <v/>
          </cell>
          <cell r="W2386" t="str">
            <v/>
          </cell>
          <cell r="Y2386" t="str">
            <v/>
          </cell>
          <cell r="AA2386" t="str">
            <v/>
          </cell>
          <cell r="AB2386">
            <v>0</v>
          </cell>
          <cell r="AC2386">
            <v>0</v>
          </cell>
          <cell r="AI2386" t="str">
            <v/>
          </cell>
          <cell r="AJ2386" t="str">
            <v/>
          </cell>
          <cell r="AK2386">
            <v>0</v>
          </cell>
          <cell r="AL2386">
            <v>0</v>
          </cell>
          <cell r="AM2386">
            <v>0</v>
          </cell>
        </row>
        <row r="2387">
          <cell r="C2387" t="str">
            <v/>
          </cell>
          <cell r="D2387" t="str">
            <v/>
          </cell>
          <cell r="O2387" t="str">
            <v/>
          </cell>
          <cell r="T2387" t="str">
            <v/>
          </cell>
          <cell r="U2387" t="str">
            <v/>
          </cell>
          <cell r="V2387" t="str">
            <v/>
          </cell>
          <cell r="W2387" t="str">
            <v/>
          </cell>
          <cell r="Y2387" t="str">
            <v/>
          </cell>
          <cell r="AA2387" t="str">
            <v/>
          </cell>
          <cell r="AB2387">
            <v>0</v>
          </cell>
          <cell r="AC2387">
            <v>0</v>
          </cell>
          <cell r="AI2387" t="str">
            <v/>
          </cell>
          <cell r="AJ2387" t="str">
            <v/>
          </cell>
          <cell r="AK2387">
            <v>0</v>
          </cell>
          <cell r="AL2387">
            <v>0</v>
          </cell>
          <cell r="AM2387">
            <v>0</v>
          </cell>
        </row>
        <row r="2388">
          <cell r="C2388" t="str">
            <v/>
          </cell>
          <cell r="D2388" t="str">
            <v/>
          </cell>
          <cell r="O2388" t="str">
            <v/>
          </cell>
          <cell r="T2388" t="str">
            <v/>
          </cell>
          <cell r="U2388" t="str">
            <v/>
          </cell>
          <cell r="V2388" t="str">
            <v/>
          </cell>
          <cell r="W2388" t="str">
            <v/>
          </cell>
          <cell r="Y2388" t="str">
            <v/>
          </cell>
          <cell r="AA2388" t="str">
            <v/>
          </cell>
          <cell r="AB2388">
            <v>0</v>
          </cell>
          <cell r="AC2388">
            <v>0</v>
          </cell>
          <cell r="AI2388" t="str">
            <v/>
          </cell>
          <cell r="AJ2388" t="str">
            <v/>
          </cell>
          <cell r="AK2388">
            <v>0</v>
          </cell>
          <cell r="AL2388">
            <v>0</v>
          </cell>
          <cell r="AM2388">
            <v>0</v>
          </cell>
        </row>
        <row r="2389">
          <cell r="C2389" t="str">
            <v/>
          </cell>
          <cell r="D2389" t="str">
            <v/>
          </cell>
          <cell r="O2389" t="str">
            <v/>
          </cell>
          <cell r="T2389" t="str">
            <v/>
          </cell>
          <cell r="U2389" t="str">
            <v/>
          </cell>
          <cell r="V2389" t="str">
            <v/>
          </cell>
          <cell r="W2389" t="str">
            <v/>
          </cell>
          <cell r="Y2389" t="str">
            <v/>
          </cell>
          <cell r="AA2389" t="str">
            <v/>
          </cell>
          <cell r="AB2389">
            <v>0</v>
          </cell>
          <cell r="AC2389">
            <v>0</v>
          </cell>
          <cell r="AI2389" t="str">
            <v/>
          </cell>
          <cell r="AJ2389" t="str">
            <v/>
          </cell>
          <cell r="AK2389">
            <v>0</v>
          </cell>
          <cell r="AL2389">
            <v>0</v>
          </cell>
          <cell r="AM2389">
            <v>0</v>
          </cell>
        </row>
        <row r="2390">
          <cell r="C2390" t="str">
            <v/>
          </cell>
          <cell r="D2390" t="str">
            <v/>
          </cell>
          <cell r="O2390" t="str">
            <v/>
          </cell>
          <cell r="T2390" t="str">
            <v/>
          </cell>
          <cell r="U2390" t="str">
            <v/>
          </cell>
          <cell r="V2390" t="str">
            <v/>
          </cell>
          <cell r="W2390" t="str">
            <v/>
          </cell>
          <cell r="Y2390" t="str">
            <v/>
          </cell>
          <cell r="AA2390" t="str">
            <v/>
          </cell>
          <cell r="AB2390">
            <v>0</v>
          </cell>
          <cell r="AC2390">
            <v>0</v>
          </cell>
          <cell r="AI2390" t="str">
            <v/>
          </cell>
          <cell r="AJ2390" t="str">
            <v/>
          </cell>
          <cell r="AK2390">
            <v>0</v>
          </cell>
          <cell r="AL2390">
            <v>0</v>
          </cell>
          <cell r="AM2390">
            <v>0</v>
          </cell>
        </row>
        <row r="2391">
          <cell r="C2391" t="str">
            <v/>
          </cell>
          <cell r="D2391" t="str">
            <v/>
          </cell>
          <cell r="O2391" t="str">
            <v/>
          </cell>
          <cell r="T2391" t="str">
            <v/>
          </cell>
          <cell r="U2391" t="str">
            <v/>
          </cell>
          <cell r="V2391" t="str">
            <v/>
          </cell>
          <cell r="W2391" t="str">
            <v/>
          </cell>
          <cell r="Y2391" t="str">
            <v/>
          </cell>
          <cell r="AA2391" t="str">
            <v/>
          </cell>
          <cell r="AB2391">
            <v>0</v>
          </cell>
          <cell r="AC2391">
            <v>0</v>
          </cell>
          <cell r="AI2391" t="str">
            <v/>
          </cell>
          <cell r="AJ2391" t="str">
            <v/>
          </cell>
          <cell r="AK2391">
            <v>0</v>
          </cell>
          <cell r="AL2391">
            <v>0</v>
          </cell>
          <cell r="AM2391">
            <v>0</v>
          </cell>
        </row>
        <row r="2392">
          <cell r="C2392" t="str">
            <v/>
          </cell>
          <cell r="D2392" t="str">
            <v/>
          </cell>
          <cell r="O2392" t="str">
            <v/>
          </cell>
          <cell r="T2392" t="str">
            <v/>
          </cell>
          <cell r="U2392" t="str">
            <v/>
          </cell>
          <cell r="V2392" t="str">
            <v/>
          </cell>
          <cell r="W2392" t="str">
            <v/>
          </cell>
          <cell r="Y2392" t="str">
            <v/>
          </cell>
          <cell r="AA2392" t="str">
            <v/>
          </cell>
          <cell r="AB2392">
            <v>0</v>
          </cell>
          <cell r="AC2392">
            <v>0</v>
          </cell>
          <cell r="AI2392" t="str">
            <v/>
          </cell>
          <cell r="AJ2392" t="str">
            <v/>
          </cell>
          <cell r="AK2392">
            <v>0</v>
          </cell>
          <cell r="AL2392">
            <v>0</v>
          </cell>
          <cell r="AM2392">
            <v>0</v>
          </cell>
        </row>
        <row r="2393">
          <cell r="C2393" t="str">
            <v/>
          </cell>
          <cell r="D2393" t="str">
            <v/>
          </cell>
          <cell r="O2393" t="str">
            <v/>
          </cell>
          <cell r="T2393" t="str">
            <v/>
          </cell>
          <cell r="U2393" t="str">
            <v/>
          </cell>
          <cell r="V2393" t="str">
            <v/>
          </cell>
          <cell r="W2393" t="str">
            <v/>
          </cell>
          <cell r="Y2393" t="str">
            <v/>
          </cell>
          <cell r="AA2393" t="str">
            <v/>
          </cell>
          <cell r="AB2393">
            <v>0</v>
          </cell>
          <cell r="AC2393">
            <v>0</v>
          </cell>
          <cell r="AI2393" t="str">
            <v/>
          </cell>
          <cell r="AJ2393" t="str">
            <v/>
          </cell>
          <cell r="AK2393">
            <v>0</v>
          </cell>
          <cell r="AL2393">
            <v>0</v>
          </cell>
          <cell r="AM2393">
            <v>0</v>
          </cell>
        </row>
        <row r="2394">
          <cell r="C2394" t="str">
            <v/>
          </cell>
          <cell r="D2394" t="str">
            <v/>
          </cell>
          <cell r="O2394" t="str">
            <v/>
          </cell>
          <cell r="T2394" t="str">
            <v/>
          </cell>
          <cell r="U2394" t="str">
            <v/>
          </cell>
          <cell r="V2394" t="str">
            <v/>
          </cell>
          <cell r="W2394" t="str">
            <v/>
          </cell>
          <cell r="Y2394" t="str">
            <v/>
          </cell>
          <cell r="AA2394" t="str">
            <v/>
          </cell>
          <cell r="AB2394">
            <v>0</v>
          </cell>
          <cell r="AC2394">
            <v>0</v>
          </cell>
          <cell r="AI2394" t="str">
            <v/>
          </cell>
          <cell r="AJ2394" t="str">
            <v/>
          </cell>
          <cell r="AK2394">
            <v>0</v>
          </cell>
          <cell r="AL2394">
            <v>0</v>
          </cell>
          <cell r="AM2394">
            <v>0</v>
          </cell>
        </row>
        <row r="2395">
          <cell r="C2395" t="str">
            <v/>
          </cell>
          <cell r="D2395" t="str">
            <v/>
          </cell>
          <cell r="O2395" t="str">
            <v/>
          </cell>
          <cell r="T2395" t="str">
            <v/>
          </cell>
          <cell r="U2395" t="str">
            <v/>
          </cell>
          <cell r="V2395" t="str">
            <v/>
          </cell>
          <cell r="W2395" t="str">
            <v/>
          </cell>
          <cell r="Y2395" t="str">
            <v/>
          </cell>
          <cell r="AA2395" t="str">
            <v/>
          </cell>
          <cell r="AB2395">
            <v>0</v>
          </cell>
          <cell r="AC2395">
            <v>0</v>
          </cell>
          <cell r="AI2395" t="str">
            <v/>
          </cell>
          <cell r="AJ2395" t="str">
            <v/>
          </cell>
          <cell r="AK2395">
            <v>0</v>
          </cell>
          <cell r="AL2395">
            <v>0</v>
          </cell>
          <cell r="AM2395">
            <v>0</v>
          </cell>
        </row>
        <row r="2396">
          <cell r="C2396" t="str">
            <v/>
          </cell>
          <cell r="D2396" t="str">
            <v/>
          </cell>
          <cell r="O2396" t="str">
            <v/>
          </cell>
          <cell r="T2396" t="str">
            <v/>
          </cell>
          <cell r="U2396" t="str">
            <v/>
          </cell>
          <cell r="V2396" t="str">
            <v/>
          </cell>
          <cell r="W2396" t="str">
            <v/>
          </cell>
          <cell r="Y2396" t="str">
            <v/>
          </cell>
          <cell r="AA2396" t="str">
            <v/>
          </cell>
          <cell r="AB2396">
            <v>0</v>
          </cell>
          <cell r="AC2396">
            <v>0</v>
          </cell>
          <cell r="AI2396" t="str">
            <v/>
          </cell>
          <cell r="AJ2396" t="str">
            <v/>
          </cell>
          <cell r="AK2396">
            <v>0</v>
          </cell>
          <cell r="AL2396">
            <v>0</v>
          </cell>
          <cell r="AM2396">
            <v>0</v>
          </cell>
        </row>
        <row r="2397">
          <cell r="C2397" t="str">
            <v/>
          </cell>
          <cell r="D2397" t="str">
            <v/>
          </cell>
          <cell r="O2397" t="str">
            <v/>
          </cell>
          <cell r="T2397" t="str">
            <v/>
          </cell>
          <cell r="U2397" t="str">
            <v/>
          </cell>
          <cell r="V2397" t="str">
            <v/>
          </cell>
          <cell r="W2397" t="str">
            <v/>
          </cell>
          <cell r="Y2397" t="str">
            <v/>
          </cell>
          <cell r="AA2397" t="str">
            <v/>
          </cell>
          <cell r="AB2397">
            <v>0</v>
          </cell>
          <cell r="AC2397">
            <v>0</v>
          </cell>
          <cell r="AI2397" t="str">
            <v/>
          </cell>
          <cell r="AJ2397" t="str">
            <v/>
          </cell>
          <cell r="AK2397">
            <v>0</v>
          </cell>
          <cell r="AL2397">
            <v>0</v>
          </cell>
          <cell r="AM2397">
            <v>0</v>
          </cell>
        </row>
        <row r="2398">
          <cell r="C2398" t="str">
            <v/>
          </cell>
          <cell r="D2398" t="str">
            <v/>
          </cell>
          <cell r="O2398" t="str">
            <v/>
          </cell>
          <cell r="T2398" t="str">
            <v/>
          </cell>
          <cell r="U2398" t="str">
            <v/>
          </cell>
          <cell r="V2398" t="str">
            <v/>
          </cell>
          <cell r="W2398" t="str">
            <v/>
          </cell>
          <cell r="Y2398" t="str">
            <v/>
          </cell>
          <cell r="AA2398" t="str">
            <v/>
          </cell>
          <cell r="AB2398">
            <v>0</v>
          </cell>
          <cell r="AC2398">
            <v>0</v>
          </cell>
          <cell r="AI2398" t="str">
            <v/>
          </cell>
          <cell r="AJ2398" t="str">
            <v/>
          </cell>
          <cell r="AK2398">
            <v>0</v>
          </cell>
          <cell r="AL2398">
            <v>0</v>
          </cell>
          <cell r="AM2398">
            <v>0</v>
          </cell>
        </row>
        <row r="2399">
          <cell r="C2399" t="str">
            <v/>
          </cell>
          <cell r="D2399" t="str">
            <v/>
          </cell>
          <cell r="O2399" t="str">
            <v/>
          </cell>
          <cell r="T2399" t="str">
            <v/>
          </cell>
          <cell r="U2399" t="str">
            <v/>
          </cell>
          <cell r="V2399" t="str">
            <v/>
          </cell>
          <cell r="W2399" t="str">
            <v/>
          </cell>
          <cell r="Y2399" t="str">
            <v/>
          </cell>
          <cell r="AA2399" t="str">
            <v/>
          </cell>
          <cell r="AB2399">
            <v>0</v>
          </cell>
          <cell r="AC2399">
            <v>0</v>
          </cell>
          <cell r="AI2399" t="str">
            <v/>
          </cell>
          <cell r="AJ2399" t="str">
            <v/>
          </cell>
          <cell r="AK2399">
            <v>0</v>
          </cell>
          <cell r="AL2399">
            <v>0</v>
          </cell>
          <cell r="AM2399">
            <v>0</v>
          </cell>
        </row>
        <row r="2400">
          <cell r="C2400" t="str">
            <v/>
          </cell>
          <cell r="D2400" t="str">
            <v/>
          </cell>
          <cell r="O2400" t="str">
            <v/>
          </cell>
          <cell r="T2400" t="str">
            <v/>
          </cell>
          <cell r="U2400" t="str">
            <v/>
          </cell>
          <cell r="V2400" t="str">
            <v/>
          </cell>
          <cell r="W2400" t="str">
            <v/>
          </cell>
          <cell r="Y2400" t="str">
            <v/>
          </cell>
          <cell r="AA2400" t="str">
            <v/>
          </cell>
          <cell r="AB2400">
            <v>0</v>
          </cell>
          <cell r="AC2400">
            <v>0</v>
          </cell>
          <cell r="AI2400" t="str">
            <v/>
          </cell>
          <cell r="AJ2400" t="str">
            <v/>
          </cell>
          <cell r="AK2400">
            <v>0</v>
          </cell>
          <cell r="AL2400">
            <v>0</v>
          </cell>
          <cell r="AM2400">
            <v>0</v>
          </cell>
        </row>
        <row r="2401">
          <cell r="C2401" t="str">
            <v/>
          </cell>
          <cell r="D2401" t="str">
            <v/>
          </cell>
          <cell r="O2401" t="str">
            <v/>
          </cell>
          <cell r="T2401" t="str">
            <v/>
          </cell>
          <cell r="U2401" t="str">
            <v/>
          </cell>
          <cell r="V2401" t="str">
            <v/>
          </cell>
          <cell r="W2401" t="str">
            <v/>
          </cell>
          <cell r="Y2401" t="str">
            <v/>
          </cell>
          <cell r="AA2401" t="str">
            <v/>
          </cell>
          <cell r="AB2401">
            <v>0</v>
          </cell>
          <cell r="AC2401">
            <v>0</v>
          </cell>
          <cell r="AI2401" t="str">
            <v/>
          </cell>
          <cell r="AJ2401" t="str">
            <v/>
          </cell>
          <cell r="AK2401">
            <v>0</v>
          </cell>
          <cell r="AL2401">
            <v>0</v>
          </cell>
          <cell r="AM2401">
            <v>0</v>
          </cell>
        </row>
        <row r="2402">
          <cell r="C2402" t="str">
            <v/>
          </cell>
          <cell r="D2402" t="str">
            <v/>
          </cell>
          <cell r="O2402" t="str">
            <v/>
          </cell>
          <cell r="T2402" t="str">
            <v/>
          </cell>
          <cell r="U2402" t="str">
            <v/>
          </cell>
          <cell r="V2402" t="str">
            <v/>
          </cell>
          <cell r="W2402" t="str">
            <v/>
          </cell>
          <cell r="Y2402" t="str">
            <v/>
          </cell>
          <cell r="AA2402" t="str">
            <v/>
          </cell>
          <cell r="AB2402">
            <v>0</v>
          </cell>
          <cell r="AC2402">
            <v>0</v>
          </cell>
          <cell r="AI2402" t="str">
            <v/>
          </cell>
          <cell r="AJ2402" t="str">
            <v/>
          </cell>
          <cell r="AK2402">
            <v>0</v>
          </cell>
          <cell r="AL2402">
            <v>0</v>
          </cell>
          <cell r="AM2402">
            <v>0</v>
          </cell>
        </row>
        <row r="2403">
          <cell r="C2403" t="str">
            <v/>
          </cell>
          <cell r="D2403" t="str">
            <v/>
          </cell>
          <cell r="O2403" t="str">
            <v/>
          </cell>
          <cell r="T2403" t="str">
            <v/>
          </cell>
          <cell r="U2403" t="str">
            <v/>
          </cell>
          <cell r="V2403" t="str">
            <v/>
          </cell>
          <cell r="W2403" t="str">
            <v/>
          </cell>
          <cell r="Y2403" t="str">
            <v/>
          </cell>
          <cell r="AA2403" t="str">
            <v/>
          </cell>
          <cell r="AB2403">
            <v>0</v>
          </cell>
          <cell r="AC2403">
            <v>0</v>
          </cell>
          <cell r="AI2403" t="str">
            <v/>
          </cell>
          <cell r="AJ2403" t="str">
            <v/>
          </cell>
          <cell r="AK2403">
            <v>0</v>
          </cell>
          <cell r="AL2403">
            <v>0</v>
          </cell>
          <cell r="AM2403">
            <v>0</v>
          </cell>
        </row>
        <row r="2404">
          <cell r="C2404" t="str">
            <v/>
          </cell>
          <cell r="D2404" t="str">
            <v/>
          </cell>
          <cell r="O2404" t="str">
            <v/>
          </cell>
          <cell r="T2404" t="str">
            <v/>
          </cell>
          <cell r="U2404" t="str">
            <v/>
          </cell>
          <cell r="V2404" t="str">
            <v/>
          </cell>
          <cell r="W2404" t="str">
            <v/>
          </cell>
          <cell r="Y2404" t="str">
            <v/>
          </cell>
          <cell r="AA2404" t="str">
            <v/>
          </cell>
          <cell r="AB2404">
            <v>0</v>
          </cell>
          <cell r="AC2404">
            <v>0</v>
          </cell>
          <cell r="AI2404" t="str">
            <v/>
          </cell>
          <cell r="AJ2404" t="str">
            <v/>
          </cell>
          <cell r="AK2404">
            <v>0</v>
          </cell>
          <cell r="AL2404">
            <v>0</v>
          </cell>
          <cell r="AM2404">
            <v>0</v>
          </cell>
        </row>
        <row r="2405">
          <cell r="C2405" t="str">
            <v/>
          </cell>
          <cell r="D2405" t="str">
            <v/>
          </cell>
          <cell r="O2405" t="str">
            <v/>
          </cell>
          <cell r="T2405" t="str">
            <v/>
          </cell>
          <cell r="U2405" t="str">
            <v/>
          </cell>
          <cell r="V2405" t="str">
            <v/>
          </cell>
          <cell r="W2405" t="str">
            <v/>
          </cell>
          <cell r="Y2405" t="str">
            <v/>
          </cell>
          <cell r="AA2405" t="str">
            <v/>
          </cell>
          <cell r="AB2405">
            <v>0</v>
          </cell>
          <cell r="AC2405">
            <v>0</v>
          </cell>
          <cell r="AI2405" t="str">
            <v/>
          </cell>
          <cell r="AJ2405" t="str">
            <v/>
          </cell>
          <cell r="AK2405">
            <v>0</v>
          </cell>
          <cell r="AL2405">
            <v>0</v>
          </cell>
          <cell r="AM2405">
            <v>0</v>
          </cell>
        </row>
        <row r="2406">
          <cell r="C2406" t="str">
            <v/>
          </cell>
          <cell r="D2406" t="str">
            <v/>
          </cell>
          <cell r="O2406" t="str">
            <v/>
          </cell>
          <cell r="T2406" t="str">
            <v/>
          </cell>
          <cell r="U2406" t="str">
            <v/>
          </cell>
          <cell r="V2406" t="str">
            <v/>
          </cell>
          <cell r="W2406" t="str">
            <v/>
          </cell>
          <cell r="Y2406" t="str">
            <v/>
          </cell>
          <cell r="AA2406" t="str">
            <v/>
          </cell>
          <cell r="AB2406">
            <v>0</v>
          </cell>
          <cell r="AC2406">
            <v>0</v>
          </cell>
          <cell r="AI2406" t="str">
            <v/>
          </cell>
          <cell r="AJ2406" t="str">
            <v/>
          </cell>
          <cell r="AK2406">
            <v>0</v>
          </cell>
          <cell r="AL2406">
            <v>0</v>
          </cell>
          <cell r="AM2406">
            <v>0</v>
          </cell>
        </row>
        <row r="2407">
          <cell r="C2407" t="str">
            <v/>
          </cell>
          <cell r="D2407" t="str">
            <v/>
          </cell>
          <cell r="O2407" t="str">
            <v/>
          </cell>
          <cell r="T2407" t="str">
            <v/>
          </cell>
          <cell r="U2407" t="str">
            <v/>
          </cell>
          <cell r="V2407" t="str">
            <v/>
          </cell>
          <cell r="W2407" t="str">
            <v/>
          </cell>
          <cell r="Y2407" t="str">
            <v/>
          </cell>
          <cell r="AA2407" t="str">
            <v/>
          </cell>
          <cell r="AB2407">
            <v>0</v>
          </cell>
          <cell r="AC2407">
            <v>0</v>
          </cell>
          <cell r="AI2407" t="str">
            <v/>
          </cell>
          <cell r="AJ2407" t="str">
            <v/>
          </cell>
          <cell r="AK2407">
            <v>0</v>
          </cell>
          <cell r="AL2407">
            <v>0</v>
          </cell>
          <cell r="AM2407">
            <v>0</v>
          </cell>
        </row>
        <row r="2408">
          <cell r="C2408" t="str">
            <v/>
          </cell>
          <cell r="D2408" t="str">
            <v/>
          </cell>
          <cell r="O2408" t="str">
            <v/>
          </cell>
          <cell r="T2408" t="str">
            <v/>
          </cell>
          <cell r="U2408" t="str">
            <v/>
          </cell>
          <cell r="V2408" t="str">
            <v/>
          </cell>
          <cell r="W2408" t="str">
            <v/>
          </cell>
          <cell r="Y2408" t="str">
            <v/>
          </cell>
          <cell r="AA2408" t="str">
            <v/>
          </cell>
          <cell r="AB2408">
            <v>0</v>
          </cell>
          <cell r="AC2408">
            <v>0</v>
          </cell>
          <cell r="AI2408" t="str">
            <v/>
          </cell>
          <cell r="AJ2408" t="str">
            <v/>
          </cell>
          <cell r="AK2408">
            <v>0</v>
          </cell>
          <cell r="AL2408">
            <v>0</v>
          </cell>
          <cell r="AM2408">
            <v>0</v>
          </cell>
        </row>
        <row r="2409">
          <cell r="C2409" t="str">
            <v/>
          </cell>
          <cell r="D2409" t="str">
            <v/>
          </cell>
          <cell r="O2409" t="str">
            <v/>
          </cell>
          <cell r="T2409" t="str">
            <v/>
          </cell>
          <cell r="U2409" t="str">
            <v/>
          </cell>
          <cell r="V2409" t="str">
            <v/>
          </cell>
          <cell r="W2409" t="str">
            <v/>
          </cell>
          <cell r="Y2409" t="str">
            <v/>
          </cell>
          <cell r="AA2409" t="str">
            <v/>
          </cell>
          <cell r="AB2409">
            <v>0</v>
          </cell>
          <cell r="AC2409">
            <v>0</v>
          </cell>
          <cell r="AI2409" t="str">
            <v/>
          </cell>
          <cell r="AJ2409" t="str">
            <v/>
          </cell>
          <cell r="AK2409">
            <v>0</v>
          </cell>
          <cell r="AL2409">
            <v>0</v>
          </cell>
          <cell r="AM2409">
            <v>0</v>
          </cell>
        </row>
        <row r="2410">
          <cell r="C2410" t="str">
            <v/>
          </cell>
          <cell r="D2410" t="str">
            <v/>
          </cell>
          <cell r="O2410" t="str">
            <v/>
          </cell>
          <cell r="T2410" t="str">
            <v/>
          </cell>
          <cell r="U2410" t="str">
            <v/>
          </cell>
          <cell r="V2410" t="str">
            <v/>
          </cell>
          <cell r="W2410" t="str">
            <v/>
          </cell>
          <cell r="Y2410" t="str">
            <v/>
          </cell>
          <cell r="AA2410" t="str">
            <v/>
          </cell>
          <cell r="AB2410">
            <v>0</v>
          </cell>
          <cell r="AC2410">
            <v>0</v>
          </cell>
          <cell r="AI2410" t="str">
            <v/>
          </cell>
          <cell r="AJ2410" t="str">
            <v/>
          </cell>
          <cell r="AK2410">
            <v>0</v>
          </cell>
          <cell r="AL2410">
            <v>0</v>
          </cell>
          <cell r="AM2410">
            <v>0</v>
          </cell>
        </row>
        <row r="2411">
          <cell r="C2411" t="str">
            <v/>
          </cell>
          <cell r="D2411" t="str">
            <v/>
          </cell>
          <cell r="O2411" t="str">
            <v/>
          </cell>
          <cell r="T2411" t="str">
            <v/>
          </cell>
          <cell r="U2411" t="str">
            <v/>
          </cell>
          <cell r="V2411" t="str">
            <v/>
          </cell>
          <cell r="W2411" t="str">
            <v/>
          </cell>
          <cell r="Y2411" t="str">
            <v/>
          </cell>
          <cell r="AA2411" t="str">
            <v/>
          </cell>
          <cell r="AB2411">
            <v>0</v>
          </cell>
          <cell r="AC2411">
            <v>0</v>
          </cell>
          <cell r="AI2411" t="str">
            <v/>
          </cell>
          <cell r="AJ2411" t="str">
            <v/>
          </cell>
          <cell r="AK2411">
            <v>0</v>
          </cell>
          <cell r="AL2411">
            <v>0</v>
          </cell>
          <cell r="AM2411">
            <v>0</v>
          </cell>
        </row>
        <row r="2412">
          <cell r="C2412" t="str">
            <v/>
          </cell>
          <cell r="D2412" t="str">
            <v/>
          </cell>
          <cell r="O2412" t="str">
            <v/>
          </cell>
          <cell r="T2412" t="str">
            <v/>
          </cell>
          <cell r="U2412" t="str">
            <v/>
          </cell>
          <cell r="V2412" t="str">
            <v/>
          </cell>
          <cell r="W2412" t="str">
            <v/>
          </cell>
          <cell r="Y2412" t="str">
            <v/>
          </cell>
          <cell r="AA2412" t="str">
            <v/>
          </cell>
          <cell r="AB2412">
            <v>0</v>
          </cell>
          <cell r="AC2412">
            <v>0</v>
          </cell>
          <cell r="AI2412" t="str">
            <v/>
          </cell>
          <cell r="AJ2412" t="str">
            <v/>
          </cell>
          <cell r="AK2412">
            <v>0</v>
          </cell>
          <cell r="AL2412">
            <v>0</v>
          </cell>
          <cell r="AM2412">
            <v>0</v>
          </cell>
        </row>
        <row r="2413">
          <cell r="C2413" t="str">
            <v/>
          </cell>
          <cell r="D2413" t="str">
            <v/>
          </cell>
          <cell r="O2413" t="str">
            <v/>
          </cell>
          <cell r="T2413" t="str">
            <v/>
          </cell>
          <cell r="U2413" t="str">
            <v/>
          </cell>
          <cell r="V2413" t="str">
            <v/>
          </cell>
          <cell r="W2413" t="str">
            <v/>
          </cell>
          <cell r="Y2413" t="str">
            <v/>
          </cell>
          <cell r="AA2413" t="str">
            <v/>
          </cell>
          <cell r="AB2413">
            <v>0</v>
          </cell>
          <cell r="AC2413">
            <v>0</v>
          </cell>
          <cell r="AI2413" t="str">
            <v/>
          </cell>
          <cell r="AJ2413" t="str">
            <v/>
          </cell>
          <cell r="AK2413">
            <v>0</v>
          </cell>
          <cell r="AL2413">
            <v>0</v>
          </cell>
          <cell r="AM2413">
            <v>0</v>
          </cell>
        </row>
        <row r="2414">
          <cell r="C2414" t="str">
            <v/>
          </cell>
          <cell r="D2414" t="str">
            <v/>
          </cell>
          <cell r="O2414" t="str">
            <v/>
          </cell>
          <cell r="T2414" t="str">
            <v/>
          </cell>
          <cell r="U2414" t="str">
            <v/>
          </cell>
          <cell r="V2414" t="str">
            <v/>
          </cell>
          <cell r="W2414" t="str">
            <v/>
          </cell>
          <cell r="Y2414" t="str">
            <v/>
          </cell>
          <cell r="AA2414" t="str">
            <v/>
          </cell>
          <cell r="AB2414">
            <v>0</v>
          </cell>
          <cell r="AC2414">
            <v>0</v>
          </cell>
          <cell r="AI2414" t="str">
            <v/>
          </cell>
          <cell r="AJ2414" t="str">
            <v/>
          </cell>
          <cell r="AK2414">
            <v>0</v>
          </cell>
          <cell r="AL2414">
            <v>0</v>
          </cell>
          <cell r="AM2414">
            <v>0</v>
          </cell>
        </row>
        <row r="2415">
          <cell r="C2415" t="str">
            <v/>
          </cell>
          <cell r="D2415" t="str">
            <v/>
          </cell>
          <cell r="O2415" t="str">
            <v/>
          </cell>
          <cell r="T2415" t="str">
            <v/>
          </cell>
          <cell r="U2415" t="str">
            <v/>
          </cell>
          <cell r="V2415" t="str">
            <v/>
          </cell>
          <cell r="W2415" t="str">
            <v/>
          </cell>
          <cell r="Y2415" t="str">
            <v/>
          </cell>
          <cell r="AA2415" t="str">
            <v/>
          </cell>
          <cell r="AB2415">
            <v>0</v>
          </cell>
          <cell r="AC2415">
            <v>0</v>
          </cell>
          <cell r="AI2415" t="str">
            <v/>
          </cell>
          <cell r="AJ2415" t="str">
            <v/>
          </cell>
          <cell r="AK2415">
            <v>0</v>
          </cell>
          <cell r="AL2415">
            <v>0</v>
          </cell>
          <cell r="AM2415">
            <v>0</v>
          </cell>
        </row>
        <row r="2416">
          <cell r="C2416" t="str">
            <v/>
          </cell>
          <cell r="D2416" t="str">
            <v/>
          </cell>
          <cell r="O2416" t="str">
            <v/>
          </cell>
          <cell r="T2416" t="str">
            <v/>
          </cell>
          <cell r="U2416" t="str">
            <v/>
          </cell>
          <cell r="V2416" t="str">
            <v/>
          </cell>
          <cell r="W2416" t="str">
            <v/>
          </cell>
          <cell r="Y2416" t="str">
            <v/>
          </cell>
          <cell r="AA2416" t="str">
            <v/>
          </cell>
          <cell r="AB2416">
            <v>0</v>
          </cell>
          <cell r="AC2416">
            <v>0</v>
          </cell>
          <cell r="AI2416" t="str">
            <v/>
          </cell>
          <cell r="AJ2416" t="str">
            <v/>
          </cell>
          <cell r="AK2416">
            <v>0</v>
          </cell>
          <cell r="AL2416">
            <v>0</v>
          </cell>
          <cell r="AM2416">
            <v>0</v>
          </cell>
        </row>
        <row r="2417">
          <cell r="C2417" t="str">
            <v/>
          </cell>
          <cell r="D2417" t="str">
            <v/>
          </cell>
          <cell r="O2417" t="str">
            <v/>
          </cell>
          <cell r="T2417" t="str">
            <v/>
          </cell>
          <cell r="U2417" t="str">
            <v/>
          </cell>
          <cell r="V2417" t="str">
            <v/>
          </cell>
          <cell r="W2417" t="str">
            <v/>
          </cell>
          <cell r="Y2417" t="str">
            <v/>
          </cell>
          <cell r="AA2417" t="str">
            <v/>
          </cell>
          <cell r="AB2417">
            <v>0</v>
          </cell>
          <cell r="AC2417">
            <v>0</v>
          </cell>
          <cell r="AI2417" t="str">
            <v/>
          </cell>
          <cell r="AJ2417" t="str">
            <v/>
          </cell>
          <cell r="AK2417">
            <v>0</v>
          </cell>
          <cell r="AL2417">
            <v>0</v>
          </cell>
          <cell r="AM2417">
            <v>0</v>
          </cell>
        </row>
        <row r="2418">
          <cell r="C2418" t="str">
            <v/>
          </cell>
          <cell r="D2418" t="str">
            <v/>
          </cell>
          <cell r="O2418" t="str">
            <v/>
          </cell>
          <cell r="T2418" t="str">
            <v/>
          </cell>
          <cell r="U2418" t="str">
            <v/>
          </cell>
          <cell r="V2418" t="str">
            <v/>
          </cell>
          <cell r="W2418" t="str">
            <v/>
          </cell>
          <cell r="Y2418" t="str">
            <v/>
          </cell>
          <cell r="AA2418" t="str">
            <v/>
          </cell>
          <cell r="AB2418">
            <v>0</v>
          </cell>
          <cell r="AC2418">
            <v>0</v>
          </cell>
          <cell r="AI2418" t="str">
            <v/>
          </cell>
          <cell r="AJ2418" t="str">
            <v/>
          </cell>
          <cell r="AK2418">
            <v>0</v>
          </cell>
          <cell r="AL2418">
            <v>0</v>
          </cell>
          <cell r="AM2418">
            <v>0</v>
          </cell>
        </row>
        <row r="2419">
          <cell r="C2419" t="str">
            <v/>
          </cell>
          <cell r="D2419" t="str">
            <v/>
          </cell>
          <cell r="O2419" t="str">
            <v/>
          </cell>
          <cell r="T2419" t="str">
            <v/>
          </cell>
          <cell r="U2419" t="str">
            <v/>
          </cell>
          <cell r="V2419" t="str">
            <v/>
          </cell>
          <cell r="W2419" t="str">
            <v/>
          </cell>
          <cell r="Y2419" t="str">
            <v/>
          </cell>
          <cell r="AA2419" t="str">
            <v/>
          </cell>
          <cell r="AB2419">
            <v>0</v>
          </cell>
          <cell r="AC2419">
            <v>0</v>
          </cell>
          <cell r="AI2419" t="str">
            <v/>
          </cell>
          <cell r="AJ2419" t="str">
            <v/>
          </cell>
          <cell r="AK2419">
            <v>0</v>
          </cell>
          <cell r="AL2419">
            <v>0</v>
          </cell>
          <cell r="AM2419">
            <v>0</v>
          </cell>
        </row>
        <row r="2420">
          <cell r="C2420" t="str">
            <v/>
          </cell>
          <cell r="D2420" t="str">
            <v/>
          </cell>
          <cell r="O2420" t="str">
            <v/>
          </cell>
          <cell r="T2420" t="str">
            <v/>
          </cell>
          <cell r="U2420" t="str">
            <v/>
          </cell>
          <cell r="V2420" t="str">
            <v/>
          </cell>
          <cell r="W2420" t="str">
            <v/>
          </cell>
          <cell r="Y2420" t="str">
            <v/>
          </cell>
          <cell r="AA2420" t="str">
            <v/>
          </cell>
          <cell r="AB2420">
            <v>0</v>
          </cell>
          <cell r="AC2420">
            <v>0</v>
          </cell>
          <cell r="AI2420" t="str">
            <v/>
          </cell>
          <cell r="AJ2420" t="str">
            <v/>
          </cell>
          <cell r="AK2420">
            <v>0</v>
          </cell>
          <cell r="AL2420">
            <v>0</v>
          </cell>
          <cell r="AM2420">
            <v>0</v>
          </cell>
        </row>
        <row r="2421">
          <cell r="C2421" t="str">
            <v/>
          </cell>
          <cell r="D2421" t="str">
            <v/>
          </cell>
          <cell r="O2421" t="str">
            <v/>
          </cell>
          <cell r="T2421" t="str">
            <v/>
          </cell>
          <cell r="U2421" t="str">
            <v/>
          </cell>
          <cell r="V2421" t="str">
            <v/>
          </cell>
          <cell r="W2421" t="str">
            <v/>
          </cell>
          <cell r="Y2421" t="str">
            <v/>
          </cell>
          <cell r="AA2421" t="str">
            <v/>
          </cell>
          <cell r="AB2421">
            <v>0</v>
          </cell>
          <cell r="AC2421">
            <v>0</v>
          </cell>
          <cell r="AI2421" t="str">
            <v/>
          </cell>
          <cell r="AJ2421" t="str">
            <v/>
          </cell>
          <cell r="AK2421">
            <v>0</v>
          </cell>
          <cell r="AL2421">
            <v>0</v>
          </cell>
          <cell r="AM2421">
            <v>0</v>
          </cell>
        </row>
        <row r="2422">
          <cell r="C2422" t="str">
            <v/>
          </cell>
          <cell r="D2422" t="str">
            <v/>
          </cell>
          <cell r="O2422" t="str">
            <v/>
          </cell>
          <cell r="T2422" t="str">
            <v/>
          </cell>
          <cell r="U2422" t="str">
            <v/>
          </cell>
          <cell r="V2422" t="str">
            <v/>
          </cell>
          <cell r="W2422" t="str">
            <v/>
          </cell>
          <cell r="Y2422" t="str">
            <v/>
          </cell>
          <cell r="AA2422" t="str">
            <v/>
          </cell>
          <cell r="AB2422">
            <v>0</v>
          </cell>
          <cell r="AC2422">
            <v>0</v>
          </cell>
          <cell r="AI2422" t="str">
            <v/>
          </cell>
          <cell r="AJ2422" t="str">
            <v/>
          </cell>
          <cell r="AK2422">
            <v>0</v>
          </cell>
          <cell r="AL2422">
            <v>0</v>
          </cell>
          <cell r="AM2422">
            <v>0</v>
          </cell>
        </row>
        <row r="2423">
          <cell r="C2423" t="str">
            <v/>
          </cell>
          <cell r="D2423" t="str">
            <v/>
          </cell>
          <cell r="O2423" t="str">
            <v/>
          </cell>
          <cell r="T2423" t="str">
            <v/>
          </cell>
          <cell r="U2423" t="str">
            <v/>
          </cell>
          <cell r="V2423" t="str">
            <v/>
          </cell>
          <cell r="W2423" t="str">
            <v/>
          </cell>
          <cell r="Y2423" t="str">
            <v/>
          </cell>
          <cell r="AA2423" t="str">
            <v/>
          </cell>
          <cell r="AB2423">
            <v>0</v>
          </cell>
          <cell r="AC2423">
            <v>0</v>
          </cell>
          <cell r="AI2423" t="str">
            <v/>
          </cell>
          <cell r="AJ2423" t="str">
            <v/>
          </cell>
          <cell r="AK2423">
            <v>0</v>
          </cell>
          <cell r="AL2423">
            <v>0</v>
          </cell>
          <cell r="AM2423">
            <v>0</v>
          </cell>
        </row>
        <row r="2424">
          <cell r="C2424" t="str">
            <v/>
          </cell>
          <cell r="D2424" t="str">
            <v/>
          </cell>
          <cell r="O2424" t="str">
            <v/>
          </cell>
          <cell r="T2424" t="str">
            <v/>
          </cell>
          <cell r="U2424" t="str">
            <v/>
          </cell>
          <cell r="V2424" t="str">
            <v/>
          </cell>
          <cell r="W2424" t="str">
            <v/>
          </cell>
          <cell r="Y2424" t="str">
            <v/>
          </cell>
          <cell r="AA2424" t="str">
            <v/>
          </cell>
          <cell r="AB2424">
            <v>0</v>
          </cell>
          <cell r="AC2424">
            <v>0</v>
          </cell>
          <cell r="AI2424" t="str">
            <v/>
          </cell>
          <cell r="AJ2424" t="str">
            <v/>
          </cell>
          <cell r="AK2424">
            <v>0</v>
          </cell>
          <cell r="AL2424">
            <v>0</v>
          </cell>
          <cell r="AM2424">
            <v>0</v>
          </cell>
        </row>
        <row r="2425">
          <cell r="C2425" t="str">
            <v/>
          </cell>
          <cell r="D2425" t="str">
            <v/>
          </cell>
          <cell r="O2425" t="str">
            <v/>
          </cell>
          <cell r="T2425" t="str">
            <v/>
          </cell>
          <cell r="U2425" t="str">
            <v/>
          </cell>
          <cell r="V2425" t="str">
            <v/>
          </cell>
          <cell r="W2425" t="str">
            <v/>
          </cell>
          <cell r="Y2425" t="str">
            <v/>
          </cell>
          <cell r="AA2425" t="str">
            <v/>
          </cell>
          <cell r="AB2425">
            <v>0</v>
          </cell>
          <cell r="AC2425">
            <v>0</v>
          </cell>
          <cell r="AI2425" t="str">
            <v/>
          </cell>
          <cell r="AJ2425" t="str">
            <v/>
          </cell>
          <cell r="AK2425">
            <v>0</v>
          </cell>
          <cell r="AL2425">
            <v>0</v>
          </cell>
          <cell r="AM2425">
            <v>0</v>
          </cell>
        </row>
        <row r="2426">
          <cell r="C2426" t="str">
            <v/>
          </cell>
          <cell r="D2426" t="str">
            <v/>
          </cell>
          <cell r="O2426" t="str">
            <v/>
          </cell>
          <cell r="T2426" t="str">
            <v/>
          </cell>
          <cell r="U2426" t="str">
            <v/>
          </cell>
          <cell r="V2426" t="str">
            <v/>
          </cell>
          <cell r="W2426" t="str">
            <v/>
          </cell>
          <cell r="Y2426" t="str">
            <v/>
          </cell>
          <cell r="AA2426" t="str">
            <v/>
          </cell>
          <cell r="AB2426">
            <v>0</v>
          </cell>
          <cell r="AC2426">
            <v>0</v>
          </cell>
          <cell r="AI2426" t="str">
            <v/>
          </cell>
          <cell r="AJ2426" t="str">
            <v/>
          </cell>
          <cell r="AK2426">
            <v>0</v>
          </cell>
          <cell r="AL2426">
            <v>0</v>
          </cell>
          <cell r="AM2426">
            <v>0</v>
          </cell>
        </row>
        <row r="2427">
          <cell r="C2427" t="str">
            <v/>
          </cell>
          <cell r="D2427" t="str">
            <v/>
          </cell>
          <cell r="O2427" t="str">
            <v/>
          </cell>
          <cell r="T2427" t="str">
            <v/>
          </cell>
          <cell r="U2427" t="str">
            <v/>
          </cell>
          <cell r="V2427" t="str">
            <v/>
          </cell>
          <cell r="W2427" t="str">
            <v/>
          </cell>
          <cell r="Y2427" t="str">
            <v/>
          </cell>
          <cell r="AA2427" t="str">
            <v/>
          </cell>
          <cell r="AB2427">
            <v>0</v>
          </cell>
          <cell r="AC2427">
            <v>0</v>
          </cell>
          <cell r="AI2427" t="str">
            <v/>
          </cell>
          <cell r="AJ2427" t="str">
            <v/>
          </cell>
          <cell r="AK2427">
            <v>0</v>
          </cell>
          <cell r="AL2427">
            <v>0</v>
          </cell>
          <cell r="AM2427">
            <v>0</v>
          </cell>
        </row>
        <row r="2428">
          <cell r="C2428" t="str">
            <v/>
          </cell>
          <cell r="D2428" t="str">
            <v/>
          </cell>
          <cell r="O2428" t="str">
            <v/>
          </cell>
          <cell r="T2428" t="str">
            <v/>
          </cell>
          <cell r="U2428" t="str">
            <v/>
          </cell>
          <cell r="V2428" t="str">
            <v/>
          </cell>
          <cell r="W2428" t="str">
            <v/>
          </cell>
          <cell r="Y2428" t="str">
            <v/>
          </cell>
          <cell r="AA2428" t="str">
            <v/>
          </cell>
          <cell r="AB2428">
            <v>0</v>
          </cell>
          <cell r="AC2428">
            <v>0</v>
          </cell>
          <cell r="AI2428" t="str">
            <v/>
          </cell>
          <cell r="AJ2428" t="str">
            <v/>
          </cell>
          <cell r="AK2428">
            <v>0</v>
          </cell>
          <cell r="AL2428">
            <v>0</v>
          </cell>
          <cell r="AM2428">
            <v>0</v>
          </cell>
        </row>
        <row r="2429">
          <cell r="C2429" t="str">
            <v/>
          </cell>
          <cell r="D2429" t="str">
            <v/>
          </cell>
          <cell r="O2429" t="str">
            <v/>
          </cell>
          <cell r="T2429" t="str">
            <v/>
          </cell>
          <cell r="U2429" t="str">
            <v/>
          </cell>
          <cell r="V2429" t="str">
            <v/>
          </cell>
          <cell r="W2429" t="str">
            <v/>
          </cell>
          <cell r="Y2429" t="str">
            <v/>
          </cell>
          <cell r="AA2429" t="str">
            <v/>
          </cell>
          <cell r="AB2429">
            <v>0</v>
          </cell>
          <cell r="AC2429">
            <v>0</v>
          </cell>
          <cell r="AI2429" t="str">
            <v/>
          </cell>
          <cell r="AJ2429" t="str">
            <v/>
          </cell>
          <cell r="AK2429">
            <v>0</v>
          </cell>
          <cell r="AL2429">
            <v>0</v>
          </cell>
          <cell r="AM2429">
            <v>0</v>
          </cell>
        </row>
        <row r="2430">
          <cell r="C2430" t="str">
            <v/>
          </cell>
          <cell r="D2430" t="str">
            <v/>
          </cell>
          <cell r="O2430" t="str">
            <v/>
          </cell>
          <cell r="T2430" t="str">
            <v/>
          </cell>
          <cell r="U2430" t="str">
            <v/>
          </cell>
          <cell r="V2430" t="str">
            <v/>
          </cell>
          <cell r="W2430" t="str">
            <v/>
          </cell>
          <cell r="Y2430" t="str">
            <v/>
          </cell>
          <cell r="AA2430" t="str">
            <v/>
          </cell>
          <cell r="AB2430">
            <v>0</v>
          </cell>
          <cell r="AC2430">
            <v>0</v>
          </cell>
          <cell r="AI2430" t="str">
            <v/>
          </cell>
          <cell r="AJ2430" t="str">
            <v/>
          </cell>
          <cell r="AK2430">
            <v>0</v>
          </cell>
          <cell r="AL2430">
            <v>0</v>
          </cell>
          <cell r="AM2430">
            <v>0</v>
          </cell>
        </row>
        <row r="2431">
          <cell r="C2431" t="str">
            <v/>
          </cell>
          <cell r="D2431" t="str">
            <v/>
          </cell>
          <cell r="O2431" t="str">
            <v/>
          </cell>
          <cell r="T2431" t="str">
            <v/>
          </cell>
          <cell r="U2431" t="str">
            <v/>
          </cell>
          <cell r="V2431" t="str">
            <v/>
          </cell>
          <cell r="W2431" t="str">
            <v/>
          </cell>
          <cell r="Y2431" t="str">
            <v/>
          </cell>
          <cell r="AA2431" t="str">
            <v/>
          </cell>
          <cell r="AB2431">
            <v>0</v>
          </cell>
          <cell r="AC2431">
            <v>0</v>
          </cell>
          <cell r="AI2431" t="str">
            <v/>
          </cell>
          <cell r="AJ2431" t="str">
            <v/>
          </cell>
          <cell r="AK2431">
            <v>0</v>
          </cell>
          <cell r="AL2431">
            <v>0</v>
          </cell>
          <cell r="AM2431">
            <v>0</v>
          </cell>
        </row>
        <row r="2432">
          <cell r="C2432" t="str">
            <v/>
          </cell>
          <cell r="D2432" t="str">
            <v/>
          </cell>
          <cell r="O2432" t="str">
            <v/>
          </cell>
          <cell r="T2432" t="str">
            <v/>
          </cell>
          <cell r="U2432" t="str">
            <v/>
          </cell>
          <cell r="V2432" t="str">
            <v/>
          </cell>
          <cell r="W2432" t="str">
            <v/>
          </cell>
          <cell r="Y2432" t="str">
            <v/>
          </cell>
          <cell r="AA2432" t="str">
            <v/>
          </cell>
          <cell r="AB2432">
            <v>0</v>
          </cell>
          <cell r="AC2432">
            <v>0</v>
          </cell>
          <cell r="AI2432" t="str">
            <v/>
          </cell>
          <cell r="AJ2432" t="str">
            <v/>
          </cell>
          <cell r="AK2432">
            <v>0</v>
          </cell>
          <cell r="AL2432">
            <v>0</v>
          </cell>
          <cell r="AM2432">
            <v>0</v>
          </cell>
        </row>
        <row r="2433">
          <cell r="C2433" t="str">
            <v/>
          </cell>
          <cell r="D2433" t="str">
            <v/>
          </cell>
          <cell r="O2433" t="str">
            <v/>
          </cell>
          <cell r="T2433" t="str">
            <v/>
          </cell>
          <cell r="U2433" t="str">
            <v/>
          </cell>
          <cell r="V2433" t="str">
            <v/>
          </cell>
          <cell r="W2433" t="str">
            <v/>
          </cell>
          <cell r="Y2433" t="str">
            <v/>
          </cell>
          <cell r="AA2433" t="str">
            <v/>
          </cell>
          <cell r="AB2433">
            <v>0</v>
          </cell>
          <cell r="AC2433">
            <v>0</v>
          </cell>
          <cell r="AI2433" t="str">
            <v/>
          </cell>
          <cell r="AJ2433" t="str">
            <v/>
          </cell>
          <cell r="AK2433">
            <v>0</v>
          </cell>
          <cell r="AL2433">
            <v>0</v>
          </cell>
          <cell r="AM2433">
            <v>0</v>
          </cell>
        </row>
        <row r="2434">
          <cell r="C2434" t="str">
            <v/>
          </cell>
          <cell r="D2434" t="str">
            <v/>
          </cell>
          <cell r="O2434" t="str">
            <v/>
          </cell>
          <cell r="T2434" t="str">
            <v/>
          </cell>
          <cell r="U2434" t="str">
            <v/>
          </cell>
          <cell r="V2434" t="str">
            <v/>
          </cell>
          <cell r="W2434" t="str">
            <v/>
          </cell>
          <cell r="Y2434" t="str">
            <v/>
          </cell>
          <cell r="AA2434" t="str">
            <v/>
          </cell>
          <cell r="AB2434">
            <v>0</v>
          </cell>
          <cell r="AC2434">
            <v>0</v>
          </cell>
          <cell r="AI2434" t="str">
            <v/>
          </cell>
          <cell r="AJ2434" t="str">
            <v/>
          </cell>
          <cell r="AK2434">
            <v>0</v>
          </cell>
          <cell r="AL2434">
            <v>0</v>
          </cell>
          <cell r="AM2434">
            <v>0</v>
          </cell>
        </row>
        <row r="2435">
          <cell r="C2435" t="str">
            <v/>
          </cell>
          <cell r="D2435" t="str">
            <v/>
          </cell>
          <cell r="O2435" t="str">
            <v/>
          </cell>
          <cell r="T2435" t="str">
            <v/>
          </cell>
          <cell r="U2435" t="str">
            <v/>
          </cell>
          <cell r="V2435" t="str">
            <v/>
          </cell>
          <cell r="W2435" t="str">
            <v/>
          </cell>
          <cell r="Y2435" t="str">
            <v/>
          </cell>
          <cell r="AA2435" t="str">
            <v/>
          </cell>
          <cell r="AB2435">
            <v>0</v>
          </cell>
          <cell r="AC2435">
            <v>0</v>
          </cell>
          <cell r="AI2435" t="str">
            <v/>
          </cell>
          <cell r="AJ2435" t="str">
            <v/>
          </cell>
          <cell r="AK2435">
            <v>0</v>
          </cell>
          <cell r="AL2435">
            <v>0</v>
          </cell>
          <cell r="AM2435">
            <v>0</v>
          </cell>
        </row>
        <row r="2436">
          <cell r="C2436" t="str">
            <v/>
          </cell>
          <cell r="D2436" t="str">
            <v/>
          </cell>
          <cell r="O2436" t="str">
            <v/>
          </cell>
          <cell r="T2436" t="str">
            <v/>
          </cell>
          <cell r="U2436" t="str">
            <v/>
          </cell>
          <cell r="V2436" t="str">
            <v/>
          </cell>
          <cell r="W2436" t="str">
            <v/>
          </cell>
          <cell r="Y2436" t="str">
            <v/>
          </cell>
          <cell r="AA2436" t="str">
            <v/>
          </cell>
          <cell r="AB2436">
            <v>0</v>
          </cell>
          <cell r="AC2436">
            <v>0</v>
          </cell>
          <cell r="AI2436" t="str">
            <v/>
          </cell>
          <cell r="AJ2436" t="str">
            <v/>
          </cell>
          <cell r="AK2436">
            <v>0</v>
          </cell>
          <cell r="AL2436">
            <v>0</v>
          </cell>
          <cell r="AM2436">
            <v>0</v>
          </cell>
        </row>
        <row r="2437">
          <cell r="C2437" t="str">
            <v/>
          </cell>
          <cell r="D2437" t="str">
            <v/>
          </cell>
          <cell r="O2437" t="str">
            <v/>
          </cell>
          <cell r="T2437" t="str">
            <v/>
          </cell>
          <cell r="U2437" t="str">
            <v/>
          </cell>
          <cell r="V2437" t="str">
            <v/>
          </cell>
          <cell r="W2437" t="str">
            <v/>
          </cell>
          <cell r="Y2437" t="str">
            <v/>
          </cell>
          <cell r="AA2437" t="str">
            <v/>
          </cell>
          <cell r="AB2437">
            <v>0</v>
          </cell>
          <cell r="AC2437">
            <v>0</v>
          </cell>
          <cell r="AI2437" t="str">
            <v/>
          </cell>
          <cell r="AJ2437" t="str">
            <v/>
          </cell>
          <cell r="AK2437">
            <v>0</v>
          </cell>
          <cell r="AL2437">
            <v>0</v>
          </cell>
          <cell r="AM2437">
            <v>0</v>
          </cell>
        </row>
        <row r="2438">
          <cell r="C2438" t="str">
            <v/>
          </cell>
          <cell r="D2438" t="str">
            <v/>
          </cell>
          <cell r="O2438" t="str">
            <v/>
          </cell>
          <cell r="T2438" t="str">
            <v/>
          </cell>
          <cell r="U2438" t="str">
            <v/>
          </cell>
          <cell r="V2438" t="str">
            <v/>
          </cell>
          <cell r="W2438" t="str">
            <v/>
          </cell>
          <cell r="Y2438" t="str">
            <v/>
          </cell>
          <cell r="AA2438" t="str">
            <v/>
          </cell>
          <cell r="AB2438">
            <v>0</v>
          </cell>
          <cell r="AC2438">
            <v>0</v>
          </cell>
          <cell r="AI2438" t="str">
            <v/>
          </cell>
          <cell r="AJ2438" t="str">
            <v/>
          </cell>
          <cell r="AK2438">
            <v>0</v>
          </cell>
          <cell r="AL2438">
            <v>0</v>
          </cell>
          <cell r="AM2438">
            <v>0</v>
          </cell>
        </row>
        <row r="2439">
          <cell r="C2439" t="str">
            <v/>
          </cell>
          <cell r="D2439" t="str">
            <v/>
          </cell>
          <cell r="O2439" t="str">
            <v/>
          </cell>
          <cell r="T2439" t="str">
            <v/>
          </cell>
          <cell r="U2439" t="str">
            <v/>
          </cell>
          <cell r="V2439" t="str">
            <v/>
          </cell>
          <cell r="W2439" t="str">
            <v/>
          </cell>
          <cell r="Y2439" t="str">
            <v/>
          </cell>
          <cell r="AA2439" t="str">
            <v/>
          </cell>
          <cell r="AB2439">
            <v>0</v>
          </cell>
          <cell r="AC2439">
            <v>0</v>
          </cell>
          <cell r="AI2439" t="str">
            <v/>
          </cell>
          <cell r="AJ2439" t="str">
            <v/>
          </cell>
          <cell r="AK2439">
            <v>0</v>
          </cell>
          <cell r="AL2439">
            <v>0</v>
          </cell>
          <cell r="AM2439">
            <v>0</v>
          </cell>
        </row>
        <row r="2440">
          <cell r="C2440" t="str">
            <v/>
          </cell>
          <cell r="D2440" t="str">
            <v/>
          </cell>
          <cell r="O2440" t="str">
            <v/>
          </cell>
          <cell r="T2440" t="str">
            <v/>
          </cell>
          <cell r="U2440" t="str">
            <v/>
          </cell>
          <cell r="V2440" t="str">
            <v/>
          </cell>
          <cell r="W2440" t="str">
            <v/>
          </cell>
          <cell r="Y2440" t="str">
            <v/>
          </cell>
          <cell r="AA2440" t="str">
            <v/>
          </cell>
          <cell r="AB2440">
            <v>0</v>
          </cell>
          <cell r="AC2440">
            <v>0</v>
          </cell>
          <cell r="AI2440" t="str">
            <v/>
          </cell>
          <cell r="AJ2440" t="str">
            <v/>
          </cell>
          <cell r="AK2440">
            <v>0</v>
          </cell>
          <cell r="AL2440">
            <v>0</v>
          </cell>
          <cell r="AM2440">
            <v>0</v>
          </cell>
        </row>
        <row r="2441">
          <cell r="C2441" t="str">
            <v/>
          </cell>
          <cell r="D2441" t="str">
            <v/>
          </cell>
          <cell r="O2441" t="str">
            <v/>
          </cell>
          <cell r="T2441" t="str">
            <v/>
          </cell>
          <cell r="U2441" t="str">
            <v/>
          </cell>
          <cell r="V2441" t="str">
            <v/>
          </cell>
          <cell r="W2441" t="str">
            <v/>
          </cell>
          <cell r="Y2441" t="str">
            <v/>
          </cell>
          <cell r="AA2441" t="str">
            <v/>
          </cell>
          <cell r="AB2441">
            <v>0</v>
          </cell>
          <cell r="AC2441">
            <v>0</v>
          </cell>
          <cell r="AI2441" t="str">
            <v/>
          </cell>
          <cell r="AJ2441" t="str">
            <v/>
          </cell>
          <cell r="AK2441">
            <v>0</v>
          </cell>
          <cell r="AL2441">
            <v>0</v>
          </cell>
          <cell r="AM2441">
            <v>0</v>
          </cell>
        </row>
        <row r="2442">
          <cell r="C2442" t="str">
            <v/>
          </cell>
          <cell r="D2442" t="str">
            <v/>
          </cell>
          <cell r="O2442" t="str">
            <v/>
          </cell>
          <cell r="T2442" t="str">
            <v/>
          </cell>
          <cell r="U2442" t="str">
            <v/>
          </cell>
          <cell r="V2442" t="str">
            <v/>
          </cell>
          <cell r="W2442" t="str">
            <v/>
          </cell>
          <cell r="Y2442" t="str">
            <v/>
          </cell>
          <cell r="AA2442" t="str">
            <v/>
          </cell>
          <cell r="AB2442">
            <v>0</v>
          </cell>
          <cell r="AC2442">
            <v>0</v>
          </cell>
          <cell r="AI2442" t="str">
            <v/>
          </cell>
          <cell r="AJ2442" t="str">
            <v/>
          </cell>
          <cell r="AK2442">
            <v>0</v>
          </cell>
          <cell r="AL2442">
            <v>0</v>
          </cell>
          <cell r="AM2442">
            <v>0</v>
          </cell>
        </row>
        <row r="2443">
          <cell r="C2443" t="str">
            <v/>
          </cell>
          <cell r="D2443" t="str">
            <v/>
          </cell>
          <cell r="O2443" t="str">
            <v/>
          </cell>
          <cell r="T2443" t="str">
            <v/>
          </cell>
          <cell r="U2443" t="str">
            <v/>
          </cell>
          <cell r="V2443" t="str">
            <v/>
          </cell>
          <cell r="W2443" t="str">
            <v/>
          </cell>
          <cell r="Y2443" t="str">
            <v/>
          </cell>
          <cell r="AA2443" t="str">
            <v/>
          </cell>
          <cell r="AB2443">
            <v>0</v>
          </cell>
          <cell r="AC2443">
            <v>0</v>
          </cell>
          <cell r="AI2443" t="str">
            <v/>
          </cell>
          <cell r="AJ2443" t="str">
            <v/>
          </cell>
          <cell r="AK2443">
            <v>0</v>
          </cell>
          <cell r="AL2443">
            <v>0</v>
          </cell>
          <cell r="AM2443">
            <v>0</v>
          </cell>
        </row>
        <row r="2444">
          <cell r="C2444" t="str">
            <v/>
          </cell>
          <cell r="D2444" t="str">
            <v/>
          </cell>
          <cell r="O2444" t="str">
            <v/>
          </cell>
          <cell r="T2444" t="str">
            <v/>
          </cell>
          <cell r="U2444" t="str">
            <v/>
          </cell>
          <cell r="V2444" t="str">
            <v/>
          </cell>
          <cell r="W2444" t="str">
            <v/>
          </cell>
          <cell r="Y2444" t="str">
            <v/>
          </cell>
          <cell r="AA2444" t="str">
            <v/>
          </cell>
          <cell r="AB2444">
            <v>0</v>
          </cell>
          <cell r="AC2444">
            <v>0</v>
          </cell>
          <cell r="AI2444" t="str">
            <v/>
          </cell>
          <cell r="AJ2444" t="str">
            <v/>
          </cell>
          <cell r="AK2444">
            <v>0</v>
          </cell>
          <cell r="AL2444">
            <v>0</v>
          </cell>
          <cell r="AM2444">
            <v>0</v>
          </cell>
        </row>
        <row r="2445">
          <cell r="C2445" t="str">
            <v/>
          </cell>
          <cell r="D2445" t="str">
            <v/>
          </cell>
          <cell r="O2445" t="str">
            <v/>
          </cell>
          <cell r="T2445" t="str">
            <v/>
          </cell>
          <cell r="U2445" t="str">
            <v/>
          </cell>
          <cell r="V2445" t="str">
            <v/>
          </cell>
          <cell r="W2445" t="str">
            <v/>
          </cell>
          <cell r="Y2445" t="str">
            <v/>
          </cell>
          <cell r="AA2445" t="str">
            <v/>
          </cell>
          <cell r="AB2445">
            <v>0</v>
          </cell>
          <cell r="AC2445">
            <v>0</v>
          </cell>
          <cell r="AI2445" t="str">
            <v/>
          </cell>
          <cell r="AJ2445" t="str">
            <v/>
          </cell>
          <cell r="AK2445">
            <v>0</v>
          </cell>
          <cell r="AL2445">
            <v>0</v>
          </cell>
          <cell r="AM2445">
            <v>0</v>
          </cell>
        </row>
        <row r="2446">
          <cell r="C2446" t="str">
            <v/>
          </cell>
          <cell r="D2446" t="str">
            <v/>
          </cell>
          <cell r="O2446" t="str">
            <v/>
          </cell>
          <cell r="T2446" t="str">
            <v/>
          </cell>
          <cell r="U2446" t="str">
            <v/>
          </cell>
          <cell r="V2446" t="str">
            <v/>
          </cell>
          <cell r="W2446" t="str">
            <v/>
          </cell>
          <cell r="Y2446" t="str">
            <v/>
          </cell>
          <cell r="AA2446" t="str">
            <v/>
          </cell>
          <cell r="AB2446">
            <v>0</v>
          </cell>
          <cell r="AC2446">
            <v>0</v>
          </cell>
          <cell r="AI2446" t="str">
            <v/>
          </cell>
          <cell r="AJ2446" t="str">
            <v/>
          </cell>
          <cell r="AK2446">
            <v>0</v>
          </cell>
          <cell r="AL2446">
            <v>0</v>
          </cell>
          <cell r="AM2446">
            <v>0</v>
          </cell>
        </row>
        <row r="2447">
          <cell r="C2447" t="str">
            <v/>
          </cell>
          <cell r="D2447" t="str">
            <v/>
          </cell>
          <cell r="O2447" t="str">
            <v/>
          </cell>
          <cell r="T2447" t="str">
            <v/>
          </cell>
          <cell r="U2447" t="str">
            <v/>
          </cell>
          <cell r="V2447" t="str">
            <v/>
          </cell>
          <cell r="W2447" t="str">
            <v/>
          </cell>
          <cell r="Y2447" t="str">
            <v/>
          </cell>
          <cell r="AA2447" t="str">
            <v/>
          </cell>
          <cell r="AB2447">
            <v>0</v>
          </cell>
          <cell r="AC2447">
            <v>0</v>
          </cell>
          <cell r="AI2447" t="str">
            <v/>
          </cell>
          <cell r="AJ2447" t="str">
            <v/>
          </cell>
          <cell r="AK2447">
            <v>0</v>
          </cell>
          <cell r="AL2447">
            <v>0</v>
          </cell>
          <cell r="AM2447">
            <v>0</v>
          </cell>
        </row>
        <row r="2448">
          <cell r="C2448" t="str">
            <v/>
          </cell>
          <cell r="D2448" t="str">
            <v/>
          </cell>
          <cell r="O2448" t="str">
            <v/>
          </cell>
          <cell r="T2448" t="str">
            <v/>
          </cell>
          <cell r="U2448" t="str">
            <v/>
          </cell>
          <cell r="V2448" t="str">
            <v/>
          </cell>
          <cell r="W2448" t="str">
            <v/>
          </cell>
          <cell r="Y2448" t="str">
            <v/>
          </cell>
          <cell r="AA2448" t="str">
            <v/>
          </cell>
          <cell r="AB2448">
            <v>0</v>
          </cell>
          <cell r="AC2448">
            <v>0</v>
          </cell>
          <cell r="AI2448" t="str">
            <v/>
          </cell>
          <cell r="AJ2448" t="str">
            <v/>
          </cell>
          <cell r="AK2448">
            <v>0</v>
          </cell>
          <cell r="AL2448">
            <v>0</v>
          </cell>
          <cell r="AM2448">
            <v>0</v>
          </cell>
        </row>
        <row r="2449">
          <cell r="C2449" t="str">
            <v/>
          </cell>
          <cell r="D2449" t="str">
            <v/>
          </cell>
          <cell r="O2449" t="str">
            <v/>
          </cell>
          <cell r="T2449" t="str">
            <v/>
          </cell>
          <cell r="U2449" t="str">
            <v/>
          </cell>
          <cell r="V2449" t="str">
            <v/>
          </cell>
          <cell r="W2449" t="str">
            <v/>
          </cell>
          <cell r="Y2449" t="str">
            <v/>
          </cell>
          <cell r="AA2449" t="str">
            <v/>
          </cell>
          <cell r="AB2449">
            <v>0</v>
          </cell>
          <cell r="AC2449">
            <v>0</v>
          </cell>
          <cell r="AI2449" t="str">
            <v/>
          </cell>
          <cell r="AJ2449" t="str">
            <v/>
          </cell>
          <cell r="AK2449">
            <v>0</v>
          </cell>
          <cell r="AL2449">
            <v>0</v>
          </cell>
          <cell r="AM2449">
            <v>0</v>
          </cell>
        </row>
        <row r="2450">
          <cell r="C2450" t="str">
            <v/>
          </cell>
          <cell r="D2450" t="str">
            <v/>
          </cell>
          <cell r="O2450" t="str">
            <v/>
          </cell>
          <cell r="T2450" t="str">
            <v/>
          </cell>
          <cell r="U2450" t="str">
            <v/>
          </cell>
          <cell r="V2450" t="str">
            <v/>
          </cell>
          <cell r="W2450" t="str">
            <v/>
          </cell>
          <cell r="Y2450" t="str">
            <v/>
          </cell>
          <cell r="AA2450" t="str">
            <v/>
          </cell>
          <cell r="AB2450">
            <v>0</v>
          </cell>
          <cell r="AC2450">
            <v>0</v>
          </cell>
          <cell r="AI2450" t="str">
            <v/>
          </cell>
          <cell r="AJ2450" t="str">
            <v/>
          </cell>
          <cell r="AK2450">
            <v>0</v>
          </cell>
          <cell r="AL2450">
            <v>0</v>
          </cell>
          <cell r="AM2450">
            <v>0</v>
          </cell>
        </row>
        <row r="2451">
          <cell r="C2451" t="str">
            <v/>
          </cell>
          <cell r="D2451" t="str">
            <v/>
          </cell>
          <cell r="O2451" t="str">
            <v/>
          </cell>
          <cell r="T2451" t="str">
            <v/>
          </cell>
          <cell r="U2451" t="str">
            <v/>
          </cell>
          <cell r="V2451" t="str">
            <v/>
          </cell>
          <cell r="W2451" t="str">
            <v/>
          </cell>
          <cell r="Y2451" t="str">
            <v/>
          </cell>
          <cell r="AA2451" t="str">
            <v/>
          </cell>
          <cell r="AB2451">
            <v>0</v>
          </cell>
          <cell r="AC2451">
            <v>0</v>
          </cell>
          <cell r="AI2451" t="str">
            <v/>
          </cell>
          <cell r="AJ2451" t="str">
            <v/>
          </cell>
          <cell r="AK2451">
            <v>0</v>
          </cell>
          <cell r="AL2451">
            <v>0</v>
          </cell>
          <cell r="AM2451">
            <v>0</v>
          </cell>
        </row>
        <row r="2452">
          <cell r="C2452" t="str">
            <v/>
          </cell>
          <cell r="D2452" t="str">
            <v/>
          </cell>
          <cell r="O2452" t="str">
            <v/>
          </cell>
          <cell r="T2452" t="str">
            <v/>
          </cell>
          <cell r="U2452" t="str">
            <v/>
          </cell>
          <cell r="V2452" t="str">
            <v/>
          </cell>
          <cell r="W2452" t="str">
            <v/>
          </cell>
          <cell r="Y2452" t="str">
            <v/>
          </cell>
          <cell r="AA2452" t="str">
            <v/>
          </cell>
          <cell r="AB2452">
            <v>0</v>
          </cell>
          <cell r="AC2452">
            <v>0</v>
          </cell>
          <cell r="AI2452" t="str">
            <v/>
          </cell>
          <cell r="AJ2452" t="str">
            <v/>
          </cell>
          <cell r="AK2452">
            <v>0</v>
          </cell>
          <cell r="AL2452">
            <v>0</v>
          </cell>
          <cell r="AM2452">
            <v>0</v>
          </cell>
        </row>
        <row r="2453">
          <cell r="C2453" t="str">
            <v/>
          </cell>
          <cell r="D2453" t="str">
            <v/>
          </cell>
          <cell r="O2453" t="str">
            <v/>
          </cell>
          <cell r="T2453" t="str">
            <v/>
          </cell>
          <cell r="U2453" t="str">
            <v/>
          </cell>
          <cell r="V2453" t="str">
            <v/>
          </cell>
          <cell r="W2453" t="str">
            <v/>
          </cell>
          <cell r="Y2453" t="str">
            <v/>
          </cell>
          <cell r="AA2453" t="str">
            <v/>
          </cell>
          <cell r="AB2453">
            <v>0</v>
          </cell>
          <cell r="AC2453">
            <v>0</v>
          </cell>
          <cell r="AI2453" t="str">
            <v/>
          </cell>
          <cell r="AJ2453" t="str">
            <v/>
          </cell>
          <cell r="AK2453">
            <v>0</v>
          </cell>
          <cell r="AL2453">
            <v>0</v>
          </cell>
          <cell r="AM2453">
            <v>0</v>
          </cell>
        </row>
        <row r="2454">
          <cell r="C2454" t="str">
            <v/>
          </cell>
          <cell r="D2454" t="str">
            <v/>
          </cell>
          <cell r="O2454" t="str">
            <v/>
          </cell>
          <cell r="T2454" t="str">
            <v/>
          </cell>
          <cell r="U2454" t="str">
            <v/>
          </cell>
          <cell r="V2454" t="str">
            <v/>
          </cell>
          <cell r="W2454" t="str">
            <v/>
          </cell>
          <cell r="Y2454" t="str">
            <v/>
          </cell>
          <cell r="AA2454" t="str">
            <v/>
          </cell>
          <cell r="AB2454">
            <v>0</v>
          </cell>
          <cell r="AC2454">
            <v>0</v>
          </cell>
          <cell r="AI2454" t="str">
            <v/>
          </cell>
          <cell r="AJ2454" t="str">
            <v/>
          </cell>
          <cell r="AK2454">
            <v>0</v>
          </cell>
          <cell r="AL2454">
            <v>0</v>
          </cell>
          <cell r="AM2454">
            <v>0</v>
          </cell>
        </row>
        <row r="2455">
          <cell r="C2455" t="str">
            <v/>
          </cell>
          <cell r="D2455" t="str">
            <v/>
          </cell>
          <cell r="O2455" t="str">
            <v/>
          </cell>
          <cell r="T2455" t="str">
            <v/>
          </cell>
          <cell r="U2455" t="str">
            <v/>
          </cell>
          <cell r="V2455" t="str">
            <v/>
          </cell>
          <cell r="W2455" t="str">
            <v/>
          </cell>
          <cell r="Y2455" t="str">
            <v/>
          </cell>
          <cell r="AA2455" t="str">
            <v/>
          </cell>
          <cell r="AB2455">
            <v>0</v>
          </cell>
          <cell r="AC2455">
            <v>0</v>
          </cell>
          <cell r="AI2455" t="str">
            <v/>
          </cell>
          <cell r="AJ2455" t="str">
            <v/>
          </cell>
          <cell r="AK2455">
            <v>0</v>
          </cell>
          <cell r="AL2455">
            <v>0</v>
          </cell>
          <cell r="AM2455">
            <v>0</v>
          </cell>
        </row>
        <row r="2456">
          <cell r="C2456" t="str">
            <v/>
          </cell>
          <cell r="D2456" t="str">
            <v/>
          </cell>
          <cell r="O2456" t="str">
            <v/>
          </cell>
          <cell r="T2456" t="str">
            <v/>
          </cell>
          <cell r="U2456" t="str">
            <v/>
          </cell>
          <cell r="V2456" t="str">
            <v/>
          </cell>
          <cell r="W2456" t="str">
            <v/>
          </cell>
          <cell r="Y2456" t="str">
            <v/>
          </cell>
          <cell r="AA2456" t="str">
            <v/>
          </cell>
          <cell r="AB2456">
            <v>0</v>
          </cell>
          <cell r="AC2456">
            <v>0</v>
          </cell>
          <cell r="AI2456" t="str">
            <v/>
          </cell>
          <cell r="AJ2456" t="str">
            <v/>
          </cell>
          <cell r="AK2456">
            <v>0</v>
          </cell>
          <cell r="AL2456">
            <v>0</v>
          </cell>
          <cell r="AM2456">
            <v>0</v>
          </cell>
        </row>
        <row r="2457">
          <cell r="C2457" t="str">
            <v/>
          </cell>
          <cell r="D2457" t="str">
            <v/>
          </cell>
          <cell r="O2457" t="str">
            <v/>
          </cell>
          <cell r="T2457" t="str">
            <v/>
          </cell>
          <cell r="U2457" t="str">
            <v/>
          </cell>
          <cell r="V2457" t="str">
            <v/>
          </cell>
          <cell r="W2457" t="str">
            <v/>
          </cell>
          <cell r="Y2457" t="str">
            <v/>
          </cell>
          <cell r="AA2457" t="str">
            <v/>
          </cell>
          <cell r="AB2457">
            <v>0</v>
          </cell>
          <cell r="AC2457">
            <v>0</v>
          </cell>
          <cell r="AI2457" t="str">
            <v/>
          </cell>
          <cell r="AJ2457" t="str">
            <v/>
          </cell>
          <cell r="AK2457">
            <v>0</v>
          </cell>
          <cell r="AL2457">
            <v>0</v>
          </cell>
          <cell r="AM2457">
            <v>0</v>
          </cell>
        </row>
        <row r="2458">
          <cell r="C2458" t="str">
            <v/>
          </cell>
          <cell r="D2458" t="str">
            <v/>
          </cell>
          <cell r="O2458" t="str">
            <v/>
          </cell>
          <cell r="T2458" t="str">
            <v/>
          </cell>
          <cell r="U2458" t="str">
            <v/>
          </cell>
          <cell r="V2458" t="str">
            <v/>
          </cell>
          <cell r="W2458" t="str">
            <v/>
          </cell>
          <cell r="Y2458" t="str">
            <v/>
          </cell>
          <cell r="AA2458" t="str">
            <v/>
          </cell>
          <cell r="AB2458">
            <v>0</v>
          </cell>
          <cell r="AC2458">
            <v>0</v>
          </cell>
          <cell r="AI2458" t="str">
            <v/>
          </cell>
          <cell r="AJ2458" t="str">
            <v/>
          </cell>
          <cell r="AK2458">
            <v>0</v>
          </cell>
          <cell r="AL2458">
            <v>0</v>
          </cell>
          <cell r="AM2458">
            <v>0</v>
          </cell>
        </row>
        <row r="2459">
          <cell r="C2459" t="str">
            <v/>
          </cell>
          <cell r="D2459" t="str">
            <v/>
          </cell>
          <cell r="O2459" t="str">
            <v/>
          </cell>
          <cell r="T2459" t="str">
            <v/>
          </cell>
          <cell r="U2459" t="str">
            <v/>
          </cell>
          <cell r="V2459" t="str">
            <v/>
          </cell>
          <cell r="W2459" t="str">
            <v/>
          </cell>
          <cell r="Y2459" t="str">
            <v/>
          </cell>
          <cell r="AA2459" t="str">
            <v/>
          </cell>
          <cell r="AB2459">
            <v>0</v>
          </cell>
          <cell r="AC2459">
            <v>0</v>
          </cell>
          <cell r="AI2459" t="str">
            <v/>
          </cell>
          <cell r="AJ2459" t="str">
            <v/>
          </cell>
          <cell r="AK2459">
            <v>0</v>
          </cell>
          <cell r="AL2459">
            <v>0</v>
          </cell>
          <cell r="AM2459">
            <v>0</v>
          </cell>
        </row>
        <row r="2460">
          <cell r="C2460" t="str">
            <v/>
          </cell>
          <cell r="D2460" t="str">
            <v/>
          </cell>
          <cell r="O2460" t="str">
            <v/>
          </cell>
          <cell r="T2460" t="str">
            <v/>
          </cell>
          <cell r="U2460" t="str">
            <v/>
          </cell>
          <cell r="V2460" t="str">
            <v/>
          </cell>
          <cell r="W2460" t="str">
            <v/>
          </cell>
          <cell r="Y2460" t="str">
            <v/>
          </cell>
          <cell r="AA2460" t="str">
            <v/>
          </cell>
          <cell r="AB2460">
            <v>0</v>
          </cell>
          <cell r="AC2460">
            <v>0</v>
          </cell>
          <cell r="AI2460" t="str">
            <v/>
          </cell>
          <cell r="AJ2460" t="str">
            <v/>
          </cell>
          <cell r="AK2460">
            <v>0</v>
          </cell>
          <cell r="AL2460">
            <v>0</v>
          </cell>
          <cell r="AM2460">
            <v>0</v>
          </cell>
        </row>
        <row r="2461">
          <cell r="C2461" t="str">
            <v/>
          </cell>
          <cell r="D2461" t="str">
            <v/>
          </cell>
          <cell r="O2461" t="str">
            <v/>
          </cell>
          <cell r="T2461" t="str">
            <v/>
          </cell>
          <cell r="U2461" t="str">
            <v/>
          </cell>
          <cell r="V2461" t="str">
            <v/>
          </cell>
          <cell r="W2461" t="str">
            <v/>
          </cell>
          <cell r="Y2461" t="str">
            <v/>
          </cell>
          <cell r="AA2461" t="str">
            <v/>
          </cell>
          <cell r="AB2461">
            <v>0</v>
          </cell>
          <cell r="AC2461">
            <v>0</v>
          </cell>
          <cell r="AI2461" t="str">
            <v/>
          </cell>
          <cell r="AJ2461" t="str">
            <v/>
          </cell>
          <cell r="AK2461">
            <v>0</v>
          </cell>
          <cell r="AL2461">
            <v>0</v>
          </cell>
          <cell r="AM2461">
            <v>0</v>
          </cell>
        </row>
        <row r="2462">
          <cell r="C2462" t="str">
            <v/>
          </cell>
          <cell r="D2462" t="str">
            <v/>
          </cell>
          <cell r="O2462" t="str">
            <v/>
          </cell>
          <cell r="T2462" t="str">
            <v/>
          </cell>
          <cell r="U2462" t="str">
            <v/>
          </cell>
          <cell r="V2462" t="str">
            <v/>
          </cell>
          <cell r="W2462" t="str">
            <v/>
          </cell>
          <cell r="Y2462" t="str">
            <v/>
          </cell>
          <cell r="AA2462" t="str">
            <v/>
          </cell>
          <cell r="AB2462">
            <v>0</v>
          </cell>
          <cell r="AC2462">
            <v>0</v>
          </cell>
          <cell r="AI2462" t="str">
            <v/>
          </cell>
          <cell r="AJ2462" t="str">
            <v/>
          </cell>
          <cell r="AK2462">
            <v>0</v>
          </cell>
          <cell r="AL2462">
            <v>0</v>
          </cell>
          <cell r="AM2462">
            <v>0</v>
          </cell>
        </row>
        <row r="2463">
          <cell r="C2463" t="str">
            <v/>
          </cell>
          <cell r="D2463" t="str">
            <v/>
          </cell>
          <cell r="O2463" t="str">
            <v/>
          </cell>
          <cell r="T2463" t="str">
            <v/>
          </cell>
          <cell r="U2463" t="str">
            <v/>
          </cell>
          <cell r="V2463" t="str">
            <v/>
          </cell>
          <cell r="W2463" t="str">
            <v/>
          </cell>
          <cell r="Y2463" t="str">
            <v/>
          </cell>
          <cell r="AA2463" t="str">
            <v/>
          </cell>
          <cell r="AB2463">
            <v>0</v>
          </cell>
          <cell r="AC2463">
            <v>0</v>
          </cell>
          <cell r="AI2463" t="str">
            <v/>
          </cell>
          <cell r="AJ2463" t="str">
            <v/>
          </cell>
          <cell r="AK2463">
            <v>0</v>
          </cell>
          <cell r="AL2463">
            <v>0</v>
          </cell>
          <cell r="AM2463">
            <v>0</v>
          </cell>
        </row>
        <row r="2464">
          <cell r="C2464" t="str">
            <v/>
          </cell>
          <cell r="D2464" t="str">
            <v/>
          </cell>
          <cell r="O2464" t="str">
            <v/>
          </cell>
          <cell r="T2464" t="str">
            <v/>
          </cell>
          <cell r="U2464" t="str">
            <v/>
          </cell>
          <cell r="V2464" t="str">
            <v/>
          </cell>
          <cell r="W2464" t="str">
            <v/>
          </cell>
          <cell r="Y2464" t="str">
            <v/>
          </cell>
          <cell r="AA2464" t="str">
            <v/>
          </cell>
          <cell r="AB2464">
            <v>0</v>
          </cell>
          <cell r="AC2464">
            <v>0</v>
          </cell>
          <cell r="AI2464" t="str">
            <v/>
          </cell>
          <cell r="AJ2464" t="str">
            <v/>
          </cell>
          <cell r="AK2464">
            <v>0</v>
          </cell>
          <cell r="AL2464">
            <v>0</v>
          </cell>
          <cell r="AM2464">
            <v>0</v>
          </cell>
        </row>
        <row r="2465">
          <cell r="C2465" t="str">
            <v/>
          </cell>
          <cell r="D2465" t="str">
            <v/>
          </cell>
          <cell r="O2465" t="str">
            <v/>
          </cell>
          <cell r="T2465" t="str">
            <v/>
          </cell>
          <cell r="U2465" t="str">
            <v/>
          </cell>
          <cell r="V2465" t="str">
            <v/>
          </cell>
          <cell r="W2465" t="str">
            <v/>
          </cell>
          <cell r="Y2465" t="str">
            <v/>
          </cell>
          <cell r="AA2465" t="str">
            <v/>
          </cell>
          <cell r="AB2465">
            <v>0</v>
          </cell>
          <cell r="AC2465">
            <v>0</v>
          </cell>
          <cell r="AI2465" t="str">
            <v/>
          </cell>
          <cell r="AJ2465" t="str">
            <v/>
          </cell>
          <cell r="AK2465">
            <v>0</v>
          </cell>
          <cell r="AL2465">
            <v>0</v>
          </cell>
          <cell r="AM2465">
            <v>0</v>
          </cell>
        </row>
        <row r="2466">
          <cell r="C2466" t="str">
            <v/>
          </cell>
          <cell r="D2466" t="str">
            <v/>
          </cell>
          <cell r="O2466" t="str">
            <v/>
          </cell>
          <cell r="T2466" t="str">
            <v/>
          </cell>
          <cell r="U2466" t="str">
            <v/>
          </cell>
          <cell r="V2466" t="str">
            <v/>
          </cell>
          <cell r="W2466" t="str">
            <v/>
          </cell>
          <cell r="Y2466" t="str">
            <v/>
          </cell>
          <cell r="AA2466" t="str">
            <v/>
          </cell>
          <cell r="AB2466">
            <v>0</v>
          </cell>
          <cell r="AC2466">
            <v>0</v>
          </cell>
          <cell r="AI2466" t="str">
            <v/>
          </cell>
          <cell r="AJ2466" t="str">
            <v/>
          </cell>
          <cell r="AK2466">
            <v>0</v>
          </cell>
          <cell r="AL2466">
            <v>0</v>
          </cell>
          <cell r="AM2466">
            <v>0</v>
          </cell>
        </row>
        <row r="2467">
          <cell r="C2467" t="str">
            <v/>
          </cell>
          <cell r="D2467" t="str">
            <v/>
          </cell>
          <cell r="O2467" t="str">
            <v/>
          </cell>
          <cell r="T2467" t="str">
            <v/>
          </cell>
          <cell r="U2467" t="str">
            <v/>
          </cell>
          <cell r="V2467" t="str">
            <v/>
          </cell>
          <cell r="W2467" t="str">
            <v/>
          </cell>
          <cell r="Y2467" t="str">
            <v/>
          </cell>
          <cell r="AA2467" t="str">
            <v/>
          </cell>
          <cell r="AB2467">
            <v>0</v>
          </cell>
          <cell r="AC2467">
            <v>0</v>
          </cell>
          <cell r="AI2467" t="str">
            <v/>
          </cell>
          <cell r="AJ2467" t="str">
            <v/>
          </cell>
          <cell r="AK2467">
            <v>0</v>
          </cell>
          <cell r="AL2467">
            <v>0</v>
          </cell>
          <cell r="AM2467">
            <v>0</v>
          </cell>
        </row>
        <row r="2468">
          <cell r="C2468" t="str">
            <v/>
          </cell>
          <cell r="D2468" t="str">
            <v/>
          </cell>
          <cell r="O2468" t="str">
            <v/>
          </cell>
          <cell r="T2468" t="str">
            <v/>
          </cell>
          <cell r="U2468" t="str">
            <v/>
          </cell>
          <cell r="V2468" t="str">
            <v/>
          </cell>
          <cell r="W2468" t="str">
            <v/>
          </cell>
          <cell r="Y2468" t="str">
            <v/>
          </cell>
          <cell r="AA2468" t="str">
            <v/>
          </cell>
          <cell r="AB2468">
            <v>0</v>
          </cell>
          <cell r="AC2468">
            <v>0</v>
          </cell>
          <cell r="AI2468" t="str">
            <v/>
          </cell>
          <cell r="AJ2468" t="str">
            <v/>
          </cell>
          <cell r="AK2468">
            <v>0</v>
          </cell>
          <cell r="AL2468">
            <v>0</v>
          </cell>
          <cell r="AM2468">
            <v>0</v>
          </cell>
        </row>
        <row r="2469">
          <cell r="C2469" t="str">
            <v/>
          </cell>
          <cell r="D2469" t="str">
            <v/>
          </cell>
          <cell r="O2469" t="str">
            <v/>
          </cell>
          <cell r="T2469" t="str">
            <v/>
          </cell>
          <cell r="U2469" t="str">
            <v/>
          </cell>
          <cell r="V2469" t="str">
            <v/>
          </cell>
          <cell r="W2469" t="str">
            <v/>
          </cell>
          <cell r="Y2469" t="str">
            <v/>
          </cell>
          <cell r="AA2469" t="str">
            <v/>
          </cell>
          <cell r="AB2469">
            <v>0</v>
          </cell>
          <cell r="AC2469">
            <v>0</v>
          </cell>
          <cell r="AI2469" t="str">
            <v/>
          </cell>
          <cell r="AJ2469" t="str">
            <v/>
          </cell>
          <cell r="AK2469">
            <v>0</v>
          </cell>
          <cell r="AL2469">
            <v>0</v>
          </cell>
          <cell r="AM2469">
            <v>0</v>
          </cell>
        </row>
        <row r="2470">
          <cell r="C2470" t="str">
            <v/>
          </cell>
          <cell r="D2470" t="str">
            <v/>
          </cell>
          <cell r="O2470" t="str">
            <v/>
          </cell>
          <cell r="T2470" t="str">
            <v/>
          </cell>
          <cell r="U2470" t="str">
            <v/>
          </cell>
          <cell r="V2470" t="str">
            <v/>
          </cell>
          <cell r="W2470" t="str">
            <v/>
          </cell>
          <cell r="Y2470" t="str">
            <v/>
          </cell>
          <cell r="AA2470" t="str">
            <v/>
          </cell>
          <cell r="AB2470">
            <v>0</v>
          </cell>
          <cell r="AC2470">
            <v>0</v>
          </cell>
          <cell r="AI2470" t="str">
            <v/>
          </cell>
          <cell r="AJ2470" t="str">
            <v/>
          </cell>
          <cell r="AK2470">
            <v>0</v>
          </cell>
          <cell r="AL2470">
            <v>0</v>
          </cell>
          <cell r="AM2470">
            <v>0</v>
          </cell>
        </row>
        <row r="2471">
          <cell r="C2471" t="str">
            <v/>
          </cell>
          <cell r="D2471" t="str">
            <v/>
          </cell>
          <cell r="O2471" t="str">
            <v/>
          </cell>
          <cell r="T2471" t="str">
            <v/>
          </cell>
          <cell r="U2471" t="str">
            <v/>
          </cell>
          <cell r="V2471" t="str">
            <v/>
          </cell>
          <cell r="W2471" t="str">
            <v/>
          </cell>
          <cell r="Y2471" t="str">
            <v/>
          </cell>
          <cell r="AA2471" t="str">
            <v/>
          </cell>
          <cell r="AB2471">
            <v>0</v>
          </cell>
          <cell r="AC2471">
            <v>0</v>
          </cell>
          <cell r="AI2471" t="str">
            <v/>
          </cell>
          <cell r="AJ2471" t="str">
            <v/>
          </cell>
          <cell r="AK2471">
            <v>0</v>
          </cell>
          <cell r="AL2471">
            <v>0</v>
          </cell>
          <cell r="AM2471">
            <v>0</v>
          </cell>
        </row>
        <row r="2472">
          <cell r="C2472" t="str">
            <v/>
          </cell>
          <cell r="D2472" t="str">
            <v/>
          </cell>
          <cell r="O2472" t="str">
            <v/>
          </cell>
          <cell r="T2472" t="str">
            <v/>
          </cell>
          <cell r="U2472" t="str">
            <v/>
          </cell>
          <cell r="V2472" t="str">
            <v/>
          </cell>
          <cell r="W2472" t="str">
            <v/>
          </cell>
          <cell r="Y2472" t="str">
            <v/>
          </cell>
          <cell r="AA2472" t="str">
            <v/>
          </cell>
          <cell r="AB2472">
            <v>0</v>
          </cell>
          <cell r="AC2472">
            <v>0</v>
          </cell>
          <cell r="AI2472" t="str">
            <v/>
          </cell>
          <cell r="AJ2472" t="str">
            <v/>
          </cell>
          <cell r="AK2472">
            <v>0</v>
          </cell>
          <cell r="AL2472">
            <v>0</v>
          </cell>
          <cell r="AM2472">
            <v>0</v>
          </cell>
        </row>
        <row r="2473">
          <cell r="C2473" t="str">
            <v/>
          </cell>
          <cell r="D2473" t="str">
            <v/>
          </cell>
          <cell r="O2473" t="str">
            <v/>
          </cell>
          <cell r="T2473" t="str">
            <v/>
          </cell>
          <cell r="U2473" t="str">
            <v/>
          </cell>
          <cell r="V2473" t="str">
            <v/>
          </cell>
          <cell r="W2473" t="str">
            <v/>
          </cell>
          <cell r="Y2473" t="str">
            <v/>
          </cell>
          <cell r="AA2473" t="str">
            <v/>
          </cell>
          <cell r="AB2473">
            <v>0</v>
          </cell>
          <cell r="AC2473">
            <v>0</v>
          </cell>
          <cell r="AI2473" t="str">
            <v/>
          </cell>
          <cell r="AJ2473" t="str">
            <v/>
          </cell>
          <cell r="AK2473">
            <v>0</v>
          </cell>
          <cell r="AL2473">
            <v>0</v>
          </cell>
          <cell r="AM2473">
            <v>0</v>
          </cell>
        </row>
        <row r="2474">
          <cell r="C2474" t="str">
            <v/>
          </cell>
          <cell r="D2474" t="str">
            <v/>
          </cell>
          <cell r="O2474" t="str">
            <v/>
          </cell>
          <cell r="T2474" t="str">
            <v/>
          </cell>
          <cell r="U2474" t="str">
            <v/>
          </cell>
          <cell r="V2474" t="str">
            <v/>
          </cell>
          <cell r="W2474" t="str">
            <v/>
          </cell>
          <cell r="Y2474" t="str">
            <v/>
          </cell>
          <cell r="AA2474" t="str">
            <v/>
          </cell>
          <cell r="AB2474">
            <v>0</v>
          </cell>
          <cell r="AC2474">
            <v>0</v>
          </cell>
          <cell r="AI2474" t="str">
            <v/>
          </cell>
          <cell r="AJ2474" t="str">
            <v/>
          </cell>
          <cell r="AK2474">
            <v>0</v>
          </cell>
          <cell r="AL2474">
            <v>0</v>
          </cell>
          <cell r="AM2474">
            <v>0</v>
          </cell>
        </row>
        <row r="2475">
          <cell r="C2475" t="str">
            <v/>
          </cell>
          <cell r="D2475" t="str">
            <v/>
          </cell>
          <cell r="O2475" t="str">
            <v/>
          </cell>
          <cell r="T2475" t="str">
            <v/>
          </cell>
          <cell r="U2475" t="str">
            <v/>
          </cell>
          <cell r="V2475" t="str">
            <v/>
          </cell>
          <cell r="W2475" t="str">
            <v/>
          </cell>
          <cell r="Y2475" t="str">
            <v/>
          </cell>
          <cell r="AA2475" t="str">
            <v/>
          </cell>
          <cell r="AB2475">
            <v>0</v>
          </cell>
          <cell r="AC2475">
            <v>0</v>
          </cell>
          <cell r="AI2475" t="str">
            <v/>
          </cell>
          <cell r="AJ2475" t="str">
            <v/>
          </cell>
          <cell r="AK2475">
            <v>0</v>
          </cell>
          <cell r="AL2475">
            <v>0</v>
          </cell>
          <cell r="AM2475">
            <v>0</v>
          </cell>
        </row>
        <row r="2476">
          <cell r="C2476" t="str">
            <v/>
          </cell>
          <cell r="D2476" t="str">
            <v/>
          </cell>
          <cell r="O2476" t="str">
            <v/>
          </cell>
          <cell r="T2476" t="str">
            <v/>
          </cell>
          <cell r="U2476" t="str">
            <v/>
          </cell>
          <cell r="V2476" t="str">
            <v/>
          </cell>
          <cell r="W2476" t="str">
            <v/>
          </cell>
          <cell r="Y2476" t="str">
            <v/>
          </cell>
          <cell r="AA2476" t="str">
            <v/>
          </cell>
          <cell r="AB2476">
            <v>0</v>
          </cell>
          <cell r="AC2476">
            <v>0</v>
          </cell>
          <cell r="AI2476" t="str">
            <v/>
          </cell>
          <cell r="AJ2476" t="str">
            <v/>
          </cell>
          <cell r="AK2476">
            <v>0</v>
          </cell>
          <cell r="AL2476">
            <v>0</v>
          </cell>
          <cell r="AM2476">
            <v>0</v>
          </cell>
        </row>
        <row r="2477">
          <cell r="C2477" t="str">
            <v/>
          </cell>
          <cell r="D2477" t="str">
            <v/>
          </cell>
          <cell r="O2477" t="str">
            <v/>
          </cell>
          <cell r="T2477" t="str">
            <v/>
          </cell>
          <cell r="U2477" t="str">
            <v/>
          </cell>
          <cell r="V2477" t="str">
            <v/>
          </cell>
          <cell r="W2477" t="str">
            <v/>
          </cell>
          <cell r="Y2477" t="str">
            <v/>
          </cell>
          <cell r="AA2477" t="str">
            <v/>
          </cell>
          <cell r="AB2477">
            <v>0</v>
          </cell>
          <cell r="AC2477">
            <v>0</v>
          </cell>
          <cell r="AI2477" t="str">
            <v/>
          </cell>
          <cell r="AJ2477" t="str">
            <v/>
          </cell>
          <cell r="AK2477">
            <v>0</v>
          </cell>
          <cell r="AL2477">
            <v>0</v>
          </cell>
          <cell r="AM2477">
            <v>0</v>
          </cell>
        </row>
        <row r="2478">
          <cell r="C2478" t="str">
            <v/>
          </cell>
          <cell r="D2478" t="str">
            <v/>
          </cell>
          <cell r="O2478" t="str">
            <v/>
          </cell>
          <cell r="T2478" t="str">
            <v/>
          </cell>
          <cell r="U2478" t="str">
            <v/>
          </cell>
          <cell r="V2478" t="str">
            <v/>
          </cell>
          <cell r="W2478" t="str">
            <v/>
          </cell>
          <cell r="Y2478" t="str">
            <v/>
          </cell>
          <cell r="AA2478" t="str">
            <v/>
          </cell>
          <cell r="AB2478">
            <v>0</v>
          </cell>
          <cell r="AC2478">
            <v>0</v>
          </cell>
          <cell r="AI2478" t="str">
            <v/>
          </cell>
          <cell r="AJ2478" t="str">
            <v/>
          </cell>
          <cell r="AK2478">
            <v>0</v>
          </cell>
          <cell r="AL2478">
            <v>0</v>
          </cell>
          <cell r="AM2478">
            <v>0</v>
          </cell>
        </row>
        <row r="2479">
          <cell r="C2479" t="str">
            <v/>
          </cell>
          <cell r="D2479" t="str">
            <v/>
          </cell>
          <cell r="O2479" t="str">
            <v/>
          </cell>
          <cell r="T2479" t="str">
            <v/>
          </cell>
          <cell r="U2479" t="str">
            <v/>
          </cell>
          <cell r="V2479" t="str">
            <v/>
          </cell>
          <cell r="W2479" t="str">
            <v/>
          </cell>
          <cell r="Y2479" t="str">
            <v/>
          </cell>
          <cell r="AA2479" t="str">
            <v/>
          </cell>
          <cell r="AB2479">
            <v>0</v>
          </cell>
          <cell r="AC2479">
            <v>0</v>
          </cell>
          <cell r="AI2479" t="str">
            <v/>
          </cell>
          <cell r="AJ2479" t="str">
            <v/>
          </cell>
          <cell r="AK2479">
            <v>0</v>
          </cell>
          <cell r="AL2479">
            <v>0</v>
          </cell>
          <cell r="AM2479">
            <v>0</v>
          </cell>
        </row>
        <row r="2480">
          <cell r="C2480" t="str">
            <v/>
          </cell>
          <cell r="D2480" t="str">
            <v/>
          </cell>
          <cell r="O2480" t="str">
            <v/>
          </cell>
          <cell r="T2480" t="str">
            <v/>
          </cell>
          <cell r="U2480" t="str">
            <v/>
          </cell>
          <cell r="V2480" t="str">
            <v/>
          </cell>
          <cell r="W2480" t="str">
            <v/>
          </cell>
          <cell r="Y2480" t="str">
            <v/>
          </cell>
          <cell r="AA2480" t="str">
            <v/>
          </cell>
          <cell r="AB2480">
            <v>0</v>
          </cell>
          <cell r="AC2480">
            <v>0</v>
          </cell>
          <cell r="AI2480" t="str">
            <v/>
          </cell>
          <cell r="AJ2480" t="str">
            <v/>
          </cell>
          <cell r="AK2480">
            <v>0</v>
          </cell>
          <cell r="AL2480">
            <v>0</v>
          </cell>
          <cell r="AM2480">
            <v>0</v>
          </cell>
        </row>
        <row r="2481">
          <cell r="C2481" t="str">
            <v/>
          </cell>
          <cell r="D2481" t="str">
            <v/>
          </cell>
          <cell r="O2481" t="str">
            <v/>
          </cell>
          <cell r="T2481" t="str">
            <v/>
          </cell>
          <cell r="U2481" t="str">
            <v/>
          </cell>
          <cell r="V2481" t="str">
            <v/>
          </cell>
          <cell r="W2481" t="str">
            <v/>
          </cell>
          <cell r="Y2481" t="str">
            <v/>
          </cell>
          <cell r="AA2481" t="str">
            <v/>
          </cell>
          <cell r="AB2481">
            <v>0</v>
          </cell>
          <cell r="AC2481">
            <v>0</v>
          </cell>
          <cell r="AI2481" t="str">
            <v/>
          </cell>
          <cell r="AJ2481" t="str">
            <v/>
          </cell>
          <cell r="AK2481">
            <v>0</v>
          </cell>
          <cell r="AL2481">
            <v>0</v>
          </cell>
          <cell r="AM2481">
            <v>0</v>
          </cell>
        </row>
        <row r="2482">
          <cell r="C2482" t="str">
            <v/>
          </cell>
          <cell r="D2482" t="str">
            <v/>
          </cell>
          <cell r="O2482" t="str">
            <v/>
          </cell>
          <cell r="T2482" t="str">
            <v/>
          </cell>
          <cell r="U2482" t="str">
            <v/>
          </cell>
          <cell r="V2482" t="str">
            <v/>
          </cell>
          <cell r="W2482" t="str">
            <v/>
          </cell>
          <cell r="Y2482" t="str">
            <v/>
          </cell>
          <cell r="AA2482" t="str">
            <v/>
          </cell>
          <cell r="AB2482">
            <v>0</v>
          </cell>
          <cell r="AC2482">
            <v>0</v>
          </cell>
          <cell r="AI2482" t="str">
            <v/>
          </cell>
          <cell r="AJ2482" t="str">
            <v/>
          </cell>
          <cell r="AK2482">
            <v>0</v>
          </cell>
          <cell r="AL2482">
            <v>0</v>
          </cell>
          <cell r="AM2482">
            <v>0</v>
          </cell>
        </row>
        <row r="2483">
          <cell r="C2483" t="str">
            <v/>
          </cell>
          <cell r="D2483" t="str">
            <v/>
          </cell>
          <cell r="O2483" t="str">
            <v/>
          </cell>
          <cell r="T2483" t="str">
            <v/>
          </cell>
          <cell r="U2483" t="str">
            <v/>
          </cell>
          <cell r="V2483" t="str">
            <v/>
          </cell>
          <cell r="W2483" t="str">
            <v/>
          </cell>
          <cell r="Y2483" t="str">
            <v/>
          </cell>
          <cell r="AA2483" t="str">
            <v/>
          </cell>
          <cell r="AB2483">
            <v>0</v>
          </cell>
          <cell r="AC2483">
            <v>0</v>
          </cell>
          <cell r="AI2483" t="str">
            <v/>
          </cell>
          <cell r="AJ2483" t="str">
            <v/>
          </cell>
          <cell r="AK2483">
            <v>0</v>
          </cell>
          <cell r="AL2483">
            <v>0</v>
          </cell>
          <cell r="AM2483">
            <v>0</v>
          </cell>
        </row>
        <row r="2484">
          <cell r="C2484" t="str">
            <v/>
          </cell>
          <cell r="D2484" t="str">
            <v/>
          </cell>
          <cell r="O2484" t="str">
            <v/>
          </cell>
          <cell r="T2484" t="str">
            <v/>
          </cell>
          <cell r="U2484" t="str">
            <v/>
          </cell>
          <cell r="V2484" t="str">
            <v/>
          </cell>
          <cell r="W2484" t="str">
            <v/>
          </cell>
          <cell r="Y2484" t="str">
            <v/>
          </cell>
          <cell r="AA2484" t="str">
            <v/>
          </cell>
          <cell r="AB2484">
            <v>0</v>
          </cell>
          <cell r="AC2484">
            <v>0</v>
          </cell>
          <cell r="AI2484" t="str">
            <v/>
          </cell>
          <cell r="AJ2484" t="str">
            <v/>
          </cell>
          <cell r="AK2484">
            <v>0</v>
          </cell>
          <cell r="AL2484">
            <v>0</v>
          </cell>
          <cell r="AM2484">
            <v>0</v>
          </cell>
        </row>
        <row r="2485">
          <cell r="C2485" t="str">
            <v/>
          </cell>
          <cell r="D2485" t="str">
            <v/>
          </cell>
          <cell r="O2485" t="str">
            <v/>
          </cell>
          <cell r="T2485" t="str">
            <v/>
          </cell>
          <cell r="U2485" t="str">
            <v/>
          </cell>
          <cell r="V2485" t="str">
            <v/>
          </cell>
          <cell r="W2485" t="str">
            <v/>
          </cell>
          <cell r="Y2485" t="str">
            <v/>
          </cell>
          <cell r="AA2485" t="str">
            <v/>
          </cell>
          <cell r="AB2485">
            <v>0</v>
          </cell>
          <cell r="AC2485">
            <v>0</v>
          </cell>
          <cell r="AI2485" t="str">
            <v/>
          </cell>
          <cell r="AJ2485" t="str">
            <v/>
          </cell>
          <cell r="AK2485">
            <v>0</v>
          </cell>
          <cell r="AL2485">
            <v>0</v>
          </cell>
          <cell r="AM2485">
            <v>0</v>
          </cell>
        </row>
        <row r="2486">
          <cell r="C2486" t="str">
            <v/>
          </cell>
          <cell r="D2486" t="str">
            <v/>
          </cell>
          <cell r="O2486" t="str">
            <v/>
          </cell>
          <cell r="T2486" t="str">
            <v/>
          </cell>
          <cell r="U2486" t="str">
            <v/>
          </cell>
          <cell r="V2486" t="str">
            <v/>
          </cell>
          <cell r="W2486" t="str">
            <v/>
          </cell>
          <cell r="Y2486" t="str">
            <v/>
          </cell>
          <cell r="AA2486" t="str">
            <v/>
          </cell>
          <cell r="AB2486">
            <v>0</v>
          </cell>
          <cell r="AC2486">
            <v>0</v>
          </cell>
          <cell r="AI2486" t="str">
            <v/>
          </cell>
          <cell r="AJ2486" t="str">
            <v/>
          </cell>
          <cell r="AK2486">
            <v>0</v>
          </cell>
          <cell r="AL2486">
            <v>0</v>
          </cell>
          <cell r="AM2486">
            <v>0</v>
          </cell>
        </row>
        <row r="2487">
          <cell r="C2487" t="str">
            <v/>
          </cell>
          <cell r="D2487" t="str">
            <v/>
          </cell>
          <cell r="O2487" t="str">
            <v/>
          </cell>
          <cell r="T2487" t="str">
            <v/>
          </cell>
          <cell r="U2487" t="str">
            <v/>
          </cell>
          <cell r="V2487" t="str">
            <v/>
          </cell>
          <cell r="W2487" t="str">
            <v/>
          </cell>
          <cell r="Y2487" t="str">
            <v/>
          </cell>
          <cell r="AA2487" t="str">
            <v/>
          </cell>
          <cell r="AB2487">
            <v>0</v>
          </cell>
          <cell r="AC2487">
            <v>0</v>
          </cell>
          <cell r="AI2487" t="str">
            <v/>
          </cell>
          <cell r="AJ2487" t="str">
            <v/>
          </cell>
          <cell r="AK2487">
            <v>0</v>
          </cell>
          <cell r="AL2487">
            <v>0</v>
          </cell>
          <cell r="AM2487">
            <v>0</v>
          </cell>
        </row>
        <row r="2488">
          <cell r="C2488" t="str">
            <v/>
          </cell>
          <cell r="D2488" t="str">
            <v/>
          </cell>
          <cell r="O2488" t="str">
            <v/>
          </cell>
          <cell r="T2488" t="str">
            <v/>
          </cell>
          <cell r="U2488" t="str">
            <v/>
          </cell>
          <cell r="V2488" t="str">
            <v/>
          </cell>
          <cell r="W2488" t="str">
            <v/>
          </cell>
          <cell r="Y2488" t="str">
            <v/>
          </cell>
          <cell r="AA2488" t="str">
            <v/>
          </cell>
          <cell r="AB2488">
            <v>0</v>
          </cell>
          <cell r="AC2488">
            <v>0</v>
          </cell>
          <cell r="AI2488" t="str">
            <v/>
          </cell>
          <cell r="AJ2488" t="str">
            <v/>
          </cell>
          <cell r="AK2488">
            <v>0</v>
          </cell>
          <cell r="AL2488">
            <v>0</v>
          </cell>
          <cell r="AM2488">
            <v>0</v>
          </cell>
        </row>
        <row r="2489">
          <cell r="C2489" t="str">
            <v/>
          </cell>
          <cell r="D2489" t="str">
            <v/>
          </cell>
          <cell r="O2489" t="str">
            <v/>
          </cell>
          <cell r="T2489" t="str">
            <v/>
          </cell>
          <cell r="U2489" t="str">
            <v/>
          </cell>
          <cell r="V2489" t="str">
            <v/>
          </cell>
          <cell r="W2489" t="str">
            <v/>
          </cell>
          <cell r="Y2489" t="str">
            <v/>
          </cell>
          <cell r="AA2489" t="str">
            <v/>
          </cell>
          <cell r="AB2489">
            <v>0</v>
          </cell>
          <cell r="AC2489">
            <v>0</v>
          </cell>
          <cell r="AI2489" t="str">
            <v/>
          </cell>
          <cell r="AJ2489" t="str">
            <v/>
          </cell>
          <cell r="AK2489">
            <v>0</v>
          </cell>
          <cell r="AL2489">
            <v>0</v>
          </cell>
          <cell r="AM2489">
            <v>0</v>
          </cell>
        </row>
        <row r="2490">
          <cell r="C2490" t="str">
            <v/>
          </cell>
          <cell r="D2490" t="str">
            <v/>
          </cell>
          <cell r="O2490" t="str">
            <v/>
          </cell>
          <cell r="T2490" t="str">
            <v/>
          </cell>
          <cell r="U2490" t="str">
            <v/>
          </cell>
          <cell r="V2490" t="str">
            <v/>
          </cell>
          <cell r="W2490" t="str">
            <v/>
          </cell>
          <cell r="Y2490" t="str">
            <v/>
          </cell>
          <cell r="AA2490" t="str">
            <v/>
          </cell>
          <cell r="AB2490">
            <v>0</v>
          </cell>
          <cell r="AC2490">
            <v>0</v>
          </cell>
          <cell r="AI2490" t="str">
            <v/>
          </cell>
          <cell r="AJ2490" t="str">
            <v/>
          </cell>
          <cell r="AK2490">
            <v>0</v>
          </cell>
          <cell r="AL2490">
            <v>0</v>
          </cell>
          <cell r="AM2490">
            <v>0</v>
          </cell>
        </row>
        <row r="2491">
          <cell r="C2491" t="str">
            <v/>
          </cell>
          <cell r="D2491" t="str">
            <v/>
          </cell>
          <cell r="O2491" t="str">
            <v/>
          </cell>
          <cell r="T2491" t="str">
            <v/>
          </cell>
          <cell r="U2491" t="str">
            <v/>
          </cell>
          <cell r="V2491" t="str">
            <v/>
          </cell>
          <cell r="W2491" t="str">
            <v/>
          </cell>
          <cell r="Y2491" t="str">
            <v/>
          </cell>
          <cell r="AA2491" t="str">
            <v/>
          </cell>
          <cell r="AB2491">
            <v>0</v>
          </cell>
          <cell r="AC2491">
            <v>0</v>
          </cell>
          <cell r="AI2491" t="str">
            <v/>
          </cell>
          <cell r="AJ2491" t="str">
            <v/>
          </cell>
          <cell r="AK2491">
            <v>0</v>
          </cell>
          <cell r="AL2491">
            <v>0</v>
          </cell>
          <cell r="AM2491">
            <v>0</v>
          </cell>
        </row>
        <row r="2492">
          <cell r="C2492" t="str">
            <v/>
          </cell>
          <cell r="D2492" t="str">
            <v/>
          </cell>
          <cell r="O2492" t="str">
            <v/>
          </cell>
          <cell r="T2492" t="str">
            <v/>
          </cell>
          <cell r="U2492" t="str">
            <v/>
          </cell>
          <cell r="V2492" t="str">
            <v/>
          </cell>
          <cell r="W2492" t="str">
            <v/>
          </cell>
          <cell r="Y2492" t="str">
            <v/>
          </cell>
          <cell r="AA2492" t="str">
            <v/>
          </cell>
          <cell r="AB2492">
            <v>0</v>
          </cell>
          <cell r="AC2492">
            <v>0</v>
          </cell>
          <cell r="AI2492" t="str">
            <v/>
          </cell>
          <cell r="AJ2492" t="str">
            <v/>
          </cell>
          <cell r="AK2492">
            <v>0</v>
          </cell>
          <cell r="AL2492">
            <v>0</v>
          </cell>
          <cell r="AM2492">
            <v>0</v>
          </cell>
        </row>
        <row r="2493">
          <cell r="C2493" t="str">
            <v/>
          </cell>
          <cell r="D2493" t="str">
            <v/>
          </cell>
          <cell r="O2493" t="str">
            <v/>
          </cell>
          <cell r="T2493" t="str">
            <v/>
          </cell>
          <cell r="U2493" t="str">
            <v/>
          </cell>
          <cell r="V2493" t="str">
            <v/>
          </cell>
          <cell r="W2493" t="str">
            <v/>
          </cell>
          <cell r="Y2493" t="str">
            <v/>
          </cell>
          <cell r="AA2493" t="str">
            <v/>
          </cell>
          <cell r="AB2493">
            <v>0</v>
          </cell>
          <cell r="AC2493">
            <v>0</v>
          </cell>
          <cell r="AI2493" t="str">
            <v/>
          </cell>
          <cell r="AJ2493" t="str">
            <v/>
          </cell>
          <cell r="AK2493">
            <v>0</v>
          </cell>
          <cell r="AL2493">
            <v>0</v>
          </cell>
          <cell r="AM2493">
            <v>0</v>
          </cell>
        </row>
        <row r="2494">
          <cell r="C2494" t="str">
            <v/>
          </cell>
          <cell r="D2494" t="str">
            <v/>
          </cell>
          <cell r="O2494" t="str">
            <v/>
          </cell>
          <cell r="T2494" t="str">
            <v/>
          </cell>
          <cell r="U2494" t="str">
            <v/>
          </cell>
          <cell r="V2494" t="str">
            <v/>
          </cell>
          <cell r="W2494" t="str">
            <v/>
          </cell>
          <cell r="Y2494" t="str">
            <v/>
          </cell>
          <cell r="AA2494" t="str">
            <v/>
          </cell>
          <cell r="AB2494">
            <v>0</v>
          </cell>
          <cell r="AC2494">
            <v>0</v>
          </cell>
          <cell r="AI2494" t="str">
            <v/>
          </cell>
          <cell r="AJ2494" t="str">
            <v/>
          </cell>
          <cell r="AK2494">
            <v>0</v>
          </cell>
          <cell r="AL2494">
            <v>0</v>
          </cell>
          <cell r="AM2494">
            <v>0</v>
          </cell>
        </row>
        <row r="2495">
          <cell r="C2495" t="str">
            <v/>
          </cell>
          <cell r="D2495" t="str">
            <v/>
          </cell>
          <cell r="O2495" t="str">
            <v/>
          </cell>
          <cell r="T2495" t="str">
            <v/>
          </cell>
          <cell r="U2495" t="str">
            <v/>
          </cell>
          <cell r="V2495" t="str">
            <v/>
          </cell>
          <cell r="W2495" t="str">
            <v/>
          </cell>
          <cell r="Y2495" t="str">
            <v/>
          </cell>
          <cell r="AA2495" t="str">
            <v/>
          </cell>
          <cell r="AB2495">
            <v>0</v>
          </cell>
          <cell r="AC2495">
            <v>0</v>
          </cell>
          <cell r="AI2495" t="str">
            <v/>
          </cell>
          <cell r="AJ2495" t="str">
            <v/>
          </cell>
          <cell r="AK2495">
            <v>0</v>
          </cell>
          <cell r="AL2495">
            <v>0</v>
          </cell>
          <cell r="AM2495">
            <v>0</v>
          </cell>
        </row>
        <row r="2496">
          <cell r="C2496" t="str">
            <v/>
          </cell>
          <cell r="D2496" t="str">
            <v/>
          </cell>
          <cell r="O2496" t="str">
            <v/>
          </cell>
          <cell r="T2496" t="str">
            <v/>
          </cell>
          <cell r="U2496" t="str">
            <v/>
          </cell>
          <cell r="V2496" t="str">
            <v/>
          </cell>
          <cell r="W2496" t="str">
            <v/>
          </cell>
          <cell r="Y2496" t="str">
            <v/>
          </cell>
          <cell r="AA2496" t="str">
            <v/>
          </cell>
          <cell r="AB2496">
            <v>0</v>
          </cell>
          <cell r="AC2496">
            <v>0</v>
          </cell>
          <cell r="AI2496" t="str">
            <v/>
          </cell>
          <cell r="AJ2496" t="str">
            <v/>
          </cell>
          <cell r="AK2496">
            <v>0</v>
          </cell>
          <cell r="AL2496">
            <v>0</v>
          </cell>
          <cell r="AM2496">
            <v>0</v>
          </cell>
        </row>
        <row r="2497">
          <cell r="C2497" t="str">
            <v/>
          </cell>
          <cell r="D2497" t="str">
            <v/>
          </cell>
          <cell r="O2497" t="str">
            <v/>
          </cell>
          <cell r="T2497" t="str">
            <v/>
          </cell>
          <cell r="U2497" t="str">
            <v/>
          </cell>
          <cell r="V2497" t="str">
            <v/>
          </cell>
          <cell r="W2497" t="str">
            <v/>
          </cell>
          <cell r="Y2497" t="str">
            <v/>
          </cell>
          <cell r="AA2497" t="str">
            <v/>
          </cell>
          <cell r="AB2497">
            <v>0</v>
          </cell>
          <cell r="AC2497">
            <v>0</v>
          </cell>
          <cell r="AI2497" t="str">
            <v/>
          </cell>
          <cell r="AJ2497" t="str">
            <v/>
          </cell>
          <cell r="AK2497">
            <v>0</v>
          </cell>
          <cell r="AL2497">
            <v>0</v>
          </cell>
          <cell r="AM2497">
            <v>0</v>
          </cell>
        </row>
        <row r="2498">
          <cell r="C2498" t="str">
            <v/>
          </cell>
          <cell r="D2498" t="str">
            <v/>
          </cell>
          <cell r="O2498" t="str">
            <v/>
          </cell>
          <cell r="T2498" t="str">
            <v/>
          </cell>
          <cell r="U2498" t="str">
            <v/>
          </cell>
          <cell r="V2498" t="str">
            <v/>
          </cell>
          <cell r="W2498" t="str">
            <v/>
          </cell>
          <cell r="Y2498" t="str">
            <v/>
          </cell>
          <cell r="AA2498" t="str">
            <v/>
          </cell>
          <cell r="AB2498">
            <v>0</v>
          </cell>
          <cell r="AC2498">
            <v>0</v>
          </cell>
          <cell r="AI2498" t="str">
            <v/>
          </cell>
          <cell r="AJ2498" t="str">
            <v/>
          </cell>
          <cell r="AK2498">
            <v>0</v>
          </cell>
          <cell r="AL2498">
            <v>0</v>
          </cell>
          <cell r="AM2498">
            <v>0</v>
          </cell>
        </row>
        <row r="2499">
          <cell r="C2499" t="str">
            <v/>
          </cell>
          <cell r="D2499" t="str">
            <v/>
          </cell>
          <cell r="O2499" t="str">
            <v/>
          </cell>
          <cell r="T2499" t="str">
            <v/>
          </cell>
          <cell r="U2499" t="str">
            <v/>
          </cell>
          <cell r="V2499" t="str">
            <v/>
          </cell>
          <cell r="W2499" t="str">
            <v/>
          </cell>
          <cell r="Y2499" t="str">
            <v/>
          </cell>
          <cell r="AA2499" t="str">
            <v/>
          </cell>
          <cell r="AB2499">
            <v>0</v>
          </cell>
          <cell r="AC2499">
            <v>0</v>
          </cell>
          <cell r="AI2499" t="str">
            <v/>
          </cell>
          <cell r="AJ2499" t="str">
            <v/>
          </cell>
          <cell r="AK2499">
            <v>0</v>
          </cell>
          <cell r="AL2499">
            <v>0</v>
          </cell>
          <cell r="AM2499">
            <v>0</v>
          </cell>
        </row>
        <row r="2500">
          <cell r="C2500" t="str">
            <v/>
          </cell>
          <cell r="D2500" t="str">
            <v/>
          </cell>
          <cell r="O2500" t="str">
            <v/>
          </cell>
          <cell r="T2500" t="str">
            <v/>
          </cell>
          <cell r="U2500" t="str">
            <v/>
          </cell>
          <cell r="V2500" t="str">
            <v/>
          </cell>
          <cell r="W2500" t="str">
            <v/>
          </cell>
          <cell r="Y2500" t="str">
            <v/>
          </cell>
          <cell r="AA2500" t="str">
            <v/>
          </cell>
          <cell r="AB2500">
            <v>0</v>
          </cell>
          <cell r="AC2500">
            <v>0</v>
          </cell>
          <cell r="AI2500" t="str">
            <v/>
          </cell>
          <cell r="AJ2500" t="str">
            <v/>
          </cell>
          <cell r="AK2500">
            <v>0</v>
          </cell>
          <cell r="AL2500">
            <v>0</v>
          </cell>
          <cell r="AM2500">
            <v>0</v>
          </cell>
        </row>
        <row r="2501">
          <cell r="C2501" t="str">
            <v/>
          </cell>
          <cell r="D2501" t="str">
            <v/>
          </cell>
          <cell r="O2501" t="str">
            <v/>
          </cell>
          <cell r="T2501" t="str">
            <v/>
          </cell>
          <cell r="U2501" t="str">
            <v/>
          </cell>
          <cell r="V2501" t="str">
            <v/>
          </cell>
          <cell r="W2501" t="str">
            <v/>
          </cell>
          <cell r="Y2501" t="str">
            <v/>
          </cell>
          <cell r="AA2501" t="str">
            <v/>
          </cell>
          <cell r="AB2501">
            <v>0</v>
          </cell>
          <cell r="AC2501">
            <v>0</v>
          </cell>
          <cell r="AI2501" t="str">
            <v/>
          </cell>
          <cell r="AJ2501" t="str">
            <v/>
          </cell>
          <cell r="AK2501">
            <v>0</v>
          </cell>
          <cell r="AL2501">
            <v>0</v>
          </cell>
          <cell r="AM2501">
            <v>0</v>
          </cell>
        </row>
        <row r="2502">
          <cell r="C2502" t="str">
            <v/>
          </cell>
          <cell r="D2502" t="str">
            <v/>
          </cell>
          <cell r="O2502" t="str">
            <v/>
          </cell>
          <cell r="T2502" t="str">
            <v/>
          </cell>
          <cell r="U2502" t="str">
            <v/>
          </cell>
          <cell r="V2502" t="str">
            <v/>
          </cell>
          <cell r="W2502" t="str">
            <v/>
          </cell>
          <cell r="Y2502" t="str">
            <v/>
          </cell>
          <cell r="AA2502" t="str">
            <v/>
          </cell>
          <cell r="AB2502">
            <v>0</v>
          </cell>
          <cell r="AC2502">
            <v>0</v>
          </cell>
          <cell r="AI2502" t="str">
            <v/>
          </cell>
          <cell r="AJ2502" t="str">
            <v/>
          </cell>
          <cell r="AK2502">
            <v>0</v>
          </cell>
          <cell r="AL2502">
            <v>0</v>
          </cell>
          <cell r="AM2502">
            <v>0</v>
          </cell>
        </row>
        <row r="2503">
          <cell r="C2503" t="str">
            <v/>
          </cell>
          <cell r="D2503" t="str">
            <v/>
          </cell>
          <cell r="O2503" t="str">
            <v/>
          </cell>
          <cell r="T2503" t="str">
            <v/>
          </cell>
          <cell r="U2503" t="str">
            <v/>
          </cell>
          <cell r="V2503" t="str">
            <v/>
          </cell>
          <cell r="W2503" t="str">
            <v/>
          </cell>
          <cell r="Y2503" t="str">
            <v/>
          </cell>
          <cell r="AA2503" t="str">
            <v/>
          </cell>
          <cell r="AB2503">
            <v>0</v>
          </cell>
          <cell r="AC2503">
            <v>0</v>
          </cell>
          <cell r="AI2503" t="str">
            <v/>
          </cell>
          <cell r="AJ2503" t="str">
            <v/>
          </cell>
          <cell r="AK2503">
            <v>0</v>
          </cell>
          <cell r="AL2503">
            <v>0</v>
          </cell>
          <cell r="AM2503">
            <v>0</v>
          </cell>
        </row>
        <row r="2504">
          <cell r="C2504" t="str">
            <v/>
          </cell>
          <cell r="D2504" t="str">
            <v/>
          </cell>
          <cell r="O2504" t="str">
            <v/>
          </cell>
          <cell r="T2504" t="str">
            <v/>
          </cell>
          <cell r="U2504" t="str">
            <v/>
          </cell>
          <cell r="V2504" t="str">
            <v/>
          </cell>
          <cell r="W2504" t="str">
            <v/>
          </cell>
          <cell r="Y2504" t="str">
            <v/>
          </cell>
          <cell r="AA2504" t="str">
            <v/>
          </cell>
          <cell r="AB2504">
            <v>0</v>
          </cell>
          <cell r="AC2504">
            <v>0</v>
          </cell>
          <cell r="AI2504" t="str">
            <v/>
          </cell>
          <cell r="AJ2504" t="str">
            <v/>
          </cell>
          <cell r="AK2504">
            <v>0</v>
          </cell>
          <cell r="AL2504">
            <v>0</v>
          </cell>
          <cell r="AM2504">
            <v>0</v>
          </cell>
        </row>
        <row r="2505">
          <cell r="C2505" t="str">
            <v/>
          </cell>
          <cell r="D2505" t="str">
            <v/>
          </cell>
          <cell r="O2505" t="str">
            <v/>
          </cell>
          <cell r="T2505" t="str">
            <v/>
          </cell>
          <cell r="U2505" t="str">
            <v/>
          </cell>
          <cell r="V2505" t="str">
            <v/>
          </cell>
          <cell r="W2505" t="str">
            <v/>
          </cell>
          <cell r="Y2505" t="str">
            <v/>
          </cell>
          <cell r="AA2505" t="str">
            <v/>
          </cell>
          <cell r="AB2505">
            <v>0</v>
          </cell>
          <cell r="AC2505">
            <v>0</v>
          </cell>
          <cell r="AI2505" t="str">
            <v/>
          </cell>
          <cell r="AJ2505" t="str">
            <v/>
          </cell>
          <cell r="AK2505">
            <v>0</v>
          </cell>
          <cell r="AL2505">
            <v>0</v>
          </cell>
          <cell r="AM2505">
            <v>0</v>
          </cell>
        </row>
        <row r="2506">
          <cell r="C2506" t="str">
            <v/>
          </cell>
          <cell r="D2506" t="str">
            <v/>
          </cell>
          <cell r="O2506" t="str">
            <v/>
          </cell>
          <cell r="T2506" t="str">
            <v/>
          </cell>
          <cell r="U2506" t="str">
            <v/>
          </cell>
          <cell r="V2506" t="str">
            <v/>
          </cell>
          <cell r="W2506" t="str">
            <v/>
          </cell>
          <cell r="Y2506" t="str">
            <v/>
          </cell>
          <cell r="AA2506" t="str">
            <v/>
          </cell>
          <cell r="AB2506">
            <v>0</v>
          </cell>
          <cell r="AC2506">
            <v>0</v>
          </cell>
          <cell r="AI2506" t="str">
            <v/>
          </cell>
          <cell r="AJ2506" t="str">
            <v/>
          </cell>
          <cell r="AK2506">
            <v>0</v>
          </cell>
          <cell r="AL2506">
            <v>0</v>
          </cell>
          <cell r="AM2506">
            <v>0</v>
          </cell>
        </row>
        <row r="2507">
          <cell r="C2507" t="str">
            <v/>
          </cell>
          <cell r="D2507" t="str">
            <v/>
          </cell>
          <cell r="O2507" t="str">
            <v/>
          </cell>
          <cell r="T2507" t="str">
            <v/>
          </cell>
          <cell r="U2507" t="str">
            <v/>
          </cell>
          <cell r="V2507" t="str">
            <v/>
          </cell>
          <cell r="W2507" t="str">
            <v/>
          </cell>
          <cell r="Y2507" t="str">
            <v/>
          </cell>
          <cell r="AA2507" t="str">
            <v/>
          </cell>
          <cell r="AB2507">
            <v>0</v>
          </cell>
          <cell r="AC2507">
            <v>0</v>
          </cell>
          <cell r="AI2507" t="str">
            <v/>
          </cell>
          <cell r="AJ2507" t="str">
            <v/>
          </cell>
          <cell r="AK2507">
            <v>0</v>
          </cell>
          <cell r="AL2507">
            <v>0</v>
          </cell>
          <cell r="AM2507">
            <v>0</v>
          </cell>
        </row>
        <row r="2508">
          <cell r="C2508" t="str">
            <v/>
          </cell>
          <cell r="D2508" t="str">
            <v/>
          </cell>
          <cell r="O2508" t="str">
            <v/>
          </cell>
          <cell r="T2508" t="str">
            <v/>
          </cell>
          <cell r="U2508" t="str">
            <v/>
          </cell>
          <cell r="V2508" t="str">
            <v/>
          </cell>
          <cell r="W2508" t="str">
            <v/>
          </cell>
          <cell r="Y2508" t="str">
            <v/>
          </cell>
          <cell r="AA2508" t="str">
            <v/>
          </cell>
          <cell r="AB2508">
            <v>0</v>
          </cell>
          <cell r="AC2508">
            <v>0</v>
          </cell>
          <cell r="AI2508" t="str">
            <v/>
          </cell>
          <cell r="AJ2508" t="str">
            <v/>
          </cell>
          <cell r="AK2508">
            <v>0</v>
          </cell>
          <cell r="AL2508">
            <v>0</v>
          </cell>
          <cell r="AM2508">
            <v>0</v>
          </cell>
        </row>
        <row r="2509">
          <cell r="C2509" t="str">
            <v/>
          </cell>
          <cell r="D2509" t="str">
            <v/>
          </cell>
          <cell r="O2509" t="str">
            <v/>
          </cell>
          <cell r="T2509" t="str">
            <v/>
          </cell>
          <cell r="U2509" t="str">
            <v/>
          </cell>
          <cell r="V2509" t="str">
            <v/>
          </cell>
          <cell r="W2509" t="str">
            <v/>
          </cell>
          <cell r="Y2509" t="str">
            <v/>
          </cell>
          <cell r="AA2509" t="str">
            <v/>
          </cell>
          <cell r="AB2509">
            <v>0</v>
          </cell>
          <cell r="AC2509">
            <v>0</v>
          </cell>
          <cell r="AI2509" t="str">
            <v/>
          </cell>
          <cell r="AJ2509" t="str">
            <v/>
          </cell>
          <cell r="AK2509">
            <v>0</v>
          </cell>
          <cell r="AL2509">
            <v>0</v>
          </cell>
          <cell r="AM2509">
            <v>0</v>
          </cell>
        </row>
        <row r="2510">
          <cell r="C2510" t="str">
            <v/>
          </cell>
          <cell r="D2510" t="str">
            <v/>
          </cell>
          <cell r="O2510" t="str">
            <v/>
          </cell>
          <cell r="T2510" t="str">
            <v/>
          </cell>
          <cell r="U2510" t="str">
            <v/>
          </cell>
          <cell r="V2510" t="str">
            <v/>
          </cell>
          <cell r="W2510" t="str">
            <v/>
          </cell>
          <cell r="Y2510" t="str">
            <v/>
          </cell>
          <cell r="AA2510" t="str">
            <v/>
          </cell>
          <cell r="AB2510">
            <v>0</v>
          </cell>
          <cell r="AC2510">
            <v>0</v>
          </cell>
          <cell r="AI2510" t="str">
            <v/>
          </cell>
          <cell r="AJ2510" t="str">
            <v/>
          </cell>
          <cell r="AK2510">
            <v>0</v>
          </cell>
          <cell r="AL2510">
            <v>0</v>
          </cell>
          <cell r="AM2510">
            <v>0</v>
          </cell>
        </row>
        <row r="2511">
          <cell r="C2511" t="str">
            <v/>
          </cell>
          <cell r="D2511" t="str">
            <v/>
          </cell>
          <cell r="O2511" t="str">
            <v/>
          </cell>
          <cell r="T2511" t="str">
            <v/>
          </cell>
          <cell r="U2511" t="str">
            <v/>
          </cell>
          <cell r="V2511" t="str">
            <v/>
          </cell>
          <cell r="W2511" t="str">
            <v/>
          </cell>
          <cell r="Y2511" t="str">
            <v/>
          </cell>
          <cell r="AA2511" t="str">
            <v/>
          </cell>
          <cell r="AB2511">
            <v>0</v>
          </cell>
          <cell r="AC2511">
            <v>0</v>
          </cell>
          <cell r="AI2511" t="str">
            <v/>
          </cell>
          <cell r="AJ2511" t="str">
            <v/>
          </cell>
          <cell r="AK2511">
            <v>0</v>
          </cell>
          <cell r="AL2511">
            <v>0</v>
          </cell>
          <cell r="AM2511">
            <v>0</v>
          </cell>
        </row>
        <row r="2512">
          <cell r="C2512" t="str">
            <v/>
          </cell>
          <cell r="D2512" t="str">
            <v/>
          </cell>
          <cell r="O2512" t="str">
            <v/>
          </cell>
          <cell r="T2512" t="str">
            <v/>
          </cell>
          <cell r="U2512" t="str">
            <v/>
          </cell>
          <cell r="V2512" t="str">
            <v/>
          </cell>
          <cell r="W2512" t="str">
            <v/>
          </cell>
          <cell r="Y2512" t="str">
            <v/>
          </cell>
          <cell r="AA2512" t="str">
            <v/>
          </cell>
          <cell r="AB2512">
            <v>0</v>
          </cell>
          <cell r="AC2512">
            <v>0</v>
          </cell>
          <cell r="AI2512" t="str">
            <v/>
          </cell>
          <cell r="AJ2512" t="str">
            <v/>
          </cell>
          <cell r="AK2512">
            <v>0</v>
          </cell>
          <cell r="AL2512">
            <v>0</v>
          </cell>
          <cell r="AM2512">
            <v>0</v>
          </cell>
        </row>
        <row r="2513">
          <cell r="C2513" t="str">
            <v/>
          </cell>
          <cell r="D2513" t="str">
            <v/>
          </cell>
          <cell r="O2513" t="str">
            <v/>
          </cell>
          <cell r="T2513" t="str">
            <v/>
          </cell>
          <cell r="U2513" t="str">
            <v/>
          </cell>
          <cell r="V2513" t="str">
            <v/>
          </cell>
          <cell r="W2513" t="str">
            <v/>
          </cell>
          <cell r="Y2513" t="str">
            <v/>
          </cell>
          <cell r="AA2513" t="str">
            <v/>
          </cell>
          <cell r="AB2513">
            <v>0</v>
          </cell>
          <cell r="AC2513">
            <v>0</v>
          </cell>
          <cell r="AI2513" t="str">
            <v/>
          </cell>
          <cell r="AJ2513" t="str">
            <v/>
          </cell>
          <cell r="AK2513">
            <v>0</v>
          </cell>
          <cell r="AL2513">
            <v>0</v>
          </cell>
          <cell r="AM2513">
            <v>0</v>
          </cell>
        </row>
        <row r="2514">
          <cell r="C2514" t="str">
            <v/>
          </cell>
          <cell r="D2514" t="str">
            <v/>
          </cell>
          <cell r="O2514" t="str">
            <v/>
          </cell>
          <cell r="T2514" t="str">
            <v/>
          </cell>
          <cell r="U2514" t="str">
            <v/>
          </cell>
          <cell r="V2514" t="str">
            <v/>
          </cell>
          <cell r="W2514" t="str">
            <v/>
          </cell>
          <cell r="Y2514" t="str">
            <v/>
          </cell>
          <cell r="AA2514" t="str">
            <v/>
          </cell>
          <cell r="AB2514">
            <v>0</v>
          </cell>
          <cell r="AC2514">
            <v>0</v>
          </cell>
          <cell r="AI2514" t="str">
            <v/>
          </cell>
          <cell r="AJ2514" t="str">
            <v/>
          </cell>
          <cell r="AK2514">
            <v>0</v>
          </cell>
          <cell r="AL2514">
            <v>0</v>
          </cell>
          <cell r="AM2514">
            <v>0</v>
          </cell>
        </row>
        <row r="2515">
          <cell r="C2515" t="str">
            <v/>
          </cell>
          <cell r="D2515" t="str">
            <v/>
          </cell>
          <cell r="O2515" t="str">
            <v/>
          </cell>
          <cell r="T2515" t="str">
            <v/>
          </cell>
          <cell r="U2515" t="str">
            <v/>
          </cell>
          <cell r="V2515" t="str">
            <v/>
          </cell>
          <cell r="W2515" t="str">
            <v/>
          </cell>
          <cell r="Y2515" t="str">
            <v/>
          </cell>
          <cell r="AA2515" t="str">
            <v/>
          </cell>
          <cell r="AB2515">
            <v>0</v>
          </cell>
          <cell r="AC2515">
            <v>0</v>
          </cell>
          <cell r="AI2515" t="str">
            <v/>
          </cell>
          <cell r="AJ2515" t="str">
            <v/>
          </cell>
          <cell r="AK2515">
            <v>0</v>
          </cell>
          <cell r="AL2515">
            <v>0</v>
          </cell>
          <cell r="AM2515">
            <v>0</v>
          </cell>
        </row>
        <row r="2516">
          <cell r="C2516" t="str">
            <v/>
          </cell>
          <cell r="D2516" t="str">
            <v/>
          </cell>
          <cell r="O2516" t="str">
            <v/>
          </cell>
          <cell r="T2516" t="str">
            <v/>
          </cell>
          <cell r="U2516" t="str">
            <v/>
          </cell>
          <cell r="V2516" t="str">
            <v/>
          </cell>
          <cell r="W2516" t="str">
            <v/>
          </cell>
          <cell r="Y2516" t="str">
            <v/>
          </cell>
          <cell r="AA2516" t="str">
            <v/>
          </cell>
          <cell r="AB2516">
            <v>0</v>
          </cell>
          <cell r="AC2516">
            <v>0</v>
          </cell>
          <cell r="AI2516" t="str">
            <v/>
          </cell>
          <cell r="AJ2516" t="str">
            <v/>
          </cell>
          <cell r="AK2516">
            <v>0</v>
          </cell>
          <cell r="AL2516">
            <v>0</v>
          </cell>
          <cell r="AM2516">
            <v>0</v>
          </cell>
        </row>
        <row r="2517">
          <cell r="C2517" t="str">
            <v/>
          </cell>
          <cell r="D2517" t="str">
            <v/>
          </cell>
          <cell r="O2517" t="str">
            <v/>
          </cell>
          <cell r="T2517" t="str">
            <v/>
          </cell>
          <cell r="U2517" t="str">
            <v/>
          </cell>
          <cell r="V2517" t="str">
            <v/>
          </cell>
          <cell r="W2517" t="str">
            <v/>
          </cell>
          <cell r="Y2517" t="str">
            <v/>
          </cell>
          <cell r="AA2517" t="str">
            <v/>
          </cell>
          <cell r="AB2517">
            <v>0</v>
          </cell>
          <cell r="AC2517">
            <v>0</v>
          </cell>
          <cell r="AI2517" t="str">
            <v/>
          </cell>
          <cell r="AJ2517" t="str">
            <v/>
          </cell>
          <cell r="AK2517">
            <v>0</v>
          </cell>
          <cell r="AL2517">
            <v>0</v>
          </cell>
          <cell r="AM2517">
            <v>0</v>
          </cell>
        </row>
        <row r="2518">
          <cell r="C2518" t="str">
            <v/>
          </cell>
          <cell r="D2518" t="str">
            <v/>
          </cell>
          <cell r="O2518" t="str">
            <v/>
          </cell>
          <cell r="T2518" t="str">
            <v/>
          </cell>
          <cell r="U2518" t="str">
            <v/>
          </cell>
          <cell r="V2518" t="str">
            <v/>
          </cell>
          <cell r="W2518" t="str">
            <v/>
          </cell>
          <cell r="Y2518" t="str">
            <v/>
          </cell>
          <cell r="AA2518" t="str">
            <v/>
          </cell>
          <cell r="AB2518">
            <v>0</v>
          </cell>
          <cell r="AC2518">
            <v>0</v>
          </cell>
          <cell r="AI2518" t="str">
            <v/>
          </cell>
          <cell r="AJ2518" t="str">
            <v/>
          </cell>
          <cell r="AK2518">
            <v>0</v>
          </cell>
          <cell r="AL2518">
            <v>0</v>
          </cell>
          <cell r="AM2518">
            <v>0</v>
          </cell>
        </row>
        <row r="2519">
          <cell r="C2519" t="str">
            <v/>
          </cell>
          <cell r="D2519" t="str">
            <v/>
          </cell>
          <cell r="O2519" t="str">
            <v/>
          </cell>
          <cell r="T2519" t="str">
            <v/>
          </cell>
          <cell r="U2519" t="str">
            <v/>
          </cell>
          <cell r="V2519" t="str">
            <v/>
          </cell>
          <cell r="W2519" t="str">
            <v/>
          </cell>
          <cell r="Y2519" t="str">
            <v/>
          </cell>
          <cell r="AA2519" t="str">
            <v/>
          </cell>
          <cell r="AB2519">
            <v>0</v>
          </cell>
          <cell r="AC2519">
            <v>0</v>
          </cell>
          <cell r="AI2519" t="str">
            <v/>
          </cell>
          <cell r="AJ2519" t="str">
            <v/>
          </cell>
          <cell r="AK2519">
            <v>0</v>
          </cell>
          <cell r="AL2519">
            <v>0</v>
          </cell>
          <cell r="AM2519">
            <v>0</v>
          </cell>
        </row>
        <row r="2520">
          <cell r="C2520" t="str">
            <v/>
          </cell>
          <cell r="D2520" t="str">
            <v/>
          </cell>
          <cell r="O2520" t="str">
            <v/>
          </cell>
          <cell r="T2520" t="str">
            <v/>
          </cell>
          <cell r="U2520" t="str">
            <v/>
          </cell>
          <cell r="V2520" t="str">
            <v/>
          </cell>
          <cell r="W2520" t="str">
            <v/>
          </cell>
          <cell r="Y2520" t="str">
            <v/>
          </cell>
          <cell r="AA2520" t="str">
            <v/>
          </cell>
          <cell r="AB2520">
            <v>0</v>
          </cell>
          <cell r="AC2520">
            <v>0</v>
          </cell>
          <cell r="AI2520" t="str">
            <v/>
          </cell>
          <cell r="AJ2520" t="str">
            <v/>
          </cell>
          <cell r="AK2520">
            <v>0</v>
          </cell>
          <cell r="AL2520">
            <v>0</v>
          </cell>
          <cell r="AM2520">
            <v>0</v>
          </cell>
        </row>
        <row r="2521">
          <cell r="C2521" t="str">
            <v/>
          </cell>
          <cell r="D2521" t="str">
            <v/>
          </cell>
          <cell r="O2521" t="str">
            <v/>
          </cell>
          <cell r="T2521" t="str">
            <v/>
          </cell>
          <cell r="U2521" t="str">
            <v/>
          </cell>
          <cell r="V2521" t="str">
            <v/>
          </cell>
          <cell r="W2521" t="str">
            <v/>
          </cell>
          <cell r="Y2521" t="str">
            <v/>
          </cell>
          <cell r="AA2521" t="str">
            <v/>
          </cell>
          <cell r="AB2521">
            <v>0</v>
          </cell>
          <cell r="AC2521">
            <v>0</v>
          </cell>
          <cell r="AI2521" t="str">
            <v/>
          </cell>
          <cell r="AJ2521" t="str">
            <v/>
          </cell>
          <cell r="AK2521">
            <v>0</v>
          </cell>
          <cell r="AL2521">
            <v>0</v>
          </cell>
          <cell r="AM2521">
            <v>0</v>
          </cell>
        </row>
        <row r="2522">
          <cell r="C2522" t="str">
            <v/>
          </cell>
          <cell r="D2522" t="str">
            <v/>
          </cell>
          <cell r="O2522" t="str">
            <v/>
          </cell>
          <cell r="T2522" t="str">
            <v/>
          </cell>
          <cell r="U2522" t="str">
            <v/>
          </cell>
          <cell r="V2522" t="str">
            <v/>
          </cell>
          <cell r="W2522" t="str">
            <v/>
          </cell>
          <cell r="Y2522" t="str">
            <v/>
          </cell>
          <cell r="AA2522" t="str">
            <v/>
          </cell>
          <cell r="AB2522">
            <v>0</v>
          </cell>
          <cell r="AC2522">
            <v>0</v>
          </cell>
          <cell r="AI2522" t="str">
            <v/>
          </cell>
          <cell r="AJ2522" t="str">
            <v/>
          </cell>
          <cell r="AK2522">
            <v>0</v>
          </cell>
          <cell r="AL2522">
            <v>0</v>
          </cell>
          <cell r="AM2522">
            <v>0</v>
          </cell>
        </row>
        <row r="2523">
          <cell r="C2523" t="str">
            <v/>
          </cell>
          <cell r="D2523" t="str">
            <v/>
          </cell>
          <cell r="O2523" t="str">
            <v/>
          </cell>
          <cell r="T2523" t="str">
            <v/>
          </cell>
          <cell r="U2523" t="str">
            <v/>
          </cell>
          <cell r="V2523" t="str">
            <v/>
          </cell>
          <cell r="W2523" t="str">
            <v/>
          </cell>
          <cell r="Y2523" t="str">
            <v/>
          </cell>
          <cell r="AA2523" t="str">
            <v/>
          </cell>
          <cell r="AB2523">
            <v>0</v>
          </cell>
          <cell r="AC2523">
            <v>0</v>
          </cell>
          <cell r="AI2523" t="str">
            <v/>
          </cell>
          <cell r="AJ2523" t="str">
            <v/>
          </cell>
          <cell r="AK2523">
            <v>0</v>
          </cell>
          <cell r="AL2523">
            <v>0</v>
          </cell>
          <cell r="AM2523">
            <v>0</v>
          </cell>
        </row>
        <row r="2524">
          <cell r="C2524" t="str">
            <v/>
          </cell>
          <cell r="D2524" t="str">
            <v/>
          </cell>
          <cell r="O2524" t="str">
            <v/>
          </cell>
          <cell r="T2524" t="str">
            <v/>
          </cell>
          <cell r="U2524" t="str">
            <v/>
          </cell>
          <cell r="V2524" t="str">
            <v/>
          </cell>
          <cell r="W2524" t="str">
            <v/>
          </cell>
          <cell r="Y2524" t="str">
            <v/>
          </cell>
          <cell r="AA2524" t="str">
            <v/>
          </cell>
          <cell r="AB2524">
            <v>0</v>
          </cell>
          <cell r="AC2524">
            <v>0</v>
          </cell>
          <cell r="AI2524" t="str">
            <v/>
          </cell>
          <cell r="AJ2524" t="str">
            <v/>
          </cell>
          <cell r="AK2524">
            <v>0</v>
          </cell>
          <cell r="AL2524">
            <v>0</v>
          </cell>
          <cell r="AM2524">
            <v>0</v>
          </cell>
        </row>
        <row r="2525">
          <cell r="C2525" t="str">
            <v/>
          </cell>
          <cell r="D2525" t="str">
            <v/>
          </cell>
          <cell r="O2525" t="str">
            <v/>
          </cell>
          <cell r="T2525" t="str">
            <v/>
          </cell>
          <cell r="U2525" t="str">
            <v/>
          </cell>
          <cell r="V2525" t="str">
            <v/>
          </cell>
          <cell r="W2525" t="str">
            <v/>
          </cell>
          <cell r="Y2525" t="str">
            <v/>
          </cell>
          <cell r="AA2525" t="str">
            <v/>
          </cell>
          <cell r="AB2525">
            <v>0</v>
          </cell>
          <cell r="AC2525">
            <v>0</v>
          </cell>
          <cell r="AI2525" t="str">
            <v/>
          </cell>
          <cell r="AJ2525" t="str">
            <v/>
          </cell>
          <cell r="AK2525">
            <v>0</v>
          </cell>
          <cell r="AL2525">
            <v>0</v>
          </cell>
          <cell r="AM2525">
            <v>0</v>
          </cell>
        </row>
        <row r="2526">
          <cell r="C2526" t="str">
            <v/>
          </cell>
          <cell r="D2526" t="str">
            <v/>
          </cell>
          <cell r="O2526" t="str">
            <v/>
          </cell>
          <cell r="T2526" t="str">
            <v/>
          </cell>
          <cell r="U2526" t="str">
            <v/>
          </cell>
          <cell r="V2526" t="str">
            <v/>
          </cell>
          <cell r="W2526" t="str">
            <v/>
          </cell>
          <cell r="Y2526" t="str">
            <v/>
          </cell>
          <cell r="AA2526" t="str">
            <v/>
          </cell>
          <cell r="AB2526">
            <v>0</v>
          </cell>
          <cell r="AC2526">
            <v>0</v>
          </cell>
          <cell r="AI2526" t="str">
            <v/>
          </cell>
          <cell r="AJ2526" t="str">
            <v/>
          </cell>
          <cell r="AK2526">
            <v>0</v>
          </cell>
          <cell r="AL2526">
            <v>0</v>
          </cell>
          <cell r="AM2526">
            <v>0</v>
          </cell>
        </row>
        <row r="2527">
          <cell r="C2527" t="str">
            <v/>
          </cell>
          <cell r="D2527" t="str">
            <v/>
          </cell>
          <cell r="O2527" t="str">
            <v/>
          </cell>
          <cell r="T2527" t="str">
            <v/>
          </cell>
          <cell r="U2527" t="str">
            <v/>
          </cell>
          <cell r="V2527" t="str">
            <v/>
          </cell>
          <cell r="W2527" t="str">
            <v/>
          </cell>
          <cell r="Y2527" t="str">
            <v/>
          </cell>
          <cell r="AA2527" t="str">
            <v/>
          </cell>
          <cell r="AB2527">
            <v>0</v>
          </cell>
          <cell r="AC2527">
            <v>0</v>
          </cell>
          <cell r="AI2527" t="str">
            <v/>
          </cell>
          <cell r="AJ2527" t="str">
            <v/>
          </cell>
          <cell r="AK2527">
            <v>0</v>
          </cell>
          <cell r="AL2527">
            <v>0</v>
          </cell>
          <cell r="AM2527">
            <v>0</v>
          </cell>
        </row>
        <row r="2528">
          <cell r="C2528" t="str">
            <v/>
          </cell>
          <cell r="D2528" t="str">
            <v/>
          </cell>
          <cell r="O2528" t="str">
            <v/>
          </cell>
          <cell r="T2528" t="str">
            <v/>
          </cell>
          <cell r="U2528" t="str">
            <v/>
          </cell>
          <cell r="V2528" t="str">
            <v/>
          </cell>
          <cell r="W2528" t="str">
            <v/>
          </cell>
          <cell r="Y2528" t="str">
            <v/>
          </cell>
          <cell r="AA2528" t="str">
            <v/>
          </cell>
          <cell r="AB2528">
            <v>0</v>
          </cell>
          <cell r="AC2528">
            <v>0</v>
          </cell>
          <cell r="AI2528" t="str">
            <v/>
          </cell>
          <cell r="AJ2528" t="str">
            <v/>
          </cell>
          <cell r="AK2528">
            <v>0</v>
          </cell>
          <cell r="AL2528">
            <v>0</v>
          </cell>
          <cell r="AM2528">
            <v>0</v>
          </cell>
        </row>
        <row r="2529">
          <cell r="C2529" t="str">
            <v/>
          </cell>
          <cell r="D2529" t="str">
            <v/>
          </cell>
          <cell r="O2529" t="str">
            <v/>
          </cell>
          <cell r="T2529" t="str">
            <v/>
          </cell>
          <cell r="U2529" t="str">
            <v/>
          </cell>
          <cell r="V2529" t="str">
            <v/>
          </cell>
          <cell r="W2529" t="str">
            <v/>
          </cell>
          <cell r="Y2529" t="str">
            <v/>
          </cell>
          <cell r="AA2529" t="str">
            <v/>
          </cell>
          <cell r="AB2529">
            <v>0</v>
          </cell>
          <cell r="AC2529">
            <v>0</v>
          </cell>
          <cell r="AI2529" t="str">
            <v/>
          </cell>
          <cell r="AJ2529" t="str">
            <v/>
          </cell>
          <cell r="AK2529">
            <v>0</v>
          </cell>
          <cell r="AL2529">
            <v>0</v>
          </cell>
          <cell r="AM2529">
            <v>0</v>
          </cell>
        </row>
        <row r="2530">
          <cell r="C2530" t="str">
            <v/>
          </cell>
          <cell r="D2530" t="str">
            <v/>
          </cell>
          <cell r="O2530" t="str">
            <v/>
          </cell>
          <cell r="T2530" t="str">
            <v/>
          </cell>
          <cell r="U2530" t="str">
            <v/>
          </cell>
          <cell r="V2530" t="str">
            <v/>
          </cell>
          <cell r="W2530" t="str">
            <v/>
          </cell>
          <cell r="Y2530" t="str">
            <v/>
          </cell>
          <cell r="AA2530" t="str">
            <v/>
          </cell>
          <cell r="AB2530">
            <v>0</v>
          </cell>
          <cell r="AC2530">
            <v>0</v>
          </cell>
          <cell r="AI2530" t="str">
            <v/>
          </cell>
          <cell r="AJ2530" t="str">
            <v/>
          </cell>
          <cell r="AK2530">
            <v>0</v>
          </cell>
          <cell r="AL2530">
            <v>0</v>
          </cell>
          <cell r="AM2530">
            <v>0</v>
          </cell>
        </row>
        <row r="2531">
          <cell r="C2531" t="str">
            <v/>
          </cell>
          <cell r="D2531" t="str">
            <v/>
          </cell>
          <cell r="O2531" t="str">
            <v/>
          </cell>
          <cell r="T2531" t="str">
            <v/>
          </cell>
          <cell r="U2531" t="str">
            <v/>
          </cell>
          <cell r="V2531" t="str">
            <v/>
          </cell>
          <cell r="W2531" t="str">
            <v/>
          </cell>
          <cell r="Y2531" t="str">
            <v/>
          </cell>
          <cell r="AA2531" t="str">
            <v/>
          </cell>
          <cell r="AB2531">
            <v>0</v>
          </cell>
          <cell r="AC2531">
            <v>0</v>
          </cell>
          <cell r="AI2531" t="str">
            <v/>
          </cell>
          <cell r="AJ2531" t="str">
            <v/>
          </cell>
          <cell r="AK2531">
            <v>0</v>
          </cell>
          <cell r="AL2531">
            <v>0</v>
          </cell>
          <cell r="AM2531">
            <v>0</v>
          </cell>
        </row>
        <row r="2532">
          <cell r="C2532" t="str">
            <v/>
          </cell>
          <cell r="D2532" t="str">
            <v/>
          </cell>
          <cell r="O2532" t="str">
            <v/>
          </cell>
          <cell r="T2532" t="str">
            <v/>
          </cell>
          <cell r="U2532" t="str">
            <v/>
          </cell>
          <cell r="V2532" t="str">
            <v/>
          </cell>
          <cell r="W2532" t="str">
            <v/>
          </cell>
          <cell r="Y2532" t="str">
            <v/>
          </cell>
          <cell r="AA2532" t="str">
            <v/>
          </cell>
          <cell r="AB2532">
            <v>0</v>
          </cell>
          <cell r="AC2532">
            <v>0</v>
          </cell>
          <cell r="AI2532" t="str">
            <v/>
          </cell>
          <cell r="AJ2532" t="str">
            <v/>
          </cell>
          <cell r="AK2532">
            <v>0</v>
          </cell>
          <cell r="AL2532">
            <v>0</v>
          </cell>
          <cell r="AM2532">
            <v>0</v>
          </cell>
        </row>
        <row r="2533">
          <cell r="C2533" t="str">
            <v/>
          </cell>
          <cell r="D2533" t="str">
            <v/>
          </cell>
          <cell r="O2533" t="str">
            <v/>
          </cell>
          <cell r="T2533" t="str">
            <v/>
          </cell>
          <cell r="U2533" t="str">
            <v/>
          </cell>
          <cell r="V2533" t="str">
            <v/>
          </cell>
          <cell r="W2533" t="str">
            <v/>
          </cell>
          <cell r="Y2533" t="str">
            <v/>
          </cell>
          <cell r="AA2533" t="str">
            <v/>
          </cell>
          <cell r="AB2533">
            <v>0</v>
          </cell>
          <cell r="AC2533">
            <v>0</v>
          </cell>
          <cell r="AI2533" t="str">
            <v/>
          </cell>
          <cell r="AJ2533" t="str">
            <v/>
          </cell>
          <cell r="AK2533">
            <v>0</v>
          </cell>
          <cell r="AL2533">
            <v>0</v>
          </cell>
          <cell r="AM2533">
            <v>0</v>
          </cell>
        </row>
        <row r="2534">
          <cell r="C2534" t="str">
            <v/>
          </cell>
          <cell r="D2534" t="str">
            <v/>
          </cell>
          <cell r="O2534" t="str">
            <v/>
          </cell>
          <cell r="T2534" t="str">
            <v/>
          </cell>
          <cell r="U2534" t="str">
            <v/>
          </cell>
          <cell r="V2534" t="str">
            <v/>
          </cell>
          <cell r="W2534" t="str">
            <v/>
          </cell>
          <cell r="Y2534" t="str">
            <v/>
          </cell>
          <cell r="AA2534" t="str">
            <v/>
          </cell>
          <cell r="AB2534">
            <v>0</v>
          </cell>
          <cell r="AC2534">
            <v>0</v>
          </cell>
          <cell r="AI2534" t="str">
            <v/>
          </cell>
          <cell r="AJ2534" t="str">
            <v/>
          </cell>
          <cell r="AK2534">
            <v>0</v>
          </cell>
          <cell r="AL2534">
            <v>0</v>
          </cell>
          <cell r="AM2534">
            <v>0</v>
          </cell>
        </row>
        <row r="2535">
          <cell r="C2535" t="str">
            <v/>
          </cell>
          <cell r="D2535" t="str">
            <v/>
          </cell>
          <cell r="O2535" t="str">
            <v/>
          </cell>
          <cell r="T2535" t="str">
            <v/>
          </cell>
          <cell r="U2535" t="str">
            <v/>
          </cell>
          <cell r="V2535" t="str">
            <v/>
          </cell>
          <cell r="W2535" t="str">
            <v/>
          </cell>
          <cell r="Y2535" t="str">
            <v/>
          </cell>
          <cell r="AA2535" t="str">
            <v/>
          </cell>
          <cell r="AB2535">
            <v>0</v>
          </cell>
          <cell r="AC2535">
            <v>0</v>
          </cell>
          <cell r="AI2535" t="str">
            <v/>
          </cell>
          <cell r="AJ2535" t="str">
            <v/>
          </cell>
          <cell r="AK2535">
            <v>0</v>
          </cell>
          <cell r="AL2535">
            <v>0</v>
          </cell>
          <cell r="AM2535">
            <v>0</v>
          </cell>
        </row>
        <row r="2536">
          <cell r="C2536" t="str">
            <v/>
          </cell>
          <cell r="D2536" t="str">
            <v/>
          </cell>
          <cell r="O2536" t="str">
            <v/>
          </cell>
          <cell r="T2536" t="str">
            <v/>
          </cell>
          <cell r="U2536" t="str">
            <v/>
          </cell>
          <cell r="V2536" t="str">
            <v/>
          </cell>
          <cell r="W2536" t="str">
            <v/>
          </cell>
          <cell r="Y2536" t="str">
            <v/>
          </cell>
          <cell r="AA2536" t="str">
            <v/>
          </cell>
          <cell r="AB2536">
            <v>0</v>
          </cell>
          <cell r="AC2536">
            <v>0</v>
          </cell>
          <cell r="AI2536" t="str">
            <v/>
          </cell>
          <cell r="AJ2536" t="str">
            <v/>
          </cell>
          <cell r="AK2536">
            <v>0</v>
          </cell>
          <cell r="AL2536">
            <v>0</v>
          </cell>
          <cell r="AM2536">
            <v>0</v>
          </cell>
        </row>
        <row r="2537">
          <cell r="C2537" t="str">
            <v/>
          </cell>
          <cell r="D2537" t="str">
            <v/>
          </cell>
          <cell r="O2537" t="str">
            <v/>
          </cell>
          <cell r="T2537" t="str">
            <v/>
          </cell>
          <cell r="U2537" t="str">
            <v/>
          </cell>
          <cell r="V2537" t="str">
            <v/>
          </cell>
          <cell r="W2537" t="str">
            <v/>
          </cell>
          <cell r="Y2537" t="str">
            <v/>
          </cell>
          <cell r="AA2537" t="str">
            <v/>
          </cell>
          <cell r="AB2537">
            <v>0</v>
          </cell>
          <cell r="AC2537">
            <v>0</v>
          </cell>
          <cell r="AI2537" t="str">
            <v/>
          </cell>
          <cell r="AJ2537" t="str">
            <v/>
          </cell>
          <cell r="AK2537">
            <v>0</v>
          </cell>
          <cell r="AL2537">
            <v>0</v>
          </cell>
          <cell r="AM2537">
            <v>0</v>
          </cell>
        </row>
        <row r="2538">
          <cell r="C2538" t="str">
            <v/>
          </cell>
          <cell r="D2538" t="str">
            <v/>
          </cell>
          <cell r="O2538" t="str">
            <v/>
          </cell>
          <cell r="T2538" t="str">
            <v/>
          </cell>
          <cell r="U2538" t="str">
            <v/>
          </cell>
          <cell r="V2538" t="str">
            <v/>
          </cell>
          <cell r="W2538" t="str">
            <v/>
          </cell>
          <cell r="Y2538" t="str">
            <v/>
          </cell>
          <cell r="AA2538" t="str">
            <v/>
          </cell>
          <cell r="AB2538">
            <v>0</v>
          </cell>
          <cell r="AC2538">
            <v>0</v>
          </cell>
          <cell r="AI2538" t="str">
            <v/>
          </cell>
          <cell r="AJ2538" t="str">
            <v/>
          </cell>
          <cell r="AK2538">
            <v>0</v>
          </cell>
          <cell r="AL2538">
            <v>0</v>
          </cell>
          <cell r="AM2538">
            <v>0</v>
          </cell>
        </row>
        <row r="2539">
          <cell r="C2539" t="str">
            <v/>
          </cell>
          <cell r="D2539" t="str">
            <v/>
          </cell>
          <cell r="O2539" t="str">
            <v/>
          </cell>
          <cell r="T2539" t="str">
            <v/>
          </cell>
          <cell r="U2539" t="str">
            <v/>
          </cell>
          <cell r="V2539" t="str">
            <v/>
          </cell>
          <cell r="W2539" t="str">
            <v/>
          </cell>
          <cell r="Y2539" t="str">
            <v/>
          </cell>
          <cell r="AA2539" t="str">
            <v/>
          </cell>
          <cell r="AB2539">
            <v>0</v>
          </cell>
          <cell r="AC2539">
            <v>0</v>
          </cell>
          <cell r="AI2539" t="str">
            <v/>
          </cell>
          <cell r="AJ2539" t="str">
            <v/>
          </cell>
          <cell r="AK2539">
            <v>0</v>
          </cell>
          <cell r="AL2539">
            <v>0</v>
          </cell>
          <cell r="AM2539">
            <v>0</v>
          </cell>
        </row>
        <row r="2540">
          <cell r="C2540" t="str">
            <v/>
          </cell>
          <cell r="D2540" t="str">
            <v/>
          </cell>
          <cell r="O2540" t="str">
            <v/>
          </cell>
          <cell r="T2540" t="str">
            <v/>
          </cell>
          <cell r="U2540" t="str">
            <v/>
          </cell>
          <cell r="V2540" t="str">
            <v/>
          </cell>
          <cell r="W2540" t="str">
            <v/>
          </cell>
          <cell r="Y2540" t="str">
            <v/>
          </cell>
          <cell r="AA2540" t="str">
            <v/>
          </cell>
          <cell r="AB2540">
            <v>0</v>
          </cell>
          <cell r="AC2540">
            <v>0</v>
          </cell>
          <cell r="AI2540" t="str">
            <v/>
          </cell>
          <cell r="AJ2540" t="str">
            <v/>
          </cell>
          <cell r="AK2540">
            <v>0</v>
          </cell>
          <cell r="AL2540">
            <v>0</v>
          </cell>
          <cell r="AM2540">
            <v>0</v>
          </cell>
        </row>
        <row r="2541">
          <cell r="C2541" t="str">
            <v/>
          </cell>
          <cell r="D2541" t="str">
            <v/>
          </cell>
          <cell r="O2541" t="str">
            <v/>
          </cell>
          <cell r="T2541" t="str">
            <v/>
          </cell>
          <cell r="U2541" t="str">
            <v/>
          </cell>
          <cell r="V2541" t="str">
            <v/>
          </cell>
          <cell r="W2541" t="str">
            <v/>
          </cell>
          <cell r="Y2541" t="str">
            <v/>
          </cell>
          <cell r="AA2541" t="str">
            <v/>
          </cell>
          <cell r="AB2541">
            <v>0</v>
          </cell>
          <cell r="AC2541">
            <v>0</v>
          </cell>
          <cell r="AI2541" t="str">
            <v/>
          </cell>
          <cell r="AJ2541" t="str">
            <v/>
          </cell>
          <cell r="AK2541">
            <v>0</v>
          </cell>
          <cell r="AL2541">
            <v>0</v>
          </cell>
          <cell r="AM2541">
            <v>0</v>
          </cell>
        </row>
        <row r="2542">
          <cell r="C2542" t="str">
            <v/>
          </cell>
          <cell r="D2542" t="str">
            <v/>
          </cell>
          <cell r="O2542" t="str">
            <v/>
          </cell>
          <cell r="T2542" t="str">
            <v/>
          </cell>
          <cell r="U2542" t="str">
            <v/>
          </cell>
          <cell r="V2542" t="str">
            <v/>
          </cell>
          <cell r="W2542" t="str">
            <v/>
          </cell>
          <cell r="Y2542" t="str">
            <v/>
          </cell>
          <cell r="AA2542" t="str">
            <v/>
          </cell>
          <cell r="AB2542">
            <v>0</v>
          </cell>
          <cell r="AC2542">
            <v>0</v>
          </cell>
          <cell r="AI2542" t="str">
            <v/>
          </cell>
          <cell r="AJ2542" t="str">
            <v/>
          </cell>
          <cell r="AK2542">
            <v>0</v>
          </cell>
          <cell r="AL2542">
            <v>0</v>
          </cell>
          <cell r="AM2542">
            <v>0</v>
          </cell>
        </row>
        <row r="2543">
          <cell r="C2543" t="str">
            <v/>
          </cell>
          <cell r="D2543" t="str">
            <v/>
          </cell>
          <cell r="O2543" t="str">
            <v/>
          </cell>
          <cell r="T2543" t="str">
            <v/>
          </cell>
          <cell r="U2543" t="str">
            <v/>
          </cell>
          <cell r="V2543" t="str">
            <v/>
          </cell>
          <cell r="W2543" t="str">
            <v/>
          </cell>
          <cell r="Y2543" t="str">
            <v/>
          </cell>
          <cell r="AA2543" t="str">
            <v/>
          </cell>
          <cell r="AB2543">
            <v>0</v>
          </cell>
          <cell r="AC2543">
            <v>0</v>
          </cell>
          <cell r="AI2543" t="str">
            <v/>
          </cell>
          <cell r="AJ2543" t="str">
            <v/>
          </cell>
          <cell r="AK2543">
            <v>0</v>
          </cell>
          <cell r="AL2543">
            <v>0</v>
          </cell>
          <cell r="AM2543">
            <v>0</v>
          </cell>
        </row>
        <row r="2544">
          <cell r="C2544" t="str">
            <v/>
          </cell>
          <cell r="D2544" t="str">
            <v/>
          </cell>
          <cell r="O2544" t="str">
            <v/>
          </cell>
          <cell r="T2544" t="str">
            <v/>
          </cell>
          <cell r="U2544" t="str">
            <v/>
          </cell>
          <cell r="V2544" t="str">
            <v/>
          </cell>
          <cell r="W2544" t="str">
            <v/>
          </cell>
          <cell r="Y2544" t="str">
            <v/>
          </cell>
          <cell r="AA2544" t="str">
            <v/>
          </cell>
          <cell r="AB2544">
            <v>0</v>
          </cell>
          <cell r="AC2544">
            <v>0</v>
          </cell>
          <cell r="AI2544" t="str">
            <v/>
          </cell>
          <cell r="AJ2544" t="str">
            <v/>
          </cell>
          <cell r="AK2544">
            <v>0</v>
          </cell>
          <cell r="AL2544">
            <v>0</v>
          </cell>
          <cell r="AM2544">
            <v>0</v>
          </cell>
        </row>
        <row r="2545">
          <cell r="C2545" t="str">
            <v/>
          </cell>
          <cell r="D2545" t="str">
            <v/>
          </cell>
          <cell r="O2545" t="str">
            <v/>
          </cell>
          <cell r="T2545" t="str">
            <v/>
          </cell>
          <cell r="U2545" t="str">
            <v/>
          </cell>
          <cell r="V2545" t="str">
            <v/>
          </cell>
          <cell r="W2545" t="str">
            <v/>
          </cell>
          <cell r="Y2545" t="str">
            <v/>
          </cell>
          <cell r="AA2545" t="str">
            <v/>
          </cell>
          <cell r="AB2545">
            <v>0</v>
          </cell>
          <cell r="AC2545">
            <v>0</v>
          </cell>
          <cell r="AI2545" t="str">
            <v/>
          </cell>
          <cell r="AJ2545" t="str">
            <v/>
          </cell>
          <cell r="AK2545">
            <v>0</v>
          </cell>
          <cell r="AL2545">
            <v>0</v>
          </cell>
          <cell r="AM2545">
            <v>0</v>
          </cell>
        </row>
        <row r="2546">
          <cell r="C2546" t="str">
            <v/>
          </cell>
          <cell r="D2546" t="str">
            <v/>
          </cell>
          <cell r="O2546" t="str">
            <v/>
          </cell>
          <cell r="T2546" t="str">
            <v/>
          </cell>
          <cell r="U2546" t="str">
            <v/>
          </cell>
          <cell r="V2546" t="str">
            <v/>
          </cell>
          <cell r="W2546" t="str">
            <v/>
          </cell>
          <cell r="Y2546" t="str">
            <v/>
          </cell>
          <cell r="AA2546" t="str">
            <v/>
          </cell>
          <cell r="AB2546">
            <v>0</v>
          </cell>
          <cell r="AC2546">
            <v>0</v>
          </cell>
          <cell r="AI2546" t="str">
            <v/>
          </cell>
          <cell r="AJ2546" t="str">
            <v/>
          </cell>
          <cell r="AK2546">
            <v>0</v>
          </cell>
          <cell r="AL2546">
            <v>0</v>
          </cell>
          <cell r="AM2546">
            <v>0</v>
          </cell>
        </row>
        <row r="2547">
          <cell r="C2547" t="str">
            <v/>
          </cell>
          <cell r="D2547" t="str">
            <v/>
          </cell>
          <cell r="O2547" t="str">
            <v/>
          </cell>
          <cell r="T2547" t="str">
            <v/>
          </cell>
          <cell r="U2547" t="str">
            <v/>
          </cell>
          <cell r="V2547" t="str">
            <v/>
          </cell>
          <cell r="W2547" t="str">
            <v/>
          </cell>
          <cell r="Y2547" t="str">
            <v/>
          </cell>
          <cell r="AA2547" t="str">
            <v/>
          </cell>
          <cell r="AB2547">
            <v>0</v>
          </cell>
          <cell r="AC2547">
            <v>0</v>
          </cell>
          <cell r="AI2547" t="str">
            <v/>
          </cell>
          <cell r="AJ2547" t="str">
            <v/>
          </cell>
          <cell r="AK2547">
            <v>0</v>
          </cell>
          <cell r="AL2547">
            <v>0</v>
          </cell>
          <cell r="AM2547">
            <v>0</v>
          </cell>
        </row>
        <row r="2548">
          <cell r="C2548" t="str">
            <v/>
          </cell>
          <cell r="D2548" t="str">
            <v/>
          </cell>
          <cell r="O2548" t="str">
            <v/>
          </cell>
          <cell r="T2548" t="str">
            <v/>
          </cell>
          <cell r="U2548" t="str">
            <v/>
          </cell>
          <cell r="V2548" t="str">
            <v/>
          </cell>
          <cell r="W2548" t="str">
            <v/>
          </cell>
          <cell r="Y2548" t="str">
            <v/>
          </cell>
          <cell r="AA2548" t="str">
            <v/>
          </cell>
          <cell r="AB2548">
            <v>0</v>
          </cell>
          <cell r="AC2548">
            <v>0</v>
          </cell>
          <cell r="AI2548" t="str">
            <v/>
          </cell>
          <cell r="AJ2548" t="str">
            <v/>
          </cell>
          <cell r="AK2548">
            <v>0</v>
          </cell>
          <cell r="AL2548">
            <v>0</v>
          </cell>
          <cell r="AM2548">
            <v>0</v>
          </cell>
        </row>
        <row r="2549">
          <cell r="C2549" t="str">
            <v/>
          </cell>
          <cell r="D2549" t="str">
            <v/>
          </cell>
          <cell r="O2549" t="str">
            <v/>
          </cell>
          <cell r="T2549" t="str">
            <v/>
          </cell>
          <cell r="U2549" t="str">
            <v/>
          </cell>
          <cell r="V2549" t="str">
            <v/>
          </cell>
          <cell r="W2549" t="str">
            <v/>
          </cell>
          <cell r="Y2549" t="str">
            <v/>
          </cell>
          <cell r="AA2549" t="str">
            <v/>
          </cell>
          <cell r="AB2549">
            <v>0</v>
          </cell>
          <cell r="AC2549">
            <v>0</v>
          </cell>
          <cell r="AI2549" t="str">
            <v/>
          </cell>
          <cell r="AJ2549" t="str">
            <v/>
          </cell>
          <cell r="AK2549">
            <v>0</v>
          </cell>
          <cell r="AL2549">
            <v>0</v>
          </cell>
          <cell r="AM2549">
            <v>0</v>
          </cell>
        </row>
        <row r="2550">
          <cell r="C2550" t="str">
            <v/>
          </cell>
          <cell r="D2550" t="str">
            <v/>
          </cell>
          <cell r="O2550" t="str">
            <v/>
          </cell>
          <cell r="T2550" t="str">
            <v/>
          </cell>
          <cell r="U2550" t="str">
            <v/>
          </cell>
          <cell r="V2550" t="str">
            <v/>
          </cell>
          <cell r="W2550" t="str">
            <v/>
          </cell>
          <cell r="Y2550" t="str">
            <v/>
          </cell>
          <cell r="AA2550" t="str">
            <v/>
          </cell>
          <cell r="AB2550">
            <v>0</v>
          </cell>
          <cell r="AC2550">
            <v>0</v>
          </cell>
          <cell r="AI2550" t="str">
            <v/>
          </cell>
          <cell r="AJ2550" t="str">
            <v/>
          </cell>
          <cell r="AK2550">
            <v>0</v>
          </cell>
          <cell r="AL2550">
            <v>0</v>
          </cell>
          <cell r="AM2550">
            <v>0</v>
          </cell>
        </row>
        <row r="2551">
          <cell r="C2551" t="str">
            <v/>
          </cell>
          <cell r="D2551" t="str">
            <v/>
          </cell>
          <cell r="O2551" t="str">
            <v/>
          </cell>
          <cell r="T2551" t="str">
            <v/>
          </cell>
          <cell r="U2551" t="str">
            <v/>
          </cell>
          <cell r="V2551" t="str">
            <v/>
          </cell>
          <cell r="W2551" t="str">
            <v/>
          </cell>
          <cell r="Y2551" t="str">
            <v/>
          </cell>
          <cell r="AA2551" t="str">
            <v/>
          </cell>
          <cell r="AB2551">
            <v>0</v>
          </cell>
          <cell r="AC2551">
            <v>0</v>
          </cell>
          <cell r="AI2551" t="str">
            <v/>
          </cell>
          <cell r="AJ2551" t="str">
            <v/>
          </cell>
          <cell r="AK2551">
            <v>0</v>
          </cell>
          <cell r="AL2551">
            <v>0</v>
          </cell>
          <cell r="AM2551">
            <v>0</v>
          </cell>
        </row>
        <row r="2552">
          <cell r="C2552" t="str">
            <v/>
          </cell>
          <cell r="D2552" t="str">
            <v/>
          </cell>
          <cell r="O2552" t="str">
            <v/>
          </cell>
          <cell r="T2552" t="str">
            <v/>
          </cell>
          <cell r="U2552" t="str">
            <v/>
          </cell>
          <cell r="V2552" t="str">
            <v/>
          </cell>
          <cell r="W2552" t="str">
            <v/>
          </cell>
          <cell r="Y2552" t="str">
            <v/>
          </cell>
          <cell r="AA2552" t="str">
            <v/>
          </cell>
          <cell r="AB2552">
            <v>0</v>
          </cell>
          <cell r="AC2552">
            <v>0</v>
          </cell>
          <cell r="AI2552" t="str">
            <v/>
          </cell>
          <cell r="AJ2552" t="str">
            <v/>
          </cell>
          <cell r="AK2552">
            <v>0</v>
          </cell>
          <cell r="AL2552">
            <v>0</v>
          </cell>
          <cell r="AM2552">
            <v>0</v>
          </cell>
        </row>
        <row r="2553">
          <cell r="C2553" t="str">
            <v/>
          </cell>
          <cell r="D2553" t="str">
            <v/>
          </cell>
          <cell r="O2553" t="str">
            <v/>
          </cell>
          <cell r="T2553" t="str">
            <v/>
          </cell>
          <cell r="U2553" t="str">
            <v/>
          </cell>
          <cell r="V2553" t="str">
            <v/>
          </cell>
          <cell r="W2553" t="str">
            <v/>
          </cell>
          <cell r="Y2553" t="str">
            <v/>
          </cell>
          <cell r="AA2553" t="str">
            <v/>
          </cell>
          <cell r="AB2553">
            <v>0</v>
          </cell>
          <cell r="AC2553">
            <v>0</v>
          </cell>
          <cell r="AI2553" t="str">
            <v/>
          </cell>
          <cell r="AJ2553" t="str">
            <v/>
          </cell>
          <cell r="AK2553">
            <v>0</v>
          </cell>
          <cell r="AL2553">
            <v>0</v>
          </cell>
          <cell r="AM2553">
            <v>0</v>
          </cell>
        </row>
        <row r="2554">
          <cell r="C2554" t="str">
            <v/>
          </cell>
          <cell r="D2554" t="str">
            <v/>
          </cell>
          <cell r="O2554" t="str">
            <v/>
          </cell>
          <cell r="T2554" t="str">
            <v/>
          </cell>
          <cell r="U2554" t="str">
            <v/>
          </cell>
          <cell r="V2554" t="str">
            <v/>
          </cell>
          <cell r="W2554" t="str">
            <v/>
          </cell>
          <cell r="Y2554" t="str">
            <v/>
          </cell>
          <cell r="AA2554" t="str">
            <v/>
          </cell>
          <cell r="AB2554">
            <v>0</v>
          </cell>
          <cell r="AC2554">
            <v>0</v>
          </cell>
          <cell r="AI2554" t="str">
            <v/>
          </cell>
          <cell r="AJ2554" t="str">
            <v/>
          </cell>
          <cell r="AK2554">
            <v>0</v>
          </cell>
          <cell r="AL2554">
            <v>0</v>
          </cell>
          <cell r="AM2554">
            <v>0</v>
          </cell>
        </row>
        <row r="2555">
          <cell r="C2555" t="str">
            <v/>
          </cell>
          <cell r="D2555" t="str">
            <v/>
          </cell>
          <cell r="O2555" t="str">
            <v/>
          </cell>
          <cell r="T2555" t="str">
            <v/>
          </cell>
          <cell r="U2555" t="str">
            <v/>
          </cell>
          <cell r="V2555" t="str">
            <v/>
          </cell>
          <cell r="W2555" t="str">
            <v/>
          </cell>
          <cell r="Y2555" t="str">
            <v/>
          </cell>
          <cell r="AA2555" t="str">
            <v/>
          </cell>
          <cell r="AB2555">
            <v>0</v>
          </cell>
          <cell r="AC2555">
            <v>0</v>
          </cell>
          <cell r="AI2555" t="str">
            <v/>
          </cell>
          <cell r="AJ2555" t="str">
            <v/>
          </cell>
          <cell r="AK2555">
            <v>0</v>
          </cell>
          <cell r="AL2555">
            <v>0</v>
          </cell>
          <cell r="AM2555">
            <v>0</v>
          </cell>
        </row>
        <row r="2556">
          <cell r="C2556" t="str">
            <v/>
          </cell>
          <cell r="D2556" t="str">
            <v/>
          </cell>
          <cell r="O2556" t="str">
            <v/>
          </cell>
          <cell r="T2556" t="str">
            <v/>
          </cell>
          <cell r="U2556" t="str">
            <v/>
          </cell>
          <cell r="V2556" t="str">
            <v/>
          </cell>
          <cell r="W2556" t="str">
            <v/>
          </cell>
          <cell r="Y2556" t="str">
            <v/>
          </cell>
          <cell r="AA2556" t="str">
            <v/>
          </cell>
          <cell r="AB2556">
            <v>0</v>
          </cell>
          <cell r="AC2556">
            <v>0</v>
          </cell>
          <cell r="AI2556" t="str">
            <v/>
          </cell>
          <cell r="AJ2556" t="str">
            <v/>
          </cell>
          <cell r="AK2556">
            <v>0</v>
          </cell>
          <cell r="AL2556">
            <v>0</v>
          </cell>
          <cell r="AM2556">
            <v>0</v>
          </cell>
        </row>
        <row r="2557">
          <cell r="C2557" t="str">
            <v/>
          </cell>
          <cell r="D2557" t="str">
            <v/>
          </cell>
          <cell r="O2557" t="str">
            <v/>
          </cell>
          <cell r="T2557" t="str">
            <v/>
          </cell>
          <cell r="U2557" t="str">
            <v/>
          </cell>
          <cell r="V2557" t="str">
            <v/>
          </cell>
          <cell r="W2557" t="str">
            <v/>
          </cell>
          <cell r="Y2557" t="str">
            <v/>
          </cell>
          <cell r="AA2557" t="str">
            <v/>
          </cell>
          <cell r="AB2557">
            <v>0</v>
          </cell>
          <cell r="AC2557">
            <v>0</v>
          </cell>
          <cell r="AI2557" t="str">
            <v/>
          </cell>
          <cell r="AJ2557" t="str">
            <v/>
          </cell>
          <cell r="AK2557">
            <v>0</v>
          </cell>
          <cell r="AL2557">
            <v>0</v>
          </cell>
          <cell r="AM2557">
            <v>0</v>
          </cell>
        </row>
        <row r="2558">
          <cell r="C2558" t="str">
            <v/>
          </cell>
          <cell r="D2558" t="str">
            <v/>
          </cell>
          <cell r="O2558" t="str">
            <v/>
          </cell>
          <cell r="T2558" t="str">
            <v/>
          </cell>
          <cell r="U2558" t="str">
            <v/>
          </cell>
          <cell r="V2558" t="str">
            <v/>
          </cell>
          <cell r="W2558" t="str">
            <v/>
          </cell>
          <cell r="Y2558" t="str">
            <v/>
          </cell>
          <cell r="AA2558" t="str">
            <v/>
          </cell>
          <cell r="AB2558">
            <v>0</v>
          </cell>
          <cell r="AC2558">
            <v>0</v>
          </cell>
          <cell r="AI2558" t="str">
            <v/>
          </cell>
          <cell r="AJ2558" t="str">
            <v/>
          </cell>
          <cell r="AK2558">
            <v>0</v>
          </cell>
          <cell r="AL2558">
            <v>0</v>
          </cell>
          <cell r="AM2558">
            <v>0</v>
          </cell>
        </row>
        <row r="2559">
          <cell r="C2559" t="str">
            <v/>
          </cell>
          <cell r="D2559" t="str">
            <v/>
          </cell>
          <cell r="O2559" t="str">
            <v/>
          </cell>
          <cell r="T2559" t="str">
            <v/>
          </cell>
          <cell r="U2559" t="str">
            <v/>
          </cell>
          <cell r="V2559" t="str">
            <v/>
          </cell>
          <cell r="W2559" t="str">
            <v/>
          </cell>
          <cell r="Y2559" t="str">
            <v/>
          </cell>
          <cell r="AA2559" t="str">
            <v/>
          </cell>
          <cell r="AB2559">
            <v>0</v>
          </cell>
          <cell r="AC2559">
            <v>0</v>
          </cell>
          <cell r="AI2559" t="str">
            <v/>
          </cell>
          <cell r="AJ2559" t="str">
            <v/>
          </cell>
          <cell r="AK2559">
            <v>0</v>
          </cell>
          <cell r="AL2559">
            <v>0</v>
          </cell>
          <cell r="AM2559">
            <v>0</v>
          </cell>
        </row>
        <row r="2560">
          <cell r="C2560" t="str">
            <v/>
          </cell>
          <cell r="D2560" t="str">
            <v/>
          </cell>
          <cell r="O2560" t="str">
            <v/>
          </cell>
          <cell r="T2560" t="str">
            <v/>
          </cell>
          <cell r="U2560" t="str">
            <v/>
          </cell>
          <cell r="V2560" t="str">
            <v/>
          </cell>
          <cell r="W2560" t="str">
            <v/>
          </cell>
          <cell r="Y2560" t="str">
            <v/>
          </cell>
          <cell r="AA2560" t="str">
            <v/>
          </cell>
          <cell r="AB2560">
            <v>0</v>
          </cell>
          <cell r="AC2560">
            <v>0</v>
          </cell>
          <cell r="AI2560" t="str">
            <v/>
          </cell>
          <cell r="AJ2560" t="str">
            <v/>
          </cell>
          <cell r="AK2560">
            <v>0</v>
          </cell>
          <cell r="AL2560">
            <v>0</v>
          </cell>
          <cell r="AM2560">
            <v>0</v>
          </cell>
        </row>
        <row r="2561">
          <cell r="C2561" t="str">
            <v/>
          </cell>
          <cell r="D2561" t="str">
            <v/>
          </cell>
          <cell r="O2561" t="str">
            <v/>
          </cell>
          <cell r="T2561" t="str">
            <v/>
          </cell>
          <cell r="U2561" t="str">
            <v/>
          </cell>
          <cell r="V2561" t="str">
            <v/>
          </cell>
          <cell r="W2561" t="str">
            <v/>
          </cell>
          <cell r="Y2561" t="str">
            <v/>
          </cell>
          <cell r="AA2561" t="str">
            <v/>
          </cell>
          <cell r="AB2561">
            <v>0</v>
          </cell>
          <cell r="AC2561">
            <v>0</v>
          </cell>
          <cell r="AI2561" t="str">
            <v/>
          </cell>
          <cell r="AJ2561" t="str">
            <v/>
          </cell>
          <cell r="AK2561">
            <v>0</v>
          </cell>
          <cell r="AL2561">
            <v>0</v>
          </cell>
          <cell r="AM2561">
            <v>0</v>
          </cell>
        </row>
        <row r="2562">
          <cell r="C2562" t="str">
            <v/>
          </cell>
          <cell r="D2562" t="str">
            <v/>
          </cell>
          <cell r="O2562" t="str">
            <v/>
          </cell>
          <cell r="T2562" t="str">
            <v/>
          </cell>
          <cell r="U2562" t="str">
            <v/>
          </cell>
          <cell r="V2562" t="str">
            <v/>
          </cell>
          <cell r="W2562" t="str">
            <v/>
          </cell>
          <cell r="Y2562" t="str">
            <v/>
          </cell>
          <cell r="AA2562" t="str">
            <v/>
          </cell>
          <cell r="AB2562">
            <v>0</v>
          </cell>
          <cell r="AC2562">
            <v>0</v>
          </cell>
          <cell r="AI2562" t="str">
            <v/>
          </cell>
          <cell r="AJ2562" t="str">
            <v/>
          </cell>
          <cell r="AK2562">
            <v>0</v>
          </cell>
          <cell r="AL2562">
            <v>0</v>
          </cell>
          <cell r="AM2562">
            <v>0</v>
          </cell>
        </row>
        <row r="2563">
          <cell r="C2563" t="str">
            <v/>
          </cell>
          <cell r="D2563" t="str">
            <v/>
          </cell>
          <cell r="O2563" t="str">
            <v/>
          </cell>
          <cell r="T2563" t="str">
            <v/>
          </cell>
          <cell r="U2563" t="str">
            <v/>
          </cell>
          <cell r="V2563" t="str">
            <v/>
          </cell>
          <cell r="W2563" t="str">
            <v/>
          </cell>
          <cell r="Y2563" t="str">
            <v/>
          </cell>
          <cell r="AA2563" t="str">
            <v/>
          </cell>
          <cell r="AB2563">
            <v>0</v>
          </cell>
          <cell r="AC2563">
            <v>0</v>
          </cell>
          <cell r="AI2563" t="str">
            <v/>
          </cell>
          <cell r="AJ2563" t="str">
            <v/>
          </cell>
          <cell r="AK2563">
            <v>0</v>
          </cell>
          <cell r="AL2563">
            <v>0</v>
          </cell>
          <cell r="AM2563">
            <v>0</v>
          </cell>
        </row>
        <row r="2564">
          <cell r="C2564" t="str">
            <v/>
          </cell>
          <cell r="D2564" t="str">
            <v/>
          </cell>
          <cell r="O2564" t="str">
            <v/>
          </cell>
          <cell r="T2564" t="str">
            <v/>
          </cell>
          <cell r="U2564" t="str">
            <v/>
          </cell>
          <cell r="V2564" t="str">
            <v/>
          </cell>
          <cell r="W2564" t="str">
            <v/>
          </cell>
          <cell r="Y2564" t="str">
            <v/>
          </cell>
          <cell r="AA2564" t="str">
            <v/>
          </cell>
          <cell r="AB2564">
            <v>0</v>
          </cell>
          <cell r="AC2564">
            <v>0</v>
          </cell>
          <cell r="AI2564" t="str">
            <v/>
          </cell>
          <cell r="AJ2564" t="str">
            <v/>
          </cell>
          <cell r="AK2564">
            <v>0</v>
          </cell>
          <cell r="AL2564">
            <v>0</v>
          </cell>
          <cell r="AM2564">
            <v>0</v>
          </cell>
        </row>
        <row r="2565">
          <cell r="C2565" t="str">
            <v/>
          </cell>
          <cell r="D2565" t="str">
            <v/>
          </cell>
          <cell r="O2565" t="str">
            <v/>
          </cell>
          <cell r="T2565" t="str">
            <v/>
          </cell>
          <cell r="U2565" t="str">
            <v/>
          </cell>
          <cell r="V2565" t="str">
            <v/>
          </cell>
          <cell r="W2565" t="str">
            <v/>
          </cell>
          <cell r="Y2565" t="str">
            <v/>
          </cell>
          <cell r="AA2565" t="str">
            <v/>
          </cell>
          <cell r="AB2565">
            <v>0</v>
          </cell>
          <cell r="AC2565">
            <v>0</v>
          </cell>
          <cell r="AI2565" t="str">
            <v/>
          </cell>
          <cell r="AJ2565" t="str">
            <v/>
          </cell>
          <cell r="AK2565">
            <v>0</v>
          </cell>
          <cell r="AL2565">
            <v>0</v>
          </cell>
          <cell r="AM2565">
            <v>0</v>
          </cell>
        </row>
        <row r="2566">
          <cell r="C2566" t="str">
            <v/>
          </cell>
          <cell r="D2566" t="str">
            <v/>
          </cell>
          <cell r="O2566" t="str">
            <v/>
          </cell>
          <cell r="T2566" t="str">
            <v/>
          </cell>
          <cell r="U2566" t="str">
            <v/>
          </cell>
          <cell r="V2566" t="str">
            <v/>
          </cell>
          <cell r="W2566" t="str">
            <v/>
          </cell>
          <cell r="Y2566" t="str">
            <v/>
          </cell>
          <cell r="AA2566" t="str">
            <v/>
          </cell>
          <cell r="AB2566">
            <v>0</v>
          </cell>
          <cell r="AC2566">
            <v>0</v>
          </cell>
          <cell r="AI2566" t="str">
            <v/>
          </cell>
          <cell r="AJ2566" t="str">
            <v/>
          </cell>
          <cell r="AK2566">
            <v>0</v>
          </cell>
          <cell r="AL2566">
            <v>0</v>
          </cell>
          <cell r="AM2566">
            <v>0</v>
          </cell>
        </row>
        <row r="2567">
          <cell r="C2567" t="str">
            <v/>
          </cell>
          <cell r="D2567" t="str">
            <v/>
          </cell>
          <cell r="O2567" t="str">
            <v/>
          </cell>
          <cell r="T2567" t="str">
            <v/>
          </cell>
          <cell r="U2567" t="str">
            <v/>
          </cell>
          <cell r="V2567" t="str">
            <v/>
          </cell>
          <cell r="W2567" t="str">
            <v/>
          </cell>
          <cell r="Y2567" t="str">
            <v/>
          </cell>
          <cell r="AA2567" t="str">
            <v/>
          </cell>
          <cell r="AB2567">
            <v>0</v>
          </cell>
          <cell r="AC2567">
            <v>0</v>
          </cell>
          <cell r="AI2567" t="str">
            <v/>
          </cell>
          <cell r="AJ2567" t="str">
            <v/>
          </cell>
          <cell r="AK2567">
            <v>0</v>
          </cell>
          <cell r="AL2567">
            <v>0</v>
          </cell>
          <cell r="AM2567">
            <v>0</v>
          </cell>
        </row>
        <row r="2568">
          <cell r="C2568" t="str">
            <v/>
          </cell>
          <cell r="D2568" t="str">
            <v/>
          </cell>
          <cell r="O2568" t="str">
            <v/>
          </cell>
          <cell r="T2568" t="str">
            <v/>
          </cell>
          <cell r="U2568" t="str">
            <v/>
          </cell>
          <cell r="V2568" t="str">
            <v/>
          </cell>
          <cell r="W2568" t="str">
            <v/>
          </cell>
          <cell r="Y2568" t="str">
            <v/>
          </cell>
          <cell r="AA2568" t="str">
            <v/>
          </cell>
          <cell r="AB2568">
            <v>0</v>
          </cell>
          <cell r="AC2568">
            <v>0</v>
          </cell>
          <cell r="AI2568" t="str">
            <v/>
          </cell>
          <cell r="AJ2568" t="str">
            <v/>
          </cell>
          <cell r="AK2568">
            <v>0</v>
          </cell>
          <cell r="AL2568">
            <v>0</v>
          </cell>
          <cell r="AM2568">
            <v>0</v>
          </cell>
        </row>
        <row r="2569">
          <cell r="C2569" t="str">
            <v/>
          </cell>
          <cell r="D2569" t="str">
            <v/>
          </cell>
          <cell r="O2569" t="str">
            <v/>
          </cell>
          <cell r="T2569" t="str">
            <v/>
          </cell>
          <cell r="U2569" t="str">
            <v/>
          </cell>
          <cell r="V2569" t="str">
            <v/>
          </cell>
          <cell r="W2569" t="str">
            <v/>
          </cell>
          <cell r="Y2569" t="str">
            <v/>
          </cell>
          <cell r="AA2569" t="str">
            <v/>
          </cell>
          <cell r="AB2569">
            <v>0</v>
          </cell>
          <cell r="AC2569">
            <v>0</v>
          </cell>
          <cell r="AI2569" t="str">
            <v/>
          </cell>
          <cell r="AJ2569" t="str">
            <v/>
          </cell>
          <cell r="AK2569">
            <v>0</v>
          </cell>
          <cell r="AL2569">
            <v>0</v>
          </cell>
          <cell r="AM2569">
            <v>0</v>
          </cell>
        </row>
        <row r="2570">
          <cell r="C2570" t="str">
            <v/>
          </cell>
          <cell r="D2570" t="str">
            <v/>
          </cell>
          <cell r="O2570" t="str">
            <v/>
          </cell>
          <cell r="T2570" t="str">
            <v/>
          </cell>
          <cell r="U2570" t="str">
            <v/>
          </cell>
          <cell r="V2570" t="str">
            <v/>
          </cell>
          <cell r="W2570" t="str">
            <v/>
          </cell>
          <cell r="Y2570" t="str">
            <v/>
          </cell>
          <cell r="AA2570" t="str">
            <v/>
          </cell>
          <cell r="AB2570">
            <v>0</v>
          </cell>
          <cell r="AC2570">
            <v>0</v>
          </cell>
          <cell r="AI2570" t="str">
            <v/>
          </cell>
          <cell r="AJ2570" t="str">
            <v/>
          </cell>
          <cell r="AK2570">
            <v>0</v>
          </cell>
          <cell r="AL2570">
            <v>0</v>
          </cell>
          <cell r="AM2570">
            <v>0</v>
          </cell>
        </row>
        <row r="2571">
          <cell r="C2571" t="str">
            <v/>
          </cell>
          <cell r="D2571" t="str">
            <v/>
          </cell>
          <cell r="O2571" t="str">
            <v/>
          </cell>
          <cell r="T2571" t="str">
            <v/>
          </cell>
          <cell r="U2571" t="str">
            <v/>
          </cell>
          <cell r="V2571" t="str">
            <v/>
          </cell>
          <cell r="W2571" t="str">
            <v/>
          </cell>
          <cell r="Y2571" t="str">
            <v/>
          </cell>
          <cell r="AA2571" t="str">
            <v/>
          </cell>
          <cell r="AB2571">
            <v>0</v>
          </cell>
          <cell r="AC2571">
            <v>0</v>
          </cell>
          <cell r="AI2571" t="str">
            <v/>
          </cell>
          <cell r="AJ2571" t="str">
            <v/>
          </cell>
          <cell r="AK2571">
            <v>0</v>
          </cell>
          <cell r="AL2571">
            <v>0</v>
          </cell>
          <cell r="AM2571">
            <v>0</v>
          </cell>
        </row>
        <row r="2572">
          <cell r="C2572" t="str">
            <v/>
          </cell>
          <cell r="D2572" t="str">
            <v/>
          </cell>
          <cell r="O2572" t="str">
            <v/>
          </cell>
          <cell r="T2572" t="str">
            <v/>
          </cell>
          <cell r="U2572" t="str">
            <v/>
          </cell>
          <cell r="V2572" t="str">
            <v/>
          </cell>
          <cell r="W2572" t="str">
            <v/>
          </cell>
          <cell r="Y2572" t="str">
            <v/>
          </cell>
          <cell r="AA2572" t="str">
            <v/>
          </cell>
          <cell r="AB2572">
            <v>0</v>
          </cell>
          <cell r="AC2572">
            <v>0</v>
          </cell>
          <cell r="AI2572" t="str">
            <v/>
          </cell>
          <cell r="AJ2572" t="str">
            <v/>
          </cell>
          <cell r="AK2572">
            <v>0</v>
          </cell>
          <cell r="AL2572">
            <v>0</v>
          </cell>
          <cell r="AM2572">
            <v>0</v>
          </cell>
        </row>
        <row r="2573">
          <cell r="C2573" t="str">
            <v/>
          </cell>
          <cell r="D2573" t="str">
            <v/>
          </cell>
          <cell r="O2573" t="str">
            <v/>
          </cell>
          <cell r="T2573" t="str">
            <v/>
          </cell>
          <cell r="U2573" t="str">
            <v/>
          </cell>
          <cell r="V2573" t="str">
            <v/>
          </cell>
          <cell r="W2573" t="str">
            <v/>
          </cell>
          <cell r="Y2573" t="str">
            <v/>
          </cell>
          <cell r="AA2573" t="str">
            <v/>
          </cell>
          <cell r="AB2573">
            <v>0</v>
          </cell>
          <cell r="AC2573">
            <v>0</v>
          </cell>
          <cell r="AI2573" t="str">
            <v/>
          </cell>
          <cell r="AJ2573" t="str">
            <v/>
          </cell>
          <cell r="AK2573">
            <v>0</v>
          </cell>
          <cell r="AL2573">
            <v>0</v>
          </cell>
          <cell r="AM2573">
            <v>0</v>
          </cell>
        </row>
        <row r="2574">
          <cell r="C2574" t="str">
            <v/>
          </cell>
          <cell r="D2574" t="str">
            <v/>
          </cell>
          <cell r="O2574" t="str">
            <v/>
          </cell>
          <cell r="T2574" t="str">
            <v/>
          </cell>
          <cell r="U2574" t="str">
            <v/>
          </cell>
          <cell r="V2574" t="str">
            <v/>
          </cell>
          <cell r="W2574" t="str">
            <v/>
          </cell>
          <cell r="Y2574" t="str">
            <v/>
          </cell>
          <cell r="AA2574" t="str">
            <v/>
          </cell>
          <cell r="AB2574">
            <v>0</v>
          </cell>
          <cell r="AC2574">
            <v>0</v>
          </cell>
          <cell r="AI2574" t="str">
            <v/>
          </cell>
          <cell r="AJ2574" t="str">
            <v/>
          </cell>
          <cell r="AK2574">
            <v>0</v>
          </cell>
          <cell r="AL2574">
            <v>0</v>
          </cell>
          <cell r="AM2574">
            <v>0</v>
          </cell>
        </row>
        <row r="2575">
          <cell r="C2575" t="str">
            <v/>
          </cell>
          <cell r="D2575" t="str">
            <v/>
          </cell>
          <cell r="O2575" t="str">
            <v/>
          </cell>
          <cell r="T2575" t="str">
            <v/>
          </cell>
          <cell r="U2575" t="str">
            <v/>
          </cell>
          <cell r="V2575" t="str">
            <v/>
          </cell>
          <cell r="W2575" t="str">
            <v/>
          </cell>
          <cell r="Y2575" t="str">
            <v/>
          </cell>
          <cell r="AA2575" t="str">
            <v/>
          </cell>
          <cell r="AB2575">
            <v>0</v>
          </cell>
          <cell r="AC2575">
            <v>0</v>
          </cell>
          <cell r="AI2575" t="str">
            <v/>
          </cell>
          <cell r="AJ2575" t="str">
            <v/>
          </cell>
          <cell r="AK2575">
            <v>0</v>
          </cell>
          <cell r="AL2575">
            <v>0</v>
          </cell>
          <cell r="AM2575">
            <v>0</v>
          </cell>
        </row>
        <row r="2576">
          <cell r="C2576" t="str">
            <v/>
          </cell>
          <cell r="D2576" t="str">
            <v/>
          </cell>
          <cell r="O2576" t="str">
            <v/>
          </cell>
          <cell r="T2576" t="str">
            <v/>
          </cell>
          <cell r="U2576" t="str">
            <v/>
          </cell>
          <cell r="V2576" t="str">
            <v/>
          </cell>
          <cell r="W2576" t="str">
            <v/>
          </cell>
          <cell r="Y2576" t="str">
            <v/>
          </cell>
          <cell r="AA2576" t="str">
            <v/>
          </cell>
          <cell r="AB2576">
            <v>0</v>
          </cell>
          <cell r="AC2576">
            <v>0</v>
          </cell>
          <cell r="AI2576" t="str">
            <v/>
          </cell>
          <cell r="AJ2576" t="str">
            <v/>
          </cell>
          <cell r="AK2576">
            <v>0</v>
          </cell>
          <cell r="AL2576">
            <v>0</v>
          </cell>
          <cell r="AM2576">
            <v>0</v>
          </cell>
        </row>
        <row r="2577">
          <cell r="C2577" t="str">
            <v/>
          </cell>
          <cell r="D2577" t="str">
            <v/>
          </cell>
          <cell r="O2577" t="str">
            <v/>
          </cell>
          <cell r="T2577" t="str">
            <v/>
          </cell>
          <cell r="U2577" t="str">
            <v/>
          </cell>
          <cell r="V2577" t="str">
            <v/>
          </cell>
          <cell r="W2577" t="str">
            <v/>
          </cell>
          <cell r="Y2577" t="str">
            <v/>
          </cell>
          <cell r="AA2577" t="str">
            <v/>
          </cell>
          <cell r="AB2577">
            <v>0</v>
          </cell>
          <cell r="AC2577">
            <v>0</v>
          </cell>
          <cell r="AI2577" t="str">
            <v/>
          </cell>
          <cell r="AJ2577" t="str">
            <v/>
          </cell>
          <cell r="AK2577">
            <v>0</v>
          </cell>
          <cell r="AL2577">
            <v>0</v>
          </cell>
          <cell r="AM2577">
            <v>0</v>
          </cell>
        </row>
        <row r="2578">
          <cell r="C2578" t="str">
            <v/>
          </cell>
          <cell r="D2578" t="str">
            <v/>
          </cell>
          <cell r="O2578" t="str">
            <v/>
          </cell>
          <cell r="T2578" t="str">
            <v/>
          </cell>
          <cell r="U2578" t="str">
            <v/>
          </cell>
          <cell r="V2578" t="str">
            <v/>
          </cell>
          <cell r="W2578" t="str">
            <v/>
          </cell>
          <cell r="Y2578" t="str">
            <v/>
          </cell>
          <cell r="AA2578" t="str">
            <v/>
          </cell>
          <cell r="AB2578">
            <v>0</v>
          </cell>
          <cell r="AC2578">
            <v>0</v>
          </cell>
          <cell r="AI2578" t="str">
            <v/>
          </cell>
          <cell r="AJ2578" t="str">
            <v/>
          </cell>
          <cell r="AK2578">
            <v>0</v>
          </cell>
          <cell r="AL2578">
            <v>0</v>
          </cell>
          <cell r="AM2578">
            <v>0</v>
          </cell>
        </row>
        <row r="2579">
          <cell r="C2579" t="str">
            <v/>
          </cell>
          <cell r="D2579" t="str">
            <v/>
          </cell>
          <cell r="O2579" t="str">
            <v/>
          </cell>
          <cell r="T2579" t="str">
            <v/>
          </cell>
          <cell r="U2579" t="str">
            <v/>
          </cell>
          <cell r="V2579" t="str">
            <v/>
          </cell>
          <cell r="W2579" t="str">
            <v/>
          </cell>
          <cell r="Y2579" t="str">
            <v/>
          </cell>
          <cell r="AA2579" t="str">
            <v/>
          </cell>
          <cell r="AB2579">
            <v>0</v>
          </cell>
          <cell r="AC2579">
            <v>0</v>
          </cell>
          <cell r="AI2579" t="str">
            <v/>
          </cell>
          <cell r="AJ2579" t="str">
            <v/>
          </cell>
          <cell r="AK2579">
            <v>0</v>
          </cell>
          <cell r="AL2579">
            <v>0</v>
          </cell>
          <cell r="AM2579">
            <v>0</v>
          </cell>
        </row>
        <row r="2580">
          <cell r="C2580" t="str">
            <v/>
          </cell>
          <cell r="D2580" t="str">
            <v/>
          </cell>
          <cell r="O2580" t="str">
            <v/>
          </cell>
          <cell r="T2580" t="str">
            <v/>
          </cell>
          <cell r="U2580" t="str">
            <v/>
          </cell>
          <cell r="V2580" t="str">
            <v/>
          </cell>
          <cell r="W2580" t="str">
            <v/>
          </cell>
          <cell r="Y2580" t="str">
            <v/>
          </cell>
          <cell r="AA2580" t="str">
            <v/>
          </cell>
          <cell r="AB2580">
            <v>0</v>
          </cell>
          <cell r="AC2580">
            <v>0</v>
          </cell>
          <cell r="AI2580" t="str">
            <v/>
          </cell>
          <cell r="AJ2580" t="str">
            <v/>
          </cell>
          <cell r="AK2580">
            <v>0</v>
          </cell>
          <cell r="AL2580">
            <v>0</v>
          </cell>
          <cell r="AM2580">
            <v>0</v>
          </cell>
        </row>
        <row r="2581">
          <cell r="C2581" t="str">
            <v/>
          </cell>
          <cell r="D2581" t="str">
            <v/>
          </cell>
          <cell r="O2581" t="str">
            <v/>
          </cell>
          <cell r="T2581" t="str">
            <v/>
          </cell>
          <cell r="U2581" t="str">
            <v/>
          </cell>
          <cell r="V2581" t="str">
            <v/>
          </cell>
          <cell r="W2581" t="str">
            <v/>
          </cell>
          <cell r="Y2581" t="str">
            <v/>
          </cell>
          <cell r="AA2581" t="str">
            <v/>
          </cell>
          <cell r="AB2581">
            <v>0</v>
          </cell>
          <cell r="AC2581">
            <v>0</v>
          </cell>
          <cell r="AI2581" t="str">
            <v/>
          </cell>
          <cell r="AJ2581" t="str">
            <v/>
          </cell>
          <cell r="AK2581">
            <v>0</v>
          </cell>
          <cell r="AL2581">
            <v>0</v>
          </cell>
          <cell r="AM2581">
            <v>0</v>
          </cell>
        </row>
        <row r="2582">
          <cell r="C2582" t="str">
            <v/>
          </cell>
          <cell r="D2582" t="str">
            <v/>
          </cell>
          <cell r="O2582" t="str">
            <v/>
          </cell>
          <cell r="T2582" t="str">
            <v/>
          </cell>
          <cell r="U2582" t="str">
            <v/>
          </cell>
          <cell r="V2582" t="str">
            <v/>
          </cell>
          <cell r="W2582" t="str">
            <v/>
          </cell>
          <cell r="Y2582" t="str">
            <v/>
          </cell>
          <cell r="AA2582" t="str">
            <v/>
          </cell>
          <cell r="AB2582">
            <v>0</v>
          </cell>
          <cell r="AC2582">
            <v>0</v>
          </cell>
          <cell r="AI2582" t="str">
            <v/>
          </cell>
          <cell r="AJ2582" t="str">
            <v/>
          </cell>
          <cell r="AK2582">
            <v>0</v>
          </cell>
          <cell r="AL2582">
            <v>0</v>
          </cell>
          <cell r="AM2582">
            <v>0</v>
          </cell>
        </row>
        <row r="2583">
          <cell r="C2583" t="str">
            <v/>
          </cell>
          <cell r="D2583" t="str">
            <v/>
          </cell>
          <cell r="O2583" t="str">
            <v/>
          </cell>
          <cell r="T2583" t="str">
            <v/>
          </cell>
          <cell r="U2583" t="str">
            <v/>
          </cell>
          <cell r="V2583" t="str">
            <v/>
          </cell>
          <cell r="W2583" t="str">
            <v/>
          </cell>
          <cell r="Y2583" t="str">
            <v/>
          </cell>
          <cell r="AA2583" t="str">
            <v/>
          </cell>
          <cell r="AB2583">
            <v>0</v>
          </cell>
          <cell r="AC2583">
            <v>0</v>
          </cell>
          <cell r="AI2583" t="str">
            <v/>
          </cell>
          <cell r="AJ2583" t="str">
            <v/>
          </cell>
          <cell r="AK2583">
            <v>0</v>
          </cell>
          <cell r="AL2583">
            <v>0</v>
          </cell>
          <cell r="AM2583">
            <v>0</v>
          </cell>
        </row>
        <row r="2584">
          <cell r="C2584" t="str">
            <v/>
          </cell>
          <cell r="D2584" t="str">
            <v/>
          </cell>
          <cell r="O2584" t="str">
            <v/>
          </cell>
          <cell r="T2584" t="str">
            <v/>
          </cell>
          <cell r="U2584" t="str">
            <v/>
          </cell>
          <cell r="V2584" t="str">
            <v/>
          </cell>
          <cell r="W2584" t="str">
            <v/>
          </cell>
          <cell r="Y2584" t="str">
            <v/>
          </cell>
          <cell r="AA2584" t="str">
            <v/>
          </cell>
          <cell r="AB2584">
            <v>0</v>
          </cell>
          <cell r="AC2584">
            <v>0</v>
          </cell>
          <cell r="AI2584" t="str">
            <v/>
          </cell>
          <cell r="AJ2584" t="str">
            <v/>
          </cell>
          <cell r="AK2584">
            <v>0</v>
          </cell>
          <cell r="AL2584">
            <v>0</v>
          </cell>
          <cell r="AM2584">
            <v>0</v>
          </cell>
        </row>
        <row r="2585">
          <cell r="C2585" t="str">
            <v/>
          </cell>
          <cell r="D2585" t="str">
            <v/>
          </cell>
          <cell r="O2585" t="str">
            <v/>
          </cell>
          <cell r="T2585" t="str">
            <v/>
          </cell>
          <cell r="U2585" t="str">
            <v/>
          </cell>
          <cell r="V2585" t="str">
            <v/>
          </cell>
          <cell r="W2585" t="str">
            <v/>
          </cell>
          <cell r="Y2585" t="str">
            <v/>
          </cell>
          <cell r="AA2585" t="str">
            <v/>
          </cell>
          <cell r="AB2585">
            <v>0</v>
          </cell>
          <cell r="AC2585">
            <v>0</v>
          </cell>
          <cell r="AI2585" t="str">
            <v/>
          </cell>
          <cell r="AJ2585" t="str">
            <v/>
          </cell>
          <cell r="AK2585">
            <v>0</v>
          </cell>
          <cell r="AL2585">
            <v>0</v>
          </cell>
          <cell r="AM2585">
            <v>0</v>
          </cell>
        </row>
        <row r="2586">
          <cell r="C2586" t="str">
            <v/>
          </cell>
          <cell r="D2586" t="str">
            <v/>
          </cell>
          <cell r="O2586" t="str">
            <v/>
          </cell>
          <cell r="T2586" t="str">
            <v/>
          </cell>
          <cell r="U2586" t="str">
            <v/>
          </cell>
          <cell r="V2586" t="str">
            <v/>
          </cell>
          <cell r="W2586" t="str">
            <v/>
          </cell>
          <cell r="Y2586" t="str">
            <v/>
          </cell>
          <cell r="AA2586" t="str">
            <v/>
          </cell>
          <cell r="AB2586">
            <v>0</v>
          </cell>
          <cell r="AC2586">
            <v>0</v>
          </cell>
          <cell r="AI2586" t="str">
            <v/>
          </cell>
          <cell r="AJ2586" t="str">
            <v/>
          </cell>
          <cell r="AK2586">
            <v>0</v>
          </cell>
          <cell r="AL2586">
            <v>0</v>
          </cell>
          <cell r="AM2586">
            <v>0</v>
          </cell>
        </row>
        <row r="2587">
          <cell r="C2587" t="str">
            <v/>
          </cell>
          <cell r="D2587" t="str">
            <v/>
          </cell>
          <cell r="O2587" t="str">
            <v/>
          </cell>
          <cell r="T2587" t="str">
            <v/>
          </cell>
          <cell r="U2587" t="str">
            <v/>
          </cell>
          <cell r="V2587" t="str">
            <v/>
          </cell>
          <cell r="W2587" t="str">
            <v/>
          </cell>
          <cell r="Y2587" t="str">
            <v/>
          </cell>
          <cell r="AA2587" t="str">
            <v/>
          </cell>
          <cell r="AB2587">
            <v>0</v>
          </cell>
          <cell r="AC2587">
            <v>0</v>
          </cell>
          <cell r="AI2587" t="str">
            <v/>
          </cell>
          <cell r="AJ2587" t="str">
            <v/>
          </cell>
          <cell r="AK2587">
            <v>0</v>
          </cell>
          <cell r="AL2587">
            <v>0</v>
          </cell>
          <cell r="AM2587">
            <v>0</v>
          </cell>
        </row>
        <row r="2588">
          <cell r="C2588" t="str">
            <v/>
          </cell>
          <cell r="D2588" t="str">
            <v/>
          </cell>
          <cell r="O2588" t="str">
            <v/>
          </cell>
          <cell r="T2588" t="str">
            <v/>
          </cell>
          <cell r="U2588" t="str">
            <v/>
          </cell>
          <cell r="V2588" t="str">
            <v/>
          </cell>
          <cell r="W2588" t="str">
            <v/>
          </cell>
          <cell r="Y2588" t="str">
            <v/>
          </cell>
          <cell r="AA2588" t="str">
            <v/>
          </cell>
          <cell r="AB2588">
            <v>0</v>
          </cell>
          <cell r="AC2588">
            <v>0</v>
          </cell>
          <cell r="AI2588" t="str">
            <v/>
          </cell>
          <cell r="AJ2588" t="str">
            <v/>
          </cell>
          <cell r="AK2588">
            <v>0</v>
          </cell>
          <cell r="AL2588">
            <v>0</v>
          </cell>
          <cell r="AM2588">
            <v>0</v>
          </cell>
        </row>
        <row r="2589">
          <cell r="C2589" t="str">
            <v/>
          </cell>
          <cell r="D2589" t="str">
            <v/>
          </cell>
          <cell r="O2589" t="str">
            <v/>
          </cell>
          <cell r="T2589" t="str">
            <v/>
          </cell>
          <cell r="U2589" t="str">
            <v/>
          </cell>
          <cell r="V2589" t="str">
            <v/>
          </cell>
          <cell r="W2589" t="str">
            <v/>
          </cell>
          <cell r="Y2589" t="str">
            <v/>
          </cell>
          <cell r="AA2589" t="str">
            <v/>
          </cell>
          <cell r="AB2589">
            <v>0</v>
          </cell>
          <cell r="AC2589">
            <v>0</v>
          </cell>
          <cell r="AI2589" t="str">
            <v/>
          </cell>
          <cell r="AJ2589" t="str">
            <v/>
          </cell>
          <cell r="AK2589">
            <v>0</v>
          </cell>
          <cell r="AL2589">
            <v>0</v>
          </cell>
          <cell r="AM2589">
            <v>0</v>
          </cell>
        </row>
        <row r="2590">
          <cell r="C2590" t="str">
            <v/>
          </cell>
          <cell r="D2590" t="str">
            <v/>
          </cell>
          <cell r="O2590" t="str">
            <v/>
          </cell>
          <cell r="T2590" t="str">
            <v/>
          </cell>
          <cell r="U2590" t="str">
            <v/>
          </cell>
          <cell r="V2590" t="str">
            <v/>
          </cell>
          <cell r="W2590" t="str">
            <v/>
          </cell>
          <cell r="Y2590" t="str">
            <v/>
          </cell>
          <cell r="AA2590" t="str">
            <v/>
          </cell>
          <cell r="AB2590">
            <v>0</v>
          </cell>
          <cell r="AC2590">
            <v>0</v>
          </cell>
          <cell r="AI2590" t="str">
            <v/>
          </cell>
          <cell r="AJ2590" t="str">
            <v/>
          </cell>
          <cell r="AK2590">
            <v>0</v>
          </cell>
          <cell r="AL2590">
            <v>0</v>
          </cell>
          <cell r="AM2590">
            <v>0</v>
          </cell>
        </row>
        <row r="2591">
          <cell r="C2591" t="str">
            <v/>
          </cell>
          <cell r="D2591" t="str">
            <v/>
          </cell>
          <cell r="O2591" t="str">
            <v/>
          </cell>
          <cell r="T2591" t="str">
            <v/>
          </cell>
          <cell r="U2591" t="str">
            <v/>
          </cell>
          <cell r="V2591" t="str">
            <v/>
          </cell>
          <cell r="W2591" t="str">
            <v/>
          </cell>
          <cell r="Y2591" t="str">
            <v/>
          </cell>
          <cell r="AA2591" t="str">
            <v/>
          </cell>
          <cell r="AB2591">
            <v>0</v>
          </cell>
          <cell r="AC2591">
            <v>0</v>
          </cell>
          <cell r="AI2591" t="str">
            <v/>
          </cell>
          <cell r="AJ2591" t="str">
            <v/>
          </cell>
          <cell r="AK2591">
            <v>0</v>
          </cell>
          <cell r="AL2591">
            <v>0</v>
          </cell>
          <cell r="AM2591">
            <v>0</v>
          </cell>
        </row>
        <row r="2592">
          <cell r="C2592" t="str">
            <v/>
          </cell>
          <cell r="D2592" t="str">
            <v/>
          </cell>
          <cell r="O2592" t="str">
            <v/>
          </cell>
          <cell r="T2592" t="str">
            <v/>
          </cell>
          <cell r="U2592" t="str">
            <v/>
          </cell>
          <cell r="V2592" t="str">
            <v/>
          </cell>
          <cell r="W2592" t="str">
            <v/>
          </cell>
          <cell r="Y2592" t="str">
            <v/>
          </cell>
          <cell r="AA2592" t="str">
            <v/>
          </cell>
          <cell r="AB2592">
            <v>0</v>
          </cell>
          <cell r="AC2592">
            <v>0</v>
          </cell>
          <cell r="AI2592" t="str">
            <v/>
          </cell>
          <cell r="AJ2592" t="str">
            <v/>
          </cell>
          <cell r="AK2592">
            <v>0</v>
          </cell>
          <cell r="AL2592">
            <v>0</v>
          </cell>
          <cell r="AM2592">
            <v>0</v>
          </cell>
        </row>
        <row r="2593">
          <cell r="C2593" t="str">
            <v/>
          </cell>
          <cell r="D2593" t="str">
            <v/>
          </cell>
          <cell r="O2593" t="str">
            <v/>
          </cell>
          <cell r="T2593" t="str">
            <v/>
          </cell>
          <cell r="U2593" t="str">
            <v/>
          </cell>
          <cell r="V2593" t="str">
            <v/>
          </cell>
          <cell r="W2593" t="str">
            <v/>
          </cell>
          <cell r="Y2593" t="str">
            <v/>
          </cell>
          <cell r="AA2593" t="str">
            <v/>
          </cell>
          <cell r="AB2593">
            <v>0</v>
          </cell>
          <cell r="AC2593">
            <v>0</v>
          </cell>
          <cell r="AI2593" t="str">
            <v/>
          </cell>
          <cell r="AJ2593" t="str">
            <v/>
          </cell>
          <cell r="AK2593">
            <v>0</v>
          </cell>
          <cell r="AL2593">
            <v>0</v>
          </cell>
          <cell r="AM2593">
            <v>0</v>
          </cell>
        </row>
        <row r="2594">
          <cell r="C2594" t="str">
            <v/>
          </cell>
          <cell r="D2594" t="str">
            <v/>
          </cell>
          <cell r="O2594" t="str">
            <v/>
          </cell>
          <cell r="T2594" t="str">
            <v/>
          </cell>
          <cell r="U2594" t="str">
            <v/>
          </cell>
          <cell r="V2594" t="str">
            <v/>
          </cell>
          <cell r="W2594" t="str">
            <v/>
          </cell>
          <cell r="Y2594" t="str">
            <v/>
          </cell>
          <cell r="AA2594" t="str">
            <v/>
          </cell>
          <cell r="AB2594">
            <v>0</v>
          </cell>
          <cell r="AC2594">
            <v>0</v>
          </cell>
          <cell r="AI2594" t="str">
            <v/>
          </cell>
          <cell r="AJ2594" t="str">
            <v/>
          </cell>
          <cell r="AK2594">
            <v>0</v>
          </cell>
          <cell r="AL2594">
            <v>0</v>
          </cell>
          <cell r="AM2594">
            <v>0</v>
          </cell>
        </row>
        <row r="2595">
          <cell r="C2595" t="str">
            <v/>
          </cell>
          <cell r="D2595" t="str">
            <v/>
          </cell>
          <cell r="O2595" t="str">
            <v/>
          </cell>
          <cell r="T2595" t="str">
            <v/>
          </cell>
          <cell r="U2595" t="str">
            <v/>
          </cell>
          <cell r="V2595" t="str">
            <v/>
          </cell>
          <cell r="W2595" t="str">
            <v/>
          </cell>
          <cell r="Y2595" t="str">
            <v/>
          </cell>
          <cell r="AA2595" t="str">
            <v/>
          </cell>
          <cell r="AB2595">
            <v>0</v>
          </cell>
          <cell r="AC2595">
            <v>0</v>
          </cell>
          <cell r="AI2595" t="str">
            <v/>
          </cell>
          <cell r="AJ2595" t="str">
            <v/>
          </cell>
          <cell r="AK2595">
            <v>0</v>
          </cell>
          <cell r="AL2595">
            <v>0</v>
          </cell>
          <cell r="AM2595">
            <v>0</v>
          </cell>
        </row>
        <row r="2596">
          <cell r="C2596" t="str">
            <v/>
          </cell>
          <cell r="D2596" t="str">
            <v/>
          </cell>
          <cell r="O2596" t="str">
            <v/>
          </cell>
          <cell r="T2596" t="str">
            <v/>
          </cell>
          <cell r="U2596" t="str">
            <v/>
          </cell>
          <cell r="V2596" t="str">
            <v/>
          </cell>
          <cell r="W2596" t="str">
            <v/>
          </cell>
          <cell r="Y2596" t="str">
            <v/>
          </cell>
          <cell r="AA2596" t="str">
            <v/>
          </cell>
          <cell r="AB2596">
            <v>0</v>
          </cell>
          <cell r="AC2596">
            <v>0</v>
          </cell>
          <cell r="AI2596" t="str">
            <v/>
          </cell>
          <cell r="AJ2596" t="str">
            <v/>
          </cell>
          <cell r="AK2596">
            <v>0</v>
          </cell>
          <cell r="AL2596">
            <v>0</v>
          </cell>
          <cell r="AM2596">
            <v>0</v>
          </cell>
        </row>
        <row r="2597">
          <cell r="C2597" t="str">
            <v/>
          </cell>
          <cell r="D2597" t="str">
            <v/>
          </cell>
          <cell r="O2597" t="str">
            <v/>
          </cell>
          <cell r="T2597" t="str">
            <v/>
          </cell>
          <cell r="U2597" t="str">
            <v/>
          </cell>
          <cell r="V2597" t="str">
            <v/>
          </cell>
          <cell r="W2597" t="str">
            <v/>
          </cell>
          <cell r="Y2597" t="str">
            <v/>
          </cell>
          <cell r="AA2597" t="str">
            <v/>
          </cell>
          <cell r="AB2597">
            <v>0</v>
          </cell>
          <cell r="AC2597">
            <v>0</v>
          </cell>
          <cell r="AI2597" t="str">
            <v/>
          </cell>
          <cell r="AJ2597" t="str">
            <v/>
          </cell>
          <cell r="AK2597">
            <v>0</v>
          </cell>
          <cell r="AL2597">
            <v>0</v>
          </cell>
          <cell r="AM2597">
            <v>0</v>
          </cell>
        </row>
        <row r="2598">
          <cell r="C2598" t="str">
            <v/>
          </cell>
          <cell r="D2598" t="str">
            <v/>
          </cell>
          <cell r="O2598" t="str">
            <v/>
          </cell>
          <cell r="T2598" t="str">
            <v/>
          </cell>
          <cell r="U2598" t="str">
            <v/>
          </cell>
          <cell r="V2598" t="str">
            <v/>
          </cell>
          <cell r="W2598" t="str">
            <v/>
          </cell>
          <cell r="Y2598" t="str">
            <v/>
          </cell>
          <cell r="AA2598" t="str">
            <v/>
          </cell>
          <cell r="AB2598">
            <v>0</v>
          </cell>
          <cell r="AC2598">
            <v>0</v>
          </cell>
          <cell r="AI2598" t="str">
            <v/>
          </cell>
          <cell r="AJ2598" t="str">
            <v/>
          </cell>
          <cell r="AK2598">
            <v>0</v>
          </cell>
          <cell r="AL2598">
            <v>0</v>
          </cell>
          <cell r="AM2598">
            <v>0</v>
          </cell>
        </row>
        <row r="2599">
          <cell r="C2599" t="str">
            <v/>
          </cell>
          <cell r="D2599" t="str">
            <v/>
          </cell>
          <cell r="O2599" t="str">
            <v/>
          </cell>
          <cell r="T2599" t="str">
            <v/>
          </cell>
          <cell r="U2599" t="str">
            <v/>
          </cell>
          <cell r="V2599" t="str">
            <v/>
          </cell>
          <cell r="W2599" t="str">
            <v/>
          </cell>
          <cell r="Y2599" t="str">
            <v/>
          </cell>
          <cell r="AA2599" t="str">
            <v/>
          </cell>
          <cell r="AB2599">
            <v>0</v>
          </cell>
          <cell r="AC2599">
            <v>0</v>
          </cell>
          <cell r="AI2599" t="str">
            <v/>
          </cell>
          <cell r="AJ2599" t="str">
            <v/>
          </cell>
          <cell r="AK2599">
            <v>0</v>
          </cell>
          <cell r="AL2599">
            <v>0</v>
          </cell>
          <cell r="AM2599">
            <v>0</v>
          </cell>
        </row>
        <row r="2600">
          <cell r="C2600" t="str">
            <v/>
          </cell>
          <cell r="D2600" t="str">
            <v/>
          </cell>
          <cell r="O2600" t="str">
            <v/>
          </cell>
          <cell r="T2600" t="str">
            <v/>
          </cell>
          <cell r="U2600" t="str">
            <v/>
          </cell>
          <cell r="V2600" t="str">
            <v/>
          </cell>
          <cell r="W2600" t="str">
            <v/>
          </cell>
          <cell r="Y2600" t="str">
            <v/>
          </cell>
          <cell r="AA2600" t="str">
            <v/>
          </cell>
          <cell r="AB2600">
            <v>0</v>
          </cell>
          <cell r="AC2600">
            <v>0</v>
          </cell>
          <cell r="AI2600" t="str">
            <v/>
          </cell>
          <cell r="AJ2600" t="str">
            <v/>
          </cell>
          <cell r="AK2600">
            <v>0</v>
          </cell>
          <cell r="AL2600">
            <v>0</v>
          </cell>
          <cell r="AM2600">
            <v>0</v>
          </cell>
        </row>
        <row r="2601">
          <cell r="C2601" t="str">
            <v/>
          </cell>
          <cell r="D2601" t="str">
            <v/>
          </cell>
          <cell r="O2601" t="str">
            <v/>
          </cell>
          <cell r="T2601" t="str">
            <v/>
          </cell>
          <cell r="U2601" t="str">
            <v/>
          </cell>
          <cell r="V2601" t="str">
            <v/>
          </cell>
          <cell r="W2601" t="str">
            <v/>
          </cell>
          <cell r="Y2601" t="str">
            <v/>
          </cell>
          <cell r="AA2601" t="str">
            <v/>
          </cell>
          <cell r="AB2601">
            <v>0</v>
          </cell>
          <cell r="AC2601">
            <v>0</v>
          </cell>
          <cell r="AI2601" t="str">
            <v/>
          </cell>
          <cell r="AJ2601" t="str">
            <v/>
          </cell>
          <cell r="AK2601">
            <v>0</v>
          </cell>
          <cell r="AL2601">
            <v>0</v>
          </cell>
          <cell r="AM2601">
            <v>0</v>
          </cell>
        </row>
        <row r="2602">
          <cell r="C2602" t="str">
            <v/>
          </cell>
          <cell r="D2602" t="str">
            <v/>
          </cell>
          <cell r="O2602" t="str">
            <v/>
          </cell>
          <cell r="T2602" t="str">
            <v/>
          </cell>
          <cell r="U2602" t="str">
            <v/>
          </cell>
          <cell r="V2602" t="str">
            <v/>
          </cell>
          <cell r="W2602" t="str">
            <v/>
          </cell>
          <cell r="Y2602" t="str">
            <v/>
          </cell>
          <cell r="AA2602" t="str">
            <v/>
          </cell>
          <cell r="AB2602">
            <v>0</v>
          </cell>
          <cell r="AC2602">
            <v>0</v>
          </cell>
          <cell r="AI2602" t="str">
            <v/>
          </cell>
          <cell r="AJ2602" t="str">
            <v/>
          </cell>
          <cell r="AK2602">
            <v>0</v>
          </cell>
          <cell r="AL2602">
            <v>0</v>
          </cell>
          <cell r="AM2602">
            <v>0</v>
          </cell>
        </row>
        <row r="2603">
          <cell r="C2603" t="str">
            <v/>
          </cell>
          <cell r="D2603" t="str">
            <v/>
          </cell>
          <cell r="O2603" t="str">
            <v/>
          </cell>
          <cell r="T2603" t="str">
            <v/>
          </cell>
          <cell r="U2603" t="str">
            <v/>
          </cell>
          <cell r="V2603" t="str">
            <v/>
          </cell>
          <cell r="W2603" t="str">
            <v/>
          </cell>
          <cell r="Y2603" t="str">
            <v/>
          </cell>
          <cell r="AA2603" t="str">
            <v/>
          </cell>
          <cell r="AB2603">
            <v>0</v>
          </cell>
          <cell r="AC2603">
            <v>0</v>
          </cell>
          <cell r="AI2603" t="str">
            <v/>
          </cell>
          <cell r="AJ2603" t="str">
            <v/>
          </cell>
          <cell r="AK2603">
            <v>0</v>
          </cell>
          <cell r="AL2603">
            <v>0</v>
          </cell>
          <cell r="AM2603">
            <v>0</v>
          </cell>
        </row>
        <row r="2604">
          <cell r="C2604" t="str">
            <v/>
          </cell>
          <cell r="D2604" t="str">
            <v/>
          </cell>
          <cell r="O2604" t="str">
            <v/>
          </cell>
          <cell r="T2604" t="str">
            <v/>
          </cell>
          <cell r="U2604" t="str">
            <v/>
          </cell>
          <cell r="V2604" t="str">
            <v/>
          </cell>
          <cell r="W2604" t="str">
            <v/>
          </cell>
          <cell r="Y2604" t="str">
            <v/>
          </cell>
          <cell r="AA2604" t="str">
            <v/>
          </cell>
          <cell r="AB2604">
            <v>0</v>
          </cell>
          <cell r="AC2604">
            <v>0</v>
          </cell>
          <cell r="AI2604" t="str">
            <v/>
          </cell>
          <cell r="AJ2604" t="str">
            <v/>
          </cell>
          <cell r="AK2604">
            <v>0</v>
          </cell>
          <cell r="AL2604">
            <v>0</v>
          </cell>
          <cell r="AM2604">
            <v>0</v>
          </cell>
        </row>
        <row r="2605">
          <cell r="C2605" t="str">
            <v/>
          </cell>
          <cell r="D2605" t="str">
            <v/>
          </cell>
          <cell r="O2605" t="str">
            <v/>
          </cell>
          <cell r="T2605" t="str">
            <v/>
          </cell>
          <cell r="U2605" t="str">
            <v/>
          </cell>
          <cell r="V2605" t="str">
            <v/>
          </cell>
          <cell r="W2605" t="str">
            <v/>
          </cell>
          <cell r="Y2605" t="str">
            <v/>
          </cell>
          <cell r="AA2605" t="str">
            <v/>
          </cell>
          <cell r="AB2605">
            <v>0</v>
          </cell>
          <cell r="AC2605">
            <v>0</v>
          </cell>
          <cell r="AI2605" t="str">
            <v/>
          </cell>
          <cell r="AJ2605" t="str">
            <v/>
          </cell>
          <cell r="AK2605">
            <v>0</v>
          </cell>
          <cell r="AL2605">
            <v>0</v>
          </cell>
          <cell r="AM2605">
            <v>0</v>
          </cell>
        </row>
        <row r="2606">
          <cell r="C2606" t="str">
            <v/>
          </cell>
          <cell r="D2606" t="str">
            <v/>
          </cell>
          <cell r="O2606" t="str">
            <v/>
          </cell>
          <cell r="T2606" t="str">
            <v/>
          </cell>
          <cell r="U2606" t="str">
            <v/>
          </cell>
          <cell r="V2606" t="str">
            <v/>
          </cell>
          <cell r="W2606" t="str">
            <v/>
          </cell>
          <cell r="Y2606" t="str">
            <v/>
          </cell>
          <cell r="AA2606" t="str">
            <v/>
          </cell>
          <cell r="AB2606">
            <v>0</v>
          </cell>
          <cell r="AC2606">
            <v>0</v>
          </cell>
          <cell r="AI2606" t="str">
            <v/>
          </cell>
          <cell r="AJ2606" t="str">
            <v/>
          </cell>
          <cell r="AK2606">
            <v>0</v>
          </cell>
          <cell r="AL2606">
            <v>0</v>
          </cell>
          <cell r="AM2606">
            <v>0</v>
          </cell>
        </row>
        <row r="2607">
          <cell r="C2607" t="str">
            <v/>
          </cell>
          <cell r="D2607" t="str">
            <v/>
          </cell>
          <cell r="O2607" t="str">
            <v/>
          </cell>
          <cell r="T2607" t="str">
            <v/>
          </cell>
          <cell r="U2607" t="str">
            <v/>
          </cell>
          <cell r="V2607" t="str">
            <v/>
          </cell>
          <cell r="W2607" t="str">
            <v/>
          </cell>
          <cell r="Y2607" t="str">
            <v/>
          </cell>
          <cell r="AA2607" t="str">
            <v/>
          </cell>
          <cell r="AB2607">
            <v>0</v>
          </cell>
          <cell r="AC2607">
            <v>0</v>
          </cell>
          <cell r="AI2607" t="str">
            <v/>
          </cell>
          <cell r="AJ2607" t="str">
            <v/>
          </cell>
          <cell r="AK2607">
            <v>0</v>
          </cell>
          <cell r="AL2607">
            <v>0</v>
          </cell>
          <cell r="AM2607">
            <v>0</v>
          </cell>
        </row>
        <row r="2608">
          <cell r="C2608" t="str">
            <v/>
          </cell>
          <cell r="D2608" t="str">
            <v/>
          </cell>
          <cell r="O2608" t="str">
            <v/>
          </cell>
          <cell r="T2608" t="str">
            <v/>
          </cell>
          <cell r="U2608" t="str">
            <v/>
          </cell>
          <cell r="V2608" t="str">
            <v/>
          </cell>
          <cell r="W2608" t="str">
            <v/>
          </cell>
          <cell r="Y2608" t="str">
            <v/>
          </cell>
          <cell r="AA2608" t="str">
            <v/>
          </cell>
          <cell r="AB2608">
            <v>0</v>
          </cell>
          <cell r="AC2608">
            <v>0</v>
          </cell>
          <cell r="AI2608" t="str">
            <v/>
          </cell>
          <cell r="AJ2608" t="str">
            <v/>
          </cell>
          <cell r="AK2608">
            <v>0</v>
          </cell>
          <cell r="AL2608">
            <v>0</v>
          </cell>
          <cell r="AM2608">
            <v>0</v>
          </cell>
        </row>
        <row r="2609">
          <cell r="C2609" t="str">
            <v/>
          </cell>
          <cell r="D2609" t="str">
            <v/>
          </cell>
          <cell r="O2609" t="str">
            <v/>
          </cell>
          <cell r="T2609" t="str">
            <v/>
          </cell>
          <cell r="U2609" t="str">
            <v/>
          </cell>
          <cell r="V2609" t="str">
            <v/>
          </cell>
          <cell r="W2609" t="str">
            <v/>
          </cell>
          <cell r="Y2609" t="str">
            <v/>
          </cell>
          <cell r="AA2609" t="str">
            <v/>
          </cell>
          <cell r="AB2609">
            <v>0</v>
          </cell>
          <cell r="AC2609">
            <v>0</v>
          </cell>
          <cell r="AI2609" t="str">
            <v/>
          </cell>
          <cell r="AJ2609" t="str">
            <v/>
          </cell>
          <cell r="AK2609">
            <v>0</v>
          </cell>
          <cell r="AL2609">
            <v>0</v>
          </cell>
          <cell r="AM2609">
            <v>0</v>
          </cell>
        </row>
        <row r="2610">
          <cell r="C2610" t="str">
            <v/>
          </cell>
          <cell r="D2610" t="str">
            <v/>
          </cell>
          <cell r="O2610" t="str">
            <v/>
          </cell>
          <cell r="T2610" t="str">
            <v/>
          </cell>
          <cell r="U2610" t="str">
            <v/>
          </cell>
          <cell r="V2610" t="str">
            <v/>
          </cell>
          <cell r="W2610" t="str">
            <v/>
          </cell>
          <cell r="Y2610" t="str">
            <v/>
          </cell>
          <cell r="AA2610" t="str">
            <v/>
          </cell>
          <cell r="AB2610">
            <v>0</v>
          </cell>
          <cell r="AC2610">
            <v>0</v>
          </cell>
          <cell r="AI2610" t="str">
            <v/>
          </cell>
          <cell r="AJ2610" t="str">
            <v/>
          </cell>
          <cell r="AK2610">
            <v>0</v>
          </cell>
          <cell r="AL2610">
            <v>0</v>
          </cell>
          <cell r="AM2610">
            <v>0</v>
          </cell>
        </row>
        <row r="2611">
          <cell r="C2611" t="str">
            <v/>
          </cell>
          <cell r="D2611" t="str">
            <v/>
          </cell>
          <cell r="O2611" t="str">
            <v/>
          </cell>
          <cell r="T2611" t="str">
            <v/>
          </cell>
          <cell r="U2611" t="str">
            <v/>
          </cell>
          <cell r="V2611" t="str">
            <v/>
          </cell>
          <cell r="W2611" t="str">
            <v/>
          </cell>
          <cell r="Y2611" t="str">
            <v/>
          </cell>
          <cell r="AA2611" t="str">
            <v/>
          </cell>
          <cell r="AB2611">
            <v>0</v>
          </cell>
          <cell r="AC2611">
            <v>0</v>
          </cell>
          <cell r="AI2611" t="str">
            <v/>
          </cell>
          <cell r="AJ2611" t="str">
            <v/>
          </cell>
          <cell r="AK2611">
            <v>0</v>
          </cell>
          <cell r="AL2611">
            <v>0</v>
          </cell>
          <cell r="AM2611">
            <v>0</v>
          </cell>
        </row>
        <row r="2612">
          <cell r="C2612" t="str">
            <v/>
          </cell>
          <cell r="D2612" t="str">
            <v/>
          </cell>
          <cell r="O2612" t="str">
            <v/>
          </cell>
          <cell r="T2612" t="str">
            <v/>
          </cell>
          <cell r="U2612" t="str">
            <v/>
          </cell>
          <cell r="V2612" t="str">
            <v/>
          </cell>
          <cell r="W2612" t="str">
            <v/>
          </cell>
          <cell r="Y2612" t="str">
            <v/>
          </cell>
          <cell r="AA2612" t="str">
            <v/>
          </cell>
          <cell r="AB2612">
            <v>0</v>
          </cell>
          <cell r="AC2612">
            <v>0</v>
          </cell>
          <cell r="AI2612" t="str">
            <v/>
          </cell>
          <cell r="AJ2612" t="str">
            <v/>
          </cell>
          <cell r="AK2612">
            <v>0</v>
          </cell>
          <cell r="AL2612">
            <v>0</v>
          </cell>
          <cell r="AM2612">
            <v>0</v>
          </cell>
        </row>
        <row r="2613">
          <cell r="C2613" t="str">
            <v/>
          </cell>
          <cell r="D2613" t="str">
            <v/>
          </cell>
          <cell r="O2613" t="str">
            <v/>
          </cell>
          <cell r="T2613" t="str">
            <v/>
          </cell>
          <cell r="U2613" t="str">
            <v/>
          </cell>
          <cell r="V2613" t="str">
            <v/>
          </cell>
          <cell r="W2613" t="str">
            <v/>
          </cell>
          <cell r="Y2613" t="str">
            <v/>
          </cell>
          <cell r="AA2613" t="str">
            <v/>
          </cell>
          <cell r="AB2613">
            <v>0</v>
          </cell>
          <cell r="AC2613">
            <v>0</v>
          </cell>
          <cell r="AI2613" t="str">
            <v/>
          </cell>
          <cell r="AJ2613" t="str">
            <v/>
          </cell>
          <cell r="AK2613">
            <v>0</v>
          </cell>
          <cell r="AL2613">
            <v>0</v>
          </cell>
          <cell r="AM2613">
            <v>0</v>
          </cell>
        </row>
        <row r="2614">
          <cell r="C2614" t="str">
            <v/>
          </cell>
          <cell r="D2614" t="str">
            <v/>
          </cell>
          <cell r="O2614" t="str">
            <v/>
          </cell>
          <cell r="T2614" t="str">
            <v/>
          </cell>
          <cell r="U2614" t="str">
            <v/>
          </cell>
          <cell r="V2614" t="str">
            <v/>
          </cell>
          <cell r="W2614" t="str">
            <v/>
          </cell>
          <cell r="Y2614" t="str">
            <v/>
          </cell>
          <cell r="AA2614" t="str">
            <v/>
          </cell>
          <cell r="AB2614">
            <v>0</v>
          </cell>
          <cell r="AC2614">
            <v>0</v>
          </cell>
          <cell r="AI2614" t="str">
            <v/>
          </cell>
          <cell r="AJ2614" t="str">
            <v/>
          </cell>
          <cell r="AK2614">
            <v>0</v>
          </cell>
          <cell r="AL2614">
            <v>0</v>
          </cell>
          <cell r="AM2614">
            <v>0</v>
          </cell>
        </row>
        <row r="2615">
          <cell r="C2615" t="str">
            <v/>
          </cell>
          <cell r="D2615" t="str">
            <v/>
          </cell>
          <cell r="O2615" t="str">
            <v/>
          </cell>
          <cell r="T2615" t="str">
            <v/>
          </cell>
          <cell r="U2615" t="str">
            <v/>
          </cell>
          <cell r="V2615" t="str">
            <v/>
          </cell>
          <cell r="W2615" t="str">
            <v/>
          </cell>
          <cell r="Y2615" t="str">
            <v/>
          </cell>
          <cell r="AA2615" t="str">
            <v/>
          </cell>
          <cell r="AB2615">
            <v>0</v>
          </cell>
          <cell r="AC2615">
            <v>0</v>
          </cell>
          <cell r="AI2615" t="str">
            <v/>
          </cell>
          <cell r="AJ2615" t="str">
            <v/>
          </cell>
          <cell r="AK2615">
            <v>0</v>
          </cell>
          <cell r="AL2615">
            <v>0</v>
          </cell>
          <cell r="AM2615">
            <v>0</v>
          </cell>
        </row>
        <row r="2616">
          <cell r="C2616" t="str">
            <v/>
          </cell>
          <cell r="D2616" t="str">
            <v/>
          </cell>
          <cell r="O2616" t="str">
            <v/>
          </cell>
          <cell r="T2616" t="str">
            <v/>
          </cell>
          <cell r="U2616" t="str">
            <v/>
          </cell>
          <cell r="V2616" t="str">
            <v/>
          </cell>
          <cell r="W2616" t="str">
            <v/>
          </cell>
          <cell r="Y2616" t="str">
            <v/>
          </cell>
          <cell r="AA2616" t="str">
            <v/>
          </cell>
          <cell r="AB2616">
            <v>0</v>
          </cell>
          <cell r="AC2616">
            <v>0</v>
          </cell>
          <cell r="AI2616" t="str">
            <v/>
          </cell>
          <cell r="AJ2616" t="str">
            <v/>
          </cell>
          <cell r="AK2616">
            <v>0</v>
          </cell>
          <cell r="AL2616">
            <v>0</v>
          </cell>
          <cell r="AM2616">
            <v>0</v>
          </cell>
        </row>
        <row r="2617">
          <cell r="C2617" t="str">
            <v/>
          </cell>
          <cell r="D2617" t="str">
            <v/>
          </cell>
          <cell r="O2617" t="str">
            <v/>
          </cell>
          <cell r="T2617" t="str">
            <v/>
          </cell>
          <cell r="U2617" t="str">
            <v/>
          </cell>
          <cell r="V2617" t="str">
            <v/>
          </cell>
          <cell r="W2617" t="str">
            <v/>
          </cell>
          <cell r="Y2617" t="str">
            <v/>
          </cell>
          <cell r="AA2617" t="str">
            <v/>
          </cell>
          <cell r="AB2617">
            <v>0</v>
          </cell>
          <cell r="AC2617">
            <v>0</v>
          </cell>
          <cell r="AI2617" t="str">
            <v/>
          </cell>
          <cell r="AJ2617" t="str">
            <v/>
          </cell>
          <cell r="AK2617">
            <v>0</v>
          </cell>
          <cell r="AL2617">
            <v>0</v>
          </cell>
          <cell r="AM2617">
            <v>0</v>
          </cell>
        </row>
        <row r="2618">
          <cell r="C2618" t="str">
            <v/>
          </cell>
          <cell r="D2618" t="str">
            <v/>
          </cell>
          <cell r="O2618" t="str">
            <v/>
          </cell>
          <cell r="T2618" t="str">
            <v/>
          </cell>
          <cell r="U2618" t="str">
            <v/>
          </cell>
          <cell r="V2618" t="str">
            <v/>
          </cell>
          <cell r="W2618" t="str">
            <v/>
          </cell>
          <cell r="Y2618" t="str">
            <v/>
          </cell>
          <cell r="AA2618" t="str">
            <v/>
          </cell>
          <cell r="AB2618">
            <v>0</v>
          </cell>
          <cell r="AC2618">
            <v>0</v>
          </cell>
          <cell r="AI2618" t="str">
            <v/>
          </cell>
          <cell r="AJ2618" t="str">
            <v/>
          </cell>
          <cell r="AK2618">
            <v>0</v>
          </cell>
          <cell r="AL2618">
            <v>0</v>
          </cell>
          <cell r="AM2618">
            <v>0</v>
          </cell>
        </row>
        <row r="2619">
          <cell r="C2619" t="str">
            <v/>
          </cell>
          <cell r="D2619" t="str">
            <v/>
          </cell>
          <cell r="O2619" t="str">
            <v/>
          </cell>
          <cell r="T2619" t="str">
            <v/>
          </cell>
          <cell r="U2619" t="str">
            <v/>
          </cell>
          <cell r="V2619" t="str">
            <v/>
          </cell>
          <cell r="W2619" t="str">
            <v/>
          </cell>
          <cell r="Y2619" t="str">
            <v/>
          </cell>
          <cell r="AA2619" t="str">
            <v/>
          </cell>
          <cell r="AB2619">
            <v>0</v>
          </cell>
          <cell r="AC2619">
            <v>0</v>
          </cell>
          <cell r="AI2619" t="str">
            <v/>
          </cell>
          <cell r="AJ2619" t="str">
            <v/>
          </cell>
          <cell r="AK2619">
            <v>0</v>
          </cell>
          <cell r="AL2619">
            <v>0</v>
          </cell>
          <cell r="AM2619">
            <v>0</v>
          </cell>
        </row>
        <row r="2620">
          <cell r="C2620" t="str">
            <v/>
          </cell>
          <cell r="D2620" t="str">
            <v/>
          </cell>
          <cell r="O2620" t="str">
            <v/>
          </cell>
          <cell r="T2620" t="str">
            <v/>
          </cell>
          <cell r="U2620" t="str">
            <v/>
          </cell>
          <cell r="V2620" t="str">
            <v/>
          </cell>
          <cell r="W2620" t="str">
            <v/>
          </cell>
          <cell r="Y2620" t="str">
            <v/>
          </cell>
          <cell r="AA2620" t="str">
            <v/>
          </cell>
          <cell r="AB2620">
            <v>0</v>
          </cell>
          <cell r="AC2620">
            <v>0</v>
          </cell>
          <cell r="AI2620" t="str">
            <v/>
          </cell>
          <cell r="AJ2620" t="str">
            <v/>
          </cell>
          <cell r="AK2620">
            <v>0</v>
          </cell>
          <cell r="AL2620">
            <v>0</v>
          </cell>
          <cell r="AM2620">
            <v>0</v>
          </cell>
        </row>
        <row r="2621">
          <cell r="C2621" t="str">
            <v/>
          </cell>
          <cell r="D2621" t="str">
            <v/>
          </cell>
          <cell r="O2621" t="str">
            <v/>
          </cell>
          <cell r="T2621" t="str">
            <v/>
          </cell>
          <cell r="U2621" t="str">
            <v/>
          </cell>
          <cell r="V2621" t="str">
            <v/>
          </cell>
          <cell r="W2621" t="str">
            <v/>
          </cell>
          <cell r="Y2621" t="str">
            <v/>
          </cell>
          <cell r="AA2621" t="str">
            <v/>
          </cell>
          <cell r="AB2621">
            <v>0</v>
          </cell>
          <cell r="AC2621">
            <v>0</v>
          </cell>
          <cell r="AI2621" t="str">
            <v/>
          </cell>
          <cell r="AJ2621" t="str">
            <v/>
          </cell>
          <cell r="AK2621">
            <v>0</v>
          </cell>
          <cell r="AL2621">
            <v>0</v>
          </cell>
          <cell r="AM2621">
            <v>0</v>
          </cell>
        </row>
        <row r="2622">
          <cell r="C2622" t="str">
            <v/>
          </cell>
          <cell r="D2622" t="str">
            <v/>
          </cell>
          <cell r="O2622" t="str">
            <v/>
          </cell>
          <cell r="T2622" t="str">
            <v/>
          </cell>
          <cell r="U2622" t="str">
            <v/>
          </cell>
          <cell r="V2622" t="str">
            <v/>
          </cell>
          <cell r="W2622" t="str">
            <v/>
          </cell>
          <cell r="Y2622" t="str">
            <v/>
          </cell>
          <cell r="AA2622" t="str">
            <v/>
          </cell>
          <cell r="AB2622">
            <v>0</v>
          </cell>
          <cell r="AC2622">
            <v>0</v>
          </cell>
          <cell r="AI2622" t="str">
            <v/>
          </cell>
          <cell r="AJ2622" t="str">
            <v/>
          </cell>
          <cell r="AK2622">
            <v>0</v>
          </cell>
          <cell r="AL2622">
            <v>0</v>
          </cell>
          <cell r="AM2622">
            <v>0</v>
          </cell>
        </row>
        <row r="2623">
          <cell r="C2623" t="str">
            <v/>
          </cell>
          <cell r="D2623" t="str">
            <v/>
          </cell>
          <cell r="O2623" t="str">
            <v/>
          </cell>
          <cell r="T2623" t="str">
            <v/>
          </cell>
          <cell r="U2623" t="str">
            <v/>
          </cell>
          <cell r="V2623" t="str">
            <v/>
          </cell>
          <cell r="W2623" t="str">
            <v/>
          </cell>
          <cell r="Y2623" t="str">
            <v/>
          </cell>
          <cell r="AA2623" t="str">
            <v/>
          </cell>
          <cell r="AB2623">
            <v>0</v>
          </cell>
          <cell r="AC2623">
            <v>0</v>
          </cell>
          <cell r="AI2623" t="str">
            <v/>
          </cell>
          <cell r="AJ2623" t="str">
            <v/>
          </cell>
          <cell r="AK2623">
            <v>0</v>
          </cell>
          <cell r="AL2623">
            <v>0</v>
          </cell>
          <cell r="AM2623">
            <v>0</v>
          </cell>
        </row>
        <row r="2624">
          <cell r="C2624" t="str">
            <v/>
          </cell>
          <cell r="D2624" t="str">
            <v/>
          </cell>
          <cell r="O2624" t="str">
            <v/>
          </cell>
          <cell r="T2624" t="str">
            <v/>
          </cell>
          <cell r="U2624" t="str">
            <v/>
          </cell>
          <cell r="V2624" t="str">
            <v/>
          </cell>
          <cell r="W2624" t="str">
            <v/>
          </cell>
          <cell r="Y2624" t="str">
            <v/>
          </cell>
          <cell r="AA2624" t="str">
            <v/>
          </cell>
          <cell r="AB2624">
            <v>0</v>
          </cell>
          <cell r="AC2624">
            <v>0</v>
          </cell>
          <cell r="AI2624" t="str">
            <v/>
          </cell>
          <cell r="AJ2624" t="str">
            <v/>
          </cell>
          <cell r="AK2624">
            <v>0</v>
          </cell>
          <cell r="AL2624">
            <v>0</v>
          </cell>
          <cell r="AM2624">
            <v>0</v>
          </cell>
        </row>
        <row r="2625">
          <cell r="C2625" t="str">
            <v/>
          </cell>
          <cell r="D2625" t="str">
            <v/>
          </cell>
          <cell r="O2625" t="str">
            <v/>
          </cell>
          <cell r="T2625" t="str">
            <v/>
          </cell>
          <cell r="U2625" t="str">
            <v/>
          </cell>
          <cell r="V2625" t="str">
            <v/>
          </cell>
          <cell r="W2625" t="str">
            <v/>
          </cell>
          <cell r="Y2625" t="str">
            <v/>
          </cell>
          <cell r="AA2625" t="str">
            <v/>
          </cell>
          <cell r="AB2625">
            <v>0</v>
          </cell>
          <cell r="AC2625">
            <v>0</v>
          </cell>
          <cell r="AI2625" t="str">
            <v/>
          </cell>
          <cell r="AJ2625" t="str">
            <v/>
          </cell>
          <cell r="AK2625">
            <v>0</v>
          </cell>
          <cell r="AL2625">
            <v>0</v>
          </cell>
          <cell r="AM2625">
            <v>0</v>
          </cell>
        </row>
        <row r="2626">
          <cell r="C2626" t="str">
            <v/>
          </cell>
          <cell r="D2626" t="str">
            <v/>
          </cell>
          <cell r="O2626" t="str">
            <v/>
          </cell>
          <cell r="T2626" t="str">
            <v/>
          </cell>
          <cell r="U2626" t="str">
            <v/>
          </cell>
          <cell r="V2626" t="str">
            <v/>
          </cell>
          <cell r="W2626" t="str">
            <v/>
          </cell>
          <cell r="Y2626" t="str">
            <v/>
          </cell>
          <cell r="AA2626" t="str">
            <v/>
          </cell>
          <cell r="AB2626">
            <v>0</v>
          </cell>
          <cell r="AC2626">
            <v>0</v>
          </cell>
          <cell r="AI2626" t="str">
            <v/>
          </cell>
          <cell r="AJ2626" t="str">
            <v/>
          </cell>
          <cell r="AK2626">
            <v>0</v>
          </cell>
          <cell r="AL2626">
            <v>0</v>
          </cell>
          <cell r="AM2626">
            <v>0</v>
          </cell>
        </row>
        <row r="2627">
          <cell r="C2627" t="str">
            <v/>
          </cell>
          <cell r="D2627" t="str">
            <v/>
          </cell>
          <cell r="O2627" t="str">
            <v/>
          </cell>
          <cell r="T2627" t="str">
            <v/>
          </cell>
          <cell r="U2627" t="str">
            <v/>
          </cell>
          <cell r="V2627" t="str">
            <v/>
          </cell>
          <cell r="W2627" t="str">
            <v/>
          </cell>
          <cell r="Y2627" t="str">
            <v/>
          </cell>
          <cell r="AA2627" t="str">
            <v/>
          </cell>
          <cell r="AB2627">
            <v>0</v>
          </cell>
          <cell r="AC2627">
            <v>0</v>
          </cell>
          <cell r="AI2627" t="str">
            <v/>
          </cell>
          <cell r="AJ2627" t="str">
            <v/>
          </cell>
          <cell r="AK2627">
            <v>0</v>
          </cell>
          <cell r="AL2627">
            <v>0</v>
          </cell>
          <cell r="AM2627">
            <v>0</v>
          </cell>
        </row>
        <row r="2628">
          <cell r="C2628" t="str">
            <v/>
          </cell>
          <cell r="D2628" t="str">
            <v/>
          </cell>
          <cell r="O2628" t="str">
            <v/>
          </cell>
          <cell r="T2628" t="str">
            <v/>
          </cell>
          <cell r="U2628" t="str">
            <v/>
          </cell>
          <cell r="V2628" t="str">
            <v/>
          </cell>
          <cell r="W2628" t="str">
            <v/>
          </cell>
          <cell r="Y2628" t="str">
            <v/>
          </cell>
          <cell r="AA2628" t="str">
            <v/>
          </cell>
          <cell r="AB2628">
            <v>0</v>
          </cell>
          <cell r="AC2628">
            <v>0</v>
          </cell>
          <cell r="AI2628" t="str">
            <v/>
          </cell>
          <cell r="AJ2628" t="str">
            <v/>
          </cell>
          <cell r="AK2628">
            <v>0</v>
          </cell>
          <cell r="AL2628">
            <v>0</v>
          </cell>
          <cell r="AM2628">
            <v>0</v>
          </cell>
        </row>
        <row r="2629">
          <cell r="C2629" t="str">
            <v/>
          </cell>
          <cell r="D2629" t="str">
            <v/>
          </cell>
          <cell r="O2629" t="str">
            <v/>
          </cell>
          <cell r="T2629" t="str">
            <v/>
          </cell>
          <cell r="U2629" t="str">
            <v/>
          </cell>
          <cell r="V2629" t="str">
            <v/>
          </cell>
          <cell r="W2629" t="str">
            <v/>
          </cell>
          <cell r="Y2629" t="str">
            <v/>
          </cell>
          <cell r="AA2629" t="str">
            <v/>
          </cell>
          <cell r="AB2629">
            <v>0</v>
          </cell>
          <cell r="AC2629">
            <v>0</v>
          </cell>
          <cell r="AI2629" t="str">
            <v/>
          </cell>
          <cell r="AJ2629" t="str">
            <v/>
          </cell>
          <cell r="AK2629">
            <v>0</v>
          </cell>
          <cell r="AL2629">
            <v>0</v>
          </cell>
          <cell r="AM2629">
            <v>0</v>
          </cell>
        </row>
        <row r="2630">
          <cell r="C2630" t="str">
            <v/>
          </cell>
          <cell r="D2630" t="str">
            <v/>
          </cell>
          <cell r="O2630" t="str">
            <v/>
          </cell>
          <cell r="T2630" t="str">
            <v/>
          </cell>
          <cell r="U2630" t="str">
            <v/>
          </cell>
          <cell r="V2630" t="str">
            <v/>
          </cell>
          <cell r="W2630" t="str">
            <v/>
          </cell>
          <cell r="Y2630" t="str">
            <v/>
          </cell>
          <cell r="AA2630" t="str">
            <v/>
          </cell>
          <cell r="AB2630">
            <v>0</v>
          </cell>
          <cell r="AC2630">
            <v>0</v>
          </cell>
          <cell r="AI2630" t="str">
            <v/>
          </cell>
          <cell r="AJ2630" t="str">
            <v/>
          </cell>
          <cell r="AK2630">
            <v>0</v>
          </cell>
          <cell r="AL2630">
            <v>0</v>
          </cell>
          <cell r="AM2630">
            <v>0</v>
          </cell>
        </row>
        <row r="2631">
          <cell r="C2631" t="str">
            <v/>
          </cell>
          <cell r="D2631" t="str">
            <v/>
          </cell>
          <cell r="O2631" t="str">
            <v/>
          </cell>
          <cell r="T2631" t="str">
            <v/>
          </cell>
          <cell r="U2631" t="str">
            <v/>
          </cell>
          <cell r="V2631" t="str">
            <v/>
          </cell>
          <cell r="W2631" t="str">
            <v/>
          </cell>
          <cell r="Y2631" t="str">
            <v/>
          </cell>
          <cell r="AA2631" t="str">
            <v/>
          </cell>
          <cell r="AB2631">
            <v>0</v>
          </cell>
          <cell r="AC2631">
            <v>0</v>
          </cell>
          <cell r="AI2631" t="str">
            <v/>
          </cell>
          <cell r="AJ2631" t="str">
            <v/>
          </cell>
          <cell r="AK2631">
            <v>0</v>
          </cell>
          <cell r="AL2631">
            <v>0</v>
          </cell>
          <cell r="AM2631">
            <v>0</v>
          </cell>
        </row>
        <row r="2632">
          <cell r="C2632" t="str">
            <v/>
          </cell>
          <cell r="D2632" t="str">
            <v/>
          </cell>
          <cell r="O2632" t="str">
            <v/>
          </cell>
          <cell r="T2632" t="str">
            <v/>
          </cell>
          <cell r="U2632" t="str">
            <v/>
          </cell>
          <cell r="V2632" t="str">
            <v/>
          </cell>
          <cell r="W2632" t="str">
            <v/>
          </cell>
          <cell r="Y2632" t="str">
            <v/>
          </cell>
          <cell r="AA2632" t="str">
            <v/>
          </cell>
          <cell r="AB2632">
            <v>0</v>
          </cell>
          <cell r="AC2632">
            <v>0</v>
          </cell>
          <cell r="AI2632" t="str">
            <v/>
          </cell>
          <cell r="AJ2632" t="str">
            <v/>
          </cell>
          <cell r="AK2632">
            <v>0</v>
          </cell>
          <cell r="AL2632">
            <v>0</v>
          </cell>
          <cell r="AM2632">
            <v>0</v>
          </cell>
        </row>
        <row r="2633">
          <cell r="C2633" t="str">
            <v/>
          </cell>
          <cell r="D2633" t="str">
            <v/>
          </cell>
          <cell r="O2633" t="str">
            <v/>
          </cell>
          <cell r="T2633" t="str">
            <v/>
          </cell>
          <cell r="U2633" t="str">
            <v/>
          </cell>
          <cell r="V2633" t="str">
            <v/>
          </cell>
          <cell r="W2633" t="str">
            <v/>
          </cell>
          <cell r="Y2633" t="str">
            <v/>
          </cell>
          <cell r="AA2633" t="str">
            <v/>
          </cell>
          <cell r="AB2633">
            <v>0</v>
          </cell>
          <cell r="AC2633">
            <v>0</v>
          </cell>
          <cell r="AI2633" t="str">
            <v/>
          </cell>
          <cell r="AJ2633" t="str">
            <v/>
          </cell>
          <cell r="AK2633">
            <v>0</v>
          </cell>
          <cell r="AL2633">
            <v>0</v>
          </cell>
          <cell r="AM2633">
            <v>0</v>
          </cell>
        </row>
        <row r="2634">
          <cell r="C2634" t="str">
            <v/>
          </cell>
          <cell r="D2634" t="str">
            <v/>
          </cell>
          <cell r="O2634" t="str">
            <v/>
          </cell>
          <cell r="T2634" t="str">
            <v/>
          </cell>
          <cell r="U2634" t="str">
            <v/>
          </cell>
          <cell r="V2634" t="str">
            <v/>
          </cell>
          <cell r="W2634" t="str">
            <v/>
          </cell>
          <cell r="Y2634" t="str">
            <v/>
          </cell>
          <cell r="AA2634" t="str">
            <v/>
          </cell>
          <cell r="AB2634">
            <v>0</v>
          </cell>
          <cell r="AC2634">
            <v>0</v>
          </cell>
          <cell r="AI2634" t="str">
            <v/>
          </cell>
          <cell r="AJ2634" t="str">
            <v/>
          </cell>
          <cell r="AK2634">
            <v>0</v>
          </cell>
          <cell r="AL2634">
            <v>0</v>
          </cell>
          <cell r="AM2634">
            <v>0</v>
          </cell>
        </row>
        <row r="2635">
          <cell r="C2635" t="str">
            <v/>
          </cell>
          <cell r="D2635" t="str">
            <v/>
          </cell>
          <cell r="O2635" t="str">
            <v/>
          </cell>
          <cell r="T2635" t="str">
            <v/>
          </cell>
          <cell r="U2635" t="str">
            <v/>
          </cell>
          <cell r="V2635" t="str">
            <v/>
          </cell>
          <cell r="W2635" t="str">
            <v/>
          </cell>
          <cell r="Y2635" t="str">
            <v/>
          </cell>
          <cell r="AA2635" t="str">
            <v/>
          </cell>
          <cell r="AB2635">
            <v>0</v>
          </cell>
          <cell r="AC2635">
            <v>0</v>
          </cell>
          <cell r="AI2635" t="str">
            <v/>
          </cell>
          <cell r="AJ2635" t="str">
            <v/>
          </cell>
          <cell r="AK2635">
            <v>0</v>
          </cell>
          <cell r="AL2635">
            <v>0</v>
          </cell>
          <cell r="AM2635">
            <v>0</v>
          </cell>
        </row>
        <row r="2636">
          <cell r="C2636" t="str">
            <v/>
          </cell>
          <cell r="D2636" t="str">
            <v/>
          </cell>
          <cell r="O2636" t="str">
            <v/>
          </cell>
          <cell r="T2636" t="str">
            <v/>
          </cell>
          <cell r="U2636" t="str">
            <v/>
          </cell>
          <cell r="V2636" t="str">
            <v/>
          </cell>
          <cell r="W2636" t="str">
            <v/>
          </cell>
          <cell r="Y2636" t="str">
            <v/>
          </cell>
          <cell r="AA2636" t="str">
            <v/>
          </cell>
          <cell r="AB2636">
            <v>0</v>
          </cell>
          <cell r="AC2636">
            <v>0</v>
          </cell>
          <cell r="AI2636" t="str">
            <v/>
          </cell>
          <cell r="AJ2636" t="str">
            <v/>
          </cell>
          <cell r="AK2636">
            <v>0</v>
          </cell>
          <cell r="AL2636">
            <v>0</v>
          </cell>
          <cell r="AM2636">
            <v>0</v>
          </cell>
        </row>
        <row r="2637">
          <cell r="C2637" t="str">
            <v/>
          </cell>
          <cell r="D2637" t="str">
            <v/>
          </cell>
          <cell r="O2637" t="str">
            <v/>
          </cell>
          <cell r="T2637" t="str">
            <v/>
          </cell>
          <cell r="U2637" t="str">
            <v/>
          </cell>
          <cell r="V2637" t="str">
            <v/>
          </cell>
          <cell r="W2637" t="str">
            <v/>
          </cell>
          <cell r="Y2637" t="str">
            <v/>
          </cell>
          <cell r="AA2637" t="str">
            <v/>
          </cell>
          <cell r="AB2637">
            <v>0</v>
          </cell>
          <cell r="AC2637">
            <v>0</v>
          </cell>
          <cell r="AI2637" t="str">
            <v/>
          </cell>
          <cell r="AJ2637" t="str">
            <v/>
          </cell>
          <cell r="AK2637">
            <v>0</v>
          </cell>
          <cell r="AL2637">
            <v>0</v>
          </cell>
          <cell r="AM2637">
            <v>0</v>
          </cell>
        </row>
        <row r="2638">
          <cell r="C2638" t="str">
            <v/>
          </cell>
          <cell r="D2638" t="str">
            <v/>
          </cell>
          <cell r="O2638" t="str">
            <v/>
          </cell>
          <cell r="T2638" t="str">
            <v/>
          </cell>
          <cell r="U2638" t="str">
            <v/>
          </cell>
          <cell r="V2638" t="str">
            <v/>
          </cell>
          <cell r="W2638" t="str">
            <v/>
          </cell>
          <cell r="Y2638" t="str">
            <v/>
          </cell>
          <cell r="AA2638" t="str">
            <v/>
          </cell>
          <cell r="AB2638">
            <v>0</v>
          </cell>
          <cell r="AC2638">
            <v>0</v>
          </cell>
          <cell r="AI2638" t="str">
            <v/>
          </cell>
          <cell r="AJ2638" t="str">
            <v/>
          </cell>
          <cell r="AK2638">
            <v>0</v>
          </cell>
          <cell r="AL2638">
            <v>0</v>
          </cell>
          <cell r="AM2638">
            <v>0</v>
          </cell>
        </row>
        <row r="2639">
          <cell r="C2639" t="str">
            <v/>
          </cell>
          <cell r="D2639" t="str">
            <v/>
          </cell>
          <cell r="O2639" t="str">
            <v/>
          </cell>
          <cell r="T2639" t="str">
            <v/>
          </cell>
          <cell r="U2639" t="str">
            <v/>
          </cell>
          <cell r="V2639" t="str">
            <v/>
          </cell>
          <cell r="W2639" t="str">
            <v/>
          </cell>
          <cell r="Y2639" t="str">
            <v/>
          </cell>
          <cell r="AA2639" t="str">
            <v/>
          </cell>
          <cell r="AB2639">
            <v>0</v>
          </cell>
          <cell r="AC2639">
            <v>0</v>
          </cell>
          <cell r="AI2639" t="str">
            <v/>
          </cell>
          <cell r="AJ2639" t="str">
            <v/>
          </cell>
          <cell r="AK2639">
            <v>0</v>
          </cell>
          <cell r="AL2639">
            <v>0</v>
          </cell>
          <cell r="AM2639">
            <v>0</v>
          </cell>
        </row>
        <row r="2640">
          <cell r="C2640" t="str">
            <v/>
          </cell>
          <cell r="D2640" t="str">
            <v/>
          </cell>
          <cell r="O2640" t="str">
            <v/>
          </cell>
          <cell r="T2640" t="str">
            <v/>
          </cell>
          <cell r="U2640" t="str">
            <v/>
          </cell>
          <cell r="V2640" t="str">
            <v/>
          </cell>
          <cell r="W2640" t="str">
            <v/>
          </cell>
          <cell r="Y2640" t="str">
            <v/>
          </cell>
          <cell r="AA2640" t="str">
            <v/>
          </cell>
          <cell r="AB2640">
            <v>0</v>
          </cell>
          <cell r="AC2640">
            <v>0</v>
          </cell>
          <cell r="AI2640" t="str">
            <v/>
          </cell>
          <cell r="AJ2640" t="str">
            <v/>
          </cell>
          <cell r="AK2640">
            <v>0</v>
          </cell>
          <cell r="AL2640">
            <v>0</v>
          </cell>
          <cell r="AM2640">
            <v>0</v>
          </cell>
        </row>
        <row r="2641">
          <cell r="C2641" t="str">
            <v/>
          </cell>
          <cell r="D2641" t="str">
            <v/>
          </cell>
          <cell r="O2641" t="str">
            <v/>
          </cell>
          <cell r="T2641" t="str">
            <v/>
          </cell>
          <cell r="U2641" t="str">
            <v/>
          </cell>
          <cell r="V2641" t="str">
            <v/>
          </cell>
          <cell r="W2641" t="str">
            <v/>
          </cell>
          <cell r="Y2641" t="str">
            <v/>
          </cell>
          <cell r="AA2641" t="str">
            <v/>
          </cell>
          <cell r="AB2641">
            <v>0</v>
          </cell>
          <cell r="AC2641">
            <v>0</v>
          </cell>
          <cell r="AI2641" t="str">
            <v/>
          </cell>
          <cell r="AJ2641" t="str">
            <v/>
          </cell>
          <cell r="AK2641">
            <v>0</v>
          </cell>
          <cell r="AL2641">
            <v>0</v>
          </cell>
          <cell r="AM2641">
            <v>0</v>
          </cell>
        </row>
        <row r="2642">
          <cell r="C2642" t="str">
            <v/>
          </cell>
          <cell r="D2642" t="str">
            <v/>
          </cell>
          <cell r="O2642" t="str">
            <v/>
          </cell>
          <cell r="T2642" t="str">
            <v/>
          </cell>
          <cell r="U2642" t="str">
            <v/>
          </cell>
          <cell r="V2642" t="str">
            <v/>
          </cell>
          <cell r="W2642" t="str">
            <v/>
          </cell>
          <cell r="Y2642" t="str">
            <v/>
          </cell>
          <cell r="AA2642" t="str">
            <v/>
          </cell>
          <cell r="AB2642">
            <v>0</v>
          </cell>
          <cell r="AC2642">
            <v>0</v>
          </cell>
          <cell r="AI2642" t="str">
            <v/>
          </cell>
          <cell r="AJ2642" t="str">
            <v/>
          </cell>
          <cell r="AK2642">
            <v>0</v>
          </cell>
          <cell r="AL2642">
            <v>0</v>
          </cell>
          <cell r="AM2642">
            <v>0</v>
          </cell>
        </row>
        <row r="2643">
          <cell r="C2643" t="str">
            <v/>
          </cell>
          <cell r="D2643" t="str">
            <v/>
          </cell>
          <cell r="O2643" t="str">
            <v/>
          </cell>
          <cell r="T2643" t="str">
            <v/>
          </cell>
          <cell r="U2643" t="str">
            <v/>
          </cell>
          <cell r="V2643" t="str">
            <v/>
          </cell>
          <cell r="W2643" t="str">
            <v/>
          </cell>
          <cell r="Y2643" t="str">
            <v/>
          </cell>
          <cell r="AA2643" t="str">
            <v/>
          </cell>
          <cell r="AB2643">
            <v>0</v>
          </cell>
          <cell r="AC2643">
            <v>0</v>
          </cell>
          <cell r="AI2643" t="str">
            <v/>
          </cell>
          <cell r="AJ2643" t="str">
            <v/>
          </cell>
          <cell r="AK2643">
            <v>0</v>
          </cell>
          <cell r="AL2643">
            <v>0</v>
          </cell>
          <cell r="AM2643">
            <v>0</v>
          </cell>
        </row>
        <row r="2644">
          <cell r="C2644" t="str">
            <v/>
          </cell>
          <cell r="D2644" t="str">
            <v/>
          </cell>
          <cell r="O2644" t="str">
            <v/>
          </cell>
          <cell r="T2644" t="str">
            <v/>
          </cell>
          <cell r="U2644" t="str">
            <v/>
          </cell>
          <cell r="V2644" t="str">
            <v/>
          </cell>
          <cell r="W2644" t="str">
            <v/>
          </cell>
          <cell r="Y2644" t="str">
            <v/>
          </cell>
          <cell r="AA2644" t="str">
            <v/>
          </cell>
          <cell r="AB2644">
            <v>0</v>
          </cell>
          <cell r="AC2644">
            <v>0</v>
          </cell>
          <cell r="AI2644" t="str">
            <v/>
          </cell>
          <cell r="AJ2644" t="str">
            <v/>
          </cell>
          <cell r="AK2644">
            <v>0</v>
          </cell>
          <cell r="AL2644">
            <v>0</v>
          </cell>
          <cell r="AM2644">
            <v>0</v>
          </cell>
        </row>
        <row r="2645">
          <cell r="C2645" t="str">
            <v/>
          </cell>
          <cell r="D2645" t="str">
            <v/>
          </cell>
          <cell r="O2645" t="str">
            <v/>
          </cell>
          <cell r="T2645" t="str">
            <v/>
          </cell>
          <cell r="U2645" t="str">
            <v/>
          </cell>
          <cell r="V2645" t="str">
            <v/>
          </cell>
          <cell r="W2645" t="str">
            <v/>
          </cell>
          <cell r="Y2645" t="str">
            <v/>
          </cell>
          <cell r="AA2645" t="str">
            <v/>
          </cell>
          <cell r="AB2645">
            <v>0</v>
          </cell>
          <cell r="AC2645">
            <v>0</v>
          </cell>
          <cell r="AI2645" t="str">
            <v/>
          </cell>
          <cell r="AJ2645" t="str">
            <v/>
          </cell>
          <cell r="AK2645">
            <v>0</v>
          </cell>
          <cell r="AL2645">
            <v>0</v>
          </cell>
          <cell r="AM2645">
            <v>0</v>
          </cell>
        </row>
        <row r="2646">
          <cell r="C2646" t="str">
            <v/>
          </cell>
          <cell r="D2646" t="str">
            <v/>
          </cell>
          <cell r="O2646" t="str">
            <v/>
          </cell>
          <cell r="T2646" t="str">
            <v/>
          </cell>
          <cell r="U2646" t="str">
            <v/>
          </cell>
          <cell r="V2646" t="str">
            <v/>
          </cell>
          <cell r="W2646" t="str">
            <v/>
          </cell>
          <cell r="Y2646" t="str">
            <v/>
          </cell>
          <cell r="AA2646" t="str">
            <v/>
          </cell>
          <cell r="AB2646">
            <v>0</v>
          </cell>
          <cell r="AC2646">
            <v>0</v>
          </cell>
          <cell r="AI2646" t="str">
            <v/>
          </cell>
          <cell r="AJ2646" t="str">
            <v/>
          </cell>
          <cell r="AK2646">
            <v>0</v>
          </cell>
          <cell r="AL2646">
            <v>0</v>
          </cell>
          <cell r="AM2646">
            <v>0</v>
          </cell>
        </row>
        <row r="2647">
          <cell r="C2647" t="str">
            <v/>
          </cell>
          <cell r="D2647" t="str">
            <v/>
          </cell>
          <cell r="O2647" t="str">
            <v/>
          </cell>
          <cell r="T2647" t="str">
            <v/>
          </cell>
          <cell r="U2647" t="str">
            <v/>
          </cell>
          <cell r="V2647" t="str">
            <v/>
          </cell>
          <cell r="W2647" t="str">
            <v/>
          </cell>
          <cell r="Y2647" t="str">
            <v/>
          </cell>
          <cell r="AA2647" t="str">
            <v/>
          </cell>
          <cell r="AB2647">
            <v>0</v>
          </cell>
          <cell r="AC2647">
            <v>0</v>
          </cell>
          <cell r="AI2647" t="str">
            <v/>
          </cell>
          <cell r="AJ2647" t="str">
            <v/>
          </cell>
          <cell r="AK2647">
            <v>0</v>
          </cell>
          <cell r="AL2647">
            <v>0</v>
          </cell>
          <cell r="AM2647">
            <v>0</v>
          </cell>
        </row>
        <row r="2648">
          <cell r="C2648" t="str">
            <v/>
          </cell>
          <cell r="D2648" t="str">
            <v/>
          </cell>
          <cell r="O2648" t="str">
            <v/>
          </cell>
          <cell r="T2648" t="str">
            <v/>
          </cell>
          <cell r="U2648" t="str">
            <v/>
          </cell>
          <cell r="V2648" t="str">
            <v/>
          </cell>
          <cell r="W2648" t="str">
            <v/>
          </cell>
          <cell r="Y2648" t="str">
            <v/>
          </cell>
          <cell r="AA2648" t="str">
            <v/>
          </cell>
          <cell r="AB2648">
            <v>0</v>
          </cell>
          <cell r="AC2648">
            <v>0</v>
          </cell>
          <cell r="AI2648" t="str">
            <v/>
          </cell>
          <cell r="AJ2648" t="str">
            <v/>
          </cell>
          <cell r="AK2648">
            <v>0</v>
          </cell>
          <cell r="AL2648">
            <v>0</v>
          </cell>
          <cell r="AM2648">
            <v>0</v>
          </cell>
        </row>
        <row r="2649">
          <cell r="C2649" t="str">
            <v/>
          </cell>
          <cell r="D2649" t="str">
            <v/>
          </cell>
          <cell r="O2649" t="str">
            <v/>
          </cell>
          <cell r="T2649" t="str">
            <v/>
          </cell>
          <cell r="U2649" t="str">
            <v/>
          </cell>
          <cell r="V2649" t="str">
            <v/>
          </cell>
          <cell r="W2649" t="str">
            <v/>
          </cell>
          <cell r="Y2649" t="str">
            <v/>
          </cell>
          <cell r="AA2649" t="str">
            <v/>
          </cell>
          <cell r="AB2649">
            <v>0</v>
          </cell>
          <cell r="AC2649">
            <v>0</v>
          </cell>
          <cell r="AI2649" t="str">
            <v/>
          </cell>
          <cell r="AJ2649" t="str">
            <v/>
          </cell>
          <cell r="AK2649">
            <v>0</v>
          </cell>
          <cell r="AL2649">
            <v>0</v>
          </cell>
          <cell r="AM2649">
            <v>0</v>
          </cell>
        </row>
        <row r="2650">
          <cell r="C2650" t="str">
            <v/>
          </cell>
          <cell r="D2650" t="str">
            <v/>
          </cell>
          <cell r="O2650" t="str">
            <v/>
          </cell>
          <cell r="T2650" t="str">
            <v/>
          </cell>
          <cell r="U2650" t="str">
            <v/>
          </cell>
          <cell r="V2650" t="str">
            <v/>
          </cell>
          <cell r="W2650" t="str">
            <v/>
          </cell>
          <cell r="Y2650" t="str">
            <v/>
          </cell>
          <cell r="AA2650" t="str">
            <v/>
          </cell>
          <cell r="AB2650">
            <v>0</v>
          </cell>
          <cell r="AC2650">
            <v>0</v>
          </cell>
          <cell r="AI2650" t="str">
            <v/>
          </cell>
          <cell r="AJ2650" t="str">
            <v/>
          </cell>
          <cell r="AK2650">
            <v>0</v>
          </cell>
          <cell r="AL2650">
            <v>0</v>
          </cell>
          <cell r="AM2650">
            <v>0</v>
          </cell>
        </row>
        <row r="2651">
          <cell r="C2651" t="str">
            <v/>
          </cell>
          <cell r="D2651" t="str">
            <v/>
          </cell>
          <cell r="O2651" t="str">
            <v/>
          </cell>
          <cell r="T2651" t="str">
            <v/>
          </cell>
          <cell r="U2651" t="str">
            <v/>
          </cell>
          <cell r="V2651" t="str">
            <v/>
          </cell>
          <cell r="W2651" t="str">
            <v/>
          </cell>
          <cell r="Y2651" t="str">
            <v/>
          </cell>
          <cell r="AA2651" t="str">
            <v/>
          </cell>
          <cell r="AB2651">
            <v>0</v>
          </cell>
          <cell r="AC2651">
            <v>0</v>
          </cell>
          <cell r="AI2651" t="str">
            <v/>
          </cell>
          <cell r="AJ2651" t="str">
            <v/>
          </cell>
          <cell r="AK2651">
            <v>0</v>
          </cell>
          <cell r="AL2651">
            <v>0</v>
          </cell>
          <cell r="AM2651">
            <v>0</v>
          </cell>
        </row>
        <row r="2652">
          <cell r="C2652" t="str">
            <v/>
          </cell>
          <cell r="D2652" t="str">
            <v/>
          </cell>
          <cell r="O2652" t="str">
            <v/>
          </cell>
          <cell r="T2652" t="str">
            <v/>
          </cell>
          <cell r="U2652" t="str">
            <v/>
          </cell>
          <cell r="V2652" t="str">
            <v/>
          </cell>
          <cell r="W2652" t="str">
            <v/>
          </cell>
          <cell r="Y2652" t="str">
            <v/>
          </cell>
          <cell r="AA2652" t="str">
            <v/>
          </cell>
          <cell r="AB2652">
            <v>0</v>
          </cell>
          <cell r="AC2652">
            <v>0</v>
          </cell>
          <cell r="AI2652" t="str">
            <v/>
          </cell>
          <cell r="AJ2652" t="str">
            <v/>
          </cell>
          <cell r="AK2652">
            <v>0</v>
          </cell>
          <cell r="AL2652">
            <v>0</v>
          </cell>
          <cell r="AM2652">
            <v>0</v>
          </cell>
        </row>
        <row r="2653">
          <cell r="C2653" t="str">
            <v/>
          </cell>
          <cell r="D2653" t="str">
            <v/>
          </cell>
          <cell r="O2653" t="str">
            <v/>
          </cell>
          <cell r="T2653" t="str">
            <v/>
          </cell>
          <cell r="U2653" t="str">
            <v/>
          </cell>
          <cell r="V2653" t="str">
            <v/>
          </cell>
          <cell r="W2653" t="str">
            <v/>
          </cell>
          <cell r="Y2653" t="str">
            <v/>
          </cell>
          <cell r="AA2653" t="str">
            <v/>
          </cell>
          <cell r="AB2653">
            <v>0</v>
          </cell>
          <cell r="AC2653">
            <v>0</v>
          </cell>
          <cell r="AI2653" t="str">
            <v/>
          </cell>
          <cell r="AJ2653" t="str">
            <v/>
          </cell>
          <cell r="AK2653">
            <v>0</v>
          </cell>
          <cell r="AL2653">
            <v>0</v>
          </cell>
          <cell r="AM2653">
            <v>0</v>
          </cell>
        </row>
        <row r="2654">
          <cell r="C2654" t="str">
            <v/>
          </cell>
          <cell r="D2654" t="str">
            <v/>
          </cell>
          <cell r="O2654" t="str">
            <v/>
          </cell>
          <cell r="T2654" t="str">
            <v/>
          </cell>
          <cell r="U2654" t="str">
            <v/>
          </cell>
          <cell r="V2654" t="str">
            <v/>
          </cell>
          <cell r="W2654" t="str">
            <v/>
          </cell>
          <cell r="Y2654" t="str">
            <v/>
          </cell>
          <cell r="AA2654" t="str">
            <v/>
          </cell>
          <cell r="AB2654">
            <v>0</v>
          </cell>
          <cell r="AC2654">
            <v>0</v>
          </cell>
          <cell r="AI2654" t="str">
            <v/>
          </cell>
          <cell r="AJ2654" t="str">
            <v/>
          </cell>
          <cell r="AK2654">
            <v>0</v>
          </cell>
          <cell r="AL2654">
            <v>0</v>
          </cell>
          <cell r="AM2654">
            <v>0</v>
          </cell>
        </row>
        <row r="2655">
          <cell r="C2655" t="str">
            <v/>
          </cell>
          <cell r="D2655" t="str">
            <v/>
          </cell>
          <cell r="O2655" t="str">
            <v/>
          </cell>
          <cell r="T2655" t="str">
            <v/>
          </cell>
          <cell r="U2655" t="str">
            <v/>
          </cell>
          <cell r="V2655" t="str">
            <v/>
          </cell>
          <cell r="W2655" t="str">
            <v/>
          </cell>
          <cell r="Y2655" t="str">
            <v/>
          </cell>
          <cell r="AA2655" t="str">
            <v/>
          </cell>
          <cell r="AB2655">
            <v>0</v>
          </cell>
          <cell r="AC2655">
            <v>0</v>
          </cell>
          <cell r="AI2655" t="str">
            <v/>
          </cell>
          <cell r="AJ2655" t="str">
            <v/>
          </cell>
          <cell r="AK2655">
            <v>0</v>
          </cell>
          <cell r="AL2655">
            <v>0</v>
          </cell>
          <cell r="AM2655">
            <v>0</v>
          </cell>
        </row>
        <row r="2656">
          <cell r="C2656" t="str">
            <v/>
          </cell>
          <cell r="D2656" t="str">
            <v/>
          </cell>
          <cell r="O2656" t="str">
            <v/>
          </cell>
          <cell r="T2656" t="str">
            <v/>
          </cell>
          <cell r="U2656" t="str">
            <v/>
          </cell>
          <cell r="V2656" t="str">
            <v/>
          </cell>
          <cell r="W2656" t="str">
            <v/>
          </cell>
          <cell r="Y2656" t="str">
            <v/>
          </cell>
          <cell r="AA2656" t="str">
            <v/>
          </cell>
          <cell r="AB2656">
            <v>0</v>
          </cell>
          <cell r="AC2656">
            <v>0</v>
          </cell>
          <cell r="AI2656" t="str">
            <v/>
          </cell>
          <cell r="AJ2656" t="str">
            <v/>
          </cell>
          <cell r="AK2656">
            <v>0</v>
          </cell>
          <cell r="AL2656">
            <v>0</v>
          </cell>
          <cell r="AM2656">
            <v>0</v>
          </cell>
        </row>
        <row r="2657">
          <cell r="C2657" t="str">
            <v/>
          </cell>
          <cell r="D2657" t="str">
            <v/>
          </cell>
          <cell r="O2657" t="str">
            <v/>
          </cell>
          <cell r="T2657" t="str">
            <v/>
          </cell>
          <cell r="U2657" t="str">
            <v/>
          </cell>
          <cell r="V2657" t="str">
            <v/>
          </cell>
          <cell r="W2657" t="str">
            <v/>
          </cell>
          <cell r="Y2657" t="str">
            <v/>
          </cell>
          <cell r="AA2657" t="str">
            <v/>
          </cell>
          <cell r="AB2657">
            <v>0</v>
          </cell>
          <cell r="AC2657">
            <v>0</v>
          </cell>
          <cell r="AI2657" t="str">
            <v/>
          </cell>
          <cell r="AJ2657" t="str">
            <v/>
          </cell>
          <cell r="AK2657">
            <v>0</v>
          </cell>
          <cell r="AL2657">
            <v>0</v>
          </cell>
          <cell r="AM2657">
            <v>0</v>
          </cell>
        </row>
        <row r="2658">
          <cell r="C2658" t="str">
            <v/>
          </cell>
          <cell r="D2658" t="str">
            <v/>
          </cell>
          <cell r="O2658" t="str">
            <v/>
          </cell>
          <cell r="T2658" t="str">
            <v/>
          </cell>
          <cell r="U2658" t="str">
            <v/>
          </cell>
          <cell r="V2658" t="str">
            <v/>
          </cell>
          <cell r="W2658" t="str">
            <v/>
          </cell>
          <cell r="Y2658" t="str">
            <v/>
          </cell>
          <cell r="AA2658" t="str">
            <v/>
          </cell>
          <cell r="AB2658">
            <v>0</v>
          </cell>
          <cell r="AC2658">
            <v>0</v>
          </cell>
          <cell r="AI2658" t="str">
            <v/>
          </cell>
          <cell r="AJ2658" t="str">
            <v/>
          </cell>
          <cell r="AK2658">
            <v>0</v>
          </cell>
          <cell r="AL2658">
            <v>0</v>
          </cell>
          <cell r="AM2658">
            <v>0</v>
          </cell>
        </row>
        <row r="2659">
          <cell r="C2659" t="str">
            <v/>
          </cell>
          <cell r="D2659" t="str">
            <v/>
          </cell>
          <cell r="O2659" t="str">
            <v/>
          </cell>
          <cell r="T2659" t="str">
            <v/>
          </cell>
          <cell r="U2659" t="str">
            <v/>
          </cell>
          <cell r="V2659" t="str">
            <v/>
          </cell>
          <cell r="W2659" t="str">
            <v/>
          </cell>
          <cell r="Y2659" t="str">
            <v/>
          </cell>
          <cell r="AA2659" t="str">
            <v/>
          </cell>
          <cell r="AB2659">
            <v>0</v>
          </cell>
          <cell r="AC2659">
            <v>0</v>
          </cell>
          <cell r="AI2659" t="str">
            <v/>
          </cell>
          <cell r="AJ2659" t="str">
            <v/>
          </cell>
          <cell r="AK2659">
            <v>0</v>
          </cell>
          <cell r="AL2659">
            <v>0</v>
          </cell>
          <cell r="AM2659">
            <v>0</v>
          </cell>
        </row>
        <row r="2660">
          <cell r="C2660" t="str">
            <v/>
          </cell>
          <cell r="D2660" t="str">
            <v/>
          </cell>
          <cell r="O2660" t="str">
            <v/>
          </cell>
          <cell r="T2660" t="str">
            <v/>
          </cell>
          <cell r="U2660" t="str">
            <v/>
          </cell>
          <cell r="V2660" t="str">
            <v/>
          </cell>
          <cell r="W2660" t="str">
            <v/>
          </cell>
          <cell r="Y2660" t="str">
            <v/>
          </cell>
          <cell r="AA2660" t="str">
            <v/>
          </cell>
          <cell r="AB2660">
            <v>0</v>
          </cell>
          <cell r="AC2660">
            <v>0</v>
          </cell>
          <cell r="AI2660" t="str">
            <v/>
          </cell>
          <cell r="AJ2660" t="str">
            <v/>
          </cell>
          <cell r="AK2660">
            <v>0</v>
          </cell>
          <cell r="AL2660">
            <v>0</v>
          </cell>
          <cell r="AM2660">
            <v>0</v>
          </cell>
        </row>
        <row r="2661">
          <cell r="C2661" t="str">
            <v/>
          </cell>
          <cell r="D2661" t="str">
            <v/>
          </cell>
          <cell r="O2661" t="str">
            <v/>
          </cell>
          <cell r="T2661" t="str">
            <v/>
          </cell>
          <cell r="U2661" t="str">
            <v/>
          </cell>
          <cell r="V2661" t="str">
            <v/>
          </cell>
          <cell r="W2661" t="str">
            <v/>
          </cell>
          <cell r="Y2661" t="str">
            <v/>
          </cell>
          <cell r="AA2661" t="str">
            <v/>
          </cell>
          <cell r="AB2661">
            <v>0</v>
          </cell>
          <cell r="AC2661">
            <v>0</v>
          </cell>
          <cell r="AI2661" t="str">
            <v/>
          </cell>
          <cell r="AJ2661" t="str">
            <v/>
          </cell>
          <cell r="AK2661">
            <v>0</v>
          </cell>
          <cell r="AL2661">
            <v>0</v>
          </cell>
          <cell r="AM2661">
            <v>0</v>
          </cell>
        </row>
        <row r="2662">
          <cell r="C2662" t="str">
            <v/>
          </cell>
          <cell r="D2662" t="str">
            <v/>
          </cell>
          <cell r="O2662" t="str">
            <v/>
          </cell>
          <cell r="T2662" t="str">
            <v/>
          </cell>
          <cell r="U2662" t="str">
            <v/>
          </cell>
          <cell r="V2662" t="str">
            <v/>
          </cell>
          <cell r="W2662" t="str">
            <v/>
          </cell>
          <cell r="Y2662" t="str">
            <v/>
          </cell>
          <cell r="AA2662" t="str">
            <v/>
          </cell>
          <cell r="AB2662">
            <v>0</v>
          </cell>
          <cell r="AC2662">
            <v>0</v>
          </cell>
          <cell r="AI2662" t="str">
            <v/>
          </cell>
          <cell r="AJ2662" t="str">
            <v/>
          </cell>
          <cell r="AK2662">
            <v>0</v>
          </cell>
          <cell r="AL2662">
            <v>0</v>
          </cell>
          <cell r="AM2662">
            <v>0</v>
          </cell>
        </row>
        <row r="2663">
          <cell r="C2663" t="str">
            <v/>
          </cell>
          <cell r="D2663" t="str">
            <v/>
          </cell>
          <cell r="O2663" t="str">
            <v/>
          </cell>
          <cell r="T2663" t="str">
            <v/>
          </cell>
          <cell r="U2663" t="str">
            <v/>
          </cell>
          <cell r="V2663" t="str">
            <v/>
          </cell>
          <cell r="W2663" t="str">
            <v/>
          </cell>
          <cell r="Y2663" t="str">
            <v/>
          </cell>
          <cell r="AA2663" t="str">
            <v/>
          </cell>
          <cell r="AB2663">
            <v>0</v>
          </cell>
          <cell r="AC2663">
            <v>0</v>
          </cell>
          <cell r="AI2663" t="str">
            <v/>
          </cell>
          <cell r="AJ2663" t="str">
            <v/>
          </cell>
          <cell r="AK2663">
            <v>0</v>
          </cell>
          <cell r="AL2663">
            <v>0</v>
          </cell>
          <cell r="AM2663">
            <v>0</v>
          </cell>
        </row>
        <row r="2664">
          <cell r="C2664" t="str">
            <v/>
          </cell>
          <cell r="D2664" t="str">
            <v/>
          </cell>
          <cell r="O2664" t="str">
            <v/>
          </cell>
          <cell r="T2664" t="str">
            <v/>
          </cell>
          <cell r="U2664" t="str">
            <v/>
          </cell>
          <cell r="V2664" t="str">
            <v/>
          </cell>
          <cell r="W2664" t="str">
            <v/>
          </cell>
          <cell r="Y2664" t="str">
            <v/>
          </cell>
          <cell r="AA2664" t="str">
            <v/>
          </cell>
          <cell r="AB2664">
            <v>0</v>
          </cell>
          <cell r="AC2664">
            <v>0</v>
          </cell>
          <cell r="AI2664" t="str">
            <v/>
          </cell>
          <cell r="AJ2664" t="str">
            <v/>
          </cell>
          <cell r="AK2664">
            <v>0</v>
          </cell>
          <cell r="AL2664">
            <v>0</v>
          </cell>
          <cell r="AM2664">
            <v>0</v>
          </cell>
        </row>
        <row r="2665">
          <cell r="C2665" t="str">
            <v/>
          </cell>
          <cell r="D2665" t="str">
            <v/>
          </cell>
          <cell r="O2665" t="str">
            <v/>
          </cell>
          <cell r="T2665" t="str">
            <v/>
          </cell>
          <cell r="U2665" t="str">
            <v/>
          </cell>
          <cell r="V2665" t="str">
            <v/>
          </cell>
          <cell r="W2665" t="str">
            <v/>
          </cell>
          <cell r="Y2665" t="str">
            <v/>
          </cell>
          <cell r="AA2665" t="str">
            <v/>
          </cell>
          <cell r="AB2665">
            <v>0</v>
          </cell>
          <cell r="AC2665">
            <v>0</v>
          </cell>
          <cell r="AI2665" t="str">
            <v/>
          </cell>
          <cell r="AJ2665" t="str">
            <v/>
          </cell>
          <cell r="AK2665">
            <v>0</v>
          </cell>
          <cell r="AL2665">
            <v>0</v>
          </cell>
          <cell r="AM2665">
            <v>0</v>
          </cell>
        </row>
        <row r="2666">
          <cell r="C2666" t="str">
            <v/>
          </cell>
          <cell r="D2666" t="str">
            <v/>
          </cell>
          <cell r="O2666" t="str">
            <v/>
          </cell>
          <cell r="T2666" t="str">
            <v/>
          </cell>
          <cell r="U2666" t="str">
            <v/>
          </cell>
          <cell r="V2666" t="str">
            <v/>
          </cell>
          <cell r="W2666" t="str">
            <v/>
          </cell>
          <cell r="Y2666" t="str">
            <v/>
          </cell>
          <cell r="AA2666" t="str">
            <v/>
          </cell>
          <cell r="AB2666">
            <v>0</v>
          </cell>
          <cell r="AC2666">
            <v>0</v>
          </cell>
          <cell r="AI2666" t="str">
            <v/>
          </cell>
          <cell r="AJ2666" t="str">
            <v/>
          </cell>
          <cell r="AK2666">
            <v>0</v>
          </cell>
          <cell r="AL2666">
            <v>0</v>
          </cell>
          <cell r="AM2666">
            <v>0</v>
          </cell>
        </row>
        <row r="2667">
          <cell r="C2667" t="str">
            <v/>
          </cell>
          <cell r="D2667" t="str">
            <v/>
          </cell>
          <cell r="O2667" t="str">
            <v/>
          </cell>
          <cell r="T2667" t="str">
            <v/>
          </cell>
          <cell r="U2667" t="str">
            <v/>
          </cell>
          <cell r="V2667" t="str">
            <v/>
          </cell>
          <cell r="W2667" t="str">
            <v/>
          </cell>
          <cell r="Y2667" t="str">
            <v/>
          </cell>
          <cell r="AA2667" t="str">
            <v/>
          </cell>
          <cell r="AB2667">
            <v>0</v>
          </cell>
          <cell r="AC2667">
            <v>0</v>
          </cell>
          <cell r="AI2667" t="str">
            <v/>
          </cell>
          <cell r="AJ2667" t="str">
            <v/>
          </cell>
          <cell r="AK2667">
            <v>0</v>
          </cell>
          <cell r="AL2667">
            <v>0</v>
          </cell>
          <cell r="AM2667">
            <v>0</v>
          </cell>
        </row>
        <row r="2668">
          <cell r="C2668" t="str">
            <v/>
          </cell>
          <cell r="D2668" t="str">
            <v/>
          </cell>
          <cell r="O2668" t="str">
            <v/>
          </cell>
          <cell r="T2668" t="str">
            <v/>
          </cell>
          <cell r="U2668" t="str">
            <v/>
          </cell>
          <cell r="V2668" t="str">
            <v/>
          </cell>
          <cell r="W2668" t="str">
            <v/>
          </cell>
          <cell r="Y2668" t="str">
            <v/>
          </cell>
          <cell r="AA2668" t="str">
            <v/>
          </cell>
          <cell r="AB2668">
            <v>0</v>
          </cell>
          <cell r="AC2668">
            <v>0</v>
          </cell>
          <cell r="AI2668" t="str">
            <v/>
          </cell>
          <cell r="AJ2668" t="str">
            <v/>
          </cell>
          <cell r="AK2668">
            <v>0</v>
          </cell>
          <cell r="AL2668">
            <v>0</v>
          </cell>
          <cell r="AM2668">
            <v>0</v>
          </cell>
        </row>
        <row r="2669">
          <cell r="C2669" t="str">
            <v/>
          </cell>
          <cell r="D2669" t="str">
            <v/>
          </cell>
          <cell r="O2669" t="str">
            <v/>
          </cell>
          <cell r="T2669" t="str">
            <v/>
          </cell>
          <cell r="U2669" t="str">
            <v/>
          </cell>
          <cell r="V2669" t="str">
            <v/>
          </cell>
          <cell r="W2669" t="str">
            <v/>
          </cell>
          <cell r="Y2669" t="str">
            <v/>
          </cell>
          <cell r="AA2669" t="str">
            <v/>
          </cell>
          <cell r="AB2669">
            <v>0</v>
          </cell>
          <cell r="AC2669">
            <v>0</v>
          </cell>
          <cell r="AI2669" t="str">
            <v/>
          </cell>
          <cell r="AJ2669" t="str">
            <v/>
          </cell>
          <cell r="AK2669">
            <v>0</v>
          </cell>
          <cell r="AL2669">
            <v>0</v>
          </cell>
          <cell r="AM2669">
            <v>0</v>
          </cell>
        </row>
        <row r="2670">
          <cell r="C2670" t="str">
            <v/>
          </cell>
          <cell r="D2670" t="str">
            <v/>
          </cell>
          <cell r="O2670" t="str">
            <v/>
          </cell>
          <cell r="T2670" t="str">
            <v/>
          </cell>
          <cell r="U2670" t="str">
            <v/>
          </cell>
          <cell r="V2670" t="str">
            <v/>
          </cell>
          <cell r="W2670" t="str">
            <v/>
          </cell>
          <cell r="Y2670" t="str">
            <v/>
          </cell>
          <cell r="AA2670" t="str">
            <v/>
          </cell>
          <cell r="AB2670">
            <v>0</v>
          </cell>
          <cell r="AC2670">
            <v>0</v>
          </cell>
          <cell r="AI2670" t="str">
            <v/>
          </cell>
          <cell r="AJ2670" t="str">
            <v/>
          </cell>
          <cell r="AK2670">
            <v>0</v>
          </cell>
          <cell r="AL2670">
            <v>0</v>
          </cell>
          <cell r="AM2670">
            <v>0</v>
          </cell>
        </row>
        <row r="2671">
          <cell r="C2671" t="str">
            <v/>
          </cell>
          <cell r="D2671" t="str">
            <v/>
          </cell>
          <cell r="O2671" t="str">
            <v/>
          </cell>
          <cell r="T2671" t="str">
            <v/>
          </cell>
          <cell r="U2671" t="str">
            <v/>
          </cell>
          <cell r="V2671" t="str">
            <v/>
          </cell>
          <cell r="W2671" t="str">
            <v/>
          </cell>
          <cell r="Y2671" t="str">
            <v/>
          </cell>
          <cell r="AA2671" t="str">
            <v/>
          </cell>
          <cell r="AB2671">
            <v>0</v>
          </cell>
          <cell r="AC2671">
            <v>0</v>
          </cell>
          <cell r="AI2671" t="str">
            <v/>
          </cell>
          <cell r="AJ2671" t="str">
            <v/>
          </cell>
          <cell r="AK2671">
            <v>0</v>
          </cell>
          <cell r="AL2671">
            <v>0</v>
          </cell>
          <cell r="AM2671">
            <v>0</v>
          </cell>
        </row>
        <row r="2672">
          <cell r="C2672" t="str">
            <v/>
          </cell>
          <cell r="D2672" t="str">
            <v/>
          </cell>
          <cell r="O2672" t="str">
            <v/>
          </cell>
          <cell r="T2672" t="str">
            <v/>
          </cell>
          <cell r="U2672" t="str">
            <v/>
          </cell>
          <cell r="V2672" t="str">
            <v/>
          </cell>
          <cell r="W2672" t="str">
            <v/>
          </cell>
          <cell r="Y2672" t="str">
            <v/>
          </cell>
          <cell r="AA2672" t="str">
            <v/>
          </cell>
          <cell r="AB2672">
            <v>0</v>
          </cell>
          <cell r="AC2672">
            <v>0</v>
          </cell>
          <cell r="AI2672" t="str">
            <v/>
          </cell>
          <cell r="AJ2672" t="str">
            <v/>
          </cell>
          <cell r="AK2672">
            <v>0</v>
          </cell>
          <cell r="AL2672">
            <v>0</v>
          </cell>
          <cell r="AM2672">
            <v>0</v>
          </cell>
        </row>
        <row r="2673">
          <cell r="C2673" t="str">
            <v/>
          </cell>
          <cell r="D2673" t="str">
            <v/>
          </cell>
          <cell r="O2673" t="str">
            <v/>
          </cell>
          <cell r="T2673" t="str">
            <v/>
          </cell>
          <cell r="U2673" t="str">
            <v/>
          </cell>
          <cell r="V2673" t="str">
            <v/>
          </cell>
          <cell r="W2673" t="str">
            <v/>
          </cell>
          <cell r="Y2673" t="str">
            <v/>
          </cell>
          <cell r="AA2673" t="str">
            <v/>
          </cell>
          <cell r="AB2673">
            <v>0</v>
          </cell>
          <cell r="AC2673">
            <v>0</v>
          </cell>
          <cell r="AI2673" t="str">
            <v/>
          </cell>
          <cell r="AJ2673" t="str">
            <v/>
          </cell>
          <cell r="AK2673">
            <v>0</v>
          </cell>
          <cell r="AL2673">
            <v>0</v>
          </cell>
          <cell r="AM2673">
            <v>0</v>
          </cell>
        </row>
        <row r="2674">
          <cell r="C2674" t="str">
            <v/>
          </cell>
          <cell r="D2674" t="str">
            <v/>
          </cell>
          <cell r="O2674" t="str">
            <v/>
          </cell>
          <cell r="T2674" t="str">
            <v/>
          </cell>
          <cell r="U2674" t="str">
            <v/>
          </cell>
          <cell r="V2674" t="str">
            <v/>
          </cell>
          <cell r="W2674" t="str">
            <v/>
          </cell>
          <cell r="Y2674" t="str">
            <v/>
          </cell>
          <cell r="AA2674" t="str">
            <v/>
          </cell>
          <cell r="AB2674">
            <v>0</v>
          </cell>
          <cell r="AC2674">
            <v>0</v>
          </cell>
          <cell r="AI2674" t="str">
            <v/>
          </cell>
          <cell r="AJ2674" t="str">
            <v/>
          </cell>
          <cell r="AK2674">
            <v>0</v>
          </cell>
          <cell r="AL2674">
            <v>0</v>
          </cell>
          <cell r="AM2674">
            <v>0</v>
          </cell>
        </row>
        <row r="2675">
          <cell r="C2675" t="str">
            <v/>
          </cell>
          <cell r="D2675" t="str">
            <v/>
          </cell>
          <cell r="O2675" t="str">
            <v/>
          </cell>
          <cell r="T2675" t="str">
            <v/>
          </cell>
          <cell r="U2675" t="str">
            <v/>
          </cell>
          <cell r="V2675" t="str">
            <v/>
          </cell>
          <cell r="W2675" t="str">
            <v/>
          </cell>
          <cell r="Y2675" t="str">
            <v/>
          </cell>
          <cell r="AA2675" t="str">
            <v/>
          </cell>
          <cell r="AB2675">
            <v>0</v>
          </cell>
          <cell r="AC2675">
            <v>0</v>
          </cell>
          <cell r="AI2675" t="str">
            <v/>
          </cell>
          <cell r="AJ2675" t="str">
            <v/>
          </cell>
          <cell r="AK2675">
            <v>0</v>
          </cell>
          <cell r="AL2675">
            <v>0</v>
          </cell>
          <cell r="AM2675">
            <v>0</v>
          </cell>
        </row>
        <row r="2676">
          <cell r="C2676" t="str">
            <v/>
          </cell>
          <cell r="D2676" t="str">
            <v/>
          </cell>
          <cell r="O2676" t="str">
            <v/>
          </cell>
          <cell r="T2676" t="str">
            <v/>
          </cell>
          <cell r="U2676" t="str">
            <v/>
          </cell>
          <cell r="V2676" t="str">
            <v/>
          </cell>
          <cell r="W2676" t="str">
            <v/>
          </cell>
          <cell r="Y2676" t="str">
            <v/>
          </cell>
          <cell r="AA2676" t="str">
            <v/>
          </cell>
          <cell r="AB2676">
            <v>0</v>
          </cell>
          <cell r="AC2676">
            <v>0</v>
          </cell>
          <cell r="AI2676" t="str">
            <v/>
          </cell>
          <cell r="AJ2676" t="str">
            <v/>
          </cell>
          <cell r="AK2676">
            <v>0</v>
          </cell>
          <cell r="AL2676">
            <v>0</v>
          </cell>
          <cell r="AM2676">
            <v>0</v>
          </cell>
        </row>
        <row r="2677">
          <cell r="C2677" t="str">
            <v/>
          </cell>
          <cell r="D2677" t="str">
            <v/>
          </cell>
          <cell r="O2677" t="str">
            <v/>
          </cell>
          <cell r="T2677" t="str">
            <v/>
          </cell>
          <cell r="U2677" t="str">
            <v/>
          </cell>
          <cell r="V2677" t="str">
            <v/>
          </cell>
          <cell r="W2677" t="str">
            <v/>
          </cell>
          <cell r="Y2677" t="str">
            <v/>
          </cell>
          <cell r="AA2677" t="str">
            <v/>
          </cell>
          <cell r="AB2677">
            <v>0</v>
          </cell>
          <cell r="AC2677">
            <v>0</v>
          </cell>
          <cell r="AI2677" t="str">
            <v/>
          </cell>
          <cell r="AJ2677" t="str">
            <v/>
          </cell>
          <cell r="AK2677">
            <v>0</v>
          </cell>
          <cell r="AL2677">
            <v>0</v>
          </cell>
          <cell r="AM2677">
            <v>0</v>
          </cell>
        </row>
        <row r="2678">
          <cell r="C2678" t="str">
            <v/>
          </cell>
          <cell r="D2678" t="str">
            <v/>
          </cell>
          <cell r="O2678" t="str">
            <v/>
          </cell>
          <cell r="T2678" t="str">
            <v/>
          </cell>
          <cell r="U2678" t="str">
            <v/>
          </cell>
          <cell r="V2678" t="str">
            <v/>
          </cell>
          <cell r="W2678" t="str">
            <v/>
          </cell>
          <cell r="Y2678" t="str">
            <v/>
          </cell>
          <cell r="AA2678" t="str">
            <v/>
          </cell>
          <cell r="AB2678">
            <v>0</v>
          </cell>
          <cell r="AC2678">
            <v>0</v>
          </cell>
          <cell r="AI2678" t="str">
            <v/>
          </cell>
          <cell r="AJ2678" t="str">
            <v/>
          </cell>
          <cell r="AK2678">
            <v>0</v>
          </cell>
          <cell r="AL2678">
            <v>0</v>
          </cell>
          <cell r="AM2678">
            <v>0</v>
          </cell>
        </row>
        <row r="2679">
          <cell r="C2679" t="str">
            <v/>
          </cell>
          <cell r="D2679" t="str">
            <v/>
          </cell>
          <cell r="O2679" t="str">
            <v/>
          </cell>
          <cell r="T2679" t="str">
            <v/>
          </cell>
          <cell r="U2679" t="str">
            <v/>
          </cell>
          <cell r="V2679" t="str">
            <v/>
          </cell>
          <cell r="W2679" t="str">
            <v/>
          </cell>
          <cell r="Y2679" t="str">
            <v/>
          </cell>
          <cell r="AA2679" t="str">
            <v/>
          </cell>
          <cell r="AB2679">
            <v>0</v>
          </cell>
          <cell r="AC2679">
            <v>0</v>
          </cell>
          <cell r="AI2679" t="str">
            <v/>
          </cell>
          <cell r="AJ2679" t="str">
            <v/>
          </cell>
          <cell r="AK2679">
            <v>0</v>
          </cell>
          <cell r="AL2679">
            <v>0</v>
          </cell>
          <cell r="AM2679">
            <v>0</v>
          </cell>
        </row>
        <row r="2680">
          <cell r="C2680" t="str">
            <v/>
          </cell>
          <cell r="D2680" t="str">
            <v/>
          </cell>
          <cell r="O2680" t="str">
            <v/>
          </cell>
          <cell r="T2680" t="str">
            <v/>
          </cell>
          <cell r="U2680" t="str">
            <v/>
          </cell>
          <cell r="V2680" t="str">
            <v/>
          </cell>
          <cell r="W2680" t="str">
            <v/>
          </cell>
          <cell r="Y2680" t="str">
            <v/>
          </cell>
          <cell r="AA2680" t="str">
            <v/>
          </cell>
          <cell r="AB2680">
            <v>0</v>
          </cell>
          <cell r="AC2680">
            <v>0</v>
          </cell>
          <cell r="AI2680" t="str">
            <v/>
          </cell>
          <cell r="AJ2680" t="str">
            <v/>
          </cell>
          <cell r="AK2680">
            <v>0</v>
          </cell>
          <cell r="AL2680">
            <v>0</v>
          </cell>
          <cell r="AM2680">
            <v>0</v>
          </cell>
        </row>
        <row r="2681">
          <cell r="C2681" t="str">
            <v/>
          </cell>
          <cell r="D2681" t="str">
            <v/>
          </cell>
          <cell r="O2681" t="str">
            <v/>
          </cell>
          <cell r="T2681" t="str">
            <v/>
          </cell>
          <cell r="U2681" t="str">
            <v/>
          </cell>
          <cell r="V2681" t="str">
            <v/>
          </cell>
          <cell r="W2681" t="str">
            <v/>
          </cell>
          <cell r="Y2681" t="str">
            <v/>
          </cell>
          <cell r="AA2681" t="str">
            <v/>
          </cell>
          <cell r="AB2681">
            <v>0</v>
          </cell>
          <cell r="AC2681">
            <v>0</v>
          </cell>
          <cell r="AI2681" t="str">
            <v/>
          </cell>
          <cell r="AJ2681" t="str">
            <v/>
          </cell>
          <cell r="AK2681">
            <v>0</v>
          </cell>
          <cell r="AL2681">
            <v>0</v>
          </cell>
          <cell r="AM2681">
            <v>0</v>
          </cell>
        </row>
        <row r="2682">
          <cell r="C2682" t="str">
            <v/>
          </cell>
          <cell r="D2682" t="str">
            <v/>
          </cell>
          <cell r="O2682" t="str">
            <v/>
          </cell>
          <cell r="T2682" t="str">
            <v/>
          </cell>
          <cell r="U2682" t="str">
            <v/>
          </cell>
          <cell r="V2682" t="str">
            <v/>
          </cell>
          <cell r="W2682" t="str">
            <v/>
          </cell>
          <cell r="Y2682" t="str">
            <v/>
          </cell>
          <cell r="AA2682" t="str">
            <v/>
          </cell>
          <cell r="AB2682">
            <v>0</v>
          </cell>
          <cell r="AC2682">
            <v>0</v>
          </cell>
          <cell r="AI2682" t="str">
            <v/>
          </cell>
          <cell r="AJ2682" t="str">
            <v/>
          </cell>
          <cell r="AK2682">
            <v>0</v>
          </cell>
          <cell r="AL2682">
            <v>0</v>
          </cell>
          <cell r="AM2682">
            <v>0</v>
          </cell>
        </row>
        <row r="2683">
          <cell r="C2683" t="str">
            <v/>
          </cell>
          <cell r="D2683" t="str">
            <v/>
          </cell>
          <cell r="O2683" t="str">
            <v/>
          </cell>
          <cell r="T2683" t="str">
            <v/>
          </cell>
          <cell r="U2683" t="str">
            <v/>
          </cell>
          <cell r="V2683" t="str">
            <v/>
          </cell>
          <cell r="W2683" t="str">
            <v/>
          </cell>
          <cell r="Y2683" t="str">
            <v/>
          </cell>
          <cell r="AA2683" t="str">
            <v/>
          </cell>
          <cell r="AB2683">
            <v>0</v>
          </cell>
          <cell r="AC2683">
            <v>0</v>
          </cell>
          <cell r="AI2683" t="str">
            <v/>
          </cell>
          <cell r="AJ2683" t="str">
            <v/>
          </cell>
          <cell r="AK2683">
            <v>0</v>
          </cell>
          <cell r="AL2683">
            <v>0</v>
          </cell>
          <cell r="AM2683">
            <v>0</v>
          </cell>
        </row>
        <row r="2684">
          <cell r="C2684" t="str">
            <v/>
          </cell>
          <cell r="D2684" t="str">
            <v/>
          </cell>
          <cell r="O2684" t="str">
            <v/>
          </cell>
          <cell r="T2684" t="str">
            <v/>
          </cell>
          <cell r="U2684" t="str">
            <v/>
          </cell>
          <cell r="V2684" t="str">
            <v/>
          </cell>
          <cell r="W2684" t="str">
            <v/>
          </cell>
          <cell r="Y2684" t="str">
            <v/>
          </cell>
          <cell r="AA2684" t="str">
            <v/>
          </cell>
          <cell r="AB2684">
            <v>0</v>
          </cell>
          <cell r="AC2684">
            <v>0</v>
          </cell>
          <cell r="AI2684" t="str">
            <v/>
          </cell>
          <cell r="AJ2684" t="str">
            <v/>
          </cell>
          <cell r="AK2684">
            <v>0</v>
          </cell>
          <cell r="AL2684">
            <v>0</v>
          </cell>
          <cell r="AM2684">
            <v>0</v>
          </cell>
        </row>
        <row r="2685">
          <cell r="C2685" t="str">
            <v/>
          </cell>
          <cell r="D2685" t="str">
            <v/>
          </cell>
          <cell r="O2685" t="str">
            <v/>
          </cell>
          <cell r="T2685" t="str">
            <v/>
          </cell>
          <cell r="U2685" t="str">
            <v/>
          </cell>
          <cell r="V2685" t="str">
            <v/>
          </cell>
          <cell r="W2685" t="str">
            <v/>
          </cell>
          <cell r="Y2685" t="str">
            <v/>
          </cell>
          <cell r="AA2685" t="str">
            <v/>
          </cell>
          <cell r="AB2685">
            <v>0</v>
          </cell>
          <cell r="AC2685">
            <v>0</v>
          </cell>
          <cell r="AI2685" t="str">
            <v/>
          </cell>
          <cell r="AJ2685" t="str">
            <v/>
          </cell>
          <cell r="AK2685">
            <v>0</v>
          </cell>
          <cell r="AL2685">
            <v>0</v>
          </cell>
          <cell r="AM2685">
            <v>0</v>
          </cell>
        </row>
        <row r="2686">
          <cell r="C2686" t="str">
            <v/>
          </cell>
          <cell r="D2686" t="str">
            <v/>
          </cell>
          <cell r="O2686" t="str">
            <v/>
          </cell>
          <cell r="T2686" t="str">
            <v/>
          </cell>
          <cell r="U2686" t="str">
            <v/>
          </cell>
          <cell r="V2686" t="str">
            <v/>
          </cell>
          <cell r="W2686" t="str">
            <v/>
          </cell>
          <cell r="Y2686" t="str">
            <v/>
          </cell>
          <cell r="AA2686" t="str">
            <v/>
          </cell>
          <cell r="AB2686">
            <v>0</v>
          </cell>
          <cell r="AC2686">
            <v>0</v>
          </cell>
          <cell r="AI2686" t="str">
            <v/>
          </cell>
          <cell r="AJ2686" t="str">
            <v/>
          </cell>
          <cell r="AK2686">
            <v>0</v>
          </cell>
          <cell r="AL2686">
            <v>0</v>
          </cell>
          <cell r="AM2686">
            <v>0</v>
          </cell>
        </row>
        <row r="2687">
          <cell r="C2687" t="str">
            <v/>
          </cell>
          <cell r="D2687" t="str">
            <v/>
          </cell>
          <cell r="O2687" t="str">
            <v/>
          </cell>
          <cell r="T2687" t="str">
            <v/>
          </cell>
          <cell r="U2687" t="str">
            <v/>
          </cell>
          <cell r="V2687" t="str">
            <v/>
          </cell>
          <cell r="W2687" t="str">
            <v/>
          </cell>
          <cell r="Y2687" t="str">
            <v/>
          </cell>
          <cell r="AA2687" t="str">
            <v/>
          </cell>
          <cell r="AB2687">
            <v>0</v>
          </cell>
          <cell r="AC2687">
            <v>0</v>
          </cell>
          <cell r="AI2687" t="str">
            <v/>
          </cell>
          <cell r="AJ2687" t="str">
            <v/>
          </cell>
          <cell r="AK2687">
            <v>0</v>
          </cell>
          <cell r="AL2687">
            <v>0</v>
          </cell>
          <cell r="AM2687">
            <v>0</v>
          </cell>
        </row>
        <row r="2688">
          <cell r="C2688" t="str">
            <v/>
          </cell>
          <cell r="D2688" t="str">
            <v/>
          </cell>
          <cell r="O2688" t="str">
            <v/>
          </cell>
          <cell r="T2688" t="str">
            <v/>
          </cell>
          <cell r="U2688" t="str">
            <v/>
          </cell>
          <cell r="V2688" t="str">
            <v/>
          </cell>
          <cell r="W2688" t="str">
            <v/>
          </cell>
          <cell r="Y2688" t="str">
            <v/>
          </cell>
          <cell r="AA2688" t="str">
            <v/>
          </cell>
          <cell r="AB2688">
            <v>0</v>
          </cell>
          <cell r="AC2688">
            <v>0</v>
          </cell>
          <cell r="AI2688" t="str">
            <v/>
          </cell>
          <cell r="AJ2688" t="str">
            <v/>
          </cell>
          <cell r="AK2688">
            <v>0</v>
          </cell>
          <cell r="AL2688">
            <v>0</v>
          </cell>
          <cell r="AM2688">
            <v>0</v>
          </cell>
        </row>
        <row r="2689">
          <cell r="C2689" t="str">
            <v/>
          </cell>
          <cell r="D2689" t="str">
            <v/>
          </cell>
          <cell r="O2689" t="str">
            <v/>
          </cell>
          <cell r="T2689" t="str">
            <v/>
          </cell>
          <cell r="U2689" t="str">
            <v/>
          </cell>
          <cell r="V2689" t="str">
            <v/>
          </cell>
          <cell r="W2689" t="str">
            <v/>
          </cell>
          <cell r="Y2689" t="str">
            <v/>
          </cell>
          <cell r="AA2689" t="str">
            <v/>
          </cell>
          <cell r="AB2689">
            <v>0</v>
          </cell>
          <cell r="AC2689">
            <v>0</v>
          </cell>
          <cell r="AI2689" t="str">
            <v/>
          </cell>
          <cell r="AJ2689" t="str">
            <v/>
          </cell>
          <cell r="AK2689">
            <v>0</v>
          </cell>
          <cell r="AL2689">
            <v>0</v>
          </cell>
          <cell r="AM2689">
            <v>0</v>
          </cell>
        </row>
        <row r="2690">
          <cell r="C2690" t="str">
            <v/>
          </cell>
          <cell r="D2690" t="str">
            <v/>
          </cell>
          <cell r="O2690" t="str">
            <v/>
          </cell>
          <cell r="T2690" t="str">
            <v/>
          </cell>
          <cell r="U2690" t="str">
            <v/>
          </cell>
          <cell r="V2690" t="str">
            <v/>
          </cell>
          <cell r="W2690" t="str">
            <v/>
          </cell>
          <cell r="Y2690" t="str">
            <v/>
          </cell>
          <cell r="AA2690" t="str">
            <v/>
          </cell>
          <cell r="AB2690">
            <v>0</v>
          </cell>
          <cell r="AC2690">
            <v>0</v>
          </cell>
          <cell r="AI2690" t="str">
            <v/>
          </cell>
          <cell r="AJ2690" t="str">
            <v/>
          </cell>
          <cell r="AK2690">
            <v>0</v>
          </cell>
          <cell r="AL2690">
            <v>0</v>
          </cell>
          <cell r="AM2690">
            <v>0</v>
          </cell>
        </row>
        <row r="2691">
          <cell r="C2691" t="str">
            <v/>
          </cell>
          <cell r="D2691" t="str">
            <v/>
          </cell>
          <cell r="O2691" t="str">
            <v/>
          </cell>
          <cell r="T2691" t="str">
            <v/>
          </cell>
          <cell r="U2691" t="str">
            <v/>
          </cell>
          <cell r="V2691" t="str">
            <v/>
          </cell>
          <cell r="W2691" t="str">
            <v/>
          </cell>
          <cell r="Y2691" t="str">
            <v/>
          </cell>
          <cell r="AA2691" t="str">
            <v/>
          </cell>
          <cell r="AB2691">
            <v>0</v>
          </cell>
          <cell r="AC2691">
            <v>0</v>
          </cell>
          <cell r="AI2691" t="str">
            <v/>
          </cell>
          <cell r="AJ2691" t="str">
            <v/>
          </cell>
          <cell r="AK2691">
            <v>0</v>
          </cell>
          <cell r="AL2691">
            <v>0</v>
          </cell>
          <cell r="AM2691">
            <v>0</v>
          </cell>
        </row>
        <row r="2692">
          <cell r="C2692" t="str">
            <v/>
          </cell>
          <cell r="D2692" t="str">
            <v/>
          </cell>
          <cell r="O2692" t="str">
            <v/>
          </cell>
          <cell r="T2692" t="str">
            <v/>
          </cell>
          <cell r="U2692" t="str">
            <v/>
          </cell>
          <cell r="V2692" t="str">
            <v/>
          </cell>
          <cell r="W2692" t="str">
            <v/>
          </cell>
          <cell r="Y2692" t="str">
            <v/>
          </cell>
          <cell r="AA2692" t="str">
            <v/>
          </cell>
          <cell r="AB2692">
            <v>0</v>
          </cell>
          <cell r="AC2692">
            <v>0</v>
          </cell>
          <cell r="AI2692" t="str">
            <v/>
          </cell>
          <cell r="AJ2692" t="str">
            <v/>
          </cell>
          <cell r="AK2692">
            <v>0</v>
          </cell>
          <cell r="AL2692">
            <v>0</v>
          </cell>
          <cell r="AM2692">
            <v>0</v>
          </cell>
        </row>
        <row r="2693">
          <cell r="C2693" t="str">
            <v/>
          </cell>
          <cell r="D2693" t="str">
            <v/>
          </cell>
          <cell r="O2693" t="str">
            <v/>
          </cell>
          <cell r="T2693" t="str">
            <v/>
          </cell>
          <cell r="U2693" t="str">
            <v/>
          </cell>
          <cell r="V2693" t="str">
            <v/>
          </cell>
          <cell r="W2693" t="str">
            <v/>
          </cell>
          <cell r="Y2693" t="str">
            <v/>
          </cell>
          <cell r="AA2693" t="str">
            <v/>
          </cell>
          <cell r="AB2693">
            <v>0</v>
          </cell>
          <cell r="AC2693">
            <v>0</v>
          </cell>
          <cell r="AI2693" t="str">
            <v/>
          </cell>
          <cell r="AJ2693" t="str">
            <v/>
          </cell>
          <cell r="AK2693">
            <v>0</v>
          </cell>
          <cell r="AL2693">
            <v>0</v>
          </cell>
          <cell r="AM2693">
            <v>0</v>
          </cell>
        </row>
        <row r="2694">
          <cell r="C2694" t="str">
            <v/>
          </cell>
          <cell r="D2694" t="str">
            <v/>
          </cell>
          <cell r="O2694" t="str">
            <v/>
          </cell>
          <cell r="T2694" t="str">
            <v/>
          </cell>
          <cell r="U2694" t="str">
            <v/>
          </cell>
          <cell r="V2694" t="str">
            <v/>
          </cell>
          <cell r="W2694" t="str">
            <v/>
          </cell>
          <cell r="Y2694" t="str">
            <v/>
          </cell>
          <cell r="AA2694" t="str">
            <v/>
          </cell>
          <cell r="AB2694">
            <v>0</v>
          </cell>
          <cell r="AC2694">
            <v>0</v>
          </cell>
          <cell r="AI2694" t="str">
            <v/>
          </cell>
          <cell r="AJ2694" t="str">
            <v/>
          </cell>
          <cell r="AK2694">
            <v>0</v>
          </cell>
          <cell r="AL2694">
            <v>0</v>
          </cell>
          <cell r="AM2694">
            <v>0</v>
          </cell>
        </row>
        <row r="2695">
          <cell r="C2695" t="str">
            <v/>
          </cell>
          <cell r="D2695" t="str">
            <v/>
          </cell>
          <cell r="O2695" t="str">
            <v/>
          </cell>
          <cell r="T2695" t="str">
            <v/>
          </cell>
          <cell r="U2695" t="str">
            <v/>
          </cell>
          <cell r="V2695" t="str">
            <v/>
          </cell>
          <cell r="W2695" t="str">
            <v/>
          </cell>
          <cell r="Y2695" t="str">
            <v/>
          </cell>
          <cell r="AA2695" t="str">
            <v/>
          </cell>
          <cell r="AB2695">
            <v>0</v>
          </cell>
          <cell r="AC2695">
            <v>0</v>
          </cell>
          <cell r="AI2695" t="str">
            <v/>
          </cell>
          <cell r="AJ2695" t="str">
            <v/>
          </cell>
          <cell r="AK2695">
            <v>0</v>
          </cell>
          <cell r="AL2695">
            <v>0</v>
          </cell>
          <cell r="AM2695">
            <v>0</v>
          </cell>
        </row>
        <row r="2696">
          <cell r="C2696" t="str">
            <v/>
          </cell>
          <cell r="D2696" t="str">
            <v/>
          </cell>
          <cell r="O2696" t="str">
            <v/>
          </cell>
          <cell r="T2696" t="str">
            <v/>
          </cell>
          <cell r="U2696" t="str">
            <v/>
          </cell>
          <cell r="V2696" t="str">
            <v/>
          </cell>
          <cell r="W2696" t="str">
            <v/>
          </cell>
          <cell r="Y2696" t="str">
            <v/>
          </cell>
          <cell r="AA2696" t="str">
            <v/>
          </cell>
          <cell r="AB2696">
            <v>0</v>
          </cell>
          <cell r="AC2696">
            <v>0</v>
          </cell>
          <cell r="AI2696" t="str">
            <v/>
          </cell>
          <cell r="AJ2696" t="str">
            <v/>
          </cell>
          <cell r="AK2696">
            <v>0</v>
          </cell>
          <cell r="AL2696">
            <v>0</v>
          </cell>
          <cell r="AM2696">
            <v>0</v>
          </cell>
        </row>
        <row r="2697">
          <cell r="C2697" t="str">
            <v/>
          </cell>
          <cell r="D2697" t="str">
            <v/>
          </cell>
          <cell r="O2697" t="str">
            <v/>
          </cell>
          <cell r="T2697" t="str">
            <v/>
          </cell>
          <cell r="U2697" t="str">
            <v/>
          </cell>
          <cell r="V2697" t="str">
            <v/>
          </cell>
          <cell r="W2697" t="str">
            <v/>
          </cell>
          <cell r="Y2697" t="str">
            <v/>
          </cell>
          <cell r="AA2697" t="str">
            <v/>
          </cell>
          <cell r="AB2697">
            <v>0</v>
          </cell>
          <cell r="AC2697">
            <v>0</v>
          </cell>
          <cell r="AI2697" t="str">
            <v/>
          </cell>
          <cell r="AJ2697" t="str">
            <v/>
          </cell>
          <cell r="AK2697">
            <v>0</v>
          </cell>
          <cell r="AL2697">
            <v>0</v>
          </cell>
          <cell r="AM2697">
            <v>0</v>
          </cell>
        </row>
        <row r="2698">
          <cell r="C2698" t="str">
            <v/>
          </cell>
          <cell r="D2698" t="str">
            <v/>
          </cell>
          <cell r="O2698" t="str">
            <v/>
          </cell>
          <cell r="T2698" t="str">
            <v/>
          </cell>
          <cell r="U2698" t="str">
            <v/>
          </cell>
          <cell r="V2698" t="str">
            <v/>
          </cell>
          <cell r="W2698" t="str">
            <v/>
          </cell>
          <cell r="Y2698" t="str">
            <v/>
          </cell>
          <cell r="AA2698" t="str">
            <v/>
          </cell>
          <cell r="AB2698">
            <v>0</v>
          </cell>
          <cell r="AC2698">
            <v>0</v>
          </cell>
          <cell r="AI2698" t="str">
            <v/>
          </cell>
          <cell r="AJ2698" t="str">
            <v/>
          </cell>
          <cell r="AK2698">
            <v>0</v>
          </cell>
          <cell r="AL2698">
            <v>0</v>
          </cell>
          <cell r="AM2698">
            <v>0</v>
          </cell>
        </row>
        <row r="2699">
          <cell r="C2699" t="str">
            <v/>
          </cell>
          <cell r="D2699" t="str">
            <v/>
          </cell>
          <cell r="O2699" t="str">
            <v/>
          </cell>
          <cell r="T2699" t="str">
            <v/>
          </cell>
          <cell r="U2699" t="str">
            <v/>
          </cell>
          <cell r="V2699" t="str">
            <v/>
          </cell>
          <cell r="W2699" t="str">
            <v/>
          </cell>
          <cell r="Y2699" t="str">
            <v/>
          </cell>
          <cell r="AA2699" t="str">
            <v/>
          </cell>
          <cell r="AB2699">
            <v>0</v>
          </cell>
          <cell r="AC2699">
            <v>0</v>
          </cell>
          <cell r="AI2699" t="str">
            <v/>
          </cell>
          <cell r="AJ2699" t="str">
            <v/>
          </cell>
          <cell r="AK2699">
            <v>0</v>
          </cell>
          <cell r="AL2699">
            <v>0</v>
          </cell>
          <cell r="AM2699">
            <v>0</v>
          </cell>
        </row>
        <row r="2700">
          <cell r="C2700" t="str">
            <v/>
          </cell>
          <cell r="D2700" t="str">
            <v/>
          </cell>
          <cell r="O2700" t="str">
            <v/>
          </cell>
          <cell r="T2700" t="str">
            <v/>
          </cell>
          <cell r="U2700" t="str">
            <v/>
          </cell>
          <cell r="V2700" t="str">
            <v/>
          </cell>
          <cell r="W2700" t="str">
            <v/>
          </cell>
          <cell r="Y2700" t="str">
            <v/>
          </cell>
          <cell r="AA2700" t="str">
            <v/>
          </cell>
          <cell r="AB2700">
            <v>0</v>
          </cell>
          <cell r="AC2700">
            <v>0</v>
          </cell>
          <cell r="AI2700" t="str">
            <v/>
          </cell>
          <cell r="AJ2700" t="str">
            <v/>
          </cell>
          <cell r="AK2700">
            <v>0</v>
          </cell>
          <cell r="AL2700">
            <v>0</v>
          </cell>
          <cell r="AM2700">
            <v>0</v>
          </cell>
        </row>
        <row r="2701">
          <cell r="C2701" t="str">
            <v/>
          </cell>
          <cell r="D2701" t="str">
            <v/>
          </cell>
          <cell r="O2701" t="str">
            <v/>
          </cell>
          <cell r="T2701" t="str">
            <v/>
          </cell>
          <cell r="U2701" t="str">
            <v/>
          </cell>
          <cell r="V2701" t="str">
            <v/>
          </cell>
          <cell r="W2701" t="str">
            <v/>
          </cell>
          <cell r="Y2701" t="str">
            <v/>
          </cell>
          <cell r="AA2701" t="str">
            <v/>
          </cell>
          <cell r="AB2701">
            <v>0</v>
          </cell>
          <cell r="AC2701">
            <v>0</v>
          </cell>
          <cell r="AI2701" t="str">
            <v/>
          </cell>
          <cell r="AJ2701" t="str">
            <v/>
          </cell>
          <cell r="AK2701">
            <v>0</v>
          </cell>
          <cell r="AL2701">
            <v>0</v>
          </cell>
          <cell r="AM2701">
            <v>0</v>
          </cell>
        </row>
        <row r="2702">
          <cell r="C2702" t="str">
            <v/>
          </cell>
          <cell r="D2702" t="str">
            <v/>
          </cell>
          <cell r="O2702" t="str">
            <v/>
          </cell>
          <cell r="T2702" t="str">
            <v/>
          </cell>
          <cell r="U2702" t="str">
            <v/>
          </cell>
          <cell r="V2702" t="str">
            <v/>
          </cell>
          <cell r="W2702" t="str">
            <v/>
          </cell>
          <cell r="Y2702" t="str">
            <v/>
          </cell>
          <cell r="AA2702" t="str">
            <v/>
          </cell>
          <cell r="AB2702">
            <v>0</v>
          </cell>
          <cell r="AC2702">
            <v>0</v>
          </cell>
          <cell r="AI2702" t="str">
            <v/>
          </cell>
          <cell r="AJ2702" t="str">
            <v/>
          </cell>
          <cell r="AK2702">
            <v>0</v>
          </cell>
          <cell r="AL2702">
            <v>0</v>
          </cell>
          <cell r="AM2702">
            <v>0</v>
          </cell>
        </row>
        <row r="2703">
          <cell r="C2703" t="str">
            <v/>
          </cell>
          <cell r="D2703" t="str">
            <v/>
          </cell>
          <cell r="O2703" t="str">
            <v/>
          </cell>
          <cell r="T2703" t="str">
            <v/>
          </cell>
          <cell r="U2703" t="str">
            <v/>
          </cell>
          <cell r="V2703" t="str">
            <v/>
          </cell>
          <cell r="W2703" t="str">
            <v/>
          </cell>
          <cell r="Y2703" t="str">
            <v/>
          </cell>
          <cell r="AA2703" t="str">
            <v/>
          </cell>
          <cell r="AB2703">
            <v>0</v>
          </cell>
          <cell r="AC2703">
            <v>0</v>
          </cell>
          <cell r="AI2703" t="str">
            <v/>
          </cell>
          <cell r="AJ2703" t="str">
            <v/>
          </cell>
          <cell r="AK2703">
            <v>0</v>
          </cell>
          <cell r="AL2703">
            <v>0</v>
          </cell>
          <cell r="AM2703">
            <v>0</v>
          </cell>
        </row>
        <row r="2704">
          <cell r="C2704" t="str">
            <v/>
          </cell>
          <cell r="D2704" t="str">
            <v/>
          </cell>
          <cell r="O2704" t="str">
            <v/>
          </cell>
          <cell r="T2704" t="str">
            <v/>
          </cell>
          <cell r="U2704" t="str">
            <v/>
          </cell>
          <cell r="V2704" t="str">
            <v/>
          </cell>
          <cell r="W2704" t="str">
            <v/>
          </cell>
          <cell r="Y2704" t="str">
            <v/>
          </cell>
          <cell r="AA2704" t="str">
            <v/>
          </cell>
          <cell r="AB2704">
            <v>0</v>
          </cell>
          <cell r="AC2704">
            <v>0</v>
          </cell>
          <cell r="AI2704" t="str">
            <v/>
          </cell>
          <cell r="AJ2704" t="str">
            <v/>
          </cell>
          <cell r="AK2704">
            <v>0</v>
          </cell>
          <cell r="AL2704">
            <v>0</v>
          </cell>
          <cell r="AM2704">
            <v>0</v>
          </cell>
        </row>
        <row r="2705">
          <cell r="C2705" t="str">
            <v/>
          </cell>
          <cell r="D2705" t="str">
            <v/>
          </cell>
          <cell r="O2705" t="str">
            <v/>
          </cell>
          <cell r="T2705" t="str">
            <v/>
          </cell>
          <cell r="U2705" t="str">
            <v/>
          </cell>
          <cell r="V2705" t="str">
            <v/>
          </cell>
          <cell r="W2705" t="str">
            <v/>
          </cell>
          <cell r="Y2705" t="str">
            <v/>
          </cell>
          <cell r="AA2705" t="str">
            <v/>
          </cell>
          <cell r="AB2705">
            <v>0</v>
          </cell>
          <cell r="AC2705">
            <v>0</v>
          </cell>
          <cell r="AI2705" t="str">
            <v/>
          </cell>
          <cell r="AJ2705" t="str">
            <v/>
          </cell>
          <cell r="AK2705">
            <v>0</v>
          </cell>
          <cell r="AL2705">
            <v>0</v>
          </cell>
          <cell r="AM2705">
            <v>0</v>
          </cell>
        </row>
        <row r="2706">
          <cell r="C2706" t="str">
            <v/>
          </cell>
          <cell r="D2706" t="str">
            <v/>
          </cell>
          <cell r="O2706" t="str">
            <v/>
          </cell>
          <cell r="T2706" t="str">
            <v/>
          </cell>
          <cell r="U2706" t="str">
            <v/>
          </cell>
          <cell r="V2706" t="str">
            <v/>
          </cell>
          <cell r="W2706" t="str">
            <v/>
          </cell>
          <cell r="Y2706" t="str">
            <v/>
          </cell>
          <cell r="AA2706" t="str">
            <v/>
          </cell>
          <cell r="AB2706">
            <v>0</v>
          </cell>
          <cell r="AC2706">
            <v>0</v>
          </cell>
          <cell r="AI2706" t="str">
            <v/>
          </cell>
          <cell r="AJ2706" t="str">
            <v/>
          </cell>
          <cell r="AK2706">
            <v>0</v>
          </cell>
          <cell r="AL2706">
            <v>0</v>
          </cell>
          <cell r="AM2706">
            <v>0</v>
          </cell>
        </row>
        <row r="2707">
          <cell r="C2707" t="str">
            <v/>
          </cell>
          <cell r="D2707" t="str">
            <v/>
          </cell>
          <cell r="O2707" t="str">
            <v/>
          </cell>
          <cell r="T2707" t="str">
            <v/>
          </cell>
          <cell r="U2707" t="str">
            <v/>
          </cell>
          <cell r="V2707" t="str">
            <v/>
          </cell>
          <cell r="W2707" t="str">
            <v/>
          </cell>
          <cell r="Y2707" t="str">
            <v/>
          </cell>
          <cell r="AA2707" t="str">
            <v/>
          </cell>
          <cell r="AB2707">
            <v>0</v>
          </cell>
          <cell r="AC2707">
            <v>0</v>
          </cell>
          <cell r="AI2707" t="str">
            <v/>
          </cell>
          <cell r="AJ2707" t="str">
            <v/>
          </cell>
          <cell r="AK2707">
            <v>0</v>
          </cell>
          <cell r="AL2707">
            <v>0</v>
          </cell>
          <cell r="AM2707">
            <v>0</v>
          </cell>
        </row>
        <row r="2708">
          <cell r="C2708" t="str">
            <v/>
          </cell>
          <cell r="D2708" t="str">
            <v/>
          </cell>
          <cell r="O2708" t="str">
            <v/>
          </cell>
          <cell r="T2708" t="str">
            <v/>
          </cell>
          <cell r="U2708" t="str">
            <v/>
          </cell>
          <cell r="V2708" t="str">
            <v/>
          </cell>
          <cell r="W2708" t="str">
            <v/>
          </cell>
          <cell r="Y2708" t="str">
            <v/>
          </cell>
          <cell r="AA2708" t="str">
            <v/>
          </cell>
          <cell r="AB2708">
            <v>0</v>
          </cell>
          <cell r="AC2708">
            <v>0</v>
          </cell>
          <cell r="AI2708" t="str">
            <v/>
          </cell>
          <cell r="AJ2708" t="str">
            <v/>
          </cell>
          <cell r="AK2708">
            <v>0</v>
          </cell>
          <cell r="AL2708">
            <v>0</v>
          </cell>
          <cell r="AM2708">
            <v>0</v>
          </cell>
        </row>
        <row r="2709">
          <cell r="C2709" t="str">
            <v/>
          </cell>
          <cell r="D2709" t="str">
            <v/>
          </cell>
          <cell r="O2709" t="str">
            <v/>
          </cell>
          <cell r="T2709" t="str">
            <v/>
          </cell>
          <cell r="U2709" t="str">
            <v/>
          </cell>
          <cell r="V2709" t="str">
            <v/>
          </cell>
          <cell r="W2709" t="str">
            <v/>
          </cell>
          <cell r="Y2709" t="str">
            <v/>
          </cell>
          <cell r="AA2709" t="str">
            <v/>
          </cell>
          <cell r="AB2709">
            <v>0</v>
          </cell>
          <cell r="AC2709">
            <v>0</v>
          </cell>
          <cell r="AI2709" t="str">
            <v/>
          </cell>
          <cell r="AJ2709" t="str">
            <v/>
          </cell>
          <cell r="AK2709">
            <v>0</v>
          </cell>
          <cell r="AL2709">
            <v>0</v>
          </cell>
          <cell r="AM2709">
            <v>0</v>
          </cell>
        </row>
        <row r="2710">
          <cell r="C2710" t="str">
            <v/>
          </cell>
          <cell r="D2710" t="str">
            <v/>
          </cell>
          <cell r="O2710" t="str">
            <v/>
          </cell>
          <cell r="T2710" t="str">
            <v/>
          </cell>
          <cell r="U2710" t="str">
            <v/>
          </cell>
          <cell r="V2710" t="str">
            <v/>
          </cell>
          <cell r="W2710" t="str">
            <v/>
          </cell>
          <cell r="Y2710" t="str">
            <v/>
          </cell>
          <cell r="AA2710" t="str">
            <v/>
          </cell>
          <cell r="AB2710">
            <v>0</v>
          </cell>
          <cell r="AC2710">
            <v>0</v>
          </cell>
          <cell r="AI2710" t="str">
            <v/>
          </cell>
          <cell r="AJ2710" t="str">
            <v/>
          </cell>
          <cell r="AK2710">
            <v>0</v>
          </cell>
          <cell r="AL2710">
            <v>0</v>
          </cell>
          <cell r="AM2710">
            <v>0</v>
          </cell>
        </row>
        <row r="2711">
          <cell r="C2711" t="str">
            <v/>
          </cell>
          <cell r="D2711" t="str">
            <v/>
          </cell>
          <cell r="O2711" t="str">
            <v/>
          </cell>
          <cell r="T2711" t="str">
            <v/>
          </cell>
          <cell r="U2711" t="str">
            <v/>
          </cell>
          <cell r="V2711" t="str">
            <v/>
          </cell>
          <cell r="W2711" t="str">
            <v/>
          </cell>
          <cell r="Y2711" t="str">
            <v/>
          </cell>
          <cell r="AA2711" t="str">
            <v/>
          </cell>
          <cell r="AB2711">
            <v>0</v>
          </cell>
          <cell r="AC2711">
            <v>0</v>
          </cell>
          <cell r="AI2711" t="str">
            <v/>
          </cell>
          <cell r="AJ2711" t="str">
            <v/>
          </cell>
          <cell r="AK2711">
            <v>0</v>
          </cell>
          <cell r="AL2711">
            <v>0</v>
          </cell>
          <cell r="AM2711">
            <v>0</v>
          </cell>
        </row>
        <row r="2712">
          <cell r="C2712" t="str">
            <v/>
          </cell>
          <cell r="D2712" t="str">
            <v/>
          </cell>
          <cell r="O2712" t="str">
            <v/>
          </cell>
          <cell r="T2712" t="str">
            <v/>
          </cell>
          <cell r="U2712" t="str">
            <v/>
          </cell>
          <cell r="V2712" t="str">
            <v/>
          </cell>
          <cell r="W2712" t="str">
            <v/>
          </cell>
          <cell r="Y2712" t="str">
            <v/>
          </cell>
          <cell r="AA2712" t="str">
            <v/>
          </cell>
          <cell r="AB2712">
            <v>0</v>
          </cell>
          <cell r="AC2712">
            <v>0</v>
          </cell>
          <cell r="AI2712" t="str">
            <v/>
          </cell>
          <cell r="AJ2712" t="str">
            <v/>
          </cell>
          <cell r="AK2712">
            <v>0</v>
          </cell>
          <cell r="AL2712">
            <v>0</v>
          </cell>
          <cell r="AM2712">
            <v>0</v>
          </cell>
        </row>
        <row r="2713">
          <cell r="C2713" t="str">
            <v/>
          </cell>
          <cell r="D2713" t="str">
            <v/>
          </cell>
          <cell r="O2713" t="str">
            <v/>
          </cell>
          <cell r="T2713" t="str">
            <v/>
          </cell>
          <cell r="U2713" t="str">
            <v/>
          </cell>
          <cell r="V2713" t="str">
            <v/>
          </cell>
          <cell r="W2713" t="str">
            <v/>
          </cell>
          <cell r="Y2713" t="str">
            <v/>
          </cell>
          <cell r="AA2713" t="str">
            <v/>
          </cell>
          <cell r="AB2713">
            <v>0</v>
          </cell>
          <cell r="AC2713">
            <v>0</v>
          </cell>
          <cell r="AI2713" t="str">
            <v/>
          </cell>
          <cell r="AJ2713" t="str">
            <v/>
          </cell>
          <cell r="AK2713">
            <v>0</v>
          </cell>
          <cell r="AL2713">
            <v>0</v>
          </cell>
          <cell r="AM2713">
            <v>0</v>
          </cell>
        </row>
        <row r="2714">
          <cell r="C2714" t="str">
            <v/>
          </cell>
          <cell r="D2714" t="str">
            <v/>
          </cell>
          <cell r="O2714" t="str">
            <v/>
          </cell>
          <cell r="T2714" t="str">
            <v/>
          </cell>
          <cell r="U2714" t="str">
            <v/>
          </cell>
          <cell r="V2714" t="str">
            <v/>
          </cell>
          <cell r="W2714" t="str">
            <v/>
          </cell>
          <cell r="Y2714" t="str">
            <v/>
          </cell>
          <cell r="AA2714" t="str">
            <v/>
          </cell>
          <cell r="AB2714">
            <v>0</v>
          </cell>
          <cell r="AC2714">
            <v>0</v>
          </cell>
          <cell r="AI2714" t="str">
            <v/>
          </cell>
          <cell r="AJ2714" t="str">
            <v/>
          </cell>
          <cell r="AK2714">
            <v>0</v>
          </cell>
          <cell r="AL2714">
            <v>0</v>
          </cell>
          <cell r="AM2714">
            <v>0</v>
          </cell>
        </row>
        <row r="2715">
          <cell r="C2715" t="str">
            <v/>
          </cell>
          <cell r="D2715" t="str">
            <v/>
          </cell>
          <cell r="O2715" t="str">
            <v/>
          </cell>
          <cell r="T2715" t="str">
            <v/>
          </cell>
          <cell r="U2715" t="str">
            <v/>
          </cell>
          <cell r="V2715" t="str">
            <v/>
          </cell>
          <cell r="W2715" t="str">
            <v/>
          </cell>
          <cell r="Y2715" t="str">
            <v/>
          </cell>
          <cell r="AA2715" t="str">
            <v/>
          </cell>
          <cell r="AB2715">
            <v>0</v>
          </cell>
          <cell r="AC2715">
            <v>0</v>
          </cell>
          <cell r="AI2715" t="str">
            <v/>
          </cell>
          <cell r="AJ2715" t="str">
            <v/>
          </cell>
          <cell r="AK2715">
            <v>0</v>
          </cell>
          <cell r="AL2715">
            <v>0</v>
          </cell>
          <cell r="AM2715">
            <v>0</v>
          </cell>
        </row>
        <row r="2716">
          <cell r="C2716" t="str">
            <v/>
          </cell>
          <cell r="D2716" t="str">
            <v/>
          </cell>
          <cell r="O2716" t="str">
            <v/>
          </cell>
          <cell r="T2716" t="str">
            <v/>
          </cell>
          <cell r="U2716" t="str">
            <v/>
          </cell>
          <cell r="V2716" t="str">
            <v/>
          </cell>
          <cell r="W2716" t="str">
            <v/>
          </cell>
          <cell r="Y2716" t="str">
            <v/>
          </cell>
          <cell r="AA2716" t="str">
            <v/>
          </cell>
          <cell r="AB2716">
            <v>0</v>
          </cell>
          <cell r="AC2716">
            <v>0</v>
          </cell>
          <cell r="AI2716" t="str">
            <v/>
          </cell>
          <cell r="AJ2716" t="str">
            <v/>
          </cell>
          <cell r="AK2716">
            <v>0</v>
          </cell>
          <cell r="AL2716">
            <v>0</v>
          </cell>
          <cell r="AM2716">
            <v>0</v>
          </cell>
        </row>
        <row r="2717">
          <cell r="C2717" t="str">
            <v/>
          </cell>
          <cell r="D2717" t="str">
            <v/>
          </cell>
          <cell r="O2717" t="str">
            <v/>
          </cell>
          <cell r="T2717" t="str">
            <v/>
          </cell>
          <cell r="U2717" t="str">
            <v/>
          </cell>
          <cell r="V2717" t="str">
            <v/>
          </cell>
          <cell r="W2717" t="str">
            <v/>
          </cell>
          <cell r="Y2717" t="str">
            <v/>
          </cell>
          <cell r="AA2717" t="str">
            <v/>
          </cell>
          <cell r="AB2717">
            <v>0</v>
          </cell>
          <cell r="AC2717">
            <v>0</v>
          </cell>
          <cell r="AI2717" t="str">
            <v/>
          </cell>
          <cell r="AJ2717" t="str">
            <v/>
          </cell>
          <cell r="AK2717">
            <v>0</v>
          </cell>
          <cell r="AL2717">
            <v>0</v>
          </cell>
          <cell r="AM2717">
            <v>0</v>
          </cell>
        </row>
        <row r="2718">
          <cell r="C2718" t="str">
            <v/>
          </cell>
          <cell r="D2718" t="str">
            <v/>
          </cell>
          <cell r="O2718" t="str">
            <v/>
          </cell>
          <cell r="T2718" t="str">
            <v/>
          </cell>
          <cell r="U2718" t="str">
            <v/>
          </cell>
          <cell r="V2718" t="str">
            <v/>
          </cell>
          <cell r="W2718" t="str">
            <v/>
          </cell>
          <cell r="Y2718" t="str">
            <v/>
          </cell>
          <cell r="AA2718" t="str">
            <v/>
          </cell>
          <cell r="AB2718">
            <v>0</v>
          </cell>
          <cell r="AC2718">
            <v>0</v>
          </cell>
          <cell r="AI2718" t="str">
            <v/>
          </cell>
          <cell r="AJ2718" t="str">
            <v/>
          </cell>
          <cell r="AK2718">
            <v>0</v>
          </cell>
          <cell r="AL2718">
            <v>0</v>
          </cell>
          <cell r="AM2718">
            <v>0</v>
          </cell>
        </row>
        <row r="2719">
          <cell r="C2719" t="str">
            <v/>
          </cell>
          <cell r="D2719" t="str">
            <v/>
          </cell>
          <cell r="O2719" t="str">
            <v/>
          </cell>
          <cell r="T2719" t="str">
            <v/>
          </cell>
          <cell r="U2719" t="str">
            <v/>
          </cell>
          <cell r="V2719" t="str">
            <v/>
          </cell>
          <cell r="W2719" t="str">
            <v/>
          </cell>
          <cell r="Y2719" t="str">
            <v/>
          </cell>
          <cell r="AA2719" t="str">
            <v/>
          </cell>
          <cell r="AB2719">
            <v>0</v>
          </cell>
          <cell r="AC2719">
            <v>0</v>
          </cell>
          <cell r="AI2719" t="str">
            <v/>
          </cell>
          <cell r="AJ2719" t="str">
            <v/>
          </cell>
          <cell r="AK2719">
            <v>0</v>
          </cell>
          <cell r="AL2719">
            <v>0</v>
          </cell>
          <cell r="AM2719">
            <v>0</v>
          </cell>
        </row>
        <row r="2720">
          <cell r="C2720" t="str">
            <v/>
          </cell>
          <cell r="D2720" t="str">
            <v/>
          </cell>
          <cell r="O2720" t="str">
            <v/>
          </cell>
          <cell r="T2720" t="str">
            <v/>
          </cell>
          <cell r="U2720" t="str">
            <v/>
          </cell>
          <cell r="V2720" t="str">
            <v/>
          </cell>
          <cell r="W2720" t="str">
            <v/>
          </cell>
          <cell r="Y2720" t="str">
            <v/>
          </cell>
          <cell r="AA2720" t="str">
            <v/>
          </cell>
          <cell r="AB2720">
            <v>0</v>
          </cell>
          <cell r="AC2720">
            <v>0</v>
          </cell>
          <cell r="AI2720" t="str">
            <v/>
          </cell>
          <cell r="AJ2720" t="str">
            <v/>
          </cell>
          <cell r="AK2720">
            <v>0</v>
          </cell>
          <cell r="AL2720">
            <v>0</v>
          </cell>
          <cell r="AM2720">
            <v>0</v>
          </cell>
        </row>
        <row r="2721">
          <cell r="C2721" t="str">
            <v/>
          </cell>
          <cell r="D2721" t="str">
            <v/>
          </cell>
          <cell r="O2721" t="str">
            <v/>
          </cell>
          <cell r="T2721" t="str">
            <v/>
          </cell>
          <cell r="U2721" t="str">
            <v/>
          </cell>
          <cell r="V2721" t="str">
            <v/>
          </cell>
          <cell r="W2721" t="str">
            <v/>
          </cell>
          <cell r="Y2721" t="str">
            <v/>
          </cell>
          <cell r="AA2721" t="str">
            <v/>
          </cell>
          <cell r="AB2721">
            <v>0</v>
          </cell>
          <cell r="AC2721">
            <v>0</v>
          </cell>
          <cell r="AI2721" t="str">
            <v/>
          </cell>
          <cell r="AJ2721" t="str">
            <v/>
          </cell>
          <cell r="AK2721">
            <v>0</v>
          </cell>
          <cell r="AL2721">
            <v>0</v>
          </cell>
          <cell r="AM2721">
            <v>0</v>
          </cell>
        </row>
        <row r="2722">
          <cell r="C2722" t="str">
            <v/>
          </cell>
          <cell r="D2722" t="str">
            <v/>
          </cell>
          <cell r="O2722" t="str">
            <v/>
          </cell>
          <cell r="T2722" t="str">
            <v/>
          </cell>
          <cell r="U2722" t="str">
            <v/>
          </cell>
          <cell r="V2722" t="str">
            <v/>
          </cell>
          <cell r="W2722" t="str">
            <v/>
          </cell>
          <cell r="Y2722" t="str">
            <v/>
          </cell>
          <cell r="AA2722" t="str">
            <v/>
          </cell>
          <cell r="AB2722">
            <v>0</v>
          </cell>
          <cell r="AC2722">
            <v>0</v>
          </cell>
          <cell r="AI2722" t="str">
            <v/>
          </cell>
          <cell r="AJ2722" t="str">
            <v/>
          </cell>
          <cell r="AK2722">
            <v>0</v>
          </cell>
          <cell r="AL2722">
            <v>0</v>
          </cell>
          <cell r="AM2722">
            <v>0</v>
          </cell>
        </row>
        <row r="2723">
          <cell r="C2723" t="str">
            <v/>
          </cell>
          <cell r="D2723" t="str">
            <v/>
          </cell>
          <cell r="O2723" t="str">
            <v/>
          </cell>
          <cell r="T2723" t="str">
            <v/>
          </cell>
          <cell r="U2723" t="str">
            <v/>
          </cell>
          <cell r="V2723" t="str">
            <v/>
          </cell>
          <cell r="W2723" t="str">
            <v/>
          </cell>
          <cell r="Y2723" t="str">
            <v/>
          </cell>
          <cell r="AA2723" t="str">
            <v/>
          </cell>
          <cell r="AB2723">
            <v>0</v>
          </cell>
          <cell r="AC2723">
            <v>0</v>
          </cell>
          <cell r="AI2723" t="str">
            <v/>
          </cell>
          <cell r="AJ2723" t="str">
            <v/>
          </cell>
          <cell r="AK2723">
            <v>0</v>
          </cell>
          <cell r="AL2723">
            <v>0</v>
          </cell>
          <cell r="AM2723">
            <v>0</v>
          </cell>
        </row>
        <row r="2724">
          <cell r="C2724" t="str">
            <v/>
          </cell>
          <cell r="D2724" t="str">
            <v/>
          </cell>
          <cell r="O2724" t="str">
            <v/>
          </cell>
          <cell r="T2724" t="str">
            <v/>
          </cell>
          <cell r="U2724" t="str">
            <v/>
          </cell>
          <cell r="V2724" t="str">
            <v/>
          </cell>
          <cell r="W2724" t="str">
            <v/>
          </cell>
          <cell r="Y2724" t="str">
            <v/>
          </cell>
          <cell r="AA2724" t="str">
            <v/>
          </cell>
          <cell r="AB2724">
            <v>0</v>
          </cell>
          <cell r="AC2724">
            <v>0</v>
          </cell>
          <cell r="AI2724" t="str">
            <v/>
          </cell>
          <cell r="AJ2724" t="str">
            <v/>
          </cell>
          <cell r="AK2724">
            <v>0</v>
          </cell>
          <cell r="AL2724">
            <v>0</v>
          </cell>
          <cell r="AM2724">
            <v>0</v>
          </cell>
        </row>
        <row r="2725">
          <cell r="C2725" t="str">
            <v/>
          </cell>
          <cell r="D2725" t="str">
            <v/>
          </cell>
          <cell r="O2725" t="str">
            <v/>
          </cell>
          <cell r="T2725" t="str">
            <v/>
          </cell>
          <cell r="U2725" t="str">
            <v/>
          </cell>
          <cell r="V2725" t="str">
            <v/>
          </cell>
          <cell r="W2725" t="str">
            <v/>
          </cell>
          <cell r="Y2725" t="str">
            <v/>
          </cell>
          <cell r="AA2725" t="str">
            <v/>
          </cell>
          <cell r="AB2725">
            <v>0</v>
          </cell>
          <cell r="AC2725">
            <v>0</v>
          </cell>
          <cell r="AI2725" t="str">
            <v/>
          </cell>
          <cell r="AJ2725" t="str">
            <v/>
          </cell>
          <cell r="AK2725">
            <v>0</v>
          </cell>
          <cell r="AL2725">
            <v>0</v>
          </cell>
          <cell r="AM2725">
            <v>0</v>
          </cell>
        </row>
        <row r="2726">
          <cell r="C2726" t="str">
            <v/>
          </cell>
          <cell r="D2726" t="str">
            <v/>
          </cell>
          <cell r="O2726" t="str">
            <v/>
          </cell>
          <cell r="T2726" t="str">
            <v/>
          </cell>
          <cell r="U2726" t="str">
            <v/>
          </cell>
          <cell r="V2726" t="str">
            <v/>
          </cell>
          <cell r="W2726" t="str">
            <v/>
          </cell>
          <cell r="Y2726" t="str">
            <v/>
          </cell>
          <cell r="AA2726" t="str">
            <v/>
          </cell>
          <cell r="AB2726">
            <v>0</v>
          </cell>
          <cell r="AC2726">
            <v>0</v>
          </cell>
          <cell r="AI2726" t="str">
            <v/>
          </cell>
          <cell r="AJ2726" t="str">
            <v/>
          </cell>
          <cell r="AK2726">
            <v>0</v>
          </cell>
          <cell r="AL2726">
            <v>0</v>
          </cell>
          <cell r="AM2726">
            <v>0</v>
          </cell>
        </row>
        <row r="2727">
          <cell r="C2727" t="str">
            <v/>
          </cell>
          <cell r="D2727" t="str">
            <v/>
          </cell>
          <cell r="O2727" t="str">
            <v/>
          </cell>
          <cell r="T2727" t="str">
            <v/>
          </cell>
          <cell r="U2727" t="str">
            <v/>
          </cell>
          <cell r="V2727" t="str">
            <v/>
          </cell>
          <cell r="W2727" t="str">
            <v/>
          </cell>
          <cell r="Y2727" t="str">
            <v/>
          </cell>
          <cell r="AA2727" t="str">
            <v/>
          </cell>
          <cell r="AB2727">
            <v>0</v>
          </cell>
          <cell r="AC2727">
            <v>0</v>
          </cell>
          <cell r="AI2727" t="str">
            <v/>
          </cell>
          <cell r="AJ2727" t="str">
            <v/>
          </cell>
          <cell r="AK2727">
            <v>0</v>
          </cell>
          <cell r="AL2727">
            <v>0</v>
          </cell>
          <cell r="AM2727">
            <v>0</v>
          </cell>
        </row>
        <row r="2728">
          <cell r="C2728" t="str">
            <v/>
          </cell>
          <cell r="D2728" t="str">
            <v/>
          </cell>
          <cell r="O2728" t="str">
            <v/>
          </cell>
          <cell r="T2728" t="str">
            <v/>
          </cell>
          <cell r="U2728" t="str">
            <v/>
          </cell>
          <cell r="V2728" t="str">
            <v/>
          </cell>
          <cell r="W2728" t="str">
            <v/>
          </cell>
          <cell r="Y2728" t="str">
            <v/>
          </cell>
          <cell r="AA2728" t="str">
            <v/>
          </cell>
          <cell r="AB2728">
            <v>0</v>
          </cell>
          <cell r="AC2728">
            <v>0</v>
          </cell>
          <cell r="AI2728" t="str">
            <v/>
          </cell>
          <cell r="AJ2728" t="str">
            <v/>
          </cell>
          <cell r="AK2728">
            <v>0</v>
          </cell>
          <cell r="AL2728">
            <v>0</v>
          </cell>
          <cell r="AM2728">
            <v>0</v>
          </cell>
        </row>
        <row r="2729">
          <cell r="C2729" t="str">
            <v/>
          </cell>
          <cell r="D2729" t="str">
            <v/>
          </cell>
          <cell r="O2729" t="str">
            <v/>
          </cell>
          <cell r="T2729" t="str">
            <v/>
          </cell>
          <cell r="U2729" t="str">
            <v/>
          </cell>
          <cell r="V2729" t="str">
            <v/>
          </cell>
          <cell r="W2729" t="str">
            <v/>
          </cell>
          <cell r="Y2729" t="str">
            <v/>
          </cell>
          <cell r="AA2729" t="str">
            <v/>
          </cell>
          <cell r="AB2729">
            <v>0</v>
          </cell>
          <cell r="AC2729">
            <v>0</v>
          </cell>
          <cell r="AI2729" t="str">
            <v/>
          </cell>
          <cell r="AJ2729" t="str">
            <v/>
          </cell>
          <cell r="AK2729">
            <v>0</v>
          </cell>
          <cell r="AL2729">
            <v>0</v>
          </cell>
          <cell r="AM2729">
            <v>0</v>
          </cell>
        </row>
        <row r="2730">
          <cell r="C2730" t="str">
            <v/>
          </cell>
          <cell r="D2730" t="str">
            <v/>
          </cell>
          <cell r="O2730" t="str">
            <v/>
          </cell>
          <cell r="T2730" t="str">
            <v/>
          </cell>
          <cell r="U2730" t="str">
            <v/>
          </cell>
          <cell r="V2730" t="str">
            <v/>
          </cell>
          <cell r="W2730" t="str">
            <v/>
          </cell>
          <cell r="Y2730" t="str">
            <v/>
          </cell>
          <cell r="AA2730" t="str">
            <v/>
          </cell>
          <cell r="AB2730">
            <v>0</v>
          </cell>
          <cell r="AC2730">
            <v>0</v>
          </cell>
          <cell r="AI2730" t="str">
            <v/>
          </cell>
          <cell r="AJ2730" t="str">
            <v/>
          </cell>
          <cell r="AK2730">
            <v>0</v>
          </cell>
          <cell r="AL2730">
            <v>0</v>
          </cell>
          <cell r="AM2730">
            <v>0</v>
          </cell>
        </row>
        <row r="2731">
          <cell r="C2731" t="str">
            <v/>
          </cell>
          <cell r="D2731" t="str">
            <v/>
          </cell>
          <cell r="O2731" t="str">
            <v/>
          </cell>
          <cell r="T2731" t="str">
            <v/>
          </cell>
          <cell r="U2731" t="str">
            <v/>
          </cell>
          <cell r="V2731" t="str">
            <v/>
          </cell>
          <cell r="W2731" t="str">
            <v/>
          </cell>
          <cell r="Y2731" t="str">
            <v/>
          </cell>
          <cell r="AA2731" t="str">
            <v/>
          </cell>
          <cell r="AB2731">
            <v>0</v>
          </cell>
          <cell r="AC2731">
            <v>0</v>
          </cell>
          <cell r="AI2731" t="str">
            <v/>
          </cell>
          <cell r="AJ2731" t="str">
            <v/>
          </cell>
          <cell r="AK2731">
            <v>0</v>
          </cell>
          <cell r="AL2731">
            <v>0</v>
          </cell>
          <cell r="AM2731">
            <v>0</v>
          </cell>
        </row>
        <row r="2732">
          <cell r="C2732" t="str">
            <v/>
          </cell>
          <cell r="D2732" t="str">
            <v/>
          </cell>
          <cell r="O2732" t="str">
            <v/>
          </cell>
          <cell r="T2732" t="str">
            <v/>
          </cell>
          <cell r="U2732" t="str">
            <v/>
          </cell>
          <cell r="V2732" t="str">
            <v/>
          </cell>
          <cell r="W2732" t="str">
            <v/>
          </cell>
          <cell r="Y2732" t="str">
            <v/>
          </cell>
          <cell r="AA2732" t="str">
            <v/>
          </cell>
          <cell r="AB2732">
            <v>0</v>
          </cell>
          <cell r="AC2732">
            <v>0</v>
          </cell>
          <cell r="AI2732" t="str">
            <v/>
          </cell>
          <cell r="AJ2732" t="str">
            <v/>
          </cell>
          <cell r="AK2732">
            <v>0</v>
          </cell>
          <cell r="AL2732">
            <v>0</v>
          </cell>
          <cell r="AM2732">
            <v>0</v>
          </cell>
        </row>
        <row r="2733">
          <cell r="C2733" t="str">
            <v/>
          </cell>
          <cell r="D2733" t="str">
            <v/>
          </cell>
          <cell r="O2733" t="str">
            <v/>
          </cell>
          <cell r="T2733" t="str">
            <v/>
          </cell>
          <cell r="U2733" t="str">
            <v/>
          </cell>
          <cell r="V2733" t="str">
            <v/>
          </cell>
          <cell r="W2733" t="str">
            <v/>
          </cell>
          <cell r="Y2733" t="str">
            <v/>
          </cell>
          <cell r="AA2733" t="str">
            <v/>
          </cell>
          <cell r="AB2733">
            <v>0</v>
          </cell>
          <cell r="AC2733">
            <v>0</v>
          </cell>
          <cell r="AI2733" t="str">
            <v/>
          </cell>
          <cell r="AJ2733" t="str">
            <v/>
          </cell>
          <cell r="AK2733">
            <v>0</v>
          </cell>
          <cell r="AL2733">
            <v>0</v>
          </cell>
          <cell r="AM2733">
            <v>0</v>
          </cell>
        </row>
        <row r="2734">
          <cell r="C2734" t="str">
            <v/>
          </cell>
          <cell r="D2734" t="str">
            <v/>
          </cell>
          <cell r="O2734" t="str">
            <v/>
          </cell>
          <cell r="T2734" t="str">
            <v/>
          </cell>
          <cell r="U2734" t="str">
            <v/>
          </cell>
          <cell r="V2734" t="str">
            <v/>
          </cell>
          <cell r="W2734" t="str">
            <v/>
          </cell>
          <cell r="Y2734" t="str">
            <v/>
          </cell>
          <cell r="AA2734" t="str">
            <v/>
          </cell>
          <cell r="AB2734">
            <v>0</v>
          </cell>
          <cell r="AC2734">
            <v>0</v>
          </cell>
          <cell r="AI2734" t="str">
            <v/>
          </cell>
          <cell r="AJ2734" t="str">
            <v/>
          </cell>
          <cell r="AK2734">
            <v>0</v>
          </cell>
          <cell r="AL2734">
            <v>0</v>
          </cell>
          <cell r="AM2734">
            <v>0</v>
          </cell>
        </row>
        <row r="2735">
          <cell r="C2735" t="str">
            <v/>
          </cell>
          <cell r="D2735" t="str">
            <v/>
          </cell>
          <cell r="O2735" t="str">
            <v/>
          </cell>
          <cell r="T2735" t="str">
            <v/>
          </cell>
          <cell r="U2735" t="str">
            <v/>
          </cell>
          <cell r="V2735" t="str">
            <v/>
          </cell>
          <cell r="W2735" t="str">
            <v/>
          </cell>
          <cell r="Y2735" t="str">
            <v/>
          </cell>
          <cell r="AA2735" t="str">
            <v/>
          </cell>
          <cell r="AB2735">
            <v>0</v>
          </cell>
          <cell r="AC2735">
            <v>0</v>
          </cell>
          <cell r="AI2735" t="str">
            <v/>
          </cell>
          <cell r="AJ2735" t="str">
            <v/>
          </cell>
          <cell r="AK2735">
            <v>0</v>
          </cell>
          <cell r="AL2735">
            <v>0</v>
          </cell>
          <cell r="AM2735">
            <v>0</v>
          </cell>
        </row>
        <row r="2736">
          <cell r="C2736" t="str">
            <v/>
          </cell>
          <cell r="D2736" t="str">
            <v/>
          </cell>
          <cell r="O2736" t="str">
            <v/>
          </cell>
          <cell r="T2736" t="str">
            <v/>
          </cell>
          <cell r="U2736" t="str">
            <v/>
          </cell>
          <cell r="V2736" t="str">
            <v/>
          </cell>
          <cell r="W2736" t="str">
            <v/>
          </cell>
          <cell r="Y2736" t="str">
            <v/>
          </cell>
          <cell r="AA2736" t="str">
            <v/>
          </cell>
          <cell r="AB2736">
            <v>0</v>
          </cell>
          <cell r="AC2736">
            <v>0</v>
          </cell>
          <cell r="AI2736" t="str">
            <v/>
          </cell>
          <cell r="AJ2736" t="str">
            <v/>
          </cell>
          <cell r="AK2736">
            <v>0</v>
          </cell>
          <cell r="AL2736">
            <v>0</v>
          </cell>
          <cell r="AM2736">
            <v>0</v>
          </cell>
        </row>
        <row r="2737">
          <cell r="C2737" t="str">
            <v/>
          </cell>
          <cell r="D2737" t="str">
            <v/>
          </cell>
          <cell r="O2737" t="str">
            <v/>
          </cell>
          <cell r="T2737" t="str">
            <v/>
          </cell>
          <cell r="U2737" t="str">
            <v/>
          </cell>
          <cell r="V2737" t="str">
            <v/>
          </cell>
          <cell r="W2737" t="str">
            <v/>
          </cell>
          <cell r="Y2737" t="str">
            <v/>
          </cell>
          <cell r="AA2737" t="str">
            <v/>
          </cell>
          <cell r="AB2737">
            <v>0</v>
          </cell>
          <cell r="AC2737">
            <v>0</v>
          </cell>
          <cell r="AI2737" t="str">
            <v/>
          </cell>
          <cell r="AJ2737" t="str">
            <v/>
          </cell>
          <cell r="AK2737">
            <v>0</v>
          </cell>
          <cell r="AL2737">
            <v>0</v>
          </cell>
          <cell r="AM2737">
            <v>0</v>
          </cell>
        </row>
        <row r="2738">
          <cell r="C2738" t="str">
            <v/>
          </cell>
          <cell r="D2738" t="str">
            <v/>
          </cell>
          <cell r="O2738" t="str">
            <v/>
          </cell>
          <cell r="T2738" t="str">
            <v/>
          </cell>
          <cell r="U2738" t="str">
            <v/>
          </cell>
          <cell r="V2738" t="str">
            <v/>
          </cell>
          <cell r="W2738" t="str">
            <v/>
          </cell>
          <cell r="Y2738" t="str">
            <v/>
          </cell>
          <cell r="AA2738" t="str">
            <v/>
          </cell>
          <cell r="AB2738">
            <v>0</v>
          </cell>
          <cell r="AC2738">
            <v>0</v>
          </cell>
          <cell r="AI2738" t="str">
            <v/>
          </cell>
          <cell r="AJ2738" t="str">
            <v/>
          </cell>
          <cell r="AK2738">
            <v>0</v>
          </cell>
          <cell r="AL2738">
            <v>0</v>
          </cell>
          <cell r="AM2738">
            <v>0</v>
          </cell>
        </row>
        <row r="2739">
          <cell r="C2739" t="str">
            <v/>
          </cell>
          <cell r="D2739" t="str">
            <v/>
          </cell>
          <cell r="O2739" t="str">
            <v/>
          </cell>
          <cell r="T2739" t="str">
            <v/>
          </cell>
          <cell r="U2739" t="str">
            <v/>
          </cell>
          <cell r="V2739" t="str">
            <v/>
          </cell>
          <cell r="W2739" t="str">
            <v/>
          </cell>
          <cell r="Y2739" t="str">
            <v/>
          </cell>
          <cell r="AA2739" t="str">
            <v/>
          </cell>
          <cell r="AB2739">
            <v>0</v>
          </cell>
          <cell r="AC2739">
            <v>0</v>
          </cell>
          <cell r="AI2739" t="str">
            <v/>
          </cell>
          <cell r="AJ2739" t="str">
            <v/>
          </cell>
          <cell r="AK2739">
            <v>0</v>
          </cell>
          <cell r="AL2739">
            <v>0</v>
          </cell>
          <cell r="AM2739">
            <v>0</v>
          </cell>
        </row>
        <row r="2740">
          <cell r="C2740" t="str">
            <v/>
          </cell>
          <cell r="D2740" t="str">
            <v/>
          </cell>
          <cell r="O2740" t="str">
            <v/>
          </cell>
          <cell r="T2740" t="str">
            <v/>
          </cell>
          <cell r="U2740" t="str">
            <v/>
          </cell>
          <cell r="V2740" t="str">
            <v/>
          </cell>
          <cell r="W2740" t="str">
            <v/>
          </cell>
          <cell r="Y2740" t="str">
            <v/>
          </cell>
          <cell r="AA2740" t="str">
            <v/>
          </cell>
          <cell r="AB2740">
            <v>0</v>
          </cell>
          <cell r="AC2740">
            <v>0</v>
          </cell>
          <cell r="AI2740" t="str">
            <v/>
          </cell>
          <cell r="AJ2740" t="str">
            <v/>
          </cell>
          <cell r="AK2740">
            <v>0</v>
          </cell>
          <cell r="AL2740">
            <v>0</v>
          </cell>
          <cell r="AM2740">
            <v>0</v>
          </cell>
        </row>
        <row r="2741">
          <cell r="C2741" t="str">
            <v/>
          </cell>
          <cell r="D2741" t="str">
            <v/>
          </cell>
          <cell r="O2741" t="str">
            <v/>
          </cell>
          <cell r="T2741" t="str">
            <v/>
          </cell>
          <cell r="U2741" t="str">
            <v/>
          </cell>
          <cell r="V2741" t="str">
            <v/>
          </cell>
          <cell r="W2741" t="str">
            <v/>
          </cell>
          <cell r="Y2741" t="str">
            <v/>
          </cell>
          <cell r="AA2741" t="str">
            <v/>
          </cell>
          <cell r="AB2741">
            <v>0</v>
          </cell>
          <cell r="AC2741">
            <v>0</v>
          </cell>
          <cell r="AI2741" t="str">
            <v/>
          </cell>
          <cell r="AJ2741" t="str">
            <v/>
          </cell>
          <cell r="AK2741">
            <v>0</v>
          </cell>
          <cell r="AL2741">
            <v>0</v>
          </cell>
          <cell r="AM2741">
            <v>0</v>
          </cell>
        </row>
        <row r="2742">
          <cell r="C2742" t="str">
            <v/>
          </cell>
          <cell r="D2742" t="str">
            <v/>
          </cell>
          <cell r="O2742" t="str">
            <v/>
          </cell>
          <cell r="T2742" t="str">
            <v/>
          </cell>
          <cell r="U2742" t="str">
            <v/>
          </cell>
          <cell r="V2742" t="str">
            <v/>
          </cell>
          <cell r="W2742" t="str">
            <v/>
          </cell>
          <cell r="Y2742" t="str">
            <v/>
          </cell>
          <cell r="AA2742" t="str">
            <v/>
          </cell>
          <cell r="AB2742">
            <v>0</v>
          </cell>
          <cell r="AC2742">
            <v>0</v>
          </cell>
          <cell r="AI2742" t="str">
            <v/>
          </cell>
          <cell r="AJ2742" t="str">
            <v/>
          </cell>
          <cell r="AK2742">
            <v>0</v>
          </cell>
          <cell r="AL2742">
            <v>0</v>
          </cell>
          <cell r="AM2742">
            <v>0</v>
          </cell>
        </row>
        <row r="2743">
          <cell r="C2743" t="str">
            <v/>
          </cell>
          <cell r="D2743" t="str">
            <v/>
          </cell>
          <cell r="O2743" t="str">
            <v/>
          </cell>
          <cell r="T2743" t="str">
            <v/>
          </cell>
          <cell r="U2743" t="str">
            <v/>
          </cell>
          <cell r="V2743" t="str">
            <v/>
          </cell>
          <cell r="W2743" t="str">
            <v/>
          </cell>
          <cell r="Y2743" t="str">
            <v/>
          </cell>
          <cell r="AA2743" t="str">
            <v/>
          </cell>
          <cell r="AB2743">
            <v>0</v>
          </cell>
          <cell r="AC2743">
            <v>0</v>
          </cell>
          <cell r="AI2743" t="str">
            <v/>
          </cell>
          <cell r="AJ2743" t="str">
            <v/>
          </cell>
          <cell r="AK2743">
            <v>0</v>
          </cell>
          <cell r="AL2743">
            <v>0</v>
          </cell>
          <cell r="AM2743">
            <v>0</v>
          </cell>
        </row>
        <row r="2744">
          <cell r="C2744" t="str">
            <v/>
          </cell>
          <cell r="D2744" t="str">
            <v/>
          </cell>
          <cell r="O2744" t="str">
            <v/>
          </cell>
          <cell r="T2744" t="str">
            <v/>
          </cell>
          <cell r="U2744" t="str">
            <v/>
          </cell>
          <cell r="V2744" t="str">
            <v/>
          </cell>
          <cell r="W2744" t="str">
            <v/>
          </cell>
          <cell r="Y2744" t="str">
            <v/>
          </cell>
          <cell r="AA2744" t="str">
            <v/>
          </cell>
          <cell r="AB2744">
            <v>0</v>
          </cell>
          <cell r="AC2744">
            <v>0</v>
          </cell>
          <cell r="AI2744" t="str">
            <v/>
          </cell>
          <cell r="AJ2744" t="str">
            <v/>
          </cell>
          <cell r="AK2744">
            <v>0</v>
          </cell>
          <cell r="AL2744">
            <v>0</v>
          </cell>
          <cell r="AM2744">
            <v>0</v>
          </cell>
        </row>
        <row r="2745">
          <cell r="C2745" t="str">
            <v/>
          </cell>
          <cell r="D2745" t="str">
            <v/>
          </cell>
          <cell r="O2745" t="str">
            <v/>
          </cell>
          <cell r="T2745" t="str">
            <v/>
          </cell>
          <cell r="U2745" t="str">
            <v/>
          </cell>
          <cell r="V2745" t="str">
            <v/>
          </cell>
          <cell r="W2745" t="str">
            <v/>
          </cell>
          <cell r="Y2745" t="str">
            <v/>
          </cell>
          <cell r="AA2745" t="str">
            <v/>
          </cell>
          <cell r="AB2745">
            <v>0</v>
          </cell>
          <cell r="AC2745">
            <v>0</v>
          </cell>
          <cell r="AI2745" t="str">
            <v/>
          </cell>
          <cell r="AJ2745" t="str">
            <v/>
          </cell>
          <cell r="AK2745">
            <v>0</v>
          </cell>
          <cell r="AL2745">
            <v>0</v>
          </cell>
          <cell r="AM2745">
            <v>0</v>
          </cell>
        </row>
        <row r="2746">
          <cell r="C2746" t="str">
            <v/>
          </cell>
          <cell r="D2746" t="str">
            <v/>
          </cell>
          <cell r="O2746" t="str">
            <v/>
          </cell>
          <cell r="T2746" t="str">
            <v/>
          </cell>
          <cell r="U2746" t="str">
            <v/>
          </cell>
          <cell r="V2746" t="str">
            <v/>
          </cell>
          <cell r="W2746" t="str">
            <v/>
          </cell>
          <cell r="Y2746" t="str">
            <v/>
          </cell>
          <cell r="AA2746" t="str">
            <v/>
          </cell>
          <cell r="AB2746">
            <v>0</v>
          </cell>
          <cell r="AC2746">
            <v>0</v>
          </cell>
          <cell r="AI2746" t="str">
            <v/>
          </cell>
          <cell r="AJ2746" t="str">
            <v/>
          </cell>
          <cell r="AK2746">
            <v>0</v>
          </cell>
          <cell r="AL2746">
            <v>0</v>
          </cell>
          <cell r="AM2746">
            <v>0</v>
          </cell>
        </row>
        <row r="2747">
          <cell r="C2747" t="str">
            <v/>
          </cell>
          <cell r="D2747" t="str">
            <v/>
          </cell>
          <cell r="O2747" t="str">
            <v/>
          </cell>
          <cell r="T2747" t="str">
            <v/>
          </cell>
          <cell r="U2747" t="str">
            <v/>
          </cell>
          <cell r="V2747" t="str">
            <v/>
          </cell>
          <cell r="W2747" t="str">
            <v/>
          </cell>
          <cell r="Y2747" t="str">
            <v/>
          </cell>
          <cell r="AA2747" t="str">
            <v/>
          </cell>
          <cell r="AB2747">
            <v>0</v>
          </cell>
          <cell r="AC2747">
            <v>0</v>
          </cell>
          <cell r="AI2747" t="str">
            <v/>
          </cell>
          <cell r="AJ2747" t="str">
            <v/>
          </cell>
          <cell r="AK2747">
            <v>0</v>
          </cell>
          <cell r="AL2747">
            <v>0</v>
          </cell>
          <cell r="AM2747">
            <v>0</v>
          </cell>
        </row>
        <row r="2748">
          <cell r="C2748" t="str">
            <v/>
          </cell>
          <cell r="D2748" t="str">
            <v/>
          </cell>
          <cell r="O2748" t="str">
            <v/>
          </cell>
          <cell r="T2748" t="str">
            <v/>
          </cell>
          <cell r="U2748" t="str">
            <v/>
          </cell>
          <cell r="V2748" t="str">
            <v/>
          </cell>
          <cell r="W2748" t="str">
            <v/>
          </cell>
          <cell r="Y2748" t="str">
            <v/>
          </cell>
          <cell r="AA2748" t="str">
            <v/>
          </cell>
          <cell r="AB2748">
            <v>0</v>
          </cell>
          <cell r="AC2748">
            <v>0</v>
          </cell>
          <cell r="AI2748" t="str">
            <v/>
          </cell>
          <cell r="AJ2748" t="str">
            <v/>
          </cell>
          <cell r="AK2748">
            <v>0</v>
          </cell>
          <cell r="AL2748">
            <v>0</v>
          </cell>
          <cell r="AM2748">
            <v>0</v>
          </cell>
        </row>
        <row r="2749">
          <cell r="C2749" t="str">
            <v/>
          </cell>
          <cell r="D2749" t="str">
            <v/>
          </cell>
          <cell r="O2749" t="str">
            <v/>
          </cell>
          <cell r="T2749" t="str">
            <v/>
          </cell>
          <cell r="U2749" t="str">
            <v/>
          </cell>
          <cell r="V2749" t="str">
            <v/>
          </cell>
          <cell r="W2749" t="str">
            <v/>
          </cell>
          <cell r="Y2749" t="str">
            <v/>
          </cell>
          <cell r="AA2749" t="str">
            <v/>
          </cell>
          <cell r="AB2749">
            <v>0</v>
          </cell>
          <cell r="AC2749">
            <v>0</v>
          </cell>
          <cell r="AI2749" t="str">
            <v/>
          </cell>
          <cell r="AJ2749" t="str">
            <v/>
          </cell>
          <cell r="AK2749">
            <v>0</v>
          </cell>
          <cell r="AL2749">
            <v>0</v>
          </cell>
          <cell r="AM2749">
            <v>0</v>
          </cell>
        </row>
        <row r="2750">
          <cell r="C2750" t="str">
            <v/>
          </cell>
          <cell r="D2750" t="str">
            <v/>
          </cell>
          <cell r="O2750" t="str">
            <v/>
          </cell>
          <cell r="T2750" t="str">
            <v/>
          </cell>
          <cell r="U2750" t="str">
            <v/>
          </cell>
          <cell r="V2750" t="str">
            <v/>
          </cell>
          <cell r="W2750" t="str">
            <v/>
          </cell>
          <cell r="Y2750" t="str">
            <v/>
          </cell>
          <cell r="AA2750" t="str">
            <v/>
          </cell>
          <cell r="AB2750">
            <v>0</v>
          </cell>
          <cell r="AC2750">
            <v>0</v>
          </cell>
          <cell r="AI2750" t="str">
            <v/>
          </cell>
          <cell r="AJ2750" t="str">
            <v/>
          </cell>
          <cell r="AK2750">
            <v>0</v>
          </cell>
          <cell r="AL2750">
            <v>0</v>
          </cell>
          <cell r="AM2750">
            <v>0</v>
          </cell>
        </row>
        <row r="2751">
          <cell r="C2751" t="str">
            <v/>
          </cell>
          <cell r="D2751" t="str">
            <v/>
          </cell>
          <cell r="O2751" t="str">
            <v/>
          </cell>
          <cell r="T2751" t="str">
            <v/>
          </cell>
          <cell r="U2751" t="str">
            <v/>
          </cell>
          <cell r="V2751" t="str">
            <v/>
          </cell>
          <cell r="W2751" t="str">
            <v/>
          </cell>
          <cell r="Y2751" t="str">
            <v/>
          </cell>
          <cell r="AA2751" t="str">
            <v/>
          </cell>
          <cell r="AB2751">
            <v>0</v>
          </cell>
          <cell r="AC2751">
            <v>0</v>
          </cell>
          <cell r="AI2751" t="str">
            <v/>
          </cell>
          <cell r="AJ2751" t="str">
            <v/>
          </cell>
          <cell r="AK2751">
            <v>0</v>
          </cell>
          <cell r="AL2751">
            <v>0</v>
          </cell>
          <cell r="AM2751">
            <v>0</v>
          </cell>
        </row>
        <row r="2752">
          <cell r="C2752" t="str">
            <v/>
          </cell>
          <cell r="D2752" t="str">
            <v/>
          </cell>
          <cell r="O2752" t="str">
            <v/>
          </cell>
          <cell r="T2752" t="str">
            <v/>
          </cell>
          <cell r="U2752" t="str">
            <v/>
          </cell>
          <cell r="V2752" t="str">
            <v/>
          </cell>
          <cell r="W2752" t="str">
            <v/>
          </cell>
          <cell r="Y2752" t="str">
            <v/>
          </cell>
          <cell r="AA2752" t="str">
            <v/>
          </cell>
          <cell r="AB2752">
            <v>0</v>
          </cell>
          <cell r="AC2752">
            <v>0</v>
          </cell>
          <cell r="AI2752" t="str">
            <v/>
          </cell>
          <cell r="AJ2752" t="str">
            <v/>
          </cell>
          <cell r="AK2752">
            <v>0</v>
          </cell>
          <cell r="AL2752">
            <v>0</v>
          </cell>
          <cell r="AM2752">
            <v>0</v>
          </cell>
        </row>
        <row r="2753">
          <cell r="C2753" t="str">
            <v/>
          </cell>
          <cell r="D2753" t="str">
            <v/>
          </cell>
          <cell r="O2753" t="str">
            <v/>
          </cell>
          <cell r="T2753" t="str">
            <v/>
          </cell>
          <cell r="U2753" t="str">
            <v/>
          </cell>
          <cell r="V2753" t="str">
            <v/>
          </cell>
          <cell r="W2753" t="str">
            <v/>
          </cell>
          <cell r="Y2753" t="str">
            <v/>
          </cell>
          <cell r="AA2753" t="str">
            <v/>
          </cell>
          <cell r="AB2753">
            <v>0</v>
          </cell>
          <cell r="AC2753">
            <v>0</v>
          </cell>
          <cell r="AI2753" t="str">
            <v/>
          </cell>
          <cell r="AJ2753" t="str">
            <v/>
          </cell>
          <cell r="AK2753">
            <v>0</v>
          </cell>
          <cell r="AL2753">
            <v>0</v>
          </cell>
          <cell r="AM2753">
            <v>0</v>
          </cell>
        </row>
        <row r="2754">
          <cell r="C2754" t="str">
            <v/>
          </cell>
          <cell r="D2754" t="str">
            <v/>
          </cell>
          <cell r="O2754" t="str">
            <v/>
          </cell>
          <cell r="T2754" t="str">
            <v/>
          </cell>
          <cell r="U2754" t="str">
            <v/>
          </cell>
          <cell r="V2754" t="str">
            <v/>
          </cell>
          <cell r="W2754" t="str">
            <v/>
          </cell>
          <cell r="Y2754" t="str">
            <v/>
          </cell>
          <cell r="AA2754" t="str">
            <v/>
          </cell>
          <cell r="AB2754">
            <v>0</v>
          </cell>
          <cell r="AC2754">
            <v>0</v>
          </cell>
          <cell r="AI2754" t="str">
            <v/>
          </cell>
          <cell r="AJ2754" t="str">
            <v/>
          </cell>
          <cell r="AK2754">
            <v>0</v>
          </cell>
          <cell r="AL2754">
            <v>0</v>
          </cell>
          <cell r="AM2754">
            <v>0</v>
          </cell>
        </row>
        <row r="2755">
          <cell r="C2755" t="str">
            <v/>
          </cell>
          <cell r="D2755" t="str">
            <v/>
          </cell>
          <cell r="O2755" t="str">
            <v/>
          </cell>
          <cell r="T2755" t="str">
            <v/>
          </cell>
          <cell r="U2755" t="str">
            <v/>
          </cell>
          <cell r="V2755" t="str">
            <v/>
          </cell>
          <cell r="W2755" t="str">
            <v/>
          </cell>
          <cell r="Y2755" t="str">
            <v/>
          </cell>
          <cell r="AA2755" t="str">
            <v/>
          </cell>
          <cell r="AB2755">
            <v>0</v>
          </cell>
          <cell r="AC2755">
            <v>0</v>
          </cell>
          <cell r="AI2755" t="str">
            <v/>
          </cell>
          <cell r="AJ2755" t="str">
            <v/>
          </cell>
          <cell r="AK2755">
            <v>0</v>
          </cell>
          <cell r="AL2755">
            <v>0</v>
          </cell>
          <cell r="AM2755">
            <v>0</v>
          </cell>
        </row>
        <row r="2756">
          <cell r="C2756" t="str">
            <v/>
          </cell>
          <cell r="D2756" t="str">
            <v/>
          </cell>
          <cell r="O2756" t="str">
            <v/>
          </cell>
          <cell r="T2756" t="str">
            <v/>
          </cell>
          <cell r="U2756" t="str">
            <v/>
          </cell>
          <cell r="V2756" t="str">
            <v/>
          </cell>
          <cell r="W2756" t="str">
            <v/>
          </cell>
          <cell r="Y2756" t="str">
            <v/>
          </cell>
          <cell r="AA2756" t="str">
            <v/>
          </cell>
          <cell r="AB2756">
            <v>0</v>
          </cell>
          <cell r="AC2756">
            <v>0</v>
          </cell>
          <cell r="AI2756" t="str">
            <v/>
          </cell>
          <cell r="AJ2756" t="str">
            <v/>
          </cell>
          <cell r="AK2756">
            <v>0</v>
          </cell>
          <cell r="AL2756">
            <v>0</v>
          </cell>
          <cell r="AM2756">
            <v>0</v>
          </cell>
        </row>
        <row r="2757">
          <cell r="C2757" t="str">
            <v/>
          </cell>
          <cell r="D2757" t="str">
            <v/>
          </cell>
          <cell r="O2757" t="str">
            <v/>
          </cell>
          <cell r="T2757" t="str">
            <v/>
          </cell>
          <cell r="U2757" t="str">
            <v/>
          </cell>
          <cell r="V2757" t="str">
            <v/>
          </cell>
          <cell r="W2757" t="str">
            <v/>
          </cell>
          <cell r="Y2757" t="str">
            <v/>
          </cell>
          <cell r="AA2757" t="str">
            <v/>
          </cell>
          <cell r="AB2757">
            <v>0</v>
          </cell>
          <cell r="AC2757">
            <v>0</v>
          </cell>
          <cell r="AI2757" t="str">
            <v/>
          </cell>
          <cell r="AJ2757" t="str">
            <v/>
          </cell>
          <cell r="AK2757">
            <v>0</v>
          </cell>
          <cell r="AL2757">
            <v>0</v>
          </cell>
          <cell r="AM2757">
            <v>0</v>
          </cell>
        </row>
        <row r="2758">
          <cell r="C2758" t="str">
            <v/>
          </cell>
          <cell r="D2758" t="str">
            <v/>
          </cell>
          <cell r="O2758" t="str">
            <v/>
          </cell>
          <cell r="T2758" t="str">
            <v/>
          </cell>
          <cell r="U2758" t="str">
            <v/>
          </cell>
          <cell r="V2758" t="str">
            <v/>
          </cell>
          <cell r="W2758" t="str">
            <v/>
          </cell>
          <cell r="Y2758" t="str">
            <v/>
          </cell>
          <cell r="AA2758" t="str">
            <v/>
          </cell>
          <cell r="AB2758">
            <v>0</v>
          </cell>
          <cell r="AC2758">
            <v>0</v>
          </cell>
          <cell r="AI2758" t="str">
            <v/>
          </cell>
          <cell r="AJ2758" t="str">
            <v/>
          </cell>
          <cell r="AK2758">
            <v>0</v>
          </cell>
          <cell r="AL2758">
            <v>0</v>
          </cell>
          <cell r="AM2758">
            <v>0</v>
          </cell>
        </row>
        <row r="2759">
          <cell r="C2759" t="str">
            <v/>
          </cell>
          <cell r="D2759" t="str">
            <v/>
          </cell>
          <cell r="O2759" t="str">
            <v/>
          </cell>
          <cell r="T2759" t="str">
            <v/>
          </cell>
          <cell r="U2759" t="str">
            <v/>
          </cell>
          <cell r="V2759" t="str">
            <v/>
          </cell>
          <cell r="W2759" t="str">
            <v/>
          </cell>
          <cell r="Y2759" t="str">
            <v/>
          </cell>
          <cell r="AA2759" t="str">
            <v/>
          </cell>
          <cell r="AB2759">
            <v>0</v>
          </cell>
          <cell r="AC2759">
            <v>0</v>
          </cell>
          <cell r="AI2759" t="str">
            <v/>
          </cell>
          <cell r="AJ2759" t="str">
            <v/>
          </cell>
          <cell r="AK2759">
            <v>0</v>
          </cell>
          <cell r="AL2759">
            <v>0</v>
          </cell>
          <cell r="AM2759">
            <v>0</v>
          </cell>
        </row>
        <row r="2760">
          <cell r="C2760" t="str">
            <v/>
          </cell>
          <cell r="D2760" t="str">
            <v/>
          </cell>
          <cell r="O2760" t="str">
            <v/>
          </cell>
          <cell r="T2760" t="str">
            <v/>
          </cell>
          <cell r="U2760" t="str">
            <v/>
          </cell>
          <cell r="V2760" t="str">
            <v/>
          </cell>
          <cell r="W2760" t="str">
            <v/>
          </cell>
          <cell r="Y2760" t="str">
            <v/>
          </cell>
          <cell r="AA2760" t="str">
            <v/>
          </cell>
          <cell r="AB2760">
            <v>0</v>
          </cell>
          <cell r="AC2760">
            <v>0</v>
          </cell>
          <cell r="AI2760" t="str">
            <v/>
          </cell>
          <cell r="AJ2760" t="str">
            <v/>
          </cell>
          <cell r="AK2760">
            <v>0</v>
          </cell>
          <cell r="AL2760">
            <v>0</v>
          </cell>
          <cell r="AM2760">
            <v>0</v>
          </cell>
        </row>
        <row r="2761">
          <cell r="C2761" t="str">
            <v/>
          </cell>
          <cell r="D2761" t="str">
            <v/>
          </cell>
          <cell r="O2761" t="str">
            <v/>
          </cell>
          <cell r="T2761" t="str">
            <v/>
          </cell>
          <cell r="U2761" t="str">
            <v/>
          </cell>
          <cell r="V2761" t="str">
            <v/>
          </cell>
          <cell r="W2761" t="str">
            <v/>
          </cell>
          <cell r="Y2761" t="str">
            <v/>
          </cell>
          <cell r="AA2761" t="str">
            <v/>
          </cell>
          <cell r="AB2761">
            <v>0</v>
          </cell>
          <cell r="AC2761">
            <v>0</v>
          </cell>
          <cell r="AI2761" t="str">
            <v/>
          </cell>
          <cell r="AJ2761" t="str">
            <v/>
          </cell>
          <cell r="AK2761">
            <v>0</v>
          </cell>
          <cell r="AL2761">
            <v>0</v>
          </cell>
          <cell r="AM2761">
            <v>0</v>
          </cell>
        </row>
        <row r="2762">
          <cell r="C2762" t="str">
            <v/>
          </cell>
          <cell r="D2762" t="str">
            <v/>
          </cell>
          <cell r="O2762" t="str">
            <v/>
          </cell>
          <cell r="T2762" t="str">
            <v/>
          </cell>
          <cell r="U2762" t="str">
            <v/>
          </cell>
          <cell r="V2762" t="str">
            <v/>
          </cell>
          <cell r="W2762" t="str">
            <v/>
          </cell>
          <cell r="Y2762" t="str">
            <v/>
          </cell>
          <cell r="AA2762" t="str">
            <v/>
          </cell>
          <cell r="AB2762">
            <v>0</v>
          </cell>
          <cell r="AC2762">
            <v>0</v>
          </cell>
          <cell r="AI2762" t="str">
            <v/>
          </cell>
          <cell r="AJ2762" t="str">
            <v/>
          </cell>
          <cell r="AK2762">
            <v>0</v>
          </cell>
          <cell r="AL2762">
            <v>0</v>
          </cell>
          <cell r="AM2762">
            <v>0</v>
          </cell>
        </row>
        <row r="2763">
          <cell r="C2763" t="str">
            <v/>
          </cell>
          <cell r="D2763" t="str">
            <v/>
          </cell>
          <cell r="O2763" t="str">
            <v/>
          </cell>
          <cell r="T2763" t="str">
            <v/>
          </cell>
          <cell r="U2763" t="str">
            <v/>
          </cell>
          <cell r="V2763" t="str">
            <v/>
          </cell>
          <cell r="W2763" t="str">
            <v/>
          </cell>
          <cell r="Y2763" t="str">
            <v/>
          </cell>
          <cell r="AA2763" t="str">
            <v/>
          </cell>
          <cell r="AB2763">
            <v>0</v>
          </cell>
          <cell r="AC2763">
            <v>0</v>
          </cell>
          <cell r="AI2763" t="str">
            <v/>
          </cell>
          <cell r="AJ2763" t="str">
            <v/>
          </cell>
          <cell r="AK2763">
            <v>0</v>
          </cell>
          <cell r="AL2763">
            <v>0</v>
          </cell>
          <cell r="AM2763">
            <v>0</v>
          </cell>
        </row>
        <row r="2764">
          <cell r="C2764" t="str">
            <v/>
          </cell>
          <cell r="D2764" t="str">
            <v/>
          </cell>
          <cell r="O2764" t="str">
            <v/>
          </cell>
          <cell r="T2764" t="str">
            <v/>
          </cell>
          <cell r="U2764" t="str">
            <v/>
          </cell>
          <cell r="V2764" t="str">
            <v/>
          </cell>
          <cell r="W2764" t="str">
            <v/>
          </cell>
          <cell r="Y2764" t="str">
            <v/>
          </cell>
          <cell r="AA2764" t="str">
            <v/>
          </cell>
          <cell r="AB2764">
            <v>0</v>
          </cell>
          <cell r="AC2764">
            <v>0</v>
          </cell>
          <cell r="AI2764" t="str">
            <v/>
          </cell>
          <cell r="AJ2764" t="str">
            <v/>
          </cell>
          <cell r="AK2764">
            <v>0</v>
          </cell>
          <cell r="AL2764">
            <v>0</v>
          </cell>
          <cell r="AM2764">
            <v>0</v>
          </cell>
        </row>
        <row r="2765">
          <cell r="C2765" t="str">
            <v/>
          </cell>
          <cell r="D2765" t="str">
            <v/>
          </cell>
          <cell r="O2765" t="str">
            <v/>
          </cell>
          <cell r="T2765" t="str">
            <v/>
          </cell>
          <cell r="U2765" t="str">
            <v/>
          </cell>
          <cell r="V2765" t="str">
            <v/>
          </cell>
          <cell r="W2765" t="str">
            <v/>
          </cell>
          <cell r="Y2765" t="str">
            <v/>
          </cell>
          <cell r="AA2765" t="str">
            <v/>
          </cell>
          <cell r="AB2765">
            <v>0</v>
          </cell>
          <cell r="AC2765">
            <v>0</v>
          </cell>
          <cell r="AI2765" t="str">
            <v/>
          </cell>
          <cell r="AJ2765" t="str">
            <v/>
          </cell>
          <cell r="AK2765">
            <v>0</v>
          </cell>
          <cell r="AL2765">
            <v>0</v>
          </cell>
          <cell r="AM2765">
            <v>0</v>
          </cell>
        </row>
        <row r="2766">
          <cell r="C2766" t="str">
            <v/>
          </cell>
          <cell r="D2766" t="str">
            <v/>
          </cell>
          <cell r="O2766" t="str">
            <v/>
          </cell>
          <cell r="T2766" t="str">
            <v/>
          </cell>
          <cell r="U2766" t="str">
            <v/>
          </cell>
          <cell r="V2766" t="str">
            <v/>
          </cell>
          <cell r="W2766" t="str">
            <v/>
          </cell>
          <cell r="Y2766" t="str">
            <v/>
          </cell>
          <cell r="AA2766" t="str">
            <v/>
          </cell>
          <cell r="AB2766">
            <v>0</v>
          </cell>
          <cell r="AC2766">
            <v>0</v>
          </cell>
          <cell r="AI2766" t="str">
            <v/>
          </cell>
          <cell r="AJ2766" t="str">
            <v/>
          </cell>
          <cell r="AK2766">
            <v>0</v>
          </cell>
          <cell r="AL2766">
            <v>0</v>
          </cell>
          <cell r="AM2766">
            <v>0</v>
          </cell>
        </row>
        <row r="2767">
          <cell r="C2767" t="str">
            <v/>
          </cell>
          <cell r="D2767" t="str">
            <v/>
          </cell>
          <cell r="O2767" t="str">
            <v/>
          </cell>
          <cell r="T2767" t="str">
            <v/>
          </cell>
          <cell r="U2767" t="str">
            <v/>
          </cell>
          <cell r="V2767" t="str">
            <v/>
          </cell>
          <cell r="W2767" t="str">
            <v/>
          </cell>
          <cell r="Y2767" t="str">
            <v/>
          </cell>
          <cell r="AA2767" t="str">
            <v/>
          </cell>
          <cell r="AB2767">
            <v>0</v>
          </cell>
          <cell r="AC2767">
            <v>0</v>
          </cell>
          <cell r="AI2767" t="str">
            <v/>
          </cell>
          <cell r="AJ2767" t="str">
            <v/>
          </cell>
          <cell r="AK2767">
            <v>0</v>
          </cell>
          <cell r="AL2767">
            <v>0</v>
          </cell>
          <cell r="AM2767">
            <v>0</v>
          </cell>
        </row>
        <row r="2768">
          <cell r="C2768" t="str">
            <v/>
          </cell>
          <cell r="D2768" t="str">
            <v/>
          </cell>
          <cell r="O2768" t="str">
            <v/>
          </cell>
          <cell r="T2768" t="str">
            <v/>
          </cell>
          <cell r="U2768" t="str">
            <v/>
          </cell>
          <cell r="V2768" t="str">
            <v/>
          </cell>
          <cell r="W2768" t="str">
            <v/>
          </cell>
          <cell r="Y2768" t="str">
            <v/>
          </cell>
          <cell r="AA2768" t="str">
            <v/>
          </cell>
          <cell r="AB2768">
            <v>0</v>
          </cell>
          <cell r="AC2768">
            <v>0</v>
          </cell>
          <cell r="AI2768" t="str">
            <v/>
          </cell>
          <cell r="AJ2768" t="str">
            <v/>
          </cell>
          <cell r="AK2768">
            <v>0</v>
          </cell>
          <cell r="AL2768">
            <v>0</v>
          </cell>
          <cell r="AM2768">
            <v>0</v>
          </cell>
        </row>
        <row r="2769">
          <cell r="C2769" t="str">
            <v/>
          </cell>
          <cell r="D2769" t="str">
            <v/>
          </cell>
          <cell r="O2769" t="str">
            <v/>
          </cell>
          <cell r="T2769" t="str">
            <v/>
          </cell>
          <cell r="U2769" t="str">
            <v/>
          </cell>
          <cell r="V2769" t="str">
            <v/>
          </cell>
          <cell r="W2769" t="str">
            <v/>
          </cell>
          <cell r="Y2769" t="str">
            <v/>
          </cell>
          <cell r="AA2769" t="str">
            <v/>
          </cell>
          <cell r="AB2769">
            <v>0</v>
          </cell>
          <cell r="AC2769">
            <v>0</v>
          </cell>
          <cell r="AI2769" t="str">
            <v/>
          </cell>
          <cell r="AJ2769" t="str">
            <v/>
          </cell>
          <cell r="AK2769">
            <v>0</v>
          </cell>
          <cell r="AL2769">
            <v>0</v>
          </cell>
          <cell r="AM2769">
            <v>0</v>
          </cell>
        </row>
        <row r="2770">
          <cell r="C2770" t="str">
            <v/>
          </cell>
          <cell r="D2770" t="str">
            <v/>
          </cell>
          <cell r="O2770" t="str">
            <v/>
          </cell>
          <cell r="T2770" t="str">
            <v/>
          </cell>
          <cell r="U2770" t="str">
            <v/>
          </cell>
          <cell r="V2770" t="str">
            <v/>
          </cell>
          <cell r="W2770" t="str">
            <v/>
          </cell>
          <cell r="Y2770" t="str">
            <v/>
          </cell>
          <cell r="AA2770" t="str">
            <v/>
          </cell>
          <cell r="AB2770">
            <v>0</v>
          </cell>
          <cell r="AC2770">
            <v>0</v>
          </cell>
          <cell r="AI2770" t="str">
            <v/>
          </cell>
          <cell r="AJ2770" t="str">
            <v/>
          </cell>
          <cell r="AK2770">
            <v>0</v>
          </cell>
          <cell r="AL2770">
            <v>0</v>
          </cell>
          <cell r="AM2770">
            <v>0</v>
          </cell>
        </row>
        <row r="2771">
          <cell r="C2771" t="str">
            <v/>
          </cell>
          <cell r="D2771" t="str">
            <v/>
          </cell>
          <cell r="O2771" t="str">
            <v/>
          </cell>
          <cell r="T2771" t="str">
            <v/>
          </cell>
          <cell r="U2771" t="str">
            <v/>
          </cell>
          <cell r="V2771" t="str">
            <v/>
          </cell>
          <cell r="W2771" t="str">
            <v/>
          </cell>
          <cell r="Y2771" t="str">
            <v/>
          </cell>
          <cell r="AA2771" t="str">
            <v/>
          </cell>
          <cell r="AB2771">
            <v>0</v>
          </cell>
          <cell r="AC2771">
            <v>0</v>
          </cell>
          <cell r="AI2771" t="str">
            <v/>
          </cell>
          <cell r="AJ2771" t="str">
            <v/>
          </cell>
          <cell r="AK2771">
            <v>0</v>
          </cell>
          <cell r="AL2771">
            <v>0</v>
          </cell>
          <cell r="AM2771">
            <v>0</v>
          </cell>
        </row>
        <row r="2772">
          <cell r="C2772" t="str">
            <v/>
          </cell>
          <cell r="D2772" t="str">
            <v/>
          </cell>
          <cell r="O2772" t="str">
            <v/>
          </cell>
          <cell r="T2772" t="str">
            <v/>
          </cell>
          <cell r="U2772" t="str">
            <v/>
          </cell>
          <cell r="V2772" t="str">
            <v/>
          </cell>
          <cell r="W2772" t="str">
            <v/>
          </cell>
          <cell r="Y2772" t="str">
            <v/>
          </cell>
          <cell r="AA2772" t="str">
            <v/>
          </cell>
          <cell r="AB2772">
            <v>0</v>
          </cell>
          <cell r="AC2772">
            <v>0</v>
          </cell>
          <cell r="AI2772" t="str">
            <v/>
          </cell>
          <cell r="AJ2772" t="str">
            <v/>
          </cell>
          <cell r="AK2772">
            <v>0</v>
          </cell>
          <cell r="AL2772">
            <v>0</v>
          </cell>
          <cell r="AM2772">
            <v>0</v>
          </cell>
        </row>
        <row r="2773">
          <cell r="C2773" t="str">
            <v/>
          </cell>
          <cell r="D2773" t="str">
            <v/>
          </cell>
          <cell r="O2773" t="str">
            <v/>
          </cell>
          <cell r="T2773" t="str">
            <v/>
          </cell>
          <cell r="U2773" t="str">
            <v/>
          </cell>
          <cell r="V2773" t="str">
            <v/>
          </cell>
          <cell r="W2773" t="str">
            <v/>
          </cell>
          <cell r="Y2773" t="str">
            <v/>
          </cell>
          <cell r="AA2773" t="str">
            <v/>
          </cell>
          <cell r="AB2773">
            <v>0</v>
          </cell>
          <cell r="AC2773">
            <v>0</v>
          </cell>
          <cell r="AI2773" t="str">
            <v/>
          </cell>
          <cell r="AJ2773" t="str">
            <v/>
          </cell>
          <cell r="AK2773">
            <v>0</v>
          </cell>
          <cell r="AL2773">
            <v>0</v>
          </cell>
          <cell r="AM2773">
            <v>0</v>
          </cell>
        </row>
        <row r="2774">
          <cell r="C2774" t="str">
            <v/>
          </cell>
          <cell r="D2774" t="str">
            <v/>
          </cell>
          <cell r="O2774" t="str">
            <v/>
          </cell>
          <cell r="T2774" t="str">
            <v/>
          </cell>
          <cell r="U2774" t="str">
            <v/>
          </cell>
          <cell r="V2774" t="str">
            <v/>
          </cell>
          <cell r="W2774" t="str">
            <v/>
          </cell>
          <cell r="Y2774" t="str">
            <v/>
          </cell>
          <cell r="AA2774" t="str">
            <v/>
          </cell>
          <cell r="AB2774">
            <v>0</v>
          </cell>
          <cell r="AC2774">
            <v>0</v>
          </cell>
          <cell r="AI2774" t="str">
            <v/>
          </cell>
          <cell r="AJ2774" t="str">
            <v/>
          </cell>
          <cell r="AK2774">
            <v>0</v>
          </cell>
          <cell r="AL2774">
            <v>0</v>
          </cell>
          <cell r="AM2774">
            <v>0</v>
          </cell>
        </row>
        <row r="2775">
          <cell r="C2775" t="str">
            <v/>
          </cell>
          <cell r="D2775" t="str">
            <v/>
          </cell>
          <cell r="O2775" t="str">
            <v/>
          </cell>
          <cell r="T2775" t="str">
            <v/>
          </cell>
          <cell r="U2775" t="str">
            <v/>
          </cell>
          <cell r="V2775" t="str">
            <v/>
          </cell>
          <cell r="W2775" t="str">
            <v/>
          </cell>
          <cell r="Y2775" t="str">
            <v/>
          </cell>
          <cell r="AA2775" t="str">
            <v/>
          </cell>
          <cell r="AB2775">
            <v>0</v>
          </cell>
          <cell r="AC2775">
            <v>0</v>
          </cell>
          <cell r="AI2775" t="str">
            <v/>
          </cell>
          <cell r="AJ2775" t="str">
            <v/>
          </cell>
          <cell r="AK2775">
            <v>0</v>
          </cell>
          <cell r="AL2775">
            <v>0</v>
          </cell>
          <cell r="AM2775">
            <v>0</v>
          </cell>
        </row>
        <row r="2776">
          <cell r="C2776" t="str">
            <v/>
          </cell>
          <cell r="D2776" t="str">
            <v/>
          </cell>
          <cell r="O2776" t="str">
            <v/>
          </cell>
          <cell r="T2776" t="str">
            <v/>
          </cell>
          <cell r="U2776" t="str">
            <v/>
          </cell>
          <cell r="V2776" t="str">
            <v/>
          </cell>
          <cell r="W2776" t="str">
            <v/>
          </cell>
          <cell r="Y2776" t="str">
            <v/>
          </cell>
          <cell r="AA2776" t="str">
            <v/>
          </cell>
          <cell r="AB2776">
            <v>0</v>
          </cell>
          <cell r="AC2776">
            <v>0</v>
          </cell>
          <cell r="AI2776" t="str">
            <v/>
          </cell>
          <cell r="AJ2776" t="str">
            <v/>
          </cell>
          <cell r="AK2776">
            <v>0</v>
          </cell>
          <cell r="AL2776">
            <v>0</v>
          </cell>
          <cell r="AM2776">
            <v>0</v>
          </cell>
        </row>
        <row r="2777">
          <cell r="C2777" t="str">
            <v/>
          </cell>
          <cell r="D2777" t="str">
            <v/>
          </cell>
          <cell r="O2777" t="str">
            <v/>
          </cell>
          <cell r="T2777" t="str">
            <v/>
          </cell>
          <cell r="U2777" t="str">
            <v/>
          </cell>
          <cell r="V2777" t="str">
            <v/>
          </cell>
          <cell r="W2777" t="str">
            <v/>
          </cell>
          <cell r="Y2777" t="str">
            <v/>
          </cell>
          <cell r="AA2777" t="str">
            <v/>
          </cell>
          <cell r="AB2777">
            <v>0</v>
          </cell>
          <cell r="AC2777">
            <v>0</v>
          </cell>
          <cell r="AI2777" t="str">
            <v/>
          </cell>
          <cell r="AJ2777" t="str">
            <v/>
          </cell>
          <cell r="AK2777">
            <v>0</v>
          </cell>
          <cell r="AL2777">
            <v>0</v>
          </cell>
          <cell r="AM2777">
            <v>0</v>
          </cell>
        </row>
        <row r="2778">
          <cell r="C2778" t="str">
            <v/>
          </cell>
          <cell r="D2778" t="str">
            <v/>
          </cell>
          <cell r="O2778" t="str">
            <v/>
          </cell>
          <cell r="T2778" t="str">
            <v/>
          </cell>
          <cell r="U2778" t="str">
            <v/>
          </cell>
          <cell r="V2778" t="str">
            <v/>
          </cell>
          <cell r="W2778" t="str">
            <v/>
          </cell>
          <cell r="Y2778" t="str">
            <v/>
          </cell>
          <cell r="AA2778" t="str">
            <v/>
          </cell>
          <cell r="AB2778">
            <v>0</v>
          </cell>
          <cell r="AC2778">
            <v>0</v>
          </cell>
          <cell r="AI2778" t="str">
            <v/>
          </cell>
          <cell r="AJ2778" t="str">
            <v/>
          </cell>
          <cell r="AK2778">
            <v>0</v>
          </cell>
          <cell r="AL2778">
            <v>0</v>
          </cell>
          <cell r="AM2778">
            <v>0</v>
          </cell>
        </row>
        <row r="2779">
          <cell r="C2779" t="str">
            <v/>
          </cell>
          <cell r="D2779" t="str">
            <v/>
          </cell>
          <cell r="O2779" t="str">
            <v/>
          </cell>
          <cell r="T2779" t="str">
            <v/>
          </cell>
          <cell r="U2779" t="str">
            <v/>
          </cell>
          <cell r="V2779" t="str">
            <v/>
          </cell>
          <cell r="W2779" t="str">
            <v/>
          </cell>
          <cell r="Y2779" t="str">
            <v/>
          </cell>
          <cell r="AA2779" t="str">
            <v/>
          </cell>
          <cell r="AB2779">
            <v>0</v>
          </cell>
          <cell r="AC2779">
            <v>0</v>
          </cell>
          <cell r="AI2779" t="str">
            <v/>
          </cell>
          <cell r="AJ2779" t="str">
            <v/>
          </cell>
          <cell r="AK2779">
            <v>0</v>
          </cell>
          <cell r="AL2779">
            <v>0</v>
          </cell>
          <cell r="AM2779">
            <v>0</v>
          </cell>
        </row>
        <row r="2780">
          <cell r="C2780" t="str">
            <v/>
          </cell>
          <cell r="D2780" t="str">
            <v/>
          </cell>
          <cell r="O2780" t="str">
            <v/>
          </cell>
          <cell r="T2780" t="str">
            <v/>
          </cell>
          <cell r="U2780" t="str">
            <v/>
          </cell>
          <cell r="V2780" t="str">
            <v/>
          </cell>
          <cell r="W2780" t="str">
            <v/>
          </cell>
          <cell r="Y2780" t="str">
            <v/>
          </cell>
          <cell r="AA2780" t="str">
            <v/>
          </cell>
          <cell r="AB2780">
            <v>0</v>
          </cell>
          <cell r="AC2780">
            <v>0</v>
          </cell>
          <cell r="AI2780" t="str">
            <v/>
          </cell>
          <cell r="AJ2780" t="str">
            <v/>
          </cell>
          <cell r="AK2780">
            <v>0</v>
          </cell>
          <cell r="AL2780">
            <v>0</v>
          </cell>
          <cell r="AM2780">
            <v>0</v>
          </cell>
        </row>
        <row r="2781">
          <cell r="C2781" t="str">
            <v/>
          </cell>
          <cell r="D2781" t="str">
            <v/>
          </cell>
          <cell r="O2781" t="str">
            <v/>
          </cell>
          <cell r="T2781" t="str">
            <v/>
          </cell>
          <cell r="U2781" t="str">
            <v/>
          </cell>
          <cell r="V2781" t="str">
            <v/>
          </cell>
          <cell r="W2781" t="str">
            <v/>
          </cell>
          <cell r="Y2781" t="str">
            <v/>
          </cell>
          <cell r="AA2781" t="str">
            <v/>
          </cell>
          <cell r="AB2781">
            <v>0</v>
          </cell>
          <cell r="AC2781">
            <v>0</v>
          </cell>
          <cell r="AI2781" t="str">
            <v/>
          </cell>
          <cell r="AJ2781" t="str">
            <v/>
          </cell>
          <cell r="AK2781">
            <v>0</v>
          </cell>
          <cell r="AL2781">
            <v>0</v>
          </cell>
          <cell r="AM2781">
            <v>0</v>
          </cell>
        </row>
        <row r="2782">
          <cell r="C2782" t="str">
            <v/>
          </cell>
          <cell r="D2782" t="str">
            <v/>
          </cell>
          <cell r="O2782" t="str">
            <v/>
          </cell>
          <cell r="T2782" t="str">
            <v/>
          </cell>
          <cell r="U2782" t="str">
            <v/>
          </cell>
          <cell r="V2782" t="str">
            <v/>
          </cell>
          <cell r="W2782" t="str">
            <v/>
          </cell>
          <cell r="Y2782" t="str">
            <v/>
          </cell>
          <cell r="AA2782" t="str">
            <v/>
          </cell>
          <cell r="AB2782">
            <v>0</v>
          </cell>
          <cell r="AC2782">
            <v>0</v>
          </cell>
          <cell r="AI2782" t="str">
            <v/>
          </cell>
          <cell r="AJ2782" t="str">
            <v/>
          </cell>
          <cell r="AK2782">
            <v>0</v>
          </cell>
          <cell r="AL2782">
            <v>0</v>
          </cell>
          <cell r="AM2782">
            <v>0</v>
          </cell>
        </row>
        <row r="2783">
          <cell r="C2783" t="str">
            <v/>
          </cell>
          <cell r="D2783" t="str">
            <v/>
          </cell>
          <cell r="O2783" t="str">
            <v/>
          </cell>
          <cell r="T2783" t="str">
            <v/>
          </cell>
          <cell r="U2783" t="str">
            <v/>
          </cell>
          <cell r="V2783" t="str">
            <v/>
          </cell>
          <cell r="W2783" t="str">
            <v/>
          </cell>
          <cell r="Y2783" t="str">
            <v/>
          </cell>
          <cell r="AA2783" t="str">
            <v/>
          </cell>
          <cell r="AB2783">
            <v>0</v>
          </cell>
          <cell r="AC2783">
            <v>0</v>
          </cell>
          <cell r="AI2783" t="str">
            <v/>
          </cell>
          <cell r="AJ2783" t="str">
            <v/>
          </cell>
          <cell r="AK2783">
            <v>0</v>
          </cell>
          <cell r="AL2783">
            <v>0</v>
          </cell>
          <cell r="AM2783">
            <v>0</v>
          </cell>
        </row>
        <row r="2784">
          <cell r="C2784" t="str">
            <v/>
          </cell>
          <cell r="D2784" t="str">
            <v/>
          </cell>
          <cell r="O2784" t="str">
            <v/>
          </cell>
          <cell r="T2784" t="str">
            <v/>
          </cell>
          <cell r="U2784" t="str">
            <v/>
          </cell>
          <cell r="V2784" t="str">
            <v/>
          </cell>
          <cell r="W2784" t="str">
            <v/>
          </cell>
          <cell r="Y2784" t="str">
            <v/>
          </cell>
          <cell r="AA2784" t="str">
            <v/>
          </cell>
          <cell r="AB2784">
            <v>0</v>
          </cell>
          <cell r="AC2784">
            <v>0</v>
          </cell>
          <cell r="AI2784" t="str">
            <v/>
          </cell>
          <cell r="AJ2784" t="str">
            <v/>
          </cell>
          <cell r="AK2784">
            <v>0</v>
          </cell>
          <cell r="AL2784">
            <v>0</v>
          </cell>
          <cell r="AM2784">
            <v>0</v>
          </cell>
        </row>
        <row r="2785">
          <cell r="C2785" t="str">
            <v/>
          </cell>
          <cell r="D2785" t="str">
            <v/>
          </cell>
          <cell r="O2785" t="str">
            <v/>
          </cell>
          <cell r="T2785" t="str">
            <v/>
          </cell>
          <cell r="U2785" t="str">
            <v/>
          </cell>
          <cell r="V2785" t="str">
            <v/>
          </cell>
          <cell r="W2785" t="str">
            <v/>
          </cell>
          <cell r="Y2785" t="str">
            <v/>
          </cell>
          <cell r="AA2785" t="str">
            <v/>
          </cell>
          <cell r="AB2785">
            <v>0</v>
          </cell>
          <cell r="AC2785">
            <v>0</v>
          </cell>
          <cell r="AI2785" t="str">
            <v/>
          </cell>
          <cell r="AJ2785" t="str">
            <v/>
          </cell>
          <cell r="AK2785">
            <v>0</v>
          </cell>
          <cell r="AL2785">
            <v>0</v>
          </cell>
          <cell r="AM2785">
            <v>0</v>
          </cell>
        </row>
        <row r="2786">
          <cell r="C2786" t="str">
            <v/>
          </cell>
          <cell r="D2786" t="str">
            <v/>
          </cell>
          <cell r="O2786" t="str">
            <v/>
          </cell>
          <cell r="T2786" t="str">
            <v/>
          </cell>
          <cell r="U2786" t="str">
            <v/>
          </cell>
          <cell r="V2786" t="str">
            <v/>
          </cell>
          <cell r="W2786" t="str">
            <v/>
          </cell>
          <cell r="Y2786" t="str">
            <v/>
          </cell>
          <cell r="AA2786" t="str">
            <v/>
          </cell>
          <cell r="AB2786">
            <v>0</v>
          </cell>
          <cell r="AC2786">
            <v>0</v>
          </cell>
          <cell r="AI2786" t="str">
            <v/>
          </cell>
          <cell r="AJ2786" t="str">
            <v/>
          </cell>
          <cell r="AK2786">
            <v>0</v>
          </cell>
          <cell r="AL2786">
            <v>0</v>
          </cell>
          <cell r="AM2786">
            <v>0</v>
          </cell>
        </row>
        <row r="2787">
          <cell r="C2787" t="str">
            <v/>
          </cell>
          <cell r="D2787" t="str">
            <v/>
          </cell>
          <cell r="O2787" t="str">
            <v/>
          </cell>
          <cell r="T2787" t="str">
            <v/>
          </cell>
          <cell r="U2787" t="str">
            <v/>
          </cell>
          <cell r="V2787" t="str">
            <v/>
          </cell>
          <cell r="W2787" t="str">
            <v/>
          </cell>
          <cell r="Y2787" t="str">
            <v/>
          </cell>
          <cell r="AA2787" t="str">
            <v/>
          </cell>
          <cell r="AB2787">
            <v>0</v>
          </cell>
          <cell r="AC2787">
            <v>0</v>
          </cell>
          <cell r="AI2787" t="str">
            <v/>
          </cell>
          <cell r="AJ2787" t="str">
            <v/>
          </cell>
          <cell r="AK2787">
            <v>0</v>
          </cell>
          <cell r="AL2787">
            <v>0</v>
          </cell>
          <cell r="AM2787">
            <v>0</v>
          </cell>
        </row>
        <row r="2788">
          <cell r="C2788" t="str">
            <v/>
          </cell>
          <cell r="D2788" t="str">
            <v/>
          </cell>
          <cell r="O2788" t="str">
            <v/>
          </cell>
          <cell r="T2788" t="str">
            <v/>
          </cell>
          <cell r="U2788" t="str">
            <v/>
          </cell>
          <cell r="V2788" t="str">
            <v/>
          </cell>
          <cell r="W2788" t="str">
            <v/>
          </cell>
          <cell r="Y2788" t="str">
            <v/>
          </cell>
          <cell r="AA2788" t="str">
            <v/>
          </cell>
          <cell r="AB2788">
            <v>0</v>
          </cell>
          <cell r="AC2788">
            <v>0</v>
          </cell>
          <cell r="AI2788" t="str">
            <v/>
          </cell>
          <cell r="AJ2788" t="str">
            <v/>
          </cell>
          <cell r="AK2788">
            <v>0</v>
          </cell>
          <cell r="AL2788">
            <v>0</v>
          </cell>
          <cell r="AM2788">
            <v>0</v>
          </cell>
        </row>
        <row r="2789">
          <cell r="C2789" t="str">
            <v/>
          </cell>
          <cell r="D2789" t="str">
            <v/>
          </cell>
          <cell r="O2789" t="str">
            <v/>
          </cell>
          <cell r="T2789" t="str">
            <v/>
          </cell>
          <cell r="U2789" t="str">
            <v/>
          </cell>
          <cell r="V2789" t="str">
            <v/>
          </cell>
          <cell r="W2789" t="str">
            <v/>
          </cell>
          <cell r="Y2789" t="str">
            <v/>
          </cell>
          <cell r="AA2789" t="str">
            <v/>
          </cell>
          <cell r="AB2789">
            <v>0</v>
          </cell>
          <cell r="AC2789">
            <v>0</v>
          </cell>
          <cell r="AI2789" t="str">
            <v/>
          </cell>
          <cell r="AJ2789" t="str">
            <v/>
          </cell>
          <cell r="AK2789">
            <v>0</v>
          </cell>
          <cell r="AL2789">
            <v>0</v>
          </cell>
          <cell r="AM2789">
            <v>0</v>
          </cell>
        </row>
        <row r="2790">
          <cell r="C2790" t="str">
            <v/>
          </cell>
          <cell r="D2790" t="str">
            <v/>
          </cell>
          <cell r="O2790" t="str">
            <v/>
          </cell>
          <cell r="T2790" t="str">
            <v/>
          </cell>
          <cell r="U2790" t="str">
            <v/>
          </cell>
          <cell r="V2790" t="str">
            <v/>
          </cell>
          <cell r="W2790" t="str">
            <v/>
          </cell>
          <cell r="Y2790" t="str">
            <v/>
          </cell>
          <cell r="AA2790" t="str">
            <v/>
          </cell>
          <cell r="AB2790">
            <v>0</v>
          </cell>
          <cell r="AC2790">
            <v>0</v>
          </cell>
          <cell r="AI2790" t="str">
            <v/>
          </cell>
          <cell r="AJ2790" t="str">
            <v/>
          </cell>
          <cell r="AK2790">
            <v>0</v>
          </cell>
          <cell r="AL2790">
            <v>0</v>
          </cell>
          <cell r="AM2790">
            <v>0</v>
          </cell>
        </row>
        <row r="2791">
          <cell r="C2791" t="str">
            <v/>
          </cell>
          <cell r="D2791" t="str">
            <v/>
          </cell>
          <cell r="O2791" t="str">
            <v/>
          </cell>
          <cell r="T2791" t="str">
            <v/>
          </cell>
          <cell r="U2791" t="str">
            <v/>
          </cell>
          <cell r="V2791" t="str">
            <v/>
          </cell>
          <cell r="W2791" t="str">
            <v/>
          </cell>
          <cell r="Y2791" t="str">
            <v/>
          </cell>
          <cell r="AA2791" t="str">
            <v/>
          </cell>
          <cell r="AB2791">
            <v>0</v>
          </cell>
          <cell r="AC2791">
            <v>0</v>
          </cell>
          <cell r="AI2791" t="str">
            <v/>
          </cell>
          <cell r="AJ2791" t="str">
            <v/>
          </cell>
          <cell r="AK2791">
            <v>0</v>
          </cell>
          <cell r="AL2791">
            <v>0</v>
          </cell>
          <cell r="AM2791">
            <v>0</v>
          </cell>
        </row>
        <row r="2792">
          <cell r="C2792" t="str">
            <v/>
          </cell>
          <cell r="D2792" t="str">
            <v/>
          </cell>
          <cell r="O2792" t="str">
            <v/>
          </cell>
          <cell r="T2792" t="str">
            <v/>
          </cell>
          <cell r="U2792" t="str">
            <v/>
          </cell>
          <cell r="V2792" t="str">
            <v/>
          </cell>
          <cell r="W2792" t="str">
            <v/>
          </cell>
          <cell r="Y2792" t="str">
            <v/>
          </cell>
          <cell r="AA2792" t="str">
            <v/>
          </cell>
          <cell r="AB2792">
            <v>0</v>
          </cell>
          <cell r="AC2792">
            <v>0</v>
          </cell>
          <cell r="AI2792" t="str">
            <v/>
          </cell>
          <cell r="AJ2792" t="str">
            <v/>
          </cell>
          <cell r="AK2792">
            <v>0</v>
          </cell>
          <cell r="AL2792">
            <v>0</v>
          </cell>
          <cell r="AM2792">
            <v>0</v>
          </cell>
        </row>
        <row r="2793">
          <cell r="C2793" t="str">
            <v/>
          </cell>
          <cell r="D2793" t="str">
            <v/>
          </cell>
          <cell r="O2793" t="str">
            <v/>
          </cell>
          <cell r="T2793" t="str">
            <v/>
          </cell>
          <cell r="U2793" t="str">
            <v/>
          </cell>
          <cell r="V2793" t="str">
            <v/>
          </cell>
          <cell r="W2793" t="str">
            <v/>
          </cell>
          <cell r="Y2793" t="str">
            <v/>
          </cell>
          <cell r="AA2793" t="str">
            <v/>
          </cell>
          <cell r="AB2793">
            <v>0</v>
          </cell>
          <cell r="AC2793">
            <v>0</v>
          </cell>
          <cell r="AI2793" t="str">
            <v/>
          </cell>
          <cell r="AJ2793" t="str">
            <v/>
          </cell>
          <cell r="AK2793">
            <v>0</v>
          </cell>
          <cell r="AL2793">
            <v>0</v>
          </cell>
          <cell r="AM2793">
            <v>0</v>
          </cell>
        </row>
        <row r="2794">
          <cell r="C2794" t="str">
            <v/>
          </cell>
          <cell r="D2794" t="str">
            <v/>
          </cell>
          <cell r="O2794" t="str">
            <v/>
          </cell>
          <cell r="T2794" t="str">
            <v/>
          </cell>
          <cell r="U2794" t="str">
            <v/>
          </cell>
          <cell r="V2794" t="str">
            <v/>
          </cell>
          <cell r="W2794" t="str">
            <v/>
          </cell>
          <cell r="Y2794" t="str">
            <v/>
          </cell>
          <cell r="AA2794" t="str">
            <v/>
          </cell>
          <cell r="AB2794">
            <v>0</v>
          </cell>
          <cell r="AC2794">
            <v>0</v>
          </cell>
          <cell r="AI2794" t="str">
            <v/>
          </cell>
          <cell r="AJ2794" t="str">
            <v/>
          </cell>
          <cell r="AK2794">
            <v>0</v>
          </cell>
          <cell r="AL2794">
            <v>0</v>
          </cell>
          <cell r="AM2794">
            <v>0</v>
          </cell>
        </row>
        <row r="2795">
          <cell r="C2795" t="str">
            <v/>
          </cell>
          <cell r="D2795" t="str">
            <v/>
          </cell>
          <cell r="O2795" t="str">
            <v/>
          </cell>
          <cell r="T2795" t="str">
            <v/>
          </cell>
          <cell r="U2795" t="str">
            <v/>
          </cell>
          <cell r="V2795" t="str">
            <v/>
          </cell>
          <cell r="W2795" t="str">
            <v/>
          </cell>
          <cell r="Y2795" t="str">
            <v/>
          </cell>
          <cell r="AA2795" t="str">
            <v/>
          </cell>
          <cell r="AB2795">
            <v>0</v>
          </cell>
          <cell r="AC2795">
            <v>0</v>
          </cell>
          <cell r="AI2795" t="str">
            <v/>
          </cell>
          <cell r="AJ2795" t="str">
            <v/>
          </cell>
          <cell r="AK2795">
            <v>0</v>
          </cell>
          <cell r="AL2795">
            <v>0</v>
          </cell>
          <cell r="AM2795">
            <v>0</v>
          </cell>
        </row>
        <row r="2796">
          <cell r="C2796" t="str">
            <v/>
          </cell>
          <cell r="D2796" t="str">
            <v/>
          </cell>
          <cell r="O2796" t="str">
            <v/>
          </cell>
          <cell r="T2796" t="str">
            <v/>
          </cell>
          <cell r="U2796" t="str">
            <v/>
          </cell>
          <cell r="V2796" t="str">
            <v/>
          </cell>
          <cell r="W2796" t="str">
            <v/>
          </cell>
          <cell r="Y2796" t="str">
            <v/>
          </cell>
          <cell r="AA2796" t="str">
            <v/>
          </cell>
          <cell r="AB2796">
            <v>0</v>
          </cell>
          <cell r="AC2796">
            <v>0</v>
          </cell>
          <cell r="AI2796" t="str">
            <v/>
          </cell>
          <cell r="AJ2796" t="str">
            <v/>
          </cell>
          <cell r="AK2796">
            <v>0</v>
          </cell>
          <cell r="AL2796">
            <v>0</v>
          </cell>
          <cell r="AM2796">
            <v>0</v>
          </cell>
        </row>
        <row r="2797">
          <cell r="C2797" t="str">
            <v/>
          </cell>
          <cell r="D2797" t="str">
            <v/>
          </cell>
          <cell r="O2797" t="str">
            <v/>
          </cell>
          <cell r="T2797" t="str">
            <v/>
          </cell>
          <cell r="U2797" t="str">
            <v/>
          </cell>
          <cell r="V2797" t="str">
            <v/>
          </cell>
          <cell r="W2797" t="str">
            <v/>
          </cell>
          <cell r="Y2797" t="str">
            <v/>
          </cell>
          <cell r="AA2797" t="str">
            <v/>
          </cell>
          <cell r="AB2797">
            <v>0</v>
          </cell>
          <cell r="AC2797">
            <v>0</v>
          </cell>
          <cell r="AI2797" t="str">
            <v/>
          </cell>
          <cell r="AJ2797" t="str">
            <v/>
          </cell>
          <cell r="AK2797">
            <v>0</v>
          </cell>
          <cell r="AL2797">
            <v>0</v>
          </cell>
          <cell r="AM2797">
            <v>0</v>
          </cell>
        </row>
        <row r="2798">
          <cell r="C2798" t="str">
            <v/>
          </cell>
          <cell r="D2798" t="str">
            <v/>
          </cell>
          <cell r="O2798" t="str">
            <v/>
          </cell>
          <cell r="T2798" t="str">
            <v/>
          </cell>
          <cell r="U2798" t="str">
            <v/>
          </cell>
          <cell r="V2798" t="str">
            <v/>
          </cell>
          <cell r="W2798" t="str">
            <v/>
          </cell>
          <cell r="Y2798" t="str">
            <v/>
          </cell>
          <cell r="AA2798" t="str">
            <v/>
          </cell>
          <cell r="AB2798">
            <v>0</v>
          </cell>
          <cell r="AC2798">
            <v>0</v>
          </cell>
          <cell r="AI2798" t="str">
            <v/>
          </cell>
          <cell r="AJ2798" t="str">
            <v/>
          </cell>
          <cell r="AK2798">
            <v>0</v>
          </cell>
          <cell r="AL2798">
            <v>0</v>
          </cell>
          <cell r="AM2798">
            <v>0</v>
          </cell>
        </row>
        <row r="2799">
          <cell r="C2799" t="str">
            <v/>
          </cell>
          <cell r="D2799" t="str">
            <v/>
          </cell>
          <cell r="O2799" t="str">
            <v/>
          </cell>
          <cell r="T2799" t="str">
            <v/>
          </cell>
          <cell r="U2799" t="str">
            <v/>
          </cell>
          <cell r="V2799" t="str">
            <v/>
          </cell>
          <cell r="W2799" t="str">
            <v/>
          </cell>
          <cell r="Y2799" t="str">
            <v/>
          </cell>
          <cell r="AA2799" t="str">
            <v/>
          </cell>
          <cell r="AB2799">
            <v>0</v>
          </cell>
          <cell r="AC2799">
            <v>0</v>
          </cell>
          <cell r="AI2799" t="str">
            <v/>
          </cell>
          <cell r="AJ2799" t="str">
            <v/>
          </cell>
          <cell r="AK2799">
            <v>0</v>
          </cell>
          <cell r="AL2799">
            <v>0</v>
          </cell>
          <cell r="AM2799">
            <v>0</v>
          </cell>
        </row>
        <row r="2800">
          <cell r="C2800" t="str">
            <v/>
          </cell>
          <cell r="D2800" t="str">
            <v/>
          </cell>
          <cell r="O2800" t="str">
            <v/>
          </cell>
          <cell r="T2800" t="str">
            <v/>
          </cell>
          <cell r="U2800" t="str">
            <v/>
          </cell>
          <cell r="V2800" t="str">
            <v/>
          </cell>
          <cell r="W2800" t="str">
            <v/>
          </cell>
          <cell r="Y2800" t="str">
            <v/>
          </cell>
          <cell r="AA2800" t="str">
            <v/>
          </cell>
          <cell r="AB2800">
            <v>0</v>
          </cell>
          <cell r="AC2800">
            <v>0</v>
          </cell>
          <cell r="AI2800" t="str">
            <v/>
          </cell>
          <cell r="AJ2800" t="str">
            <v/>
          </cell>
          <cell r="AK2800">
            <v>0</v>
          </cell>
          <cell r="AL2800">
            <v>0</v>
          </cell>
          <cell r="AM2800">
            <v>0</v>
          </cell>
        </row>
        <row r="2801">
          <cell r="C2801" t="str">
            <v/>
          </cell>
          <cell r="D2801" t="str">
            <v/>
          </cell>
          <cell r="O2801" t="str">
            <v/>
          </cell>
          <cell r="T2801" t="str">
            <v/>
          </cell>
          <cell r="U2801" t="str">
            <v/>
          </cell>
          <cell r="V2801" t="str">
            <v/>
          </cell>
          <cell r="W2801" t="str">
            <v/>
          </cell>
          <cell r="Y2801" t="str">
            <v/>
          </cell>
          <cell r="AA2801" t="str">
            <v/>
          </cell>
          <cell r="AB2801">
            <v>0</v>
          </cell>
          <cell r="AC2801">
            <v>0</v>
          </cell>
          <cell r="AI2801" t="str">
            <v/>
          </cell>
          <cell r="AJ2801" t="str">
            <v/>
          </cell>
          <cell r="AK2801">
            <v>0</v>
          </cell>
          <cell r="AL2801">
            <v>0</v>
          </cell>
          <cell r="AM2801">
            <v>0</v>
          </cell>
        </row>
        <row r="2802">
          <cell r="C2802" t="str">
            <v/>
          </cell>
          <cell r="D2802" t="str">
            <v/>
          </cell>
          <cell r="O2802" t="str">
            <v/>
          </cell>
          <cell r="T2802" t="str">
            <v/>
          </cell>
          <cell r="U2802" t="str">
            <v/>
          </cell>
          <cell r="V2802" t="str">
            <v/>
          </cell>
          <cell r="W2802" t="str">
            <v/>
          </cell>
          <cell r="Y2802" t="str">
            <v/>
          </cell>
          <cell r="AA2802" t="str">
            <v/>
          </cell>
          <cell r="AB2802">
            <v>0</v>
          </cell>
          <cell r="AC2802">
            <v>0</v>
          </cell>
          <cell r="AI2802" t="str">
            <v/>
          </cell>
          <cell r="AJ2802" t="str">
            <v/>
          </cell>
          <cell r="AK2802">
            <v>0</v>
          </cell>
          <cell r="AL2802">
            <v>0</v>
          </cell>
          <cell r="AM2802">
            <v>0</v>
          </cell>
        </row>
        <row r="2803">
          <cell r="C2803" t="str">
            <v/>
          </cell>
          <cell r="D2803" t="str">
            <v/>
          </cell>
          <cell r="O2803" t="str">
            <v/>
          </cell>
          <cell r="T2803" t="str">
            <v/>
          </cell>
          <cell r="U2803" t="str">
            <v/>
          </cell>
          <cell r="V2803" t="str">
            <v/>
          </cell>
          <cell r="W2803" t="str">
            <v/>
          </cell>
          <cell r="Y2803" t="str">
            <v/>
          </cell>
          <cell r="AA2803" t="str">
            <v/>
          </cell>
          <cell r="AB2803">
            <v>0</v>
          </cell>
          <cell r="AC2803">
            <v>0</v>
          </cell>
          <cell r="AI2803" t="str">
            <v/>
          </cell>
          <cell r="AJ2803" t="str">
            <v/>
          </cell>
          <cell r="AK2803">
            <v>0</v>
          </cell>
          <cell r="AL2803">
            <v>0</v>
          </cell>
          <cell r="AM2803">
            <v>0</v>
          </cell>
        </row>
        <row r="2804">
          <cell r="C2804" t="str">
            <v/>
          </cell>
          <cell r="D2804" t="str">
            <v/>
          </cell>
          <cell r="O2804" t="str">
            <v/>
          </cell>
          <cell r="T2804" t="str">
            <v/>
          </cell>
          <cell r="U2804" t="str">
            <v/>
          </cell>
          <cell r="V2804" t="str">
            <v/>
          </cell>
          <cell r="W2804" t="str">
            <v/>
          </cell>
          <cell r="Y2804" t="str">
            <v/>
          </cell>
          <cell r="AA2804" t="str">
            <v/>
          </cell>
          <cell r="AB2804">
            <v>0</v>
          </cell>
          <cell r="AC2804">
            <v>0</v>
          </cell>
          <cell r="AI2804" t="str">
            <v/>
          </cell>
          <cell r="AJ2804" t="str">
            <v/>
          </cell>
          <cell r="AK2804">
            <v>0</v>
          </cell>
          <cell r="AL2804">
            <v>0</v>
          </cell>
          <cell r="AM2804">
            <v>0</v>
          </cell>
        </row>
        <row r="2805">
          <cell r="C2805" t="str">
            <v/>
          </cell>
          <cell r="D2805" t="str">
            <v/>
          </cell>
          <cell r="O2805" t="str">
            <v/>
          </cell>
          <cell r="T2805" t="str">
            <v/>
          </cell>
          <cell r="U2805" t="str">
            <v/>
          </cell>
          <cell r="V2805" t="str">
            <v/>
          </cell>
          <cell r="W2805" t="str">
            <v/>
          </cell>
          <cell r="Y2805" t="str">
            <v/>
          </cell>
          <cell r="AA2805" t="str">
            <v/>
          </cell>
          <cell r="AB2805">
            <v>0</v>
          </cell>
          <cell r="AC2805">
            <v>0</v>
          </cell>
          <cell r="AI2805" t="str">
            <v/>
          </cell>
          <cell r="AJ2805" t="str">
            <v/>
          </cell>
          <cell r="AK2805">
            <v>0</v>
          </cell>
          <cell r="AL2805">
            <v>0</v>
          </cell>
          <cell r="AM2805">
            <v>0</v>
          </cell>
        </row>
        <row r="2806">
          <cell r="C2806" t="str">
            <v/>
          </cell>
          <cell r="D2806" t="str">
            <v/>
          </cell>
          <cell r="O2806" t="str">
            <v/>
          </cell>
          <cell r="T2806" t="str">
            <v/>
          </cell>
          <cell r="U2806" t="str">
            <v/>
          </cell>
          <cell r="V2806" t="str">
            <v/>
          </cell>
          <cell r="W2806" t="str">
            <v/>
          </cell>
          <cell r="Y2806" t="str">
            <v/>
          </cell>
          <cell r="AA2806" t="str">
            <v/>
          </cell>
          <cell r="AB2806">
            <v>0</v>
          </cell>
          <cell r="AC2806">
            <v>0</v>
          </cell>
          <cell r="AI2806" t="str">
            <v/>
          </cell>
          <cell r="AJ2806" t="str">
            <v/>
          </cell>
          <cell r="AK2806">
            <v>0</v>
          </cell>
          <cell r="AL2806">
            <v>0</v>
          </cell>
          <cell r="AM2806">
            <v>0</v>
          </cell>
        </row>
        <row r="2807">
          <cell r="C2807" t="str">
            <v/>
          </cell>
          <cell r="D2807" t="str">
            <v/>
          </cell>
          <cell r="O2807" t="str">
            <v/>
          </cell>
          <cell r="T2807" t="str">
            <v/>
          </cell>
          <cell r="U2807" t="str">
            <v/>
          </cell>
          <cell r="V2807" t="str">
            <v/>
          </cell>
          <cell r="W2807" t="str">
            <v/>
          </cell>
          <cell r="Y2807" t="str">
            <v/>
          </cell>
          <cell r="AA2807" t="str">
            <v/>
          </cell>
          <cell r="AB2807">
            <v>0</v>
          </cell>
          <cell r="AC2807">
            <v>0</v>
          </cell>
          <cell r="AI2807" t="str">
            <v/>
          </cell>
          <cell r="AJ2807" t="str">
            <v/>
          </cell>
          <cell r="AK2807">
            <v>0</v>
          </cell>
          <cell r="AL2807">
            <v>0</v>
          </cell>
          <cell r="AM2807">
            <v>0</v>
          </cell>
        </row>
        <row r="2808">
          <cell r="C2808" t="str">
            <v/>
          </cell>
          <cell r="D2808" t="str">
            <v/>
          </cell>
          <cell r="O2808" t="str">
            <v/>
          </cell>
          <cell r="T2808" t="str">
            <v/>
          </cell>
          <cell r="U2808" t="str">
            <v/>
          </cell>
          <cell r="V2808" t="str">
            <v/>
          </cell>
          <cell r="W2808" t="str">
            <v/>
          </cell>
          <cell r="Y2808" t="str">
            <v/>
          </cell>
          <cell r="AA2808" t="str">
            <v/>
          </cell>
          <cell r="AB2808">
            <v>0</v>
          </cell>
          <cell r="AC2808">
            <v>0</v>
          </cell>
          <cell r="AI2808" t="str">
            <v/>
          </cell>
          <cell r="AJ2808" t="str">
            <v/>
          </cell>
          <cell r="AK2808">
            <v>0</v>
          </cell>
          <cell r="AL2808">
            <v>0</v>
          </cell>
          <cell r="AM2808">
            <v>0</v>
          </cell>
        </row>
        <row r="2809">
          <cell r="C2809" t="str">
            <v/>
          </cell>
          <cell r="D2809" t="str">
            <v/>
          </cell>
          <cell r="O2809" t="str">
            <v/>
          </cell>
          <cell r="T2809" t="str">
            <v/>
          </cell>
          <cell r="U2809" t="str">
            <v/>
          </cell>
          <cell r="V2809" t="str">
            <v/>
          </cell>
          <cell r="W2809" t="str">
            <v/>
          </cell>
          <cell r="Y2809" t="str">
            <v/>
          </cell>
          <cell r="AA2809" t="str">
            <v/>
          </cell>
          <cell r="AB2809">
            <v>0</v>
          </cell>
          <cell r="AC2809">
            <v>0</v>
          </cell>
          <cell r="AI2809" t="str">
            <v/>
          </cell>
          <cell r="AJ2809" t="str">
            <v/>
          </cell>
          <cell r="AK2809">
            <v>0</v>
          </cell>
          <cell r="AL2809">
            <v>0</v>
          </cell>
          <cell r="AM2809">
            <v>0</v>
          </cell>
        </row>
        <row r="2810">
          <cell r="C2810" t="str">
            <v/>
          </cell>
          <cell r="D2810" t="str">
            <v/>
          </cell>
          <cell r="O2810" t="str">
            <v/>
          </cell>
          <cell r="T2810" t="str">
            <v/>
          </cell>
          <cell r="U2810" t="str">
            <v/>
          </cell>
          <cell r="V2810" t="str">
            <v/>
          </cell>
          <cell r="W2810" t="str">
            <v/>
          </cell>
          <cell r="Y2810" t="str">
            <v/>
          </cell>
          <cell r="AA2810" t="str">
            <v/>
          </cell>
          <cell r="AB2810">
            <v>0</v>
          </cell>
          <cell r="AC2810">
            <v>0</v>
          </cell>
          <cell r="AI2810" t="str">
            <v/>
          </cell>
          <cell r="AJ2810" t="str">
            <v/>
          </cell>
          <cell r="AK2810">
            <v>0</v>
          </cell>
          <cell r="AL2810">
            <v>0</v>
          </cell>
          <cell r="AM2810">
            <v>0</v>
          </cell>
        </row>
        <row r="2811">
          <cell r="C2811" t="str">
            <v/>
          </cell>
          <cell r="D2811" t="str">
            <v/>
          </cell>
          <cell r="O2811" t="str">
            <v/>
          </cell>
          <cell r="T2811" t="str">
            <v/>
          </cell>
          <cell r="U2811" t="str">
            <v/>
          </cell>
          <cell r="V2811" t="str">
            <v/>
          </cell>
          <cell r="W2811" t="str">
            <v/>
          </cell>
          <cell r="Y2811" t="str">
            <v/>
          </cell>
          <cell r="AA2811" t="str">
            <v/>
          </cell>
          <cell r="AB2811">
            <v>0</v>
          </cell>
          <cell r="AC2811">
            <v>0</v>
          </cell>
          <cell r="AI2811" t="str">
            <v/>
          </cell>
          <cell r="AJ2811" t="str">
            <v/>
          </cell>
          <cell r="AK2811">
            <v>0</v>
          </cell>
          <cell r="AL2811">
            <v>0</v>
          </cell>
          <cell r="AM2811">
            <v>0</v>
          </cell>
        </row>
        <row r="2812">
          <cell r="C2812" t="str">
            <v/>
          </cell>
          <cell r="D2812" t="str">
            <v/>
          </cell>
          <cell r="O2812" t="str">
            <v/>
          </cell>
          <cell r="T2812" t="str">
            <v/>
          </cell>
          <cell r="U2812" t="str">
            <v/>
          </cell>
          <cell r="V2812" t="str">
            <v/>
          </cell>
          <cell r="W2812" t="str">
            <v/>
          </cell>
          <cell r="Y2812" t="str">
            <v/>
          </cell>
          <cell r="AA2812" t="str">
            <v/>
          </cell>
          <cell r="AB2812">
            <v>0</v>
          </cell>
          <cell r="AC2812">
            <v>0</v>
          </cell>
          <cell r="AI2812" t="str">
            <v/>
          </cell>
          <cell r="AJ2812" t="str">
            <v/>
          </cell>
          <cell r="AK2812">
            <v>0</v>
          </cell>
          <cell r="AL2812">
            <v>0</v>
          </cell>
          <cell r="AM2812">
            <v>0</v>
          </cell>
        </row>
        <row r="2813">
          <cell r="C2813" t="str">
            <v/>
          </cell>
          <cell r="D2813" t="str">
            <v/>
          </cell>
          <cell r="O2813" t="str">
            <v/>
          </cell>
          <cell r="T2813" t="str">
            <v/>
          </cell>
          <cell r="U2813" t="str">
            <v/>
          </cell>
          <cell r="V2813" t="str">
            <v/>
          </cell>
          <cell r="W2813" t="str">
            <v/>
          </cell>
          <cell r="Y2813" t="str">
            <v/>
          </cell>
          <cell r="AA2813" t="str">
            <v/>
          </cell>
          <cell r="AB2813">
            <v>0</v>
          </cell>
          <cell r="AC2813">
            <v>0</v>
          </cell>
          <cell r="AI2813" t="str">
            <v/>
          </cell>
          <cell r="AJ2813" t="str">
            <v/>
          </cell>
          <cell r="AK2813">
            <v>0</v>
          </cell>
          <cell r="AL2813">
            <v>0</v>
          </cell>
          <cell r="AM2813">
            <v>0</v>
          </cell>
        </row>
        <row r="2814">
          <cell r="C2814" t="str">
            <v/>
          </cell>
          <cell r="D2814" t="str">
            <v/>
          </cell>
          <cell r="O2814" t="str">
            <v/>
          </cell>
          <cell r="T2814" t="str">
            <v/>
          </cell>
          <cell r="U2814" t="str">
            <v/>
          </cell>
          <cell r="V2814" t="str">
            <v/>
          </cell>
          <cell r="W2814" t="str">
            <v/>
          </cell>
          <cell r="Y2814" t="str">
            <v/>
          </cell>
          <cell r="AA2814" t="str">
            <v/>
          </cell>
          <cell r="AB2814">
            <v>0</v>
          </cell>
          <cell r="AC2814">
            <v>0</v>
          </cell>
          <cell r="AI2814" t="str">
            <v/>
          </cell>
          <cell r="AJ2814" t="str">
            <v/>
          </cell>
          <cell r="AK2814">
            <v>0</v>
          </cell>
          <cell r="AL2814">
            <v>0</v>
          </cell>
          <cell r="AM2814">
            <v>0</v>
          </cell>
        </row>
        <row r="2815">
          <cell r="C2815" t="str">
            <v/>
          </cell>
          <cell r="D2815" t="str">
            <v/>
          </cell>
          <cell r="O2815" t="str">
            <v/>
          </cell>
          <cell r="T2815" t="str">
            <v/>
          </cell>
          <cell r="U2815" t="str">
            <v/>
          </cell>
          <cell r="V2815" t="str">
            <v/>
          </cell>
          <cell r="W2815" t="str">
            <v/>
          </cell>
          <cell r="Y2815" t="str">
            <v/>
          </cell>
          <cell r="AA2815" t="str">
            <v/>
          </cell>
          <cell r="AB2815">
            <v>0</v>
          </cell>
          <cell r="AC2815">
            <v>0</v>
          </cell>
          <cell r="AI2815" t="str">
            <v/>
          </cell>
          <cell r="AJ2815" t="str">
            <v/>
          </cell>
          <cell r="AK2815">
            <v>0</v>
          </cell>
          <cell r="AL2815">
            <v>0</v>
          </cell>
          <cell r="AM2815">
            <v>0</v>
          </cell>
        </row>
        <row r="2816">
          <cell r="C2816" t="str">
            <v/>
          </cell>
          <cell r="D2816" t="str">
            <v/>
          </cell>
          <cell r="O2816" t="str">
            <v/>
          </cell>
          <cell r="T2816" t="str">
            <v/>
          </cell>
          <cell r="U2816" t="str">
            <v/>
          </cell>
          <cell r="V2816" t="str">
            <v/>
          </cell>
          <cell r="W2816" t="str">
            <v/>
          </cell>
          <cell r="Y2816" t="str">
            <v/>
          </cell>
          <cell r="AA2816" t="str">
            <v/>
          </cell>
          <cell r="AB2816">
            <v>0</v>
          </cell>
          <cell r="AC2816">
            <v>0</v>
          </cell>
          <cell r="AI2816" t="str">
            <v/>
          </cell>
          <cell r="AJ2816" t="str">
            <v/>
          </cell>
          <cell r="AK2816">
            <v>0</v>
          </cell>
          <cell r="AL2816">
            <v>0</v>
          </cell>
          <cell r="AM2816">
            <v>0</v>
          </cell>
        </row>
        <row r="2817">
          <cell r="C2817" t="str">
            <v/>
          </cell>
          <cell r="D2817" t="str">
            <v/>
          </cell>
          <cell r="O2817" t="str">
            <v/>
          </cell>
          <cell r="T2817" t="str">
            <v/>
          </cell>
          <cell r="U2817" t="str">
            <v/>
          </cell>
          <cell r="V2817" t="str">
            <v/>
          </cell>
          <cell r="W2817" t="str">
            <v/>
          </cell>
          <cell r="Y2817" t="str">
            <v/>
          </cell>
          <cell r="AA2817" t="str">
            <v/>
          </cell>
          <cell r="AB2817">
            <v>0</v>
          </cell>
          <cell r="AC2817">
            <v>0</v>
          </cell>
          <cell r="AI2817" t="str">
            <v/>
          </cell>
          <cell r="AJ2817" t="str">
            <v/>
          </cell>
          <cell r="AK2817">
            <v>0</v>
          </cell>
          <cell r="AL2817">
            <v>0</v>
          </cell>
          <cell r="AM2817">
            <v>0</v>
          </cell>
        </row>
        <row r="2818">
          <cell r="C2818" t="str">
            <v/>
          </cell>
          <cell r="D2818" t="str">
            <v/>
          </cell>
          <cell r="O2818" t="str">
            <v/>
          </cell>
          <cell r="T2818" t="str">
            <v/>
          </cell>
          <cell r="U2818" t="str">
            <v/>
          </cell>
          <cell r="V2818" t="str">
            <v/>
          </cell>
          <cell r="W2818" t="str">
            <v/>
          </cell>
          <cell r="Y2818" t="str">
            <v/>
          </cell>
          <cell r="AA2818" t="str">
            <v/>
          </cell>
          <cell r="AB2818">
            <v>0</v>
          </cell>
          <cell r="AC2818">
            <v>0</v>
          </cell>
          <cell r="AI2818" t="str">
            <v/>
          </cell>
          <cell r="AJ2818" t="str">
            <v/>
          </cell>
          <cell r="AK2818">
            <v>0</v>
          </cell>
          <cell r="AL2818">
            <v>0</v>
          </cell>
          <cell r="AM2818">
            <v>0</v>
          </cell>
        </row>
        <row r="2819">
          <cell r="C2819" t="str">
            <v/>
          </cell>
          <cell r="D2819" t="str">
            <v/>
          </cell>
          <cell r="O2819" t="str">
            <v/>
          </cell>
          <cell r="T2819" t="str">
            <v/>
          </cell>
          <cell r="U2819" t="str">
            <v/>
          </cell>
          <cell r="V2819" t="str">
            <v/>
          </cell>
          <cell r="W2819" t="str">
            <v/>
          </cell>
          <cell r="Y2819" t="str">
            <v/>
          </cell>
          <cell r="AA2819" t="str">
            <v/>
          </cell>
          <cell r="AB2819">
            <v>0</v>
          </cell>
          <cell r="AC2819">
            <v>0</v>
          </cell>
          <cell r="AI2819" t="str">
            <v/>
          </cell>
          <cell r="AJ2819" t="str">
            <v/>
          </cell>
          <cell r="AK2819">
            <v>0</v>
          </cell>
          <cell r="AL2819">
            <v>0</v>
          </cell>
          <cell r="AM2819">
            <v>0</v>
          </cell>
        </row>
        <row r="2820">
          <cell r="C2820" t="str">
            <v/>
          </cell>
          <cell r="D2820" t="str">
            <v/>
          </cell>
          <cell r="O2820" t="str">
            <v/>
          </cell>
          <cell r="T2820" t="str">
            <v/>
          </cell>
          <cell r="U2820" t="str">
            <v/>
          </cell>
          <cell r="V2820" t="str">
            <v/>
          </cell>
          <cell r="W2820" t="str">
            <v/>
          </cell>
          <cell r="Y2820" t="str">
            <v/>
          </cell>
          <cell r="AA2820" t="str">
            <v/>
          </cell>
          <cell r="AB2820">
            <v>0</v>
          </cell>
          <cell r="AC2820">
            <v>0</v>
          </cell>
          <cell r="AI2820" t="str">
            <v/>
          </cell>
          <cell r="AJ2820" t="str">
            <v/>
          </cell>
          <cell r="AK2820">
            <v>0</v>
          </cell>
          <cell r="AL2820">
            <v>0</v>
          </cell>
          <cell r="AM2820">
            <v>0</v>
          </cell>
        </row>
        <row r="2821">
          <cell r="C2821" t="str">
            <v/>
          </cell>
          <cell r="D2821" t="str">
            <v/>
          </cell>
          <cell r="O2821" t="str">
            <v/>
          </cell>
          <cell r="T2821" t="str">
            <v/>
          </cell>
          <cell r="U2821" t="str">
            <v/>
          </cell>
          <cell r="V2821" t="str">
            <v/>
          </cell>
          <cell r="W2821" t="str">
            <v/>
          </cell>
          <cell r="Y2821" t="str">
            <v/>
          </cell>
          <cell r="AA2821" t="str">
            <v/>
          </cell>
          <cell r="AB2821">
            <v>0</v>
          </cell>
          <cell r="AC2821">
            <v>0</v>
          </cell>
          <cell r="AI2821" t="str">
            <v/>
          </cell>
          <cell r="AJ2821" t="str">
            <v/>
          </cell>
          <cell r="AK2821">
            <v>0</v>
          </cell>
          <cell r="AL2821">
            <v>0</v>
          </cell>
          <cell r="AM2821">
            <v>0</v>
          </cell>
        </row>
        <row r="2822">
          <cell r="C2822" t="str">
            <v/>
          </cell>
          <cell r="D2822" t="str">
            <v/>
          </cell>
          <cell r="O2822" t="str">
            <v/>
          </cell>
          <cell r="T2822" t="str">
            <v/>
          </cell>
          <cell r="U2822" t="str">
            <v/>
          </cell>
          <cell r="V2822" t="str">
            <v/>
          </cell>
          <cell r="W2822" t="str">
            <v/>
          </cell>
          <cell r="Y2822" t="str">
            <v/>
          </cell>
          <cell r="AA2822" t="str">
            <v/>
          </cell>
          <cell r="AB2822">
            <v>0</v>
          </cell>
          <cell r="AC2822">
            <v>0</v>
          </cell>
          <cell r="AI2822" t="str">
            <v/>
          </cell>
          <cell r="AJ2822" t="str">
            <v/>
          </cell>
          <cell r="AK2822">
            <v>0</v>
          </cell>
          <cell r="AL2822">
            <v>0</v>
          </cell>
          <cell r="AM2822">
            <v>0</v>
          </cell>
        </row>
        <row r="2823">
          <cell r="C2823" t="str">
            <v/>
          </cell>
          <cell r="D2823" t="str">
            <v/>
          </cell>
          <cell r="O2823" t="str">
            <v/>
          </cell>
          <cell r="T2823" t="str">
            <v/>
          </cell>
          <cell r="U2823" t="str">
            <v/>
          </cell>
          <cell r="V2823" t="str">
            <v/>
          </cell>
          <cell r="W2823" t="str">
            <v/>
          </cell>
          <cell r="Y2823" t="str">
            <v/>
          </cell>
          <cell r="AA2823" t="str">
            <v/>
          </cell>
          <cell r="AB2823">
            <v>0</v>
          </cell>
          <cell r="AC2823">
            <v>0</v>
          </cell>
          <cell r="AI2823" t="str">
            <v/>
          </cell>
          <cell r="AJ2823" t="str">
            <v/>
          </cell>
          <cell r="AK2823">
            <v>0</v>
          </cell>
          <cell r="AL2823">
            <v>0</v>
          </cell>
          <cell r="AM2823">
            <v>0</v>
          </cell>
        </row>
        <row r="2824">
          <cell r="C2824" t="str">
            <v/>
          </cell>
          <cell r="D2824" t="str">
            <v/>
          </cell>
          <cell r="O2824" t="str">
            <v/>
          </cell>
          <cell r="T2824" t="str">
            <v/>
          </cell>
          <cell r="U2824" t="str">
            <v/>
          </cell>
          <cell r="V2824" t="str">
            <v/>
          </cell>
          <cell r="W2824" t="str">
            <v/>
          </cell>
          <cell r="Y2824" t="str">
            <v/>
          </cell>
          <cell r="AA2824" t="str">
            <v/>
          </cell>
          <cell r="AB2824">
            <v>0</v>
          </cell>
          <cell r="AC2824">
            <v>0</v>
          </cell>
          <cell r="AI2824" t="str">
            <v/>
          </cell>
          <cell r="AJ2824" t="str">
            <v/>
          </cell>
          <cell r="AK2824">
            <v>0</v>
          </cell>
          <cell r="AL2824">
            <v>0</v>
          </cell>
          <cell r="AM2824">
            <v>0</v>
          </cell>
        </row>
        <row r="2825">
          <cell r="C2825" t="str">
            <v/>
          </cell>
          <cell r="D2825" t="str">
            <v/>
          </cell>
          <cell r="O2825" t="str">
            <v/>
          </cell>
          <cell r="T2825" t="str">
            <v/>
          </cell>
          <cell r="U2825" t="str">
            <v/>
          </cell>
          <cell r="V2825" t="str">
            <v/>
          </cell>
          <cell r="W2825" t="str">
            <v/>
          </cell>
          <cell r="Y2825" t="str">
            <v/>
          </cell>
          <cell r="AA2825" t="str">
            <v/>
          </cell>
          <cell r="AB2825">
            <v>0</v>
          </cell>
          <cell r="AC2825">
            <v>0</v>
          </cell>
          <cell r="AI2825" t="str">
            <v/>
          </cell>
          <cell r="AJ2825" t="str">
            <v/>
          </cell>
          <cell r="AK2825">
            <v>0</v>
          </cell>
          <cell r="AL2825">
            <v>0</v>
          </cell>
          <cell r="AM2825">
            <v>0</v>
          </cell>
        </row>
        <row r="2826">
          <cell r="C2826" t="str">
            <v/>
          </cell>
          <cell r="D2826" t="str">
            <v/>
          </cell>
          <cell r="O2826" t="str">
            <v/>
          </cell>
          <cell r="T2826" t="str">
            <v/>
          </cell>
          <cell r="U2826" t="str">
            <v/>
          </cell>
          <cell r="V2826" t="str">
            <v/>
          </cell>
          <cell r="W2826" t="str">
            <v/>
          </cell>
          <cell r="Y2826" t="str">
            <v/>
          </cell>
          <cell r="AA2826" t="str">
            <v/>
          </cell>
          <cell r="AB2826">
            <v>0</v>
          </cell>
          <cell r="AC2826">
            <v>0</v>
          </cell>
          <cell r="AI2826" t="str">
            <v/>
          </cell>
          <cell r="AJ2826" t="str">
            <v/>
          </cell>
          <cell r="AK2826">
            <v>0</v>
          </cell>
          <cell r="AL2826">
            <v>0</v>
          </cell>
          <cell r="AM2826">
            <v>0</v>
          </cell>
        </row>
        <row r="2827">
          <cell r="C2827" t="str">
            <v/>
          </cell>
          <cell r="D2827" t="str">
            <v/>
          </cell>
          <cell r="O2827" t="str">
            <v/>
          </cell>
          <cell r="T2827" t="str">
            <v/>
          </cell>
          <cell r="U2827" t="str">
            <v/>
          </cell>
          <cell r="V2827" t="str">
            <v/>
          </cell>
          <cell r="W2827" t="str">
            <v/>
          </cell>
          <cell r="Y2827" t="str">
            <v/>
          </cell>
          <cell r="AA2827" t="str">
            <v/>
          </cell>
          <cell r="AB2827">
            <v>0</v>
          </cell>
          <cell r="AC2827">
            <v>0</v>
          </cell>
          <cell r="AI2827" t="str">
            <v/>
          </cell>
          <cell r="AJ2827" t="str">
            <v/>
          </cell>
          <cell r="AK2827">
            <v>0</v>
          </cell>
          <cell r="AL2827">
            <v>0</v>
          </cell>
          <cell r="AM2827">
            <v>0</v>
          </cell>
        </row>
        <row r="2828">
          <cell r="C2828" t="str">
            <v/>
          </cell>
          <cell r="D2828" t="str">
            <v/>
          </cell>
          <cell r="O2828" t="str">
            <v/>
          </cell>
          <cell r="T2828" t="str">
            <v/>
          </cell>
          <cell r="U2828" t="str">
            <v/>
          </cell>
          <cell r="V2828" t="str">
            <v/>
          </cell>
          <cell r="W2828" t="str">
            <v/>
          </cell>
          <cell r="Y2828" t="str">
            <v/>
          </cell>
          <cell r="AA2828" t="str">
            <v/>
          </cell>
          <cell r="AB2828">
            <v>0</v>
          </cell>
          <cell r="AC2828">
            <v>0</v>
          </cell>
          <cell r="AI2828" t="str">
            <v/>
          </cell>
          <cell r="AJ2828" t="str">
            <v/>
          </cell>
          <cell r="AK2828">
            <v>0</v>
          </cell>
          <cell r="AL2828">
            <v>0</v>
          </cell>
          <cell r="AM2828">
            <v>0</v>
          </cell>
        </row>
        <row r="2829">
          <cell r="C2829" t="str">
            <v/>
          </cell>
          <cell r="D2829" t="str">
            <v/>
          </cell>
          <cell r="O2829" t="str">
            <v/>
          </cell>
          <cell r="T2829" t="str">
            <v/>
          </cell>
          <cell r="U2829" t="str">
            <v/>
          </cell>
          <cell r="V2829" t="str">
            <v/>
          </cell>
          <cell r="W2829" t="str">
            <v/>
          </cell>
          <cell r="Y2829" t="str">
            <v/>
          </cell>
          <cell r="AA2829" t="str">
            <v/>
          </cell>
          <cell r="AB2829">
            <v>0</v>
          </cell>
          <cell r="AC2829">
            <v>0</v>
          </cell>
          <cell r="AI2829" t="str">
            <v/>
          </cell>
          <cell r="AJ2829" t="str">
            <v/>
          </cell>
          <cell r="AK2829">
            <v>0</v>
          </cell>
          <cell r="AL2829">
            <v>0</v>
          </cell>
          <cell r="AM2829">
            <v>0</v>
          </cell>
        </row>
        <row r="2830">
          <cell r="C2830" t="str">
            <v/>
          </cell>
          <cell r="D2830" t="str">
            <v/>
          </cell>
          <cell r="O2830" t="str">
            <v/>
          </cell>
          <cell r="T2830" t="str">
            <v/>
          </cell>
          <cell r="U2830" t="str">
            <v/>
          </cell>
          <cell r="V2830" t="str">
            <v/>
          </cell>
          <cell r="W2830" t="str">
            <v/>
          </cell>
          <cell r="Y2830" t="str">
            <v/>
          </cell>
          <cell r="AA2830" t="str">
            <v/>
          </cell>
          <cell r="AB2830">
            <v>0</v>
          </cell>
          <cell r="AC2830">
            <v>0</v>
          </cell>
          <cell r="AI2830" t="str">
            <v/>
          </cell>
          <cell r="AJ2830" t="str">
            <v/>
          </cell>
          <cell r="AK2830">
            <v>0</v>
          </cell>
          <cell r="AL2830">
            <v>0</v>
          </cell>
          <cell r="AM2830">
            <v>0</v>
          </cell>
        </row>
        <row r="2831">
          <cell r="C2831" t="str">
            <v/>
          </cell>
          <cell r="D2831" t="str">
            <v/>
          </cell>
          <cell r="O2831" t="str">
            <v/>
          </cell>
          <cell r="T2831" t="str">
            <v/>
          </cell>
          <cell r="U2831" t="str">
            <v/>
          </cell>
          <cell r="V2831" t="str">
            <v/>
          </cell>
          <cell r="W2831" t="str">
            <v/>
          </cell>
          <cell r="Y2831" t="str">
            <v/>
          </cell>
          <cell r="AA2831" t="str">
            <v/>
          </cell>
          <cell r="AB2831">
            <v>0</v>
          </cell>
          <cell r="AC2831">
            <v>0</v>
          </cell>
          <cell r="AI2831" t="str">
            <v/>
          </cell>
          <cell r="AJ2831" t="str">
            <v/>
          </cell>
          <cell r="AK2831">
            <v>0</v>
          </cell>
          <cell r="AL2831">
            <v>0</v>
          </cell>
          <cell r="AM2831">
            <v>0</v>
          </cell>
        </row>
        <row r="2832">
          <cell r="C2832" t="str">
            <v/>
          </cell>
          <cell r="D2832" t="str">
            <v/>
          </cell>
          <cell r="O2832" t="str">
            <v/>
          </cell>
          <cell r="T2832" t="str">
            <v/>
          </cell>
          <cell r="U2832" t="str">
            <v/>
          </cell>
          <cell r="V2832" t="str">
            <v/>
          </cell>
          <cell r="W2832" t="str">
            <v/>
          </cell>
          <cell r="Y2832" t="str">
            <v/>
          </cell>
          <cell r="AA2832" t="str">
            <v/>
          </cell>
          <cell r="AB2832">
            <v>0</v>
          </cell>
          <cell r="AC2832">
            <v>0</v>
          </cell>
          <cell r="AI2832" t="str">
            <v/>
          </cell>
          <cell r="AJ2832" t="str">
            <v/>
          </cell>
          <cell r="AK2832">
            <v>0</v>
          </cell>
          <cell r="AL2832">
            <v>0</v>
          </cell>
          <cell r="AM2832">
            <v>0</v>
          </cell>
        </row>
        <row r="2833">
          <cell r="C2833" t="str">
            <v/>
          </cell>
          <cell r="D2833" t="str">
            <v/>
          </cell>
          <cell r="O2833" t="str">
            <v/>
          </cell>
          <cell r="T2833" t="str">
            <v/>
          </cell>
          <cell r="U2833" t="str">
            <v/>
          </cell>
          <cell r="V2833" t="str">
            <v/>
          </cell>
          <cell r="W2833" t="str">
            <v/>
          </cell>
          <cell r="Y2833" t="str">
            <v/>
          </cell>
          <cell r="AA2833" t="str">
            <v/>
          </cell>
          <cell r="AB2833">
            <v>0</v>
          </cell>
          <cell r="AC2833">
            <v>0</v>
          </cell>
          <cell r="AI2833" t="str">
            <v/>
          </cell>
          <cell r="AJ2833" t="str">
            <v/>
          </cell>
          <cell r="AK2833">
            <v>0</v>
          </cell>
          <cell r="AL2833">
            <v>0</v>
          </cell>
          <cell r="AM2833">
            <v>0</v>
          </cell>
        </row>
        <row r="2834">
          <cell r="C2834" t="str">
            <v/>
          </cell>
          <cell r="D2834" t="str">
            <v/>
          </cell>
          <cell r="O2834" t="str">
            <v/>
          </cell>
          <cell r="T2834" t="str">
            <v/>
          </cell>
          <cell r="U2834" t="str">
            <v/>
          </cell>
          <cell r="V2834" t="str">
            <v/>
          </cell>
          <cell r="W2834" t="str">
            <v/>
          </cell>
          <cell r="Y2834" t="str">
            <v/>
          </cell>
          <cell r="AA2834" t="str">
            <v/>
          </cell>
          <cell r="AB2834">
            <v>0</v>
          </cell>
          <cell r="AC2834">
            <v>0</v>
          </cell>
          <cell r="AI2834" t="str">
            <v/>
          </cell>
          <cell r="AJ2834" t="str">
            <v/>
          </cell>
          <cell r="AK2834">
            <v>0</v>
          </cell>
          <cell r="AL2834">
            <v>0</v>
          </cell>
          <cell r="AM2834">
            <v>0</v>
          </cell>
        </row>
        <row r="2835">
          <cell r="C2835" t="str">
            <v/>
          </cell>
          <cell r="D2835" t="str">
            <v/>
          </cell>
          <cell r="O2835" t="str">
            <v/>
          </cell>
          <cell r="T2835" t="str">
            <v/>
          </cell>
          <cell r="U2835" t="str">
            <v/>
          </cell>
          <cell r="V2835" t="str">
            <v/>
          </cell>
          <cell r="W2835" t="str">
            <v/>
          </cell>
          <cell r="Y2835" t="str">
            <v/>
          </cell>
          <cell r="AA2835" t="str">
            <v/>
          </cell>
          <cell r="AB2835">
            <v>0</v>
          </cell>
          <cell r="AC2835">
            <v>0</v>
          </cell>
          <cell r="AI2835" t="str">
            <v/>
          </cell>
          <cell r="AJ2835" t="str">
            <v/>
          </cell>
          <cell r="AK2835">
            <v>0</v>
          </cell>
          <cell r="AL2835">
            <v>0</v>
          </cell>
          <cell r="AM2835">
            <v>0</v>
          </cell>
        </row>
        <row r="2836">
          <cell r="C2836" t="str">
            <v/>
          </cell>
          <cell r="D2836" t="str">
            <v/>
          </cell>
          <cell r="O2836" t="str">
            <v/>
          </cell>
          <cell r="T2836" t="str">
            <v/>
          </cell>
          <cell r="U2836" t="str">
            <v/>
          </cell>
          <cell r="V2836" t="str">
            <v/>
          </cell>
          <cell r="W2836" t="str">
            <v/>
          </cell>
          <cell r="Y2836" t="str">
            <v/>
          </cell>
          <cell r="AA2836" t="str">
            <v/>
          </cell>
          <cell r="AB2836">
            <v>0</v>
          </cell>
          <cell r="AC2836">
            <v>0</v>
          </cell>
          <cell r="AI2836" t="str">
            <v/>
          </cell>
          <cell r="AJ2836" t="str">
            <v/>
          </cell>
          <cell r="AK2836">
            <v>0</v>
          </cell>
          <cell r="AL2836">
            <v>0</v>
          </cell>
          <cell r="AM2836">
            <v>0</v>
          </cell>
        </row>
        <row r="2837">
          <cell r="C2837" t="str">
            <v/>
          </cell>
          <cell r="D2837" t="str">
            <v/>
          </cell>
          <cell r="O2837" t="str">
            <v/>
          </cell>
          <cell r="T2837" t="str">
            <v/>
          </cell>
          <cell r="U2837" t="str">
            <v/>
          </cell>
          <cell r="V2837" t="str">
            <v/>
          </cell>
          <cell r="W2837" t="str">
            <v/>
          </cell>
          <cell r="Y2837" t="str">
            <v/>
          </cell>
          <cell r="AA2837" t="str">
            <v/>
          </cell>
          <cell r="AB2837">
            <v>0</v>
          </cell>
          <cell r="AC2837">
            <v>0</v>
          </cell>
          <cell r="AI2837" t="str">
            <v/>
          </cell>
          <cell r="AJ2837" t="str">
            <v/>
          </cell>
          <cell r="AK2837">
            <v>0</v>
          </cell>
          <cell r="AL2837">
            <v>0</v>
          </cell>
          <cell r="AM2837">
            <v>0</v>
          </cell>
        </row>
        <row r="2838">
          <cell r="C2838" t="str">
            <v/>
          </cell>
          <cell r="D2838" t="str">
            <v/>
          </cell>
          <cell r="O2838" t="str">
            <v/>
          </cell>
          <cell r="T2838" t="str">
            <v/>
          </cell>
          <cell r="U2838" t="str">
            <v/>
          </cell>
          <cell r="V2838" t="str">
            <v/>
          </cell>
          <cell r="W2838" t="str">
            <v/>
          </cell>
          <cell r="Y2838" t="str">
            <v/>
          </cell>
          <cell r="AA2838" t="str">
            <v/>
          </cell>
          <cell r="AB2838">
            <v>0</v>
          </cell>
          <cell r="AC2838">
            <v>0</v>
          </cell>
          <cell r="AI2838" t="str">
            <v/>
          </cell>
          <cell r="AJ2838" t="str">
            <v/>
          </cell>
          <cell r="AK2838">
            <v>0</v>
          </cell>
          <cell r="AL2838">
            <v>0</v>
          </cell>
          <cell r="AM2838">
            <v>0</v>
          </cell>
        </row>
        <row r="2839">
          <cell r="C2839" t="str">
            <v/>
          </cell>
          <cell r="D2839" t="str">
            <v/>
          </cell>
          <cell r="O2839" t="str">
            <v/>
          </cell>
          <cell r="T2839" t="str">
            <v/>
          </cell>
          <cell r="U2839" t="str">
            <v/>
          </cell>
          <cell r="V2839" t="str">
            <v/>
          </cell>
          <cell r="W2839" t="str">
            <v/>
          </cell>
          <cell r="Y2839" t="str">
            <v/>
          </cell>
          <cell r="AA2839" t="str">
            <v/>
          </cell>
          <cell r="AB2839">
            <v>0</v>
          </cell>
          <cell r="AC2839">
            <v>0</v>
          </cell>
          <cell r="AI2839" t="str">
            <v/>
          </cell>
          <cell r="AJ2839" t="str">
            <v/>
          </cell>
          <cell r="AK2839">
            <v>0</v>
          </cell>
          <cell r="AL2839">
            <v>0</v>
          </cell>
          <cell r="AM2839">
            <v>0</v>
          </cell>
        </row>
        <row r="2840">
          <cell r="C2840" t="str">
            <v/>
          </cell>
          <cell r="D2840" t="str">
            <v/>
          </cell>
          <cell r="O2840" t="str">
            <v/>
          </cell>
          <cell r="T2840" t="str">
            <v/>
          </cell>
          <cell r="U2840" t="str">
            <v/>
          </cell>
          <cell r="V2840" t="str">
            <v/>
          </cell>
          <cell r="W2840" t="str">
            <v/>
          </cell>
          <cell r="Y2840" t="str">
            <v/>
          </cell>
          <cell r="AA2840" t="str">
            <v/>
          </cell>
          <cell r="AB2840">
            <v>0</v>
          </cell>
          <cell r="AC2840">
            <v>0</v>
          </cell>
          <cell r="AI2840" t="str">
            <v/>
          </cell>
          <cell r="AJ2840" t="str">
            <v/>
          </cell>
          <cell r="AK2840">
            <v>0</v>
          </cell>
          <cell r="AL2840">
            <v>0</v>
          </cell>
          <cell r="AM2840">
            <v>0</v>
          </cell>
        </row>
        <row r="2841">
          <cell r="C2841" t="str">
            <v/>
          </cell>
          <cell r="D2841" t="str">
            <v/>
          </cell>
          <cell r="O2841" t="str">
            <v/>
          </cell>
          <cell r="T2841" t="str">
            <v/>
          </cell>
          <cell r="U2841" t="str">
            <v/>
          </cell>
          <cell r="V2841" t="str">
            <v/>
          </cell>
          <cell r="W2841" t="str">
            <v/>
          </cell>
          <cell r="Y2841" t="str">
            <v/>
          </cell>
          <cell r="AA2841" t="str">
            <v/>
          </cell>
          <cell r="AB2841">
            <v>0</v>
          </cell>
          <cell r="AC2841">
            <v>0</v>
          </cell>
          <cell r="AI2841" t="str">
            <v/>
          </cell>
          <cell r="AJ2841" t="str">
            <v/>
          </cell>
          <cell r="AK2841">
            <v>0</v>
          </cell>
          <cell r="AL2841">
            <v>0</v>
          </cell>
          <cell r="AM2841">
            <v>0</v>
          </cell>
        </row>
        <row r="2842">
          <cell r="C2842" t="str">
            <v/>
          </cell>
          <cell r="D2842" t="str">
            <v/>
          </cell>
          <cell r="O2842" t="str">
            <v/>
          </cell>
          <cell r="T2842" t="str">
            <v/>
          </cell>
          <cell r="U2842" t="str">
            <v/>
          </cell>
          <cell r="V2842" t="str">
            <v/>
          </cell>
          <cell r="W2842" t="str">
            <v/>
          </cell>
          <cell r="Y2842" t="str">
            <v/>
          </cell>
          <cell r="AA2842" t="str">
            <v/>
          </cell>
          <cell r="AB2842">
            <v>0</v>
          </cell>
          <cell r="AC2842">
            <v>0</v>
          </cell>
          <cell r="AI2842" t="str">
            <v/>
          </cell>
          <cell r="AJ2842" t="str">
            <v/>
          </cell>
          <cell r="AK2842">
            <v>0</v>
          </cell>
          <cell r="AL2842">
            <v>0</v>
          </cell>
          <cell r="AM2842">
            <v>0</v>
          </cell>
        </row>
        <row r="2843">
          <cell r="C2843" t="str">
            <v/>
          </cell>
          <cell r="D2843" t="str">
            <v/>
          </cell>
          <cell r="O2843" t="str">
            <v/>
          </cell>
          <cell r="T2843" t="str">
            <v/>
          </cell>
          <cell r="U2843" t="str">
            <v/>
          </cell>
          <cell r="V2843" t="str">
            <v/>
          </cell>
          <cell r="W2843" t="str">
            <v/>
          </cell>
          <cell r="Y2843" t="str">
            <v/>
          </cell>
          <cell r="AA2843" t="str">
            <v/>
          </cell>
          <cell r="AB2843">
            <v>0</v>
          </cell>
          <cell r="AC2843">
            <v>0</v>
          </cell>
          <cell r="AI2843" t="str">
            <v/>
          </cell>
          <cell r="AJ2843" t="str">
            <v/>
          </cell>
          <cell r="AK2843">
            <v>0</v>
          </cell>
          <cell r="AL2843">
            <v>0</v>
          </cell>
          <cell r="AM2843">
            <v>0</v>
          </cell>
        </row>
        <row r="2844">
          <cell r="C2844" t="str">
            <v/>
          </cell>
          <cell r="D2844" t="str">
            <v/>
          </cell>
          <cell r="O2844" t="str">
            <v/>
          </cell>
          <cell r="T2844" t="str">
            <v/>
          </cell>
          <cell r="U2844" t="str">
            <v/>
          </cell>
          <cell r="V2844" t="str">
            <v/>
          </cell>
          <cell r="W2844" t="str">
            <v/>
          </cell>
          <cell r="Y2844" t="str">
            <v/>
          </cell>
          <cell r="AA2844" t="str">
            <v/>
          </cell>
          <cell r="AB2844">
            <v>0</v>
          </cell>
          <cell r="AC2844">
            <v>0</v>
          </cell>
          <cell r="AI2844" t="str">
            <v/>
          </cell>
          <cell r="AJ2844" t="str">
            <v/>
          </cell>
          <cell r="AK2844">
            <v>0</v>
          </cell>
          <cell r="AL2844">
            <v>0</v>
          </cell>
          <cell r="AM2844">
            <v>0</v>
          </cell>
        </row>
        <row r="2845">
          <cell r="C2845" t="str">
            <v/>
          </cell>
          <cell r="D2845" t="str">
            <v/>
          </cell>
          <cell r="O2845" t="str">
            <v/>
          </cell>
          <cell r="T2845" t="str">
            <v/>
          </cell>
          <cell r="U2845" t="str">
            <v/>
          </cell>
          <cell r="V2845" t="str">
            <v/>
          </cell>
          <cell r="W2845" t="str">
            <v/>
          </cell>
          <cell r="Y2845" t="str">
            <v/>
          </cell>
          <cell r="AA2845" t="str">
            <v/>
          </cell>
          <cell r="AB2845">
            <v>0</v>
          </cell>
          <cell r="AC2845">
            <v>0</v>
          </cell>
          <cell r="AI2845" t="str">
            <v/>
          </cell>
          <cell r="AJ2845" t="str">
            <v/>
          </cell>
          <cell r="AK2845">
            <v>0</v>
          </cell>
          <cell r="AL2845">
            <v>0</v>
          </cell>
          <cell r="AM2845">
            <v>0</v>
          </cell>
        </row>
        <row r="2846">
          <cell r="C2846" t="str">
            <v/>
          </cell>
          <cell r="D2846" t="str">
            <v/>
          </cell>
          <cell r="O2846" t="str">
            <v/>
          </cell>
          <cell r="T2846" t="str">
            <v/>
          </cell>
          <cell r="U2846" t="str">
            <v/>
          </cell>
          <cell r="V2846" t="str">
            <v/>
          </cell>
          <cell r="W2846" t="str">
            <v/>
          </cell>
          <cell r="Y2846" t="str">
            <v/>
          </cell>
          <cell r="AA2846" t="str">
            <v/>
          </cell>
          <cell r="AB2846">
            <v>0</v>
          </cell>
          <cell r="AC2846">
            <v>0</v>
          </cell>
          <cell r="AI2846" t="str">
            <v/>
          </cell>
          <cell r="AJ2846" t="str">
            <v/>
          </cell>
          <cell r="AK2846">
            <v>0</v>
          </cell>
          <cell r="AL2846">
            <v>0</v>
          </cell>
          <cell r="AM2846">
            <v>0</v>
          </cell>
        </row>
        <row r="2847">
          <cell r="C2847" t="str">
            <v/>
          </cell>
          <cell r="D2847" t="str">
            <v/>
          </cell>
          <cell r="O2847" t="str">
            <v/>
          </cell>
          <cell r="T2847" t="str">
            <v/>
          </cell>
          <cell r="U2847" t="str">
            <v/>
          </cell>
          <cell r="V2847" t="str">
            <v/>
          </cell>
          <cell r="W2847" t="str">
            <v/>
          </cell>
          <cell r="Y2847" t="str">
            <v/>
          </cell>
          <cell r="AA2847" t="str">
            <v/>
          </cell>
          <cell r="AB2847">
            <v>0</v>
          </cell>
          <cell r="AC2847">
            <v>0</v>
          </cell>
          <cell r="AI2847" t="str">
            <v/>
          </cell>
          <cell r="AJ2847" t="str">
            <v/>
          </cell>
          <cell r="AK2847">
            <v>0</v>
          </cell>
          <cell r="AL2847">
            <v>0</v>
          </cell>
          <cell r="AM2847">
            <v>0</v>
          </cell>
        </row>
        <row r="2848">
          <cell r="C2848" t="str">
            <v/>
          </cell>
          <cell r="D2848" t="str">
            <v/>
          </cell>
          <cell r="O2848" t="str">
            <v/>
          </cell>
          <cell r="T2848" t="str">
            <v/>
          </cell>
          <cell r="U2848" t="str">
            <v/>
          </cell>
          <cell r="V2848" t="str">
            <v/>
          </cell>
          <cell r="W2848" t="str">
            <v/>
          </cell>
          <cell r="Y2848" t="str">
            <v/>
          </cell>
          <cell r="AA2848" t="str">
            <v/>
          </cell>
          <cell r="AB2848">
            <v>0</v>
          </cell>
          <cell r="AC2848">
            <v>0</v>
          </cell>
          <cell r="AI2848" t="str">
            <v/>
          </cell>
          <cell r="AJ2848" t="str">
            <v/>
          </cell>
          <cell r="AK2848">
            <v>0</v>
          </cell>
          <cell r="AL2848">
            <v>0</v>
          </cell>
          <cell r="AM2848">
            <v>0</v>
          </cell>
        </row>
        <row r="2849">
          <cell r="C2849" t="str">
            <v/>
          </cell>
          <cell r="D2849" t="str">
            <v/>
          </cell>
          <cell r="O2849" t="str">
            <v/>
          </cell>
          <cell r="T2849" t="str">
            <v/>
          </cell>
          <cell r="U2849" t="str">
            <v/>
          </cell>
          <cell r="V2849" t="str">
            <v/>
          </cell>
          <cell r="W2849" t="str">
            <v/>
          </cell>
          <cell r="Y2849" t="str">
            <v/>
          </cell>
          <cell r="AA2849" t="str">
            <v/>
          </cell>
          <cell r="AB2849">
            <v>0</v>
          </cell>
          <cell r="AC2849">
            <v>0</v>
          </cell>
          <cell r="AI2849" t="str">
            <v/>
          </cell>
          <cell r="AJ2849" t="str">
            <v/>
          </cell>
          <cell r="AK2849">
            <v>0</v>
          </cell>
          <cell r="AL2849">
            <v>0</v>
          </cell>
          <cell r="AM2849">
            <v>0</v>
          </cell>
        </row>
        <row r="2850">
          <cell r="C2850" t="str">
            <v/>
          </cell>
          <cell r="D2850" t="str">
            <v/>
          </cell>
          <cell r="O2850" t="str">
            <v/>
          </cell>
          <cell r="T2850" t="str">
            <v/>
          </cell>
          <cell r="U2850" t="str">
            <v/>
          </cell>
          <cell r="V2850" t="str">
            <v/>
          </cell>
          <cell r="W2850" t="str">
            <v/>
          </cell>
          <cell r="Y2850" t="str">
            <v/>
          </cell>
          <cell r="AA2850" t="str">
            <v/>
          </cell>
          <cell r="AB2850">
            <v>0</v>
          </cell>
          <cell r="AC2850">
            <v>0</v>
          </cell>
          <cell r="AI2850" t="str">
            <v/>
          </cell>
          <cell r="AJ2850" t="str">
            <v/>
          </cell>
          <cell r="AK2850">
            <v>0</v>
          </cell>
          <cell r="AL2850">
            <v>0</v>
          </cell>
          <cell r="AM2850">
            <v>0</v>
          </cell>
        </row>
        <row r="2851">
          <cell r="C2851" t="str">
            <v/>
          </cell>
          <cell r="D2851" t="str">
            <v/>
          </cell>
          <cell r="O2851" t="str">
            <v/>
          </cell>
          <cell r="T2851" t="str">
            <v/>
          </cell>
          <cell r="U2851" t="str">
            <v/>
          </cell>
          <cell r="V2851" t="str">
            <v/>
          </cell>
          <cell r="W2851" t="str">
            <v/>
          </cell>
          <cell r="Y2851" t="str">
            <v/>
          </cell>
          <cell r="AA2851" t="str">
            <v/>
          </cell>
          <cell r="AB2851">
            <v>0</v>
          </cell>
          <cell r="AC2851">
            <v>0</v>
          </cell>
          <cell r="AI2851" t="str">
            <v/>
          </cell>
          <cell r="AJ2851" t="str">
            <v/>
          </cell>
          <cell r="AK2851">
            <v>0</v>
          </cell>
          <cell r="AL2851">
            <v>0</v>
          </cell>
          <cell r="AM2851">
            <v>0</v>
          </cell>
        </row>
        <row r="2852">
          <cell r="C2852" t="str">
            <v/>
          </cell>
          <cell r="D2852" t="str">
            <v/>
          </cell>
          <cell r="O2852" t="str">
            <v/>
          </cell>
          <cell r="T2852" t="str">
            <v/>
          </cell>
          <cell r="U2852" t="str">
            <v/>
          </cell>
          <cell r="V2852" t="str">
            <v/>
          </cell>
          <cell r="W2852" t="str">
            <v/>
          </cell>
          <cell r="Y2852" t="str">
            <v/>
          </cell>
          <cell r="AA2852" t="str">
            <v/>
          </cell>
          <cell r="AB2852">
            <v>0</v>
          </cell>
          <cell r="AC2852">
            <v>0</v>
          </cell>
          <cell r="AI2852" t="str">
            <v/>
          </cell>
          <cell r="AJ2852" t="str">
            <v/>
          </cell>
          <cell r="AK2852">
            <v>0</v>
          </cell>
          <cell r="AL2852">
            <v>0</v>
          </cell>
          <cell r="AM2852">
            <v>0</v>
          </cell>
        </row>
        <row r="2853">
          <cell r="C2853" t="str">
            <v/>
          </cell>
          <cell r="D2853" t="str">
            <v/>
          </cell>
          <cell r="O2853" t="str">
            <v/>
          </cell>
          <cell r="T2853" t="str">
            <v/>
          </cell>
          <cell r="U2853" t="str">
            <v/>
          </cell>
          <cell r="V2853" t="str">
            <v/>
          </cell>
          <cell r="W2853" t="str">
            <v/>
          </cell>
          <cell r="Y2853" t="str">
            <v/>
          </cell>
          <cell r="AA2853" t="str">
            <v/>
          </cell>
          <cell r="AB2853">
            <v>0</v>
          </cell>
          <cell r="AC2853">
            <v>0</v>
          </cell>
          <cell r="AI2853" t="str">
            <v/>
          </cell>
          <cell r="AJ2853" t="str">
            <v/>
          </cell>
          <cell r="AK2853">
            <v>0</v>
          </cell>
          <cell r="AL2853">
            <v>0</v>
          </cell>
          <cell r="AM2853">
            <v>0</v>
          </cell>
        </row>
        <row r="2854">
          <cell r="C2854" t="str">
            <v/>
          </cell>
          <cell r="D2854" t="str">
            <v/>
          </cell>
          <cell r="O2854" t="str">
            <v/>
          </cell>
          <cell r="T2854" t="str">
            <v/>
          </cell>
          <cell r="U2854" t="str">
            <v/>
          </cell>
          <cell r="V2854" t="str">
            <v/>
          </cell>
          <cell r="W2854" t="str">
            <v/>
          </cell>
          <cell r="Y2854" t="str">
            <v/>
          </cell>
          <cell r="AA2854" t="str">
            <v/>
          </cell>
          <cell r="AB2854">
            <v>0</v>
          </cell>
          <cell r="AC2854">
            <v>0</v>
          </cell>
          <cell r="AI2854" t="str">
            <v/>
          </cell>
          <cell r="AJ2854" t="str">
            <v/>
          </cell>
          <cell r="AK2854">
            <v>0</v>
          </cell>
          <cell r="AL2854">
            <v>0</v>
          </cell>
          <cell r="AM2854">
            <v>0</v>
          </cell>
        </row>
        <row r="2855">
          <cell r="C2855" t="str">
            <v/>
          </cell>
          <cell r="D2855" t="str">
            <v/>
          </cell>
          <cell r="O2855" t="str">
            <v/>
          </cell>
          <cell r="T2855" t="str">
            <v/>
          </cell>
          <cell r="U2855" t="str">
            <v/>
          </cell>
          <cell r="V2855" t="str">
            <v/>
          </cell>
          <cell r="W2855" t="str">
            <v/>
          </cell>
          <cell r="Y2855" t="str">
            <v/>
          </cell>
          <cell r="AA2855" t="str">
            <v/>
          </cell>
          <cell r="AB2855">
            <v>0</v>
          </cell>
          <cell r="AC2855">
            <v>0</v>
          </cell>
          <cell r="AI2855" t="str">
            <v/>
          </cell>
          <cell r="AJ2855" t="str">
            <v/>
          </cell>
          <cell r="AK2855">
            <v>0</v>
          </cell>
          <cell r="AL2855">
            <v>0</v>
          </cell>
          <cell r="AM2855">
            <v>0</v>
          </cell>
        </row>
        <row r="2856">
          <cell r="C2856" t="str">
            <v/>
          </cell>
          <cell r="D2856" t="str">
            <v/>
          </cell>
          <cell r="O2856" t="str">
            <v/>
          </cell>
          <cell r="T2856" t="str">
            <v/>
          </cell>
          <cell r="U2856" t="str">
            <v/>
          </cell>
          <cell r="V2856" t="str">
            <v/>
          </cell>
          <cell r="W2856" t="str">
            <v/>
          </cell>
          <cell r="Y2856" t="str">
            <v/>
          </cell>
          <cell r="AA2856" t="str">
            <v/>
          </cell>
          <cell r="AB2856">
            <v>0</v>
          </cell>
          <cell r="AC2856">
            <v>0</v>
          </cell>
          <cell r="AI2856" t="str">
            <v/>
          </cell>
          <cell r="AJ2856" t="str">
            <v/>
          </cell>
          <cell r="AK2856">
            <v>0</v>
          </cell>
          <cell r="AL2856">
            <v>0</v>
          </cell>
          <cell r="AM2856">
            <v>0</v>
          </cell>
        </row>
        <row r="2857">
          <cell r="C2857" t="str">
            <v/>
          </cell>
          <cell r="D2857" t="str">
            <v/>
          </cell>
          <cell r="O2857" t="str">
            <v/>
          </cell>
          <cell r="T2857" t="str">
            <v/>
          </cell>
          <cell r="U2857" t="str">
            <v/>
          </cell>
          <cell r="V2857" t="str">
            <v/>
          </cell>
          <cell r="W2857" t="str">
            <v/>
          </cell>
          <cell r="Y2857" t="str">
            <v/>
          </cell>
          <cell r="AA2857" t="str">
            <v/>
          </cell>
          <cell r="AB2857">
            <v>0</v>
          </cell>
          <cell r="AC2857">
            <v>0</v>
          </cell>
          <cell r="AI2857" t="str">
            <v/>
          </cell>
          <cell r="AJ2857" t="str">
            <v/>
          </cell>
          <cell r="AK2857">
            <v>0</v>
          </cell>
          <cell r="AL2857">
            <v>0</v>
          </cell>
          <cell r="AM2857">
            <v>0</v>
          </cell>
        </row>
        <row r="2858">
          <cell r="C2858" t="str">
            <v/>
          </cell>
          <cell r="D2858" t="str">
            <v/>
          </cell>
          <cell r="O2858" t="str">
            <v/>
          </cell>
          <cell r="T2858" t="str">
            <v/>
          </cell>
          <cell r="U2858" t="str">
            <v/>
          </cell>
          <cell r="V2858" t="str">
            <v/>
          </cell>
          <cell r="W2858" t="str">
            <v/>
          </cell>
          <cell r="Y2858" t="str">
            <v/>
          </cell>
          <cell r="AA2858" t="str">
            <v/>
          </cell>
          <cell r="AB2858">
            <v>0</v>
          </cell>
          <cell r="AC2858">
            <v>0</v>
          </cell>
          <cell r="AI2858" t="str">
            <v/>
          </cell>
          <cell r="AJ2858" t="str">
            <v/>
          </cell>
          <cell r="AK2858">
            <v>0</v>
          </cell>
          <cell r="AL2858">
            <v>0</v>
          </cell>
          <cell r="AM2858">
            <v>0</v>
          </cell>
        </row>
        <row r="2859">
          <cell r="C2859" t="str">
            <v/>
          </cell>
          <cell r="D2859" t="str">
            <v/>
          </cell>
          <cell r="O2859" t="str">
            <v/>
          </cell>
          <cell r="T2859" t="str">
            <v/>
          </cell>
          <cell r="U2859" t="str">
            <v/>
          </cell>
          <cell r="V2859" t="str">
            <v/>
          </cell>
          <cell r="W2859" t="str">
            <v/>
          </cell>
          <cell r="Y2859" t="str">
            <v/>
          </cell>
          <cell r="AA2859" t="str">
            <v/>
          </cell>
          <cell r="AB2859">
            <v>0</v>
          </cell>
          <cell r="AC2859">
            <v>0</v>
          </cell>
          <cell r="AI2859" t="str">
            <v/>
          </cell>
          <cell r="AJ2859" t="str">
            <v/>
          </cell>
          <cell r="AK2859">
            <v>0</v>
          </cell>
          <cell r="AL2859">
            <v>0</v>
          </cell>
          <cell r="AM2859">
            <v>0</v>
          </cell>
        </row>
        <row r="2860">
          <cell r="C2860" t="str">
            <v/>
          </cell>
          <cell r="D2860" t="str">
            <v/>
          </cell>
          <cell r="O2860" t="str">
            <v/>
          </cell>
          <cell r="T2860" t="str">
            <v/>
          </cell>
          <cell r="U2860" t="str">
            <v/>
          </cell>
          <cell r="V2860" t="str">
            <v/>
          </cell>
          <cell r="W2860" t="str">
            <v/>
          </cell>
          <cell r="Y2860" t="str">
            <v/>
          </cell>
          <cell r="AA2860" t="str">
            <v/>
          </cell>
          <cell r="AB2860">
            <v>0</v>
          </cell>
          <cell r="AC2860">
            <v>0</v>
          </cell>
          <cell r="AI2860" t="str">
            <v/>
          </cell>
          <cell r="AJ2860" t="str">
            <v/>
          </cell>
          <cell r="AK2860">
            <v>0</v>
          </cell>
          <cell r="AL2860">
            <v>0</v>
          </cell>
          <cell r="AM2860">
            <v>0</v>
          </cell>
        </row>
        <row r="2861">
          <cell r="C2861" t="str">
            <v/>
          </cell>
          <cell r="D2861" t="str">
            <v/>
          </cell>
          <cell r="O2861" t="str">
            <v/>
          </cell>
          <cell r="T2861" t="str">
            <v/>
          </cell>
          <cell r="U2861" t="str">
            <v/>
          </cell>
          <cell r="V2861" t="str">
            <v/>
          </cell>
          <cell r="W2861" t="str">
            <v/>
          </cell>
          <cell r="Y2861" t="str">
            <v/>
          </cell>
          <cell r="AA2861" t="str">
            <v/>
          </cell>
          <cell r="AB2861">
            <v>0</v>
          </cell>
          <cell r="AC2861">
            <v>0</v>
          </cell>
          <cell r="AI2861" t="str">
            <v/>
          </cell>
          <cell r="AJ2861" t="str">
            <v/>
          </cell>
          <cell r="AK2861">
            <v>0</v>
          </cell>
          <cell r="AL2861">
            <v>0</v>
          </cell>
          <cell r="AM2861">
            <v>0</v>
          </cell>
        </row>
        <row r="2862">
          <cell r="C2862" t="str">
            <v/>
          </cell>
          <cell r="D2862" t="str">
            <v/>
          </cell>
          <cell r="O2862" t="str">
            <v/>
          </cell>
          <cell r="T2862" t="str">
            <v/>
          </cell>
          <cell r="U2862" t="str">
            <v/>
          </cell>
          <cell r="V2862" t="str">
            <v/>
          </cell>
          <cell r="W2862" t="str">
            <v/>
          </cell>
          <cell r="Y2862" t="str">
            <v/>
          </cell>
          <cell r="AA2862" t="str">
            <v/>
          </cell>
          <cell r="AB2862">
            <v>0</v>
          </cell>
          <cell r="AC2862">
            <v>0</v>
          </cell>
          <cell r="AI2862" t="str">
            <v/>
          </cell>
          <cell r="AJ2862" t="str">
            <v/>
          </cell>
          <cell r="AK2862">
            <v>0</v>
          </cell>
          <cell r="AL2862">
            <v>0</v>
          </cell>
          <cell r="AM2862">
            <v>0</v>
          </cell>
        </row>
        <row r="2863">
          <cell r="C2863" t="str">
            <v/>
          </cell>
          <cell r="D2863" t="str">
            <v/>
          </cell>
          <cell r="O2863" t="str">
            <v/>
          </cell>
          <cell r="T2863" t="str">
            <v/>
          </cell>
          <cell r="U2863" t="str">
            <v/>
          </cell>
          <cell r="V2863" t="str">
            <v/>
          </cell>
          <cell r="W2863" t="str">
            <v/>
          </cell>
          <cell r="Y2863" t="str">
            <v/>
          </cell>
          <cell r="AA2863" t="str">
            <v/>
          </cell>
          <cell r="AB2863">
            <v>0</v>
          </cell>
          <cell r="AC2863">
            <v>0</v>
          </cell>
          <cell r="AI2863" t="str">
            <v/>
          </cell>
          <cell r="AJ2863" t="str">
            <v/>
          </cell>
          <cell r="AK2863">
            <v>0</v>
          </cell>
          <cell r="AL2863">
            <v>0</v>
          </cell>
          <cell r="AM2863">
            <v>0</v>
          </cell>
        </row>
        <row r="2864">
          <cell r="C2864" t="str">
            <v/>
          </cell>
          <cell r="D2864" t="str">
            <v/>
          </cell>
          <cell r="O2864" t="str">
            <v/>
          </cell>
          <cell r="T2864" t="str">
            <v/>
          </cell>
          <cell r="U2864" t="str">
            <v/>
          </cell>
          <cell r="V2864" t="str">
            <v/>
          </cell>
          <cell r="W2864" t="str">
            <v/>
          </cell>
          <cell r="Y2864" t="str">
            <v/>
          </cell>
          <cell r="AA2864" t="str">
            <v/>
          </cell>
          <cell r="AB2864">
            <v>0</v>
          </cell>
          <cell r="AC2864">
            <v>0</v>
          </cell>
          <cell r="AI2864" t="str">
            <v/>
          </cell>
          <cell r="AJ2864" t="str">
            <v/>
          </cell>
          <cell r="AK2864">
            <v>0</v>
          </cell>
          <cell r="AL2864">
            <v>0</v>
          </cell>
          <cell r="AM2864">
            <v>0</v>
          </cell>
        </row>
        <row r="2865">
          <cell r="C2865" t="str">
            <v/>
          </cell>
          <cell r="D2865" t="str">
            <v/>
          </cell>
          <cell r="O2865" t="str">
            <v/>
          </cell>
          <cell r="T2865" t="str">
            <v/>
          </cell>
          <cell r="U2865" t="str">
            <v/>
          </cell>
          <cell r="V2865" t="str">
            <v/>
          </cell>
          <cell r="W2865" t="str">
            <v/>
          </cell>
          <cell r="Y2865" t="str">
            <v/>
          </cell>
          <cell r="AA2865" t="str">
            <v/>
          </cell>
          <cell r="AB2865">
            <v>0</v>
          </cell>
          <cell r="AC2865">
            <v>0</v>
          </cell>
          <cell r="AI2865" t="str">
            <v/>
          </cell>
          <cell r="AJ2865" t="str">
            <v/>
          </cell>
          <cell r="AK2865">
            <v>0</v>
          </cell>
          <cell r="AL2865">
            <v>0</v>
          </cell>
          <cell r="AM2865">
            <v>0</v>
          </cell>
        </row>
        <row r="2866">
          <cell r="C2866" t="str">
            <v/>
          </cell>
          <cell r="D2866" t="str">
            <v/>
          </cell>
          <cell r="O2866" t="str">
            <v/>
          </cell>
          <cell r="T2866" t="str">
            <v/>
          </cell>
          <cell r="U2866" t="str">
            <v/>
          </cell>
          <cell r="V2866" t="str">
            <v/>
          </cell>
          <cell r="W2866" t="str">
            <v/>
          </cell>
          <cell r="Y2866" t="str">
            <v/>
          </cell>
          <cell r="AA2866" t="str">
            <v/>
          </cell>
          <cell r="AB2866">
            <v>0</v>
          </cell>
          <cell r="AC2866">
            <v>0</v>
          </cell>
          <cell r="AI2866" t="str">
            <v/>
          </cell>
          <cell r="AJ2866" t="str">
            <v/>
          </cell>
          <cell r="AK2866">
            <v>0</v>
          </cell>
          <cell r="AL2866">
            <v>0</v>
          </cell>
          <cell r="AM2866">
            <v>0</v>
          </cell>
        </row>
        <row r="2867">
          <cell r="C2867" t="str">
            <v/>
          </cell>
          <cell r="D2867" t="str">
            <v/>
          </cell>
          <cell r="O2867" t="str">
            <v/>
          </cell>
          <cell r="T2867" t="str">
            <v/>
          </cell>
          <cell r="U2867" t="str">
            <v/>
          </cell>
          <cell r="V2867" t="str">
            <v/>
          </cell>
          <cell r="W2867" t="str">
            <v/>
          </cell>
          <cell r="Y2867" t="str">
            <v/>
          </cell>
          <cell r="AA2867" t="str">
            <v/>
          </cell>
          <cell r="AB2867">
            <v>0</v>
          </cell>
          <cell r="AC2867">
            <v>0</v>
          </cell>
          <cell r="AI2867" t="str">
            <v/>
          </cell>
          <cell r="AJ2867" t="str">
            <v/>
          </cell>
          <cell r="AK2867">
            <v>0</v>
          </cell>
          <cell r="AL2867">
            <v>0</v>
          </cell>
          <cell r="AM2867">
            <v>0</v>
          </cell>
        </row>
        <row r="2868">
          <cell r="C2868" t="str">
            <v/>
          </cell>
          <cell r="D2868" t="str">
            <v/>
          </cell>
          <cell r="O2868" t="str">
            <v/>
          </cell>
          <cell r="T2868" t="str">
            <v/>
          </cell>
          <cell r="U2868" t="str">
            <v/>
          </cell>
          <cell r="V2868" t="str">
            <v/>
          </cell>
          <cell r="W2868" t="str">
            <v/>
          </cell>
          <cell r="Y2868" t="str">
            <v/>
          </cell>
          <cell r="AA2868" t="str">
            <v/>
          </cell>
          <cell r="AB2868">
            <v>0</v>
          </cell>
          <cell r="AC2868">
            <v>0</v>
          </cell>
          <cell r="AI2868" t="str">
            <v/>
          </cell>
          <cell r="AJ2868" t="str">
            <v/>
          </cell>
          <cell r="AK2868">
            <v>0</v>
          </cell>
          <cell r="AL2868">
            <v>0</v>
          </cell>
          <cell r="AM2868">
            <v>0</v>
          </cell>
        </row>
        <row r="2869">
          <cell r="C2869" t="str">
            <v/>
          </cell>
          <cell r="D2869" t="str">
            <v/>
          </cell>
          <cell r="O2869" t="str">
            <v/>
          </cell>
          <cell r="T2869" t="str">
            <v/>
          </cell>
          <cell r="U2869" t="str">
            <v/>
          </cell>
          <cell r="V2869" t="str">
            <v/>
          </cell>
          <cell r="W2869" t="str">
            <v/>
          </cell>
          <cell r="Y2869" t="str">
            <v/>
          </cell>
          <cell r="AA2869" t="str">
            <v/>
          </cell>
          <cell r="AB2869">
            <v>0</v>
          </cell>
          <cell r="AC2869">
            <v>0</v>
          </cell>
          <cell r="AI2869" t="str">
            <v/>
          </cell>
          <cell r="AJ2869" t="str">
            <v/>
          </cell>
          <cell r="AK2869">
            <v>0</v>
          </cell>
          <cell r="AL2869">
            <v>0</v>
          </cell>
          <cell r="AM2869">
            <v>0</v>
          </cell>
        </row>
        <row r="2870">
          <cell r="C2870" t="str">
            <v/>
          </cell>
          <cell r="D2870" t="str">
            <v/>
          </cell>
          <cell r="O2870" t="str">
            <v/>
          </cell>
          <cell r="T2870" t="str">
            <v/>
          </cell>
          <cell r="U2870" t="str">
            <v/>
          </cell>
          <cell r="V2870" t="str">
            <v/>
          </cell>
          <cell r="W2870" t="str">
            <v/>
          </cell>
          <cell r="Y2870" t="str">
            <v/>
          </cell>
          <cell r="AA2870" t="str">
            <v/>
          </cell>
          <cell r="AB2870">
            <v>0</v>
          </cell>
          <cell r="AC2870">
            <v>0</v>
          </cell>
          <cell r="AI2870" t="str">
            <v/>
          </cell>
          <cell r="AJ2870" t="str">
            <v/>
          </cell>
          <cell r="AK2870">
            <v>0</v>
          </cell>
          <cell r="AL2870">
            <v>0</v>
          </cell>
          <cell r="AM2870">
            <v>0</v>
          </cell>
        </row>
        <row r="2871">
          <cell r="C2871" t="str">
            <v/>
          </cell>
          <cell r="D2871" t="str">
            <v/>
          </cell>
          <cell r="O2871" t="str">
            <v/>
          </cell>
          <cell r="T2871" t="str">
            <v/>
          </cell>
          <cell r="U2871" t="str">
            <v/>
          </cell>
          <cell r="V2871" t="str">
            <v/>
          </cell>
          <cell r="W2871" t="str">
            <v/>
          </cell>
          <cell r="Y2871" t="str">
            <v/>
          </cell>
          <cell r="AA2871" t="str">
            <v/>
          </cell>
          <cell r="AB2871">
            <v>0</v>
          </cell>
          <cell r="AC2871">
            <v>0</v>
          </cell>
          <cell r="AI2871" t="str">
            <v/>
          </cell>
          <cell r="AJ2871" t="str">
            <v/>
          </cell>
          <cell r="AK2871">
            <v>0</v>
          </cell>
          <cell r="AL2871">
            <v>0</v>
          </cell>
          <cell r="AM2871">
            <v>0</v>
          </cell>
        </row>
        <row r="2872">
          <cell r="C2872" t="str">
            <v/>
          </cell>
          <cell r="D2872" t="str">
            <v/>
          </cell>
          <cell r="O2872" t="str">
            <v/>
          </cell>
          <cell r="T2872" t="str">
            <v/>
          </cell>
          <cell r="U2872" t="str">
            <v/>
          </cell>
          <cell r="V2872" t="str">
            <v/>
          </cell>
          <cell r="W2872" t="str">
            <v/>
          </cell>
          <cell r="Y2872" t="str">
            <v/>
          </cell>
          <cell r="AA2872" t="str">
            <v/>
          </cell>
          <cell r="AB2872">
            <v>0</v>
          </cell>
          <cell r="AC2872">
            <v>0</v>
          </cell>
          <cell r="AI2872" t="str">
            <v/>
          </cell>
          <cell r="AJ2872" t="str">
            <v/>
          </cell>
          <cell r="AK2872">
            <v>0</v>
          </cell>
          <cell r="AL2872">
            <v>0</v>
          </cell>
          <cell r="AM2872">
            <v>0</v>
          </cell>
        </row>
        <row r="2873">
          <cell r="C2873" t="str">
            <v/>
          </cell>
          <cell r="D2873" t="str">
            <v/>
          </cell>
          <cell r="O2873" t="str">
            <v/>
          </cell>
          <cell r="T2873" t="str">
            <v/>
          </cell>
          <cell r="U2873" t="str">
            <v/>
          </cell>
          <cell r="V2873" t="str">
            <v/>
          </cell>
          <cell r="W2873" t="str">
            <v/>
          </cell>
          <cell r="Y2873" t="str">
            <v/>
          </cell>
          <cell r="AA2873" t="str">
            <v/>
          </cell>
          <cell r="AB2873">
            <v>0</v>
          </cell>
          <cell r="AC2873">
            <v>0</v>
          </cell>
          <cell r="AI2873" t="str">
            <v/>
          </cell>
          <cell r="AJ2873" t="str">
            <v/>
          </cell>
          <cell r="AK2873">
            <v>0</v>
          </cell>
          <cell r="AL2873">
            <v>0</v>
          </cell>
          <cell r="AM2873">
            <v>0</v>
          </cell>
        </row>
        <row r="2874">
          <cell r="C2874" t="str">
            <v/>
          </cell>
          <cell r="D2874" t="str">
            <v/>
          </cell>
          <cell r="O2874" t="str">
            <v/>
          </cell>
          <cell r="T2874" t="str">
            <v/>
          </cell>
          <cell r="U2874" t="str">
            <v/>
          </cell>
          <cell r="V2874" t="str">
            <v/>
          </cell>
          <cell r="W2874" t="str">
            <v/>
          </cell>
          <cell r="Y2874" t="str">
            <v/>
          </cell>
          <cell r="AA2874" t="str">
            <v/>
          </cell>
          <cell r="AB2874">
            <v>0</v>
          </cell>
          <cell r="AC2874">
            <v>0</v>
          </cell>
          <cell r="AI2874" t="str">
            <v/>
          </cell>
          <cell r="AJ2874" t="str">
            <v/>
          </cell>
          <cell r="AK2874">
            <v>0</v>
          </cell>
          <cell r="AL2874">
            <v>0</v>
          </cell>
          <cell r="AM2874">
            <v>0</v>
          </cell>
        </row>
        <row r="2875">
          <cell r="C2875" t="str">
            <v/>
          </cell>
          <cell r="D2875" t="str">
            <v/>
          </cell>
          <cell r="O2875" t="str">
            <v/>
          </cell>
          <cell r="T2875" t="str">
            <v/>
          </cell>
          <cell r="U2875" t="str">
            <v/>
          </cell>
          <cell r="V2875" t="str">
            <v/>
          </cell>
          <cell r="W2875" t="str">
            <v/>
          </cell>
          <cell r="Y2875" t="str">
            <v/>
          </cell>
          <cell r="AA2875" t="str">
            <v/>
          </cell>
          <cell r="AB2875">
            <v>0</v>
          </cell>
          <cell r="AC2875">
            <v>0</v>
          </cell>
          <cell r="AI2875" t="str">
            <v/>
          </cell>
          <cell r="AJ2875" t="str">
            <v/>
          </cell>
          <cell r="AK2875">
            <v>0</v>
          </cell>
          <cell r="AL2875">
            <v>0</v>
          </cell>
          <cell r="AM2875">
            <v>0</v>
          </cell>
        </row>
        <row r="2876">
          <cell r="C2876" t="str">
            <v/>
          </cell>
          <cell r="D2876" t="str">
            <v/>
          </cell>
          <cell r="O2876" t="str">
            <v/>
          </cell>
          <cell r="T2876" t="str">
            <v/>
          </cell>
          <cell r="U2876" t="str">
            <v/>
          </cell>
          <cell r="V2876" t="str">
            <v/>
          </cell>
          <cell r="W2876" t="str">
            <v/>
          </cell>
          <cell r="Y2876" t="str">
            <v/>
          </cell>
          <cell r="AA2876" t="str">
            <v/>
          </cell>
          <cell r="AB2876">
            <v>0</v>
          </cell>
          <cell r="AC2876">
            <v>0</v>
          </cell>
          <cell r="AI2876" t="str">
            <v/>
          </cell>
          <cell r="AJ2876" t="str">
            <v/>
          </cell>
          <cell r="AK2876">
            <v>0</v>
          </cell>
          <cell r="AL2876">
            <v>0</v>
          </cell>
          <cell r="AM2876">
            <v>0</v>
          </cell>
        </row>
        <row r="2877">
          <cell r="C2877" t="str">
            <v/>
          </cell>
          <cell r="D2877" t="str">
            <v/>
          </cell>
          <cell r="O2877" t="str">
            <v/>
          </cell>
          <cell r="T2877" t="str">
            <v/>
          </cell>
          <cell r="U2877" t="str">
            <v/>
          </cell>
          <cell r="V2877" t="str">
            <v/>
          </cell>
          <cell r="W2877" t="str">
            <v/>
          </cell>
          <cell r="Y2877" t="str">
            <v/>
          </cell>
          <cell r="AA2877" t="str">
            <v/>
          </cell>
          <cell r="AB2877">
            <v>0</v>
          </cell>
          <cell r="AC2877">
            <v>0</v>
          </cell>
          <cell r="AI2877" t="str">
            <v/>
          </cell>
          <cell r="AJ2877" t="str">
            <v/>
          </cell>
          <cell r="AK2877">
            <v>0</v>
          </cell>
          <cell r="AL2877">
            <v>0</v>
          </cell>
          <cell r="AM2877">
            <v>0</v>
          </cell>
        </row>
        <row r="2878">
          <cell r="C2878" t="str">
            <v/>
          </cell>
          <cell r="D2878" t="str">
            <v/>
          </cell>
          <cell r="O2878" t="str">
            <v/>
          </cell>
          <cell r="T2878" t="str">
            <v/>
          </cell>
          <cell r="U2878" t="str">
            <v/>
          </cell>
          <cell r="V2878" t="str">
            <v/>
          </cell>
          <cell r="W2878" t="str">
            <v/>
          </cell>
          <cell r="Y2878" t="str">
            <v/>
          </cell>
          <cell r="AA2878" t="str">
            <v/>
          </cell>
          <cell r="AB2878">
            <v>0</v>
          </cell>
          <cell r="AC2878">
            <v>0</v>
          </cell>
          <cell r="AI2878" t="str">
            <v/>
          </cell>
          <cell r="AJ2878" t="str">
            <v/>
          </cell>
          <cell r="AK2878">
            <v>0</v>
          </cell>
          <cell r="AL2878">
            <v>0</v>
          </cell>
          <cell r="AM2878">
            <v>0</v>
          </cell>
        </row>
        <row r="2879">
          <cell r="C2879" t="str">
            <v/>
          </cell>
          <cell r="D2879" t="str">
            <v/>
          </cell>
          <cell r="O2879" t="str">
            <v/>
          </cell>
          <cell r="T2879" t="str">
            <v/>
          </cell>
          <cell r="U2879" t="str">
            <v/>
          </cell>
          <cell r="V2879" t="str">
            <v/>
          </cell>
          <cell r="W2879" t="str">
            <v/>
          </cell>
          <cell r="Y2879" t="str">
            <v/>
          </cell>
          <cell r="AA2879" t="str">
            <v/>
          </cell>
          <cell r="AB2879">
            <v>0</v>
          </cell>
          <cell r="AC2879">
            <v>0</v>
          </cell>
          <cell r="AI2879" t="str">
            <v/>
          </cell>
          <cell r="AJ2879" t="str">
            <v/>
          </cell>
          <cell r="AK2879">
            <v>0</v>
          </cell>
          <cell r="AL2879">
            <v>0</v>
          </cell>
          <cell r="AM2879">
            <v>0</v>
          </cell>
        </row>
        <row r="2880">
          <cell r="C2880" t="str">
            <v/>
          </cell>
          <cell r="D2880" t="str">
            <v/>
          </cell>
          <cell r="O2880" t="str">
            <v/>
          </cell>
          <cell r="T2880" t="str">
            <v/>
          </cell>
          <cell r="U2880" t="str">
            <v/>
          </cell>
          <cell r="V2880" t="str">
            <v/>
          </cell>
          <cell r="W2880" t="str">
            <v/>
          </cell>
          <cell r="Y2880" t="str">
            <v/>
          </cell>
          <cell r="AA2880" t="str">
            <v/>
          </cell>
          <cell r="AB2880">
            <v>0</v>
          </cell>
          <cell r="AC2880">
            <v>0</v>
          </cell>
          <cell r="AI2880" t="str">
            <v/>
          </cell>
          <cell r="AJ2880" t="str">
            <v/>
          </cell>
          <cell r="AK2880">
            <v>0</v>
          </cell>
          <cell r="AL2880">
            <v>0</v>
          </cell>
          <cell r="AM2880">
            <v>0</v>
          </cell>
        </row>
        <row r="2881">
          <cell r="C2881" t="str">
            <v/>
          </cell>
          <cell r="D2881" t="str">
            <v/>
          </cell>
          <cell r="O2881" t="str">
            <v/>
          </cell>
          <cell r="T2881" t="str">
            <v/>
          </cell>
          <cell r="U2881" t="str">
            <v/>
          </cell>
          <cell r="V2881" t="str">
            <v/>
          </cell>
          <cell r="W2881" t="str">
            <v/>
          </cell>
          <cell r="Y2881" t="str">
            <v/>
          </cell>
          <cell r="AA2881" t="str">
            <v/>
          </cell>
          <cell r="AB2881">
            <v>0</v>
          </cell>
          <cell r="AC2881">
            <v>0</v>
          </cell>
          <cell r="AI2881" t="str">
            <v/>
          </cell>
          <cell r="AJ2881" t="str">
            <v/>
          </cell>
          <cell r="AK2881">
            <v>0</v>
          </cell>
          <cell r="AL2881">
            <v>0</v>
          </cell>
          <cell r="AM2881">
            <v>0</v>
          </cell>
        </row>
        <row r="2882">
          <cell r="C2882" t="str">
            <v/>
          </cell>
          <cell r="D2882" t="str">
            <v/>
          </cell>
          <cell r="O2882" t="str">
            <v/>
          </cell>
          <cell r="T2882" t="str">
            <v/>
          </cell>
          <cell r="U2882" t="str">
            <v/>
          </cell>
          <cell r="V2882" t="str">
            <v/>
          </cell>
          <cell r="W2882" t="str">
            <v/>
          </cell>
          <cell r="Y2882" t="str">
            <v/>
          </cell>
          <cell r="AA2882" t="str">
            <v/>
          </cell>
          <cell r="AB2882">
            <v>0</v>
          </cell>
          <cell r="AC2882">
            <v>0</v>
          </cell>
          <cell r="AI2882" t="str">
            <v/>
          </cell>
          <cell r="AJ2882" t="str">
            <v/>
          </cell>
          <cell r="AK2882">
            <v>0</v>
          </cell>
          <cell r="AL2882">
            <v>0</v>
          </cell>
          <cell r="AM2882">
            <v>0</v>
          </cell>
        </row>
        <row r="2883">
          <cell r="C2883" t="str">
            <v/>
          </cell>
          <cell r="D2883" t="str">
            <v/>
          </cell>
          <cell r="O2883" t="str">
            <v/>
          </cell>
          <cell r="T2883" t="str">
            <v/>
          </cell>
          <cell r="U2883" t="str">
            <v/>
          </cell>
          <cell r="V2883" t="str">
            <v/>
          </cell>
          <cell r="W2883" t="str">
            <v/>
          </cell>
          <cell r="Y2883" t="str">
            <v/>
          </cell>
          <cell r="AA2883" t="str">
            <v/>
          </cell>
          <cell r="AB2883">
            <v>0</v>
          </cell>
          <cell r="AC2883">
            <v>0</v>
          </cell>
          <cell r="AI2883" t="str">
            <v/>
          </cell>
          <cell r="AJ2883" t="str">
            <v/>
          </cell>
          <cell r="AK2883">
            <v>0</v>
          </cell>
          <cell r="AL2883">
            <v>0</v>
          </cell>
          <cell r="AM2883">
            <v>0</v>
          </cell>
        </row>
        <row r="2884">
          <cell r="C2884" t="str">
            <v/>
          </cell>
          <cell r="D2884" t="str">
            <v/>
          </cell>
          <cell r="O2884" t="str">
            <v/>
          </cell>
          <cell r="T2884" t="str">
            <v/>
          </cell>
          <cell r="U2884" t="str">
            <v/>
          </cell>
          <cell r="V2884" t="str">
            <v/>
          </cell>
          <cell r="W2884" t="str">
            <v/>
          </cell>
          <cell r="Y2884" t="str">
            <v/>
          </cell>
          <cell r="AA2884" t="str">
            <v/>
          </cell>
          <cell r="AB2884">
            <v>0</v>
          </cell>
          <cell r="AC2884">
            <v>0</v>
          </cell>
          <cell r="AI2884" t="str">
            <v/>
          </cell>
          <cell r="AJ2884" t="str">
            <v/>
          </cell>
          <cell r="AK2884">
            <v>0</v>
          </cell>
          <cell r="AL2884">
            <v>0</v>
          </cell>
          <cell r="AM2884">
            <v>0</v>
          </cell>
        </row>
        <row r="2885">
          <cell r="C2885" t="str">
            <v/>
          </cell>
          <cell r="D2885" t="str">
            <v/>
          </cell>
          <cell r="O2885" t="str">
            <v/>
          </cell>
          <cell r="T2885" t="str">
            <v/>
          </cell>
          <cell r="U2885" t="str">
            <v/>
          </cell>
          <cell r="V2885" t="str">
            <v/>
          </cell>
          <cell r="W2885" t="str">
            <v/>
          </cell>
          <cell r="Y2885" t="str">
            <v/>
          </cell>
          <cell r="AA2885" t="str">
            <v/>
          </cell>
          <cell r="AB2885">
            <v>0</v>
          </cell>
          <cell r="AC2885">
            <v>0</v>
          </cell>
          <cell r="AI2885" t="str">
            <v/>
          </cell>
          <cell r="AJ2885" t="str">
            <v/>
          </cell>
          <cell r="AK2885">
            <v>0</v>
          </cell>
          <cell r="AL2885">
            <v>0</v>
          </cell>
          <cell r="AM2885">
            <v>0</v>
          </cell>
        </row>
        <row r="2886">
          <cell r="C2886" t="str">
            <v/>
          </cell>
          <cell r="D2886" t="str">
            <v/>
          </cell>
          <cell r="O2886" t="str">
            <v/>
          </cell>
          <cell r="T2886" t="str">
            <v/>
          </cell>
          <cell r="U2886" t="str">
            <v/>
          </cell>
          <cell r="V2886" t="str">
            <v/>
          </cell>
          <cell r="W2886" t="str">
            <v/>
          </cell>
          <cell r="Y2886" t="str">
            <v/>
          </cell>
          <cell r="AA2886" t="str">
            <v/>
          </cell>
          <cell r="AB2886">
            <v>0</v>
          </cell>
          <cell r="AC2886">
            <v>0</v>
          </cell>
          <cell r="AI2886" t="str">
            <v/>
          </cell>
          <cell r="AJ2886" t="str">
            <v/>
          </cell>
          <cell r="AK2886">
            <v>0</v>
          </cell>
          <cell r="AL2886">
            <v>0</v>
          </cell>
          <cell r="AM2886">
            <v>0</v>
          </cell>
        </row>
        <row r="2887">
          <cell r="C2887" t="str">
            <v/>
          </cell>
          <cell r="D2887" t="str">
            <v/>
          </cell>
          <cell r="O2887" t="str">
            <v/>
          </cell>
          <cell r="T2887" t="str">
            <v/>
          </cell>
          <cell r="U2887" t="str">
            <v/>
          </cell>
          <cell r="V2887" t="str">
            <v/>
          </cell>
          <cell r="W2887" t="str">
            <v/>
          </cell>
          <cell r="Y2887" t="str">
            <v/>
          </cell>
          <cell r="AA2887" t="str">
            <v/>
          </cell>
          <cell r="AB2887">
            <v>0</v>
          </cell>
          <cell r="AC2887">
            <v>0</v>
          </cell>
          <cell r="AI2887" t="str">
            <v/>
          </cell>
          <cell r="AJ2887" t="str">
            <v/>
          </cell>
          <cell r="AK2887">
            <v>0</v>
          </cell>
          <cell r="AL2887">
            <v>0</v>
          </cell>
          <cell r="AM2887">
            <v>0</v>
          </cell>
        </row>
        <row r="2888">
          <cell r="C2888" t="str">
            <v/>
          </cell>
          <cell r="D2888" t="str">
            <v/>
          </cell>
          <cell r="O2888" t="str">
            <v/>
          </cell>
          <cell r="T2888" t="str">
            <v/>
          </cell>
          <cell r="U2888" t="str">
            <v/>
          </cell>
          <cell r="V2888" t="str">
            <v/>
          </cell>
          <cell r="W2888" t="str">
            <v/>
          </cell>
          <cell r="Y2888" t="str">
            <v/>
          </cell>
          <cell r="AA2888" t="str">
            <v/>
          </cell>
          <cell r="AB2888">
            <v>0</v>
          </cell>
          <cell r="AC2888">
            <v>0</v>
          </cell>
          <cell r="AI2888" t="str">
            <v/>
          </cell>
          <cell r="AJ2888" t="str">
            <v/>
          </cell>
          <cell r="AK2888">
            <v>0</v>
          </cell>
          <cell r="AL2888">
            <v>0</v>
          </cell>
          <cell r="AM2888">
            <v>0</v>
          </cell>
        </row>
        <row r="2889">
          <cell r="C2889" t="str">
            <v/>
          </cell>
          <cell r="D2889" t="str">
            <v/>
          </cell>
          <cell r="O2889" t="str">
            <v/>
          </cell>
          <cell r="T2889" t="str">
            <v/>
          </cell>
          <cell r="U2889" t="str">
            <v/>
          </cell>
          <cell r="V2889" t="str">
            <v/>
          </cell>
          <cell r="W2889" t="str">
            <v/>
          </cell>
          <cell r="Y2889" t="str">
            <v/>
          </cell>
          <cell r="AA2889" t="str">
            <v/>
          </cell>
          <cell r="AB2889">
            <v>0</v>
          </cell>
          <cell r="AC2889">
            <v>0</v>
          </cell>
          <cell r="AI2889" t="str">
            <v/>
          </cell>
          <cell r="AJ2889" t="str">
            <v/>
          </cell>
          <cell r="AK2889">
            <v>0</v>
          </cell>
          <cell r="AL2889">
            <v>0</v>
          </cell>
          <cell r="AM2889">
            <v>0</v>
          </cell>
        </row>
        <row r="2890">
          <cell r="C2890" t="str">
            <v/>
          </cell>
          <cell r="D2890" t="str">
            <v/>
          </cell>
          <cell r="O2890" t="str">
            <v/>
          </cell>
          <cell r="T2890" t="str">
            <v/>
          </cell>
          <cell r="U2890" t="str">
            <v/>
          </cell>
          <cell r="V2890" t="str">
            <v/>
          </cell>
          <cell r="W2890" t="str">
            <v/>
          </cell>
          <cell r="Y2890" t="str">
            <v/>
          </cell>
          <cell r="AA2890" t="str">
            <v/>
          </cell>
          <cell r="AB2890">
            <v>0</v>
          </cell>
          <cell r="AC2890">
            <v>0</v>
          </cell>
          <cell r="AI2890" t="str">
            <v/>
          </cell>
          <cell r="AJ2890" t="str">
            <v/>
          </cell>
          <cell r="AK2890">
            <v>0</v>
          </cell>
          <cell r="AL2890">
            <v>0</v>
          </cell>
          <cell r="AM2890">
            <v>0</v>
          </cell>
        </row>
        <row r="2891">
          <cell r="C2891" t="str">
            <v/>
          </cell>
          <cell r="D2891" t="str">
            <v/>
          </cell>
          <cell r="O2891" t="str">
            <v/>
          </cell>
          <cell r="T2891" t="str">
            <v/>
          </cell>
          <cell r="U2891" t="str">
            <v/>
          </cell>
          <cell r="V2891" t="str">
            <v/>
          </cell>
          <cell r="W2891" t="str">
            <v/>
          </cell>
          <cell r="Y2891" t="str">
            <v/>
          </cell>
          <cell r="AA2891" t="str">
            <v/>
          </cell>
          <cell r="AB2891">
            <v>0</v>
          </cell>
          <cell r="AC2891">
            <v>0</v>
          </cell>
          <cell r="AI2891" t="str">
            <v/>
          </cell>
          <cell r="AJ2891" t="str">
            <v/>
          </cell>
          <cell r="AK2891">
            <v>0</v>
          </cell>
          <cell r="AL2891">
            <v>0</v>
          </cell>
          <cell r="AM2891">
            <v>0</v>
          </cell>
        </row>
        <row r="2892">
          <cell r="C2892" t="str">
            <v/>
          </cell>
          <cell r="D2892" t="str">
            <v/>
          </cell>
          <cell r="O2892" t="str">
            <v/>
          </cell>
          <cell r="T2892" t="str">
            <v/>
          </cell>
          <cell r="U2892" t="str">
            <v/>
          </cell>
          <cell r="V2892" t="str">
            <v/>
          </cell>
          <cell r="W2892" t="str">
            <v/>
          </cell>
          <cell r="Y2892" t="str">
            <v/>
          </cell>
          <cell r="AA2892" t="str">
            <v/>
          </cell>
          <cell r="AB2892">
            <v>0</v>
          </cell>
          <cell r="AC2892">
            <v>0</v>
          </cell>
          <cell r="AI2892" t="str">
            <v/>
          </cell>
          <cell r="AJ2892" t="str">
            <v/>
          </cell>
          <cell r="AK2892">
            <v>0</v>
          </cell>
          <cell r="AL2892">
            <v>0</v>
          </cell>
          <cell r="AM2892">
            <v>0</v>
          </cell>
        </row>
        <row r="2893">
          <cell r="C2893" t="str">
            <v/>
          </cell>
          <cell r="D2893" t="str">
            <v/>
          </cell>
          <cell r="O2893" t="str">
            <v/>
          </cell>
          <cell r="T2893" t="str">
            <v/>
          </cell>
          <cell r="U2893" t="str">
            <v/>
          </cell>
          <cell r="V2893" t="str">
            <v/>
          </cell>
          <cell r="W2893" t="str">
            <v/>
          </cell>
          <cell r="Y2893" t="str">
            <v/>
          </cell>
          <cell r="AA2893" t="str">
            <v/>
          </cell>
          <cell r="AB2893">
            <v>0</v>
          </cell>
          <cell r="AC2893">
            <v>0</v>
          </cell>
          <cell r="AI2893" t="str">
            <v/>
          </cell>
          <cell r="AJ2893" t="str">
            <v/>
          </cell>
          <cell r="AK2893">
            <v>0</v>
          </cell>
          <cell r="AL2893">
            <v>0</v>
          </cell>
          <cell r="AM2893">
            <v>0</v>
          </cell>
        </row>
        <row r="2894">
          <cell r="C2894" t="str">
            <v/>
          </cell>
          <cell r="D2894" t="str">
            <v/>
          </cell>
          <cell r="O2894" t="str">
            <v/>
          </cell>
          <cell r="T2894" t="str">
            <v/>
          </cell>
          <cell r="U2894" t="str">
            <v/>
          </cell>
          <cell r="V2894" t="str">
            <v/>
          </cell>
          <cell r="W2894" t="str">
            <v/>
          </cell>
          <cell r="Y2894" t="str">
            <v/>
          </cell>
          <cell r="AA2894" t="str">
            <v/>
          </cell>
          <cell r="AB2894">
            <v>0</v>
          </cell>
          <cell r="AC2894">
            <v>0</v>
          </cell>
          <cell r="AI2894" t="str">
            <v/>
          </cell>
          <cell r="AJ2894" t="str">
            <v/>
          </cell>
          <cell r="AK2894">
            <v>0</v>
          </cell>
          <cell r="AL2894">
            <v>0</v>
          </cell>
          <cell r="AM2894">
            <v>0</v>
          </cell>
        </row>
        <row r="2895">
          <cell r="C2895" t="str">
            <v/>
          </cell>
          <cell r="D2895" t="str">
            <v/>
          </cell>
          <cell r="O2895" t="str">
            <v/>
          </cell>
          <cell r="T2895" t="str">
            <v/>
          </cell>
          <cell r="U2895" t="str">
            <v/>
          </cell>
          <cell r="V2895" t="str">
            <v/>
          </cell>
          <cell r="W2895" t="str">
            <v/>
          </cell>
          <cell r="Y2895" t="str">
            <v/>
          </cell>
          <cell r="AA2895" t="str">
            <v/>
          </cell>
          <cell r="AB2895">
            <v>0</v>
          </cell>
          <cell r="AC2895">
            <v>0</v>
          </cell>
          <cell r="AI2895" t="str">
            <v/>
          </cell>
          <cell r="AJ2895" t="str">
            <v/>
          </cell>
          <cell r="AK2895">
            <v>0</v>
          </cell>
          <cell r="AL2895">
            <v>0</v>
          </cell>
          <cell r="AM2895">
            <v>0</v>
          </cell>
        </row>
        <row r="2896">
          <cell r="C2896" t="str">
            <v/>
          </cell>
          <cell r="D2896" t="str">
            <v/>
          </cell>
          <cell r="O2896" t="str">
            <v/>
          </cell>
          <cell r="T2896" t="str">
            <v/>
          </cell>
          <cell r="U2896" t="str">
            <v/>
          </cell>
          <cell r="V2896" t="str">
            <v/>
          </cell>
          <cell r="W2896" t="str">
            <v/>
          </cell>
          <cell r="Y2896" t="str">
            <v/>
          </cell>
          <cell r="AA2896" t="str">
            <v/>
          </cell>
          <cell r="AB2896">
            <v>0</v>
          </cell>
          <cell r="AC2896">
            <v>0</v>
          </cell>
          <cell r="AI2896" t="str">
            <v/>
          </cell>
          <cell r="AJ2896" t="str">
            <v/>
          </cell>
          <cell r="AK2896">
            <v>0</v>
          </cell>
          <cell r="AL2896">
            <v>0</v>
          </cell>
          <cell r="AM2896">
            <v>0</v>
          </cell>
        </row>
        <row r="2897">
          <cell r="C2897" t="str">
            <v/>
          </cell>
          <cell r="D2897" t="str">
            <v/>
          </cell>
          <cell r="O2897" t="str">
            <v/>
          </cell>
          <cell r="T2897" t="str">
            <v/>
          </cell>
          <cell r="U2897" t="str">
            <v/>
          </cell>
          <cell r="V2897" t="str">
            <v/>
          </cell>
          <cell r="W2897" t="str">
            <v/>
          </cell>
          <cell r="Y2897" t="str">
            <v/>
          </cell>
          <cell r="AA2897" t="str">
            <v/>
          </cell>
          <cell r="AB2897">
            <v>0</v>
          </cell>
          <cell r="AC2897">
            <v>0</v>
          </cell>
          <cell r="AI2897" t="str">
            <v/>
          </cell>
          <cell r="AJ2897" t="str">
            <v/>
          </cell>
          <cell r="AK2897">
            <v>0</v>
          </cell>
          <cell r="AL2897">
            <v>0</v>
          </cell>
          <cell r="AM2897">
            <v>0</v>
          </cell>
        </row>
        <row r="2898">
          <cell r="C2898" t="str">
            <v/>
          </cell>
          <cell r="D2898" t="str">
            <v/>
          </cell>
          <cell r="O2898" t="str">
            <v/>
          </cell>
          <cell r="T2898" t="str">
            <v/>
          </cell>
          <cell r="U2898" t="str">
            <v/>
          </cell>
          <cell r="V2898" t="str">
            <v/>
          </cell>
          <cell r="W2898" t="str">
            <v/>
          </cell>
          <cell r="Y2898" t="str">
            <v/>
          </cell>
          <cell r="AA2898" t="str">
            <v/>
          </cell>
          <cell r="AB2898">
            <v>0</v>
          </cell>
          <cell r="AC2898">
            <v>0</v>
          </cell>
          <cell r="AI2898" t="str">
            <v/>
          </cell>
          <cell r="AJ2898" t="str">
            <v/>
          </cell>
          <cell r="AK2898">
            <v>0</v>
          </cell>
          <cell r="AL2898">
            <v>0</v>
          </cell>
          <cell r="AM2898">
            <v>0</v>
          </cell>
        </row>
        <row r="2899">
          <cell r="C2899" t="str">
            <v/>
          </cell>
          <cell r="D2899" t="str">
            <v/>
          </cell>
          <cell r="O2899" t="str">
            <v/>
          </cell>
          <cell r="T2899" t="str">
            <v/>
          </cell>
          <cell r="U2899" t="str">
            <v/>
          </cell>
          <cell r="V2899" t="str">
            <v/>
          </cell>
          <cell r="W2899" t="str">
            <v/>
          </cell>
          <cell r="Y2899" t="str">
            <v/>
          </cell>
          <cell r="AA2899" t="str">
            <v/>
          </cell>
          <cell r="AB2899">
            <v>0</v>
          </cell>
          <cell r="AC2899">
            <v>0</v>
          </cell>
          <cell r="AI2899" t="str">
            <v/>
          </cell>
          <cell r="AJ2899" t="str">
            <v/>
          </cell>
          <cell r="AK2899">
            <v>0</v>
          </cell>
          <cell r="AL2899">
            <v>0</v>
          </cell>
          <cell r="AM2899">
            <v>0</v>
          </cell>
        </row>
        <row r="2900">
          <cell r="C2900" t="str">
            <v/>
          </cell>
          <cell r="D2900" t="str">
            <v/>
          </cell>
          <cell r="O2900" t="str">
            <v/>
          </cell>
          <cell r="T2900" t="str">
            <v/>
          </cell>
          <cell r="U2900" t="str">
            <v/>
          </cell>
          <cell r="V2900" t="str">
            <v/>
          </cell>
          <cell r="W2900" t="str">
            <v/>
          </cell>
          <cell r="Y2900" t="str">
            <v/>
          </cell>
          <cell r="AA2900" t="str">
            <v/>
          </cell>
          <cell r="AB2900">
            <v>0</v>
          </cell>
          <cell r="AC2900">
            <v>0</v>
          </cell>
          <cell r="AI2900" t="str">
            <v/>
          </cell>
          <cell r="AJ2900" t="str">
            <v/>
          </cell>
          <cell r="AK2900">
            <v>0</v>
          </cell>
          <cell r="AL2900">
            <v>0</v>
          </cell>
          <cell r="AM2900">
            <v>0</v>
          </cell>
        </row>
        <row r="2901">
          <cell r="C2901" t="str">
            <v/>
          </cell>
          <cell r="D2901" t="str">
            <v/>
          </cell>
          <cell r="O2901" t="str">
            <v/>
          </cell>
          <cell r="T2901" t="str">
            <v/>
          </cell>
          <cell r="U2901" t="str">
            <v/>
          </cell>
          <cell r="V2901" t="str">
            <v/>
          </cell>
          <cell r="W2901" t="str">
            <v/>
          </cell>
          <cell r="Y2901" t="str">
            <v/>
          </cell>
          <cell r="AA2901" t="str">
            <v/>
          </cell>
          <cell r="AB2901">
            <v>0</v>
          </cell>
          <cell r="AC2901">
            <v>0</v>
          </cell>
          <cell r="AI2901" t="str">
            <v/>
          </cell>
          <cell r="AJ2901" t="str">
            <v/>
          </cell>
          <cell r="AK2901">
            <v>0</v>
          </cell>
          <cell r="AL2901">
            <v>0</v>
          </cell>
          <cell r="AM2901">
            <v>0</v>
          </cell>
        </row>
        <row r="2902">
          <cell r="C2902" t="str">
            <v/>
          </cell>
          <cell r="D2902" t="str">
            <v/>
          </cell>
          <cell r="O2902" t="str">
            <v/>
          </cell>
          <cell r="T2902" t="str">
            <v/>
          </cell>
          <cell r="U2902" t="str">
            <v/>
          </cell>
          <cell r="V2902" t="str">
            <v/>
          </cell>
          <cell r="W2902" t="str">
            <v/>
          </cell>
          <cell r="Y2902" t="str">
            <v/>
          </cell>
          <cell r="AA2902" t="str">
            <v/>
          </cell>
          <cell r="AB2902">
            <v>0</v>
          </cell>
          <cell r="AC2902">
            <v>0</v>
          </cell>
          <cell r="AI2902" t="str">
            <v/>
          </cell>
          <cell r="AJ2902" t="str">
            <v/>
          </cell>
          <cell r="AK2902">
            <v>0</v>
          </cell>
          <cell r="AL2902">
            <v>0</v>
          </cell>
          <cell r="AM2902">
            <v>0</v>
          </cell>
        </row>
        <row r="2903">
          <cell r="C2903" t="str">
            <v/>
          </cell>
          <cell r="D2903" t="str">
            <v/>
          </cell>
          <cell r="O2903" t="str">
            <v/>
          </cell>
          <cell r="T2903" t="str">
            <v/>
          </cell>
          <cell r="U2903" t="str">
            <v/>
          </cell>
          <cell r="V2903" t="str">
            <v/>
          </cell>
          <cell r="W2903" t="str">
            <v/>
          </cell>
          <cell r="Y2903" t="str">
            <v/>
          </cell>
          <cell r="AA2903" t="str">
            <v/>
          </cell>
          <cell r="AB2903">
            <v>0</v>
          </cell>
          <cell r="AC2903">
            <v>0</v>
          </cell>
          <cell r="AI2903" t="str">
            <v/>
          </cell>
          <cell r="AJ2903" t="str">
            <v/>
          </cell>
          <cell r="AK2903">
            <v>0</v>
          </cell>
          <cell r="AL2903">
            <v>0</v>
          </cell>
          <cell r="AM2903">
            <v>0</v>
          </cell>
        </row>
        <row r="2904">
          <cell r="C2904" t="str">
            <v/>
          </cell>
          <cell r="D2904" t="str">
            <v/>
          </cell>
          <cell r="O2904" t="str">
            <v/>
          </cell>
          <cell r="T2904" t="str">
            <v/>
          </cell>
          <cell r="U2904" t="str">
            <v/>
          </cell>
          <cell r="V2904" t="str">
            <v/>
          </cell>
          <cell r="W2904" t="str">
            <v/>
          </cell>
          <cell r="Y2904" t="str">
            <v/>
          </cell>
          <cell r="AA2904" t="str">
            <v/>
          </cell>
          <cell r="AB2904">
            <v>0</v>
          </cell>
          <cell r="AC2904">
            <v>0</v>
          </cell>
          <cell r="AI2904" t="str">
            <v/>
          </cell>
          <cell r="AJ2904" t="str">
            <v/>
          </cell>
          <cell r="AK2904">
            <v>0</v>
          </cell>
          <cell r="AL2904">
            <v>0</v>
          </cell>
          <cell r="AM2904">
            <v>0</v>
          </cell>
        </row>
        <row r="2905">
          <cell r="C2905" t="str">
            <v/>
          </cell>
          <cell r="D2905" t="str">
            <v/>
          </cell>
          <cell r="O2905" t="str">
            <v/>
          </cell>
          <cell r="T2905" t="str">
            <v/>
          </cell>
          <cell r="U2905" t="str">
            <v/>
          </cell>
          <cell r="V2905" t="str">
            <v/>
          </cell>
          <cell r="W2905" t="str">
            <v/>
          </cell>
          <cell r="Y2905" t="str">
            <v/>
          </cell>
          <cell r="AA2905" t="str">
            <v/>
          </cell>
          <cell r="AB2905">
            <v>0</v>
          </cell>
          <cell r="AC2905">
            <v>0</v>
          </cell>
          <cell r="AI2905" t="str">
            <v/>
          </cell>
          <cell r="AJ2905" t="str">
            <v/>
          </cell>
          <cell r="AK2905">
            <v>0</v>
          </cell>
          <cell r="AL2905">
            <v>0</v>
          </cell>
          <cell r="AM2905">
            <v>0</v>
          </cell>
        </row>
        <row r="2906">
          <cell r="C2906" t="str">
            <v/>
          </cell>
          <cell r="D2906" t="str">
            <v/>
          </cell>
          <cell r="O2906" t="str">
            <v/>
          </cell>
          <cell r="T2906" t="str">
            <v/>
          </cell>
          <cell r="U2906" t="str">
            <v/>
          </cell>
          <cell r="V2906" t="str">
            <v/>
          </cell>
          <cell r="W2906" t="str">
            <v/>
          </cell>
          <cell r="Y2906" t="str">
            <v/>
          </cell>
          <cell r="AA2906" t="str">
            <v/>
          </cell>
          <cell r="AB2906">
            <v>0</v>
          </cell>
          <cell r="AC2906">
            <v>0</v>
          </cell>
          <cell r="AI2906" t="str">
            <v/>
          </cell>
          <cell r="AJ2906" t="str">
            <v/>
          </cell>
          <cell r="AK2906">
            <v>0</v>
          </cell>
          <cell r="AL2906">
            <v>0</v>
          </cell>
          <cell r="AM2906">
            <v>0</v>
          </cell>
        </row>
        <row r="2907">
          <cell r="C2907" t="str">
            <v/>
          </cell>
          <cell r="D2907" t="str">
            <v/>
          </cell>
          <cell r="O2907" t="str">
            <v/>
          </cell>
          <cell r="T2907" t="str">
            <v/>
          </cell>
          <cell r="U2907" t="str">
            <v/>
          </cell>
          <cell r="V2907" t="str">
            <v/>
          </cell>
          <cell r="W2907" t="str">
            <v/>
          </cell>
          <cell r="Y2907" t="str">
            <v/>
          </cell>
          <cell r="AA2907" t="str">
            <v/>
          </cell>
          <cell r="AB2907">
            <v>0</v>
          </cell>
          <cell r="AC2907">
            <v>0</v>
          </cell>
          <cell r="AI2907" t="str">
            <v/>
          </cell>
          <cell r="AJ2907" t="str">
            <v/>
          </cell>
          <cell r="AK2907">
            <v>0</v>
          </cell>
          <cell r="AL2907">
            <v>0</v>
          </cell>
          <cell r="AM2907">
            <v>0</v>
          </cell>
        </row>
        <row r="2908">
          <cell r="C2908" t="str">
            <v/>
          </cell>
          <cell r="D2908" t="str">
            <v/>
          </cell>
          <cell r="O2908" t="str">
            <v/>
          </cell>
          <cell r="T2908" t="str">
            <v/>
          </cell>
          <cell r="U2908" t="str">
            <v/>
          </cell>
          <cell r="V2908" t="str">
            <v/>
          </cell>
          <cell r="W2908" t="str">
            <v/>
          </cell>
          <cell r="Y2908" t="str">
            <v/>
          </cell>
          <cell r="AA2908" t="str">
            <v/>
          </cell>
          <cell r="AB2908">
            <v>0</v>
          </cell>
          <cell r="AC2908">
            <v>0</v>
          </cell>
          <cell r="AI2908" t="str">
            <v/>
          </cell>
          <cell r="AJ2908" t="str">
            <v/>
          </cell>
          <cell r="AK2908">
            <v>0</v>
          </cell>
          <cell r="AL2908">
            <v>0</v>
          </cell>
          <cell r="AM2908">
            <v>0</v>
          </cell>
        </row>
        <row r="2909">
          <cell r="C2909" t="str">
            <v/>
          </cell>
          <cell r="D2909" t="str">
            <v/>
          </cell>
          <cell r="O2909" t="str">
            <v/>
          </cell>
          <cell r="T2909" t="str">
            <v/>
          </cell>
          <cell r="U2909" t="str">
            <v/>
          </cell>
          <cell r="V2909" t="str">
            <v/>
          </cell>
          <cell r="W2909" t="str">
            <v/>
          </cell>
          <cell r="Y2909" t="str">
            <v/>
          </cell>
          <cell r="AA2909" t="str">
            <v/>
          </cell>
          <cell r="AB2909">
            <v>0</v>
          </cell>
          <cell r="AC2909">
            <v>0</v>
          </cell>
          <cell r="AI2909" t="str">
            <v/>
          </cell>
          <cell r="AJ2909" t="str">
            <v/>
          </cell>
          <cell r="AK2909">
            <v>0</v>
          </cell>
          <cell r="AL2909">
            <v>0</v>
          </cell>
          <cell r="AM2909">
            <v>0</v>
          </cell>
        </row>
        <row r="2910">
          <cell r="C2910" t="str">
            <v/>
          </cell>
          <cell r="D2910" t="str">
            <v/>
          </cell>
          <cell r="O2910" t="str">
            <v/>
          </cell>
          <cell r="T2910" t="str">
            <v/>
          </cell>
          <cell r="U2910" t="str">
            <v/>
          </cell>
          <cell r="V2910" t="str">
            <v/>
          </cell>
          <cell r="W2910" t="str">
            <v/>
          </cell>
          <cell r="Y2910" t="str">
            <v/>
          </cell>
          <cell r="AA2910" t="str">
            <v/>
          </cell>
          <cell r="AB2910">
            <v>0</v>
          </cell>
          <cell r="AC2910">
            <v>0</v>
          </cell>
          <cell r="AI2910" t="str">
            <v/>
          </cell>
          <cell r="AJ2910" t="str">
            <v/>
          </cell>
          <cell r="AK2910">
            <v>0</v>
          </cell>
          <cell r="AL2910">
            <v>0</v>
          </cell>
          <cell r="AM2910">
            <v>0</v>
          </cell>
        </row>
        <row r="2911">
          <cell r="C2911" t="str">
            <v/>
          </cell>
          <cell r="D2911" t="str">
            <v/>
          </cell>
          <cell r="O2911" t="str">
            <v/>
          </cell>
          <cell r="T2911" t="str">
            <v/>
          </cell>
          <cell r="U2911" t="str">
            <v/>
          </cell>
          <cell r="V2911" t="str">
            <v/>
          </cell>
          <cell r="W2911" t="str">
            <v/>
          </cell>
          <cell r="Y2911" t="str">
            <v/>
          </cell>
          <cell r="AA2911" t="str">
            <v/>
          </cell>
          <cell r="AB2911">
            <v>0</v>
          </cell>
          <cell r="AC2911">
            <v>0</v>
          </cell>
          <cell r="AI2911" t="str">
            <v/>
          </cell>
          <cell r="AJ2911" t="str">
            <v/>
          </cell>
          <cell r="AK2911">
            <v>0</v>
          </cell>
          <cell r="AL2911">
            <v>0</v>
          </cell>
          <cell r="AM2911">
            <v>0</v>
          </cell>
        </row>
        <row r="2912">
          <cell r="C2912" t="str">
            <v/>
          </cell>
          <cell r="D2912" t="str">
            <v/>
          </cell>
          <cell r="O2912" t="str">
            <v/>
          </cell>
          <cell r="T2912" t="str">
            <v/>
          </cell>
          <cell r="U2912" t="str">
            <v/>
          </cell>
          <cell r="V2912" t="str">
            <v/>
          </cell>
          <cell r="W2912" t="str">
            <v/>
          </cell>
          <cell r="Y2912" t="str">
            <v/>
          </cell>
          <cell r="AA2912" t="str">
            <v/>
          </cell>
          <cell r="AB2912">
            <v>0</v>
          </cell>
          <cell r="AC2912">
            <v>0</v>
          </cell>
          <cell r="AI2912" t="str">
            <v/>
          </cell>
          <cell r="AJ2912" t="str">
            <v/>
          </cell>
          <cell r="AK2912">
            <v>0</v>
          </cell>
          <cell r="AL2912">
            <v>0</v>
          </cell>
          <cell r="AM2912">
            <v>0</v>
          </cell>
        </row>
        <row r="2913">
          <cell r="C2913" t="str">
            <v/>
          </cell>
          <cell r="D2913" t="str">
            <v/>
          </cell>
          <cell r="O2913" t="str">
            <v/>
          </cell>
          <cell r="T2913" t="str">
            <v/>
          </cell>
          <cell r="U2913" t="str">
            <v/>
          </cell>
          <cell r="V2913" t="str">
            <v/>
          </cell>
          <cell r="W2913" t="str">
            <v/>
          </cell>
          <cell r="Y2913" t="str">
            <v/>
          </cell>
          <cell r="AA2913" t="str">
            <v/>
          </cell>
          <cell r="AB2913">
            <v>0</v>
          </cell>
          <cell r="AC2913">
            <v>0</v>
          </cell>
          <cell r="AI2913" t="str">
            <v/>
          </cell>
          <cell r="AJ2913" t="str">
            <v/>
          </cell>
          <cell r="AK2913">
            <v>0</v>
          </cell>
          <cell r="AL2913">
            <v>0</v>
          </cell>
          <cell r="AM2913">
            <v>0</v>
          </cell>
        </row>
        <row r="2914">
          <cell r="C2914" t="str">
            <v/>
          </cell>
          <cell r="D2914" t="str">
            <v/>
          </cell>
          <cell r="O2914" t="str">
            <v/>
          </cell>
          <cell r="T2914" t="str">
            <v/>
          </cell>
          <cell r="U2914" t="str">
            <v/>
          </cell>
          <cell r="V2914" t="str">
            <v/>
          </cell>
          <cell r="W2914" t="str">
            <v/>
          </cell>
          <cell r="Y2914" t="str">
            <v/>
          </cell>
          <cell r="AA2914" t="str">
            <v/>
          </cell>
          <cell r="AB2914">
            <v>0</v>
          </cell>
          <cell r="AC2914">
            <v>0</v>
          </cell>
          <cell r="AI2914" t="str">
            <v/>
          </cell>
          <cell r="AJ2914" t="str">
            <v/>
          </cell>
          <cell r="AK2914">
            <v>0</v>
          </cell>
          <cell r="AL2914">
            <v>0</v>
          </cell>
          <cell r="AM2914">
            <v>0</v>
          </cell>
        </row>
        <row r="2915">
          <cell r="C2915" t="str">
            <v/>
          </cell>
          <cell r="D2915" t="str">
            <v/>
          </cell>
          <cell r="O2915" t="str">
            <v/>
          </cell>
          <cell r="T2915" t="str">
            <v/>
          </cell>
          <cell r="U2915" t="str">
            <v/>
          </cell>
          <cell r="V2915" t="str">
            <v/>
          </cell>
          <cell r="W2915" t="str">
            <v/>
          </cell>
          <cell r="Y2915" t="str">
            <v/>
          </cell>
          <cell r="AA2915" t="str">
            <v/>
          </cell>
          <cell r="AB2915">
            <v>0</v>
          </cell>
          <cell r="AC2915">
            <v>0</v>
          </cell>
          <cell r="AI2915" t="str">
            <v/>
          </cell>
          <cell r="AJ2915" t="str">
            <v/>
          </cell>
          <cell r="AK2915">
            <v>0</v>
          </cell>
          <cell r="AL2915">
            <v>0</v>
          </cell>
          <cell r="AM2915">
            <v>0</v>
          </cell>
        </row>
        <row r="2916">
          <cell r="C2916" t="str">
            <v/>
          </cell>
          <cell r="D2916" t="str">
            <v/>
          </cell>
          <cell r="O2916" t="str">
            <v/>
          </cell>
          <cell r="T2916" t="str">
            <v/>
          </cell>
          <cell r="U2916" t="str">
            <v/>
          </cell>
          <cell r="V2916" t="str">
            <v/>
          </cell>
          <cell r="W2916" t="str">
            <v/>
          </cell>
          <cell r="Y2916" t="str">
            <v/>
          </cell>
          <cell r="AA2916" t="str">
            <v/>
          </cell>
          <cell r="AB2916">
            <v>0</v>
          </cell>
          <cell r="AC2916">
            <v>0</v>
          </cell>
          <cell r="AI2916" t="str">
            <v/>
          </cell>
          <cell r="AJ2916" t="str">
            <v/>
          </cell>
          <cell r="AK2916">
            <v>0</v>
          </cell>
          <cell r="AL2916">
            <v>0</v>
          </cell>
          <cell r="AM2916">
            <v>0</v>
          </cell>
        </row>
        <row r="2917">
          <cell r="C2917" t="str">
            <v/>
          </cell>
          <cell r="D2917" t="str">
            <v/>
          </cell>
          <cell r="O2917" t="str">
            <v/>
          </cell>
          <cell r="T2917" t="str">
            <v/>
          </cell>
          <cell r="U2917" t="str">
            <v/>
          </cell>
          <cell r="V2917" t="str">
            <v/>
          </cell>
          <cell r="W2917" t="str">
            <v/>
          </cell>
          <cell r="Y2917" t="str">
            <v/>
          </cell>
          <cell r="AA2917" t="str">
            <v/>
          </cell>
          <cell r="AB2917">
            <v>0</v>
          </cell>
          <cell r="AC2917">
            <v>0</v>
          </cell>
          <cell r="AI2917" t="str">
            <v/>
          </cell>
          <cell r="AJ2917" t="str">
            <v/>
          </cell>
          <cell r="AK2917">
            <v>0</v>
          </cell>
          <cell r="AL2917">
            <v>0</v>
          </cell>
          <cell r="AM2917">
            <v>0</v>
          </cell>
        </row>
        <row r="2918">
          <cell r="C2918" t="str">
            <v/>
          </cell>
          <cell r="D2918" t="str">
            <v/>
          </cell>
          <cell r="O2918" t="str">
            <v/>
          </cell>
          <cell r="T2918" t="str">
            <v/>
          </cell>
          <cell r="U2918" t="str">
            <v/>
          </cell>
          <cell r="V2918" t="str">
            <v/>
          </cell>
          <cell r="W2918" t="str">
            <v/>
          </cell>
          <cell r="Y2918" t="str">
            <v/>
          </cell>
          <cell r="AA2918" t="str">
            <v/>
          </cell>
          <cell r="AB2918">
            <v>0</v>
          </cell>
          <cell r="AC2918">
            <v>0</v>
          </cell>
          <cell r="AI2918" t="str">
            <v/>
          </cell>
          <cell r="AJ2918" t="str">
            <v/>
          </cell>
          <cell r="AK2918">
            <v>0</v>
          </cell>
          <cell r="AL2918">
            <v>0</v>
          </cell>
          <cell r="AM2918">
            <v>0</v>
          </cell>
        </row>
        <row r="2919">
          <cell r="C2919" t="str">
            <v/>
          </cell>
          <cell r="D2919" t="str">
            <v/>
          </cell>
          <cell r="O2919" t="str">
            <v/>
          </cell>
          <cell r="T2919" t="str">
            <v/>
          </cell>
          <cell r="U2919" t="str">
            <v/>
          </cell>
          <cell r="V2919" t="str">
            <v/>
          </cell>
          <cell r="W2919" t="str">
            <v/>
          </cell>
          <cell r="Y2919" t="str">
            <v/>
          </cell>
          <cell r="AA2919" t="str">
            <v/>
          </cell>
          <cell r="AB2919">
            <v>0</v>
          </cell>
          <cell r="AC2919">
            <v>0</v>
          </cell>
          <cell r="AI2919" t="str">
            <v/>
          </cell>
          <cell r="AJ2919" t="str">
            <v/>
          </cell>
          <cell r="AK2919">
            <v>0</v>
          </cell>
          <cell r="AL2919">
            <v>0</v>
          </cell>
          <cell r="AM2919">
            <v>0</v>
          </cell>
        </row>
        <row r="2920">
          <cell r="C2920" t="str">
            <v/>
          </cell>
          <cell r="D2920" t="str">
            <v/>
          </cell>
          <cell r="O2920" t="str">
            <v/>
          </cell>
          <cell r="T2920" t="str">
            <v/>
          </cell>
          <cell r="U2920" t="str">
            <v/>
          </cell>
          <cell r="V2920" t="str">
            <v/>
          </cell>
          <cell r="W2920" t="str">
            <v/>
          </cell>
          <cell r="Y2920" t="str">
            <v/>
          </cell>
          <cell r="AA2920" t="str">
            <v/>
          </cell>
          <cell r="AB2920">
            <v>0</v>
          </cell>
          <cell r="AC2920">
            <v>0</v>
          </cell>
          <cell r="AI2920" t="str">
            <v/>
          </cell>
          <cell r="AJ2920" t="str">
            <v/>
          </cell>
          <cell r="AK2920">
            <v>0</v>
          </cell>
          <cell r="AL2920">
            <v>0</v>
          </cell>
          <cell r="AM2920">
            <v>0</v>
          </cell>
        </row>
        <row r="2921">
          <cell r="C2921" t="str">
            <v/>
          </cell>
          <cell r="D2921" t="str">
            <v/>
          </cell>
          <cell r="O2921" t="str">
            <v/>
          </cell>
          <cell r="T2921" t="str">
            <v/>
          </cell>
          <cell r="U2921" t="str">
            <v/>
          </cell>
          <cell r="V2921" t="str">
            <v/>
          </cell>
          <cell r="W2921" t="str">
            <v/>
          </cell>
          <cell r="Y2921" t="str">
            <v/>
          </cell>
          <cell r="AA2921" t="str">
            <v/>
          </cell>
          <cell r="AB2921">
            <v>0</v>
          </cell>
          <cell r="AC2921">
            <v>0</v>
          </cell>
          <cell r="AI2921" t="str">
            <v/>
          </cell>
          <cell r="AJ2921" t="str">
            <v/>
          </cell>
          <cell r="AK2921">
            <v>0</v>
          </cell>
          <cell r="AL2921">
            <v>0</v>
          </cell>
          <cell r="AM2921">
            <v>0</v>
          </cell>
        </row>
        <row r="2922">
          <cell r="C2922" t="str">
            <v/>
          </cell>
          <cell r="D2922" t="str">
            <v/>
          </cell>
          <cell r="O2922" t="str">
            <v/>
          </cell>
          <cell r="T2922" t="str">
            <v/>
          </cell>
          <cell r="U2922" t="str">
            <v/>
          </cell>
          <cell r="V2922" t="str">
            <v/>
          </cell>
          <cell r="W2922" t="str">
            <v/>
          </cell>
          <cell r="Y2922" t="str">
            <v/>
          </cell>
          <cell r="AA2922" t="str">
            <v/>
          </cell>
          <cell r="AB2922">
            <v>0</v>
          </cell>
          <cell r="AC2922">
            <v>0</v>
          </cell>
          <cell r="AI2922" t="str">
            <v/>
          </cell>
          <cell r="AJ2922" t="str">
            <v/>
          </cell>
          <cell r="AK2922">
            <v>0</v>
          </cell>
          <cell r="AL2922">
            <v>0</v>
          </cell>
          <cell r="AM2922">
            <v>0</v>
          </cell>
        </row>
        <row r="2923">
          <cell r="C2923" t="str">
            <v/>
          </cell>
          <cell r="D2923" t="str">
            <v/>
          </cell>
          <cell r="O2923" t="str">
            <v/>
          </cell>
          <cell r="T2923" t="str">
            <v/>
          </cell>
          <cell r="U2923" t="str">
            <v/>
          </cell>
          <cell r="V2923" t="str">
            <v/>
          </cell>
          <cell r="W2923" t="str">
            <v/>
          </cell>
          <cell r="Y2923" t="str">
            <v/>
          </cell>
          <cell r="AA2923" t="str">
            <v/>
          </cell>
          <cell r="AB2923">
            <v>0</v>
          </cell>
          <cell r="AC2923">
            <v>0</v>
          </cell>
          <cell r="AI2923" t="str">
            <v/>
          </cell>
          <cell r="AJ2923" t="str">
            <v/>
          </cell>
          <cell r="AK2923">
            <v>0</v>
          </cell>
          <cell r="AL2923">
            <v>0</v>
          </cell>
          <cell r="AM2923">
            <v>0</v>
          </cell>
        </row>
        <row r="2924">
          <cell r="C2924" t="str">
            <v/>
          </cell>
          <cell r="D2924" t="str">
            <v/>
          </cell>
          <cell r="O2924" t="str">
            <v/>
          </cell>
          <cell r="T2924" t="str">
            <v/>
          </cell>
          <cell r="U2924" t="str">
            <v/>
          </cell>
          <cell r="V2924" t="str">
            <v/>
          </cell>
          <cell r="W2924" t="str">
            <v/>
          </cell>
          <cell r="Y2924" t="str">
            <v/>
          </cell>
          <cell r="AA2924" t="str">
            <v/>
          </cell>
          <cell r="AB2924">
            <v>0</v>
          </cell>
          <cell r="AC2924">
            <v>0</v>
          </cell>
          <cell r="AI2924" t="str">
            <v/>
          </cell>
          <cell r="AJ2924" t="str">
            <v/>
          </cell>
          <cell r="AK2924">
            <v>0</v>
          </cell>
          <cell r="AL2924">
            <v>0</v>
          </cell>
          <cell r="AM2924">
            <v>0</v>
          </cell>
        </row>
        <row r="2925">
          <cell r="C2925" t="str">
            <v/>
          </cell>
          <cell r="D2925" t="str">
            <v/>
          </cell>
          <cell r="O2925" t="str">
            <v/>
          </cell>
          <cell r="T2925" t="str">
            <v/>
          </cell>
          <cell r="U2925" t="str">
            <v/>
          </cell>
          <cell r="V2925" t="str">
            <v/>
          </cell>
          <cell r="W2925" t="str">
            <v/>
          </cell>
          <cell r="Y2925" t="str">
            <v/>
          </cell>
          <cell r="AA2925" t="str">
            <v/>
          </cell>
          <cell r="AB2925">
            <v>0</v>
          </cell>
          <cell r="AC2925">
            <v>0</v>
          </cell>
          <cell r="AI2925" t="str">
            <v/>
          </cell>
          <cell r="AJ2925" t="str">
            <v/>
          </cell>
          <cell r="AK2925">
            <v>0</v>
          </cell>
          <cell r="AL2925">
            <v>0</v>
          </cell>
          <cell r="AM2925">
            <v>0</v>
          </cell>
        </row>
        <row r="2926">
          <cell r="C2926" t="str">
            <v/>
          </cell>
          <cell r="D2926" t="str">
            <v/>
          </cell>
          <cell r="O2926" t="str">
            <v/>
          </cell>
          <cell r="T2926" t="str">
            <v/>
          </cell>
          <cell r="U2926" t="str">
            <v/>
          </cell>
          <cell r="V2926" t="str">
            <v/>
          </cell>
          <cell r="W2926" t="str">
            <v/>
          </cell>
          <cell r="Y2926" t="str">
            <v/>
          </cell>
          <cell r="AA2926" t="str">
            <v/>
          </cell>
          <cell r="AB2926">
            <v>0</v>
          </cell>
          <cell r="AC2926">
            <v>0</v>
          </cell>
          <cell r="AI2926" t="str">
            <v/>
          </cell>
          <cell r="AJ2926" t="str">
            <v/>
          </cell>
          <cell r="AK2926">
            <v>0</v>
          </cell>
          <cell r="AL2926">
            <v>0</v>
          </cell>
          <cell r="AM2926">
            <v>0</v>
          </cell>
        </row>
        <row r="2927">
          <cell r="C2927" t="str">
            <v/>
          </cell>
          <cell r="D2927" t="str">
            <v/>
          </cell>
          <cell r="O2927" t="str">
            <v/>
          </cell>
          <cell r="T2927" t="str">
            <v/>
          </cell>
          <cell r="U2927" t="str">
            <v/>
          </cell>
          <cell r="V2927" t="str">
            <v/>
          </cell>
          <cell r="W2927" t="str">
            <v/>
          </cell>
          <cell r="Y2927" t="str">
            <v/>
          </cell>
          <cell r="AA2927" t="str">
            <v/>
          </cell>
          <cell r="AB2927">
            <v>0</v>
          </cell>
          <cell r="AC2927">
            <v>0</v>
          </cell>
          <cell r="AI2927" t="str">
            <v/>
          </cell>
          <cell r="AJ2927" t="str">
            <v/>
          </cell>
          <cell r="AK2927">
            <v>0</v>
          </cell>
          <cell r="AL2927">
            <v>0</v>
          </cell>
          <cell r="AM2927">
            <v>0</v>
          </cell>
        </row>
        <row r="2928">
          <cell r="C2928" t="str">
            <v/>
          </cell>
          <cell r="D2928" t="str">
            <v/>
          </cell>
          <cell r="O2928" t="str">
            <v/>
          </cell>
          <cell r="T2928" t="str">
            <v/>
          </cell>
          <cell r="U2928" t="str">
            <v/>
          </cell>
          <cell r="V2928" t="str">
            <v/>
          </cell>
          <cell r="W2928" t="str">
            <v/>
          </cell>
          <cell r="Y2928" t="str">
            <v/>
          </cell>
          <cell r="AA2928" t="str">
            <v/>
          </cell>
          <cell r="AB2928">
            <v>0</v>
          </cell>
          <cell r="AC2928">
            <v>0</v>
          </cell>
          <cell r="AI2928" t="str">
            <v/>
          </cell>
          <cell r="AJ2928" t="str">
            <v/>
          </cell>
          <cell r="AK2928">
            <v>0</v>
          </cell>
          <cell r="AL2928">
            <v>0</v>
          </cell>
          <cell r="AM2928">
            <v>0</v>
          </cell>
        </row>
        <row r="2929">
          <cell r="C2929" t="str">
            <v/>
          </cell>
          <cell r="D2929" t="str">
            <v/>
          </cell>
          <cell r="O2929" t="str">
            <v/>
          </cell>
          <cell r="T2929" t="str">
            <v/>
          </cell>
          <cell r="U2929" t="str">
            <v/>
          </cell>
          <cell r="V2929" t="str">
            <v/>
          </cell>
          <cell r="W2929" t="str">
            <v/>
          </cell>
          <cell r="Y2929" t="str">
            <v/>
          </cell>
          <cell r="AA2929" t="str">
            <v/>
          </cell>
          <cell r="AB2929">
            <v>0</v>
          </cell>
          <cell r="AC2929">
            <v>0</v>
          </cell>
          <cell r="AI2929" t="str">
            <v/>
          </cell>
          <cell r="AJ2929" t="str">
            <v/>
          </cell>
          <cell r="AK2929">
            <v>0</v>
          </cell>
          <cell r="AL2929">
            <v>0</v>
          </cell>
          <cell r="AM2929">
            <v>0</v>
          </cell>
        </row>
        <row r="2930">
          <cell r="C2930" t="str">
            <v/>
          </cell>
          <cell r="D2930" t="str">
            <v/>
          </cell>
          <cell r="O2930" t="str">
            <v/>
          </cell>
          <cell r="T2930" t="str">
            <v/>
          </cell>
          <cell r="U2930" t="str">
            <v/>
          </cell>
          <cell r="V2930" t="str">
            <v/>
          </cell>
          <cell r="W2930" t="str">
            <v/>
          </cell>
          <cell r="Y2930" t="str">
            <v/>
          </cell>
          <cell r="AA2930" t="str">
            <v/>
          </cell>
          <cell r="AB2930">
            <v>0</v>
          </cell>
          <cell r="AC2930">
            <v>0</v>
          </cell>
          <cell r="AI2930" t="str">
            <v/>
          </cell>
          <cell r="AJ2930" t="str">
            <v/>
          </cell>
          <cell r="AK2930">
            <v>0</v>
          </cell>
          <cell r="AL2930">
            <v>0</v>
          </cell>
          <cell r="AM2930">
            <v>0</v>
          </cell>
        </row>
        <row r="2931">
          <cell r="C2931" t="str">
            <v/>
          </cell>
          <cell r="D2931" t="str">
            <v/>
          </cell>
          <cell r="O2931" t="str">
            <v/>
          </cell>
          <cell r="T2931" t="str">
            <v/>
          </cell>
          <cell r="U2931" t="str">
            <v/>
          </cell>
          <cell r="V2931" t="str">
            <v/>
          </cell>
          <cell r="W2931" t="str">
            <v/>
          </cell>
          <cell r="Y2931" t="str">
            <v/>
          </cell>
          <cell r="AA2931" t="str">
            <v/>
          </cell>
          <cell r="AB2931">
            <v>0</v>
          </cell>
          <cell r="AC2931">
            <v>0</v>
          </cell>
          <cell r="AI2931" t="str">
            <v/>
          </cell>
          <cell r="AJ2931" t="str">
            <v/>
          </cell>
          <cell r="AK2931">
            <v>0</v>
          </cell>
          <cell r="AL2931">
            <v>0</v>
          </cell>
          <cell r="AM2931">
            <v>0</v>
          </cell>
        </row>
        <row r="2932">
          <cell r="C2932" t="str">
            <v/>
          </cell>
          <cell r="D2932" t="str">
            <v/>
          </cell>
          <cell r="O2932" t="str">
            <v/>
          </cell>
          <cell r="T2932" t="str">
            <v/>
          </cell>
          <cell r="U2932" t="str">
            <v/>
          </cell>
          <cell r="V2932" t="str">
            <v/>
          </cell>
          <cell r="W2932" t="str">
            <v/>
          </cell>
          <cell r="Y2932" t="str">
            <v/>
          </cell>
          <cell r="AA2932" t="str">
            <v/>
          </cell>
          <cell r="AB2932">
            <v>0</v>
          </cell>
          <cell r="AC2932">
            <v>0</v>
          </cell>
          <cell r="AI2932" t="str">
            <v/>
          </cell>
          <cell r="AJ2932" t="str">
            <v/>
          </cell>
          <cell r="AK2932">
            <v>0</v>
          </cell>
          <cell r="AL2932">
            <v>0</v>
          </cell>
          <cell r="AM2932">
            <v>0</v>
          </cell>
        </row>
        <row r="2933">
          <cell r="C2933" t="str">
            <v/>
          </cell>
          <cell r="D2933" t="str">
            <v/>
          </cell>
          <cell r="O2933" t="str">
            <v/>
          </cell>
          <cell r="T2933" t="str">
            <v/>
          </cell>
          <cell r="U2933" t="str">
            <v/>
          </cell>
          <cell r="V2933" t="str">
            <v/>
          </cell>
          <cell r="W2933" t="str">
            <v/>
          </cell>
          <cell r="Y2933" t="str">
            <v/>
          </cell>
          <cell r="AA2933" t="str">
            <v/>
          </cell>
          <cell r="AB2933">
            <v>0</v>
          </cell>
          <cell r="AC2933">
            <v>0</v>
          </cell>
          <cell r="AI2933" t="str">
            <v/>
          </cell>
          <cell r="AJ2933" t="str">
            <v/>
          </cell>
          <cell r="AK2933">
            <v>0</v>
          </cell>
          <cell r="AL2933">
            <v>0</v>
          </cell>
          <cell r="AM2933">
            <v>0</v>
          </cell>
        </row>
        <row r="2934">
          <cell r="C2934" t="str">
            <v/>
          </cell>
          <cell r="D2934" t="str">
            <v/>
          </cell>
          <cell r="O2934" t="str">
            <v/>
          </cell>
          <cell r="T2934" t="str">
            <v/>
          </cell>
          <cell r="U2934" t="str">
            <v/>
          </cell>
          <cell r="V2934" t="str">
            <v/>
          </cell>
          <cell r="W2934" t="str">
            <v/>
          </cell>
          <cell r="Y2934" t="str">
            <v/>
          </cell>
          <cell r="AA2934" t="str">
            <v/>
          </cell>
          <cell r="AB2934">
            <v>0</v>
          </cell>
          <cell r="AC2934">
            <v>0</v>
          </cell>
          <cell r="AI2934" t="str">
            <v/>
          </cell>
          <cell r="AJ2934" t="str">
            <v/>
          </cell>
          <cell r="AK2934">
            <v>0</v>
          </cell>
          <cell r="AL2934">
            <v>0</v>
          </cell>
          <cell r="AM2934">
            <v>0</v>
          </cell>
        </row>
        <row r="2935">
          <cell r="C2935" t="str">
            <v/>
          </cell>
          <cell r="D2935" t="str">
            <v/>
          </cell>
          <cell r="O2935" t="str">
            <v/>
          </cell>
          <cell r="T2935" t="str">
            <v/>
          </cell>
          <cell r="U2935" t="str">
            <v/>
          </cell>
          <cell r="V2935" t="str">
            <v/>
          </cell>
          <cell r="W2935" t="str">
            <v/>
          </cell>
          <cell r="Y2935" t="str">
            <v/>
          </cell>
          <cell r="AA2935" t="str">
            <v/>
          </cell>
          <cell r="AB2935">
            <v>0</v>
          </cell>
          <cell r="AC2935">
            <v>0</v>
          </cell>
          <cell r="AI2935" t="str">
            <v/>
          </cell>
          <cell r="AJ2935" t="str">
            <v/>
          </cell>
          <cell r="AK2935">
            <v>0</v>
          </cell>
          <cell r="AL2935">
            <v>0</v>
          </cell>
          <cell r="AM2935">
            <v>0</v>
          </cell>
        </row>
        <row r="2936">
          <cell r="C2936" t="str">
            <v/>
          </cell>
          <cell r="D2936" t="str">
            <v/>
          </cell>
          <cell r="O2936" t="str">
            <v/>
          </cell>
          <cell r="T2936" t="str">
            <v/>
          </cell>
          <cell r="U2936" t="str">
            <v/>
          </cell>
          <cell r="V2936" t="str">
            <v/>
          </cell>
          <cell r="W2936" t="str">
            <v/>
          </cell>
          <cell r="Y2936" t="str">
            <v/>
          </cell>
          <cell r="AA2936" t="str">
            <v/>
          </cell>
          <cell r="AB2936">
            <v>0</v>
          </cell>
          <cell r="AC2936">
            <v>0</v>
          </cell>
          <cell r="AI2936" t="str">
            <v/>
          </cell>
          <cell r="AJ2936" t="str">
            <v/>
          </cell>
          <cell r="AK2936">
            <v>0</v>
          </cell>
          <cell r="AL2936">
            <v>0</v>
          </cell>
          <cell r="AM2936">
            <v>0</v>
          </cell>
        </row>
        <row r="2937">
          <cell r="C2937" t="str">
            <v/>
          </cell>
          <cell r="D2937" t="str">
            <v/>
          </cell>
          <cell r="O2937" t="str">
            <v/>
          </cell>
          <cell r="T2937" t="str">
            <v/>
          </cell>
          <cell r="U2937" t="str">
            <v/>
          </cell>
          <cell r="V2937" t="str">
            <v/>
          </cell>
          <cell r="W2937" t="str">
            <v/>
          </cell>
          <cell r="Y2937" t="str">
            <v/>
          </cell>
          <cell r="AA2937" t="str">
            <v/>
          </cell>
          <cell r="AB2937">
            <v>0</v>
          </cell>
          <cell r="AC2937">
            <v>0</v>
          </cell>
          <cell r="AI2937" t="str">
            <v/>
          </cell>
          <cell r="AJ2937" t="str">
            <v/>
          </cell>
          <cell r="AK2937">
            <v>0</v>
          </cell>
          <cell r="AL2937">
            <v>0</v>
          </cell>
          <cell r="AM2937">
            <v>0</v>
          </cell>
        </row>
        <row r="2938">
          <cell r="C2938" t="str">
            <v/>
          </cell>
          <cell r="D2938" t="str">
            <v/>
          </cell>
          <cell r="O2938" t="str">
            <v/>
          </cell>
          <cell r="T2938" t="str">
            <v/>
          </cell>
          <cell r="U2938" t="str">
            <v/>
          </cell>
          <cell r="V2938" t="str">
            <v/>
          </cell>
          <cell r="W2938" t="str">
            <v/>
          </cell>
          <cell r="Y2938" t="str">
            <v/>
          </cell>
          <cell r="AA2938" t="str">
            <v/>
          </cell>
          <cell r="AB2938">
            <v>0</v>
          </cell>
          <cell r="AC2938">
            <v>0</v>
          </cell>
          <cell r="AI2938" t="str">
            <v/>
          </cell>
          <cell r="AJ2938" t="str">
            <v/>
          </cell>
          <cell r="AK2938">
            <v>0</v>
          </cell>
          <cell r="AL2938">
            <v>0</v>
          </cell>
          <cell r="AM2938">
            <v>0</v>
          </cell>
        </row>
        <row r="2939">
          <cell r="C2939" t="str">
            <v/>
          </cell>
          <cell r="D2939" t="str">
            <v/>
          </cell>
          <cell r="O2939" t="str">
            <v/>
          </cell>
          <cell r="T2939" t="str">
            <v/>
          </cell>
          <cell r="U2939" t="str">
            <v/>
          </cell>
          <cell r="V2939" t="str">
            <v/>
          </cell>
          <cell r="W2939" t="str">
            <v/>
          </cell>
          <cell r="Y2939" t="str">
            <v/>
          </cell>
          <cell r="AA2939" t="str">
            <v/>
          </cell>
          <cell r="AB2939">
            <v>0</v>
          </cell>
          <cell r="AC2939">
            <v>0</v>
          </cell>
          <cell r="AI2939" t="str">
            <v/>
          </cell>
          <cell r="AJ2939" t="str">
            <v/>
          </cell>
          <cell r="AK2939">
            <v>0</v>
          </cell>
          <cell r="AL2939">
            <v>0</v>
          </cell>
          <cell r="AM2939">
            <v>0</v>
          </cell>
        </row>
        <row r="2940">
          <cell r="C2940" t="str">
            <v/>
          </cell>
          <cell r="D2940" t="str">
            <v/>
          </cell>
          <cell r="O2940" t="str">
            <v/>
          </cell>
          <cell r="T2940" t="str">
            <v/>
          </cell>
          <cell r="U2940" t="str">
            <v/>
          </cell>
          <cell r="V2940" t="str">
            <v/>
          </cell>
          <cell r="W2940" t="str">
            <v/>
          </cell>
          <cell r="Y2940" t="str">
            <v/>
          </cell>
          <cell r="AA2940" t="str">
            <v/>
          </cell>
          <cell r="AB2940">
            <v>0</v>
          </cell>
          <cell r="AC2940">
            <v>0</v>
          </cell>
          <cell r="AI2940" t="str">
            <v/>
          </cell>
          <cell r="AJ2940" t="str">
            <v/>
          </cell>
          <cell r="AK2940">
            <v>0</v>
          </cell>
          <cell r="AL2940">
            <v>0</v>
          </cell>
          <cell r="AM2940">
            <v>0</v>
          </cell>
        </row>
        <row r="2941">
          <cell r="C2941" t="str">
            <v/>
          </cell>
          <cell r="D2941" t="str">
            <v/>
          </cell>
          <cell r="O2941" t="str">
            <v/>
          </cell>
          <cell r="T2941" t="str">
            <v/>
          </cell>
          <cell r="U2941" t="str">
            <v/>
          </cell>
          <cell r="V2941" t="str">
            <v/>
          </cell>
          <cell r="W2941" t="str">
            <v/>
          </cell>
          <cell r="Y2941" t="str">
            <v/>
          </cell>
          <cell r="AA2941" t="str">
            <v/>
          </cell>
          <cell r="AB2941">
            <v>0</v>
          </cell>
          <cell r="AC2941">
            <v>0</v>
          </cell>
          <cell r="AI2941" t="str">
            <v/>
          </cell>
          <cell r="AJ2941" t="str">
            <v/>
          </cell>
          <cell r="AK2941">
            <v>0</v>
          </cell>
          <cell r="AL2941">
            <v>0</v>
          </cell>
          <cell r="AM2941">
            <v>0</v>
          </cell>
        </row>
        <row r="2942">
          <cell r="C2942" t="str">
            <v/>
          </cell>
          <cell r="D2942" t="str">
            <v/>
          </cell>
          <cell r="O2942" t="str">
            <v/>
          </cell>
          <cell r="T2942" t="str">
            <v/>
          </cell>
          <cell r="U2942" t="str">
            <v/>
          </cell>
          <cell r="V2942" t="str">
            <v/>
          </cell>
          <cell r="W2942" t="str">
            <v/>
          </cell>
          <cell r="Y2942" t="str">
            <v/>
          </cell>
          <cell r="AA2942" t="str">
            <v/>
          </cell>
          <cell r="AB2942">
            <v>0</v>
          </cell>
          <cell r="AC2942">
            <v>0</v>
          </cell>
          <cell r="AI2942" t="str">
            <v/>
          </cell>
          <cell r="AJ2942" t="str">
            <v/>
          </cell>
          <cell r="AK2942">
            <v>0</v>
          </cell>
          <cell r="AL2942">
            <v>0</v>
          </cell>
          <cell r="AM2942">
            <v>0</v>
          </cell>
        </row>
        <row r="2943">
          <cell r="C2943" t="str">
            <v/>
          </cell>
          <cell r="D2943" t="str">
            <v/>
          </cell>
          <cell r="O2943" t="str">
            <v/>
          </cell>
          <cell r="T2943" t="str">
            <v/>
          </cell>
          <cell r="U2943" t="str">
            <v/>
          </cell>
          <cell r="V2943" t="str">
            <v/>
          </cell>
          <cell r="W2943" t="str">
            <v/>
          </cell>
          <cell r="Y2943" t="str">
            <v/>
          </cell>
          <cell r="AA2943" t="str">
            <v/>
          </cell>
          <cell r="AB2943">
            <v>0</v>
          </cell>
          <cell r="AC2943">
            <v>0</v>
          </cell>
          <cell r="AI2943" t="str">
            <v/>
          </cell>
          <cell r="AJ2943" t="str">
            <v/>
          </cell>
          <cell r="AK2943">
            <v>0</v>
          </cell>
          <cell r="AL2943">
            <v>0</v>
          </cell>
          <cell r="AM2943">
            <v>0</v>
          </cell>
        </row>
        <row r="2944">
          <cell r="C2944" t="str">
            <v/>
          </cell>
          <cell r="D2944" t="str">
            <v/>
          </cell>
          <cell r="O2944" t="str">
            <v/>
          </cell>
          <cell r="T2944" t="str">
            <v/>
          </cell>
          <cell r="U2944" t="str">
            <v/>
          </cell>
          <cell r="V2944" t="str">
            <v/>
          </cell>
          <cell r="W2944" t="str">
            <v/>
          </cell>
          <cell r="Y2944" t="str">
            <v/>
          </cell>
          <cell r="AA2944" t="str">
            <v/>
          </cell>
          <cell r="AB2944">
            <v>0</v>
          </cell>
          <cell r="AC2944">
            <v>0</v>
          </cell>
          <cell r="AI2944" t="str">
            <v/>
          </cell>
          <cell r="AJ2944" t="str">
            <v/>
          </cell>
          <cell r="AK2944">
            <v>0</v>
          </cell>
          <cell r="AL2944">
            <v>0</v>
          </cell>
          <cell r="AM2944">
            <v>0</v>
          </cell>
        </row>
        <row r="2945">
          <cell r="C2945" t="str">
            <v/>
          </cell>
          <cell r="D2945" t="str">
            <v/>
          </cell>
          <cell r="O2945" t="str">
            <v/>
          </cell>
          <cell r="T2945" t="str">
            <v/>
          </cell>
          <cell r="U2945" t="str">
            <v/>
          </cell>
          <cell r="V2945" t="str">
            <v/>
          </cell>
          <cell r="W2945" t="str">
            <v/>
          </cell>
          <cell r="Y2945" t="str">
            <v/>
          </cell>
          <cell r="AA2945" t="str">
            <v/>
          </cell>
          <cell r="AB2945">
            <v>0</v>
          </cell>
          <cell r="AC2945">
            <v>0</v>
          </cell>
          <cell r="AI2945" t="str">
            <v/>
          </cell>
          <cell r="AJ2945" t="str">
            <v/>
          </cell>
          <cell r="AK2945">
            <v>0</v>
          </cell>
          <cell r="AL2945">
            <v>0</v>
          </cell>
          <cell r="AM2945">
            <v>0</v>
          </cell>
        </row>
        <row r="2946">
          <cell r="C2946" t="str">
            <v/>
          </cell>
          <cell r="D2946" t="str">
            <v/>
          </cell>
          <cell r="O2946" t="str">
            <v/>
          </cell>
          <cell r="T2946" t="str">
            <v/>
          </cell>
          <cell r="U2946" t="str">
            <v/>
          </cell>
          <cell r="V2946" t="str">
            <v/>
          </cell>
          <cell r="W2946" t="str">
            <v/>
          </cell>
          <cell r="Y2946" t="str">
            <v/>
          </cell>
          <cell r="AA2946" t="str">
            <v/>
          </cell>
          <cell r="AB2946">
            <v>0</v>
          </cell>
          <cell r="AC2946">
            <v>0</v>
          </cell>
          <cell r="AI2946" t="str">
            <v/>
          </cell>
          <cell r="AJ2946" t="str">
            <v/>
          </cell>
          <cell r="AK2946">
            <v>0</v>
          </cell>
          <cell r="AL2946">
            <v>0</v>
          </cell>
          <cell r="AM2946">
            <v>0</v>
          </cell>
        </row>
        <row r="2947">
          <cell r="C2947" t="str">
            <v/>
          </cell>
          <cell r="D2947" t="str">
            <v/>
          </cell>
          <cell r="O2947" t="str">
            <v/>
          </cell>
          <cell r="T2947" t="str">
            <v/>
          </cell>
          <cell r="U2947" t="str">
            <v/>
          </cell>
          <cell r="V2947" t="str">
            <v/>
          </cell>
          <cell r="W2947" t="str">
            <v/>
          </cell>
          <cell r="Y2947" t="str">
            <v/>
          </cell>
          <cell r="AA2947" t="str">
            <v/>
          </cell>
          <cell r="AB2947">
            <v>0</v>
          </cell>
          <cell r="AC2947">
            <v>0</v>
          </cell>
          <cell r="AI2947" t="str">
            <v/>
          </cell>
          <cell r="AJ2947" t="str">
            <v/>
          </cell>
          <cell r="AK2947">
            <v>0</v>
          </cell>
          <cell r="AL2947">
            <v>0</v>
          </cell>
          <cell r="AM2947">
            <v>0</v>
          </cell>
        </row>
        <row r="2948">
          <cell r="C2948" t="str">
            <v/>
          </cell>
          <cell r="D2948" t="str">
            <v/>
          </cell>
          <cell r="O2948" t="str">
            <v/>
          </cell>
          <cell r="T2948" t="str">
            <v/>
          </cell>
          <cell r="U2948" t="str">
            <v/>
          </cell>
          <cell r="V2948" t="str">
            <v/>
          </cell>
          <cell r="W2948" t="str">
            <v/>
          </cell>
          <cell r="Y2948" t="str">
            <v/>
          </cell>
          <cell r="AA2948" t="str">
            <v/>
          </cell>
          <cell r="AB2948">
            <v>0</v>
          </cell>
          <cell r="AC2948">
            <v>0</v>
          </cell>
          <cell r="AI2948" t="str">
            <v/>
          </cell>
          <cell r="AJ2948" t="str">
            <v/>
          </cell>
          <cell r="AK2948">
            <v>0</v>
          </cell>
          <cell r="AL2948">
            <v>0</v>
          </cell>
          <cell r="AM2948">
            <v>0</v>
          </cell>
        </row>
        <row r="2949">
          <cell r="C2949" t="str">
            <v/>
          </cell>
          <cell r="D2949" t="str">
            <v/>
          </cell>
          <cell r="O2949" t="str">
            <v/>
          </cell>
          <cell r="T2949" t="str">
            <v/>
          </cell>
          <cell r="U2949" t="str">
            <v/>
          </cell>
          <cell r="V2949" t="str">
            <v/>
          </cell>
          <cell r="W2949" t="str">
            <v/>
          </cell>
          <cell r="Y2949" t="str">
            <v/>
          </cell>
          <cell r="AA2949" t="str">
            <v/>
          </cell>
          <cell r="AB2949">
            <v>0</v>
          </cell>
          <cell r="AC2949">
            <v>0</v>
          </cell>
          <cell r="AI2949" t="str">
            <v/>
          </cell>
          <cell r="AJ2949" t="str">
            <v/>
          </cell>
          <cell r="AK2949">
            <v>0</v>
          </cell>
          <cell r="AL2949">
            <v>0</v>
          </cell>
          <cell r="AM2949">
            <v>0</v>
          </cell>
        </row>
        <row r="2950">
          <cell r="C2950" t="str">
            <v/>
          </cell>
          <cell r="D2950" t="str">
            <v/>
          </cell>
          <cell r="O2950" t="str">
            <v/>
          </cell>
          <cell r="T2950" t="str">
            <v/>
          </cell>
          <cell r="U2950" t="str">
            <v/>
          </cell>
          <cell r="V2950" t="str">
            <v/>
          </cell>
          <cell r="W2950" t="str">
            <v/>
          </cell>
          <cell r="Y2950" t="str">
            <v/>
          </cell>
          <cell r="AA2950" t="str">
            <v/>
          </cell>
          <cell r="AB2950">
            <v>0</v>
          </cell>
          <cell r="AC2950">
            <v>0</v>
          </cell>
          <cell r="AI2950" t="str">
            <v/>
          </cell>
          <cell r="AJ2950" t="str">
            <v/>
          </cell>
          <cell r="AK2950">
            <v>0</v>
          </cell>
          <cell r="AL2950">
            <v>0</v>
          </cell>
          <cell r="AM2950">
            <v>0</v>
          </cell>
        </row>
        <row r="2951">
          <cell r="C2951" t="str">
            <v/>
          </cell>
          <cell r="D2951" t="str">
            <v/>
          </cell>
          <cell r="O2951" t="str">
            <v/>
          </cell>
          <cell r="T2951" t="str">
            <v/>
          </cell>
          <cell r="U2951" t="str">
            <v/>
          </cell>
          <cell r="V2951" t="str">
            <v/>
          </cell>
          <cell r="W2951" t="str">
            <v/>
          </cell>
          <cell r="Y2951" t="str">
            <v/>
          </cell>
          <cell r="AA2951" t="str">
            <v/>
          </cell>
          <cell r="AB2951">
            <v>0</v>
          </cell>
          <cell r="AC2951">
            <v>0</v>
          </cell>
          <cell r="AI2951" t="str">
            <v/>
          </cell>
          <cell r="AJ2951" t="str">
            <v/>
          </cell>
          <cell r="AK2951">
            <v>0</v>
          </cell>
          <cell r="AL2951">
            <v>0</v>
          </cell>
          <cell r="AM2951">
            <v>0</v>
          </cell>
        </row>
        <row r="2952">
          <cell r="C2952" t="str">
            <v/>
          </cell>
          <cell r="D2952" t="str">
            <v/>
          </cell>
          <cell r="O2952" t="str">
            <v/>
          </cell>
          <cell r="T2952" t="str">
            <v/>
          </cell>
          <cell r="U2952" t="str">
            <v/>
          </cell>
          <cell r="V2952" t="str">
            <v/>
          </cell>
          <cell r="W2952" t="str">
            <v/>
          </cell>
          <cell r="Y2952" t="str">
            <v/>
          </cell>
          <cell r="AA2952" t="str">
            <v/>
          </cell>
          <cell r="AB2952">
            <v>0</v>
          </cell>
          <cell r="AC2952">
            <v>0</v>
          </cell>
          <cell r="AI2952" t="str">
            <v/>
          </cell>
          <cell r="AJ2952" t="str">
            <v/>
          </cell>
          <cell r="AK2952">
            <v>0</v>
          </cell>
          <cell r="AL2952">
            <v>0</v>
          </cell>
          <cell r="AM2952">
            <v>0</v>
          </cell>
        </row>
        <row r="2953">
          <cell r="C2953" t="str">
            <v/>
          </cell>
          <cell r="D2953" t="str">
            <v/>
          </cell>
          <cell r="O2953" t="str">
            <v/>
          </cell>
          <cell r="T2953" t="str">
            <v/>
          </cell>
          <cell r="U2953" t="str">
            <v/>
          </cell>
          <cell r="V2953" t="str">
            <v/>
          </cell>
          <cell r="W2953" t="str">
            <v/>
          </cell>
          <cell r="Y2953" t="str">
            <v/>
          </cell>
          <cell r="AA2953" t="str">
            <v/>
          </cell>
          <cell r="AB2953">
            <v>0</v>
          </cell>
          <cell r="AC2953">
            <v>0</v>
          </cell>
          <cell r="AI2953" t="str">
            <v/>
          </cell>
          <cell r="AJ2953" t="str">
            <v/>
          </cell>
          <cell r="AK2953">
            <v>0</v>
          </cell>
          <cell r="AL2953">
            <v>0</v>
          </cell>
          <cell r="AM2953">
            <v>0</v>
          </cell>
        </row>
        <row r="2954">
          <cell r="C2954" t="str">
            <v/>
          </cell>
          <cell r="D2954" t="str">
            <v/>
          </cell>
          <cell r="O2954" t="str">
            <v/>
          </cell>
          <cell r="T2954" t="str">
            <v/>
          </cell>
          <cell r="U2954" t="str">
            <v/>
          </cell>
          <cell r="V2954" t="str">
            <v/>
          </cell>
          <cell r="W2954" t="str">
            <v/>
          </cell>
          <cell r="Y2954" t="str">
            <v/>
          </cell>
          <cell r="AA2954" t="str">
            <v/>
          </cell>
          <cell r="AB2954">
            <v>0</v>
          </cell>
          <cell r="AC2954">
            <v>0</v>
          </cell>
          <cell r="AI2954" t="str">
            <v/>
          </cell>
          <cell r="AJ2954" t="str">
            <v/>
          </cell>
          <cell r="AK2954">
            <v>0</v>
          </cell>
          <cell r="AL2954">
            <v>0</v>
          </cell>
          <cell r="AM2954">
            <v>0</v>
          </cell>
        </row>
        <row r="2955">
          <cell r="C2955" t="str">
            <v/>
          </cell>
          <cell r="D2955" t="str">
            <v/>
          </cell>
          <cell r="O2955" t="str">
            <v/>
          </cell>
          <cell r="T2955" t="str">
            <v/>
          </cell>
          <cell r="U2955" t="str">
            <v/>
          </cell>
          <cell r="V2955" t="str">
            <v/>
          </cell>
          <cell r="W2955" t="str">
            <v/>
          </cell>
          <cell r="Y2955" t="str">
            <v/>
          </cell>
          <cell r="AA2955" t="str">
            <v/>
          </cell>
          <cell r="AB2955">
            <v>0</v>
          </cell>
          <cell r="AC2955">
            <v>0</v>
          </cell>
          <cell r="AI2955" t="str">
            <v/>
          </cell>
          <cell r="AJ2955" t="str">
            <v/>
          </cell>
          <cell r="AK2955">
            <v>0</v>
          </cell>
          <cell r="AL2955">
            <v>0</v>
          </cell>
          <cell r="AM2955">
            <v>0</v>
          </cell>
        </row>
        <row r="2956">
          <cell r="C2956" t="str">
            <v/>
          </cell>
          <cell r="D2956" t="str">
            <v/>
          </cell>
          <cell r="O2956" t="str">
            <v/>
          </cell>
          <cell r="T2956" t="str">
            <v/>
          </cell>
          <cell r="U2956" t="str">
            <v/>
          </cell>
          <cell r="V2956" t="str">
            <v/>
          </cell>
          <cell r="W2956" t="str">
            <v/>
          </cell>
          <cell r="Y2956" t="str">
            <v/>
          </cell>
          <cell r="AA2956" t="str">
            <v/>
          </cell>
          <cell r="AB2956">
            <v>0</v>
          </cell>
          <cell r="AC2956">
            <v>0</v>
          </cell>
          <cell r="AI2956" t="str">
            <v/>
          </cell>
          <cell r="AJ2956" t="str">
            <v/>
          </cell>
          <cell r="AK2956">
            <v>0</v>
          </cell>
          <cell r="AL2956">
            <v>0</v>
          </cell>
          <cell r="AM2956">
            <v>0</v>
          </cell>
        </row>
        <row r="2957">
          <cell r="C2957" t="str">
            <v/>
          </cell>
          <cell r="D2957" t="str">
            <v/>
          </cell>
          <cell r="O2957" t="str">
            <v/>
          </cell>
          <cell r="T2957" t="str">
            <v/>
          </cell>
          <cell r="U2957" t="str">
            <v/>
          </cell>
          <cell r="V2957" t="str">
            <v/>
          </cell>
          <cell r="W2957" t="str">
            <v/>
          </cell>
          <cell r="Y2957" t="str">
            <v/>
          </cell>
          <cell r="AA2957" t="str">
            <v/>
          </cell>
          <cell r="AB2957">
            <v>0</v>
          </cell>
          <cell r="AC2957">
            <v>0</v>
          </cell>
          <cell r="AI2957" t="str">
            <v/>
          </cell>
          <cell r="AJ2957" t="str">
            <v/>
          </cell>
          <cell r="AK2957">
            <v>0</v>
          </cell>
          <cell r="AL2957">
            <v>0</v>
          </cell>
          <cell r="AM2957">
            <v>0</v>
          </cell>
        </row>
        <row r="2958">
          <cell r="C2958" t="str">
            <v/>
          </cell>
          <cell r="D2958" t="str">
            <v/>
          </cell>
          <cell r="O2958" t="str">
            <v/>
          </cell>
          <cell r="T2958" t="str">
            <v/>
          </cell>
          <cell r="U2958" t="str">
            <v/>
          </cell>
          <cell r="V2958" t="str">
            <v/>
          </cell>
          <cell r="W2958" t="str">
            <v/>
          </cell>
          <cell r="Y2958" t="str">
            <v/>
          </cell>
          <cell r="AA2958" t="str">
            <v/>
          </cell>
          <cell r="AB2958">
            <v>0</v>
          </cell>
          <cell r="AC2958">
            <v>0</v>
          </cell>
          <cell r="AI2958" t="str">
            <v/>
          </cell>
          <cell r="AJ2958" t="str">
            <v/>
          </cell>
          <cell r="AK2958">
            <v>0</v>
          </cell>
          <cell r="AL2958">
            <v>0</v>
          </cell>
          <cell r="AM2958">
            <v>0</v>
          </cell>
        </row>
        <row r="2959">
          <cell r="C2959" t="str">
            <v/>
          </cell>
          <cell r="D2959" t="str">
            <v/>
          </cell>
          <cell r="O2959" t="str">
            <v/>
          </cell>
          <cell r="T2959" t="str">
            <v/>
          </cell>
          <cell r="U2959" t="str">
            <v/>
          </cell>
          <cell r="V2959" t="str">
            <v/>
          </cell>
          <cell r="W2959" t="str">
            <v/>
          </cell>
          <cell r="Y2959" t="str">
            <v/>
          </cell>
          <cell r="AA2959" t="str">
            <v/>
          </cell>
          <cell r="AB2959">
            <v>0</v>
          </cell>
          <cell r="AC2959">
            <v>0</v>
          </cell>
          <cell r="AI2959" t="str">
            <v/>
          </cell>
          <cell r="AJ2959" t="str">
            <v/>
          </cell>
          <cell r="AK2959">
            <v>0</v>
          </cell>
          <cell r="AL2959">
            <v>0</v>
          </cell>
          <cell r="AM2959">
            <v>0</v>
          </cell>
        </row>
        <row r="2960">
          <cell r="C2960" t="str">
            <v/>
          </cell>
          <cell r="D2960" t="str">
            <v/>
          </cell>
          <cell r="O2960" t="str">
            <v/>
          </cell>
          <cell r="T2960" t="str">
            <v/>
          </cell>
          <cell r="U2960" t="str">
            <v/>
          </cell>
          <cell r="V2960" t="str">
            <v/>
          </cell>
          <cell r="W2960" t="str">
            <v/>
          </cell>
          <cell r="Y2960" t="str">
            <v/>
          </cell>
          <cell r="AA2960" t="str">
            <v/>
          </cell>
          <cell r="AB2960">
            <v>0</v>
          </cell>
          <cell r="AC2960">
            <v>0</v>
          </cell>
          <cell r="AI2960" t="str">
            <v/>
          </cell>
          <cell r="AJ2960" t="str">
            <v/>
          </cell>
          <cell r="AK2960">
            <v>0</v>
          </cell>
          <cell r="AL2960">
            <v>0</v>
          </cell>
          <cell r="AM2960">
            <v>0</v>
          </cell>
        </row>
        <row r="2961">
          <cell r="C2961" t="str">
            <v/>
          </cell>
          <cell r="D2961" t="str">
            <v/>
          </cell>
          <cell r="O2961" t="str">
            <v/>
          </cell>
          <cell r="T2961" t="str">
            <v/>
          </cell>
          <cell r="U2961" t="str">
            <v/>
          </cell>
          <cell r="V2961" t="str">
            <v/>
          </cell>
          <cell r="W2961" t="str">
            <v/>
          </cell>
          <cell r="Y2961" t="str">
            <v/>
          </cell>
          <cell r="AA2961" t="str">
            <v/>
          </cell>
          <cell r="AB2961">
            <v>0</v>
          </cell>
          <cell r="AC2961">
            <v>0</v>
          </cell>
          <cell r="AI2961" t="str">
            <v/>
          </cell>
          <cell r="AJ2961" t="str">
            <v/>
          </cell>
          <cell r="AK2961">
            <v>0</v>
          </cell>
          <cell r="AL2961">
            <v>0</v>
          </cell>
          <cell r="AM2961">
            <v>0</v>
          </cell>
        </row>
        <row r="2962">
          <cell r="C2962" t="str">
            <v/>
          </cell>
          <cell r="D2962" t="str">
            <v/>
          </cell>
          <cell r="O2962" t="str">
            <v/>
          </cell>
          <cell r="T2962" t="str">
            <v/>
          </cell>
          <cell r="U2962" t="str">
            <v/>
          </cell>
          <cell r="V2962" t="str">
            <v/>
          </cell>
          <cell r="W2962" t="str">
            <v/>
          </cell>
          <cell r="Y2962" t="str">
            <v/>
          </cell>
          <cell r="AA2962" t="str">
            <v/>
          </cell>
          <cell r="AB2962">
            <v>0</v>
          </cell>
          <cell r="AC2962">
            <v>0</v>
          </cell>
          <cell r="AI2962" t="str">
            <v/>
          </cell>
          <cell r="AJ2962" t="str">
            <v/>
          </cell>
          <cell r="AK2962">
            <v>0</v>
          </cell>
          <cell r="AL2962">
            <v>0</v>
          </cell>
          <cell r="AM2962">
            <v>0</v>
          </cell>
        </row>
        <row r="2963">
          <cell r="C2963" t="str">
            <v/>
          </cell>
          <cell r="D2963" t="str">
            <v/>
          </cell>
          <cell r="O2963" t="str">
            <v/>
          </cell>
          <cell r="T2963" t="str">
            <v/>
          </cell>
          <cell r="U2963" t="str">
            <v/>
          </cell>
          <cell r="V2963" t="str">
            <v/>
          </cell>
          <cell r="W2963" t="str">
            <v/>
          </cell>
          <cell r="Y2963" t="str">
            <v/>
          </cell>
          <cell r="AA2963" t="str">
            <v/>
          </cell>
          <cell r="AB2963">
            <v>0</v>
          </cell>
          <cell r="AC2963">
            <v>0</v>
          </cell>
          <cell r="AI2963" t="str">
            <v/>
          </cell>
          <cell r="AJ2963" t="str">
            <v/>
          </cell>
          <cell r="AK2963">
            <v>0</v>
          </cell>
          <cell r="AL2963">
            <v>0</v>
          </cell>
          <cell r="AM2963">
            <v>0</v>
          </cell>
        </row>
        <row r="2964">
          <cell r="C2964" t="str">
            <v/>
          </cell>
          <cell r="D2964" t="str">
            <v/>
          </cell>
          <cell r="O2964" t="str">
            <v/>
          </cell>
          <cell r="T2964" t="str">
            <v/>
          </cell>
          <cell r="U2964" t="str">
            <v/>
          </cell>
          <cell r="V2964" t="str">
            <v/>
          </cell>
          <cell r="W2964" t="str">
            <v/>
          </cell>
          <cell r="Y2964" t="str">
            <v/>
          </cell>
          <cell r="AA2964" t="str">
            <v/>
          </cell>
          <cell r="AB2964">
            <v>0</v>
          </cell>
          <cell r="AC2964">
            <v>0</v>
          </cell>
          <cell r="AI2964" t="str">
            <v/>
          </cell>
          <cell r="AJ2964" t="str">
            <v/>
          </cell>
          <cell r="AK2964">
            <v>0</v>
          </cell>
          <cell r="AL2964">
            <v>0</v>
          </cell>
          <cell r="AM2964">
            <v>0</v>
          </cell>
        </row>
        <row r="2965">
          <cell r="C2965" t="str">
            <v/>
          </cell>
          <cell r="D2965" t="str">
            <v/>
          </cell>
          <cell r="O2965" t="str">
            <v/>
          </cell>
          <cell r="T2965" t="str">
            <v/>
          </cell>
          <cell r="U2965" t="str">
            <v/>
          </cell>
          <cell r="V2965" t="str">
            <v/>
          </cell>
          <cell r="W2965" t="str">
            <v/>
          </cell>
          <cell r="Y2965" t="str">
            <v/>
          </cell>
          <cell r="AA2965" t="str">
            <v/>
          </cell>
          <cell r="AB2965">
            <v>0</v>
          </cell>
          <cell r="AC2965">
            <v>0</v>
          </cell>
          <cell r="AI2965" t="str">
            <v/>
          </cell>
          <cell r="AJ2965" t="str">
            <v/>
          </cell>
          <cell r="AK2965">
            <v>0</v>
          </cell>
          <cell r="AL2965">
            <v>0</v>
          </cell>
          <cell r="AM2965">
            <v>0</v>
          </cell>
        </row>
        <row r="2966">
          <cell r="C2966" t="str">
            <v/>
          </cell>
          <cell r="D2966" t="str">
            <v/>
          </cell>
          <cell r="O2966" t="str">
            <v/>
          </cell>
          <cell r="T2966" t="str">
            <v/>
          </cell>
          <cell r="U2966" t="str">
            <v/>
          </cell>
          <cell r="V2966" t="str">
            <v/>
          </cell>
          <cell r="W2966" t="str">
            <v/>
          </cell>
          <cell r="Y2966" t="str">
            <v/>
          </cell>
          <cell r="AA2966" t="str">
            <v/>
          </cell>
          <cell r="AB2966">
            <v>0</v>
          </cell>
          <cell r="AC2966">
            <v>0</v>
          </cell>
          <cell r="AI2966" t="str">
            <v/>
          </cell>
          <cell r="AJ2966" t="str">
            <v/>
          </cell>
          <cell r="AK2966">
            <v>0</v>
          </cell>
          <cell r="AL2966">
            <v>0</v>
          </cell>
          <cell r="AM2966">
            <v>0</v>
          </cell>
        </row>
        <row r="2967">
          <cell r="C2967" t="str">
            <v/>
          </cell>
          <cell r="D2967" t="str">
            <v/>
          </cell>
          <cell r="O2967" t="str">
            <v/>
          </cell>
          <cell r="T2967" t="str">
            <v/>
          </cell>
          <cell r="U2967" t="str">
            <v/>
          </cell>
          <cell r="V2967" t="str">
            <v/>
          </cell>
          <cell r="W2967" t="str">
            <v/>
          </cell>
          <cell r="Y2967" t="str">
            <v/>
          </cell>
          <cell r="AA2967" t="str">
            <v/>
          </cell>
          <cell r="AB2967">
            <v>0</v>
          </cell>
          <cell r="AC2967">
            <v>0</v>
          </cell>
          <cell r="AI2967" t="str">
            <v/>
          </cell>
          <cell r="AJ2967" t="str">
            <v/>
          </cell>
          <cell r="AK2967">
            <v>0</v>
          </cell>
          <cell r="AL2967">
            <v>0</v>
          </cell>
          <cell r="AM2967">
            <v>0</v>
          </cell>
        </row>
        <row r="2968">
          <cell r="C2968" t="str">
            <v/>
          </cell>
          <cell r="D2968" t="str">
            <v/>
          </cell>
          <cell r="O2968" t="str">
            <v/>
          </cell>
          <cell r="T2968" t="str">
            <v/>
          </cell>
          <cell r="U2968" t="str">
            <v/>
          </cell>
          <cell r="V2968" t="str">
            <v/>
          </cell>
          <cell r="W2968" t="str">
            <v/>
          </cell>
          <cell r="Y2968" t="str">
            <v/>
          </cell>
          <cell r="AA2968" t="str">
            <v/>
          </cell>
          <cell r="AB2968">
            <v>0</v>
          </cell>
          <cell r="AC2968">
            <v>0</v>
          </cell>
          <cell r="AI2968" t="str">
            <v/>
          </cell>
          <cell r="AJ2968" t="str">
            <v/>
          </cell>
          <cell r="AK2968">
            <v>0</v>
          </cell>
          <cell r="AL2968">
            <v>0</v>
          </cell>
          <cell r="AM2968">
            <v>0</v>
          </cell>
        </row>
        <row r="2969">
          <cell r="C2969" t="str">
            <v/>
          </cell>
          <cell r="D2969" t="str">
            <v/>
          </cell>
          <cell r="O2969" t="str">
            <v/>
          </cell>
          <cell r="T2969" t="str">
            <v/>
          </cell>
          <cell r="U2969" t="str">
            <v/>
          </cell>
          <cell r="V2969" t="str">
            <v/>
          </cell>
          <cell r="W2969" t="str">
            <v/>
          </cell>
          <cell r="Y2969" t="str">
            <v/>
          </cell>
          <cell r="AA2969" t="str">
            <v/>
          </cell>
          <cell r="AB2969">
            <v>0</v>
          </cell>
          <cell r="AC2969">
            <v>0</v>
          </cell>
          <cell r="AI2969" t="str">
            <v/>
          </cell>
          <cell r="AJ2969" t="str">
            <v/>
          </cell>
          <cell r="AK2969">
            <v>0</v>
          </cell>
          <cell r="AL2969">
            <v>0</v>
          </cell>
          <cell r="AM2969">
            <v>0</v>
          </cell>
        </row>
        <row r="2970">
          <cell r="C2970" t="str">
            <v/>
          </cell>
          <cell r="D2970" t="str">
            <v/>
          </cell>
          <cell r="O2970" t="str">
            <v/>
          </cell>
          <cell r="T2970" t="str">
            <v/>
          </cell>
          <cell r="U2970" t="str">
            <v/>
          </cell>
          <cell r="V2970" t="str">
            <v/>
          </cell>
          <cell r="W2970" t="str">
            <v/>
          </cell>
          <cell r="Y2970" t="str">
            <v/>
          </cell>
          <cell r="AA2970" t="str">
            <v/>
          </cell>
          <cell r="AB2970">
            <v>0</v>
          </cell>
          <cell r="AC2970">
            <v>0</v>
          </cell>
          <cell r="AI2970" t="str">
            <v/>
          </cell>
          <cell r="AJ2970" t="str">
            <v/>
          </cell>
          <cell r="AK2970">
            <v>0</v>
          </cell>
          <cell r="AL2970">
            <v>0</v>
          </cell>
          <cell r="AM2970">
            <v>0</v>
          </cell>
        </row>
        <row r="2971">
          <cell r="C2971" t="str">
            <v/>
          </cell>
          <cell r="D2971" t="str">
            <v/>
          </cell>
          <cell r="O2971" t="str">
            <v/>
          </cell>
          <cell r="T2971" t="str">
            <v/>
          </cell>
          <cell r="U2971" t="str">
            <v/>
          </cell>
          <cell r="V2971" t="str">
            <v/>
          </cell>
          <cell r="W2971" t="str">
            <v/>
          </cell>
          <cell r="Y2971" t="str">
            <v/>
          </cell>
          <cell r="AA2971" t="str">
            <v/>
          </cell>
          <cell r="AB2971">
            <v>0</v>
          </cell>
          <cell r="AC2971">
            <v>0</v>
          </cell>
          <cell r="AI2971" t="str">
            <v/>
          </cell>
          <cell r="AJ2971" t="str">
            <v/>
          </cell>
          <cell r="AK2971">
            <v>0</v>
          </cell>
          <cell r="AL2971">
            <v>0</v>
          </cell>
          <cell r="AM2971">
            <v>0</v>
          </cell>
        </row>
        <row r="2972">
          <cell r="C2972" t="str">
            <v/>
          </cell>
          <cell r="D2972" t="str">
            <v/>
          </cell>
          <cell r="O2972" t="str">
            <v/>
          </cell>
          <cell r="T2972" t="str">
            <v/>
          </cell>
          <cell r="U2972" t="str">
            <v/>
          </cell>
          <cell r="V2972" t="str">
            <v/>
          </cell>
          <cell r="W2972" t="str">
            <v/>
          </cell>
          <cell r="Y2972" t="str">
            <v/>
          </cell>
          <cell r="AA2972" t="str">
            <v/>
          </cell>
          <cell r="AB2972">
            <v>0</v>
          </cell>
          <cell r="AC2972">
            <v>0</v>
          </cell>
          <cell r="AI2972" t="str">
            <v/>
          </cell>
          <cell r="AJ2972" t="str">
            <v/>
          </cell>
          <cell r="AK2972">
            <v>0</v>
          </cell>
          <cell r="AL2972">
            <v>0</v>
          </cell>
          <cell r="AM2972">
            <v>0</v>
          </cell>
        </row>
        <row r="2973">
          <cell r="C2973" t="str">
            <v/>
          </cell>
          <cell r="D2973" t="str">
            <v/>
          </cell>
          <cell r="O2973" t="str">
            <v/>
          </cell>
          <cell r="T2973" t="str">
            <v/>
          </cell>
          <cell r="U2973" t="str">
            <v/>
          </cell>
          <cell r="V2973" t="str">
            <v/>
          </cell>
          <cell r="W2973" t="str">
            <v/>
          </cell>
          <cell r="Y2973" t="str">
            <v/>
          </cell>
          <cell r="AA2973" t="str">
            <v/>
          </cell>
          <cell r="AB2973">
            <v>0</v>
          </cell>
          <cell r="AC2973">
            <v>0</v>
          </cell>
          <cell r="AI2973" t="str">
            <v/>
          </cell>
          <cell r="AJ2973" t="str">
            <v/>
          </cell>
          <cell r="AK2973">
            <v>0</v>
          </cell>
          <cell r="AL2973">
            <v>0</v>
          </cell>
          <cell r="AM2973">
            <v>0</v>
          </cell>
        </row>
        <row r="2974">
          <cell r="C2974" t="str">
            <v/>
          </cell>
          <cell r="D2974" t="str">
            <v/>
          </cell>
          <cell r="O2974" t="str">
            <v/>
          </cell>
          <cell r="T2974" t="str">
            <v/>
          </cell>
          <cell r="U2974" t="str">
            <v/>
          </cell>
          <cell r="V2974" t="str">
            <v/>
          </cell>
          <cell r="W2974" t="str">
            <v/>
          </cell>
          <cell r="Y2974" t="str">
            <v/>
          </cell>
          <cell r="AA2974" t="str">
            <v/>
          </cell>
          <cell r="AB2974">
            <v>0</v>
          </cell>
          <cell r="AC2974">
            <v>0</v>
          </cell>
          <cell r="AI2974" t="str">
            <v/>
          </cell>
          <cell r="AJ2974" t="str">
            <v/>
          </cell>
          <cell r="AK2974">
            <v>0</v>
          </cell>
          <cell r="AL2974">
            <v>0</v>
          </cell>
          <cell r="AM2974">
            <v>0</v>
          </cell>
        </row>
        <row r="2975">
          <cell r="C2975" t="str">
            <v/>
          </cell>
          <cell r="D2975" t="str">
            <v/>
          </cell>
          <cell r="O2975" t="str">
            <v/>
          </cell>
          <cell r="T2975" t="str">
            <v/>
          </cell>
          <cell r="U2975" t="str">
            <v/>
          </cell>
          <cell r="V2975" t="str">
            <v/>
          </cell>
          <cell r="W2975" t="str">
            <v/>
          </cell>
          <cell r="Y2975" t="str">
            <v/>
          </cell>
          <cell r="AA2975" t="str">
            <v/>
          </cell>
          <cell r="AB2975">
            <v>0</v>
          </cell>
          <cell r="AC2975">
            <v>0</v>
          </cell>
          <cell r="AI2975" t="str">
            <v/>
          </cell>
          <cell r="AJ2975" t="str">
            <v/>
          </cell>
          <cell r="AK2975">
            <v>0</v>
          </cell>
          <cell r="AL2975">
            <v>0</v>
          </cell>
          <cell r="AM2975">
            <v>0</v>
          </cell>
        </row>
        <row r="2976">
          <cell r="C2976" t="str">
            <v/>
          </cell>
          <cell r="D2976" t="str">
            <v/>
          </cell>
          <cell r="O2976" t="str">
            <v/>
          </cell>
          <cell r="T2976" t="str">
            <v/>
          </cell>
          <cell r="U2976" t="str">
            <v/>
          </cell>
          <cell r="V2976" t="str">
            <v/>
          </cell>
          <cell r="W2976" t="str">
            <v/>
          </cell>
          <cell r="Y2976" t="str">
            <v/>
          </cell>
          <cell r="AA2976" t="str">
            <v/>
          </cell>
          <cell r="AB2976">
            <v>0</v>
          </cell>
          <cell r="AC2976">
            <v>0</v>
          </cell>
          <cell r="AI2976" t="str">
            <v/>
          </cell>
          <cell r="AJ2976" t="str">
            <v/>
          </cell>
          <cell r="AK2976">
            <v>0</v>
          </cell>
          <cell r="AL2976">
            <v>0</v>
          </cell>
          <cell r="AM2976">
            <v>0</v>
          </cell>
        </row>
        <row r="2977">
          <cell r="C2977" t="str">
            <v/>
          </cell>
          <cell r="D2977" t="str">
            <v/>
          </cell>
          <cell r="O2977" t="str">
            <v/>
          </cell>
          <cell r="T2977" t="str">
            <v/>
          </cell>
          <cell r="U2977" t="str">
            <v/>
          </cell>
          <cell r="V2977" t="str">
            <v/>
          </cell>
          <cell r="W2977" t="str">
            <v/>
          </cell>
          <cell r="Y2977" t="str">
            <v/>
          </cell>
          <cell r="AA2977" t="str">
            <v/>
          </cell>
          <cell r="AB2977">
            <v>0</v>
          </cell>
          <cell r="AC2977">
            <v>0</v>
          </cell>
          <cell r="AI2977" t="str">
            <v/>
          </cell>
          <cell r="AJ2977" t="str">
            <v/>
          </cell>
          <cell r="AK2977">
            <v>0</v>
          </cell>
          <cell r="AL2977">
            <v>0</v>
          </cell>
          <cell r="AM2977">
            <v>0</v>
          </cell>
        </row>
        <row r="2978">
          <cell r="C2978" t="str">
            <v/>
          </cell>
          <cell r="D2978" t="str">
            <v/>
          </cell>
          <cell r="O2978" t="str">
            <v/>
          </cell>
          <cell r="T2978" t="str">
            <v/>
          </cell>
          <cell r="U2978" t="str">
            <v/>
          </cell>
          <cell r="V2978" t="str">
            <v/>
          </cell>
          <cell r="W2978" t="str">
            <v/>
          </cell>
          <cell r="Y2978" t="str">
            <v/>
          </cell>
          <cell r="AA2978" t="str">
            <v/>
          </cell>
          <cell r="AB2978">
            <v>0</v>
          </cell>
          <cell r="AC2978">
            <v>0</v>
          </cell>
          <cell r="AI2978" t="str">
            <v/>
          </cell>
          <cell r="AJ2978" t="str">
            <v/>
          </cell>
          <cell r="AK2978">
            <v>0</v>
          </cell>
          <cell r="AL2978">
            <v>0</v>
          </cell>
          <cell r="AM2978">
            <v>0</v>
          </cell>
        </row>
        <row r="2979">
          <cell r="C2979" t="str">
            <v/>
          </cell>
          <cell r="D2979" t="str">
            <v/>
          </cell>
          <cell r="O2979" t="str">
            <v/>
          </cell>
          <cell r="T2979" t="str">
            <v/>
          </cell>
          <cell r="U2979" t="str">
            <v/>
          </cell>
          <cell r="V2979" t="str">
            <v/>
          </cell>
          <cell r="W2979" t="str">
            <v/>
          </cell>
          <cell r="Y2979" t="str">
            <v/>
          </cell>
          <cell r="AA2979" t="str">
            <v/>
          </cell>
          <cell r="AB2979">
            <v>0</v>
          </cell>
          <cell r="AC2979">
            <v>0</v>
          </cell>
          <cell r="AI2979" t="str">
            <v/>
          </cell>
          <cell r="AJ2979" t="str">
            <v/>
          </cell>
          <cell r="AK2979">
            <v>0</v>
          </cell>
          <cell r="AL2979">
            <v>0</v>
          </cell>
          <cell r="AM2979">
            <v>0</v>
          </cell>
        </row>
        <row r="2980">
          <cell r="C2980" t="str">
            <v/>
          </cell>
          <cell r="D2980" t="str">
            <v/>
          </cell>
          <cell r="O2980" t="str">
            <v/>
          </cell>
          <cell r="T2980" t="str">
            <v/>
          </cell>
          <cell r="U2980" t="str">
            <v/>
          </cell>
          <cell r="V2980" t="str">
            <v/>
          </cell>
          <cell r="W2980" t="str">
            <v/>
          </cell>
          <cell r="Y2980" t="str">
            <v/>
          </cell>
          <cell r="AA2980" t="str">
            <v/>
          </cell>
          <cell r="AB2980">
            <v>0</v>
          </cell>
          <cell r="AC2980">
            <v>0</v>
          </cell>
          <cell r="AI2980" t="str">
            <v/>
          </cell>
          <cell r="AJ2980" t="str">
            <v/>
          </cell>
          <cell r="AK2980">
            <v>0</v>
          </cell>
          <cell r="AL2980">
            <v>0</v>
          </cell>
          <cell r="AM2980">
            <v>0</v>
          </cell>
        </row>
        <row r="2981">
          <cell r="C2981" t="str">
            <v/>
          </cell>
          <cell r="D2981" t="str">
            <v/>
          </cell>
          <cell r="O2981" t="str">
            <v/>
          </cell>
          <cell r="T2981" t="str">
            <v/>
          </cell>
          <cell r="U2981" t="str">
            <v/>
          </cell>
          <cell r="V2981" t="str">
            <v/>
          </cell>
          <cell r="W2981" t="str">
            <v/>
          </cell>
          <cell r="Y2981" t="str">
            <v/>
          </cell>
          <cell r="AA2981" t="str">
            <v/>
          </cell>
          <cell r="AB2981">
            <v>0</v>
          </cell>
          <cell r="AC2981">
            <v>0</v>
          </cell>
          <cell r="AI2981" t="str">
            <v/>
          </cell>
          <cell r="AJ2981" t="str">
            <v/>
          </cell>
          <cell r="AK2981">
            <v>0</v>
          </cell>
          <cell r="AL2981">
            <v>0</v>
          </cell>
          <cell r="AM2981">
            <v>0</v>
          </cell>
        </row>
        <row r="2982">
          <cell r="C2982" t="str">
            <v/>
          </cell>
          <cell r="D2982" t="str">
            <v/>
          </cell>
          <cell r="O2982" t="str">
            <v/>
          </cell>
          <cell r="T2982" t="str">
            <v/>
          </cell>
          <cell r="U2982" t="str">
            <v/>
          </cell>
          <cell r="V2982" t="str">
            <v/>
          </cell>
          <cell r="W2982" t="str">
            <v/>
          </cell>
          <cell r="Y2982" t="str">
            <v/>
          </cell>
          <cell r="AA2982" t="str">
            <v/>
          </cell>
          <cell r="AB2982">
            <v>0</v>
          </cell>
          <cell r="AC2982">
            <v>0</v>
          </cell>
          <cell r="AI2982" t="str">
            <v/>
          </cell>
          <cell r="AJ2982" t="str">
            <v/>
          </cell>
          <cell r="AK2982">
            <v>0</v>
          </cell>
          <cell r="AL2982">
            <v>0</v>
          </cell>
          <cell r="AM2982">
            <v>0</v>
          </cell>
        </row>
        <row r="2983">
          <cell r="C2983" t="str">
            <v/>
          </cell>
          <cell r="D2983" t="str">
            <v/>
          </cell>
          <cell r="O2983" t="str">
            <v/>
          </cell>
          <cell r="T2983" t="str">
            <v/>
          </cell>
          <cell r="U2983" t="str">
            <v/>
          </cell>
          <cell r="V2983" t="str">
            <v/>
          </cell>
          <cell r="W2983" t="str">
            <v/>
          </cell>
          <cell r="Y2983" t="str">
            <v/>
          </cell>
          <cell r="AA2983" t="str">
            <v/>
          </cell>
          <cell r="AB2983">
            <v>0</v>
          </cell>
          <cell r="AC2983">
            <v>0</v>
          </cell>
          <cell r="AI2983" t="str">
            <v/>
          </cell>
          <cell r="AJ2983" t="str">
            <v/>
          </cell>
          <cell r="AK2983">
            <v>0</v>
          </cell>
          <cell r="AL2983">
            <v>0</v>
          </cell>
          <cell r="AM2983">
            <v>0</v>
          </cell>
        </row>
        <row r="2984">
          <cell r="C2984" t="str">
            <v/>
          </cell>
          <cell r="D2984" t="str">
            <v/>
          </cell>
          <cell r="O2984" t="str">
            <v/>
          </cell>
          <cell r="T2984" t="str">
            <v/>
          </cell>
          <cell r="U2984" t="str">
            <v/>
          </cell>
          <cell r="V2984" t="str">
            <v/>
          </cell>
          <cell r="W2984" t="str">
            <v/>
          </cell>
          <cell r="Y2984" t="str">
            <v/>
          </cell>
          <cell r="AA2984" t="str">
            <v/>
          </cell>
          <cell r="AB2984">
            <v>0</v>
          </cell>
          <cell r="AC2984">
            <v>0</v>
          </cell>
          <cell r="AI2984" t="str">
            <v/>
          </cell>
          <cell r="AJ2984" t="str">
            <v/>
          </cell>
          <cell r="AK2984">
            <v>0</v>
          </cell>
          <cell r="AL2984">
            <v>0</v>
          </cell>
          <cell r="AM2984">
            <v>0</v>
          </cell>
        </row>
        <row r="2985">
          <cell r="C2985" t="str">
            <v/>
          </cell>
          <cell r="D2985" t="str">
            <v/>
          </cell>
          <cell r="O2985" t="str">
            <v/>
          </cell>
          <cell r="T2985" t="str">
            <v/>
          </cell>
          <cell r="U2985" t="str">
            <v/>
          </cell>
          <cell r="V2985" t="str">
            <v/>
          </cell>
          <cell r="W2985" t="str">
            <v/>
          </cell>
          <cell r="Y2985" t="str">
            <v/>
          </cell>
          <cell r="AA2985" t="str">
            <v/>
          </cell>
          <cell r="AB2985">
            <v>0</v>
          </cell>
          <cell r="AC2985">
            <v>0</v>
          </cell>
          <cell r="AI2985" t="str">
            <v/>
          </cell>
          <cell r="AJ2985" t="str">
            <v/>
          </cell>
          <cell r="AK2985">
            <v>0</v>
          </cell>
          <cell r="AL2985">
            <v>0</v>
          </cell>
          <cell r="AM2985">
            <v>0</v>
          </cell>
        </row>
        <row r="2986">
          <cell r="C2986" t="str">
            <v/>
          </cell>
          <cell r="D2986" t="str">
            <v/>
          </cell>
          <cell r="O2986" t="str">
            <v/>
          </cell>
          <cell r="T2986" t="str">
            <v/>
          </cell>
          <cell r="U2986" t="str">
            <v/>
          </cell>
          <cell r="V2986" t="str">
            <v/>
          </cell>
          <cell r="W2986" t="str">
            <v/>
          </cell>
          <cell r="Y2986" t="str">
            <v/>
          </cell>
          <cell r="AA2986" t="str">
            <v/>
          </cell>
          <cell r="AB2986">
            <v>0</v>
          </cell>
          <cell r="AC2986">
            <v>0</v>
          </cell>
          <cell r="AI2986" t="str">
            <v/>
          </cell>
          <cell r="AJ2986" t="str">
            <v/>
          </cell>
          <cell r="AK2986">
            <v>0</v>
          </cell>
          <cell r="AL2986">
            <v>0</v>
          </cell>
          <cell r="AM2986">
            <v>0</v>
          </cell>
        </row>
        <row r="2987">
          <cell r="C2987" t="str">
            <v/>
          </cell>
          <cell r="D2987" t="str">
            <v/>
          </cell>
          <cell r="O2987" t="str">
            <v/>
          </cell>
          <cell r="T2987" t="str">
            <v/>
          </cell>
          <cell r="U2987" t="str">
            <v/>
          </cell>
          <cell r="V2987" t="str">
            <v/>
          </cell>
          <cell r="W2987" t="str">
            <v/>
          </cell>
          <cell r="Y2987" t="str">
            <v/>
          </cell>
          <cell r="AA2987" t="str">
            <v/>
          </cell>
          <cell r="AB2987">
            <v>0</v>
          </cell>
          <cell r="AC2987">
            <v>0</v>
          </cell>
          <cell r="AI2987" t="str">
            <v/>
          </cell>
          <cell r="AJ2987" t="str">
            <v/>
          </cell>
          <cell r="AK2987">
            <v>0</v>
          </cell>
          <cell r="AL2987">
            <v>0</v>
          </cell>
          <cell r="AM2987">
            <v>0</v>
          </cell>
        </row>
        <row r="2988">
          <cell r="C2988" t="str">
            <v/>
          </cell>
          <cell r="D2988" t="str">
            <v/>
          </cell>
          <cell r="O2988" t="str">
            <v/>
          </cell>
          <cell r="T2988" t="str">
            <v/>
          </cell>
          <cell r="U2988" t="str">
            <v/>
          </cell>
          <cell r="V2988" t="str">
            <v/>
          </cell>
          <cell r="W2988" t="str">
            <v/>
          </cell>
          <cell r="Y2988" t="str">
            <v/>
          </cell>
          <cell r="AA2988" t="str">
            <v/>
          </cell>
          <cell r="AB2988">
            <v>0</v>
          </cell>
          <cell r="AC2988">
            <v>0</v>
          </cell>
          <cell r="AI2988" t="str">
            <v/>
          </cell>
          <cell r="AJ2988" t="str">
            <v/>
          </cell>
          <cell r="AK2988">
            <v>0</v>
          </cell>
          <cell r="AL2988">
            <v>0</v>
          </cell>
          <cell r="AM2988">
            <v>0</v>
          </cell>
        </row>
        <row r="2989">
          <cell r="C2989" t="str">
            <v/>
          </cell>
          <cell r="D2989" t="str">
            <v/>
          </cell>
          <cell r="O2989" t="str">
            <v/>
          </cell>
          <cell r="T2989" t="str">
            <v/>
          </cell>
          <cell r="U2989" t="str">
            <v/>
          </cell>
          <cell r="V2989" t="str">
            <v/>
          </cell>
          <cell r="W2989" t="str">
            <v/>
          </cell>
          <cell r="Y2989" t="str">
            <v/>
          </cell>
          <cell r="AA2989" t="str">
            <v/>
          </cell>
          <cell r="AB2989">
            <v>0</v>
          </cell>
          <cell r="AC2989">
            <v>0</v>
          </cell>
          <cell r="AI2989" t="str">
            <v/>
          </cell>
          <cell r="AJ2989" t="str">
            <v/>
          </cell>
          <cell r="AK2989">
            <v>0</v>
          </cell>
          <cell r="AL2989">
            <v>0</v>
          </cell>
          <cell r="AM2989">
            <v>0</v>
          </cell>
        </row>
        <row r="2990">
          <cell r="C2990" t="str">
            <v/>
          </cell>
          <cell r="D2990" t="str">
            <v/>
          </cell>
          <cell r="O2990" t="str">
            <v/>
          </cell>
          <cell r="T2990" t="str">
            <v/>
          </cell>
          <cell r="U2990" t="str">
            <v/>
          </cell>
          <cell r="V2990" t="str">
            <v/>
          </cell>
          <cell r="W2990" t="str">
            <v/>
          </cell>
          <cell r="Y2990" t="str">
            <v/>
          </cell>
          <cell r="AA2990" t="str">
            <v/>
          </cell>
          <cell r="AB2990">
            <v>0</v>
          </cell>
          <cell r="AC2990">
            <v>0</v>
          </cell>
          <cell r="AI2990" t="str">
            <v/>
          </cell>
          <cell r="AJ2990" t="str">
            <v/>
          </cell>
          <cell r="AK2990">
            <v>0</v>
          </cell>
          <cell r="AL2990">
            <v>0</v>
          </cell>
          <cell r="AM2990">
            <v>0</v>
          </cell>
        </row>
        <row r="2991">
          <cell r="C2991" t="str">
            <v/>
          </cell>
          <cell r="D2991" t="str">
            <v/>
          </cell>
          <cell r="O2991" t="str">
            <v/>
          </cell>
          <cell r="T2991" t="str">
            <v/>
          </cell>
          <cell r="U2991" t="str">
            <v/>
          </cell>
          <cell r="V2991" t="str">
            <v/>
          </cell>
          <cell r="W2991" t="str">
            <v/>
          </cell>
          <cell r="Y2991" t="str">
            <v/>
          </cell>
          <cell r="AA2991" t="str">
            <v/>
          </cell>
          <cell r="AB2991">
            <v>0</v>
          </cell>
          <cell r="AC2991">
            <v>0</v>
          </cell>
          <cell r="AI2991" t="str">
            <v/>
          </cell>
          <cell r="AJ2991" t="str">
            <v/>
          </cell>
          <cell r="AK2991">
            <v>0</v>
          </cell>
          <cell r="AL2991">
            <v>0</v>
          </cell>
          <cell r="AM2991">
            <v>0</v>
          </cell>
        </row>
        <row r="2992">
          <cell r="C2992" t="str">
            <v/>
          </cell>
          <cell r="D2992" t="str">
            <v/>
          </cell>
          <cell r="O2992" t="str">
            <v/>
          </cell>
          <cell r="T2992" t="str">
            <v/>
          </cell>
          <cell r="U2992" t="str">
            <v/>
          </cell>
          <cell r="V2992" t="str">
            <v/>
          </cell>
          <cell r="W2992" t="str">
            <v/>
          </cell>
          <cell r="Y2992" t="str">
            <v/>
          </cell>
          <cell r="AA2992" t="str">
            <v/>
          </cell>
          <cell r="AB2992">
            <v>0</v>
          </cell>
          <cell r="AC2992">
            <v>0</v>
          </cell>
          <cell r="AI2992" t="str">
            <v/>
          </cell>
          <cell r="AJ2992" t="str">
            <v/>
          </cell>
          <cell r="AK2992">
            <v>0</v>
          </cell>
          <cell r="AL2992">
            <v>0</v>
          </cell>
          <cell r="AM2992">
            <v>0</v>
          </cell>
        </row>
        <row r="2993">
          <cell r="C2993" t="str">
            <v/>
          </cell>
          <cell r="D2993" t="str">
            <v/>
          </cell>
          <cell r="O2993" t="str">
            <v/>
          </cell>
          <cell r="T2993" t="str">
            <v/>
          </cell>
          <cell r="U2993" t="str">
            <v/>
          </cell>
          <cell r="V2993" t="str">
            <v/>
          </cell>
          <cell r="W2993" t="str">
            <v/>
          </cell>
          <cell r="Y2993" t="str">
            <v/>
          </cell>
          <cell r="AA2993" t="str">
            <v/>
          </cell>
          <cell r="AB2993">
            <v>0</v>
          </cell>
          <cell r="AC2993">
            <v>0</v>
          </cell>
          <cell r="AI2993" t="str">
            <v/>
          </cell>
          <cell r="AJ2993" t="str">
            <v/>
          </cell>
          <cell r="AK2993">
            <v>0</v>
          </cell>
          <cell r="AL2993">
            <v>0</v>
          </cell>
          <cell r="AM2993">
            <v>0</v>
          </cell>
        </row>
        <row r="2994">
          <cell r="C2994" t="str">
            <v/>
          </cell>
          <cell r="D2994" t="str">
            <v/>
          </cell>
          <cell r="O2994" t="str">
            <v/>
          </cell>
          <cell r="T2994" t="str">
            <v/>
          </cell>
          <cell r="U2994" t="str">
            <v/>
          </cell>
          <cell r="V2994" t="str">
            <v/>
          </cell>
          <cell r="W2994" t="str">
            <v/>
          </cell>
          <cell r="Y2994" t="str">
            <v/>
          </cell>
          <cell r="AA2994" t="str">
            <v/>
          </cell>
          <cell r="AB2994">
            <v>0</v>
          </cell>
          <cell r="AC2994">
            <v>0</v>
          </cell>
          <cell r="AI2994" t="str">
            <v/>
          </cell>
          <cell r="AJ2994" t="str">
            <v/>
          </cell>
          <cell r="AK2994">
            <v>0</v>
          </cell>
          <cell r="AL2994">
            <v>0</v>
          </cell>
          <cell r="AM2994">
            <v>0</v>
          </cell>
        </row>
        <row r="2995">
          <cell r="C2995" t="str">
            <v/>
          </cell>
          <cell r="D2995" t="str">
            <v/>
          </cell>
          <cell r="O2995" t="str">
            <v/>
          </cell>
          <cell r="T2995" t="str">
            <v/>
          </cell>
          <cell r="U2995" t="str">
            <v/>
          </cell>
          <cell r="V2995" t="str">
            <v/>
          </cell>
          <cell r="W2995" t="str">
            <v/>
          </cell>
          <cell r="Y2995" t="str">
            <v/>
          </cell>
          <cell r="AA2995" t="str">
            <v/>
          </cell>
          <cell r="AB2995">
            <v>0</v>
          </cell>
          <cell r="AC2995">
            <v>0</v>
          </cell>
          <cell r="AI2995" t="str">
            <v/>
          </cell>
          <cell r="AJ2995" t="str">
            <v/>
          </cell>
          <cell r="AK2995">
            <v>0</v>
          </cell>
          <cell r="AL2995">
            <v>0</v>
          </cell>
          <cell r="AM2995">
            <v>0</v>
          </cell>
        </row>
        <row r="2996">
          <cell r="C2996" t="str">
            <v/>
          </cell>
          <cell r="D2996" t="str">
            <v/>
          </cell>
          <cell r="O2996" t="str">
            <v/>
          </cell>
          <cell r="T2996" t="str">
            <v/>
          </cell>
          <cell r="U2996" t="str">
            <v/>
          </cell>
          <cell r="V2996" t="str">
            <v/>
          </cell>
          <cell r="W2996" t="str">
            <v/>
          </cell>
          <cell r="Y2996" t="str">
            <v/>
          </cell>
          <cell r="AA2996" t="str">
            <v/>
          </cell>
          <cell r="AB2996">
            <v>0</v>
          </cell>
          <cell r="AC2996">
            <v>0</v>
          </cell>
          <cell r="AI2996" t="str">
            <v/>
          </cell>
          <cell r="AJ2996" t="str">
            <v/>
          </cell>
          <cell r="AK2996">
            <v>0</v>
          </cell>
          <cell r="AL2996">
            <v>0</v>
          </cell>
          <cell r="AM2996">
            <v>0</v>
          </cell>
        </row>
        <row r="2997">
          <cell r="C2997" t="str">
            <v/>
          </cell>
          <cell r="D2997" t="str">
            <v/>
          </cell>
          <cell r="O2997" t="str">
            <v/>
          </cell>
          <cell r="T2997" t="str">
            <v/>
          </cell>
          <cell r="U2997" t="str">
            <v/>
          </cell>
          <cell r="V2997" t="str">
            <v/>
          </cell>
          <cell r="W2997" t="str">
            <v/>
          </cell>
          <cell r="Y2997" t="str">
            <v/>
          </cell>
          <cell r="AA2997" t="str">
            <v/>
          </cell>
          <cell r="AB2997">
            <v>0</v>
          </cell>
          <cell r="AC2997">
            <v>0</v>
          </cell>
          <cell r="AI2997" t="str">
            <v/>
          </cell>
          <cell r="AJ2997" t="str">
            <v/>
          </cell>
          <cell r="AK2997">
            <v>0</v>
          </cell>
          <cell r="AL2997">
            <v>0</v>
          </cell>
          <cell r="AM2997">
            <v>0</v>
          </cell>
        </row>
        <row r="2998">
          <cell r="C2998" t="str">
            <v/>
          </cell>
          <cell r="D2998" t="str">
            <v/>
          </cell>
          <cell r="O2998" t="str">
            <v/>
          </cell>
          <cell r="T2998" t="str">
            <v/>
          </cell>
          <cell r="U2998" t="str">
            <v/>
          </cell>
          <cell r="V2998" t="str">
            <v/>
          </cell>
          <cell r="W2998" t="str">
            <v/>
          </cell>
          <cell r="Y2998" t="str">
            <v/>
          </cell>
          <cell r="AA2998" t="str">
            <v/>
          </cell>
          <cell r="AB2998">
            <v>0</v>
          </cell>
          <cell r="AC2998">
            <v>0</v>
          </cell>
          <cell r="AI2998" t="str">
            <v/>
          </cell>
          <cell r="AJ2998" t="str">
            <v/>
          </cell>
          <cell r="AK2998">
            <v>0</v>
          </cell>
          <cell r="AL2998">
            <v>0</v>
          </cell>
          <cell r="AM2998">
            <v>0</v>
          </cell>
        </row>
        <row r="2999">
          <cell r="C2999" t="str">
            <v/>
          </cell>
          <cell r="D2999" t="str">
            <v/>
          </cell>
          <cell r="O2999" t="str">
            <v/>
          </cell>
          <cell r="T2999" t="str">
            <v/>
          </cell>
          <cell r="U2999" t="str">
            <v/>
          </cell>
          <cell r="V2999" t="str">
            <v/>
          </cell>
          <cell r="W2999" t="str">
            <v/>
          </cell>
          <cell r="Y2999" t="str">
            <v/>
          </cell>
          <cell r="AA2999" t="str">
            <v/>
          </cell>
          <cell r="AB2999">
            <v>0</v>
          </cell>
          <cell r="AC2999">
            <v>0</v>
          </cell>
          <cell r="AI2999" t="str">
            <v/>
          </cell>
          <cell r="AJ2999" t="str">
            <v/>
          </cell>
          <cell r="AK2999">
            <v>0</v>
          </cell>
          <cell r="AL2999">
            <v>0</v>
          </cell>
          <cell r="AM2999">
            <v>0</v>
          </cell>
        </row>
        <row r="3000">
          <cell r="C3000" t="str">
            <v/>
          </cell>
          <cell r="D3000" t="str">
            <v/>
          </cell>
          <cell r="O3000" t="str">
            <v/>
          </cell>
          <cell r="T3000" t="str">
            <v/>
          </cell>
          <cell r="U3000" t="str">
            <v/>
          </cell>
          <cell r="V3000" t="str">
            <v/>
          </cell>
          <cell r="W3000" t="str">
            <v/>
          </cell>
          <cell r="Y3000" t="str">
            <v/>
          </cell>
          <cell r="AA3000" t="str">
            <v/>
          </cell>
          <cell r="AB3000">
            <v>0</v>
          </cell>
          <cell r="AC3000">
            <v>0</v>
          </cell>
          <cell r="AI3000" t="str">
            <v/>
          </cell>
          <cell r="AJ3000" t="str">
            <v/>
          </cell>
          <cell r="AK3000">
            <v>0</v>
          </cell>
          <cell r="AL3000">
            <v>0</v>
          </cell>
          <cell r="AM3000">
            <v>0</v>
          </cell>
        </row>
        <row r="3001">
          <cell r="C3001" t="str">
            <v/>
          </cell>
          <cell r="D3001" t="str">
            <v/>
          </cell>
          <cell r="O3001" t="str">
            <v/>
          </cell>
          <cell r="T3001" t="str">
            <v/>
          </cell>
          <cell r="U3001" t="str">
            <v/>
          </cell>
          <cell r="V3001" t="str">
            <v/>
          </cell>
          <cell r="W3001" t="str">
            <v/>
          </cell>
          <cell r="Y3001" t="str">
            <v/>
          </cell>
          <cell r="AA3001" t="str">
            <v/>
          </cell>
          <cell r="AB3001">
            <v>0</v>
          </cell>
          <cell r="AC3001">
            <v>0</v>
          </cell>
          <cell r="AI3001" t="str">
            <v/>
          </cell>
          <cell r="AJ3001" t="str">
            <v/>
          </cell>
          <cell r="AK3001">
            <v>0</v>
          </cell>
          <cell r="AL3001">
            <v>0</v>
          </cell>
          <cell r="AM3001">
            <v>0</v>
          </cell>
        </row>
        <row r="3002">
          <cell r="C3002" t="str">
            <v/>
          </cell>
          <cell r="D3002" t="str">
            <v/>
          </cell>
          <cell r="O3002" t="str">
            <v/>
          </cell>
          <cell r="T3002" t="str">
            <v/>
          </cell>
          <cell r="U3002" t="str">
            <v/>
          </cell>
          <cell r="V3002" t="str">
            <v/>
          </cell>
          <cell r="W3002" t="str">
            <v/>
          </cell>
          <cell r="Y3002" t="str">
            <v/>
          </cell>
          <cell r="AA3002" t="str">
            <v/>
          </cell>
          <cell r="AB3002">
            <v>0</v>
          </cell>
          <cell r="AC3002">
            <v>0</v>
          </cell>
          <cell r="AI3002" t="str">
            <v/>
          </cell>
          <cell r="AJ3002" t="str">
            <v/>
          </cell>
          <cell r="AK3002">
            <v>0</v>
          </cell>
          <cell r="AL3002">
            <v>0</v>
          </cell>
          <cell r="AM3002">
            <v>0</v>
          </cell>
        </row>
        <row r="3003">
          <cell r="C3003" t="str">
            <v/>
          </cell>
          <cell r="D3003" t="str">
            <v/>
          </cell>
          <cell r="O3003" t="str">
            <v/>
          </cell>
          <cell r="T3003" t="str">
            <v/>
          </cell>
          <cell r="U3003" t="str">
            <v/>
          </cell>
          <cell r="V3003" t="str">
            <v/>
          </cell>
          <cell r="W3003" t="str">
            <v/>
          </cell>
          <cell r="Y3003" t="str">
            <v/>
          </cell>
          <cell r="AA3003" t="str">
            <v/>
          </cell>
          <cell r="AB3003">
            <v>0</v>
          </cell>
          <cell r="AC3003">
            <v>0</v>
          </cell>
          <cell r="AI3003" t="str">
            <v/>
          </cell>
          <cell r="AJ3003" t="str">
            <v/>
          </cell>
          <cell r="AK3003">
            <v>0</v>
          </cell>
          <cell r="AL3003">
            <v>0</v>
          </cell>
          <cell r="AM3003">
            <v>0</v>
          </cell>
        </row>
        <row r="3004">
          <cell r="C3004" t="str">
            <v/>
          </cell>
          <cell r="D3004" t="str">
            <v/>
          </cell>
          <cell r="O3004" t="str">
            <v/>
          </cell>
          <cell r="T3004" t="str">
            <v/>
          </cell>
          <cell r="U3004" t="str">
            <v/>
          </cell>
          <cell r="V3004" t="str">
            <v/>
          </cell>
          <cell r="W3004" t="str">
            <v/>
          </cell>
          <cell r="Y3004" t="str">
            <v/>
          </cell>
          <cell r="AA3004" t="str">
            <v/>
          </cell>
          <cell r="AB3004">
            <v>0</v>
          </cell>
          <cell r="AC3004">
            <v>0</v>
          </cell>
          <cell r="AI3004" t="str">
            <v/>
          </cell>
          <cell r="AJ3004" t="str">
            <v/>
          </cell>
          <cell r="AK3004">
            <v>0</v>
          </cell>
          <cell r="AL3004">
            <v>0</v>
          </cell>
          <cell r="AM3004">
            <v>0</v>
          </cell>
        </row>
      </sheetData>
      <sheetData sheetId="14" refreshError="1"/>
      <sheetData sheetId="15">
        <row r="1">
          <cell r="B1">
            <v>2</v>
          </cell>
        </row>
        <row r="2">
          <cell r="B2">
            <v>46279.0</v>
          </cell>
        </row>
        <row r="3">
          <cell r="B3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2"/>
  <sheetViews>
    <sheetView showGridLines="0"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财税代理 · 多公司收支管理 ② 汇总报表（只看，不用录入）</t>
        </is>
      </c>
    </row>
    <row r="2" ht="40" customHeight="1">
      <c r="A2" s="2" t="inlineStr">
        <is>
          <t>💡 这本的数都取自【A065-1_流水发票导入.xlsx】（两本放同一个文件夹）。打开时 Excel/WPS 问「是否更新链接 / 启用内容」选「更新」，或者先打开 ① 那本再打开这本，数就是最新的。每张报表顶上的黄格子选公司（或全部）、年份、日期。这本里隐藏的「资金台帐 / 发票导入 / 基础资料 / 往来单位」是取数用的，别改。</t>
        </is>
      </c>
    </row>
    <row r="4" ht="28" customHeight="1">
      <c r="A4" s="3" t="inlineStr">
        <is>
          <t>数据到</t>
        </is>
      </c>
      <c r="B4" s="4">
        <f>_辅助!$B$2</f>
        <v>46279.0</v>
      </c>
      <c r="C4" s="3" t="inlineStr">
        <is>
          <t>资金台帐</t>
        </is>
      </c>
      <c r="D4" s="5" t="str">
        <f>_辅助!$B$3&amp;" 笔"</f>
        <v>27 笔</v>
      </c>
      <c r="E4" s="3" t="inlineStr">
        <is>
          <t>待处理（✗）</t>
        </is>
      </c>
      <c r="F4" s="5" t="str">
        <f>COUNTIF(资金台帐!$X$6:$X$6005,"✗*")&amp;" 笔"</f>
        <v>7 笔</v>
      </c>
      <c r="G4" s="3" t="inlineStr">
        <is>
          <t>录入表校验 ✗</t>
        </is>
      </c>
      <c r="H4" s="5" t="str">
        <f>_辅助!$B$1&amp;" 项"</f>
        <v>2 项</v>
      </c>
    </row>
    <row r="6" ht="24" customHeight="1">
      <c r="A6" s="3" t="inlineStr">
        <is>
          <t>公司</t>
        </is>
      </c>
      <c r="B6" s="6" t="inlineStr">
        <is>
          <t>全部</t>
        </is>
      </c>
      <c r="D6" s="3" t="inlineStr">
        <is>
          <t>年份</t>
        </is>
      </c>
      <c r="E6" s="6" t="n">
        <v>2026</v>
      </c>
    </row>
    <row r="8">
      <c r="A8" s="7" t="inlineStr">
        <is>
          <t>本年收入</t>
        </is>
      </c>
      <c r="B8" s="7" t="inlineStr">
        <is>
          <t>变动利润</t>
        </is>
      </c>
      <c r="C8" s="7" t="inlineStr">
        <is>
          <t>利润</t>
        </is>
      </c>
      <c r="D8" s="7" t="inlineStr">
        <is>
          <t>本年新增客户</t>
        </is>
      </c>
      <c r="E8" s="7" t="inlineStr">
        <is>
          <t>资金余额（现在）</t>
        </is>
      </c>
      <c r="F8" s="7" t="inlineStr">
        <is>
          <t>客户欠款＊</t>
        </is>
      </c>
      <c r="G8" s="7" t="inlineStr">
        <is>
          <t>欠供应商＊</t>
        </is>
      </c>
      <c r="H8" s="7" t="inlineStr">
        <is>
          <t>内部往来对不上</t>
        </is>
      </c>
    </row>
    <row r="9" ht="32" customHeight="1">
      <c r="A9" s="8">
        <f>ROUND(SUMIFS(资金台帐!$AB$6:$AB$6005,资金台帐!$U$6:$U$6005,"收入",资金台帐!$O$6:$O$6005,IF($B$6="全部","?*",$B$6),资金台帐!$N$6:$N$6005,"&gt;="&amp;DATE($E$6,1,1),资金台帐!$N$6:$N$6005,"&lt;"&amp;DATE($E$6+1,1,1))-SUMIFS(资金台帐!$AC$6:$AC$6005,资金台帐!$U$6:$U$6005,"收入",资金台帐!$O$6:$O$6005,IF($B$6="全部","?*",$B$6),资金台帐!$N$6:$N$6005,"&gt;="&amp;DATE($E$6,1,1),资金台帐!$N$6:$N$6005,"&lt;"&amp;DATE($E$6+1,1,1)),2)</f>
        <v>171000</v>
      </c>
      <c r="B9" s="8">
        <f>ROUND(SUMIFS(资金台帐!$AB$6:$AB$6005,资金台帐!$U$6:$U$6005,"收入",资金台帐!$O$6:$O$6005,IF($B$6="全部","?*",$B$6),资金台帐!$N$6:$N$6005,"&gt;="&amp;DATE($E$6,1,1),资金台帐!$N$6:$N$6005,"&lt;"&amp;DATE($E$6+1,1,1))-SUMIFS(资金台帐!$AC$6:$AC$6005,资金台帐!$U$6:$U$6005,"收入",资金台帐!$O$6:$O$6005,IF($B$6="全部","?*",$B$6),资金台帐!$N$6:$N$6005,"&gt;="&amp;DATE($E$6,1,1),资金台帐!$N$6:$N$6005,"&lt;"&amp;DATE($E$6+1,1,1))-(SUMIFS(资金台帐!$AC$6:$AC$6005,资金台帐!$U$6:$U$6005,"变动成本",资金台帐!$O$6:$O$6005,IF($B$6="全部","?*",$B$6),资金台帐!$N$6:$N$6005,"&gt;="&amp;DATE($E$6,1,1),资金台帐!$N$6:$N$6005,"&lt;"&amp;DATE($E$6+1,1,1))-SUMIFS(资金台帐!$AB$6:$AB$6005,资金台帐!$U$6:$U$6005,"变动成本",资金台帐!$O$6:$O$6005,IF($B$6="全部","?*",$B$6),资金台帐!$N$6:$N$6005,"&gt;="&amp;DATE($E$6,1,1),资金台帐!$N$6:$N$6005,"&lt;"&amp;DATE($E$6+1,1,1))),2)</f>
        <v>148621.34</v>
      </c>
      <c r="C9" s="8">
        <f>ROUND(SUMIFS(资金台帐!$AB$6:$AB$6005,资金台帐!$U$6:$U$6005,"收入",资金台帐!$O$6:$O$6005,IF($B$6="全部","?*",$B$6),资金台帐!$N$6:$N$6005,"&gt;="&amp;DATE($E$6,1,1),资金台帐!$N$6:$N$6005,"&lt;"&amp;DATE($E$6+1,1,1))-SUMIFS(资金台帐!$AC$6:$AC$6005,资金台帐!$U$6:$U$6005,"收入",资金台帐!$O$6:$O$6005,IF($B$6="全部","?*",$B$6),资金台帐!$N$6:$N$6005,"&gt;="&amp;DATE($E$6,1,1),资金台帐!$N$6:$N$6005,"&lt;"&amp;DATE($E$6+1,1,1))-(SUMIFS(资金台帐!$AC$6:$AC$6005,资金台帐!$U$6:$U$6005,"变动成本",资金台帐!$O$6:$O$6005,IF($B$6="全部","?*",$B$6),资金台帐!$N$6:$N$6005,"&gt;="&amp;DATE($E$6,1,1),资金台帐!$N$6:$N$6005,"&lt;"&amp;DATE($E$6+1,1,1))-SUMIFS(资金台帐!$AB$6:$AB$6005,资金台帐!$U$6:$U$6005,"变动成本",资金台帐!$O$6:$O$6005,IF($B$6="全部","?*",$B$6),资金台帐!$N$6:$N$6005,"&gt;="&amp;DATE($E$6,1,1),资金台帐!$N$6:$N$6005,"&lt;"&amp;DATE($E$6+1,1,1)))-(SUMIFS(资金台帐!$AC$6:$AC$6005,资金台帐!$U$6:$U$6005,"固定成本",资金台帐!$O$6:$O$6005,IF($B$6="全部","?*",$B$6),资金台帐!$N$6:$N$6005,"&gt;="&amp;DATE($E$6,1,1),资金台帐!$N$6:$N$6005,"&lt;"&amp;DATE($E$6+1,1,1))-SUMIFS(资金台帐!$AB$6:$AB$6005,资金台帐!$U$6:$U$6005,"固定成本",资金台帐!$O$6:$O$6005,IF($B$6="全部","?*",$B$6),资金台帐!$N$6:$N$6005,"&gt;="&amp;DATE($E$6,1,1),资金台帐!$N$6:$N$6005,"&lt;"&amp;DATE($E$6+1,1,1))),2)</f>
        <v>148621.34</v>
      </c>
      <c r="D9" s="9">
        <f>COUNTIFS(资金台帐!$T$6:$T$6005,"新增",资金台帐!$AB$6:$AB$6005,"&gt;0",资金台帐!$O$6:$O$6005,IF($B$6="全部","?*",$B$6),资金台帐!$N$6:$N$6005,"&gt;="&amp;DATE($E$6,1,1),资金台帐!$N$6:$N$6005,"&lt;"&amp;DATE($E$6+1,1,1))</f>
        <v>13</v>
      </c>
      <c r="E9" s="8">
        <f>ROUND(SUMIFS(基础资料!$N$5:$N$24,基础资料!$J$5:$J$24,IF($B$6="全部","?*",$B$6))+SUMIFS(资金台帐!$AD$6:$AD$6005,资金台帐!$O$6:$O$6005,IF($B$6="全部","?*",$B$6)),2)</f>
        <v>286034.11</v>
      </c>
      <c r="F9" s="8">
        <f>ROUND(SUMIF(应收应付汇总!$G$6:$G$606,"&gt;0"),2)</f>
        <v>81300</v>
      </c>
      <c r="G9" s="8">
        <f>ROUND(SUMIF(应收应付汇总!$K$6:$K$606,"&gt;0"),2)</f>
        <v>183.71</v>
      </c>
      <c r="H9" s="10">
        <f>COUNTIF(内部往来!$B$18:$I$25,"差*")/2+COUNTIF(内部往来!$C$39:$C$46,"✗*")</f>
        <v>0</v>
      </c>
    </row>
    <row r="10">
      <c r="A10" s="11" t="inlineStr">
        <is>
          <t>收入、利润、新增客户按上面选的公司和年份；资金余额是所选公司所有账户到现在；＊客户欠款、欠供应商按【应收应付汇总】里选的公司、年份（年底余额，只加正数）；内部往来对不上的看【内部往来】②和最下面。</t>
        </is>
      </c>
    </row>
    <row r="12">
      <c r="A12" s="12" t="inlineStr">
        <is>
          <t>表格导航（点表名直接跳过去）</t>
        </is>
      </c>
      <c r="B12" s="13" t="n"/>
      <c r="C12" s="13" t="n"/>
      <c r="D12" s="13" t="n"/>
      <c r="E12" s="13" t="n"/>
      <c r="F12" s="13" t="n"/>
      <c r="G12" s="13" t="n"/>
      <c r="H12" s="14" t="n"/>
    </row>
    <row r="13">
      <c r="A13" s="15" t="inlineStr">
        <is>
          <t>表名</t>
        </is>
      </c>
      <c r="B13" s="15" t="inlineStr">
        <is>
          <t>干什么的</t>
        </is>
      </c>
      <c r="C13" s="13" t="n"/>
      <c r="D13" s="13" t="n"/>
      <c r="E13" s="14" t="n"/>
      <c r="F13" s="15" t="inlineStr">
        <is>
          <t>你要做什么</t>
        </is>
      </c>
      <c r="G13" s="13" t="n"/>
      <c r="H13" s="14" t="n"/>
    </row>
    <row r="14" ht="30" customHeight="1">
      <c r="A14" s="16" t="inlineStr">
        <is>
          <t>收支汇总表</t>
        </is>
      </c>
      <c r="B14" s="17" t="inlineStr">
        <is>
          <t>「收支类型」× 1～12 月：收入、变动成本、变动利润、固定成本、利润</t>
        </is>
      </c>
      <c r="C14" s="18" t="n"/>
      <c r="D14" s="18" t="n"/>
      <c r="E14" s="18" t="n"/>
      <c r="F14" s="19" t="inlineStr">
        <is>
          <t>选公司、年份看</t>
        </is>
      </c>
      <c r="G14" s="18" t="n"/>
      <c r="H14" s="18" t="n"/>
    </row>
    <row r="15" ht="30" customHeight="1">
      <c r="A15" s="16" t="inlineStr">
        <is>
          <t>简易现金流量表</t>
        </is>
      </c>
      <c r="B15" s="17" t="inlineStr">
        <is>
          <t>业务口径的简易现金流量表（经营 / 投资 / 筹资往来），跟账户余额核对</t>
        </is>
      </c>
      <c r="C15" s="18" t="n"/>
      <c r="D15" s="18" t="n"/>
      <c r="E15" s="18" t="n"/>
      <c r="F15" s="19" t="inlineStr">
        <is>
          <t>选公司、年份看</t>
        </is>
      </c>
      <c r="G15" s="18" t="n"/>
      <c r="H15" s="18" t="n"/>
    </row>
    <row r="16" ht="30" customHeight="1">
      <c r="A16" s="16" t="inlineStr">
        <is>
          <t>资金余额表</t>
        </is>
      </c>
      <c r="B16" s="17" t="inlineStr">
        <is>
          <t>每个账户期初、收、支、期末，跟银行余额核对</t>
        </is>
      </c>
      <c r="C16" s="18" t="n"/>
      <c r="D16" s="18" t="n"/>
      <c r="E16" s="18" t="n"/>
      <c r="F16" s="19" t="inlineStr">
        <is>
          <t>选公司、起止日期看</t>
        </is>
      </c>
      <c r="G16" s="18" t="n"/>
      <c r="H16" s="18" t="n"/>
    </row>
    <row r="17" ht="30" customHeight="1">
      <c r="A17" s="16" t="inlineStr">
        <is>
          <t>费用统计</t>
        </is>
      </c>
      <c r="B17" s="17" t="inlineStr">
        <is>
          <t>收入、各项费用按公司对比</t>
        </is>
      </c>
      <c r="C17" s="18" t="n"/>
      <c r="D17" s="18" t="n"/>
      <c r="E17" s="18" t="n"/>
      <c r="F17" s="19" t="inlineStr">
        <is>
          <t>选年份、月份范围看</t>
        </is>
      </c>
      <c r="G17" s="18" t="n"/>
      <c r="H17" s="18" t="n"/>
    </row>
    <row r="18" ht="30" customHeight="1">
      <c r="A18" s="16" t="inlineStr">
        <is>
          <t>客户收入统计</t>
        </is>
      </c>
      <c r="B18" s="17" t="inlineStr">
        <is>
          <t>每月新增客户、新增/续费收入；每个客户首次来款、续费、应收</t>
        </is>
      </c>
      <c r="C18" s="18" t="n"/>
      <c r="D18" s="18" t="n"/>
      <c r="E18" s="18" t="n"/>
      <c r="F18" s="19" t="inlineStr">
        <is>
          <t>选公司、年份看</t>
        </is>
      </c>
      <c r="G18" s="18" t="n"/>
      <c r="H18" s="18" t="n"/>
    </row>
    <row r="19" ht="30" customHeight="1">
      <c r="A19" s="16" t="inlineStr">
        <is>
          <t>应收应付汇总</t>
        </is>
      </c>
      <c r="B19" s="17" t="inlineStr">
        <is>
          <t>每个往来单位的应收、应付、其他往来（借款押金）</t>
        </is>
      </c>
      <c r="C19" s="18" t="n"/>
      <c r="D19" s="18" t="n"/>
      <c r="E19" s="18" t="n"/>
      <c r="F19" s="19" t="inlineStr">
        <is>
          <t>选公司、年份看</t>
        </is>
      </c>
      <c r="G19" s="18" t="n"/>
      <c r="H19" s="18" t="n"/>
    </row>
    <row r="20" ht="30" customHeight="1">
      <c r="A20" s="16" t="inlineStr">
        <is>
          <t>往来对账单</t>
        </is>
      </c>
      <c r="B20" s="17" t="inlineStr">
        <is>
          <t>给某个客户/供应商的对账单：发票、收付款逐笔带余额</t>
        </is>
      </c>
      <c r="C20" s="18" t="n"/>
      <c r="D20" s="18" t="n"/>
      <c r="E20" s="18" t="n"/>
      <c r="F20" s="19" t="inlineStr">
        <is>
          <t>选公司、单位、起止日期</t>
        </is>
      </c>
      <c r="G20" s="18" t="n"/>
      <c r="H20" s="18" t="n"/>
    </row>
    <row r="21" ht="30" customHeight="1">
      <c r="A21" s="16" t="inlineStr">
        <is>
          <t>内部往来</t>
        </is>
      </c>
      <c r="B21" s="17" t="inlineStr">
        <is>
          <t>几家公司之间划转的钱谁欠谁、两边对不对得上；自家之间开的票</t>
        </is>
      </c>
      <c r="C21" s="18" t="n"/>
      <c r="D21" s="18" t="n"/>
      <c r="E21" s="18" t="n"/>
      <c r="F21" s="19" t="inlineStr">
        <is>
          <t>选截止日看</t>
        </is>
      </c>
      <c r="G21" s="18" t="n"/>
      <c r="H21" s="18" t="n"/>
    </row>
    <row r="22" ht="30" customHeight="1">
      <c r="A22" s="16" t="inlineStr">
        <is>
          <t>发票汇总</t>
        </is>
      </c>
      <c r="B22" s="17" t="inlineStr">
        <is>
          <t>每月销项、进项发票金额，对照同月收付款</t>
        </is>
      </c>
      <c r="C22" s="18" t="n"/>
      <c r="D22" s="18" t="n"/>
      <c r="E22" s="18" t="n"/>
      <c r="F22" s="19" t="inlineStr">
        <is>
          <t>选公司、年份看</t>
        </is>
      </c>
      <c r="G22" s="18" t="n"/>
      <c r="H22" s="18" t="n"/>
    </row>
  </sheetData>
  <mergeCells count="24">
    <mergeCell ref="F20:H20"/>
    <mergeCell ref="F21:H21"/>
    <mergeCell ref="F18:H18"/>
    <mergeCell ref="B15:E15"/>
    <mergeCell ref="F17:H17"/>
    <mergeCell ref="B20:E20"/>
    <mergeCell ref="A1:H1"/>
    <mergeCell ref="F22:H22"/>
    <mergeCell ref="F13:H13"/>
    <mergeCell ref="B16:E16"/>
    <mergeCell ref="B22:E22"/>
    <mergeCell ref="A12:H12"/>
    <mergeCell ref="B18:E18"/>
    <mergeCell ref="F14:H14"/>
    <mergeCell ref="A2:H2"/>
    <mergeCell ref="B21:E21"/>
    <mergeCell ref="B14:E14"/>
    <mergeCell ref="F16:H16"/>
    <mergeCell ref="B17:E17"/>
    <mergeCell ref="F19:H19"/>
    <mergeCell ref="B13:E13"/>
    <mergeCell ref="A10:H10"/>
    <mergeCell ref="B19:E19"/>
    <mergeCell ref="F15:H15"/>
  </mergeCells>
  <dataValidations count="2">
    <dataValidation sqref="B6" showDropDown="0" showInputMessage="0" showErrorMessage="0" allowBlank="1" type="list">
      <formula1>=_辅助!$A$1:$A$9</formula1>
    </dataValidation>
    <dataValidation sqref="E6" showDropDown="0" showInputMessage="0" showErrorMessage="0" allowBlank="1" type="list">
      <formula1>"2024,2025,2026,2027,2028,2029,2030"</formula1>
    </dataValidation>
  </dataValidations>
  <hyperlinks>
    <hyperlink ref="A14" location="'收支汇总表'!A1" display="收支汇总表"/>
    <hyperlink ref="A15" location="'简易现金流量表'!A1" display="简易现金流量表"/>
    <hyperlink ref="A16" location="'资金余额表'!A1" display="资金余额表"/>
    <hyperlink ref="A17" location="'费用统计'!A1" display="费用统计"/>
    <hyperlink ref="A18" location="'客户收入统计'!A1" display="客户收入统计"/>
    <hyperlink ref="A19" location="'应收应付汇总'!A1" display="应收应付汇总"/>
    <hyperlink ref="A20" location="'往来对账单'!A1" display="往来对账单"/>
    <hyperlink ref="A21" location="'内部往来'!A1" display="内部往来"/>
    <hyperlink ref="A22" location="'发票汇总'!A1" display="发票汇总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Q54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8" customWidth="1" min="16" max="16"/>
    <col hidden="1" width="4" customWidth="1" min="17" max="17"/>
  </cols>
  <sheetData>
    <row r="1" ht="33" customHeight="1">
      <c r="A1" s="20" t="inlineStr">
        <is>
          <t>收 支 汇 总 表（收支类型 × 1～12 月 · 按资金台帐实收实付）</t>
        </is>
      </c>
    </row>
    <row r="2" ht="38" customHeight="1">
      <c r="A2" s="2" t="inlineStr">
        <is>
          <t>💡 选公司、年份。行就是「收支类型」：收入 → 变动成本 → 变动利润 → 固定成本 → 利润，下面是其他支出、实收资本、投资、往来。收入类＝收进来减退出去；成本费用类＝付出去减退回来。账户互转、内部公司之间划转不算收入支出（最下面单列）。</t>
        </is>
      </c>
    </row>
    <row r="3" ht="24" customHeight="1">
      <c r="B3" s="3" t="inlineStr">
        <is>
          <t>公司</t>
        </is>
      </c>
      <c r="C3" s="6" t="inlineStr">
        <is>
          <t>全部</t>
        </is>
      </c>
      <c r="E3" s="3" t="inlineStr">
        <is>
          <t>年份</t>
        </is>
      </c>
      <c r="F3" s="6" t="n">
        <v>2026</v>
      </c>
    </row>
    <row r="4" ht="34" customHeight="1">
      <c r="A4" s="21" t="inlineStr">
        <is>
          <t>收支类型</t>
        </is>
      </c>
      <c r="B4" s="21" t="inlineStr">
        <is>
          <t>项目</t>
        </is>
      </c>
      <c r="C4" s="21" t="inlineStr">
        <is>
          <t>1月</t>
        </is>
      </c>
      <c r="D4" s="21" t="inlineStr">
        <is>
          <t>2月</t>
        </is>
      </c>
      <c r="E4" s="21" t="inlineStr">
        <is>
          <t>3月</t>
        </is>
      </c>
      <c r="F4" s="21" t="inlineStr">
        <is>
          <t>4月</t>
        </is>
      </c>
      <c r="G4" s="21" t="inlineStr">
        <is>
          <t>5月</t>
        </is>
      </c>
      <c r="H4" s="21" t="inlineStr">
        <is>
          <t>6月</t>
        </is>
      </c>
      <c r="I4" s="21" t="inlineStr">
        <is>
          <t>7月</t>
        </is>
      </c>
      <c r="J4" s="21" t="inlineStr">
        <is>
          <t>8月</t>
        </is>
      </c>
      <c r="K4" s="21" t="inlineStr">
        <is>
          <t>9月</t>
        </is>
      </c>
      <c r="L4" s="21" t="inlineStr">
        <is>
          <t>10月</t>
        </is>
      </c>
      <c r="M4" s="21" t="inlineStr">
        <is>
          <t>11月</t>
        </is>
      </c>
      <c r="N4" s="21" t="inlineStr">
        <is>
          <t>12月</t>
        </is>
      </c>
      <c r="O4" s="21" t="inlineStr">
        <is>
          <t>全年合计</t>
        </is>
      </c>
      <c r="P4" s="21" t="inlineStr">
        <is>
          <t>占收入</t>
        </is>
      </c>
      <c r="Q4" s="22" t="inlineStr">
        <is>
          <t>项目名</t>
        </is>
      </c>
    </row>
    <row r="5">
      <c r="A5" s="23" t="inlineStr">
        <is>
          <t>收入</t>
        </is>
      </c>
      <c r="B5" s="24" t="str">
        <f>IF(基础资料!$W$5="",基础资料!$U$5&amp;"",基础资料!$W$5&amp;"")</f>
        <v>项目</v>
      </c>
      <c r="C5" s="25">
        <f t="shared" ref="C5:C14" si="0">ROUND(SUMIFS(资金台帐!$AB$6:$AB$6005,资金台帐!$T$6:$T$6005,$Q5,资金台帐!$U$6:$U$6005,"收入",资金台帐!$O$6:$O$6005,IF($C$3="全部","?*",$C$3),资金台帐!$N$6:$N$6005,"&gt;="&amp;DATE($F$3,1,1),资金台帐!$N$6:$N$6005,"&lt;"&amp;DATE($F$3,1+1,1))-SUMIFS(资金台帐!$AC$6:$AC$6005,资金台帐!$T$6:$T$6005,$Q5,资金台帐!$U$6:$U$6005,"收入",资金台帐!$O$6:$O$6005,IF($C$3="全部","?*",$C$3),资金台帐!$N$6:$N$6005,"&gt;="&amp;DATE($F$3,1,1),资金台帐!$N$6:$N$6005,"&lt;"&amp;DATE($F$3,1+1,1)),2)</f>
        <v>0</v>
      </c>
      <c r="D5" s="25">
        <f t="shared" ref="D5:D14" si="2">ROUND(SUMIFS(资金台帐!$AB$6:$AB$6005,资金台帐!$T$6:$T$6005,$Q5,资金台帐!$U$6:$U$6005,"收入",资金台帐!$O$6:$O$6005,IF($C$3="全部","?*",$C$3),资金台帐!$N$6:$N$6005,"&gt;="&amp;DATE($F$3,2,1),资金台帐!$N$6:$N$6005,"&lt;"&amp;DATE($F$3,2+1,1))-SUMIFS(资金台帐!$AC$6:$AC$6005,资金台帐!$T$6:$T$6005,$Q5,资金台帐!$U$6:$U$6005,"收入",资金台帐!$O$6:$O$6005,IF($C$3="全部","?*",$C$3),资金台帐!$N$6:$N$6005,"&gt;="&amp;DATE($F$3,2,1),资金台帐!$N$6:$N$6005,"&lt;"&amp;DATE($F$3,2+1,1)),2)</f>
        <v>0</v>
      </c>
      <c r="E5" s="25">
        <f t="shared" ref="E5:E14" si="4">ROUND(SUMIFS(资金台帐!$AB$6:$AB$6005,资金台帐!$T$6:$T$6005,$Q5,资金台帐!$U$6:$U$6005,"收入",资金台帐!$O$6:$O$6005,IF($C$3="全部","?*",$C$3),资金台帐!$N$6:$N$6005,"&gt;="&amp;DATE($F$3,3,1),资金台帐!$N$6:$N$6005,"&lt;"&amp;DATE($F$3,3+1,1))-SUMIFS(资金台帐!$AC$6:$AC$6005,资金台帐!$T$6:$T$6005,$Q5,资金台帐!$U$6:$U$6005,"收入",资金台帐!$O$6:$O$6005,IF($C$3="全部","?*",$C$3),资金台帐!$N$6:$N$6005,"&gt;="&amp;DATE($F$3,3,1),资金台帐!$N$6:$N$6005,"&lt;"&amp;DATE($F$3,3+1,1)),2)</f>
        <v>0</v>
      </c>
      <c r="F5" s="25">
        <f t="shared" ref="F5:F14" si="6">ROUND(SUMIFS(资金台帐!$AB$6:$AB$6005,资金台帐!$T$6:$T$6005,$Q5,资金台帐!$U$6:$U$6005,"收入",资金台帐!$O$6:$O$6005,IF($C$3="全部","?*",$C$3),资金台帐!$N$6:$N$6005,"&gt;="&amp;DATE($F$3,4,1),资金台帐!$N$6:$N$6005,"&lt;"&amp;DATE($F$3,4+1,1))-SUMIFS(资金台帐!$AC$6:$AC$6005,资金台帐!$T$6:$T$6005,$Q5,资金台帐!$U$6:$U$6005,"收入",资金台帐!$O$6:$O$6005,IF($C$3="全部","?*",$C$3),资金台帐!$N$6:$N$6005,"&gt;="&amp;DATE($F$3,4,1),资金台帐!$N$6:$N$6005,"&lt;"&amp;DATE($F$3,4+1,1)),2)</f>
        <v>0</v>
      </c>
      <c r="G5" s="25">
        <f t="shared" ref="G5:G14" si="8">ROUND(SUMIFS(资金台帐!$AB$6:$AB$6005,资金台帐!$T$6:$T$6005,$Q5,资金台帐!$U$6:$U$6005,"收入",资金台帐!$O$6:$O$6005,IF($C$3="全部","?*",$C$3),资金台帐!$N$6:$N$6005,"&gt;="&amp;DATE($F$3,5,1),资金台帐!$N$6:$N$6005,"&lt;"&amp;DATE($F$3,5+1,1))-SUMIFS(资金台帐!$AC$6:$AC$6005,资金台帐!$T$6:$T$6005,$Q5,资金台帐!$U$6:$U$6005,"收入",资金台帐!$O$6:$O$6005,IF($C$3="全部","?*",$C$3),资金台帐!$N$6:$N$6005,"&gt;="&amp;DATE($F$3,5,1),资金台帐!$N$6:$N$6005,"&lt;"&amp;DATE($F$3,5+1,1)),2)</f>
        <v>0</v>
      </c>
      <c r="H5" s="25">
        <f t="shared" ref="H5:H14" si="10">ROUND(SUMIFS(资金台帐!$AB$6:$AB$6005,资金台帐!$T$6:$T$6005,$Q5,资金台帐!$U$6:$U$6005,"收入",资金台帐!$O$6:$O$6005,IF($C$3="全部","?*",$C$3),资金台帐!$N$6:$N$6005,"&gt;="&amp;DATE($F$3,6,1),资金台帐!$N$6:$N$6005,"&lt;"&amp;DATE($F$3,6+1,1))-SUMIFS(资金台帐!$AC$6:$AC$6005,资金台帐!$T$6:$T$6005,$Q5,资金台帐!$U$6:$U$6005,"收入",资金台帐!$O$6:$O$6005,IF($C$3="全部","?*",$C$3),资金台帐!$N$6:$N$6005,"&gt;="&amp;DATE($F$3,6,1),资金台帐!$N$6:$N$6005,"&lt;"&amp;DATE($F$3,6+1,1)),2)</f>
        <v>0</v>
      </c>
      <c r="I5" s="25">
        <f t="shared" ref="I5:I14" si="12">ROUND(SUMIFS(资金台帐!$AB$6:$AB$6005,资金台帐!$T$6:$T$6005,$Q5,资金台帐!$U$6:$U$6005,"收入",资金台帐!$O$6:$O$6005,IF($C$3="全部","?*",$C$3),资金台帐!$N$6:$N$6005,"&gt;="&amp;DATE($F$3,7,1),资金台帐!$N$6:$N$6005,"&lt;"&amp;DATE($F$3,7+1,1))-SUMIFS(资金台帐!$AC$6:$AC$6005,资金台帐!$T$6:$T$6005,$Q5,资金台帐!$U$6:$U$6005,"收入",资金台帐!$O$6:$O$6005,IF($C$3="全部","?*",$C$3),资金台帐!$N$6:$N$6005,"&gt;="&amp;DATE($F$3,7,1),资金台帐!$N$6:$N$6005,"&lt;"&amp;DATE($F$3,7+1,1)),2)</f>
        <v>0</v>
      </c>
      <c r="J5" s="25">
        <f t="shared" ref="J5:J14" si="14">ROUND(SUMIFS(资金台帐!$AB$6:$AB$6005,资金台帐!$T$6:$T$6005,$Q5,资金台帐!$U$6:$U$6005,"收入",资金台帐!$O$6:$O$6005,IF($C$3="全部","?*",$C$3),资金台帐!$N$6:$N$6005,"&gt;="&amp;DATE($F$3,8,1),资金台帐!$N$6:$N$6005,"&lt;"&amp;DATE($F$3,8+1,1))-SUMIFS(资金台帐!$AC$6:$AC$6005,资金台帐!$T$6:$T$6005,$Q5,资金台帐!$U$6:$U$6005,"收入",资金台帐!$O$6:$O$6005,IF($C$3="全部","?*",$C$3),资金台帐!$N$6:$N$6005,"&gt;="&amp;DATE($F$3,8,1),资金台帐!$N$6:$N$6005,"&lt;"&amp;DATE($F$3,8+1,1)),2)</f>
        <v>0</v>
      </c>
      <c r="K5" s="25">
        <f t="shared" ref="K5:K14" si="16">ROUND(SUMIFS(资金台帐!$AB$6:$AB$6005,资金台帐!$T$6:$T$6005,$Q5,资金台帐!$U$6:$U$6005,"收入",资金台帐!$O$6:$O$6005,IF($C$3="全部","?*",$C$3),资金台帐!$N$6:$N$6005,"&gt;="&amp;DATE($F$3,9,1),资金台帐!$N$6:$N$6005,"&lt;"&amp;DATE($F$3,9+1,1))-SUMIFS(资金台帐!$AC$6:$AC$6005,资金台帐!$T$6:$T$6005,$Q5,资金台帐!$U$6:$U$6005,"收入",资金台帐!$O$6:$O$6005,IF($C$3="全部","?*",$C$3),资金台帐!$N$6:$N$6005,"&gt;="&amp;DATE($F$3,9,1),资金台帐!$N$6:$N$6005,"&lt;"&amp;DATE($F$3,9+1,1)),2)</f>
        <v>0</v>
      </c>
      <c r="L5" s="25">
        <f t="shared" ref="L5:L14" si="18">ROUND(SUMIFS(资金台帐!$AB$6:$AB$6005,资金台帐!$T$6:$T$6005,$Q5,资金台帐!$U$6:$U$6005,"收入",资金台帐!$O$6:$O$6005,IF($C$3="全部","?*",$C$3),资金台帐!$N$6:$N$6005,"&gt;="&amp;DATE($F$3,10,1),资金台帐!$N$6:$N$6005,"&lt;"&amp;DATE($F$3,10+1,1))-SUMIFS(资金台帐!$AC$6:$AC$6005,资金台帐!$T$6:$T$6005,$Q5,资金台帐!$U$6:$U$6005,"收入",资金台帐!$O$6:$O$6005,IF($C$3="全部","?*",$C$3),资金台帐!$N$6:$N$6005,"&gt;="&amp;DATE($F$3,10,1),资金台帐!$N$6:$N$6005,"&lt;"&amp;DATE($F$3,10+1,1)),2)</f>
        <v>0</v>
      </c>
      <c r="M5" s="25">
        <f t="shared" ref="M5:M14" si="20">ROUND(SUMIFS(资金台帐!$AB$6:$AB$6005,资金台帐!$T$6:$T$6005,$Q5,资金台帐!$U$6:$U$6005,"收入",资金台帐!$O$6:$O$6005,IF($C$3="全部","?*",$C$3),资金台帐!$N$6:$N$6005,"&gt;="&amp;DATE($F$3,11,1),资金台帐!$N$6:$N$6005,"&lt;"&amp;DATE($F$3,11+1,1))-SUMIFS(资金台帐!$AC$6:$AC$6005,资金台帐!$T$6:$T$6005,$Q5,资金台帐!$U$6:$U$6005,"收入",资金台帐!$O$6:$O$6005,IF($C$3="全部","?*",$C$3),资金台帐!$N$6:$N$6005,"&gt;="&amp;DATE($F$3,11,1),资金台帐!$N$6:$N$6005,"&lt;"&amp;DATE($F$3,11+1,1)),2)</f>
        <v>0</v>
      </c>
      <c r="N5" s="25">
        <f t="shared" ref="N5:N14" si="22">ROUND(SUMIFS(资金台帐!$AB$6:$AB$6005,资金台帐!$T$6:$T$6005,$Q5,资金台帐!$U$6:$U$6005,"收入",资金台帐!$O$6:$O$6005,IF($C$3="全部","?*",$C$3),资金台帐!$N$6:$N$6005,"&gt;="&amp;DATE($F$3,12,1),资金台帐!$N$6:$N$6005,"&lt;"&amp;DATE($F$3,12+1,1))-SUMIFS(资金台帐!$AC$6:$AC$6005,资金台帐!$T$6:$T$6005,$Q5,资金台帐!$U$6:$U$6005,"收入",资金台帐!$O$6:$O$6005,IF($C$3="全部","?*",$C$3),资金台帐!$N$6:$N$6005,"&gt;="&amp;DATE($F$3,12,1),资金台帐!$N$6:$N$6005,"&lt;"&amp;DATE($F$3,12+1,1)),2)</f>
        <v>0</v>
      </c>
      <c r="O5" s="26">
        <f t="shared" ref="O5:O15" si="24">ROUND(SUM(C5:N5),2)</f>
        <v>0</v>
      </c>
      <c r="P5" s="27">
        <f t="shared" ref="P5:P48" si="27">IF(N($O$16)=0,"",O5/$O$16)</f>
        <v>0</v>
      </c>
      <c r="Q5" s="22" t="str">
        <f>基础资料!$U$5&amp;""</f>
        <v>项目</v>
      </c>
    </row>
    <row r="6">
      <c r="A6" s="18" t="n"/>
      <c r="B6" s="24" t="str">
        <f>IF(基础资料!$W$6="",基础资料!$U$6&amp;"",基础资料!$W$6&amp;"")</f>
        <v>续费</v>
      </c>
      <c r="C6" s="25">
        <f t="shared" si="0"/>
        <v>0</v>
      </c>
      <c r="D6" s="25">
        <f t="shared" si="2"/>
        <v>0</v>
      </c>
      <c r="E6" s="25">
        <f t="shared" si="4"/>
        <v>0</v>
      </c>
      <c r="F6" s="25">
        <f t="shared" si="6"/>
        <v>0</v>
      </c>
      <c r="G6" s="25">
        <f t="shared" si="8"/>
        <v>0</v>
      </c>
      <c r="H6" s="25">
        <f t="shared" si="10"/>
        <v>0</v>
      </c>
      <c r="I6" s="25">
        <f t="shared" si="12"/>
        <v>0</v>
      </c>
      <c r="J6" s="25">
        <f t="shared" si="14"/>
        <v>0</v>
      </c>
      <c r="K6" s="25">
        <f t="shared" si="16"/>
        <v>0</v>
      </c>
      <c r="L6" s="25">
        <f t="shared" si="18"/>
        <v>0</v>
      </c>
      <c r="M6" s="25">
        <f t="shared" si="20"/>
        <v>0</v>
      </c>
      <c r="N6" s="25">
        <f t="shared" si="22"/>
        <v>0</v>
      </c>
      <c r="O6" s="26">
        <f t="shared" si="24"/>
        <v>0</v>
      </c>
      <c r="P6" s="27">
        <f t="shared" si="27"/>
        <v>0</v>
      </c>
      <c r="Q6" s="22" t="str">
        <f>基础资料!$U$6&amp;""</f>
        <v>续费</v>
      </c>
    </row>
    <row r="7">
      <c r="A7" s="18" t="n"/>
      <c r="B7" s="24" t="str">
        <f>IF(基础资料!$W$7="",基础资料!$U$7&amp;"",基础资料!$W$7&amp;"")</f>
        <v>新增</v>
      </c>
      <c r="C7" s="25">
        <f t="shared" si="0"/>
        <v>0</v>
      </c>
      <c r="D7" s="25">
        <f t="shared" si="2"/>
        <v>0</v>
      </c>
      <c r="E7" s="25">
        <f t="shared" si="4"/>
        <v>0</v>
      </c>
      <c r="F7" s="25">
        <f t="shared" si="6"/>
        <v>0</v>
      </c>
      <c r="G7" s="25">
        <f t="shared" si="8"/>
        <v>0</v>
      </c>
      <c r="H7" s="25">
        <f t="shared" si="10"/>
        <v>0</v>
      </c>
      <c r="I7" s="25">
        <f t="shared" si="12"/>
        <v>0</v>
      </c>
      <c r="J7" s="25">
        <f t="shared" si="14"/>
        <v>0</v>
      </c>
      <c r="K7" s="25">
        <f t="shared" si="16"/>
        <v>171000</v>
      </c>
      <c r="L7" s="25">
        <f t="shared" si="18"/>
        <v>0</v>
      </c>
      <c r="M7" s="25">
        <f t="shared" si="20"/>
        <v>0</v>
      </c>
      <c r="N7" s="25">
        <f t="shared" si="22"/>
        <v>0</v>
      </c>
      <c r="O7" s="26">
        <f t="shared" si="24"/>
        <v>171000</v>
      </c>
      <c r="P7" s="27">
        <f t="shared" si="27"/>
        <v>1</v>
      </c>
      <c r="Q7" s="22" t="str">
        <f>基础资料!$U$7&amp;""</f>
        <v>新增</v>
      </c>
    </row>
    <row r="8">
      <c r="A8" s="18" t="n"/>
      <c r="B8" s="24" t="str">
        <f>IF(基础资料!$W$8="",基础资料!$U$8&amp;"",基础资料!$W$8&amp;"")</f>
        <v>代办</v>
      </c>
      <c r="C8" s="25">
        <f t="shared" si="0"/>
        <v>0</v>
      </c>
      <c r="D8" s="25">
        <f t="shared" si="2"/>
        <v>0</v>
      </c>
      <c r="E8" s="25">
        <f t="shared" si="4"/>
        <v>0</v>
      </c>
      <c r="F8" s="25">
        <f t="shared" si="6"/>
        <v>0</v>
      </c>
      <c r="G8" s="25">
        <f t="shared" si="8"/>
        <v>0</v>
      </c>
      <c r="H8" s="25">
        <f t="shared" si="10"/>
        <v>0</v>
      </c>
      <c r="I8" s="25">
        <f t="shared" si="12"/>
        <v>0</v>
      </c>
      <c r="J8" s="25">
        <f t="shared" si="14"/>
        <v>0</v>
      </c>
      <c r="K8" s="25">
        <f t="shared" si="16"/>
        <v>0</v>
      </c>
      <c r="L8" s="25">
        <f t="shared" si="18"/>
        <v>0</v>
      </c>
      <c r="M8" s="25">
        <f t="shared" si="20"/>
        <v>0</v>
      </c>
      <c r="N8" s="25">
        <f t="shared" si="22"/>
        <v>0</v>
      </c>
      <c r="O8" s="26">
        <f t="shared" si="24"/>
        <v>0</v>
      </c>
      <c r="P8" s="27">
        <f t="shared" si="27"/>
        <v>0</v>
      </c>
      <c r="Q8" s="22" t="str">
        <f>基础资料!$U$8&amp;""</f>
        <v>代办</v>
      </c>
    </row>
    <row r="9">
      <c r="A9" s="18" t="n"/>
      <c r="B9" s="24" t="str">
        <f>IF(基础资料!$W$9="",基础资料!$U$9&amp;"",基础资料!$W$9&amp;"")</f>
        <v>刻章</v>
      </c>
      <c r="C9" s="25">
        <f t="shared" si="0"/>
        <v>0</v>
      </c>
      <c r="D9" s="25">
        <f t="shared" si="2"/>
        <v>0</v>
      </c>
      <c r="E9" s="25">
        <f t="shared" si="4"/>
        <v>0</v>
      </c>
      <c r="F9" s="25">
        <f t="shared" si="6"/>
        <v>0</v>
      </c>
      <c r="G9" s="25">
        <f t="shared" si="8"/>
        <v>0</v>
      </c>
      <c r="H9" s="25">
        <f t="shared" si="10"/>
        <v>0</v>
      </c>
      <c r="I9" s="25">
        <f t="shared" si="12"/>
        <v>0</v>
      </c>
      <c r="J9" s="25">
        <f t="shared" si="14"/>
        <v>0</v>
      </c>
      <c r="K9" s="25">
        <f t="shared" si="16"/>
        <v>0</v>
      </c>
      <c r="L9" s="25">
        <f t="shared" si="18"/>
        <v>0</v>
      </c>
      <c r="M9" s="25">
        <f t="shared" si="20"/>
        <v>0</v>
      </c>
      <c r="N9" s="25">
        <f t="shared" si="22"/>
        <v>0</v>
      </c>
      <c r="O9" s="26">
        <f t="shared" si="24"/>
        <v>0</v>
      </c>
      <c r="P9" s="27">
        <f t="shared" si="27"/>
        <v>0</v>
      </c>
      <c r="Q9" s="22" t="str">
        <f>基础资料!$U$9&amp;""</f>
        <v>刻章</v>
      </c>
    </row>
    <row r="10">
      <c r="A10" s="18" t="n"/>
      <c r="B10" s="24" t="str">
        <f>IF(基础资料!$W$10="",基础资料!$U$10&amp;"",基础资料!$W$10&amp;"")</f>
        <v>场地</v>
      </c>
      <c r="C10" s="25">
        <f t="shared" si="0"/>
        <v>0</v>
      </c>
      <c r="D10" s="25">
        <f t="shared" si="2"/>
        <v>0</v>
      </c>
      <c r="E10" s="25">
        <f t="shared" si="4"/>
        <v>0</v>
      </c>
      <c r="F10" s="25">
        <f t="shared" si="6"/>
        <v>0</v>
      </c>
      <c r="G10" s="25">
        <f t="shared" si="8"/>
        <v>0</v>
      </c>
      <c r="H10" s="25">
        <f t="shared" si="10"/>
        <v>0</v>
      </c>
      <c r="I10" s="25">
        <f t="shared" si="12"/>
        <v>0</v>
      </c>
      <c r="J10" s="25">
        <f t="shared" si="14"/>
        <v>0</v>
      </c>
      <c r="K10" s="25">
        <f t="shared" si="16"/>
        <v>0</v>
      </c>
      <c r="L10" s="25">
        <f t="shared" si="18"/>
        <v>0</v>
      </c>
      <c r="M10" s="25">
        <f t="shared" si="20"/>
        <v>0</v>
      </c>
      <c r="N10" s="25">
        <f t="shared" si="22"/>
        <v>0</v>
      </c>
      <c r="O10" s="26">
        <f t="shared" si="24"/>
        <v>0</v>
      </c>
      <c r="P10" s="27">
        <f t="shared" si="27"/>
        <v>0</v>
      </c>
      <c r="Q10" s="22" t="str">
        <f>基础资料!$U$10&amp;""</f>
        <v>场地</v>
      </c>
    </row>
    <row r="11">
      <c r="A11" s="18" t="n"/>
      <c r="B11" s="24" t="str">
        <f>IF(基础资料!$W$11="",基础资料!$U$11&amp;"",基础资料!$W$11&amp;"")</f>
        <v>办证</v>
      </c>
      <c r="C11" s="25">
        <f t="shared" si="0"/>
        <v>0</v>
      </c>
      <c r="D11" s="25">
        <f t="shared" si="2"/>
        <v>0</v>
      </c>
      <c r="E11" s="25">
        <f t="shared" si="4"/>
        <v>0</v>
      </c>
      <c r="F11" s="25">
        <f t="shared" si="6"/>
        <v>0</v>
      </c>
      <c r="G11" s="25">
        <f t="shared" si="8"/>
        <v>0</v>
      </c>
      <c r="H11" s="25">
        <f t="shared" si="10"/>
        <v>0</v>
      </c>
      <c r="I11" s="25">
        <f t="shared" si="12"/>
        <v>0</v>
      </c>
      <c r="J11" s="25">
        <f t="shared" si="14"/>
        <v>0</v>
      </c>
      <c r="K11" s="25">
        <f t="shared" si="16"/>
        <v>0</v>
      </c>
      <c r="L11" s="25">
        <f t="shared" si="18"/>
        <v>0</v>
      </c>
      <c r="M11" s="25">
        <f t="shared" si="20"/>
        <v>0</v>
      </c>
      <c r="N11" s="25">
        <f t="shared" si="22"/>
        <v>0</v>
      </c>
      <c r="O11" s="26">
        <f t="shared" si="24"/>
        <v>0</v>
      </c>
      <c r="P11" s="27">
        <f t="shared" si="27"/>
        <v>0</v>
      </c>
      <c r="Q11" s="22" t="str">
        <f>基础资料!$U$11&amp;""</f>
        <v>办证</v>
      </c>
    </row>
    <row r="12">
      <c r="A12" s="18" t="n"/>
      <c r="B12" s="24" t="str">
        <f>IF(基础资料!$W$12="",基础资料!$U$12&amp;"",基础资料!$W$12&amp;"")</f>
        <v>转介绍</v>
      </c>
      <c r="C12" s="25">
        <f t="shared" si="0"/>
        <v>0</v>
      </c>
      <c r="D12" s="25">
        <f t="shared" si="2"/>
        <v>0</v>
      </c>
      <c r="E12" s="25">
        <f t="shared" si="4"/>
        <v>0</v>
      </c>
      <c r="F12" s="25">
        <f t="shared" si="6"/>
        <v>0</v>
      </c>
      <c r="G12" s="25">
        <f t="shared" si="8"/>
        <v>0</v>
      </c>
      <c r="H12" s="25">
        <f t="shared" si="10"/>
        <v>0</v>
      </c>
      <c r="I12" s="25">
        <f t="shared" si="12"/>
        <v>0</v>
      </c>
      <c r="J12" s="25">
        <f t="shared" si="14"/>
        <v>0</v>
      </c>
      <c r="K12" s="25">
        <f t="shared" si="16"/>
        <v>0</v>
      </c>
      <c r="L12" s="25">
        <f t="shared" si="18"/>
        <v>0</v>
      </c>
      <c r="M12" s="25">
        <f t="shared" si="20"/>
        <v>0</v>
      </c>
      <c r="N12" s="25">
        <f t="shared" si="22"/>
        <v>0</v>
      </c>
      <c r="O12" s="26">
        <f t="shared" si="24"/>
        <v>0</v>
      </c>
      <c r="P12" s="27">
        <f t="shared" si="27"/>
        <v>0</v>
      </c>
      <c r="Q12" s="22" t="str">
        <f>基础资料!$U$12&amp;""</f>
        <v>转介绍</v>
      </c>
    </row>
    <row r="13">
      <c r="A13" s="18" t="n"/>
      <c r="B13" s="24" t="str">
        <f>IF(基础资料!$W$13="",基础资料!$U$13&amp;"",基础资料!$W$13&amp;"")</f>
        <v>园区返税</v>
      </c>
      <c r="C13" s="25">
        <f t="shared" si="0"/>
        <v>0</v>
      </c>
      <c r="D13" s="25">
        <f t="shared" si="2"/>
        <v>0</v>
      </c>
      <c r="E13" s="25">
        <f t="shared" si="4"/>
        <v>0</v>
      </c>
      <c r="F13" s="25">
        <f t="shared" si="6"/>
        <v>0</v>
      </c>
      <c r="G13" s="25">
        <f t="shared" si="8"/>
        <v>0</v>
      </c>
      <c r="H13" s="25">
        <f t="shared" si="10"/>
        <v>0</v>
      </c>
      <c r="I13" s="25">
        <f t="shared" si="12"/>
        <v>0</v>
      </c>
      <c r="J13" s="25">
        <f t="shared" si="14"/>
        <v>0</v>
      </c>
      <c r="K13" s="25">
        <f t="shared" si="16"/>
        <v>0</v>
      </c>
      <c r="L13" s="25">
        <f t="shared" si="18"/>
        <v>0</v>
      </c>
      <c r="M13" s="25">
        <f t="shared" si="20"/>
        <v>0</v>
      </c>
      <c r="N13" s="25">
        <f t="shared" si="22"/>
        <v>0</v>
      </c>
      <c r="O13" s="26">
        <f t="shared" si="24"/>
        <v>0</v>
      </c>
      <c r="P13" s="27">
        <f t="shared" si="27"/>
        <v>0</v>
      </c>
      <c r="Q13" s="22" t="str">
        <f>基础资料!$U$13&amp;""</f>
        <v>园区返税</v>
      </c>
    </row>
    <row r="14">
      <c r="A14" s="18" t="n"/>
      <c r="B14" s="24" t="str">
        <f>IF(基础资料!$W$14="",基础资料!$U$14&amp;"",基础资料!$W$14&amp;"")</f>
        <v>咨询服务</v>
      </c>
      <c r="C14" s="25">
        <f t="shared" si="0"/>
        <v>0</v>
      </c>
      <c r="D14" s="25">
        <f t="shared" si="2"/>
        <v>0</v>
      </c>
      <c r="E14" s="25">
        <f t="shared" si="4"/>
        <v>0</v>
      </c>
      <c r="F14" s="25">
        <f t="shared" si="6"/>
        <v>0</v>
      </c>
      <c r="G14" s="25">
        <f t="shared" si="8"/>
        <v>0</v>
      </c>
      <c r="H14" s="25">
        <f t="shared" si="10"/>
        <v>0</v>
      </c>
      <c r="I14" s="25">
        <f t="shared" si="12"/>
        <v>0</v>
      </c>
      <c r="J14" s="25">
        <f t="shared" si="14"/>
        <v>0</v>
      </c>
      <c r="K14" s="25">
        <f t="shared" si="16"/>
        <v>0</v>
      </c>
      <c r="L14" s="25">
        <f t="shared" si="18"/>
        <v>0</v>
      </c>
      <c r="M14" s="25">
        <f t="shared" si="20"/>
        <v>0</v>
      </c>
      <c r="N14" s="25">
        <f t="shared" si="22"/>
        <v>0</v>
      </c>
      <c r="O14" s="26">
        <f t="shared" si="24"/>
        <v>0</v>
      </c>
      <c r="P14" s="27">
        <f t="shared" si="27"/>
        <v>0</v>
      </c>
      <c r="Q14" s="22" t="str">
        <f>基础资料!$U$14&amp;""</f>
        <v>咨询服务</v>
      </c>
    </row>
    <row r="15">
      <c r="A15" s="18" t="n"/>
      <c r="B15" s="24" t="str">
        <f>IF(COUNTIFS(基础资料!$V$5:$V$64,"收入",基础资料!$U$5:$U$64,"?*")&gt;11,"其他（含新加项目）","其他")</f>
        <v>其他</v>
      </c>
      <c r="C15" s="25">
        <f>ROUND(SUMIFS(资金台帐!$AB$6:$AB$6005,资金台帐!$U$6:$U$6005,"收入",资金台帐!$O$6:$O$6005,IF($C$3="全部","?*",$C$3),资金台帐!$N$6:$N$6005,"&gt;="&amp;DATE($F$3,1,1),资金台帐!$N$6:$N$6005,"&lt;"&amp;DATE($F$3,1+1,1))-SUMIFS(资金台帐!$AC$6:$AC$6005,资金台帐!$U$6:$U$6005,"收入",资金台帐!$O$6:$O$6005,IF($C$3="全部","?*",$C$3),资金台帐!$N$6:$N$6005,"&gt;="&amp;DATE($F$3,1,1),资金台帐!$N$6:$N$6005,"&lt;"&amp;DATE($F$3,1+1,1))-SUM(C5:C14),2)</f>
        <v>0</v>
      </c>
      <c r="D15" s="25">
        <f>ROUND(SUMIFS(资金台帐!$AB$6:$AB$6005,资金台帐!$U$6:$U$6005,"收入",资金台帐!$O$6:$O$6005,IF($C$3="全部","?*",$C$3),资金台帐!$N$6:$N$6005,"&gt;="&amp;DATE($F$3,2,1),资金台帐!$N$6:$N$6005,"&lt;"&amp;DATE($F$3,2+1,1))-SUMIFS(资金台帐!$AC$6:$AC$6005,资金台帐!$U$6:$U$6005,"收入",资金台帐!$O$6:$O$6005,IF($C$3="全部","?*",$C$3),资金台帐!$N$6:$N$6005,"&gt;="&amp;DATE($F$3,2,1),资金台帐!$N$6:$N$6005,"&lt;"&amp;DATE($F$3,2+1,1))-SUM(D5:D14),2)</f>
        <v>0</v>
      </c>
      <c r="E15" s="25">
        <f>ROUND(SUMIFS(资金台帐!$AB$6:$AB$6005,资金台帐!$U$6:$U$6005,"收入",资金台帐!$O$6:$O$6005,IF($C$3="全部","?*",$C$3),资金台帐!$N$6:$N$6005,"&gt;="&amp;DATE($F$3,3,1),资金台帐!$N$6:$N$6005,"&lt;"&amp;DATE($F$3,3+1,1))-SUMIFS(资金台帐!$AC$6:$AC$6005,资金台帐!$U$6:$U$6005,"收入",资金台帐!$O$6:$O$6005,IF($C$3="全部","?*",$C$3),资金台帐!$N$6:$N$6005,"&gt;="&amp;DATE($F$3,3,1),资金台帐!$N$6:$N$6005,"&lt;"&amp;DATE($F$3,3+1,1))-SUM(E5:E14),2)</f>
        <v>0</v>
      </c>
      <c r="F15" s="25">
        <f>ROUND(SUMIFS(资金台帐!$AB$6:$AB$6005,资金台帐!$U$6:$U$6005,"收入",资金台帐!$O$6:$O$6005,IF($C$3="全部","?*",$C$3),资金台帐!$N$6:$N$6005,"&gt;="&amp;DATE($F$3,4,1),资金台帐!$N$6:$N$6005,"&lt;"&amp;DATE($F$3,4+1,1))-SUMIFS(资金台帐!$AC$6:$AC$6005,资金台帐!$U$6:$U$6005,"收入",资金台帐!$O$6:$O$6005,IF($C$3="全部","?*",$C$3),资金台帐!$N$6:$N$6005,"&gt;="&amp;DATE($F$3,4,1),资金台帐!$N$6:$N$6005,"&lt;"&amp;DATE($F$3,4+1,1))-SUM(F5:F14),2)</f>
        <v>0</v>
      </c>
      <c r="G15" s="25">
        <f>ROUND(SUMIFS(资金台帐!$AB$6:$AB$6005,资金台帐!$U$6:$U$6005,"收入",资金台帐!$O$6:$O$6005,IF($C$3="全部","?*",$C$3),资金台帐!$N$6:$N$6005,"&gt;="&amp;DATE($F$3,5,1),资金台帐!$N$6:$N$6005,"&lt;"&amp;DATE($F$3,5+1,1))-SUMIFS(资金台帐!$AC$6:$AC$6005,资金台帐!$U$6:$U$6005,"收入",资金台帐!$O$6:$O$6005,IF($C$3="全部","?*",$C$3),资金台帐!$N$6:$N$6005,"&gt;="&amp;DATE($F$3,5,1),资金台帐!$N$6:$N$6005,"&lt;"&amp;DATE($F$3,5+1,1))-SUM(G5:G14),2)</f>
        <v>0</v>
      </c>
      <c r="H15" s="25">
        <f>ROUND(SUMIFS(资金台帐!$AB$6:$AB$6005,资金台帐!$U$6:$U$6005,"收入",资金台帐!$O$6:$O$6005,IF($C$3="全部","?*",$C$3),资金台帐!$N$6:$N$6005,"&gt;="&amp;DATE($F$3,6,1),资金台帐!$N$6:$N$6005,"&lt;"&amp;DATE($F$3,6+1,1))-SUMIFS(资金台帐!$AC$6:$AC$6005,资金台帐!$U$6:$U$6005,"收入",资金台帐!$O$6:$O$6005,IF($C$3="全部","?*",$C$3),资金台帐!$N$6:$N$6005,"&gt;="&amp;DATE($F$3,6,1),资金台帐!$N$6:$N$6005,"&lt;"&amp;DATE($F$3,6+1,1))-SUM(H5:H14),2)</f>
        <v>0</v>
      </c>
      <c r="I15" s="25">
        <f>ROUND(SUMIFS(资金台帐!$AB$6:$AB$6005,资金台帐!$U$6:$U$6005,"收入",资金台帐!$O$6:$O$6005,IF($C$3="全部","?*",$C$3),资金台帐!$N$6:$N$6005,"&gt;="&amp;DATE($F$3,7,1),资金台帐!$N$6:$N$6005,"&lt;"&amp;DATE($F$3,7+1,1))-SUMIFS(资金台帐!$AC$6:$AC$6005,资金台帐!$U$6:$U$6005,"收入",资金台帐!$O$6:$O$6005,IF($C$3="全部","?*",$C$3),资金台帐!$N$6:$N$6005,"&gt;="&amp;DATE($F$3,7,1),资金台帐!$N$6:$N$6005,"&lt;"&amp;DATE($F$3,7+1,1))-SUM(I5:I14),2)</f>
        <v>0</v>
      </c>
      <c r="J15" s="25">
        <f>ROUND(SUMIFS(资金台帐!$AB$6:$AB$6005,资金台帐!$U$6:$U$6005,"收入",资金台帐!$O$6:$O$6005,IF($C$3="全部","?*",$C$3),资金台帐!$N$6:$N$6005,"&gt;="&amp;DATE($F$3,8,1),资金台帐!$N$6:$N$6005,"&lt;"&amp;DATE($F$3,8+1,1))-SUMIFS(资金台帐!$AC$6:$AC$6005,资金台帐!$U$6:$U$6005,"收入",资金台帐!$O$6:$O$6005,IF($C$3="全部","?*",$C$3),资金台帐!$N$6:$N$6005,"&gt;="&amp;DATE($F$3,8,1),资金台帐!$N$6:$N$6005,"&lt;"&amp;DATE($F$3,8+1,1))-SUM(J5:J14),2)</f>
        <v>0</v>
      </c>
      <c r="K15" s="25">
        <f>ROUND(SUMIFS(资金台帐!$AB$6:$AB$6005,资金台帐!$U$6:$U$6005,"收入",资金台帐!$O$6:$O$6005,IF($C$3="全部","?*",$C$3),资金台帐!$N$6:$N$6005,"&gt;="&amp;DATE($F$3,9,1),资金台帐!$N$6:$N$6005,"&lt;"&amp;DATE($F$3,9+1,1))-SUMIFS(资金台帐!$AC$6:$AC$6005,资金台帐!$U$6:$U$6005,"收入",资金台帐!$O$6:$O$6005,IF($C$3="全部","?*",$C$3),资金台帐!$N$6:$N$6005,"&gt;="&amp;DATE($F$3,9,1),资金台帐!$N$6:$N$6005,"&lt;"&amp;DATE($F$3,9+1,1))-SUM(K5:K14),2)</f>
        <v>0</v>
      </c>
      <c r="L15" s="25">
        <f>ROUND(SUMIFS(资金台帐!$AB$6:$AB$6005,资金台帐!$U$6:$U$6005,"收入",资金台帐!$O$6:$O$6005,IF($C$3="全部","?*",$C$3),资金台帐!$N$6:$N$6005,"&gt;="&amp;DATE($F$3,10,1),资金台帐!$N$6:$N$6005,"&lt;"&amp;DATE($F$3,10+1,1))-SUMIFS(资金台帐!$AC$6:$AC$6005,资金台帐!$U$6:$U$6005,"收入",资金台帐!$O$6:$O$6005,IF($C$3="全部","?*",$C$3),资金台帐!$N$6:$N$6005,"&gt;="&amp;DATE($F$3,10,1),资金台帐!$N$6:$N$6005,"&lt;"&amp;DATE($F$3,10+1,1))-SUM(L5:L14),2)</f>
        <v>0</v>
      </c>
      <c r="M15" s="25">
        <f>ROUND(SUMIFS(资金台帐!$AB$6:$AB$6005,资金台帐!$U$6:$U$6005,"收入",资金台帐!$O$6:$O$6005,IF($C$3="全部","?*",$C$3),资金台帐!$N$6:$N$6005,"&gt;="&amp;DATE($F$3,11,1),资金台帐!$N$6:$N$6005,"&lt;"&amp;DATE($F$3,11+1,1))-SUMIFS(资金台帐!$AC$6:$AC$6005,资金台帐!$U$6:$U$6005,"收入",资金台帐!$O$6:$O$6005,IF($C$3="全部","?*",$C$3),资金台帐!$N$6:$N$6005,"&gt;="&amp;DATE($F$3,11,1),资金台帐!$N$6:$N$6005,"&lt;"&amp;DATE($F$3,11+1,1))-SUM(M5:M14),2)</f>
        <v>0</v>
      </c>
      <c r="N15" s="25">
        <f>ROUND(SUMIFS(资金台帐!$AB$6:$AB$6005,资金台帐!$U$6:$U$6005,"收入",资金台帐!$O$6:$O$6005,IF($C$3="全部","?*",$C$3),资金台帐!$N$6:$N$6005,"&gt;="&amp;DATE($F$3,12,1),资金台帐!$N$6:$N$6005,"&lt;"&amp;DATE($F$3,12+1,1))-SUMIFS(资金台帐!$AC$6:$AC$6005,资金台帐!$U$6:$U$6005,"收入",资金台帐!$O$6:$O$6005,IF($C$3="全部","?*",$C$3),资金台帐!$N$6:$N$6005,"&gt;="&amp;DATE($F$3,12,1),资金台帐!$N$6:$N$6005,"&lt;"&amp;DATE($F$3,12+1,1))-SUM(N5:N14),2)</f>
        <v>0</v>
      </c>
      <c r="O15" s="26">
        <f t="shared" si="24"/>
        <v>0</v>
      </c>
      <c r="P15" s="27">
        <f t="shared" si="27"/>
        <v>0</v>
      </c>
      <c r="Q15" s="22" t="str">
        <f>基础资料!$U$15&amp;""</f>
        <v>其他收入</v>
      </c>
    </row>
    <row r="16">
      <c r="A16" s="18" t="n"/>
      <c r="B16" s="28" t="inlineStr">
        <is>
          <t>小计</t>
        </is>
      </c>
      <c r="C16" s="29">
        <f>ROUND(SUM(C5:C15),2)</f>
        <v>0</v>
      </c>
      <c r="D16" s="29">
        <f>ROUND(SUM(D5:D15),2)</f>
        <v>0</v>
      </c>
      <c r="E16" s="29">
        <f>ROUND(SUM(E5:E15),2)</f>
        <v>0</v>
      </c>
      <c r="F16" s="29">
        <f>ROUND(SUM(F5:F15),2)</f>
        <v>0</v>
      </c>
      <c r="G16" s="29">
        <f>ROUND(SUM(G5:G15),2)</f>
        <v>0</v>
      </c>
      <c r="H16" s="29">
        <f>ROUND(SUM(H5:H15),2)</f>
        <v>0</v>
      </c>
      <c r="I16" s="29">
        <f>ROUND(SUM(I5:I15),2)</f>
        <v>0</v>
      </c>
      <c r="J16" s="29">
        <f>ROUND(SUM(J5:J15),2)</f>
        <v>0</v>
      </c>
      <c r="K16" s="29">
        <f>ROUND(SUM(K5:K15),2)</f>
        <v>171000</v>
      </c>
      <c r="L16" s="29">
        <f>ROUND(SUM(L5:L15),2)</f>
        <v>0</v>
      </c>
      <c r="M16" s="29">
        <f>ROUND(SUM(M5:M15),2)</f>
        <v>0</v>
      </c>
      <c r="N16" s="29">
        <f>ROUND(SUM(N5:N15),2)</f>
        <v>0</v>
      </c>
      <c r="O16" s="29">
        <f>ROUND(SUM(O5:O15),2)</f>
        <v>171000</v>
      </c>
      <c r="P16" s="27">
        <f t="shared" si="27"/>
        <v>1</v>
      </c>
    </row>
    <row r="17">
      <c r="A17" s="30" t="inlineStr">
        <is>
          <t>变动成本</t>
        </is>
      </c>
      <c r="B17" s="31" t="str">
        <f>IF(基础资料!$W$16="",基础资料!$U$16&amp;"",基础资料!$W$16&amp;"")</f>
        <v>人工-工资</v>
      </c>
      <c r="C17" s="32">
        <f t="shared" ref="C17:C32" si="1">ROUND(SUMIFS(资金台帐!$AC$6:$AC$6005,资金台帐!$T$6:$T$6005,$Q17,资金台帐!$U$6:$U$6005,"变动成本",资金台帐!$O$6:$O$6005,IF($C$3="全部","?*",$C$3),资金台帐!$N$6:$N$6005,"&gt;="&amp;DATE($F$3,1,1),资金台帐!$N$6:$N$6005,"&lt;"&amp;DATE($F$3,1+1,1))-SUMIFS(资金台帐!$AB$6:$AB$6005,资金台帐!$T$6:$T$6005,$Q17,资金台帐!$U$6:$U$6005,"变动成本",资金台帐!$O$6:$O$6005,IF($C$3="全部","?*",$C$3),资金台帐!$N$6:$N$6005,"&gt;="&amp;DATE($F$3,1,1),资金台帐!$N$6:$N$6005,"&lt;"&amp;DATE($F$3,1+1,1)),2)</f>
        <v>0</v>
      </c>
      <c r="D17" s="32">
        <f t="shared" ref="D17:D32" si="3">ROUND(SUMIFS(资金台帐!$AC$6:$AC$6005,资金台帐!$T$6:$T$6005,$Q17,资金台帐!$U$6:$U$6005,"变动成本",资金台帐!$O$6:$O$6005,IF($C$3="全部","?*",$C$3),资金台帐!$N$6:$N$6005,"&gt;="&amp;DATE($F$3,2,1),资金台帐!$N$6:$N$6005,"&lt;"&amp;DATE($F$3,2+1,1))-SUMIFS(资金台帐!$AB$6:$AB$6005,资金台帐!$T$6:$T$6005,$Q17,资金台帐!$U$6:$U$6005,"变动成本",资金台帐!$O$6:$O$6005,IF($C$3="全部","?*",$C$3),资金台帐!$N$6:$N$6005,"&gt;="&amp;DATE($F$3,2,1),资金台帐!$N$6:$N$6005,"&lt;"&amp;DATE($F$3,2+1,1)),2)</f>
        <v>0</v>
      </c>
      <c r="E17" s="32">
        <f t="shared" ref="E17:E32" si="5">ROUND(SUMIFS(资金台帐!$AC$6:$AC$6005,资金台帐!$T$6:$T$6005,$Q17,资金台帐!$U$6:$U$6005,"变动成本",资金台帐!$O$6:$O$6005,IF($C$3="全部","?*",$C$3),资金台帐!$N$6:$N$6005,"&gt;="&amp;DATE($F$3,3,1),资金台帐!$N$6:$N$6005,"&lt;"&amp;DATE($F$3,3+1,1))-SUMIFS(资金台帐!$AB$6:$AB$6005,资金台帐!$T$6:$T$6005,$Q17,资金台帐!$U$6:$U$6005,"变动成本",资金台帐!$O$6:$O$6005,IF($C$3="全部","?*",$C$3),资金台帐!$N$6:$N$6005,"&gt;="&amp;DATE($F$3,3,1),资金台帐!$N$6:$N$6005,"&lt;"&amp;DATE($F$3,3+1,1)),2)</f>
        <v>0</v>
      </c>
      <c r="F17" s="32">
        <f t="shared" ref="F17:F32" si="7">ROUND(SUMIFS(资金台帐!$AC$6:$AC$6005,资金台帐!$T$6:$T$6005,$Q17,资金台帐!$U$6:$U$6005,"变动成本",资金台帐!$O$6:$O$6005,IF($C$3="全部","?*",$C$3),资金台帐!$N$6:$N$6005,"&gt;="&amp;DATE($F$3,4,1),资金台帐!$N$6:$N$6005,"&lt;"&amp;DATE($F$3,4+1,1))-SUMIFS(资金台帐!$AB$6:$AB$6005,资金台帐!$T$6:$T$6005,$Q17,资金台帐!$U$6:$U$6005,"变动成本",资金台帐!$O$6:$O$6005,IF($C$3="全部","?*",$C$3),资金台帐!$N$6:$N$6005,"&gt;="&amp;DATE($F$3,4,1),资金台帐!$N$6:$N$6005,"&lt;"&amp;DATE($F$3,4+1,1)),2)</f>
        <v>0</v>
      </c>
      <c r="G17" s="32">
        <f t="shared" ref="G17:G32" si="9">ROUND(SUMIFS(资金台帐!$AC$6:$AC$6005,资金台帐!$T$6:$T$6005,$Q17,资金台帐!$U$6:$U$6005,"变动成本",资金台帐!$O$6:$O$6005,IF($C$3="全部","?*",$C$3),资金台帐!$N$6:$N$6005,"&gt;="&amp;DATE($F$3,5,1),资金台帐!$N$6:$N$6005,"&lt;"&amp;DATE($F$3,5+1,1))-SUMIFS(资金台帐!$AB$6:$AB$6005,资金台帐!$T$6:$T$6005,$Q17,资金台帐!$U$6:$U$6005,"变动成本",资金台帐!$O$6:$O$6005,IF($C$3="全部","?*",$C$3),资金台帐!$N$6:$N$6005,"&gt;="&amp;DATE($F$3,5,1),资金台帐!$N$6:$N$6005,"&lt;"&amp;DATE($F$3,5+1,1)),2)</f>
        <v>0</v>
      </c>
      <c r="H17" s="32">
        <f t="shared" ref="H17:H32" si="11">ROUND(SUMIFS(资金台帐!$AC$6:$AC$6005,资金台帐!$T$6:$T$6005,$Q17,资金台帐!$U$6:$U$6005,"变动成本",资金台帐!$O$6:$O$6005,IF($C$3="全部","?*",$C$3),资金台帐!$N$6:$N$6005,"&gt;="&amp;DATE($F$3,6,1),资金台帐!$N$6:$N$6005,"&lt;"&amp;DATE($F$3,6+1,1))-SUMIFS(资金台帐!$AB$6:$AB$6005,资金台帐!$T$6:$T$6005,$Q17,资金台帐!$U$6:$U$6005,"变动成本",资金台帐!$O$6:$O$6005,IF($C$3="全部","?*",$C$3),资金台帐!$N$6:$N$6005,"&gt;="&amp;DATE($F$3,6,1),资金台帐!$N$6:$N$6005,"&lt;"&amp;DATE($F$3,6+1,1)),2)</f>
        <v>0</v>
      </c>
      <c r="I17" s="32">
        <f t="shared" ref="I17:I32" si="13">ROUND(SUMIFS(资金台帐!$AC$6:$AC$6005,资金台帐!$T$6:$T$6005,$Q17,资金台帐!$U$6:$U$6005,"变动成本",资金台帐!$O$6:$O$6005,IF($C$3="全部","?*",$C$3),资金台帐!$N$6:$N$6005,"&gt;="&amp;DATE($F$3,7,1),资金台帐!$N$6:$N$6005,"&lt;"&amp;DATE($F$3,7+1,1))-SUMIFS(资金台帐!$AB$6:$AB$6005,资金台帐!$T$6:$T$6005,$Q17,资金台帐!$U$6:$U$6005,"变动成本",资金台帐!$O$6:$O$6005,IF($C$3="全部","?*",$C$3),资金台帐!$N$6:$N$6005,"&gt;="&amp;DATE($F$3,7,1),资金台帐!$N$6:$N$6005,"&lt;"&amp;DATE($F$3,7+1,1)),2)</f>
        <v>0</v>
      </c>
      <c r="J17" s="32">
        <f t="shared" ref="J17:J32" si="15">ROUND(SUMIFS(资金台帐!$AC$6:$AC$6005,资金台帐!$T$6:$T$6005,$Q17,资金台帐!$U$6:$U$6005,"变动成本",资金台帐!$O$6:$O$6005,IF($C$3="全部","?*",$C$3),资金台帐!$N$6:$N$6005,"&gt;="&amp;DATE($F$3,8,1),资金台帐!$N$6:$N$6005,"&lt;"&amp;DATE($F$3,8+1,1))-SUMIFS(资金台帐!$AB$6:$AB$6005,资金台帐!$T$6:$T$6005,$Q17,资金台帐!$U$6:$U$6005,"变动成本",资金台帐!$O$6:$O$6005,IF($C$3="全部","?*",$C$3),资金台帐!$N$6:$N$6005,"&gt;="&amp;DATE($F$3,8,1),资金台帐!$N$6:$N$6005,"&lt;"&amp;DATE($F$3,8+1,1)),2)</f>
        <v>0</v>
      </c>
      <c r="K17" s="32">
        <f t="shared" ref="K17:K32" si="17">ROUND(SUMIFS(资金台帐!$AC$6:$AC$6005,资金台帐!$T$6:$T$6005,$Q17,资金台帐!$U$6:$U$6005,"变动成本",资金台帐!$O$6:$O$6005,IF($C$3="全部","?*",$C$3),资金台帐!$N$6:$N$6005,"&gt;="&amp;DATE($F$3,9,1),资金台帐!$N$6:$N$6005,"&lt;"&amp;DATE($F$3,9+1,1))-SUMIFS(资金台帐!$AB$6:$AB$6005,资金台帐!$T$6:$T$6005,$Q17,资金台帐!$U$6:$U$6005,"变动成本",资金台帐!$O$6:$O$6005,IF($C$3="全部","?*",$C$3),资金台帐!$N$6:$N$6005,"&gt;="&amp;DATE($F$3,9,1),资金台帐!$N$6:$N$6005,"&lt;"&amp;DATE($F$3,9+1,1)),2)</f>
        <v>0</v>
      </c>
      <c r="L17" s="32">
        <f t="shared" ref="L17:L32" si="19">ROUND(SUMIFS(资金台帐!$AC$6:$AC$6005,资金台帐!$T$6:$T$6005,$Q17,资金台帐!$U$6:$U$6005,"变动成本",资金台帐!$O$6:$O$6005,IF($C$3="全部","?*",$C$3),资金台帐!$N$6:$N$6005,"&gt;="&amp;DATE($F$3,10,1),资金台帐!$N$6:$N$6005,"&lt;"&amp;DATE($F$3,10+1,1))-SUMIFS(资金台帐!$AB$6:$AB$6005,资金台帐!$T$6:$T$6005,$Q17,资金台帐!$U$6:$U$6005,"变动成本",资金台帐!$O$6:$O$6005,IF($C$3="全部","?*",$C$3),资金台帐!$N$6:$N$6005,"&gt;="&amp;DATE($F$3,10,1),资金台帐!$N$6:$N$6005,"&lt;"&amp;DATE($F$3,10+1,1)),2)</f>
        <v>0</v>
      </c>
      <c r="M17" s="32">
        <f t="shared" ref="M17:M32" si="21">ROUND(SUMIFS(资金台帐!$AC$6:$AC$6005,资金台帐!$T$6:$T$6005,$Q17,资金台帐!$U$6:$U$6005,"变动成本",资金台帐!$O$6:$O$6005,IF($C$3="全部","?*",$C$3),资金台帐!$N$6:$N$6005,"&gt;="&amp;DATE($F$3,11,1),资金台帐!$N$6:$N$6005,"&lt;"&amp;DATE($F$3,11+1,1))-SUMIFS(资金台帐!$AB$6:$AB$6005,资金台帐!$T$6:$T$6005,$Q17,资金台帐!$U$6:$U$6005,"变动成本",资金台帐!$O$6:$O$6005,IF($C$3="全部","?*",$C$3),资金台帐!$N$6:$N$6005,"&gt;="&amp;DATE($F$3,11,1),资金台帐!$N$6:$N$6005,"&lt;"&amp;DATE($F$3,11+1,1)),2)</f>
        <v>0</v>
      </c>
      <c r="N17" s="32">
        <f t="shared" ref="N17:N32" si="23">ROUND(SUMIFS(资金台帐!$AC$6:$AC$6005,资金台帐!$T$6:$T$6005,$Q17,资金台帐!$U$6:$U$6005,"变动成本",资金台帐!$O$6:$O$6005,IF($C$3="全部","?*",$C$3),资金台帐!$N$6:$N$6005,"&gt;="&amp;DATE($F$3,12,1),资金台帐!$N$6:$N$6005,"&lt;"&amp;DATE($F$3,12+1,1))-SUMIFS(资金台帐!$AB$6:$AB$6005,资金台帐!$T$6:$T$6005,$Q17,资金台帐!$U$6:$U$6005,"变动成本",资金台帐!$O$6:$O$6005,IF($C$3="全部","?*",$C$3),资金台帐!$N$6:$N$6005,"&gt;="&amp;DATE($F$3,12,1),资金台帐!$N$6:$N$6005,"&lt;"&amp;DATE($F$3,12+1,1)),2)</f>
        <v>0</v>
      </c>
      <c r="O17" s="33">
        <f t="shared" ref="O17:O33" si="25">ROUND(SUM(C17:N17),2)</f>
        <v>0</v>
      </c>
      <c r="P17" s="27">
        <f t="shared" si="27"/>
        <v>0</v>
      </c>
      <c r="Q17" s="22" t="str">
        <f>基础资料!$U$16&amp;""</f>
        <v>人工-工资</v>
      </c>
    </row>
    <row r="18">
      <c r="A18" s="18" t="n"/>
      <c r="B18" s="31" t="str">
        <f>IF(基础资料!$W$17="",基础资料!$U$17&amp;"",基础资料!$W$17&amp;"")</f>
        <v>人工-社保</v>
      </c>
      <c r="C18" s="32">
        <f t="shared" si="1"/>
        <v>0</v>
      </c>
      <c r="D18" s="32">
        <f t="shared" si="3"/>
        <v>0</v>
      </c>
      <c r="E18" s="32">
        <f t="shared" si="5"/>
        <v>0</v>
      </c>
      <c r="F18" s="32">
        <f t="shared" si="7"/>
        <v>0</v>
      </c>
      <c r="G18" s="32">
        <f t="shared" si="9"/>
        <v>0</v>
      </c>
      <c r="H18" s="32">
        <f t="shared" si="11"/>
        <v>0</v>
      </c>
      <c r="I18" s="32">
        <f t="shared" si="13"/>
        <v>0</v>
      </c>
      <c r="J18" s="32">
        <f t="shared" si="15"/>
        <v>0</v>
      </c>
      <c r="K18" s="32">
        <f t="shared" si="17"/>
        <v>0</v>
      </c>
      <c r="L18" s="32">
        <f t="shared" si="19"/>
        <v>0</v>
      </c>
      <c r="M18" s="32">
        <f t="shared" si="21"/>
        <v>0</v>
      </c>
      <c r="N18" s="32">
        <f t="shared" si="23"/>
        <v>0</v>
      </c>
      <c r="O18" s="33">
        <f t="shared" si="25"/>
        <v>0</v>
      </c>
      <c r="P18" s="27">
        <f t="shared" si="27"/>
        <v>0</v>
      </c>
      <c r="Q18" s="22" t="str">
        <f>基础资料!$U$17&amp;""</f>
        <v>人工-社保</v>
      </c>
    </row>
    <row r="19">
      <c r="A19" s="18" t="n"/>
      <c r="B19" s="31" t="str">
        <f>IF(基础资料!$W$18="",基础资料!$U$18&amp;"",基础资料!$W$18&amp;"")</f>
        <v>人工-福利</v>
      </c>
      <c r="C19" s="32">
        <f t="shared" si="1"/>
        <v>0</v>
      </c>
      <c r="D19" s="32">
        <f t="shared" si="3"/>
        <v>0</v>
      </c>
      <c r="E19" s="32">
        <f t="shared" si="5"/>
        <v>0</v>
      </c>
      <c r="F19" s="32">
        <f t="shared" si="7"/>
        <v>0</v>
      </c>
      <c r="G19" s="32">
        <f t="shared" si="9"/>
        <v>0</v>
      </c>
      <c r="H19" s="32">
        <f t="shared" si="11"/>
        <v>0</v>
      </c>
      <c r="I19" s="32">
        <f t="shared" si="13"/>
        <v>0</v>
      </c>
      <c r="J19" s="32">
        <f t="shared" si="15"/>
        <v>0</v>
      </c>
      <c r="K19" s="32">
        <f t="shared" si="17"/>
        <v>0</v>
      </c>
      <c r="L19" s="32">
        <f t="shared" si="19"/>
        <v>0</v>
      </c>
      <c r="M19" s="32">
        <f t="shared" si="21"/>
        <v>0</v>
      </c>
      <c r="N19" s="32">
        <f t="shared" si="23"/>
        <v>0</v>
      </c>
      <c r="O19" s="33">
        <f t="shared" si="25"/>
        <v>0</v>
      </c>
      <c r="P19" s="27">
        <f t="shared" si="27"/>
        <v>0</v>
      </c>
      <c r="Q19" s="22" t="str">
        <f>基础资料!$U$18&amp;""</f>
        <v>人工-福利</v>
      </c>
    </row>
    <row r="20">
      <c r="A20" s="18" t="n"/>
      <c r="B20" s="31" t="str">
        <f>IF(基础资料!$W$19="",基础资料!$U$19&amp;"",基础资料!$W$19&amp;"")</f>
        <v>税金</v>
      </c>
      <c r="C20" s="32">
        <f t="shared" si="1"/>
        <v>0</v>
      </c>
      <c r="D20" s="32">
        <f t="shared" si="3"/>
        <v>0</v>
      </c>
      <c r="E20" s="32">
        <f t="shared" si="5"/>
        <v>0</v>
      </c>
      <c r="F20" s="32">
        <f t="shared" si="7"/>
        <v>0</v>
      </c>
      <c r="G20" s="32">
        <f t="shared" si="9"/>
        <v>0</v>
      </c>
      <c r="H20" s="32">
        <f t="shared" si="11"/>
        <v>0</v>
      </c>
      <c r="I20" s="32">
        <f t="shared" si="13"/>
        <v>0</v>
      </c>
      <c r="J20" s="32">
        <f t="shared" si="15"/>
        <v>0</v>
      </c>
      <c r="K20" s="32">
        <f t="shared" si="17"/>
        <v>22160.77</v>
      </c>
      <c r="L20" s="32">
        <f t="shared" si="19"/>
        <v>0</v>
      </c>
      <c r="M20" s="32">
        <f t="shared" si="21"/>
        <v>0</v>
      </c>
      <c r="N20" s="32">
        <f t="shared" si="23"/>
        <v>0</v>
      </c>
      <c r="O20" s="33">
        <f t="shared" si="25"/>
        <v>22160.77</v>
      </c>
      <c r="P20" s="27">
        <f t="shared" si="27"/>
        <v>0.12959514619883</v>
      </c>
      <c r="Q20" s="22" t="str">
        <f>基础资料!$U$19&amp;""</f>
        <v>税金</v>
      </c>
    </row>
    <row r="21">
      <c r="A21" s="18" t="n"/>
      <c r="B21" s="31" t="str">
        <f>IF(基础资料!$W$20="",基础资料!$U$20&amp;"",基础资料!$W$20&amp;"")</f>
        <v>差旅费</v>
      </c>
      <c r="C21" s="32">
        <f t="shared" si="1"/>
        <v>0</v>
      </c>
      <c r="D21" s="32">
        <f t="shared" si="3"/>
        <v>0</v>
      </c>
      <c r="E21" s="32">
        <f t="shared" si="5"/>
        <v>0</v>
      </c>
      <c r="F21" s="32">
        <f t="shared" si="7"/>
        <v>0</v>
      </c>
      <c r="G21" s="32">
        <f t="shared" si="9"/>
        <v>0</v>
      </c>
      <c r="H21" s="32">
        <f t="shared" si="11"/>
        <v>0</v>
      </c>
      <c r="I21" s="32">
        <f t="shared" si="13"/>
        <v>0</v>
      </c>
      <c r="J21" s="32">
        <f t="shared" si="15"/>
        <v>0</v>
      </c>
      <c r="K21" s="32">
        <f t="shared" si="17"/>
        <v>0</v>
      </c>
      <c r="L21" s="32">
        <f t="shared" si="19"/>
        <v>0</v>
      </c>
      <c r="M21" s="32">
        <f t="shared" si="21"/>
        <v>0</v>
      </c>
      <c r="N21" s="32">
        <f t="shared" si="23"/>
        <v>0</v>
      </c>
      <c r="O21" s="33">
        <f t="shared" si="25"/>
        <v>0</v>
      </c>
      <c r="P21" s="27">
        <f t="shared" si="27"/>
        <v>0</v>
      </c>
      <c r="Q21" s="22" t="str">
        <f>基础资料!$U$20&amp;""</f>
        <v>差旅费</v>
      </c>
    </row>
    <row r="22">
      <c r="A22" s="18" t="n"/>
      <c r="B22" s="31" t="str">
        <f>IF(基础资料!$W$21="",基础资料!$U$21&amp;"",基础资料!$W$21&amp;"")</f>
        <v>培训费</v>
      </c>
      <c r="C22" s="32">
        <f t="shared" si="1"/>
        <v>0</v>
      </c>
      <c r="D22" s="32">
        <f t="shared" si="3"/>
        <v>0</v>
      </c>
      <c r="E22" s="32">
        <f t="shared" si="5"/>
        <v>0</v>
      </c>
      <c r="F22" s="32">
        <f t="shared" si="7"/>
        <v>0</v>
      </c>
      <c r="G22" s="32">
        <f t="shared" si="9"/>
        <v>0</v>
      </c>
      <c r="H22" s="32">
        <f t="shared" si="11"/>
        <v>0</v>
      </c>
      <c r="I22" s="32">
        <f t="shared" si="13"/>
        <v>0</v>
      </c>
      <c r="J22" s="32">
        <f t="shared" si="15"/>
        <v>0</v>
      </c>
      <c r="K22" s="32">
        <f t="shared" si="17"/>
        <v>0</v>
      </c>
      <c r="L22" s="32">
        <f t="shared" si="19"/>
        <v>0</v>
      </c>
      <c r="M22" s="32">
        <f t="shared" si="21"/>
        <v>0</v>
      </c>
      <c r="N22" s="32">
        <f t="shared" si="23"/>
        <v>0</v>
      </c>
      <c r="O22" s="33">
        <f t="shared" si="25"/>
        <v>0</v>
      </c>
      <c r="P22" s="27">
        <f t="shared" si="27"/>
        <v>0</v>
      </c>
      <c r="Q22" s="22" t="str">
        <f>基础资料!$U$21&amp;""</f>
        <v>培训费</v>
      </c>
    </row>
    <row r="23">
      <c r="A23" s="18" t="n"/>
      <c r="B23" s="31" t="str">
        <f>IF(基础资料!$W$22="",基础资料!$U$22&amp;"",基础资料!$W$22&amp;"")</f>
        <v>银行手续费</v>
      </c>
      <c r="C23" s="32">
        <f t="shared" si="1"/>
        <v>0</v>
      </c>
      <c r="D23" s="32">
        <f t="shared" si="3"/>
        <v>0</v>
      </c>
      <c r="E23" s="32">
        <f t="shared" si="5"/>
        <v>0</v>
      </c>
      <c r="F23" s="32">
        <f t="shared" si="7"/>
        <v>0</v>
      </c>
      <c r="G23" s="32">
        <f t="shared" si="9"/>
        <v>0</v>
      </c>
      <c r="H23" s="32">
        <f t="shared" si="11"/>
        <v>0</v>
      </c>
      <c r="I23" s="32">
        <f t="shared" si="13"/>
        <v>0</v>
      </c>
      <c r="J23" s="32">
        <f t="shared" si="15"/>
        <v>0</v>
      </c>
      <c r="K23" s="32">
        <f t="shared" si="17"/>
        <v>3.6</v>
      </c>
      <c r="L23" s="32">
        <f t="shared" si="19"/>
        <v>0</v>
      </c>
      <c r="M23" s="32">
        <f t="shared" si="21"/>
        <v>0</v>
      </c>
      <c r="N23" s="32">
        <f t="shared" si="23"/>
        <v>0</v>
      </c>
      <c r="O23" s="33">
        <f t="shared" si="25"/>
        <v>3.6</v>
      </c>
      <c r="P23" s="27">
        <f t="shared" si="27"/>
        <v>2.10526315789474e-05</v>
      </c>
      <c r="Q23" s="22" t="str">
        <f>基础资料!$U$22&amp;""</f>
        <v>银行手续费</v>
      </c>
    </row>
    <row r="24">
      <c r="A24" s="18" t="n"/>
      <c r="B24" s="31" t="str">
        <f>IF(基础资料!$W$23="",基础资料!$U$23&amp;"",基础资料!$W$23&amp;"")</f>
        <v>刻章费用</v>
      </c>
      <c r="C24" s="32">
        <f t="shared" si="1"/>
        <v>0</v>
      </c>
      <c r="D24" s="32">
        <f t="shared" si="3"/>
        <v>0</v>
      </c>
      <c r="E24" s="32">
        <f t="shared" si="5"/>
        <v>0</v>
      </c>
      <c r="F24" s="32">
        <f t="shared" si="7"/>
        <v>0</v>
      </c>
      <c r="G24" s="32">
        <f t="shared" si="9"/>
        <v>0</v>
      </c>
      <c r="H24" s="32">
        <f t="shared" si="11"/>
        <v>0</v>
      </c>
      <c r="I24" s="32">
        <f t="shared" si="13"/>
        <v>0</v>
      </c>
      <c r="J24" s="32">
        <f t="shared" si="15"/>
        <v>0</v>
      </c>
      <c r="K24" s="32">
        <f t="shared" si="17"/>
        <v>0</v>
      </c>
      <c r="L24" s="32">
        <f t="shared" si="19"/>
        <v>0</v>
      </c>
      <c r="M24" s="32">
        <f t="shared" si="21"/>
        <v>0</v>
      </c>
      <c r="N24" s="32">
        <f t="shared" si="23"/>
        <v>0</v>
      </c>
      <c r="O24" s="33">
        <f t="shared" si="25"/>
        <v>0</v>
      </c>
      <c r="P24" s="27">
        <f t="shared" si="27"/>
        <v>0</v>
      </c>
      <c r="Q24" s="22" t="str">
        <f>基础资料!$U$23&amp;""</f>
        <v>刻章费用</v>
      </c>
    </row>
    <row r="25">
      <c r="A25" s="18" t="n"/>
      <c r="B25" s="31" t="str">
        <f>IF(基础资料!$W$24="",基础资料!$U$24&amp;"",基础资料!$W$24&amp;"")</f>
        <v>办公费用</v>
      </c>
      <c r="C25" s="32">
        <f t="shared" si="1"/>
        <v>0</v>
      </c>
      <c r="D25" s="32">
        <f t="shared" si="3"/>
        <v>0</v>
      </c>
      <c r="E25" s="32">
        <f t="shared" si="5"/>
        <v>0</v>
      </c>
      <c r="F25" s="32">
        <f t="shared" si="7"/>
        <v>0</v>
      </c>
      <c r="G25" s="32">
        <f t="shared" si="9"/>
        <v>0</v>
      </c>
      <c r="H25" s="32">
        <f t="shared" si="11"/>
        <v>0</v>
      </c>
      <c r="I25" s="32">
        <f t="shared" si="13"/>
        <v>0</v>
      </c>
      <c r="J25" s="32">
        <f t="shared" si="15"/>
        <v>0</v>
      </c>
      <c r="K25" s="32">
        <f t="shared" si="17"/>
        <v>214.29</v>
      </c>
      <c r="L25" s="32">
        <f t="shared" si="19"/>
        <v>0</v>
      </c>
      <c r="M25" s="32">
        <f t="shared" si="21"/>
        <v>0</v>
      </c>
      <c r="N25" s="32">
        <f t="shared" si="23"/>
        <v>0</v>
      </c>
      <c r="O25" s="33">
        <f t="shared" si="25"/>
        <v>214.29</v>
      </c>
      <c r="P25" s="27">
        <f t="shared" si="27"/>
        <v>0.00125315789473684</v>
      </c>
      <c r="Q25" s="22" t="str">
        <f>基础资料!$U$24&amp;""</f>
        <v>办公费用</v>
      </c>
    </row>
    <row r="26">
      <c r="A26" s="18" t="n"/>
      <c r="B26" s="31" t="str">
        <f>IF(基础资料!$W$25="",基础资料!$U$25&amp;"",基础资料!$W$25&amp;"")</f>
        <v>固定资产</v>
      </c>
      <c r="C26" s="32">
        <f t="shared" si="1"/>
        <v>0</v>
      </c>
      <c r="D26" s="32">
        <f t="shared" si="3"/>
        <v>0</v>
      </c>
      <c r="E26" s="32">
        <f t="shared" si="5"/>
        <v>0</v>
      </c>
      <c r="F26" s="32">
        <f t="shared" si="7"/>
        <v>0</v>
      </c>
      <c r="G26" s="32">
        <f t="shared" si="9"/>
        <v>0</v>
      </c>
      <c r="H26" s="32">
        <f t="shared" si="11"/>
        <v>0</v>
      </c>
      <c r="I26" s="32">
        <f t="shared" si="13"/>
        <v>0</v>
      </c>
      <c r="J26" s="32">
        <f t="shared" si="15"/>
        <v>0</v>
      </c>
      <c r="K26" s="32">
        <f t="shared" si="17"/>
        <v>0</v>
      </c>
      <c r="L26" s="32">
        <f t="shared" si="19"/>
        <v>0</v>
      </c>
      <c r="M26" s="32">
        <f t="shared" si="21"/>
        <v>0</v>
      </c>
      <c r="N26" s="32">
        <f t="shared" si="23"/>
        <v>0</v>
      </c>
      <c r="O26" s="33">
        <f t="shared" si="25"/>
        <v>0</v>
      </c>
      <c r="P26" s="27">
        <f t="shared" si="27"/>
        <v>0</v>
      </c>
      <c r="Q26" s="22" t="str">
        <f>基础资料!$U$25&amp;""</f>
        <v>固定资产</v>
      </c>
    </row>
    <row r="27">
      <c r="A27" s="18" t="n"/>
      <c r="B27" s="31" t="str">
        <f>IF(基础资料!$W$26="",基础资料!$U$26&amp;"",基础资料!$W$26&amp;"")</f>
        <v>汽车费用</v>
      </c>
      <c r="C27" s="32">
        <f t="shared" si="1"/>
        <v>0</v>
      </c>
      <c r="D27" s="32">
        <f t="shared" si="3"/>
        <v>0</v>
      </c>
      <c r="E27" s="32">
        <f t="shared" si="5"/>
        <v>0</v>
      </c>
      <c r="F27" s="32">
        <f t="shared" si="7"/>
        <v>0</v>
      </c>
      <c r="G27" s="32">
        <f t="shared" si="9"/>
        <v>0</v>
      </c>
      <c r="H27" s="32">
        <f t="shared" si="11"/>
        <v>0</v>
      </c>
      <c r="I27" s="32">
        <f t="shared" si="13"/>
        <v>0</v>
      </c>
      <c r="J27" s="32">
        <f t="shared" si="15"/>
        <v>0</v>
      </c>
      <c r="K27" s="32">
        <f t="shared" si="17"/>
        <v>0</v>
      </c>
      <c r="L27" s="32">
        <f t="shared" si="19"/>
        <v>0</v>
      </c>
      <c r="M27" s="32">
        <f t="shared" si="21"/>
        <v>0</v>
      </c>
      <c r="N27" s="32">
        <f t="shared" si="23"/>
        <v>0</v>
      </c>
      <c r="O27" s="33">
        <f t="shared" si="25"/>
        <v>0</v>
      </c>
      <c r="P27" s="27">
        <f t="shared" si="27"/>
        <v>0</v>
      </c>
      <c r="Q27" s="22" t="str">
        <f>基础资料!$U$26&amp;""</f>
        <v>汽车费用</v>
      </c>
    </row>
    <row r="28">
      <c r="A28" s="18" t="n"/>
      <c r="B28" s="31" t="str">
        <f>IF(基础资料!$W$27="",基础资料!$U$27&amp;"",基础资料!$W$27&amp;"")</f>
        <v>交际支出</v>
      </c>
      <c r="C28" s="32">
        <f t="shared" si="1"/>
        <v>0</v>
      </c>
      <c r="D28" s="32">
        <f t="shared" si="3"/>
        <v>0</v>
      </c>
      <c r="E28" s="32">
        <f t="shared" si="5"/>
        <v>0</v>
      </c>
      <c r="F28" s="32">
        <f t="shared" si="7"/>
        <v>0</v>
      </c>
      <c r="G28" s="32">
        <f t="shared" si="9"/>
        <v>0</v>
      </c>
      <c r="H28" s="32">
        <f t="shared" si="11"/>
        <v>0</v>
      </c>
      <c r="I28" s="32">
        <f t="shared" si="13"/>
        <v>0</v>
      </c>
      <c r="J28" s="32">
        <f t="shared" si="15"/>
        <v>0</v>
      </c>
      <c r="K28" s="32">
        <f t="shared" si="17"/>
        <v>0</v>
      </c>
      <c r="L28" s="32">
        <f t="shared" si="19"/>
        <v>0</v>
      </c>
      <c r="M28" s="32">
        <f t="shared" si="21"/>
        <v>0</v>
      </c>
      <c r="N28" s="32">
        <f t="shared" si="23"/>
        <v>0</v>
      </c>
      <c r="O28" s="33">
        <f t="shared" si="25"/>
        <v>0</v>
      </c>
      <c r="P28" s="27">
        <f t="shared" si="27"/>
        <v>0</v>
      </c>
      <c r="Q28" s="22" t="str">
        <f>基础资料!$U$27&amp;""</f>
        <v>交际支出</v>
      </c>
    </row>
    <row r="29">
      <c r="A29" s="18" t="n"/>
      <c r="B29" s="31" t="str">
        <f>IF(基础资料!$W$28="",基础资料!$U$28&amp;"",基础资料!$W$28&amp;"")</f>
        <v>佣金支出</v>
      </c>
      <c r="C29" s="32">
        <f t="shared" si="1"/>
        <v>0</v>
      </c>
      <c r="D29" s="32">
        <f t="shared" si="3"/>
        <v>0</v>
      </c>
      <c r="E29" s="32">
        <f t="shared" si="5"/>
        <v>0</v>
      </c>
      <c r="F29" s="32">
        <f t="shared" si="7"/>
        <v>0</v>
      </c>
      <c r="G29" s="32">
        <f t="shared" si="9"/>
        <v>0</v>
      </c>
      <c r="H29" s="32">
        <f t="shared" si="11"/>
        <v>0</v>
      </c>
      <c r="I29" s="32">
        <f t="shared" si="13"/>
        <v>0</v>
      </c>
      <c r="J29" s="32">
        <f t="shared" si="15"/>
        <v>0</v>
      </c>
      <c r="K29" s="32">
        <f t="shared" si="17"/>
        <v>0</v>
      </c>
      <c r="L29" s="32">
        <f t="shared" si="19"/>
        <v>0</v>
      </c>
      <c r="M29" s="32">
        <f t="shared" si="21"/>
        <v>0</v>
      </c>
      <c r="N29" s="32">
        <f t="shared" si="23"/>
        <v>0</v>
      </c>
      <c r="O29" s="33">
        <f t="shared" si="25"/>
        <v>0</v>
      </c>
      <c r="P29" s="27">
        <f t="shared" si="27"/>
        <v>0</v>
      </c>
      <c r="Q29" s="22" t="str">
        <f>基础资料!$U$28&amp;""</f>
        <v>佣金支出</v>
      </c>
    </row>
    <row r="30">
      <c r="A30" s="18" t="n"/>
      <c r="B30" s="31" t="str">
        <f>IF(基础资料!$W$29="",基础资料!$U$29&amp;"",基础资料!$W$29&amp;"")</f>
        <v>营销费用</v>
      </c>
      <c r="C30" s="32">
        <f t="shared" si="1"/>
        <v>0</v>
      </c>
      <c r="D30" s="32">
        <f t="shared" si="3"/>
        <v>0</v>
      </c>
      <c r="E30" s="32">
        <f t="shared" si="5"/>
        <v>0</v>
      </c>
      <c r="F30" s="32">
        <f t="shared" si="7"/>
        <v>0</v>
      </c>
      <c r="G30" s="32">
        <f t="shared" si="9"/>
        <v>0</v>
      </c>
      <c r="H30" s="32">
        <f t="shared" si="11"/>
        <v>0</v>
      </c>
      <c r="I30" s="32">
        <f t="shared" si="13"/>
        <v>0</v>
      </c>
      <c r="J30" s="32">
        <f t="shared" si="15"/>
        <v>0</v>
      </c>
      <c r="K30" s="32">
        <f t="shared" si="17"/>
        <v>0</v>
      </c>
      <c r="L30" s="32">
        <f t="shared" si="19"/>
        <v>0</v>
      </c>
      <c r="M30" s="32">
        <f t="shared" si="21"/>
        <v>0</v>
      </c>
      <c r="N30" s="32">
        <f t="shared" si="23"/>
        <v>0</v>
      </c>
      <c r="O30" s="33">
        <f t="shared" si="25"/>
        <v>0</v>
      </c>
      <c r="P30" s="27">
        <f t="shared" si="27"/>
        <v>0</v>
      </c>
      <c r="Q30" s="22" t="str">
        <f>基础资料!$U$29&amp;""</f>
        <v>营销费用</v>
      </c>
    </row>
    <row r="31">
      <c r="A31" s="18" t="n"/>
      <c r="B31" s="31" t="str">
        <f>IF(基础资料!$W$30="",基础资料!$U$30&amp;"",基础资料!$W$30&amp;"")</f>
        <v>地址成本</v>
      </c>
      <c r="C31" s="32">
        <f t="shared" si="1"/>
        <v>0</v>
      </c>
      <c r="D31" s="32">
        <f t="shared" si="3"/>
        <v>0</v>
      </c>
      <c r="E31" s="32">
        <f t="shared" si="5"/>
        <v>0</v>
      </c>
      <c r="F31" s="32">
        <f t="shared" si="7"/>
        <v>0</v>
      </c>
      <c r="G31" s="32">
        <f t="shared" si="9"/>
        <v>0</v>
      </c>
      <c r="H31" s="32">
        <f t="shared" si="11"/>
        <v>0</v>
      </c>
      <c r="I31" s="32">
        <f t="shared" si="13"/>
        <v>0</v>
      </c>
      <c r="J31" s="32">
        <f t="shared" si="15"/>
        <v>0</v>
      </c>
      <c r="K31" s="32">
        <f t="shared" si="17"/>
        <v>0</v>
      </c>
      <c r="L31" s="32">
        <f t="shared" si="19"/>
        <v>0</v>
      </c>
      <c r="M31" s="32">
        <f t="shared" si="21"/>
        <v>0</v>
      </c>
      <c r="N31" s="32">
        <f t="shared" si="23"/>
        <v>0</v>
      </c>
      <c r="O31" s="33">
        <f t="shared" si="25"/>
        <v>0</v>
      </c>
      <c r="P31" s="27">
        <f t="shared" si="27"/>
        <v>0</v>
      </c>
      <c r="Q31" s="22" t="str">
        <f>基础资料!$U$30&amp;""</f>
        <v>地址成本</v>
      </c>
    </row>
    <row r="32">
      <c r="A32" s="18" t="n"/>
      <c r="B32" s="31" t="str">
        <f>IF(基础资料!$W$31="",基础资料!$U$31&amp;"",基础资料!$W$31&amp;"")</f>
        <v>项目成本</v>
      </c>
      <c r="C32" s="32">
        <f t="shared" si="1"/>
        <v>0</v>
      </c>
      <c r="D32" s="32">
        <f t="shared" si="3"/>
        <v>0</v>
      </c>
      <c r="E32" s="32">
        <f t="shared" si="5"/>
        <v>0</v>
      </c>
      <c r="F32" s="32">
        <f t="shared" si="7"/>
        <v>0</v>
      </c>
      <c r="G32" s="32">
        <f t="shared" si="9"/>
        <v>0</v>
      </c>
      <c r="H32" s="32">
        <f t="shared" si="11"/>
        <v>0</v>
      </c>
      <c r="I32" s="32">
        <f t="shared" si="13"/>
        <v>0</v>
      </c>
      <c r="J32" s="32">
        <f t="shared" si="15"/>
        <v>0</v>
      </c>
      <c r="K32" s="32">
        <f t="shared" si="17"/>
        <v>0</v>
      </c>
      <c r="L32" s="32">
        <f t="shared" si="19"/>
        <v>0</v>
      </c>
      <c r="M32" s="32">
        <f t="shared" si="21"/>
        <v>0</v>
      </c>
      <c r="N32" s="32">
        <f t="shared" si="23"/>
        <v>0</v>
      </c>
      <c r="O32" s="33">
        <f t="shared" si="25"/>
        <v>0</v>
      </c>
      <c r="P32" s="27">
        <f t="shared" si="27"/>
        <v>0</v>
      </c>
      <c r="Q32" s="22" t="str">
        <f>基础资料!$U$31&amp;""</f>
        <v>项目成本</v>
      </c>
    </row>
    <row r="33">
      <c r="A33" s="18" t="n"/>
      <c r="B33" s="31" t="str">
        <f>IF(COUNTIFS(基础资料!$V$5:$V$64,"变动成本",基础资料!$U$5:$U$64,"?*")&gt;17,"其他（含新加项目）","其他")</f>
        <v>其他</v>
      </c>
      <c r="C33" s="32">
        <f>ROUND(SUMIFS(资金台帐!$AC$6:$AC$6005,资金台帐!$U$6:$U$6005,"变动成本",资金台帐!$O$6:$O$6005,IF($C$3="全部","?*",$C$3),资金台帐!$N$6:$N$6005,"&gt;="&amp;DATE($F$3,1,1),资金台帐!$N$6:$N$6005,"&lt;"&amp;DATE($F$3,1+1,1))-SUMIFS(资金台帐!$AB$6:$AB$6005,资金台帐!$U$6:$U$6005,"变动成本",资金台帐!$O$6:$O$6005,IF($C$3="全部","?*",$C$3),资金台帐!$N$6:$N$6005,"&gt;="&amp;DATE($F$3,1,1),资金台帐!$N$6:$N$6005,"&lt;"&amp;DATE($F$3,1+1,1))-SUM(C17:C32),2)</f>
        <v>0</v>
      </c>
      <c r="D33" s="32">
        <f>ROUND(SUMIFS(资金台帐!$AC$6:$AC$6005,资金台帐!$U$6:$U$6005,"变动成本",资金台帐!$O$6:$O$6005,IF($C$3="全部","?*",$C$3),资金台帐!$N$6:$N$6005,"&gt;="&amp;DATE($F$3,2,1),资金台帐!$N$6:$N$6005,"&lt;"&amp;DATE($F$3,2+1,1))-SUMIFS(资金台帐!$AB$6:$AB$6005,资金台帐!$U$6:$U$6005,"变动成本",资金台帐!$O$6:$O$6005,IF($C$3="全部","?*",$C$3),资金台帐!$N$6:$N$6005,"&gt;="&amp;DATE($F$3,2,1),资金台帐!$N$6:$N$6005,"&lt;"&amp;DATE($F$3,2+1,1))-SUM(D17:D32),2)</f>
        <v>0</v>
      </c>
      <c r="E33" s="32">
        <f>ROUND(SUMIFS(资金台帐!$AC$6:$AC$6005,资金台帐!$U$6:$U$6005,"变动成本",资金台帐!$O$6:$O$6005,IF($C$3="全部","?*",$C$3),资金台帐!$N$6:$N$6005,"&gt;="&amp;DATE($F$3,3,1),资金台帐!$N$6:$N$6005,"&lt;"&amp;DATE($F$3,3+1,1))-SUMIFS(资金台帐!$AB$6:$AB$6005,资金台帐!$U$6:$U$6005,"变动成本",资金台帐!$O$6:$O$6005,IF($C$3="全部","?*",$C$3),资金台帐!$N$6:$N$6005,"&gt;="&amp;DATE($F$3,3,1),资金台帐!$N$6:$N$6005,"&lt;"&amp;DATE($F$3,3+1,1))-SUM(E17:E32),2)</f>
        <v>0</v>
      </c>
      <c r="F33" s="32">
        <f>ROUND(SUMIFS(资金台帐!$AC$6:$AC$6005,资金台帐!$U$6:$U$6005,"变动成本",资金台帐!$O$6:$O$6005,IF($C$3="全部","?*",$C$3),资金台帐!$N$6:$N$6005,"&gt;="&amp;DATE($F$3,4,1),资金台帐!$N$6:$N$6005,"&lt;"&amp;DATE($F$3,4+1,1))-SUMIFS(资金台帐!$AB$6:$AB$6005,资金台帐!$U$6:$U$6005,"变动成本",资金台帐!$O$6:$O$6005,IF($C$3="全部","?*",$C$3),资金台帐!$N$6:$N$6005,"&gt;="&amp;DATE($F$3,4,1),资金台帐!$N$6:$N$6005,"&lt;"&amp;DATE($F$3,4+1,1))-SUM(F17:F32),2)</f>
        <v>0</v>
      </c>
      <c r="G33" s="32">
        <f>ROUND(SUMIFS(资金台帐!$AC$6:$AC$6005,资金台帐!$U$6:$U$6005,"变动成本",资金台帐!$O$6:$O$6005,IF($C$3="全部","?*",$C$3),资金台帐!$N$6:$N$6005,"&gt;="&amp;DATE($F$3,5,1),资金台帐!$N$6:$N$6005,"&lt;"&amp;DATE($F$3,5+1,1))-SUMIFS(资金台帐!$AB$6:$AB$6005,资金台帐!$U$6:$U$6005,"变动成本",资金台帐!$O$6:$O$6005,IF($C$3="全部","?*",$C$3),资金台帐!$N$6:$N$6005,"&gt;="&amp;DATE($F$3,5,1),资金台帐!$N$6:$N$6005,"&lt;"&amp;DATE($F$3,5+1,1))-SUM(G17:G32),2)</f>
        <v>0</v>
      </c>
      <c r="H33" s="32">
        <f>ROUND(SUMIFS(资金台帐!$AC$6:$AC$6005,资金台帐!$U$6:$U$6005,"变动成本",资金台帐!$O$6:$O$6005,IF($C$3="全部","?*",$C$3),资金台帐!$N$6:$N$6005,"&gt;="&amp;DATE($F$3,6,1),资金台帐!$N$6:$N$6005,"&lt;"&amp;DATE($F$3,6+1,1))-SUMIFS(资金台帐!$AB$6:$AB$6005,资金台帐!$U$6:$U$6005,"变动成本",资金台帐!$O$6:$O$6005,IF($C$3="全部","?*",$C$3),资金台帐!$N$6:$N$6005,"&gt;="&amp;DATE($F$3,6,1),资金台帐!$N$6:$N$6005,"&lt;"&amp;DATE($F$3,6+1,1))-SUM(H17:H32),2)</f>
        <v>0</v>
      </c>
      <c r="I33" s="32">
        <f>ROUND(SUMIFS(资金台帐!$AC$6:$AC$6005,资金台帐!$U$6:$U$6005,"变动成本",资金台帐!$O$6:$O$6005,IF($C$3="全部","?*",$C$3),资金台帐!$N$6:$N$6005,"&gt;="&amp;DATE($F$3,7,1),资金台帐!$N$6:$N$6005,"&lt;"&amp;DATE($F$3,7+1,1))-SUMIFS(资金台帐!$AB$6:$AB$6005,资金台帐!$U$6:$U$6005,"变动成本",资金台帐!$O$6:$O$6005,IF($C$3="全部","?*",$C$3),资金台帐!$N$6:$N$6005,"&gt;="&amp;DATE($F$3,7,1),资金台帐!$N$6:$N$6005,"&lt;"&amp;DATE($F$3,7+1,1))-SUM(I17:I32),2)</f>
        <v>0</v>
      </c>
      <c r="J33" s="32">
        <f>ROUND(SUMIFS(资金台帐!$AC$6:$AC$6005,资金台帐!$U$6:$U$6005,"变动成本",资金台帐!$O$6:$O$6005,IF($C$3="全部","?*",$C$3),资金台帐!$N$6:$N$6005,"&gt;="&amp;DATE($F$3,8,1),资金台帐!$N$6:$N$6005,"&lt;"&amp;DATE($F$3,8+1,1))-SUMIFS(资金台帐!$AB$6:$AB$6005,资金台帐!$U$6:$U$6005,"变动成本",资金台帐!$O$6:$O$6005,IF($C$3="全部","?*",$C$3),资金台帐!$N$6:$N$6005,"&gt;="&amp;DATE($F$3,8,1),资金台帐!$N$6:$N$6005,"&lt;"&amp;DATE($F$3,8+1,1))-SUM(J17:J32),2)</f>
        <v>0</v>
      </c>
      <c r="K33" s="32">
        <f>ROUND(SUMIFS(资金台帐!$AC$6:$AC$6005,资金台帐!$U$6:$U$6005,"变动成本",资金台帐!$O$6:$O$6005,IF($C$3="全部","?*",$C$3),资金台帐!$N$6:$N$6005,"&gt;="&amp;DATE($F$3,9,1),资金台帐!$N$6:$N$6005,"&lt;"&amp;DATE($F$3,9+1,1))-SUMIFS(资金台帐!$AB$6:$AB$6005,资金台帐!$U$6:$U$6005,"变动成本",资金台帐!$O$6:$O$6005,IF($C$3="全部","?*",$C$3),资金台帐!$N$6:$N$6005,"&gt;="&amp;DATE($F$3,9,1),资金台帐!$N$6:$N$6005,"&lt;"&amp;DATE($F$3,9+1,1))-SUM(K17:K32),2)</f>
        <v>0</v>
      </c>
      <c r="L33" s="32">
        <f>ROUND(SUMIFS(资金台帐!$AC$6:$AC$6005,资金台帐!$U$6:$U$6005,"变动成本",资金台帐!$O$6:$O$6005,IF($C$3="全部","?*",$C$3),资金台帐!$N$6:$N$6005,"&gt;="&amp;DATE($F$3,10,1),资金台帐!$N$6:$N$6005,"&lt;"&amp;DATE($F$3,10+1,1))-SUMIFS(资金台帐!$AB$6:$AB$6005,资金台帐!$U$6:$U$6005,"变动成本",资金台帐!$O$6:$O$6005,IF($C$3="全部","?*",$C$3),资金台帐!$N$6:$N$6005,"&gt;="&amp;DATE($F$3,10,1),资金台帐!$N$6:$N$6005,"&lt;"&amp;DATE($F$3,10+1,1))-SUM(L17:L32),2)</f>
        <v>0</v>
      </c>
      <c r="M33" s="32">
        <f>ROUND(SUMIFS(资金台帐!$AC$6:$AC$6005,资金台帐!$U$6:$U$6005,"变动成本",资金台帐!$O$6:$O$6005,IF($C$3="全部","?*",$C$3),资金台帐!$N$6:$N$6005,"&gt;="&amp;DATE($F$3,11,1),资金台帐!$N$6:$N$6005,"&lt;"&amp;DATE($F$3,11+1,1))-SUMIFS(资金台帐!$AB$6:$AB$6005,资金台帐!$U$6:$U$6005,"变动成本",资金台帐!$O$6:$O$6005,IF($C$3="全部","?*",$C$3),资金台帐!$N$6:$N$6005,"&gt;="&amp;DATE($F$3,11,1),资金台帐!$N$6:$N$6005,"&lt;"&amp;DATE($F$3,11+1,1))-SUM(M17:M32),2)</f>
        <v>0</v>
      </c>
      <c r="N33" s="32">
        <f>ROUND(SUMIFS(资金台帐!$AC$6:$AC$6005,资金台帐!$U$6:$U$6005,"变动成本",资金台帐!$O$6:$O$6005,IF($C$3="全部","?*",$C$3),资金台帐!$N$6:$N$6005,"&gt;="&amp;DATE($F$3,12,1),资金台帐!$N$6:$N$6005,"&lt;"&amp;DATE($F$3,12+1,1))-SUMIFS(资金台帐!$AB$6:$AB$6005,资金台帐!$U$6:$U$6005,"变动成本",资金台帐!$O$6:$O$6005,IF($C$3="全部","?*",$C$3),资金台帐!$N$6:$N$6005,"&gt;="&amp;DATE($F$3,12,1),资金台帐!$N$6:$N$6005,"&lt;"&amp;DATE($F$3,12+1,1))-SUM(N17:N32),2)</f>
        <v>0</v>
      </c>
      <c r="O33" s="33">
        <f t="shared" si="25"/>
        <v>0</v>
      </c>
      <c r="P33" s="27">
        <f t="shared" si="27"/>
        <v>0</v>
      </c>
      <c r="Q33" s="22" t="str">
        <f>基础资料!$U$32&amp;""</f>
        <v>其他成本</v>
      </c>
    </row>
    <row r="34">
      <c r="A34" s="18" t="n"/>
      <c r="B34" s="34" t="inlineStr">
        <is>
          <t>变动成本小计</t>
        </is>
      </c>
      <c r="C34" s="35">
        <f>ROUND(SUM(C17:C33),2)</f>
        <v>0</v>
      </c>
      <c r="D34" s="35">
        <f>ROUND(SUM(D17:D33),2)</f>
        <v>0</v>
      </c>
      <c r="E34" s="35">
        <f>ROUND(SUM(E17:E33),2)</f>
        <v>0</v>
      </c>
      <c r="F34" s="35">
        <f>ROUND(SUM(F17:F33),2)</f>
        <v>0</v>
      </c>
      <c r="G34" s="35">
        <f>ROUND(SUM(G17:G33),2)</f>
        <v>0</v>
      </c>
      <c r="H34" s="35">
        <f>ROUND(SUM(H17:H33),2)</f>
        <v>0</v>
      </c>
      <c r="I34" s="35">
        <f>ROUND(SUM(I17:I33),2)</f>
        <v>0</v>
      </c>
      <c r="J34" s="35">
        <f>ROUND(SUM(J17:J33),2)</f>
        <v>0</v>
      </c>
      <c r="K34" s="35">
        <f>ROUND(SUM(K17:K33),2)</f>
        <v>22378.66</v>
      </c>
      <c r="L34" s="35">
        <f>ROUND(SUM(L17:L33),2)</f>
        <v>0</v>
      </c>
      <c r="M34" s="35">
        <f>ROUND(SUM(M17:M33),2)</f>
        <v>0</v>
      </c>
      <c r="N34" s="35">
        <f>ROUND(SUM(N17:N33),2)</f>
        <v>0</v>
      </c>
      <c r="O34" s="35">
        <f>ROUND(SUM(O17:O33),2)</f>
        <v>22378.66</v>
      </c>
      <c r="P34" s="27">
        <f t="shared" si="27"/>
        <v>0.130869356725146</v>
      </c>
    </row>
    <row r="35">
      <c r="A35" s="18" t="n"/>
      <c r="B35" s="36" t="inlineStr">
        <is>
          <t>变动利润</t>
        </is>
      </c>
      <c r="C35" s="37">
        <f>ROUND(C16-C34,2)</f>
        <v>0</v>
      </c>
      <c r="D35" s="37">
        <f>ROUND(D16-D34,2)</f>
        <v>0</v>
      </c>
      <c r="E35" s="37">
        <f>ROUND(E16-E34,2)</f>
        <v>0</v>
      </c>
      <c r="F35" s="37">
        <f>ROUND(F16-F34,2)</f>
        <v>0</v>
      </c>
      <c r="G35" s="37">
        <f>ROUND(G16-G34,2)</f>
        <v>0</v>
      </c>
      <c r="H35" s="37">
        <f>ROUND(H16-H34,2)</f>
        <v>0</v>
      </c>
      <c r="I35" s="37">
        <f>ROUND(I16-I34,2)</f>
        <v>0</v>
      </c>
      <c r="J35" s="37">
        <f>ROUND(J16-J34,2)</f>
        <v>0</v>
      </c>
      <c r="K35" s="37">
        <f>ROUND(K16-K34,2)</f>
        <v>148621.34</v>
      </c>
      <c r="L35" s="37">
        <f>ROUND(L16-L34,2)</f>
        <v>0</v>
      </c>
      <c r="M35" s="37">
        <f>ROUND(M16-M34,2)</f>
        <v>0</v>
      </c>
      <c r="N35" s="37">
        <f>ROUND(N16-N34,2)</f>
        <v>0</v>
      </c>
      <c r="O35" s="37">
        <f>ROUND(O16-O34,2)</f>
        <v>148621.34</v>
      </c>
      <c r="P35" s="27">
        <f t="shared" si="27"/>
        <v>0.869130643274854</v>
      </c>
    </row>
    <row r="36">
      <c r="A36" s="38" t="inlineStr">
        <is>
          <t>固定成本</t>
        </is>
      </c>
      <c r="B36" s="39" t="str">
        <f>IF(基础资料!$W$33="",基础资料!$U$33&amp;"",基础资料!$W$33&amp;"")</f>
        <v>店面租金</v>
      </c>
      <c r="C36" s="40">
        <f>ROUND(SUMIFS(资金台帐!$AC$6:$AC$6005,资金台帐!$T$6:$T$6005,$Q36,资金台帐!$U$6:$U$6005,"固定成本",资金台帐!$O$6:$O$6005,IF($C$3="全部","?*",$C$3),资金台帐!$N$6:$N$6005,"&gt;="&amp;DATE($F$3,1,1),资金台帐!$N$6:$N$6005,"&lt;"&amp;DATE($F$3,1+1,1))-SUMIFS(资金台帐!$AB$6:$AB$6005,资金台帐!$T$6:$T$6005,$Q36,资金台帐!$U$6:$U$6005,"固定成本",资金台帐!$O$6:$O$6005,IF($C$3="全部","?*",$C$3),资金台帐!$N$6:$N$6005,"&gt;="&amp;DATE($F$3,1,1),资金台帐!$N$6:$N$6005,"&lt;"&amp;DATE($F$3,1+1,1)),2)</f>
        <v>0</v>
      </c>
      <c r="D36" s="40">
        <f>ROUND(SUMIFS(资金台帐!$AC$6:$AC$6005,资金台帐!$T$6:$T$6005,$Q36,资金台帐!$U$6:$U$6005,"固定成本",资金台帐!$O$6:$O$6005,IF($C$3="全部","?*",$C$3),资金台帐!$N$6:$N$6005,"&gt;="&amp;DATE($F$3,2,1),资金台帐!$N$6:$N$6005,"&lt;"&amp;DATE($F$3,2+1,1))-SUMIFS(资金台帐!$AB$6:$AB$6005,资金台帐!$T$6:$T$6005,$Q36,资金台帐!$U$6:$U$6005,"固定成本",资金台帐!$O$6:$O$6005,IF($C$3="全部","?*",$C$3),资金台帐!$N$6:$N$6005,"&gt;="&amp;DATE($F$3,2,1),资金台帐!$N$6:$N$6005,"&lt;"&amp;DATE($F$3,2+1,1)),2)</f>
        <v>0</v>
      </c>
      <c r="E36" s="40">
        <f>ROUND(SUMIFS(资金台帐!$AC$6:$AC$6005,资金台帐!$T$6:$T$6005,$Q36,资金台帐!$U$6:$U$6005,"固定成本",资金台帐!$O$6:$O$6005,IF($C$3="全部","?*",$C$3),资金台帐!$N$6:$N$6005,"&gt;="&amp;DATE($F$3,3,1),资金台帐!$N$6:$N$6005,"&lt;"&amp;DATE($F$3,3+1,1))-SUMIFS(资金台帐!$AB$6:$AB$6005,资金台帐!$T$6:$T$6005,$Q36,资金台帐!$U$6:$U$6005,"固定成本",资金台帐!$O$6:$O$6005,IF($C$3="全部","?*",$C$3),资金台帐!$N$6:$N$6005,"&gt;="&amp;DATE($F$3,3,1),资金台帐!$N$6:$N$6005,"&lt;"&amp;DATE($F$3,3+1,1)),2)</f>
        <v>0</v>
      </c>
      <c r="F36" s="40">
        <f>ROUND(SUMIFS(资金台帐!$AC$6:$AC$6005,资金台帐!$T$6:$T$6005,$Q36,资金台帐!$U$6:$U$6005,"固定成本",资金台帐!$O$6:$O$6005,IF($C$3="全部","?*",$C$3),资金台帐!$N$6:$N$6005,"&gt;="&amp;DATE($F$3,4,1),资金台帐!$N$6:$N$6005,"&lt;"&amp;DATE($F$3,4+1,1))-SUMIFS(资金台帐!$AB$6:$AB$6005,资金台帐!$T$6:$T$6005,$Q36,资金台帐!$U$6:$U$6005,"固定成本",资金台帐!$O$6:$O$6005,IF($C$3="全部","?*",$C$3),资金台帐!$N$6:$N$6005,"&gt;="&amp;DATE($F$3,4,1),资金台帐!$N$6:$N$6005,"&lt;"&amp;DATE($F$3,4+1,1)),2)</f>
        <v>0</v>
      </c>
      <c r="G36" s="40">
        <f>ROUND(SUMIFS(资金台帐!$AC$6:$AC$6005,资金台帐!$T$6:$T$6005,$Q36,资金台帐!$U$6:$U$6005,"固定成本",资金台帐!$O$6:$O$6005,IF($C$3="全部","?*",$C$3),资金台帐!$N$6:$N$6005,"&gt;="&amp;DATE($F$3,5,1),资金台帐!$N$6:$N$6005,"&lt;"&amp;DATE($F$3,5+1,1))-SUMIFS(资金台帐!$AB$6:$AB$6005,资金台帐!$T$6:$T$6005,$Q36,资金台帐!$U$6:$U$6005,"固定成本",资金台帐!$O$6:$O$6005,IF($C$3="全部","?*",$C$3),资金台帐!$N$6:$N$6005,"&gt;="&amp;DATE($F$3,5,1),资金台帐!$N$6:$N$6005,"&lt;"&amp;DATE($F$3,5+1,1)),2)</f>
        <v>0</v>
      </c>
      <c r="H36" s="40">
        <f>ROUND(SUMIFS(资金台帐!$AC$6:$AC$6005,资金台帐!$T$6:$T$6005,$Q36,资金台帐!$U$6:$U$6005,"固定成本",资金台帐!$O$6:$O$6005,IF($C$3="全部","?*",$C$3),资金台帐!$N$6:$N$6005,"&gt;="&amp;DATE($F$3,6,1),资金台帐!$N$6:$N$6005,"&lt;"&amp;DATE($F$3,6+1,1))-SUMIFS(资金台帐!$AB$6:$AB$6005,资金台帐!$T$6:$T$6005,$Q36,资金台帐!$U$6:$U$6005,"固定成本",资金台帐!$O$6:$O$6005,IF($C$3="全部","?*",$C$3),资金台帐!$N$6:$N$6005,"&gt;="&amp;DATE($F$3,6,1),资金台帐!$N$6:$N$6005,"&lt;"&amp;DATE($F$3,6+1,1)),2)</f>
        <v>0</v>
      </c>
      <c r="I36" s="40">
        <f>ROUND(SUMIFS(资金台帐!$AC$6:$AC$6005,资金台帐!$T$6:$T$6005,$Q36,资金台帐!$U$6:$U$6005,"固定成本",资金台帐!$O$6:$O$6005,IF($C$3="全部","?*",$C$3),资金台帐!$N$6:$N$6005,"&gt;="&amp;DATE($F$3,7,1),资金台帐!$N$6:$N$6005,"&lt;"&amp;DATE($F$3,7+1,1))-SUMIFS(资金台帐!$AB$6:$AB$6005,资金台帐!$T$6:$T$6005,$Q36,资金台帐!$U$6:$U$6005,"固定成本",资金台帐!$O$6:$O$6005,IF($C$3="全部","?*",$C$3),资金台帐!$N$6:$N$6005,"&gt;="&amp;DATE($F$3,7,1),资金台帐!$N$6:$N$6005,"&lt;"&amp;DATE($F$3,7+1,1)),2)</f>
        <v>0</v>
      </c>
      <c r="J36" s="40">
        <f>ROUND(SUMIFS(资金台帐!$AC$6:$AC$6005,资金台帐!$T$6:$T$6005,$Q36,资金台帐!$U$6:$U$6005,"固定成本",资金台帐!$O$6:$O$6005,IF($C$3="全部","?*",$C$3),资金台帐!$N$6:$N$6005,"&gt;="&amp;DATE($F$3,8,1),资金台帐!$N$6:$N$6005,"&lt;"&amp;DATE($F$3,8+1,1))-SUMIFS(资金台帐!$AB$6:$AB$6005,资金台帐!$T$6:$T$6005,$Q36,资金台帐!$U$6:$U$6005,"固定成本",资金台帐!$O$6:$O$6005,IF($C$3="全部","?*",$C$3),资金台帐!$N$6:$N$6005,"&gt;="&amp;DATE($F$3,8,1),资金台帐!$N$6:$N$6005,"&lt;"&amp;DATE($F$3,8+1,1)),2)</f>
        <v>0</v>
      </c>
      <c r="K36" s="40">
        <f>ROUND(SUMIFS(资金台帐!$AC$6:$AC$6005,资金台帐!$T$6:$T$6005,$Q36,资金台帐!$U$6:$U$6005,"固定成本",资金台帐!$O$6:$O$6005,IF($C$3="全部","?*",$C$3),资金台帐!$N$6:$N$6005,"&gt;="&amp;DATE($F$3,9,1),资金台帐!$N$6:$N$6005,"&lt;"&amp;DATE($F$3,9+1,1))-SUMIFS(资金台帐!$AB$6:$AB$6005,资金台帐!$T$6:$T$6005,$Q36,资金台帐!$U$6:$U$6005,"固定成本",资金台帐!$O$6:$O$6005,IF($C$3="全部","?*",$C$3),资金台帐!$N$6:$N$6005,"&gt;="&amp;DATE($F$3,9,1),资金台帐!$N$6:$N$6005,"&lt;"&amp;DATE($F$3,9+1,1)),2)</f>
        <v>0</v>
      </c>
      <c r="L36" s="40">
        <f>ROUND(SUMIFS(资金台帐!$AC$6:$AC$6005,资金台帐!$T$6:$T$6005,$Q36,资金台帐!$U$6:$U$6005,"固定成本",资金台帐!$O$6:$O$6005,IF($C$3="全部","?*",$C$3),资金台帐!$N$6:$N$6005,"&gt;="&amp;DATE($F$3,10,1),资金台帐!$N$6:$N$6005,"&lt;"&amp;DATE($F$3,10+1,1))-SUMIFS(资金台帐!$AB$6:$AB$6005,资金台帐!$T$6:$T$6005,$Q36,资金台帐!$U$6:$U$6005,"固定成本",资金台帐!$O$6:$O$6005,IF($C$3="全部","?*",$C$3),资金台帐!$N$6:$N$6005,"&gt;="&amp;DATE($F$3,10,1),资金台帐!$N$6:$N$6005,"&lt;"&amp;DATE($F$3,10+1,1)),2)</f>
        <v>0</v>
      </c>
      <c r="M36" s="40">
        <f>ROUND(SUMIFS(资金台帐!$AC$6:$AC$6005,资金台帐!$T$6:$T$6005,$Q36,资金台帐!$U$6:$U$6005,"固定成本",资金台帐!$O$6:$O$6005,IF($C$3="全部","?*",$C$3),资金台帐!$N$6:$N$6005,"&gt;="&amp;DATE($F$3,11,1),资金台帐!$N$6:$N$6005,"&lt;"&amp;DATE($F$3,11+1,1))-SUMIFS(资金台帐!$AB$6:$AB$6005,资金台帐!$T$6:$T$6005,$Q36,资金台帐!$U$6:$U$6005,"固定成本",资金台帐!$O$6:$O$6005,IF($C$3="全部","?*",$C$3),资金台帐!$N$6:$N$6005,"&gt;="&amp;DATE($F$3,11,1),资金台帐!$N$6:$N$6005,"&lt;"&amp;DATE($F$3,11+1,1)),2)</f>
        <v>0</v>
      </c>
      <c r="N36" s="40">
        <f>ROUND(SUMIFS(资金台帐!$AC$6:$AC$6005,资金台帐!$T$6:$T$6005,$Q36,资金台帐!$U$6:$U$6005,"固定成本",资金台帐!$O$6:$O$6005,IF($C$3="全部","?*",$C$3),资金台帐!$N$6:$N$6005,"&gt;="&amp;DATE($F$3,12,1),资金台帐!$N$6:$N$6005,"&lt;"&amp;DATE($F$3,12+1,1))-SUMIFS(资金台帐!$AB$6:$AB$6005,资金台帐!$T$6:$T$6005,$Q36,资金台帐!$U$6:$U$6005,"固定成本",资金台帐!$O$6:$O$6005,IF($C$3="全部","?*",$C$3),资金台帐!$N$6:$N$6005,"&gt;="&amp;DATE($F$3,12,1),资金台帐!$N$6:$N$6005,"&lt;"&amp;DATE($F$3,12+1,1)),2)</f>
        <v>0</v>
      </c>
      <c r="O36" s="41">
        <f>ROUND(SUM(C36:N36),2)</f>
        <v>0</v>
      </c>
      <c r="P36" s="27">
        <f t="shared" si="27"/>
        <v>0</v>
      </c>
      <c r="Q36" s="22" t="str">
        <f>基础资料!$U$33&amp;""</f>
        <v>店面租金</v>
      </c>
    </row>
    <row r="37">
      <c r="A37" s="18" t="n"/>
      <c r="B37" s="39" t="str">
        <f>IF(基础资料!$W$34="",基础资料!$U$34&amp;"",基础资料!$W$34&amp;"")</f>
        <v>装修成本</v>
      </c>
      <c r="C37" s="40">
        <f>ROUND(SUMIFS(资金台帐!$AC$6:$AC$6005,资金台帐!$T$6:$T$6005,$Q37,资金台帐!$U$6:$U$6005,"固定成本",资金台帐!$O$6:$O$6005,IF($C$3="全部","?*",$C$3),资金台帐!$N$6:$N$6005,"&gt;="&amp;DATE($F$3,1,1),资金台帐!$N$6:$N$6005,"&lt;"&amp;DATE($F$3,1+1,1))-SUMIFS(资金台帐!$AB$6:$AB$6005,资金台帐!$T$6:$T$6005,$Q37,资金台帐!$U$6:$U$6005,"固定成本",资金台帐!$O$6:$O$6005,IF($C$3="全部","?*",$C$3),资金台帐!$N$6:$N$6005,"&gt;="&amp;DATE($F$3,1,1),资金台帐!$N$6:$N$6005,"&lt;"&amp;DATE($F$3,1+1,1)),2)</f>
        <v>0</v>
      </c>
      <c r="D37" s="40">
        <f>ROUND(SUMIFS(资金台帐!$AC$6:$AC$6005,资金台帐!$T$6:$T$6005,$Q37,资金台帐!$U$6:$U$6005,"固定成本",资金台帐!$O$6:$O$6005,IF($C$3="全部","?*",$C$3),资金台帐!$N$6:$N$6005,"&gt;="&amp;DATE($F$3,2,1),资金台帐!$N$6:$N$6005,"&lt;"&amp;DATE($F$3,2+1,1))-SUMIFS(资金台帐!$AB$6:$AB$6005,资金台帐!$T$6:$T$6005,$Q37,资金台帐!$U$6:$U$6005,"固定成本",资金台帐!$O$6:$O$6005,IF($C$3="全部","?*",$C$3),资金台帐!$N$6:$N$6005,"&gt;="&amp;DATE($F$3,2,1),资金台帐!$N$6:$N$6005,"&lt;"&amp;DATE($F$3,2+1,1)),2)</f>
        <v>0</v>
      </c>
      <c r="E37" s="40">
        <f>ROUND(SUMIFS(资金台帐!$AC$6:$AC$6005,资金台帐!$T$6:$T$6005,$Q37,资金台帐!$U$6:$U$6005,"固定成本",资金台帐!$O$6:$O$6005,IF($C$3="全部","?*",$C$3),资金台帐!$N$6:$N$6005,"&gt;="&amp;DATE($F$3,3,1),资金台帐!$N$6:$N$6005,"&lt;"&amp;DATE($F$3,3+1,1))-SUMIFS(资金台帐!$AB$6:$AB$6005,资金台帐!$T$6:$T$6005,$Q37,资金台帐!$U$6:$U$6005,"固定成本",资金台帐!$O$6:$O$6005,IF($C$3="全部","?*",$C$3),资金台帐!$N$6:$N$6005,"&gt;="&amp;DATE($F$3,3,1),资金台帐!$N$6:$N$6005,"&lt;"&amp;DATE($F$3,3+1,1)),2)</f>
        <v>0</v>
      </c>
      <c r="F37" s="40">
        <f>ROUND(SUMIFS(资金台帐!$AC$6:$AC$6005,资金台帐!$T$6:$T$6005,$Q37,资金台帐!$U$6:$U$6005,"固定成本",资金台帐!$O$6:$O$6005,IF($C$3="全部","?*",$C$3),资金台帐!$N$6:$N$6005,"&gt;="&amp;DATE($F$3,4,1),资金台帐!$N$6:$N$6005,"&lt;"&amp;DATE($F$3,4+1,1))-SUMIFS(资金台帐!$AB$6:$AB$6005,资金台帐!$T$6:$T$6005,$Q37,资金台帐!$U$6:$U$6005,"固定成本",资金台帐!$O$6:$O$6005,IF($C$3="全部","?*",$C$3),资金台帐!$N$6:$N$6005,"&gt;="&amp;DATE($F$3,4,1),资金台帐!$N$6:$N$6005,"&lt;"&amp;DATE($F$3,4+1,1)),2)</f>
        <v>0</v>
      </c>
      <c r="G37" s="40">
        <f>ROUND(SUMIFS(资金台帐!$AC$6:$AC$6005,资金台帐!$T$6:$T$6005,$Q37,资金台帐!$U$6:$U$6005,"固定成本",资金台帐!$O$6:$O$6005,IF($C$3="全部","?*",$C$3),资金台帐!$N$6:$N$6005,"&gt;="&amp;DATE($F$3,5,1),资金台帐!$N$6:$N$6005,"&lt;"&amp;DATE($F$3,5+1,1))-SUMIFS(资金台帐!$AB$6:$AB$6005,资金台帐!$T$6:$T$6005,$Q37,资金台帐!$U$6:$U$6005,"固定成本",资金台帐!$O$6:$O$6005,IF($C$3="全部","?*",$C$3),资金台帐!$N$6:$N$6005,"&gt;="&amp;DATE($F$3,5,1),资金台帐!$N$6:$N$6005,"&lt;"&amp;DATE($F$3,5+1,1)),2)</f>
        <v>0</v>
      </c>
      <c r="H37" s="40">
        <f>ROUND(SUMIFS(资金台帐!$AC$6:$AC$6005,资金台帐!$T$6:$T$6005,$Q37,资金台帐!$U$6:$U$6005,"固定成本",资金台帐!$O$6:$O$6005,IF($C$3="全部","?*",$C$3),资金台帐!$N$6:$N$6005,"&gt;="&amp;DATE($F$3,6,1),资金台帐!$N$6:$N$6005,"&lt;"&amp;DATE($F$3,6+1,1))-SUMIFS(资金台帐!$AB$6:$AB$6005,资金台帐!$T$6:$T$6005,$Q37,资金台帐!$U$6:$U$6005,"固定成本",资金台帐!$O$6:$O$6005,IF($C$3="全部","?*",$C$3),资金台帐!$N$6:$N$6005,"&gt;="&amp;DATE($F$3,6,1),资金台帐!$N$6:$N$6005,"&lt;"&amp;DATE($F$3,6+1,1)),2)</f>
        <v>0</v>
      </c>
      <c r="I37" s="40">
        <f>ROUND(SUMIFS(资金台帐!$AC$6:$AC$6005,资金台帐!$T$6:$T$6005,$Q37,资金台帐!$U$6:$U$6005,"固定成本",资金台帐!$O$6:$O$6005,IF($C$3="全部","?*",$C$3),资金台帐!$N$6:$N$6005,"&gt;="&amp;DATE($F$3,7,1),资金台帐!$N$6:$N$6005,"&lt;"&amp;DATE($F$3,7+1,1))-SUMIFS(资金台帐!$AB$6:$AB$6005,资金台帐!$T$6:$T$6005,$Q37,资金台帐!$U$6:$U$6005,"固定成本",资金台帐!$O$6:$O$6005,IF($C$3="全部","?*",$C$3),资金台帐!$N$6:$N$6005,"&gt;="&amp;DATE($F$3,7,1),资金台帐!$N$6:$N$6005,"&lt;"&amp;DATE($F$3,7+1,1)),2)</f>
        <v>0</v>
      </c>
      <c r="J37" s="40">
        <f>ROUND(SUMIFS(资金台帐!$AC$6:$AC$6005,资金台帐!$T$6:$T$6005,$Q37,资金台帐!$U$6:$U$6005,"固定成本",资金台帐!$O$6:$O$6005,IF($C$3="全部","?*",$C$3),资金台帐!$N$6:$N$6005,"&gt;="&amp;DATE($F$3,8,1),资金台帐!$N$6:$N$6005,"&lt;"&amp;DATE($F$3,8+1,1))-SUMIFS(资金台帐!$AB$6:$AB$6005,资金台帐!$T$6:$T$6005,$Q37,资金台帐!$U$6:$U$6005,"固定成本",资金台帐!$O$6:$O$6005,IF($C$3="全部","?*",$C$3),资金台帐!$N$6:$N$6005,"&gt;="&amp;DATE($F$3,8,1),资金台帐!$N$6:$N$6005,"&lt;"&amp;DATE($F$3,8+1,1)),2)</f>
        <v>0</v>
      </c>
      <c r="K37" s="40">
        <f>ROUND(SUMIFS(资金台帐!$AC$6:$AC$6005,资金台帐!$T$6:$T$6005,$Q37,资金台帐!$U$6:$U$6005,"固定成本",资金台帐!$O$6:$O$6005,IF($C$3="全部","?*",$C$3),资金台帐!$N$6:$N$6005,"&gt;="&amp;DATE($F$3,9,1),资金台帐!$N$6:$N$6005,"&lt;"&amp;DATE($F$3,9+1,1))-SUMIFS(资金台帐!$AB$6:$AB$6005,资金台帐!$T$6:$T$6005,$Q37,资金台帐!$U$6:$U$6005,"固定成本",资金台帐!$O$6:$O$6005,IF($C$3="全部","?*",$C$3),资金台帐!$N$6:$N$6005,"&gt;="&amp;DATE($F$3,9,1),资金台帐!$N$6:$N$6005,"&lt;"&amp;DATE($F$3,9+1,1)),2)</f>
        <v>0</v>
      </c>
      <c r="L37" s="40">
        <f>ROUND(SUMIFS(资金台帐!$AC$6:$AC$6005,资金台帐!$T$6:$T$6005,$Q37,资金台帐!$U$6:$U$6005,"固定成本",资金台帐!$O$6:$O$6005,IF($C$3="全部","?*",$C$3),资金台帐!$N$6:$N$6005,"&gt;="&amp;DATE($F$3,10,1),资金台帐!$N$6:$N$6005,"&lt;"&amp;DATE($F$3,10+1,1))-SUMIFS(资金台帐!$AB$6:$AB$6005,资金台帐!$T$6:$T$6005,$Q37,资金台帐!$U$6:$U$6005,"固定成本",资金台帐!$O$6:$O$6005,IF($C$3="全部","?*",$C$3),资金台帐!$N$6:$N$6005,"&gt;="&amp;DATE($F$3,10,1),资金台帐!$N$6:$N$6005,"&lt;"&amp;DATE($F$3,10+1,1)),2)</f>
        <v>0</v>
      </c>
      <c r="M37" s="40">
        <f>ROUND(SUMIFS(资金台帐!$AC$6:$AC$6005,资金台帐!$T$6:$T$6005,$Q37,资金台帐!$U$6:$U$6005,"固定成本",资金台帐!$O$6:$O$6005,IF($C$3="全部","?*",$C$3),资金台帐!$N$6:$N$6005,"&gt;="&amp;DATE($F$3,11,1),资金台帐!$N$6:$N$6005,"&lt;"&amp;DATE($F$3,11+1,1))-SUMIFS(资金台帐!$AB$6:$AB$6005,资金台帐!$T$6:$T$6005,$Q37,资金台帐!$U$6:$U$6005,"固定成本",资金台帐!$O$6:$O$6005,IF($C$3="全部","?*",$C$3),资金台帐!$N$6:$N$6005,"&gt;="&amp;DATE($F$3,11,1),资金台帐!$N$6:$N$6005,"&lt;"&amp;DATE($F$3,11+1,1)),2)</f>
        <v>0</v>
      </c>
      <c r="N37" s="40">
        <f>ROUND(SUMIFS(资金台帐!$AC$6:$AC$6005,资金台帐!$T$6:$T$6005,$Q37,资金台帐!$U$6:$U$6005,"固定成本",资金台帐!$O$6:$O$6005,IF($C$3="全部","?*",$C$3),资金台帐!$N$6:$N$6005,"&gt;="&amp;DATE($F$3,12,1),资金台帐!$N$6:$N$6005,"&lt;"&amp;DATE($F$3,12+1,1))-SUMIFS(资金台帐!$AB$6:$AB$6005,资金台帐!$T$6:$T$6005,$Q37,资金台帐!$U$6:$U$6005,"固定成本",资金台帐!$O$6:$O$6005,IF($C$3="全部","?*",$C$3),资金台帐!$N$6:$N$6005,"&gt;="&amp;DATE($F$3,12,1),资金台帐!$N$6:$N$6005,"&lt;"&amp;DATE($F$3,12+1,1)),2)</f>
        <v>0</v>
      </c>
      <c r="O37" s="41">
        <f>ROUND(SUM(C37:N37),2)</f>
        <v>0</v>
      </c>
      <c r="P37" s="27">
        <f t="shared" si="27"/>
        <v>0</v>
      </c>
      <c r="Q37" s="22" t="str">
        <f>基础资料!$U$34&amp;""</f>
        <v>装修成本</v>
      </c>
    </row>
    <row r="38">
      <c r="A38" s="18" t="n"/>
      <c r="B38" s="39" t="str">
        <f>IF(COUNTIFS(基础资料!$V$5:$V$64,"固定成本",基础资料!$U$5:$U$64,"?*")&gt;2,"其他（含新加项目）","其他")</f>
        <v>其他</v>
      </c>
      <c r="C38" s="40">
        <f>ROUND(SUMIFS(资金台帐!$AC$6:$AC$6005,资金台帐!$U$6:$U$6005,"固定成本",资金台帐!$O$6:$O$6005,IF($C$3="全部","?*",$C$3),资金台帐!$N$6:$N$6005,"&gt;="&amp;DATE($F$3,1,1),资金台帐!$N$6:$N$6005,"&lt;"&amp;DATE($F$3,1+1,1))-SUMIFS(资金台帐!$AB$6:$AB$6005,资金台帐!$U$6:$U$6005,"固定成本",资金台帐!$O$6:$O$6005,IF($C$3="全部","?*",$C$3),资金台帐!$N$6:$N$6005,"&gt;="&amp;DATE($F$3,1,1),资金台帐!$N$6:$N$6005,"&lt;"&amp;DATE($F$3,1+1,1))-SUM(C36:C37),2)</f>
        <v>0</v>
      </c>
      <c r="D38" s="40">
        <f>ROUND(SUMIFS(资金台帐!$AC$6:$AC$6005,资金台帐!$U$6:$U$6005,"固定成本",资金台帐!$O$6:$O$6005,IF($C$3="全部","?*",$C$3),资金台帐!$N$6:$N$6005,"&gt;="&amp;DATE($F$3,2,1),资金台帐!$N$6:$N$6005,"&lt;"&amp;DATE($F$3,2+1,1))-SUMIFS(资金台帐!$AB$6:$AB$6005,资金台帐!$U$6:$U$6005,"固定成本",资金台帐!$O$6:$O$6005,IF($C$3="全部","?*",$C$3),资金台帐!$N$6:$N$6005,"&gt;="&amp;DATE($F$3,2,1),资金台帐!$N$6:$N$6005,"&lt;"&amp;DATE($F$3,2+1,1))-SUM(D36:D37),2)</f>
        <v>0</v>
      </c>
      <c r="E38" s="40">
        <f>ROUND(SUMIFS(资金台帐!$AC$6:$AC$6005,资金台帐!$U$6:$U$6005,"固定成本",资金台帐!$O$6:$O$6005,IF($C$3="全部","?*",$C$3),资金台帐!$N$6:$N$6005,"&gt;="&amp;DATE($F$3,3,1),资金台帐!$N$6:$N$6005,"&lt;"&amp;DATE($F$3,3+1,1))-SUMIFS(资金台帐!$AB$6:$AB$6005,资金台帐!$U$6:$U$6005,"固定成本",资金台帐!$O$6:$O$6005,IF($C$3="全部","?*",$C$3),资金台帐!$N$6:$N$6005,"&gt;="&amp;DATE($F$3,3,1),资金台帐!$N$6:$N$6005,"&lt;"&amp;DATE($F$3,3+1,1))-SUM(E36:E37),2)</f>
        <v>0</v>
      </c>
      <c r="F38" s="40">
        <f>ROUND(SUMIFS(资金台帐!$AC$6:$AC$6005,资金台帐!$U$6:$U$6005,"固定成本",资金台帐!$O$6:$O$6005,IF($C$3="全部","?*",$C$3),资金台帐!$N$6:$N$6005,"&gt;="&amp;DATE($F$3,4,1),资金台帐!$N$6:$N$6005,"&lt;"&amp;DATE($F$3,4+1,1))-SUMIFS(资金台帐!$AB$6:$AB$6005,资金台帐!$U$6:$U$6005,"固定成本",资金台帐!$O$6:$O$6005,IF($C$3="全部","?*",$C$3),资金台帐!$N$6:$N$6005,"&gt;="&amp;DATE($F$3,4,1),资金台帐!$N$6:$N$6005,"&lt;"&amp;DATE($F$3,4+1,1))-SUM(F36:F37),2)</f>
        <v>0</v>
      </c>
      <c r="G38" s="40">
        <f>ROUND(SUMIFS(资金台帐!$AC$6:$AC$6005,资金台帐!$U$6:$U$6005,"固定成本",资金台帐!$O$6:$O$6005,IF($C$3="全部","?*",$C$3),资金台帐!$N$6:$N$6005,"&gt;="&amp;DATE($F$3,5,1),资金台帐!$N$6:$N$6005,"&lt;"&amp;DATE($F$3,5+1,1))-SUMIFS(资金台帐!$AB$6:$AB$6005,资金台帐!$U$6:$U$6005,"固定成本",资金台帐!$O$6:$O$6005,IF($C$3="全部","?*",$C$3),资金台帐!$N$6:$N$6005,"&gt;="&amp;DATE($F$3,5,1),资金台帐!$N$6:$N$6005,"&lt;"&amp;DATE($F$3,5+1,1))-SUM(G36:G37),2)</f>
        <v>0</v>
      </c>
      <c r="H38" s="40">
        <f>ROUND(SUMIFS(资金台帐!$AC$6:$AC$6005,资金台帐!$U$6:$U$6005,"固定成本",资金台帐!$O$6:$O$6005,IF($C$3="全部","?*",$C$3),资金台帐!$N$6:$N$6005,"&gt;="&amp;DATE($F$3,6,1),资金台帐!$N$6:$N$6005,"&lt;"&amp;DATE($F$3,6+1,1))-SUMIFS(资金台帐!$AB$6:$AB$6005,资金台帐!$U$6:$U$6005,"固定成本",资金台帐!$O$6:$O$6005,IF($C$3="全部","?*",$C$3),资金台帐!$N$6:$N$6005,"&gt;="&amp;DATE($F$3,6,1),资金台帐!$N$6:$N$6005,"&lt;"&amp;DATE($F$3,6+1,1))-SUM(H36:H37),2)</f>
        <v>0</v>
      </c>
      <c r="I38" s="40">
        <f>ROUND(SUMIFS(资金台帐!$AC$6:$AC$6005,资金台帐!$U$6:$U$6005,"固定成本",资金台帐!$O$6:$O$6005,IF($C$3="全部","?*",$C$3),资金台帐!$N$6:$N$6005,"&gt;="&amp;DATE($F$3,7,1),资金台帐!$N$6:$N$6005,"&lt;"&amp;DATE($F$3,7+1,1))-SUMIFS(资金台帐!$AB$6:$AB$6005,资金台帐!$U$6:$U$6005,"固定成本",资金台帐!$O$6:$O$6005,IF($C$3="全部","?*",$C$3),资金台帐!$N$6:$N$6005,"&gt;="&amp;DATE($F$3,7,1),资金台帐!$N$6:$N$6005,"&lt;"&amp;DATE($F$3,7+1,1))-SUM(I36:I37),2)</f>
        <v>0</v>
      </c>
      <c r="J38" s="40">
        <f>ROUND(SUMIFS(资金台帐!$AC$6:$AC$6005,资金台帐!$U$6:$U$6005,"固定成本",资金台帐!$O$6:$O$6005,IF($C$3="全部","?*",$C$3),资金台帐!$N$6:$N$6005,"&gt;="&amp;DATE($F$3,8,1),资金台帐!$N$6:$N$6005,"&lt;"&amp;DATE($F$3,8+1,1))-SUMIFS(资金台帐!$AB$6:$AB$6005,资金台帐!$U$6:$U$6005,"固定成本",资金台帐!$O$6:$O$6005,IF($C$3="全部","?*",$C$3),资金台帐!$N$6:$N$6005,"&gt;="&amp;DATE($F$3,8,1),资金台帐!$N$6:$N$6005,"&lt;"&amp;DATE($F$3,8+1,1))-SUM(J36:J37),2)</f>
        <v>0</v>
      </c>
      <c r="K38" s="40">
        <f>ROUND(SUMIFS(资金台帐!$AC$6:$AC$6005,资金台帐!$U$6:$U$6005,"固定成本",资金台帐!$O$6:$O$6005,IF($C$3="全部","?*",$C$3),资金台帐!$N$6:$N$6005,"&gt;="&amp;DATE($F$3,9,1),资金台帐!$N$6:$N$6005,"&lt;"&amp;DATE($F$3,9+1,1))-SUMIFS(资金台帐!$AB$6:$AB$6005,资金台帐!$U$6:$U$6005,"固定成本",资金台帐!$O$6:$O$6005,IF($C$3="全部","?*",$C$3),资金台帐!$N$6:$N$6005,"&gt;="&amp;DATE($F$3,9,1),资金台帐!$N$6:$N$6005,"&lt;"&amp;DATE($F$3,9+1,1))-SUM(K36:K37),2)</f>
        <v>0</v>
      </c>
      <c r="L38" s="40">
        <f>ROUND(SUMIFS(资金台帐!$AC$6:$AC$6005,资金台帐!$U$6:$U$6005,"固定成本",资金台帐!$O$6:$O$6005,IF($C$3="全部","?*",$C$3),资金台帐!$N$6:$N$6005,"&gt;="&amp;DATE($F$3,10,1),资金台帐!$N$6:$N$6005,"&lt;"&amp;DATE($F$3,10+1,1))-SUMIFS(资金台帐!$AB$6:$AB$6005,资金台帐!$U$6:$U$6005,"固定成本",资金台帐!$O$6:$O$6005,IF($C$3="全部","?*",$C$3),资金台帐!$N$6:$N$6005,"&gt;="&amp;DATE($F$3,10,1),资金台帐!$N$6:$N$6005,"&lt;"&amp;DATE($F$3,10+1,1))-SUM(L36:L37),2)</f>
        <v>0</v>
      </c>
      <c r="M38" s="40">
        <f>ROUND(SUMIFS(资金台帐!$AC$6:$AC$6005,资金台帐!$U$6:$U$6005,"固定成本",资金台帐!$O$6:$O$6005,IF($C$3="全部","?*",$C$3),资金台帐!$N$6:$N$6005,"&gt;="&amp;DATE($F$3,11,1),资金台帐!$N$6:$N$6005,"&lt;"&amp;DATE($F$3,11+1,1))-SUMIFS(资金台帐!$AB$6:$AB$6005,资金台帐!$U$6:$U$6005,"固定成本",资金台帐!$O$6:$O$6005,IF($C$3="全部","?*",$C$3),资金台帐!$N$6:$N$6005,"&gt;="&amp;DATE($F$3,11,1),资金台帐!$N$6:$N$6005,"&lt;"&amp;DATE($F$3,11+1,1))-SUM(M36:M37),2)</f>
        <v>0</v>
      </c>
      <c r="N38" s="40">
        <f>ROUND(SUMIFS(资金台帐!$AC$6:$AC$6005,资金台帐!$U$6:$U$6005,"固定成本",资金台帐!$O$6:$O$6005,IF($C$3="全部","?*",$C$3),资金台帐!$N$6:$N$6005,"&gt;="&amp;DATE($F$3,12,1),资金台帐!$N$6:$N$6005,"&lt;"&amp;DATE($F$3,12+1,1))-SUMIFS(资金台帐!$AB$6:$AB$6005,资金台帐!$U$6:$U$6005,"固定成本",资金台帐!$O$6:$O$6005,IF($C$3="全部","?*",$C$3),资金台帐!$N$6:$N$6005,"&gt;="&amp;DATE($F$3,12,1),资金台帐!$N$6:$N$6005,"&lt;"&amp;DATE($F$3,12+1,1))-SUM(N36:N37),2)</f>
        <v>0</v>
      </c>
      <c r="O38" s="41">
        <f>ROUND(SUM(C38:N38),2)</f>
        <v>0</v>
      </c>
      <c r="P38" s="27">
        <f t="shared" si="27"/>
        <v>0</v>
      </c>
    </row>
    <row r="39">
      <c r="A39" s="18" t="n"/>
      <c r="B39" s="34" t="inlineStr">
        <is>
          <t>固定成本小计</t>
        </is>
      </c>
      <c r="C39" s="35">
        <f>ROUND(SUM(C36:C38),2)</f>
        <v>0</v>
      </c>
      <c r="D39" s="35">
        <f>ROUND(SUM(D36:D38),2)</f>
        <v>0</v>
      </c>
      <c r="E39" s="35">
        <f>ROUND(SUM(E36:E38),2)</f>
        <v>0</v>
      </c>
      <c r="F39" s="35">
        <f>ROUND(SUM(F36:F38),2)</f>
        <v>0</v>
      </c>
      <c r="G39" s="35">
        <f>ROUND(SUM(G36:G38),2)</f>
        <v>0</v>
      </c>
      <c r="H39" s="35">
        <f>ROUND(SUM(H36:H38),2)</f>
        <v>0</v>
      </c>
      <c r="I39" s="35">
        <f>ROUND(SUM(I36:I38),2)</f>
        <v>0</v>
      </c>
      <c r="J39" s="35">
        <f>ROUND(SUM(J36:J38),2)</f>
        <v>0</v>
      </c>
      <c r="K39" s="35">
        <f>ROUND(SUM(K36:K38),2)</f>
        <v>0</v>
      </c>
      <c r="L39" s="35">
        <f>ROUND(SUM(L36:L38),2)</f>
        <v>0</v>
      </c>
      <c r="M39" s="35">
        <f>ROUND(SUM(M36:M38),2)</f>
        <v>0</v>
      </c>
      <c r="N39" s="35">
        <f>ROUND(SUM(N36:N38),2)</f>
        <v>0</v>
      </c>
      <c r="O39" s="35">
        <f>ROUND(SUM(O36:O38),2)</f>
        <v>0</v>
      </c>
      <c r="P39" s="27">
        <f t="shared" si="27"/>
        <v>0</v>
      </c>
    </row>
    <row r="40">
      <c r="A40" s="18" t="n"/>
      <c r="B40" s="36" t="inlineStr">
        <is>
          <t>利润</t>
        </is>
      </c>
      <c r="C40" s="37">
        <f>ROUND(C35-C39,2)</f>
        <v>0</v>
      </c>
      <c r="D40" s="37">
        <f>ROUND(D35-D39,2)</f>
        <v>0</v>
      </c>
      <c r="E40" s="37">
        <f>ROUND(E35-E39,2)</f>
        <v>0</v>
      </c>
      <c r="F40" s="37">
        <f>ROUND(F35-F39,2)</f>
        <v>0</v>
      </c>
      <c r="G40" s="37">
        <f>ROUND(G35-G39,2)</f>
        <v>0</v>
      </c>
      <c r="H40" s="37">
        <f>ROUND(H35-H39,2)</f>
        <v>0</v>
      </c>
      <c r="I40" s="37">
        <f>ROUND(I35-I39,2)</f>
        <v>0</v>
      </c>
      <c r="J40" s="37">
        <f>ROUND(J35-J39,2)</f>
        <v>0</v>
      </c>
      <c r="K40" s="37">
        <f>ROUND(K35-K39,2)</f>
        <v>148621.34</v>
      </c>
      <c r="L40" s="37">
        <f>ROUND(L35-L39,2)</f>
        <v>0</v>
      </c>
      <c r="M40" s="37">
        <f>ROUND(M35-M39,2)</f>
        <v>0</v>
      </c>
      <c r="N40" s="37">
        <f>ROUND(N35-N39,2)</f>
        <v>0</v>
      </c>
      <c r="O40" s="37">
        <f>ROUND(O35-O39,2)</f>
        <v>148621.34</v>
      </c>
      <c r="P40" s="27">
        <f t="shared" si="27"/>
        <v>0.869130643274854</v>
      </c>
    </row>
    <row r="41">
      <c r="A41" s="42" t="inlineStr">
        <is>
          <t>其他支出</t>
        </is>
      </c>
      <c r="B41" s="43" t="str">
        <f>IF(基础资料!$W$35="",基础资料!$U$35&amp;"",基础资料!$W$35&amp;"")</f>
        <v>工资挂靠</v>
      </c>
      <c r="C41" s="44">
        <f>ROUND(SUMIFS(资金台帐!$AC$6:$AC$6005,资金台帐!$T$6:$T$6005,$Q41,资金台帐!$U$6:$U$6005,"其他支出",资金台帐!$O$6:$O$6005,IF($C$3="全部","?*",$C$3),资金台帐!$N$6:$N$6005,"&gt;="&amp;DATE($F$3,1,1),资金台帐!$N$6:$N$6005,"&lt;"&amp;DATE($F$3,1+1,1))-SUMIFS(资金台帐!$AB$6:$AB$6005,资金台帐!$T$6:$T$6005,$Q41,资金台帐!$U$6:$U$6005,"其他支出",资金台帐!$O$6:$O$6005,IF($C$3="全部","?*",$C$3),资金台帐!$N$6:$N$6005,"&gt;="&amp;DATE($F$3,1,1),资金台帐!$N$6:$N$6005,"&lt;"&amp;DATE($F$3,1+1,1)),2)</f>
        <v>0</v>
      </c>
      <c r="D41" s="44">
        <f>ROUND(SUMIFS(资金台帐!$AC$6:$AC$6005,资金台帐!$T$6:$T$6005,$Q41,资金台帐!$U$6:$U$6005,"其他支出",资金台帐!$O$6:$O$6005,IF($C$3="全部","?*",$C$3),资金台帐!$N$6:$N$6005,"&gt;="&amp;DATE($F$3,2,1),资金台帐!$N$6:$N$6005,"&lt;"&amp;DATE($F$3,2+1,1))-SUMIFS(资金台帐!$AB$6:$AB$6005,资金台帐!$T$6:$T$6005,$Q41,资金台帐!$U$6:$U$6005,"其他支出",资金台帐!$O$6:$O$6005,IF($C$3="全部","?*",$C$3),资金台帐!$N$6:$N$6005,"&gt;="&amp;DATE($F$3,2,1),资金台帐!$N$6:$N$6005,"&lt;"&amp;DATE($F$3,2+1,1)),2)</f>
        <v>0</v>
      </c>
      <c r="E41" s="44">
        <f>ROUND(SUMIFS(资金台帐!$AC$6:$AC$6005,资金台帐!$T$6:$T$6005,$Q41,资金台帐!$U$6:$U$6005,"其他支出",资金台帐!$O$6:$O$6005,IF($C$3="全部","?*",$C$3),资金台帐!$N$6:$N$6005,"&gt;="&amp;DATE($F$3,3,1),资金台帐!$N$6:$N$6005,"&lt;"&amp;DATE($F$3,3+1,1))-SUMIFS(资金台帐!$AB$6:$AB$6005,资金台帐!$T$6:$T$6005,$Q41,资金台帐!$U$6:$U$6005,"其他支出",资金台帐!$O$6:$O$6005,IF($C$3="全部","?*",$C$3),资金台帐!$N$6:$N$6005,"&gt;="&amp;DATE($F$3,3,1),资金台帐!$N$6:$N$6005,"&lt;"&amp;DATE($F$3,3+1,1)),2)</f>
        <v>0</v>
      </c>
      <c r="F41" s="44">
        <f>ROUND(SUMIFS(资金台帐!$AC$6:$AC$6005,资金台帐!$T$6:$T$6005,$Q41,资金台帐!$U$6:$U$6005,"其他支出",资金台帐!$O$6:$O$6005,IF($C$3="全部","?*",$C$3),资金台帐!$N$6:$N$6005,"&gt;="&amp;DATE($F$3,4,1),资金台帐!$N$6:$N$6005,"&lt;"&amp;DATE($F$3,4+1,1))-SUMIFS(资金台帐!$AB$6:$AB$6005,资金台帐!$T$6:$T$6005,$Q41,资金台帐!$U$6:$U$6005,"其他支出",资金台帐!$O$6:$O$6005,IF($C$3="全部","?*",$C$3),资金台帐!$N$6:$N$6005,"&gt;="&amp;DATE($F$3,4,1),资金台帐!$N$6:$N$6005,"&lt;"&amp;DATE($F$3,4+1,1)),2)</f>
        <v>0</v>
      </c>
      <c r="G41" s="44">
        <f>ROUND(SUMIFS(资金台帐!$AC$6:$AC$6005,资金台帐!$T$6:$T$6005,$Q41,资金台帐!$U$6:$U$6005,"其他支出",资金台帐!$O$6:$O$6005,IF($C$3="全部","?*",$C$3),资金台帐!$N$6:$N$6005,"&gt;="&amp;DATE($F$3,5,1),资金台帐!$N$6:$N$6005,"&lt;"&amp;DATE($F$3,5+1,1))-SUMIFS(资金台帐!$AB$6:$AB$6005,资金台帐!$T$6:$T$6005,$Q41,资金台帐!$U$6:$U$6005,"其他支出",资金台帐!$O$6:$O$6005,IF($C$3="全部","?*",$C$3),资金台帐!$N$6:$N$6005,"&gt;="&amp;DATE($F$3,5,1),资金台帐!$N$6:$N$6005,"&lt;"&amp;DATE($F$3,5+1,1)),2)</f>
        <v>0</v>
      </c>
      <c r="H41" s="44">
        <f>ROUND(SUMIFS(资金台帐!$AC$6:$AC$6005,资金台帐!$T$6:$T$6005,$Q41,资金台帐!$U$6:$U$6005,"其他支出",资金台帐!$O$6:$O$6005,IF($C$3="全部","?*",$C$3),资金台帐!$N$6:$N$6005,"&gt;="&amp;DATE($F$3,6,1),资金台帐!$N$6:$N$6005,"&lt;"&amp;DATE($F$3,6+1,1))-SUMIFS(资金台帐!$AB$6:$AB$6005,资金台帐!$T$6:$T$6005,$Q41,资金台帐!$U$6:$U$6005,"其他支出",资金台帐!$O$6:$O$6005,IF($C$3="全部","?*",$C$3),资金台帐!$N$6:$N$6005,"&gt;="&amp;DATE($F$3,6,1),资金台帐!$N$6:$N$6005,"&lt;"&amp;DATE($F$3,6+1,1)),2)</f>
        <v>0</v>
      </c>
      <c r="I41" s="44">
        <f>ROUND(SUMIFS(资金台帐!$AC$6:$AC$6005,资金台帐!$T$6:$T$6005,$Q41,资金台帐!$U$6:$U$6005,"其他支出",资金台帐!$O$6:$O$6005,IF($C$3="全部","?*",$C$3),资金台帐!$N$6:$N$6005,"&gt;="&amp;DATE($F$3,7,1),资金台帐!$N$6:$N$6005,"&lt;"&amp;DATE($F$3,7+1,1))-SUMIFS(资金台帐!$AB$6:$AB$6005,资金台帐!$T$6:$T$6005,$Q41,资金台帐!$U$6:$U$6005,"其他支出",资金台帐!$O$6:$O$6005,IF($C$3="全部","?*",$C$3),资金台帐!$N$6:$N$6005,"&gt;="&amp;DATE($F$3,7,1),资金台帐!$N$6:$N$6005,"&lt;"&amp;DATE($F$3,7+1,1)),2)</f>
        <v>0</v>
      </c>
      <c r="J41" s="44">
        <f>ROUND(SUMIFS(资金台帐!$AC$6:$AC$6005,资金台帐!$T$6:$T$6005,$Q41,资金台帐!$U$6:$U$6005,"其他支出",资金台帐!$O$6:$O$6005,IF($C$3="全部","?*",$C$3),资金台帐!$N$6:$N$6005,"&gt;="&amp;DATE($F$3,8,1),资金台帐!$N$6:$N$6005,"&lt;"&amp;DATE($F$3,8+1,1))-SUMIFS(资金台帐!$AB$6:$AB$6005,资金台帐!$T$6:$T$6005,$Q41,资金台帐!$U$6:$U$6005,"其他支出",资金台帐!$O$6:$O$6005,IF($C$3="全部","?*",$C$3),资金台帐!$N$6:$N$6005,"&gt;="&amp;DATE($F$3,8,1),资金台帐!$N$6:$N$6005,"&lt;"&amp;DATE($F$3,8+1,1)),2)</f>
        <v>0</v>
      </c>
      <c r="K41" s="44">
        <f>ROUND(SUMIFS(资金台帐!$AC$6:$AC$6005,资金台帐!$T$6:$T$6005,$Q41,资金台帐!$U$6:$U$6005,"其他支出",资金台帐!$O$6:$O$6005,IF($C$3="全部","?*",$C$3),资金台帐!$N$6:$N$6005,"&gt;="&amp;DATE($F$3,9,1),资金台帐!$N$6:$N$6005,"&lt;"&amp;DATE($F$3,9+1,1))-SUMIFS(资金台帐!$AB$6:$AB$6005,资金台帐!$T$6:$T$6005,$Q41,资金台帐!$U$6:$U$6005,"其他支出",资金台帐!$O$6:$O$6005,IF($C$3="全部","?*",$C$3),资金台帐!$N$6:$N$6005,"&gt;="&amp;DATE($F$3,9,1),资金台帐!$N$6:$N$6005,"&lt;"&amp;DATE($F$3,9+1,1)),2)</f>
        <v>0</v>
      </c>
      <c r="L41" s="44">
        <f>ROUND(SUMIFS(资金台帐!$AC$6:$AC$6005,资金台帐!$T$6:$T$6005,$Q41,资金台帐!$U$6:$U$6005,"其他支出",资金台帐!$O$6:$O$6005,IF($C$3="全部","?*",$C$3),资金台帐!$N$6:$N$6005,"&gt;="&amp;DATE($F$3,10,1),资金台帐!$N$6:$N$6005,"&lt;"&amp;DATE($F$3,10+1,1))-SUMIFS(资金台帐!$AB$6:$AB$6005,资金台帐!$T$6:$T$6005,$Q41,资金台帐!$U$6:$U$6005,"其他支出",资金台帐!$O$6:$O$6005,IF($C$3="全部","?*",$C$3),资金台帐!$N$6:$N$6005,"&gt;="&amp;DATE($F$3,10,1),资金台帐!$N$6:$N$6005,"&lt;"&amp;DATE($F$3,10+1,1)),2)</f>
        <v>0</v>
      </c>
      <c r="M41" s="44">
        <f>ROUND(SUMIFS(资金台帐!$AC$6:$AC$6005,资金台帐!$T$6:$T$6005,$Q41,资金台帐!$U$6:$U$6005,"其他支出",资金台帐!$O$6:$O$6005,IF($C$3="全部","?*",$C$3),资金台帐!$N$6:$N$6005,"&gt;="&amp;DATE($F$3,11,1),资金台帐!$N$6:$N$6005,"&lt;"&amp;DATE($F$3,11+1,1))-SUMIFS(资金台帐!$AB$6:$AB$6005,资金台帐!$T$6:$T$6005,$Q41,资金台帐!$U$6:$U$6005,"其他支出",资金台帐!$O$6:$O$6005,IF($C$3="全部","?*",$C$3),资金台帐!$N$6:$N$6005,"&gt;="&amp;DATE($F$3,11,1),资金台帐!$N$6:$N$6005,"&lt;"&amp;DATE($F$3,11+1,1)),2)</f>
        <v>0</v>
      </c>
      <c r="N41" s="44">
        <f>ROUND(SUMIFS(资金台帐!$AC$6:$AC$6005,资金台帐!$T$6:$T$6005,$Q41,资金台帐!$U$6:$U$6005,"其他支出",资金台帐!$O$6:$O$6005,IF($C$3="全部","?*",$C$3),资金台帐!$N$6:$N$6005,"&gt;="&amp;DATE($F$3,12,1),资金台帐!$N$6:$N$6005,"&lt;"&amp;DATE($F$3,12+1,1))-SUMIFS(资金台帐!$AB$6:$AB$6005,资金台帐!$T$6:$T$6005,$Q41,资金台帐!$U$6:$U$6005,"其他支出",资金台帐!$O$6:$O$6005,IF($C$3="全部","?*",$C$3),资金台帐!$N$6:$N$6005,"&gt;="&amp;DATE($F$3,12,1),资金台帐!$N$6:$N$6005,"&lt;"&amp;DATE($F$3,12+1,1)),2)</f>
        <v>0</v>
      </c>
      <c r="O41" s="45">
        <f t="shared" ref="O41:O44" si="26">ROUND(SUM(C41:N41),2)</f>
        <v>0</v>
      </c>
      <c r="P41" s="27">
        <f t="shared" si="27"/>
        <v>0</v>
      </c>
      <c r="Q41" s="22" t="str">
        <f>基础资料!$U$35&amp;""</f>
        <v>工资挂靠</v>
      </c>
    </row>
    <row r="42">
      <c r="A42" s="18" t="n"/>
      <c r="B42" s="43" t="str">
        <f>IF(基础资料!$W$36="",基础资料!$U$36&amp;"",基础资料!$W$36&amp;"")</f>
        <v>社保挂靠</v>
      </c>
      <c r="C42" s="44">
        <f>ROUND(SUMIFS(资金台帐!$AC$6:$AC$6005,资金台帐!$T$6:$T$6005,$Q42,资金台帐!$U$6:$U$6005,"其他支出",资金台帐!$O$6:$O$6005,IF($C$3="全部","?*",$C$3),资金台帐!$N$6:$N$6005,"&gt;="&amp;DATE($F$3,1,1),资金台帐!$N$6:$N$6005,"&lt;"&amp;DATE($F$3,1+1,1))-SUMIFS(资金台帐!$AB$6:$AB$6005,资金台帐!$T$6:$T$6005,$Q42,资金台帐!$U$6:$U$6005,"其他支出",资金台帐!$O$6:$O$6005,IF($C$3="全部","?*",$C$3),资金台帐!$N$6:$N$6005,"&gt;="&amp;DATE($F$3,1,1),资金台帐!$N$6:$N$6005,"&lt;"&amp;DATE($F$3,1+1,1)),2)</f>
        <v>0</v>
      </c>
      <c r="D42" s="44">
        <f>ROUND(SUMIFS(资金台帐!$AC$6:$AC$6005,资金台帐!$T$6:$T$6005,$Q42,资金台帐!$U$6:$U$6005,"其他支出",资金台帐!$O$6:$O$6005,IF($C$3="全部","?*",$C$3),资金台帐!$N$6:$N$6005,"&gt;="&amp;DATE($F$3,2,1),资金台帐!$N$6:$N$6005,"&lt;"&amp;DATE($F$3,2+1,1))-SUMIFS(资金台帐!$AB$6:$AB$6005,资金台帐!$T$6:$T$6005,$Q42,资金台帐!$U$6:$U$6005,"其他支出",资金台帐!$O$6:$O$6005,IF($C$3="全部","?*",$C$3),资金台帐!$N$6:$N$6005,"&gt;="&amp;DATE($F$3,2,1),资金台帐!$N$6:$N$6005,"&lt;"&amp;DATE($F$3,2+1,1)),2)</f>
        <v>0</v>
      </c>
      <c r="E42" s="44">
        <f>ROUND(SUMIFS(资金台帐!$AC$6:$AC$6005,资金台帐!$T$6:$T$6005,$Q42,资金台帐!$U$6:$U$6005,"其他支出",资金台帐!$O$6:$O$6005,IF($C$3="全部","?*",$C$3),资金台帐!$N$6:$N$6005,"&gt;="&amp;DATE($F$3,3,1),资金台帐!$N$6:$N$6005,"&lt;"&amp;DATE($F$3,3+1,1))-SUMIFS(资金台帐!$AB$6:$AB$6005,资金台帐!$T$6:$T$6005,$Q42,资金台帐!$U$6:$U$6005,"其他支出",资金台帐!$O$6:$O$6005,IF($C$3="全部","?*",$C$3),资金台帐!$N$6:$N$6005,"&gt;="&amp;DATE($F$3,3,1),资金台帐!$N$6:$N$6005,"&lt;"&amp;DATE($F$3,3+1,1)),2)</f>
        <v>0</v>
      </c>
      <c r="F42" s="44">
        <f>ROUND(SUMIFS(资金台帐!$AC$6:$AC$6005,资金台帐!$T$6:$T$6005,$Q42,资金台帐!$U$6:$U$6005,"其他支出",资金台帐!$O$6:$O$6005,IF($C$3="全部","?*",$C$3),资金台帐!$N$6:$N$6005,"&gt;="&amp;DATE($F$3,4,1),资金台帐!$N$6:$N$6005,"&lt;"&amp;DATE($F$3,4+1,1))-SUMIFS(资金台帐!$AB$6:$AB$6005,资金台帐!$T$6:$T$6005,$Q42,资金台帐!$U$6:$U$6005,"其他支出",资金台帐!$O$6:$O$6005,IF($C$3="全部","?*",$C$3),资金台帐!$N$6:$N$6005,"&gt;="&amp;DATE($F$3,4,1),资金台帐!$N$6:$N$6005,"&lt;"&amp;DATE($F$3,4+1,1)),2)</f>
        <v>0</v>
      </c>
      <c r="G42" s="44">
        <f>ROUND(SUMIFS(资金台帐!$AC$6:$AC$6005,资金台帐!$T$6:$T$6005,$Q42,资金台帐!$U$6:$U$6005,"其他支出",资金台帐!$O$6:$O$6005,IF($C$3="全部","?*",$C$3),资金台帐!$N$6:$N$6005,"&gt;="&amp;DATE($F$3,5,1),资金台帐!$N$6:$N$6005,"&lt;"&amp;DATE($F$3,5+1,1))-SUMIFS(资金台帐!$AB$6:$AB$6005,资金台帐!$T$6:$T$6005,$Q42,资金台帐!$U$6:$U$6005,"其他支出",资金台帐!$O$6:$O$6005,IF($C$3="全部","?*",$C$3),资金台帐!$N$6:$N$6005,"&gt;="&amp;DATE($F$3,5,1),资金台帐!$N$6:$N$6005,"&lt;"&amp;DATE($F$3,5+1,1)),2)</f>
        <v>0</v>
      </c>
      <c r="H42" s="44">
        <f>ROUND(SUMIFS(资金台帐!$AC$6:$AC$6005,资金台帐!$T$6:$T$6005,$Q42,资金台帐!$U$6:$U$6005,"其他支出",资金台帐!$O$6:$O$6005,IF($C$3="全部","?*",$C$3),资金台帐!$N$6:$N$6005,"&gt;="&amp;DATE($F$3,6,1),资金台帐!$N$6:$N$6005,"&lt;"&amp;DATE($F$3,6+1,1))-SUMIFS(资金台帐!$AB$6:$AB$6005,资金台帐!$T$6:$T$6005,$Q42,资金台帐!$U$6:$U$6005,"其他支出",资金台帐!$O$6:$O$6005,IF($C$3="全部","?*",$C$3),资金台帐!$N$6:$N$6005,"&gt;="&amp;DATE($F$3,6,1),资金台帐!$N$6:$N$6005,"&lt;"&amp;DATE($F$3,6+1,1)),2)</f>
        <v>0</v>
      </c>
      <c r="I42" s="44">
        <f>ROUND(SUMIFS(资金台帐!$AC$6:$AC$6005,资金台帐!$T$6:$T$6005,$Q42,资金台帐!$U$6:$U$6005,"其他支出",资金台帐!$O$6:$O$6005,IF($C$3="全部","?*",$C$3),资金台帐!$N$6:$N$6005,"&gt;="&amp;DATE($F$3,7,1),资金台帐!$N$6:$N$6005,"&lt;"&amp;DATE($F$3,7+1,1))-SUMIFS(资金台帐!$AB$6:$AB$6005,资金台帐!$T$6:$T$6005,$Q42,资金台帐!$U$6:$U$6005,"其他支出",资金台帐!$O$6:$O$6005,IF($C$3="全部","?*",$C$3),资金台帐!$N$6:$N$6005,"&gt;="&amp;DATE($F$3,7,1),资金台帐!$N$6:$N$6005,"&lt;"&amp;DATE($F$3,7+1,1)),2)</f>
        <v>0</v>
      </c>
      <c r="J42" s="44">
        <f>ROUND(SUMIFS(资金台帐!$AC$6:$AC$6005,资金台帐!$T$6:$T$6005,$Q42,资金台帐!$U$6:$U$6005,"其他支出",资金台帐!$O$6:$O$6005,IF($C$3="全部","?*",$C$3),资金台帐!$N$6:$N$6005,"&gt;="&amp;DATE($F$3,8,1),资金台帐!$N$6:$N$6005,"&lt;"&amp;DATE($F$3,8+1,1))-SUMIFS(资金台帐!$AB$6:$AB$6005,资金台帐!$T$6:$T$6005,$Q42,资金台帐!$U$6:$U$6005,"其他支出",资金台帐!$O$6:$O$6005,IF($C$3="全部","?*",$C$3),资金台帐!$N$6:$N$6005,"&gt;="&amp;DATE($F$3,8,1),资金台帐!$N$6:$N$6005,"&lt;"&amp;DATE($F$3,8+1,1)),2)</f>
        <v>0</v>
      </c>
      <c r="K42" s="44">
        <f>ROUND(SUMIFS(资金台帐!$AC$6:$AC$6005,资金台帐!$T$6:$T$6005,$Q42,资金台帐!$U$6:$U$6005,"其他支出",资金台帐!$O$6:$O$6005,IF($C$3="全部","?*",$C$3),资金台帐!$N$6:$N$6005,"&gt;="&amp;DATE($F$3,9,1),资金台帐!$N$6:$N$6005,"&lt;"&amp;DATE($F$3,9+1,1))-SUMIFS(资金台帐!$AB$6:$AB$6005,资金台帐!$T$6:$T$6005,$Q42,资金台帐!$U$6:$U$6005,"其他支出",资金台帐!$O$6:$O$6005,IF($C$3="全部","?*",$C$3),资金台帐!$N$6:$N$6005,"&gt;="&amp;DATE($F$3,9,1),资金台帐!$N$6:$N$6005,"&lt;"&amp;DATE($F$3,9+1,1)),2)</f>
        <v>0</v>
      </c>
      <c r="L42" s="44">
        <f>ROUND(SUMIFS(资金台帐!$AC$6:$AC$6005,资金台帐!$T$6:$T$6005,$Q42,资金台帐!$U$6:$U$6005,"其他支出",资金台帐!$O$6:$O$6005,IF($C$3="全部","?*",$C$3),资金台帐!$N$6:$N$6005,"&gt;="&amp;DATE($F$3,10,1),资金台帐!$N$6:$N$6005,"&lt;"&amp;DATE($F$3,10+1,1))-SUMIFS(资金台帐!$AB$6:$AB$6005,资金台帐!$T$6:$T$6005,$Q42,资金台帐!$U$6:$U$6005,"其他支出",资金台帐!$O$6:$O$6005,IF($C$3="全部","?*",$C$3),资金台帐!$N$6:$N$6005,"&gt;="&amp;DATE($F$3,10,1),资金台帐!$N$6:$N$6005,"&lt;"&amp;DATE($F$3,10+1,1)),2)</f>
        <v>0</v>
      </c>
      <c r="M42" s="44">
        <f>ROUND(SUMIFS(资金台帐!$AC$6:$AC$6005,资金台帐!$T$6:$T$6005,$Q42,资金台帐!$U$6:$U$6005,"其他支出",资金台帐!$O$6:$O$6005,IF($C$3="全部","?*",$C$3),资金台帐!$N$6:$N$6005,"&gt;="&amp;DATE($F$3,11,1),资金台帐!$N$6:$N$6005,"&lt;"&amp;DATE($F$3,11+1,1))-SUMIFS(资金台帐!$AB$6:$AB$6005,资金台帐!$T$6:$T$6005,$Q42,资金台帐!$U$6:$U$6005,"其他支出",资金台帐!$O$6:$O$6005,IF($C$3="全部","?*",$C$3),资金台帐!$N$6:$N$6005,"&gt;="&amp;DATE($F$3,11,1),资金台帐!$N$6:$N$6005,"&lt;"&amp;DATE($F$3,11+1,1)),2)</f>
        <v>0</v>
      </c>
      <c r="N42" s="44">
        <f>ROUND(SUMIFS(资金台帐!$AC$6:$AC$6005,资金台帐!$T$6:$T$6005,$Q42,资金台帐!$U$6:$U$6005,"其他支出",资金台帐!$O$6:$O$6005,IF($C$3="全部","?*",$C$3),资金台帐!$N$6:$N$6005,"&gt;="&amp;DATE($F$3,12,1),资金台帐!$N$6:$N$6005,"&lt;"&amp;DATE($F$3,12+1,1))-SUMIFS(资金台帐!$AB$6:$AB$6005,资金台帐!$T$6:$T$6005,$Q42,资金台帐!$U$6:$U$6005,"其他支出",资金台帐!$O$6:$O$6005,IF($C$3="全部","?*",$C$3),资金台帐!$N$6:$N$6005,"&gt;="&amp;DATE($F$3,12,1),资金台帐!$N$6:$N$6005,"&lt;"&amp;DATE($F$3,12+1,1)),2)</f>
        <v>0</v>
      </c>
      <c r="O42" s="45">
        <f t="shared" si="26"/>
        <v>0</v>
      </c>
      <c r="P42" s="27">
        <f t="shared" si="27"/>
        <v>0</v>
      </c>
      <c r="Q42" s="22" t="str">
        <f>基础资料!$U$36&amp;""</f>
        <v>社保挂靠</v>
      </c>
    </row>
    <row r="43">
      <c r="A43" s="18" t="n"/>
      <c r="B43" s="43" t="str">
        <f>IF(基础资料!$W$37="",基础资料!$U$37&amp;"",基础资料!$W$37&amp;"")</f>
        <v>贷款利息</v>
      </c>
      <c r="C43" s="44">
        <f>ROUND(SUMIFS(资金台帐!$AC$6:$AC$6005,资金台帐!$T$6:$T$6005,$Q43,资金台帐!$U$6:$U$6005,"其他支出",资金台帐!$O$6:$O$6005,IF($C$3="全部","?*",$C$3),资金台帐!$N$6:$N$6005,"&gt;="&amp;DATE($F$3,1,1),资金台帐!$N$6:$N$6005,"&lt;"&amp;DATE($F$3,1+1,1))-SUMIFS(资金台帐!$AB$6:$AB$6005,资金台帐!$T$6:$T$6005,$Q43,资金台帐!$U$6:$U$6005,"其他支出",资金台帐!$O$6:$O$6005,IF($C$3="全部","?*",$C$3),资金台帐!$N$6:$N$6005,"&gt;="&amp;DATE($F$3,1,1),资金台帐!$N$6:$N$6005,"&lt;"&amp;DATE($F$3,1+1,1)),2)</f>
        <v>0</v>
      </c>
      <c r="D43" s="44">
        <f>ROUND(SUMIFS(资金台帐!$AC$6:$AC$6005,资金台帐!$T$6:$T$6005,$Q43,资金台帐!$U$6:$U$6005,"其他支出",资金台帐!$O$6:$O$6005,IF($C$3="全部","?*",$C$3),资金台帐!$N$6:$N$6005,"&gt;="&amp;DATE($F$3,2,1),资金台帐!$N$6:$N$6005,"&lt;"&amp;DATE($F$3,2+1,1))-SUMIFS(资金台帐!$AB$6:$AB$6005,资金台帐!$T$6:$T$6005,$Q43,资金台帐!$U$6:$U$6005,"其他支出",资金台帐!$O$6:$O$6005,IF($C$3="全部","?*",$C$3),资金台帐!$N$6:$N$6005,"&gt;="&amp;DATE($F$3,2,1),资金台帐!$N$6:$N$6005,"&lt;"&amp;DATE($F$3,2+1,1)),2)</f>
        <v>0</v>
      </c>
      <c r="E43" s="44">
        <f>ROUND(SUMIFS(资金台帐!$AC$6:$AC$6005,资金台帐!$T$6:$T$6005,$Q43,资金台帐!$U$6:$U$6005,"其他支出",资金台帐!$O$6:$O$6005,IF($C$3="全部","?*",$C$3),资金台帐!$N$6:$N$6005,"&gt;="&amp;DATE($F$3,3,1),资金台帐!$N$6:$N$6005,"&lt;"&amp;DATE($F$3,3+1,1))-SUMIFS(资金台帐!$AB$6:$AB$6005,资金台帐!$T$6:$T$6005,$Q43,资金台帐!$U$6:$U$6005,"其他支出",资金台帐!$O$6:$O$6005,IF($C$3="全部","?*",$C$3),资金台帐!$N$6:$N$6005,"&gt;="&amp;DATE($F$3,3,1),资金台帐!$N$6:$N$6005,"&lt;"&amp;DATE($F$3,3+1,1)),2)</f>
        <v>0</v>
      </c>
      <c r="F43" s="44">
        <f>ROUND(SUMIFS(资金台帐!$AC$6:$AC$6005,资金台帐!$T$6:$T$6005,$Q43,资金台帐!$U$6:$U$6005,"其他支出",资金台帐!$O$6:$O$6005,IF($C$3="全部","?*",$C$3),资金台帐!$N$6:$N$6005,"&gt;="&amp;DATE($F$3,4,1),资金台帐!$N$6:$N$6005,"&lt;"&amp;DATE($F$3,4+1,1))-SUMIFS(资金台帐!$AB$6:$AB$6005,资金台帐!$T$6:$T$6005,$Q43,资金台帐!$U$6:$U$6005,"其他支出",资金台帐!$O$6:$O$6005,IF($C$3="全部","?*",$C$3),资金台帐!$N$6:$N$6005,"&gt;="&amp;DATE($F$3,4,1),资金台帐!$N$6:$N$6005,"&lt;"&amp;DATE($F$3,4+1,1)),2)</f>
        <v>0</v>
      </c>
      <c r="G43" s="44">
        <f>ROUND(SUMIFS(资金台帐!$AC$6:$AC$6005,资金台帐!$T$6:$T$6005,$Q43,资金台帐!$U$6:$U$6005,"其他支出",资金台帐!$O$6:$O$6005,IF($C$3="全部","?*",$C$3),资金台帐!$N$6:$N$6005,"&gt;="&amp;DATE($F$3,5,1),资金台帐!$N$6:$N$6005,"&lt;"&amp;DATE($F$3,5+1,1))-SUMIFS(资金台帐!$AB$6:$AB$6005,资金台帐!$T$6:$T$6005,$Q43,资金台帐!$U$6:$U$6005,"其他支出",资金台帐!$O$6:$O$6005,IF($C$3="全部","?*",$C$3),资金台帐!$N$6:$N$6005,"&gt;="&amp;DATE($F$3,5,1),资金台帐!$N$6:$N$6005,"&lt;"&amp;DATE($F$3,5+1,1)),2)</f>
        <v>0</v>
      </c>
      <c r="H43" s="44">
        <f>ROUND(SUMIFS(资金台帐!$AC$6:$AC$6005,资金台帐!$T$6:$T$6005,$Q43,资金台帐!$U$6:$U$6005,"其他支出",资金台帐!$O$6:$O$6005,IF($C$3="全部","?*",$C$3),资金台帐!$N$6:$N$6005,"&gt;="&amp;DATE($F$3,6,1),资金台帐!$N$6:$N$6005,"&lt;"&amp;DATE($F$3,6+1,1))-SUMIFS(资金台帐!$AB$6:$AB$6005,资金台帐!$T$6:$T$6005,$Q43,资金台帐!$U$6:$U$6005,"其他支出",资金台帐!$O$6:$O$6005,IF($C$3="全部","?*",$C$3),资金台帐!$N$6:$N$6005,"&gt;="&amp;DATE($F$3,6,1),资金台帐!$N$6:$N$6005,"&lt;"&amp;DATE($F$3,6+1,1)),2)</f>
        <v>0</v>
      </c>
      <c r="I43" s="44">
        <f>ROUND(SUMIFS(资金台帐!$AC$6:$AC$6005,资金台帐!$T$6:$T$6005,$Q43,资金台帐!$U$6:$U$6005,"其他支出",资金台帐!$O$6:$O$6005,IF($C$3="全部","?*",$C$3),资金台帐!$N$6:$N$6005,"&gt;="&amp;DATE($F$3,7,1),资金台帐!$N$6:$N$6005,"&lt;"&amp;DATE($F$3,7+1,1))-SUMIFS(资金台帐!$AB$6:$AB$6005,资金台帐!$T$6:$T$6005,$Q43,资金台帐!$U$6:$U$6005,"其他支出",资金台帐!$O$6:$O$6005,IF($C$3="全部","?*",$C$3),资金台帐!$N$6:$N$6005,"&gt;="&amp;DATE($F$3,7,1),资金台帐!$N$6:$N$6005,"&lt;"&amp;DATE($F$3,7+1,1)),2)</f>
        <v>0</v>
      </c>
      <c r="J43" s="44">
        <f>ROUND(SUMIFS(资金台帐!$AC$6:$AC$6005,资金台帐!$T$6:$T$6005,$Q43,资金台帐!$U$6:$U$6005,"其他支出",资金台帐!$O$6:$O$6005,IF($C$3="全部","?*",$C$3),资金台帐!$N$6:$N$6005,"&gt;="&amp;DATE($F$3,8,1),资金台帐!$N$6:$N$6005,"&lt;"&amp;DATE($F$3,8+1,1))-SUMIFS(资金台帐!$AB$6:$AB$6005,资金台帐!$T$6:$T$6005,$Q43,资金台帐!$U$6:$U$6005,"其他支出",资金台帐!$O$6:$O$6005,IF($C$3="全部","?*",$C$3),资金台帐!$N$6:$N$6005,"&gt;="&amp;DATE($F$3,8,1),资金台帐!$N$6:$N$6005,"&lt;"&amp;DATE($F$3,8+1,1)),2)</f>
        <v>0</v>
      </c>
      <c r="K43" s="44">
        <f>ROUND(SUMIFS(资金台帐!$AC$6:$AC$6005,资金台帐!$T$6:$T$6005,$Q43,资金台帐!$U$6:$U$6005,"其他支出",资金台帐!$O$6:$O$6005,IF($C$3="全部","?*",$C$3),资金台帐!$N$6:$N$6005,"&gt;="&amp;DATE($F$3,9,1),资金台帐!$N$6:$N$6005,"&lt;"&amp;DATE($F$3,9+1,1))-SUMIFS(资金台帐!$AB$6:$AB$6005,资金台帐!$T$6:$T$6005,$Q43,资金台帐!$U$6:$U$6005,"其他支出",资金台帐!$O$6:$O$6005,IF($C$3="全部","?*",$C$3),资金台帐!$N$6:$N$6005,"&gt;="&amp;DATE($F$3,9,1),资金台帐!$N$6:$N$6005,"&lt;"&amp;DATE($F$3,9+1,1)),2)</f>
        <v>0</v>
      </c>
      <c r="L43" s="44">
        <f>ROUND(SUMIFS(资金台帐!$AC$6:$AC$6005,资金台帐!$T$6:$T$6005,$Q43,资金台帐!$U$6:$U$6005,"其他支出",资金台帐!$O$6:$O$6005,IF($C$3="全部","?*",$C$3),资金台帐!$N$6:$N$6005,"&gt;="&amp;DATE($F$3,10,1),资金台帐!$N$6:$N$6005,"&lt;"&amp;DATE($F$3,10+1,1))-SUMIFS(资金台帐!$AB$6:$AB$6005,资金台帐!$T$6:$T$6005,$Q43,资金台帐!$U$6:$U$6005,"其他支出",资金台帐!$O$6:$O$6005,IF($C$3="全部","?*",$C$3),资金台帐!$N$6:$N$6005,"&gt;="&amp;DATE($F$3,10,1),资金台帐!$N$6:$N$6005,"&lt;"&amp;DATE($F$3,10+1,1)),2)</f>
        <v>0</v>
      </c>
      <c r="M43" s="44">
        <f>ROUND(SUMIFS(资金台帐!$AC$6:$AC$6005,资金台帐!$T$6:$T$6005,$Q43,资金台帐!$U$6:$U$6005,"其他支出",资金台帐!$O$6:$O$6005,IF($C$3="全部","?*",$C$3),资金台帐!$N$6:$N$6005,"&gt;="&amp;DATE($F$3,11,1),资金台帐!$N$6:$N$6005,"&lt;"&amp;DATE($F$3,11+1,1))-SUMIFS(资金台帐!$AB$6:$AB$6005,资金台帐!$T$6:$T$6005,$Q43,资金台帐!$U$6:$U$6005,"其他支出",资金台帐!$O$6:$O$6005,IF($C$3="全部","?*",$C$3),资金台帐!$N$6:$N$6005,"&gt;="&amp;DATE($F$3,11,1),资金台帐!$N$6:$N$6005,"&lt;"&amp;DATE($F$3,11+1,1)),2)</f>
        <v>0</v>
      </c>
      <c r="N43" s="44">
        <f>ROUND(SUMIFS(资金台帐!$AC$6:$AC$6005,资金台帐!$T$6:$T$6005,$Q43,资金台帐!$U$6:$U$6005,"其他支出",资金台帐!$O$6:$O$6005,IF($C$3="全部","?*",$C$3),资金台帐!$N$6:$N$6005,"&gt;="&amp;DATE($F$3,12,1),资金台帐!$N$6:$N$6005,"&lt;"&amp;DATE($F$3,12+1,1))-SUMIFS(资金台帐!$AB$6:$AB$6005,资金台帐!$T$6:$T$6005,$Q43,资金台帐!$U$6:$U$6005,"其他支出",资金台帐!$O$6:$O$6005,IF($C$3="全部","?*",$C$3),资金台帐!$N$6:$N$6005,"&gt;="&amp;DATE($F$3,12,1),资金台帐!$N$6:$N$6005,"&lt;"&amp;DATE($F$3,12+1,1)),2)</f>
        <v>0</v>
      </c>
      <c r="O43" s="45">
        <f t="shared" si="26"/>
        <v>0</v>
      </c>
      <c r="P43" s="27">
        <f t="shared" si="27"/>
        <v>0</v>
      </c>
      <c r="Q43" s="22" t="str">
        <f>基础资料!$U$37&amp;""</f>
        <v>贷款利息</v>
      </c>
    </row>
    <row r="44">
      <c r="A44" s="18" t="n"/>
      <c r="B44" s="43" t="str">
        <f>IF(COUNTIFS(基础资料!$V$5:$V$64,"其他支出",基础资料!$U$5:$U$64,"?*")&gt;3,"其他（含新加项目）","其他")</f>
        <v>其他</v>
      </c>
      <c r="C44" s="44">
        <f>ROUND(SUMIFS(资金台帐!$AC$6:$AC$6005,资金台帐!$U$6:$U$6005,"其他支出",资金台帐!$O$6:$O$6005,IF($C$3="全部","?*",$C$3),资金台帐!$N$6:$N$6005,"&gt;="&amp;DATE($F$3,1,1),资金台帐!$N$6:$N$6005,"&lt;"&amp;DATE($F$3,1+1,1))-SUMIFS(资金台帐!$AB$6:$AB$6005,资金台帐!$U$6:$U$6005,"其他支出",资金台帐!$O$6:$O$6005,IF($C$3="全部","?*",$C$3),资金台帐!$N$6:$N$6005,"&gt;="&amp;DATE($F$3,1,1),资金台帐!$N$6:$N$6005,"&lt;"&amp;DATE($F$3,1+1,1))-SUM(C41:C43),2)</f>
        <v>0</v>
      </c>
      <c r="D44" s="44">
        <f>ROUND(SUMIFS(资金台帐!$AC$6:$AC$6005,资金台帐!$U$6:$U$6005,"其他支出",资金台帐!$O$6:$O$6005,IF($C$3="全部","?*",$C$3),资金台帐!$N$6:$N$6005,"&gt;="&amp;DATE($F$3,2,1),资金台帐!$N$6:$N$6005,"&lt;"&amp;DATE($F$3,2+1,1))-SUMIFS(资金台帐!$AB$6:$AB$6005,资金台帐!$U$6:$U$6005,"其他支出",资金台帐!$O$6:$O$6005,IF($C$3="全部","?*",$C$3),资金台帐!$N$6:$N$6005,"&gt;="&amp;DATE($F$3,2,1),资金台帐!$N$6:$N$6005,"&lt;"&amp;DATE($F$3,2+1,1))-SUM(D41:D43),2)</f>
        <v>0</v>
      </c>
      <c r="E44" s="44">
        <f>ROUND(SUMIFS(资金台帐!$AC$6:$AC$6005,资金台帐!$U$6:$U$6005,"其他支出",资金台帐!$O$6:$O$6005,IF($C$3="全部","?*",$C$3),资金台帐!$N$6:$N$6005,"&gt;="&amp;DATE($F$3,3,1),资金台帐!$N$6:$N$6005,"&lt;"&amp;DATE($F$3,3+1,1))-SUMIFS(资金台帐!$AB$6:$AB$6005,资金台帐!$U$6:$U$6005,"其他支出",资金台帐!$O$6:$O$6005,IF($C$3="全部","?*",$C$3),资金台帐!$N$6:$N$6005,"&gt;="&amp;DATE($F$3,3,1),资金台帐!$N$6:$N$6005,"&lt;"&amp;DATE($F$3,3+1,1))-SUM(E41:E43),2)</f>
        <v>0</v>
      </c>
      <c r="F44" s="44">
        <f>ROUND(SUMIFS(资金台帐!$AC$6:$AC$6005,资金台帐!$U$6:$U$6005,"其他支出",资金台帐!$O$6:$O$6005,IF($C$3="全部","?*",$C$3),资金台帐!$N$6:$N$6005,"&gt;="&amp;DATE($F$3,4,1),资金台帐!$N$6:$N$6005,"&lt;"&amp;DATE($F$3,4+1,1))-SUMIFS(资金台帐!$AB$6:$AB$6005,资金台帐!$U$6:$U$6005,"其他支出",资金台帐!$O$6:$O$6005,IF($C$3="全部","?*",$C$3),资金台帐!$N$6:$N$6005,"&gt;="&amp;DATE($F$3,4,1),资金台帐!$N$6:$N$6005,"&lt;"&amp;DATE($F$3,4+1,1))-SUM(F41:F43),2)</f>
        <v>0</v>
      </c>
      <c r="G44" s="44">
        <f>ROUND(SUMIFS(资金台帐!$AC$6:$AC$6005,资金台帐!$U$6:$U$6005,"其他支出",资金台帐!$O$6:$O$6005,IF($C$3="全部","?*",$C$3),资金台帐!$N$6:$N$6005,"&gt;="&amp;DATE($F$3,5,1),资金台帐!$N$6:$N$6005,"&lt;"&amp;DATE($F$3,5+1,1))-SUMIFS(资金台帐!$AB$6:$AB$6005,资金台帐!$U$6:$U$6005,"其他支出",资金台帐!$O$6:$O$6005,IF($C$3="全部","?*",$C$3),资金台帐!$N$6:$N$6005,"&gt;="&amp;DATE($F$3,5,1),资金台帐!$N$6:$N$6005,"&lt;"&amp;DATE($F$3,5+1,1))-SUM(G41:G43),2)</f>
        <v>0</v>
      </c>
      <c r="H44" s="44">
        <f>ROUND(SUMIFS(资金台帐!$AC$6:$AC$6005,资金台帐!$U$6:$U$6005,"其他支出",资金台帐!$O$6:$O$6005,IF($C$3="全部","?*",$C$3),资金台帐!$N$6:$N$6005,"&gt;="&amp;DATE($F$3,6,1),资金台帐!$N$6:$N$6005,"&lt;"&amp;DATE($F$3,6+1,1))-SUMIFS(资金台帐!$AB$6:$AB$6005,资金台帐!$U$6:$U$6005,"其他支出",资金台帐!$O$6:$O$6005,IF($C$3="全部","?*",$C$3),资金台帐!$N$6:$N$6005,"&gt;="&amp;DATE($F$3,6,1),资金台帐!$N$6:$N$6005,"&lt;"&amp;DATE($F$3,6+1,1))-SUM(H41:H43),2)</f>
        <v>0</v>
      </c>
      <c r="I44" s="44">
        <f>ROUND(SUMIFS(资金台帐!$AC$6:$AC$6005,资金台帐!$U$6:$U$6005,"其他支出",资金台帐!$O$6:$O$6005,IF($C$3="全部","?*",$C$3),资金台帐!$N$6:$N$6005,"&gt;="&amp;DATE($F$3,7,1),资金台帐!$N$6:$N$6005,"&lt;"&amp;DATE($F$3,7+1,1))-SUMIFS(资金台帐!$AB$6:$AB$6005,资金台帐!$U$6:$U$6005,"其他支出",资金台帐!$O$6:$O$6005,IF($C$3="全部","?*",$C$3),资金台帐!$N$6:$N$6005,"&gt;="&amp;DATE($F$3,7,1),资金台帐!$N$6:$N$6005,"&lt;"&amp;DATE($F$3,7+1,1))-SUM(I41:I43),2)</f>
        <v>0</v>
      </c>
      <c r="J44" s="44">
        <f>ROUND(SUMIFS(资金台帐!$AC$6:$AC$6005,资金台帐!$U$6:$U$6005,"其他支出",资金台帐!$O$6:$O$6005,IF($C$3="全部","?*",$C$3),资金台帐!$N$6:$N$6005,"&gt;="&amp;DATE($F$3,8,1),资金台帐!$N$6:$N$6005,"&lt;"&amp;DATE($F$3,8+1,1))-SUMIFS(资金台帐!$AB$6:$AB$6005,资金台帐!$U$6:$U$6005,"其他支出",资金台帐!$O$6:$O$6005,IF($C$3="全部","?*",$C$3),资金台帐!$N$6:$N$6005,"&gt;="&amp;DATE($F$3,8,1),资金台帐!$N$6:$N$6005,"&lt;"&amp;DATE($F$3,8+1,1))-SUM(J41:J43),2)</f>
        <v>0</v>
      </c>
      <c r="K44" s="44">
        <f>ROUND(SUMIFS(资金台帐!$AC$6:$AC$6005,资金台帐!$U$6:$U$6005,"其他支出",资金台帐!$O$6:$O$6005,IF($C$3="全部","?*",$C$3),资金台帐!$N$6:$N$6005,"&gt;="&amp;DATE($F$3,9,1),资金台帐!$N$6:$N$6005,"&lt;"&amp;DATE($F$3,9+1,1))-SUMIFS(资金台帐!$AB$6:$AB$6005,资金台帐!$U$6:$U$6005,"其他支出",资金台帐!$O$6:$O$6005,IF($C$3="全部","?*",$C$3),资金台帐!$N$6:$N$6005,"&gt;="&amp;DATE($F$3,9,1),资金台帐!$N$6:$N$6005,"&lt;"&amp;DATE($F$3,9+1,1))-SUM(K41:K43),2)</f>
        <v>0</v>
      </c>
      <c r="L44" s="44">
        <f>ROUND(SUMIFS(资金台帐!$AC$6:$AC$6005,资金台帐!$U$6:$U$6005,"其他支出",资金台帐!$O$6:$O$6005,IF($C$3="全部","?*",$C$3),资金台帐!$N$6:$N$6005,"&gt;="&amp;DATE($F$3,10,1),资金台帐!$N$6:$N$6005,"&lt;"&amp;DATE($F$3,10+1,1))-SUMIFS(资金台帐!$AB$6:$AB$6005,资金台帐!$U$6:$U$6005,"其他支出",资金台帐!$O$6:$O$6005,IF($C$3="全部","?*",$C$3),资金台帐!$N$6:$N$6005,"&gt;="&amp;DATE($F$3,10,1),资金台帐!$N$6:$N$6005,"&lt;"&amp;DATE($F$3,10+1,1))-SUM(L41:L43),2)</f>
        <v>0</v>
      </c>
      <c r="M44" s="44">
        <f>ROUND(SUMIFS(资金台帐!$AC$6:$AC$6005,资金台帐!$U$6:$U$6005,"其他支出",资金台帐!$O$6:$O$6005,IF($C$3="全部","?*",$C$3),资金台帐!$N$6:$N$6005,"&gt;="&amp;DATE($F$3,11,1),资金台帐!$N$6:$N$6005,"&lt;"&amp;DATE($F$3,11+1,1))-SUMIFS(资金台帐!$AB$6:$AB$6005,资金台帐!$U$6:$U$6005,"其他支出",资金台帐!$O$6:$O$6005,IF($C$3="全部","?*",$C$3),资金台帐!$N$6:$N$6005,"&gt;="&amp;DATE($F$3,11,1),资金台帐!$N$6:$N$6005,"&lt;"&amp;DATE($F$3,11+1,1))-SUM(M41:M43),2)</f>
        <v>0</v>
      </c>
      <c r="N44" s="44">
        <f>ROUND(SUMIFS(资金台帐!$AC$6:$AC$6005,资金台帐!$U$6:$U$6005,"其他支出",资金台帐!$O$6:$O$6005,IF($C$3="全部","?*",$C$3),资金台帐!$N$6:$N$6005,"&gt;="&amp;DATE($F$3,12,1),资金台帐!$N$6:$N$6005,"&lt;"&amp;DATE($F$3,12+1,1))-SUMIFS(资金台帐!$AB$6:$AB$6005,资金台帐!$U$6:$U$6005,"其他支出",资金台帐!$O$6:$O$6005,IF($C$3="全部","?*",$C$3),资金台帐!$N$6:$N$6005,"&gt;="&amp;DATE($F$3,12,1),资金台帐!$N$6:$N$6005,"&lt;"&amp;DATE($F$3,12+1,1))-SUM(N41:N43),2)</f>
        <v>0</v>
      </c>
      <c r="O44" s="45">
        <f t="shared" si="26"/>
        <v>0</v>
      </c>
      <c r="P44" s="27">
        <f t="shared" si="27"/>
        <v>0</v>
      </c>
    </row>
    <row r="45">
      <c r="A45" s="18" t="n"/>
      <c r="B45" s="34" t="inlineStr">
        <is>
          <t>其他支出小计</t>
        </is>
      </c>
      <c r="C45" s="35">
        <f>ROUND(SUM(C41:C44),2)</f>
        <v>0</v>
      </c>
      <c r="D45" s="35">
        <f>ROUND(SUM(D41:D44),2)</f>
        <v>0</v>
      </c>
      <c r="E45" s="35">
        <f>ROUND(SUM(E41:E44),2)</f>
        <v>0</v>
      </c>
      <c r="F45" s="35">
        <f>ROUND(SUM(F41:F44),2)</f>
        <v>0</v>
      </c>
      <c r="G45" s="35">
        <f>ROUND(SUM(G41:G44),2)</f>
        <v>0</v>
      </c>
      <c r="H45" s="35">
        <f>ROUND(SUM(H41:H44),2)</f>
        <v>0</v>
      </c>
      <c r="I45" s="35">
        <f>ROUND(SUM(I41:I44),2)</f>
        <v>0</v>
      </c>
      <c r="J45" s="35">
        <f>ROUND(SUM(J41:J44),2)</f>
        <v>0</v>
      </c>
      <c r="K45" s="35">
        <f>ROUND(SUM(K41:K44),2)</f>
        <v>0</v>
      </c>
      <c r="L45" s="35">
        <f>ROUND(SUM(L41:L44),2)</f>
        <v>0</v>
      </c>
      <c r="M45" s="35">
        <f>ROUND(SUM(M41:M44),2)</f>
        <v>0</v>
      </c>
      <c r="N45" s="35">
        <f>ROUND(SUM(N41:N44),2)</f>
        <v>0</v>
      </c>
      <c r="O45" s="35">
        <f>ROUND(SUM(O41:O44),2)</f>
        <v>0</v>
      </c>
      <c r="P45" s="27">
        <f t="shared" si="27"/>
        <v>0</v>
      </c>
    </row>
    <row r="46">
      <c r="A46" s="42" t="inlineStr">
        <is>
          <t>收到为准</t>
        </is>
      </c>
      <c r="B46" s="43" t="inlineStr">
        <is>
          <t>实收资本</t>
        </is>
      </c>
      <c r="C46" s="44">
        <f>ROUND(SUMIFS(资金台帐!$AB$6:$AB$6005,资金台帐!$U$6:$U$6005,"收到为准",资金台帐!$O$6:$O$6005,IF($C$3="全部","?*",$C$3),资金台帐!$N$6:$N$6005,"&gt;="&amp;DATE($F$3,1,1),资金台帐!$N$6:$N$6005,"&lt;"&amp;DATE($F$3,1+1,1))-SUMIFS(资金台帐!$AC$6:$AC$6005,资金台帐!$U$6:$U$6005,"收到为准",资金台帐!$O$6:$O$6005,IF($C$3="全部","?*",$C$3),资金台帐!$N$6:$N$6005,"&gt;="&amp;DATE($F$3,1,1),资金台帐!$N$6:$N$6005,"&lt;"&amp;DATE($F$3,1+1,1)),2)</f>
        <v>0</v>
      </c>
      <c r="D46" s="44">
        <f>ROUND(SUMIFS(资金台帐!$AB$6:$AB$6005,资金台帐!$U$6:$U$6005,"收到为准",资金台帐!$O$6:$O$6005,IF($C$3="全部","?*",$C$3),资金台帐!$N$6:$N$6005,"&gt;="&amp;DATE($F$3,2,1),资金台帐!$N$6:$N$6005,"&lt;"&amp;DATE($F$3,2+1,1))-SUMIFS(资金台帐!$AC$6:$AC$6005,资金台帐!$U$6:$U$6005,"收到为准",资金台帐!$O$6:$O$6005,IF($C$3="全部","?*",$C$3),资金台帐!$N$6:$N$6005,"&gt;="&amp;DATE($F$3,2,1),资金台帐!$N$6:$N$6005,"&lt;"&amp;DATE($F$3,2+1,1)),2)</f>
        <v>0</v>
      </c>
      <c r="E46" s="44">
        <f>ROUND(SUMIFS(资金台帐!$AB$6:$AB$6005,资金台帐!$U$6:$U$6005,"收到为准",资金台帐!$O$6:$O$6005,IF($C$3="全部","?*",$C$3),资金台帐!$N$6:$N$6005,"&gt;="&amp;DATE($F$3,3,1),资金台帐!$N$6:$N$6005,"&lt;"&amp;DATE($F$3,3+1,1))-SUMIFS(资金台帐!$AC$6:$AC$6005,资金台帐!$U$6:$U$6005,"收到为准",资金台帐!$O$6:$O$6005,IF($C$3="全部","?*",$C$3),资金台帐!$N$6:$N$6005,"&gt;="&amp;DATE($F$3,3,1),资金台帐!$N$6:$N$6005,"&lt;"&amp;DATE($F$3,3+1,1)),2)</f>
        <v>0</v>
      </c>
      <c r="F46" s="44">
        <f>ROUND(SUMIFS(资金台帐!$AB$6:$AB$6005,资金台帐!$U$6:$U$6005,"收到为准",资金台帐!$O$6:$O$6005,IF($C$3="全部","?*",$C$3),资金台帐!$N$6:$N$6005,"&gt;="&amp;DATE($F$3,4,1),资金台帐!$N$6:$N$6005,"&lt;"&amp;DATE($F$3,4+1,1))-SUMIFS(资金台帐!$AC$6:$AC$6005,资金台帐!$U$6:$U$6005,"收到为准",资金台帐!$O$6:$O$6005,IF($C$3="全部","?*",$C$3),资金台帐!$N$6:$N$6005,"&gt;="&amp;DATE($F$3,4,1),资金台帐!$N$6:$N$6005,"&lt;"&amp;DATE($F$3,4+1,1)),2)</f>
        <v>0</v>
      </c>
      <c r="G46" s="44">
        <f>ROUND(SUMIFS(资金台帐!$AB$6:$AB$6005,资金台帐!$U$6:$U$6005,"收到为准",资金台帐!$O$6:$O$6005,IF($C$3="全部","?*",$C$3),资金台帐!$N$6:$N$6005,"&gt;="&amp;DATE($F$3,5,1),资金台帐!$N$6:$N$6005,"&lt;"&amp;DATE($F$3,5+1,1))-SUMIFS(资金台帐!$AC$6:$AC$6005,资金台帐!$U$6:$U$6005,"收到为准",资金台帐!$O$6:$O$6005,IF($C$3="全部","?*",$C$3),资金台帐!$N$6:$N$6005,"&gt;="&amp;DATE($F$3,5,1),资金台帐!$N$6:$N$6005,"&lt;"&amp;DATE($F$3,5+1,1)),2)</f>
        <v>0</v>
      </c>
      <c r="H46" s="44">
        <f>ROUND(SUMIFS(资金台帐!$AB$6:$AB$6005,资金台帐!$U$6:$U$6005,"收到为准",资金台帐!$O$6:$O$6005,IF($C$3="全部","?*",$C$3),资金台帐!$N$6:$N$6005,"&gt;="&amp;DATE($F$3,6,1),资金台帐!$N$6:$N$6005,"&lt;"&amp;DATE($F$3,6+1,1))-SUMIFS(资金台帐!$AC$6:$AC$6005,资金台帐!$U$6:$U$6005,"收到为准",资金台帐!$O$6:$O$6005,IF($C$3="全部","?*",$C$3),资金台帐!$N$6:$N$6005,"&gt;="&amp;DATE($F$3,6,1),资金台帐!$N$6:$N$6005,"&lt;"&amp;DATE($F$3,6+1,1)),2)</f>
        <v>0</v>
      </c>
      <c r="I46" s="44">
        <f>ROUND(SUMIFS(资金台帐!$AB$6:$AB$6005,资金台帐!$U$6:$U$6005,"收到为准",资金台帐!$O$6:$O$6005,IF($C$3="全部","?*",$C$3),资金台帐!$N$6:$N$6005,"&gt;="&amp;DATE($F$3,7,1),资金台帐!$N$6:$N$6005,"&lt;"&amp;DATE($F$3,7+1,1))-SUMIFS(资金台帐!$AC$6:$AC$6005,资金台帐!$U$6:$U$6005,"收到为准",资金台帐!$O$6:$O$6005,IF($C$3="全部","?*",$C$3),资金台帐!$N$6:$N$6005,"&gt;="&amp;DATE($F$3,7,1),资金台帐!$N$6:$N$6005,"&lt;"&amp;DATE($F$3,7+1,1)),2)</f>
        <v>0</v>
      </c>
      <c r="J46" s="44">
        <f>ROUND(SUMIFS(资金台帐!$AB$6:$AB$6005,资金台帐!$U$6:$U$6005,"收到为准",资金台帐!$O$6:$O$6005,IF($C$3="全部","?*",$C$3),资金台帐!$N$6:$N$6005,"&gt;="&amp;DATE($F$3,8,1),资金台帐!$N$6:$N$6005,"&lt;"&amp;DATE($F$3,8+1,1))-SUMIFS(资金台帐!$AC$6:$AC$6005,资金台帐!$U$6:$U$6005,"收到为准",资金台帐!$O$6:$O$6005,IF($C$3="全部","?*",$C$3),资金台帐!$N$6:$N$6005,"&gt;="&amp;DATE($F$3,8,1),资金台帐!$N$6:$N$6005,"&lt;"&amp;DATE($F$3,8+1,1)),2)</f>
        <v>0</v>
      </c>
      <c r="K46" s="44">
        <f>ROUND(SUMIFS(资金台帐!$AB$6:$AB$6005,资金台帐!$U$6:$U$6005,"收到为准",资金台帐!$O$6:$O$6005,IF($C$3="全部","?*",$C$3),资金台帐!$N$6:$N$6005,"&gt;="&amp;DATE($F$3,9,1),资金台帐!$N$6:$N$6005,"&lt;"&amp;DATE($F$3,9+1,1))-SUMIFS(资金台帐!$AC$6:$AC$6005,资金台帐!$U$6:$U$6005,"收到为准",资金台帐!$O$6:$O$6005,IF($C$3="全部","?*",$C$3),资金台帐!$N$6:$N$6005,"&gt;="&amp;DATE($F$3,9,1),资金台帐!$N$6:$N$6005,"&lt;"&amp;DATE($F$3,9+1,1)),2)</f>
        <v>0</v>
      </c>
      <c r="L46" s="44">
        <f>ROUND(SUMIFS(资金台帐!$AB$6:$AB$6005,资金台帐!$U$6:$U$6005,"收到为准",资金台帐!$O$6:$O$6005,IF($C$3="全部","?*",$C$3),资金台帐!$N$6:$N$6005,"&gt;="&amp;DATE($F$3,10,1),资金台帐!$N$6:$N$6005,"&lt;"&amp;DATE($F$3,10+1,1))-SUMIFS(资金台帐!$AC$6:$AC$6005,资金台帐!$U$6:$U$6005,"收到为准",资金台帐!$O$6:$O$6005,IF($C$3="全部","?*",$C$3),资金台帐!$N$6:$N$6005,"&gt;="&amp;DATE($F$3,10,1),资金台帐!$N$6:$N$6005,"&lt;"&amp;DATE($F$3,10+1,1)),2)</f>
        <v>0</v>
      </c>
      <c r="M46" s="44">
        <f>ROUND(SUMIFS(资金台帐!$AB$6:$AB$6005,资金台帐!$U$6:$U$6005,"收到为准",资金台帐!$O$6:$O$6005,IF($C$3="全部","?*",$C$3),资金台帐!$N$6:$N$6005,"&gt;="&amp;DATE($F$3,11,1),资金台帐!$N$6:$N$6005,"&lt;"&amp;DATE($F$3,11+1,1))-SUMIFS(资金台帐!$AC$6:$AC$6005,资金台帐!$U$6:$U$6005,"收到为准",资金台帐!$O$6:$O$6005,IF($C$3="全部","?*",$C$3),资金台帐!$N$6:$N$6005,"&gt;="&amp;DATE($F$3,11,1),资金台帐!$N$6:$N$6005,"&lt;"&amp;DATE($F$3,11+1,1)),2)</f>
        <v>0</v>
      </c>
      <c r="N46" s="44">
        <f>ROUND(SUMIFS(资金台帐!$AB$6:$AB$6005,资金台帐!$U$6:$U$6005,"收到为准",资金台帐!$O$6:$O$6005,IF($C$3="全部","?*",$C$3),资金台帐!$N$6:$N$6005,"&gt;="&amp;DATE($F$3,12,1),资金台帐!$N$6:$N$6005,"&lt;"&amp;DATE($F$3,12+1,1))-SUMIFS(资金台帐!$AC$6:$AC$6005,资金台帐!$U$6:$U$6005,"收到为准",资金台帐!$O$6:$O$6005,IF($C$3="全部","?*",$C$3),资金台帐!$N$6:$N$6005,"&gt;="&amp;DATE($F$3,12,1),资金台帐!$N$6:$N$6005,"&lt;"&amp;DATE($F$3,12+1,1)),2)</f>
        <v>0</v>
      </c>
      <c r="O46" s="45">
        <f>ROUND(SUM(C46:N46),2)</f>
        <v>0</v>
      </c>
      <c r="P46" s="27">
        <f t="shared" si="27"/>
        <v>0</v>
      </c>
    </row>
    <row r="47">
      <c r="A47" s="42" t="inlineStr">
        <is>
          <t>支出为准</t>
        </is>
      </c>
      <c r="B47" s="43" t="inlineStr">
        <is>
          <t>投资</t>
        </is>
      </c>
      <c r="C47" s="44">
        <f>ROUND(SUMIFS(资金台帐!$AC$6:$AC$6005,资金台帐!$U$6:$U$6005,"支出为准",资金台帐!$O$6:$O$6005,IF($C$3="全部","?*",$C$3),资金台帐!$N$6:$N$6005,"&gt;="&amp;DATE($F$3,1,1),资金台帐!$N$6:$N$6005,"&lt;"&amp;DATE($F$3,1+1,1))-SUMIFS(资金台帐!$AB$6:$AB$6005,资金台帐!$U$6:$U$6005,"支出为准",资金台帐!$O$6:$O$6005,IF($C$3="全部","?*",$C$3),资金台帐!$N$6:$N$6005,"&gt;="&amp;DATE($F$3,1,1),资金台帐!$N$6:$N$6005,"&lt;"&amp;DATE($F$3,1+1,1)),2)</f>
        <v>0</v>
      </c>
      <c r="D47" s="44">
        <f>ROUND(SUMIFS(资金台帐!$AC$6:$AC$6005,资金台帐!$U$6:$U$6005,"支出为准",资金台帐!$O$6:$O$6005,IF($C$3="全部","?*",$C$3),资金台帐!$N$6:$N$6005,"&gt;="&amp;DATE($F$3,2,1),资金台帐!$N$6:$N$6005,"&lt;"&amp;DATE($F$3,2+1,1))-SUMIFS(资金台帐!$AB$6:$AB$6005,资金台帐!$U$6:$U$6005,"支出为准",资金台帐!$O$6:$O$6005,IF($C$3="全部","?*",$C$3),资金台帐!$N$6:$N$6005,"&gt;="&amp;DATE($F$3,2,1),资金台帐!$N$6:$N$6005,"&lt;"&amp;DATE($F$3,2+1,1)),2)</f>
        <v>0</v>
      </c>
      <c r="E47" s="44">
        <f>ROUND(SUMIFS(资金台帐!$AC$6:$AC$6005,资金台帐!$U$6:$U$6005,"支出为准",资金台帐!$O$6:$O$6005,IF($C$3="全部","?*",$C$3),资金台帐!$N$6:$N$6005,"&gt;="&amp;DATE($F$3,3,1),资金台帐!$N$6:$N$6005,"&lt;"&amp;DATE($F$3,3+1,1))-SUMIFS(资金台帐!$AB$6:$AB$6005,资金台帐!$U$6:$U$6005,"支出为准",资金台帐!$O$6:$O$6005,IF($C$3="全部","?*",$C$3),资金台帐!$N$6:$N$6005,"&gt;="&amp;DATE($F$3,3,1),资金台帐!$N$6:$N$6005,"&lt;"&amp;DATE($F$3,3+1,1)),2)</f>
        <v>0</v>
      </c>
      <c r="F47" s="44">
        <f>ROUND(SUMIFS(资金台帐!$AC$6:$AC$6005,资金台帐!$U$6:$U$6005,"支出为准",资金台帐!$O$6:$O$6005,IF($C$3="全部","?*",$C$3),资金台帐!$N$6:$N$6005,"&gt;="&amp;DATE($F$3,4,1),资金台帐!$N$6:$N$6005,"&lt;"&amp;DATE($F$3,4+1,1))-SUMIFS(资金台帐!$AB$6:$AB$6005,资金台帐!$U$6:$U$6005,"支出为准",资金台帐!$O$6:$O$6005,IF($C$3="全部","?*",$C$3),资金台帐!$N$6:$N$6005,"&gt;="&amp;DATE($F$3,4,1),资金台帐!$N$6:$N$6005,"&lt;"&amp;DATE($F$3,4+1,1)),2)</f>
        <v>0</v>
      </c>
      <c r="G47" s="44">
        <f>ROUND(SUMIFS(资金台帐!$AC$6:$AC$6005,资金台帐!$U$6:$U$6005,"支出为准",资金台帐!$O$6:$O$6005,IF($C$3="全部","?*",$C$3),资金台帐!$N$6:$N$6005,"&gt;="&amp;DATE($F$3,5,1),资金台帐!$N$6:$N$6005,"&lt;"&amp;DATE($F$3,5+1,1))-SUMIFS(资金台帐!$AB$6:$AB$6005,资金台帐!$U$6:$U$6005,"支出为准",资金台帐!$O$6:$O$6005,IF($C$3="全部","?*",$C$3),资金台帐!$N$6:$N$6005,"&gt;="&amp;DATE($F$3,5,1),资金台帐!$N$6:$N$6005,"&lt;"&amp;DATE($F$3,5+1,1)),2)</f>
        <v>0</v>
      </c>
      <c r="H47" s="44">
        <f>ROUND(SUMIFS(资金台帐!$AC$6:$AC$6005,资金台帐!$U$6:$U$6005,"支出为准",资金台帐!$O$6:$O$6005,IF($C$3="全部","?*",$C$3),资金台帐!$N$6:$N$6005,"&gt;="&amp;DATE($F$3,6,1),资金台帐!$N$6:$N$6005,"&lt;"&amp;DATE($F$3,6+1,1))-SUMIFS(资金台帐!$AB$6:$AB$6005,资金台帐!$U$6:$U$6005,"支出为准",资金台帐!$O$6:$O$6005,IF($C$3="全部","?*",$C$3),资金台帐!$N$6:$N$6005,"&gt;="&amp;DATE($F$3,6,1),资金台帐!$N$6:$N$6005,"&lt;"&amp;DATE($F$3,6+1,1)),2)</f>
        <v>0</v>
      </c>
      <c r="I47" s="44">
        <f>ROUND(SUMIFS(资金台帐!$AC$6:$AC$6005,资金台帐!$U$6:$U$6005,"支出为准",资金台帐!$O$6:$O$6005,IF($C$3="全部","?*",$C$3),资金台帐!$N$6:$N$6005,"&gt;="&amp;DATE($F$3,7,1),资金台帐!$N$6:$N$6005,"&lt;"&amp;DATE($F$3,7+1,1))-SUMIFS(资金台帐!$AB$6:$AB$6005,资金台帐!$U$6:$U$6005,"支出为准",资金台帐!$O$6:$O$6005,IF($C$3="全部","?*",$C$3),资金台帐!$N$6:$N$6005,"&gt;="&amp;DATE($F$3,7,1),资金台帐!$N$6:$N$6005,"&lt;"&amp;DATE($F$3,7+1,1)),2)</f>
        <v>0</v>
      </c>
      <c r="J47" s="44">
        <f>ROUND(SUMIFS(资金台帐!$AC$6:$AC$6005,资金台帐!$U$6:$U$6005,"支出为准",资金台帐!$O$6:$O$6005,IF($C$3="全部","?*",$C$3),资金台帐!$N$6:$N$6005,"&gt;="&amp;DATE($F$3,8,1),资金台帐!$N$6:$N$6005,"&lt;"&amp;DATE($F$3,8+1,1))-SUMIFS(资金台帐!$AB$6:$AB$6005,资金台帐!$U$6:$U$6005,"支出为准",资金台帐!$O$6:$O$6005,IF($C$3="全部","?*",$C$3),资金台帐!$N$6:$N$6005,"&gt;="&amp;DATE($F$3,8,1),资金台帐!$N$6:$N$6005,"&lt;"&amp;DATE($F$3,8+1,1)),2)</f>
        <v>0</v>
      </c>
      <c r="K47" s="44">
        <f>ROUND(SUMIFS(资金台帐!$AC$6:$AC$6005,资金台帐!$U$6:$U$6005,"支出为准",资金台帐!$O$6:$O$6005,IF($C$3="全部","?*",$C$3),资金台帐!$N$6:$N$6005,"&gt;="&amp;DATE($F$3,9,1),资金台帐!$N$6:$N$6005,"&lt;"&amp;DATE($F$3,9+1,1))-SUMIFS(资金台帐!$AB$6:$AB$6005,资金台帐!$U$6:$U$6005,"支出为准",资金台帐!$O$6:$O$6005,IF($C$3="全部","?*",$C$3),资金台帐!$N$6:$N$6005,"&gt;="&amp;DATE($F$3,9,1),资金台帐!$N$6:$N$6005,"&lt;"&amp;DATE($F$3,9+1,1)),2)</f>
        <v>0</v>
      </c>
      <c r="L47" s="44">
        <f>ROUND(SUMIFS(资金台帐!$AC$6:$AC$6005,资金台帐!$U$6:$U$6005,"支出为准",资金台帐!$O$6:$O$6005,IF($C$3="全部","?*",$C$3),资金台帐!$N$6:$N$6005,"&gt;="&amp;DATE($F$3,10,1),资金台帐!$N$6:$N$6005,"&lt;"&amp;DATE($F$3,10+1,1))-SUMIFS(资金台帐!$AB$6:$AB$6005,资金台帐!$U$6:$U$6005,"支出为准",资金台帐!$O$6:$O$6005,IF($C$3="全部","?*",$C$3),资金台帐!$N$6:$N$6005,"&gt;="&amp;DATE($F$3,10,1),资金台帐!$N$6:$N$6005,"&lt;"&amp;DATE($F$3,10+1,1)),2)</f>
        <v>0</v>
      </c>
      <c r="M47" s="44">
        <f>ROUND(SUMIFS(资金台帐!$AC$6:$AC$6005,资金台帐!$U$6:$U$6005,"支出为准",资金台帐!$O$6:$O$6005,IF($C$3="全部","?*",$C$3),资金台帐!$N$6:$N$6005,"&gt;="&amp;DATE($F$3,11,1),资金台帐!$N$6:$N$6005,"&lt;"&amp;DATE($F$3,11+1,1))-SUMIFS(资金台帐!$AB$6:$AB$6005,资金台帐!$U$6:$U$6005,"支出为准",资金台帐!$O$6:$O$6005,IF($C$3="全部","?*",$C$3),资金台帐!$N$6:$N$6005,"&gt;="&amp;DATE($F$3,11,1),资金台帐!$N$6:$N$6005,"&lt;"&amp;DATE($F$3,11+1,1)),2)</f>
        <v>0</v>
      </c>
      <c r="N47" s="44">
        <f>ROUND(SUMIFS(资金台帐!$AC$6:$AC$6005,资金台帐!$U$6:$U$6005,"支出为准",资金台帐!$O$6:$O$6005,IF($C$3="全部","?*",$C$3),资金台帐!$N$6:$N$6005,"&gt;="&amp;DATE($F$3,12,1),资金台帐!$N$6:$N$6005,"&lt;"&amp;DATE($F$3,12+1,1))-SUMIFS(资金台帐!$AB$6:$AB$6005,资金台帐!$U$6:$U$6005,"支出为准",资金台帐!$O$6:$O$6005,IF($C$3="全部","?*",$C$3),资金台帐!$N$6:$N$6005,"&gt;="&amp;DATE($F$3,12,1),资金台帐!$N$6:$N$6005,"&lt;"&amp;DATE($F$3,12+1,1)),2)</f>
        <v>0</v>
      </c>
      <c r="O47" s="45">
        <f>ROUND(SUM(C47:N47),2)</f>
        <v>0</v>
      </c>
      <c r="P47" s="27">
        <f t="shared" si="27"/>
        <v>0</v>
      </c>
    </row>
    <row r="48">
      <c r="A48" s="42" t="inlineStr"/>
      <c r="B48" s="43" t="inlineStr">
        <is>
          <t>往来（净收入）</t>
        </is>
      </c>
      <c r="C48" s="44">
        <f>ROUND(SUMIFS(资金台帐!$AB$6:$AB$6005,资金台帐!$U$6:$U$6005,"往来",资金台帐!$O$6:$O$6005,IF($C$3="全部","?*",$C$3),资金台帐!$N$6:$N$6005,"&gt;="&amp;DATE($F$3,1,1),资金台帐!$N$6:$N$6005,"&lt;"&amp;DATE($F$3,1+1,1))-SUMIFS(资金台帐!$AC$6:$AC$6005,资金台帐!$U$6:$U$6005,"往来",资金台帐!$O$6:$O$6005,IF($C$3="全部","?*",$C$3),资金台帐!$N$6:$N$6005,"&gt;="&amp;DATE($F$3,1,1),资金台帐!$N$6:$N$6005,"&lt;"&amp;DATE($F$3,1+1,1)),2)</f>
        <v>0</v>
      </c>
      <c r="D48" s="44">
        <f>ROUND(SUMIFS(资金台帐!$AB$6:$AB$6005,资金台帐!$U$6:$U$6005,"往来",资金台帐!$O$6:$O$6005,IF($C$3="全部","?*",$C$3),资金台帐!$N$6:$N$6005,"&gt;="&amp;DATE($F$3,2,1),资金台帐!$N$6:$N$6005,"&lt;"&amp;DATE($F$3,2+1,1))-SUMIFS(资金台帐!$AC$6:$AC$6005,资金台帐!$U$6:$U$6005,"往来",资金台帐!$O$6:$O$6005,IF($C$3="全部","?*",$C$3),资金台帐!$N$6:$N$6005,"&gt;="&amp;DATE($F$3,2,1),资金台帐!$N$6:$N$6005,"&lt;"&amp;DATE($F$3,2+1,1)),2)</f>
        <v>0</v>
      </c>
      <c r="E48" s="44">
        <f>ROUND(SUMIFS(资金台帐!$AB$6:$AB$6005,资金台帐!$U$6:$U$6005,"往来",资金台帐!$O$6:$O$6005,IF($C$3="全部","?*",$C$3),资金台帐!$N$6:$N$6005,"&gt;="&amp;DATE($F$3,3,1),资金台帐!$N$6:$N$6005,"&lt;"&amp;DATE($F$3,3+1,1))-SUMIFS(资金台帐!$AC$6:$AC$6005,资金台帐!$U$6:$U$6005,"往来",资金台帐!$O$6:$O$6005,IF($C$3="全部","?*",$C$3),资金台帐!$N$6:$N$6005,"&gt;="&amp;DATE($F$3,3,1),资金台帐!$N$6:$N$6005,"&lt;"&amp;DATE($F$3,3+1,1)),2)</f>
        <v>0</v>
      </c>
      <c r="F48" s="44">
        <f>ROUND(SUMIFS(资金台帐!$AB$6:$AB$6005,资金台帐!$U$6:$U$6005,"往来",资金台帐!$O$6:$O$6005,IF($C$3="全部","?*",$C$3),资金台帐!$N$6:$N$6005,"&gt;="&amp;DATE($F$3,4,1),资金台帐!$N$6:$N$6005,"&lt;"&amp;DATE($F$3,4+1,1))-SUMIFS(资金台帐!$AC$6:$AC$6005,资金台帐!$U$6:$U$6005,"往来",资金台帐!$O$6:$O$6005,IF($C$3="全部","?*",$C$3),资金台帐!$N$6:$N$6005,"&gt;="&amp;DATE($F$3,4,1),资金台帐!$N$6:$N$6005,"&lt;"&amp;DATE($F$3,4+1,1)),2)</f>
        <v>0</v>
      </c>
      <c r="G48" s="44">
        <f>ROUND(SUMIFS(资金台帐!$AB$6:$AB$6005,资金台帐!$U$6:$U$6005,"往来",资金台帐!$O$6:$O$6005,IF($C$3="全部","?*",$C$3),资金台帐!$N$6:$N$6005,"&gt;="&amp;DATE($F$3,5,1),资金台帐!$N$6:$N$6005,"&lt;"&amp;DATE($F$3,5+1,1))-SUMIFS(资金台帐!$AC$6:$AC$6005,资金台帐!$U$6:$U$6005,"往来",资金台帐!$O$6:$O$6005,IF($C$3="全部","?*",$C$3),资金台帐!$N$6:$N$6005,"&gt;="&amp;DATE($F$3,5,1),资金台帐!$N$6:$N$6005,"&lt;"&amp;DATE($F$3,5+1,1)),2)</f>
        <v>0</v>
      </c>
      <c r="H48" s="44">
        <f>ROUND(SUMIFS(资金台帐!$AB$6:$AB$6005,资金台帐!$U$6:$U$6005,"往来",资金台帐!$O$6:$O$6005,IF($C$3="全部","?*",$C$3),资金台帐!$N$6:$N$6005,"&gt;="&amp;DATE($F$3,6,1),资金台帐!$N$6:$N$6005,"&lt;"&amp;DATE($F$3,6+1,1))-SUMIFS(资金台帐!$AC$6:$AC$6005,资金台帐!$U$6:$U$6005,"往来",资金台帐!$O$6:$O$6005,IF($C$3="全部","?*",$C$3),资金台帐!$N$6:$N$6005,"&gt;="&amp;DATE($F$3,6,1),资金台帐!$N$6:$N$6005,"&lt;"&amp;DATE($F$3,6+1,1)),2)</f>
        <v>0</v>
      </c>
      <c r="I48" s="44">
        <f>ROUND(SUMIFS(资金台帐!$AB$6:$AB$6005,资金台帐!$U$6:$U$6005,"往来",资金台帐!$O$6:$O$6005,IF($C$3="全部","?*",$C$3),资金台帐!$N$6:$N$6005,"&gt;="&amp;DATE($F$3,7,1),资金台帐!$N$6:$N$6005,"&lt;"&amp;DATE($F$3,7+1,1))-SUMIFS(资金台帐!$AC$6:$AC$6005,资金台帐!$U$6:$U$6005,"往来",资金台帐!$O$6:$O$6005,IF($C$3="全部","?*",$C$3),资金台帐!$N$6:$N$6005,"&gt;="&amp;DATE($F$3,7,1),资金台帐!$N$6:$N$6005,"&lt;"&amp;DATE($F$3,7+1,1)),2)</f>
        <v>0</v>
      </c>
      <c r="J48" s="44">
        <f>ROUND(SUMIFS(资金台帐!$AB$6:$AB$6005,资金台帐!$U$6:$U$6005,"往来",资金台帐!$O$6:$O$6005,IF($C$3="全部","?*",$C$3),资金台帐!$N$6:$N$6005,"&gt;="&amp;DATE($F$3,8,1),资金台帐!$N$6:$N$6005,"&lt;"&amp;DATE($F$3,8+1,1))-SUMIFS(资金台帐!$AC$6:$AC$6005,资金台帐!$U$6:$U$6005,"往来",资金台帐!$O$6:$O$6005,IF($C$3="全部","?*",$C$3),资金台帐!$N$6:$N$6005,"&gt;="&amp;DATE($F$3,8,1),资金台帐!$N$6:$N$6005,"&lt;"&amp;DATE($F$3,8+1,1)),2)</f>
        <v>0</v>
      </c>
      <c r="K48" s="44">
        <f>ROUND(SUMIFS(资金台帐!$AB$6:$AB$6005,资金台帐!$U$6:$U$6005,"往来",资金台帐!$O$6:$O$6005,IF($C$3="全部","?*",$C$3),资金台帐!$N$6:$N$6005,"&gt;="&amp;DATE($F$3,9,1),资金台帐!$N$6:$N$6005,"&lt;"&amp;DATE($F$3,9+1,1))-SUMIFS(资金台帐!$AC$6:$AC$6005,资金台帐!$U$6:$U$6005,"往来",资金台帐!$O$6:$O$6005,IF($C$3="全部","?*",$C$3),资金台帐!$N$6:$N$6005,"&gt;="&amp;DATE($F$3,9,1),资金台帐!$N$6:$N$6005,"&lt;"&amp;DATE($F$3,9+1,1)),2)</f>
        <v>0</v>
      </c>
      <c r="L48" s="44">
        <f>ROUND(SUMIFS(资金台帐!$AB$6:$AB$6005,资金台帐!$U$6:$U$6005,"往来",资金台帐!$O$6:$O$6005,IF($C$3="全部","?*",$C$3),资金台帐!$N$6:$N$6005,"&gt;="&amp;DATE($F$3,10,1),资金台帐!$N$6:$N$6005,"&lt;"&amp;DATE($F$3,10+1,1))-SUMIFS(资金台帐!$AC$6:$AC$6005,资金台帐!$U$6:$U$6005,"往来",资金台帐!$O$6:$O$6005,IF($C$3="全部","?*",$C$3),资金台帐!$N$6:$N$6005,"&gt;="&amp;DATE($F$3,10,1),资金台帐!$N$6:$N$6005,"&lt;"&amp;DATE($F$3,10+1,1)),2)</f>
        <v>0</v>
      </c>
      <c r="M48" s="44">
        <f>ROUND(SUMIFS(资金台帐!$AB$6:$AB$6005,资金台帐!$U$6:$U$6005,"往来",资金台帐!$O$6:$O$6005,IF($C$3="全部","?*",$C$3),资金台帐!$N$6:$N$6005,"&gt;="&amp;DATE($F$3,11,1),资金台帐!$N$6:$N$6005,"&lt;"&amp;DATE($F$3,11+1,1))-SUMIFS(资金台帐!$AC$6:$AC$6005,资金台帐!$U$6:$U$6005,"往来",资金台帐!$O$6:$O$6005,IF($C$3="全部","?*",$C$3),资金台帐!$N$6:$N$6005,"&gt;="&amp;DATE($F$3,11,1),资金台帐!$N$6:$N$6005,"&lt;"&amp;DATE($F$3,11+1,1)),2)</f>
        <v>0</v>
      </c>
      <c r="N48" s="44">
        <f>ROUND(SUMIFS(资金台帐!$AB$6:$AB$6005,资金台帐!$U$6:$U$6005,"往来",资金台帐!$O$6:$O$6005,IF($C$3="全部","?*",$C$3),资金台帐!$N$6:$N$6005,"&gt;="&amp;DATE($F$3,12,1),资金台帐!$N$6:$N$6005,"&lt;"&amp;DATE($F$3,12+1,1))-SUMIFS(资金台帐!$AC$6:$AC$6005,资金台帐!$U$6:$U$6005,"往来",资金台帐!$O$6:$O$6005,IF($C$3="全部","?*",$C$3),资金台帐!$N$6:$N$6005,"&gt;="&amp;DATE($F$3,12,1),资金台帐!$N$6:$N$6005,"&lt;"&amp;DATE($F$3,12+1,1)),2)</f>
        <v>0</v>
      </c>
      <c r="O48" s="45">
        <f>ROUND(SUM(C48:N48),2)</f>
        <v>0</v>
      </c>
      <c r="P48" s="27">
        <f t="shared" si="27"/>
        <v>0</v>
      </c>
    </row>
    <row r="49"/>
    <row r="50">
      <c r="A50" s="46" t="inlineStr">
        <is>
          <t>参考</t>
        </is>
      </c>
      <c r="B50" s="47" t="inlineStr">
        <is>
          <t>内部划转（净收入）</t>
        </is>
      </c>
      <c r="C50" s="48">
        <f>ROUND(SUMIFS(资金台帐!$AB$6:$AB$6005,资金台帐!$U$6:$U$6005,"内部划转",资金台帐!$O$6:$O$6005,IF($C$3="全部","?*",$C$3),资金台帐!$N$6:$N$6005,"&gt;="&amp;DATE($F$3,1,1),资金台帐!$N$6:$N$6005,"&lt;"&amp;DATE($F$3,1+1,1))-SUMIFS(资金台帐!$AC$6:$AC$6005,资金台帐!$U$6:$U$6005,"内部划转",资金台帐!$O$6:$O$6005,IF($C$3="全部","?*",$C$3),资金台帐!$N$6:$N$6005,"&gt;="&amp;DATE($F$3,1,1),资金台帐!$N$6:$N$6005,"&lt;"&amp;DATE($F$3,1+1,1)),2)</f>
        <v>0</v>
      </c>
      <c r="D50" s="48">
        <f>ROUND(SUMIFS(资金台帐!$AB$6:$AB$6005,资金台帐!$U$6:$U$6005,"内部划转",资金台帐!$O$6:$O$6005,IF($C$3="全部","?*",$C$3),资金台帐!$N$6:$N$6005,"&gt;="&amp;DATE($F$3,2,1),资金台帐!$N$6:$N$6005,"&lt;"&amp;DATE($F$3,2+1,1))-SUMIFS(资金台帐!$AC$6:$AC$6005,资金台帐!$U$6:$U$6005,"内部划转",资金台帐!$O$6:$O$6005,IF($C$3="全部","?*",$C$3),资金台帐!$N$6:$N$6005,"&gt;="&amp;DATE($F$3,2,1),资金台帐!$N$6:$N$6005,"&lt;"&amp;DATE($F$3,2+1,1)),2)</f>
        <v>0</v>
      </c>
      <c r="E50" s="48">
        <f>ROUND(SUMIFS(资金台帐!$AB$6:$AB$6005,资金台帐!$U$6:$U$6005,"内部划转",资金台帐!$O$6:$O$6005,IF($C$3="全部","?*",$C$3),资金台帐!$N$6:$N$6005,"&gt;="&amp;DATE($F$3,3,1),资金台帐!$N$6:$N$6005,"&lt;"&amp;DATE($F$3,3+1,1))-SUMIFS(资金台帐!$AC$6:$AC$6005,资金台帐!$U$6:$U$6005,"内部划转",资金台帐!$O$6:$O$6005,IF($C$3="全部","?*",$C$3),资金台帐!$N$6:$N$6005,"&gt;="&amp;DATE($F$3,3,1),资金台帐!$N$6:$N$6005,"&lt;"&amp;DATE($F$3,3+1,1)),2)</f>
        <v>0</v>
      </c>
      <c r="F50" s="48">
        <f>ROUND(SUMIFS(资金台帐!$AB$6:$AB$6005,资金台帐!$U$6:$U$6005,"内部划转",资金台帐!$O$6:$O$6005,IF($C$3="全部","?*",$C$3),资金台帐!$N$6:$N$6005,"&gt;="&amp;DATE($F$3,4,1),资金台帐!$N$6:$N$6005,"&lt;"&amp;DATE($F$3,4+1,1))-SUMIFS(资金台帐!$AC$6:$AC$6005,资金台帐!$U$6:$U$6005,"内部划转",资金台帐!$O$6:$O$6005,IF($C$3="全部","?*",$C$3),资金台帐!$N$6:$N$6005,"&gt;="&amp;DATE($F$3,4,1),资金台帐!$N$6:$N$6005,"&lt;"&amp;DATE($F$3,4+1,1)),2)</f>
        <v>0</v>
      </c>
      <c r="G50" s="48">
        <f>ROUND(SUMIFS(资金台帐!$AB$6:$AB$6005,资金台帐!$U$6:$U$6005,"内部划转",资金台帐!$O$6:$O$6005,IF($C$3="全部","?*",$C$3),资金台帐!$N$6:$N$6005,"&gt;="&amp;DATE($F$3,5,1),资金台帐!$N$6:$N$6005,"&lt;"&amp;DATE($F$3,5+1,1))-SUMIFS(资金台帐!$AC$6:$AC$6005,资金台帐!$U$6:$U$6005,"内部划转",资金台帐!$O$6:$O$6005,IF($C$3="全部","?*",$C$3),资金台帐!$N$6:$N$6005,"&gt;="&amp;DATE($F$3,5,1),资金台帐!$N$6:$N$6005,"&lt;"&amp;DATE($F$3,5+1,1)),2)</f>
        <v>0</v>
      </c>
      <c r="H50" s="48">
        <f>ROUND(SUMIFS(资金台帐!$AB$6:$AB$6005,资金台帐!$U$6:$U$6005,"内部划转",资金台帐!$O$6:$O$6005,IF($C$3="全部","?*",$C$3),资金台帐!$N$6:$N$6005,"&gt;="&amp;DATE($F$3,6,1),资金台帐!$N$6:$N$6005,"&lt;"&amp;DATE($F$3,6+1,1))-SUMIFS(资金台帐!$AC$6:$AC$6005,资金台帐!$U$6:$U$6005,"内部划转",资金台帐!$O$6:$O$6005,IF($C$3="全部","?*",$C$3),资金台帐!$N$6:$N$6005,"&gt;="&amp;DATE($F$3,6,1),资金台帐!$N$6:$N$6005,"&lt;"&amp;DATE($F$3,6+1,1)),2)</f>
        <v>0</v>
      </c>
      <c r="I50" s="48">
        <f>ROUND(SUMIFS(资金台帐!$AB$6:$AB$6005,资金台帐!$U$6:$U$6005,"内部划转",资金台帐!$O$6:$O$6005,IF($C$3="全部","?*",$C$3),资金台帐!$N$6:$N$6005,"&gt;="&amp;DATE($F$3,7,1),资金台帐!$N$6:$N$6005,"&lt;"&amp;DATE($F$3,7+1,1))-SUMIFS(资金台帐!$AC$6:$AC$6005,资金台帐!$U$6:$U$6005,"内部划转",资金台帐!$O$6:$O$6005,IF($C$3="全部","?*",$C$3),资金台帐!$N$6:$N$6005,"&gt;="&amp;DATE($F$3,7,1),资金台帐!$N$6:$N$6005,"&lt;"&amp;DATE($F$3,7+1,1)),2)</f>
        <v>0</v>
      </c>
      <c r="J50" s="48">
        <f>ROUND(SUMIFS(资金台帐!$AB$6:$AB$6005,资金台帐!$U$6:$U$6005,"内部划转",资金台帐!$O$6:$O$6005,IF($C$3="全部","?*",$C$3),资金台帐!$N$6:$N$6005,"&gt;="&amp;DATE($F$3,8,1),资金台帐!$N$6:$N$6005,"&lt;"&amp;DATE($F$3,8+1,1))-SUMIFS(资金台帐!$AC$6:$AC$6005,资金台帐!$U$6:$U$6005,"内部划转",资金台帐!$O$6:$O$6005,IF($C$3="全部","?*",$C$3),资金台帐!$N$6:$N$6005,"&gt;="&amp;DATE($F$3,8,1),资金台帐!$N$6:$N$6005,"&lt;"&amp;DATE($F$3,8+1,1)),2)</f>
        <v>0</v>
      </c>
      <c r="K50" s="48">
        <f>ROUND(SUMIFS(资金台帐!$AB$6:$AB$6005,资金台帐!$U$6:$U$6005,"内部划转",资金台帐!$O$6:$O$6005,IF($C$3="全部","?*",$C$3),资金台帐!$N$6:$N$6005,"&gt;="&amp;DATE($F$3,9,1),资金台帐!$N$6:$N$6005,"&lt;"&amp;DATE($F$3,9+1,1))-SUMIFS(资金台帐!$AC$6:$AC$6005,资金台帐!$U$6:$U$6005,"内部划转",资金台帐!$O$6:$O$6005,IF($C$3="全部","?*",$C$3),资金台帐!$N$6:$N$6005,"&gt;="&amp;DATE($F$3,9,1),资金台帐!$N$6:$N$6005,"&lt;"&amp;DATE($F$3,9+1,1)),2)</f>
        <v>0</v>
      </c>
      <c r="L50" s="48">
        <f>ROUND(SUMIFS(资金台帐!$AB$6:$AB$6005,资金台帐!$U$6:$U$6005,"内部划转",资金台帐!$O$6:$O$6005,IF($C$3="全部","?*",$C$3),资金台帐!$N$6:$N$6005,"&gt;="&amp;DATE($F$3,10,1),资金台帐!$N$6:$N$6005,"&lt;"&amp;DATE($F$3,10+1,1))-SUMIFS(资金台帐!$AC$6:$AC$6005,资金台帐!$U$6:$U$6005,"内部划转",资金台帐!$O$6:$O$6005,IF($C$3="全部","?*",$C$3),资金台帐!$N$6:$N$6005,"&gt;="&amp;DATE($F$3,10,1),资金台帐!$N$6:$N$6005,"&lt;"&amp;DATE($F$3,10+1,1)),2)</f>
        <v>0</v>
      </c>
      <c r="M50" s="48">
        <f>ROUND(SUMIFS(资金台帐!$AB$6:$AB$6005,资金台帐!$U$6:$U$6005,"内部划转",资金台帐!$O$6:$O$6005,IF($C$3="全部","?*",$C$3),资金台帐!$N$6:$N$6005,"&gt;="&amp;DATE($F$3,11,1),资金台帐!$N$6:$N$6005,"&lt;"&amp;DATE($F$3,11+1,1))-SUMIFS(资金台帐!$AC$6:$AC$6005,资金台帐!$U$6:$U$6005,"内部划转",资金台帐!$O$6:$O$6005,IF($C$3="全部","?*",$C$3),资金台帐!$N$6:$N$6005,"&gt;="&amp;DATE($F$3,11,1),资金台帐!$N$6:$N$6005,"&lt;"&amp;DATE($F$3,11+1,1)),2)</f>
        <v>0</v>
      </c>
      <c r="N50" s="48">
        <f>ROUND(SUMIFS(资金台帐!$AB$6:$AB$6005,资金台帐!$U$6:$U$6005,"内部划转",资金台帐!$O$6:$O$6005,IF($C$3="全部","?*",$C$3),资金台帐!$N$6:$N$6005,"&gt;="&amp;DATE($F$3,12,1),资金台帐!$N$6:$N$6005,"&lt;"&amp;DATE($F$3,12+1,1))-SUMIFS(资金台帐!$AC$6:$AC$6005,资金台帐!$U$6:$U$6005,"内部划转",资金台帐!$O$6:$O$6005,IF($C$3="全部","?*",$C$3),资金台帐!$N$6:$N$6005,"&gt;="&amp;DATE($F$3,12,1),资金台帐!$N$6:$N$6005,"&lt;"&amp;DATE($F$3,12+1,1)),2)</f>
        <v>0</v>
      </c>
      <c r="O50" s="49">
        <f>ROUND(SUM(C50:N50),2)</f>
        <v>0</v>
      </c>
      <c r="P50" s="27">
        <f>IF(N($O$16)=0,"",O50/$O$16)</f>
        <v>0</v>
      </c>
    </row>
    <row r="51">
      <c r="A51" s="46" t="inlineStr">
        <is>
          <t>参考</t>
        </is>
      </c>
      <c r="B51" s="47" t="inlineStr">
        <is>
          <t>账户互转（应为 0）</t>
        </is>
      </c>
      <c r="C51" s="48">
        <f>ROUND(SUMIFS(资金台帐!$AB$6:$AB$6005,资金台帐!$U$6:$U$6005,"账户互转",资金台帐!$O$6:$O$6005,IF($C$3="全部","?*",$C$3),资金台帐!$N$6:$N$6005,"&gt;="&amp;DATE($F$3,1,1),资金台帐!$N$6:$N$6005,"&lt;"&amp;DATE($F$3,1+1,1))-SUMIFS(资金台帐!$AC$6:$AC$6005,资金台帐!$U$6:$U$6005,"账户互转",资金台帐!$O$6:$O$6005,IF($C$3="全部","?*",$C$3),资金台帐!$N$6:$N$6005,"&gt;="&amp;DATE($F$3,1,1),资金台帐!$N$6:$N$6005,"&lt;"&amp;DATE($F$3,1+1,1)),2)</f>
        <v>0</v>
      </c>
      <c r="D51" s="48">
        <f>ROUND(SUMIFS(资金台帐!$AB$6:$AB$6005,资金台帐!$U$6:$U$6005,"账户互转",资金台帐!$O$6:$O$6005,IF($C$3="全部","?*",$C$3),资金台帐!$N$6:$N$6005,"&gt;="&amp;DATE($F$3,2,1),资金台帐!$N$6:$N$6005,"&lt;"&amp;DATE($F$3,2+1,1))-SUMIFS(资金台帐!$AC$6:$AC$6005,资金台帐!$U$6:$U$6005,"账户互转",资金台帐!$O$6:$O$6005,IF($C$3="全部","?*",$C$3),资金台帐!$N$6:$N$6005,"&gt;="&amp;DATE($F$3,2,1),资金台帐!$N$6:$N$6005,"&lt;"&amp;DATE($F$3,2+1,1)),2)</f>
        <v>0</v>
      </c>
      <c r="E51" s="48">
        <f>ROUND(SUMIFS(资金台帐!$AB$6:$AB$6005,资金台帐!$U$6:$U$6005,"账户互转",资金台帐!$O$6:$O$6005,IF($C$3="全部","?*",$C$3),资金台帐!$N$6:$N$6005,"&gt;="&amp;DATE($F$3,3,1),资金台帐!$N$6:$N$6005,"&lt;"&amp;DATE($F$3,3+1,1))-SUMIFS(资金台帐!$AC$6:$AC$6005,资金台帐!$U$6:$U$6005,"账户互转",资金台帐!$O$6:$O$6005,IF($C$3="全部","?*",$C$3),资金台帐!$N$6:$N$6005,"&gt;="&amp;DATE($F$3,3,1),资金台帐!$N$6:$N$6005,"&lt;"&amp;DATE($F$3,3+1,1)),2)</f>
        <v>0</v>
      </c>
      <c r="F51" s="48">
        <f>ROUND(SUMIFS(资金台帐!$AB$6:$AB$6005,资金台帐!$U$6:$U$6005,"账户互转",资金台帐!$O$6:$O$6005,IF($C$3="全部","?*",$C$3),资金台帐!$N$6:$N$6005,"&gt;="&amp;DATE($F$3,4,1),资金台帐!$N$6:$N$6005,"&lt;"&amp;DATE($F$3,4+1,1))-SUMIFS(资金台帐!$AC$6:$AC$6005,资金台帐!$U$6:$U$6005,"账户互转",资金台帐!$O$6:$O$6005,IF($C$3="全部","?*",$C$3),资金台帐!$N$6:$N$6005,"&gt;="&amp;DATE($F$3,4,1),资金台帐!$N$6:$N$6005,"&lt;"&amp;DATE($F$3,4+1,1)),2)</f>
        <v>0</v>
      </c>
      <c r="G51" s="48">
        <f>ROUND(SUMIFS(资金台帐!$AB$6:$AB$6005,资金台帐!$U$6:$U$6005,"账户互转",资金台帐!$O$6:$O$6005,IF($C$3="全部","?*",$C$3),资金台帐!$N$6:$N$6005,"&gt;="&amp;DATE($F$3,5,1),资金台帐!$N$6:$N$6005,"&lt;"&amp;DATE($F$3,5+1,1))-SUMIFS(资金台帐!$AC$6:$AC$6005,资金台帐!$U$6:$U$6005,"账户互转",资金台帐!$O$6:$O$6005,IF($C$3="全部","?*",$C$3),资金台帐!$N$6:$N$6005,"&gt;="&amp;DATE($F$3,5,1),资金台帐!$N$6:$N$6005,"&lt;"&amp;DATE($F$3,5+1,1)),2)</f>
        <v>0</v>
      </c>
      <c r="H51" s="48">
        <f>ROUND(SUMIFS(资金台帐!$AB$6:$AB$6005,资金台帐!$U$6:$U$6005,"账户互转",资金台帐!$O$6:$O$6005,IF($C$3="全部","?*",$C$3),资金台帐!$N$6:$N$6005,"&gt;="&amp;DATE($F$3,6,1),资金台帐!$N$6:$N$6005,"&lt;"&amp;DATE($F$3,6+1,1))-SUMIFS(资金台帐!$AC$6:$AC$6005,资金台帐!$U$6:$U$6005,"账户互转",资金台帐!$O$6:$O$6005,IF($C$3="全部","?*",$C$3),资金台帐!$N$6:$N$6005,"&gt;="&amp;DATE($F$3,6,1),资金台帐!$N$6:$N$6005,"&lt;"&amp;DATE($F$3,6+1,1)),2)</f>
        <v>0</v>
      </c>
      <c r="I51" s="48">
        <f>ROUND(SUMIFS(资金台帐!$AB$6:$AB$6005,资金台帐!$U$6:$U$6005,"账户互转",资金台帐!$O$6:$O$6005,IF($C$3="全部","?*",$C$3),资金台帐!$N$6:$N$6005,"&gt;="&amp;DATE($F$3,7,1),资金台帐!$N$6:$N$6005,"&lt;"&amp;DATE($F$3,7+1,1))-SUMIFS(资金台帐!$AC$6:$AC$6005,资金台帐!$U$6:$U$6005,"账户互转",资金台帐!$O$6:$O$6005,IF($C$3="全部","?*",$C$3),资金台帐!$N$6:$N$6005,"&gt;="&amp;DATE($F$3,7,1),资金台帐!$N$6:$N$6005,"&lt;"&amp;DATE($F$3,7+1,1)),2)</f>
        <v>0</v>
      </c>
      <c r="J51" s="48">
        <f>ROUND(SUMIFS(资金台帐!$AB$6:$AB$6005,资金台帐!$U$6:$U$6005,"账户互转",资金台帐!$O$6:$O$6005,IF($C$3="全部","?*",$C$3),资金台帐!$N$6:$N$6005,"&gt;="&amp;DATE($F$3,8,1),资金台帐!$N$6:$N$6005,"&lt;"&amp;DATE($F$3,8+1,1))-SUMIFS(资金台帐!$AC$6:$AC$6005,资金台帐!$U$6:$U$6005,"账户互转",资金台帐!$O$6:$O$6005,IF($C$3="全部","?*",$C$3),资金台帐!$N$6:$N$6005,"&gt;="&amp;DATE($F$3,8,1),资金台帐!$N$6:$N$6005,"&lt;"&amp;DATE($F$3,8+1,1)),2)</f>
        <v>0</v>
      </c>
      <c r="K51" s="48">
        <f>ROUND(SUMIFS(资金台帐!$AB$6:$AB$6005,资金台帐!$U$6:$U$6005,"账户互转",资金台帐!$O$6:$O$6005,IF($C$3="全部","?*",$C$3),资金台帐!$N$6:$N$6005,"&gt;="&amp;DATE($F$3,9,1),资金台帐!$N$6:$N$6005,"&lt;"&amp;DATE($F$3,9+1,1))-SUMIFS(资金台帐!$AC$6:$AC$6005,资金台帐!$U$6:$U$6005,"账户互转",资金台帐!$O$6:$O$6005,IF($C$3="全部","?*",$C$3),资金台帐!$N$6:$N$6005,"&gt;="&amp;DATE($F$3,9,1),资金台帐!$N$6:$N$6005,"&lt;"&amp;DATE($F$3,9+1,1)),2)</f>
        <v>0</v>
      </c>
      <c r="L51" s="48">
        <f>ROUND(SUMIFS(资金台帐!$AB$6:$AB$6005,资金台帐!$U$6:$U$6005,"账户互转",资金台帐!$O$6:$O$6005,IF($C$3="全部","?*",$C$3),资金台帐!$N$6:$N$6005,"&gt;="&amp;DATE($F$3,10,1),资金台帐!$N$6:$N$6005,"&lt;"&amp;DATE($F$3,10+1,1))-SUMIFS(资金台帐!$AC$6:$AC$6005,资金台帐!$U$6:$U$6005,"账户互转",资金台帐!$O$6:$O$6005,IF($C$3="全部","?*",$C$3),资金台帐!$N$6:$N$6005,"&gt;="&amp;DATE($F$3,10,1),资金台帐!$N$6:$N$6005,"&lt;"&amp;DATE($F$3,10+1,1)),2)</f>
        <v>0</v>
      </c>
      <c r="M51" s="48">
        <f>ROUND(SUMIFS(资金台帐!$AB$6:$AB$6005,资金台帐!$U$6:$U$6005,"账户互转",资金台帐!$O$6:$O$6005,IF($C$3="全部","?*",$C$3),资金台帐!$N$6:$N$6005,"&gt;="&amp;DATE($F$3,11,1),资金台帐!$N$6:$N$6005,"&lt;"&amp;DATE($F$3,11+1,1))-SUMIFS(资金台帐!$AC$6:$AC$6005,资金台帐!$U$6:$U$6005,"账户互转",资金台帐!$O$6:$O$6005,IF($C$3="全部","?*",$C$3),资金台帐!$N$6:$N$6005,"&gt;="&amp;DATE($F$3,11,1),资金台帐!$N$6:$N$6005,"&lt;"&amp;DATE($F$3,11+1,1)),2)</f>
        <v>0</v>
      </c>
      <c r="N51" s="48">
        <f>ROUND(SUMIFS(资金台帐!$AB$6:$AB$6005,资金台帐!$U$6:$U$6005,"账户互转",资金台帐!$O$6:$O$6005,IF($C$3="全部","?*",$C$3),资金台帐!$N$6:$N$6005,"&gt;="&amp;DATE($F$3,12,1),资金台帐!$N$6:$N$6005,"&lt;"&amp;DATE($F$3,12+1,1))-SUMIFS(资金台帐!$AC$6:$AC$6005,资金台帐!$U$6:$U$6005,"账户互转",资金台帐!$O$6:$O$6005,IF($C$3="全部","?*",$C$3),资金台帐!$N$6:$N$6005,"&gt;="&amp;DATE($F$3,12,1),资金台帐!$N$6:$N$6005,"&lt;"&amp;DATE($F$3,12+1,1)),2)</f>
        <v>0</v>
      </c>
      <c r="O51" s="49">
        <f>ROUND(SUM(C51:N51),2)</f>
        <v>0</v>
      </c>
      <c r="P51" s="27">
        <f>IF(N($O$16)=0,"",O51/$O$16)</f>
        <v>0</v>
      </c>
    </row>
    <row r="52">
      <c r="A52" s="46" t="inlineStr">
        <is>
          <t>参考</t>
        </is>
      </c>
      <c r="B52" s="47" t="inlineStr">
        <is>
          <t>未定收支项目</t>
        </is>
      </c>
      <c r="C52" s="50">
        <f>ROUND(SUMIFS(资金台帐!$AD$6:$AD$6005,资金台帐!$O$6:$O$6005,IF($C$3="全部","?*",$C$3),资金台帐!$N$6:$N$6005,"&gt;="&amp;DATE($F$3,1,1),资金台帐!$N$6:$N$6005,"&lt;"&amp;DATE($F$3,1+1,1))-SUMIFS(资金台帐!$AD$6:$AD$6005,资金台帐!$U$6:$U$6005,"?*",资金台帐!$O$6:$O$6005,IF($C$3="全部","?*",$C$3),资金台帐!$N$6:$N$6005,"&gt;="&amp;DATE($F$3,1,1),资金台帐!$N$6:$N$6005,"&lt;"&amp;DATE($F$3,1+1,1))+SUMIFS(资金台帐!$AD$6:$AD$6005,资金台帐!$U$6:$U$6005,"？",资金台帐!$O$6:$O$6005,IF($C$3="全部","?*",$C$3),资金台帐!$N$6:$N$6005,"&gt;="&amp;DATE($F$3,1,1),资金台帐!$N$6:$N$6005,"&lt;"&amp;DATE($F$3,1+1,1)),2)</f>
        <v>0</v>
      </c>
      <c r="D52" s="50">
        <f>ROUND(SUMIFS(资金台帐!$AD$6:$AD$6005,资金台帐!$O$6:$O$6005,IF($C$3="全部","?*",$C$3),资金台帐!$N$6:$N$6005,"&gt;="&amp;DATE($F$3,2,1),资金台帐!$N$6:$N$6005,"&lt;"&amp;DATE($F$3,2+1,1))-SUMIFS(资金台帐!$AD$6:$AD$6005,资金台帐!$U$6:$U$6005,"?*",资金台帐!$O$6:$O$6005,IF($C$3="全部","?*",$C$3),资金台帐!$N$6:$N$6005,"&gt;="&amp;DATE($F$3,2,1),资金台帐!$N$6:$N$6005,"&lt;"&amp;DATE($F$3,2+1,1))+SUMIFS(资金台帐!$AD$6:$AD$6005,资金台帐!$U$6:$U$6005,"？",资金台帐!$O$6:$O$6005,IF($C$3="全部","?*",$C$3),资金台帐!$N$6:$N$6005,"&gt;="&amp;DATE($F$3,2,1),资金台帐!$N$6:$N$6005,"&lt;"&amp;DATE($F$3,2+1,1)),2)</f>
        <v>0</v>
      </c>
      <c r="E52" s="50">
        <f>ROUND(SUMIFS(资金台帐!$AD$6:$AD$6005,资金台帐!$O$6:$O$6005,IF($C$3="全部","?*",$C$3),资金台帐!$N$6:$N$6005,"&gt;="&amp;DATE($F$3,3,1),资金台帐!$N$6:$N$6005,"&lt;"&amp;DATE($F$3,3+1,1))-SUMIFS(资金台帐!$AD$6:$AD$6005,资金台帐!$U$6:$U$6005,"?*",资金台帐!$O$6:$O$6005,IF($C$3="全部","?*",$C$3),资金台帐!$N$6:$N$6005,"&gt;="&amp;DATE($F$3,3,1),资金台帐!$N$6:$N$6005,"&lt;"&amp;DATE($F$3,3+1,1))+SUMIFS(资金台帐!$AD$6:$AD$6005,资金台帐!$U$6:$U$6005,"？",资金台帐!$O$6:$O$6005,IF($C$3="全部","?*",$C$3),资金台帐!$N$6:$N$6005,"&gt;="&amp;DATE($F$3,3,1),资金台帐!$N$6:$N$6005,"&lt;"&amp;DATE($F$3,3+1,1)),2)</f>
        <v>0</v>
      </c>
      <c r="F52" s="50">
        <f>ROUND(SUMIFS(资金台帐!$AD$6:$AD$6005,资金台帐!$O$6:$O$6005,IF($C$3="全部","?*",$C$3),资金台帐!$N$6:$N$6005,"&gt;="&amp;DATE($F$3,4,1),资金台帐!$N$6:$N$6005,"&lt;"&amp;DATE($F$3,4+1,1))-SUMIFS(资金台帐!$AD$6:$AD$6005,资金台帐!$U$6:$U$6005,"?*",资金台帐!$O$6:$O$6005,IF($C$3="全部","?*",$C$3),资金台帐!$N$6:$N$6005,"&gt;="&amp;DATE($F$3,4,1),资金台帐!$N$6:$N$6005,"&lt;"&amp;DATE($F$3,4+1,1))+SUMIFS(资金台帐!$AD$6:$AD$6005,资金台帐!$U$6:$U$6005,"？",资金台帐!$O$6:$O$6005,IF($C$3="全部","?*",$C$3),资金台帐!$N$6:$N$6005,"&gt;="&amp;DATE($F$3,4,1),资金台帐!$N$6:$N$6005,"&lt;"&amp;DATE($F$3,4+1,1)),2)</f>
        <v>0</v>
      </c>
      <c r="G52" s="50">
        <f>ROUND(SUMIFS(资金台帐!$AD$6:$AD$6005,资金台帐!$O$6:$O$6005,IF($C$3="全部","?*",$C$3),资金台帐!$N$6:$N$6005,"&gt;="&amp;DATE($F$3,5,1),资金台帐!$N$6:$N$6005,"&lt;"&amp;DATE($F$3,5+1,1))-SUMIFS(资金台帐!$AD$6:$AD$6005,资金台帐!$U$6:$U$6005,"?*",资金台帐!$O$6:$O$6005,IF($C$3="全部","?*",$C$3),资金台帐!$N$6:$N$6005,"&gt;="&amp;DATE($F$3,5,1),资金台帐!$N$6:$N$6005,"&lt;"&amp;DATE($F$3,5+1,1))+SUMIFS(资金台帐!$AD$6:$AD$6005,资金台帐!$U$6:$U$6005,"？",资金台帐!$O$6:$O$6005,IF($C$3="全部","?*",$C$3),资金台帐!$N$6:$N$6005,"&gt;="&amp;DATE($F$3,5,1),资金台帐!$N$6:$N$6005,"&lt;"&amp;DATE($F$3,5+1,1)),2)</f>
        <v>0</v>
      </c>
      <c r="H52" s="50">
        <f>ROUND(SUMIFS(资金台帐!$AD$6:$AD$6005,资金台帐!$O$6:$O$6005,IF($C$3="全部","?*",$C$3),资金台帐!$N$6:$N$6005,"&gt;="&amp;DATE($F$3,6,1),资金台帐!$N$6:$N$6005,"&lt;"&amp;DATE($F$3,6+1,1))-SUMIFS(资金台帐!$AD$6:$AD$6005,资金台帐!$U$6:$U$6005,"?*",资金台帐!$O$6:$O$6005,IF($C$3="全部","?*",$C$3),资金台帐!$N$6:$N$6005,"&gt;="&amp;DATE($F$3,6,1),资金台帐!$N$6:$N$6005,"&lt;"&amp;DATE($F$3,6+1,1))+SUMIFS(资金台帐!$AD$6:$AD$6005,资金台帐!$U$6:$U$6005,"？",资金台帐!$O$6:$O$6005,IF($C$3="全部","?*",$C$3),资金台帐!$N$6:$N$6005,"&gt;="&amp;DATE($F$3,6,1),资金台帐!$N$6:$N$6005,"&lt;"&amp;DATE($F$3,6+1,1)),2)</f>
        <v>0</v>
      </c>
      <c r="I52" s="50">
        <f>ROUND(SUMIFS(资金台帐!$AD$6:$AD$6005,资金台帐!$O$6:$O$6005,IF($C$3="全部","?*",$C$3),资金台帐!$N$6:$N$6005,"&gt;="&amp;DATE($F$3,7,1),资金台帐!$N$6:$N$6005,"&lt;"&amp;DATE($F$3,7+1,1))-SUMIFS(资金台帐!$AD$6:$AD$6005,资金台帐!$U$6:$U$6005,"?*",资金台帐!$O$6:$O$6005,IF($C$3="全部","?*",$C$3),资金台帐!$N$6:$N$6005,"&gt;="&amp;DATE($F$3,7,1),资金台帐!$N$6:$N$6005,"&lt;"&amp;DATE($F$3,7+1,1))+SUMIFS(资金台帐!$AD$6:$AD$6005,资金台帐!$U$6:$U$6005,"？",资金台帐!$O$6:$O$6005,IF($C$3="全部","?*",$C$3),资金台帐!$N$6:$N$6005,"&gt;="&amp;DATE($F$3,7,1),资金台帐!$N$6:$N$6005,"&lt;"&amp;DATE($F$3,7+1,1)),2)</f>
        <v>0</v>
      </c>
      <c r="J52" s="50">
        <f>ROUND(SUMIFS(资金台帐!$AD$6:$AD$6005,资金台帐!$O$6:$O$6005,IF($C$3="全部","?*",$C$3),资金台帐!$N$6:$N$6005,"&gt;="&amp;DATE($F$3,8,1),资金台帐!$N$6:$N$6005,"&lt;"&amp;DATE($F$3,8+1,1))-SUMIFS(资金台帐!$AD$6:$AD$6005,资金台帐!$U$6:$U$6005,"?*",资金台帐!$O$6:$O$6005,IF($C$3="全部","?*",$C$3),资金台帐!$N$6:$N$6005,"&gt;="&amp;DATE($F$3,8,1),资金台帐!$N$6:$N$6005,"&lt;"&amp;DATE($F$3,8+1,1))+SUMIFS(资金台帐!$AD$6:$AD$6005,资金台帐!$U$6:$U$6005,"？",资金台帐!$O$6:$O$6005,IF($C$3="全部","?*",$C$3),资金台帐!$N$6:$N$6005,"&gt;="&amp;DATE($F$3,8,1),资金台帐!$N$6:$N$6005,"&lt;"&amp;DATE($F$3,8+1,1)),2)</f>
        <v>0</v>
      </c>
      <c r="K52" s="50">
        <f>ROUND(SUMIFS(资金台帐!$AD$6:$AD$6005,资金台帐!$O$6:$O$6005,IF($C$3="全部","?*",$C$3),资金台帐!$N$6:$N$6005,"&gt;="&amp;DATE($F$3,9,1),资金台帐!$N$6:$N$6005,"&lt;"&amp;DATE($F$3,9+1,1))-SUMIFS(资金台帐!$AD$6:$AD$6005,资金台帐!$U$6:$U$6005,"?*",资金台帐!$O$6:$O$6005,IF($C$3="全部","?*",$C$3),资金台帐!$N$6:$N$6005,"&gt;="&amp;DATE($F$3,9,1),资金台帐!$N$6:$N$6005,"&lt;"&amp;DATE($F$3,9+1,1))+SUMIFS(资金台帐!$AD$6:$AD$6005,资金台帐!$U$6:$U$6005,"？",资金台帐!$O$6:$O$6005,IF($C$3="全部","?*",$C$3),资金台帐!$N$6:$N$6005,"&gt;="&amp;DATE($F$3,9,1),资金台帐!$N$6:$N$6005,"&lt;"&amp;DATE($F$3,9+1,1)),2)</f>
        <v>-57799.88</v>
      </c>
      <c r="L52" s="50">
        <f>ROUND(SUMIFS(资金台帐!$AD$6:$AD$6005,资金台帐!$O$6:$O$6005,IF($C$3="全部","?*",$C$3),资金台帐!$N$6:$N$6005,"&gt;="&amp;DATE($F$3,10,1),资金台帐!$N$6:$N$6005,"&lt;"&amp;DATE($F$3,10+1,1))-SUMIFS(资金台帐!$AD$6:$AD$6005,资金台帐!$U$6:$U$6005,"?*",资金台帐!$O$6:$O$6005,IF($C$3="全部","?*",$C$3),资金台帐!$N$6:$N$6005,"&gt;="&amp;DATE($F$3,10,1),资金台帐!$N$6:$N$6005,"&lt;"&amp;DATE($F$3,10+1,1))+SUMIFS(资金台帐!$AD$6:$AD$6005,资金台帐!$U$6:$U$6005,"？",资金台帐!$O$6:$O$6005,IF($C$3="全部","?*",$C$3),资金台帐!$N$6:$N$6005,"&gt;="&amp;DATE($F$3,10,1),资金台帐!$N$6:$N$6005,"&lt;"&amp;DATE($F$3,10+1,1)),2)</f>
        <v>0</v>
      </c>
      <c r="M52" s="50">
        <f>ROUND(SUMIFS(资金台帐!$AD$6:$AD$6005,资金台帐!$O$6:$O$6005,IF($C$3="全部","?*",$C$3),资金台帐!$N$6:$N$6005,"&gt;="&amp;DATE($F$3,11,1),资金台帐!$N$6:$N$6005,"&lt;"&amp;DATE($F$3,11+1,1))-SUMIFS(资金台帐!$AD$6:$AD$6005,资金台帐!$U$6:$U$6005,"?*",资金台帐!$O$6:$O$6005,IF($C$3="全部","?*",$C$3),资金台帐!$N$6:$N$6005,"&gt;="&amp;DATE($F$3,11,1),资金台帐!$N$6:$N$6005,"&lt;"&amp;DATE($F$3,11+1,1))+SUMIFS(资金台帐!$AD$6:$AD$6005,资金台帐!$U$6:$U$6005,"？",资金台帐!$O$6:$O$6005,IF($C$3="全部","?*",$C$3),资金台帐!$N$6:$N$6005,"&gt;="&amp;DATE($F$3,11,1),资金台帐!$N$6:$N$6005,"&lt;"&amp;DATE($F$3,11+1,1)),2)</f>
        <v>0</v>
      </c>
      <c r="N52" s="50">
        <f>ROUND(SUMIFS(资金台帐!$AD$6:$AD$6005,资金台帐!$O$6:$O$6005,IF($C$3="全部","?*",$C$3),资金台帐!$N$6:$N$6005,"&gt;="&amp;DATE($F$3,12,1),资金台帐!$N$6:$N$6005,"&lt;"&amp;DATE($F$3,12+1,1))-SUMIFS(资金台帐!$AD$6:$AD$6005,资金台帐!$U$6:$U$6005,"?*",资金台帐!$O$6:$O$6005,IF($C$3="全部","?*",$C$3),资金台帐!$N$6:$N$6005,"&gt;="&amp;DATE($F$3,12,1),资金台帐!$N$6:$N$6005,"&lt;"&amp;DATE($F$3,12+1,1))+SUMIFS(资金台帐!$AD$6:$AD$6005,资金台帐!$U$6:$U$6005,"？",资金台帐!$O$6:$O$6005,IF($C$3="全部","?*",$C$3),资金台帐!$N$6:$N$6005,"&gt;="&amp;DATE($F$3,12,1),资金台帐!$N$6:$N$6005,"&lt;"&amp;DATE($F$3,12+1,1)),2)</f>
        <v>0</v>
      </c>
      <c r="O52" s="50">
        <f>ROUND(SUM(C52:N52),2)</f>
        <v>-57799.88</v>
      </c>
      <c r="P52" s="27">
        <f>IF(N($O$16)=0,"",O52/$O$16)</f>
        <v>-0.338010994152047</v>
      </c>
    </row>
    <row r="54">
      <c r="A54" s="11" t="inlineStr">
        <is>
          <t>说明：「未定收支项目」是资金台帐里还没分类的收付（净额，红字），分好类就会进到上面对应的行；在【基础资料】③ 新加的项目算进同一类的「其他」行（名字后面会标「含新加项目」），小计、利润都是全的；「占收入」＝全年合计 ÷ 收入小计。</t>
        </is>
      </c>
    </row>
  </sheetData>
  <mergeCells count="6">
    <mergeCell ref="A1:P1"/>
    <mergeCell ref="A41:A45"/>
    <mergeCell ref="A36:A40"/>
    <mergeCell ref="A17:A35"/>
    <mergeCell ref="A5:A16"/>
    <mergeCell ref="A2:P2"/>
  </mergeCells>
  <dataValidations count="2">
    <dataValidation sqref="C3" showDropDown="0" showInputMessage="1" showErrorMessage="0" allowBlank="1" promptTitle="提示" prompt="选一家公司，或「全部」" type="list">
      <formula1>=_辅助!$A$1:$A$9</formula1>
    </dataValidation>
    <dataValidation sqref="F3" showDropDown="0" showInputMessage="0" showErrorMessage="0" allowBlank="1" type="list">
      <formula1>"2024,2025,2026,2027,2028,2029,2030"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3" customWidth="1" min="14" max="14"/>
  </cols>
  <sheetData>
    <row r="1" ht="33" customHeight="1">
      <c r="A1" s="20" t="inlineStr">
        <is>
          <t>简 易 现 金 流 量 表（业务口径 · 按资金台帐）</t>
        </is>
      </c>
    </row>
    <row r="2" ht="38" customHeight="1">
      <c r="A2" s="2" t="inlineStr">
        <is>
          <t>💡 不是税务那张现金流量表，是看「钱从哪来、花到哪去」的业务表：期初资金 ＋ 经营（收入 − 成本费用）＋ 投资 ＋ 筹资往来 ＝ 期末资金。最下面一行跟账户余额核对。选公司看单家时，自家公司之间的内部划转算流入流出；选「全部」时内部划转两边抵掉。</t>
        </is>
      </c>
    </row>
    <row r="3" ht="24" customHeight="1">
      <c r="B3" s="3" t="inlineStr">
        <is>
          <t>公司</t>
        </is>
      </c>
      <c r="C3" s="6" t="inlineStr">
        <is>
          <t>全部</t>
        </is>
      </c>
      <c r="E3" s="3" t="inlineStr">
        <is>
          <t>年份</t>
        </is>
      </c>
      <c r="F3" s="6" t="n">
        <v>2026</v>
      </c>
    </row>
    <row r="4" ht="34" customHeight="1">
      <c r="A4" s="21" t="inlineStr">
        <is>
          <t>项　　目</t>
        </is>
      </c>
      <c r="B4" s="21" t="inlineStr">
        <is>
          <t>1月</t>
        </is>
      </c>
      <c r="C4" s="21" t="inlineStr">
        <is>
          <t>2月</t>
        </is>
      </c>
      <c r="D4" s="21" t="inlineStr">
        <is>
          <t>3月</t>
        </is>
      </c>
      <c r="E4" s="21" t="inlineStr">
        <is>
          <t>4月</t>
        </is>
      </c>
      <c r="F4" s="21" t="inlineStr">
        <is>
          <t>5月</t>
        </is>
      </c>
      <c r="G4" s="21" t="inlineStr">
        <is>
          <t>6月</t>
        </is>
      </c>
      <c r="H4" s="21" t="inlineStr">
        <is>
          <t>7月</t>
        </is>
      </c>
      <c r="I4" s="21" t="inlineStr">
        <is>
          <t>8月</t>
        </is>
      </c>
      <c r="J4" s="21" t="inlineStr">
        <is>
          <t>9月</t>
        </is>
      </c>
      <c r="K4" s="21" t="inlineStr">
        <is>
          <t>10月</t>
        </is>
      </c>
      <c r="L4" s="21" t="inlineStr">
        <is>
          <t>11月</t>
        </is>
      </c>
      <c r="M4" s="21" t="inlineStr">
        <is>
          <t>12月</t>
        </is>
      </c>
      <c r="N4" s="21" t="inlineStr">
        <is>
          <t>全年</t>
        </is>
      </c>
    </row>
    <row r="5">
      <c r="A5" s="51" t="inlineStr">
        <is>
          <t>一、期初资金余额</t>
        </is>
      </c>
      <c r="B5" s="37">
        <f>ROUND((SUMIFS(基础资料!$N$5:$N$24,基础资料!$J$5:$J$24,IF($C$3="全部","?*",$C$3))-SUMIFS(基础资料!$N$5:$N$24,基础资料!$J$5:$J$24,IF($C$3="全部","?*",$C$3),基础资料!$O$5:$O$24,"&gt;="&amp;DATE($F$3,1,1))+SUMIFS(资金台帐!$AD$6:$AD$6005,资金台帐!$O$6:$O$6005,IF($C$3="全部","?*",$C$3),资金台帐!$N$6:$N$6005,"&lt;"&amp;DATE($F$3,1,1))),2)</f>
        <v>0</v>
      </c>
      <c r="C5" s="37">
        <f>ROUND((SUMIFS(基础资料!$N$5:$N$24,基础资料!$J$5:$J$24,IF($C$3="全部","?*",$C$3))-SUMIFS(基础资料!$N$5:$N$24,基础资料!$J$5:$J$24,IF($C$3="全部","?*",$C$3),基础资料!$O$5:$O$24,"&gt;="&amp;DATE($F$3,2,1))+SUMIFS(资金台帐!$AD$6:$AD$6005,资金台帐!$O$6:$O$6005,IF($C$3="全部","?*",$C$3),资金台帐!$N$6:$N$6005,"&lt;"&amp;DATE($F$3,2,1))),2)</f>
        <v>0</v>
      </c>
      <c r="D5" s="37">
        <f>ROUND((SUMIFS(基础资料!$N$5:$N$24,基础资料!$J$5:$J$24,IF($C$3="全部","?*",$C$3))-SUMIFS(基础资料!$N$5:$N$24,基础资料!$J$5:$J$24,IF($C$3="全部","?*",$C$3),基础资料!$O$5:$O$24,"&gt;="&amp;DATE($F$3,3,1))+SUMIFS(资金台帐!$AD$6:$AD$6005,资金台帐!$O$6:$O$6005,IF($C$3="全部","?*",$C$3),资金台帐!$N$6:$N$6005,"&lt;"&amp;DATE($F$3,3,1))),2)</f>
        <v>0</v>
      </c>
      <c r="E5" s="37">
        <f>ROUND((SUMIFS(基础资料!$N$5:$N$24,基础资料!$J$5:$J$24,IF($C$3="全部","?*",$C$3))-SUMIFS(基础资料!$N$5:$N$24,基础资料!$J$5:$J$24,IF($C$3="全部","?*",$C$3),基础资料!$O$5:$O$24,"&gt;="&amp;DATE($F$3,4,1))+SUMIFS(资金台帐!$AD$6:$AD$6005,资金台帐!$O$6:$O$6005,IF($C$3="全部","?*",$C$3),资金台帐!$N$6:$N$6005,"&lt;"&amp;DATE($F$3,4,1))),2)</f>
        <v>0</v>
      </c>
      <c r="F5" s="37">
        <f>ROUND((SUMIFS(基础资料!$N$5:$N$24,基础资料!$J$5:$J$24,IF($C$3="全部","?*",$C$3))-SUMIFS(基础资料!$N$5:$N$24,基础资料!$J$5:$J$24,IF($C$3="全部","?*",$C$3),基础资料!$O$5:$O$24,"&gt;="&amp;DATE($F$3,5,1))+SUMIFS(资金台帐!$AD$6:$AD$6005,资金台帐!$O$6:$O$6005,IF($C$3="全部","?*",$C$3),资金台帐!$N$6:$N$6005,"&lt;"&amp;DATE($F$3,5,1))),2)</f>
        <v>0</v>
      </c>
      <c r="G5" s="37">
        <f>ROUND((SUMIFS(基础资料!$N$5:$N$24,基础资料!$J$5:$J$24,IF($C$3="全部","?*",$C$3))-SUMIFS(基础资料!$N$5:$N$24,基础资料!$J$5:$J$24,IF($C$3="全部","?*",$C$3),基础资料!$O$5:$O$24,"&gt;="&amp;DATE($F$3,6,1))+SUMIFS(资金台帐!$AD$6:$AD$6005,资金台帐!$O$6:$O$6005,IF($C$3="全部","?*",$C$3),资金台帐!$N$6:$N$6005,"&lt;"&amp;DATE($F$3,6,1))),2)</f>
        <v>0</v>
      </c>
      <c r="H5" s="37">
        <f>ROUND((SUMIFS(基础资料!$N$5:$N$24,基础资料!$J$5:$J$24,IF($C$3="全部","?*",$C$3))-SUMIFS(基础资料!$N$5:$N$24,基础资料!$J$5:$J$24,IF($C$3="全部","?*",$C$3),基础资料!$O$5:$O$24,"&gt;="&amp;DATE($F$3,7,1))+SUMIFS(资金台帐!$AD$6:$AD$6005,资金台帐!$O$6:$O$6005,IF($C$3="全部","?*",$C$3),资金台帐!$N$6:$N$6005,"&lt;"&amp;DATE($F$3,7,1))),2)</f>
        <v>0</v>
      </c>
      <c r="I5" s="37">
        <f>ROUND((SUMIFS(基础资料!$N$5:$N$24,基础资料!$J$5:$J$24,IF($C$3="全部","?*",$C$3))-SUMIFS(基础资料!$N$5:$N$24,基础资料!$J$5:$J$24,IF($C$3="全部","?*",$C$3),基础资料!$O$5:$O$24,"&gt;="&amp;DATE($F$3,8,1))+SUMIFS(资金台帐!$AD$6:$AD$6005,资金台帐!$O$6:$O$6005,IF($C$3="全部","?*",$C$3),资金台帐!$N$6:$N$6005,"&lt;"&amp;DATE($F$3,8,1))),2)</f>
        <v>0</v>
      </c>
      <c r="J5" s="37">
        <f>ROUND((SUMIFS(基础资料!$N$5:$N$24,基础资料!$J$5:$J$24,IF($C$3="全部","?*",$C$3))-SUMIFS(基础资料!$N$5:$N$24,基础资料!$J$5:$J$24,IF($C$3="全部","?*",$C$3),基础资料!$O$5:$O$24,"&gt;="&amp;DATE($F$3,9,1))+SUMIFS(资金台帐!$AD$6:$AD$6005,资金台帐!$O$6:$O$6005,IF($C$3="全部","?*",$C$3),资金台帐!$N$6:$N$6005,"&lt;"&amp;DATE($F$3,9,1))),2)</f>
        <v>0</v>
      </c>
      <c r="K5" s="37">
        <f>ROUND((SUMIFS(基础资料!$N$5:$N$24,基础资料!$J$5:$J$24,IF($C$3="全部","?*",$C$3))-SUMIFS(基础资料!$N$5:$N$24,基础资料!$J$5:$J$24,IF($C$3="全部","?*",$C$3),基础资料!$O$5:$O$24,"&gt;="&amp;DATE($F$3,10,1))+SUMIFS(资金台帐!$AD$6:$AD$6005,资金台帐!$O$6:$O$6005,IF($C$3="全部","?*",$C$3),资金台帐!$N$6:$N$6005,"&lt;"&amp;DATE($F$3,10,1))),2)</f>
        <v>286034.11</v>
      </c>
      <c r="L5" s="37">
        <f>ROUND((SUMIFS(基础资料!$N$5:$N$24,基础资料!$J$5:$J$24,IF($C$3="全部","?*",$C$3))-SUMIFS(基础资料!$N$5:$N$24,基础资料!$J$5:$J$24,IF($C$3="全部","?*",$C$3),基础资料!$O$5:$O$24,"&gt;="&amp;DATE($F$3,11,1))+SUMIFS(资金台帐!$AD$6:$AD$6005,资金台帐!$O$6:$O$6005,IF($C$3="全部","?*",$C$3),资金台帐!$N$6:$N$6005,"&lt;"&amp;DATE($F$3,11,1))),2)</f>
        <v>286034.11</v>
      </c>
      <c r="M5" s="37">
        <f>ROUND((SUMIFS(基础资料!$N$5:$N$24,基础资料!$J$5:$J$24,IF($C$3="全部","?*",$C$3))-SUMIFS(基础资料!$N$5:$N$24,基础资料!$J$5:$J$24,IF($C$3="全部","?*",$C$3),基础资料!$O$5:$O$24,"&gt;="&amp;DATE($F$3,12,1))+SUMIFS(资金台帐!$AD$6:$AD$6005,资金台帐!$O$6:$O$6005,IF($C$3="全部","?*",$C$3),资金台帐!$N$6:$N$6005,"&lt;"&amp;DATE($F$3,12,1))),2)</f>
        <v>286034.11</v>
      </c>
      <c r="N5" s="37">
        <f>ROUND((SUMIFS(基础资料!$N$5:$N$24,基础资料!$J$5:$J$24,IF($C$3="全部","?*",$C$3))-SUMIFS(基础资料!$N$5:$N$24,基础资料!$J$5:$J$24,IF($C$3="全部","?*",$C$3),基础资料!$O$5:$O$24,"&gt;="&amp;DATE($F$3,1,1))+SUMIFS(资金台帐!$AD$6:$AD$6005,资金台帐!$O$6:$O$6005,IF($C$3="全部","?*",$C$3),资金台帐!$N$6:$N$6005,"&lt;"&amp;DATE($F$3,1,1))),2)</f>
        <v>0</v>
      </c>
    </row>
    <row r="6">
      <c r="A6" s="52" t="inlineStr">
        <is>
          <t xml:space="preserve">　　加：本期新建账户的建账余额</t>
        </is>
      </c>
      <c r="B6" s="53">
        <f>ROUND(SUMIFS(基础资料!$N$5:$N$24,基础资料!$J$5:$J$24,IF($C$3="全部","?*",$C$3),基础资料!$O$5:$O$24,"&gt;="&amp;DATE($F$3,1,1),基础资料!$O$5:$O$24,"&lt;"&amp;DATE($F$3,2,1)),2)</f>
        <v>0</v>
      </c>
      <c r="C6" s="53">
        <f>ROUND(SUMIFS(基础资料!$N$5:$N$24,基础资料!$J$5:$J$24,IF($C$3="全部","?*",$C$3),基础资料!$O$5:$O$24,"&gt;="&amp;DATE($F$3,2,1),基础资料!$O$5:$O$24,"&lt;"&amp;DATE($F$3,3,1)),2)</f>
        <v>0</v>
      </c>
      <c r="D6" s="53">
        <f>ROUND(SUMIFS(基础资料!$N$5:$N$24,基础资料!$J$5:$J$24,IF($C$3="全部","?*",$C$3),基础资料!$O$5:$O$24,"&gt;="&amp;DATE($F$3,3,1),基础资料!$O$5:$O$24,"&lt;"&amp;DATE($F$3,4,1)),2)</f>
        <v>0</v>
      </c>
      <c r="E6" s="53">
        <f>ROUND(SUMIFS(基础资料!$N$5:$N$24,基础资料!$J$5:$J$24,IF($C$3="全部","?*",$C$3),基础资料!$O$5:$O$24,"&gt;="&amp;DATE($F$3,4,1),基础资料!$O$5:$O$24,"&lt;"&amp;DATE($F$3,5,1)),2)</f>
        <v>0</v>
      </c>
      <c r="F6" s="53">
        <f>ROUND(SUMIFS(基础资料!$N$5:$N$24,基础资料!$J$5:$J$24,IF($C$3="全部","?*",$C$3),基础资料!$O$5:$O$24,"&gt;="&amp;DATE($F$3,5,1),基础资料!$O$5:$O$24,"&lt;"&amp;DATE($F$3,6,1)),2)</f>
        <v>0</v>
      </c>
      <c r="G6" s="53">
        <f>ROUND(SUMIFS(基础资料!$N$5:$N$24,基础资料!$J$5:$J$24,IF($C$3="全部","?*",$C$3),基础资料!$O$5:$O$24,"&gt;="&amp;DATE($F$3,6,1),基础资料!$O$5:$O$24,"&lt;"&amp;DATE($F$3,7,1)),2)</f>
        <v>0</v>
      </c>
      <c r="H6" s="53">
        <f>ROUND(SUMIFS(基础资料!$N$5:$N$24,基础资料!$J$5:$J$24,IF($C$3="全部","?*",$C$3),基础资料!$O$5:$O$24,"&gt;="&amp;DATE($F$3,7,1),基础资料!$O$5:$O$24,"&lt;"&amp;DATE($F$3,8,1)),2)</f>
        <v>0</v>
      </c>
      <c r="I6" s="53">
        <f>ROUND(SUMIFS(基础资料!$N$5:$N$24,基础资料!$J$5:$J$24,IF($C$3="全部","?*",$C$3),基础资料!$O$5:$O$24,"&gt;="&amp;DATE($F$3,8,1),基础资料!$O$5:$O$24,"&lt;"&amp;DATE($F$3,9,1)),2)</f>
        <v>0</v>
      </c>
      <c r="J6" s="53">
        <f>ROUND(SUMIFS(基础资料!$N$5:$N$24,基础资料!$J$5:$J$24,IF($C$3="全部","?*",$C$3),基础资料!$O$5:$O$24,"&gt;="&amp;DATE($F$3,9,1),基础资料!$O$5:$O$24,"&lt;"&amp;DATE($F$3,10,1)),2)</f>
        <v>195212.65</v>
      </c>
      <c r="K6" s="53">
        <f>ROUND(SUMIFS(基础资料!$N$5:$N$24,基础资料!$J$5:$J$24,IF($C$3="全部","?*",$C$3),基础资料!$O$5:$O$24,"&gt;="&amp;DATE($F$3,10,1),基础资料!$O$5:$O$24,"&lt;"&amp;DATE($F$3,11,1)),2)</f>
        <v>0</v>
      </c>
      <c r="L6" s="53">
        <f>ROUND(SUMIFS(基础资料!$N$5:$N$24,基础资料!$J$5:$J$24,IF($C$3="全部","?*",$C$3),基础资料!$O$5:$O$24,"&gt;="&amp;DATE($F$3,11,1),基础资料!$O$5:$O$24,"&lt;"&amp;DATE($F$3,12,1)),2)</f>
        <v>0</v>
      </c>
      <c r="M6" s="53">
        <f>ROUND(SUMIFS(基础资料!$N$5:$N$24,基础资料!$J$5:$J$24,IF($C$3="全部","?*",$C$3),基础资料!$O$5:$O$24,"&gt;="&amp;DATE($F$3,12,1),基础资料!$O$5:$O$24,"&lt;"&amp;DATE($F$3,13,1)),2)</f>
        <v>0</v>
      </c>
      <c r="N6" s="53">
        <f>ROUND(SUMIFS(基础资料!$N$5:$N$24,基础资料!$J$5:$J$24,IF($C$3="全部","?*",$C$3),基础资料!$O$5:$O$24,"&gt;="&amp;DATE($F$3,1,1),基础资料!$O$5:$O$24,"&lt;"&amp;DATE($F$3+1,1,1)),2)</f>
        <v>195212.65</v>
      </c>
    </row>
    <row r="7">
      <c r="A7" s="54" t="inlineStr">
        <is>
          <t>二、经营活动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</row>
    <row r="8">
      <c r="A8" s="52" t="inlineStr">
        <is>
          <t xml:space="preserve">　　收入回款（收入类）</t>
        </is>
      </c>
      <c r="B8" s="53">
        <f>ROUND(SUMIFS(资金台帐!$AB$6:$AB$6005,资金台帐!$U$6:$U$6005,"收入",资金台帐!$O$6:$O$6005,IF($C$3="全部","?*",$C$3),资金台帐!$N$6:$N$6005,"&gt;="&amp;DATE($F$3,1,1),资金台帐!$N$6:$N$6005,"&lt;"&amp;DATE($F$3,1+1,1))-SUMIFS(资金台帐!$AC$6:$AC$6005,资金台帐!$U$6:$U$6005,"收入",资金台帐!$O$6:$O$6005,IF($C$3="全部","?*",$C$3),资金台帐!$N$6:$N$6005,"&gt;="&amp;DATE($F$3,1,1),资金台帐!$N$6:$N$6005,"&lt;"&amp;DATE($F$3,1+1,1)),2)</f>
        <v>0</v>
      </c>
      <c r="C8" s="53">
        <f>ROUND(SUMIFS(资金台帐!$AB$6:$AB$6005,资金台帐!$U$6:$U$6005,"收入",资金台帐!$O$6:$O$6005,IF($C$3="全部","?*",$C$3),资金台帐!$N$6:$N$6005,"&gt;="&amp;DATE($F$3,2,1),资金台帐!$N$6:$N$6005,"&lt;"&amp;DATE($F$3,2+1,1))-SUMIFS(资金台帐!$AC$6:$AC$6005,资金台帐!$U$6:$U$6005,"收入",资金台帐!$O$6:$O$6005,IF($C$3="全部","?*",$C$3),资金台帐!$N$6:$N$6005,"&gt;="&amp;DATE($F$3,2,1),资金台帐!$N$6:$N$6005,"&lt;"&amp;DATE($F$3,2+1,1)),2)</f>
        <v>0</v>
      </c>
      <c r="D8" s="53">
        <f>ROUND(SUMIFS(资金台帐!$AB$6:$AB$6005,资金台帐!$U$6:$U$6005,"收入",资金台帐!$O$6:$O$6005,IF($C$3="全部","?*",$C$3),资金台帐!$N$6:$N$6005,"&gt;="&amp;DATE($F$3,3,1),资金台帐!$N$6:$N$6005,"&lt;"&amp;DATE($F$3,3+1,1))-SUMIFS(资金台帐!$AC$6:$AC$6005,资金台帐!$U$6:$U$6005,"收入",资金台帐!$O$6:$O$6005,IF($C$3="全部","?*",$C$3),资金台帐!$N$6:$N$6005,"&gt;="&amp;DATE($F$3,3,1),资金台帐!$N$6:$N$6005,"&lt;"&amp;DATE($F$3,3+1,1)),2)</f>
        <v>0</v>
      </c>
      <c r="E8" s="53">
        <f>ROUND(SUMIFS(资金台帐!$AB$6:$AB$6005,资金台帐!$U$6:$U$6005,"收入",资金台帐!$O$6:$O$6005,IF($C$3="全部","?*",$C$3),资金台帐!$N$6:$N$6005,"&gt;="&amp;DATE($F$3,4,1),资金台帐!$N$6:$N$6005,"&lt;"&amp;DATE($F$3,4+1,1))-SUMIFS(资金台帐!$AC$6:$AC$6005,资金台帐!$U$6:$U$6005,"收入",资金台帐!$O$6:$O$6005,IF($C$3="全部","?*",$C$3),资金台帐!$N$6:$N$6005,"&gt;="&amp;DATE($F$3,4,1),资金台帐!$N$6:$N$6005,"&lt;"&amp;DATE($F$3,4+1,1)),2)</f>
        <v>0</v>
      </c>
      <c r="F8" s="53">
        <f>ROUND(SUMIFS(资金台帐!$AB$6:$AB$6005,资金台帐!$U$6:$U$6005,"收入",资金台帐!$O$6:$O$6005,IF($C$3="全部","?*",$C$3),资金台帐!$N$6:$N$6005,"&gt;="&amp;DATE($F$3,5,1),资金台帐!$N$6:$N$6005,"&lt;"&amp;DATE($F$3,5+1,1))-SUMIFS(资金台帐!$AC$6:$AC$6005,资金台帐!$U$6:$U$6005,"收入",资金台帐!$O$6:$O$6005,IF($C$3="全部","?*",$C$3),资金台帐!$N$6:$N$6005,"&gt;="&amp;DATE($F$3,5,1),资金台帐!$N$6:$N$6005,"&lt;"&amp;DATE($F$3,5+1,1)),2)</f>
        <v>0</v>
      </c>
      <c r="G8" s="53">
        <f>ROUND(SUMIFS(资金台帐!$AB$6:$AB$6005,资金台帐!$U$6:$U$6005,"收入",资金台帐!$O$6:$O$6005,IF($C$3="全部","?*",$C$3),资金台帐!$N$6:$N$6005,"&gt;="&amp;DATE($F$3,6,1),资金台帐!$N$6:$N$6005,"&lt;"&amp;DATE($F$3,6+1,1))-SUMIFS(资金台帐!$AC$6:$AC$6005,资金台帐!$U$6:$U$6005,"收入",资金台帐!$O$6:$O$6005,IF($C$3="全部","?*",$C$3),资金台帐!$N$6:$N$6005,"&gt;="&amp;DATE($F$3,6,1),资金台帐!$N$6:$N$6005,"&lt;"&amp;DATE($F$3,6+1,1)),2)</f>
        <v>0</v>
      </c>
      <c r="H8" s="53">
        <f>ROUND(SUMIFS(资金台帐!$AB$6:$AB$6005,资金台帐!$U$6:$U$6005,"收入",资金台帐!$O$6:$O$6005,IF($C$3="全部","?*",$C$3),资金台帐!$N$6:$N$6005,"&gt;="&amp;DATE($F$3,7,1),资金台帐!$N$6:$N$6005,"&lt;"&amp;DATE($F$3,7+1,1))-SUMIFS(资金台帐!$AC$6:$AC$6005,资金台帐!$U$6:$U$6005,"收入",资金台帐!$O$6:$O$6005,IF($C$3="全部","?*",$C$3),资金台帐!$N$6:$N$6005,"&gt;="&amp;DATE($F$3,7,1),资金台帐!$N$6:$N$6005,"&lt;"&amp;DATE($F$3,7+1,1)),2)</f>
        <v>0</v>
      </c>
      <c r="I8" s="53">
        <f>ROUND(SUMIFS(资金台帐!$AB$6:$AB$6005,资金台帐!$U$6:$U$6005,"收入",资金台帐!$O$6:$O$6005,IF($C$3="全部","?*",$C$3),资金台帐!$N$6:$N$6005,"&gt;="&amp;DATE($F$3,8,1),资金台帐!$N$6:$N$6005,"&lt;"&amp;DATE($F$3,8+1,1))-SUMIFS(资金台帐!$AC$6:$AC$6005,资金台帐!$U$6:$U$6005,"收入",资金台帐!$O$6:$O$6005,IF($C$3="全部","?*",$C$3),资金台帐!$N$6:$N$6005,"&gt;="&amp;DATE($F$3,8,1),资金台帐!$N$6:$N$6005,"&lt;"&amp;DATE($F$3,8+1,1)),2)</f>
        <v>0</v>
      </c>
      <c r="J8" s="53">
        <f>ROUND(SUMIFS(资金台帐!$AB$6:$AB$6005,资金台帐!$U$6:$U$6005,"收入",资金台帐!$O$6:$O$6005,IF($C$3="全部","?*",$C$3),资金台帐!$N$6:$N$6005,"&gt;="&amp;DATE($F$3,9,1),资金台帐!$N$6:$N$6005,"&lt;"&amp;DATE($F$3,9+1,1))-SUMIFS(资金台帐!$AC$6:$AC$6005,资金台帐!$U$6:$U$6005,"收入",资金台帐!$O$6:$O$6005,IF($C$3="全部","?*",$C$3),资金台帐!$N$6:$N$6005,"&gt;="&amp;DATE($F$3,9,1),资金台帐!$N$6:$N$6005,"&lt;"&amp;DATE($F$3,9+1,1)),2)</f>
        <v>171000</v>
      </c>
      <c r="K8" s="53">
        <f>ROUND(SUMIFS(资金台帐!$AB$6:$AB$6005,资金台帐!$U$6:$U$6005,"收入",资金台帐!$O$6:$O$6005,IF($C$3="全部","?*",$C$3),资金台帐!$N$6:$N$6005,"&gt;="&amp;DATE($F$3,10,1),资金台帐!$N$6:$N$6005,"&lt;"&amp;DATE($F$3,10+1,1))-SUMIFS(资金台帐!$AC$6:$AC$6005,资金台帐!$U$6:$U$6005,"收入",资金台帐!$O$6:$O$6005,IF($C$3="全部","?*",$C$3),资金台帐!$N$6:$N$6005,"&gt;="&amp;DATE($F$3,10,1),资金台帐!$N$6:$N$6005,"&lt;"&amp;DATE($F$3,10+1,1)),2)</f>
        <v>0</v>
      </c>
      <c r="L8" s="53">
        <f>ROUND(SUMIFS(资金台帐!$AB$6:$AB$6005,资金台帐!$U$6:$U$6005,"收入",资金台帐!$O$6:$O$6005,IF($C$3="全部","?*",$C$3),资金台帐!$N$6:$N$6005,"&gt;="&amp;DATE($F$3,11,1),资金台帐!$N$6:$N$6005,"&lt;"&amp;DATE($F$3,11+1,1))-SUMIFS(资金台帐!$AC$6:$AC$6005,资金台帐!$U$6:$U$6005,"收入",资金台帐!$O$6:$O$6005,IF($C$3="全部","?*",$C$3),资金台帐!$N$6:$N$6005,"&gt;="&amp;DATE($F$3,11,1),资金台帐!$N$6:$N$6005,"&lt;"&amp;DATE($F$3,11+1,1)),2)</f>
        <v>0</v>
      </c>
      <c r="M8" s="53">
        <f>ROUND(SUMIFS(资金台帐!$AB$6:$AB$6005,资金台帐!$U$6:$U$6005,"收入",资金台帐!$O$6:$O$6005,IF($C$3="全部","?*",$C$3),资金台帐!$N$6:$N$6005,"&gt;="&amp;DATE($F$3,12,1),资金台帐!$N$6:$N$6005,"&lt;"&amp;DATE($F$3,12+1,1))-SUMIFS(资金台帐!$AC$6:$AC$6005,资金台帐!$U$6:$U$6005,"收入",资金台帐!$O$6:$O$6005,IF($C$3="全部","?*",$C$3),资金台帐!$N$6:$N$6005,"&gt;="&amp;DATE($F$3,12,1),资金台帐!$N$6:$N$6005,"&lt;"&amp;DATE($F$3,12+1,1)),2)</f>
        <v>0</v>
      </c>
      <c r="N8" s="53">
        <f>ROUND(SUMIFS(资金台帐!$AB$6:$AB$6005,资金台帐!$U$6:$U$6005,"收入",资金台帐!$O$6:$O$6005,IF($C$3="全部","?*",$C$3),资金台帐!$N$6:$N$6005,"&gt;="&amp;DATE($F$3,1,1),资金台帐!$N$6:$N$6005,"&lt;"&amp;DATE($F$3+1,1,1))-SUMIFS(资金台帐!$AC$6:$AC$6005,资金台帐!$U$6:$U$6005,"收入",资金台帐!$O$6:$O$6005,IF($C$3="全部","?*",$C$3),资金台帐!$N$6:$N$6005,"&gt;="&amp;DATE($F$3,1,1),资金台帐!$N$6:$N$6005,"&lt;"&amp;DATE($F$3+1,1,1)),2)</f>
        <v>171000</v>
      </c>
    </row>
    <row r="9">
      <c r="A9" s="52" t="inlineStr">
        <is>
          <t xml:space="preserve">　　支付变动成本</t>
        </is>
      </c>
      <c r="B9" s="53">
        <f>ROUND(SUMIFS(资金台帐!$AC$6:$AC$6005,资金台帐!$U$6:$U$6005,"变动成本",资金台帐!$O$6:$O$6005,IF($C$3="全部","?*",$C$3),资金台帐!$N$6:$N$6005,"&gt;="&amp;DATE($F$3,1,1),资金台帐!$N$6:$N$6005,"&lt;"&amp;DATE($F$3,1+1,1))-SUMIFS(资金台帐!$AB$6:$AB$6005,资金台帐!$U$6:$U$6005,"变动成本",资金台帐!$O$6:$O$6005,IF($C$3="全部","?*",$C$3),资金台帐!$N$6:$N$6005,"&gt;="&amp;DATE($F$3,1,1),资金台帐!$N$6:$N$6005,"&lt;"&amp;DATE($F$3,1+1,1)),2)</f>
        <v>0</v>
      </c>
      <c r="C9" s="53">
        <f>ROUND(SUMIFS(资金台帐!$AC$6:$AC$6005,资金台帐!$U$6:$U$6005,"变动成本",资金台帐!$O$6:$O$6005,IF($C$3="全部","?*",$C$3),资金台帐!$N$6:$N$6005,"&gt;="&amp;DATE($F$3,2,1),资金台帐!$N$6:$N$6005,"&lt;"&amp;DATE($F$3,2+1,1))-SUMIFS(资金台帐!$AB$6:$AB$6005,资金台帐!$U$6:$U$6005,"变动成本",资金台帐!$O$6:$O$6005,IF($C$3="全部","?*",$C$3),资金台帐!$N$6:$N$6005,"&gt;="&amp;DATE($F$3,2,1),资金台帐!$N$6:$N$6005,"&lt;"&amp;DATE($F$3,2+1,1)),2)</f>
        <v>0</v>
      </c>
      <c r="D9" s="53">
        <f>ROUND(SUMIFS(资金台帐!$AC$6:$AC$6005,资金台帐!$U$6:$U$6005,"变动成本",资金台帐!$O$6:$O$6005,IF($C$3="全部","?*",$C$3),资金台帐!$N$6:$N$6005,"&gt;="&amp;DATE($F$3,3,1),资金台帐!$N$6:$N$6005,"&lt;"&amp;DATE($F$3,3+1,1))-SUMIFS(资金台帐!$AB$6:$AB$6005,资金台帐!$U$6:$U$6005,"变动成本",资金台帐!$O$6:$O$6005,IF($C$3="全部","?*",$C$3),资金台帐!$N$6:$N$6005,"&gt;="&amp;DATE($F$3,3,1),资金台帐!$N$6:$N$6005,"&lt;"&amp;DATE($F$3,3+1,1)),2)</f>
        <v>0</v>
      </c>
      <c r="E9" s="53">
        <f>ROUND(SUMIFS(资金台帐!$AC$6:$AC$6005,资金台帐!$U$6:$U$6005,"变动成本",资金台帐!$O$6:$O$6005,IF($C$3="全部","?*",$C$3),资金台帐!$N$6:$N$6005,"&gt;="&amp;DATE($F$3,4,1),资金台帐!$N$6:$N$6005,"&lt;"&amp;DATE($F$3,4+1,1))-SUMIFS(资金台帐!$AB$6:$AB$6005,资金台帐!$U$6:$U$6005,"变动成本",资金台帐!$O$6:$O$6005,IF($C$3="全部","?*",$C$3),资金台帐!$N$6:$N$6005,"&gt;="&amp;DATE($F$3,4,1),资金台帐!$N$6:$N$6005,"&lt;"&amp;DATE($F$3,4+1,1)),2)</f>
        <v>0</v>
      </c>
      <c r="F9" s="53">
        <f>ROUND(SUMIFS(资金台帐!$AC$6:$AC$6005,资金台帐!$U$6:$U$6005,"变动成本",资金台帐!$O$6:$O$6005,IF($C$3="全部","?*",$C$3),资金台帐!$N$6:$N$6005,"&gt;="&amp;DATE($F$3,5,1),资金台帐!$N$6:$N$6005,"&lt;"&amp;DATE($F$3,5+1,1))-SUMIFS(资金台帐!$AB$6:$AB$6005,资金台帐!$U$6:$U$6005,"变动成本",资金台帐!$O$6:$O$6005,IF($C$3="全部","?*",$C$3),资金台帐!$N$6:$N$6005,"&gt;="&amp;DATE($F$3,5,1),资金台帐!$N$6:$N$6005,"&lt;"&amp;DATE($F$3,5+1,1)),2)</f>
        <v>0</v>
      </c>
      <c r="G9" s="53">
        <f>ROUND(SUMIFS(资金台帐!$AC$6:$AC$6005,资金台帐!$U$6:$U$6005,"变动成本",资金台帐!$O$6:$O$6005,IF($C$3="全部","?*",$C$3),资金台帐!$N$6:$N$6005,"&gt;="&amp;DATE($F$3,6,1),资金台帐!$N$6:$N$6005,"&lt;"&amp;DATE($F$3,6+1,1))-SUMIFS(资金台帐!$AB$6:$AB$6005,资金台帐!$U$6:$U$6005,"变动成本",资金台帐!$O$6:$O$6005,IF($C$3="全部","?*",$C$3),资金台帐!$N$6:$N$6005,"&gt;="&amp;DATE($F$3,6,1),资金台帐!$N$6:$N$6005,"&lt;"&amp;DATE($F$3,6+1,1)),2)</f>
        <v>0</v>
      </c>
      <c r="H9" s="53">
        <f>ROUND(SUMIFS(资金台帐!$AC$6:$AC$6005,资金台帐!$U$6:$U$6005,"变动成本",资金台帐!$O$6:$O$6005,IF($C$3="全部","?*",$C$3),资金台帐!$N$6:$N$6005,"&gt;="&amp;DATE($F$3,7,1),资金台帐!$N$6:$N$6005,"&lt;"&amp;DATE($F$3,7+1,1))-SUMIFS(资金台帐!$AB$6:$AB$6005,资金台帐!$U$6:$U$6005,"变动成本",资金台帐!$O$6:$O$6005,IF($C$3="全部","?*",$C$3),资金台帐!$N$6:$N$6005,"&gt;="&amp;DATE($F$3,7,1),资金台帐!$N$6:$N$6005,"&lt;"&amp;DATE($F$3,7+1,1)),2)</f>
        <v>0</v>
      </c>
      <c r="I9" s="53">
        <f>ROUND(SUMIFS(资金台帐!$AC$6:$AC$6005,资金台帐!$U$6:$U$6005,"变动成本",资金台帐!$O$6:$O$6005,IF($C$3="全部","?*",$C$3),资金台帐!$N$6:$N$6005,"&gt;="&amp;DATE($F$3,8,1),资金台帐!$N$6:$N$6005,"&lt;"&amp;DATE($F$3,8+1,1))-SUMIFS(资金台帐!$AB$6:$AB$6005,资金台帐!$U$6:$U$6005,"变动成本",资金台帐!$O$6:$O$6005,IF($C$3="全部","?*",$C$3),资金台帐!$N$6:$N$6005,"&gt;="&amp;DATE($F$3,8,1),资金台帐!$N$6:$N$6005,"&lt;"&amp;DATE($F$3,8+1,1)),2)</f>
        <v>0</v>
      </c>
      <c r="J9" s="53">
        <f>ROUND(SUMIFS(资金台帐!$AC$6:$AC$6005,资金台帐!$U$6:$U$6005,"变动成本",资金台帐!$O$6:$O$6005,IF($C$3="全部","?*",$C$3),资金台帐!$N$6:$N$6005,"&gt;="&amp;DATE($F$3,9,1),资金台帐!$N$6:$N$6005,"&lt;"&amp;DATE($F$3,9+1,1))-SUMIFS(资金台帐!$AB$6:$AB$6005,资金台帐!$U$6:$U$6005,"变动成本",资金台帐!$O$6:$O$6005,IF($C$3="全部","?*",$C$3),资金台帐!$N$6:$N$6005,"&gt;="&amp;DATE($F$3,9,1),资金台帐!$N$6:$N$6005,"&lt;"&amp;DATE($F$3,9+1,1)),2)</f>
        <v>22378.66</v>
      </c>
      <c r="K9" s="53">
        <f>ROUND(SUMIFS(资金台帐!$AC$6:$AC$6005,资金台帐!$U$6:$U$6005,"变动成本",资金台帐!$O$6:$O$6005,IF($C$3="全部","?*",$C$3),资金台帐!$N$6:$N$6005,"&gt;="&amp;DATE($F$3,10,1),资金台帐!$N$6:$N$6005,"&lt;"&amp;DATE($F$3,10+1,1))-SUMIFS(资金台帐!$AB$6:$AB$6005,资金台帐!$U$6:$U$6005,"变动成本",资金台帐!$O$6:$O$6005,IF($C$3="全部","?*",$C$3),资金台帐!$N$6:$N$6005,"&gt;="&amp;DATE($F$3,10,1),资金台帐!$N$6:$N$6005,"&lt;"&amp;DATE($F$3,10+1,1)),2)</f>
        <v>0</v>
      </c>
      <c r="L9" s="53">
        <f>ROUND(SUMIFS(资金台帐!$AC$6:$AC$6005,资金台帐!$U$6:$U$6005,"变动成本",资金台帐!$O$6:$O$6005,IF($C$3="全部","?*",$C$3),资金台帐!$N$6:$N$6005,"&gt;="&amp;DATE($F$3,11,1),资金台帐!$N$6:$N$6005,"&lt;"&amp;DATE($F$3,11+1,1))-SUMIFS(资金台帐!$AB$6:$AB$6005,资金台帐!$U$6:$U$6005,"变动成本",资金台帐!$O$6:$O$6005,IF($C$3="全部","?*",$C$3),资金台帐!$N$6:$N$6005,"&gt;="&amp;DATE($F$3,11,1),资金台帐!$N$6:$N$6005,"&lt;"&amp;DATE($F$3,11+1,1)),2)</f>
        <v>0</v>
      </c>
      <c r="M9" s="53">
        <f>ROUND(SUMIFS(资金台帐!$AC$6:$AC$6005,资金台帐!$U$6:$U$6005,"变动成本",资金台帐!$O$6:$O$6005,IF($C$3="全部","?*",$C$3),资金台帐!$N$6:$N$6005,"&gt;="&amp;DATE($F$3,12,1),资金台帐!$N$6:$N$6005,"&lt;"&amp;DATE($F$3,12+1,1))-SUMIFS(资金台帐!$AB$6:$AB$6005,资金台帐!$U$6:$U$6005,"变动成本",资金台帐!$O$6:$O$6005,IF($C$3="全部","?*",$C$3),资金台帐!$N$6:$N$6005,"&gt;="&amp;DATE($F$3,12,1),资金台帐!$N$6:$N$6005,"&lt;"&amp;DATE($F$3,12+1,1)),2)</f>
        <v>0</v>
      </c>
      <c r="N9" s="53">
        <f>ROUND(SUMIFS(资金台帐!$AC$6:$AC$6005,资金台帐!$U$6:$U$6005,"变动成本",资金台帐!$O$6:$O$6005,IF($C$3="全部","?*",$C$3),资金台帐!$N$6:$N$6005,"&gt;="&amp;DATE($F$3,1,1),资金台帐!$N$6:$N$6005,"&lt;"&amp;DATE($F$3+1,1,1))-SUMIFS(资金台帐!$AB$6:$AB$6005,资金台帐!$U$6:$U$6005,"变动成本",资金台帐!$O$6:$O$6005,IF($C$3="全部","?*",$C$3),资金台帐!$N$6:$N$6005,"&gt;="&amp;DATE($F$3,1,1),资金台帐!$N$6:$N$6005,"&lt;"&amp;DATE($F$3+1,1,1)),2)</f>
        <v>22378.66</v>
      </c>
    </row>
    <row r="10">
      <c r="A10" s="52" t="inlineStr">
        <is>
          <t xml:space="preserve">　　支付固定成本</t>
        </is>
      </c>
      <c r="B10" s="53">
        <f>ROUND(SUMIFS(资金台帐!$AC$6:$AC$6005,资金台帐!$U$6:$U$6005,"固定成本",资金台帐!$O$6:$O$6005,IF($C$3="全部","?*",$C$3),资金台帐!$N$6:$N$6005,"&gt;="&amp;DATE($F$3,1,1),资金台帐!$N$6:$N$6005,"&lt;"&amp;DATE($F$3,1+1,1))-SUMIFS(资金台帐!$AB$6:$AB$6005,资金台帐!$U$6:$U$6005,"固定成本",资金台帐!$O$6:$O$6005,IF($C$3="全部","?*",$C$3),资金台帐!$N$6:$N$6005,"&gt;="&amp;DATE($F$3,1,1),资金台帐!$N$6:$N$6005,"&lt;"&amp;DATE($F$3,1+1,1)),2)</f>
        <v>0</v>
      </c>
      <c r="C10" s="53">
        <f>ROUND(SUMIFS(资金台帐!$AC$6:$AC$6005,资金台帐!$U$6:$U$6005,"固定成本",资金台帐!$O$6:$O$6005,IF($C$3="全部","?*",$C$3),资金台帐!$N$6:$N$6005,"&gt;="&amp;DATE($F$3,2,1),资金台帐!$N$6:$N$6005,"&lt;"&amp;DATE($F$3,2+1,1))-SUMIFS(资金台帐!$AB$6:$AB$6005,资金台帐!$U$6:$U$6005,"固定成本",资金台帐!$O$6:$O$6005,IF($C$3="全部","?*",$C$3),资金台帐!$N$6:$N$6005,"&gt;="&amp;DATE($F$3,2,1),资金台帐!$N$6:$N$6005,"&lt;"&amp;DATE($F$3,2+1,1)),2)</f>
        <v>0</v>
      </c>
      <c r="D10" s="53">
        <f>ROUND(SUMIFS(资金台帐!$AC$6:$AC$6005,资金台帐!$U$6:$U$6005,"固定成本",资金台帐!$O$6:$O$6005,IF($C$3="全部","?*",$C$3),资金台帐!$N$6:$N$6005,"&gt;="&amp;DATE($F$3,3,1),资金台帐!$N$6:$N$6005,"&lt;"&amp;DATE($F$3,3+1,1))-SUMIFS(资金台帐!$AB$6:$AB$6005,资金台帐!$U$6:$U$6005,"固定成本",资金台帐!$O$6:$O$6005,IF($C$3="全部","?*",$C$3),资金台帐!$N$6:$N$6005,"&gt;="&amp;DATE($F$3,3,1),资金台帐!$N$6:$N$6005,"&lt;"&amp;DATE($F$3,3+1,1)),2)</f>
        <v>0</v>
      </c>
      <c r="E10" s="53">
        <f>ROUND(SUMIFS(资金台帐!$AC$6:$AC$6005,资金台帐!$U$6:$U$6005,"固定成本",资金台帐!$O$6:$O$6005,IF($C$3="全部","?*",$C$3),资金台帐!$N$6:$N$6005,"&gt;="&amp;DATE($F$3,4,1),资金台帐!$N$6:$N$6005,"&lt;"&amp;DATE($F$3,4+1,1))-SUMIFS(资金台帐!$AB$6:$AB$6005,资金台帐!$U$6:$U$6005,"固定成本",资金台帐!$O$6:$O$6005,IF($C$3="全部","?*",$C$3),资金台帐!$N$6:$N$6005,"&gt;="&amp;DATE($F$3,4,1),资金台帐!$N$6:$N$6005,"&lt;"&amp;DATE($F$3,4+1,1)),2)</f>
        <v>0</v>
      </c>
      <c r="F10" s="53">
        <f>ROUND(SUMIFS(资金台帐!$AC$6:$AC$6005,资金台帐!$U$6:$U$6005,"固定成本",资金台帐!$O$6:$O$6005,IF($C$3="全部","?*",$C$3),资金台帐!$N$6:$N$6005,"&gt;="&amp;DATE($F$3,5,1),资金台帐!$N$6:$N$6005,"&lt;"&amp;DATE($F$3,5+1,1))-SUMIFS(资金台帐!$AB$6:$AB$6005,资金台帐!$U$6:$U$6005,"固定成本",资金台帐!$O$6:$O$6005,IF($C$3="全部","?*",$C$3),资金台帐!$N$6:$N$6005,"&gt;="&amp;DATE($F$3,5,1),资金台帐!$N$6:$N$6005,"&lt;"&amp;DATE($F$3,5+1,1)),2)</f>
        <v>0</v>
      </c>
      <c r="G10" s="53">
        <f>ROUND(SUMIFS(资金台帐!$AC$6:$AC$6005,资金台帐!$U$6:$U$6005,"固定成本",资金台帐!$O$6:$O$6005,IF($C$3="全部","?*",$C$3),资金台帐!$N$6:$N$6005,"&gt;="&amp;DATE($F$3,6,1),资金台帐!$N$6:$N$6005,"&lt;"&amp;DATE($F$3,6+1,1))-SUMIFS(资金台帐!$AB$6:$AB$6005,资金台帐!$U$6:$U$6005,"固定成本",资金台帐!$O$6:$O$6005,IF($C$3="全部","?*",$C$3),资金台帐!$N$6:$N$6005,"&gt;="&amp;DATE($F$3,6,1),资金台帐!$N$6:$N$6005,"&lt;"&amp;DATE($F$3,6+1,1)),2)</f>
        <v>0</v>
      </c>
      <c r="H10" s="53">
        <f>ROUND(SUMIFS(资金台帐!$AC$6:$AC$6005,资金台帐!$U$6:$U$6005,"固定成本",资金台帐!$O$6:$O$6005,IF($C$3="全部","?*",$C$3),资金台帐!$N$6:$N$6005,"&gt;="&amp;DATE($F$3,7,1),资金台帐!$N$6:$N$6005,"&lt;"&amp;DATE($F$3,7+1,1))-SUMIFS(资金台帐!$AB$6:$AB$6005,资金台帐!$U$6:$U$6005,"固定成本",资金台帐!$O$6:$O$6005,IF($C$3="全部","?*",$C$3),资金台帐!$N$6:$N$6005,"&gt;="&amp;DATE($F$3,7,1),资金台帐!$N$6:$N$6005,"&lt;"&amp;DATE($F$3,7+1,1)),2)</f>
        <v>0</v>
      </c>
      <c r="I10" s="53">
        <f>ROUND(SUMIFS(资金台帐!$AC$6:$AC$6005,资金台帐!$U$6:$U$6005,"固定成本",资金台帐!$O$6:$O$6005,IF($C$3="全部","?*",$C$3),资金台帐!$N$6:$N$6005,"&gt;="&amp;DATE($F$3,8,1),资金台帐!$N$6:$N$6005,"&lt;"&amp;DATE($F$3,8+1,1))-SUMIFS(资金台帐!$AB$6:$AB$6005,资金台帐!$U$6:$U$6005,"固定成本",资金台帐!$O$6:$O$6005,IF($C$3="全部","?*",$C$3),资金台帐!$N$6:$N$6005,"&gt;="&amp;DATE($F$3,8,1),资金台帐!$N$6:$N$6005,"&lt;"&amp;DATE($F$3,8+1,1)),2)</f>
        <v>0</v>
      </c>
      <c r="J10" s="53">
        <f>ROUND(SUMIFS(资金台帐!$AC$6:$AC$6005,资金台帐!$U$6:$U$6005,"固定成本",资金台帐!$O$6:$O$6005,IF($C$3="全部","?*",$C$3),资金台帐!$N$6:$N$6005,"&gt;="&amp;DATE($F$3,9,1),资金台帐!$N$6:$N$6005,"&lt;"&amp;DATE($F$3,9+1,1))-SUMIFS(资金台帐!$AB$6:$AB$6005,资金台帐!$U$6:$U$6005,"固定成本",资金台帐!$O$6:$O$6005,IF($C$3="全部","?*",$C$3),资金台帐!$N$6:$N$6005,"&gt;="&amp;DATE($F$3,9,1),资金台帐!$N$6:$N$6005,"&lt;"&amp;DATE($F$3,9+1,1)),2)</f>
        <v>0</v>
      </c>
      <c r="K10" s="53">
        <f>ROUND(SUMIFS(资金台帐!$AC$6:$AC$6005,资金台帐!$U$6:$U$6005,"固定成本",资金台帐!$O$6:$O$6005,IF($C$3="全部","?*",$C$3),资金台帐!$N$6:$N$6005,"&gt;="&amp;DATE($F$3,10,1),资金台帐!$N$6:$N$6005,"&lt;"&amp;DATE($F$3,10+1,1))-SUMIFS(资金台帐!$AB$6:$AB$6005,资金台帐!$U$6:$U$6005,"固定成本",资金台帐!$O$6:$O$6005,IF($C$3="全部","?*",$C$3),资金台帐!$N$6:$N$6005,"&gt;="&amp;DATE($F$3,10,1),资金台帐!$N$6:$N$6005,"&lt;"&amp;DATE($F$3,10+1,1)),2)</f>
        <v>0</v>
      </c>
      <c r="L10" s="53">
        <f>ROUND(SUMIFS(资金台帐!$AC$6:$AC$6005,资金台帐!$U$6:$U$6005,"固定成本",资金台帐!$O$6:$O$6005,IF($C$3="全部","?*",$C$3),资金台帐!$N$6:$N$6005,"&gt;="&amp;DATE($F$3,11,1),资金台帐!$N$6:$N$6005,"&lt;"&amp;DATE($F$3,11+1,1))-SUMIFS(资金台帐!$AB$6:$AB$6005,资金台帐!$U$6:$U$6005,"固定成本",资金台帐!$O$6:$O$6005,IF($C$3="全部","?*",$C$3),资金台帐!$N$6:$N$6005,"&gt;="&amp;DATE($F$3,11,1),资金台帐!$N$6:$N$6005,"&lt;"&amp;DATE($F$3,11+1,1)),2)</f>
        <v>0</v>
      </c>
      <c r="M10" s="53">
        <f>ROUND(SUMIFS(资金台帐!$AC$6:$AC$6005,资金台帐!$U$6:$U$6005,"固定成本",资金台帐!$O$6:$O$6005,IF($C$3="全部","?*",$C$3),资金台帐!$N$6:$N$6005,"&gt;="&amp;DATE($F$3,12,1),资金台帐!$N$6:$N$6005,"&lt;"&amp;DATE($F$3,12+1,1))-SUMIFS(资金台帐!$AB$6:$AB$6005,资金台帐!$U$6:$U$6005,"固定成本",资金台帐!$O$6:$O$6005,IF($C$3="全部","?*",$C$3),资金台帐!$N$6:$N$6005,"&gt;="&amp;DATE($F$3,12,1),资金台帐!$N$6:$N$6005,"&lt;"&amp;DATE($F$3,12+1,1)),2)</f>
        <v>0</v>
      </c>
      <c r="N10" s="53">
        <f>ROUND(SUMIFS(资金台帐!$AC$6:$AC$6005,资金台帐!$U$6:$U$6005,"固定成本",资金台帐!$O$6:$O$6005,IF($C$3="全部","?*",$C$3),资金台帐!$N$6:$N$6005,"&gt;="&amp;DATE($F$3,1,1),资金台帐!$N$6:$N$6005,"&lt;"&amp;DATE($F$3+1,1,1))-SUMIFS(资金台帐!$AB$6:$AB$6005,资金台帐!$U$6:$U$6005,"固定成本",资金台帐!$O$6:$O$6005,IF($C$3="全部","?*",$C$3),资金台帐!$N$6:$N$6005,"&gt;="&amp;DATE($F$3,1,1),资金台帐!$N$6:$N$6005,"&lt;"&amp;DATE($F$3+1,1,1)),2)</f>
        <v>0</v>
      </c>
    </row>
    <row r="11">
      <c r="A11" s="52" t="inlineStr">
        <is>
          <t xml:space="preserve">　　其他支出（挂靠、贷款利息）</t>
        </is>
      </c>
      <c r="B11" s="53">
        <f>ROUND(SUMIFS(资金台帐!$AC$6:$AC$6005,资金台帐!$U$6:$U$6005,"其他支出",资金台帐!$O$6:$O$6005,IF($C$3="全部","?*",$C$3),资金台帐!$N$6:$N$6005,"&gt;="&amp;DATE($F$3,1,1),资金台帐!$N$6:$N$6005,"&lt;"&amp;DATE($F$3,1+1,1))-SUMIFS(资金台帐!$AB$6:$AB$6005,资金台帐!$U$6:$U$6005,"其他支出",资金台帐!$O$6:$O$6005,IF($C$3="全部","?*",$C$3),资金台帐!$N$6:$N$6005,"&gt;="&amp;DATE($F$3,1,1),资金台帐!$N$6:$N$6005,"&lt;"&amp;DATE($F$3,1+1,1)),2)</f>
        <v>0</v>
      </c>
      <c r="C11" s="53">
        <f>ROUND(SUMIFS(资金台帐!$AC$6:$AC$6005,资金台帐!$U$6:$U$6005,"其他支出",资金台帐!$O$6:$O$6005,IF($C$3="全部","?*",$C$3),资金台帐!$N$6:$N$6005,"&gt;="&amp;DATE($F$3,2,1),资金台帐!$N$6:$N$6005,"&lt;"&amp;DATE($F$3,2+1,1))-SUMIFS(资金台帐!$AB$6:$AB$6005,资金台帐!$U$6:$U$6005,"其他支出",资金台帐!$O$6:$O$6005,IF($C$3="全部","?*",$C$3),资金台帐!$N$6:$N$6005,"&gt;="&amp;DATE($F$3,2,1),资金台帐!$N$6:$N$6005,"&lt;"&amp;DATE($F$3,2+1,1)),2)</f>
        <v>0</v>
      </c>
      <c r="D11" s="53">
        <f>ROUND(SUMIFS(资金台帐!$AC$6:$AC$6005,资金台帐!$U$6:$U$6005,"其他支出",资金台帐!$O$6:$O$6005,IF($C$3="全部","?*",$C$3),资金台帐!$N$6:$N$6005,"&gt;="&amp;DATE($F$3,3,1),资金台帐!$N$6:$N$6005,"&lt;"&amp;DATE($F$3,3+1,1))-SUMIFS(资金台帐!$AB$6:$AB$6005,资金台帐!$U$6:$U$6005,"其他支出",资金台帐!$O$6:$O$6005,IF($C$3="全部","?*",$C$3),资金台帐!$N$6:$N$6005,"&gt;="&amp;DATE($F$3,3,1),资金台帐!$N$6:$N$6005,"&lt;"&amp;DATE($F$3,3+1,1)),2)</f>
        <v>0</v>
      </c>
      <c r="E11" s="53">
        <f>ROUND(SUMIFS(资金台帐!$AC$6:$AC$6005,资金台帐!$U$6:$U$6005,"其他支出",资金台帐!$O$6:$O$6005,IF($C$3="全部","?*",$C$3),资金台帐!$N$6:$N$6005,"&gt;="&amp;DATE($F$3,4,1),资金台帐!$N$6:$N$6005,"&lt;"&amp;DATE($F$3,4+1,1))-SUMIFS(资金台帐!$AB$6:$AB$6005,资金台帐!$U$6:$U$6005,"其他支出",资金台帐!$O$6:$O$6005,IF($C$3="全部","?*",$C$3),资金台帐!$N$6:$N$6005,"&gt;="&amp;DATE($F$3,4,1),资金台帐!$N$6:$N$6005,"&lt;"&amp;DATE($F$3,4+1,1)),2)</f>
        <v>0</v>
      </c>
      <c r="F11" s="53">
        <f>ROUND(SUMIFS(资金台帐!$AC$6:$AC$6005,资金台帐!$U$6:$U$6005,"其他支出",资金台帐!$O$6:$O$6005,IF($C$3="全部","?*",$C$3),资金台帐!$N$6:$N$6005,"&gt;="&amp;DATE($F$3,5,1),资金台帐!$N$6:$N$6005,"&lt;"&amp;DATE($F$3,5+1,1))-SUMIFS(资金台帐!$AB$6:$AB$6005,资金台帐!$U$6:$U$6005,"其他支出",资金台帐!$O$6:$O$6005,IF($C$3="全部","?*",$C$3),资金台帐!$N$6:$N$6005,"&gt;="&amp;DATE($F$3,5,1),资金台帐!$N$6:$N$6005,"&lt;"&amp;DATE($F$3,5+1,1)),2)</f>
        <v>0</v>
      </c>
      <c r="G11" s="53">
        <f>ROUND(SUMIFS(资金台帐!$AC$6:$AC$6005,资金台帐!$U$6:$U$6005,"其他支出",资金台帐!$O$6:$O$6005,IF($C$3="全部","?*",$C$3),资金台帐!$N$6:$N$6005,"&gt;="&amp;DATE($F$3,6,1),资金台帐!$N$6:$N$6005,"&lt;"&amp;DATE($F$3,6+1,1))-SUMIFS(资金台帐!$AB$6:$AB$6005,资金台帐!$U$6:$U$6005,"其他支出",资金台帐!$O$6:$O$6005,IF($C$3="全部","?*",$C$3),资金台帐!$N$6:$N$6005,"&gt;="&amp;DATE($F$3,6,1),资金台帐!$N$6:$N$6005,"&lt;"&amp;DATE($F$3,6+1,1)),2)</f>
        <v>0</v>
      </c>
      <c r="H11" s="53">
        <f>ROUND(SUMIFS(资金台帐!$AC$6:$AC$6005,资金台帐!$U$6:$U$6005,"其他支出",资金台帐!$O$6:$O$6005,IF($C$3="全部","?*",$C$3),资金台帐!$N$6:$N$6005,"&gt;="&amp;DATE($F$3,7,1),资金台帐!$N$6:$N$6005,"&lt;"&amp;DATE($F$3,7+1,1))-SUMIFS(资金台帐!$AB$6:$AB$6005,资金台帐!$U$6:$U$6005,"其他支出",资金台帐!$O$6:$O$6005,IF($C$3="全部","?*",$C$3),资金台帐!$N$6:$N$6005,"&gt;="&amp;DATE($F$3,7,1),资金台帐!$N$6:$N$6005,"&lt;"&amp;DATE($F$3,7+1,1)),2)</f>
        <v>0</v>
      </c>
      <c r="I11" s="53">
        <f>ROUND(SUMIFS(资金台帐!$AC$6:$AC$6005,资金台帐!$U$6:$U$6005,"其他支出",资金台帐!$O$6:$O$6005,IF($C$3="全部","?*",$C$3),资金台帐!$N$6:$N$6005,"&gt;="&amp;DATE($F$3,8,1),资金台帐!$N$6:$N$6005,"&lt;"&amp;DATE($F$3,8+1,1))-SUMIFS(资金台帐!$AB$6:$AB$6005,资金台帐!$U$6:$U$6005,"其他支出",资金台帐!$O$6:$O$6005,IF($C$3="全部","?*",$C$3),资金台帐!$N$6:$N$6005,"&gt;="&amp;DATE($F$3,8,1),资金台帐!$N$6:$N$6005,"&lt;"&amp;DATE($F$3,8+1,1)),2)</f>
        <v>0</v>
      </c>
      <c r="J11" s="53">
        <f>ROUND(SUMIFS(资金台帐!$AC$6:$AC$6005,资金台帐!$U$6:$U$6005,"其他支出",资金台帐!$O$6:$O$6005,IF($C$3="全部","?*",$C$3),资金台帐!$N$6:$N$6005,"&gt;="&amp;DATE($F$3,9,1),资金台帐!$N$6:$N$6005,"&lt;"&amp;DATE($F$3,9+1,1))-SUMIFS(资金台帐!$AB$6:$AB$6005,资金台帐!$U$6:$U$6005,"其他支出",资金台帐!$O$6:$O$6005,IF($C$3="全部","?*",$C$3),资金台帐!$N$6:$N$6005,"&gt;="&amp;DATE($F$3,9,1),资金台帐!$N$6:$N$6005,"&lt;"&amp;DATE($F$3,9+1,1)),2)</f>
        <v>0</v>
      </c>
      <c r="K11" s="53">
        <f>ROUND(SUMIFS(资金台帐!$AC$6:$AC$6005,资金台帐!$U$6:$U$6005,"其他支出",资金台帐!$O$6:$O$6005,IF($C$3="全部","?*",$C$3),资金台帐!$N$6:$N$6005,"&gt;="&amp;DATE($F$3,10,1),资金台帐!$N$6:$N$6005,"&lt;"&amp;DATE($F$3,10+1,1))-SUMIFS(资金台帐!$AB$6:$AB$6005,资金台帐!$U$6:$U$6005,"其他支出",资金台帐!$O$6:$O$6005,IF($C$3="全部","?*",$C$3),资金台帐!$N$6:$N$6005,"&gt;="&amp;DATE($F$3,10,1),资金台帐!$N$6:$N$6005,"&lt;"&amp;DATE($F$3,10+1,1)),2)</f>
        <v>0</v>
      </c>
      <c r="L11" s="53">
        <f>ROUND(SUMIFS(资金台帐!$AC$6:$AC$6005,资金台帐!$U$6:$U$6005,"其他支出",资金台帐!$O$6:$O$6005,IF($C$3="全部","?*",$C$3),资金台帐!$N$6:$N$6005,"&gt;="&amp;DATE($F$3,11,1),资金台帐!$N$6:$N$6005,"&lt;"&amp;DATE($F$3,11+1,1))-SUMIFS(资金台帐!$AB$6:$AB$6005,资金台帐!$U$6:$U$6005,"其他支出",资金台帐!$O$6:$O$6005,IF($C$3="全部","?*",$C$3),资金台帐!$N$6:$N$6005,"&gt;="&amp;DATE($F$3,11,1),资金台帐!$N$6:$N$6005,"&lt;"&amp;DATE($F$3,11+1,1)),2)</f>
        <v>0</v>
      </c>
      <c r="M11" s="53">
        <f>ROUND(SUMIFS(资金台帐!$AC$6:$AC$6005,资金台帐!$U$6:$U$6005,"其他支出",资金台帐!$O$6:$O$6005,IF($C$3="全部","?*",$C$3),资金台帐!$N$6:$N$6005,"&gt;="&amp;DATE($F$3,12,1),资金台帐!$N$6:$N$6005,"&lt;"&amp;DATE($F$3,12+1,1))-SUMIFS(资金台帐!$AB$6:$AB$6005,资金台帐!$U$6:$U$6005,"其他支出",资金台帐!$O$6:$O$6005,IF($C$3="全部","?*",$C$3),资金台帐!$N$6:$N$6005,"&gt;="&amp;DATE($F$3,12,1),资金台帐!$N$6:$N$6005,"&lt;"&amp;DATE($F$3,12+1,1)),2)</f>
        <v>0</v>
      </c>
      <c r="N11" s="53">
        <f>ROUND(SUMIFS(资金台帐!$AC$6:$AC$6005,资金台帐!$U$6:$U$6005,"其他支出",资金台帐!$O$6:$O$6005,IF($C$3="全部","?*",$C$3),资金台帐!$N$6:$N$6005,"&gt;="&amp;DATE($F$3,1,1),资金台帐!$N$6:$N$6005,"&lt;"&amp;DATE($F$3+1,1,1))-SUMIFS(资金台帐!$AB$6:$AB$6005,资金台帐!$U$6:$U$6005,"其他支出",资金台帐!$O$6:$O$6005,IF($C$3="全部","?*",$C$3),资金台帐!$N$6:$N$6005,"&gt;="&amp;DATE($F$3,1,1),资金台帐!$N$6:$N$6005,"&lt;"&amp;DATE($F$3+1,1,1)),2)</f>
        <v>0</v>
      </c>
    </row>
    <row r="12">
      <c r="A12" s="51" t="inlineStr">
        <is>
          <t xml:space="preserve">　经营活动净流量</t>
        </is>
      </c>
      <c r="B12" s="37">
        <f>ROUND(B8+-B9+-B10+-B11,2)</f>
        <v>0</v>
      </c>
      <c r="C12" s="37">
        <f>ROUND(C8+-C9+-C10+-C11,2)</f>
        <v>0</v>
      </c>
      <c r="D12" s="37">
        <f>ROUND(D8+-D9+-D10+-D11,2)</f>
        <v>0</v>
      </c>
      <c r="E12" s="37">
        <f>ROUND(E8+-E9+-E10+-E11,2)</f>
        <v>0</v>
      </c>
      <c r="F12" s="37">
        <f>ROUND(F8+-F9+-F10+-F11,2)</f>
        <v>0</v>
      </c>
      <c r="G12" s="37">
        <f>ROUND(G8+-G9+-G10+-G11,2)</f>
        <v>0</v>
      </c>
      <c r="H12" s="37">
        <f>ROUND(H8+-H9+-H10+-H11,2)</f>
        <v>0</v>
      </c>
      <c r="I12" s="37">
        <f>ROUND(I8+-I9+-I10+-I11,2)</f>
        <v>0</v>
      </c>
      <c r="J12" s="37">
        <f>ROUND(J8+-J9+-J10+-J11,2)</f>
        <v>148621.34</v>
      </c>
      <c r="K12" s="37">
        <f>ROUND(K8+-K9+-K10+-K11,2)</f>
        <v>0</v>
      </c>
      <c r="L12" s="37">
        <f>ROUND(L8+-L9+-L10+-L11,2)</f>
        <v>0</v>
      </c>
      <c r="M12" s="37">
        <f>ROUND(M8+-M9+-M10+-M11,2)</f>
        <v>0</v>
      </c>
      <c r="N12" s="37">
        <f>ROUND(N8+-N9+-N10+-N11,2)</f>
        <v>148621.34</v>
      </c>
    </row>
    <row r="13">
      <c r="A13" s="54" t="inlineStr">
        <is>
          <t>三、投资活动</t>
        </is>
      </c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</row>
    <row r="14">
      <c r="A14" s="52" t="inlineStr">
        <is>
          <t xml:space="preserve">　　投资支出（支出为准）</t>
        </is>
      </c>
      <c r="B14" s="53">
        <f>ROUND(SUMIFS(资金台帐!$AC$6:$AC$6005,资金台帐!$U$6:$U$6005,"支出为准",资金台帐!$O$6:$O$6005,IF($C$3="全部","?*",$C$3),资金台帐!$N$6:$N$6005,"&gt;="&amp;DATE($F$3,1,1),资金台帐!$N$6:$N$6005,"&lt;"&amp;DATE($F$3,1+1,1))-SUMIFS(资金台帐!$AB$6:$AB$6005,资金台帐!$U$6:$U$6005,"支出为准",资金台帐!$O$6:$O$6005,IF($C$3="全部","?*",$C$3),资金台帐!$N$6:$N$6005,"&gt;="&amp;DATE($F$3,1,1),资金台帐!$N$6:$N$6005,"&lt;"&amp;DATE($F$3,1+1,1)),2)</f>
        <v>0</v>
      </c>
      <c r="C14" s="53">
        <f>ROUND(SUMIFS(资金台帐!$AC$6:$AC$6005,资金台帐!$U$6:$U$6005,"支出为准",资金台帐!$O$6:$O$6005,IF($C$3="全部","?*",$C$3),资金台帐!$N$6:$N$6005,"&gt;="&amp;DATE($F$3,2,1),资金台帐!$N$6:$N$6005,"&lt;"&amp;DATE($F$3,2+1,1))-SUMIFS(资金台帐!$AB$6:$AB$6005,资金台帐!$U$6:$U$6005,"支出为准",资金台帐!$O$6:$O$6005,IF($C$3="全部","?*",$C$3),资金台帐!$N$6:$N$6005,"&gt;="&amp;DATE($F$3,2,1),资金台帐!$N$6:$N$6005,"&lt;"&amp;DATE($F$3,2+1,1)),2)</f>
        <v>0</v>
      </c>
      <c r="D14" s="53">
        <f>ROUND(SUMIFS(资金台帐!$AC$6:$AC$6005,资金台帐!$U$6:$U$6005,"支出为准",资金台帐!$O$6:$O$6005,IF($C$3="全部","?*",$C$3),资金台帐!$N$6:$N$6005,"&gt;="&amp;DATE($F$3,3,1),资金台帐!$N$6:$N$6005,"&lt;"&amp;DATE($F$3,3+1,1))-SUMIFS(资金台帐!$AB$6:$AB$6005,资金台帐!$U$6:$U$6005,"支出为准",资金台帐!$O$6:$O$6005,IF($C$3="全部","?*",$C$3),资金台帐!$N$6:$N$6005,"&gt;="&amp;DATE($F$3,3,1),资金台帐!$N$6:$N$6005,"&lt;"&amp;DATE($F$3,3+1,1)),2)</f>
        <v>0</v>
      </c>
      <c r="E14" s="53">
        <f>ROUND(SUMIFS(资金台帐!$AC$6:$AC$6005,资金台帐!$U$6:$U$6005,"支出为准",资金台帐!$O$6:$O$6005,IF($C$3="全部","?*",$C$3),资金台帐!$N$6:$N$6005,"&gt;="&amp;DATE($F$3,4,1),资金台帐!$N$6:$N$6005,"&lt;"&amp;DATE($F$3,4+1,1))-SUMIFS(资金台帐!$AB$6:$AB$6005,资金台帐!$U$6:$U$6005,"支出为准",资金台帐!$O$6:$O$6005,IF($C$3="全部","?*",$C$3),资金台帐!$N$6:$N$6005,"&gt;="&amp;DATE($F$3,4,1),资金台帐!$N$6:$N$6005,"&lt;"&amp;DATE($F$3,4+1,1)),2)</f>
        <v>0</v>
      </c>
      <c r="F14" s="53">
        <f>ROUND(SUMIFS(资金台帐!$AC$6:$AC$6005,资金台帐!$U$6:$U$6005,"支出为准",资金台帐!$O$6:$O$6005,IF($C$3="全部","?*",$C$3),资金台帐!$N$6:$N$6005,"&gt;="&amp;DATE($F$3,5,1),资金台帐!$N$6:$N$6005,"&lt;"&amp;DATE($F$3,5+1,1))-SUMIFS(资金台帐!$AB$6:$AB$6005,资金台帐!$U$6:$U$6005,"支出为准",资金台帐!$O$6:$O$6005,IF($C$3="全部","?*",$C$3),资金台帐!$N$6:$N$6005,"&gt;="&amp;DATE($F$3,5,1),资金台帐!$N$6:$N$6005,"&lt;"&amp;DATE($F$3,5+1,1)),2)</f>
        <v>0</v>
      </c>
      <c r="G14" s="53">
        <f>ROUND(SUMIFS(资金台帐!$AC$6:$AC$6005,资金台帐!$U$6:$U$6005,"支出为准",资金台帐!$O$6:$O$6005,IF($C$3="全部","?*",$C$3),资金台帐!$N$6:$N$6005,"&gt;="&amp;DATE($F$3,6,1),资金台帐!$N$6:$N$6005,"&lt;"&amp;DATE($F$3,6+1,1))-SUMIFS(资金台帐!$AB$6:$AB$6005,资金台帐!$U$6:$U$6005,"支出为准",资金台帐!$O$6:$O$6005,IF($C$3="全部","?*",$C$3),资金台帐!$N$6:$N$6005,"&gt;="&amp;DATE($F$3,6,1),资金台帐!$N$6:$N$6005,"&lt;"&amp;DATE($F$3,6+1,1)),2)</f>
        <v>0</v>
      </c>
      <c r="H14" s="53">
        <f>ROUND(SUMIFS(资金台帐!$AC$6:$AC$6005,资金台帐!$U$6:$U$6005,"支出为准",资金台帐!$O$6:$O$6005,IF($C$3="全部","?*",$C$3),资金台帐!$N$6:$N$6005,"&gt;="&amp;DATE($F$3,7,1),资金台帐!$N$6:$N$6005,"&lt;"&amp;DATE($F$3,7+1,1))-SUMIFS(资金台帐!$AB$6:$AB$6005,资金台帐!$U$6:$U$6005,"支出为准",资金台帐!$O$6:$O$6005,IF($C$3="全部","?*",$C$3),资金台帐!$N$6:$N$6005,"&gt;="&amp;DATE($F$3,7,1),资金台帐!$N$6:$N$6005,"&lt;"&amp;DATE($F$3,7+1,1)),2)</f>
        <v>0</v>
      </c>
      <c r="I14" s="53">
        <f>ROUND(SUMIFS(资金台帐!$AC$6:$AC$6005,资金台帐!$U$6:$U$6005,"支出为准",资金台帐!$O$6:$O$6005,IF($C$3="全部","?*",$C$3),资金台帐!$N$6:$N$6005,"&gt;="&amp;DATE($F$3,8,1),资金台帐!$N$6:$N$6005,"&lt;"&amp;DATE($F$3,8+1,1))-SUMIFS(资金台帐!$AB$6:$AB$6005,资金台帐!$U$6:$U$6005,"支出为准",资金台帐!$O$6:$O$6005,IF($C$3="全部","?*",$C$3),资金台帐!$N$6:$N$6005,"&gt;="&amp;DATE($F$3,8,1),资金台帐!$N$6:$N$6005,"&lt;"&amp;DATE($F$3,8+1,1)),2)</f>
        <v>0</v>
      </c>
      <c r="J14" s="53">
        <f>ROUND(SUMIFS(资金台帐!$AC$6:$AC$6005,资金台帐!$U$6:$U$6005,"支出为准",资金台帐!$O$6:$O$6005,IF($C$3="全部","?*",$C$3),资金台帐!$N$6:$N$6005,"&gt;="&amp;DATE($F$3,9,1),资金台帐!$N$6:$N$6005,"&lt;"&amp;DATE($F$3,9+1,1))-SUMIFS(资金台帐!$AB$6:$AB$6005,资金台帐!$U$6:$U$6005,"支出为准",资金台帐!$O$6:$O$6005,IF($C$3="全部","?*",$C$3),资金台帐!$N$6:$N$6005,"&gt;="&amp;DATE($F$3,9,1),资金台帐!$N$6:$N$6005,"&lt;"&amp;DATE($F$3,9+1,1)),2)</f>
        <v>0</v>
      </c>
      <c r="K14" s="53">
        <f>ROUND(SUMIFS(资金台帐!$AC$6:$AC$6005,资金台帐!$U$6:$U$6005,"支出为准",资金台帐!$O$6:$O$6005,IF($C$3="全部","?*",$C$3),资金台帐!$N$6:$N$6005,"&gt;="&amp;DATE($F$3,10,1),资金台帐!$N$6:$N$6005,"&lt;"&amp;DATE($F$3,10+1,1))-SUMIFS(资金台帐!$AB$6:$AB$6005,资金台帐!$U$6:$U$6005,"支出为准",资金台帐!$O$6:$O$6005,IF($C$3="全部","?*",$C$3),资金台帐!$N$6:$N$6005,"&gt;="&amp;DATE($F$3,10,1),资金台帐!$N$6:$N$6005,"&lt;"&amp;DATE($F$3,10+1,1)),2)</f>
        <v>0</v>
      </c>
      <c r="L14" s="53">
        <f>ROUND(SUMIFS(资金台帐!$AC$6:$AC$6005,资金台帐!$U$6:$U$6005,"支出为准",资金台帐!$O$6:$O$6005,IF($C$3="全部","?*",$C$3),资金台帐!$N$6:$N$6005,"&gt;="&amp;DATE($F$3,11,1),资金台帐!$N$6:$N$6005,"&lt;"&amp;DATE($F$3,11+1,1))-SUMIFS(资金台帐!$AB$6:$AB$6005,资金台帐!$U$6:$U$6005,"支出为准",资金台帐!$O$6:$O$6005,IF($C$3="全部","?*",$C$3),资金台帐!$N$6:$N$6005,"&gt;="&amp;DATE($F$3,11,1),资金台帐!$N$6:$N$6005,"&lt;"&amp;DATE($F$3,11+1,1)),2)</f>
        <v>0</v>
      </c>
      <c r="M14" s="53">
        <f>ROUND(SUMIFS(资金台帐!$AC$6:$AC$6005,资金台帐!$U$6:$U$6005,"支出为准",资金台帐!$O$6:$O$6005,IF($C$3="全部","?*",$C$3),资金台帐!$N$6:$N$6005,"&gt;="&amp;DATE($F$3,12,1),资金台帐!$N$6:$N$6005,"&lt;"&amp;DATE($F$3,12+1,1))-SUMIFS(资金台帐!$AB$6:$AB$6005,资金台帐!$U$6:$U$6005,"支出为准",资金台帐!$O$6:$O$6005,IF($C$3="全部","?*",$C$3),资金台帐!$N$6:$N$6005,"&gt;="&amp;DATE($F$3,12,1),资金台帐!$N$6:$N$6005,"&lt;"&amp;DATE($F$3,12+1,1)),2)</f>
        <v>0</v>
      </c>
      <c r="N14" s="53">
        <f>ROUND(SUMIFS(资金台帐!$AC$6:$AC$6005,资金台帐!$U$6:$U$6005,"支出为准",资金台帐!$O$6:$O$6005,IF($C$3="全部","?*",$C$3),资金台帐!$N$6:$N$6005,"&gt;="&amp;DATE($F$3,1,1),资金台帐!$N$6:$N$6005,"&lt;"&amp;DATE($F$3+1,1,1))-SUMIFS(资金台帐!$AB$6:$AB$6005,资金台帐!$U$6:$U$6005,"支出为准",资金台帐!$O$6:$O$6005,IF($C$3="全部","?*",$C$3),资金台帐!$N$6:$N$6005,"&gt;="&amp;DATE($F$3,1,1),资金台帐!$N$6:$N$6005,"&lt;"&amp;DATE($F$3+1,1,1)),2)</f>
        <v>0</v>
      </c>
    </row>
    <row r="15">
      <c r="A15" s="51" t="inlineStr">
        <is>
          <t xml:space="preserve">　投资活动净流量</t>
        </is>
      </c>
      <c r="B15" s="37">
        <f>ROUND(-B14,2)</f>
        <v>0</v>
      </c>
      <c r="C15" s="37">
        <f>ROUND(-C14,2)</f>
        <v>0</v>
      </c>
      <c r="D15" s="37">
        <f>ROUND(-D14,2)</f>
        <v>0</v>
      </c>
      <c r="E15" s="37">
        <f>ROUND(-E14,2)</f>
        <v>0</v>
      </c>
      <c r="F15" s="37">
        <f>ROUND(-F14,2)</f>
        <v>0</v>
      </c>
      <c r="G15" s="37">
        <f>ROUND(-G14,2)</f>
        <v>0</v>
      </c>
      <c r="H15" s="37">
        <f>ROUND(-H14,2)</f>
        <v>0</v>
      </c>
      <c r="I15" s="37">
        <f>ROUND(-I14,2)</f>
        <v>0</v>
      </c>
      <c r="J15" s="37">
        <f>ROUND(-J14,2)</f>
        <v>0</v>
      </c>
      <c r="K15" s="37">
        <f>ROUND(-K14,2)</f>
        <v>0</v>
      </c>
      <c r="L15" s="37">
        <f>ROUND(-L14,2)</f>
        <v>0</v>
      </c>
      <c r="M15" s="37">
        <f>ROUND(-M14,2)</f>
        <v>0</v>
      </c>
      <c r="N15" s="37">
        <f>ROUND(-N14,2)</f>
        <v>0</v>
      </c>
    </row>
    <row r="16">
      <c r="A16" s="54" t="inlineStr">
        <is>
          <t>四、筹资及往来</t>
        </is>
      </c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</row>
    <row r="17">
      <c r="A17" s="52" t="inlineStr">
        <is>
          <t xml:space="preserve">　　实收资本（收到为准）</t>
        </is>
      </c>
      <c r="B17" s="53">
        <f>ROUND(SUMIFS(资金台帐!$AB$6:$AB$6005,资金台帐!$U$6:$U$6005,"收到为准",资金台帐!$O$6:$O$6005,IF($C$3="全部","?*",$C$3),资金台帐!$N$6:$N$6005,"&gt;="&amp;DATE($F$3,1,1),资金台帐!$N$6:$N$6005,"&lt;"&amp;DATE($F$3,1+1,1))-SUMIFS(资金台帐!$AC$6:$AC$6005,资金台帐!$U$6:$U$6005,"收到为准",资金台帐!$O$6:$O$6005,IF($C$3="全部","?*",$C$3),资金台帐!$N$6:$N$6005,"&gt;="&amp;DATE($F$3,1,1),资金台帐!$N$6:$N$6005,"&lt;"&amp;DATE($F$3,1+1,1)),2)</f>
        <v>0</v>
      </c>
      <c r="C17" s="53">
        <f>ROUND(SUMIFS(资金台帐!$AB$6:$AB$6005,资金台帐!$U$6:$U$6005,"收到为准",资金台帐!$O$6:$O$6005,IF($C$3="全部","?*",$C$3),资金台帐!$N$6:$N$6005,"&gt;="&amp;DATE($F$3,2,1),资金台帐!$N$6:$N$6005,"&lt;"&amp;DATE($F$3,2+1,1))-SUMIFS(资金台帐!$AC$6:$AC$6005,资金台帐!$U$6:$U$6005,"收到为准",资金台帐!$O$6:$O$6005,IF($C$3="全部","?*",$C$3),资金台帐!$N$6:$N$6005,"&gt;="&amp;DATE($F$3,2,1),资金台帐!$N$6:$N$6005,"&lt;"&amp;DATE($F$3,2+1,1)),2)</f>
        <v>0</v>
      </c>
      <c r="D17" s="53">
        <f>ROUND(SUMIFS(资金台帐!$AB$6:$AB$6005,资金台帐!$U$6:$U$6005,"收到为准",资金台帐!$O$6:$O$6005,IF($C$3="全部","?*",$C$3),资金台帐!$N$6:$N$6005,"&gt;="&amp;DATE($F$3,3,1),资金台帐!$N$6:$N$6005,"&lt;"&amp;DATE($F$3,3+1,1))-SUMIFS(资金台帐!$AC$6:$AC$6005,资金台帐!$U$6:$U$6005,"收到为准",资金台帐!$O$6:$O$6005,IF($C$3="全部","?*",$C$3),资金台帐!$N$6:$N$6005,"&gt;="&amp;DATE($F$3,3,1),资金台帐!$N$6:$N$6005,"&lt;"&amp;DATE($F$3,3+1,1)),2)</f>
        <v>0</v>
      </c>
      <c r="E17" s="53">
        <f>ROUND(SUMIFS(资金台帐!$AB$6:$AB$6005,资金台帐!$U$6:$U$6005,"收到为准",资金台帐!$O$6:$O$6005,IF($C$3="全部","?*",$C$3),资金台帐!$N$6:$N$6005,"&gt;="&amp;DATE($F$3,4,1),资金台帐!$N$6:$N$6005,"&lt;"&amp;DATE($F$3,4+1,1))-SUMIFS(资金台帐!$AC$6:$AC$6005,资金台帐!$U$6:$U$6005,"收到为准",资金台帐!$O$6:$O$6005,IF($C$3="全部","?*",$C$3),资金台帐!$N$6:$N$6005,"&gt;="&amp;DATE($F$3,4,1),资金台帐!$N$6:$N$6005,"&lt;"&amp;DATE($F$3,4+1,1)),2)</f>
        <v>0</v>
      </c>
      <c r="F17" s="53">
        <f>ROUND(SUMIFS(资金台帐!$AB$6:$AB$6005,资金台帐!$U$6:$U$6005,"收到为准",资金台帐!$O$6:$O$6005,IF($C$3="全部","?*",$C$3),资金台帐!$N$6:$N$6005,"&gt;="&amp;DATE($F$3,5,1),资金台帐!$N$6:$N$6005,"&lt;"&amp;DATE($F$3,5+1,1))-SUMIFS(资金台帐!$AC$6:$AC$6005,资金台帐!$U$6:$U$6005,"收到为准",资金台帐!$O$6:$O$6005,IF($C$3="全部","?*",$C$3),资金台帐!$N$6:$N$6005,"&gt;="&amp;DATE($F$3,5,1),资金台帐!$N$6:$N$6005,"&lt;"&amp;DATE($F$3,5+1,1)),2)</f>
        <v>0</v>
      </c>
      <c r="G17" s="53">
        <f>ROUND(SUMIFS(资金台帐!$AB$6:$AB$6005,资金台帐!$U$6:$U$6005,"收到为准",资金台帐!$O$6:$O$6005,IF($C$3="全部","?*",$C$3),资金台帐!$N$6:$N$6005,"&gt;="&amp;DATE($F$3,6,1),资金台帐!$N$6:$N$6005,"&lt;"&amp;DATE($F$3,6+1,1))-SUMIFS(资金台帐!$AC$6:$AC$6005,资金台帐!$U$6:$U$6005,"收到为准",资金台帐!$O$6:$O$6005,IF($C$3="全部","?*",$C$3),资金台帐!$N$6:$N$6005,"&gt;="&amp;DATE($F$3,6,1),资金台帐!$N$6:$N$6005,"&lt;"&amp;DATE($F$3,6+1,1)),2)</f>
        <v>0</v>
      </c>
      <c r="H17" s="53">
        <f>ROUND(SUMIFS(资金台帐!$AB$6:$AB$6005,资金台帐!$U$6:$U$6005,"收到为准",资金台帐!$O$6:$O$6005,IF($C$3="全部","?*",$C$3),资金台帐!$N$6:$N$6005,"&gt;="&amp;DATE($F$3,7,1),资金台帐!$N$6:$N$6005,"&lt;"&amp;DATE($F$3,7+1,1))-SUMIFS(资金台帐!$AC$6:$AC$6005,资金台帐!$U$6:$U$6005,"收到为准",资金台帐!$O$6:$O$6005,IF($C$3="全部","?*",$C$3),资金台帐!$N$6:$N$6005,"&gt;="&amp;DATE($F$3,7,1),资金台帐!$N$6:$N$6005,"&lt;"&amp;DATE($F$3,7+1,1)),2)</f>
        <v>0</v>
      </c>
      <c r="I17" s="53">
        <f>ROUND(SUMIFS(资金台帐!$AB$6:$AB$6005,资金台帐!$U$6:$U$6005,"收到为准",资金台帐!$O$6:$O$6005,IF($C$3="全部","?*",$C$3),资金台帐!$N$6:$N$6005,"&gt;="&amp;DATE($F$3,8,1),资金台帐!$N$6:$N$6005,"&lt;"&amp;DATE($F$3,8+1,1))-SUMIFS(资金台帐!$AC$6:$AC$6005,资金台帐!$U$6:$U$6005,"收到为准",资金台帐!$O$6:$O$6005,IF($C$3="全部","?*",$C$3),资金台帐!$N$6:$N$6005,"&gt;="&amp;DATE($F$3,8,1),资金台帐!$N$6:$N$6005,"&lt;"&amp;DATE($F$3,8+1,1)),2)</f>
        <v>0</v>
      </c>
      <c r="J17" s="53">
        <f>ROUND(SUMIFS(资金台帐!$AB$6:$AB$6005,资金台帐!$U$6:$U$6005,"收到为准",资金台帐!$O$6:$O$6005,IF($C$3="全部","?*",$C$3),资金台帐!$N$6:$N$6005,"&gt;="&amp;DATE($F$3,9,1),资金台帐!$N$6:$N$6005,"&lt;"&amp;DATE($F$3,9+1,1))-SUMIFS(资金台帐!$AC$6:$AC$6005,资金台帐!$U$6:$U$6005,"收到为准",资金台帐!$O$6:$O$6005,IF($C$3="全部","?*",$C$3),资金台帐!$N$6:$N$6005,"&gt;="&amp;DATE($F$3,9,1),资金台帐!$N$6:$N$6005,"&lt;"&amp;DATE($F$3,9+1,1)),2)</f>
        <v>0</v>
      </c>
      <c r="K17" s="53">
        <f>ROUND(SUMIFS(资金台帐!$AB$6:$AB$6005,资金台帐!$U$6:$U$6005,"收到为准",资金台帐!$O$6:$O$6005,IF($C$3="全部","?*",$C$3),资金台帐!$N$6:$N$6005,"&gt;="&amp;DATE($F$3,10,1),资金台帐!$N$6:$N$6005,"&lt;"&amp;DATE($F$3,10+1,1))-SUMIFS(资金台帐!$AC$6:$AC$6005,资金台帐!$U$6:$U$6005,"收到为准",资金台帐!$O$6:$O$6005,IF($C$3="全部","?*",$C$3),资金台帐!$N$6:$N$6005,"&gt;="&amp;DATE($F$3,10,1),资金台帐!$N$6:$N$6005,"&lt;"&amp;DATE($F$3,10+1,1)),2)</f>
        <v>0</v>
      </c>
      <c r="L17" s="53">
        <f>ROUND(SUMIFS(资金台帐!$AB$6:$AB$6005,资金台帐!$U$6:$U$6005,"收到为准",资金台帐!$O$6:$O$6005,IF($C$3="全部","?*",$C$3),资金台帐!$N$6:$N$6005,"&gt;="&amp;DATE($F$3,11,1),资金台帐!$N$6:$N$6005,"&lt;"&amp;DATE($F$3,11+1,1))-SUMIFS(资金台帐!$AC$6:$AC$6005,资金台帐!$U$6:$U$6005,"收到为准",资金台帐!$O$6:$O$6005,IF($C$3="全部","?*",$C$3),资金台帐!$N$6:$N$6005,"&gt;="&amp;DATE($F$3,11,1),资金台帐!$N$6:$N$6005,"&lt;"&amp;DATE($F$3,11+1,1)),2)</f>
        <v>0</v>
      </c>
      <c r="M17" s="53">
        <f>ROUND(SUMIFS(资金台帐!$AB$6:$AB$6005,资金台帐!$U$6:$U$6005,"收到为准",资金台帐!$O$6:$O$6005,IF($C$3="全部","?*",$C$3),资金台帐!$N$6:$N$6005,"&gt;="&amp;DATE($F$3,12,1),资金台帐!$N$6:$N$6005,"&lt;"&amp;DATE($F$3,12+1,1))-SUMIFS(资金台帐!$AC$6:$AC$6005,资金台帐!$U$6:$U$6005,"收到为准",资金台帐!$O$6:$O$6005,IF($C$3="全部","?*",$C$3),资金台帐!$N$6:$N$6005,"&gt;="&amp;DATE($F$3,12,1),资金台帐!$N$6:$N$6005,"&lt;"&amp;DATE($F$3,12+1,1)),2)</f>
        <v>0</v>
      </c>
      <c r="N17" s="53">
        <f>ROUND(SUMIFS(资金台帐!$AB$6:$AB$6005,资金台帐!$U$6:$U$6005,"收到为准",资金台帐!$O$6:$O$6005,IF($C$3="全部","?*",$C$3),资金台帐!$N$6:$N$6005,"&gt;="&amp;DATE($F$3,1,1),资金台帐!$N$6:$N$6005,"&lt;"&amp;DATE($F$3+1,1,1))-SUMIFS(资金台帐!$AC$6:$AC$6005,资金台帐!$U$6:$U$6005,"收到为准",资金台帐!$O$6:$O$6005,IF($C$3="全部","?*",$C$3),资金台帐!$N$6:$N$6005,"&gt;="&amp;DATE($F$3,1,1),资金台帐!$N$6:$N$6005,"&lt;"&amp;DATE($F$3+1,1,1)),2)</f>
        <v>0</v>
      </c>
    </row>
    <row r="18">
      <c r="A18" s="52" t="inlineStr">
        <is>
          <t xml:space="preserve">　　往来款净流入（借款、押金等）</t>
        </is>
      </c>
      <c r="B18" s="53">
        <f>ROUND(SUMIFS(资金台帐!$AB$6:$AB$6005,资金台帐!$U$6:$U$6005,"往来",资金台帐!$O$6:$O$6005,IF($C$3="全部","?*",$C$3),资金台帐!$N$6:$N$6005,"&gt;="&amp;DATE($F$3,1,1),资金台帐!$N$6:$N$6005,"&lt;"&amp;DATE($F$3,1+1,1))-SUMIFS(资金台帐!$AC$6:$AC$6005,资金台帐!$U$6:$U$6005,"往来",资金台帐!$O$6:$O$6005,IF($C$3="全部","?*",$C$3),资金台帐!$N$6:$N$6005,"&gt;="&amp;DATE($F$3,1,1),资金台帐!$N$6:$N$6005,"&lt;"&amp;DATE($F$3,1+1,1)),2)</f>
        <v>0</v>
      </c>
      <c r="C18" s="53">
        <f>ROUND(SUMIFS(资金台帐!$AB$6:$AB$6005,资金台帐!$U$6:$U$6005,"往来",资金台帐!$O$6:$O$6005,IF($C$3="全部","?*",$C$3),资金台帐!$N$6:$N$6005,"&gt;="&amp;DATE($F$3,2,1),资金台帐!$N$6:$N$6005,"&lt;"&amp;DATE($F$3,2+1,1))-SUMIFS(资金台帐!$AC$6:$AC$6005,资金台帐!$U$6:$U$6005,"往来",资金台帐!$O$6:$O$6005,IF($C$3="全部","?*",$C$3),资金台帐!$N$6:$N$6005,"&gt;="&amp;DATE($F$3,2,1),资金台帐!$N$6:$N$6005,"&lt;"&amp;DATE($F$3,2+1,1)),2)</f>
        <v>0</v>
      </c>
      <c r="D18" s="53">
        <f>ROUND(SUMIFS(资金台帐!$AB$6:$AB$6005,资金台帐!$U$6:$U$6005,"往来",资金台帐!$O$6:$O$6005,IF($C$3="全部","?*",$C$3),资金台帐!$N$6:$N$6005,"&gt;="&amp;DATE($F$3,3,1),资金台帐!$N$6:$N$6005,"&lt;"&amp;DATE($F$3,3+1,1))-SUMIFS(资金台帐!$AC$6:$AC$6005,资金台帐!$U$6:$U$6005,"往来",资金台帐!$O$6:$O$6005,IF($C$3="全部","?*",$C$3),资金台帐!$N$6:$N$6005,"&gt;="&amp;DATE($F$3,3,1),资金台帐!$N$6:$N$6005,"&lt;"&amp;DATE($F$3,3+1,1)),2)</f>
        <v>0</v>
      </c>
      <c r="E18" s="53">
        <f>ROUND(SUMIFS(资金台帐!$AB$6:$AB$6005,资金台帐!$U$6:$U$6005,"往来",资金台帐!$O$6:$O$6005,IF($C$3="全部","?*",$C$3),资金台帐!$N$6:$N$6005,"&gt;="&amp;DATE($F$3,4,1),资金台帐!$N$6:$N$6005,"&lt;"&amp;DATE($F$3,4+1,1))-SUMIFS(资金台帐!$AC$6:$AC$6005,资金台帐!$U$6:$U$6005,"往来",资金台帐!$O$6:$O$6005,IF($C$3="全部","?*",$C$3),资金台帐!$N$6:$N$6005,"&gt;="&amp;DATE($F$3,4,1),资金台帐!$N$6:$N$6005,"&lt;"&amp;DATE($F$3,4+1,1)),2)</f>
        <v>0</v>
      </c>
      <c r="F18" s="53">
        <f>ROUND(SUMIFS(资金台帐!$AB$6:$AB$6005,资金台帐!$U$6:$U$6005,"往来",资金台帐!$O$6:$O$6005,IF($C$3="全部","?*",$C$3),资金台帐!$N$6:$N$6005,"&gt;="&amp;DATE($F$3,5,1),资金台帐!$N$6:$N$6005,"&lt;"&amp;DATE($F$3,5+1,1))-SUMIFS(资金台帐!$AC$6:$AC$6005,资金台帐!$U$6:$U$6005,"往来",资金台帐!$O$6:$O$6005,IF($C$3="全部","?*",$C$3),资金台帐!$N$6:$N$6005,"&gt;="&amp;DATE($F$3,5,1),资金台帐!$N$6:$N$6005,"&lt;"&amp;DATE($F$3,5+1,1)),2)</f>
        <v>0</v>
      </c>
      <c r="G18" s="53">
        <f>ROUND(SUMIFS(资金台帐!$AB$6:$AB$6005,资金台帐!$U$6:$U$6005,"往来",资金台帐!$O$6:$O$6005,IF($C$3="全部","?*",$C$3),资金台帐!$N$6:$N$6005,"&gt;="&amp;DATE($F$3,6,1),资金台帐!$N$6:$N$6005,"&lt;"&amp;DATE($F$3,6+1,1))-SUMIFS(资金台帐!$AC$6:$AC$6005,资金台帐!$U$6:$U$6005,"往来",资金台帐!$O$6:$O$6005,IF($C$3="全部","?*",$C$3),资金台帐!$N$6:$N$6005,"&gt;="&amp;DATE($F$3,6,1),资金台帐!$N$6:$N$6005,"&lt;"&amp;DATE($F$3,6+1,1)),2)</f>
        <v>0</v>
      </c>
      <c r="H18" s="53">
        <f>ROUND(SUMIFS(资金台帐!$AB$6:$AB$6005,资金台帐!$U$6:$U$6005,"往来",资金台帐!$O$6:$O$6005,IF($C$3="全部","?*",$C$3),资金台帐!$N$6:$N$6005,"&gt;="&amp;DATE($F$3,7,1),资金台帐!$N$6:$N$6005,"&lt;"&amp;DATE($F$3,7+1,1))-SUMIFS(资金台帐!$AC$6:$AC$6005,资金台帐!$U$6:$U$6005,"往来",资金台帐!$O$6:$O$6005,IF($C$3="全部","?*",$C$3),资金台帐!$N$6:$N$6005,"&gt;="&amp;DATE($F$3,7,1),资金台帐!$N$6:$N$6005,"&lt;"&amp;DATE($F$3,7+1,1)),2)</f>
        <v>0</v>
      </c>
      <c r="I18" s="53">
        <f>ROUND(SUMIFS(资金台帐!$AB$6:$AB$6005,资金台帐!$U$6:$U$6005,"往来",资金台帐!$O$6:$O$6005,IF($C$3="全部","?*",$C$3),资金台帐!$N$6:$N$6005,"&gt;="&amp;DATE($F$3,8,1),资金台帐!$N$6:$N$6005,"&lt;"&amp;DATE($F$3,8+1,1))-SUMIFS(资金台帐!$AC$6:$AC$6005,资金台帐!$U$6:$U$6005,"往来",资金台帐!$O$6:$O$6005,IF($C$3="全部","?*",$C$3),资金台帐!$N$6:$N$6005,"&gt;="&amp;DATE($F$3,8,1),资金台帐!$N$6:$N$6005,"&lt;"&amp;DATE($F$3,8+1,1)),2)</f>
        <v>0</v>
      </c>
      <c r="J18" s="53">
        <f>ROUND(SUMIFS(资金台帐!$AB$6:$AB$6005,资金台帐!$U$6:$U$6005,"往来",资金台帐!$O$6:$O$6005,IF($C$3="全部","?*",$C$3),资金台帐!$N$6:$N$6005,"&gt;="&amp;DATE($F$3,9,1),资金台帐!$N$6:$N$6005,"&lt;"&amp;DATE($F$3,9+1,1))-SUMIFS(资金台帐!$AC$6:$AC$6005,资金台帐!$U$6:$U$6005,"往来",资金台帐!$O$6:$O$6005,IF($C$3="全部","?*",$C$3),资金台帐!$N$6:$N$6005,"&gt;="&amp;DATE($F$3,9,1),资金台帐!$N$6:$N$6005,"&lt;"&amp;DATE($F$3,9+1,1)),2)</f>
        <v>0</v>
      </c>
      <c r="K18" s="53">
        <f>ROUND(SUMIFS(资金台帐!$AB$6:$AB$6005,资金台帐!$U$6:$U$6005,"往来",资金台帐!$O$6:$O$6005,IF($C$3="全部","?*",$C$3),资金台帐!$N$6:$N$6005,"&gt;="&amp;DATE($F$3,10,1),资金台帐!$N$6:$N$6005,"&lt;"&amp;DATE($F$3,10+1,1))-SUMIFS(资金台帐!$AC$6:$AC$6005,资金台帐!$U$6:$U$6005,"往来",资金台帐!$O$6:$O$6005,IF($C$3="全部","?*",$C$3),资金台帐!$N$6:$N$6005,"&gt;="&amp;DATE($F$3,10,1),资金台帐!$N$6:$N$6005,"&lt;"&amp;DATE($F$3,10+1,1)),2)</f>
        <v>0</v>
      </c>
      <c r="L18" s="53">
        <f>ROUND(SUMIFS(资金台帐!$AB$6:$AB$6005,资金台帐!$U$6:$U$6005,"往来",资金台帐!$O$6:$O$6005,IF($C$3="全部","?*",$C$3),资金台帐!$N$6:$N$6005,"&gt;="&amp;DATE($F$3,11,1),资金台帐!$N$6:$N$6005,"&lt;"&amp;DATE($F$3,11+1,1))-SUMIFS(资金台帐!$AC$6:$AC$6005,资金台帐!$U$6:$U$6005,"往来",资金台帐!$O$6:$O$6005,IF($C$3="全部","?*",$C$3),资金台帐!$N$6:$N$6005,"&gt;="&amp;DATE($F$3,11,1),资金台帐!$N$6:$N$6005,"&lt;"&amp;DATE($F$3,11+1,1)),2)</f>
        <v>0</v>
      </c>
      <c r="M18" s="53">
        <f>ROUND(SUMIFS(资金台帐!$AB$6:$AB$6005,资金台帐!$U$6:$U$6005,"往来",资金台帐!$O$6:$O$6005,IF($C$3="全部","?*",$C$3),资金台帐!$N$6:$N$6005,"&gt;="&amp;DATE($F$3,12,1),资金台帐!$N$6:$N$6005,"&lt;"&amp;DATE($F$3,12+1,1))-SUMIFS(资金台帐!$AC$6:$AC$6005,资金台帐!$U$6:$U$6005,"往来",资金台帐!$O$6:$O$6005,IF($C$3="全部","?*",$C$3),资金台帐!$N$6:$N$6005,"&gt;="&amp;DATE($F$3,12,1),资金台帐!$N$6:$N$6005,"&lt;"&amp;DATE($F$3,12+1,1)),2)</f>
        <v>0</v>
      </c>
      <c r="N18" s="53">
        <f>ROUND(SUMIFS(资金台帐!$AB$6:$AB$6005,资金台帐!$U$6:$U$6005,"往来",资金台帐!$O$6:$O$6005,IF($C$3="全部","?*",$C$3),资金台帐!$N$6:$N$6005,"&gt;="&amp;DATE($F$3,1,1),资金台帐!$N$6:$N$6005,"&lt;"&amp;DATE($F$3+1,1,1))-SUMIFS(资金台帐!$AC$6:$AC$6005,资金台帐!$U$6:$U$6005,"往来",资金台帐!$O$6:$O$6005,IF($C$3="全部","?*",$C$3),资金台帐!$N$6:$N$6005,"&gt;="&amp;DATE($F$3,1,1),资金台帐!$N$6:$N$6005,"&lt;"&amp;DATE($F$3+1,1,1)),2)</f>
        <v>0</v>
      </c>
    </row>
    <row r="19">
      <c r="A19" s="52" t="inlineStr">
        <is>
          <t xml:space="preserve">　　内部公司划转净流入</t>
        </is>
      </c>
      <c r="B19" s="53">
        <f>ROUND(SUMIFS(资金台帐!$AB$6:$AB$6005,资金台帐!$U$6:$U$6005,"内部划转",资金台帐!$O$6:$O$6005,IF($C$3="全部","?*",$C$3),资金台帐!$N$6:$N$6005,"&gt;="&amp;DATE($F$3,1,1),资金台帐!$N$6:$N$6005,"&lt;"&amp;DATE($F$3,1+1,1))-SUMIFS(资金台帐!$AC$6:$AC$6005,资金台帐!$U$6:$U$6005,"内部划转",资金台帐!$O$6:$O$6005,IF($C$3="全部","?*",$C$3),资金台帐!$N$6:$N$6005,"&gt;="&amp;DATE($F$3,1,1),资金台帐!$N$6:$N$6005,"&lt;"&amp;DATE($F$3,1+1,1)),2)</f>
        <v>0</v>
      </c>
      <c r="C19" s="53">
        <f>ROUND(SUMIFS(资金台帐!$AB$6:$AB$6005,资金台帐!$U$6:$U$6005,"内部划转",资金台帐!$O$6:$O$6005,IF($C$3="全部","?*",$C$3),资金台帐!$N$6:$N$6005,"&gt;="&amp;DATE($F$3,2,1),资金台帐!$N$6:$N$6005,"&lt;"&amp;DATE($F$3,2+1,1))-SUMIFS(资金台帐!$AC$6:$AC$6005,资金台帐!$U$6:$U$6005,"内部划转",资金台帐!$O$6:$O$6005,IF($C$3="全部","?*",$C$3),资金台帐!$N$6:$N$6005,"&gt;="&amp;DATE($F$3,2,1),资金台帐!$N$6:$N$6005,"&lt;"&amp;DATE($F$3,2+1,1)),2)</f>
        <v>0</v>
      </c>
      <c r="D19" s="53">
        <f>ROUND(SUMIFS(资金台帐!$AB$6:$AB$6005,资金台帐!$U$6:$U$6005,"内部划转",资金台帐!$O$6:$O$6005,IF($C$3="全部","?*",$C$3),资金台帐!$N$6:$N$6005,"&gt;="&amp;DATE($F$3,3,1),资金台帐!$N$6:$N$6005,"&lt;"&amp;DATE($F$3,3+1,1))-SUMIFS(资金台帐!$AC$6:$AC$6005,资金台帐!$U$6:$U$6005,"内部划转",资金台帐!$O$6:$O$6005,IF($C$3="全部","?*",$C$3),资金台帐!$N$6:$N$6005,"&gt;="&amp;DATE($F$3,3,1),资金台帐!$N$6:$N$6005,"&lt;"&amp;DATE($F$3,3+1,1)),2)</f>
        <v>0</v>
      </c>
      <c r="E19" s="53">
        <f>ROUND(SUMIFS(资金台帐!$AB$6:$AB$6005,资金台帐!$U$6:$U$6005,"内部划转",资金台帐!$O$6:$O$6005,IF($C$3="全部","?*",$C$3),资金台帐!$N$6:$N$6005,"&gt;="&amp;DATE($F$3,4,1),资金台帐!$N$6:$N$6005,"&lt;"&amp;DATE($F$3,4+1,1))-SUMIFS(资金台帐!$AC$6:$AC$6005,资金台帐!$U$6:$U$6005,"内部划转",资金台帐!$O$6:$O$6005,IF($C$3="全部","?*",$C$3),资金台帐!$N$6:$N$6005,"&gt;="&amp;DATE($F$3,4,1),资金台帐!$N$6:$N$6005,"&lt;"&amp;DATE($F$3,4+1,1)),2)</f>
        <v>0</v>
      </c>
      <c r="F19" s="53">
        <f>ROUND(SUMIFS(资金台帐!$AB$6:$AB$6005,资金台帐!$U$6:$U$6005,"内部划转",资金台帐!$O$6:$O$6005,IF($C$3="全部","?*",$C$3),资金台帐!$N$6:$N$6005,"&gt;="&amp;DATE($F$3,5,1),资金台帐!$N$6:$N$6005,"&lt;"&amp;DATE($F$3,5+1,1))-SUMIFS(资金台帐!$AC$6:$AC$6005,资金台帐!$U$6:$U$6005,"内部划转",资金台帐!$O$6:$O$6005,IF($C$3="全部","?*",$C$3),资金台帐!$N$6:$N$6005,"&gt;="&amp;DATE($F$3,5,1),资金台帐!$N$6:$N$6005,"&lt;"&amp;DATE($F$3,5+1,1)),2)</f>
        <v>0</v>
      </c>
      <c r="G19" s="53">
        <f>ROUND(SUMIFS(资金台帐!$AB$6:$AB$6005,资金台帐!$U$6:$U$6005,"内部划转",资金台帐!$O$6:$O$6005,IF($C$3="全部","?*",$C$3),资金台帐!$N$6:$N$6005,"&gt;="&amp;DATE($F$3,6,1),资金台帐!$N$6:$N$6005,"&lt;"&amp;DATE($F$3,6+1,1))-SUMIFS(资金台帐!$AC$6:$AC$6005,资金台帐!$U$6:$U$6005,"内部划转",资金台帐!$O$6:$O$6005,IF($C$3="全部","?*",$C$3),资金台帐!$N$6:$N$6005,"&gt;="&amp;DATE($F$3,6,1),资金台帐!$N$6:$N$6005,"&lt;"&amp;DATE($F$3,6+1,1)),2)</f>
        <v>0</v>
      </c>
      <c r="H19" s="53">
        <f>ROUND(SUMIFS(资金台帐!$AB$6:$AB$6005,资金台帐!$U$6:$U$6005,"内部划转",资金台帐!$O$6:$O$6005,IF($C$3="全部","?*",$C$3),资金台帐!$N$6:$N$6005,"&gt;="&amp;DATE($F$3,7,1),资金台帐!$N$6:$N$6005,"&lt;"&amp;DATE($F$3,7+1,1))-SUMIFS(资金台帐!$AC$6:$AC$6005,资金台帐!$U$6:$U$6005,"内部划转",资金台帐!$O$6:$O$6005,IF($C$3="全部","?*",$C$3),资金台帐!$N$6:$N$6005,"&gt;="&amp;DATE($F$3,7,1),资金台帐!$N$6:$N$6005,"&lt;"&amp;DATE($F$3,7+1,1)),2)</f>
        <v>0</v>
      </c>
      <c r="I19" s="53">
        <f>ROUND(SUMIFS(资金台帐!$AB$6:$AB$6005,资金台帐!$U$6:$U$6005,"内部划转",资金台帐!$O$6:$O$6005,IF($C$3="全部","?*",$C$3),资金台帐!$N$6:$N$6005,"&gt;="&amp;DATE($F$3,8,1),资金台帐!$N$6:$N$6005,"&lt;"&amp;DATE($F$3,8+1,1))-SUMIFS(资金台帐!$AC$6:$AC$6005,资金台帐!$U$6:$U$6005,"内部划转",资金台帐!$O$6:$O$6005,IF($C$3="全部","?*",$C$3),资金台帐!$N$6:$N$6005,"&gt;="&amp;DATE($F$3,8,1),资金台帐!$N$6:$N$6005,"&lt;"&amp;DATE($F$3,8+1,1)),2)</f>
        <v>0</v>
      </c>
      <c r="J19" s="53">
        <f>ROUND(SUMIFS(资金台帐!$AB$6:$AB$6005,资金台帐!$U$6:$U$6005,"内部划转",资金台帐!$O$6:$O$6005,IF($C$3="全部","?*",$C$3),资金台帐!$N$6:$N$6005,"&gt;="&amp;DATE($F$3,9,1),资金台帐!$N$6:$N$6005,"&lt;"&amp;DATE($F$3,9+1,1))-SUMIFS(资金台帐!$AC$6:$AC$6005,资金台帐!$U$6:$U$6005,"内部划转",资金台帐!$O$6:$O$6005,IF($C$3="全部","?*",$C$3),资金台帐!$N$6:$N$6005,"&gt;="&amp;DATE($F$3,9,1),资金台帐!$N$6:$N$6005,"&lt;"&amp;DATE($F$3,9+1,1)),2)</f>
        <v>0</v>
      </c>
      <c r="K19" s="53">
        <f>ROUND(SUMIFS(资金台帐!$AB$6:$AB$6005,资金台帐!$U$6:$U$6005,"内部划转",资金台帐!$O$6:$O$6005,IF($C$3="全部","?*",$C$3),资金台帐!$N$6:$N$6005,"&gt;="&amp;DATE($F$3,10,1),资金台帐!$N$6:$N$6005,"&lt;"&amp;DATE($F$3,10+1,1))-SUMIFS(资金台帐!$AC$6:$AC$6005,资金台帐!$U$6:$U$6005,"内部划转",资金台帐!$O$6:$O$6005,IF($C$3="全部","?*",$C$3),资金台帐!$N$6:$N$6005,"&gt;="&amp;DATE($F$3,10,1),资金台帐!$N$6:$N$6005,"&lt;"&amp;DATE($F$3,10+1,1)),2)</f>
        <v>0</v>
      </c>
      <c r="L19" s="53">
        <f>ROUND(SUMIFS(资金台帐!$AB$6:$AB$6005,资金台帐!$U$6:$U$6005,"内部划转",资金台帐!$O$6:$O$6005,IF($C$3="全部","?*",$C$3),资金台帐!$N$6:$N$6005,"&gt;="&amp;DATE($F$3,11,1),资金台帐!$N$6:$N$6005,"&lt;"&amp;DATE($F$3,11+1,1))-SUMIFS(资金台帐!$AC$6:$AC$6005,资金台帐!$U$6:$U$6005,"内部划转",资金台帐!$O$6:$O$6005,IF($C$3="全部","?*",$C$3),资金台帐!$N$6:$N$6005,"&gt;="&amp;DATE($F$3,11,1),资金台帐!$N$6:$N$6005,"&lt;"&amp;DATE($F$3,11+1,1)),2)</f>
        <v>0</v>
      </c>
      <c r="M19" s="53">
        <f>ROUND(SUMIFS(资金台帐!$AB$6:$AB$6005,资金台帐!$U$6:$U$6005,"内部划转",资金台帐!$O$6:$O$6005,IF($C$3="全部","?*",$C$3),资金台帐!$N$6:$N$6005,"&gt;="&amp;DATE($F$3,12,1),资金台帐!$N$6:$N$6005,"&lt;"&amp;DATE($F$3,12+1,1))-SUMIFS(资金台帐!$AC$6:$AC$6005,资金台帐!$U$6:$U$6005,"内部划转",资金台帐!$O$6:$O$6005,IF($C$3="全部","?*",$C$3),资金台帐!$N$6:$N$6005,"&gt;="&amp;DATE($F$3,12,1),资金台帐!$N$6:$N$6005,"&lt;"&amp;DATE($F$3,12+1,1)),2)</f>
        <v>0</v>
      </c>
      <c r="N19" s="53">
        <f>ROUND(SUMIFS(资金台帐!$AB$6:$AB$6005,资金台帐!$U$6:$U$6005,"内部划转",资金台帐!$O$6:$O$6005,IF($C$3="全部","?*",$C$3),资金台帐!$N$6:$N$6005,"&gt;="&amp;DATE($F$3,1,1),资金台帐!$N$6:$N$6005,"&lt;"&amp;DATE($F$3+1,1,1))-SUMIFS(资金台帐!$AC$6:$AC$6005,资金台帐!$U$6:$U$6005,"内部划转",资金台帐!$O$6:$O$6005,IF($C$3="全部","?*",$C$3),资金台帐!$N$6:$N$6005,"&gt;="&amp;DATE($F$3,1,1),资金台帐!$N$6:$N$6005,"&lt;"&amp;DATE($F$3+1,1,1)),2)</f>
        <v>0</v>
      </c>
    </row>
    <row r="20">
      <c r="A20" s="52" t="inlineStr">
        <is>
          <t xml:space="preserve">　　账户互转（同公司，应为 0）</t>
        </is>
      </c>
      <c r="B20" s="53">
        <f>ROUND(SUMIFS(资金台帐!$AB$6:$AB$6005,资金台帐!$U$6:$U$6005,"账户互转",资金台帐!$O$6:$O$6005,IF($C$3="全部","?*",$C$3),资金台帐!$N$6:$N$6005,"&gt;="&amp;DATE($F$3,1,1),资金台帐!$N$6:$N$6005,"&lt;"&amp;DATE($F$3,1+1,1))-SUMIFS(资金台帐!$AC$6:$AC$6005,资金台帐!$U$6:$U$6005,"账户互转",资金台帐!$O$6:$O$6005,IF($C$3="全部","?*",$C$3),资金台帐!$N$6:$N$6005,"&gt;="&amp;DATE($F$3,1,1),资金台帐!$N$6:$N$6005,"&lt;"&amp;DATE($F$3,1+1,1)),2)</f>
        <v>0</v>
      </c>
      <c r="C20" s="53">
        <f>ROUND(SUMIFS(资金台帐!$AB$6:$AB$6005,资金台帐!$U$6:$U$6005,"账户互转",资金台帐!$O$6:$O$6005,IF($C$3="全部","?*",$C$3),资金台帐!$N$6:$N$6005,"&gt;="&amp;DATE($F$3,2,1),资金台帐!$N$6:$N$6005,"&lt;"&amp;DATE($F$3,2+1,1))-SUMIFS(资金台帐!$AC$6:$AC$6005,资金台帐!$U$6:$U$6005,"账户互转",资金台帐!$O$6:$O$6005,IF($C$3="全部","?*",$C$3),资金台帐!$N$6:$N$6005,"&gt;="&amp;DATE($F$3,2,1),资金台帐!$N$6:$N$6005,"&lt;"&amp;DATE($F$3,2+1,1)),2)</f>
        <v>0</v>
      </c>
      <c r="D20" s="53">
        <f>ROUND(SUMIFS(资金台帐!$AB$6:$AB$6005,资金台帐!$U$6:$U$6005,"账户互转",资金台帐!$O$6:$O$6005,IF($C$3="全部","?*",$C$3),资金台帐!$N$6:$N$6005,"&gt;="&amp;DATE($F$3,3,1),资金台帐!$N$6:$N$6005,"&lt;"&amp;DATE($F$3,3+1,1))-SUMIFS(资金台帐!$AC$6:$AC$6005,资金台帐!$U$6:$U$6005,"账户互转",资金台帐!$O$6:$O$6005,IF($C$3="全部","?*",$C$3),资金台帐!$N$6:$N$6005,"&gt;="&amp;DATE($F$3,3,1),资金台帐!$N$6:$N$6005,"&lt;"&amp;DATE($F$3,3+1,1)),2)</f>
        <v>0</v>
      </c>
      <c r="E20" s="53">
        <f>ROUND(SUMIFS(资金台帐!$AB$6:$AB$6005,资金台帐!$U$6:$U$6005,"账户互转",资金台帐!$O$6:$O$6005,IF($C$3="全部","?*",$C$3),资金台帐!$N$6:$N$6005,"&gt;="&amp;DATE($F$3,4,1),资金台帐!$N$6:$N$6005,"&lt;"&amp;DATE($F$3,4+1,1))-SUMIFS(资金台帐!$AC$6:$AC$6005,资金台帐!$U$6:$U$6005,"账户互转",资金台帐!$O$6:$O$6005,IF($C$3="全部","?*",$C$3),资金台帐!$N$6:$N$6005,"&gt;="&amp;DATE($F$3,4,1),资金台帐!$N$6:$N$6005,"&lt;"&amp;DATE($F$3,4+1,1)),2)</f>
        <v>0</v>
      </c>
      <c r="F20" s="53">
        <f>ROUND(SUMIFS(资金台帐!$AB$6:$AB$6005,资金台帐!$U$6:$U$6005,"账户互转",资金台帐!$O$6:$O$6005,IF($C$3="全部","?*",$C$3),资金台帐!$N$6:$N$6005,"&gt;="&amp;DATE($F$3,5,1),资金台帐!$N$6:$N$6005,"&lt;"&amp;DATE($F$3,5+1,1))-SUMIFS(资金台帐!$AC$6:$AC$6005,资金台帐!$U$6:$U$6005,"账户互转",资金台帐!$O$6:$O$6005,IF($C$3="全部","?*",$C$3),资金台帐!$N$6:$N$6005,"&gt;="&amp;DATE($F$3,5,1),资金台帐!$N$6:$N$6005,"&lt;"&amp;DATE($F$3,5+1,1)),2)</f>
        <v>0</v>
      </c>
      <c r="G20" s="53">
        <f>ROUND(SUMIFS(资金台帐!$AB$6:$AB$6005,资金台帐!$U$6:$U$6005,"账户互转",资金台帐!$O$6:$O$6005,IF($C$3="全部","?*",$C$3),资金台帐!$N$6:$N$6005,"&gt;="&amp;DATE($F$3,6,1),资金台帐!$N$6:$N$6005,"&lt;"&amp;DATE($F$3,6+1,1))-SUMIFS(资金台帐!$AC$6:$AC$6005,资金台帐!$U$6:$U$6005,"账户互转",资金台帐!$O$6:$O$6005,IF($C$3="全部","?*",$C$3),资金台帐!$N$6:$N$6005,"&gt;="&amp;DATE($F$3,6,1),资金台帐!$N$6:$N$6005,"&lt;"&amp;DATE($F$3,6+1,1)),2)</f>
        <v>0</v>
      </c>
      <c r="H20" s="53">
        <f>ROUND(SUMIFS(资金台帐!$AB$6:$AB$6005,资金台帐!$U$6:$U$6005,"账户互转",资金台帐!$O$6:$O$6005,IF($C$3="全部","?*",$C$3),资金台帐!$N$6:$N$6005,"&gt;="&amp;DATE($F$3,7,1),资金台帐!$N$6:$N$6005,"&lt;"&amp;DATE($F$3,7+1,1))-SUMIFS(资金台帐!$AC$6:$AC$6005,资金台帐!$U$6:$U$6005,"账户互转",资金台帐!$O$6:$O$6005,IF($C$3="全部","?*",$C$3),资金台帐!$N$6:$N$6005,"&gt;="&amp;DATE($F$3,7,1),资金台帐!$N$6:$N$6005,"&lt;"&amp;DATE($F$3,7+1,1)),2)</f>
        <v>0</v>
      </c>
      <c r="I20" s="53">
        <f>ROUND(SUMIFS(资金台帐!$AB$6:$AB$6005,资金台帐!$U$6:$U$6005,"账户互转",资金台帐!$O$6:$O$6005,IF($C$3="全部","?*",$C$3),资金台帐!$N$6:$N$6005,"&gt;="&amp;DATE($F$3,8,1),资金台帐!$N$6:$N$6005,"&lt;"&amp;DATE($F$3,8+1,1))-SUMIFS(资金台帐!$AC$6:$AC$6005,资金台帐!$U$6:$U$6005,"账户互转",资金台帐!$O$6:$O$6005,IF($C$3="全部","?*",$C$3),资金台帐!$N$6:$N$6005,"&gt;="&amp;DATE($F$3,8,1),资金台帐!$N$6:$N$6005,"&lt;"&amp;DATE($F$3,8+1,1)),2)</f>
        <v>0</v>
      </c>
      <c r="J20" s="53">
        <f>ROUND(SUMIFS(资金台帐!$AB$6:$AB$6005,资金台帐!$U$6:$U$6005,"账户互转",资金台帐!$O$6:$O$6005,IF($C$3="全部","?*",$C$3),资金台帐!$N$6:$N$6005,"&gt;="&amp;DATE($F$3,9,1),资金台帐!$N$6:$N$6005,"&lt;"&amp;DATE($F$3,9+1,1))-SUMIFS(资金台帐!$AC$6:$AC$6005,资金台帐!$U$6:$U$6005,"账户互转",资金台帐!$O$6:$O$6005,IF($C$3="全部","?*",$C$3),资金台帐!$N$6:$N$6005,"&gt;="&amp;DATE($F$3,9,1),资金台帐!$N$6:$N$6005,"&lt;"&amp;DATE($F$3,9+1,1)),2)</f>
        <v>0</v>
      </c>
      <c r="K20" s="53">
        <f>ROUND(SUMIFS(资金台帐!$AB$6:$AB$6005,资金台帐!$U$6:$U$6005,"账户互转",资金台帐!$O$6:$O$6005,IF($C$3="全部","?*",$C$3),资金台帐!$N$6:$N$6005,"&gt;="&amp;DATE($F$3,10,1),资金台帐!$N$6:$N$6005,"&lt;"&amp;DATE($F$3,10+1,1))-SUMIFS(资金台帐!$AC$6:$AC$6005,资金台帐!$U$6:$U$6005,"账户互转",资金台帐!$O$6:$O$6005,IF($C$3="全部","?*",$C$3),资金台帐!$N$6:$N$6005,"&gt;="&amp;DATE($F$3,10,1),资金台帐!$N$6:$N$6005,"&lt;"&amp;DATE($F$3,10+1,1)),2)</f>
        <v>0</v>
      </c>
      <c r="L20" s="53">
        <f>ROUND(SUMIFS(资金台帐!$AB$6:$AB$6005,资金台帐!$U$6:$U$6005,"账户互转",资金台帐!$O$6:$O$6005,IF($C$3="全部","?*",$C$3),资金台帐!$N$6:$N$6005,"&gt;="&amp;DATE($F$3,11,1),资金台帐!$N$6:$N$6005,"&lt;"&amp;DATE($F$3,11+1,1))-SUMIFS(资金台帐!$AC$6:$AC$6005,资金台帐!$U$6:$U$6005,"账户互转",资金台帐!$O$6:$O$6005,IF($C$3="全部","?*",$C$3),资金台帐!$N$6:$N$6005,"&gt;="&amp;DATE($F$3,11,1),资金台帐!$N$6:$N$6005,"&lt;"&amp;DATE($F$3,11+1,1)),2)</f>
        <v>0</v>
      </c>
      <c r="M20" s="53">
        <f>ROUND(SUMIFS(资金台帐!$AB$6:$AB$6005,资金台帐!$U$6:$U$6005,"账户互转",资金台帐!$O$6:$O$6005,IF($C$3="全部","?*",$C$3),资金台帐!$N$6:$N$6005,"&gt;="&amp;DATE($F$3,12,1),资金台帐!$N$6:$N$6005,"&lt;"&amp;DATE($F$3,12+1,1))-SUMIFS(资金台帐!$AC$6:$AC$6005,资金台帐!$U$6:$U$6005,"账户互转",资金台帐!$O$6:$O$6005,IF($C$3="全部","?*",$C$3),资金台帐!$N$6:$N$6005,"&gt;="&amp;DATE($F$3,12,1),资金台帐!$N$6:$N$6005,"&lt;"&amp;DATE($F$3,12+1,1)),2)</f>
        <v>0</v>
      </c>
      <c r="N20" s="53">
        <f>ROUND(SUMIFS(资金台帐!$AB$6:$AB$6005,资金台帐!$U$6:$U$6005,"账户互转",资金台帐!$O$6:$O$6005,IF($C$3="全部","?*",$C$3),资金台帐!$N$6:$N$6005,"&gt;="&amp;DATE($F$3,1,1),资金台帐!$N$6:$N$6005,"&lt;"&amp;DATE($F$3+1,1,1))-SUMIFS(资金台帐!$AC$6:$AC$6005,资金台帐!$U$6:$U$6005,"账户互转",资金台帐!$O$6:$O$6005,IF($C$3="全部","?*",$C$3),资金台帐!$N$6:$N$6005,"&gt;="&amp;DATE($F$3,1,1),资金台帐!$N$6:$N$6005,"&lt;"&amp;DATE($F$3+1,1,1)),2)</f>
        <v>0</v>
      </c>
    </row>
    <row r="21">
      <c r="A21" s="51" t="inlineStr">
        <is>
          <t xml:space="preserve">　筹资及往来净流量</t>
        </is>
      </c>
      <c r="B21" s="37">
        <f>ROUND(B17+B18+B19+B20,2)</f>
        <v>0</v>
      </c>
      <c r="C21" s="37">
        <f>ROUND(C17+C18+C19+C20,2)</f>
        <v>0</v>
      </c>
      <c r="D21" s="37">
        <f>ROUND(D17+D18+D19+D20,2)</f>
        <v>0</v>
      </c>
      <c r="E21" s="37">
        <f>ROUND(E17+E18+E19+E20,2)</f>
        <v>0</v>
      </c>
      <c r="F21" s="37">
        <f>ROUND(F17+F18+F19+F20,2)</f>
        <v>0</v>
      </c>
      <c r="G21" s="37">
        <f>ROUND(G17+G18+G19+G20,2)</f>
        <v>0</v>
      </c>
      <c r="H21" s="37">
        <f>ROUND(H17+H18+H19+H20,2)</f>
        <v>0</v>
      </c>
      <c r="I21" s="37">
        <f>ROUND(I17+I18+I19+I20,2)</f>
        <v>0</v>
      </c>
      <c r="J21" s="37">
        <f>ROUND(J17+J18+J19+J20,2)</f>
        <v>0</v>
      </c>
      <c r="K21" s="37">
        <f>ROUND(K17+K18+K19+K20,2)</f>
        <v>0</v>
      </c>
      <c r="L21" s="37">
        <f>ROUND(L17+L18+L19+L20,2)</f>
        <v>0</v>
      </c>
      <c r="M21" s="37">
        <f>ROUND(M17+M18+M19+M20,2)</f>
        <v>0</v>
      </c>
      <c r="N21" s="37">
        <f>ROUND(N17+N18+N19+N20,2)</f>
        <v>0</v>
      </c>
    </row>
    <row r="22">
      <c r="A22" s="52" t="inlineStr">
        <is>
          <t>五、还没分类的收支（资金台帐收支项目空着的）</t>
        </is>
      </c>
      <c r="B22" s="53">
        <f>ROUND(SUMIFS(资金台帐!$AD$6:$AD$6005,资金台帐!$O$6:$O$6005,IF($C$3="全部","?*",$C$3),资金台帐!$N$6:$N$6005,"&gt;="&amp;DATE($F$3,1,1),资金台帐!$N$6:$N$6005,"&lt;"&amp;DATE($F$3,1+1,1))-SUMIFS(资金台帐!$AD$6:$AD$6005,资金台帐!$U$6:$U$6005,"?*",资金台帐!$O$6:$O$6005,IF($C$3="全部","?*",$C$3),资金台帐!$N$6:$N$6005,"&gt;="&amp;DATE($F$3,1,1),资金台帐!$N$6:$N$6005,"&lt;"&amp;DATE($F$3,1+1,1))+SUMIFS(资金台帐!$AD$6:$AD$6005,资金台帐!$U$6:$U$6005,"？",资金台帐!$O$6:$O$6005,IF($C$3="全部","?*",$C$3),资金台帐!$N$6:$N$6005,"&gt;="&amp;DATE($F$3,1,1),资金台帐!$N$6:$N$6005,"&lt;"&amp;DATE($F$3,1+1,1)),2)</f>
        <v>0</v>
      </c>
      <c r="C22" s="53">
        <f>ROUND(SUMIFS(资金台帐!$AD$6:$AD$6005,资金台帐!$O$6:$O$6005,IF($C$3="全部","?*",$C$3),资金台帐!$N$6:$N$6005,"&gt;="&amp;DATE($F$3,2,1),资金台帐!$N$6:$N$6005,"&lt;"&amp;DATE($F$3,2+1,1))-SUMIFS(资金台帐!$AD$6:$AD$6005,资金台帐!$U$6:$U$6005,"?*",资金台帐!$O$6:$O$6005,IF($C$3="全部","?*",$C$3),资金台帐!$N$6:$N$6005,"&gt;="&amp;DATE($F$3,2,1),资金台帐!$N$6:$N$6005,"&lt;"&amp;DATE($F$3,2+1,1))+SUMIFS(资金台帐!$AD$6:$AD$6005,资金台帐!$U$6:$U$6005,"？",资金台帐!$O$6:$O$6005,IF($C$3="全部","?*",$C$3),资金台帐!$N$6:$N$6005,"&gt;="&amp;DATE($F$3,2,1),资金台帐!$N$6:$N$6005,"&lt;"&amp;DATE($F$3,2+1,1)),2)</f>
        <v>0</v>
      </c>
      <c r="D22" s="53">
        <f>ROUND(SUMIFS(资金台帐!$AD$6:$AD$6005,资金台帐!$O$6:$O$6005,IF($C$3="全部","?*",$C$3),资金台帐!$N$6:$N$6005,"&gt;="&amp;DATE($F$3,3,1),资金台帐!$N$6:$N$6005,"&lt;"&amp;DATE($F$3,3+1,1))-SUMIFS(资金台帐!$AD$6:$AD$6005,资金台帐!$U$6:$U$6005,"?*",资金台帐!$O$6:$O$6005,IF($C$3="全部","?*",$C$3),资金台帐!$N$6:$N$6005,"&gt;="&amp;DATE($F$3,3,1),资金台帐!$N$6:$N$6005,"&lt;"&amp;DATE($F$3,3+1,1))+SUMIFS(资金台帐!$AD$6:$AD$6005,资金台帐!$U$6:$U$6005,"？",资金台帐!$O$6:$O$6005,IF($C$3="全部","?*",$C$3),资金台帐!$N$6:$N$6005,"&gt;="&amp;DATE($F$3,3,1),资金台帐!$N$6:$N$6005,"&lt;"&amp;DATE($F$3,3+1,1)),2)</f>
        <v>0</v>
      </c>
      <c r="E22" s="53">
        <f>ROUND(SUMIFS(资金台帐!$AD$6:$AD$6005,资金台帐!$O$6:$O$6005,IF($C$3="全部","?*",$C$3),资金台帐!$N$6:$N$6005,"&gt;="&amp;DATE($F$3,4,1),资金台帐!$N$6:$N$6005,"&lt;"&amp;DATE($F$3,4+1,1))-SUMIFS(资金台帐!$AD$6:$AD$6005,资金台帐!$U$6:$U$6005,"?*",资金台帐!$O$6:$O$6005,IF($C$3="全部","?*",$C$3),资金台帐!$N$6:$N$6005,"&gt;="&amp;DATE($F$3,4,1),资金台帐!$N$6:$N$6005,"&lt;"&amp;DATE($F$3,4+1,1))+SUMIFS(资金台帐!$AD$6:$AD$6005,资金台帐!$U$6:$U$6005,"？",资金台帐!$O$6:$O$6005,IF($C$3="全部","?*",$C$3),资金台帐!$N$6:$N$6005,"&gt;="&amp;DATE($F$3,4,1),资金台帐!$N$6:$N$6005,"&lt;"&amp;DATE($F$3,4+1,1)),2)</f>
        <v>0</v>
      </c>
      <c r="F22" s="53">
        <f>ROUND(SUMIFS(资金台帐!$AD$6:$AD$6005,资金台帐!$O$6:$O$6005,IF($C$3="全部","?*",$C$3),资金台帐!$N$6:$N$6005,"&gt;="&amp;DATE($F$3,5,1),资金台帐!$N$6:$N$6005,"&lt;"&amp;DATE($F$3,5+1,1))-SUMIFS(资金台帐!$AD$6:$AD$6005,资金台帐!$U$6:$U$6005,"?*",资金台帐!$O$6:$O$6005,IF($C$3="全部","?*",$C$3),资金台帐!$N$6:$N$6005,"&gt;="&amp;DATE($F$3,5,1),资金台帐!$N$6:$N$6005,"&lt;"&amp;DATE($F$3,5+1,1))+SUMIFS(资金台帐!$AD$6:$AD$6005,资金台帐!$U$6:$U$6005,"？",资金台帐!$O$6:$O$6005,IF($C$3="全部","?*",$C$3),资金台帐!$N$6:$N$6005,"&gt;="&amp;DATE($F$3,5,1),资金台帐!$N$6:$N$6005,"&lt;"&amp;DATE($F$3,5+1,1)),2)</f>
        <v>0</v>
      </c>
      <c r="G22" s="53">
        <f>ROUND(SUMIFS(资金台帐!$AD$6:$AD$6005,资金台帐!$O$6:$O$6005,IF($C$3="全部","?*",$C$3),资金台帐!$N$6:$N$6005,"&gt;="&amp;DATE($F$3,6,1),资金台帐!$N$6:$N$6005,"&lt;"&amp;DATE($F$3,6+1,1))-SUMIFS(资金台帐!$AD$6:$AD$6005,资金台帐!$U$6:$U$6005,"?*",资金台帐!$O$6:$O$6005,IF($C$3="全部","?*",$C$3),资金台帐!$N$6:$N$6005,"&gt;="&amp;DATE($F$3,6,1),资金台帐!$N$6:$N$6005,"&lt;"&amp;DATE($F$3,6+1,1))+SUMIFS(资金台帐!$AD$6:$AD$6005,资金台帐!$U$6:$U$6005,"？",资金台帐!$O$6:$O$6005,IF($C$3="全部","?*",$C$3),资金台帐!$N$6:$N$6005,"&gt;="&amp;DATE($F$3,6,1),资金台帐!$N$6:$N$6005,"&lt;"&amp;DATE($F$3,6+1,1)),2)</f>
        <v>0</v>
      </c>
      <c r="H22" s="53">
        <f>ROUND(SUMIFS(资金台帐!$AD$6:$AD$6005,资金台帐!$O$6:$O$6005,IF($C$3="全部","?*",$C$3),资金台帐!$N$6:$N$6005,"&gt;="&amp;DATE($F$3,7,1),资金台帐!$N$6:$N$6005,"&lt;"&amp;DATE($F$3,7+1,1))-SUMIFS(资金台帐!$AD$6:$AD$6005,资金台帐!$U$6:$U$6005,"?*",资金台帐!$O$6:$O$6005,IF($C$3="全部","?*",$C$3),资金台帐!$N$6:$N$6005,"&gt;="&amp;DATE($F$3,7,1),资金台帐!$N$6:$N$6005,"&lt;"&amp;DATE($F$3,7+1,1))+SUMIFS(资金台帐!$AD$6:$AD$6005,资金台帐!$U$6:$U$6005,"？",资金台帐!$O$6:$O$6005,IF($C$3="全部","?*",$C$3),资金台帐!$N$6:$N$6005,"&gt;="&amp;DATE($F$3,7,1),资金台帐!$N$6:$N$6005,"&lt;"&amp;DATE($F$3,7+1,1)),2)</f>
        <v>0</v>
      </c>
      <c r="I22" s="53">
        <f>ROUND(SUMIFS(资金台帐!$AD$6:$AD$6005,资金台帐!$O$6:$O$6005,IF($C$3="全部","?*",$C$3),资金台帐!$N$6:$N$6005,"&gt;="&amp;DATE($F$3,8,1),资金台帐!$N$6:$N$6005,"&lt;"&amp;DATE($F$3,8+1,1))-SUMIFS(资金台帐!$AD$6:$AD$6005,资金台帐!$U$6:$U$6005,"?*",资金台帐!$O$6:$O$6005,IF($C$3="全部","?*",$C$3),资金台帐!$N$6:$N$6005,"&gt;="&amp;DATE($F$3,8,1),资金台帐!$N$6:$N$6005,"&lt;"&amp;DATE($F$3,8+1,1))+SUMIFS(资金台帐!$AD$6:$AD$6005,资金台帐!$U$6:$U$6005,"？",资金台帐!$O$6:$O$6005,IF($C$3="全部","?*",$C$3),资金台帐!$N$6:$N$6005,"&gt;="&amp;DATE($F$3,8,1),资金台帐!$N$6:$N$6005,"&lt;"&amp;DATE($F$3,8+1,1)),2)</f>
        <v>0</v>
      </c>
      <c r="J22" s="53">
        <f>ROUND(SUMIFS(资金台帐!$AD$6:$AD$6005,资金台帐!$O$6:$O$6005,IF($C$3="全部","?*",$C$3),资金台帐!$N$6:$N$6005,"&gt;="&amp;DATE($F$3,9,1),资金台帐!$N$6:$N$6005,"&lt;"&amp;DATE($F$3,9+1,1))-SUMIFS(资金台帐!$AD$6:$AD$6005,资金台帐!$U$6:$U$6005,"?*",资金台帐!$O$6:$O$6005,IF($C$3="全部","?*",$C$3),资金台帐!$N$6:$N$6005,"&gt;="&amp;DATE($F$3,9,1),资金台帐!$N$6:$N$6005,"&lt;"&amp;DATE($F$3,9+1,1))+SUMIFS(资金台帐!$AD$6:$AD$6005,资金台帐!$U$6:$U$6005,"？",资金台帐!$O$6:$O$6005,IF($C$3="全部","?*",$C$3),资金台帐!$N$6:$N$6005,"&gt;="&amp;DATE($F$3,9,1),资金台帐!$N$6:$N$6005,"&lt;"&amp;DATE($F$3,9+1,1)),2)</f>
        <v>-57799.88</v>
      </c>
      <c r="K22" s="53">
        <f>ROUND(SUMIFS(资金台帐!$AD$6:$AD$6005,资金台帐!$O$6:$O$6005,IF($C$3="全部","?*",$C$3),资金台帐!$N$6:$N$6005,"&gt;="&amp;DATE($F$3,10,1),资金台帐!$N$6:$N$6005,"&lt;"&amp;DATE($F$3,10+1,1))-SUMIFS(资金台帐!$AD$6:$AD$6005,资金台帐!$U$6:$U$6005,"?*",资金台帐!$O$6:$O$6005,IF($C$3="全部","?*",$C$3),资金台帐!$N$6:$N$6005,"&gt;="&amp;DATE($F$3,10,1),资金台帐!$N$6:$N$6005,"&lt;"&amp;DATE($F$3,10+1,1))+SUMIFS(资金台帐!$AD$6:$AD$6005,资金台帐!$U$6:$U$6005,"？",资金台帐!$O$6:$O$6005,IF($C$3="全部","?*",$C$3),资金台帐!$N$6:$N$6005,"&gt;="&amp;DATE($F$3,10,1),资金台帐!$N$6:$N$6005,"&lt;"&amp;DATE($F$3,10+1,1)),2)</f>
        <v>0</v>
      </c>
      <c r="L22" s="53">
        <f>ROUND(SUMIFS(资金台帐!$AD$6:$AD$6005,资金台帐!$O$6:$O$6005,IF($C$3="全部","?*",$C$3),资金台帐!$N$6:$N$6005,"&gt;="&amp;DATE($F$3,11,1),资金台帐!$N$6:$N$6005,"&lt;"&amp;DATE($F$3,11+1,1))-SUMIFS(资金台帐!$AD$6:$AD$6005,资金台帐!$U$6:$U$6005,"?*",资金台帐!$O$6:$O$6005,IF($C$3="全部","?*",$C$3),资金台帐!$N$6:$N$6005,"&gt;="&amp;DATE($F$3,11,1),资金台帐!$N$6:$N$6005,"&lt;"&amp;DATE($F$3,11+1,1))+SUMIFS(资金台帐!$AD$6:$AD$6005,资金台帐!$U$6:$U$6005,"？",资金台帐!$O$6:$O$6005,IF($C$3="全部","?*",$C$3),资金台帐!$N$6:$N$6005,"&gt;="&amp;DATE($F$3,11,1),资金台帐!$N$6:$N$6005,"&lt;"&amp;DATE($F$3,11+1,1)),2)</f>
        <v>0</v>
      </c>
      <c r="M22" s="53">
        <f>ROUND(SUMIFS(资金台帐!$AD$6:$AD$6005,资金台帐!$O$6:$O$6005,IF($C$3="全部","?*",$C$3),资金台帐!$N$6:$N$6005,"&gt;="&amp;DATE($F$3,12,1),资金台帐!$N$6:$N$6005,"&lt;"&amp;DATE($F$3,12+1,1))-SUMIFS(资金台帐!$AD$6:$AD$6005,资金台帐!$U$6:$U$6005,"?*",资金台帐!$O$6:$O$6005,IF($C$3="全部","?*",$C$3),资金台帐!$N$6:$N$6005,"&gt;="&amp;DATE($F$3,12,1),资金台帐!$N$6:$N$6005,"&lt;"&amp;DATE($F$3,12+1,1))+SUMIFS(资金台帐!$AD$6:$AD$6005,资金台帐!$U$6:$U$6005,"？",资金台帐!$O$6:$O$6005,IF($C$3="全部","?*",$C$3),资金台帐!$N$6:$N$6005,"&gt;="&amp;DATE($F$3,12,1),资金台帐!$N$6:$N$6005,"&lt;"&amp;DATE($F$3,12+1,1)),2)</f>
        <v>0</v>
      </c>
      <c r="N22" s="53">
        <f>ROUND(SUMIFS(资金台帐!$AD$6:$AD$6005,资金台帐!$O$6:$O$6005,IF($C$3="全部","?*",$C$3),资金台帐!$N$6:$N$6005,"&gt;="&amp;DATE($F$3,1,1),资金台帐!$N$6:$N$6005,"&lt;"&amp;DATE($F$3+1,1,1))-SUMIFS(资金台帐!$AD$6:$AD$6005,资金台帐!$U$6:$U$6005,"?*",资金台帐!$O$6:$O$6005,IF($C$3="全部","?*",$C$3),资金台帐!$N$6:$N$6005,"&gt;="&amp;DATE($F$3,1,1),资金台帐!$N$6:$N$6005,"&lt;"&amp;DATE($F$3+1,1,1))+SUMIFS(资金台帐!$AD$6:$AD$6005,资金台帐!$U$6:$U$6005,"？",资金台帐!$O$6:$O$6005,IF($C$3="全部","?*",$C$3),资金台帐!$N$6:$N$6005,"&gt;="&amp;DATE($F$3,1,1),资金台帐!$N$6:$N$6005,"&lt;"&amp;DATE($F$3+1,1,1)),2)</f>
        <v>-57799.88</v>
      </c>
    </row>
    <row r="23">
      <c r="A23" s="51" t="inlineStr">
        <is>
          <t>六、本期资金净增加</t>
        </is>
      </c>
      <c r="B23" s="37">
        <f>ROUND(B12+B15+B21+B22,2)</f>
        <v>0</v>
      </c>
      <c r="C23" s="37">
        <f>ROUND(C12+C15+C21+C22,2)</f>
        <v>0</v>
      </c>
      <c r="D23" s="37">
        <f>ROUND(D12+D15+D21+D22,2)</f>
        <v>0</v>
      </c>
      <c r="E23" s="37">
        <f>ROUND(E12+E15+E21+E22,2)</f>
        <v>0</v>
      </c>
      <c r="F23" s="37">
        <f>ROUND(F12+F15+F21+F22,2)</f>
        <v>0</v>
      </c>
      <c r="G23" s="37">
        <f>ROUND(G12+G15+G21+G22,2)</f>
        <v>0</v>
      </c>
      <c r="H23" s="37">
        <f>ROUND(H12+H15+H21+H22,2)</f>
        <v>0</v>
      </c>
      <c r="I23" s="37">
        <f>ROUND(I12+I15+I21+I22,2)</f>
        <v>0</v>
      </c>
      <c r="J23" s="37">
        <f>ROUND(J12+J15+J21+J22,2)</f>
        <v>90821.46</v>
      </c>
      <c r="K23" s="37">
        <f>ROUND(K12+K15+K21+K22,2)</f>
        <v>0</v>
      </c>
      <c r="L23" s="37">
        <f>ROUND(L12+L15+L21+L22,2)</f>
        <v>0</v>
      </c>
      <c r="M23" s="37">
        <f>ROUND(M12+M15+M21+M22,2)</f>
        <v>0</v>
      </c>
      <c r="N23" s="37">
        <f>ROUND(N12+N15+N21+N22,2)</f>
        <v>90821.46</v>
      </c>
    </row>
    <row r="24">
      <c r="A24" s="51" t="inlineStr">
        <is>
          <t>七、期末资金余额</t>
        </is>
      </c>
      <c r="B24" s="37">
        <f>ROUND(B5+B6+B23,2)</f>
        <v>0</v>
      </c>
      <c r="C24" s="37">
        <f>ROUND(C5+C6+C23,2)</f>
        <v>0</v>
      </c>
      <c r="D24" s="37">
        <f>ROUND(D5+D6+D23,2)</f>
        <v>0</v>
      </c>
      <c r="E24" s="37">
        <f>ROUND(E5+E6+E23,2)</f>
        <v>0</v>
      </c>
      <c r="F24" s="37">
        <f>ROUND(F5+F6+F23,2)</f>
        <v>0</v>
      </c>
      <c r="G24" s="37">
        <f>ROUND(G5+G6+G23,2)</f>
        <v>0</v>
      </c>
      <c r="H24" s="37">
        <f>ROUND(H5+H6+H23,2)</f>
        <v>0</v>
      </c>
      <c r="I24" s="37">
        <f>ROUND(I5+I6+I23,2)</f>
        <v>0</v>
      </c>
      <c r="J24" s="37">
        <f>ROUND(J5+J6+J23,2)</f>
        <v>286034.11</v>
      </c>
      <c r="K24" s="37">
        <f>ROUND(K5+K6+K23,2)</f>
        <v>286034.11</v>
      </c>
      <c r="L24" s="37">
        <f>ROUND(L5+L6+L23,2)</f>
        <v>286034.11</v>
      </c>
      <c r="M24" s="37">
        <f>ROUND(M5+M6+M23,2)</f>
        <v>286034.11</v>
      </c>
      <c r="N24" s="37">
        <f>ROUND(N5+N6+N23,2)</f>
        <v>286034.11</v>
      </c>
    </row>
    <row r="25">
      <c r="A25" s="52" t="inlineStr">
        <is>
          <t>核对：各账户余额合计</t>
        </is>
      </c>
      <c r="B25" s="53">
        <f>ROUND(SUM(B31:B50)+SUMIFS(资金台帐!$AD$6:$AD$6005,资金台帐!$O$6:$O$6005,IF($C$3="全部","?*",$C$3),资金台帐!$N$6:$N$6005,"&lt;"&amp;DATE($F$3,2,1)),2)</f>
        <v>0</v>
      </c>
      <c r="C25" s="53">
        <f>ROUND(SUM(C31:C50)+SUMIFS(资金台帐!$AD$6:$AD$6005,资金台帐!$O$6:$O$6005,IF($C$3="全部","?*",$C$3),资金台帐!$N$6:$N$6005,"&lt;"&amp;DATE($F$3,3,1)),2)</f>
        <v>0</v>
      </c>
      <c r="D25" s="53">
        <f>ROUND(SUM(D31:D50)+SUMIFS(资金台帐!$AD$6:$AD$6005,资金台帐!$O$6:$O$6005,IF($C$3="全部","?*",$C$3),资金台帐!$N$6:$N$6005,"&lt;"&amp;DATE($F$3,4,1)),2)</f>
        <v>0</v>
      </c>
      <c r="E25" s="53">
        <f>ROUND(SUM(E31:E50)+SUMIFS(资金台帐!$AD$6:$AD$6005,资金台帐!$O$6:$O$6005,IF($C$3="全部","?*",$C$3),资金台帐!$N$6:$N$6005,"&lt;"&amp;DATE($F$3,5,1)),2)</f>
        <v>0</v>
      </c>
      <c r="F25" s="53">
        <f>ROUND(SUM(F31:F50)+SUMIFS(资金台帐!$AD$6:$AD$6005,资金台帐!$O$6:$O$6005,IF($C$3="全部","?*",$C$3),资金台帐!$N$6:$N$6005,"&lt;"&amp;DATE($F$3,6,1)),2)</f>
        <v>0</v>
      </c>
      <c r="G25" s="53">
        <f>ROUND(SUM(G31:G50)+SUMIFS(资金台帐!$AD$6:$AD$6005,资金台帐!$O$6:$O$6005,IF($C$3="全部","?*",$C$3),资金台帐!$N$6:$N$6005,"&lt;"&amp;DATE($F$3,7,1)),2)</f>
        <v>0</v>
      </c>
      <c r="H25" s="53">
        <f>ROUND(SUM(H31:H50)+SUMIFS(资金台帐!$AD$6:$AD$6005,资金台帐!$O$6:$O$6005,IF($C$3="全部","?*",$C$3),资金台帐!$N$6:$N$6005,"&lt;"&amp;DATE($F$3,8,1)),2)</f>
        <v>0</v>
      </c>
      <c r="I25" s="53">
        <f>ROUND(SUM(I31:I50)+SUMIFS(资金台帐!$AD$6:$AD$6005,资金台帐!$O$6:$O$6005,IF($C$3="全部","?*",$C$3),资金台帐!$N$6:$N$6005,"&lt;"&amp;DATE($F$3,9,1)),2)</f>
        <v>0</v>
      </c>
      <c r="J25" s="53">
        <f>ROUND(SUM(J31:J50)+SUMIFS(资金台帐!$AD$6:$AD$6005,资金台帐!$O$6:$O$6005,IF($C$3="全部","?*",$C$3),资金台帐!$N$6:$N$6005,"&lt;"&amp;DATE($F$3,10,1)),2)</f>
        <v>286034.11</v>
      </c>
      <c r="K25" s="53">
        <f>ROUND(SUM(K31:K50)+SUMIFS(资金台帐!$AD$6:$AD$6005,资金台帐!$O$6:$O$6005,IF($C$3="全部","?*",$C$3),资金台帐!$N$6:$N$6005,"&lt;"&amp;DATE($F$3,11,1)),2)</f>
        <v>286034.11</v>
      </c>
      <c r="L25" s="53">
        <f>ROUND(SUM(L31:L50)+SUMIFS(资金台帐!$AD$6:$AD$6005,资金台帐!$O$6:$O$6005,IF($C$3="全部","?*",$C$3),资金台帐!$N$6:$N$6005,"&lt;"&amp;DATE($F$3,12,1)),2)</f>
        <v>286034.11</v>
      </c>
      <c r="M25" s="53">
        <f>ROUND(SUM(M31:M50)+SUMIFS(资金台帐!$AD$6:$AD$6005,资金台帐!$O$6:$O$6005,IF($C$3="全部","?*",$C$3),资金台帐!$N$6:$N$6005,"&lt;"&amp;DATE($F$3,13,1)),2)</f>
        <v>286034.11</v>
      </c>
      <c r="N25" s="53">
        <f>ROUND(SUM(N31:N50)+SUMIFS(资金台帐!$AD$6:$AD$6005,资金台帐!$O$6:$O$6005,IF($C$3="全部","?*",$C$3),资金台帐!$N$6:$N$6005,"&lt;"&amp;DATE($F$3+1,1,1)),2)</f>
        <v>286034.11</v>
      </c>
    </row>
    <row r="26">
      <c r="A26" s="52" t="inlineStr"/>
      <c r="B26" s="56" t="str">
        <f>IF(ABS(B24-B25)&lt;0.01,"✓","✗ 差 "&amp;TEXT(B24-B25,"#,##0.00"))</f>
        <v>✓</v>
      </c>
      <c r="C26" s="56" t="str">
        <f>IF(ABS(C24-C25)&lt;0.01,"✓","✗ 差 "&amp;TEXT(C24-C25,"#,##0.00"))</f>
        <v>✓</v>
      </c>
      <c r="D26" s="56" t="str">
        <f>IF(ABS(D24-D25)&lt;0.01,"✓","✗ 差 "&amp;TEXT(D24-D25,"#,##0.00"))</f>
        <v>✓</v>
      </c>
      <c r="E26" s="56" t="str">
        <f>IF(ABS(E24-E25)&lt;0.01,"✓","✗ 差 "&amp;TEXT(E24-E25,"#,##0.00"))</f>
        <v>✓</v>
      </c>
      <c r="F26" s="56" t="str">
        <f>IF(ABS(F24-F25)&lt;0.01,"✓","✗ 差 "&amp;TEXT(F24-F25,"#,##0.00"))</f>
        <v>✓</v>
      </c>
      <c r="G26" s="56" t="str">
        <f>IF(ABS(G24-G25)&lt;0.01,"✓","✗ 差 "&amp;TEXT(G24-G25,"#,##0.00"))</f>
        <v>✓</v>
      </c>
      <c r="H26" s="56" t="str">
        <f>IF(ABS(H24-H25)&lt;0.01,"✓","✗ 差 "&amp;TEXT(H24-H25,"#,##0.00"))</f>
        <v>✓</v>
      </c>
      <c r="I26" s="56" t="str">
        <f>IF(ABS(I24-I25)&lt;0.01,"✓","✗ 差 "&amp;TEXT(I24-I25,"#,##0.00"))</f>
        <v>✓</v>
      </c>
      <c r="J26" s="56" t="str">
        <f>IF(ABS(J24-J25)&lt;0.01,"✓","✗ 差 "&amp;TEXT(J24-J25,"#,##0.00"))</f>
        <v>✓</v>
      </c>
      <c r="K26" s="56" t="str">
        <f>IF(ABS(K24-K25)&lt;0.01,"✓","✗ 差 "&amp;TEXT(K24-K25,"#,##0.00"))</f>
        <v>✓</v>
      </c>
      <c r="L26" s="56" t="str">
        <f>IF(ABS(L24-L25)&lt;0.01,"✓","✗ 差 "&amp;TEXT(L24-L25,"#,##0.00"))</f>
        <v>✓</v>
      </c>
      <c r="M26" s="56" t="str">
        <f>IF(ABS(M24-M25)&lt;0.01,"✓","✗ 差 "&amp;TEXT(M24-M25,"#,##0.00"))</f>
        <v>✓</v>
      </c>
      <c r="N26" s="56" t="str">
        <f>IF(ABS(N24-N25)&lt;0.01,"✓","✗ 差 "&amp;TEXT(N24-N25,"#,##0.00"))</f>
        <v>✓</v>
      </c>
    </row>
    <row r="28">
      <c r="A28" s="11" t="inlineStr">
        <is>
          <t>「全年」列：期初＝1 月 1 日的余额，期末＝12 月 31 日的余额。第一年建账的账户，建账余额在「加：本期新建账户」这行。「核对」不按期初日期算：账户在期末前有流水就把期初余额算进去——对不上（✗）多半是【基础资料】里期初日期填晚了，或者有流水日期看不懂。</t>
        </is>
      </c>
    </row>
    <row r="31" hidden="1">
      <c r="A31" s="22" t="str">
        <f>基础资料!$I$5&amp;""</f>
        <v>农行2896</v>
      </c>
      <c r="B31" s="22">
        <f>IF(OR(基础资料!$I$5="",基础资料!$J$5="",AND($C$3&lt;&gt;"全部",基础资料!$J$5&lt;&gt;$C$3)),0,IF(OR(N(基础资料!$O$5)=0,N(基础资料!$O$5)&lt;DATE($F$3,2,1),COUNTIFS(资金台帐!$B$6:$B$6005,基础资料!$I$5,资金台帐!$N$6:$N$6005,"&lt;"&amp;DATE($F$3,2,1))&gt;0),N(基础资料!$N$5),0))</f>
        <v>0</v>
      </c>
      <c r="C31" s="22">
        <f>IF(OR(基础资料!$I$5="",基础资料!$J$5="",AND($C$3&lt;&gt;"全部",基础资料!$J$5&lt;&gt;$C$3)),0,IF(OR(N(基础资料!$O$5)=0,N(基础资料!$O$5)&lt;DATE($F$3,3,1),COUNTIFS(资金台帐!$B$6:$B$6005,基础资料!$I$5,资金台帐!$N$6:$N$6005,"&lt;"&amp;DATE($F$3,3,1))&gt;0),N(基础资料!$N$5),0))</f>
        <v>0</v>
      </c>
      <c r="D31" s="22">
        <f>IF(OR(基础资料!$I$5="",基础资料!$J$5="",AND($C$3&lt;&gt;"全部",基础资料!$J$5&lt;&gt;$C$3)),0,IF(OR(N(基础资料!$O$5)=0,N(基础资料!$O$5)&lt;DATE($F$3,4,1),COUNTIFS(资金台帐!$B$6:$B$6005,基础资料!$I$5,资金台帐!$N$6:$N$6005,"&lt;"&amp;DATE($F$3,4,1))&gt;0),N(基础资料!$N$5),0))</f>
        <v>0</v>
      </c>
      <c r="E31" s="22">
        <f>IF(OR(基础资料!$I$5="",基础资料!$J$5="",AND($C$3&lt;&gt;"全部",基础资料!$J$5&lt;&gt;$C$3)),0,IF(OR(N(基础资料!$O$5)=0,N(基础资料!$O$5)&lt;DATE($F$3,5,1),COUNTIFS(资金台帐!$B$6:$B$6005,基础资料!$I$5,资金台帐!$N$6:$N$6005,"&lt;"&amp;DATE($F$3,5,1))&gt;0),N(基础资料!$N$5),0))</f>
        <v>0</v>
      </c>
      <c r="F31" s="22">
        <f>IF(OR(基础资料!$I$5="",基础资料!$J$5="",AND($C$3&lt;&gt;"全部",基础资料!$J$5&lt;&gt;$C$3)),0,IF(OR(N(基础资料!$O$5)=0,N(基础资料!$O$5)&lt;DATE($F$3,6,1),COUNTIFS(资金台帐!$B$6:$B$6005,基础资料!$I$5,资金台帐!$N$6:$N$6005,"&lt;"&amp;DATE($F$3,6,1))&gt;0),N(基础资料!$N$5),0))</f>
        <v>0</v>
      </c>
      <c r="G31" s="22">
        <f>IF(OR(基础资料!$I$5="",基础资料!$J$5="",AND($C$3&lt;&gt;"全部",基础资料!$J$5&lt;&gt;$C$3)),0,IF(OR(N(基础资料!$O$5)=0,N(基础资料!$O$5)&lt;DATE($F$3,7,1),COUNTIFS(资金台帐!$B$6:$B$6005,基础资料!$I$5,资金台帐!$N$6:$N$6005,"&lt;"&amp;DATE($F$3,7,1))&gt;0),N(基础资料!$N$5),0))</f>
        <v>0</v>
      </c>
      <c r="H31" s="22">
        <f>IF(OR(基础资料!$I$5="",基础资料!$J$5="",AND($C$3&lt;&gt;"全部",基础资料!$J$5&lt;&gt;$C$3)),0,IF(OR(N(基础资料!$O$5)=0,N(基础资料!$O$5)&lt;DATE($F$3,8,1),COUNTIFS(资金台帐!$B$6:$B$6005,基础资料!$I$5,资金台帐!$N$6:$N$6005,"&lt;"&amp;DATE($F$3,8,1))&gt;0),N(基础资料!$N$5),0))</f>
        <v>0</v>
      </c>
      <c r="I31" s="22">
        <f>IF(OR(基础资料!$I$5="",基础资料!$J$5="",AND($C$3&lt;&gt;"全部",基础资料!$J$5&lt;&gt;$C$3)),0,IF(OR(N(基础资料!$O$5)=0,N(基础资料!$O$5)&lt;DATE($F$3,9,1),COUNTIFS(资金台帐!$B$6:$B$6005,基础资料!$I$5,资金台帐!$N$6:$N$6005,"&lt;"&amp;DATE($F$3,9,1))&gt;0),N(基础资料!$N$5),0))</f>
        <v>0</v>
      </c>
      <c r="J31" s="22">
        <f>IF(OR(基础资料!$I$5="",基础资料!$J$5="",AND($C$3&lt;&gt;"全部",基础资料!$J$5&lt;&gt;$C$3)),0,IF(OR(N(基础资料!$O$5)=0,N(基础资料!$O$5)&lt;DATE($F$3,10,1),COUNTIFS(资金台帐!$B$6:$B$6005,基础资料!$I$5,资金台帐!$N$6:$N$6005,"&lt;"&amp;DATE($F$3,10,1))&gt;0),N(基础资料!$N$5),0))</f>
        <v>195212.65</v>
      </c>
      <c r="K31" s="22">
        <f>IF(OR(基础资料!$I$5="",基础资料!$J$5="",AND($C$3&lt;&gt;"全部",基础资料!$J$5&lt;&gt;$C$3)),0,IF(OR(N(基础资料!$O$5)=0,N(基础资料!$O$5)&lt;DATE($F$3,11,1),COUNTIFS(资金台帐!$B$6:$B$6005,基础资料!$I$5,资金台帐!$N$6:$N$6005,"&lt;"&amp;DATE($F$3,11,1))&gt;0),N(基础资料!$N$5),0))</f>
        <v>195212.65</v>
      </c>
      <c r="L31" s="22">
        <f>IF(OR(基础资料!$I$5="",基础资料!$J$5="",AND($C$3&lt;&gt;"全部",基础资料!$J$5&lt;&gt;$C$3)),0,IF(OR(N(基础资料!$O$5)=0,N(基础资料!$O$5)&lt;DATE($F$3,12,1),COUNTIFS(资金台帐!$B$6:$B$6005,基础资料!$I$5,资金台帐!$N$6:$N$6005,"&lt;"&amp;DATE($F$3,12,1))&gt;0),N(基础资料!$N$5),0))</f>
        <v>195212.65</v>
      </c>
      <c r="M31" s="22">
        <f>IF(OR(基础资料!$I$5="",基础资料!$J$5="",AND($C$3&lt;&gt;"全部",基础资料!$J$5&lt;&gt;$C$3)),0,IF(OR(N(基础资料!$O$5)=0,N(基础资料!$O$5)&lt;DATE($F$3,13,1),COUNTIFS(资金台帐!$B$6:$B$6005,基础资料!$I$5,资金台帐!$N$6:$N$6005,"&lt;"&amp;DATE($F$3,13,1))&gt;0),N(基础资料!$N$5),0))</f>
        <v>195212.65</v>
      </c>
      <c r="N31" s="22">
        <f>IF(OR(基础资料!$I$5="",基础资料!$J$5="",AND($C$3&lt;&gt;"全部",基础资料!$J$5&lt;&gt;$C$3)),0,IF(OR(N(基础资料!$O$5)=0,N(基础资料!$O$5)&lt;DATE($F$3+1,1,1),COUNTIFS(资金台帐!$B$6:$B$6005,基础资料!$I$5,资金台帐!$N$6:$N$6005,"&lt;"&amp;DATE($F$3+1,1,1))&gt;0),N(基础资料!$N$5),0))</f>
        <v>195212.65</v>
      </c>
    </row>
    <row r="32" hidden="1">
      <c r="A32" s="22" t="str">
        <f>基础资料!$I$6&amp;""</f>
        <v>工行（新开户）</v>
      </c>
      <c r="B32" s="22">
        <f>IF(OR(基础资料!$I$6="",基础资料!$J$6="",AND($C$3&lt;&gt;"全部",基础资料!$J$6&lt;&gt;$C$3)),0,IF(OR(N(基础资料!$O$6)=0,N(基础资料!$O$6)&lt;DATE($F$3,2,1),COUNTIFS(资金台帐!$B$6:$B$6005,基础资料!$I$6,资金台帐!$N$6:$N$6005,"&lt;"&amp;DATE($F$3,2,1))&gt;0),N(基础资料!$N$6),0))</f>
        <v>0</v>
      </c>
      <c r="C32" s="22">
        <f>IF(OR(基础资料!$I$6="",基础资料!$J$6="",AND($C$3&lt;&gt;"全部",基础资料!$J$6&lt;&gt;$C$3)),0,IF(OR(N(基础资料!$O$6)=0,N(基础资料!$O$6)&lt;DATE($F$3,3,1),COUNTIFS(资金台帐!$B$6:$B$6005,基础资料!$I$6,资金台帐!$N$6:$N$6005,"&lt;"&amp;DATE($F$3,3,1))&gt;0),N(基础资料!$N$6),0))</f>
        <v>0</v>
      </c>
      <c r="D32" s="22">
        <f>IF(OR(基础资料!$I$6="",基础资料!$J$6="",AND($C$3&lt;&gt;"全部",基础资料!$J$6&lt;&gt;$C$3)),0,IF(OR(N(基础资料!$O$6)=0,N(基础资料!$O$6)&lt;DATE($F$3,4,1),COUNTIFS(资金台帐!$B$6:$B$6005,基础资料!$I$6,资金台帐!$N$6:$N$6005,"&lt;"&amp;DATE($F$3,4,1))&gt;0),N(基础资料!$N$6),0))</f>
        <v>0</v>
      </c>
      <c r="E32" s="22">
        <f>IF(OR(基础资料!$I$6="",基础资料!$J$6="",AND($C$3&lt;&gt;"全部",基础资料!$J$6&lt;&gt;$C$3)),0,IF(OR(N(基础资料!$O$6)=0,N(基础资料!$O$6)&lt;DATE($F$3,5,1),COUNTIFS(资金台帐!$B$6:$B$6005,基础资料!$I$6,资金台帐!$N$6:$N$6005,"&lt;"&amp;DATE($F$3,5,1))&gt;0),N(基础资料!$N$6),0))</f>
        <v>0</v>
      </c>
      <c r="F32" s="22">
        <f>IF(OR(基础资料!$I$6="",基础资料!$J$6="",AND($C$3&lt;&gt;"全部",基础资料!$J$6&lt;&gt;$C$3)),0,IF(OR(N(基础资料!$O$6)=0,N(基础资料!$O$6)&lt;DATE($F$3,6,1),COUNTIFS(资金台帐!$B$6:$B$6005,基础资料!$I$6,资金台帐!$N$6:$N$6005,"&lt;"&amp;DATE($F$3,6,1))&gt;0),N(基础资料!$N$6),0))</f>
        <v>0</v>
      </c>
      <c r="G32" s="22">
        <f>IF(OR(基础资料!$I$6="",基础资料!$J$6="",AND($C$3&lt;&gt;"全部",基础资料!$J$6&lt;&gt;$C$3)),0,IF(OR(N(基础资料!$O$6)=0,N(基础资料!$O$6)&lt;DATE($F$3,7,1),COUNTIFS(资金台帐!$B$6:$B$6005,基础资料!$I$6,资金台帐!$N$6:$N$6005,"&lt;"&amp;DATE($F$3,7,1))&gt;0),N(基础资料!$N$6),0))</f>
        <v>0</v>
      </c>
      <c r="H32" s="22">
        <f>IF(OR(基础资料!$I$6="",基础资料!$J$6="",AND($C$3&lt;&gt;"全部",基础资料!$J$6&lt;&gt;$C$3)),0,IF(OR(N(基础资料!$O$6)=0,N(基础资料!$O$6)&lt;DATE($F$3,8,1),COUNTIFS(资金台帐!$B$6:$B$6005,基础资料!$I$6,资金台帐!$N$6:$N$6005,"&lt;"&amp;DATE($F$3,8,1))&gt;0),N(基础资料!$N$6),0))</f>
        <v>0</v>
      </c>
      <c r="I32" s="22">
        <f>IF(OR(基础资料!$I$6="",基础资料!$J$6="",AND($C$3&lt;&gt;"全部",基础资料!$J$6&lt;&gt;$C$3)),0,IF(OR(N(基础资料!$O$6)=0,N(基础资料!$O$6)&lt;DATE($F$3,9,1),COUNTIFS(资金台帐!$B$6:$B$6005,基础资料!$I$6,资金台帐!$N$6:$N$6005,"&lt;"&amp;DATE($F$3,9,1))&gt;0),N(基础资料!$N$6),0))</f>
        <v>0</v>
      </c>
      <c r="J32" s="22">
        <f>IF(OR(基础资料!$I$6="",基础资料!$J$6="",AND($C$3&lt;&gt;"全部",基础资料!$J$6&lt;&gt;$C$3)),0,IF(OR(N(基础资料!$O$6)=0,N(基础资料!$O$6)&lt;DATE($F$3,10,1),COUNTIFS(资金台帐!$B$6:$B$6005,基础资料!$I$6,资金台帐!$N$6:$N$6005,"&lt;"&amp;DATE($F$3,10,1))&gt;0),N(基础资料!$N$6),0))</f>
        <v>0</v>
      </c>
      <c r="K32" s="22">
        <f>IF(OR(基础资料!$I$6="",基础资料!$J$6="",AND($C$3&lt;&gt;"全部",基础资料!$J$6&lt;&gt;$C$3)),0,IF(OR(N(基础资料!$O$6)=0,N(基础资料!$O$6)&lt;DATE($F$3,11,1),COUNTIFS(资金台帐!$B$6:$B$6005,基础资料!$I$6,资金台帐!$N$6:$N$6005,"&lt;"&amp;DATE($F$3,11,1))&gt;0),N(基础资料!$N$6),0))</f>
        <v>0</v>
      </c>
      <c r="L32" s="22">
        <f>IF(OR(基础资料!$I$6="",基础资料!$J$6="",AND($C$3&lt;&gt;"全部",基础资料!$J$6&lt;&gt;$C$3)),0,IF(OR(N(基础资料!$O$6)=0,N(基础资料!$O$6)&lt;DATE($F$3,12,1),COUNTIFS(资金台帐!$B$6:$B$6005,基础资料!$I$6,资金台帐!$N$6:$N$6005,"&lt;"&amp;DATE($F$3,12,1))&gt;0),N(基础资料!$N$6),0))</f>
        <v>0</v>
      </c>
      <c r="M32" s="22">
        <f>IF(OR(基础资料!$I$6="",基础资料!$J$6="",AND($C$3&lt;&gt;"全部",基础资料!$J$6&lt;&gt;$C$3)),0,IF(OR(N(基础资料!$O$6)=0,N(基础资料!$O$6)&lt;DATE($F$3,13,1),COUNTIFS(资金台帐!$B$6:$B$6005,基础资料!$I$6,资金台帐!$N$6:$N$6005,"&lt;"&amp;DATE($F$3,13,1))&gt;0),N(基础资料!$N$6),0))</f>
        <v>0</v>
      </c>
      <c r="N32" s="22">
        <f>IF(OR(基础资料!$I$6="",基础资料!$J$6="",AND($C$3&lt;&gt;"全部",基础资料!$J$6&lt;&gt;$C$3)),0,IF(OR(N(基础资料!$O$6)=0,N(基础资料!$O$6)&lt;DATE($F$3+1,1,1),COUNTIFS(资金台帐!$B$6:$B$6005,基础资料!$I$6,资金台帐!$N$6:$N$6005,"&lt;"&amp;DATE($F$3+1,1,1))&gt;0),N(基础资料!$N$6),0))</f>
        <v>0</v>
      </c>
    </row>
    <row r="33" hidden="1">
      <c r="A33" s="22">
        <f>基础资料!$I$7&amp;""</f>
      </c>
      <c r="B33" s="22">
        <f>IF(OR(基础资料!$I$7="",基础资料!$J$7="",AND($C$3&lt;&gt;"全部",基础资料!$J$7&lt;&gt;$C$3)),0,IF(OR(N(基础资料!$O$7)=0,N(基础资料!$O$7)&lt;DATE($F$3,2,1),COUNTIFS(资金台帐!$B$6:$B$6005,基础资料!$I$7,资金台帐!$N$6:$N$6005,"&lt;"&amp;DATE($F$3,2,1))&gt;0),N(基础资料!$N$7),0))</f>
        <v>0</v>
      </c>
      <c r="C33" s="22">
        <f>IF(OR(基础资料!$I$7="",基础资料!$J$7="",AND($C$3&lt;&gt;"全部",基础资料!$J$7&lt;&gt;$C$3)),0,IF(OR(N(基础资料!$O$7)=0,N(基础资料!$O$7)&lt;DATE($F$3,3,1),COUNTIFS(资金台帐!$B$6:$B$6005,基础资料!$I$7,资金台帐!$N$6:$N$6005,"&lt;"&amp;DATE($F$3,3,1))&gt;0),N(基础资料!$N$7),0))</f>
        <v>0</v>
      </c>
      <c r="D33" s="22">
        <f>IF(OR(基础资料!$I$7="",基础资料!$J$7="",AND($C$3&lt;&gt;"全部",基础资料!$J$7&lt;&gt;$C$3)),0,IF(OR(N(基础资料!$O$7)=0,N(基础资料!$O$7)&lt;DATE($F$3,4,1),COUNTIFS(资金台帐!$B$6:$B$6005,基础资料!$I$7,资金台帐!$N$6:$N$6005,"&lt;"&amp;DATE($F$3,4,1))&gt;0),N(基础资料!$N$7),0))</f>
        <v>0</v>
      </c>
      <c r="E33" s="22">
        <f>IF(OR(基础资料!$I$7="",基础资料!$J$7="",AND($C$3&lt;&gt;"全部",基础资料!$J$7&lt;&gt;$C$3)),0,IF(OR(N(基础资料!$O$7)=0,N(基础资料!$O$7)&lt;DATE($F$3,5,1),COUNTIFS(资金台帐!$B$6:$B$6005,基础资料!$I$7,资金台帐!$N$6:$N$6005,"&lt;"&amp;DATE($F$3,5,1))&gt;0),N(基础资料!$N$7),0))</f>
        <v>0</v>
      </c>
      <c r="F33" s="22">
        <f>IF(OR(基础资料!$I$7="",基础资料!$J$7="",AND($C$3&lt;&gt;"全部",基础资料!$J$7&lt;&gt;$C$3)),0,IF(OR(N(基础资料!$O$7)=0,N(基础资料!$O$7)&lt;DATE($F$3,6,1),COUNTIFS(资金台帐!$B$6:$B$6005,基础资料!$I$7,资金台帐!$N$6:$N$6005,"&lt;"&amp;DATE($F$3,6,1))&gt;0),N(基础资料!$N$7),0))</f>
        <v>0</v>
      </c>
      <c r="G33" s="22">
        <f>IF(OR(基础资料!$I$7="",基础资料!$J$7="",AND($C$3&lt;&gt;"全部",基础资料!$J$7&lt;&gt;$C$3)),0,IF(OR(N(基础资料!$O$7)=0,N(基础资料!$O$7)&lt;DATE($F$3,7,1),COUNTIFS(资金台帐!$B$6:$B$6005,基础资料!$I$7,资金台帐!$N$6:$N$6005,"&lt;"&amp;DATE($F$3,7,1))&gt;0),N(基础资料!$N$7),0))</f>
        <v>0</v>
      </c>
      <c r="H33" s="22">
        <f>IF(OR(基础资料!$I$7="",基础资料!$J$7="",AND($C$3&lt;&gt;"全部",基础资料!$J$7&lt;&gt;$C$3)),0,IF(OR(N(基础资料!$O$7)=0,N(基础资料!$O$7)&lt;DATE($F$3,8,1),COUNTIFS(资金台帐!$B$6:$B$6005,基础资料!$I$7,资金台帐!$N$6:$N$6005,"&lt;"&amp;DATE($F$3,8,1))&gt;0),N(基础资料!$N$7),0))</f>
        <v>0</v>
      </c>
      <c r="I33" s="22">
        <f>IF(OR(基础资料!$I$7="",基础资料!$J$7="",AND($C$3&lt;&gt;"全部",基础资料!$J$7&lt;&gt;$C$3)),0,IF(OR(N(基础资料!$O$7)=0,N(基础资料!$O$7)&lt;DATE($F$3,9,1),COUNTIFS(资金台帐!$B$6:$B$6005,基础资料!$I$7,资金台帐!$N$6:$N$6005,"&lt;"&amp;DATE($F$3,9,1))&gt;0),N(基础资料!$N$7),0))</f>
        <v>0</v>
      </c>
      <c r="J33" s="22">
        <f>IF(OR(基础资料!$I$7="",基础资料!$J$7="",AND($C$3&lt;&gt;"全部",基础资料!$J$7&lt;&gt;$C$3)),0,IF(OR(N(基础资料!$O$7)=0,N(基础资料!$O$7)&lt;DATE($F$3,10,1),COUNTIFS(资金台帐!$B$6:$B$6005,基础资料!$I$7,资金台帐!$N$6:$N$6005,"&lt;"&amp;DATE($F$3,10,1))&gt;0),N(基础资料!$N$7),0))</f>
        <v>0</v>
      </c>
      <c r="K33" s="22">
        <f>IF(OR(基础资料!$I$7="",基础资料!$J$7="",AND($C$3&lt;&gt;"全部",基础资料!$J$7&lt;&gt;$C$3)),0,IF(OR(N(基础资料!$O$7)=0,N(基础资料!$O$7)&lt;DATE($F$3,11,1),COUNTIFS(资金台帐!$B$6:$B$6005,基础资料!$I$7,资金台帐!$N$6:$N$6005,"&lt;"&amp;DATE($F$3,11,1))&gt;0),N(基础资料!$N$7),0))</f>
        <v>0</v>
      </c>
      <c r="L33" s="22">
        <f>IF(OR(基础资料!$I$7="",基础资料!$J$7="",AND($C$3&lt;&gt;"全部",基础资料!$J$7&lt;&gt;$C$3)),0,IF(OR(N(基础资料!$O$7)=0,N(基础资料!$O$7)&lt;DATE($F$3,12,1),COUNTIFS(资金台帐!$B$6:$B$6005,基础资料!$I$7,资金台帐!$N$6:$N$6005,"&lt;"&amp;DATE($F$3,12,1))&gt;0),N(基础资料!$N$7),0))</f>
        <v>0</v>
      </c>
      <c r="M33" s="22">
        <f>IF(OR(基础资料!$I$7="",基础资料!$J$7="",AND($C$3&lt;&gt;"全部",基础资料!$J$7&lt;&gt;$C$3)),0,IF(OR(N(基础资料!$O$7)=0,N(基础资料!$O$7)&lt;DATE($F$3,13,1),COUNTIFS(资金台帐!$B$6:$B$6005,基础资料!$I$7,资金台帐!$N$6:$N$6005,"&lt;"&amp;DATE($F$3,13,1))&gt;0),N(基础资料!$N$7),0))</f>
        <v>0</v>
      </c>
      <c r="N33" s="22">
        <f>IF(OR(基础资料!$I$7="",基础资料!$J$7="",AND($C$3&lt;&gt;"全部",基础资料!$J$7&lt;&gt;$C$3)),0,IF(OR(N(基础资料!$O$7)=0,N(基础资料!$O$7)&lt;DATE($F$3+1,1,1),COUNTIFS(资金台帐!$B$6:$B$6005,基础资料!$I$7,资金台帐!$N$6:$N$6005,"&lt;"&amp;DATE($F$3+1,1,1))&gt;0),N(基础资料!$N$7),0))</f>
        <v>0</v>
      </c>
    </row>
    <row r="34" hidden="1">
      <c r="A34" s="22">
        <f>基础资料!$I$8&amp;""</f>
      </c>
      <c r="B34" s="22">
        <f>IF(OR(基础资料!$I$8="",基础资料!$J$8="",AND($C$3&lt;&gt;"全部",基础资料!$J$8&lt;&gt;$C$3)),0,IF(OR(N(基础资料!$O$8)=0,N(基础资料!$O$8)&lt;DATE($F$3,2,1),COUNTIFS(资金台帐!$B$6:$B$6005,基础资料!$I$8,资金台帐!$N$6:$N$6005,"&lt;"&amp;DATE($F$3,2,1))&gt;0),N(基础资料!$N$8),0))</f>
        <v>0</v>
      </c>
      <c r="C34" s="22">
        <f>IF(OR(基础资料!$I$8="",基础资料!$J$8="",AND($C$3&lt;&gt;"全部",基础资料!$J$8&lt;&gt;$C$3)),0,IF(OR(N(基础资料!$O$8)=0,N(基础资料!$O$8)&lt;DATE($F$3,3,1),COUNTIFS(资金台帐!$B$6:$B$6005,基础资料!$I$8,资金台帐!$N$6:$N$6005,"&lt;"&amp;DATE($F$3,3,1))&gt;0),N(基础资料!$N$8),0))</f>
        <v>0</v>
      </c>
      <c r="D34" s="22">
        <f>IF(OR(基础资料!$I$8="",基础资料!$J$8="",AND($C$3&lt;&gt;"全部",基础资料!$J$8&lt;&gt;$C$3)),0,IF(OR(N(基础资料!$O$8)=0,N(基础资料!$O$8)&lt;DATE($F$3,4,1),COUNTIFS(资金台帐!$B$6:$B$6005,基础资料!$I$8,资金台帐!$N$6:$N$6005,"&lt;"&amp;DATE($F$3,4,1))&gt;0),N(基础资料!$N$8),0))</f>
        <v>0</v>
      </c>
      <c r="E34" s="22">
        <f>IF(OR(基础资料!$I$8="",基础资料!$J$8="",AND($C$3&lt;&gt;"全部",基础资料!$J$8&lt;&gt;$C$3)),0,IF(OR(N(基础资料!$O$8)=0,N(基础资料!$O$8)&lt;DATE($F$3,5,1),COUNTIFS(资金台帐!$B$6:$B$6005,基础资料!$I$8,资金台帐!$N$6:$N$6005,"&lt;"&amp;DATE($F$3,5,1))&gt;0),N(基础资料!$N$8),0))</f>
        <v>0</v>
      </c>
      <c r="F34" s="22">
        <f>IF(OR(基础资料!$I$8="",基础资料!$J$8="",AND($C$3&lt;&gt;"全部",基础资料!$J$8&lt;&gt;$C$3)),0,IF(OR(N(基础资料!$O$8)=0,N(基础资料!$O$8)&lt;DATE($F$3,6,1),COUNTIFS(资金台帐!$B$6:$B$6005,基础资料!$I$8,资金台帐!$N$6:$N$6005,"&lt;"&amp;DATE($F$3,6,1))&gt;0),N(基础资料!$N$8),0))</f>
        <v>0</v>
      </c>
      <c r="G34" s="22">
        <f>IF(OR(基础资料!$I$8="",基础资料!$J$8="",AND($C$3&lt;&gt;"全部",基础资料!$J$8&lt;&gt;$C$3)),0,IF(OR(N(基础资料!$O$8)=0,N(基础资料!$O$8)&lt;DATE($F$3,7,1),COUNTIFS(资金台帐!$B$6:$B$6005,基础资料!$I$8,资金台帐!$N$6:$N$6005,"&lt;"&amp;DATE($F$3,7,1))&gt;0),N(基础资料!$N$8),0))</f>
        <v>0</v>
      </c>
      <c r="H34" s="22">
        <f>IF(OR(基础资料!$I$8="",基础资料!$J$8="",AND($C$3&lt;&gt;"全部",基础资料!$J$8&lt;&gt;$C$3)),0,IF(OR(N(基础资料!$O$8)=0,N(基础资料!$O$8)&lt;DATE($F$3,8,1),COUNTIFS(资金台帐!$B$6:$B$6005,基础资料!$I$8,资金台帐!$N$6:$N$6005,"&lt;"&amp;DATE($F$3,8,1))&gt;0),N(基础资料!$N$8),0))</f>
        <v>0</v>
      </c>
      <c r="I34" s="22">
        <f>IF(OR(基础资料!$I$8="",基础资料!$J$8="",AND($C$3&lt;&gt;"全部",基础资料!$J$8&lt;&gt;$C$3)),0,IF(OR(N(基础资料!$O$8)=0,N(基础资料!$O$8)&lt;DATE($F$3,9,1),COUNTIFS(资金台帐!$B$6:$B$6005,基础资料!$I$8,资金台帐!$N$6:$N$6005,"&lt;"&amp;DATE($F$3,9,1))&gt;0),N(基础资料!$N$8),0))</f>
        <v>0</v>
      </c>
      <c r="J34" s="22">
        <f>IF(OR(基础资料!$I$8="",基础资料!$J$8="",AND($C$3&lt;&gt;"全部",基础资料!$J$8&lt;&gt;$C$3)),0,IF(OR(N(基础资料!$O$8)=0,N(基础资料!$O$8)&lt;DATE($F$3,10,1),COUNTIFS(资金台帐!$B$6:$B$6005,基础资料!$I$8,资金台帐!$N$6:$N$6005,"&lt;"&amp;DATE($F$3,10,1))&gt;0),N(基础资料!$N$8),0))</f>
        <v>0</v>
      </c>
      <c r="K34" s="22">
        <f>IF(OR(基础资料!$I$8="",基础资料!$J$8="",AND($C$3&lt;&gt;"全部",基础资料!$J$8&lt;&gt;$C$3)),0,IF(OR(N(基础资料!$O$8)=0,N(基础资料!$O$8)&lt;DATE($F$3,11,1),COUNTIFS(资金台帐!$B$6:$B$6005,基础资料!$I$8,资金台帐!$N$6:$N$6005,"&lt;"&amp;DATE($F$3,11,1))&gt;0),N(基础资料!$N$8),0))</f>
        <v>0</v>
      </c>
      <c r="L34" s="22">
        <f>IF(OR(基础资料!$I$8="",基础资料!$J$8="",AND($C$3&lt;&gt;"全部",基础资料!$J$8&lt;&gt;$C$3)),0,IF(OR(N(基础资料!$O$8)=0,N(基础资料!$O$8)&lt;DATE($F$3,12,1),COUNTIFS(资金台帐!$B$6:$B$6005,基础资料!$I$8,资金台帐!$N$6:$N$6005,"&lt;"&amp;DATE($F$3,12,1))&gt;0),N(基础资料!$N$8),0))</f>
        <v>0</v>
      </c>
      <c r="M34" s="22">
        <f>IF(OR(基础资料!$I$8="",基础资料!$J$8="",AND($C$3&lt;&gt;"全部",基础资料!$J$8&lt;&gt;$C$3)),0,IF(OR(N(基础资料!$O$8)=0,N(基础资料!$O$8)&lt;DATE($F$3,13,1),COUNTIFS(资金台帐!$B$6:$B$6005,基础资料!$I$8,资金台帐!$N$6:$N$6005,"&lt;"&amp;DATE($F$3,13,1))&gt;0),N(基础资料!$N$8),0))</f>
        <v>0</v>
      </c>
      <c r="N34" s="22">
        <f>IF(OR(基础资料!$I$8="",基础资料!$J$8="",AND($C$3&lt;&gt;"全部",基础资料!$J$8&lt;&gt;$C$3)),0,IF(OR(N(基础资料!$O$8)=0,N(基础资料!$O$8)&lt;DATE($F$3+1,1,1),COUNTIFS(资金台帐!$B$6:$B$6005,基础资料!$I$8,资金台帐!$N$6:$N$6005,"&lt;"&amp;DATE($F$3+1,1,1))&gt;0),N(基础资料!$N$8),0))</f>
        <v>0</v>
      </c>
    </row>
    <row r="35" hidden="1">
      <c r="A35" s="22">
        <f>基础资料!$I$9&amp;""</f>
      </c>
      <c r="B35" s="22">
        <f>IF(OR(基础资料!$I$9="",基础资料!$J$9="",AND($C$3&lt;&gt;"全部",基础资料!$J$9&lt;&gt;$C$3)),0,IF(OR(N(基础资料!$O$9)=0,N(基础资料!$O$9)&lt;DATE($F$3,2,1),COUNTIFS(资金台帐!$B$6:$B$6005,基础资料!$I$9,资金台帐!$N$6:$N$6005,"&lt;"&amp;DATE($F$3,2,1))&gt;0),N(基础资料!$N$9),0))</f>
        <v>0</v>
      </c>
      <c r="C35" s="22">
        <f>IF(OR(基础资料!$I$9="",基础资料!$J$9="",AND($C$3&lt;&gt;"全部",基础资料!$J$9&lt;&gt;$C$3)),0,IF(OR(N(基础资料!$O$9)=0,N(基础资料!$O$9)&lt;DATE($F$3,3,1),COUNTIFS(资金台帐!$B$6:$B$6005,基础资料!$I$9,资金台帐!$N$6:$N$6005,"&lt;"&amp;DATE($F$3,3,1))&gt;0),N(基础资料!$N$9),0))</f>
        <v>0</v>
      </c>
      <c r="D35" s="22">
        <f>IF(OR(基础资料!$I$9="",基础资料!$J$9="",AND($C$3&lt;&gt;"全部",基础资料!$J$9&lt;&gt;$C$3)),0,IF(OR(N(基础资料!$O$9)=0,N(基础资料!$O$9)&lt;DATE($F$3,4,1),COUNTIFS(资金台帐!$B$6:$B$6005,基础资料!$I$9,资金台帐!$N$6:$N$6005,"&lt;"&amp;DATE($F$3,4,1))&gt;0),N(基础资料!$N$9),0))</f>
        <v>0</v>
      </c>
      <c r="E35" s="22">
        <f>IF(OR(基础资料!$I$9="",基础资料!$J$9="",AND($C$3&lt;&gt;"全部",基础资料!$J$9&lt;&gt;$C$3)),0,IF(OR(N(基础资料!$O$9)=0,N(基础资料!$O$9)&lt;DATE($F$3,5,1),COUNTIFS(资金台帐!$B$6:$B$6005,基础资料!$I$9,资金台帐!$N$6:$N$6005,"&lt;"&amp;DATE($F$3,5,1))&gt;0),N(基础资料!$N$9),0))</f>
        <v>0</v>
      </c>
      <c r="F35" s="22">
        <f>IF(OR(基础资料!$I$9="",基础资料!$J$9="",AND($C$3&lt;&gt;"全部",基础资料!$J$9&lt;&gt;$C$3)),0,IF(OR(N(基础资料!$O$9)=0,N(基础资料!$O$9)&lt;DATE($F$3,6,1),COUNTIFS(资金台帐!$B$6:$B$6005,基础资料!$I$9,资金台帐!$N$6:$N$6005,"&lt;"&amp;DATE($F$3,6,1))&gt;0),N(基础资料!$N$9),0))</f>
        <v>0</v>
      </c>
      <c r="G35" s="22">
        <f>IF(OR(基础资料!$I$9="",基础资料!$J$9="",AND($C$3&lt;&gt;"全部",基础资料!$J$9&lt;&gt;$C$3)),0,IF(OR(N(基础资料!$O$9)=0,N(基础资料!$O$9)&lt;DATE($F$3,7,1),COUNTIFS(资金台帐!$B$6:$B$6005,基础资料!$I$9,资金台帐!$N$6:$N$6005,"&lt;"&amp;DATE($F$3,7,1))&gt;0),N(基础资料!$N$9),0))</f>
        <v>0</v>
      </c>
      <c r="H35" s="22">
        <f>IF(OR(基础资料!$I$9="",基础资料!$J$9="",AND($C$3&lt;&gt;"全部",基础资料!$J$9&lt;&gt;$C$3)),0,IF(OR(N(基础资料!$O$9)=0,N(基础资料!$O$9)&lt;DATE($F$3,8,1),COUNTIFS(资金台帐!$B$6:$B$6005,基础资料!$I$9,资金台帐!$N$6:$N$6005,"&lt;"&amp;DATE($F$3,8,1))&gt;0),N(基础资料!$N$9),0))</f>
        <v>0</v>
      </c>
      <c r="I35" s="22">
        <f>IF(OR(基础资料!$I$9="",基础资料!$J$9="",AND($C$3&lt;&gt;"全部",基础资料!$J$9&lt;&gt;$C$3)),0,IF(OR(N(基础资料!$O$9)=0,N(基础资料!$O$9)&lt;DATE($F$3,9,1),COUNTIFS(资金台帐!$B$6:$B$6005,基础资料!$I$9,资金台帐!$N$6:$N$6005,"&lt;"&amp;DATE($F$3,9,1))&gt;0),N(基础资料!$N$9),0))</f>
        <v>0</v>
      </c>
      <c r="J35" s="22">
        <f>IF(OR(基础资料!$I$9="",基础资料!$J$9="",AND($C$3&lt;&gt;"全部",基础资料!$J$9&lt;&gt;$C$3)),0,IF(OR(N(基础资料!$O$9)=0,N(基础资料!$O$9)&lt;DATE($F$3,10,1),COUNTIFS(资金台帐!$B$6:$B$6005,基础资料!$I$9,资金台帐!$N$6:$N$6005,"&lt;"&amp;DATE($F$3,10,1))&gt;0),N(基础资料!$N$9),0))</f>
        <v>0</v>
      </c>
      <c r="K35" s="22">
        <f>IF(OR(基础资料!$I$9="",基础资料!$J$9="",AND($C$3&lt;&gt;"全部",基础资料!$J$9&lt;&gt;$C$3)),0,IF(OR(N(基础资料!$O$9)=0,N(基础资料!$O$9)&lt;DATE($F$3,11,1),COUNTIFS(资金台帐!$B$6:$B$6005,基础资料!$I$9,资金台帐!$N$6:$N$6005,"&lt;"&amp;DATE($F$3,11,1))&gt;0),N(基础资料!$N$9),0))</f>
        <v>0</v>
      </c>
      <c r="L35" s="22">
        <f>IF(OR(基础资料!$I$9="",基础资料!$J$9="",AND($C$3&lt;&gt;"全部",基础资料!$J$9&lt;&gt;$C$3)),0,IF(OR(N(基础资料!$O$9)=0,N(基础资料!$O$9)&lt;DATE($F$3,12,1),COUNTIFS(资金台帐!$B$6:$B$6005,基础资料!$I$9,资金台帐!$N$6:$N$6005,"&lt;"&amp;DATE($F$3,12,1))&gt;0),N(基础资料!$N$9),0))</f>
        <v>0</v>
      </c>
      <c r="M35" s="22">
        <f>IF(OR(基础资料!$I$9="",基础资料!$J$9="",AND($C$3&lt;&gt;"全部",基础资料!$J$9&lt;&gt;$C$3)),0,IF(OR(N(基础资料!$O$9)=0,N(基础资料!$O$9)&lt;DATE($F$3,13,1),COUNTIFS(资金台帐!$B$6:$B$6005,基础资料!$I$9,资金台帐!$N$6:$N$6005,"&lt;"&amp;DATE($F$3,13,1))&gt;0),N(基础资料!$N$9),0))</f>
        <v>0</v>
      </c>
      <c r="N35" s="22">
        <f>IF(OR(基础资料!$I$9="",基础资料!$J$9="",AND($C$3&lt;&gt;"全部",基础资料!$J$9&lt;&gt;$C$3)),0,IF(OR(N(基础资料!$O$9)=0,N(基础资料!$O$9)&lt;DATE($F$3+1,1,1),COUNTIFS(资金台帐!$B$6:$B$6005,基础资料!$I$9,资金台帐!$N$6:$N$6005,"&lt;"&amp;DATE($F$3+1,1,1))&gt;0),N(基础资料!$N$9),0))</f>
        <v>0</v>
      </c>
    </row>
    <row r="36" hidden="1">
      <c r="A36" s="22">
        <f>基础资料!$I$10&amp;""</f>
      </c>
      <c r="B36" s="22">
        <f>IF(OR(基础资料!$I$10="",基础资料!$J$10="",AND($C$3&lt;&gt;"全部",基础资料!$J$10&lt;&gt;$C$3)),0,IF(OR(N(基础资料!$O$10)=0,N(基础资料!$O$10)&lt;DATE($F$3,2,1),COUNTIFS(资金台帐!$B$6:$B$6005,基础资料!$I$10,资金台帐!$N$6:$N$6005,"&lt;"&amp;DATE($F$3,2,1))&gt;0),N(基础资料!$N$10),0))</f>
        <v>0</v>
      </c>
      <c r="C36" s="22">
        <f>IF(OR(基础资料!$I$10="",基础资料!$J$10="",AND($C$3&lt;&gt;"全部",基础资料!$J$10&lt;&gt;$C$3)),0,IF(OR(N(基础资料!$O$10)=0,N(基础资料!$O$10)&lt;DATE($F$3,3,1),COUNTIFS(资金台帐!$B$6:$B$6005,基础资料!$I$10,资金台帐!$N$6:$N$6005,"&lt;"&amp;DATE($F$3,3,1))&gt;0),N(基础资料!$N$10),0))</f>
        <v>0</v>
      </c>
      <c r="D36" s="22">
        <f>IF(OR(基础资料!$I$10="",基础资料!$J$10="",AND($C$3&lt;&gt;"全部",基础资料!$J$10&lt;&gt;$C$3)),0,IF(OR(N(基础资料!$O$10)=0,N(基础资料!$O$10)&lt;DATE($F$3,4,1),COUNTIFS(资金台帐!$B$6:$B$6005,基础资料!$I$10,资金台帐!$N$6:$N$6005,"&lt;"&amp;DATE($F$3,4,1))&gt;0),N(基础资料!$N$10),0))</f>
        <v>0</v>
      </c>
      <c r="E36" s="22">
        <f>IF(OR(基础资料!$I$10="",基础资料!$J$10="",AND($C$3&lt;&gt;"全部",基础资料!$J$10&lt;&gt;$C$3)),0,IF(OR(N(基础资料!$O$10)=0,N(基础资料!$O$10)&lt;DATE($F$3,5,1),COUNTIFS(资金台帐!$B$6:$B$6005,基础资料!$I$10,资金台帐!$N$6:$N$6005,"&lt;"&amp;DATE($F$3,5,1))&gt;0),N(基础资料!$N$10),0))</f>
        <v>0</v>
      </c>
      <c r="F36" s="22">
        <f>IF(OR(基础资料!$I$10="",基础资料!$J$10="",AND($C$3&lt;&gt;"全部",基础资料!$J$10&lt;&gt;$C$3)),0,IF(OR(N(基础资料!$O$10)=0,N(基础资料!$O$10)&lt;DATE($F$3,6,1),COUNTIFS(资金台帐!$B$6:$B$6005,基础资料!$I$10,资金台帐!$N$6:$N$6005,"&lt;"&amp;DATE($F$3,6,1))&gt;0),N(基础资料!$N$10),0))</f>
        <v>0</v>
      </c>
      <c r="G36" s="22">
        <f>IF(OR(基础资料!$I$10="",基础资料!$J$10="",AND($C$3&lt;&gt;"全部",基础资料!$J$10&lt;&gt;$C$3)),0,IF(OR(N(基础资料!$O$10)=0,N(基础资料!$O$10)&lt;DATE($F$3,7,1),COUNTIFS(资金台帐!$B$6:$B$6005,基础资料!$I$10,资金台帐!$N$6:$N$6005,"&lt;"&amp;DATE($F$3,7,1))&gt;0),N(基础资料!$N$10),0))</f>
        <v>0</v>
      </c>
      <c r="H36" s="22">
        <f>IF(OR(基础资料!$I$10="",基础资料!$J$10="",AND($C$3&lt;&gt;"全部",基础资料!$J$10&lt;&gt;$C$3)),0,IF(OR(N(基础资料!$O$10)=0,N(基础资料!$O$10)&lt;DATE($F$3,8,1),COUNTIFS(资金台帐!$B$6:$B$6005,基础资料!$I$10,资金台帐!$N$6:$N$6005,"&lt;"&amp;DATE($F$3,8,1))&gt;0),N(基础资料!$N$10),0))</f>
        <v>0</v>
      </c>
      <c r="I36" s="22">
        <f>IF(OR(基础资料!$I$10="",基础资料!$J$10="",AND($C$3&lt;&gt;"全部",基础资料!$J$10&lt;&gt;$C$3)),0,IF(OR(N(基础资料!$O$10)=0,N(基础资料!$O$10)&lt;DATE($F$3,9,1),COUNTIFS(资金台帐!$B$6:$B$6005,基础资料!$I$10,资金台帐!$N$6:$N$6005,"&lt;"&amp;DATE($F$3,9,1))&gt;0),N(基础资料!$N$10),0))</f>
        <v>0</v>
      </c>
      <c r="J36" s="22">
        <f>IF(OR(基础资料!$I$10="",基础资料!$J$10="",AND($C$3&lt;&gt;"全部",基础资料!$J$10&lt;&gt;$C$3)),0,IF(OR(N(基础资料!$O$10)=0,N(基础资料!$O$10)&lt;DATE($F$3,10,1),COUNTIFS(资金台帐!$B$6:$B$6005,基础资料!$I$10,资金台帐!$N$6:$N$6005,"&lt;"&amp;DATE($F$3,10,1))&gt;0),N(基础资料!$N$10),0))</f>
        <v>0</v>
      </c>
      <c r="K36" s="22">
        <f>IF(OR(基础资料!$I$10="",基础资料!$J$10="",AND($C$3&lt;&gt;"全部",基础资料!$J$10&lt;&gt;$C$3)),0,IF(OR(N(基础资料!$O$10)=0,N(基础资料!$O$10)&lt;DATE($F$3,11,1),COUNTIFS(资金台帐!$B$6:$B$6005,基础资料!$I$10,资金台帐!$N$6:$N$6005,"&lt;"&amp;DATE($F$3,11,1))&gt;0),N(基础资料!$N$10),0))</f>
        <v>0</v>
      </c>
      <c r="L36" s="22">
        <f>IF(OR(基础资料!$I$10="",基础资料!$J$10="",AND($C$3&lt;&gt;"全部",基础资料!$J$10&lt;&gt;$C$3)),0,IF(OR(N(基础资料!$O$10)=0,N(基础资料!$O$10)&lt;DATE($F$3,12,1),COUNTIFS(资金台帐!$B$6:$B$6005,基础资料!$I$10,资金台帐!$N$6:$N$6005,"&lt;"&amp;DATE($F$3,12,1))&gt;0),N(基础资料!$N$10),0))</f>
        <v>0</v>
      </c>
      <c r="M36" s="22">
        <f>IF(OR(基础资料!$I$10="",基础资料!$J$10="",AND($C$3&lt;&gt;"全部",基础资料!$J$10&lt;&gt;$C$3)),0,IF(OR(N(基础资料!$O$10)=0,N(基础资料!$O$10)&lt;DATE($F$3,13,1),COUNTIFS(资金台帐!$B$6:$B$6005,基础资料!$I$10,资金台帐!$N$6:$N$6005,"&lt;"&amp;DATE($F$3,13,1))&gt;0),N(基础资料!$N$10),0))</f>
        <v>0</v>
      </c>
      <c r="N36" s="22">
        <f>IF(OR(基础资料!$I$10="",基础资料!$J$10="",AND($C$3&lt;&gt;"全部",基础资料!$J$10&lt;&gt;$C$3)),0,IF(OR(N(基础资料!$O$10)=0,N(基础资料!$O$10)&lt;DATE($F$3+1,1,1),COUNTIFS(资金台帐!$B$6:$B$6005,基础资料!$I$10,资金台帐!$N$6:$N$6005,"&lt;"&amp;DATE($F$3+1,1,1))&gt;0),N(基础资料!$N$10),0))</f>
        <v>0</v>
      </c>
    </row>
    <row r="37" hidden="1">
      <c r="A37" s="22">
        <f>基础资料!$I$11&amp;""</f>
      </c>
      <c r="B37" s="22">
        <f>IF(OR(基础资料!$I$11="",基础资料!$J$11="",AND($C$3&lt;&gt;"全部",基础资料!$J$11&lt;&gt;$C$3)),0,IF(OR(N(基础资料!$O$11)=0,N(基础资料!$O$11)&lt;DATE($F$3,2,1),COUNTIFS(资金台帐!$B$6:$B$6005,基础资料!$I$11,资金台帐!$N$6:$N$6005,"&lt;"&amp;DATE($F$3,2,1))&gt;0),N(基础资料!$N$11),0))</f>
        <v>0</v>
      </c>
      <c r="C37" s="22">
        <f>IF(OR(基础资料!$I$11="",基础资料!$J$11="",AND($C$3&lt;&gt;"全部",基础资料!$J$11&lt;&gt;$C$3)),0,IF(OR(N(基础资料!$O$11)=0,N(基础资料!$O$11)&lt;DATE($F$3,3,1),COUNTIFS(资金台帐!$B$6:$B$6005,基础资料!$I$11,资金台帐!$N$6:$N$6005,"&lt;"&amp;DATE($F$3,3,1))&gt;0),N(基础资料!$N$11),0))</f>
        <v>0</v>
      </c>
      <c r="D37" s="22">
        <f>IF(OR(基础资料!$I$11="",基础资料!$J$11="",AND($C$3&lt;&gt;"全部",基础资料!$J$11&lt;&gt;$C$3)),0,IF(OR(N(基础资料!$O$11)=0,N(基础资料!$O$11)&lt;DATE($F$3,4,1),COUNTIFS(资金台帐!$B$6:$B$6005,基础资料!$I$11,资金台帐!$N$6:$N$6005,"&lt;"&amp;DATE($F$3,4,1))&gt;0),N(基础资料!$N$11),0))</f>
        <v>0</v>
      </c>
      <c r="E37" s="22">
        <f>IF(OR(基础资料!$I$11="",基础资料!$J$11="",AND($C$3&lt;&gt;"全部",基础资料!$J$11&lt;&gt;$C$3)),0,IF(OR(N(基础资料!$O$11)=0,N(基础资料!$O$11)&lt;DATE($F$3,5,1),COUNTIFS(资金台帐!$B$6:$B$6005,基础资料!$I$11,资金台帐!$N$6:$N$6005,"&lt;"&amp;DATE($F$3,5,1))&gt;0),N(基础资料!$N$11),0))</f>
        <v>0</v>
      </c>
      <c r="F37" s="22">
        <f>IF(OR(基础资料!$I$11="",基础资料!$J$11="",AND($C$3&lt;&gt;"全部",基础资料!$J$11&lt;&gt;$C$3)),0,IF(OR(N(基础资料!$O$11)=0,N(基础资料!$O$11)&lt;DATE($F$3,6,1),COUNTIFS(资金台帐!$B$6:$B$6005,基础资料!$I$11,资金台帐!$N$6:$N$6005,"&lt;"&amp;DATE($F$3,6,1))&gt;0),N(基础资料!$N$11),0))</f>
        <v>0</v>
      </c>
      <c r="G37" s="22">
        <f>IF(OR(基础资料!$I$11="",基础资料!$J$11="",AND($C$3&lt;&gt;"全部",基础资料!$J$11&lt;&gt;$C$3)),0,IF(OR(N(基础资料!$O$11)=0,N(基础资料!$O$11)&lt;DATE($F$3,7,1),COUNTIFS(资金台帐!$B$6:$B$6005,基础资料!$I$11,资金台帐!$N$6:$N$6005,"&lt;"&amp;DATE($F$3,7,1))&gt;0),N(基础资料!$N$11),0))</f>
        <v>0</v>
      </c>
      <c r="H37" s="22">
        <f>IF(OR(基础资料!$I$11="",基础资料!$J$11="",AND($C$3&lt;&gt;"全部",基础资料!$J$11&lt;&gt;$C$3)),0,IF(OR(N(基础资料!$O$11)=0,N(基础资料!$O$11)&lt;DATE($F$3,8,1),COUNTIFS(资金台帐!$B$6:$B$6005,基础资料!$I$11,资金台帐!$N$6:$N$6005,"&lt;"&amp;DATE($F$3,8,1))&gt;0),N(基础资料!$N$11),0))</f>
        <v>0</v>
      </c>
      <c r="I37" s="22">
        <f>IF(OR(基础资料!$I$11="",基础资料!$J$11="",AND($C$3&lt;&gt;"全部",基础资料!$J$11&lt;&gt;$C$3)),0,IF(OR(N(基础资料!$O$11)=0,N(基础资料!$O$11)&lt;DATE($F$3,9,1),COUNTIFS(资金台帐!$B$6:$B$6005,基础资料!$I$11,资金台帐!$N$6:$N$6005,"&lt;"&amp;DATE($F$3,9,1))&gt;0),N(基础资料!$N$11),0))</f>
        <v>0</v>
      </c>
      <c r="J37" s="22">
        <f>IF(OR(基础资料!$I$11="",基础资料!$J$11="",AND($C$3&lt;&gt;"全部",基础资料!$J$11&lt;&gt;$C$3)),0,IF(OR(N(基础资料!$O$11)=0,N(基础资料!$O$11)&lt;DATE($F$3,10,1),COUNTIFS(资金台帐!$B$6:$B$6005,基础资料!$I$11,资金台帐!$N$6:$N$6005,"&lt;"&amp;DATE($F$3,10,1))&gt;0),N(基础资料!$N$11),0))</f>
        <v>0</v>
      </c>
      <c r="K37" s="22">
        <f>IF(OR(基础资料!$I$11="",基础资料!$J$11="",AND($C$3&lt;&gt;"全部",基础资料!$J$11&lt;&gt;$C$3)),0,IF(OR(N(基础资料!$O$11)=0,N(基础资料!$O$11)&lt;DATE($F$3,11,1),COUNTIFS(资金台帐!$B$6:$B$6005,基础资料!$I$11,资金台帐!$N$6:$N$6005,"&lt;"&amp;DATE($F$3,11,1))&gt;0),N(基础资料!$N$11),0))</f>
        <v>0</v>
      </c>
      <c r="L37" s="22">
        <f>IF(OR(基础资料!$I$11="",基础资料!$J$11="",AND($C$3&lt;&gt;"全部",基础资料!$J$11&lt;&gt;$C$3)),0,IF(OR(N(基础资料!$O$11)=0,N(基础资料!$O$11)&lt;DATE($F$3,12,1),COUNTIFS(资金台帐!$B$6:$B$6005,基础资料!$I$11,资金台帐!$N$6:$N$6005,"&lt;"&amp;DATE($F$3,12,1))&gt;0),N(基础资料!$N$11),0))</f>
        <v>0</v>
      </c>
      <c r="M37" s="22">
        <f>IF(OR(基础资料!$I$11="",基础资料!$J$11="",AND($C$3&lt;&gt;"全部",基础资料!$J$11&lt;&gt;$C$3)),0,IF(OR(N(基础资料!$O$11)=0,N(基础资料!$O$11)&lt;DATE($F$3,13,1),COUNTIFS(资金台帐!$B$6:$B$6005,基础资料!$I$11,资金台帐!$N$6:$N$6005,"&lt;"&amp;DATE($F$3,13,1))&gt;0),N(基础资料!$N$11),0))</f>
        <v>0</v>
      </c>
      <c r="N37" s="22">
        <f>IF(OR(基础资料!$I$11="",基础资料!$J$11="",AND($C$3&lt;&gt;"全部",基础资料!$J$11&lt;&gt;$C$3)),0,IF(OR(N(基础资料!$O$11)=0,N(基础资料!$O$11)&lt;DATE($F$3+1,1,1),COUNTIFS(资金台帐!$B$6:$B$6005,基础资料!$I$11,资金台帐!$N$6:$N$6005,"&lt;"&amp;DATE($F$3+1,1,1))&gt;0),N(基础资料!$N$11),0))</f>
        <v>0</v>
      </c>
    </row>
    <row r="38" hidden="1">
      <c r="A38" s="22">
        <f>基础资料!$I$12&amp;""</f>
      </c>
      <c r="B38" s="22">
        <f>IF(OR(基础资料!$I$12="",基础资料!$J$12="",AND($C$3&lt;&gt;"全部",基础资料!$J$12&lt;&gt;$C$3)),0,IF(OR(N(基础资料!$O$12)=0,N(基础资料!$O$12)&lt;DATE($F$3,2,1),COUNTIFS(资金台帐!$B$6:$B$6005,基础资料!$I$12,资金台帐!$N$6:$N$6005,"&lt;"&amp;DATE($F$3,2,1))&gt;0),N(基础资料!$N$12),0))</f>
        <v>0</v>
      </c>
      <c r="C38" s="22">
        <f>IF(OR(基础资料!$I$12="",基础资料!$J$12="",AND($C$3&lt;&gt;"全部",基础资料!$J$12&lt;&gt;$C$3)),0,IF(OR(N(基础资料!$O$12)=0,N(基础资料!$O$12)&lt;DATE($F$3,3,1),COUNTIFS(资金台帐!$B$6:$B$6005,基础资料!$I$12,资金台帐!$N$6:$N$6005,"&lt;"&amp;DATE($F$3,3,1))&gt;0),N(基础资料!$N$12),0))</f>
        <v>0</v>
      </c>
      <c r="D38" s="22">
        <f>IF(OR(基础资料!$I$12="",基础资料!$J$12="",AND($C$3&lt;&gt;"全部",基础资料!$J$12&lt;&gt;$C$3)),0,IF(OR(N(基础资料!$O$12)=0,N(基础资料!$O$12)&lt;DATE($F$3,4,1),COUNTIFS(资金台帐!$B$6:$B$6005,基础资料!$I$12,资金台帐!$N$6:$N$6005,"&lt;"&amp;DATE($F$3,4,1))&gt;0),N(基础资料!$N$12),0))</f>
        <v>0</v>
      </c>
      <c r="E38" s="22">
        <f>IF(OR(基础资料!$I$12="",基础资料!$J$12="",AND($C$3&lt;&gt;"全部",基础资料!$J$12&lt;&gt;$C$3)),0,IF(OR(N(基础资料!$O$12)=0,N(基础资料!$O$12)&lt;DATE($F$3,5,1),COUNTIFS(资金台帐!$B$6:$B$6005,基础资料!$I$12,资金台帐!$N$6:$N$6005,"&lt;"&amp;DATE($F$3,5,1))&gt;0),N(基础资料!$N$12),0))</f>
        <v>0</v>
      </c>
      <c r="F38" s="22">
        <f>IF(OR(基础资料!$I$12="",基础资料!$J$12="",AND($C$3&lt;&gt;"全部",基础资料!$J$12&lt;&gt;$C$3)),0,IF(OR(N(基础资料!$O$12)=0,N(基础资料!$O$12)&lt;DATE($F$3,6,1),COUNTIFS(资金台帐!$B$6:$B$6005,基础资料!$I$12,资金台帐!$N$6:$N$6005,"&lt;"&amp;DATE($F$3,6,1))&gt;0),N(基础资料!$N$12),0))</f>
        <v>0</v>
      </c>
      <c r="G38" s="22">
        <f>IF(OR(基础资料!$I$12="",基础资料!$J$12="",AND($C$3&lt;&gt;"全部",基础资料!$J$12&lt;&gt;$C$3)),0,IF(OR(N(基础资料!$O$12)=0,N(基础资料!$O$12)&lt;DATE($F$3,7,1),COUNTIFS(资金台帐!$B$6:$B$6005,基础资料!$I$12,资金台帐!$N$6:$N$6005,"&lt;"&amp;DATE($F$3,7,1))&gt;0),N(基础资料!$N$12),0))</f>
        <v>0</v>
      </c>
      <c r="H38" s="22">
        <f>IF(OR(基础资料!$I$12="",基础资料!$J$12="",AND($C$3&lt;&gt;"全部",基础资料!$J$12&lt;&gt;$C$3)),0,IF(OR(N(基础资料!$O$12)=0,N(基础资料!$O$12)&lt;DATE($F$3,8,1),COUNTIFS(资金台帐!$B$6:$B$6005,基础资料!$I$12,资金台帐!$N$6:$N$6005,"&lt;"&amp;DATE($F$3,8,1))&gt;0),N(基础资料!$N$12),0))</f>
        <v>0</v>
      </c>
      <c r="I38" s="22">
        <f>IF(OR(基础资料!$I$12="",基础资料!$J$12="",AND($C$3&lt;&gt;"全部",基础资料!$J$12&lt;&gt;$C$3)),0,IF(OR(N(基础资料!$O$12)=0,N(基础资料!$O$12)&lt;DATE($F$3,9,1),COUNTIFS(资金台帐!$B$6:$B$6005,基础资料!$I$12,资金台帐!$N$6:$N$6005,"&lt;"&amp;DATE($F$3,9,1))&gt;0),N(基础资料!$N$12),0))</f>
        <v>0</v>
      </c>
      <c r="J38" s="22">
        <f>IF(OR(基础资料!$I$12="",基础资料!$J$12="",AND($C$3&lt;&gt;"全部",基础资料!$J$12&lt;&gt;$C$3)),0,IF(OR(N(基础资料!$O$12)=0,N(基础资料!$O$12)&lt;DATE($F$3,10,1),COUNTIFS(资金台帐!$B$6:$B$6005,基础资料!$I$12,资金台帐!$N$6:$N$6005,"&lt;"&amp;DATE($F$3,10,1))&gt;0),N(基础资料!$N$12),0))</f>
        <v>0</v>
      </c>
      <c r="K38" s="22">
        <f>IF(OR(基础资料!$I$12="",基础资料!$J$12="",AND($C$3&lt;&gt;"全部",基础资料!$J$12&lt;&gt;$C$3)),0,IF(OR(N(基础资料!$O$12)=0,N(基础资料!$O$12)&lt;DATE($F$3,11,1),COUNTIFS(资金台帐!$B$6:$B$6005,基础资料!$I$12,资金台帐!$N$6:$N$6005,"&lt;"&amp;DATE($F$3,11,1))&gt;0),N(基础资料!$N$12),0))</f>
        <v>0</v>
      </c>
      <c r="L38" s="22">
        <f>IF(OR(基础资料!$I$12="",基础资料!$J$12="",AND($C$3&lt;&gt;"全部",基础资料!$J$12&lt;&gt;$C$3)),0,IF(OR(N(基础资料!$O$12)=0,N(基础资料!$O$12)&lt;DATE($F$3,12,1),COUNTIFS(资金台帐!$B$6:$B$6005,基础资料!$I$12,资金台帐!$N$6:$N$6005,"&lt;"&amp;DATE($F$3,12,1))&gt;0),N(基础资料!$N$12),0))</f>
        <v>0</v>
      </c>
      <c r="M38" s="22">
        <f>IF(OR(基础资料!$I$12="",基础资料!$J$12="",AND($C$3&lt;&gt;"全部",基础资料!$J$12&lt;&gt;$C$3)),0,IF(OR(N(基础资料!$O$12)=0,N(基础资料!$O$12)&lt;DATE($F$3,13,1),COUNTIFS(资金台帐!$B$6:$B$6005,基础资料!$I$12,资金台帐!$N$6:$N$6005,"&lt;"&amp;DATE($F$3,13,1))&gt;0),N(基础资料!$N$12),0))</f>
        <v>0</v>
      </c>
      <c r="N38" s="22">
        <f>IF(OR(基础资料!$I$12="",基础资料!$J$12="",AND($C$3&lt;&gt;"全部",基础资料!$J$12&lt;&gt;$C$3)),0,IF(OR(N(基础资料!$O$12)=0,N(基础资料!$O$12)&lt;DATE($F$3+1,1,1),COUNTIFS(资金台帐!$B$6:$B$6005,基础资料!$I$12,资金台帐!$N$6:$N$6005,"&lt;"&amp;DATE($F$3+1,1,1))&gt;0),N(基础资料!$N$12),0))</f>
        <v>0</v>
      </c>
    </row>
    <row r="39" hidden="1">
      <c r="A39" s="22">
        <f>基础资料!$I$13&amp;""</f>
      </c>
      <c r="B39" s="22">
        <f>IF(OR(基础资料!$I$13="",基础资料!$J$13="",AND($C$3&lt;&gt;"全部",基础资料!$J$13&lt;&gt;$C$3)),0,IF(OR(N(基础资料!$O$13)=0,N(基础资料!$O$13)&lt;DATE($F$3,2,1),COUNTIFS(资金台帐!$B$6:$B$6005,基础资料!$I$13,资金台帐!$N$6:$N$6005,"&lt;"&amp;DATE($F$3,2,1))&gt;0),N(基础资料!$N$13),0))</f>
        <v>0</v>
      </c>
      <c r="C39" s="22">
        <f>IF(OR(基础资料!$I$13="",基础资料!$J$13="",AND($C$3&lt;&gt;"全部",基础资料!$J$13&lt;&gt;$C$3)),0,IF(OR(N(基础资料!$O$13)=0,N(基础资料!$O$13)&lt;DATE($F$3,3,1),COUNTIFS(资金台帐!$B$6:$B$6005,基础资料!$I$13,资金台帐!$N$6:$N$6005,"&lt;"&amp;DATE($F$3,3,1))&gt;0),N(基础资料!$N$13),0))</f>
        <v>0</v>
      </c>
      <c r="D39" s="22">
        <f>IF(OR(基础资料!$I$13="",基础资料!$J$13="",AND($C$3&lt;&gt;"全部",基础资料!$J$13&lt;&gt;$C$3)),0,IF(OR(N(基础资料!$O$13)=0,N(基础资料!$O$13)&lt;DATE($F$3,4,1),COUNTIFS(资金台帐!$B$6:$B$6005,基础资料!$I$13,资金台帐!$N$6:$N$6005,"&lt;"&amp;DATE($F$3,4,1))&gt;0),N(基础资料!$N$13),0))</f>
        <v>0</v>
      </c>
      <c r="E39" s="22">
        <f>IF(OR(基础资料!$I$13="",基础资料!$J$13="",AND($C$3&lt;&gt;"全部",基础资料!$J$13&lt;&gt;$C$3)),0,IF(OR(N(基础资料!$O$13)=0,N(基础资料!$O$13)&lt;DATE($F$3,5,1),COUNTIFS(资金台帐!$B$6:$B$6005,基础资料!$I$13,资金台帐!$N$6:$N$6005,"&lt;"&amp;DATE($F$3,5,1))&gt;0),N(基础资料!$N$13),0))</f>
        <v>0</v>
      </c>
      <c r="F39" s="22">
        <f>IF(OR(基础资料!$I$13="",基础资料!$J$13="",AND($C$3&lt;&gt;"全部",基础资料!$J$13&lt;&gt;$C$3)),0,IF(OR(N(基础资料!$O$13)=0,N(基础资料!$O$13)&lt;DATE($F$3,6,1),COUNTIFS(资金台帐!$B$6:$B$6005,基础资料!$I$13,资金台帐!$N$6:$N$6005,"&lt;"&amp;DATE($F$3,6,1))&gt;0),N(基础资料!$N$13),0))</f>
        <v>0</v>
      </c>
      <c r="G39" s="22">
        <f>IF(OR(基础资料!$I$13="",基础资料!$J$13="",AND($C$3&lt;&gt;"全部",基础资料!$J$13&lt;&gt;$C$3)),0,IF(OR(N(基础资料!$O$13)=0,N(基础资料!$O$13)&lt;DATE($F$3,7,1),COUNTIFS(资金台帐!$B$6:$B$6005,基础资料!$I$13,资金台帐!$N$6:$N$6005,"&lt;"&amp;DATE($F$3,7,1))&gt;0),N(基础资料!$N$13),0))</f>
        <v>0</v>
      </c>
      <c r="H39" s="22">
        <f>IF(OR(基础资料!$I$13="",基础资料!$J$13="",AND($C$3&lt;&gt;"全部",基础资料!$J$13&lt;&gt;$C$3)),0,IF(OR(N(基础资料!$O$13)=0,N(基础资料!$O$13)&lt;DATE($F$3,8,1),COUNTIFS(资金台帐!$B$6:$B$6005,基础资料!$I$13,资金台帐!$N$6:$N$6005,"&lt;"&amp;DATE($F$3,8,1))&gt;0),N(基础资料!$N$13),0))</f>
        <v>0</v>
      </c>
      <c r="I39" s="22">
        <f>IF(OR(基础资料!$I$13="",基础资料!$J$13="",AND($C$3&lt;&gt;"全部",基础资料!$J$13&lt;&gt;$C$3)),0,IF(OR(N(基础资料!$O$13)=0,N(基础资料!$O$13)&lt;DATE($F$3,9,1),COUNTIFS(资金台帐!$B$6:$B$6005,基础资料!$I$13,资金台帐!$N$6:$N$6005,"&lt;"&amp;DATE($F$3,9,1))&gt;0),N(基础资料!$N$13),0))</f>
        <v>0</v>
      </c>
      <c r="J39" s="22">
        <f>IF(OR(基础资料!$I$13="",基础资料!$J$13="",AND($C$3&lt;&gt;"全部",基础资料!$J$13&lt;&gt;$C$3)),0,IF(OR(N(基础资料!$O$13)=0,N(基础资料!$O$13)&lt;DATE($F$3,10,1),COUNTIFS(资金台帐!$B$6:$B$6005,基础资料!$I$13,资金台帐!$N$6:$N$6005,"&lt;"&amp;DATE($F$3,10,1))&gt;0),N(基础资料!$N$13),0))</f>
        <v>0</v>
      </c>
      <c r="K39" s="22">
        <f>IF(OR(基础资料!$I$13="",基础资料!$J$13="",AND($C$3&lt;&gt;"全部",基础资料!$J$13&lt;&gt;$C$3)),0,IF(OR(N(基础资料!$O$13)=0,N(基础资料!$O$13)&lt;DATE($F$3,11,1),COUNTIFS(资金台帐!$B$6:$B$6005,基础资料!$I$13,资金台帐!$N$6:$N$6005,"&lt;"&amp;DATE($F$3,11,1))&gt;0),N(基础资料!$N$13),0))</f>
        <v>0</v>
      </c>
      <c r="L39" s="22">
        <f>IF(OR(基础资料!$I$13="",基础资料!$J$13="",AND($C$3&lt;&gt;"全部",基础资料!$J$13&lt;&gt;$C$3)),0,IF(OR(N(基础资料!$O$13)=0,N(基础资料!$O$13)&lt;DATE($F$3,12,1),COUNTIFS(资金台帐!$B$6:$B$6005,基础资料!$I$13,资金台帐!$N$6:$N$6005,"&lt;"&amp;DATE($F$3,12,1))&gt;0),N(基础资料!$N$13),0))</f>
        <v>0</v>
      </c>
      <c r="M39" s="22">
        <f>IF(OR(基础资料!$I$13="",基础资料!$J$13="",AND($C$3&lt;&gt;"全部",基础资料!$J$13&lt;&gt;$C$3)),0,IF(OR(N(基础资料!$O$13)=0,N(基础资料!$O$13)&lt;DATE($F$3,13,1),COUNTIFS(资金台帐!$B$6:$B$6005,基础资料!$I$13,资金台帐!$N$6:$N$6005,"&lt;"&amp;DATE($F$3,13,1))&gt;0),N(基础资料!$N$13),0))</f>
        <v>0</v>
      </c>
      <c r="N39" s="22">
        <f>IF(OR(基础资料!$I$13="",基础资料!$J$13="",AND($C$3&lt;&gt;"全部",基础资料!$J$13&lt;&gt;$C$3)),0,IF(OR(N(基础资料!$O$13)=0,N(基础资料!$O$13)&lt;DATE($F$3+1,1,1),COUNTIFS(资金台帐!$B$6:$B$6005,基础资料!$I$13,资金台帐!$N$6:$N$6005,"&lt;"&amp;DATE($F$3+1,1,1))&gt;0),N(基础资料!$N$13),0))</f>
        <v>0</v>
      </c>
    </row>
    <row r="40" hidden="1">
      <c r="A40" s="22">
        <f>基础资料!$I$14&amp;""</f>
      </c>
      <c r="B40" s="22">
        <f>IF(OR(基础资料!$I$14="",基础资料!$J$14="",AND($C$3&lt;&gt;"全部",基础资料!$J$14&lt;&gt;$C$3)),0,IF(OR(N(基础资料!$O$14)=0,N(基础资料!$O$14)&lt;DATE($F$3,2,1),COUNTIFS(资金台帐!$B$6:$B$6005,基础资料!$I$14,资金台帐!$N$6:$N$6005,"&lt;"&amp;DATE($F$3,2,1))&gt;0),N(基础资料!$N$14),0))</f>
        <v>0</v>
      </c>
      <c r="C40" s="22">
        <f>IF(OR(基础资料!$I$14="",基础资料!$J$14="",AND($C$3&lt;&gt;"全部",基础资料!$J$14&lt;&gt;$C$3)),0,IF(OR(N(基础资料!$O$14)=0,N(基础资料!$O$14)&lt;DATE($F$3,3,1),COUNTIFS(资金台帐!$B$6:$B$6005,基础资料!$I$14,资金台帐!$N$6:$N$6005,"&lt;"&amp;DATE($F$3,3,1))&gt;0),N(基础资料!$N$14),0))</f>
        <v>0</v>
      </c>
      <c r="D40" s="22">
        <f>IF(OR(基础资料!$I$14="",基础资料!$J$14="",AND($C$3&lt;&gt;"全部",基础资料!$J$14&lt;&gt;$C$3)),0,IF(OR(N(基础资料!$O$14)=0,N(基础资料!$O$14)&lt;DATE($F$3,4,1),COUNTIFS(资金台帐!$B$6:$B$6005,基础资料!$I$14,资金台帐!$N$6:$N$6005,"&lt;"&amp;DATE($F$3,4,1))&gt;0),N(基础资料!$N$14),0))</f>
        <v>0</v>
      </c>
      <c r="E40" s="22">
        <f>IF(OR(基础资料!$I$14="",基础资料!$J$14="",AND($C$3&lt;&gt;"全部",基础资料!$J$14&lt;&gt;$C$3)),0,IF(OR(N(基础资料!$O$14)=0,N(基础资料!$O$14)&lt;DATE($F$3,5,1),COUNTIFS(资金台帐!$B$6:$B$6005,基础资料!$I$14,资金台帐!$N$6:$N$6005,"&lt;"&amp;DATE($F$3,5,1))&gt;0),N(基础资料!$N$14),0))</f>
        <v>0</v>
      </c>
      <c r="F40" s="22">
        <f>IF(OR(基础资料!$I$14="",基础资料!$J$14="",AND($C$3&lt;&gt;"全部",基础资料!$J$14&lt;&gt;$C$3)),0,IF(OR(N(基础资料!$O$14)=0,N(基础资料!$O$14)&lt;DATE($F$3,6,1),COUNTIFS(资金台帐!$B$6:$B$6005,基础资料!$I$14,资金台帐!$N$6:$N$6005,"&lt;"&amp;DATE($F$3,6,1))&gt;0),N(基础资料!$N$14),0))</f>
        <v>0</v>
      </c>
      <c r="G40" s="22">
        <f>IF(OR(基础资料!$I$14="",基础资料!$J$14="",AND($C$3&lt;&gt;"全部",基础资料!$J$14&lt;&gt;$C$3)),0,IF(OR(N(基础资料!$O$14)=0,N(基础资料!$O$14)&lt;DATE($F$3,7,1),COUNTIFS(资金台帐!$B$6:$B$6005,基础资料!$I$14,资金台帐!$N$6:$N$6005,"&lt;"&amp;DATE($F$3,7,1))&gt;0),N(基础资料!$N$14),0))</f>
        <v>0</v>
      </c>
      <c r="H40" s="22">
        <f>IF(OR(基础资料!$I$14="",基础资料!$J$14="",AND($C$3&lt;&gt;"全部",基础资料!$J$14&lt;&gt;$C$3)),0,IF(OR(N(基础资料!$O$14)=0,N(基础资料!$O$14)&lt;DATE($F$3,8,1),COUNTIFS(资金台帐!$B$6:$B$6005,基础资料!$I$14,资金台帐!$N$6:$N$6005,"&lt;"&amp;DATE($F$3,8,1))&gt;0),N(基础资料!$N$14),0))</f>
        <v>0</v>
      </c>
      <c r="I40" s="22">
        <f>IF(OR(基础资料!$I$14="",基础资料!$J$14="",AND($C$3&lt;&gt;"全部",基础资料!$J$14&lt;&gt;$C$3)),0,IF(OR(N(基础资料!$O$14)=0,N(基础资料!$O$14)&lt;DATE($F$3,9,1),COUNTIFS(资金台帐!$B$6:$B$6005,基础资料!$I$14,资金台帐!$N$6:$N$6005,"&lt;"&amp;DATE($F$3,9,1))&gt;0),N(基础资料!$N$14),0))</f>
        <v>0</v>
      </c>
      <c r="J40" s="22">
        <f>IF(OR(基础资料!$I$14="",基础资料!$J$14="",AND($C$3&lt;&gt;"全部",基础资料!$J$14&lt;&gt;$C$3)),0,IF(OR(N(基础资料!$O$14)=0,N(基础资料!$O$14)&lt;DATE($F$3,10,1),COUNTIFS(资金台帐!$B$6:$B$6005,基础资料!$I$14,资金台帐!$N$6:$N$6005,"&lt;"&amp;DATE($F$3,10,1))&gt;0),N(基础资料!$N$14),0))</f>
        <v>0</v>
      </c>
      <c r="K40" s="22">
        <f>IF(OR(基础资料!$I$14="",基础资料!$J$14="",AND($C$3&lt;&gt;"全部",基础资料!$J$14&lt;&gt;$C$3)),0,IF(OR(N(基础资料!$O$14)=0,N(基础资料!$O$14)&lt;DATE($F$3,11,1),COUNTIFS(资金台帐!$B$6:$B$6005,基础资料!$I$14,资金台帐!$N$6:$N$6005,"&lt;"&amp;DATE($F$3,11,1))&gt;0),N(基础资料!$N$14),0))</f>
        <v>0</v>
      </c>
      <c r="L40" s="22">
        <f>IF(OR(基础资料!$I$14="",基础资料!$J$14="",AND($C$3&lt;&gt;"全部",基础资料!$J$14&lt;&gt;$C$3)),0,IF(OR(N(基础资料!$O$14)=0,N(基础资料!$O$14)&lt;DATE($F$3,12,1),COUNTIFS(资金台帐!$B$6:$B$6005,基础资料!$I$14,资金台帐!$N$6:$N$6005,"&lt;"&amp;DATE($F$3,12,1))&gt;0),N(基础资料!$N$14),0))</f>
        <v>0</v>
      </c>
      <c r="M40" s="22">
        <f>IF(OR(基础资料!$I$14="",基础资料!$J$14="",AND($C$3&lt;&gt;"全部",基础资料!$J$14&lt;&gt;$C$3)),0,IF(OR(N(基础资料!$O$14)=0,N(基础资料!$O$14)&lt;DATE($F$3,13,1),COUNTIFS(资金台帐!$B$6:$B$6005,基础资料!$I$14,资金台帐!$N$6:$N$6005,"&lt;"&amp;DATE($F$3,13,1))&gt;0),N(基础资料!$N$14),0))</f>
        <v>0</v>
      </c>
      <c r="N40" s="22">
        <f>IF(OR(基础资料!$I$14="",基础资料!$J$14="",AND($C$3&lt;&gt;"全部",基础资料!$J$14&lt;&gt;$C$3)),0,IF(OR(N(基础资料!$O$14)=0,N(基础资料!$O$14)&lt;DATE($F$3+1,1,1),COUNTIFS(资金台帐!$B$6:$B$6005,基础资料!$I$14,资金台帐!$N$6:$N$6005,"&lt;"&amp;DATE($F$3+1,1,1))&gt;0),N(基础资料!$N$14),0))</f>
        <v>0</v>
      </c>
    </row>
    <row r="41" hidden="1">
      <c r="A41" s="22">
        <f>基础资料!$I$15&amp;""</f>
      </c>
      <c r="B41" s="22">
        <f>IF(OR(基础资料!$I$15="",基础资料!$J$15="",AND($C$3&lt;&gt;"全部",基础资料!$J$15&lt;&gt;$C$3)),0,IF(OR(N(基础资料!$O$15)=0,N(基础资料!$O$15)&lt;DATE($F$3,2,1),COUNTIFS(资金台帐!$B$6:$B$6005,基础资料!$I$15,资金台帐!$N$6:$N$6005,"&lt;"&amp;DATE($F$3,2,1))&gt;0),N(基础资料!$N$15),0))</f>
        <v>0</v>
      </c>
      <c r="C41" s="22">
        <f>IF(OR(基础资料!$I$15="",基础资料!$J$15="",AND($C$3&lt;&gt;"全部",基础资料!$J$15&lt;&gt;$C$3)),0,IF(OR(N(基础资料!$O$15)=0,N(基础资料!$O$15)&lt;DATE($F$3,3,1),COUNTIFS(资金台帐!$B$6:$B$6005,基础资料!$I$15,资金台帐!$N$6:$N$6005,"&lt;"&amp;DATE($F$3,3,1))&gt;0),N(基础资料!$N$15),0))</f>
        <v>0</v>
      </c>
      <c r="D41" s="22">
        <f>IF(OR(基础资料!$I$15="",基础资料!$J$15="",AND($C$3&lt;&gt;"全部",基础资料!$J$15&lt;&gt;$C$3)),0,IF(OR(N(基础资料!$O$15)=0,N(基础资料!$O$15)&lt;DATE($F$3,4,1),COUNTIFS(资金台帐!$B$6:$B$6005,基础资料!$I$15,资金台帐!$N$6:$N$6005,"&lt;"&amp;DATE($F$3,4,1))&gt;0),N(基础资料!$N$15),0))</f>
        <v>0</v>
      </c>
      <c r="E41" s="22">
        <f>IF(OR(基础资料!$I$15="",基础资料!$J$15="",AND($C$3&lt;&gt;"全部",基础资料!$J$15&lt;&gt;$C$3)),0,IF(OR(N(基础资料!$O$15)=0,N(基础资料!$O$15)&lt;DATE($F$3,5,1),COUNTIFS(资金台帐!$B$6:$B$6005,基础资料!$I$15,资金台帐!$N$6:$N$6005,"&lt;"&amp;DATE($F$3,5,1))&gt;0),N(基础资料!$N$15),0))</f>
        <v>0</v>
      </c>
      <c r="F41" s="22">
        <f>IF(OR(基础资料!$I$15="",基础资料!$J$15="",AND($C$3&lt;&gt;"全部",基础资料!$J$15&lt;&gt;$C$3)),0,IF(OR(N(基础资料!$O$15)=0,N(基础资料!$O$15)&lt;DATE($F$3,6,1),COUNTIFS(资金台帐!$B$6:$B$6005,基础资料!$I$15,资金台帐!$N$6:$N$6005,"&lt;"&amp;DATE($F$3,6,1))&gt;0),N(基础资料!$N$15),0))</f>
        <v>0</v>
      </c>
      <c r="G41" s="22">
        <f>IF(OR(基础资料!$I$15="",基础资料!$J$15="",AND($C$3&lt;&gt;"全部",基础资料!$J$15&lt;&gt;$C$3)),0,IF(OR(N(基础资料!$O$15)=0,N(基础资料!$O$15)&lt;DATE($F$3,7,1),COUNTIFS(资金台帐!$B$6:$B$6005,基础资料!$I$15,资金台帐!$N$6:$N$6005,"&lt;"&amp;DATE($F$3,7,1))&gt;0),N(基础资料!$N$15),0))</f>
        <v>0</v>
      </c>
      <c r="H41" s="22">
        <f>IF(OR(基础资料!$I$15="",基础资料!$J$15="",AND($C$3&lt;&gt;"全部",基础资料!$J$15&lt;&gt;$C$3)),0,IF(OR(N(基础资料!$O$15)=0,N(基础资料!$O$15)&lt;DATE($F$3,8,1),COUNTIFS(资金台帐!$B$6:$B$6005,基础资料!$I$15,资金台帐!$N$6:$N$6005,"&lt;"&amp;DATE($F$3,8,1))&gt;0),N(基础资料!$N$15),0))</f>
        <v>0</v>
      </c>
      <c r="I41" s="22">
        <f>IF(OR(基础资料!$I$15="",基础资料!$J$15="",AND($C$3&lt;&gt;"全部",基础资料!$J$15&lt;&gt;$C$3)),0,IF(OR(N(基础资料!$O$15)=0,N(基础资料!$O$15)&lt;DATE($F$3,9,1),COUNTIFS(资金台帐!$B$6:$B$6005,基础资料!$I$15,资金台帐!$N$6:$N$6005,"&lt;"&amp;DATE($F$3,9,1))&gt;0),N(基础资料!$N$15),0))</f>
        <v>0</v>
      </c>
      <c r="J41" s="22">
        <f>IF(OR(基础资料!$I$15="",基础资料!$J$15="",AND($C$3&lt;&gt;"全部",基础资料!$J$15&lt;&gt;$C$3)),0,IF(OR(N(基础资料!$O$15)=0,N(基础资料!$O$15)&lt;DATE($F$3,10,1),COUNTIFS(资金台帐!$B$6:$B$6005,基础资料!$I$15,资金台帐!$N$6:$N$6005,"&lt;"&amp;DATE($F$3,10,1))&gt;0),N(基础资料!$N$15),0))</f>
        <v>0</v>
      </c>
      <c r="K41" s="22">
        <f>IF(OR(基础资料!$I$15="",基础资料!$J$15="",AND($C$3&lt;&gt;"全部",基础资料!$J$15&lt;&gt;$C$3)),0,IF(OR(N(基础资料!$O$15)=0,N(基础资料!$O$15)&lt;DATE($F$3,11,1),COUNTIFS(资金台帐!$B$6:$B$6005,基础资料!$I$15,资金台帐!$N$6:$N$6005,"&lt;"&amp;DATE($F$3,11,1))&gt;0),N(基础资料!$N$15),0))</f>
        <v>0</v>
      </c>
      <c r="L41" s="22">
        <f>IF(OR(基础资料!$I$15="",基础资料!$J$15="",AND($C$3&lt;&gt;"全部",基础资料!$J$15&lt;&gt;$C$3)),0,IF(OR(N(基础资料!$O$15)=0,N(基础资料!$O$15)&lt;DATE($F$3,12,1),COUNTIFS(资金台帐!$B$6:$B$6005,基础资料!$I$15,资金台帐!$N$6:$N$6005,"&lt;"&amp;DATE($F$3,12,1))&gt;0),N(基础资料!$N$15),0))</f>
        <v>0</v>
      </c>
      <c r="M41" s="22">
        <f>IF(OR(基础资料!$I$15="",基础资料!$J$15="",AND($C$3&lt;&gt;"全部",基础资料!$J$15&lt;&gt;$C$3)),0,IF(OR(N(基础资料!$O$15)=0,N(基础资料!$O$15)&lt;DATE($F$3,13,1),COUNTIFS(资金台帐!$B$6:$B$6005,基础资料!$I$15,资金台帐!$N$6:$N$6005,"&lt;"&amp;DATE($F$3,13,1))&gt;0),N(基础资料!$N$15),0))</f>
        <v>0</v>
      </c>
      <c r="N41" s="22">
        <f>IF(OR(基础资料!$I$15="",基础资料!$J$15="",AND($C$3&lt;&gt;"全部",基础资料!$J$15&lt;&gt;$C$3)),0,IF(OR(N(基础资料!$O$15)=0,N(基础资料!$O$15)&lt;DATE($F$3+1,1,1),COUNTIFS(资金台帐!$B$6:$B$6005,基础资料!$I$15,资金台帐!$N$6:$N$6005,"&lt;"&amp;DATE($F$3+1,1,1))&gt;0),N(基础资料!$N$15),0))</f>
        <v>0</v>
      </c>
    </row>
    <row r="42" hidden="1">
      <c r="A42" s="22">
        <f>基础资料!$I$16&amp;""</f>
      </c>
      <c r="B42" s="22">
        <f>IF(OR(基础资料!$I$16="",基础资料!$J$16="",AND($C$3&lt;&gt;"全部",基础资料!$J$16&lt;&gt;$C$3)),0,IF(OR(N(基础资料!$O$16)=0,N(基础资料!$O$16)&lt;DATE($F$3,2,1),COUNTIFS(资金台帐!$B$6:$B$6005,基础资料!$I$16,资金台帐!$N$6:$N$6005,"&lt;"&amp;DATE($F$3,2,1))&gt;0),N(基础资料!$N$16),0))</f>
        <v>0</v>
      </c>
      <c r="C42" s="22">
        <f>IF(OR(基础资料!$I$16="",基础资料!$J$16="",AND($C$3&lt;&gt;"全部",基础资料!$J$16&lt;&gt;$C$3)),0,IF(OR(N(基础资料!$O$16)=0,N(基础资料!$O$16)&lt;DATE($F$3,3,1),COUNTIFS(资金台帐!$B$6:$B$6005,基础资料!$I$16,资金台帐!$N$6:$N$6005,"&lt;"&amp;DATE($F$3,3,1))&gt;0),N(基础资料!$N$16),0))</f>
        <v>0</v>
      </c>
      <c r="D42" s="22">
        <f>IF(OR(基础资料!$I$16="",基础资料!$J$16="",AND($C$3&lt;&gt;"全部",基础资料!$J$16&lt;&gt;$C$3)),0,IF(OR(N(基础资料!$O$16)=0,N(基础资料!$O$16)&lt;DATE($F$3,4,1),COUNTIFS(资金台帐!$B$6:$B$6005,基础资料!$I$16,资金台帐!$N$6:$N$6005,"&lt;"&amp;DATE($F$3,4,1))&gt;0),N(基础资料!$N$16),0))</f>
        <v>0</v>
      </c>
      <c r="E42" s="22">
        <f>IF(OR(基础资料!$I$16="",基础资料!$J$16="",AND($C$3&lt;&gt;"全部",基础资料!$J$16&lt;&gt;$C$3)),0,IF(OR(N(基础资料!$O$16)=0,N(基础资料!$O$16)&lt;DATE($F$3,5,1),COUNTIFS(资金台帐!$B$6:$B$6005,基础资料!$I$16,资金台帐!$N$6:$N$6005,"&lt;"&amp;DATE($F$3,5,1))&gt;0),N(基础资料!$N$16),0))</f>
        <v>0</v>
      </c>
      <c r="F42" s="22">
        <f>IF(OR(基础资料!$I$16="",基础资料!$J$16="",AND($C$3&lt;&gt;"全部",基础资料!$J$16&lt;&gt;$C$3)),0,IF(OR(N(基础资料!$O$16)=0,N(基础资料!$O$16)&lt;DATE($F$3,6,1),COUNTIFS(资金台帐!$B$6:$B$6005,基础资料!$I$16,资金台帐!$N$6:$N$6005,"&lt;"&amp;DATE($F$3,6,1))&gt;0),N(基础资料!$N$16),0))</f>
        <v>0</v>
      </c>
      <c r="G42" s="22">
        <f>IF(OR(基础资料!$I$16="",基础资料!$J$16="",AND($C$3&lt;&gt;"全部",基础资料!$J$16&lt;&gt;$C$3)),0,IF(OR(N(基础资料!$O$16)=0,N(基础资料!$O$16)&lt;DATE($F$3,7,1),COUNTIFS(资金台帐!$B$6:$B$6005,基础资料!$I$16,资金台帐!$N$6:$N$6005,"&lt;"&amp;DATE($F$3,7,1))&gt;0),N(基础资料!$N$16),0))</f>
        <v>0</v>
      </c>
      <c r="H42" s="22">
        <f>IF(OR(基础资料!$I$16="",基础资料!$J$16="",AND($C$3&lt;&gt;"全部",基础资料!$J$16&lt;&gt;$C$3)),0,IF(OR(N(基础资料!$O$16)=0,N(基础资料!$O$16)&lt;DATE($F$3,8,1),COUNTIFS(资金台帐!$B$6:$B$6005,基础资料!$I$16,资金台帐!$N$6:$N$6005,"&lt;"&amp;DATE($F$3,8,1))&gt;0),N(基础资料!$N$16),0))</f>
        <v>0</v>
      </c>
      <c r="I42" s="22">
        <f>IF(OR(基础资料!$I$16="",基础资料!$J$16="",AND($C$3&lt;&gt;"全部",基础资料!$J$16&lt;&gt;$C$3)),0,IF(OR(N(基础资料!$O$16)=0,N(基础资料!$O$16)&lt;DATE($F$3,9,1),COUNTIFS(资金台帐!$B$6:$B$6005,基础资料!$I$16,资金台帐!$N$6:$N$6005,"&lt;"&amp;DATE($F$3,9,1))&gt;0),N(基础资料!$N$16),0))</f>
        <v>0</v>
      </c>
      <c r="J42" s="22">
        <f>IF(OR(基础资料!$I$16="",基础资料!$J$16="",AND($C$3&lt;&gt;"全部",基础资料!$J$16&lt;&gt;$C$3)),0,IF(OR(N(基础资料!$O$16)=0,N(基础资料!$O$16)&lt;DATE($F$3,10,1),COUNTIFS(资金台帐!$B$6:$B$6005,基础资料!$I$16,资金台帐!$N$6:$N$6005,"&lt;"&amp;DATE($F$3,10,1))&gt;0),N(基础资料!$N$16),0))</f>
        <v>0</v>
      </c>
      <c r="K42" s="22">
        <f>IF(OR(基础资料!$I$16="",基础资料!$J$16="",AND($C$3&lt;&gt;"全部",基础资料!$J$16&lt;&gt;$C$3)),0,IF(OR(N(基础资料!$O$16)=0,N(基础资料!$O$16)&lt;DATE($F$3,11,1),COUNTIFS(资金台帐!$B$6:$B$6005,基础资料!$I$16,资金台帐!$N$6:$N$6005,"&lt;"&amp;DATE($F$3,11,1))&gt;0),N(基础资料!$N$16),0))</f>
        <v>0</v>
      </c>
      <c r="L42" s="22">
        <f>IF(OR(基础资料!$I$16="",基础资料!$J$16="",AND($C$3&lt;&gt;"全部",基础资料!$J$16&lt;&gt;$C$3)),0,IF(OR(N(基础资料!$O$16)=0,N(基础资料!$O$16)&lt;DATE($F$3,12,1),COUNTIFS(资金台帐!$B$6:$B$6005,基础资料!$I$16,资金台帐!$N$6:$N$6005,"&lt;"&amp;DATE($F$3,12,1))&gt;0),N(基础资料!$N$16),0))</f>
        <v>0</v>
      </c>
      <c r="M42" s="22">
        <f>IF(OR(基础资料!$I$16="",基础资料!$J$16="",AND($C$3&lt;&gt;"全部",基础资料!$J$16&lt;&gt;$C$3)),0,IF(OR(N(基础资料!$O$16)=0,N(基础资料!$O$16)&lt;DATE($F$3,13,1),COUNTIFS(资金台帐!$B$6:$B$6005,基础资料!$I$16,资金台帐!$N$6:$N$6005,"&lt;"&amp;DATE($F$3,13,1))&gt;0),N(基础资料!$N$16),0))</f>
        <v>0</v>
      </c>
      <c r="N42" s="22">
        <f>IF(OR(基础资料!$I$16="",基础资料!$J$16="",AND($C$3&lt;&gt;"全部",基础资料!$J$16&lt;&gt;$C$3)),0,IF(OR(N(基础资料!$O$16)=0,N(基础资料!$O$16)&lt;DATE($F$3+1,1,1),COUNTIFS(资金台帐!$B$6:$B$6005,基础资料!$I$16,资金台帐!$N$6:$N$6005,"&lt;"&amp;DATE($F$3+1,1,1))&gt;0),N(基础资料!$N$16),0))</f>
        <v>0</v>
      </c>
    </row>
    <row r="43" hidden="1">
      <c r="A43" s="22">
        <f>基础资料!$I$17&amp;""</f>
      </c>
      <c r="B43" s="22">
        <f>IF(OR(基础资料!$I$17="",基础资料!$J$17="",AND($C$3&lt;&gt;"全部",基础资料!$J$17&lt;&gt;$C$3)),0,IF(OR(N(基础资料!$O$17)=0,N(基础资料!$O$17)&lt;DATE($F$3,2,1),COUNTIFS(资金台帐!$B$6:$B$6005,基础资料!$I$17,资金台帐!$N$6:$N$6005,"&lt;"&amp;DATE($F$3,2,1))&gt;0),N(基础资料!$N$17),0))</f>
        <v>0</v>
      </c>
      <c r="C43" s="22">
        <f>IF(OR(基础资料!$I$17="",基础资料!$J$17="",AND($C$3&lt;&gt;"全部",基础资料!$J$17&lt;&gt;$C$3)),0,IF(OR(N(基础资料!$O$17)=0,N(基础资料!$O$17)&lt;DATE($F$3,3,1),COUNTIFS(资金台帐!$B$6:$B$6005,基础资料!$I$17,资金台帐!$N$6:$N$6005,"&lt;"&amp;DATE($F$3,3,1))&gt;0),N(基础资料!$N$17),0))</f>
        <v>0</v>
      </c>
      <c r="D43" s="22">
        <f>IF(OR(基础资料!$I$17="",基础资料!$J$17="",AND($C$3&lt;&gt;"全部",基础资料!$J$17&lt;&gt;$C$3)),0,IF(OR(N(基础资料!$O$17)=0,N(基础资料!$O$17)&lt;DATE($F$3,4,1),COUNTIFS(资金台帐!$B$6:$B$6005,基础资料!$I$17,资金台帐!$N$6:$N$6005,"&lt;"&amp;DATE($F$3,4,1))&gt;0),N(基础资料!$N$17),0))</f>
        <v>0</v>
      </c>
      <c r="E43" s="22">
        <f>IF(OR(基础资料!$I$17="",基础资料!$J$17="",AND($C$3&lt;&gt;"全部",基础资料!$J$17&lt;&gt;$C$3)),0,IF(OR(N(基础资料!$O$17)=0,N(基础资料!$O$17)&lt;DATE($F$3,5,1),COUNTIFS(资金台帐!$B$6:$B$6005,基础资料!$I$17,资金台帐!$N$6:$N$6005,"&lt;"&amp;DATE($F$3,5,1))&gt;0),N(基础资料!$N$17),0))</f>
        <v>0</v>
      </c>
      <c r="F43" s="22">
        <f>IF(OR(基础资料!$I$17="",基础资料!$J$17="",AND($C$3&lt;&gt;"全部",基础资料!$J$17&lt;&gt;$C$3)),0,IF(OR(N(基础资料!$O$17)=0,N(基础资料!$O$17)&lt;DATE($F$3,6,1),COUNTIFS(资金台帐!$B$6:$B$6005,基础资料!$I$17,资金台帐!$N$6:$N$6005,"&lt;"&amp;DATE($F$3,6,1))&gt;0),N(基础资料!$N$17),0))</f>
        <v>0</v>
      </c>
      <c r="G43" s="22">
        <f>IF(OR(基础资料!$I$17="",基础资料!$J$17="",AND($C$3&lt;&gt;"全部",基础资料!$J$17&lt;&gt;$C$3)),0,IF(OR(N(基础资料!$O$17)=0,N(基础资料!$O$17)&lt;DATE($F$3,7,1),COUNTIFS(资金台帐!$B$6:$B$6005,基础资料!$I$17,资金台帐!$N$6:$N$6005,"&lt;"&amp;DATE($F$3,7,1))&gt;0),N(基础资料!$N$17),0))</f>
        <v>0</v>
      </c>
      <c r="H43" s="22">
        <f>IF(OR(基础资料!$I$17="",基础资料!$J$17="",AND($C$3&lt;&gt;"全部",基础资料!$J$17&lt;&gt;$C$3)),0,IF(OR(N(基础资料!$O$17)=0,N(基础资料!$O$17)&lt;DATE($F$3,8,1),COUNTIFS(资金台帐!$B$6:$B$6005,基础资料!$I$17,资金台帐!$N$6:$N$6005,"&lt;"&amp;DATE($F$3,8,1))&gt;0),N(基础资料!$N$17),0))</f>
        <v>0</v>
      </c>
      <c r="I43" s="22">
        <f>IF(OR(基础资料!$I$17="",基础资料!$J$17="",AND($C$3&lt;&gt;"全部",基础资料!$J$17&lt;&gt;$C$3)),0,IF(OR(N(基础资料!$O$17)=0,N(基础资料!$O$17)&lt;DATE($F$3,9,1),COUNTIFS(资金台帐!$B$6:$B$6005,基础资料!$I$17,资金台帐!$N$6:$N$6005,"&lt;"&amp;DATE($F$3,9,1))&gt;0),N(基础资料!$N$17),0))</f>
        <v>0</v>
      </c>
      <c r="J43" s="22">
        <f>IF(OR(基础资料!$I$17="",基础资料!$J$17="",AND($C$3&lt;&gt;"全部",基础资料!$J$17&lt;&gt;$C$3)),0,IF(OR(N(基础资料!$O$17)=0,N(基础资料!$O$17)&lt;DATE($F$3,10,1),COUNTIFS(资金台帐!$B$6:$B$6005,基础资料!$I$17,资金台帐!$N$6:$N$6005,"&lt;"&amp;DATE($F$3,10,1))&gt;0),N(基础资料!$N$17),0))</f>
        <v>0</v>
      </c>
      <c r="K43" s="22">
        <f>IF(OR(基础资料!$I$17="",基础资料!$J$17="",AND($C$3&lt;&gt;"全部",基础资料!$J$17&lt;&gt;$C$3)),0,IF(OR(N(基础资料!$O$17)=0,N(基础资料!$O$17)&lt;DATE($F$3,11,1),COUNTIFS(资金台帐!$B$6:$B$6005,基础资料!$I$17,资金台帐!$N$6:$N$6005,"&lt;"&amp;DATE($F$3,11,1))&gt;0),N(基础资料!$N$17),0))</f>
        <v>0</v>
      </c>
      <c r="L43" s="22">
        <f>IF(OR(基础资料!$I$17="",基础资料!$J$17="",AND($C$3&lt;&gt;"全部",基础资料!$J$17&lt;&gt;$C$3)),0,IF(OR(N(基础资料!$O$17)=0,N(基础资料!$O$17)&lt;DATE($F$3,12,1),COUNTIFS(资金台帐!$B$6:$B$6005,基础资料!$I$17,资金台帐!$N$6:$N$6005,"&lt;"&amp;DATE($F$3,12,1))&gt;0),N(基础资料!$N$17),0))</f>
        <v>0</v>
      </c>
      <c r="M43" s="22">
        <f>IF(OR(基础资料!$I$17="",基础资料!$J$17="",AND($C$3&lt;&gt;"全部",基础资料!$J$17&lt;&gt;$C$3)),0,IF(OR(N(基础资料!$O$17)=0,N(基础资料!$O$17)&lt;DATE($F$3,13,1),COUNTIFS(资金台帐!$B$6:$B$6005,基础资料!$I$17,资金台帐!$N$6:$N$6005,"&lt;"&amp;DATE($F$3,13,1))&gt;0),N(基础资料!$N$17),0))</f>
        <v>0</v>
      </c>
      <c r="N43" s="22">
        <f>IF(OR(基础资料!$I$17="",基础资料!$J$17="",AND($C$3&lt;&gt;"全部",基础资料!$J$17&lt;&gt;$C$3)),0,IF(OR(N(基础资料!$O$17)=0,N(基础资料!$O$17)&lt;DATE($F$3+1,1,1),COUNTIFS(资金台帐!$B$6:$B$6005,基础资料!$I$17,资金台帐!$N$6:$N$6005,"&lt;"&amp;DATE($F$3+1,1,1))&gt;0),N(基础资料!$N$17),0))</f>
        <v>0</v>
      </c>
    </row>
    <row r="44" hidden="1">
      <c r="A44" s="22">
        <f>基础资料!$I$18&amp;""</f>
      </c>
      <c r="B44" s="22">
        <f>IF(OR(基础资料!$I$18="",基础资料!$J$18="",AND($C$3&lt;&gt;"全部",基础资料!$J$18&lt;&gt;$C$3)),0,IF(OR(N(基础资料!$O$18)=0,N(基础资料!$O$18)&lt;DATE($F$3,2,1),COUNTIFS(资金台帐!$B$6:$B$6005,基础资料!$I$18,资金台帐!$N$6:$N$6005,"&lt;"&amp;DATE($F$3,2,1))&gt;0),N(基础资料!$N$18),0))</f>
        <v>0</v>
      </c>
      <c r="C44" s="22">
        <f>IF(OR(基础资料!$I$18="",基础资料!$J$18="",AND($C$3&lt;&gt;"全部",基础资料!$J$18&lt;&gt;$C$3)),0,IF(OR(N(基础资料!$O$18)=0,N(基础资料!$O$18)&lt;DATE($F$3,3,1),COUNTIFS(资金台帐!$B$6:$B$6005,基础资料!$I$18,资金台帐!$N$6:$N$6005,"&lt;"&amp;DATE($F$3,3,1))&gt;0),N(基础资料!$N$18),0))</f>
        <v>0</v>
      </c>
      <c r="D44" s="22">
        <f>IF(OR(基础资料!$I$18="",基础资料!$J$18="",AND($C$3&lt;&gt;"全部",基础资料!$J$18&lt;&gt;$C$3)),0,IF(OR(N(基础资料!$O$18)=0,N(基础资料!$O$18)&lt;DATE($F$3,4,1),COUNTIFS(资金台帐!$B$6:$B$6005,基础资料!$I$18,资金台帐!$N$6:$N$6005,"&lt;"&amp;DATE($F$3,4,1))&gt;0),N(基础资料!$N$18),0))</f>
        <v>0</v>
      </c>
      <c r="E44" s="22">
        <f>IF(OR(基础资料!$I$18="",基础资料!$J$18="",AND($C$3&lt;&gt;"全部",基础资料!$J$18&lt;&gt;$C$3)),0,IF(OR(N(基础资料!$O$18)=0,N(基础资料!$O$18)&lt;DATE($F$3,5,1),COUNTIFS(资金台帐!$B$6:$B$6005,基础资料!$I$18,资金台帐!$N$6:$N$6005,"&lt;"&amp;DATE($F$3,5,1))&gt;0),N(基础资料!$N$18),0))</f>
        <v>0</v>
      </c>
      <c r="F44" s="22">
        <f>IF(OR(基础资料!$I$18="",基础资料!$J$18="",AND($C$3&lt;&gt;"全部",基础资料!$J$18&lt;&gt;$C$3)),0,IF(OR(N(基础资料!$O$18)=0,N(基础资料!$O$18)&lt;DATE($F$3,6,1),COUNTIFS(资金台帐!$B$6:$B$6005,基础资料!$I$18,资金台帐!$N$6:$N$6005,"&lt;"&amp;DATE($F$3,6,1))&gt;0),N(基础资料!$N$18),0))</f>
        <v>0</v>
      </c>
      <c r="G44" s="22">
        <f>IF(OR(基础资料!$I$18="",基础资料!$J$18="",AND($C$3&lt;&gt;"全部",基础资料!$J$18&lt;&gt;$C$3)),0,IF(OR(N(基础资料!$O$18)=0,N(基础资料!$O$18)&lt;DATE($F$3,7,1),COUNTIFS(资金台帐!$B$6:$B$6005,基础资料!$I$18,资金台帐!$N$6:$N$6005,"&lt;"&amp;DATE($F$3,7,1))&gt;0),N(基础资料!$N$18),0))</f>
        <v>0</v>
      </c>
      <c r="H44" s="22">
        <f>IF(OR(基础资料!$I$18="",基础资料!$J$18="",AND($C$3&lt;&gt;"全部",基础资料!$J$18&lt;&gt;$C$3)),0,IF(OR(N(基础资料!$O$18)=0,N(基础资料!$O$18)&lt;DATE($F$3,8,1),COUNTIFS(资金台帐!$B$6:$B$6005,基础资料!$I$18,资金台帐!$N$6:$N$6005,"&lt;"&amp;DATE($F$3,8,1))&gt;0),N(基础资料!$N$18),0))</f>
        <v>0</v>
      </c>
      <c r="I44" s="22">
        <f>IF(OR(基础资料!$I$18="",基础资料!$J$18="",AND($C$3&lt;&gt;"全部",基础资料!$J$18&lt;&gt;$C$3)),0,IF(OR(N(基础资料!$O$18)=0,N(基础资料!$O$18)&lt;DATE($F$3,9,1),COUNTIFS(资金台帐!$B$6:$B$6005,基础资料!$I$18,资金台帐!$N$6:$N$6005,"&lt;"&amp;DATE($F$3,9,1))&gt;0),N(基础资料!$N$18),0))</f>
        <v>0</v>
      </c>
      <c r="J44" s="22">
        <f>IF(OR(基础资料!$I$18="",基础资料!$J$18="",AND($C$3&lt;&gt;"全部",基础资料!$J$18&lt;&gt;$C$3)),0,IF(OR(N(基础资料!$O$18)=0,N(基础资料!$O$18)&lt;DATE($F$3,10,1),COUNTIFS(资金台帐!$B$6:$B$6005,基础资料!$I$18,资金台帐!$N$6:$N$6005,"&lt;"&amp;DATE($F$3,10,1))&gt;0),N(基础资料!$N$18),0))</f>
        <v>0</v>
      </c>
      <c r="K44" s="22">
        <f>IF(OR(基础资料!$I$18="",基础资料!$J$18="",AND($C$3&lt;&gt;"全部",基础资料!$J$18&lt;&gt;$C$3)),0,IF(OR(N(基础资料!$O$18)=0,N(基础资料!$O$18)&lt;DATE($F$3,11,1),COUNTIFS(资金台帐!$B$6:$B$6005,基础资料!$I$18,资金台帐!$N$6:$N$6005,"&lt;"&amp;DATE($F$3,11,1))&gt;0),N(基础资料!$N$18),0))</f>
        <v>0</v>
      </c>
      <c r="L44" s="22">
        <f>IF(OR(基础资料!$I$18="",基础资料!$J$18="",AND($C$3&lt;&gt;"全部",基础资料!$J$18&lt;&gt;$C$3)),0,IF(OR(N(基础资料!$O$18)=0,N(基础资料!$O$18)&lt;DATE($F$3,12,1),COUNTIFS(资金台帐!$B$6:$B$6005,基础资料!$I$18,资金台帐!$N$6:$N$6005,"&lt;"&amp;DATE($F$3,12,1))&gt;0),N(基础资料!$N$18),0))</f>
        <v>0</v>
      </c>
      <c r="M44" s="22">
        <f>IF(OR(基础资料!$I$18="",基础资料!$J$18="",AND($C$3&lt;&gt;"全部",基础资料!$J$18&lt;&gt;$C$3)),0,IF(OR(N(基础资料!$O$18)=0,N(基础资料!$O$18)&lt;DATE($F$3,13,1),COUNTIFS(资金台帐!$B$6:$B$6005,基础资料!$I$18,资金台帐!$N$6:$N$6005,"&lt;"&amp;DATE($F$3,13,1))&gt;0),N(基础资料!$N$18),0))</f>
        <v>0</v>
      </c>
      <c r="N44" s="22">
        <f>IF(OR(基础资料!$I$18="",基础资料!$J$18="",AND($C$3&lt;&gt;"全部",基础资料!$J$18&lt;&gt;$C$3)),0,IF(OR(N(基础资料!$O$18)=0,N(基础资料!$O$18)&lt;DATE($F$3+1,1,1),COUNTIFS(资金台帐!$B$6:$B$6005,基础资料!$I$18,资金台帐!$N$6:$N$6005,"&lt;"&amp;DATE($F$3+1,1,1))&gt;0),N(基础资料!$N$18),0))</f>
        <v>0</v>
      </c>
    </row>
    <row r="45" hidden="1">
      <c r="A45" s="22">
        <f>基础资料!$I$19&amp;""</f>
      </c>
      <c r="B45" s="22">
        <f>IF(OR(基础资料!$I$19="",基础资料!$J$19="",AND($C$3&lt;&gt;"全部",基础资料!$J$19&lt;&gt;$C$3)),0,IF(OR(N(基础资料!$O$19)=0,N(基础资料!$O$19)&lt;DATE($F$3,2,1),COUNTIFS(资金台帐!$B$6:$B$6005,基础资料!$I$19,资金台帐!$N$6:$N$6005,"&lt;"&amp;DATE($F$3,2,1))&gt;0),N(基础资料!$N$19),0))</f>
        <v>0</v>
      </c>
      <c r="C45" s="22">
        <f>IF(OR(基础资料!$I$19="",基础资料!$J$19="",AND($C$3&lt;&gt;"全部",基础资料!$J$19&lt;&gt;$C$3)),0,IF(OR(N(基础资料!$O$19)=0,N(基础资料!$O$19)&lt;DATE($F$3,3,1),COUNTIFS(资金台帐!$B$6:$B$6005,基础资料!$I$19,资金台帐!$N$6:$N$6005,"&lt;"&amp;DATE($F$3,3,1))&gt;0),N(基础资料!$N$19),0))</f>
        <v>0</v>
      </c>
      <c r="D45" s="22">
        <f>IF(OR(基础资料!$I$19="",基础资料!$J$19="",AND($C$3&lt;&gt;"全部",基础资料!$J$19&lt;&gt;$C$3)),0,IF(OR(N(基础资料!$O$19)=0,N(基础资料!$O$19)&lt;DATE($F$3,4,1),COUNTIFS(资金台帐!$B$6:$B$6005,基础资料!$I$19,资金台帐!$N$6:$N$6005,"&lt;"&amp;DATE($F$3,4,1))&gt;0),N(基础资料!$N$19),0))</f>
        <v>0</v>
      </c>
      <c r="E45" s="22">
        <f>IF(OR(基础资料!$I$19="",基础资料!$J$19="",AND($C$3&lt;&gt;"全部",基础资料!$J$19&lt;&gt;$C$3)),0,IF(OR(N(基础资料!$O$19)=0,N(基础资料!$O$19)&lt;DATE($F$3,5,1),COUNTIFS(资金台帐!$B$6:$B$6005,基础资料!$I$19,资金台帐!$N$6:$N$6005,"&lt;"&amp;DATE($F$3,5,1))&gt;0),N(基础资料!$N$19),0))</f>
        <v>0</v>
      </c>
      <c r="F45" s="22">
        <f>IF(OR(基础资料!$I$19="",基础资料!$J$19="",AND($C$3&lt;&gt;"全部",基础资料!$J$19&lt;&gt;$C$3)),0,IF(OR(N(基础资料!$O$19)=0,N(基础资料!$O$19)&lt;DATE($F$3,6,1),COUNTIFS(资金台帐!$B$6:$B$6005,基础资料!$I$19,资金台帐!$N$6:$N$6005,"&lt;"&amp;DATE($F$3,6,1))&gt;0),N(基础资料!$N$19),0))</f>
        <v>0</v>
      </c>
      <c r="G45" s="22">
        <f>IF(OR(基础资料!$I$19="",基础资料!$J$19="",AND($C$3&lt;&gt;"全部",基础资料!$J$19&lt;&gt;$C$3)),0,IF(OR(N(基础资料!$O$19)=0,N(基础资料!$O$19)&lt;DATE($F$3,7,1),COUNTIFS(资金台帐!$B$6:$B$6005,基础资料!$I$19,资金台帐!$N$6:$N$6005,"&lt;"&amp;DATE($F$3,7,1))&gt;0),N(基础资料!$N$19),0))</f>
        <v>0</v>
      </c>
      <c r="H45" s="22">
        <f>IF(OR(基础资料!$I$19="",基础资料!$J$19="",AND($C$3&lt;&gt;"全部",基础资料!$J$19&lt;&gt;$C$3)),0,IF(OR(N(基础资料!$O$19)=0,N(基础资料!$O$19)&lt;DATE($F$3,8,1),COUNTIFS(资金台帐!$B$6:$B$6005,基础资料!$I$19,资金台帐!$N$6:$N$6005,"&lt;"&amp;DATE($F$3,8,1))&gt;0),N(基础资料!$N$19),0))</f>
        <v>0</v>
      </c>
      <c r="I45" s="22">
        <f>IF(OR(基础资料!$I$19="",基础资料!$J$19="",AND($C$3&lt;&gt;"全部",基础资料!$J$19&lt;&gt;$C$3)),0,IF(OR(N(基础资料!$O$19)=0,N(基础资料!$O$19)&lt;DATE($F$3,9,1),COUNTIFS(资金台帐!$B$6:$B$6005,基础资料!$I$19,资金台帐!$N$6:$N$6005,"&lt;"&amp;DATE($F$3,9,1))&gt;0),N(基础资料!$N$19),0))</f>
        <v>0</v>
      </c>
      <c r="J45" s="22">
        <f>IF(OR(基础资料!$I$19="",基础资料!$J$19="",AND($C$3&lt;&gt;"全部",基础资料!$J$19&lt;&gt;$C$3)),0,IF(OR(N(基础资料!$O$19)=0,N(基础资料!$O$19)&lt;DATE($F$3,10,1),COUNTIFS(资金台帐!$B$6:$B$6005,基础资料!$I$19,资金台帐!$N$6:$N$6005,"&lt;"&amp;DATE($F$3,10,1))&gt;0),N(基础资料!$N$19),0))</f>
        <v>0</v>
      </c>
      <c r="K45" s="22">
        <f>IF(OR(基础资料!$I$19="",基础资料!$J$19="",AND($C$3&lt;&gt;"全部",基础资料!$J$19&lt;&gt;$C$3)),0,IF(OR(N(基础资料!$O$19)=0,N(基础资料!$O$19)&lt;DATE($F$3,11,1),COUNTIFS(资金台帐!$B$6:$B$6005,基础资料!$I$19,资金台帐!$N$6:$N$6005,"&lt;"&amp;DATE($F$3,11,1))&gt;0),N(基础资料!$N$19),0))</f>
        <v>0</v>
      </c>
      <c r="L45" s="22">
        <f>IF(OR(基础资料!$I$19="",基础资料!$J$19="",AND($C$3&lt;&gt;"全部",基础资料!$J$19&lt;&gt;$C$3)),0,IF(OR(N(基础资料!$O$19)=0,N(基础资料!$O$19)&lt;DATE($F$3,12,1),COUNTIFS(资金台帐!$B$6:$B$6005,基础资料!$I$19,资金台帐!$N$6:$N$6005,"&lt;"&amp;DATE($F$3,12,1))&gt;0),N(基础资料!$N$19),0))</f>
        <v>0</v>
      </c>
      <c r="M45" s="22">
        <f>IF(OR(基础资料!$I$19="",基础资料!$J$19="",AND($C$3&lt;&gt;"全部",基础资料!$J$19&lt;&gt;$C$3)),0,IF(OR(N(基础资料!$O$19)=0,N(基础资料!$O$19)&lt;DATE($F$3,13,1),COUNTIFS(资金台帐!$B$6:$B$6005,基础资料!$I$19,资金台帐!$N$6:$N$6005,"&lt;"&amp;DATE($F$3,13,1))&gt;0),N(基础资料!$N$19),0))</f>
        <v>0</v>
      </c>
      <c r="N45" s="22">
        <f>IF(OR(基础资料!$I$19="",基础资料!$J$19="",AND($C$3&lt;&gt;"全部",基础资料!$J$19&lt;&gt;$C$3)),0,IF(OR(N(基础资料!$O$19)=0,N(基础资料!$O$19)&lt;DATE($F$3+1,1,1),COUNTIFS(资金台帐!$B$6:$B$6005,基础资料!$I$19,资金台帐!$N$6:$N$6005,"&lt;"&amp;DATE($F$3+1,1,1))&gt;0),N(基础资料!$N$19),0))</f>
        <v>0</v>
      </c>
    </row>
    <row r="46" hidden="1">
      <c r="A46" s="22">
        <f>基础资料!$I$20&amp;""</f>
      </c>
      <c r="B46" s="22">
        <f>IF(OR(基础资料!$I$20="",基础资料!$J$20="",AND($C$3&lt;&gt;"全部",基础资料!$J$20&lt;&gt;$C$3)),0,IF(OR(N(基础资料!$O$20)=0,N(基础资料!$O$20)&lt;DATE($F$3,2,1),COUNTIFS(资金台帐!$B$6:$B$6005,基础资料!$I$20,资金台帐!$N$6:$N$6005,"&lt;"&amp;DATE($F$3,2,1))&gt;0),N(基础资料!$N$20),0))</f>
        <v>0</v>
      </c>
      <c r="C46" s="22">
        <f>IF(OR(基础资料!$I$20="",基础资料!$J$20="",AND($C$3&lt;&gt;"全部",基础资料!$J$20&lt;&gt;$C$3)),0,IF(OR(N(基础资料!$O$20)=0,N(基础资料!$O$20)&lt;DATE($F$3,3,1),COUNTIFS(资金台帐!$B$6:$B$6005,基础资料!$I$20,资金台帐!$N$6:$N$6005,"&lt;"&amp;DATE($F$3,3,1))&gt;0),N(基础资料!$N$20),0))</f>
        <v>0</v>
      </c>
      <c r="D46" s="22">
        <f>IF(OR(基础资料!$I$20="",基础资料!$J$20="",AND($C$3&lt;&gt;"全部",基础资料!$J$20&lt;&gt;$C$3)),0,IF(OR(N(基础资料!$O$20)=0,N(基础资料!$O$20)&lt;DATE($F$3,4,1),COUNTIFS(资金台帐!$B$6:$B$6005,基础资料!$I$20,资金台帐!$N$6:$N$6005,"&lt;"&amp;DATE($F$3,4,1))&gt;0),N(基础资料!$N$20),0))</f>
        <v>0</v>
      </c>
      <c r="E46" s="22">
        <f>IF(OR(基础资料!$I$20="",基础资料!$J$20="",AND($C$3&lt;&gt;"全部",基础资料!$J$20&lt;&gt;$C$3)),0,IF(OR(N(基础资料!$O$20)=0,N(基础资料!$O$20)&lt;DATE($F$3,5,1),COUNTIFS(资金台帐!$B$6:$B$6005,基础资料!$I$20,资金台帐!$N$6:$N$6005,"&lt;"&amp;DATE($F$3,5,1))&gt;0),N(基础资料!$N$20),0))</f>
        <v>0</v>
      </c>
      <c r="F46" s="22">
        <f>IF(OR(基础资料!$I$20="",基础资料!$J$20="",AND($C$3&lt;&gt;"全部",基础资料!$J$20&lt;&gt;$C$3)),0,IF(OR(N(基础资料!$O$20)=0,N(基础资料!$O$20)&lt;DATE($F$3,6,1),COUNTIFS(资金台帐!$B$6:$B$6005,基础资料!$I$20,资金台帐!$N$6:$N$6005,"&lt;"&amp;DATE($F$3,6,1))&gt;0),N(基础资料!$N$20),0))</f>
        <v>0</v>
      </c>
      <c r="G46" s="22">
        <f>IF(OR(基础资料!$I$20="",基础资料!$J$20="",AND($C$3&lt;&gt;"全部",基础资料!$J$20&lt;&gt;$C$3)),0,IF(OR(N(基础资料!$O$20)=0,N(基础资料!$O$20)&lt;DATE($F$3,7,1),COUNTIFS(资金台帐!$B$6:$B$6005,基础资料!$I$20,资金台帐!$N$6:$N$6005,"&lt;"&amp;DATE($F$3,7,1))&gt;0),N(基础资料!$N$20),0))</f>
        <v>0</v>
      </c>
      <c r="H46" s="22">
        <f>IF(OR(基础资料!$I$20="",基础资料!$J$20="",AND($C$3&lt;&gt;"全部",基础资料!$J$20&lt;&gt;$C$3)),0,IF(OR(N(基础资料!$O$20)=0,N(基础资料!$O$20)&lt;DATE($F$3,8,1),COUNTIFS(资金台帐!$B$6:$B$6005,基础资料!$I$20,资金台帐!$N$6:$N$6005,"&lt;"&amp;DATE($F$3,8,1))&gt;0),N(基础资料!$N$20),0))</f>
        <v>0</v>
      </c>
      <c r="I46" s="22">
        <f>IF(OR(基础资料!$I$20="",基础资料!$J$20="",AND($C$3&lt;&gt;"全部",基础资料!$J$20&lt;&gt;$C$3)),0,IF(OR(N(基础资料!$O$20)=0,N(基础资料!$O$20)&lt;DATE($F$3,9,1),COUNTIFS(资金台帐!$B$6:$B$6005,基础资料!$I$20,资金台帐!$N$6:$N$6005,"&lt;"&amp;DATE($F$3,9,1))&gt;0),N(基础资料!$N$20),0))</f>
        <v>0</v>
      </c>
      <c r="J46" s="22">
        <f>IF(OR(基础资料!$I$20="",基础资料!$J$20="",AND($C$3&lt;&gt;"全部",基础资料!$J$20&lt;&gt;$C$3)),0,IF(OR(N(基础资料!$O$20)=0,N(基础资料!$O$20)&lt;DATE($F$3,10,1),COUNTIFS(资金台帐!$B$6:$B$6005,基础资料!$I$20,资金台帐!$N$6:$N$6005,"&lt;"&amp;DATE($F$3,10,1))&gt;0),N(基础资料!$N$20),0))</f>
        <v>0</v>
      </c>
      <c r="K46" s="22">
        <f>IF(OR(基础资料!$I$20="",基础资料!$J$20="",AND($C$3&lt;&gt;"全部",基础资料!$J$20&lt;&gt;$C$3)),0,IF(OR(N(基础资料!$O$20)=0,N(基础资料!$O$20)&lt;DATE($F$3,11,1),COUNTIFS(资金台帐!$B$6:$B$6005,基础资料!$I$20,资金台帐!$N$6:$N$6005,"&lt;"&amp;DATE($F$3,11,1))&gt;0),N(基础资料!$N$20),0))</f>
        <v>0</v>
      </c>
      <c r="L46" s="22">
        <f>IF(OR(基础资料!$I$20="",基础资料!$J$20="",AND($C$3&lt;&gt;"全部",基础资料!$J$20&lt;&gt;$C$3)),0,IF(OR(N(基础资料!$O$20)=0,N(基础资料!$O$20)&lt;DATE($F$3,12,1),COUNTIFS(资金台帐!$B$6:$B$6005,基础资料!$I$20,资金台帐!$N$6:$N$6005,"&lt;"&amp;DATE($F$3,12,1))&gt;0),N(基础资料!$N$20),0))</f>
        <v>0</v>
      </c>
      <c r="M46" s="22">
        <f>IF(OR(基础资料!$I$20="",基础资料!$J$20="",AND($C$3&lt;&gt;"全部",基础资料!$J$20&lt;&gt;$C$3)),0,IF(OR(N(基础资料!$O$20)=0,N(基础资料!$O$20)&lt;DATE($F$3,13,1),COUNTIFS(资金台帐!$B$6:$B$6005,基础资料!$I$20,资金台帐!$N$6:$N$6005,"&lt;"&amp;DATE($F$3,13,1))&gt;0),N(基础资料!$N$20),0))</f>
        <v>0</v>
      </c>
      <c r="N46" s="22">
        <f>IF(OR(基础资料!$I$20="",基础资料!$J$20="",AND($C$3&lt;&gt;"全部",基础资料!$J$20&lt;&gt;$C$3)),0,IF(OR(N(基础资料!$O$20)=0,N(基础资料!$O$20)&lt;DATE($F$3+1,1,1),COUNTIFS(资金台帐!$B$6:$B$6005,基础资料!$I$20,资金台帐!$N$6:$N$6005,"&lt;"&amp;DATE($F$3+1,1,1))&gt;0),N(基础资料!$N$20),0))</f>
        <v>0</v>
      </c>
    </row>
    <row r="47" hidden="1">
      <c r="A47" s="22">
        <f>基础资料!$I$21&amp;""</f>
      </c>
      <c r="B47" s="22">
        <f>IF(OR(基础资料!$I$21="",基础资料!$J$21="",AND($C$3&lt;&gt;"全部",基础资料!$J$21&lt;&gt;$C$3)),0,IF(OR(N(基础资料!$O$21)=0,N(基础资料!$O$21)&lt;DATE($F$3,2,1),COUNTIFS(资金台帐!$B$6:$B$6005,基础资料!$I$21,资金台帐!$N$6:$N$6005,"&lt;"&amp;DATE($F$3,2,1))&gt;0),N(基础资料!$N$21),0))</f>
        <v>0</v>
      </c>
      <c r="C47" s="22">
        <f>IF(OR(基础资料!$I$21="",基础资料!$J$21="",AND($C$3&lt;&gt;"全部",基础资料!$J$21&lt;&gt;$C$3)),0,IF(OR(N(基础资料!$O$21)=0,N(基础资料!$O$21)&lt;DATE($F$3,3,1),COUNTIFS(资金台帐!$B$6:$B$6005,基础资料!$I$21,资金台帐!$N$6:$N$6005,"&lt;"&amp;DATE($F$3,3,1))&gt;0),N(基础资料!$N$21),0))</f>
        <v>0</v>
      </c>
      <c r="D47" s="22">
        <f>IF(OR(基础资料!$I$21="",基础资料!$J$21="",AND($C$3&lt;&gt;"全部",基础资料!$J$21&lt;&gt;$C$3)),0,IF(OR(N(基础资料!$O$21)=0,N(基础资料!$O$21)&lt;DATE($F$3,4,1),COUNTIFS(资金台帐!$B$6:$B$6005,基础资料!$I$21,资金台帐!$N$6:$N$6005,"&lt;"&amp;DATE($F$3,4,1))&gt;0),N(基础资料!$N$21),0))</f>
        <v>0</v>
      </c>
      <c r="E47" s="22">
        <f>IF(OR(基础资料!$I$21="",基础资料!$J$21="",AND($C$3&lt;&gt;"全部",基础资料!$J$21&lt;&gt;$C$3)),0,IF(OR(N(基础资料!$O$21)=0,N(基础资料!$O$21)&lt;DATE($F$3,5,1),COUNTIFS(资金台帐!$B$6:$B$6005,基础资料!$I$21,资金台帐!$N$6:$N$6005,"&lt;"&amp;DATE($F$3,5,1))&gt;0),N(基础资料!$N$21),0))</f>
        <v>0</v>
      </c>
      <c r="F47" s="22">
        <f>IF(OR(基础资料!$I$21="",基础资料!$J$21="",AND($C$3&lt;&gt;"全部",基础资料!$J$21&lt;&gt;$C$3)),0,IF(OR(N(基础资料!$O$21)=0,N(基础资料!$O$21)&lt;DATE($F$3,6,1),COUNTIFS(资金台帐!$B$6:$B$6005,基础资料!$I$21,资金台帐!$N$6:$N$6005,"&lt;"&amp;DATE($F$3,6,1))&gt;0),N(基础资料!$N$21),0))</f>
        <v>0</v>
      </c>
      <c r="G47" s="22">
        <f>IF(OR(基础资料!$I$21="",基础资料!$J$21="",AND($C$3&lt;&gt;"全部",基础资料!$J$21&lt;&gt;$C$3)),0,IF(OR(N(基础资料!$O$21)=0,N(基础资料!$O$21)&lt;DATE($F$3,7,1),COUNTIFS(资金台帐!$B$6:$B$6005,基础资料!$I$21,资金台帐!$N$6:$N$6005,"&lt;"&amp;DATE($F$3,7,1))&gt;0),N(基础资料!$N$21),0))</f>
        <v>0</v>
      </c>
      <c r="H47" s="22">
        <f>IF(OR(基础资料!$I$21="",基础资料!$J$21="",AND($C$3&lt;&gt;"全部",基础资料!$J$21&lt;&gt;$C$3)),0,IF(OR(N(基础资料!$O$21)=0,N(基础资料!$O$21)&lt;DATE($F$3,8,1),COUNTIFS(资金台帐!$B$6:$B$6005,基础资料!$I$21,资金台帐!$N$6:$N$6005,"&lt;"&amp;DATE($F$3,8,1))&gt;0),N(基础资料!$N$21),0))</f>
        <v>0</v>
      </c>
      <c r="I47" s="22">
        <f>IF(OR(基础资料!$I$21="",基础资料!$J$21="",AND($C$3&lt;&gt;"全部",基础资料!$J$21&lt;&gt;$C$3)),0,IF(OR(N(基础资料!$O$21)=0,N(基础资料!$O$21)&lt;DATE($F$3,9,1),COUNTIFS(资金台帐!$B$6:$B$6005,基础资料!$I$21,资金台帐!$N$6:$N$6005,"&lt;"&amp;DATE($F$3,9,1))&gt;0),N(基础资料!$N$21),0))</f>
        <v>0</v>
      </c>
      <c r="J47" s="22">
        <f>IF(OR(基础资料!$I$21="",基础资料!$J$21="",AND($C$3&lt;&gt;"全部",基础资料!$J$21&lt;&gt;$C$3)),0,IF(OR(N(基础资料!$O$21)=0,N(基础资料!$O$21)&lt;DATE($F$3,10,1),COUNTIFS(资金台帐!$B$6:$B$6005,基础资料!$I$21,资金台帐!$N$6:$N$6005,"&lt;"&amp;DATE($F$3,10,1))&gt;0),N(基础资料!$N$21),0))</f>
        <v>0</v>
      </c>
      <c r="K47" s="22">
        <f>IF(OR(基础资料!$I$21="",基础资料!$J$21="",AND($C$3&lt;&gt;"全部",基础资料!$J$21&lt;&gt;$C$3)),0,IF(OR(N(基础资料!$O$21)=0,N(基础资料!$O$21)&lt;DATE($F$3,11,1),COUNTIFS(资金台帐!$B$6:$B$6005,基础资料!$I$21,资金台帐!$N$6:$N$6005,"&lt;"&amp;DATE($F$3,11,1))&gt;0),N(基础资料!$N$21),0))</f>
        <v>0</v>
      </c>
      <c r="L47" s="22">
        <f>IF(OR(基础资料!$I$21="",基础资料!$J$21="",AND($C$3&lt;&gt;"全部",基础资料!$J$21&lt;&gt;$C$3)),0,IF(OR(N(基础资料!$O$21)=0,N(基础资料!$O$21)&lt;DATE($F$3,12,1),COUNTIFS(资金台帐!$B$6:$B$6005,基础资料!$I$21,资金台帐!$N$6:$N$6005,"&lt;"&amp;DATE($F$3,12,1))&gt;0),N(基础资料!$N$21),0))</f>
        <v>0</v>
      </c>
      <c r="M47" s="22">
        <f>IF(OR(基础资料!$I$21="",基础资料!$J$21="",AND($C$3&lt;&gt;"全部",基础资料!$J$21&lt;&gt;$C$3)),0,IF(OR(N(基础资料!$O$21)=0,N(基础资料!$O$21)&lt;DATE($F$3,13,1),COUNTIFS(资金台帐!$B$6:$B$6005,基础资料!$I$21,资金台帐!$N$6:$N$6005,"&lt;"&amp;DATE($F$3,13,1))&gt;0),N(基础资料!$N$21),0))</f>
        <v>0</v>
      </c>
      <c r="N47" s="22">
        <f>IF(OR(基础资料!$I$21="",基础资料!$J$21="",AND($C$3&lt;&gt;"全部",基础资料!$J$21&lt;&gt;$C$3)),0,IF(OR(N(基础资料!$O$21)=0,N(基础资料!$O$21)&lt;DATE($F$3+1,1,1),COUNTIFS(资金台帐!$B$6:$B$6005,基础资料!$I$21,资金台帐!$N$6:$N$6005,"&lt;"&amp;DATE($F$3+1,1,1))&gt;0),N(基础资料!$N$21),0))</f>
        <v>0</v>
      </c>
    </row>
    <row r="48" hidden="1">
      <c r="A48" s="22">
        <f>基础资料!$I$22&amp;""</f>
      </c>
      <c r="B48" s="22">
        <f>IF(OR(基础资料!$I$22="",基础资料!$J$22="",AND($C$3&lt;&gt;"全部",基础资料!$J$22&lt;&gt;$C$3)),0,IF(OR(N(基础资料!$O$22)=0,N(基础资料!$O$22)&lt;DATE($F$3,2,1),COUNTIFS(资金台帐!$B$6:$B$6005,基础资料!$I$22,资金台帐!$N$6:$N$6005,"&lt;"&amp;DATE($F$3,2,1))&gt;0),N(基础资料!$N$22),0))</f>
        <v>0</v>
      </c>
      <c r="C48" s="22">
        <f>IF(OR(基础资料!$I$22="",基础资料!$J$22="",AND($C$3&lt;&gt;"全部",基础资料!$J$22&lt;&gt;$C$3)),0,IF(OR(N(基础资料!$O$22)=0,N(基础资料!$O$22)&lt;DATE($F$3,3,1),COUNTIFS(资金台帐!$B$6:$B$6005,基础资料!$I$22,资金台帐!$N$6:$N$6005,"&lt;"&amp;DATE($F$3,3,1))&gt;0),N(基础资料!$N$22),0))</f>
        <v>0</v>
      </c>
      <c r="D48" s="22">
        <f>IF(OR(基础资料!$I$22="",基础资料!$J$22="",AND($C$3&lt;&gt;"全部",基础资料!$J$22&lt;&gt;$C$3)),0,IF(OR(N(基础资料!$O$22)=0,N(基础资料!$O$22)&lt;DATE($F$3,4,1),COUNTIFS(资金台帐!$B$6:$B$6005,基础资料!$I$22,资金台帐!$N$6:$N$6005,"&lt;"&amp;DATE($F$3,4,1))&gt;0),N(基础资料!$N$22),0))</f>
        <v>0</v>
      </c>
      <c r="E48" s="22">
        <f>IF(OR(基础资料!$I$22="",基础资料!$J$22="",AND($C$3&lt;&gt;"全部",基础资料!$J$22&lt;&gt;$C$3)),0,IF(OR(N(基础资料!$O$22)=0,N(基础资料!$O$22)&lt;DATE($F$3,5,1),COUNTIFS(资金台帐!$B$6:$B$6005,基础资料!$I$22,资金台帐!$N$6:$N$6005,"&lt;"&amp;DATE($F$3,5,1))&gt;0),N(基础资料!$N$22),0))</f>
        <v>0</v>
      </c>
      <c r="F48" s="22">
        <f>IF(OR(基础资料!$I$22="",基础资料!$J$22="",AND($C$3&lt;&gt;"全部",基础资料!$J$22&lt;&gt;$C$3)),0,IF(OR(N(基础资料!$O$22)=0,N(基础资料!$O$22)&lt;DATE($F$3,6,1),COUNTIFS(资金台帐!$B$6:$B$6005,基础资料!$I$22,资金台帐!$N$6:$N$6005,"&lt;"&amp;DATE($F$3,6,1))&gt;0),N(基础资料!$N$22),0))</f>
        <v>0</v>
      </c>
      <c r="G48" s="22">
        <f>IF(OR(基础资料!$I$22="",基础资料!$J$22="",AND($C$3&lt;&gt;"全部",基础资料!$J$22&lt;&gt;$C$3)),0,IF(OR(N(基础资料!$O$22)=0,N(基础资料!$O$22)&lt;DATE($F$3,7,1),COUNTIFS(资金台帐!$B$6:$B$6005,基础资料!$I$22,资金台帐!$N$6:$N$6005,"&lt;"&amp;DATE($F$3,7,1))&gt;0),N(基础资料!$N$22),0))</f>
        <v>0</v>
      </c>
      <c r="H48" s="22">
        <f>IF(OR(基础资料!$I$22="",基础资料!$J$22="",AND($C$3&lt;&gt;"全部",基础资料!$J$22&lt;&gt;$C$3)),0,IF(OR(N(基础资料!$O$22)=0,N(基础资料!$O$22)&lt;DATE($F$3,8,1),COUNTIFS(资金台帐!$B$6:$B$6005,基础资料!$I$22,资金台帐!$N$6:$N$6005,"&lt;"&amp;DATE($F$3,8,1))&gt;0),N(基础资料!$N$22),0))</f>
        <v>0</v>
      </c>
      <c r="I48" s="22">
        <f>IF(OR(基础资料!$I$22="",基础资料!$J$22="",AND($C$3&lt;&gt;"全部",基础资料!$J$22&lt;&gt;$C$3)),0,IF(OR(N(基础资料!$O$22)=0,N(基础资料!$O$22)&lt;DATE($F$3,9,1),COUNTIFS(资金台帐!$B$6:$B$6005,基础资料!$I$22,资金台帐!$N$6:$N$6005,"&lt;"&amp;DATE($F$3,9,1))&gt;0),N(基础资料!$N$22),0))</f>
        <v>0</v>
      </c>
      <c r="J48" s="22">
        <f>IF(OR(基础资料!$I$22="",基础资料!$J$22="",AND($C$3&lt;&gt;"全部",基础资料!$J$22&lt;&gt;$C$3)),0,IF(OR(N(基础资料!$O$22)=0,N(基础资料!$O$22)&lt;DATE($F$3,10,1),COUNTIFS(资金台帐!$B$6:$B$6005,基础资料!$I$22,资金台帐!$N$6:$N$6005,"&lt;"&amp;DATE($F$3,10,1))&gt;0),N(基础资料!$N$22),0))</f>
        <v>0</v>
      </c>
      <c r="K48" s="22">
        <f>IF(OR(基础资料!$I$22="",基础资料!$J$22="",AND($C$3&lt;&gt;"全部",基础资料!$J$22&lt;&gt;$C$3)),0,IF(OR(N(基础资料!$O$22)=0,N(基础资料!$O$22)&lt;DATE($F$3,11,1),COUNTIFS(资金台帐!$B$6:$B$6005,基础资料!$I$22,资金台帐!$N$6:$N$6005,"&lt;"&amp;DATE($F$3,11,1))&gt;0),N(基础资料!$N$22),0))</f>
        <v>0</v>
      </c>
      <c r="L48" s="22">
        <f>IF(OR(基础资料!$I$22="",基础资料!$J$22="",AND($C$3&lt;&gt;"全部",基础资料!$J$22&lt;&gt;$C$3)),0,IF(OR(N(基础资料!$O$22)=0,N(基础资料!$O$22)&lt;DATE($F$3,12,1),COUNTIFS(资金台帐!$B$6:$B$6005,基础资料!$I$22,资金台帐!$N$6:$N$6005,"&lt;"&amp;DATE($F$3,12,1))&gt;0),N(基础资料!$N$22),0))</f>
        <v>0</v>
      </c>
      <c r="M48" s="22">
        <f>IF(OR(基础资料!$I$22="",基础资料!$J$22="",AND($C$3&lt;&gt;"全部",基础资料!$J$22&lt;&gt;$C$3)),0,IF(OR(N(基础资料!$O$22)=0,N(基础资料!$O$22)&lt;DATE($F$3,13,1),COUNTIFS(资金台帐!$B$6:$B$6005,基础资料!$I$22,资金台帐!$N$6:$N$6005,"&lt;"&amp;DATE($F$3,13,1))&gt;0),N(基础资料!$N$22),0))</f>
        <v>0</v>
      </c>
      <c r="N48" s="22">
        <f>IF(OR(基础资料!$I$22="",基础资料!$J$22="",AND($C$3&lt;&gt;"全部",基础资料!$J$22&lt;&gt;$C$3)),0,IF(OR(N(基础资料!$O$22)=0,N(基础资料!$O$22)&lt;DATE($F$3+1,1,1),COUNTIFS(资金台帐!$B$6:$B$6005,基础资料!$I$22,资金台帐!$N$6:$N$6005,"&lt;"&amp;DATE($F$3+1,1,1))&gt;0),N(基础资料!$N$22),0))</f>
        <v>0</v>
      </c>
    </row>
    <row r="49" hidden="1">
      <c r="A49" s="22">
        <f>基础资料!$I$23&amp;""</f>
      </c>
      <c r="B49" s="22">
        <f>IF(OR(基础资料!$I$23="",基础资料!$J$23="",AND($C$3&lt;&gt;"全部",基础资料!$J$23&lt;&gt;$C$3)),0,IF(OR(N(基础资料!$O$23)=0,N(基础资料!$O$23)&lt;DATE($F$3,2,1),COUNTIFS(资金台帐!$B$6:$B$6005,基础资料!$I$23,资金台帐!$N$6:$N$6005,"&lt;"&amp;DATE($F$3,2,1))&gt;0),N(基础资料!$N$23),0))</f>
        <v>0</v>
      </c>
      <c r="C49" s="22">
        <f>IF(OR(基础资料!$I$23="",基础资料!$J$23="",AND($C$3&lt;&gt;"全部",基础资料!$J$23&lt;&gt;$C$3)),0,IF(OR(N(基础资料!$O$23)=0,N(基础资料!$O$23)&lt;DATE($F$3,3,1),COUNTIFS(资金台帐!$B$6:$B$6005,基础资料!$I$23,资金台帐!$N$6:$N$6005,"&lt;"&amp;DATE($F$3,3,1))&gt;0),N(基础资料!$N$23),0))</f>
        <v>0</v>
      </c>
      <c r="D49" s="22">
        <f>IF(OR(基础资料!$I$23="",基础资料!$J$23="",AND($C$3&lt;&gt;"全部",基础资料!$J$23&lt;&gt;$C$3)),0,IF(OR(N(基础资料!$O$23)=0,N(基础资料!$O$23)&lt;DATE($F$3,4,1),COUNTIFS(资金台帐!$B$6:$B$6005,基础资料!$I$23,资金台帐!$N$6:$N$6005,"&lt;"&amp;DATE($F$3,4,1))&gt;0),N(基础资料!$N$23),0))</f>
        <v>0</v>
      </c>
      <c r="E49" s="22">
        <f>IF(OR(基础资料!$I$23="",基础资料!$J$23="",AND($C$3&lt;&gt;"全部",基础资料!$J$23&lt;&gt;$C$3)),0,IF(OR(N(基础资料!$O$23)=0,N(基础资料!$O$23)&lt;DATE($F$3,5,1),COUNTIFS(资金台帐!$B$6:$B$6005,基础资料!$I$23,资金台帐!$N$6:$N$6005,"&lt;"&amp;DATE($F$3,5,1))&gt;0),N(基础资料!$N$23),0))</f>
        <v>0</v>
      </c>
      <c r="F49" s="22">
        <f>IF(OR(基础资料!$I$23="",基础资料!$J$23="",AND($C$3&lt;&gt;"全部",基础资料!$J$23&lt;&gt;$C$3)),0,IF(OR(N(基础资料!$O$23)=0,N(基础资料!$O$23)&lt;DATE($F$3,6,1),COUNTIFS(资金台帐!$B$6:$B$6005,基础资料!$I$23,资金台帐!$N$6:$N$6005,"&lt;"&amp;DATE($F$3,6,1))&gt;0),N(基础资料!$N$23),0))</f>
        <v>0</v>
      </c>
      <c r="G49" s="22">
        <f>IF(OR(基础资料!$I$23="",基础资料!$J$23="",AND($C$3&lt;&gt;"全部",基础资料!$J$23&lt;&gt;$C$3)),0,IF(OR(N(基础资料!$O$23)=0,N(基础资料!$O$23)&lt;DATE($F$3,7,1),COUNTIFS(资金台帐!$B$6:$B$6005,基础资料!$I$23,资金台帐!$N$6:$N$6005,"&lt;"&amp;DATE($F$3,7,1))&gt;0),N(基础资料!$N$23),0))</f>
        <v>0</v>
      </c>
      <c r="H49" s="22">
        <f>IF(OR(基础资料!$I$23="",基础资料!$J$23="",AND($C$3&lt;&gt;"全部",基础资料!$J$23&lt;&gt;$C$3)),0,IF(OR(N(基础资料!$O$23)=0,N(基础资料!$O$23)&lt;DATE($F$3,8,1),COUNTIFS(资金台帐!$B$6:$B$6005,基础资料!$I$23,资金台帐!$N$6:$N$6005,"&lt;"&amp;DATE($F$3,8,1))&gt;0),N(基础资料!$N$23),0))</f>
        <v>0</v>
      </c>
      <c r="I49" s="22">
        <f>IF(OR(基础资料!$I$23="",基础资料!$J$23="",AND($C$3&lt;&gt;"全部",基础资料!$J$23&lt;&gt;$C$3)),0,IF(OR(N(基础资料!$O$23)=0,N(基础资料!$O$23)&lt;DATE($F$3,9,1),COUNTIFS(资金台帐!$B$6:$B$6005,基础资料!$I$23,资金台帐!$N$6:$N$6005,"&lt;"&amp;DATE($F$3,9,1))&gt;0),N(基础资料!$N$23),0))</f>
        <v>0</v>
      </c>
      <c r="J49" s="22">
        <f>IF(OR(基础资料!$I$23="",基础资料!$J$23="",AND($C$3&lt;&gt;"全部",基础资料!$J$23&lt;&gt;$C$3)),0,IF(OR(N(基础资料!$O$23)=0,N(基础资料!$O$23)&lt;DATE($F$3,10,1),COUNTIFS(资金台帐!$B$6:$B$6005,基础资料!$I$23,资金台帐!$N$6:$N$6005,"&lt;"&amp;DATE($F$3,10,1))&gt;0),N(基础资料!$N$23),0))</f>
        <v>0</v>
      </c>
      <c r="K49" s="22">
        <f>IF(OR(基础资料!$I$23="",基础资料!$J$23="",AND($C$3&lt;&gt;"全部",基础资料!$J$23&lt;&gt;$C$3)),0,IF(OR(N(基础资料!$O$23)=0,N(基础资料!$O$23)&lt;DATE($F$3,11,1),COUNTIFS(资金台帐!$B$6:$B$6005,基础资料!$I$23,资金台帐!$N$6:$N$6005,"&lt;"&amp;DATE($F$3,11,1))&gt;0),N(基础资料!$N$23),0))</f>
        <v>0</v>
      </c>
      <c r="L49" s="22">
        <f>IF(OR(基础资料!$I$23="",基础资料!$J$23="",AND($C$3&lt;&gt;"全部",基础资料!$J$23&lt;&gt;$C$3)),0,IF(OR(N(基础资料!$O$23)=0,N(基础资料!$O$23)&lt;DATE($F$3,12,1),COUNTIFS(资金台帐!$B$6:$B$6005,基础资料!$I$23,资金台帐!$N$6:$N$6005,"&lt;"&amp;DATE($F$3,12,1))&gt;0),N(基础资料!$N$23),0))</f>
        <v>0</v>
      </c>
      <c r="M49" s="22">
        <f>IF(OR(基础资料!$I$23="",基础资料!$J$23="",AND($C$3&lt;&gt;"全部",基础资料!$J$23&lt;&gt;$C$3)),0,IF(OR(N(基础资料!$O$23)=0,N(基础资料!$O$23)&lt;DATE($F$3,13,1),COUNTIFS(资金台帐!$B$6:$B$6005,基础资料!$I$23,资金台帐!$N$6:$N$6005,"&lt;"&amp;DATE($F$3,13,1))&gt;0),N(基础资料!$N$23),0))</f>
        <v>0</v>
      </c>
      <c r="N49" s="22">
        <f>IF(OR(基础资料!$I$23="",基础资料!$J$23="",AND($C$3&lt;&gt;"全部",基础资料!$J$23&lt;&gt;$C$3)),0,IF(OR(N(基础资料!$O$23)=0,N(基础资料!$O$23)&lt;DATE($F$3+1,1,1),COUNTIFS(资金台帐!$B$6:$B$6005,基础资料!$I$23,资金台帐!$N$6:$N$6005,"&lt;"&amp;DATE($F$3+1,1,1))&gt;0),N(基础资料!$N$23),0))</f>
        <v>0</v>
      </c>
    </row>
    <row r="50" hidden="1">
      <c r="A50" s="22">
        <f>基础资料!$I$24&amp;""</f>
      </c>
      <c r="B50" s="22">
        <f>IF(OR(基础资料!$I$24="",基础资料!$J$24="",AND($C$3&lt;&gt;"全部",基础资料!$J$24&lt;&gt;$C$3)),0,IF(OR(N(基础资料!$O$24)=0,N(基础资料!$O$24)&lt;DATE($F$3,2,1),COUNTIFS(资金台帐!$B$6:$B$6005,基础资料!$I$24,资金台帐!$N$6:$N$6005,"&lt;"&amp;DATE($F$3,2,1))&gt;0),N(基础资料!$N$24),0))</f>
        <v>0</v>
      </c>
      <c r="C50" s="22">
        <f>IF(OR(基础资料!$I$24="",基础资料!$J$24="",AND($C$3&lt;&gt;"全部",基础资料!$J$24&lt;&gt;$C$3)),0,IF(OR(N(基础资料!$O$24)=0,N(基础资料!$O$24)&lt;DATE($F$3,3,1),COUNTIFS(资金台帐!$B$6:$B$6005,基础资料!$I$24,资金台帐!$N$6:$N$6005,"&lt;"&amp;DATE($F$3,3,1))&gt;0),N(基础资料!$N$24),0))</f>
        <v>0</v>
      </c>
      <c r="D50" s="22">
        <f>IF(OR(基础资料!$I$24="",基础资料!$J$24="",AND($C$3&lt;&gt;"全部",基础资料!$J$24&lt;&gt;$C$3)),0,IF(OR(N(基础资料!$O$24)=0,N(基础资料!$O$24)&lt;DATE($F$3,4,1),COUNTIFS(资金台帐!$B$6:$B$6005,基础资料!$I$24,资金台帐!$N$6:$N$6005,"&lt;"&amp;DATE($F$3,4,1))&gt;0),N(基础资料!$N$24),0))</f>
        <v>0</v>
      </c>
      <c r="E50" s="22">
        <f>IF(OR(基础资料!$I$24="",基础资料!$J$24="",AND($C$3&lt;&gt;"全部",基础资料!$J$24&lt;&gt;$C$3)),0,IF(OR(N(基础资料!$O$24)=0,N(基础资料!$O$24)&lt;DATE($F$3,5,1),COUNTIFS(资金台帐!$B$6:$B$6005,基础资料!$I$24,资金台帐!$N$6:$N$6005,"&lt;"&amp;DATE($F$3,5,1))&gt;0),N(基础资料!$N$24),0))</f>
        <v>0</v>
      </c>
      <c r="F50" s="22">
        <f>IF(OR(基础资料!$I$24="",基础资料!$J$24="",AND($C$3&lt;&gt;"全部",基础资料!$J$24&lt;&gt;$C$3)),0,IF(OR(N(基础资料!$O$24)=0,N(基础资料!$O$24)&lt;DATE($F$3,6,1),COUNTIFS(资金台帐!$B$6:$B$6005,基础资料!$I$24,资金台帐!$N$6:$N$6005,"&lt;"&amp;DATE($F$3,6,1))&gt;0),N(基础资料!$N$24),0))</f>
        <v>0</v>
      </c>
      <c r="G50" s="22">
        <f>IF(OR(基础资料!$I$24="",基础资料!$J$24="",AND($C$3&lt;&gt;"全部",基础资料!$J$24&lt;&gt;$C$3)),0,IF(OR(N(基础资料!$O$24)=0,N(基础资料!$O$24)&lt;DATE($F$3,7,1),COUNTIFS(资金台帐!$B$6:$B$6005,基础资料!$I$24,资金台帐!$N$6:$N$6005,"&lt;"&amp;DATE($F$3,7,1))&gt;0),N(基础资料!$N$24),0))</f>
        <v>0</v>
      </c>
      <c r="H50" s="22">
        <f>IF(OR(基础资料!$I$24="",基础资料!$J$24="",AND($C$3&lt;&gt;"全部",基础资料!$J$24&lt;&gt;$C$3)),0,IF(OR(N(基础资料!$O$24)=0,N(基础资料!$O$24)&lt;DATE($F$3,8,1),COUNTIFS(资金台帐!$B$6:$B$6005,基础资料!$I$24,资金台帐!$N$6:$N$6005,"&lt;"&amp;DATE($F$3,8,1))&gt;0),N(基础资料!$N$24),0))</f>
        <v>0</v>
      </c>
      <c r="I50" s="22">
        <f>IF(OR(基础资料!$I$24="",基础资料!$J$24="",AND($C$3&lt;&gt;"全部",基础资料!$J$24&lt;&gt;$C$3)),0,IF(OR(N(基础资料!$O$24)=0,N(基础资料!$O$24)&lt;DATE($F$3,9,1),COUNTIFS(资金台帐!$B$6:$B$6005,基础资料!$I$24,资金台帐!$N$6:$N$6005,"&lt;"&amp;DATE($F$3,9,1))&gt;0),N(基础资料!$N$24),0))</f>
        <v>0</v>
      </c>
      <c r="J50" s="22">
        <f>IF(OR(基础资料!$I$24="",基础资料!$J$24="",AND($C$3&lt;&gt;"全部",基础资料!$J$24&lt;&gt;$C$3)),0,IF(OR(N(基础资料!$O$24)=0,N(基础资料!$O$24)&lt;DATE($F$3,10,1),COUNTIFS(资金台帐!$B$6:$B$6005,基础资料!$I$24,资金台帐!$N$6:$N$6005,"&lt;"&amp;DATE($F$3,10,1))&gt;0),N(基础资料!$N$24),0))</f>
        <v>0</v>
      </c>
      <c r="K50" s="22">
        <f>IF(OR(基础资料!$I$24="",基础资料!$J$24="",AND($C$3&lt;&gt;"全部",基础资料!$J$24&lt;&gt;$C$3)),0,IF(OR(N(基础资料!$O$24)=0,N(基础资料!$O$24)&lt;DATE($F$3,11,1),COUNTIFS(资金台帐!$B$6:$B$6005,基础资料!$I$24,资金台帐!$N$6:$N$6005,"&lt;"&amp;DATE($F$3,11,1))&gt;0),N(基础资料!$N$24),0))</f>
        <v>0</v>
      </c>
      <c r="L50" s="22">
        <f>IF(OR(基础资料!$I$24="",基础资料!$J$24="",AND($C$3&lt;&gt;"全部",基础资料!$J$24&lt;&gt;$C$3)),0,IF(OR(N(基础资料!$O$24)=0,N(基础资料!$O$24)&lt;DATE($F$3,12,1),COUNTIFS(资金台帐!$B$6:$B$6005,基础资料!$I$24,资金台帐!$N$6:$N$6005,"&lt;"&amp;DATE($F$3,12,1))&gt;0),N(基础资料!$N$24),0))</f>
        <v>0</v>
      </c>
      <c r="M50" s="22">
        <f>IF(OR(基础资料!$I$24="",基础资料!$J$24="",AND($C$3&lt;&gt;"全部",基础资料!$J$24&lt;&gt;$C$3)),0,IF(OR(N(基础资料!$O$24)=0,N(基础资料!$O$24)&lt;DATE($F$3,13,1),COUNTIFS(资金台帐!$B$6:$B$6005,基础资料!$I$24,资金台帐!$N$6:$N$6005,"&lt;"&amp;DATE($F$3,13,1))&gt;0),N(基础资料!$N$24),0))</f>
        <v>0</v>
      </c>
      <c r="N50" s="22">
        <f>IF(OR(基础资料!$I$24="",基础资料!$J$24="",AND($C$3&lt;&gt;"全部",基础资料!$J$24&lt;&gt;$C$3)),0,IF(OR(N(基础资料!$O$24)=0,N(基础资料!$O$24)&lt;DATE($F$3+1,1,1),COUNTIFS(资金台帐!$B$6:$B$6005,基础资料!$I$24,资金台帐!$N$6:$N$6005,"&lt;"&amp;DATE($F$3+1,1,1))&gt;0),N(基础资料!$N$24),0))</f>
        <v>0</v>
      </c>
    </row>
  </sheetData>
  <mergeCells count="2">
    <mergeCell ref="A2:N2"/>
    <mergeCell ref="A1:N1"/>
  </mergeCells>
  <dataValidations count="2">
    <dataValidation sqref="C3" showDropDown="0" showInputMessage="1" showErrorMessage="0" allowBlank="1" promptTitle="提示" prompt="选一家公司，或「全部」" type="list">
      <formula1>=_辅助!$A$1:$A$9</formula1>
    </dataValidation>
    <dataValidation sqref="F3" showDropDown="0" showInputMessage="0" showErrorMessage="0" allowBlank="1" type="list">
      <formula1>"2024,2025,2026,2027,2028,2029,2030"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M37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8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</cols>
  <sheetData>
    <row r="1" ht="33" customHeight="1">
      <c r="A1" s="20" t="inlineStr">
        <is>
          <t>资 金 余 额 表（每个账户 · 期初 ＋ 收 − 支 ＝ 期末）</t>
        </is>
      </c>
    </row>
    <row r="2" ht="38" customHeight="1">
      <c r="A2" s="2" t="inlineStr">
        <is>
          <t>💡 选公司和起止日期（不填＝不限）。期初＝建账期初余额 ＋ 起始日之前的收支（起止日期中间才建账的账户，期初就是建账余额）。「银行核对」看资金台帐里带了银行余额的行：算出来的即时余额跟银行给的对不上的有几笔。下面按公司合计。</t>
        </is>
      </c>
    </row>
    <row r="3">
      <c r="B3" s="3" t="inlineStr">
        <is>
          <t>公司</t>
        </is>
      </c>
      <c r="C3" s="6" t="inlineStr">
        <is>
          <t>全部</t>
        </is>
      </c>
      <c r="E3" s="3" t="inlineStr">
        <is>
          <t>起始日</t>
        </is>
      </c>
      <c r="F3" s="57" t="n">
        <v>46023</v>
      </c>
      <c r="H3" s="3" t="inlineStr">
        <is>
          <t>截止日</t>
        </is>
      </c>
      <c r="I3" s="57" t="n"/>
      <c r="M3" s="22">
        <f>IF(N($F$3)&gt;0,$F$3,1)</f>
        <v>46023.0</v>
      </c>
    </row>
    <row r="4">
      <c r="M4" s="22">
        <f>IF(N($I$3)&gt;0,$I$3+1,2958466)</f>
        <v>2958466</v>
      </c>
    </row>
    <row r="5" ht="34" customHeight="1">
      <c r="A5" s="21" t="inlineStr">
        <is>
          <t>序号</t>
        </is>
      </c>
      <c r="B5" s="21" t="inlineStr">
        <is>
          <t>账户</t>
        </is>
      </c>
      <c r="C5" s="21" t="inlineStr">
        <is>
          <t>所属公司</t>
        </is>
      </c>
      <c r="D5" s="21" t="inlineStr">
        <is>
          <t>类型</t>
        </is>
      </c>
      <c r="E5" s="21" t="inlineStr">
        <is>
          <t>账号</t>
        </is>
      </c>
      <c r="F5" s="21" t="inlineStr">
        <is>
          <t>期初余额</t>
        </is>
      </c>
      <c r="G5" s="21" t="inlineStr">
        <is>
          <t>本期收入</t>
        </is>
      </c>
      <c r="H5" s="21" t="inlineStr">
        <is>
          <t>本期支出</t>
        </is>
      </c>
      <c r="I5" s="21" t="inlineStr">
        <is>
          <t>期末余额</t>
        </is>
      </c>
      <c r="J5" s="21" t="inlineStr">
        <is>
          <t>最后一笔</t>
        </is>
      </c>
      <c r="K5" s="21" t="inlineStr">
        <is>
          <t>银行核对</t>
        </is>
      </c>
    </row>
    <row r="6">
      <c r="A6" s="56">
        <f>IF(AND(基础资料!$I$5&lt;&gt;"",OR($C$3="全部",基础资料!$J$5=$C$3)),1,"")</f>
        <v>1</v>
      </c>
      <c r="B6" s="58" t="str">
        <f>IF(AND(基础资料!$I$5&lt;&gt;"",OR($C$3="全部",基础资料!$J$5=$C$3)),基础资料!$I$5,"")</f>
        <v>农行2896</v>
      </c>
      <c r="C6" s="56" t="str">
        <f>IF(AND(基础资料!$I$5&lt;&gt;"",OR($C$3="全部",基础资料!$J$5=$C$3)),基础资料!$J$5&amp;"","")</f>
        <v>中智优力</v>
      </c>
      <c r="D6" s="56" t="str">
        <f>IF(AND(基础资料!$I$5&lt;&gt;"",OR($C$3="全部",基础资料!$J$5=$C$3)),基础资料!$K$5&amp;"","")</f>
        <v>银行</v>
      </c>
      <c r="E6" s="56" t="str">
        <f>IF(AND(基础资料!$I$5&lt;&gt;"",OR($C$3="全部",基础资料!$J$5=$C$3)),基础资料!$L$5&amp;"","")</f>
        <v>39-408001040012896</v>
      </c>
      <c r="F6" s="53">
        <f>IF($B6="","",ROUND(IF(N(基础资料!$O$5)&gt;=$M$4,0,N(基础资料!$N$5))+SUMIFS(资金台帐!$AD$6:$AD$6005,资金台帐!$B$6:$B$6005,$B6,资金台帐!$N$6:$N$6005,"&lt;"&amp;$M$3),2))</f>
        <v>195212.65</v>
      </c>
      <c r="G6" s="53">
        <f t="shared" ref="G6:G25" si="1">IF($B6="","",ROUND(SUMIFS(资金台帐!$AB$6:$AB$6005,资金台帐!$B$6:$B$6005,$B6,资金台帐!$N$6:$N$6005,"&gt;="&amp;$M$3,资金台帐!$N$6:$N$6005,"&lt;"&amp;$M$4),2))</f>
        <v>181000</v>
      </c>
      <c r="H6" s="53">
        <f t="shared" ref="H6:H25" si="3">IF($B6="","",ROUND(SUMIFS(资金台帐!$AC$6:$AC$6005,资金台帐!$B$6:$B$6005,$B6,资金台帐!$N$6:$N$6005,"&gt;="&amp;$M$3,资金台帐!$N$6:$N$6005,"&lt;"&amp;$M$4),2))</f>
        <v>90178.54</v>
      </c>
      <c r="I6" s="59">
        <f t="shared" ref="I6:I25" si="5">IF($B6="","",ROUND(F6+G6-H6,2))</f>
        <v>286034.11</v>
      </c>
      <c r="J6" s="60">
        <f>IF($B6="","",基础资料!$Q$5)</f>
        <v>46279.0</v>
      </c>
      <c r="K6" s="56" t="str">
        <f t="shared" ref="K6:K25" si="7">IF($B6="","",IF(COUNTIFS(资金台帐!$B$6:$B$6005,$B6,资金台帐!$W$6:$W$6005,"差*")=0,IF(COUNTIFS(资金台帐!$B$6:$B$6005,$B6,资金台帐!$W$6:$W$6005,"✓")=0,"（没带银行余额）","✓ 跟银行一致"),"✗ "&amp;COUNTIFS(资金台帐!$B$6:$B$6005,$B6,资金台帐!$W$6:$W$6005,"差*")&amp;" 笔对不上"))</f>
        <v>✓ 跟银行一致</v>
      </c>
    </row>
    <row r="7">
      <c r="A7" s="56">
        <f>IF(AND(基础资料!$I$6&lt;&gt;"",OR($C$3="全部",基础资料!$J$6=$C$3)),2,"")</f>
        <v>2</v>
      </c>
      <c r="B7" s="58" t="str">
        <f>IF(AND(基础资料!$I$6&lt;&gt;"",OR($C$3="全部",基础资料!$J$6=$C$3)),基础资料!$I$6,"")</f>
        <v>工行（新开户）</v>
      </c>
      <c r="C7" s="56">
        <f>IF(AND(基础资料!$I$6&lt;&gt;"",OR($C$3="全部",基础资料!$J$6=$C$3)),基础资料!$J$6&amp;"","")</f>
      </c>
      <c r="D7" s="56" t="str">
        <f>IF(AND(基础资料!$I$6&lt;&gt;"",OR($C$3="全部",基础资料!$J$6=$C$3)),基础资料!$K$6&amp;"","")</f>
        <v>银行</v>
      </c>
      <c r="E7" s="56">
        <f>IF(AND(基础资料!$I$6&lt;&gt;"",OR($C$3="全部",基础资料!$J$6=$C$3)),基础资料!$L$6&amp;"","")</f>
      </c>
      <c r="F7" s="53">
        <f>IF($B7="","",ROUND(IF(N(基础资料!$O$6)&gt;=$M$4,0,N(基础资料!$N$6))+SUMIFS(资金台帐!$AD$6:$AD$6005,资金台帐!$B$6:$B$6005,$B7,资金台帐!$N$6:$N$6005,"&lt;"&amp;$M$3),2))</f>
        <v>0</v>
      </c>
      <c r="G7" s="53">
        <f t="shared" si="1"/>
        <v>0</v>
      </c>
      <c r="H7" s="53">
        <f t="shared" si="3"/>
        <v>0</v>
      </c>
      <c r="I7" s="59">
        <f t="shared" si="5"/>
        <v>0</v>
      </c>
      <c r="J7" s="60">
        <f>IF($B7="","",基础资料!$Q$6)</f>
      </c>
      <c r="K7" s="56" t="str">
        <f t="shared" si="7"/>
        <v>（没带银行余额）</v>
      </c>
    </row>
    <row r="8">
      <c r="A8" s="56">
        <f>IF(AND(基础资料!$I$7&lt;&gt;"",OR($C$3="全部",基础资料!$J$7=$C$3)),3,"")</f>
      </c>
      <c r="B8" s="58">
        <f>IF(AND(基础资料!$I$7&lt;&gt;"",OR($C$3="全部",基础资料!$J$7=$C$3)),基础资料!$I$7,"")</f>
      </c>
      <c r="C8" s="56">
        <f>IF(AND(基础资料!$I$7&lt;&gt;"",OR($C$3="全部",基础资料!$J$7=$C$3)),基础资料!$J$7&amp;"","")</f>
      </c>
      <c r="D8" s="56">
        <f>IF(AND(基础资料!$I$7&lt;&gt;"",OR($C$3="全部",基础资料!$J$7=$C$3)),基础资料!$K$7&amp;"","")</f>
      </c>
      <c r="E8" s="56">
        <f>IF(AND(基础资料!$I$7&lt;&gt;"",OR($C$3="全部",基础资料!$J$7=$C$3)),基础资料!$L$7&amp;"","")</f>
      </c>
      <c r="F8" s="53">
        <f>IF($B8="","",ROUND(IF(N(基础资料!$O$7)&gt;=$M$4,0,N(基础资料!$N$7))+SUMIFS(资金台帐!$AD$6:$AD$6005,资金台帐!$B$6:$B$6005,$B8,资金台帐!$N$6:$N$6005,"&lt;"&amp;$M$3),2))</f>
      </c>
      <c r="G8" s="53">
        <f t="shared" si="1"/>
      </c>
      <c r="H8" s="53">
        <f t="shared" si="3"/>
      </c>
      <c r="I8" s="59">
        <f t="shared" si="5"/>
      </c>
      <c r="J8" s="60">
        <f>IF($B8="","",基础资料!$Q$7)</f>
      </c>
      <c r="K8" s="56">
        <f t="shared" si="7"/>
      </c>
    </row>
    <row r="9">
      <c r="A9" s="56">
        <f>IF(AND(基础资料!$I$8&lt;&gt;"",OR($C$3="全部",基础资料!$J$8=$C$3)),4,"")</f>
      </c>
      <c r="B9" s="58">
        <f>IF(AND(基础资料!$I$8&lt;&gt;"",OR($C$3="全部",基础资料!$J$8=$C$3)),基础资料!$I$8,"")</f>
      </c>
      <c r="C9" s="56">
        <f>IF(AND(基础资料!$I$8&lt;&gt;"",OR($C$3="全部",基础资料!$J$8=$C$3)),基础资料!$J$8&amp;"","")</f>
      </c>
      <c r="D9" s="56">
        <f>IF(AND(基础资料!$I$8&lt;&gt;"",OR($C$3="全部",基础资料!$J$8=$C$3)),基础资料!$K$8&amp;"","")</f>
      </c>
      <c r="E9" s="56">
        <f>IF(AND(基础资料!$I$8&lt;&gt;"",OR($C$3="全部",基础资料!$J$8=$C$3)),基础资料!$L$8&amp;"","")</f>
      </c>
      <c r="F9" s="53">
        <f>IF($B9="","",ROUND(IF(N(基础资料!$O$8)&gt;=$M$4,0,N(基础资料!$N$8))+SUMIFS(资金台帐!$AD$6:$AD$6005,资金台帐!$B$6:$B$6005,$B9,资金台帐!$N$6:$N$6005,"&lt;"&amp;$M$3),2))</f>
      </c>
      <c r="G9" s="53">
        <f t="shared" si="1"/>
      </c>
      <c r="H9" s="53">
        <f t="shared" si="3"/>
      </c>
      <c r="I9" s="59">
        <f t="shared" si="5"/>
      </c>
      <c r="J9" s="60">
        <f>IF($B9="","",基础资料!$Q$8)</f>
      </c>
      <c r="K9" s="56">
        <f t="shared" si="7"/>
      </c>
    </row>
    <row r="10">
      <c r="A10" s="56">
        <f>IF(AND(基础资料!$I$9&lt;&gt;"",OR($C$3="全部",基础资料!$J$9=$C$3)),5,"")</f>
      </c>
      <c r="B10" s="58">
        <f>IF(AND(基础资料!$I$9&lt;&gt;"",OR($C$3="全部",基础资料!$J$9=$C$3)),基础资料!$I$9,"")</f>
      </c>
      <c r="C10" s="56">
        <f>IF(AND(基础资料!$I$9&lt;&gt;"",OR($C$3="全部",基础资料!$J$9=$C$3)),基础资料!$J$9&amp;"","")</f>
      </c>
      <c r="D10" s="56">
        <f>IF(AND(基础资料!$I$9&lt;&gt;"",OR($C$3="全部",基础资料!$J$9=$C$3)),基础资料!$K$9&amp;"","")</f>
      </c>
      <c r="E10" s="56">
        <f>IF(AND(基础资料!$I$9&lt;&gt;"",OR($C$3="全部",基础资料!$J$9=$C$3)),基础资料!$L$9&amp;"","")</f>
      </c>
      <c r="F10" s="53">
        <f>IF($B10="","",ROUND(IF(N(基础资料!$O$9)&gt;=$M$4,0,N(基础资料!$N$9))+SUMIFS(资金台帐!$AD$6:$AD$6005,资金台帐!$B$6:$B$6005,$B10,资金台帐!$N$6:$N$6005,"&lt;"&amp;$M$3),2))</f>
      </c>
      <c r="G10" s="53">
        <f t="shared" si="1"/>
      </c>
      <c r="H10" s="53">
        <f t="shared" si="3"/>
      </c>
      <c r="I10" s="59">
        <f t="shared" si="5"/>
      </c>
      <c r="J10" s="60">
        <f>IF($B10="","",基础资料!$Q$9)</f>
      </c>
      <c r="K10" s="56">
        <f t="shared" si="7"/>
      </c>
    </row>
    <row r="11">
      <c r="A11" s="56">
        <f>IF(AND(基础资料!$I$10&lt;&gt;"",OR($C$3="全部",基础资料!$J$10=$C$3)),6,"")</f>
      </c>
      <c r="B11" s="58">
        <f>IF(AND(基础资料!$I$10&lt;&gt;"",OR($C$3="全部",基础资料!$J$10=$C$3)),基础资料!$I$10,"")</f>
      </c>
      <c r="C11" s="56">
        <f>IF(AND(基础资料!$I$10&lt;&gt;"",OR($C$3="全部",基础资料!$J$10=$C$3)),基础资料!$J$10&amp;"","")</f>
      </c>
      <c r="D11" s="56">
        <f>IF(AND(基础资料!$I$10&lt;&gt;"",OR($C$3="全部",基础资料!$J$10=$C$3)),基础资料!$K$10&amp;"","")</f>
      </c>
      <c r="E11" s="56">
        <f>IF(AND(基础资料!$I$10&lt;&gt;"",OR($C$3="全部",基础资料!$J$10=$C$3)),基础资料!$L$10&amp;"","")</f>
      </c>
      <c r="F11" s="53">
        <f>IF($B11="","",ROUND(IF(N(基础资料!$O$10)&gt;=$M$4,0,N(基础资料!$N$10))+SUMIFS(资金台帐!$AD$6:$AD$6005,资金台帐!$B$6:$B$6005,$B11,资金台帐!$N$6:$N$6005,"&lt;"&amp;$M$3),2))</f>
      </c>
      <c r="G11" s="53">
        <f t="shared" si="1"/>
      </c>
      <c r="H11" s="53">
        <f t="shared" si="3"/>
      </c>
      <c r="I11" s="59">
        <f t="shared" si="5"/>
      </c>
      <c r="J11" s="60">
        <f>IF($B11="","",基础资料!$Q$10)</f>
      </c>
      <c r="K11" s="56">
        <f t="shared" si="7"/>
      </c>
    </row>
    <row r="12">
      <c r="A12" s="56">
        <f>IF(AND(基础资料!$I$11&lt;&gt;"",OR($C$3="全部",基础资料!$J$11=$C$3)),7,"")</f>
      </c>
      <c r="B12" s="58">
        <f>IF(AND(基础资料!$I$11&lt;&gt;"",OR($C$3="全部",基础资料!$J$11=$C$3)),基础资料!$I$11,"")</f>
      </c>
      <c r="C12" s="56">
        <f>IF(AND(基础资料!$I$11&lt;&gt;"",OR($C$3="全部",基础资料!$J$11=$C$3)),基础资料!$J$11&amp;"","")</f>
      </c>
      <c r="D12" s="56">
        <f>IF(AND(基础资料!$I$11&lt;&gt;"",OR($C$3="全部",基础资料!$J$11=$C$3)),基础资料!$K$11&amp;"","")</f>
      </c>
      <c r="E12" s="56">
        <f>IF(AND(基础资料!$I$11&lt;&gt;"",OR($C$3="全部",基础资料!$J$11=$C$3)),基础资料!$L$11&amp;"","")</f>
      </c>
      <c r="F12" s="53">
        <f>IF($B12="","",ROUND(IF(N(基础资料!$O$11)&gt;=$M$4,0,N(基础资料!$N$11))+SUMIFS(资金台帐!$AD$6:$AD$6005,资金台帐!$B$6:$B$6005,$B12,资金台帐!$N$6:$N$6005,"&lt;"&amp;$M$3),2))</f>
      </c>
      <c r="G12" s="53">
        <f t="shared" si="1"/>
      </c>
      <c r="H12" s="53">
        <f t="shared" si="3"/>
      </c>
      <c r="I12" s="59">
        <f t="shared" si="5"/>
      </c>
      <c r="J12" s="60">
        <f>IF($B12="","",基础资料!$Q$11)</f>
      </c>
      <c r="K12" s="56">
        <f t="shared" si="7"/>
      </c>
    </row>
    <row r="13">
      <c r="A13" s="56">
        <f>IF(AND(基础资料!$I$12&lt;&gt;"",OR($C$3="全部",基础资料!$J$12=$C$3)),8,"")</f>
      </c>
      <c r="B13" s="58">
        <f>IF(AND(基础资料!$I$12&lt;&gt;"",OR($C$3="全部",基础资料!$J$12=$C$3)),基础资料!$I$12,"")</f>
      </c>
      <c r="C13" s="56">
        <f>IF(AND(基础资料!$I$12&lt;&gt;"",OR($C$3="全部",基础资料!$J$12=$C$3)),基础资料!$J$12&amp;"","")</f>
      </c>
      <c r="D13" s="56">
        <f>IF(AND(基础资料!$I$12&lt;&gt;"",OR($C$3="全部",基础资料!$J$12=$C$3)),基础资料!$K$12&amp;"","")</f>
      </c>
      <c r="E13" s="56">
        <f>IF(AND(基础资料!$I$12&lt;&gt;"",OR($C$3="全部",基础资料!$J$12=$C$3)),基础资料!$L$12&amp;"","")</f>
      </c>
      <c r="F13" s="53">
        <f>IF($B13="","",ROUND(IF(N(基础资料!$O$12)&gt;=$M$4,0,N(基础资料!$N$12))+SUMIFS(资金台帐!$AD$6:$AD$6005,资金台帐!$B$6:$B$6005,$B13,资金台帐!$N$6:$N$6005,"&lt;"&amp;$M$3),2))</f>
      </c>
      <c r="G13" s="53">
        <f t="shared" si="1"/>
      </c>
      <c r="H13" s="53">
        <f t="shared" si="3"/>
      </c>
      <c r="I13" s="59">
        <f t="shared" si="5"/>
      </c>
      <c r="J13" s="60">
        <f>IF($B13="","",基础资料!$Q$12)</f>
      </c>
      <c r="K13" s="56">
        <f t="shared" si="7"/>
      </c>
    </row>
    <row r="14">
      <c r="A14" s="56">
        <f>IF(AND(基础资料!$I$13&lt;&gt;"",OR($C$3="全部",基础资料!$J$13=$C$3)),9,"")</f>
      </c>
      <c r="B14" s="58">
        <f>IF(AND(基础资料!$I$13&lt;&gt;"",OR($C$3="全部",基础资料!$J$13=$C$3)),基础资料!$I$13,"")</f>
      </c>
      <c r="C14" s="56">
        <f>IF(AND(基础资料!$I$13&lt;&gt;"",OR($C$3="全部",基础资料!$J$13=$C$3)),基础资料!$J$13&amp;"","")</f>
      </c>
      <c r="D14" s="56">
        <f>IF(AND(基础资料!$I$13&lt;&gt;"",OR($C$3="全部",基础资料!$J$13=$C$3)),基础资料!$K$13&amp;"","")</f>
      </c>
      <c r="E14" s="56">
        <f>IF(AND(基础资料!$I$13&lt;&gt;"",OR($C$3="全部",基础资料!$J$13=$C$3)),基础资料!$L$13&amp;"","")</f>
      </c>
      <c r="F14" s="53">
        <f>IF($B14="","",ROUND(IF(N(基础资料!$O$13)&gt;=$M$4,0,N(基础资料!$N$13))+SUMIFS(资金台帐!$AD$6:$AD$6005,资金台帐!$B$6:$B$6005,$B14,资金台帐!$N$6:$N$6005,"&lt;"&amp;$M$3),2))</f>
      </c>
      <c r="G14" s="53">
        <f t="shared" si="1"/>
      </c>
      <c r="H14" s="53">
        <f t="shared" si="3"/>
      </c>
      <c r="I14" s="59">
        <f t="shared" si="5"/>
      </c>
      <c r="J14" s="60">
        <f>IF($B14="","",基础资料!$Q$13)</f>
      </c>
      <c r="K14" s="56">
        <f t="shared" si="7"/>
      </c>
    </row>
    <row r="15">
      <c r="A15" s="56">
        <f>IF(AND(基础资料!$I$14&lt;&gt;"",OR($C$3="全部",基础资料!$J$14=$C$3)),10,"")</f>
      </c>
      <c r="B15" s="58">
        <f>IF(AND(基础资料!$I$14&lt;&gt;"",OR($C$3="全部",基础资料!$J$14=$C$3)),基础资料!$I$14,"")</f>
      </c>
      <c r="C15" s="56">
        <f>IF(AND(基础资料!$I$14&lt;&gt;"",OR($C$3="全部",基础资料!$J$14=$C$3)),基础资料!$J$14&amp;"","")</f>
      </c>
      <c r="D15" s="56">
        <f>IF(AND(基础资料!$I$14&lt;&gt;"",OR($C$3="全部",基础资料!$J$14=$C$3)),基础资料!$K$14&amp;"","")</f>
      </c>
      <c r="E15" s="56">
        <f>IF(AND(基础资料!$I$14&lt;&gt;"",OR($C$3="全部",基础资料!$J$14=$C$3)),基础资料!$L$14&amp;"","")</f>
      </c>
      <c r="F15" s="53">
        <f>IF($B15="","",ROUND(IF(N(基础资料!$O$14)&gt;=$M$4,0,N(基础资料!$N$14))+SUMIFS(资金台帐!$AD$6:$AD$6005,资金台帐!$B$6:$B$6005,$B15,资金台帐!$N$6:$N$6005,"&lt;"&amp;$M$3),2))</f>
      </c>
      <c r="G15" s="53">
        <f t="shared" si="1"/>
      </c>
      <c r="H15" s="53">
        <f t="shared" si="3"/>
      </c>
      <c r="I15" s="59">
        <f t="shared" si="5"/>
      </c>
      <c r="J15" s="60">
        <f>IF($B15="","",基础资料!$Q$14)</f>
      </c>
      <c r="K15" s="56">
        <f t="shared" si="7"/>
      </c>
    </row>
    <row r="16">
      <c r="A16" s="56">
        <f>IF(AND(基础资料!$I$15&lt;&gt;"",OR($C$3="全部",基础资料!$J$15=$C$3)),11,"")</f>
      </c>
      <c r="B16" s="58">
        <f>IF(AND(基础资料!$I$15&lt;&gt;"",OR($C$3="全部",基础资料!$J$15=$C$3)),基础资料!$I$15,"")</f>
      </c>
      <c r="C16" s="56">
        <f>IF(AND(基础资料!$I$15&lt;&gt;"",OR($C$3="全部",基础资料!$J$15=$C$3)),基础资料!$J$15&amp;"","")</f>
      </c>
      <c r="D16" s="56">
        <f>IF(AND(基础资料!$I$15&lt;&gt;"",OR($C$3="全部",基础资料!$J$15=$C$3)),基础资料!$K$15&amp;"","")</f>
      </c>
      <c r="E16" s="56">
        <f>IF(AND(基础资料!$I$15&lt;&gt;"",OR($C$3="全部",基础资料!$J$15=$C$3)),基础资料!$L$15&amp;"","")</f>
      </c>
      <c r="F16" s="53">
        <f>IF($B16="","",ROUND(IF(N(基础资料!$O$15)&gt;=$M$4,0,N(基础资料!$N$15))+SUMIFS(资金台帐!$AD$6:$AD$6005,资金台帐!$B$6:$B$6005,$B16,资金台帐!$N$6:$N$6005,"&lt;"&amp;$M$3),2))</f>
      </c>
      <c r="G16" s="53">
        <f t="shared" si="1"/>
      </c>
      <c r="H16" s="53">
        <f t="shared" si="3"/>
      </c>
      <c r="I16" s="59">
        <f t="shared" si="5"/>
      </c>
      <c r="J16" s="60">
        <f>IF($B16="","",基础资料!$Q$15)</f>
      </c>
      <c r="K16" s="56">
        <f t="shared" si="7"/>
      </c>
    </row>
    <row r="17">
      <c r="A17" s="56">
        <f>IF(AND(基础资料!$I$16&lt;&gt;"",OR($C$3="全部",基础资料!$J$16=$C$3)),12,"")</f>
      </c>
      <c r="B17" s="58">
        <f>IF(AND(基础资料!$I$16&lt;&gt;"",OR($C$3="全部",基础资料!$J$16=$C$3)),基础资料!$I$16,"")</f>
      </c>
      <c r="C17" s="56">
        <f>IF(AND(基础资料!$I$16&lt;&gt;"",OR($C$3="全部",基础资料!$J$16=$C$3)),基础资料!$J$16&amp;"","")</f>
      </c>
      <c r="D17" s="56">
        <f>IF(AND(基础资料!$I$16&lt;&gt;"",OR($C$3="全部",基础资料!$J$16=$C$3)),基础资料!$K$16&amp;"","")</f>
      </c>
      <c r="E17" s="56">
        <f>IF(AND(基础资料!$I$16&lt;&gt;"",OR($C$3="全部",基础资料!$J$16=$C$3)),基础资料!$L$16&amp;"","")</f>
      </c>
      <c r="F17" s="53">
        <f>IF($B17="","",ROUND(IF(N(基础资料!$O$16)&gt;=$M$4,0,N(基础资料!$N$16))+SUMIFS(资金台帐!$AD$6:$AD$6005,资金台帐!$B$6:$B$6005,$B17,资金台帐!$N$6:$N$6005,"&lt;"&amp;$M$3),2))</f>
      </c>
      <c r="G17" s="53">
        <f t="shared" si="1"/>
      </c>
      <c r="H17" s="53">
        <f t="shared" si="3"/>
      </c>
      <c r="I17" s="59">
        <f t="shared" si="5"/>
      </c>
      <c r="J17" s="60">
        <f>IF($B17="","",基础资料!$Q$16)</f>
      </c>
      <c r="K17" s="56">
        <f t="shared" si="7"/>
      </c>
    </row>
    <row r="18">
      <c r="A18" s="56">
        <f>IF(AND(基础资料!$I$17&lt;&gt;"",OR($C$3="全部",基础资料!$J$17=$C$3)),13,"")</f>
      </c>
      <c r="B18" s="58">
        <f>IF(AND(基础资料!$I$17&lt;&gt;"",OR($C$3="全部",基础资料!$J$17=$C$3)),基础资料!$I$17,"")</f>
      </c>
      <c r="C18" s="56">
        <f>IF(AND(基础资料!$I$17&lt;&gt;"",OR($C$3="全部",基础资料!$J$17=$C$3)),基础资料!$J$17&amp;"","")</f>
      </c>
      <c r="D18" s="56">
        <f>IF(AND(基础资料!$I$17&lt;&gt;"",OR($C$3="全部",基础资料!$J$17=$C$3)),基础资料!$K$17&amp;"","")</f>
      </c>
      <c r="E18" s="56">
        <f>IF(AND(基础资料!$I$17&lt;&gt;"",OR($C$3="全部",基础资料!$J$17=$C$3)),基础资料!$L$17&amp;"","")</f>
      </c>
      <c r="F18" s="53">
        <f>IF($B18="","",ROUND(IF(N(基础资料!$O$17)&gt;=$M$4,0,N(基础资料!$N$17))+SUMIFS(资金台帐!$AD$6:$AD$6005,资金台帐!$B$6:$B$6005,$B18,资金台帐!$N$6:$N$6005,"&lt;"&amp;$M$3),2))</f>
      </c>
      <c r="G18" s="53">
        <f t="shared" si="1"/>
      </c>
      <c r="H18" s="53">
        <f t="shared" si="3"/>
      </c>
      <c r="I18" s="59">
        <f t="shared" si="5"/>
      </c>
      <c r="J18" s="60">
        <f>IF($B18="","",基础资料!$Q$17)</f>
      </c>
      <c r="K18" s="56">
        <f t="shared" si="7"/>
      </c>
    </row>
    <row r="19">
      <c r="A19" s="56">
        <f>IF(AND(基础资料!$I$18&lt;&gt;"",OR($C$3="全部",基础资料!$J$18=$C$3)),14,"")</f>
      </c>
      <c r="B19" s="58">
        <f>IF(AND(基础资料!$I$18&lt;&gt;"",OR($C$3="全部",基础资料!$J$18=$C$3)),基础资料!$I$18,"")</f>
      </c>
      <c r="C19" s="56">
        <f>IF(AND(基础资料!$I$18&lt;&gt;"",OR($C$3="全部",基础资料!$J$18=$C$3)),基础资料!$J$18&amp;"","")</f>
      </c>
      <c r="D19" s="56">
        <f>IF(AND(基础资料!$I$18&lt;&gt;"",OR($C$3="全部",基础资料!$J$18=$C$3)),基础资料!$K$18&amp;"","")</f>
      </c>
      <c r="E19" s="56">
        <f>IF(AND(基础资料!$I$18&lt;&gt;"",OR($C$3="全部",基础资料!$J$18=$C$3)),基础资料!$L$18&amp;"","")</f>
      </c>
      <c r="F19" s="53">
        <f>IF($B19="","",ROUND(IF(N(基础资料!$O$18)&gt;=$M$4,0,N(基础资料!$N$18))+SUMIFS(资金台帐!$AD$6:$AD$6005,资金台帐!$B$6:$B$6005,$B19,资金台帐!$N$6:$N$6005,"&lt;"&amp;$M$3),2))</f>
      </c>
      <c r="G19" s="53">
        <f t="shared" si="1"/>
      </c>
      <c r="H19" s="53">
        <f t="shared" si="3"/>
      </c>
      <c r="I19" s="59">
        <f t="shared" si="5"/>
      </c>
      <c r="J19" s="60">
        <f>IF($B19="","",基础资料!$Q$18)</f>
      </c>
      <c r="K19" s="56">
        <f t="shared" si="7"/>
      </c>
    </row>
    <row r="20">
      <c r="A20" s="56">
        <f>IF(AND(基础资料!$I$19&lt;&gt;"",OR($C$3="全部",基础资料!$J$19=$C$3)),15,"")</f>
      </c>
      <c r="B20" s="58">
        <f>IF(AND(基础资料!$I$19&lt;&gt;"",OR($C$3="全部",基础资料!$J$19=$C$3)),基础资料!$I$19,"")</f>
      </c>
      <c r="C20" s="56">
        <f>IF(AND(基础资料!$I$19&lt;&gt;"",OR($C$3="全部",基础资料!$J$19=$C$3)),基础资料!$J$19&amp;"","")</f>
      </c>
      <c r="D20" s="56">
        <f>IF(AND(基础资料!$I$19&lt;&gt;"",OR($C$3="全部",基础资料!$J$19=$C$3)),基础资料!$K$19&amp;"","")</f>
      </c>
      <c r="E20" s="56">
        <f>IF(AND(基础资料!$I$19&lt;&gt;"",OR($C$3="全部",基础资料!$J$19=$C$3)),基础资料!$L$19&amp;"","")</f>
      </c>
      <c r="F20" s="53">
        <f>IF($B20="","",ROUND(IF(N(基础资料!$O$19)&gt;=$M$4,0,N(基础资料!$N$19))+SUMIFS(资金台帐!$AD$6:$AD$6005,资金台帐!$B$6:$B$6005,$B20,资金台帐!$N$6:$N$6005,"&lt;"&amp;$M$3),2))</f>
      </c>
      <c r="G20" s="53">
        <f t="shared" si="1"/>
      </c>
      <c r="H20" s="53">
        <f t="shared" si="3"/>
      </c>
      <c r="I20" s="59">
        <f t="shared" si="5"/>
      </c>
      <c r="J20" s="60">
        <f>IF($B20="","",基础资料!$Q$19)</f>
      </c>
      <c r="K20" s="56">
        <f t="shared" si="7"/>
      </c>
    </row>
    <row r="21">
      <c r="A21" s="56">
        <f>IF(AND(基础资料!$I$20&lt;&gt;"",OR($C$3="全部",基础资料!$J$20=$C$3)),16,"")</f>
      </c>
      <c r="B21" s="58">
        <f>IF(AND(基础资料!$I$20&lt;&gt;"",OR($C$3="全部",基础资料!$J$20=$C$3)),基础资料!$I$20,"")</f>
      </c>
      <c r="C21" s="56">
        <f>IF(AND(基础资料!$I$20&lt;&gt;"",OR($C$3="全部",基础资料!$J$20=$C$3)),基础资料!$J$20&amp;"","")</f>
      </c>
      <c r="D21" s="56">
        <f>IF(AND(基础资料!$I$20&lt;&gt;"",OR($C$3="全部",基础资料!$J$20=$C$3)),基础资料!$K$20&amp;"","")</f>
      </c>
      <c r="E21" s="56">
        <f>IF(AND(基础资料!$I$20&lt;&gt;"",OR($C$3="全部",基础资料!$J$20=$C$3)),基础资料!$L$20&amp;"","")</f>
      </c>
      <c r="F21" s="53">
        <f>IF($B21="","",ROUND(IF(N(基础资料!$O$20)&gt;=$M$4,0,N(基础资料!$N$20))+SUMIFS(资金台帐!$AD$6:$AD$6005,资金台帐!$B$6:$B$6005,$B21,资金台帐!$N$6:$N$6005,"&lt;"&amp;$M$3),2))</f>
      </c>
      <c r="G21" s="53">
        <f t="shared" si="1"/>
      </c>
      <c r="H21" s="53">
        <f t="shared" si="3"/>
      </c>
      <c r="I21" s="59">
        <f t="shared" si="5"/>
      </c>
      <c r="J21" s="60">
        <f>IF($B21="","",基础资料!$Q$20)</f>
      </c>
      <c r="K21" s="56">
        <f t="shared" si="7"/>
      </c>
    </row>
    <row r="22">
      <c r="A22" s="56">
        <f>IF(AND(基础资料!$I$21&lt;&gt;"",OR($C$3="全部",基础资料!$J$21=$C$3)),17,"")</f>
      </c>
      <c r="B22" s="58">
        <f>IF(AND(基础资料!$I$21&lt;&gt;"",OR($C$3="全部",基础资料!$J$21=$C$3)),基础资料!$I$21,"")</f>
      </c>
      <c r="C22" s="56">
        <f>IF(AND(基础资料!$I$21&lt;&gt;"",OR($C$3="全部",基础资料!$J$21=$C$3)),基础资料!$J$21&amp;"","")</f>
      </c>
      <c r="D22" s="56">
        <f>IF(AND(基础资料!$I$21&lt;&gt;"",OR($C$3="全部",基础资料!$J$21=$C$3)),基础资料!$K$21&amp;"","")</f>
      </c>
      <c r="E22" s="56">
        <f>IF(AND(基础资料!$I$21&lt;&gt;"",OR($C$3="全部",基础资料!$J$21=$C$3)),基础资料!$L$21&amp;"","")</f>
      </c>
      <c r="F22" s="53">
        <f>IF($B22="","",ROUND(IF(N(基础资料!$O$21)&gt;=$M$4,0,N(基础资料!$N$21))+SUMIFS(资金台帐!$AD$6:$AD$6005,资金台帐!$B$6:$B$6005,$B22,资金台帐!$N$6:$N$6005,"&lt;"&amp;$M$3),2))</f>
      </c>
      <c r="G22" s="53">
        <f t="shared" si="1"/>
      </c>
      <c r="H22" s="53">
        <f t="shared" si="3"/>
      </c>
      <c r="I22" s="59">
        <f t="shared" si="5"/>
      </c>
      <c r="J22" s="60">
        <f>IF($B22="","",基础资料!$Q$21)</f>
      </c>
      <c r="K22" s="56">
        <f t="shared" si="7"/>
      </c>
    </row>
    <row r="23">
      <c r="A23" s="56">
        <f>IF(AND(基础资料!$I$22&lt;&gt;"",OR($C$3="全部",基础资料!$J$22=$C$3)),18,"")</f>
      </c>
      <c r="B23" s="58">
        <f>IF(AND(基础资料!$I$22&lt;&gt;"",OR($C$3="全部",基础资料!$J$22=$C$3)),基础资料!$I$22,"")</f>
      </c>
      <c r="C23" s="56">
        <f>IF(AND(基础资料!$I$22&lt;&gt;"",OR($C$3="全部",基础资料!$J$22=$C$3)),基础资料!$J$22&amp;"","")</f>
      </c>
      <c r="D23" s="56">
        <f>IF(AND(基础资料!$I$22&lt;&gt;"",OR($C$3="全部",基础资料!$J$22=$C$3)),基础资料!$K$22&amp;"","")</f>
      </c>
      <c r="E23" s="56">
        <f>IF(AND(基础资料!$I$22&lt;&gt;"",OR($C$3="全部",基础资料!$J$22=$C$3)),基础资料!$L$22&amp;"","")</f>
      </c>
      <c r="F23" s="53">
        <f>IF($B23="","",ROUND(IF(N(基础资料!$O$22)&gt;=$M$4,0,N(基础资料!$N$22))+SUMIFS(资金台帐!$AD$6:$AD$6005,资金台帐!$B$6:$B$6005,$B23,资金台帐!$N$6:$N$6005,"&lt;"&amp;$M$3),2))</f>
      </c>
      <c r="G23" s="53">
        <f t="shared" si="1"/>
      </c>
      <c r="H23" s="53">
        <f t="shared" si="3"/>
      </c>
      <c r="I23" s="59">
        <f t="shared" si="5"/>
      </c>
      <c r="J23" s="60">
        <f>IF($B23="","",基础资料!$Q$22)</f>
      </c>
      <c r="K23" s="56">
        <f t="shared" si="7"/>
      </c>
    </row>
    <row r="24">
      <c r="A24" s="56">
        <f>IF(AND(基础资料!$I$23&lt;&gt;"",OR($C$3="全部",基础资料!$J$23=$C$3)),19,"")</f>
      </c>
      <c r="B24" s="58">
        <f>IF(AND(基础资料!$I$23&lt;&gt;"",OR($C$3="全部",基础资料!$J$23=$C$3)),基础资料!$I$23,"")</f>
      </c>
      <c r="C24" s="56">
        <f>IF(AND(基础资料!$I$23&lt;&gt;"",OR($C$3="全部",基础资料!$J$23=$C$3)),基础资料!$J$23&amp;"","")</f>
      </c>
      <c r="D24" s="56">
        <f>IF(AND(基础资料!$I$23&lt;&gt;"",OR($C$3="全部",基础资料!$J$23=$C$3)),基础资料!$K$23&amp;"","")</f>
      </c>
      <c r="E24" s="56">
        <f>IF(AND(基础资料!$I$23&lt;&gt;"",OR($C$3="全部",基础资料!$J$23=$C$3)),基础资料!$L$23&amp;"","")</f>
      </c>
      <c r="F24" s="53">
        <f>IF($B24="","",ROUND(IF(N(基础资料!$O$23)&gt;=$M$4,0,N(基础资料!$N$23))+SUMIFS(资金台帐!$AD$6:$AD$6005,资金台帐!$B$6:$B$6005,$B24,资金台帐!$N$6:$N$6005,"&lt;"&amp;$M$3),2))</f>
      </c>
      <c r="G24" s="53">
        <f t="shared" si="1"/>
      </c>
      <c r="H24" s="53">
        <f t="shared" si="3"/>
      </c>
      <c r="I24" s="59">
        <f t="shared" si="5"/>
      </c>
      <c r="J24" s="60">
        <f>IF($B24="","",基础资料!$Q$23)</f>
      </c>
      <c r="K24" s="56">
        <f t="shared" si="7"/>
      </c>
    </row>
    <row r="25">
      <c r="A25" s="56">
        <f>IF(AND(基础资料!$I$24&lt;&gt;"",OR($C$3="全部",基础资料!$J$24=$C$3)),20,"")</f>
      </c>
      <c r="B25" s="58">
        <f>IF(AND(基础资料!$I$24&lt;&gt;"",OR($C$3="全部",基础资料!$J$24=$C$3)),基础资料!$I$24,"")</f>
      </c>
      <c r="C25" s="56">
        <f>IF(AND(基础资料!$I$24&lt;&gt;"",OR($C$3="全部",基础资料!$J$24=$C$3)),基础资料!$J$24&amp;"","")</f>
      </c>
      <c r="D25" s="56">
        <f>IF(AND(基础资料!$I$24&lt;&gt;"",OR($C$3="全部",基础资料!$J$24=$C$3)),基础资料!$K$24&amp;"","")</f>
      </c>
      <c r="E25" s="56">
        <f>IF(AND(基础资料!$I$24&lt;&gt;"",OR($C$3="全部",基础资料!$J$24=$C$3)),基础资料!$L$24&amp;"","")</f>
      </c>
      <c r="F25" s="53">
        <f>IF($B25="","",ROUND(IF(N(基础资料!$O$24)&gt;=$M$4,0,N(基础资料!$N$24))+SUMIFS(资金台帐!$AD$6:$AD$6005,资金台帐!$B$6:$B$6005,$B25,资金台帐!$N$6:$N$6005,"&lt;"&amp;$M$3),2))</f>
      </c>
      <c r="G25" s="53">
        <f t="shared" si="1"/>
      </c>
      <c r="H25" s="53">
        <f t="shared" si="3"/>
      </c>
      <c r="I25" s="59">
        <f t="shared" si="5"/>
      </c>
      <c r="J25" s="60">
        <f>IF($B25="","",基础资料!$Q$24)</f>
      </c>
      <c r="K25" s="56">
        <f t="shared" si="7"/>
      </c>
    </row>
    <row r="26">
      <c r="A26" s="61" t="inlineStr">
        <is>
          <t>合计</t>
        </is>
      </c>
      <c r="B26" s="13" t="n"/>
      <c r="C26" s="13" t="n"/>
      <c r="D26" s="13" t="n"/>
      <c r="E26" s="14" t="n"/>
      <c r="F26" s="37">
        <f>ROUND(SUM(F6:F25),2)</f>
        <v>195212.65</v>
      </c>
      <c r="G26" s="37">
        <f>ROUND(SUM(G6:G25),2)</f>
        <v>181000</v>
      </c>
      <c r="H26" s="37">
        <f>ROUND(SUM(H6:H25),2)</f>
        <v>90178.54</v>
      </c>
      <c r="I26" s="37">
        <f>ROUND(SUM(I6:I25),2)</f>
        <v>286034.11</v>
      </c>
    </row>
    <row r="28">
      <c r="A28" s="62" t="inlineStr">
        <is>
          <t>按公司合计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34" customHeight="1">
      <c r="A29" s="21" t="inlineStr">
        <is>
          <t>序号</t>
        </is>
      </c>
      <c r="B29" s="21" t="inlineStr">
        <is>
          <t>公司</t>
        </is>
      </c>
      <c r="F29" s="21" t="inlineStr">
        <is>
          <t>期初余额</t>
        </is>
      </c>
      <c r="G29" s="21" t="inlineStr">
        <is>
          <t>本期收入</t>
        </is>
      </c>
      <c r="H29" s="21" t="inlineStr">
        <is>
          <t>本期支出</t>
        </is>
      </c>
      <c r="I29" s="21" t="inlineStr">
        <is>
          <t>期末余额</t>
        </is>
      </c>
    </row>
    <row r="30">
      <c r="A30" s="56" t="n">
        <v>1</v>
      </c>
      <c r="B30" s="58" t="str">
        <f>IF(基础资料!$B$5="","",基础资料!$B$5)</f>
        <v>中智优力</v>
      </c>
      <c r="F30" s="53">
        <f t="shared" ref="F30:F37" si="0">IF($B30="","",ROUND(SUMIFS(F$6:F$25,$C$6:$C$25,$B30),2))</f>
        <v>195212.65</v>
      </c>
      <c r="G30" s="53">
        <f t="shared" ref="G30:G37" si="2">IF($B30="","",ROUND(SUMIFS(G$6:G$25,$C$6:$C$25,$B30),2))</f>
        <v>181000</v>
      </c>
      <c r="H30" s="53">
        <f t="shared" ref="H30:H37" si="4">IF($B30="","",ROUND(SUMIFS(H$6:H$25,$C$6:$C$25,$B30),2))</f>
        <v>90178.54</v>
      </c>
      <c r="I30" s="53">
        <f t="shared" ref="I30:I37" si="6">IF($B30="","",ROUND(SUMIFS(I$6:I$25,$C$6:$C$25,$B30),2))</f>
        <v>286034.11</v>
      </c>
    </row>
    <row r="31">
      <c r="A31" s="56" t="n">
        <v>2</v>
      </c>
      <c r="B31" s="58">
        <f>IF(基础资料!$B$6="","",基础资料!$B$6)</f>
      </c>
      <c r="F31" s="53">
        <f t="shared" si="0"/>
      </c>
      <c r="G31" s="53">
        <f t="shared" si="2"/>
      </c>
      <c r="H31" s="53">
        <f t="shared" si="4"/>
      </c>
      <c r="I31" s="53">
        <f t="shared" si="6"/>
      </c>
    </row>
    <row r="32">
      <c r="A32" s="56" t="n">
        <v>3</v>
      </c>
      <c r="B32" s="58">
        <f>IF(基础资料!$B$7="","",基础资料!$B$7)</f>
      </c>
      <c r="F32" s="53">
        <f t="shared" si="0"/>
      </c>
      <c r="G32" s="53">
        <f t="shared" si="2"/>
      </c>
      <c r="H32" s="53">
        <f t="shared" si="4"/>
      </c>
      <c r="I32" s="53">
        <f t="shared" si="6"/>
      </c>
    </row>
    <row r="33">
      <c r="A33" s="56" t="n">
        <v>4</v>
      </c>
      <c r="B33" s="58">
        <f>IF(基础资料!$B$8="","",基础资料!$B$8)</f>
      </c>
      <c r="F33" s="53">
        <f t="shared" si="0"/>
      </c>
      <c r="G33" s="53">
        <f t="shared" si="2"/>
      </c>
      <c r="H33" s="53">
        <f t="shared" si="4"/>
      </c>
      <c r="I33" s="53">
        <f t="shared" si="6"/>
      </c>
    </row>
    <row r="34">
      <c r="A34" s="56" t="n">
        <v>5</v>
      </c>
      <c r="B34" s="58">
        <f>IF(基础资料!$B$9="","",基础资料!$B$9)</f>
      </c>
      <c r="F34" s="53">
        <f t="shared" si="0"/>
      </c>
      <c r="G34" s="53">
        <f t="shared" si="2"/>
      </c>
      <c r="H34" s="53">
        <f t="shared" si="4"/>
      </c>
      <c r="I34" s="53">
        <f t="shared" si="6"/>
      </c>
    </row>
    <row r="35">
      <c r="A35" s="56" t="n">
        <v>6</v>
      </c>
      <c r="B35" s="58">
        <f>IF(基础资料!$B$10="","",基础资料!$B$10)</f>
      </c>
      <c r="F35" s="53">
        <f t="shared" si="0"/>
      </c>
      <c r="G35" s="53">
        <f t="shared" si="2"/>
      </c>
      <c r="H35" s="53">
        <f t="shared" si="4"/>
      </c>
      <c r="I35" s="53">
        <f t="shared" si="6"/>
      </c>
    </row>
    <row r="36">
      <c r="A36" s="56" t="n">
        <v>7</v>
      </c>
      <c r="B36" s="58">
        <f>IF(基础资料!$B$11="","",基础资料!$B$11)</f>
      </c>
      <c r="F36" s="53">
        <f t="shared" si="0"/>
      </c>
      <c r="G36" s="53">
        <f t="shared" si="2"/>
      </c>
      <c r="H36" s="53">
        <f t="shared" si="4"/>
      </c>
      <c r="I36" s="53">
        <f t="shared" si="6"/>
      </c>
    </row>
    <row r="37">
      <c r="A37" s="56" t="n">
        <v>8</v>
      </c>
      <c r="B37" s="58">
        <f>IF(基础资料!$B$12="","",基础资料!$B$12)</f>
      </c>
      <c r="F37" s="53">
        <f t="shared" si="0"/>
      </c>
      <c r="G37" s="53">
        <f t="shared" si="2"/>
      </c>
      <c r="H37" s="53">
        <f t="shared" si="4"/>
      </c>
      <c r="I37" s="53">
        <f t="shared" si="6"/>
      </c>
    </row>
  </sheetData>
  <mergeCells count="12">
    <mergeCell ref="B31:E31"/>
    <mergeCell ref="A26:E26"/>
    <mergeCell ref="B35:E35"/>
    <mergeCell ref="A28:I28"/>
    <mergeCell ref="B37:E37"/>
    <mergeCell ref="B30:E30"/>
    <mergeCell ref="A2:K2"/>
    <mergeCell ref="B33:E33"/>
    <mergeCell ref="B34:E34"/>
    <mergeCell ref="A1:K1"/>
    <mergeCell ref="B36:E36"/>
    <mergeCell ref="B32:E32"/>
  </mergeCells>
  <dataValidations count="1">
    <dataValidation sqref="C3" showDropDown="0" showInputMessage="0" showErrorMessage="0" allowBlank="1" type="list">
      <formula1>=_辅助!$A$1:$A$9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46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hidden="1" width="4" customWidth="1" min="12" max="12"/>
  </cols>
  <sheetData>
    <row r="1" ht="33" customHeight="1">
      <c r="A1" s="20" t="inlineStr">
        <is>
          <t>费 用 统 计（按公司对比 · 收入、成本费用、利润）</t>
        </is>
      </c>
    </row>
    <row r="2" ht="38" customHeight="1">
      <c r="A2" s="2" t="inlineStr">
        <is>
          <t>💡 选年份和月份范围（比如 1～12 是全年，9～9 是 9 月），每家公司一列，最右是几家合计。费用＝付出去减退回来。要看某一项费用的每一笔：到【资金台帐】「收支项目」那列点筛选。</t>
        </is>
      </c>
    </row>
    <row r="3">
      <c r="B3" s="3" t="inlineStr">
        <is>
          <t>年份</t>
        </is>
      </c>
      <c r="C3" s="6" t="n">
        <v>2026</v>
      </c>
      <c r="E3" s="3" t="inlineStr">
        <is>
          <t>从几月</t>
        </is>
      </c>
      <c r="F3" s="6" t="n">
        <v>1</v>
      </c>
      <c r="H3" s="3" t="inlineStr">
        <is>
          <t>到几月</t>
        </is>
      </c>
      <c r="I3" s="6" t="n">
        <v>12</v>
      </c>
    </row>
    <row r="4" ht="34" customHeight="1">
      <c r="A4" s="21" t="inlineStr">
        <is>
          <t>类别</t>
        </is>
      </c>
      <c r="B4" s="21" t="inlineStr">
        <is>
          <t>项目</t>
        </is>
      </c>
      <c r="C4" s="21" t="str">
        <f>IF(基础资料!$B$5="","",基础资料!$B$5)</f>
        <v>中智优力</v>
      </c>
      <c r="D4" s="21">
        <f>IF(基础资料!$B$6="","",基础资料!$B$6)</f>
      </c>
      <c r="E4" s="21">
        <f>IF(基础资料!$B$7="","",基础资料!$B$7)</f>
      </c>
      <c r="F4" s="21">
        <f>IF(基础资料!$B$8="","",基础资料!$B$8)</f>
      </c>
      <c r="G4" s="21">
        <f>IF(基础资料!$B$9="","",基础资料!$B$9)</f>
      </c>
      <c r="H4" s="21">
        <f>IF(基础资料!$B$10="","",基础资料!$B$10)</f>
      </c>
      <c r="I4" s="21">
        <f>IF(基础资料!$B$11="","",基础资料!$B$11)</f>
      </c>
      <c r="J4" s="21">
        <f>IF(基础资料!$B$12="","",基础资料!$B$12)</f>
      </c>
      <c r="K4" s="21" t="inlineStr">
        <is>
          <t>合计</t>
        </is>
      </c>
      <c r="L4" s="22" t="inlineStr">
        <is>
          <t>项目名</t>
        </is>
      </c>
    </row>
    <row r="5">
      <c r="A5" s="23" t="inlineStr">
        <is>
          <t>收入</t>
        </is>
      </c>
      <c r="B5" s="24" t="str">
        <f>IF(基础资料!$W$5="",基础资料!$U$5&amp;"",基础资料!$W$5&amp;"")</f>
        <v>项目</v>
      </c>
      <c r="C5" s="25">
        <f t="shared" ref="C5:C14" si="0">IF(C$4="","",ROUND(SUMIFS(资金台帐!$AB$6:$AB$6005,资金台帐!$T$6:$T$6005,$L5,资金台帐!$U$6:$U$6005,"收入",资金台帐!$O$6:$O$6005,C$4,资金台帐!$N$6:$N$6005,"&gt;="&amp;DATE($C$3,$F$3,1),资金台帐!$N$6:$N$6005,"&lt;"&amp;DATE($C$3,$I$3+1,1))-SUMIFS(资金台帐!$AC$6:$AC$6005,资金台帐!$T$6:$T$6005,$L5,资金台帐!$U$6:$U$6005,"收入",资金台帐!$O$6:$O$6005,C$4,资金台帐!$N$6:$N$6005,"&gt;="&amp;DATE($C$3,$F$3,1),资金台帐!$N$6:$N$6005,"&lt;"&amp;DATE($C$3,$I$3+1,1)),2))</f>
        <v>0</v>
      </c>
      <c r="D5" s="25">
        <f t="shared" ref="D5:D14" si="2">IF(D$4="","",ROUND(SUMIFS(资金台帐!$AB$6:$AB$6005,资金台帐!$T$6:$T$6005,$L5,资金台帐!$U$6:$U$6005,"收入",资金台帐!$O$6:$O$6005,D$4,资金台帐!$N$6:$N$6005,"&gt;="&amp;DATE($C$3,$F$3,1),资金台帐!$N$6:$N$6005,"&lt;"&amp;DATE($C$3,$I$3+1,1))-SUMIFS(资金台帐!$AC$6:$AC$6005,资金台帐!$T$6:$T$6005,$L5,资金台帐!$U$6:$U$6005,"收入",资金台帐!$O$6:$O$6005,D$4,资金台帐!$N$6:$N$6005,"&gt;="&amp;DATE($C$3,$F$3,1),资金台帐!$N$6:$N$6005,"&lt;"&amp;DATE($C$3,$I$3+1,1)),2))</f>
      </c>
      <c r="E5" s="25">
        <f t="shared" ref="E5:E14" si="4">IF(E$4="","",ROUND(SUMIFS(资金台帐!$AB$6:$AB$6005,资金台帐!$T$6:$T$6005,$L5,资金台帐!$U$6:$U$6005,"收入",资金台帐!$O$6:$O$6005,E$4,资金台帐!$N$6:$N$6005,"&gt;="&amp;DATE($C$3,$F$3,1),资金台帐!$N$6:$N$6005,"&lt;"&amp;DATE($C$3,$I$3+1,1))-SUMIFS(资金台帐!$AC$6:$AC$6005,资金台帐!$T$6:$T$6005,$L5,资金台帐!$U$6:$U$6005,"收入",资金台帐!$O$6:$O$6005,E$4,资金台帐!$N$6:$N$6005,"&gt;="&amp;DATE($C$3,$F$3,1),资金台帐!$N$6:$N$6005,"&lt;"&amp;DATE($C$3,$I$3+1,1)),2))</f>
      </c>
      <c r="F5" s="25">
        <f t="shared" ref="F5:F14" si="6">IF(F$4="","",ROUND(SUMIFS(资金台帐!$AB$6:$AB$6005,资金台帐!$T$6:$T$6005,$L5,资金台帐!$U$6:$U$6005,"收入",资金台帐!$O$6:$O$6005,F$4,资金台帐!$N$6:$N$6005,"&gt;="&amp;DATE($C$3,$F$3,1),资金台帐!$N$6:$N$6005,"&lt;"&amp;DATE($C$3,$I$3+1,1))-SUMIFS(资金台帐!$AC$6:$AC$6005,资金台帐!$T$6:$T$6005,$L5,资金台帐!$U$6:$U$6005,"收入",资金台帐!$O$6:$O$6005,F$4,资金台帐!$N$6:$N$6005,"&gt;="&amp;DATE($C$3,$F$3,1),资金台帐!$N$6:$N$6005,"&lt;"&amp;DATE($C$3,$I$3+1,1)),2))</f>
      </c>
      <c r="G5" s="25">
        <f t="shared" ref="G5:G14" si="8">IF(G$4="","",ROUND(SUMIFS(资金台帐!$AB$6:$AB$6005,资金台帐!$T$6:$T$6005,$L5,资金台帐!$U$6:$U$6005,"收入",资金台帐!$O$6:$O$6005,G$4,资金台帐!$N$6:$N$6005,"&gt;="&amp;DATE($C$3,$F$3,1),资金台帐!$N$6:$N$6005,"&lt;"&amp;DATE($C$3,$I$3+1,1))-SUMIFS(资金台帐!$AC$6:$AC$6005,资金台帐!$T$6:$T$6005,$L5,资金台帐!$U$6:$U$6005,"收入",资金台帐!$O$6:$O$6005,G$4,资金台帐!$N$6:$N$6005,"&gt;="&amp;DATE($C$3,$F$3,1),资金台帐!$N$6:$N$6005,"&lt;"&amp;DATE($C$3,$I$3+1,1)),2))</f>
      </c>
      <c r="H5" s="25">
        <f t="shared" ref="H5:H14" si="10">IF(H$4="","",ROUND(SUMIFS(资金台帐!$AB$6:$AB$6005,资金台帐!$T$6:$T$6005,$L5,资金台帐!$U$6:$U$6005,"收入",资金台帐!$O$6:$O$6005,H$4,资金台帐!$N$6:$N$6005,"&gt;="&amp;DATE($C$3,$F$3,1),资金台帐!$N$6:$N$6005,"&lt;"&amp;DATE($C$3,$I$3+1,1))-SUMIFS(资金台帐!$AC$6:$AC$6005,资金台帐!$T$6:$T$6005,$L5,资金台帐!$U$6:$U$6005,"收入",资金台帐!$O$6:$O$6005,H$4,资金台帐!$N$6:$N$6005,"&gt;="&amp;DATE($C$3,$F$3,1),资金台帐!$N$6:$N$6005,"&lt;"&amp;DATE($C$3,$I$3+1,1)),2))</f>
      </c>
      <c r="I5" s="25">
        <f t="shared" ref="I5:I14" si="12">IF(I$4="","",ROUND(SUMIFS(资金台帐!$AB$6:$AB$6005,资金台帐!$T$6:$T$6005,$L5,资金台帐!$U$6:$U$6005,"收入",资金台帐!$O$6:$O$6005,I$4,资金台帐!$N$6:$N$6005,"&gt;="&amp;DATE($C$3,$F$3,1),资金台帐!$N$6:$N$6005,"&lt;"&amp;DATE($C$3,$I$3+1,1))-SUMIFS(资金台帐!$AC$6:$AC$6005,资金台帐!$T$6:$T$6005,$L5,资金台帐!$U$6:$U$6005,"收入",资金台帐!$O$6:$O$6005,I$4,资金台帐!$N$6:$N$6005,"&gt;="&amp;DATE($C$3,$F$3,1),资金台帐!$N$6:$N$6005,"&lt;"&amp;DATE($C$3,$I$3+1,1)),2))</f>
      </c>
      <c r="J5" s="25">
        <f t="shared" ref="J5:J14" si="14">IF(J$4="","",ROUND(SUMIFS(资金台帐!$AB$6:$AB$6005,资金台帐!$T$6:$T$6005,$L5,资金台帐!$U$6:$U$6005,"收入",资金台帐!$O$6:$O$6005,J$4,资金台帐!$N$6:$N$6005,"&gt;="&amp;DATE($C$3,$F$3,1),资金台帐!$N$6:$N$6005,"&lt;"&amp;DATE($C$3,$I$3+1,1))-SUMIFS(资金台帐!$AC$6:$AC$6005,资金台帐!$T$6:$T$6005,$L5,资金台帐!$U$6:$U$6005,"收入",资金台帐!$O$6:$O$6005,J$4,资金台帐!$N$6:$N$6005,"&gt;="&amp;DATE($C$3,$F$3,1),资金台帐!$N$6:$N$6005,"&lt;"&amp;DATE($C$3,$I$3+1,1)),2))</f>
      </c>
      <c r="K5" s="26">
        <f t="shared" ref="K5:K15" si="16">ROUND(SUM(C5:J5),2)</f>
        <v>0</v>
      </c>
      <c r="L5" s="22" t="str">
        <f>基础资料!$U$5&amp;""</f>
        <v>项目</v>
      </c>
    </row>
    <row r="6">
      <c r="A6" s="18" t="n"/>
      <c r="B6" s="24" t="str">
        <f>IF(基础资料!$W$6="",基础资料!$U$6&amp;"",基础资料!$W$6&amp;"")</f>
        <v>续费</v>
      </c>
      <c r="C6" s="25">
        <f t="shared" si="0"/>
        <v>0</v>
      </c>
      <c r="D6" s="25">
        <f t="shared" si="2"/>
      </c>
      <c r="E6" s="25">
        <f t="shared" si="4"/>
      </c>
      <c r="F6" s="25">
        <f t="shared" si="6"/>
      </c>
      <c r="G6" s="25">
        <f t="shared" si="8"/>
      </c>
      <c r="H6" s="25">
        <f t="shared" si="10"/>
      </c>
      <c r="I6" s="25">
        <f t="shared" si="12"/>
      </c>
      <c r="J6" s="25">
        <f t="shared" si="14"/>
      </c>
      <c r="K6" s="26">
        <f t="shared" si="16"/>
        <v>0</v>
      </c>
      <c r="L6" s="22" t="str">
        <f>基础资料!$U$6&amp;""</f>
        <v>续费</v>
      </c>
    </row>
    <row r="7">
      <c r="A7" s="18" t="n"/>
      <c r="B7" s="24" t="str">
        <f>IF(基础资料!$W$7="",基础资料!$U$7&amp;"",基础资料!$W$7&amp;"")</f>
        <v>新增</v>
      </c>
      <c r="C7" s="25">
        <f t="shared" si="0"/>
        <v>171000</v>
      </c>
      <c r="D7" s="25">
        <f t="shared" si="2"/>
      </c>
      <c r="E7" s="25">
        <f t="shared" si="4"/>
      </c>
      <c r="F7" s="25">
        <f t="shared" si="6"/>
      </c>
      <c r="G7" s="25">
        <f t="shared" si="8"/>
      </c>
      <c r="H7" s="25">
        <f t="shared" si="10"/>
      </c>
      <c r="I7" s="25">
        <f t="shared" si="12"/>
      </c>
      <c r="J7" s="25">
        <f t="shared" si="14"/>
      </c>
      <c r="K7" s="26">
        <f t="shared" si="16"/>
        <v>171000</v>
      </c>
      <c r="L7" s="22" t="str">
        <f>基础资料!$U$7&amp;""</f>
        <v>新增</v>
      </c>
    </row>
    <row r="8">
      <c r="A8" s="18" t="n"/>
      <c r="B8" s="24" t="str">
        <f>IF(基础资料!$W$8="",基础资料!$U$8&amp;"",基础资料!$W$8&amp;"")</f>
        <v>代办</v>
      </c>
      <c r="C8" s="25">
        <f t="shared" si="0"/>
        <v>0</v>
      </c>
      <c r="D8" s="25">
        <f t="shared" si="2"/>
      </c>
      <c r="E8" s="25">
        <f t="shared" si="4"/>
      </c>
      <c r="F8" s="25">
        <f t="shared" si="6"/>
      </c>
      <c r="G8" s="25">
        <f t="shared" si="8"/>
      </c>
      <c r="H8" s="25">
        <f t="shared" si="10"/>
      </c>
      <c r="I8" s="25">
        <f t="shared" si="12"/>
      </c>
      <c r="J8" s="25">
        <f t="shared" si="14"/>
      </c>
      <c r="K8" s="26">
        <f t="shared" si="16"/>
        <v>0</v>
      </c>
      <c r="L8" s="22" t="str">
        <f>基础资料!$U$8&amp;""</f>
        <v>代办</v>
      </c>
    </row>
    <row r="9">
      <c r="A9" s="18" t="n"/>
      <c r="B9" s="24" t="str">
        <f>IF(基础资料!$W$9="",基础资料!$U$9&amp;"",基础资料!$W$9&amp;"")</f>
        <v>刻章</v>
      </c>
      <c r="C9" s="25">
        <f t="shared" si="0"/>
        <v>0</v>
      </c>
      <c r="D9" s="25">
        <f t="shared" si="2"/>
      </c>
      <c r="E9" s="25">
        <f t="shared" si="4"/>
      </c>
      <c r="F9" s="25">
        <f t="shared" si="6"/>
      </c>
      <c r="G9" s="25">
        <f t="shared" si="8"/>
      </c>
      <c r="H9" s="25">
        <f t="shared" si="10"/>
      </c>
      <c r="I9" s="25">
        <f t="shared" si="12"/>
      </c>
      <c r="J9" s="25">
        <f t="shared" si="14"/>
      </c>
      <c r="K9" s="26">
        <f t="shared" si="16"/>
        <v>0</v>
      </c>
      <c r="L9" s="22" t="str">
        <f>基础资料!$U$9&amp;""</f>
        <v>刻章</v>
      </c>
    </row>
    <row r="10">
      <c r="A10" s="18" t="n"/>
      <c r="B10" s="24" t="str">
        <f>IF(基础资料!$W$10="",基础资料!$U$10&amp;"",基础资料!$W$10&amp;"")</f>
        <v>场地</v>
      </c>
      <c r="C10" s="25">
        <f t="shared" si="0"/>
        <v>0</v>
      </c>
      <c r="D10" s="25">
        <f t="shared" si="2"/>
      </c>
      <c r="E10" s="25">
        <f t="shared" si="4"/>
      </c>
      <c r="F10" s="25">
        <f t="shared" si="6"/>
      </c>
      <c r="G10" s="25">
        <f t="shared" si="8"/>
      </c>
      <c r="H10" s="25">
        <f t="shared" si="10"/>
      </c>
      <c r="I10" s="25">
        <f t="shared" si="12"/>
      </c>
      <c r="J10" s="25">
        <f t="shared" si="14"/>
      </c>
      <c r="K10" s="26">
        <f t="shared" si="16"/>
        <v>0</v>
      </c>
      <c r="L10" s="22" t="str">
        <f>基础资料!$U$10&amp;""</f>
        <v>场地</v>
      </c>
    </row>
    <row r="11">
      <c r="A11" s="18" t="n"/>
      <c r="B11" s="24" t="str">
        <f>IF(基础资料!$W$11="",基础资料!$U$11&amp;"",基础资料!$W$11&amp;"")</f>
        <v>办证</v>
      </c>
      <c r="C11" s="25">
        <f t="shared" si="0"/>
        <v>0</v>
      </c>
      <c r="D11" s="25">
        <f t="shared" si="2"/>
      </c>
      <c r="E11" s="25">
        <f t="shared" si="4"/>
      </c>
      <c r="F11" s="25">
        <f t="shared" si="6"/>
      </c>
      <c r="G11" s="25">
        <f t="shared" si="8"/>
      </c>
      <c r="H11" s="25">
        <f t="shared" si="10"/>
      </c>
      <c r="I11" s="25">
        <f t="shared" si="12"/>
      </c>
      <c r="J11" s="25">
        <f t="shared" si="14"/>
      </c>
      <c r="K11" s="26">
        <f t="shared" si="16"/>
        <v>0</v>
      </c>
      <c r="L11" s="22" t="str">
        <f>基础资料!$U$11&amp;""</f>
        <v>办证</v>
      </c>
    </row>
    <row r="12">
      <c r="A12" s="18" t="n"/>
      <c r="B12" s="24" t="str">
        <f>IF(基础资料!$W$12="",基础资料!$U$12&amp;"",基础资料!$W$12&amp;"")</f>
        <v>转介绍</v>
      </c>
      <c r="C12" s="25">
        <f t="shared" si="0"/>
        <v>0</v>
      </c>
      <c r="D12" s="25">
        <f t="shared" si="2"/>
      </c>
      <c r="E12" s="25">
        <f t="shared" si="4"/>
      </c>
      <c r="F12" s="25">
        <f t="shared" si="6"/>
      </c>
      <c r="G12" s="25">
        <f t="shared" si="8"/>
      </c>
      <c r="H12" s="25">
        <f t="shared" si="10"/>
      </c>
      <c r="I12" s="25">
        <f t="shared" si="12"/>
      </c>
      <c r="J12" s="25">
        <f t="shared" si="14"/>
      </c>
      <c r="K12" s="26">
        <f t="shared" si="16"/>
        <v>0</v>
      </c>
      <c r="L12" s="22" t="str">
        <f>基础资料!$U$12&amp;""</f>
        <v>转介绍</v>
      </c>
    </row>
    <row r="13">
      <c r="A13" s="18" t="n"/>
      <c r="B13" s="24" t="str">
        <f>IF(基础资料!$W$13="",基础资料!$U$13&amp;"",基础资料!$W$13&amp;"")</f>
        <v>园区返税</v>
      </c>
      <c r="C13" s="25">
        <f t="shared" si="0"/>
        <v>0</v>
      </c>
      <c r="D13" s="25">
        <f t="shared" si="2"/>
      </c>
      <c r="E13" s="25">
        <f t="shared" si="4"/>
      </c>
      <c r="F13" s="25">
        <f t="shared" si="6"/>
      </c>
      <c r="G13" s="25">
        <f t="shared" si="8"/>
      </c>
      <c r="H13" s="25">
        <f t="shared" si="10"/>
      </c>
      <c r="I13" s="25">
        <f t="shared" si="12"/>
      </c>
      <c r="J13" s="25">
        <f t="shared" si="14"/>
      </c>
      <c r="K13" s="26">
        <f t="shared" si="16"/>
        <v>0</v>
      </c>
      <c r="L13" s="22" t="str">
        <f>基础资料!$U$13&amp;""</f>
        <v>园区返税</v>
      </c>
    </row>
    <row r="14">
      <c r="A14" s="18" t="n"/>
      <c r="B14" s="24" t="str">
        <f>IF(基础资料!$W$14="",基础资料!$U$14&amp;"",基础资料!$W$14&amp;"")</f>
        <v>咨询服务</v>
      </c>
      <c r="C14" s="25">
        <f t="shared" si="0"/>
        <v>0</v>
      </c>
      <c r="D14" s="25">
        <f t="shared" si="2"/>
      </c>
      <c r="E14" s="25">
        <f t="shared" si="4"/>
      </c>
      <c r="F14" s="25">
        <f t="shared" si="6"/>
      </c>
      <c r="G14" s="25">
        <f t="shared" si="8"/>
      </c>
      <c r="H14" s="25">
        <f t="shared" si="10"/>
      </c>
      <c r="I14" s="25">
        <f t="shared" si="12"/>
      </c>
      <c r="J14" s="25">
        <f t="shared" si="14"/>
      </c>
      <c r="K14" s="26">
        <f t="shared" si="16"/>
        <v>0</v>
      </c>
      <c r="L14" s="22" t="str">
        <f>基础资料!$U$14&amp;""</f>
        <v>咨询服务</v>
      </c>
    </row>
    <row r="15">
      <c r="A15" s="18" t="n"/>
      <c r="B15" s="24" t="str">
        <f>IF(COUNTIFS(基础资料!$V$5:$V$64,"收入",基础资料!$U$5:$U$64,"?*")&gt;11,"其他（含新加项目）","其他")</f>
        <v>其他</v>
      </c>
      <c r="C15" s="25">
        <f>IF(C$4="","",ROUND(SUMIFS(资金台帐!$AB$6:$AB$6005,资金台帐!$U$6:$U$6005,"收入",资金台帐!$O$6:$O$6005,C$4,资金台帐!$N$6:$N$6005,"&gt;="&amp;DATE($C$3,$F$3,1),资金台帐!$N$6:$N$6005,"&lt;"&amp;DATE($C$3,$I$3+1,1))-SUMIFS(资金台帐!$AC$6:$AC$6005,资金台帐!$U$6:$U$6005,"收入",资金台帐!$O$6:$O$6005,C$4,资金台帐!$N$6:$N$6005,"&gt;="&amp;DATE($C$3,$F$3,1),资金台帐!$N$6:$N$6005,"&lt;"&amp;DATE($C$3,$I$3+1,1))-SUM(C5:C14),2))</f>
        <v>0</v>
      </c>
      <c r="D15" s="25">
        <f>IF(D$4="","",ROUND(SUMIFS(资金台帐!$AB$6:$AB$6005,资金台帐!$U$6:$U$6005,"收入",资金台帐!$O$6:$O$6005,D$4,资金台帐!$N$6:$N$6005,"&gt;="&amp;DATE($C$3,$F$3,1),资金台帐!$N$6:$N$6005,"&lt;"&amp;DATE($C$3,$I$3+1,1))-SUMIFS(资金台帐!$AC$6:$AC$6005,资金台帐!$U$6:$U$6005,"收入",资金台帐!$O$6:$O$6005,D$4,资金台帐!$N$6:$N$6005,"&gt;="&amp;DATE($C$3,$F$3,1),资金台帐!$N$6:$N$6005,"&lt;"&amp;DATE($C$3,$I$3+1,1))-SUM(D5:D14),2))</f>
      </c>
      <c r="E15" s="25">
        <f>IF(E$4="","",ROUND(SUMIFS(资金台帐!$AB$6:$AB$6005,资金台帐!$U$6:$U$6005,"收入",资金台帐!$O$6:$O$6005,E$4,资金台帐!$N$6:$N$6005,"&gt;="&amp;DATE($C$3,$F$3,1),资金台帐!$N$6:$N$6005,"&lt;"&amp;DATE($C$3,$I$3+1,1))-SUMIFS(资金台帐!$AC$6:$AC$6005,资金台帐!$U$6:$U$6005,"收入",资金台帐!$O$6:$O$6005,E$4,资金台帐!$N$6:$N$6005,"&gt;="&amp;DATE($C$3,$F$3,1),资金台帐!$N$6:$N$6005,"&lt;"&amp;DATE($C$3,$I$3+1,1))-SUM(E5:E14),2))</f>
      </c>
      <c r="F15" s="25">
        <f>IF(F$4="","",ROUND(SUMIFS(资金台帐!$AB$6:$AB$6005,资金台帐!$U$6:$U$6005,"收入",资金台帐!$O$6:$O$6005,F$4,资金台帐!$N$6:$N$6005,"&gt;="&amp;DATE($C$3,$F$3,1),资金台帐!$N$6:$N$6005,"&lt;"&amp;DATE($C$3,$I$3+1,1))-SUMIFS(资金台帐!$AC$6:$AC$6005,资金台帐!$U$6:$U$6005,"收入",资金台帐!$O$6:$O$6005,F$4,资金台帐!$N$6:$N$6005,"&gt;="&amp;DATE($C$3,$F$3,1),资金台帐!$N$6:$N$6005,"&lt;"&amp;DATE($C$3,$I$3+1,1))-SUM(F5:F14),2))</f>
      </c>
      <c r="G15" s="25">
        <f>IF(G$4="","",ROUND(SUMIFS(资金台帐!$AB$6:$AB$6005,资金台帐!$U$6:$U$6005,"收入",资金台帐!$O$6:$O$6005,G$4,资金台帐!$N$6:$N$6005,"&gt;="&amp;DATE($C$3,$F$3,1),资金台帐!$N$6:$N$6005,"&lt;"&amp;DATE($C$3,$I$3+1,1))-SUMIFS(资金台帐!$AC$6:$AC$6005,资金台帐!$U$6:$U$6005,"收入",资金台帐!$O$6:$O$6005,G$4,资金台帐!$N$6:$N$6005,"&gt;="&amp;DATE($C$3,$F$3,1),资金台帐!$N$6:$N$6005,"&lt;"&amp;DATE($C$3,$I$3+1,1))-SUM(G5:G14),2))</f>
      </c>
      <c r="H15" s="25">
        <f>IF(H$4="","",ROUND(SUMIFS(资金台帐!$AB$6:$AB$6005,资金台帐!$U$6:$U$6005,"收入",资金台帐!$O$6:$O$6005,H$4,资金台帐!$N$6:$N$6005,"&gt;="&amp;DATE($C$3,$F$3,1),资金台帐!$N$6:$N$6005,"&lt;"&amp;DATE($C$3,$I$3+1,1))-SUMIFS(资金台帐!$AC$6:$AC$6005,资金台帐!$U$6:$U$6005,"收入",资金台帐!$O$6:$O$6005,H$4,资金台帐!$N$6:$N$6005,"&gt;="&amp;DATE($C$3,$F$3,1),资金台帐!$N$6:$N$6005,"&lt;"&amp;DATE($C$3,$I$3+1,1))-SUM(H5:H14),2))</f>
      </c>
      <c r="I15" s="25">
        <f>IF(I$4="","",ROUND(SUMIFS(资金台帐!$AB$6:$AB$6005,资金台帐!$U$6:$U$6005,"收入",资金台帐!$O$6:$O$6005,I$4,资金台帐!$N$6:$N$6005,"&gt;="&amp;DATE($C$3,$F$3,1),资金台帐!$N$6:$N$6005,"&lt;"&amp;DATE($C$3,$I$3+1,1))-SUMIFS(资金台帐!$AC$6:$AC$6005,资金台帐!$U$6:$U$6005,"收入",资金台帐!$O$6:$O$6005,I$4,资金台帐!$N$6:$N$6005,"&gt;="&amp;DATE($C$3,$F$3,1),资金台帐!$N$6:$N$6005,"&lt;"&amp;DATE($C$3,$I$3+1,1))-SUM(I5:I14),2))</f>
      </c>
      <c r="J15" s="25">
        <f>IF(J$4="","",ROUND(SUMIFS(资金台帐!$AB$6:$AB$6005,资金台帐!$U$6:$U$6005,"收入",资金台帐!$O$6:$O$6005,J$4,资金台帐!$N$6:$N$6005,"&gt;="&amp;DATE($C$3,$F$3,1),资金台帐!$N$6:$N$6005,"&lt;"&amp;DATE($C$3,$I$3+1,1))-SUMIFS(资金台帐!$AC$6:$AC$6005,资金台帐!$U$6:$U$6005,"收入",资金台帐!$O$6:$O$6005,J$4,资金台帐!$N$6:$N$6005,"&gt;="&amp;DATE($C$3,$F$3,1),资金台帐!$N$6:$N$6005,"&lt;"&amp;DATE($C$3,$I$3+1,1))-SUM(J5:J14),2))</f>
      </c>
      <c r="K15" s="26">
        <f t="shared" si="16"/>
        <v>0</v>
      </c>
      <c r="L15" s="22" t="str">
        <f>基础资料!$U$15&amp;""</f>
        <v>其他收入</v>
      </c>
    </row>
    <row r="16">
      <c r="A16" s="18" t="n"/>
      <c r="B16" s="63" t="inlineStr">
        <is>
          <t>收入合计</t>
        </is>
      </c>
      <c r="C16" s="33">
        <f>ROUND(SUM(C5:C15),2)</f>
        <v>171000</v>
      </c>
      <c r="D16" s="33">
        <f>ROUND(SUM(D5:D15),2)</f>
        <v>0</v>
      </c>
      <c r="E16" s="33">
        <f>ROUND(SUM(E5:E15),2)</f>
        <v>0</v>
      </c>
      <c r="F16" s="33">
        <f>ROUND(SUM(F5:F15),2)</f>
        <v>0</v>
      </c>
      <c r="G16" s="33">
        <f>ROUND(SUM(G5:G15),2)</f>
        <v>0</v>
      </c>
      <c r="H16" s="33">
        <f>ROUND(SUM(H5:H15),2)</f>
        <v>0</v>
      </c>
      <c r="I16" s="33">
        <f>ROUND(SUM(I5:I15),2)</f>
        <v>0</v>
      </c>
      <c r="J16" s="33">
        <f>ROUND(SUM(J5:J15),2)</f>
        <v>0</v>
      </c>
      <c r="K16" s="33">
        <f>ROUND(SUM(K5:K15),2)</f>
        <v>171000</v>
      </c>
    </row>
    <row r="17">
      <c r="A17" s="30" t="inlineStr">
        <is>
          <t>变动成本</t>
        </is>
      </c>
      <c r="B17" s="31" t="str">
        <f>IF(基础资料!$W$16="",基础资料!$U$16&amp;"",基础资料!$W$16&amp;"")</f>
        <v>人工-工资</v>
      </c>
      <c r="C17" s="32">
        <f t="shared" ref="C17:C32" si="1">IF(C$4="","",ROUND(SUMIFS(资金台帐!$AC$6:$AC$6005,资金台帐!$T$6:$T$6005,$L17,资金台帐!$U$6:$U$6005,"变动成本",资金台帐!$O$6:$O$6005,C$4,资金台帐!$N$6:$N$6005,"&gt;="&amp;DATE($C$3,$F$3,1),资金台帐!$N$6:$N$6005,"&lt;"&amp;DATE($C$3,$I$3+1,1))-SUMIFS(资金台帐!$AB$6:$AB$6005,资金台帐!$T$6:$T$6005,$L17,资金台帐!$U$6:$U$6005,"变动成本",资金台帐!$O$6:$O$6005,C$4,资金台帐!$N$6:$N$6005,"&gt;="&amp;DATE($C$3,$F$3,1),资金台帐!$N$6:$N$6005,"&lt;"&amp;DATE($C$3,$I$3+1,1)),2))</f>
        <v>0</v>
      </c>
      <c r="D17" s="32">
        <f t="shared" ref="D17:D32" si="3">IF(D$4="","",ROUND(SUMIFS(资金台帐!$AC$6:$AC$6005,资金台帐!$T$6:$T$6005,$L17,资金台帐!$U$6:$U$6005,"变动成本",资金台帐!$O$6:$O$6005,D$4,资金台帐!$N$6:$N$6005,"&gt;="&amp;DATE($C$3,$F$3,1),资金台帐!$N$6:$N$6005,"&lt;"&amp;DATE($C$3,$I$3+1,1))-SUMIFS(资金台帐!$AB$6:$AB$6005,资金台帐!$T$6:$T$6005,$L17,资金台帐!$U$6:$U$6005,"变动成本",资金台帐!$O$6:$O$6005,D$4,资金台帐!$N$6:$N$6005,"&gt;="&amp;DATE($C$3,$F$3,1),资金台帐!$N$6:$N$6005,"&lt;"&amp;DATE($C$3,$I$3+1,1)),2))</f>
      </c>
      <c r="E17" s="32">
        <f t="shared" ref="E17:E32" si="5">IF(E$4="","",ROUND(SUMIFS(资金台帐!$AC$6:$AC$6005,资金台帐!$T$6:$T$6005,$L17,资金台帐!$U$6:$U$6005,"变动成本",资金台帐!$O$6:$O$6005,E$4,资金台帐!$N$6:$N$6005,"&gt;="&amp;DATE($C$3,$F$3,1),资金台帐!$N$6:$N$6005,"&lt;"&amp;DATE($C$3,$I$3+1,1))-SUMIFS(资金台帐!$AB$6:$AB$6005,资金台帐!$T$6:$T$6005,$L17,资金台帐!$U$6:$U$6005,"变动成本",资金台帐!$O$6:$O$6005,E$4,资金台帐!$N$6:$N$6005,"&gt;="&amp;DATE($C$3,$F$3,1),资金台帐!$N$6:$N$6005,"&lt;"&amp;DATE($C$3,$I$3+1,1)),2))</f>
      </c>
      <c r="F17" s="32">
        <f t="shared" ref="F17:F32" si="7">IF(F$4="","",ROUND(SUMIFS(资金台帐!$AC$6:$AC$6005,资金台帐!$T$6:$T$6005,$L17,资金台帐!$U$6:$U$6005,"变动成本",资金台帐!$O$6:$O$6005,F$4,资金台帐!$N$6:$N$6005,"&gt;="&amp;DATE($C$3,$F$3,1),资金台帐!$N$6:$N$6005,"&lt;"&amp;DATE($C$3,$I$3+1,1))-SUMIFS(资金台帐!$AB$6:$AB$6005,资金台帐!$T$6:$T$6005,$L17,资金台帐!$U$6:$U$6005,"变动成本",资金台帐!$O$6:$O$6005,F$4,资金台帐!$N$6:$N$6005,"&gt;="&amp;DATE($C$3,$F$3,1),资金台帐!$N$6:$N$6005,"&lt;"&amp;DATE($C$3,$I$3+1,1)),2))</f>
      </c>
      <c r="G17" s="32">
        <f t="shared" ref="G17:G32" si="9">IF(G$4="","",ROUND(SUMIFS(资金台帐!$AC$6:$AC$6005,资金台帐!$T$6:$T$6005,$L17,资金台帐!$U$6:$U$6005,"变动成本",资金台帐!$O$6:$O$6005,G$4,资金台帐!$N$6:$N$6005,"&gt;="&amp;DATE($C$3,$F$3,1),资金台帐!$N$6:$N$6005,"&lt;"&amp;DATE($C$3,$I$3+1,1))-SUMIFS(资金台帐!$AB$6:$AB$6005,资金台帐!$T$6:$T$6005,$L17,资金台帐!$U$6:$U$6005,"变动成本",资金台帐!$O$6:$O$6005,G$4,资金台帐!$N$6:$N$6005,"&gt;="&amp;DATE($C$3,$F$3,1),资金台帐!$N$6:$N$6005,"&lt;"&amp;DATE($C$3,$I$3+1,1)),2))</f>
      </c>
      <c r="H17" s="32">
        <f t="shared" ref="H17:H32" si="11">IF(H$4="","",ROUND(SUMIFS(资金台帐!$AC$6:$AC$6005,资金台帐!$T$6:$T$6005,$L17,资金台帐!$U$6:$U$6005,"变动成本",资金台帐!$O$6:$O$6005,H$4,资金台帐!$N$6:$N$6005,"&gt;="&amp;DATE($C$3,$F$3,1),资金台帐!$N$6:$N$6005,"&lt;"&amp;DATE($C$3,$I$3+1,1))-SUMIFS(资金台帐!$AB$6:$AB$6005,资金台帐!$T$6:$T$6005,$L17,资金台帐!$U$6:$U$6005,"变动成本",资金台帐!$O$6:$O$6005,H$4,资金台帐!$N$6:$N$6005,"&gt;="&amp;DATE($C$3,$F$3,1),资金台帐!$N$6:$N$6005,"&lt;"&amp;DATE($C$3,$I$3+1,1)),2))</f>
      </c>
      <c r="I17" s="32">
        <f t="shared" ref="I17:I32" si="13">IF(I$4="","",ROUND(SUMIFS(资金台帐!$AC$6:$AC$6005,资金台帐!$T$6:$T$6005,$L17,资金台帐!$U$6:$U$6005,"变动成本",资金台帐!$O$6:$O$6005,I$4,资金台帐!$N$6:$N$6005,"&gt;="&amp;DATE($C$3,$F$3,1),资金台帐!$N$6:$N$6005,"&lt;"&amp;DATE($C$3,$I$3+1,1))-SUMIFS(资金台帐!$AB$6:$AB$6005,资金台帐!$T$6:$T$6005,$L17,资金台帐!$U$6:$U$6005,"变动成本",资金台帐!$O$6:$O$6005,I$4,资金台帐!$N$6:$N$6005,"&gt;="&amp;DATE($C$3,$F$3,1),资金台帐!$N$6:$N$6005,"&lt;"&amp;DATE($C$3,$I$3+1,1)),2))</f>
      </c>
      <c r="J17" s="32">
        <f t="shared" ref="J17:J32" si="15">IF(J$4="","",ROUND(SUMIFS(资金台帐!$AC$6:$AC$6005,资金台帐!$T$6:$T$6005,$L17,资金台帐!$U$6:$U$6005,"变动成本",资金台帐!$O$6:$O$6005,J$4,资金台帐!$N$6:$N$6005,"&gt;="&amp;DATE($C$3,$F$3,1),资金台帐!$N$6:$N$6005,"&lt;"&amp;DATE($C$3,$I$3+1,1))-SUMIFS(资金台帐!$AB$6:$AB$6005,资金台帐!$T$6:$T$6005,$L17,资金台帐!$U$6:$U$6005,"变动成本",资金台帐!$O$6:$O$6005,J$4,资金台帐!$N$6:$N$6005,"&gt;="&amp;DATE($C$3,$F$3,1),资金台帐!$N$6:$N$6005,"&lt;"&amp;DATE($C$3,$I$3+1,1)),2))</f>
      </c>
      <c r="K17" s="33">
        <f t="shared" ref="K17:K33" si="17">ROUND(SUM(C17:J17),2)</f>
        <v>0</v>
      </c>
      <c r="L17" s="22" t="str">
        <f>基础资料!$U$16&amp;""</f>
        <v>人工-工资</v>
      </c>
    </row>
    <row r="18">
      <c r="A18" s="18" t="n"/>
      <c r="B18" s="31" t="str">
        <f>IF(基础资料!$W$17="",基础资料!$U$17&amp;"",基础资料!$W$17&amp;"")</f>
        <v>人工-社保</v>
      </c>
      <c r="C18" s="32">
        <f t="shared" si="1"/>
        <v>0</v>
      </c>
      <c r="D18" s="32">
        <f t="shared" si="3"/>
      </c>
      <c r="E18" s="32">
        <f t="shared" si="5"/>
      </c>
      <c r="F18" s="32">
        <f t="shared" si="7"/>
      </c>
      <c r="G18" s="32">
        <f t="shared" si="9"/>
      </c>
      <c r="H18" s="32">
        <f t="shared" si="11"/>
      </c>
      <c r="I18" s="32">
        <f t="shared" si="13"/>
      </c>
      <c r="J18" s="32">
        <f t="shared" si="15"/>
      </c>
      <c r="K18" s="33">
        <f t="shared" si="17"/>
        <v>0</v>
      </c>
      <c r="L18" s="22" t="str">
        <f>基础资料!$U$17&amp;""</f>
        <v>人工-社保</v>
      </c>
    </row>
    <row r="19">
      <c r="A19" s="18" t="n"/>
      <c r="B19" s="31" t="str">
        <f>IF(基础资料!$W$18="",基础资料!$U$18&amp;"",基础资料!$W$18&amp;"")</f>
        <v>人工-福利</v>
      </c>
      <c r="C19" s="32">
        <f t="shared" si="1"/>
        <v>0</v>
      </c>
      <c r="D19" s="32">
        <f t="shared" si="3"/>
      </c>
      <c r="E19" s="32">
        <f t="shared" si="5"/>
      </c>
      <c r="F19" s="32">
        <f t="shared" si="7"/>
      </c>
      <c r="G19" s="32">
        <f t="shared" si="9"/>
      </c>
      <c r="H19" s="32">
        <f t="shared" si="11"/>
      </c>
      <c r="I19" s="32">
        <f t="shared" si="13"/>
      </c>
      <c r="J19" s="32">
        <f t="shared" si="15"/>
      </c>
      <c r="K19" s="33">
        <f t="shared" si="17"/>
        <v>0</v>
      </c>
      <c r="L19" s="22" t="str">
        <f>基础资料!$U$18&amp;""</f>
        <v>人工-福利</v>
      </c>
    </row>
    <row r="20">
      <c r="A20" s="18" t="n"/>
      <c r="B20" s="31" t="str">
        <f>IF(基础资料!$W$19="",基础资料!$U$19&amp;"",基础资料!$W$19&amp;"")</f>
        <v>税金</v>
      </c>
      <c r="C20" s="32">
        <f t="shared" si="1"/>
        <v>22160.77</v>
      </c>
      <c r="D20" s="32">
        <f t="shared" si="3"/>
      </c>
      <c r="E20" s="32">
        <f t="shared" si="5"/>
      </c>
      <c r="F20" s="32">
        <f t="shared" si="7"/>
      </c>
      <c r="G20" s="32">
        <f t="shared" si="9"/>
      </c>
      <c r="H20" s="32">
        <f t="shared" si="11"/>
      </c>
      <c r="I20" s="32">
        <f t="shared" si="13"/>
      </c>
      <c r="J20" s="32">
        <f t="shared" si="15"/>
      </c>
      <c r="K20" s="33">
        <f t="shared" si="17"/>
        <v>22160.77</v>
      </c>
      <c r="L20" s="22" t="str">
        <f>基础资料!$U$19&amp;""</f>
        <v>税金</v>
      </c>
    </row>
    <row r="21">
      <c r="A21" s="18" t="n"/>
      <c r="B21" s="31" t="str">
        <f>IF(基础资料!$W$20="",基础资料!$U$20&amp;"",基础资料!$W$20&amp;"")</f>
        <v>差旅费</v>
      </c>
      <c r="C21" s="32">
        <f t="shared" si="1"/>
        <v>0</v>
      </c>
      <c r="D21" s="32">
        <f t="shared" si="3"/>
      </c>
      <c r="E21" s="32">
        <f t="shared" si="5"/>
      </c>
      <c r="F21" s="32">
        <f t="shared" si="7"/>
      </c>
      <c r="G21" s="32">
        <f t="shared" si="9"/>
      </c>
      <c r="H21" s="32">
        <f t="shared" si="11"/>
      </c>
      <c r="I21" s="32">
        <f t="shared" si="13"/>
      </c>
      <c r="J21" s="32">
        <f t="shared" si="15"/>
      </c>
      <c r="K21" s="33">
        <f t="shared" si="17"/>
        <v>0</v>
      </c>
      <c r="L21" s="22" t="str">
        <f>基础资料!$U$20&amp;""</f>
        <v>差旅费</v>
      </c>
    </row>
    <row r="22">
      <c r="A22" s="18" t="n"/>
      <c r="B22" s="31" t="str">
        <f>IF(基础资料!$W$21="",基础资料!$U$21&amp;"",基础资料!$W$21&amp;"")</f>
        <v>培训费</v>
      </c>
      <c r="C22" s="32">
        <f t="shared" si="1"/>
        <v>0</v>
      </c>
      <c r="D22" s="32">
        <f t="shared" si="3"/>
      </c>
      <c r="E22" s="32">
        <f t="shared" si="5"/>
      </c>
      <c r="F22" s="32">
        <f t="shared" si="7"/>
      </c>
      <c r="G22" s="32">
        <f t="shared" si="9"/>
      </c>
      <c r="H22" s="32">
        <f t="shared" si="11"/>
      </c>
      <c r="I22" s="32">
        <f t="shared" si="13"/>
      </c>
      <c r="J22" s="32">
        <f t="shared" si="15"/>
      </c>
      <c r="K22" s="33">
        <f t="shared" si="17"/>
        <v>0</v>
      </c>
      <c r="L22" s="22" t="str">
        <f>基础资料!$U$21&amp;""</f>
        <v>培训费</v>
      </c>
    </row>
    <row r="23">
      <c r="A23" s="18" t="n"/>
      <c r="B23" s="31" t="str">
        <f>IF(基础资料!$W$22="",基础资料!$U$22&amp;"",基础资料!$W$22&amp;"")</f>
        <v>银行手续费</v>
      </c>
      <c r="C23" s="32">
        <f t="shared" si="1"/>
        <v>3.6</v>
      </c>
      <c r="D23" s="32">
        <f t="shared" si="3"/>
      </c>
      <c r="E23" s="32">
        <f t="shared" si="5"/>
      </c>
      <c r="F23" s="32">
        <f t="shared" si="7"/>
      </c>
      <c r="G23" s="32">
        <f t="shared" si="9"/>
      </c>
      <c r="H23" s="32">
        <f t="shared" si="11"/>
      </c>
      <c r="I23" s="32">
        <f t="shared" si="13"/>
      </c>
      <c r="J23" s="32">
        <f t="shared" si="15"/>
      </c>
      <c r="K23" s="33">
        <f t="shared" si="17"/>
        <v>3.6</v>
      </c>
      <c r="L23" s="22" t="str">
        <f>基础资料!$U$22&amp;""</f>
        <v>银行手续费</v>
      </c>
    </row>
    <row r="24">
      <c r="A24" s="18" t="n"/>
      <c r="B24" s="31" t="str">
        <f>IF(基础资料!$W$23="",基础资料!$U$23&amp;"",基础资料!$W$23&amp;"")</f>
        <v>刻章费用</v>
      </c>
      <c r="C24" s="32">
        <f t="shared" si="1"/>
        <v>0</v>
      </c>
      <c r="D24" s="32">
        <f t="shared" si="3"/>
      </c>
      <c r="E24" s="32">
        <f t="shared" si="5"/>
      </c>
      <c r="F24" s="32">
        <f t="shared" si="7"/>
      </c>
      <c r="G24" s="32">
        <f t="shared" si="9"/>
      </c>
      <c r="H24" s="32">
        <f t="shared" si="11"/>
      </c>
      <c r="I24" s="32">
        <f t="shared" si="13"/>
      </c>
      <c r="J24" s="32">
        <f t="shared" si="15"/>
      </c>
      <c r="K24" s="33">
        <f t="shared" si="17"/>
        <v>0</v>
      </c>
      <c r="L24" s="22" t="str">
        <f>基础资料!$U$23&amp;""</f>
        <v>刻章费用</v>
      </c>
    </row>
    <row r="25">
      <c r="A25" s="18" t="n"/>
      <c r="B25" s="31" t="str">
        <f>IF(基础资料!$W$24="",基础资料!$U$24&amp;"",基础资料!$W$24&amp;"")</f>
        <v>办公费用</v>
      </c>
      <c r="C25" s="32">
        <f t="shared" si="1"/>
        <v>214.29</v>
      </c>
      <c r="D25" s="32">
        <f t="shared" si="3"/>
      </c>
      <c r="E25" s="32">
        <f t="shared" si="5"/>
      </c>
      <c r="F25" s="32">
        <f t="shared" si="7"/>
      </c>
      <c r="G25" s="32">
        <f t="shared" si="9"/>
      </c>
      <c r="H25" s="32">
        <f t="shared" si="11"/>
      </c>
      <c r="I25" s="32">
        <f t="shared" si="13"/>
      </c>
      <c r="J25" s="32">
        <f t="shared" si="15"/>
      </c>
      <c r="K25" s="33">
        <f t="shared" si="17"/>
        <v>214.29</v>
      </c>
      <c r="L25" s="22" t="str">
        <f>基础资料!$U$24&amp;""</f>
        <v>办公费用</v>
      </c>
    </row>
    <row r="26">
      <c r="A26" s="18" t="n"/>
      <c r="B26" s="31" t="str">
        <f>IF(基础资料!$W$25="",基础资料!$U$25&amp;"",基础资料!$W$25&amp;"")</f>
        <v>固定资产</v>
      </c>
      <c r="C26" s="32">
        <f t="shared" si="1"/>
        <v>0</v>
      </c>
      <c r="D26" s="32">
        <f t="shared" si="3"/>
      </c>
      <c r="E26" s="32">
        <f t="shared" si="5"/>
      </c>
      <c r="F26" s="32">
        <f t="shared" si="7"/>
      </c>
      <c r="G26" s="32">
        <f t="shared" si="9"/>
      </c>
      <c r="H26" s="32">
        <f t="shared" si="11"/>
      </c>
      <c r="I26" s="32">
        <f t="shared" si="13"/>
      </c>
      <c r="J26" s="32">
        <f t="shared" si="15"/>
      </c>
      <c r="K26" s="33">
        <f t="shared" si="17"/>
        <v>0</v>
      </c>
      <c r="L26" s="22" t="str">
        <f>基础资料!$U$25&amp;""</f>
        <v>固定资产</v>
      </c>
    </row>
    <row r="27">
      <c r="A27" s="18" t="n"/>
      <c r="B27" s="31" t="str">
        <f>IF(基础资料!$W$26="",基础资料!$U$26&amp;"",基础资料!$W$26&amp;"")</f>
        <v>汽车费用</v>
      </c>
      <c r="C27" s="32">
        <f t="shared" si="1"/>
        <v>0</v>
      </c>
      <c r="D27" s="32">
        <f t="shared" si="3"/>
      </c>
      <c r="E27" s="32">
        <f t="shared" si="5"/>
      </c>
      <c r="F27" s="32">
        <f t="shared" si="7"/>
      </c>
      <c r="G27" s="32">
        <f t="shared" si="9"/>
      </c>
      <c r="H27" s="32">
        <f t="shared" si="11"/>
      </c>
      <c r="I27" s="32">
        <f t="shared" si="13"/>
      </c>
      <c r="J27" s="32">
        <f t="shared" si="15"/>
      </c>
      <c r="K27" s="33">
        <f t="shared" si="17"/>
        <v>0</v>
      </c>
      <c r="L27" s="22" t="str">
        <f>基础资料!$U$26&amp;""</f>
        <v>汽车费用</v>
      </c>
    </row>
    <row r="28">
      <c r="A28" s="18" t="n"/>
      <c r="B28" s="31" t="str">
        <f>IF(基础资料!$W$27="",基础资料!$U$27&amp;"",基础资料!$W$27&amp;"")</f>
        <v>交际支出</v>
      </c>
      <c r="C28" s="32">
        <f t="shared" si="1"/>
        <v>0</v>
      </c>
      <c r="D28" s="32">
        <f t="shared" si="3"/>
      </c>
      <c r="E28" s="32">
        <f t="shared" si="5"/>
      </c>
      <c r="F28" s="32">
        <f t="shared" si="7"/>
      </c>
      <c r="G28" s="32">
        <f t="shared" si="9"/>
      </c>
      <c r="H28" s="32">
        <f t="shared" si="11"/>
      </c>
      <c r="I28" s="32">
        <f t="shared" si="13"/>
      </c>
      <c r="J28" s="32">
        <f t="shared" si="15"/>
      </c>
      <c r="K28" s="33">
        <f t="shared" si="17"/>
        <v>0</v>
      </c>
      <c r="L28" s="22" t="str">
        <f>基础资料!$U$27&amp;""</f>
        <v>交际支出</v>
      </c>
    </row>
    <row r="29">
      <c r="A29" s="18" t="n"/>
      <c r="B29" s="31" t="str">
        <f>IF(基础资料!$W$28="",基础资料!$U$28&amp;"",基础资料!$W$28&amp;"")</f>
        <v>佣金支出</v>
      </c>
      <c r="C29" s="32">
        <f t="shared" si="1"/>
        <v>0</v>
      </c>
      <c r="D29" s="32">
        <f t="shared" si="3"/>
      </c>
      <c r="E29" s="32">
        <f t="shared" si="5"/>
      </c>
      <c r="F29" s="32">
        <f t="shared" si="7"/>
      </c>
      <c r="G29" s="32">
        <f t="shared" si="9"/>
      </c>
      <c r="H29" s="32">
        <f t="shared" si="11"/>
      </c>
      <c r="I29" s="32">
        <f t="shared" si="13"/>
      </c>
      <c r="J29" s="32">
        <f t="shared" si="15"/>
      </c>
      <c r="K29" s="33">
        <f t="shared" si="17"/>
        <v>0</v>
      </c>
      <c r="L29" s="22" t="str">
        <f>基础资料!$U$28&amp;""</f>
        <v>佣金支出</v>
      </c>
    </row>
    <row r="30">
      <c r="A30" s="18" t="n"/>
      <c r="B30" s="31" t="str">
        <f>IF(基础资料!$W$29="",基础资料!$U$29&amp;"",基础资料!$W$29&amp;"")</f>
        <v>营销费用</v>
      </c>
      <c r="C30" s="32">
        <f t="shared" si="1"/>
        <v>0</v>
      </c>
      <c r="D30" s="32">
        <f t="shared" si="3"/>
      </c>
      <c r="E30" s="32">
        <f t="shared" si="5"/>
      </c>
      <c r="F30" s="32">
        <f t="shared" si="7"/>
      </c>
      <c r="G30" s="32">
        <f t="shared" si="9"/>
      </c>
      <c r="H30" s="32">
        <f t="shared" si="11"/>
      </c>
      <c r="I30" s="32">
        <f t="shared" si="13"/>
      </c>
      <c r="J30" s="32">
        <f t="shared" si="15"/>
      </c>
      <c r="K30" s="33">
        <f t="shared" si="17"/>
        <v>0</v>
      </c>
      <c r="L30" s="22" t="str">
        <f>基础资料!$U$29&amp;""</f>
        <v>营销费用</v>
      </c>
    </row>
    <row r="31">
      <c r="A31" s="18" t="n"/>
      <c r="B31" s="31" t="str">
        <f>IF(基础资料!$W$30="",基础资料!$U$30&amp;"",基础资料!$W$30&amp;"")</f>
        <v>地址成本</v>
      </c>
      <c r="C31" s="32">
        <f t="shared" si="1"/>
        <v>0</v>
      </c>
      <c r="D31" s="32">
        <f t="shared" si="3"/>
      </c>
      <c r="E31" s="32">
        <f t="shared" si="5"/>
      </c>
      <c r="F31" s="32">
        <f t="shared" si="7"/>
      </c>
      <c r="G31" s="32">
        <f t="shared" si="9"/>
      </c>
      <c r="H31" s="32">
        <f t="shared" si="11"/>
      </c>
      <c r="I31" s="32">
        <f t="shared" si="13"/>
      </c>
      <c r="J31" s="32">
        <f t="shared" si="15"/>
      </c>
      <c r="K31" s="33">
        <f t="shared" si="17"/>
        <v>0</v>
      </c>
      <c r="L31" s="22" t="str">
        <f>基础资料!$U$30&amp;""</f>
        <v>地址成本</v>
      </c>
    </row>
    <row r="32">
      <c r="A32" s="18" t="n"/>
      <c r="B32" s="31" t="str">
        <f>IF(基础资料!$W$31="",基础资料!$U$31&amp;"",基础资料!$W$31&amp;"")</f>
        <v>项目成本</v>
      </c>
      <c r="C32" s="32">
        <f t="shared" si="1"/>
        <v>0</v>
      </c>
      <c r="D32" s="32">
        <f t="shared" si="3"/>
      </c>
      <c r="E32" s="32">
        <f t="shared" si="5"/>
      </c>
      <c r="F32" s="32">
        <f t="shared" si="7"/>
      </c>
      <c r="G32" s="32">
        <f t="shared" si="9"/>
      </c>
      <c r="H32" s="32">
        <f t="shared" si="11"/>
      </c>
      <c r="I32" s="32">
        <f t="shared" si="13"/>
      </c>
      <c r="J32" s="32">
        <f t="shared" si="15"/>
      </c>
      <c r="K32" s="33">
        <f t="shared" si="17"/>
        <v>0</v>
      </c>
      <c r="L32" s="22" t="str">
        <f>基础资料!$U$31&amp;""</f>
        <v>项目成本</v>
      </c>
    </row>
    <row r="33">
      <c r="A33" s="18" t="n"/>
      <c r="B33" s="31" t="str">
        <f>IF(COUNTIFS(基础资料!$V$5:$V$64,"变动成本",基础资料!$U$5:$U$64,"?*")&gt;17,"其他（含新加项目）","其他")</f>
        <v>其他</v>
      </c>
      <c r="C33" s="32">
        <f>IF(C$4="","",ROUND(SUMIFS(资金台帐!$AC$6:$AC$6005,资金台帐!$U$6:$U$6005,"变动成本",资金台帐!$O$6:$O$6005,C$4,资金台帐!$N$6:$N$6005,"&gt;="&amp;DATE($C$3,$F$3,1),资金台帐!$N$6:$N$6005,"&lt;"&amp;DATE($C$3,$I$3+1,1))-SUMIFS(资金台帐!$AB$6:$AB$6005,资金台帐!$U$6:$U$6005,"变动成本",资金台帐!$O$6:$O$6005,C$4,资金台帐!$N$6:$N$6005,"&gt;="&amp;DATE($C$3,$F$3,1),资金台帐!$N$6:$N$6005,"&lt;"&amp;DATE($C$3,$I$3+1,1))-SUM(C17:C32),2))</f>
        <v>0</v>
      </c>
      <c r="D33" s="32">
        <f>IF(D$4="","",ROUND(SUMIFS(资金台帐!$AC$6:$AC$6005,资金台帐!$U$6:$U$6005,"变动成本",资金台帐!$O$6:$O$6005,D$4,资金台帐!$N$6:$N$6005,"&gt;="&amp;DATE($C$3,$F$3,1),资金台帐!$N$6:$N$6005,"&lt;"&amp;DATE($C$3,$I$3+1,1))-SUMIFS(资金台帐!$AB$6:$AB$6005,资金台帐!$U$6:$U$6005,"变动成本",资金台帐!$O$6:$O$6005,D$4,资金台帐!$N$6:$N$6005,"&gt;="&amp;DATE($C$3,$F$3,1),资金台帐!$N$6:$N$6005,"&lt;"&amp;DATE($C$3,$I$3+1,1))-SUM(D17:D32),2))</f>
      </c>
      <c r="E33" s="32">
        <f>IF(E$4="","",ROUND(SUMIFS(资金台帐!$AC$6:$AC$6005,资金台帐!$U$6:$U$6005,"变动成本",资金台帐!$O$6:$O$6005,E$4,资金台帐!$N$6:$N$6005,"&gt;="&amp;DATE($C$3,$F$3,1),资金台帐!$N$6:$N$6005,"&lt;"&amp;DATE($C$3,$I$3+1,1))-SUMIFS(资金台帐!$AB$6:$AB$6005,资金台帐!$U$6:$U$6005,"变动成本",资金台帐!$O$6:$O$6005,E$4,资金台帐!$N$6:$N$6005,"&gt;="&amp;DATE($C$3,$F$3,1),资金台帐!$N$6:$N$6005,"&lt;"&amp;DATE($C$3,$I$3+1,1))-SUM(E17:E32),2))</f>
      </c>
      <c r="F33" s="32">
        <f>IF(F$4="","",ROUND(SUMIFS(资金台帐!$AC$6:$AC$6005,资金台帐!$U$6:$U$6005,"变动成本",资金台帐!$O$6:$O$6005,F$4,资金台帐!$N$6:$N$6005,"&gt;="&amp;DATE($C$3,$F$3,1),资金台帐!$N$6:$N$6005,"&lt;"&amp;DATE($C$3,$I$3+1,1))-SUMIFS(资金台帐!$AB$6:$AB$6005,资金台帐!$U$6:$U$6005,"变动成本",资金台帐!$O$6:$O$6005,F$4,资金台帐!$N$6:$N$6005,"&gt;="&amp;DATE($C$3,$F$3,1),资金台帐!$N$6:$N$6005,"&lt;"&amp;DATE($C$3,$I$3+1,1))-SUM(F17:F32),2))</f>
      </c>
      <c r="G33" s="32">
        <f>IF(G$4="","",ROUND(SUMIFS(资金台帐!$AC$6:$AC$6005,资金台帐!$U$6:$U$6005,"变动成本",资金台帐!$O$6:$O$6005,G$4,资金台帐!$N$6:$N$6005,"&gt;="&amp;DATE($C$3,$F$3,1),资金台帐!$N$6:$N$6005,"&lt;"&amp;DATE($C$3,$I$3+1,1))-SUMIFS(资金台帐!$AB$6:$AB$6005,资金台帐!$U$6:$U$6005,"变动成本",资金台帐!$O$6:$O$6005,G$4,资金台帐!$N$6:$N$6005,"&gt;="&amp;DATE($C$3,$F$3,1),资金台帐!$N$6:$N$6005,"&lt;"&amp;DATE($C$3,$I$3+1,1))-SUM(G17:G32),2))</f>
      </c>
      <c r="H33" s="32">
        <f>IF(H$4="","",ROUND(SUMIFS(资金台帐!$AC$6:$AC$6005,资金台帐!$U$6:$U$6005,"变动成本",资金台帐!$O$6:$O$6005,H$4,资金台帐!$N$6:$N$6005,"&gt;="&amp;DATE($C$3,$F$3,1),资金台帐!$N$6:$N$6005,"&lt;"&amp;DATE($C$3,$I$3+1,1))-SUMIFS(资金台帐!$AB$6:$AB$6005,资金台帐!$U$6:$U$6005,"变动成本",资金台帐!$O$6:$O$6005,H$4,资金台帐!$N$6:$N$6005,"&gt;="&amp;DATE($C$3,$F$3,1),资金台帐!$N$6:$N$6005,"&lt;"&amp;DATE($C$3,$I$3+1,1))-SUM(H17:H32),2))</f>
      </c>
      <c r="I33" s="32">
        <f>IF(I$4="","",ROUND(SUMIFS(资金台帐!$AC$6:$AC$6005,资金台帐!$U$6:$U$6005,"变动成本",资金台帐!$O$6:$O$6005,I$4,资金台帐!$N$6:$N$6005,"&gt;="&amp;DATE($C$3,$F$3,1),资金台帐!$N$6:$N$6005,"&lt;"&amp;DATE($C$3,$I$3+1,1))-SUMIFS(资金台帐!$AB$6:$AB$6005,资金台帐!$U$6:$U$6005,"变动成本",资金台帐!$O$6:$O$6005,I$4,资金台帐!$N$6:$N$6005,"&gt;="&amp;DATE($C$3,$F$3,1),资金台帐!$N$6:$N$6005,"&lt;"&amp;DATE($C$3,$I$3+1,1))-SUM(I17:I32),2))</f>
      </c>
      <c r="J33" s="32">
        <f>IF(J$4="","",ROUND(SUMIFS(资金台帐!$AC$6:$AC$6005,资金台帐!$U$6:$U$6005,"变动成本",资金台帐!$O$6:$O$6005,J$4,资金台帐!$N$6:$N$6005,"&gt;="&amp;DATE($C$3,$F$3,1),资金台帐!$N$6:$N$6005,"&lt;"&amp;DATE($C$3,$I$3+1,1))-SUMIFS(资金台帐!$AB$6:$AB$6005,资金台帐!$U$6:$U$6005,"变动成本",资金台帐!$O$6:$O$6005,J$4,资金台帐!$N$6:$N$6005,"&gt;="&amp;DATE($C$3,$F$3,1),资金台帐!$N$6:$N$6005,"&lt;"&amp;DATE($C$3,$I$3+1,1))-SUM(J17:J32),2))</f>
      </c>
      <c r="K33" s="33">
        <f t="shared" si="17"/>
        <v>0</v>
      </c>
      <c r="L33" s="22" t="str">
        <f>基础资料!$U$32&amp;""</f>
        <v>其他成本</v>
      </c>
    </row>
    <row r="34">
      <c r="A34" s="18" t="n"/>
      <c r="B34" s="63" t="inlineStr">
        <is>
          <t>变动成本小计</t>
        </is>
      </c>
      <c r="C34" s="33">
        <f>ROUND(SUM(C17:C33),2)</f>
        <v>22378.66</v>
      </c>
      <c r="D34" s="33">
        <f>ROUND(SUM(D17:D33),2)</f>
        <v>0</v>
      </c>
      <c r="E34" s="33">
        <f>ROUND(SUM(E17:E33),2)</f>
        <v>0</v>
      </c>
      <c r="F34" s="33">
        <f>ROUND(SUM(F17:F33),2)</f>
        <v>0</v>
      </c>
      <c r="G34" s="33">
        <f>ROUND(SUM(G17:G33),2)</f>
        <v>0</v>
      </c>
      <c r="H34" s="33">
        <f>ROUND(SUM(H17:H33),2)</f>
        <v>0</v>
      </c>
      <c r="I34" s="33">
        <f>ROUND(SUM(I17:I33),2)</f>
        <v>0</v>
      </c>
      <c r="J34" s="33">
        <f>ROUND(SUM(J17:J33),2)</f>
        <v>0</v>
      </c>
      <c r="K34" s="33">
        <f>ROUND(SUM(K17:K33),2)</f>
        <v>22378.66</v>
      </c>
    </row>
    <row r="35">
      <c r="A35" s="38" t="inlineStr">
        <is>
          <t>固定成本</t>
        </is>
      </c>
      <c r="B35" s="39" t="str">
        <f>IF(基础资料!$W$33="",基础资料!$U$33&amp;"",基础资料!$W$33&amp;"")</f>
        <v>店面租金</v>
      </c>
      <c r="C35" s="40">
        <f>IF(C$4="","",ROUND(SUMIFS(资金台帐!$AC$6:$AC$6005,资金台帐!$T$6:$T$6005,$L35,资金台帐!$U$6:$U$6005,"固定成本",资金台帐!$O$6:$O$6005,C$4,资金台帐!$N$6:$N$6005,"&gt;="&amp;DATE($C$3,$F$3,1),资金台帐!$N$6:$N$6005,"&lt;"&amp;DATE($C$3,$I$3+1,1))-SUMIFS(资金台帐!$AB$6:$AB$6005,资金台帐!$T$6:$T$6005,$L35,资金台帐!$U$6:$U$6005,"固定成本",资金台帐!$O$6:$O$6005,C$4,资金台帐!$N$6:$N$6005,"&gt;="&amp;DATE($C$3,$F$3,1),资金台帐!$N$6:$N$6005,"&lt;"&amp;DATE($C$3,$I$3+1,1)),2))</f>
        <v>0</v>
      </c>
      <c r="D35" s="40">
        <f>IF(D$4="","",ROUND(SUMIFS(资金台帐!$AC$6:$AC$6005,资金台帐!$T$6:$T$6005,$L35,资金台帐!$U$6:$U$6005,"固定成本",资金台帐!$O$6:$O$6005,D$4,资金台帐!$N$6:$N$6005,"&gt;="&amp;DATE($C$3,$F$3,1),资金台帐!$N$6:$N$6005,"&lt;"&amp;DATE($C$3,$I$3+1,1))-SUMIFS(资金台帐!$AB$6:$AB$6005,资金台帐!$T$6:$T$6005,$L35,资金台帐!$U$6:$U$6005,"固定成本",资金台帐!$O$6:$O$6005,D$4,资金台帐!$N$6:$N$6005,"&gt;="&amp;DATE($C$3,$F$3,1),资金台帐!$N$6:$N$6005,"&lt;"&amp;DATE($C$3,$I$3+1,1)),2))</f>
      </c>
      <c r="E35" s="40">
        <f>IF(E$4="","",ROUND(SUMIFS(资金台帐!$AC$6:$AC$6005,资金台帐!$T$6:$T$6005,$L35,资金台帐!$U$6:$U$6005,"固定成本",资金台帐!$O$6:$O$6005,E$4,资金台帐!$N$6:$N$6005,"&gt;="&amp;DATE($C$3,$F$3,1),资金台帐!$N$6:$N$6005,"&lt;"&amp;DATE($C$3,$I$3+1,1))-SUMIFS(资金台帐!$AB$6:$AB$6005,资金台帐!$T$6:$T$6005,$L35,资金台帐!$U$6:$U$6005,"固定成本",资金台帐!$O$6:$O$6005,E$4,资金台帐!$N$6:$N$6005,"&gt;="&amp;DATE($C$3,$F$3,1),资金台帐!$N$6:$N$6005,"&lt;"&amp;DATE($C$3,$I$3+1,1)),2))</f>
      </c>
      <c r="F35" s="40">
        <f>IF(F$4="","",ROUND(SUMIFS(资金台帐!$AC$6:$AC$6005,资金台帐!$T$6:$T$6005,$L35,资金台帐!$U$6:$U$6005,"固定成本",资金台帐!$O$6:$O$6005,F$4,资金台帐!$N$6:$N$6005,"&gt;="&amp;DATE($C$3,$F$3,1),资金台帐!$N$6:$N$6005,"&lt;"&amp;DATE($C$3,$I$3+1,1))-SUMIFS(资金台帐!$AB$6:$AB$6005,资金台帐!$T$6:$T$6005,$L35,资金台帐!$U$6:$U$6005,"固定成本",资金台帐!$O$6:$O$6005,F$4,资金台帐!$N$6:$N$6005,"&gt;="&amp;DATE($C$3,$F$3,1),资金台帐!$N$6:$N$6005,"&lt;"&amp;DATE($C$3,$I$3+1,1)),2))</f>
      </c>
      <c r="G35" s="40">
        <f>IF(G$4="","",ROUND(SUMIFS(资金台帐!$AC$6:$AC$6005,资金台帐!$T$6:$T$6005,$L35,资金台帐!$U$6:$U$6005,"固定成本",资金台帐!$O$6:$O$6005,G$4,资金台帐!$N$6:$N$6005,"&gt;="&amp;DATE($C$3,$F$3,1),资金台帐!$N$6:$N$6005,"&lt;"&amp;DATE($C$3,$I$3+1,1))-SUMIFS(资金台帐!$AB$6:$AB$6005,资金台帐!$T$6:$T$6005,$L35,资金台帐!$U$6:$U$6005,"固定成本",资金台帐!$O$6:$O$6005,G$4,资金台帐!$N$6:$N$6005,"&gt;="&amp;DATE($C$3,$F$3,1),资金台帐!$N$6:$N$6005,"&lt;"&amp;DATE($C$3,$I$3+1,1)),2))</f>
      </c>
      <c r="H35" s="40">
        <f>IF(H$4="","",ROUND(SUMIFS(资金台帐!$AC$6:$AC$6005,资金台帐!$T$6:$T$6005,$L35,资金台帐!$U$6:$U$6005,"固定成本",资金台帐!$O$6:$O$6005,H$4,资金台帐!$N$6:$N$6005,"&gt;="&amp;DATE($C$3,$F$3,1),资金台帐!$N$6:$N$6005,"&lt;"&amp;DATE($C$3,$I$3+1,1))-SUMIFS(资金台帐!$AB$6:$AB$6005,资金台帐!$T$6:$T$6005,$L35,资金台帐!$U$6:$U$6005,"固定成本",资金台帐!$O$6:$O$6005,H$4,资金台帐!$N$6:$N$6005,"&gt;="&amp;DATE($C$3,$F$3,1),资金台帐!$N$6:$N$6005,"&lt;"&amp;DATE($C$3,$I$3+1,1)),2))</f>
      </c>
      <c r="I35" s="40">
        <f>IF(I$4="","",ROUND(SUMIFS(资金台帐!$AC$6:$AC$6005,资金台帐!$T$6:$T$6005,$L35,资金台帐!$U$6:$U$6005,"固定成本",资金台帐!$O$6:$O$6005,I$4,资金台帐!$N$6:$N$6005,"&gt;="&amp;DATE($C$3,$F$3,1),资金台帐!$N$6:$N$6005,"&lt;"&amp;DATE($C$3,$I$3+1,1))-SUMIFS(资金台帐!$AB$6:$AB$6005,资金台帐!$T$6:$T$6005,$L35,资金台帐!$U$6:$U$6005,"固定成本",资金台帐!$O$6:$O$6005,I$4,资金台帐!$N$6:$N$6005,"&gt;="&amp;DATE($C$3,$F$3,1),资金台帐!$N$6:$N$6005,"&lt;"&amp;DATE($C$3,$I$3+1,1)),2))</f>
      </c>
      <c r="J35" s="40">
        <f>IF(J$4="","",ROUND(SUMIFS(资金台帐!$AC$6:$AC$6005,资金台帐!$T$6:$T$6005,$L35,资金台帐!$U$6:$U$6005,"固定成本",资金台帐!$O$6:$O$6005,J$4,资金台帐!$N$6:$N$6005,"&gt;="&amp;DATE($C$3,$F$3,1),资金台帐!$N$6:$N$6005,"&lt;"&amp;DATE($C$3,$I$3+1,1))-SUMIFS(资金台帐!$AB$6:$AB$6005,资金台帐!$T$6:$T$6005,$L35,资金台帐!$U$6:$U$6005,"固定成本",资金台帐!$O$6:$O$6005,J$4,资金台帐!$N$6:$N$6005,"&gt;="&amp;DATE($C$3,$F$3,1),资金台帐!$N$6:$N$6005,"&lt;"&amp;DATE($C$3,$I$3+1,1)),2))</f>
      </c>
      <c r="K35" s="41">
        <f>ROUND(SUM(C35:J35),2)</f>
        <v>0</v>
      </c>
      <c r="L35" s="22" t="str">
        <f>基础资料!$U$33&amp;""</f>
        <v>店面租金</v>
      </c>
    </row>
    <row r="36">
      <c r="A36" s="18" t="n"/>
      <c r="B36" s="39" t="str">
        <f>IF(基础资料!$W$34="",基础资料!$U$34&amp;"",基础资料!$W$34&amp;"")</f>
        <v>装修成本</v>
      </c>
      <c r="C36" s="40">
        <f>IF(C$4="","",ROUND(SUMIFS(资金台帐!$AC$6:$AC$6005,资金台帐!$T$6:$T$6005,$L36,资金台帐!$U$6:$U$6005,"固定成本",资金台帐!$O$6:$O$6005,C$4,资金台帐!$N$6:$N$6005,"&gt;="&amp;DATE($C$3,$F$3,1),资金台帐!$N$6:$N$6005,"&lt;"&amp;DATE($C$3,$I$3+1,1))-SUMIFS(资金台帐!$AB$6:$AB$6005,资金台帐!$T$6:$T$6005,$L36,资金台帐!$U$6:$U$6005,"固定成本",资金台帐!$O$6:$O$6005,C$4,资金台帐!$N$6:$N$6005,"&gt;="&amp;DATE($C$3,$F$3,1),资金台帐!$N$6:$N$6005,"&lt;"&amp;DATE($C$3,$I$3+1,1)),2))</f>
        <v>0</v>
      </c>
      <c r="D36" s="40">
        <f>IF(D$4="","",ROUND(SUMIFS(资金台帐!$AC$6:$AC$6005,资金台帐!$T$6:$T$6005,$L36,资金台帐!$U$6:$U$6005,"固定成本",资金台帐!$O$6:$O$6005,D$4,资金台帐!$N$6:$N$6005,"&gt;="&amp;DATE($C$3,$F$3,1),资金台帐!$N$6:$N$6005,"&lt;"&amp;DATE($C$3,$I$3+1,1))-SUMIFS(资金台帐!$AB$6:$AB$6005,资金台帐!$T$6:$T$6005,$L36,资金台帐!$U$6:$U$6005,"固定成本",资金台帐!$O$6:$O$6005,D$4,资金台帐!$N$6:$N$6005,"&gt;="&amp;DATE($C$3,$F$3,1),资金台帐!$N$6:$N$6005,"&lt;"&amp;DATE($C$3,$I$3+1,1)),2))</f>
      </c>
      <c r="E36" s="40">
        <f>IF(E$4="","",ROUND(SUMIFS(资金台帐!$AC$6:$AC$6005,资金台帐!$T$6:$T$6005,$L36,资金台帐!$U$6:$U$6005,"固定成本",资金台帐!$O$6:$O$6005,E$4,资金台帐!$N$6:$N$6005,"&gt;="&amp;DATE($C$3,$F$3,1),资金台帐!$N$6:$N$6005,"&lt;"&amp;DATE($C$3,$I$3+1,1))-SUMIFS(资金台帐!$AB$6:$AB$6005,资金台帐!$T$6:$T$6005,$L36,资金台帐!$U$6:$U$6005,"固定成本",资金台帐!$O$6:$O$6005,E$4,资金台帐!$N$6:$N$6005,"&gt;="&amp;DATE($C$3,$F$3,1),资金台帐!$N$6:$N$6005,"&lt;"&amp;DATE($C$3,$I$3+1,1)),2))</f>
      </c>
      <c r="F36" s="40">
        <f>IF(F$4="","",ROUND(SUMIFS(资金台帐!$AC$6:$AC$6005,资金台帐!$T$6:$T$6005,$L36,资金台帐!$U$6:$U$6005,"固定成本",资金台帐!$O$6:$O$6005,F$4,资金台帐!$N$6:$N$6005,"&gt;="&amp;DATE($C$3,$F$3,1),资金台帐!$N$6:$N$6005,"&lt;"&amp;DATE($C$3,$I$3+1,1))-SUMIFS(资金台帐!$AB$6:$AB$6005,资金台帐!$T$6:$T$6005,$L36,资金台帐!$U$6:$U$6005,"固定成本",资金台帐!$O$6:$O$6005,F$4,资金台帐!$N$6:$N$6005,"&gt;="&amp;DATE($C$3,$F$3,1),资金台帐!$N$6:$N$6005,"&lt;"&amp;DATE($C$3,$I$3+1,1)),2))</f>
      </c>
      <c r="G36" s="40">
        <f>IF(G$4="","",ROUND(SUMIFS(资金台帐!$AC$6:$AC$6005,资金台帐!$T$6:$T$6005,$L36,资金台帐!$U$6:$U$6005,"固定成本",资金台帐!$O$6:$O$6005,G$4,资金台帐!$N$6:$N$6005,"&gt;="&amp;DATE($C$3,$F$3,1),资金台帐!$N$6:$N$6005,"&lt;"&amp;DATE($C$3,$I$3+1,1))-SUMIFS(资金台帐!$AB$6:$AB$6005,资金台帐!$T$6:$T$6005,$L36,资金台帐!$U$6:$U$6005,"固定成本",资金台帐!$O$6:$O$6005,G$4,资金台帐!$N$6:$N$6005,"&gt;="&amp;DATE($C$3,$F$3,1),资金台帐!$N$6:$N$6005,"&lt;"&amp;DATE($C$3,$I$3+1,1)),2))</f>
      </c>
      <c r="H36" s="40">
        <f>IF(H$4="","",ROUND(SUMIFS(资金台帐!$AC$6:$AC$6005,资金台帐!$T$6:$T$6005,$L36,资金台帐!$U$6:$U$6005,"固定成本",资金台帐!$O$6:$O$6005,H$4,资金台帐!$N$6:$N$6005,"&gt;="&amp;DATE($C$3,$F$3,1),资金台帐!$N$6:$N$6005,"&lt;"&amp;DATE($C$3,$I$3+1,1))-SUMIFS(资金台帐!$AB$6:$AB$6005,资金台帐!$T$6:$T$6005,$L36,资金台帐!$U$6:$U$6005,"固定成本",资金台帐!$O$6:$O$6005,H$4,资金台帐!$N$6:$N$6005,"&gt;="&amp;DATE($C$3,$F$3,1),资金台帐!$N$6:$N$6005,"&lt;"&amp;DATE($C$3,$I$3+1,1)),2))</f>
      </c>
      <c r="I36" s="40">
        <f>IF(I$4="","",ROUND(SUMIFS(资金台帐!$AC$6:$AC$6005,资金台帐!$T$6:$T$6005,$L36,资金台帐!$U$6:$U$6005,"固定成本",资金台帐!$O$6:$O$6005,I$4,资金台帐!$N$6:$N$6005,"&gt;="&amp;DATE($C$3,$F$3,1),资金台帐!$N$6:$N$6005,"&lt;"&amp;DATE($C$3,$I$3+1,1))-SUMIFS(资金台帐!$AB$6:$AB$6005,资金台帐!$T$6:$T$6005,$L36,资金台帐!$U$6:$U$6005,"固定成本",资金台帐!$O$6:$O$6005,I$4,资金台帐!$N$6:$N$6005,"&gt;="&amp;DATE($C$3,$F$3,1),资金台帐!$N$6:$N$6005,"&lt;"&amp;DATE($C$3,$I$3+1,1)),2))</f>
      </c>
      <c r="J36" s="40">
        <f>IF(J$4="","",ROUND(SUMIFS(资金台帐!$AC$6:$AC$6005,资金台帐!$T$6:$T$6005,$L36,资金台帐!$U$6:$U$6005,"固定成本",资金台帐!$O$6:$O$6005,J$4,资金台帐!$N$6:$N$6005,"&gt;="&amp;DATE($C$3,$F$3,1),资金台帐!$N$6:$N$6005,"&lt;"&amp;DATE($C$3,$I$3+1,1))-SUMIFS(资金台帐!$AB$6:$AB$6005,资金台帐!$T$6:$T$6005,$L36,资金台帐!$U$6:$U$6005,"固定成本",资金台帐!$O$6:$O$6005,J$4,资金台帐!$N$6:$N$6005,"&gt;="&amp;DATE($C$3,$F$3,1),资金台帐!$N$6:$N$6005,"&lt;"&amp;DATE($C$3,$I$3+1,1)),2))</f>
      </c>
      <c r="K36" s="41">
        <f>ROUND(SUM(C36:J36),2)</f>
        <v>0</v>
      </c>
      <c r="L36" s="22" t="str">
        <f>基础资料!$U$34&amp;""</f>
        <v>装修成本</v>
      </c>
    </row>
    <row r="37">
      <c r="A37" s="18" t="n"/>
      <c r="B37" s="39" t="str">
        <f>IF(COUNTIFS(基础资料!$V$5:$V$64,"固定成本",基础资料!$U$5:$U$64,"?*")&gt;2,"其他（含新加项目）","其他")</f>
        <v>其他</v>
      </c>
      <c r="C37" s="40">
        <f>IF(C$4="","",ROUND(SUMIFS(资金台帐!$AC$6:$AC$6005,资金台帐!$U$6:$U$6005,"固定成本",资金台帐!$O$6:$O$6005,C$4,资金台帐!$N$6:$N$6005,"&gt;="&amp;DATE($C$3,$F$3,1),资金台帐!$N$6:$N$6005,"&lt;"&amp;DATE($C$3,$I$3+1,1))-SUMIFS(资金台帐!$AB$6:$AB$6005,资金台帐!$U$6:$U$6005,"固定成本",资金台帐!$O$6:$O$6005,C$4,资金台帐!$N$6:$N$6005,"&gt;="&amp;DATE($C$3,$F$3,1),资金台帐!$N$6:$N$6005,"&lt;"&amp;DATE($C$3,$I$3+1,1))-SUM(C35:C36),2))</f>
        <v>0</v>
      </c>
      <c r="D37" s="40">
        <f>IF(D$4="","",ROUND(SUMIFS(资金台帐!$AC$6:$AC$6005,资金台帐!$U$6:$U$6005,"固定成本",资金台帐!$O$6:$O$6005,D$4,资金台帐!$N$6:$N$6005,"&gt;="&amp;DATE($C$3,$F$3,1),资金台帐!$N$6:$N$6005,"&lt;"&amp;DATE($C$3,$I$3+1,1))-SUMIFS(资金台帐!$AB$6:$AB$6005,资金台帐!$U$6:$U$6005,"固定成本",资金台帐!$O$6:$O$6005,D$4,资金台帐!$N$6:$N$6005,"&gt;="&amp;DATE($C$3,$F$3,1),资金台帐!$N$6:$N$6005,"&lt;"&amp;DATE($C$3,$I$3+1,1))-SUM(D35:D36),2))</f>
      </c>
      <c r="E37" s="40">
        <f>IF(E$4="","",ROUND(SUMIFS(资金台帐!$AC$6:$AC$6005,资金台帐!$U$6:$U$6005,"固定成本",资金台帐!$O$6:$O$6005,E$4,资金台帐!$N$6:$N$6005,"&gt;="&amp;DATE($C$3,$F$3,1),资金台帐!$N$6:$N$6005,"&lt;"&amp;DATE($C$3,$I$3+1,1))-SUMIFS(资金台帐!$AB$6:$AB$6005,资金台帐!$U$6:$U$6005,"固定成本",资金台帐!$O$6:$O$6005,E$4,资金台帐!$N$6:$N$6005,"&gt;="&amp;DATE($C$3,$F$3,1),资金台帐!$N$6:$N$6005,"&lt;"&amp;DATE($C$3,$I$3+1,1))-SUM(E35:E36),2))</f>
      </c>
      <c r="F37" s="40">
        <f>IF(F$4="","",ROUND(SUMIFS(资金台帐!$AC$6:$AC$6005,资金台帐!$U$6:$U$6005,"固定成本",资金台帐!$O$6:$O$6005,F$4,资金台帐!$N$6:$N$6005,"&gt;="&amp;DATE($C$3,$F$3,1),资金台帐!$N$6:$N$6005,"&lt;"&amp;DATE($C$3,$I$3+1,1))-SUMIFS(资金台帐!$AB$6:$AB$6005,资金台帐!$U$6:$U$6005,"固定成本",资金台帐!$O$6:$O$6005,F$4,资金台帐!$N$6:$N$6005,"&gt;="&amp;DATE($C$3,$F$3,1),资金台帐!$N$6:$N$6005,"&lt;"&amp;DATE($C$3,$I$3+1,1))-SUM(F35:F36),2))</f>
      </c>
      <c r="G37" s="40">
        <f>IF(G$4="","",ROUND(SUMIFS(资金台帐!$AC$6:$AC$6005,资金台帐!$U$6:$U$6005,"固定成本",资金台帐!$O$6:$O$6005,G$4,资金台帐!$N$6:$N$6005,"&gt;="&amp;DATE($C$3,$F$3,1),资金台帐!$N$6:$N$6005,"&lt;"&amp;DATE($C$3,$I$3+1,1))-SUMIFS(资金台帐!$AB$6:$AB$6005,资金台帐!$U$6:$U$6005,"固定成本",资金台帐!$O$6:$O$6005,G$4,资金台帐!$N$6:$N$6005,"&gt;="&amp;DATE($C$3,$F$3,1),资金台帐!$N$6:$N$6005,"&lt;"&amp;DATE($C$3,$I$3+1,1))-SUM(G35:G36),2))</f>
      </c>
      <c r="H37" s="40">
        <f>IF(H$4="","",ROUND(SUMIFS(资金台帐!$AC$6:$AC$6005,资金台帐!$U$6:$U$6005,"固定成本",资金台帐!$O$6:$O$6005,H$4,资金台帐!$N$6:$N$6005,"&gt;="&amp;DATE($C$3,$F$3,1),资金台帐!$N$6:$N$6005,"&lt;"&amp;DATE($C$3,$I$3+1,1))-SUMIFS(资金台帐!$AB$6:$AB$6005,资金台帐!$U$6:$U$6005,"固定成本",资金台帐!$O$6:$O$6005,H$4,资金台帐!$N$6:$N$6005,"&gt;="&amp;DATE($C$3,$F$3,1),资金台帐!$N$6:$N$6005,"&lt;"&amp;DATE($C$3,$I$3+1,1))-SUM(H35:H36),2))</f>
      </c>
      <c r="I37" s="40">
        <f>IF(I$4="","",ROUND(SUMIFS(资金台帐!$AC$6:$AC$6005,资金台帐!$U$6:$U$6005,"固定成本",资金台帐!$O$6:$O$6005,I$4,资金台帐!$N$6:$N$6005,"&gt;="&amp;DATE($C$3,$F$3,1),资金台帐!$N$6:$N$6005,"&lt;"&amp;DATE($C$3,$I$3+1,1))-SUMIFS(资金台帐!$AB$6:$AB$6005,资金台帐!$U$6:$U$6005,"固定成本",资金台帐!$O$6:$O$6005,I$4,资金台帐!$N$6:$N$6005,"&gt;="&amp;DATE($C$3,$F$3,1),资金台帐!$N$6:$N$6005,"&lt;"&amp;DATE($C$3,$I$3+1,1))-SUM(I35:I36),2))</f>
      </c>
      <c r="J37" s="40">
        <f>IF(J$4="","",ROUND(SUMIFS(资金台帐!$AC$6:$AC$6005,资金台帐!$U$6:$U$6005,"固定成本",资金台帐!$O$6:$O$6005,J$4,资金台帐!$N$6:$N$6005,"&gt;="&amp;DATE($C$3,$F$3,1),资金台帐!$N$6:$N$6005,"&lt;"&amp;DATE($C$3,$I$3+1,1))-SUMIFS(资金台帐!$AB$6:$AB$6005,资金台帐!$U$6:$U$6005,"固定成本",资金台帐!$O$6:$O$6005,J$4,资金台帐!$N$6:$N$6005,"&gt;="&amp;DATE($C$3,$F$3,1),资金台帐!$N$6:$N$6005,"&lt;"&amp;DATE($C$3,$I$3+1,1))-SUM(J35:J36),2))</f>
      </c>
      <c r="K37" s="41">
        <f>ROUND(SUM(C37:J37),2)</f>
        <v>0</v>
      </c>
      <c r="L37" s="22" t="n"/>
    </row>
    <row r="38">
      <c r="A38" s="18" t="n"/>
      <c r="B38" s="63" t="inlineStr">
        <is>
          <t>固定成本小计</t>
        </is>
      </c>
      <c r="C38" s="33">
        <f>ROUND(SUM(C35:C37),2)</f>
        <v>0</v>
      </c>
      <c r="D38" s="33">
        <f>ROUND(SUM(D35:D37),2)</f>
        <v>0</v>
      </c>
      <c r="E38" s="33">
        <f>ROUND(SUM(E35:E37),2)</f>
        <v>0</v>
      </c>
      <c r="F38" s="33">
        <f>ROUND(SUM(F35:F37),2)</f>
        <v>0</v>
      </c>
      <c r="G38" s="33">
        <f>ROUND(SUM(G35:G37),2)</f>
        <v>0</v>
      </c>
      <c r="H38" s="33">
        <f>ROUND(SUM(H35:H37),2)</f>
        <v>0</v>
      </c>
      <c r="I38" s="33">
        <f>ROUND(SUM(I35:I37),2)</f>
        <v>0</v>
      </c>
      <c r="J38" s="33">
        <f>ROUND(SUM(J35:J37),2)</f>
        <v>0</v>
      </c>
      <c r="K38" s="33">
        <f>ROUND(SUM(K35:K37),2)</f>
        <v>0</v>
      </c>
    </row>
    <row r="39">
      <c r="A39" s="42" t="inlineStr">
        <is>
          <t>其他支出</t>
        </is>
      </c>
      <c r="B39" s="43" t="str">
        <f>IF(基础资料!$W$35="",基础资料!$U$35&amp;"",基础资料!$W$35&amp;"")</f>
        <v>工资挂靠</v>
      </c>
      <c r="C39" s="44">
        <f>IF(C$4="","",ROUND(SUMIFS(资金台帐!$AC$6:$AC$6005,资金台帐!$T$6:$T$6005,$L39,资金台帐!$U$6:$U$6005,"其他支出",资金台帐!$O$6:$O$6005,C$4,资金台帐!$N$6:$N$6005,"&gt;="&amp;DATE($C$3,$F$3,1),资金台帐!$N$6:$N$6005,"&lt;"&amp;DATE($C$3,$I$3+1,1))-SUMIFS(资金台帐!$AB$6:$AB$6005,资金台帐!$T$6:$T$6005,$L39,资金台帐!$U$6:$U$6005,"其他支出",资金台帐!$O$6:$O$6005,C$4,资金台帐!$N$6:$N$6005,"&gt;="&amp;DATE($C$3,$F$3,1),资金台帐!$N$6:$N$6005,"&lt;"&amp;DATE($C$3,$I$3+1,1)),2))</f>
        <v>0</v>
      </c>
      <c r="D39" s="44">
        <f>IF(D$4="","",ROUND(SUMIFS(资金台帐!$AC$6:$AC$6005,资金台帐!$T$6:$T$6005,$L39,资金台帐!$U$6:$U$6005,"其他支出",资金台帐!$O$6:$O$6005,D$4,资金台帐!$N$6:$N$6005,"&gt;="&amp;DATE($C$3,$F$3,1),资金台帐!$N$6:$N$6005,"&lt;"&amp;DATE($C$3,$I$3+1,1))-SUMIFS(资金台帐!$AB$6:$AB$6005,资金台帐!$T$6:$T$6005,$L39,资金台帐!$U$6:$U$6005,"其他支出",资金台帐!$O$6:$O$6005,D$4,资金台帐!$N$6:$N$6005,"&gt;="&amp;DATE($C$3,$F$3,1),资金台帐!$N$6:$N$6005,"&lt;"&amp;DATE($C$3,$I$3+1,1)),2))</f>
      </c>
      <c r="E39" s="44">
        <f>IF(E$4="","",ROUND(SUMIFS(资金台帐!$AC$6:$AC$6005,资金台帐!$T$6:$T$6005,$L39,资金台帐!$U$6:$U$6005,"其他支出",资金台帐!$O$6:$O$6005,E$4,资金台帐!$N$6:$N$6005,"&gt;="&amp;DATE($C$3,$F$3,1),资金台帐!$N$6:$N$6005,"&lt;"&amp;DATE($C$3,$I$3+1,1))-SUMIFS(资金台帐!$AB$6:$AB$6005,资金台帐!$T$6:$T$6005,$L39,资金台帐!$U$6:$U$6005,"其他支出",资金台帐!$O$6:$O$6005,E$4,资金台帐!$N$6:$N$6005,"&gt;="&amp;DATE($C$3,$F$3,1),资金台帐!$N$6:$N$6005,"&lt;"&amp;DATE($C$3,$I$3+1,1)),2))</f>
      </c>
      <c r="F39" s="44">
        <f>IF(F$4="","",ROUND(SUMIFS(资金台帐!$AC$6:$AC$6005,资金台帐!$T$6:$T$6005,$L39,资金台帐!$U$6:$U$6005,"其他支出",资金台帐!$O$6:$O$6005,F$4,资金台帐!$N$6:$N$6005,"&gt;="&amp;DATE($C$3,$F$3,1),资金台帐!$N$6:$N$6005,"&lt;"&amp;DATE($C$3,$I$3+1,1))-SUMIFS(资金台帐!$AB$6:$AB$6005,资金台帐!$T$6:$T$6005,$L39,资金台帐!$U$6:$U$6005,"其他支出",资金台帐!$O$6:$O$6005,F$4,资金台帐!$N$6:$N$6005,"&gt;="&amp;DATE($C$3,$F$3,1),资金台帐!$N$6:$N$6005,"&lt;"&amp;DATE($C$3,$I$3+1,1)),2))</f>
      </c>
      <c r="G39" s="44">
        <f>IF(G$4="","",ROUND(SUMIFS(资金台帐!$AC$6:$AC$6005,资金台帐!$T$6:$T$6005,$L39,资金台帐!$U$6:$U$6005,"其他支出",资金台帐!$O$6:$O$6005,G$4,资金台帐!$N$6:$N$6005,"&gt;="&amp;DATE($C$3,$F$3,1),资金台帐!$N$6:$N$6005,"&lt;"&amp;DATE($C$3,$I$3+1,1))-SUMIFS(资金台帐!$AB$6:$AB$6005,资金台帐!$T$6:$T$6005,$L39,资金台帐!$U$6:$U$6005,"其他支出",资金台帐!$O$6:$O$6005,G$4,资金台帐!$N$6:$N$6005,"&gt;="&amp;DATE($C$3,$F$3,1),资金台帐!$N$6:$N$6005,"&lt;"&amp;DATE($C$3,$I$3+1,1)),2))</f>
      </c>
      <c r="H39" s="44">
        <f>IF(H$4="","",ROUND(SUMIFS(资金台帐!$AC$6:$AC$6005,资金台帐!$T$6:$T$6005,$L39,资金台帐!$U$6:$U$6005,"其他支出",资金台帐!$O$6:$O$6005,H$4,资金台帐!$N$6:$N$6005,"&gt;="&amp;DATE($C$3,$F$3,1),资金台帐!$N$6:$N$6005,"&lt;"&amp;DATE($C$3,$I$3+1,1))-SUMIFS(资金台帐!$AB$6:$AB$6005,资金台帐!$T$6:$T$6005,$L39,资金台帐!$U$6:$U$6005,"其他支出",资金台帐!$O$6:$O$6005,H$4,资金台帐!$N$6:$N$6005,"&gt;="&amp;DATE($C$3,$F$3,1),资金台帐!$N$6:$N$6005,"&lt;"&amp;DATE($C$3,$I$3+1,1)),2))</f>
      </c>
      <c r="I39" s="44">
        <f>IF(I$4="","",ROUND(SUMIFS(资金台帐!$AC$6:$AC$6005,资金台帐!$T$6:$T$6005,$L39,资金台帐!$U$6:$U$6005,"其他支出",资金台帐!$O$6:$O$6005,I$4,资金台帐!$N$6:$N$6005,"&gt;="&amp;DATE($C$3,$F$3,1),资金台帐!$N$6:$N$6005,"&lt;"&amp;DATE($C$3,$I$3+1,1))-SUMIFS(资金台帐!$AB$6:$AB$6005,资金台帐!$T$6:$T$6005,$L39,资金台帐!$U$6:$U$6005,"其他支出",资金台帐!$O$6:$O$6005,I$4,资金台帐!$N$6:$N$6005,"&gt;="&amp;DATE($C$3,$F$3,1),资金台帐!$N$6:$N$6005,"&lt;"&amp;DATE($C$3,$I$3+1,1)),2))</f>
      </c>
      <c r="J39" s="44">
        <f>IF(J$4="","",ROUND(SUMIFS(资金台帐!$AC$6:$AC$6005,资金台帐!$T$6:$T$6005,$L39,资金台帐!$U$6:$U$6005,"其他支出",资金台帐!$O$6:$O$6005,J$4,资金台帐!$N$6:$N$6005,"&gt;="&amp;DATE($C$3,$F$3,1),资金台帐!$N$6:$N$6005,"&lt;"&amp;DATE($C$3,$I$3+1,1))-SUMIFS(资金台帐!$AB$6:$AB$6005,资金台帐!$T$6:$T$6005,$L39,资金台帐!$U$6:$U$6005,"其他支出",资金台帐!$O$6:$O$6005,J$4,资金台帐!$N$6:$N$6005,"&gt;="&amp;DATE($C$3,$F$3,1),资金台帐!$N$6:$N$6005,"&lt;"&amp;DATE($C$3,$I$3+1,1)),2))</f>
      </c>
      <c r="K39" s="45">
        <f t="shared" ref="K39:K42" si="18">ROUND(SUM(C39:J39),2)</f>
        <v>0</v>
      </c>
      <c r="L39" s="22" t="str">
        <f>基础资料!$U$35&amp;""</f>
        <v>工资挂靠</v>
      </c>
    </row>
    <row r="40">
      <c r="A40" s="18" t="n"/>
      <c r="B40" s="43" t="str">
        <f>IF(基础资料!$W$36="",基础资料!$U$36&amp;"",基础资料!$W$36&amp;"")</f>
        <v>社保挂靠</v>
      </c>
      <c r="C40" s="44">
        <f>IF(C$4="","",ROUND(SUMIFS(资金台帐!$AC$6:$AC$6005,资金台帐!$T$6:$T$6005,$L40,资金台帐!$U$6:$U$6005,"其他支出",资金台帐!$O$6:$O$6005,C$4,资金台帐!$N$6:$N$6005,"&gt;="&amp;DATE($C$3,$F$3,1),资金台帐!$N$6:$N$6005,"&lt;"&amp;DATE($C$3,$I$3+1,1))-SUMIFS(资金台帐!$AB$6:$AB$6005,资金台帐!$T$6:$T$6005,$L40,资金台帐!$U$6:$U$6005,"其他支出",资金台帐!$O$6:$O$6005,C$4,资金台帐!$N$6:$N$6005,"&gt;="&amp;DATE($C$3,$F$3,1),资金台帐!$N$6:$N$6005,"&lt;"&amp;DATE($C$3,$I$3+1,1)),2))</f>
        <v>0</v>
      </c>
      <c r="D40" s="44">
        <f>IF(D$4="","",ROUND(SUMIFS(资金台帐!$AC$6:$AC$6005,资金台帐!$T$6:$T$6005,$L40,资金台帐!$U$6:$U$6005,"其他支出",资金台帐!$O$6:$O$6005,D$4,资金台帐!$N$6:$N$6005,"&gt;="&amp;DATE($C$3,$F$3,1),资金台帐!$N$6:$N$6005,"&lt;"&amp;DATE($C$3,$I$3+1,1))-SUMIFS(资金台帐!$AB$6:$AB$6005,资金台帐!$T$6:$T$6005,$L40,资金台帐!$U$6:$U$6005,"其他支出",资金台帐!$O$6:$O$6005,D$4,资金台帐!$N$6:$N$6005,"&gt;="&amp;DATE($C$3,$F$3,1),资金台帐!$N$6:$N$6005,"&lt;"&amp;DATE($C$3,$I$3+1,1)),2))</f>
      </c>
      <c r="E40" s="44">
        <f>IF(E$4="","",ROUND(SUMIFS(资金台帐!$AC$6:$AC$6005,资金台帐!$T$6:$T$6005,$L40,资金台帐!$U$6:$U$6005,"其他支出",资金台帐!$O$6:$O$6005,E$4,资金台帐!$N$6:$N$6005,"&gt;="&amp;DATE($C$3,$F$3,1),资金台帐!$N$6:$N$6005,"&lt;"&amp;DATE($C$3,$I$3+1,1))-SUMIFS(资金台帐!$AB$6:$AB$6005,资金台帐!$T$6:$T$6005,$L40,资金台帐!$U$6:$U$6005,"其他支出",资金台帐!$O$6:$O$6005,E$4,资金台帐!$N$6:$N$6005,"&gt;="&amp;DATE($C$3,$F$3,1),资金台帐!$N$6:$N$6005,"&lt;"&amp;DATE($C$3,$I$3+1,1)),2))</f>
      </c>
      <c r="F40" s="44">
        <f>IF(F$4="","",ROUND(SUMIFS(资金台帐!$AC$6:$AC$6005,资金台帐!$T$6:$T$6005,$L40,资金台帐!$U$6:$U$6005,"其他支出",资金台帐!$O$6:$O$6005,F$4,资金台帐!$N$6:$N$6005,"&gt;="&amp;DATE($C$3,$F$3,1),资金台帐!$N$6:$N$6005,"&lt;"&amp;DATE($C$3,$I$3+1,1))-SUMIFS(资金台帐!$AB$6:$AB$6005,资金台帐!$T$6:$T$6005,$L40,资金台帐!$U$6:$U$6005,"其他支出",资金台帐!$O$6:$O$6005,F$4,资金台帐!$N$6:$N$6005,"&gt;="&amp;DATE($C$3,$F$3,1),资金台帐!$N$6:$N$6005,"&lt;"&amp;DATE($C$3,$I$3+1,1)),2))</f>
      </c>
      <c r="G40" s="44">
        <f>IF(G$4="","",ROUND(SUMIFS(资金台帐!$AC$6:$AC$6005,资金台帐!$T$6:$T$6005,$L40,资金台帐!$U$6:$U$6005,"其他支出",资金台帐!$O$6:$O$6005,G$4,资金台帐!$N$6:$N$6005,"&gt;="&amp;DATE($C$3,$F$3,1),资金台帐!$N$6:$N$6005,"&lt;"&amp;DATE($C$3,$I$3+1,1))-SUMIFS(资金台帐!$AB$6:$AB$6005,资金台帐!$T$6:$T$6005,$L40,资金台帐!$U$6:$U$6005,"其他支出",资金台帐!$O$6:$O$6005,G$4,资金台帐!$N$6:$N$6005,"&gt;="&amp;DATE($C$3,$F$3,1),资金台帐!$N$6:$N$6005,"&lt;"&amp;DATE($C$3,$I$3+1,1)),2))</f>
      </c>
      <c r="H40" s="44">
        <f>IF(H$4="","",ROUND(SUMIFS(资金台帐!$AC$6:$AC$6005,资金台帐!$T$6:$T$6005,$L40,资金台帐!$U$6:$U$6005,"其他支出",资金台帐!$O$6:$O$6005,H$4,资金台帐!$N$6:$N$6005,"&gt;="&amp;DATE($C$3,$F$3,1),资金台帐!$N$6:$N$6005,"&lt;"&amp;DATE($C$3,$I$3+1,1))-SUMIFS(资金台帐!$AB$6:$AB$6005,资金台帐!$T$6:$T$6005,$L40,资金台帐!$U$6:$U$6005,"其他支出",资金台帐!$O$6:$O$6005,H$4,资金台帐!$N$6:$N$6005,"&gt;="&amp;DATE($C$3,$F$3,1),资金台帐!$N$6:$N$6005,"&lt;"&amp;DATE($C$3,$I$3+1,1)),2))</f>
      </c>
      <c r="I40" s="44">
        <f>IF(I$4="","",ROUND(SUMIFS(资金台帐!$AC$6:$AC$6005,资金台帐!$T$6:$T$6005,$L40,资金台帐!$U$6:$U$6005,"其他支出",资金台帐!$O$6:$O$6005,I$4,资金台帐!$N$6:$N$6005,"&gt;="&amp;DATE($C$3,$F$3,1),资金台帐!$N$6:$N$6005,"&lt;"&amp;DATE($C$3,$I$3+1,1))-SUMIFS(资金台帐!$AB$6:$AB$6005,资金台帐!$T$6:$T$6005,$L40,资金台帐!$U$6:$U$6005,"其他支出",资金台帐!$O$6:$O$6005,I$4,资金台帐!$N$6:$N$6005,"&gt;="&amp;DATE($C$3,$F$3,1),资金台帐!$N$6:$N$6005,"&lt;"&amp;DATE($C$3,$I$3+1,1)),2))</f>
      </c>
      <c r="J40" s="44">
        <f>IF(J$4="","",ROUND(SUMIFS(资金台帐!$AC$6:$AC$6005,资金台帐!$T$6:$T$6005,$L40,资金台帐!$U$6:$U$6005,"其他支出",资金台帐!$O$6:$O$6005,J$4,资金台帐!$N$6:$N$6005,"&gt;="&amp;DATE($C$3,$F$3,1),资金台帐!$N$6:$N$6005,"&lt;"&amp;DATE($C$3,$I$3+1,1))-SUMIFS(资金台帐!$AB$6:$AB$6005,资金台帐!$T$6:$T$6005,$L40,资金台帐!$U$6:$U$6005,"其他支出",资金台帐!$O$6:$O$6005,J$4,资金台帐!$N$6:$N$6005,"&gt;="&amp;DATE($C$3,$F$3,1),资金台帐!$N$6:$N$6005,"&lt;"&amp;DATE($C$3,$I$3+1,1)),2))</f>
      </c>
      <c r="K40" s="45">
        <f t="shared" si="18"/>
        <v>0</v>
      </c>
      <c r="L40" s="22" t="str">
        <f>基础资料!$U$36&amp;""</f>
        <v>社保挂靠</v>
      </c>
    </row>
    <row r="41">
      <c r="A41" s="18" t="n"/>
      <c r="B41" s="43" t="str">
        <f>IF(基础资料!$W$37="",基础资料!$U$37&amp;"",基础资料!$W$37&amp;"")</f>
        <v>贷款利息</v>
      </c>
      <c r="C41" s="44">
        <f>IF(C$4="","",ROUND(SUMIFS(资金台帐!$AC$6:$AC$6005,资金台帐!$T$6:$T$6005,$L41,资金台帐!$U$6:$U$6005,"其他支出",资金台帐!$O$6:$O$6005,C$4,资金台帐!$N$6:$N$6005,"&gt;="&amp;DATE($C$3,$F$3,1),资金台帐!$N$6:$N$6005,"&lt;"&amp;DATE($C$3,$I$3+1,1))-SUMIFS(资金台帐!$AB$6:$AB$6005,资金台帐!$T$6:$T$6005,$L41,资金台帐!$U$6:$U$6005,"其他支出",资金台帐!$O$6:$O$6005,C$4,资金台帐!$N$6:$N$6005,"&gt;="&amp;DATE($C$3,$F$3,1),资金台帐!$N$6:$N$6005,"&lt;"&amp;DATE($C$3,$I$3+1,1)),2))</f>
        <v>0</v>
      </c>
      <c r="D41" s="44">
        <f>IF(D$4="","",ROUND(SUMIFS(资金台帐!$AC$6:$AC$6005,资金台帐!$T$6:$T$6005,$L41,资金台帐!$U$6:$U$6005,"其他支出",资金台帐!$O$6:$O$6005,D$4,资金台帐!$N$6:$N$6005,"&gt;="&amp;DATE($C$3,$F$3,1),资金台帐!$N$6:$N$6005,"&lt;"&amp;DATE($C$3,$I$3+1,1))-SUMIFS(资金台帐!$AB$6:$AB$6005,资金台帐!$T$6:$T$6005,$L41,资金台帐!$U$6:$U$6005,"其他支出",资金台帐!$O$6:$O$6005,D$4,资金台帐!$N$6:$N$6005,"&gt;="&amp;DATE($C$3,$F$3,1),资金台帐!$N$6:$N$6005,"&lt;"&amp;DATE($C$3,$I$3+1,1)),2))</f>
      </c>
      <c r="E41" s="44">
        <f>IF(E$4="","",ROUND(SUMIFS(资金台帐!$AC$6:$AC$6005,资金台帐!$T$6:$T$6005,$L41,资金台帐!$U$6:$U$6005,"其他支出",资金台帐!$O$6:$O$6005,E$4,资金台帐!$N$6:$N$6005,"&gt;="&amp;DATE($C$3,$F$3,1),资金台帐!$N$6:$N$6005,"&lt;"&amp;DATE($C$3,$I$3+1,1))-SUMIFS(资金台帐!$AB$6:$AB$6005,资金台帐!$T$6:$T$6005,$L41,资金台帐!$U$6:$U$6005,"其他支出",资金台帐!$O$6:$O$6005,E$4,资金台帐!$N$6:$N$6005,"&gt;="&amp;DATE($C$3,$F$3,1),资金台帐!$N$6:$N$6005,"&lt;"&amp;DATE($C$3,$I$3+1,1)),2))</f>
      </c>
      <c r="F41" s="44">
        <f>IF(F$4="","",ROUND(SUMIFS(资金台帐!$AC$6:$AC$6005,资金台帐!$T$6:$T$6005,$L41,资金台帐!$U$6:$U$6005,"其他支出",资金台帐!$O$6:$O$6005,F$4,资金台帐!$N$6:$N$6005,"&gt;="&amp;DATE($C$3,$F$3,1),资金台帐!$N$6:$N$6005,"&lt;"&amp;DATE($C$3,$I$3+1,1))-SUMIFS(资金台帐!$AB$6:$AB$6005,资金台帐!$T$6:$T$6005,$L41,资金台帐!$U$6:$U$6005,"其他支出",资金台帐!$O$6:$O$6005,F$4,资金台帐!$N$6:$N$6005,"&gt;="&amp;DATE($C$3,$F$3,1),资金台帐!$N$6:$N$6005,"&lt;"&amp;DATE($C$3,$I$3+1,1)),2))</f>
      </c>
      <c r="G41" s="44">
        <f>IF(G$4="","",ROUND(SUMIFS(资金台帐!$AC$6:$AC$6005,资金台帐!$T$6:$T$6005,$L41,资金台帐!$U$6:$U$6005,"其他支出",资金台帐!$O$6:$O$6005,G$4,资金台帐!$N$6:$N$6005,"&gt;="&amp;DATE($C$3,$F$3,1),资金台帐!$N$6:$N$6005,"&lt;"&amp;DATE($C$3,$I$3+1,1))-SUMIFS(资金台帐!$AB$6:$AB$6005,资金台帐!$T$6:$T$6005,$L41,资金台帐!$U$6:$U$6005,"其他支出",资金台帐!$O$6:$O$6005,G$4,资金台帐!$N$6:$N$6005,"&gt;="&amp;DATE($C$3,$F$3,1),资金台帐!$N$6:$N$6005,"&lt;"&amp;DATE($C$3,$I$3+1,1)),2))</f>
      </c>
      <c r="H41" s="44">
        <f>IF(H$4="","",ROUND(SUMIFS(资金台帐!$AC$6:$AC$6005,资金台帐!$T$6:$T$6005,$L41,资金台帐!$U$6:$U$6005,"其他支出",资金台帐!$O$6:$O$6005,H$4,资金台帐!$N$6:$N$6005,"&gt;="&amp;DATE($C$3,$F$3,1),资金台帐!$N$6:$N$6005,"&lt;"&amp;DATE($C$3,$I$3+1,1))-SUMIFS(资金台帐!$AB$6:$AB$6005,资金台帐!$T$6:$T$6005,$L41,资金台帐!$U$6:$U$6005,"其他支出",资金台帐!$O$6:$O$6005,H$4,资金台帐!$N$6:$N$6005,"&gt;="&amp;DATE($C$3,$F$3,1),资金台帐!$N$6:$N$6005,"&lt;"&amp;DATE($C$3,$I$3+1,1)),2))</f>
      </c>
      <c r="I41" s="44">
        <f>IF(I$4="","",ROUND(SUMIFS(资金台帐!$AC$6:$AC$6005,资金台帐!$T$6:$T$6005,$L41,资金台帐!$U$6:$U$6005,"其他支出",资金台帐!$O$6:$O$6005,I$4,资金台帐!$N$6:$N$6005,"&gt;="&amp;DATE($C$3,$F$3,1),资金台帐!$N$6:$N$6005,"&lt;"&amp;DATE($C$3,$I$3+1,1))-SUMIFS(资金台帐!$AB$6:$AB$6005,资金台帐!$T$6:$T$6005,$L41,资金台帐!$U$6:$U$6005,"其他支出",资金台帐!$O$6:$O$6005,I$4,资金台帐!$N$6:$N$6005,"&gt;="&amp;DATE($C$3,$F$3,1),资金台帐!$N$6:$N$6005,"&lt;"&amp;DATE($C$3,$I$3+1,1)),2))</f>
      </c>
      <c r="J41" s="44">
        <f>IF(J$4="","",ROUND(SUMIFS(资金台帐!$AC$6:$AC$6005,资金台帐!$T$6:$T$6005,$L41,资金台帐!$U$6:$U$6005,"其他支出",资金台帐!$O$6:$O$6005,J$4,资金台帐!$N$6:$N$6005,"&gt;="&amp;DATE($C$3,$F$3,1),资金台帐!$N$6:$N$6005,"&lt;"&amp;DATE($C$3,$I$3+1,1))-SUMIFS(资金台帐!$AB$6:$AB$6005,资金台帐!$T$6:$T$6005,$L41,资金台帐!$U$6:$U$6005,"其他支出",资金台帐!$O$6:$O$6005,J$4,资金台帐!$N$6:$N$6005,"&gt;="&amp;DATE($C$3,$F$3,1),资金台帐!$N$6:$N$6005,"&lt;"&amp;DATE($C$3,$I$3+1,1)),2))</f>
      </c>
      <c r="K41" s="45">
        <f t="shared" si="18"/>
        <v>0</v>
      </c>
      <c r="L41" s="22" t="str">
        <f>基础资料!$U$37&amp;""</f>
        <v>贷款利息</v>
      </c>
    </row>
    <row r="42">
      <c r="A42" s="18" t="n"/>
      <c r="B42" s="43" t="str">
        <f>IF(COUNTIFS(基础资料!$V$5:$V$64,"其他支出",基础资料!$U$5:$U$64,"?*")&gt;3,"其他（含新加项目）","其他")</f>
        <v>其他</v>
      </c>
      <c r="C42" s="44">
        <f>IF(C$4="","",ROUND(SUMIFS(资金台帐!$AC$6:$AC$6005,资金台帐!$U$6:$U$6005,"其他支出",资金台帐!$O$6:$O$6005,C$4,资金台帐!$N$6:$N$6005,"&gt;="&amp;DATE($C$3,$F$3,1),资金台帐!$N$6:$N$6005,"&lt;"&amp;DATE($C$3,$I$3+1,1))-SUMIFS(资金台帐!$AB$6:$AB$6005,资金台帐!$U$6:$U$6005,"其他支出",资金台帐!$O$6:$O$6005,C$4,资金台帐!$N$6:$N$6005,"&gt;="&amp;DATE($C$3,$F$3,1),资金台帐!$N$6:$N$6005,"&lt;"&amp;DATE($C$3,$I$3+1,1))-SUM(C39:C41),2))</f>
        <v>0</v>
      </c>
      <c r="D42" s="44">
        <f>IF(D$4="","",ROUND(SUMIFS(资金台帐!$AC$6:$AC$6005,资金台帐!$U$6:$U$6005,"其他支出",资金台帐!$O$6:$O$6005,D$4,资金台帐!$N$6:$N$6005,"&gt;="&amp;DATE($C$3,$F$3,1),资金台帐!$N$6:$N$6005,"&lt;"&amp;DATE($C$3,$I$3+1,1))-SUMIFS(资金台帐!$AB$6:$AB$6005,资金台帐!$U$6:$U$6005,"其他支出",资金台帐!$O$6:$O$6005,D$4,资金台帐!$N$6:$N$6005,"&gt;="&amp;DATE($C$3,$F$3,1),资金台帐!$N$6:$N$6005,"&lt;"&amp;DATE($C$3,$I$3+1,1))-SUM(D39:D41),2))</f>
      </c>
      <c r="E42" s="44">
        <f>IF(E$4="","",ROUND(SUMIFS(资金台帐!$AC$6:$AC$6005,资金台帐!$U$6:$U$6005,"其他支出",资金台帐!$O$6:$O$6005,E$4,资金台帐!$N$6:$N$6005,"&gt;="&amp;DATE($C$3,$F$3,1),资金台帐!$N$6:$N$6005,"&lt;"&amp;DATE($C$3,$I$3+1,1))-SUMIFS(资金台帐!$AB$6:$AB$6005,资金台帐!$U$6:$U$6005,"其他支出",资金台帐!$O$6:$O$6005,E$4,资金台帐!$N$6:$N$6005,"&gt;="&amp;DATE($C$3,$F$3,1),资金台帐!$N$6:$N$6005,"&lt;"&amp;DATE($C$3,$I$3+1,1))-SUM(E39:E41),2))</f>
      </c>
      <c r="F42" s="44">
        <f>IF(F$4="","",ROUND(SUMIFS(资金台帐!$AC$6:$AC$6005,资金台帐!$U$6:$U$6005,"其他支出",资金台帐!$O$6:$O$6005,F$4,资金台帐!$N$6:$N$6005,"&gt;="&amp;DATE($C$3,$F$3,1),资金台帐!$N$6:$N$6005,"&lt;"&amp;DATE($C$3,$I$3+1,1))-SUMIFS(资金台帐!$AB$6:$AB$6005,资金台帐!$U$6:$U$6005,"其他支出",资金台帐!$O$6:$O$6005,F$4,资金台帐!$N$6:$N$6005,"&gt;="&amp;DATE($C$3,$F$3,1),资金台帐!$N$6:$N$6005,"&lt;"&amp;DATE($C$3,$I$3+1,1))-SUM(F39:F41),2))</f>
      </c>
      <c r="G42" s="44">
        <f>IF(G$4="","",ROUND(SUMIFS(资金台帐!$AC$6:$AC$6005,资金台帐!$U$6:$U$6005,"其他支出",资金台帐!$O$6:$O$6005,G$4,资金台帐!$N$6:$N$6005,"&gt;="&amp;DATE($C$3,$F$3,1),资金台帐!$N$6:$N$6005,"&lt;"&amp;DATE($C$3,$I$3+1,1))-SUMIFS(资金台帐!$AB$6:$AB$6005,资金台帐!$U$6:$U$6005,"其他支出",资金台帐!$O$6:$O$6005,G$4,资金台帐!$N$6:$N$6005,"&gt;="&amp;DATE($C$3,$F$3,1),资金台帐!$N$6:$N$6005,"&lt;"&amp;DATE($C$3,$I$3+1,1))-SUM(G39:G41),2))</f>
      </c>
      <c r="H42" s="44">
        <f>IF(H$4="","",ROUND(SUMIFS(资金台帐!$AC$6:$AC$6005,资金台帐!$U$6:$U$6005,"其他支出",资金台帐!$O$6:$O$6005,H$4,资金台帐!$N$6:$N$6005,"&gt;="&amp;DATE($C$3,$F$3,1),资金台帐!$N$6:$N$6005,"&lt;"&amp;DATE($C$3,$I$3+1,1))-SUMIFS(资金台帐!$AB$6:$AB$6005,资金台帐!$U$6:$U$6005,"其他支出",资金台帐!$O$6:$O$6005,H$4,资金台帐!$N$6:$N$6005,"&gt;="&amp;DATE($C$3,$F$3,1),资金台帐!$N$6:$N$6005,"&lt;"&amp;DATE($C$3,$I$3+1,1))-SUM(H39:H41),2))</f>
      </c>
      <c r="I42" s="44">
        <f>IF(I$4="","",ROUND(SUMIFS(资金台帐!$AC$6:$AC$6005,资金台帐!$U$6:$U$6005,"其他支出",资金台帐!$O$6:$O$6005,I$4,资金台帐!$N$6:$N$6005,"&gt;="&amp;DATE($C$3,$F$3,1),资金台帐!$N$6:$N$6005,"&lt;"&amp;DATE($C$3,$I$3+1,1))-SUMIFS(资金台帐!$AB$6:$AB$6005,资金台帐!$U$6:$U$6005,"其他支出",资金台帐!$O$6:$O$6005,I$4,资金台帐!$N$6:$N$6005,"&gt;="&amp;DATE($C$3,$F$3,1),资金台帐!$N$6:$N$6005,"&lt;"&amp;DATE($C$3,$I$3+1,1))-SUM(I39:I41),2))</f>
      </c>
      <c r="J42" s="44">
        <f>IF(J$4="","",ROUND(SUMIFS(资金台帐!$AC$6:$AC$6005,资金台帐!$U$6:$U$6005,"其他支出",资金台帐!$O$6:$O$6005,J$4,资金台帐!$N$6:$N$6005,"&gt;="&amp;DATE($C$3,$F$3,1),资金台帐!$N$6:$N$6005,"&lt;"&amp;DATE($C$3,$I$3+1,1))-SUMIFS(资金台帐!$AB$6:$AB$6005,资金台帐!$U$6:$U$6005,"其他支出",资金台帐!$O$6:$O$6005,J$4,资金台帐!$N$6:$N$6005,"&gt;="&amp;DATE($C$3,$F$3,1),资金台帐!$N$6:$N$6005,"&lt;"&amp;DATE($C$3,$I$3+1,1))-SUM(J39:J41),2))</f>
      </c>
      <c r="K42" s="45">
        <f t="shared" si="18"/>
        <v>0</v>
      </c>
      <c r="L42" s="22" t="n"/>
    </row>
    <row r="43">
      <c r="A43" s="18" t="n"/>
      <c r="B43" s="63" t="inlineStr">
        <is>
          <t>其他支出小计</t>
        </is>
      </c>
      <c r="C43" s="33">
        <f>ROUND(SUM(C39:C42),2)</f>
        <v>0</v>
      </c>
      <c r="D43" s="33">
        <f>ROUND(SUM(D39:D42),2)</f>
        <v>0</v>
      </c>
      <c r="E43" s="33">
        <f>ROUND(SUM(E39:E42),2)</f>
        <v>0</v>
      </c>
      <c r="F43" s="33">
        <f>ROUND(SUM(F39:F42),2)</f>
        <v>0</v>
      </c>
      <c r="G43" s="33">
        <f>ROUND(SUM(G39:G42),2)</f>
        <v>0</v>
      </c>
      <c r="H43" s="33">
        <f>ROUND(SUM(H39:H42),2)</f>
        <v>0</v>
      </c>
      <c r="I43" s="33">
        <f>ROUND(SUM(I39:I42),2)</f>
        <v>0</v>
      </c>
      <c r="J43" s="33">
        <f>ROUND(SUM(J39:J42),2)</f>
        <v>0</v>
      </c>
      <c r="K43" s="33">
        <f>ROUND(SUM(K39:K42),2)</f>
        <v>0</v>
      </c>
    </row>
    <row r="44">
      <c r="A44" s="36" t="inlineStr">
        <is>
          <t>变动利润</t>
        </is>
      </c>
      <c r="B44" s="18" t="n"/>
      <c r="C44" s="37">
        <f>ROUND(C16-C34,2)</f>
        <v>148621.34</v>
      </c>
      <c r="D44" s="37">
        <f>ROUND(D16-D34,2)</f>
        <v>0</v>
      </c>
      <c r="E44" s="37">
        <f>ROUND(E16-E34,2)</f>
        <v>0</v>
      </c>
      <c r="F44" s="37">
        <f>ROUND(F16-F34,2)</f>
        <v>0</v>
      </c>
      <c r="G44" s="37">
        <f>ROUND(G16-G34,2)</f>
        <v>0</v>
      </c>
      <c r="H44" s="37">
        <f>ROUND(H16-H34,2)</f>
        <v>0</v>
      </c>
      <c r="I44" s="37">
        <f>ROUND(I16-I34,2)</f>
        <v>0</v>
      </c>
      <c r="J44" s="37">
        <f>ROUND(J16-J34,2)</f>
        <v>0</v>
      </c>
      <c r="K44" s="37">
        <f>ROUND(K16-K34,2)</f>
        <v>148621.34</v>
      </c>
    </row>
    <row r="45">
      <c r="A45" s="36" t="inlineStr">
        <is>
          <t>利润</t>
        </is>
      </c>
      <c r="B45" s="18" t="n"/>
      <c r="C45" s="37">
        <f>ROUND(C16-C34-C38,2)</f>
        <v>148621.34</v>
      </c>
      <c r="D45" s="37">
        <f>ROUND(D16-D34-D38,2)</f>
        <v>0</v>
      </c>
      <c r="E45" s="37">
        <f>ROUND(E16-E34-E38,2)</f>
        <v>0</v>
      </c>
      <c r="F45" s="37">
        <f>ROUND(F16-F34-F38,2)</f>
        <v>0</v>
      </c>
      <c r="G45" s="37">
        <f>ROUND(G16-G34-G38,2)</f>
        <v>0</v>
      </c>
      <c r="H45" s="37">
        <f>ROUND(H16-H34-H38,2)</f>
        <v>0</v>
      </c>
      <c r="I45" s="37">
        <f>ROUND(I16-I34-I38,2)</f>
        <v>0</v>
      </c>
      <c r="J45" s="37">
        <f>ROUND(J16-J34-J38,2)</f>
        <v>0</v>
      </c>
      <c r="K45" s="37">
        <f>ROUND(K16-K34-K38,2)</f>
        <v>148621.34</v>
      </c>
    </row>
    <row r="46">
      <c r="A46" s="36" t="inlineStr">
        <is>
          <t>利润（再扣其他支出）</t>
        </is>
      </c>
      <c r="B46" s="18" t="n"/>
      <c r="C46" s="37">
        <f>ROUND(C16-C34-C38-C43,2)</f>
        <v>148621.34</v>
      </c>
      <c r="D46" s="37">
        <f>ROUND(D16-D34-D38-D43,2)</f>
        <v>0</v>
      </c>
      <c r="E46" s="37">
        <f>ROUND(E16-E34-E38-E43,2)</f>
        <v>0</v>
      </c>
      <c r="F46" s="37">
        <f>ROUND(F16-F34-F38-F43,2)</f>
        <v>0</v>
      </c>
      <c r="G46" s="37">
        <f>ROUND(G16-G34-G38-G43,2)</f>
        <v>0</v>
      </c>
      <c r="H46" s="37">
        <f>ROUND(H16-H34-H38-H43,2)</f>
        <v>0</v>
      </c>
      <c r="I46" s="37">
        <f>ROUND(I16-I34-I38-I43,2)</f>
        <v>0</v>
      </c>
      <c r="J46" s="37">
        <f>ROUND(J16-J34-J38-J43,2)</f>
        <v>0</v>
      </c>
      <c r="K46" s="37">
        <f>ROUND(K16-K34-K38-K43,2)</f>
        <v>148621.34</v>
      </c>
    </row>
  </sheetData>
  <mergeCells count="9">
    <mergeCell ref="A17:A34"/>
    <mergeCell ref="A39:A43"/>
    <mergeCell ref="A45:B45"/>
    <mergeCell ref="A2:K2"/>
    <mergeCell ref="A46:B46"/>
    <mergeCell ref="A44:B44"/>
    <mergeCell ref="A35:A38"/>
    <mergeCell ref="A1:K1"/>
    <mergeCell ref="A5:A16"/>
  </mergeCells>
  <dataValidations count="3">
    <dataValidation sqref="C3" showDropDown="0" showInputMessage="0" showErrorMessage="0" allowBlank="1" type="list">
      <formula1>"2024,2025,2026,2027,2028,2029,2030"</formula1>
    </dataValidation>
    <dataValidation sqref="F3" showDropDown="0" showInputMessage="0" showErrorMessage="0" allowBlank="1" type="list">
      <formula1>"1,2,3,4,5,6,7,8,9,10,11,12"</formula1>
    </dataValidation>
    <dataValidation sqref="I3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Q613"/>
  <sheetViews>
    <sheetView showGridLines="0" tabSelected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  <col hidden="1" width="4" customWidth="1" min="15" max="15"/>
    <col hidden="1" width="4" customWidth="1" min="16" max="16"/>
    <col hidden="1" width="4" customWidth="1" min="17" max="17"/>
  </cols>
  <sheetData>
    <row r="1" ht="33" customHeight="1">
      <c r="A1" s="20" t="inlineStr">
        <is>
          <t>客 户 收 入 统 计（新增 · 续费 · 每月新客户）</t>
        </is>
      </c>
    </row>
    <row r="2" ht="38" customHeight="1">
      <c r="A2" s="2" t="inlineStr">
        <is>
          <t>💡 同一家公司第一次收到这个客户的钱＝「新增」，以后＝「续费」（在资金台帐自动认，个别不对的在资金台帐 L 列改）。上面是每个月新增了几个客户、新增和续费各收了多少；下面每个客户一行：首次来款、今年新增/续费/其他项目、累计收款、开票和应收余额。</t>
        </is>
      </c>
    </row>
    <row r="3" ht="24" customHeight="1">
      <c r="B3" s="3" t="inlineStr">
        <is>
          <t>公司</t>
        </is>
      </c>
      <c r="C3" s="6" t="inlineStr">
        <is>
          <t>全部</t>
        </is>
      </c>
      <c r="E3" s="3" t="inlineStr">
        <is>
          <t>年份</t>
        </is>
      </c>
      <c r="F3" s="6" t="n">
        <v>2026</v>
      </c>
    </row>
    <row r="4" ht="34" customHeight="1">
      <c r="A4" s="64" t="inlineStr">
        <is>
          <t>项目</t>
        </is>
      </c>
      <c r="B4" s="21" t="inlineStr">
        <is>
          <t>1月</t>
        </is>
      </c>
      <c r="C4" s="21" t="inlineStr">
        <is>
          <t>2月</t>
        </is>
      </c>
      <c r="D4" s="21" t="inlineStr">
        <is>
          <t>3月</t>
        </is>
      </c>
      <c r="E4" s="21" t="inlineStr">
        <is>
          <t>4月</t>
        </is>
      </c>
      <c r="F4" s="21" t="inlineStr">
        <is>
          <t>5月</t>
        </is>
      </c>
      <c r="G4" s="21" t="inlineStr">
        <is>
          <t>6月</t>
        </is>
      </c>
      <c r="H4" s="21" t="inlineStr">
        <is>
          <t>7月</t>
        </is>
      </c>
      <c r="I4" s="21" t="inlineStr">
        <is>
          <t>8月</t>
        </is>
      </c>
      <c r="J4" s="21" t="inlineStr">
        <is>
          <t>9月</t>
        </is>
      </c>
      <c r="K4" s="21" t="inlineStr">
        <is>
          <t>10月</t>
        </is>
      </c>
      <c r="L4" s="21" t="inlineStr">
        <is>
          <t>11月</t>
        </is>
      </c>
      <c r="M4" s="21" t="inlineStr">
        <is>
          <t>12月</t>
        </is>
      </c>
      <c r="N4" s="21" t="inlineStr">
        <is>
          <t>全年</t>
        </is>
      </c>
    </row>
    <row r="5">
      <c r="A5" s="63" t="inlineStr">
        <is>
          <t>新增客户数</t>
        </is>
      </c>
      <c r="B5" s="65">
        <f>COUNTIFS(资金台帐!$T$6:$T$6005,"新增",资金台帐!$AB$6:$AB$6005,"&gt;0",资金台帐!$O$6:$O$6005,IF($C$3="全部","?*",$C$3),资金台帐!$N$6:$N$6005,"&gt;="&amp;DATE($F$3,1,1),资金台帐!$N$6:$N$6005,"&lt;"&amp;DATE($F$3,1+1,1))</f>
        <v>0</v>
      </c>
      <c r="C5" s="65">
        <f>COUNTIFS(资金台帐!$T$6:$T$6005,"新增",资金台帐!$AB$6:$AB$6005,"&gt;0",资金台帐!$O$6:$O$6005,IF($C$3="全部","?*",$C$3),资金台帐!$N$6:$N$6005,"&gt;="&amp;DATE($F$3,2,1),资金台帐!$N$6:$N$6005,"&lt;"&amp;DATE($F$3,2+1,1))</f>
        <v>0</v>
      </c>
      <c r="D5" s="65">
        <f>COUNTIFS(资金台帐!$T$6:$T$6005,"新增",资金台帐!$AB$6:$AB$6005,"&gt;0",资金台帐!$O$6:$O$6005,IF($C$3="全部","?*",$C$3),资金台帐!$N$6:$N$6005,"&gt;="&amp;DATE($F$3,3,1),资金台帐!$N$6:$N$6005,"&lt;"&amp;DATE($F$3,3+1,1))</f>
        <v>0</v>
      </c>
      <c r="E5" s="65">
        <f>COUNTIFS(资金台帐!$T$6:$T$6005,"新增",资金台帐!$AB$6:$AB$6005,"&gt;0",资金台帐!$O$6:$O$6005,IF($C$3="全部","?*",$C$3),资金台帐!$N$6:$N$6005,"&gt;="&amp;DATE($F$3,4,1),资金台帐!$N$6:$N$6005,"&lt;"&amp;DATE($F$3,4+1,1))</f>
        <v>0</v>
      </c>
      <c r="F5" s="65">
        <f>COUNTIFS(资金台帐!$T$6:$T$6005,"新增",资金台帐!$AB$6:$AB$6005,"&gt;0",资金台帐!$O$6:$O$6005,IF($C$3="全部","?*",$C$3),资金台帐!$N$6:$N$6005,"&gt;="&amp;DATE($F$3,5,1),资金台帐!$N$6:$N$6005,"&lt;"&amp;DATE($F$3,5+1,1))</f>
        <v>0</v>
      </c>
      <c r="G5" s="65">
        <f>COUNTIFS(资金台帐!$T$6:$T$6005,"新增",资金台帐!$AB$6:$AB$6005,"&gt;0",资金台帐!$O$6:$O$6005,IF($C$3="全部","?*",$C$3),资金台帐!$N$6:$N$6005,"&gt;="&amp;DATE($F$3,6,1),资金台帐!$N$6:$N$6005,"&lt;"&amp;DATE($F$3,6+1,1))</f>
        <v>0</v>
      </c>
      <c r="H5" s="65">
        <f>COUNTIFS(资金台帐!$T$6:$T$6005,"新增",资金台帐!$AB$6:$AB$6005,"&gt;0",资金台帐!$O$6:$O$6005,IF($C$3="全部","?*",$C$3),资金台帐!$N$6:$N$6005,"&gt;="&amp;DATE($F$3,7,1),资金台帐!$N$6:$N$6005,"&lt;"&amp;DATE($F$3,7+1,1))</f>
        <v>0</v>
      </c>
      <c r="I5" s="65">
        <f>COUNTIFS(资金台帐!$T$6:$T$6005,"新增",资金台帐!$AB$6:$AB$6005,"&gt;0",资金台帐!$O$6:$O$6005,IF($C$3="全部","?*",$C$3),资金台帐!$N$6:$N$6005,"&gt;="&amp;DATE($F$3,8,1),资金台帐!$N$6:$N$6005,"&lt;"&amp;DATE($F$3,8+1,1))</f>
        <v>0</v>
      </c>
      <c r="J5" s="65">
        <f>COUNTIFS(资金台帐!$T$6:$T$6005,"新增",资金台帐!$AB$6:$AB$6005,"&gt;0",资金台帐!$O$6:$O$6005,IF($C$3="全部","?*",$C$3),资金台帐!$N$6:$N$6005,"&gt;="&amp;DATE($F$3,9,1),资金台帐!$N$6:$N$6005,"&lt;"&amp;DATE($F$3,9+1,1))</f>
        <v>13</v>
      </c>
      <c r="K5" s="65">
        <f>COUNTIFS(资金台帐!$T$6:$T$6005,"新增",资金台帐!$AB$6:$AB$6005,"&gt;0",资金台帐!$O$6:$O$6005,IF($C$3="全部","?*",$C$3),资金台帐!$N$6:$N$6005,"&gt;="&amp;DATE($F$3,10,1),资金台帐!$N$6:$N$6005,"&lt;"&amp;DATE($F$3,10+1,1))</f>
        <v>0</v>
      </c>
      <c r="L5" s="65">
        <f>COUNTIFS(资金台帐!$T$6:$T$6005,"新增",资金台帐!$AB$6:$AB$6005,"&gt;0",资金台帐!$O$6:$O$6005,IF($C$3="全部","?*",$C$3),资金台帐!$N$6:$N$6005,"&gt;="&amp;DATE($F$3,11,1),资金台帐!$N$6:$N$6005,"&lt;"&amp;DATE($F$3,11+1,1))</f>
        <v>0</v>
      </c>
      <c r="M5" s="65">
        <f>COUNTIFS(资金台帐!$T$6:$T$6005,"新增",资金台帐!$AB$6:$AB$6005,"&gt;0",资金台帐!$O$6:$O$6005,IF($C$3="全部","?*",$C$3),资金台帐!$N$6:$N$6005,"&gt;="&amp;DATE($F$3,12,1),资金台帐!$N$6:$N$6005,"&lt;"&amp;DATE($F$3,12+1,1))</f>
        <v>0</v>
      </c>
      <c r="N5" s="65">
        <f>COUNTIFS(资金台帐!$T$6:$T$6005,"新增",资金台帐!$AB$6:$AB$6005,"&gt;0",资金台帐!$O$6:$O$6005,IF($C$3="全部","?*",$C$3),资金台帐!$N$6:$N$6005,"&gt;="&amp;DATE($F$3,1,1),资金台帐!$N$6:$N$6005,"&lt;"&amp;DATE($F$3+1,1,1))</f>
        <v>13</v>
      </c>
    </row>
    <row r="6">
      <c r="A6" s="63" t="inlineStr">
        <is>
          <t>新增收入</t>
        </is>
      </c>
      <c r="B6" s="53">
        <f>ROUND(SUMIFS(资金台帐!$AB$6:$AB$6005,资金台帐!$T$6:$T$6005,"新增",资金台帐!$O$6:$O$6005,IF($C$3="全部","?*",$C$3),资金台帐!$N$6:$N$6005,"&gt;="&amp;DATE($F$3,1,1),资金台帐!$N$6:$N$6005,"&lt;"&amp;DATE($F$3,1+1,1))-SUMIFS(资金台帐!$AC$6:$AC$6005,资金台帐!$T$6:$T$6005,"新增",资金台帐!$O$6:$O$6005,IF($C$3="全部","?*",$C$3),资金台帐!$N$6:$N$6005,"&gt;="&amp;DATE($F$3,1,1),资金台帐!$N$6:$N$6005,"&lt;"&amp;DATE($F$3,1+1,1)),2)</f>
        <v>0</v>
      </c>
      <c r="C6" s="53">
        <f>ROUND(SUMIFS(资金台帐!$AB$6:$AB$6005,资金台帐!$T$6:$T$6005,"新增",资金台帐!$O$6:$O$6005,IF($C$3="全部","?*",$C$3),资金台帐!$N$6:$N$6005,"&gt;="&amp;DATE($F$3,2,1),资金台帐!$N$6:$N$6005,"&lt;"&amp;DATE($F$3,2+1,1))-SUMIFS(资金台帐!$AC$6:$AC$6005,资金台帐!$T$6:$T$6005,"新增",资金台帐!$O$6:$O$6005,IF($C$3="全部","?*",$C$3),资金台帐!$N$6:$N$6005,"&gt;="&amp;DATE($F$3,2,1),资金台帐!$N$6:$N$6005,"&lt;"&amp;DATE($F$3,2+1,1)),2)</f>
        <v>0</v>
      </c>
      <c r="D6" s="53">
        <f>ROUND(SUMIFS(资金台帐!$AB$6:$AB$6005,资金台帐!$T$6:$T$6005,"新增",资金台帐!$O$6:$O$6005,IF($C$3="全部","?*",$C$3),资金台帐!$N$6:$N$6005,"&gt;="&amp;DATE($F$3,3,1),资金台帐!$N$6:$N$6005,"&lt;"&amp;DATE($F$3,3+1,1))-SUMIFS(资金台帐!$AC$6:$AC$6005,资金台帐!$T$6:$T$6005,"新增",资金台帐!$O$6:$O$6005,IF($C$3="全部","?*",$C$3),资金台帐!$N$6:$N$6005,"&gt;="&amp;DATE($F$3,3,1),资金台帐!$N$6:$N$6005,"&lt;"&amp;DATE($F$3,3+1,1)),2)</f>
        <v>0</v>
      </c>
      <c r="E6" s="53">
        <f>ROUND(SUMIFS(资金台帐!$AB$6:$AB$6005,资金台帐!$T$6:$T$6005,"新增",资金台帐!$O$6:$O$6005,IF($C$3="全部","?*",$C$3),资金台帐!$N$6:$N$6005,"&gt;="&amp;DATE($F$3,4,1),资金台帐!$N$6:$N$6005,"&lt;"&amp;DATE($F$3,4+1,1))-SUMIFS(资金台帐!$AC$6:$AC$6005,资金台帐!$T$6:$T$6005,"新增",资金台帐!$O$6:$O$6005,IF($C$3="全部","?*",$C$3),资金台帐!$N$6:$N$6005,"&gt;="&amp;DATE($F$3,4,1),资金台帐!$N$6:$N$6005,"&lt;"&amp;DATE($F$3,4+1,1)),2)</f>
        <v>0</v>
      </c>
      <c r="F6" s="53">
        <f>ROUND(SUMIFS(资金台帐!$AB$6:$AB$6005,资金台帐!$T$6:$T$6005,"新增",资金台帐!$O$6:$O$6005,IF($C$3="全部","?*",$C$3),资金台帐!$N$6:$N$6005,"&gt;="&amp;DATE($F$3,5,1),资金台帐!$N$6:$N$6005,"&lt;"&amp;DATE($F$3,5+1,1))-SUMIFS(资金台帐!$AC$6:$AC$6005,资金台帐!$T$6:$T$6005,"新增",资金台帐!$O$6:$O$6005,IF($C$3="全部","?*",$C$3),资金台帐!$N$6:$N$6005,"&gt;="&amp;DATE($F$3,5,1),资金台帐!$N$6:$N$6005,"&lt;"&amp;DATE($F$3,5+1,1)),2)</f>
        <v>0</v>
      </c>
      <c r="G6" s="53">
        <f>ROUND(SUMIFS(资金台帐!$AB$6:$AB$6005,资金台帐!$T$6:$T$6005,"新增",资金台帐!$O$6:$O$6005,IF($C$3="全部","?*",$C$3),资金台帐!$N$6:$N$6005,"&gt;="&amp;DATE($F$3,6,1),资金台帐!$N$6:$N$6005,"&lt;"&amp;DATE($F$3,6+1,1))-SUMIFS(资金台帐!$AC$6:$AC$6005,资金台帐!$T$6:$T$6005,"新增",资金台帐!$O$6:$O$6005,IF($C$3="全部","?*",$C$3),资金台帐!$N$6:$N$6005,"&gt;="&amp;DATE($F$3,6,1),资金台帐!$N$6:$N$6005,"&lt;"&amp;DATE($F$3,6+1,1)),2)</f>
        <v>0</v>
      </c>
      <c r="H6" s="53">
        <f>ROUND(SUMIFS(资金台帐!$AB$6:$AB$6005,资金台帐!$T$6:$T$6005,"新增",资金台帐!$O$6:$O$6005,IF($C$3="全部","?*",$C$3),资金台帐!$N$6:$N$6005,"&gt;="&amp;DATE($F$3,7,1),资金台帐!$N$6:$N$6005,"&lt;"&amp;DATE($F$3,7+1,1))-SUMIFS(资金台帐!$AC$6:$AC$6005,资金台帐!$T$6:$T$6005,"新增",资金台帐!$O$6:$O$6005,IF($C$3="全部","?*",$C$3),资金台帐!$N$6:$N$6005,"&gt;="&amp;DATE($F$3,7,1),资金台帐!$N$6:$N$6005,"&lt;"&amp;DATE($F$3,7+1,1)),2)</f>
        <v>0</v>
      </c>
      <c r="I6" s="53">
        <f>ROUND(SUMIFS(资金台帐!$AB$6:$AB$6005,资金台帐!$T$6:$T$6005,"新增",资金台帐!$O$6:$O$6005,IF($C$3="全部","?*",$C$3),资金台帐!$N$6:$N$6005,"&gt;="&amp;DATE($F$3,8,1),资金台帐!$N$6:$N$6005,"&lt;"&amp;DATE($F$3,8+1,1))-SUMIFS(资金台帐!$AC$6:$AC$6005,资金台帐!$T$6:$T$6005,"新增",资金台帐!$O$6:$O$6005,IF($C$3="全部","?*",$C$3),资金台帐!$N$6:$N$6005,"&gt;="&amp;DATE($F$3,8,1),资金台帐!$N$6:$N$6005,"&lt;"&amp;DATE($F$3,8+1,1)),2)</f>
        <v>0</v>
      </c>
      <c r="J6" s="53">
        <f>ROUND(SUMIFS(资金台帐!$AB$6:$AB$6005,资金台帐!$T$6:$T$6005,"新增",资金台帐!$O$6:$O$6005,IF($C$3="全部","?*",$C$3),资金台帐!$N$6:$N$6005,"&gt;="&amp;DATE($F$3,9,1),资金台帐!$N$6:$N$6005,"&lt;"&amp;DATE($F$3,9+1,1))-SUMIFS(资金台帐!$AC$6:$AC$6005,资金台帐!$T$6:$T$6005,"新增",资金台帐!$O$6:$O$6005,IF($C$3="全部","?*",$C$3),资金台帐!$N$6:$N$6005,"&gt;="&amp;DATE($F$3,9,1),资金台帐!$N$6:$N$6005,"&lt;"&amp;DATE($F$3,9+1,1)),2)</f>
        <v>171000</v>
      </c>
      <c r="K6" s="53">
        <f>ROUND(SUMIFS(资金台帐!$AB$6:$AB$6005,资金台帐!$T$6:$T$6005,"新增",资金台帐!$O$6:$O$6005,IF($C$3="全部","?*",$C$3),资金台帐!$N$6:$N$6005,"&gt;="&amp;DATE($F$3,10,1),资金台帐!$N$6:$N$6005,"&lt;"&amp;DATE($F$3,10+1,1))-SUMIFS(资金台帐!$AC$6:$AC$6005,资金台帐!$T$6:$T$6005,"新增",资金台帐!$O$6:$O$6005,IF($C$3="全部","?*",$C$3),资金台帐!$N$6:$N$6005,"&gt;="&amp;DATE($F$3,10,1),资金台帐!$N$6:$N$6005,"&lt;"&amp;DATE($F$3,10+1,1)),2)</f>
        <v>0</v>
      </c>
      <c r="L6" s="53">
        <f>ROUND(SUMIFS(资金台帐!$AB$6:$AB$6005,资金台帐!$T$6:$T$6005,"新增",资金台帐!$O$6:$O$6005,IF($C$3="全部","?*",$C$3),资金台帐!$N$6:$N$6005,"&gt;="&amp;DATE($F$3,11,1),资金台帐!$N$6:$N$6005,"&lt;"&amp;DATE($F$3,11+1,1))-SUMIFS(资金台帐!$AC$6:$AC$6005,资金台帐!$T$6:$T$6005,"新增",资金台帐!$O$6:$O$6005,IF($C$3="全部","?*",$C$3),资金台帐!$N$6:$N$6005,"&gt;="&amp;DATE($F$3,11,1),资金台帐!$N$6:$N$6005,"&lt;"&amp;DATE($F$3,11+1,1)),2)</f>
        <v>0</v>
      </c>
      <c r="M6" s="53">
        <f>ROUND(SUMIFS(资金台帐!$AB$6:$AB$6005,资金台帐!$T$6:$T$6005,"新增",资金台帐!$O$6:$O$6005,IF($C$3="全部","?*",$C$3),资金台帐!$N$6:$N$6005,"&gt;="&amp;DATE($F$3,12,1),资金台帐!$N$6:$N$6005,"&lt;"&amp;DATE($F$3,12+1,1))-SUMIFS(资金台帐!$AC$6:$AC$6005,资金台帐!$T$6:$T$6005,"新增",资金台帐!$O$6:$O$6005,IF($C$3="全部","?*",$C$3),资金台帐!$N$6:$N$6005,"&gt;="&amp;DATE($F$3,12,1),资金台帐!$N$6:$N$6005,"&lt;"&amp;DATE($F$3,12+1,1)),2)</f>
        <v>0</v>
      </c>
      <c r="N6" s="53">
        <f>ROUND(SUMIFS(资金台帐!$AB$6:$AB$6005,资金台帐!$T$6:$T$6005,"新增",资金台帐!$O$6:$O$6005,IF($C$3="全部","?*",$C$3),资金台帐!$N$6:$N$6005,"&gt;="&amp;DATE($F$3,1,1),资金台帐!$N$6:$N$6005,"&lt;"&amp;DATE($F$3+1,1,1))-SUMIFS(资金台帐!$AC$6:$AC$6005,资金台帐!$T$6:$T$6005,"新增",资金台帐!$O$6:$O$6005,IF($C$3="全部","?*",$C$3),资金台帐!$N$6:$N$6005,"&gt;="&amp;DATE($F$3,1,1),资金台帐!$N$6:$N$6005,"&lt;"&amp;DATE($F$3+1,1,1)),2)</f>
        <v>171000</v>
      </c>
    </row>
    <row r="7">
      <c r="A7" s="63" t="inlineStr">
        <is>
          <t>续费收入</t>
        </is>
      </c>
      <c r="B7" s="53">
        <f>ROUND(SUMIFS(资金台帐!$AB$6:$AB$6005,资金台帐!$T$6:$T$6005,"续费",资金台帐!$O$6:$O$6005,IF($C$3="全部","?*",$C$3),资金台帐!$N$6:$N$6005,"&gt;="&amp;DATE($F$3,1,1),资金台帐!$N$6:$N$6005,"&lt;"&amp;DATE($F$3,1+1,1))-SUMIFS(资金台帐!$AC$6:$AC$6005,资金台帐!$T$6:$T$6005,"续费",资金台帐!$O$6:$O$6005,IF($C$3="全部","?*",$C$3),资金台帐!$N$6:$N$6005,"&gt;="&amp;DATE($F$3,1,1),资金台帐!$N$6:$N$6005,"&lt;"&amp;DATE($F$3,1+1,1)),2)</f>
        <v>0</v>
      </c>
      <c r="C7" s="53">
        <f>ROUND(SUMIFS(资金台帐!$AB$6:$AB$6005,资金台帐!$T$6:$T$6005,"续费",资金台帐!$O$6:$O$6005,IF($C$3="全部","?*",$C$3),资金台帐!$N$6:$N$6005,"&gt;="&amp;DATE($F$3,2,1),资金台帐!$N$6:$N$6005,"&lt;"&amp;DATE($F$3,2+1,1))-SUMIFS(资金台帐!$AC$6:$AC$6005,资金台帐!$T$6:$T$6005,"续费",资金台帐!$O$6:$O$6005,IF($C$3="全部","?*",$C$3),资金台帐!$N$6:$N$6005,"&gt;="&amp;DATE($F$3,2,1),资金台帐!$N$6:$N$6005,"&lt;"&amp;DATE($F$3,2+1,1)),2)</f>
        <v>0</v>
      </c>
      <c r="D7" s="53">
        <f>ROUND(SUMIFS(资金台帐!$AB$6:$AB$6005,资金台帐!$T$6:$T$6005,"续费",资金台帐!$O$6:$O$6005,IF($C$3="全部","?*",$C$3),资金台帐!$N$6:$N$6005,"&gt;="&amp;DATE($F$3,3,1),资金台帐!$N$6:$N$6005,"&lt;"&amp;DATE($F$3,3+1,1))-SUMIFS(资金台帐!$AC$6:$AC$6005,资金台帐!$T$6:$T$6005,"续费",资金台帐!$O$6:$O$6005,IF($C$3="全部","?*",$C$3),资金台帐!$N$6:$N$6005,"&gt;="&amp;DATE($F$3,3,1),资金台帐!$N$6:$N$6005,"&lt;"&amp;DATE($F$3,3+1,1)),2)</f>
        <v>0</v>
      </c>
      <c r="E7" s="53">
        <f>ROUND(SUMIFS(资金台帐!$AB$6:$AB$6005,资金台帐!$T$6:$T$6005,"续费",资金台帐!$O$6:$O$6005,IF($C$3="全部","?*",$C$3),资金台帐!$N$6:$N$6005,"&gt;="&amp;DATE($F$3,4,1),资金台帐!$N$6:$N$6005,"&lt;"&amp;DATE($F$3,4+1,1))-SUMIFS(资金台帐!$AC$6:$AC$6005,资金台帐!$T$6:$T$6005,"续费",资金台帐!$O$6:$O$6005,IF($C$3="全部","?*",$C$3),资金台帐!$N$6:$N$6005,"&gt;="&amp;DATE($F$3,4,1),资金台帐!$N$6:$N$6005,"&lt;"&amp;DATE($F$3,4+1,1)),2)</f>
        <v>0</v>
      </c>
      <c r="F7" s="53">
        <f>ROUND(SUMIFS(资金台帐!$AB$6:$AB$6005,资金台帐!$T$6:$T$6005,"续费",资金台帐!$O$6:$O$6005,IF($C$3="全部","?*",$C$3),资金台帐!$N$6:$N$6005,"&gt;="&amp;DATE($F$3,5,1),资金台帐!$N$6:$N$6005,"&lt;"&amp;DATE($F$3,5+1,1))-SUMIFS(资金台帐!$AC$6:$AC$6005,资金台帐!$T$6:$T$6005,"续费",资金台帐!$O$6:$O$6005,IF($C$3="全部","?*",$C$3),资金台帐!$N$6:$N$6005,"&gt;="&amp;DATE($F$3,5,1),资金台帐!$N$6:$N$6005,"&lt;"&amp;DATE($F$3,5+1,1)),2)</f>
        <v>0</v>
      </c>
      <c r="G7" s="53">
        <f>ROUND(SUMIFS(资金台帐!$AB$6:$AB$6005,资金台帐!$T$6:$T$6005,"续费",资金台帐!$O$6:$O$6005,IF($C$3="全部","?*",$C$3),资金台帐!$N$6:$N$6005,"&gt;="&amp;DATE($F$3,6,1),资金台帐!$N$6:$N$6005,"&lt;"&amp;DATE($F$3,6+1,1))-SUMIFS(资金台帐!$AC$6:$AC$6005,资金台帐!$T$6:$T$6005,"续费",资金台帐!$O$6:$O$6005,IF($C$3="全部","?*",$C$3),资金台帐!$N$6:$N$6005,"&gt;="&amp;DATE($F$3,6,1),资金台帐!$N$6:$N$6005,"&lt;"&amp;DATE($F$3,6+1,1)),2)</f>
        <v>0</v>
      </c>
      <c r="H7" s="53">
        <f>ROUND(SUMIFS(资金台帐!$AB$6:$AB$6005,资金台帐!$T$6:$T$6005,"续费",资金台帐!$O$6:$O$6005,IF($C$3="全部","?*",$C$3),资金台帐!$N$6:$N$6005,"&gt;="&amp;DATE($F$3,7,1),资金台帐!$N$6:$N$6005,"&lt;"&amp;DATE($F$3,7+1,1))-SUMIFS(资金台帐!$AC$6:$AC$6005,资金台帐!$T$6:$T$6005,"续费",资金台帐!$O$6:$O$6005,IF($C$3="全部","?*",$C$3),资金台帐!$N$6:$N$6005,"&gt;="&amp;DATE($F$3,7,1),资金台帐!$N$6:$N$6005,"&lt;"&amp;DATE($F$3,7+1,1)),2)</f>
        <v>0</v>
      </c>
      <c r="I7" s="53">
        <f>ROUND(SUMIFS(资金台帐!$AB$6:$AB$6005,资金台帐!$T$6:$T$6005,"续费",资金台帐!$O$6:$O$6005,IF($C$3="全部","?*",$C$3),资金台帐!$N$6:$N$6005,"&gt;="&amp;DATE($F$3,8,1),资金台帐!$N$6:$N$6005,"&lt;"&amp;DATE($F$3,8+1,1))-SUMIFS(资金台帐!$AC$6:$AC$6005,资金台帐!$T$6:$T$6005,"续费",资金台帐!$O$6:$O$6005,IF($C$3="全部","?*",$C$3),资金台帐!$N$6:$N$6005,"&gt;="&amp;DATE($F$3,8,1),资金台帐!$N$6:$N$6005,"&lt;"&amp;DATE($F$3,8+1,1)),2)</f>
        <v>0</v>
      </c>
      <c r="J7" s="53">
        <f>ROUND(SUMIFS(资金台帐!$AB$6:$AB$6005,资金台帐!$T$6:$T$6005,"续费",资金台帐!$O$6:$O$6005,IF($C$3="全部","?*",$C$3),资金台帐!$N$6:$N$6005,"&gt;="&amp;DATE($F$3,9,1),资金台帐!$N$6:$N$6005,"&lt;"&amp;DATE($F$3,9+1,1))-SUMIFS(资金台帐!$AC$6:$AC$6005,资金台帐!$T$6:$T$6005,"续费",资金台帐!$O$6:$O$6005,IF($C$3="全部","?*",$C$3),资金台帐!$N$6:$N$6005,"&gt;="&amp;DATE($F$3,9,1),资金台帐!$N$6:$N$6005,"&lt;"&amp;DATE($F$3,9+1,1)),2)</f>
        <v>0</v>
      </c>
      <c r="K7" s="53">
        <f>ROUND(SUMIFS(资金台帐!$AB$6:$AB$6005,资金台帐!$T$6:$T$6005,"续费",资金台帐!$O$6:$O$6005,IF($C$3="全部","?*",$C$3),资金台帐!$N$6:$N$6005,"&gt;="&amp;DATE($F$3,10,1),资金台帐!$N$6:$N$6005,"&lt;"&amp;DATE($F$3,10+1,1))-SUMIFS(资金台帐!$AC$6:$AC$6005,资金台帐!$T$6:$T$6005,"续费",资金台帐!$O$6:$O$6005,IF($C$3="全部","?*",$C$3),资金台帐!$N$6:$N$6005,"&gt;="&amp;DATE($F$3,10,1),资金台帐!$N$6:$N$6005,"&lt;"&amp;DATE($F$3,10+1,1)),2)</f>
        <v>0</v>
      </c>
      <c r="L7" s="53">
        <f>ROUND(SUMIFS(资金台帐!$AB$6:$AB$6005,资金台帐!$T$6:$T$6005,"续费",资金台帐!$O$6:$O$6005,IF($C$3="全部","?*",$C$3),资金台帐!$N$6:$N$6005,"&gt;="&amp;DATE($F$3,11,1),资金台帐!$N$6:$N$6005,"&lt;"&amp;DATE($F$3,11+1,1))-SUMIFS(资金台帐!$AC$6:$AC$6005,资金台帐!$T$6:$T$6005,"续费",资金台帐!$O$6:$O$6005,IF($C$3="全部","?*",$C$3),资金台帐!$N$6:$N$6005,"&gt;="&amp;DATE($F$3,11,1),资金台帐!$N$6:$N$6005,"&lt;"&amp;DATE($F$3,11+1,1)),2)</f>
        <v>0</v>
      </c>
      <c r="M7" s="53">
        <f>ROUND(SUMIFS(资金台帐!$AB$6:$AB$6005,资金台帐!$T$6:$T$6005,"续费",资金台帐!$O$6:$O$6005,IF($C$3="全部","?*",$C$3),资金台帐!$N$6:$N$6005,"&gt;="&amp;DATE($F$3,12,1),资金台帐!$N$6:$N$6005,"&lt;"&amp;DATE($F$3,12+1,1))-SUMIFS(资金台帐!$AC$6:$AC$6005,资金台帐!$T$6:$T$6005,"续费",资金台帐!$O$6:$O$6005,IF($C$3="全部","?*",$C$3),资金台帐!$N$6:$N$6005,"&gt;="&amp;DATE($F$3,12,1),资金台帐!$N$6:$N$6005,"&lt;"&amp;DATE($F$3,12+1,1)),2)</f>
        <v>0</v>
      </c>
      <c r="N7" s="53">
        <f>ROUND(SUMIFS(资金台帐!$AB$6:$AB$6005,资金台帐!$T$6:$T$6005,"续费",资金台帐!$O$6:$O$6005,IF($C$3="全部","?*",$C$3),资金台帐!$N$6:$N$6005,"&gt;="&amp;DATE($F$3,1,1),资金台帐!$N$6:$N$6005,"&lt;"&amp;DATE($F$3+1,1,1))-SUMIFS(资金台帐!$AC$6:$AC$6005,资金台帐!$T$6:$T$6005,"续费",资金台帐!$O$6:$O$6005,IF($C$3="全部","?*",$C$3),资金台帐!$N$6:$N$6005,"&gt;="&amp;DATE($F$3,1,1),资金台帐!$N$6:$N$6005,"&lt;"&amp;DATE($F$3+1,1,1)),2)</f>
        <v>0</v>
      </c>
    </row>
    <row r="8">
      <c r="A8" s="63" t="inlineStr">
        <is>
          <t>其他收入项目</t>
        </is>
      </c>
      <c r="B8" s="53">
        <f>ROUND(B9-B6-B7,2)</f>
        <v>0</v>
      </c>
      <c r="C8" s="53">
        <f>ROUND(C9-C6-C7,2)</f>
        <v>0</v>
      </c>
      <c r="D8" s="53">
        <f>ROUND(D9-D6-D7,2)</f>
        <v>0</v>
      </c>
      <c r="E8" s="53">
        <f>ROUND(E9-E6-E7,2)</f>
        <v>0</v>
      </c>
      <c r="F8" s="53">
        <f>ROUND(F9-F6-F7,2)</f>
        <v>0</v>
      </c>
      <c r="G8" s="53">
        <f>ROUND(G9-G6-G7,2)</f>
        <v>0</v>
      </c>
      <c r="H8" s="53">
        <f>ROUND(H9-H6-H7,2)</f>
        <v>0</v>
      </c>
      <c r="I8" s="53">
        <f>ROUND(I9-I6-I7,2)</f>
        <v>0</v>
      </c>
      <c r="J8" s="53">
        <f>ROUND(J9-J6-J7,2)</f>
        <v>0</v>
      </c>
      <c r="K8" s="53">
        <f>ROUND(K9-K6-K7,2)</f>
        <v>0</v>
      </c>
      <c r="L8" s="53">
        <f>ROUND(L9-L6-L7,2)</f>
        <v>0</v>
      </c>
      <c r="M8" s="53">
        <f>ROUND(M9-M6-M7,2)</f>
        <v>0</v>
      </c>
      <c r="N8" s="53">
        <f>ROUND(N9-N6-N7,2)</f>
        <v>0</v>
      </c>
    </row>
    <row r="9">
      <c r="A9" s="63" t="inlineStr">
        <is>
          <t>收入合计</t>
        </is>
      </c>
      <c r="B9" s="59">
        <f>ROUND(SUMIFS(资金台帐!$AB$6:$AB$6005,资金台帐!$U$6:$U$6005,"收入",资金台帐!$O$6:$O$6005,IF($C$3="全部","?*",$C$3),资金台帐!$N$6:$N$6005,"&gt;="&amp;DATE($F$3,1,1),资金台帐!$N$6:$N$6005,"&lt;"&amp;DATE($F$3,1+1,1))-SUMIFS(资金台帐!$AC$6:$AC$6005,资金台帐!$U$6:$U$6005,"收入",资金台帐!$O$6:$O$6005,IF($C$3="全部","?*",$C$3),资金台帐!$N$6:$N$6005,"&gt;="&amp;DATE($F$3,1,1),资金台帐!$N$6:$N$6005,"&lt;"&amp;DATE($F$3,1+1,1)),2)</f>
        <v>0</v>
      </c>
      <c r="C9" s="59">
        <f>ROUND(SUMIFS(资金台帐!$AB$6:$AB$6005,资金台帐!$U$6:$U$6005,"收入",资金台帐!$O$6:$O$6005,IF($C$3="全部","?*",$C$3),资金台帐!$N$6:$N$6005,"&gt;="&amp;DATE($F$3,2,1),资金台帐!$N$6:$N$6005,"&lt;"&amp;DATE($F$3,2+1,1))-SUMIFS(资金台帐!$AC$6:$AC$6005,资金台帐!$U$6:$U$6005,"收入",资金台帐!$O$6:$O$6005,IF($C$3="全部","?*",$C$3),资金台帐!$N$6:$N$6005,"&gt;="&amp;DATE($F$3,2,1),资金台帐!$N$6:$N$6005,"&lt;"&amp;DATE($F$3,2+1,1)),2)</f>
        <v>0</v>
      </c>
      <c r="D9" s="59">
        <f>ROUND(SUMIFS(资金台帐!$AB$6:$AB$6005,资金台帐!$U$6:$U$6005,"收入",资金台帐!$O$6:$O$6005,IF($C$3="全部","?*",$C$3),资金台帐!$N$6:$N$6005,"&gt;="&amp;DATE($F$3,3,1),资金台帐!$N$6:$N$6005,"&lt;"&amp;DATE($F$3,3+1,1))-SUMIFS(资金台帐!$AC$6:$AC$6005,资金台帐!$U$6:$U$6005,"收入",资金台帐!$O$6:$O$6005,IF($C$3="全部","?*",$C$3),资金台帐!$N$6:$N$6005,"&gt;="&amp;DATE($F$3,3,1),资金台帐!$N$6:$N$6005,"&lt;"&amp;DATE($F$3,3+1,1)),2)</f>
        <v>0</v>
      </c>
      <c r="E9" s="59">
        <f>ROUND(SUMIFS(资金台帐!$AB$6:$AB$6005,资金台帐!$U$6:$U$6005,"收入",资金台帐!$O$6:$O$6005,IF($C$3="全部","?*",$C$3),资金台帐!$N$6:$N$6005,"&gt;="&amp;DATE($F$3,4,1),资金台帐!$N$6:$N$6005,"&lt;"&amp;DATE($F$3,4+1,1))-SUMIFS(资金台帐!$AC$6:$AC$6005,资金台帐!$U$6:$U$6005,"收入",资金台帐!$O$6:$O$6005,IF($C$3="全部","?*",$C$3),资金台帐!$N$6:$N$6005,"&gt;="&amp;DATE($F$3,4,1),资金台帐!$N$6:$N$6005,"&lt;"&amp;DATE($F$3,4+1,1)),2)</f>
        <v>0</v>
      </c>
      <c r="F9" s="59">
        <f>ROUND(SUMIFS(资金台帐!$AB$6:$AB$6005,资金台帐!$U$6:$U$6005,"收入",资金台帐!$O$6:$O$6005,IF($C$3="全部","?*",$C$3),资金台帐!$N$6:$N$6005,"&gt;="&amp;DATE($F$3,5,1),资金台帐!$N$6:$N$6005,"&lt;"&amp;DATE($F$3,5+1,1))-SUMIFS(资金台帐!$AC$6:$AC$6005,资金台帐!$U$6:$U$6005,"收入",资金台帐!$O$6:$O$6005,IF($C$3="全部","?*",$C$3),资金台帐!$N$6:$N$6005,"&gt;="&amp;DATE($F$3,5,1),资金台帐!$N$6:$N$6005,"&lt;"&amp;DATE($F$3,5+1,1)),2)</f>
        <v>0</v>
      </c>
      <c r="G9" s="59">
        <f>ROUND(SUMIFS(资金台帐!$AB$6:$AB$6005,资金台帐!$U$6:$U$6005,"收入",资金台帐!$O$6:$O$6005,IF($C$3="全部","?*",$C$3),资金台帐!$N$6:$N$6005,"&gt;="&amp;DATE($F$3,6,1),资金台帐!$N$6:$N$6005,"&lt;"&amp;DATE($F$3,6+1,1))-SUMIFS(资金台帐!$AC$6:$AC$6005,资金台帐!$U$6:$U$6005,"收入",资金台帐!$O$6:$O$6005,IF($C$3="全部","?*",$C$3),资金台帐!$N$6:$N$6005,"&gt;="&amp;DATE($F$3,6,1),资金台帐!$N$6:$N$6005,"&lt;"&amp;DATE($F$3,6+1,1)),2)</f>
        <v>0</v>
      </c>
      <c r="H9" s="59">
        <f>ROUND(SUMIFS(资金台帐!$AB$6:$AB$6005,资金台帐!$U$6:$U$6005,"收入",资金台帐!$O$6:$O$6005,IF($C$3="全部","?*",$C$3),资金台帐!$N$6:$N$6005,"&gt;="&amp;DATE($F$3,7,1),资金台帐!$N$6:$N$6005,"&lt;"&amp;DATE($F$3,7+1,1))-SUMIFS(资金台帐!$AC$6:$AC$6005,资金台帐!$U$6:$U$6005,"收入",资金台帐!$O$6:$O$6005,IF($C$3="全部","?*",$C$3),资金台帐!$N$6:$N$6005,"&gt;="&amp;DATE($F$3,7,1),资金台帐!$N$6:$N$6005,"&lt;"&amp;DATE($F$3,7+1,1)),2)</f>
        <v>0</v>
      </c>
      <c r="I9" s="59">
        <f>ROUND(SUMIFS(资金台帐!$AB$6:$AB$6005,资金台帐!$U$6:$U$6005,"收入",资金台帐!$O$6:$O$6005,IF($C$3="全部","?*",$C$3),资金台帐!$N$6:$N$6005,"&gt;="&amp;DATE($F$3,8,1),资金台帐!$N$6:$N$6005,"&lt;"&amp;DATE($F$3,8+1,1))-SUMIFS(资金台帐!$AC$6:$AC$6005,资金台帐!$U$6:$U$6005,"收入",资金台帐!$O$6:$O$6005,IF($C$3="全部","?*",$C$3),资金台帐!$N$6:$N$6005,"&gt;="&amp;DATE($F$3,8,1),资金台帐!$N$6:$N$6005,"&lt;"&amp;DATE($F$3,8+1,1)),2)</f>
        <v>0</v>
      </c>
      <c r="J9" s="59">
        <f>ROUND(SUMIFS(资金台帐!$AB$6:$AB$6005,资金台帐!$U$6:$U$6005,"收入",资金台帐!$O$6:$O$6005,IF($C$3="全部","?*",$C$3),资金台帐!$N$6:$N$6005,"&gt;="&amp;DATE($F$3,9,1),资金台帐!$N$6:$N$6005,"&lt;"&amp;DATE($F$3,9+1,1))-SUMIFS(资金台帐!$AC$6:$AC$6005,资金台帐!$U$6:$U$6005,"收入",资金台帐!$O$6:$O$6005,IF($C$3="全部","?*",$C$3),资金台帐!$N$6:$N$6005,"&gt;="&amp;DATE($F$3,9,1),资金台帐!$N$6:$N$6005,"&lt;"&amp;DATE($F$3,9+1,1)),2)</f>
        <v>171000</v>
      </c>
      <c r="K9" s="59">
        <f>ROUND(SUMIFS(资金台帐!$AB$6:$AB$6005,资金台帐!$U$6:$U$6005,"收入",资金台帐!$O$6:$O$6005,IF($C$3="全部","?*",$C$3),资金台帐!$N$6:$N$6005,"&gt;="&amp;DATE($F$3,10,1),资金台帐!$N$6:$N$6005,"&lt;"&amp;DATE($F$3,10+1,1))-SUMIFS(资金台帐!$AC$6:$AC$6005,资金台帐!$U$6:$U$6005,"收入",资金台帐!$O$6:$O$6005,IF($C$3="全部","?*",$C$3),资金台帐!$N$6:$N$6005,"&gt;="&amp;DATE($F$3,10,1),资金台帐!$N$6:$N$6005,"&lt;"&amp;DATE($F$3,10+1,1)),2)</f>
        <v>0</v>
      </c>
      <c r="L9" s="59">
        <f>ROUND(SUMIFS(资金台帐!$AB$6:$AB$6005,资金台帐!$U$6:$U$6005,"收入",资金台帐!$O$6:$O$6005,IF($C$3="全部","?*",$C$3),资金台帐!$N$6:$N$6005,"&gt;="&amp;DATE($F$3,11,1),资金台帐!$N$6:$N$6005,"&lt;"&amp;DATE($F$3,11+1,1))-SUMIFS(资金台帐!$AC$6:$AC$6005,资金台帐!$U$6:$U$6005,"收入",资金台帐!$O$6:$O$6005,IF($C$3="全部","?*",$C$3),资金台帐!$N$6:$N$6005,"&gt;="&amp;DATE($F$3,11,1),资金台帐!$N$6:$N$6005,"&lt;"&amp;DATE($F$3,11+1,1)),2)</f>
        <v>0</v>
      </c>
      <c r="M9" s="59">
        <f>ROUND(SUMIFS(资金台帐!$AB$6:$AB$6005,资金台帐!$U$6:$U$6005,"收入",资金台帐!$O$6:$O$6005,IF($C$3="全部","?*",$C$3),资金台帐!$N$6:$N$6005,"&gt;="&amp;DATE($F$3,12,1),资金台帐!$N$6:$N$6005,"&lt;"&amp;DATE($F$3,12+1,1))-SUMIFS(资金台帐!$AC$6:$AC$6005,资金台帐!$U$6:$U$6005,"收入",资金台帐!$O$6:$O$6005,IF($C$3="全部","?*",$C$3),资金台帐!$N$6:$N$6005,"&gt;="&amp;DATE($F$3,12,1),资金台帐!$N$6:$N$6005,"&lt;"&amp;DATE($F$3,12+1,1)),2)</f>
        <v>0</v>
      </c>
      <c r="N9" s="59">
        <f>ROUND(SUMIFS(资金台帐!$AB$6:$AB$6005,资金台帐!$U$6:$U$6005,"收入",资金台帐!$O$6:$O$6005,IF($C$3="全部","?*",$C$3),资金台帐!$N$6:$N$6005,"&gt;="&amp;DATE($F$3,1,1),资金台帐!$N$6:$N$6005,"&lt;"&amp;DATE($F$3+1,1,1))-SUMIFS(资金台帐!$AC$6:$AC$6005,资金台帐!$U$6:$U$6005,"收入",资金台帐!$O$6:$O$6005,IF($C$3="全部","?*",$C$3),资金台帐!$N$6:$N$6005,"&gt;="&amp;DATE($F$3,1,1),资金台帐!$N$6:$N$6005,"&lt;"&amp;DATE($F$3+1,1,1)),2)</f>
        <v>171000</v>
      </c>
    </row>
    <row r="12">
      <c r="A12" s="62" t="inlineStr">
        <is>
          <t>每个客户（【往来单位】里类型是「客户」的，按登记顺序）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34" customHeight="1">
      <c r="A13" s="21" t="inlineStr">
        <is>
          <t>序号</t>
        </is>
      </c>
      <c r="B13" s="21" t="inlineStr">
        <is>
          <t>客户</t>
        </is>
      </c>
      <c r="C13" s="21" t="inlineStr">
        <is>
          <t>首次来款</t>
        </is>
      </c>
      <c r="D13" s="21" t="inlineStr">
        <is>
          <t>最近来款</t>
        </is>
      </c>
      <c r="E13" s="21" t="inlineStr">
        <is>
          <t>本年新增</t>
        </is>
      </c>
      <c r="F13" s="21" t="inlineStr">
        <is>
          <t>本年续费</t>
        </is>
      </c>
      <c r="G13" s="21" t="inlineStr">
        <is>
          <t>本年其他项目</t>
        </is>
      </c>
      <c r="H13" s="21" t="inlineStr">
        <is>
          <t>本年收入合计</t>
        </is>
      </c>
      <c r="I13" s="21" t="inlineStr">
        <is>
          <t>累计收款
（到年底）</t>
        </is>
      </c>
      <c r="J13" s="21" t="inlineStr">
        <is>
          <t>本年开票</t>
        </is>
      </c>
      <c r="K13" s="21" t="inlineStr">
        <is>
          <t>应收余额
（到年底）</t>
        </is>
      </c>
      <c r="L13" s="21" t="inlineStr">
        <is>
          <t>本年笔数</t>
        </is>
      </c>
      <c r="M13" s="21" t="inlineStr">
        <is>
          <t>状态</t>
        </is>
      </c>
      <c r="N13" s="21" t="inlineStr">
        <is>
          <t>备注</t>
        </is>
      </c>
    </row>
    <row r="14">
      <c r="A14" s="56">
        <f>IF($B14="","",1)</f>
        <v>1</v>
      </c>
      <c r="B14" s="66" t="str">
        <f>IF(1&gt;$Q$613,"",INDEX(往来单位!$B$4:$B$603,MATCH(1,$Q$14:$Q$613,0)))</f>
        <v>宁波鹿小白机电有限公司</v>
      </c>
      <c r="C14" s="60">
        <f t="shared" ref="C14:C613" si="0">IF($B14="","",IF(COUNTIFS(资金台帐!$P$6:$P$6005,$O14,资金台帐!$O$6:$O$6005,IF($C$3="全部","?*",$C$3),资金台帐!$AB$6:$AB$6005,"&gt;0",资金台帐!$U$6:$U$6005,"收入",资金台帐!$N$6:$N$6005,"&lt;"&amp;DATE($F$3+1,1,1))=0,"",_xlfn.MINIFS(资金台帐!$N$6:$N$6005,资金台帐!$P$6:$P$6005,$O14,资金台帐!$O$6:$O$6005,IF($C$3="全部","?*",$C$3),资金台帐!$AB$6:$AB$6005,"&gt;0",资金台帐!$U$6:$U$6005,"收入",资金台帐!$N$6:$N$6005,"&lt;"&amp;DATE($F$3+1,1,1))))</f>
        <v>46266.0</v>
      </c>
      <c r="D14" s="60">
        <f t="shared" ref="D14:D613" si="1">IF(OR($B14="",C14=""),"",_xlfn.MAXIFS(资金台帐!$N$6:$N$6005,资金台帐!$P$6:$P$6005,$O14,资金台帐!$O$6:$O$6005,IF($C$3="全部","?*",$C$3),资金台帐!$AB$6:$AB$6005,"&gt;0",资金台帐!$U$6:$U$6005,"收入",资金台帐!$N$6:$N$6005,"&lt;"&amp;DATE($F$3+1,1,1)))</f>
        <v>46266.0</v>
      </c>
      <c r="E14" s="53">
        <f t="shared" ref="E14:E613" si="2">IF($B14="","",ROUND(SUMIFS(资金台帐!$AB$6:$AB$6005,资金台帐!$P$6:$P$6005,$O14,资金台帐!$O$6:$O$6005,IF($C$3="全部","?*",$C$3),资金台帐!$N$6:$N$6005,"&gt;="&amp;DATE($F$3,1,1),资金台帐!$N$6:$N$6005,"&lt;"&amp;DATE($F$3+1,1,1),资金台帐!$T$6:$T$6005,"新增")-SUMIFS(资金台帐!$AC$6:$AC$6005,资金台帐!$P$6:$P$6005,$O14,资金台帐!$O$6:$O$6005,IF($C$3="全部","?*",$C$3),资金台帐!$N$6:$N$6005,"&gt;="&amp;DATE($F$3,1,1),资金台帐!$N$6:$N$6005,"&lt;"&amp;DATE($F$3+1,1,1),资金台帐!$T$6:$T$6005,"新增"),2))</f>
        <v>9600</v>
      </c>
      <c r="F14" s="53">
        <f t="shared" ref="F14:F613" si="3">IF($B14="","",ROUND(SUMIFS(资金台帐!$AB$6:$AB$6005,资金台帐!$P$6:$P$6005,$O14,资金台帐!$O$6:$O$6005,IF($C$3="全部","?*",$C$3),资金台帐!$N$6:$N$6005,"&gt;="&amp;DATE($F$3,1,1),资金台帐!$N$6:$N$6005,"&lt;"&amp;DATE($F$3+1,1,1),资金台帐!$T$6:$T$6005,"续费")-SUMIFS(资金台帐!$AC$6:$AC$6005,资金台帐!$P$6:$P$6005,$O14,资金台帐!$O$6:$O$6005,IF($C$3="全部","?*",$C$3),资金台帐!$N$6:$N$6005,"&gt;="&amp;DATE($F$3,1,1),资金台帐!$N$6:$N$6005,"&lt;"&amp;DATE($F$3+1,1,1),资金台帐!$T$6:$T$6005,"续费"),2))</f>
        <v>0</v>
      </c>
      <c r="G14" s="53">
        <f t="shared" ref="G14:G613" si="4">IF($B14="","",ROUND(H14-E14-F14,2))</f>
        <v>0</v>
      </c>
      <c r="H14" s="59">
        <f t="shared" ref="H14:H613" si="5">IF($B14="","",ROUND(SUMIFS(资金台帐!$AB$6:$AB$6005,资金台帐!$P$6:$P$6005,$O14,资金台帐!$O$6:$O$6005,IF($C$3="全部","?*",$C$3),资金台帐!$N$6:$N$6005,"&gt;="&amp;DATE($F$3,1,1),资金台帐!$N$6:$N$6005,"&lt;"&amp;DATE($F$3+1,1,1),资金台帐!$U$6:$U$6005,"收入")-SUMIFS(资金台帐!$AC$6:$AC$6005,资金台帐!$P$6:$P$6005,$O14,资金台帐!$O$6:$O$6005,IF($C$3="全部","?*",$C$3),资金台帐!$N$6:$N$6005,"&gt;="&amp;DATE($F$3,1,1),资金台帐!$N$6:$N$6005,"&lt;"&amp;DATE($F$3+1,1,1),资金台帐!$U$6:$U$6005,"收入"),2))</f>
        <v>9600</v>
      </c>
      <c r="I14" s="53">
        <f t="shared" ref="I14:I613" si="6">IF($B14="","",ROUND(SUMIFS(资金台帐!$AB$6:$AB$6005,资金台帐!$P$6:$P$6005,$O14,资金台帐!$O$6:$O$6005,IF($C$3="全部","?*",$C$3),资金台帐!$N$6:$N$6005,"&lt;"&amp;DATE($F$3+1,1,1),资金台帐!$U$6:$U$6005,"收入")-SUMIFS(资金台帐!$AC$6:$AC$6005,资金台帐!$P$6:$P$6005,$O14,资金台帐!$O$6:$O$6005,IF($C$3="全部","?*",$C$3),资金台帐!$N$6:$N$6005,"&lt;"&amp;DATE($F$3+1,1,1),资金台帐!$U$6:$U$6005,"收入"),2))</f>
        <v>9600</v>
      </c>
      <c r="J14" s="53">
        <f t="shared" ref="J14:J613" si="7">IF($B14="","",ROUND(SUMIFS(发票导入!$AB$5:$AB$3004,发票导入!$W$5:$W$3004,$O14,发票导入!$U$5:$U$3004,IF($C$3="全部","?*",$C$3),发票导入!$T$5:$T$3004,"&gt;="&amp;DATE($F$3,1,1),发票导入!$T$5:$T$3004,"&lt;"&amp;DATE($F$3+1,1,1)),2))</f>
        <v>9600</v>
      </c>
      <c r="K14" s="53">
        <f t="shared" ref="K14:K613" si="8">IF($B14="","",ROUND(SUMIFS(基础资料!$AH$5:$AH$204,基础资料!$AG$5:$AG$204,$O14,基础资料!$AF$5:$AF$204,IF($C$3="全部","?*",$C$3))+SUMIFS(发票导入!$AB$5:$AB$3004,发票导入!$W$5:$W$3004,$O14,发票导入!$U$5:$U$3004,IF($C$3="全部","?*",$C$3),发票导入!$T$5:$T$3004,"&lt;"&amp;DATE($F$3+1,1,1))-I14,2))</f>
        <v>0</v>
      </c>
      <c r="L14" s="67">
        <f t="shared" ref="L14:L613" si="9">IF($B14="","",COUNTIFS(资金台帐!$P$6:$P$6005,$O14,资金台帐!$O$6:$O$6005,IF($C$3="全部","?*",$C$3),资金台帐!$N$6:$N$6005,"&gt;="&amp;DATE($F$3,1,1),资金台帐!$N$6:$N$6005,"&lt;"&amp;DATE($F$3+1,1,1),资金台帐!$AB$6:$AB$6005,"&gt;0",资金台帐!$U$6:$U$6005,"收入"))</f>
        <v>1</v>
      </c>
      <c r="M14" s="56" t="str">
        <f t="shared" ref="M14:M613" si="10">IF($B14="","",IF(C14="","还没来过款",IF(E14&gt;0,"本年新客户",IF(D14&lt;DATE($F$3,1,1),"今年没来款",""))))</f>
        <v>本年新客户</v>
      </c>
      <c r="N14" s="68">
        <f t="shared" ref="N14:N613" si="11">IF($B14="","",IF(K14&lt;0,"已收款未开票/预收",IF(K14&gt;0,"开了票还没收齐","")))</f>
      </c>
      <c r="O14" s="22" t="str">
        <f t="shared" ref="O14:O613" si="12">SUBSTITUTE(SUBSTITUTE(SUBSTITUTE($B14,"~","~~"),"*","~*"),"?","~?")</f>
        <v>宁波鹿小白机电有限公司</v>
      </c>
      <c r="P14" s="22">
        <f>IF(往来单位!$C$4="客户",1,0)</f>
        <v>1</v>
      </c>
      <c r="Q14" s="22">
        <f>P14</f>
        <v>1</v>
      </c>
    </row>
    <row r="15">
      <c r="A15" s="56">
        <f>IF($B15="","",2)</f>
        <v>2</v>
      </c>
      <c r="B15" s="66" t="str">
        <f>IF(2&gt;$Q$613,"",INDEX(往来单位!$B$4:$B$603,MATCH(2,$Q$14:$Q$613,0)))</f>
        <v>宁波安程汽车服务有限公司</v>
      </c>
      <c r="C15" s="60">
        <f t="shared" si="0"/>
      </c>
      <c r="D15" s="60">
        <f t="shared" si="1"/>
      </c>
      <c r="E15" s="53">
        <f t="shared" si="2"/>
        <v>0</v>
      </c>
      <c r="F15" s="53">
        <f t="shared" si="3"/>
        <v>0</v>
      </c>
      <c r="G15" s="53">
        <f t="shared" si="4"/>
        <v>0</v>
      </c>
      <c r="H15" s="59">
        <f t="shared" si="5"/>
        <v>0</v>
      </c>
      <c r="I15" s="53">
        <f t="shared" si="6"/>
        <v>0</v>
      </c>
      <c r="J15" s="53">
        <f t="shared" si="7"/>
        <v>21600</v>
      </c>
      <c r="K15" s="53">
        <f t="shared" si="8"/>
        <v>21600</v>
      </c>
      <c r="L15" s="67">
        <f t="shared" si="9"/>
        <v>0</v>
      </c>
      <c r="M15" s="56" t="str">
        <f t="shared" si="10"/>
        <v>还没来过款</v>
      </c>
      <c r="N15" s="68" t="str">
        <f t="shared" si="11"/>
        <v>开了票还没收齐</v>
      </c>
      <c r="O15" s="22" t="str">
        <f t="shared" si="12"/>
        <v>宁波安程汽车服务有限公司</v>
      </c>
      <c r="P15" s="22">
        <f>IF(往来单位!$C$5="客户",1,0)</f>
        <v>1</v>
      </c>
      <c r="Q15" s="22">
        <f t="shared" ref="Q15:Q613" si="13">N(Q14)+P15</f>
        <v>2</v>
      </c>
    </row>
    <row r="16">
      <c r="A16" s="56">
        <f>IF($B16="","",3)</f>
        <v>3</v>
      </c>
      <c r="B16" s="66" t="str">
        <f>IF(3&gt;$Q$613,"",INDEX(往来单位!$B$4:$B$603,MATCH(3,$Q$14:$Q$613,0)))</f>
        <v>宁波市华方塑料机械制造有限公司</v>
      </c>
      <c r="C16" s="60">
        <f t="shared" si="0"/>
        <v>46279.0</v>
      </c>
      <c r="D16" s="60">
        <f t="shared" si="1"/>
        <v>46279.0</v>
      </c>
      <c r="E16" s="53">
        <f t="shared" si="2"/>
        <v>10000</v>
      </c>
      <c r="F16" s="53">
        <f t="shared" si="3"/>
        <v>0</v>
      </c>
      <c r="G16" s="53">
        <f t="shared" si="4"/>
        <v>0</v>
      </c>
      <c r="H16" s="59">
        <f t="shared" si="5"/>
        <v>10000</v>
      </c>
      <c r="I16" s="53">
        <f t="shared" si="6"/>
        <v>10000</v>
      </c>
      <c r="J16" s="53">
        <f t="shared" si="7"/>
        <v>10000</v>
      </c>
      <c r="K16" s="53">
        <f t="shared" si="8"/>
        <v>0</v>
      </c>
      <c r="L16" s="67">
        <f t="shared" si="9"/>
        <v>1</v>
      </c>
      <c r="M16" s="56" t="str">
        <f t="shared" si="10"/>
        <v>本年新客户</v>
      </c>
      <c r="N16" s="68">
        <f t="shared" si="11"/>
      </c>
      <c r="O16" s="22" t="str">
        <f t="shared" si="12"/>
        <v>宁波市华方塑料机械制造有限公司</v>
      </c>
      <c r="P16" s="22">
        <f>IF(往来单位!$C$6="客户",1,0)</f>
        <v>1</v>
      </c>
      <c r="Q16" s="22">
        <f t="shared" si="13"/>
        <v>3</v>
      </c>
    </row>
    <row r="17">
      <c r="A17" s="56">
        <f>IF($B17="","",4)</f>
        <v>4</v>
      </c>
      <c r="B17" s="66" t="str">
        <f>IF(4&gt;$Q$613,"",INDEX(往来单位!$B$4:$B$603,MATCH(4,$Q$14:$Q$613,0)))</f>
        <v>宁波市昕阳国际贸易有限公司</v>
      </c>
      <c r="C17" s="60">
        <f t="shared" si="0"/>
      </c>
      <c r="D17" s="60">
        <f t="shared" si="1"/>
      </c>
      <c r="E17" s="53">
        <f t="shared" si="2"/>
        <v>0</v>
      </c>
      <c r="F17" s="53">
        <f t="shared" si="3"/>
        <v>0</v>
      </c>
      <c r="G17" s="53">
        <f t="shared" si="4"/>
        <v>0</v>
      </c>
      <c r="H17" s="59">
        <f t="shared" si="5"/>
        <v>0</v>
      </c>
      <c r="I17" s="53">
        <f t="shared" si="6"/>
        <v>0</v>
      </c>
      <c r="J17" s="53">
        <f t="shared" si="7"/>
        <v>6600</v>
      </c>
      <c r="K17" s="53">
        <f t="shared" si="8"/>
        <v>6600</v>
      </c>
      <c r="L17" s="67">
        <f t="shared" si="9"/>
        <v>0</v>
      </c>
      <c r="M17" s="56" t="str">
        <f t="shared" si="10"/>
        <v>还没来过款</v>
      </c>
      <c r="N17" s="68" t="str">
        <f t="shared" si="11"/>
        <v>开了票还没收齐</v>
      </c>
      <c r="O17" s="22" t="str">
        <f t="shared" si="12"/>
        <v>宁波市昕阳国际贸易有限公司</v>
      </c>
      <c r="P17" s="22">
        <f>IF(往来单位!$C$7="客户",1,0)</f>
        <v>1</v>
      </c>
      <c r="Q17" s="22">
        <f t="shared" si="13"/>
        <v>4</v>
      </c>
    </row>
    <row r="18">
      <c r="A18" s="56">
        <f>IF($B18="","",5)</f>
        <v>5</v>
      </c>
      <c r="B18" s="66" t="str">
        <f>IF(5&gt;$Q$613,"",INDEX(往来单位!$B$4:$B$603,MATCH(5,$Q$14:$Q$613,0)))</f>
        <v>宁波永程纸制品有限公司</v>
      </c>
      <c r="C18" s="60">
        <f t="shared" si="0"/>
      </c>
      <c r="D18" s="60">
        <f t="shared" si="1"/>
      </c>
      <c r="E18" s="53">
        <f t="shared" si="2"/>
        <v>0</v>
      </c>
      <c r="F18" s="53">
        <f t="shared" si="3"/>
        <v>0</v>
      </c>
      <c r="G18" s="53">
        <f t="shared" si="4"/>
        <v>0</v>
      </c>
      <c r="H18" s="59">
        <f t="shared" si="5"/>
        <v>0</v>
      </c>
      <c r="I18" s="53">
        <f t="shared" si="6"/>
        <v>0</v>
      </c>
      <c r="J18" s="53">
        <f t="shared" si="7"/>
        <v>7200</v>
      </c>
      <c r="K18" s="53">
        <f t="shared" si="8"/>
        <v>7200</v>
      </c>
      <c r="L18" s="67">
        <f t="shared" si="9"/>
        <v>0</v>
      </c>
      <c r="M18" s="56" t="str">
        <f t="shared" si="10"/>
        <v>还没来过款</v>
      </c>
      <c r="N18" s="68" t="str">
        <f t="shared" si="11"/>
        <v>开了票还没收齐</v>
      </c>
      <c r="O18" s="22" t="str">
        <f t="shared" si="12"/>
        <v>宁波永程纸制品有限公司</v>
      </c>
      <c r="P18" s="22">
        <f>IF(往来单位!$C$8="客户",1,0)</f>
        <v>1</v>
      </c>
      <c r="Q18" s="22">
        <f t="shared" si="13"/>
        <v>5</v>
      </c>
    </row>
    <row r="19">
      <c r="A19" s="56">
        <f>IF($B19="","",6)</f>
        <v>6</v>
      </c>
      <c r="B19" s="66" t="str">
        <f>IF(6&gt;$Q$613,"",INDEX(往来单位!$B$4:$B$603,MATCH(6,$Q$14:$Q$613,0)))</f>
        <v>鄞州区福明街道国际汽车城业主委员会</v>
      </c>
      <c r="C19" s="60">
        <f t="shared" si="0"/>
      </c>
      <c r="D19" s="60">
        <f t="shared" si="1"/>
      </c>
      <c r="E19" s="53">
        <f t="shared" si="2"/>
        <v>0</v>
      </c>
      <c r="F19" s="53">
        <f t="shared" si="3"/>
        <v>0</v>
      </c>
      <c r="G19" s="53">
        <f t="shared" si="4"/>
        <v>0</v>
      </c>
      <c r="H19" s="59">
        <f t="shared" si="5"/>
        <v>0</v>
      </c>
      <c r="I19" s="53">
        <f t="shared" si="6"/>
        <v>0</v>
      </c>
      <c r="J19" s="53">
        <f t="shared" si="7"/>
        <v>300</v>
      </c>
      <c r="K19" s="53">
        <f t="shared" si="8"/>
        <v>300</v>
      </c>
      <c r="L19" s="67">
        <f t="shared" si="9"/>
        <v>0</v>
      </c>
      <c r="M19" s="56" t="str">
        <f t="shared" si="10"/>
        <v>还没来过款</v>
      </c>
      <c r="N19" s="68" t="str">
        <f t="shared" si="11"/>
        <v>开了票还没收齐</v>
      </c>
      <c r="O19" s="22" t="str">
        <f t="shared" si="12"/>
        <v>鄞州区福明街道国际汽车城业主委员会</v>
      </c>
      <c r="P19" s="22">
        <f>IF(往来单位!$C$9="客户",1,0)</f>
        <v>1</v>
      </c>
      <c r="Q19" s="22">
        <f t="shared" si="13"/>
        <v>6</v>
      </c>
    </row>
    <row r="20">
      <c r="A20" s="56">
        <f>IF($B20="","",7)</f>
        <v>7</v>
      </c>
      <c r="B20" s="66" t="str">
        <f>IF(7&gt;$Q$613,"",INDEX(往来单位!$B$4:$B$603,MATCH(7,$Q$14:$Q$613,0)))</f>
        <v>宁波市鄞州瑞益通风设备有限公司</v>
      </c>
      <c r="C20" s="60">
        <f t="shared" si="0"/>
      </c>
      <c r="D20" s="60">
        <f t="shared" si="1"/>
      </c>
      <c r="E20" s="53">
        <f t="shared" si="2"/>
        <v>0</v>
      </c>
      <c r="F20" s="53">
        <f t="shared" si="3"/>
        <v>0</v>
      </c>
      <c r="G20" s="53">
        <f t="shared" si="4"/>
        <v>0</v>
      </c>
      <c r="H20" s="59">
        <f t="shared" si="5"/>
        <v>0</v>
      </c>
      <c r="I20" s="53">
        <f t="shared" si="6"/>
        <v>0</v>
      </c>
      <c r="J20" s="53">
        <f t="shared" si="7"/>
        <v>24000</v>
      </c>
      <c r="K20" s="53">
        <f t="shared" si="8"/>
        <v>24000</v>
      </c>
      <c r="L20" s="67">
        <f t="shared" si="9"/>
        <v>0</v>
      </c>
      <c r="M20" s="56" t="str">
        <f t="shared" si="10"/>
        <v>还没来过款</v>
      </c>
      <c r="N20" s="68" t="str">
        <f t="shared" si="11"/>
        <v>开了票还没收齐</v>
      </c>
      <c r="O20" s="22" t="str">
        <f t="shared" si="12"/>
        <v>宁波市鄞州瑞益通风设备有限公司</v>
      </c>
      <c r="P20" s="22">
        <f>IF(往来单位!$C$10="客户",1,0)</f>
        <v>1</v>
      </c>
      <c r="Q20" s="22">
        <f t="shared" si="13"/>
        <v>7</v>
      </c>
    </row>
    <row r="21">
      <c r="A21" s="56">
        <f>IF($B21="","",8)</f>
        <v>8</v>
      </c>
      <c r="B21" s="66" t="str">
        <f>IF(8&gt;$Q$613,"",INDEX(往来单位!$B$4:$B$603,MATCH(8,$Q$14:$Q$613,0)))</f>
        <v>宁波市鄞州五乡晓林五金机械厂</v>
      </c>
      <c r="C21" s="60">
        <f t="shared" si="0"/>
      </c>
      <c r="D21" s="60">
        <f t="shared" si="1"/>
      </c>
      <c r="E21" s="53">
        <f t="shared" si="2"/>
        <v>0</v>
      </c>
      <c r="F21" s="53">
        <f t="shared" si="3"/>
        <v>0</v>
      </c>
      <c r="G21" s="53">
        <f t="shared" si="4"/>
        <v>0</v>
      </c>
      <c r="H21" s="59">
        <f t="shared" si="5"/>
        <v>0</v>
      </c>
      <c r="I21" s="53">
        <f t="shared" si="6"/>
        <v>0</v>
      </c>
      <c r="J21" s="53">
        <f t="shared" si="7"/>
        <v>7200</v>
      </c>
      <c r="K21" s="53">
        <f t="shared" si="8"/>
        <v>7200</v>
      </c>
      <c r="L21" s="67">
        <f t="shared" si="9"/>
        <v>0</v>
      </c>
      <c r="M21" s="56" t="str">
        <f t="shared" si="10"/>
        <v>还没来过款</v>
      </c>
      <c r="N21" s="68" t="str">
        <f t="shared" si="11"/>
        <v>开了票还没收齐</v>
      </c>
      <c r="O21" s="22" t="str">
        <f t="shared" si="12"/>
        <v>宁波市鄞州五乡晓林五金机械厂</v>
      </c>
      <c r="P21" s="22">
        <f>IF(往来单位!$C$11="客户",1,0)</f>
        <v>1</v>
      </c>
      <c r="Q21" s="22">
        <f t="shared" si="13"/>
        <v>8</v>
      </c>
    </row>
    <row r="22">
      <c r="A22" s="56">
        <f>IF($B22="","",9)</f>
        <v>9</v>
      </c>
      <c r="B22" s="66" t="str">
        <f>IF(9&gt;$Q$613,"",INDEX(往来单位!$B$4:$B$603,MATCH(9,$Q$14:$Q$613,0)))</f>
        <v>宜柏嘉（宁波）智能科技有限公司</v>
      </c>
      <c r="C22" s="60">
        <f t="shared" si="0"/>
      </c>
      <c r="D22" s="60">
        <f t="shared" si="1"/>
      </c>
      <c r="E22" s="53">
        <f t="shared" si="2"/>
        <v>0</v>
      </c>
      <c r="F22" s="53">
        <f t="shared" si="3"/>
        <v>0</v>
      </c>
      <c r="G22" s="53">
        <f t="shared" si="4"/>
        <v>0</v>
      </c>
      <c r="H22" s="59">
        <f t="shared" si="5"/>
        <v>0</v>
      </c>
      <c r="I22" s="53">
        <f t="shared" si="6"/>
        <v>0</v>
      </c>
      <c r="J22" s="53">
        <f t="shared" si="7"/>
        <v>9000</v>
      </c>
      <c r="K22" s="53">
        <f t="shared" si="8"/>
        <v>9000</v>
      </c>
      <c r="L22" s="67">
        <f t="shared" si="9"/>
        <v>0</v>
      </c>
      <c r="M22" s="56" t="str">
        <f t="shared" si="10"/>
        <v>还没来过款</v>
      </c>
      <c r="N22" s="68" t="str">
        <f t="shared" si="11"/>
        <v>开了票还没收齐</v>
      </c>
      <c r="O22" s="22" t="str">
        <f t="shared" si="12"/>
        <v>宜柏嘉（宁波）智能科技有限公司</v>
      </c>
      <c r="P22" s="22">
        <f>IF(往来单位!$C$12="客户",1,0)</f>
        <v>1</v>
      </c>
      <c r="Q22" s="22">
        <f t="shared" si="13"/>
        <v>9</v>
      </c>
    </row>
    <row r="23">
      <c r="A23" s="56">
        <f>IF($B23="","",10)</f>
        <v>10</v>
      </c>
      <c r="B23" s="66" t="str">
        <f>IF(10&gt;$Q$613,"",INDEX(往来单位!$B$4:$B$603,MATCH(10,$Q$14:$Q$613,0)))</f>
        <v>宁波优责标识科技有限公司</v>
      </c>
      <c r="C23" s="60">
        <f t="shared" si="0"/>
      </c>
      <c r="D23" s="60">
        <f t="shared" si="1"/>
      </c>
      <c r="E23" s="53">
        <f t="shared" si="2"/>
        <v>0</v>
      </c>
      <c r="F23" s="53">
        <f t="shared" si="3"/>
        <v>0</v>
      </c>
      <c r="G23" s="53">
        <f t="shared" si="4"/>
        <v>0</v>
      </c>
      <c r="H23" s="59">
        <f t="shared" si="5"/>
        <v>0</v>
      </c>
      <c r="I23" s="53">
        <f t="shared" si="6"/>
        <v>0</v>
      </c>
      <c r="J23" s="53">
        <f t="shared" si="7"/>
        <v>5400</v>
      </c>
      <c r="K23" s="53">
        <f t="shared" si="8"/>
        <v>5400</v>
      </c>
      <c r="L23" s="67">
        <f t="shared" si="9"/>
        <v>0</v>
      </c>
      <c r="M23" s="56" t="str">
        <f t="shared" si="10"/>
        <v>还没来过款</v>
      </c>
      <c r="N23" s="68" t="str">
        <f t="shared" si="11"/>
        <v>开了票还没收齐</v>
      </c>
      <c r="O23" s="22" t="str">
        <f t="shared" si="12"/>
        <v>宁波优责标识科技有限公司</v>
      </c>
      <c r="P23" s="22">
        <f>IF(往来单位!$C$13="客户",1,0)</f>
        <v>1</v>
      </c>
      <c r="Q23" s="22">
        <f t="shared" si="13"/>
        <v>10</v>
      </c>
    </row>
    <row r="24">
      <c r="A24" s="56">
        <f>IF($B24="","",11)</f>
        <v>11</v>
      </c>
      <c r="B24" s="66" t="str">
        <f>IF(11&gt;$Q$613,"",INDEX(往来单位!$B$4:$B$603,MATCH(11,$Q$14:$Q$613,0)))</f>
        <v>宁波新鹏机械有限公司</v>
      </c>
      <c r="C24" s="60">
        <f t="shared" si="0"/>
        <v>46267.0</v>
      </c>
      <c r="D24" s="60">
        <f t="shared" si="1"/>
        <v>46267.0</v>
      </c>
      <c r="E24" s="53">
        <f t="shared" si="2"/>
        <v>6000</v>
      </c>
      <c r="F24" s="53">
        <f t="shared" si="3"/>
        <v>0</v>
      </c>
      <c r="G24" s="53">
        <f t="shared" si="4"/>
        <v>0</v>
      </c>
      <c r="H24" s="59">
        <f t="shared" si="5"/>
        <v>6000</v>
      </c>
      <c r="I24" s="53">
        <f t="shared" si="6"/>
        <v>6000</v>
      </c>
      <c r="J24" s="53">
        <f t="shared" si="7"/>
        <v>0</v>
      </c>
      <c r="K24" s="53">
        <f t="shared" si="8"/>
        <v>-6000</v>
      </c>
      <c r="L24" s="67">
        <f t="shared" si="9"/>
        <v>1</v>
      </c>
      <c r="M24" s="56" t="str">
        <f t="shared" si="10"/>
        <v>本年新客户</v>
      </c>
      <c r="N24" s="68" t="str">
        <f t="shared" si="11"/>
        <v>已收款未开票/预收</v>
      </c>
      <c r="O24" s="22" t="str">
        <f t="shared" si="12"/>
        <v>宁波新鹏机械有限公司</v>
      </c>
      <c r="P24" s="22">
        <f>IF(往来单位!$C$14="客户",1,0)</f>
        <v>1</v>
      </c>
      <c r="Q24" s="22">
        <f t="shared" si="13"/>
        <v>11</v>
      </c>
    </row>
    <row r="25">
      <c r="A25" s="56">
        <f>IF($B25="","",12)</f>
        <v>12</v>
      </c>
      <c r="B25" s="66" t="str">
        <f>IF(12&gt;$Q$613,"",INDEX(往来单位!$B$4:$B$603,MATCH(12,$Q$14:$Q$613,0)))</f>
        <v>宁波恒杰工业锁闭技术有限公司</v>
      </c>
      <c r="C25" s="60">
        <f t="shared" si="0"/>
        <v>46268.0</v>
      </c>
      <c r="D25" s="60">
        <f t="shared" si="1"/>
        <v>46268.0</v>
      </c>
      <c r="E25" s="53">
        <f t="shared" si="2"/>
        <v>68800</v>
      </c>
      <c r="F25" s="53">
        <f t="shared" si="3"/>
        <v>0</v>
      </c>
      <c r="G25" s="53">
        <f t="shared" si="4"/>
        <v>0</v>
      </c>
      <c r="H25" s="59">
        <f t="shared" si="5"/>
        <v>68800</v>
      </c>
      <c r="I25" s="53">
        <f t="shared" si="6"/>
        <v>68800</v>
      </c>
      <c r="J25" s="53">
        <f t="shared" si="7"/>
        <v>0</v>
      </c>
      <c r="K25" s="53">
        <f t="shared" si="8"/>
        <v>-68800</v>
      </c>
      <c r="L25" s="67">
        <f t="shared" si="9"/>
        <v>1</v>
      </c>
      <c r="M25" s="56" t="str">
        <f t="shared" si="10"/>
        <v>本年新客户</v>
      </c>
      <c r="N25" s="68" t="str">
        <f t="shared" si="11"/>
        <v>已收款未开票/预收</v>
      </c>
      <c r="O25" s="22" t="str">
        <f t="shared" si="12"/>
        <v>宁波恒杰工业锁闭技术有限公司</v>
      </c>
      <c r="P25" s="22">
        <f>IF(往来单位!$C$15="客户",1,0)</f>
        <v>1</v>
      </c>
      <c r="Q25" s="22">
        <f t="shared" si="13"/>
        <v>12</v>
      </c>
    </row>
    <row r="26">
      <c r="A26" s="56">
        <f>IF($B26="","",13)</f>
        <v>13</v>
      </c>
      <c r="B26" s="66" t="str">
        <f>IF(13&gt;$Q$613,"",INDEX(往来单位!$B$4:$B$603,MATCH(13,$Q$14:$Q$613,0)))</f>
        <v>宁波绮绘印花有限公司</v>
      </c>
      <c r="C26" s="60">
        <f t="shared" si="0"/>
        <v>46268.0</v>
      </c>
      <c r="D26" s="60">
        <f t="shared" si="1"/>
        <v>46268.0</v>
      </c>
      <c r="E26" s="53">
        <f t="shared" si="2"/>
        <v>8000</v>
      </c>
      <c r="F26" s="53">
        <f t="shared" si="3"/>
        <v>0</v>
      </c>
      <c r="G26" s="53">
        <f t="shared" si="4"/>
        <v>0</v>
      </c>
      <c r="H26" s="59">
        <f t="shared" si="5"/>
        <v>8000</v>
      </c>
      <c r="I26" s="53">
        <f t="shared" si="6"/>
        <v>8000</v>
      </c>
      <c r="J26" s="53">
        <f t="shared" si="7"/>
        <v>0</v>
      </c>
      <c r="K26" s="53">
        <f t="shared" si="8"/>
        <v>-8000</v>
      </c>
      <c r="L26" s="67">
        <f t="shared" si="9"/>
        <v>1</v>
      </c>
      <c r="M26" s="56" t="str">
        <f t="shared" si="10"/>
        <v>本年新客户</v>
      </c>
      <c r="N26" s="68" t="str">
        <f t="shared" si="11"/>
        <v>已收款未开票/预收</v>
      </c>
      <c r="O26" s="22" t="str">
        <f t="shared" si="12"/>
        <v>宁波绮绘印花有限公司</v>
      </c>
      <c r="P26" s="22">
        <f>IF(往来单位!$C$16="客户",1,0)</f>
        <v>1</v>
      </c>
      <c r="Q26" s="22">
        <f t="shared" si="13"/>
        <v>13</v>
      </c>
    </row>
    <row r="27">
      <c r="A27" s="56">
        <f>IF($B27="","",14)</f>
        <v>14</v>
      </c>
      <c r="B27" s="66" t="str">
        <f>IF(14&gt;$Q$613,"",INDEX(往来单位!$B$4:$B$603,MATCH(14,$Q$14:$Q$613,0)))</f>
        <v>浙江省成套工程有限公司鄞州分公司</v>
      </c>
      <c r="C27" s="60">
        <f t="shared" si="0"/>
        <v>46272.0</v>
      </c>
      <c r="D27" s="60">
        <f t="shared" si="1"/>
        <v>46272.0</v>
      </c>
      <c r="E27" s="53">
        <f t="shared" si="2"/>
        <v>1800</v>
      </c>
      <c r="F27" s="53">
        <f t="shared" si="3"/>
        <v>0</v>
      </c>
      <c r="G27" s="53">
        <f t="shared" si="4"/>
        <v>0</v>
      </c>
      <c r="H27" s="59">
        <f t="shared" si="5"/>
        <v>1800</v>
      </c>
      <c r="I27" s="53">
        <f t="shared" si="6"/>
        <v>1800</v>
      </c>
      <c r="J27" s="53">
        <f t="shared" si="7"/>
        <v>0</v>
      </c>
      <c r="K27" s="53">
        <f t="shared" si="8"/>
        <v>-1800</v>
      </c>
      <c r="L27" s="67">
        <f t="shared" si="9"/>
        <v>1</v>
      </c>
      <c r="M27" s="56" t="str">
        <f t="shared" si="10"/>
        <v>本年新客户</v>
      </c>
      <c r="N27" s="68" t="str">
        <f t="shared" si="11"/>
        <v>已收款未开票/预收</v>
      </c>
      <c r="O27" s="22" t="str">
        <f t="shared" si="12"/>
        <v>浙江省成套工程有限公司鄞州分公司</v>
      </c>
      <c r="P27" s="22">
        <f>IF(往来单位!$C$17="客户",1,0)</f>
        <v>1</v>
      </c>
      <c r="Q27" s="22">
        <f t="shared" si="13"/>
        <v>14</v>
      </c>
    </row>
    <row r="28">
      <c r="A28" s="56">
        <f>IF($B28="","",15)</f>
        <v>15</v>
      </c>
      <c r="B28" s="66" t="str">
        <f>IF(15&gt;$Q$613,"",INDEX(往来单位!$B$4:$B$603,MATCH(15,$Q$14:$Q$613,0)))</f>
        <v>宁波市吉安商会</v>
      </c>
      <c r="C28" s="60">
        <f t="shared" si="0"/>
        <v>46273.0</v>
      </c>
      <c r="D28" s="60">
        <f t="shared" si="1"/>
        <v>46273.0</v>
      </c>
      <c r="E28" s="53">
        <f t="shared" si="2"/>
        <v>500</v>
      </c>
      <c r="F28" s="53">
        <f t="shared" si="3"/>
        <v>0</v>
      </c>
      <c r="G28" s="53">
        <f t="shared" si="4"/>
        <v>0</v>
      </c>
      <c r="H28" s="59">
        <f t="shared" si="5"/>
        <v>500</v>
      </c>
      <c r="I28" s="53">
        <f t="shared" si="6"/>
        <v>500</v>
      </c>
      <c r="J28" s="53">
        <f t="shared" si="7"/>
        <v>0</v>
      </c>
      <c r="K28" s="53">
        <f t="shared" si="8"/>
        <v>-500</v>
      </c>
      <c r="L28" s="67">
        <f t="shared" si="9"/>
        <v>1</v>
      </c>
      <c r="M28" s="56" t="str">
        <f t="shared" si="10"/>
        <v>本年新客户</v>
      </c>
      <c r="N28" s="68" t="str">
        <f t="shared" si="11"/>
        <v>已收款未开票/预收</v>
      </c>
      <c r="O28" s="22" t="str">
        <f t="shared" si="12"/>
        <v>宁波市吉安商会</v>
      </c>
      <c r="P28" s="22">
        <f>IF(往来单位!$C$18="客户",1,0)</f>
        <v>1</v>
      </c>
      <c r="Q28" s="22">
        <f t="shared" si="13"/>
        <v>15</v>
      </c>
    </row>
    <row r="29">
      <c r="A29" s="56">
        <f>IF($B29="","",16)</f>
        <v>16</v>
      </c>
      <c r="B29" s="66" t="str">
        <f>IF(16&gt;$Q$613,"",INDEX(往来单位!$B$4:$B$603,MATCH(16,$Q$14:$Q$613,0)))</f>
        <v>宁波绵菡电子有限公司</v>
      </c>
      <c r="C29" s="60">
        <f t="shared" si="0"/>
        <v>46274.0</v>
      </c>
      <c r="D29" s="60">
        <f t="shared" si="1"/>
        <v>46274.0</v>
      </c>
      <c r="E29" s="53">
        <f t="shared" si="2"/>
        <v>3000</v>
      </c>
      <c r="F29" s="53">
        <f t="shared" si="3"/>
        <v>0</v>
      </c>
      <c r="G29" s="53">
        <f t="shared" si="4"/>
        <v>0</v>
      </c>
      <c r="H29" s="59">
        <f t="shared" si="5"/>
        <v>3000</v>
      </c>
      <c r="I29" s="53">
        <f t="shared" si="6"/>
        <v>3000</v>
      </c>
      <c r="J29" s="53">
        <f t="shared" si="7"/>
        <v>0</v>
      </c>
      <c r="K29" s="53">
        <f t="shared" si="8"/>
        <v>-3000</v>
      </c>
      <c r="L29" s="67">
        <f t="shared" si="9"/>
        <v>1</v>
      </c>
      <c r="M29" s="56" t="str">
        <f t="shared" si="10"/>
        <v>本年新客户</v>
      </c>
      <c r="N29" s="68" t="str">
        <f t="shared" si="11"/>
        <v>已收款未开票/预收</v>
      </c>
      <c r="O29" s="22" t="str">
        <f t="shared" si="12"/>
        <v>宁波绵菡电子有限公司</v>
      </c>
      <c r="P29" s="22">
        <f>IF(往来单位!$C$19="客户",1,0)</f>
        <v>1</v>
      </c>
      <c r="Q29" s="22">
        <f t="shared" si="13"/>
        <v>16</v>
      </c>
    </row>
    <row r="30">
      <c r="A30" s="56">
        <f>IF($B30="","",17)</f>
        <v>17</v>
      </c>
      <c r="B30" s="66" t="str">
        <f>IF(17&gt;$Q$613,"",INDEX(往来单位!$B$4:$B$603,MATCH(17,$Q$14:$Q$613,0)))</f>
        <v>宁波启定塑料制品有限公司</v>
      </c>
      <c r="C30" s="60">
        <f t="shared" si="0"/>
        <v>46276.0</v>
      </c>
      <c r="D30" s="60">
        <f t="shared" si="1"/>
        <v>46276.0</v>
      </c>
      <c r="E30" s="53">
        <f t="shared" si="2"/>
        <v>300</v>
      </c>
      <c r="F30" s="53">
        <f t="shared" si="3"/>
        <v>0</v>
      </c>
      <c r="G30" s="53">
        <f t="shared" si="4"/>
        <v>0</v>
      </c>
      <c r="H30" s="59">
        <f t="shared" si="5"/>
        <v>300</v>
      </c>
      <c r="I30" s="53">
        <f t="shared" si="6"/>
        <v>300</v>
      </c>
      <c r="J30" s="53">
        <f t="shared" si="7"/>
        <v>0</v>
      </c>
      <c r="K30" s="53">
        <f t="shared" si="8"/>
        <v>-300</v>
      </c>
      <c r="L30" s="67">
        <f t="shared" si="9"/>
        <v>1</v>
      </c>
      <c r="M30" s="56" t="str">
        <f t="shared" si="10"/>
        <v>本年新客户</v>
      </c>
      <c r="N30" s="68" t="str">
        <f t="shared" si="11"/>
        <v>已收款未开票/预收</v>
      </c>
      <c r="O30" s="22" t="str">
        <f t="shared" si="12"/>
        <v>宁波启定塑料制品有限公司</v>
      </c>
      <c r="P30" s="22">
        <f>IF(往来单位!$C$20="客户",1,0)</f>
        <v>1</v>
      </c>
      <c r="Q30" s="22">
        <f t="shared" si="13"/>
        <v>17</v>
      </c>
    </row>
    <row r="31">
      <c r="A31" s="56">
        <f>IF($B31="","",18)</f>
        <v>18</v>
      </c>
      <c r="B31" s="66" t="str">
        <f>IF(18&gt;$Q$613,"",INDEX(往来单位!$B$4:$B$603,MATCH(18,$Q$14:$Q$613,0)))</f>
        <v>宁波佳协永立服饰有限公司</v>
      </c>
      <c r="C31" s="60">
        <f t="shared" si="0"/>
        <v>46276.0</v>
      </c>
      <c r="D31" s="60">
        <f t="shared" si="1"/>
        <v>46276.0</v>
      </c>
      <c r="E31" s="53">
        <f t="shared" si="2"/>
        <v>54000</v>
      </c>
      <c r="F31" s="53">
        <f t="shared" si="3"/>
        <v>0</v>
      </c>
      <c r="G31" s="53">
        <f t="shared" si="4"/>
        <v>0</v>
      </c>
      <c r="H31" s="59">
        <f t="shared" si="5"/>
        <v>54000</v>
      </c>
      <c r="I31" s="53">
        <f t="shared" si="6"/>
        <v>54000</v>
      </c>
      <c r="J31" s="53">
        <f t="shared" si="7"/>
        <v>0</v>
      </c>
      <c r="K31" s="53">
        <f t="shared" si="8"/>
        <v>-54000</v>
      </c>
      <c r="L31" s="67">
        <f t="shared" si="9"/>
        <v>1</v>
      </c>
      <c r="M31" s="56" t="str">
        <f t="shared" si="10"/>
        <v>本年新客户</v>
      </c>
      <c r="N31" s="68" t="str">
        <f t="shared" si="11"/>
        <v>已收款未开票/预收</v>
      </c>
      <c r="O31" s="22" t="str">
        <f t="shared" si="12"/>
        <v>宁波佳协永立服饰有限公司</v>
      </c>
      <c r="P31" s="22">
        <f>IF(往来单位!$C$21="客户",1,0)</f>
        <v>1</v>
      </c>
      <c r="Q31" s="22">
        <f t="shared" si="13"/>
        <v>18</v>
      </c>
    </row>
    <row r="32">
      <c r="A32" s="56">
        <f>IF($B32="","",19)</f>
        <v>19</v>
      </c>
      <c r="B32" s="66" t="str">
        <f>IF(19&gt;$Q$613,"",INDEX(往来单位!$B$4:$B$603,MATCH(19,$Q$14:$Q$613,0)))</f>
        <v>宁波市鄞州烈盛电子有限公司</v>
      </c>
      <c r="C32" s="60">
        <f t="shared" si="0"/>
        <v>46278.0</v>
      </c>
      <c r="D32" s="60">
        <f t="shared" si="1"/>
        <v>46278.0</v>
      </c>
      <c r="E32" s="53">
        <f t="shared" si="2"/>
        <v>2000</v>
      </c>
      <c r="F32" s="53">
        <f t="shared" si="3"/>
        <v>0</v>
      </c>
      <c r="G32" s="53">
        <f t="shared" si="4"/>
        <v>0</v>
      </c>
      <c r="H32" s="59">
        <f t="shared" si="5"/>
        <v>2000</v>
      </c>
      <c r="I32" s="53">
        <f t="shared" si="6"/>
        <v>2000</v>
      </c>
      <c r="J32" s="53">
        <f t="shared" si="7"/>
        <v>0</v>
      </c>
      <c r="K32" s="53">
        <f t="shared" si="8"/>
        <v>-2000</v>
      </c>
      <c r="L32" s="67">
        <f t="shared" si="9"/>
        <v>1</v>
      </c>
      <c r="M32" s="56" t="str">
        <f t="shared" si="10"/>
        <v>本年新客户</v>
      </c>
      <c r="N32" s="68" t="str">
        <f t="shared" si="11"/>
        <v>已收款未开票/预收</v>
      </c>
      <c r="O32" s="22" t="str">
        <f t="shared" si="12"/>
        <v>宁波市鄞州烈盛电子有限公司</v>
      </c>
      <c r="P32" s="22">
        <f>IF(往来单位!$C$22="客户",1,0)</f>
        <v>1</v>
      </c>
      <c r="Q32" s="22">
        <f t="shared" si="13"/>
        <v>19</v>
      </c>
    </row>
    <row r="33">
      <c r="A33" s="56">
        <f>IF($B33="","",20)</f>
        <v>20</v>
      </c>
      <c r="B33" s="66" t="str">
        <f>IF(20&gt;$Q$613,"",INDEX(往来单位!$B$4:$B$603,MATCH(20,$Q$14:$Q$613,0)))</f>
        <v>宁波盛晞钛金科技有限公司</v>
      </c>
      <c r="C33" s="60">
        <f t="shared" si="0"/>
        <v>46278.0</v>
      </c>
      <c r="D33" s="60">
        <f t="shared" si="1"/>
        <v>46278.0</v>
      </c>
      <c r="E33" s="53">
        <f t="shared" si="2"/>
        <v>1000</v>
      </c>
      <c r="F33" s="53">
        <f t="shared" si="3"/>
        <v>0</v>
      </c>
      <c r="G33" s="53">
        <f t="shared" si="4"/>
        <v>0</v>
      </c>
      <c r="H33" s="59">
        <f t="shared" si="5"/>
        <v>1000</v>
      </c>
      <c r="I33" s="53">
        <f t="shared" si="6"/>
        <v>1000</v>
      </c>
      <c r="J33" s="53">
        <f t="shared" si="7"/>
        <v>0</v>
      </c>
      <c r="K33" s="53">
        <f t="shared" si="8"/>
        <v>-1000</v>
      </c>
      <c r="L33" s="67">
        <f t="shared" si="9"/>
        <v>1</v>
      </c>
      <c r="M33" s="56" t="str">
        <f t="shared" si="10"/>
        <v>本年新客户</v>
      </c>
      <c r="N33" s="68" t="str">
        <f t="shared" si="11"/>
        <v>已收款未开票/预收</v>
      </c>
      <c r="O33" s="22" t="str">
        <f t="shared" si="12"/>
        <v>宁波盛晞钛金科技有限公司</v>
      </c>
      <c r="P33" s="22">
        <f>IF(往来单位!$C$23="客户",1,0)</f>
        <v>1</v>
      </c>
      <c r="Q33" s="22">
        <f t="shared" si="13"/>
        <v>20</v>
      </c>
    </row>
    <row r="34">
      <c r="A34" s="56">
        <f>IF($B34="","",21)</f>
        <v>21</v>
      </c>
      <c r="B34" s="66" t="str">
        <f>IF(21&gt;$Q$613,"",INDEX(往来单位!$B$4:$B$603,MATCH(21,$Q$14:$Q$613,0)))</f>
        <v>宁波恒世通实业有限公司</v>
      </c>
      <c r="C34" s="60">
        <f t="shared" si="0"/>
        <v>46279.0</v>
      </c>
      <c r="D34" s="60">
        <f t="shared" si="1"/>
        <v>46279.0</v>
      </c>
      <c r="E34" s="53">
        <f t="shared" si="2"/>
        <v>6000</v>
      </c>
      <c r="F34" s="53">
        <f t="shared" si="3"/>
        <v>0</v>
      </c>
      <c r="G34" s="53">
        <f t="shared" si="4"/>
        <v>0</v>
      </c>
      <c r="H34" s="59">
        <f t="shared" si="5"/>
        <v>6000</v>
      </c>
      <c r="I34" s="53">
        <f t="shared" si="6"/>
        <v>6000</v>
      </c>
      <c r="J34" s="53">
        <f t="shared" si="7"/>
        <v>0</v>
      </c>
      <c r="K34" s="53">
        <f t="shared" si="8"/>
        <v>-6000</v>
      </c>
      <c r="L34" s="67">
        <f t="shared" si="9"/>
        <v>1</v>
      </c>
      <c r="M34" s="56" t="str">
        <f t="shared" si="10"/>
        <v>本年新客户</v>
      </c>
      <c r="N34" s="68" t="str">
        <f t="shared" si="11"/>
        <v>已收款未开票/预收</v>
      </c>
      <c r="O34" s="22" t="str">
        <f t="shared" si="12"/>
        <v>宁波恒世通实业有限公司</v>
      </c>
      <c r="P34" s="22">
        <f>IF(往来单位!$C$24="客户",1,0)</f>
        <v>1</v>
      </c>
      <c r="Q34" s="22">
        <f t="shared" si="13"/>
        <v>21</v>
      </c>
    </row>
    <row r="35">
      <c r="A35" s="56">
        <f>IF($B35="","",22)</f>
      </c>
      <c r="B35" s="66">
        <f>IF(22&gt;$Q$613,"",INDEX(往来单位!$B$4:$B$603,MATCH(22,$Q$14:$Q$613,0)))</f>
      </c>
      <c r="C35" s="60">
        <f t="shared" si="0"/>
      </c>
      <c r="D35" s="60">
        <f t="shared" si="1"/>
      </c>
      <c r="E35" s="53">
        <f t="shared" si="2"/>
      </c>
      <c r="F35" s="53">
        <f t="shared" si="3"/>
      </c>
      <c r="G35" s="53">
        <f t="shared" si="4"/>
      </c>
      <c r="H35" s="59">
        <f t="shared" si="5"/>
      </c>
      <c r="I35" s="53">
        <f t="shared" si="6"/>
      </c>
      <c r="J35" s="53">
        <f t="shared" si="7"/>
      </c>
      <c r="K35" s="53">
        <f t="shared" si="8"/>
      </c>
      <c r="L35" s="67">
        <f t="shared" si="9"/>
      </c>
      <c r="M35" s="56">
        <f t="shared" si="10"/>
      </c>
      <c r="N35" s="68">
        <f t="shared" si="11"/>
      </c>
      <c r="O35" s="22">
        <f t="shared" si="12"/>
      </c>
      <c r="P35" s="22">
        <f>IF(往来单位!$C$25="客户",1,0)</f>
        <v>0</v>
      </c>
      <c r="Q35" s="22">
        <f t="shared" si="13"/>
        <v>21</v>
      </c>
    </row>
    <row r="36">
      <c r="A36" s="56">
        <f>IF($B36="","",23)</f>
      </c>
      <c r="B36" s="66">
        <f>IF(23&gt;$Q$613,"",INDEX(往来单位!$B$4:$B$603,MATCH(23,$Q$14:$Q$613,0)))</f>
      </c>
      <c r="C36" s="60">
        <f t="shared" si="0"/>
      </c>
      <c r="D36" s="60">
        <f t="shared" si="1"/>
      </c>
      <c r="E36" s="53">
        <f t="shared" si="2"/>
      </c>
      <c r="F36" s="53">
        <f t="shared" si="3"/>
      </c>
      <c r="G36" s="53">
        <f t="shared" si="4"/>
      </c>
      <c r="H36" s="59">
        <f t="shared" si="5"/>
      </c>
      <c r="I36" s="53">
        <f t="shared" si="6"/>
      </c>
      <c r="J36" s="53">
        <f t="shared" si="7"/>
      </c>
      <c r="K36" s="53">
        <f t="shared" si="8"/>
      </c>
      <c r="L36" s="67">
        <f t="shared" si="9"/>
      </c>
      <c r="M36" s="56">
        <f t="shared" si="10"/>
      </c>
      <c r="N36" s="68">
        <f t="shared" si="11"/>
      </c>
      <c r="O36" s="22">
        <f t="shared" si="12"/>
      </c>
      <c r="P36" s="22">
        <f>IF(往来单位!$C$26="客户",1,0)</f>
        <v>0</v>
      </c>
      <c r="Q36" s="22">
        <f t="shared" si="13"/>
        <v>21</v>
      </c>
    </row>
    <row r="37">
      <c r="A37" s="56">
        <f>IF($B37="","",24)</f>
      </c>
      <c r="B37" s="66">
        <f>IF(24&gt;$Q$613,"",INDEX(往来单位!$B$4:$B$603,MATCH(24,$Q$14:$Q$613,0)))</f>
      </c>
      <c r="C37" s="60">
        <f t="shared" si="0"/>
      </c>
      <c r="D37" s="60">
        <f t="shared" si="1"/>
      </c>
      <c r="E37" s="53">
        <f t="shared" si="2"/>
      </c>
      <c r="F37" s="53">
        <f t="shared" si="3"/>
      </c>
      <c r="G37" s="53">
        <f t="shared" si="4"/>
      </c>
      <c r="H37" s="59">
        <f t="shared" si="5"/>
      </c>
      <c r="I37" s="53">
        <f t="shared" si="6"/>
      </c>
      <c r="J37" s="53">
        <f t="shared" si="7"/>
      </c>
      <c r="K37" s="53">
        <f t="shared" si="8"/>
      </c>
      <c r="L37" s="67">
        <f t="shared" si="9"/>
      </c>
      <c r="M37" s="56">
        <f t="shared" si="10"/>
      </c>
      <c r="N37" s="68">
        <f t="shared" si="11"/>
      </c>
      <c r="O37" s="22">
        <f t="shared" si="12"/>
      </c>
      <c r="P37" s="22">
        <f>IF(往来单位!$C$27="客户",1,0)</f>
        <v>0</v>
      </c>
      <c r="Q37" s="22">
        <f t="shared" si="13"/>
        <v>21</v>
      </c>
    </row>
    <row r="38">
      <c r="A38" s="56">
        <f>IF($B38="","",25)</f>
      </c>
      <c r="B38" s="66">
        <f>IF(25&gt;$Q$613,"",INDEX(往来单位!$B$4:$B$603,MATCH(25,$Q$14:$Q$613,0)))</f>
      </c>
      <c r="C38" s="60">
        <f t="shared" si="0"/>
      </c>
      <c r="D38" s="60">
        <f t="shared" si="1"/>
      </c>
      <c r="E38" s="53">
        <f t="shared" si="2"/>
      </c>
      <c r="F38" s="53">
        <f t="shared" si="3"/>
      </c>
      <c r="G38" s="53">
        <f t="shared" si="4"/>
      </c>
      <c r="H38" s="59">
        <f t="shared" si="5"/>
      </c>
      <c r="I38" s="53">
        <f t="shared" si="6"/>
      </c>
      <c r="J38" s="53">
        <f t="shared" si="7"/>
      </c>
      <c r="K38" s="53">
        <f t="shared" si="8"/>
      </c>
      <c r="L38" s="67">
        <f t="shared" si="9"/>
      </c>
      <c r="M38" s="56">
        <f t="shared" si="10"/>
      </c>
      <c r="N38" s="68">
        <f t="shared" si="11"/>
      </c>
      <c r="O38" s="22">
        <f t="shared" si="12"/>
      </c>
      <c r="P38" s="22">
        <f>IF(往来单位!$C$28="客户",1,0)</f>
        <v>0</v>
      </c>
      <c r="Q38" s="22">
        <f t="shared" si="13"/>
        <v>21</v>
      </c>
    </row>
    <row r="39">
      <c r="A39" s="56">
        <f>IF($B39="","",26)</f>
      </c>
      <c r="B39" s="66">
        <f>IF(26&gt;$Q$613,"",INDEX(往来单位!$B$4:$B$603,MATCH(26,$Q$14:$Q$613,0)))</f>
      </c>
      <c r="C39" s="60">
        <f t="shared" si="0"/>
      </c>
      <c r="D39" s="60">
        <f t="shared" si="1"/>
      </c>
      <c r="E39" s="53">
        <f t="shared" si="2"/>
      </c>
      <c r="F39" s="53">
        <f t="shared" si="3"/>
      </c>
      <c r="G39" s="53">
        <f t="shared" si="4"/>
      </c>
      <c r="H39" s="59">
        <f t="shared" si="5"/>
      </c>
      <c r="I39" s="53">
        <f t="shared" si="6"/>
      </c>
      <c r="J39" s="53">
        <f t="shared" si="7"/>
      </c>
      <c r="K39" s="53">
        <f t="shared" si="8"/>
      </c>
      <c r="L39" s="67">
        <f t="shared" si="9"/>
      </c>
      <c r="M39" s="56">
        <f t="shared" si="10"/>
      </c>
      <c r="N39" s="68">
        <f t="shared" si="11"/>
      </c>
      <c r="O39" s="22">
        <f t="shared" si="12"/>
      </c>
      <c r="P39" s="22">
        <f>IF(往来单位!$C$29="客户",1,0)</f>
        <v>0</v>
      </c>
      <c r="Q39" s="22">
        <f t="shared" si="13"/>
        <v>21</v>
      </c>
    </row>
    <row r="40">
      <c r="A40" s="56">
        <f>IF($B40="","",27)</f>
      </c>
      <c r="B40" s="66">
        <f>IF(27&gt;$Q$613,"",INDEX(往来单位!$B$4:$B$603,MATCH(27,$Q$14:$Q$613,0)))</f>
      </c>
      <c r="C40" s="60">
        <f t="shared" si="0"/>
      </c>
      <c r="D40" s="60">
        <f t="shared" si="1"/>
      </c>
      <c r="E40" s="53">
        <f t="shared" si="2"/>
      </c>
      <c r="F40" s="53">
        <f t="shared" si="3"/>
      </c>
      <c r="G40" s="53">
        <f t="shared" si="4"/>
      </c>
      <c r="H40" s="59">
        <f t="shared" si="5"/>
      </c>
      <c r="I40" s="53">
        <f t="shared" si="6"/>
      </c>
      <c r="J40" s="53">
        <f t="shared" si="7"/>
      </c>
      <c r="K40" s="53">
        <f t="shared" si="8"/>
      </c>
      <c r="L40" s="67">
        <f t="shared" si="9"/>
      </c>
      <c r="M40" s="56">
        <f t="shared" si="10"/>
      </c>
      <c r="N40" s="68">
        <f t="shared" si="11"/>
      </c>
      <c r="O40" s="22">
        <f t="shared" si="12"/>
      </c>
      <c r="P40" s="22">
        <f>IF(往来单位!$C$30="客户",1,0)</f>
        <v>0</v>
      </c>
      <c r="Q40" s="22">
        <f t="shared" si="13"/>
        <v>21</v>
      </c>
    </row>
    <row r="41">
      <c r="A41" s="56">
        <f>IF($B41="","",28)</f>
      </c>
      <c r="B41" s="66">
        <f>IF(28&gt;$Q$613,"",INDEX(往来单位!$B$4:$B$603,MATCH(28,$Q$14:$Q$613,0)))</f>
      </c>
      <c r="C41" s="60">
        <f t="shared" si="0"/>
      </c>
      <c r="D41" s="60">
        <f t="shared" si="1"/>
      </c>
      <c r="E41" s="53">
        <f t="shared" si="2"/>
      </c>
      <c r="F41" s="53">
        <f t="shared" si="3"/>
      </c>
      <c r="G41" s="53">
        <f t="shared" si="4"/>
      </c>
      <c r="H41" s="59">
        <f t="shared" si="5"/>
      </c>
      <c r="I41" s="53">
        <f t="shared" si="6"/>
      </c>
      <c r="J41" s="53">
        <f t="shared" si="7"/>
      </c>
      <c r="K41" s="53">
        <f t="shared" si="8"/>
      </c>
      <c r="L41" s="67">
        <f t="shared" si="9"/>
      </c>
      <c r="M41" s="56">
        <f t="shared" si="10"/>
      </c>
      <c r="N41" s="68">
        <f t="shared" si="11"/>
      </c>
      <c r="O41" s="22">
        <f t="shared" si="12"/>
      </c>
      <c r="P41" s="22">
        <f>IF(往来单位!$C$31="客户",1,0)</f>
        <v>0</v>
      </c>
      <c r="Q41" s="22">
        <f t="shared" si="13"/>
        <v>21</v>
      </c>
    </row>
    <row r="42">
      <c r="A42" s="56">
        <f>IF($B42="","",29)</f>
      </c>
      <c r="B42" s="66">
        <f>IF(29&gt;$Q$613,"",INDEX(往来单位!$B$4:$B$603,MATCH(29,$Q$14:$Q$613,0)))</f>
      </c>
      <c r="C42" s="60">
        <f t="shared" si="0"/>
      </c>
      <c r="D42" s="60">
        <f t="shared" si="1"/>
      </c>
      <c r="E42" s="53">
        <f t="shared" si="2"/>
      </c>
      <c r="F42" s="53">
        <f t="shared" si="3"/>
      </c>
      <c r="G42" s="53">
        <f t="shared" si="4"/>
      </c>
      <c r="H42" s="59">
        <f t="shared" si="5"/>
      </c>
      <c r="I42" s="53">
        <f t="shared" si="6"/>
      </c>
      <c r="J42" s="53">
        <f t="shared" si="7"/>
      </c>
      <c r="K42" s="53">
        <f t="shared" si="8"/>
      </c>
      <c r="L42" s="67">
        <f t="shared" si="9"/>
      </c>
      <c r="M42" s="56">
        <f t="shared" si="10"/>
      </c>
      <c r="N42" s="68">
        <f t="shared" si="11"/>
      </c>
      <c r="O42" s="22">
        <f t="shared" si="12"/>
      </c>
      <c r="P42" s="22">
        <f>IF(往来单位!$C$32="客户",1,0)</f>
        <v>0</v>
      </c>
      <c r="Q42" s="22">
        <f t="shared" si="13"/>
        <v>21</v>
      </c>
    </row>
    <row r="43">
      <c r="A43" s="56">
        <f>IF($B43="","",30)</f>
      </c>
      <c r="B43" s="66">
        <f>IF(30&gt;$Q$613,"",INDEX(往来单位!$B$4:$B$603,MATCH(30,$Q$14:$Q$613,0)))</f>
      </c>
      <c r="C43" s="60">
        <f t="shared" si="0"/>
      </c>
      <c r="D43" s="60">
        <f t="shared" si="1"/>
      </c>
      <c r="E43" s="53">
        <f t="shared" si="2"/>
      </c>
      <c r="F43" s="53">
        <f t="shared" si="3"/>
      </c>
      <c r="G43" s="53">
        <f t="shared" si="4"/>
      </c>
      <c r="H43" s="59">
        <f t="shared" si="5"/>
      </c>
      <c r="I43" s="53">
        <f t="shared" si="6"/>
      </c>
      <c r="J43" s="53">
        <f t="shared" si="7"/>
      </c>
      <c r="K43" s="53">
        <f t="shared" si="8"/>
      </c>
      <c r="L43" s="67">
        <f t="shared" si="9"/>
      </c>
      <c r="M43" s="56">
        <f t="shared" si="10"/>
      </c>
      <c r="N43" s="68">
        <f t="shared" si="11"/>
      </c>
      <c r="O43" s="22">
        <f t="shared" si="12"/>
      </c>
      <c r="P43" s="22">
        <f>IF(往来单位!$C$33="客户",1,0)</f>
        <v>0</v>
      </c>
      <c r="Q43" s="22">
        <f t="shared" si="13"/>
        <v>21</v>
      </c>
    </row>
    <row r="44">
      <c r="A44" s="56">
        <f>IF($B44="","",31)</f>
      </c>
      <c r="B44" s="66">
        <f>IF(31&gt;$Q$613,"",INDEX(往来单位!$B$4:$B$603,MATCH(31,$Q$14:$Q$613,0)))</f>
      </c>
      <c r="C44" s="60">
        <f t="shared" si="0"/>
      </c>
      <c r="D44" s="60">
        <f t="shared" si="1"/>
      </c>
      <c r="E44" s="53">
        <f t="shared" si="2"/>
      </c>
      <c r="F44" s="53">
        <f t="shared" si="3"/>
      </c>
      <c r="G44" s="53">
        <f t="shared" si="4"/>
      </c>
      <c r="H44" s="59">
        <f t="shared" si="5"/>
      </c>
      <c r="I44" s="53">
        <f t="shared" si="6"/>
      </c>
      <c r="J44" s="53">
        <f t="shared" si="7"/>
      </c>
      <c r="K44" s="53">
        <f t="shared" si="8"/>
      </c>
      <c r="L44" s="67">
        <f t="shared" si="9"/>
      </c>
      <c r="M44" s="56">
        <f t="shared" si="10"/>
      </c>
      <c r="N44" s="68">
        <f t="shared" si="11"/>
      </c>
      <c r="O44" s="22">
        <f t="shared" si="12"/>
      </c>
      <c r="P44" s="22">
        <f>IF(往来单位!$C$34="客户",1,0)</f>
        <v>0</v>
      </c>
      <c r="Q44" s="22">
        <f t="shared" si="13"/>
        <v>21</v>
      </c>
    </row>
    <row r="45">
      <c r="A45" s="56">
        <f>IF($B45="","",32)</f>
      </c>
      <c r="B45" s="66">
        <f>IF(32&gt;$Q$613,"",INDEX(往来单位!$B$4:$B$603,MATCH(32,$Q$14:$Q$613,0)))</f>
      </c>
      <c r="C45" s="60">
        <f t="shared" si="0"/>
      </c>
      <c r="D45" s="60">
        <f t="shared" si="1"/>
      </c>
      <c r="E45" s="53">
        <f t="shared" si="2"/>
      </c>
      <c r="F45" s="53">
        <f t="shared" si="3"/>
      </c>
      <c r="G45" s="53">
        <f t="shared" si="4"/>
      </c>
      <c r="H45" s="59">
        <f t="shared" si="5"/>
      </c>
      <c r="I45" s="53">
        <f t="shared" si="6"/>
      </c>
      <c r="J45" s="53">
        <f t="shared" si="7"/>
      </c>
      <c r="K45" s="53">
        <f t="shared" si="8"/>
      </c>
      <c r="L45" s="67">
        <f t="shared" si="9"/>
      </c>
      <c r="M45" s="56">
        <f t="shared" si="10"/>
      </c>
      <c r="N45" s="68">
        <f t="shared" si="11"/>
      </c>
      <c r="O45" s="22">
        <f t="shared" si="12"/>
      </c>
      <c r="P45" s="22">
        <f>IF(往来单位!$C$35="客户",1,0)</f>
        <v>0</v>
      </c>
      <c r="Q45" s="22">
        <f t="shared" si="13"/>
        <v>21</v>
      </c>
    </row>
    <row r="46">
      <c r="A46" s="56">
        <f>IF($B46="","",33)</f>
      </c>
      <c r="B46" s="66">
        <f>IF(33&gt;$Q$613,"",INDEX(往来单位!$B$4:$B$603,MATCH(33,$Q$14:$Q$613,0)))</f>
      </c>
      <c r="C46" s="60">
        <f t="shared" si="0"/>
      </c>
      <c r="D46" s="60">
        <f t="shared" si="1"/>
      </c>
      <c r="E46" s="53">
        <f t="shared" si="2"/>
      </c>
      <c r="F46" s="53">
        <f t="shared" si="3"/>
      </c>
      <c r="G46" s="53">
        <f t="shared" si="4"/>
      </c>
      <c r="H46" s="59">
        <f t="shared" si="5"/>
      </c>
      <c r="I46" s="53">
        <f t="shared" si="6"/>
      </c>
      <c r="J46" s="53">
        <f t="shared" si="7"/>
      </c>
      <c r="K46" s="53">
        <f t="shared" si="8"/>
      </c>
      <c r="L46" s="67">
        <f t="shared" si="9"/>
      </c>
      <c r="M46" s="56">
        <f t="shared" si="10"/>
      </c>
      <c r="N46" s="68">
        <f t="shared" si="11"/>
      </c>
      <c r="O46" s="22">
        <f t="shared" si="12"/>
      </c>
      <c r="P46" s="22">
        <f>IF(往来单位!$C$36="客户",1,0)</f>
        <v>0</v>
      </c>
      <c r="Q46" s="22">
        <f t="shared" si="13"/>
        <v>21</v>
      </c>
    </row>
    <row r="47">
      <c r="A47" s="56">
        <f>IF($B47="","",34)</f>
      </c>
      <c r="B47" s="66">
        <f>IF(34&gt;$Q$613,"",INDEX(往来单位!$B$4:$B$603,MATCH(34,$Q$14:$Q$613,0)))</f>
      </c>
      <c r="C47" s="60">
        <f t="shared" si="0"/>
      </c>
      <c r="D47" s="60">
        <f t="shared" si="1"/>
      </c>
      <c r="E47" s="53">
        <f t="shared" si="2"/>
      </c>
      <c r="F47" s="53">
        <f t="shared" si="3"/>
      </c>
      <c r="G47" s="53">
        <f t="shared" si="4"/>
      </c>
      <c r="H47" s="59">
        <f t="shared" si="5"/>
      </c>
      <c r="I47" s="53">
        <f t="shared" si="6"/>
      </c>
      <c r="J47" s="53">
        <f t="shared" si="7"/>
      </c>
      <c r="K47" s="53">
        <f t="shared" si="8"/>
      </c>
      <c r="L47" s="67">
        <f t="shared" si="9"/>
      </c>
      <c r="M47" s="56">
        <f t="shared" si="10"/>
      </c>
      <c r="N47" s="68">
        <f t="shared" si="11"/>
      </c>
      <c r="O47" s="22">
        <f t="shared" si="12"/>
      </c>
      <c r="P47" s="22">
        <f>IF(往来单位!$C$37="客户",1,0)</f>
        <v>0</v>
      </c>
      <c r="Q47" s="22">
        <f t="shared" si="13"/>
        <v>21</v>
      </c>
    </row>
    <row r="48">
      <c r="A48" s="56">
        <f>IF($B48="","",35)</f>
      </c>
      <c r="B48" s="66">
        <f>IF(35&gt;$Q$613,"",INDEX(往来单位!$B$4:$B$603,MATCH(35,$Q$14:$Q$613,0)))</f>
      </c>
      <c r="C48" s="60">
        <f t="shared" si="0"/>
      </c>
      <c r="D48" s="60">
        <f t="shared" si="1"/>
      </c>
      <c r="E48" s="53">
        <f t="shared" si="2"/>
      </c>
      <c r="F48" s="53">
        <f t="shared" si="3"/>
      </c>
      <c r="G48" s="53">
        <f t="shared" si="4"/>
      </c>
      <c r="H48" s="59">
        <f t="shared" si="5"/>
      </c>
      <c r="I48" s="53">
        <f t="shared" si="6"/>
      </c>
      <c r="J48" s="53">
        <f t="shared" si="7"/>
      </c>
      <c r="K48" s="53">
        <f t="shared" si="8"/>
      </c>
      <c r="L48" s="67">
        <f t="shared" si="9"/>
      </c>
      <c r="M48" s="56">
        <f t="shared" si="10"/>
      </c>
      <c r="N48" s="68">
        <f t="shared" si="11"/>
      </c>
      <c r="O48" s="22">
        <f t="shared" si="12"/>
      </c>
      <c r="P48" s="22">
        <f>IF(往来单位!$C$38="客户",1,0)</f>
        <v>0</v>
      </c>
      <c r="Q48" s="22">
        <f t="shared" si="13"/>
        <v>21</v>
      </c>
    </row>
    <row r="49">
      <c r="A49" s="56">
        <f>IF($B49="","",36)</f>
      </c>
      <c r="B49" s="66">
        <f>IF(36&gt;$Q$613,"",INDEX(往来单位!$B$4:$B$603,MATCH(36,$Q$14:$Q$613,0)))</f>
      </c>
      <c r="C49" s="60">
        <f t="shared" si="0"/>
      </c>
      <c r="D49" s="60">
        <f t="shared" si="1"/>
      </c>
      <c r="E49" s="53">
        <f t="shared" si="2"/>
      </c>
      <c r="F49" s="53">
        <f t="shared" si="3"/>
      </c>
      <c r="G49" s="53">
        <f t="shared" si="4"/>
      </c>
      <c r="H49" s="59">
        <f t="shared" si="5"/>
      </c>
      <c r="I49" s="53">
        <f t="shared" si="6"/>
      </c>
      <c r="J49" s="53">
        <f t="shared" si="7"/>
      </c>
      <c r="K49" s="53">
        <f t="shared" si="8"/>
      </c>
      <c r="L49" s="67">
        <f t="shared" si="9"/>
      </c>
      <c r="M49" s="56">
        <f t="shared" si="10"/>
      </c>
      <c r="N49" s="68">
        <f t="shared" si="11"/>
      </c>
      <c r="O49" s="22">
        <f t="shared" si="12"/>
      </c>
      <c r="P49" s="22">
        <f>IF(往来单位!$C$39="客户",1,0)</f>
        <v>0</v>
      </c>
      <c r="Q49" s="22">
        <f t="shared" si="13"/>
        <v>21</v>
      </c>
    </row>
    <row r="50">
      <c r="A50" s="56">
        <f>IF($B50="","",37)</f>
      </c>
      <c r="B50" s="66">
        <f>IF(37&gt;$Q$613,"",INDEX(往来单位!$B$4:$B$603,MATCH(37,$Q$14:$Q$613,0)))</f>
      </c>
      <c r="C50" s="60">
        <f t="shared" si="0"/>
      </c>
      <c r="D50" s="60">
        <f t="shared" si="1"/>
      </c>
      <c r="E50" s="53">
        <f t="shared" si="2"/>
      </c>
      <c r="F50" s="53">
        <f t="shared" si="3"/>
      </c>
      <c r="G50" s="53">
        <f t="shared" si="4"/>
      </c>
      <c r="H50" s="59">
        <f t="shared" si="5"/>
      </c>
      <c r="I50" s="53">
        <f t="shared" si="6"/>
      </c>
      <c r="J50" s="53">
        <f t="shared" si="7"/>
      </c>
      <c r="K50" s="53">
        <f t="shared" si="8"/>
      </c>
      <c r="L50" s="67">
        <f t="shared" si="9"/>
      </c>
      <c r="M50" s="56">
        <f t="shared" si="10"/>
      </c>
      <c r="N50" s="68">
        <f t="shared" si="11"/>
      </c>
      <c r="O50" s="22">
        <f t="shared" si="12"/>
      </c>
      <c r="P50" s="22">
        <f>IF(往来单位!$C$40="客户",1,0)</f>
        <v>0</v>
      </c>
      <c r="Q50" s="22">
        <f t="shared" si="13"/>
        <v>21</v>
      </c>
    </row>
    <row r="51">
      <c r="A51" s="56">
        <f>IF($B51="","",38)</f>
      </c>
      <c r="B51" s="66">
        <f>IF(38&gt;$Q$613,"",INDEX(往来单位!$B$4:$B$603,MATCH(38,$Q$14:$Q$613,0)))</f>
      </c>
      <c r="C51" s="60">
        <f t="shared" si="0"/>
      </c>
      <c r="D51" s="60">
        <f t="shared" si="1"/>
      </c>
      <c r="E51" s="53">
        <f t="shared" si="2"/>
      </c>
      <c r="F51" s="53">
        <f t="shared" si="3"/>
      </c>
      <c r="G51" s="53">
        <f t="shared" si="4"/>
      </c>
      <c r="H51" s="59">
        <f t="shared" si="5"/>
      </c>
      <c r="I51" s="53">
        <f t="shared" si="6"/>
      </c>
      <c r="J51" s="53">
        <f t="shared" si="7"/>
      </c>
      <c r="K51" s="53">
        <f t="shared" si="8"/>
      </c>
      <c r="L51" s="67">
        <f t="shared" si="9"/>
      </c>
      <c r="M51" s="56">
        <f t="shared" si="10"/>
      </c>
      <c r="N51" s="68">
        <f t="shared" si="11"/>
      </c>
      <c r="O51" s="22">
        <f t="shared" si="12"/>
      </c>
      <c r="P51" s="22">
        <f>IF(往来单位!$C$41="客户",1,0)</f>
        <v>0</v>
      </c>
      <c r="Q51" s="22">
        <f t="shared" si="13"/>
        <v>21</v>
      </c>
    </row>
    <row r="52">
      <c r="A52" s="56">
        <f>IF($B52="","",39)</f>
      </c>
      <c r="B52" s="66">
        <f>IF(39&gt;$Q$613,"",INDEX(往来单位!$B$4:$B$603,MATCH(39,$Q$14:$Q$613,0)))</f>
      </c>
      <c r="C52" s="60">
        <f t="shared" si="0"/>
      </c>
      <c r="D52" s="60">
        <f t="shared" si="1"/>
      </c>
      <c r="E52" s="53">
        <f t="shared" si="2"/>
      </c>
      <c r="F52" s="53">
        <f t="shared" si="3"/>
      </c>
      <c r="G52" s="53">
        <f t="shared" si="4"/>
      </c>
      <c r="H52" s="59">
        <f t="shared" si="5"/>
      </c>
      <c r="I52" s="53">
        <f t="shared" si="6"/>
      </c>
      <c r="J52" s="53">
        <f t="shared" si="7"/>
      </c>
      <c r="K52" s="53">
        <f t="shared" si="8"/>
      </c>
      <c r="L52" s="67">
        <f t="shared" si="9"/>
      </c>
      <c r="M52" s="56">
        <f t="shared" si="10"/>
      </c>
      <c r="N52" s="68">
        <f t="shared" si="11"/>
      </c>
      <c r="O52" s="22">
        <f t="shared" si="12"/>
      </c>
      <c r="P52" s="22">
        <f>IF(往来单位!$C$42="客户",1,0)</f>
        <v>0</v>
      </c>
      <c r="Q52" s="22">
        <f t="shared" si="13"/>
        <v>21</v>
      </c>
    </row>
    <row r="53">
      <c r="A53" s="56">
        <f>IF($B53="","",40)</f>
      </c>
      <c r="B53" s="66">
        <f>IF(40&gt;$Q$613,"",INDEX(往来单位!$B$4:$B$603,MATCH(40,$Q$14:$Q$613,0)))</f>
      </c>
      <c r="C53" s="60">
        <f t="shared" si="0"/>
      </c>
      <c r="D53" s="60">
        <f t="shared" si="1"/>
      </c>
      <c r="E53" s="53">
        <f t="shared" si="2"/>
      </c>
      <c r="F53" s="53">
        <f t="shared" si="3"/>
      </c>
      <c r="G53" s="53">
        <f t="shared" si="4"/>
      </c>
      <c r="H53" s="59">
        <f t="shared" si="5"/>
      </c>
      <c r="I53" s="53">
        <f t="shared" si="6"/>
      </c>
      <c r="J53" s="53">
        <f t="shared" si="7"/>
      </c>
      <c r="K53" s="53">
        <f t="shared" si="8"/>
      </c>
      <c r="L53" s="67">
        <f t="shared" si="9"/>
      </c>
      <c r="M53" s="56">
        <f t="shared" si="10"/>
      </c>
      <c r="N53" s="68">
        <f t="shared" si="11"/>
      </c>
      <c r="O53" s="22">
        <f t="shared" si="12"/>
      </c>
      <c r="P53" s="22">
        <f>IF(往来单位!$C$43="客户",1,0)</f>
        <v>0</v>
      </c>
      <c r="Q53" s="22">
        <f t="shared" si="13"/>
        <v>21</v>
      </c>
    </row>
    <row r="54">
      <c r="A54" s="56">
        <f>IF($B54="","",41)</f>
      </c>
      <c r="B54" s="66">
        <f>IF(41&gt;$Q$613,"",INDEX(往来单位!$B$4:$B$603,MATCH(41,$Q$14:$Q$613,0)))</f>
      </c>
      <c r="C54" s="60">
        <f t="shared" si="0"/>
      </c>
      <c r="D54" s="60">
        <f t="shared" si="1"/>
      </c>
      <c r="E54" s="53">
        <f t="shared" si="2"/>
      </c>
      <c r="F54" s="53">
        <f t="shared" si="3"/>
      </c>
      <c r="G54" s="53">
        <f t="shared" si="4"/>
      </c>
      <c r="H54" s="59">
        <f t="shared" si="5"/>
      </c>
      <c r="I54" s="53">
        <f t="shared" si="6"/>
      </c>
      <c r="J54" s="53">
        <f t="shared" si="7"/>
      </c>
      <c r="K54" s="53">
        <f t="shared" si="8"/>
      </c>
      <c r="L54" s="67">
        <f t="shared" si="9"/>
      </c>
      <c r="M54" s="56">
        <f t="shared" si="10"/>
      </c>
      <c r="N54" s="68">
        <f t="shared" si="11"/>
      </c>
      <c r="O54" s="22">
        <f t="shared" si="12"/>
      </c>
      <c r="P54" s="22">
        <f>IF(往来单位!$C$44="客户",1,0)</f>
        <v>0</v>
      </c>
      <c r="Q54" s="22">
        <f t="shared" si="13"/>
        <v>21</v>
      </c>
    </row>
    <row r="55">
      <c r="A55" s="56">
        <f>IF($B55="","",42)</f>
      </c>
      <c r="B55" s="66">
        <f>IF(42&gt;$Q$613,"",INDEX(往来单位!$B$4:$B$603,MATCH(42,$Q$14:$Q$613,0)))</f>
      </c>
      <c r="C55" s="60">
        <f t="shared" si="0"/>
      </c>
      <c r="D55" s="60">
        <f t="shared" si="1"/>
      </c>
      <c r="E55" s="53">
        <f t="shared" si="2"/>
      </c>
      <c r="F55" s="53">
        <f t="shared" si="3"/>
      </c>
      <c r="G55" s="53">
        <f t="shared" si="4"/>
      </c>
      <c r="H55" s="59">
        <f t="shared" si="5"/>
      </c>
      <c r="I55" s="53">
        <f t="shared" si="6"/>
      </c>
      <c r="J55" s="53">
        <f t="shared" si="7"/>
      </c>
      <c r="K55" s="53">
        <f t="shared" si="8"/>
      </c>
      <c r="L55" s="67">
        <f t="shared" si="9"/>
      </c>
      <c r="M55" s="56">
        <f t="shared" si="10"/>
      </c>
      <c r="N55" s="68">
        <f t="shared" si="11"/>
      </c>
      <c r="O55" s="22">
        <f t="shared" si="12"/>
      </c>
      <c r="P55" s="22">
        <f>IF(往来单位!$C$45="客户",1,0)</f>
        <v>0</v>
      </c>
      <c r="Q55" s="22">
        <f t="shared" si="13"/>
        <v>21</v>
      </c>
    </row>
    <row r="56">
      <c r="A56" s="56">
        <f>IF($B56="","",43)</f>
      </c>
      <c r="B56" s="66">
        <f>IF(43&gt;$Q$613,"",INDEX(往来单位!$B$4:$B$603,MATCH(43,$Q$14:$Q$613,0)))</f>
      </c>
      <c r="C56" s="60">
        <f t="shared" si="0"/>
      </c>
      <c r="D56" s="60">
        <f t="shared" si="1"/>
      </c>
      <c r="E56" s="53">
        <f t="shared" si="2"/>
      </c>
      <c r="F56" s="53">
        <f t="shared" si="3"/>
      </c>
      <c r="G56" s="53">
        <f t="shared" si="4"/>
      </c>
      <c r="H56" s="59">
        <f t="shared" si="5"/>
      </c>
      <c r="I56" s="53">
        <f t="shared" si="6"/>
      </c>
      <c r="J56" s="53">
        <f t="shared" si="7"/>
      </c>
      <c r="K56" s="53">
        <f t="shared" si="8"/>
      </c>
      <c r="L56" s="67">
        <f t="shared" si="9"/>
      </c>
      <c r="M56" s="56">
        <f t="shared" si="10"/>
      </c>
      <c r="N56" s="68">
        <f t="shared" si="11"/>
      </c>
      <c r="O56" s="22">
        <f t="shared" si="12"/>
      </c>
      <c r="P56" s="22">
        <f>IF(往来单位!$C$46="客户",1,0)</f>
        <v>0</v>
      </c>
      <c r="Q56" s="22">
        <f t="shared" si="13"/>
        <v>21</v>
      </c>
    </row>
    <row r="57">
      <c r="A57" s="56">
        <f>IF($B57="","",44)</f>
      </c>
      <c r="B57" s="66">
        <f>IF(44&gt;$Q$613,"",INDEX(往来单位!$B$4:$B$603,MATCH(44,$Q$14:$Q$613,0)))</f>
      </c>
      <c r="C57" s="60">
        <f t="shared" si="0"/>
      </c>
      <c r="D57" s="60">
        <f t="shared" si="1"/>
      </c>
      <c r="E57" s="53">
        <f t="shared" si="2"/>
      </c>
      <c r="F57" s="53">
        <f t="shared" si="3"/>
      </c>
      <c r="G57" s="53">
        <f t="shared" si="4"/>
      </c>
      <c r="H57" s="59">
        <f t="shared" si="5"/>
      </c>
      <c r="I57" s="53">
        <f t="shared" si="6"/>
      </c>
      <c r="J57" s="53">
        <f t="shared" si="7"/>
      </c>
      <c r="K57" s="53">
        <f t="shared" si="8"/>
      </c>
      <c r="L57" s="67">
        <f t="shared" si="9"/>
      </c>
      <c r="M57" s="56">
        <f t="shared" si="10"/>
      </c>
      <c r="N57" s="68">
        <f t="shared" si="11"/>
      </c>
      <c r="O57" s="22">
        <f t="shared" si="12"/>
      </c>
      <c r="P57" s="22">
        <f>IF(往来单位!$C$47="客户",1,0)</f>
        <v>0</v>
      </c>
      <c r="Q57" s="22">
        <f t="shared" si="13"/>
        <v>21</v>
      </c>
    </row>
    <row r="58">
      <c r="A58" s="56">
        <f>IF($B58="","",45)</f>
      </c>
      <c r="B58" s="66">
        <f>IF(45&gt;$Q$613,"",INDEX(往来单位!$B$4:$B$603,MATCH(45,$Q$14:$Q$613,0)))</f>
      </c>
      <c r="C58" s="60">
        <f t="shared" si="0"/>
      </c>
      <c r="D58" s="60">
        <f t="shared" si="1"/>
      </c>
      <c r="E58" s="53">
        <f t="shared" si="2"/>
      </c>
      <c r="F58" s="53">
        <f t="shared" si="3"/>
      </c>
      <c r="G58" s="53">
        <f t="shared" si="4"/>
      </c>
      <c r="H58" s="59">
        <f t="shared" si="5"/>
      </c>
      <c r="I58" s="53">
        <f t="shared" si="6"/>
      </c>
      <c r="J58" s="53">
        <f t="shared" si="7"/>
      </c>
      <c r="K58" s="53">
        <f t="shared" si="8"/>
      </c>
      <c r="L58" s="67">
        <f t="shared" si="9"/>
      </c>
      <c r="M58" s="56">
        <f t="shared" si="10"/>
      </c>
      <c r="N58" s="68">
        <f t="shared" si="11"/>
      </c>
      <c r="O58" s="22">
        <f t="shared" si="12"/>
      </c>
      <c r="P58" s="22">
        <f>IF(往来单位!$C$48="客户",1,0)</f>
        <v>0</v>
      </c>
      <c r="Q58" s="22">
        <f t="shared" si="13"/>
        <v>21</v>
      </c>
    </row>
    <row r="59">
      <c r="A59" s="56">
        <f>IF($B59="","",46)</f>
      </c>
      <c r="B59" s="66">
        <f>IF(46&gt;$Q$613,"",INDEX(往来单位!$B$4:$B$603,MATCH(46,$Q$14:$Q$613,0)))</f>
      </c>
      <c r="C59" s="60">
        <f t="shared" si="0"/>
      </c>
      <c r="D59" s="60">
        <f t="shared" si="1"/>
      </c>
      <c r="E59" s="53">
        <f t="shared" si="2"/>
      </c>
      <c r="F59" s="53">
        <f t="shared" si="3"/>
      </c>
      <c r="G59" s="53">
        <f t="shared" si="4"/>
      </c>
      <c r="H59" s="59">
        <f t="shared" si="5"/>
      </c>
      <c r="I59" s="53">
        <f t="shared" si="6"/>
      </c>
      <c r="J59" s="53">
        <f t="shared" si="7"/>
      </c>
      <c r="K59" s="53">
        <f t="shared" si="8"/>
      </c>
      <c r="L59" s="67">
        <f t="shared" si="9"/>
      </c>
      <c r="M59" s="56">
        <f t="shared" si="10"/>
      </c>
      <c r="N59" s="68">
        <f t="shared" si="11"/>
      </c>
      <c r="O59" s="22">
        <f t="shared" si="12"/>
      </c>
      <c r="P59" s="22">
        <f>IF(往来单位!$C$49="客户",1,0)</f>
        <v>0</v>
      </c>
      <c r="Q59" s="22">
        <f t="shared" si="13"/>
        <v>21</v>
      </c>
    </row>
    <row r="60">
      <c r="A60" s="56">
        <f>IF($B60="","",47)</f>
      </c>
      <c r="B60" s="66">
        <f>IF(47&gt;$Q$613,"",INDEX(往来单位!$B$4:$B$603,MATCH(47,$Q$14:$Q$613,0)))</f>
      </c>
      <c r="C60" s="60">
        <f t="shared" si="0"/>
      </c>
      <c r="D60" s="60">
        <f t="shared" si="1"/>
      </c>
      <c r="E60" s="53">
        <f t="shared" si="2"/>
      </c>
      <c r="F60" s="53">
        <f t="shared" si="3"/>
      </c>
      <c r="G60" s="53">
        <f t="shared" si="4"/>
      </c>
      <c r="H60" s="59">
        <f t="shared" si="5"/>
      </c>
      <c r="I60" s="53">
        <f t="shared" si="6"/>
      </c>
      <c r="J60" s="53">
        <f t="shared" si="7"/>
      </c>
      <c r="K60" s="53">
        <f t="shared" si="8"/>
      </c>
      <c r="L60" s="67">
        <f t="shared" si="9"/>
      </c>
      <c r="M60" s="56">
        <f t="shared" si="10"/>
      </c>
      <c r="N60" s="68">
        <f t="shared" si="11"/>
      </c>
      <c r="O60" s="22">
        <f t="shared" si="12"/>
      </c>
      <c r="P60" s="22">
        <f>IF(往来单位!$C$50="客户",1,0)</f>
        <v>0</v>
      </c>
      <c r="Q60" s="22">
        <f t="shared" si="13"/>
        <v>21</v>
      </c>
    </row>
    <row r="61">
      <c r="A61" s="56">
        <f>IF($B61="","",48)</f>
      </c>
      <c r="B61" s="66">
        <f>IF(48&gt;$Q$613,"",INDEX(往来单位!$B$4:$B$603,MATCH(48,$Q$14:$Q$613,0)))</f>
      </c>
      <c r="C61" s="60">
        <f t="shared" si="0"/>
      </c>
      <c r="D61" s="60">
        <f t="shared" si="1"/>
      </c>
      <c r="E61" s="53">
        <f t="shared" si="2"/>
      </c>
      <c r="F61" s="53">
        <f t="shared" si="3"/>
      </c>
      <c r="G61" s="53">
        <f t="shared" si="4"/>
      </c>
      <c r="H61" s="59">
        <f t="shared" si="5"/>
      </c>
      <c r="I61" s="53">
        <f t="shared" si="6"/>
      </c>
      <c r="J61" s="53">
        <f t="shared" si="7"/>
      </c>
      <c r="K61" s="53">
        <f t="shared" si="8"/>
      </c>
      <c r="L61" s="67">
        <f t="shared" si="9"/>
      </c>
      <c r="M61" s="56">
        <f t="shared" si="10"/>
      </c>
      <c r="N61" s="68">
        <f t="shared" si="11"/>
      </c>
      <c r="O61" s="22">
        <f t="shared" si="12"/>
      </c>
      <c r="P61" s="22">
        <f>IF(往来单位!$C$51="客户",1,0)</f>
        <v>0</v>
      </c>
      <c r="Q61" s="22">
        <f t="shared" si="13"/>
        <v>21</v>
      </c>
    </row>
    <row r="62">
      <c r="A62" s="56">
        <f>IF($B62="","",49)</f>
      </c>
      <c r="B62" s="66">
        <f>IF(49&gt;$Q$613,"",INDEX(往来单位!$B$4:$B$603,MATCH(49,$Q$14:$Q$613,0)))</f>
      </c>
      <c r="C62" s="60">
        <f t="shared" si="0"/>
      </c>
      <c r="D62" s="60">
        <f t="shared" si="1"/>
      </c>
      <c r="E62" s="53">
        <f t="shared" si="2"/>
      </c>
      <c r="F62" s="53">
        <f t="shared" si="3"/>
      </c>
      <c r="G62" s="53">
        <f t="shared" si="4"/>
      </c>
      <c r="H62" s="59">
        <f t="shared" si="5"/>
      </c>
      <c r="I62" s="53">
        <f t="shared" si="6"/>
      </c>
      <c r="J62" s="53">
        <f t="shared" si="7"/>
      </c>
      <c r="K62" s="53">
        <f t="shared" si="8"/>
      </c>
      <c r="L62" s="67">
        <f t="shared" si="9"/>
      </c>
      <c r="M62" s="56">
        <f t="shared" si="10"/>
      </c>
      <c r="N62" s="68">
        <f t="shared" si="11"/>
      </c>
      <c r="O62" s="22">
        <f t="shared" si="12"/>
      </c>
      <c r="P62" s="22">
        <f>IF(往来单位!$C$52="客户",1,0)</f>
        <v>0</v>
      </c>
      <c r="Q62" s="22">
        <f t="shared" si="13"/>
        <v>21</v>
      </c>
    </row>
    <row r="63">
      <c r="A63" s="56">
        <f>IF($B63="","",50)</f>
      </c>
      <c r="B63" s="66">
        <f>IF(50&gt;$Q$613,"",INDEX(往来单位!$B$4:$B$603,MATCH(50,$Q$14:$Q$613,0)))</f>
      </c>
      <c r="C63" s="60">
        <f t="shared" si="0"/>
      </c>
      <c r="D63" s="60">
        <f t="shared" si="1"/>
      </c>
      <c r="E63" s="53">
        <f t="shared" si="2"/>
      </c>
      <c r="F63" s="53">
        <f t="shared" si="3"/>
      </c>
      <c r="G63" s="53">
        <f t="shared" si="4"/>
      </c>
      <c r="H63" s="59">
        <f t="shared" si="5"/>
      </c>
      <c r="I63" s="53">
        <f t="shared" si="6"/>
      </c>
      <c r="J63" s="53">
        <f t="shared" si="7"/>
      </c>
      <c r="K63" s="53">
        <f t="shared" si="8"/>
      </c>
      <c r="L63" s="67">
        <f t="shared" si="9"/>
      </c>
      <c r="M63" s="56">
        <f t="shared" si="10"/>
      </c>
      <c r="N63" s="68">
        <f t="shared" si="11"/>
      </c>
      <c r="O63" s="22">
        <f t="shared" si="12"/>
      </c>
      <c r="P63" s="22">
        <f>IF(往来单位!$C$53="客户",1,0)</f>
        <v>0</v>
      </c>
      <c r="Q63" s="22">
        <f t="shared" si="13"/>
        <v>21</v>
      </c>
    </row>
    <row r="64">
      <c r="A64" s="56">
        <f>IF($B64="","",51)</f>
      </c>
      <c r="B64" s="66">
        <f>IF(51&gt;$Q$613,"",INDEX(往来单位!$B$4:$B$603,MATCH(51,$Q$14:$Q$613,0)))</f>
      </c>
      <c r="C64" s="60">
        <f t="shared" si="0"/>
      </c>
      <c r="D64" s="60">
        <f t="shared" si="1"/>
      </c>
      <c r="E64" s="53">
        <f t="shared" si="2"/>
      </c>
      <c r="F64" s="53">
        <f t="shared" si="3"/>
      </c>
      <c r="G64" s="53">
        <f t="shared" si="4"/>
      </c>
      <c r="H64" s="59">
        <f t="shared" si="5"/>
      </c>
      <c r="I64" s="53">
        <f t="shared" si="6"/>
      </c>
      <c r="J64" s="53">
        <f t="shared" si="7"/>
      </c>
      <c r="K64" s="53">
        <f t="shared" si="8"/>
      </c>
      <c r="L64" s="67">
        <f t="shared" si="9"/>
      </c>
      <c r="M64" s="56">
        <f t="shared" si="10"/>
      </c>
      <c r="N64" s="68">
        <f t="shared" si="11"/>
      </c>
      <c r="O64" s="22">
        <f t="shared" si="12"/>
      </c>
      <c r="P64" s="22">
        <f>IF(往来单位!$C$54="客户",1,0)</f>
        <v>0</v>
      </c>
      <c r="Q64" s="22">
        <f t="shared" si="13"/>
        <v>21</v>
      </c>
    </row>
    <row r="65">
      <c r="A65" s="56">
        <f>IF($B65="","",52)</f>
      </c>
      <c r="B65" s="66">
        <f>IF(52&gt;$Q$613,"",INDEX(往来单位!$B$4:$B$603,MATCH(52,$Q$14:$Q$613,0)))</f>
      </c>
      <c r="C65" s="60">
        <f t="shared" si="0"/>
      </c>
      <c r="D65" s="60">
        <f t="shared" si="1"/>
      </c>
      <c r="E65" s="53">
        <f t="shared" si="2"/>
      </c>
      <c r="F65" s="53">
        <f t="shared" si="3"/>
      </c>
      <c r="G65" s="53">
        <f t="shared" si="4"/>
      </c>
      <c r="H65" s="59">
        <f t="shared" si="5"/>
      </c>
      <c r="I65" s="53">
        <f t="shared" si="6"/>
      </c>
      <c r="J65" s="53">
        <f t="shared" si="7"/>
      </c>
      <c r="K65" s="53">
        <f t="shared" si="8"/>
      </c>
      <c r="L65" s="67">
        <f t="shared" si="9"/>
      </c>
      <c r="M65" s="56">
        <f t="shared" si="10"/>
      </c>
      <c r="N65" s="68">
        <f t="shared" si="11"/>
      </c>
      <c r="O65" s="22">
        <f t="shared" si="12"/>
      </c>
      <c r="P65" s="22">
        <f>IF(往来单位!$C$55="客户",1,0)</f>
        <v>0</v>
      </c>
      <c r="Q65" s="22">
        <f t="shared" si="13"/>
        <v>21</v>
      </c>
    </row>
    <row r="66">
      <c r="A66" s="56">
        <f>IF($B66="","",53)</f>
      </c>
      <c r="B66" s="66">
        <f>IF(53&gt;$Q$613,"",INDEX(往来单位!$B$4:$B$603,MATCH(53,$Q$14:$Q$613,0)))</f>
      </c>
      <c r="C66" s="60">
        <f t="shared" si="0"/>
      </c>
      <c r="D66" s="60">
        <f t="shared" si="1"/>
      </c>
      <c r="E66" s="53">
        <f t="shared" si="2"/>
      </c>
      <c r="F66" s="53">
        <f t="shared" si="3"/>
      </c>
      <c r="G66" s="53">
        <f t="shared" si="4"/>
      </c>
      <c r="H66" s="59">
        <f t="shared" si="5"/>
      </c>
      <c r="I66" s="53">
        <f t="shared" si="6"/>
      </c>
      <c r="J66" s="53">
        <f t="shared" si="7"/>
      </c>
      <c r="K66" s="53">
        <f t="shared" si="8"/>
      </c>
      <c r="L66" s="67">
        <f t="shared" si="9"/>
      </c>
      <c r="M66" s="56">
        <f t="shared" si="10"/>
      </c>
      <c r="N66" s="68">
        <f t="shared" si="11"/>
      </c>
      <c r="O66" s="22">
        <f t="shared" si="12"/>
      </c>
      <c r="P66" s="22">
        <f>IF(往来单位!$C$56="客户",1,0)</f>
        <v>0</v>
      </c>
      <c r="Q66" s="22">
        <f t="shared" si="13"/>
        <v>21</v>
      </c>
    </row>
    <row r="67">
      <c r="A67" s="56">
        <f>IF($B67="","",54)</f>
      </c>
      <c r="B67" s="66">
        <f>IF(54&gt;$Q$613,"",INDEX(往来单位!$B$4:$B$603,MATCH(54,$Q$14:$Q$613,0)))</f>
      </c>
      <c r="C67" s="60">
        <f t="shared" si="0"/>
      </c>
      <c r="D67" s="60">
        <f t="shared" si="1"/>
      </c>
      <c r="E67" s="53">
        <f t="shared" si="2"/>
      </c>
      <c r="F67" s="53">
        <f t="shared" si="3"/>
      </c>
      <c r="G67" s="53">
        <f t="shared" si="4"/>
      </c>
      <c r="H67" s="59">
        <f t="shared" si="5"/>
      </c>
      <c r="I67" s="53">
        <f t="shared" si="6"/>
      </c>
      <c r="J67" s="53">
        <f t="shared" si="7"/>
      </c>
      <c r="K67" s="53">
        <f t="shared" si="8"/>
      </c>
      <c r="L67" s="67">
        <f t="shared" si="9"/>
      </c>
      <c r="M67" s="56">
        <f t="shared" si="10"/>
      </c>
      <c r="N67" s="68">
        <f t="shared" si="11"/>
      </c>
      <c r="O67" s="22">
        <f t="shared" si="12"/>
      </c>
      <c r="P67" s="22">
        <f>IF(往来单位!$C$57="客户",1,0)</f>
        <v>0</v>
      </c>
      <c r="Q67" s="22">
        <f t="shared" si="13"/>
        <v>21</v>
      </c>
    </row>
    <row r="68">
      <c r="A68" s="56">
        <f>IF($B68="","",55)</f>
      </c>
      <c r="B68" s="66">
        <f>IF(55&gt;$Q$613,"",INDEX(往来单位!$B$4:$B$603,MATCH(55,$Q$14:$Q$613,0)))</f>
      </c>
      <c r="C68" s="60">
        <f t="shared" si="0"/>
      </c>
      <c r="D68" s="60">
        <f t="shared" si="1"/>
      </c>
      <c r="E68" s="53">
        <f t="shared" si="2"/>
      </c>
      <c r="F68" s="53">
        <f t="shared" si="3"/>
      </c>
      <c r="G68" s="53">
        <f t="shared" si="4"/>
      </c>
      <c r="H68" s="59">
        <f t="shared" si="5"/>
      </c>
      <c r="I68" s="53">
        <f t="shared" si="6"/>
      </c>
      <c r="J68" s="53">
        <f t="shared" si="7"/>
      </c>
      <c r="K68" s="53">
        <f t="shared" si="8"/>
      </c>
      <c r="L68" s="67">
        <f t="shared" si="9"/>
      </c>
      <c r="M68" s="56">
        <f t="shared" si="10"/>
      </c>
      <c r="N68" s="68">
        <f t="shared" si="11"/>
      </c>
      <c r="O68" s="22">
        <f t="shared" si="12"/>
      </c>
      <c r="P68" s="22">
        <f>IF(往来单位!$C$58="客户",1,0)</f>
        <v>0</v>
      </c>
      <c r="Q68" s="22">
        <f t="shared" si="13"/>
        <v>21</v>
      </c>
    </row>
    <row r="69">
      <c r="A69" s="56">
        <f>IF($B69="","",56)</f>
      </c>
      <c r="B69" s="66">
        <f>IF(56&gt;$Q$613,"",INDEX(往来单位!$B$4:$B$603,MATCH(56,$Q$14:$Q$613,0)))</f>
      </c>
      <c r="C69" s="60">
        <f t="shared" si="0"/>
      </c>
      <c r="D69" s="60">
        <f t="shared" si="1"/>
      </c>
      <c r="E69" s="53">
        <f t="shared" si="2"/>
      </c>
      <c r="F69" s="53">
        <f t="shared" si="3"/>
      </c>
      <c r="G69" s="53">
        <f t="shared" si="4"/>
      </c>
      <c r="H69" s="59">
        <f t="shared" si="5"/>
      </c>
      <c r="I69" s="53">
        <f t="shared" si="6"/>
      </c>
      <c r="J69" s="53">
        <f t="shared" si="7"/>
      </c>
      <c r="K69" s="53">
        <f t="shared" si="8"/>
      </c>
      <c r="L69" s="67">
        <f t="shared" si="9"/>
      </c>
      <c r="M69" s="56">
        <f t="shared" si="10"/>
      </c>
      <c r="N69" s="68">
        <f t="shared" si="11"/>
      </c>
      <c r="O69" s="22">
        <f t="shared" si="12"/>
      </c>
      <c r="P69" s="22">
        <f>IF(往来单位!$C$59="客户",1,0)</f>
        <v>0</v>
      </c>
      <c r="Q69" s="22">
        <f t="shared" si="13"/>
        <v>21</v>
      </c>
    </row>
    <row r="70">
      <c r="A70" s="56">
        <f>IF($B70="","",57)</f>
      </c>
      <c r="B70" s="66">
        <f>IF(57&gt;$Q$613,"",INDEX(往来单位!$B$4:$B$603,MATCH(57,$Q$14:$Q$613,0)))</f>
      </c>
      <c r="C70" s="60">
        <f t="shared" si="0"/>
      </c>
      <c r="D70" s="60">
        <f t="shared" si="1"/>
      </c>
      <c r="E70" s="53">
        <f t="shared" si="2"/>
      </c>
      <c r="F70" s="53">
        <f t="shared" si="3"/>
      </c>
      <c r="G70" s="53">
        <f t="shared" si="4"/>
      </c>
      <c r="H70" s="59">
        <f t="shared" si="5"/>
      </c>
      <c r="I70" s="53">
        <f t="shared" si="6"/>
      </c>
      <c r="J70" s="53">
        <f t="shared" si="7"/>
      </c>
      <c r="K70" s="53">
        <f t="shared" si="8"/>
      </c>
      <c r="L70" s="67">
        <f t="shared" si="9"/>
      </c>
      <c r="M70" s="56">
        <f t="shared" si="10"/>
      </c>
      <c r="N70" s="68">
        <f t="shared" si="11"/>
      </c>
      <c r="O70" s="22">
        <f t="shared" si="12"/>
      </c>
      <c r="P70" s="22">
        <f>IF(往来单位!$C$60="客户",1,0)</f>
        <v>0</v>
      </c>
      <c r="Q70" s="22">
        <f t="shared" si="13"/>
        <v>21</v>
      </c>
    </row>
    <row r="71">
      <c r="A71" s="56">
        <f>IF($B71="","",58)</f>
      </c>
      <c r="B71" s="66">
        <f>IF(58&gt;$Q$613,"",INDEX(往来单位!$B$4:$B$603,MATCH(58,$Q$14:$Q$613,0)))</f>
      </c>
      <c r="C71" s="60">
        <f t="shared" si="0"/>
      </c>
      <c r="D71" s="60">
        <f t="shared" si="1"/>
      </c>
      <c r="E71" s="53">
        <f t="shared" si="2"/>
      </c>
      <c r="F71" s="53">
        <f t="shared" si="3"/>
      </c>
      <c r="G71" s="53">
        <f t="shared" si="4"/>
      </c>
      <c r="H71" s="59">
        <f t="shared" si="5"/>
      </c>
      <c r="I71" s="53">
        <f t="shared" si="6"/>
      </c>
      <c r="J71" s="53">
        <f t="shared" si="7"/>
      </c>
      <c r="K71" s="53">
        <f t="shared" si="8"/>
      </c>
      <c r="L71" s="67">
        <f t="shared" si="9"/>
      </c>
      <c r="M71" s="56">
        <f t="shared" si="10"/>
      </c>
      <c r="N71" s="68">
        <f t="shared" si="11"/>
      </c>
      <c r="O71" s="22">
        <f t="shared" si="12"/>
      </c>
      <c r="P71" s="22">
        <f>IF(往来单位!$C$61="客户",1,0)</f>
        <v>0</v>
      </c>
      <c r="Q71" s="22">
        <f t="shared" si="13"/>
        <v>21</v>
      </c>
    </row>
    <row r="72">
      <c r="A72" s="56">
        <f>IF($B72="","",59)</f>
      </c>
      <c r="B72" s="66">
        <f>IF(59&gt;$Q$613,"",INDEX(往来单位!$B$4:$B$603,MATCH(59,$Q$14:$Q$613,0)))</f>
      </c>
      <c r="C72" s="60">
        <f t="shared" si="0"/>
      </c>
      <c r="D72" s="60">
        <f t="shared" si="1"/>
      </c>
      <c r="E72" s="53">
        <f t="shared" si="2"/>
      </c>
      <c r="F72" s="53">
        <f t="shared" si="3"/>
      </c>
      <c r="G72" s="53">
        <f t="shared" si="4"/>
      </c>
      <c r="H72" s="59">
        <f t="shared" si="5"/>
      </c>
      <c r="I72" s="53">
        <f t="shared" si="6"/>
      </c>
      <c r="J72" s="53">
        <f t="shared" si="7"/>
      </c>
      <c r="K72" s="53">
        <f t="shared" si="8"/>
      </c>
      <c r="L72" s="67">
        <f t="shared" si="9"/>
      </c>
      <c r="M72" s="56">
        <f t="shared" si="10"/>
      </c>
      <c r="N72" s="68">
        <f t="shared" si="11"/>
      </c>
      <c r="O72" s="22">
        <f t="shared" si="12"/>
      </c>
      <c r="P72" s="22">
        <f>IF(往来单位!$C$62="客户",1,0)</f>
        <v>0</v>
      </c>
      <c r="Q72" s="22">
        <f t="shared" si="13"/>
        <v>21</v>
      </c>
    </row>
    <row r="73">
      <c r="A73" s="56">
        <f>IF($B73="","",60)</f>
      </c>
      <c r="B73" s="66">
        <f>IF(60&gt;$Q$613,"",INDEX(往来单位!$B$4:$B$603,MATCH(60,$Q$14:$Q$613,0)))</f>
      </c>
      <c r="C73" s="60">
        <f t="shared" si="0"/>
      </c>
      <c r="D73" s="60">
        <f t="shared" si="1"/>
      </c>
      <c r="E73" s="53">
        <f t="shared" si="2"/>
      </c>
      <c r="F73" s="53">
        <f t="shared" si="3"/>
      </c>
      <c r="G73" s="53">
        <f t="shared" si="4"/>
      </c>
      <c r="H73" s="59">
        <f t="shared" si="5"/>
      </c>
      <c r="I73" s="53">
        <f t="shared" si="6"/>
      </c>
      <c r="J73" s="53">
        <f t="shared" si="7"/>
      </c>
      <c r="K73" s="53">
        <f t="shared" si="8"/>
      </c>
      <c r="L73" s="67">
        <f t="shared" si="9"/>
      </c>
      <c r="M73" s="56">
        <f t="shared" si="10"/>
      </c>
      <c r="N73" s="68">
        <f t="shared" si="11"/>
      </c>
      <c r="O73" s="22">
        <f t="shared" si="12"/>
      </c>
      <c r="P73" s="22">
        <f>IF(往来单位!$C$63="客户",1,0)</f>
        <v>0</v>
      </c>
      <c r="Q73" s="22">
        <f t="shared" si="13"/>
        <v>21</v>
      </c>
    </row>
    <row r="74">
      <c r="A74" s="56">
        <f>IF($B74="","",61)</f>
      </c>
      <c r="B74" s="66">
        <f>IF(61&gt;$Q$613,"",INDEX(往来单位!$B$4:$B$603,MATCH(61,$Q$14:$Q$613,0)))</f>
      </c>
      <c r="C74" s="60">
        <f t="shared" si="0"/>
      </c>
      <c r="D74" s="60">
        <f t="shared" si="1"/>
      </c>
      <c r="E74" s="53">
        <f t="shared" si="2"/>
      </c>
      <c r="F74" s="53">
        <f t="shared" si="3"/>
      </c>
      <c r="G74" s="53">
        <f t="shared" si="4"/>
      </c>
      <c r="H74" s="59">
        <f t="shared" si="5"/>
      </c>
      <c r="I74" s="53">
        <f t="shared" si="6"/>
      </c>
      <c r="J74" s="53">
        <f t="shared" si="7"/>
      </c>
      <c r="K74" s="53">
        <f t="shared" si="8"/>
      </c>
      <c r="L74" s="67">
        <f t="shared" si="9"/>
      </c>
      <c r="M74" s="56">
        <f t="shared" si="10"/>
      </c>
      <c r="N74" s="68">
        <f t="shared" si="11"/>
      </c>
      <c r="O74" s="22">
        <f t="shared" si="12"/>
      </c>
      <c r="P74" s="22">
        <f>IF(往来单位!$C$64="客户",1,0)</f>
        <v>0</v>
      </c>
      <c r="Q74" s="22">
        <f t="shared" si="13"/>
        <v>21</v>
      </c>
    </row>
    <row r="75">
      <c r="A75" s="56">
        <f>IF($B75="","",62)</f>
      </c>
      <c r="B75" s="66">
        <f>IF(62&gt;$Q$613,"",INDEX(往来单位!$B$4:$B$603,MATCH(62,$Q$14:$Q$613,0)))</f>
      </c>
      <c r="C75" s="60">
        <f t="shared" si="0"/>
      </c>
      <c r="D75" s="60">
        <f t="shared" si="1"/>
      </c>
      <c r="E75" s="53">
        <f t="shared" si="2"/>
      </c>
      <c r="F75" s="53">
        <f t="shared" si="3"/>
      </c>
      <c r="G75" s="53">
        <f t="shared" si="4"/>
      </c>
      <c r="H75" s="59">
        <f t="shared" si="5"/>
      </c>
      <c r="I75" s="53">
        <f t="shared" si="6"/>
      </c>
      <c r="J75" s="53">
        <f t="shared" si="7"/>
      </c>
      <c r="K75" s="53">
        <f t="shared" si="8"/>
      </c>
      <c r="L75" s="67">
        <f t="shared" si="9"/>
      </c>
      <c r="M75" s="56">
        <f t="shared" si="10"/>
      </c>
      <c r="N75" s="68">
        <f t="shared" si="11"/>
      </c>
      <c r="O75" s="22">
        <f t="shared" si="12"/>
      </c>
      <c r="P75" s="22">
        <f>IF(往来单位!$C$65="客户",1,0)</f>
        <v>0</v>
      </c>
      <c r="Q75" s="22">
        <f t="shared" si="13"/>
        <v>21</v>
      </c>
    </row>
    <row r="76">
      <c r="A76" s="56">
        <f>IF($B76="","",63)</f>
      </c>
      <c r="B76" s="66">
        <f>IF(63&gt;$Q$613,"",INDEX(往来单位!$B$4:$B$603,MATCH(63,$Q$14:$Q$613,0)))</f>
      </c>
      <c r="C76" s="60">
        <f t="shared" si="0"/>
      </c>
      <c r="D76" s="60">
        <f t="shared" si="1"/>
      </c>
      <c r="E76" s="53">
        <f t="shared" si="2"/>
      </c>
      <c r="F76" s="53">
        <f t="shared" si="3"/>
      </c>
      <c r="G76" s="53">
        <f t="shared" si="4"/>
      </c>
      <c r="H76" s="59">
        <f t="shared" si="5"/>
      </c>
      <c r="I76" s="53">
        <f t="shared" si="6"/>
      </c>
      <c r="J76" s="53">
        <f t="shared" si="7"/>
      </c>
      <c r="K76" s="53">
        <f t="shared" si="8"/>
      </c>
      <c r="L76" s="67">
        <f t="shared" si="9"/>
      </c>
      <c r="M76" s="56">
        <f t="shared" si="10"/>
      </c>
      <c r="N76" s="68">
        <f t="shared" si="11"/>
      </c>
      <c r="O76" s="22">
        <f t="shared" si="12"/>
      </c>
      <c r="P76" s="22">
        <f>IF(往来单位!$C$66="客户",1,0)</f>
        <v>0</v>
      </c>
      <c r="Q76" s="22">
        <f t="shared" si="13"/>
        <v>21</v>
      </c>
    </row>
    <row r="77">
      <c r="A77" s="56">
        <f>IF($B77="","",64)</f>
      </c>
      <c r="B77" s="66">
        <f>IF(64&gt;$Q$613,"",INDEX(往来单位!$B$4:$B$603,MATCH(64,$Q$14:$Q$613,0)))</f>
      </c>
      <c r="C77" s="60">
        <f t="shared" si="0"/>
      </c>
      <c r="D77" s="60">
        <f t="shared" si="1"/>
      </c>
      <c r="E77" s="53">
        <f t="shared" si="2"/>
      </c>
      <c r="F77" s="53">
        <f t="shared" si="3"/>
      </c>
      <c r="G77" s="53">
        <f t="shared" si="4"/>
      </c>
      <c r="H77" s="59">
        <f t="shared" si="5"/>
      </c>
      <c r="I77" s="53">
        <f t="shared" si="6"/>
      </c>
      <c r="J77" s="53">
        <f t="shared" si="7"/>
      </c>
      <c r="K77" s="53">
        <f t="shared" si="8"/>
      </c>
      <c r="L77" s="67">
        <f t="shared" si="9"/>
      </c>
      <c r="M77" s="56">
        <f t="shared" si="10"/>
      </c>
      <c r="N77" s="68">
        <f t="shared" si="11"/>
      </c>
      <c r="O77" s="22">
        <f t="shared" si="12"/>
      </c>
      <c r="P77" s="22">
        <f>IF(往来单位!$C$67="客户",1,0)</f>
        <v>0</v>
      </c>
      <c r="Q77" s="22">
        <f t="shared" si="13"/>
        <v>21</v>
      </c>
    </row>
    <row r="78">
      <c r="A78" s="56">
        <f>IF($B78="","",65)</f>
      </c>
      <c r="B78" s="66">
        <f>IF(65&gt;$Q$613,"",INDEX(往来单位!$B$4:$B$603,MATCH(65,$Q$14:$Q$613,0)))</f>
      </c>
      <c r="C78" s="60">
        <f t="shared" si="0"/>
      </c>
      <c r="D78" s="60">
        <f t="shared" si="1"/>
      </c>
      <c r="E78" s="53">
        <f t="shared" si="2"/>
      </c>
      <c r="F78" s="53">
        <f t="shared" si="3"/>
      </c>
      <c r="G78" s="53">
        <f t="shared" si="4"/>
      </c>
      <c r="H78" s="59">
        <f t="shared" si="5"/>
      </c>
      <c r="I78" s="53">
        <f t="shared" si="6"/>
      </c>
      <c r="J78" s="53">
        <f t="shared" si="7"/>
      </c>
      <c r="K78" s="53">
        <f t="shared" si="8"/>
      </c>
      <c r="L78" s="67">
        <f t="shared" si="9"/>
      </c>
      <c r="M78" s="56">
        <f t="shared" si="10"/>
      </c>
      <c r="N78" s="68">
        <f t="shared" si="11"/>
      </c>
      <c r="O78" s="22">
        <f t="shared" si="12"/>
      </c>
      <c r="P78" s="22">
        <f>IF(往来单位!$C$68="客户",1,0)</f>
        <v>0</v>
      </c>
      <c r="Q78" s="22">
        <f t="shared" si="13"/>
        <v>21</v>
      </c>
    </row>
    <row r="79">
      <c r="A79" s="56">
        <f>IF($B79="","",66)</f>
      </c>
      <c r="B79" s="66">
        <f>IF(66&gt;$Q$613,"",INDEX(往来单位!$B$4:$B$603,MATCH(66,$Q$14:$Q$613,0)))</f>
      </c>
      <c r="C79" s="60">
        <f t="shared" si="0"/>
      </c>
      <c r="D79" s="60">
        <f t="shared" si="1"/>
      </c>
      <c r="E79" s="53">
        <f t="shared" si="2"/>
      </c>
      <c r="F79" s="53">
        <f t="shared" si="3"/>
      </c>
      <c r="G79" s="53">
        <f t="shared" si="4"/>
      </c>
      <c r="H79" s="59">
        <f t="shared" si="5"/>
      </c>
      <c r="I79" s="53">
        <f t="shared" si="6"/>
      </c>
      <c r="J79" s="53">
        <f t="shared" si="7"/>
      </c>
      <c r="K79" s="53">
        <f t="shared" si="8"/>
      </c>
      <c r="L79" s="67">
        <f t="shared" si="9"/>
      </c>
      <c r="M79" s="56">
        <f t="shared" si="10"/>
      </c>
      <c r="N79" s="68">
        <f t="shared" si="11"/>
      </c>
      <c r="O79" s="22">
        <f t="shared" si="12"/>
      </c>
      <c r="P79" s="22">
        <f>IF(往来单位!$C$69="客户",1,0)</f>
        <v>0</v>
      </c>
      <c r="Q79" s="22">
        <f t="shared" si="13"/>
        <v>21</v>
      </c>
    </row>
    <row r="80">
      <c r="A80" s="56">
        <f>IF($B80="","",67)</f>
      </c>
      <c r="B80" s="66">
        <f>IF(67&gt;$Q$613,"",INDEX(往来单位!$B$4:$B$603,MATCH(67,$Q$14:$Q$613,0)))</f>
      </c>
      <c r="C80" s="60">
        <f t="shared" si="0"/>
      </c>
      <c r="D80" s="60">
        <f t="shared" si="1"/>
      </c>
      <c r="E80" s="53">
        <f t="shared" si="2"/>
      </c>
      <c r="F80" s="53">
        <f t="shared" si="3"/>
      </c>
      <c r="G80" s="53">
        <f t="shared" si="4"/>
      </c>
      <c r="H80" s="59">
        <f t="shared" si="5"/>
      </c>
      <c r="I80" s="53">
        <f t="shared" si="6"/>
      </c>
      <c r="J80" s="53">
        <f t="shared" si="7"/>
      </c>
      <c r="K80" s="53">
        <f t="shared" si="8"/>
      </c>
      <c r="L80" s="67">
        <f t="shared" si="9"/>
      </c>
      <c r="M80" s="56">
        <f t="shared" si="10"/>
      </c>
      <c r="N80" s="68">
        <f t="shared" si="11"/>
      </c>
      <c r="O80" s="22">
        <f t="shared" si="12"/>
      </c>
      <c r="P80" s="22">
        <f>IF(往来单位!$C$70="客户",1,0)</f>
        <v>0</v>
      </c>
      <c r="Q80" s="22">
        <f t="shared" si="13"/>
        <v>21</v>
      </c>
    </row>
    <row r="81">
      <c r="A81" s="56">
        <f>IF($B81="","",68)</f>
      </c>
      <c r="B81" s="66">
        <f>IF(68&gt;$Q$613,"",INDEX(往来单位!$B$4:$B$603,MATCH(68,$Q$14:$Q$613,0)))</f>
      </c>
      <c r="C81" s="60">
        <f t="shared" si="0"/>
      </c>
      <c r="D81" s="60">
        <f t="shared" si="1"/>
      </c>
      <c r="E81" s="53">
        <f t="shared" si="2"/>
      </c>
      <c r="F81" s="53">
        <f t="shared" si="3"/>
      </c>
      <c r="G81" s="53">
        <f t="shared" si="4"/>
      </c>
      <c r="H81" s="59">
        <f t="shared" si="5"/>
      </c>
      <c r="I81" s="53">
        <f t="shared" si="6"/>
      </c>
      <c r="J81" s="53">
        <f t="shared" si="7"/>
      </c>
      <c r="K81" s="53">
        <f t="shared" si="8"/>
      </c>
      <c r="L81" s="67">
        <f t="shared" si="9"/>
      </c>
      <c r="M81" s="56">
        <f t="shared" si="10"/>
      </c>
      <c r="N81" s="68">
        <f t="shared" si="11"/>
      </c>
      <c r="O81" s="22">
        <f t="shared" si="12"/>
      </c>
      <c r="P81" s="22">
        <f>IF(往来单位!$C$71="客户",1,0)</f>
        <v>0</v>
      </c>
      <c r="Q81" s="22">
        <f t="shared" si="13"/>
        <v>21</v>
      </c>
    </row>
    <row r="82">
      <c r="A82" s="56">
        <f>IF($B82="","",69)</f>
      </c>
      <c r="B82" s="66">
        <f>IF(69&gt;$Q$613,"",INDEX(往来单位!$B$4:$B$603,MATCH(69,$Q$14:$Q$613,0)))</f>
      </c>
      <c r="C82" s="60">
        <f t="shared" si="0"/>
      </c>
      <c r="D82" s="60">
        <f t="shared" si="1"/>
      </c>
      <c r="E82" s="53">
        <f t="shared" si="2"/>
      </c>
      <c r="F82" s="53">
        <f t="shared" si="3"/>
      </c>
      <c r="G82" s="53">
        <f t="shared" si="4"/>
      </c>
      <c r="H82" s="59">
        <f t="shared" si="5"/>
      </c>
      <c r="I82" s="53">
        <f t="shared" si="6"/>
      </c>
      <c r="J82" s="53">
        <f t="shared" si="7"/>
      </c>
      <c r="K82" s="53">
        <f t="shared" si="8"/>
      </c>
      <c r="L82" s="67">
        <f t="shared" si="9"/>
      </c>
      <c r="M82" s="56">
        <f t="shared" si="10"/>
      </c>
      <c r="N82" s="68">
        <f t="shared" si="11"/>
      </c>
      <c r="O82" s="22">
        <f t="shared" si="12"/>
      </c>
      <c r="P82" s="22">
        <f>IF(往来单位!$C$72="客户",1,0)</f>
        <v>0</v>
      </c>
      <c r="Q82" s="22">
        <f t="shared" si="13"/>
        <v>21</v>
      </c>
    </row>
    <row r="83">
      <c r="A83" s="56">
        <f>IF($B83="","",70)</f>
      </c>
      <c r="B83" s="66">
        <f>IF(70&gt;$Q$613,"",INDEX(往来单位!$B$4:$B$603,MATCH(70,$Q$14:$Q$613,0)))</f>
      </c>
      <c r="C83" s="60">
        <f t="shared" si="0"/>
      </c>
      <c r="D83" s="60">
        <f t="shared" si="1"/>
      </c>
      <c r="E83" s="53">
        <f t="shared" si="2"/>
      </c>
      <c r="F83" s="53">
        <f t="shared" si="3"/>
      </c>
      <c r="G83" s="53">
        <f t="shared" si="4"/>
      </c>
      <c r="H83" s="59">
        <f t="shared" si="5"/>
      </c>
      <c r="I83" s="53">
        <f t="shared" si="6"/>
      </c>
      <c r="J83" s="53">
        <f t="shared" si="7"/>
      </c>
      <c r="K83" s="53">
        <f t="shared" si="8"/>
      </c>
      <c r="L83" s="67">
        <f t="shared" si="9"/>
      </c>
      <c r="M83" s="56">
        <f t="shared" si="10"/>
      </c>
      <c r="N83" s="68">
        <f t="shared" si="11"/>
      </c>
      <c r="O83" s="22">
        <f t="shared" si="12"/>
      </c>
      <c r="P83" s="22">
        <f>IF(往来单位!$C$73="客户",1,0)</f>
        <v>0</v>
      </c>
      <c r="Q83" s="22">
        <f t="shared" si="13"/>
        <v>21</v>
      </c>
    </row>
    <row r="84">
      <c r="A84" s="56">
        <f>IF($B84="","",71)</f>
      </c>
      <c r="B84" s="66">
        <f>IF(71&gt;$Q$613,"",INDEX(往来单位!$B$4:$B$603,MATCH(71,$Q$14:$Q$613,0)))</f>
      </c>
      <c r="C84" s="60">
        <f t="shared" si="0"/>
      </c>
      <c r="D84" s="60">
        <f t="shared" si="1"/>
      </c>
      <c r="E84" s="53">
        <f t="shared" si="2"/>
      </c>
      <c r="F84" s="53">
        <f t="shared" si="3"/>
      </c>
      <c r="G84" s="53">
        <f t="shared" si="4"/>
      </c>
      <c r="H84" s="59">
        <f t="shared" si="5"/>
      </c>
      <c r="I84" s="53">
        <f t="shared" si="6"/>
      </c>
      <c r="J84" s="53">
        <f t="shared" si="7"/>
      </c>
      <c r="K84" s="53">
        <f t="shared" si="8"/>
      </c>
      <c r="L84" s="67">
        <f t="shared" si="9"/>
      </c>
      <c r="M84" s="56">
        <f t="shared" si="10"/>
      </c>
      <c r="N84" s="68">
        <f t="shared" si="11"/>
      </c>
      <c r="O84" s="22">
        <f t="shared" si="12"/>
      </c>
      <c r="P84" s="22">
        <f>IF(往来单位!$C$74="客户",1,0)</f>
        <v>0</v>
      </c>
      <c r="Q84" s="22">
        <f t="shared" si="13"/>
        <v>21</v>
      </c>
    </row>
    <row r="85">
      <c r="A85" s="56">
        <f>IF($B85="","",72)</f>
      </c>
      <c r="B85" s="66">
        <f>IF(72&gt;$Q$613,"",INDEX(往来单位!$B$4:$B$603,MATCH(72,$Q$14:$Q$613,0)))</f>
      </c>
      <c r="C85" s="60">
        <f t="shared" si="0"/>
      </c>
      <c r="D85" s="60">
        <f t="shared" si="1"/>
      </c>
      <c r="E85" s="53">
        <f t="shared" si="2"/>
      </c>
      <c r="F85" s="53">
        <f t="shared" si="3"/>
      </c>
      <c r="G85" s="53">
        <f t="shared" si="4"/>
      </c>
      <c r="H85" s="59">
        <f t="shared" si="5"/>
      </c>
      <c r="I85" s="53">
        <f t="shared" si="6"/>
      </c>
      <c r="J85" s="53">
        <f t="shared" si="7"/>
      </c>
      <c r="K85" s="53">
        <f t="shared" si="8"/>
      </c>
      <c r="L85" s="67">
        <f t="shared" si="9"/>
      </c>
      <c r="M85" s="56">
        <f t="shared" si="10"/>
      </c>
      <c r="N85" s="68">
        <f t="shared" si="11"/>
      </c>
      <c r="O85" s="22">
        <f t="shared" si="12"/>
      </c>
      <c r="P85" s="22">
        <f>IF(往来单位!$C$75="客户",1,0)</f>
        <v>0</v>
      </c>
      <c r="Q85" s="22">
        <f t="shared" si="13"/>
        <v>21</v>
      </c>
    </row>
    <row r="86">
      <c r="A86" s="56">
        <f>IF($B86="","",73)</f>
      </c>
      <c r="B86" s="66">
        <f>IF(73&gt;$Q$613,"",INDEX(往来单位!$B$4:$B$603,MATCH(73,$Q$14:$Q$613,0)))</f>
      </c>
      <c r="C86" s="60">
        <f t="shared" si="0"/>
      </c>
      <c r="D86" s="60">
        <f t="shared" si="1"/>
      </c>
      <c r="E86" s="53">
        <f t="shared" si="2"/>
      </c>
      <c r="F86" s="53">
        <f t="shared" si="3"/>
      </c>
      <c r="G86" s="53">
        <f t="shared" si="4"/>
      </c>
      <c r="H86" s="59">
        <f t="shared" si="5"/>
      </c>
      <c r="I86" s="53">
        <f t="shared" si="6"/>
      </c>
      <c r="J86" s="53">
        <f t="shared" si="7"/>
      </c>
      <c r="K86" s="53">
        <f t="shared" si="8"/>
      </c>
      <c r="L86" s="67">
        <f t="shared" si="9"/>
      </c>
      <c r="M86" s="56">
        <f t="shared" si="10"/>
      </c>
      <c r="N86" s="68">
        <f t="shared" si="11"/>
      </c>
      <c r="O86" s="22">
        <f t="shared" si="12"/>
      </c>
      <c r="P86" s="22">
        <f>IF(往来单位!$C$76="客户",1,0)</f>
        <v>0</v>
      </c>
      <c r="Q86" s="22">
        <f t="shared" si="13"/>
        <v>21</v>
      </c>
    </row>
    <row r="87">
      <c r="A87" s="56">
        <f>IF($B87="","",74)</f>
      </c>
      <c r="B87" s="66">
        <f>IF(74&gt;$Q$613,"",INDEX(往来单位!$B$4:$B$603,MATCH(74,$Q$14:$Q$613,0)))</f>
      </c>
      <c r="C87" s="60">
        <f t="shared" si="0"/>
      </c>
      <c r="D87" s="60">
        <f t="shared" si="1"/>
      </c>
      <c r="E87" s="53">
        <f t="shared" si="2"/>
      </c>
      <c r="F87" s="53">
        <f t="shared" si="3"/>
      </c>
      <c r="G87" s="53">
        <f t="shared" si="4"/>
      </c>
      <c r="H87" s="59">
        <f t="shared" si="5"/>
      </c>
      <c r="I87" s="53">
        <f t="shared" si="6"/>
      </c>
      <c r="J87" s="53">
        <f t="shared" si="7"/>
      </c>
      <c r="K87" s="53">
        <f t="shared" si="8"/>
      </c>
      <c r="L87" s="67">
        <f t="shared" si="9"/>
      </c>
      <c r="M87" s="56">
        <f t="shared" si="10"/>
      </c>
      <c r="N87" s="68">
        <f t="shared" si="11"/>
      </c>
      <c r="O87" s="22">
        <f t="shared" si="12"/>
      </c>
      <c r="P87" s="22">
        <f>IF(往来单位!$C$77="客户",1,0)</f>
        <v>0</v>
      </c>
      <c r="Q87" s="22">
        <f t="shared" si="13"/>
        <v>21</v>
      </c>
    </row>
    <row r="88">
      <c r="A88" s="56">
        <f>IF($B88="","",75)</f>
      </c>
      <c r="B88" s="66">
        <f>IF(75&gt;$Q$613,"",INDEX(往来单位!$B$4:$B$603,MATCH(75,$Q$14:$Q$613,0)))</f>
      </c>
      <c r="C88" s="60">
        <f t="shared" si="0"/>
      </c>
      <c r="D88" s="60">
        <f t="shared" si="1"/>
      </c>
      <c r="E88" s="53">
        <f t="shared" si="2"/>
      </c>
      <c r="F88" s="53">
        <f t="shared" si="3"/>
      </c>
      <c r="G88" s="53">
        <f t="shared" si="4"/>
      </c>
      <c r="H88" s="59">
        <f t="shared" si="5"/>
      </c>
      <c r="I88" s="53">
        <f t="shared" si="6"/>
      </c>
      <c r="J88" s="53">
        <f t="shared" si="7"/>
      </c>
      <c r="K88" s="53">
        <f t="shared" si="8"/>
      </c>
      <c r="L88" s="67">
        <f t="shared" si="9"/>
      </c>
      <c r="M88" s="56">
        <f t="shared" si="10"/>
      </c>
      <c r="N88" s="68">
        <f t="shared" si="11"/>
      </c>
      <c r="O88" s="22">
        <f t="shared" si="12"/>
      </c>
      <c r="P88" s="22">
        <f>IF(往来单位!$C$78="客户",1,0)</f>
        <v>0</v>
      </c>
      <c r="Q88" s="22">
        <f t="shared" si="13"/>
        <v>21</v>
      </c>
    </row>
    <row r="89">
      <c r="A89" s="56">
        <f>IF($B89="","",76)</f>
      </c>
      <c r="B89" s="66">
        <f>IF(76&gt;$Q$613,"",INDEX(往来单位!$B$4:$B$603,MATCH(76,$Q$14:$Q$613,0)))</f>
      </c>
      <c r="C89" s="60">
        <f t="shared" si="0"/>
      </c>
      <c r="D89" s="60">
        <f t="shared" si="1"/>
      </c>
      <c r="E89" s="53">
        <f t="shared" si="2"/>
      </c>
      <c r="F89" s="53">
        <f t="shared" si="3"/>
      </c>
      <c r="G89" s="53">
        <f t="shared" si="4"/>
      </c>
      <c r="H89" s="59">
        <f t="shared" si="5"/>
      </c>
      <c r="I89" s="53">
        <f t="shared" si="6"/>
      </c>
      <c r="J89" s="53">
        <f t="shared" si="7"/>
      </c>
      <c r="K89" s="53">
        <f t="shared" si="8"/>
      </c>
      <c r="L89" s="67">
        <f t="shared" si="9"/>
      </c>
      <c r="M89" s="56">
        <f t="shared" si="10"/>
      </c>
      <c r="N89" s="68">
        <f t="shared" si="11"/>
      </c>
      <c r="O89" s="22">
        <f t="shared" si="12"/>
      </c>
      <c r="P89" s="22">
        <f>IF(往来单位!$C$79="客户",1,0)</f>
        <v>0</v>
      </c>
      <c r="Q89" s="22">
        <f t="shared" si="13"/>
        <v>21</v>
      </c>
    </row>
    <row r="90">
      <c r="A90" s="56">
        <f>IF($B90="","",77)</f>
      </c>
      <c r="B90" s="66">
        <f>IF(77&gt;$Q$613,"",INDEX(往来单位!$B$4:$B$603,MATCH(77,$Q$14:$Q$613,0)))</f>
      </c>
      <c r="C90" s="60">
        <f t="shared" si="0"/>
      </c>
      <c r="D90" s="60">
        <f t="shared" si="1"/>
      </c>
      <c r="E90" s="53">
        <f t="shared" si="2"/>
      </c>
      <c r="F90" s="53">
        <f t="shared" si="3"/>
      </c>
      <c r="G90" s="53">
        <f t="shared" si="4"/>
      </c>
      <c r="H90" s="59">
        <f t="shared" si="5"/>
      </c>
      <c r="I90" s="53">
        <f t="shared" si="6"/>
      </c>
      <c r="J90" s="53">
        <f t="shared" si="7"/>
      </c>
      <c r="K90" s="53">
        <f t="shared" si="8"/>
      </c>
      <c r="L90" s="67">
        <f t="shared" si="9"/>
      </c>
      <c r="M90" s="56">
        <f t="shared" si="10"/>
      </c>
      <c r="N90" s="68">
        <f t="shared" si="11"/>
      </c>
      <c r="O90" s="22">
        <f t="shared" si="12"/>
      </c>
      <c r="P90" s="22">
        <f>IF(往来单位!$C$80="客户",1,0)</f>
        <v>0</v>
      </c>
      <c r="Q90" s="22">
        <f t="shared" si="13"/>
        <v>21</v>
      </c>
    </row>
    <row r="91">
      <c r="A91" s="56">
        <f>IF($B91="","",78)</f>
      </c>
      <c r="B91" s="66">
        <f>IF(78&gt;$Q$613,"",INDEX(往来单位!$B$4:$B$603,MATCH(78,$Q$14:$Q$613,0)))</f>
      </c>
      <c r="C91" s="60">
        <f t="shared" si="0"/>
      </c>
      <c r="D91" s="60">
        <f t="shared" si="1"/>
      </c>
      <c r="E91" s="53">
        <f t="shared" si="2"/>
      </c>
      <c r="F91" s="53">
        <f t="shared" si="3"/>
      </c>
      <c r="G91" s="53">
        <f t="shared" si="4"/>
      </c>
      <c r="H91" s="59">
        <f t="shared" si="5"/>
      </c>
      <c r="I91" s="53">
        <f t="shared" si="6"/>
      </c>
      <c r="J91" s="53">
        <f t="shared" si="7"/>
      </c>
      <c r="K91" s="53">
        <f t="shared" si="8"/>
      </c>
      <c r="L91" s="67">
        <f t="shared" si="9"/>
      </c>
      <c r="M91" s="56">
        <f t="shared" si="10"/>
      </c>
      <c r="N91" s="68">
        <f t="shared" si="11"/>
      </c>
      <c r="O91" s="22">
        <f t="shared" si="12"/>
      </c>
      <c r="P91" s="22">
        <f>IF(往来单位!$C$81="客户",1,0)</f>
        <v>0</v>
      </c>
      <c r="Q91" s="22">
        <f t="shared" si="13"/>
        <v>21</v>
      </c>
    </row>
    <row r="92">
      <c r="A92" s="56">
        <f>IF($B92="","",79)</f>
      </c>
      <c r="B92" s="66">
        <f>IF(79&gt;$Q$613,"",INDEX(往来单位!$B$4:$B$603,MATCH(79,$Q$14:$Q$613,0)))</f>
      </c>
      <c r="C92" s="60">
        <f t="shared" si="0"/>
      </c>
      <c r="D92" s="60">
        <f t="shared" si="1"/>
      </c>
      <c r="E92" s="53">
        <f t="shared" si="2"/>
      </c>
      <c r="F92" s="53">
        <f t="shared" si="3"/>
      </c>
      <c r="G92" s="53">
        <f t="shared" si="4"/>
      </c>
      <c r="H92" s="59">
        <f t="shared" si="5"/>
      </c>
      <c r="I92" s="53">
        <f t="shared" si="6"/>
      </c>
      <c r="J92" s="53">
        <f t="shared" si="7"/>
      </c>
      <c r="K92" s="53">
        <f t="shared" si="8"/>
      </c>
      <c r="L92" s="67">
        <f t="shared" si="9"/>
      </c>
      <c r="M92" s="56">
        <f t="shared" si="10"/>
      </c>
      <c r="N92" s="68">
        <f t="shared" si="11"/>
      </c>
      <c r="O92" s="22">
        <f t="shared" si="12"/>
      </c>
      <c r="P92" s="22">
        <f>IF(往来单位!$C$82="客户",1,0)</f>
        <v>0</v>
      </c>
      <c r="Q92" s="22">
        <f t="shared" si="13"/>
        <v>21</v>
      </c>
    </row>
    <row r="93">
      <c r="A93" s="56">
        <f>IF($B93="","",80)</f>
      </c>
      <c r="B93" s="66">
        <f>IF(80&gt;$Q$613,"",INDEX(往来单位!$B$4:$B$603,MATCH(80,$Q$14:$Q$613,0)))</f>
      </c>
      <c r="C93" s="60">
        <f t="shared" si="0"/>
      </c>
      <c r="D93" s="60">
        <f t="shared" si="1"/>
      </c>
      <c r="E93" s="53">
        <f t="shared" si="2"/>
      </c>
      <c r="F93" s="53">
        <f t="shared" si="3"/>
      </c>
      <c r="G93" s="53">
        <f t="shared" si="4"/>
      </c>
      <c r="H93" s="59">
        <f t="shared" si="5"/>
      </c>
      <c r="I93" s="53">
        <f t="shared" si="6"/>
      </c>
      <c r="J93" s="53">
        <f t="shared" si="7"/>
      </c>
      <c r="K93" s="53">
        <f t="shared" si="8"/>
      </c>
      <c r="L93" s="67">
        <f t="shared" si="9"/>
      </c>
      <c r="M93" s="56">
        <f t="shared" si="10"/>
      </c>
      <c r="N93" s="68">
        <f t="shared" si="11"/>
      </c>
      <c r="O93" s="22">
        <f t="shared" si="12"/>
      </c>
      <c r="P93" s="22">
        <f>IF(往来单位!$C$83="客户",1,0)</f>
        <v>0</v>
      </c>
      <c r="Q93" s="22">
        <f t="shared" si="13"/>
        <v>21</v>
      </c>
    </row>
    <row r="94">
      <c r="A94" s="56">
        <f>IF($B94="","",81)</f>
      </c>
      <c r="B94" s="66">
        <f>IF(81&gt;$Q$613,"",INDEX(往来单位!$B$4:$B$603,MATCH(81,$Q$14:$Q$613,0)))</f>
      </c>
      <c r="C94" s="60">
        <f t="shared" si="0"/>
      </c>
      <c r="D94" s="60">
        <f t="shared" si="1"/>
      </c>
      <c r="E94" s="53">
        <f t="shared" si="2"/>
      </c>
      <c r="F94" s="53">
        <f t="shared" si="3"/>
      </c>
      <c r="G94" s="53">
        <f t="shared" si="4"/>
      </c>
      <c r="H94" s="59">
        <f t="shared" si="5"/>
      </c>
      <c r="I94" s="53">
        <f t="shared" si="6"/>
      </c>
      <c r="J94" s="53">
        <f t="shared" si="7"/>
      </c>
      <c r="K94" s="53">
        <f t="shared" si="8"/>
      </c>
      <c r="L94" s="67">
        <f t="shared" si="9"/>
      </c>
      <c r="M94" s="56">
        <f t="shared" si="10"/>
      </c>
      <c r="N94" s="68">
        <f t="shared" si="11"/>
      </c>
      <c r="O94" s="22">
        <f t="shared" si="12"/>
      </c>
      <c r="P94" s="22">
        <f>IF(往来单位!$C$84="客户",1,0)</f>
        <v>0</v>
      </c>
      <c r="Q94" s="22">
        <f t="shared" si="13"/>
        <v>21</v>
      </c>
    </row>
    <row r="95">
      <c r="A95" s="56">
        <f>IF($B95="","",82)</f>
      </c>
      <c r="B95" s="66">
        <f>IF(82&gt;$Q$613,"",INDEX(往来单位!$B$4:$B$603,MATCH(82,$Q$14:$Q$613,0)))</f>
      </c>
      <c r="C95" s="60">
        <f t="shared" si="0"/>
      </c>
      <c r="D95" s="60">
        <f t="shared" si="1"/>
      </c>
      <c r="E95" s="53">
        <f t="shared" si="2"/>
      </c>
      <c r="F95" s="53">
        <f t="shared" si="3"/>
      </c>
      <c r="G95" s="53">
        <f t="shared" si="4"/>
      </c>
      <c r="H95" s="59">
        <f t="shared" si="5"/>
      </c>
      <c r="I95" s="53">
        <f t="shared" si="6"/>
      </c>
      <c r="J95" s="53">
        <f t="shared" si="7"/>
      </c>
      <c r="K95" s="53">
        <f t="shared" si="8"/>
      </c>
      <c r="L95" s="67">
        <f t="shared" si="9"/>
      </c>
      <c r="M95" s="56">
        <f t="shared" si="10"/>
      </c>
      <c r="N95" s="68">
        <f t="shared" si="11"/>
      </c>
      <c r="O95" s="22">
        <f t="shared" si="12"/>
      </c>
      <c r="P95" s="22">
        <f>IF(往来单位!$C$85="客户",1,0)</f>
        <v>0</v>
      </c>
      <c r="Q95" s="22">
        <f t="shared" si="13"/>
        <v>21</v>
      </c>
    </row>
    <row r="96">
      <c r="A96" s="56">
        <f>IF($B96="","",83)</f>
      </c>
      <c r="B96" s="66">
        <f>IF(83&gt;$Q$613,"",INDEX(往来单位!$B$4:$B$603,MATCH(83,$Q$14:$Q$613,0)))</f>
      </c>
      <c r="C96" s="60">
        <f t="shared" si="0"/>
      </c>
      <c r="D96" s="60">
        <f t="shared" si="1"/>
      </c>
      <c r="E96" s="53">
        <f t="shared" si="2"/>
      </c>
      <c r="F96" s="53">
        <f t="shared" si="3"/>
      </c>
      <c r="G96" s="53">
        <f t="shared" si="4"/>
      </c>
      <c r="H96" s="59">
        <f t="shared" si="5"/>
      </c>
      <c r="I96" s="53">
        <f t="shared" si="6"/>
      </c>
      <c r="J96" s="53">
        <f t="shared" si="7"/>
      </c>
      <c r="K96" s="53">
        <f t="shared" si="8"/>
      </c>
      <c r="L96" s="67">
        <f t="shared" si="9"/>
      </c>
      <c r="M96" s="56">
        <f t="shared" si="10"/>
      </c>
      <c r="N96" s="68">
        <f t="shared" si="11"/>
      </c>
      <c r="O96" s="22">
        <f t="shared" si="12"/>
      </c>
      <c r="P96" s="22">
        <f>IF(往来单位!$C$86="客户",1,0)</f>
        <v>0</v>
      </c>
      <c r="Q96" s="22">
        <f t="shared" si="13"/>
        <v>21</v>
      </c>
    </row>
    <row r="97">
      <c r="A97" s="56">
        <f>IF($B97="","",84)</f>
      </c>
      <c r="B97" s="66">
        <f>IF(84&gt;$Q$613,"",INDEX(往来单位!$B$4:$B$603,MATCH(84,$Q$14:$Q$613,0)))</f>
      </c>
      <c r="C97" s="60">
        <f t="shared" si="0"/>
      </c>
      <c r="D97" s="60">
        <f t="shared" si="1"/>
      </c>
      <c r="E97" s="53">
        <f t="shared" si="2"/>
      </c>
      <c r="F97" s="53">
        <f t="shared" si="3"/>
      </c>
      <c r="G97" s="53">
        <f t="shared" si="4"/>
      </c>
      <c r="H97" s="59">
        <f t="shared" si="5"/>
      </c>
      <c r="I97" s="53">
        <f t="shared" si="6"/>
      </c>
      <c r="J97" s="53">
        <f t="shared" si="7"/>
      </c>
      <c r="K97" s="53">
        <f t="shared" si="8"/>
      </c>
      <c r="L97" s="67">
        <f t="shared" si="9"/>
      </c>
      <c r="M97" s="56">
        <f t="shared" si="10"/>
      </c>
      <c r="N97" s="68">
        <f t="shared" si="11"/>
      </c>
      <c r="O97" s="22">
        <f t="shared" si="12"/>
      </c>
      <c r="P97" s="22">
        <f>IF(往来单位!$C$87="客户",1,0)</f>
        <v>0</v>
      </c>
      <c r="Q97" s="22">
        <f t="shared" si="13"/>
        <v>21</v>
      </c>
    </row>
    <row r="98">
      <c r="A98" s="56">
        <f>IF($B98="","",85)</f>
      </c>
      <c r="B98" s="66">
        <f>IF(85&gt;$Q$613,"",INDEX(往来单位!$B$4:$B$603,MATCH(85,$Q$14:$Q$613,0)))</f>
      </c>
      <c r="C98" s="60">
        <f t="shared" si="0"/>
      </c>
      <c r="D98" s="60">
        <f t="shared" si="1"/>
      </c>
      <c r="E98" s="53">
        <f t="shared" si="2"/>
      </c>
      <c r="F98" s="53">
        <f t="shared" si="3"/>
      </c>
      <c r="G98" s="53">
        <f t="shared" si="4"/>
      </c>
      <c r="H98" s="59">
        <f t="shared" si="5"/>
      </c>
      <c r="I98" s="53">
        <f t="shared" si="6"/>
      </c>
      <c r="J98" s="53">
        <f t="shared" si="7"/>
      </c>
      <c r="K98" s="53">
        <f t="shared" si="8"/>
      </c>
      <c r="L98" s="67">
        <f t="shared" si="9"/>
      </c>
      <c r="M98" s="56">
        <f t="shared" si="10"/>
      </c>
      <c r="N98" s="68">
        <f t="shared" si="11"/>
      </c>
      <c r="O98" s="22">
        <f t="shared" si="12"/>
      </c>
      <c r="P98" s="22">
        <f>IF(往来单位!$C$88="客户",1,0)</f>
        <v>0</v>
      </c>
      <c r="Q98" s="22">
        <f t="shared" si="13"/>
        <v>21</v>
      </c>
    </row>
    <row r="99">
      <c r="A99" s="56">
        <f>IF($B99="","",86)</f>
      </c>
      <c r="B99" s="66">
        <f>IF(86&gt;$Q$613,"",INDEX(往来单位!$B$4:$B$603,MATCH(86,$Q$14:$Q$613,0)))</f>
      </c>
      <c r="C99" s="60">
        <f t="shared" si="0"/>
      </c>
      <c r="D99" s="60">
        <f t="shared" si="1"/>
      </c>
      <c r="E99" s="53">
        <f t="shared" si="2"/>
      </c>
      <c r="F99" s="53">
        <f t="shared" si="3"/>
      </c>
      <c r="G99" s="53">
        <f t="shared" si="4"/>
      </c>
      <c r="H99" s="59">
        <f t="shared" si="5"/>
      </c>
      <c r="I99" s="53">
        <f t="shared" si="6"/>
      </c>
      <c r="J99" s="53">
        <f t="shared" si="7"/>
      </c>
      <c r="K99" s="53">
        <f t="shared" si="8"/>
      </c>
      <c r="L99" s="67">
        <f t="shared" si="9"/>
      </c>
      <c r="M99" s="56">
        <f t="shared" si="10"/>
      </c>
      <c r="N99" s="68">
        <f t="shared" si="11"/>
      </c>
      <c r="O99" s="22">
        <f t="shared" si="12"/>
      </c>
      <c r="P99" s="22">
        <f>IF(往来单位!$C$89="客户",1,0)</f>
        <v>0</v>
      </c>
      <c r="Q99" s="22">
        <f t="shared" si="13"/>
        <v>21</v>
      </c>
    </row>
    <row r="100">
      <c r="A100" s="56">
        <f>IF($B100="","",87)</f>
      </c>
      <c r="B100" s="66">
        <f>IF(87&gt;$Q$613,"",INDEX(往来单位!$B$4:$B$603,MATCH(87,$Q$14:$Q$613,0)))</f>
      </c>
      <c r="C100" s="60">
        <f t="shared" si="0"/>
      </c>
      <c r="D100" s="60">
        <f t="shared" si="1"/>
      </c>
      <c r="E100" s="53">
        <f t="shared" si="2"/>
      </c>
      <c r="F100" s="53">
        <f t="shared" si="3"/>
      </c>
      <c r="G100" s="53">
        <f t="shared" si="4"/>
      </c>
      <c r="H100" s="59">
        <f t="shared" si="5"/>
      </c>
      <c r="I100" s="53">
        <f t="shared" si="6"/>
      </c>
      <c r="J100" s="53">
        <f t="shared" si="7"/>
      </c>
      <c r="K100" s="53">
        <f t="shared" si="8"/>
      </c>
      <c r="L100" s="67">
        <f t="shared" si="9"/>
      </c>
      <c r="M100" s="56">
        <f t="shared" si="10"/>
      </c>
      <c r="N100" s="68">
        <f t="shared" si="11"/>
      </c>
      <c r="O100" s="22">
        <f t="shared" si="12"/>
      </c>
      <c r="P100" s="22">
        <f>IF(往来单位!$C$90="客户",1,0)</f>
        <v>0</v>
      </c>
      <c r="Q100" s="22">
        <f t="shared" si="13"/>
        <v>21</v>
      </c>
    </row>
    <row r="101">
      <c r="A101" s="56">
        <f>IF($B101="","",88)</f>
      </c>
      <c r="B101" s="66">
        <f>IF(88&gt;$Q$613,"",INDEX(往来单位!$B$4:$B$603,MATCH(88,$Q$14:$Q$613,0)))</f>
      </c>
      <c r="C101" s="60">
        <f t="shared" si="0"/>
      </c>
      <c r="D101" s="60">
        <f t="shared" si="1"/>
      </c>
      <c r="E101" s="53">
        <f t="shared" si="2"/>
      </c>
      <c r="F101" s="53">
        <f t="shared" si="3"/>
      </c>
      <c r="G101" s="53">
        <f t="shared" si="4"/>
      </c>
      <c r="H101" s="59">
        <f t="shared" si="5"/>
      </c>
      <c r="I101" s="53">
        <f t="shared" si="6"/>
      </c>
      <c r="J101" s="53">
        <f t="shared" si="7"/>
      </c>
      <c r="K101" s="53">
        <f t="shared" si="8"/>
      </c>
      <c r="L101" s="67">
        <f t="shared" si="9"/>
      </c>
      <c r="M101" s="56">
        <f t="shared" si="10"/>
      </c>
      <c r="N101" s="68">
        <f t="shared" si="11"/>
      </c>
      <c r="O101" s="22">
        <f t="shared" si="12"/>
      </c>
      <c r="P101" s="22">
        <f>IF(往来单位!$C$91="客户",1,0)</f>
        <v>0</v>
      </c>
      <c r="Q101" s="22">
        <f t="shared" si="13"/>
        <v>21</v>
      </c>
    </row>
    <row r="102">
      <c r="A102" s="56">
        <f>IF($B102="","",89)</f>
      </c>
      <c r="B102" s="66">
        <f>IF(89&gt;$Q$613,"",INDEX(往来单位!$B$4:$B$603,MATCH(89,$Q$14:$Q$613,0)))</f>
      </c>
      <c r="C102" s="60">
        <f t="shared" si="0"/>
      </c>
      <c r="D102" s="60">
        <f t="shared" si="1"/>
      </c>
      <c r="E102" s="53">
        <f t="shared" si="2"/>
      </c>
      <c r="F102" s="53">
        <f t="shared" si="3"/>
      </c>
      <c r="G102" s="53">
        <f t="shared" si="4"/>
      </c>
      <c r="H102" s="59">
        <f t="shared" si="5"/>
      </c>
      <c r="I102" s="53">
        <f t="shared" si="6"/>
      </c>
      <c r="J102" s="53">
        <f t="shared" si="7"/>
      </c>
      <c r="K102" s="53">
        <f t="shared" si="8"/>
      </c>
      <c r="L102" s="67">
        <f t="shared" si="9"/>
      </c>
      <c r="M102" s="56">
        <f t="shared" si="10"/>
      </c>
      <c r="N102" s="68">
        <f t="shared" si="11"/>
      </c>
      <c r="O102" s="22">
        <f t="shared" si="12"/>
      </c>
      <c r="P102" s="22">
        <f>IF(往来单位!$C$92="客户",1,0)</f>
        <v>0</v>
      </c>
      <c r="Q102" s="22">
        <f t="shared" si="13"/>
        <v>21</v>
      </c>
    </row>
    <row r="103">
      <c r="A103" s="56">
        <f>IF($B103="","",90)</f>
      </c>
      <c r="B103" s="66">
        <f>IF(90&gt;$Q$613,"",INDEX(往来单位!$B$4:$B$603,MATCH(90,$Q$14:$Q$613,0)))</f>
      </c>
      <c r="C103" s="60">
        <f t="shared" si="0"/>
      </c>
      <c r="D103" s="60">
        <f t="shared" si="1"/>
      </c>
      <c r="E103" s="53">
        <f t="shared" si="2"/>
      </c>
      <c r="F103" s="53">
        <f t="shared" si="3"/>
      </c>
      <c r="G103" s="53">
        <f t="shared" si="4"/>
      </c>
      <c r="H103" s="59">
        <f t="shared" si="5"/>
      </c>
      <c r="I103" s="53">
        <f t="shared" si="6"/>
      </c>
      <c r="J103" s="53">
        <f t="shared" si="7"/>
      </c>
      <c r="K103" s="53">
        <f t="shared" si="8"/>
      </c>
      <c r="L103" s="67">
        <f t="shared" si="9"/>
      </c>
      <c r="M103" s="56">
        <f t="shared" si="10"/>
      </c>
      <c r="N103" s="68">
        <f t="shared" si="11"/>
      </c>
      <c r="O103" s="22">
        <f t="shared" si="12"/>
      </c>
      <c r="P103" s="22">
        <f>IF(往来单位!$C$93="客户",1,0)</f>
        <v>0</v>
      </c>
      <c r="Q103" s="22">
        <f t="shared" si="13"/>
        <v>21</v>
      </c>
    </row>
    <row r="104">
      <c r="A104" s="56">
        <f>IF($B104="","",91)</f>
      </c>
      <c r="B104" s="66">
        <f>IF(91&gt;$Q$613,"",INDEX(往来单位!$B$4:$B$603,MATCH(91,$Q$14:$Q$613,0)))</f>
      </c>
      <c r="C104" s="60">
        <f t="shared" si="0"/>
      </c>
      <c r="D104" s="60">
        <f t="shared" si="1"/>
      </c>
      <c r="E104" s="53">
        <f t="shared" si="2"/>
      </c>
      <c r="F104" s="53">
        <f t="shared" si="3"/>
      </c>
      <c r="G104" s="53">
        <f t="shared" si="4"/>
      </c>
      <c r="H104" s="59">
        <f t="shared" si="5"/>
      </c>
      <c r="I104" s="53">
        <f t="shared" si="6"/>
      </c>
      <c r="J104" s="53">
        <f t="shared" si="7"/>
      </c>
      <c r="K104" s="53">
        <f t="shared" si="8"/>
      </c>
      <c r="L104" s="67">
        <f t="shared" si="9"/>
      </c>
      <c r="M104" s="56">
        <f t="shared" si="10"/>
      </c>
      <c r="N104" s="68">
        <f t="shared" si="11"/>
      </c>
      <c r="O104" s="22">
        <f t="shared" si="12"/>
      </c>
      <c r="P104" s="22">
        <f>IF(往来单位!$C$94="客户",1,0)</f>
        <v>0</v>
      </c>
      <c r="Q104" s="22">
        <f t="shared" si="13"/>
        <v>21</v>
      </c>
    </row>
    <row r="105">
      <c r="A105" s="56">
        <f>IF($B105="","",92)</f>
      </c>
      <c r="B105" s="66">
        <f>IF(92&gt;$Q$613,"",INDEX(往来单位!$B$4:$B$603,MATCH(92,$Q$14:$Q$613,0)))</f>
      </c>
      <c r="C105" s="60">
        <f t="shared" si="0"/>
      </c>
      <c r="D105" s="60">
        <f t="shared" si="1"/>
      </c>
      <c r="E105" s="53">
        <f t="shared" si="2"/>
      </c>
      <c r="F105" s="53">
        <f t="shared" si="3"/>
      </c>
      <c r="G105" s="53">
        <f t="shared" si="4"/>
      </c>
      <c r="H105" s="59">
        <f t="shared" si="5"/>
      </c>
      <c r="I105" s="53">
        <f t="shared" si="6"/>
      </c>
      <c r="J105" s="53">
        <f t="shared" si="7"/>
      </c>
      <c r="K105" s="53">
        <f t="shared" si="8"/>
      </c>
      <c r="L105" s="67">
        <f t="shared" si="9"/>
      </c>
      <c r="M105" s="56">
        <f t="shared" si="10"/>
      </c>
      <c r="N105" s="68">
        <f t="shared" si="11"/>
      </c>
      <c r="O105" s="22">
        <f t="shared" si="12"/>
      </c>
      <c r="P105" s="22">
        <f>IF(往来单位!$C$95="客户",1,0)</f>
        <v>0</v>
      </c>
      <c r="Q105" s="22">
        <f t="shared" si="13"/>
        <v>21</v>
      </c>
    </row>
    <row r="106">
      <c r="A106" s="56">
        <f>IF($B106="","",93)</f>
      </c>
      <c r="B106" s="66">
        <f>IF(93&gt;$Q$613,"",INDEX(往来单位!$B$4:$B$603,MATCH(93,$Q$14:$Q$613,0)))</f>
      </c>
      <c r="C106" s="60">
        <f t="shared" si="0"/>
      </c>
      <c r="D106" s="60">
        <f t="shared" si="1"/>
      </c>
      <c r="E106" s="53">
        <f t="shared" si="2"/>
      </c>
      <c r="F106" s="53">
        <f t="shared" si="3"/>
      </c>
      <c r="G106" s="53">
        <f t="shared" si="4"/>
      </c>
      <c r="H106" s="59">
        <f t="shared" si="5"/>
      </c>
      <c r="I106" s="53">
        <f t="shared" si="6"/>
      </c>
      <c r="J106" s="53">
        <f t="shared" si="7"/>
      </c>
      <c r="K106" s="53">
        <f t="shared" si="8"/>
      </c>
      <c r="L106" s="67">
        <f t="shared" si="9"/>
      </c>
      <c r="M106" s="56">
        <f t="shared" si="10"/>
      </c>
      <c r="N106" s="68">
        <f t="shared" si="11"/>
      </c>
      <c r="O106" s="22">
        <f t="shared" si="12"/>
      </c>
      <c r="P106" s="22">
        <f>IF(往来单位!$C$96="客户",1,0)</f>
        <v>0</v>
      </c>
      <c r="Q106" s="22">
        <f t="shared" si="13"/>
        <v>21</v>
      </c>
    </row>
    <row r="107">
      <c r="A107" s="56">
        <f>IF($B107="","",94)</f>
      </c>
      <c r="B107" s="66">
        <f>IF(94&gt;$Q$613,"",INDEX(往来单位!$B$4:$B$603,MATCH(94,$Q$14:$Q$613,0)))</f>
      </c>
      <c r="C107" s="60">
        <f t="shared" si="0"/>
      </c>
      <c r="D107" s="60">
        <f t="shared" si="1"/>
      </c>
      <c r="E107" s="53">
        <f t="shared" si="2"/>
      </c>
      <c r="F107" s="53">
        <f t="shared" si="3"/>
      </c>
      <c r="G107" s="53">
        <f t="shared" si="4"/>
      </c>
      <c r="H107" s="59">
        <f t="shared" si="5"/>
      </c>
      <c r="I107" s="53">
        <f t="shared" si="6"/>
      </c>
      <c r="J107" s="53">
        <f t="shared" si="7"/>
      </c>
      <c r="K107" s="53">
        <f t="shared" si="8"/>
      </c>
      <c r="L107" s="67">
        <f t="shared" si="9"/>
      </c>
      <c r="M107" s="56">
        <f t="shared" si="10"/>
      </c>
      <c r="N107" s="68">
        <f t="shared" si="11"/>
      </c>
      <c r="O107" s="22">
        <f t="shared" si="12"/>
      </c>
      <c r="P107" s="22">
        <f>IF(往来单位!$C$97="客户",1,0)</f>
        <v>0</v>
      </c>
      <c r="Q107" s="22">
        <f t="shared" si="13"/>
        <v>21</v>
      </c>
    </row>
    <row r="108">
      <c r="A108" s="56">
        <f>IF($B108="","",95)</f>
      </c>
      <c r="B108" s="66">
        <f>IF(95&gt;$Q$613,"",INDEX(往来单位!$B$4:$B$603,MATCH(95,$Q$14:$Q$613,0)))</f>
      </c>
      <c r="C108" s="60">
        <f t="shared" si="0"/>
      </c>
      <c r="D108" s="60">
        <f t="shared" si="1"/>
      </c>
      <c r="E108" s="53">
        <f t="shared" si="2"/>
      </c>
      <c r="F108" s="53">
        <f t="shared" si="3"/>
      </c>
      <c r="G108" s="53">
        <f t="shared" si="4"/>
      </c>
      <c r="H108" s="59">
        <f t="shared" si="5"/>
      </c>
      <c r="I108" s="53">
        <f t="shared" si="6"/>
      </c>
      <c r="J108" s="53">
        <f t="shared" si="7"/>
      </c>
      <c r="K108" s="53">
        <f t="shared" si="8"/>
      </c>
      <c r="L108" s="67">
        <f t="shared" si="9"/>
      </c>
      <c r="M108" s="56">
        <f t="shared" si="10"/>
      </c>
      <c r="N108" s="68">
        <f t="shared" si="11"/>
      </c>
      <c r="O108" s="22">
        <f t="shared" si="12"/>
      </c>
      <c r="P108" s="22">
        <f>IF(往来单位!$C$98="客户",1,0)</f>
        <v>0</v>
      </c>
      <c r="Q108" s="22">
        <f t="shared" si="13"/>
        <v>21</v>
      </c>
    </row>
    <row r="109">
      <c r="A109" s="56">
        <f>IF($B109="","",96)</f>
      </c>
      <c r="B109" s="66">
        <f>IF(96&gt;$Q$613,"",INDEX(往来单位!$B$4:$B$603,MATCH(96,$Q$14:$Q$613,0)))</f>
      </c>
      <c r="C109" s="60">
        <f t="shared" si="0"/>
      </c>
      <c r="D109" s="60">
        <f t="shared" si="1"/>
      </c>
      <c r="E109" s="53">
        <f t="shared" si="2"/>
      </c>
      <c r="F109" s="53">
        <f t="shared" si="3"/>
      </c>
      <c r="G109" s="53">
        <f t="shared" si="4"/>
      </c>
      <c r="H109" s="59">
        <f t="shared" si="5"/>
      </c>
      <c r="I109" s="53">
        <f t="shared" si="6"/>
      </c>
      <c r="J109" s="53">
        <f t="shared" si="7"/>
      </c>
      <c r="K109" s="53">
        <f t="shared" si="8"/>
      </c>
      <c r="L109" s="67">
        <f t="shared" si="9"/>
      </c>
      <c r="M109" s="56">
        <f t="shared" si="10"/>
      </c>
      <c r="N109" s="68">
        <f t="shared" si="11"/>
      </c>
      <c r="O109" s="22">
        <f t="shared" si="12"/>
      </c>
      <c r="P109" s="22">
        <f>IF(往来单位!$C$99="客户",1,0)</f>
        <v>0</v>
      </c>
      <c r="Q109" s="22">
        <f t="shared" si="13"/>
        <v>21</v>
      </c>
    </row>
    <row r="110">
      <c r="A110" s="56">
        <f>IF($B110="","",97)</f>
      </c>
      <c r="B110" s="66">
        <f>IF(97&gt;$Q$613,"",INDEX(往来单位!$B$4:$B$603,MATCH(97,$Q$14:$Q$613,0)))</f>
      </c>
      <c r="C110" s="60">
        <f t="shared" si="0"/>
      </c>
      <c r="D110" s="60">
        <f t="shared" si="1"/>
      </c>
      <c r="E110" s="53">
        <f t="shared" si="2"/>
      </c>
      <c r="F110" s="53">
        <f t="shared" si="3"/>
      </c>
      <c r="G110" s="53">
        <f t="shared" si="4"/>
      </c>
      <c r="H110" s="59">
        <f t="shared" si="5"/>
      </c>
      <c r="I110" s="53">
        <f t="shared" si="6"/>
      </c>
      <c r="J110" s="53">
        <f t="shared" si="7"/>
      </c>
      <c r="K110" s="53">
        <f t="shared" si="8"/>
      </c>
      <c r="L110" s="67">
        <f t="shared" si="9"/>
      </c>
      <c r="M110" s="56">
        <f t="shared" si="10"/>
      </c>
      <c r="N110" s="68">
        <f t="shared" si="11"/>
      </c>
      <c r="O110" s="22">
        <f t="shared" si="12"/>
      </c>
      <c r="P110" s="22">
        <f>IF(往来单位!$C$100="客户",1,0)</f>
        <v>0</v>
      </c>
      <c r="Q110" s="22">
        <f t="shared" si="13"/>
        <v>21</v>
      </c>
    </row>
    <row r="111">
      <c r="A111" s="56">
        <f>IF($B111="","",98)</f>
      </c>
      <c r="B111" s="66">
        <f>IF(98&gt;$Q$613,"",INDEX(往来单位!$B$4:$B$603,MATCH(98,$Q$14:$Q$613,0)))</f>
      </c>
      <c r="C111" s="60">
        <f t="shared" si="0"/>
      </c>
      <c r="D111" s="60">
        <f t="shared" si="1"/>
      </c>
      <c r="E111" s="53">
        <f t="shared" si="2"/>
      </c>
      <c r="F111" s="53">
        <f t="shared" si="3"/>
      </c>
      <c r="G111" s="53">
        <f t="shared" si="4"/>
      </c>
      <c r="H111" s="59">
        <f t="shared" si="5"/>
      </c>
      <c r="I111" s="53">
        <f t="shared" si="6"/>
      </c>
      <c r="J111" s="53">
        <f t="shared" si="7"/>
      </c>
      <c r="K111" s="53">
        <f t="shared" si="8"/>
      </c>
      <c r="L111" s="67">
        <f t="shared" si="9"/>
      </c>
      <c r="M111" s="56">
        <f t="shared" si="10"/>
      </c>
      <c r="N111" s="68">
        <f t="shared" si="11"/>
      </c>
      <c r="O111" s="22">
        <f t="shared" si="12"/>
      </c>
      <c r="P111" s="22">
        <f>IF(往来单位!$C$101="客户",1,0)</f>
        <v>0</v>
      </c>
      <c r="Q111" s="22">
        <f t="shared" si="13"/>
        <v>21</v>
      </c>
    </row>
    <row r="112">
      <c r="A112" s="56">
        <f>IF($B112="","",99)</f>
      </c>
      <c r="B112" s="66">
        <f>IF(99&gt;$Q$613,"",INDEX(往来单位!$B$4:$B$603,MATCH(99,$Q$14:$Q$613,0)))</f>
      </c>
      <c r="C112" s="60">
        <f t="shared" si="0"/>
      </c>
      <c r="D112" s="60">
        <f t="shared" si="1"/>
      </c>
      <c r="E112" s="53">
        <f t="shared" si="2"/>
      </c>
      <c r="F112" s="53">
        <f t="shared" si="3"/>
      </c>
      <c r="G112" s="53">
        <f t="shared" si="4"/>
      </c>
      <c r="H112" s="59">
        <f t="shared" si="5"/>
      </c>
      <c r="I112" s="53">
        <f t="shared" si="6"/>
      </c>
      <c r="J112" s="53">
        <f t="shared" si="7"/>
      </c>
      <c r="K112" s="53">
        <f t="shared" si="8"/>
      </c>
      <c r="L112" s="67">
        <f t="shared" si="9"/>
      </c>
      <c r="M112" s="56">
        <f t="shared" si="10"/>
      </c>
      <c r="N112" s="68">
        <f t="shared" si="11"/>
      </c>
      <c r="O112" s="22">
        <f t="shared" si="12"/>
      </c>
      <c r="P112" s="22">
        <f>IF(往来单位!$C$102="客户",1,0)</f>
        <v>0</v>
      </c>
      <c r="Q112" s="22">
        <f t="shared" si="13"/>
        <v>21</v>
      </c>
    </row>
    <row r="113">
      <c r="A113" s="56">
        <f>IF($B113="","",100)</f>
      </c>
      <c r="B113" s="66">
        <f>IF(100&gt;$Q$613,"",INDEX(往来单位!$B$4:$B$603,MATCH(100,$Q$14:$Q$613,0)))</f>
      </c>
      <c r="C113" s="60">
        <f t="shared" si="0"/>
      </c>
      <c r="D113" s="60">
        <f t="shared" si="1"/>
      </c>
      <c r="E113" s="53">
        <f t="shared" si="2"/>
      </c>
      <c r="F113" s="53">
        <f t="shared" si="3"/>
      </c>
      <c r="G113" s="53">
        <f t="shared" si="4"/>
      </c>
      <c r="H113" s="59">
        <f t="shared" si="5"/>
      </c>
      <c r="I113" s="53">
        <f t="shared" si="6"/>
      </c>
      <c r="J113" s="53">
        <f t="shared" si="7"/>
      </c>
      <c r="K113" s="53">
        <f t="shared" si="8"/>
      </c>
      <c r="L113" s="67">
        <f t="shared" si="9"/>
      </c>
      <c r="M113" s="56">
        <f t="shared" si="10"/>
      </c>
      <c r="N113" s="68">
        <f t="shared" si="11"/>
      </c>
      <c r="O113" s="22">
        <f t="shared" si="12"/>
      </c>
      <c r="P113" s="22">
        <f>IF(往来单位!$C$103="客户",1,0)</f>
        <v>0</v>
      </c>
      <c r="Q113" s="22">
        <f t="shared" si="13"/>
        <v>21</v>
      </c>
    </row>
    <row r="114">
      <c r="A114" s="56">
        <f>IF($B114="","",101)</f>
      </c>
      <c r="B114" s="66">
        <f>IF(101&gt;$Q$613,"",INDEX(往来单位!$B$4:$B$603,MATCH(101,$Q$14:$Q$613,0)))</f>
      </c>
      <c r="C114" s="60">
        <f t="shared" si="0"/>
      </c>
      <c r="D114" s="60">
        <f t="shared" si="1"/>
      </c>
      <c r="E114" s="53">
        <f t="shared" si="2"/>
      </c>
      <c r="F114" s="53">
        <f t="shared" si="3"/>
      </c>
      <c r="G114" s="53">
        <f t="shared" si="4"/>
      </c>
      <c r="H114" s="59">
        <f t="shared" si="5"/>
      </c>
      <c r="I114" s="53">
        <f t="shared" si="6"/>
      </c>
      <c r="J114" s="53">
        <f t="shared" si="7"/>
      </c>
      <c r="K114" s="53">
        <f t="shared" si="8"/>
      </c>
      <c r="L114" s="67">
        <f t="shared" si="9"/>
      </c>
      <c r="M114" s="56">
        <f t="shared" si="10"/>
      </c>
      <c r="N114" s="68">
        <f t="shared" si="11"/>
      </c>
      <c r="O114" s="22">
        <f t="shared" si="12"/>
      </c>
      <c r="P114" s="22">
        <f>IF(往来单位!$C$104="客户",1,0)</f>
        <v>0</v>
      </c>
      <c r="Q114" s="22">
        <f t="shared" si="13"/>
        <v>21</v>
      </c>
    </row>
    <row r="115">
      <c r="A115" s="56">
        <f>IF($B115="","",102)</f>
      </c>
      <c r="B115" s="66">
        <f>IF(102&gt;$Q$613,"",INDEX(往来单位!$B$4:$B$603,MATCH(102,$Q$14:$Q$613,0)))</f>
      </c>
      <c r="C115" s="60">
        <f t="shared" si="0"/>
      </c>
      <c r="D115" s="60">
        <f t="shared" si="1"/>
      </c>
      <c r="E115" s="53">
        <f t="shared" si="2"/>
      </c>
      <c r="F115" s="53">
        <f t="shared" si="3"/>
      </c>
      <c r="G115" s="53">
        <f t="shared" si="4"/>
      </c>
      <c r="H115" s="59">
        <f t="shared" si="5"/>
      </c>
      <c r="I115" s="53">
        <f t="shared" si="6"/>
      </c>
      <c r="J115" s="53">
        <f t="shared" si="7"/>
      </c>
      <c r="K115" s="53">
        <f t="shared" si="8"/>
      </c>
      <c r="L115" s="67">
        <f t="shared" si="9"/>
      </c>
      <c r="M115" s="56">
        <f t="shared" si="10"/>
      </c>
      <c r="N115" s="68">
        <f t="shared" si="11"/>
      </c>
      <c r="O115" s="22">
        <f t="shared" si="12"/>
      </c>
      <c r="P115" s="22">
        <f>IF(往来单位!$C$105="客户",1,0)</f>
        <v>0</v>
      </c>
      <c r="Q115" s="22">
        <f t="shared" si="13"/>
        <v>21</v>
      </c>
    </row>
    <row r="116">
      <c r="A116" s="56">
        <f>IF($B116="","",103)</f>
      </c>
      <c r="B116" s="66">
        <f>IF(103&gt;$Q$613,"",INDEX(往来单位!$B$4:$B$603,MATCH(103,$Q$14:$Q$613,0)))</f>
      </c>
      <c r="C116" s="60">
        <f t="shared" si="0"/>
      </c>
      <c r="D116" s="60">
        <f t="shared" si="1"/>
      </c>
      <c r="E116" s="53">
        <f t="shared" si="2"/>
      </c>
      <c r="F116" s="53">
        <f t="shared" si="3"/>
      </c>
      <c r="G116" s="53">
        <f t="shared" si="4"/>
      </c>
      <c r="H116" s="59">
        <f t="shared" si="5"/>
      </c>
      <c r="I116" s="53">
        <f t="shared" si="6"/>
      </c>
      <c r="J116" s="53">
        <f t="shared" si="7"/>
      </c>
      <c r="K116" s="53">
        <f t="shared" si="8"/>
      </c>
      <c r="L116" s="67">
        <f t="shared" si="9"/>
      </c>
      <c r="M116" s="56">
        <f t="shared" si="10"/>
      </c>
      <c r="N116" s="68">
        <f t="shared" si="11"/>
      </c>
      <c r="O116" s="22">
        <f t="shared" si="12"/>
      </c>
      <c r="P116" s="22">
        <f>IF(往来单位!$C$106="客户",1,0)</f>
        <v>0</v>
      </c>
      <c r="Q116" s="22">
        <f t="shared" si="13"/>
        <v>21</v>
      </c>
    </row>
    <row r="117">
      <c r="A117" s="56">
        <f>IF($B117="","",104)</f>
      </c>
      <c r="B117" s="66">
        <f>IF(104&gt;$Q$613,"",INDEX(往来单位!$B$4:$B$603,MATCH(104,$Q$14:$Q$613,0)))</f>
      </c>
      <c r="C117" s="60">
        <f t="shared" si="0"/>
      </c>
      <c r="D117" s="60">
        <f t="shared" si="1"/>
      </c>
      <c r="E117" s="53">
        <f t="shared" si="2"/>
      </c>
      <c r="F117" s="53">
        <f t="shared" si="3"/>
      </c>
      <c r="G117" s="53">
        <f t="shared" si="4"/>
      </c>
      <c r="H117" s="59">
        <f t="shared" si="5"/>
      </c>
      <c r="I117" s="53">
        <f t="shared" si="6"/>
      </c>
      <c r="J117" s="53">
        <f t="shared" si="7"/>
      </c>
      <c r="K117" s="53">
        <f t="shared" si="8"/>
      </c>
      <c r="L117" s="67">
        <f t="shared" si="9"/>
      </c>
      <c r="M117" s="56">
        <f t="shared" si="10"/>
      </c>
      <c r="N117" s="68">
        <f t="shared" si="11"/>
      </c>
      <c r="O117" s="22">
        <f t="shared" si="12"/>
      </c>
      <c r="P117" s="22">
        <f>IF(往来单位!$C$107="客户",1,0)</f>
        <v>0</v>
      </c>
      <c r="Q117" s="22">
        <f t="shared" si="13"/>
        <v>21</v>
      </c>
    </row>
    <row r="118">
      <c r="A118" s="56">
        <f>IF($B118="","",105)</f>
      </c>
      <c r="B118" s="66">
        <f>IF(105&gt;$Q$613,"",INDEX(往来单位!$B$4:$B$603,MATCH(105,$Q$14:$Q$613,0)))</f>
      </c>
      <c r="C118" s="60">
        <f t="shared" si="0"/>
      </c>
      <c r="D118" s="60">
        <f t="shared" si="1"/>
      </c>
      <c r="E118" s="53">
        <f t="shared" si="2"/>
      </c>
      <c r="F118" s="53">
        <f t="shared" si="3"/>
      </c>
      <c r="G118" s="53">
        <f t="shared" si="4"/>
      </c>
      <c r="H118" s="59">
        <f t="shared" si="5"/>
      </c>
      <c r="I118" s="53">
        <f t="shared" si="6"/>
      </c>
      <c r="J118" s="53">
        <f t="shared" si="7"/>
      </c>
      <c r="K118" s="53">
        <f t="shared" si="8"/>
      </c>
      <c r="L118" s="67">
        <f t="shared" si="9"/>
      </c>
      <c r="M118" s="56">
        <f t="shared" si="10"/>
      </c>
      <c r="N118" s="68">
        <f t="shared" si="11"/>
      </c>
      <c r="O118" s="22">
        <f t="shared" si="12"/>
      </c>
      <c r="P118" s="22">
        <f>IF(往来单位!$C$108="客户",1,0)</f>
        <v>0</v>
      </c>
      <c r="Q118" s="22">
        <f t="shared" si="13"/>
        <v>21</v>
      </c>
    </row>
    <row r="119">
      <c r="A119" s="56">
        <f>IF($B119="","",106)</f>
      </c>
      <c r="B119" s="66">
        <f>IF(106&gt;$Q$613,"",INDEX(往来单位!$B$4:$B$603,MATCH(106,$Q$14:$Q$613,0)))</f>
      </c>
      <c r="C119" s="60">
        <f t="shared" si="0"/>
      </c>
      <c r="D119" s="60">
        <f t="shared" si="1"/>
      </c>
      <c r="E119" s="53">
        <f t="shared" si="2"/>
      </c>
      <c r="F119" s="53">
        <f t="shared" si="3"/>
      </c>
      <c r="G119" s="53">
        <f t="shared" si="4"/>
      </c>
      <c r="H119" s="59">
        <f t="shared" si="5"/>
      </c>
      <c r="I119" s="53">
        <f t="shared" si="6"/>
      </c>
      <c r="J119" s="53">
        <f t="shared" si="7"/>
      </c>
      <c r="K119" s="53">
        <f t="shared" si="8"/>
      </c>
      <c r="L119" s="67">
        <f t="shared" si="9"/>
      </c>
      <c r="M119" s="56">
        <f t="shared" si="10"/>
      </c>
      <c r="N119" s="68">
        <f t="shared" si="11"/>
      </c>
      <c r="O119" s="22">
        <f t="shared" si="12"/>
      </c>
      <c r="P119" s="22">
        <f>IF(往来单位!$C$109="客户",1,0)</f>
        <v>0</v>
      </c>
      <c r="Q119" s="22">
        <f t="shared" si="13"/>
        <v>21</v>
      </c>
    </row>
    <row r="120">
      <c r="A120" s="56">
        <f>IF($B120="","",107)</f>
      </c>
      <c r="B120" s="66">
        <f>IF(107&gt;$Q$613,"",INDEX(往来单位!$B$4:$B$603,MATCH(107,$Q$14:$Q$613,0)))</f>
      </c>
      <c r="C120" s="60">
        <f t="shared" si="0"/>
      </c>
      <c r="D120" s="60">
        <f t="shared" si="1"/>
      </c>
      <c r="E120" s="53">
        <f t="shared" si="2"/>
      </c>
      <c r="F120" s="53">
        <f t="shared" si="3"/>
      </c>
      <c r="G120" s="53">
        <f t="shared" si="4"/>
      </c>
      <c r="H120" s="59">
        <f t="shared" si="5"/>
      </c>
      <c r="I120" s="53">
        <f t="shared" si="6"/>
      </c>
      <c r="J120" s="53">
        <f t="shared" si="7"/>
      </c>
      <c r="K120" s="53">
        <f t="shared" si="8"/>
      </c>
      <c r="L120" s="67">
        <f t="shared" si="9"/>
      </c>
      <c r="M120" s="56">
        <f t="shared" si="10"/>
      </c>
      <c r="N120" s="68">
        <f t="shared" si="11"/>
      </c>
      <c r="O120" s="22">
        <f t="shared" si="12"/>
      </c>
      <c r="P120" s="22">
        <f>IF(往来单位!$C$110="客户",1,0)</f>
        <v>0</v>
      </c>
      <c r="Q120" s="22">
        <f t="shared" si="13"/>
        <v>21</v>
      </c>
    </row>
    <row r="121">
      <c r="A121" s="56">
        <f>IF($B121="","",108)</f>
      </c>
      <c r="B121" s="66">
        <f>IF(108&gt;$Q$613,"",INDEX(往来单位!$B$4:$B$603,MATCH(108,$Q$14:$Q$613,0)))</f>
      </c>
      <c r="C121" s="60">
        <f t="shared" si="0"/>
      </c>
      <c r="D121" s="60">
        <f t="shared" si="1"/>
      </c>
      <c r="E121" s="53">
        <f t="shared" si="2"/>
      </c>
      <c r="F121" s="53">
        <f t="shared" si="3"/>
      </c>
      <c r="G121" s="53">
        <f t="shared" si="4"/>
      </c>
      <c r="H121" s="59">
        <f t="shared" si="5"/>
      </c>
      <c r="I121" s="53">
        <f t="shared" si="6"/>
      </c>
      <c r="J121" s="53">
        <f t="shared" si="7"/>
      </c>
      <c r="K121" s="53">
        <f t="shared" si="8"/>
      </c>
      <c r="L121" s="67">
        <f t="shared" si="9"/>
      </c>
      <c r="M121" s="56">
        <f t="shared" si="10"/>
      </c>
      <c r="N121" s="68">
        <f t="shared" si="11"/>
      </c>
      <c r="O121" s="22">
        <f t="shared" si="12"/>
      </c>
      <c r="P121" s="22">
        <f>IF(往来单位!$C$111="客户",1,0)</f>
        <v>0</v>
      </c>
      <c r="Q121" s="22">
        <f t="shared" si="13"/>
        <v>21</v>
      </c>
    </row>
    <row r="122">
      <c r="A122" s="56">
        <f>IF($B122="","",109)</f>
      </c>
      <c r="B122" s="66">
        <f>IF(109&gt;$Q$613,"",INDEX(往来单位!$B$4:$B$603,MATCH(109,$Q$14:$Q$613,0)))</f>
      </c>
      <c r="C122" s="60">
        <f t="shared" si="0"/>
      </c>
      <c r="D122" s="60">
        <f t="shared" si="1"/>
      </c>
      <c r="E122" s="53">
        <f t="shared" si="2"/>
      </c>
      <c r="F122" s="53">
        <f t="shared" si="3"/>
      </c>
      <c r="G122" s="53">
        <f t="shared" si="4"/>
      </c>
      <c r="H122" s="59">
        <f t="shared" si="5"/>
      </c>
      <c r="I122" s="53">
        <f t="shared" si="6"/>
      </c>
      <c r="J122" s="53">
        <f t="shared" si="7"/>
      </c>
      <c r="K122" s="53">
        <f t="shared" si="8"/>
      </c>
      <c r="L122" s="67">
        <f t="shared" si="9"/>
      </c>
      <c r="M122" s="56">
        <f t="shared" si="10"/>
      </c>
      <c r="N122" s="68">
        <f t="shared" si="11"/>
      </c>
      <c r="O122" s="22">
        <f t="shared" si="12"/>
      </c>
      <c r="P122" s="22">
        <f>IF(往来单位!$C$112="客户",1,0)</f>
        <v>0</v>
      </c>
      <c r="Q122" s="22">
        <f t="shared" si="13"/>
        <v>21</v>
      </c>
    </row>
    <row r="123">
      <c r="A123" s="56">
        <f>IF($B123="","",110)</f>
      </c>
      <c r="B123" s="66">
        <f>IF(110&gt;$Q$613,"",INDEX(往来单位!$B$4:$B$603,MATCH(110,$Q$14:$Q$613,0)))</f>
      </c>
      <c r="C123" s="60">
        <f t="shared" si="0"/>
      </c>
      <c r="D123" s="60">
        <f t="shared" si="1"/>
      </c>
      <c r="E123" s="53">
        <f t="shared" si="2"/>
      </c>
      <c r="F123" s="53">
        <f t="shared" si="3"/>
      </c>
      <c r="G123" s="53">
        <f t="shared" si="4"/>
      </c>
      <c r="H123" s="59">
        <f t="shared" si="5"/>
      </c>
      <c r="I123" s="53">
        <f t="shared" si="6"/>
      </c>
      <c r="J123" s="53">
        <f t="shared" si="7"/>
      </c>
      <c r="K123" s="53">
        <f t="shared" si="8"/>
      </c>
      <c r="L123" s="67">
        <f t="shared" si="9"/>
      </c>
      <c r="M123" s="56">
        <f t="shared" si="10"/>
      </c>
      <c r="N123" s="68">
        <f t="shared" si="11"/>
      </c>
      <c r="O123" s="22">
        <f t="shared" si="12"/>
      </c>
      <c r="P123" s="22">
        <f>IF(往来单位!$C$113="客户",1,0)</f>
        <v>0</v>
      </c>
      <c r="Q123" s="22">
        <f t="shared" si="13"/>
        <v>21</v>
      </c>
    </row>
    <row r="124">
      <c r="A124" s="56">
        <f>IF($B124="","",111)</f>
      </c>
      <c r="B124" s="66">
        <f>IF(111&gt;$Q$613,"",INDEX(往来单位!$B$4:$B$603,MATCH(111,$Q$14:$Q$613,0)))</f>
      </c>
      <c r="C124" s="60">
        <f t="shared" si="0"/>
      </c>
      <c r="D124" s="60">
        <f t="shared" si="1"/>
      </c>
      <c r="E124" s="53">
        <f t="shared" si="2"/>
      </c>
      <c r="F124" s="53">
        <f t="shared" si="3"/>
      </c>
      <c r="G124" s="53">
        <f t="shared" si="4"/>
      </c>
      <c r="H124" s="59">
        <f t="shared" si="5"/>
      </c>
      <c r="I124" s="53">
        <f t="shared" si="6"/>
      </c>
      <c r="J124" s="53">
        <f t="shared" si="7"/>
      </c>
      <c r="K124" s="53">
        <f t="shared" si="8"/>
      </c>
      <c r="L124" s="67">
        <f t="shared" si="9"/>
      </c>
      <c r="M124" s="56">
        <f t="shared" si="10"/>
      </c>
      <c r="N124" s="68">
        <f t="shared" si="11"/>
      </c>
      <c r="O124" s="22">
        <f t="shared" si="12"/>
      </c>
      <c r="P124" s="22">
        <f>IF(往来单位!$C$114="客户",1,0)</f>
        <v>0</v>
      </c>
      <c r="Q124" s="22">
        <f t="shared" si="13"/>
        <v>21</v>
      </c>
    </row>
    <row r="125">
      <c r="A125" s="56">
        <f>IF($B125="","",112)</f>
      </c>
      <c r="B125" s="66">
        <f>IF(112&gt;$Q$613,"",INDEX(往来单位!$B$4:$B$603,MATCH(112,$Q$14:$Q$613,0)))</f>
      </c>
      <c r="C125" s="60">
        <f t="shared" si="0"/>
      </c>
      <c r="D125" s="60">
        <f t="shared" si="1"/>
      </c>
      <c r="E125" s="53">
        <f t="shared" si="2"/>
      </c>
      <c r="F125" s="53">
        <f t="shared" si="3"/>
      </c>
      <c r="G125" s="53">
        <f t="shared" si="4"/>
      </c>
      <c r="H125" s="59">
        <f t="shared" si="5"/>
      </c>
      <c r="I125" s="53">
        <f t="shared" si="6"/>
      </c>
      <c r="J125" s="53">
        <f t="shared" si="7"/>
      </c>
      <c r="K125" s="53">
        <f t="shared" si="8"/>
      </c>
      <c r="L125" s="67">
        <f t="shared" si="9"/>
      </c>
      <c r="M125" s="56">
        <f t="shared" si="10"/>
      </c>
      <c r="N125" s="68">
        <f t="shared" si="11"/>
      </c>
      <c r="O125" s="22">
        <f t="shared" si="12"/>
      </c>
      <c r="P125" s="22">
        <f>IF(往来单位!$C$115="客户",1,0)</f>
        <v>0</v>
      </c>
      <c r="Q125" s="22">
        <f t="shared" si="13"/>
        <v>21</v>
      </c>
    </row>
    <row r="126">
      <c r="A126" s="56">
        <f>IF($B126="","",113)</f>
      </c>
      <c r="B126" s="66">
        <f>IF(113&gt;$Q$613,"",INDEX(往来单位!$B$4:$B$603,MATCH(113,$Q$14:$Q$613,0)))</f>
      </c>
      <c r="C126" s="60">
        <f t="shared" si="0"/>
      </c>
      <c r="D126" s="60">
        <f t="shared" si="1"/>
      </c>
      <c r="E126" s="53">
        <f t="shared" si="2"/>
      </c>
      <c r="F126" s="53">
        <f t="shared" si="3"/>
      </c>
      <c r="G126" s="53">
        <f t="shared" si="4"/>
      </c>
      <c r="H126" s="59">
        <f t="shared" si="5"/>
      </c>
      <c r="I126" s="53">
        <f t="shared" si="6"/>
      </c>
      <c r="J126" s="53">
        <f t="shared" si="7"/>
      </c>
      <c r="K126" s="53">
        <f t="shared" si="8"/>
      </c>
      <c r="L126" s="67">
        <f t="shared" si="9"/>
      </c>
      <c r="M126" s="56">
        <f t="shared" si="10"/>
      </c>
      <c r="N126" s="68">
        <f t="shared" si="11"/>
      </c>
      <c r="O126" s="22">
        <f t="shared" si="12"/>
      </c>
      <c r="P126" s="22">
        <f>IF(往来单位!$C$116="客户",1,0)</f>
        <v>0</v>
      </c>
      <c r="Q126" s="22">
        <f t="shared" si="13"/>
        <v>21</v>
      </c>
    </row>
    <row r="127">
      <c r="A127" s="56">
        <f>IF($B127="","",114)</f>
      </c>
      <c r="B127" s="66">
        <f>IF(114&gt;$Q$613,"",INDEX(往来单位!$B$4:$B$603,MATCH(114,$Q$14:$Q$613,0)))</f>
      </c>
      <c r="C127" s="60">
        <f t="shared" si="0"/>
      </c>
      <c r="D127" s="60">
        <f t="shared" si="1"/>
      </c>
      <c r="E127" s="53">
        <f t="shared" si="2"/>
      </c>
      <c r="F127" s="53">
        <f t="shared" si="3"/>
      </c>
      <c r="G127" s="53">
        <f t="shared" si="4"/>
      </c>
      <c r="H127" s="59">
        <f t="shared" si="5"/>
      </c>
      <c r="I127" s="53">
        <f t="shared" si="6"/>
      </c>
      <c r="J127" s="53">
        <f t="shared" si="7"/>
      </c>
      <c r="K127" s="53">
        <f t="shared" si="8"/>
      </c>
      <c r="L127" s="67">
        <f t="shared" si="9"/>
      </c>
      <c r="M127" s="56">
        <f t="shared" si="10"/>
      </c>
      <c r="N127" s="68">
        <f t="shared" si="11"/>
      </c>
      <c r="O127" s="22">
        <f t="shared" si="12"/>
      </c>
      <c r="P127" s="22">
        <f>IF(往来单位!$C$117="客户",1,0)</f>
        <v>0</v>
      </c>
      <c r="Q127" s="22">
        <f t="shared" si="13"/>
        <v>21</v>
      </c>
    </row>
    <row r="128">
      <c r="A128" s="56">
        <f>IF($B128="","",115)</f>
      </c>
      <c r="B128" s="66">
        <f>IF(115&gt;$Q$613,"",INDEX(往来单位!$B$4:$B$603,MATCH(115,$Q$14:$Q$613,0)))</f>
      </c>
      <c r="C128" s="60">
        <f t="shared" si="0"/>
      </c>
      <c r="D128" s="60">
        <f t="shared" si="1"/>
      </c>
      <c r="E128" s="53">
        <f t="shared" si="2"/>
      </c>
      <c r="F128" s="53">
        <f t="shared" si="3"/>
      </c>
      <c r="G128" s="53">
        <f t="shared" si="4"/>
      </c>
      <c r="H128" s="59">
        <f t="shared" si="5"/>
      </c>
      <c r="I128" s="53">
        <f t="shared" si="6"/>
      </c>
      <c r="J128" s="53">
        <f t="shared" si="7"/>
      </c>
      <c r="K128" s="53">
        <f t="shared" si="8"/>
      </c>
      <c r="L128" s="67">
        <f t="shared" si="9"/>
      </c>
      <c r="M128" s="56">
        <f t="shared" si="10"/>
      </c>
      <c r="N128" s="68">
        <f t="shared" si="11"/>
      </c>
      <c r="O128" s="22">
        <f t="shared" si="12"/>
      </c>
      <c r="P128" s="22">
        <f>IF(往来单位!$C$118="客户",1,0)</f>
        <v>0</v>
      </c>
      <c r="Q128" s="22">
        <f t="shared" si="13"/>
        <v>21</v>
      </c>
    </row>
    <row r="129">
      <c r="A129" s="56">
        <f>IF($B129="","",116)</f>
      </c>
      <c r="B129" s="66">
        <f>IF(116&gt;$Q$613,"",INDEX(往来单位!$B$4:$B$603,MATCH(116,$Q$14:$Q$613,0)))</f>
      </c>
      <c r="C129" s="60">
        <f t="shared" si="0"/>
      </c>
      <c r="D129" s="60">
        <f t="shared" si="1"/>
      </c>
      <c r="E129" s="53">
        <f t="shared" si="2"/>
      </c>
      <c r="F129" s="53">
        <f t="shared" si="3"/>
      </c>
      <c r="G129" s="53">
        <f t="shared" si="4"/>
      </c>
      <c r="H129" s="59">
        <f t="shared" si="5"/>
      </c>
      <c r="I129" s="53">
        <f t="shared" si="6"/>
      </c>
      <c r="J129" s="53">
        <f t="shared" si="7"/>
      </c>
      <c r="K129" s="53">
        <f t="shared" si="8"/>
      </c>
      <c r="L129" s="67">
        <f t="shared" si="9"/>
      </c>
      <c r="M129" s="56">
        <f t="shared" si="10"/>
      </c>
      <c r="N129" s="68">
        <f t="shared" si="11"/>
      </c>
      <c r="O129" s="22">
        <f t="shared" si="12"/>
      </c>
      <c r="P129" s="22">
        <f>IF(往来单位!$C$119="客户",1,0)</f>
        <v>0</v>
      </c>
      <c r="Q129" s="22">
        <f t="shared" si="13"/>
        <v>21</v>
      </c>
    </row>
    <row r="130">
      <c r="A130" s="56">
        <f>IF($B130="","",117)</f>
      </c>
      <c r="B130" s="66">
        <f>IF(117&gt;$Q$613,"",INDEX(往来单位!$B$4:$B$603,MATCH(117,$Q$14:$Q$613,0)))</f>
      </c>
      <c r="C130" s="60">
        <f t="shared" si="0"/>
      </c>
      <c r="D130" s="60">
        <f t="shared" si="1"/>
      </c>
      <c r="E130" s="53">
        <f t="shared" si="2"/>
      </c>
      <c r="F130" s="53">
        <f t="shared" si="3"/>
      </c>
      <c r="G130" s="53">
        <f t="shared" si="4"/>
      </c>
      <c r="H130" s="59">
        <f t="shared" si="5"/>
      </c>
      <c r="I130" s="53">
        <f t="shared" si="6"/>
      </c>
      <c r="J130" s="53">
        <f t="shared" si="7"/>
      </c>
      <c r="K130" s="53">
        <f t="shared" si="8"/>
      </c>
      <c r="L130" s="67">
        <f t="shared" si="9"/>
      </c>
      <c r="M130" s="56">
        <f t="shared" si="10"/>
      </c>
      <c r="N130" s="68">
        <f t="shared" si="11"/>
      </c>
      <c r="O130" s="22">
        <f t="shared" si="12"/>
      </c>
      <c r="P130" s="22">
        <f>IF(往来单位!$C$120="客户",1,0)</f>
        <v>0</v>
      </c>
      <c r="Q130" s="22">
        <f t="shared" si="13"/>
        <v>21</v>
      </c>
    </row>
    <row r="131">
      <c r="A131" s="56">
        <f>IF($B131="","",118)</f>
      </c>
      <c r="B131" s="66">
        <f>IF(118&gt;$Q$613,"",INDEX(往来单位!$B$4:$B$603,MATCH(118,$Q$14:$Q$613,0)))</f>
      </c>
      <c r="C131" s="60">
        <f t="shared" si="0"/>
      </c>
      <c r="D131" s="60">
        <f t="shared" si="1"/>
      </c>
      <c r="E131" s="53">
        <f t="shared" si="2"/>
      </c>
      <c r="F131" s="53">
        <f t="shared" si="3"/>
      </c>
      <c r="G131" s="53">
        <f t="shared" si="4"/>
      </c>
      <c r="H131" s="59">
        <f t="shared" si="5"/>
      </c>
      <c r="I131" s="53">
        <f t="shared" si="6"/>
      </c>
      <c r="J131" s="53">
        <f t="shared" si="7"/>
      </c>
      <c r="K131" s="53">
        <f t="shared" si="8"/>
      </c>
      <c r="L131" s="67">
        <f t="shared" si="9"/>
      </c>
      <c r="M131" s="56">
        <f t="shared" si="10"/>
      </c>
      <c r="N131" s="68">
        <f t="shared" si="11"/>
      </c>
      <c r="O131" s="22">
        <f t="shared" si="12"/>
      </c>
      <c r="P131" s="22">
        <f>IF(往来单位!$C$121="客户",1,0)</f>
        <v>0</v>
      </c>
      <c r="Q131" s="22">
        <f t="shared" si="13"/>
        <v>21</v>
      </c>
    </row>
    <row r="132">
      <c r="A132" s="56">
        <f>IF($B132="","",119)</f>
      </c>
      <c r="B132" s="66">
        <f>IF(119&gt;$Q$613,"",INDEX(往来单位!$B$4:$B$603,MATCH(119,$Q$14:$Q$613,0)))</f>
      </c>
      <c r="C132" s="60">
        <f t="shared" si="0"/>
      </c>
      <c r="D132" s="60">
        <f t="shared" si="1"/>
      </c>
      <c r="E132" s="53">
        <f t="shared" si="2"/>
      </c>
      <c r="F132" s="53">
        <f t="shared" si="3"/>
      </c>
      <c r="G132" s="53">
        <f t="shared" si="4"/>
      </c>
      <c r="H132" s="59">
        <f t="shared" si="5"/>
      </c>
      <c r="I132" s="53">
        <f t="shared" si="6"/>
      </c>
      <c r="J132" s="53">
        <f t="shared" si="7"/>
      </c>
      <c r="K132" s="53">
        <f t="shared" si="8"/>
      </c>
      <c r="L132" s="67">
        <f t="shared" si="9"/>
      </c>
      <c r="M132" s="56">
        <f t="shared" si="10"/>
      </c>
      <c r="N132" s="68">
        <f t="shared" si="11"/>
      </c>
      <c r="O132" s="22">
        <f t="shared" si="12"/>
      </c>
      <c r="P132" s="22">
        <f>IF(往来单位!$C$122="客户",1,0)</f>
        <v>0</v>
      </c>
      <c r="Q132" s="22">
        <f t="shared" si="13"/>
        <v>21</v>
      </c>
    </row>
    <row r="133">
      <c r="A133" s="56">
        <f>IF($B133="","",120)</f>
      </c>
      <c r="B133" s="66">
        <f>IF(120&gt;$Q$613,"",INDEX(往来单位!$B$4:$B$603,MATCH(120,$Q$14:$Q$613,0)))</f>
      </c>
      <c r="C133" s="60">
        <f t="shared" si="0"/>
      </c>
      <c r="D133" s="60">
        <f t="shared" si="1"/>
      </c>
      <c r="E133" s="53">
        <f t="shared" si="2"/>
      </c>
      <c r="F133" s="53">
        <f t="shared" si="3"/>
      </c>
      <c r="G133" s="53">
        <f t="shared" si="4"/>
      </c>
      <c r="H133" s="59">
        <f t="shared" si="5"/>
      </c>
      <c r="I133" s="53">
        <f t="shared" si="6"/>
      </c>
      <c r="J133" s="53">
        <f t="shared" si="7"/>
      </c>
      <c r="K133" s="53">
        <f t="shared" si="8"/>
      </c>
      <c r="L133" s="67">
        <f t="shared" si="9"/>
      </c>
      <c r="M133" s="56">
        <f t="shared" si="10"/>
      </c>
      <c r="N133" s="68">
        <f t="shared" si="11"/>
      </c>
      <c r="O133" s="22">
        <f t="shared" si="12"/>
      </c>
      <c r="P133" s="22">
        <f>IF(往来单位!$C$123="客户",1,0)</f>
        <v>0</v>
      </c>
      <c r="Q133" s="22">
        <f t="shared" si="13"/>
        <v>21</v>
      </c>
    </row>
    <row r="134">
      <c r="A134" s="56">
        <f>IF($B134="","",121)</f>
      </c>
      <c r="B134" s="66">
        <f>IF(121&gt;$Q$613,"",INDEX(往来单位!$B$4:$B$603,MATCH(121,$Q$14:$Q$613,0)))</f>
      </c>
      <c r="C134" s="60">
        <f t="shared" si="0"/>
      </c>
      <c r="D134" s="60">
        <f t="shared" si="1"/>
      </c>
      <c r="E134" s="53">
        <f t="shared" si="2"/>
      </c>
      <c r="F134" s="53">
        <f t="shared" si="3"/>
      </c>
      <c r="G134" s="53">
        <f t="shared" si="4"/>
      </c>
      <c r="H134" s="59">
        <f t="shared" si="5"/>
      </c>
      <c r="I134" s="53">
        <f t="shared" si="6"/>
      </c>
      <c r="J134" s="53">
        <f t="shared" si="7"/>
      </c>
      <c r="K134" s="53">
        <f t="shared" si="8"/>
      </c>
      <c r="L134" s="67">
        <f t="shared" si="9"/>
      </c>
      <c r="M134" s="56">
        <f t="shared" si="10"/>
      </c>
      <c r="N134" s="68">
        <f t="shared" si="11"/>
      </c>
      <c r="O134" s="22">
        <f t="shared" si="12"/>
      </c>
      <c r="P134" s="22">
        <f>IF(往来单位!$C$124="客户",1,0)</f>
        <v>0</v>
      </c>
      <c r="Q134" s="22">
        <f t="shared" si="13"/>
        <v>21</v>
      </c>
    </row>
    <row r="135">
      <c r="A135" s="56">
        <f>IF($B135="","",122)</f>
      </c>
      <c r="B135" s="66">
        <f>IF(122&gt;$Q$613,"",INDEX(往来单位!$B$4:$B$603,MATCH(122,$Q$14:$Q$613,0)))</f>
      </c>
      <c r="C135" s="60">
        <f t="shared" si="0"/>
      </c>
      <c r="D135" s="60">
        <f t="shared" si="1"/>
      </c>
      <c r="E135" s="53">
        <f t="shared" si="2"/>
      </c>
      <c r="F135" s="53">
        <f t="shared" si="3"/>
      </c>
      <c r="G135" s="53">
        <f t="shared" si="4"/>
      </c>
      <c r="H135" s="59">
        <f t="shared" si="5"/>
      </c>
      <c r="I135" s="53">
        <f t="shared" si="6"/>
      </c>
      <c r="J135" s="53">
        <f t="shared" si="7"/>
      </c>
      <c r="K135" s="53">
        <f t="shared" si="8"/>
      </c>
      <c r="L135" s="67">
        <f t="shared" si="9"/>
      </c>
      <c r="M135" s="56">
        <f t="shared" si="10"/>
      </c>
      <c r="N135" s="68">
        <f t="shared" si="11"/>
      </c>
      <c r="O135" s="22">
        <f t="shared" si="12"/>
      </c>
      <c r="P135" s="22">
        <f>IF(往来单位!$C$125="客户",1,0)</f>
        <v>0</v>
      </c>
      <c r="Q135" s="22">
        <f t="shared" si="13"/>
        <v>21</v>
      </c>
    </row>
    <row r="136">
      <c r="A136" s="56">
        <f>IF($B136="","",123)</f>
      </c>
      <c r="B136" s="66">
        <f>IF(123&gt;$Q$613,"",INDEX(往来单位!$B$4:$B$603,MATCH(123,$Q$14:$Q$613,0)))</f>
      </c>
      <c r="C136" s="60">
        <f t="shared" si="0"/>
      </c>
      <c r="D136" s="60">
        <f t="shared" si="1"/>
      </c>
      <c r="E136" s="53">
        <f t="shared" si="2"/>
      </c>
      <c r="F136" s="53">
        <f t="shared" si="3"/>
      </c>
      <c r="G136" s="53">
        <f t="shared" si="4"/>
      </c>
      <c r="H136" s="59">
        <f t="shared" si="5"/>
      </c>
      <c r="I136" s="53">
        <f t="shared" si="6"/>
      </c>
      <c r="J136" s="53">
        <f t="shared" si="7"/>
      </c>
      <c r="K136" s="53">
        <f t="shared" si="8"/>
      </c>
      <c r="L136" s="67">
        <f t="shared" si="9"/>
      </c>
      <c r="M136" s="56">
        <f t="shared" si="10"/>
      </c>
      <c r="N136" s="68">
        <f t="shared" si="11"/>
      </c>
      <c r="O136" s="22">
        <f t="shared" si="12"/>
      </c>
      <c r="P136" s="22">
        <f>IF(往来单位!$C$126="客户",1,0)</f>
        <v>0</v>
      </c>
      <c r="Q136" s="22">
        <f t="shared" si="13"/>
        <v>21</v>
      </c>
    </row>
    <row r="137">
      <c r="A137" s="56">
        <f>IF($B137="","",124)</f>
      </c>
      <c r="B137" s="66">
        <f>IF(124&gt;$Q$613,"",INDEX(往来单位!$B$4:$B$603,MATCH(124,$Q$14:$Q$613,0)))</f>
      </c>
      <c r="C137" s="60">
        <f t="shared" si="0"/>
      </c>
      <c r="D137" s="60">
        <f t="shared" si="1"/>
      </c>
      <c r="E137" s="53">
        <f t="shared" si="2"/>
      </c>
      <c r="F137" s="53">
        <f t="shared" si="3"/>
      </c>
      <c r="G137" s="53">
        <f t="shared" si="4"/>
      </c>
      <c r="H137" s="59">
        <f t="shared" si="5"/>
      </c>
      <c r="I137" s="53">
        <f t="shared" si="6"/>
      </c>
      <c r="J137" s="53">
        <f t="shared" si="7"/>
      </c>
      <c r="K137" s="53">
        <f t="shared" si="8"/>
      </c>
      <c r="L137" s="67">
        <f t="shared" si="9"/>
      </c>
      <c r="M137" s="56">
        <f t="shared" si="10"/>
      </c>
      <c r="N137" s="68">
        <f t="shared" si="11"/>
      </c>
      <c r="O137" s="22">
        <f t="shared" si="12"/>
      </c>
      <c r="P137" s="22">
        <f>IF(往来单位!$C$127="客户",1,0)</f>
        <v>0</v>
      </c>
      <c r="Q137" s="22">
        <f t="shared" si="13"/>
        <v>21</v>
      </c>
    </row>
    <row r="138">
      <c r="A138" s="56">
        <f>IF($B138="","",125)</f>
      </c>
      <c r="B138" s="66">
        <f>IF(125&gt;$Q$613,"",INDEX(往来单位!$B$4:$B$603,MATCH(125,$Q$14:$Q$613,0)))</f>
      </c>
      <c r="C138" s="60">
        <f t="shared" si="0"/>
      </c>
      <c r="D138" s="60">
        <f t="shared" si="1"/>
      </c>
      <c r="E138" s="53">
        <f t="shared" si="2"/>
      </c>
      <c r="F138" s="53">
        <f t="shared" si="3"/>
      </c>
      <c r="G138" s="53">
        <f t="shared" si="4"/>
      </c>
      <c r="H138" s="59">
        <f t="shared" si="5"/>
      </c>
      <c r="I138" s="53">
        <f t="shared" si="6"/>
      </c>
      <c r="J138" s="53">
        <f t="shared" si="7"/>
      </c>
      <c r="K138" s="53">
        <f t="shared" si="8"/>
      </c>
      <c r="L138" s="67">
        <f t="shared" si="9"/>
      </c>
      <c r="M138" s="56">
        <f t="shared" si="10"/>
      </c>
      <c r="N138" s="68">
        <f t="shared" si="11"/>
      </c>
      <c r="O138" s="22">
        <f t="shared" si="12"/>
      </c>
      <c r="P138" s="22">
        <f>IF(往来单位!$C$128="客户",1,0)</f>
        <v>0</v>
      </c>
      <c r="Q138" s="22">
        <f t="shared" si="13"/>
        <v>21</v>
      </c>
    </row>
    <row r="139">
      <c r="A139" s="56">
        <f>IF($B139="","",126)</f>
      </c>
      <c r="B139" s="66">
        <f>IF(126&gt;$Q$613,"",INDEX(往来单位!$B$4:$B$603,MATCH(126,$Q$14:$Q$613,0)))</f>
      </c>
      <c r="C139" s="60">
        <f t="shared" si="0"/>
      </c>
      <c r="D139" s="60">
        <f t="shared" si="1"/>
      </c>
      <c r="E139" s="53">
        <f t="shared" si="2"/>
      </c>
      <c r="F139" s="53">
        <f t="shared" si="3"/>
      </c>
      <c r="G139" s="53">
        <f t="shared" si="4"/>
      </c>
      <c r="H139" s="59">
        <f t="shared" si="5"/>
      </c>
      <c r="I139" s="53">
        <f t="shared" si="6"/>
      </c>
      <c r="J139" s="53">
        <f t="shared" si="7"/>
      </c>
      <c r="K139" s="53">
        <f t="shared" si="8"/>
      </c>
      <c r="L139" s="67">
        <f t="shared" si="9"/>
      </c>
      <c r="M139" s="56">
        <f t="shared" si="10"/>
      </c>
      <c r="N139" s="68">
        <f t="shared" si="11"/>
      </c>
      <c r="O139" s="22">
        <f t="shared" si="12"/>
      </c>
      <c r="P139" s="22">
        <f>IF(往来单位!$C$129="客户",1,0)</f>
        <v>0</v>
      </c>
      <c r="Q139" s="22">
        <f t="shared" si="13"/>
        <v>21</v>
      </c>
    </row>
    <row r="140">
      <c r="A140" s="56">
        <f>IF($B140="","",127)</f>
      </c>
      <c r="B140" s="66">
        <f>IF(127&gt;$Q$613,"",INDEX(往来单位!$B$4:$B$603,MATCH(127,$Q$14:$Q$613,0)))</f>
      </c>
      <c r="C140" s="60">
        <f t="shared" si="0"/>
      </c>
      <c r="D140" s="60">
        <f t="shared" si="1"/>
      </c>
      <c r="E140" s="53">
        <f t="shared" si="2"/>
      </c>
      <c r="F140" s="53">
        <f t="shared" si="3"/>
      </c>
      <c r="G140" s="53">
        <f t="shared" si="4"/>
      </c>
      <c r="H140" s="59">
        <f t="shared" si="5"/>
      </c>
      <c r="I140" s="53">
        <f t="shared" si="6"/>
      </c>
      <c r="J140" s="53">
        <f t="shared" si="7"/>
      </c>
      <c r="K140" s="53">
        <f t="shared" si="8"/>
      </c>
      <c r="L140" s="67">
        <f t="shared" si="9"/>
      </c>
      <c r="M140" s="56">
        <f t="shared" si="10"/>
      </c>
      <c r="N140" s="68">
        <f t="shared" si="11"/>
      </c>
      <c r="O140" s="22">
        <f t="shared" si="12"/>
      </c>
      <c r="P140" s="22">
        <f>IF(往来单位!$C$130="客户",1,0)</f>
        <v>0</v>
      </c>
      <c r="Q140" s="22">
        <f t="shared" si="13"/>
        <v>21</v>
      </c>
    </row>
    <row r="141">
      <c r="A141" s="56">
        <f>IF($B141="","",128)</f>
      </c>
      <c r="B141" s="66">
        <f>IF(128&gt;$Q$613,"",INDEX(往来单位!$B$4:$B$603,MATCH(128,$Q$14:$Q$613,0)))</f>
      </c>
      <c r="C141" s="60">
        <f t="shared" si="0"/>
      </c>
      <c r="D141" s="60">
        <f t="shared" si="1"/>
      </c>
      <c r="E141" s="53">
        <f t="shared" si="2"/>
      </c>
      <c r="F141" s="53">
        <f t="shared" si="3"/>
      </c>
      <c r="G141" s="53">
        <f t="shared" si="4"/>
      </c>
      <c r="H141" s="59">
        <f t="shared" si="5"/>
      </c>
      <c r="I141" s="53">
        <f t="shared" si="6"/>
      </c>
      <c r="J141" s="53">
        <f t="shared" si="7"/>
      </c>
      <c r="K141" s="53">
        <f t="shared" si="8"/>
      </c>
      <c r="L141" s="67">
        <f t="shared" si="9"/>
      </c>
      <c r="M141" s="56">
        <f t="shared" si="10"/>
      </c>
      <c r="N141" s="68">
        <f t="shared" si="11"/>
      </c>
      <c r="O141" s="22">
        <f t="shared" si="12"/>
      </c>
      <c r="P141" s="22">
        <f>IF(往来单位!$C$131="客户",1,0)</f>
        <v>0</v>
      </c>
      <c r="Q141" s="22">
        <f t="shared" si="13"/>
        <v>21</v>
      </c>
    </row>
    <row r="142">
      <c r="A142" s="56">
        <f>IF($B142="","",129)</f>
      </c>
      <c r="B142" s="66">
        <f>IF(129&gt;$Q$613,"",INDEX(往来单位!$B$4:$B$603,MATCH(129,$Q$14:$Q$613,0)))</f>
      </c>
      <c r="C142" s="60">
        <f t="shared" si="0"/>
      </c>
      <c r="D142" s="60">
        <f t="shared" si="1"/>
      </c>
      <c r="E142" s="53">
        <f t="shared" si="2"/>
      </c>
      <c r="F142" s="53">
        <f t="shared" si="3"/>
      </c>
      <c r="G142" s="53">
        <f t="shared" si="4"/>
      </c>
      <c r="H142" s="59">
        <f t="shared" si="5"/>
      </c>
      <c r="I142" s="53">
        <f t="shared" si="6"/>
      </c>
      <c r="J142" s="53">
        <f t="shared" si="7"/>
      </c>
      <c r="K142" s="53">
        <f t="shared" si="8"/>
      </c>
      <c r="L142" s="67">
        <f t="shared" si="9"/>
      </c>
      <c r="M142" s="56">
        <f t="shared" si="10"/>
      </c>
      <c r="N142" s="68">
        <f t="shared" si="11"/>
      </c>
      <c r="O142" s="22">
        <f t="shared" si="12"/>
      </c>
      <c r="P142" s="22">
        <f>IF(往来单位!$C$132="客户",1,0)</f>
        <v>0</v>
      </c>
      <c r="Q142" s="22">
        <f t="shared" si="13"/>
        <v>21</v>
      </c>
    </row>
    <row r="143">
      <c r="A143" s="56">
        <f>IF($B143="","",130)</f>
      </c>
      <c r="B143" s="66">
        <f>IF(130&gt;$Q$613,"",INDEX(往来单位!$B$4:$B$603,MATCH(130,$Q$14:$Q$613,0)))</f>
      </c>
      <c r="C143" s="60">
        <f t="shared" si="0"/>
      </c>
      <c r="D143" s="60">
        <f t="shared" si="1"/>
      </c>
      <c r="E143" s="53">
        <f t="shared" si="2"/>
      </c>
      <c r="F143" s="53">
        <f t="shared" si="3"/>
      </c>
      <c r="G143" s="53">
        <f t="shared" si="4"/>
      </c>
      <c r="H143" s="59">
        <f t="shared" si="5"/>
      </c>
      <c r="I143" s="53">
        <f t="shared" si="6"/>
      </c>
      <c r="J143" s="53">
        <f t="shared" si="7"/>
      </c>
      <c r="K143" s="53">
        <f t="shared" si="8"/>
      </c>
      <c r="L143" s="67">
        <f t="shared" si="9"/>
      </c>
      <c r="M143" s="56">
        <f t="shared" si="10"/>
      </c>
      <c r="N143" s="68">
        <f t="shared" si="11"/>
      </c>
      <c r="O143" s="22">
        <f t="shared" si="12"/>
      </c>
      <c r="P143" s="22">
        <f>IF(往来单位!$C$133="客户",1,0)</f>
        <v>0</v>
      </c>
      <c r="Q143" s="22">
        <f t="shared" si="13"/>
        <v>21</v>
      </c>
    </row>
    <row r="144">
      <c r="A144" s="56">
        <f>IF($B144="","",131)</f>
      </c>
      <c r="B144" s="66">
        <f>IF(131&gt;$Q$613,"",INDEX(往来单位!$B$4:$B$603,MATCH(131,$Q$14:$Q$613,0)))</f>
      </c>
      <c r="C144" s="60">
        <f t="shared" si="0"/>
      </c>
      <c r="D144" s="60">
        <f t="shared" si="1"/>
      </c>
      <c r="E144" s="53">
        <f t="shared" si="2"/>
      </c>
      <c r="F144" s="53">
        <f t="shared" si="3"/>
      </c>
      <c r="G144" s="53">
        <f t="shared" si="4"/>
      </c>
      <c r="H144" s="59">
        <f t="shared" si="5"/>
      </c>
      <c r="I144" s="53">
        <f t="shared" si="6"/>
      </c>
      <c r="J144" s="53">
        <f t="shared" si="7"/>
      </c>
      <c r="K144" s="53">
        <f t="shared" si="8"/>
      </c>
      <c r="L144" s="67">
        <f t="shared" si="9"/>
      </c>
      <c r="M144" s="56">
        <f t="shared" si="10"/>
      </c>
      <c r="N144" s="68">
        <f t="shared" si="11"/>
      </c>
      <c r="O144" s="22">
        <f t="shared" si="12"/>
      </c>
      <c r="P144" s="22">
        <f>IF(往来单位!$C$134="客户",1,0)</f>
        <v>0</v>
      </c>
      <c r="Q144" s="22">
        <f t="shared" si="13"/>
        <v>21</v>
      </c>
    </row>
    <row r="145">
      <c r="A145" s="56">
        <f>IF($B145="","",132)</f>
      </c>
      <c r="B145" s="66">
        <f>IF(132&gt;$Q$613,"",INDEX(往来单位!$B$4:$B$603,MATCH(132,$Q$14:$Q$613,0)))</f>
      </c>
      <c r="C145" s="60">
        <f t="shared" si="0"/>
      </c>
      <c r="D145" s="60">
        <f t="shared" si="1"/>
      </c>
      <c r="E145" s="53">
        <f t="shared" si="2"/>
      </c>
      <c r="F145" s="53">
        <f t="shared" si="3"/>
      </c>
      <c r="G145" s="53">
        <f t="shared" si="4"/>
      </c>
      <c r="H145" s="59">
        <f t="shared" si="5"/>
      </c>
      <c r="I145" s="53">
        <f t="shared" si="6"/>
      </c>
      <c r="J145" s="53">
        <f t="shared" si="7"/>
      </c>
      <c r="K145" s="53">
        <f t="shared" si="8"/>
      </c>
      <c r="L145" s="67">
        <f t="shared" si="9"/>
      </c>
      <c r="M145" s="56">
        <f t="shared" si="10"/>
      </c>
      <c r="N145" s="68">
        <f t="shared" si="11"/>
      </c>
      <c r="O145" s="22">
        <f t="shared" si="12"/>
      </c>
      <c r="P145" s="22">
        <f>IF(往来单位!$C$135="客户",1,0)</f>
        <v>0</v>
      </c>
      <c r="Q145" s="22">
        <f t="shared" si="13"/>
        <v>21</v>
      </c>
    </row>
    <row r="146">
      <c r="A146" s="56">
        <f>IF($B146="","",133)</f>
      </c>
      <c r="B146" s="66">
        <f>IF(133&gt;$Q$613,"",INDEX(往来单位!$B$4:$B$603,MATCH(133,$Q$14:$Q$613,0)))</f>
      </c>
      <c r="C146" s="60">
        <f t="shared" si="0"/>
      </c>
      <c r="D146" s="60">
        <f t="shared" si="1"/>
      </c>
      <c r="E146" s="53">
        <f t="shared" si="2"/>
      </c>
      <c r="F146" s="53">
        <f t="shared" si="3"/>
      </c>
      <c r="G146" s="53">
        <f t="shared" si="4"/>
      </c>
      <c r="H146" s="59">
        <f t="shared" si="5"/>
      </c>
      <c r="I146" s="53">
        <f t="shared" si="6"/>
      </c>
      <c r="J146" s="53">
        <f t="shared" si="7"/>
      </c>
      <c r="K146" s="53">
        <f t="shared" si="8"/>
      </c>
      <c r="L146" s="67">
        <f t="shared" si="9"/>
      </c>
      <c r="M146" s="56">
        <f t="shared" si="10"/>
      </c>
      <c r="N146" s="68">
        <f t="shared" si="11"/>
      </c>
      <c r="O146" s="22">
        <f t="shared" si="12"/>
      </c>
      <c r="P146" s="22">
        <f>IF(往来单位!$C$136="客户",1,0)</f>
        <v>0</v>
      </c>
      <c r="Q146" s="22">
        <f t="shared" si="13"/>
        <v>21</v>
      </c>
    </row>
    <row r="147">
      <c r="A147" s="56">
        <f>IF($B147="","",134)</f>
      </c>
      <c r="B147" s="66">
        <f>IF(134&gt;$Q$613,"",INDEX(往来单位!$B$4:$B$603,MATCH(134,$Q$14:$Q$613,0)))</f>
      </c>
      <c r="C147" s="60">
        <f t="shared" si="0"/>
      </c>
      <c r="D147" s="60">
        <f t="shared" si="1"/>
      </c>
      <c r="E147" s="53">
        <f t="shared" si="2"/>
      </c>
      <c r="F147" s="53">
        <f t="shared" si="3"/>
      </c>
      <c r="G147" s="53">
        <f t="shared" si="4"/>
      </c>
      <c r="H147" s="59">
        <f t="shared" si="5"/>
      </c>
      <c r="I147" s="53">
        <f t="shared" si="6"/>
      </c>
      <c r="J147" s="53">
        <f t="shared" si="7"/>
      </c>
      <c r="K147" s="53">
        <f t="shared" si="8"/>
      </c>
      <c r="L147" s="67">
        <f t="shared" si="9"/>
      </c>
      <c r="M147" s="56">
        <f t="shared" si="10"/>
      </c>
      <c r="N147" s="68">
        <f t="shared" si="11"/>
      </c>
      <c r="O147" s="22">
        <f t="shared" si="12"/>
      </c>
      <c r="P147" s="22">
        <f>IF(往来单位!$C$137="客户",1,0)</f>
        <v>0</v>
      </c>
      <c r="Q147" s="22">
        <f t="shared" si="13"/>
        <v>21</v>
      </c>
    </row>
    <row r="148">
      <c r="A148" s="56">
        <f>IF($B148="","",135)</f>
      </c>
      <c r="B148" s="66">
        <f>IF(135&gt;$Q$613,"",INDEX(往来单位!$B$4:$B$603,MATCH(135,$Q$14:$Q$613,0)))</f>
      </c>
      <c r="C148" s="60">
        <f t="shared" si="0"/>
      </c>
      <c r="D148" s="60">
        <f t="shared" si="1"/>
      </c>
      <c r="E148" s="53">
        <f t="shared" si="2"/>
      </c>
      <c r="F148" s="53">
        <f t="shared" si="3"/>
      </c>
      <c r="G148" s="53">
        <f t="shared" si="4"/>
      </c>
      <c r="H148" s="59">
        <f t="shared" si="5"/>
      </c>
      <c r="I148" s="53">
        <f t="shared" si="6"/>
      </c>
      <c r="J148" s="53">
        <f t="shared" si="7"/>
      </c>
      <c r="K148" s="53">
        <f t="shared" si="8"/>
      </c>
      <c r="L148" s="67">
        <f t="shared" si="9"/>
      </c>
      <c r="M148" s="56">
        <f t="shared" si="10"/>
      </c>
      <c r="N148" s="68">
        <f t="shared" si="11"/>
      </c>
      <c r="O148" s="22">
        <f t="shared" si="12"/>
      </c>
      <c r="P148" s="22">
        <f>IF(往来单位!$C$138="客户",1,0)</f>
        <v>0</v>
      </c>
      <c r="Q148" s="22">
        <f t="shared" si="13"/>
        <v>21</v>
      </c>
    </row>
    <row r="149">
      <c r="A149" s="56">
        <f>IF($B149="","",136)</f>
      </c>
      <c r="B149" s="66">
        <f>IF(136&gt;$Q$613,"",INDEX(往来单位!$B$4:$B$603,MATCH(136,$Q$14:$Q$613,0)))</f>
      </c>
      <c r="C149" s="60">
        <f t="shared" si="0"/>
      </c>
      <c r="D149" s="60">
        <f t="shared" si="1"/>
      </c>
      <c r="E149" s="53">
        <f t="shared" si="2"/>
      </c>
      <c r="F149" s="53">
        <f t="shared" si="3"/>
      </c>
      <c r="G149" s="53">
        <f t="shared" si="4"/>
      </c>
      <c r="H149" s="59">
        <f t="shared" si="5"/>
      </c>
      <c r="I149" s="53">
        <f t="shared" si="6"/>
      </c>
      <c r="J149" s="53">
        <f t="shared" si="7"/>
      </c>
      <c r="K149" s="53">
        <f t="shared" si="8"/>
      </c>
      <c r="L149" s="67">
        <f t="shared" si="9"/>
      </c>
      <c r="M149" s="56">
        <f t="shared" si="10"/>
      </c>
      <c r="N149" s="68">
        <f t="shared" si="11"/>
      </c>
      <c r="O149" s="22">
        <f t="shared" si="12"/>
      </c>
      <c r="P149" s="22">
        <f>IF(往来单位!$C$139="客户",1,0)</f>
        <v>0</v>
      </c>
      <c r="Q149" s="22">
        <f t="shared" si="13"/>
        <v>21</v>
      </c>
    </row>
    <row r="150">
      <c r="A150" s="56">
        <f>IF($B150="","",137)</f>
      </c>
      <c r="B150" s="66">
        <f>IF(137&gt;$Q$613,"",INDEX(往来单位!$B$4:$B$603,MATCH(137,$Q$14:$Q$613,0)))</f>
      </c>
      <c r="C150" s="60">
        <f t="shared" si="0"/>
      </c>
      <c r="D150" s="60">
        <f t="shared" si="1"/>
      </c>
      <c r="E150" s="53">
        <f t="shared" si="2"/>
      </c>
      <c r="F150" s="53">
        <f t="shared" si="3"/>
      </c>
      <c r="G150" s="53">
        <f t="shared" si="4"/>
      </c>
      <c r="H150" s="59">
        <f t="shared" si="5"/>
      </c>
      <c r="I150" s="53">
        <f t="shared" si="6"/>
      </c>
      <c r="J150" s="53">
        <f t="shared" si="7"/>
      </c>
      <c r="K150" s="53">
        <f t="shared" si="8"/>
      </c>
      <c r="L150" s="67">
        <f t="shared" si="9"/>
      </c>
      <c r="M150" s="56">
        <f t="shared" si="10"/>
      </c>
      <c r="N150" s="68">
        <f t="shared" si="11"/>
      </c>
      <c r="O150" s="22">
        <f t="shared" si="12"/>
      </c>
      <c r="P150" s="22">
        <f>IF(往来单位!$C$140="客户",1,0)</f>
        <v>0</v>
      </c>
      <c r="Q150" s="22">
        <f t="shared" si="13"/>
        <v>21</v>
      </c>
    </row>
    <row r="151">
      <c r="A151" s="56">
        <f>IF($B151="","",138)</f>
      </c>
      <c r="B151" s="66">
        <f>IF(138&gt;$Q$613,"",INDEX(往来单位!$B$4:$B$603,MATCH(138,$Q$14:$Q$613,0)))</f>
      </c>
      <c r="C151" s="60">
        <f t="shared" si="0"/>
      </c>
      <c r="D151" s="60">
        <f t="shared" si="1"/>
      </c>
      <c r="E151" s="53">
        <f t="shared" si="2"/>
      </c>
      <c r="F151" s="53">
        <f t="shared" si="3"/>
      </c>
      <c r="G151" s="53">
        <f t="shared" si="4"/>
      </c>
      <c r="H151" s="59">
        <f t="shared" si="5"/>
      </c>
      <c r="I151" s="53">
        <f t="shared" si="6"/>
      </c>
      <c r="J151" s="53">
        <f t="shared" si="7"/>
      </c>
      <c r="K151" s="53">
        <f t="shared" si="8"/>
      </c>
      <c r="L151" s="67">
        <f t="shared" si="9"/>
      </c>
      <c r="M151" s="56">
        <f t="shared" si="10"/>
      </c>
      <c r="N151" s="68">
        <f t="shared" si="11"/>
      </c>
      <c r="O151" s="22">
        <f t="shared" si="12"/>
      </c>
      <c r="P151" s="22">
        <f>IF(往来单位!$C$141="客户",1,0)</f>
        <v>0</v>
      </c>
      <c r="Q151" s="22">
        <f t="shared" si="13"/>
        <v>21</v>
      </c>
    </row>
    <row r="152">
      <c r="A152" s="56">
        <f>IF($B152="","",139)</f>
      </c>
      <c r="B152" s="66">
        <f>IF(139&gt;$Q$613,"",INDEX(往来单位!$B$4:$B$603,MATCH(139,$Q$14:$Q$613,0)))</f>
      </c>
      <c r="C152" s="60">
        <f t="shared" si="0"/>
      </c>
      <c r="D152" s="60">
        <f t="shared" si="1"/>
      </c>
      <c r="E152" s="53">
        <f t="shared" si="2"/>
      </c>
      <c r="F152" s="53">
        <f t="shared" si="3"/>
      </c>
      <c r="G152" s="53">
        <f t="shared" si="4"/>
      </c>
      <c r="H152" s="59">
        <f t="shared" si="5"/>
      </c>
      <c r="I152" s="53">
        <f t="shared" si="6"/>
      </c>
      <c r="J152" s="53">
        <f t="shared" si="7"/>
      </c>
      <c r="K152" s="53">
        <f t="shared" si="8"/>
      </c>
      <c r="L152" s="67">
        <f t="shared" si="9"/>
      </c>
      <c r="M152" s="56">
        <f t="shared" si="10"/>
      </c>
      <c r="N152" s="68">
        <f t="shared" si="11"/>
      </c>
      <c r="O152" s="22">
        <f t="shared" si="12"/>
      </c>
      <c r="P152" s="22">
        <f>IF(往来单位!$C$142="客户",1,0)</f>
        <v>0</v>
      </c>
      <c r="Q152" s="22">
        <f t="shared" si="13"/>
        <v>21</v>
      </c>
    </row>
    <row r="153">
      <c r="A153" s="56">
        <f>IF($B153="","",140)</f>
      </c>
      <c r="B153" s="66">
        <f>IF(140&gt;$Q$613,"",INDEX(往来单位!$B$4:$B$603,MATCH(140,$Q$14:$Q$613,0)))</f>
      </c>
      <c r="C153" s="60">
        <f t="shared" si="0"/>
      </c>
      <c r="D153" s="60">
        <f t="shared" si="1"/>
      </c>
      <c r="E153" s="53">
        <f t="shared" si="2"/>
      </c>
      <c r="F153" s="53">
        <f t="shared" si="3"/>
      </c>
      <c r="G153" s="53">
        <f t="shared" si="4"/>
      </c>
      <c r="H153" s="59">
        <f t="shared" si="5"/>
      </c>
      <c r="I153" s="53">
        <f t="shared" si="6"/>
      </c>
      <c r="J153" s="53">
        <f t="shared" si="7"/>
      </c>
      <c r="K153" s="53">
        <f t="shared" si="8"/>
      </c>
      <c r="L153" s="67">
        <f t="shared" si="9"/>
      </c>
      <c r="M153" s="56">
        <f t="shared" si="10"/>
      </c>
      <c r="N153" s="68">
        <f t="shared" si="11"/>
      </c>
      <c r="O153" s="22">
        <f t="shared" si="12"/>
      </c>
      <c r="P153" s="22">
        <f>IF(往来单位!$C$143="客户",1,0)</f>
        <v>0</v>
      </c>
      <c r="Q153" s="22">
        <f t="shared" si="13"/>
        <v>21</v>
      </c>
    </row>
    <row r="154">
      <c r="A154" s="56">
        <f>IF($B154="","",141)</f>
      </c>
      <c r="B154" s="66">
        <f>IF(141&gt;$Q$613,"",INDEX(往来单位!$B$4:$B$603,MATCH(141,$Q$14:$Q$613,0)))</f>
      </c>
      <c r="C154" s="60">
        <f t="shared" si="0"/>
      </c>
      <c r="D154" s="60">
        <f t="shared" si="1"/>
      </c>
      <c r="E154" s="53">
        <f t="shared" si="2"/>
      </c>
      <c r="F154" s="53">
        <f t="shared" si="3"/>
      </c>
      <c r="G154" s="53">
        <f t="shared" si="4"/>
      </c>
      <c r="H154" s="59">
        <f t="shared" si="5"/>
      </c>
      <c r="I154" s="53">
        <f t="shared" si="6"/>
      </c>
      <c r="J154" s="53">
        <f t="shared" si="7"/>
      </c>
      <c r="K154" s="53">
        <f t="shared" si="8"/>
      </c>
      <c r="L154" s="67">
        <f t="shared" si="9"/>
      </c>
      <c r="M154" s="56">
        <f t="shared" si="10"/>
      </c>
      <c r="N154" s="68">
        <f t="shared" si="11"/>
      </c>
      <c r="O154" s="22">
        <f t="shared" si="12"/>
      </c>
      <c r="P154" s="22">
        <f>IF(往来单位!$C$144="客户",1,0)</f>
        <v>0</v>
      </c>
      <c r="Q154" s="22">
        <f t="shared" si="13"/>
        <v>21</v>
      </c>
    </row>
    <row r="155">
      <c r="A155" s="56">
        <f>IF($B155="","",142)</f>
      </c>
      <c r="B155" s="66">
        <f>IF(142&gt;$Q$613,"",INDEX(往来单位!$B$4:$B$603,MATCH(142,$Q$14:$Q$613,0)))</f>
      </c>
      <c r="C155" s="60">
        <f t="shared" si="0"/>
      </c>
      <c r="D155" s="60">
        <f t="shared" si="1"/>
      </c>
      <c r="E155" s="53">
        <f t="shared" si="2"/>
      </c>
      <c r="F155" s="53">
        <f t="shared" si="3"/>
      </c>
      <c r="G155" s="53">
        <f t="shared" si="4"/>
      </c>
      <c r="H155" s="59">
        <f t="shared" si="5"/>
      </c>
      <c r="I155" s="53">
        <f t="shared" si="6"/>
      </c>
      <c r="J155" s="53">
        <f t="shared" si="7"/>
      </c>
      <c r="K155" s="53">
        <f t="shared" si="8"/>
      </c>
      <c r="L155" s="67">
        <f t="shared" si="9"/>
      </c>
      <c r="M155" s="56">
        <f t="shared" si="10"/>
      </c>
      <c r="N155" s="68">
        <f t="shared" si="11"/>
      </c>
      <c r="O155" s="22">
        <f t="shared" si="12"/>
      </c>
      <c r="P155" s="22">
        <f>IF(往来单位!$C$145="客户",1,0)</f>
        <v>0</v>
      </c>
      <c r="Q155" s="22">
        <f t="shared" si="13"/>
        <v>21</v>
      </c>
    </row>
    <row r="156">
      <c r="A156" s="56">
        <f>IF($B156="","",143)</f>
      </c>
      <c r="B156" s="66">
        <f>IF(143&gt;$Q$613,"",INDEX(往来单位!$B$4:$B$603,MATCH(143,$Q$14:$Q$613,0)))</f>
      </c>
      <c r="C156" s="60">
        <f t="shared" si="0"/>
      </c>
      <c r="D156" s="60">
        <f t="shared" si="1"/>
      </c>
      <c r="E156" s="53">
        <f t="shared" si="2"/>
      </c>
      <c r="F156" s="53">
        <f t="shared" si="3"/>
      </c>
      <c r="G156" s="53">
        <f t="shared" si="4"/>
      </c>
      <c r="H156" s="59">
        <f t="shared" si="5"/>
      </c>
      <c r="I156" s="53">
        <f t="shared" si="6"/>
      </c>
      <c r="J156" s="53">
        <f t="shared" si="7"/>
      </c>
      <c r="K156" s="53">
        <f t="shared" si="8"/>
      </c>
      <c r="L156" s="67">
        <f t="shared" si="9"/>
      </c>
      <c r="M156" s="56">
        <f t="shared" si="10"/>
      </c>
      <c r="N156" s="68">
        <f t="shared" si="11"/>
      </c>
      <c r="O156" s="22">
        <f t="shared" si="12"/>
      </c>
      <c r="P156" s="22">
        <f>IF(往来单位!$C$146="客户",1,0)</f>
        <v>0</v>
      </c>
      <c r="Q156" s="22">
        <f t="shared" si="13"/>
        <v>21</v>
      </c>
    </row>
    <row r="157">
      <c r="A157" s="56">
        <f>IF($B157="","",144)</f>
      </c>
      <c r="B157" s="66">
        <f>IF(144&gt;$Q$613,"",INDEX(往来单位!$B$4:$B$603,MATCH(144,$Q$14:$Q$613,0)))</f>
      </c>
      <c r="C157" s="60">
        <f t="shared" si="0"/>
      </c>
      <c r="D157" s="60">
        <f t="shared" si="1"/>
      </c>
      <c r="E157" s="53">
        <f t="shared" si="2"/>
      </c>
      <c r="F157" s="53">
        <f t="shared" si="3"/>
      </c>
      <c r="G157" s="53">
        <f t="shared" si="4"/>
      </c>
      <c r="H157" s="59">
        <f t="shared" si="5"/>
      </c>
      <c r="I157" s="53">
        <f t="shared" si="6"/>
      </c>
      <c r="J157" s="53">
        <f t="shared" si="7"/>
      </c>
      <c r="K157" s="53">
        <f t="shared" si="8"/>
      </c>
      <c r="L157" s="67">
        <f t="shared" si="9"/>
      </c>
      <c r="M157" s="56">
        <f t="shared" si="10"/>
      </c>
      <c r="N157" s="68">
        <f t="shared" si="11"/>
      </c>
      <c r="O157" s="22">
        <f t="shared" si="12"/>
      </c>
      <c r="P157" s="22">
        <f>IF(往来单位!$C$147="客户",1,0)</f>
        <v>0</v>
      </c>
      <c r="Q157" s="22">
        <f t="shared" si="13"/>
        <v>21</v>
      </c>
    </row>
    <row r="158">
      <c r="A158" s="56">
        <f>IF($B158="","",145)</f>
      </c>
      <c r="B158" s="66">
        <f>IF(145&gt;$Q$613,"",INDEX(往来单位!$B$4:$B$603,MATCH(145,$Q$14:$Q$613,0)))</f>
      </c>
      <c r="C158" s="60">
        <f t="shared" si="0"/>
      </c>
      <c r="D158" s="60">
        <f t="shared" si="1"/>
      </c>
      <c r="E158" s="53">
        <f t="shared" si="2"/>
      </c>
      <c r="F158" s="53">
        <f t="shared" si="3"/>
      </c>
      <c r="G158" s="53">
        <f t="shared" si="4"/>
      </c>
      <c r="H158" s="59">
        <f t="shared" si="5"/>
      </c>
      <c r="I158" s="53">
        <f t="shared" si="6"/>
      </c>
      <c r="J158" s="53">
        <f t="shared" si="7"/>
      </c>
      <c r="K158" s="53">
        <f t="shared" si="8"/>
      </c>
      <c r="L158" s="67">
        <f t="shared" si="9"/>
      </c>
      <c r="M158" s="56">
        <f t="shared" si="10"/>
      </c>
      <c r="N158" s="68">
        <f t="shared" si="11"/>
      </c>
      <c r="O158" s="22">
        <f t="shared" si="12"/>
      </c>
      <c r="P158" s="22">
        <f>IF(往来单位!$C$148="客户",1,0)</f>
        <v>0</v>
      </c>
      <c r="Q158" s="22">
        <f t="shared" si="13"/>
        <v>21</v>
      </c>
    </row>
    <row r="159">
      <c r="A159" s="56">
        <f>IF($B159="","",146)</f>
      </c>
      <c r="B159" s="66">
        <f>IF(146&gt;$Q$613,"",INDEX(往来单位!$B$4:$B$603,MATCH(146,$Q$14:$Q$613,0)))</f>
      </c>
      <c r="C159" s="60">
        <f t="shared" si="0"/>
      </c>
      <c r="D159" s="60">
        <f t="shared" si="1"/>
      </c>
      <c r="E159" s="53">
        <f t="shared" si="2"/>
      </c>
      <c r="F159" s="53">
        <f t="shared" si="3"/>
      </c>
      <c r="G159" s="53">
        <f t="shared" si="4"/>
      </c>
      <c r="H159" s="59">
        <f t="shared" si="5"/>
      </c>
      <c r="I159" s="53">
        <f t="shared" si="6"/>
      </c>
      <c r="J159" s="53">
        <f t="shared" si="7"/>
      </c>
      <c r="K159" s="53">
        <f t="shared" si="8"/>
      </c>
      <c r="L159" s="67">
        <f t="shared" si="9"/>
      </c>
      <c r="M159" s="56">
        <f t="shared" si="10"/>
      </c>
      <c r="N159" s="68">
        <f t="shared" si="11"/>
      </c>
      <c r="O159" s="22">
        <f t="shared" si="12"/>
      </c>
      <c r="P159" s="22">
        <f>IF(往来单位!$C$149="客户",1,0)</f>
        <v>0</v>
      </c>
      <c r="Q159" s="22">
        <f t="shared" si="13"/>
        <v>21</v>
      </c>
    </row>
    <row r="160">
      <c r="A160" s="56">
        <f>IF($B160="","",147)</f>
      </c>
      <c r="B160" s="66">
        <f>IF(147&gt;$Q$613,"",INDEX(往来单位!$B$4:$B$603,MATCH(147,$Q$14:$Q$613,0)))</f>
      </c>
      <c r="C160" s="60">
        <f t="shared" si="0"/>
      </c>
      <c r="D160" s="60">
        <f t="shared" si="1"/>
      </c>
      <c r="E160" s="53">
        <f t="shared" si="2"/>
      </c>
      <c r="F160" s="53">
        <f t="shared" si="3"/>
      </c>
      <c r="G160" s="53">
        <f t="shared" si="4"/>
      </c>
      <c r="H160" s="59">
        <f t="shared" si="5"/>
      </c>
      <c r="I160" s="53">
        <f t="shared" si="6"/>
      </c>
      <c r="J160" s="53">
        <f t="shared" si="7"/>
      </c>
      <c r="K160" s="53">
        <f t="shared" si="8"/>
      </c>
      <c r="L160" s="67">
        <f t="shared" si="9"/>
      </c>
      <c r="M160" s="56">
        <f t="shared" si="10"/>
      </c>
      <c r="N160" s="68">
        <f t="shared" si="11"/>
      </c>
      <c r="O160" s="22">
        <f t="shared" si="12"/>
      </c>
      <c r="P160" s="22">
        <f>IF(往来单位!$C$150="客户",1,0)</f>
        <v>0</v>
      </c>
      <c r="Q160" s="22">
        <f t="shared" si="13"/>
        <v>21</v>
      </c>
    </row>
    <row r="161">
      <c r="A161" s="56">
        <f>IF($B161="","",148)</f>
      </c>
      <c r="B161" s="66">
        <f>IF(148&gt;$Q$613,"",INDEX(往来单位!$B$4:$B$603,MATCH(148,$Q$14:$Q$613,0)))</f>
      </c>
      <c r="C161" s="60">
        <f t="shared" si="0"/>
      </c>
      <c r="D161" s="60">
        <f t="shared" si="1"/>
      </c>
      <c r="E161" s="53">
        <f t="shared" si="2"/>
      </c>
      <c r="F161" s="53">
        <f t="shared" si="3"/>
      </c>
      <c r="G161" s="53">
        <f t="shared" si="4"/>
      </c>
      <c r="H161" s="59">
        <f t="shared" si="5"/>
      </c>
      <c r="I161" s="53">
        <f t="shared" si="6"/>
      </c>
      <c r="J161" s="53">
        <f t="shared" si="7"/>
      </c>
      <c r="K161" s="53">
        <f t="shared" si="8"/>
      </c>
      <c r="L161" s="67">
        <f t="shared" si="9"/>
      </c>
      <c r="M161" s="56">
        <f t="shared" si="10"/>
      </c>
      <c r="N161" s="68">
        <f t="shared" si="11"/>
      </c>
      <c r="O161" s="22">
        <f t="shared" si="12"/>
      </c>
      <c r="P161" s="22">
        <f>IF(往来单位!$C$151="客户",1,0)</f>
        <v>0</v>
      </c>
      <c r="Q161" s="22">
        <f t="shared" si="13"/>
        <v>21</v>
      </c>
    </row>
    <row r="162">
      <c r="A162" s="56">
        <f>IF($B162="","",149)</f>
      </c>
      <c r="B162" s="66">
        <f>IF(149&gt;$Q$613,"",INDEX(往来单位!$B$4:$B$603,MATCH(149,$Q$14:$Q$613,0)))</f>
      </c>
      <c r="C162" s="60">
        <f t="shared" si="0"/>
      </c>
      <c r="D162" s="60">
        <f t="shared" si="1"/>
      </c>
      <c r="E162" s="53">
        <f t="shared" si="2"/>
      </c>
      <c r="F162" s="53">
        <f t="shared" si="3"/>
      </c>
      <c r="G162" s="53">
        <f t="shared" si="4"/>
      </c>
      <c r="H162" s="59">
        <f t="shared" si="5"/>
      </c>
      <c r="I162" s="53">
        <f t="shared" si="6"/>
      </c>
      <c r="J162" s="53">
        <f t="shared" si="7"/>
      </c>
      <c r="K162" s="53">
        <f t="shared" si="8"/>
      </c>
      <c r="L162" s="67">
        <f t="shared" si="9"/>
      </c>
      <c r="M162" s="56">
        <f t="shared" si="10"/>
      </c>
      <c r="N162" s="68">
        <f t="shared" si="11"/>
      </c>
      <c r="O162" s="22">
        <f t="shared" si="12"/>
      </c>
      <c r="P162" s="22">
        <f>IF(往来单位!$C$152="客户",1,0)</f>
        <v>0</v>
      </c>
      <c r="Q162" s="22">
        <f t="shared" si="13"/>
        <v>21</v>
      </c>
    </row>
    <row r="163">
      <c r="A163" s="56">
        <f>IF($B163="","",150)</f>
      </c>
      <c r="B163" s="66">
        <f>IF(150&gt;$Q$613,"",INDEX(往来单位!$B$4:$B$603,MATCH(150,$Q$14:$Q$613,0)))</f>
      </c>
      <c r="C163" s="60">
        <f t="shared" si="0"/>
      </c>
      <c r="D163" s="60">
        <f t="shared" si="1"/>
      </c>
      <c r="E163" s="53">
        <f t="shared" si="2"/>
      </c>
      <c r="F163" s="53">
        <f t="shared" si="3"/>
      </c>
      <c r="G163" s="53">
        <f t="shared" si="4"/>
      </c>
      <c r="H163" s="59">
        <f t="shared" si="5"/>
      </c>
      <c r="I163" s="53">
        <f t="shared" si="6"/>
      </c>
      <c r="J163" s="53">
        <f t="shared" si="7"/>
      </c>
      <c r="K163" s="53">
        <f t="shared" si="8"/>
      </c>
      <c r="L163" s="67">
        <f t="shared" si="9"/>
      </c>
      <c r="M163" s="56">
        <f t="shared" si="10"/>
      </c>
      <c r="N163" s="68">
        <f t="shared" si="11"/>
      </c>
      <c r="O163" s="22">
        <f t="shared" si="12"/>
      </c>
      <c r="P163" s="22">
        <f>IF(往来单位!$C$153="客户",1,0)</f>
        <v>0</v>
      </c>
      <c r="Q163" s="22">
        <f t="shared" si="13"/>
        <v>21</v>
      </c>
    </row>
    <row r="164">
      <c r="A164" s="56">
        <f>IF($B164="","",151)</f>
      </c>
      <c r="B164" s="66">
        <f>IF(151&gt;$Q$613,"",INDEX(往来单位!$B$4:$B$603,MATCH(151,$Q$14:$Q$613,0)))</f>
      </c>
      <c r="C164" s="60">
        <f t="shared" si="0"/>
      </c>
      <c r="D164" s="60">
        <f t="shared" si="1"/>
      </c>
      <c r="E164" s="53">
        <f t="shared" si="2"/>
      </c>
      <c r="F164" s="53">
        <f t="shared" si="3"/>
      </c>
      <c r="G164" s="53">
        <f t="shared" si="4"/>
      </c>
      <c r="H164" s="59">
        <f t="shared" si="5"/>
      </c>
      <c r="I164" s="53">
        <f t="shared" si="6"/>
      </c>
      <c r="J164" s="53">
        <f t="shared" si="7"/>
      </c>
      <c r="K164" s="53">
        <f t="shared" si="8"/>
      </c>
      <c r="L164" s="67">
        <f t="shared" si="9"/>
      </c>
      <c r="M164" s="56">
        <f t="shared" si="10"/>
      </c>
      <c r="N164" s="68">
        <f t="shared" si="11"/>
      </c>
      <c r="O164" s="22">
        <f t="shared" si="12"/>
      </c>
      <c r="P164" s="22">
        <f>IF(往来单位!$C$154="客户",1,0)</f>
        <v>0</v>
      </c>
      <c r="Q164" s="22">
        <f t="shared" si="13"/>
        <v>21</v>
      </c>
    </row>
    <row r="165">
      <c r="A165" s="56">
        <f>IF($B165="","",152)</f>
      </c>
      <c r="B165" s="66">
        <f>IF(152&gt;$Q$613,"",INDEX(往来单位!$B$4:$B$603,MATCH(152,$Q$14:$Q$613,0)))</f>
      </c>
      <c r="C165" s="60">
        <f t="shared" si="0"/>
      </c>
      <c r="D165" s="60">
        <f t="shared" si="1"/>
      </c>
      <c r="E165" s="53">
        <f t="shared" si="2"/>
      </c>
      <c r="F165" s="53">
        <f t="shared" si="3"/>
      </c>
      <c r="G165" s="53">
        <f t="shared" si="4"/>
      </c>
      <c r="H165" s="59">
        <f t="shared" si="5"/>
      </c>
      <c r="I165" s="53">
        <f t="shared" si="6"/>
      </c>
      <c r="J165" s="53">
        <f t="shared" si="7"/>
      </c>
      <c r="K165" s="53">
        <f t="shared" si="8"/>
      </c>
      <c r="L165" s="67">
        <f t="shared" si="9"/>
      </c>
      <c r="M165" s="56">
        <f t="shared" si="10"/>
      </c>
      <c r="N165" s="68">
        <f t="shared" si="11"/>
      </c>
      <c r="O165" s="22">
        <f t="shared" si="12"/>
      </c>
      <c r="P165" s="22">
        <f>IF(往来单位!$C$155="客户",1,0)</f>
        <v>0</v>
      </c>
      <c r="Q165" s="22">
        <f t="shared" si="13"/>
        <v>21</v>
      </c>
    </row>
    <row r="166">
      <c r="A166" s="56">
        <f>IF($B166="","",153)</f>
      </c>
      <c r="B166" s="66">
        <f>IF(153&gt;$Q$613,"",INDEX(往来单位!$B$4:$B$603,MATCH(153,$Q$14:$Q$613,0)))</f>
      </c>
      <c r="C166" s="60">
        <f t="shared" si="0"/>
      </c>
      <c r="D166" s="60">
        <f t="shared" si="1"/>
      </c>
      <c r="E166" s="53">
        <f t="shared" si="2"/>
      </c>
      <c r="F166" s="53">
        <f t="shared" si="3"/>
      </c>
      <c r="G166" s="53">
        <f t="shared" si="4"/>
      </c>
      <c r="H166" s="59">
        <f t="shared" si="5"/>
      </c>
      <c r="I166" s="53">
        <f t="shared" si="6"/>
      </c>
      <c r="J166" s="53">
        <f t="shared" si="7"/>
      </c>
      <c r="K166" s="53">
        <f t="shared" si="8"/>
      </c>
      <c r="L166" s="67">
        <f t="shared" si="9"/>
      </c>
      <c r="M166" s="56">
        <f t="shared" si="10"/>
      </c>
      <c r="N166" s="68">
        <f t="shared" si="11"/>
      </c>
      <c r="O166" s="22">
        <f t="shared" si="12"/>
      </c>
      <c r="P166" s="22">
        <f>IF(往来单位!$C$156="客户",1,0)</f>
        <v>0</v>
      </c>
      <c r="Q166" s="22">
        <f t="shared" si="13"/>
        <v>21</v>
      </c>
    </row>
    <row r="167">
      <c r="A167" s="56">
        <f>IF($B167="","",154)</f>
      </c>
      <c r="B167" s="66">
        <f>IF(154&gt;$Q$613,"",INDEX(往来单位!$B$4:$B$603,MATCH(154,$Q$14:$Q$613,0)))</f>
      </c>
      <c r="C167" s="60">
        <f t="shared" si="0"/>
      </c>
      <c r="D167" s="60">
        <f t="shared" si="1"/>
      </c>
      <c r="E167" s="53">
        <f t="shared" si="2"/>
      </c>
      <c r="F167" s="53">
        <f t="shared" si="3"/>
      </c>
      <c r="G167" s="53">
        <f t="shared" si="4"/>
      </c>
      <c r="H167" s="59">
        <f t="shared" si="5"/>
      </c>
      <c r="I167" s="53">
        <f t="shared" si="6"/>
      </c>
      <c r="J167" s="53">
        <f t="shared" si="7"/>
      </c>
      <c r="K167" s="53">
        <f t="shared" si="8"/>
      </c>
      <c r="L167" s="67">
        <f t="shared" si="9"/>
      </c>
      <c r="M167" s="56">
        <f t="shared" si="10"/>
      </c>
      <c r="N167" s="68">
        <f t="shared" si="11"/>
      </c>
      <c r="O167" s="22">
        <f t="shared" si="12"/>
      </c>
      <c r="P167" s="22">
        <f>IF(往来单位!$C$157="客户",1,0)</f>
        <v>0</v>
      </c>
      <c r="Q167" s="22">
        <f t="shared" si="13"/>
        <v>21</v>
      </c>
    </row>
    <row r="168">
      <c r="A168" s="56">
        <f>IF($B168="","",155)</f>
      </c>
      <c r="B168" s="66">
        <f>IF(155&gt;$Q$613,"",INDEX(往来单位!$B$4:$B$603,MATCH(155,$Q$14:$Q$613,0)))</f>
      </c>
      <c r="C168" s="60">
        <f t="shared" si="0"/>
      </c>
      <c r="D168" s="60">
        <f t="shared" si="1"/>
      </c>
      <c r="E168" s="53">
        <f t="shared" si="2"/>
      </c>
      <c r="F168" s="53">
        <f t="shared" si="3"/>
      </c>
      <c r="G168" s="53">
        <f t="shared" si="4"/>
      </c>
      <c r="H168" s="59">
        <f t="shared" si="5"/>
      </c>
      <c r="I168" s="53">
        <f t="shared" si="6"/>
      </c>
      <c r="J168" s="53">
        <f t="shared" si="7"/>
      </c>
      <c r="K168" s="53">
        <f t="shared" si="8"/>
      </c>
      <c r="L168" s="67">
        <f t="shared" si="9"/>
      </c>
      <c r="M168" s="56">
        <f t="shared" si="10"/>
      </c>
      <c r="N168" s="68">
        <f t="shared" si="11"/>
      </c>
      <c r="O168" s="22">
        <f t="shared" si="12"/>
      </c>
      <c r="P168" s="22">
        <f>IF(往来单位!$C$158="客户",1,0)</f>
        <v>0</v>
      </c>
      <c r="Q168" s="22">
        <f t="shared" si="13"/>
        <v>21</v>
      </c>
    </row>
    <row r="169">
      <c r="A169" s="56">
        <f>IF($B169="","",156)</f>
      </c>
      <c r="B169" s="66">
        <f>IF(156&gt;$Q$613,"",INDEX(往来单位!$B$4:$B$603,MATCH(156,$Q$14:$Q$613,0)))</f>
      </c>
      <c r="C169" s="60">
        <f t="shared" si="0"/>
      </c>
      <c r="D169" s="60">
        <f t="shared" si="1"/>
      </c>
      <c r="E169" s="53">
        <f t="shared" si="2"/>
      </c>
      <c r="F169" s="53">
        <f t="shared" si="3"/>
      </c>
      <c r="G169" s="53">
        <f t="shared" si="4"/>
      </c>
      <c r="H169" s="59">
        <f t="shared" si="5"/>
      </c>
      <c r="I169" s="53">
        <f t="shared" si="6"/>
      </c>
      <c r="J169" s="53">
        <f t="shared" si="7"/>
      </c>
      <c r="K169" s="53">
        <f t="shared" si="8"/>
      </c>
      <c r="L169" s="67">
        <f t="shared" si="9"/>
      </c>
      <c r="M169" s="56">
        <f t="shared" si="10"/>
      </c>
      <c r="N169" s="68">
        <f t="shared" si="11"/>
      </c>
      <c r="O169" s="22">
        <f t="shared" si="12"/>
      </c>
      <c r="P169" s="22">
        <f>IF(往来单位!$C$159="客户",1,0)</f>
        <v>0</v>
      </c>
      <c r="Q169" s="22">
        <f t="shared" si="13"/>
        <v>21</v>
      </c>
    </row>
    <row r="170">
      <c r="A170" s="56">
        <f>IF($B170="","",157)</f>
      </c>
      <c r="B170" s="66">
        <f>IF(157&gt;$Q$613,"",INDEX(往来单位!$B$4:$B$603,MATCH(157,$Q$14:$Q$613,0)))</f>
      </c>
      <c r="C170" s="60">
        <f t="shared" si="0"/>
      </c>
      <c r="D170" s="60">
        <f t="shared" si="1"/>
      </c>
      <c r="E170" s="53">
        <f t="shared" si="2"/>
      </c>
      <c r="F170" s="53">
        <f t="shared" si="3"/>
      </c>
      <c r="G170" s="53">
        <f t="shared" si="4"/>
      </c>
      <c r="H170" s="59">
        <f t="shared" si="5"/>
      </c>
      <c r="I170" s="53">
        <f t="shared" si="6"/>
      </c>
      <c r="J170" s="53">
        <f t="shared" si="7"/>
      </c>
      <c r="K170" s="53">
        <f t="shared" si="8"/>
      </c>
      <c r="L170" s="67">
        <f t="shared" si="9"/>
      </c>
      <c r="M170" s="56">
        <f t="shared" si="10"/>
      </c>
      <c r="N170" s="68">
        <f t="shared" si="11"/>
      </c>
      <c r="O170" s="22">
        <f t="shared" si="12"/>
      </c>
      <c r="P170" s="22">
        <f>IF(往来单位!$C$160="客户",1,0)</f>
        <v>0</v>
      </c>
      <c r="Q170" s="22">
        <f t="shared" si="13"/>
        <v>21</v>
      </c>
    </row>
    <row r="171">
      <c r="A171" s="56">
        <f>IF($B171="","",158)</f>
      </c>
      <c r="B171" s="66">
        <f>IF(158&gt;$Q$613,"",INDEX(往来单位!$B$4:$B$603,MATCH(158,$Q$14:$Q$613,0)))</f>
      </c>
      <c r="C171" s="60">
        <f t="shared" si="0"/>
      </c>
      <c r="D171" s="60">
        <f t="shared" si="1"/>
      </c>
      <c r="E171" s="53">
        <f t="shared" si="2"/>
      </c>
      <c r="F171" s="53">
        <f t="shared" si="3"/>
      </c>
      <c r="G171" s="53">
        <f t="shared" si="4"/>
      </c>
      <c r="H171" s="59">
        <f t="shared" si="5"/>
      </c>
      <c r="I171" s="53">
        <f t="shared" si="6"/>
      </c>
      <c r="J171" s="53">
        <f t="shared" si="7"/>
      </c>
      <c r="K171" s="53">
        <f t="shared" si="8"/>
      </c>
      <c r="L171" s="67">
        <f t="shared" si="9"/>
      </c>
      <c r="M171" s="56">
        <f t="shared" si="10"/>
      </c>
      <c r="N171" s="68">
        <f t="shared" si="11"/>
      </c>
      <c r="O171" s="22">
        <f t="shared" si="12"/>
      </c>
      <c r="P171" s="22">
        <f>IF(往来单位!$C$161="客户",1,0)</f>
        <v>0</v>
      </c>
      <c r="Q171" s="22">
        <f t="shared" si="13"/>
        <v>21</v>
      </c>
    </row>
    <row r="172">
      <c r="A172" s="56">
        <f>IF($B172="","",159)</f>
      </c>
      <c r="B172" s="66">
        <f>IF(159&gt;$Q$613,"",INDEX(往来单位!$B$4:$B$603,MATCH(159,$Q$14:$Q$613,0)))</f>
      </c>
      <c r="C172" s="60">
        <f t="shared" si="0"/>
      </c>
      <c r="D172" s="60">
        <f t="shared" si="1"/>
      </c>
      <c r="E172" s="53">
        <f t="shared" si="2"/>
      </c>
      <c r="F172" s="53">
        <f t="shared" si="3"/>
      </c>
      <c r="G172" s="53">
        <f t="shared" si="4"/>
      </c>
      <c r="H172" s="59">
        <f t="shared" si="5"/>
      </c>
      <c r="I172" s="53">
        <f t="shared" si="6"/>
      </c>
      <c r="J172" s="53">
        <f t="shared" si="7"/>
      </c>
      <c r="K172" s="53">
        <f t="shared" si="8"/>
      </c>
      <c r="L172" s="67">
        <f t="shared" si="9"/>
      </c>
      <c r="M172" s="56">
        <f t="shared" si="10"/>
      </c>
      <c r="N172" s="68">
        <f t="shared" si="11"/>
      </c>
      <c r="O172" s="22">
        <f t="shared" si="12"/>
      </c>
      <c r="P172" s="22">
        <f>IF(往来单位!$C$162="客户",1,0)</f>
        <v>0</v>
      </c>
      <c r="Q172" s="22">
        <f t="shared" si="13"/>
        <v>21</v>
      </c>
    </row>
    <row r="173">
      <c r="A173" s="56">
        <f>IF($B173="","",160)</f>
      </c>
      <c r="B173" s="66">
        <f>IF(160&gt;$Q$613,"",INDEX(往来单位!$B$4:$B$603,MATCH(160,$Q$14:$Q$613,0)))</f>
      </c>
      <c r="C173" s="60">
        <f t="shared" si="0"/>
      </c>
      <c r="D173" s="60">
        <f t="shared" si="1"/>
      </c>
      <c r="E173" s="53">
        <f t="shared" si="2"/>
      </c>
      <c r="F173" s="53">
        <f t="shared" si="3"/>
      </c>
      <c r="G173" s="53">
        <f t="shared" si="4"/>
      </c>
      <c r="H173" s="59">
        <f t="shared" si="5"/>
      </c>
      <c r="I173" s="53">
        <f t="shared" si="6"/>
      </c>
      <c r="J173" s="53">
        <f t="shared" si="7"/>
      </c>
      <c r="K173" s="53">
        <f t="shared" si="8"/>
      </c>
      <c r="L173" s="67">
        <f t="shared" si="9"/>
      </c>
      <c r="M173" s="56">
        <f t="shared" si="10"/>
      </c>
      <c r="N173" s="68">
        <f t="shared" si="11"/>
      </c>
      <c r="O173" s="22">
        <f t="shared" si="12"/>
      </c>
      <c r="P173" s="22">
        <f>IF(往来单位!$C$163="客户",1,0)</f>
        <v>0</v>
      </c>
      <c r="Q173" s="22">
        <f t="shared" si="13"/>
        <v>21</v>
      </c>
    </row>
    <row r="174">
      <c r="A174" s="56">
        <f>IF($B174="","",161)</f>
      </c>
      <c r="B174" s="66">
        <f>IF(161&gt;$Q$613,"",INDEX(往来单位!$B$4:$B$603,MATCH(161,$Q$14:$Q$613,0)))</f>
      </c>
      <c r="C174" s="60">
        <f t="shared" si="0"/>
      </c>
      <c r="D174" s="60">
        <f t="shared" si="1"/>
      </c>
      <c r="E174" s="53">
        <f t="shared" si="2"/>
      </c>
      <c r="F174" s="53">
        <f t="shared" si="3"/>
      </c>
      <c r="G174" s="53">
        <f t="shared" si="4"/>
      </c>
      <c r="H174" s="59">
        <f t="shared" si="5"/>
      </c>
      <c r="I174" s="53">
        <f t="shared" si="6"/>
      </c>
      <c r="J174" s="53">
        <f t="shared" si="7"/>
      </c>
      <c r="K174" s="53">
        <f t="shared" si="8"/>
      </c>
      <c r="L174" s="67">
        <f t="shared" si="9"/>
      </c>
      <c r="M174" s="56">
        <f t="shared" si="10"/>
      </c>
      <c r="N174" s="68">
        <f t="shared" si="11"/>
      </c>
      <c r="O174" s="22">
        <f t="shared" si="12"/>
      </c>
      <c r="P174" s="22">
        <f>IF(往来单位!$C$164="客户",1,0)</f>
        <v>0</v>
      </c>
      <c r="Q174" s="22">
        <f t="shared" si="13"/>
        <v>21</v>
      </c>
    </row>
    <row r="175">
      <c r="A175" s="56">
        <f>IF($B175="","",162)</f>
      </c>
      <c r="B175" s="66">
        <f>IF(162&gt;$Q$613,"",INDEX(往来单位!$B$4:$B$603,MATCH(162,$Q$14:$Q$613,0)))</f>
      </c>
      <c r="C175" s="60">
        <f t="shared" si="0"/>
      </c>
      <c r="D175" s="60">
        <f t="shared" si="1"/>
      </c>
      <c r="E175" s="53">
        <f t="shared" si="2"/>
      </c>
      <c r="F175" s="53">
        <f t="shared" si="3"/>
      </c>
      <c r="G175" s="53">
        <f t="shared" si="4"/>
      </c>
      <c r="H175" s="59">
        <f t="shared" si="5"/>
      </c>
      <c r="I175" s="53">
        <f t="shared" si="6"/>
      </c>
      <c r="J175" s="53">
        <f t="shared" si="7"/>
      </c>
      <c r="K175" s="53">
        <f t="shared" si="8"/>
      </c>
      <c r="L175" s="67">
        <f t="shared" si="9"/>
      </c>
      <c r="M175" s="56">
        <f t="shared" si="10"/>
      </c>
      <c r="N175" s="68">
        <f t="shared" si="11"/>
      </c>
      <c r="O175" s="22">
        <f t="shared" si="12"/>
      </c>
      <c r="P175" s="22">
        <f>IF(往来单位!$C$165="客户",1,0)</f>
        <v>0</v>
      </c>
      <c r="Q175" s="22">
        <f t="shared" si="13"/>
        <v>21</v>
      </c>
    </row>
    <row r="176">
      <c r="A176" s="56">
        <f>IF($B176="","",163)</f>
      </c>
      <c r="B176" s="66">
        <f>IF(163&gt;$Q$613,"",INDEX(往来单位!$B$4:$B$603,MATCH(163,$Q$14:$Q$613,0)))</f>
      </c>
      <c r="C176" s="60">
        <f t="shared" si="0"/>
      </c>
      <c r="D176" s="60">
        <f t="shared" si="1"/>
      </c>
      <c r="E176" s="53">
        <f t="shared" si="2"/>
      </c>
      <c r="F176" s="53">
        <f t="shared" si="3"/>
      </c>
      <c r="G176" s="53">
        <f t="shared" si="4"/>
      </c>
      <c r="H176" s="59">
        <f t="shared" si="5"/>
      </c>
      <c r="I176" s="53">
        <f t="shared" si="6"/>
      </c>
      <c r="J176" s="53">
        <f t="shared" si="7"/>
      </c>
      <c r="K176" s="53">
        <f t="shared" si="8"/>
      </c>
      <c r="L176" s="67">
        <f t="shared" si="9"/>
      </c>
      <c r="M176" s="56">
        <f t="shared" si="10"/>
      </c>
      <c r="N176" s="68">
        <f t="shared" si="11"/>
      </c>
      <c r="O176" s="22">
        <f t="shared" si="12"/>
      </c>
      <c r="P176" s="22">
        <f>IF(往来单位!$C$166="客户",1,0)</f>
        <v>0</v>
      </c>
      <c r="Q176" s="22">
        <f t="shared" si="13"/>
        <v>21</v>
      </c>
    </row>
    <row r="177">
      <c r="A177" s="56">
        <f>IF($B177="","",164)</f>
      </c>
      <c r="B177" s="66">
        <f>IF(164&gt;$Q$613,"",INDEX(往来单位!$B$4:$B$603,MATCH(164,$Q$14:$Q$613,0)))</f>
      </c>
      <c r="C177" s="60">
        <f t="shared" si="0"/>
      </c>
      <c r="D177" s="60">
        <f t="shared" si="1"/>
      </c>
      <c r="E177" s="53">
        <f t="shared" si="2"/>
      </c>
      <c r="F177" s="53">
        <f t="shared" si="3"/>
      </c>
      <c r="G177" s="53">
        <f t="shared" si="4"/>
      </c>
      <c r="H177" s="59">
        <f t="shared" si="5"/>
      </c>
      <c r="I177" s="53">
        <f t="shared" si="6"/>
      </c>
      <c r="J177" s="53">
        <f t="shared" si="7"/>
      </c>
      <c r="K177" s="53">
        <f t="shared" si="8"/>
      </c>
      <c r="L177" s="67">
        <f t="shared" si="9"/>
      </c>
      <c r="M177" s="56">
        <f t="shared" si="10"/>
      </c>
      <c r="N177" s="68">
        <f t="shared" si="11"/>
      </c>
      <c r="O177" s="22">
        <f t="shared" si="12"/>
      </c>
      <c r="P177" s="22">
        <f>IF(往来单位!$C$167="客户",1,0)</f>
        <v>0</v>
      </c>
      <c r="Q177" s="22">
        <f t="shared" si="13"/>
        <v>21</v>
      </c>
    </row>
    <row r="178">
      <c r="A178" s="56">
        <f>IF($B178="","",165)</f>
      </c>
      <c r="B178" s="66">
        <f>IF(165&gt;$Q$613,"",INDEX(往来单位!$B$4:$B$603,MATCH(165,$Q$14:$Q$613,0)))</f>
      </c>
      <c r="C178" s="60">
        <f t="shared" si="0"/>
      </c>
      <c r="D178" s="60">
        <f t="shared" si="1"/>
      </c>
      <c r="E178" s="53">
        <f t="shared" si="2"/>
      </c>
      <c r="F178" s="53">
        <f t="shared" si="3"/>
      </c>
      <c r="G178" s="53">
        <f t="shared" si="4"/>
      </c>
      <c r="H178" s="59">
        <f t="shared" si="5"/>
      </c>
      <c r="I178" s="53">
        <f t="shared" si="6"/>
      </c>
      <c r="J178" s="53">
        <f t="shared" si="7"/>
      </c>
      <c r="K178" s="53">
        <f t="shared" si="8"/>
      </c>
      <c r="L178" s="67">
        <f t="shared" si="9"/>
      </c>
      <c r="M178" s="56">
        <f t="shared" si="10"/>
      </c>
      <c r="N178" s="68">
        <f t="shared" si="11"/>
      </c>
      <c r="O178" s="22">
        <f t="shared" si="12"/>
      </c>
      <c r="P178" s="22">
        <f>IF(往来单位!$C$168="客户",1,0)</f>
        <v>0</v>
      </c>
      <c r="Q178" s="22">
        <f t="shared" si="13"/>
        <v>21</v>
      </c>
    </row>
    <row r="179">
      <c r="A179" s="56">
        <f>IF($B179="","",166)</f>
      </c>
      <c r="B179" s="66">
        <f>IF(166&gt;$Q$613,"",INDEX(往来单位!$B$4:$B$603,MATCH(166,$Q$14:$Q$613,0)))</f>
      </c>
      <c r="C179" s="60">
        <f t="shared" si="0"/>
      </c>
      <c r="D179" s="60">
        <f t="shared" si="1"/>
      </c>
      <c r="E179" s="53">
        <f t="shared" si="2"/>
      </c>
      <c r="F179" s="53">
        <f t="shared" si="3"/>
      </c>
      <c r="G179" s="53">
        <f t="shared" si="4"/>
      </c>
      <c r="H179" s="59">
        <f t="shared" si="5"/>
      </c>
      <c r="I179" s="53">
        <f t="shared" si="6"/>
      </c>
      <c r="J179" s="53">
        <f t="shared" si="7"/>
      </c>
      <c r="K179" s="53">
        <f t="shared" si="8"/>
      </c>
      <c r="L179" s="67">
        <f t="shared" si="9"/>
      </c>
      <c r="M179" s="56">
        <f t="shared" si="10"/>
      </c>
      <c r="N179" s="68">
        <f t="shared" si="11"/>
      </c>
      <c r="O179" s="22">
        <f t="shared" si="12"/>
      </c>
      <c r="P179" s="22">
        <f>IF(往来单位!$C$169="客户",1,0)</f>
        <v>0</v>
      </c>
      <c r="Q179" s="22">
        <f t="shared" si="13"/>
        <v>21</v>
      </c>
    </row>
    <row r="180">
      <c r="A180" s="56">
        <f>IF($B180="","",167)</f>
      </c>
      <c r="B180" s="66">
        <f>IF(167&gt;$Q$613,"",INDEX(往来单位!$B$4:$B$603,MATCH(167,$Q$14:$Q$613,0)))</f>
      </c>
      <c r="C180" s="60">
        <f t="shared" si="0"/>
      </c>
      <c r="D180" s="60">
        <f t="shared" si="1"/>
      </c>
      <c r="E180" s="53">
        <f t="shared" si="2"/>
      </c>
      <c r="F180" s="53">
        <f t="shared" si="3"/>
      </c>
      <c r="G180" s="53">
        <f t="shared" si="4"/>
      </c>
      <c r="H180" s="59">
        <f t="shared" si="5"/>
      </c>
      <c r="I180" s="53">
        <f t="shared" si="6"/>
      </c>
      <c r="J180" s="53">
        <f t="shared" si="7"/>
      </c>
      <c r="K180" s="53">
        <f t="shared" si="8"/>
      </c>
      <c r="L180" s="67">
        <f t="shared" si="9"/>
      </c>
      <c r="M180" s="56">
        <f t="shared" si="10"/>
      </c>
      <c r="N180" s="68">
        <f t="shared" si="11"/>
      </c>
      <c r="O180" s="22">
        <f t="shared" si="12"/>
      </c>
      <c r="P180" s="22">
        <f>IF(往来单位!$C$170="客户",1,0)</f>
        <v>0</v>
      </c>
      <c r="Q180" s="22">
        <f t="shared" si="13"/>
        <v>21</v>
      </c>
    </row>
    <row r="181">
      <c r="A181" s="56">
        <f>IF($B181="","",168)</f>
      </c>
      <c r="B181" s="66">
        <f>IF(168&gt;$Q$613,"",INDEX(往来单位!$B$4:$B$603,MATCH(168,$Q$14:$Q$613,0)))</f>
      </c>
      <c r="C181" s="60">
        <f t="shared" si="0"/>
      </c>
      <c r="D181" s="60">
        <f t="shared" si="1"/>
      </c>
      <c r="E181" s="53">
        <f t="shared" si="2"/>
      </c>
      <c r="F181" s="53">
        <f t="shared" si="3"/>
      </c>
      <c r="G181" s="53">
        <f t="shared" si="4"/>
      </c>
      <c r="H181" s="59">
        <f t="shared" si="5"/>
      </c>
      <c r="I181" s="53">
        <f t="shared" si="6"/>
      </c>
      <c r="J181" s="53">
        <f t="shared" si="7"/>
      </c>
      <c r="K181" s="53">
        <f t="shared" si="8"/>
      </c>
      <c r="L181" s="67">
        <f t="shared" si="9"/>
      </c>
      <c r="M181" s="56">
        <f t="shared" si="10"/>
      </c>
      <c r="N181" s="68">
        <f t="shared" si="11"/>
      </c>
      <c r="O181" s="22">
        <f t="shared" si="12"/>
      </c>
      <c r="P181" s="22">
        <f>IF(往来单位!$C$171="客户",1,0)</f>
        <v>0</v>
      </c>
      <c r="Q181" s="22">
        <f t="shared" si="13"/>
        <v>21</v>
      </c>
    </row>
    <row r="182">
      <c r="A182" s="56">
        <f>IF($B182="","",169)</f>
      </c>
      <c r="B182" s="66">
        <f>IF(169&gt;$Q$613,"",INDEX(往来单位!$B$4:$B$603,MATCH(169,$Q$14:$Q$613,0)))</f>
      </c>
      <c r="C182" s="60">
        <f t="shared" si="0"/>
      </c>
      <c r="D182" s="60">
        <f t="shared" si="1"/>
      </c>
      <c r="E182" s="53">
        <f t="shared" si="2"/>
      </c>
      <c r="F182" s="53">
        <f t="shared" si="3"/>
      </c>
      <c r="G182" s="53">
        <f t="shared" si="4"/>
      </c>
      <c r="H182" s="59">
        <f t="shared" si="5"/>
      </c>
      <c r="I182" s="53">
        <f t="shared" si="6"/>
      </c>
      <c r="J182" s="53">
        <f t="shared" si="7"/>
      </c>
      <c r="K182" s="53">
        <f t="shared" si="8"/>
      </c>
      <c r="L182" s="67">
        <f t="shared" si="9"/>
      </c>
      <c r="M182" s="56">
        <f t="shared" si="10"/>
      </c>
      <c r="N182" s="68">
        <f t="shared" si="11"/>
      </c>
      <c r="O182" s="22">
        <f t="shared" si="12"/>
      </c>
      <c r="P182" s="22">
        <f>IF(往来单位!$C$172="客户",1,0)</f>
        <v>0</v>
      </c>
      <c r="Q182" s="22">
        <f t="shared" si="13"/>
        <v>21</v>
      </c>
    </row>
    <row r="183">
      <c r="A183" s="56">
        <f>IF($B183="","",170)</f>
      </c>
      <c r="B183" s="66">
        <f>IF(170&gt;$Q$613,"",INDEX(往来单位!$B$4:$B$603,MATCH(170,$Q$14:$Q$613,0)))</f>
      </c>
      <c r="C183" s="60">
        <f t="shared" si="0"/>
      </c>
      <c r="D183" s="60">
        <f t="shared" si="1"/>
      </c>
      <c r="E183" s="53">
        <f t="shared" si="2"/>
      </c>
      <c r="F183" s="53">
        <f t="shared" si="3"/>
      </c>
      <c r="G183" s="53">
        <f t="shared" si="4"/>
      </c>
      <c r="H183" s="59">
        <f t="shared" si="5"/>
      </c>
      <c r="I183" s="53">
        <f t="shared" si="6"/>
      </c>
      <c r="J183" s="53">
        <f t="shared" si="7"/>
      </c>
      <c r="K183" s="53">
        <f t="shared" si="8"/>
      </c>
      <c r="L183" s="67">
        <f t="shared" si="9"/>
      </c>
      <c r="M183" s="56">
        <f t="shared" si="10"/>
      </c>
      <c r="N183" s="68">
        <f t="shared" si="11"/>
      </c>
      <c r="O183" s="22">
        <f t="shared" si="12"/>
      </c>
      <c r="P183" s="22">
        <f>IF(往来单位!$C$173="客户",1,0)</f>
        <v>0</v>
      </c>
      <c r="Q183" s="22">
        <f t="shared" si="13"/>
        <v>21</v>
      </c>
    </row>
    <row r="184">
      <c r="A184" s="56">
        <f>IF($B184="","",171)</f>
      </c>
      <c r="B184" s="66">
        <f>IF(171&gt;$Q$613,"",INDEX(往来单位!$B$4:$B$603,MATCH(171,$Q$14:$Q$613,0)))</f>
      </c>
      <c r="C184" s="60">
        <f t="shared" si="0"/>
      </c>
      <c r="D184" s="60">
        <f t="shared" si="1"/>
      </c>
      <c r="E184" s="53">
        <f t="shared" si="2"/>
      </c>
      <c r="F184" s="53">
        <f t="shared" si="3"/>
      </c>
      <c r="G184" s="53">
        <f t="shared" si="4"/>
      </c>
      <c r="H184" s="59">
        <f t="shared" si="5"/>
      </c>
      <c r="I184" s="53">
        <f t="shared" si="6"/>
      </c>
      <c r="J184" s="53">
        <f t="shared" si="7"/>
      </c>
      <c r="K184" s="53">
        <f t="shared" si="8"/>
      </c>
      <c r="L184" s="67">
        <f t="shared" si="9"/>
      </c>
      <c r="M184" s="56">
        <f t="shared" si="10"/>
      </c>
      <c r="N184" s="68">
        <f t="shared" si="11"/>
      </c>
      <c r="O184" s="22">
        <f t="shared" si="12"/>
      </c>
      <c r="P184" s="22">
        <f>IF(往来单位!$C$174="客户",1,0)</f>
        <v>0</v>
      </c>
      <c r="Q184" s="22">
        <f t="shared" si="13"/>
        <v>21</v>
      </c>
    </row>
    <row r="185">
      <c r="A185" s="56">
        <f>IF($B185="","",172)</f>
      </c>
      <c r="B185" s="66">
        <f>IF(172&gt;$Q$613,"",INDEX(往来单位!$B$4:$B$603,MATCH(172,$Q$14:$Q$613,0)))</f>
      </c>
      <c r="C185" s="60">
        <f t="shared" si="0"/>
      </c>
      <c r="D185" s="60">
        <f t="shared" si="1"/>
      </c>
      <c r="E185" s="53">
        <f t="shared" si="2"/>
      </c>
      <c r="F185" s="53">
        <f t="shared" si="3"/>
      </c>
      <c r="G185" s="53">
        <f t="shared" si="4"/>
      </c>
      <c r="H185" s="59">
        <f t="shared" si="5"/>
      </c>
      <c r="I185" s="53">
        <f t="shared" si="6"/>
      </c>
      <c r="J185" s="53">
        <f t="shared" si="7"/>
      </c>
      <c r="K185" s="53">
        <f t="shared" si="8"/>
      </c>
      <c r="L185" s="67">
        <f t="shared" si="9"/>
      </c>
      <c r="M185" s="56">
        <f t="shared" si="10"/>
      </c>
      <c r="N185" s="68">
        <f t="shared" si="11"/>
      </c>
      <c r="O185" s="22">
        <f t="shared" si="12"/>
      </c>
      <c r="P185" s="22">
        <f>IF(往来单位!$C$175="客户",1,0)</f>
        <v>0</v>
      </c>
      <c r="Q185" s="22">
        <f t="shared" si="13"/>
        <v>21</v>
      </c>
    </row>
    <row r="186">
      <c r="A186" s="56">
        <f>IF($B186="","",173)</f>
      </c>
      <c r="B186" s="66">
        <f>IF(173&gt;$Q$613,"",INDEX(往来单位!$B$4:$B$603,MATCH(173,$Q$14:$Q$613,0)))</f>
      </c>
      <c r="C186" s="60">
        <f t="shared" si="0"/>
      </c>
      <c r="D186" s="60">
        <f t="shared" si="1"/>
      </c>
      <c r="E186" s="53">
        <f t="shared" si="2"/>
      </c>
      <c r="F186" s="53">
        <f t="shared" si="3"/>
      </c>
      <c r="G186" s="53">
        <f t="shared" si="4"/>
      </c>
      <c r="H186" s="59">
        <f t="shared" si="5"/>
      </c>
      <c r="I186" s="53">
        <f t="shared" si="6"/>
      </c>
      <c r="J186" s="53">
        <f t="shared" si="7"/>
      </c>
      <c r="K186" s="53">
        <f t="shared" si="8"/>
      </c>
      <c r="L186" s="67">
        <f t="shared" si="9"/>
      </c>
      <c r="M186" s="56">
        <f t="shared" si="10"/>
      </c>
      <c r="N186" s="68">
        <f t="shared" si="11"/>
      </c>
      <c r="O186" s="22">
        <f t="shared" si="12"/>
      </c>
      <c r="P186" s="22">
        <f>IF(往来单位!$C$176="客户",1,0)</f>
        <v>0</v>
      </c>
      <c r="Q186" s="22">
        <f t="shared" si="13"/>
        <v>21</v>
      </c>
    </row>
    <row r="187">
      <c r="A187" s="56">
        <f>IF($B187="","",174)</f>
      </c>
      <c r="B187" s="66">
        <f>IF(174&gt;$Q$613,"",INDEX(往来单位!$B$4:$B$603,MATCH(174,$Q$14:$Q$613,0)))</f>
      </c>
      <c r="C187" s="60">
        <f t="shared" si="0"/>
      </c>
      <c r="D187" s="60">
        <f t="shared" si="1"/>
      </c>
      <c r="E187" s="53">
        <f t="shared" si="2"/>
      </c>
      <c r="F187" s="53">
        <f t="shared" si="3"/>
      </c>
      <c r="G187" s="53">
        <f t="shared" si="4"/>
      </c>
      <c r="H187" s="59">
        <f t="shared" si="5"/>
      </c>
      <c r="I187" s="53">
        <f t="shared" si="6"/>
      </c>
      <c r="J187" s="53">
        <f t="shared" si="7"/>
      </c>
      <c r="K187" s="53">
        <f t="shared" si="8"/>
      </c>
      <c r="L187" s="67">
        <f t="shared" si="9"/>
      </c>
      <c r="M187" s="56">
        <f t="shared" si="10"/>
      </c>
      <c r="N187" s="68">
        <f t="shared" si="11"/>
      </c>
      <c r="O187" s="22">
        <f t="shared" si="12"/>
      </c>
      <c r="P187" s="22">
        <f>IF(往来单位!$C$177="客户",1,0)</f>
        <v>0</v>
      </c>
      <c r="Q187" s="22">
        <f t="shared" si="13"/>
        <v>21</v>
      </c>
    </row>
    <row r="188">
      <c r="A188" s="56">
        <f>IF($B188="","",175)</f>
      </c>
      <c r="B188" s="66">
        <f>IF(175&gt;$Q$613,"",INDEX(往来单位!$B$4:$B$603,MATCH(175,$Q$14:$Q$613,0)))</f>
      </c>
      <c r="C188" s="60">
        <f t="shared" si="0"/>
      </c>
      <c r="D188" s="60">
        <f t="shared" si="1"/>
      </c>
      <c r="E188" s="53">
        <f t="shared" si="2"/>
      </c>
      <c r="F188" s="53">
        <f t="shared" si="3"/>
      </c>
      <c r="G188" s="53">
        <f t="shared" si="4"/>
      </c>
      <c r="H188" s="59">
        <f t="shared" si="5"/>
      </c>
      <c r="I188" s="53">
        <f t="shared" si="6"/>
      </c>
      <c r="J188" s="53">
        <f t="shared" si="7"/>
      </c>
      <c r="K188" s="53">
        <f t="shared" si="8"/>
      </c>
      <c r="L188" s="67">
        <f t="shared" si="9"/>
      </c>
      <c r="M188" s="56">
        <f t="shared" si="10"/>
      </c>
      <c r="N188" s="68">
        <f t="shared" si="11"/>
      </c>
      <c r="O188" s="22">
        <f t="shared" si="12"/>
      </c>
      <c r="P188" s="22">
        <f>IF(往来单位!$C$178="客户",1,0)</f>
        <v>0</v>
      </c>
      <c r="Q188" s="22">
        <f t="shared" si="13"/>
        <v>21</v>
      </c>
    </row>
    <row r="189">
      <c r="A189" s="56">
        <f>IF($B189="","",176)</f>
      </c>
      <c r="B189" s="66">
        <f>IF(176&gt;$Q$613,"",INDEX(往来单位!$B$4:$B$603,MATCH(176,$Q$14:$Q$613,0)))</f>
      </c>
      <c r="C189" s="60">
        <f t="shared" si="0"/>
      </c>
      <c r="D189" s="60">
        <f t="shared" si="1"/>
      </c>
      <c r="E189" s="53">
        <f t="shared" si="2"/>
      </c>
      <c r="F189" s="53">
        <f t="shared" si="3"/>
      </c>
      <c r="G189" s="53">
        <f t="shared" si="4"/>
      </c>
      <c r="H189" s="59">
        <f t="shared" si="5"/>
      </c>
      <c r="I189" s="53">
        <f t="shared" si="6"/>
      </c>
      <c r="J189" s="53">
        <f t="shared" si="7"/>
      </c>
      <c r="K189" s="53">
        <f t="shared" si="8"/>
      </c>
      <c r="L189" s="67">
        <f t="shared" si="9"/>
      </c>
      <c r="M189" s="56">
        <f t="shared" si="10"/>
      </c>
      <c r="N189" s="68">
        <f t="shared" si="11"/>
      </c>
      <c r="O189" s="22">
        <f t="shared" si="12"/>
      </c>
      <c r="P189" s="22">
        <f>IF(往来单位!$C$179="客户",1,0)</f>
        <v>0</v>
      </c>
      <c r="Q189" s="22">
        <f t="shared" si="13"/>
        <v>21</v>
      </c>
    </row>
    <row r="190">
      <c r="A190" s="56">
        <f>IF($B190="","",177)</f>
      </c>
      <c r="B190" s="66">
        <f>IF(177&gt;$Q$613,"",INDEX(往来单位!$B$4:$B$603,MATCH(177,$Q$14:$Q$613,0)))</f>
      </c>
      <c r="C190" s="60">
        <f t="shared" si="0"/>
      </c>
      <c r="D190" s="60">
        <f t="shared" si="1"/>
      </c>
      <c r="E190" s="53">
        <f t="shared" si="2"/>
      </c>
      <c r="F190" s="53">
        <f t="shared" si="3"/>
      </c>
      <c r="G190" s="53">
        <f t="shared" si="4"/>
      </c>
      <c r="H190" s="59">
        <f t="shared" si="5"/>
      </c>
      <c r="I190" s="53">
        <f t="shared" si="6"/>
      </c>
      <c r="J190" s="53">
        <f t="shared" si="7"/>
      </c>
      <c r="K190" s="53">
        <f t="shared" si="8"/>
      </c>
      <c r="L190" s="67">
        <f t="shared" si="9"/>
      </c>
      <c r="M190" s="56">
        <f t="shared" si="10"/>
      </c>
      <c r="N190" s="68">
        <f t="shared" si="11"/>
      </c>
      <c r="O190" s="22">
        <f t="shared" si="12"/>
      </c>
      <c r="P190" s="22">
        <f>IF(往来单位!$C$180="客户",1,0)</f>
        <v>0</v>
      </c>
      <c r="Q190" s="22">
        <f t="shared" si="13"/>
        <v>21</v>
      </c>
    </row>
    <row r="191">
      <c r="A191" s="56">
        <f>IF($B191="","",178)</f>
      </c>
      <c r="B191" s="66">
        <f>IF(178&gt;$Q$613,"",INDEX(往来单位!$B$4:$B$603,MATCH(178,$Q$14:$Q$613,0)))</f>
      </c>
      <c r="C191" s="60">
        <f t="shared" si="0"/>
      </c>
      <c r="D191" s="60">
        <f t="shared" si="1"/>
      </c>
      <c r="E191" s="53">
        <f t="shared" si="2"/>
      </c>
      <c r="F191" s="53">
        <f t="shared" si="3"/>
      </c>
      <c r="G191" s="53">
        <f t="shared" si="4"/>
      </c>
      <c r="H191" s="59">
        <f t="shared" si="5"/>
      </c>
      <c r="I191" s="53">
        <f t="shared" si="6"/>
      </c>
      <c r="J191" s="53">
        <f t="shared" si="7"/>
      </c>
      <c r="K191" s="53">
        <f t="shared" si="8"/>
      </c>
      <c r="L191" s="67">
        <f t="shared" si="9"/>
      </c>
      <c r="M191" s="56">
        <f t="shared" si="10"/>
      </c>
      <c r="N191" s="68">
        <f t="shared" si="11"/>
      </c>
      <c r="O191" s="22">
        <f t="shared" si="12"/>
      </c>
      <c r="P191" s="22">
        <f>IF(往来单位!$C$181="客户",1,0)</f>
        <v>0</v>
      </c>
      <c r="Q191" s="22">
        <f t="shared" si="13"/>
        <v>21</v>
      </c>
    </row>
    <row r="192">
      <c r="A192" s="56">
        <f>IF($B192="","",179)</f>
      </c>
      <c r="B192" s="66">
        <f>IF(179&gt;$Q$613,"",INDEX(往来单位!$B$4:$B$603,MATCH(179,$Q$14:$Q$613,0)))</f>
      </c>
      <c r="C192" s="60">
        <f t="shared" si="0"/>
      </c>
      <c r="D192" s="60">
        <f t="shared" si="1"/>
      </c>
      <c r="E192" s="53">
        <f t="shared" si="2"/>
      </c>
      <c r="F192" s="53">
        <f t="shared" si="3"/>
      </c>
      <c r="G192" s="53">
        <f t="shared" si="4"/>
      </c>
      <c r="H192" s="59">
        <f t="shared" si="5"/>
      </c>
      <c r="I192" s="53">
        <f t="shared" si="6"/>
      </c>
      <c r="J192" s="53">
        <f t="shared" si="7"/>
      </c>
      <c r="K192" s="53">
        <f t="shared" si="8"/>
      </c>
      <c r="L192" s="67">
        <f t="shared" si="9"/>
      </c>
      <c r="M192" s="56">
        <f t="shared" si="10"/>
      </c>
      <c r="N192" s="68">
        <f t="shared" si="11"/>
      </c>
      <c r="O192" s="22">
        <f t="shared" si="12"/>
      </c>
      <c r="P192" s="22">
        <f>IF(往来单位!$C$182="客户",1,0)</f>
        <v>0</v>
      </c>
      <c r="Q192" s="22">
        <f t="shared" si="13"/>
        <v>21</v>
      </c>
    </row>
    <row r="193">
      <c r="A193" s="56">
        <f>IF($B193="","",180)</f>
      </c>
      <c r="B193" s="66">
        <f>IF(180&gt;$Q$613,"",INDEX(往来单位!$B$4:$B$603,MATCH(180,$Q$14:$Q$613,0)))</f>
      </c>
      <c r="C193" s="60">
        <f t="shared" si="0"/>
      </c>
      <c r="D193" s="60">
        <f t="shared" si="1"/>
      </c>
      <c r="E193" s="53">
        <f t="shared" si="2"/>
      </c>
      <c r="F193" s="53">
        <f t="shared" si="3"/>
      </c>
      <c r="G193" s="53">
        <f t="shared" si="4"/>
      </c>
      <c r="H193" s="59">
        <f t="shared" si="5"/>
      </c>
      <c r="I193" s="53">
        <f t="shared" si="6"/>
      </c>
      <c r="J193" s="53">
        <f t="shared" si="7"/>
      </c>
      <c r="K193" s="53">
        <f t="shared" si="8"/>
      </c>
      <c r="L193" s="67">
        <f t="shared" si="9"/>
      </c>
      <c r="M193" s="56">
        <f t="shared" si="10"/>
      </c>
      <c r="N193" s="68">
        <f t="shared" si="11"/>
      </c>
      <c r="O193" s="22">
        <f t="shared" si="12"/>
      </c>
      <c r="P193" s="22">
        <f>IF(往来单位!$C$183="客户",1,0)</f>
        <v>0</v>
      </c>
      <c r="Q193" s="22">
        <f t="shared" si="13"/>
        <v>21</v>
      </c>
    </row>
    <row r="194">
      <c r="A194" s="56">
        <f>IF($B194="","",181)</f>
      </c>
      <c r="B194" s="66">
        <f>IF(181&gt;$Q$613,"",INDEX(往来单位!$B$4:$B$603,MATCH(181,$Q$14:$Q$613,0)))</f>
      </c>
      <c r="C194" s="60">
        <f t="shared" si="0"/>
      </c>
      <c r="D194" s="60">
        <f t="shared" si="1"/>
      </c>
      <c r="E194" s="53">
        <f t="shared" si="2"/>
      </c>
      <c r="F194" s="53">
        <f t="shared" si="3"/>
      </c>
      <c r="G194" s="53">
        <f t="shared" si="4"/>
      </c>
      <c r="H194" s="59">
        <f t="shared" si="5"/>
      </c>
      <c r="I194" s="53">
        <f t="shared" si="6"/>
      </c>
      <c r="J194" s="53">
        <f t="shared" si="7"/>
      </c>
      <c r="K194" s="53">
        <f t="shared" si="8"/>
      </c>
      <c r="L194" s="67">
        <f t="shared" si="9"/>
      </c>
      <c r="M194" s="56">
        <f t="shared" si="10"/>
      </c>
      <c r="N194" s="68">
        <f t="shared" si="11"/>
      </c>
      <c r="O194" s="22">
        <f t="shared" si="12"/>
      </c>
      <c r="P194" s="22">
        <f>IF(往来单位!$C$184="客户",1,0)</f>
        <v>0</v>
      </c>
      <c r="Q194" s="22">
        <f t="shared" si="13"/>
        <v>21</v>
      </c>
    </row>
    <row r="195">
      <c r="A195" s="56">
        <f>IF($B195="","",182)</f>
      </c>
      <c r="B195" s="66">
        <f>IF(182&gt;$Q$613,"",INDEX(往来单位!$B$4:$B$603,MATCH(182,$Q$14:$Q$613,0)))</f>
      </c>
      <c r="C195" s="60">
        <f t="shared" si="0"/>
      </c>
      <c r="D195" s="60">
        <f t="shared" si="1"/>
      </c>
      <c r="E195" s="53">
        <f t="shared" si="2"/>
      </c>
      <c r="F195" s="53">
        <f t="shared" si="3"/>
      </c>
      <c r="G195" s="53">
        <f t="shared" si="4"/>
      </c>
      <c r="H195" s="59">
        <f t="shared" si="5"/>
      </c>
      <c r="I195" s="53">
        <f t="shared" si="6"/>
      </c>
      <c r="J195" s="53">
        <f t="shared" si="7"/>
      </c>
      <c r="K195" s="53">
        <f t="shared" si="8"/>
      </c>
      <c r="L195" s="67">
        <f t="shared" si="9"/>
      </c>
      <c r="M195" s="56">
        <f t="shared" si="10"/>
      </c>
      <c r="N195" s="68">
        <f t="shared" si="11"/>
      </c>
      <c r="O195" s="22">
        <f t="shared" si="12"/>
      </c>
      <c r="P195" s="22">
        <f>IF(往来单位!$C$185="客户",1,0)</f>
        <v>0</v>
      </c>
      <c r="Q195" s="22">
        <f t="shared" si="13"/>
        <v>21</v>
      </c>
    </row>
    <row r="196">
      <c r="A196" s="56">
        <f>IF($B196="","",183)</f>
      </c>
      <c r="B196" s="66">
        <f>IF(183&gt;$Q$613,"",INDEX(往来单位!$B$4:$B$603,MATCH(183,$Q$14:$Q$613,0)))</f>
      </c>
      <c r="C196" s="60">
        <f t="shared" si="0"/>
      </c>
      <c r="D196" s="60">
        <f t="shared" si="1"/>
      </c>
      <c r="E196" s="53">
        <f t="shared" si="2"/>
      </c>
      <c r="F196" s="53">
        <f t="shared" si="3"/>
      </c>
      <c r="G196" s="53">
        <f t="shared" si="4"/>
      </c>
      <c r="H196" s="59">
        <f t="shared" si="5"/>
      </c>
      <c r="I196" s="53">
        <f t="shared" si="6"/>
      </c>
      <c r="J196" s="53">
        <f t="shared" si="7"/>
      </c>
      <c r="K196" s="53">
        <f t="shared" si="8"/>
      </c>
      <c r="L196" s="67">
        <f t="shared" si="9"/>
      </c>
      <c r="M196" s="56">
        <f t="shared" si="10"/>
      </c>
      <c r="N196" s="68">
        <f t="shared" si="11"/>
      </c>
      <c r="O196" s="22">
        <f t="shared" si="12"/>
      </c>
      <c r="P196" s="22">
        <f>IF(往来单位!$C$186="客户",1,0)</f>
        <v>0</v>
      </c>
      <c r="Q196" s="22">
        <f t="shared" si="13"/>
        <v>21</v>
      </c>
    </row>
    <row r="197">
      <c r="A197" s="56">
        <f>IF($B197="","",184)</f>
      </c>
      <c r="B197" s="66">
        <f>IF(184&gt;$Q$613,"",INDEX(往来单位!$B$4:$B$603,MATCH(184,$Q$14:$Q$613,0)))</f>
      </c>
      <c r="C197" s="60">
        <f t="shared" si="0"/>
      </c>
      <c r="D197" s="60">
        <f t="shared" si="1"/>
      </c>
      <c r="E197" s="53">
        <f t="shared" si="2"/>
      </c>
      <c r="F197" s="53">
        <f t="shared" si="3"/>
      </c>
      <c r="G197" s="53">
        <f t="shared" si="4"/>
      </c>
      <c r="H197" s="59">
        <f t="shared" si="5"/>
      </c>
      <c r="I197" s="53">
        <f t="shared" si="6"/>
      </c>
      <c r="J197" s="53">
        <f t="shared" si="7"/>
      </c>
      <c r="K197" s="53">
        <f t="shared" si="8"/>
      </c>
      <c r="L197" s="67">
        <f t="shared" si="9"/>
      </c>
      <c r="M197" s="56">
        <f t="shared" si="10"/>
      </c>
      <c r="N197" s="68">
        <f t="shared" si="11"/>
      </c>
      <c r="O197" s="22">
        <f t="shared" si="12"/>
      </c>
      <c r="P197" s="22">
        <f>IF(往来单位!$C$187="客户",1,0)</f>
        <v>0</v>
      </c>
      <c r="Q197" s="22">
        <f t="shared" si="13"/>
        <v>21</v>
      </c>
    </row>
    <row r="198">
      <c r="A198" s="56">
        <f>IF($B198="","",185)</f>
      </c>
      <c r="B198" s="66">
        <f>IF(185&gt;$Q$613,"",INDEX(往来单位!$B$4:$B$603,MATCH(185,$Q$14:$Q$613,0)))</f>
      </c>
      <c r="C198" s="60">
        <f t="shared" si="0"/>
      </c>
      <c r="D198" s="60">
        <f t="shared" si="1"/>
      </c>
      <c r="E198" s="53">
        <f t="shared" si="2"/>
      </c>
      <c r="F198" s="53">
        <f t="shared" si="3"/>
      </c>
      <c r="G198" s="53">
        <f t="shared" si="4"/>
      </c>
      <c r="H198" s="59">
        <f t="shared" si="5"/>
      </c>
      <c r="I198" s="53">
        <f t="shared" si="6"/>
      </c>
      <c r="J198" s="53">
        <f t="shared" si="7"/>
      </c>
      <c r="K198" s="53">
        <f t="shared" si="8"/>
      </c>
      <c r="L198" s="67">
        <f t="shared" si="9"/>
      </c>
      <c r="M198" s="56">
        <f t="shared" si="10"/>
      </c>
      <c r="N198" s="68">
        <f t="shared" si="11"/>
      </c>
      <c r="O198" s="22">
        <f t="shared" si="12"/>
      </c>
      <c r="P198" s="22">
        <f>IF(往来单位!$C$188="客户",1,0)</f>
        <v>0</v>
      </c>
      <c r="Q198" s="22">
        <f t="shared" si="13"/>
        <v>21</v>
      </c>
    </row>
    <row r="199">
      <c r="A199" s="56">
        <f>IF($B199="","",186)</f>
      </c>
      <c r="B199" s="66">
        <f>IF(186&gt;$Q$613,"",INDEX(往来单位!$B$4:$B$603,MATCH(186,$Q$14:$Q$613,0)))</f>
      </c>
      <c r="C199" s="60">
        <f t="shared" si="0"/>
      </c>
      <c r="D199" s="60">
        <f t="shared" si="1"/>
      </c>
      <c r="E199" s="53">
        <f t="shared" si="2"/>
      </c>
      <c r="F199" s="53">
        <f t="shared" si="3"/>
      </c>
      <c r="G199" s="53">
        <f t="shared" si="4"/>
      </c>
      <c r="H199" s="59">
        <f t="shared" si="5"/>
      </c>
      <c r="I199" s="53">
        <f t="shared" si="6"/>
      </c>
      <c r="J199" s="53">
        <f t="shared" si="7"/>
      </c>
      <c r="K199" s="53">
        <f t="shared" si="8"/>
      </c>
      <c r="L199" s="67">
        <f t="shared" si="9"/>
      </c>
      <c r="M199" s="56">
        <f t="shared" si="10"/>
      </c>
      <c r="N199" s="68">
        <f t="shared" si="11"/>
      </c>
      <c r="O199" s="22">
        <f t="shared" si="12"/>
      </c>
      <c r="P199" s="22">
        <f>IF(往来单位!$C$189="客户",1,0)</f>
        <v>0</v>
      </c>
      <c r="Q199" s="22">
        <f t="shared" si="13"/>
        <v>21</v>
      </c>
    </row>
    <row r="200">
      <c r="A200" s="56">
        <f>IF($B200="","",187)</f>
      </c>
      <c r="B200" s="66">
        <f>IF(187&gt;$Q$613,"",INDEX(往来单位!$B$4:$B$603,MATCH(187,$Q$14:$Q$613,0)))</f>
      </c>
      <c r="C200" s="60">
        <f t="shared" si="0"/>
      </c>
      <c r="D200" s="60">
        <f t="shared" si="1"/>
      </c>
      <c r="E200" s="53">
        <f t="shared" si="2"/>
      </c>
      <c r="F200" s="53">
        <f t="shared" si="3"/>
      </c>
      <c r="G200" s="53">
        <f t="shared" si="4"/>
      </c>
      <c r="H200" s="59">
        <f t="shared" si="5"/>
      </c>
      <c r="I200" s="53">
        <f t="shared" si="6"/>
      </c>
      <c r="J200" s="53">
        <f t="shared" si="7"/>
      </c>
      <c r="K200" s="53">
        <f t="shared" si="8"/>
      </c>
      <c r="L200" s="67">
        <f t="shared" si="9"/>
      </c>
      <c r="M200" s="56">
        <f t="shared" si="10"/>
      </c>
      <c r="N200" s="68">
        <f t="shared" si="11"/>
      </c>
      <c r="O200" s="22">
        <f t="shared" si="12"/>
      </c>
      <c r="P200" s="22">
        <f>IF(往来单位!$C$190="客户",1,0)</f>
        <v>0</v>
      </c>
      <c r="Q200" s="22">
        <f t="shared" si="13"/>
        <v>21</v>
      </c>
    </row>
    <row r="201">
      <c r="A201" s="56">
        <f>IF($B201="","",188)</f>
      </c>
      <c r="B201" s="66">
        <f>IF(188&gt;$Q$613,"",INDEX(往来单位!$B$4:$B$603,MATCH(188,$Q$14:$Q$613,0)))</f>
      </c>
      <c r="C201" s="60">
        <f t="shared" si="0"/>
      </c>
      <c r="D201" s="60">
        <f t="shared" si="1"/>
      </c>
      <c r="E201" s="53">
        <f t="shared" si="2"/>
      </c>
      <c r="F201" s="53">
        <f t="shared" si="3"/>
      </c>
      <c r="G201" s="53">
        <f t="shared" si="4"/>
      </c>
      <c r="H201" s="59">
        <f t="shared" si="5"/>
      </c>
      <c r="I201" s="53">
        <f t="shared" si="6"/>
      </c>
      <c r="J201" s="53">
        <f t="shared" si="7"/>
      </c>
      <c r="K201" s="53">
        <f t="shared" si="8"/>
      </c>
      <c r="L201" s="67">
        <f t="shared" si="9"/>
      </c>
      <c r="M201" s="56">
        <f t="shared" si="10"/>
      </c>
      <c r="N201" s="68">
        <f t="shared" si="11"/>
      </c>
      <c r="O201" s="22">
        <f t="shared" si="12"/>
      </c>
      <c r="P201" s="22">
        <f>IF(往来单位!$C$191="客户",1,0)</f>
        <v>0</v>
      </c>
      <c r="Q201" s="22">
        <f t="shared" si="13"/>
        <v>21</v>
      </c>
    </row>
    <row r="202">
      <c r="A202" s="56">
        <f>IF($B202="","",189)</f>
      </c>
      <c r="B202" s="66">
        <f>IF(189&gt;$Q$613,"",INDEX(往来单位!$B$4:$B$603,MATCH(189,$Q$14:$Q$613,0)))</f>
      </c>
      <c r="C202" s="60">
        <f t="shared" si="0"/>
      </c>
      <c r="D202" s="60">
        <f t="shared" si="1"/>
      </c>
      <c r="E202" s="53">
        <f t="shared" si="2"/>
      </c>
      <c r="F202" s="53">
        <f t="shared" si="3"/>
      </c>
      <c r="G202" s="53">
        <f t="shared" si="4"/>
      </c>
      <c r="H202" s="59">
        <f t="shared" si="5"/>
      </c>
      <c r="I202" s="53">
        <f t="shared" si="6"/>
      </c>
      <c r="J202" s="53">
        <f t="shared" si="7"/>
      </c>
      <c r="K202" s="53">
        <f t="shared" si="8"/>
      </c>
      <c r="L202" s="67">
        <f t="shared" si="9"/>
      </c>
      <c r="M202" s="56">
        <f t="shared" si="10"/>
      </c>
      <c r="N202" s="68">
        <f t="shared" si="11"/>
      </c>
      <c r="O202" s="22">
        <f t="shared" si="12"/>
      </c>
      <c r="P202" s="22">
        <f>IF(往来单位!$C$192="客户",1,0)</f>
        <v>0</v>
      </c>
      <c r="Q202" s="22">
        <f t="shared" si="13"/>
        <v>21</v>
      </c>
    </row>
    <row r="203">
      <c r="A203" s="56">
        <f>IF($B203="","",190)</f>
      </c>
      <c r="B203" s="66">
        <f>IF(190&gt;$Q$613,"",INDEX(往来单位!$B$4:$B$603,MATCH(190,$Q$14:$Q$613,0)))</f>
      </c>
      <c r="C203" s="60">
        <f t="shared" si="0"/>
      </c>
      <c r="D203" s="60">
        <f t="shared" si="1"/>
      </c>
      <c r="E203" s="53">
        <f t="shared" si="2"/>
      </c>
      <c r="F203" s="53">
        <f t="shared" si="3"/>
      </c>
      <c r="G203" s="53">
        <f t="shared" si="4"/>
      </c>
      <c r="H203" s="59">
        <f t="shared" si="5"/>
      </c>
      <c r="I203" s="53">
        <f t="shared" si="6"/>
      </c>
      <c r="J203" s="53">
        <f t="shared" si="7"/>
      </c>
      <c r="K203" s="53">
        <f t="shared" si="8"/>
      </c>
      <c r="L203" s="67">
        <f t="shared" si="9"/>
      </c>
      <c r="M203" s="56">
        <f t="shared" si="10"/>
      </c>
      <c r="N203" s="68">
        <f t="shared" si="11"/>
      </c>
      <c r="O203" s="22">
        <f t="shared" si="12"/>
      </c>
      <c r="P203" s="22">
        <f>IF(往来单位!$C$193="客户",1,0)</f>
        <v>0</v>
      </c>
      <c r="Q203" s="22">
        <f t="shared" si="13"/>
        <v>21</v>
      </c>
    </row>
    <row r="204">
      <c r="A204" s="56">
        <f>IF($B204="","",191)</f>
      </c>
      <c r="B204" s="66">
        <f>IF(191&gt;$Q$613,"",INDEX(往来单位!$B$4:$B$603,MATCH(191,$Q$14:$Q$613,0)))</f>
      </c>
      <c r="C204" s="60">
        <f t="shared" si="0"/>
      </c>
      <c r="D204" s="60">
        <f t="shared" si="1"/>
      </c>
      <c r="E204" s="53">
        <f t="shared" si="2"/>
      </c>
      <c r="F204" s="53">
        <f t="shared" si="3"/>
      </c>
      <c r="G204" s="53">
        <f t="shared" si="4"/>
      </c>
      <c r="H204" s="59">
        <f t="shared" si="5"/>
      </c>
      <c r="I204" s="53">
        <f t="shared" si="6"/>
      </c>
      <c r="J204" s="53">
        <f t="shared" si="7"/>
      </c>
      <c r="K204" s="53">
        <f t="shared" si="8"/>
      </c>
      <c r="L204" s="67">
        <f t="shared" si="9"/>
      </c>
      <c r="M204" s="56">
        <f t="shared" si="10"/>
      </c>
      <c r="N204" s="68">
        <f t="shared" si="11"/>
      </c>
      <c r="O204" s="22">
        <f t="shared" si="12"/>
      </c>
      <c r="P204" s="22">
        <f>IF(往来单位!$C$194="客户",1,0)</f>
        <v>0</v>
      </c>
      <c r="Q204" s="22">
        <f t="shared" si="13"/>
        <v>21</v>
      </c>
    </row>
    <row r="205">
      <c r="A205" s="56">
        <f>IF($B205="","",192)</f>
      </c>
      <c r="B205" s="66">
        <f>IF(192&gt;$Q$613,"",INDEX(往来单位!$B$4:$B$603,MATCH(192,$Q$14:$Q$613,0)))</f>
      </c>
      <c r="C205" s="60">
        <f t="shared" si="0"/>
      </c>
      <c r="D205" s="60">
        <f t="shared" si="1"/>
      </c>
      <c r="E205" s="53">
        <f t="shared" si="2"/>
      </c>
      <c r="F205" s="53">
        <f t="shared" si="3"/>
      </c>
      <c r="G205" s="53">
        <f t="shared" si="4"/>
      </c>
      <c r="H205" s="59">
        <f t="shared" si="5"/>
      </c>
      <c r="I205" s="53">
        <f t="shared" si="6"/>
      </c>
      <c r="J205" s="53">
        <f t="shared" si="7"/>
      </c>
      <c r="K205" s="53">
        <f t="shared" si="8"/>
      </c>
      <c r="L205" s="67">
        <f t="shared" si="9"/>
      </c>
      <c r="M205" s="56">
        <f t="shared" si="10"/>
      </c>
      <c r="N205" s="68">
        <f t="shared" si="11"/>
      </c>
      <c r="O205" s="22">
        <f t="shared" si="12"/>
      </c>
      <c r="P205" s="22">
        <f>IF(往来单位!$C$195="客户",1,0)</f>
        <v>0</v>
      </c>
      <c r="Q205" s="22">
        <f t="shared" si="13"/>
        <v>21</v>
      </c>
    </row>
    <row r="206">
      <c r="A206" s="56">
        <f>IF($B206="","",193)</f>
      </c>
      <c r="B206" s="66">
        <f>IF(193&gt;$Q$613,"",INDEX(往来单位!$B$4:$B$603,MATCH(193,$Q$14:$Q$613,0)))</f>
      </c>
      <c r="C206" s="60">
        <f t="shared" si="0"/>
      </c>
      <c r="D206" s="60">
        <f t="shared" si="1"/>
      </c>
      <c r="E206" s="53">
        <f t="shared" si="2"/>
      </c>
      <c r="F206" s="53">
        <f t="shared" si="3"/>
      </c>
      <c r="G206" s="53">
        <f t="shared" si="4"/>
      </c>
      <c r="H206" s="59">
        <f t="shared" si="5"/>
      </c>
      <c r="I206" s="53">
        <f t="shared" si="6"/>
      </c>
      <c r="J206" s="53">
        <f t="shared" si="7"/>
      </c>
      <c r="K206" s="53">
        <f t="shared" si="8"/>
      </c>
      <c r="L206" s="67">
        <f t="shared" si="9"/>
      </c>
      <c r="M206" s="56">
        <f t="shared" si="10"/>
      </c>
      <c r="N206" s="68">
        <f t="shared" si="11"/>
      </c>
      <c r="O206" s="22">
        <f t="shared" si="12"/>
      </c>
      <c r="P206" s="22">
        <f>IF(往来单位!$C$196="客户",1,0)</f>
        <v>0</v>
      </c>
      <c r="Q206" s="22">
        <f t="shared" si="13"/>
        <v>21</v>
      </c>
    </row>
    <row r="207">
      <c r="A207" s="56">
        <f>IF($B207="","",194)</f>
      </c>
      <c r="B207" s="66">
        <f>IF(194&gt;$Q$613,"",INDEX(往来单位!$B$4:$B$603,MATCH(194,$Q$14:$Q$613,0)))</f>
      </c>
      <c r="C207" s="60">
        <f t="shared" si="0"/>
      </c>
      <c r="D207" s="60">
        <f t="shared" si="1"/>
      </c>
      <c r="E207" s="53">
        <f t="shared" si="2"/>
      </c>
      <c r="F207" s="53">
        <f t="shared" si="3"/>
      </c>
      <c r="G207" s="53">
        <f t="shared" si="4"/>
      </c>
      <c r="H207" s="59">
        <f t="shared" si="5"/>
      </c>
      <c r="I207" s="53">
        <f t="shared" si="6"/>
      </c>
      <c r="J207" s="53">
        <f t="shared" si="7"/>
      </c>
      <c r="K207" s="53">
        <f t="shared" si="8"/>
      </c>
      <c r="L207" s="67">
        <f t="shared" si="9"/>
      </c>
      <c r="M207" s="56">
        <f t="shared" si="10"/>
      </c>
      <c r="N207" s="68">
        <f t="shared" si="11"/>
      </c>
      <c r="O207" s="22">
        <f t="shared" si="12"/>
      </c>
      <c r="P207" s="22">
        <f>IF(往来单位!$C$197="客户",1,0)</f>
        <v>0</v>
      </c>
      <c r="Q207" s="22">
        <f t="shared" si="13"/>
        <v>21</v>
      </c>
    </row>
    <row r="208">
      <c r="A208" s="56">
        <f>IF($B208="","",195)</f>
      </c>
      <c r="B208" s="66">
        <f>IF(195&gt;$Q$613,"",INDEX(往来单位!$B$4:$B$603,MATCH(195,$Q$14:$Q$613,0)))</f>
      </c>
      <c r="C208" s="60">
        <f t="shared" si="0"/>
      </c>
      <c r="D208" s="60">
        <f t="shared" si="1"/>
      </c>
      <c r="E208" s="53">
        <f t="shared" si="2"/>
      </c>
      <c r="F208" s="53">
        <f t="shared" si="3"/>
      </c>
      <c r="G208" s="53">
        <f t="shared" si="4"/>
      </c>
      <c r="H208" s="59">
        <f t="shared" si="5"/>
      </c>
      <c r="I208" s="53">
        <f t="shared" si="6"/>
      </c>
      <c r="J208" s="53">
        <f t="shared" si="7"/>
      </c>
      <c r="K208" s="53">
        <f t="shared" si="8"/>
      </c>
      <c r="L208" s="67">
        <f t="shared" si="9"/>
      </c>
      <c r="M208" s="56">
        <f t="shared" si="10"/>
      </c>
      <c r="N208" s="68">
        <f t="shared" si="11"/>
      </c>
      <c r="O208" s="22">
        <f t="shared" si="12"/>
      </c>
      <c r="P208" s="22">
        <f>IF(往来单位!$C$198="客户",1,0)</f>
        <v>0</v>
      </c>
      <c r="Q208" s="22">
        <f t="shared" si="13"/>
        <v>21</v>
      </c>
    </row>
    <row r="209">
      <c r="A209" s="56">
        <f>IF($B209="","",196)</f>
      </c>
      <c r="B209" s="66">
        <f>IF(196&gt;$Q$613,"",INDEX(往来单位!$B$4:$B$603,MATCH(196,$Q$14:$Q$613,0)))</f>
      </c>
      <c r="C209" s="60">
        <f t="shared" si="0"/>
      </c>
      <c r="D209" s="60">
        <f t="shared" si="1"/>
      </c>
      <c r="E209" s="53">
        <f t="shared" si="2"/>
      </c>
      <c r="F209" s="53">
        <f t="shared" si="3"/>
      </c>
      <c r="G209" s="53">
        <f t="shared" si="4"/>
      </c>
      <c r="H209" s="59">
        <f t="shared" si="5"/>
      </c>
      <c r="I209" s="53">
        <f t="shared" si="6"/>
      </c>
      <c r="J209" s="53">
        <f t="shared" si="7"/>
      </c>
      <c r="K209" s="53">
        <f t="shared" si="8"/>
      </c>
      <c r="L209" s="67">
        <f t="shared" si="9"/>
      </c>
      <c r="M209" s="56">
        <f t="shared" si="10"/>
      </c>
      <c r="N209" s="68">
        <f t="shared" si="11"/>
      </c>
      <c r="O209" s="22">
        <f t="shared" si="12"/>
      </c>
      <c r="P209" s="22">
        <f>IF(往来单位!$C$199="客户",1,0)</f>
        <v>0</v>
      </c>
      <c r="Q209" s="22">
        <f t="shared" si="13"/>
        <v>21</v>
      </c>
    </row>
    <row r="210">
      <c r="A210" s="56">
        <f>IF($B210="","",197)</f>
      </c>
      <c r="B210" s="66">
        <f>IF(197&gt;$Q$613,"",INDEX(往来单位!$B$4:$B$603,MATCH(197,$Q$14:$Q$613,0)))</f>
      </c>
      <c r="C210" s="60">
        <f t="shared" si="0"/>
      </c>
      <c r="D210" s="60">
        <f t="shared" si="1"/>
      </c>
      <c r="E210" s="53">
        <f t="shared" si="2"/>
      </c>
      <c r="F210" s="53">
        <f t="shared" si="3"/>
      </c>
      <c r="G210" s="53">
        <f t="shared" si="4"/>
      </c>
      <c r="H210" s="59">
        <f t="shared" si="5"/>
      </c>
      <c r="I210" s="53">
        <f t="shared" si="6"/>
      </c>
      <c r="J210" s="53">
        <f t="shared" si="7"/>
      </c>
      <c r="K210" s="53">
        <f t="shared" si="8"/>
      </c>
      <c r="L210" s="67">
        <f t="shared" si="9"/>
      </c>
      <c r="M210" s="56">
        <f t="shared" si="10"/>
      </c>
      <c r="N210" s="68">
        <f t="shared" si="11"/>
      </c>
      <c r="O210" s="22">
        <f t="shared" si="12"/>
      </c>
      <c r="P210" s="22">
        <f>IF(往来单位!$C$200="客户",1,0)</f>
        <v>0</v>
      </c>
      <c r="Q210" s="22">
        <f t="shared" si="13"/>
        <v>21</v>
      </c>
    </row>
    <row r="211">
      <c r="A211" s="56">
        <f>IF($B211="","",198)</f>
      </c>
      <c r="B211" s="66">
        <f>IF(198&gt;$Q$613,"",INDEX(往来单位!$B$4:$B$603,MATCH(198,$Q$14:$Q$613,0)))</f>
      </c>
      <c r="C211" s="60">
        <f t="shared" si="0"/>
      </c>
      <c r="D211" s="60">
        <f t="shared" si="1"/>
      </c>
      <c r="E211" s="53">
        <f t="shared" si="2"/>
      </c>
      <c r="F211" s="53">
        <f t="shared" si="3"/>
      </c>
      <c r="G211" s="53">
        <f t="shared" si="4"/>
      </c>
      <c r="H211" s="59">
        <f t="shared" si="5"/>
      </c>
      <c r="I211" s="53">
        <f t="shared" si="6"/>
      </c>
      <c r="J211" s="53">
        <f t="shared" si="7"/>
      </c>
      <c r="K211" s="53">
        <f t="shared" si="8"/>
      </c>
      <c r="L211" s="67">
        <f t="shared" si="9"/>
      </c>
      <c r="M211" s="56">
        <f t="shared" si="10"/>
      </c>
      <c r="N211" s="68">
        <f t="shared" si="11"/>
      </c>
      <c r="O211" s="22">
        <f t="shared" si="12"/>
      </c>
      <c r="P211" s="22">
        <f>IF(往来单位!$C$201="客户",1,0)</f>
        <v>0</v>
      </c>
      <c r="Q211" s="22">
        <f t="shared" si="13"/>
        <v>21</v>
      </c>
    </row>
    <row r="212">
      <c r="A212" s="56">
        <f>IF($B212="","",199)</f>
      </c>
      <c r="B212" s="66">
        <f>IF(199&gt;$Q$613,"",INDEX(往来单位!$B$4:$B$603,MATCH(199,$Q$14:$Q$613,0)))</f>
      </c>
      <c r="C212" s="60">
        <f t="shared" si="0"/>
      </c>
      <c r="D212" s="60">
        <f t="shared" si="1"/>
      </c>
      <c r="E212" s="53">
        <f t="shared" si="2"/>
      </c>
      <c r="F212" s="53">
        <f t="shared" si="3"/>
      </c>
      <c r="G212" s="53">
        <f t="shared" si="4"/>
      </c>
      <c r="H212" s="59">
        <f t="shared" si="5"/>
      </c>
      <c r="I212" s="53">
        <f t="shared" si="6"/>
      </c>
      <c r="J212" s="53">
        <f t="shared" si="7"/>
      </c>
      <c r="K212" s="53">
        <f t="shared" si="8"/>
      </c>
      <c r="L212" s="67">
        <f t="shared" si="9"/>
      </c>
      <c r="M212" s="56">
        <f t="shared" si="10"/>
      </c>
      <c r="N212" s="68">
        <f t="shared" si="11"/>
      </c>
      <c r="O212" s="22">
        <f t="shared" si="12"/>
      </c>
      <c r="P212" s="22">
        <f>IF(往来单位!$C$202="客户",1,0)</f>
        <v>0</v>
      </c>
      <c r="Q212" s="22">
        <f t="shared" si="13"/>
        <v>21</v>
      </c>
    </row>
    <row r="213">
      <c r="A213" s="56">
        <f>IF($B213="","",200)</f>
      </c>
      <c r="B213" s="66">
        <f>IF(200&gt;$Q$613,"",INDEX(往来单位!$B$4:$B$603,MATCH(200,$Q$14:$Q$613,0)))</f>
      </c>
      <c r="C213" s="60">
        <f t="shared" si="0"/>
      </c>
      <c r="D213" s="60">
        <f t="shared" si="1"/>
      </c>
      <c r="E213" s="53">
        <f t="shared" si="2"/>
      </c>
      <c r="F213" s="53">
        <f t="shared" si="3"/>
      </c>
      <c r="G213" s="53">
        <f t="shared" si="4"/>
      </c>
      <c r="H213" s="59">
        <f t="shared" si="5"/>
      </c>
      <c r="I213" s="53">
        <f t="shared" si="6"/>
      </c>
      <c r="J213" s="53">
        <f t="shared" si="7"/>
      </c>
      <c r="K213" s="53">
        <f t="shared" si="8"/>
      </c>
      <c r="L213" s="67">
        <f t="shared" si="9"/>
      </c>
      <c r="M213" s="56">
        <f t="shared" si="10"/>
      </c>
      <c r="N213" s="68">
        <f t="shared" si="11"/>
      </c>
      <c r="O213" s="22">
        <f t="shared" si="12"/>
      </c>
      <c r="P213" s="22">
        <f>IF(往来单位!$C$203="客户",1,0)</f>
        <v>0</v>
      </c>
      <c r="Q213" s="22">
        <f t="shared" si="13"/>
        <v>21</v>
      </c>
    </row>
    <row r="214">
      <c r="A214" s="56">
        <f>IF($B214="","",201)</f>
      </c>
      <c r="B214" s="66">
        <f>IF(201&gt;$Q$613,"",INDEX(往来单位!$B$4:$B$603,MATCH(201,$Q$14:$Q$613,0)))</f>
      </c>
      <c r="C214" s="60">
        <f t="shared" si="0"/>
      </c>
      <c r="D214" s="60">
        <f t="shared" si="1"/>
      </c>
      <c r="E214" s="53">
        <f t="shared" si="2"/>
      </c>
      <c r="F214" s="53">
        <f t="shared" si="3"/>
      </c>
      <c r="G214" s="53">
        <f t="shared" si="4"/>
      </c>
      <c r="H214" s="59">
        <f t="shared" si="5"/>
      </c>
      <c r="I214" s="53">
        <f t="shared" si="6"/>
      </c>
      <c r="J214" s="53">
        <f t="shared" si="7"/>
      </c>
      <c r="K214" s="53">
        <f t="shared" si="8"/>
      </c>
      <c r="L214" s="67">
        <f t="shared" si="9"/>
      </c>
      <c r="M214" s="56">
        <f t="shared" si="10"/>
      </c>
      <c r="N214" s="68">
        <f t="shared" si="11"/>
      </c>
      <c r="O214" s="22">
        <f t="shared" si="12"/>
      </c>
      <c r="P214" s="22">
        <f>IF(往来单位!$C$204="客户",1,0)</f>
        <v>0</v>
      </c>
      <c r="Q214" s="22">
        <f t="shared" si="13"/>
        <v>21</v>
      </c>
    </row>
    <row r="215">
      <c r="A215" s="56">
        <f>IF($B215="","",202)</f>
      </c>
      <c r="B215" s="66">
        <f>IF(202&gt;$Q$613,"",INDEX(往来单位!$B$4:$B$603,MATCH(202,$Q$14:$Q$613,0)))</f>
      </c>
      <c r="C215" s="60">
        <f t="shared" si="0"/>
      </c>
      <c r="D215" s="60">
        <f t="shared" si="1"/>
      </c>
      <c r="E215" s="53">
        <f t="shared" si="2"/>
      </c>
      <c r="F215" s="53">
        <f t="shared" si="3"/>
      </c>
      <c r="G215" s="53">
        <f t="shared" si="4"/>
      </c>
      <c r="H215" s="59">
        <f t="shared" si="5"/>
      </c>
      <c r="I215" s="53">
        <f t="shared" si="6"/>
      </c>
      <c r="J215" s="53">
        <f t="shared" si="7"/>
      </c>
      <c r="K215" s="53">
        <f t="shared" si="8"/>
      </c>
      <c r="L215" s="67">
        <f t="shared" si="9"/>
      </c>
      <c r="M215" s="56">
        <f t="shared" si="10"/>
      </c>
      <c r="N215" s="68">
        <f t="shared" si="11"/>
      </c>
      <c r="O215" s="22">
        <f t="shared" si="12"/>
      </c>
      <c r="P215" s="22">
        <f>IF(往来单位!$C$205="客户",1,0)</f>
        <v>0</v>
      </c>
      <c r="Q215" s="22">
        <f t="shared" si="13"/>
        <v>21</v>
      </c>
    </row>
    <row r="216">
      <c r="A216" s="56">
        <f>IF($B216="","",203)</f>
      </c>
      <c r="B216" s="66">
        <f>IF(203&gt;$Q$613,"",INDEX(往来单位!$B$4:$B$603,MATCH(203,$Q$14:$Q$613,0)))</f>
      </c>
      <c r="C216" s="60">
        <f t="shared" si="0"/>
      </c>
      <c r="D216" s="60">
        <f t="shared" si="1"/>
      </c>
      <c r="E216" s="53">
        <f t="shared" si="2"/>
      </c>
      <c r="F216" s="53">
        <f t="shared" si="3"/>
      </c>
      <c r="G216" s="53">
        <f t="shared" si="4"/>
      </c>
      <c r="H216" s="59">
        <f t="shared" si="5"/>
      </c>
      <c r="I216" s="53">
        <f t="shared" si="6"/>
      </c>
      <c r="J216" s="53">
        <f t="shared" si="7"/>
      </c>
      <c r="K216" s="53">
        <f t="shared" si="8"/>
      </c>
      <c r="L216" s="67">
        <f t="shared" si="9"/>
      </c>
      <c r="M216" s="56">
        <f t="shared" si="10"/>
      </c>
      <c r="N216" s="68">
        <f t="shared" si="11"/>
      </c>
      <c r="O216" s="22">
        <f t="shared" si="12"/>
      </c>
      <c r="P216" s="22">
        <f>IF(往来单位!$C$206="客户",1,0)</f>
        <v>0</v>
      </c>
      <c r="Q216" s="22">
        <f t="shared" si="13"/>
        <v>21</v>
      </c>
    </row>
    <row r="217">
      <c r="A217" s="56">
        <f>IF($B217="","",204)</f>
      </c>
      <c r="B217" s="66">
        <f>IF(204&gt;$Q$613,"",INDEX(往来单位!$B$4:$B$603,MATCH(204,$Q$14:$Q$613,0)))</f>
      </c>
      <c r="C217" s="60">
        <f t="shared" si="0"/>
      </c>
      <c r="D217" s="60">
        <f t="shared" si="1"/>
      </c>
      <c r="E217" s="53">
        <f t="shared" si="2"/>
      </c>
      <c r="F217" s="53">
        <f t="shared" si="3"/>
      </c>
      <c r="G217" s="53">
        <f t="shared" si="4"/>
      </c>
      <c r="H217" s="59">
        <f t="shared" si="5"/>
      </c>
      <c r="I217" s="53">
        <f t="shared" si="6"/>
      </c>
      <c r="J217" s="53">
        <f t="shared" si="7"/>
      </c>
      <c r="K217" s="53">
        <f t="shared" si="8"/>
      </c>
      <c r="L217" s="67">
        <f t="shared" si="9"/>
      </c>
      <c r="M217" s="56">
        <f t="shared" si="10"/>
      </c>
      <c r="N217" s="68">
        <f t="shared" si="11"/>
      </c>
      <c r="O217" s="22">
        <f t="shared" si="12"/>
      </c>
      <c r="P217" s="22">
        <f>IF(往来单位!$C$207="客户",1,0)</f>
        <v>0</v>
      </c>
      <c r="Q217" s="22">
        <f t="shared" si="13"/>
        <v>21</v>
      </c>
    </row>
    <row r="218">
      <c r="A218" s="56">
        <f>IF($B218="","",205)</f>
      </c>
      <c r="B218" s="66">
        <f>IF(205&gt;$Q$613,"",INDEX(往来单位!$B$4:$B$603,MATCH(205,$Q$14:$Q$613,0)))</f>
      </c>
      <c r="C218" s="60">
        <f t="shared" si="0"/>
      </c>
      <c r="D218" s="60">
        <f t="shared" si="1"/>
      </c>
      <c r="E218" s="53">
        <f t="shared" si="2"/>
      </c>
      <c r="F218" s="53">
        <f t="shared" si="3"/>
      </c>
      <c r="G218" s="53">
        <f t="shared" si="4"/>
      </c>
      <c r="H218" s="59">
        <f t="shared" si="5"/>
      </c>
      <c r="I218" s="53">
        <f t="shared" si="6"/>
      </c>
      <c r="J218" s="53">
        <f t="shared" si="7"/>
      </c>
      <c r="K218" s="53">
        <f t="shared" si="8"/>
      </c>
      <c r="L218" s="67">
        <f t="shared" si="9"/>
      </c>
      <c r="M218" s="56">
        <f t="shared" si="10"/>
      </c>
      <c r="N218" s="68">
        <f t="shared" si="11"/>
      </c>
      <c r="O218" s="22">
        <f t="shared" si="12"/>
      </c>
      <c r="P218" s="22">
        <f>IF(往来单位!$C$208="客户",1,0)</f>
        <v>0</v>
      </c>
      <c r="Q218" s="22">
        <f t="shared" si="13"/>
        <v>21</v>
      </c>
    </row>
    <row r="219">
      <c r="A219" s="56">
        <f>IF($B219="","",206)</f>
      </c>
      <c r="B219" s="66">
        <f>IF(206&gt;$Q$613,"",INDEX(往来单位!$B$4:$B$603,MATCH(206,$Q$14:$Q$613,0)))</f>
      </c>
      <c r="C219" s="60">
        <f t="shared" si="0"/>
      </c>
      <c r="D219" s="60">
        <f t="shared" si="1"/>
      </c>
      <c r="E219" s="53">
        <f t="shared" si="2"/>
      </c>
      <c r="F219" s="53">
        <f t="shared" si="3"/>
      </c>
      <c r="G219" s="53">
        <f t="shared" si="4"/>
      </c>
      <c r="H219" s="59">
        <f t="shared" si="5"/>
      </c>
      <c r="I219" s="53">
        <f t="shared" si="6"/>
      </c>
      <c r="J219" s="53">
        <f t="shared" si="7"/>
      </c>
      <c r="K219" s="53">
        <f t="shared" si="8"/>
      </c>
      <c r="L219" s="67">
        <f t="shared" si="9"/>
      </c>
      <c r="M219" s="56">
        <f t="shared" si="10"/>
      </c>
      <c r="N219" s="68">
        <f t="shared" si="11"/>
      </c>
      <c r="O219" s="22">
        <f t="shared" si="12"/>
      </c>
      <c r="P219" s="22">
        <f>IF(往来单位!$C$209="客户",1,0)</f>
        <v>0</v>
      </c>
      <c r="Q219" s="22">
        <f t="shared" si="13"/>
        <v>21</v>
      </c>
    </row>
    <row r="220">
      <c r="A220" s="56">
        <f>IF($B220="","",207)</f>
      </c>
      <c r="B220" s="66">
        <f>IF(207&gt;$Q$613,"",INDEX(往来单位!$B$4:$B$603,MATCH(207,$Q$14:$Q$613,0)))</f>
      </c>
      <c r="C220" s="60">
        <f t="shared" si="0"/>
      </c>
      <c r="D220" s="60">
        <f t="shared" si="1"/>
      </c>
      <c r="E220" s="53">
        <f t="shared" si="2"/>
      </c>
      <c r="F220" s="53">
        <f t="shared" si="3"/>
      </c>
      <c r="G220" s="53">
        <f t="shared" si="4"/>
      </c>
      <c r="H220" s="59">
        <f t="shared" si="5"/>
      </c>
      <c r="I220" s="53">
        <f t="shared" si="6"/>
      </c>
      <c r="J220" s="53">
        <f t="shared" si="7"/>
      </c>
      <c r="K220" s="53">
        <f t="shared" si="8"/>
      </c>
      <c r="L220" s="67">
        <f t="shared" si="9"/>
      </c>
      <c r="M220" s="56">
        <f t="shared" si="10"/>
      </c>
      <c r="N220" s="68">
        <f t="shared" si="11"/>
      </c>
      <c r="O220" s="22">
        <f t="shared" si="12"/>
      </c>
      <c r="P220" s="22">
        <f>IF(往来单位!$C$210="客户",1,0)</f>
        <v>0</v>
      </c>
      <c r="Q220" s="22">
        <f t="shared" si="13"/>
        <v>21</v>
      </c>
    </row>
    <row r="221">
      <c r="A221" s="56">
        <f>IF($B221="","",208)</f>
      </c>
      <c r="B221" s="66">
        <f>IF(208&gt;$Q$613,"",INDEX(往来单位!$B$4:$B$603,MATCH(208,$Q$14:$Q$613,0)))</f>
      </c>
      <c r="C221" s="60">
        <f t="shared" si="0"/>
      </c>
      <c r="D221" s="60">
        <f t="shared" si="1"/>
      </c>
      <c r="E221" s="53">
        <f t="shared" si="2"/>
      </c>
      <c r="F221" s="53">
        <f t="shared" si="3"/>
      </c>
      <c r="G221" s="53">
        <f t="shared" si="4"/>
      </c>
      <c r="H221" s="59">
        <f t="shared" si="5"/>
      </c>
      <c r="I221" s="53">
        <f t="shared" si="6"/>
      </c>
      <c r="J221" s="53">
        <f t="shared" si="7"/>
      </c>
      <c r="K221" s="53">
        <f t="shared" si="8"/>
      </c>
      <c r="L221" s="67">
        <f t="shared" si="9"/>
      </c>
      <c r="M221" s="56">
        <f t="shared" si="10"/>
      </c>
      <c r="N221" s="68">
        <f t="shared" si="11"/>
      </c>
      <c r="O221" s="22">
        <f t="shared" si="12"/>
      </c>
      <c r="P221" s="22">
        <f>IF(往来单位!$C$211="客户",1,0)</f>
        <v>0</v>
      </c>
      <c r="Q221" s="22">
        <f t="shared" si="13"/>
        <v>21</v>
      </c>
    </row>
    <row r="222">
      <c r="A222" s="56">
        <f>IF($B222="","",209)</f>
      </c>
      <c r="B222" s="66">
        <f>IF(209&gt;$Q$613,"",INDEX(往来单位!$B$4:$B$603,MATCH(209,$Q$14:$Q$613,0)))</f>
      </c>
      <c r="C222" s="60">
        <f t="shared" si="0"/>
      </c>
      <c r="D222" s="60">
        <f t="shared" si="1"/>
      </c>
      <c r="E222" s="53">
        <f t="shared" si="2"/>
      </c>
      <c r="F222" s="53">
        <f t="shared" si="3"/>
      </c>
      <c r="G222" s="53">
        <f t="shared" si="4"/>
      </c>
      <c r="H222" s="59">
        <f t="shared" si="5"/>
      </c>
      <c r="I222" s="53">
        <f t="shared" si="6"/>
      </c>
      <c r="J222" s="53">
        <f t="shared" si="7"/>
      </c>
      <c r="K222" s="53">
        <f t="shared" si="8"/>
      </c>
      <c r="L222" s="67">
        <f t="shared" si="9"/>
      </c>
      <c r="M222" s="56">
        <f t="shared" si="10"/>
      </c>
      <c r="N222" s="68">
        <f t="shared" si="11"/>
      </c>
      <c r="O222" s="22">
        <f t="shared" si="12"/>
      </c>
      <c r="P222" s="22">
        <f>IF(往来单位!$C$212="客户",1,0)</f>
        <v>0</v>
      </c>
      <c r="Q222" s="22">
        <f t="shared" si="13"/>
        <v>21</v>
      </c>
    </row>
    <row r="223">
      <c r="A223" s="56">
        <f>IF($B223="","",210)</f>
      </c>
      <c r="B223" s="66">
        <f>IF(210&gt;$Q$613,"",INDEX(往来单位!$B$4:$B$603,MATCH(210,$Q$14:$Q$613,0)))</f>
      </c>
      <c r="C223" s="60">
        <f t="shared" si="0"/>
      </c>
      <c r="D223" s="60">
        <f t="shared" si="1"/>
      </c>
      <c r="E223" s="53">
        <f t="shared" si="2"/>
      </c>
      <c r="F223" s="53">
        <f t="shared" si="3"/>
      </c>
      <c r="G223" s="53">
        <f t="shared" si="4"/>
      </c>
      <c r="H223" s="59">
        <f t="shared" si="5"/>
      </c>
      <c r="I223" s="53">
        <f t="shared" si="6"/>
      </c>
      <c r="J223" s="53">
        <f t="shared" si="7"/>
      </c>
      <c r="K223" s="53">
        <f t="shared" si="8"/>
      </c>
      <c r="L223" s="67">
        <f t="shared" si="9"/>
      </c>
      <c r="M223" s="56">
        <f t="shared" si="10"/>
      </c>
      <c r="N223" s="68">
        <f t="shared" si="11"/>
      </c>
      <c r="O223" s="22">
        <f t="shared" si="12"/>
      </c>
      <c r="P223" s="22">
        <f>IF(往来单位!$C$213="客户",1,0)</f>
        <v>0</v>
      </c>
      <c r="Q223" s="22">
        <f t="shared" si="13"/>
        <v>21</v>
      </c>
    </row>
    <row r="224">
      <c r="A224" s="56">
        <f>IF($B224="","",211)</f>
      </c>
      <c r="B224" s="66">
        <f>IF(211&gt;$Q$613,"",INDEX(往来单位!$B$4:$B$603,MATCH(211,$Q$14:$Q$613,0)))</f>
      </c>
      <c r="C224" s="60">
        <f t="shared" si="0"/>
      </c>
      <c r="D224" s="60">
        <f t="shared" si="1"/>
      </c>
      <c r="E224" s="53">
        <f t="shared" si="2"/>
      </c>
      <c r="F224" s="53">
        <f t="shared" si="3"/>
      </c>
      <c r="G224" s="53">
        <f t="shared" si="4"/>
      </c>
      <c r="H224" s="59">
        <f t="shared" si="5"/>
      </c>
      <c r="I224" s="53">
        <f t="shared" si="6"/>
      </c>
      <c r="J224" s="53">
        <f t="shared" si="7"/>
      </c>
      <c r="K224" s="53">
        <f t="shared" si="8"/>
      </c>
      <c r="L224" s="67">
        <f t="shared" si="9"/>
      </c>
      <c r="M224" s="56">
        <f t="shared" si="10"/>
      </c>
      <c r="N224" s="68">
        <f t="shared" si="11"/>
      </c>
      <c r="O224" s="22">
        <f t="shared" si="12"/>
      </c>
      <c r="P224" s="22">
        <f>IF(往来单位!$C$214="客户",1,0)</f>
        <v>0</v>
      </c>
      <c r="Q224" s="22">
        <f t="shared" si="13"/>
        <v>21</v>
      </c>
    </row>
    <row r="225">
      <c r="A225" s="56">
        <f>IF($B225="","",212)</f>
      </c>
      <c r="B225" s="66">
        <f>IF(212&gt;$Q$613,"",INDEX(往来单位!$B$4:$B$603,MATCH(212,$Q$14:$Q$613,0)))</f>
      </c>
      <c r="C225" s="60">
        <f t="shared" si="0"/>
      </c>
      <c r="D225" s="60">
        <f t="shared" si="1"/>
      </c>
      <c r="E225" s="53">
        <f t="shared" si="2"/>
      </c>
      <c r="F225" s="53">
        <f t="shared" si="3"/>
      </c>
      <c r="G225" s="53">
        <f t="shared" si="4"/>
      </c>
      <c r="H225" s="59">
        <f t="shared" si="5"/>
      </c>
      <c r="I225" s="53">
        <f t="shared" si="6"/>
      </c>
      <c r="J225" s="53">
        <f t="shared" si="7"/>
      </c>
      <c r="K225" s="53">
        <f t="shared" si="8"/>
      </c>
      <c r="L225" s="67">
        <f t="shared" si="9"/>
      </c>
      <c r="M225" s="56">
        <f t="shared" si="10"/>
      </c>
      <c r="N225" s="68">
        <f t="shared" si="11"/>
      </c>
      <c r="O225" s="22">
        <f t="shared" si="12"/>
      </c>
      <c r="P225" s="22">
        <f>IF(往来单位!$C$215="客户",1,0)</f>
        <v>0</v>
      </c>
      <c r="Q225" s="22">
        <f t="shared" si="13"/>
        <v>21</v>
      </c>
    </row>
    <row r="226">
      <c r="A226" s="56">
        <f>IF($B226="","",213)</f>
      </c>
      <c r="B226" s="66">
        <f>IF(213&gt;$Q$613,"",INDEX(往来单位!$B$4:$B$603,MATCH(213,$Q$14:$Q$613,0)))</f>
      </c>
      <c r="C226" s="60">
        <f t="shared" si="0"/>
      </c>
      <c r="D226" s="60">
        <f t="shared" si="1"/>
      </c>
      <c r="E226" s="53">
        <f t="shared" si="2"/>
      </c>
      <c r="F226" s="53">
        <f t="shared" si="3"/>
      </c>
      <c r="G226" s="53">
        <f t="shared" si="4"/>
      </c>
      <c r="H226" s="59">
        <f t="shared" si="5"/>
      </c>
      <c r="I226" s="53">
        <f t="shared" si="6"/>
      </c>
      <c r="J226" s="53">
        <f t="shared" si="7"/>
      </c>
      <c r="K226" s="53">
        <f t="shared" si="8"/>
      </c>
      <c r="L226" s="67">
        <f t="shared" si="9"/>
      </c>
      <c r="M226" s="56">
        <f t="shared" si="10"/>
      </c>
      <c r="N226" s="68">
        <f t="shared" si="11"/>
      </c>
      <c r="O226" s="22">
        <f t="shared" si="12"/>
      </c>
      <c r="P226" s="22">
        <f>IF(往来单位!$C$216="客户",1,0)</f>
        <v>0</v>
      </c>
      <c r="Q226" s="22">
        <f t="shared" si="13"/>
        <v>21</v>
      </c>
    </row>
    <row r="227">
      <c r="A227" s="56">
        <f>IF($B227="","",214)</f>
      </c>
      <c r="B227" s="66">
        <f>IF(214&gt;$Q$613,"",INDEX(往来单位!$B$4:$B$603,MATCH(214,$Q$14:$Q$613,0)))</f>
      </c>
      <c r="C227" s="60">
        <f t="shared" si="0"/>
      </c>
      <c r="D227" s="60">
        <f t="shared" si="1"/>
      </c>
      <c r="E227" s="53">
        <f t="shared" si="2"/>
      </c>
      <c r="F227" s="53">
        <f t="shared" si="3"/>
      </c>
      <c r="G227" s="53">
        <f t="shared" si="4"/>
      </c>
      <c r="H227" s="59">
        <f t="shared" si="5"/>
      </c>
      <c r="I227" s="53">
        <f t="shared" si="6"/>
      </c>
      <c r="J227" s="53">
        <f t="shared" si="7"/>
      </c>
      <c r="K227" s="53">
        <f t="shared" si="8"/>
      </c>
      <c r="L227" s="67">
        <f t="shared" si="9"/>
      </c>
      <c r="M227" s="56">
        <f t="shared" si="10"/>
      </c>
      <c r="N227" s="68">
        <f t="shared" si="11"/>
      </c>
      <c r="O227" s="22">
        <f t="shared" si="12"/>
      </c>
      <c r="P227" s="22">
        <f>IF(往来单位!$C$217="客户",1,0)</f>
        <v>0</v>
      </c>
      <c r="Q227" s="22">
        <f t="shared" si="13"/>
        <v>21</v>
      </c>
    </row>
    <row r="228">
      <c r="A228" s="56">
        <f>IF($B228="","",215)</f>
      </c>
      <c r="B228" s="66">
        <f>IF(215&gt;$Q$613,"",INDEX(往来单位!$B$4:$B$603,MATCH(215,$Q$14:$Q$613,0)))</f>
      </c>
      <c r="C228" s="60">
        <f t="shared" si="0"/>
      </c>
      <c r="D228" s="60">
        <f t="shared" si="1"/>
      </c>
      <c r="E228" s="53">
        <f t="shared" si="2"/>
      </c>
      <c r="F228" s="53">
        <f t="shared" si="3"/>
      </c>
      <c r="G228" s="53">
        <f t="shared" si="4"/>
      </c>
      <c r="H228" s="59">
        <f t="shared" si="5"/>
      </c>
      <c r="I228" s="53">
        <f t="shared" si="6"/>
      </c>
      <c r="J228" s="53">
        <f t="shared" si="7"/>
      </c>
      <c r="K228" s="53">
        <f t="shared" si="8"/>
      </c>
      <c r="L228" s="67">
        <f t="shared" si="9"/>
      </c>
      <c r="M228" s="56">
        <f t="shared" si="10"/>
      </c>
      <c r="N228" s="68">
        <f t="shared" si="11"/>
      </c>
      <c r="O228" s="22">
        <f t="shared" si="12"/>
      </c>
      <c r="P228" s="22">
        <f>IF(往来单位!$C$218="客户",1,0)</f>
        <v>0</v>
      </c>
      <c r="Q228" s="22">
        <f t="shared" si="13"/>
        <v>21</v>
      </c>
    </row>
    <row r="229">
      <c r="A229" s="56">
        <f>IF($B229="","",216)</f>
      </c>
      <c r="B229" s="66">
        <f>IF(216&gt;$Q$613,"",INDEX(往来单位!$B$4:$B$603,MATCH(216,$Q$14:$Q$613,0)))</f>
      </c>
      <c r="C229" s="60">
        <f t="shared" si="0"/>
      </c>
      <c r="D229" s="60">
        <f t="shared" si="1"/>
      </c>
      <c r="E229" s="53">
        <f t="shared" si="2"/>
      </c>
      <c r="F229" s="53">
        <f t="shared" si="3"/>
      </c>
      <c r="G229" s="53">
        <f t="shared" si="4"/>
      </c>
      <c r="H229" s="59">
        <f t="shared" si="5"/>
      </c>
      <c r="I229" s="53">
        <f t="shared" si="6"/>
      </c>
      <c r="J229" s="53">
        <f t="shared" si="7"/>
      </c>
      <c r="K229" s="53">
        <f t="shared" si="8"/>
      </c>
      <c r="L229" s="67">
        <f t="shared" si="9"/>
      </c>
      <c r="M229" s="56">
        <f t="shared" si="10"/>
      </c>
      <c r="N229" s="68">
        <f t="shared" si="11"/>
      </c>
      <c r="O229" s="22">
        <f t="shared" si="12"/>
      </c>
      <c r="P229" s="22">
        <f>IF(往来单位!$C$219="客户",1,0)</f>
        <v>0</v>
      </c>
      <c r="Q229" s="22">
        <f t="shared" si="13"/>
        <v>21</v>
      </c>
    </row>
    <row r="230">
      <c r="A230" s="56">
        <f>IF($B230="","",217)</f>
      </c>
      <c r="B230" s="66">
        <f>IF(217&gt;$Q$613,"",INDEX(往来单位!$B$4:$B$603,MATCH(217,$Q$14:$Q$613,0)))</f>
      </c>
      <c r="C230" s="60">
        <f t="shared" si="0"/>
      </c>
      <c r="D230" s="60">
        <f t="shared" si="1"/>
      </c>
      <c r="E230" s="53">
        <f t="shared" si="2"/>
      </c>
      <c r="F230" s="53">
        <f t="shared" si="3"/>
      </c>
      <c r="G230" s="53">
        <f t="shared" si="4"/>
      </c>
      <c r="H230" s="59">
        <f t="shared" si="5"/>
      </c>
      <c r="I230" s="53">
        <f t="shared" si="6"/>
      </c>
      <c r="J230" s="53">
        <f t="shared" si="7"/>
      </c>
      <c r="K230" s="53">
        <f t="shared" si="8"/>
      </c>
      <c r="L230" s="67">
        <f t="shared" si="9"/>
      </c>
      <c r="M230" s="56">
        <f t="shared" si="10"/>
      </c>
      <c r="N230" s="68">
        <f t="shared" si="11"/>
      </c>
      <c r="O230" s="22">
        <f t="shared" si="12"/>
      </c>
      <c r="P230" s="22">
        <f>IF(往来单位!$C$220="客户",1,0)</f>
        <v>0</v>
      </c>
      <c r="Q230" s="22">
        <f t="shared" si="13"/>
        <v>21</v>
      </c>
    </row>
    <row r="231">
      <c r="A231" s="56">
        <f>IF($B231="","",218)</f>
      </c>
      <c r="B231" s="66">
        <f>IF(218&gt;$Q$613,"",INDEX(往来单位!$B$4:$B$603,MATCH(218,$Q$14:$Q$613,0)))</f>
      </c>
      <c r="C231" s="60">
        <f t="shared" si="0"/>
      </c>
      <c r="D231" s="60">
        <f t="shared" si="1"/>
      </c>
      <c r="E231" s="53">
        <f t="shared" si="2"/>
      </c>
      <c r="F231" s="53">
        <f t="shared" si="3"/>
      </c>
      <c r="G231" s="53">
        <f t="shared" si="4"/>
      </c>
      <c r="H231" s="59">
        <f t="shared" si="5"/>
      </c>
      <c r="I231" s="53">
        <f t="shared" si="6"/>
      </c>
      <c r="J231" s="53">
        <f t="shared" si="7"/>
      </c>
      <c r="K231" s="53">
        <f t="shared" si="8"/>
      </c>
      <c r="L231" s="67">
        <f t="shared" si="9"/>
      </c>
      <c r="M231" s="56">
        <f t="shared" si="10"/>
      </c>
      <c r="N231" s="68">
        <f t="shared" si="11"/>
      </c>
      <c r="O231" s="22">
        <f t="shared" si="12"/>
      </c>
      <c r="P231" s="22">
        <f>IF(往来单位!$C$221="客户",1,0)</f>
        <v>0</v>
      </c>
      <c r="Q231" s="22">
        <f t="shared" si="13"/>
        <v>21</v>
      </c>
    </row>
    <row r="232">
      <c r="A232" s="56">
        <f>IF($B232="","",219)</f>
      </c>
      <c r="B232" s="66">
        <f>IF(219&gt;$Q$613,"",INDEX(往来单位!$B$4:$B$603,MATCH(219,$Q$14:$Q$613,0)))</f>
      </c>
      <c r="C232" s="60">
        <f t="shared" si="0"/>
      </c>
      <c r="D232" s="60">
        <f t="shared" si="1"/>
      </c>
      <c r="E232" s="53">
        <f t="shared" si="2"/>
      </c>
      <c r="F232" s="53">
        <f t="shared" si="3"/>
      </c>
      <c r="G232" s="53">
        <f t="shared" si="4"/>
      </c>
      <c r="H232" s="59">
        <f t="shared" si="5"/>
      </c>
      <c r="I232" s="53">
        <f t="shared" si="6"/>
      </c>
      <c r="J232" s="53">
        <f t="shared" si="7"/>
      </c>
      <c r="K232" s="53">
        <f t="shared" si="8"/>
      </c>
      <c r="L232" s="67">
        <f t="shared" si="9"/>
      </c>
      <c r="M232" s="56">
        <f t="shared" si="10"/>
      </c>
      <c r="N232" s="68">
        <f t="shared" si="11"/>
      </c>
      <c r="O232" s="22">
        <f t="shared" si="12"/>
      </c>
      <c r="P232" s="22">
        <f>IF(往来单位!$C$222="客户",1,0)</f>
        <v>0</v>
      </c>
      <c r="Q232" s="22">
        <f t="shared" si="13"/>
        <v>21</v>
      </c>
    </row>
    <row r="233">
      <c r="A233" s="56">
        <f>IF($B233="","",220)</f>
      </c>
      <c r="B233" s="66">
        <f>IF(220&gt;$Q$613,"",INDEX(往来单位!$B$4:$B$603,MATCH(220,$Q$14:$Q$613,0)))</f>
      </c>
      <c r="C233" s="60">
        <f t="shared" si="0"/>
      </c>
      <c r="D233" s="60">
        <f t="shared" si="1"/>
      </c>
      <c r="E233" s="53">
        <f t="shared" si="2"/>
      </c>
      <c r="F233" s="53">
        <f t="shared" si="3"/>
      </c>
      <c r="G233" s="53">
        <f t="shared" si="4"/>
      </c>
      <c r="H233" s="59">
        <f t="shared" si="5"/>
      </c>
      <c r="I233" s="53">
        <f t="shared" si="6"/>
      </c>
      <c r="J233" s="53">
        <f t="shared" si="7"/>
      </c>
      <c r="K233" s="53">
        <f t="shared" si="8"/>
      </c>
      <c r="L233" s="67">
        <f t="shared" si="9"/>
      </c>
      <c r="M233" s="56">
        <f t="shared" si="10"/>
      </c>
      <c r="N233" s="68">
        <f t="shared" si="11"/>
      </c>
      <c r="O233" s="22">
        <f t="shared" si="12"/>
      </c>
      <c r="P233" s="22">
        <f>IF(往来单位!$C$223="客户",1,0)</f>
        <v>0</v>
      </c>
      <c r="Q233" s="22">
        <f t="shared" si="13"/>
        <v>21</v>
      </c>
    </row>
    <row r="234">
      <c r="A234" s="56">
        <f>IF($B234="","",221)</f>
      </c>
      <c r="B234" s="66">
        <f>IF(221&gt;$Q$613,"",INDEX(往来单位!$B$4:$B$603,MATCH(221,$Q$14:$Q$613,0)))</f>
      </c>
      <c r="C234" s="60">
        <f t="shared" si="0"/>
      </c>
      <c r="D234" s="60">
        <f t="shared" si="1"/>
      </c>
      <c r="E234" s="53">
        <f t="shared" si="2"/>
      </c>
      <c r="F234" s="53">
        <f t="shared" si="3"/>
      </c>
      <c r="G234" s="53">
        <f t="shared" si="4"/>
      </c>
      <c r="H234" s="59">
        <f t="shared" si="5"/>
      </c>
      <c r="I234" s="53">
        <f t="shared" si="6"/>
      </c>
      <c r="J234" s="53">
        <f t="shared" si="7"/>
      </c>
      <c r="K234" s="53">
        <f t="shared" si="8"/>
      </c>
      <c r="L234" s="67">
        <f t="shared" si="9"/>
      </c>
      <c r="M234" s="56">
        <f t="shared" si="10"/>
      </c>
      <c r="N234" s="68">
        <f t="shared" si="11"/>
      </c>
      <c r="O234" s="22">
        <f t="shared" si="12"/>
      </c>
      <c r="P234" s="22">
        <f>IF(往来单位!$C$224="客户",1,0)</f>
        <v>0</v>
      </c>
      <c r="Q234" s="22">
        <f t="shared" si="13"/>
        <v>21</v>
      </c>
    </row>
    <row r="235">
      <c r="A235" s="56">
        <f>IF($B235="","",222)</f>
      </c>
      <c r="B235" s="66">
        <f>IF(222&gt;$Q$613,"",INDEX(往来单位!$B$4:$B$603,MATCH(222,$Q$14:$Q$613,0)))</f>
      </c>
      <c r="C235" s="60">
        <f t="shared" si="0"/>
      </c>
      <c r="D235" s="60">
        <f t="shared" si="1"/>
      </c>
      <c r="E235" s="53">
        <f t="shared" si="2"/>
      </c>
      <c r="F235" s="53">
        <f t="shared" si="3"/>
      </c>
      <c r="G235" s="53">
        <f t="shared" si="4"/>
      </c>
      <c r="H235" s="59">
        <f t="shared" si="5"/>
      </c>
      <c r="I235" s="53">
        <f t="shared" si="6"/>
      </c>
      <c r="J235" s="53">
        <f t="shared" si="7"/>
      </c>
      <c r="K235" s="53">
        <f t="shared" si="8"/>
      </c>
      <c r="L235" s="67">
        <f t="shared" si="9"/>
      </c>
      <c r="M235" s="56">
        <f t="shared" si="10"/>
      </c>
      <c r="N235" s="68">
        <f t="shared" si="11"/>
      </c>
      <c r="O235" s="22">
        <f t="shared" si="12"/>
      </c>
      <c r="P235" s="22">
        <f>IF(往来单位!$C$225="客户",1,0)</f>
        <v>0</v>
      </c>
      <c r="Q235" s="22">
        <f t="shared" si="13"/>
        <v>21</v>
      </c>
    </row>
    <row r="236">
      <c r="A236" s="56">
        <f>IF($B236="","",223)</f>
      </c>
      <c r="B236" s="66">
        <f>IF(223&gt;$Q$613,"",INDEX(往来单位!$B$4:$B$603,MATCH(223,$Q$14:$Q$613,0)))</f>
      </c>
      <c r="C236" s="60">
        <f t="shared" si="0"/>
      </c>
      <c r="D236" s="60">
        <f t="shared" si="1"/>
      </c>
      <c r="E236" s="53">
        <f t="shared" si="2"/>
      </c>
      <c r="F236" s="53">
        <f t="shared" si="3"/>
      </c>
      <c r="G236" s="53">
        <f t="shared" si="4"/>
      </c>
      <c r="H236" s="59">
        <f t="shared" si="5"/>
      </c>
      <c r="I236" s="53">
        <f t="shared" si="6"/>
      </c>
      <c r="J236" s="53">
        <f t="shared" si="7"/>
      </c>
      <c r="K236" s="53">
        <f t="shared" si="8"/>
      </c>
      <c r="L236" s="67">
        <f t="shared" si="9"/>
      </c>
      <c r="M236" s="56">
        <f t="shared" si="10"/>
      </c>
      <c r="N236" s="68">
        <f t="shared" si="11"/>
      </c>
      <c r="O236" s="22">
        <f t="shared" si="12"/>
      </c>
      <c r="P236" s="22">
        <f>IF(往来单位!$C$226="客户",1,0)</f>
        <v>0</v>
      </c>
      <c r="Q236" s="22">
        <f t="shared" si="13"/>
        <v>21</v>
      </c>
    </row>
    <row r="237">
      <c r="A237" s="56">
        <f>IF($B237="","",224)</f>
      </c>
      <c r="B237" s="66">
        <f>IF(224&gt;$Q$613,"",INDEX(往来单位!$B$4:$B$603,MATCH(224,$Q$14:$Q$613,0)))</f>
      </c>
      <c r="C237" s="60">
        <f t="shared" si="0"/>
      </c>
      <c r="D237" s="60">
        <f t="shared" si="1"/>
      </c>
      <c r="E237" s="53">
        <f t="shared" si="2"/>
      </c>
      <c r="F237" s="53">
        <f t="shared" si="3"/>
      </c>
      <c r="G237" s="53">
        <f t="shared" si="4"/>
      </c>
      <c r="H237" s="59">
        <f t="shared" si="5"/>
      </c>
      <c r="I237" s="53">
        <f t="shared" si="6"/>
      </c>
      <c r="J237" s="53">
        <f t="shared" si="7"/>
      </c>
      <c r="K237" s="53">
        <f t="shared" si="8"/>
      </c>
      <c r="L237" s="67">
        <f t="shared" si="9"/>
      </c>
      <c r="M237" s="56">
        <f t="shared" si="10"/>
      </c>
      <c r="N237" s="68">
        <f t="shared" si="11"/>
      </c>
      <c r="O237" s="22">
        <f t="shared" si="12"/>
      </c>
      <c r="P237" s="22">
        <f>IF(往来单位!$C$227="客户",1,0)</f>
        <v>0</v>
      </c>
      <c r="Q237" s="22">
        <f t="shared" si="13"/>
        <v>21</v>
      </c>
    </row>
    <row r="238">
      <c r="A238" s="56">
        <f>IF($B238="","",225)</f>
      </c>
      <c r="B238" s="66">
        <f>IF(225&gt;$Q$613,"",INDEX(往来单位!$B$4:$B$603,MATCH(225,$Q$14:$Q$613,0)))</f>
      </c>
      <c r="C238" s="60">
        <f t="shared" si="0"/>
      </c>
      <c r="D238" s="60">
        <f t="shared" si="1"/>
      </c>
      <c r="E238" s="53">
        <f t="shared" si="2"/>
      </c>
      <c r="F238" s="53">
        <f t="shared" si="3"/>
      </c>
      <c r="G238" s="53">
        <f t="shared" si="4"/>
      </c>
      <c r="H238" s="59">
        <f t="shared" si="5"/>
      </c>
      <c r="I238" s="53">
        <f t="shared" si="6"/>
      </c>
      <c r="J238" s="53">
        <f t="shared" si="7"/>
      </c>
      <c r="K238" s="53">
        <f t="shared" si="8"/>
      </c>
      <c r="L238" s="67">
        <f t="shared" si="9"/>
      </c>
      <c r="M238" s="56">
        <f t="shared" si="10"/>
      </c>
      <c r="N238" s="68">
        <f t="shared" si="11"/>
      </c>
      <c r="O238" s="22">
        <f t="shared" si="12"/>
      </c>
      <c r="P238" s="22">
        <f>IF(往来单位!$C$228="客户",1,0)</f>
        <v>0</v>
      </c>
      <c r="Q238" s="22">
        <f t="shared" si="13"/>
        <v>21</v>
      </c>
    </row>
    <row r="239">
      <c r="A239" s="56">
        <f>IF($B239="","",226)</f>
      </c>
      <c r="B239" s="66">
        <f>IF(226&gt;$Q$613,"",INDEX(往来单位!$B$4:$B$603,MATCH(226,$Q$14:$Q$613,0)))</f>
      </c>
      <c r="C239" s="60">
        <f t="shared" si="0"/>
      </c>
      <c r="D239" s="60">
        <f t="shared" si="1"/>
      </c>
      <c r="E239" s="53">
        <f t="shared" si="2"/>
      </c>
      <c r="F239" s="53">
        <f t="shared" si="3"/>
      </c>
      <c r="G239" s="53">
        <f t="shared" si="4"/>
      </c>
      <c r="H239" s="59">
        <f t="shared" si="5"/>
      </c>
      <c r="I239" s="53">
        <f t="shared" si="6"/>
      </c>
      <c r="J239" s="53">
        <f t="shared" si="7"/>
      </c>
      <c r="K239" s="53">
        <f t="shared" si="8"/>
      </c>
      <c r="L239" s="67">
        <f t="shared" si="9"/>
      </c>
      <c r="M239" s="56">
        <f t="shared" si="10"/>
      </c>
      <c r="N239" s="68">
        <f t="shared" si="11"/>
      </c>
      <c r="O239" s="22">
        <f t="shared" si="12"/>
      </c>
      <c r="P239" s="22">
        <f>IF(往来单位!$C$229="客户",1,0)</f>
        <v>0</v>
      </c>
      <c r="Q239" s="22">
        <f t="shared" si="13"/>
        <v>21</v>
      </c>
    </row>
    <row r="240">
      <c r="A240" s="56">
        <f>IF($B240="","",227)</f>
      </c>
      <c r="B240" s="66">
        <f>IF(227&gt;$Q$613,"",INDEX(往来单位!$B$4:$B$603,MATCH(227,$Q$14:$Q$613,0)))</f>
      </c>
      <c r="C240" s="60">
        <f t="shared" si="0"/>
      </c>
      <c r="D240" s="60">
        <f t="shared" si="1"/>
      </c>
      <c r="E240" s="53">
        <f t="shared" si="2"/>
      </c>
      <c r="F240" s="53">
        <f t="shared" si="3"/>
      </c>
      <c r="G240" s="53">
        <f t="shared" si="4"/>
      </c>
      <c r="H240" s="59">
        <f t="shared" si="5"/>
      </c>
      <c r="I240" s="53">
        <f t="shared" si="6"/>
      </c>
      <c r="J240" s="53">
        <f t="shared" si="7"/>
      </c>
      <c r="K240" s="53">
        <f t="shared" si="8"/>
      </c>
      <c r="L240" s="67">
        <f t="shared" si="9"/>
      </c>
      <c r="M240" s="56">
        <f t="shared" si="10"/>
      </c>
      <c r="N240" s="68">
        <f t="shared" si="11"/>
      </c>
      <c r="O240" s="22">
        <f t="shared" si="12"/>
      </c>
      <c r="P240" s="22">
        <f>IF(往来单位!$C$230="客户",1,0)</f>
        <v>0</v>
      </c>
      <c r="Q240" s="22">
        <f t="shared" si="13"/>
        <v>21</v>
      </c>
    </row>
    <row r="241">
      <c r="A241" s="56">
        <f>IF($B241="","",228)</f>
      </c>
      <c r="B241" s="66">
        <f>IF(228&gt;$Q$613,"",INDEX(往来单位!$B$4:$B$603,MATCH(228,$Q$14:$Q$613,0)))</f>
      </c>
      <c r="C241" s="60">
        <f t="shared" si="0"/>
      </c>
      <c r="D241" s="60">
        <f t="shared" si="1"/>
      </c>
      <c r="E241" s="53">
        <f t="shared" si="2"/>
      </c>
      <c r="F241" s="53">
        <f t="shared" si="3"/>
      </c>
      <c r="G241" s="53">
        <f t="shared" si="4"/>
      </c>
      <c r="H241" s="59">
        <f t="shared" si="5"/>
      </c>
      <c r="I241" s="53">
        <f t="shared" si="6"/>
      </c>
      <c r="J241" s="53">
        <f t="shared" si="7"/>
      </c>
      <c r="K241" s="53">
        <f t="shared" si="8"/>
      </c>
      <c r="L241" s="67">
        <f t="shared" si="9"/>
      </c>
      <c r="M241" s="56">
        <f t="shared" si="10"/>
      </c>
      <c r="N241" s="68">
        <f t="shared" si="11"/>
      </c>
      <c r="O241" s="22">
        <f t="shared" si="12"/>
      </c>
      <c r="P241" s="22">
        <f>IF(往来单位!$C$231="客户",1,0)</f>
        <v>0</v>
      </c>
      <c r="Q241" s="22">
        <f t="shared" si="13"/>
        <v>21</v>
      </c>
    </row>
    <row r="242">
      <c r="A242" s="56">
        <f>IF($B242="","",229)</f>
      </c>
      <c r="B242" s="66">
        <f>IF(229&gt;$Q$613,"",INDEX(往来单位!$B$4:$B$603,MATCH(229,$Q$14:$Q$613,0)))</f>
      </c>
      <c r="C242" s="60">
        <f t="shared" si="0"/>
      </c>
      <c r="D242" s="60">
        <f t="shared" si="1"/>
      </c>
      <c r="E242" s="53">
        <f t="shared" si="2"/>
      </c>
      <c r="F242" s="53">
        <f t="shared" si="3"/>
      </c>
      <c r="G242" s="53">
        <f t="shared" si="4"/>
      </c>
      <c r="H242" s="59">
        <f t="shared" si="5"/>
      </c>
      <c r="I242" s="53">
        <f t="shared" si="6"/>
      </c>
      <c r="J242" s="53">
        <f t="shared" si="7"/>
      </c>
      <c r="K242" s="53">
        <f t="shared" si="8"/>
      </c>
      <c r="L242" s="67">
        <f t="shared" si="9"/>
      </c>
      <c r="M242" s="56">
        <f t="shared" si="10"/>
      </c>
      <c r="N242" s="68">
        <f t="shared" si="11"/>
      </c>
      <c r="O242" s="22">
        <f t="shared" si="12"/>
      </c>
      <c r="P242" s="22">
        <f>IF(往来单位!$C$232="客户",1,0)</f>
        <v>0</v>
      </c>
      <c r="Q242" s="22">
        <f t="shared" si="13"/>
        <v>21</v>
      </c>
    </row>
    <row r="243">
      <c r="A243" s="56">
        <f>IF($B243="","",230)</f>
      </c>
      <c r="B243" s="66">
        <f>IF(230&gt;$Q$613,"",INDEX(往来单位!$B$4:$B$603,MATCH(230,$Q$14:$Q$613,0)))</f>
      </c>
      <c r="C243" s="60">
        <f t="shared" si="0"/>
      </c>
      <c r="D243" s="60">
        <f t="shared" si="1"/>
      </c>
      <c r="E243" s="53">
        <f t="shared" si="2"/>
      </c>
      <c r="F243" s="53">
        <f t="shared" si="3"/>
      </c>
      <c r="G243" s="53">
        <f t="shared" si="4"/>
      </c>
      <c r="H243" s="59">
        <f t="shared" si="5"/>
      </c>
      <c r="I243" s="53">
        <f t="shared" si="6"/>
      </c>
      <c r="J243" s="53">
        <f t="shared" si="7"/>
      </c>
      <c r="K243" s="53">
        <f t="shared" si="8"/>
      </c>
      <c r="L243" s="67">
        <f t="shared" si="9"/>
      </c>
      <c r="M243" s="56">
        <f t="shared" si="10"/>
      </c>
      <c r="N243" s="68">
        <f t="shared" si="11"/>
      </c>
      <c r="O243" s="22">
        <f t="shared" si="12"/>
      </c>
      <c r="P243" s="22">
        <f>IF(往来单位!$C$233="客户",1,0)</f>
        <v>0</v>
      </c>
      <c r="Q243" s="22">
        <f t="shared" si="13"/>
        <v>21</v>
      </c>
    </row>
    <row r="244">
      <c r="A244" s="56">
        <f>IF($B244="","",231)</f>
      </c>
      <c r="B244" s="66">
        <f>IF(231&gt;$Q$613,"",INDEX(往来单位!$B$4:$B$603,MATCH(231,$Q$14:$Q$613,0)))</f>
      </c>
      <c r="C244" s="60">
        <f t="shared" si="0"/>
      </c>
      <c r="D244" s="60">
        <f t="shared" si="1"/>
      </c>
      <c r="E244" s="53">
        <f t="shared" si="2"/>
      </c>
      <c r="F244" s="53">
        <f t="shared" si="3"/>
      </c>
      <c r="G244" s="53">
        <f t="shared" si="4"/>
      </c>
      <c r="H244" s="59">
        <f t="shared" si="5"/>
      </c>
      <c r="I244" s="53">
        <f t="shared" si="6"/>
      </c>
      <c r="J244" s="53">
        <f t="shared" si="7"/>
      </c>
      <c r="K244" s="53">
        <f t="shared" si="8"/>
      </c>
      <c r="L244" s="67">
        <f t="shared" si="9"/>
      </c>
      <c r="M244" s="56">
        <f t="shared" si="10"/>
      </c>
      <c r="N244" s="68">
        <f t="shared" si="11"/>
      </c>
      <c r="O244" s="22">
        <f t="shared" si="12"/>
      </c>
      <c r="P244" s="22">
        <f>IF(往来单位!$C$234="客户",1,0)</f>
        <v>0</v>
      </c>
      <c r="Q244" s="22">
        <f t="shared" si="13"/>
        <v>21</v>
      </c>
    </row>
    <row r="245">
      <c r="A245" s="56">
        <f>IF($B245="","",232)</f>
      </c>
      <c r="B245" s="66">
        <f>IF(232&gt;$Q$613,"",INDEX(往来单位!$B$4:$B$603,MATCH(232,$Q$14:$Q$613,0)))</f>
      </c>
      <c r="C245" s="60">
        <f t="shared" si="0"/>
      </c>
      <c r="D245" s="60">
        <f t="shared" si="1"/>
      </c>
      <c r="E245" s="53">
        <f t="shared" si="2"/>
      </c>
      <c r="F245" s="53">
        <f t="shared" si="3"/>
      </c>
      <c r="G245" s="53">
        <f t="shared" si="4"/>
      </c>
      <c r="H245" s="59">
        <f t="shared" si="5"/>
      </c>
      <c r="I245" s="53">
        <f t="shared" si="6"/>
      </c>
      <c r="J245" s="53">
        <f t="shared" si="7"/>
      </c>
      <c r="K245" s="53">
        <f t="shared" si="8"/>
      </c>
      <c r="L245" s="67">
        <f t="shared" si="9"/>
      </c>
      <c r="M245" s="56">
        <f t="shared" si="10"/>
      </c>
      <c r="N245" s="68">
        <f t="shared" si="11"/>
      </c>
      <c r="O245" s="22">
        <f t="shared" si="12"/>
      </c>
      <c r="P245" s="22">
        <f>IF(往来单位!$C$235="客户",1,0)</f>
        <v>0</v>
      </c>
      <c r="Q245" s="22">
        <f t="shared" si="13"/>
        <v>21</v>
      </c>
    </row>
    <row r="246">
      <c r="A246" s="56">
        <f>IF($B246="","",233)</f>
      </c>
      <c r="B246" s="66">
        <f>IF(233&gt;$Q$613,"",INDEX(往来单位!$B$4:$B$603,MATCH(233,$Q$14:$Q$613,0)))</f>
      </c>
      <c r="C246" s="60">
        <f t="shared" si="0"/>
      </c>
      <c r="D246" s="60">
        <f t="shared" si="1"/>
      </c>
      <c r="E246" s="53">
        <f t="shared" si="2"/>
      </c>
      <c r="F246" s="53">
        <f t="shared" si="3"/>
      </c>
      <c r="G246" s="53">
        <f t="shared" si="4"/>
      </c>
      <c r="H246" s="59">
        <f t="shared" si="5"/>
      </c>
      <c r="I246" s="53">
        <f t="shared" si="6"/>
      </c>
      <c r="J246" s="53">
        <f t="shared" si="7"/>
      </c>
      <c r="K246" s="53">
        <f t="shared" si="8"/>
      </c>
      <c r="L246" s="67">
        <f t="shared" si="9"/>
      </c>
      <c r="M246" s="56">
        <f t="shared" si="10"/>
      </c>
      <c r="N246" s="68">
        <f t="shared" si="11"/>
      </c>
      <c r="O246" s="22">
        <f t="shared" si="12"/>
      </c>
      <c r="P246" s="22">
        <f>IF(往来单位!$C$236="客户",1,0)</f>
        <v>0</v>
      </c>
      <c r="Q246" s="22">
        <f t="shared" si="13"/>
        <v>21</v>
      </c>
    </row>
    <row r="247">
      <c r="A247" s="56">
        <f>IF($B247="","",234)</f>
      </c>
      <c r="B247" s="66">
        <f>IF(234&gt;$Q$613,"",INDEX(往来单位!$B$4:$B$603,MATCH(234,$Q$14:$Q$613,0)))</f>
      </c>
      <c r="C247" s="60">
        <f t="shared" si="0"/>
      </c>
      <c r="D247" s="60">
        <f t="shared" si="1"/>
      </c>
      <c r="E247" s="53">
        <f t="shared" si="2"/>
      </c>
      <c r="F247" s="53">
        <f t="shared" si="3"/>
      </c>
      <c r="G247" s="53">
        <f t="shared" si="4"/>
      </c>
      <c r="H247" s="59">
        <f t="shared" si="5"/>
      </c>
      <c r="I247" s="53">
        <f t="shared" si="6"/>
      </c>
      <c r="J247" s="53">
        <f t="shared" si="7"/>
      </c>
      <c r="K247" s="53">
        <f t="shared" si="8"/>
      </c>
      <c r="L247" s="67">
        <f t="shared" si="9"/>
      </c>
      <c r="M247" s="56">
        <f t="shared" si="10"/>
      </c>
      <c r="N247" s="68">
        <f t="shared" si="11"/>
      </c>
      <c r="O247" s="22">
        <f t="shared" si="12"/>
      </c>
      <c r="P247" s="22">
        <f>IF(往来单位!$C$237="客户",1,0)</f>
        <v>0</v>
      </c>
      <c r="Q247" s="22">
        <f t="shared" si="13"/>
        <v>21</v>
      </c>
    </row>
    <row r="248">
      <c r="A248" s="56">
        <f>IF($B248="","",235)</f>
      </c>
      <c r="B248" s="66">
        <f>IF(235&gt;$Q$613,"",INDEX(往来单位!$B$4:$B$603,MATCH(235,$Q$14:$Q$613,0)))</f>
      </c>
      <c r="C248" s="60">
        <f t="shared" si="0"/>
      </c>
      <c r="D248" s="60">
        <f t="shared" si="1"/>
      </c>
      <c r="E248" s="53">
        <f t="shared" si="2"/>
      </c>
      <c r="F248" s="53">
        <f t="shared" si="3"/>
      </c>
      <c r="G248" s="53">
        <f t="shared" si="4"/>
      </c>
      <c r="H248" s="59">
        <f t="shared" si="5"/>
      </c>
      <c r="I248" s="53">
        <f t="shared" si="6"/>
      </c>
      <c r="J248" s="53">
        <f t="shared" si="7"/>
      </c>
      <c r="K248" s="53">
        <f t="shared" si="8"/>
      </c>
      <c r="L248" s="67">
        <f t="shared" si="9"/>
      </c>
      <c r="M248" s="56">
        <f t="shared" si="10"/>
      </c>
      <c r="N248" s="68">
        <f t="shared" si="11"/>
      </c>
      <c r="O248" s="22">
        <f t="shared" si="12"/>
      </c>
      <c r="P248" s="22">
        <f>IF(往来单位!$C$238="客户",1,0)</f>
        <v>0</v>
      </c>
      <c r="Q248" s="22">
        <f t="shared" si="13"/>
        <v>21</v>
      </c>
    </row>
    <row r="249">
      <c r="A249" s="56">
        <f>IF($B249="","",236)</f>
      </c>
      <c r="B249" s="66">
        <f>IF(236&gt;$Q$613,"",INDEX(往来单位!$B$4:$B$603,MATCH(236,$Q$14:$Q$613,0)))</f>
      </c>
      <c r="C249" s="60">
        <f t="shared" si="0"/>
      </c>
      <c r="D249" s="60">
        <f t="shared" si="1"/>
      </c>
      <c r="E249" s="53">
        <f t="shared" si="2"/>
      </c>
      <c r="F249" s="53">
        <f t="shared" si="3"/>
      </c>
      <c r="G249" s="53">
        <f t="shared" si="4"/>
      </c>
      <c r="H249" s="59">
        <f t="shared" si="5"/>
      </c>
      <c r="I249" s="53">
        <f t="shared" si="6"/>
      </c>
      <c r="J249" s="53">
        <f t="shared" si="7"/>
      </c>
      <c r="K249" s="53">
        <f t="shared" si="8"/>
      </c>
      <c r="L249" s="67">
        <f t="shared" si="9"/>
      </c>
      <c r="M249" s="56">
        <f t="shared" si="10"/>
      </c>
      <c r="N249" s="68">
        <f t="shared" si="11"/>
      </c>
      <c r="O249" s="22">
        <f t="shared" si="12"/>
      </c>
      <c r="P249" s="22">
        <f>IF(往来单位!$C$239="客户",1,0)</f>
        <v>0</v>
      </c>
      <c r="Q249" s="22">
        <f t="shared" si="13"/>
        <v>21</v>
      </c>
    </row>
    <row r="250">
      <c r="A250" s="56">
        <f>IF($B250="","",237)</f>
      </c>
      <c r="B250" s="66">
        <f>IF(237&gt;$Q$613,"",INDEX(往来单位!$B$4:$B$603,MATCH(237,$Q$14:$Q$613,0)))</f>
      </c>
      <c r="C250" s="60">
        <f t="shared" si="0"/>
      </c>
      <c r="D250" s="60">
        <f t="shared" si="1"/>
      </c>
      <c r="E250" s="53">
        <f t="shared" si="2"/>
      </c>
      <c r="F250" s="53">
        <f t="shared" si="3"/>
      </c>
      <c r="G250" s="53">
        <f t="shared" si="4"/>
      </c>
      <c r="H250" s="59">
        <f t="shared" si="5"/>
      </c>
      <c r="I250" s="53">
        <f t="shared" si="6"/>
      </c>
      <c r="J250" s="53">
        <f t="shared" si="7"/>
      </c>
      <c r="K250" s="53">
        <f t="shared" si="8"/>
      </c>
      <c r="L250" s="67">
        <f t="shared" si="9"/>
      </c>
      <c r="M250" s="56">
        <f t="shared" si="10"/>
      </c>
      <c r="N250" s="68">
        <f t="shared" si="11"/>
      </c>
      <c r="O250" s="22">
        <f t="shared" si="12"/>
      </c>
      <c r="P250" s="22">
        <f>IF(往来单位!$C$240="客户",1,0)</f>
        <v>0</v>
      </c>
      <c r="Q250" s="22">
        <f t="shared" si="13"/>
        <v>21</v>
      </c>
    </row>
    <row r="251">
      <c r="A251" s="56">
        <f>IF($B251="","",238)</f>
      </c>
      <c r="B251" s="66">
        <f>IF(238&gt;$Q$613,"",INDEX(往来单位!$B$4:$B$603,MATCH(238,$Q$14:$Q$613,0)))</f>
      </c>
      <c r="C251" s="60">
        <f t="shared" si="0"/>
      </c>
      <c r="D251" s="60">
        <f t="shared" si="1"/>
      </c>
      <c r="E251" s="53">
        <f t="shared" si="2"/>
      </c>
      <c r="F251" s="53">
        <f t="shared" si="3"/>
      </c>
      <c r="G251" s="53">
        <f t="shared" si="4"/>
      </c>
      <c r="H251" s="59">
        <f t="shared" si="5"/>
      </c>
      <c r="I251" s="53">
        <f t="shared" si="6"/>
      </c>
      <c r="J251" s="53">
        <f t="shared" si="7"/>
      </c>
      <c r="K251" s="53">
        <f t="shared" si="8"/>
      </c>
      <c r="L251" s="67">
        <f t="shared" si="9"/>
      </c>
      <c r="M251" s="56">
        <f t="shared" si="10"/>
      </c>
      <c r="N251" s="68">
        <f t="shared" si="11"/>
      </c>
      <c r="O251" s="22">
        <f t="shared" si="12"/>
      </c>
      <c r="P251" s="22">
        <f>IF(往来单位!$C$241="客户",1,0)</f>
        <v>0</v>
      </c>
      <c r="Q251" s="22">
        <f t="shared" si="13"/>
        <v>21</v>
      </c>
    </row>
    <row r="252">
      <c r="A252" s="56">
        <f>IF($B252="","",239)</f>
      </c>
      <c r="B252" s="66">
        <f>IF(239&gt;$Q$613,"",INDEX(往来单位!$B$4:$B$603,MATCH(239,$Q$14:$Q$613,0)))</f>
      </c>
      <c r="C252" s="60">
        <f t="shared" si="0"/>
      </c>
      <c r="D252" s="60">
        <f t="shared" si="1"/>
      </c>
      <c r="E252" s="53">
        <f t="shared" si="2"/>
      </c>
      <c r="F252" s="53">
        <f t="shared" si="3"/>
      </c>
      <c r="G252" s="53">
        <f t="shared" si="4"/>
      </c>
      <c r="H252" s="59">
        <f t="shared" si="5"/>
      </c>
      <c r="I252" s="53">
        <f t="shared" si="6"/>
      </c>
      <c r="J252" s="53">
        <f t="shared" si="7"/>
      </c>
      <c r="K252" s="53">
        <f t="shared" si="8"/>
      </c>
      <c r="L252" s="67">
        <f t="shared" si="9"/>
      </c>
      <c r="M252" s="56">
        <f t="shared" si="10"/>
      </c>
      <c r="N252" s="68">
        <f t="shared" si="11"/>
      </c>
      <c r="O252" s="22">
        <f t="shared" si="12"/>
      </c>
      <c r="P252" s="22">
        <f>IF(往来单位!$C$242="客户",1,0)</f>
        <v>0</v>
      </c>
      <c r="Q252" s="22">
        <f t="shared" si="13"/>
        <v>21</v>
      </c>
    </row>
    <row r="253">
      <c r="A253" s="56">
        <f>IF($B253="","",240)</f>
      </c>
      <c r="B253" s="66">
        <f>IF(240&gt;$Q$613,"",INDEX(往来单位!$B$4:$B$603,MATCH(240,$Q$14:$Q$613,0)))</f>
      </c>
      <c r="C253" s="60">
        <f t="shared" si="0"/>
      </c>
      <c r="D253" s="60">
        <f t="shared" si="1"/>
      </c>
      <c r="E253" s="53">
        <f t="shared" si="2"/>
      </c>
      <c r="F253" s="53">
        <f t="shared" si="3"/>
      </c>
      <c r="G253" s="53">
        <f t="shared" si="4"/>
      </c>
      <c r="H253" s="59">
        <f t="shared" si="5"/>
      </c>
      <c r="I253" s="53">
        <f t="shared" si="6"/>
      </c>
      <c r="J253" s="53">
        <f t="shared" si="7"/>
      </c>
      <c r="K253" s="53">
        <f t="shared" si="8"/>
      </c>
      <c r="L253" s="67">
        <f t="shared" si="9"/>
      </c>
      <c r="M253" s="56">
        <f t="shared" si="10"/>
      </c>
      <c r="N253" s="68">
        <f t="shared" si="11"/>
      </c>
      <c r="O253" s="22">
        <f t="shared" si="12"/>
      </c>
      <c r="P253" s="22">
        <f>IF(往来单位!$C$243="客户",1,0)</f>
        <v>0</v>
      </c>
      <c r="Q253" s="22">
        <f t="shared" si="13"/>
        <v>21</v>
      </c>
    </row>
    <row r="254">
      <c r="A254" s="56">
        <f>IF($B254="","",241)</f>
      </c>
      <c r="B254" s="66">
        <f>IF(241&gt;$Q$613,"",INDEX(往来单位!$B$4:$B$603,MATCH(241,$Q$14:$Q$613,0)))</f>
      </c>
      <c r="C254" s="60">
        <f t="shared" si="0"/>
      </c>
      <c r="D254" s="60">
        <f t="shared" si="1"/>
      </c>
      <c r="E254" s="53">
        <f t="shared" si="2"/>
      </c>
      <c r="F254" s="53">
        <f t="shared" si="3"/>
      </c>
      <c r="G254" s="53">
        <f t="shared" si="4"/>
      </c>
      <c r="H254" s="59">
        <f t="shared" si="5"/>
      </c>
      <c r="I254" s="53">
        <f t="shared" si="6"/>
      </c>
      <c r="J254" s="53">
        <f t="shared" si="7"/>
      </c>
      <c r="K254" s="53">
        <f t="shared" si="8"/>
      </c>
      <c r="L254" s="67">
        <f t="shared" si="9"/>
      </c>
      <c r="M254" s="56">
        <f t="shared" si="10"/>
      </c>
      <c r="N254" s="68">
        <f t="shared" si="11"/>
      </c>
      <c r="O254" s="22">
        <f t="shared" si="12"/>
      </c>
      <c r="P254" s="22">
        <f>IF(往来单位!$C$244="客户",1,0)</f>
        <v>0</v>
      </c>
      <c r="Q254" s="22">
        <f t="shared" si="13"/>
        <v>21</v>
      </c>
    </row>
    <row r="255">
      <c r="A255" s="56">
        <f>IF($B255="","",242)</f>
      </c>
      <c r="B255" s="66">
        <f>IF(242&gt;$Q$613,"",INDEX(往来单位!$B$4:$B$603,MATCH(242,$Q$14:$Q$613,0)))</f>
      </c>
      <c r="C255" s="60">
        <f t="shared" si="0"/>
      </c>
      <c r="D255" s="60">
        <f t="shared" si="1"/>
      </c>
      <c r="E255" s="53">
        <f t="shared" si="2"/>
      </c>
      <c r="F255" s="53">
        <f t="shared" si="3"/>
      </c>
      <c r="G255" s="53">
        <f t="shared" si="4"/>
      </c>
      <c r="H255" s="59">
        <f t="shared" si="5"/>
      </c>
      <c r="I255" s="53">
        <f t="shared" si="6"/>
      </c>
      <c r="J255" s="53">
        <f t="shared" si="7"/>
      </c>
      <c r="K255" s="53">
        <f t="shared" si="8"/>
      </c>
      <c r="L255" s="67">
        <f t="shared" si="9"/>
      </c>
      <c r="M255" s="56">
        <f t="shared" si="10"/>
      </c>
      <c r="N255" s="68">
        <f t="shared" si="11"/>
      </c>
      <c r="O255" s="22">
        <f t="shared" si="12"/>
      </c>
      <c r="P255" s="22">
        <f>IF(往来单位!$C$245="客户",1,0)</f>
        <v>0</v>
      </c>
      <c r="Q255" s="22">
        <f t="shared" si="13"/>
        <v>21</v>
      </c>
    </row>
    <row r="256">
      <c r="A256" s="56">
        <f>IF($B256="","",243)</f>
      </c>
      <c r="B256" s="66">
        <f>IF(243&gt;$Q$613,"",INDEX(往来单位!$B$4:$B$603,MATCH(243,$Q$14:$Q$613,0)))</f>
      </c>
      <c r="C256" s="60">
        <f t="shared" si="0"/>
      </c>
      <c r="D256" s="60">
        <f t="shared" si="1"/>
      </c>
      <c r="E256" s="53">
        <f t="shared" si="2"/>
      </c>
      <c r="F256" s="53">
        <f t="shared" si="3"/>
      </c>
      <c r="G256" s="53">
        <f t="shared" si="4"/>
      </c>
      <c r="H256" s="59">
        <f t="shared" si="5"/>
      </c>
      <c r="I256" s="53">
        <f t="shared" si="6"/>
      </c>
      <c r="J256" s="53">
        <f t="shared" si="7"/>
      </c>
      <c r="K256" s="53">
        <f t="shared" si="8"/>
      </c>
      <c r="L256" s="67">
        <f t="shared" si="9"/>
      </c>
      <c r="M256" s="56">
        <f t="shared" si="10"/>
      </c>
      <c r="N256" s="68">
        <f t="shared" si="11"/>
      </c>
      <c r="O256" s="22">
        <f t="shared" si="12"/>
      </c>
      <c r="P256" s="22">
        <f>IF(往来单位!$C$246="客户",1,0)</f>
        <v>0</v>
      </c>
      <c r="Q256" s="22">
        <f t="shared" si="13"/>
        <v>21</v>
      </c>
    </row>
    <row r="257">
      <c r="A257" s="56">
        <f>IF($B257="","",244)</f>
      </c>
      <c r="B257" s="66">
        <f>IF(244&gt;$Q$613,"",INDEX(往来单位!$B$4:$B$603,MATCH(244,$Q$14:$Q$613,0)))</f>
      </c>
      <c r="C257" s="60">
        <f t="shared" si="0"/>
      </c>
      <c r="D257" s="60">
        <f t="shared" si="1"/>
      </c>
      <c r="E257" s="53">
        <f t="shared" si="2"/>
      </c>
      <c r="F257" s="53">
        <f t="shared" si="3"/>
      </c>
      <c r="G257" s="53">
        <f t="shared" si="4"/>
      </c>
      <c r="H257" s="59">
        <f t="shared" si="5"/>
      </c>
      <c r="I257" s="53">
        <f t="shared" si="6"/>
      </c>
      <c r="J257" s="53">
        <f t="shared" si="7"/>
      </c>
      <c r="K257" s="53">
        <f t="shared" si="8"/>
      </c>
      <c r="L257" s="67">
        <f t="shared" si="9"/>
      </c>
      <c r="M257" s="56">
        <f t="shared" si="10"/>
      </c>
      <c r="N257" s="68">
        <f t="shared" si="11"/>
      </c>
      <c r="O257" s="22">
        <f t="shared" si="12"/>
      </c>
      <c r="P257" s="22">
        <f>IF(往来单位!$C$247="客户",1,0)</f>
        <v>0</v>
      </c>
      <c r="Q257" s="22">
        <f t="shared" si="13"/>
        <v>21</v>
      </c>
    </row>
    <row r="258">
      <c r="A258" s="56">
        <f>IF($B258="","",245)</f>
      </c>
      <c r="B258" s="66">
        <f>IF(245&gt;$Q$613,"",INDEX(往来单位!$B$4:$B$603,MATCH(245,$Q$14:$Q$613,0)))</f>
      </c>
      <c r="C258" s="60">
        <f t="shared" si="0"/>
      </c>
      <c r="D258" s="60">
        <f t="shared" si="1"/>
      </c>
      <c r="E258" s="53">
        <f t="shared" si="2"/>
      </c>
      <c r="F258" s="53">
        <f t="shared" si="3"/>
      </c>
      <c r="G258" s="53">
        <f t="shared" si="4"/>
      </c>
      <c r="H258" s="59">
        <f t="shared" si="5"/>
      </c>
      <c r="I258" s="53">
        <f t="shared" si="6"/>
      </c>
      <c r="J258" s="53">
        <f t="shared" si="7"/>
      </c>
      <c r="K258" s="53">
        <f t="shared" si="8"/>
      </c>
      <c r="L258" s="67">
        <f t="shared" si="9"/>
      </c>
      <c r="M258" s="56">
        <f t="shared" si="10"/>
      </c>
      <c r="N258" s="68">
        <f t="shared" si="11"/>
      </c>
      <c r="O258" s="22">
        <f t="shared" si="12"/>
      </c>
      <c r="P258" s="22">
        <f>IF(往来单位!$C$248="客户",1,0)</f>
        <v>0</v>
      </c>
      <c r="Q258" s="22">
        <f t="shared" si="13"/>
        <v>21</v>
      </c>
    </row>
    <row r="259">
      <c r="A259" s="56">
        <f>IF($B259="","",246)</f>
      </c>
      <c r="B259" s="66">
        <f>IF(246&gt;$Q$613,"",INDEX(往来单位!$B$4:$B$603,MATCH(246,$Q$14:$Q$613,0)))</f>
      </c>
      <c r="C259" s="60">
        <f t="shared" si="0"/>
      </c>
      <c r="D259" s="60">
        <f t="shared" si="1"/>
      </c>
      <c r="E259" s="53">
        <f t="shared" si="2"/>
      </c>
      <c r="F259" s="53">
        <f t="shared" si="3"/>
      </c>
      <c r="G259" s="53">
        <f t="shared" si="4"/>
      </c>
      <c r="H259" s="59">
        <f t="shared" si="5"/>
      </c>
      <c r="I259" s="53">
        <f t="shared" si="6"/>
      </c>
      <c r="J259" s="53">
        <f t="shared" si="7"/>
      </c>
      <c r="K259" s="53">
        <f t="shared" si="8"/>
      </c>
      <c r="L259" s="67">
        <f t="shared" si="9"/>
      </c>
      <c r="M259" s="56">
        <f t="shared" si="10"/>
      </c>
      <c r="N259" s="68">
        <f t="shared" si="11"/>
      </c>
      <c r="O259" s="22">
        <f t="shared" si="12"/>
      </c>
      <c r="P259" s="22">
        <f>IF(往来单位!$C$249="客户",1,0)</f>
        <v>0</v>
      </c>
      <c r="Q259" s="22">
        <f t="shared" si="13"/>
        <v>21</v>
      </c>
    </row>
    <row r="260">
      <c r="A260" s="56">
        <f>IF($B260="","",247)</f>
      </c>
      <c r="B260" s="66">
        <f>IF(247&gt;$Q$613,"",INDEX(往来单位!$B$4:$B$603,MATCH(247,$Q$14:$Q$613,0)))</f>
      </c>
      <c r="C260" s="60">
        <f t="shared" si="0"/>
      </c>
      <c r="D260" s="60">
        <f t="shared" si="1"/>
      </c>
      <c r="E260" s="53">
        <f t="shared" si="2"/>
      </c>
      <c r="F260" s="53">
        <f t="shared" si="3"/>
      </c>
      <c r="G260" s="53">
        <f t="shared" si="4"/>
      </c>
      <c r="H260" s="59">
        <f t="shared" si="5"/>
      </c>
      <c r="I260" s="53">
        <f t="shared" si="6"/>
      </c>
      <c r="J260" s="53">
        <f t="shared" si="7"/>
      </c>
      <c r="K260" s="53">
        <f t="shared" si="8"/>
      </c>
      <c r="L260" s="67">
        <f t="shared" si="9"/>
      </c>
      <c r="M260" s="56">
        <f t="shared" si="10"/>
      </c>
      <c r="N260" s="68">
        <f t="shared" si="11"/>
      </c>
      <c r="O260" s="22">
        <f t="shared" si="12"/>
      </c>
      <c r="P260" s="22">
        <f>IF(往来单位!$C$250="客户",1,0)</f>
        <v>0</v>
      </c>
      <c r="Q260" s="22">
        <f t="shared" si="13"/>
        <v>21</v>
      </c>
    </row>
    <row r="261">
      <c r="A261" s="56">
        <f>IF($B261="","",248)</f>
      </c>
      <c r="B261" s="66">
        <f>IF(248&gt;$Q$613,"",INDEX(往来单位!$B$4:$B$603,MATCH(248,$Q$14:$Q$613,0)))</f>
      </c>
      <c r="C261" s="60">
        <f t="shared" si="0"/>
      </c>
      <c r="D261" s="60">
        <f t="shared" si="1"/>
      </c>
      <c r="E261" s="53">
        <f t="shared" si="2"/>
      </c>
      <c r="F261" s="53">
        <f t="shared" si="3"/>
      </c>
      <c r="G261" s="53">
        <f t="shared" si="4"/>
      </c>
      <c r="H261" s="59">
        <f t="shared" si="5"/>
      </c>
      <c r="I261" s="53">
        <f t="shared" si="6"/>
      </c>
      <c r="J261" s="53">
        <f t="shared" si="7"/>
      </c>
      <c r="K261" s="53">
        <f t="shared" si="8"/>
      </c>
      <c r="L261" s="67">
        <f t="shared" si="9"/>
      </c>
      <c r="M261" s="56">
        <f t="shared" si="10"/>
      </c>
      <c r="N261" s="68">
        <f t="shared" si="11"/>
      </c>
      <c r="O261" s="22">
        <f t="shared" si="12"/>
      </c>
      <c r="P261" s="22">
        <f>IF(往来单位!$C$251="客户",1,0)</f>
        <v>0</v>
      </c>
      <c r="Q261" s="22">
        <f t="shared" si="13"/>
        <v>21</v>
      </c>
    </row>
    <row r="262">
      <c r="A262" s="56">
        <f>IF($B262="","",249)</f>
      </c>
      <c r="B262" s="66">
        <f>IF(249&gt;$Q$613,"",INDEX(往来单位!$B$4:$B$603,MATCH(249,$Q$14:$Q$613,0)))</f>
      </c>
      <c r="C262" s="60">
        <f t="shared" si="0"/>
      </c>
      <c r="D262" s="60">
        <f t="shared" si="1"/>
      </c>
      <c r="E262" s="53">
        <f t="shared" si="2"/>
      </c>
      <c r="F262" s="53">
        <f t="shared" si="3"/>
      </c>
      <c r="G262" s="53">
        <f t="shared" si="4"/>
      </c>
      <c r="H262" s="59">
        <f t="shared" si="5"/>
      </c>
      <c r="I262" s="53">
        <f t="shared" si="6"/>
      </c>
      <c r="J262" s="53">
        <f t="shared" si="7"/>
      </c>
      <c r="K262" s="53">
        <f t="shared" si="8"/>
      </c>
      <c r="L262" s="67">
        <f t="shared" si="9"/>
      </c>
      <c r="M262" s="56">
        <f t="shared" si="10"/>
      </c>
      <c r="N262" s="68">
        <f t="shared" si="11"/>
      </c>
      <c r="O262" s="22">
        <f t="shared" si="12"/>
      </c>
      <c r="P262" s="22">
        <f>IF(往来单位!$C$252="客户",1,0)</f>
        <v>0</v>
      </c>
      <c r="Q262" s="22">
        <f t="shared" si="13"/>
        <v>21</v>
      </c>
    </row>
    <row r="263">
      <c r="A263" s="56">
        <f>IF($B263="","",250)</f>
      </c>
      <c r="B263" s="66">
        <f>IF(250&gt;$Q$613,"",INDEX(往来单位!$B$4:$B$603,MATCH(250,$Q$14:$Q$613,0)))</f>
      </c>
      <c r="C263" s="60">
        <f t="shared" si="0"/>
      </c>
      <c r="D263" s="60">
        <f t="shared" si="1"/>
      </c>
      <c r="E263" s="53">
        <f t="shared" si="2"/>
      </c>
      <c r="F263" s="53">
        <f t="shared" si="3"/>
      </c>
      <c r="G263" s="53">
        <f t="shared" si="4"/>
      </c>
      <c r="H263" s="59">
        <f t="shared" si="5"/>
      </c>
      <c r="I263" s="53">
        <f t="shared" si="6"/>
      </c>
      <c r="J263" s="53">
        <f t="shared" si="7"/>
      </c>
      <c r="K263" s="53">
        <f t="shared" si="8"/>
      </c>
      <c r="L263" s="67">
        <f t="shared" si="9"/>
      </c>
      <c r="M263" s="56">
        <f t="shared" si="10"/>
      </c>
      <c r="N263" s="68">
        <f t="shared" si="11"/>
      </c>
      <c r="O263" s="22">
        <f t="shared" si="12"/>
      </c>
      <c r="P263" s="22">
        <f>IF(往来单位!$C$253="客户",1,0)</f>
        <v>0</v>
      </c>
      <c r="Q263" s="22">
        <f t="shared" si="13"/>
        <v>21</v>
      </c>
    </row>
    <row r="264">
      <c r="A264" s="56">
        <f>IF($B264="","",251)</f>
      </c>
      <c r="B264" s="66">
        <f>IF(251&gt;$Q$613,"",INDEX(往来单位!$B$4:$B$603,MATCH(251,$Q$14:$Q$613,0)))</f>
      </c>
      <c r="C264" s="60">
        <f t="shared" si="0"/>
      </c>
      <c r="D264" s="60">
        <f t="shared" si="1"/>
      </c>
      <c r="E264" s="53">
        <f t="shared" si="2"/>
      </c>
      <c r="F264" s="53">
        <f t="shared" si="3"/>
      </c>
      <c r="G264" s="53">
        <f t="shared" si="4"/>
      </c>
      <c r="H264" s="59">
        <f t="shared" si="5"/>
      </c>
      <c r="I264" s="53">
        <f t="shared" si="6"/>
      </c>
      <c r="J264" s="53">
        <f t="shared" si="7"/>
      </c>
      <c r="K264" s="53">
        <f t="shared" si="8"/>
      </c>
      <c r="L264" s="67">
        <f t="shared" si="9"/>
      </c>
      <c r="M264" s="56">
        <f t="shared" si="10"/>
      </c>
      <c r="N264" s="68">
        <f t="shared" si="11"/>
      </c>
      <c r="O264" s="22">
        <f t="shared" si="12"/>
      </c>
      <c r="P264" s="22">
        <f>IF(往来单位!$C$254="客户",1,0)</f>
        <v>0</v>
      </c>
      <c r="Q264" s="22">
        <f t="shared" si="13"/>
        <v>21</v>
      </c>
    </row>
    <row r="265">
      <c r="A265" s="56">
        <f>IF($B265="","",252)</f>
      </c>
      <c r="B265" s="66">
        <f>IF(252&gt;$Q$613,"",INDEX(往来单位!$B$4:$B$603,MATCH(252,$Q$14:$Q$613,0)))</f>
      </c>
      <c r="C265" s="60">
        <f t="shared" si="0"/>
      </c>
      <c r="D265" s="60">
        <f t="shared" si="1"/>
      </c>
      <c r="E265" s="53">
        <f t="shared" si="2"/>
      </c>
      <c r="F265" s="53">
        <f t="shared" si="3"/>
      </c>
      <c r="G265" s="53">
        <f t="shared" si="4"/>
      </c>
      <c r="H265" s="59">
        <f t="shared" si="5"/>
      </c>
      <c r="I265" s="53">
        <f t="shared" si="6"/>
      </c>
      <c r="J265" s="53">
        <f t="shared" si="7"/>
      </c>
      <c r="K265" s="53">
        <f t="shared" si="8"/>
      </c>
      <c r="L265" s="67">
        <f t="shared" si="9"/>
      </c>
      <c r="M265" s="56">
        <f t="shared" si="10"/>
      </c>
      <c r="N265" s="68">
        <f t="shared" si="11"/>
      </c>
      <c r="O265" s="22">
        <f t="shared" si="12"/>
      </c>
      <c r="P265" s="22">
        <f>IF(往来单位!$C$255="客户",1,0)</f>
        <v>0</v>
      </c>
      <c r="Q265" s="22">
        <f t="shared" si="13"/>
        <v>21</v>
      </c>
    </row>
    <row r="266">
      <c r="A266" s="56">
        <f>IF($B266="","",253)</f>
      </c>
      <c r="B266" s="66">
        <f>IF(253&gt;$Q$613,"",INDEX(往来单位!$B$4:$B$603,MATCH(253,$Q$14:$Q$613,0)))</f>
      </c>
      <c r="C266" s="60">
        <f t="shared" si="0"/>
      </c>
      <c r="D266" s="60">
        <f t="shared" si="1"/>
      </c>
      <c r="E266" s="53">
        <f t="shared" si="2"/>
      </c>
      <c r="F266" s="53">
        <f t="shared" si="3"/>
      </c>
      <c r="G266" s="53">
        <f t="shared" si="4"/>
      </c>
      <c r="H266" s="59">
        <f t="shared" si="5"/>
      </c>
      <c r="I266" s="53">
        <f t="shared" si="6"/>
      </c>
      <c r="J266" s="53">
        <f t="shared" si="7"/>
      </c>
      <c r="K266" s="53">
        <f t="shared" si="8"/>
      </c>
      <c r="L266" s="67">
        <f t="shared" si="9"/>
      </c>
      <c r="M266" s="56">
        <f t="shared" si="10"/>
      </c>
      <c r="N266" s="68">
        <f t="shared" si="11"/>
      </c>
      <c r="O266" s="22">
        <f t="shared" si="12"/>
      </c>
      <c r="P266" s="22">
        <f>IF(往来单位!$C$256="客户",1,0)</f>
        <v>0</v>
      </c>
      <c r="Q266" s="22">
        <f t="shared" si="13"/>
        <v>21</v>
      </c>
    </row>
    <row r="267">
      <c r="A267" s="56">
        <f>IF($B267="","",254)</f>
      </c>
      <c r="B267" s="66">
        <f>IF(254&gt;$Q$613,"",INDEX(往来单位!$B$4:$B$603,MATCH(254,$Q$14:$Q$613,0)))</f>
      </c>
      <c r="C267" s="60">
        <f t="shared" si="0"/>
      </c>
      <c r="D267" s="60">
        <f t="shared" si="1"/>
      </c>
      <c r="E267" s="53">
        <f t="shared" si="2"/>
      </c>
      <c r="F267" s="53">
        <f t="shared" si="3"/>
      </c>
      <c r="G267" s="53">
        <f t="shared" si="4"/>
      </c>
      <c r="H267" s="59">
        <f t="shared" si="5"/>
      </c>
      <c r="I267" s="53">
        <f t="shared" si="6"/>
      </c>
      <c r="J267" s="53">
        <f t="shared" si="7"/>
      </c>
      <c r="K267" s="53">
        <f t="shared" si="8"/>
      </c>
      <c r="L267" s="67">
        <f t="shared" si="9"/>
      </c>
      <c r="M267" s="56">
        <f t="shared" si="10"/>
      </c>
      <c r="N267" s="68">
        <f t="shared" si="11"/>
      </c>
      <c r="O267" s="22">
        <f t="shared" si="12"/>
      </c>
      <c r="P267" s="22">
        <f>IF(往来单位!$C$257="客户",1,0)</f>
        <v>0</v>
      </c>
      <c r="Q267" s="22">
        <f t="shared" si="13"/>
        <v>21</v>
      </c>
    </row>
    <row r="268">
      <c r="A268" s="56">
        <f>IF($B268="","",255)</f>
      </c>
      <c r="B268" s="66">
        <f>IF(255&gt;$Q$613,"",INDEX(往来单位!$B$4:$B$603,MATCH(255,$Q$14:$Q$613,0)))</f>
      </c>
      <c r="C268" s="60">
        <f t="shared" si="0"/>
      </c>
      <c r="D268" s="60">
        <f t="shared" si="1"/>
      </c>
      <c r="E268" s="53">
        <f t="shared" si="2"/>
      </c>
      <c r="F268" s="53">
        <f t="shared" si="3"/>
      </c>
      <c r="G268" s="53">
        <f t="shared" si="4"/>
      </c>
      <c r="H268" s="59">
        <f t="shared" si="5"/>
      </c>
      <c r="I268" s="53">
        <f t="shared" si="6"/>
      </c>
      <c r="J268" s="53">
        <f t="shared" si="7"/>
      </c>
      <c r="K268" s="53">
        <f t="shared" si="8"/>
      </c>
      <c r="L268" s="67">
        <f t="shared" si="9"/>
      </c>
      <c r="M268" s="56">
        <f t="shared" si="10"/>
      </c>
      <c r="N268" s="68">
        <f t="shared" si="11"/>
      </c>
      <c r="O268" s="22">
        <f t="shared" si="12"/>
      </c>
      <c r="P268" s="22">
        <f>IF(往来单位!$C$258="客户",1,0)</f>
        <v>0</v>
      </c>
      <c r="Q268" s="22">
        <f t="shared" si="13"/>
        <v>21</v>
      </c>
    </row>
    <row r="269">
      <c r="A269" s="56">
        <f>IF($B269="","",256)</f>
      </c>
      <c r="B269" s="66">
        <f>IF(256&gt;$Q$613,"",INDEX(往来单位!$B$4:$B$603,MATCH(256,$Q$14:$Q$613,0)))</f>
      </c>
      <c r="C269" s="60">
        <f t="shared" si="0"/>
      </c>
      <c r="D269" s="60">
        <f t="shared" si="1"/>
      </c>
      <c r="E269" s="53">
        <f t="shared" si="2"/>
      </c>
      <c r="F269" s="53">
        <f t="shared" si="3"/>
      </c>
      <c r="G269" s="53">
        <f t="shared" si="4"/>
      </c>
      <c r="H269" s="59">
        <f t="shared" si="5"/>
      </c>
      <c r="I269" s="53">
        <f t="shared" si="6"/>
      </c>
      <c r="J269" s="53">
        <f t="shared" si="7"/>
      </c>
      <c r="K269" s="53">
        <f t="shared" si="8"/>
      </c>
      <c r="L269" s="67">
        <f t="shared" si="9"/>
      </c>
      <c r="M269" s="56">
        <f t="shared" si="10"/>
      </c>
      <c r="N269" s="68">
        <f t="shared" si="11"/>
      </c>
      <c r="O269" s="22">
        <f t="shared" si="12"/>
      </c>
      <c r="P269" s="22">
        <f>IF(往来单位!$C$259="客户",1,0)</f>
        <v>0</v>
      </c>
      <c r="Q269" s="22">
        <f t="shared" si="13"/>
        <v>21</v>
      </c>
    </row>
    <row r="270">
      <c r="A270" s="56">
        <f>IF($B270="","",257)</f>
      </c>
      <c r="B270" s="66">
        <f>IF(257&gt;$Q$613,"",INDEX(往来单位!$B$4:$B$603,MATCH(257,$Q$14:$Q$613,0)))</f>
      </c>
      <c r="C270" s="60">
        <f t="shared" si="0"/>
      </c>
      <c r="D270" s="60">
        <f t="shared" si="1"/>
      </c>
      <c r="E270" s="53">
        <f t="shared" si="2"/>
      </c>
      <c r="F270" s="53">
        <f t="shared" si="3"/>
      </c>
      <c r="G270" s="53">
        <f t="shared" si="4"/>
      </c>
      <c r="H270" s="59">
        <f t="shared" si="5"/>
      </c>
      <c r="I270" s="53">
        <f t="shared" si="6"/>
      </c>
      <c r="J270" s="53">
        <f t="shared" si="7"/>
      </c>
      <c r="K270" s="53">
        <f t="shared" si="8"/>
      </c>
      <c r="L270" s="67">
        <f t="shared" si="9"/>
      </c>
      <c r="M270" s="56">
        <f t="shared" si="10"/>
      </c>
      <c r="N270" s="68">
        <f t="shared" si="11"/>
      </c>
      <c r="O270" s="22">
        <f t="shared" si="12"/>
      </c>
      <c r="P270" s="22">
        <f>IF(往来单位!$C$260="客户",1,0)</f>
        <v>0</v>
      </c>
      <c r="Q270" s="22">
        <f t="shared" si="13"/>
        <v>21</v>
      </c>
    </row>
    <row r="271">
      <c r="A271" s="56">
        <f>IF($B271="","",258)</f>
      </c>
      <c r="B271" s="66">
        <f>IF(258&gt;$Q$613,"",INDEX(往来单位!$B$4:$B$603,MATCH(258,$Q$14:$Q$613,0)))</f>
      </c>
      <c r="C271" s="60">
        <f t="shared" si="0"/>
      </c>
      <c r="D271" s="60">
        <f t="shared" si="1"/>
      </c>
      <c r="E271" s="53">
        <f t="shared" si="2"/>
      </c>
      <c r="F271" s="53">
        <f t="shared" si="3"/>
      </c>
      <c r="G271" s="53">
        <f t="shared" si="4"/>
      </c>
      <c r="H271" s="59">
        <f t="shared" si="5"/>
      </c>
      <c r="I271" s="53">
        <f t="shared" si="6"/>
      </c>
      <c r="J271" s="53">
        <f t="shared" si="7"/>
      </c>
      <c r="K271" s="53">
        <f t="shared" si="8"/>
      </c>
      <c r="L271" s="67">
        <f t="shared" si="9"/>
      </c>
      <c r="M271" s="56">
        <f t="shared" si="10"/>
      </c>
      <c r="N271" s="68">
        <f t="shared" si="11"/>
      </c>
      <c r="O271" s="22">
        <f t="shared" si="12"/>
      </c>
      <c r="P271" s="22">
        <f>IF(往来单位!$C$261="客户",1,0)</f>
        <v>0</v>
      </c>
      <c r="Q271" s="22">
        <f t="shared" si="13"/>
        <v>21</v>
      </c>
    </row>
    <row r="272">
      <c r="A272" s="56">
        <f>IF($B272="","",259)</f>
      </c>
      <c r="B272" s="66">
        <f>IF(259&gt;$Q$613,"",INDEX(往来单位!$B$4:$B$603,MATCH(259,$Q$14:$Q$613,0)))</f>
      </c>
      <c r="C272" s="60">
        <f t="shared" si="0"/>
      </c>
      <c r="D272" s="60">
        <f t="shared" si="1"/>
      </c>
      <c r="E272" s="53">
        <f t="shared" si="2"/>
      </c>
      <c r="F272" s="53">
        <f t="shared" si="3"/>
      </c>
      <c r="G272" s="53">
        <f t="shared" si="4"/>
      </c>
      <c r="H272" s="59">
        <f t="shared" si="5"/>
      </c>
      <c r="I272" s="53">
        <f t="shared" si="6"/>
      </c>
      <c r="J272" s="53">
        <f t="shared" si="7"/>
      </c>
      <c r="K272" s="53">
        <f t="shared" si="8"/>
      </c>
      <c r="L272" s="67">
        <f t="shared" si="9"/>
      </c>
      <c r="M272" s="56">
        <f t="shared" si="10"/>
      </c>
      <c r="N272" s="68">
        <f t="shared" si="11"/>
      </c>
      <c r="O272" s="22">
        <f t="shared" si="12"/>
      </c>
      <c r="P272" s="22">
        <f>IF(往来单位!$C$262="客户",1,0)</f>
        <v>0</v>
      </c>
      <c r="Q272" s="22">
        <f t="shared" si="13"/>
        <v>21</v>
      </c>
    </row>
    <row r="273">
      <c r="A273" s="56">
        <f>IF($B273="","",260)</f>
      </c>
      <c r="B273" s="66">
        <f>IF(260&gt;$Q$613,"",INDEX(往来单位!$B$4:$B$603,MATCH(260,$Q$14:$Q$613,0)))</f>
      </c>
      <c r="C273" s="60">
        <f t="shared" si="0"/>
      </c>
      <c r="D273" s="60">
        <f t="shared" si="1"/>
      </c>
      <c r="E273" s="53">
        <f t="shared" si="2"/>
      </c>
      <c r="F273" s="53">
        <f t="shared" si="3"/>
      </c>
      <c r="G273" s="53">
        <f t="shared" si="4"/>
      </c>
      <c r="H273" s="59">
        <f t="shared" si="5"/>
      </c>
      <c r="I273" s="53">
        <f t="shared" si="6"/>
      </c>
      <c r="J273" s="53">
        <f t="shared" si="7"/>
      </c>
      <c r="K273" s="53">
        <f t="shared" si="8"/>
      </c>
      <c r="L273" s="67">
        <f t="shared" si="9"/>
      </c>
      <c r="M273" s="56">
        <f t="shared" si="10"/>
      </c>
      <c r="N273" s="68">
        <f t="shared" si="11"/>
      </c>
      <c r="O273" s="22">
        <f t="shared" si="12"/>
      </c>
      <c r="P273" s="22">
        <f>IF(往来单位!$C$263="客户",1,0)</f>
        <v>0</v>
      </c>
      <c r="Q273" s="22">
        <f t="shared" si="13"/>
        <v>21</v>
      </c>
    </row>
    <row r="274">
      <c r="A274" s="56">
        <f>IF($B274="","",261)</f>
      </c>
      <c r="B274" s="66">
        <f>IF(261&gt;$Q$613,"",INDEX(往来单位!$B$4:$B$603,MATCH(261,$Q$14:$Q$613,0)))</f>
      </c>
      <c r="C274" s="60">
        <f t="shared" si="0"/>
      </c>
      <c r="D274" s="60">
        <f t="shared" si="1"/>
      </c>
      <c r="E274" s="53">
        <f t="shared" si="2"/>
      </c>
      <c r="F274" s="53">
        <f t="shared" si="3"/>
      </c>
      <c r="G274" s="53">
        <f t="shared" si="4"/>
      </c>
      <c r="H274" s="59">
        <f t="shared" si="5"/>
      </c>
      <c r="I274" s="53">
        <f t="shared" si="6"/>
      </c>
      <c r="J274" s="53">
        <f t="shared" si="7"/>
      </c>
      <c r="K274" s="53">
        <f t="shared" si="8"/>
      </c>
      <c r="L274" s="67">
        <f t="shared" si="9"/>
      </c>
      <c r="M274" s="56">
        <f t="shared" si="10"/>
      </c>
      <c r="N274" s="68">
        <f t="shared" si="11"/>
      </c>
      <c r="O274" s="22">
        <f t="shared" si="12"/>
      </c>
      <c r="P274" s="22">
        <f>IF(往来单位!$C$264="客户",1,0)</f>
        <v>0</v>
      </c>
      <c r="Q274" s="22">
        <f t="shared" si="13"/>
        <v>21</v>
      </c>
    </row>
    <row r="275">
      <c r="A275" s="56">
        <f>IF($B275="","",262)</f>
      </c>
      <c r="B275" s="66">
        <f>IF(262&gt;$Q$613,"",INDEX(往来单位!$B$4:$B$603,MATCH(262,$Q$14:$Q$613,0)))</f>
      </c>
      <c r="C275" s="60">
        <f t="shared" si="0"/>
      </c>
      <c r="D275" s="60">
        <f t="shared" si="1"/>
      </c>
      <c r="E275" s="53">
        <f t="shared" si="2"/>
      </c>
      <c r="F275" s="53">
        <f t="shared" si="3"/>
      </c>
      <c r="G275" s="53">
        <f t="shared" si="4"/>
      </c>
      <c r="H275" s="59">
        <f t="shared" si="5"/>
      </c>
      <c r="I275" s="53">
        <f t="shared" si="6"/>
      </c>
      <c r="J275" s="53">
        <f t="shared" si="7"/>
      </c>
      <c r="K275" s="53">
        <f t="shared" si="8"/>
      </c>
      <c r="L275" s="67">
        <f t="shared" si="9"/>
      </c>
      <c r="M275" s="56">
        <f t="shared" si="10"/>
      </c>
      <c r="N275" s="68">
        <f t="shared" si="11"/>
      </c>
      <c r="O275" s="22">
        <f t="shared" si="12"/>
      </c>
      <c r="P275" s="22">
        <f>IF(往来单位!$C$265="客户",1,0)</f>
        <v>0</v>
      </c>
      <c r="Q275" s="22">
        <f t="shared" si="13"/>
        <v>21</v>
      </c>
    </row>
    <row r="276">
      <c r="A276" s="56">
        <f>IF($B276="","",263)</f>
      </c>
      <c r="B276" s="66">
        <f>IF(263&gt;$Q$613,"",INDEX(往来单位!$B$4:$B$603,MATCH(263,$Q$14:$Q$613,0)))</f>
      </c>
      <c r="C276" s="60">
        <f t="shared" si="0"/>
      </c>
      <c r="D276" s="60">
        <f t="shared" si="1"/>
      </c>
      <c r="E276" s="53">
        <f t="shared" si="2"/>
      </c>
      <c r="F276" s="53">
        <f t="shared" si="3"/>
      </c>
      <c r="G276" s="53">
        <f t="shared" si="4"/>
      </c>
      <c r="H276" s="59">
        <f t="shared" si="5"/>
      </c>
      <c r="I276" s="53">
        <f t="shared" si="6"/>
      </c>
      <c r="J276" s="53">
        <f t="shared" si="7"/>
      </c>
      <c r="K276" s="53">
        <f t="shared" si="8"/>
      </c>
      <c r="L276" s="67">
        <f t="shared" si="9"/>
      </c>
      <c r="M276" s="56">
        <f t="shared" si="10"/>
      </c>
      <c r="N276" s="68">
        <f t="shared" si="11"/>
      </c>
      <c r="O276" s="22">
        <f t="shared" si="12"/>
      </c>
      <c r="P276" s="22">
        <f>IF(往来单位!$C$266="客户",1,0)</f>
        <v>0</v>
      </c>
      <c r="Q276" s="22">
        <f t="shared" si="13"/>
        <v>21</v>
      </c>
    </row>
    <row r="277">
      <c r="A277" s="56">
        <f>IF($B277="","",264)</f>
      </c>
      <c r="B277" s="66">
        <f>IF(264&gt;$Q$613,"",INDEX(往来单位!$B$4:$B$603,MATCH(264,$Q$14:$Q$613,0)))</f>
      </c>
      <c r="C277" s="60">
        <f t="shared" si="0"/>
      </c>
      <c r="D277" s="60">
        <f t="shared" si="1"/>
      </c>
      <c r="E277" s="53">
        <f t="shared" si="2"/>
      </c>
      <c r="F277" s="53">
        <f t="shared" si="3"/>
      </c>
      <c r="G277" s="53">
        <f t="shared" si="4"/>
      </c>
      <c r="H277" s="59">
        <f t="shared" si="5"/>
      </c>
      <c r="I277" s="53">
        <f t="shared" si="6"/>
      </c>
      <c r="J277" s="53">
        <f t="shared" si="7"/>
      </c>
      <c r="K277" s="53">
        <f t="shared" si="8"/>
      </c>
      <c r="L277" s="67">
        <f t="shared" si="9"/>
      </c>
      <c r="M277" s="56">
        <f t="shared" si="10"/>
      </c>
      <c r="N277" s="68">
        <f t="shared" si="11"/>
      </c>
      <c r="O277" s="22">
        <f t="shared" si="12"/>
      </c>
      <c r="P277" s="22">
        <f>IF(往来单位!$C$267="客户",1,0)</f>
        <v>0</v>
      </c>
      <c r="Q277" s="22">
        <f t="shared" si="13"/>
        <v>21</v>
      </c>
    </row>
    <row r="278">
      <c r="A278" s="56">
        <f>IF($B278="","",265)</f>
      </c>
      <c r="B278" s="66">
        <f>IF(265&gt;$Q$613,"",INDEX(往来单位!$B$4:$B$603,MATCH(265,$Q$14:$Q$613,0)))</f>
      </c>
      <c r="C278" s="60">
        <f t="shared" si="0"/>
      </c>
      <c r="D278" s="60">
        <f t="shared" si="1"/>
      </c>
      <c r="E278" s="53">
        <f t="shared" si="2"/>
      </c>
      <c r="F278" s="53">
        <f t="shared" si="3"/>
      </c>
      <c r="G278" s="53">
        <f t="shared" si="4"/>
      </c>
      <c r="H278" s="59">
        <f t="shared" si="5"/>
      </c>
      <c r="I278" s="53">
        <f t="shared" si="6"/>
      </c>
      <c r="J278" s="53">
        <f t="shared" si="7"/>
      </c>
      <c r="K278" s="53">
        <f t="shared" si="8"/>
      </c>
      <c r="L278" s="67">
        <f t="shared" si="9"/>
      </c>
      <c r="M278" s="56">
        <f t="shared" si="10"/>
      </c>
      <c r="N278" s="68">
        <f t="shared" si="11"/>
      </c>
      <c r="O278" s="22">
        <f t="shared" si="12"/>
      </c>
      <c r="P278" s="22">
        <f>IF(往来单位!$C$268="客户",1,0)</f>
        <v>0</v>
      </c>
      <c r="Q278" s="22">
        <f t="shared" si="13"/>
        <v>21</v>
      </c>
    </row>
    <row r="279">
      <c r="A279" s="56">
        <f>IF($B279="","",266)</f>
      </c>
      <c r="B279" s="66">
        <f>IF(266&gt;$Q$613,"",INDEX(往来单位!$B$4:$B$603,MATCH(266,$Q$14:$Q$613,0)))</f>
      </c>
      <c r="C279" s="60">
        <f t="shared" si="0"/>
      </c>
      <c r="D279" s="60">
        <f t="shared" si="1"/>
      </c>
      <c r="E279" s="53">
        <f t="shared" si="2"/>
      </c>
      <c r="F279" s="53">
        <f t="shared" si="3"/>
      </c>
      <c r="G279" s="53">
        <f t="shared" si="4"/>
      </c>
      <c r="H279" s="59">
        <f t="shared" si="5"/>
      </c>
      <c r="I279" s="53">
        <f t="shared" si="6"/>
      </c>
      <c r="J279" s="53">
        <f t="shared" si="7"/>
      </c>
      <c r="K279" s="53">
        <f t="shared" si="8"/>
      </c>
      <c r="L279" s="67">
        <f t="shared" si="9"/>
      </c>
      <c r="M279" s="56">
        <f t="shared" si="10"/>
      </c>
      <c r="N279" s="68">
        <f t="shared" si="11"/>
      </c>
      <c r="O279" s="22">
        <f t="shared" si="12"/>
      </c>
      <c r="P279" s="22">
        <f>IF(往来单位!$C$269="客户",1,0)</f>
        <v>0</v>
      </c>
      <c r="Q279" s="22">
        <f t="shared" si="13"/>
        <v>21</v>
      </c>
    </row>
    <row r="280">
      <c r="A280" s="56">
        <f>IF($B280="","",267)</f>
      </c>
      <c r="B280" s="66">
        <f>IF(267&gt;$Q$613,"",INDEX(往来单位!$B$4:$B$603,MATCH(267,$Q$14:$Q$613,0)))</f>
      </c>
      <c r="C280" s="60">
        <f t="shared" si="0"/>
      </c>
      <c r="D280" s="60">
        <f t="shared" si="1"/>
      </c>
      <c r="E280" s="53">
        <f t="shared" si="2"/>
      </c>
      <c r="F280" s="53">
        <f t="shared" si="3"/>
      </c>
      <c r="G280" s="53">
        <f t="shared" si="4"/>
      </c>
      <c r="H280" s="59">
        <f t="shared" si="5"/>
      </c>
      <c r="I280" s="53">
        <f t="shared" si="6"/>
      </c>
      <c r="J280" s="53">
        <f t="shared" si="7"/>
      </c>
      <c r="K280" s="53">
        <f t="shared" si="8"/>
      </c>
      <c r="L280" s="67">
        <f t="shared" si="9"/>
      </c>
      <c r="M280" s="56">
        <f t="shared" si="10"/>
      </c>
      <c r="N280" s="68">
        <f t="shared" si="11"/>
      </c>
      <c r="O280" s="22">
        <f t="shared" si="12"/>
      </c>
      <c r="P280" s="22">
        <f>IF(往来单位!$C$270="客户",1,0)</f>
        <v>0</v>
      </c>
      <c r="Q280" s="22">
        <f t="shared" si="13"/>
        <v>21</v>
      </c>
    </row>
    <row r="281">
      <c r="A281" s="56">
        <f>IF($B281="","",268)</f>
      </c>
      <c r="B281" s="66">
        <f>IF(268&gt;$Q$613,"",INDEX(往来单位!$B$4:$B$603,MATCH(268,$Q$14:$Q$613,0)))</f>
      </c>
      <c r="C281" s="60">
        <f t="shared" si="0"/>
      </c>
      <c r="D281" s="60">
        <f t="shared" si="1"/>
      </c>
      <c r="E281" s="53">
        <f t="shared" si="2"/>
      </c>
      <c r="F281" s="53">
        <f t="shared" si="3"/>
      </c>
      <c r="G281" s="53">
        <f t="shared" si="4"/>
      </c>
      <c r="H281" s="59">
        <f t="shared" si="5"/>
      </c>
      <c r="I281" s="53">
        <f t="shared" si="6"/>
      </c>
      <c r="J281" s="53">
        <f t="shared" si="7"/>
      </c>
      <c r="K281" s="53">
        <f t="shared" si="8"/>
      </c>
      <c r="L281" s="67">
        <f t="shared" si="9"/>
      </c>
      <c r="M281" s="56">
        <f t="shared" si="10"/>
      </c>
      <c r="N281" s="68">
        <f t="shared" si="11"/>
      </c>
      <c r="O281" s="22">
        <f t="shared" si="12"/>
      </c>
      <c r="P281" s="22">
        <f>IF(往来单位!$C$271="客户",1,0)</f>
        <v>0</v>
      </c>
      <c r="Q281" s="22">
        <f t="shared" si="13"/>
        <v>21</v>
      </c>
    </row>
    <row r="282">
      <c r="A282" s="56">
        <f>IF($B282="","",269)</f>
      </c>
      <c r="B282" s="66">
        <f>IF(269&gt;$Q$613,"",INDEX(往来单位!$B$4:$B$603,MATCH(269,$Q$14:$Q$613,0)))</f>
      </c>
      <c r="C282" s="60">
        <f t="shared" si="0"/>
      </c>
      <c r="D282" s="60">
        <f t="shared" si="1"/>
      </c>
      <c r="E282" s="53">
        <f t="shared" si="2"/>
      </c>
      <c r="F282" s="53">
        <f t="shared" si="3"/>
      </c>
      <c r="G282" s="53">
        <f t="shared" si="4"/>
      </c>
      <c r="H282" s="59">
        <f t="shared" si="5"/>
      </c>
      <c r="I282" s="53">
        <f t="shared" si="6"/>
      </c>
      <c r="J282" s="53">
        <f t="shared" si="7"/>
      </c>
      <c r="K282" s="53">
        <f t="shared" si="8"/>
      </c>
      <c r="L282" s="67">
        <f t="shared" si="9"/>
      </c>
      <c r="M282" s="56">
        <f t="shared" si="10"/>
      </c>
      <c r="N282" s="68">
        <f t="shared" si="11"/>
      </c>
      <c r="O282" s="22">
        <f t="shared" si="12"/>
      </c>
      <c r="P282" s="22">
        <f>IF(往来单位!$C$272="客户",1,0)</f>
        <v>0</v>
      </c>
      <c r="Q282" s="22">
        <f t="shared" si="13"/>
        <v>21</v>
      </c>
    </row>
    <row r="283">
      <c r="A283" s="56">
        <f>IF($B283="","",270)</f>
      </c>
      <c r="B283" s="66">
        <f>IF(270&gt;$Q$613,"",INDEX(往来单位!$B$4:$B$603,MATCH(270,$Q$14:$Q$613,0)))</f>
      </c>
      <c r="C283" s="60">
        <f t="shared" si="0"/>
      </c>
      <c r="D283" s="60">
        <f t="shared" si="1"/>
      </c>
      <c r="E283" s="53">
        <f t="shared" si="2"/>
      </c>
      <c r="F283" s="53">
        <f t="shared" si="3"/>
      </c>
      <c r="G283" s="53">
        <f t="shared" si="4"/>
      </c>
      <c r="H283" s="59">
        <f t="shared" si="5"/>
      </c>
      <c r="I283" s="53">
        <f t="shared" si="6"/>
      </c>
      <c r="J283" s="53">
        <f t="shared" si="7"/>
      </c>
      <c r="K283" s="53">
        <f t="shared" si="8"/>
      </c>
      <c r="L283" s="67">
        <f t="shared" si="9"/>
      </c>
      <c r="M283" s="56">
        <f t="shared" si="10"/>
      </c>
      <c r="N283" s="68">
        <f t="shared" si="11"/>
      </c>
      <c r="O283" s="22">
        <f t="shared" si="12"/>
      </c>
      <c r="P283" s="22">
        <f>IF(往来单位!$C$273="客户",1,0)</f>
        <v>0</v>
      </c>
      <c r="Q283" s="22">
        <f t="shared" si="13"/>
        <v>21</v>
      </c>
    </row>
    <row r="284">
      <c r="A284" s="56">
        <f>IF($B284="","",271)</f>
      </c>
      <c r="B284" s="66">
        <f>IF(271&gt;$Q$613,"",INDEX(往来单位!$B$4:$B$603,MATCH(271,$Q$14:$Q$613,0)))</f>
      </c>
      <c r="C284" s="60">
        <f t="shared" si="0"/>
      </c>
      <c r="D284" s="60">
        <f t="shared" si="1"/>
      </c>
      <c r="E284" s="53">
        <f t="shared" si="2"/>
      </c>
      <c r="F284" s="53">
        <f t="shared" si="3"/>
      </c>
      <c r="G284" s="53">
        <f t="shared" si="4"/>
      </c>
      <c r="H284" s="59">
        <f t="shared" si="5"/>
      </c>
      <c r="I284" s="53">
        <f t="shared" si="6"/>
      </c>
      <c r="J284" s="53">
        <f t="shared" si="7"/>
      </c>
      <c r="K284" s="53">
        <f t="shared" si="8"/>
      </c>
      <c r="L284" s="67">
        <f t="shared" si="9"/>
      </c>
      <c r="M284" s="56">
        <f t="shared" si="10"/>
      </c>
      <c r="N284" s="68">
        <f t="shared" si="11"/>
      </c>
      <c r="O284" s="22">
        <f t="shared" si="12"/>
      </c>
      <c r="P284" s="22">
        <f>IF(往来单位!$C$274="客户",1,0)</f>
        <v>0</v>
      </c>
      <c r="Q284" s="22">
        <f t="shared" si="13"/>
        <v>21</v>
      </c>
    </row>
    <row r="285">
      <c r="A285" s="56">
        <f>IF($B285="","",272)</f>
      </c>
      <c r="B285" s="66">
        <f>IF(272&gt;$Q$613,"",INDEX(往来单位!$B$4:$B$603,MATCH(272,$Q$14:$Q$613,0)))</f>
      </c>
      <c r="C285" s="60">
        <f t="shared" si="0"/>
      </c>
      <c r="D285" s="60">
        <f t="shared" si="1"/>
      </c>
      <c r="E285" s="53">
        <f t="shared" si="2"/>
      </c>
      <c r="F285" s="53">
        <f t="shared" si="3"/>
      </c>
      <c r="G285" s="53">
        <f t="shared" si="4"/>
      </c>
      <c r="H285" s="59">
        <f t="shared" si="5"/>
      </c>
      <c r="I285" s="53">
        <f t="shared" si="6"/>
      </c>
      <c r="J285" s="53">
        <f t="shared" si="7"/>
      </c>
      <c r="K285" s="53">
        <f t="shared" si="8"/>
      </c>
      <c r="L285" s="67">
        <f t="shared" si="9"/>
      </c>
      <c r="M285" s="56">
        <f t="shared" si="10"/>
      </c>
      <c r="N285" s="68">
        <f t="shared" si="11"/>
      </c>
      <c r="O285" s="22">
        <f t="shared" si="12"/>
      </c>
      <c r="P285" s="22">
        <f>IF(往来单位!$C$275="客户",1,0)</f>
        <v>0</v>
      </c>
      <c r="Q285" s="22">
        <f t="shared" si="13"/>
        <v>21</v>
      </c>
    </row>
    <row r="286">
      <c r="A286" s="56">
        <f>IF($B286="","",273)</f>
      </c>
      <c r="B286" s="66">
        <f>IF(273&gt;$Q$613,"",INDEX(往来单位!$B$4:$B$603,MATCH(273,$Q$14:$Q$613,0)))</f>
      </c>
      <c r="C286" s="60">
        <f t="shared" si="0"/>
      </c>
      <c r="D286" s="60">
        <f t="shared" si="1"/>
      </c>
      <c r="E286" s="53">
        <f t="shared" si="2"/>
      </c>
      <c r="F286" s="53">
        <f t="shared" si="3"/>
      </c>
      <c r="G286" s="53">
        <f t="shared" si="4"/>
      </c>
      <c r="H286" s="59">
        <f t="shared" si="5"/>
      </c>
      <c r="I286" s="53">
        <f t="shared" si="6"/>
      </c>
      <c r="J286" s="53">
        <f t="shared" si="7"/>
      </c>
      <c r="K286" s="53">
        <f t="shared" si="8"/>
      </c>
      <c r="L286" s="67">
        <f t="shared" si="9"/>
      </c>
      <c r="M286" s="56">
        <f t="shared" si="10"/>
      </c>
      <c r="N286" s="68">
        <f t="shared" si="11"/>
      </c>
      <c r="O286" s="22">
        <f t="shared" si="12"/>
      </c>
      <c r="P286" s="22">
        <f>IF(往来单位!$C$276="客户",1,0)</f>
        <v>0</v>
      </c>
      <c r="Q286" s="22">
        <f t="shared" si="13"/>
        <v>21</v>
      </c>
    </row>
    <row r="287">
      <c r="A287" s="56">
        <f>IF($B287="","",274)</f>
      </c>
      <c r="B287" s="66">
        <f>IF(274&gt;$Q$613,"",INDEX(往来单位!$B$4:$B$603,MATCH(274,$Q$14:$Q$613,0)))</f>
      </c>
      <c r="C287" s="60">
        <f t="shared" si="0"/>
      </c>
      <c r="D287" s="60">
        <f t="shared" si="1"/>
      </c>
      <c r="E287" s="53">
        <f t="shared" si="2"/>
      </c>
      <c r="F287" s="53">
        <f t="shared" si="3"/>
      </c>
      <c r="G287" s="53">
        <f t="shared" si="4"/>
      </c>
      <c r="H287" s="59">
        <f t="shared" si="5"/>
      </c>
      <c r="I287" s="53">
        <f t="shared" si="6"/>
      </c>
      <c r="J287" s="53">
        <f t="shared" si="7"/>
      </c>
      <c r="K287" s="53">
        <f t="shared" si="8"/>
      </c>
      <c r="L287" s="67">
        <f t="shared" si="9"/>
      </c>
      <c r="M287" s="56">
        <f t="shared" si="10"/>
      </c>
      <c r="N287" s="68">
        <f t="shared" si="11"/>
      </c>
      <c r="O287" s="22">
        <f t="shared" si="12"/>
      </c>
      <c r="P287" s="22">
        <f>IF(往来单位!$C$277="客户",1,0)</f>
        <v>0</v>
      </c>
      <c r="Q287" s="22">
        <f t="shared" si="13"/>
        <v>21</v>
      </c>
    </row>
    <row r="288">
      <c r="A288" s="56">
        <f>IF($B288="","",275)</f>
      </c>
      <c r="B288" s="66">
        <f>IF(275&gt;$Q$613,"",INDEX(往来单位!$B$4:$B$603,MATCH(275,$Q$14:$Q$613,0)))</f>
      </c>
      <c r="C288" s="60">
        <f t="shared" si="0"/>
      </c>
      <c r="D288" s="60">
        <f t="shared" si="1"/>
      </c>
      <c r="E288" s="53">
        <f t="shared" si="2"/>
      </c>
      <c r="F288" s="53">
        <f t="shared" si="3"/>
      </c>
      <c r="G288" s="53">
        <f t="shared" si="4"/>
      </c>
      <c r="H288" s="59">
        <f t="shared" si="5"/>
      </c>
      <c r="I288" s="53">
        <f t="shared" si="6"/>
      </c>
      <c r="J288" s="53">
        <f t="shared" si="7"/>
      </c>
      <c r="K288" s="53">
        <f t="shared" si="8"/>
      </c>
      <c r="L288" s="67">
        <f t="shared" si="9"/>
      </c>
      <c r="M288" s="56">
        <f t="shared" si="10"/>
      </c>
      <c r="N288" s="68">
        <f t="shared" si="11"/>
      </c>
      <c r="O288" s="22">
        <f t="shared" si="12"/>
      </c>
      <c r="P288" s="22">
        <f>IF(往来单位!$C$278="客户",1,0)</f>
        <v>0</v>
      </c>
      <c r="Q288" s="22">
        <f t="shared" si="13"/>
        <v>21</v>
      </c>
    </row>
    <row r="289">
      <c r="A289" s="56">
        <f>IF($B289="","",276)</f>
      </c>
      <c r="B289" s="66">
        <f>IF(276&gt;$Q$613,"",INDEX(往来单位!$B$4:$B$603,MATCH(276,$Q$14:$Q$613,0)))</f>
      </c>
      <c r="C289" s="60">
        <f t="shared" si="0"/>
      </c>
      <c r="D289" s="60">
        <f t="shared" si="1"/>
      </c>
      <c r="E289" s="53">
        <f t="shared" si="2"/>
      </c>
      <c r="F289" s="53">
        <f t="shared" si="3"/>
      </c>
      <c r="G289" s="53">
        <f t="shared" si="4"/>
      </c>
      <c r="H289" s="59">
        <f t="shared" si="5"/>
      </c>
      <c r="I289" s="53">
        <f t="shared" si="6"/>
      </c>
      <c r="J289" s="53">
        <f t="shared" si="7"/>
      </c>
      <c r="K289" s="53">
        <f t="shared" si="8"/>
      </c>
      <c r="L289" s="67">
        <f t="shared" si="9"/>
      </c>
      <c r="M289" s="56">
        <f t="shared" si="10"/>
      </c>
      <c r="N289" s="68">
        <f t="shared" si="11"/>
      </c>
      <c r="O289" s="22">
        <f t="shared" si="12"/>
      </c>
      <c r="P289" s="22">
        <f>IF(往来单位!$C$279="客户",1,0)</f>
        <v>0</v>
      </c>
      <c r="Q289" s="22">
        <f t="shared" si="13"/>
        <v>21</v>
      </c>
    </row>
    <row r="290">
      <c r="A290" s="56">
        <f>IF($B290="","",277)</f>
      </c>
      <c r="B290" s="66">
        <f>IF(277&gt;$Q$613,"",INDEX(往来单位!$B$4:$B$603,MATCH(277,$Q$14:$Q$613,0)))</f>
      </c>
      <c r="C290" s="60">
        <f t="shared" si="0"/>
      </c>
      <c r="D290" s="60">
        <f t="shared" si="1"/>
      </c>
      <c r="E290" s="53">
        <f t="shared" si="2"/>
      </c>
      <c r="F290" s="53">
        <f t="shared" si="3"/>
      </c>
      <c r="G290" s="53">
        <f t="shared" si="4"/>
      </c>
      <c r="H290" s="59">
        <f t="shared" si="5"/>
      </c>
      <c r="I290" s="53">
        <f t="shared" si="6"/>
      </c>
      <c r="J290" s="53">
        <f t="shared" si="7"/>
      </c>
      <c r="K290" s="53">
        <f t="shared" si="8"/>
      </c>
      <c r="L290" s="67">
        <f t="shared" si="9"/>
      </c>
      <c r="M290" s="56">
        <f t="shared" si="10"/>
      </c>
      <c r="N290" s="68">
        <f t="shared" si="11"/>
      </c>
      <c r="O290" s="22">
        <f t="shared" si="12"/>
      </c>
      <c r="P290" s="22">
        <f>IF(往来单位!$C$280="客户",1,0)</f>
        <v>0</v>
      </c>
      <c r="Q290" s="22">
        <f t="shared" si="13"/>
        <v>21</v>
      </c>
    </row>
    <row r="291">
      <c r="A291" s="56">
        <f>IF($B291="","",278)</f>
      </c>
      <c r="B291" s="66">
        <f>IF(278&gt;$Q$613,"",INDEX(往来单位!$B$4:$B$603,MATCH(278,$Q$14:$Q$613,0)))</f>
      </c>
      <c r="C291" s="60">
        <f t="shared" si="0"/>
      </c>
      <c r="D291" s="60">
        <f t="shared" si="1"/>
      </c>
      <c r="E291" s="53">
        <f t="shared" si="2"/>
      </c>
      <c r="F291" s="53">
        <f t="shared" si="3"/>
      </c>
      <c r="G291" s="53">
        <f t="shared" si="4"/>
      </c>
      <c r="H291" s="59">
        <f t="shared" si="5"/>
      </c>
      <c r="I291" s="53">
        <f t="shared" si="6"/>
      </c>
      <c r="J291" s="53">
        <f t="shared" si="7"/>
      </c>
      <c r="K291" s="53">
        <f t="shared" si="8"/>
      </c>
      <c r="L291" s="67">
        <f t="shared" si="9"/>
      </c>
      <c r="M291" s="56">
        <f t="shared" si="10"/>
      </c>
      <c r="N291" s="68">
        <f t="shared" si="11"/>
      </c>
      <c r="O291" s="22">
        <f t="shared" si="12"/>
      </c>
      <c r="P291" s="22">
        <f>IF(往来单位!$C$281="客户",1,0)</f>
        <v>0</v>
      </c>
      <c r="Q291" s="22">
        <f t="shared" si="13"/>
        <v>21</v>
      </c>
    </row>
    <row r="292">
      <c r="A292" s="56">
        <f>IF($B292="","",279)</f>
      </c>
      <c r="B292" s="66">
        <f>IF(279&gt;$Q$613,"",INDEX(往来单位!$B$4:$B$603,MATCH(279,$Q$14:$Q$613,0)))</f>
      </c>
      <c r="C292" s="60">
        <f t="shared" si="0"/>
      </c>
      <c r="D292" s="60">
        <f t="shared" si="1"/>
      </c>
      <c r="E292" s="53">
        <f t="shared" si="2"/>
      </c>
      <c r="F292" s="53">
        <f t="shared" si="3"/>
      </c>
      <c r="G292" s="53">
        <f t="shared" si="4"/>
      </c>
      <c r="H292" s="59">
        <f t="shared" si="5"/>
      </c>
      <c r="I292" s="53">
        <f t="shared" si="6"/>
      </c>
      <c r="J292" s="53">
        <f t="shared" si="7"/>
      </c>
      <c r="K292" s="53">
        <f t="shared" si="8"/>
      </c>
      <c r="L292" s="67">
        <f t="shared" si="9"/>
      </c>
      <c r="M292" s="56">
        <f t="shared" si="10"/>
      </c>
      <c r="N292" s="68">
        <f t="shared" si="11"/>
      </c>
      <c r="O292" s="22">
        <f t="shared" si="12"/>
      </c>
      <c r="P292" s="22">
        <f>IF(往来单位!$C$282="客户",1,0)</f>
        <v>0</v>
      </c>
      <c r="Q292" s="22">
        <f t="shared" si="13"/>
        <v>21</v>
      </c>
    </row>
    <row r="293">
      <c r="A293" s="56">
        <f>IF($B293="","",280)</f>
      </c>
      <c r="B293" s="66">
        <f>IF(280&gt;$Q$613,"",INDEX(往来单位!$B$4:$B$603,MATCH(280,$Q$14:$Q$613,0)))</f>
      </c>
      <c r="C293" s="60">
        <f t="shared" si="0"/>
      </c>
      <c r="D293" s="60">
        <f t="shared" si="1"/>
      </c>
      <c r="E293" s="53">
        <f t="shared" si="2"/>
      </c>
      <c r="F293" s="53">
        <f t="shared" si="3"/>
      </c>
      <c r="G293" s="53">
        <f t="shared" si="4"/>
      </c>
      <c r="H293" s="59">
        <f t="shared" si="5"/>
      </c>
      <c r="I293" s="53">
        <f t="shared" si="6"/>
      </c>
      <c r="J293" s="53">
        <f t="shared" si="7"/>
      </c>
      <c r="K293" s="53">
        <f t="shared" si="8"/>
      </c>
      <c r="L293" s="67">
        <f t="shared" si="9"/>
      </c>
      <c r="M293" s="56">
        <f t="shared" si="10"/>
      </c>
      <c r="N293" s="68">
        <f t="shared" si="11"/>
      </c>
      <c r="O293" s="22">
        <f t="shared" si="12"/>
      </c>
      <c r="P293" s="22">
        <f>IF(往来单位!$C$283="客户",1,0)</f>
        <v>0</v>
      </c>
      <c r="Q293" s="22">
        <f t="shared" si="13"/>
        <v>21</v>
      </c>
    </row>
    <row r="294">
      <c r="A294" s="56">
        <f>IF($B294="","",281)</f>
      </c>
      <c r="B294" s="66">
        <f>IF(281&gt;$Q$613,"",INDEX(往来单位!$B$4:$B$603,MATCH(281,$Q$14:$Q$613,0)))</f>
      </c>
      <c r="C294" s="60">
        <f t="shared" si="0"/>
      </c>
      <c r="D294" s="60">
        <f t="shared" si="1"/>
      </c>
      <c r="E294" s="53">
        <f t="shared" si="2"/>
      </c>
      <c r="F294" s="53">
        <f t="shared" si="3"/>
      </c>
      <c r="G294" s="53">
        <f t="shared" si="4"/>
      </c>
      <c r="H294" s="59">
        <f t="shared" si="5"/>
      </c>
      <c r="I294" s="53">
        <f t="shared" si="6"/>
      </c>
      <c r="J294" s="53">
        <f t="shared" si="7"/>
      </c>
      <c r="K294" s="53">
        <f t="shared" si="8"/>
      </c>
      <c r="L294" s="67">
        <f t="shared" si="9"/>
      </c>
      <c r="M294" s="56">
        <f t="shared" si="10"/>
      </c>
      <c r="N294" s="68">
        <f t="shared" si="11"/>
      </c>
      <c r="O294" s="22">
        <f t="shared" si="12"/>
      </c>
      <c r="P294" s="22">
        <f>IF(往来单位!$C$284="客户",1,0)</f>
        <v>0</v>
      </c>
      <c r="Q294" s="22">
        <f t="shared" si="13"/>
        <v>21</v>
      </c>
    </row>
    <row r="295">
      <c r="A295" s="56">
        <f>IF($B295="","",282)</f>
      </c>
      <c r="B295" s="66">
        <f>IF(282&gt;$Q$613,"",INDEX(往来单位!$B$4:$B$603,MATCH(282,$Q$14:$Q$613,0)))</f>
      </c>
      <c r="C295" s="60">
        <f t="shared" si="0"/>
      </c>
      <c r="D295" s="60">
        <f t="shared" si="1"/>
      </c>
      <c r="E295" s="53">
        <f t="shared" si="2"/>
      </c>
      <c r="F295" s="53">
        <f t="shared" si="3"/>
      </c>
      <c r="G295" s="53">
        <f t="shared" si="4"/>
      </c>
      <c r="H295" s="59">
        <f t="shared" si="5"/>
      </c>
      <c r="I295" s="53">
        <f t="shared" si="6"/>
      </c>
      <c r="J295" s="53">
        <f t="shared" si="7"/>
      </c>
      <c r="K295" s="53">
        <f t="shared" si="8"/>
      </c>
      <c r="L295" s="67">
        <f t="shared" si="9"/>
      </c>
      <c r="M295" s="56">
        <f t="shared" si="10"/>
      </c>
      <c r="N295" s="68">
        <f t="shared" si="11"/>
      </c>
      <c r="O295" s="22">
        <f t="shared" si="12"/>
      </c>
      <c r="P295" s="22">
        <f>IF(往来单位!$C$285="客户",1,0)</f>
        <v>0</v>
      </c>
      <c r="Q295" s="22">
        <f t="shared" si="13"/>
        <v>21</v>
      </c>
    </row>
    <row r="296">
      <c r="A296" s="56">
        <f>IF($B296="","",283)</f>
      </c>
      <c r="B296" s="66">
        <f>IF(283&gt;$Q$613,"",INDEX(往来单位!$B$4:$B$603,MATCH(283,$Q$14:$Q$613,0)))</f>
      </c>
      <c r="C296" s="60">
        <f t="shared" si="0"/>
      </c>
      <c r="D296" s="60">
        <f t="shared" si="1"/>
      </c>
      <c r="E296" s="53">
        <f t="shared" si="2"/>
      </c>
      <c r="F296" s="53">
        <f t="shared" si="3"/>
      </c>
      <c r="G296" s="53">
        <f t="shared" si="4"/>
      </c>
      <c r="H296" s="59">
        <f t="shared" si="5"/>
      </c>
      <c r="I296" s="53">
        <f t="shared" si="6"/>
      </c>
      <c r="J296" s="53">
        <f t="shared" si="7"/>
      </c>
      <c r="K296" s="53">
        <f t="shared" si="8"/>
      </c>
      <c r="L296" s="67">
        <f t="shared" si="9"/>
      </c>
      <c r="M296" s="56">
        <f t="shared" si="10"/>
      </c>
      <c r="N296" s="68">
        <f t="shared" si="11"/>
      </c>
      <c r="O296" s="22">
        <f t="shared" si="12"/>
      </c>
      <c r="P296" s="22">
        <f>IF(往来单位!$C$286="客户",1,0)</f>
        <v>0</v>
      </c>
      <c r="Q296" s="22">
        <f t="shared" si="13"/>
        <v>21</v>
      </c>
    </row>
    <row r="297">
      <c r="A297" s="56">
        <f>IF($B297="","",284)</f>
      </c>
      <c r="B297" s="66">
        <f>IF(284&gt;$Q$613,"",INDEX(往来单位!$B$4:$B$603,MATCH(284,$Q$14:$Q$613,0)))</f>
      </c>
      <c r="C297" s="60">
        <f t="shared" si="0"/>
      </c>
      <c r="D297" s="60">
        <f t="shared" si="1"/>
      </c>
      <c r="E297" s="53">
        <f t="shared" si="2"/>
      </c>
      <c r="F297" s="53">
        <f t="shared" si="3"/>
      </c>
      <c r="G297" s="53">
        <f t="shared" si="4"/>
      </c>
      <c r="H297" s="59">
        <f t="shared" si="5"/>
      </c>
      <c r="I297" s="53">
        <f t="shared" si="6"/>
      </c>
      <c r="J297" s="53">
        <f t="shared" si="7"/>
      </c>
      <c r="K297" s="53">
        <f t="shared" si="8"/>
      </c>
      <c r="L297" s="67">
        <f t="shared" si="9"/>
      </c>
      <c r="M297" s="56">
        <f t="shared" si="10"/>
      </c>
      <c r="N297" s="68">
        <f t="shared" si="11"/>
      </c>
      <c r="O297" s="22">
        <f t="shared" si="12"/>
      </c>
      <c r="P297" s="22">
        <f>IF(往来单位!$C$287="客户",1,0)</f>
        <v>0</v>
      </c>
      <c r="Q297" s="22">
        <f t="shared" si="13"/>
        <v>21</v>
      </c>
    </row>
    <row r="298">
      <c r="A298" s="56">
        <f>IF($B298="","",285)</f>
      </c>
      <c r="B298" s="66">
        <f>IF(285&gt;$Q$613,"",INDEX(往来单位!$B$4:$B$603,MATCH(285,$Q$14:$Q$613,0)))</f>
      </c>
      <c r="C298" s="60">
        <f t="shared" si="0"/>
      </c>
      <c r="D298" s="60">
        <f t="shared" si="1"/>
      </c>
      <c r="E298" s="53">
        <f t="shared" si="2"/>
      </c>
      <c r="F298" s="53">
        <f t="shared" si="3"/>
      </c>
      <c r="G298" s="53">
        <f t="shared" si="4"/>
      </c>
      <c r="H298" s="59">
        <f t="shared" si="5"/>
      </c>
      <c r="I298" s="53">
        <f t="shared" si="6"/>
      </c>
      <c r="J298" s="53">
        <f t="shared" si="7"/>
      </c>
      <c r="K298" s="53">
        <f t="shared" si="8"/>
      </c>
      <c r="L298" s="67">
        <f t="shared" si="9"/>
      </c>
      <c r="M298" s="56">
        <f t="shared" si="10"/>
      </c>
      <c r="N298" s="68">
        <f t="shared" si="11"/>
      </c>
      <c r="O298" s="22">
        <f t="shared" si="12"/>
      </c>
      <c r="P298" s="22">
        <f>IF(往来单位!$C$288="客户",1,0)</f>
        <v>0</v>
      </c>
      <c r="Q298" s="22">
        <f t="shared" si="13"/>
        <v>21</v>
      </c>
    </row>
    <row r="299">
      <c r="A299" s="56">
        <f>IF($B299="","",286)</f>
      </c>
      <c r="B299" s="66">
        <f>IF(286&gt;$Q$613,"",INDEX(往来单位!$B$4:$B$603,MATCH(286,$Q$14:$Q$613,0)))</f>
      </c>
      <c r="C299" s="60">
        <f t="shared" si="0"/>
      </c>
      <c r="D299" s="60">
        <f t="shared" si="1"/>
      </c>
      <c r="E299" s="53">
        <f t="shared" si="2"/>
      </c>
      <c r="F299" s="53">
        <f t="shared" si="3"/>
      </c>
      <c r="G299" s="53">
        <f t="shared" si="4"/>
      </c>
      <c r="H299" s="59">
        <f t="shared" si="5"/>
      </c>
      <c r="I299" s="53">
        <f t="shared" si="6"/>
      </c>
      <c r="J299" s="53">
        <f t="shared" si="7"/>
      </c>
      <c r="K299" s="53">
        <f t="shared" si="8"/>
      </c>
      <c r="L299" s="67">
        <f t="shared" si="9"/>
      </c>
      <c r="M299" s="56">
        <f t="shared" si="10"/>
      </c>
      <c r="N299" s="68">
        <f t="shared" si="11"/>
      </c>
      <c r="O299" s="22">
        <f t="shared" si="12"/>
      </c>
      <c r="P299" s="22">
        <f>IF(往来单位!$C$289="客户",1,0)</f>
        <v>0</v>
      </c>
      <c r="Q299" s="22">
        <f t="shared" si="13"/>
        <v>21</v>
      </c>
    </row>
    <row r="300">
      <c r="A300" s="56">
        <f>IF($B300="","",287)</f>
      </c>
      <c r="B300" s="66">
        <f>IF(287&gt;$Q$613,"",INDEX(往来单位!$B$4:$B$603,MATCH(287,$Q$14:$Q$613,0)))</f>
      </c>
      <c r="C300" s="60">
        <f t="shared" si="0"/>
      </c>
      <c r="D300" s="60">
        <f t="shared" si="1"/>
      </c>
      <c r="E300" s="53">
        <f t="shared" si="2"/>
      </c>
      <c r="F300" s="53">
        <f t="shared" si="3"/>
      </c>
      <c r="G300" s="53">
        <f t="shared" si="4"/>
      </c>
      <c r="H300" s="59">
        <f t="shared" si="5"/>
      </c>
      <c r="I300" s="53">
        <f t="shared" si="6"/>
      </c>
      <c r="J300" s="53">
        <f t="shared" si="7"/>
      </c>
      <c r="K300" s="53">
        <f t="shared" si="8"/>
      </c>
      <c r="L300" s="67">
        <f t="shared" si="9"/>
      </c>
      <c r="M300" s="56">
        <f t="shared" si="10"/>
      </c>
      <c r="N300" s="68">
        <f t="shared" si="11"/>
      </c>
      <c r="O300" s="22">
        <f t="shared" si="12"/>
      </c>
      <c r="P300" s="22">
        <f>IF(往来单位!$C$290="客户",1,0)</f>
        <v>0</v>
      </c>
      <c r="Q300" s="22">
        <f t="shared" si="13"/>
        <v>21</v>
      </c>
    </row>
    <row r="301">
      <c r="A301" s="56">
        <f>IF($B301="","",288)</f>
      </c>
      <c r="B301" s="66">
        <f>IF(288&gt;$Q$613,"",INDEX(往来单位!$B$4:$B$603,MATCH(288,$Q$14:$Q$613,0)))</f>
      </c>
      <c r="C301" s="60">
        <f t="shared" si="0"/>
      </c>
      <c r="D301" s="60">
        <f t="shared" si="1"/>
      </c>
      <c r="E301" s="53">
        <f t="shared" si="2"/>
      </c>
      <c r="F301" s="53">
        <f t="shared" si="3"/>
      </c>
      <c r="G301" s="53">
        <f t="shared" si="4"/>
      </c>
      <c r="H301" s="59">
        <f t="shared" si="5"/>
      </c>
      <c r="I301" s="53">
        <f t="shared" si="6"/>
      </c>
      <c r="J301" s="53">
        <f t="shared" si="7"/>
      </c>
      <c r="K301" s="53">
        <f t="shared" si="8"/>
      </c>
      <c r="L301" s="67">
        <f t="shared" si="9"/>
      </c>
      <c r="M301" s="56">
        <f t="shared" si="10"/>
      </c>
      <c r="N301" s="68">
        <f t="shared" si="11"/>
      </c>
      <c r="O301" s="22">
        <f t="shared" si="12"/>
      </c>
      <c r="P301" s="22">
        <f>IF(往来单位!$C$291="客户",1,0)</f>
        <v>0</v>
      </c>
      <c r="Q301" s="22">
        <f t="shared" si="13"/>
        <v>21</v>
      </c>
    </row>
    <row r="302">
      <c r="A302" s="56">
        <f>IF($B302="","",289)</f>
      </c>
      <c r="B302" s="66">
        <f>IF(289&gt;$Q$613,"",INDEX(往来单位!$B$4:$B$603,MATCH(289,$Q$14:$Q$613,0)))</f>
      </c>
      <c r="C302" s="60">
        <f t="shared" si="0"/>
      </c>
      <c r="D302" s="60">
        <f t="shared" si="1"/>
      </c>
      <c r="E302" s="53">
        <f t="shared" si="2"/>
      </c>
      <c r="F302" s="53">
        <f t="shared" si="3"/>
      </c>
      <c r="G302" s="53">
        <f t="shared" si="4"/>
      </c>
      <c r="H302" s="59">
        <f t="shared" si="5"/>
      </c>
      <c r="I302" s="53">
        <f t="shared" si="6"/>
      </c>
      <c r="J302" s="53">
        <f t="shared" si="7"/>
      </c>
      <c r="K302" s="53">
        <f t="shared" si="8"/>
      </c>
      <c r="L302" s="67">
        <f t="shared" si="9"/>
      </c>
      <c r="M302" s="56">
        <f t="shared" si="10"/>
      </c>
      <c r="N302" s="68">
        <f t="shared" si="11"/>
      </c>
      <c r="O302" s="22">
        <f t="shared" si="12"/>
      </c>
      <c r="P302" s="22">
        <f>IF(往来单位!$C$292="客户",1,0)</f>
        <v>0</v>
      </c>
      <c r="Q302" s="22">
        <f t="shared" si="13"/>
        <v>21</v>
      </c>
    </row>
    <row r="303">
      <c r="A303" s="56">
        <f>IF($B303="","",290)</f>
      </c>
      <c r="B303" s="66">
        <f>IF(290&gt;$Q$613,"",INDEX(往来单位!$B$4:$B$603,MATCH(290,$Q$14:$Q$613,0)))</f>
      </c>
      <c r="C303" s="60">
        <f t="shared" si="0"/>
      </c>
      <c r="D303" s="60">
        <f t="shared" si="1"/>
      </c>
      <c r="E303" s="53">
        <f t="shared" si="2"/>
      </c>
      <c r="F303" s="53">
        <f t="shared" si="3"/>
      </c>
      <c r="G303" s="53">
        <f t="shared" si="4"/>
      </c>
      <c r="H303" s="59">
        <f t="shared" si="5"/>
      </c>
      <c r="I303" s="53">
        <f t="shared" si="6"/>
      </c>
      <c r="J303" s="53">
        <f t="shared" si="7"/>
      </c>
      <c r="K303" s="53">
        <f t="shared" si="8"/>
      </c>
      <c r="L303" s="67">
        <f t="shared" si="9"/>
      </c>
      <c r="M303" s="56">
        <f t="shared" si="10"/>
      </c>
      <c r="N303" s="68">
        <f t="shared" si="11"/>
      </c>
      <c r="O303" s="22">
        <f t="shared" si="12"/>
      </c>
      <c r="P303" s="22">
        <f>IF(往来单位!$C$293="客户",1,0)</f>
        <v>0</v>
      </c>
      <c r="Q303" s="22">
        <f t="shared" si="13"/>
        <v>21</v>
      </c>
    </row>
    <row r="304">
      <c r="A304" s="56">
        <f>IF($B304="","",291)</f>
      </c>
      <c r="B304" s="66">
        <f>IF(291&gt;$Q$613,"",INDEX(往来单位!$B$4:$B$603,MATCH(291,$Q$14:$Q$613,0)))</f>
      </c>
      <c r="C304" s="60">
        <f t="shared" si="0"/>
      </c>
      <c r="D304" s="60">
        <f t="shared" si="1"/>
      </c>
      <c r="E304" s="53">
        <f t="shared" si="2"/>
      </c>
      <c r="F304" s="53">
        <f t="shared" si="3"/>
      </c>
      <c r="G304" s="53">
        <f t="shared" si="4"/>
      </c>
      <c r="H304" s="59">
        <f t="shared" si="5"/>
      </c>
      <c r="I304" s="53">
        <f t="shared" si="6"/>
      </c>
      <c r="J304" s="53">
        <f t="shared" si="7"/>
      </c>
      <c r="K304" s="53">
        <f t="shared" si="8"/>
      </c>
      <c r="L304" s="67">
        <f t="shared" si="9"/>
      </c>
      <c r="M304" s="56">
        <f t="shared" si="10"/>
      </c>
      <c r="N304" s="68">
        <f t="shared" si="11"/>
      </c>
      <c r="O304" s="22">
        <f t="shared" si="12"/>
      </c>
      <c r="P304" s="22">
        <f>IF(往来单位!$C$294="客户",1,0)</f>
        <v>0</v>
      </c>
      <c r="Q304" s="22">
        <f t="shared" si="13"/>
        <v>21</v>
      </c>
    </row>
    <row r="305">
      <c r="A305" s="56">
        <f>IF($B305="","",292)</f>
      </c>
      <c r="B305" s="66">
        <f>IF(292&gt;$Q$613,"",INDEX(往来单位!$B$4:$B$603,MATCH(292,$Q$14:$Q$613,0)))</f>
      </c>
      <c r="C305" s="60">
        <f t="shared" si="0"/>
      </c>
      <c r="D305" s="60">
        <f t="shared" si="1"/>
      </c>
      <c r="E305" s="53">
        <f t="shared" si="2"/>
      </c>
      <c r="F305" s="53">
        <f t="shared" si="3"/>
      </c>
      <c r="G305" s="53">
        <f t="shared" si="4"/>
      </c>
      <c r="H305" s="59">
        <f t="shared" si="5"/>
      </c>
      <c r="I305" s="53">
        <f t="shared" si="6"/>
      </c>
      <c r="J305" s="53">
        <f t="shared" si="7"/>
      </c>
      <c r="K305" s="53">
        <f t="shared" si="8"/>
      </c>
      <c r="L305" s="67">
        <f t="shared" si="9"/>
      </c>
      <c r="M305" s="56">
        <f t="shared" si="10"/>
      </c>
      <c r="N305" s="68">
        <f t="shared" si="11"/>
      </c>
      <c r="O305" s="22">
        <f t="shared" si="12"/>
      </c>
      <c r="P305" s="22">
        <f>IF(往来单位!$C$295="客户",1,0)</f>
        <v>0</v>
      </c>
      <c r="Q305" s="22">
        <f t="shared" si="13"/>
        <v>21</v>
      </c>
    </row>
    <row r="306">
      <c r="A306" s="56">
        <f>IF($B306="","",293)</f>
      </c>
      <c r="B306" s="66">
        <f>IF(293&gt;$Q$613,"",INDEX(往来单位!$B$4:$B$603,MATCH(293,$Q$14:$Q$613,0)))</f>
      </c>
      <c r="C306" s="60">
        <f t="shared" si="0"/>
      </c>
      <c r="D306" s="60">
        <f t="shared" si="1"/>
      </c>
      <c r="E306" s="53">
        <f t="shared" si="2"/>
      </c>
      <c r="F306" s="53">
        <f t="shared" si="3"/>
      </c>
      <c r="G306" s="53">
        <f t="shared" si="4"/>
      </c>
      <c r="H306" s="59">
        <f t="shared" si="5"/>
      </c>
      <c r="I306" s="53">
        <f t="shared" si="6"/>
      </c>
      <c r="J306" s="53">
        <f t="shared" si="7"/>
      </c>
      <c r="K306" s="53">
        <f t="shared" si="8"/>
      </c>
      <c r="L306" s="67">
        <f t="shared" si="9"/>
      </c>
      <c r="M306" s="56">
        <f t="shared" si="10"/>
      </c>
      <c r="N306" s="68">
        <f t="shared" si="11"/>
      </c>
      <c r="O306" s="22">
        <f t="shared" si="12"/>
      </c>
      <c r="P306" s="22">
        <f>IF(往来单位!$C$296="客户",1,0)</f>
        <v>0</v>
      </c>
      <c r="Q306" s="22">
        <f t="shared" si="13"/>
        <v>21</v>
      </c>
    </row>
    <row r="307">
      <c r="A307" s="56">
        <f>IF($B307="","",294)</f>
      </c>
      <c r="B307" s="66">
        <f>IF(294&gt;$Q$613,"",INDEX(往来单位!$B$4:$B$603,MATCH(294,$Q$14:$Q$613,0)))</f>
      </c>
      <c r="C307" s="60">
        <f t="shared" si="0"/>
      </c>
      <c r="D307" s="60">
        <f t="shared" si="1"/>
      </c>
      <c r="E307" s="53">
        <f t="shared" si="2"/>
      </c>
      <c r="F307" s="53">
        <f t="shared" si="3"/>
      </c>
      <c r="G307" s="53">
        <f t="shared" si="4"/>
      </c>
      <c r="H307" s="59">
        <f t="shared" si="5"/>
      </c>
      <c r="I307" s="53">
        <f t="shared" si="6"/>
      </c>
      <c r="J307" s="53">
        <f t="shared" si="7"/>
      </c>
      <c r="K307" s="53">
        <f t="shared" si="8"/>
      </c>
      <c r="L307" s="67">
        <f t="shared" si="9"/>
      </c>
      <c r="M307" s="56">
        <f t="shared" si="10"/>
      </c>
      <c r="N307" s="68">
        <f t="shared" si="11"/>
      </c>
      <c r="O307" s="22">
        <f t="shared" si="12"/>
      </c>
      <c r="P307" s="22">
        <f>IF(往来单位!$C$297="客户",1,0)</f>
        <v>0</v>
      </c>
      <c r="Q307" s="22">
        <f t="shared" si="13"/>
        <v>21</v>
      </c>
    </row>
    <row r="308">
      <c r="A308" s="56">
        <f>IF($B308="","",295)</f>
      </c>
      <c r="B308" s="66">
        <f>IF(295&gt;$Q$613,"",INDEX(往来单位!$B$4:$B$603,MATCH(295,$Q$14:$Q$613,0)))</f>
      </c>
      <c r="C308" s="60">
        <f t="shared" si="0"/>
      </c>
      <c r="D308" s="60">
        <f t="shared" si="1"/>
      </c>
      <c r="E308" s="53">
        <f t="shared" si="2"/>
      </c>
      <c r="F308" s="53">
        <f t="shared" si="3"/>
      </c>
      <c r="G308" s="53">
        <f t="shared" si="4"/>
      </c>
      <c r="H308" s="59">
        <f t="shared" si="5"/>
      </c>
      <c r="I308" s="53">
        <f t="shared" si="6"/>
      </c>
      <c r="J308" s="53">
        <f t="shared" si="7"/>
      </c>
      <c r="K308" s="53">
        <f t="shared" si="8"/>
      </c>
      <c r="L308" s="67">
        <f t="shared" si="9"/>
      </c>
      <c r="M308" s="56">
        <f t="shared" si="10"/>
      </c>
      <c r="N308" s="68">
        <f t="shared" si="11"/>
      </c>
      <c r="O308" s="22">
        <f t="shared" si="12"/>
      </c>
      <c r="P308" s="22">
        <f>IF(往来单位!$C$298="客户",1,0)</f>
        <v>0</v>
      </c>
      <c r="Q308" s="22">
        <f t="shared" si="13"/>
        <v>21</v>
      </c>
    </row>
    <row r="309">
      <c r="A309" s="56">
        <f>IF($B309="","",296)</f>
      </c>
      <c r="B309" s="66">
        <f>IF(296&gt;$Q$613,"",INDEX(往来单位!$B$4:$B$603,MATCH(296,$Q$14:$Q$613,0)))</f>
      </c>
      <c r="C309" s="60">
        <f t="shared" si="0"/>
      </c>
      <c r="D309" s="60">
        <f t="shared" si="1"/>
      </c>
      <c r="E309" s="53">
        <f t="shared" si="2"/>
      </c>
      <c r="F309" s="53">
        <f t="shared" si="3"/>
      </c>
      <c r="G309" s="53">
        <f t="shared" si="4"/>
      </c>
      <c r="H309" s="59">
        <f t="shared" si="5"/>
      </c>
      <c r="I309" s="53">
        <f t="shared" si="6"/>
      </c>
      <c r="J309" s="53">
        <f t="shared" si="7"/>
      </c>
      <c r="K309" s="53">
        <f t="shared" si="8"/>
      </c>
      <c r="L309" s="67">
        <f t="shared" si="9"/>
      </c>
      <c r="M309" s="56">
        <f t="shared" si="10"/>
      </c>
      <c r="N309" s="68">
        <f t="shared" si="11"/>
      </c>
      <c r="O309" s="22">
        <f t="shared" si="12"/>
      </c>
      <c r="P309" s="22">
        <f>IF(往来单位!$C$299="客户",1,0)</f>
        <v>0</v>
      </c>
      <c r="Q309" s="22">
        <f t="shared" si="13"/>
        <v>21</v>
      </c>
    </row>
    <row r="310">
      <c r="A310" s="56">
        <f>IF($B310="","",297)</f>
      </c>
      <c r="B310" s="66">
        <f>IF(297&gt;$Q$613,"",INDEX(往来单位!$B$4:$B$603,MATCH(297,$Q$14:$Q$613,0)))</f>
      </c>
      <c r="C310" s="60">
        <f t="shared" si="0"/>
      </c>
      <c r="D310" s="60">
        <f t="shared" si="1"/>
      </c>
      <c r="E310" s="53">
        <f t="shared" si="2"/>
      </c>
      <c r="F310" s="53">
        <f t="shared" si="3"/>
      </c>
      <c r="G310" s="53">
        <f t="shared" si="4"/>
      </c>
      <c r="H310" s="59">
        <f t="shared" si="5"/>
      </c>
      <c r="I310" s="53">
        <f t="shared" si="6"/>
      </c>
      <c r="J310" s="53">
        <f t="shared" si="7"/>
      </c>
      <c r="K310" s="53">
        <f t="shared" si="8"/>
      </c>
      <c r="L310" s="67">
        <f t="shared" si="9"/>
      </c>
      <c r="M310" s="56">
        <f t="shared" si="10"/>
      </c>
      <c r="N310" s="68">
        <f t="shared" si="11"/>
      </c>
      <c r="O310" s="22">
        <f t="shared" si="12"/>
      </c>
      <c r="P310" s="22">
        <f>IF(往来单位!$C$300="客户",1,0)</f>
        <v>0</v>
      </c>
      <c r="Q310" s="22">
        <f t="shared" si="13"/>
        <v>21</v>
      </c>
    </row>
    <row r="311">
      <c r="A311" s="56">
        <f>IF($B311="","",298)</f>
      </c>
      <c r="B311" s="66">
        <f>IF(298&gt;$Q$613,"",INDEX(往来单位!$B$4:$B$603,MATCH(298,$Q$14:$Q$613,0)))</f>
      </c>
      <c r="C311" s="60">
        <f t="shared" si="0"/>
      </c>
      <c r="D311" s="60">
        <f t="shared" si="1"/>
      </c>
      <c r="E311" s="53">
        <f t="shared" si="2"/>
      </c>
      <c r="F311" s="53">
        <f t="shared" si="3"/>
      </c>
      <c r="G311" s="53">
        <f t="shared" si="4"/>
      </c>
      <c r="H311" s="59">
        <f t="shared" si="5"/>
      </c>
      <c r="I311" s="53">
        <f t="shared" si="6"/>
      </c>
      <c r="J311" s="53">
        <f t="shared" si="7"/>
      </c>
      <c r="K311" s="53">
        <f t="shared" si="8"/>
      </c>
      <c r="L311" s="67">
        <f t="shared" si="9"/>
      </c>
      <c r="M311" s="56">
        <f t="shared" si="10"/>
      </c>
      <c r="N311" s="68">
        <f t="shared" si="11"/>
      </c>
      <c r="O311" s="22">
        <f t="shared" si="12"/>
      </c>
      <c r="P311" s="22">
        <f>IF(往来单位!$C$301="客户",1,0)</f>
        <v>0</v>
      </c>
      <c r="Q311" s="22">
        <f t="shared" si="13"/>
        <v>21</v>
      </c>
    </row>
    <row r="312">
      <c r="A312" s="56">
        <f>IF($B312="","",299)</f>
      </c>
      <c r="B312" s="66">
        <f>IF(299&gt;$Q$613,"",INDEX(往来单位!$B$4:$B$603,MATCH(299,$Q$14:$Q$613,0)))</f>
      </c>
      <c r="C312" s="60">
        <f t="shared" si="0"/>
      </c>
      <c r="D312" s="60">
        <f t="shared" si="1"/>
      </c>
      <c r="E312" s="53">
        <f t="shared" si="2"/>
      </c>
      <c r="F312" s="53">
        <f t="shared" si="3"/>
      </c>
      <c r="G312" s="53">
        <f t="shared" si="4"/>
      </c>
      <c r="H312" s="59">
        <f t="shared" si="5"/>
      </c>
      <c r="I312" s="53">
        <f t="shared" si="6"/>
      </c>
      <c r="J312" s="53">
        <f t="shared" si="7"/>
      </c>
      <c r="K312" s="53">
        <f t="shared" si="8"/>
      </c>
      <c r="L312" s="67">
        <f t="shared" si="9"/>
      </c>
      <c r="M312" s="56">
        <f t="shared" si="10"/>
      </c>
      <c r="N312" s="68">
        <f t="shared" si="11"/>
      </c>
      <c r="O312" s="22">
        <f t="shared" si="12"/>
      </c>
      <c r="P312" s="22">
        <f>IF(往来单位!$C$302="客户",1,0)</f>
        <v>0</v>
      </c>
      <c r="Q312" s="22">
        <f t="shared" si="13"/>
        <v>21</v>
      </c>
    </row>
    <row r="313">
      <c r="A313" s="56">
        <f>IF($B313="","",300)</f>
      </c>
      <c r="B313" s="66">
        <f>IF(300&gt;$Q$613,"",INDEX(往来单位!$B$4:$B$603,MATCH(300,$Q$14:$Q$613,0)))</f>
      </c>
      <c r="C313" s="60">
        <f t="shared" si="0"/>
      </c>
      <c r="D313" s="60">
        <f t="shared" si="1"/>
      </c>
      <c r="E313" s="53">
        <f t="shared" si="2"/>
      </c>
      <c r="F313" s="53">
        <f t="shared" si="3"/>
      </c>
      <c r="G313" s="53">
        <f t="shared" si="4"/>
      </c>
      <c r="H313" s="59">
        <f t="shared" si="5"/>
      </c>
      <c r="I313" s="53">
        <f t="shared" si="6"/>
      </c>
      <c r="J313" s="53">
        <f t="shared" si="7"/>
      </c>
      <c r="K313" s="53">
        <f t="shared" si="8"/>
      </c>
      <c r="L313" s="67">
        <f t="shared" si="9"/>
      </c>
      <c r="M313" s="56">
        <f t="shared" si="10"/>
      </c>
      <c r="N313" s="68">
        <f t="shared" si="11"/>
      </c>
      <c r="O313" s="22">
        <f t="shared" si="12"/>
      </c>
      <c r="P313" s="22">
        <f>IF(往来单位!$C$303="客户",1,0)</f>
        <v>0</v>
      </c>
      <c r="Q313" s="22">
        <f t="shared" si="13"/>
        <v>21</v>
      </c>
    </row>
    <row r="314">
      <c r="A314" s="56">
        <f>IF($B314="","",301)</f>
      </c>
      <c r="B314" s="66">
        <f>IF(301&gt;$Q$613,"",INDEX(往来单位!$B$4:$B$603,MATCH(301,$Q$14:$Q$613,0)))</f>
      </c>
      <c r="C314" s="60">
        <f t="shared" si="0"/>
      </c>
      <c r="D314" s="60">
        <f t="shared" si="1"/>
      </c>
      <c r="E314" s="53">
        <f t="shared" si="2"/>
      </c>
      <c r="F314" s="53">
        <f t="shared" si="3"/>
      </c>
      <c r="G314" s="53">
        <f t="shared" si="4"/>
      </c>
      <c r="H314" s="59">
        <f t="shared" si="5"/>
      </c>
      <c r="I314" s="53">
        <f t="shared" si="6"/>
      </c>
      <c r="J314" s="53">
        <f t="shared" si="7"/>
      </c>
      <c r="K314" s="53">
        <f t="shared" si="8"/>
      </c>
      <c r="L314" s="67">
        <f t="shared" si="9"/>
      </c>
      <c r="M314" s="56">
        <f t="shared" si="10"/>
      </c>
      <c r="N314" s="68">
        <f t="shared" si="11"/>
      </c>
      <c r="O314" s="22">
        <f t="shared" si="12"/>
      </c>
      <c r="P314" s="22">
        <f>IF(往来单位!$C$304="客户",1,0)</f>
        <v>0</v>
      </c>
      <c r="Q314" s="22">
        <f t="shared" si="13"/>
        <v>21</v>
      </c>
    </row>
    <row r="315">
      <c r="A315" s="56">
        <f>IF($B315="","",302)</f>
      </c>
      <c r="B315" s="66">
        <f>IF(302&gt;$Q$613,"",INDEX(往来单位!$B$4:$B$603,MATCH(302,$Q$14:$Q$613,0)))</f>
      </c>
      <c r="C315" s="60">
        <f t="shared" si="0"/>
      </c>
      <c r="D315" s="60">
        <f t="shared" si="1"/>
      </c>
      <c r="E315" s="53">
        <f t="shared" si="2"/>
      </c>
      <c r="F315" s="53">
        <f t="shared" si="3"/>
      </c>
      <c r="G315" s="53">
        <f t="shared" si="4"/>
      </c>
      <c r="H315" s="59">
        <f t="shared" si="5"/>
      </c>
      <c r="I315" s="53">
        <f t="shared" si="6"/>
      </c>
      <c r="J315" s="53">
        <f t="shared" si="7"/>
      </c>
      <c r="K315" s="53">
        <f t="shared" si="8"/>
      </c>
      <c r="L315" s="67">
        <f t="shared" si="9"/>
      </c>
      <c r="M315" s="56">
        <f t="shared" si="10"/>
      </c>
      <c r="N315" s="68">
        <f t="shared" si="11"/>
      </c>
      <c r="O315" s="22">
        <f t="shared" si="12"/>
      </c>
      <c r="P315" s="22">
        <f>IF(往来单位!$C$305="客户",1,0)</f>
        <v>0</v>
      </c>
      <c r="Q315" s="22">
        <f t="shared" si="13"/>
        <v>21</v>
      </c>
    </row>
    <row r="316">
      <c r="A316" s="56">
        <f>IF($B316="","",303)</f>
      </c>
      <c r="B316" s="66">
        <f>IF(303&gt;$Q$613,"",INDEX(往来单位!$B$4:$B$603,MATCH(303,$Q$14:$Q$613,0)))</f>
      </c>
      <c r="C316" s="60">
        <f t="shared" si="0"/>
      </c>
      <c r="D316" s="60">
        <f t="shared" si="1"/>
      </c>
      <c r="E316" s="53">
        <f t="shared" si="2"/>
      </c>
      <c r="F316" s="53">
        <f t="shared" si="3"/>
      </c>
      <c r="G316" s="53">
        <f t="shared" si="4"/>
      </c>
      <c r="H316" s="59">
        <f t="shared" si="5"/>
      </c>
      <c r="I316" s="53">
        <f t="shared" si="6"/>
      </c>
      <c r="J316" s="53">
        <f t="shared" si="7"/>
      </c>
      <c r="K316" s="53">
        <f t="shared" si="8"/>
      </c>
      <c r="L316" s="67">
        <f t="shared" si="9"/>
      </c>
      <c r="M316" s="56">
        <f t="shared" si="10"/>
      </c>
      <c r="N316" s="68">
        <f t="shared" si="11"/>
      </c>
      <c r="O316" s="22">
        <f t="shared" si="12"/>
      </c>
      <c r="P316" s="22">
        <f>IF(往来单位!$C$306="客户",1,0)</f>
        <v>0</v>
      </c>
      <c r="Q316" s="22">
        <f t="shared" si="13"/>
        <v>21</v>
      </c>
    </row>
    <row r="317">
      <c r="A317" s="56">
        <f>IF($B317="","",304)</f>
      </c>
      <c r="B317" s="66">
        <f>IF(304&gt;$Q$613,"",INDEX(往来单位!$B$4:$B$603,MATCH(304,$Q$14:$Q$613,0)))</f>
      </c>
      <c r="C317" s="60">
        <f t="shared" si="0"/>
      </c>
      <c r="D317" s="60">
        <f t="shared" si="1"/>
      </c>
      <c r="E317" s="53">
        <f t="shared" si="2"/>
      </c>
      <c r="F317" s="53">
        <f t="shared" si="3"/>
      </c>
      <c r="G317" s="53">
        <f t="shared" si="4"/>
      </c>
      <c r="H317" s="59">
        <f t="shared" si="5"/>
      </c>
      <c r="I317" s="53">
        <f t="shared" si="6"/>
      </c>
      <c r="J317" s="53">
        <f t="shared" si="7"/>
      </c>
      <c r="K317" s="53">
        <f t="shared" si="8"/>
      </c>
      <c r="L317" s="67">
        <f t="shared" si="9"/>
      </c>
      <c r="M317" s="56">
        <f t="shared" si="10"/>
      </c>
      <c r="N317" s="68">
        <f t="shared" si="11"/>
      </c>
      <c r="O317" s="22">
        <f t="shared" si="12"/>
      </c>
      <c r="P317" s="22">
        <f>IF(往来单位!$C$307="客户",1,0)</f>
        <v>0</v>
      </c>
      <c r="Q317" s="22">
        <f t="shared" si="13"/>
        <v>21</v>
      </c>
    </row>
    <row r="318">
      <c r="A318" s="56">
        <f>IF($B318="","",305)</f>
      </c>
      <c r="B318" s="66">
        <f>IF(305&gt;$Q$613,"",INDEX(往来单位!$B$4:$B$603,MATCH(305,$Q$14:$Q$613,0)))</f>
      </c>
      <c r="C318" s="60">
        <f t="shared" si="0"/>
      </c>
      <c r="D318" s="60">
        <f t="shared" si="1"/>
      </c>
      <c r="E318" s="53">
        <f t="shared" si="2"/>
      </c>
      <c r="F318" s="53">
        <f t="shared" si="3"/>
      </c>
      <c r="G318" s="53">
        <f t="shared" si="4"/>
      </c>
      <c r="H318" s="59">
        <f t="shared" si="5"/>
      </c>
      <c r="I318" s="53">
        <f t="shared" si="6"/>
      </c>
      <c r="J318" s="53">
        <f t="shared" si="7"/>
      </c>
      <c r="K318" s="53">
        <f t="shared" si="8"/>
      </c>
      <c r="L318" s="67">
        <f t="shared" si="9"/>
      </c>
      <c r="M318" s="56">
        <f t="shared" si="10"/>
      </c>
      <c r="N318" s="68">
        <f t="shared" si="11"/>
      </c>
      <c r="O318" s="22">
        <f t="shared" si="12"/>
      </c>
      <c r="P318" s="22">
        <f>IF(往来单位!$C$308="客户",1,0)</f>
        <v>0</v>
      </c>
      <c r="Q318" s="22">
        <f t="shared" si="13"/>
        <v>21</v>
      </c>
    </row>
    <row r="319">
      <c r="A319" s="56">
        <f>IF($B319="","",306)</f>
      </c>
      <c r="B319" s="66">
        <f>IF(306&gt;$Q$613,"",INDEX(往来单位!$B$4:$B$603,MATCH(306,$Q$14:$Q$613,0)))</f>
      </c>
      <c r="C319" s="60">
        <f t="shared" si="0"/>
      </c>
      <c r="D319" s="60">
        <f t="shared" si="1"/>
      </c>
      <c r="E319" s="53">
        <f t="shared" si="2"/>
      </c>
      <c r="F319" s="53">
        <f t="shared" si="3"/>
      </c>
      <c r="G319" s="53">
        <f t="shared" si="4"/>
      </c>
      <c r="H319" s="59">
        <f t="shared" si="5"/>
      </c>
      <c r="I319" s="53">
        <f t="shared" si="6"/>
      </c>
      <c r="J319" s="53">
        <f t="shared" si="7"/>
      </c>
      <c r="K319" s="53">
        <f t="shared" si="8"/>
      </c>
      <c r="L319" s="67">
        <f t="shared" si="9"/>
      </c>
      <c r="M319" s="56">
        <f t="shared" si="10"/>
      </c>
      <c r="N319" s="68">
        <f t="shared" si="11"/>
      </c>
      <c r="O319" s="22">
        <f t="shared" si="12"/>
      </c>
      <c r="P319" s="22">
        <f>IF(往来单位!$C$309="客户",1,0)</f>
        <v>0</v>
      </c>
      <c r="Q319" s="22">
        <f t="shared" si="13"/>
        <v>21</v>
      </c>
    </row>
    <row r="320">
      <c r="A320" s="56">
        <f>IF($B320="","",307)</f>
      </c>
      <c r="B320" s="66">
        <f>IF(307&gt;$Q$613,"",INDEX(往来单位!$B$4:$B$603,MATCH(307,$Q$14:$Q$613,0)))</f>
      </c>
      <c r="C320" s="60">
        <f t="shared" si="0"/>
      </c>
      <c r="D320" s="60">
        <f t="shared" si="1"/>
      </c>
      <c r="E320" s="53">
        <f t="shared" si="2"/>
      </c>
      <c r="F320" s="53">
        <f t="shared" si="3"/>
      </c>
      <c r="G320" s="53">
        <f t="shared" si="4"/>
      </c>
      <c r="H320" s="59">
        <f t="shared" si="5"/>
      </c>
      <c r="I320" s="53">
        <f t="shared" si="6"/>
      </c>
      <c r="J320" s="53">
        <f t="shared" si="7"/>
      </c>
      <c r="K320" s="53">
        <f t="shared" si="8"/>
      </c>
      <c r="L320" s="67">
        <f t="shared" si="9"/>
      </c>
      <c r="M320" s="56">
        <f t="shared" si="10"/>
      </c>
      <c r="N320" s="68">
        <f t="shared" si="11"/>
      </c>
      <c r="O320" s="22">
        <f t="shared" si="12"/>
      </c>
      <c r="P320" s="22">
        <f>IF(往来单位!$C$310="客户",1,0)</f>
        <v>0</v>
      </c>
      <c r="Q320" s="22">
        <f t="shared" si="13"/>
        <v>21</v>
      </c>
    </row>
    <row r="321">
      <c r="A321" s="56">
        <f>IF($B321="","",308)</f>
      </c>
      <c r="B321" s="66">
        <f>IF(308&gt;$Q$613,"",INDEX(往来单位!$B$4:$B$603,MATCH(308,$Q$14:$Q$613,0)))</f>
      </c>
      <c r="C321" s="60">
        <f t="shared" si="0"/>
      </c>
      <c r="D321" s="60">
        <f t="shared" si="1"/>
      </c>
      <c r="E321" s="53">
        <f t="shared" si="2"/>
      </c>
      <c r="F321" s="53">
        <f t="shared" si="3"/>
      </c>
      <c r="G321" s="53">
        <f t="shared" si="4"/>
      </c>
      <c r="H321" s="59">
        <f t="shared" si="5"/>
      </c>
      <c r="I321" s="53">
        <f t="shared" si="6"/>
      </c>
      <c r="J321" s="53">
        <f t="shared" si="7"/>
      </c>
      <c r="K321" s="53">
        <f t="shared" si="8"/>
      </c>
      <c r="L321" s="67">
        <f t="shared" si="9"/>
      </c>
      <c r="M321" s="56">
        <f t="shared" si="10"/>
      </c>
      <c r="N321" s="68">
        <f t="shared" si="11"/>
      </c>
      <c r="O321" s="22">
        <f t="shared" si="12"/>
      </c>
      <c r="P321" s="22">
        <f>IF(往来单位!$C$311="客户",1,0)</f>
        <v>0</v>
      </c>
      <c r="Q321" s="22">
        <f t="shared" si="13"/>
        <v>21</v>
      </c>
    </row>
    <row r="322">
      <c r="A322" s="56">
        <f>IF($B322="","",309)</f>
      </c>
      <c r="B322" s="66">
        <f>IF(309&gt;$Q$613,"",INDEX(往来单位!$B$4:$B$603,MATCH(309,$Q$14:$Q$613,0)))</f>
      </c>
      <c r="C322" s="60">
        <f t="shared" si="0"/>
      </c>
      <c r="D322" s="60">
        <f t="shared" si="1"/>
      </c>
      <c r="E322" s="53">
        <f t="shared" si="2"/>
      </c>
      <c r="F322" s="53">
        <f t="shared" si="3"/>
      </c>
      <c r="G322" s="53">
        <f t="shared" si="4"/>
      </c>
      <c r="H322" s="59">
        <f t="shared" si="5"/>
      </c>
      <c r="I322" s="53">
        <f t="shared" si="6"/>
      </c>
      <c r="J322" s="53">
        <f t="shared" si="7"/>
      </c>
      <c r="K322" s="53">
        <f t="shared" si="8"/>
      </c>
      <c r="L322" s="67">
        <f t="shared" si="9"/>
      </c>
      <c r="M322" s="56">
        <f t="shared" si="10"/>
      </c>
      <c r="N322" s="68">
        <f t="shared" si="11"/>
      </c>
      <c r="O322" s="22">
        <f t="shared" si="12"/>
      </c>
      <c r="P322" s="22">
        <f>IF(往来单位!$C$312="客户",1,0)</f>
        <v>0</v>
      </c>
      <c r="Q322" s="22">
        <f t="shared" si="13"/>
        <v>21</v>
      </c>
    </row>
    <row r="323">
      <c r="A323" s="56">
        <f>IF($B323="","",310)</f>
      </c>
      <c r="B323" s="66">
        <f>IF(310&gt;$Q$613,"",INDEX(往来单位!$B$4:$B$603,MATCH(310,$Q$14:$Q$613,0)))</f>
      </c>
      <c r="C323" s="60">
        <f t="shared" si="0"/>
      </c>
      <c r="D323" s="60">
        <f t="shared" si="1"/>
      </c>
      <c r="E323" s="53">
        <f t="shared" si="2"/>
      </c>
      <c r="F323" s="53">
        <f t="shared" si="3"/>
      </c>
      <c r="G323" s="53">
        <f t="shared" si="4"/>
      </c>
      <c r="H323" s="59">
        <f t="shared" si="5"/>
      </c>
      <c r="I323" s="53">
        <f t="shared" si="6"/>
      </c>
      <c r="J323" s="53">
        <f t="shared" si="7"/>
      </c>
      <c r="K323" s="53">
        <f t="shared" si="8"/>
      </c>
      <c r="L323" s="67">
        <f t="shared" si="9"/>
      </c>
      <c r="M323" s="56">
        <f t="shared" si="10"/>
      </c>
      <c r="N323" s="68">
        <f t="shared" si="11"/>
      </c>
      <c r="O323" s="22">
        <f t="shared" si="12"/>
      </c>
      <c r="P323" s="22">
        <f>IF(往来单位!$C$313="客户",1,0)</f>
        <v>0</v>
      </c>
      <c r="Q323" s="22">
        <f t="shared" si="13"/>
        <v>21</v>
      </c>
    </row>
    <row r="324">
      <c r="A324" s="56">
        <f>IF($B324="","",311)</f>
      </c>
      <c r="B324" s="66">
        <f>IF(311&gt;$Q$613,"",INDEX(往来单位!$B$4:$B$603,MATCH(311,$Q$14:$Q$613,0)))</f>
      </c>
      <c r="C324" s="60">
        <f t="shared" si="0"/>
      </c>
      <c r="D324" s="60">
        <f t="shared" si="1"/>
      </c>
      <c r="E324" s="53">
        <f t="shared" si="2"/>
      </c>
      <c r="F324" s="53">
        <f t="shared" si="3"/>
      </c>
      <c r="G324" s="53">
        <f t="shared" si="4"/>
      </c>
      <c r="H324" s="59">
        <f t="shared" si="5"/>
      </c>
      <c r="I324" s="53">
        <f t="shared" si="6"/>
      </c>
      <c r="J324" s="53">
        <f t="shared" si="7"/>
      </c>
      <c r="K324" s="53">
        <f t="shared" si="8"/>
      </c>
      <c r="L324" s="67">
        <f t="shared" si="9"/>
      </c>
      <c r="M324" s="56">
        <f t="shared" si="10"/>
      </c>
      <c r="N324" s="68">
        <f t="shared" si="11"/>
      </c>
      <c r="O324" s="22">
        <f t="shared" si="12"/>
      </c>
      <c r="P324" s="22">
        <f>IF(往来单位!$C$314="客户",1,0)</f>
        <v>0</v>
      </c>
      <c r="Q324" s="22">
        <f t="shared" si="13"/>
        <v>21</v>
      </c>
    </row>
    <row r="325">
      <c r="A325" s="56">
        <f>IF($B325="","",312)</f>
      </c>
      <c r="B325" s="66">
        <f>IF(312&gt;$Q$613,"",INDEX(往来单位!$B$4:$B$603,MATCH(312,$Q$14:$Q$613,0)))</f>
      </c>
      <c r="C325" s="60">
        <f t="shared" si="0"/>
      </c>
      <c r="D325" s="60">
        <f t="shared" si="1"/>
      </c>
      <c r="E325" s="53">
        <f t="shared" si="2"/>
      </c>
      <c r="F325" s="53">
        <f t="shared" si="3"/>
      </c>
      <c r="G325" s="53">
        <f t="shared" si="4"/>
      </c>
      <c r="H325" s="59">
        <f t="shared" si="5"/>
      </c>
      <c r="I325" s="53">
        <f t="shared" si="6"/>
      </c>
      <c r="J325" s="53">
        <f t="shared" si="7"/>
      </c>
      <c r="K325" s="53">
        <f t="shared" si="8"/>
      </c>
      <c r="L325" s="67">
        <f t="shared" si="9"/>
      </c>
      <c r="M325" s="56">
        <f t="shared" si="10"/>
      </c>
      <c r="N325" s="68">
        <f t="shared" si="11"/>
      </c>
      <c r="O325" s="22">
        <f t="shared" si="12"/>
      </c>
      <c r="P325" s="22">
        <f>IF(往来单位!$C$315="客户",1,0)</f>
        <v>0</v>
      </c>
      <c r="Q325" s="22">
        <f t="shared" si="13"/>
        <v>21</v>
      </c>
    </row>
    <row r="326">
      <c r="A326" s="56">
        <f>IF($B326="","",313)</f>
      </c>
      <c r="B326" s="66">
        <f>IF(313&gt;$Q$613,"",INDEX(往来单位!$B$4:$B$603,MATCH(313,$Q$14:$Q$613,0)))</f>
      </c>
      <c r="C326" s="60">
        <f t="shared" si="0"/>
      </c>
      <c r="D326" s="60">
        <f t="shared" si="1"/>
      </c>
      <c r="E326" s="53">
        <f t="shared" si="2"/>
      </c>
      <c r="F326" s="53">
        <f t="shared" si="3"/>
      </c>
      <c r="G326" s="53">
        <f t="shared" si="4"/>
      </c>
      <c r="H326" s="59">
        <f t="shared" si="5"/>
      </c>
      <c r="I326" s="53">
        <f t="shared" si="6"/>
      </c>
      <c r="J326" s="53">
        <f t="shared" si="7"/>
      </c>
      <c r="K326" s="53">
        <f t="shared" si="8"/>
      </c>
      <c r="L326" s="67">
        <f t="shared" si="9"/>
      </c>
      <c r="M326" s="56">
        <f t="shared" si="10"/>
      </c>
      <c r="N326" s="68">
        <f t="shared" si="11"/>
      </c>
      <c r="O326" s="22">
        <f t="shared" si="12"/>
      </c>
      <c r="P326" s="22">
        <f>IF(往来单位!$C$316="客户",1,0)</f>
        <v>0</v>
      </c>
      <c r="Q326" s="22">
        <f t="shared" si="13"/>
        <v>21</v>
      </c>
    </row>
    <row r="327">
      <c r="A327" s="56">
        <f>IF($B327="","",314)</f>
      </c>
      <c r="B327" s="66">
        <f>IF(314&gt;$Q$613,"",INDEX(往来单位!$B$4:$B$603,MATCH(314,$Q$14:$Q$613,0)))</f>
      </c>
      <c r="C327" s="60">
        <f t="shared" si="0"/>
      </c>
      <c r="D327" s="60">
        <f t="shared" si="1"/>
      </c>
      <c r="E327" s="53">
        <f t="shared" si="2"/>
      </c>
      <c r="F327" s="53">
        <f t="shared" si="3"/>
      </c>
      <c r="G327" s="53">
        <f t="shared" si="4"/>
      </c>
      <c r="H327" s="59">
        <f t="shared" si="5"/>
      </c>
      <c r="I327" s="53">
        <f t="shared" si="6"/>
      </c>
      <c r="J327" s="53">
        <f t="shared" si="7"/>
      </c>
      <c r="K327" s="53">
        <f t="shared" si="8"/>
      </c>
      <c r="L327" s="67">
        <f t="shared" si="9"/>
      </c>
      <c r="M327" s="56">
        <f t="shared" si="10"/>
      </c>
      <c r="N327" s="68">
        <f t="shared" si="11"/>
      </c>
      <c r="O327" s="22">
        <f t="shared" si="12"/>
      </c>
      <c r="P327" s="22">
        <f>IF(往来单位!$C$317="客户",1,0)</f>
        <v>0</v>
      </c>
      <c r="Q327" s="22">
        <f t="shared" si="13"/>
        <v>21</v>
      </c>
    </row>
    <row r="328">
      <c r="A328" s="56">
        <f>IF($B328="","",315)</f>
      </c>
      <c r="B328" s="66">
        <f>IF(315&gt;$Q$613,"",INDEX(往来单位!$B$4:$B$603,MATCH(315,$Q$14:$Q$613,0)))</f>
      </c>
      <c r="C328" s="60">
        <f t="shared" si="0"/>
      </c>
      <c r="D328" s="60">
        <f t="shared" si="1"/>
      </c>
      <c r="E328" s="53">
        <f t="shared" si="2"/>
      </c>
      <c r="F328" s="53">
        <f t="shared" si="3"/>
      </c>
      <c r="G328" s="53">
        <f t="shared" si="4"/>
      </c>
      <c r="H328" s="59">
        <f t="shared" si="5"/>
      </c>
      <c r="I328" s="53">
        <f t="shared" si="6"/>
      </c>
      <c r="J328" s="53">
        <f t="shared" si="7"/>
      </c>
      <c r="K328" s="53">
        <f t="shared" si="8"/>
      </c>
      <c r="L328" s="67">
        <f t="shared" si="9"/>
      </c>
      <c r="M328" s="56">
        <f t="shared" si="10"/>
      </c>
      <c r="N328" s="68">
        <f t="shared" si="11"/>
      </c>
      <c r="O328" s="22">
        <f t="shared" si="12"/>
      </c>
      <c r="P328" s="22">
        <f>IF(往来单位!$C$318="客户",1,0)</f>
        <v>0</v>
      </c>
      <c r="Q328" s="22">
        <f t="shared" si="13"/>
        <v>21</v>
      </c>
    </row>
    <row r="329">
      <c r="A329" s="56">
        <f>IF($B329="","",316)</f>
      </c>
      <c r="B329" s="66">
        <f>IF(316&gt;$Q$613,"",INDEX(往来单位!$B$4:$B$603,MATCH(316,$Q$14:$Q$613,0)))</f>
      </c>
      <c r="C329" s="60">
        <f t="shared" si="0"/>
      </c>
      <c r="D329" s="60">
        <f t="shared" si="1"/>
      </c>
      <c r="E329" s="53">
        <f t="shared" si="2"/>
      </c>
      <c r="F329" s="53">
        <f t="shared" si="3"/>
      </c>
      <c r="G329" s="53">
        <f t="shared" si="4"/>
      </c>
      <c r="H329" s="59">
        <f t="shared" si="5"/>
      </c>
      <c r="I329" s="53">
        <f t="shared" si="6"/>
      </c>
      <c r="J329" s="53">
        <f t="shared" si="7"/>
      </c>
      <c r="K329" s="53">
        <f t="shared" si="8"/>
      </c>
      <c r="L329" s="67">
        <f t="shared" si="9"/>
      </c>
      <c r="M329" s="56">
        <f t="shared" si="10"/>
      </c>
      <c r="N329" s="68">
        <f t="shared" si="11"/>
      </c>
      <c r="O329" s="22">
        <f t="shared" si="12"/>
      </c>
      <c r="P329" s="22">
        <f>IF(往来单位!$C$319="客户",1,0)</f>
        <v>0</v>
      </c>
      <c r="Q329" s="22">
        <f t="shared" si="13"/>
        <v>21</v>
      </c>
    </row>
    <row r="330">
      <c r="A330" s="56">
        <f>IF($B330="","",317)</f>
      </c>
      <c r="B330" s="66">
        <f>IF(317&gt;$Q$613,"",INDEX(往来单位!$B$4:$B$603,MATCH(317,$Q$14:$Q$613,0)))</f>
      </c>
      <c r="C330" s="60">
        <f t="shared" si="0"/>
      </c>
      <c r="D330" s="60">
        <f t="shared" si="1"/>
      </c>
      <c r="E330" s="53">
        <f t="shared" si="2"/>
      </c>
      <c r="F330" s="53">
        <f t="shared" si="3"/>
      </c>
      <c r="G330" s="53">
        <f t="shared" si="4"/>
      </c>
      <c r="H330" s="59">
        <f t="shared" si="5"/>
      </c>
      <c r="I330" s="53">
        <f t="shared" si="6"/>
      </c>
      <c r="J330" s="53">
        <f t="shared" si="7"/>
      </c>
      <c r="K330" s="53">
        <f t="shared" si="8"/>
      </c>
      <c r="L330" s="67">
        <f t="shared" si="9"/>
      </c>
      <c r="M330" s="56">
        <f t="shared" si="10"/>
      </c>
      <c r="N330" s="68">
        <f t="shared" si="11"/>
      </c>
      <c r="O330" s="22">
        <f t="shared" si="12"/>
      </c>
      <c r="P330" s="22">
        <f>IF(往来单位!$C$320="客户",1,0)</f>
        <v>0</v>
      </c>
      <c r="Q330" s="22">
        <f t="shared" si="13"/>
        <v>21</v>
      </c>
    </row>
    <row r="331">
      <c r="A331" s="56">
        <f>IF($B331="","",318)</f>
      </c>
      <c r="B331" s="66">
        <f>IF(318&gt;$Q$613,"",INDEX(往来单位!$B$4:$B$603,MATCH(318,$Q$14:$Q$613,0)))</f>
      </c>
      <c r="C331" s="60">
        <f t="shared" si="0"/>
      </c>
      <c r="D331" s="60">
        <f t="shared" si="1"/>
      </c>
      <c r="E331" s="53">
        <f t="shared" si="2"/>
      </c>
      <c r="F331" s="53">
        <f t="shared" si="3"/>
      </c>
      <c r="G331" s="53">
        <f t="shared" si="4"/>
      </c>
      <c r="H331" s="59">
        <f t="shared" si="5"/>
      </c>
      <c r="I331" s="53">
        <f t="shared" si="6"/>
      </c>
      <c r="J331" s="53">
        <f t="shared" si="7"/>
      </c>
      <c r="K331" s="53">
        <f t="shared" si="8"/>
      </c>
      <c r="L331" s="67">
        <f t="shared" si="9"/>
      </c>
      <c r="M331" s="56">
        <f t="shared" si="10"/>
      </c>
      <c r="N331" s="68">
        <f t="shared" si="11"/>
      </c>
      <c r="O331" s="22">
        <f t="shared" si="12"/>
      </c>
      <c r="P331" s="22">
        <f>IF(往来单位!$C$321="客户",1,0)</f>
        <v>0</v>
      </c>
      <c r="Q331" s="22">
        <f t="shared" si="13"/>
        <v>21</v>
      </c>
    </row>
    <row r="332">
      <c r="A332" s="56">
        <f>IF($B332="","",319)</f>
      </c>
      <c r="B332" s="66">
        <f>IF(319&gt;$Q$613,"",INDEX(往来单位!$B$4:$B$603,MATCH(319,$Q$14:$Q$613,0)))</f>
      </c>
      <c r="C332" s="60">
        <f t="shared" si="0"/>
      </c>
      <c r="D332" s="60">
        <f t="shared" si="1"/>
      </c>
      <c r="E332" s="53">
        <f t="shared" si="2"/>
      </c>
      <c r="F332" s="53">
        <f t="shared" si="3"/>
      </c>
      <c r="G332" s="53">
        <f t="shared" si="4"/>
      </c>
      <c r="H332" s="59">
        <f t="shared" si="5"/>
      </c>
      <c r="I332" s="53">
        <f t="shared" si="6"/>
      </c>
      <c r="J332" s="53">
        <f t="shared" si="7"/>
      </c>
      <c r="K332" s="53">
        <f t="shared" si="8"/>
      </c>
      <c r="L332" s="67">
        <f t="shared" si="9"/>
      </c>
      <c r="M332" s="56">
        <f t="shared" si="10"/>
      </c>
      <c r="N332" s="68">
        <f t="shared" si="11"/>
      </c>
      <c r="O332" s="22">
        <f t="shared" si="12"/>
      </c>
      <c r="P332" s="22">
        <f>IF(往来单位!$C$322="客户",1,0)</f>
        <v>0</v>
      </c>
      <c r="Q332" s="22">
        <f t="shared" si="13"/>
        <v>21</v>
      </c>
    </row>
    <row r="333">
      <c r="A333" s="56">
        <f>IF($B333="","",320)</f>
      </c>
      <c r="B333" s="66">
        <f>IF(320&gt;$Q$613,"",INDEX(往来单位!$B$4:$B$603,MATCH(320,$Q$14:$Q$613,0)))</f>
      </c>
      <c r="C333" s="60">
        <f t="shared" si="0"/>
      </c>
      <c r="D333" s="60">
        <f t="shared" si="1"/>
      </c>
      <c r="E333" s="53">
        <f t="shared" si="2"/>
      </c>
      <c r="F333" s="53">
        <f t="shared" si="3"/>
      </c>
      <c r="G333" s="53">
        <f t="shared" si="4"/>
      </c>
      <c r="H333" s="59">
        <f t="shared" si="5"/>
      </c>
      <c r="I333" s="53">
        <f t="shared" si="6"/>
      </c>
      <c r="J333" s="53">
        <f t="shared" si="7"/>
      </c>
      <c r="K333" s="53">
        <f t="shared" si="8"/>
      </c>
      <c r="L333" s="67">
        <f t="shared" si="9"/>
      </c>
      <c r="M333" s="56">
        <f t="shared" si="10"/>
      </c>
      <c r="N333" s="68">
        <f t="shared" si="11"/>
      </c>
      <c r="O333" s="22">
        <f t="shared" si="12"/>
      </c>
      <c r="P333" s="22">
        <f>IF(往来单位!$C$323="客户",1,0)</f>
        <v>0</v>
      </c>
      <c r="Q333" s="22">
        <f t="shared" si="13"/>
        <v>21</v>
      </c>
    </row>
    <row r="334">
      <c r="A334" s="56">
        <f>IF($B334="","",321)</f>
      </c>
      <c r="B334" s="66">
        <f>IF(321&gt;$Q$613,"",INDEX(往来单位!$B$4:$B$603,MATCH(321,$Q$14:$Q$613,0)))</f>
      </c>
      <c r="C334" s="60">
        <f t="shared" si="0"/>
      </c>
      <c r="D334" s="60">
        <f t="shared" si="1"/>
      </c>
      <c r="E334" s="53">
        <f t="shared" si="2"/>
      </c>
      <c r="F334" s="53">
        <f t="shared" si="3"/>
      </c>
      <c r="G334" s="53">
        <f t="shared" si="4"/>
      </c>
      <c r="H334" s="59">
        <f t="shared" si="5"/>
      </c>
      <c r="I334" s="53">
        <f t="shared" si="6"/>
      </c>
      <c r="J334" s="53">
        <f t="shared" si="7"/>
      </c>
      <c r="K334" s="53">
        <f t="shared" si="8"/>
      </c>
      <c r="L334" s="67">
        <f t="shared" si="9"/>
      </c>
      <c r="M334" s="56">
        <f t="shared" si="10"/>
      </c>
      <c r="N334" s="68">
        <f t="shared" si="11"/>
      </c>
      <c r="O334" s="22">
        <f t="shared" si="12"/>
      </c>
      <c r="P334" s="22">
        <f>IF(往来单位!$C$324="客户",1,0)</f>
        <v>0</v>
      </c>
      <c r="Q334" s="22">
        <f t="shared" si="13"/>
        <v>21</v>
      </c>
    </row>
    <row r="335">
      <c r="A335" s="56">
        <f>IF($B335="","",322)</f>
      </c>
      <c r="B335" s="66">
        <f>IF(322&gt;$Q$613,"",INDEX(往来单位!$B$4:$B$603,MATCH(322,$Q$14:$Q$613,0)))</f>
      </c>
      <c r="C335" s="60">
        <f t="shared" si="0"/>
      </c>
      <c r="D335" s="60">
        <f t="shared" si="1"/>
      </c>
      <c r="E335" s="53">
        <f t="shared" si="2"/>
      </c>
      <c r="F335" s="53">
        <f t="shared" si="3"/>
      </c>
      <c r="G335" s="53">
        <f t="shared" si="4"/>
      </c>
      <c r="H335" s="59">
        <f t="shared" si="5"/>
      </c>
      <c r="I335" s="53">
        <f t="shared" si="6"/>
      </c>
      <c r="J335" s="53">
        <f t="shared" si="7"/>
      </c>
      <c r="K335" s="53">
        <f t="shared" si="8"/>
      </c>
      <c r="L335" s="67">
        <f t="shared" si="9"/>
      </c>
      <c r="M335" s="56">
        <f t="shared" si="10"/>
      </c>
      <c r="N335" s="68">
        <f t="shared" si="11"/>
      </c>
      <c r="O335" s="22">
        <f t="shared" si="12"/>
      </c>
      <c r="P335" s="22">
        <f>IF(往来单位!$C$325="客户",1,0)</f>
        <v>0</v>
      </c>
      <c r="Q335" s="22">
        <f t="shared" si="13"/>
        <v>21</v>
      </c>
    </row>
    <row r="336">
      <c r="A336" s="56">
        <f>IF($B336="","",323)</f>
      </c>
      <c r="B336" s="66">
        <f>IF(323&gt;$Q$613,"",INDEX(往来单位!$B$4:$B$603,MATCH(323,$Q$14:$Q$613,0)))</f>
      </c>
      <c r="C336" s="60">
        <f t="shared" si="0"/>
      </c>
      <c r="D336" s="60">
        <f t="shared" si="1"/>
      </c>
      <c r="E336" s="53">
        <f t="shared" si="2"/>
      </c>
      <c r="F336" s="53">
        <f t="shared" si="3"/>
      </c>
      <c r="G336" s="53">
        <f t="shared" si="4"/>
      </c>
      <c r="H336" s="59">
        <f t="shared" si="5"/>
      </c>
      <c r="I336" s="53">
        <f t="shared" si="6"/>
      </c>
      <c r="J336" s="53">
        <f t="shared" si="7"/>
      </c>
      <c r="K336" s="53">
        <f t="shared" si="8"/>
      </c>
      <c r="L336" s="67">
        <f t="shared" si="9"/>
      </c>
      <c r="M336" s="56">
        <f t="shared" si="10"/>
      </c>
      <c r="N336" s="68">
        <f t="shared" si="11"/>
      </c>
      <c r="O336" s="22">
        <f t="shared" si="12"/>
      </c>
      <c r="P336" s="22">
        <f>IF(往来单位!$C$326="客户",1,0)</f>
        <v>0</v>
      </c>
      <c r="Q336" s="22">
        <f t="shared" si="13"/>
        <v>21</v>
      </c>
    </row>
    <row r="337">
      <c r="A337" s="56">
        <f>IF($B337="","",324)</f>
      </c>
      <c r="B337" s="66">
        <f>IF(324&gt;$Q$613,"",INDEX(往来单位!$B$4:$B$603,MATCH(324,$Q$14:$Q$613,0)))</f>
      </c>
      <c r="C337" s="60">
        <f t="shared" si="0"/>
      </c>
      <c r="D337" s="60">
        <f t="shared" si="1"/>
      </c>
      <c r="E337" s="53">
        <f t="shared" si="2"/>
      </c>
      <c r="F337" s="53">
        <f t="shared" si="3"/>
      </c>
      <c r="G337" s="53">
        <f t="shared" si="4"/>
      </c>
      <c r="H337" s="59">
        <f t="shared" si="5"/>
      </c>
      <c r="I337" s="53">
        <f t="shared" si="6"/>
      </c>
      <c r="J337" s="53">
        <f t="shared" si="7"/>
      </c>
      <c r="K337" s="53">
        <f t="shared" si="8"/>
      </c>
      <c r="L337" s="67">
        <f t="shared" si="9"/>
      </c>
      <c r="M337" s="56">
        <f t="shared" si="10"/>
      </c>
      <c r="N337" s="68">
        <f t="shared" si="11"/>
      </c>
      <c r="O337" s="22">
        <f t="shared" si="12"/>
      </c>
      <c r="P337" s="22">
        <f>IF(往来单位!$C$327="客户",1,0)</f>
        <v>0</v>
      </c>
      <c r="Q337" s="22">
        <f t="shared" si="13"/>
        <v>21</v>
      </c>
    </row>
    <row r="338">
      <c r="A338" s="56">
        <f>IF($B338="","",325)</f>
      </c>
      <c r="B338" s="66">
        <f>IF(325&gt;$Q$613,"",INDEX(往来单位!$B$4:$B$603,MATCH(325,$Q$14:$Q$613,0)))</f>
      </c>
      <c r="C338" s="60">
        <f t="shared" si="0"/>
      </c>
      <c r="D338" s="60">
        <f t="shared" si="1"/>
      </c>
      <c r="E338" s="53">
        <f t="shared" si="2"/>
      </c>
      <c r="F338" s="53">
        <f t="shared" si="3"/>
      </c>
      <c r="G338" s="53">
        <f t="shared" si="4"/>
      </c>
      <c r="H338" s="59">
        <f t="shared" si="5"/>
      </c>
      <c r="I338" s="53">
        <f t="shared" si="6"/>
      </c>
      <c r="J338" s="53">
        <f t="shared" si="7"/>
      </c>
      <c r="K338" s="53">
        <f t="shared" si="8"/>
      </c>
      <c r="L338" s="67">
        <f t="shared" si="9"/>
      </c>
      <c r="M338" s="56">
        <f t="shared" si="10"/>
      </c>
      <c r="N338" s="68">
        <f t="shared" si="11"/>
      </c>
      <c r="O338" s="22">
        <f t="shared" si="12"/>
      </c>
      <c r="P338" s="22">
        <f>IF(往来单位!$C$328="客户",1,0)</f>
        <v>0</v>
      </c>
      <c r="Q338" s="22">
        <f t="shared" si="13"/>
        <v>21</v>
      </c>
    </row>
    <row r="339">
      <c r="A339" s="56">
        <f>IF($B339="","",326)</f>
      </c>
      <c r="B339" s="66">
        <f>IF(326&gt;$Q$613,"",INDEX(往来单位!$B$4:$B$603,MATCH(326,$Q$14:$Q$613,0)))</f>
      </c>
      <c r="C339" s="60">
        <f t="shared" si="0"/>
      </c>
      <c r="D339" s="60">
        <f t="shared" si="1"/>
      </c>
      <c r="E339" s="53">
        <f t="shared" si="2"/>
      </c>
      <c r="F339" s="53">
        <f t="shared" si="3"/>
      </c>
      <c r="G339" s="53">
        <f t="shared" si="4"/>
      </c>
      <c r="H339" s="59">
        <f t="shared" si="5"/>
      </c>
      <c r="I339" s="53">
        <f t="shared" si="6"/>
      </c>
      <c r="J339" s="53">
        <f t="shared" si="7"/>
      </c>
      <c r="K339" s="53">
        <f t="shared" si="8"/>
      </c>
      <c r="L339" s="67">
        <f t="shared" si="9"/>
      </c>
      <c r="M339" s="56">
        <f t="shared" si="10"/>
      </c>
      <c r="N339" s="68">
        <f t="shared" si="11"/>
      </c>
      <c r="O339" s="22">
        <f t="shared" si="12"/>
      </c>
      <c r="P339" s="22">
        <f>IF(往来单位!$C$329="客户",1,0)</f>
        <v>0</v>
      </c>
      <c r="Q339" s="22">
        <f t="shared" si="13"/>
        <v>21</v>
      </c>
    </row>
    <row r="340">
      <c r="A340" s="56">
        <f>IF($B340="","",327)</f>
      </c>
      <c r="B340" s="66">
        <f>IF(327&gt;$Q$613,"",INDEX(往来单位!$B$4:$B$603,MATCH(327,$Q$14:$Q$613,0)))</f>
      </c>
      <c r="C340" s="60">
        <f t="shared" si="0"/>
      </c>
      <c r="D340" s="60">
        <f t="shared" si="1"/>
      </c>
      <c r="E340" s="53">
        <f t="shared" si="2"/>
      </c>
      <c r="F340" s="53">
        <f t="shared" si="3"/>
      </c>
      <c r="G340" s="53">
        <f t="shared" si="4"/>
      </c>
      <c r="H340" s="59">
        <f t="shared" si="5"/>
      </c>
      <c r="I340" s="53">
        <f t="shared" si="6"/>
      </c>
      <c r="J340" s="53">
        <f t="shared" si="7"/>
      </c>
      <c r="K340" s="53">
        <f t="shared" si="8"/>
      </c>
      <c r="L340" s="67">
        <f t="shared" si="9"/>
      </c>
      <c r="M340" s="56">
        <f t="shared" si="10"/>
      </c>
      <c r="N340" s="68">
        <f t="shared" si="11"/>
      </c>
      <c r="O340" s="22">
        <f t="shared" si="12"/>
      </c>
      <c r="P340" s="22">
        <f>IF(往来单位!$C$330="客户",1,0)</f>
        <v>0</v>
      </c>
      <c r="Q340" s="22">
        <f t="shared" si="13"/>
        <v>21</v>
      </c>
    </row>
    <row r="341">
      <c r="A341" s="56">
        <f>IF($B341="","",328)</f>
      </c>
      <c r="B341" s="66">
        <f>IF(328&gt;$Q$613,"",INDEX(往来单位!$B$4:$B$603,MATCH(328,$Q$14:$Q$613,0)))</f>
      </c>
      <c r="C341" s="60">
        <f t="shared" si="0"/>
      </c>
      <c r="D341" s="60">
        <f t="shared" si="1"/>
      </c>
      <c r="E341" s="53">
        <f t="shared" si="2"/>
      </c>
      <c r="F341" s="53">
        <f t="shared" si="3"/>
      </c>
      <c r="G341" s="53">
        <f t="shared" si="4"/>
      </c>
      <c r="H341" s="59">
        <f t="shared" si="5"/>
      </c>
      <c r="I341" s="53">
        <f t="shared" si="6"/>
      </c>
      <c r="J341" s="53">
        <f t="shared" si="7"/>
      </c>
      <c r="K341" s="53">
        <f t="shared" si="8"/>
      </c>
      <c r="L341" s="67">
        <f t="shared" si="9"/>
      </c>
      <c r="M341" s="56">
        <f t="shared" si="10"/>
      </c>
      <c r="N341" s="68">
        <f t="shared" si="11"/>
      </c>
      <c r="O341" s="22">
        <f t="shared" si="12"/>
      </c>
      <c r="P341" s="22">
        <f>IF(往来单位!$C$331="客户",1,0)</f>
        <v>0</v>
      </c>
      <c r="Q341" s="22">
        <f t="shared" si="13"/>
        <v>21</v>
      </c>
    </row>
    <row r="342">
      <c r="A342" s="56">
        <f>IF($B342="","",329)</f>
      </c>
      <c r="B342" s="66">
        <f>IF(329&gt;$Q$613,"",INDEX(往来单位!$B$4:$B$603,MATCH(329,$Q$14:$Q$613,0)))</f>
      </c>
      <c r="C342" s="60">
        <f t="shared" si="0"/>
      </c>
      <c r="D342" s="60">
        <f t="shared" si="1"/>
      </c>
      <c r="E342" s="53">
        <f t="shared" si="2"/>
      </c>
      <c r="F342" s="53">
        <f t="shared" si="3"/>
      </c>
      <c r="G342" s="53">
        <f t="shared" si="4"/>
      </c>
      <c r="H342" s="59">
        <f t="shared" si="5"/>
      </c>
      <c r="I342" s="53">
        <f t="shared" si="6"/>
      </c>
      <c r="J342" s="53">
        <f t="shared" si="7"/>
      </c>
      <c r="K342" s="53">
        <f t="shared" si="8"/>
      </c>
      <c r="L342" s="67">
        <f t="shared" si="9"/>
      </c>
      <c r="M342" s="56">
        <f t="shared" si="10"/>
      </c>
      <c r="N342" s="68">
        <f t="shared" si="11"/>
      </c>
      <c r="O342" s="22">
        <f t="shared" si="12"/>
      </c>
      <c r="P342" s="22">
        <f>IF(往来单位!$C$332="客户",1,0)</f>
        <v>0</v>
      </c>
      <c r="Q342" s="22">
        <f t="shared" si="13"/>
        <v>21</v>
      </c>
    </row>
    <row r="343">
      <c r="A343" s="56">
        <f>IF($B343="","",330)</f>
      </c>
      <c r="B343" s="66">
        <f>IF(330&gt;$Q$613,"",INDEX(往来单位!$B$4:$B$603,MATCH(330,$Q$14:$Q$613,0)))</f>
      </c>
      <c r="C343" s="60">
        <f t="shared" si="0"/>
      </c>
      <c r="D343" s="60">
        <f t="shared" si="1"/>
      </c>
      <c r="E343" s="53">
        <f t="shared" si="2"/>
      </c>
      <c r="F343" s="53">
        <f t="shared" si="3"/>
      </c>
      <c r="G343" s="53">
        <f t="shared" si="4"/>
      </c>
      <c r="H343" s="59">
        <f t="shared" si="5"/>
      </c>
      <c r="I343" s="53">
        <f t="shared" si="6"/>
      </c>
      <c r="J343" s="53">
        <f t="shared" si="7"/>
      </c>
      <c r="K343" s="53">
        <f t="shared" si="8"/>
      </c>
      <c r="L343" s="67">
        <f t="shared" si="9"/>
      </c>
      <c r="M343" s="56">
        <f t="shared" si="10"/>
      </c>
      <c r="N343" s="68">
        <f t="shared" si="11"/>
      </c>
      <c r="O343" s="22">
        <f t="shared" si="12"/>
      </c>
      <c r="P343" s="22">
        <f>IF(往来单位!$C$333="客户",1,0)</f>
        <v>0</v>
      </c>
      <c r="Q343" s="22">
        <f t="shared" si="13"/>
        <v>21</v>
      </c>
    </row>
    <row r="344">
      <c r="A344" s="56">
        <f>IF($B344="","",331)</f>
      </c>
      <c r="B344" s="66">
        <f>IF(331&gt;$Q$613,"",INDEX(往来单位!$B$4:$B$603,MATCH(331,$Q$14:$Q$613,0)))</f>
      </c>
      <c r="C344" s="60">
        <f t="shared" si="0"/>
      </c>
      <c r="D344" s="60">
        <f t="shared" si="1"/>
      </c>
      <c r="E344" s="53">
        <f t="shared" si="2"/>
      </c>
      <c r="F344" s="53">
        <f t="shared" si="3"/>
      </c>
      <c r="G344" s="53">
        <f t="shared" si="4"/>
      </c>
      <c r="H344" s="59">
        <f t="shared" si="5"/>
      </c>
      <c r="I344" s="53">
        <f t="shared" si="6"/>
      </c>
      <c r="J344" s="53">
        <f t="shared" si="7"/>
      </c>
      <c r="K344" s="53">
        <f t="shared" si="8"/>
      </c>
      <c r="L344" s="67">
        <f t="shared" si="9"/>
      </c>
      <c r="M344" s="56">
        <f t="shared" si="10"/>
      </c>
      <c r="N344" s="68">
        <f t="shared" si="11"/>
      </c>
      <c r="O344" s="22">
        <f t="shared" si="12"/>
      </c>
      <c r="P344" s="22">
        <f>IF(往来单位!$C$334="客户",1,0)</f>
        <v>0</v>
      </c>
      <c r="Q344" s="22">
        <f t="shared" si="13"/>
        <v>21</v>
      </c>
    </row>
    <row r="345">
      <c r="A345" s="56">
        <f>IF($B345="","",332)</f>
      </c>
      <c r="B345" s="66">
        <f>IF(332&gt;$Q$613,"",INDEX(往来单位!$B$4:$B$603,MATCH(332,$Q$14:$Q$613,0)))</f>
      </c>
      <c r="C345" s="60">
        <f t="shared" si="0"/>
      </c>
      <c r="D345" s="60">
        <f t="shared" si="1"/>
      </c>
      <c r="E345" s="53">
        <f t="shared" si="2"/>
      </c>
      <c r="F345" s="53">
        <f t="shared" si="3"/>
      </c>
      <c r="G345" s="53">
        <f t="shared" si="4"/>
      </c>
      <c r="H345" s="59">
        <f t="shared" si="5"/>
      </c>
      <c r="I345" s="53">
        <f t="shared" si="6"/>
      </c>
      <c r="J345" s="53">
        <f t="shared" si="7"/>
      </c>
      <c r="K345" s="53">
        <f t="shared" si="8"/>
      </c>
      <c r="L345" s="67">
        <f t="shared" si="9"/>
      </c>
      <c r="M345" s="56">
        <f t="shared" si="10"/>
      </c>
      <c r="N345" s="68">
        <f t="shared" si="11"/>
      </c>
      <c r="O345" s="22">
        <f t="shared" si="12"/>
      </c>
      <c r="P345" s="22">
        <f>IF(往来单位!$C$335="客户",1,0)</f>
        <v>0</v>
      </c>
      <c r="Q345" s="22">
        <f t="shared" si="13"/>
        <v>21</v>
      </c>
    </row>
    <row r="346">
      <c r="A346" s="56">
        <f>IF($B346="","",333)</f>
      </c>
      <c r="B346" s="66">
        <f>IF(333&gt;$Q$613,"",INDEX(往来单位!$B$4:$B$603,MATCH(333,$Q$14:$Q$613,0)))</f>
      </c>
      <c r="C346" s="60">
        <f t="shared" si="0"/>
      </c>
      <c r="D346" s="60">
        <f t="shared" si="1"/>
      </c>
      <c r="E346" s="53">
        <f t="shared" si="2"/>
      </c>
      <c r="F346" s="53">
        <f t="shared" si="3"/>
      </c>
      <c r="G346" s="53">
        <f t="shared" si="4"/>
      </c>
      <c r="H346" s="59">
        <f t="shared" si="5"/>
      </c>
      <c r="I346" s="53">
        <f t="shared" si="6"/>
      </c>
      <c r="J346" s="53">
        <f t="shared" si="7"/>
      </c>
      <c r="K346" s="53">
        <f t="shared" si="8"/>
      </c>
      <c r="L346" s="67">
        <f t="shared" si="9"/>
      </c>
      <c r="M346" s="56">
        <f t="shared" si="10"/>
      </c>
      <c r="N346" s="68">
        <f t="shared" si="11"/>
      </c>
      <c r="O346" s="22">
        <f t="shared" si="12"/>
      </c>
      <c r="P346" s="22">
        <f>IF(往来单位!$C$336="客户",1,0)</f>
        <v>0</v>
      </c>
      <c r="Q346" s="22">
        <f t="shared" si="13"/>
        <v>21</v>
      </c>
    </row>
    <row r="347">
      <c r="A347" s="56">
        <f>IF($B347="","",334)</f>
      </c>
      <c r="B347" s="66">
        <f>IF(334&gt;$Q$613,"",INDEX(往来单位!$B$4:$B$603,MATCH(334,$Q$14:$Q$613,0)))</f>
      </c>
      <c r="C347" s="60">
        <f t="shared" si="0"/>
      </c>
      <c r="D347" s="60">
        <f t="shared" si="1"/>
      </c>
      <c r="E347" s="53">
        <f t="shared" si="2"/>
      </c>
      <c r="F347" s="53">
        <f t="shared" si="3"/>
      </c>
      <c r="G347" s="53">
        <f t="shared" si="4"/>
      </c>
      <c r="H347" s="59">
        <f t="shared" si="5"/>
      </c>
      <c r="I347" s="53">
        <f t="shared" si="6"/>
      </c>
      <c r="J347" s="53">
        <f t="shared" si="7"/>
      </c>
      <c r="K347" s="53">
        <f t="shared" si="8"/>
      </c>
      <c r="L347" s="67">
        <f t="shared" si="9"/>
      </c>
      <c r="M347" s="56">
        <f t="shared" si="10"/>
      </c>
      <c r="N347" s="68">
        <f t="shared" si="11"/>
      </c>
      <c r="O347" s="22">
        <f t="shared" si="12"/>
      </c>
      <c r="P347" s="22">
        <f>IF(往来单位!$C$337="客户",1,0)</f>
        <v>0</v>
      </c>
      <c r="Q347" s="22">
        <f t="shared" si="13"/>
        <v>21</v>
      </c>
    </row>
    <row r="348">
      <c r="A348" s="56">
        <f>IF($B348="","",335)</f>
      </c>
      <c r="B348" s="66">
        <f>IF(335&gt;$Q$613,"",INDEX(往来单位!$B$4:$B$603,MATCH(335,$Q$14:$Q$613,0)))</f>
      </c>
      <c r="C348" s="60">
        <f t="shared" si="0"/>
      </c>
      <c r="D348" s="60">
        <f t="shared" si="1"/>
      </c>
      <c r="E348" s="53">
        <f t="shared" si="2"/>
      </c>
      <c r="F348" s="53">
        <f t="shared" si="3"/>
      </c>
      <c r="G348" s="53">
        <f t="shared" si="4"/>
      </c>
      <c r="H348" s="59">
        <f t="shared" si="5"/>
      </c>
      <c r="I348" s="53">
        <f t="shared" si="6"/>
      </c>
      <c r="J348" s="53">
        <f t="shared" si="7"/>
      </c>
      <c r="K348" s="53">
        <f t="shared" si="8"/>
      </c>
      <c r="L348" s="67">
        <f t="shared" si="9"/>
      </c>
      <c r="M348" s="56">
        <f t="shared" si="10"/>
      </c>
      <c r="N348" s="68">
        <f t="shared" si="11"/>
      </c>
      <c r="O348" s="22">
        <f t="shared" si="12"/>
      </c>
      <c r="P348" s="22">
        <f>IF(往来单位!$C$338="客户",1,0)</f>
        <v>0</v>
      </c>
      <c r="Q348" s="22">
        <f t="shared" si="13"/>
        <v>21</v>
      </c>
    </row>
    <row r="349">
      <c r="A349" s="56">
        <f>IF($B349="","",336)</f>
      </c>
      <c r="B349" s="66">
        <f>IF(336&gt;$Q$613,"",INDEX(往来单位!$B$4:$B$603,MATCH(336,$Q$14:$Q$613,0)))</f>
      </c>
      <c r="C349" s="60">
        <f t="shared" si="0"/>
      </c>
      <c r="D349" s="60">
        <f t="shared" si="1"/>
      </c>
      <c r="E349" s="53">
        <f t="shared" si="2"/>
      </c>
      <c r="F349" s="53">
        <f t="shared" si="3"/>
      </c>
      <c r="G349" s="53">
        <f t="shared" si="4"/>
      </c>
      <c r="H349" s="59">
        <f t="shared" si="5"/>
      </c>
      <c r="I349" s="53">
        <f t="shared" si="6"/>
      </c>
      <c r="J349" s="53">
        <f t="shared" si="7"/>
      </c>
      <c r="K349" s="53">
        <f t="shared" si="8"/>
      </c>
      <c r="L349" s="67">
        <f t="shared" si="9"/>
      </c>
      <c r="M349" s="56">
        <f t="shared" si="10"/>
      </c>
      <c r="N349" s="68">
        <f t="shared" si="11"/>
      </c>
      <c r="O349" s="22">
        <f t="shared" si="12"/>
      </c>
      <c r="P349" s="22">
        <f>IF(往来单位!$C$339="客户",1,0)</f>
        <v>0</v>
      </c>
      <c r="Q349" s="22">
        <f t="shared" si="13"/>
        <v>21</v>
      </c>
    </row>
    <row r="350">
      <c r="A350" s="56">
        <f>IF($B350="","",337)</f>
      </c>
      <c r="B350" s="66">
        <f>IF(337&gt;$Q$613,"",INDEX(往来单位!$B$4:$B$603,MATCH(337,$Q$14:$Q$613,0)))</f>
      </c>
      <c r="C350" s="60">
        <f t="shared" si="0"/>
      </c>
      <c r="D350" s="60">
        <f t="shared" si="1"/>
      </c>
      <c r="E350" s="53">
        <f t="shared" si="2"/>
      </c>
      <c r="F350" s="53">
        <f t="shared" si="3"/>
      </c>
      <c r="G350" s="53">
        <f t="shared" si="4"/>
      </c>
      <c r="H350" s="59">
        <f t="shared" si="5"/>
      </c>
      <c r="I350" s="53">
        <f t="shared" si="6"/>
      </c>
      <c r="J350" s="53">
        <f t="shared" si="7"/>
      </c>
      <c r="K350" s="53">
        <f t="shared" si="8"/>
      </c>
      <c r="L350" s="67">
        <f t="shared" si="9"/>
      </c>
      <c r="M350" s="56">
        <f t="shared" si="10"/>
      </c>
      <c r="N350" s="68">
        <f t="shared" si="11"/>
      </c>
      <c r="O350" s="22">
        <f t="shared" si="12"/>
      </c>
      <c r="P350" s="22">
        <f>IF(往来单位!$C$340="客户",1,0)</f>
        <v>0</v>
      </c>
      <c r="Q350" s="22">
        <f t="shared" si="13"/>
        <v>21</v>
      </c>
    </row>
    <row r="351">
      <c r="A351" s="56">
        <f>IF($B351="","",338)</f>
      </c>
      <c r="B351" s="66">
        <f>IF(338&gt;$Q$613,"",INDEX(往来单位!$B$4:$B$603,MATCH(338,$Q$14:$Q$613,0)))</f>
      </c>
      <c r="C351" s="60">
        <f t="shared" si="0"/>
      </c>
      <c r="D351" s="60">
        <f t="shared" si="1"/>
      </c>
      <c r="E351" s="53">
        <f t="shared" si="2"/>
      </c>
      <c r="F351" s="53">
        <f t="shared" si="3"/>
      </c>
      <c r="G351" s="53">
        <f t="shared" si="4"/>
      </c>
      <c r="H351" s="59">
        <f t="shared" si="5"/>
      </c>
      <c r="I351" s="53">
        <f t="shared" si="6"/>
      </c>
      <c r="J351" s="53">
        <f t="shared" si="7"/>
      </c>
      <c r="K351" s="53">
        <f t="shared" si="8"/>
      </c>
      <c r="L351" s="67">
        <f t="shared" si="9"/>
      </c>
      <c r="M351" s="56">
        <f t="shared" si="10"/>
      </c>
      <c r="N351" s="68">
        <f t="shared" si="11"/>
      </c>
      <c r="O351" s="22">
        <f t="shared" si="12"/>
      </c>
      <c r="P351" s="22">
        <f>IF(往来单位!$C$341="客户",1,0)</f>
        <v>0</v>
      </c>
      <c r="Q351" s="22">
        <f t="shared" si="13"/>
        <v>21</v>
      </c>
    </row>
    <row r="352">
      <c r="A352" s="56">
        <f>IF($B352="","",339)</f>
      </c>
      <c r="B352" s="66">
        <f>IF(339&gt;$Q$613,"",INDEX(往来单位!$B$4:$B$603,MATCH(339,$Q$14:$Q$613,0)))</f>
      </c>
      <c r="C352" s="60">
        <f t="shared" si="0"/>
      </c>
      <c r="D352" s="60">
        <f t="shared" si="1"/>
      </c>
      <c r="E352" s="53">
        <f t="shared" si="2"/>
      </c>
      <c r="F352" s="53">
        <f t="shared" si="3"/>
      </c>
      <c r="G352" s="53">
        <f t="shared" si="4"/>
      </c>
      <c r="H352" s="59">
        <f t="shared" si="5"/>
      </c>
      <c r="I352" s="53">
        <f t="shared" si="6"/>
      </c>
      <c r="J352" s="53">
        <f t="shared" si="7"/>
      </c>
      <c r="K352" s="53">
        <f t="shared" si="8"/>
      </c>
      <c r="L352" s="67">
        <f t="shared" si="9"/>
      </c>
      <c r="M352" s="56">
        <f t="shared" si="10"/>
      </c>
      <c r="N352" s="68">
        <f t="shared" si="11"/>
      </c>
      <c r="O352" s="22">
        <f t="shared" si="12"/>
      </c>
      <c r="P352" s="22">
        <f>IF(往来单位!$C$342="客户",1,0)</f>
        <v>0</v>
      </c>
      <c r="Q352" s="22">
        <f t="shared" si="13"/>
        <v>21</v>
      </c>
    </row>
    <row r="353">
      <c r="A353" s="56">
        <f>IF($B353="","",340)</f>
      </c>
      <c r="B353" s="66">
        <f>IF(340&gt;$Q$613,"",INDEX(往来单位!$B$4:$B$603,MATCH(340,$Q$14:$Q$613,0)))</f>
      </c>
      <c r="C353" s="60">
        <f t="shared" si="0"/>
      </c>
      <c r="D353" s="60">
        <f t="shared" si="1"/>
      </c>
      <c r="E353" s="53">
        <f t="shared" si="2"/>
      </c>
      <c r="F353" s="53">
        <f t="shared" si="3"/>
      </c>
      <c r="G353" s="53">
        <f t="shared" si="4"/>
      </c>
      <c r="H353" s="59">
        <f t="shared" si="5"/>
      </c>
      <c r="I353" s="53">
        <f t="shared" si="6"/>
      </c>
      <c r="J353" s="53">
        <f t="shared" si="7"/>
      </c>
      <c r="K353" s="53">
        <f t="shared" si="8"/>
      </c>
      <c r="L353" s="67">
        <f t="shared" si="9"/>
      </c>
      <c r="M353" s="56">
        <f t="shared" si="10"/>
      </c>
      <c r="N353" s="68">
        <f t="shared" si="11"/>
      </c>
      <c r="O353" s="22">
        <f t="shared" si="12"/>
      </c>
      <c r="P353" s="22">
        <f>IF(往来单位!$C$343="客户",1,0)</f>
        <v>0</v>
      </c>
      <c r="Q353" s="22">
        <f t="shared" si="13"/>
        <v>21</v>
      </c>
    </row>
    <row r="354">
      <c r="A354" s="56">
        <f>IF($B354="","",341)</f>
      </c>
      <c r="B354" s="66">
        <f>IF(341&gt;$Q$613,"",INDEX(往来单位!$B$4:$B$603,MATCH(341,$Q$14:$Q$613,0)))</f>
      </c>
      <c r="C354" s="60">
        <f t="shared" si="0"/>
      </c>
      <c r="D354" s="60">
        <f t="shared" si="1"/>
      </c>
      <c r="E354" s="53">
        <f t="shared" si="2"/>
      </c>
      <c r="F354" s="53">
        <f t="shared" si="3"/>
      </c>
      <c r="G354" s="53">
        <f t="shared" si="4"/>
      </c>
      <c r="H354" s="59">
        <f t="shared" si="5"/>
      </c>
      <c r="I354" s="53">
        <f t="shared" si="6"/>
      </c>
      <c r="J354" s="53">
        <f t="shared" si="7"/>
      </c>
      <c r="K354" s="53">
        <f t="shared" si="8"/>
      </c>
      <c r="L354" s="67">
        <f t="shared" si="9"/>
      </c>
      <c r="M354" s="56">
        <f t="shared" si="10"/>
      </c>
      <c r="N354" s="68">
        <f t="shared" si="11"/>
      </c>
      <c r="O354" s="22">
        <f t="shared" si="12"/>
      </c>
      <c r="P354" s="22">
        <f>IF(往来单位!$C$344="客户",1,0)</f>
        <v>0</v>
      </c>
      <c r="Q354" s="22">
        <f t="shared" si="13"/>
        <v>21</v>
      </c>
    </row>
    <row r="355">
      <c r="A355" s="56">
        <f>IF($B355="","",342)</f>
      </c>
      <c r="B355" s="66">
        <f>IF(342&gt;$Q$613,"",INDEX(往来单位!$B$4:$B$603,MATCH(342,$Q$14:$Q$613,0)))</f>
      </c>
      <c r="C355" s="60">
        <f t="shared" si="0"/>
      </c>
      <c r="D355" s="60">
        <f t="shared" si="1"/>
      </c>
      <c r="E355" s="53">
        <f t="shared" si="2"/>
      </c>
      <c r="F355" s="53">
        <f t="shared" si="3"/>
      </c>
      <c r="G355" s="53">
        <f t="shared" si="4"/>
      </c>
      <c r="H355" s="59">
        <f t="shared" si="5"/>
      </c>
      <c r="I355" s="53">
        <f t="shared" si="6"/>
      </c>
      <c r="J355" s="53">
        <f t="shared" si="7"/>
      </c>
      <c r="K355" s="53">
        <f t="shared" si="8"/>
      </c>
      <c r="L355" s="67">
        <f t="shared" si="9"/>
      </c>
      <c r="M355" s="56">
        <f t="shared" si="10"/>
      </c>
      <c r="N355" s="68">
        <f t="shared" si="11"/>
      </c>
      <c r="O355" s="22">
        <f t="shared" si="12"/>
      </c>
      <c r="P355" s="22">
        <f>IF(往来单位!$C$345="客户",1,0)</f>
        <v>0</v>
      </c>
      <c r="Q355" s="22">
        <f t="shared" si="13"/>
        <v>21</v>
      </c>
    </row>
    <row r="356">
      <c r="A356" s="56">
        <f>IF($B356="","",343)</f>
      </c>
      <c r="B356" s="66">
        <f>IF(343&gt;$Q$613,"",INDEX(往来单位!$B$4:$B$603,MATCH(343,$Q$14:$Q$613,0)))</f>
      </c>
      <c r="C356" s="60">
        <f t="shared" si="0"/>
      </c>
      <c r="D356" s="60">
        <f t="shared" si="1"/>
      </c>
      <c r="E356" s="53">
        <f t="shared" si="2"/>
      </c>
      <c r="F356" s="53">
        <f t="shared" si="3"/>
      </c>
      <c r="G356" s="53">
        <f t="shared" si="4"/>
      </c>
      <c r="H356" s="59">
        <f t="shared" si="5"/>
      </c>
      <c r="I356" s="53">
        <f t="shared" si="6"/>
      </c>
      <c r="J356" s="53">
        <f t="shared" si="7"/>
      </c>
      <c r="K356" s="53">
        <f t="shared" si="8"/>
      </c>
      <c r="L356" s="67">
        <f t="shared" si="9"/>
      </c>
      <c r="M356" s="56">
        <f t="shared" si="10"/>
      </c>
      <c r="N356" s="68">
        <f t="shared" si="11"/>
      </c>
      <c r="O356" s="22">
        <f t="shared" si="12"/>
      </c>
      <c r="P356" s="22">
        <f>IF(往来单位!$C$346="客户",1,0)</f>
        <v>0</v>
      </c>
      <c r="Q356" s="22">
        <f t="shared" si="13"/>
        <v>21</v>
      </c>
    </row>
    <row r="357">
      <c r="A357" s="56">
        <f>IF($B357="","",344)</f>
      </c>
      <c r="B357" s="66">
        <f>IF(344&gt;$Q$613,"",INDEX(往来单位!$B$4:$B$603,MATCH(344,$Q$14:$Q$613,0)))</f>
      </c>
      <c r="C357" s="60">
        <f t="shared" si="0"/>
      </c>
      <c r="D357" s="60">
        <f t="shared" si="1"/>
      </c>
      <c r="E357" s="53">
        <f t="shared" si="2"/>
      </c>
      <c r="F357" s="53">
        <f t="shared" si="3"/>
      </c>
      <c r="G357" s="53">
        <f t="shared" si="4"/>
      </c>
      <c r="H357" s="59">
        <f t="shared" si="5"/>
      </c>
      <c r="I357" s="53">
        <f t="shared" si="6"/>
      </c>
      <c r="J357" s="53">
        <f t="shared" si="7"/>
      </c>
      <c r="K357" s="53">
        <f t="shared" si="8"/>
      </c>
      <c r="L357" s="67">
        <f t="shared" si="9"/>
      </c>
      <c r="M357" s="56">
        <f t="shared" si="10"/>
      </c>
      <c r="N357" s="68">
        <f t="shared" si="11"/>
      </c>
      <c r="O357" s="22">
        <f t="shared" si="12"/>
      </c>
      <c r="P357" s="22">
        <f>IF(往来单位!$C$347="客户",1,0)</f>
        <v>0</v>
      </c>
      <c r="Q357" s="22">
        <f t="shared" si="13"/>
        <v>21</v>
      </c>
    </row>
    <row r="358">
      <c r="A358" s="56">
        <f>IF($B358="","",345)</f>
      </c>
      <c r="B358" s="66">
        <f>IF(345&gt;$Q$613,"",INDEX(往来单位!$B$4:$B$603,MATCH(345,$Q$14:$Q$613,0)))</f>
      </c>
      <c r="C358" s="60">
        <f t="shared" si="0"/>
      </c>
      <c r="D358" s="60">
        <f t="shared" si="1"/>
      </c>
      <c r="E358" s="53">
        <f t="shared" si="2"/>
      </c>
      <c r="F358" s="53">
        <f t="shared" si="3"/>
      </c>
      <c r="G358" s="53">
        <f t="shared" si="4"/>
      </c>
      <c r="H358" s="59">
        <f t="shared" si="5"/>
      </c>
      <c r="I358" s="53">
        <f t="shared" si="6"/>
      </c>
      <c r="J358" s="53">
        <f t="shared" si="7"/>
      </c>
      <c r="K358" s="53">
        <f t="shared" si="8"/>
      </c>
      <c r="L358" s="67">
        <f t="shared" si="9"/>
      </c>
      <c r="M358" s="56">
        <f t="shared" si="10"/>
      </c>
      <c r="N358" s="68">
        <f t="shared" si="11"/>
      </c>
      <c r="O358" s="22">
        <f t="shared" si="12"/>
      </c>
      <c r="P358" s="22">
        <f>IF(往来单位!$C$348="客户",1,0)</f>
        <v>0</v>
      </c>
      <c r="Q358" s="22">
        <f t="shared" si="13"/>
        <v>21</v>
      </c>
    </row>
    <row r="359">
      <c r="A359" s="56">
        <f>IF($B359="","",346)</f>
      </c>
      <c r="B359" s="66">
        <f>IF(346&gt;$Q$613,"",INDEX(往来单位!$B$4:$B$603,MATCH(346,$Q$14:$Q$613,0)))</f>
      </c>
      <c r="C359" s="60">
        <f t="shared" si="0"/>
      </c>
      <c r="D359" s="60">
        <f t="shared" si="1"/>
      </c>
      <c r="E359" s="53">
        <f t="shared" si="2"/>
      </c>
      <c r="F359" s="53">
        <f t="shared" si="3"/>
      </c>
      <c r="G359" s="53">
        <f t="shared" si="4"/>
      </c>
      <c r="H359" s="59">
        <f t="shared" si="5"/>
      </c>
      <c r="I359" s="53">
        <f t="shared" si="6"/>
      </c>
      <c r="J359" s="53">
        <f t="shared" si="7"/>
      </c>
      <c r="K359" s="53">
        <f t="shared" si="8"/>
      </c>
      <c r="L359" s="67">
        <f t="shared" si="9"/>
      </c>
      <c r="M359" s="56">
        <f t="shared" si="10"/>
      </c>
      <c r="N359" s="68">
        <f t="shared" si="11"/>
      </c>
      <c r="O359" s="22">
        <f t="shared" si="12"/>
      </c>
      <c r="P359" s="22">
        <f>IF(往来单位!$C$349="客户",1,0)</f>
        <v>0</v>
      </c>
      <c r="Q359" s="22">
        <f t="shared" si="13"/>
        <v>21</v>
      </c>
    </row>
    <row r="360">
      <c r="A360" s="56">
        <f>IF($B360="","",347)</f>
      </c>
      <c r="B360" s="66">
        <f>IF(347&gt;$Q$613,"",INDEX(往来单位!$B$4:$B$603,MATCH(347,$Q$14:$Q$613,0)))</f>
      </c>
      <c r="C360" s="60">
        <f t="shared" si="0"/>
      </c>
      <c r="D360" s="60">
        <f t="shared" si="1"/>
      </c>
      <c r="E360" s="53">
        <f t="shared" si="2"/>
      </c>
      <c r="F360" s="53">
        <f t="shared" si="3"/>
      </c>
      <c r="G360" s="53">
        <f t="shared" si="4"/>
      </c>
      <c r="H360" s="59">
        <f t="shared" si="5"/>
      </c>
      <c r="I360" s="53">
        <f t="shared" si="6"/>
      </c>
      <c r="J360" s="53">
        <f t="shared" si="7"/>
      </c>
      <c r="K360" s="53">
        <f t="shared" si="8"/>
      </c>
      <c r="L360" s="67">
        <f t="shared" si="9"/>
      </c>
      <c r="M360" s="56">
        <f t="shared" si="10"/>
      </c>
      <c r="N360" s="68">
        <f t="shared" si="11"/>
      </c>
      <c r="O360" s="22">
        <f t="shared" si="12"/>
      </c>
      <c r="P360" s="22">
        <f>IF(往来单位!$C$350="客户",1,0)</f>
        <v>0</v>
      </c>
      <c r="Q360" s="22">
        <f t="shared" si="13"/>
        <v>21</v>
      </c>
    </row>
    <row r="361">
      <c r="A361" s="56">
        <f>IF($B361="","",348)</f>
      </c>
      <c r="B361" s="66">
        <f>IF(348&gt;$Q$613,"",INDEX(往来单位!$B$4:$B$603,MATCH(348,$Q$14:$Q$613,0)))</f>
      </c>
      <c r="C361" s="60">
        <f t="shared" si="0"/>
      </c>
      <c r="D361" s="60">
        <f t="shared" si="1"/>
      </c>
      <c r="E361" s="53">
        <f t="shared" si="2"/>
      </c>
      <c r="F361" s="53">
        <f t="shared" si="3"/>
      </c>
      <c r="G361" s="53">
        <f t="shared" si="4"/>
      </c>
      <c r="H361" s="59">
        <f t="shared" si="5"/>
      </c>
      <c r="I361" s="53">
        <f t="shared" si="6"/>
      </c>
      <c r="J361" s="53">
        <f t="shared" si="7"/>
      </c>
      <c r="K361" s="53">
        <f t="shared" si="8"/>
      </c>
      <c r="L361" s="67">
        <f t="shared" si="9"/>
      </c>
      <c r="M361" s="56">
        <f t="shared" si="10"/>
      </c>
      <c r="N361" s="68">
        <f t="shared" si="11"/>
      </c>
      <c r="O361" s="22">
        <f t="shared" si="12"/>
      </c>
      <c r="P361" s="22">
        <f>IF(往来单位!$C$351="客户",1,0)</f>
        <v>0</v>
      </c>
      <c r="Q361" s="22">
        <f t="shared" si="13"/>
        <v>21</v>
      </c>
    </row>
    <row r="362">
      <c r="A362" s="56">
        <f>IF($B362="","",349)</f>
      </c>
      <c r="B362" s="66">
        <f>IF(349&gt;$Q$613,"",INDEX(往来单位!$B$4:$B$603,MATCH(349,$Q$14:$Q$613,0)))</f>
      </c>
      <c r="C362" s="60">
        <f t="shared" si="0"/>
      </c>
      <c r="D362" s="60">
        <f t="shared" si="1"/>
      </c>
      <c r="E362" s="53">
        <f t="shared" si="2"/>
      </c>
      <c r="F362" s="53">
        <f t="shared" si="3"/>
      </c>
      <c r="G362" s="53">
        <f t="shared" si="4"/>
      </c>
      <c r="H362" s="59">
        <f t="shared" si="5"/>
      </c>
      <c r="I362" s="53">
        <f t="shared" si="6"/>
      </c>
      <c r="J362" s="53">
        <f t="shared" si="7"/>
      </c>
      <c r="K362" s="53">
        <f t="shared" si="8"/>
      </c>
      <c r="L362" s="67">
        <f t="shared" si="9"/>
      </c>
      <c r="M362" s="56">
        <f t="shared" si="10"/>
      </c>
      <c r="N362" s="68">
        <f t="shared" si="11"/>
      </c>
      <c r="O362" s="22">
        <f t="shared" si="12"/>
      </c>
      <c r="P362" s="22">
        <f>IF(往来单位!$C$352="客户",1,0)</f>
        <v>0</v>
      </c>
      <c r="Q362" s="22">
        <f t="shared" si="13"/>
        <v>21</v>
      </c>
    </row>
    <row r="363">
      <c r="A363" s="56">
        <f>IF($B363="","",350)</f>
      </c>
      <c r="B363" s="66">
        <f>IF(350&gt;$Q$613,"",INDEX(往来单位!$B$4:$B$603,MATCH(350,$Q$14:$Q$613,0)))</f>
      </c>
      <c r="C363" s="60">
        <f t="shared" si="0"/>
      </c>
      <c r="D363" s="60">
        <f t="shared" si="1"/>
      </c>
      <c r="E363" s="53">
        <f t="shared" si="2"/>
      </c>
      <c r="F363" s="53">
        <f t="shared" si="3"/>
      </c>
      <c r="G363" s="53">
        <f t="shared" si="4"/>
      </c>
      <c r="H363" s="59">
        <f t="shared" si="5"/>
      </c>
      <c r="I363" s="53">
        <f t="shared" si="6"/>
      </c>
      <c r="J363" s="53">
        <f t="shared" si="7"/>
      </c>
      <c r="K363" s="53">
        <f t="shared" si="8"/>
      </c>
      <c r="L363" s="67">
        <f t="shared" si="9"/>
      </c>
      <c r="M363" s="56">
        <f t="shared" si="10"/>
      </c>
      <c r="N363" s="68">
        <f t="shared" si="11"/>
      </c>
      <c r="O363" s="22">
        <f t="shared" si="12"/>
      </c>
      <c r="P363" s="22">
        <f>IF(往来单位!$C$353="客户",1,0)</f>
        <v>0</v>
      </c>
      <c r="Q363" s="22">
        <f t="shared" si="13"/>
        <v>21</v>
      </c>
    </row>
    <row r="364">
      <c r="A364" s="56">
        <f>IF($B364="","",351)</f>
      </c>
      <c r="B364" s="66">
        <f>IF(351&gt;$Q$613,"",INDEX(往来单位!$B$4:$B$603,MATCH(351,$Q$14:$Q$613,0)))</f>
      </c>
      <c r="C364" s="60">
        <f t="shared" si="0"/>
      </c>
      <c r="D364" s="60">
        <f t="shared" si="1"/>
      </c>
      <c r="E364" s="53">
        <f t="shared" si="2"/>
      </c>
      <c r="F364" s="53">
        <f t="shared" si="3"/>
      </c>
      <c r="G364" s="53">
        <f t="shared" si="4"/>
      </c>
      <c r="H364" s="59">
        <f t="shared" si="5"/>
      </c>
      <c r="I364" s="53">
        <f t="shared" si="6"/>
      </c>
      <c r="J364" s="53">
        <f t="shared" si="7"/>
      </c>
      <c r="K364" s="53">
        <f t="shared" si="8"/>
      </c>
      <c r="L364" s="67">
        <f t="shared" si="9"/>
      </c>
      <c r="M364" s="56">
        <f t="shared" si="10"/>
      </c>
      <c r="N364" s="68">
        <f t="shared" si="11"/>
      </c>
      <c r="O364" s="22">
        <f t="shared" si="12"/>
      </c>
      <c r="P364" s="22">
        <f>IF(往来单位!$C$354="客户",1,0)</f>
        <v>0</v>
      </c>
      <c r="Q364" s="22">
        <f t="shared" si="13"/>
        <v>21</v>
      </c>
    </row>
    <row r="365">
      <c r="A365" s="56">
        <f>IF($B365="","",352)</f>
      </c>
      <c r="B365" s="66">
        <f>IF(352&gt;$Q$613,"",INDEX(往来单位!$B$4:$B$603,MATCH(352,$Q$14:$Q$613,0)))</f>
      </c>
      <c r="C365" s="60">
        <f t="shared" si="0"/>
      </c>
      <c r="D365" s="60">
        <f t="shared" si="1"/>
      </c>
      <c r="E365" s="53">
        <f t="shared" si="2"/>
      </c>
      <c r="F365" s="53">
        <f t="shared" si="3"/>
      </c>
      <c r="G365" s="53">
        <f t="shared" si="4"/>
      </c>
      <c r="H365" s="59">
        <f t="shared" si="5"/>
      </c>
      <c r="I365" s="53">
        <f t="shared" si="6"/>
      </c>
      <c r="J365" s="53">
        <f t="shared" si="7"/>
      </c>
      <c r="K365" s="53">
        <f t="shared" si="8"/>
      </c>
      <c r="L365" s="67">
        <f t="shared" si="9"/>
      </c>
      <c r="M365" s="56">
        <f t="shared" si="10"/>
      </c>
      <c r="N365" s="68">
        <f t="shared" si="11"/>
      </c>
      <c r="O365" s="22">
        <f t="shared" si="12"/>
      </c>
      <c r="P365" s="22">
        <f>IF(往来单位!$C$355="客户",1,0)</f>
        <v>0</v>
      </c>
      <c r="Q365" s="22">
        <f t="shared" si="13"/>
        <v>21</v>
      </c>
    </row>
    <row r="366">
      <c r="A366" s="56">
        <f>IF($B366="","",353)</f>
      </c>
      <c r="B366" s="66">
        <f>IF(353&gt;$Q$613,"",INDEX(往来单位!$B$4:$B$603,MATCH(353,$Q$14:$Q$613,0)))</f>
      </c>
      <c r="C366" s="60">
        <f t="shared" si="0"/>
      </c>
      <c r="D366" s="60">
        <f t="shared" si="1"/>
      </c>
      <c r="E366" s="53">
        <f t="shared" si="2"/>
      </c>
      <c r="F366" s="53">
        <f t="shared" si="3"/>
      </c>
      <c r="G366" s="53">
        <f t="shared" si="4"/>
      </c>
      <c r="H366" s="59">
        <f t="shared" si="5"/>
      </c>
      <c r="I366" s="53">
        <f t="shared" si="6"/>
      </c>
      <c r="J366" s="53">
        <f t="shared" si="7"/>
      </c>
      <c r="K366" s="53">
        <f t="shared" si="8"/>
      </c>
      <c r="L366" s="67">
        <f t="shared" si="9"/>
      </c>
      <c r="M366" s="56">
        <f t="shared" si="10"/>
      </c>
      <c r="N366" s="68">
        <f t="shared" si="11"/>
      </c>
      <c r="O366" s="22">
        <f t="shared" si="12"/>
      </c>
      <c r="P366" s="22">
        <f>IF(往来单位!$C$356="客户",1,0)</f>
        <v>0</v>
      </c>
      <c r="Q366" s="22">
        <f t="shared" si="13"/>
        <v>21</v>
      </c>
    </row>
    <row r="367">
      <c r="A367" s="56">
        <f>IF($B367="","",354)</f>
      </c>
      <c r="B367" s="66">
        <f>IF(354&gt;$Q$613,"",INDEX(往来单位!$B$4:$B$603,MATCH(354,$Q$14:$Q$613,0)))</f>
      </c>
      <c r="C367" s="60">
        <f t="shared" si="0"/>
      </c>
      <c r="D367" s="60">
        <f t="shared" si="1"/>
      </c>
      <c r="E367" s="53">
        <f t="shared" si="2"/>
      </c>
      <c r="F367" s="53">
        <f t="shared" si="3"/>
      </c>
      <c r="G367" s="53">
        <f t="shared" si="4"/>
      </c>
      <c r="H367" s="59">
        <f t="shared" si="5"/>
      </c>
      <c r="I367" s="53">
        <f t="shared" si="6"/>
      </c>
      <c r="J367" s="53">
        <f t="shared" si="7"/>
      </c>
      <c r="K367" s="53">
        <f t="shared" si="8"/>
      </c>
      <c r="L367" s="67">
        <f t="shared" si="9"/>
      </c>
      <c r="M367" s="56">
        <f t="shared" si="10"/>
      </c>
      <c r="N367" s="68">
        <f t="shared" si="11"/>
      </c>
      <c r="O367" s="22">
        <f t="shared" si="12"/>
      </c>
      <c r="P367" s="22">
        <f>IF(往来单位!$C$357="客户",1,0)</f>
        <v>0</v>
      </c>
      <c r="Q367" s="22">
        <f t="shared" si="13"/>
        <v>21</v>
      </c>
    </row>
    <row r="368">
      <c r="A368" s="56">
        <f>IF($B368="","",355)</f>
      </c>
      <c r="B368" s="66">
        <f>IF(355&gt;$Q$613,"",INDEX(往来单位!$B$4:$B$603,MATCH(355,$Q$14:$Q$613,0)))</f>
      </c>
      <c r="C368" s="60">
        <f t="shared" si="0"/>
      </c>
      <c r="D368" s="60">
        <f t="shared" si="1"/>
      </c>
      <c r="E368" s="53">
        <f t="shared" si="2"/>
      </c>
      <c r="F368" s="53">
        <f t="shared" si="3"/>
      </c>
      <c r="G368" s="53">
        <f t="shared" si="4"/>
      </c>
      <c r="H368" s="59">
        <f t="shared" si="5"/>
      </c>
      <c r="I368" s="53">
        <f t="shared" si="6"/>
      </c>
      <c r="J368" s="53">
        <f t="shared" si="7"/>
      </c>
      <c r="K368" s="53">
        <f t="shared" si="8"/>
      </c>
      <c r="L368" s="67">
        <f t="shared" si="9"/>
      </c>
      <c r="M368" s="56">
        <f t="shared" si="10"/>
      </c>
      <c r="N368" s="68">
        <f t="shared" si="11"/>
      </c>
      <c r="O368" s="22">
        <f t="shared" si="12"/>
      </c>
      <c r="P368" s="22">
        <f>IF(往来单位!$C$358="客户",1,0)</f>
        <v>0</v>
      </c>
      <c r="Q368" s="22">
        <f t="shared" si="13"/>
        <v>21</v>
      </c>
    </row>
    <row r="369">
      <c r="A369" s="56">
        <f>IF($B369="","",356)</f>
      </c>
      <c r="B369" s="66">
        <f>IF(356&gt;$Q$613,"",INDEX(往来单位!$B$4:$B$603,MATCH(356,$Q$14:$Q$613,0)))</f>
      </c>
      <c r="C369" s="60">
        <f t="shared" si="0"/>
      </c>
      <c r="D369" s="60">
        <f t="shared" si="1"/>
      </c>
      <c r="E369" s="53">
        <f t="shared" si="2"/>
      </c>
      <c r="F369" s="53">
        <f t="shared" si="3"/>
      </c>
      <c r="G369" s="53">
        <f t="shared" si="4"/>
      </c>
      <c r="H369" s="59">
        <f t="shared" si="5"/>
      </c>
      <c r="I369" s="53">
        <f t="shared" si="6"/>
      </c>
      <c r="J369" s="53">
        <f t="shared" si="7"/>
      </c>
      <c r="K369" s="53">
        <f t="shared" si="8"/>
      </c>
      <c r="L369" s="67">
        <f t="shared" si="9"/>
      </c>
      <c r="M369" s="56">
        <f t="shared" si="10"/>
      </c>
      <c r="N369" s="68">
        <f t="shared" si="11"/>
      </c>
      <c r="O369" s="22">
        <f t="shared" si="12"/>
      </c>
      <c r="P369" s="22">
        <f>IF(往来单位!$C$359="客户",1,0)</f>
        <v>0</v>
      </c>
      <c r="Q369" s="22">
        <f t="shared" si="13"/>
        <v>21</v>
      </c>
    </row>
    <row r="370">
      <c r="A370" s="56">
        <f>IF($B370="","",357)</f>
      </c>
      <c r="B370" s="66">
        <f>IF(357&gt;$Q$613,"",INDEX(往来单位!$B$4:$B$603,MATCH(357,$Q$14:$Q$613,0)))</f>
      </c>
      <c r="C370" s="60">
        <f t="shared" si="0"/>
      </c>
      <c r="D370" s="60">
        <f t="shared" si="1"/>
      </c>
      <c r="E370" s="53">
        <f t="shared" si="2"/>
      </c>
      <c r="F370" s="53">
        <f t="shared" si="3"/>
      </c>
      <c r="G370" s="53">
        <f t="shared" si="4"/>
      </c>
      <c r="H370" s="59">
        <f t="shared" si="5"/>
      </c>
      <c r="I370" s="53">
        <f t="shared" si="6"/>
      </c>
      <c r="J370" s="53">
        <f t="shared" si="7"/>
      </c>
      <c r="K370" s="53">
        <f t="shared" si="8"/>
      </c>
      <c r="L370" s="67">
        <f t="shared" si="9"/>
      </c>
      <c r="M370" s="56">
        <f t="shared" si="10"/>
      </c>
      <c r="N370" s="68">
        <f t="shared" si="11"/>
      </c>
      <c r="O370" s="22">
        <f t="shared" si="12"/>
      </c>
      <c r="P370" s="22">
        <f>IF(往来单位!$C$360="客户",1,0)</f>
        <v>0</v>
      </c>
      <c r="Q370" s="22">
        <f t="shared" si="13"/>
        <v>21</v>
      </c>
    </row>
    <row r="371">
      <c r="A371" s="56">
        <f>IF($B371="","",358)</f>
      </c>
      <c r="B371" s="66">
        <f>IF(358&gt;$Q$613,"",INDEX(往来单位!$B$4:$B$603,MATCH(358,$Q$14:$Q$613,0)))</f>
      </c>
      <c r="C371" s="60">
        <f t="shared" si="0"/>
      </c>
      <c r="D371" s="60">
        <f t="shared" si="1"/>
      </c>
      <c r="E371" s="53">
        <f t="shared" si="2"/>
      </c>
      <c r="F371" s="53">
        <f t="shared" si="3"/>
      </c>
      <c r="G371" s="53">
        <f t="shared" si="4"/>
      </c>
      <c r="H371" s="59">
        <f t="shared" si="5"/>
      </c>
      <c r="I371" s="53">
        <f t="shared" si="6"/>
      </c>
      <c r="J371" s="53">
        <f t="shared" si="7"/>
      </c>
      <c r="K371" s="53">
        <f t="shared" si="8"/>
      </c>
      <c r="L371" s="67">
        <f t="shared" si="9"/>
      </c>
      <c r="M371" s="56">
        <f t="shared" si="10"/>
      </c>
      <c r="N371" s="68">
        <f t="shared" si="11"/>
      </c>
      <c r="O371" s="22">
        <f t="shared" si="12"/>
      </c>
      <c r="P371" s="22">
        <f>IF(往来单位!$C$361="客户",1,0)</f>
        <v>0</v>
      </c>
      <c r="Q371" s="22">
        <f t="shared" si="13"/>
        <v>21</v>
      </c>
    </row>
    <row r="372">
      <c r="A372" s="56">
        <f>IF($B372="","",359)</f>
      </c>
      <c r="B372" s="66">
        <f>IF(359&gt;$Q$613,"",INDEX(往来单位!$B$4:$B$603,MATCH(359,$Q$14:$Q$613,0)))</f>
      </c>
      <c r="C372" s="60">
        <f t="shared" si="0"/>
      </c>
      <c r="D372" s="60">
        <f t="shared" si="1"/>
      </c>
      <c r="E372" s="53">
        <f t="shared" si="2"/>
      </c>
      <c r="F372" s="53">
        <f t="shared" si="3"/>
      </c>
      <c r="G372" s="53">
        <f t="shared" si="4"/>
      </c>
      <c r="H372" s="59">
        <f t="shared" si="5"/>
      </c>
      <c r="I372" s="53">
        <f t="shared" si="6"/>
      </c>
      <c r="J372" s="53">
        <f t="shared" si="7"/>
      </c>
      <c r="K372" s="53">
        <f t="shared" si="8"/>
      </c>
      <c r="L372" s="67">
        <f t="shared" si="9"/>
      </c>
      <c r="M372" s="56">
        <f t="shared" si="10"/>
      </c>
      <c r="N372" s="68">
        <f t="shared" si="11"/>
      </c>
      <c r="O372" s="22">
        <f t="shared" si="12"/>
      </c>
      <c r="P372" s="22">
        <f>IF(往来单位!$C$362="客户",1,0)</f>
        <v>0</v>
      </c>
      <c r="Q372" s="22">
        <f t="shared" si="13"/>
        <v>21</v>
      </c>
    </row>
    <row r="373">
      <c r="A373" s="56">
        <f>IF($B373="","",360)</f>
      </c>
      <c r="B373" s="66">
        <f>IF(360&gt;$Q$613,"",INDEX(往来单位!$B$4:$B$603,MATCH(360,$Q$14:$Q$613,0)))</f>
      </c>
      <c r="C373" s="60">
        <f t="shared" si="0"/>
      </c>
      <c r="D373" s="60">
        <f t="shared" si="1"/>
      </c>
      <c r="E373" s="53">
        <f t="shared" si="2"/>
      </c>
      <c r="F373" s="53">
        <f t="shared" si="3"/>
      </c>
      <c r="G373" s="53">
        <f t="shared" si="4"/>
      </c>
      <c r="H373" s="59">
        <f t="shared" si="5"/>
      </c>
      <c r="I373" s="53">
        <f t="shared" si="6"/>
      </c>
      <c r="J373" s="53">
        <f t="shared" si="7"/>
      </c>
      <c r="K373" s="53">
        <f t="shared" si="8"/>
      </c>
      <c r="L373" s="67">
        <f t="shared" si="9"/>
      </c>
      <c r="M373" s="56">
        <f t="shared" si="10"/>
      </c>
      <c r="N373" s="68">
        <f t="shared" si="11"/>
      </c>
      <c r="O373" s="22">
        <f t="shared" si="12"/>
      </c>
      <c r="P373" s="22">
        <f>IF(往来单位!$C$363="客户",1,0)</f>
        <v>0</v>
      </c>
      <c r="Q373" s="22">
        <f t="shared" si="13"/>
        <v>21</v>
      </c>
    </row>
    <row r="374">
      <c r="A374" s="56">
        <f>IF($B374="","",361)</f>
      </c>
      <c r="B374" s="66">
        <f>IF(361&gt;$Q$613,"",INDEX(往来单位!$B$4:$B$603,MATCH(361,$Q$14:$Q$613,0)))</f>
      </c>
      <c r="C374" s="60">
        <f t="shared" si="0"/>
      </c>
      <c r="D374" s="60">
        <f t="shared" si="1"/>
      </c>
      <c r="E374" s="53">
        <f t="shared" si="2"/>
      </c>
      <c r="F374" s="53">
        <f t="shared" si="3"/>
      </c>
      <c r="G374" s="53">
        <f t="shared" si="4"/>
      </c>
      <c r="H374" s="59">
        <f t="shared" si="5"/>
      </c>
      <c r="I374" s="53">
        <f t="shared" si="6"/>
      </c>
      <c r="J374" s="53">
        <f t="shared" si="7"/>
      </c>
      <c r="K374" s="53">
        <f t="shared" si="8"/>
      </c>
      <c r="L374" s="67">
        <f t="shared" si="9"/>
      </c>
      <c r="M374" s="56">
        <f t="shared" si="10"/>
      </c>
      <c r="N374" s="68">
        <f t="shared" si="11"/>
      </c>
      <c r="O374" s="22">
        <f t="shared" si="12"/>
      </c>
      <c r="P374" s="22">
        <f>IF(往来单位!$C$364="客户",1,0)</f>
        <v>0</v>
      </c>
      <c r="Q374" s="22">
        <f t="shared" si="13"/>
        <v>21</v>
      </c>
    </row>
    <row r="375">
      <c r="A375" s="56">
        <f>IF($B375="","",362)</f>
      </c>
      <c r="B375" s="66">
        <f>IF(362&gt;$Q$613,"",INDEX(往来单位!$B$4:$B$603,MATCH(362,$Q$14:$Q$613,0)))</f>
      </c>
      <c r="C375" s="60">
        <f t="shared" si="0"/>
      </c>
      <c r="D375" s="60">
        <f t="shared" si="1"/>
      </c>
      <c r="E375" s="53">
        <f t="shared" si="2"/>
      </c>
      <c r="F375" s="53">
        <f t="shared" si="3"/>
      </c>
      <c r="G375" s="53">
        <f t="shared" si="4"/>
      </c>
      <c r="H375" s="59">
        <f t="shared" si="5"/>
      </c>
      <c r="I375" s="53">
        <f t="shared" si="6"/>
      </c>
      <c r="J375" s="53">
        <f t="shared" si="7"/>
      </c>
      <c r="K375" s="53">
        <f t="shared" si="8"/>
      </c>
      <c r="L375" s="67">
        <f t="shared" si="9"/>
      </c>
      <c r="M375" s="56">
        <f t="shared" si="10"/>
      </c>
      <c r="N375" s="68">
        <f t="shared" si="11"/>
      </c>
      <c r="O375" s="22">
        <f t="shared" si="12"/>
      </c>
      <c r="P375" s="22">
        <f>IF(往来单位!$C$365="客户",1,0)</f>
        <v>0</v>
      </c>
      <c r="Q375" s="22">
        <f t="shared" si="13"/>
        <v>21</v>
      </c>
    </row>
    <row r="376">
      <c r="A376" s="56">
        <f>IF($B376="","",363)</f>
      </c>
      <c r="B376" s="66">
        <f>IF(363&gt;$Q$613,"",INDEX(往来单位!$B$4:$B$603,MATCH(363,$Q$14:$Q$613,0)))</f>
      </c>
      <c r="C376" s="60">
        <f t="shared" si="0"/>
      </c>
      <c r="D376" s="60">
        <f t="shared" si="1"/>
      </c>
      <c r="E376" s="53">
        <f t="shared" si="2"/>
      </c>
      <c r="F376" s="53">
        <f t="shared" si="3"/>
      </c>
      <c r="G376" s="53">
        <f t="shared" si="4"/>
      </c>
      <c r="H376" s="59">
        <f t="shared" si="5"/>
      </c>
      <c r="I376" s="53">
        <f t="shared" si="6"/>
      </c>
      <c r="J376" s="53">
        <f t="shared" si="7"/>
      </c>
      <c r="K376" s="53">
        <f t="shared" si="8"/>
      </c>
      <c r="L376" s="67">
        <f t="shared" si="9"/>
      </c>
      <c r="M376" s="56">
        <f t="shared" si="10"/>
      </c>
      <c r="N376" s="68">
        <f t="shared" si="11"/>
      </c>
      <c r="O376" s="22">
        <f t="shared" si="12"/>
      </c>
      <c r="P376" s="22">
        <f>IF(往来单位!$C$366="客户",1,0)</f>
        <v>0</v>
      </c>
      <c r="Q376" s="22">
        <f t="shared" si="13"/>
        <v>21</v>
      </c>
    </row>
    <row r="377">
      <c r="A377" s="56">
        <f>IF($B377="","",364)</f>
      </c>
      <c r="B377" s="66">
        <f>IF(364&gt;$Q$613,"",INDEX(往来单位!$B$4:$B$603,MATCH(364,$Q$14:$Q$613,0)))</f>
      </c>
      <c r="C377" s="60">
        <f t="shared" si="0"/>
      </c>
      <c r="D377" s="60">
        <f t="shared" si="1"/>
      </c>
      <c r="E377" s="53">
        <f t="shared" si="2"/>
      </c>
      <c r="F377" s="53">
        <f t="shared" si="3"/>
      </c>
      <c r="G377" s="53">
        <f t="shared" si="4"/>
      </c>
      <c r="H377" s="59">
        <f t="shared" si="5"/>
      </c>
      <c r="I377" s="53">
        <f t="shared" si="6"/>
      </c>
      <c r="J377" s="53">
        <f t="shared" si="7"/>
      </c>
      <c r="K377" s="53">
        <f t="shared" si="8"/>
      </c>
      <c r="L377" s="67">
        <f t="shared" si="9"/>
      </c>
      <c r="M377" s="56">
        <f t="shared" si="10"/>
      </c>
      <c r="N377" s="68">
        <f t="shared" si="11"/>
      </c>
      <c r="O377" s="22">
        <f t="shared" si="12"/>
      </c>
      <c r="P377" s="22">
        <f>IF(往来单位!$C$367="客户",1,0)</f>
        <v>0</v>
      </c>
      <c r="Q377" s="22">
        <f t="shared" si="13"/>
        <v>21</v>
      </c>
    </row>
    <row r="378">
      <c r="A378" s="56">
        <f>IF($B378="","",365)</f>
      </c>
      <c r="B378" s="66">
        <f>IF(365&gt;$Q$613,"",INDEX(往来单位!$B$4:$B$603,MATCH(365,$Q$14:$Q$613,0)))</f>
      </c>
      <c r="C378" s="60">
        <f t="shared" si="0"/>
      </c>
      <c r="D378" s="60">
        <f t="shared" si="1"/>
      </c>
      <c r="E378" s="53">
        <f t="shared" si="2"/>
      </c>
      <c r="F378" s="53">
        <f t="shared" si="3"/>
      </c>
      <c r="G378" s="53">
        <f t="shared" si="4"/>
      </c>
      <c r="H378" s="59">
        <f t="shared" si="5"/>
      </c>
      <c r="I378" s="53">
        <f t="shared" si="6"/>
      </c>
      <c r="J378" s="53">
        <f t="shared" si="7"/>
      </c>
      <c r="K378" s="53">
        <f t="shared" si="8"/>
      </c>
      <c r="L378" s="67">
        <f t="shared" si="9"/>
      </c>
      <c r="M378" s="56">
        <f t="shared" si="10"/>
      </c>
      <c r="N378" s="68">
        <f t="shared" si="11"/>
      </c>
      <c r="O378" s="22">
        <f t="shared" si="12"/>
      </c>
      <c r="P378" s="22">
        <f>IF(往来单位!$C$368="客户",1,0)</f>
        <v>0</v>
      </c>
      <c r="Q378" s="22">
        <f t="shared" si="13"/>
        <v>21</v>
      </c>
    </row>
    <row r="379">
      <c r="A379" s="56">
        <f>IF($B379="","",366)</f>
      </c>
      <c r="B379" s="66">
        <f>IF(366&gt;$Q$613,"",INDEX(往来单位!$B$4:$B$603,MATCH(366,$Q$14:$Q$613,0)))</f>
      </c>
      <c r="C379" s="60">
        <f t="shared" si="0"/>
      </c>
      <c r="D379" s="60">
        <f t="shared" si="1"/>
      </c>
      <c r="E379" s="53">
        <f t="shared" si="2"/>
      </c>
      <c r="F379" s="53">
        <f t="shared" si="3"/>
      </c>
      <c r="G379" s="53">
        <f t="shared" si="4"/>
      </c>
      <c r="H379" s="59">
        <f t="shared" si="5"/>
      </c>
      <c r="I379" s="53">
        <f t="shared" si="6"/>
      </c>
      <c r="J379" s="53">
        <f t="shared" si="7"/>
      </c>
      <c r="K379" s="53">
        <f t="shared" si="8"/>
      </c>
      <c r="L379" s="67">
        <f t="shared" si="9"/>
      </c>
      <c r="M379" s="56">
        <f t="shared" si="10"/>
      </c>
      <c r="N379" s="68">
        <f t="shared" si="11"/>
      </c>
      <c r="O379" s="22">
        <f t="shared" si="12"/>
      </c>
      <c r="P379" s="22">
        <f>IF(往来单位!$C$369="客户",1,0)</f>
        <v>0</v>
      </c>
      <c r="Q379" s="22">
        <f t="shared" si="13"/>
        <v>21</v>
      </c>
    </row>
    <row r="380">
      <c r="A380" s="56">
        <f>IF($B380="","",367)</f>
      </c>
      <c r="B380" s="66">
        <f>IF(367&gt;$Q$613,"",INDEX(往来单位!$B$4:$B$603,MATCH(367,$Q$14:$Q$613,0)))</f>
      </c>
      <c r="C380" s="60">
        <f t="shared" si="0"/>
      </c>
      <c r="D380" s="60">
        <f t="shared" si="1"/>
      </c>
      <c r="E380" s="53">
        <f t="shared" si="2"/>
      </c>
      <c r="F380" s="53">
        <f t="shared" si="3"/>
      </c>
      <c r="G380" s="53">
        <f t="shared" si="4"/>
      </c>
      <c r="H380" s="59">
        <f t="shared" si="5"/>
      </c>
      <c r="I380" s="53">
        <f t="shared" si="6"/>
      </c>
      <c r="J380" s="53">
        <f t="shared" si="7"/>
      </c>
      <c r="K380" s="53">
        <f t="shared" si="8"/>
      </c>
      <c r="L380" s="67">
        <f t="shared" si="9"/>
      </c>
      <c r="M380" s="56">
        <f t="shared" si="10"/>
      </c>
      <c r="N380" s="68">
        <f t="shared" si="11"/>
      </c>
      <c r="O380" s="22">
        <f t="shared" si="12"/>
      </c>
      <c r="P380" s="22">
        <f>IF(往来单位!$C$370="客户",1,0)</f>
        <v>0</v>
      </c>
      <c r="Q380" s="22">
        <f t="shared" si="13"/>
        <v>21</v>
      </c>
    </row>
    <row r="381">
      <c r="A381" s="56">
        <f>IF($B381="","",368)</f>
      </c>
      <c r="B381" s="66">
        <f>IF(368&gt;$Q$613,"",INDEX(往来单位!$B$4:$B$603,MATCH(368,$Q$14:$Q$613,0)))</f>
      </c>
      <c r="C381" s="60">
        <f t="shared" si="0"/>
      </c>
      <c r="D381" s="60">
        <f t="shared" si="1"/>
      </c>
      <c r="E381" s="53">
        <f t="shared" si="2"/>
      </c>
      <c r="F381" s="53">
        <f t="shared" si="3"/>
      </c>
      <c r="G381" s="53">
        <f t="shared" si="4"/>
      </c>
      <c r="H381" s="59">
        <f t="shared" si="5"/>
      </c>
      <c r="I381" s="53">
        <f t="shared" si="6"/>
      </c>
      <c r="J381" s="53">
        <f t="shared" si="7"/>
      </c>
      <c r="K381" s="53">
        <f t="shared" si="8"/>
      </c>
      <c r="L381" s="67">
        <f t="shared" si="9"/>
      </c>
      <c r="M381" s="56">
        <f t="shared" si="10"/>
      </c>
      <c r="N381" s="68">
        <f t="shared" si="11"/>
      </c>
      <c r="O381" s="22">
        <f t="shared" si="12"/>
      </c>
      <c r="P381" s="22">
        <f>IF(往来单位!$C$371="客户",1,0)</f>
        <v>0</v>
      </c>
      <c r="Q381" s="22">
        <f t="shared" si="13"/>
        <v>21</v>
      </c>
    </row>
    <row r="382">
      <c r="A382" s="56">
        <f>IF($B382="","",369)</f>
      </c>
      <c r="B382" s="66">
        <f>IF(369&gt;$Q$613,"",INDEX(往来单位!$B$4:$B$603,MATCH(369,$Q$14:$Q$613,0)))</f>
      </c>
      <c r="C382" s="60">
        <f t="shared" si="0"/>
      </c>
      <c r="D382" s="60">
        <f t="shared" si="1"/>
      </c>
      <c r="E382" s="53">
        <f t="shared" si="2"/>
      </c>
      <c r="F382" s="53">
        <f t="shared" si="3"/>
      </c>
      <c r="G382" s="53">
        <f t="shared" si="4"/>
      </c>
      <c r="H382" s="59">
        <f t="shared" si="5"/>
      </c>
      <c r="I382" s="53">
        <f t="shared" si="6"/>
      </c>
      <c r="J382" s="53">
        <f t="shared" si="7"/>
      </c>
      <c r="K382" s="53">
        <f t="shared" si="8"/>
      </c>
      <c r="L382" s="67">
        <f t="shared" si="9"/>
      </c>
      <c r="M382" s="56">
        <f t="shared" si="10"/>
      </c>
      <c r="N382" s="68">
        <f t="shared" si="11"/>
      </c>
      <c r="O382" s="22">
        <f t="shared" si="12"/>
      </c>
      <c r="P382" s="22">
        <f>IF(往来单位!$C$372="客户",1,0)</f>
        <v>0</v>
      </c>
      <c r="Q382" s="22">
        <f t="shared" si="13"/>
        <v>21</v>
      </c>
    </row>
    <row r="383">
      <c r="A383" s="56">
        <f>IF($B383="","",370)</f>
      </c>
      <c r="B383" s="66">
        <f>IF(370&gt;$Q$613,"",INDEX(往来单位!$B$4:$B$603,MATCH(370,$Q$14:$Q$613,0)))</f>
      </c>
      <c r="C383" s="60">
        <f t="shared" si="0"/>
      </c>
      <c r="D383" s="60">
        <f t="shared" si="1"/>
      </c>
      <c r="E383" s="53">
        <f t="shared" si="2"/>
      </c>
      <c r="F383" s="53">
        <f t="shared" si="3"/>
      </c>
      <c r="G383" s="53">
        <f t="shared" si="4"/>
      </c>
      <c r="H383" s="59">
        <f t="shared" si="5"/>
      </c>
      <c r="I383" s="53">
        <f t="shared" si="6"/>
      </c>
      <c r="J383" s="53">
        <f t="shared" si="7"/>
      </c>
      <c r="K383" s="53">
        <f t="shared" si="8"/>
      </c>
      <c r="L383" s="67">
        <f t="shared" si="9"/>
      </c>
      <c r="M383" s="56">
        <f t="shared" si="10"/>
      </c>
      <c r="N383" s="68">
        <f t="shared" si="11"/>
      </c>
      <c r="O383" s="22">
        <f t="shared" si="12"/>
      </c>
      <c r="P383" s="22">
        <f>IF(往来单位!$C$373="客户",1,0)</f>
        <v>0</v>
      </c>
      <c r="Q383" s="22">
        <f t="shared" si="13"/>
        <v>21</v>
      </c>
    </row>
    <row r="384">
      <c r="A384" s="56">
        <f>IF($B384="","",371)</f>
      </c>
      <c r="B384" s="66">
        <f>IF(371&gt;$Q$613,"",INDEX(往来单位!$B$4:$B$603,MATCH(371,$Q$14:$Q$613,0)))</f>
      </c>
      <c r="C384" s="60">
        <f t="shared" si="0"/>
      </c>
      <c r="D384" s="60">
        <f t="shared" si="1"/>
      </c>
      <c r="E384" s="53">
        <f t="shared" si="2"/>
      </c>
      <c r="F384" s="53">
        <f t="shared" si="3"/>
      </c>
      <c r="G384" s="53">
        <f t="shared" si="4"/>
      </c>
      <c r="H384" s="59">
        <f t="shared" si="5"/>
      </c>
      <c r="I384" s="53">
        <f t="shared" si="6"/>
      </c>
      <c r="J384" s="53">
        <f t="shared" si="7"/>
      </c>
      <c r="K384" s="53">
        <f t="shared" si="8"/>
      </c>
      <c r="L384" s="67">
        <f t="shared" si="9"/>
      </c>
      <c r="M384" s="56">
        <f t="shared" si="10"/>
      </c>
      <c r="N384" s="68">
        <f t="shared" si="11"/>
      </c>
      <c r="O384" s="22">
        <f t="shared" si="12"/>
      </c>
      <c r="P384" s="22">
        <f>IF(往来单位!$C$374="客户",1,0)</f>
        <v>0</v>
      </c>
      <c r="Q384" s="22">
        <f t="shared" si="13"/>
        <v>21</v>
      </c>
    </row>
    <row r="385">
      <c r="A385" s="56">
        <f>IF($B385="","",372)</f>
      </c>
      <c r="B385" s="66">
        <f>IF(372&gt;$Q$613,"",INDEX(往来单位!$B$4:$B$603,MATCH(372,$Q$14:$Q$613,0)))</f>
      </c>
      <c r="C385" s="60">
        <f t="shared" si="0"/>
      </c>
      <c r="D385" s="60">
        <f t="shared" si="1"/>
      </c>
      <c r="E385" s="53">
        <f t="shared" si="2"/>
      </c>
      <c r="F385" s="53">
        <f t="shared" si="3"/>
      </c>
      <c r="G385" s="53">
        <f t="shared" si="4"/>
      </c>
      <c r="H385" s="59">
        <f t="shared" si="5"/>
      </c>
      <c r="I385" s="53">
        <f t="shared" si="6"/>
      </c>
      <c r="J385" s="53">
        <f t="shared" si="7"/>
      </c>
      <c r="K385" s="53">
        <f t="shared" si="8"/>
      </c>
      <c r="L385" s="67">
        <f t="shared" si="9"/>
      </c>
      <c r="M385" s="56">
        <f t="shared" si="10"/>
      </c>
      <c r="N385" s="68">
        <f t="shared" si="11"/>
      </c>
      <c r="O385" s="22">
        <f t="shared" si="12"/>
      </c>
      <c r="P385" s="22">
        <f>IF(往来单位!$C$375="客户",1,0)</f>
        <v>0</v>
      </c>
      <c r="Q385" s="22">
        <f t="shared" si="13"/>
        <v>21</v>
      </c>
    </row>
    <row r="386">
      <c r="A386" s="56">
        <f>IF($B386="","",373)</f>
      </c>
      <c r="B386" s="66">
        <f>IF(373&gt;$Q$613,"",INDEX(往来单位!$B$4:$B$603,MATCH(373,$Q$14:$Q$613,0)))</f>
      </c>
      <c r="C386" s="60">
        <f t="shared" si="0"/>
      </c>
      <c r="D386" s="60">
        <f t="shared" si="1"/>
      </c>
      <c r="E386" s="53">
        <f t="shared" si="2"/>
      </c>
      <c r="F386" s="53">
        <f t="shared" si="3"/>
      </c>
      <c r="G386" s="53">
        <f t="shared" si="4"/>
      </c>
      <c r="H386" s="59">
        <f t="shared" si="5"/>
      </c>
      <c r="I386" s="53">
        <f t="shared" si="6"/>
      </c>
      <c r="J386" s="53">
        <f t="shared" si="7"/>
      </c>
      <c r="K386" s="53">
        <f t="shared" si="8"/>
      </c>
      <c r="L386" s="67">
        <f t="shared" si="9"/>
      </c>
      <c r="M386" s="56">
        <f t="shared" si="10"/>
      </c>
      <c r="N386" s="68">
        <f t="shared" si="11"/>
      </c>
      <c r="O386" s="22">
        <f t="shared" si="12"/>
      </c>
      <c r="P386" s="22">
        <f>IF(往来单位!$C$376="客户",1,0)</f>
        <v>0</v>
      </c>
      <c r="Q386" s="22">
        <f t="shared" si="13"/>
        <v>21</v>
      </c>
    </row>
    <row r="387">
      <c r="A387" s="56">
        <f>IF($B387="","",374)</f>
      </c>
      <c r="B387" s="66">
        <f>IF(374&gt;$Q$613,"",INDEX(往来单位!$B$4:$B$603,MATCH(374,$Q$14:$Q$613,0)))</f>
      </c>
      <c r="C387" s="60">
        <f t="shared" si="0"/>
      </c>
      <c r="D387" s="60">
        <f t="shared" si="1"/>
      </c>
      <c r="E387" s="53">
        <f t="shared" si="2"/>
      </c>
      <c r="F387" s="53">
        <f t="shared" si="3"/>
      </c>
      <c r="G387" s="53">
        <f t="shared" si="4"/>
      </c>
      <c r="H387" s="59">
        <f t="shared" si="5"/>
      </c>
      <c r="I387" s="53">
        <f t="shared" si="6"/>
      </c>
      <c r="J387" s="53">
        <f t="shared" si="7"/>
      </c>
      <c r="K387" s="53">
        <f t="shared" si="8"/>
      </c>
      <c r="L387" s="67">
        <f t="shared" si="9"/>
      </c>
      <c r="M387" s="56">
        <f t="shared" si="10"/>
      </c>
      <c r="N387" s="68">
        <f t="shared" si="11"/>
      </c>
      <c r="O387" s="22">
        <f t="shared" si="12"/>
      </c>
      <c r="P387" s="22">
        <f>IF(往来单位!$C$377="客户",1,0)</f>
        <v>0</v>
      </c>
      <c r="Q387" s="22">
        <f t="shared" si="13"/>
        <v>21</v>
      </c>
    </row>
    <row r="388">
      <c r="A388" s="56">
        <f>IF($B388="","",375)</f>
      </c>
      <c r="B388" s="66">
        <f>IF(375&gt;$Q$613,"",INDEX(往来单位!$B$4:$B$603,MATCH(375,$Q$14:$Q$613,0)))</f>
      </c>
      <c r="C388" s="60">
        <f t="shared" si="0"/>
      </c>
      <c r="D388" s="60">
        <f t="shared" si="1"/>
      </c>
      <c r="E388" s="53">
        <f t="shared" si="2"/>
      </c>
      <c r="F388" s="53">
        <f t="shared" si="3"/>
      </c>
      <c r="G388" s="53">
        <f t="shared" si="4"/>
      </c>
      <c r="H388" s="59">
        <f t="shared" si="5"/>
      </c>
      <c r="I388" s="53">
        <f t="shared" si="6"/>
      </c>
      <c r="J388" s="53">
        <f t="shared" si="7"/>
      </c>
      <c r="K388" s="53">
        <f t="shared" si="8"/>
      </c>
      <c r="L388" s="67">
        <f t="shared" si="9"/>
      </c>
      <c r="M388" s="56">
        <f t="shared" si="10"/>
      </c>
      <c r="N388" s="68">
        <f t="shared" si="11"/>
      </c>
      <c r="O388" s="22">
        <f t="shared" si="12"/>
      </c>
      <c r="P388" s="22">
        <f>IF(往来单位!$C$378="客户",1,0)</f>
        <v>0</v>
      </c>
      <c r="Q388" s="22">
        <f t="shared" si="13"/>
        <v>21</v>
      </c>
    </row>
    <row r="389">
      <c r="A389" s="56">
        <f>IF($B389="","",376)</f>
      </c>
      <c r="B389" s="66">
        <f>IF(376&gt;$Q$613,"",INDEX(往来单位!$B$4:$B$603,MATCH(376,$Q$14:$Q$613,0)))</f>
      </c>
      <c r="C389" s="60">
        <f t="shared" si="0"/>
      </c>
      <c r="D389" s="60">
        <f t="shared" si="1"/>
      </c>
      <c r="E389" s="53">
        <f t="shared" si="2"/>
      </c>
      <c r="F389" s="53">
        <f t="shared" si="3"/>
      </c>
      <c r="G389" s="53">
        <f t="shared" si="4"/>
      </c>
      <c r="H389" s="59">
        <f t="shared" si="5"/>
      </c>
      <c r="I389" s="53">
        <f t="shared" si="6"/>
      </c>
      <c r="J389" s="53">
        <f t="shared" si="7"/>
      </c>
      <c r="K389" s="53">
        <f t="shared" si="8"/>
      </c>
      <c r="L389" s="67">
        <f t="shared" si="9"/>
      </c>
      <c r="M389" s="56">
        <f t="shared" si="10"/>
      </c>
      <c r="N389" s="68">
        <f t="shared" si="11"/>
      </c>
      <c r="O389" s="22">
        <f t="shared" si="12"/>
      </c>
      <c r="P389" s="22">
        <f>IF(往来单位!$C$379="客户",1,0)</f>
        <v>0</v>
      </c>
      <c r="Q389" s="22">
        <f t="shared" si="13"/>
        <v>21</v>
      </c>
    </row>
    <row r="390">
      <c r="A390" s="56">
        <f>IF($B390="","",377)</f>
      </c>
      <c r="B390" s="66">
        <f>IF(377&gt;$Q$613,"",INDEX(往来单位!$B$4:$B$603,MATCH(377,$Q$14:$Q$613,0)))</f>
      </c>
      <c r="C390" s="60">
        <f t="shared" si="0"/>
      </c>
      <c r="D390" s="60">
        <f t="shared" si="1"/>
      </c>
      <c r="E390" s="53">
        <f t="shared" si="2"/>
      </c>
      <c r="F390" s="53">
        <f t="shared" si="3"/>
      </c>
      <c r="G390" s="53">
        <f t="shared" si="4"/>
      </c>
      <c r="H390" s="59">
        <f t="shared" si="5"/>
      </c>
      <c r="I390" s="53">
        <f t="shared" si="6"/>
      </c>
      <c r="J390" s="53">
        <f t="shared" si="7"/>
      </c>
      <c r="K390" s="53">
        <f t="shared" si="8"/>
      </c>
      <c r="L390" s="67">
        <f t="shared" si="9"/>
      </c>
      <c r="M390" s="56">
        <f t="shared" si="10"/>
      </c>
      <c r="N390" s="68">
        <f t="shared" si="11"/>
      </c>
      <c r="O390" s="22">
        <f t="shared" si="12"/>
      </c>
      <c r="P390" s="22">
        <f>IF(往来单位!$C$380="客户",1,0)</f>
        <v>0</v>
      </c>
      <c r="Q390" s="22">
        <f t="shared" si="13"/>
        <v>21</v>
      </c>
    </row>
    <row r="391">
      <c r="A391" s="56">
        <f>IF($B391="","",378)</f>
      </c>
      <c r="B391" s="66">
        <f>IF(378&gt;$Q$613,"",INDEX(往来单位!$B$4:$B$603,MATCH(378,$Q$14:$Q$613,0)))</f>
      </c>
      <c r="C391" s="60">
        <f t="shared" si="0"/>
      </c>
      <c r="D391" s="60">
        <f t="shared" si="1"/>
      </c>
      <c r="E391" s="53">
        <f t="shared" si="2"/>
      </c>
      <c r="F391" s="53">
        <f t="shared" si="3"/>
      </c>
      <c r="G391" s="53">
        <f t="shared" si="4"/>
      </c>
      <c r="H391" s="59">
        <f t="shared" si="5"/>
      </c>
      <c r="I391" s="53">
        <f t="shared" si="6"/>
      </c>
      <c r="J391" s="53">
        <f t="shared" si="7"/>
      </c>
      <c r="K391" s="53">
        <f t="shared" si="8"/>
      </c>
      <c r="L391" s="67">
        <f t="shared" si="9"/>
      </c>
      <c r="M391" s="56">
        <f t="shared" si="10"/>
      </c>
      <c r="N391" s="68">
        <f t="shared" si="11"/>
      </c>
      <c r="O391" s="22">
        <f t="shared" si="12"/>
      </c>
      <c r="P391" s="22">
        <f>IF(往来单位!$C$381="客户",1,0)</f>
        <v>0</v>
      </c>
      <c r="Q391" s="22">
        <f t="shared" si="13"/>
        <v>21</v>
      </c>
    </row>
    <row r="392">
      <c r="A392" s="56">
        <f>IF($B392="","",379)</f>
      </c>
      <c r="B392" s="66">
        <f>IF(379&gt;$Q$613,"",INDEX(往来单位!$B$4:$B$603,MATCH(379,$Q$14:$Q$613,0)))</f>
      </c>
      <c r="C392" s="60">
        <f t="shared" si="0"/>
      </c>
      <c r="D392" s="60">
        <f t="shared" si="1"/>
      </c>
      <c r="E392" s="53">
        <f t="shared" si="2"/>
      </c>
      <c r="F392" s="53">
        <f t="shared" si="3"/>
      </c>
      <c r="G392" s="53">
        <f t="shared" si="4"/>
      </c>
      <c r="H392" s="59">
        <f t="shared" si="5"/>
      </c>
      <c r="I392" s="53">
        <f t="shared" si="6"/>
      </c>
      <c r="J392" s="53">
        <f t="shared" si="7"/>
      </c>
      <c r="K392" s="53">
        <f t="shared" si="8"/>
      </c>
      <c r="L392" s="67">
        <f t="shared" si="9"/>
      </c>
      <c r="M392" s="56">
        <f t="shared" si="10"/>
      </c>
      <c r="N392" s="68">
        <f t="shared" si="11"/>
      </c>
      <c r="O392" s="22">
        <f t="shared" si="12"/>
      </c>
      <c r="P392" s="22">
        <f>IF(往来单位!$C$382="客户",1,0)</f>
        <v>0</v>
      </c>
      <c r="Q392" s="22">
        <f t="shared" si="13"/>
        <v>21</v>
      </c>
    </row>
    <row r="393">
      <c r="A393" s="56">
        <f>IF($B393="","",380)</f>
      </c>
      <c r="B393" s="66">
        <f>IF(380&gt;$Q$613,"",INDEX(往来单位!$B$4:$B$603,MATCH(380,$Q$14:$Q$613,0)))</f>
      </c>
      <c r="C393" s="60">
        <f t="shared" si="0"/>
      </c>
      <c r="D393" s="60">
        <f t="shared" si="1"/>
      </c>
      <c r="E393" s="53">
        <f t="shared" si="2"/>
      </c>
      <c r="F393" s="53">
        <f t="shared" si="3"/>
      </c>
      <c r="G393" s="53">
        <f t="shared" si="4"/>
      </c>
      <c r="H393" s="59">
        <f t="shared" si="5"/>
      </c>
      <c r="I393" s="53">
        <f t="shared" si="6"/>
      </c>
      <c r="J393" s="53">
        <f t="shared" si="7"/>
      </c>
      <c r="K393" s="53">
        <f t="shared" si="8"/>
      </c>
      <c r="L393" s="67">
        <f t="shared" si="9"/>
      </c>
      <c r="M393" s="56">
        <f t="shared" si="10"/>
      </c>
      <c r="N393" s="68">
        <f t="shared" si="11"/>
      </c>
      <c r="O393" s="22">
        <f t="shared" si="12"/>
      </c>
      <c r="P393" s="22">
        <f>IF(往来单位!$C$383="客户",1,0)</f>
        <v>0</v>
      </c>
      <c r="Q393" s="22">
        <f t="shared" si="13"/>
        <v>21</v>
      </c>
    </row>
    <row r="394">
      <c r="A394" s="56">
        <f>IF($B394="","",381)</f>
      </c>
      <c r="B394" s="66">
        <f>IF(381&gt;$Q$613,"",INDEX(往来单位!$B$4:$B$603,MATCH(381,$Q$14:$Q$613,0)))</f>
      </c>
      <c r="C394" s="60">
        <f t="shared" si="0"/>
      </c>
      <c r="D394" s="60">
        <f t="shared" si="1"/>
      </c>
      <c r="E394" s="53">
        <f t="shared" si="2"/>
      </c>
      <c r="F394" s="53">
        <f t="shared" si="3"/>
      </c>
      <c r="G394" s="53">
        <f t="shared" si="4"/>
      </c>
      <c r="H394" s="59">
        <f t="shared" si="5"/>
      </c>
      <c r="I394" s="53">
        <f t="shared" si="6"/>
      </c>
      <c r="J394" s="53">
        <f t="shared" si="7"/>
      </c>
      <c r="K394" s="53">
        <f t="shared" si="8"/>
      </c>
      <c r="L394" s="67">
        <f t="shared" si="9"/>
      </c>
      <c r="M394" s="56">
        <f t="shared" si="10"/>
      </c>
      <c r="N394" s="68">
        <f t="shared" si="11"/>
      </c>
      <c r="O394" s="22">
        <f t="shared" si="12"/>
      </c>
      <c r="P394" s="22">
        <f>IF(往来单位!$C$384="客户",1,0)</f>
        <v>0</v>
      </c>
      <c r="Q394" s="22">
        <f t="shared" si="13"/>
        <v>21</v>
      </c>
    </row>
    <row r="395">
      <c r="A395" s="56">
        <f>IF($B395="","",382)</f>
      </c>
      <c r="B395" s="66">
        <f>IF(382&gt;$Q$613,"",INDEX(往来单位!$B$4:$B$603,MATCH(382,$Q$14:$Q$613,0)))</f>
      </c>
      <c r="C395" s="60">
        <f t="shared" si="0"/>
      </c>
      <c r="D395" s="60">
        <f t="shared" si="1"/>
      </c>
      <c r="E395" s="53">
        <f t="shared" si="2"/>
      </c>
      <c r="F395" s="53">
        <f t="shared" si="3"/>
      </c>
      <c r="G395" s="53">
        <f t="shared" si="4"/>
      </c>
      <c r="H395" s="59">
        <f t="shared" si="5"/>
      </c>
      <c r="I395" s="53">
        <f t="shared" si="6"/>
      </c>
      <c r="J395" s="53">
        <f t="shared" si="7"/>
      </c>
      <c r="K395" s="53">
        <f t="shared" si="8"/>
      </c>
      <c r="L395" s="67">
        <f t="shared" si="9"/>
      </c>
      <c r="M395" s="56">
        <f t="shared" si="10"/>
      </c>
      <c r="N395" s="68">
        <f t="shared" si="11"/>
      </c>
      <c r="O395" s="22">
        <f t="shared" si="12"/>
      </c>
      <c r="P395" s="22">
        <f>IF(往来单位!$C$385="客户",1,0)</f>
        <v>0</v>
      </c>
      <c r="Q395" s="22">
        <f t="shared" si="13"/>
        <v>21</v>
      </c>
    </row>
    <row r="396">
      <c r="A396" s="56">
        <f>IF($B396="","",383)</f>
      </c>
      <c r="B396" s="66">
        <f>IF(383&gt;$Q$613,"",INDEX(往来单位!$B$4:$B$603,MATCH(383,$Q$14:$Q$613,0)))</f>
      </c>
      <c r="C396" s="60">
        <f t="shared" si="0"/>
      </c>
      <c r="D396" s="60">
        <f t="shared" si="1"/>
      </c>
      <c r="E396" s="53">
        <f t="shared" si="2"/>
      </c>
      <c r="F396" s="53">
        <f t="shared" si="3"/>
      </c>
      <c r="G396" s="53">
        <f t="shared" si="4"/>
      </c>
      <c r="H396" s="59">
        <f t="shared" si="5"/>
      </c>
      <c r="I396" s="53">
        <f t="shared" si="6"/>
      </c>
      <c r="J396" s="53">
        <f t="shared" si="7"/>
      </c>
      <c r="K396" s="53">
        <f t="shared" si="8"/>
      </c>
      <c r="L396" s="67">
        <f t="shared" si="9"/>
      </c>
      <c r="M396" s="56">
        <f t="shared" si="10"/>
      </c>
      <c r="N396" s="68">
        <f t="shared" si="11"/>
      </c>
      <c r="O396" s="22">
        <f t="shared" si="12"/>
      </c>
      <c r="P396" s="22">
        <f>IF(往来单位!$C$386="客户",1,0)</f>
        <v>0</v>
      </c>
      <c r="Q396" s="22">
        <f t="shared" si="13"/>
        <v>21</v>
      </c>
    </row>
    <row r="397">
      <c r="A397" s="56">
        <f>IF($B397="","",384)</f>
      </c>
      <c r="B397" s="66">
        <f>IF(384&gt;$Q$613,"",INDEX(往来单位!$B$4:$B$603,MATCH(384,$Q$14:$Q$613,0)))</f>
      </c>
      <c r="C397" s="60">
        <f t="shared" si="0"/>
      </c>
      <c r="D397" s="60">
        <f t="shared" si="1"/>
      </c>
      <c r="E397" s="53">
        <f t="shared" si="2"/>
      </c>
      <c r="F397" s="53">
        <f t="shared" si="3"/>
      </c>
      <c r="G397" s="53">
        <f t="shared" si="4"/>
      </c>
      <c r="H397" s="59">
        <f t="shared" si="5"/>
      </c>
      <c r="I397" s="53">
        <f t="shared" si="6"/>
      </c>
      <c r="J397" s="53">
        <f t="shared" si="7"/>
      </c>
      <c r="K397" s="53">
        <f t="shared" si="8"/>
      </c>
      <c r="L397" s="67">
        <f t="shared" si="9"/>
      </c>
      <c r="M397" s="56">
        <f t="shared" si="10"/>
      </c>
      <c r="N397" s="68">
        <f t="shared" si="11"/>
      </c>
      <c r="O397" s="22">
        <f t="shared" si="12"/>
      </c>
      <c r="P397" s="22">
        <f>IF(往来单位!$C$387="客户",1,0)</f>
        <v>0</v>
      </c>
      <c r="Q397" s="22">
        <f t="shared" si="13"/>
        <v>21</v>
      </c>
    </row>
    <row r="398">
      <c r="A398" s="56">
        <f>IF($B398="","",385)</f>
      </c>
      <c r="B398" s="66">
        <f>IF(385&gt;$Q$613,"",INDEX(往来单位!$B$4:$B$603,MATCH(385,$Q$14:$Q$613,0)))</f>
      </c>
      <c r="C398" s="60">
        <f t="shared" si="0"/>
      </c>
      <c r="D398" s="60">
        <f t="shared" si="1"/>
      </c>
      <c r="E398" s="53">
        <f t="shared" si="2"/>
      </c>
      <c r="F398" s="53">
        <f t="shared" si="3"/>
      </c>
      <c r="G398" s="53">
        <f t="shared" si="4"/>
      </c>
      <c r="H398" s="59">
        <f t="shared" si="5"/>
      </c>
      <c r="I398" s="53">
        <f t="shared" si="6"/>
      </c>
      <c r="J398" s="53">
        <f t="shared" si="7"/>
      </c>
      <c r="K398" s="53">
        <f t="shared" si="8"/>
      </c>
      <c r="L398" s="67">
        <f t="shared" si="9"/>
      </c>
      <c r="M398" s="56">
        <f t="shared" si="10"/>
      </c>
      <c r="N398" s="68">
        <f t="shared" si="11"/>
      </c>
      <c r="O398" s="22">
        <f t="shared" si="12"/>
      </c>
      <c r="P398" s="22">
        <f>IF(往来单位!$C$388="客户",1,0)</f>
        <v>0</v>
      </c>
      <c r="Q398" s="22">
        <f t="shared" si="13"/>
        <v>21</v>
      </c>
    </row>
    <row r="399">
      <c r="A399" s="56">
        <f>IF($B399="","",386)</f>
      </c>
      <c r="B399" s="66">
        <f>IF(386&gt;$Q$613,"",INDEX(往来单位!$B$4:$B$603,MATCH(386,$Q$14:$Q$613,0)))</f>
      </c>
      <c r="C399" s="60">
        <f t="shared" si="0"/>
      </c>
      <c r="D399" s="60">
        <f t="shared" si="1"/>
      </c>
      <c r="E399" s="53">
        <f t="shared" si="2"/>
      </c>
      <c r="F399" s="53">
        <f t="shared" si="3"/>
      </c>
      <c r="G399" s="53">
        <f t="shared" si="4"/>
      </c>
      <c r="H399" s="59">
        <f t="shared" si="5"/>
      </c>
      <c r="I399" s="53">
        <f t="shared" si="6"/>
      </c>
      <c r="J399" s="53">
        <f t="shared" si="7"/>
      </c>
      <c r="K399" s="53">
        <f t="shared" si="8"/>
      </c>
      <c r="L399" s="67">
        <f t="shared" si="9"/>
      </c>
      <c r="M399" s="56">
        <f t="shared" si="10"/>
      </c>
      <c r="N399" s="68">
        <f t="shared" si="11"/>
      </c>
      <c r="O399" s="22">
        <f t="shared" si="12"/>
      </c>
      <c r="P399" s="22">
        <f>IF(往来单位!$C$389="客户",1,0)</f>
        <v>0</v>
      </c>
      <c r="Q399" s="22">
        <f t="shared" si="13"/>
        <v>21</v>
      </c>
    </row>
    <row r="400">
      <c r="A400" s="56">
        <f>IF($B400="","",387)</f>
      </c>
      <c r="B400" s="66">
        <f>IF(387&gt;$Q$613,"",INDEX(往来单位!$B$4:$B$603,MATCH(387,$Q$14:$Q$613,0)))</f>
      </c>
      <c r="C400" s="60">
        <f t="shared" si="0"/>
      </c>
      <c r="D400" s="60">
        <f t="shared" si="1"/>
      </c>
      <c r="E400" s="53">
        <f t="shared" si="2"/>
      </c>
      <c r="F400" s="53">
        <f t="shared" si="3"/>
      </c>
      <c r="G400" s="53">
        <f t="shared" si="4"/>
      </c>
      <c r="H400" s="59">
        <f t="shared" si="5"/>
      </c>
      <c r="I400" s="53">
        <f t="shared" si="6"/>
      </c>
      <c r="J400" s="53">
        <f t="shared" si="7"/>
      </c>
      <c r="K400" s="53">
        <f t="shared" si="8"/>
      </c>
      <c r="L400" s="67">
        <f t="shared" si="9"/>
      </c>
      <c r="M400" s="56">
        <f t="shared" si="10"/>
      </c>
      <c r="N400" s="68">
        <f t="shared" si="11"/>
      </c>
      <c r="O400" s="22">
        <f t="shared" si="12"/>
      </c>
      <c r="P400" s="22">
        <f>IF(往来单位!$C$390="客户",1,0)</f>
        <v>0</v>
      </c>
      <c r="Q400" s="22">
        <f t="shared" si="13"/>
        <v>21</v>
      </c>
    </row>
    <row r="401">
      <c r="A401" s="56">
        <f>IF($B401="","",388)</f>
      </c>
      <c r="B401" s="66">
        <f>IF(388&gt;$Q$613,"",INDEX(往来单位!$B$4:$B$603,MATCH(388,$Q$14:$Q$613,0)))</f>
      </c>
      <c r="C401" s="60">
        <f t="shared" si="0"/>
      </c>
      <c r="D401" s="60">
        <f t="shared" si="1"/>
      </c>
      <c r="E401" s="53">
        <f t="shared" si="2"/>
      </c>
      <c r="F401" s="53">
        <f t="shared" si="3"/>
      </c>
      <c r="G401" s="53">
        <f t="shared" si="4"/>
      </c>
      <c r="H401" s="59">
        <f t="shared" si="5"/>
      </c>
      <c r="I401" s="53">
        <f t="shared" si="6"/>
      </c>
      <c r="J401" s="53">
        <f t="shared" si="7"/>
      </c>
      <c r="K401" s="53">
        <f t="shared" si="8"/>
      </c>
      <c r="L401" s="67">
        <f t="shared" si="9"/>
      </c>
      <c r="M401" s="56">
        <f t="shared" si="10"/>
      </c>
      <c r="N401" s="68">
        <f t="shared" si="11"/>
      </c>
      <c r="O401" s="22">
        <f t="shared" si="12"/>
      </c>
      <c r="P401" s="22">
        <f>IF(往来单位!$C$391="客户",1,0)</f>
        <v>0</v>
      </c>
      <c r="Q401" s="22">
        <f t="shared" si="13"/>
        <v>21</v>
      </c>
    </row>
    <row r="402">
      <c r="A402" s="56">
        <f>IF($B402="","",389)</f>
      </c>
      <c r="B402" s="66">
        <f>IF(389&gt;$Q$613,"",INDEX(往来单位!$B$4:$B$603,MATCH(389,$Q$14:$Q$613,0)))</f>
      </c>
      <c r="C402" s="60">
        <f t="shared" si="0"/>
      </c>
      <c r="D402" s="60">
        <f t="shared" si="1"/>
      </c>
      <c r="E402" s="53">
        <f t="shared" si="2"/>
      </c>
      <c r="F402" s="53">
        <f t="shared" si="3"/>
      </c>
      <c r="G402" s="53">
        <f t="shared" si="4"/>
      </c>
      <c r="H402" s="59">
        <f t="shared" si="5"/>
      </c>
      <c r="I402" s="53">
        <f t="shared" si="6"/>
      </c>
      <c r="J402" s="53">
        <f t="shared" si="7"/>
      </c>
      <c r="K402" s="53">
        <f t="shared" si="8"/>
      </c>
      <c r="L402" s="67">
        <f t="shared" si="9"/>
      </c>
      <c r="M402" s="56">
        <f t="shared" si="10"/>
      </c>
      <c r="N402" s="68">
        <f t="shared" si="11"/>
      </c>
      <c r="O402" s="22">
        <f t="shared" si="12"/>
      </c>
      <c r="P402" s="22">
        <f>IF(往来单位!$C$392="客户",1,0)</f>
        <v>0</v>
      </c>
      <c r="Q402" s="22">
        <f t="shared" si="13"/>
        <v>21</v>
      </c>
    </row>
    <row r="403">
      <c r="A403" s="56">
        <f>IF($B403="","",390)</f>
      </c>
      <c r="B403" s="66">
        <f>IF(390&gt;$Q$613,"",INDEX(往来单位!$B$4:$B$603,MATCH(390,$Q$14:$Q$613,0)))</f>
      </c>
      <c r="C403" s="60">
        <f t="shared" si="0"/>
      </c>
      <c r="D403" s="60">
        <f t="shared" si="1"/>
      </c>
      <c r="E403" s="53">
        <f t="shared" si="2"/>
      </c>
      <c r="F403" s="53">
        <f t="shared" si="3"/>
      </c>
      <c r="G403" s="53">
        <f t="shared" si="4"/>
      </c>
      <c r="H403" s="59">
        <f t="shared" si="5"/>
      </c>
      <c r="I403" s="53">
        <f t="shared" si="6"/>
      </c>
      <c r="J403" s="53">
        <f t="shared" si="7"/>
      </c>
      <c r="K403" s="53">
        <f t="shared" si="8"/>
      </c>
      <c r="L403" s="67">
        <f t="shared" si="9"/>
      </c>
      <c r="M403" s="56">
        <f t="shared" si="10"/>
      </c>
      <c r="N403" s="68">
        <f t="shared" si="11"/>
      </c>
      <c r="O403" s="22">
        <f t="shared" si="12"/>
      </c>
      <c r="P403" s="22">
        <f>IF(往来单位!$C$393="客户",1,0)</f>
        <v>0</v>
      </c>
      <c r="Q403" s="22">
        <f t="shared" si="13"/>
        <v>21</v>
      </c>
    </row>
    <row r="404">
      <c r="A404" s="56">
        <f>IF($B404="","",391)</f>
      </c>
      <c r="B404" s="66">
        <f>IF(391&gt;$Q$613,"",INDEX(往来单位!$B$4:$B$603,MATCH(391,$Q$14:$Q$613,0)))</f>
      </c>
      <c r="C404" s="60">
        <f t="shared" si="0"/>
      </c>
      <c r="D404" s="60">
        <f t="shared" si="1"/>
      </c>
      <c r="E404" s="53">
        <f t="shared" si="2"/>
      </c>
      <c r="F404" s="53">
        <f t="shared" si="3"/>
      </c>
      <c r="G404" s="53">
        <f t="shared" si="4"/>
      </c>
      <c r="H404" s="59">
        <f t="shared" si="5"/>
      </c>
      <c r="I404" s="53">
        <f t="shared" si="6"/>
      </c>
      <c r="J404" s="53">
        <f t="shared" si="7"/>
      </c>
      <c r="K404" s="53">
        <f t="shared" si="8"/>
      </c>
      <c r="L404" s="67">
        <f t="shared" si="9"/>
      </c>
      <c r="M404" s="56">
        <f t="shared" si="10"/>
      </c>
      <c r="N404" s="68">
        <f t="shared" si="11"/>
      </c>
      <c r="O404" s="22">
        <f t="shared" si="12"/>
      </c>
      <c r="P404" s="22">
        <f>IF(往来单位!$C$394="客户",1,0)</f>
        <v>0</v>
      </c>
      <c r="Q404" s="22">
        <f t="shared" si="13"/>
        <v>21</v>
      </c>
    </row>
    <row r="405">
      <c r="A405" s="56">
        <f>IF($B405="","",392)</f>
      </c>
      <c r="B405" s="66">
        <f>IF(392&gt;$Q$613,"",INDEX(往来单位!$B$4:$B$603,MATCH(392,$Q$14:$Q$613,0)))</f>
      </c>
      <c r="C405" s="60">
        <f t="shared" si="0"/>
      </c>
      <c r="D405" s="60">
        <f t="shared" si="1"/>
      </c>
      <c r="E405" s="53">
        <f t="shared" si="2"/>
      </c>
      <c r="F405" s="53">
        <f t="shared" si="3"/>
      </c>
      <c r="G405" s="53">
        <f t="shared" si="4"/>
      </c>
      <c r="H405" s="59">
        <f t="shared" si="5"/>
      </c>
      <c r="I405" s="53">
        <f t="shared" si="6"/>
      </c>
      <c r="J405" s="53">
        <f t="shared" si="7"/>
      </c>
      <c r="K405" s="53">
        <f t="shared" si="8"/>
      </c>
      <c r="L405" s="67">
        <f t="shared" si="9"/>
      </c>
      <c r="M405" s="56">
        <f t="shared" si="10"/>
      </c>
      <c r="N405" s="68">
        <f t="shared" si="11"/>
      </c>
      <c r="O405" s="22">
        <f t="shared" si="12"/>
      </c>
      <c r="P405" s="22">
        <f>IF(往来单位!$C$395="客户",1,0)</f>
        <v>0</v>
      </c>
      <c r="Q405" s="22">
        <f t="shared" si="13"/>
        <v>21</v>
      </c>
    </row>
    <row r="406">
      <c r="A406" s="56">
        <f>IF($B406="","",393)</f>
      </c>
      <c r="B406" s="66">
        <f>IF(393&gt;$Q$613,"",INDEX(往来单位!$B$4:$B$603,MATCH(393,$Q$14:$Q$613,0)))</f>
      </c>
      <c r="C406" s="60">
        <f t="shared" si="0"/>
      </c>
      <c r="D406" s="60">
        <f t="shared" si="1"/>
      </c>
      <c r="E406" s="53">
        <f t="shared" si="2"/>
      </c>
      <c r="F406" s="53">
        <f t="shared" si="3"/>
      </c>
      <c r="G406" s="53">
        <f t="shared" si="4"/>
      </c>
      <c r="H406" s="59">
        <f t="shared" si="5"/>
      </c>
      <c r="I406" s="53">
        <f t="shared" si="6"/>
      </c>
      <c r="J406" s="53">
        <f t="shared" si="7"/>
      </c>
      <c r="K406" s="53">
        <f t="shared" si="8"/>
      </c>
      <c r="L406" s="67">
        <f t="shared" si="9"/>
      </c>
      <c r="M406" s="56">
        <f t="shared" si="10"/>
      </c>
      <c r="N406" s="68">
        <f t="shared" si="11"/>
      </c>
      <c r="O406" s="22">
        <f t="shared" si="12"/>
      </c>
      <c r="P406" s="22">
        <f>IF(往来单位!$C$396="客户",1,0)</f>
        <v>0</v>
      </c>
      <c r="Q406" s="22">
        <f t="shared" si="13"/>
        <v>21</v>
      </c>
    </row>
    <row r="407">
      <c r="A407" s="56">
        <f>IF($B407="","",394)</f>
      </c>
      <c r="B407" s="66">
        <f>IF(394&gt;$Q$613,"",INDEX(往来单位!$B$4:$B$603,MATCH(394,$Q$14:$Q$613,0)))</f>
      </c>
      <c r="C407" s="60">
        <f t="shared" si="0"/>
      </c>
      <c r="D407" s="60">
        <f t="shared" si="1"/>
      </c>
      <c r="E407" s="53">
        <f t="shared" si="2"/>
      </c>
      <c r="F407" s="53">
        <f t="shared" si="3"/>
      </c>
      <c r="G407" s="53">
        <f t="shared" si="4"/>
      </c>
      <c r="H407" s="59">
        <f t="shared" si="5"/>
      </c>
      <c r="I407" s="53">
        <f t="shared" si="6"/>
      </c>
      <c r="J407" s="53">
        <f t="shared" si="7"/>
      </c>
      <c r="K407" s="53">
        <f t="shared" si="8"/>
      </c>
      <c r="L407" s="67">
        <f t="shared" si="9"/>
      </c>
      <c r="M407" s="56">
        <f t="shared" si="10"/>
      </c>
      <c r="N407" s="68">
        <f t="shared" si="11"/>
      </c>
      <c r="O407" s="22">
        <f t="shared" si="12"/>
      </c>
      <c r="P407" s="22">
        <f>IF(往来单位!$C$397="客户",1,0)</f>
        <v>0</v>
      </c>
      <c r="Q407" s="22">
        <f t="shared" si="13"/>
        <v>21</v>
      </c>
    </row>
    <row r="408">
      <c r="A408" s="56">
        <f>IF($B408="","",395)</f>
      </c>
      <c r="B408" s="66">
        <f>IF(395&gt;$Q$613,"",INDEX(往来单位!$B$4:$B$603,MATCH(395,$Q$14:$Q$613,0)))</f>
      </c>
      <c r="C408" s="60">
        <f t="shared" si="0"/>
      </c>
      <c r="D408" s="60">
        <f t="shared" si="1"/>
      </c>
      <c r="E408" s="53">
        <f t="shared" si="2"/>
      </c>
      <c r="F408" s="53">
        <f t="shared" si="3"/>
      </c>
      <c r="G408" s="53">
        <f t="shared" si="4"/>
      </c>
      <c r="H408" s="59">
        <f t="shared" si="5"/>
      </c>
      <c r="I408" s="53">
        <f t="shared" si="6"/>
      </c>
      <c r="J408" s="53">
        <f t="shared" si="7"/>
      </c>
      <c r="K408" s="53">
        <f t="shared" si="8"/>
      </c>
      <c r="L408" s="67">
        <f t="shared" si="9"/>
      </c>
      <c r="M408" s="56">
        <f t="shared" si="10"/>
      </c>
      <c r="N408" s="68">
        <f t="shared" si="11"/>
      </c>
      <c r="O408" s="22">
        <f t="shared" si="12"/>
      </c>
      <c r="P408" s="22">
        <f>IF(往来单位!$C$398="客户",1,0)</f>
        <v>0</v>
      </c>
      <c r="Q408" s="22">
        <f t="shared" si="13"/>
        <v>21</v>
      </c>
    </row>
    <row r="409">
      <c r="A409" s="56">
        <f>IF($B409="","",396)</f>
      </c>
      <c r="B409" s="66">
        <f>IF(396&gt;$Q$613,"",INDEX(往来单位!$B$4:$B$603,MATCH(396,$Q$14:$Q$613,0)))</f>
      </c>
      <c r="C409" s="60">
        <f t="shared" si="0"/>
      </c>
      <c r="D409" s="60">
        <f t="shared" si="1"/>
      </c>
      <c r="E409" s="53">
        <f t="shared" si="2"/>
      </c>
      <c r="F409" s="53">
        <f t="shared" si="3"/>
      </c>
      <c r="G409" s="53">
        <f t="shared" si="4"/>
      </c>
      <c r="H409" s="59">
        <f t="shared" si="5"/>
      </c>
      <c r="I409" s="53">
        <f t="shared" si="6"/>
      </c>
      <c r="J409" s="53">
        <f t="shared" si="7"/>
      </c>
      <c r="K409" s="53">
        <f t="shared" si="8"/>
      </c>
      <c r="L409" s="67">
        <f t="shared" si="9"/>
      </c>
      <c r="M409" s="56">
        <f t="shared" si="10"/>
      </c>
      <c r="N409" s="68">
        <f t="shared" si="11"/>
      </c>
      <c r="O409" s="22">
        <f t="shared" si="12"/>
      </c>
      <c r="P409" s="22">
        <f>IF(往来单位!$C$399="客户",1,0)</f>
        <v>0</v>
      </c>
      <c r="Q409" s="22">
        <f t="shared" si="13"/>
        <v>21</v>
      </c>
    </row>
    <row r="410">
      <c r="A410" s="56">
        <f>IF($B410="","",397)</f>
      </c>
      <c r="B410" s="66">
        <f>IF(397&gt;$Q$613,"",INDEX(往来单位!$B$4:$B$603,MATCH(397,$Q$14:$Q$613,0)))</f>
      </c>
      <c r="C410" s="60">
        <f t="shared" si="0"/>
      </c>
      <c r="D410" s="60">
        <f t="shared" si="1"/>
      </c>
      <c r="E410" s="53">
        <f t="shared" si="2"/>
      </c>
      <c r="F410" s="53">
        <f t="shared" si="3"/>
      </c>
      <c r="G410" s="53">
        <f t="shared" si="4"/>
      </c>
      <c r="H410" s="59">
        <f t="shared" si="5"/>
      </c>
      <c r="I410" s="53">
        <f t="shared" si="6"/>
      </c>
      <c r="J410" s="53">
        <f t="shared" si="7"/>
      </c>
      <c r="K410" s="53">
        <f t="shared" si="8"/>
      </c>
      <c r="L410" s="67">
        <f t="shared" si="9"/>
      </c>
      <c r="M410" s="56">
        <f t="shared" si="10"/>
      </c>
      <c r="N410" s="68">
        <f t="shared" si="11"/>
      </c>
      <c r="O410" s="22">
        <f t="shared" si="12"/>
      </c>
      <c r="P410" s="22">
        <f>IF(往来单位!$C$400="客户",1,0)</f>
        <v>0</v>
      </c>
      <c r="Q410" s="22">
        <f t="shared" si="13"/>
        <v>21</v>
      </c>
    </row>
    <row r="411">
      <c r="A411" s="56">
        <f>IF($B411="","",398)</f>
      </c>
      <c r="B411" s="66">
        <f>IF(398&gt;$Q$613,"",INDEX(往来单位!$B$4:$B$603,MATCH(398,$Q$14:$Q$613,0)))</f>
      </c>
      <c r="C411" s="60">
        <f t="shared" si="0"/>
      </c>
      <c r="D411" s="60">
        <f t="shared" si="1"/>
      </c>
      <c r="E411" s="53">
        <f t="shared" si="2"/>
      </c>
      <c r="F411" s="53">
        <f t="shared" si="3"/>
      </c>
      <c r="G411" s="53">
        <f t="shared" si="4"/>
      </c>
      <c r="H411" s="59">
        <f t="shared" si="5"/>
      </c>
      <c r="I411" s="53">
        <f t="shared" si="6"/>
      </c>
      <c r="J411" s="53">
        <f t="shared" si="7"/>
      </c>
      <c r="K411" s="53">
        <f t="shared" si="8"/>
      </c>
      <c r="L411" s="67">
        <f t="shared" si="9"/>
      </c>
      <c r="M411" s="56">
        <f t="shared" si="10"/>
      </c>
      <c r="N411" s="68">
        <f t="shared" si="11"/>
      </c>
      <c r="O411" s="22">
        <f t="shared" si="12"/>
      </c>
      <c r="P411" s="22">
        <f>IF(往来单位!$C$401="客户",1,0)</f>
        <v>0</v>
      </c>
      <c r="Q411" s="22">
        <f t="shared" si="13"/>
        <v>21</v>
      </c>
    </row>
    <row r="412">
      <c r="A412" s="56">
        <f>IF($B412="","",399)</f>
      </c>
      <c r="B412" s="66">
        <f>IF(399&gt;$Q$613,"",INDEX(往来单位!$B$4:$B$603,MATCH(399,$Q$14:$Q$613,0)))</f>
      </c>
      <c r="C412" s="60">
        <f t="shared" si="0"/>
      </c>
      <c r="D412" s="60">
        <f t="shared" si="1"/>
      </c>
      <c r="E412" s="53">
        <f t="shared" si="2"/>
      </c>
      <c r="F412" s="53">
        <f t="shared" si="3"/>
      </c>
      <c r="G412" s="53">
        <f t="shared" si="4"/>
      </c>
      <c r="H412" s="59">
        <f t="shared" si="5"/>
      </c>
      <c r="I412" s="53">
        <f t="shared" si="6"/>
      </c>
      <c r="J412" s="53">
        <f t="shared" si="7"/>
      </c>
      <c r="K412" s="53">
        <f t="shared" si="8"/>
      </c>
      <c r="L412" s="67">
        <f t="shared" si="9"/>
      </c>
      <c r="M412" s="56">
        <f t="shared" si="10"/>
      </c>
      <c r="N412" s="68">
        <f t="shared" si="11"/>
      </c>
      <c r="O412" s="22">
        <f t="shared" si="12"/>
      </c>
      <c r="P412" s="22">
        <f>IF(往来单位!$C$402="客户",1,0)</f>
        <v>0</v>
      </c>
      <c r="Q412" s="22">
        <f t="shared" si="13"/>
        <v>21</v>
      </c>
    </row>
    <row r="413">
      <c r="A413" s="56">
        <f>IF($B413="","",400)</f>
      </c>
      <c r="B413" s="66">
        <f>IF(400&gt;$Q$613,"",INDEX(往来单位!$B$4:$B$603,MATCH(400,$Q$14:$Q$613,0)))</f>
      </c>
      <c r="C413" s="60">
        <f t="shared" si="0"/>
      </c>
      <c r="D413" s="60">
        <f t="shared" si="1"/>
      </c>
      <c r="E413" s="53">
        <f t="shared" si="2"/>
      </c>
      <c r="F413" s="53">
        <f t="shared" si="3"/>
      </c>
      <c r="G413" s="53">
        <f t="shared" si="4"/>
      </c>
      <c r="H413" s="59">
        <f t="shared" si="5"/>
      </c>
      <c r="I413" s="53">
        <f t="shared" si="6"/>
      </c>
      <c r="J413" s="53">
        <f t="shared" si="7"/>
      </c>
      <c r="K413" s="53">
        <f t="shared" si="8"/>
      </c>
      <c r="L413" s="67">
        <f t="shared" si="9"/>
      </c>
      <c r="M413" s="56">
        <f t="shared" si="10"/>
      </c>
      <c r="N413" s="68">
        <f t="shared" si="11"/>
      </c>
      <c r="O413" s="22">
        <f t="shared" si="12"/>
      </c>
      <c r="P413" s="22">
        <f>IF(往来单位!$C$403="客户",1,0)</f>
        <v>0</v>
      </c>
      <c r="Q413" s="22">
        <f t="shared" si="13"/>
        <v>21</v>
      </c>
    </row>
    <row r="414">
      <c r="A414" s="56">
        <f>IF($B414="","",401)</f>
      </c>
      <c r="B414" s="66">
        <f>IF(401&gt;$Q$613,"",INDEX(往来单位!$B$4:$B$603,MATCH(401,$Q$14:$Q$613,0)))</f>
      </c>
      <c r="C414" s="60">
        <f t="shared" si="0"/>
      </c>
      <c r="D414" s="60">
        <f t="shared" si="1"/>
      </c>
      <c r="E414" s="53">
        <f t="shared" si="2"/>
      </c>
      <c r="F414" s="53">
        <f t="shared" si="3"/>
      </c>
      <c r="G414" s="53">
        <f t="shared" si="4"/>
      </c>
      <c r="H414" s="59">
        <f t="shared" si="5"/>
      </c>
      <c r="I414" s="53">
        <f t="shared" si="6"/>
      </c>
      <c r="J414" s="53">
        <f t="shared" si="7"/>
      </c>
      <c r="K414" s="53">
        <f t="shared" si="8"/>
      </c>
      <c r="L414" s="67">
        <f t="shared" si="9"/>
      </c>
      <c r="M414" s="56">
        <f t="shared" si="10"/>
      </c>
      <c r="N414" s="68">
        <f t="shared" si="11"/>
      </c>
      <c r="O414" s="22">
        <f t="shared" si="12"/>
      </c>
      <c r="P414" s="22">
        <f>IF(往来单位!$C$404="客户",1,0)</f>
        <v>0</v>
      </c>
      <c r="Q414" s="22">
        <f t="shared" si="13"/>
        <v>21</v>
      </c>
    </row>
    <row r="415">
      <c r="A415" s="56">
        <f>IF($B415="","",402)</f>
      </c>
      <c r="B415" s="66">
        <f>IF(402&gt;$Q$613,"",INDEX(往来单位!$B$4:$B$603,MATCH(402,$Q$14:$Q$613,0)))</f>
      </c>
      <c r="C415" s="60">
        <f t="shared" si="0"/>
      </c>
      <c r="D415" s="60">
        <f t="shared" si="1"/>
      </c>
      <c r="E415" s="53">
        <f t="shared" si="2"/>
      </c>
      <c r="F415" s="53">
        <f t="shared" si="3"/>
      </c>
      <c r="G415" s="53">
        <f t="shared" si="4"/>
      </c>
      <c r="H415" s="59">
        <f t="shared" si="5"/>
      </c>
      <c r="I415" s="53">
        <f t="shared" si="6"/>
      </c>
      <c r="J415" s="53">
        <f t="shared" si="7"/>
      </c>
      <c r="K415" s="53">
        <f t="shared" si="8"/>
      </c>
      <c r="L415" s="67">
        <f t="shared" si="9"/>
      </c>
      <c r="M415" s="56">
        <f t="shared" si="10"/>
      </c>
      <c r="N415" s="68">
        <f t="shared" si="11"/>
      </c>
      <c r="O415" s="22">
        <f t="shared" si="12"/>
      </c>
      <c r="P415" s="22">
        <f>IF(往来单位!$C$405="客户",1,0)</f>
        <v>0</v>
      </c>
      <c r="Q415" s="22">
        <f t="shared" si="13"/>
        <v>21</v>
      </c>
    </row>
    <row r="416">
      <c r="A416" s="56">
        <f>IF($B416="","",403)</f>
      </c>
      <c r="B416" s="66">
        <f>IF(403&gt;$Q$613,"",INDEX(往来单位!$B$4:$B$603,MATCH(403,$Q$14:$Q$613,0)))</f>
      </c>
      <c r="C416" s="60">
        <f t="shared" si="0"/>
      </c>
      <c r="D416" s="60">
        <f t="shared" si="1"/>
      </c>
      <c r="E416" s="53">
        <f t="shared" si="2"/>
      </c>
      <c r="F416" s="53">
        <f t="shared" si="3"/>
      </c>
      <c r="G416" s="53">
        <f t="shared" si="4"/>
      </c>
      <c r="H416" s="59">
        <f t="shared" si="5"/>
      </c>
      <c r="I416" s="53">
        <f t="shared" si="6"/>
      </c>
      <c r="J416" s="53">
        <f t="shared" si="7"/>
      </c>
      <c r="K416" s="53">
        <f t="shared" si="8"/>
      </c>
      <c r="L416" s="67">
        <f t="shared" si="9"/>
      </c>
      <c r="M416" s="56">
        <f t="shared" si="10"/>
      </c>
      <c r="N416" s="68">
        <f t="shared" si="11"/>
      </c>
      <c r="O416" s="22">
        <f t="shared" si="12"/>
      </c>
      <c r="P416" s="22">
        <f>IF(往来单位!$C$406="客户",1,0)</f>
        <v>0</v>
      </c>
      <c r="Q416" s="22">
        <f t="shared" si="13"/>
        <v>21</v>
      </c>
    </row>
    <row r="417">
      <c r="A417" s="56">
        <f>IF($B417="","",404)</f>
      </c>
      <c r="B417" s="66">
        <f>IF(404&gt;$Q$613,"",INDEX(往来单位!$B$4:$B$603,MATCH(404,$Q$14:$Q$613,0)))</f>
      </c>
      <c r="C417" s="60">
        <f t="shared" si="0"/>
      </c>
      <c r="D417" s="60">
        <f t="shared" si="1"/>
      </c>
      <c r="E417" s="53">
        <f t="shared" si="2"/>
      </c>
      <c r="F417" s="53">
        <f t="shared" si="3"/>
      </c>
      <c r="G417" s="53">
        <f t="shared" si="4"/>
      </c>
      <c r="H417" s="59">
        <f t="shared" si="5"/>
      </c>
      <c r="I417" s="53">
        <f t="shared" si="6"/>
      </c>
      <c r="J417" s="53">
        <f t="shared" si="7"/>
      </c>
      <c r="K417" s="53">
        <f t="shared" si="8"/>
      </c>
      <c r="L417" s="67">
        <f t="shared" si="9"/>
      </c>
      <c r="M417" s="56">
        <f t="shared" si="10"/>
      </c>
      <c r="N417" s="68">
        <f t="shared" si="11"/>
      </c>
      <c r="O417" s="22">
        <f t="shared" si="12"/>
      </c>
      <c r="P417" s="22">
        <f>IF(往来单位!$C$407="客户",1,0)</f>
        <v>0</v>
      </c>
      <c r="Q417" s="22">
        <f t="shared" si="13"/>
        <v>21</v>
      </c>
    </row>
    <row r="418">
      <c r="A418" s="56">
        <f>IF($B418="","",405)</f>
      </c>
      <c r="B418" s="66">
        <f>IF(405&gt;$Q$613,"",INDEX(往来单位!$B$4:$B$603,MATCH(405,$Q$14:$Q$613,0)))</f>
      </c>
      <c r="C418" s="60">
        <f t="shared" si="0"/>
      </c>
      <c r="D418" s="60">
        <f t="shared" si="1"/>
      </c>
      <c r="E418" s="53">
        <f t="shared" si="2"/>
      </c>
      <c r="F418" s="53">
        <f t="shared" si="3"/>
      </c>
      <c r="G418" s="53">
        <f t="shared" si="4"/>
      </c>
      <c r="H418" s="59">
        <f t="shared" si="5"/>
      </c>
      <c r="I418" s="53">
        <f t="shared" si="6"/>
      </c>
      <c r="J418" s="53">
        <f t="shared" si="7"/>
      </c>
      <c r="K418" s="53">
        <f t="shared" si="8"/>
      </c>
      <c r="L418" s="67">
        <f t="shared" si="9"/>
      </c>
      <c r="M418" s="56">
        <f t="shared" si="10"/>
      </c>
      <c r="N418" s="68">
        <f t="shared" si="11"/>
      </c>
      <c r="O418" s="22">
        <f t="shared" si="12"/>
      </c>
      <c r="P418" s="22">
        <f>IF(往来单位!$C$408="客户",1,0)</f>
        <v>0</v>
      </c>
      <c r="Q418" s="22">
        <f t="shared" si="13"/>
        <v>21</v>
      </c>
    </row>
    <row r="419">
      <c r="A419" s="56">
        <f>IF($B419="","",406)</f>
      </c>
      <c r="B419" s="66">
        <f>IF(406&gt;$Q$613,"",INDEX(往来单位!$B$4:$B$603,MATCH(406,$Q$14:$Q$613,0)))</f>
      </c>
      <c r="C419" s="60">
        <f t="shared" si="0"/>
      </c>
      <c r="D419" s="60">
        <f t="shared" si="1"/>
      </c>
      <c r="E419" s="53">
        <f t="shared" si="2"/>
      </c>
      <c r="F419" s="53">
        <f t="shared" si="3"/>
      </c>
      <c r="G419" s="53">
        <f t="shared" si="4"/>
      </c>
      <c r="H419" s="59">
        <f t="shared" si="5"/>
      </c>
      <c r="I419" s="53">
        <f t="shared" si="6"/>
      </c>
      <c r="J419" s="53">
        <f t="shared" si="7"/>
      </c>
      <c r="K419" s="53">
        <f t="shared" si="8"/>
      </c>
      <c r="L419" s="67">
        <f t="shared" si="9"/>
      </c>
      <c r="M419" s="56">
        <f t="shared" si="10"/>
      </c>
      <c r="N419" s="68">
        <f t="shared" si="11"/>
      </c>
      <c r="O419" s="22">
        <f t="shared" si="12"/>
      </c>
      <c r="P419" s="22">
        <f>IF(往来单位!$C$409="客户",1,0)</f>
        <v>0</v>
      </c>
      <c r="Q419" s="22">
        <f t="shared" si="13"/>
        <v>21</v>
      </c>
    </row>
    <row r="420">
      <c r="A420" s="56">
        <f>IF($B420="","",407)</f>
      </c>
      <c r="B420" s="66">
        <f>IF(407&gt;$Q$613,"",INDEX(往来单位!$B$4:$B$603,MATCH(407,$Q$14:$Q$613,0)))</f>
      </c>
      <c r="C420" s="60">
        <f t="shared" si="0"/>
      </c>
      <c r="D420" s="60">
        <f t="shared" si="1"/>
      </c>
      <c r="E420" s="53">
        <f t="shared" si="2"/>
      </c>
      <c r="F420" s="53">
        <f t="shared" si="3"/>
      </c>
      <c r="G420" s="53">
        <f t="shared" si="4"/>
      </c>
      <c r="H420" s="59">
        <f t="shared" si="5"/>
      </c>
      <c r="I420" s="53">
        <f t="shared" si="6"/>
      </c>
      <c r="J420" s="53">
        <f t="shared" si="7"/>
      </c>
      <c r="K420" s="53">
        <f t="shared" si="8"/>
      </c>
      <c r="L420" s="67">
        <f t="shared" si="9"/>
      </c>
      <c r="M420" s="56">
        <f t="shared" si="10"/>
      </c>
      <c r="N420" s="68">
        <f t="shared" si="11"/>
      </c>
      <c r="O420" s="22">
        <f t="shared" si="12"/>
      </c>
      <c r="P420" s="22">
        <f>IF(往来单位!$C$410="客户",1,0)</f>
        <v>0</v>
      </c>
      <c r="Q420" s="22">
        <f t="shared" si="13"/>
        <v>21</v>
      </c>
    </row>
    <row r="421">
      <c r="A421" s="56">
        <f>IF($B421="","",408)</f>
      </c>
      <c r="B421" s="66">
        <f>IF(408&gt;$Q$613,"",INDEX(往来单位!$B$4:$B$603,MATCH(408,$Q$14:$Q$613,0)))</f>
      </c>
      <c r="C421" s="60">
        <f t="shared" si="0"/>
      </c>
      <c r="D421" s="60">
        <f t="shared" si="1"/>
      </c>
      <c r="E421" s="53">
        <f t="shared" si="2"/>
      </c>
      <c r="F421" s="53">
        <f t="shared" si="3"/>
      </c>
      <c r="G421" s="53">
        <f t="shared" si="4"/>
      </c>
      <c r="H421" s="59">
        <f t="shared" si="5"/>
      </c>
      <c r="I421" s="53">
        <f t="shared" si="6"/>
      </c>
      <c r="J421" s="53">
        <f t="shared" si="7"/>
      </c>
      <c r="K421" s="53">
        <f t="shared" si="8"/>
      </c>
      <c r="L421" s="67">
        <f t="shared" si="9"/>
      </c>
      <c r="M421" s="56">
        <f t="shared" si="10"/>
      </c>
      <c r="N421" s="68">
        <f t="shared" si="11"/>
      </c>
      <c r="O421" s="22">
        <f t="shared" si="12"/>
      </c>
      <c r="P421" s="22">
        <f>IF(往来单位!$C$411="客户",1,0)</f>
        <v>0</v>
      </c>
      <c r="Q421" s="22">
        <f t="shared" si="13"/>
        <v>21</v>
      </c>
    </row>
    <row r="422">
      <c r="A422" s="56">
        <f>IF($B422="","",409)</f>
      </c>
      <c r="B422" s="66">
        <f>IF(409&gt;$Q$613,"",INDEX(往来单位!$B$4:$B$603,MATCH(409,$Q$14:$Q$613,0)))</f>
      </c>
      <c r="C422" s="60">
        <f t="shared" si="0"/>
      </c>
      <c r="D422" s="60">
        <f t="shared" si="1"/>
      </c>
      <c r="E422" s="53">
        <f t="shared" si="2"/>
      </c>
      <c r="F422" s="53">
        <f t="shared" si="3"/>
      </c>
      <c r="G422" s="53">
        <f t="shared" si="4"/>
      </c>
      <c r="H422" s="59">
        <f t="shared" si="5"/>
      </c>
      <c r="I422" s="53">
        <f t="shared" si="6"/>
      </c>
      <c r="J422" s="53">
        <f t="shared" si="7"/>
      </c>
      <c r="K422" s="53">
        <f t="shared" si="8"/>
      </c>
      <c r="L422" s="67">
        <f t="shared" si="9"/>
      </c>
      <c r="M422" s="56">
        <f t="shared" si="10"/>
      </c>
      <c r="N422" s="68">
        <f t="shared" si="11"/>
      </c>
      <c r="O422" s="22">
        <f t="shared" si="12"/>
      </c>
      <c r="P422" s="22">
        <f>IF(往来单位!$C$412="客户",1,0)</f>
        <v>0</v>
      </c>
      <c r="Q422" s="22">
        <f t="shared" si="13"/>
        <v>21</v>
      </c>
    </row>
    <row r="423">
      <c r="A423" s="56">
        <f>IF($B423="","",410)</f>
      </c>
      <c r="B423" s="66">
        <f>IF(410&gt;$Q$613,"",INDEX(往来单位!$B$4:$B$603,MATCH(410,$Q$14:$Q$613,0)))</f>
      </c>
      <c r="C423" s="60">
        <f t="shared" si="0"/>
      </c>
      <c r="D423" s="60">
        <f t="shared" si="1"/>
      </c>
      <c r="E423" s="53">
        <f t="shared" si="2"/>
      </c>
      <c r="F423" s="53">
        <f t="shared" si="3"/>
      </c>
      <c r="G423" s="53">
        <f t="shared" si="4"/>
      </c>
      <c r="H423" s="59">
        <f t="shared" si="5"/>
      </c>
      <c r="I423" s="53">
        <f t="shared" si="6"/>
      </c>
      <c r="J423" s="53">
        <f t="shared" si="7"/>
      </c>
      <c r="K423" s="53">
        <f t="shared" si="8"/>
      </c>
      <c r="L423" s="67">
        <f t="shared" si="9"/>
      </c>
      <c r="M423" s="56">
        <f t="shared" si="10"/>
      </c>
      <c r="N423" s="68">
        <f t="shared" si="11"/>
      </c>
      <c r="O423" s="22">
        <f t="shared" si="12"/>
      </c>
      <c r="P423" s="22">
        <f>IF(往来单位!$C$413="客户",1,0)</f>
        <v>0</v>
      </c>
      <c r="Q423" s="22">
        <f t="shared" si="13"/>
        <v>21</v>
      </c>
    </row>
    <row r="424">
      <c r="A424" s="56">
        <f>IF($B424="","",411)</f>
      </c>
      <c r="B424" s="66">
        <f>IF(411&gt;$Q$613,"",INDEX(往来单位!$B$4:$B$603,MATCH(411,$Q$14:$Q$613,0)))</f>
      </c>
      <c r="C424" s="60">
        <f t="shared" si="0"/>
      </c>
      <c r="D424" s="60">
        <f t="shared" si="1"/>
      </c>
      <c r="E424" s="53">
        <f t="shared" si="2"/>
      </c>
      <c r="F424" s="53">
        <f t="shared" si="3"/>
      </c>
      <c r="G424" s="53">
        <f t="shared" si="4"/>
      </c>
      <c r="H424" s="59">
        <f t="shared" si="5"/>
      </c>
      <c r="I424" s="53">
        <f t="shared" si="6"/>
      </c>
      <c r="J424" s="53">
        <f t="shared" si="7"/>
      </c>
      <c r="K424" s="53">
        <f t="shared" si="8"/>
      </c>
      <c r="L424" s="67">
        <f t="shared" si="9"/>
      </c>
      <c r="M424" s="56">
        <f t="shared" si="10"/>
      </c>
      <c r="N424" s="68">
        <f t="shared" si="11"/>
      </c>
      <c r="O424" s="22">
        <f t="shared" si="12"/>
      </c>
      <c r="P424" s="22">
        <f>IF(往来单位!$C$414="客户",1,0)</f>
        <v>0</v>
      </c>
      <c r="Q424" s="22">
        <f t="shared" si="13"/>
        <v>21</v>
      </c>
    </row>
    <row r="425">
      <c r="A425" s="56">
        <f>IF($B425="","",412)</f>
      </c>
      <c r="B425" s="66">
        <f>IF(412&gt;$Q$613,"",INDEX(往来单位!$B$4:$B$603,MATCH(412,$Q$14:$Q$613,0)))</f>
      </c>
      <c r="C425" s="60">
        <f t="shared" si="0"/>
      </c>
      <c r="D425" s="60">
        <f t="shared" si="1"/>
      </c>
      <c r="E425" s="53">
        <f t="shared" si="2"/>
      </c>
      <c r="F425" s="53">
        <f t="shared" si="3"/>
      </c>
      <c r="G425" s="53">
        <f t="shared" si="4"/>
      </c>
      <c r="H425" s="59">
        <f t="shared" si="5"/>
      </c>
      <c r="I425" s="53">
        <f t="shared" si="6"/>
      </c>
      <c r="J425" s="53">
        <f t="shared" si="7"/>
      </c>
      <c r="K425" s="53">
        <f t="shared" si="8"/>
      </c>
      <c r="L425" s="67">
        <f t="shared" si="9"/>
      </c>
      <c r="M425" s="56">
        <f t="shared" si="10"/>
      </c>
      <c r="N425" s="68">
        <f t="shared" si="11"/>
      </c>
      <c r="O425" s="22">
        <f t="shared" si="12"/>
      </c>
      <c r="P425" s="22">
        <f>IF(往来单位!$C$415="客户",1,0)</f>
        <v>0</v>
      </c>
      <c r="Q425" s="22">
        <f t="shared" si="13"/>
        <v>21</v>
      </c>
    </row>
    <row r="426">
      <c r="A426" s="56">
        <f>IF($B426="","",413)</f>
      </c>
      <c r="B426" s="66">
        <f>IF(413&gt;$Q$613,"",INDEX(往来单位!$B$4:$B$603,MATCH(413,$Q$14:$Q$613,0)))</f>
      </c>
      <c r="C426" s="60">
        <f t="shared" si="0"/>
      </c>
      <c r="D426" s="60">
        <f t="shared" si="1"/>
      </c>
      <c r="E426" s="53">
        <f t="shared" si="2"/>
      </c>
      <c r="F426" s="53">
        <f t="shared" si="3"/>
      </c>
      <c r="G426" s="53">
        <f t="shared" si="4"/>
      </c>
      <c r="H426" s="59">
        <f t="shared" si="5"/>
      </c>
      <c r="I426" s="53">
        <f t="shared" si="6"/>
      </c>
      <c r="J426" s="53">
        <f t="shared" si="7"/>
      </c>
      <c r="K426" s="53">
        <f t="shared" si="8"/>
      </c>
      <c r="L426" s="67">
        <f t="shared" si="9"/>
      </c>
      <c r="M426" s="56">
        <f t="shared" si="10"/>
      </c>
      <c r="N426" s="68">
        <f t="shared" si="11"/>
      </c>
      <c r="O426" s="22">
        <f t="shared" si="12"/>
      </c>
      <c r="P426" s="22">
        <f>IF(往来单位!$C$416="客户",1,0)</f>
        <v>0</v>
      </c>
      <c r="Q426" s="22">
        <f t="shared" si="13"/>
        <v>21</v>
      </c>
    </row>
    <row r="427">
      <c r="A427" s="56">
        <f>IF($B427="","",414)</f>
      </c>
      <c r="B427" s="66">
        <f>IF(414&gt;$Q$613,"",INDEX(往来单位!$B$4:$B$603,MATCH(414,$Q$14:$Q$613,0)))</f>
      </c>
      <c r="C427" s="60">
        <f t="shared" si="0"/>
      </c>
      <c r="D427" s="60">
        <f t="shared" si="1"/>
      </c>
      <c r="E427" s="53">
        <f t="shared" si="2"/>
      </c>
      <c r="F427" s="53">
        <f t="shared" si="3"/>
      </c>
      <c r="G427" s="53">
        <f t="shared" si="4"/>
      </c>
      <c r="H427" s="59">
        <f t="shared" si="5"/>
      </c>
      <c r="I427" s="53">
        <f t="shared" si="6"/>
      </c>
      <c r="J427" s="53">
        <f t="shared" si="7"/>
      </c>
      <c r="K427" s="53">
        <f t="shared" si="8"/>
      </c>
      <c r="L427" s="67">
        <f t="shared" si="9"/>
      </c>
      <c r="M427" s="56">
        <f t="shared" si="10"/>
      </c>
      <c r="N427" s="68">
        <f t="shared" si="11"/>
      </c>
      <c r="O427" s="22">
        <f t="shared" si="12"/>
      </c>
      <c r="P427" s="22">
        <f>IF(往来单位!$C$417="客户",1,0)</f>
        <v>0</v>
      </c>
      <c r="Q427" s="22">
        <f t="shared" si="13"/>
        <v>21</v>
      </c>
    </row>
    <row r="428">
      <c r="A428" s="56">
        <f>IF($B428="","",415)</f>
      </c>
      <c r="B428" s="66">
        <f>IF(415&gt;$Q$613,"",INDEX(往来单位!$B$4:$B$603,MATCH(415,$Q$14:$Q$613,0)))</f>
      </c>
      <c r="C428" s="60">
        <f t="shared" si="0"/>
      </c>
      <c r="D428" s="60">
        <f t="shared" si="1"/>
      </c>
      <c r="E428" s="53">
        <f t="shared" si="2"/>
      </c>
      <c r="F428" s="53">
        <f t="shared" si="3"/>
      </c>
      <c r="G428" s="53">
        <f t="shared" si="4"/>
      </c>
      <c r="H428" s="59">
        <f t="shared" si="5"/>
      </c>
      <c r="I428" s="53">
        <f t="shared" si="6"/>
      </c>
      <c r="J428" s="53">
        <f t="shared" si="7"/>
      </c>
      <c r="K428" s="53">
        <f t="shared" si="8"/>
      </c>
      <c r="L428" s="67">
        <f t="shared" si="9"/>
      </c>
      <c r="M428" s="56">
        <f t="shared" si="10"/>
      </c>
      <c r="N428" s="68">
        <f t="shared" si="11"/>
      </c>
      <c r="O428" s="22">
        <f t="shared" si="12"/>
      </c>
      <c r="P428" s="22">
        <f>IF(往来单位!$C$418="客户",1,0)</f>
        <v>0</v>
      </c>
      <c r="Q428" s="22">
        <f t="shared" si="13"/>
        <v>21</v>
      </c>
    </row>
    <row r="429">
      <c r="A429" s="56">
        <f>IF($B429="","",416)</f>
      </c>
      <c r="B429" s="66">
        <f>IF(416&gt;$Q$613,"",INDEX(往来单位!$B$4:$B$603,MATCH(416,$Q$14:$Q$613,0)))</f>
      </c>
      <c r="C429" s="60">
        <f t="shared" si="0"/>
      </c>
      <c r="D429" s="60">
        <f t="shared" si="1"/>
      </c>
      <c r="E429" s="53">
        <f t="shared" si="2"/>
      </c>
      <c r="F429" s="53">
        <f t="shared" si="3"/>
      </c>
      <c r="G429" s="53">
        <f t="shared" si="4"/>
      </c>
      <c r="H429" s="59">
        <f t="shared" si="5"/>
      </c>
      <c r="I429" s="53">
        <f t="shared" si="6"/>
      </c>
      <c r="J429" s="53">
        <f t="shared" si="7"/>
      </c>
      <c r="K429" s="53">
        <f t="shared" si="8"/>
      </c>
      <c r="L429" s="67">
        <f t="shared" si="9"/>
      </c>
      <c r="M429" s="56">
        <f t="shared" si="10"/>
      </c>
      <c r="N429" s="68">
        <f t="shared" si="11"/>
      </c>
      <c r="O429" s="22">
        <f t="shared" si="12"/>
      </c>
      <c r="P429" s="22">
        <f>IF(往来单位!$C$419="客户",1,0)</f>
        <v>0</v>
      </c>
      <c r="Q429" s="22">
        <f t="shared" si="13"/>
        <v>21</v>
      </c>
    </row>
    <row r="430">
      <c r="A430" s="56">
        <f>IF($B430="","",417)</f>
      </c>
      <c r="B430" s="66">
        <f>IF(417&gt;$Q$613,"",INDEX(往来单位!$B$4:$B$603,MATCH(417,$Q$14:$Q$613,0)))</f>
      </c>
      <c r="C430" s="60">
        <f t="shared" si="0"/>
      </c>
      <c r="D430" s="60">
        <f t="shared" si="1"/>
      </c>
      <c r="E430" s="53">
        <f t="shared" si="2"/>
      </c>
      <c r="F430" s="53">
        <f t="shared" si="3"/>
      </c>
      <c r="G430" s="53">
        <f t="shared" si="4"/>
      </c>
      <c r="H430" s="59">
        <f t="shared" si="5"/>
      </c>
      <c r="I430" s="53">
        <f t="shared" si="6"/>
      </c>
      <c r="J430" s="53">
        <f t="shared" si="7"/>
      </c>
      <c r="K430" s="53">
        <f t="shared" si="8"/>
      </c>
      <c r="L430" s="67">
        <f t="shared" si="9"/>
      </c>
      <c r="M430" s="56">
        <f t="shared" si="10"/>
      </c>
      <c r="N430" s="68">
        <f t="shared" si="11"/>
      </c>
      <c r="O430" s="22">
        <f t="shared" si="12"/>
      </c>
      <c r="P430" s="22">
        <f>IF(往来单位!$C$420="客户",1,0)</f>
        <v>0</v>
      </c>
      <c r="Q430" s="22">
        <f t="shared" si="13"/>
        <v>21</v>
      </c>
    </row>
    <row r="431">
      <c r="A431" s="56">
        <f>IF($B431="","",418)</f>
      </c>
      <c r="B431" s="66">
        <f>IF(418&gt;$Q$613,"",INDEX(往来单位!$B$4:$B$603,MATCH(418,$Q$14:$Q$613,0)))</f>
      </c>
      <c r="C431" s="60">
        <f t="shared" si="0"/>
      </c>
      <c r="D431" s="60">
        <f t="shared" si="1"/>
      </c>
      <c r="E431" s="53">
        <f t="shared" si="2"/>
      </c>
      <c r="F431" s="53">
        <f t="shared" si="3"/>
      </c>
      <c r="G431" s="53">
        <f t="shared" si="4"/>
      </c>
      <c r="H431" s="59">
        <f t="shared" si="5"/>
      </c>
      <c r="I431" s="53">
        <f t="shared" si="6"/>
      </c>
      <c r="J431" s="53">
        <f t="shared" si="7"/>
      </c>
      <c r="K431" s="53">
        <f t="shared" si="8"/>
      </c>
      <c r="L431" s="67">
        <f t="shared" si="9"/>
      </c>
      <c r="M431" s="56">
        <f t="shared" si="10"/>
      </c>
      <c r="N431" s="68">
        <f t="shared" si="11"/>
      </c>
      <c r="O431" s="22">
        <f t="shared" si="12"/>
      </c>
      <c r="P431" s="22">
        <f>IF(往来单位!$C$421="客户",1,0)</f>
        <v>0</v>
      </c>
      <c r="Q431" s="22">
        <f t="shared" si="13"/>
        <v>21</v>
      </c>
    </row>
    <row r="432">
      <c r="A432" s="56">
        <f>IF($B432="","",419)</f>
      </c>
      <c r="B432" s="66">
        <f>IF(419&gt;$Q$613,"",INDEX(往来单位!$B$4:$B$603,MATCH(419,$Q$14:$Q$613,0)))</f>
      </c>
      <c r="C432" s="60">
        <f t="shared" si="0"/>
      </c>
      <c r="D432" s="60">
        <f t="shared" si="1"/>
      </c>
      <c r="E432" s="53">
        <f t="shared" si="2"/>
      </c>
      <c r="F432" s="53">
        <f t="shared" si="3"/>
      </c>
      <c r="G432" s="53">
        <f t="shared" si="4"/>
      </c>
      <c r="H432" s="59">
        <f t="shared" si="5"/>
      </c>
      <c r="I432" s="53">
        <f t="shared" si="6"/>
      </c>
      <c r="J432" s="53">
        <f t="shared" si="7"/>
      </c>
      <c r="K432" s="53">
        <f t="shared" si="8"/>
      </c>
      <c r="L432" s="67">
        <f t="shared" si="9"/>
      </c>
      <c r="M432" s="56">
        <f t="shared" si="10"/>
      </c>
      <c r="N432" s="68">
        <f t="shared" si="11"/>
      </c>
      <c r="O432" s="22">
        <f t="shared" si="12"/>
      </c>
      <c r="P432" s="22">
        <f>IF(往来单位!$C$422="客户",1,0)</f>
        <v>0</v>
      </c>
      <c r="Q432" s="22">
        <f t="shared" si="13"/>
        <v>21</v>
      </c>
    </row>
    <row r="433">
      <c r="A433" s="56">
        <f>IF($B433="","",420)</f>
      </c>
      <c r="B433" s="66">
        <f>IF(420&gt;$Q$613,"",INDEX(往来单位!$B$4:$B$603,MATCH(420,$Q$14:$Q$613,0)))</f>
      </c>
      <c r="C433" s="60">
        <f t="shared" si="0"/>
      </c>
      <c r="D433" s="60">
        <f t="shared" si="1"/>
      </c>
      <c r="E433" s="53">
        <f t="shared" si="2"/>
      </c>
      <c r="F433" s="53">
        <f t="shared" si="3"/>
      </c>
      <c r="G433" s="53">
        <f t="shared" si="4"/>
      </c>
      <c r="H433" s="59">
        <f t="shared" si="5"/>
      </c>
      <c r="I433" s="53">
        <f t="shared" si="6"/>
      </c>
      <c r="J433" s="53">
        <f t="shared" si="7"/>
      </c>
      <c r="K433" s="53">
        <f t="shared" si="8"/>
      </c>
      <c r="L433" s="67">
        <f t="shared" si="9"/>
      </c>
      <c r="M433" s="56">
        <f t="shared" si="10"/>
      </c>
      <c r="N433" s="68">
        <f t="shared" si="11"/>
      </c>
      <c r="O433" s="22">
        <f t="shared" si="12"/>
      </c>
      <c r="P433" s="22">
        <f>IF(往来单位!$C$423="客户",1,0)</f>
        <v>0</v>
      </c>
      <c r="Q433" s="22">
        <f t="shared" si="13"/>
        <v>21</v>
      </c>
    </row>
    <row r="434">
      <c r="A434" s="56">
        <f>IF($B434="","",421)</f>
      </c>
      <c r="B434" s="66">
        <f>IF(421&gt;$Q$613,"",INDEX(往来单位!$B$4:$B$603,MATCH(421,$Q$14:$Q$613,0)))</f>
      </c>
      <c r="C434" s="60">
        <f t="shared" si="0"/>
      </c>
      <c r="D434" s="60">
        <f t="shared" si="1"/>
      </c>
      <c r="E434" s="53">
        <f t="shared" si="2"/>
      </c>
      <c r="F434" s="53">
        <f t="shared" si="3"/>
      </c>
      <c r="G434" s="53">
        <f t="shared" si="4"/>
      </c>
      <c r="H434" s="59">
        <f t="shared" si="5"/>
      </c>
      <c r="I434" s="53">
        <f t="shared" si="6"/>
      </c>
      <c r="J434" s="53">
        <f t="shared" si="7"/>
      </c>
      <c r="K434" s="53">
        <f t="shared" si="8"/>
      </c>
      <c r="L434" s="67">
        <f t="shared" si="9"/>
      </c>
      <c r="M434" s="56">
        <f t="shared" si="10"/>
      </c>
      <c r="N434" s="68">
        <f t="shared" si="11"/>
      </c>
      <c r="O434" s="22">
        <f t="shared" si="12"/>
      </c>
      <c r="P434" s="22">
        <f>IF(往来单位!$C$424="客户",1,0)</f>
        <v>0</v>
      </c>
      <c r="Q434" s="22">
        <f t="shared" si="13"/>
        <v>21</v>
      </c>
    </row>
    <row r="435">
      <c r="A435" s="56">
        <f>IF($B435="","",422)</f>
      </c>
      <c r="B435" s="66">
        <f>IF(422&gt;$Q$613,"",INDEX(往来单位!$B$4:$B$603,MATCH(422,$Q$14:$Q$613,0)))</f>
      </c>
      <c r="C435" s="60">
        <f t="shared" si="0"/>
      </c>
      <c r="D435" s="60">
        <f t="shared" si="1"/>
      </c>
      <c r="E435" s="53">
        <f t="shared" si="2"/>
      </c>
      <c r="F435" s="53">
        <f t="shared" si="3"/>
      </c>
      <c r="G435" s="53">
        <f t="shared" si="4"/>
      </c>
      <c r="H435" s="59">
        <f t="shared" si="5"/>
      </c>
      <c r="I435" s="53">
        <f t="shared" si="6"/>
      </c>
      <c r="J435" s="53">
        <f t="shared" si="7"/>
      </c>
      <c r="K435" s="53">
        <f t="shared" si="8"/>
      </c>
      <c r="L435" s="67">
        <f t="shared" si="9"/>
      </c>
      <c r="M435" s="56">
        <f t="shared" si="10"/>
      </c>
      <c r="N435" s="68">
        <f t="shared" si="11"/>
      </c>
      <c r="O435" s="22">
        <f t="shared" si="12"/>
      </c>
      <c r="P435" s="22">
        <f>IF(往来单位!$C$425="客户",1,0)</f>
        <v>0</v>
      </c>
      <c r="Q435" s="22">
        <f t="shared" si="13"/>
        <v>21</v>
      </c>
    </row>
    <row r="436">
      <c r="A436" s="56">
        <f>IF($B436="","",423)</f>
      </c>
      <c r="B436" s="66">
        <f>IF(423&gt;$Q$613,"",INDEX(往来单位!$B$4:$B$603,MATCH(423,$Q$14:$Q$613,0)))</f>
      </c>
      <c r="C436" s="60">
        <f t="shared" si="0"/>
      </c>
      <c r="D436" s="60">
        <f t="shared" si="1"/>
      </c>
      <c r="E436" s="53">
        <f t="shared" si="2"/>
      </c>
      <c r="F436" s="53">
        <f t="shared" si="3"/>
      </c>
      <c r="G436" s="53">
        <f t="shared" si="4"/>
      </c>
      <c r="H436" s="59">
        <f t="shared" si="5"/>
      </c>
      <c r="I436" s="53">
        <f t="shared" si="6"/>
      </c>
      <c r="J436" s="53">
        <f t="shared" si="7"/>
      </c>
      <c r="K436" s="53">
        <f t="shared" si="8"/>
      </c>
      <c r="L436" s="67">
        <f t="shared" si="9"/>
      </c>
      <c r="M436" s="56">
        <f t="shared" si="10"/>
      </c>
      <c r="N436" s="68">
        <f t="shared" si="11"/>
      </c>
      <c r="O436" s="22">
        <f t="shared" si="12"/>
      </c>
      <c r="P436" s="22">
        <f>IF(往来单位!$C$426="客户",1,0)</f>
        <v>0</v>
      </c>
      <c r="Q436" s="22">
        <f t="shared" si="13"/>
        <v>21</v>
      </c>
    </row>
    <row r="437">
      <c r="A437" s="56">
        <f>IF($B437="","",424)</f>
      </c>
      <c r="B437" s="66">
        <f>IF(424&gt;$Q$613,"",INDEX(往来单位!$B$4:$B$603,MATCH(424,$Q$14:$Q$613,0)))</f>
      </c>
      <c r="C437" s="60">
        <f t="shared" si="0"/>
      </c>
      <c r="D437" s="60">
        <f t="shared" si="1"/>
      </c>
      <c r="E437" s="53">
        <f t="shared" si="2"/>
      </c>
      <c r="F437" s="53">
        <f t="shared" si="3"/>
      </c>
      <c r="G437" s="53">
        <f t="shared" si="4"/>
      </c>
      <c r="H437" s="59">
        <f t="shared" si="5"/>
      </c>
      <c r="I437" s="53">
        <f t="shared" si="6"/>
      </c>
      <c r="J437" s="53">
        <f t="shared" si="7"/>
      </c>
      <c r="K437" s="53">
        <f t="shared" si="8"/>
      </c>
      <c r="L437" s="67">
        <f t="shared" si="9"/>
      </c>
      <c r="M437" s="56">
        <f t="shared" si="10"/>
      </c>
      <c r="N437" s="68">
        <f t="shared" si="11"/>
      </c>
      <c r="O437" s="22">
        <f t="shared" si="12"/>
      </c>
      <c r="P437" s="22">
        <f>IF(往来单位!$C$427="客户",1,0)</f>
        <v>0</v>
      </c>
      <c r="Q437" s="22">
        <f t="shared" si="13"/>
        <v>21</v>
      </c>
    </row>
    <row r="438">
      <c r="A438" s="56">
        <f>IF($B438="","",425)</f>
      </c>
      <c r="B438" s="66">
        <f>IF(425&gt;$Q$613,"",INDEX(往来单位!$B$4:$B$603,MATCH(425,$Q$14:$Q$613,0)))</f>
      </c>
      <c r="C438" s="60">
        <f t="shared" si="0"/>
      </c>
      <c r="D438" s="60">
        <f t="shared" si="1"/>
      </c>
      <c r="E438" s="53">
        <f t="shared" si="2"/>
      </c>
      <c r="F438" s="53">
        <f t="shared" si="3"/>
      </c>
      <c r="G438" s="53">
        <f t="shared" si="4"/>
      </c>
      <c r="H438" s="59">
        <f t="shared" si="5"/>
      </c>
      <c r="I438" s="53">
        <f t="shared" si="6"/>
      </c>
      <c r="J438" s="53">
        <f t="shared" si="7"/>
      </c>
      <c r="K438" s="53">
        <f t="shared" si="8"/>
      </c>
      <c r="L438" s="67">
        <f t="shared" si="9"/>
      </c>
      <c r="M438" s="56">
        <f t="shared" si="10"/>
      </c>
      <c r="N438" s="68">
        <f t="shared" si="11"/>
      </c>
      <c r="O438" s="22">
        <f t="shared" si="12"/>
      </c>
      <c r="P438" s="22">
        <f>IF(往来单位!$C$428="客户",1,0)</f>
        <v>0</v>
      </c>
      <c r="Q438" s="22">
        <f t="shared" si="13"/>
        <v>21</v>
      </c>
    </row>
    <row r="439">
      <c r="A439" s="56">
        <f>IF($B439="","",426)</f>
      </c>
      <c r="B439" s="66">
        <f>IF(426&gt;$Q$613,"",INDEX(往来单位!$B$4:$B$603,MATCH(426,$Q$14:$Q$613,0)))</f>
      </c>
      <c r="C439" s="60">
        <f t="shared" si="0"/>
      </c>
      <c r="D439" s="60">
        <f t="shared" si="1"/>
      </c>
      <c r="E439" s="53">
        <f t="shared" si="2"/>
      </c>
      <c r="F439" s="53">
        <f t="shared" si="3"/>
      </c>
      <c r="G439" s="53">
        <f t="shared" si="4"/>
      </c>
      <c r="H439" s="59">
        <f t="shared" si="5"/>
      </c>
      <c r="I439" s="53">
        <f t="shared" si="6"/>
      </c>
      <c r="J439" s="53">
        <f t="shared" si="7"/>
      </c>
      <c r="K439" s="53">
        <f t="shared" si="8"/>
      </c>
      <c r="L439" s="67">
        <f t="shared" si="9"/>
      </c>
      <c r="M439" s="56">
        <f t="shared" si="10"/>
      </c>
      <c r="N439" s="68">
        <f t="shared" si="11"/>
      </c>
      <c r="O439" s="22">
        <f t="shared" si="12"/>
      </c>
      <c r="P439" s="22">
        <f>IF(往来单位!$C$429="客户",1,0)</f>
        <v>0</v>
      </c>
      <c r="Q439" s="22">
        <f t="shared" si="13"/>
        <v>21</v>
      </c>
    </row>
    <row r="440">
      <c r="A440" s="56">
        <f>IF($B440="","",427)</f>
      </c>
      <c r="B440" s="66">
        <f>IF(427&gt;$Q$613,"",INDEX(往来单位!$B$4:$B$603,MATCH(427,$Q$14:$Q$613,0)))</f>
      </c>
      <c r="C440" s="60">
        <f t="shared" si="0"/>
      </c>
      <c r="D440" s="60">
        <f t="shared" si="1"/>
      </c>
      <c r="E440" s="53">
        <f t="shared" si="2"/>
      </c>
      <c r="F440" s="53">
        <f t="shared" si="3"/>
      </c>
      <c r="G440" s="53">
        <f t="shared" si="4"/>
      </c>
      <c r="H440" s="59">
        <f t="shared" si="5"/>
      </c>
      <c r="I440" s="53">
        <f t="shared" si="6"/>
      </c>
      <c r="J440" s="53">
        <f t="shared" si="7"/>
      </c>
      <c r="K440" s="53">
        <f t="shared" si="8"/>
      </c>
      <c r="L440" s="67">
        <f t="shared" si="9"/>
      </c>
      <c r="M440" s="56">
        <f t="shared" si="10"/>
      </c>
      <c r="N440" s="68">
        <f t="shared" si="11"/>
      </c>
      <c r="O440" s="22">
        <f t="shared" si="12"/>
      </c>
      <c r="P440" s="22">
        <f>IF(往来单位!$C$430="客户",1,0)</f>
        <v>0</v>
      </c>
      <c r="Q440" s="22">
        <f t="shared" si="13"/>
        <v>21</v>
      </c>
    </row>
    <row r="441">
      <c r="A441" s="56">
        <f>IF($B441="","",428)</f>
      </c>
      <c r="B441" s="66">
        <f>IF(428&gt;$Q$613,"",INDEX(往来单位!$B$4:$B$603,MATCH(428,$Q$14:$Q$613,0)))</f>
      </c>
      <c r="C441" s="60">
        <f t="shared" si="0"/>
      </c>
      <c r="D441" s="60">
        <f t="shared" si="1"/>
      </c>
      <c r="E441" s="53">
        <f t="shared" si="2"/>
      </c>
      <c r="F441" s="53">
        <f t="shared" si="3"/>
      </c>
      <c r="G441" s="53">
        <f t="shared" si="4"/>
      </c>
      <c r="H441" s="59">
        <f t="shared" si="5"/>
      </c>
      <c r="I441" s="53">
        <f t="shared" si="6"/>
      </c>
      <c r="J441" s="53">
        <f t="shared" si="7"/>
      </c>
      <c r="K441" s="53">
        <f t="shared" si="8"/>
      </c>
      <c r="L441" s="67">
        <f t="shared" si="9"/>
      </c>
      <c r="M441" s="56">
        <f t="shared" si="10"/>
      </c>
      <c r="N441" s="68">
        <f t="shared" si="11"/>
      </c>
      <c r="O441" s="22">
        <f t="shared" si="12"/>
      </c>
      <c r="P441" s="22">
        <f>IF(往来单位!$C$431="客户",1,0)</f>
        <v>0</v>
      </c>
      <c r="Q441" s="22">
        <f t="shared" si="13"/>
        <v>21</v>
      </c>
    </row>
    <row r="442">
      <c r="A442" s="56">
        <f>IF($B442="","",429)</f>
      </c>
      <c r="B442" s="66">
        <f>IF(429&gt;$Q$613,"",INDEX(往来单位!$B$4:$B$603,MATCH(429,$Q$14:$Q$613,0)))</f>
      </c>
      <c r="C442" s="60">
        <f t="shared" si="0"/>
      </c>
      <c r="D442" s="60">
        <f t="shared" si="1"/>
      </c>
      <c r="E442" s="53">
        <f t="shared" si="2"/>
      </c>
      <c r="F442" s="53">
        <f t="shared" si="3"/>
      </c>
      <c r="G442" s="53">
        <f t="shared" si="4"/>
      </c>
      <c r="H442" s="59">
        <f t="shared" si="5"/>
      </c>
      <c r="I442" s="53">
        <f t="shared" si="6"/>
      </c>
      <c r="J442" s="53">
        <f t="shared" si="7"/>
      </c>
      <c r="K442" s="53">
        <f t="shared" si="8"/>
      </c>
      <c r="L442" s="67">
        <f t="shared" si="9"/>
      </c>
      <c r="M442" s="56">
        <f t="shared" si="10"/>
      </c>
      <c r="N442" s="68">
        <f t="shared" si="11"/>
      </c>
      <c r="O442" s="22">
        <f t="shared" si="12"/>
      </c>
      <c r="P442" s="22">
        <f>IF(往来单位!$C$432="客户",1,0)</f>
        <v>0</v>
      </c>
      <c r="Q442" s="22">
        <f t="shared" si="13"/>
        <v>21</v>
      </c>
    </row>
    <row r="443">
      <c r="A443" s="56">
        <f>IF($B443="","",430)</f>
      </c>
      <c r="B443" s="66">
        <f>IF(430&gt;$Q$613,"",INDEX(往来单位!$B$4:$B$603,MATCH(430,$Q$14:$Q$613,0)))</f>
      </c>
      <c r="C443" s="60">
        <f t="shared" si="0"/>
      </c>
      <c r="D443" s="60">
        <f t="shared" si="1"/>
      </c>
      <c r="E443" s="53">
        <f t="shared" si="2"/>
      </c>
      <c r="F443" s="53">
        <f t="shared" si="3"/>
      </c>
      <c r="G443" s="53">
        <f t="shared" si="4"/>
      </c>
      <c r="H443" s="59">
        <f t="shared" si="5"/>
      </c>
      <c r="I443" s="53">
        <f t="shared" si="6"/>
      </c>
      <c r="J443" s="53">
        <f t="shared" si="7"/>
      </c>
      <c r="K443" s="53">
        <f t="shared" si="8"/>
      </c>
      <c r="L443" s="67">
        <f t="shared" si="9"/>
      </c>
      <c r="M443" s="56">
        <f t="shared" si="10"/>
      </c>
      <c r="N443" s="68">
        <f t="shared" si="11"/>
      </c>
      <c r="O443" s="22">
        <f t="shared" si="12"/>
      </c>
      <c r="P443" s="22">
        <f>IF(往来单位!$C$433="客户",1,0)</f>
        <v>0</v>
      </c>
      <c r="Q443" s="22">
        <f t="shared" si="13"/>
        <v>21</v>
      </c>
    </row>
    <row r="444">
      <c r="A444" s="56">
        <f>IF($B444="","",431)</f>
      </c>
      <c r="B444" s="66">
        <f>IF(431&gt;$Q$613,"",INDEX(往来单位!$B$4:$B$603,MATCH(431,$Q$14:$Q$613,0)))</f>
      </c>
      <c r="C444" s="60">
        <f t="shared" si="0"/>
      </c>
      <c r="D444" s="60">
        <f t="shared" si="1"/>
      </c>
      <c r="E444" s="53">
        <f t="shared" si="2"/>
      </c>
      <c r="F444" s="53">
        <f t="shared" si="3"/>
      </c>
      <c r="G444" s="53">
        <f t="shared" si="4"/>
      </c>
      <c r="H444" s="59">
        <f t="shared" si="5"/>
      </c>
      <c r="I444" s="53">
        <f t="shared" si="6"/>
      </c>
      <c r="J444" s="53">
        <f t="shared" si="7"/>
      </c>
      <c r="K444" s="53">
        <f t="shared" si="8"/>
      </c>
      <c r="L444" s="67">
        <f t="shared" si="9"/>
      </c>
      <c r="M444" s="56">
        <f t="shared" si="10"/>
      </c>
      <c r="N444" s="68">
        <f t="shared" si="11"/>
      </c>
      <c r="O444" s="22">
        <f t="shared" si="12"/>
      </c>
      <c r="P444" s="22">
        <f>IF(往来单位!$C$434="客户",1,0)</f>
        <v>0</v>
      </c>
      <c r="Q444" s="22">
        <f t="shared" si="13"/>
        <v>21</v>
      </c>
    </row>
    <row r="445">
      <c r="A445" s="56">
        <f>IF($B445="","",432)</f>
      </c>
      <c r="B445" s="66">
        <f>IF(432&gt;$Q$613,"",INDEX(往来单位!$B$4:$B$603,MATCH(432,$Q$14:$Q$613,0)))</f>
      </c>
      <c r="C445" s="60">
        <f t="shared" si="0"/>
      </c>
      <c r="D445" s="60">
        <f t="shared" si="1"/>
      </c>
      <c r="E445" s="53">
        <f t="shared" si="2"/>
      </c>
      <c r="F445" s="53">
        <f t="shared" si="3"/>
      </c>
      <c r="G445" s="53">
        <f t="shared" si="4"/>
      </c>
      <c r="H445" s="59">
        <f t="shared" si="5"/>
      </c>
      <c r="I445" s="53">
        <f t="shared" si="6"/>
      </c>
      <c r="J445" s="53">
        <f t="shared" si="7"/>
      </c>
      <c r="K445" s="53">
        <f t="shared" si="8"/>
      </c>
      <c r="L445" s="67">
        <f t="shared" si="9"/>
      </c>
      <c r="M445" s="56">
        <f t="shared" si="10"/>
      </c>
      <c r="N445" s="68">
        <f t="shared" si="11"/>
      </c>
      <c r="O445" s="22">
        <f t="shared" si="12"/>
      </c>
      <c r="P445" s="22">
        <f>IF(往来单位!$C$435="客户",1,0)</f>
        <v>0</v>
      </c>
      <c r="Q445" s="22">
        <f t="shared" si="13"/>
        <v>21</v>
      </c>
    </row>
    <row r="446">
      <c r="A446" s="56">
        <f>IF($B446="","",433)</f>
      </c>
      <c r="B446" s="66">
        <f>IF(433&gt;$Q$613,"",INDEX(往来单位!$B$4:$B$603,MATCH(433,$Q$14:$Q$613,0)))</f>
      </c>
      <c r="C446" s="60">
        <f t="shared" si="0"/>
      </c>
      <c r="D446" s="60">
        <f t="shared" si="1"/>
      </c>
      <c r="E446" s="53">
        <f t="shared" si="2"/>
      </c>
      <c r="F446" s="53">
        <f t="shared" si="3"/>
      </c>
      <c r="G446" s="53">
        <f t="shared" si="4"/>
      </c>
      <c r="H446" s="59">
        <f t="shared" si="5"/>
      </c>
      <c r="I446" s="53">
        <f t="shared" si="6"/>
      </c>
      <c r="J446" s="53">
        <f t="shared" si="7"/>
      </c>
      <c r="K446" s="53">
        <f t="shared" si="8"/>
      </c>
      <c r="L446" s="67">
        <f t="shared" si="9"/>
      </c>
      <c r="M446" s="56">
        <f t="shared" si="10"/>
      </c>
      <c r="N446" s="68">
        <f t="shared" si="11"/>
      </c>
      <c r="O446" s="22">
        <f t="shared" si="12"/>
      </c>
      <c r="P446" s="22">
        <f>IF(往来单位!$C$436="客户",1,0)</f>
        <v>0</v>
      </c>
      <c r="Q446" s="22">
        <f t="shared" si="13"/>
        <v>21</v>
      </c>
    </row>
    <row r="447">
      <c r="A447" s="56">
        <f>IF($B447="","",434)</f>
      </c>
      <c r="B447" s="66">
        <f>IF(434&gt;$Q$613,"",INDEX(往来单位!$B$4:$B$603,MATCH(434,$Q$14:$Q$613,0)))</f>
      </c>
      <c r="C447" s="60">
        <f t="shared" si="0"/>
      </c>
      <c r="D447" s="60">
        <f t="shared" si="1"/>
      </c>
      <c r="E447" s="53">
        <f t="shared" si="2"/>
      </c>
      <c r="F447" s="53">
        <f t="shared" si="3"/>
      </c>
      <c r="G447" s="53">
        <f t="shared" si="4"/>
      </c>
      <c r="H447" s="59">
        <f t="shared" si="5"/>
      </c>
      <c r="I447" s="53">
        <f t="shared" si="6"/>
      </c>
      <c r="J447" s="53">
        <f t="shared" si="7"/>
      </c>
      <c r="K447" s="53">
        <f t="shared" si="8"/>
      </c>
      <c r="L447" s="67">
        <f t="shared" si="9"/>
      </c>
      <c r="M447" s="56">
        <f t="shared" si="10"/>
      </c>
      <c r="N447" s="68">
        <f t="shared" si="11"/>
      </c>
      <c r="O447" s="22">
        <f t="shared" si="12"/>
      </c>
      <c r="P447" s="22">
        <f>IF(往来单位!$C$437="客户",1,0)</f>
        <v>0</v>
      </c>
      <c r="Q447" s="22">
        <f t="shared" si="13"/>
        <v>21</v>
      </c>
    </row>
    <row r="448">
      <c r="A448" s="56">
        <f>IF($B448="","",435)</f>
      </c>
      <c r="B448" s="66">
        <f>IF(435&gt;$Q$613,"",INDEX(往来单位!$B$4:$B$603,MATCH(435,$Q$14:$Q$613,0)))</f>
      </c>
      <c r="C448" s="60">
        <f t="shared" si="0"/>
      </c>
      <c r="D448" s="60">
        <f t="shared" si="1"/>
      </c>
      <c r="E448" s="53">
        <f t="shared" si="2"/>
      </c>
      <c r="F448" s="53">
        <f t="shared" si="3"/>
      </c>
      <c r="G448" s="53">
        <f t="shared" si="4"/>
      </c>
      <c r="H448" s="59">
        <f t="shared" si="5"/>
      </c>
      <c r="I448" s="53">
        <f t="shared" si="6"/>
      </c>
      <c r="J448" s="53">
        <f t="shared" si="7"/>
      </c>
      <c r="K448" s="53">
        <f t="shared" si="8"/>
      </c>
      <c r="L448" s="67">
        <f t="shared" si="9"/>
      </c>
      <c r="M448" s="56">
        <f t="shared" si="10"/>
      </c>
      <c r="N448" s="68">
        <f t="shared" si="11"/>
      </c>
      <c r="O448" s="22">
        <f t="shared" si="12"/>
      </c>
      <c r="P448" s="22">
        <f>IF(往来单位!$C$438="客户",1,0)</f>
        <v>0</v>
      </c>
      <c r="Q448" s="22">
        <f t="shared" si="13"/>
        <v>21</v>
      </c>
    </row>
    <row r="449">
      <c r="A449" s="56">
        <f>IF($B449="","",436)</f>
      </c>
      <c r="B449" s="66">
        <f>IF(436&gt;$Q$613,"",INDEX(往来单位!$B$4:$B$603,MATCH(436,$Q$14:$Q$613,0)))</f>
      </c>
      <c r="C449" s="60">
        <f t="shared" si="0"/>
      </c>
      <c r="D449" s="60">
        <f t="shared" si="1"/>
      </c>
      <c r="E449" s="53">
        <f t="shared" si="2"/>
      </c>
      <c r="F449" s="53">
        <f t="shared" si="3"/>
      </c>
      <c r="G449" s="53">
        <f t="shared" si="4"/>
      </c>
      <c r="H449" s="59">
        <f t="shared" si="5"/>
      </c>
      <c r="I449" s="53">
        <f t="shared" si="6"/>
      </c>
      <c r="J449" s="53">
        <f t="shared" si="7"/>
      </c>
      <c r="K449" s="53">
        <f t="shared" si="8"/>
      </c>
      <c r="L449" s="67">
        <f t="shared" si="9"/>
      </c>
      <c r="M449" s="56">
        <f t="shared" si="10"/>
      </c>
      <c r="N449" s="68">
        <f t="shared" si="11"/>
      </c>
      <c r="O449" s="22">
        <f t="shared" si="12"/>
      </c>
      <c r="P449" s="22">
        <f>IF(往来单位!$C$439="客户",1,0)</f>
        <v>0</v>
      </c>
      <c r="Q449" s="22">
        <f t="shared" si="13"/>
        <v>21</v>
      </c>
    </row>
    <row r="450">
      <c r="A450" s="56">
        <f>IF($B450="","",437)</f>
      </c>
      <c r="B450" s="66">
        <f>IF(437&gt;$Q$613,"",INDEX(往来单位!$B$4:$B$603,MATCH(437,$Q$14:$Q$613,0)))</f>
      </c>
      <c r="C450" s="60">
        <f t="shared" si="0"/>
      </c>
      <c r="D450" s="60">
        <f t="shared" si="1"/>
      </c>
      <c r="E450" s="53">
        <f t="shared" si="2"/>
      </c>
      <c r="F450" s="53">
        <f t="shared" si="3"/>
      </c>
      <c r="G450" s="53">
        <f t="shared" si="4"/>
      </c>
      <c r="H450" s="59">
        <f t="shared" si="5"/>
      </c>
      <c r="I450" s="53">
        <f t="shared" si="6"/>
      </c>
      <c r="J450" s="53">
        <f t="shared" si="7"/>
      </c>
      <c r="K450" s="53">
        <f t="shared" si="8"/>
      </c>
      <c r="L450" s="67">
        <f t="shared" si="9"/>
      </c>
      <c r="M450" s="56">
        <f t="shared" si="10"/>
      </c>
      <c r="N450" s="68">
        <f t="shared" si="11"/>
      </c>
      <c r="O450" s="22">
        <f t="shared" si="12"/>
      </c>
      <c r="P450" s="22">
        <f>IF(往来单位!$C$440="客户",1,0)</f>
        <v>0</v>
      </c>
      <c r="Q450" s="22">
        <f t="shared" si="13"/>
        <v>21</v>
      </c>
    </row>
    <row r="451">
      <c r="A451" s="56">
        <f>IF($B451="","",438)</f>
      </c>
      <c r="B451" s="66">
        <f>IF(438&gt;$Q$613,"",INDEX(往来单位!$B$4:$B$603,MATCH(438,$Q$14:$Q$613,0)))</f>
      </c>
      <c r="C451" s="60">
        <f t="shared" si="0"/>
      </c>
      <c r="D451" s="60">
        <f t="shared" si="1"/>
      </c>
      <c r="E451" s="53">
        <f t="shared" si="2"/>
      </c>
      <c r="F451" s="53">
        <f t="shared" si="3"/>
      </c>
      <c r="G451" s="53">
        <f t="shared" si="4"/>
      </c>
      <c r="H451" s="59">
        <f t="shared" si="5"/>
      </c>
      <c r="I451" s="53">
        <f t="shared" si="6"/>
      </c>
      <c r="J451" s="53">
        <f t="shared" si="7"/>
      </c>
      <c r="K451" s="53">
        <f t="shared" si="8"/>
      </c>
      <c r="L451" s="67">
        <f t="shared" si="9"/>
      </c>
      <c r="M451" s="56">
        <f t="shared" si="10"/>
      </c>
      <c r="N451" s="68">
        <f t="shared" si="11"/>
      </c>
      <c r="O451" s="22">
        <f t="shared" si="12"/>
      </c>
      <c r="P451" s="22">
        <f>IF(往来单位!$C$441="客户",1,0)</f>
        <v>0</v>
      </c>
      <c r="Q451" s="22">
        <f t="shared" si="13"/>
        <v>21</v>
      </c>
    </row>
    <row r="452">
      <c r="A452" s="56">
        <f>IF($B452="","",439)</f>
      </c>
      <c r="B452" s="66">
        <f>IF(439&gt;$Q$613,"",INDEX(往来单位!$B$4:$B$603,MATCH(439,$Q$14:$Q$613,0)))</f>
      </c>
      <c r="C452" s="60">
        <f t="shared" si="0"/>
      </c>
      <c r="D452" s="60">
        <f t="shared" si="1"/>
      </c>
      <c r="E452" s="53">
        <f t="shared" si="2"/>
      </c>
      <c r="F452" s="53">
        <f t="shared" si="3"/>
      </c>
      <c r="G452" s="53">
        <f t="shared" si="4"/>
      </c>
      <c r="H452" s="59">
        <f t="shared" si="5"/>
      </c>
      <c r="I452" s="53">
        <f t="shared" si="6"/>
      </c>
      <c r="J452" s="53">
        <f t="shared" si="7"/>
      </c>
      <c r="K452" s="53">
        <f t="shared" si="8"/>
      </c>
      <c r="L452" s="67">
        <f t="shared" si="9"/>
      </c>
      <c r="M452" s="56">
        <f t="shared" si="10"/>
      </c>
      <c r="N452" s="68">
        <f t="shared" si="11"/>
      </c>
      <c r="O452" s="22">
        <f t="shared" si="12"/>
      </c>
      <c r="P452" s="22">
        <f>IF(往来单位!$C$442="客户",1,0)</f>
        <v>0</v>
      </c>
      <c r="Q452" s="22">
        <f t="shared" si="13"/>
        <v>21</v>
      </c>
    </row>
    <row r="453">
      <c r="A453" s="56">
        <f>IF($B453="","",440)</f>
      </c>
      <c r="B453" s="66">
        <f>IF(440&gt;$Q$613,"",INDEX(往来单位!$B$4:$B$603,MATCH(440,$Q$14:$Q$613,0)))</f>
      </c>
      <c r="C453" s="60">
        <f t="shared" si="0"/>
      </c>
      <c r="D453" s="60">
        <f t="shared" si="1"/>
      </c>
      <c r="E453" s="53">
        <f t="shared" si="2"/>
      </c>
      <c r="F453" s="53">
        <f t="shared" si="3"/>
      </c>
      <c r="G453" s="53">
        <f t="shared" si="4"/>
      </c>
      <c r="H453" s="59">
        <f t="shared" si="5"/>
      </c>
      <c r="I453" s="53">
        <f t="shared" si="6"/>
      </c>
      <c r="J453" s="53">
        <f t="shared" si="7"/>
      </c>
      <c r="K453" s="53">
        <f t="shared" si="8"/>
      </c>
      <c r="L453" s="67">
        <f t="shared" si="9"/>
      </c>
      <c r="M453" s="56">
        <f t="shared" si="10"/>
      </c>
      <c r="N453" s="68">
        <f t="shared" si="11"/>
      </c>
      <c r="O453" s="22">
        <f t="shared" si="12"/>
      </c>
      <c r="P453" s="22">
        <f>IF(往来单位!$C$443="客户",1,0)</f>
        <v>0</v>
      </c>
      <c r="Q453" s="22">
        <f t="shared" si="13"/>
        <v>21</v>
      </c>
    </row>
    <row r="454">
      <c r="A454" s="56">
        <f>IF($B454="","",441)</f>
      </c>
      <c r="B454" s="66">
        <f>IF(441&gt;$Q$613,"",INDEX(往来单位!$B$4:$B$603,MATCH(441,$Q$14:$Q$613,0)))</f>
      </c>
      <c r="C454" s="60">
        <f t="shared" si="0"/>
      </c>
      <c r="D454" s="60">
        <f t="shared" si="1"/>
      </c>
      <c r="E454" s="53">
        <f t="shared" si="2"/>
      </c>
      <c r="F454" s="53">
        <f t="shared" si="3"/>
      </c>
      <c r="G454" s="53">
        <f t="shared" si="4"/>
      </c>
      <c r="H454" s="59">
        <f t="shared" si="5"/>
      </c>
      <c r="I454" s="53">
        <f t="shared" si="6"/>
      </c>
      <c r="J454" s="53">
        <f t="shared" si="7"/>
      </c>
      <c r="K454" s="53">
        <f t="shared" si="8"/>
      </c>
      <c r="L454" s="67">
        <f t="shared" si="9"/>
      </c>
      <c r="M454" s="56">
        <f t="shared" si="10"/>
      </c>
      <c r="N454" s="68">
        <f t="shared" si="11"/>
      </c>
      <c r="O454" s="22">
        <f t="shared" si="12"/>
      </c>
      <c r="P454" s="22">
        <f>IF(往来单位!$C$444="客户",1,0)</f>
        <v>0</v>
      </c>
      <c r="Q454" s="22">
        <f t="shared" si="13"/>
        <v>21</v>
      </c>
    </row>
    <row r="455">
      <c r="A455" s="56">
        <f>IF($B455="","",442)</f>
      </c>
      <c r="B455" s="66">
        <f>IF(442&gt;$Q$613,"",INDEX(往来单位!$B$4:$B$603,MATCH(442,$Q$14:$Q$613,0)))</f>
      </c>
      <c r="C455" s="60">
        <f t="shared" si="0"/>
      </c>
      <c r="D455" s="60">
        <f t="shared" si="1"/>
      </c>
      <c r="E455" s="53">
        <f t="shared" si="2"/>
      </c>
      <c r="F455" s="53">
        <f t="shared" si="3"/>
      </c>
      <c r="G455" s="53">
        <f t="shared" si="4"/>
      </c>
      <c r="H455" s="59">
        <f t="shared" si="5"/>
      </c>
      <c r="I455" s="53">
        <f t="shared" si="6"/>
      </c>
      <c r="J455" s="53">
        <f t="shared" si="7"/>
      </c>
      <c r="K455" s="53">
        <f t="shared" si="8"/>
      </c>
      <c r="L455" s="67">
        <f t="shared" si="9"/>
      </c>
      <c r="M455" s="56">
        <f t="shared" si="10"/>
      </c>
      <c r="N455" s="68">
        <f t="shared" si="11"/>
      </c>
      <c r="O455" s="22">
        <f t="shared" si="12"/>
      </c>
      <c r="P455" s="22">
        <f>IF(往来单位!$C$445="客户",1,0)</f>
        <v>0</v>
      </c>
      <c r="Q455" s="22">
        <f t="shared" si="13"/>
        <v>21</v>
      </c>
    </row>
    <row r="456">
      <c r="A456" s="56">
        <f>IF($B456="","",443)</f>
      </c>
      <c r="B456" s="66">
        <f>IF(443&gt;$Q$613,"",INDEX(往来单位!$B$4:$B$603,MATCH(443,$Q$14:$Q$613,0)))</f>
      </c>
      <c r="C456" s="60">
        <f t="shared" si="0"/>
      </c>
      <c r="D456" s="60">
        <f t="shared" si="1"/>
      </c>
      <c r="E456" s="53">
        <f t="shared" si="2"/>
      </c>
      <c r="F456" s="53">
        <f t="shared" si="3"/>
      </c>
      <c r="G456" s="53">
        <f t="shared" si="4"/>
      </c>
      <c r="H456" s="59">
        <f t="shared" si="5"/>
      </c>
      <c r="I456" s="53">
        <f t="shared" si="6"/>
      </c>
      <c r="J456" s="53">
        <f t="shared" si="7"/>
      </c>
      <c r="K456" s="53">
        <f t="shared" si="8"/>
      </c>
      <c r="L456" s="67">
        <f t="shared" si="9"/>
      </c>
      <c r="M456" s="56">
        <f t="shared" si="10"/>
      </c>
      <c r="N456" s="68">
        <f t="shared" si="11"/>
      </c>
      <c r="O456" s="22">
        <f t="shared" si="12"/>
      </c>
      <c r="P456" s="22">
        <f>IF(往来单位!$C$446="客户",1,0)</f>
        <v>0</v>
      </c>
      <c r="Q456" s="22">
        <f t="shared" si="13"/>
        <v>21</v>
      </c>
    </row>
    <row r="457">
      <c r="A457" s="56">
        <f>IF($B457="","",444)</f>
      </c>
      <c r="B457" s="66">
        <f>IF(444&gt;$Q$613,"",INDEX(往来单位!$B$4:$B$603,MATCH(444,$Q$14:$Q$613,0)))</f>
      </c>
      <c r="C457" s="60">
        <f t="shared" si="0"/>
      </c>
      <c r="D457" s="60">
        <f t="shared" si="1"/>
      </c>
      <c r="E457" s="53">
        <f t="shared" si="2"/>
      </c>
      <c r="F457" s="53">
        <f t="shared" si="3"/>
      </c>
      <c r="G457" s="53">
        <f t="shared" si="4"/>
      </c>
      <c r="H457" s="59">
        <f t="shared" si="5"/>
      </c>
      <c r="I457" s="53">
        <f t="shared" si="6"/>
      </c>
      <c r="J457" s="53">
        <f t="shared" si="7"/>
      </c>
      <c r="K457" s="53">
        <f t="shared" si="8"/>
      </c>
      <c r="L457" s="67">
        <f t="shared" si="9"/>
      </c>
      <c r="M457" s="56">
        <f t="shared" si="10"/>
      </c>
      <c r="N457" s="68">
        <f t="shared" si="11"/>
      </c>
      <c r="O457" s="22">
        <f t="shared" si="12"/>
      </c>
      <c r="P457" s="22">
        <f>IF(往来单位!$C$447="客户",1,0)</f>
        <v>0</v>
      </c>
      <c r="Q457" s="22">
        <f t="shared" si="13"/>
        <v>21</v>
      </c>
    </row>
    <row r="458">
      <c r="A458" s="56">
        <f>IF($B458="","",445)</f>
      </c>
      <c r="B458" s="66">
        <f>IF(445&gt;$Q$613,"",INDEX(往来单位!$B$4:$B$603,MATCH(445,$Q$14:$Q$613,0)))</f>
      </c>
      <c r="C458" s="60">
        <f t="shared" si="0"/>
      </c>
      <c r="D458" s="60">
        <f t="shared" si="1"/>
      </c>
      <c r="E458" s="53">
        <f t="shared" si="2"/>
      </c>
      <c r="F458" s="53">
        <f t="shared" si="3"/>
      </c>
      <c r="G458" s="53">
        <f t="shared" si="4"/>
      </c>
      <c r="H458" s="59">
        <f t="shared" si="5"/>
      </c>
      <c r="I458" s="53">
        <f t="shared" si="6"/>
      </c>
      <c r="J458" s="53">
        <f t="shared" si="7"/>
      </c>
      <c r="K458" s="53">
        <f t="shared" si="8"/>
      </c>
      <c r="L458" s="67">
        <f t="shared" si="9"/>
      </c>
      <c r="M458" s="56">
        <f t="shared" si="10"/>
      </c>
      <c r="N458" s="68">
        <f t="shared" si="11"/>
      </c>
      <c r="O458" s="22">
        <f t="shared" si="12"/>
      </c>
      <c r="P458" s="22">
        <f>IF(往来单位!$C$448="客户",1,0)</f>
        <v>0</v>
      </c>
      <c r="Q458" s="22">
        <f t="shared" si="13"/>
        <v>21</v>
      </c>
    </row>
    <row r="459">
      <c r="A459" s="56">
        <f>IF($B459="","",446)</f>
      </c>
      <c r="B459" s="66">
        <f>IF(446&gt;$Q$613,"",INDEX(往来单位!$B$4:$B$603,MATCH(446,$Q$14:$Q$613,0)))</f>
      </c>
      <c r="C459" s="60">
        <f t="shared" si="0"/>
      </c>
      <c r="D459" s="60">
        <f t="shared" si="1"/>
      </c>
      <c r="E459" s="53">
        <f t="shared" si="2"/>
      </c>
      <c r="F459" s="53">
        <f t="shared" si="3"/>
      </c>
      <c r="G459" s="53">
        <f t="shared" si="4"/>
      </c>
      <c r="H459" s="59">
        <f t="shared" si="5"/>
      </c>
      <c r="I459" s="53">
        <f t="shared" si="6"/>
      </c>
      <c r="J459" s="53">
        <f t="shared" si="7"/>
      </c>
      <c r="K459" s="53">
        <f t="shared" si="8"/>
      </c>
      <c r="L459" s="67">
        <f t="shared" si="9"/>
      </c>
      <c r="M459" s="56">
        <f t="shared" si="10"/>
      </c>
      <c r="N459" s="68">
        <f t="shared" si="11"/>
      </c>
      <c r="O459" s="22">
        <f t="shared" si="12"/>
      </c>
      <c r="P459" s="22">
        <f>IF(往来单位!$C$449="客户",1,0)</f>
        <v>0</v>
      </c>
      <c r="Q459" s="22">
        <f t="shared" si="13"/>
        <v>21</v>
      </c>
    </row>
    <row r="460">
      <c r="A460" s="56">
        <f>IF($B460="","",447)</f>
      </c>
      <c r="B460" s="66">
        <f>IF(447&gt;$Q$613,"",INDEX(往来单位!$B$4:$B$603,MATCH(447,$Q$14:$Q$613,0)))</f>
      </c>
      <c r="C460" s="60">
        <f t="shared" si="0"/>
      </c>
      <c r="D460" s="60">
        <f t="shared" si="1"/>
      </c>
      <c r="E460" s="53">
        <f t="shared" si="2"/>
      </c>
      <c r="F460" s="53">
        <f t="shared" si="3"/>
      </c>
      <c r="G460" s="53">
        <f t="shared" si="4"/>
      </c>
      <c r="H460" s="59">
        <f t="shared" si="5"/>
      </c>
      <c r="I460" s="53">
        <f t="shared" si="6"/>
      </c>
      <c r="J460" s="53">
        <f t="shared" si="7"/>
      </c>
      <c r="K460" s="53">
        <f t="shared" si="8"/>
      </c>
      <c r="L460" s="67">
        <f t="shared" si="9"/>
      </c>
      <c r="M460" s="56">
        <f t="shared" si="10"/>
      </c>
      <c r="N460" s="68">
        <f t="shared" si="11"/>
      </c>
      <c r="O460" s="22">
        <f t="shared" si="12"/>
      </c>
      <c r="P460" s="22">
        <f>IF(往来单位!$C$450="客户",1,0)</f>
        <v>0</v>
      </c>
      <c r="Q460" s="22">
        <f t="shared" si="13"/>
        <v>21</v>
      </c>
    </row>
    <row r="461">
      <c r="A461" s="56">
        <f>IF($B461="","",448)</f>
      </c>
      <c r="B461" s="66">
        <f>IF(448&gt;$Q$613,"",INDEX(往来单位!$B$4:$B$603,MATCH(448,$Q$14:$Q$613,0)))</f>
      </c>
      <c r="C461" s="60">
        <f t="shared" si="0"/>
      </c>
      <c r="D461" s="60">
        <f t="shared" si="1"/>
      </c>
      <c r="E461" s="53">
        <f t="shared" si="2"/>
      </c>
      <c r="F461" s="53">
        <f t="shared" si="3"/>
      </c>
      <c r="G461" s="53">
        <f t="shared" si="4"/>
      </c>
      <c r="H461" s="59">
        <f t="shared" si="5"/>
      </c>
      <c r="I461" s="53">
        <f t="shared" si="6"/>
      </c>
      <c r="J461" s="53">
        <f t="shared" si="7"/>
      </c>
      <c r="K461" s="53">
        <f t="shared" si="8"/>
      </c>
      <c r="L461" s="67">
        <f t="shared" si="9"/>
      </c>
      <c r="M461" s="56">
        <f t="shared" si="10"/>
      </c>
      <c r="N461" s="68">
        <f t="shared" si="11"/>
      </c>
      <c r="O461" s="22">
        <f t="shared" si="12"/>
      </c>
      <c r="P461" s="22">
        <f>IF(往来单位!$C$451="客户",1,0)</f>
        <v>0</v>
      </c>
      <c r="Q461" s="22">
        <f t="shared" si="13"/>
        <v>21</v>
      </c>
    </row>
    <row r="462">
      <c r="A462" s="56">
        <f>IF($B462="","",449)</f>
      </c>
      <c r="B462" s="66">
        <f>IF(449&gt;$Q$613,"",INDEX(往来单位!$B$4:$B$603,MATCH(449,$Q$14:$Q$613,0)))</f>
      </c>
      <c r="C462" s="60">
        <f t="shared" si="0"/>
      </c>
      <c r="D462" s="60">
        <f t="shared" si="1"/>
      </c>
      <c r="E462" s="53">
        <f t="shared" si="2"/>
      </c>
      <c r="F462" s="53">
        <f t="shared" si="3"/>
      </c>
      <c r="G462" s="53">
        <f t="shared" si="4"/>
      </c>
      <c r="H462" s="59">
        <f t="shared" si="5"/>
      </c>
      <c r="I462" s="53">
        <f t="shared" si="6"/>
      </c>
      <c r="J462" s="53">
        <f t="shared" si="7"/>
      </c>
      <c r="K462" s="53">
        <f t="shared" si="8"/>
      </c>
      <c r="L462" s="67">
        <f t="shared" si="9"/>
      </c>
      <c r="M462" s="56">
        <f t="shared" si="10"/>
      </c>
      <c r="N462" s="68">
        <f t="shared" si="11"/>
      </c>
      <c r="O462" s="22">
        <f t="shared" si="12"/>
      </c>
      <c r="P462" s="22">
        <f>IF(往来单位!$C$452="客户",1,0)</f>
        <v>0</v>
      </c>
      <c r="Q462" s="22">
        <f t="shared" si="13"/>
        <v>21</v>
      </c>
    </row>
    <row r="463">
      <c r="A463" s="56">
        <f>IF($B463="","",450)</f>
      </c>
      <c r="B463" s="66">
        <f>IF(450&gt;$Q$613,"",INDEX(往来单位!$B$4:$B$603,MATCH(450,$Q$14:$Q$613,0)))</f>
      </c>
      <c r="C463" s="60">
        <f t="shared" si="0"/>
      </c>
      <c r="D463" s="60">
        <f t="shared" si="1"/>
      </c>
      <c r="E463" s="53">
        <f t="shared" si="2"/>
      </c>
      <c r="F463" s="53">
        <f t="shared" si="3"/>
      </c>
      <c r="G463" s="53">
        <f t="shared" si="4"/>
      </c>
      <c r="H463" s="59">
        <f t="shared" si="5"/>
      </c>
      <c r="I463" s="53">
        <f t="shared" si="6"/>
      </c>
      <c r="J463" s="53">
        <f t="shared" si="7"/>
      </c>
      <c r="K463" s="53">
        <f t="shared" si="8"/>
      </c>
      <c r="L463" s="67">
        <f t="shared" si="9"/>
      </c>
      <c r="M463" s="56">
        <f t="shared" si="10"/>
      </c>
      <c r="N463" s="68">
        <f t="shared" si="11"/>
      </c>
      <c r="O463" s="22">
        <f t="shared" si="12"/>
      </c>
      <c r="P463" s="22">
        <f>IF(往来单位!$C$453="客户",1,0)</f>
        <v>0</v>
      </c>
      <c r="Q463" s="22">
        <f t="shared" si="13"/>
        <v>21</v>
      </c>
    </row>
    <row r="464">
      <c r="A464" s="56">
        <f>IF($B464="","",451)</f>
      </c>
      <c r="B464" s="66">
        <f>IF(451&gt;$Q$613,"",INDEX(往来单位!$B$4:$B$603,MATCH(451,$Q$14:$Q$613,0)))</f>
      </c>
      <c r="C464" s="60">
        <f t="shared" si="0"/>
      </c>
      <c r="D464" s="60">
        <f t="shared" si="1"/>
      </c>
      <c r="E464" s="53">
        <f t="shared" si="2"/>
      </c>
      <c r="F464" s="53">
        <f t="shared" si="3"/>
      </c>
      <c r="G464" s="53">
        <f t="shared" si="4"/>
      </c>
      <c r="H464" s="59">
        <f t="shared" si="5"/>
      </c>
      <c r="I464" s="53">
        <f t="shared" si="6"/>
      </c>
      <c r="J464" s="53">
        <f t="shared" si="7"/>
      </c>
      <c r="K464" s="53">
        <f t="shared" si="8"/>
      </c>
      <c r="L464" s="67">
        <f t="shared" si="9"/>
      </c>
      <c r="M464" s="56">
        <f t="shared" si="10"/>
      </c>
      <c r="N464" s="68">
        <f t="shared" si="11"/>
      </c>
      <c r="O464" s="22">
        <f t="shared" si="12"/>
      </c>
      <c r="P464" s="22">
        <f>IF(往来单位!$C$454="客户",1,0)</f>
        <v>0</v>
      </c>
      <c r="Q464" s="22">
        <f t="shared" si="13"/>
        <v>21</v>
      </c>
    </row>
    <row r="465">
      <c r="A465" s="56">
        <f>IF($B465="","",452)</f>
      </c>
      <c r="B465" s="66">
        <f>IF(452&gt;$Q$613,"",INDEX(往来单位!$B$4:$B$603,MATCH(452,$Q$14:$Q$613,0)))</f>
      </c>
      <c r="C465" s="60">
        <f t="shared" si="0"/>
      </c>
      <c r="D465" s="60">
        <f t="shared" si="1"/>
      </c>
      <c r="E465" s="53">
        <f t="shared" si="2"/>
      </c>
      <c r="F465" s="53">
        <f t="shared" si="3"/>
      </c>
      <c r="G465" s="53">
        <f t="shared" si="4"/>
      </c>
      <c r="H465" s="59">
        <f t="shared" si="5"/>
      </c>
      <c r="I465" s="53">
        <f t="shared" si="6"/>
      </c>
      <c r="J465" s="53">
        <f t="shared" si="7"/>
      </c>
      <c r="K465" s="53">
        <f t="shared" si="8"/>
      </c>
      <c r="L465" s="67">
        <f t="shared" si="9"/>
      </c>
      <c r="M465" s="56">
        <f t="shared" si="10"/>
      </c>
      <c r="N465" s="68">
        <f t="shared" si="11"/>
      </c>
      <c r="O465" s="22">
        <f t="shared" si="12"/>
      </c>
      <c r="P465" s="22">
        <f>IF(往来单位!$C$455="客户",1,0)</f>
        <v>0</v>
      </c>
      <c r="Q465" s="22">
        <f t="shared" si="13"/>
        <v>21</v>
      </c>
    </row>
    <row r="466">
      <c r="A466" s="56">
        <f>IF($B466="","",453)</f>
      </c>
      <c r="B466" s="66">
        <f>IF(453&gt;$Q$613,"",INDEX(往来单位!$B$4:$B$603,MATCH(453,$Q$14:$Q$613,0)))</f>
      </c>
      <c r="C466" s="60">
        <f t="shared" si="0"/>
      </c>
      <c r="D466" s="60">
        <f t="shared" si="1"/>
      </c>
      <c r="E466" s="53">
        <f t="shared" si="2"/>
      </c>
      <c r="F466" s="53">
        <f t="shared" si="3"/>
      </c>
      <c r="G466" s="53">
        <f t="shared" si="4"/>
      </c>
      <c r="H466" s="59">
        <f t="shared" si="5"/>
      </c>
      <c r="I466" s="53">
        <f t="shared" si="6"/>
      </c>
      <c r="J466" s="53">
        <f t="shared" si="7"/>
      </c>
      <c r="K466" s="53">
        <f t="shared" si="8"/>
      </c>
      <c r="L466" s="67">
        <f t="shared" si="9"/>
      </c>
      <c r="M466" s="56">
        <f t="shared" si="10"/>
      </c>
      <c r="N466" s="68">
        <f t="shared" si="11"/>
      </c>
      <c r="O466" s="22">
        <f t="shared" si="12"/>
      </c>
      <c r="P466" s="22">
        <f>IF(往来单位!$C$456="客户",1,0)</f>
        <v>0</v>
      </c>
      <c r="Q466" s="22">
        <f t="shared" si="13"/>
        <v>21</v>
      </c>
    </row>
    <row r="467">
      <c r="A467" s="56">
        <f>IF($B467="","",454)</f>
      </c>
      <c r="B467" s="66">
        <f>IF(454&gt;$Q$613,"",INDEX(往来单位!$B$4:$B$603,MATCH(454,$Q$14:$Q$613,0)))</f>
      </c>
      <c r="C467" s="60">
        <f t="shared" si="0"/>
      </c>
      <c r="D467" s="60">
        <f t="shared" si="1"/>
      </c>
      <c r="E467" s="53">
        <f t="shared" si="2"/>
      </c>
      <c r="F467" s="53">
        <f t="shared" si="3"/>
      </c>
      <c r="G467" s="53">
        <f t="shared" si="4"/>
      </c>
      <c r="H467" s="59">
        <f t="shared" si="5"/>
      </c>
      <c r="I467" s="53">
        <f t="shared" si="6"/>
      </c>
      <c r="J467" s="53">
        <f t="shared" si="7"/>
      </c>
      <c r="K467" s="53">
        <f t="shared" si="8"/>
      </c>
      <c r="L467" s="67">
        <f t="shared" si="9"/>
      </c>
      <c r="M467" s="56">
        <f t="shared" si="10"/>
      </c>
      <c r="N467" s="68">
        <f t="shared" si="11"/>
      </c>
      <c r="O467" s="22">
        <f t="shared" si="12"/>
      </c>
      <c r="P467" s="22">
        <f>IF(往来单位!$C$457="客户",1,0)</f>
        <v>0</v>
      </c>
      <c r="Q467" s="22">
        <f t="shared" si="13"/>
        <v>21</v>
      </c>
    </row>
    <row r="468">
      <c r="A468" s="56">
        <f>IF($B468="","",455)</f>
      </c>
      <c r="B468" s="66">
        <f>IF(455&gt;$Q$613,"",INDEX(往来单位!$B$4:$B$603,MATCH(455,$Q$14:$Q$613,0)))</f>
      </c>
      <c r="C468" s="60">
        <f t="shared" si="0"/>
      </c>
      <c r="D468" s="60">
        <f t="shared" si="1"/>
      </c>
      <c r="E468" s="53">
        <f t="shared" si="2"/>
      </c>
      <c r="F468" s="53">
        <f t="shared" si="3"/>
      </c>
      <c r="G468" s="53">
        <f t="shared" si="4"/>
      </c>
      <c r="H468" s="59">
        <f t="shared" si="5"/>
      </c>
      <c r="I468" s="53">
        <f t="shared" si="6"/>
      </c>
      <c r="J468" s="53">
        <f t="shared" si="7"/>
      </c>
      <c r="K468" s="53">
        <f t="shared" si="8"/>
      </c>
      <c r="L468" s="67">
        <f t="shared" si="9"/>
      </c>
      <c r="M468" s="56">
        <f t="shared" si="10"/>
      </c>
      <c r="N468" s="68">
        <f t="shared" si="11"/>
      </c>
      <c r="O468" s="22">
        <f t="shared" si="12"/>
      </c>
      <c r="P468" s="22">
        <f>IF(往来单位!$C$458="客户",1,0)</f>
        <v>0</v>
      </c>
      <c r="Q468" s="22">
        <f t="shared" si="13"/>
        <v>21</v>
      </c>
    </row>
    <row r="469">
      <c r="A469" s="56">
        <f>IF($B469="","",456)</f>
      </c>
      <c r="B469" s="66">
        <f>IF(456&gt;$Q$613,"",INDEX(往来单位!$B$4:$B$603,MATCH(456,$Q$14:$Q$613,0)))</f>
      </c>
      <c r="C469" s="60">
        <f t="shared" si="0"/>
      </c>
      <c r="D469" s="60">
        <f t="shared" si="1"/>
      </c>
      <c r="E469" s="53">
        <f t="shared" si="2"/>
      </c>
      <c r="F469" s="53">
        <f t="shared" si="3"/>
      </c>
      <c r="G469" s="53">
        <f t="shared" si="4"/>
      </c>
      <c r="H469" s="59">
        <f t="shared" si="5"/>
      </c>
      <c r="I469" s="53">
        <f t="shared" si="6"/>
      </c>
      <c r="J469" s="53">
        <f t="shared" si="7"/>
      </c>
      <c r="K469" s="53">
        <f t="shared" si="8"/>
      </c>
      <c r="L469" s="67">
        <f t="shared" si="9"/>
      </c>
      <c r="M469" s="56">
        <f t="shared" si="10"/>
      </c>
      <c r="N469" s="68">
        <f t="shared" si="11"/>
      </c>
      <c r="O469" s="22">
        <f t="shared" si="12"/>
      </c>
      <c r="P469" s="22">
        <f>IF(往来单位!$C$459="客户",1,0)</f>
        <v>0</v>
      </c>
      <c r="Q469" s="22">
        <f t="shared" si="13"/>
        <v>21</v>
      </c>
    </row>
    <row r="470">
      <c r="A470" s="56">
        <f>IF($B470="","",457)</f>
      </c>
      <c r="B470" s="66">
        <f>IF(457&gt;$Q$613,"",INDEX(往来单位!$B$4:$B$603,MATCH(457,$Q$14:$Q$613,0)))</f>
      </c>
      <c r="C470" s="60">
        <f t="shared" si="0"/>
      </c>
      <c r="D470" s="60">
        <f t="shared" si="1"/>
      </c>
      <c r="E470" s="53">
        <f t="shared" si="2"/>
      </c>
      <c r="F470" s="53">
        <f t="shared" si="3"/>
      </c>
      <c r="G470" s="53">
        <f t="shared" si="4"/>
      </c>
      <c r="H470" s="59">
        <f t="shared" si="5"/>
      </c>
      <c r="I470" s="53">
        <f t="shared" si="6"/>
      </c>
      <c r="J470" s="53">
        <f t="shared" si="7"/>
      </c>
      <c r="K470" s="53">
        <f t="shared" si="8"/>
      </c>
      <c r="L470" s="67">
        <f t="shared" si="9"/>
      </c>
      <c r="M470" s="56">
        <f t="shared" si="10"/>
      </c>
      <c r="N470" s="68">
        <f t="shared" si="11"/>
      </c>
      <c r="O470" s="22">
        <f t="shared" si="12"/>
      </c>
      <c r="P470" s="22">
        <f>IF(往来单位!$C$460="客户",1,0)</f>
        <v>0</v>
      </c>
      <c r="Q470" s="22">
        <f t="shared" si="13"/>
        <v>21</v>
      </c>
    </row>
    <row r="471">
      <c r="A471" s="56">
        <f>IF($B471="","",458)</f>
      </c>
      <c r="B471" s="66">
        <f>IF(458&gt;$Q$613,"",INDEX(往来单位!$B$4:$B$603,MATCH(458,$Q$14:$Q$613,0)))</f>
      </c>
      <c r="C471" s="60">
        <f t="shared" si="0"/>
      </c>
      <c r="D471" s="60">
        <f t="shared" si="1"/>
      </c>
      <c r="E471" s="53">
        <f t="shared" si="2"/>
      </c>
      <c r="F471" s="53">
        <f t="shared" si="3"/>
      </c>
      <c r="G471" s="53">
        <f t="shared" si="4"/>
      </c>
      <c r="H471" s="59">
        <f t="shared" si="5"/>
      </c>
      <c r="I471" s="53">
        <f t="shared" si="6"/>
      </c>
      <c r="J471" s="53">
        <f t="shared" si="7"/>
      </c>
      <c r="K471" s="53">
        <f t="shared" si="8"/>
      </c>
      <c r="L471" s="67">
        <f t="shared" si="9"/>
      </c>
      <c r="M471" s="56">
        <f t="shared" si="10"/>
      </c>
      <c r="N471" s="68">
        <f t="shared" si="11"/>
      </c>
      <c r="O471" s="22">
        <f t="shared" si="12"/>
      </c>
      <c r="P471" s="22">
        <f>IF(往来单位!$C$461="客户",1,0)</f>
        <v>0</v>
      </c>
      <c r="Q471" s="22">
        <f t="shared" si="13"/>
        <v>21</v>
      </c>
    </row>
    <row r="472">
      <c r="A472" s="56">
        <f>IF($B472="","",459)</f>
      </c>
      <c r="B472" s="66">
        <f>IF(459&gt;$Q$613,"",INDEX(往来单位!$B$4:$B$603,MATCH(459,$Q$14:$Q$613,0)))</f>
      </c>
      <c r="C472" s="60">
        <f t="shared" si="0"/>
      </c>
      <c r="D472" s="60">
        <f t="shared" si="1"/>
      </c>
      <c r="E472" s="53">
        <f t="shared" si="2"/>
      </c>
      <c r="F472" s="53">
        <f t="shared" si="3"/>
      </c>
      <c r="G472" s="53">
        <f t="shared" si="4"/>
      </c>
      <c r="H472" s="59">
        <f t="shared" si="5"/>
      </c>
      <c r="I472" s="53">
        <f t="shared" si="6"/>
      </c>
      <c r="J472" s="53">
        <f t="shared" si="7"/>
      </c>
      <c r="K472" s="53">
        <f t="shared" si="8"/>
      </c>
      <c r="L472" s="67">
        <f t="shared" si="9"/>
      </c>
      <c r="M472" s="56">
        <f t="shared" si="10"/>
      </c>
      <c r="N472" s="68">
        <f t="shared" si="11"/>
      </c>
      <c r="O472" s="22">
        <f t="shared" si="12"/>
      </c>
      <c r="P472" s="22">
        <f>IF(往来单位!$C$462="客户",1,0)</f>
        <v>0</v>
      </c>
      <c r="Q472" s="22">
        <f t="shared" si="13"/>
        <v>21</v>
      </c>
    </row>
    <row r="473">
      <c r="A473" s="56">
        <f>IF($B473="","",460)</f>
      </c>
      <c r="B473" s="66">
        <f>IF(460&gt;$Q$613,"",INDEX(往来单位!$B$4:$B$603,MATCH(460,$Q$14:$Q$613,0)))</f>
      </c>
      <c r="C473" s="60">
        <f t="shared" si="0"/>
      </c>
      <c r="D473" s="60">
        <f t="shared" si="1"/>
      </c>
      <c r="E473" s="53">
        <f t="shared" si="2"/>
      </c>
      <c r="F473" s="53">
        <f t="shared" si="3"/>
      </c>
      <c r="G473" s="53">
        <f t="shared" si="4"/>
      </c>
      <c r="H473" s="59">
        <f t="shared" si="5"/>
      </c>
      <c r="I473" s="53">
        <f t="shared" si="6"/>
      </c>
      <c r="J473" s="53">
        <f t="shared" si="7"/>
      </c>
      <c r="K473" s="53">
        <f t="shared" si="8"/>
      </c>
      <c r="L473" s="67">
        <f t="shared" si="9"/>
      </c>
      <c r="M473" s="56">
        <f t="shared" si="10"/>
      </c>
      <c r="N473" s="68">
        <f t="shared" si="11"/>
      </c>
      <c r="O473" s="22">
        <f t="shared" si="12"/>
      </c>
      <c r="P473" s="22">
        <f>IF(往来单位!$C$463="客户",1,0)</f>
        <v>0</v>
      </c>
      <c r="Q473" s="22">
        <f t="shared" si="13"/>
        <v>21</v>
      </c>
    </row>
    <row r="474">
      <c r="A474" s="56">
        <f>IF($B474="","",461)</f>
      </c>
      <c r="B474" s="66">
        <f>IF(461&gt;$Q$613,"",INDEX(往来单位!$B$4:$B$603,MATCH(461,$Q$14:$Q$613,0)))</f>
      </c>
      <c r="C474" s="60">
        <f t="shared" si="0"/>
      </c>
      <c r="D474" s="60">
        <f t="shared" si="1"/>
      </c>
      <c r="E474" s="53">
        <f t="shared" si="2"/>
      </c>
      <c r="F474" s="53">
        <f t="shared" si="3"/>
      </c>
      <c r="G474" s="53">
        <f t="shared" si="4"/>
      </c>
      <c r="H474" s="59">
        <f t="shared" si="5"/>
      </c>
      <c r="I474" s="53">
        <f t="shared" si="6"/>
      </c>
      <c r="J474" s="53">
        <f t="shared" si="7"/>
      </c>
      <c r="K474" s="53">
        <f t="shared" si="8"/>
      </c>
      <c r="L474" s="67">
        <f t="shared" si="9"/>
      </c>
      <c r="M474" s="56">
        <f t="shared" si="10"/>
      </c>
      <c r="N474" s="68">
        <f t="shared" si="11"/>
      </c>
      <c r="O474" s="22">
        <f t="shared" si="12"/>
      </c>
      <c r="P474" s="22">
        <f>IF(往来单位!$C$464="客户",1,0)</f>
        <v>0</v>
      </c>
      <c r="Q474" s="22">
        <f t="shared" si="13"/>
        <v>21</v>
      </c>
    </row>
    <row r="475">
      <c r="A475" s="56">
        <f>IF($B475="","",462)</f>
      </c>
      <c r="B475" s="66">
        <f>IF(462&gt;$Q$613,"",INDEX(往来单位!$B$4:$B$603,MATCH(462,$Q$14:$Q$613,0)))</f>
      </c>
      <c r="C475" s="60">
        <f t="shared" si="0"/>
      </c>
      <c r="D475" s="60">
        <f t="shared" si="1"/>
      </c>
      <c r="E475" s="53">
        <f t="shared" si="2"/>
      </c>
      <c r="F475" s="53">
        <f t="shared" si="3"/>
      </c>
      <c r="G475" s="53">
        <f t="shared" si="4"/>
      </c>
      <c r="H475" s="59">
        <f t="shared" si="5"/>
      </c>
      <c r="I475" s="53">
        <f t="shared" si="6"/>
      </c>
      <c r="J475" s="53">
        <f t="shared" si="7"/>
      </c>
      <c r="K475" s="53">
        <f t="shared" si="8"/>
      </c>
      <c r="L475" s="67">
        <f t="shared" si="9"/>
      </c>
      <c r="M475" s="56">
        <f t="shared" si="10"/>
      </c>
      <c r="N475" s="68">
        <f t="shared" si="11"/>
      </c>
      <c r="O475" s="22">
        <f t="shared" si="12"/>
      </c>
      <c r="P475" s="22">
        <f>IF(往来单位!$C$465="客户",1,0)</f>
        <v>0</v>
      </c>
      <c r="Q475" s="22">
        <f t="shared" si="13"/>
        <v>21</v>
      </c>
    </row>
    <row r="476">
      <c r="A476" s="56">
        <f>IF($B476="","",463)</f>
      </c>
      <c r="B476" s="66">
        <f>IF(463&gt;$Q$613,"",INDEX(往来单位!$B$4:$B$603,MATCH(463,$Q$14:$Q$613,0)))</f>
      </c>
      <c r="C476" s="60">
        <f t="shared" si="0"/>
      </c>
      <c r="D476" s="60">
        <f t="shared" si="1"/>
      </c>
      <c r="E476" s="53">
        <f t="shared" si="2"/>
      </c>
      <c r="F476" s="53">
        <f t="shared" si="3"/>
      </c>
      <c r="G476" s="53">
        <f t="shared" si="4"/>
      </c>
      <c r="H476" s="59">
        <f t="shared" si="5"/>
      </c>
      <c r="I476" s="53">
        <f t="shared" si="6"/>
      </c>
      <c r="J476" s="53">
        <f t="shared" si="7"/>
      </c>
      <c r="K476" s="53">
        <f t="shared" si="8"/>
      </c>
      <c r="L476" s="67">
        <f t="shared" si="9"/>
      </c>
      <c r="M476" s="56">
        <f t="shared" si="10"/>
      </c>
      <c r="N476" s="68">
        <f t="shared" si="11"/>
      </c>
      <c r="O476" s="22">
        <f t="shared" si="12"/>
      </c>
      <c r="P476" s="22">
        <f>IF(往来单位!$C$466="客户",1,0)</f>
        <v>0</v>
      </c>
      <c r="Q476" s="22">
        <f t="shared" si="13"/>
        <v>21</v>
      </c>
    </row>
    <row r="477">
      <c r="A477" s="56">
        <f>IF($B477="","",464)</f>
      </c>
      <c r="B477" s="66">
        <f>IF(464&gt;$Q$613,"",INDEX(往来单位!$B$4:$B$603,MATCH(464,$Q$14:$Q$613,0)))</f>
      </c>
      <c r="C477" s="60">
        <f t="shared" si="0"/>
      </c>
      <c r="D477" s="60">
        <f t="shared" si="1"/>
      </c>
      <c r="E477" s="53">
        <f t="shared" si="2"/>
      </c>
      <c r="F477" s="53">
        <f t="shared" si="3"/>
      </c>
      <c r="G477" s="53">
        <f t="shared" si="4"/>
      </c>
      <c r="H477" s="59">
        <f t="shared" si="5"/>
      </c>
      <c r="I477" s="53">
        <f t="shared" si="6"/>
      </c>
      <c r="J477" s="53">
        <f t="shared" si="7"/>
      </c>
      <c r="K477" s="53">
        <f t="shared" si="8"/>
      </c>
      <c r="L477" s="67">
        <f t="shared" si="9"/>
      </c>
      <c r="M477" s="56">
        <f t="shared" si="10"/>
      </c>
      <c r="N477" s="68">
        <f t="shared" si="11"/>
      </c>
      <c r="O477" s="22">
        <f t="shared" si="12"/>
      </c>
      <c r="P477" s="22">
        <f>IF(往来单位!$C$467="客户",1,0)</f>
        <v>0</v>
      </c>
      <c r="Q477" s="22">
        <f t="shared" si="13"/>
        <v>21</v>
      </c>
    </row>
    <row r="478">
      <c r="A478" s="56">
        <f>IF($B478="","",465)</f>
      </c>
      <c r="B478" s="66">
        <f>IF(465&gt;$Q$613,"",INDEX(往来单位!$B$4:$B$603,MATCH(465,$Q$14:$Q$613,0)))</f>
      </c>
      <c r="C478" s="60">
        <f t="shared" si="0"/>
      </c>
      <c r="D478" s="60">
        <f t="shared" si="1"/>
      </c>
      <c r="E478" s="53">
        <f t="shared" si="2"/>
      </c>
      <c r="F478" s="53">
        <f t="shared" si="3"/>
      </c>
      <c r="G478" s="53">
        <f t="shared" si="4"/>
      </c>
      <c r="H478" s="59">
        <f t="shared" si="5"/>
      </c>
      <c r="I478" s="53">
        <f t="shared" si="6"/>
      </c>
      <c r="J478" s="53">
        <f t="shared" si="7"/>
      </c>
      <c r="K478" s="53">
        <f t="shared" si="8"/>
      </c>
      <c r="L478" s="67">
        <f t="shared" si="9"/>
      </c>
      <c r="M478" s="56">
        <f t="shared" si="10"/>
      </c>
      <c r="N478" s="68">
        <f t="shared" si="11"/>
      </c>
      <c r="O478" s="22">
        <f t="shared" si="12"/>
      </c>
      <c r="P478" s="22">
        <f>IF(往来单位!$C$468="客户",1,0)</f>
        <v>0</v>
      </c>
      <c r="Q478" s="22">
        <f t="shared" si="13"/>
        <v>21</v>
      </c>
    </row>
    <row r="479">
      <c r="A479" s="56">
        <f>IF($B479="","",466)</f>
      </c>
      <c r="B479" s="66">
        <f>IF(466&gt;$Q$613,"",INDEX(往来单位!$B$4:$B$603,MATCH(466,$Q$14:$Q$613,0)))</f>
      </c>
      <c r="C479" s="60">
        <f t="shared" si="0"/>
      </c>
      <c r="D479" s="60">
        <f t="shared" si="1"/>
      </c>
      <c r="E479" s="53">
        <f t="shared" si="2"/>
      </c>
      <c r="F479" s="53">
        <f t="shared" si="3"/>
      </c>
      <c r="G479" s="53">
        <f t="shared" si="4"/>
      </c>
      <c r="H479" s="59">
        <f t="shared" si="5"/>
      </c>
      <c r="I479" s="53">
        <f t="shared" si="6"/>
      </c>
      <c r="J479" s="53">
        <f t="shared" si="7"/>
      </c>
      <c r="K479" s="53">
        <f t="shared" si="8"/>
      </c>
      <c r="L479" s="67">
        <f t="shared" si="9"/>
      </c>
      <c r="M479" s="56">
        <f t="shared" si="10"/>
      </c>
      <c r="N479" s="68">
        <f t="shared" si="11"/>
      </c>
      <c r="O479" s="22">
        <f t="shared" si="12"/>
      </c>
      <c r="P479" s="22">
        <f>IF(往来单位!$C$469="客户",1,0)</f>
        <v>0</v>
      </c>
      <c r="Q479" s="22">
        <f t="shared" si="13"/>
        <v>21</v>
      </c>
    </row>
    <row r="480">
      <c r="A480" s="56">
        <f>IF($B480="","",467)</f>
      </c>
      <c r="B480" s="66">
        <f>IF(467&gt;$Q$613,"",INDEX(往来单位!$B$4:$B$603,MATCH(467,$Q$14:$Q$613,0)))</f>
      </c>
      <c r="C480" s="60">
        <f t="shared" si="0"/>
      </c>
      <c r="D480" s="60">
        <f t="shared" si="1"/>
      </c>
      <c r="E480" s="53">
        <f t="shared" si="2"/>
      </c>
      <c r="F480" s="53">
        <f t="shared" si="3"/>
      </c>
      <c r="G480" s="53">
        <f t="shared" si="4"/>
      </c>
      <c r="H480" s="59">
        <f t="shared" si="5"/>
      </c>
      <c r="I480" s="53">
        <f t="shared" si="6"/>
      </c>
      <c r="J480" s="53">
        <f t="shared" si="7"/>
      </c>
      <c r="K480" s="53">
        <f t="shared" si="8"/>
      </c>
      <c r="L480" s="67">
        <f t="shared" si="9"/>
      </c>
      <c r="M480" s="56">
        <f t="shared" si="10"/>
      </c>
      <c r="N480" s="68">
        <f t="shared" si="11"/>
      </c>
      <c r="O480" s="22">
        <f t="shared" si="12"/>
      </c>
      <c r="P480" s="22">
        <f>IF(往来单位!$C$470="客户",1,0)</f>
        <v>0</v>
      </c>
      <c r="Q480" s="22">
        <f t="shared" si="13"/>
        <v>21</v>
      </c>
    </row>
    <row r="481">
      <c r="A481" s="56">
        <f>IF($B481="","",468)</f>
      </c>
      <c r="B481" s="66">
        <f>IF(468&gt;$Q$613,"",INDEX(往来单位!$B$4:$B$603,MATCH(468,$Q$14:$Q$613,0)))</f>
      </c>
      <c r="C481" s="60">
        <f t="shared" si="0"/>
      </c>
      <c r="D481" s="60">
        <f t="shared" si="1"/>
      </c>
      <c r="E481" s="53">
        <f t="shared" si="2"/>
      </c>
      <c r="F481" s="53">
        <f t="shared" si="3"/>
      </c>
      <c r="G481" s="53">
        <f t="shared" si="4"/>
      </c>
      <c r="H481" s="59">
        <f t="shared" si="5"/>
      </c>
      <c r="I481" s="53">
        <f t="shared" si="6"/>
      </c>
      <c r="J481" s="53">
        <f t="shared" si="7"/>
      </c>
      <c r="K481" s="53">
        <f t="shared" si="8"/>
      </c>
      <c r="L481" s="67">
        <f t="shared" si="9"/>
      </c>
      <c r="M481" s="56">
        <f t="shared" si="10"/>
      </c>
      <c r="N481" s="68">
        <f t="shared" si="11"/>
      </c>
      <c r="O481" s="22">
        <f t="shared" si="12"/>
      </c>
      <c r="P481" s="22">
        <f>IF(往来单位!$C$471="客户",1,0)</f>
        <v>0</v>
      </c>
      <c r="Q481" s="22">
        <f t="shared" si="13"/>
        <v>21</v>
      </c>
    </row>
    <row r="482">
      <c r="A482" s="56">
        <f>IF($B482="","",469)</f>
      </c>
      <c r="B482" s="66">
        <f>IF(469&gt;$Q$613,"",INDEX(往来单位!$B$4:$B$603,MATCH(469,$Q$14:$Q$613,0)))</f>
      </c>
      <c r="C482" s="60">
        <f t="shared" si="0"/>
      </c>
      <c r="D482" s="60">
        <f t="shared" si="1"/>
      </c>
      <c r="E482" s="53">
        <f t="shared" si="2"/>
      </c>
      <c r="F482" s="53">
        <f t="shared" si="3"/>
      </c>
      <c r="G482" s="53">
        <f t="shared" si="4"/>
      </c>
      <c r="H482" s="59">
        <f t="shared" si="5"/>
      </c>
      <c r="I482" s="53">
        <f t="shared" si="6"/>
      </c>
      <c r="J482" s="53">
        <f t="shared" si="7"/>
      </c>
      <c r="K482" s="53">
        <f t="shared" si="8"/>
      </c>
      <c r="L482" s="67">
        <f t="shared" si="9"/>
      </c>
      <c r="M482" s="56">
        <f t="shared" si="10"/>
      </c>
      <c r="N482" s="68">
        <f t="shared" si="11"/>
      </c>
      <c r="O482" s="22">
        <f t="shared" si="12"/>
      </c>
      <c r="P482" s="22">
        <f>IF(往来单位!$C$472="客户",1,0)</f>
        <v>0</v>
      </c>
      <c r="Q482" s="22">
        <f t="shared" si="13"/>
        <v>21</v>
      </c>
    </row>
    <row r="483">
      <c r="A483" s="56">
        <f>IF($B483="","",470)</f>
      </c>
      <c r="B483" s="66">
        <f>IF(470&gt;$Q$613,"",INDEX(往来单位!$B$4:$B$603,MATCH(470,$Q$14:$Q$613,0)))</f>
      </c>
      <c r="C483" s="60">
        <f t="shared" si="0"/>
      </c>
      <c r="D483" s="60">
        <f t="shared" si="1"/>
      </c>
      <c r="E483" s="53">
        <f t="shared" si="2"/>
      </c>
      <c r="F483" s="53">
        <f t="shared" si="3"/>
      </c>
      <c r="G483" s="53">
        <f t="shared" si="4"/>
      </c>
      <c r="H483" s="59">
        <f t="shared" si="5"/>
      </c>
      <c r="I483" s="53">
        <f t="shared" si="6"/>
      </c>
      <c r="J483" s="53">
        <f t="shared" si="7"/>
      </c>
      <c r="K483" s="53">
        <f t="shared" si="8"/>
      </c>
      <c r="L483" s="67">
        <f t="shared" si="9"/>
      </c>
      <c r="M483" s="56">
        <f t="shared" si="10"/>
      </c>
      <c r="N483" s="68">
        <f t="shared" si="11"/>
      </c>
      <c r="O483" s="22">
        <f t="shared" si="12"/>
      </c>
      <c r="P483" s="22">
        <f>IF(往来单位!$C$473="客户",1,0)</f>
        <v>0</v>
      </c>
      <c r="Q483" s="22">
        <f t="shared" si="13"/>
        <v>21</v>
      </c>
    </row>
    <row r="484">
      <c r="A484" s="56">
        <f>IF($B484="","",471)</f>
      </c>
      <c r="B484" s="66">
        <f>IF(471&gt;$Q$613,"",INDEX(往来单位!$B$4:$B$603,MATCH(471,$Q$14:$Q$613,0)))</f>
      </c>
      <c r="C484" s="60">
        <f t="shared" si="0"/>
      </c>
      <c r="D484" s="60">
        <f t="shared" si="1"/>
      </c>
      <c r="E484" s="53">
        <f t="shared" si="2"/>
      </c>
      <c r="F484" s="53">
        <f t="shared" si="3"/>
      </c>
      <c r="G484" s="53">
        <f t="shared" si="4"/>
      </c>
      <c r="H484" s="59">
        <f t="shared" si="5"/>
      </c>
      <c r="I484" s="53">
        <f t="shared" si="6"/>
      </c>
      <c r="J484" s="53">
        <f t="shared" si="7"/>
      </c>
      <c r="K484" s="53">
        <f t="shared" si="8"/>
      </c>
      <c r="L484" s="67">
        <f t="shared" si="9"/>
      </c>
      <c r="M484" s="56">
        <f t="shared" si="10"/>
      </c>
      <c r="N484" s="68">
        <f t="shared" si="11"/>
      </c>
      <c r="O484" s="22">
        <f t="shared" si="12"/>
      </c>
      <c r="P484" s="22">
        <f>IF(往来单位!$C$474="客户",1,0)</f>
        <v>0</v>
      </c>
      <c r="Q484" s="22">
        <f t="shared" si="13"/>
        <v>21</v>
      </c>
    </row>
    <row r="485">
      <c r="A485" s="56">
        <f>IF($B485="","",472)</f>
      </c>
      <c r="B485" s="66">
        <f>IF(472&gt;$Q$613,"",INDEX(往来单位!$B$4:$B$603,MATCH(472,$Q$14:$Q$613,0)))</f>
      </c>
      <c r="C485" s="60">
        <f t="shared" si="0"/>
      </c>
      <c r="D485" s="60">
        <f t="shared" si="1"/>
      </c>
      <c r="E485" s="53">
        <f t="shared" si="2"/>
      </c>
      <c r="F485" s="53">
        <f t="shared" si="3"/>
      </c>
      <c r="G485" s="53">
        <f t="shared" si="4"/>
      </c>
      <c r="H485" s="59">
        <f t="shared" si="5"/>
      </c>
      <c r="I485" s="53">
        <f t="shared" si="6"/>
      </c>
      <c r="J485" s="53">
        <f t="shared" si="7"/>
      </c>
      <c r="K485" s="53">
        <f t="shared" si="8"/>
      </c>
      <c r="L485" s="67">
        <f t="shared" si="9"/>
      </c>
      <c r="M485" s="56">
        <f t="shared" si="10"/>
      </c>
      <c r="N485" s="68">
        <f t="shared" si="11"/>
      </c>
      <c r="O485" s="22">
        <f t="shared" si="12"/>
      </c>
      <c r="P485" s="22">
        <f>IF(往来单位!$C$475="客户",1,0)</f>
        <v>0</v>
      </c>
      <c r="Q485" s="22">
        <f t="shared" si="13"/>
        <v>21</v>
      </c>
    </row>
    <row r="486">
      <c r="A486" s="56">
        <f>IF($B486="","",473)</f>
      </c>
      <c r="B486" s="66">
        <f>IF(473&gt;$Q$613,"",INDEX(往来单位!$B$4:$B$603,MATCH(473,$Q$14:$Q$613,0)))</f>
      </c>
      <c r="C486" s="60">
        <f t="shared" si="0"/>
      </c>
      <c r="D486" s="60">
        <f t="shared" si="1"/>
      </c>
      <c r="E486" s="53">
        <f t="shared" si="2"/>
      </c>
      <c r="F486" s="53">
        <f t="shared" si="3"/>
      </c>
      <c r="G486" s="53">
        <f t="shared" si="4"/>
      </c>
      <c r="H486" s="59">
        <f t="shared" si="5"/>
      </c>
      <c r="I486" s="53">
        <f t="shared" si="6"/>
      </c>
      <c r="J486" s="53">
        <f t="shared" si="7"/>
      </c>
      <c r="K486" s="53">
        <f t="shared" si="8"/>
      </c>
      <c r="L486" s="67">
        <f t="shared" si="9"/>
      </c>
      <c r="M486" s="56">
        <f t="shared" si="10"/>
      </c>
      <c r="N486" s="68">
        <f t="shared" si="11"/>
      </c>
      <c r="O486" s="22">
        <f t="shared" si="12"/>
      </c>
      <c r="P486" s="22">
        <f>IF(往来单位!$C$476="客户",1,0)</f>
        <v>0</v>
      </c>
      <c r="Q486" s="22">
        <f t="shared" si="13"/>
        <v>21</v>
      </c>
    </row>
    <row r="487">
      <c r="A487" s="56">
        <f>IF($B487="","",474)</f>
      </c>
      <c r="B487" s="66">
        <f>IF(474&gt;$Q$613,"",INDEX(往来单位!$B$4:$B$603,MATCH(474,$Q$14:$Q$613,0)))</f>
      </c>
      <c r="C487" s="60">
        <f t="shared" si="0"/>
      </c>
      <c r="D487" s="60">
        <f t="shared" si="1"/>
      </c>
      <c r="E487" s="53">
        <f t="shared" si="2"/>
      </c>
      <c r="F487" s="53">
        <f t="shared" si="3"/>
      </c>
      <c r="G487" s="53">
        <f t="shared" si="4"/>
      </c>
      <c r="H487" s="59">
        <f t="shared" si="5"/>
      </c>
      <c r="I487" s="53">
        <f t="shared" si="6"/>
      </c>
      <c r="J487" s="53">
        <f t="shared" si="7"/>
      </c>
      <c r="K487" s="53">
        <f t="shared" si="8"/>
      </c>
      <c r="L487" s="67">
        <f t="shared" si="9"/>
      </c>
      <c r="M487" s="56">
        <f t="shared" si="10"/>
      </c>
      <c r="N487" s="68">
        <f t="shared" si="11"/>
      </c>
      <c r="O487" s="22">
        <f t="shared" si="12"/>
      </c>
      <c r="P487" s="22">
        <f>IF(往来单位!$C$477="客户",1,0)</f>
        <v>0</v>
      </c>
      <c r="Q487" s="22">
        <f t="shared" si="13"/>
        <v>21</v>
      </c>
    </row>
    <row r="488">
      <c r="A488" s="56">
        <f>IF($B488="","",475)</f>
      </c>
      <c r="B488" s="66">
        <f>IF(475&gt;$Q$613,"",INDEX(往来单位!$B$4:$B$603,MATCH(475,$Q$14:$Q$613,0)))</f>
      </c>
      <c r="C488" s="60">
        <f t="shared" si="0"/>
      </c>
      <c r="D488" s="60">
        <f t="shared" si="1"/>
      </c>
      <c r="E488" s="53">
        <f t="shared" si="2"/>
      </c>
      <c r="F488" s="53">
        <f t="shared" si="3"/>
      </c>
      <c r="G488" s="53">
        <f t="shared" si="4"/>
      </c>
      <c r="H488" s="59">
        <f t="shared" si="5"/>
      </c>
      <c r="I488" s="53">
        <f t="shared" si="6"/>
      </c>
      <c r="J488" s="53">
        <f t="shared" si="7"/>
      </c>
      <c r="K488" s="53">
        <f t="shared" si="8"/>
      </c>
      <c r="L488" s="67">
        <f t="shared" si="9"/>
      </c>
      <c r="M488" s="56">
        <f t="shared" si="10"/>
      </c>
      <c r="N488" s="68">
        <f t="shared" si="11"/>
      </c>
      <c r="O488" s="22">
        <f t="shared" si="12"/>
      </c>
      <c r="P488" s="22">
        <f>IF(往来单位!$C$478="客户",1,0)</f>
        <v>0</v>
      </c>
      <c r="Q488" s="22">
        <f t="shared" si="13"/>
        <v>21</v>
      </c>
    </row>
    <row r="489">
      <c r="A489" s="56">
        <f>IF($B489="","",476)</f>
      </c>
      <c r="B489" s="66">
        <f>IF(476&gt;$Q$613,"",INDEX(往来单位!$B$4:$B$603,MATCH(476,$Q$14:$Q$613,0)))</f>
      </c>
      <c r="C489" s="60">
        <f t="shared" si="0"/>
      </c>
      <c r="D489" s="60">
        <f t="shared" si="1"/>
      </c>
      <c r="E489" s="53">
        <f t="shared" si="2"/>
      </c>
      <c r="F489" s="53">
        <f t="shared" si="3"/>
      </c>
      <c r="G489" s="53">
        <f t="shared" si="4"/>
      </c>
      <c r="H489" s="59">
        <f t="shared" si="5"/>
      </c>
      <c r="I489" s="53">
        <f t="shared" si="6"/>
      </c>
      <c r="J489" s="53">
        <f t="shared" si="7"/>
      </c>
      <c r="K489" s="53">
        <f t="shared" si="8"/>
      </c>
      <c r="L489" s="67">
        <f t="shared" si="9"/>
      </c>
      <c r="M489" s="56">
        <f t="shared" si="10"/>
      </c>
      <c r="N489" s="68">
        <f t="shared" si="11"/>
      </c>
      <c r="O489" s="22">
        <f t="shared" si="12"/>
      </c>
      <c r="P489" s="22">
        <f>IF(往来单位!$C$479="客户",1,0)</f>
        <v>0</v>
      </c>
      <c r="Q489" s="22">
        <f t="shared" si="13"/>
        <v>21</v>
      </c>
    </row>
    <row r="490">
      <c r="A490" s="56">
        <f>IF($B490="","",477)</f>
      </c>
      <c r="B490" s="66">
        <f>IF(477&gt;$Q$613,"",INDEX(往来单位!$B$4:$B$603,MATCH(477,$Q$14:$Q$613,0)))</f>
      </c>
      <c r="C490" s="60">
        <f t="shared" si="0"/>
      </c>
      <c r="D490" s="60">
        <f t="shared" si="1"/>
      </c>
      <c r="E490" s="53">
        <f t="shared" si="2"/>
      </c>
      <c r="F490" s="53">
        <f t="shared" si="3"/>
      </c>
      <c r="G490" s="53">
        <f t="shared" si="4"/>
      </c>
      <c r="H490" s="59">
        <f t="shared" si="5"/>
      </c>
      <c r="I490" s="53">
        <f t="shared" si="6"/>
      </c>
      <c r="J490" s="53">
        <f t="shared" si="7"/>
      </c>
      <c r="K490" s="53">
        <f t="shared" si="8"/>
      </c>
      <c r="L490" s="67">
        <f t="shared" si="9"/>
      </c>
      <c r="M490" s="56">
        <f t="shared" si="10"/>
      </c>
      <c r="N490" s="68">
        <f t="shared" si="11"/>
      </c>
      <c r="O490" s="22">
        <f t="shared" si="12"/>
      </c>
      <c r="P490" s="22">
        <f>IF(往来单位!$C$480="客户",1,0)</f>
        <v>0</v>
      </c>
      <c r="Q490" s="22">
        <f t="shared" si="13"/>
        <v>21</v>
      </c>
    </row>
    <row r="491">
      <c r="A491" s="56">
        <f>IF($B491="","",478)</f>
      </c>
      <c r="B491" s="66">
        <f>IF(478&gt;$Q$613,"",INDEX(往来单位!$B$4:$B$603,MATCH(478,$Q$14:$Q$613,0)))</f>
      </c>
      <c r="C491" s="60">
        <f t="shared" si="0"/>
      </c>
      <c r="D491" s="60">
        <f t="shared" si="1"/>
      </c>
      <c r="E491" s="53">
        <f t="shared" si="2"/>
      </c>
      <c r="F491" s="53">
        <f t="shared" si="3"/>
      </c>
      <c r="G491" s="53">
        <f t="shared" si="4"/>
      </c>
      <c r="H491" s="59">
        <f t="shared" si="5"/>
      </c>
      <c r="I491" s="53">
        <f t="shared" si="6"/>
      </c>
      <c r="J491" s="53">
        <f t="shared" si="7"/>
      </c>
      <c r="K491" s="53">
        <f t="shared" si="8"/>
      </c>
      <c r="L491" s="67">
        <f t="shared" si="9"/>
      </c>
      <c r="M491" s="56">
        <f t="shared" si="10"/>
      </c>
      <c r="N491" s="68">
        <f t="shared" si="11"/>
      </c>
      <c r="O491" s="22">
        <f t="shared" si="12"/>
      </c>
      <c r="P491" s="22">
        <f>IF(往来单位!$C$481="客户",1,0)</f>
        <v>0</v>
      </c>
      <c r="Q491" s="22">
        <f t="shared" si="13"/>
        <v>21</v>
      </c>
    </row>
    <row r="492">
      <c r="A492" s="56">
        <f>IF($B492="","",479)</f>
      </c>
      <c r="B492" s="66">
        <f>IF(479&gt;$Q$613,"",INDEX(往来单位!$B$4:$B$603,MATCH(479,$Q$14:$Q$613,0)))</f>
      </c>
      <c r="C492" s="60">
        <f t="shared" si="0"/>
      </c>
      <c r="D492" s="60">
        <f t="shared" si="1"/>
      </c>
      <c r="E492" s="53">
        <f t="shared" si="2"/>
      </c>
      <c r="F492" s="53">
        <f t="shared" si="3"/>
      </c>
      <c r="G492" s="53">
        <f t="shared" si="4"/>
      </c>
      <c r="H492" s="59">
        <f t="shared" si="5"/>
      </c>
      <c r="I492" s="53">
        <f t="shared" si="6"/>
      </c>
      <c r="J492" s="53">
        <f t="shared" si="7"/>
      </c>
      <c r="K492" s="53">
        <f t="shared" si="8"/>
      </c>
      <c r="L492" s="67">
        <f t="shared" si="9"/>
      </c>
      <c r="M492" s="56">
        <f t="shared" si="10"/>
      </c>
      <c r="N492" s="68">
        <f t="shared" si="11"/>
      </c>
      <c r="O492" s="22">
        <f t="shared" si="12"/>
      </c>
      <c r="P492" s="22">
        <f>IF(往来单位!$C$482="客户",1,0)</f>
        <v>0</v>
      </c>
      <c r="Q492" s="22">
        <f t="shared" si="13"/>
        <v>21</v>
      </c>
    </row>
    <row r="493">
      <c r="A493" s="56">
        <f>IF($B493="","",480)</f>
      </c>
      <c r="B493" s="66">
        <f>IF(480&gt;$Q$613,"",INDEX(往来单位!$B$4:$B$603,MATCH(480,$Q$14:$Q$613,0)))</f>
      </c>
      <c r="C493" s="60">
        <f t="shared" si="0"/>
      </c>
      <c r="D493" s="60">
        <f t="shared" si="1"/>
      </c>
      <c r="E493" s="53">
        <f t="shared" si="2"/>
      </c>
      <c r="F493" s="53">
        <f t="shared" si="3"/>
      </c>
      <c r="G493" s="53">
        <f t="shared" si="4"/>
      </c>
      <c r="H493" s="59">
        <f t="shared" si="5"/>
      </c>
      <c r="I493" s="53">
        <f t="shared" si="6"/>
      </c>
      <c r="J493" s="53">
        <f t="shared" si="7"/>
      </c>
      <c r="K493" s="53">
        <f t="shared" si="8"/>
      </c>
      <c r="L493" s="67">
        <f t="shared" si="9"/>
      </c>
      <c r="M493" s="56">
        <f t="shared" si="10"/>
      </c>
      <c r="N493" s="68">
        <f t="shared" si="11"/>
      </c>
      <c r="O493" s="22">
        <f t="shared" si="12"/>
      </c>
      <c r="P493" s="22">
        <f>IF(往来单位!$C$483="客户",1,0)</f>
        <v>0</v>
      </c>
      <c r="Q493" s="22">
        <f t="shared" si="13"/>
        <v>21</v>
      </c>
    </row>
    <row r="494">
      <c r="A494" s="56">
        <f>IF($B494="","",481)</f>
      </c>
      <c r="B494" s="66">
        <f>IF(481&gt;$Q$613,"",INDEX(往来单位!$B$4:$B$603,MATCH(481,$Q$14:$Q$613,0)))</f>
      </c>
      <c r="C494" s="60">
        <f t="shared" si="0"/>
      </c>
      <c r="D494" s="60">
        <f t="shared" si="1"/>
      </c>
      <c r="E494" s="53">
        <f t="shared" si="2"/>
      </c>
      <c r="F494" s="53">
        <f t="shared" si="3"/>
      </c>
      <c r="G494" s="53">
        <f t="shared" si="4"/>
      </c>
      <c r="H494" s="59">
        <f t="shared" si="5"/>
      </c>
      <c r="I494" s="53">
        <f t="shared" si="6"/>
      </c>
      <c r="J494" s="53">
        <f t="shared" si="7"/>
      </c>
      <c r="K494" s="53">
        <f t="shared" si="8"/>
      </c>
      <c r="L494" s="67">
        <f t="shared" si="9"/>
      </c>
      <c r="M494" s="56">
        <f t="shared" si="10"/>
      </c>
      <c r="N494" s="68">
        <f t="shared" si="11"/>
      </c>
      <c r="O494" s="22">
        <f t="shared" si="12"/>
      </c>
      <c r="P494" s="22">
        <f>IF(往来单位!$C$484="客户",1,0)</f>
        <v>0</v>
      </c>
      <c r="Q494" s="22">
        <f t="shared" si="13"/>
        <v>21</v>
      </c>
    </row>
    <row r="495">
      <c r="A495" s="56">
        <f>IF($B495="","",482)</f>
      </c>
      <c r="B495" s="66">
        <f>IF(482&gt;$Q$613,"",INDEX(往来单位!$B$4:$B$603,MATCH(482,$Q$14:$Q$613,0)))</f>
      </c>
      <c r="C495" s="60">
        <f t="shared" si="0"/>
      </c>
      <c r="D495" s="60">
        <f t="shared" si="1"/>
      </c>
      <c r="E495" s="53">
        <f t="shared" si="2"/>
      </c>
      <c r="F495" s="53">
        <f t="shared" si="3"/>
      </c>
      <c r="G495" s="53">
        <f t="shared" si="4"/>
      </c>
      <c r="H495" s="59">
        <f t="shared" si="5"/>
      </c>
      <c r="I495" s="53">
        <f t="shared" si="6"/>
      </c>
      <c r="J495" s="53">
        <f t="shared" si="7"/>
      </c>
      <c r="K495" s="53">
        <f t="shared" si="8"/>
      </c>
      <c r="L495" s="67">
        <f t="shared" si="9"/>
      </c>
      <c r="M495" s="56">
        <f t="shared" si="10"/>
      </c>
      <c r="N495" s="68">
        <f t="shared" si="11"/>
      </c>
      <c r="O495" s="22">
        <f t="shared" si="12"/>
      </c>
      <c r="P495" s="22">
        <f>IF(往来单位!$C$485="客户",1,0)</f>
        <v>0</v>
      </c>
      <c r="Q495" s="22">
        <f t="shared" si="13"/>
        <v>21</v>
      </c>
    </row>
    <row r="496">
      <c r="A496" s="56">
        <f>IF($B496="","",483)</f>
      </c>
      <c r="B496" s="66">
        <f>IF(483&gt;$Q$613,"",INDEX(往来单位!$B$4:$B$603,MATCH(483,$Q$14:$Q$613,0)))</f>
      </c>
      <c r="C496" s="60">
        <f t="shared" si="0"/>
      </c>
      <c r="D496" s="60">
        <f t="shared" si="1"/>
      </c>
      <c r="E496" s="53">
        <f t="shared" si="2"/>
      </c>
      <c r="F496" s="53">
        <f t="shared" si="3"/>
      </c>
      <c r="G496" s="53">
        <f t="shared" si="4"/>
      </c>
      <c r="H496" s="59">
        <f t="shared" si="5"/>
      </c>
      <c r="I496" s="53">
        <f t="shared" si="6"/>
      </c>
      <c r="J496" s="53">
        <f t="shared" si="7"/>
      </c>
      <c r="K496" s="53">
        <f t="shared" si="8"/>
      </c>
      <c r="L496" s="67">
        <f t="shared" si="9"/>
      </c>
      <c r="M496" s="56">
        <f t="shared" si="10"/>
      </c>
      <c r="N496" s="68">
        <f t="shared" si="11"/>
      </c>
      <c r="O496" s="22">
        <f t="shared" si="12"/>
      </c>
      <c r="P496" s="22">
        <f>IF(往来单位!$C$486="客户",1,0)</f>
        <v>0</v>
      </c>
      <c r="Q496" s="22">
        <f t="shared" si="13"/>
        <v>21</v>
      </c>
    </row>
    <row r="497">
      <c r="A497" s="56">
        <f>IF($B497="","",484)</f>
      </c>
      <c r="B497" s="66">
        <f>IF(484&gt;$Q$613,"",INDEX(往来单位!$B$4:$B$603,MATCH(484,$Q$14:$Q$613,0)))</f>
      </c>
      <c r="C497" s="60">
        <f t="shared" si="0"/>
      </c>
      <c r="D497" s="60">
        <f t="shared" si="1"/>
      </c>
      <c r="E497" s="53">
        <f t="shared" si="2"/>
      </c>
      <c r="F497" s="53">
        <f t="shared" si="3"/>
      </c>
      <c r="G497" s="53">
        <f t="shared" si="4"/>
      </c>
      <c r="H497" s="59">
        <f t="shared" si="5"/>
      </c>
      <c r="I497" s="53">
        <f t="shared" si="6"/>
      </c>
      <c r="J497" s="53">
        <f t="shared" si="7"/>
      </c>
      <c r="K497" s="53">
        <f t="shared" si="8"/>
      </c>
      <c r="L497" s="67">
        <f t="shared" si="9"/>
      </c>
      <c r="M497" s="56">
        <f t="shared" si="10"/>
      </c>
      <c r="N497" s="68">
        <f t="shared" si="11"/>
      </c>
      <c r="O497" s="22">
        <f t="shared" si="12"/>
      </c>
      <c r="P497" s="22">
        <f>IF(往来单位!$C$487="客户",1,0)</f>
        <v>0</v>
      </c>
      <c r="Q497" s="22">
        <f t="shared" si="13"/>
        <v>21</v>
      </c>
    </row>
    <row r="498">
      <c r="A498" s="56">
        <f>IF($B498="","",485)</f>
      </c>
      <c r="B498" s="66">
        <f>IF(485&gt;$Q$613,"",INDEX(往来单位!$B$4:$B$603,MATCH(485,$Q$14:$Q$613,0)))</f>
      </c>
      <c r="C498" s="60">
        <f t="shared" si="0"/>
      </c>
      <c r="D498" s="60">
        <f t="shared" si="1"/>
      </c>
      <c r="E498" s="53">
        <f t="shared" si="2"/>
      </c>
      <c r="F498" s="53">
        <f t="shared" si="3"/>
      </c>
      <c r="G498" s="53">
        <f t="shared" si="4"/>
      </c>
      <c r="H498" s="59">
        <f t="shared" si="5"/>
      </c>
      <c r="I498" s="53">
        <f t="shared" si="6"/>
      </c>
      <c r="J498" s="53">
        <f t="shared" si="7"/>
      </c>
      <c r="K498" s="53">
        <f t="shared" si="8"/>
      </c>
      <c r="L498" s="67">
        <f t="shared" si="9"/>
      </c>
      <c r="M498" s="56">
        <f t="shared" si="10"/>
      </c>
      <c r="N498" s="68">
        <f t="shared" si="11"/>
      </c>
      <c r="O498" s="22">
        <f t="shared" si="12"/>
      </c>
      <c r="P498" s="22">
        <f>IF(往来单位!$C$488="客户",1,0)</f>
        <v>0</v>
      </c>
      <c r="Q498" s="22">
        <f t="shared" si="13"/>
        <v>21</v>
      </c>
    </row>
    <row r="499">
      <c r="A499" s="56">
        <f>IF($B499="","",486)</f>
      </c>
      <c r="B499" s="66">
        <f>IF(486&gt;$Q$613,"",INDEX(往来单位!$B$4:$B$603,MATCH(486,$Q$14:$Q$613,0)))</f>
      </c>
      <c r="C499" s="60">
        <f t="shared" si="0"/>
      </c>
      <c r="D499" s="60">
        <f t="shared" si="1"/>
      </c>
      <c r="E499" s="53">
        <f t="shared" si="2"/>
      </c>
      <c r="F499" s="53">
        <f t="shared" si="3"/>
      </c>
      <c r="G499" s="53">
        <f t="shared" si="4"/>
      </c>
      <c r="H499" s="59">
        <f t="shared" si="5"/>
      </c>
      <c r="I499" s="53">
        <f t="shared" si="6"/>
      </c>
      <c r="J499" s="53">
        <f t="shared" si="7"/>
      </c>
      <c r="K499" s="53">
        <f t="shared" si="8"/>
      </c>
      <c r="L499" s="67">
        <f t="shared" si="9"/>
      </c>
      <c r="M499" s="56">
        <f t="shared" si="10"/>
      </c>
      <c r="N499" s="68">
        <f t="shared" si="11"/>
      </c>
      <c r="O499" s="22">
        <f t="shared" si="12"/>
      </c>
      <c r="P499" s="22">
        <f>IF(往来单位!$C$489="客户",1,0)</f>
        <v>0</v>
      </c>
      <c r="Q499" s="22">
        <f t="shared" si="13"/>
        <v>21</v>
      </c>
    </row>
    <row r="500">
      <c r="A500" s="56">
        <f>IF($B500="","",487)</f>
      </c>
      <c r="B500" s="66">
        <f>IF(487&gt;$Q$613,"",INDEX(往来单位!$B$4:$B$603,MATCH(487,$Q$14:$Q$613,0)))</f>
      </c>
      <c r="C500" s="60">
        <f t="shared" si="0"/>
      </c>
      <c r="D500" s="60">
        <f t="shared" si="1"/>
      </c>
      <c r="E500" s="53">
        <f t="shared" si="2"/>
      </c>
      <c r="F500" s="53">
        <f t="shared" si="3"/>
      </c>
      <c r="G500" s="53">
        <f t="shared" si="4"/>
      </c>
      <c r="H500" s="59">
        <f t="shared" si="5"/>
      </c>
      <c r="I500" s="53">
        <f t="shared" si="6"/>
      </c>
      <c r="J500" s="53">
        <f t="shared" si="7"/>
      </c>
      <c r="K500" s="53">
        <f t="shared" si="8"/>
      </c>
      <c r="L500" s="67">
        <f t="shared" si="9"/>
      </c>
      <c r="M500" s="56">
        <f t="shared" si="10"/>
      </c>
      <c r="N500" s="68">
        <f t="shared" si="11"/>
      </c>
      <c r="O500" s="22">
        <f t="shared" si="12"/>
      </c>
      <c r="P500" s="22">
        <f>IF(往来单位!$C$490="客户",1,0)</f>
        <v>0</v>
      </c>
      <c r="Q500" s="22">
        <f t="shared" si="13"/>
        <v>21</v>
      </c>
    </row>
    <row r="501">
      <c r="A501" s="56">
        <f>IF($B501="","",488)</f>
      </c>
      <c r="B501" s="66">
        <f>IF(488&gt;$Q$613,"",INDEX(往来单位!$B$4:$B$603,MATCH(488,$Q$14:$Q$613,0)))</f>
      </c>
      <c r="C501" s="60">
        <f t="shared" si="0"/>
      </c>
      <c r="D501" s="60">
        <f t="shared" si="1"/>
      </c>
      <c r="E501" s="53">
        <f t="shared" si="2"/>
      </c>
      <c r="F501" s="53">
        <f t="shared" si="3"/>
      </c>
      <c r="G501" s="53">
        <f t="shared" si="4"/>
      </c>
      <c r="H501" s="59">
        <f t="shared" si="5"/>
      </c>
      <c r="I501" s="53">
        <f t="shared" si="6"/>
      </c>
      <c r="J501" s="53">
        <f t="shared" si="7"/>
      </c>
      <c r="K501" s="53">
        <f t="shared" si="8"/>
      </c>
      <c r="L501" s="67">
        <f t="shared" si="9"/>
      </c>
      <c r="M501" s="56">
        <f t="shared" si="10"/>
      </c>
      <c r="N501" s="68">
        <f t="shared" si="11"/>
      </c>
      <c r="O501" s="22">
        <f t="shared" si="12"/>
      </c>
      <c r="P501" s="22">
        <f>IF(往来单位!$C$491="客户",1,0)</f>
        <v>0</v>
      </c>
      <c r="Q501" s="22">
        <f t="shared" si="13"/>
        <v>21</v>
      </c>
    </row>
    <row r="502">
      <c r="A502" s="56">
        <f>IF($B502="","",489)</f>
      </c>
      <c r="B502" s="66">
        <f>IF(489&gt;$Q$613,"",INDEX(往来单位!$B$4:$B$603,MATCH(489,$Q$14:$Q$613,0)))</f>
      </c>
      <c r="C502" s="60">
        <f t="shared" si="0"/>
      </c>
      <c r="D502" s="60">
        <f t="shared" si="1"/>
      </c>
      <c r="E502" s="53">
        <f t="shared" si="2"/>
      </c>
      <c r="F502" s="53">
        <f t="shared" si="3"/>
      </c>
      <c r="G502" s="53">
        <f t="shared" si="4"/>
      </c>
      <c r="H502" s="59">
        <f t="shared" si="5"/>
      </c>
      <c r="I502" s="53">
        <f t="shared" si="6"/>
      </c>
      <c r="J502" s="53">
        <f t="shared" si="7"/>
      </c>
      <c r="K502" s="53">
        <f t="shared" si="8"/>
      </c>
      <c r="L502" s="67">
        <f t="shared" si="9"/>
      </c>
      <c r="M502" s="56">
        <f t="shared" si="10"/>
      </c>
      <c r="N502" s="68">
        <f t="shared" si="11"/>
      </c>
      <c r="O502" s="22">
        <f t="shared" si="12"/>
      </c>
      <c r="P502" s="22">
        <f>IF(往来单位!$C$492="客户",1,0)</f>
        <v>0</v>
      </c>
      <c r="Q502" s="22">
        <f t="shared" si="13"/>
        <v>21</v>
      </c>
    </row>
    <row r="503">
      <c r="A503" s="56">
        <f>IF($B503="","",490)</f>
      </c>
      <c r="B503" s="66">
        <f>IF(490&gt;$Q$613,"",INDEX(往来单位!$B$4:$B$603,MATCH(490,$Q$14:$Q$613,0)))</f>
      </c>
      <c r="C503" s="60">
        <f t="shared" si="0"/>
      </c>
      <c r="D503" s="60">
        <f t="shared" si="1"/>
      </c>
      <c r="E503" s="53">
        <f t="shared" si="2"/>
      </c>
      <c r="F503" s="53">
        <f t="shared" si="3"/>
      </c>
      <c r="G503" s="53">
        <f t="shared" si="4"/>
      </c>
      <c r="H503" s="59">
        <f t="shared" si="5"/>
      </c>
      <c r="I503" s="53">
        <f t="shared" si="6"/>
      </c>
      <c r="J503" s="53">
        <f t="shared" si="7"/>
      </c>
      <c r="K503" s="53">
        <f t="shared" si="8"/>
      </c>
      <c r="L503" s="67">
        <f t="shared" si="9"/>
      </c>
      <c r="M503" s="56">
        <f t="shared" si="10"/>
      </c>
      <c r="N503" s="68">
        <f t="shared" si="11"/>
      </c>
      <c r="O503" s="22">
        <f t="shared" si="12"/>
      </c>
      <c r="P503" s="22">
        <f>IF(往来单位!$C$493="客户",1,0)</f>
        <v>0</v>
      </c>
      <c r="Q503" s="22">
        <f t="shared" si="13"/>
        <v>21</v>
      </c>
    </row>
    <row r="504">
      <c r="A504" s="56">
        <f>IF($B504="","",491)</f>
      </c>
      <c r="B504" s="66">
        <f>IF(491&gt;$Q$613,"",INDEX(往来单位!$B$4:$B$603,MATCH(491,$Q$14:$Q$613,0)))</f>
      </c>
      <c r="C504" s="60">
        <f t="shared" si="0"/>
      </c>
      <c r="D504" s="60">
        <f t="shared" si="1"/>
      </c>
      <c r="E504" s="53">
        <f t="shared" si="2"/>
      </c>
      <c r="F504" s="53">
        <f t="shared" si="3"/>
      </c>
      <c r="G504" s="53">
        <f t="shared" si="4"/>
      </c>
      <c r="H504" s="59">
        <f t="shared" si="5"/>
      </c>
      <c r="I504" s="53">
        <f t="shared" si="6"/>
      </c>
      <c r="J504" s="53">
        <f t="shared" si="7"/>
      </c>
      <c r="K504" s="53">
        <f t="shared" si="8"/>
      </c>
      <c r="L504" s="67">
        <f t="shared" si="9"/>
      </c>
      <c r="M504" s="56">
        <f t="shared" si="10"/>
      </c>
      <c r="N504" s="68">
        <f t="shared" si="11"/>
      </c>
      <c r="O504" s="22">
        <f t="shared" si="12"/>
      </c>
      <c r="P504" s="22">
        <f>IF(往来单位!$C$494="客户",1,0)</f>
        <v>0</v>
      </c>
      <c r="Q504" s="22">
        <f t="shared" si="13"/>
        <v>21</v>
      </c>
    </row>
    <row r="505">
      <c r="A505" s="56">
        <f>IF($B505="","",492)</f>
      </c>
      <c r="B505" s="66">
        <f>IF(492&gt;$Q$613,"",INDEX(往来单位!$B$4:$B$603,MATCH(492,$Q$14:$Q$613,0)))</f>
      </c>
      <c r="C505" s="60">
        <f t="shared" si="0"/>
      </c>
      <c r="D505" s="60">
        <f t="shared" si="1"/>
      </c>
      <c r="E505" s="53">
        <f t="shared" si="2"/>
      </c>
      <c r="F505" s="53">
        <f t="shared" si="3"/>
      </c>
      <c r="G505" s="53">
        <f t="shared" si="4"/>
      </c>
      <c r="H505" s="59">
        <f t="shared" si="5"/>
      </c>
      <c r="I505" s="53">
        <f t="shared" si="6"/>
      </c>
      <c r="J505" s="53">
        <f t="shared" si="7"/>
      </c>
      <c r="K505" s="53">
        <f t="shared" si="8"/>
      </c>
      <c r="L505" s="67">
        <f t="shared" si="9"/>
      </c>
      <c r="M505" s="56">
        <f t="shared" si="10"/>
      </c>
      <c r="N505" s="68">
        <f t="shared" si="11"/>
      </c>
      <c r="O505" s="22">
        <f t="shared" si="12"/>
      </c>
      <c r="P505" s="22">
        <f>IF(往来单位!$C$495="客户",1,0)</f>
        <v>0</v>
      </c>
      <c r="Q505" s="22">
        <f t="shared" si="13"/>
        <v>21</v>
      </c>
    </row>
    <row r="506">
      <c r="A506" s="56">
        <f>IF($B506="","",493)</f>
      </c>
      <c r="B506" s="66">
        <f>IF(493&gt;$Q$613,"",INDEX(往来单位!$B$4:$B$603,MATCH(493,$Q$14:$Q$613,0)))</f>
      </c>
      <c r="C506" s="60">
        <f t="shared" si="0"/>
      </c>
      <c r="D506" s="60">
        <f t="shared" si="1"/>
      </c>
      <c r="E506" s="53">
        <f t="shared" si="2"/>
      </c>
      <c r="F506" s="53">
        <f t="shared" si="3"/>
      </c>
      <c r="G506" s="53">
        <f t="shared" si="4"/>
      </c>
      <c r="H506" s="59">
        <f t="shared" si="5"/>
      </c>
      <c r="I506" s="53">
        <f t="shared" si="6"/>
      </c>
      <c r="J506" s="53">
        <f t="shared" si="7"/>
      </c>
      <c r="K506" s="53">
        <f t="shared" si="8"/>
      </c>
      <c r="L506" s="67">
        <f t="shared" si="9"/>
      </c>
      <c r="M506" s="56">
        <f t="shared" si="10"/>
      </c>
      <c r="N506" s="68">
        <f t="shared" si="11"/>
      </c>
      <c r="O506" s="22">
        <f t="shared" si="12"/>
      </c>
      <c r="P506" s="22">
        <f>IF(往来单位!$C$496="客户",1,0)</f>
        <v>0</v>
      </c>
      <c r="Q506" s="22">
        <f t="shared" si="13"/>
        <v>21</v>
      </c>
    </row>
    <row r="507">
      <c r="A507" s="56">
        <f>IF($B507="","",494)</f>
      </c>
      <c r="B507" s="66">
        <f>IF(494&gt;$Q$613,"",INDEX(往来单位!$B$4:$B$603,MATCH(494,$Q$14:$Q$613,0)))</f>
      </c>
      <c r="C507" s="60">
        <f t="shared" si="0"/>
      </c>
      <c r="D507" s="60">
        <f t="shared" si="1"/>
      </c>
      <c r="E507" s="53">
        <f t="shared" si="2"/>
      </c>
      <c r="F507" s="53">
        <f t="shared" si="3"/>
      </c>
      <c r="G507" s="53">
        <f t="shared" si="4"/>
      </c>
      <c r="H507" s="59">
        <f t="shared" si="5"/>
      </c>
      <c r="I507" s="53">
        <f t="shared" si="6"/>
      </c>
      <c r="J507" s="53">
        <f t="shared" si="7"/>
      </c>
      <c r="K507" s="53">
        <f t="shared" si="8"/>
      </c>
      <c r="L507" s="67">
        <f t="shared" si="9"/>
      </c>
      <c r="M507" s="56">
        <f t="shared" si="10"/>
      </c>
      <c r="N507" s="68">
        <f t="shared" si="11"/>
      </c>
      <c r="O507" s="22">
        <f t="shared" si="12"/>
      </c>
      <c r="P507" s="22">
        <f>IF(往来单位!$C$497="客户",1,0)</f>
        <v>0</v>
      </c>
      <c r="Q507" s="22">
        <f t="shared" si="13"/>
        <v>21</v>
      </c>
    </row>
    <row r="508">
      <c r="A508" s="56">
        <f>IF($B508="","",495)</f>
      </c>
      <c r="B508" s="66">
        <f>IF(495&gt;$Q$613,"",INDEX(往来单位!$B$4:$B$603,MATCH(495,$Q$14:$Q$613,0)))</f>
      </c>
      <c r="C508" s="60">
        <f t="shared" si="0"/>
      </c>
      <c r="D508" s="60">
        <f t="shared" si="1"/>
      </c>
      <c r="E508" s="53">
        <f t="shared" si="2"/>
      </c>
      <c r="F508" s="53">
        <f t="shared" si="3"/>
      </c>
      <c r="G508" s="53">
        <f t="shared" si="4"/>
      </c>
      <c r="H508" s="59">
        <f t="shared" si="5"/>
      </c>
      <c r="I508" s="53">
        <f t="shared" si="6"/>
      </c>
      <c r="J508" s="53">
        <f t="shared" si="7"/>
      </c>
      <c r="K508" s="53">
        <f t="shared" si="8"/>
      </c>
      <c r="L508" s="67">
        <f t="shared" si="9"/>
      </c>
      <c r="M508" s="56">
        <f t="shared" si="10"/>
      </c>
      <c r="N508" s="68">
        <f t="shared" si="11"/>
      </c>
      <c r="O508" s="22">
        <f t="shared" si="12"/>
      </c>
      <c r="P508" s="22">
        <f>IF(往来单位!$C$498="客户",1,0)</f>
        <v>0</v>
      </c>
      <c r="Q508" s="22">
        <f t="shared" si="13"/>
        <v>21</v>
      </c>
    </row>
    <row r="509">
      <c r="A509" s="56">
        <f>IF($B509="","",496)</f>
      </c>
      <c r="B509" s="66">
        <f>IF(496&gt;$Q$613,"",INDEX(往来单位!$B$4:$B$603,MATCH(496,$Q$14:$Q$613,0)))</f>
      </c>
      <c r="C509" s="60">
        <f t="shared" si="0"/>
      </c>
      <c r="D509" s="60">
        <f t="shared" si="1"/>
      </c>
      <c r="E509" s="53">
        <f t="shared" si="2"/>
      </c>
      <c r="F509" s="53">
        <f t="shared" si="3"/>
      </c>
      <c r="G509" s="53">
        <f t="shared" si="4"/>
      </c>
      <c r="H509" s="59">
        <f t="shared" si="5"/>
      </c>
      <c r="I509" s="53">
        <f t="shared" si="6"/>
      </c>
      <c r="J509" s="53">
        <f t="shared" si="7"/>
      </c>
      <c r="K509" s="53">
        <f t="shared" si="8"/>
      </c>
      <c r="L509" s="67">
        <f t="shared" si="9"/>
      </c>
      <c r="M509" s="56">
        <f t="shared" si="10"/>
      </c>
      <c r="N509" s="68">
        <f t="shared" si="11"/>
      </c>
      <c r="O509" s="22">
        <f t="shared" si="12"/>
      </c>
      <c r="P509" s="22">
        <f>IF(往来单位!$C$499="客户",1,0)</f>
        <v>0</v>
      </c>
      <c r="Q509" s="22">
        <f t="shared" si="13"/>
        <v>21</v>
      </c>
    </row>
    <row r="510">
      <c r="A510" s="56">
        <f>IF($B510="","",497)</f>
      </c>
      <c r="B510" s="66">
        <f>IF(497&gt;$Q$613,"",INDEX(往来单位!$B$4:$B$603,MATCH(497,$Q$14:$Q$613,0)))</f>
      </c>
      <c r="C510" s="60">
        <f t="shared" si="0"/>
      </c>
      <c r="D510" s="60">
        <f t="shared" si="1"/>
      </c>
      <c r="E510" s="53">
        <f t="shared" si="2"/>
      </c>
      <c r="F510" s="53">
        <f t="shared" si="3"/>
      </c>
      <c r="G510" s="53">
        <f t="shared" si="4"/>
      </c>
      <c r="H510" s="59">
        <f t="shared" si="5"/>
      </c>
      <c r="I510" s="53">
        <f t="shared" si="6"/>
      </c>
      <c r="J510" s="53">
        <f t="shared" si="7"/>
      </c>
      <c r="K510" s="53">
        <f t="shared" si="8"/>
      </c>
      <c r="L510" s="67">
        <f t="shared" si="9"/>
      </c>
      <c r="M510" s="56">
        <f t="shared" si="10"/>
      </c>
      <c r="N510" s="68">
        <f t="shared" si="11"/>
      </c>
      <c r="O510" s="22">
        <f t="shared" si="12"/>
      </c>
      <c r="P510" s="22">
        <f>IF(往来单位!$C$500="客户",1,0)</f>
        <v>0</v>
      </c>
      <c r="Q510" s="22">
        <f t="shared" si="13"/>
        <v>21</v>
      </c>
    </row>
    <row r="511">
      <c r="A511" s="56">
        <f>IF($B511="","",498)</f>
      </c>
      <c r="B511" s="66">
        <f>IF(498&gt;$Q$613,"",INDEX(往来单位!$B$4:$B$603,MATCH(498,$Q$14:$Q$613,0)))</f>
      </c>
      <c r="C511" s="60">
        <f t="shared" si="0"/>
      </c>
      <c r="D511" s="60">
        <f t="shared" si="1"/>
      </c>
      <c r="E511" s="53">
        <f t="shared" si="2"/>
      </c>
      <c r="F511" s="53">
        <f t="shared" si="3"/>
      </c>
      <c r="G511" s="53">
        <f t="shared" si="4"/>
      </c>
      <c r="H511" s="59">
        <f t="shared" si="5"/>
      </c>
      <c r="I511" s="53">
        <f t="shared" si="6"/>
      </c>
      <c r="J511" s="53">
        <f t="shared" si="7"/>
      </c>
      <c r="K511" s="53">
        <f t="shared" si="8"/>
      </c>
      <c r="L511" s="67">
        <f t="shared" si="9"/>
      </c>
      <c r="M511" s="56">
        <f t="shared" si="10"/>
      </c>
      <c r="N511" s="68">
        <f t="shared" si="11"/>
      </c>
      <c r="O511" s="22">
        <f t="shared" si="12"/>
      </c>
      <c r="P511" s="22">
        <f>IF(往来单位!$C$501="客户",1,0)</f>
        <v>0</v>
      </c>
      <c r="Q511" s="22">
        <f t="shared" si="13"/>
        <v>21</v>
      </c>
    </row>
    <row r="512">
      <c r="A512" s="56">
        <f>IF($B512="","",499)</f>
      </c>
      <c r="B512" s="66">
        <f>IF(499&gt;$Q$613,"",INDEX(往来单位!$B$4:$B$603,MATCH(499,$Q$14:$Q$613,0)))</f>
      </c>
      <c r="C512" s="60">
        <f t="shared" si="0"/>
      </c>
      <c r="D512" s="60">
        <f t="shared" si="1"/>
      </c>
      <c r="E512" s="53">
        <f t="shared" si="2"/>
      </c>
      <c r="F512" s="53">
        <f t="shared" si="3"/>
      </c>
      <c r="G512" s="53">
        <f t="shared" si="4"/>
      </c>
      <c r="H512" s="59">
        <f t="shared" si="5"/>
      </c>
      <c r="I512" s="53">
        <f t="shared" si="6"/>
      </c>
      <c r="J512" s="53">
        <f t="shared" si="7"/>
      </c>
      <c r="K512" s="53">
        <f t="shared" si="8"/>
      </c>
      <c r="L512" s="67">
        <f t="shared" si="9"/>
      </c>
      <c r="M512" s="56">
        <f t="shared" si="10"/>
      </c>
      <c r="N512" s="68">
        <f t="shared" si="11"/>
      </c>
      <c r="O512" s="22">
        <f t="shared" si="12"/>
      </c>
      <c r="P512" s="22">
        <f>IF(往来单位!$C$502="客户",1,0)</f>
        <v>0</v>
      </c>
      <c r="Q512" s="22">
        <f t="shared" si="13"/>
        <v>21</v>
      </c>
    </row>
    <row r="513">
      <c r="A513" s="56">
        <f>IF($B513="","",500)</f>
      </c>
      <c r="B513" s="66">
        <f>IF(500&gt;$Q$613,"",INDEX(往来单位!$B$4:$B$603,MATCH(500,$Q$14:$Q$613,0)))</f>
      </c>
      <c r="C513" s="60">
        <f t="shared" si="0"/>
      </c>
      <c r="D513" s="60">
        <f t="shared" si="1"/>
      </c>
      <c r="E513" s="53">
        <f t="shared" si="2"/>
      </c>
      <c r="F513" s="53">
        <f t="shared" si="3"/>
      </c>
      <c r="G513" s="53">
        <f t="shared" si="4"/>
      </c>
      <c r="H513" s="59">
        <f t="shared" si="5"/>
      </c>
      <c r="I513" s="53">
        <f t="shared" si="6"/>
      </c>
      <c r="J513" s="53">
        <f t="shared" si="7"/>
      </c>
      <c r="K513" s="53">
        <f t="shared" si="8"/>
      </c>
      <c r="L513" s="67">
        <f t="shared" si="9"/>
      </c>
      <c r="M513" s="56">
        <f t="shared" si="10"/>
      </c>
      <c r="N513" s="68">
        <f t="shared" si="11"/>
      </c>
      <c r="O513" s="22">
        <f t="shared" si="12"/>
      </c>
      <c r="P513" s="22">
        <f>IF(往来单位!$C$503="客户",1,0)</f>
        <v>0</v>
      </c>
      <c r="Q513" s="22">
        <f t="shared" si="13"/>
        <v>21</v>
      </c>
    </row>
    <row r="514">
      <c r="A514" s="56">
        <f>IF($B514="","",501)</f>
      </c>
      <c r="B514" s="66">
        <f>IF(501&gt;$Q$613,"",INDEX(往来单位!$B$4:$B$603,MATCH(501,$Q$14:$Q$613,0)))</f>
      </c>
      <c r="C514" s="60">
        <f t="shared" si="0"/>
      </c>
      <c r="D514" s="60">
        <f t="shared" si="1"/>
      </c>
      <c r="E514" s="53">
        <f t="shared" si="2"/>
      </c>
      <c r="F514" s="53">
        <f t="shared" si="3"/>
      </c>
      <c r="G514" s="53">
        <f t="shared" si="4"/>
      </c>
      <c r="H514" s="59">
        <f t="shared" si="5"/>
      </c>
      <c r="I514" s="53">
        <f t="shared" si="6"/>
      </c>
      <c r="J514" s="53">
        <f t="shared" si="7"/>
      </c>
      <c r="K514" s="53">
        <f t="shared" si="8"/>
      </c>
      <c r="L514" s="67">
        <f t="shared" si="9"/>
      </c>
      <c r="M514" s="56">
        <f t="shared" si="10"/>
      </c>
      <c r="N514" s="68">
        <f t="shared" si="11"/>
      </c>
      <c r="O514" s="22">
        <f t="shared" si="12"/>
      </c>
      <c r="P514" s="22">
        <f>IF(往来单位!$C$504="客户",1,0)</f>
        <v>0</v>
      </c>
      <c r="Q514" s="22">
        <f t="shared" si="13"/>
        <v>21</v>
      </c>
    </row>
    <row r="515">
      <c r="A515" s="56">
        <f>IF($B515="","",502)</f>
      </c>
      <c r="B515" s="66">
        <f>IF(502&gt;$Q$613,"",INDEX(往来单位!$B$4:$B$603,MATCH(502,$Q$14:$Q$613,0)))</f>
      </c>
      <c r="C515" s="60">
        <f t="shared" si="0"/>
      </c>
      <c r="D515" s="60">
        <f t="shared" si="1"/>
      </c>
      <c r="E515" s="53">
        <f t="shared" si="2"/>
      </c>
      <c r="F515" s="53">
        <f t="shared" si="3"/>
      </c>
      <c r="G515" s="53">
        <f t="shared" si="4"/>
      </c>
      <c r="H515" s="59">
        <f t="shared" si="5"/>
      </c>
      <c r="I515" s="53">
        <f t="shared" si="6"/>
      </c>
      <c r="J515" s="53">
        <f t="shared" si="7"/>
      </c>
      <c r="K515" s="53">
        <f t="shared" si="8"/>
      </c>
      <c r="L515" s="67">
        <f t="shared" si="9"/>
      </c>
      <c r="M515" s="56">
        <f t="shared" si="10"/>
      </c>
      <c r="N515" s="68">
        <f t="shared" si="11"/>
      </c>
      <c r="O515" s="22">
        <f t="shared" si="12"/>
      </c>
      <c r="P515" s="22">
        <f>IF(往来单位!$C$505="客户",1,0)</f>
        <v>0</v>
      </c>
      <c r="Q515" s="22">
        <f t="shared" si="13"/>
        <v>21</v>
      </c>
    </row>
    <row r="516">
      <c r="A516" s="56">
        <f>IF($B516="","",503)</f>
      </c>
      <c r="B516" s="66">
        <f>IF(503&gt;$Q$613,"",INDEX(往来单位!$B$4:$B$603,MATCH(503,$Q$14:$Q$613,0)))</f>
      </c>
      <c r="C516" s="60">
        <f t="shared" si="0"/>
      </c>
      <c r="D516" s="60">
        <f t="shared" si="1"/>
      </c>
      <c r="E516" s="53">
        <f t="shared" si="2"/>
      </c>
      <c r="F516" s="53">
        <f t="shared" si="3"/>
      </c>
      <c r="G516" s="53">
        <f t="shared" si="4"/>
      </c>
      <c r="H516" s="59">
        <f t="shared" si="5"/>
      </c>
      <c r="I516" s="53">
        <f t="shared" si="6"/>
      </c>
      <c r="J516" s="53">
        <f t="shared" si="7"/>
      </c>
      <c r="K516" s="53">
        <f t="shared" si="8"/>
      </c>
      <c r="L516" s="67">
        <f t="shared" si="9"/>
      </c>
      <c r="M516" s="56">
        <f t="shared" si="10"/>
      </c>
      <c r="N516" s="68">
        <f t="shared" si="11"/>
      </c>
      <c r="O516" s="22">
        <f t="shared" si="12"/>
      </c>
      <c r="P516" s="22">
        <f>IF(往来单位!$C$506="客户",1,0)</f>
        <v>0</v>
      </c>
      <c r="Q516" s="22">
        <f t="shared" si="13"/>
        <v>21</v>
      </c>
    </row>
    <row r="517">
      <c r="A517" s="56">
        <f>IF($B517="","",504)</f>
      </c>
      <c r="B517" s="66">
        <f>IF(504&gt;$Q$613,"",INDEX(往来单位!$B$4:$B$603,MATCH(504,$Q$14:$Q$613,0)))</f>
      </c>
      <c r="C517" s="60">
        <f t="shared" si="0"/>
      </c>
      <c r="D517" s="60">
        <f t="shared" si="1"/>
      </c>
      <c r="E517" s="53">
        <f t="shared" si="2"/>
      </c>
      <c r="F517" s="53">
        <f t="shared" si="3"/>
      </c>
      <c r="G517" s="53">
        <f t="shared" si="4"/>
      </c>
      <c r="H517" s="59">
        <f t="shared" si="5"/>
      </c>
      <c r="I517" s="53">
        <f t="shared" si="6"/>
      </c>
      <c r="J517" s="53">
        <f t="shared" si="7"/>
      </c>
      <c r="K517" s="53">
        <f t="shared" si="8"/>
      </c>
      <c r="L517" s="67">
        <f t="shared" si="9"/>
      </c>
      <c r="M517" s="56">
        <f t="shared" si="10"/>
      </c>
      <c r="N517" s="68">
        <f t="shared" si="11"/>
      </c>
      <c r="O517" s="22">
        <f t="shared" si="12"/>
      </c>
      <c r="P517" s="22">
        <f>IF(往来单位!$C$507="客户",1,0)</f>
        <v>0</v>
      </c>
      <c r="Q517" s="22">
        <f t="shared" si="13"/>
        <v>21</v>
      </c>
    </row>
    <row r="518">
      <c r="A518" s="56">
        <f>IF($B518="","",505)</f>
      </c>
      <c r="B518" s="66">
        <f>IF(505&gt;$Q$613,"",INDEX(往来单位!$B$4:$B$603,MATCH(505,$Q$14:$Q$613,0)))</f>
      </c>
      <c r="C518" s="60">
        <f t="shared" si="0"/>
      </c>
      <c r="D518" s="60">
        <f t="shared" si="1"/>
      </c>
      <c r="E518" s="53">
        <f t="shared" si="2"/>
      </c>
      <c r="F518" s="53">
        <f t="shared" si="3"/>
      </c>
      <c r="G518" s="53">
        <f t="shared" si="4"/>
      </c>
      <c r="H518" s="59">
        <f t="shared" si="5"/>
      </c>
      <c r="I518" s="53">
        <f t="shared" si="6"/>
      </c>
      <c r="J518" s="53">
        <f t="shared" si="7"/>
      </c>
      <c r="K518" s="53">
        <f t="shared" si="8"/>
      </c>
      <c r="L518" s="67">
        <f t="shared" si="9"/>
      </c>
      <c r="M518" s="56">
        <f t="shared" si="10"/>
      </c>
      <c r="N518" s="68">
        <f t="shared" si="11"/>
      </c>
      <c r="O518" s="22">
        <f t="shared" si="12"/>
      </c>
      <c r="P518" s="22">
        <f>IF(往来单位!$C$508="客户",1,0)</f>
        <v>0</v>
      </c>
      <c r="Q518" s="22">
        <f t="shared" si="13"/>
        <v>21</v>
      </c>
    </row>
    <row r="519">
      <c r="A519" s="56">
        <f>IF($B519="","",506)</f>
      </c>
      <c r="B519" s="66">
        <f>IF(506&gt;$Q$613,"",INDEX(往来单位!$B$4:$B$603,MATCH(506,$Q$14:$Q$613,0)))</f>
      </c>
      <c r="C519" s="60">
        <f t="shared" si="0"/>
      </c>
      <c r="D519" s="60">
        <f t="shared" si="1"/>
      </c>
      <c r="E519" s="53">
        <f t="shared" si="2"/>
      </c>
      <c r="F519" s="53">
        <f t="shared" si="3"/>
      </c>
      <c r="G519" s="53">
        <f t="shared" si="4"/>
      </c>
      <c r="H519" s="59">
        <f t="shared" si="5"/>
      </c>
      <c r="I519" s="53">
        <f t="shared" si="6"/>
      </c>
      <c r="J519" s="53">
        <f t="shared" si="7"/>
      </c>
      <c r="K519" s="53">
        <f t="shared" si="8"/>
      </c>
      <c r="L519" s="67">
        <f t="shared" si="9"/>
      </c>
      <c r="M519" s="56">
        <f t="shared" si="10"/>
      </c>
      <c r="N519" s="68">
        <f t="shared" si="11"/>
      </c>
      <c r="O519" s="22">
        <f t="shared" si="12"/>
      </c>
      <c r="P519" s="22">
        <f>IF(往来单位!$C$509="客户",1,0)</f>
        <v>0</v>
      </c>
      <c r="Q519" s="22">
        <f t="shared" si="13"/>
        <v>21</v>
      </c>
    </row>
    <row r="520">
      <c r="A520" s="56">
        <f>IF($B520="","",507)</f>
      </c>
      <c r="B520" s="66">
        <f>IF(507&gt;$Q$613,"",INDEX(往来单位!$B$4:$B$603,MATCH(507,$Q$14:$Q$613,0)))</f>
      </c>
      <c r="C520" s="60">
        <f t="shared" si="0"/>
      </c>
      <c r="D520" s="60">
        <f t="shared" si="1"/>
      </c>
      <c r="E520" s="53">
        <f t="shared" si="2"/>
      </c>
      <c r="F520" s="53">
        <f t="shared" si="3"/>
      </c>
      <c r="G520" s="53">
        <f t="shared" si="4"/>
      </c>
      <c r="H520" s="59">
        <f t="shared" si="5"/>
      </c>
      <c r="I520" s="53">
        <f t="shared" si="6"/>
      </c>
      <c r="J520" s="53">
        <f t="shared" si="7"/>
      </c>
      <c r="K520" s="53">
        <f t="shared" si="8"/>
      </c>
      <c r="L520" s="67">
        <f t="shared" si="9"/>
      </c>
      <c r="M520" s="56">
        <f t="shared" si="10"/>
      </c>
      <c r="N520" s="68">
        <f t="shared" si="11"/>
      </c>
      <c r="O520" s="22">
        <f t="shared" si="12"/>
      </c>
      <c r="P520" s="22">
        <f>IF(往来单位!$C$510="客户",1,0)</f>
        <v>0</v>
      </c>
      <c r="Q520" s="22">
        <f t="shared" si="13"/>
        <v>21</v>
      </c>
    </row>
    <row r="521">
      <c r="A521" s="56">
        <f>IF($B521="","",508)</f>
      </c>
      <c r="B521" s="66">
        <f>IF(508&gt;$Q$613,"",INDEX(往来单位!$B$4:$B$603,MATCH(508,$Q$14:$Q$613,0)))</f>
      </c>
      <c r="C521" s="60">
        <f t="shared" si="0"/>
      </c>
      <c r="D521" s="60">
        <f t="shared" si="1"/>
      </c>
      <c r="E521" s="53">
        <f t="shared" si="2"/>
      </c>
      <c r="F521" s="53">
        <f t="shared" si="3"/>
      </c>
      <c r="G521" s="53">
        <f t="shared" si="4"/>
      </c>
      <c r="H521" s="59">
        <f t="shared" si="5"/>
      </c>
      <c r="I521" s="53">
        <f t="shared" si="6"/>
      </c>
      <c r="J521" s="53">
        <f t="shared" si="7"/>
      </c>
      <c r="K521" s="53">
        <f t="shared" si="8"/>
      </c>
      <c r="L521" s="67">
        <f t="shared" si="9"/>
      </c>
      <c r="M521" s="56">
        <f t="shared" si="10"/>
      </c>
      <c r="N521" s="68">
        <f t="shared" si="11"/>
      </c>
      <c r="O521" s="22">
        <f t="shared" si="12"/>
      </c>
      <c r="P521" s="22">
        <f>IF(往来单位!$C$511="客户",1,0)</f>
        <v>0</v>
      </c>
      <c r="Q521" s="22">
        <f t="shared" si="13"/>
        <v>21</v>
      </c>
    </row>
    <row r="522">
      <c r="A522" s="56">
        <f>IF($B522="","",509)</f>
      </c>
      <c r="B522" s="66">
        <f>IF(509&gt;$Q$613,"",INDEX(往来单位!$B$4:$B$603,MATCH(509,$Q$14:$Q$613,0)))</f>
      </c>
      <c r="C522" s="60">
        <f t="shared" si="0"/>
      </c>
      <c r="D522" s="60">
        <f t="shared" si="1"/>
      </c>
      <c r="E522" s="53">
        <f t="shared" si="2"/>
      </c>
      <c r="F522" s="53">
        <f t="shared" si="3"/>
      </c>
      <c r="G522" s="53">
        <f t="shared" si="4"/>
      </c>
      <c r="H522" s="59">
        <f t="shared" si="5"/>
      </c>
      <c r="I522" s="53">
        <f t="shared" si="6"/>
      </c>
      <c r="J522" s="53">
        <f t="shared" si="7"/>
      </c>
      <c r="K522" s="53">
        <f t="shared" si="8"/>
      </c>
      <c r="L522" s="67">
        <f t="shared" si="9"/>
      </c>
      <c r="M522" s="56">
        <f t="shared" si="10"/>
      </c>
      <c r="N522" s="68">
        <f t="shared" si="11"/>
      </c>
      <c r="O522" s="22">
        <f t="shared" si="12"/>
      </c>
      <c r="P522" s="22">
        <f>IF(往来单位!$C$512="客户",1,0)</f>
        <v>0</v>
      </c>
      <c r="Q522" s="22">
        <f t="shared" si="13"/>
        <v>21</v>
      </c>
    </row>
    <row r="523">
      <c r="A523" s="56">
        <f>IF($B523="","",510)</f>
      </c>
      <c r="B523" s="66">
        <f>IF(510&gt;$Q$613,"",INDEX(往来单位!$B$4:$B$603,MATCH(510,$Q$14:$Q$613,0)))</f>
      </c>
      <c r="C523" s="60">
        <f t="shared" si="0"/>
      </c>
      <c r="D523" s="60">
        <f t="shared" si="1"/>
      </c>
      <c r="E523" s="53">
        <f t="shared" si="2"/>
      </c>
      <c r="F523" s="53">
        <f t="shared" si="3"/>
      </c>
      <c r="G523" s="53">
        <f t="shared" si="4"/>
      </c>
      <c r="H523" s="59">
        <f t="shared" si="5"/>
      </c>
      <c r="I523" s="53">
        <f t="shared" si="6"/>
      </c>
      <c r="J523" s="53">
        <f t="shared" si="7"/>
      </c>
      <c r="K523" s="53">
        <f t="shared" si="8"/>
      </c>
      <c r="L523" s="67">
        <f t="shared" si="9"/>
      </c>
      <c r="M523" s="56">
        <f t="shared" si="10"/>
      </c>
      <c r="N523" s="68">
        <f t="shared" si="11"/>
      </c>
      <c r="O523" s="22">
        <f t="shared" si="12"/>
      </c>
      <c r="P523" s="22">
        <f>IF(往来单位!$C$513="客户",1,0)</f>
        <v>0</v>
      </c>
      <c r="Q523" s="22">
        <f t="shared" si="13"/>
        <v>21</v>
      </c>
    </row>
    <row r="524">
      <c r="A524" s="56">
        <f>IF($B524="","",511)</f>
      </c>
      <c r="B524" s="66">
        <f>IF(511&gt;$Q$613,"",INDEX(往来单位!$B$4:$B$603,MATCH(511,$Q$14:$Q$613,0)))</f>
      </c>
      <c r="C524" s="60">
        <f t="shared" si="0"/>
      </c>
      <c r="D524" s="60">
        <f t="shared" si="1"/>
      </c>
      <c r="E524" s="53">
        <f t="shared" si="2"/>
      </c>
      <c r="F524" s="53">
        <f t="shared" si="3"/>
      </c>
      <c r="G524" s="53">
        <f t="shared" si="4"/>
      </c>
      <c r="H524" s="59">
        <f t="shared" si="5"/>
      </c>
      <c r="I524" s="53">
        <f t="shared" si="6"/>
      </c>
      <c r="J524" s="53">
        <f t="shared" si="7"/>
      </c>
      <c r="K524" s="53">
        <f t="shared" si="8"/>
      </c>
      <c r="L524" s="67">
        <f t="shared" si="9"/>
      </c>
      <c r="M524" s="56">
        <f t="shared" si="10"/>
      </c>
      <c r="N524" s="68">
        <f t="shared" si="11"/>
      </c>
      <c r="O524" s="22">
        <f t="shared" si="12"/>
      </c>
      <c r="P524" s="22">
        <f>IF(往来单位!$C$514="客户",1,0)</f>
        <v>0</v>
      </c>
      <c r="Q524" s="22">
        <f t="shared" si="13"/>
        <v>21</v>
      </c>
    </row>
    <row r="525">
      <c r="A525" s="56">
        <f>IF($B525="","",512)</f>
      </c>
      <c r="B525" s="66">
        <f>IF(512&gt;$Q$613,"",INDEX(往来单位!$B$4:$B$603,MATCH(512,$Q$14:$Q$613,0)))</f>
      </c>
      <c r="C525" s="60">
        <f t="shared" si="0"/>
      </c>
      <c r="D525" s="60">
        <f t="shared" si="1"/>
      </c>
      <c r="E525" s="53">
        <f t="shared" si="2"/>
      </c>
      <c r="F525" s="53">
        <f t="shared" si="3"/>
      </c>
      <c r="G525" s="53">
        <f t="shared" si="4"/>
      </c>
      <c r="H525" s="59">
        <f t="shared" si="5"/>
      </c>
      <c r="I525" s="53">
        <f t="shared" si="6"/>
      </c>
      <c r="J525" s="53">
        <f t="shared" si="7"/>
      </c>
      <c r="K525" s="53">
        <f t="shared" si="8"/>
      </c>
      <c r="L525" s="67">
        <f t="shared" si="9"/>
      </c>
      <c r="M525" s="56">
        <f t="shared" si="10"/>
      </c>
      <c r="N525" s="68">
        <f t="shared" si="11"/>
      </c>
      <c r="O525" s="22">
        <f t="shared" si="12"/>
      </c>
      <c r="P525" s="22">
        <f>IF(往来单位!$C$515="客户",1,0)</f>
        <v>0</v>
      </c>
      <c r="Q525" s="22">
        <f t="shared" si="13"/>
        <v>21</v>
      </c>
    </row>
    <row r="526">
      <c r="A526" s="56">
        <f>IF($B526="","",513)</f>
      </c>
      <c r="B526" s="66">
        <f>IF(513&gt;$Q$613,"",INDEX(往来单位!$B$4:$B$603,MATCH(513,$Q$14:$Q$613,0)))</f>
      </c>
      <c r="C526" s="60">
        <f t="shared" si="0"/>
      </c>
      <c r="D526" s="60">
        <f t="shared" si="1"/>
      </c>
      <c r="E526" s="53">
        <f t="shared" si="2"/>
      </c>
      <c r="F526" s="53">
        <f t="shared" si="3"/>
      </c>
      <c r="G526" s="53">
        <f t="shared" si="4"/>
      </c>
      <c r="H526" s="59">
        <f t="shared" si="5"/>
      </c>
      <c r="I526" s="53">
        <f t="shared" si="6"/>
      </c>
      <c r="J526" s="53">
        <f t="shared" si="7"/>
      </c>
      <c r="K526" s="53">
        <f t="shared" si="8"/>
      </c>
      <c r="L526" s="67">
        <f t="shared" si="9"/>
      </c>
      <c r="M526" s="56">
        <f t="shared" si="10"/>
      </c>
      <c r="N526" s="68">
        <f t="shared" si="11"/>
      </c>
      <c r="O526" s="22">
        <f t="shared" si="12"/>
      </c>
      <c r="P526" s="22">
        <f>IF(往来单位!$C$516="客户",1,0)</f>
        <v>0</v>
      </c>
      <c r="Q526" s="22">
        <f t="shared" si="13"/>
        <v>21</v>
      </c>
    </row>
    <row r="527">
      <c r="A527" s="56">
        <f>IF($B527="","",514)</f>
      </c>
      <c r="B527" s="66">
        <f>IF(514&gt;$Q$613,"",INDEX(往来单位!$B$4:$B$603,MATCH(514,$Q$14:$Q$613,0)))</f>
      </c>
      <c r="C527" s="60">
        <f t="shared" si="0"/>
      </c>
      <c r="D527" s="60">
        <f t="shared" si="1"/>
      </c>
      <c r="E527" s="53">
        <f t="shared" si="2"/>
      </c>
      <c r="F527" s="53">
        <f t="shared" si="3"/>
      </c>
      <c r="G527" s="53">
        <f t="shared" si="4"/>
      </c>
      <c r="H527" s="59">
        <f t="shared" si="5"/>
      </c>
      <c r="I527" s="53">
        <f t="shared" si="6"/>
      </c>
      <c r="J527" s="53">
        <f t="shared" si="7"/>
      </c>
      <c r="K527" s="53">
        <f t="shared" si="8"/>
      </c>
      <c r="L527" s="67">
        <f t="shared" si="9"/>
      </c>
      <c r="M527" s="56">
        <f t="shared" si="10"/>
      </c>
      <c r="N527" s="68">
        <f t="shared" si="11"/>
      </c>
      <c r="O527" s="22">
        <f t="shared" si="12"/>
      </c>
      <c r="P527" s="22">
        <f>IF(往来单位!$C$517="客户",1,0)</f>
        <v>0</v>
      </c>
      <c r="Q527" s="22">
        <f t="shared" si="13"/>
        <v>21</v>
      </c>
    </row>
    <row r="528">
      <c r="A528" s="56">
        <f>IF($B528="","",515)</f>
      </c>
      <c r="B528" s="66">
        <f>IF(515&gt;$Q$613,"",INDEX(往来单位!$B$4:$B$603,MATCH(515,$Q$14:$Q$613,0)))</f>
      </c>
      <c r="C528" s="60">
        <f t="shared" si="0"/>
      </c>
      <c r="D528" s="60">
        <f t="shared" si="1"/>
      </c>
      <c r="E528" s="53">
        <f t="shared" si="2"/>
      </c>
      <c r="F528" s="53">
        <f t="shared" si="3"/>
      </c>
      <c r="G528" s="53">
        <f t="shared" si="4"/>
      </c>
      <c r="H528" s="59">
        <f t="shared" si="5"/>
      </c>
      <c r="I528" s="53">
        <f t="shared" si="6"/>
      </c>
      <c r="J528" s="53">
        <f t="shared" si="7"/>
      </c>
      <c r="K528" s="53">
        <f t="shared" si="8"/>
      </c>
      <c r="L528" s="67">
        <f t="shared" si="9"/>
      </c>
      <c r="M528" s="56">
        <f t="shared" si="10"/>
      </c>
      <c r="N528" s="68">
        <f t="shared" si="11"/>
      </c>
      <c r="O528" s="22">
        <f t="shared" si="12"/>
      </c>
      <c r="P528" s="22">
        <f>IF(往来单位!$C$518="客户",1,0)</f>
        <v>0</v>
      </c>
      <c r="Q528" s="22">
        <f t="shared" si="13"/>
        <v>21</v>
      </c>
    </row>
    <row r="529">
      <c r="A529" s="56">
        <f>IF($B529="","",516)</f>
      </c>
      <c r="B529" s="66">
        <f>IF(516&gt;$Q$613,"",INDEX(往来单位!$B$4:$B$603,MATCH(516,$Q$14:$Q$613,0)))</f>
      </c>
      <c r="C529" s="60">
        <f t="shared" si="0"/>
      </c>
      <c r="D529" s="60">
        <f t="shared" si="1"/>
      </c>
      <c r="E529" s="53">
        <f t="shared" si="2"/>
      </c>
      <c r="F529" s="53">
        <f t="shared" si="3"/>
      </c>
      <c r="G529" s="53">
        <f t="shared" si="4"/>
      </c>
      <c r="H529" s="59">
        <f t="shared" si="5"/>
      </c>
      <c r="I529" s="53">
        <f t="shared" si="6"/>
      </c>
      <c r="J529" s="53">
        <f t="shared" si="7"/>
      </c>
      <c r="K529" s="53">
        <f t="shared" si="8"/>
      </c>
      <c r="L529" s="67">
        <f t="shared" si="9"/>
      </c>
      <c r="M529" s="56">
        <f t="shared" si="10"/>
      </c>
      <c r="N529" s="68">
        <f t="shared" si="11"/>
      </c>
      <c r="O529" s="22">
        <f t="shared" si="12"/>
      </c>
      <c r="P529" s="22">
        <f>IF(往来单位!$C$519="客户",1,0)</f>
        <v>0</v>
      </c>
      <c r="Q529" s="22">
        <f t="shared" si="13"/>
        <v>21</v>
      </c>
    </row>
    <row r="530">
      <c r="A530" s="56">
        <f>IF($B530="","",517)</f>
      </c>
      <c r="B530" s="66">
        <f>IF(517&gt;$Q$613,"",INDEX(往来单位!$B$4:$B$603,MATCH(517,$Q$14:$Q$613,0)))</f>
      </c>
      <c r="C530" s="60">
        <f t="shared" si="0"/>
      </c>
      <c r="D530" s="60">
        <f t="shared" si="1"/>
      </c>
      <c r="E530" s="53">
        <f t="shared" si="2"/>
      </c>
      <c r="F530" s="53">
        <f t="shared" si="3"/>
      </c>
      <c r="G530" s="53">
        <f t="shared" si="4"/>
      </c>
      <c r="H530" s="59">
        <f t="shared" si="5"/>
      </c>
      <c r="I530" s="53">
        <f t="shared" si="6"/>
      </c>
      <c r="J530" s="53">
        <f t="shared" si="7"/>
      </c>
      <c r="K530" s="53">
        <f t="shared" si="8"/>
      </c>
      <c r="L530" s="67">
        <f t="shared" si="9"/>
      </c>
      <c r="M530" s="56">
        <f t="shared" si="10"/>
      </c>
      <c r="N530" s="68">
        <f t="shared" si="11"/>
      </c>
      <c r="O530" s="22">
        <f t="shared" si="12"/>
      </c>
      <c r="P530" s="22">
        <f>IF(往来单位!$C$520="客户",1,0)</f>
        <v>0</v>
      </c>
      <c r="Q530" s="22">
        <f t="shared" si="13"/>
        <v>21</v>
      </c>
    </row>
    <row r="531">
      <c r="A531" s="56">
        <f>IF($B531="","",518)</f>
      </c>
      <c r="B531" s="66">
        <f>IF(518&gt;$Q$613,"",INDEX(往来单位!$B$4:$B$603,MATCH(518,$Q$14:$Q$613,0)))</f>
      </c>
      <c r="C531" s="60">
        <f t="shared" si="0"/>
      </c>
      <c r="D531" s="60">
        <f t="shared" si="1"/>
      </c>
      <c r="E531" s="53">
        <f t="shared" si="2"/>
      </c>
      <c r="F531" s="53">
        <f t="shared" si="3"/>
      </c>
      <c r="G531" s="53">
        <f t="shared" si="4"/>
      </c>
      <c r="H531" s="59">
        <f t="shared" si="5"/>
      </c>
      <c r="I531" s="53">
        <f t="shared" si="6"/>
      </c>
      <c r="J531" s="53">
        <f t="shared" si="7"/>
      </c>
      <c r="K531" s="53">
        <f t="shared" si="8"/>
      </c>
      <c r="L531" s="67">
        <f t="shared" si="9"/>
      </c>
      <c r="M531" s="56">
        <f t="shared" si="10"/>
      </c>
      <c r="N531" s="68">
        <f t="shared" si="11"/>
      </c>
      <c r="O531" s="22">
        <f t="shared" si="12"/>
      </c>
      <c r="P531" s="22">
        <f>IF(往来单位!$C$521="客户",1,0)</f>
        <v>0</v>
      </c>
      <c r="Q531" s="22">
        <f t="shared" si="13"/>
        <v>21</v>
      </c>
    </row>
    <row r="532">
      <c r="A532" s="56">
        <f>IF($B532="","",519)</f>
      </c>
      <c r="B532" s="66">
        <f>IF(519&gt;$Q$613,"",INDEX(往来单位!$B$4:$B$603,MATCH(519,$Q$14:$Q$613,0)))</f>
      </c>
      <c r="C532" s="60">
        <f t="shared" si="0"/>
      </c>
      <c r="D532" s="60">
        <f t="shared" si="1"/>
      </c>
      <c r="E532" s="53">
        <f t="shared" si="2"/>
      </c>
      <c r="F532" s="53">
        <f t="shared" si="3"/>
      </c>
      <c r="G532" s="53">
        <f t="shared" si="4"/>
      </c>
      <c r="H532" s="59">
        <f t="shared" si="5"/>
      </c>
      <c r="I532" s="53">
        <f t="shared" si="6"/>
      </c>
      <c r="J532" s="53">
        <f t="shared" si="7"/>
      </c>
      <c r="K532" s="53">
        <f t="shared" si="8"/>
      </c>
      <c r="L532" s="67">
        <f t="shared" si="9"/>
      </c>
      <c r="M532" s="56">
        <f t="shared" si="10"/>
      </c>
      <c r="N532" s="68">
        <f t="shared" si="11"/>
      </c>
      <c r="O532" s="22">
        <f t="shared" si="12"/>
      </c>
      <c r="P532" s="22">
        <f>IF(往来单位!$C$522="客户",1,0)</f>
        <v>0</v>
      </c>
      <c r="Q532" s="22">
        <f t="shared" si="13"/>
        <v>21</v>
      </c>
    </row>
    <row r="533">
      <c r="A533" s="56">
        <f>IF($B533="","",520)</f>
      </c>
      <c r="B533" s="66">
        <f>IF(520&gt;$Q$613,"",INDEX(往来单位!$B$4:$B$603,MATCH(520,$Q$14:$Q$613,0)))</f>
      </c>
      <c r="C533" s="60">
        <f t="shared" si="0"/>
      </c>
      <c r="D533" s="60">
        <f t="shared" si="1"/>
      </c>
      <c r="E533" s="53">
        <f t="shared" si="2"/>
      </c>
      <c r="F533" s="53">
        <f t="shared" si="3"/>
      </c>
      <c r="G533" s="53">
        <f t="shared" si="4"/>
      </c>
      <c r="H533" s="59">
        <f t="shared" si="5"/>
      </c>
      <c r="I533" s="53">
        <f t="shared" si="6"/>
      </c>
      <c r="J533" s="53">
        <f t="shared" si="7"/>
      </c>
      <c r="K533" s="53">
        <f t="shared" si="8"/>
      </c>
      <c r="L533" s="67">
        <f t="shared" si="9"/>
      </c>
      <c r="M533" s="56">
        <f t="shared" si="10"/>
      </c>
      <c r="N533" s="68">
        <f t="shared" si="11"/>
      </c>
      <c r="O533" s="22">
        <f t="shared" si="12"/>
      </c>
      <c r="P533" s="22">
        <f>IF(往来单位!$C$523="客户",1,0)</f>
        <v>0</v>
      </c>
      <c r="Q533" s="22">
        <f t="shared" si="13"/>
        <v>21</v>
      </c>
    </row>
    <row r="534">
      <c r="A534" s="56">
        <f>IF($B534="","",521)</f>
      </c>
      <c r="B534" s="66">
        <f>IF(521&gt;$Q$613,"",INDEX(往来单位!$B$4:$B$603,MATCH(521,$Q$14:$Q$613,0)))</f>
      </c>
      <c r="C534" s="60">
        <f t="shared" si="0"/>
      </c>
      <c r="D534" s="60">
        <f t="shared" si="1"/>
      </c>
      <c r="E534" s="53">
        <f t="shared" si="2"/>
      </c>
      <c r="F534" s="53">
        <f t="shared" si="3"/>
      </c>
      <c r="G534" s="53">
        <f t="shared" si="4"/>
      </c>
      <c r="H534" s="59">
        <f t="shared" si="5"/>
      </c>
      <c r="I534" s="53">
        <f t="shared" si="6"/>
      </c>
      <c r="J534" s="53">
        <f t="shared" si="7"/>
      </c>
      <c r="K534" s="53">
        <f t="shared" si="8"/>
      </c>
      <c r="L534" s="67">
        <f t="shared" si="9"/>
      </c>
      <c r="M534" s="56">
        <f t="shared" si="10"/>
      </c>
      <c r="N534" s="68">
        <f t="shared" si="11"/>
      </c>
      <c r="O534" s="22">
        <f t="shared" si="12"/>
      </c>
      <c r="P534" s="22">
        <f>IF(往来单位!$C$524="客户",1,0)</f>
        <v>0</v>
      </c>
      <c r="Q534" s="22">
        <f t="shared" si="13"/>
        <v>21</v>
      </c>
    </row>
    <row r="535">
      <c r="A535" s="56">
        <f>IF($B535="","",522)</f>
      </c>
      <c r="B535" s="66">
        <f>IF(522&gt;$Q$613,"",INDEX(往来单位!$B$4:$B$603,MATCH(522,$Q$14:$Q$613,0)))</f>
      </c>
      <c r="C535" s="60">
        <f t="shared" si="0"/>
      </c>
      <c r="D535" s="60">
        <f t="shared" si="1"/>
      </c>
      <c r="E535" s="53">
        <f t="shared" si="2"/>
      </c>
      <c r="F535" s="53">
        <f t="shared" si="3"/>
      </c>
      <c r="G535" s="53">
        <f t="shared" si="4"/>
      </c>
      <c r="H535" s="59">
        <f t="shared" si="5"/>
      </c>
      <c r="I535" s="53">
        <f t="shared" si="6"/>
      </c>
      <c r="J535" s="53">
        <f t="shared" si="7"/>
      </c>
      <c r="K535" s="53">
        <f t="shared" si="8"/>
      </c>
      <c r="L535" s="67">
        <f t="shared" si="9"/>
      </c>
      <c r="M535" s="56">
        <f t="shared" si="10"/>
      </c>
      <c r="N535" s="68">
        <f t="shared" si="11"/>
      </c>
      <c r="O535" s="22">
        <f t="shared" si="12"/>
      </c>
      <c r="P535" s="22">
        <f>IF(往来单位!$C$525="客户",1,0)</f>
        <v>0</v>
      </c>
      <c r="Q535" s="22">
        <f t="shared" si="13"/>
        <v>21</v>
      </c>
    </row>
    <row r="536">
      <c r="A536" s="56">
        <f>IF($B536="","",523)</f>
      </c>
      <c r="B536" s="66">
        <f>IF(523&gt;$Q$613,"",INDEX(往来单位!$B$4:$B$603,MATCH(523,$Q$14:$Q$613,0)))</f>
      </c>
      <c r="C536" s="60">
        <f t="shared" si="0"/>
      </c>
      <c r="D536" s="60">
        <f t="shared" si="1"/>
      </c>
      <c r="E536" s="53">
        <f t="shared" si="2"/>
      </c>
      <c r="F536" s="53">
        <f t="shared" si="3"/>
      </c>
      <c r="G536" s="53">
        <f t="shared" si="4"/>
      </c>
      <c r="H536" s="59">
        <f t="shared" si="5"/>
      </c>
      <c r="I536" s="53">
        <f t="shared" si="6"/>
      </c>
      <c r="J536" s="53">
        <f t="shared" si="7"/>
      </c>
      <c r="K536" s="53">
        <f t="shared" si="8"/>
      </c>
      <c r="L536" s="67">
        <f t="shared" si="9"/>
      </c>
      <c r="M536" s="56">
        <f t="shared" si="10"/>
      </c>
      <c r="N536" s="68">
        <f t="shared" si="11"/>
      </c>
      <c r="O536" s="22">
        <f t="shared" si="12"/>
      </c>
      <c r="P536" s="22">
        <f>IF(往来单位!$C$526="客户",1,0)</f>
        <v>0</v>
      </c>
      <c r="Q536" s="22">
        <f t="shared" si="13"/>
        <v>21</v>
      </c>
    </row>
    <row r="537">
      <c r="A537" s="56">
        <f>IF($B537="","",524)</f>
      </c>
      <c r="B537" s="66">
        <f>IF(524&gt;$Q$613,"",INDEX(往来单位!$B$4:$B$603,MATCH(524,$Q$14:$Q$613,0)))</f>
      </c>
      <c r="C537" s="60">
        <f t="shared" si="0"/>
      </c>
      <c r="D537" s="60">
        <f t="shared" si="1"/>
      </c>
      <c r="E537" s="53">
        <f t="shared" si="2"/>
      </c>
      <c r="F537" s="53">
        <f t="shared" si="3"/>
      </c>
      <c r="G537" s="53">
        <f t="shared" si="4"/>
      </c>
      <c r="H537" s="59">
        <f t="shared" si="5"/>
      </c>
      <c r="I537" s="53">
        <f t="shared" si="6"/>
      </c>
      <c r="J537" s="53">
        <f t="shared" si="7"/>
      </c>
      <c r="K537" s="53">
        <f t="shared" si="8"/>
      </c>
      <c r="L537" s="67">
        <f t="shared" si="9"/>
      </c>
      <c r="M537" s="56">
        <f t="shared" si="10"/>
      </c>
      <c r="N537" s="68">
        <f t="shared" si="11"/>
      </c>
      <c r="O537" s="22">
        <f t="shared" si="12"/>
      </c>
      <c r="P537" s="22">
        <f>IF(往来单位!$C$527="客户",1,0)</f>
        <v>0</v>
      </c>
      <c r="Q537" s="22">
        <f t="shared" si="13"/>
        <v>21</v>
      </c>
    </row>
    <row r="538">
      <c r="A538" s="56">
        <f>IF($B538="","",525)</f>
      </c>
      <c r="B538" s="66">
        <f>IF(525&gt;$Q$613,"",INDEX(往来单位!$B$4:$B$603,MATCH(525,$Q$14:$Q$613,0)))</f>
      </c>
      <c r="C538" s="60">
        <f t="shared" si="0"/>
      </c>
      <c r="D538" s="60">
        <f t="shared" si="1"/>
      </c>
      <c r="E538" s="53">
        <f t="shared" si="2"/>
      </c>
      <c r="F538" s="53">
        <f t="shared" si="3"/>
      </c>
      <c r="G538" s="53">
        <f t="shared" si="4"/>
      </c>
      <c r="H538" s="59">
        <f t="shared" si="5"/>
      </c>
      <c r="I538" s="53">
        <f t="shared" si="6"/>
      </c>
      <c r="J538" s="53">
        <f t="shared" si="7"/>
      </c>
      <c r="K538" s="53">
        <f t="shared" si="8"/>
      </c>
      <c r="L538" s="67">
        <f t="shared" si="9"/>
      </c>
      <c r="M538" s="56">
        <f t="shared" si="10"/>
      </c>
      <c r="N538" s="68">
        <f t="shared" si="11"/>
      </c>
      <c r="O538" s="22">
        <f t="shared" si="12"/>
      </c>
      <c r="P538" s="22">
        <f>IF(往来单位!$C$528="客户",1,0)</f>
        <v>0</v>
      </c>
      <c r="Q538" s="22">
        <f t="shared" si="13"/>
        <v>21</v>
      </c>
    </row>
    <row r="539">
      <c r="A539" s="56">
        <f>IF($B539="","",526)</f>
      </c>
      <c r="B539" s="66">
        <f>IF(526&gt;$Q$613,"",INDEX(往来单位!$B$4:$B$603,MATCH(526,$Q$14:$Q$613,0)))</f>
      </c>
      <c r="C539" s="60">
        <f t="shared" si="0"/>
      </c>
      <c r="D539" s="60">
        <f t="shared" si="1"/>
      </c>
      <c r="E539" s="53">
        <f t="shared" si="2"/>
      </c>
      <c r="F539" s="53">
        <f t="shared" si="3"/>
      </c>
      <c r="G539" s="53">
        <f t="shared" si="4"/>
      </c>
      <c r="H539" s="59">
        <f t="shared" si="5"/>
      </c>
      <c r="I539" s="53">
        <f t="shared" si="6"/>
      </c>
      <c r="J539" s="53">
        <f t="shared" si="7"/>
      </c>
      <c r="K539" s="53">
        <f t="shared" si="8"/>
      </c>
      <c r="L539" s="67">
        <f t="shared" si="9"/>
      </c>
      <c r="M539" s="56">
        <f t="shared" si="10"/>
      </c>
      <c r="N539" s="68">
        <f t="shared" si="11"/>
      </c>
      <c r="O539" s="22">
        <f t="shared" si="12"/>
      </c>
      <c r="P539" s="22">
        <f>IF(往来单位!$C$529="客户",1,0)</f>
        <v>0</v>
      </c>
      <c r="Q539" s="22">
        <f t="shared" si="13"/>
        <v>21</v>
      </c>
    </row>
    <row r="540">
      <c r="A540" s="56">
        <f>IF($B540="","",527)</f>
      </c>
      <c r="B540" s="66">
        <f>IF(527&gt;$Q$613,"",INDEX(往来单位!$B$4:$B$603,MATCH(527,$Q$14:$Q$613,0)))</f>
      </c>
      <c r="C540" s="60">
        <f t="shared" si="0"/>
      </c>
      <c r="D540" s="60">
        <f t="shared" si="1"/>
      </c>
      <c r="E540" s="53">
        <f t="shared" si="2"/>
      </c>
      <c r="F540" s="53">
        <f t="shared" si="3"/>
      </c>
      <c r="G540" s="53">
        <f t="shared" si="4"/>
      </c>
      <c r="H540" s="59">
        <f t="shared" si="5"/>
      </c>
      <c r="I540" s="53">
        <f t="shared" si="6"/>
      </c>
      <c r="J540" s="53">
        <f t="shared" si="7"/>
      </c>
      <c r="K540" s="53">
        <f t="shared" si="8"/>
      </c>
      <c r="L540" s="67">
        <f t="shared" si="9"/>
      </c>
      <c r="M540" s="56">
        <f t="shared" si="10"/>
      </c>
      <c r="N540" s="68">
        <f t="shared" si="11"/>
      </c>
      <c r="O540" s="22">
        <f t="shared" si="12"/>
      </c>
      <c r="P540" s="22">
        <f>IF(往来单位!$C$530="客户",1,0)</f>
        <v>0</v>
      </c>
      <c r="Q540" s="22">
        <f t="shared" si="13"/>
        <v>21</v>
      </c>
    </row>
    <row r="541">
      <c r="A541" s="56">
        <f>IF($B541="","",528)</f>
      </c>
      <c r="B541" s="66">
        <f>IF(528&gt;$Q$613,"",INDEX(往来单位!$B$4:$B$603,MATCH(528,$Q$14:$Q$613,0)))</f>
      </c>
      <c r="C541" s="60">
        <f t="shared" si="0"/>
      </c>
      <c r="D541" s="60">
        <f t="shared" si="1"/>
      </c>
      <c r="E541" s="53">
        <f t="shared" si="2"/>
      </c>
      <c r="F541" s="53">
        <f t="shared" si="3"/>
      </c>
      <c r="G541" s="53">
        <f t="shared" si="4"/>
      </c>
      <c r="H541" s="59">
        <f t="shared" si="5"/>
      </c>
      <c r="I541" s="53">
        <f t="shared" si="6"/>
      </c>
      <c r="J541" s="53">
        <f t="shared" si="7"/>
      </c>
      <c r="K541" s="53">
        <f t="shared" si="8"/>
      </c>
      <c r="L541" s="67">
        <f t="shared" si="9"/>
      </c>
      <c r="M541" s="56">
        <f t="shared" si="10"/>
      </c>
      <c r="N541" s="68">
        <f t="shared" si="11"/>
      </c>
      <c r="O541" s="22">
        <f t="shared" si="12"/>
      </c>
      <c r="P541" s="22">
        <f>IF(往来单位!$C$531="客户",1,0)</f>
        <v>0</v>
      </c>
      <c r="Q541" s="22">
        <f t="shared" si="13"/>
        <v>21</v>
      </c>
    </row>
    <row r="542">
      <c r="A542" s="56">
        <f>IF($B542="","",529)</f>
      </c>
      <c r="B542" s="66">
        <f>IF(529&gt;$Q$613,"",INDEX(往来单位!$B$4:$B$603,MATCH(529,$Q$14:$Q$613,0)))</f>
      </c>
      <c r="C542" s="60">
        <f t="shared" si="0"/>
      </c>
      <c r="D542" s="60">
        <f t="shared" si="1"/>
      </c>
      <c r="E542" s="53">
        <f t="shared" si="2"/>
      </c>
      <c r="F542" s="53">
        <f t="shared" si="3"/>
      </c>
      <c r="G542" s="53">
        <f t="shared" si="4"/>
      </c>
      <c r="H542" s="59">
        <f t="shared" si="5"/>
      </c>
      <c r="I542" s="53">
        <f t="shared" si="6"/>
      </c>
      <c r="J542" s="53">
        <f t="shared" si="7"/>
      </c>
      <c r="K542" s="53">
        <f t="shared" si="8"/>
      </c>
      <c r="L542" s="67">
        <f t="shared" si="9"/>
      </c>
      <c r="M542" s="56">
        <f t="shared" si="10"/>
      </c>
      <c r="N542" s="68">
        <f t="shared" si="11"/>
      </c>
      <c r="O542" s="22">
        <f t="shared" si="12"/>
      </c>
      <c r="P542" s="22">
        <f>IF(往来单位!$C$532="客户",1,0)</f>
        <v>0</v>
      </c>
      <c r="Q542" s="22">
        <f t="shared" si="13"/>
        <v>21</v>
      </c>
    </row>
    <row r="543">
      <c r="A543" s="56">
        <f>IF($B543="","",530)</f>
      </c>
      <c r="B543" s="66">
        <f>IF(530&gt;$Q$613,"",INDEX(往来单位!$B$4:$B$603,MATCH(530,$Q$14:$Q$613,0)))</f>
      </c>
      <c r="C543" s="60">
        <f t="shared" si="0"/>
      </c>
      <c r="D543" s="60">
        <f t="shared" si="1"/>
      </c>
      <c r="E543" s="53">
        <f t="shared" si="2"/>
      </c>
      <c r="F543" s="53">
        <f t="shared" si="3"/>
      </c>
      <c r="G543" s="53">
        <f t="shared" si="4"/>
      </c>
      <c r="H543" s="59">
        <f t="shared" si="5"/>
      </c>
      <c r="I543" s="53">
        <f t="shared" si="6"/>
      </c>
      <c r="J543" s="53">
        <f t="shared" si="7"/>
      </c>
      <c r="K543" s="53">
        <f t="shared" si="8"/>
      </c>
      <c r="L543" s="67">
        <f t="shared" si="9"/>
      </c>
      <c r="M543" s="56">
        <f t="shared" si="10"/>
      </c>
      <c r="N543" s="68">
        <f t="shared" si="11"/>
      </c>
      <c r="O543" s="22">
        <f t="shared" si="12"/>
      </c>
      <c r="P543" s="22">
        <f>IF(往来单位!$C$533="客户",1,0)</f>
        <v>0</v>
      </c>
      <c r="Q543" s="22">
        <f t="shared" si="13"/>
        <v>21</v>
      </c>
    </row>
    <row r="544">
      <c r="A544" s="56">
        <f>IF($B544="","",531)</f>
      </c>
      <c r="B544" s="66">
        <f>IF(531&gt;$Q$613,"",INDEX(往来单位!$B$4:$B$603,MATCH(531,$Q$14:$Q$613,0)))</f>
      </c>
      <c r="C544" s="60">
        <f t="shared" si="0"/>
      </c>
      <c r="D544" s="60">
        <f t="shared" si="1"/>
      </c>
      <c r="E544" s="53">
        <f t="shared" si="2"/>
      </c>
      <c r="F544" s="53">
        <f t="shared" si="3"/>
      </c>
      <c r="G544" s="53">
        <f t="shared" si="4"/>
      </c>
      <c r="H544" s="59">
        <f t="shared" si="5"/>
      </c>
      <c r="I544" s="53">
        <f t="shared" si="6"/>
      </c>
      <c r="J544" s="53">
        <f t="shared" si="7"/>
      </c>
      <c r="K544" s="53">
        <f t="shared" si="8"/>
      </c>
      <c r="L544" s="67">
        <f t="shared" si="9"/>
      </c>
      <c r="M544" s="56">
        <f t="shared" si="10"/>
      </c>
      <c r="N544" s="68">
        <f t="shared" si="11"/>
      </c>
      <c r="O544" s="22">
        <f t="shared" si="12"/>
      </c>
      <c r="P544" s="22">
        <f>IF(往来单位!$C$534="客户",1,0)</f>
        <v>0</v>
      </c>
      <c r="Q544" s="22">
        <f t="shared" si="13"/>
        <v>21</v>
      </c>
    </row>
    <row r="545">
      <c r="A545" s="56">
        <f>IF($B545="","",532)</f>
      </c>
      <c r="B545" s="66">
        <f>IF(532&gt;$Q$613,"",INDEX(往来单位!$B$4:$B$603,MATCH(532,$Q$14:$Q$613,0)))</f>
      </c>
      <c r="C545" s="60">
        <f t="shared" si="0"/>
      </c>
      <c r="D545" s="60">
        <f t="shared" si="1"/>
      </c>
      <c r="E545" s="53">
        <f t="shared" si="2"/>
      </c>
      <c r="F545" s="53">
        <f t="shared" si="3"/>
      </c>
      <c r="G545" s="53">
        <f t="shared" si="4"/>
      </c>
      <c r="H545" s="59">
        <f t="shared" si="5"/>
      </c>
      <c r="I545" s="53">
        <f t="shared" si="6"/>
      </c>
      <c r="J545" s="53">
        <f t="shared" si="7"/>
      </c>
      <c r="K545" s="53">
        <f t="shared" si="8"/>
      </c>
      <c r="L545" s="67">
        <f t="shared" si="9"/>
      </c>
      <c r="M545" s="56">
        <f t="shared" si="10"/>
      </c>
      <c r="N545" s="68">
        <f t="shared" si="11"/>
      </c>
      <c r="O545" s="22">
        <f t="shared" si="12"/>
      </c>
      <c r="P545" s="22">
        <f>IF(往来单位!$C$535="客户",1,0)</f>
        <v>0</v>
      </c>
      <c r="Q545" s="22">
        <f t="shared" si="13"/>
        <v>21</v>
      </c>
    </row>
    <row r="546">
      <c r="A546" s="56">
        <f>IF($B546="","",533)</f>
      </c>
      <c r="B546" s="66">
        <f>IF(533&gt;$Q$613,"",INDEX(往来单位!$B$4:$B$603,MATCH(533,$Q$14:$Q$613,0)))</f>
      </c>
      <c r="C546" s="60">
        <f t="shared" si="0"/>
      </c>
      <c r="D546" s="60">
        <f t="shared" si="1"/>
      </c>
      <c r="E546" s="53">
        <f t="shared" si="2"/>
      </c>
      <c r="F546" s="53">
        <f t="shared" si="3"/>
      </c>
      <c r="G546" s="53">
        <f t="shared" si="4"/>
      </c>
      <c r="H546" s="59">
        <f t="shared" si="5"/>
      </c>
      <c r="I546" s="53">
        <f t="shared" si="6"/>
      </c>
      <c r="J546" s="53">
        <f t="shared" si="7"/>
      </c>
      <c r="K546" s="53">
        <f t="shared" si="8"/>
      </c>
      <c r="L546" s="67">
        <f t="shared" si="9"/>
      </c>
      <c r="M546" s="56">
        <f t="shared" si="10"/>
      </c>
      <c r="N546" s="68">
        <f t="shared" si="11"/>
      </c>
      <c r="O546" s="22">
        <f t="shared" si="12"/>
      </c>
      <c r="P546" s="22">
        <f>IF(往来单位!$C$536="客户",1,0)</f>
        <v>0</v>
      </c>
      <c r="Q546" s="22">
        <f t="shared" si="13"/>
        <v>21</v>
      </c>
    </row>
    <row r="547">
      <c r="A547" s="56">
        <f>IF($B547="","",534)</f>
      </c>
      <c r="B547" s="66">
        <f>IF(534&gt;$Q$613,"",INDEX(往来单位!$B$4:$B$603,MATCH(534,$Q$14:$Q$613,0)))</f>
      </c>
      <c r="C547" s="60">
        <f t="shared" si="0"/>
      </c>
      <c r="D547" s="60">
        <f t="shared" si="1"/>
      </c>
      <c r="E547" s="53">
        <f t="shared" si="2"/>
      </c>
      <c r="F547" s="53">
        <f t="shared" si="3"/>
      </c>
      <c r="G547" s="53">
        <f t="shared" si="4"/>
      </c>
      <c r="H547" s="59">
        <f t="shared" si="5"/>
      </c>
      <c r="I547" s="53">
        <f t="shared" si="6"/>
      </c>
      <c r="J547" s="53">
        <f t="shared" si="7"/>
      </c>
      <c r="K547" s="53">
        <f t="shared" si="8"/>
      </c>
      <c r="L547" s="67">
        <f t="shared" si="9"/>
      </c>
      <c r="M547" s="56">
        <f t="shared" si="10"/>
      </c>
      <c r="N547" s="68">
        <f t="shared" si="11"/>
      </c>
      <c r="O547" s="22">
        <f t="shared" si="12"/>
      </c>
      <c r="P547" s="22">
        <f>IF(往来单位!$C$537="客户",1,0)</f>
        <v>0</v>
      </c>
      <c r="Q547" s="22">
        <f t="shared" si="13"/>
        <v>21</v>
      </c>
    </row>
    <row r="548">
      <c r="A548" s="56">
        <f>IF($B548="","",535)</f>
      </c>
      <c r="B548" s="66">
        <f>IF(535&gt;$Q$613,"",INDEX(往来单位!$B$4:$B$603,MATCH(535,$Q$14:$Q$613,0)))</f>
      </c>
      <c r="C548" s="60">
        <f t="shared" si="0"/>
      </c>
      <c r="D548" s="60">
        <f t="shared" si="1"/>
      </c>
      <c r="E548" s="53">
        <f t="shared" si="2"/>
      </c>
      <c r="F548" s="53">
        <f t="shared" si="3"/>
      </c>
      <c r="G548" s="53">
        <f t="shared" si="4"/>
      </c>
      <c r="H548" s="59">
        <f t="shared" si="5"/>
      </c>
      <c r="I548" s="53">
        <f t="shared" si="6"/>
      </c>
      <c r="J548" s="53">
        <f t="shared" si="7"/>
      </c>
      <c r="K548" s="53">
        <f t="shared" si="8"/>
      </c>
      <c r="L548" s="67">
        <f t="shared" si="9"/>
      </c>
      <c r="M548" s="56">
        <f t="shared" si="10"/>
      </c>
      <c r="N548" s="68">
        <f t="shared" si="11"/>
      </c>
      <c r="O548" s="22">
        <f t="shared" si="12"/>
      </c>
      <c r="P548" s="22">
        <f>IF(往来单位!$C$538="客户",1,0)</f>
        <v>0</v>
      </c>
      <c r="Q548" s="22">
        <f t="shared" si="13"/>
        <v>21</v>
      </c>
    </row>
    <row r="549">
      <c r="A549" s="56">
        <f>IF($B549="","",536)</f>
      </c>
      <c r="B549" s="66">
        <f>IF(536&gt;$Q$613,"",INDEX(往来单位!$B$4:$B$603,MATCH(536,$Q$14:$Q$613,0)))</f>
      </c>
      <c r="C549" s="60">
        <f t="shared" si="0"/>
      </c>
      <c r="D549" s="60">
        <f t="shared" si="1"/>
      </c>
      <c r="E549" s="53">
        <f t="shared" si="2"/>
      </c>
      <c r="F549" s="53">
        <f t="shared" si="3"/>
      </c>
      <c r="G549" s="53">
        <f t="shared" si="4"/>
      </c>
      <c r="H549" s="59">
        <f t="shared" si="5"/>
      </c>
      <c r="I549" s="53">
        <f t="shared" si="6"/>
      </c>
      <c r="J549" s="53">
        <f t="shared" si="7"/>
      </c>
      <c r="K549" s="53">
        <f t="shared" si="8"/>
      </c>
      <c r="L549" s="67">
        <f t="shared" si="9"/>
      </c>
      <c r="M549" s="56">
        <f t="shared" si="10"/>
      </c>
      <c r="N549" s="68">
        <f t="shared" si="11"/>
      </c>
      <c r="O549" s="22">
        <f t="shared" si="12"/>
      </c>
      <c r="P549" s="22">
        <f>IF(往来单位!$C$539="客户",1,0)</f>
        <v>0</v>
      </c>
      <c r="Q549" s="22">
        <f t="shared" si="13"/>
        <v>21</v>
      </c>
    </row>
    <row r="550">
      <c r="A550" s="56">
        <f>IF($B550="","",537)</f>
      </c>
      <c r="B550" s="66">
        <f>IF(537&gt;$Q$613,"",INDEX(往来单位!$B$4:$B$603,MATCH(537,$Q$14:$Q$613,0)))</f>
      </c>
      <c r="C550" s="60">
        <f t="shared" si="0"/>
      </c>
      <c r="D550" s="60">
        <f t="shared" si="1"/>
      </c>
      <c r="E550" s="53">
        <f t="shared" si="2"/>
      </c>
      <c r="F550" s="53">
        <f t="shared" si="3"/>
      </c>
      <c r="G550" s="53">
        <f t="shared" si="4"/>
      </c>
      <c r="H550" s="59">
        <f t="shared" si="5"/>
      </c>
      <c r="I550" s="53">
        <f t="shared" si="6"/>
      </c>
      <c r="J550" s="53">
        <f t="shared" si="7"/>
      </c>
      <c r="K550" s="53">
        <f t="shared" si="8"/>
      </c>
      <c r="L550" s="67">
        <f t="shared" si="9"/>
      </c>
      <c r="M550" s="56">
        <f t="shared" si="10"/>
      </c>
      <c r="N550" s="68">
        <f t="shared" si="11"/>
      </c>
      <c r="O550" s="22">
        <f t="shared" si="12"/>
      </c>
      <c r="P550" s="22">
        <f>IF(往来单位!$C$540="客户",1,0)</f>
        <v>0</v>
      </c>
      <c r="Q550" s="22">
        <f t="shared" si="13"/>
        <v>21</v>
      </c>
    </row>
    <row r="551">
      <c r="A551" s="56">
        <f>IF($B551="","",538)</f>
      </c>
      <c r="B551" s="66">
        <f>IF(538&gt;$Q$613,"",INDEX(往来单位!$B$4:$B$603,MATCH(538,$Q$14:$Q$613,0)))</f>
      </c>
      <c r="C551" s="60">
        <f t="shared" si="0"/>
      </c>
      <c r="D551" s="60">
        <f t="shared" si="1"/>
      </c>
      <c r="E551" s="53">
        <f t="shared" si="2"/>
      </c>
      <c r="F551" s="53">
        <f t="shared" si="3"/>
      </c>
      <c r="G551" s="53">
        <f t="shared" si="4"/>
      </c>
      <c r="H551" s="59">
        <f t="shared" si="5"/>
      </c>
      <c r="I551" s="53">
        <f t="shared" si="6"/>
      </c>
      <c r="J551" s="53">
        <f t="shared" si="7"/>
      </c>
      <c r="K551" s="53">
        <f t="shared" si="8"/>
      </c>
      <c r="L551" s="67">
        <f t="shared" si="9"/>
      </c>
      <c r="M551" s="56">
        <f t="shared" si="10"/>
      </c>
      <c r="N551" s="68">
        <f t="shared" si="11"/>
      </c>
      <c r="O551" s="22">
        <f t="shared" si="12"/>
      </c>
      <c r="P551" s="22">
        <f>IF(往来单位!$C$541="客户",1,0)</f>
        <v>0</v>
      </c>
      <c r="Q551" s="22">
        <f t="shared" si="13"/>
        <v>21</v>
      </c>
    </row>
    <row r="552">
      <c r="A552" s="56">
        <f>IF($B552="","",539)</f>
      </c>
      <c r="B552" s="66">
        <f>IF(539&gt;$Q$613,"",INDEX(往来单位!$B$4:$B$603,MATCH(539,$Q$14:$Q$613,0)))</f>
      </c>
      <c r="C552" s="60">
        <f t="shared" si="0"/>
      </c>
      <c r="D552" s="60">
        <f t="shared" si="1"/>
      </c>
      <c r="E552" s="53">
        <f t="shared" si="2"/>
      </c>
      <c r="F552" s="53">
        <f t="shared" si="3"/>
      </c>
      <c r="G552" s="53">
        <f t="shared" si="4"/>
      </c>
      <c r="H552" s="59">
        <f t="shared" si="5"/>
      </c>
      <c r="I552" s="53">
        <f t="shared" si="6"/>
      </c>
      <c r="J552" s="53">
        <f t="shared" si="7"/>
      </c>
      <c r="K552" s="53">
        <f t="shared" si="8"/>
      </c>
      <c r="L552" s="67">
        <f t="shared" si="9"/>
      </c>
      <c r="M552" s="56">
        <f t="shared" si="10"/>
      </c>
      <c r="N552" s="68">
        <f t="shared" si="11"/>
      </c>
      <c r="O552" s="22">
        <f t="shared" si="12"/>
      </c>
      <c r="P552" s="22">
        <f>IF(往来单位!$C$542="客户",1,0)</f>
        <v>0</v>
      </c>
      <c r="Q552" s="22">
        <f t="shared" si="13"/>
        <v>21</v>
      </c>
    </row>
    <row r="553">
      <c r="A553" s="56">
        <f>IF($B553="","",540)</f>
      </c>
      <c r="B553" s="66">
        <f>IF(540&gt;$Q$613,"",INDEX(往来单位!$B$4:$B$603,MATCH(540,$Q$14:$Q$613,0)))</f>
      </c>
      <c r="C553" s="60">
        <f t="shared" si="0"/>
      </c>
      <c r="D553" s="60">
        <f t="shared" si="1"/>
      </c>
      <c r="E553" s="53">
        <f t="shared" si="2"/>
      </c>
      <c r="F553" s="53">
        <f t="shared" si="3"/>
      </c>
      <c r="G553" s="53">
        <f t="shared" si="4"/>
      </c>
      <c r="H553" s="59">
        <f t="shared" si="5"/>
      </c>
      <c r="I553" s="53">
        <f t="shared" si="6"/>
      </c>
      <c r="J553" s="53">
        <f t="shared" si="7"/>
      </c>
      <c r="K553" s="53">
        <f t="shared" si="8"/>
      </c>
      <c r="L553" s="67">
        <f t="shared" si="9"/>
      </c>
      <c r="M553" s="56">
        <f t="shared" si="10"/>
      </c>
      <c r="N553" s="68">
        <f t="shared" si="11"/>
      </c>
      <c r="O553" s="22">
        <f t="shared" si="12"/>
      </c>
      <c r="P553" s="22">
        <f>IF(往来单位!$C$543="客户",1,0)</f>
        <v>0</v>
      </c>
      <c r="Q553" s="22">
        <f t="shared" si="13"/>
        <v>21</v>
      </c>
    </row>
    <row r="554">
      <c r="A554" s="56">
        <f>IF($B554="","",541)</f>
      </c>
      <c r="B554" s="66">
        <f>IF(541&gt;$Q$613,"",INDEX(往来单位!$B$4:$B$603,MATCH(541,$Q$14:$Q$613,0)))</f>
      </c>
      <c r="C554" s="60">
        <f t="shared" si="0"/>
      </c>
      <c r="D554" s="60">
        <f t="shared" si="1"/>
      </c>
      <c r="E554" s="53">
        <f t="shared" si="2"/>
      </c>
      <c r="F554" s="53">
        <f t="shared" si="3"/>
      </c>
      <c r="G554" s="53">
        <f t="shared" si="4"/>
      </c>
      <c r="H554" s="59">
        <f t="shared" si="5"/>
      </c>
      <c r="I554" s="53">
        <f t="shared" si="6"/>
      </c>
      <c r="J554" s="53">
        <f t="shared" si="7"/>
      </c>
      <c r="K554" s="53">
        <f t="shared" si="8"/>
      </c>
      <c r="L554" s="67">
        <f t="shared" si="9"/>
      </c>
      <c r="M554" s="56">
        <f t="shared" si="10"/>
      </c>
      <c r="N554" s="68">
        <f t="shared" si="11"/>
      </c>
      <c r="O554" s="22">
        <f t="shared" si="12"/>
      </c>
      <c r="P554" s="22">
        <f>IF(往来单位!$C$544="客户",1,0)</f>
        <v>0</v>
      </c>
      <c r="Q554" s="22">
        <f t="shared" si="13"/>
        <v>21</v>
      </c>
    </row>
    <row r="555">
      <c r="A555" s="56">
        <f>IF($B555="","",542)</f>
      </c>
      <c r="B555" s="66">
        <f>IF(542&gt;$Q$613,"",INDEX(往来单位!$B$4:$B$603,MATCH(542,$Q$14:$Q$613,0)))</f>
      </c>
      <c r="C555" s="60">
        <f t="shared" si="0"/>
      </c>
      <c r="D555" s="60">
        <f t="shared" si="1"/>
      </c>
      <c r="E555" s="53">
        <f t="shared" si="2"/>
      </c>
      <c r="F555" s="53">
        <f t="shared" si="3"/>
      </c>
      <c r="G555" s="53">
        <f t="shared" si="4"/>
      </c>
      <c r="H555" s="59">
        <f t="shared" si="5"/>
      </c>
      <c r="I555" s="53">
        <f t="shared" si="6"/>
      </c>
      <c r="J555" s="53">
        <f t="shared" si="7"/>
      </c>
      <c r="K555" s="53">
        <f t="shared" si="8"/>
      </c>
      <c r="L555" s="67">
        <f t="shared" si="9"/>
      </c>
      <c r="M555" s="56">
        <f t="shared" si="10"/>
      </c>
      <c r="N555" s="68">
        <f t="shared" si="11"/>
      </c>
      <c r="O555" s="22">
        <f t="shared" si="12"/>
      </c>
      <c r="P555" s="22">
        <f>IF(往来单位!$C$545="客户",1,0)</f>
        <v>0</v>
      </c>
      <c r="Q555" s="22">
        <f t="shared" si="13"/>
        <v>21</v>
      </c>
    </row>
    <row r="556">
      <c r="A556" s="56">
        <f>IF($B556="","",543)</f>
      </c>
      <c r="B556" s="66">
        <f>IF(543&gt;$Q$613,"",INDEX(往来单位!$B$4:$B$603,MATCH(543,$Q$14:$Q$613,0)))</f>
      </c>
      <c r="C556" s="60">
        <f t="shared" si="0"/>
      </c>
      <c r="D556" s="60">
        <f t="shared" si="1"/>
      </c>
      <c r="E556" s="53">
        <f t="shared" si="2"/>
      </c>
      <c r="F556" s="53">
        <f t="shared" si="3"/>
      </c>
      <c r="G556" s="53">
        <f t="shared" si="4"/>
      </c>
      <c r="H556" s="59">
        <f t="shared" si="5"/>
      </c>
      <c r="I556" s="53">
        <f t="shared" si="6"/>
      </c>
      <c r="J556" s="53">
        <f t="shared" si="7"/>
      </c>
      <c r="K556" s="53">
        <f t="shared" si="8"/>
      </c>
      <c r="L556" s="67">
        <f t="shared" si="9"/>
      </c>
      <c r="M556" s="56">
        <f t="shared" si="10"/>
      </c>
      <c r="N556" s="68">
        <f t="shared" si="11"/>
      </c>
      <c r="O556" s="22">
        <f t="shared" si="12"/>
      </c>
      <c r="P556" s="22">
        <f>IF(往来单位!$C$546="客户",1,0)</f>
        <v>0</v>
      </c>
      <c r="Q556" s="22">
        <f t="shared" si="13"/>
        <v>21</v>
      </c>
    </row>
    <row r="557">
      <c r="A557" s="56">
        <f>IF($B557="","",544)</f>
      </c>
      <c r="B557" s="66">
        <f>IF(544&gt;$Q$613,"",INDEX(往来单位!$B$4:$B$603,MATCH(544,$Q$14:$Q$613,0)))</f>
      </c>
      <c r="C557" s="60">
        <f t="shared" si="0"/>
      </c>
      <c r="D557" s="60">
        <f t="shared" si="1"/>
      </c>
      <c r="E557" s="53">
        <f t="shared" si="2"/>
      </c>
      <c r="F557" s="53">
        <f t="shared" si="3"/>
      </c>
      <c r="G557" s="53">
        <f t="shared" si="4"/>
      </c>
      <c r="H557" s="59">
        <f t="shared" si="5"/>
      </c>
      <c r="I557" s="53">
        <f t="shared" si="6"/>
      </c>
      <c r="J557" s="53">
        <f t="shared" si="7"/>
      </c>
      <c r="K557" s="53">
        <f t="shared" si="8"/>
      </c>
      <c r="L557" s="67">
        <f t="shared" si="9"/>
      </c>
      <c r="M557" s="56">
        <f t="shared" si="10"/>
      </c>
      <c r="N557" s="68">
        <f t="shared" si="11"/>
      </c>
      <c r="O557" s="22">
        <f t="shared" si="12"/>
      </c>
      <c r="P557" s="22">
        <f>IF(往来单位!$C$547="客户",1,0)</f>
        <v>0</v>
      </c>
      <c r="Q557" s="22">
        <f t="shared" si="13"/>
        <v>21</v>
      </c>
    </row>
    <row r="558">
      <c r="A558" s="56">
        <f>IF($B558="","",545)</f>
      </c>
      <c r="B558" s="66">
        <f>IF(545&gt;$Q$613,"",INDEX(往来单位!$B$4:$B$603,MATCH(545,$Q$14:$Q$613,0)))</f>
      </c>
      <c r="C558" s="60">
        <f t="shared" si="0"/>
      </c>
      <c r="D558" s="60">
        <f t="shared" si="1"/>
      </c>
      <c r="E558" s="53">
        <f t="shared" si="2"/>
      </c>
      <c r="F558" s="53">
        <f t="shared" si="3"/>
      </c>
      <c r="G558" s="53">
        <f t="shared" si="4"/>
      </c>
      <c r="H558" s="59">
        <f t="shared" si="5"/>
      </c>
      <c r="I558" s="53">
        <f t="shared" si="6"/>
      </c>
      <c r="J558" s="53">
        <f t="shared" si="7"/>
      </c>
      <c r="K558" s="53">
        <f t="shared" si="8"/>
      </c>
      <c r="L558" s="67">
        <f t="shared" si="9"/>
      </c>
      <c r="M558" s="56">
        <f t="shared" si="10"/>
      </c>
      <c r="N558" s="68">
        <f t="shared" si="11"/>
      </c>
      <c r="O558" s="22">
        <f t="shared" si="12"/>
      </c>
      <c r="P558" s="22">
        <f>IF(往来单位!$C$548="客户",1,0)</f>
        <v>0</v>
      </c>
      <c r="Q558" s="22">
        <f t="shared" si="13"/>
        <v>21</v>
      </c>
    </row>
    <row r="559">
      <c r="A559" s="56">
        <f>IF($B559="","",546)</f>
      </c>
      <c r="B559" s="66">
        <f>IF(546&gt;$Q$613,"",INDEX(往来单位!$B$4:$B$603,MATCH(546,$Q$14:$Q$613,0)))</f>
      </c>
      <c r="C559" s="60">
        <f t="shared" si="0"/>
      </c>
      <c r="D559" s="60">
        <f t="shared" si="1"/>
      </c>
      <c r="E559" s="53">
        <f t="shared" si="2"/>
      </c>
      <c r="F559" s="53">
        <f t="shared" si="3"/>
      </c>
      <c r="G559" s="53">
        <f t="shared" si="4"/>
      </c>
      <c r="H559" s="59">
        <f t="shared" si="5"/>
      </c>
      <c r="I559" s="53">
        <f t="shared" si="6"/>
      </c>
      <c r="J559" s="53">
        <f t="shared" si="7"/>
      </c>
      <c r="K559" s="53">
        <f t="shared" si="8"/>
      </c>
      <c r="L559" s="67">
        <f t="shared" si="9"/>
      </c>
      <c r="M559" s="56">
        <f t="shared" si="10"/>
      </c>
      <c r="N559" s="68">
        <f t="shared" si="11"/>
      </c>
      <c r="O559" s="22">
        <f t="shared" si="12"/>
      </c>
      <c r="P559" s="22">
        <f>IF(往来单位!$C$549="客户",1,0)</f>
        <v>0</v>
      </c>
      <c r="Q559" s="22">
        <f t="shared" si="13"/>
        <v>21</v>
      </c>
    </row>
    <row r="560">
      <c r="A560" s="56">
        <f>IF($B560="","",547)</f>
      </c>
      <c r="B560" s="66">
        <f>IF(547&gt;$Q$613,"",INDEX(往来单位!$B$4:$B$603,MATCH(547,$Q$14:$Q$613,0)))</f>
      </c>
      <c r="C560" s="60">
        <f t="shared" si="0"/>
      </c>
      <c r="D560" s="60">
        <f t="shared" si="1"/>
      </c>
      <c r="E560" s="53">
        <f t="shared" si="2"/>
      </c>
      <c r="F560" s="53">
        <f t="shared" si="3"/>
      </c>
      <c r="G560" s="53">
        <f t="shared" si="4"/>
      </c>
      <c r="H560" s="59">
        <f t="shared" si="5"/>
      </c>
      <c r="I560" s="53">
        <f t="shared" si="6"/>
      </c>
      <c r="J560" s="53">
        <f t="shared" si="7"/>
      </c>
      <c r="K560" s="53">
        <f t="shared" si="8"/>
      </c>
      <c r="L560" s="67">
        <f t="shared" si="9"/>
      </c>
      <c r="M560" s="56">
        <f t="shared" si="10"/>
      </c>
      <c r="N560" s="68">
        <f t="shared" si="11"/>
      </c>
      <c r="O560" s="22">
        <f t="shared" si="12"/>
      </c>
      <c r="P560" s="22">
        <f>IF(往来单位!$C$550="客户",1,0)</f>
        <v>0</v>
      </c>
      <c r="Q560" s="22">
        <f t="shared" si="13"/>
        <v>21</v>
      </c>
    </row>
    <row r="561">
      <c r="A561" s="56">
        <f>IF($B561="","",548)</f>
      </c>
      <c r="B561" s="66">
        <f>IF(548&gt;$Q$613,"",INDEX(往来单位!$B$4:$B$603,MATCH(548,$Q$14:$Q$613,0)))</f>
      </c>
      <c r="C561" s="60">
        <f t="shared" si="0"/>
      </c>
      <c r="D561" s="60">
        <f t="shared" si="1"/>
      </c>
      <c r="E561" s="53">
        <f t="shared" si="2"/>
      </c>
      <c r="F561" s="53">
        <f t="shared" si="3"/>
      </c>
      <c r="G561" s="53">
        <f t="shared" si="4"/>
      </c>
      <c r="H561" s="59">
        <f t="shared" si="5"/>
      </c>
      <c r="I561" s="53">
        <f t="shared" si="6"/>
      </c>
      <c r="J561" s="53">
        <f t="shared" si="7"/>
      </c>
      <c r="K561" s="53">
        <f t="shared" si="8"/>
      </c>
      <c r="L561" s="67">
        <f t="shared" si="9"/>
      </c>
      <c r="M561" s="56">
        <f t="shared" si="10"/>
      </c>
      <c r="N561" s="68">
        <f t="shared" si="11"/>
      </c>
      <c r="O561" s="22">
        <f t="shared" si="12"/>
      </c>
      <c r="P561" s="22">
        <f>IF(往来单位!$C$551="客户",1,0)</f>
        <v>0</v>
      </c>
      <c r="Q561" s="22">
        <f t="shared" si="13"/>
        <v>21</v>
      </c>
    </row>
    <row r="562">
      <c r="A562" s="56">
        <f>IF($B562="","",549)</f>
      </c>
      <c r="B562" s="66">
        <f>IF(549&gt;$Q$613,"",INDEX(往来单位!$B$4:$B$603,MATCH(549,$Q$14:$Q$613,0)))</f>
      </c>
      <c r="C562" s="60">
        <f t="shared" si="0"/>
      </c>
      <c r="D562" s="60">
        <f t="shared" si="1"/>
      </c>
      <c r="E562" s="53">
        <f t="shared" si="2"/>
      </c>
      <c r="F562" s="53">
        <f t="shared" si="3"/>
      </c>
      <c r="G562" s="53">
        <f t="shared" si="4"/>
      </c>
      <c r="H562" s="59">
        <f t="shared" si="5"/>
      </c>
      <c r="I562" s="53">
        <f t="shared" si="6"/>
      </c>
      <c r="J562" s="53">
        <f t="shared" si="7"/>
      </c>
      <c r="K562" s="53">
        <f t="shared" si="8"/>
      </c>
      <c r="L562" s="67">
        <f t="shared" si="9"/>
      </c>
      <c r="M562" s="56">
        <f t="shared" si="10"/>
      </c>
      <c r="N562" s="68">
        <f t="shared" si="11"/>
      </c>
      <c r="O562" s="22">
        <f t="shared" si="12"/>
      </c>
      <c r="P562" s="22">
        <f>IF(往来单位!$C$552="客户",1,0)</f>
        <v>0</v>
      </c>
      <c r="Q562" s="22">
        <f t="shared" si="13"/>
        <v>21</v>
      </c>
    </row>
    <row r="563">
      <c r="A563" s="56">
        <f>IF($B563="","",550)</f>
      </c>
      <c r="B563" s="66">
        <f>IF(550&gt;$Q$613,"",INDEX(往来单位!$B$4:$B$603,MATCH(550,$Q$14:$Q$613,0)))</f>
      </c>
      <c r="C563" s="60">
        <f t="shared" si="0"/>
      </c>
      <c r="D563" s="60">
        <f t="shared" si="1"/>
      </c>
      <c r="E563" s="53">
        <f t="shared" si="2"/>
      </c>
      <c r="F563" s="53">
        <f t="shared" si="3"/>
      </c>
      <c r="G563" s="53">
        <f t="shared" si="4"/>
      </c>
      <c r="H563" s="59">
        <f t="shared" si="5"/>
      </c>
      <c r="I563" s="53">
        <f t="shared" si="6"/>
      </c>
      <c r="J563" s="53">
        <f t="shared" si="7"/>
      </c>
      <c r="K563" s="53">
        <f t="shared" si="8"/>
      </c>
      <c r="L563" s="67">
        <f t="shared" si="9"/>
      </c>
      <c r="M563" s="56">
        <f t="shared" si="10"/>
      </c>
      <c r="N563" s="68">
        <f t="shared" si="11"/>
      </c>
      <c r="O563" s="22">
        <f t="shared" si="12"/>
      </c>
      <c r="P563" s="22">
        <f>IF(往来单位!$C$553="客户",1,0)</f>
        <v>0</v>
      </c>
      <c r="Q563" s="22">
        <f t="shared" si="13"/>
        <v>21</v>
      </c>
    </row>
    <row r="564">
      <c r="A564" s="56">
        <f>IF($B564="","",551)</f>
      </c>
      <c r="B564" s="66">
        <f>IF(551&gt;$Q$613,"",INDEX(往来单位!$B$4:$B$603,MATCH(551,$Q$14:$Q$613,0)))</f>
      </c>
      <c r="C564" s="60">
        <f t="shared" si="0"/>
      </c>
      <c r="D564" s="60">
        <f t="shared" si="1"/>
      </c>
      <c r="E564" s="53">
        <f t="shared" si="2"/>
      </c>
      <c r="F564" s="53">
        <f t="shared" si="3"/>
      </c>
      <c r="G564" s="53">
        <f t="shared" si="4"/>
      </c>
      <c r="H564" s="59">
        <f t="shared" si="5"/>
      </c>
      <c r="I564" s="53">
        <f t="shared" si="6"/>
      </c>
      <c r="J564" s="53">
        <f t="shared" si="7"/>
      </c>
      <c r="K564" s="53">
        <f t="shared" si="8"/>
      </c>
      <c r="L564" s="67">
        <f t="shared" si="9"/>
      </c>
      <c r="M564" s="56">
        <f t="shared" si="10"/>
      </c>
      <c r="N564" s="68">
        <f t="shared" si="11"/>
      </c>
      <c r="O564" s="22">
        <f t="shared" si="12"/>
      </c>
      <c r="P564" s="22">
        <f>IF(往来单位!$C$554="客户",1,0)</f>
        <v>0</v>
      </c>
      <c r="Q564" s="22">
        <f t="shared" si="13"/>
        <v>21</v>
      </c>
    </row>
    <row r="565">
      <c r="A565" s="56">
        <f>IF($B565="","",552)</f>
      </c>
      <c r="B565" s="66">
        <f>IF(552&gt;$Q$613,"",INDEX(往来单位!$B$4:$B$603,MATCH(552,$Q$14:$Q$613,0)))</f>
      </c>
      <c r="C565" s="60">
        <f t="shared" si="0"/>
      </c>
      <c r="D565" s="60">
        <f t="shared" si="1"/>
      </c>
      <c r="E565" s="53">
        <f t="shared" si="2"/>
      </c>
      <c r="F565" s="53">
        <f t="shared" si="3"/>
      </c>
      <c r="G565" s="53">
        <f t="shared" si="4"/>
      </c>
      <c r="H565" s="59">
        <f t="shared" si="5"/>
      </c>
      <c r="I565" s="53">
        <f t="shared" si="6"/>
      </c>
      <c r="J565" s="53">
        <f t="shared" si="7"/>
      </c>
      <c r="K565" s="53">
        <f t="shared" si="8"/>
      </c>
      <c r="L565" s="67">
        <f t="shared" si="9"/>
      </c>
      <c r="M565" s="56">
        <f t="shared" si="10"/>
      </c>
      <c r="N565" s="68">
        <f t="shared" si="11"/>
      </c>
      <c r="O565" s="22">
        <f t="shared" si="12"/>
      </c>
      <c r="P565" s="22">
        <f>IF(往来单位!$C$555="客户",1,0)</f>
        <v>0</v>
      </c>
      <c r="Q565" s="22">
        <f t="shared" si="13"/>
        <v>21</v>
      </c>
    </row>
    <row r="566">
      <c r="A566" s="56">
        <f>IF($B566="","",553)</f>
      </c>
      <c r="B566" s="66">
        <f>IF(553&gt;$Q$613,"",INDEX(往来单位!$B$4:$B$603,MATCH(553,$Q$14:$Q$613,0)))</f>
      </c>
      <c r="C566" s="60">
        <f t="shared" si="0"/>
      </c>
      <c r="D566" s="60">
        <f t="shared" si="1"/>
      </c>
      <c r="E566" s="53">
        <f t="shared" si="2"/>
      </c>
      <c r="F566" s="53">
        <f t="shared" si="3"/>
      </c>
      <c r="G566" s="53">
        <f t="shared" si="4"/>
      </c>
      <c r="H566" s="59">
        <f t="shared" si="5"/>
      </c>
      <c r="I566" s="53">
        <f t="shared" si="6"/>
      </c>
      <c r="J566" s="53">
        <f t="shared" si="7"/>
      </c>
      <c r="K566" s="53">
        <f t="shared" si="8"/>
      </c>
      <c r="L566" s="67">
        <f t="shared" si="9"/>
      </c>
      <c r="M566" s="56">
        <f t="shared" si="10"/>
      </c>
      <c r="N566" s="68">
        <f t="shared" si="11"/>
      </c>
      <c r="O566" s="22">
        <f t="shared" si="12"/>
      </c>
      <c r="P566" s="22">
        <f>IF(往来单位!$C$556="客户",1,0)</f>
        <v>0</v>
      </c>
      <c r="Q566" s="22">
        <f t="shared" si="13"/>
        <v>21</v>
      </c>
    </row>
    <row r="567">
      <c r="A567" s="56">
        <f>IF($B567="","",554)</f>
      </c>
      <c r="B567" s="66">
        <f>IF(554&gt;$Q$613,"",INDEX(往来单位!$B$4:$B$603,MATCH(554,$Q$14:$Q$613,0)))</f>
      </c>
      <c r="C567" s="60">
        <f t="shared" si="0"/>
      </c>
      <c r="D567" s="60">
        <f t="shared" si="1"/>
      </c>
      <c r="E567" s="53">
        <f t="shared" si="2"/>
      </c>
      <c r="F567" s="53">
        <f t="shared" si="3"/>
      </c>
      <c r="G567" s="53">
        <f t="shared" si="4"/>
      </c>
      <c r="H567" s="59">
        <f t="shared" si="5"/>
      </c>
      <c r="I567" s="53">
        <f t="shared" si="6"/>
      </c>
      <c r="J567" s="53">
        <f t="shared" si="7"/>
      </c>
      <c r="K567" s="53">
        <f t="shared" si="8"/>
      </c>
      <c r="L567" s="67">
        <f t="shared" si="9"/>
      </c>
      <c r="M567" s="56">
        <f t="shared" si="10"/>
      </c>
      <c r="N567" s="68">
        <f t="shared" si="11"/>
      </c>
      <c r="O567" s="22">
        <f t="shared" si="12"/>
      </c>
      <c r="P567" s="22">
        <f>IF(往来单位!$C$557="客户",1,0)</f>
        <v>0</v>
      </c>
      <c r="Q567" s="22">
        <f t="shared" si="13"/>
        <v>21</v>
      </c>
    </row>
    <row r="568">
      <c r="A568" s="56">
        <f>IF($B568="","",555)</f>
      </c>
      <c r="B568" s="66">
        <f>IF(555&gt;$Q$613,"",INDEX(往来单位!$B$4:$B$603,MATCH(555,$Q$14:$Q$613,0)))</f>
      </c>
      <c r="C568" s="60">
        <f t="shared" si="0"/>
      </c>
      <c r="D568" s="60">
        <f t="shared" si="1"/>
      </c>
      <c r="E568" s="53">
        <f t="shared" si="2"/>
      </c>
      <c r="F568" s="53">
        <f t="shared" si="3"/>
      </c>
      <c r="G568" s="53">
        <f t="shared" si="4"/>
      </c>
      <c r="H568" s="59">
        <f t="shared" si="5"/>
      </c>
      <c r="I568" s="53">
        <f t="shared" si="6"/>
      </c>
      <c r="J568" s="53">
        <f t="shared" si="7"/>
      </c>
      <c r="K568" s="53">
        <f t="shared" si="8"/>
      </c>
      <c r="L568" s="67">
        <f t="shared" si="9"/>
      </c>
      <c r="M568" s="56">
        <f t="shared" si="10"/>
      </c>
      <c r="N568" s="68">
        <f t="shared" si="11"/>
      </c>
      <c r="O568" s="22">
        <f t="shared" si="12"/>
      </c>
      <c r="P568" s="22">
        <f>IF(往来单位!$C$558="客户",1,0)</f>
        <v>0</v>
      </c>
      <c r="Q568" s="22">
        <f t="shared" si="13"/>
        <v>21</v>
      </c>
    </row>
    <row r="569">
      <c r="A569" s="56">
        <f>IF($B569="","",556)</f>
      </c>
      <c r="B569" s="66">
        <f>IF(556&gt;$Q$613,"",INDEX(往来单位!$B$4:$B$603,MATCH(556,$Q$14:$Q$613,0)))</f>
      </c>
      <c r="C569" s="60">
        <f t="shared" si="0"/>
      </c>
      <c r="D569" s="60">
        <f t="shared" si="1"/>
      </c>
      <c r="E569" s="53">
        <f t="shared" si="2"/>
      </c>
      <c r="F569" s="53">
        <f t="shared" si="3"/>
      </c>
      <c r="G569" s="53">
        <f t="shared" si="4"/>
      </c>
      <c r="H569" s="59">
        <f t="shared" si="5"/>
      </c>
      <c r="I569" s="53">
        <f t="shared" si="6"/>
      </c>
      <c r="J569" s="53">
        <f t="shared" si="7"/>
      </c>
      <c r="K569" s="53">
        <f t="shared" si="8"/>
      </c>
      <c r="L569" s="67">
        <f t="shared" si="9"/>
      </c>
      <c r="M569" s="56">
        <f t="shared" si="10"/>
      </c>
      <c r="N569" s="68">
        <f t="shared" si="11"/>
      </c>
      <c r="O569" s="22">
        <f t="shared" si="12"/>
      </c>
      <c r="P569" s="22">
        <f>IF(往来单位!$C$559="客户",1,0)</f>
        <v>0</v>
      </c>
      <c r="Q569" s="22">
        <f t="shared" si="13"/>
        <v>21</v>
      </c>
    </row>
    <row r="570">
      <c r="A570" s="56">
        <f>IF($B570="","",557)</f>
      </c>
      <c r="B570" s="66">
        <f>IF(557&gt;$Q$613,"",INDEX(往来单位!$B$4:$B$603,MATCH(557,$Q$14:$Q$613,0)))</f>
      </c>
      <c r="C570" s="60">
        <f t="shared" si="0"/>
      </c>
      <c r="D570" s="60">
        <f t="shared" si="1"/>
      </c>
      <c r="E570" s="53">
        <f t="shared" si="2"/>
      </c>
      <c r="F570" s="53">
        <f t="shared" si="3"/>
      </c>
      <c r="G570" s="53">
        <f t="shared" si="4"/>
      </c>
      <c r="H570" s="59">
        <f t="shared" si="5"/>
      </c>
      <c r="I570" s="53">
        <f t="shared" si="6"/>
      </c>
      <c r="J570" s="53">
        <f t="shared" si="7"/>
      </c>
      <c r="K570" s="53">
        <f t="shared" si="8"/>
      </c>
      <c r="L570" s="67">
        <f t="shared" si="9"/>
      </c>
      <c r="M570" s="56">
        <f t="shared" si="10"/>
      </c>
      <c r="N570" s="68">
        <f t="shared" si="11"/>
      </c>
      <c r="O570" s="22">
        <f t="shared" si="12"/>
      </c>
      <c r="P570" s="22">
        <f>IF(往来单位!$C$560="客户",1,0)</f>
        <v>0</v>
      </c>
      <c r="Q570" s="22">
        <f t="shared" si="13"/>
        <v>21</v>
      </c>
    </row>
    <row r="571">
      <c r="A571" s="56">
        <f>IF($B571="","",558)</f>
      </c>
      <c r="B571" s="66">
        <f>IF(558&gt;$Q$613,"",INDEX(往来单位!$B$4:$B$603,MATCH(558,$Q$14:$Q$613,0)))</f>
      </c>
      <c r="C571" s="60">
        <f t="shared" si="0"/>
      </c>
      <c r="D571" s="60">
        <f t="shared" si="1"/>
      </c>
      <c r="E571" s="53">
        <f t="shared" si="2"/>
      </c>
      <c r="F571" s="53">
        <f t="shared" si="3"/>
      </c>
      <c r="G571" s="53">
        <f t="shared" si="4"/>
      </c>
      <c r="H571" s="59">
        <f t="shared" si="5"/>
      </c>
      <c r="I571" s="53">
        <f t="shared" si="6"/>
      </c>
      <c r="J571" s="53">
        <f t="shared" si="7"/>
      </c>
      <c r="K571" s="53">
        <f t="shared" si="8"/>
      </c>
      <c r="L571" s="67">
        <f t="shared" si="9"/>
      </c>
      <c r="M571" s="56">
        <f t="shared" si="10"/>
      </c>
      <c r="N571" s="68">
        <f t="shared" si="11"/>
      </c>
      <c r="O571" s="22">
        <f t="shared" si="12"/>
      </c>
      <c r="P571" s="22">
        <f>IF(往来单位!$C$561="客户",1,0)</f>
        <v>0</v>
      </c>
      <c r="Q571" s="22">
        <f t="shared" si="13"/>
        <v>21</v>
      </c>
    </row>
    <row r="572">
      <c r="A572" s="56">
        <f>IF($B572="","",559)</f>
      </c>
      <c r="B572" s="66">
        <f>IF(559&gt;$Q$613,"",INDEX(往来单位!$B$4:$B$603,MATCH(559,$Q$14:$Q$613,0)))</f>
      </c>
      <c r="C572" s="60">
        <f t="shared" si="0"/>
      </c>
      <c r="D572" s="60">
        <f t="shared" si="1"/>
      </c>
      <c r="E572" s="53">
        <f t="shared" si="2"/>
      </c>
      <c r="F572" s="53">
        <f t="shared" si="3"/>
      </c>
      <c r="G572" s="53">
        <f t="shared" si="4"/>
      </c>
      <c r="H572" s="59">
        <f t="shared" si="5"/>
      </c>
      <c r="I572" s="53">
        <f t="shared" si="6"/>
      </c>
      <c r="J572" s="53">
        <f t="shared" si="7"/>
      </c>
      <c r="K572" s="53">
        <f t="shared" si="8"/>
      </c>
      <c r="L572" s="67">
        <f t="shared" si="9"/>
      </c>
      <c r="M572" s="56">
        <f t="shared" si="10"/>
      </c>
      <c r="N572" s="68">
        <f t="shared" si="11"/>
      </c>
      <c r="O572" s="22">
        <f t="shared" si="12"/>
      </c>
      <c r="P572" s="22">
        <f>IF(往来单位!$C$562="客户",1,0)</f>
        <v>0</v>
      </c>
      <c r="Q572" s="22">
        <f t="shared" si="13"/>
        <v>21</v>
      </c>
    </row>
    <row r="573">
      <c r="A573" s="56">
        <f>IF($B573="","",560)</f>
      </c>
      <c r="B573" s="66">
        <f>IF(560&gt;$Q$613,"",INDEX(往来单位!$B$4:$B$603,MATCH(560,$Q$14:$Q$613,0)))</f>
      </c>
      <c r="C573" s="60">
        <f t="shared" si="0"/>
      </c>
      <c r="D573" s="60">
        <f t="shared" si="1"/>
      </c>
      <c r="E573" s="53">
        <f t="shared" si="2"/>
      </c>
      <c r="F573" s="53">
        <f t="shared" si="3"/>
      </c>
      <c r="G573" s="53">
        <f t="shared" si="4"/>
      </c>
      <c r="H573" s="59">
        <f t="shared" si="5"/>
      </c>
      <c r="I573" s="53">
        <f t="shared" si="6"/>
      </c>
      <c r="J573" s="53">
        <f t="shared" si="7"/>
      </c>
      <c r="K573" s="53">
        <f t="shared" si="8"/>
      </c>
      <c r="L573" s="67">
        <f t="shared" si="9"/>
      </c>
      <c r="M573" s="56">
        <f t="shared" si="10"/>
      </c>
      <c r="N573" s="68">
        <f t="shared" si="11"/>
      </c>
      <c r="O573" s="22">
        <f t="shared" si="12"/>
      </c>
      <c r="P573" s="22">
        <f>IF(往来单位!$C$563="客户",1,0)</f>
        <v>0</v>
      </c>
      <c r="Q573" s="22">
        <f t="shared" si="13"/>
        <v>21</v>
      </c>
    </row>
    <row r="574">
      <c r="A574" s="56">
        <f>IF($B574="","",561)</f>
      </c>
      <c r="B574" s="66">
        <f>IF(561&gt;$Q$613,"",INDEX(往来单位!$B$4:$B$603,MATCH(561,$Q$14:$Q$613,0)))</f>
      </c>
      <c r="C574" s="60">
        <f t="shared" si="0"/>
      </c>
      <c r="D574" s="60">
        <f t="shared" si="1"/>
      </c>
      <c r="E574" s="53">
        <f t="shared" si="2"/>
      </c>
      <c r="F574" s="53">
        <f t="shared" si="3"/>
      </c>
      <c r="G574" s="53">
        <f t="shared" si="4"/>
      </c>
      <c r="H574" s="59">
        <f t="shared" si="5"/>
      </c>
      <c r="I574" s="53">
        <f t="shared" si="6"/>
      </c>
      <c r="J574" s="53">
        <f t="shared" si="7"/>
      </c>
      <c r="K574" s="53">
        <f t="shared" si="8"/>
      </c>
      <c r="L574" s="67">
        <f t="shared" si="9"/>
      </c>
      <c r="M574" s="56">
        <f t="shared" si="10"/>
      </c>
      <c r="N574" s="68">
        <f t="shared" si="11"/>
      </c>
      <c r="O574" s="22">
        <f t="shared" si="12"/>
      </c>
      <c r="P574" s="22">
        <f>IF(往来单位!$C$564="客户",1,0)</f>
        <v>0</v>
      </c>
      <c r="Q574" s="22">
        <f t="shared" si="13"/>
        <v>21</v>
      </c>
    </row>
    <row r="575">
      <c r="A575" s="56">
        <f>IF($B575="","",562)</f>
      </c>
      <c r="B575" s="66">
        <f>IF(562&gt;$Q$613,"",INDEX(往来单位!$B$4:$B$603,MATCH(562,$Q$14:$Q$613,0)))</f>
      </c>
      <c r="C575" s="60">
        <f t="shared" si="0"/>
      </c>
      <c r="D575" s="60">
        <f t="shared" si="1"/>
      </c>
      <c r="E575" s="53">
        <f t="shared" si="2"/>
      </c>
      <c r="F575" s="53">
        <f t="shared" si="3"/>
      </c>
      <c r="G575" s="53">
        <f t="shared" si="4"/>
      </c>
      <c r="H575" s="59">
        <f t="shared" si="5"/>
      </c>
      <c r="I575" s="53">
        <f t="shared" si="6"/>
      </c>
      <c r="J575" s="53">
        <f t="shared" si="7"/>
      </c>
      <c r="K575" s="53">
        <f t="shared" si="8"/>
      </c>
      <c r="L575" s="67">
        <f t="shared" si="9"/>
      </c>
      <c r="M575" s="56">
        <f t="shared" si="10"/>
      </c>
      <c r="N575" s="68">
        <f t="shared" si="11"/>
      </c>
      <c r="O575" s="22">
        <f t="shared" si="12"/>
      </c>
      <c r="P575" s="22">
        <f>IF(往来单位!$C$565="客户",1,0)</f>
        <v>0</v>
      </c>
      <c r="Q575" s="22">
        <f t="shared" si="13"/>
        <v>21</v>
      </c>
    </row>
    <row r="576">
      <c r="A576" s="56">
        <f>IF($B576="","",563)</f>
      </c>
      <c r="B576" s="66">
        <f>IF(563&gt;$Q$613,"",INDEX(往来单位!$B$4:$B$603,MATCH(563,$Q$14:$Q$613,0)))</f>
      </c>
      <c r="C576" s="60">
        <f t="shared" si="0"/>
      </c>
      <c r="D576" s="60">
        <f t="shared" si="1"/>
      </c>
      <c r="E576" s="53">
        <f t="shared" si="2"/>
      </c>
      <c r="F576" s="53">
        <f t="shared" si="3"/>
      </c>
      <c r="G576" s="53">
        <f t="shared" si="4"/>
      </c>
      <c r="H576" s="59">
        <f t="shared" si="5"/>
      </c>
      <c r="I576" s="53">
        <f t="shared" si="6"/>
      </c>
      <c r="J576" s="53">
        <f t="shared" si="7"/>
      </c>
      <c r="K576" s="53">
        <f t="shared" si="8"/>
      </c>
      <c r="L576" s="67">
        <f t="shared" si="9"/>
      </c>
      <c r="M576" s="56">
        <f t="shared" si="10"/>
      </c>
      <c r="N576" s="68">
        <f t="shared" si="11"/>
      </c>
      <c r="O576" s="22">
        <f t="shared" si="12"/>
      </c>
      <c r="P576" s="22">
        <f>IF(往来单位!$C$566="客户",1,0)</f>
        <v>0</v>
      </c>
      <c r="Q576" s="22">
        <f t="shared" si="13"/>
        <v>21</v>
      </c>
    </row>
    <row r="577">
      <c r="A577" s="56">
        <f>IF($B577="","",564)</f>
      </c>
      <c r="B577" s="66">
        <f>IF(564&gt;$Q$613,"",INDEX(往来单位!$B$4:$B$603,MATCH(564,$Q$14:$Q$613,0)))</f>
      </c>
      <c r="C577" s="60">
        <f t="shared" si="0"/>
      </c>
      <c r="D577" s="60">
        <f t="shared" si="1"/>
      </c>
      <c r="E577" s="53">
        <f t="shared" si="2"/>
      </c>
      <c r="F577" s="53">
        <f t="shared" si="3"/>
      </c>
      <c r="G577" s="53">
        <f t="shared" si="4"/>
      </c>
      <c r="H577" s="59">
        <f t="shared" si="5"/>
      </c>
      <c r="I577" s="53">
        <f t="shared" si="6"/>
      </c>
      <c r="J577" s="53">
        <f t="shared" si="7"/>
      </c>
      <c r="K577" s="53">
        <f t="shared" si="8"/>
      </c>
      <c r="L577" s="67">
        <f t="shared" si="9"/>
      </c>
      <c r="M577" s="56">
        <f t="shared" si="10"/>
      </c>
      <c r="N577" s="68">
        <f t="shared" si="11"/>
      </c>
      <c r="O577" s="22">
        <f t="shared" si="12"/>
      </c>
      <c r="P577" s="22">
        <f>IF(往来单位!$C$567="客户",1,0)</f>
        <v>0</v>
      </c>
      <c r="Q577" s="22">
        <f t="shared" si="13"/>
        <v>21</v>
      </c>
    </row>
    <row r="578">
      <c r="A578" s="56">
        <f>IF($B578="","",565)</f>
      </c>
      <c r="B578" s="66">
        <f>IF(565&gt;$Q$613,"",INDEX(往来单位!$B$4:$B$603,MATCH(565,$Q$14:$Q$613,0)))</f>
      </c>
      <c r="C578" s="60">
        <f t="shared" si="0"/>
      </c>
      <c r="D578" s="60">
        <f t="shared" si="1"/>
      </c>
      <c r="E578" s="53">
        <f t="shared" si="2"/>
      </c>
      <c r="F578" s="53">
        <f t="shared" si="3"/>
      </c>
      <c r="G578" s="53">
        <f t="shared" si="4"/>
      </c>
      <c r="H578" s="59">
        <f t="shared" si="5"/>
      </c>
      <c r="I578" s="53">
        <f t="shared" si="6"/>
      </c>
      <c r="J578" s="53">
        <f t="shared" si="7"/>
      </c>
      <c r="K578" s="53">
        <f t="shared" si="8"/>
      </c>
      <c r="L578" s="67">
        <f t="shared" si="9"/>
      </c>
      <c r="M578" s="56">
        <f t="shared" si="10"/>
      </c>
      <c r="N578" s="68">
        <f t="shared" si="11"/>
      </c>
      <c r="O578" s="22">
        <f t="shared" si="12"/>
      </c>
      <c r="P578" s="22">
        <f>IF(往来单位!$C$568="客户",1,0)</f>
        <v>0</v>
      </c>
      <c r="Q578" s="22">
        <f t="shared" si="13"/>
        <v>21</v>
      </c>
    </row>
    <row r="579">
      <c r="A579" s="56">
        <f>IF($B579="","",566)</f>
      </c>
      <c r="B579" s="66">
        <f>IF(566&gt;$Q$613,"",INDEX(往来单位!$B$4:$B$603,MATCH(566,$Q$14:$Q$613,0)))</f>
      </c>
      <c r="C579" s="60">
        <f t="shared" si="0"/>
      </c>
      <c r="D579" s="60">
        <f t="shared" si="1"/>
      </c>
      <c r="E579" s="53">
        <f t="shared" si="2"/>
      </c>
      <c r="F579" s="53">
        <f t="shared" si="3"/>
      </c>
      <c r="G579" s="53">
        <f t="shared" si="4"/>
      </c>
      <c r="H579" s="59">
        <f t="shared" si="5"/>
      </c>
      <c r="I579" s="53">
        <f t="shared" si="6"/>
      </c>
      <c r="J579" s="53">
        <f t="shared" si="7"/>
      </c>
      <c r="K579" s="53">
        <f t="shared" si="8"/>
      </c>
      <c r="L579" s="67">
        <f t="shared" si="9"/>
      </c>
      <c r="M579" s="56">
        <f t="shared" si="10"/>
      </c>
      <c r="N579" s="68">
        <f t="shared" si="11"/>
      </c>
      <c r="O579" s="22">
        <f t="shared" si="12"/>
      </c>
      <c r="P579" s="22">
        <f>IF(往来单位!$C$569="客户",1,0)</f>
        <v>0</v>
      </c>
      <c r="Q579" s="22">
        <f t="shared" si="13"/>
        <v>21</v>
      </c>
    </row>
    <row r="580">
      <c r="A580" s="56">
        <f>IF($B580="","",567)</f>
      </c>
      <c r="B580" s="66">
        <f>IF(567&gt;$Q$613,"",INDEX(往来单位!$B$4:$B$603,MATCH(567,$Q$14:$Q$613,0)))</f>
      </c>
      <c r="C580" s="60">
        <f t="shared" si="0"/>
      </c>
      <c r="D580" s="60">
        <f t="shared" si="1"/>
      </c>
      <c r="E580" s="53">
        <f t="shared" si="2"/>
      </c>
      <c r="F580" s="53">
        <f t="shared" si="3"/>
      </c>
      <c r="G580" s="53">
        <f t="shared" si="4"/>
      </c>
      <c r="H580" s="59">
        <f t="shared" si="5"/>
      </c>
      <c r="I580" s="53">
        <f t="shared" si="6"/>
      </c>
      <c r="J580" s="53">
        <f t="shared" si="7"/>
      </c>
      <c r="K580" s="53">
        <f t="shared" si="8"/>
      </c>
      <c r="L580" s="67">
        <f t="shared" si="9"/>
      </c>
      <c r="M580" s="56">
        <f t="shared" si="10"/>
      </c>
      <c r="N580" s="68">
        <f t="shared" si="11"/>
      </c>
      <c r="O580" s="22">
        <f t="shared" si="12"/>
      </c>
      <c r="P580" s="22">
        <f>IF(往来单位!$C$570="客户",1,0)</f>
        <v>0</v>
      </c>
      <c r="Q580" s="22">
        <f t="shared" si="13"/>
        <v>21</v>
      </c>
    </row>
    <row r="581">
      <c r="A581" s="56">
        <f>IF($B581="","",568)</f>
      </c>
      <c r="B581" s="66">
        <f>IF(568&gt;$Q$613,"",INDEX(往来单位!$B$4:$B$603,MATCH(568,$Q$14:$Q$613,0)))</f>
      </c>
      <c r="C581" s="60">
        <f t="shared" si="0"/>
      </c>
      <c r="D581" s="60">
        <f t="shared" si="1"/>
      </c>
      <c r="E581" s="53">
        <f t="shared" si="2"/>
      </c>
      <c r="F581" s="53">
        <f t="shared" si="3"/>
      </c>
      <c r="G581" s="53">
        <f t="shared" si="4"/>
      </c>
      <c r="H581" s="59">
        <f t="shared" si="5"/>
      </c>
      <c r="I581" s="53">
        <f t="shared" si="6"/>
      </c>
      <c r="J581" s="53">
        <f t="shared" si="7"/>
      </c>
      <c r="K581" s="53">
        <f t="shared" si="8"/>
      </c>
      <c r="L581" s="67">
        <f t="shared" si="9"/>
      </c>
      <c r="M581" s="56">
        <f t="shared" si="10"/>
      </c>
      <c r="N581" s="68">
        <f t="shared" si="11"/>
      </c>
      <c r="O581" s="22">
        <f t="shared" si="12"/>
      </c>
      <c r="P581" s="22">
        <f>IF(往来单位!$C$571="客户",1,0)</f>
        <v>0</v>
      </c>
      <c r="Q581" s="22">
        <f t="shared" si="13"/>
        <v>21</v>
      </c>
    </row>
    <row r="582">
      <c r="A582" s="56">
        <f>IF($B582="","",569)</f>
      </c>
      <c r="B582" s="66">
        <f>IF(569&gt;$Q$613,"",INDEX(往来单位!$B$4:$B$603,MATCH(569,$Q$14:$Q$613,0)))</f>
      </c>
      <c r="C582" s="60">
        <f t="shared" si="0"/>
      </c>
      <c r="D582" s="60">
        <f t="shared" si="1"/>
      </c>
      <c r="E582" s="53">
        <f t="shared" si="2"/>
      </c>
      <c r="F582" s="53">
        <f t="shared" si="3"/>
      </c>
      <c r="G582" s="53">
        <f t="shared" si="4"/>
      </c>
      <c r="H582" s="59">
        <f t="shared" si="5"/>
      </c>
      <c r="I582" s="53">
        <f t="shared" si="6"/>
      </c>
      <c r="J582" s="53">
        <f t="shared" si="7"/>
      </c>
      <c r="K582" s="53">
        <f t="shared" si="8"/>
      </c>
      <c r="L582" s="67">
        <f t="shared" si="9"/>
      </c>
      <c r="M582" s="56">
        <f t="shared" si="10"/>
      </c>
      <c r="N582" s="68">
        <f t="shared" si="11"/>
      </c>
      <c r="O582" s="22">
        <f t="shared" si="12"/>
      </c>
      <c r="P582" s="22">
        <f>IF(往来单位!$C$572="客户",1,0)</f>
        <v>0</v>
      </c>
      <c r="Q582" s="22">
        <f t="shared" si="13"/>
        <v>21</v>
      </c>
    </row>
    <row r="583">
      <c r="A583" s="56">
        <f>IF($B583="","",570)</f>
      </c>
      <c r="B583" s="66">
        <f>IF(570&gt;$Q$613,"",INDEX(往来单位!$B$4:$B$603,MATCH(570,$Q$14:$Q$613,0)))</f>
      </c>
      <c r="C583" s="60">
        <f t="shared" si="0"/>
      </c>
      <c r="D583" s="60">
        <f t="shared" si="1"/>
      </c>
      <c r="E583" s="53">
        <f t="shared" si="2"/>
      </c>
      <c r="F583" s="53">
        <f t="shared" si="3"/>
      </c>
      <c r="G583" s="53">
        <f t="shared" si="4"/>
      </c>
      <c r="H583" s="59">
        <f t="shared" si="5"/>
      </c>
      <c r="I583" s="53">
        <f t="shared" si="6"/>
      </c>
      <c r="J583" s="53">
        <f t="shared" si="7"/>
      </c>
      <c r="K583" s="53">
        <f t="shared" si="8"/>
      </c>
      <c r="L583" s="67">
        <f t="shared" si="9"/>
      </c>
      <c r="M583" s="56">
        <f t="shared" si="10"/>
      </c>
      <c r="N583" s="68">
        <f t="shared" si="11"/>
      </c>
      <c r="O583" s="22">
        <f t="shared" si="12"/>
      </c>
      <c r="P583" s="22">
        <f>IF(往来单位!$C$573="客户",1,0)</f>
        <v>0</v>
      </c>
      <c r="Q583" s="22">
        <f t="shared" si="13"/>
        <v>21</v>
      </c>
    </row>
    <row r="584">
      <c r="A584" s="56">
        <f>IF($B584="","",571)</f>
      </c>
      <c r="B584" s="66">
        <f>IF(571&gt;$Q$613,"",INDEX(往来单位!$B$4:$B$603,MATCH(571,$Q$14:$Q$613,0)))</f>
      </c>
      <c r="C584" s="60">
        <f t="shared" si="0"/>
      </c>
      <c r="D584" s="60">
        <f t="shared" si="1"/>
      </c>
      <c r="E584" s="53">
        <f t="shared" si="2"/>
      </c>
      <c r="F584" s="53">
        <f t="shared" si="3"/>
      </c>
      <c r="G584" s="53">
        <f t="shared" si="4"/>
      </c>
      <c r="H584" s="59">
        <f t="shared" si="5"/>
      </c>
      <c r="I584" s="53">
        <f t="shared" si="6"/>
      </c>
      <c r="J584" s="53">
        <f t="shared" si="7"/>
      </c>
      <c r="K584" s="53">
        <f t="shared" si="8"/>
      </c>
      <c r="L584" s="67">
        <f t="shared" si="9"/>
      </c>
      <c r="M584" s="56">
        <f t="shared" si="10"/>
      </c>
      <c r="N584" s="68">
        <f t="shared" si="11"/>
      </c>
      <c r="O584" s="22">
        <f t="shared" si="12"/>
      </c>
      <c r="P584" s="22">
        <f>IF(往来单位!$C$574="客户",1,0)</f>
        <v>0</v>
      </c>
      <c r="Q584" s="22">
        <f t="shared" si="13"/>
        <v>21</v>
      </c>
    </row>
    <row r="585">
      <c r="A585" s="56">
        <f>IF($B585="","",572)</f>
      </c>
      <c r="B585" s="66">
        <f>IF(572&gt;$Q$613,"",INDEX(往来单位!$B$4:$B$603,MATCH(572,$Q$14:$Q$613,0)))</f>
      </c>
      <c r="C585" s="60">
        <f t="shared" si="0"/>
      </c>
      <c r="D585" s="60">
        <f t="shared" si="1"/>
      </c>
      <c r="E585" s="53">
        <f t="shared" si="2"/>
      </c>
      <c r="F585" s="53">
        <f t="shared" si="3"/>
      </c>
      <c r="G585" s="53">
        <f t="shared" si="4"/>
      </c>
      <c r="H585" s="59">
        <f t="shared" si="5"/>
      </c>
      <c r="I585" s="53">
        <f t="shared" si="6"/>
      </c>
      <c r="J585" s="53">
        <f t="shared" si="7"/>
      </c>
      <c r="K585" s="53">
        <f t="shared" si="8"/>
      </c>
      <c r="L585" s="67">
        <f t="shared" si="9"/>
      </c>
      <c r="M585" s="56">
        <f t="shared" si="10"/>
      </c>
      <c r="N585" s="68">
        <f t="shared" si="11"/>
      </c>
      <c r="O585" s="22">
        <f t="shared" si="12"/>
      </c>
      <c r="P585" s="22">
        <f>IF(往来单位!$C$575="客户",1,0)</f>
        <v>0</v>
      </c>
      <c r="Q585" s="22">
        <f t="shared" si="13"/>
        <v>21</v>
      </c>
    </row>
    <row r="586">
      <c r="A586" s="56">
        <f>IF($B586="","",573)</f>
      </c>
      <c r="B586" s="66">
        <f>IF(573&gt;$Q$613,"",INDEX(往来单位!$B$4:$B$603,MATCH(573,$Q$14:$Q$613,0)))</f>
      </c>
      <c r="C586" s="60">
        <f t="shared" si="0"/>
      </c>
      <c r="D586" s="60">
        <f t="shared" si="1"/>
      </c>
      <c r="E586" s="53">
        <f t="shared" si="2"/>
      </c>
      <c r="F586" s="53">
        <f t="shared" si="3"/>
      </c>
      <c r="G586" s="53">
        <f t="shared" si="4"/>
      </c>
      <c r="H586" s="59">
        <f t="shared" si="5"/>
      </c>
      <c r="I586" s="53">
        <f t="shared" si="6"/>
      </c>
      <c r="J586" s="53">
        <f t="shared" si="7"/>
      </c>
      <c r="K586" s="53">
        <f t="shared" si="8"/>
      </c>
      <c r="L586" s="67">
        <f t="shared" si="9"/>
      </c>
      <c r="M586" s="56">
        <f t="shared" si="10"/>
      </c>
      <c r="N586" s="68">
        <f t="shared" si="11"/>
      </c>
      <c r="O586" s="22">
        <f t="shared" si="12"/>
      </c>
      <c r="P586" s="22">
        <f>IF(往来单位!$C$576="客户",1,0)</f>
        <v>0</v>
      </c>
      <c r="Q586" s="22">
        <f t="shared" si="13"/>
        <v>21</v>
      </c>
    </row>
    <row r="587">
      <c r="A587" s="56">
        <f>IF($B587="","",574)</f>
      </c>
      <c r="B587" s="66">
        <f>IF(574&gt;$Q$613,"",INDEX(往来单位!$B$4:$B$603,MATCH(574,$Q$14:$Q$613,0)))</f>
      </c>
      <c r="C587" s="60">
        <f t="shared" si="0"/>
      </c>
      <c r="D587" s="60">
        <f t="shared" si="1"/>
      </c>
      <c r="E587" s="53">
        <f t="shared" si="2"/>
      </c>
      <c r="F587" s="53">
        <f t="shared" si="3"/>
      </c>
      <c r="G587" s="53">
        <f t="shared" si="4"/>
      </c>
      <c r="H587" s="59">
        <f t="shared" si="5"/>
      </c>
      <c r="I587" s="53">
        <f t="shared" si="6"/>
      </c>
      <c r="J587" s="53">
        <f t="shared" si="7"/>
      </c>
      <c r="K587" s="53">
        <f t="shared" si="8"/>
      </c>
      <c r="L587" s="67">
        <f t="shared" si="9"/>
      </c>
      <c r="M587" s="56">
        <f t="shared" si="10"/>
      </c>
      <c r="N587" s="68">
        <f t="shared" si="11"/>
      </c>
      <c r="O587" s="22">
        <f t="shared" si="12"/>
      </c>
      <c r="P587" s="22">
        <f>IF(往来单位!$C$577="客户",1,0)</f>
        <v>0</v>
      </c>
      <c r="Q587" s="22">
        <f t="shared" si="13"/>
        <v>21</v>
      </c>
    </row>
    <row r="588">
      <c r="A588" s="56">
        <f>IF($B588="","",575)</f>
      </c>
      <c r="B588" s="66">
        <f>IF(575&gt;$Q$613,"",INDEX(往来单位!$B$4:$B$603,MATCH(575,$Q$14:$Q$613,0)))</f>
      </c>
      <c r="C588" s="60">
        <f t="shared" si="0"/>
      </c>
      <c r="D588" s="60">
        <f t="shared" si="1"/>
      </c>
      <c r="E588" s="53">
        <f t="shared" si="2"/>
      </c>
      <c r="F588" s="53">
        <f t="shared" si="3"/>
      </c>
      <c r="G588" s="53">
        <f t="shared" si="4"/>
      </c>
      <c r="H588" s="59">
        <f t="shared" si="5"/>
      </c>
      <c r="I588" s="53">
        <f t="shared" si="6"/>
      </c>
      <c r="J588" s="53">
        <f t="shared" si="7"/>
      </c>
      <c r="K588" s="53">
        <f t="shared" si="8"/>
      </c>
      <c r="L588" s="67">
        <f t="shared" si="9"/>
      </c>
      <c r="M588" s="56">
        <f t="shared" si="10"/>
      </c>
      <c r="N588" s="68">
        <f t="shared" si="11"/>
      </c>
      <c r="O588" s="22">
        <f t="shared" si="12"/>
      </c>
      <c r="P588" s="22">
        <f>IF(往来单位!$C$578="客户",1,0)</f>
        <v>0</v>
      </c>
      <c r="Q588" s="22">
        <f t="shared" si="13"/>
        <v>21</v>
      </c>
    </row>
    <row r="589">
      <c r="A589" s="56">
        <f>IF($B589="","",576)</f>
      </c>
      <c r="B589" s="66">
        <f>IF(576&gt;$Q$613,"",INDEX(往来单位!$B$4:$B$603,MATCH(576,$Q$14:$Q$613,0)))</f>
      </c>
      <c r="C589" s="60">
        <f t="shared" si="0"/>
      </c>
      <c r="D589" s="60">
        <f t="shared" si="1"/>
      </c>
      <c r="E589" s="53">
        <f t="shared" si="2"/>
      </c>
      <c r="F589" s="53">
        <f t="shared" si="3"/>
      </c>
      <c r="G589" s="53">
        <f t="shared" si="4"/>
      </c>
      <c r="H589" s="59">
        <f t="shared" si="5"/>
      </c>
      <c r="I589" s="53">
        <f t="shared" si="6"/>
      </c>
      <c r="J589" s="53">
        <f t="shared" si="7"/>
      </c>
      <c r="K589" s="53">
        <f t="shared" si="8"/>
      </c>
      <c r="L589" s="67">
        <f t="shared" si="9"/>
      </c>
      <c r="M589" s="56">
        <f t="shared" si="10"/>
      </c>
      <c r="N589" s="68">
        <f t="shared" si="11"/>
      </c>
      <c r="O589" s="22">
        <f t="shared" si="12"/>
      </c>
      <c r="P589" s="22">
        <f>IF(往来单位!$C$579="客户",1,0)</f>
        <v>0</v>
      </c>
      <c r="Q589" s="22">
        <f t="shared" si="13"/>
        <v>21</v>
      </c>
    </row>
    <row r="590">
      <c r="A590" s="56">
        <f>IF($B590="","",577)</f>
      </c>
      <c r="B590" s="66">
        <f>IF(577&gt;$Q$613,"",INDEX(往来单位!$B$4:$B$603,MATCH(577,$Q$14:$Q$613,0)))</f>
      </c>
      <c r="C590" s="60">
        <f t="shared" si="0"/>
      </c>
      <c r="D590" s="60">
        <f t="shared" si="1"/>
      </c>
      <c r="E590" s="53">
        <f t="shared" si="2"/>
      </c>
      <c r="F590" s="53">
        <f t="shared" si="3"/>
      </c>
      <c r="G590" s="53">
        <f t="shared" si="4"/>
      </c>
      <c r="H590" s="59">
        <f t="shared" si="5"/>
      </c>
      <c r="I590" s="53">
        <f t="shared" si="6"/>
      </c>
      <c r="J590" s="53">
        <f t="shared" si="7"/>
      </c>
      <c r="K590" s="53">
        <f t="shared" si="8"/>
      </c>
      <c r="L590" s="67">
        <f t="shared" si="9"/>
      </c>
      <c r="M590" s="56">
        <f t="shared" si="10"/>
      </c>
      <c r="N590" s="68">
        <f t="shared" si="11"/>
      </c>
      <c r="O590" s="22">
        <f t="shared" si="12"/>
      </c>
      <c r="P590" s="22">
        <f>IF(往来单位!$C$580="客户",1,0)</f>
        <v>0</v>
      </c>
      <c r="Q590" s="22">
        <f t="shared" si="13"/>
        <v>21</v>
      </c>
    </row>
    <row r="591">
      <c r="A591" s="56">
        <f>IF($B591="","",578)</f>
      </c>
      <c r="B591" s="66">
        <f>IF(578&gt;$Q$613,"",INDEX(往来单位!$B$4:$B$603,MATCH(578,$Q$14:$Q$613,0)))</f>
      </c>
      <c r="C591" s="60">
        <f t="shared" si="0"/>
      </c>
      <c r="D591" s="60">
        <f t="shared" si="1"/>
      </c>
      <c r="E591" s="53">
        <f t="shared" si="2"/>
      </c>
      <c r="F591" s="53">
        <f t="shared" si="3"/>
      </c>
      <c r="G591" s="53">
        <f t="shared" si="4"/>
      </c>
      <c r="H591" s="59">
        <f t="shared" si="5"/>
      </c>
      <c r="I591" s="53">
        <f t="shared" si="6"/>
      </c>
      <c r="J591" s="53">
        <f t="shared" si="7"/>
      </c>
      <c r="K591" s="53">
        <f t="shared" si="8"/>
      </c>
      <c r="L591" s="67">
        <f t="shared" si="9"/>
      </c>
      <c r="M591" s="56">
        <f t="shared" si="10"/>
      </c>
      <c r="N591" s="68">
        <f t="shared" si="11"/>
      </c>
      <c r="O591" s="22">
        <f t="shared" si="12"/>
      </c>
      <c r="P591" s="22">
        <f>IF(往来单位!$C$581="客户",1,0)</f>
        <v>0</v>
      </c>
      <c r="Q591" s="22">
        <f t="shared" si="13"/>
        <v>21</v>
      </c>
    </row>
    <row r="592">
      <c r="A592" s="56">
        <f>IF($B592="","",579)</f>
      </c>
      <c r="B592" s="66">
        <f>IF(579&gt;$Q$613,"",INDEX(往来单位!$B$4:$B$603,MATCH(579,$Q$14:$Q$613,0)))</f>
      </c>
      <c r="C592" s="60">
        <f t="shared" si="0"/>
      </c>
      <c r="D592" s="60">
        <f t="shared" si="1"/>
      </c>
      <c r="E592" s="53">
        <f t="shared" si="2"/>
      </c>
      <c r="F592" s="53">
        <f t="shared" si="3"/>
      </c>
      <c r="G592" s="53">
        <f t="shared" si="4"/>
      </c>
      <c r="H592" s="59">
        <f t="shared" si="5"/>
      </c>
      <c r="I592" s="53">
        <f t="shared" si="6"/>
      </c>
      <c r="J592" s="53">
        <f t="shared" si="7"/>
      </c>
      <c r="K592" s="53">
        <f t="shared" si="8"/>
      </c>
      <c r="L592" s="67">
        <f t="shared" si="9"/>
      </c>
      <c r="M592" s="56">
        <f t="shared" si="10"/>
      </c>
      <c r="N592" s="68">
        <f t="shared" si="11"/>
      </c>
      <c r="O592" s="22">
        <f t="shared" si="12"/>
      </c>
      <c r="P592" s="22">
        <f>IF(往来单位!$C$582="客户",1,0)</f>
        <v>0</v>
      </c>
      <c r="Q592" s="22">
        <f t="shared" si="13"/>
        <v>21</v>
      </c>
    </row>
    <row r="593">
      <c r="A593" s="56">
        <f>IF($B593="","",580)</f>
      </c>
      <c r="B593" s="66">
        <f>IF(580&gt;$Q$613,"",INDEX(往来单位!$B$4:$B$603,MATCH(580,$Q$14:$Q$613,0)))</f>
      </c>
      <c r="C593" s="60">
        <f t="shared" si="0"/>
      </c>
      <c r="D593" s="60">
        <f t="shared" si="1"/>
      </c>
      <c r="E593" s="53">
        <f t="shared" si="2"/>
      </c>
      <c r="F593" s="53">
        <f t="shared" si="3"/>
      </c>
      <c r="G593" s="53">
        <f t="shared" si="4"/>
      </c>
      <c r="H593" s="59">
        <f t="shared" si="5"/>
      </c>
      <c r="I593" s="53">
        <f t="shared" si="6"/>
      </c>
      <c r="J593" s="53">
        <f t="shared" si="7"/>
      </c>
      <c r="K593" s="53">
        <f t="shared" si="8"/>
      </c>
      <c r="L593" s="67">
        <f t="shared" si="9"/>
      </c>
      <c r="M593" s="56">
        <f t="shared" si="10"/>
      </c>
      <c r="N593" s="68">
        <f t="shared" si="11"/>
      </c>
      <c r="O593" s="22">
        <f t="shared" si="12"/>
      </c>
      <c r="P593" s="22">
        <f>IF(往来单位!$C$583="客户",1,0)</f>
        <v>0</v>
      </c>
      <c r="Q593" s="22">
        <f t="shared" si="13"/>
        <v>21</v>
      </c>
    </row>
    <row r="594">
      <c r="A594" s="56">
        <f>IF($B594="","",581)</f>
      </c>
      <c r="B594" s="66">
        <f>IF(581&gt;$Q$613,"",INDEX(往来单位!$B$4:$B$603,MATCH(581,$Q$14:$Q$613,0)))</f>
      </c>
      <c r="C594" s="60">
        <f t="shared" si="0"/>
      </c>
      <c r="D594" s="60">
        <f t="shared" si="1"/>
      </c>
      <c r="E594" s="53">
        <f t="shared" si="2"/>
      </c>
      <c r="F594" s="53">
        <f t="shared" si="3"/>
      </c>
      <c r="G594" s="53">
        <f t="shared" si="4"/>
      </c>
      <c r="H594" s="59">
        <f t="shared" si="5"/>
      </c>
      <c r="I594" s="53">
        <f t="shared" si="6"/>
      </c>
      <c r="J594" s="53">
        <f t="shared" si="7"/>
      </c>
      <c r="K594" s="53">
        <f t="shared" si="8"/>
      </c>
      <c r="L594" s="67">
        <f t="shared" si="9"/>
      </c>
      <c r="M594" s="56">
        <f t="shared" si="10"/>
      </c>
      <c r="N594" s="68">
        <f t="shared" si="11"/>
      </c>
      <c r="O594" s="22">
        <f t="shared" si="12"/>
      </c>
      <c r="P594" s="22">
        <f>IF(往来单位!$C$584="客户",1,0)</f>
        <v>0</v>
      </c>
      <c r="Q594" s="22">
        <f t="shared" si="13"/>
        <v>21</v>
      </c>
    </row>
    <row r="595">
      <c r="A595" s="56">
        <f>IF($B595="","",582)</f>
      </c>
      <c r="B595" s="66">
        <f>IF(582&gt;$Q$613,"",INDEX(往来单位!$B$4:$B$603,MATCH(582,$Q$14:$Q$613,0)))</f>
      </c>
      <c r="C595" s="60">
        <f t="shared" si="0"/>
      </c>
      <c r="D595" s="60">
        <f t="shared" si="1"/>
      </c>
      <c r="E595" s="53">
        <f t="shared" si="2"/>
      </c>
      <c r="F595" s="53">
        <f t="shared" si="3"/>
      </c>
      <c r="G595" s="53">
        <f t="shared" si="4"/>
      </c>
      <c r="H595" s="59">
        <f t="shared" si="5"/>
      </c>
      <c r="I595" s="53">
        <f t="shared" si="6"/>
      </c>
      <c r="J595" s="53">
        <f t="shared" si="7"/>
      </c>
      <c r="K595" s="53">
        <f t="shared" si="8"/>
      </c>
      <c r="L595" s="67">
        <f t="shared" si="9"/>
      </c>
      <c r="M595" s="56">
        <f t="shared" si="10"/>
      </c>
      <c r="N595" s="68">
        <f t="shared" si="11"/>
      </c>
      <c r="O595" s="22">
        <f t="shared" si="12"/>
      </c>
      <c r="P595" s="22">
        <f>IF(往来单位!$C$585="客户",1,0)</f>
        <v>0</v>
      </c>
      <c r="Q595" s="22">
        <f t="shared" si="13"/>
        <v>21</v>
      </c>
    </row>
    <row r="596">
      <c r="A596" s="56">
        <f>IF($B596="","",583)</f>
      </c>
      <c r="B596" s="66">
        <f>IF(583&gt;$Q$613,"",INDEX(往来单位!$B$4:$B$603,MATCH(583,$Q$14:$Q$613,0)))</f>
      </c>
      <c r="C596" s="60">
        <f t="shared" si="0"/>
      </c>
      <c r="D596" s="60">
        <f t="shared" si="1"/>
      </c>
      <c r="E596" s="53">
        <f t="shared" si="2"/>
      </c>
      <c r="F596" s="53">
        <f t="shared" si="3"/>
      </c>
      <c r="G596" s="53">
        <f t="shared" si="4"/>
      </c>
      <c r="H596" s="59">
        <f t="shared" si="5"/>
      </c>
      <c r="I596" s="53">
        <f t="shared" si="6"/>
      </c>
      <c r="J596" s="53">
        <f t="shared" si="7"/>
      </c>
      <c r="K596" s="53">
        <f t="shared" si="8"/>
      </c>
      <c r="L596" s="67">
        <f t="shared" si="9"/>
      </c>
      <c r="M596" s="56">
        <f t="shared" si="10"/>
      </c>
      <c r="N596" s="68">
        <f t="shared" si="11"/>
      </c>
      <c r="O596" s="22">
        <f t="shared" si="12"/>
      </c>
      <c r="P596" s="22">
        <f>IF(往来单位!$C$586="客户",1,0)</f>
        <v>0</v>
      </c>
      <c r="Q596" s="22">
        <f t="shared" si="13"/>
        <v>21</v>
      </c>
    </row>
    <row r="597">
      <c r="A597" s="56">
        <f>IF($B597="","",584)</f>
      </c>
      <c r="B597" s="66">
        <f>IF(584&gt;$Q$613,"",INDEX(往来单位!$B$4:$B$603,MATCH(584,$Q$14:$Q$613,0)))</f>
      </c>
      <c r="C597" s="60">
        <f t="shared" si="0"/>
      </c>
      <c r="D597" s="60">
        <f t="shared" si="1"/>
      </c>
      <c r="E597" s="53">
        <f t="shared" si="2"/>
      </c>
      <c r="F597" s="53">
        <f t="shared" si="3"/>
      </c>
      <c r="G597" s="53">
        <f t="shared" si="4"/>
      </c>
      <c r="H597" s="59">
        <f t="shared" si="5"/>
      </c>
      <c r="I597" s="53">
        <f t="shared" si="6"/>
      </c>
      <c r="J597" s="53">
        <f t="shared" si="7"/>
      </c>
      <c r="K597" s="53">
        <f t="shared" si="8"/>
      </c>
      <c r="L597" s="67">
        <f t="shared" si="9"/>
      </c>
      <c r="M597" s="56">
        <f t="shared" si="10"/>
      </c>
      <c r="N597" s="68">
        <f t="shared" si="11"/>
      </c>
      <c r="O597" s="22">
        <f t="shared" si="12"/>
      </c>
      <c r="P597" s="22">
        <f>IF(往来单位!$C$587="客户",1,0)</f>
        <v>0</v>
      </c>
      <c r="Q597" s="22">
        <f t="shared" si="13"/>
        <v>21</v>
      </c>
    </row>
    <row r="598">
      <c r="A598" s="56">
        <f>IF($B598="","",585)</f>
      </c>
      <c r="B598" s="66">
        <f>IF(585&gt;$Q$613,"",INDEX(往来单位!$B$4:$B$603,MATCH(585,$Q$14:$Q$613,0)))</f>
      </c>
      <c r="C598" s="60">
        <f t="shared" si="0"/>
      </c>
      <c r="D598" s="60">
        <f t="shared" si="1"/>
      </c>
      <c r="E598" s="53">
        <f t="shared" si="2"/>
      </c>
      <c r="F598" s="53">
        <f t="shared" si="3"/>
      </c>
      <c r="G598" s="53">
        <f t="shared" si="4"/>
      </c>
      <c r="H598" s="59">
        <f t="shared" si="5"/>
      </c>
      <c r="I598" s="53">
        <f t="shared" si="6"/>
      </c>
      <c r="J598" s="53">
        <f t="shared" si="7"/>
      </c>
      <c r="K598" s="53">
        <f t="shared" si="8"/>
      </c>
      <c r="L598" s="67">
        <f t="shared" si="9"/>
      </c>
      <c r="M598" s="56">
        <f t="shared" si="10"/>
      </c>
      <c r="N598" s="68">
        <f t="shared" si="11"/>
      </c>
      <c r="O598" s="22">
        <f t="shared" si="12"/>
      </c>
      <c r="P598" s="22">
        <f>IF(往来单位!$C$588="客户",1,0)</f>
        <v>0</v>
      </c>
      <c r="Q598" s="22">
        <f t="shared" si="13"/>
        <v>21</v>
      </c>
    </row>
    <row r="599">
      <c r="A599" s="56">
        <f>IF($B599="","",586)</f>
      </c>
      <c r="B599" s="66">
        <f>IF(586&gt;$Q$613,"",INDEX(往来单位!$B$4:$B$603,MATCH(586,$Q$14:$Q$613,0)))</f>
      </c>
      <c r="C599" s="60">
        <f t="shared" si="0"/>
      </c>
      <c r="D599" s="60">
        <f t="shared" si="1"/>
      </c>
      <c r="E599" s="53">
        <f t="shared" si="2"/>
      </c>
      <c r="F599" s="53">
        <f t="shared" si="3"/>
      </c>
      <c r="G599" s="53">
        <f t="shared" si="4"/>
      </c>
      <c r="H599" s="59">
        <f t="shared" si="5"/>
      </c>
      <c r="I599" s="53">
        <f t="shared" si="6"/>
      </c>
      <c r="J599" s="53">
        <f t="shared" si="7"/>
      </c>
      <c r="K599" s="53">
        <f t="shared" si="8"/>
      </c>
      <c r="L599" s="67">
        <f t="shared" si="9"/>
      </c>
      <c r="M599" s="56">
        <f t="shared" si="10"/>
      </c>
      <c r="N599" s="68">
        <f t="shared" si="11"/>
      </c>
      <c r="O599" s="22">
        <f t="shared" si="12"/>
      </c>
      <c r="P599" s="22">
        <f>IF(往来单位!$C$589="客户",1,0)</f>
        <v>0</v>
      </c>
      <c r="Q599" s="22">
        <f t="shared" si="13"/>
        <v>21</v>
      </c>
    </row>
    <row r="600">
      <c r="A600" s="56">
        <f>IF($B600="","",587)</f>
      </c>
      <c r="B600" s="66">
        <f>IF(587&gt;$Q$613,"",INDEX(往来单位!$B$4:$B$603,MATCH(587,$Q$14:$Q$613,0)))</f>
      </c>
      <c r="C600" s="60">
        <f t="shared" si="0"/>
      </c>
      <c r="D600" s="60">
        <f t="shared" si="1"/>
      </c>
      <c r="E600" s="53">
        <f t="shared" si="2"/>
      </c>
      <c r="F600" s="53">
        <f t="shared" si="3"/>
      </c>
      <c r="G600" s="53">
        <f t="shared" si="4"/>
      </c>
      <c r="H600" s="59">
        <f t="shared" si="5"/>
      </c>
      <c r="I600" s="53">
        <f t="shared" si="6"/>
      </c>
      <c r="J600" s="53">
        <f t="shared" si="7"/>
      </c>
      <c r="K600" s="53">
        <f t="shared" si="8"/>
      </c>
      <c r="L600" s="67">
        <f t="shared" si="9"/>
      </c>
      <c r="M600" s="56">
        <f t="shared" si="10"/>
      </c>
      <c r="N600" s="68">
        <f t="shared" si="11"/>
      </c>
      <c r="O600" s="22">
        <f t="shared" si="12"/>
      </c>
      <c r="P600" s="22">
        <f>IF(往来单位!$C$590="客户",1,0)</f>
        <v>0</v>
      </c>
      <c r="Q600" s="22">
        <f t="shared" si="13"/>
        <v>21</v>
      </c>
    </row>
    <row r="601">
      <c r="A601" s="56">
        <f>IF($B601="","",588)</f>
      </c>
      <c r="B601" s="66">
        <f>IF(588&gt;$Q$613,"",INDEX(往来单位!$B$4:$B$603,MATCH(588,$Q$14:$Q$613,0)))</f>
      </c>
      <c r="C601" s="60">
        <f t="shared" si="0"/>
      </c>
      <c r="D601" s="60">
        <f t="shared" si="1"/>
      </c>
      <c r="E601" s="53">
        <f t="shared" si="2"/>
      </c>
      <c r="F601" s="53">
        <f t="shared" si="3"/>
      </c>
      <c r="G601" s="53">
        <f t="shared" si="4"/>
      </c>
      <c r="H601" s="59">
        <f t="shared" si="5"/>
      </c>
      <c r="I601" s="53">
        <f t="shared" si="6"/>
      </c>
      <c r="J601" s="53">
        <f t="shared" si="7"/>
      </c>
      <c r="K601" s="53">
        <f t="shared" si="8"/>
      </c>
      <c r="L601" s="67">
        <f t="shared" si="9"/>
      </c>
      <c r="M601" s="56">
        <f t="shared" si="10"/>
      </c>
      <c r="N601" s="68">
        <f t="shared" si="11"/>
      </c>
      <c r="O601" s="22">
        <f t="shared" si="12"/>
      </c>
      <c r="P601" s="22">
        <f>IF(往来单位!$C$591="客户",1,0)</f>
        <v>0</v>
      </c>
      <c r="Q601" s="22">
        <f t="shared" si="13"/>
        <v>21</v>
      </c>
    </row>
    <row r="602">
      <c r="A602" s="56">
        <f>IF($B602="","",589)</f>
      </c>
      <c r="B602" s="66">
        <f>IF(589&gt;$Q$613,"",INDEX(往来单位!$B$4:$B$603,MATCH(589,$Q$14:$Q$613,0)))</f>
      </c>
      <c r="C602" s="60">
        <f t="shared" si="0"/>
      </c>
      <c r="D602" s="60">
        <f t="shared" si="1"/>
      </c>
      <c r="E602" s="53">
        <f t="shared" si="2"/>
      </c>
      <c r="F602" s="53">
        <f t="shared" si="3"/>
      </c>
      <c r="G602" s="53">
        <f t="shared" si="4"/>
      </c>
      <c r="H602" s="59">
        <f t="shared" si="5"/>
      </c>
      <c r="I602" s="53">
        <f t="shared" si="6"/>
      </c>
      <c r="J602" s="53">
        <f t="shared" si="7"/>
      </c>
      <c r="K602" s="53">
        <f t="shared" si="8"/>
      </c>
      <c r="L602" s="67">
        <f t="shared" si="9"/>
      </c>
      <c r="M602" s="56">
        <f t="shared" si="10"/>
      </c>
      <c r="N602" s="68">
        <f t="shared" si="11"/>
      </c>
      <c r="O602" s="22">
        <f t="shared" si="12"/>
      </c>
      <c r="P602" s="22">
        <f>IF(往来单位!$C$592="客户",1,0)</f>
        <v>0</v>
      </c>
      <c r="Q602" s="22">
        <f t="shared" si="13"/>
        <v>21</v>
      </c>
    </row>
    <row r="603">
      <c r="A603" s="56">
        <f>IF($B603="","",590)</f>
      </c>
      <c r="B603" s="66">
        <f>IF(590&gt;$Q$613,"",INDEX(往来单位!$B$4:$B$603,MATCH(590,$Q$14:$Q$613,0)))</f>
      </c>
      <c r="C603" s="60">
        <f t="shared" si="0"/>
      </c>
      <c r="D603" s="60">
        <f t="shared" si="1"/>
      </c>
      <c r="E603" s="53">
        <f t="shared" si="2"/>
      </c>
      <c r="F603" s="53">
        <f t="shared" si="3"/>
      </c>
      <c r="G603" s="53">
        <f t="shared" si="4"/>
      </c>
      <c r="H603" s="59">
        <f t="shared" si="5"/>
      </c>
      <c r="I603" s="53">
        <f t="shared" si="6"/>
      </c>
      <c r="J603" s="53">
        <f t="shared" si="7"/>
      </c>
      <c r="K603" s="53">
        <f t="shared" si="8"/>
      </c>
      <c r="L603" s="67">
        <f t="shared" si="9"/>
      </c>
      <c r="M603" s="56">
        <f t="shared" si="10"/>
      </c>
      <c r="N603" s="68">
        <f t="shared" si="11"/>
      </c>
      <c r="O603" s="22">
        <f t="shared" si="12"/>
      </c>
      <c r="P603" s="22">
        <f>IF(往来单位!$C$593="客户",1,0)</f>
        <v>0</v>
      </c>
      <c r="Q603" s="22">
        <f t="shared" si="13"/>
        <v>21</v>
      </c>
    </row>
    <row r="604">
      <c r="A604" s="56">
        <f>IF($B604="","",591)</f>
      </c>
      <c r="B604" s="66">
        <f>IF(591&gt;$Q$613,"",INDEX(往来单位!$B$4:$B$603,MATCH(591,$Q$14:$Q$613,0)))</f>
      </c>
      <c r="C604" s="60">
        <f t="shared" si="0"/>
      </c>
      <c r="D604" s="60">
        <f t="shared" si="1"/>
      </c>
      <c r="E604" s="53">
        <f t="shared" si="2"/>
      </c>
      <c r="F604" s="53">
        <f t="shared" si="3"/>
      </c>
      <c r="G604" s="53">
        <f t="shared" si="4"/>
      </c>
      <c r="H604" s="59">
        <f t="shared" si="5"/>
      </c>
      <c r="I604" s="53">
        <f t="shared" si="6"/>
      </c>
      <c r="J604" s="53">
        <f t="shared" si="7"/>
      </c>
      <c r="K604" s="53">
        <f t="shared" si="8"/>
      </c>
      <c r="L604" s="67">
        <f t="shared" si="9"/>
      </c>
      <c r="M604" s="56">
        <f t="shared" si="10"/>
      </c>
      <c r="N604" s="68">
        <f t="shared" si="11"/>
      </c>
      <c r="O604" s="22">
        <f t="shared" si="12"/>
      </c>
      <c r="P604" s="22">
        <f>IF(往来单位!$C$594="客户",1,0)</f>
        <v>0</v>
      </c>
      <c r="Q604" s="22">
        <f t="shared" si="13"/>
        <v>21</v>
      </c>
    </row>
    <row r="605">
      <c r="A605" s="56">
        <f>IF($B605="","",592)</f>
      </c>
      <c r="B605" s="66">
        <f>IF(592&gt;$Q$613,"",INDEX(往来单位!$B$4:$B$603,MATCH(592,$Q$14:$Q$613,0)))</f>
      </c>
      <c r="C605" s="60">
        <f t="shared" si="0"/>
      </c>
      <c r="D605" s="60">
        <f t="shared" si="1"/>
      </c>
      <c r="E605" s="53">
        <f t="shared" si="2"/>
      </c>
      <c r="F605" s="53">
        <f t="shared" si="3"/>
      </c>
      <c r="G605" s="53">
        <f t="shared" si="4"/>
      </c>
      <c r="H605" s="59">
        <f t="shared" si="5"/>
      </c>
      <c r="I605" s="53">
        <f t="shared" si="6"/>
      </c>
      <c r="J605" s="53">
        <f t="shared" si="7"/>
      </c>
      <c r="K605" s="53">
        <f t="shared" si="8"/>
      </c>
      <c r="L605" s="67">
        <f t="shared" si="9"/>
      </c>
      <c r="M605" s="56">
        <f t="shared" si="10"/>
      </c>
      <c r="N605" s="68">
        <f t="shared" si="11"/>
      </c>
      <c r="O605" s="22">
        <f t="shared" si="12"/>
      </c>
      <c r="P605" s="22">
        <f>IF(往来单位!$C$595="客户",1,0)</f>
        <v>0</v>
      </c>
      <c r="Q605" s="22">
        <f t="shared" si="13"/>
        <v>21</v>
      </c>
    </row>
    <row r="606">
      <c r="A606" s="56">
        <f>IF($B606="","",593)</f>
      </c>
      <c r="B606" s="66">
        <f>IF(593&gt;$Q$613,"",INDEX(往来单位!$B$4:$B$603,MATCH(593,$Q$14:$Q$613,0)))</f>
      </c>
      <c r="C606" s="60">
        <f t="shared" si="0"/>
      </c>
      <c r="D606" s="60">
        <f t="shared" si="1"/>
      </c>
      <c r="E606" s="53">
        <f t="shared" si="2"/>
      </c>
      <c r="F606" s="53">
        <f t="shared" si="3"/>
      </c>
      <c r="G606" s="53">
        <f t="shared" si="4"/>
      </c>
      <c r="H606" s="59">
        <f t="shared" si="5"/>
      </c>
      <c r="I606" s="53">
        <f t="shared" si="6"/>
      </c>
      <c r="J606" s="53">
        <f t="shared" si="7"/>
      </c>
      <c r="K606" s="53">
        <f t="shared" si="8"/>
      </c>
      <c r="L606" s="67">
        <f t="shared" si="9"/>
      </c>
      <c r="M606" s="56">
        <f t="shared" si="10"/>
      </c>
      <c r="N606" s="68">
        <f t="shared" si="11"/>
      </c>
      <c r="O606" s="22">
        <f t="shared" si="12"/>
      </c>
      <c r="P606" s="22">
        <f>IF(往来单位!$C$596="客户",1,0)</f>
        <v>0</v>
      </c>
      <c r="Q606" s="22">
        <f t="shared" si="13"/>
        <v>21</v>
      </c>
    </row>
    <row r="607">
      <c r="A607" s="56">
        <f>IF($B607="","",594)</f>
      </c>
      <c r="B607" s="66">
        <f>IF(594&gt;$Q$613,"",INDEX(往来单位!$B$4:$B$603,MATCH(594,$Q$14:$Q$613,0)))</f>
      </c>
      <c r="C607" s="60">
        <f t="shared" si="0"/>
      </c>
      <c r="D607" s="60">
        <f t="shared" si="1"/>
      </c>
      <c r="E607" s="53">
        <f t="shared" si="2"/>
      </c>
      <c r="F607" s="53">
        <f t="shared" si="3"/>
      </c>
      <c r="G607" s="53">
        <f t="shared" si="4"/>
      </c>
      <c r="H607" s="59">
        <f t="shared" si="5"/>
      </c>
      <c r="I607" s="53">
        <f t="shared" si="6"/>
      </c>
      <c r="J607" s="53">
        <f t="shared" si="7"/>
      </c>
      <c r="K607" s="53">
        <f t="shared" si="8"/>
      </c>
      <c r="L607" s="67">
        <f t="shared" si="9"/>
      </c>
      <c r="M607" s="56">
        <f t="shared" si="10"/>
      </c>
      <c r="N607" s="68">
        <f t="shared" si="11"/>
      </c>
      <c r="O607" s="22">
        <f t="shared" si="12"/>
      </c>
      <c r="P607" s="22">
        <f>IF(往来单位!$C$597="客户",1,0)</f>
        <v>0</v>
      </c>
      <c r="Q607" s="22">
        <f t="shared" si="13"/>
        <v>21</v>
      </c>
    </row>
    <row r="608">
      <c r="A608" s="56">
        <f>IF($B608="","",595)</f>
      </c>
      <c r="B608" s="66">
        <f>IF(595&gt;$Q$613,"",INDEX(往来单位!$B$4:$B$603,MATCH(595,$Q$14:$Q$613,0)))</f>
      </c>
      <c r="C608" s="60">
        <f t="shared" si="0"/>
      </c>
      <c r="D608" s="60">
        <f t="shared" si="1"/>
      </c>
      <c r="E608" s="53">
        <f t="shared" si="2"/>
      </c>
      <c r="F608" s="53">
        <f t="shared" si="3"/>
      </c>
      <c r="G608" s="53">
        <f t="shared" si="4"/>
      </c>
      <c r="H608" s="59">
        <f t="shared" si="5"/>
      </c>
      <c r="I608" s="53">
        <f t="shared" si="6"/>
      </c>
      <c r="J608" s="53">
        <f t="shared" si="7"/>
      </c>
      <c r="K608" s="53">
        <f t="shared" si="8"/>
      </c>
      <c r="L608" s="67">
        <f t="shared" si="9"/>
      </c>
      <c r="M608" s="56">
        <f t="shared" si="10"/>
      </c>
      <c r="N608" s="68">
        <f t="shared" si="11"/>
      </c>
      <c r="O608" s="22">
        <f t="shared" si="12"/>
      </c>
      <c r="P608" s="22">
        <f>IF(往来单位!$C$598="客户",1,0)</f>
        <v>0</v>
      </c>
      <c r="Q608" s="22">
        <f t="shared" si="13"/>
        <v>21</v>
      </c>
    </row>
    <row r="609">
      <c r="A609" s="56">
        <f>IF($B609="","",596)</f>
      </c>
      <c r="B609" s="66">
        <f>IF(596&gt;$Q$613,"",INDEX(往来单位!$B$4:$B$603,MATCH(596,$Q$14:$Q$613,0)))</f>
      </c>
      <c r="C609" s="60">
        <f t="shared" si="0"/>
      </c>
      <c r="D609" s="60">
        <f t="shared" si="1"/>
      </c>
      <c r="E609" s="53">
        <f t="shared" si="2"/>
      </c>
      <c r="F609" s="53">
        <f t="shared" si="3"/>
      </c>
      <c r="G609" s="53">
        <f t="shared" si="4"/>
      </c>
      <c r="H609" s="59">
        <f t="shared" si="5"/>
      </c>
      <c r="I609" s="53">
        <f t="shared" si="6"/>
      </c>
      <c r="J609" s="53">
        <f t="shared" si="7"/>
      </c>
      <c r="K609" s="53">
        <f t="shared" si="8"/>
      </c>
      <c r="L609" s="67">
        <f t="shared" si="9"/>
      </c>
      <c r="M609" s="56">
        <f t="shared" si="10"/>
      </c>
      <c r="N609" s="68">
        <f t="shared" si="11"/>
      </c>
      <c r="O609" s="22">
        <f t="shared" si="12"/>
      </c>
      <c r="P609" s="22">
        <f>IF(往来单位!$C$599="客户",1,0)</f>
        <v>0</v>
      </c>
      <c r="Q609" s="22">
        <f t="shared" si="13"/>
        <v>21</v>
      </c>
    </row>
    <row r="610">
      <c r="A610" s="56">
        <f>IF($B610="","",597)</f>
      </c>
      <c r="B610" s="66">
        <f>IF(597&gt;$Q$613,"",INDEX(往来单位!$B$4:$B$603,MATCH(597,$Q$14:$Q$613,0)))</f>
      </c>
      <c r="C610" s="60">
        <f t="shared" si="0"/>
      </c>
      <c r="D610" s="60">
        <f t="shared" si="1"/>
      </c>
      <c r="E610" s="53">
        <f t="shared" si="2"/>
      </c>
      <c r="F610" s="53">
        <f t="shared" si="3"/>
      </c>
      <c r="G610" s="53">
        <f t="shared" si="4"/>
      </c>
      <c r="H610" s="59">
        <f t="shared" si="5"/>
      </c>
      <c r="I610" s="53">
        <f t="shared" si="6"/>
      </c>
      <c r="J610" s="53">
        <f t="shared" si="7"/>
      </c>
      <c r="K610" s="53">
        <f t="shared" si="8"/>
      </c>
      <c r="L610" s="67">
        <f t="shared" si="9"/>
      </c>
      <c r="M610" s="56">
        <f t="shared" si="10"/>
      </c>
      <c r="N610" s="68">
        <f t="shared" si="11"/>
      </c>
      <c r="O610" s="22">
        <f t="shared" si="12"/>
      </c>
      <c r="P610" s="22">
        <f>IF(往来单位!$C$600="客户",1,0)</f>
        <v>0</v>
      </c>
      <c r="Q610" s="22">
        <f t="shared" si="13"/>
        <v>21</v>
      </c>
    </row>
    <row r="611">
      <c r="A611" s="56">
        <f>IF($B611="","",598)</f>
      </c>
      <c r="B611" s="66">
        <f>IF(598&gt;$Q$613,"",INDEX(往来单位!$B$4:$B$603,MATCH(598,$Q$14:$Q$613,0)))</f>
      </c>
      <c r="C611" s="60">
        <f t="shared" si="0"/>
      </c>
      <c r="D611" s="60">
        <f t="shared" si="1"/>
      </c>
      <c r="E611" s="53">
        <f t="shared" si="2"/>
      </c>
      <c r="F611" s="53">
        <f t="shared" si="3"/>
      </c>
      <c r="G611" s="53">
        <f t="shared" si="4"/>
      </c>
      <c r="H611" s="59">
        <f t="shared" si="5"/>
      </c>
      <c r="I611" s="53">
        <f t="shared" si="6"/>
      </c>
      <c r="J611" s="53">
        <f t="shared" si="7"/>
      </c>
      <c r="K611" s="53">
        <f t="shared" si="8"/>
      </c>
      <c r="L611" s="67">
        <f t="shared" si="9"/>
      </c>
      <c r="M611" s="56">
        <f t="shared" si="10"/>
      </c>
      <c r="N611" s="68">
        <f t="shared" si="11"/>
      </c>
      <c r="O611" s="22">
        <f t="shared" si="12"/>
      </c>
      <c r="P611" s="22">
        <f>IF(往来单位!$C$601="客户",1,0)</f>
        <v>0</v>
      </c>
      <c r="Q611" s="22">
        <f t="shared" si="13"/>
        <v>21</v>
      </c>
    </row>
    <row r="612">
      <c r="A612" s="56">
        <f>IF($B612="","",599)</f>
      </c>
      <c r="B612" s="66">
        <f>IF(599&gt;$Q$613,"",INDEX(往来单位!$B$4:$B$603,MATCH(599,$Q$14:$Q$613,0)))</f>
      </c>
      <c r="C612" s="60">
        <f t="shared" si="0"/>
      </c>
      <c r="D612" s="60">
        <f t="shared" si="1"/>
      </c>
      <c r="E612" s="53">
        <f t="shared" si="2"/>
      </c>
      <c r="F612" s="53">
        <f t="shared" si="3"/>
      </c>
      <c r="G612" s="53">
        <f t="shared" si="4"/>
      </c>
      <c r="H612" s="59">
        <f t="shared" si="5"/>
      </c>
      <c r="I612" s="53">
        <f t="shared" si="6"/>
      </c>
      <c r="J612" s="53">
        <f t="shared" si="7"/>
      </c>
      <c r="K612" s="53">
        <f t="shared" si="8"/>
      </c>
      <c r="L612" s="67">
        <f t="shared" si="9"/>
      </c>
      <c r="M612" s="56">
        <f t="shared" si="10"/>
      </c>
      <c r="N612" s="68">
        <f t="shared" si="11"/>
      </c>
      <c r="O612" s="22">
        <f t="shared" si="12"/>
      </c>
      <c r="P612" s="22">
        <f>IF(往来单位!$C$602="客户",1,0)</f>
        <v>0</v>
      </c>
      <c r="Q612" s="22">
        <f t="shared" si="13"/>
        <v>21</v>
      </c>
    </row>
    <row r="613">
      <c r="A613" s="56">
        <f>IF($B613="","",600)</f>
      </c>
      <c r="B613" s="66">
        <f>IF(600&gt;$Q$613,"",INDEX(往来单位!$B$4:$B$603,MATCH(600,$Q$14:$Q$613,0)))</f>
      </c>
      <c r="C613" s="60">
        <f t="shared" si="0"/>
      </c>
      <c r="D613" s="60">
        <f t="shared" si="1"/>
      </c>
      <c r="E613" s="53">
        <f t="shared" si="2"/>
      </c>
      <c r="F613" s="53">
        <f t="shared" si="3"/>
      </c>
      <c r="G613" s="53">
        <f t="shared" si="4"/>
      </c>
      <c r="H613" s="59">
        <f t="shared" si="5"/>
      </c>
      <c r="I613" s="53">
        <f t="shared" si="6"/>
      </c>
      <c r="J613" s="53">
        <f t="shared" si="7"/>
      </c>
      <c r="K613" s="53">
        <f t="shared" si="8"/>
      </c>
      <c r="L613" s="67">
        <f t="shared" si="9"/>
      </c>
      <c r="M613" s="56">
        <f t="shared" si="10"/>
      </c>
      <c r="N613" s="68">
        <f t="shared" si="11"/>
      </c>
      <c r="O613" s="22">
        <f t="shared" si="12"/>
      </c>
      <c r="P613" s="22">
        <f>IF(往来单位!$C$603="客户",1,0)</f>
        <v>0</v>
      </c>
      <c r="Q613" s="22">
        <f t="shared" si="13"/>
        <v>21</v>
      </c>
    </row>
  </sheetData>
  <mergeCells count="3">
    <mergeCell ref="A12:N12"/>
    <mergeCell ref="A2:N2"/>
    <mergeCell ref="A1:N1"/>
  </mergeCells>
  <dataValidations count="2">
    <dataValidation sqref="C3" showDropDown="0" showInputMessage="1" showErrorMessage="0" allowBlank="1" promptTitle="提示" prompt="选一家公司，或「全部」" type="list">
      <formula1>=_辅助!$A$1:$A$9</formula1>
    </dataValidation>
    <dataValidation sqref="F3" showDropDown="0" showInputMessage="0" showErrorMessage="0" allowBlank="1" type="list">
      <formula1>"2024,2025,2026,2027,2028,2029,2030"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P606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14" customWidth="1" min="13" max="13"/>
    <col width="20" customWidth="1" min="14" max="14"/>
    <col hidden="1" width="13" customWidth="1" min="16" max="16"/>
  </cols>
  <sheetData>
    <row r="1" ht="33" customHeight="1">
      <c r="A1" s="69" t="inlineStr">
        <is>
          <t>应 收 应 付 汇 总（每个往来单位 · 按发票和资金台帐）</t>
        </is>
      </c>
    </row>
    <row r="2" ht="38" customHeight="1">
      <c r="A2" s="2" t="inlineStr">
        <is>
          <t>💡 选公司、年份。应收：期初 ＋ 本年开的销项发票 − 本年收到的收入类款项；应付：期初 ＋ 本年计应付的进项发票 − 本年付给供应商的成本费用类款项（税款、工资这类没有应付的不算）；其他往来：收支项目选「往来」的（借款、还款、押金），正数＝对方欠我方（其他应收），负数＝我方欠对方（其他应付）。净额＝应收 − 应付 ＋ 其他往来。应收是负数＝已收款还没开票（或预收）。点表头筛选按钮能只看有余额的。</t>
        </is>
      </c>
    </row>
    <row r="3">
      <c r="B3" s="3" t="inlineStr">
        <is>
          <t>公司</t>
        </is>
      </c>
      <c r="C3" s="6" t="inlineStr">
        <is>
          <t>全部</t>
        </is>
      </c>
      <c r="E3" s="3" t="inlineStr">
        <is>
          <t>年份</t>
        </is>
      </c>
      <c r="F3" s="6" t="n">
        <v>2026</v>
      </c>
    </row>
    <row r="4" ht="34" customHeight="1">
      <c r="A4" s="70" t="inlineStr">
        <is>
          <t>序号</t>
        </is>
      </c>
      <c r="B4" s="70" t="inlineStr">
        <is>
          <t>往来单位</t>
        </is>
      </c>
      <c r="C4" s="70" t="inlineStr">
        <is>
          <t>类型</t>
        </is>
      </c>
      <c r="D4" s="70" t="inlineStr">
        <is>
          <t>期初应收</t>
        </is>
      </c>
      <c r="E4" s="70" t="inlineStr">
        <is>
          <t>本年开票</t>
        </is>
      </c>
      <c r="F4" s="70" t="inlineStr">
        <is>
          <t>本年收款</t>
        </is>
      </c>
      <c r="G4" s="70" t="inlineStr">
        <is>
          <t>应收余额</t>
        </is>
      </c>
      <c r="H4" s="70" t="inlineStr">
        <is>
          <t>期初应付</t>
        </is>
      </c>
      <c r="I4" s="70" t="inlineStr">
        <is>
          <t>本年进项
（计应付）</t>
        </is>
      </c>
      <c r="J4" s="70" t="inlineStr">
        <is>
          <t>本年付款</t>
        </is>
      </c>
      <c r="K4" s="70" t="inlineStr">
        <is>
          <t>应付余额</t>
        </is>
      </c>
      <c r="L4" s="70" t="inlineStr">
        <is>
          <t>其他往来余额
（借款押金等）</t>
        </is>
      </c>
      <c r="M4" s="70" t="inlineStr">
        <is>
          <t>净额
（对方欠我方＋）</t>
        </is>
      </c>
      <c r="N4" s="70" t="inlineStr">
        <is>
          <t>提示</t>
        </is>
      </c>
    </row>
    <row r="5">
      <c r="A5" s="61" t="inlineStr">
        <is>
          <t>合计</t>
        </is>
      </c>
      <c r="B5" s="13" t="n"/>
      <c r="C5" s="14" t="n"/>
      <c r="D5" s="37">
        <f>ROUND(SUM(D6:D606),2)</f>
        <v>0</v>
      </c>
      <c r="E5" s="37">
        <f>ROUND(SUM(E6:E606),2)</f>
        <v>100900</v>
      </c>
      <c r="F5" s="37">
        <f>ROUND(SUM(F6:F606),2)</f>
        <v>171000</v>
      </c>
      <c r="G5" s="37">
        <f>ROUND(SUM(G6:G606),2)</f>
        <v>-70100</v>
      </c>
      <c r="H5" s="37">
        <f>ROUND(SUM(H6:H606),2)</f>
        <v>0</v>
      </c>
      <c r="I5" s="37">
        <f>ROUND(SUM(I6:I606),2)</f>
        <v>398</v>
      </c>
      <c r="J5" s="37">
        <f>ROUND(SUM(J6:J606),2)</f>
        <v>214.29</v>
      </c>
      <c r="K5" s="37">
        <f>ROUND(SUM(K6:K606),2)</f>
        <v>183.71</v>
      </c>
      <c r="L5" s="37">
        <f>ROUND(SUM(L6:L606),2)</f>
        <v>0</v>
      </c>
      <c r="M5" s="37">
        <f>ROUND(SUM(M6:M606),2)</f>
        <v>-70283.71</v>
      </c>
      <c r="N5" s="71" t="n"/>
    </row>
    <row r="6">
      <c r="A6" s="56">
        <f>IF($B6="","",1)</f>
        <v>1</v>
      </c>
      <c r="B6" s="66" t="str">
        <f>IF(往来单位!$B$4="","",往来单位!$B$4)</f>
        <v>宁波鹿小白机电有限公司</v>
      </c>
      <c r="C6" s="56" t="str">
        <f>IF($B6="","",往来单位!$C$4&amp;"")</f>
        <v>客户</v>
      </c>
      <c r="D6" s="53">
        <f t="shared" ref="D6:D605" si="0">IF($B6="","",ROUND(SUMIFS(基础资料!$AH$5:$AH$204,基础资料!$AG$5:$AG$204,$P6,基础资料!$AF$5:$AF$204,IF($C$3="全部","?*",$C$3))+SUMIFS(发票导入!$AB$5:$AB$3004,发票导入!$W$5:$W$3004,$P6,发票导入!$U$5:$U$3004,IF($C$3="全部","?*",$C$3),发票导入!$T$5:$T$3004,"&lt;"&amp;DATE($F$3,1,1))-(SUMIFS(资金台帐!$AB$6:$AB$6005,资金台帐!$P$6:$P$6005,$P6,资金台帐!$O$6:$O$6005,IF($C$3="全部","?*",$C$3),资金台帐!$U$6:$U$6005,"收入",资金台帐!$N$6:$N$6005,"&lt;"&amp;DATE($F$3,1,1))-SUMIFS(资金台帐!$AC$6:$AC$6005,资金台帐!$P$6:$P$6005,$P6,资金台帐!$O$6:$O$6005,IF($C$3="全部","?*",$C$3),资金台帐!$U$6:$U$6005,"收入",资金台帐!$N$6:$N$6005,"&lt;"&amp;DATE($F$3,1,1))),2))</f>
        <v>0</v>
      </c>
      <c r="E6" s="53">
        <f t="shared" ref="E6:E605" si="1">IF($B6="","",ROUND(SUMIFS(发票导入!$AB$5:$AB$3004,发票导入!$W$5:$W$3004,$P6,发票导入!$U$5:$U$3004,IF($C$3="全部","?*",$C$3),发票导入!$T$5:$T$3004,"&gt;="&amp;DATE($F$3,1,1),发票导入!$T$5:$T$3004,"&lt;"&amp;DATE($F$3+1,1,1)),2))</f>
        <v>9600</v>
      </c>
      <c r="F6" s="53">
        <f t="shared" ref="F6:F605" si="2">IF($B6="","",ROUND(SUMIFS(资金台帐!$AB$6:$AB$6005,资金台帐!$P$6:$P$6005,$P6,资金台帐!$O$6:$O$6005,IF($C$3="全部","?*",$C$3),资金台帐!$U$6:$U$6005,"收入",资金台帐!$N$6:$N$6005,"&gt;="&amp;DATE($F$3,1,1),资金台帐!$N$6:$N$6005,"&lt;"&amp;DATE($F$3+1,1,1))-SUMIFS(资金台帐!$AC$6:$AC$6005,资金台帐!$P$6:$P$6005,$P6,资金台帐!$O$6:$O$6005,IF($C$3="全部","?*",$C$3),资金台帐!$U$6:$U$6005,"收入",资金台帐!$N$6:$N$6005,"&gt;="&amp;DATE($F$3,1,1),资金台帐!$N$6:$N$6005,"&lt;"&amp;DATE($F$3+1,1,1)),2))</f>
        <v>9600</v>
      </c>
      <c r="G6" s="59">
        <f t="shared" ref="G6:G605" si="3">IF($B6="","",ROUND(D6+E6-F6,2))</f>
        <v>0</v>
      </c>
      <c r="H6" s="53">
        <f t="shared" ref="H6:H605" si="4">IF($B6="","",ROUND(SUMIFS(基础资料!$AI$5:$AI$204,基础资料!$AG$5:$AG$204,$P6,基础资料!$AF$5:$AF$204,IF($C$3="全部","?*",$C$3))+SUMIFS(发票导入!$AC$5:$AC$3004,发票导入!$W$5:$W$3004,$P6,发票导入!$U$5:$U$3004,IF($C$3="全部","?*",$C$3),发票导入!$T$5:$T$3004,"&lt;"&amp;DATE($F$3,1,1))-(SUMIFS(资金台帐!$AC$6:$AC$6005,资金台帐!$P$6:$P$6005,$P6,资金台帐!$O$6:$O$6005,IF($C$3="全部","?*",$C$3),资金台帐!$AJ$6:$AJ$6005,1,资金台帐!$N$6:$N$6005,"&lt;"&amp;DATE($F$3,1,1))-SUMIFS(资金台帐!$AB$6:$AB$6005,资金台帐!$P$6:$P$6005,$P6,资金台帐!$O$6:$O$6005,IF($C$3="全部","?*",$C$3),资金台帐!$AJ$6:$AJ$6005,1,资金台帐!$N$6:$N$6005,"&lt;"&amp;DATE($F$3,1,1))),2))</f>
        <v>0</v>
      </c>
      <c r="I6" s="53">
        <f t="shared" ref="I6:I605" si="5">IF($B6="","",ROUND(SUMIFS(发票导入!$AC$5:$AC$3004,发票导入!$W$5:$W$3004,$P6,发票导入!$U$5:$U$3004,IF($C$3="全部","?*",$C$3),发票导入!$T$5:$T$3004,"&gt;="&amp;DATE($F$3,1,1),发票导入!$T$5:$T$3004,"&lt;"&amp;DATE($F$3+1,1,1)),2))</f>
        <v>0</v>
      </c>
      <c r="J6" s="53">
        <f t="shared" ref="J6:J605" si="6">IF($B6="","",ROUND(SUMIFS(资金台帐!$AC$6:$AC$6005,资金台帐!$P$6:$P$6005,$P6,资金台帐!$O$6:$O$6005,IF($C$3="全部","?*",$C$3),资金台帐!$AJ$6:$AJ$6005,1,资金台帐!$N$6:$N$6005,"&gt;="&amp;DATE($F$3,1,1),资金台帐!$N$6:$N$6005,"&lt;"&amp;DATE($F$3+1,1,1))-SUMIFS(资金台帐!$AB$6:$AB$6005,资金台帐!$P$6:$P$6005,$P6,资金台帐!$O$6:$O$6005,IF($C$3="全部","?*",$C$3),资金台帐!$AJ$6:$AJ$6005,1,资金台帐!$N$6:$N$6005,"&gt;="&amp;DATE($F$3,1,1),资金台帐!$N$6:$N$6005,"&lt;"&amp;DATE($F$3+1,1,1)),2))</f>
        <v>0</v>
      </c>
      <c r="K6" s="59">
        <f t="shared" ref="K6:K605" si="7">IF($B6="","",ROUND(H6+I6-J6,2))</f>
        <v>0</v>
      </c>
      <c r="L6" s="53">
        <f t="shared" ref="L6:L605" si="8">IF($B6="","",ROUND(SUMIFS(基础资料!$AJ$5:$AJ$204,基础资料!$AG$5:$AG$204,$P6,基础资料!$AF$5:$AF$204,IF($C$3="全部","?*",$C$3))+SUMIFS(资金台帐!$AC$6:$AC$6005,资金台帐!$P$6:$P$6005,$P6,资金台帐!$O$6:$O$6005,IF($C$3="全部","?*",$C$3),资金台帐!$U$6:$U$6005,"往来",资金台帐!$N$6:$N$6005,"&lt;"&amp;DATE($F$3+1,1,1))-SUMIFS(资金台帐!$AB$6:$AB$6005,资金台帐!$P$6:$P$6005,$P6,资金台帐!$O$6:$O$6005,IF($C$3="全部","?*",$C$3),资金台帐!$U$6:$U$6005,"往来",资金台帐!$N$6:$N$6005,"&lt;"&amp;DATE($F$3+1,1,1)),2))</f>
        <v>0</v>
      </c>
      <c r="M6" s="59">
        <f t="shared" ref="M6:M605" si="9">IF($B6="","",ROUND(G6-K6+L6,2))</f>
        <v>0</v>
      </c>
      <c r="N6" s="68">
        <f t="shared" ref="N6:N605" si="10">IF($B6="","",IF(G6&lt;0,"已收款未开票/预收",IF(K6&lt;0,"多付/预付或票没到","")))</f>
      </c>
      <c r="P6" s="22" t="str">
        <f t="shared" ref="P6:P605" si="11">SUBSTITUTE(SUBSTITUTE(SUBSTITUTE($B6,"~","~~"),"*","~*"),"?","~?")</f>
        <v>宁波鹿小白机电有限公司</v>
      </c>
    </row>
    <row r="7">
      <c r="A7" s="56">
        <f>IF($B7="","",2)</f>
        <v>2</v>
      </c>
      <c r="B7" s="66" t="str">
        <f>IF(往来单位!$B$5="","",往来单位!$B$5)</f>
        <v>宁波安程汽车服务有限公司</v>
      </c>
      <c r="C7" s="56" t="str">
        <f>IF($B7="","",往来单位!$C$5&amp;"")</f>
        <v>客户</v>
      </c>
      <c r="D7" s="53">
        <f t="shared" si="0"/>
        <v>0</v>
      </c>
      <c r="E7" s="53">
        <f t="shared" si="1"/>
        <v>21600</v>
      </c>
      <c r="F7" s="53">
        <f t="shared" si="2"/>
        <v>0</v>
      </c>
      <c r="G7" s="59">
        <f t="shared" si="3"/>
        <v>21600</v>
      </c>
      <c r="H7" s="53">
        <f t="shared" si="4"/>
        <v>0</v>
      </c>
      <c r="I7" s="53">
        <f t="shared" si="5"/>
        <v>0</v>
      </c>
      <c r="J7" s="53">
        <f t="shared" si="6"/>
        <v>0</v>
      </c>
      <c r="K7" s="59">
        <f t="shared" si="7"/>
        <v>0</v>
      </c>
      <c r="L7" s="53">
        <f t="shared" si="8"/>
        <v>0</v>
      </c>
      <c r="M7" s="59">
        <f t="shared" si="9"/>
        <v>21600</v>
      </c>
      <c r="N7" s="68">
        <f t="shared" si="10"/>
      </c>
      <c r="P7" s="22" t="str">
        <f t="shared" si="11"/>
        <v>宁波安程汽车服务有限公司</v>
      </c>
    </row>
    <row r="8">
      <c r="A8" s="56">
        <f>IF($B8="","",3)</f>
        <v>3</v>
      </c>
      <c r="B8" s="66" t="str">
        <f>IF(往来单位!$B$6="","",往来单位!$B$6)</f>
        <v>宁波市华方塑料机械制造有限公司</v>
      </c>
      <c r="C8" s="56" t="str">
        <f>IF($B8="","",往来单位!$C$6&amp;"")</f>
        <v>客户</v>
      </c>
      <c r="D8" s="53">
        <f t="shared" si="0"/>
        <v>0</v>
      </c>
      <c r="E8" s="53">
        <f t="shared" si="1"/>
        <v>10000</v>
      </c>
      <c r="F8" s="53">
        <f t="shared" si="2"/>
        <v>10000</v>
      </c>
      <c r="G8" s="59">
        <f t="shared" si="3"/>
        <v>0</v>
      </c>
      <c r="H8" s="53">
        <f t="shared" si="4"/>
        <v>0</v>
      </c>
      <c r="I8" s="53">
        <f t="shared" si="5"/>
        <v>0</v>
      </c>
      <c r="J8" s="53">
        <f t="shared" si="6"/>
        <v>0</v>
      </c>
      <c r="K8" s="59">
        <f t="shared" si="7"/>
        <v>0</v>
      </c>
      <c r="L8" s="53">
        <f t="shared" si="8"/>
        <v>0</v>
      </c>
      <c r="M8" s="59">
        <f t="shared" si="9"/>
        <v>0</v>
      </c>
      <c r="N8" s="68">
        <f t="shared" si="10"/>
      </c>
      <c r="P8" s="22" t="str">
        <f t="shared" si="11"/>
        <v>宁波市华方塑料机械制造有限公司</v>
      </c>
    </row>
    <row r="9">
      <c r="A9" s="56">
        <f>IF($B9="","",4)</f>
        <v>4</v>
      </c>
      <c r="B9" s="66" t="str">
        <f>IF(往来单位!$B$7="","",往来单位!$B$7)</f>
        <v>宁波市昕阳国际贸易有限公司</v>
      </c>
      <c r="C9" s="56" t="str">
        <f>IF($B9="","",往来单位!$C$7&amp;"")</f>
        <v>客户</v>
      </c>
      <c r="D9" s="53">
        <f t="shared" si="0"/>
        <v>0</v>
      </c>
      <c r="E9" s="53">
        <f t="shared" si="1"/>
        <v>6600</v>
      </c>
      <c r="F9" s="53">
        <f t="shared" si="2"/>
        <v>0</v>
      </c>
      <c r="G9" s="59">
        <f t="shared" si="3"/>
        <v>6600</v>
      </c>
      <c r="H9" s="53">
        <f t="shared" si="4"/>
        <v>0</v>
      </c>
      <c r="I9" s="53">
        <f t="shared" si="5"/>
        <v>0</v>
      </c>
      <c r="J9" s="53">
        <f t="shared" si="6"/>
        <v>0</v>
      </c>
      <c r="K9" s="59">
        <f t="shared" si="7"/>
        <v>0</v>
      </c>
      <c r="L9" s="53">
        <f t="shared" si="8"/>
        <v>0</v>
      </c>
      <c r="M9" s="59">
        <f t="shared" si="9"/>
        <v>6600</v>
      </c>
      <c r="N9" s="68">
        <f t="shared" si="10"/>
      </c>
      <c r="P9" s="22" t="str">
        <f t="shared" si="11"/>
        <v>宁波市昕阳国际贸易有限公司</v>
      </c>
    </row>
    <row r="10">
      <c r="A10" s="56">
        <f>IF($B10="","",5)</f>
        <v>5</v>
      </c>
      <c r="B10" s="66" t="str">
        <f>IF(往来单位!$B$8="","",往来单位!$B$8)</f>
        <v>宁波永程纸制品有限公司</v>
      </c>
      <c r="C10" s="56" t="str">
        <f>IF($B10="","",往来单位!$C$8&amp;"")</f>
        <v>客户</v>
      </c>
      <c r="D10" s="53">
        <f t="shared" si="0"/>
        <v>0</v>
      </c>
      <c r="E10" s="53">
        <f t="shared" si="1"/>
        <v>7200</v>
      </c>
      <c r="F10" s="53">
        <f t="shared" si="2"/>
        <v>0</v>
      </c>
      <c r="G10" s="59">
        <f t="shared" si="3"/>
        <v>7200</v>
      </c>
      <c r="H10" s="53">
        <f t="shared" si="4"/>
        <v>0</v>
      </c>
      <c r="I10" s="53">
        <f t="shared" si="5"/>
        <v>0</v>
      </c>
      <c r="J10" s="53">
        <f t="shared" si="6"/>
        <v>0</v>
      </c>
      <c r="K10" s="59">
        <f t="shared" si="7"/>
        <v>0</v>
      </c>
      <c r="L10" s="53">
        <f t="shared" si="8"/>
        <v>0</v>
      </c>
      <c r="M10" s="59">
        <f t="shared" si="9"/>
        <v>7200</v>
      </c>
      <c r="N10" s="68">
        <f t="shared" si="10"/>
      </c>
      <c r="P10" s="22" t="str">
        <f t="shared" si="11"/>
        <v>宁波永程纸制品有限公司</v>
      </c>
    </row>
    <row r="11">
      <c r="A11" s="56">
        <f>IF($B11="","",6)</f>
        <v>6</v>
      </c>
      <c r="B11" s="66" t="str">
        <f>IF(往来单位!$B$9="","",往来单位!$B$9)</f>
        <v>鄞州区福明街道国际汽车城业主委员会</v>
      </c>
      <c r="C11" s="56" t="str">
        <f>IF($B11="","",往来单位!$C$9&amp;"")</f>
        <v>客户</v>
      </c>
      <c r="D11" s="53">
        <f t="shared" si="0"/>
        <v>0</v>
      </c>
      <c r="E11" s="53">
        <f t="shared" si="1"/>
        <v>300</v>
      </c>
      <c r="F11" s="53">
        <f t="shared" si="2"/>
        <v>0</v>
      </c>
      <c r="G11" s="59">
        <f t="shared" si="3"/>
        <v>300</v>
      </c>
      <c r="H11" s="53">
        <f t="shared" si="4"/>
        <v>0</v>
      </c>
      <c r="I11" s="53">
        <f t="shared" si="5"/>
        <v>0</v>
      </c>
      <c r="J11" s="53">
        <f t="shared" si="6"/>
        <v>0</v>
      </c>
      <c r="K11" s="59">
        <f t="shared" si="7"/>
        <v>0</v>
      </c>
      <c r="L11" s="53">
        <f t="shared" si="8"/>
        <v>0</v>
      </c>
      <c r="M11" s="59">
        <f t="shared" si="9"/>
        <v>300</v>
      </c>
      <c r="N11" s="68">
        <f t="shared" si="10"/>
      </c>
      <c r="P11" s="22" t="str">
        <f t="shared" si="11"/>
        <v>鄞州区福明街道国际汽车城业主委员会</v>
      </c>
    </row>
    <row r="12">
      <c r="A12" s="56">
        <f>IF($B12="","",7)</f>
        <v>7</v>
      </c>
      <c r="B12" s="66" t="str">
        <f>IF(往来单位!$B$10="","",往来单位!$B$10)</f>
        <v>宁波市鄞州瑞益通风设备有限公司</v>
      </c>
      <c r="C12" s="56" t="str">
        <f>IF($B12="","",往来单位!$C$10&amp;"")</f>
        <v>客户</v>
      </c>
      <c r="D12" s="53">
        <f t="shared" si="0"/>
        <v>0</v>
      </c>
      <c r="E12" s="53">
        <f t="shared" si="1"/>
        <v>24000</v>
      </c>
      <c r="F12" s="53">
        <f t="shared" si="2"/>
        <v>0</v>
      </c>
      <c r="G12" s="59">
        <f t="shared" si="3"/>
        <v>24000</v>
      </c>
      <c r="H12" s="53">
        <f t="shared" si="4"/>
        <v>0</v>
      </c>
      <c r="I12" s="53">
        <f t="shared" si="5"/>
        <v>0</v>
      </c>
      <c r="J12" s="53">
        <f t="shared" si="6"/>
        <v>0</v>
      </c>
      <c r="K12" s="59">
        <f t="shared" si="7"/>
        <v>0</v>
      </c>
      <c r="L12" s="53">
        <f t="shared" si="8"/>
        <v>0</v>
      </c>
      <c r="M12" s="59">
        <f t="shared" si="9"/>
        <v>24000</v>
      </c>
      <c r="N12" s="68">
        <f t="shared" si="10"/>
      </c>
      <c r="P12" s="22" t="str">
        <f t="shared" si="11"/>
        <v>宁波市鄞州瑞益通风设备有限公司</v>
      </c>
    </row>
    <row r="13">
      <c r="A13" s="56">
        <f>IF($B13="","",8)</f>
        <v>8</v>
      </c>
      <c r="B13" s="66" t="str">
        <f>IF(往来单位!$B$11="","",往来单位!$B$11)</f>
        <v>宁波市鄞州五乡晓林五金机械厂</v>
      </c>
      <c r="C13" s="56" t="str">
        <f>IF($B13="","",往来单位!$C$11&amp;"")</f>
        <v>客户</v>
      </c>
      <c r="D13" s="53">
        <f t="shared" si="0"/>
        <v>0</v>
      </c>
      <c r="E13" s="53">
        <f t="shared" si="1"/>
        <v>7200</v>
      </c>
      <c r="F13" s="53">
        <f t="shared" si="2"/>
        <v>0</v>
      </c>
      <c r="G13" s="59">
        <f t="shared" si="3"/>
        <v>7200</v>
      </c>
      <c r="H13" s="53">
        <f t="shared" si="4"/>
        <v>0</v>
      </c>
      <c r="I13" s="53">
        <f t="shared" si="5"/>
        <v>0</v>
      </c>
      <c r="J13" s="53">
        <f t="shared" si="6"/>
        <v>0</v>
      </c>
      <c r="K13" s="59">
        <f t="shared" si="7"/>
        <v>0</v>
      </c>
      <c r="L13" s="53">
        <f t="shared" si="8"/>
        <v>0</v>
      </c>
      <c r="M13" s="59">
        <f t="shared" si="9"/>
        <v>7200</v>
      </c>
      <c r="N13" s="68">
        <f t="shared" si="10"/>
      </c>
      <c r="P13" s="22" t="str">
        <f t="shared" si="11"/>
        <v>宁波市鄞州五乡晓林五金机械厂</v>
      </c>
    </row>
    <row r="14">
      <c r="A14" s="56">
        <f>IF($B14="","",9)</f>
        <v>9</v>
      </c>
      <c r="B14" s="66" t="str">
        <f>IF(往来单位!$B$12="","",往来单位!$B$12)</f>
        <v>宜柏嘉（宁波）智能科技有限公司</v>
      </c>
      <c r="C14" s="56" t="str">
        <f>IF($B14="","",往来单位!$C$12&amp;"")</f>
        <v>客户</v>
      </c>
      <c r="D14" s="53">
        <f t="shared" si="0"/>
        <v>0</v>
      </c>
      <c r="E14" s="53">
        <f t="shared" si="1"/>
        <v>9000</v>
      </c>
      <c r="F14" s="53">
        <f t="shared" si="2"/>
        <v>0</v>
      </c>
      <c r="G14" s="59">
        <f t="shared" si="3"/>
        <v>9000</v>
      </c>
      <c r="H14" s="53">
        <f t="shared" si="4"/>
        <v>0</v>
      </c>
      <c r="I14" s="53">
        <f t="shared" si="5"/>
        <v>0</v>
      </c>
      <c r="J14" s="53">
        <f t="shared" si="6"/>
        <v>0</v>
      </c>
      <c r="K14" s="59">
        <f t="shared" si="7"/>
        <v>0</v>
      </c>
      <c r="L14" s="53">
        <f t="shared" si="8"/>
        <v>0</v>
      </c>
      <c r="M14" s="59">
        <f t="shared" si="9"/>
        <v>9000</v>
      </c>
      <c r="N14" s="68">
        <f t="shared" si="10"/>
      </c>
      <c r="P14" s="22" t="str">
        <f t="shared" si="11"/>
        <v>宜柏嘉（宁波）智能科技有限公司</v>
      </c>
    </row>
    <row r="15">
      <c r="A15" s="56">
        <f>IF($B15="","",10)</f>
        <v>10</v>
      </c>
      <c r="B15" s="66" t="str">
        <f>IF(往来单位!$B$13="","",往来单位!$B$13)</f>
        <v>宁波优责标识科技有限公司</v>
      </c>
      <c r="C15" s="56" t="str">
        <f>IF($B15="","",往来单位!$C$13&amp;"")</f>
        <v>客户</v>
      </c>
      <c r="D15" s="53">
        <f t="shared" si="0"/>
        <v>0</v>
      </c>
      <c r="E15" s="53">
        <f t="shared" si="1"/>
        <v>5400</v>
      </c>
      <c r="F15" s="53">
        <f t="shared" si="2"/>
        <v>0</v>
      </c>
      <c r="G15" s="59">
        <f t="shared" si="3"/>
        <v>5400</v>
      </c>
      <c r="H15" s="53">
        <f t="shared" si="4"/>
        <v>0</v>
      </c>
      <c r="I15" s="53">
        <f t="shared" si="5"/>
        <v>0</v>
      </c>
      <c r="J15" s="53">
        <f t="shared" si="6"/>
        <v>0</v>
      </c>
      <c r="K15" s="59">
        <f t="shared" si="7"/>
        <v>0</v>
      </c>
      <c r="L15" s="53">
        <f t="shared" si="8"/>
        <v>0</v>
      </c>
      <c r="M15" s="59">
        <f t="shared" si="9"/>
        <v>5400</v>
      </c>
      <c r="N15" s="68">
        <f t="shared" si="10"/>
      </c>
      <c r="P15" s="22" t="str">
        <f t="shared" si="11"/>
        <v>宁波优责标识科技有限公司</v>
      </c>
    </row>
    <row r="16">
      <c r="A16" s="56">
        <f>IF($B16="","",11)</f>
        <v>11</v>
      </c>
      <c r="B16" s="66" t="str">
        <f>IF(往来单位!$B$14="","",往来单位!$B$14)</f>
        <v>宁波新鹏机械有限公司</v>
      </c>
      <c r="C16" s="56" t="str">
        <f>IF($B16="","",往来单位!$C$14&amp;"")</f>
        <v>客户</v>
      </c>
      <c r="D16" s="53">
        <f t="shared" si="0"/>
        <v>0</v>
      </c>
      <c r="E16" s="53">
        <f t="shared" si="1"/>
        <v>0</v>
      </c>
      <c r="F16" s="53">
        <f t="shared" si="2"/>
        <v>6000</v>
      </c>
      <c r="G16" s="59">
        <f t="shared" si="3"/>
        <v>-6000</v>
      </c>
      <c r="H16" s="53">
        <f t="shared" si="4"/>
        <v>0</v>
      </c>
      <c r="I16" s="53">
        <f t="shared" si="5"/>
        <v>0</v>
      </c>
      <c r="J16" s="53">
        <f t="shared" si="6"/>
        <v>0</v>
      </c>
      <c r="K16" s="59">
        <f t="shared" si="7"/>
        <v>0</v>
      </c>
      <c r="L16" s="53">
        <f t="shared" si="8"/>
        <v>0</v>
      </c>
      <c r="M16" s="59">
        <f t="shared" si="9"/>
        <v>-6000</v>
      </c>
      <c r="N16" s="68" t="str">
        <f t="shared" si="10"/>
        <v>已收款未开票/预收</v>
      </c>
      <c r="P16" s="22" t="str">
        <f t="shared" si="11"/>
        <v>宁波新鹏机械有限公司</v>
      </c>
    </row>
    <row r="17">
      <c r="A17" s="56">
        <f>IF($B17="","",12)</f>
        <v>12</v>
      </c>
      <c r="B17" s="66" t="str">
        <f>IF(往来单位!$B$15="","",往来单位!$B$15)</f>
        <v>宁波恒杰工业锁闭技术有限公司</v>
      </c>
      <c r="C17" s="56" t="str">
        <f>IF($B17="","",往来单位!$C$15&amp;"")</f>
        <v>客户</v>
      </c>
      <c r="D17" s="53">
        <f t="shared" si="0"/>
        <v>0</v>
      </c>
      <c r="E17" s="53">
        <f t="shared" si="1"/>
        <v>0</v>
      </c>
      <c r="F17" s="53">
        <f t="shared" si="2"/>
        <v>68800</v>
      </c>
      <c r="G17" s="59">
        <f t="shared" si="3"/>
        <v>-68800</v>
      </c>
      <c r="H17" s="53">
        <f t="shared" si="4"/>
        <v>0</v>
      </c>
      <c r="I17" s="53">
        <f t="shared" si="5"/>
        <v>0</v>
      </c>
      <c r="J17" s="53">
        <f t="shared" si="6"/>
        <v>0</v>
      </c>
      <c r="K17" s="59">
        <f t="shared" si="7"/>
        <v>0</v>
      </c>
      <c r="L17" s="53">
        <f t="shared" si="8"/>
        <v>0</v>
      </c>
      <c r="M17" s="59">
        <f t="shared" si="9"/>
        <v>-68800</v>
      </c>
      <c r="N17" s="68" t="str">
        <f t="shared" si="10"/>
        <v>已收款未开票/预收</v>
      </c>
      <c r="P17" s="22" t="str">
        <f t="shared" si="11"/>
        <v>宁波恒杰工业锁闭技术有限公司</v>
      </c>
    </row>
    <row r="18">
      <c r="A18" s="56">
        <f>IF($B18="","",13)</f>
        <v>13</v>
      </c>
      <c r="B18" s="66" t="str">
        <f>IF(往来单位!$B$16="","",往来单位!$B$16)</f>
        <v>宁波绮绘印花有限公司</v>
      </c>
      <c r="C18" s="56" t="str">
        <f>IF($B18="","",往来单位!$C$16&amp;"")</f>
        <v>客户</v>
      </c>
      <c r="D18" s="53">
        <f t="shared" si="0"/>
        <v>0</v>
      </c>
      <c r="E18" s="53">
        <f t="shared" si="1"/>
        <v>0</v>
      </c>
      <c r="F18" s="53">
        <f t="shared" si="2"/>
        <v>8000</v>
      </c>
      <c r="G18" s="59">
        <f t="shared" si="3"/>
        <v>-8000</v>
      </c>
      <c r="H18" s="53">
        <f t="shared" si="4"/>
        <v>0</v>
      </c>
      <c r="I18" s="53">
        <f t="shared" si="5"/>
        <v>0</v>
      </c>
      <c r="J18" s="53">
        <f t="shared" si="6"/>
        <v>0</v>
      </c>
      <c r="K18" s="59">
        <f t="shared" si="7"/>
        <v>0</v>
      </c>
      <c r="L18" s="53">
        <f t="shared" si="8"/>
        <v>0</v>
      </c>
      <c r="M18" s="59">
        <f t="shared" si="9"/>
        <v>-8000</v>
      </c>
      <c r="N18" s="68" t="str">
        <f t="shared" si="10"/>
        <v>已收款未开票/预收</v>
      </c>
      <c r="P18" s="22" t="str">
        <f t="shared" si="11"/>
        <v>宁波绮绘印花有限公司</v>
      </c>
    </row>
    <row r="19">
      <c r="A19" s="56">
        <f>IF($B19="","",14)</f>
        <v>14</v>
      </c>
      <c r="B19" s="66" t="str">
        <f>IF(往来单位!$B$17="","",往来单位!$B$17)</f>
        <v>浙江省成套工程有限公司鄞州分公司</v>
      </c>
      <c r="C19" s="56" t="str">
        <f>IF($B19="","",往来单位!$C$17&amp;"")</f>
        <v>客户</v>
      </c>
      <c r="D19" s="53">
        <f t="shared" si="0"/>
        <v>0</v>
      </c>
      <c r="E19" s="53">
        <f t="shared" si="1"/>
        <v>0</v>
      </c>
      <c r="F19" s="53">
        <f t="shared" si="2"/>
        <v>1800</v>
      </c>
      <c r="G19" s="59">
        <f t="shared" si="3"/>
        <v>-1800</v>
      </c>
      <c r="H19" s="53">
        <f t="shared" si="4"/>
        <v>0</v>
      </c>
      <c r="I19" s="53">
        <f t="shared" si="5"/>
        <v>0</v>
      </c>
      <c r="J19" s="53">
        <f t="shared" si="6"/>
        <v>0</v>
      </c>
      <c r="K19" s="59">
        <f t="shared" si="7"/>
        <v>0</v>
      </c>
      <c r="L19" s="53">
        <f t="shared" si="8"/>
        <v>0</v>
      </c>
      <c r="M19" s="59">
        <f t="shared" si="9"/>
        <v>-1800</v>
      </c>
      <c r="N19" s="68" t="str">
        <f t="shared" si="10"/>
        <v>已收款未开票/预收</v>
      </c>
      <c r="P19" s="22" t="str">
        <f t="shared" si="11"/>
        <v>浙江省成套工程有限公司鄞州分公司</v>
      </c>
    </row>
    <row r="20">
      <c r="A20" s="56">
        <f>IF($B20="","",15)</f>
        <v>15</v>
      </c>
      <c r="B20" s="66" t="str">
        <f>IF(往来单位!$B$18="","",往来单位!$B$18)</f>
        <v>宁波市吉安商会</v>
      </c>
      <c r="C20" s="56" t="str">
        <f>IF($B20="","",往来单位!$C$18&amp;"")</f>
        <v>客户</v>
      </c>
      <c r="D20" s="53">
        <f t="shared" si="0"/>
        <v>0</v>
      </c>
      <c r="E20" s="53">
        <f t="shared" si="1"/>
        <v>0</v>
      </c>
      <c r="F20" s="53">
        <f t="shared" si="2"/>
        <v>500</v>
      </c>
      <c r="G20" s="59">
        <f t="shared" si="3"/>
        <v>-500</v>
      </c>
      <c r="H20" s="53">
        <f t="shared" si="4"/>
        <v>0</v>
      </c>
      <c r="I20" s="53">
        <f t="shared" si="5"/>
        <v>0</v>
      </c>
      <c r="J20" s="53">
        <f t="shared" si="6"/>
        <v>0</v>
      </c>
      <c r="K20" s="59">
        <f t="shared" si="7"/>
        <v>0</v>
      </c>
      <c r="L20" s="53">
        <f t="shared" si="8"/>
        <v>0</v>
      </c>
      <c r="M20" s="59">
        <f t="shared" si="9"/>
        <v>-500</v>
      </c>
      <c r="N20" s="68" t="str">
        <f t="shared" si="10"/>
        <v>已收款未开票/预收</v>
      </c>
      <c r="P20" s="22" t="str">
        <f t="shared" si="11"/>
        <v>宁波市吉安商会</v>
      </c>
    </row>
    <row r="21">
      <c r="A21" s="56">
        <f>IF($B21="","",16)</f>
        <v>16</v>
      </c>
      <c r="B21" s="66" t="str">
        <f>IF(往来单位!$B$19="","",往来单位!$B$19)</f>
        <v>宁波绵菡电子有限公司</v>
      </c>
      <c r="C21" s="56" t="str">
        <f>IF($B21="","",往来单位!$C$19&amp;"")</f>
        <v>客户</v>
      </c>
      <c r="D21" s="53">
        <f t="shared" si="0"/>
        <v>0</v>
      </c>
      <c r="E21" s="53">
        <f t="shared" si="1"/>
        <v>0</v>
      </c>
      <c r="F21" s="53">
        <f t="shared" si="2"/>
        <v>3000</v>
      </c>
      <c r="G21" s="59">
        <f t="shared" si="3"/>
        <v>-3000</v>
      </c>
      <c r="H21" s="53">
        <f t="shared" si="4"/>
        <v>0</v>
      </c>
      <c r="I21" s="53">
        <f t="shared" si="5"/>
        <v>0</v>
      </c>
      <c r="J21" s="53">
        <f t="shared" si="6"/>
        <v>0</v>
      </c>
      <c r="K21" s="59">
        <f t="shared" si="7"/>
        <v>0</v>
      </c>
      <c r="L21" s="53">
        <f t="shared" si="8"/>
        <v>0</v>
      </c>
      <c r="M21" s="59">
        <f t="shared" si="9"/>
        <v>-3000</v>
      </c>
      <c r="N21" s="68" t="str">
        <f t="shared" si="10"/>
        <v>已收款未开票/预收</v>
      </c>
      <c r="P21" s="22" t="str">
        <f t="shared" si="11"/>
        <v>宁波绵菡电子有限公司</v>
      </c>
    </row>
    <row r="22">
      <c r="A22" s="56">
        <f>IF($B22="","",17)</f>
        <v>17</v>
      </c>
      <c r="B22" s="66" t="str">
        <f>IF(往来单位!$B$20="","",往来单位!$B$20)</f>
        <v>宁波启定塑料制品有限公司</v>
      </c>
      <c r="C22" s="56" t="str">
        <f>IF($B22="","",往来单位!$C$20&amp;"")</f>
        <v>客户</v>
      </c>
      <c r="D22" s="53">
        <f t="shared" si="0"/>
        <v>0</v>
      </c>
      <c r="E22" s="53">
        <f t="shared" si="1"/>
        <v>0</v>
      </c>
      <c r="F22" s="53">
        <f t="shared" si="2"/>
        <v>300</v>
      </c>
      <c r="G22" s="59">
        <f t="shared" si="3"/>
        <v>-300</v>
      </c>
      <c r="H22" s="53">
        <f t="shared" si="4"/>
        <v>0</v>
      </c>
      <c r="I22" s="53">
        <f t="shared" si="5"/>
        <v>0</v>
      </c>
      <c r="J22" s="53">
        <f t="shared" si="6"/>
        <v>0</v>
      </c>
      <c r="K22" s="59">
        <f t="shared" si="7"/>
        <v>0</v>
      </c>
      <c r="L22" s="53">
        <f t="shared" si="8"/>
        <v>0</v>
      </c>
      <c r="M22" s="59">
        <f t="shared" si="9"/>
        <v>-300</v>
      </c>
      <c r="N22" s="68" t="str">
        <f t="shared" si="10"/>
        <v>已收款未开票/预收</v>
      </c>
      <c r="P22" s="22" t="str">
        <f t="shared" si="11"/>
        <v>宁波启定塑料制品有限公司</v>
      </c>
    </row>
    <row r="23">
      <c r="A23" s="56">
        <f>IF($B23="","",18)</f>
        <v>18</v>
      </c>
      <c r="B23" s="66" t="str">
        <f>IF(往来单位!$B$21="","",往来单位!$B$21)</f>
        <v>宁波佳协永立服饰有限公司</v>
      </c>
      <c r="C23" s="56" t="str">
        <f>IF($B23="","",往来单位!$C$21&amp;"")</f>
        <v>客户</v>
      </c>
      <c r="D23" s="53">
        <f t="shared" si="0"/>
        <v>0</v>
      </c>
      <c r="E23" s="53">
        <f t="shared" si="1"/>
        <v>0</v>
      </c>
      <c r="F23" s="53">
        <f t="shared" si="2"/>
        <v>54000</v>
      </c>
      <c r="G23" s="59">
        <f t="shared" si="3"/>
        <v>-54000</v>
      </c>
      <c r="H23" s="53">
        <f t="shared" si="4"/>
        <v>0</v>
      </c>
      <c r="I23" s="53">
        <f t="shared" si="5"/>
        <v>0</v>
      </c>
      <c r="J23" s="53">
        <f t="shared" si="6"/>
        <v>0</v>
      </c>
      <c r="K23" s="59">
        <f t="shared" si="7"/>
        <v>0</v>
      </c>
      <c r="L23" s="53">
        <f t="shared" si="8"/>
        <v>0</v>
      </c>
      <c r="M23" s="59">
        <f t="shared" si="9"/>
        <v>-54000</v>
      </c>
      <c r="N23" s="68" t="str">
        <f t="shared" si="10"/>
        <v>已收款未开票/预收</v>
      </c>
      <c r="P23" s="22" t="str">
        <f t="shared" si="11"/>
        <v>宁波佳协永立服饰有限公司</v>
      </c>
    </row>
    <row r="24">
      <c r="A24" s="56">
        <f>IF($B24="","",19)</f>
        <v>19</v>
      </c>
      <c r="B24" s="66" t="str">
        <f>IF(往来单位!$B$22="","",往来单位!$B$22)</f>
        <v>宁波市鄞州烈盛电子有限公司</v>
      </c>
      <c r="C24" s="56" t="str">
        <f>IF($B24="","",往来单位!$C$22&amp;"")</f>
        <v>客户</v>
      </c>
      <c r="D24" s="53">
        <f t="shared" si="0"/>
        <v>0</v>
      </c>
      <c r="E24" s="53">
        <f t="shared" si="1"/>
        <v>0</v>
      </c>
      <c r="F24" s="53">
        <f t="shared" si="2"/>
        <v>2000</v>
      </c>
      <c r="G24" s="59">
        <f t="shared" si="3"/>
        <v>-2000</v>
      </c>
      <c r="H24" s="53">
        <f t="shared" si="4"/>
        <v>0</v>
      </c>
      <c r="I24" s="53">
        <f t="shared" si="5"/>
        <v>0</v>
      </c>
      <c r="J24" s="53">
        <f t="shared" si="6"/>
        <v>0</v>
      </c>
      <c r="K24" s="59">
        <f t="shared" si="7"/>
        <v>0</v>
      </c>
      <c r="L24" s="53">
        <f t="shared" si="8"/>
        <v>0</v>
      </c>
      <c r="M24" s="59">
        <f t="shared" si="9"/>
        <v>-2000</v>
      </c>
      <c r="N24" s="68" t="str">
        <f t="shared" si="10"/>
        <v>已收款未开票/预收</v>
      </c>
      <c r="P24" s="22" t="str">
        <f t="shared" si="11"/>
        <v>宁波市鄞州烈盛电子有限公司</v>
      </c>
    </row>
    <row r="25">
      <c r="A25" s="56">
        <f>IF($B25="","",20)</f>
        <v>20</v>
      </c>
      <c r="B25" s="66" t="str">
        <f>IF(往来单位!$B$23="","",往来单位!$B$23)</f>
        <v>宁波盛晞钛金科技有限公司</v>
      </c>
      <c r="C25" s="56" t="str">
        <f>IF($B25="","",往来单位!$C$23&amp;"")</f>
        <v>客户</v>
      </c>
      <c r="D25" s="53">
        <f t="shared" si="0"/>
        <v>0</v>
      </c>
      <c r="E25" s="53">
        <f t="shared" si="1"/>
        <v>0</v>
      </c>
      <c r="F25" s="53">
        <f t="shared" si="2"/>
        <v>1000</v>
      </c>
      <c r="G25" s="59">
        <f t="shared" si="3"/>
        <v>-1000</v>
      </c>
      <c r="H25" s="53">
        <f t="shared" si="4"/>
        <v>0</v>
      </c>
      <c r="I25" s="53">
        <f t="shared" si="5"/>
        <v>0</v>
      </c>
      <c r="J25" s="53">
        <f t="shared" si="6"/>
        <v>0</v>
      </c>
      <c r="K25" s="59">
        <f t="shared" si="7"/>
        <v>0</v>
      </c>
      <c r="L25" s="53">
        <f t="shared" si="8"/>
        <v>0</v>
      </c>
      <c r="M25" s="59">
        <f t="shared" si="9"/>
        <v>-1000</v>
      </c>
      <c r="N25" s="68" t="str">
        <f t="shared" si="10"/>
        <v>已收款未开票/预收</v>
      </c>
      <c r="P25" s="22" t="str">
        <f t="shared" si="11"/>
        <v>宁波盛晞钛金科技有限公司</v>
      </c>
    </row>
    <row r="26">
      <c r="A26" s="56">
        <f>IF($B26="","",21)</f>
        <v>21</v>
      </c>
      <c r="B26" s="66" t="str">
        <f>IF(往来单位!$B$24="","",往来单位!$B$24)</f>
        <v>宁波恒世通实业有限公司</v>
      </c>
      <c r="C26" s="56" t="str">
        <f>IF($B26="","",往来单位!$C$24&amp;"")</f>
        <v>客户</v>
      </c>
      <c r="D26" s="53">
        <f t="shared" si="0"/>
        <v>0</v>
      </c>
      <c r="E26" s="53">
        <f t="shared" si="1"/>
        <v>0</v>
      </c>
      <c r="F26" s="53">
        <f t="shared" si="2"/>
        <v>6000</v>
      </c>
      <c r="G26" s="59">
        <f t="shared" si="3"/>
        <v>-6000</v>
      </c>
      <c r="H26" s="53">
        <f t="shared" si="4"/>
        <v>0</v>
      </c>
      <c r="I26" s="53">
        <f t="shared" si="5"/>
        <v>0</v>
      </c>
      <c r="J26" s="53">
        <f t="shared" si="6"/>
        <v>0</v>
      </c>
      <c r="K26" s="59">
        <f t="shared" si="7"/>
        <v>0</v>
      </c>
      <c r="L26" s="53">
        <f t="shared" si="8"/>
        <v>0</v>
      </c>
      <c r="M26" s="59">
        <f t="shared" si="9"/>
        <v>-6000</v>
      </c>
      <c r="N26" s="68" t="str">
        <f t="shared" si="10"/>
        <v>已收款未开票/预收</v>
      </c>
      <c r="P26" s="22" t="str">
        <f t="shared" si="11"/>
        <v>宁波恒世通实业有限公司</v>
      </c>
    </row>
    <row r="27">
      <c r="A27" s="56">
        <f>IF($B27="","",22)</f>
        <v>22</v>
      </c>
      <c r="B27" s="66" t="str">
        <f>IF(往来单位!$B$25="","",往来单位!$B$25)</f>
        <v>中国电信股份有限公司宁波分公司</v>
      </c>
      <c r="C27" s="56" t="str">
        <f>IF($B27="","",往来单位!$C$25&amp;"")</f>
        <v>供应商</v>
      </c>
      <c r="D27" s="53">
        <f t="shared" si="0"/>
        <v>0</v>
      </c>
      <c r="E27" s="53">
        <f t="shared" si="1"/>
        <v>0</v>
      </c>
      <c r="F27" s="53">
        <f t="shared" si="2"/>
        <v>0</v>
      </c>
      <c r="G27" s="59">
        <f t="shared" si="3"/>
        <v>0</v>
      </c>
      <c r="H27" s="53">
        <f t="shared" si="4"/>
        <v>0</v>
      </c>
      <c r="I27" s="53">
        <f t="shared" si="5"/>
        <v>398</v>
      </c>
      <c r="J27" s="53">
        <f t="shared" si="6"/>
        <v>214.29</v>
      </c>
      <c r="K27" s="59">
        <f t="shared" si="7"/>
        <v>183.71</v>
      </c>
      <c r="L27" s="53">
        <f t="shared" si="8"/>
        <v>0</v>
      </c>
      <c r="M27" s="59">
        <f t="shared" si="9"/>
        <v>-183.71</v>
      </c>
      <c r="N27" s="68">
        <f t="shared" si="10"/>
      </c>
      <c r="P27" s="22" t="str">
        <f t="shared" si="11"/>
        <v>中国电信股份有限公司宁波分公司</v>
      </c>
    </row>
    <row r="28">
      <c r="A28" s="56">
        <f>IF($B28="","",23)</f>
        <v>23</v>
      </c>
      <c r="B28" s="66" t="str">
        <f>IF(往来单位!$B$26="","",往来单位!$B$26)</f>
        <v>国库（税款）</v>
      </c>
      <c r="C28" s="56" t="str">
        <f>IF($B28="","",往来单位!$C$26&amp;"")</f>
        <v>税务银行</v>
      </c>
      <c r="D28" s="53">
        <f t="shared" si="0"/>
        <v>0</v>
      </c>
      <c r="E28" s="53">
        <f t="shared" si="1"/>
        <v>0</v>
      </c>
      <c r="F28" s="53">
        <f t="shared" si="2"/>
        <v>0</v>
      </c>
      <c r="G28" s="59">
        <f t="shared" si="3"/>
        <v>0</v>
      </c>
      <c r="H28" s="53">
        <f t="shared" si="4"/>
        <v>0</v>
      </c>
      <c r="I28" s="53">
        <f t="shared" si="5"/>
        <v>0</v>
      </c>
      <c r="J28" s="53">
        <f t="shared" si="6"/>
        <v>0</v>
      </c>
      <c r="K28" s="59">
        <f t="shared" si="7"/>
        <v>0</v>
      </c>
      <c r="L28" s="53">
        <f t="shared" si="8"/>
        <v>0</v>
      </c>
      <c r="M28" s="59">
        <f t="shared" si="9"/>
        <v>0</v>
      </c>
      <c r="N28" s="68">
        <f t="shared" si="10"/>
      </c>
      <c r="P28" s="22" t="str">
        <f t="shared" si="11"/>
        <v>国库（税款）</v>
      </c>
    </row>
    <row r="29">
      <c r="A29" s="56">
        <f>IF($B29="","",24)</f>
      </c>
      <c r="B29" s="66">
        <f>IF(往来单位!$B$27="","",往来单位!$B$27)</f>
      </c>
      <c r="C29" s="56">
        <f>IF($B29="","",往来单位!$C$27&amp;"")</f>
      </c>
      <c r="D29" s="53">
        <f t="shared" si="0"/>
      </c>
      <c r="E29" s="53">
        <f t="shared" si="1"/>
      </c>
      <c r="F29" s="53">
        <f t="shared" si="2"/>
      </c>
      <c r="G29" s="59">
        <f t="shared" si="3"/>
      </c>
      <c r="H29" s="53">
        <f t="shared" si="4"/>
      </c>
      <c r="I29" s="53">
        <f t="shared" si="5"/>
      </c>
      <c r="J29" s="53">
        <f t="shared" si="6"/>
      </c>
      <c r="K29" s="59">
        <f t="shared" si="7"/>
      </c>
      <c r="L29" s="53">
        <f t="shared" si="8"/>
      </c>
      <c r="M29" s="59">
        <f t="shared" si="9"/>
      </c>
      <c r="N29" s="68">
        <f t="shared" si="10"/>
      </c>
      <c r="P29" s="22">
        <f t="shared" si="11"/>
      </c>
    </row>
    <row r="30">
      <c r="A30" s="56">
        <f>IF($B30="","",25)</f>
      </c>
      <c r="B30" s="66">
        <f>IF(往来单位!$B$28="","",往来单位!$B$28)</f>
      </c>
      <c r="C30" s="56">
        <f>IF($B30="","",往来单位!$C$28&amp;"")</f>
      </c>
      <c r="D30" s="53">
        <f t="shared" si="0"/>
      </c>
      <c r="E30" s="53">
        <f t="shared" si="1"/>
      </c>
      <c r="F30" s="53">
        <f t="shared" si="2"/>
      </c>
      <c r="G30" s="59">
        <f t="shared" si="3"/>
      </c>
      <c r="H30" s="53">
        <f t="shared" si="4"/>
      </c>
      <c r="I30" s="53">
        <f t="shared" si="5"/>
      </c>
      <c r="J30" s="53">
        <f t="shared" si="6"/>
      </c>
      <c r="K30" s="59">
        <f t="shared" si="7"/>
      </c>
      <c r="L30" s="53">
        <f t="shared" si="8"/>
      </c>
      <c r="M30" s="59">
        <f t="shared" si="9"/>
      </c>
      <c r="N30" s="68">
        <f t="shared" si="10"/>
      </c>
      <c r="P30" s="22">
        <f t="shared" si="11"/>
      </c>
    </row>
    <row r="31">
      <c r="A31" s="56">
        <f>IF($B31="","",26)</f>
      </c>
      <c r="B31" s="66">
        <f>IF(往来单位!$B$29="","",往来单位!$B$29)</f>
      </c>
      <c r="C31" s="56">
        <f>IF($B31="","",往来单位!$C$29&amp;"")</f>
      </c>
      <c r="D31" s="53">
        <f t="shared" si="0"/>
      </c>
      <c r="E31" s="53">
        <f t="shared" si="1"/>
      </c>
      <c r="F31" s="53">
        <f t="shared" si="2"/>
      </c>
      <c r="G31" s="59">
        <f t="shared" si="3"/>
      </c>
      <c r="H31" s="53">
        <f t="shared" si="4"/>
      </c>
      <c r="I31" s="53">
        <f t="shared" si="5"/>
      </c>
      <c r="J31" s="53">
        <f t="shared" si="6"/>
      </c>
      <c r="K31" s="59">
        <f t="shared" si="7"/>
      </c>
      <c r="L31" s="53">
        <f t="shared" si="8"/>
      </c>
      <c r="M31" s="59">
        <f t="shared" si="9"/>
      </c>
      <c r="N31" s="68">
        <f t="shared" si="10"/>
      </c>
      <c r="P31" s="22">
        <f t="shared" si="11"/>
      </c>
    </row>
    <row r="32">
      <c r="A32" s="56">
        <f>IF($B32="","",27)</f>
      </c>
      <c r="B32" s="66">
        <f>IF(往来单位!$B$30="","",往来单位!$B$30)</f>
      </c>
      <c r="C32" s="56">
        <f>IF($B32="","",往来单位!$C$30&amp;"")</f>
      </c>
      <c r="D32" s="53">
        <f t="shared" si="0"/>
      </c>
      <c r="E32" s="53">
        <f t="shared" si="1"/>
      </c>
      <c r="F32" s="53">
        <f t="shared" si="2"/>
      </c>
      <c r="G32" s="59">
        <f t="shared" si="3"/>
      </c>
      <c r="H32" s="53">
        <f t="shared" si="4"/>
      </c>
      <c r="I32" s="53">
        <f t="shared" si="5"/>
      </c>
      <c r="J32" s="53">
        <f t="shared" si="6"/>
      </c>
      <c r="K32" s="59">
        <f t="shared" si="7"/>
      </c>
      <c r="L32" s="53">
        <f t="shared" si="8"/>
      </c>
      <c r="M32" s="59">
        <f t="shared" si="9"/>
      </c>
      <c r="N32" s="68">
        <f t="shared" si="10"/>
      </c>
      <c r="P32" s="22">
        <f t="shared" si="11"/>
      </c>
    </row>
    <row r="33">
      <c r="A33" s="56">
        <f>IF($B33="","",28)</f>
      </c>
      <c r="B33" s="66">
        <f>IF(往来单位!$B$31="","",往来单位!$B$31)</f>
      </c>
      <c r="C33" s="56">
        <f>IF($B33="","",往来单位!$C$31&amp;"")</f>
      </c>
      <c r="D33" s="53">
        <f t="shared" si="0"/>
      </c>
      <c r="E33" s="53">
        <f t="shared" si="1"/>
      </c>
      <c r="F33" s="53">
        <f t="shared" si="2"/>
      </c>
      <c r="G33" s="59">
        <f t="shared" si="3"/>
      </c>
      <c r="H33" s="53">
        <f t="shared" si="4"/>
      </c>
      <c r="I33" s="53">
        <f t="shared" si="5"/>
      </c>
      <c r="J33" s="53">
        <f t="shared" si="6"/>
      </c>
      <c r="K33" s="59">
        <f t="shared" si="7"/>
      </c>
      <c r="L33" s="53">
        <f t="shared" si="8"/>
      </c>
      <c r="M33" s="59">
        <f t="shared" si="9"/>
      </c>
      <c r="N33" s="68">
        <f t="shared" si="10"/>
      </c>
      <c r="P33" s="22">
        <f t="shared" si="11"/>
      </c>
    </row>
    <row r="34">
      <c r="A34" s="56">
        <f>IF($B34="","",29)</f>
      </c>
      <c r="B34" s="66">
        <f>IF(往来单位!$B$32="","",往来单位!$B$32)</f>
      </c>
      <c r="C34" s="56">
        <f>IF($B34="","",往来单位!$C$32&amp;"")</f>
      </c>
      <c r="D34" s="53">
        <f t="shared" si="0"/>
      </c>
      <c r="E34" s="53">
        <f t="shared" si="1"/>
      </c>
      <c r="F34" s="53">
        <f t="shared" si="2"/>
      </c>
      <c r="G34" s="59">
        <f t="shared" si="3"/>
      </c>
      <c r="H34" s="53">
        <f t="shared" si="4"/>
      </c>
      <c r="I34" s="53">
        <f t="shared" si="5"/>
      </c>
      <c r="J34" s="53">
        <f t="shared" si="6"/>
      </c>
      <c r="K34" s="59">
        <f t="shared" si="7"/>
      </c>
      <c r="L34" s="53">
        <f t="shared" si="8"/>
      </c>
      <c r="M34" s="59">
        <f t="shared" si="9"/>
      </c>
      <c r="N34" s="68">
        <f t="shared" si="10"/>
      </c>
      <c r="P34" s="22">
        <f t="shared" si="11"/>
      </c>
    </row>
    <row r="35">
      <c r="A35" s="56">
        <f>IF($B35="","",30)</f>
      </c>
      <c r="B35" s="66">
        <f>IF(往来单位!$B$33="","",往来单位!$B$33)</f>
      </c>
      <c r="C35" s="56">
        <f>IF($B35="","",往来单位!$C$33&amp;"")</f>
      </c>
      <c r="D35" s="53">
        <f t="shared" si="0"/>
      </c>
      <c r="E35" s="53">
        <f t="shared" si="1"/>
      </c>
      <c r="F35" s="53">
        <f t="shared" si="2"/>
      </c>
      <c r="G35" s="59">
        <f t="shared" si="3"/>
      </c>
      <c r="H35" s="53">
        <f t="shared" si="4"/>
      </c>
      <c r="I35" s="53">
        <f t="shared" si="5"/>
      </c>
      <c r="J35" s="53">
        <f t="shared" si="6"/>
      </c>
      <c r="K35" s="59">
        <f t="shared" si="7"/>
      </c>
      <c r="L35" s="53">
        <f t="shared" si="8"/>
      </c>
      <c r="M35" s="59">
        <f t="shared" si="9"/>
      </c>
      <c r="N35" s="68">
        <f t="shared" si="10"/>
      </c>
      <c r="P35" s="22">
        <f t="shared" si="11"/>
      </c>
    </row>
    <row r="36">
      <c r="A36" s="56">
        <f>IF($B36="","",31)</f>
      </c>
      <c r="B36" s="66">
        <f>IF(往来单位!$B$34="","",往来单位!$B$34)</f>
      </c>
      <c r="C36" s="56">
        <f>IF($B36="","",往来单位!$C$34&amp;"")</f>
      </c>
      <c r="D36" s="53">
        <f t="shared" si="0"/>
      </c>
      <c r="E36" s="53">
        <f t="shared" si="1"/>
      </c>
      <c r="F36" s="53">
        <f t="shared" si="2"/>
      </c>
      <c r="G36" s="59">
        <f t="shared" si="3"/>
      </c>
      <c r="H36" s="53">
        <f t="shared" si="4"/>
      </c>
      <c r="I36" s="53">
        <f t="shared" si="5"/>
      </c>
      <c r="J36" s="53">
        <f t="shared" si="6"/>
      </c>
      <c r="K36" s="59">
        <f t="shared" si="7"/>
      </c>
      <c r="L36" s="53">
        <f t="shared" si="8"/>
      </c>
      <c r="M36" s="59">
        <f t="shared" si="9"/>
      </c>
      <c r="N36" s="68">
        <f t="shared" si="10"/>
      </c>
      <c r="P36" s="22">
        <f t="shared" si="11"/>
      </c>
    </row>
    <row r="37">
      <c r="A37" s="56">
        <f>IF($B37="","",32)</f>
      </c>
      <c r="B37" s="66">
        <f>IF(往来单位!$B$35="","",往来单位!$B$35)</f>
      </c>
      <c r="C37" s="56">
        <f>IF($B37="","",往来单位!$C$35&amp;"")</f>
      </c>
      <c r="D37" s="53">
        <f t="shared" si="0"/>
      </c>
      <c r="E37" s="53">
        <f t="shared" si="1"/>
      </c>
      <c r="F37" s="53">
        <f t="shared" si="2"/>
      </c>
      <c r="G37" s="59">
        <f t="shared" si="3"/>
      </c>
      <c r="H37" s="53">
        <f t="shared" si="4"/>
      </c>
      <c r="I37" s="53">
        <f t="shared" si="5"/>
      </c>
      <c r="J37" s="53">
        <f t="shared" si="6"/>
      </c>
      <c r="K37" s="59">
        <f t="shared" si="7"/>
      </c>
      <c r="L37" s="53">
        <f t="shared" si="8"/>
      </c>
      <c r="M37" s="59">
        <f t="shared" si="9"/>
      </c>
      <c r="N37" s="68">
        <f t="shared" si="10"/>
      </c>
      <c r="P37" s="22">
        <f t="shared" si="11"/>
      </c>
    </row>
    <row r="38">
      <c r="A38" s="56">
        <f>IF($B38="","",33)</f>
      </c>
      <c r="B38" s="66">
        <f>IF(往来单位!$B$36="","",往来单位!$B$36)</f>
      </c>
      <c r="C38" s="56">
        <f>IF($B38="","",往来单位!$C$36&amp;"")</f>
      </c>
      <c r="D38" s="53">
        <f t="shared" si="0"/>
      </c>
      <c r="E38" s="53">
        <f t="shared" si="1"/>
      </c>
      <c r="F38" s="53">
        <f t="shared" si="2"/>
      </c>
      <c r="G38" s="59">
        <f t="shared" si="3"/>
      </c>
      <c r="H38" s="53">
        <f t="shared" si="4"/>
      </c>
      <c r="I38" s="53">
        <f t="shared" si="5"/>
      </c>
      <c r="J38" s="53">
        <f t="shared" si="6"/>
      </c>
      <c r="K38" s="59">
        <f t="shared" si="7"/>
      </c>
      <c r="L38" s="53">
        <f t="shared" si="8"/>
      </c>
      <c r="M38" s="59">
        <f t="shared" si="9"/>
      </c>
      <c r="N38" s="68">
        <f t="shared" si="10"/>
      </c>
      <c r="P38" s="22">
        <f t="shared" si="11"/>
      </c>
    </row>
    <row r="39">
      <c r="A39" s="56">
        <f>IF($B39="","",34)</f>
      </c>
      <c r="B39" s="66">
        <f>IF(往来单位!$B$37="","",往来单位!$B$37)</f>
      </c>
      <c r="C39" s="56">
        <f>IF($B39="","",往来单位!$C$37&amp;"")</f>
      </c>
      <c r="D39" s="53">
        <f t="shared" si="0"/>
      </c>
      <c r="E39" s="53">
        <f t="shared" si="1"/>
      </c>
      <c r="F39" s="53">
        <f t="shared" si="2"/>
      </c>
      <c r="G39" s="59">
        <f t="shared" si="3"/>
      </c>
      <c r="H39" s="53">
        <f t="shared" si="4"/>
      </c>
      <c r="I39" s="53">
        <f t="shared" si="5"/>
      </c>
      <c r="J39" s="53">
        <f t="shared" si="6"/>
      </c>
      <c r="K39" s="59">
        <f t="shared" si="7"/>
      </c>
      <c r="L39" s="53">
        <f t="shared" si="8"/>
      </c>
      <c r="M39" s="59">
        <f t="shared" si="9"/>
      </c>
      <c r="N39" s="68">
        <f t="shared" si="10"/>
      </c>
      <c r="P39" s="22">
        <f t="shared" si="11"/>
      </c>
    </row>
    <row r="40">
      <c r="A40" s="56">
        <f>IF($B40="","",35)</f>
      </c>
      <c r="B40" s="66">
        <f>IF(往来单位!$B$38="","",往来单位!$B$38)</f>
      </c>
      <c r="C40" s="56">
        <f>IF($B40="","",往来单位!$C$38&amp;"")</f>
      </c>
      <c r="D40" s="53">
        <f t="shared" si="0"/>
      </c>
      <c r="E40" s="53">
        <f t="shared" si="1"/>
      </c>
      <c r="F40" s="53">
        <f t="shared" si="2"/>
      </c>
      <c r="G40" s="59">
        <f t="shared" si="3"/>
      </c>
      <c r="H40" s="53">
        <f t="shared" si="4"/>
      </c>
      <c r="I40" s="53">
        <f t="shared" si="5"/>
      </c>
      <c r="J40" s="53">
        <f t="shared" si="6"/>
      </c>
      <c r="K40" s="59">
        <f t="shared" si="7"/>
      </c>
      <c r="L40" s="53">
        <f t="shared" si="8"/>
      </c>
      <c r="M40" s="59">
        <f t="shared" si="9"/>
      </c>
      <c r="N40" s="68">
        <f t="shared" si="10"/>
      </c>
      <c r="P40" s="22">
        <f t="shared" si="11"/>
      </c>
    </row>
    <row r="41">
      <c r="A41" s="56">
        <f>IF($B41="","",36)</f>
      </c>
      <c r="B41" s="66">
        <f>IF(往来单位!$B$39="","",往来单位!$B$39)</f>
      </c>
      <c r="C41" s="56">
        <f>IF($B41="","",往来单位!$C$39&amp;"")</f>
      </c>
      <c r="D41" s="53">
        <f t="shared" si="0"/>
      </c>
      <c r="E41" s="53">
        <f t="shared" si="1"/>
      </c>
      <c r="F41" s="53">
        <f t="shared" si="2"/>
      </c>
      <c r="G41" s="59">
        <f t="shared" si="3"/>
      </c>
      <c r="H41" s="53">
        <f t="shared" si="4"/>
      </c>
      <c r="I41" s="53">
        <f t="shared" si="5"/>
      </c>
      <c r="J41" s="53">
        <f t="shared" si="6"/>
      </c>
      <c r="K41" s="59">
        <f t="shared" si="7"/>
      </c>
      <c r="L41" s="53">
        <f t="shared" si="8"/>
      </c>
      <c r="M41" s="59">
        <f t="shared" si="9"/>
      </c>
      <c r="N41" s="68">
        <f t="shared" si="10"/>
      </c>
      <c r="P41" s="22">
        <f t="shared" si="11"/>
      </c>
    </row>
    <row r="42">
      <c r="A42" s="56">
        <f>IF($B42="","",37)</f>
      </c>
      <c r="B42" s="66">
        <f>IF(往来单位!$B$40="","",往来单位!$B$40)</f>
      </c>
      <c r="C42" s="56">
        <f>IF($B42="","",往来单位!$C$40&amp;"")</f>
      </c>
      <c r="D42" s="53">
        <f t="shared" si="0"/>
      </c>
      <c r="E42" s="53">
        <f t="shared" si="1"/>
      </c>
      <c r="F42" s="53">
        <f t="shared" si="2"/>
      </c>
      <c r="G42" s="59">
        <f t="shared" si="3"/>
      </c>
      <c r="H42" s="53">
        <f t="shared" si="4"/>
      </c>
      <c r="I42" s="53">
        <f t="shared" si="5"/>
      </c>
      <c r="J42" s="53">
        <f t="shared" si="6"/>
      </c>
      <c r="K42" s="59">
        <f t="shared" si="7"/>
      </c>
      <c r="L42" s="53">
        <f t="shared" si="8"/>
      </c>
      <c r="M42" s="59">
        <f t="shared" si="9"/>
      </c>
      <c r="N42" s="68">
        <f t="shared" si="10"/>
      </c>
      <c r="P42" s="22">
        <f t="shared" si="11"/>
      </c>
    </row>
    <row r="43">
      <c r="A43" s="56">
        <f>IF($B43="","",38)</f>
      </c>
      <c r="B43" s="66">
        <f>IF(往来单位!$B$41="","",往来单位!$B$41)</f>
      </c>
      <c r="C43" s="56">
        <f>IF($B43="","",往来单位!$C$41&amp;"")</f>
      </c>
      <c r="D43" s="53">
        <f t="shared" si="0"/>
      </c>
      <c r="E43" s="53">
        <f t="shared" si="1"/>
      </c>
      <c r="F43" s="53">
        <f t="shared" si="2"/>
      </c>
      <c r="G43" s="59">
        <f t="shared" si="3"/>
      </c>
      <c r="H43" s="53">
        <f t="shared" si="4"/>
      </c>
      <c r="I43" s="53">
        <f t="shared" si="5"/>
      </c>
      <c r="J43" s="53">
        <f t="shared" si="6"/>
      </c>
      <c r="K43" s="59">
        <f t="shared" si="7"/>
      </c>
      <c r="L43" s="53">
        <f t="shared" si="8"/>
      </c>
      <c r="M43" s="59">
        <f t="shared" si="9"/>
      </c>
      <c r="N43" s="68">
        <f t="shared" si="10"/>
      </c>
      <c r="P43" s="22">
        <f t="shared" si="11"/>
      </c>
    </row>
    <row r="44">
      <c r="A44" s="56">
        <f>IF($B44="","",39)</f>
      </c>
      <c r="B44" s="66">
        <f>IF(往来单位!$B$42="","",往来单位!$B$42)</f>
      </c>
      <c r="C44" s="56">
        <f>IF($B44="","",往来单位!$C$42&amp;"")</f>
      </c>
      <c r="D44" s="53">
        <f t="shared" si="0"/>
      </c>
      <c r="E44" s="53">
        <f t="shared" si="1"/>
      </c>
      <c r="F44" s="53">
        <f t="shared" si="2"/>
      </c>
      <c r="G44" s="59">
        <f t="shared" si="3"/>
      </c>
      <c r="H44" s="53">
        <f t="shared" si="4"/>
      </c>
      <c r="I44" s="53">
        <f t="shared" si="5"/>
      </c>
      <c r="J44" s="53">
        <f t="shared" si="6"/>
      </c>
      <c r="K44" s="59">
        <f t="shared" si="7"/>
      </c>
      <c r="L44" s="53">
        <f t="shared" si="8"/>
      </c>
      <c r="M44" s="59">
        <f t="shared" si="9"/>
      </c>
      <c r="N44" s="68">
        <f t="shared" si="10"/>
      </c>
      <c r="P44" s="22">
        <f t="shared" si="11"/>
      </c>
    </row>
    <row r="45">
      <c r="A45" s="56">
        <f>IF($B45="","",40)</f>
      </c>
      <c r="B45" s="66">
        <f>IF(往来单位!$B$43="","",往来单位!$B$43)</f>
      </c>
      <c r="C45" s="56">
        <f>IF($B45="","",往来单位!$C$43&amp;"")</f>
      </c>
      <c r="D45" s="53">
        <f t="shared" si="0"/>
      </c>
      <c r="E45" s="53">
        <f t="shared" si="1"/>
      </c>
      <c r="F45" s="53">
        <f t="shared" si="2"/>
      </c>
      <c r="G45" s="59">
        <f t="shared" si="3"/>
      </c>
      <c r="H45" s="53">
        <f t="shared" si="4"/>
      </c>
      <c r="I45" s="53">
        <f t="shared" si="5"/>
      </c>
      <c r="J45" s="53">
        <f t="shared" si="6"/>
      </c>
      <c r="K45" s="59">
        <f t="shared" si="7"/>
      </c>
      <c r="L45" s="53">
        <f t="shared" si="8"/>
      </c>
      <c r="M45" s="59">
        <f t="shared" si="9"/>
      </c>
      <c r="N45" s="68">
        <f t="shared" si="10"/>
      </c>
      <c r="P45" s="22">
        <f t="shared" si="11"/>
      </c>
    </row>
    <row r="46">
      <c r="A46" s="56">
        <f>IF($B46="","",41)</f>
      </c>
      <c r="B46" s="66">
        <f>IF(往来单位!$B$44="","",往来单位!$B$44)</f>
      </c>
      <c r="C46" s="56">
        <f>IF($B46="","",往来单位!$C$44&amp;"")</f>
      </c>
      <c r="D46" s="53">
        <f t="shared" si="0"/>
      </c>
      <c r="E46" s="53">
        <f t="shared" si="1"/>
      </c>
      <c r="F46" s="53">
        <f t="shared" si="2"/>
      </c>
      <c r="G46" s="59">
        <f t="shared" si="3"/>
      </c>
      <c r="H46" s="53">
        <f t="shared" si="4"/>
      </c>
      <c r="I46" s="53">
        <f t="shared" si="5"/>
      </c>
      <c r="J46" s="53">
        <f t="shared" si="6"/>
      </c>
      <c r="K46" s="59">
        <f t="shared" si="7"/>
      </c>
      <c r="L46" s="53">
        <f t="shared" si="8"/>
      </c>
      <c r="M46" s="59">
        <f t="shared" si="9"/>
      </c>
      <c r="N46" s="68">
        <f t="shared" si="10"/>
      </c>
      <c r="P46" s="22">
        <f t="shared" si="11"/>
      </c>
    </row>
    <row r="47">
      <c r="A47" s="56">
        <f>IF($B47="","",42)</f>
      </c>
      <c r="B47" s="66">
        <f>IF(往来单位!$B$45="","",往来单位!$B$45)</f>
      </c>
      <c r="C47" s="56">
        <f>IF($B47="","",往来单位!$C$45&amp;"")</f>
      </c>
      <c r="D47" s="53">
        <f t="shared" si="0"/>
      </c>
      <c r="E47" s="53">
        <f t="shared" si="1"/>
      </c>
      <c r="F47" s="53">
        <f t="shared" si="2"/>
      </c>
      <c r="G47" s="59">
        <f t="shared" si="3"/>
      </c>
      <c r="H47" s="53">
        <f t="shared" si="4"/>
      </c>
      <c r="I47" s="53">
        <f t="shared" si="5"/>
      </c>
      <c r="J47" s="53">
        <f t="shared" si="6"/>
      </c>
      <c r="K47" s="59">
        <f t="shared" si="7"/>
      </c>
      <c r="L47" s="53">
        <f t="shared" si="8"/>
      </c>
      <c r="M47" s="59">
        <f t="shared" si="9"/>
      </c>
      <c r="N47" s="68">
        <f t="shared" si="10"/>
      </c>
      <c r="P47" s="22">
        <f t="shared" si="11"/>
      </c>
    </row>
    <row r="48">
      <c r="A48" s="56">
        <f>IF($B48="","",43)</f>
      </c>
      <c r="B48" s="66">
        <f>IF(往来单位!$B$46="","",往来单位!$B$46)</f>
      </c>
      <c r="C48" s="56">
        <f>IF($B48="","",往来单位!$C$46&amp;"")</f>
      </c>
      <c r="D48" s="53">
        <f t="shared" si="0"/>
      </c>
      <c r="E48" s="53">
        <f t="shared" si="1"/>
      </c>
      <c r="F48" s="53">
        <f t="shared" si="2"/>
      </c>
      <c r="G48" s="59">
        <f t="shared" si="3"/>
      </c>
      <c r="H48" s="53">
        <f t="shared" si="4"/>
      </c>
      <c r="I48" s="53">
        <f t="shared" si="5"/>
      </c>
      <c r="J48" s="53">
        <f t="shared" si="6"/>
      </c>
      <c r="K48" s="59">
        <f t="shared" si="7"/>
      </c>
      <c r="L48" s="53">
        <f t="shared" si="8"/>
      </c>
      <c r="M48" s="59">
        <f t="shared" si="9"/>
      </c>
      <c r="N48" s="68">
        <f t="shared" si="10"/>
      </c>
      <c r="P48" s="22">
        <f t="shared" si="11"/>
      </c>
    </row>
    <row r="49">
      <c r="A49" s="56">
        <f>IF($B49="","",44)</f>
      </c>
      <c r="B49" s="66">
        <f>IF(往来单位!$B$47="","",往来单位!$B$47)</f>
      </c>
      <c r="C49" s="56">
        <f>IF($B49="","",往来单位!$C$47&amp;"")</f>
      </c>
      <c r="D49" s="53">
        <f t="shared" si="0"/>
      </c>
      <c r="E49" s="53">
        <f t="shared" si="1"/>
      </c>
      <c r="F49" s="53">
        <f t="shared" si="2"/>
      </c>
      <c r="G49" s="59">
        <f t="shared" si="3"/>
      </c>
      <c r="H49" s="53">
        <f t="shared" si="4"/>
      </c>
      <c r="I49" s="53">
        <f t="shared" si="5"/>
      </c>
      <c r="J49" s="53">
        <f t="shared" si="6"/>
      </c>
      <c r="K49" s="59">
        <f t="shared" si="7"/>
      </c>
      <c r="L49" s="53">
        <f t="shared" si="8"/>
      </c>
      <c r="M49" s="59">
        <f t="shared" si="9"/>
      </c>
      <c r="N49" s="68">
        <f t="shared" si="10"/>
      </c>
      <c r="P49" s="22">
        <f t="shared" si="11"/>
      </c>
    </row>
    <row r="50">
      <c r="A50" s="56">
        <f>IF($B50="","",45)</f>
      </c>
      <c r="B50" s="66">
        <f>IF(往来单位!$B$48="","",往来单位!$B$48)</f>
      </c>
      <c r="C50" s="56">
        <f>IF($B50="","",往来单位!$C$48&amp;"")</f>
      </c>
      <c r="D50" s="53">
        <f t="shared" si="0"/>
      </c>
      <c r="E50" s="53">
        <f t="shared" si="1"/>
      </c>
      <c r="F50" s="53">
        <f t="shared" si="2"/>
      </c>
      <c r="G50" s="59">
        <f t="shared" si="3"/>
      </c>
      <c r="H50" s="53">
        <f t="shared" si="4"/>
      </c>
      <c r="I50" s="53">
        <f t="shared" si="5"/>
      </c>
      <c r="J50" s="53">
        <f t="shared" si="6"/>
      </c>
      <c r="K50" s="59">
        <f t="shared" si="7"/>
      </c>
      <c r="L50" s="53">
        <f t="shared" si="8"/>
      </c>
      <c r="M50" s="59">
        <f t="shared" si="9"/>
      </c>
      <c r="N50" s="68">
        <f t="shared" si="10"/>
      </c>
      <c r="P50" s="22">
        <f t="shared" si="11"/>
      </c>
    </row>
    <row r="51">
      <c r="A51" s="56">
        <f>IF($B51="","",46)</f>
      </c>
      <c r="B51" s="66">
        <f>IF(往来单位!$B$49="","",往来单位!$B$49)</f>
      </c>
      <c r="C51" s="56">
        <f>IF($B51="","",往来单位!$C$49&amp;"")</f>
      </c>
      <c r="D51" s="53">
        <f t="shared" si="0"/>
      </c>
      <c r="E51" s="53">
        <f t="shared" si="1"/>
      </c>
      <c r="F51" s="53">
        <f t="shared" si="2"/>
      </c>
      <c r="G51" s="59">
        <f t="shared" si="3"/>
      </c>
      <c r="H51" s="53">
        <f t="shared" si="4"/>
      </c>
      <c r="I51" s="53">
        <f t="shared" si="5"/>
      </c>
      <c r="J51" s="53">
        <f t="shared" si="6"/>
      </c>
      <c r="K51" s="59">
        <f t="shared" si="7"/>
      </c>
      <c r="L51" s="53">
        <f t="shared" si="8"/>
      </c>
      <c r="M51" s="59">
        <f t="shared" si="9"/>
      </c>
      <c r="N51" s="68">
        <f t="shared" si="10"/>
      </c>
      <c r="P51" s="22">
        <f t="shared" si="11"/>
      </c>
    </row>
    <row r="52">
      <c r="A52" s="56">
        <f>IF($B52="","",47)</f>
      </c>
      <c r="B52" s="66">
        <f>IF(往来单位!$B$50="","",往来单位!$B$50)</f>
      </c>
      <c r="C52" s="56">
        <f>IF($B52="","",往来单位!$C$50&amp;"")</f>
      </c>
      <c r="D52" s="53">
        <f t="shared" si="0"/>
      </c>
      <c r="E52" s="53">
        <f t="shared" si="1"/>
      </c>
      <c r="F52" s="53">
        <f t="shared" si="2"/>
      </c>
      <c r="G52" s="59">
        <f t="shared" si="3"/>
      </c>
      <c r="H52" s="53">
        <f t="shared" si="4"/>
      </c>
      <c r="I52" s="53">
        <f t="shared" si="5"/>
      </c>
      <c r="J52" s="53">
        <f t="shared" si="6"/>
      </c>
      <c r="K52" s="59">
        <f t="shared" si="7"/>
      </c>
      <c r="L52" s="53">
        <f t="shared" si="8"/>
      </c>
      <c r="M52" s="59">
        <f t="shared" si="9"/>
      </c>
      <c r="N52" s="68">
        <f t="shared" si="10"/>
      </c>
      <c r="P52" s="22">
        <f t="shared" si="11"/>
      </c>
    </row>
    <row r="53">
      <c r="A53" s="56">
        <f>IF($B53="","",48)</f>
      </c>
      <c r="B53" s="66">
        <f>IF(往来单位!$B$51="","",往来单位!$B$51)</f>
      </c>
      <c r="C53" s="56">
        <f>IF($B53="","",往来单位!$C$51&amp;"")</f>
      </c>
      <c r="D53" s="53">
        <f t="shared" si="0"/>
      </c>
      <c r="E53" s="53">
        <f t="shared" si="1"/>
      </c>
      <c r="F53" s="53">
        <f t="shared" si="2"/>
      </c>
      <c r="G53" s="59">
        <f t="shared" si="3"/>
      </c>
      <c r="H53" s="53">
        <f t="shared" si="4"/>
      </c>
      <c r="I53" s="53">
        <f t="shared" si="5"/>
      </c>
      <c r="J53" s="53">
        <f t="shared" si="6"/>
      </c>
      <c r="K53" s="59">
        <f t="shared" si="7"/>
      </c>
      <c r="L53" s="53">
        <f t="shared" si="8"/>
      </c>
      <c r="M53" s="59">
        <f t="shared" si="9"/>
      </c>
      <c r="N53" s="68">
        <f t="shared" si="10"/>
      </c>
      <c r="P53" s="22">
        <f t="shared" si="11"/>
      </c>
    </row>
    <row r="54">
      <c r="A54" s="56">
        <f>IF($B54="","",49)</f>
      </c>
      <c r="B54" s="66">
        <f>IF(往来单位!$B$52="","",往来单位!$B$52)</f>
      </c>
      <c r="C54" s="56">
        <f>IF($B54="","",往来单位!$C$52&amp;"")</f>
      </c>
      <c r="D54" s="53">
        <f t="shared" si="0"/>
      </c>
      <c r="E54" s="53">
        <f t="shared" si="1"/>
      </c>
      <c r="F54" s="53">
        <f t="shared" si="2"/>
      </c>
      <c r="G54" s="59">
        <f t="shared" si="3"/>
      </c>
      <c r="H54" s="53">
        <f t="shared" si="4"/>
      </c>
      <c r="I54" s="53">
        <f t="shared" si="5"/>
      </c>
      <c r="J54" s="53">
        <f t="shared" si="6"/>
      </c>
      <c r="K54" s="59">
        <f t="shared" si="7"/>
      </c>
      <c r="L54" s="53">
        <f t="shared" si="8"/>
      </c>
      <c r="M54" s="59">
        <f t="shared" si="9"/>
      </c>
      <c r="N54" s="68">
        <f t="shared" si="10"/>
      </c>
      <c r="P54" s="22">
        <f t="shared" si="11"/>
      </c>
    </row>
    <row r="55">
      <c r="A55" s="56">
        <f>IF($B55="","",50)</f>
      </c>
      <c r="B55" s="66">
        <f>IF(往来单位!$B$53="","",往来单位!$B$53)</f>
      </c>
      <c r="C55" s="56">
        <f>IF($B55="","",往来单位!$C$53&amp;"")</f>
      </c>
      <c r="D55" s="53">
        <f t="shared" si="0"/>
      </c>
      <c r="E55" s="53">
        <f t="shared" si="1"/>
      </c>
      <c r="F55" s="53">
        <f t="shared" si="2"/>
      </c>
      <c r="G55" s="59">
        <f t="shared" si="3"/>
      </c>
      <c r="H55" s="53">
        <f t="shared" si="4"/>
      </c>
      <c r="I55" s="53">
        <f t="shared" si="5"/>
      </c>
      <c r="J55" s="53">
        <f t="shared" si="6"/>
      </c>
      <c r="K55" s="59">
        <f t="shared" si="7"/>
      </c>
      <c r="L55" s="53">
        <f t="shared" si="8"/>
      </c>
      <c r="M55" s="59">
        <f t="shared" si="9"/>
      </c>
      <c r="N55" s="68">
        <f t="shared" si="10"/>
      </c>
      <c r="P55" s="22">
        <f t="shared" si="11"/>
      </c>
    </row>
    <row r="56">
      <c r="A56" s="56">
        <f>IF($B56="","",51)</f>
      </c>
      <c r="B56" s="66">
        <f>IF(往来单位!$B$54="","",往来单位!$B$54)</f>
      </c>
      <c r="C56" s="56">
        <f>IF($B56="","",往来单位!$C$54&amp;"")</f>
      </c>
      <c r="D56" s="53">
        <f t="shared" si="0"/>
      </c>
      <c r="E56" s="53">
        <f t="shared" si="1"/>
      </c>
      <c r="F56" s="53">
        <f t="shared" si="2"/>
      </c>
      <c r="G56" s="59">
        <f t="shared" si="3"/>
      </c>
      <c r="H56" s="53">
        <f t="shared" si="4"/>
      </c>
      <c r="I56" s="53">
        <f t="shared" si="5"/>
      </c>
      <c r="J56" s="53">
        <f t="shared" si="6"/>
      </c>
      <c r="K56" s="59">
        <f t="shared" si="7"/>
      </c>
      <c r="L56" s="53">
        <f t="shared" si="8"/>
      </c>
      <c r="M56" s="59">
        <f t="shared" si="9"/>
      </c>
      <c r="N56" s="68">
        <f t="shared" si="10"/>
      </c>
      <c r="P56" s="22">
        <f t="shared" si="11"/>
      </c>
    </row>
    <row r="57">
      <c r="A57" s="56">
        <f>IF($B57="","",52)</f>
      </c>
      <c r="B57" s="66">
        <f>IF(往来单位!$B$55="","",往来单位!$B$55)</f>
      </c>
      <c r="C57" s="56">
        <f>IF($B57="","",往来单位!$C$55&amp;"")</f>
      </c>
      <c r="D57" s="53">
        <f t="shared" si="0"/>
      </c>
      <c r="E57" s="53">
        <f t="shared" si="1"/>
      </c>
      <c r="F57" s="53">
        <f t="shared" si="2"/>
      </c>
      <c r="G57" s="59">
        <f t="shared" si="3"/>
      </c>
      <c r="H57" s="53">
        <f t="shared" si="4"/>
      </c>
      <c r="I57" s="53">
        <f t="shared" si="5"/>
      </c>
      <c r="J57" s="53">
        <f t="shared" si="6"/>
      </c>
      <c r="K57" s="59">
        <f t="shared" si="7"/>
      </c>
      <c r="L57" s="53">
        <f t="shared" si="8"/>
      </c>
      <c r="M57" s="59">
        <f t="shared" si="9"/>
      </c>
      <c r="N57" s="68">
        <f t="shared" si="10"/>
      </c>
      <c r="P57" s="22">
        <f t="shared" si="11"/>
      </c>
    </row>
    <row r="58">
      <c r="A58" s="56">
        <f>IF($B58="","",53)</f>
      </c>
      <c r="B58" s="66">
        <f>IF(往来单位!$B$56="","",往来单位!$B$56)</f>
      </c>
      <c r="C58" s="56">
        <f>IF($B58="","",往来单位!$C$56&amp;"")</f>
      </c>
      <c r="D58" s="53">
        <f t="shared" si="0"/>
      </c>
      <c r="E58" s="53">
        <f t="shared" si="1"/>
      </c>
      <c r="F58" s="53">
        <f t="shared" si="2"/>
      </c>
      <c r="G58" s="59">
        <f t="shared" si="3"/>
      </c>
      <c r="H58" s="53">
        <f t="shared" si="4"/>
      </c>
      <c r="I58" s="53">
        <f t="shared" si="5"/>
      </c>
      <c r="J58" s="53">
        <f t="shared" si="6"/>
      </c>
      <c r="K58" s="59">
        <f t="shared" si="7"/>
      </c>
      <c r="L58" s="53">
        <f t="shared" si="8"/>
      </c>
      <c r="M58" s="59">
        <f t="shared" si="9"/>
      </c>
      <c r="N58" s="68">
        <f t="shared" si="10"/>
      </c>
      <c r="P58" s="22">
        <f t="shared" si="11"/>
      </c>
    </row>
    <row r="59">
      <c r="A59" s="56">
        <f>IF($B59="","",54)</f>
      </c>
      <c r="B59" s="66">
        <f>IF(往来单位!$B$57="","",往来单位!$B$57)</f>
      </c>
      <c r="C59" s="56">
        <f>IF($B59="","",往来单位!$C$57&amp;"")</f>
      </c>
      <c r="D59" s="53">
        <f t="shared" si="0"/>
      </c>
      <c r="E59" s="53">
        <f t="shared" si="1"/>
      </c>
      <c r="F59" s="53">
        <f t="shared" si="2"/>
      </c>
      <c r="G59" s="59">
        <f t="shared" si="3"/>
      </c>
      <c r="H59" s="53">
        <f t="shared" si="4"/>
      </c>
      <c r="I59" s="53">
        <f t="shared" si="5"/>
      </c>
      <c r="J59" s="53">
        <f t="shared" si="6"/>
      </c>
      <c r="K59" s="59">
        <f t="shared" si="7"/>
      </c>
      <c r="L59" s="53">
        <f t="shared" si="8"/>
      </c>
      <c r="M59" s="59">
        <f t="shared" si="9"/>
      </c>
      <c r="N59" s="68">
        <f t="shared" si="10"/>
      </c>
      <c r="P59" s="22">
        <f t="shared" si="11"/>
      </c>
    </row>
    <row r="60">
      <c r="A60" s="56">
        <f>IF($B60="","",55)</f>
      </c>
      <c r="B60" s="66">
        <f>IF(往来单位!$B$58="","",往来单位!$B$58)</f>
      </c>
      <c r="C60" s="56">
        <f>IF($B60="","",往来单位!$C$58&amp;"")</f>
      </c>
      <c r="D60" s="53">
        <f t="shared" si="0"/>
      </c>
      <c r="E60" s="53">
        <f t="shared" si="1"/>
      </c>
      <c r="F60" s="53">
        <f t="shared" si="2"/>
      </c>
      <c r="G60" s="59">
        <f t="shared" si="3"/>
      </c>
      <c r="H60" s="53">
        <f t="shared" si="4"/>
      </c>
      <c r="I60" s="53">
        <f t="shared" si="5"/>
      </c>
      <c r="J60" s="53">
        <f t="shared" si="6"/>
      </c>
      <c r="K60" s="59">
        <f t="shared" si="7"/>
      </c>
      <c r="L60" s="53">
        <f t="shared" si="8"/>
      </c>
      <c r="M60" s="59">
        <f t="shared" si="9"/>
      </c>
      <c r="N60" s="68">
        <f t="shared" si="10"/>
      </c>
      <c r="P60" s="22">
        <f t="shared" si="11"/>
      </c>
    </row>
    <row r="61">
      <c r="A61" s="56">
        <f>IF($B61="","",56)</f>
      </c>
      <c r="B61" s="66">
        <f>IF(往来单位!$B$59="","",往来单位!$B$59)</f>
      </c>
      <c r="C61" s="56">
        <f>IF($B61="","",往来单位!$C$59&amp;"")</f>
      </c>
      <c r="D61" s="53">
        <f t="shared" si="0"/>
      </c>
      <c r="E61" s="53">
        <f t="shared" si="1"/>
      </c>
      <c r="F61" s="53">
        <f t="shared" si="2"/>
      </c>
      <c r="G61" s="59">
        <f t="shared" si="3"/>
      </c>
      <c r="H61" s="53">
        <f t="shared" si="4"/>
      </c>
      <c r="I61" s="53">
        <f t="shared" si="5"/>
      </c>
      <c r="J61" s="53">
        <f t="shared" si="6"/>
      </c>
      <c r="K61" s="59">
        <f t="shared" si="7"/>
      </c>
      <c r="L61" s="53">
        <f t="shared" si="8"/>
      </c>
      <c r="M61" s="59">
        <f t="shared" si="9"/>
      </c>
      <c r="N61" s="68">
        <f t="shared" si="10"/>
      </c>
      <c r="P61" s="22">
        <f t="shared" si="11"/>
      </c>
    </row>
    <row r="62">
      <c r="A62" s="56">
        <f>IF($B62="","",57)</f>
      </c>
      <c r="B62" s="66">
        <f>IF(往来单位!$B$60="","",往来单位!$B$60)</f>
      </c>
      <c r="C62" s="56">
        <f>IF($B62="","",往来单位!$C$60&amp;"")</f>
      </c>
      <c r="D62" s="53">
        <f t="shared" si="0"/>
      </c>
      <c r="E62" s="53">
        <f t="shared" si="1"/>
      </c>
      <c r="F62" s="53">
        <f t="shared" si="2"/>
      </c>
      <c r="G62" s="59">
        <f t="shared" si="3"/>
      </c>
      <c r="H62" s="53">
        <f t="shared" si="4"/>
      </c>
      <c r="I62" s="53">
        <f t="shared" si="5"/>
      </c>
      <c r="J62" s="53">
        <f t="shared" si="6"/>
      </c>
      <c r="K62" s="59">
        <f t="shared" si="7"/>
      </c>
      <c r="L62" s="53">
        <f t="shared" si="8"/>
      </c>
      <c r="M62" s="59">
        <f t="shared" si="9"/>
      </c>
      <c r="N62" s="68">
        <f t="shared" si="10"/>
      </c>
      <c r="P62" s="22">
        <f t="shared" si="11"/>
      </c>
    </row>
    <row r="63">
      <c r="A63" s="56">
        <f>IF($B63="","",58)</f>
      </c>
      <c r="B63" s="66">
        <f>IF(往来单位!$B$61="","",往来单位!$B$61)</f>
      </c>
      <c r="C63" s="56">
        <f>IF($B63="","",往来单位!$C$61&amp;"")</f>
      </c>
      <c r="D63" s="53">
        <f t="shared" si="0"/>
      </c>
      <c r="E63" s="53">
        <f t="shared" si="1"/>
      </c>
      <c r="F63" s="53">
        <f t="shared" si="2"/>
      </c>
      <c r="G63" s="59">
        <f t="shared" si="3"/>
      </c>
      <c r="H63" s="53">
        <f t="shared" si="4"/>
      </c>
      <c r="I63" s="53">
        <f t="shared" si="5"/>
      </c>
      <c r="J63" s="53">
        <f t="shared" si="6"/>
      </c>
      <c r="K63" s="59">
        <f t="shared" si="7"/>
      </c>
      <c r="L63" s="53">
        <f t="shared" si="8"/>
      </c>
      <c r="M63" s="59">
        <f t="shared" si="9"/>
      </c>
      <c r="N63" s="68">
        <f t="shared" si="10"/>
      </c>
      <c r="P63" s="22">
        <f t="shared" si="11"/>
      </c>
    </row>
    <row r="64">
      <c r="A64" s="56">
        <f>IF($B64="","",59)</f>
      </c>
      <c r="B64" s="66">
        <f>IF(往来单位!$B$62="","",往来单位!$B$62)</f>
      </c>
      <c r="C64" s="56">
        <f>IF($B64="","",往来单位!$C$62&amp;"")</f>
      </c>
      <c r="D64" s="53">
        <f t="shared" si="0"/>
      </c>
      <c r="E64" s="53">
        <f t="shared" si="1"/>
      </c>
      <c r="F64" s="53">
        <f t="shared" si="2"/>
      </c>
      <c r="G64" s="59">
        <f t="shared" si="3"/>
      </c>
      <c r="H64" s="53">
        <f t="shared" si="4"/>
      </c>
      <c r="I64" s="53">
        <f t="shared" si="5"/>
      </c>
      <c r="J64" s="53">
        <f t="shared" si="6"/>
      </c>
      <c r="K64" s="59">
        <f t="shared" si="7"/>
      </c>
      <c r="L64" s="53">
        <f t="shared" si="8"/>
      </c>
      <c r="M64" s="59">
        <f t="shared" si="9"/>
      </c>
      <c r="N64" s="68">
        <f t="shared" si="10"/>
      </c>
      <c r="P64" s="22">
        <f t="shared" si="11"/>
      </c>
    </row>
    <row r="65">
      <c r="A65" s="56">
        <f>IF($B65="","",60)</f>
      </c>
      <c r="B65" s="66">
        <f>IF(往来单位!$B$63="","",往来单位!$B$63)</f>
      </c>
      <c r="C65" s="56">
        <f>IF($B65="","",往来单位!$C$63&amp;"")</f>
      </c>
      <c r="D65" s="53">
        <f t="shared" si="0"/>
      </c>
      <c r="E65" s="53">
        <f t="shared" si="1"/>
      </c>
      <c r="F65" s="53">
        <f t="shared" si="2"/>
      </c>
      <c r="G65" s="59">
        <f t="shared" si="3"/>
      </c>
      <c r="H65" s="53">
        <f t="shared" si="4"/>
      </c>
      <c r="I65" s="53">
        <f t="shared" si="5"/>
      </c>
      <c r="J65" s="53">
        <f t="shared" si="6"/>
      </c>
      <c r="K65" s="59">
        <f t="shared" si="7"/>
      </c>
      <c r="L65" s="53">
        <f t="shared" si="8"/>
      </c>
      <c r="M65" s="59">
        <f t="shared" si="9"/>
      </c>
      <c r="N65" s="68">
        <f t="shared" si="10"/>
      </c>
      <c r="P65" s="22">
        <f t="shared" si="11"/>
      </c>
    </row>
    <row r="66">
      <c r="A66" s="56">
        <f>IF($B66="","",61)</f>
      </c>
      <c r="B66" s="66">
        <f>IF(往来单位!$B$64="","",往来单位!$B$64)</f>
      </c>
      <c r="C66" s="56">
        <f>IF($B66="","",往来单位!$C$64&amp;"")</f>
      </c>
      <c r="D66" s="53">
        <f t="shared" si="0"/>
      </c>
      <c r="E66" s="53">
        <f t="shared" si="1"/>
      </c>
      <c r="F66" s="53">
        <f t="shared" si="2"/>
      </c>
      <c r="G66" s="59">
        <f t="shared" si="3"/>
      </c>
      <c r="H66" s="53">
        <f t="shared" si="4"/>
      </c>
      <c r="I66" s="53">
        <f t="shared" si="5"/>
      </c>
      <c r="J66" s="53">
        <f t="shared" si="6"/>
      </c>
      <c r="K66" s="59">
        <f t="shared" si="7"/>
      </c>
      <c r="L66" s="53">
        <f t="shared" si="8"/>
      </c>
      <c r="M66" s="59">
        <f t="shared" si="9"/>
      </c>
      <c r="N66" s="68">
        <f t="shared" si="10"/>
      </c>
      <c r="P66" s="22">
        <f t="shared" si="11"/>
      </c>
    </row>
    <row r="67">
      <c r="A67" s="56">
        <f>IF($B67="","",62)</f>
      </c>
      <c r="B67" s="66">
        <f>IF(往来单位!$B$65="","",往来单位!$B$65)</f>
      </c>
      <c r="C67" s="56">
        <f>IF($B67="","",往来单位!$C$65&amp;"")</f>
      </c>
      <c r="D67" s="53">
        <f t="shared" si="0"/>
      </c>
      <c r="E67" s="53">
        <f t="shared" si="1"/>
      </c>
      <c r="F67" s="53">
        <f t="shared" si="2"/>
      </c>
      <c r="G67" s="59">
        <f t="shared" si="3"/>
      </c>
      <c r="H67" s="53">
        <f t="shared" si="4"/>
      </c>
      <c r="I67" s="53">
        <f t="shared" si="5"/>
      </c>
      <c r="J67" s="53">
        <f t="shared" si="6"/>
      </c>
      <c r="K67" s="59">
        <f t="shared" si="7"/>
      </c>
      <c r="L67" s="53">
        <f t="shared" si="8"/>
      </c>
      <c r="M67" s="59">
        <f t="shared" si="9"/>
      </c>
      <c r="N67" s="68">
        <f t="shared" si="10"/>
      </c>
      <c r="P67" s="22">
        <f t="shared" si="11"/>
      </c>
    </row>
    <row r="68">
      <c r="A68" s="56">
        <f>IF($B68="","",63)</f>
      </c>
      <c r="B68" s="66">
        <f>IF(往来单位!$B$66="","",往来单位!$B$66)</f>
      </c>
      <c r="C68" s="56">
        <f>IF($B68="","",往来单位!$C$66&amp;"")</f>
      </c>
      <c r="D68" s="53">
        <f t="shared" si="0"/>
      </c>
      <c r="E68" s="53">
        <f t="shared" si="1"/>
      </c>
      <c r="F68" s="53">
        <f t="shared" si="2"/>
      </c>
      <c r="G68" s="59">
        <f t="shared" si="3"/>
      </c>
      <c r="H68" s="53">
        <f t="shared" si="4"/>
      </c>
      <c r="I68" s="53">
        <f t="shared" si="5"/>
      </c>
      <c r="J68" s="53">
        <f t="shared" si="6"/>
      </c>
      <c r="K68" s="59">
        <f t="shared" si="7"/>
      </c>
      <c r="L68" s="53">
        <f t="shared" si="8"/>
      </c>
      <c r="M68" s="59">
        <f t="shared" si="9"/>
      </c>
      <c r="N68" s="68">
        <f t="shared" si="10"/>
      </c>
      <c r="P68" s="22">
        <f t="shared" si="11"/>
      </c>
    </row>
    <row r="69">
      <c r="A69" s="56">
        <f>IF($B69="","",64)</f>
      </c>
      <c r="B69" s="66">
        <f>IF(往来单位!$B$67="","",往来单位!$B$67)</f>
      </c>
      <c r="C69" s="56">
        <f>IF($B69="","",往来单位!$C$67&amp;"")</f>
      </c>
      <c r="D69" s="53">
        <f t="shared" si="0"/>
      </c>
      <c r="E69" s="53">
        <f t="shared" si="1"/>
      </c>
      <c r="F69" s="53">
        <f t="shared" si="2"/>
      </c>
      <c r="G69" s="59">
        <f t="shared" si="3"/>
      </c>
      <c r="H69" s="53">
        <f t="shared" si="4"/>
      </c>
      <c r="I69" s="53">
        <f t="shared" si="5"/>
      </c>
      <c r="J69" s="53">
        <f t="shared" si="6"/>
      </c>
      <c r="K69" s="59">
        <f t="shared" si="7"/>
      </c>
      <c r="L69" s="53">
        <f t="shared" si="8"/>
      </c>
      <c r="M69" s="59">
        <f t="shared" si="9"/>
      </c>
      <c r="N69" s="68">
        <f t="shared" si="10"/>
      </c>
      <c r="P69" s="22">
        <f t="shared" si="11"/>
      </c>
    </row>
    <row r="70">
      <c r="A70" s="56">
        <f>IF($B70="","",65)</f>
      </c>
      <c r="B70" s="66">
        <f>IF(往来单位!$B$68="","",往来单位!$B$68)</f>
      </c>
      <c r="C70" s="56">
        <f>IF($B70="","",往来单位!$C$68&amp;"")</f>
      </c>
      <c r="D70" s="53">
        <f t="shared" si="0"/>
      </c>
      <c r="E70" s="53">
        <f t="shared" si="1"/>
      </c>
      <c r="F70" s="53">
        <f t="shared" si="2"/>
      </c>
      <c r="G70" s="59">
        <f t="shared" si="3"/>
      </c>
      <c r="H70" s="53">
        <f t="shared" si="4"/>
      </c>
      <c r="I70" s="53">
        <f t="shared" si="5"/>
      </c>
      <c r="J70" s="53">
        <f t="shared" si="6"/>
      </c>
      <c r="K70" s="59">
        <f t="shared" si="7"/>
      </c>
      <c r="L70" s="53">
        <f t="shared" si="8"/>
      </c>
      <c r="M70" s="59">
        <f t="shared" si="9"/>
      </c>
      <c r="N70" s="68">
        <f t="shared" si="10"/>
      </c>
      <c r="P70" s="22">
        <f t="shared" si="11"/>
      </c>
    </row>
    <row r="71">
      <c r="A71" s="56">
        <f>IF($B71="","",66)</f>
      </c>
      <c r="B71" s="66">
        <f>IF(往来单位!$B$69="","",往来单位!$B$69)</f>
      </c>
      <c r="C71" s="56">
        <f>IF($B71="","",往来单位!$C$69&amp;"")</f>
      </c>
      <c r="D71" s="53">
        <f t="shared" si="0"/>
      </c>
      <c r="E71" s="53">
        <f t="shared" si="1"/>
      </c>
      <c r="F71" s="53">
        <f t="shared" si="2"/>
      </c>
      <c r="G71" s="59">
        <f t="shared" si="3"/>
      </c>
      <c r="H71" s="53">
        <f t="shared" si="4"/>
      </c>
      <c r="I71" s="53">
        <f t="shared" si="5"/>
      </c>
      <c r="J71" s="53">
        <f t="shared" si="6"/>
      </c>
      <c r="K71" s="59">
        <f t="shared" si="7"/>
      </c>
      <c r="L71" s="53">
        <f t="shared" si="8"/>
      </c>
      <c r="M71" s="59">
        <f t="shared" si="9"/>
      </c>
      <c r="N71" s="68">
        <f t="shared" si="10"/>
      </c>
      <c r="P71" s="22">
        <f t="shared" si="11"/>
      </c>
    </row>
    <row r="72">
      <c r="A72" s="56">
        <f>IF($B72="","",67)</f>
      </c>
      <c r="B72" s="66">
        <f>IF(往来单位!$B$70="","",往来单位!$B$70)</f>
      </c>
      <c r="C72" s="56">
        <f>IF($B72="","",往来单位!$C$70&amp;"")</f>
      </c>
      <c r="D72" s="53">
        <f t="shared" si="0"/>
      </c>
      <c r="E72" s="53">
        <f t="shared" si="1"/>
      </c>
      <c r="F72" s="53">
        <f t="shared" si="2"/>
      </c>
      <c r="G72" s="59">
        <f t="shared" si="3"/>
      </c>
      <c r="H72" s="53">
        <f t="shared" si="4"/>
      </c>
      <c r="I72" s="53">
        <f t="shared" si="5"/>
      </c>
      <c r="J72" s="53">
        <f t="shared" si="6"/>
      </c>
      <c r="K72" s="59">
        <f t="shared" si="7"/>
      </c>
      <c r="L72" s="53">
        <f t="shared" si="8"/>
      </c>
      <c r="M72" s="59">
        <f t="shared" si="9"/>
      </c>
      <c r="N72" s="68">
        <f t="shared" si="10"/>
      </c>
      <c r="P72" s="22">
        <f t="shared" si="11"/>
      </c>
    </row>
    <row r="73">
      <c r="A73" s="56">
        <f>IF($B73="","",68)</f>
      </c>
      <c r="B73" s="66">
        <f>IF(往来单位!$B$71="","",往来单位!$B$71)</f>
      </c>
      <c r="C73" s="56">
        <f>IF($B73="","",往来单位!$C$71&amp;"")</f>
      </c>
      <c r="D73" s="53">
        <f t="shared" si="0"/>
      </c>
      <c r="E73" s="53">
        <f t="shared" si="1"/>
      </c>
      <c r="F73" s="53">
        <f t="shared" si="2"/>
      </c>
      <c r="G73" s="59">
        <f t="shared" si="3"/>
      </c>
      <c r="H73" s="53">
        <f t="shared" si="4"/>
      </c>
      <c r="I73" s="53">
        <f t="shared" si="5"/>
      </c>
      <c r="J73" s="53">
        <f t="shared" si="6"/>
      </c>
      <c r="K73" s="59">
        <f t="shared" si="7"/>
      </c>
      <c r="L73" s="53">
        <f t="shared" si="8"/>
      </c>
      <c r="M73" s="59">
        <f t="shared" si="9"/>
      </c>
      <c r="N73" s="68">
        <f t="shared" si="10"/>
      </c>
      <c r="P73" s="22">
        <f t="shared" si="11"/>
      </c>
    </row>
    <row r="74">
      <c r="A74" s="56">
        <f>IF($B74="","",69)</f>
      </c>
      <c r="B74" s="66">
        <f>IF(往来单位!$B$72="","",往来单位!$B$72)</f>
      </c>
      <c r="C74" s="56">
        <f>IF($B74="","",往来单位!$C$72&amp;"")</f>
      </c>
      <c r="D74" s="53">
        <f t="shared" si="0"/>
      </c>
      <c r="E74" s="53">
        <f t="shared" si="1"/>
      </c>
      <c r="F74" s="53">
        <f t="shared" si="2"/>
      </c>
      <c r="G74" s="59">
        <f t="shared" si="3"/>
      </c>
      <c r="H74" s="53">
        <f t="shared" si="4"/>
      </c>
      <c r="I74" s="53">
        <f t="shared" si="5"/>
      </c>
      <c r="J74" s="53">
        <f t="shared" si="6"/>
      </c>
      <c r="K74" s="59">
        <f t="shared" si="7"/>
      </c>
      <c r="L74" s="53">
        <f t="shared" si="8"/>
      </c>
      <c r="M74" s="59">
        <f t="shared" si="9"/>
      </c>
      <c r="N74" s="68">
        <f t="shared" si="10"/>
      </c>
      <c r="P74" s="22">
        <f t="shared" si="11"/>
      </c>
    </row>
    <row r="75">
      <c r="A75" s="56">
        <f>IF($B75="","",70)</f>
      </c>
      <c r="B75" s="66">
        <f>IF(往来单位!$B$73="","",往来单位!$B$73)</f>
      </c>
      <c r="C75" s="56">
        <f>IF($B75="","",往来单位!$C$73&amp;"")</f>
      </c>
      <c r="D75" s="53">
        <f t="shared" si="0"/>
      </c>
      <c r="E75" s="53">
        <f t="shared" si="1"/>
      </c>
      <c r="F75" s="53">
        <f t="shared" si="2"/>
      </c>
      <c r="G75" s="59">
        <f t="shared" si="3"/>
      </c>
      <c r="H75" s="53">
        <f t="shared" si="4"/>
      </c>
      <c r="I75" s="53">
        <f t="shared" si="5"/>
      </c>
      <c r="J75" s="53">
        <f t="shared" si="6"/>
      </c>
      <c r="K75" s="59">
        <f t="shared" si="7"/>
      </c>
      <c r="L75" s="53">
        <f t="shared" si="8"/>
      </c>
      <c r="M75" s="59">
        <f t="shared" si="9"/>
      </c>
      <c r="N75" s="68">
        <f t="shared" si="10"/>
      </c>
      <c r="P75" s="22">
        <f t="shared" si="11"/>
      </c>
    </row>
    <row r="76">
      <c r="A76" s="56">
        <f>IF($B76="","",71)</f>
      </c>
      <c r="B76" s="66">
        <f>IF(往来单位!$B$74="","",往来单位!$B$74)</f>
      </c>
      <c r="C76" s="56">
        <f>IF($B76="","",往来单位!$C$74&amp;"")</f>
      </c>
      <c r="D76" s="53">
        <f t="shared" si="0"/>
      </c>
      <c r="E76" s="53">
        <f t="shared" si="1"/>
      </c>
      <c r="F76" s="53">
        <f t="shared" si="2"/>
      </c>
      <c r="G76" s="59">
        <f t="shared" si="3"/>
      </c>
      <c r="H76" s="53">
        <f t="shared" si="4"/>
      </c>
      <c r="I76" s="53">
        <f t="shared" si="5"/>
      </c>
      <c r="J76" s="53">
        <f t="shared" si="6"/>
      </c>
      <c r="K76" s="59">
        <f t="shared" si="7"/>
      </c>
      <c r="L76" s="53">
        <f t="shared" si="8"/>
      </c>
      <c r="M76" s="59">
        <f t="shared" si="9"/>
      </c>
      <c r="N76" s="68">
        <f t="shared" si="10"/>
      </c>
      <c r="P76" s="22">
        <f t="shared" si="11"/>
      </c>
    </row>
    <row r="77">
      <c r="A77" s="56">
        <f>IF($B77="","",72)</f>
      </c>
      <c r="B77" s="66">
        <f>IF(往来单位!$B$75="","",往来单位!$B$75)</f>
      </c>
      <c r="C77" s="56">
        <f>IF($B77="","",往来单位!$C$75&amp;"")</f>
      </c>
      <c r="D77" s="53">
        <f t="shared" si="0"/>
      </c>
      <c r="E77" s="53">
        <f t="shared" si="1"/>
      </c>
      <c r="F77" s="53">
        <f t="shared" si="2"/>
      </c>
      <c r="G77" s="59">
        <f t="shared" si="3"/>
      </c>
      <c r="H77" s="53">
        <f t="shared" si="4"/>
      </c>
      <c r="I77" s="53">
        <f t="shared" si="5"/>
      </c>
      <c r="J77" s="53">
        <f t="shared" si="6"/>
      </c>
      <c r="K77" s="59">
        <f t="shared" si="7"/>
      </c>
      <c r="L77" s="53">
        <f t="shared" si="8"/>
      </c>
      <c r="M77" s="59">
        <f t="shared" si="9"/>
      </c>
      <c r="N77" s="68">
        <f t="shared" si="10"/>
      </c>
      <c r="P77" s="22">
        <f t="shared" si="11"/>
      </c>
    </row>
    <row r="78">
      <c r="A78" s="56">
        <f>IF($B78="","",73)</f>
      </c>
      <c r="B78" s="66">
        <f>IF(往来单位!$B$76="","",往来单位!$B$76)</f>
      </c>
      <c r="C78" s="56">
        <f>IF($B78="","",往来单位!$C$76&amp;"")</f>
      </c>
      <c r="D78" s="53">
        <f t="shared" si="0"/>
      </c>
      <c r="E78" s="53">
        <f t="shared" si="1"/>
      </c>
      <c r="F78" s="53">
        <f t="shared" si="2"/>
      </c>
      <c r="G78" s="59">
        <f t="shared" si="3"/>
      </c>
      <c r="H78" s="53">
        <f t="shared" si="4"/>
      </c>
      <c r="I78" s="53">
        <f t="shared" si="5"/>
      </c>
      <c r="J78" s="53">
        <f t="shared" si="6"/>
      </c>
      <c r="K78" s="59">
        <f t="shared" si="7"/>
      </c>
      <c r="L78" s="53">
        <f t="shared" si="8"/>
      </c>
      <c r="M78" s="59">
        <f t="shared" si="9"/>
      </c>
      <c r="N78" s="68">
        <f t="shared" si="10"/>
      </c>
      <c r="P78" s="22">
        <f t="shared" si="11"/>
      </c>
    </row>
    <row r="79">
      <c r="A79" s="56">
        <f>IF($B79="","",74)</f>
      </c>
      <c r="B79" s="66">
        <f>IF(往来单位!$B$77="","",往来单位!$B$77)</f>
      </c>
      <c r="C79" s="56">
        <f>IF($B79="","",往来单位!$C$77&amp;"")</f>
      </c>
      <c r="D79" s="53">
        <f t="shared" si="0"/>
      </c>
      <c r="E79" s="53">
        <f t="shared" si="1"/>
      </c>
      <c r="F79" s="53">
        <f t="shared" si="2"/>
      </c>
      <c r="G79" s="59">
        <f t="shared" si="3"/>
      </c>
      <c r="H79" s="53">
        <f t="shared" si="4"/>
      </c>
      <c r="I79" s="53">
        <f t="shared" si="5"/>
      </c>
      <c r="J79" s="53">
        <f t="shared" si="6"/>
      </c>
      <c r="K79" s="59">
        <f t="shared" si="7"/>
      </c>
      <c r="L79" s="53">
        <f t="shared" si="8"/>
      </c>
      <c r="M79" s="59">
        <f t="shared" si="9"/>
      </c>
      <c r="N79" s="68">
        <f t="shared" si="10"/>
      </c>
      <c r="P79" s="22">
        <f t="shared" si="11"/>
      </c>
    </row>
    <row r="80">
      <c r="A80" s="56">
        <f>IF($B80="","",75)</f>
      </c>
      <c r="B80" s="66">
        <f>IF(往来单位!$B$78="","",往来单位!$B$78)</f>
      </c>
      <c r="C80" s="56">
        <f>IF($B80="","",往来单位!$C$78&amp;"")</f>
      </c>
      <c r="D80" s="53">
        <f t="shared" si="0"/>
      </c>
      <c r="E80" s="53">
        <f t="shared" si="1"/>
      </c>
      <c r="F80" s="53">
        <f t="shared" si="2"/>
      </c>
      <c r="G80" s="59">
        <f t="shared" si="3"/>
      </c>
      <c r="H80" s="53">
        <f t="shared" si="4"/>
      </c>
      <c r="I80" s="53">
        <f t="shared" si="5"/>
      </c>
      <c r="J80" s="53">
        <f t="shared" si="6"/>
      </c>
      <c r="K80" s="59">
        <f t="shared" si="7"/>
      </c>
      <c r="L80" s="53">
        <f t="shared" si="8"/>
      </c>
      <c r="M80" s="59">
        <f t="shared" si="9"/>
      </c>
      <c r="N80" s="68">
        <f t="shared" si="10"/>
      </c>
      <c r="P80" s="22">
        <f t="shared" si="11"/>
      </c>
    </row>
    <row r="81">
      <c r="A81" s="56">
        <f>IF($B81="","",76)</f>
      </c>
      <c r="B81" s="66">
        <f>IF(往来单位!$B$79="","",往来单位!$B$79)</f>
      </c>
      <c r="C81" s="56">
        <f>IF($B81="","",往来单位!$C$79&amp;"")</f>
      </c>
      <c r="D81" s="53">
        <f t="shared" si="0"/>
      </c>
      <c r="E81" s="53">
        <f t="shared" si="1"/>
      </c>
      <c r="F81" s="53">
        <f t="shared" si="2"/>
      </c>
      <c r="G81" s="59">
        <f t="shared" si="3"/>
      </c>
      <c r="H81" s="53">
        <f t="shared" si="4"/>
      </c>
      <c r="I81" s="53">
        <f t="shared" si="5"/>
      </c>
      <c r="J81" s="53">
        <f t="shared" si="6"/>
      </c>
      <c r="K81" s="59">
        <f t="shared" si="7"/>
      </c>
      <c r="L81" s="53">
        <f t="shared" si="8"/>
      </c>
      <c r="M81" s="59">
        <f t="shared" si="9"/>
      </c>
      <c r="N81" s="68">
        <f t="shared" si="10"/>
      </c>
      <c r="P81" s="22">
        <f t="shared" si="11"/>
      </c>
    </row>
    <row r="82">
      <c r="A82" s="56">
        <f>IF($B82="","",77)</f>
      </c>
      <c r="B82" s="66">
        <f>IF(往来单位!$B$80="","",往来单位!$B$80)</f>
      </c>
      <c r="C82" s="56">
        <f>IF($B82="","",往来单位!$C$80&amp;"")</f>
      </c>
      <c r="D82" s="53">
        <f t="shared" si="0"/>
      </c>
      <c r="E82" s="53">
        <f t="shared" si="1"/>
      </c>
      <c r="F82" s="53">
        <f t="shared" si="2"/>
      </c>
      <c r="G82" s="59">
        <f t="shared" si="3"/>
      </c>
      <c r="H82" s="53">
        <f t="shared" si="4"/>
      </c>
      <c r="I82" s="53">
        <f t="shared" si="5"/>
      </c>
      <c r="J82" s="53">
        <f t="shared" si="6"/>
      </c>
      <c r="K82" s="59">
        <f t="shared" si="7"/>
      </c>
      <c r="L82" s="53">
        <f t="shared" si="8"/>
      </c>
      <c r="M82" s="59">
        <f t="shared" si="9"/>
      </c>
      <c r="N82" s="68">
        <f t="shared" si="10"/>
      </c>
      <c r="P82" s="22">
        <f t="shared" si="11"/>
      </c>
    </row>
    <row r="83">
      <c r="A83" s="56">
        <f>IF($B83="","",78)</f>
      </c>
      <c r="B83" s="66">
        <f>IF(往来单位!$B$81="","",往来单位!$B$81)</f>
      </c>
      <c r="C83" s="56">
        <f>IF($B83="","",往来单位!$C$81&amp;"")</f>
      </c>
      <c r="D83" s="53">
        <f t="shared" si="0"/>
      </c>
      <c r="E83" s="53">
        <f t="shared" si="1"/>
      </c>
      <c r="F83" s="53">
        <f t="shared" si="2"/>
      </c>
      <c r="G83" s="59">
        <f t="shared" si="3"/>
      </c>
      <c r="H83" s="53">
        <f t="shared" si="4"/>
      </c>
      <c r="I83" s="53">
        <f t="shared" si="5"/>
      </c>
      <c r="J83" s="53">
        <f t="shared" si="6"/>
      </c>
      <c r="K83" s="59">
        <f t="shared" si="7"/>
      </c>
      <c r="L83" s="53">
        <f t="shared" si="8"/>
      </c>
      <c r="M83" s="59">
        <f t="shared" si="9"/>
      </c>
      <c r="N83" s="68">
        <f t="shared" si="10"/>
      </c>
      <c r="P83" s="22">
        <f t="shared" si="11"/>
      </c>
    </row>
    <row r="84">
      <c r="A84" s="56">
        <f>IF($B84="","",79)</f>
      </c>
      <c r="B84" s="66">
        <f>IF(往来单位!$B$82="","",往来单位!$B$82)</f>
      </c>
      <c r="C84" s="56">
        <f>IF($B84="","",往来单位!$C$82&amp;"")</f>
      </c>
      <c r="D84" s="53">
        <f t="shared" si="0"/>
      </c>
      <c r="E84" s="53">
        <f t="shared" si="1"/>
      </c>
      <c r="F84" s="53">
        <f t="shared" si="2"/>
      </c>
      <c r="G84" s="59">
        <f t="shared" si="3"/>
      </c>
      <c r="H84" s="53">
        <f t="shared" si="4"/>
      </c>
      <c r="I84" s="53">
        <f t="shared" si="5"/>
      </c>
      <c r="J84" s="53">
        <f t="shared" si="6"/>
      </c>
      <c r="K84" s="59">
        <f t="shared" si="7"/>
      </c>
      <c r="L84" s="53">
        <f t="shared" si="8"/>
      </c>
      <c r="M84" s="59">
        <f t="shared" si="9"/>
      </c>
      <c r="N84" s="68">
        <f t="shared" si="10"/>
      </c>
      <c r="P84" s="22">
        <f t="shared" si="11"/>
      </c>
    </row>
    <row r="85">
      <c r="A85" s="56">
        <f>IF($B85="","",80)</f>
      </c>
      <c r="B85" s="66">
        <f>IF(往来单位!$B$83="","",往来单位!$B$83)</f>
      </c>
      <c r="C85" s="56">
        <f>IF($B85="","",往来单位!$C$83&amp;"")</f>
      </c>
      <c r="D85" s="53">
        <f t="shared" si="0"/>
      </c>
      <c r="E85" s="53">
        <f t="shared" si="1"/>
      </c>
      <c r="F85" s="53">
        <f t="shared" si="2"/>
      </c>
      <c r="G85" s="59">
        <f t="shared" si="3"/>
      </c>
      <c r="H85" s="53">
        <f t="shared" si="4"/>
      </c>
      <c r="I85" s="53">
        <f t="shared" si="5"/>
      </c>
      <c r="J85" s="53">
        <f t="shared" si="6"/>
      </c>
      <c r="K85" s="59">
        <f t="shared" si="7"/>
      </c>
      <c r="L85" s="53">
        <f t="shared" si="8"/>
      </c>
      <c r="M85" s="59">
        <f t="shared" si="9"/>
      </c>
      <c r="N85" s="68">
        <f t="shared" si="10"/>
      </c>
      <c r="P85" s="22">
        <f t="shared" si="11"/>
      </c>
    </row>
    <row r="86">
      <c r="A86" s="56">
        <f>IF($B86="","",81)</f>
      </c>
      <c r="B86" s="66">
        <f>IF(往来单位!$B$84="","",往来单位!$B$84)</f>
      </c>
      <c r="C86" s="56">
        <f>IF($B86="","",往来单位!$C$84&amp;"")</f>
      </c>
      <c r="D86" s="53">
        <f t="shared" si="0"/>
      </c>
      <c r="E86" s="53">
        <f t="shared" si="1"/>
      </c>
      <c r="F86" s="53">
        <f t="shared" si="2"/>
      </c>
      <c r="G86" s="59">
        <f t="shared" si="3"/>
      </c>
      <c r="H86" s="53">
        <f t="shared" si="4"/>
      </c>
      <c r="I86" s="53">
        <f t="shared" si="5"/>
      </c>
      <c r="J86" s="53">
        <f t="shared" si="6"/>
      </c>
      <c r="K86" s="59">
        <f t="shared" si="7"/>
      </c>
      <c r="L86" s="53">
        <f t="shared" si="8"/>
      </c>
      <c r="M86" s="59">
        <f t="shared" si="9"/>
      </c>
      <c r="N86" s="68">
        <f t="shared" si="10"/>
      </c>
      <c r="P86" s="22">
        <f t="shared" si="11"/>
      </c>
    </row>
    <row r="87">
      <c r="A87" s="56">
        <f>IF($B87="","",82)</f>
      </c>
      <c r="B87" s="66">
        <f>IF(往来单位!$B$85="","",往来单位!$B$85)</f>
      </c>
      <c r="C87" s="56">
        <f>IF($B87="","",往来单位!$C$85&amp;"")</f>
      </c>
      <c r="D87" s="53">
        <f t="shared" si="0"/>
      </c>
      <c r="E87" s="53">
        <f t="shared" si="1"/>
      </c>
      <c r="F87" s="53">
        <f t="shared" si="2"/>
      </c>
      <c r="G87" s="59">
        <f t="shared" si="3"/>
      </c>
      <c r="H87" s="53">
        <f t="shared" si="4"/>
      </c>
      <c r="I87" s="53">
        <f t="shared" si="5"/>
      </c>
      <c r="J87" s="53">
        <f t="shared" si="6"/>
      </c>
      <c r="K87" s="59">
        <f t="shared" si="7"/>
      </c>
      <c r="L87" s="53">
        <f t="shared" si="8"/>
      </c>
      <c r="M87" s="59">
        <f t="shared" si="9"/>
      </c>
      <c r="N87" s="68">
        <f t="shared" si="10"/>
      </c>
      <c r="P87" s="22">
        <f t="shared" si="11"/>
      </c>
    </row>
    <row r="88">
      <c r="A88" s="56">
        <f>IF($B88="","",83)</f>
      </c>
      <c r="B88" s="66">
        <f>IF(往来单位!$B$86="","",往来单位!$B$86)</f>
      </c>
      <c r="C88" s="56">
        <f>IF($B88="","",往来单位!$C$86&amp;"")</f>
      </c>
      <c r="D88" s="53">
        <f t="shared" si="0"/>
      </c>
      <c r="E88" s="53">
        <f t="shared" si="1"/>
      </c>
      <c r="F88" s="53">
        <f t="shared" si="2"/>
      </c>
      <c r="G88" s="59">
        <f t="shared" si="3"/>
      </c>
      <c r="H88" s="53">
        <f t="shared" si="4"/>
      </c>
      <c r="I88" s="53">
        <f t="shared" si="5"/>
      </c>
      <c r="J88" s="53">
        <f t="shared" si="6"/>
      </c>
      <c r="K88" s="59">
        <f t="shared" si="7"/>
      </c>
      <c r="L88" s="53">
        <f t="shared" si="8"/>
      </c>
      <c r="M88" s="59">
        <f t="shared" si="9"/>
      </c>
      <c r="N88" s="68">
        <f t="shared" si="10"/>
      </c>
      <c r="P88" s="22">
        <f t="shared" si="11"/>
      </c>
    </row>
    <row r="89">
      <c r="A89" s="56">
        <f>IF($B89="","",84)</f>
      </c>
      <c r="B89" s="66">
        <f>IF(往来单位!$B$87="","",往来单位!$B$87)</f>
      </c>
      <c r="C89" s="56">
        <f>IF($B89="","",往来单位!$C$87&amp;"")</f>
      </c>
      <c r="D89" s="53">
        <f t="shared" si="0"/>
      </c>
      <c r="E89" s="53">
        <f t="shared" si="1"/>
      </c>
      <c r="F89" s="53">
        <f t="shared" si="2"/>
      </c>
      <c r="G89" s="59">
        <f t="shared" si="3"/>
      </c>
      <c r="H89" s="53">
        <f t="shared" si="4"/>
      </c>
      <c r="I89" s="53">
        <f t="shared" si="5"/>
      </c>
      <c r="J89" s="53">
        <f t="shared" si="6"/>
      </c>
      <c r="K89" s="59">
        <f t="shared" si="7"/>
      </c>
      <c r="L89" s="53">
        <f t="shared" si="8"/>
      </c>
      <c r="M89" s="59">
        <f t="shared" si="9"/>
      </c>
      <c r="N89" s="68">
        <f t="shared" si="10"/>
      </c>
      <c r="P89" s="22">
        <f t="shared" si="11"/>
      </c>
    </row>
    <row r="90">
      <c r="A90" s="56">
        <f>IF($B90="","",85)</f>
      </c>
      <c r="B90" s="66">
        <f>IF(往来单位!$B$88="","",往来单位!$B$88)</f>
      </c>
      <c r="C90" s="56">
        <f>IF($B90="","",往来单位!$C$88&amp;"")</f>
      </c>
      <c r="D90" s="53">
        <f t="shared" si="0"/>
      </c>
      <c r="E90" s="53">
        <f t="shared" si="1"/>
      </c>
      <c r="F90" s="53">
        <f t="shared" si="2"/>
      </c>
      <c r="G90" s="59">
        <f t="shared" si="3"/>
      </c>
      <c r="H90" s="53">
        <f t="shared" si="4"/>
      </c>
      <c r="I90" s="53">
        <f t="shared" si="5"/>
      </c>
      <c r="J90" s="53">
        <f t="shared" si="6"/>
      </c>
      <c r="K90" s="59">
        <f t="shared" si="7"/>
      </c>
      <c r="L90" s="53">
        <f t="shared" si="8"/>
      </c>
      <c r="M90" s="59">
        <f t="shared" si="9"/>
      </c>
      <c r="N90" s="68">
        <f t="shared" si="10"/>
      </c>
      <c r="P90" s="22">
        <f t="shared" si="11"/>
      </c>
    </row>
    <row r="91">
      <c r="A91" s="56">
        <f>IF($B91="","",86)</f>
      </c>
      <c r="B91" s="66">
        <f>IF(往来单位!$B$89="","",往来单位!$B$89)</f>
      </c>
      <c r="C91" s="56">
        <f>IF($B91="","",往来单位!$C$89&amp;"")</f>
      </c>
      <c r="D91" s="53">
        <f t="shared" si="0"/>
      </c>
      <c r="E91" s="53">
        <f t="shared" si="1"/>
      </c>
      <c r="F91" s="53">
        <f t="shared" si="2"/>
      </c>
      <c r="G91" s="59">
        <f t="shared" si="3"/>
      </c>
      <c r="H91" s="53">
        <f t="shared" si="4"/>
      </c>
      <c r="I91" s="53">
        <f t="shared" si="5"/>
      </c>
      <c r="J91" s="53">
        <f t="shared" si="6"/>
      </c>
      <c r="K91" s="59">
        <f t="shared" si="7"/>
      </c>
      <c r="L91" s="53">
        <f t="shared" si="8"/>
      </c>
      <c r="M91" s="59">
        <f t="shared" si="9"/>
      </c>
      <c r="N91" s="68">
        <f t="shared" si="10"/>
      </c>
      <c r="P91" s="22">
        <f t="shared" si="11"/>
      </c>
    </row>
    <row r="92">
      <c r="A92" s="56">
        <f>IF($B92="","",87)</f>
      </c>
      <c r="B92" s="66">
        <f>IF(往来单位!$B$90="","",往来单位!$B$90)</f>
      </c>
      <c r="C92" s="56">
        <f>IF($B92="","",往来单位!$C$90&amp;"")</f>
      </c>
      <c r="D92" s="53">
        <f t="shared" si="0"/>
      </c>
      <c r="E92" s="53">
        <f t="shared" si="1"/>
      </c>
      <c r="F92" s="53">
        <f t="shared" si="2"/>
      </c>
      <c r="G92" s="59">
        <f t="shared" si="3"/>
      </c>
      <c r="H92" s="53">
        <f t="shared" si="4"/>
      </c>
      <c r="I92" s="53">
        <f t="shared" si="5"/>
      </c>
      <c r="J92" s="53">
        <f t="shared" si="6"/>
      </c>
      <c r="K92" s="59">
        <f t="shared" si="7"/>
      </c>
      <c r="L92" s="53">
        <f t="shared" si="8"/>
      </c>
      <c r="M92" s="59">
        <f t="shared" si="9"/>
      </c>
      <c r="N92" s="68">
        <f t="shared" si="10"/>
      </c>
      <c r="P92" s="22">
        <f t="shared" si="11"/>
      </c>
    </row>
    <row r="93">
      <c r="A93" s="56">
        <f>IF($B93="","",88)</f>
      </c>
      <c r="B93" s="66">
        <f>IF(往来单位!$B$91="","",往来单位!$B$91)</f>
      </c>
      <c r="C93" s="56">
        <f>IF($B93="","",往来单位!$C$91&amp;"")</f>
      </c>
      <c r="D93" s="53">
        <f t="shared" si="0"/>
      </c>
      <c r="E93" s="53">
        <f t="shared" si="1"/>
      </c>
      <c r="F93" s="53">
        <f t="shared" si="2"/>
      </c>
      <c r="G93" s="59">
        <f t="shared" si="3"/>
      </c>
      <c r="H93" s="53">
        <f t="shared" si="4"/>
      </c>
      <c r="I93" s="53">
        <f t="shared" si="5"/>
      </c>
      <c r="J93" s="53">
        <f t="shared" si="6"/>
      </c>
      <c r="K93" s="59">
        <f t="shared" si="7"/>
      </c>
      <c r="L93" s="53">
        <f t="shared" si="8"/>
      </c>
      <c r="M93" s="59">
        <f t="shared" si="9"/>
      </c>
      <c r="N93" s="68">
        <f t="shared" si="10"/>
      </c>
      <c r="P93" s="22">
        <f t="shared" si="11"/>
      </c>
    </row>
    <row r="94">
      <c r="A94" s="56">
        <f>IF($B94="","",89)</f>
      </c>
      <c r="B94" s="66">
        <f>IF(往来单位!$B$92="","",往来单位!$B$92)</f>
      </c>
      <c r="C94" s="56">
        <f>IF($B94="","",往来单位!$C$92&amp;"")</f>
      </c>
      <c r="D94" s="53">
        <f t="shared" si="0"/>
      </c>
      <c r="E94" s="53">
        <f t="shared" si="1"/>
      </c>
      <c r="F94" s="53">
        <f t="shared" si="2"/>
      </c>
      <c r="G94" s="59">
        <f t="shared" si="3"/>
      </c>
      <c r="H94" s="53">
        <f t="shared" si="4"/>
      </c>
      <c r="I94" s="53">
        <f t="shared" si="5"/>
      </c>
      <c r="J94" s="53">
        <f t="shared" si="6"/>
      </c>
      <c r="K94" s="59">
        <f t="shared" si="7"/>
      </c>
      <c r="L94" s="53">
        <f t="shared" si="8"/>
      </c>
      <c r="M94" s="59">
        <f t="shared" si="9"/>
      </c>
      <c r="N94" s="68">
        <f t="shared" si="10"/>
      </c>
      <c r="P94" s="22">
        <f t="shared" si="11"/>
      </c>
    </row>
    <row r="95">
      <c r="A95" s="56">
        <f>IF($B95="","",90)</f>
      </c>
      <c r="B95" s="66">
        <f>IF(往来单位!$B$93="","",往来单位!$B$93)</f>
      </c>
      <c r="C95" s="56">
        <f>IF($B95="","",往来单位!$C$93&amp;"")</f>
      </c>
      <c r="D95" s="53">
        <f t="shared" si="0"/>
      </c>
      <c r="E95" s="53">
        <f t="shared" si="1"/>
      </c>
      <c r="F95" s="53">
        <f t="shared" si="2"/>
      </c>
      <c r="G95" s="59">
        <f t="shared" si="3"/>
      </c>
      <c r="H95" s="53">
        <f t="shared" si="4"/>
      </c>
      <c r="I95" s="53">
        <f t="shared" si="5"/>
      </c>
      <c r="J95" s="53">
        <f t="shared" si="6"/>
      </c>
      <c r="K95" s="59">
        <f t="shared" si="7"/>
      </c>
      <c r="L95" s="53">
        <f t="shared" si="8"/>
      </c>
      <c r="M95" s="59">
        <f t="shared" si="9"/>
      </c>
      <c r="N95" s="68">
        <f t="shared" si="10"/>
      </c>
      <c r="P95" s="22">
        <f t="shared" si="11"/>
      </c>
    </row>
    <row r="96">
      <c r="A96" s="56">
        <f>IF($B96="","",91)</f>
      </c>
      <c r="B96" s="66">
        <f>IF(往来单位!$B$94="","",往来单位!$B$94)</f>
      </c>
      <c r="C96" s="56">
        <f>IF($B96="","",往来单位!$C$94&amp;"")</f>
      </c>
      <c r="D96" s="53">
        <f t="shared" si="0"/>
      </c>
      <c r="E96" s="53">
        <f t="shared" si="1"/>
      </c>
      <c r="F96" s="53">
        <f t="shared" si="2"/>
      </c>
      <c r="G96" s="59">
        <f t="shared" si="3"/>
      </c>
      <c r="H96" s="53">
        <f t="shared" si="4"/>
      </c>
      <c r="I96" s="53">
        <f t="shared" si="5"/>
      </c>
      <c r="J96" s="53">
        <f t="shared" si="6"/>
      </c>
      <c r="K96" s="59">
        <f t="shared" si="7"/>
      </c>
      <c r="L96" s="53">
        <f t="shared" si="8"/>
      </c>
      <c r="M96" s="59">
        <f t="shared" si="9"/>
      </c>
      <c r="N96" s="68">
        <f t="shared" si="10"/>
      </c>
      <c r="P96" s="22">
        <f t="shared" si="11"/>
      </c>
    </row>
    <row r="97">
      <c r="A97" s="56">
        <f>IF($B97="","",92)</f>
      </c>
      <c r="B97" s="66">
        <f>IF(往来单位!$B$95="","",往来单位!$B$95)</f>
      </c>
      <c r="C97" s="56">
        <f>IF($B97="","",往来单位!$C$95&amp;"")</f>
      </c>
      <c r="D97" s="53">
        <f t="shared" si="0"/>
      </c>
      <c r="E97" s="53">
        <f t="shared" si="1"/>
      </c>
      <c r="F97" s="53">
        <f t="shared" si="2"/>
      </c>
      <c r="G97" s="59">
        <f t="shared" si="3"/>
      </c>
      <c r="H97" s="53">
        <f t="shared" si="4"/>
      </c>
      <c r="I97" s="53">
        <f t="shared" si="5"/>
      </c>
      <c r="J97" s="53">
        <f t="shared" si="6"/>
      </c>
      <c r="K97" s="59">
        <f t="shared" si="7"/>
      </c>
      <c r="L97" s="53">
        <f t="shared" si="8"/>
      </c>
      <c r="M97" s="59">
        <f t="shared" si="9"/>
      </c>
      <c r="N97" s="68">
        <f t="shared" si="10"/>
      </c>
      <c r="P97" s="22">
        <f t="shared" si="11"/>
      </c>
    </row>
    <row r="98">
      <c r="A98" s="56">
        <f>IF($B98="","",93)</f>
      </c>
      <c r="B98" s="66">
        <f>IF(往来单位!$B$96="","",往来单位!$B$96)</f>
      </c>
      <c r="C98" s="56">
        <f>IF($B98="","",往来单位!$C$96&amp;"")</f>
      </c>
      <c r="D98" s="53">
        <f t="shared" si="0"/>
      </c>
      <c r="E98" s="53">
        <f t="shared" si="1"/>
      </c>
      <c r="F98" s="53">
        <f t="shared" si="2"/>
      </c>
      <c r="G98" s="59">
        <f t="shared" si="3"/>
      </c>
      <c r="H98" s="53">
        <f t="shared" si="4"/>
      </c>
      <c r="I98" s="53">
        <f t="shared" si="5"/>
      </c>
      <c r="J98" s="53">
        <f t="shared" si="6"/>
      </c>
      <c r="K98" s="59">
        <f t="shared" si="7"/>
      </c>
      <c r="L98" s="53">
        <f t="shared" si="8"/>
      </c>
      <c r="M98" s="59">
        <f t="shared" si="9"/>
      </c>
      <c r="N98" s="68">
        <f t="shared" si="10"/>
      </c>
      <c r="P98" s="22">
        <f t="shared" si="11"/>
      </c>
    </row>
    <row r="99">
      <c r="A99" s="56">
        <f>IF($B99="","",94)</f>
      </c>
      <c r="B99" s="66">
        <f>IF(往来单位!$B$97="","",往来单位!$B$97)</f>
      </c>
      <c r="C99" s="56">
        <f>IF($B99="","",往来单位!$C$97&amp;"")</f>
      </c>
      <c r="D99" s="53">
        <f t="shared" si="0"/>
      </c>
      <c r="E99" s="53">
        <f t="shared" si="1"/>
      </c>
      <c r="F99" s="53">
        <f t="shared" si="2"/>
      </c>
      <c r="G99" s="59">
        <f t="shared" si="3"/>
      </c>
      <c r="H99" s="53">
        <f t="shared" si="4"/>
      </c>
      <c r="I99" s="53">
        <f t="shared" si="5"/>
      </c>
      <c r="J99" s="53">
        <f t="shared" si="6"/>
      </c>
      <c r="K99" s="59">
        <f t="shared" si="7"/>
      </c>
      <c r="L99" s="53">
        <f t="shared" si="8"/>
      </c>
      <c r="M99" s="59">
        <f t="shared" si="9"/>
      </c>
      <c r="N99" s="68">
        <f t="shared" si="10"/>
      </c>
      <c r="P99" s="22">
        <f t="shared" si="11"/>
      </c>
    </row>
    <row r="100">
      <c r="A100" s="56">
        <f>IF($B100="","",95)</f>
      </c>
      <c r="B100" s="66">
        <f>IF(往来单位!$B$98="","",往来单位!$B$98)</f>
      </c>
      <c r="C100" s="56">
        <f>IF($B100="","",往来单位!$C$98&amp;"")</f>
      </c>
      <c r="D100" s="53">
        <f t="shared" si="0"/>
      </c>
      <c r="E100" s="53">
        <f t="shared" si="1"/>
      </c>
      <c r="F100" s="53">
        <f t="shared" si="2"/>
      </c>
      <c r="G100" s="59">
        <f t="shared" si="3"/>
      </c>
      <c r="H100" s="53">
        <f t="shared" si="4"/>
      </c>
      <c r="I100" s="53">
        <f t="shared" si="5"/>
      </c>
      <c r="J100" s="53">
        <f t="shared" si="6"/>
      </c>
      <c r="K100" s="59">
        <f t="shared" si="7"/>
      </c>
      <c r="L100" s="53">
        <f t="shared" si="8"/>
      </c>
      <c r="M100" s="59">
        <f t="shared" si="9"/>
      </c>
      <c r="N100" s="68">
        <f t="shared" si="10"/>
      </c>
      <c r="P100" s="22">
        <f t="shared" si="11"/>
      </c>
    </row>
    <row r="101">
      <c r="A101" s="56">
        <f>IF($B101="","",96)</f>
      </c>
      <c r="B101" s="66">
        <f>IF(往来单位!$B$99="","",往来单位!$B$99)</f>
      </c>
      <c r="C101" s="56">
        <f>IF($B101="","",往来单位!$C$99&amp;"")</f>
      </c>
      <c r="D101" s="53">
        <f t="shared" si="0"/>
      </c>
      <c r="E101" s="53">
        <f t="shared" si="1"/>
      </c>
      <c r="F101" s="53">
        <f t="shared" si="2"/>
      </c>
      <c r="G101" s="59">
        <f t="shared" si="3"/>
      </c>
      <c r="H101" s="53">
        <f t="shared" si="4"/>
      </c>
      <c r="I101" s="53">
        <f t="shared" si="5"/>
      </c>
      <c r="J101" s="53">
        <f t="shared" si="6"/>
      </c>
      <c r="K101" s="59">
        <f t="shared" si="7"/>
      </c>
      <c r="L101" s="53">
        <f t="shared" si="8"/>
      </c>
      <c r="M101" s="59">
        <f t="shared" si="9"/>
      </c>
      <c r="N101" s="68">
        <f t="shared" si="10"/>
      </c>
      <c r="P101" s="22">
        <f t="shared" si="11"/>
      </c>
    </row>
    <row r="102">
      <c r="A102" s="56">
        <f>IF($B102="","",97)</f>
      </c>
      <c r="B102" s="66">
        <f>IF(往来单位!$B$100="","",往来单位!$B$100)</f>
      </c>
      <c r="C102" s="56">
        <f>IF($B102="","",往来单位!$C$100&amp;"")</f>
      </c>
      <c r="D102" s="53">
        <f t="shared" si="0"/>
      </c>
      <c r="E102" s="53">
        <f t="shared" si="1"/>
      </c>
      <c r="F102" s="53">
        <f t="shared" si="2"/>
      </c>
      <c r="G102" s="59">
        <f t="shared" si="3"/>
      </c>
      <c r="H102" s="53">
        <f t="shared" si="4"/>
      </c>
      <c r="I102" s="53">
        <f t="shared" si="5"/>
      </c>
      <c r="J102" s="53">
        <f t="shared" si="6"/>
      </c>
      <c r="K102" s="59">
        <f t="shared" si="7"/>
      </c>
      <c r="L102" s="53">
        <f t="shared" si="8"/>
      </c>
      <c r="M102" s="59">
        <f t="shared" si="9"/>
      </c>
      <c r="N102" s="68">
        <f t="shared" si="10"/>
      </c>
      <c r="P102" s="22">
        <f t="shared" si="11"/>
      </c>
    </row>
    <row r="103">
      <c r="A103" s="56">
        <f>IF($B103="","",98)</f>
      </c>
      <c r="B103" s="66">
        <f>IF(往来单位!$B$101="","",往来单位!$B$101)</f>
      </c>
      <c r="C103" s="56">
        <f>IF($B103="","",往来单位!$C$101&amp;"")</f>
      </c>
      <c r="D103" s="53">
        <f t="shared" si="0"/>
      </c>
      <c r="E103" s="53">
        <f t="shared" si="1"/>
      </c>
      <c r="F103" s="53">
        <f t="shared" si="2"/>
      </c>
      <c r="G103" s="59">
        <f t="shared" si="3"/>
      </c>
      <c r="H103" s="53">
        <f t="shared" si="4"/>
      </c>
      <c r="I103" s="53">
        <f t="shared" si="5"/>
      </c>
      <c r="J103" s="53">
        <f t="shared" si="6"/>
      </c>
      <c r="K103" s="59">
        <f t="shared" si="7"/>
      </c>
      <c r="L103" s="53">
        <f t="shared" si="8"/>
      </c>
      <c r="M103" s="59">
        <f t="shared" si="9"/>
      </c>
      <c r="N103" s="68">
        <f t="shared" si="10"/>
      </c>
      <c r="P103" s="22">
        <f t="shared" si="11"/>
      </c>
    </row>
    <row r="104">
      <c r="A104" s="56">
        <f>IF($B104="","",99)</f>
      </c>
      <c r="B104" s="66">
        <f>IF(往来单位!$B$102="","",往来单位!$B$102)</f>
      </c>
      <c r="C104" s="56">
        <f>IF($B104="","",往来单位!$C$102&amp;"")</f>
      </c>
      <c r="D104" s="53">
        <f t="shared" si="0"/>
      </c>
      <c r="E104" s="53">
        <f t="shared" si="1"/>
      </c>
      <c r="F104" s="53">
        <f t="shared" si="2"/>
      </c>
      <c r="G104" s="59">
        <f t="shared" si="3"/>
      </c>
      <c r="H104" s="53">
        <f t="shared" si="4"/>
      </c>
      <c r="I104" s="53">
        <f t="shared" si="5"/>
      </c>
      <c r="J104" s="53">
        <f t="shared" si="6"/>
      </c>
      <c r="K104" s="59">
        <f t="shared" si="7"/>
      </c>
      <c r="L104" s="53">
        <f t="shared" si="8"/>
      </c>
      <c r="M104" s="59">
        <f t="shared" si="9"/>
      </c>
      <c r="N104" s="68">
        <f t="shared" si="10"/>
      </c>
      <c r="P104" s="22">
        <f t="shared" si="11"/>
      </c>
    </row>
    <row r="105">
      <c r="A105" s="56">
        <f>IF($B105="","",100)</f>
      </c>
      <c r="B105" s="66">
        <f>IF(往来单位!$B$103="","",往来单位!$B$103)</f>
      </c>
      <c r="C105" s="56">
        <f>IF($B105="","",往来单位!$C$103&amp;"")</f>
      </c>
      <c r="D105" s="53">
        <f t="shared" si="0"/>
      </c>
      <c r="E105" s="53">
        <f t="shared" si="1"/>
      </c>
      <c r="F105" s="53">
        <f t="shared" si="2"/>
      </c>
      <c r="G105" s="59">
        <f t="shared" si="3"/>
      </c>
      <c r="H105" s="53">
        <f t="shared" si="4"/>
      </c>
      <c r="I105" s="53">
        <f t="shared" si="5"/>
      </c>
      <c r="J105" s="53">
        <f t="shared" si="6"/>
      </c>
      <c r="K105" s="59">
        <f t="shared" si="7"/>
      </c>
      <c r="L105" s="53">
        <f t="shared" si="8"/>
      </c>
      <c r="M105" s="59">
        <f t="shared" si="9"/>
      </c>
      <c r="N105" s="68">
        <f t="shared" si="10"/>
      </c>
      <c r="P105" s="22">
        <f t="shared" si="11"/>
      </c>
    </row>
    <row r="106">
      <c r="A106" s="56">
        <f>IF($B106="","",101)</f>
      </c>
      <c r="B106" s="66">
        <f>IF(往来单位!$B$104="","",往来单位!$B$104)</f>
      </c>
      <c r="C106" s="56">
        <f>IF($B106="","",往来单位!$C$104&amp;"")</f>
      </c>
      <c r="D106" s="53">
        <f t="shared" si="0"/>
      </c>
      <c r="E106" s="53">
        <f t="shared" si="1"/>
      </c>
      <c r="F106" s="53">
        <f t="shared" si="2"/>
      </c>
      <c r="G106" s="59">
        <f t="shared" si="3"/>
      </c>
      <c r="H106" s="53">
        <f t="shared" si="4"/>
      </c>
      <c r="I106" s="53">
        <f t="shared" si="5"/>
      </c>
      <c r="J106" s="53">
        <f t="shared" si="6"/>
      </c>
      <c r="K106" s="59">
        <f t="shared" si="7"/>
      </c>
      <c r="L106" s="53">
        <f t="shared" si="8"/>
      </c>
      <c r="M106" s="59">
        <f t="shared" si="9"/>
      </c>
      <c r="N106" s="68">
        <f t="shared" si="10"/>
      </c>
      <c r="P106" s="22">
        <f t="shared" si="11"/>
      </c>
    </row>
    <row r="107">
      <c r="A107" s="56">
        <f>IF($B107="","",102)</f>
      </c>
      <c r="B107" s="66">
        <f>IF(往来单位!$B$105="","",往来单位!$B$105)</f>
      </c>
      <c r="C107" s="56">
        <f>IF($B107="","",往来单位!$C$105&amp;"")</f>
      </c>
      <c r="D107" s="53">
        <f t="shared" si="0"/>
      </c>
      <c r="E107" s="53">
        <f t="shared" si="1"/>
      </c>
      <c r="F107" s="53">
        <f t="shared" si="2"/>
      </c>
      <c r="G107" s="59">
        <f t="shared" si="3"/>
      </c>
      <c r="H107" s="53">
        <f t="shared" si="4"/>
      </c>
      <c r="I107" s="53">
        <f t="shared" si="5"/>
      </c>
      <c r="J107" s="53">
        <f t="shared" si="6"/>
      </c>
      <c r="K107" s="59">
        <f t="shared" si="7"/>
      </c>
      <c r="L107" s="53">
        <f t="shared" si="8"/>
      </c>
      <c r="M107" s="59">
        <f t="shared" si="9"/>
      </c>
      <c r="N107" s="68">
        <f t="shared" si="10"/>
      </c>
      <c r="P107" s="22">
        <f t="shared" si="11"/>
      </c>
    </row>
    <row r="108">
      <c r="A108" s="56">
        <f>IF($B108="","",103)</f>
      </c>
      <c r="B108" s="66">
        <f>IF(往来单位!$B$106="","",往来单位!$B$106)</f>
      </c>
      <c r="C108" s="56">
        <f>IF($B108="","",往来单位!$C$106&amp;"")</f>
      </c>
      <c r="D108" s="53">
        <f t="shared" si="0"/>
      </c>
      <c r="E108" s="53">
        <f t="shared" si="1"/>
      </c>
      <c r="F108" s="53">
        <f t="shared" si="2"/>
      </c>
      <c r="G108" s="59">
        <f t="shared" si="3"/>
      </c>
      <c r="H108" s="53">
        <f t="shared" si="4"/>
      </c>
      <c r="I108" s="53">
        <f t="shared" si="5"/>
      </c>
      <c r="J108" s="53">
        <f t="shared" si="6"/>
      </c>
      <c r="K108" s="59">
        <f t="shared" si="7"/>
      </c>
      <c r="L108" s="53">
        <f t="shared" si="8"/>
      </c>
      <c r="M108" s="59">
        <f t="shared" si="9"/>
      </c>
      <c r="N108" s="68">
        <f t="shared" si="10"/>
      </c>
      <c r="P108" s="22">
        <f t="shared" si="11"/>
      </c>
    </row>
    <row r="109">
      <c r="A109" s="56">
        <f>IF($B109="","",104)</f>
      </c>
      <c r="B109" s="66">
        <f>IF(往来单位!$B$107="","",往来单位!$B$107)</f>
      </c>
      <c r="C109" s="56">
        <f>IF($B109="","",往来单位!$C$107&amp;"")</f>
      </c>
      <c r="D109" s="53">
        <f t="shared" si="0"/>
      </c>
      <c r="E109" s="53">
        <f t="shared" si="1"/>
      </c>
      <c r="F109" s="53">
        <f t="shared" si="2"/>
      </c>
      <c r="G109" s="59">
        <f t="shared" si="3"/>
      </c>
      <c r="H109" s="53">
        <f t="shared" si="4"/>
      </c>
      <c r="I109" s="53">
        <f t="shared" si="5"/>
      </c>
      <c r="J109" s="53">
        <f t="shared" si="6"/>
      </c>
      <c r="K109" s="59">
        <f t="shared" si="7"/>
      </c>
      <c r="L109" s="53">
        <f t="shared" si="8"/>
      </c>
      <c r="M109" s="59">
        <f t="shared" si="9"/>
      </c>
      <c r="N109" s="68">
        <f t="shared" si="10"/>
      </c>
      <c r="P109" s="22">
        <f t="shared" si="11"/>
      </c>
    </row>
    <row r="110">
      <c r="A110" s="56">
        <f>IF($B110="","",105)</f>
      </c>
      <c r="B110" s="66">
        <f>IF(往来单位!$B$108="","",往来单位!$B$108)</f>
      </c>
      <c r="C110" s="56">
        <f>IF($B110="","",往来单位!$C$108&amp;"")</f>
      </c>
      <c r="D110" s="53">
        <f t="shared" si="0"/>
      </c>
      <c r="E110" s="53">
        <f t="shared" si="1"/>
      </c>
      <c r="F110" s="53">
        <f t="shared" si="2"/>
      </c>
      <c r="G110" s="59">
        <f t="shared" si="3"/>
      </c>
      <c r="H110" s="53">
        <f t="shared" si="4"/>
      </c>
      <c r="I110" s="53">
        <f t="shared" si="5"/>
      </c>
      <c r="J110" s="53">
        <f t="shared" si="6"/>
      </c>
      <c r="K110" s="59">
        <f t="shared" si="7"/>
      </c>
      <c r="L110" s="53">
        <f t="shared" si="8"/>
      </c>
      <c r="M110" s="59">
        <f t="shared" si="9"/>
      </c>
      <c r="N110" s="68">
        <f t="shared" si="10"/>
      </c>
      <c r="P110" s="22">
        <f t="shared" si="11"/>
      </c>
    </row>
    <row r="111">
      <c r="A111" s="56">
        <f>IF($B111="","",106)</f>
      </c>
      <c r="B111" s="66">
        <f>IF(往来单位!$B$109="","",往来单位!$B$109)</f>
      </c>
      <c r="C111" s="56">
        <f>IF($B111="","",往来单位!$C$109&amp;"")</f>
      </c>
      <c r="D111" s="53">
        <f t="shared" si="0"/>
      </c>
      <c r="E111" s="53">
        <f t="shared" si="1"/>
      </c>
      <c r="F111" s="53">
        <f t="shared" si="2"/>
      </c>
      <c r="G111" s="59">
        <f t="shared" si="3"/>
      </c>
      <c r="H111" s="53">
        <f t="shared" si="4"/>
      </c>
      <c r="I111" s="53">
        <f t="shared" si="5"/>
      </c>
      <c r="J111" s="53">
        <f t="shared" si="6"/>
      </c>
      <c r="K111" s="59">
        <f t="shared" si="7"/>
      </c>
      <c r="L111" s="53">
        <f t="shared" si="8"/>
      </c>
      <c r="M111" s="59">
        <f t="shared" si="9"/>
      </c>
      <c r="N111" s="68">
        <f t="shared" si="10"/>
      </c>
      <c r="P111" s="22">
        <f t="shared" si="11"/>
      </c>
    </row>
    <row r="112">
      <c r="A112" s="56">
        <f>IF($B112="","",107)</f>
      </c>
      <c r="B112" s="66">
        <f>IF(往来单位!$B$110="","",往来单位!$B$110)</f>
      </c>
      <c r="C112" s="56">
        <f>IF($B112="","",往来单位!$C$110&amp;"")</f>
      </c>
      <c r="D112" s="53">
        <f t="shared" si="0"/>
      </c>
      <c r="E112" s="53">
        <f t="shared" si="1"/>
      </c>
      <c r="F112" s="53">
        <f t="shared" si="2"/>
      </c>
      <c r="G112" s="59">
        <f t="shared" si="3"/>
      </c>
      <c r="H112" s="53">
        <f t="shared" si="4"/>
      </c>
      <c r="I112" s="53">
        <f t="shared" si="5"/>
      </c>
      <c r="J112" s="53">
        <f t="shared" si="6"/>
      </c>
      <c r="K112" s="59">
        <f t="shared" si="7"/>
      </c>
      <c r="L112" s="53">
        <f t="shared" si="8"/>
      </c>
      <c r="M112" s="59">
        <f t="shared" si="9"/>
      </c>
      <c r="N112" s="68">
        <f t="shared" si="10"/>
      </c>
      <c r="P112" s="22">
        <f t="shared" si="11"/>
      </c>
    </row>
    <row r="113">
      <c r="A113" s="56">
        <f>IF($B113="","",108)</f>
      </c>
      <c r="B113" s="66">
        <f>IF(往来单位!$B$111="","",往来单位!$B$111)</f>
      </c>
      <c r="C113" s="56">
        <f>IF($B113="","",往来单位!$C$111&amp;"")</f>
      </c>
      <c r="D113" s="53">
        <f t="shared" si="0"/>
      </c>
      <c r="E113" s="53">
        <f t="shared" si="1"/>
      </c>
      <c r="F113" s="53">
        <f t="shared" si="2"/>
      </c>
      <c r="G113" s="59">
        <f t="shared" si="3"/>
      </c>
      <c r="H113" s="53">
        <f t="shared" si="4"/>
      </c>
      <c r="I113" s="53">
        <f t="shared" si="5"/>
      </c>
      <c r="J113" s="53">
        <f t="shared" si="6"/>
      </c>
      <c r="K113" s="59">
        <f t="shared" si="7"/>
      </c>
      <c r="L113" s="53">
        <f t="shared" si="8"/>
      </c>
      <c r="M113" s="59">
        <f t="shared" si="9"/>
      </c>
      <c r="N113" s="68">
        <f t="shared" si="10"/>
      </c>
      <c r="P113" s="22">
        <f t="shared" si="11"/>
      </c>
    </row>
    <row r="114">
      <c r="A114" s="56">
        <f>IF($B114="","",109)</f>
      </c>
      <c r="B114" s="66">
        <f>IF(往来单位!$B$112="","",往来单位!$B$112)</f>
      </c>
      <c r="C114" s="56">
        <f>IF($B114="","",往来单位!$C$112&amp;"")</f>
      </c>
      <c r="D114" s="53">
        <f t="shared" si="0"/>
      </c>
      <c r="E114" s="53">
        <f t="shared" si="1"/>
      </c>
      <c r="F114" s="53">
        <f t="shared" si="2"/>
      </c>
      <c r="G114" s="59">
        <f t="shared" si="3"/>
      </c>
      <c r="H114" s="53">
        <f t="shared" si="4"/>
      </c>
      <c r="I114" s="53">
        <f t="shared" si="5"/>
      </c>
      <c r="J114" s="53">
        <f t="shared" si="6"/>
      </c>
      <c r="K114" s="59">
        <f t="shared" si="7"/>
      </c>
      <c r="L114" s="53">
        <f t="shared" si="8"/>
      </c>
      <c r="M114" s="59">
        <f t="shared" si="9"/>
      </c>
      <c r="N114" s="68">
        <f t="shared" si="10"/>
      </c>
      <c r="P114" s="22">
        <f t="shared" si="11"/>
      </c>
    </row>
    <row r="115">
      <c r="A115" s="56">
        <f>IF($B115="","",110)</f>
      </c>
      <c r="B115" s="66">
        <f>IF(往来单位!$B$113="","",往来单位!$B$113)</f>
      </c>
      <c r="C115" s="56">
        <f>IF($B115="","",往来单位!$C$113&amp;"")</f>
      </c>
      <c r="D115" s="53">
        <f t="shared" si="0"/>
      </c>
      <c r="E115" s="53">
        <f t="shared" si="1"/>
      </c>
      <c r="F115" s="53">
        <f t="shared" si="2"/>
      </c>
      <c r="G115" s="59">
        <f t="shared" si="3"/>
      </c>
      <c r="H115" s="53">
        <f t="shared" si="4"/>
      </c>
      <c r="I115" s="53">
        <f t="shared" si="5"/>
      </c>
      <c r="J115" s="53">
        <f t="shared" si="6"/>
      </c>
      <c r="K115" s="59">
        <f t="shared" si="7"/>
      </c>
      <c r="L115" s="53">
        <f t="shared" si="8"/>
      </c>
      <c r="M115" s="59">
        <f t="shared" si="9"/>
      </c>
      <c r="N115" s="68">
        <f t="shared" si="10"/>
      </c>
      <c r="P115" s="22">
        <f t="shared" si="11"/>
      </c>
    </row>
    <row r="116">
      <c r="A116" s="56">
        <f>IF($B116="","",111)</f>
      </c>
      <c r="B116" s="66">
        <f>IF(往来单位!$B$114="","",往来单位!$B$114)</f>
      </c>
      <c r="C116" s="56">
        <f>IF($B116="","",往来单位!$C$114&amp;"")</f>
      </c>
      <c r="D116" s="53">
        <f t="shared" si="0"/>
      </c>
      <c r="E116" s="53">
        <f t="shared" si="1"/>
      </c>
      <c r="F116" s="53">
        <f t="shared" si="2"/>
      </c>
      <c r="G116" s="59">
        <f t="shared" si="3"/>
      </c>
      <c r="H116" s="53">
        <f t="shared" si="4"/>
      </c>
      <c r="I116" s="53">
        <f t="shared" si="5"/>
      </c>
      <c r="J116" s="53">
        <f t="shared" si="6"/>
      </c>
      <c r="K116" s="59">
        <f t="shared" si="7"/>
      </c>
      <c r="L116" s="53">
        <f t="shared" si="8"/>
      </c>
      <c r="M116" s="59">
        <f t="shared" si="9"/>
      </c>
      <c r="N116" s="68">
        <f t="shared" si="10"/>
      </c>
      <c r="P116" s="22">
        <f t="shared" si="11"/>
      </c>
    </row>
    <row r="117">
      <c r="A117" s="56">
        <f>IF($B117="","",112)</f>
      </c>
      <c r="B117" s="66">
        <f>IF(往来单位!$B$115="","",往来单位!$B$115)</f>
      </c>
      <c r="C117" s="56">
        <f>IF($B117="","",往来单位!$C$115&amp;"")</f>
      </c>
      <c r="D117" s="53">
        <f t="shared" si="0"/>
      </c>
      <c r="E117" s="53">
        <f t="shared" si="1"/>
      </c>
      <c r="F117" s="53">
        <f t="shared" si="2"/>
      </c>
      <c r="G117" s="59">
        <f t="shared" si="3"/>
      </c>
      <c r="H117" s="53">
        <f t="shared" si="4"/>
      </c>
      <c r="I117" s="53">
        <f t="shared" si="5"/>
      </c>
      <c r="J117" s="53">
        <f t="shared" si="6"/>
      </c>
      <c r="K117" s="59">
        <f t="shared" si="7"/>
      </c>
      <c r="L117" s="53">
        <f t="shared" si="8"/>
      </c>
      <c r="M117" s="59">
        <f t="shared" si="9"/>
      </c>
      <c r="N117" s="68">
        <f t="shared" si="10"/>
      </c>
      <c r="P117" s="22">
        <f t="shared" si="11"/>
      </c>
    </row>
    <row r="118">
      <c r="A118" s="56">
        <f>IF($B118="","",113)</f>
      </c>
      <c r="B118" s="66">
        <f>IF(往来单位!$B$116="","",往来单位!$B$116)</f>
      </c>
      <c r="C118" s="56">
        <f>IF($B118="","",往来单位!$C$116&amp;"")</f>
      </c>
      <c r="D118" s="53">
        <f t="shared" si="0"/>
      </c>
      <c r="E118" s="53">
        <f t="shared" si="1"/>
      </c>
      <c r="F118" s="53">
        <f t="shared" si="2"/>
      </c>
      <c r="G118" s="59">
        <f t="shared" si="3"/>
      </c>
      <c r="H118" s="53">
        <f t="shared" si="4"/>
      </c>
      <c r="I118" s="53">
        <f t="shared" si="5"/>
      </c>
      <c r="J118" s="53">
        <f t="shared" si="6"/>
      </c>
      <c r="K118" s="59">
        <f t="shared" si="7"/>
      </c>
      <c r="L118" s="53">
        <f t="shared" si="8"/>
      </c>
      <c r="M118" s="59">
        <f t="shared" si="9"/>
      </c>
      <c r="N118" s="68">
        <f t="shared" si="10"/>
      </c>
      <c r="P118" s="22">
        <f t="shared" si="11"/>
      </c>
    </row>
    <row r="119">
      <c r="A119" s="56">
        <f>IF($B119="","",114)</f>
      </c>
      <c r="B119" s="66">
        <f>IF(往来单位!$B$117="","",往来单位!$B$117)</f>
      </c>
      <c r="C119" s="56">
        <f>IF($B119="","",往来单位!$C$117&amp;"")</f>
      </c>
      <c r="D119" s="53">
        <f t="shared" si="0"/>
      </c>
      <c r="E119" s="53">
        <f t="shared" si="1"/>
      </c>
      <c r="F119" s="53">
        <f t="shared" si="2"/>
      </c>
      <c r="G119" s="59">
        <f t="shared" si="3"/>
      </c>
      <c r="H119" s="53">
        <f t="shared" si="4"/>
      </c>
      <c r="I119" s="53">
        <f t="shared" si="5"/>
      </c>
      <c r="J119" s="53">
        <f t="shared" si="6"/>
      </c>
      <c r="K119" s="59">
        <f t="shared" si="7"/>
      </c>
      <c r="L119" s="53">
        <f t="shared" si="8"/>
      </c>
      <c r="M119" s="59">
        <f t="shared" si="9"/>
      </c>
      <c r="N119" s="68">
        <f t="shared" si="10"/>
      </c>
      <c r="P119" s="22">
        <f t="shared" si="11"/>
      </c>
    </row>
    <row r="120">
      <c r="A120" s="56">
        <f>IF($B120="","",115)</f>
      </c>
      <c r="B120" s="66">
        <f>IF(往来单位!$B$118="","",往来单位!$B$118)</f>
      </c>
      <c r="C120" s="56">
        <f>IF($B120="","",往来单位!$C$118&amp;"")</f>
      </c>
      <c r="D120" s="53">
        <f t="shared" si="0"/>
      </c>
      <c r="E120" s="53">
        <f t="shared" si="1"/>
      </c>
      <c r="F120" s="53">
        <f t="shared" si="2"/>
      </c>
      <c r="G120" s="59">
        <f t="shared" si="3"/>
      </c>
      <c r="H120" s="53">
        <f t="shared" si="4"/>
      </c>
      <c r="I120" s="53">
        <f t="shared" si="5"/>
      </c>
      <c r="J120" s="53">
        <f t="shared" si="6"/>
      </c>
      <c r="K120" s="59">
        <f t="shared" si="7"/>
      </c>
      <c r="L120" s="53">
        <f t="shared" si="8"/>
      </c>
      <c r="M120" s="59">
        <f t="shared" si="9"/>
      </c>
      <c r="N120" s="68">
        <f t="shared" si="10"/>
      </c>
      <c r="P120" s="22">
        <f t="shared" si="11"/>
      </c>
    </row>
    <row r="121">
      <c r="A121" s="56">
        <f>IF($B121="","",116)</f>
      </c>
      <c r="B121" s="66">
        <f>IF(往来单位!$B$119="","",往来单位!$B$119)</f>
      </c>
      <c r="C121" s="56">
        <f>IF($B121="","",往来单位!$C$119&amp;"")</f>
      </c>
      <c r="D121" s="53">
        <f t="shared" si="0"/>
      </c>
      <c r="E121" s="53">
        <f t="shared" si="1"/>
      </c>
      <c r="F121" s="53">
        <f t="shared" si="2"/>
      </c>
      <c r="G121" s="59">
        <f t="shared" si="3"/>
      </c>
      <c r="H121" s="53">
        <f t="shared" si="4"/>
      </c>
      <c r="I121" s="53">
        <f t="shared" si="5"/>
      </c>
      <c r="J121" s="53">
        <f t="shared" si="6"/>
      </c>
      <c r="K121" s="59">
        <f t="shared" si="7"/>
      </c>
      <c r="L121" s="53">
        <f t="shared" si="8"/>
      </c>
      <c r="M121" s="59">
        <f t="shared" si="9"/>
      </c>
      <c r="N121" s="68">
        <f t="shared" si="10"/>
      </c>
      <c r="P121" s="22">
        <f t="shared" si="11"/>
      </c>
    </row>
    <row r="122">
      <c r="A122" s="56">
        <f>IF($B122="","",117)</f>
      </c>
      <c r="B122" s="66">
        <f>IF(往来单位!$B$120="","",往来单位!$B$120)</f>
      </c>
      <c r="C122" s="56">
        <f>IF($B122="","",往来单位!$C$120&amp;"")</f>
      </c>
      <c r="D122" s="53">
        <f t="shared" si="0"/>
      </c>
      <c r="E122" s="53">
        <f t="shared" si="1"/>
      </c>
      <c r="F122" s="53">
        <f t="shared" si="2"/>
      </c>
      <c r="G122" s="59">
        <f t="shared" si="3"/>
      </c>
      <c r="H122" s="53">
        <f t="shared" si="4"/>
      </c>
      <c r="I122" s="53">
        <f t="shared" si="5"/>
      </c>
      <c r="J122" s="53">
        <f t="shared" si="6"/>
      </c>
      <c r="K122" s="59">
        <f t="shared" si="7"/>
      </c>
      <c r="L122" s="53">
        <f t="shared" si="8"/>
      </c>
      <c r="M122" s="59">
        <f t="shared" si="9"/>
      </c>
      <c r="N122" s="68">
        <f t="shared" si="10"/>
      </c>
      <c r="P122" s="22">
        <f t="shared" si="11"/>
      </c>
    </row>
    <row r="123">
      <c r="A123" s="56">
        <f>IF($B123="","",118)</f>
      </c>
      <c r="B123" s="66">
        <f>IF(往来单位!$B$121="","",往来单位!$B$121)</f>
      </c>
      <c r="C123" s="56">
        <f>IF($B123="","",往来单位!$C$121&amp;"")</f>
      </c>
      <c r="D123" s="53">
        <f t="shared" si="0"/>
      </c>
      <c r="E123" s="53">
        <f t="shared" si="1"/>
      </c>
      <c r="F123" s="53">
        <f t="shared" si="2"/>
      </c>
      <c r="G123" s="59">
        <f t="shared" si="3"/>
      </c>
      <c r="H123" s="53">
        <f t="shared" si="4"/>
      </c>
      <c r="I123" s="53">
        <f t="shared" si="5"/>
      </c>
      <c r="J123" s="53">
        <f t="shared" si="6"/>
      </c>
      <c r="K123" s="59">
        <f t="shared" si="7"/>
      </c>
      <c r="L123" s="53">
        <f t="shared" si="8"/>
      </c>
      <c r="M123" s="59">
        <f t="shared" si="9"/>
      </c>
      <c r="N123" s="68">
        <f t="shared" si="10"/>
      </c>
      <c r="P123" s="22">
        <f t="shared" si="11"/>
      </c>
    </row>
    <row r="124">
      <c r="A124" s="56">
        <f>IF($B124="","",119)</f>
      </c>
      <c r="B124" s="66">
        <f>IF(往来单位!$B$122="","",往来单位!$B$122)</f>
      </c>
      <c r="C124" s="56">
        <f>IF($B124="","",往来单位!$C$122&amp;"")</f>
      </c>
      <c r="D124" s="53">
        <f t="shared" si="0"/>
      </c>
      <c r="E124" s="53">
        <f t="shared" si="1"/>
      </c>
      <c r="F124" s="53">
        <f t="shared" si="2"/>
      </c>
      <c r="G124" s="59">
        <f t="shared" si="3"/>
      </c>
      <c r="H124" s="53">
        <f t="shared" si="4"/>
      </c>
      <c r="I124" s="53">
        <f t="shared" si="5"/>
      </c>
      <c r="J124" s="53">
        <f t="shared" si="6"/>
      </c>
      <c r="K124" s="59">
        <f t="shared" si="7"/>
      </c>
      <c r="L124" s="53">
        <f t="shared" si="8"/>
      </c>
      <c r="M124" s="59">
        <f t="shared" si="9"/>
      </c>
      <c r="N124" s="68">
        <f t="shared" si="10"/>
      </c>
      <c r="P124" s="22">
        <f t="shared" si="11"/>
      </c>
    </row>
    <row r="125">
      <c r="A125" s="56">
        <f>IF($B125="","",120)</f>
      </c>
      <c r="B125" s="66">
        <f>IF(往来单位!$B$123="","",往来单位!$B$123)</f>
      </c>
      <c r="C125" s="56">
        <f>IF($B125="","",往来单位!$C$123&amp;"")</f>
      </c>
      <c r="D125" s="53">
        <f t="shared" si="0"/>
      </c>
      <c r="E125" s="53">
        <f t="shared" si="1"/>
      </c>
      <c r="F125" s="53">
        <f t="shared" si="2"/>
      </c>
      <c r="G125" s="59">
        <f t="shared" si="3"/>
      </c>
      <c r="H125" s="53">
        <f t="shared" si="4"/>
      </c>
      <c r="I125" s="53">
        <f t="shared" si="5"/>
      </c>
      <c r="J125" s="53">
        <f t="shared" si="6"/>
      </c>
      <c r="K125" s="59">
        <f t="shared" si="7"/>
      </c>
      <c r="L125" s="53">
        <f t="shared" si="8"/>
      </c>
      <c r="M125" s="59">
        <f t="shared" si="9"/>
      </c>
      <c r="N125" s="68">
        <f t="shared" si="10"/>
      </c>
      <c r="P125" s="22">
        <f t="shared" si="11"/>
      </c>
    </row>
    <row r="126">
      <c r="A126" s="56">
        <f>IF($B126="","",121)</f>
      </c>
      <c r="B126" s="66">
        <f>IF(往来单位!$B$124="","",往来单位!$B$124)</f>
      </c>
      <c r="C126" s="56">
        <f>IF($B126="","",往来单位!$C$124&amp;"")</f>
      </c>
      <c r="D126" s="53">
        <f t="shared" si="0"/>
      </c>
      <c r="E126" s="53">
        <f t="shared" si="1"/>
      </c>
      <c r="F126" s="53">
        <f t="shared" si="2"/>
      </c>
      <c r="G126" s="59">
        <f t="shared" si="3"/>
      </c>
      <c r="H126" s="53">
        <f t="shared" si="4"/>
      </c>
      <c r="I126" s="53">
        <f t="shared" si="5"/>
      </c>
      <c r="J126" s="53">
        <f t="shared" si="6"/>
      </c>
      <c r="K126" s="59">
        <f t="shared" si="7"/>
      </c>
      <c r="L126" s="53">
        <f t="shared" si="8"/>
      </c>
      <c r="M126" s="59">
        <f t="shared" si="9"/>
      </c>
      <c r="N126" s="68">
        <f t="shared" si="10"/>
      </c>
      <c r="P126" s="22">
        <f t="shared" si="11"/>
      </c>
    </row>
    <row r="127">
      <c r="A127" s="56">
        <f>IF($B127="","",122)</f>
      </c>
      <c r="B127" s="66">
        <f>IF(往来单位!$B$125="","",往来单位!$B$125)</f>
      </c>
      <c r="C127" s="56">
        <f>IF($B127="","",往来单位!$C$125&amp;"")</f>
      </c>
      <c r="D127" s="53">
        <f t="shared" si="0"/>
      </c>
      <c r="E127" s="53">
        <f t="shared" si="1"/>
      </c>
      <c r="F127" s="53">
        <f t="shared" si="2"/>
      </c>
      <c r="G127" s="59">
        <f t="shared" si="3"/>
      </c>
      <c r="H127" s="53">
        <f t="shared" si="4"/>
      </c>
      <c r="I127" s="53">
        <f t="shared" si="5"/>
      </c>
      <c r="J127" s="53">
        <f t="shared" si="6"/>
      </c>
      <c r="K127" s="59">
        <f t="shared" si="7"/>
      </c>
      <c r="L127" s="53">
        <f t="shared" si="8"/>
      </c>
      <c r="M127" s="59">
        <f t="shared" si="9"/>
      </c>
      <c r="N127" s="68">
        <f t="shared" si="10"/>
      </c>
      <c r="P127" s="22">
        <f t="shared" si="11"/>
      </c>
    </row>
    <row r="128">
      <c r="A128" s="56">
        <f>IF($B128="","",123)</f>
      </c>
      <c r="B128" s="66">
        <f>IF(往来单位!$B$126="","",往来单位!$B$126)</f>
      </c>
      <c r="C128" s="56">
        <f>IF($B128="","",往来单位!$C$126&amp;"")</f>
      </c>
      <c r="D128" s="53">
        <f t="shared" si="0"/>
      </c>
      <c r="E128" s="53">
        <f t="shared" si="1"/>
      </c>
      <c r="F128" s="53">
        <f t="shared" si="2"/>
      </c>
      <c r="G128" s="59">
        <f t="shared" si="3"/>
      </c>
      <c r="H128" s="53">
        <f t="shared" si="4"/>
      </c>
      <c r="I128" s="53">
        <f t="shared" si="5"/>
      </c>
      <c r="J128" s="53">
        <f t="shared" si="6"/>
      </c>
      <c r="K128" s="59">
        <f t="shared" si="7"/>
      </c>
      <c r="L128" s="53">
        <f t="shared" si="8"/>
      </c>
      <c r="M128" s="59">
        <f t="shared" si="9"/>
      </c>
      <c r="N128" s="68">
        <f t="shared" si="10"/>
      </c>
      <c r="P128" s="22">
        <f t="shared" si="11"/>
      </c>
    </row>
    <row r="129">
      <c r="A129" s="56">
        <f>IF($B129="","",124)</f>
      </c>
      <c r="B129" s="66">
        <f>IF(往来单位!$B$127="","",往来单位!$B$127)</f>
      </c>
      <c r="C129" s="56">
        <f>IF($B129="","",往来单位!$C$127&amp;"")</f>
      </c>
      <c r="D129" s="53">
        <f t="shared" si="0"/>
      </c>
      <c r="E129" s="53">
        <f t="shared" si="1"/>
      </c>
      <c r="F129" s="53">
        <f t="shared" si="2"/>
      </c>
      <c r="G129" s="59">
        <f t="shared" si="3"/>
      </c>
      <c r="H129" s="53">
        <f t="shared" si="4"/>
      </c>
      <c r="I129" s="53">
        <f t="shared" si="5"/>
      </c>
      <c r="J129" s="53">
        <f t="shared" si="6"/>
      </c>
      <c r="K129" s="59">
        <f t="shared" si="7"/>
      </c>
      <c r="L129" s="53">
        <f t="shared" si="8"/>
      </c>
      <c r="M129" s="59">
        <f t="shared" si="9"/>
      </c>
      <c r="N129" s="68">
        <f t="shared" si="10"/>
      </c>
      <c r="P129" s="22">
        <f t="shared" si="11"/>
      </c>
    </row>
    <row r="130">
      <c r="A130" s="56">
        <f>IF($B130="","",125)</f>
      </c>
      <c r="B130" s="66">
        <f>IF(往来单位!$B$128="","",往来单位!$B$128)</f>
      </c>
      <c r="C130" s="56">
        <f>IF($B130="","",往来单位!$C$128&amp;"")</f>
      </c>
      <c r="D130" s="53">
        <f t="shared" si="0"/>
      </c>
      <c r="E130" s="53">
        <f t="shared" si="1"/>
      </c>
      <c r="F130" s="53">
        <f t="shared" si="2"/>
      </c>
      <c r="G130" s="59">
        <f t="shared" si="3"/>
      </c>
      <c r="H130" s="53">
        <f t="shared" si="4"/>
      </c>
      <c r="I130" s="53">
        <f t="shared" si="5"/>
      </c>
      <c r="J130" s="53">
        <f t="shared" si="6"/>
      </c>
      <c r="K130" s="59">
        <f t="shared" si="7"/>
      </c>
      <c r="L130" s="53">
        <f t="shared" si="8"/>
      </c>
      <c r="M130" s="59">
        <f t="shared" si="9"/>
      </c>
      <c r="N130" s="68">
        <f t="shared" si="10"/>
      </c>
      <c r="P130" s="22">
        <f t="shared" si="11"/>
      </c>
    </row>
    <row r="131">
      <c r="A131" s="56">
        <f>IF($B131="","",126)</f>
      </c>
      <c r="B131" s="66">
        <f>IF(往来单位!$B$129="","",往来单位!$B$129)</f>
      </c>
      <c r="C131" s="56">
        <f>IF($B131="","",往来单位!$C$129&amp;"")</f>
      </c>
      <c r="D131" s="53">
        <f t="shared" si="0"/>
      </c>
      <c r="E131" s="53">
        <f t="shared" si="1"/>
      </c>
      <c r="F131" s="53">
        <f t="shared" si="2"/>
      </c>
      <c r="G131" s="59">
        <f t="shared" si="3"/>
      </c>
      <c r="H131" s="53">
        <f t="shared" si="4"/>
      </c>
      <c r="I131" s="53">
        <f t="shared" si="5"/>
      </c>
      <c r="J131" s="53">
        <f t="shared" si="6"/>
      </c>
      <c r="K131" s="59">
        <f t="shared" si="7"/>
      </c>
      <c r="L131" s="53">
        <f t="shared" si="8"/>
      </c>
      <c r="M131" s="59">
        <f t="shared" si="9"/>
      </c>
      <c r="N131" s="68">
        <f t="shared" si="10"/>
      </c>
      <c r="P131" s="22">
        <f t="shared" si="11"/>
      </c>
    </row>
    <row r="132">
      <c r="A132" s="56">
        <f>IF($B132="","",127)</f>
      </c>
      <c r="B132" s="66">
        <f>IF(往来单位!$B$130="","",往来单位!$B$130)</f>
      </c>
      <c r="C132" s="56">
        <f>IF($B132="","",往来单位!$C$130&amp;"")</f>
      </c>
      <c r="D132" s="53">
        <f t="shared" si="0"/>
      </c>
      <c r="E132" s="53">
        <f t="shared" si="1"/>
      </c>
      <c r="F132" s="53">
        <f t="shared" si="2"/>
      </c>
      <c r="G132" s="59">
        <f t="shared" si="3"/>
      </c>
      <c r="H132" s="53">
        <f t="shared" si="4"/>
      </c>
      <c r="I132" s="53">
        <f t="shared" si="5"/>
      </c>
      <c r="J132" s="53">
        <f t="shared" si="6"/>
      </c>
      <c r="K132" s="59">
        <f t="shared" si="7"/>
      </c>
      <c r="L132" s="53">
        <f t="shared" si="8"/>
      </c>
      <c r="M132" s="59">
        <f t="shared" si="9"/>
      </c>
      <c r="N132" s="68">
        <f t="shared" si="10"/>
      </c>
      <c r="P132" s="22">
        <f t="shared" si="11"/>
      </c>
    </row>
    <row r="133">
      <c r="A133" s="56">
        <f>IF($B133="","",128)</f>
      </c>
      <c r="B133" s="66">
        <f>IF(往来单位!$B$131="","",往来单位!$B$131)</f>
      </c>
      <c r="C133" s="56">
        <f>IF($B133="","",往来单位!$C$131&amp;"")</f>
      </c>
      <c r="D133" s="53">
        <f t="shared" si="0"/>
      </c>
      <c r="E133" s="53">
        <f t="shared" si="1"/>
      </c>
      <c r="F133" s="53">
        <f t="shared" si="2"/>
      </c>
      <c r="G133" s="59">
        <f t="shared" si="3"/>
      </c>
      <c r="H133" s="53">
        <f t="shared" si="4"/>
      </c>
      <c r="I133" s="53">
        <f t="shared" si="5"/>
      </c>
      <c r="J133" s="53">
        <f t="shared" si="6"/>
      </c>
      <c r="K133" s="59">
        <f t="shared" si="7"/>
      </c>
      <c r="L133" s="53">
        <f t="shared" si="8"/>
      </c>
      <c r="M133" s="59">
        <f t="shared" si="9"/>
      </c>
      <c r="N133" s="68">
        <f t="shared" si="10"/>
      </c>
      <c r="P133" s="22">
        <f t="shared" si="11"/>
      </c>
    </row>
    <row r="134">
      <c r="A134" s="56">
        <f>IF($B134="","",129)</f>
      </c>
      <c r="B134" s="66">
        <f>IF(往来单位!$B$132="","",往来单位!$B$132)</f>
      </c>
      <c r="C134" s="56">
        <f>IF($B134="","",往来单位!$C$132&amp;"")</f>
      </c>
      <c r="D134" s="53">
        <f t="shared" si="0"/>
      </c>
      <c r="E134" s="53">
        <f t="shared" si="1"/>
      </c>
      <c r="F134" s="53">
        <f t="shared" si="2"/>
      </c>
      <c r="G134" s="59">
        <f t="shared" si="3"/>
      </c>
      <c r="H134" s="53">
        <f t="shared" si="4"/>
      </c>
      <c r="I134" s="53">
        <f t="shared" si="5"/>
      </c>
      <c r="J134" s="53">
        <f t="shared" si="6"/>
      </c>
      <c r="K134" s="59">
        <f t="shared" si="7"/>
      </c>
      <c r="L134" s="53">
        <f t="shared" si="8"/>
      </c>
      <c r="M134" s="59">
        <f t="shared" si="9"/>
      </c>
      <c r="N134" s="68">
        <f t="shared" si="10"/>
      </c>
      <c r="P134" s="22">
        <f t="shared" si="11"/>
      </c>
    </row>
    <row r="135">
      <c r="A135" s="56">
        <f>IF($B135="","",130)</f>
      </c>
      <c r="B135" s="66">
        <f>IF(往来单位!$B$133="","",往来单位!$B$133)</f>
      </c>
      <c r="C135" s="56">
        <f>IF($B135="","",往来单位!$C$133&amp;"")</f>
      </c>
      <c r="D135" s="53">
        <f t="shared" si="0"/>
      </c>
      <c r="E135" s="53">
        <f t="shared" si="1"/>
      </c>
      <c r="F135" s="53">
        <f t="shared" si="2"/>
      </c>
      <c r="G135" s="59">
        <f t="shared" si="3"/>
      </c>
      <c r="H135" s="53">
        <f t="shared" si="4"/>
      </c>
      <c r="I135" s="53">
        <f t="shared" si="5"/>
      </c>
      <c r="J135" s="53">
        <f t="shared" si="6"/>
      </c>
      <c r="K135" s="59">
        <f t="shared" si="7"/>
      </c>
      <c r="L135" s="53">
        <f t="shared" si="8"/>
      </c>
      <c r="M135" s="59">
        <f t="shared" si="9"/>
      </c>
      <c r="N135" s="68">
        <f t="shared" si="10"/>
      </c>
      <c r="P135" s="22">
        <f t="shared" si="11"/>
      </c>
    </row>
    <row r="136">
      <c r="A136" s="56">
        <f>IF($B136="","",131)</f>
      </c>
      <c r="B136" s="66">
        <f>IF(往来单位!$B$134="","",往来单位!$B$134)</f>
      </c>
      <c r="C136" s="56">
        <f>IF($B136="","",往来单位!$C$134&amp;"")</f>
      </c>
      <c r="D136" s="53">
        <f t="shared" si="0"/>
      </c>
      <c r="E136" s="53">
        <f t="shared" si="1"/>
      </c>
      <c r="F136" s="53">
        <f t="shared" si="2"/>
      </c>
      <c r="G136" s="59">
        <f t="shared" si="3"/>
      </c>
      <c r="H136" s="53">
        <f t="shared" si="4"/>
      </c>
      <c r="I136" s="53">
        <f t="shared" si="5"/>
      </c>
      <c r="J136" s="53">
        <f t="shared" si="6"/>
      </c>
      <c r="K136" s="59">
        <f t="shared" si="7"/>
      </c>
      <c r="L136" s="53">
        <f t="shared" si="8"/>
      </c>
      <c r="M136" s="59">
        <f t="shared" si="9"/>
      </c>
      <c r="N136" s="68">
        <f t="shared" si="10"/>
      </c>
      <c r="P136" s="22">
        <f t="shared" si="11"/>
      </c>
    </row>
    <row r="137">
      <c r="A137" s="56">
        <f>IF($B137="","",132)</f>
      </c>
      <c r="B137" s="66">
        <f>IF(往来单位!$B$135="","",往来单位!$B$135)</f>
      </c>
      <c r="C137" s="56">
        <f>IF($B137="","",往来单位!$C$135&amp;"")</f>
      </c>
      <c r="D137" s="53">
        <f t="shared" si="0"/>
      </c>
      <c r="E137" s="53">
        <f t="shared" si="1"/>
      </c>
      <c r="F137" s="53">
        <f t="shared" si="2"/>
      </c>
      <c r="G137" s="59">
        <f t="shared" si="3"/>
      </c>
      <c r="H137" s="53">
        <f t="shared" si="4"/>
      </c>
      <c r="I137" s="53">
        <f t="shared" si="5"/>
      </c>
      <c r="J137" s="53">
        <f t="shared" si="6"/>
      </c>
      <c r="K137" s="59">
        <f t="shared" si="7"/>
      </c>
      <c r="L137" s="53">
        <f t="shared" si="8"/>
      </c>
      <c r="M137" s="59">
        <f t="shared" si="9"/>
      </c>
      <c r="N137" s="68">
        <f t="shared" si="10"/>
      </c>
      <c r="P137" s="22">
        <f t="shared" si="11"/>
      </c>
    </row>
    <row r="138">
      <c r="A138" s="56">
        <f>IF($B138="","",133)</f>
      </c>
      <c r="B138" s="66">
        <f>IF(往来单位!$B$136="","",往来单位!$B$136)</f>
      </c>
      <c r="C138" s="56">
        <f>IF($B138="","",往来单位!$C$136&amp;"")</f>
      </c>
      <c r="D138" s="53">
        <f t="shared" si="0"/>
      </c>
      <c r="E138" s="53">
        <f t="shared" si="1"/>
      </c>
      <c r="F138" s="53">
        <f t="shared" si="2"/>
      </c>
      <c r="G138" s="59">
        <f t="shared" si="3"/>
      </c>
      <c r="H138" s="53">
        <f t="shared" si="4"/>
      </c>
      <c r="I138" s="53">
        <f t="shared" si="5"/>
      </c>
      <c r="J138" s="53">
        <f t="shared" si="6"/>
      </c>
      <c r="K138" s="59">
        <f t="shared" si="7"/>
      </c>
      <c r="L138" s="53">
        <f t="shared" si="8"/>
      </c>
      <c r="M138" s="59">
        <f t="shared" si="9"/>
      </c>
      <c r="N138" s="68">
        <f t="shared" si="10"/>
      </c>
      <c r="P138" s="22">
        <f t="shared" si="11"/>
      </c>
    </row>
    <row r="139">
      <c r="A139" s="56">
        <f>IF($B139="","",134)</f>
      </c>
      <c r="B139" s="66">
        <f>IF(往来单位!$B$137="","",往来单位!$B$137)</f>
      </c>
      <c r="C139" s="56">
        <f>IF($B139="","",往来单位!$C$137&amp;"")</f>
      </c>
      <c r="D139" s="53">
        <f t="shared" si="0"/>
      </c>
      <c r="E139" s="53">
        <f t="shared" si="1"/>
      </c>
      <c r="F139" s="53">
        <f t="shared" si="2"/>
      </c>
      <c r="G139" s="59">
        <f t="shared" si="3"/>
      </c>
      <c r="H139" s="53">
        <f t="shared" si="4"/>
      </c>
      <c r="I139" s="53">
        <f t="shared" si="5"/>
      </c>
      <c r="J139" s="53">
        <f t="shared" si="6"/>
      </c>
      <c r="K139" s="59">
        <f t="shared" si="7"/>
      </c>
      <c r="L139" s="53">
        <f t="shared" si="8"/>
      </c>
      <c r="M139" s="59">
        <f t="shared" si="9"/>
      </c>
      <c r="N139" s="68">
        <f t="shared" si="10"/>
      </c>
      <c r="P139" s="22">
        <f t="shared" si="11"/>
      </c>
    </row>
    <row r="140">
      <c r="A140" s="56">
        <f>IF($B140="","",135)</f>
      </c>
      <c r="B140" s="66">
        <f>IF(往来单位!$B$138="","",往来单位!$B$138)</f>
      </c>
      <c r="C140" s="56">
        <f>IF($B140="","",往来单位!$C$138&amp;"")</f>
      </c>
      <c r="D140" s="53">
        <f t="shared" si="0"/>
      </c>
      <c r="E140" s="53">
        <f t="shared" si="1"/>
      </c>
      <c r="F140" s="53">
        <f t="shared" si="2"/>
      </c>
      <c r="G140" s="59">
        <f t="shared" si="3"/>
      </c>
      <c r="H140" s="53">
        <f t="shared" si="4"/>
      </c>
      <c r="I140" s="53">
        <f t="shared" si="5"/>
      </c>
      <c r="J140" s="53">
        <f t="shared" si="6"/>
      </c>
      <c r="K140" s="59">
        <f t="shared" si="7"/>
      </c>
      <c r="L140" s="53">
        <f t="shared" si="8"/>
      </c>
      <c r="M140" s="59">
        <f t="shared" si="9"/>
      </c>
      <c r="N140" s="68">
        <f t="shared" si="10"/>
      </c>
      <c r="P140" s="22">
        <f t="shared" si="11"/>
      </c>
    </row>
    <row r="141">
      <c r="A141" s="56">
        <f>IF($B141="","",136)</f>
      </c>
      <c r="B141" s="66">
        <f>IF(往来单位!$B$139="","",往来单位!$B$139)</f>
      </c>
      <c r="C141" s="56">
        <f>IF($B141="","",往来单位!$C$139&amp;"")</f>
      </c>
      <c r="D141" s="53">
        <f t="shared" si="0"/>
      </c>
      <c r="E141" s="53">
        <f t="shared" si="1"/>
      </c>
      <c r="F141" s="53">
        <f t="shared" si="2"/>
      </c>
      <c r="G141" s="59">
        <f t="shared" si="3"/>
      </c>
      <c r="H141" s="53">
        <f t="shared" si="4"/>
      </c>
      <c r="I141" s="53">
        <f t="shared" si="5"/>
      </c>
      <c r="J141" s="53">
        <f t="shared" si="6"/>
      </c>
      <c r="K141" s="59">
        <f t="shared" si="7"/>
      </c>
      <c r="L141" s="53">
        <f t="shared" si="8"/>
      </c>
      <c r="M141" s="59">
        <f t="shared" si="9"/>
      </c>
      <c r="N141" s="68">
        <f t="shared" si="10"/>
      </c>
      <c r="P141" s="22">
        <f t="shared" si="11"/>
      </c>
    </row>
    <row r="142">
      <c r="A142" s="56">
        <f>IF($B142="","",137)</f>
      </c>
      <c r="B142" s="66">
        <f>IF(往来单位!$B$140="","",往来单位!$B$140)</f>
      </c>
      <c r="C142" s="56">
        <f>IF($B142="","",往来单位!$C$140&amp;"")</f>
      </c>
      <c r="D142" s="53">
        <f t="shared" si="0"/>
      </c>
      <c r="E142" s="53">
        <f t="shared" si="1"/>
      </c>
      <c r="F142" s="53">
        <f t="shared" si="2"/>
      </c>
      <c r="G142" s="59">
        <f t="shared" si="3"/>
      </c>
      <c r="H142" s="53">
        <f t="shared" si="4"/>
      </c>
      <c r="I142" s="53">
        <f t="shared" si="5"/>
      </c>
      <c r="J142" s="53">
        <f t="shared" si="6"/>
      </c>
      <c r="K142" s="59">
        <f t="shared" si="7"/>
      </c>
      <c r="L142" s="53">
        <f t="shared" si="8"/>
      </c>
      <c r="M142" s="59">
        <f t="shared" si="9"/>
      </c>
      <c r="N142" s="68">
        <f t="shared" si="10"/>
      </c>
      <c r="P142" s="22">
        <f t="shared" si="11"/>
      </c>
    </row>
    <row r="143">
      <c r="A143" s="56">
        <f>IF($B143="","",138)</f>
      </c>
      <c r="B143" s="66">
        <f>IF(往来单位!$B$141="","",往来单位!$B$141)</f>
      </c>
      <c r="C143" s="56">
        <f>IF($B143="","",往来单位!$C$141&amp;"")</f>
      </c>
      <c r="D143" s="53">
        <f t="shared" si="0"/>
      </c>
      <c r="E143" s="53">
        <f t="shared" si="1"/>
      </c>
      <c r="F143" s="53">
        <f t="shared" si="2"/>
      </c>
      <c r="G143" s="59">
        <f t="shared" si="3"/>
      </c>
      <c r="H143" s="53">
        <f t="shared" si="4"/>
      </c>
      <c r="I143" s="53">
        <f t="shared" si="5"/>
      </c>
      <c r="J143" s="53">
        <f t="shared" si="6"/>
      </c>
      <c r="K143" s="59">
        <f t="shared" si="7"/>
      </c>
      <c r="L143" s="53">
        <f t="shared" si="8"/>
      </c>
      <c r="M143" s="59">
        <f t="shared" si="9"/>
      </c>
      <c r="N143" s="68">
        <f t="shared" si="10"/>
      </c>
      <c r="P143" s="22">
        <f t="shared" si="11"/>
      </c>
    </row>
    <row r="144">
      <c r="A144" s="56">
        <f>IF($B144="","",139)</f>
      </c>
      <c r="B144" s="66">
        <f>IF(往来单位!$B$142="","",往来单位!$B$142)</f>
      </c>
      <c r="C144" s="56">
        <f>IF($B144="","",往来单位!$C$142&amp;"")</f>
      </c>
      <c r="D144" s="53">
        <f t="shared" si="0"/>
      </c>
      <c r="E144" s="53">
        <f t="shared" si="1"/>
      </c>
      <c r="F144" s="53">
        <f t="shared" si="2"/>
      </c>
      <c r="G144" s="59">
        <f t="shared" si="3"/>
      </c>
      <c r="H144" s="53">
        <f t="shared" si="4"/>
      </c>
      <c r="I144" s="53">
        <f t="shared" si="5"/>
      </c>
      <c r="J144" s="53">
        <f t="shared" si="6"/>
      </c>
      <c r="K144" s="59">
        <f t="shared" si="7"/>
      </c>
      <c r="L144" s="53">
        <f t="shared" si="8"/>
      </c>
      <c r="M144" s="59">
        <f t="shared" si="9"/>
      </c>
      <c r="N144" s="68">
        <f t="shared" si="10"/>
      </c>
      <c r="P144" s="22">
        <f t="shared" si="11"/>
      </c>
    </row>
    <row r="145">
      <c r="A145" s="56">
        <f>IF($B145="","",140)</f>
      </c>
      <c r="B145" s="66">
        <f>IF(往来单位!$B$143="","",往来单位!$B$143)</f>
      </c>
      <c r="C145" s="56">
        <f>IF($B145="","",往来单位!$C$143&amp;"")</f>
      </c>
      <c r="D145" s="53">
        <f t="shared" si="0"/>
      </c>
      <c r="E145" s="53">
        <f t="shared" si="1"/>
      </c>
      <c r="F145" s="53">
        <f t="shared" si="2"/>
      </c>
      <c r="G145" s="59">
        <f t="shared" si="3"/>
      </c>
      <c r="H145" s="53">
        <f t="shared" si="4"/>
      </c>
      <c r="I145" s="53">
        <f t="shared" si="5"/>
      </c>
      <c r="J145" s="53">
        <f t="shared" si="6"/>
      </c>
      <c r="K145" s="59">
        <f t="shared" si="7"/>
      </c>
      <c r="L145" s="53">
        <f t="shared" si="8"/>
      </c>
      <c r="M145" s="59">
        <f t="shared" si="9"/>
      </c>
      <c r="N145" s="68">
        <f t="shared" si="10"/>
      </c>
      <c r="P145" s="22">
        <f t="shared" si="11"/>
      </c>
    </row>
    <row r="146">
      <c r="A146" s="56">
        <f>IF($B146="","",141)</f>
      </c>
      <c r="B146" s="66">
        <f>IF(往来单位!$B$144="","",往来单位!$B$144)</f>
      </c>
      <c r="C146" s="56">
        <f>IF($B146="","",往来单位!$C$144&amp;"")</f>
      </c>
      <c r="D146" s="53">
        <f t="shared" si="0"/>
      </c>
      <c r="E146" s="53">
        <f t="shared" si="1"/>
      </c>
      <c r="F146" s="53">
        <f t="shared" si="2"/>
      </c>
      <c r="G146" s="59">
        <f t="shared" si="3"/>
      </c>
      <c r="H146" s="53">
        <f t="shared" si="4"/>
      </c>
      <c r="I146" s="53">
        <f t="shared" si="5"/>
      </c>
      <c r="J146" s="53">
        <f t="shared" si="6"/>
      </c>
      <c r="K146" s="59">
        <f t="shared" si="7"/>
      </c>
      <c r="L146" s="53">
        <f t="shared" si="8"/>
      </c>
      <c r="M146" s="59">
        <f t="shared" si="9"/>
      </c>
      <c r="N146" s="68">
        <f t="shared" si="10"/>
      </c>
      <c r="P146" s="22">
        <f t="shared" si="11"/>
      </c>
    </row>
    <row r="147">
      <c r="A147" s="56">
        <f>IF($B147="","",142)</f>
      </c>
      <c r="B147" s="66">
        <f>IF(往来单位!$B$145="","",往来单位!$B$145)</f>
      </c>
      <c r="C147" s="56">
        <f>IF($B147="","",往来单位!$C$145&amp;"")</f>
      </c>
      <c r="D147" s="53">
        <f t="shared" si="0"/>
      </c>
      <c r="E147" s="53">
        <f t="shared" si="1"/>
      </c>
      <c r="F147" s="53">
        <f t="shared" si="2"/>
      </c>
      <c r="G147" s="59">
        <f t="shared" si="3"/>
      </c>
      <c r="H147" s="53">
        <f t="shared" si="4"/>
      </c>
      <c r="I147" s="53">
        <f t="shared" si="5"/>
      </c>
      <c r="J147" s="53">
        <f t="shared" si="6"/>
      </c>
      <c r="K147" s="59">
        <f t="shared" si="7"/>
      </c>
      <c r="L147" s="53">
        <f t="shared" si="8"/>
      </c>
      <c r="M147" s="59">
        <f t="shared" si="9"/>
      </c>
      <c r="N147" s="68">
        <f t="shared" si="10"/>
      </c>
      <c r="P147" s="22">
        <f t="shared" si="11"/>
      </c>
    </row>
    <row r="148">
      <c r="A148" s="56">
        <f>IF($B148="","",143)</f>
      </c>
      <c r="B148" s="66">
        <f>IF(往来单位!$B$146="","",往来单位!$B$146)</f>
      </c>
      <c r="C148" s="56">
        <f>IF($B148="","",往来单位!$C$146&amp;"")</f>
      </c>
      <c r="D148" s="53">
        <f t="shared" si="0"/>
      </c>
      <c r="E148" s="53">
        <f t="shared" si="1"/>
      </c>
      <c r="F148" s="53">
        <f t="shared" si="2"/>
      </c>
      <c r="G148" s="59">
        <f t="shared" si="3"/>
      </c>
      <c r="H148" s="53">
        <f t="shared" si="4"/>
      </c>
      <c r="I148" s="53">
        <f t="shared" si="5"/>
      </c>
      <c r="J148" s="53">
        <f t="shared" si="6"/>
      </c>
      <c r="K148" s="59">
        <f t="shared" si="7"/>
      </c>
      <c r="L148" s="53">
        <f t="shared" si="8"/>
      </c>
      <c r="M148" s="59">
        <f t="shared" si="9"/>
      </c>
      <c r="N148" s="68">
        <f t="shared" si="10"/>
      </c>
      <c r="P148" s="22">
        <f t="shared" si="11"/>
      </c>
    </row>
    <row r="149">
      <c r="A149" s="56">
        <f>IF($B149="","",144)</f>
      </c>
      <c r="B149" s="66">
        <f>IF(往来单位!$B$147="","",往来单位!$B$147)</f>
      </c>
      <c r="C149" s="56">
        <f>IF($B149="","",往来单位!$C$147&amp;"")</f>
      </c>
      <c r="D149" s="53">
        <f t="shared" si="0"/>
      </c>
      <c r="E149" s="53">
        <f t="shared" si="1"/>
      </c>
      <c r="F149" s="53">
        <f t="shared" si="2"/>
      </c>
      <c r="G149" s="59">
        <f t="shared" si="3"/>
      </c>
      <c r="H149" s="53">
        <f t="shared" si="4"/>
      </c>
      <c r="I149" s="53">
        <f t="shared" si="5"/>
      </c>
      <c r="J149" s="53">
        <f t="shared" si="6"/>
      </c>
      <c r="K149" s="59">
        <f t="shared" si="7"/>
      </c>
      <c r="L149" s="53">
        <f t="shared" si="8"/>
      </c>
      <c r="M149" s="59">
        <f t="shared" si="9"/>
      </c>
      <c r="N149" s="68">
        <f t="shared" si="10"/>
      </c>
      <c r="P149" s="22">
        <f t="shared" si="11"/>
      </c>
    </row>
    <row r="150">
      <c r="A150" s="56">
        <f>IF($B150="","",145)</f>
      </c>
      <c r="B150" s="66">
        <f>IF(往来单位!$B$148="","",往来单位!$B$148)</f>
      </c>
      <c r="C150" s="56">
        <f>IF($B150="","",往来单位!$C$148&amp;"")</f>
      </c>
      <c r="D150" s="53">
        <f t="shared" si="0"/>
      </c>
      <c r="E150" s="53">
        <f t="shared" si="1"/>
      </c>
      <c r="F150" s="53">
        <f t="shared" si="2"/>
      </c>
      <c r="G150" s="59">
        <f t="shared" si="3"/>
      </c>
      <c r="H150" s="53">
        <f t="shared" si="4"/>
      </c>
      <c r="I150" s="53">
        <f t="shared" si="5"/>
      </c>
      <c r="J150" s="53">
        <f t="shared" si="6"/>
      </c>
      <c r="K150" s="59">
        <f t="shared" si="7"/>
      </c>
      <c r="L150" s="53">
        <f t="shared" si="8"/>
      </c>
      <c r="M150" s="59">
        <f t="shared" si="9"/>
      </c>
      <c r="N150" s="68">
        <f t="shared" si="10"/>
      </c>
      <c r="P150" s="22">
        <f t="shared" si="11"/>
      </c>
    </row>
    <row r="151">
      <c r="A151" s="56">
        <f>IF($B151="","",146)</f>
      </c>
      <c r="B151" s="66">
        <f>IF(往来单位!$B$149="","",往来单位!$B$149)</f>
      </c>
      <c r="C151" s="56">
        <f>IF($B151="","",往来单位!$C$149&amp;"")</f>
      </c>
      <c r="D151" s="53">
        <f t="shared" si="0"/>
      </c>
      <c r="E151" s="53">
        <f t="shared" si="1"/>
      </c>
      <c r="F151" s="53">
        <f t="shared" si="2"/>
      </c>
      <c r="G151" s="59">
        <f t="shared" si="3"/>
      </c>
      <c r="H151" s="53">
        <f t="shared" si="4"/>
      </c>
      <c r="I151" s="53">
        <f t="shared" si="5"/>
      </c>
      <c r="J151" s="53">
        <f t="shared" si="6"/>
      </c>
      <c r="K151" s="59">
        <f t="shared" si="7"/>
      </c>
      <c r="L151" s="53">
        <f t="shared" si="8"/>
      </c>
      <c r="M151" s="59">
        <f t="shared" si="9"/>
      </c>
      <c r="N151" s="68">
        <f t="shared" si="10"/>
      </c>
      <c r="P151" s="22">
        <f t="shared" si="11"/>
      </c>
    </row>
    <row r="152">
      <c r="A152" s="56">
        <f>IF($B152="","",147)</f>
      </c>
      <c r="B152" s="66">
        <f>IF(往来单位!$B$150="","",往来单位!$B$150)</f>
      </c>
      <c r="C152" s="56">
        <f>IF($B152="","",往来单位!$C$150&amp;"")</f>
      </c>
      <c r="D152" s="53">
        <f t="shared" si="0"/>
      </c>
      <c r="E152" s="53">
        <f t="shared" si="1"/>
      </c>
      <c r="F152" s="53">
        <f t="shared" si="2"/>
      </c>
      <c r="G152" s="59">
        <f t="shared" si="3"/>
      </c>
      <c r="H152" s="53">
        <f t="shared" si="4"/>
      </c>
      <c r="I152" s="53">
        <f t="shared" si="5"/>
      </c>
      <c r="J152" s="53">
        <f t="shared" si="6"/>
      </c>
      <c r="K152" s="59">
        <f t="shared" si="7"/>
      </c>
      <c r="L152" s="53">
        <f t="shared" si="8"/>
      </c>
      <c r="M152" s="59">
        <f t="shared" si="9"/>
      </c>
      <c r="N152" s="68">
        <f t="shared" si="10"/>
      </c>
      <c r="P152" s="22">
        <f t="shared" si="11"/>
      </c>
    </row>
    <row r="153">
      <c r="A153" s="56">
        <f>IF($B153="","",148)</f>
      </c>
      <c r="B153" s="66">
        <f>IF(往来单位!$B$151="","",往来单位!$B$151)</f>
      </c>
      <c r="C153" s="56">
        <f>IF($B153="","",往来单位!$C$151&amp;"")</f>
      </c>
      <c r="D153" s="53">
        <f t="shared" si="0"/>
      </c>
      <c r="E153" s="53">
        <f t="shared" si="1"/>
      </c>
      <c r="F153" s="53">
        <f t="shared" si="2"/>
      </c>
      <c r="G153" s="59">
        <f t="shared" si="3"/>
      </c>
      <c r="H153" s="53">
        <f t="shared" si="4"/>
      </c>
      <c r="I153" s="53">
        <f t="shared" si="5"/>
      </c>
      <c r="J153" s="53">
        <f t="shared" si="6"/>
      </c>
      <c r="K153" s="59">
        <f t="shared" si="7"/>
      </c>
      <c r="L153" s="53">
        <f t="shared" si="8"/>
      </c>
      <c r="M153" s="59">
        <f t="shared" si="9"/>
      </c>
      <c r="N153" s="68">
        <f t="shared" si="10"/>
      </c>
      <c r="P153" s="22">
        <f t="shared" si="11"/>
      </c>
    </row>
    <row r="154">
      <c r="A154" s="56">
        <f>IF($B154="","",149)</f>
      </c>
      <c r="B154" s="66">
        <f>IF(往来单位!$B$152="","",往来单位!$B$152)</f>
      </c>
      <c r="C154" s="56">
        <f>IF($B154="","",往来单位!$C$152&amp;"")</f>
      </c>
      <c r="D154" s="53">
        <f t="shared" si="0"/>
      </c>
      <c r="E154" s="53">
        <f t="shared" si="1"/>
      </c>
      <c r="F154" s="53">
        <f t="shared" si="2"/>
      </c>
      <c r="G154" s="59">
        <f t="shared" si="3"/>
      </c>
      <c r="H154" s="53">
        <f t="shared" si="4"/>
      </c>
      <c r="I154" s="53">
        <f t="shared" si="5"/>
      </c>
      <c r="J154" s="53">
        <f t="shared" si="6"/>
      </c>
      <c r="K154" s="59">
        <f t="shared" si="7"/>
      </c>
      <c r="L154" s="53">
        <f t="shared" si="8"/>
      </c>
      <c r="M154" s="59">
        <f t="shared" si="9"/>
      </c>
      <c r="N154" s="68">
        <f t="shared" si="10"/>
      </c>
      <c r="P154" s="22">
        <f t="shared" si="11"/>
      </c>
    </row>
    <row r="155">
      <c r="A155" s="56">
        <f>IF($B155="","",150)</f>
      </c>
      <c r="B155" s="66">
        <f>IF(往来单位!$B$153="","",往来单位!$B$153)</f>
      </c>
      <c r="C155" s="56">
        <f>IF($B155="","",往来单位!$C$153&amp;"")</f>
      </c>
      <c r="D155" s="53">
        <f t="shared" si="0"/>
      </c>
      <c r="E155" s="53">
        <f t="shared" si="1"/>
      </c>
      <c r="F155" s="53">
        <f t="shared" si="2"/>
      </c>
      <c r="G155" s="59">
        <f t="shared" si="3"/>
      </c>
      <c r="H155" s="53">
        <f t="shared" si="4"/>
      </c>
      <c r="I155" s="53">
        <f t="shared" si="5"/>
      </c>
      <c r="J155" s="53">
        <f t="shared" si="6"/>
      </c>
      <c r="K155" s="59">
        <f t="shared" si="7"/>
      </c>
      <c r="L155" s="53">
        <f t="shared" si="8"/>
      </c>
      <c r="M155" s="59">
        <f t="shared" si="9"/>
      </c>
      <c r="N155" s="68">
        <f t="shared" si="10"/>
      </c>
      <c r="P155" s="22">
        <f t="shared" si="11"/>
      </c>
    </row>
    <row r="156">
      <c r="A156" s="56">
        <f>IF($B156="","",151)</f>
      </c>
      <c r="B156" s="66">
        <f>IF(往来单位!$B$154="","",往来单位!$B$154)</f>
      </c>
      <c r="C156" s="56">
        <f>IF($B156="","",往来单位!$C$154&amp;"")</f>
      </c>
      <c r="D156" s="53">
        <f t="shared" si="0"/>
      </c>
      <c r="E156" s="53">
        <f t="shared" si="1"/>
      </c>
      <c r="F156" s="53">
        <f t="shared" si="2"/>
      </c>
      <c r="G156" s="59">
        <f t="shared" si="3"/>
      </c>
      <c r="H156" s="53">
        <f t="shared" si="4"/>
      </c>
      <c r="I156" s="53">
        <f t="shared" si="5"/>
      </c>
      <c r="J156" s="53">
        <f t="shared" si="6"/>
      </c>
      <c r="K156" s="59">
        <f t="shared" si="7"/>
      </c>
      <c r="L156" s="53">
        <f t="shared" si="8"/>
      </c>
      <c r="M156" s="59">
        <f t="shared" si="9"/>
      </c>
      <c r="N156" s="68">
        <f t="shared" si="10"/>
      </c>
      <c r="P156" s="22">
        <f t="shared" si="11"/>
      </c>
    </row>
    <row r="157">
      <c r="A157" s="56">
        <f>IF($B157="","",152)</f>
      </c>
      <c r="B157" s="66">
        <f>IF(往来单位!$B$155="","",往来单位!$B$155)</f>
      </c>
      <c r="C157" s="56">
        <f>IF($B157="","",往来单位!$C$155&amp;"")</f>
      </c>
      <c r="D157" s="53">
        <f t="shared" si="0"/>
      </c>
      <c r="E157" s="53">
        <f t="shared" si="1"/>
      </c>
      <c r="F157" s="53">
        <f t="shared" si="2"/>
      </c>
      <c r="G157" s="59">
        <f t="shared" si="3"/>
      </c>
      <c r="H157" s="53">
        <f t="shared" si="4"/>
      </c>
      <c r="I157" s="53">
        <f t="shared" si="5"/>
      </c>
      <c r="J157" s="53">
        <f t="shared" si="6"/>
      </c>
      <c r="K157" s="59">
        <f t="shared" si="7"/>
      </c>
      <c r="L157" s="53">
        <f t="shared" si="8"/>
      </c>
      <c r="M157" s="59">
        <f t="shared" si="9"/>
      </c>
      <c r="N157" s="68">
        <f t="shared" si="10"/>
      </c>
      <c r="P157" s="22">
        <f t="shared" si="11"/>
      </c>
    </row>
    <row r="158">
      <c r="A158" s="56">
        <f>IF($B158="","",153)</f>
      </c>
      <c r="B158" s="66">
        <f>IF(往来单位!$B$156="","",往来单位!$B$156)</f>
      </c>
      <c r="C158" s="56">
        <f>IF($B158="","",往来单位!$C$156&amp;"")</f>
      </c>
      <c r="D158" s="53">
        <f t="shared" si="0"/>
      </c>
      <c r="E158" s="53">
        <f t="shared" si="1"/>
      </c>
      <c r="F158" s="53">
        <f t="shared" si="2"/>
      </c>
      <c r="G158" s="59">
        <f t="shared" si="3"/>
      </c>
      <c r="H158" s="53">
        <f t="shared" si="4"/>
      </c>
      <c r="I158" s="53">
        <f t="shared" si="5"/>
      </c>
      <c r="J158" s="53">
        <f t="shared" si="6"/>
      </c>
      <c r="K158" s="59">
        <f t="shared" si="7"/>
      </c>
      <c r="L158" s="53">
        <f t="shared" si="8"/>
      </c>
      <c r="M158" s="59">
        <f t="shared" si="9"/>
      </c>
      <c r="N158" s="68">
        <f t="shared" si="10"/>
      </c>
      <c r="P158" s="22">
        <f t="shared" si="11"/>
      </c>
    </row>
    <row r="159">
      <c r="A159" s="56">
        <f>IF($B159="","",154)</f>
      </c>
      <c r="B159" s="66">
        <f>IF(往来单位!$B$157="","",往来单位!$B$157)</f>
      </c>
      <c r="C159" s="56">
        <f>IF($B159="","",往来单位!$C$157&amp;"")</f>
      </c>
      <c r="D159" s="53">
        <f t="shared" si="0"/>
      </c>
      <c r="E159" s="53">
        <f t="shared" si="1"/>
      </c>
      <c r="F159" s="53">
        <f t="shared" si="2"/>
      </c>
      <c r="G159" s="59">
        <f t="shared" si="3"/>
      </c>
      <c r="H159" s="53">
        <f t="shared" si="4"/>
      </c>
      <c r="I159" s="53">
        <f t="shared" si="5"/>
      </c>
      <c r="J159" s="53">
        <f t="shared" si="6"/>
      </c>
      <c r="K159" s="59">
        <f t="shared" si="7"/>
      </c>
      <c r="L159" s="53">
        <f t="shared" si="8"/>
      </c>
      <c r="M159" s="59">
        <f t="shared" si="9"/>
      </c>
      <c r="N159" s="68">
        <f t="shared" si="10"/>
      </c>
      <c r="P159" s="22">
        <f t="shared" si="11"/>
      </c>
    </row>
    <row r="160">
      <c r="A160" s="56">
        <f>IF($B160="","",155)</f>
      </c>
      <c r="B160" s="66">
        <f>IF(往来单位!$B$158="","",往来单位!$B$158)</f>
      </c>
      <c r="C160" s="56">
        <f>IF($B160="","",往来单位!$C$158&amp;"")</f>
      </c>
      <c r="D160" s="53">
        <f t="shared" si="0"/>
      </c>
      <c r="E160" s="53">
        <f t="shared" si="1"/>
      </c>
      <c r="F160" s="53">
        <f t="shared" si="2"/>
      </c>
      <c r="G160" s="59">
        <f t="shared" si="3"/>
      </c>
      <c r="H160" s="53">
        <f t="shared" si="4"/>
      </c>
      <c r="I160" s="53">
        <f t="shared" si="5"/>
      </c>
      <c r="J160" s="53">
        <f t="shared" si="6"/>
      </c>
      <c r="K160" s="59">
        <f t="shared" si="7"/>
      </c>
      <c r="L160" s="53">
        <f t="shared" si="8"/>
      </c>
      <c r="M160" s="59">
        <f t="shared" si="9"/>
      </c>
      <c r="N160" s="68">
        <f t="shared" si="10"/>
      </c>
      <c r="P160" s="22">
        <f t="shared" si="11"/>
      </c>
    </row>
    <row r="161">
      <c r="A161" s="56">
        <f>IF($B161="","",156)</f>
      </c>
      <c r="B161" s="66">
        <f>IF(往来单位!$B$159="","",往来单位!$B$159)</f>
      </c>
      <c r="C161" s="56">
        <f>IF($B161="","",往来单位!$C$159&amp;"")</f>
      </c>
      <c r="D161" s="53">
        <f t="shared" si="0"/>
      </c>
      <c r="E161" s="53">
        <f t="shared" si="1"/>
      </c>
      <c r="F161" s="53">
        <f t="shared" si="2"/>
      </c>
      <c r="G161" s="59">
        <f t="shared" si="3"/>
      </c>
      <c r="H161" s="53">
        <f t="shared" si="4"/>
      </c>
      <c r="I161" s="53">
        <f t="shared" si="5"/>
      </c>
      <c r="J161" s="53">
        <f t="shared" si="6"/>
      </c>
      <c r="K161" s="59">
        <f t="shared" si="7"/>
      </c>
      <c r="L161" s="53">
        <f t="shared" si="8"/>
      </c>
      <c r="M161" s="59">
        <f t="shared" si="9"/>
      </c>
      <c r="N161" s="68">
        <f t="shared" si="10"/>
      </c>
      <c r="P161" s="22">
        <f t="shared" si="11"/>
      </c>
    </row>
    <row r="162">
      <c r="A162" s="56">
        <f>IF($B162="","",157)</f>
      </c>
      <c r="B162" s="66">
        <f>IF(往来单位!$B$160="","",往来单位!$B$160)</f>
      </c>
      <c r="C162" s="56">
        <f>IF($B162="","",往来单位!$C$160&amp;"")</f>
      </c>
      <c r="D162" s="53">
        <f t="shared" si="0"/>
      </c>
      <c r="E162" s="53">
        <f t="shared" si="1"/>
      </c>
      <c r="F162" s="53">
        <f t="shared" si="2"/>
      </c>
      <c r="G162" s="59">
        <f t="shared" si="3"/>
      </c>
      <c r="H162" s="53">
        <f t="shared" si="4"/>
      </c>
      <c r="I162" s="53">
        <f t="shared" si="5"/>
      </c>
      <c r="J162" s="53">
        <f t="shared" si="6"/>
      </c>
      <c r="K162" s="59">
        <f t="shared" si="7"/>
      </c>
      <c r="L162" s="53">
        <f t="shared" si="8"/>
      </c>
      <c r="M162" s="59">
        <f t="shared" si="9"/>
      </c>
      <c r="N162" s="68">
        <f t="shared" si="10"/>
      </c>
      <c r="P162" s="22">
        <f t="shared" si="11"/>
      </c>
    </row>
    <row r="163">
      <c r="A163" s="56">
        <f>IF($B163="","",158)</f>
      </c>
      <c r="B163" s="66">
        <f>IF(往来单位!$B$161="","",往来单位!$B$161)</f>
      </c>
      <c r="C163" s="56">
        <f>IF($B163="","",往来单位!$C$161&amp;"")</f>
      </c>
      <c r="D163" s="53">
        <f t="shared" si="0"/>
      </c>
      <c r="E163" s="53">
        <f t="shared" si="1"/>
      </c>
      <c r="F163" s="53">
        <f t="shared" si="2"/>
      </c>
      <c r="G163" s="59">
        <f t="shared" si="3"/>
      </c>
      <c r="H163" s="53">
        <f t="shared" si="4"/>
      </c>
      <c r="I163" s="53">
        <f t="shared" si="5"/>
      </c>
      <c r="J163" s="53">
        <f t="shared" si="6"/>
      </c>
      <c r="K163" s="59">
        <f t="shared" si="7"/>
      </c>
      <c r="L163" s="53">
        <f t="shared" si="8"/>
      </c>
      <c r="M163" s="59">
        <f t="shared" si="9"/>
      </c>
      <c r="N163" s="68">
        <f t="shared" si="10"/>
      </c>
      <c r="P163" s="22">
        <f t="shared" si="11"/>
      </c>
    </row>
    <row r="164">
      <c r="A164" s="56">
        <f>IF($B164="","",159)</f>
      </c>
      <c r="B164" s="66">
        <f>IF(往来单位!$B$162="","",往来单位!$B$162)</f>
      </c>
      <c r="C164" s="56">
        <f>IF($B164="","",往来单位!$C$162&amp;"")</f>
      </c>
      <c r="D164" s="53">
        <f t="shared" si="0"/>
      </c>
      <c r="E164" s="53">
        <f t="shared" si="1"/>
      </c>
      <c r="F164" s="53">
        <f t="shared" si="2"/>
      </c>
      <c r="G164" s="59">
        <f t="shared" si="3"/>
      </c>
      <c r="H164" s="53">
        <f t="shared" si="4"/>
      </c>
      <c r="I164" s="53">
        <f t="shared" si="5"/>
      </c>
      <c r="J164" s="53">
        <f t="shared" si="6"/>
      </c>
      <c r="K164" s="59">
        <f t="shared" si="7"/>
      </c>
      <c r="L164" s="53">
        <f t="shared" si="8"/>
      </c>
      <c r="M164" s="59">
        <f t="shared" si="9"/>
      </c>
      <c r="N164" s="68">
        <f t="shared" si="10"/>
      </c>
      <c r="P164" s="22">
        <f t="shared" si="11"/>
      </c>
    </row>
    <row r="165">
      <c r="A165" s="56">
        <f>IF($B165="","",160)</f>
      </c>
      <c r="B165" s="66">
        <f>IF(往来单位!$B$163="","",往来单位!$B$163)</f>
      </c>
      <c r="C165" s="56">
        <f>IF($B165="","",往来单位!$C$163&amp;"")</f>
      </c>
      <c r="D165" s="53">
        <f t="shared" si="0"/>
      </c>
      <c r="E165" s="53">
        <f t="shared" si="1"/>
      </c>
      <c r="F165" s="53">
        <f t="shared" si="2"/>
      </c>
      <c r="G165" s="59">
        <f t="shared" si="3"/>
      </c>
      <c r="H165" s="53">
        <f t="shared" si="4"/>
      </c>
      <c r="I165" s="53">
        <f t="shared" si="5"/>
      </c>
      <c r="J165" s="53">
        <f t="shared" si="6"/>
      </c>
      <c r="K165" s="59">
        <f t="shared" si="7"/>
      </c>
      <c r="L165" s="53">
        <f t="shared" si="8"/>
      </c>
      <c r="M165" s="59">
        <f t="shared" si="9"/>
      </c>
      <c r="N165" s="68">
        <f t="shared" si="10"/>
      </c>
      <c r="P165" s="22">
        <f t="shared" si="11"/>
      </c>
    </row>
    <row r="166">
      <c r="A166" s="56">
        <f>IF($B166="","",161)</f>
      </c>
      <c r="B166" s="66">
        <f>IF(往来单位!$B$164="","",往来单位!$B$164)</f>
      </c>
      <c r="C166" s="56">
        <f>IF($B166="","",往来单位!$C$164&amp;"")</f>
      </c>
      <c r="D166" s="53">
        <f t="shared" si="0"/>
      </c>
      <c r="E166" s="53">
        <f t="shared" si="1"/>
      </c>
      <c r="F166" s="53">
        <f t="shared" si="2"/>
      </c>
      <c r="G166" s="59">
        <f t="shared" si="3"/>
      </c>
      <c r="H166" s="53">
        <f t="shared" si="4"/>
      </c>
      <c r="I166" s="53">
        <f t="shared" si="5"/>
      </c>
      <c r="J166" s="53">
        <f t="shared" si="6"/>
      </c>
      <c r="K166" s="59">
        <f t="shared" si="7"/>
      </c>
      <c r="L166" s="53">
        <f t="shared" si="8"/>
      </c>
      <c r="M166" s="59">
        <f t="shared" si="9"/>
      </c>
      <c r="N166" s="68">
        <f t="shared" si="10"/>
      </c>
      <c r="P166" s="22">
        <f t="shared" si="11"/>
      </c>
    </row>
    <row r="167">
      <c r="A167" s="56">
        <f>IF($B167="","",162)</f>
      </c>
      <c r="B167" s="66">
        <f>IF(往来单位!$B$165="","",往来单位!$B$165)</f>
      </c>
      <c r="C167" s="56">
        <f>IF($B167="","",往来单位!$C$165&amp;"")</f>
      </c>
      <c r="D167" s="53">
        <f t="shared" si="0"/>
      </c>
      <c r="E167" s="53">
        <f t="shared" si="1"/>
      </c>
      <c r="F167" s="53">
        <f t="shared" si="2"/>
      </c>
      <c r="G167" s="59">
        <f t="shared" si="3"/>
      </c>
      <c r="H167" s="53">
        <f t="shared" si="4"/>
      </c>
      <c r="I167" s="53">
        <f t="shared" si="5"/>
      </c>
      <c r="J167" s="53">
        <f t="shared" si="6"/>
      </c>
      <c r="K167" s="59">
        <f t="shared" si="7"/>
      </c>
      <c r="L167" s="53">
        <f t="shared" si="8"/>
      </c>
      <c r="M167" s="59">
        <f t="shared" si="9"/>
      </c>
      <c r="N167" s="68">
        <f t="shared" si="10"/>
      </c>
      <c r="P167" s="22">
        <f t="shared" si="11"/>
      </c>
    </row>
    <row r="168">
      <c r="A168" s="56">
        <f>IF($B168="","",163)</f>
      </c>
      <c r="B168" s="66">
        <f>IF(往来单位!$B$166="","",往来单位!$B$166)</f>
      </c>
      <c r="C168" s="56">
        <f>IF($B168="","",往来单位!$C$166&amp;"")</f>
      </c>
      <c r="D168" s="53">
        <f t="shared" si="0"/>
      </c>
      <c r="E168" s="53">
        <f t="shared" si="1"/>
      </c>
      <c r="F168" s="53">
        <f t="shared" si="2"/>
      </c>
      <c r="G168" s="59">
        <f t="shared" si="3"/>
      </c>
      <c r="H168" s="53">
        <f t="shared" si="4"/>
      </c>
      <c r="I168" s="53">
        <f t="shared" si="5"/>
      </c>
      <c r="J168" s="53">
        <f t="shared" si="6"/>
      </c>
      <c r="K168" s="59">
        <f t="shared" si="7"/>
      </c>
      <c r="L168" s="53">
        <f t="shared" si="8"/>
      </c>
      <c r="M168" s="59">
        <f t="shared" si="9"/>
      </c>
      <c r="N168" s="68">
        <f t="shared" si="10"/>
      </c>
      <c r="P168" s="22">
        <f t="shared" si="11"/>
      </c>
    </row>
    <row r="169">
      <c r="A169" s="56">
        <f>IF($B169="","",164)</f>
      </c>
      <c r="B169" s="66">
        <f>IF(往来单位!$B$167="","",往来单位!$B$167)</f>
      </c>
      <c r="C169" s="56">
        <f>IF($B169="","",往来单位!$C$167&amp;"")</f>
      </c>
      <c r="D169" s="53">
        <f t="shared" si="0"/>
      </c>
      <c r="E169" s="53">
        <f t="shared" si="1"/>
      </c>
      <c r="F169" s="53">
        <f t="shared" si="2"/>
      </c>
      <c r="G169" s="59">
        <f t="shared" si="3"/>
      </c>
      <c r="H169" s="53">
        <f t="shared" si="4"/>
      </c>
      <c r="I169" s="53">
        <f t="shared" si="5"/>
      </c>
      <c r="J169" s="53">
        <f t="shared" si="6"/>
      </c>
      <c r="K169" s="59">
        <f t="shared" si="7"/>
      </c>
      <c r="L169" s="53">
        <f t="shared" si="8"/>
      </c>
      <c r="M169" s="59">
        <f t="shared" si="9"/>
      </c>
      <c r="N169" s="68">
        <f t="shared" si="10"/>
      </c>
      <c r="P169" s="22">
        <f t="shared" si="11"/>
      </c>
    </row>
    <row r="170">
      <c r="A170" s="56">
        <f>IF($B170="","",165)</f>
      </c>
      <c r="B170" s="66">
        <f>IF(往来单位!$B$168="","",往来单位!$B$168)</f>
      </c>
      <c r="C170" s="56">
        <f>IF($B170="","",往来单位!$C$168&amp;"")</f>
      </c>
      <c r="D170" s="53">
        <f t="shared" si="0"/>
      </c>
      <c r="E170" s="53">
        <f t="shared" si="1"/>
      </c>
      <c r="F170" s="53">
        <f t="shared" si="2"/>
      </c>
      <c r="G170" s="59">
        <f t="shared" si="3"/>
      </c>
      <c r="H170" s="53">
        <f t="shared" si="4"/>
      </c>
      <c r="I170" s="53">
        <f t="shared" si="5"/>
      </c>
      <c r="J170" s="53">
        <f t="shared" si="6"/>
      </c>
      <c r="K170" s="59">
        <f t="shared" si="7"/>
      </c>
      <c r="L170" s="53">
        <f t="shared" si="8"/>
      </c>
      <c r="M170" s="59">
        <f t="shared" si="9"/>
      </c>
      <c r="N170" s="68">
        <f t="shared" si="10"/>
      </c>
      <c r="P170" s="22">
        <f t="shared" si="11"/>
      </c>
    </row>
    <row r="171">
      <c r="A171" s="56">
        <f>IF($B171="","",166)</f>
      </c>
      <c r="B171" s="66">
        <f>IF(往来单位!$B$169="","",往来单位!$B$169)</f>
      </c>
      <c r="C171" s="56">
        <f>IF($B171="","",往来单位!$C$169&amp;"")</f>
      </c>
      <c r="D171" s="53">
        <f t="shared" si="0"/>
      </c>
      <c r="E171" s="53">
        <f t="shared" si="1"/>
      </c>
      <c r="F171" s="53">
        <f t="shared" si="2"/>
      </c>
      <c r="G171" s="59">
        <f t="shared" si="3"/>
      </c>
      <c r="H171" s="53">
        <f t="shared" si="4"/>
      </c>
      <c r="I171" s="53">
        <f t="shared" si="5"/>
      </c>
      <c r="J171" s="53">
        <f t="shared" si="6"/>
      </c>
      <c r="K171" s="59">
        <f t="shared" si="7"/>
      </c>
      <c r="L171" s="53">
        <f t="shared" si="8"/>
      </c>
      <c r="M171" s="59">
        <f t="shared" si="9"/>
      </c>
      <c r="N171" s="68">
        <f t="shared" si="10"/>
      </c>
      <c r="P171" s="22">
        <f t="shared" si="11"/>
      </c>
    </row>
    <row r="172">
      <c r="A172" s="56">
        <f>IF($B172="","",167)</f>
      </c>
      <c r="B172" s="66">
        <f>IF(往来单位!$B$170="","",往来单位!$B$170)</f>
      </c>
      <c r="C172" s="56">
        <f>IF($B172="","",往来单位!$C$170&amp;"")</f>
      </c>
      <c r="D172" s="53">
        <f t="shared" si="0"/>
      </c>
      <c r="E172" s="53">
        <f t="shared" si="1"/>
      </c>
      <c r="F172" s="53">
        <f t="shared" si="2"/>
      </c>
      <c r="G172" s="59">
        <f t="shared" si="3"/>
      </c>
      <c r="H172" s="53">
        <f t="shared" si="4"/>
      </c>
      <c r="I172" s="53">
        <f t="shared" si="5"/>
      </c>
      <c r="J172" s="53">
        <f t="shared" si="6"/>
      </c>
      <c r="K172" s="59">
        <f t="shared" si="7"/>
      </c>
      <c r="L172" s="53">
        <f t="shared" si="8"/>
      </c>
      <c r="M172" s="59">
        <f t="shared" si="9"/>
      </c>
      <c r="N172" s="68">
        <f t="shared" si="10"/>
      </c>
      <c r="P172" s="22">
        <f t="shared" si="11"/>
      </c>
    </row>
    <row r="173">
      <c r="A173" s="56">
        <f>IF($B173="","",168)</f>
      </c>
      <c r="B173" s="66">
        <f>IF(往来单位!$B$171="","",往来单位!$B$171)</f>
      </c>
      <c r="C173" s="56">
        <f>IF($B173="","",往来单位!$C$171&amp;"")</f>
      </c>
      <c r="D173" s="53">
        <f t="shared" si="0"/>
      </c>
      <c r="E173" s="53">
        <f t="shared" si="1"/>
      </c>
      <c r="F173" s="53">
        <f t="shared" si="2"/>
      </c>
      <c r="G173" s="59">
        <f t="shared" si="3"/>
      </c>
      <c r="H173" s="53">
        <f t="shared" si="4"/>
      </c>
      <c r="I173" s="53">
        <f t="shared" si="5"/>
      </c>
      <c r="J173" s="53">
        <f t="shared" si="6"/>
      </c>
      <c r="K173" s="59">
        <f t="shared" si="7"/>
      </c>
      <c r="L173" s="53">
        <f t="shared" si="8"/>
      </c>
      <c r="M173" s="59">
        <f t="shared" si="9"/>
      </c>
      <c r="N173" s="68">
        <f t="shared" si="10"/>
      </c>
      <c r="P173" s="22">
        <f t="shared" si="11"/>
      </c>
    </row>
    <row r="174">
      <c r="A174" s="56">
        <f>IF($B174="","",169)</f>
      </c>
      <c r="B174" s="66">
        <f>IF(往来单位!$B$172="","",往来单位!$B$172)</f>
      </c>
      <c r="C174" s="56">
        <f>IF($B174="","",往来单位!$C$172&amp;"")</f>
      </c>
      <c r="D174" s="53">
        <f t="shared" si="0"/>
      </c>
      <c r="E174" s="53">
        <f t="shared" si="1"/>
      </c>
      <c r="F174" s="53">
        <f t="shared" si="2"/>
      </c>
      <c r="G174" s="59">
        <f t="shared" si="3"/>
      </c>
      <c r="H174" s="53">
        <f t="shared" si="4"/>
      </c>
      <c r="I174" s="53">
        <f t="shared" si="5"/>
      </c>
      <c r="J174" s="53">
        <f t="shared" si="6"/>
      </c>
      <c r="K174" s="59">
        <f t="shared" si="7"/>
      </c>
      <c r="L174" s="53">
        <f t="shared" si="8"/>
      </c>
      <c r="M174" s="59">
        <f t="shared" si="9"/>
      </c>
      <c r="N174" s="68">
        <f t="shared" si="10"/>
      </c>
      <c r="P174" s="22">
        <f t="shared" si="11"/>
      </c>
    </row>
    <row r="175">
      <c r="A175" s="56">
        <f>IF($B175="","",170)</f>
      </c>
      <c r="B175" s="66">
        <f>IF(往来单位!$B$173="","",往来单位!$B$173)</f>
      </c>
      <c r="C175" s="56">
        <f>IF($B175="","",往来单位!$C$173&amp;"")</f>
      </c>
      <c r="D175" s="53">
        <f t="shared" si="0"/>
      </c>
      <c r="E175" s="53">
        <f t="shared" si="1"/>
      </c>
      <c r="F175" s="53">
        <f t="shared" si="2"/>
      </c>
      <c r="G175" s="59">
        <f t="shared" si="3"/>
      </c>
      <c r="H175" s="53">
        <f t="shared" si="4"/>
      </c>
      <c r="I175" s="53">
        <f t="shared" si="5"/>
      </c>
      <c r="J175" s="53">
        <f t="shared" si="6"/>
      </c>
      <c r="K175" s="59">
        <f t="shared" si="7"/>
      </c>
      <c r="L175" s="53">
        <f t="shared" si="8"/>
      </c>
      <c r="M175" s="59">
        <f t="shared" si="9"/>
      </c>
      <c r="N175" s="68">
        <f t="shared" si="10"/>
      </c>
      <c r="P175" s="22">
        <f t="shared" si="11"/>
      </c>
    </row>
    <row r="176">
      <c r="A176" s="56">
        <f>IF($B176="","",171)</f>
      </c>
      <c r="B176" s="66">
        <f>IF(往来单位!$B$174="","",往来单位!$B$174)</f>
      </c>
      <c r="C176" s="56">
        <f>IF($B176="","",往来单位!$C$174&amp;"")</f>
      </c>
      <c r="D176" s="53">
        <f t="shared" si="0"/>
      </c>
      <c r="E176" s="53">
        <f t="shared" si="1"/>
      </c>
      <c r="F176" s="53">
        <f t="shared" si="2"/>
      </c>
      <c r="G176" s="59">
        <f t="shared" si="3"/>
      </c>
      <c r="H176" s="53">
        <f t="shared" si="4"/>
      </c>
      <c r="I176" s="53">
        <f t="shared" si="5"/>
      </c>
      <c r="J176" s="53">
        <f t="shared" si="6"/>
      </c>
      <c r="K176" s="59">
        <f t="shared" si="7"/>
      </c>
      <c r="L176" s="53">
        <f t="shared" si="8"/>
      </c>
      <c r="M176" s="59">
        <f t="shared" si="9"/>
      </c>
      <c r="N176" s="68">
        <f t="shared" si="10"/>
      </c>
      <c r="P176" s="22">
        <f t="shared" si="11"/>
      </c>
    </row>
    <row r="177">
      <c r="A177" s="56">
        <f>IF($B177="","",172)</f>
      </c>
      <c r="B177" s="66">
        <f>IF(往来单位!$B$175="","",往来单位!$B$175)</f>
      </c>
      <c r="C177" s="56">
        <f>IF($B177="","",往来单位!$C$175&amp;"")</f>
      </c>
      <c r="D177" s="53">
        <f t="shared" si="0"/>
      </c>
      <c r="E177" s="53">
        <f t="shared" si="1"/>
      </c>
      <c r="F177" s="53">
        <f t="shared" si="2"/>
      </c>
      <c r="G177" s="59">
        <f t="shared" si="3"/>
      </c>
      <c r="H177" s="53">
        <f t="shared" si="4"/>
      </c>
      <c r="I177" s="53">
        <f t="shared" si="5"/>
      </c>
      <c r="J177" s="53">
        <f t="shared" si="6"/>
      </c>
      <c r="K177" s="59">
        <f t="shared" si="7"/>
      </c>
      <c r="L177" s="53">
        <f t="shared" si="8"/>
      </c>
      <c r="M177" s="59">
        <f t="shared" si="9"/>
      </c>
      <c r="N177" s="68">
        <f t="shared" si="10"/>
      </c>
      <c r="P177" s="22">
        <f t="shared" si="11"/>
      </c>
    </row>
    <row r="178">
      <c r="A178" s="56">
        <f>IF($B178="","",173)</f>
      </c>
      <c r="B178" s="66">
        <f>IF(往来单位!$B$176="","",往来单位!$B$176)</f>
      </c>
      <c r="C178" s="56">
        <f>IF($B178="","",往来单位!$C$176&amp;"")</f>
      </c>
      <c r="D178" s="53">
        <f t="shared" si="0"/>
      </c>
      <c r="E178" s="53">
        <f t="shared" si="1"/>
      </c>
      <c r="F178" s="53">
        <f t="shared" si="2"/>
      </c>
      <c r="G178" s="59">
        <f t="shared" si="3"/>
      </c>
      <c r="H178" s="53">
        <f t="shared" si="4"/>
      </c>
      <c r="I178" s="53">
        <f t="shared" si="5"/>
      </c>
      <c r="J178" s="53">
        <f t="shared" si="6"/>
      </c>
      <c r="K178" s="59">
        <f t="shared" si="7"/>
      </c>
      <c r="L178" s="53">
        <f t="shared" si="8"/>
      </c>
      <c r="M178" s="59">
        <f t="shared" si="9"/>
      </c>
      <c r="N178" s="68">
        <f t="shared" si="10"/>
      </c>
      <c r="P178" s="22">
        <f t="shared" si="11"/>
      </c>
    </row>
    <row r="179">
      <c r="A179" s="56">
        <f>IF($B179="","",174)</f>
      </c>
      <c r="B179" s="66">
        <f>IF(往来单位!$B$177="","",往来单位!$B$177)</f>
      </c>
      <c r="C179" s="56">
        <f>IF($B179="","",往来单位!$C$177&amp;"")</f>
      </c>
      <c r="D179" s="53">
        <f t="shared" si="0"/>
      </c>
      <c r="E179" s="53">
        <f t="shared" si="1"/>
      </c>
      <c r="F179" s="53">
        <f t="shared" si="2"/>
      </c>
      <c r="G179" s="59">
        <f t="shared" si="3"/>
      </c>
      <c r="H179" s="53">
        <f t="shared" si="4"/>
      </c>
      <c r="I179" s="53">
        <f t="shared" si="5"/>
      </c>
      <c r="J179" s="53">
        <f t="shared" si="6"/>
      </c>
      <c r="K179" s="59">
        <f t="shared" si="7"/>
      </c>
      <c r="L179" s="53">
        <f t="shared" si="8"/>
      </c>
      <c r="M179" s="59">
        <f t="shared" si="9"/>
      </c>
      <c r="N179" s="68">
        <f t="shared" si="10"/>
      </c>
      <c r="P179" s="22">
        <f t="shared" si="11"/>
      </c>
    </row>
    <row r="180">
      <c r="A180" s="56">
        <f>IF($B180="","",175)</f>
      </c>
      <c r="B180" s="66">
        <f>IF(往来单位!$B$178="","",往来单位!$B$178)</f>
      </c>
      <c r="C180" s="56">
        <f>IF($B180="","",往来单位!$C$178&amp;"")</f>
      </c>
      <c r="D180" s="53">
        <f t="shared" si="0"/>
      </c>
      <c r="E180" s="53">
        <f t="shared" si="1"/>
      </c>
      <c r="F180" s="53">
        <f t="shared" si="2"/>
      </c>
      <c r="G180" s="59">
        <f t="shared" si="3"/>
      </c>
      <c r="H180" s="53">
        <f t="shared" si="4"/>
      </c>
      <c r="I180" s="53">
        <f t="shared" si="5"/>
      </c>
      <c r="J180" s="53">
        <f t="shared" si="6"/>
      </c>
      <c r="K180" s="59">
        <f t="shared" si="7"/>
      </c>
      <c r="L180" s="53">
        <f t="shared" si="8"/>
      </c>
      <c r="M180" s="59">
        <f t="shared" si="9"/>
      </c>
      <c r="N180" s="68">
        <f t="shared" si="10"/>
      </c>
      <c r="P180" s="22">
        <f t="shared" si="11"/>
      </c>
    </row>
    <row r="181">
      <c r="A181" s="56">
        <f>IF($B181="","",176)</f>
      </c>
      <c r="B181" s="66">
        <f>IF(往来单位!$B$179="","",往来单位!$B$179)</f>
      </c>
      <c r="C181" s="56">
        <f>IF($B181="","",往来单位!$C$179&amp;"")</f>
      </c>
      <c r="D181" s="53">
        <f t="shared" si="0"/>
      </c>
      <c r="E181" s="53">
        <f t="shared" si="1"/>
      </c>
      <c r="F181" s="53">
        <f t="shared" si="2"/>
      </c>
      <c r="G181" s="59">
        <f t="shared" si="3"/>
      </c>
      <c r="H181" s="53">
        <f t="shared" si="4"/>
      </c>
      <c r="I181" s="53">
        <f t="shared" si="5"/>
      </c>
      <c r="J181" s="53">
        <f t="shared" si="6"/>
      </c>
      <c r="K181" s="59">
        <f t="shared" si="7"/>
      </c>
      <c r="L181" s="53">
        <f t="shared" si="8"/>
      </c>
      <c r="M181" s="59">
        <f t="shared" si="9"/>
      </c>
      <c r="N181" s="68">
        <f t="shared" si="10"/>
      </c>
      <c r="P181" s="22">
        <f t="shared" si="11"/>
      </c>
    </row>
    <row r="182">
      <c r="A182" s="56">
        <f>IF($B182="","",177)</f>
      </c>
      <c r="B182" s="66">
        <f>IF(往来单位!$B$180="","",往来单位!$B$180)</f>
      </c>
      <c r="C182" s="56">
        <f>IF($B182="","",往来单位!$C$180&amp;"")</f>
      </c>
      <c r="D182" s="53">
        <f t="shared" si="0"/>
      </c>
      <c r="E182" s="53">
        <f t="shared" si="1"/>
      </c>
      <c r="F182" s="53">
        <f t="shared" si="2"/>
      </c>
      <c r="G182" s="59">
        <f t="shared" si="3"/>
      </c>
      <c r="H182" s="53">
        <f t="shared" si="4"/>
      </c>
      <c r="I182" s="53">
        <f t="shared" si="5"/>
      </c>
      <c r="J182" s="53">
        <f t="shared" si="6"/>
      </c>
      <c r="K182" s="59">
        <f t="shared" si="7"/>
      </c>
      <c r="L182" s="53">
        <f t="shared" si="8"/>
      </c>
      <c r="M182" s="59">
        <f t="shared" si="9"/>
      </c>
      <c r="N182" s="68">
        <f t="shared" si="10"/>
      </c>
      <c r="P182" s="22">
        <f t="shared" si="11"/>
      </c>
    </row>
    <row r="183">
      <c r="A183" s="56">
        <f>IF($B183="","",178)</f>
      </c>
      <c r="B183" s="66">
        <f>IF(往来单位!$B$181="","",往来单位!$B$181)</f>
      </c>
      <c r="C183" s="56">
        <f>IF($B183="","",往来单位!$C$181&amp;"")</f>
      </c>
      <c r="D183" s="53">
        <f t="shared" si="0"/>
      </c>
      <c r="E183" s="53">
        <f t="shared" si="1"/>
      </c>
      <c r="F183" s="53">
        <f t="shared" si="2"/>
      </c>
      <c r="G183" s="59">
        <f t="shared" si="3"/>
      </c>
      <c r="H183" s="53">
        <f t="shared" si="4"/>
      </c>
      <c r="I183" s="53">
        <f t="shared" si="5"/>
      </c>
      <c r="J183" s="53">
        <f t="shared" si="6"/>
      </c>
      <c r="K183" s="59">
        <f t="shared" si="7"/>
      </c>
      <c r="L183" s="53">
        <f t="shared" si="8"/>
      </c>
      <c r="M183" s="59">
        <f t="shared" si="9"/>
      </c>
      <c r="N183" s="68">
        <f t="shared" si="10"/>
      </c>
      <c r="P183" s="22">
        <f t="shared" si="11"/>
      </c>
    </row>
    <row r="184">
      <c r="A184" s="56">
        <f>IF($B184="","",179)</f>
      </c>
      <c r="B184" s="66">
        <f>IF(往来单位!$B$182="","",往来单位!$B$182)</f>
      </c>
      <c r="C184" s="56">
        <f>IF($B184="","",往来单位!$C$182&amp;"")</f>
      </c>
      <c r="D184" s="53">
        <f t="shared" si="0"/>
      </c>
      <c r="E184" s="53">
        <f t="shared" si="1"/>
      </c>
      <c r="F184" s="53">
        <f t="shared" si="2"/>
      </c>
      <c r="G184" s="59">
        <f t="shared" si="3"/>
      </c>
      <c r="H184" s="53">
        <f t="shared" si="4"/>
      </c>
      <c r="I184" s="53">
        <f t="shared" si="5"/>
      </c>
      <c r="J184" s="53">
        <f t="shared" si="6"/>
      </c>
      <c r="K184" s="59">
        <f t="shared" si="7"/>
      </c>
      <c r="L184" s="53">
        <f t="shared" si="8"/>
      </c>
      <c r="M184" s="59">
        <f t="shared" si="9"/>
      </c>
      <c r="N184" s="68">
        <f t="shared" si="10"/>
      </c>
      <c r="P184" s="22">
        <f t="shared" si="11"/>
      </c>
    </row>
    <row r="185">
      <c r="A185" s="56">
        <f>IF($B185="","",180)</f>
      </c>
      <c r="B185" s="66">
        <f>IF(往来单位!$B$183="","",往来单位!$B$183)</f>
      </c>
      <c r="C185" s="56">
        <f>IF($B185="","",往来单位!$C$183&amp;"")</f>
      </c>
      <c r="D185" s="53">
        <f t="shared" si="0"/>
      </c>
      <c r="E185" s="53">
        <f t="shared" si="1"/>
      </c>
      <c r="F185" s="53">
        <f t="shared" si="2"/>
      </c>
      <c r="G185" s="59">
        <f t="shared" si="3"/>
      </c>
      <c r="H185" s="53">
        <f t="shared" si="4"/>
      </c>
      <c r="I185" s="53">
        <f t="shared" si="5"/>
      </c>
      <c r="J185" s="53">
        <f t="shared" si="6"/>
      </c>
      <c r="K185" s="59">
        <f t="shared" si="7"/>
      </c>
      <c r="L185" s="53">
        <f t="shared" si="8"/>
      </c>
      <c r="M185" s="59">
        <f t="shared" si="9"/>
      </c>
      <c r="N185" s="68">
        <f t="shared" si="10"/>
      </c>
      <c r="P185" s="22">
        <f t="shared" si="11"/>
      </c>
    </row>
    <row r="186">
      <c r="A186" s="56">
        <f>IF($B186="","",181)</f>
      </c>
      <c r="B186" s="66">
        <f>IF(往来单位!$B$184="","",往来单位!$B$184)</f>
      </c>
      <c r="C186" s="56">
        <f>IF($B186="","",往来单位!$C$184&amp;"")</f>
      </c>
      <c r="D186" s="53">
        <f t="shared" si="0"/>
      </c>
      <c r="E186" s="53">
        <f t="shared" si="1"/>
      </c>
      <c r="F186" s="53">
        <f t="shared" si="2"/>
      </c>
      <c r="G186" s="59">
        <f t="shared" si="3"/>
      </c>
      <c r="H186" s="53">
        <f t="shared" si="4"/>
      </c>
      <c r="I186" s="53">
        <f t="shared" si="5"/>
      </c>
      <c r="J186" s="53">
        <f t="shared" si="6"/>
      </c>
      <c r="K186" s="59">
        <f t="shared" si="7"/>
      </c>
      <c r="L186" s="53">
        <f t="shared" si="8"/>
      </c>
      <c r="M186" s="59">
        <f t="shared" si="9"/>
      </c>
      <c r="N186" s="68">
        <f t="shared" si="10"/>
      </c>
      <c r="P186" s="22">
        <f t="shared" si="11"/>
      </c>
    </row>
    <row r="187">
      <c r="A187" s="56">
        <f>IF($B187="","",182)</f>
      </c>
      <c r="B187" s="66">
        <f>IF(往来单位!$B$185="","",往来单位!$B$185)</f>
      </c>
      <c r="C187" s="56">
        <f>IF($B187="","",往来单位!$C$185&amp;"")</f>
      </c>
      <c r="D187" s="53">
        <f t="shared" si="0"/>
      </c>
      <c r="E187" s="53">
        <f t="shared" si="1"/>
      </c>
      <c r="F187" s="53">
        <f t="shared" si="2"/>
      </c>
      <c r="G187" s="59">
        <f t="shared" si="3"/>
      </c>
      <c r="H187" s="53">
        <f t="shared" si="4"/>
      </c>
      <c r="I187" s="53">
        <f t="shared" si="5"/>
      </c>
      <c r="J187" s="53">
        <f t="shared" si="6"/>
      </c>
      <c r="K187" s="59">
        <f t="shared" si="7"/>
      </c>
      <c r="L187" s="53">
        <f t="shared" si="8"/>
      </c>
      <c r="M187" s="59">
        <f t="shared" si="9"/>
      </c>
      <c r="N187" s="68">
        <f t="shared" si="10"/>
      </c>
      <c r="P187" s="22">
        <f t="shared" si="11"/>
      </c>
    </row>
    <row r="188">
      <c r="A188" s="56">
        <f>IF($B188="","",183)</f>
      </c>
      <c r="B188" s="66">
        <f>IF(往来单位!$B$186="","",往来单位!$B$186)</f>
      </c>
      <c r="C188" s="56">
        <f>IF($B188="","",往来单位!$C$186&amp;"")</f>
      </c>
      <c r="D188" s="53">
        <f t="shared" si="0"/>
      </c>
      <c r="E188" s="53">
        <f t="shared" si="1"/>
      </c>
      <c r="F188" s="53">
        <f t="shared" si="2"/>
      </c>
      <c r="G188" s="59">
        <f t="shared" si="3"/>
      </c>
      <c r="H188" s="53">
        <f t="shared" si="4"/>
      </c>
      <c r="I188" s="53">
        <f t="shared" si="5"/>
      </c>
      <c r="J188" s="53">
        <f t="shared" si="6"/>
      </c>
      <c r="K188" s="59">
        <f t="shared" si="7"/>
      </c>
      <c r="L188" s="53">
        <f t="shared" si="8"/>
      </c>
      <c r="M188" s="59">
        <f t="shared" si="9"/>
      </c>
      <c r="N188" s="68">
        <f t="shared" si="10"/>
      </c>
      <c r="P188" s="22">
        <f t="shared" si="11"/>
      </c>
    </row>
    <row r="189">
      <c r="A189" s="56">
        <f>IF($B189="","",184)</f>
      </c>
      <c r="B189" s="66">
        <f>IF(往来单位!$B$187="","",往来单位!$B$187)</f>
      </c>
      <c r="C189" s="56">
        <f>IF($B189="","",往来单位!$C$187&amp;"")</f>
      </c>
      <c r="D189" s="53">
        <f t="shared" si="0"/>
      </c>
      <c r="E189" s="53">
        <f t="shared" si="1"/>
      </c>
      <c r="F189" s="53">
        <f t="shared" si="2"/>
      </c>
      <c r="G189" s="59">
        <f t="shared" si="3"/>
      </c>
      <c r="H189" s="53">
        <f t="shared" si="4"/>
      </c>
      <c r="I189" s="53">
        <f t="shared" si="5"/>
      </c>
      <c r="J189" s="53">
        <f t="shared" si="6"/>
      </c>
      <c r="K189" s="59">
        <f t="shared" si="7"/>
      </c>
      <c r="L189" s="53">
        <f t="shared" si="8"/>
      </c>
      <c r="M189" s="59">
        <f t="shared" si="9"/>
      </c>
      <c r="N189" s="68">
        <f t="shared" si="10"/>
      </c>
      <c r="P189" s="22">
        <f t="shared" si="11"/>
      </c>
    </row>
    <row r="190">
      <c r="A190" s="56">
        <f>IF($B190="","",185)</f>
      </c>
      <c r="B190" s="66">
        <f>IF(往来单位!$B$188="","",往来单位!$B$188)</f>
      </c>
      <c r="C190" s="56">
        <f>IF($B190="","",往来单位!$C$188&amp;"")</f>
      </c>
      <c r="D190" s="53">
        <f t="shared" si="0"/>
      </c>
      <c r="E190" s="53">
        <f t="shared" si="1"/>
      </c>
      <c r="F190" s="53">
        <f t="shared" si="2"/>
      </c>
      <c r="G190" s="59">
        <f t="shared" si="3"/>
      </c>
      <c r="H190" s="53">
        <f t="shared" si="4"/>
      </c>
      <c r="I190" s="53">
        <f t="shared" si="5"/>
      </c>
      <c r="J190" s="53">
        <f t="shared" si="6"/>
      </c>
      <c r="K190" s="59">
        <f t="shared" si="7"/>
      </c>
      <c r="L190" s="53">
        <f t="shared" si="8"/>
      </c>
      <c r="M190" s="59">
        <f t="shared" si="9"/>
      </c>
      <c r="N190" s="68">
        <f t="shared" si="10"/>
      </c>
      <c r="P190" s="22">
        <f t="shared" si="11"/>
      </c>
    </row>
    <row r="191">
      <c r="A191" s="56">
        <f>IF($B191="","",186)</f>
      </c>
      <c r="B191" s="66">
        <f>IF(往来单位!$B$189="","",往来单位!$B$189)</f>
      </c>
      <c r="C191" s="56">
        <f>IF($B191="","",往来单位!$C$189&amp;"")</f>
      </c>
      <c r="D191" s="53">
        <f t="shared" si="0"/>
      </c>
      <c r="E191" s="53">
        <f t="shared" si="1"/>
      </c>
      <c r="F191" s="53">
        <f t="shared" si="2"/>
      </c>
      <c r="G191" s="59">
        <f t="shared" si="3"/>
      </c>
      <c r="H191" s="53">
        <f t="shared" si="4"/>
      </c>
      <c r="I191" s="53">
        <f t="shared" si="5"/>
      </c>
      <c r="J191" s="53">
        <f t="shared" si="6"/>
      </c>
      <c r="K191" s="59">
        <f t="shared" si="7"/>
      </c>
      <c r="L191" s="53">
        <f t="shared" si="8"/>
      </c>
      <c r="M191" s="59">
        <f t="shared" si="9"/>
      </c>
      <c r="N191" s="68">
        <f t="shared" si="10"/>
      </c>
      <c r="P191" s="22">
        <f t="shared" si="11"/>
      </c>
    </row>
    <row r="192">
      <c r="A192" s="56">
        <f>IF($B192="","",187)</f>
      </c>
      <c r="B192" s="66">
        <f>IF(往来单位!$B$190="","",往来单位!$B$190)</f>
      </c>
      <c r="C192" s="56">
        <f>IF($B192="","",往来单位!$C$190&amp;"")</f>
      </c>
      <c r="D192" s="53">
        <f t="shared" si="0"/>
      </c>
      <c r="E192" s="53">
        <f t="shared" si="1"/>
      </c>
      <c r="F192" s="53">
        <f t="shared" si="2"/>
      </c>
      <c r="G192" s="59">
        <f t="shared" si="3"/>
      </c>
      <c r="H192" s="53">
        <f t="shared" si="4"/>
      </c>
      <c r="I192" s="53">
        <f t="shared" si="5"/>
      </c>
      <c r="J192" s="53">
        <f t="shared" si="6"/>
      </c>
      <c r="K192" s="59">
        <f t="shared" si="7"/>
      </c>
      <c r="L192" s="53">
        <f t="shared" si="8"/>
      </c>
      <c r="M192" s="59">
        <f t="shared" si="9"/>
      </c>
      <c r="N192" s="68">
        <f t="shared" si="10"/>
      </c>
      <c r="P192" s="22">
        <f t="shared" si="11"/>
      </c>
    </row>
    <row r="193">
      <c r="A193" s="56">
        <f>IF($B193="","",188)</f>
      </c>
      <c r="B193" s="66">
        <f>IF(往来单位!$B$191="","",往来单位!$B$191)</f>
      </c>
      <c r="C193" s="56">
        <f>IF($B193="","",往来单位!$C$191&amp;"")</f>
      </c>
      <c r="D193" s="53">
        <f t="shared" si="0"/>
      </c>
      <c r="E193" s="53">
        <f t="shared" si="1"/>
      </c>
      <c r="F193" s="53">
        <f t="shared" si="2"/>
      </c>
      <c r="G193" s="59">
        <f t="shared" si="3"/>
      </c>
      <c r="H193" s="53">
        <f t="shared" si="4"/>
      </c>
      <c r="I193" s="53">
        <f t="shared" si="5"/>
      </c>
      <c r="J193" s="53">
        <f t="shared" si="6"/>
      </c>
      <c r="K193" s="59">
        <f t="shared" si="7"/>
      </c>
      <c r="L193" s="53">
        <f t="shared" si="8"/>
      </c>
      <c r="M193" s="59">
        <f t="shared" si="9"/>
      </c>
      <c r="N193" s="68">
        <f t="shared" si="10"/>
      </c>
      <c r="P193" s="22">
        <f t="shared" si="11"/>
      </c>
    </row>
    <row r="194">
      <c r="A194" s="56">
        <f>IF($B194="","",189)</f>
      </c>
      <c r="B194" s="66">
        <f>IF(往来单位!$B$192="","",往来单位!$B$192)</f>
      </c>
      <c r="C194" s="56">
        <f>IF($B194="","",往来单位!$C$192&amp;"")</f>
      </c>
      <c r="D194" s="53">
        <f t="shared" si="0"/>
      </c>
      <c r="E194" s="53">
        <f t="shared" si="1"/>
      </c>
      <c r="F194" s="53">
        <f t="shared" si="2"/>
      </c>
      <c r="G194" s="59">
        <f t="shared" si="3"/>
      </c>
      <c r="H194" s="53">
        <f t="shared" si="4"/>
      </c>
      <c r="I194" s="53">
        <f t="shared" si="5"/>
      </c>
      <c r="J194" s="53">
        <f t="shared" si="6"/>
      </c>
      <c r="K194" s="59">
        <f t="shared" si="7"/>
      </c>
      <c r="L194" s="53">
        <f t="shared" si="8"/>
      </c>
      <c r="M194" s="59">
        <f t="shared" si="9"/>
      </c>
      <c r="N194" s="68">
        <f t="shared" si="10"/>
      </c>
      <c r="P194" s="22">
        <f t="shared" si="11"/>
      </c>
    </row>
    <row r="195">
      <c r="A195" s="56">
        <f>IF($B195="","",190)</f>
      </c>
      <c r="B195" s="66">
        <f>IF(往来单位!$B$193="","",往来单位!$B$193)</f>
      </c>
      <c r="C195" s="56">
        <f>IF($B195="","",往来单位!$C$193&amp;"")</f>
      </c>
      <c r="D195" s="53">
        <f t="shared" si="0"/>
      </c>
      <c r="E195" s="53">
        <f t="shared" si="1"/>
      </c>
      <c r="F195" s="53">
        <f t="shared" si="2"/>
      </c>
      <c r="G195" s="59">
        <f t="shared" si="3"/>
      </c>
      <c r="H195" s="53">
        <f t="shared" si="4"/>
      </c>
      <c r="I195" s="53">
        <f t="shared" si="5"/>
      </c>
      <c r="J195" s="53">
        <f t="shared" si="6"/>
      </c>
      <c r="K195" s="59">
        <f t="shared" si="7"/>
      </c>
      <c r="L195" s="53">
        <f t="shared" si="8"/>
      </c>
      <c r="M195" s="59">
        <f t="shared" si="9"/>
      </c>
      <c r="N195" s="68">
        <f t="shared" si="10"/>
      </c>
      <c r="P195" s="22">
        <f t="shared" si="11"/>
      </c>
    </row>
    <row r="196">
      <c r="A196" s="56">
        <f>IF($B196="","",191)</f>
      </c>
      <c r="B196" s="66">
        <f>IF(往来单位!$B$194="","",往来单位!$B$194)</f>
      </c>
      <c r="C196" s="56">
        <f>IF($B196="","",往来单位!$C$194&amp;"")</f>
      </c>
      <c r="D196" s="53">
        <f t="shared" si="0"/>
      </c>
      <c r="E196" s="53">
        <f t="shared" si="1"/>
      </c>
      <c r="F196" s="53">
        <f t="shared" si="2"/>
      </c>
      <c r="G196" s="59">
        <f t="shared" si="3"/>
      </c>
      <c r="H196" s="53">
        <f t="shared" si="4"/>
      </c>
      <c r="I196" s="53">
        <f t="shared" si="5"/>
      </c>
      <c r="J196" s="53">
        <f t="shared" si="6"/>
      </c>
      <c r="K196" s="59">
        <f t="shared" si="7"/>
      </c>
      <c r="L196" s="53">
        <f t="shared" si="8"/>
      </c>
      <c r="M196" s="59">
        <f t="shared" si="9"/>
      </c>
      <c r="N196" s="68">
        <f t="shared" si="10"/>
      </c>
      <c r="P196" s="22">
        <f t="shared" si="11"/>
      </c>
    </row>
    <row r="197">
      <c r="A197" s="56">
        <f>IF($B197="","",192)</f>
      </c>
      <c r="B197" s="66">
        <f>IF(往来单位!$B$195="","",往来单位!$B$195)</f>
      </c>
      <c r="C197" s="56">
        <f>IF($B197="","",往来单位!$C$195&amp;"")</f>
      </c>
      <c r="D197" s="53">
        <f t="shared" si="0"/>
      </c>
      <c r="E197" s="53">
        <f t="shared" si="1"/>
      </c>
      <c r="F197" s="53">
        <f t="shared" si="2"/>
      </c>
      <c r="G197" s="59">
        <f t="shared" si="3"/>
      </c>
      <c r="H197" s="53">
        <f t="shared" si="4"/>
      </c>
      <c r="I197" s="53">
        <f t="shared" si="5"/>
      </c>
      <c r="J197" s="53">
        <f t="shared" si="6"/>
      </c>
      <c r="K197" s="59">
        <f t="shared" si="7"/>
      </c>
      <c r="L197" s="53">
        <f t="shared" si="8"/>
      </c>
      <c r="M197" s="59">
        <f t="shared" si="9"/>
      </c>
      <c r="N197" s="68">
        <f t="shared" si="10"/>
      </c>
      <c r="P197" s="22">
        <f t="shared" si="11"/>
      </c>
    </row>
    <row r="198">
      <c r="A198" s="56">
        <f>IF($B198="","",193)</f>
      </c>
      <c r="B198" s="66">
        <f>IF(往来单位!$B$196="","",往来单位!$B$196)</f>
      </c>
      <c r="C198" s="56">
        <f>IF($B198="","",往来单位!$C$196&amp;"")</f>
      </c>
      <c r="D198" s="53">
        <f t="shared" si="0"/>
      </c>
      <c r="E198" s="53">
        <f t="shared" si="1"/>
      </c>
      <c r="F198" s="53">
        <f t="shared" si="2"/>
      </c>
      <c r="G198" s="59">
        <f t="shared" si="3"/>
      </c>
      <c r="H198" s="53">
        <f t="shared" si="4"/>
      </c>
      <c r="I198" s="53">
        <f t="shared" si="5"/>
      </c>
      <c r="J198" s="53">
        <f t="shared" si="6"/>
      </c>
      <c r="K198" s="59">
        <f t="shared" si="7"/>
      </c>
      <c r="L198" s="53">
        <f t="shared" si="8"/>
      </c>
      <c r="M198" s="59">
        <f t="shared" si="9"/>
      </c>
      <c r="N198" s="68">
        <f t="shared" si="10"/>
      </c>
      <c r="P198" s="22">
        <f t="shared" si="11"/>
      </c>
    </row>
    <row r="199">
      <c r="A199" s="56">
        <f>IF($B199="","",194)</f>
      </c>
      <c r="B199" s="66">
        <f>IF(往来单位!$B$197="","",往来单位!$B$197)</f>
      </c>
      <c r="C199" s="56">
        <f>IF($B199="","",往来单位!$C$197&amp;"")</f>
      </c>
      <c r="D199" s="53">
        <f t="shared" si="0"/>
      </c>
      <c r="E199" s="53">
        <f t="shared" si="1"/>
      </c>
      <c r="F199" s="53">
        <f t="shared" si="2"/>
      </c>
      <c r="G199" s="59">
        <f t="shared" si="3"/>
      </c>
      <c r="H199" s="53">
        <f t="shared" si="4"/>
      </c>
      <c r="I199" s="53">
        <f t="shared" si="5"/>
      </c>
      <c r="J199" s="53">
        <f t="shared" si="6"/>
      </c>
      <c r="K199" s="59">
        <f t="shared" si="7"/>
      </c>
      <c r="L199" s="53">
        <f t="shared" si="8"/>
      </c>
      <c r="M199" s="59">
        <f t="shared" si="9"/>
      </c>
      <c r="N199" s="68">
        <f t="shared" si="10"/>
      </c>
      <c r="P199" s="22">
        <f t="shared" si="11"/>
      </c>
    </row>
    <row r="200">
      <c r="A200" s="56">
        <f>IF($B200="","",195)</f>
      </c>
      <c r="B200" s="66">
        <f>IF(往来单位!$B$198="","",往来单位!$B$198)</f>
      </c>
      <c r="C200" s="56">
        <f>IF($B200="","",往来单位!$C$198&amp;"")</f>
      </c>
      <c r="D200" s="53">
        <f t="shared" si="0"/>
      </c>
      <c r="E200" s="53">
        <f t="shared" si="1"/>
      </c>
      <c r="F200" s="53">
        <f t="shared" si="2"/>
      </c>
      <c r="G200" s="59">
        <f t="shared" si="3"/>
      </c>
      <c r="H200" s="53">
        <f t="shared" si="4"/>
      </c>
      <c r="I200" s="53">
        <f t="shared" si="5"/>
      </c>
      <c r="J200" s="53">
        <f t="shared" si="6"/>
      </c>
      <c r="K200" s="59">
        <f t="shared" si="7"/>
      </c>
      <c r="L200" s="53">
        <f t="shared" si="8"/>
      </c>
      <c r="M200" s="59">
        <f t="shared" si="9"/>
      </c>
      <c r="N200" s="68">
        <f t="shared" si="10"/>
      </c>
      <c r="P200" s="22">
        <f t="shared" si="11"/>
      </c>
    </row>
    <row r="201">
      <c r="A201" s="56">
        <f>IF($B201="","",196)</f>
      </c>
      <c r="B201" s="66">
        <f>IF(往来单位!$B$199="","",往来单位!$B$199)</f>
      </c>
      <c r="C201" s="56">
        <f>IF($B201="","",往来单位!$C$199&amp;"")</f>
      </c>
      <c r="D201" s="53">
        <f t="shared" si="0"/>
      </c>
      <c r="E201" s="53">
        <f t="shared" si="1"/>
      </c>
      <c r="F201" s="53">
        <f t="shared" si="2"/>
      </c>
      <c r="G201" s="59">
        <f t="shared" si="3"/>
      </c>
      <c r="H201" s="53">
        <f t="shared" si="4"/>
      </c>
      <c r="I201" s="53">
        <f t="shared" si="5"/>
      </c>
      <c r="J201" s="53">
        <f t="shared" si="6"/>
      </c>
      <c r="K201" s="59">
        <f t="shared" si="7"/>
      </c>
      <c r="L201" s="53">
        <f t="shared" si="8"/>
      </c>
      <c r="M201" s="59">
        <f t="shared" si="9"/>
      </c>
      <c r="N201" s="68">
        <f t="shared" si="10"/>
      </c>
      <c r="P201" s="22">
        <f t="shared" si="11"/>
      </c>
    </row>
    <row r="202">
      <c r="A202" s="56">
        <f>IF($B202="","",197)</f>
      </c>
      <c r="B202" s="66">
        <f>IF(往来单位!$B$200="","",往来单位!$B$200)</f>
      </c>
      <c r="C202" s="56">
        <f>IF($B202="","",往来单位!$C$200&amp;"")</f>
      </c>
      <c r="D202" s="53">
        <f t="shared" si="0"/>
      </c>
      <c r="E202" s="53">
        <f t="shared" si="1"/>
      </c>
      <c r="F202" s="53">
        <f t="shared" si="2"/>
      </c>
      <c r="G202" s="59">
        <f t="shared" si="3"/>
      </c>
      <c r="H202" s="53">
        <f t="shared" si="4"/>
      </c>
      <c r="I202" s="53">
        <f t="shared" si="5"/>
      </c>
      <c r="J202" s="53">
        <f t="shared" si="6"/>
      </c>
      <c r="K202" s="59">
        <f t="shared" si="7"/>
      </c>
      <c r="L202" s="53">
        <f t="shared" si="8"/>
      </c>
      <c r="M202" s="59">
        <f t="shared" si="9"/>
      </c>
      <c r="N202" s="68">
        <f t="shared" si="10"/>
      </c>
      <c r="P202" s="22">
        <f t="shared" si="11"/>
      </c>
    </row>
    <row r="203">
      <c r="A203" s="56">
        <f>IF($B203="","",198)</f>
      </c>
      <c r="B203" s="66">
        <f>IF(往来单位!$B$201="","",往来单位!$B$201)</f>
      </c>
      <c r="C203" s="56">
        <f>IF($B203="","",往来单位!$C$201&amp;"")</f>
      </c>
      <c r="D203" s="53">
        <f t="shared" si="0"/>
      </c>
      <c r="E203" s="53">
        <f t="shared" si="1"/>
      </c>
      <c r="F203" s="53">
        <f t="shared" si="2"/>
      </c>
      <c r="G203" s="59">
        <f t="shared" si="3"/>
      </c>
      <c r="H203" s="53">
        <f t="shared" si="4"/>
      </c>
      <c r="I203" s="53">
        <f t="shared" si="5"/>
      </c>
      <c r="J203" s="53">
        <f t="shared" si="6"/>
      </c>
      <c r="K203" s="59">
        <f t="shared" si="7"/>
      </c>
      <c r="L203" s="53">
        <f t="shared" si="8"/>
      </c>
      <c r="M203" s="59">
        <f t="shared" si="9"/>
      </c>
      <c r="N203" s="68">
        <f t="shared" si="10"/>
      </c>
      <c r="P203" s="22">
        <f t="shared" si="11"/>
      </c>
    </row>
    <row r="204">
      <c r="A204" s="56">
        <f>IF($B204="","",199)</f>
      </c>
      <c r="B204" s="66">
        <f>IF(往来单位!$B$202="","",往来单位!$B$202)</f>
      </c>
      <c r="C204" s="56">
        <f>IF($B204="","",往来单位!$C$202&amp;"")</f>
      </c>
      <c r="D204" s="53">
        <f t="shared" si="0"/>
      </c>
      <c r="E204" s="53">
        <f t="shared" si="1"/>
      </c>
      <c r="F204" s="53">
        <f t="shared" si="2"/>
      </c>
      <c r="G204" s="59">
        <f t="shared" si="3"/>
      </c>
      <c r="H204" s="53">
        <f t="shared" si="4"/>
      </c>
      <c r="I204" s="53">
        <f t="shared" si="5"/>
      </c>
      <c r="J204" s="53">
        <f t="shared" si="6"/>
      </c>
      <c r="K204" s="59">
        <f t="shared" si="7"/>
      </c>
      <c r="L204" s="53">
        <f t="shared" si="8"/>
      </c>
      <c r="M204" s="59">
        <f t="shared" si="9"/>
      </c>
      <c r="N204" s="68">
        <f t="shared" si="10"/>
      </c>
      <c r="P204" s="22">
        <f t="shared" si="11"/>
      </c>
    </row>
    <row r="205">
      <c r="A205" s="56">
        <f>IF($B205="","",200)</f>
      </c>
      <c r="B205" s="66">
        <f>IF(往来单位!$B$203="","",往来单位!$B$203)</f>
      </c>
      <c r="C205" s="56">
        <f>IF($B205="","",往来单位!$C$203&amp;"")</f>
      </c>
      <c r="D205" s="53">
        <f t="shared" si="0"/>
      </c>
      <c r="E205" s="53">
        <f t="shared" si="1"/>
      </c>
      <c r="F205" s="53">
        <f t="shared" si="2"/>
      </c>
      <c r="G205" s="59">
        <f t="shared" si="3"/>
      </c>
      <c r="H205" s="53">
        <f t="shared" si="4"/>
      </c>
      <c r="I205" s="53">
        <f t="shared" si="5"/>
      </c>
      <c r="J205" s="53">
        <f t="shared" si="6"/>
      </c>
      <c r="K205" s="59">
        <f t="shared" si="7"/>
      </c>
      <c r="L205" s="53">
        <f t="shared" si="8"/>
      </c>
      <c r="M205" s="59">
        <f t="shared" si="9"/>
      </c>
      <c r="N205" s="68">
        <f t="shared" si="10"/>
      </c>
      <c r="P205" s="22">
        <f t="shared" si="11"/>
      </c>
    </row>
    <row r="206">
      <c r="A206" s="56">
        <f>IF($B206="","",201)</f>
      </c>
      <c r="B206" s="66">
        <f>IF(往来单位!$B$204="","",往来单位!$B$204)</f>
      </c>
      <c r="C206" s="56">
        <f>IF($B206="","",往来单位!$C$204&amp;"")</f>
      </c>
      <c r="D206" s="53">
        <f t="shared" si="0"/>
      </c>
      <c r="E206" s="53">
        <f t="shared" si="1"/>
      </c>
      <c r="F206" s="53">
        <f t="shared" si="2"/>
      </c>
      <c r="G206" s="59">
        <f t="shared" si="3"/>
      </c>
      <c r="H206" s="53">
        <f t="shared" si="4"/>
      </c>
      <c r="I206" s="53">
        <f t="shared" si="5"/>
      </c>
      <c r="J206" s="53">
        <f t="shared" si="6"/>
      </c>
      <c r="K206" s="59">
        <f t="shared" si="7"/>
      </c>
      <c r="L206" s="53">
        <f t="shared" si="8"/>
      </c>
      <c r="M206" s="59">
        <f t="shared" si="9"/>
      </c>
      <c r="N206" s="68">
        <f t="shared" si="10"/>
      </c>
      <c r="P206" s="22">
        <f t="shared" si="11"/>
      </c>
    </row>
    <row r="207">
      <c r="A207" s="56">
        <f>IF($B207="","",202)</f>
      </c>
      <c r="B207" s="66">
        <f>IF(往来单位!$B$205="","",往来单位!$B$205)</f>
      </c>
      <c r="C207" s="56">
        <f>IF($B207="","",往来单位!$C$205&amp;"")</f>
      </c>
      <c r="D207" s="53">
        <f t="shared" si="0"/>
      </c>
      <c r="E207" s="53">
        <f t="shared" si="1"/>
      </c>
      <c r="F207" s="53">
        <f t="shared" si="2"/>
      </c>
      <c r="G207" s="59">
        <f t="shared" si="3"/>
      </c>
      <c r="H207" s="53">
        <f t="shared" si="4"/>
      </c>
      <c r="I207" s="53">
        <f t="shared" si="5"/>
      </c>
      <c r="J207" s="53">
        <f t="shared" si="6"/>
      </c>
      <c r="K207" s="59">
        <f t="shared" si="7"/>
      </c>
      <c r="L207" s="53">
        <f t="shared" si="8"/>
      </c>
      <c r="M207" s="59">
        <f t="shared" si="9"/>
      </c>
      <c r="N207" s="68">
        <f t="shared" si="10"/>
      </c>
      <c r="P207" s="22">
        <f t="shared" si="11"/>
      </c>
    </row>
    <row r="208">
      <c r="A208" s="56">
        <f>IF($B208="","",203)</f>
      </c>
      <c r="B208" s="66">
        <f>IF(往来单位!$B$206="","",往来单位!$B$206)</f>
      </c>
      <c r="C208" s="56">
        <f>IF($B208="","",往来单位!$C$206&amp;"")</f>
      </c>
      <c r="D208" s="53">
        <f t="shared" si="0"/>
      </c>
      <c r="E208" s="53">
        <f t="shared" si="1"/>
      </c>
      <c r="F208" s="53">
        <f t="shared" si="2"/>
      </c>
      <c r="G208" s="59">
        <f t="shared" si="3"/>
      </c>
      <c r="H208" s="53">
        <f t="shared" si="4"/>
      </c>
      <c r="I208" s="53">
        <f t="shared" si="5"/>
      </c>
      <c r="J208" s="53">
        <f t="shared" si="6"/>
      </c>
      <c r="K208" s="59">
        <f t="shared" si="7"/>
      </c>
      <c r="L208" s="53">
        <f t="shared" si="8"/>
      </c>
      <c r="M208" s="59">
        <f t="shared" si="9"/>
      </c>
      <c r="N208" s="68">
        <f t="shared" si="10"/>
      </c>
      <c r="P208" s="22">
        <f t="shared" si="11"/>
      </c>
    </row>
    <row r="209">
      <c r="A209" s="56">
        <f>IF($B209="","",204)</f>
      </c>
      <c r="B209" s="66">
        <f>IF(往来单位!$B$207="","",往来单位!$B$207)</f>
      </c>
      <c r="C209" s="56">
        <f>IF($B209="","",往来单位!$C$207&amp;"")</f>
      </c>
      <c r="D209" s="53">
        <f t="shared" si="0"/>
      </c>
      <c r="E209" s="53">
        <f t="shared" si="1"/>
      </c>
      <c r="F209" s="53">
        <f t="shared" si="2"/>
      </c>
      <c r="G209" s="59">
        <f t="shared" si="3"/>
      </c>
      <c r="H209" s="53">
        <f t="shared" si="4"/>
      </c>
      <c r="I209" s="53">
        <f t="shared" si="5"/>
      </c>
      <c r="J209" s="53">
        <f t="shared" si="6"/>
      </c>
      <c r="K209" s="59">
        <f t="shared" si="7"/>
      </c>
      <c r="L209" s="53">
        <f t="shared" si="8"/>
      </c>
      <c r="M209" s="59">
        <f t="shared" si="9"/>
      </c>
      <c r="N209" s="68">
        <f t="shared" si="10"/>
      </c>
      <c r="P209" s="22">
        <f t="shared" si="11"/>
      </c>
    </row>
    <row r="210">
      <c r="A210" s="56">
        <f>IF($B210="","",205)</f>
      </c>
      <c r="B210" s="66">
        <f>IF(往来单位!$B$208="","",往来单位!$B$208)</f>
      </c>
      <c r="C210" s="56">
        <f>IF($B210="","",往来单位!$C$208&amp;"")</f>
      </c>
      <c r="D210" s="53">
        <f t="shared" si="0"/>
      </c>
      <c r="E210" s="53">
        <f t="shared" si="1"/>
      </c>
      <c r="F210" s="53">
        <f t="shared" si="2"/>
      </c>
      <c r="G210" s="59">
        <f t="shared" si="3"/>
      </c>
      <c r="H210" s="53">
        <f t="shared" si="4"/>
      </c>
      <c r="I210" s="53">
        <f t="shared" si="5"/>
      </c>
      <c r="J210" s="53">
        <f t="shared" si="6"/>
      </c>
      <c r="K210" s="59">
        <f t="shared" si="7"/>
      </c>
      <c r="L210" s="53">
        <f t="shared" si="8"/>
      </c>
      <c r="M210" s="59">
        <f t="shared" si="9"/>
      </c>
      <c r="N210" s="68">
        <f t="shared" si="10"/>
      </c>
      <c r="P210" s="22">
        <f t="shared" si="11"/>
      </c>
    </row>
    <row r="211">
      <c r="A211" s="56">
        <f>IF($B211="","",206)</f>
      </c>
      <c r="B211" s="66">
        <f>IF(往来单位!$B$209="","",往来单位!$B$209)</f>
      </c>
      <c r="C211" s="56">
        <f>IF($B211="","",往来单位!$C$209&amp;"")</f>
      </c>
      <c r="D211" s="53">
        <f t="shared" si="0"/>
      </c>
      <c r="E211" s="53">
        <f t="shared" si="1"/>
      </c>
      <c r="F211" s="53">
        <f t="shared" si="2"/>
      </c>
      <c r="G211" s="59">
        <f t="shared" si="3"/>
      </c>
      <c r="H211" s="53">
        <f t="shared" si="4"/>
      </c>
      <c r="I211" s="53">
        <f t="shared" si="5"/>
      </c>
      <c r="J211" s="53">
        <f t="shared" si="6"/>
      </c>
      <c r="K211" s="59">
        <f t="shared" si="7"/>
      </c>
      <c r="L211" s="53">
        <f t="shared" si="8"/>
      </c>
      <c r="M211" s="59">
        <f t="shared" si="9"/>
      </c>
      <c r="N211" s="68">
        <f t="shared" si="10"/>
      </c>
      <c r="P211" s="22">
        <f t="shared" si="11"/>
      </c>
    </row>
    <row r="212">
      <c r="A212" s="56">
        <f>IF($B212="","",207)</f>
      </c>
      <c r="B212" s="66">
        <f>IF(往来单位!$B$210="","",往来单位!$B$210)</f>
      </c>
      <c r="C212" s="56">
        <f>IF($B212="","",往来单位!$C$210&amp;"")</f>
      </c>
      <c r="D212" s="53">
        <f t="shared" si="0"/>
      </c>
      <c r="E212" s="53">
        <f t="shared" si="1"/>
      </c>
      <c r="F212" s="53">
        <f t="shared" si="2"/>
      </c>
      <c r="G212" s="59">
        <f t="shared" si="3"/>
      </c>
      <c r="H212" s="53">
        <f t="shared" si="4"/>
      </c>
      <c r="I212" s="53">
        <f t="shared" si="5"/>
      </c>
      <c r="J212" s="53">
        <f t="shared" si="6"/>
      </c>
      <c r="K212" s="59">
        <f t="shared" si="7"/>
      </c>
      <c r="L212" s="53">
        <f t="shared" si="8"/>
      </c>
      <c r="M212" s="59">
        <f t="shared" si="9"/>
      </c>
      <c r="N212" s="68">
        <f t="shared" si="10"/>
      </c>
      <c r="P212" s="22">
        <f t="shared" si="11"/>
      </c>
    </row>
    <row r="213">
      <c r="A213" s="56">
        <f>IF($B213="","",208)</f>
      </c>
      <c r="B213" s="66">
        <f>IF(往来单位!$B$211="","",往来单位!$B$211)</f>
      </c>
      <c r="C213" s="56">
        <f>IF($B213="","",往来单位!$C$211&amp;"")</f>
      </c>
      <c r="D213" s="53">
        <f t="shared" si="0"/>
      </c>
      <c r="E213" s="53">
        <f t="shared" si="1"/>
      </c>
      <c r="F213" s="53">
        <f t="shared" si="2"/>
      </c>
      <c r="G213" s="59">
        <f t="shared" si="3"/>
      </c>
      <c r="H213" s="53">
        <f t="shared" si="4"/>
      </c>
      <c r="I213" s="53">
        <f t="shared" si="5"/>
      </c>
      <c r="J213" s="53">
        <f t="shared" si="6"/>
      </c>
      <c r="K213" s="59">
        <f t="shared" si="7"/>
      </c>
      <c r="L213" s="53">
        <f t="shared" si="8"/>
      </c>
      <c r="M213" s="59">
        <f t="shared" si="9"/>
      </c>
      <c r="N213" s="68">
        <f t="shared" si="10"/>
      </c>
      <c r="P213" s="22">
        <f t="shared" si="11"/>
      </c>
    </row>
    <row r="214">
      <c r="A214" s="56">
        <f>IF($B214="","",209)</f>
      </c>
      <c r="B214" s="66">
        <f>IF(往来单位!$B$212="","",往来单位!$B$212)</f>
      </c>
      <c r="C214" s="56">
        <f>IF($B214="","",往来单位!$C$212&amp;"")</f>
      </c>
      <c r="D214" s="53">
        <f t="shared" si="0"/>
      </c>
      <c r="E214" s="53">
        <f t="shared" si="1"/>
      </c>
      <c r="F214" s="53">
        <f t="shared" si="2"/>
      </c>
      <c r="G214" s="59">
        <f t="shared" si="3"/>
      </c>
      <c r="H214" s="53">
        <f t="shared" si="4"/>
      </c>
      <c r="I214" s="53">
        <f t="shared" si="5"/>
      </c>
      <c r="J214" s="53">
        <f t="shared" si="6"/>
      </c>
      <c r="K214" s="59">
        <f t="shared" si="7"/>
      </c>
      <c r="L214" s="53">
        <f t="shared" si="8"/>
      </c>
      <c r="M214" s="59">
        <f t="shared" si="9"/>
      </c>
      <c r="N214" s="68">
        <f t="shared" si="10"/>
      </c>
      <c r="P214" s="22">
        <f t="shared" si="11"/>
      </c>
    </row>
    <row r="215">
      <c r="A215" s="56">
        <f>IF($B215="","",210)</f>
      </c>
      <c r="B215" s="66">
        <f>IF(往来单位!$B$213="","",往来单位!$B$213)</f>
      </c>
      <c r="C215" s="56">
        <f>IF($B215="","",往来单位!$C$213&amp;"")</f>
      </c>
      <c r="D215" s="53">
        <f t="shared" si="0"/>
      </c>
      <c r="E215" s="53">
        <f t="shared" si="1"/>
      </c>
      <c r="F215" s="53">
        <f t="shared" si="2"/>
      </c>
      <c r="G215" s="59">
        <f t="shared" si="3"/>
      </c>
      <c r="H215" s="53">
        <f t="shared" si="4"/>
      </c>
      <c r="I215" s="53">
        <f t="shared" si="5"/>
      </c>
      <c r="J215" s="53">
        <f t="shared" si="6"/>
      </c>
      <c r="K215" s="59">
        <f t="shared" si="7"/>
      </c>
      <c r="L215" s="53">
        <f t="shared" si="8"/>
      </c>
      <c r="M215" s="59">
        <f t="shared" si="9"/>
      </c>
      <c r="N215" s="68">
        <f t="shared" si="10"/>
      </c>
      <c r="P215" s="22">
        <f t="shared" si="11"/>
      </c>
    </row>
    <row r="216">
      <c r="A216" s="56">
        <f>IF($B216="","",211)</f>
      </c>
      <c r="B216" s="66">
        <f>IF(往来单位!$B$214="","",往来单位!$B$214)</f>
      </c>
      <c r="C216" s="56">
        <f>IF($B216="","",往来单位!$C$214&amp;"")</f>
      </c>
      <c r="D216" s="53">
        <f t="shared" si="0"/>
      </c>
      <c r="E216" s="53">
        <f t="shared" si="1"/>
      </c>
      <c r="F216" s="53">
        <f t="shared" si="2"/>
      </c>
      <c r="G216" s="59">
        <f t="shared" si="3"/>
      </c>
      <c r="H216" s="53">
        <f t="shared" si="4"/>
      </c>
      <c r="I216" s="53">
        <f t="shared" si="5"/>
      </c>
      <c r="J216" s="53">
        <f t="shared" si="6"/>
      </c>
      <c r="K216" s="59">
        <f t="shared" si="7"/>
      </c>
      <c r="L216" s="53">
        <f t="shared" si="8"/>
      </c>
      <c r="M216" s="59">
        <f t="shared" si="9"/>
      </c>
      <c r="N216" s="68">
        <f t="shared" si="10"/>
      </c>
      <c r="P216" s="22">
        <f t="shared" si="11"/>
      </c>
    </row>
    <row r="217">
      <c r="A217" s="56">
        <f>IF($B217="","",212)</f>
      </c>
      <c r="B217" s="66">
        <f>IF(往来单位!$B$215="","",往来单位!$B$215)</f>
      </c>
      <c r="C217" s="56">
        <f>IF($B217="","",往来单位!$C$215&amp;"")</f>
      </c>
      <c r="D217" s="53">
        <f t="shared" si="0"/>
      </c>
      <c r="E217" s="53">
        <f t="shared" si="1"/>
      </c>
      <c r="F217" s="53">
        <f t="shared" si="2"/>
      </c>
      <c r="G217" s="59">
        <f t="shared" si="3"/>
      </c>
      <c r="H217" s="53">
        <f t="shared" si="4"/>
      </c>
      <c r="I217" s="53">
        <f t="shared" si="5"/>
      </c>
      <c r="J217" s="53">
        <f t="shared" si="6"/>
      </c>
      <c r="K217" s="59">
        <f t="shared" si="7"/>
      </c>
      <c r="L217" s="53">
        <f t="shared" si="8"/>
      </c>
      <c r="M217" s="59">
        <f t="shared" si="9"/>
      </c>
      <c r="N217" s="68">
        <f t="shared" si="10"/>
      </c>
      <c r="P217" s="22">
        <f t="shared" si="11"/>
      </c>
    </row>
    <row r="218">
      <c r="A218" s="56">
        <f>IF($B218="","",213)</f>
      </c>
      <c r="B218" s="66">
        <f>IF(往来单位!$B$216="","",往来单位!$B$216)</f>
      </c>
      <c r="C218" s="56">
        <f>IF($B218="","",往来单位!$C$216&amp;"")</f>
      </c>
      <c r="D218" s="53">
        <f t="shared" si="0"/>
      </c>
      <c r="E218" s="53">
        <f t="shared" si="1"/>
      </c>
      <c r="F218" s="53">
        <f t="shared" si="2"/>
      </c>
      <c r="G218" s="59">
        <f t="shared" si="3"/>
      </c>
      <c r="H218" s="53">
        <f t="shared" si="4"/>
      </c>
      <c r="I218" s="53">
        <f t="shared" si="5"/>
      </c>
      <c r="J218" s="53">
        <f t="shared" si="6"/>
      </c>
      <c r="K218" s="59">
        <f t="shared" si="7"/>
      </c>
      <c r="L218" s="53">
        <f t="shared" si="8"/>
      </c>
      <c r="M218" s="59">
        <f t="shared" si="9"/>
      </c>
      <c r="N218" s="68">
        <f t="shared" si="10"/>
      </c>
      <c r="P218" s="22">
        <f t="shared" si="11"/>
      </c>
    </row>
    <row r="219">
      <c r="A219" s="56">
        <f>IF($B219="","",214)</f>
      </c>
      <c r="B219" s="66">
        <f>IF(往来单位!$B$217="","",往来单位!$B$217)</f>
      </c>
      <c r="C219" s="56">
        <f>IF($B219="","",往来单位!$C$217&amp;"")</f>
      </c>
      <c r="D219" s="53">
        <f t="shared" si="0"/>
      </c>
      <c r="E219" s="53">
        <f t="shared" si="1"/>
      </c>
      <c r="F219" s="53">
        <f t="shared" si="2"/>
      </c>
      <c r="G219" s="59">
        <f t="shared" si="3"/>
      </c>
      <c r="H219" s="53">
        <f t="shared" si="4"/>
      </c>
      <c r="I219" s="53">
        <f t="shared" si="5"/>
      </c>
      <c r="J219" s="53">
        <f t="shared" si="6"/>
      </c>
      <c r="K219" s="59">
        <f t="shared" si="7"/>
      </c>
      <c r="L219" s="53">
        <f t="shared" si="8"/>
      </c>
      <c r="M219" s="59">
        <f t="shared" si="9"/>
      </c>
      <c r="N219" s="68">
        <f t="shared" si="10"/>
      </c>
      <c r="P219" s="22">
        <f t="shared" si="11"/>
      </c>
    </row>
    <row r="220">
      <c r="A220" s="56">
        <f>IF($B220="","",215)</f>
      </c>
      <c r="B220" s="66">
        <f>IF(往来单位!$B$218="","",往来单位!$B$218)</f>
      </c>
      <c r="C220" s="56">
        <f>IF($B220="","",往来单位!$C$218&amp;"")</f>
      </c>
      <c r="D220" s="53">
        <f t="shared" si="0"/>
      </c>
      <c r="E220" s="53">
        <f t="shared" si="1"/>
      </c>
      <c r="F220" s="53">
        <f t="shared" si="2"/>
      </c>
      <c r="G220" s="59">
        <f t="shared" si="3"/>
      </c>
      <c r="H220" s="53">
        <f t="shared" si="4"/>
      </c>
      <c r="I220" s="53">
        <f t="shared" si="5"/>
      </c>
      <c r="J220" s="53">
        <f t="shared" si="6"/>
      </c>
      <c r="K220" s="59">
        <f t="shared" si="7"/>
      </c>
      <c r="L220" s="53">
        <f t="shared" si="8"/>
      </c>
      <c r="M220" s="59">
        <f t="shared" si="9"/>
      </c>
      <c r="N220" s="68">
        <f t="shared" si="10"/>
      </c>
      <c r="P220" s="22">
        <f t="shared" si="11"/>
      </c>
    </row>
    <row r="221">
      <c r="A221" s="56">
        <f>IF($B221="","",216)</f>
      </c>
      <c r="B221" s="66">
        <f>IF(往来单位!$B$219="","",往来单位!$B$219)</f>
      </c>
      <c r="C221" s="56">
        <f>IF($B221="","",往来单位!$C$219&amp;"")</f>
      </c>
      <c r="D221" s="53">
        <f t="shared" si="0"/>
      </c>
      <c r="E221" s="53">
        <f t="shared" si="1"/>
      </c>
      <c r="F221" s="53">
        <f t="shared" si="2"/>
      </c>
      <c r="G221" s="59">
        <f t="shared" si="3"/>
      </c>
      <c r="H221" s="53">
        <f t="shared" si="4"/>
      </c>
      <c r="I221" s="53">
        <f t="shared" si="5"/>
      </c>
      <c r="J221" s="53">
        <f t="shared" si="6"/>
      </c>
      <c r="K221" s="59">
        <f t="shared" si="7"/>
      </c>
      <c r="L221" s="53">
        <f t="shared" si="8"/>
      </c>
      <c r="M221" s="59">
        <f t="shared" si="9"/>
      </c>
      <c r="N221" s="68">
        <f t="shared" si="10"/>
      </c>
      <c r="P221" s="22">
        <f t="shared" si="11"/>
      </c>
    </row>
    <row r="222">
      <c r="A222" s="56">
        <f>IF($B222="","",217)</f>
      </c>
      <c r="B222" s="66">
        <f>IF(往来单位!$B$220="","",往来单位!$B$220)</f>
      </c>
      <c r="C222" s="56">
        <f>IF($B222="","",往来单位!$C$220&amp;"")</f>
      </c>
      <c r="D222" s="53">
        <f t="shared" si="0"/>
      </c>
      <c r="E222" s="53">
        <f t="shared" si="1"/>
      </c>
      <c r="F222" s="53">
        <f t="shared" si="2"/>
      </c>
      <c r="G222" s="59">
        <f t="shared" si="3"/>
      </c>
      <c r="H222" s="53">
        <f t="shared" si="4"/>
      </c>
      <c r="I222" s="53">
        <f t="shared" si="5"/>
      </c>
      <c r="J222" s="53">
        <f t="shared" si="6"/>
      </c>
      <c r="K222" s="59">
        <f t="shared" si="7"/>
      </c>
      <c r="L222" s="53">
        <f t="shared" si="8"/>
      </c>
      <c r="M222" s="59">
        <f t="shared" si="9"/>
      </c>
      <c r="N222" s="68">
        <f t="shared" si="10"/>
      </c>
      <c r="P222" s="22">
        <f t="shared" si="11"/>
      </c>
    </row>
    <row r="223">
      <c r="A223" s="56">
        <f>IF($B223="","",218)</f>
      </c>
      <c r="B223" s="66">
        <f>IF(往来单位!$B$221="","",往来单位!$B$221)</f>
      </c>
      <c r="C223" s="56">
        <f>IF($B223="","",往来单位!$C$221&amp;"")</f>
      </c>
      <c r="D223" s="53">
        <f t="shared" si="0"/>
      </c>
      <c r="E223" s="53">
        <f t="shared" si="1"/>
      </c>
      <c r="F223" s="53">
        <f t="shared" si="2"/>
      </c>
      <c r="G223" s="59">
        <f t="shared" si="3"/>
      </c>
      <c r="H223" s="53">
        <f t="shared" si="4"/>
      </c>
      <c r="I223" s="53">
        <f t="shared" si="5"/>
      </c>
      <c r="J223" s="53">
        <f t="shared" si="6"/>
      </c>
      <c r="K223" s="59">
        <f t="shared" si="7"/>
      </c>
      <c r="L223" s="53">
        <f t="shared" si="8"/>
      </c>
      <c r="M223" s="59">
        <f t="shared" si="9"/>
      </c>
      <c r="N223" s="68">
        <f t="shared" si="10"/>
      </c>
      <c r="P223" s="22">
        <f t="shared" si="11"/>
      </c>
    </row>
    <row r="224">
      <c r="A224" s="56">
        <f>IF($B224="","",219)</f>
      </c>
      <c r="B224" s="66">
        <f>IF(往来单位!$B$222="","",往来单位!$B$222)</f>
      </c>
      <c r="C224" s="56">
        <f>IF($B224="","",往来单位!$C$222&amp;"")</f>
      </c>
      <c r="D224" s="53">
        <f t="shared" si="0"/>
      </c>
      <c r="E224" s="53">
        <f t="shared" si="1"/>
      </c>
      <c r="F224" s="53">
        <f t="shared" si="2"/>
      </c>
      <c r="G224" s="59">
        <f t="shared" si="3"/>
      </c>
      <c r="H224" s="53">
        <f t="shared" si="4"/>
      </c>
      <c r="I224" s="53">
        <f t="shared" si="5"/>
      </c>
      <c r="J224" s="53">
        <f t="shared" si="6"/>
      </c>
      <c r="K224" s="59">
        <f t="shared" si="7"/>
      </c>
      <c r="L224" s="53">
        <f t="shared" si="8"/>
      </c>
      <c r="M224" s="59">
        <f t="shared" si="9"/>
      </c>
      <c r="N224" s="68">
        <f t="shared" si="10"/>
      </c>
      <c r="P224" s="22">
        <f t="shared" si="11"/>
      </c>
    </row>
    <row r="225">
      <c r="A225" s="56">
        <f>IF($B225="","",220)</f>
      </c>
      <c r="B225" s="66">
        <f>IF(往来单位!$B$223="","",往来单位!$B$223)</f>
      </c>
      <c r="C225" s="56">
        <f>IF($B225="","",往来单位!$C$223&amp;"")</f>
      </c>
      <c r="D225" s="53">
        <f t="shared" si="0"/>
      </c>
      <c r="E225" s="53">
        <f t="shared" si="1"/>
      </c>
      <c r="F225" s="53">
        <f t="shared" si="2"/>
      </c>
      <c r="G225" s="59">
        <f t="shared" si="3"/>
      </c>
      <c r="H225" s="53">
        <f t="shared" si="4"/>
      </c>
      <c r="I225" s="53">
        <f t="shared" si="5"/>
      </c>
      <c r="J225" s="53">
        <f t="shared" si="6"/>
      </c>
      <c r="K225" s="59">
        <f t="shared" si="7"/>
      </c>
      <c r="L225" s="53">
        <f t="shared" si="8"/>
      </c>
      <c r="M225" s="59">
        <f t="shared" si="9"/>
      </c>
      <c r="N225" s="68">
        <f t="shared" si="10"/>
      </c>
      <c r="P225" s="22">
        <f t="shared" si="11"/>
      </c>
    </row>
    <row r="226">
      <c r="A226" s="56">
        <f>IF($B226="","",221)</f>
      </c>
      <c r="B226" s="66">
        <f>IF(往来单位!$B$224="","",往来单位!$B$224)</f>
      </c>
      <c r="C226" s="56">
        <f>IF($B226="","",往来单位!$C$224&amp;"")</f>
      </c>
      <c r="D226" s="53">
        <f t="shared" si="0"/>
      </c>
      <c r="E226" s="53">
        <f t="shared" si="1"/>
      </c>
      <c r="F226" s="53">
        <f t="shared" si="2"/>
      </c>
      <c r="G226" s="59">
        <f t="shared" si="3"/>
      </c>
      <c r="H226" s="53">
        <f t="shared" si="4"/>
      </c>
      <c r="I226" s="53">
        <f t="shared" si="5"/>
      </c>
      <c r="J226" s="53">
        <f t="shared" si="6"/>
      </c>
      <c r="K226" s="59">
        <f t="shared" si="7"/>
      </c>
      <c r="L226" s="53">
        <f t="shared" si="8"/>
      </c>
      <c r="M226" s="59">
        <f t="shared" si="9"/>
      </c>
      <c r="N226" s="68">
        <f t="shared" si="10"/>
      </c>
      <c r="P226" s="22">
        <f t="shared" si="11"/>
      </c>
    </row>
    <row r="227">
      <c r="A227" s="56">
        <f>IF($B227="","",222)</f>
      </c>
      <c r="B227" s="66">
        <f>IF(往来单位!$B$225="","",往来单位!$B$225)</f>
      </c>
      <c r="C227" s="56">
        <f>IF($B227="","",往来单位!$C$225&amp;"")</f>
      </c>
      <c r="D227" s="53">
        <f t="shared" si="0"/>
      </c>
      <c r="E227" s="53">
        <f t="shared" si="1"/>
      </c>
      <c r="F227" s="53">
        <f t="shared" si="2"/>
      </c>
      <c r="G227" s="59">
        <f t="shared" si="3"/>
      </c>
      <c r="H227" s="53">
        <f t="shared" si="4"/>
      </c>
      <c r="I227" s="53">
        <f t="shared" si="5"/>
      </c>
      <c r="J227" s="53">
        <f t="shared" si="6"/>
      </c>
      <c r="K227" s="59">
        <f t="shared" si="7"/>
      </c>
      <c r="L227" s="53">
        <f t="shared" si="8"/>
      </c>
      <c r="M227" s="59">
        <f t="shared" si="9"/>
      </c>
      <c r="N227" s="68">
        <f t="shared" si="10"/>
      </c>
      <c r="P227" s="22">
        <f t="shared" si="11"/>
      </c>
    </row>
    <row r="228">
      <c r="A228" s="56">
        <f>IF($B228="","",223)</f>
      </c>
      <c r="B228" s="66">
        <f>IF(往来单位!$B$226="","",往来单位!$B$226)</f>
      </c>
      <c r="C228" s="56">
        <f>IF($B228="","",往来单位!$C$226&amp;"")</f>
      </c>
      <c r="D228" s="53">
        <f t="shared" si="0"/>
      </c>
      <c r="E228" s="53">
        <f t="shared" si="1"/>
      </c>
      <c r="F228" s="53">
        <f t="shared" si="2"/>
      </c>
      <c r="G228" s="59">
        <f t="shared" si="3"/>
      </c>
      <c r="H228" s="53">
        <f t="shared" si="4"/>
      </c>
      <c r="I228" s="53">
        <f t="shared" si="5"/>
      </c>
      <c r="J228" s="53">
        <f t="shared" si="6"/>
      </c>
      <c r="K228" s="59">
        <f t="shared" si="7"/>
      </c>
      <c r="L228" s="53">
        <f t="shared" si="8"/>
      </c>
      <c r="M228" s="59">
        <f t="shared" si="9"/>
      </c>
      <c r="N228" s="68">
        <f t="shared" si="10"/>
      </c>
      <c r="P228" s="22">
        <f t="shared" si="11"/>
      </c>
    </row>
    <row r="229">
      <c r="A229" s="56">
        <f>IF($B229="","",224)</f>
      </c>
      <c r="B229" s="66">
        <f>IF(往来单位!$B$227="","",往来单位!$B$227)</f>
      </c>
      <c r="C229" s="56">
        <f>IF($B229="","",往来单位!$C$227&amp;"")</f>
      </c>
      <c r="D229" s="53">
        <f t="shared" si="0"/>
      </c>
      <c r="E229" s="53">
        <f t="shared" si="1"/>
      </c>
      <c r="F229" s="53">
        <f t="shared" si="2"/>
      </c>
      <c r="G229" s="59">
        <f t="shared" si="3"/>
      </c>
      <c r="H229" s="53">
        <f t="shared" si="4"/>
      </c>
      <c r="I229" s="53">
        <f t="shared" si="5"/>
      </c>
      <c r="J229" s="53">
        <f t="shared" si="6"/>
      </c>
      <c r="K229" s="59">
        <f t="shared" si="7"/>
      </c>
      <c r="L229" s="53">
        <f t="shared" si="8"/>
      </c>
      <c r="M229" s="59">
        <f t="shared" si="9"/>
      </c>
      <c r="N229" s="68">
        <f t="shared" si="10"/>
      </c>
      <c r="P229" s="22">
        <f t="shared" si="11"/>
      </c>
    </row>
    <row r="230">
      <c r="A230" s="56">
        <f>IF($B230="","",225)</f>
      </c>
      <c r="B230" s="66">
        <f>IF(往来单位!$B$228="","",往来单位!$B$228)</f>
      </c>
      <c r="C230" s="56">
        <f>IF($B230="","",往来单位!$C$228&amp;"")</f>
      </c>
      <c r="D230" s="53">
        <f t="shared" si="0"/>
      </c>
      <c r="E230" s="53">
        <f t="shared" si="1"/>
      </c>
      <c r="F230" s="53">
        <f t="shared" si="2"/>
      </c>
      <c r="G230" s="59">
        <f t="shared" si="3"/>
      </c>
      <c r="H230" s="53">
        <f t="shared" si="4"/>
      </c>
      <c r="I230" s="53">
        <f t="shared" si="5"/>
      </c>
      <c r="J230" s="53">
        <f t="shared" si="6"/>
      </c>
      <c r="K230" s="59">
        <f t="shared" si="7"/>
      </c>
      <c r="L230" s="53">
        <f t="shared" si="8"/>
      </c>
      <c r="M230" s="59">
        <f t="shared" si="9"/>
      </c>
      <c r="N230" s="68">
        <f t="shared" si="10"/>
      </c>
      <c r="P230" s="22">
        <f t="shared" si="11"/>
      </c>
    </row>
    <row r="231">
      <c r="A231" s="56">
        <f>IF($B231="","",226)</f>
      </c>
      <c r="B231" s="66">
        <f>IF(往来单位!$B$229="","",往来单位!$B$229)</f>
      </c>
      <c r="C231" s="56">
        <f>IF($B231="","",往来单位!$C$229&amp;"")</f>
      </c>
      <c r="D231" s="53">
        <f t="shared" si="0"/>
      </c>
      <c r="E231" s="53">
        <f t="shared" si="1"/>
      </c>
      <c r="F231" s="53">
        <f t="shared" si="2"/>
      </c>
      <c r="G231" s="59">
        <f t="shared" si="3"/>
      </c>
      <c r="H231" s="53">
        <f t="shared" si="4"/>
      </c>
      <c r="I231" s="53">
        <f t="shared" si="5"/>
      </c>
      <c r="J231" s="53">
        <f t="shared" si="6"/>
      </c>
      <c r="K231" s="59">
        <f t="shared" si="7"/>
      </c>
      <c r="L231" s="53">
        <f t="shared" si="8"/>
      </c>
      <c r="M231" s="59">
        <f t="shared" si="9"/>
      </c>
      <c r="N231" s="68">
        <f t="shared" si="10"/>
      </c>
      <c r="P231" s="22">
        <f t="shared" si="11"/>
      </c>
    </row>
    <row r="232">
      <c r="A232" s="56">
        <f>IF($B232="","",227)</f>
      </c>
      <c r="B232" s="66">
        <f>IF(往来单位!$B$230="","",往来单位!$B$230)</f>
      </c>
      <c r="C232" s="56">
        <f>IF($B232="","",往来单位!$C$230&amp;"")</f>
      </c>
      <c r="D232" s="53">
        <f t="shared" si="0"/>
      </c>
      <c r="E232" s="53">
        <f t="shared" si="1"/>
      </c>
      <c r="F232" s="53">
        <f t="shared" si="2"/>
      </c>
      <c r="G232" s="59">
        <f t="shared" si="3"/>
      </c>
      <c r="H232" s="53">
        <f t="shared" si="4"/>
      </c>
      <c r="I232" s="53">
        <f t="shared" si="5"/>
      </c>
      <c r="J232" s="53">
        <f t="shared" si="6"/>
      </c>
      <c r="K232" s="59">
        <f t="shared" si="7"/>
      </c>
      <c r="L232" s="53">
        <f t="shared" si="8"/>
      </c>
      <c r="M232" s="59">
        <f t="shared" si="9"/>
      </c>
      <c r="N232" s="68">
        <f t="shared" si="10"/>
      </c>
      <c r="P232" s="22">
        <f t="shared" si="11"/>
      </c>
    </row>
    <row r="233">
      <c r="A233" s="56">
        <f>IF($B233="","",228)</f>
      </c>
      <c r="B233" s="66">
        <f>IF(往来单位!$B$231="","",往来单位!$B$231)</f>
      </c>
      <c r="C233" s="56">
        <f>IF($B233="","",往来单位!$C$231&amp;"")</f>
      </c>
      <c r="D233" s="53">
        <f t="shared" si="0"/>
      </c>
      <c r="E233" s="53">
        <f t="shared" si="1"/>
      </c>
      <c r="F233" s="53">
        <f t="shared" si="2"/>
      </c>
      <c r="G233" s="59">
        <f t="shared" si="3"/>
      </c>
      <c r="H233" s="53">
        <f t="shared" si="4"/>
      </c>
      <c r="I233" s="53">
        <f t="shared" si="5"/>
      </c>
      <c r="J233" s="53">
        <f t="shared" si="6"/>
      </c>
      <c r="K233" s="59">
        <f t="shared" si="7"/>
      </c>
      <c r="L233" s="53">
        <f t="shared" si="8"/>
      </c>
      <c r="M233" s="59">
        <f t="shared" si="9"/>
      </c>
      <c r="N233" s="68">
        <f t="shared" si="10"/>
      </c>
      <c r="P233" s="22">
        <f t="shared" si="11"/>
      </c>
    </row>
    <row r="234">
      <c r="A234" s="56">
        <f>IF($B234="","",229)</f>
      </c>
      <c r="B234" s="66">
        <f>IF(往来单位!$B$232="","",往来单位!$B$232)</f>
      </c>
      <c r="C234" s="56">
        <f>IF($B234="","",往来单位!$C$232&amp;"")</f>
      </c>
      <c r="D234" s="53">
        <f t="shared" si="0"/>
      </c>
      <c r="E234" s="53">
        <f t="shared" si="1"/>
      </c>
      <c r="F234" s="53">
        <f t="shared" si="2"/>
      </c>
      <c r="G234" s="59">
        <f t="shared" si="3"/>
      </c>
      <c r="H234" s="53">
        <f t="shared" si="4"/>
      </c>
      <c r="I234" s="53">
        <f t="shared" si="5"/>
      </c>
      <c r="J234" s="53">
        <f t="shared" si="6"/>
      </c>
      <c r="K234" s="59">
        <f t="shared" si="7"/>
      </c>
      <c r="L234" s="53">
        <f t="shared" si="8"/>
      </c>
      <c r="M234" s="59">
        <f t="shared" si="9"/>
      </c>
      <c r="N234" s="68">
        <f t="shared" si="10"/>
      </c>
      <c r="P234" s="22">
        <f t="shared" si="11"/>
      </c>
    </row>
    <row r="235">
      <c r="A235" s="56">
        <f>IF($B235="","",230)</f>
      </c>
      <c r="B235" s="66">
        <f>IF(往来单位!$B$233="","",往来单位!$B$233)</f>
      </c>
      <c r="C235" s="56">
        <f>IF($B235="","",往来单位!$C$233&amp;"")</f>
      </c>
      <c r="D235" s="53">
        <f t="shared" si="0"/>
      </c>
      <c r="E235" s="53">
        <f t="shared" si="1"/>
      </c>
      <c r="F235" s="53">
        <f t="shared" si="2"/>
      </c>
      <c r="G235" s="59">
        <f t="shared" si="3"/>
      </c>
      <c r="H235" s="53">
        <f t="shared" si="4"/>
      </c>
      <c r="I235" s="53">
        <f t="shared" si="5"/>
      </c>
      <c r="J235" s="53">
        <f t="shared" si="6"/>
      </c>
      <c r="K235" s="59">
        <f t="shared" si="7"/>
      </c>
      <c r="L235" s="53">
        <f t="shared" si="8"/>
      </c>
      <c r="M235" s="59">
        <f t="shared" si="9"/>
      </c>
      <c r="N235" s="68">
        <f t="shared" si="10"/>
      </c>
      <c r="P235" s="22">
        <f t="shared" si="11"/>
      </c>
    </row>
    <row r="236">
      <c r="A236" s="56">
        <f>IF($B236="","",231)</f>
      </c>
      <c r="B236" s="66">
        <f>IF(往来单位!$B$234="","",往来单位!$B$234)</f>
      </c>
      <c r="C236" s="56">
        <f>IF($B236="","",往来单位!$C$234&amp;"")</f>
      </c>
      <c r="D236" s="53">
        <f t="shared" si="0"/>
      </c>
      <c r="E236" s="53">
        <f t="shared" si="1"/>
      </c>
      <c r="F236" s="53">
        <f t="shared" si="2"/>
      </c>
      <c r="G236" s="59">
        <f t="shared" si="3"/>
      </c>
      <c r="H236" s="53">
        <f t="shared" si="4"/>
      </c>
      <c r="I236" s="53">
        <f t="shared" si="5"/>
      </c>
      <c r="J236" s="53">
        <f t="shared" si="6"/>
      </c>
      <c r="K236" s="59">
        <f t="shared" si="7"/>
      </c>
      <c r="L236" s="53">
        <f t="shared" si="8"/>
      </c>
      <c r="M236" s="59">
        <f t="shared" si="9"/>
      </c>
      <c r="N236" s="68">
        <f t="shared" si="10"/>
      </c>
      <c r="P236" s="22">
        <f t="shared" si="11"/>
      </c>
    </row>
    <row r="237">
      <c r="A237" s="56">
        <f>IF($B237="","",232)</f>
      </c>
      <c r="B237" s="66">
        <f>IF(往来单位!$B$235="","",往来单位!$B$235)</f>
      </c>
      <c r="C237" s="56">
        <f>IF($B237="","",往来单位!$C$235&amp;"")</f>
      </c>
      <c r="D237" s="53">
        <f t="shared" si="0"/>
      </c>
      <c r="E237" s="53">
        <f t="shared" si="1"/>
      </c>
      <c r="F237" s="53">
        <f t="shared" si="2"/>
      </c>
      <c r="G237" s="59">
        <f t="shared" si="3"/>
      </c>
      <c r="H237" s="53">
        <f t="shared" si="4"/>
      </c>
      <c r="I237" s="53">
        <f t="shared" si="5"/>
      </c>
      <c r="J237" s="53">
        <f t="shared" si="6"/>
      </c>
      <c r="K237" s="59">
        <f t="shared" si="7"/>
      </c>
      <c r="L237" s="53">
        <f t="shared" si="8"/>
      </c>
      <c r="M237" s="59">
        <f t="shared" si="9"/>
      </c>
      <c r="N237" s="68">
        <f t="shared" si="10"/>
      </c>
      <c r="P237" s="22">
        <f t="shared" si="11"/>
      </c>
    </row>
    <row r="238">
      <c r="A238" s="56">
        <f>IF($B238="","",233)</f>
      </c>
      <c r="B238" s="66">
        <f>IF(往来单位!$B$236="","",往来单位!$B$236)</f>
      </c>
      <c r="C238" s="56">
        <f>IF($B238="","",往来单位!$C$236&amp;"")</f>
      </c>
      <c r="D238" s="53">
        <f t="shared" si="0"/>
      </c>
      <c r="E238" s="53">
        <f t="shared" si="1"/>
      </c>
      <c r="F238" s="53">
        <f t="shared" si="2"/>
      </c>
      <c r="G238" s="59">
        <f t="shared" si="3"/>
      </c>
      <c r="H238" s="53">
        <f t="shared" si="4"/>
      </c>
      <c r="I238" s="53">
        <f t="shared" si="5"/>
      </c>
      <c r="J238" s="53">
        <f t="shared" si="6"/>
      </c>
      <c r="K238" s="59">
        <f t="shared" si="7"/>
      </c>
      <c r="L238" s="53">
        <f t="shared" si="8"/>
      </c>
      <c r="M238" s="59">
        <f t="shared" si="9"/>
      </c>
      <c r="N238" s="68">
        <f t="shared" si="10"/>
      </c>
      <c r="P238" s="22">
        <f t="shared" si="11"/>
      </c>
    </row>
    <row r="239">
      <c r="A239" s="56">
        <f>IF($B239="","",234)</f>
      </c>
      <c r="B239" s="66">
        <f>IF(往来单位!$B$237="","",往来单位!$B$237)</f>
      </c>
      <c r="C239" s="56">
        <f>IF($B239="","",往来单位!$C$237&amp;"")</f>
      </c>
      <c r="D239" s="53">
        <f t="shared" si="0"/>
      </c>
      <c r="E239" s="53">
        <f t="shared" si="1"/>
      </c>
      <c r="F239" s="53">
        <f t="shared" si="2"/>
      </c>
      <c r="G239" s="59">
        <f t="shared" si="3"/>
      </c>
      <c r="H239" s="53">
        <f t="shared" si="4"/>
      </c>
      <c r="I239" s="53">
        <f t="shared" si="5"/>
      </c>
      <c r="J239" s="53">
        <f t="shared" si="6"/>
      </c>
      <c r="K239" s="59">
        <f t="shared" si="7"/>
      </c>
      <c r="L239" s="53">
        <f t="shared" si="8"/>
      </c>
      <c r="M239" s="59">
        <f t="shared" si="9"/>
      </c>
      <c r="N239" s="68">
        <f t="shared" si="10"/>
      </c>
      <c r="P239" s="22">
        <f t="shared" si="11"/>
      </c>
    </row>
    <row r="240">
      <c r="A240" s="56">
        <f>IF($B240="","",235)</f>
      </c>
      <c r="B240" s="66">
        <f>IF(往来单位!$B$238="","",往来单位!$B$238)</f>
      </c>
      <c r="C240" s="56">
        <f>IF($B240="","",往来单位!$C$238&amp;"")</f>
      </c>
      <c r="D240" s="53">
        <f t="shared" si="0"/>
      </c>
      <c r="E240" s="53">
        <f t="shared" si="1"/>
      </c>
      <c r="F240" s="53">
        <f t="shared" si="2"/>
      </c>
      <c r="G240" s="59">
        <f t="shared" si="3"/>
      </c>
      <c r="H240" s="53">
        <f t="shared" si="4"/>
      </c>
      <c r="I240" s="53">
        <f t="shared" si="5"/>
      </c>
      <c r="J240" s="53">
        <f t="shared" si="6"/>
      </c>
      <c r="K240" s="59">
        <f t="shared" si="7"/>
      </c>
      <c r="L240" s="53">
        <f t="shared" si="8"/>
      </c>
      <c r="M240" s="59">
        <f t="shared" si="9"/>
      </c>
      <c r="N240" s="68">
        <f t="shared" si="10"/>
      </c>
      <c r="P240" s="22">
        <f t="shared" si="11"/>
      </c>
    </row>
    <row r="241">
      <c r="A241" s="56">
        <f>IF($B241="","",236)</f>
      </c>
      <c r="B241" s="66">
        <f>IF(往来单位!$B$239="","",往来单位!$B$239)</f>
      </c>
      <c r="C241" s="56">
        <f>IF($B241="","",往来单位!$C$239&amp;"")</f>
      </c>
      <c r="D241" s="53">
        <f t="shared" si="0"/>
      </c>
      <c r="E241" s="53">
        <f t="shared" si="1"/>
      </c>
      <c r="F241" s="53">
        <f t="shared" si="2"/>
      </c>
      <c r="G241" s="59">
        <f t="shared" si="3"/>
      </c>
      <c r="H241" s="53">
        <f t="shared" si="4"/>
      </c>
      <c r="I241" s="53">
        <f t="shared" si="5"/>
      </c>
      <c r="J241" s="53">
        <f t="shared" si="6"/>
      </c>
      <c r="K241" s="59">
        <f t="shared" si="7"/>
      </c>
      <c r="L241" s="53">
        <f t="shared" si="8"/>
      </c>
      <c r="M241" s="59">
        <f t="shared" si="9"/>
      </c>
      <c r="N241" s="68">
        <f t="shared" si="10"/>
      </c>
      <c r="P241" s="22">
        <f t="shared" si="11"/>
      </c>
    </row>
    <row r="242">
      <c r="A242" s="56">
        <f>IF($B242="","",237)</f>
      </c>
      <c r="B242" s="66">
        <f>IF(往来单位!$B$240="","",往来单位!$B$240)</f>
      </c>
      <c r="C242" s="56">
        <f>IF($B242="","",往来单位!$C$240&amp;"")</f>
      </c>
      <c r="D242" s="53">
        <f t="shared" si="0"/>
      </c>
      <c r="E242" s="53">
        <f t="shared" si="1"/>
      </c>
      <c r="F242" s="53">
        <f t="shared" si="2"/>
      </c>
      <c r="G242" s="59">
        <f t="shared" si="3"/>
      </c>
      <c r="H242" s="53">
        <f t="shared" si="4"/>
      </c>
      <c r="I242" s="53">
        <f t="shared" si="5"/>
      </c>
      <c r="J242" s="53">
        <f t="shared" si="6"/>
      </c>
      <c r="K242" s="59">
        <f t="shared" si="7"/>
      </c>
      <c r="L242" s="53">
        <f t="shared" si="8"/>
      </c>
      <c r="M242" s="59">
        <f t="shared" si="9"/>
      </c>
      <c r="N242" s="68">
        <f t="shared" si="10"/>
      </c>
      <c r="P242" s="22">
        <f t="shared" si="11"/>
      </c>
    </row>
    <row r="243">
      <c r="A243" s="56">
        <f>IF($B243="","",238)</f>
      </c>
      <c r="B243" s="66">
        <f>IF(往来单位!$B$241="","",往来单位!$B$241)</f>
      </c>
      <c r="C243" s="56">
        <f>IF($B243="","",往来单位!$C$241&amp;"")</f>
      </c>
      <c r="D243" s="53">
        <f t="shared" si="0"/>
      </c>
      <c r="E243" s="53">
        <f t="shared" si="1"/>
      </c>
      <c r="F243" s="53">
        <f t="shared" si="2"/>
      </c>
      <c r="G243" s="59">
        <f t="shared" si="3"/>
      </c>
      <c r="H243" s="53">
        <f t="shared" si="4"/>
      </c>
      <c r="I243" s="53">
        <f t="shared" si="5"/>
      </c>
      <c r="J243" s="53">
        <f t="shared" si="6"/>
      </c>
      <c r="K243" s="59">
        <f t="shared" si="7"/>
      </c>
      <c r="L243" s="53">
        <f t="shared" si="8"/>
      </c>
      <c r="M243" s="59">
        <f t="shared" si="9"/>
      </c>
      <c r="N243" s="68">
        <f t="shared" si="10"/>
      </c>
      <c r="P243" s="22">
        <f t="shared" si="11"/>
      </c>
    </row>
    <row r="244">
      <c r="A244" s="56">
        <f>IF($B244="","",239)</f>
      </c>
      <c r="B244" s="66">
        <f>IF(往来单位!$B$242="","",往来单位!$B$242)</f>
      </c>
      <c r="C244" s="56">
        <f>IF($B244="","",往来单位!$C$242&amp;"")</f>
      </c>
      <c r="D244" s="53">
        <f t="shared" si="0"/>
      </c>
      <c r="E244" s="53">
        <f t="shared" si="1"/>
      </c>
      <c r="F244" s="53">
        <f t="shared" si="2"/>
      </c>
      <c r="G244" s="59">
        <f t="shared" si="3"/>
      </c>
      <c r="H244" s="53">
        <f t="shared" si="4"/>
      </c>
      <c r="I244" s="53">
        <f t="shared" si="5"/>
      </c>
      <c r="J244" s="53">
        <f t="shared" si="6"/>
      </c>
      <c r="K244" s="59">
        <f t="shared" si="7"/>
      </c>
      <c r="L244" s="53">
        <f t="shared" si="8"/>
      </c>
      <c r="M244" s="59">
        <f t="shared" si="9"/>
      </c>
      <c r="N244" s="68">
        <f t="shared" si="10"/>
      </c>
      <c r="P244" s="22">
        <f t="shared" si="11"/>
      </c>
    </row>
    <row r="245">
      <c r="A245" s="56">
        <f>IF($B245="","",240)</f>
      </c>
      <c r="B245" s="66">
        <f>IF(往来单位!$B$243="","",往来单位!$B$243)</f>
      </c>
      <c r="C245" s="56">
        <f>IF($B245="","",往来单位!$C$243&amp;"")</f>
      </c>
      <c r="D245" s="53">
        <f t="shared" si="0"/>
      </c>
      <c r="E245" s="53">
        <f t="shared" si="1"/>
      </c>
      <c r="F245" s="53">
        <f t="shared" si="2"/>
      </c>
      <c r="G245" s="59">
        <f t="shared" si="3"/>
      </c>
      <c r="H245" s="53">
        <f t="shared" si="4"/>
      </c>
      <c r="I245" s="53">
        <f t="shared" si="5"/>
      </c>
      <c r="J245" s="53">
        <f t="shared" si="6"/>
      </c>
      <c r="K245" s="59">
        <f t="shared" si="7"/>
      </c>
      <c r="L245" s="53">
        <f t="shared" si="8"/>
      </c>
      <c r="M245" s="59">
        <f t="shared" si="9"/>
      </c>
      <c r="N245" s="68">
        <f t="shared" si="10"/>
      </c>
      <c r="P245" s="22">
        <f t="shared" si="11"/>
      </c>
    </row>
    <row r="246">
      <c r="A246" s="56">
        <f>IF($B246="","",241)</f>
      </c>
      <c r="B246" s="66">
        <f>IF(往来单位!$B$244="","",往来单位!$B$244)</f>
      </c>
      <c r="C246" s="56">
        <f>IF($B246="","",往来单位!$C$244&amp;"")</f>
      </c>
      <c r="D246" s="53">
        <f t="shared" si="0"/>
      </c>
      <c r="E246" s="53">
        <f t="shared" si="1"/>
      </c>
      <c r="F246" s="53">
        <f t="shared" si="2"/>
      </c>
      <c r="G246" s="59">
        <f t="shared" si="3"/>
      </c>
      <c r="H246" s="53">
        <f t="shared" si="4"/>
      </c>
      <c r="I246" s="53">
        <f t="shared" si="5"/>
      </c>
      <c r="J246" s="53">
        <f t="shared" si="6"/>
      </c>
      <c r="K246" s="59">
        <f t="shared" si="7"/>
      </c>
      <c r="L246" s="53">
        <f t="shared" si="8"/>
      </c>
      <c r="M246" s="59">
        <f t="shared" si="9"/>
      </c>
      <c r="N246" s="68">
        <f t="shared" si="10"/>
      </c>
      <c r="P246" s="22">
        <f t="shared" si="11"/>
      </c>
    </row>
    <row r="247">
      <c r="A247" s="56">
        <f>IF($B247="","",242)</f>
      </c>
      <c r="B247" s="66">
        <f>IF(往来单位!$B$245="","",往来单位!$B$245)</f>
      </c>
      <c r="C247" s="56">
        <f>IF($B247="","",往来单位!$C$245&amp;"")</f>
      </c>
      <c r="D247" s="53">
        <f t="shared" si="0"/>
      </c>
      <c r="E247" s="53">
        <f t="shared" si="1"/>
      </c>
      <c r="F247" s="53">
        <f t="shared" si="2"/>
      </c>
      <c r="G247" s="59">
        <f t="shared" si="3"/>
      </c>
      <c r="H247" s="53">
        <f t="shared" si="4"/>
      </c>
      <c r="I247" s="53">
        <f t="shared" si="5"/>
      </c>
      <c r="J247" s="53">
        <f t="shared" si="6"/>
      </c>
      <c r="K247" s="59">
        <f t="shared" si="7"/>
      </c>
      <c r="L247" s="53">
        <f t="shared" si="8"/>
      </c>
      <c r="M247" s="59">
        <f t="shared" si="9"/>
      </c>
      <c r="N247" s="68">
        <f t="shared" si="10"/>
      </c>
      <c r="P247" s="22">
        <f t="shared" si="11"/>
      </c>
    </row>
    <row r="248">
      <c r="A248" s="56">
        <f>IF($B248="","",243)</f>
      </c>
      <c r="B248" s="66">
        <f>IF(往来单位!$B$246="","",往来单位!$B$246)</f>
      </c>
      <c r="C248" s="56">
        <f>IF($B248="","",往来单位!$C$246&amp;"")</f>
      </c>
      <c r="D248" s="53">
        <f t="shared" si="0"/>
      </c>
      <c r="E248" s="53">
        <f t="shared" si="1"/>
      </c>
      <c r="F248" s="53">
        <f t="shared" si="2"/>
      </c>
      <c r="G248" s="59">
        <f t="shared" si="3"/>
      </c>
      <c r="H248" s="53">
        <f t="shared" si="4"/>
      </c>
      <c r="I248" s="53">
        <f t="shared" si="5"/>
      </c>
      <c r="J248" s="53">
        <f t="shared" si="6"/>
      </c>
      <c r="K248" s="59">
        <f t="shared" si="7"/>
      </c>
      <c r="L248" s="53">
        <f t="shared" si="8"/>
      </c>
      <c r="M248" s="59">
        <f t="shared" si="9"/>
      </c>
      <c r="N248" s="68">
        <f t="shared" si="10"/>
      </c>
      <c r="P248" s="22">
        <f t="shared" si="11"/>
      </c>
    </row>
    <row r="249">
      <c r="A249" s="56">
        <f>IF($B249="","",244)</f>
      </c>
      <c r="B249" s="66">
        <f>IF(往来单位!$B$247="","",往来单位!$B$247)</f>
      </c>
      <c r="C249" s="56">
        <f>IF($B249="","",往来单位!$C$247&amp;"")</f>
      </c>
      <c r="D249" s="53">
        <f t="shared" si="0"/>
      </c>
      <c r="E249" s="53">
        <f t="shared" si="1"/>
      </c>
      <c r="F249" s="53">
        <f t="shared" si="2"/>
      </c>
      <c r="G249" s="59">
        <f t="shared" si="3"/>
      </c>
      <c r="H249" s="53">
        <f t="shared" si="4"/>
      </c>
      <c r="I249" s="53">
        <f t="shared" si="5"/>
      </c>
      <c r="J249" s="53">
        <f t="shared" si="6"/>
      </c>
      <c r="K249" s="59">
        <f t="shared" si="7"/>
      </c>
      <c r="L249" s="53">
        <f t="shared" si="8"/>
      </c>
      <c r="M249" s="59">
        <f t="shared" si="9"/>
      </c>
      <c r="N249" s="68">
        <f t="shared" si="10"/>
      </c>
      <c r="P249" s="22">
        <f t="shared" si="11"/>
      </c>
    </row>
    <row r="250">
      <c r="A250" s="56">
        <f>IF($B250="","",245)</f>
      </c>
      <c r="B250" s="66">
        <f>IF(往来单位!$B$248="","",往来单位!$B$248)</f>
      </c>
      <c r="C250" s="56">
        <f>IF($B250="","",往来单位!$C$248&amp;"")</f>
      </c>
      <c r="D250" s="53">
        <f t="shared" si="0"/>
      </c>
      <c r="E250" s="53">
        <f t="shared" si="1"/>
      </c>
      <c r="F250" s="53">
        <f t="shared" si="2"/>
      </c>
      <c r="G250" s="59">
        <f t="shared" si="3"/>
      </c>
      <c r="H250" s="53">
        <f t="shared" si="4"/>
      </c>
      <c r="I250" s="53">
        <f t="shared" si="5"/>
      </c>
      <c r="J250" s="53">
        <f t="shared" si="6"/>
      </c>
      <c r="K250" s="59">
        <f t="shared" si="7"/>
      </c>
      <c r="L250" s="53">
        <f t="shared" si="8"/>
      </c>
      <c r="M250" s="59">
        <f t="shared" si="9"/>
      </c>
      <c r="N250" s="68">
        <f t="shared" si="10"/>
      </c>
      <c r="P250" s="22">
        <f t="shared" si="11"/>
      </c>
    </row>
    <row r="251">
      <c r="A251" s="56">
        <f>IF($B251="","",246)</f>
      </c>
      <c r="B251" s="66">
        <f>IF(往来单位!$B$249="","",往来单位!$B$249)</f>
      </c>
      <c r="C251" s="56">
        <f>IF($B251="","",往来单位!$C$249&amp;"")</f>
      </c>
      <c r="D251" s="53">
        <f t="shared" si="0"/>
      </c>
      <c r="E251" s="53">
        <f t="shared" si="1"/>
      </c>
      <c r="F251" s="53">
        <f t="shared" si="2"/>
      </c>
      <c r="G251" s="59">
        <f t="shared" si="3"/>
      </c>
      <c r="H251" s="53">
        <f t="shared" si="4"/>
      </c>
      <c r="I251" s="53">
        <f t="shared" si="5"/>
      </c>
      <c r="J251" s="53">
        <f t="shared" si="6"/>
      </c>
      <c r="K251" s="59">
        <f t="shared" si="7"/>
      </c>
      <c r="L251" s="53">
        <f t="shared" si="8"/>
      </c>
      <c r="M251" s="59">
        <f t="shared" si="9"/>
      </c>
      <c r="N251" s="68">
        <f t="shared" si="10"/>
      </c>
      <c r="P251" s="22">
        <f t="shared" si="11"/>
      </c>
    </row>
    <row r="252">
      <c r="A252" s="56">
        <f>IF($B252="","",247)</f>
      </c>
      <c r="B252" s="66">
        <f>IF(往来单位!$B$250="","",往来单位!$B$250)</f>
      </c>
      <c r="C252" s="56">
        <f>IF($B252="","",往来单位!$C$250&amp;"")</f>
      </c>
      <c r="D252" s="53">
        <f t="shared" si="0"/>
      </c>
      <c r="E252" s="53">
        <f t="shared" si="1"/>
      </c>
      <c r="F252" s="53">
        <f t="shared" si="2"/>
      </c>
      <c r="G252" s="59">
        <f t="shared" si="3"/>
      </c>
      <c r="H252" s="53">
        <f t="shared" si="4"/>
      </c>
      <c r="I252" s="53">
        <f t="shared" si="5"/>
      </c>
      <c r="J252" s="53">
        <f t="shared" si="6"/>
      </c>
      <c r="K252" s="59">
        <f t="shared" si="7"/>
      </c>
      <c r="L252" s="53">
        <f t="shared" si="8"/>
      </c>
      <c r="M252" s="59">
        <f t="shared" si="9"/>
      </c>
      <c r="N252" s="68">
        <f t="shared" si="10"/>
      </c>
      <c r="P252" s="22">
        <f t="shared" si="11"/>
      </c>
    </row>
    <row r="253">
      <c r="A253" s="56">
        <f>IF($B253="","",248)</f>
      </c>
      <c r="B253" s="66">
        <f>IF(往来单位!$B$251="","",往来单位!$B$251)</f>
      </c>
      <c r="C253" s="56">
        <f>IF($B253="","",往来单位!$C$251&amp;"")</f>
      </c>
      <c r="D253" s="53">
        <f t="shared" si="0"/>
      </c>
      <c r="E253" s="53">
        <f t="shared" si="1"/>
      </c>
      <c r="F253" s="53">
        <f t="shared" si="2"/>
      </c>
      <c r="G253" s="59">
        <f t="shared" si="3"/>
      </c>
      <c r="H253" s="53">
        <f t="shared" si="4"/>
      </c>
      <c r="I253" s="53">
        <f t="shared" si="5"/>
      </c>
      <c r="J253" s="53">
        <f t="shared" si="6"/>
      </c>
      <c r="K253" s="59">
        <f t="shared" si="7"/>
      </c>
      <c r="L253" s="53">
        <f t="shared" si="8"/>
      </c>
      <c r="M253" s="59">
        <f t="shared" si="9"/>
      </c>
      <c r="N253" s="68">
        <f t="shared" si="10"/>
      </c>
      <c r="P253" s="22">
        <f t="shared" si="11"/>
      </c>
    </row>
    <row r="254">
      <c r="A254" s="56">
        <f>IF($B254="","",249)</f>
      </c>
      <c r="B254" s="66">
        <f>IF(往来单位!$B$252="","",往来单位!$B$252)</f>
      </c>
      <c r="C254" s="56">
        <f>IF($B254="","",往来单位!$C$252&amp;"")</f>
      </c>
      <c r="D254" s="53">
        <f t="shared" si="0"/>
      </c>
      <c r="E254" s="53">
        <f t="shared" si="1"/>
      </c>
      <c r="F254" s="53">
        <f t="shared" si="2"/>
      </c>
      <c r="G254" s="59">
        <f t="shared" si="3"/>
      </c>
      <c r="H254" s="53">
        <f t="shared" si="4"/>
      </c>
      <c r="I254" s="53">
        <f t="shared" si="5"/>
      </c>
      <c r="J254" s="53">
        <f t="shared" si="6"/>
      </c>
      <c r="K254" s="59">
        <f t="shared" si="7"/>
      </c>
      <c r="L254" s="53">
        <f t="shared" si="8"/>
      </c>
      <c r="M254" s="59">
        <f t="shared" si="9"/>
      </c>
      <c r="N254" s="68">
        <f t="shared" si="10"/>
      </c>
      <c r="P254" s="22">
        <f t="shared" si="11"/>
      </c>
    </row>
    <row r="255">
      <c r="A255" s="56">
        <f>IF($B255="","",250)</f>
      </c>
      <c r="B255" s="66">
        <f>IF(往来单位!$B$253="","",往来单位!$B$253)</f>
      </c>
      <c r="C255" s="56">
        <f>IF($B255="","",往来单位!$C$253&amp;"")</f>
      </c>
      <c r="D255" s="53">
        <f t="shared" si="0"/>
      </c>
      <c r="E255" s="53">
        <f t="shared" si="1"/>
      </c>
      <c r="F255" s="53">
        <f t="shared" si="2"/>
      </c>
      <c r="G255" s="59">
        <f t="shared" si="3"/>
      </c>
      <c r="H255" s="53">
        <f t="shared" si="4"/>
      </c>
      <c r="I255" s="53">
        <f t="shared" si="5"/>
      </c>
      <c r="J255" s="53">
        <f t="shared" si="6"/>
      </c>
      <c r="K255" s="59">
        <f t="shared" si="7"/>
      </c>
      <c r="L255" s="53">
        <f t="shared" si="8"/>
      </c>
      <c r="M255" s="59">
        <f t="shared" si="9"/>
      </c>
      <c r="N255" s="68">
        <f t="shared" si="10"/>
      </c>
      <c r="P255" s="22">
        <f t="shared" si="11"/>
      </c>
    </row>
    <row r="256">
      <c r="A256" s="56">
        <f>IF($B256="","",251)</f>
      </c>
      <c r="B256" s="66">
        <f>IF(往来单位!$B$254="","",往来单位!$B$254)</f>
      </c>
      <c r="C256" s="56">
        <f>IF($B256="","",往来单位!$C$254&amp;"")</f>
      </c>
      <c r="D256" s="53">
        <f t="shared" si="0"/>
      </c>
      <c r="E256" s="53">
        <f t="shared" si="1"/>
      </c>
      <c r="F256" s="53">
        <f t="shared" si="2"/>
      </c>
      <c r="G256" s="59">
        <f t="shared" si="3"/>
      </c>
      <c r="H256" s="53">
        <f t="shared" si="4"/>
      </c>
      <c r="I256" s="53">
        <f t="shared" si="5"/>
      </c>
      <c r="J256" s="53">
        <f t="shared" si="6"/>
      </c>
      <c r="K256" s="59">
        <f t="shared" si="7"/>
      </c>
      <c r="L256" s="53">
        <f t="shared" si="8"/>
      </c>
      <c r="M256" s="59">
        <f t="shared" si="9"/>
      </c>
      <c r="N256" s="68">
        <f t="shared" si="10"/>
      </c>
      <c r="P256" s="22">
        <f t="shared" si="11"/>
      </c>
    </row>
    <row r="257">
      <c r="A257" s="56">
        <f>IF($B257="","",252)</f>
      </c>
      <c r="B257" s="66">
        <f>IF(往来单位!$B$255="","",往来单位!$B$255)</f>
      </c>
      <c r="C257" s="56">
        <f>IF($B257="","",往来单位!$C$255&amp;"")</f>
      </c>
      <c r="D257" s="53">
        <f t="shared" si="0"/>
      </c>
      <c r="E257" s="53">
        <f t="shared" si="1"/>
      </c>
      <c r="F257" s="53">
        <f t="shared" si="2"/>
      </c>
      <c r="G257" s="59">
        <f t="shared" si="3"/>
      </c>
      <c r="H257" s="53">
        <f t="shared" si="4"/>
      </c>
      <c r="I257" s="53">
        <f t="shared" si="5"/>
      </c>
      <c r="J257" s="53">
        <f t="shared" si="6"/>
      </c>
      <c r="K257" s="59">
        <f t="shared" si="7"/>
      </c>
      <c r="L257" s="53">
        <f t="shared" si="8"/>
      </c>
      <c r="M257" s="59">
        <f t="shared" si="9"/>
      </c>
      <c r="N257" s="68">
        <f t="shared" si="10"/>
      </c>
      <c r="P257" s="22">
        <f t="shared" si="11"/>
      </c>
    </row>
    <row r="258">
      <c r="A258" s="56">
        <f>IF($B258="","",253)</f>
      </c>
      <c r="B258" s="66">
        <f>IF(往来单位!$B$256="","",往来单位!$B$256)</f>
      </c>
      <c r="C258" s="56">
        <f>IF($B258="","",往来单位!$C$256&amp;"")</f>
      </c>
      <c r="D258" s="53">
        <f t="shared" si="0"/>
      </c>
      <c r="E258" s="53">
        <f t="shared" si="1"/>
      </c>
      <c r="F258" s="53">
        <f t="shared" si="2"/>
      </c>
      <c r="G258" s="59">
        <f t="shared" si="3"/>
      </c>
      <c r="H258" s="53">
        <f t="shared" si="4"/>
      </c>
      <c r="I258" s="53">
        <f t="shared" si="5"/>
      </c>
      <c r="J258" s="53">
        <f t="shared" si="6"/>
      </c>
      <c r="K258" s="59">
        <f t="shared" si="7"/>
      </c>
      <c r="L258" s="53">
        <f t="shared" si="8"/>
      </c>
      <c r="M258" s="59">
        <f t="shared" si="9"/>
      </c>
      <c r="N258" s="68">
        <f t="shared" si="10"/>
      </c>
      <c r="P258" s="22">
        <f t="shared" si="11"/>
      </c>
    </row>
    <row r="259">
      <c r="A259" s="56">
        <f>IF($B259="","",254)</f>
      </c>
      <c r="B259" s="66">
        <f>IF(往来单位!$B$257="","",往来单位!$B$257)</f>
      </c>
      <c r="C259" s="56">
        <f>IF($B259="","",往来单位!$C$257&amp;"")</f>
      </c>
      <c r="D259" s="53">
        <f t="shared" si="0"/>
      </c>
      <c r="E259" s="53">
        <f t="shared" si="1"/>
      </c>
      <c r="F259" s="53">
        <f t="shared" si="2"/>
      </c>
      <c r="G259" s="59">
        <f t="shared" si="3"/>
      </c>
      <c r="H259" s="53">
        <f t="shared" si="4"/>
      </c>
      <c r="I259" s="53">
        <f t="shared" si="5"/>
      </c>
      <c r="J259" s="53">
        <f t="shared" si="6"/>
      </c>
      <c r="K259" s="59">
        <f t="shared" si="7"/>
      </c>
      <c r="L259" s="53">
        <f t="shared" si="8"/>
      </c>
      <c r="M259" s="59">
        <f t="shared" si="9"/>
      </c>
      <c r="N259" s="68">
        <f t="shared" si="10"/>
      </c>
      <c r="P259" s="22">
        <f t="shared" si="11"/>
      </c>
    </row>
    <row r="260">
      <c r="A260" s="56">
        <f>IF($B260="","",255)</f>
      </c>
      <c r="B260" s="66">
        <f>IF(往来单位!$B$258="","",往来单位!$B$258)</f>
      </c>
      <c r="C260" s="56">
        <f>IF($B260="","",往来单位!$C$258&amp;"")</f>
      </c>
      <c r="D260" s="53">
        <f t="shared" si="0"/>
      </c>
      <c r="E260" s="53">
        <f t="shared" si="1"/>
      </c>
      <c r="F260" s="53">
        <f t="shared" si="2"/>
      </c>
      <c r="G260" s="59">
        <f t="shared" si="3"/>
      </c>
      <c r="H260" s="53">
        <f t="shared" si="4"/>
      </c>
      <c r="I260" s="53">
        <f t="shared" si="5"/>
      </c>
      <c r="J260" s="53">
        <f t="shared" si="6"/>
      </c>
      <c r="K260" s="59">
        <f t="shared" si="7"/>
      </c>
      <c r="L260" s="53">
        <f t="shared" si="8"/>
      </c>
      <c r="M260" s="59">
        <f t="shared" si="9"/>
      </c>
      <c r="N260" s="68">
        <f t="shared" si="10"/>
      </c>
      <c r="P260" s="22">
        <f t="shared" si="11"/>
      </c>
    </row>
    <row r="261">
      <c r="A261" s="56">
        <f>IF($B261="","",256)</f>
      </c>
      <c r="B261" s="66">
        <f>IF(往来单位!$B$259="","",往来单位!$B$259)</f>
      </c>
      <c r="C261" s="56">
        <f>IF($B261="","",往来单位!$C$259&amp;"")</f>
      </c>
      <c r="D261" s="53">
        <f t="shared" si="0"/>
      </c>
      <c r="E261" s="53">
        <f t="shared" si="1"/>
      </c>
      <c r="F261" s="53">
        <f t="shared" si="2"/>
      </c>
      <c r="G261" s="59">
        <f t="shared" si="3"/>
      </c>
      <c r="H261" s="53">
        <f t="shared" si="4"/>
      </c>
      <c r="I261" s="53">
        <f t="shared" si="5"/>
      </c>
      <c r="J261" s="53">
        <f t="shared" si="6"/>
      </c>
      <c r="K261" s="59">
        <f t="shared" si="7"/>
      </c>
      <c r="L261" s="53">
        <f t="shared" si="8"/>
      </c>
      <c r="M261" s="59">
        <f t="shared" si="9"/>
      </c>
      <c r="N261" s="68">
        <f t="shared" si="10"/>
      </c>
      <c r="P261" s="22">
        <f t="shared" si="11"/>
      </c>
    </row>
    <row r="262">
      <c r="A262" s="56">
        <f>IF($B262="","",257)</f>
      </c>
      <c r="B262" s="66">
        <f>IF(往来单位!$B$260="","",往来单位!$B$260)</f>
      </c>
      <c r="C262" s="56">
        <f>IF($B262="","",往来单位!$C$260&amp;"")</f>
      </c>
      <c r="D262" s="53">
        <f t="shared" si="0"/>
      </c>
      <c r="E262" s="53">
        <f t="shared" si="1"/>
      </c>
      <c r="F262" s="53">
        <f t="shared" si="2"/>
      </c>
      <c r="G262" s="59">
        <f t="shared" si="3"/>
      </c>
      <c r="H262" s="53">
        <f t="shared" si="4"/>
      </c>
      <c r="I262" s="53">
        <f t="shared" si="5"/>
      </c>
      <c r="J262" s="53">
        <f t="shared" si="6"/>
      </c>
      <c r="K262" s="59">
        <f t="shared" si="7"/>
      </c>
      <c r="L262" s="53">
        <f t="shared" si="8"/>
      </c>
      <c r="M262" s="59">
        <f t="shared" si="9"/>
      </c>
      <c r="N262" s="68">
        <f t="shared" si="10"/>
      </c>
      <c r="P262" s="22">
        <f t="shared" si="11"/>
      </c>
    </row>
    <row r="263">
      <c r="A263" s="56">
        <f>IF($B263="","",258)</f>
      </c>
      <c r="B263" s="66">
        <f>IF(往来单位!$B$261="","",往来单位!$B$261)</f>
      </c>
      <c r="C263" s="56">
        <f>IF($B263="","",往来单位!$C$261&amp;"")</f>
      </c>
      <c r="D263" s="53">
        <f t="shared" si="0"/>
      </c>
      <c r="E263" s="53">
        <f t="shared" si="1"/>
      </c>
      <c r="F263" s="53">
        <f t="shared" si="2"/>
      </c>
      <c r="G263" s="59">
        <f t="shared" si="3"/>
      </c>
      <c r="H263" s="53">
        <f t="shared" si="4"/>
      </c>
      <c r="I263" s="53">
        <f t="shared" si="5"/>
      </c>
      <c r="J263" s="53">
        <f t="shared" si="6"/>
      </c>
      <c r="K263" s="59">
        <f t="shared" si="7"/>
      </c>
      <c r="L263" s="53">
        <f t="shared" si="8"/>
      </c>
      <c r="M263" s="59">
        <f t="shared" si="9"/>
      </c>
      <c r="N263" s="68">
        <f t="shared" si="10"/>
      </c>
      <c r="P263" s="22">
        <f t="shared" si="11"/>
      </c>
    </row>
    <row r="264">
      <c r="A264" s="56">
        <f>IF($B264="","",259)</f>
      </c>
      <c r="B264" s="66">
        <f>IF(往来单位!$B$262="","",往来单位!$B$262)</f>
      </c>
      <c r="C264" s="56">
        <f>IF($B264="","",往来单位!$C$262&amp;"")</f>
      </c>
      <c r="D264" s="53">
        <f t="shared" si="0"/>
      </c>
      <c r="E264" s="53">
        <f t="shared" si="1"/>
      </c>
      <c r="F264" s="53">
        <f t="shared" si="2"/>
      </c>
      <c r="G264" s="59">
        <f t="shared" si="3"/>
      </c>
      <c r="H264" s="53">
        <f t="shared" si="4"/>
      </c>
      <c r="I264" s="53">
        <f t="shared" si="5"/>
      </c>
      <c r="J264" s="53">
        <f t="shared" si="6"/>
      </c>
      <c r="K264" s="59">
        <f t="shared" si="7"/>
      </c>
      <c r="L264" s="53">
        <f t="shared" si="8"/>
      </c>
      <c r="M264" s="59">
        <f t="shared" si="9"/>
      </c>
      <c r="N264" s="68">
        <f t="shared" si="10"/>
      </c>
      <c r="P264" s="22">
        <f t="shared" si="11"/>
      </c>
    </row>
    <row r="265">
      <c r="A265" s="56">
        <f>IF($B265="","",260)</f>
      </c>
      <c r="B265" s="66">
        <f>IF(往来单位!$B$263="","",往来单位!$B$263)</f>
      </c>
      <c r="C265" s="56">
        <f>IF($B265="","",往来单位!$C$263&amp;"")</f>
      </c>
      <c r="D265" s="53">
        <f t="shared" si="0"/>
      </c>
      <c r="E265" s="53">
        <f t="shared" si="1"/>
      </c>
      <c r="F265" s="53">
        <f t="shared" si="2"/>
      </c>
      <c r="G265" s="59">
        <f t="shared" si="3"/>
      </c>
      <c r="H265" s="53">
        <f t="shared" si="4"/>
      </c>
      <c r="I265" s="53">
        <f t="shared" si="5"/>
      </c>
      <c r="J265" s="53">
        <f t="shared" si="6"/>
      </c>
      <c r="K265" s="59">
        <f t="shared" si="7"/>
      </c>
      <c r="L265" s="53">
        <f t="shared" si="8"/>
      </c>
      <c r="M265" s="59">
        <f t="shared" si="9"/>
      </c>
      <c r="N265" s="68">
        <f t="shared" si="10"/>
      </c>
      <c r="P265" s="22">
        <f t="shared" si="11"/>
      </c>
    </row>
    <row r="266">
      <c r="A266" s="56">
        <f>IF($B266="","",261)</f>
      </c>
      <c r="B266" s="66">
        <f>IF(往来单位!$B$264="","",往来单位!$B$264)</f>
      </c>
      <c r="C266" s="56">
        <f>IF($B266="","",往来单位!$C$264&amp;"")</f>
      </c>
      <c r="D266" s="53">
        <f t="shared" si="0"/>
      </c>
      <c r="E266" s="53">
        <f t="shared" si="1"/>
      </c>
      <c r="F266" s="53">
        <f t="shared" si="2"/>
      </c>
      <c r="G266" s="59">
        <f t="shared" si="3"/>
      </c>
      <c r="H266" s="53">
        <f t="shared" si="4"/>
      </c>
      <c r="I266" s="53">
        <f t="shared" si="5"/>
      </c>
      <c r="J266" s="53">
        <f t="shared" si="6"/>
      </c>
      <c r="K266" s="59">
        <f t="shared" si="7"/>
      </c>
      <c r="L266" s="53">
        <f t="shared" si="8"/>
      </c>
      <c r="M266" s="59">
        <f t="shared" si="9"/>
      </c>
      <c r="N266" s="68">
        <f t="shared" si="10"/>
      </c>
      <c r="P266" s="22">
        <f t="shared" si="11"/>
      </c>
    </row>
    <row r="267">
      <c r="A267" s="56">
        <f>IF($B267="","",262)</f>
      </c>
      <c r="B267" s="66">
        <f>IF(往来单位!$B$265="","",往来单位!$B$265)</f>
      </c>
      <c r="C267" s="56">
        <f>IF($B267="","",往来单位!$C$265&amp;"")</f>
      </c>
      <c r="D267" s="53">
        <f t="shared" si="0"/>
      </c>
      <c r="E267" s="53">
        <f t="shared" si="1"/>
      </c>
      <c r="F267" s="53">
        <f t="shared" si="2"/>
      </c>
      <c r="G267" s="59">
        <f t="shared" si="3"/>
      </c>
      <c r="H267" s="53">
        <f t="shared" si="4"/>
      </c>
      <c r="I267" s="53">
        <f t="shared" si="5"/>
      </c>
      <c r="J267" s="53">
        <f t="shared" si="6"/>
      </c>
      <c r="K267" s="59">
        <f t="shared" si="7"/>
      </c>
      <c r="L267" s="53">
        <f t="shared" si="8"/>
      </c>
      <c r="M267" s="59">
        <f t="shared" si="9"/>
      </c>
      <c r="N267" s="68">
        <f t="shared" si="10"/>
      </c>
      <c r="P267" s="22">
        <f t="shared" si="11"/>
      </c>
    </row>
    <row r="268">
      <c r="A268" s="56">
        <f>IF($B268="","",263)</f>
      </c>
      <c r="B268" s="66">
        <f>IF(往来单位!$B$266="","",往来单位!$B$266)</f>
      </c>
      <c r="C268" s="56">
        <f>IF($B268="","",往来单位!$C$266&amp;"")</f>
      </c>
      <c r="D268" s="53">
        <f t="shared" si="0"/>
      </c>
      <c r="E268" s="53">
        <f t="shared" si="1"/>
      </c>
      <c r="F268" s="53">
        <f t="shared" si="2"/>
      </c>
      <c r="G268" s="59">
        <f t="shared" si="3"/>
      </c>
      <c r="H268" s="53">
        <f t="shared" si="4"/>
      </c>
      <c r="I268" s="53">
        <f t="shared" si="5"/>
      </c>
      <c r="J268" s="53">
        <f t="shared" si="6"/>
      </c>
      <c r="K268" s="59">
        <f t="shared" si="7"/>
      </c>
      <c r="L268" s="53">
        <f t="shared" si="8"/>
      </c>
      <c r="M268" s="59">
        <f t="shared" si="9"/>
      </c>
      <c r="N268" s="68">
        <f t="shared" si="10"/>
      </c>
      <c r="P268" s="22">
        <f t="shared" si="11"/>
      </c>
    </row>
    <row r="269">
      <c r="A269" s="56">
        <f>IF($B269="","",264)</f>
      </c>
      <c r="B269" s="66">
        <f>IF(往来单位!$B$267="","",往来单位!$B$267)</f>
      </c>
      <c r="C269" s="56">
        <f>IF($B269="","",往来单位!$C$267&amp;"")</f>
      </c>
      <c r="D269" s="53">
        <f t="shared" si="0"/>
      </c>
      <c r="E269" s="53">
        <f t="shared" si="1"/>
      </c>
      <c r="F269" s="53">
        <f t="shared" si="2"/>
      </c>
      <c r="G269" s="59">
        <f t="shared" si="3"/>
      </c>
      <c r="H269" s="53">
        <f t="shared" si="4"/>
      </c>
      <c r="I269" s="53">
        <f t="shared" si="5"/>
      </c>
      <c r="J269" s="53">
        <f t="shared" si="6"/>
      </c>
      <c r="K269" s="59">
        <f t="shared" si="7"/>
      </c>
      <c r="L269" s="53">
        <f t="shared" si="8"/>
      </c>
      <c r="M269" s="59">
        <f t="shared" si="9"/>
      </c>
      <c r="N269" s="68">
        <f t="shared" si="10"/>
      </c>
      <c r="P269" s="22">
        <f t="shared" si="11"/>
      </c>
    </row>
    <row r="270">
      <c r="A270" s="56">
        <f>IF($B270="","",265)</f>
      </c>
      <c r="B270" s="66">
        <f>IF(往来单位!$B$268="","",往来单位!$B$268)</f>
      </c>
      <c r="C270" s="56">
        <f>IF($B270="","",往来单位!$C$268&amp;"")</f>
      </c>
      <c r="D270" s="53">
        <f t="shared" si="0"/>
      </c>
      <c r="E270" s="53">
        <f t="shared" si="1"/>
      </c>
      <c r="F270" s="53">
        <f t="shared" si="2"/>
      </c>
      <c r="G270" s="59">
        <f t="shared" si="3"/>
      </c>
      <c r="H270" s="53">
        <f t="shared" si="4"/>
      </c>
      <c r="I270" s="53">
        <f t="shared" si="5"/>
      </c>
      <c r="J270" s="53">
        <f t="shared" si="6"/>
      </c>
      <c r="K270" s="59">
        <f t="shared" si="7"/>
      </c>
      <c r="L270" s="53">
        <f t="shared" si="8"/>
      </c>
      <c r="M270" s="59">
        <f t="shared" si="9"/>
      </c>
      <c r="N270" s="68">
        <f t="shared" si="10"/>
      </c>
      <c r="P270" s="22">
        <f t="shared" si="11"/>
      </c>
    </row>
    <row r="271">
      <c r="A271" s="56">
        <f>IF($B271="","",266)</f>
      </c>
      <c r="B271" s="66">
        <f>IF(往来单位!$B$269="","",往来单位!$B$269)</f>
      </c>
      <c r="C271" s="56">
        <f>IF($B271="","",往来单位!$C$269&amp;"")</f>
      </c>
      <c r="D271" s="53">
        <f t="shared" si="0"/>
      </c>
      <c r="E271" s="53">
        <f t="shared" si="1"/>
      </c>
      <c r="F271" s="53">
        <f t="shared" si="2"/>
      </c>
      <c r="G271" s="59">
        <f t="shared" si="3"/>
      </c>
      <c r="H271" s="53">
        <f t="shared" si="4"/>
      </c>
      <c r="I271" s="53">
        <f t="shared" si="5"/>
      </c>
      <c r="J271" s="53">
        <f t="shared" si="6"/>
      </c>
      <c r="K271" s="59">
        <f t="shared" si="7"/>
      </c>
      <c r="L271" s="53">
        <f t="shared" si="8"/>
      </c>
      <c r="M271" s="59">
        <f t="shared" si="9"/>
      </c>
      <c r="N271" s="68">
        <f t="shared" si="10"/>
      </c>
      <c r="P271" s="22">
        <f t="shared" si="11"/>
      </c>
    </row>
    <row r="272">
      <c r="A272" s="56">
        <f>IF($B272="","",267)</f>
      </c>
      <c r="B272" s="66">
        <f>IF(往来单位!$B$270="","",往来单位!$B$270)</f>
      </c>
      <c r="C272" s="56">
        <f>IF($B272="","",往来单位!$C$270&amp;"")</f>
      </c>
      <c r="D272" s="53">
        <f t="shared" si="0"/>
      </c>
      <c r="E272" s="53">
        <f t="shared" si="1"/>
      </c>
      <c r="F272" s="53">
        <f t="shared" si="2"/>
      </c>
      <c r="G272" s="59">
        <f t="shared" si="3"/>
      </c>
      <c r="H272" s="53">
        <f t="shared" si="4"/>
      </c>
      <c r="I272" s="53">
        <f t="shared" si="5"/>
      </c>
      <c r="J272" s="53">
        <f t="shared" si="6"/>
      </c>
      <c r="K272" s="59">
        <f t="shared" si="7"/>
      </c>
      <c r="L272" s="53">
        <f t="shared" si="8"/>
      </c>
      <c r="M272" s="59">
        <f t="shared" si="9"/>
      </c>
      <c r="N272" s="68">
        <f t="shared" si="10"/>
      </c>
      <c r="P272" s="22">
        <f t="shared" si="11"/>
      </c>
    </row>
    <row r="273">
      <c r="A273" s="56">
        <f>IF($B273="","",268)</f>
      </c>
      <c r="B273" s="66">
        <f>IF(往来单位!$B$271="","",往来单位!$B$271)</f>
      </c>
      <c r="C273" s="56">
        <f>IF($B273="","",往来单位!$C$271&amp;"")</f>
      </c>
      <c r="D273" s="53">
        <f t="shared" si="0"/>
      </c>
      <c r="E273" s="53">
        <f t="shared" si="1"/>
      </c>
      <c r="F273" s="53">
        <f t="shared" si="2"/>
      </c>
      <c r="G273" s="59">
        <f t="shared" si="3"/>
      </c>
      <c r="H273" s="53">
        <f t="shared" si="4"/>
      </c>
      <c r="I273" s="53">
        <f t="shared" si="5"/>
      </c>
      <c r="J273" s="53">
        <f t="shared" si="6"/>
      </c>
      <c r="K273" s="59">
        <f t="shared" si="7"/>
      </c>
      <c r="L273" s="53">
        <f t="shared" si="8"/>
      </c>
      <c r="M273" s="59">
        <f t="shared" si="9"/>
      </c>
      <c r="N273" s="68">
        <f t="shared" si="10"/>
      </c>
      <c r="P273" s="22">
        <f t="shared" si="11"/>
      </c>
    </row>
    <row r="274">
      <c r="A274" s="56">
        <f>IF($B274="","",269)</f>
      </c>
      <c r="B274" s="66">
        <f>IF(往来单位!$B$272="","",往来单位!$B$272)</f>
      </c>
      <c r="C274" s="56">
        <f>IF($B274="","",往来单位!$C$272&amp;"")</f>
      </c>
      <c r="D274" s="53">
        <f t="shared" si="0"/>
      </c>
      <c r="E274" s="53">
        <f t="shared" si="1"/>
      </c>
      <c r="F274" s="53">
        <f t="shared" si="2"/>
      </c>
      <c r="G274" s="59">
        <f t="shared" si="3"/>
      </c>
      <c r="H274" s="53">
        <f t="shared" si="4"/>
      </c>
      <c r="I274" s="53">
        <f t="shared" si="5"/>
      </c>
      <c r="J274" s="53">
        <f t="shared" si="6"/>
      </c>
      <c r="K274" s="59">
        <f t="shared" si="7"/>
      </c>
      <c r="L274" s="53">
        <f t="shared" si="8"/>
      </c>
      <c r="M274" s="59">
        <f t="shared" si="9"/>
      </c>
      <c r="N274" s="68">
        <f t="shared" si="10"/>
      </c>
      <c r="P274" s="22">
        <f t="shared" si="11"/>
      </c>
    </row>
    <row r="275">
      <c r="A275" s="56">
        <f>IF($B275="","",270)</f>
      </c>
      <c r="B275" s="66">
        <f>IF(往来单位!$B$273="","",往来单位!$B$273)</f>
      </c>
      <c r="C275" s="56">
        <f>IF($B275="","",往来单位!$C$273&amp;"")</f>
      </c>
      <c r="D275" s="53">
        <f t="shared" si="0"/>
      </c>
      <c r="E275" s="53">
        <f t="shared" si="1"/>
      </c>
      <c r="F275" s="53">
        <f t="shared" si="2"/>
      </c>
      <c r="G275" s="59">
        <f t="shared" si="3"/>
      </c>
      <c r="H275" s="53">
        <f t="shared" si="4"/>
      </c>
      <c r="I275" s="53">
        <f t="shared" si="5"/>
      </c>
      <c r="J275" s="53">
        <f t="shared" si="6"/>
      </c>
      <c r="K275" s="59">
        <f t="shared" si="7"/>
      </c>
      <c r="L275" s="53">
        <f t="shared" si="8"/>
      </c>
      <c r="M275" s="59">
        <f t="shared" si="9"/>
      </c>
      <c r="N275" s="68">
        <f t="shared" si="10"/>
      </c>
      <c r="P275" s="22">
        <f t="shared" si="11"/>
      </c>
    </row>
    <row r="276">
      <c r="A276" s="56">
        <f>IF($B276="","",271)</f>
      </c>
      <c r="B276" s="66">
        <f>IF(往来单位!$B$274="","",往来单位!$B$274)</f>
      </c>
      <c r="C276" s="56">
        <f>IF($B276="","",往来单位!$C$274&amp;"")</f>
      </c>
      <c r="D276" s="53">
        <f t="shared" si="0"/>
      </c>
      <c r="E276" s="53">
        <f t="shared" si="1"/>
      </c>
      <c r="F276" s="53">
        <f t="shared" si="2"/>
      </c>
      <c r="G276" s="59">
        <f t="shared" si="3"/>
      </c>
      <c r="H276" s="53">
        <f t="shared" si="4"/>
      </c>
      <c r="I276" s="53">
        <f t="shared" si="5"/>
      </c>
      <c r="J276" s="53">
        <f t="shared" si="6"/>
      </c>
      <c r="K276" s="59">
        <f t="shared" si="7"/>
      </c>
      <c r="L276" s="53">
        <f t="shared" si="8"/>
      </c>
      <c r="M276" s="59">
        <f t="shared" si="9"/>
      </c>
      <c r="N276" s="68">
        <f t="shared" si="10"/>
      </c>
      <c r="P276" s="22">
        <f t="shared" si="11"/>
      </c>
    </row>
    <row r="277">
      <c r="A277" s="56">
        <f>IF($B277="","",272)</f>
      </c>
      <c r="B277" s="66">
        <f>IF(往来单位!$B$275="","",往来单位!$B$275)</f>
      </c>
      <c r="C277" s="56">
        <f>IF($B277="","",往来单位!$C$275&amp;"")</f>
      </c>
      <c r="D277" s="53">
        <f t="shared" si="0"/>
      </c>
      <c r="E277" s="53">
        <f t="shared" si="1"/>
      </c>
      <c r="F277" s="53">
        <f t="shared" si="2"/>
      </c>
      <c r="G277" s="59">
        <f t="shared" si="3"/>
      </c>
      <c r="H277" s="53">
        <f t="shared" si="4"/>
      </c>
      <c r="I277" s="53">
        <f t="shared" si="5"/>
      </c>
      <c r="J277" s="53">
        <f t="shared" si="6"/>
      </c>
      <c r="K277" s="59">
        <f t="shared" si="7"/>
      </c>
      <c r="L277" s="53">
        <f t="shared" si="8"/>
      </c>
      <c r="M277" s="59">
        <f t="shared" si="9"/>
      </c>
      <c r="N277" s="68">
        <f t="shared" si="10"/>
      </c>
      <c r="P277" s="22">
        <f t="shared" si="11"/>
      </c>
    </row>
    <row r="278">
      <c r="A278" s="56">
        <f>IF($B278="","",273)</f>
      </c>
      <c r="B278" s="66">
        <f>IF(往来单位!$B$276="","",往来单位!$B$276)</f>
      </c>
      <c r="C278" s="56">
        <f>IF($B278="","",往来单位!$C$276&amp;"")</f>
      </c>
      <c r="D278" s="53">
        <f t="shared" si="0"/>
      </c>
      <c r="E278" s="53">
        <f t="shared" si="1"/>
      </c>
      <c r="F278" s="53">
        <f t="shared" si="2"/>
      </c>
      <c r="G278" s="59">
        <f t="shared" si="3"/>
      </c>
      <c r="H278" s="53">
        <f t="shared" si="4"/>
      </c>
      <c r="I278" s="53">
        <f t="shared" si="5"/>
      </c>
      <c r="J278" s="53">
        <f t="shared" si="6"/>
      </c>
      <c r="K278" s="59">
        <f t="shared" si="7"/>
      </c>
      <c r="L278" s="53">
        <f t="shared" si="8"/>
      </c>
      <c r="M278" s="59">
        <f t="shared" si="9"/>
      </c>
      <c r="N278" s="68">
        <f t="shared" si="10"/>
      </c>
      <c r="P278" s="22">
        <f t="shared" si="11"/>
      </c>
    </row>
    <row r="279">
      <c r="A279" s="56">
        <f>IF($B279="","",274)</f>
      </c>
      <c r="B279" s="66">
        <f>IF(往来单位!$B$277="","",往来单位!$B$277)</f>
      </c>
      <c r="C279" s="56">
        <f>IF($B279="","",往来单位!$C$277&amp;"")</f>
      </c>
      <c r="D279" s="53">
        <f t="shared" si="0"/>
      </c>
      <c r="E279" s="53">
        <f t="shared" si="1"/>
      </c>
      <c r="F279" s="53">
        <f t="shared" si="2"/>
      </c>
      <c r="G279" s="59">
        <f t="shared" si="3"/>
      </c>
      <c r="H279" s="53">
        <f t="shared" si="4"/>
      </c>
      <c r="I279" s="53">
        <f t="shared" si="5"/>
      </c>
      <c r="J279" s="53">
        <f t="shared" si="6"/>
      </c>
      <c r="K279" s="59">
        <f t="shared" si="7"/>
      </c>
      <c r="L279" s="53">
        <f t="shared" si="8"/>
      </c>
      <c r="M279" s="59">
        <f t="shared" si="9"/>
      </c>
      <c r="N279" s="68">
        <f t="shared" si="10"/>
      </c>
      <c r="P279" s="22">
        <f t="shared" si="11"/>
      </c>
    </row>
    <row r="280">
      <c r="A280" s="56">
        <f>IF($B280="","",275)</f>
      </c>
      <c r="B280" s="66">
        <f>IF(往来单位!$B$278="","",往来单位!$B$278)</f>
      </c>
      <c r="C280" s="56">
        <f>IF($B280="","",往来单位!$C$278&amp;"")</f>
      </c>
      <c r="D280" s="53">
        <f t="shared" si="0"/>
      </c>
      <c r="E280" s="53">
        <f t="shared" si="1"/>
      </c>
      <c r="F280" s="53">
        <f t="shared" si="2"/>
      </c>
      <c r="G280" s="59">
        <f t="shared" si="3"/>
      </c>
      <c r="H280" s="53">
        <f t="shared" si="4"/>
      </c>
      <c r="I280" s="53">
        <f t="shared" si="5"/>
      </c>
      <c r="J280" s="53">
        <f t="shared" si="6"/>
      </c>
      <c r="K280" s="59">
        <f t="shared" si="7"/>
      </c>
      <c r="L280" s="53">
        <f t="shared" si="8"/>
      </c>
      <c r="M280" s="59">
        <f t="shared" si="9"/>
      </c>
      <c r="N280" s="68">
        <f t="shared" si="10"/>
      </c>
      <c r="P280" s="22">
        <f t="shared" si="11"/>
      </c>
    </row>
    <row r="281">
      <c r="A281" s="56">
        <f>IF($B281="","",276)</f>
      </c>
      <c r="B281" s="66">
        <f>IF(往来单位!$B$279="","",往来单位!$B$279)</f>
      </c>
      <c r="C281" s="56">
        <f>IF($B281="","",往来单位!$C$279&amp;"")</f>
      </c>
      <c r="D281" s="53">
        <f t="shared" si="0"/>
      </c>
      <c r="E281" s="53">
        <f t="shared" si="1"/>
      </c>
      <c r="F281" s="53">
        <f t="shared" si="2"/>
      </c>
      <c r="G281" s="59">
        <f t="shared" si="3"/>
      </c>
      <c r="H281" s="53">
        <f t="shared" si="4"/>
      </c>
      <c r="I281" s="53">
        <f t="shared" si="5"/>
      </c>
      <c r="J281" s="53">
        <f t="shared" si="6"/>
      </c>
      <c r="K281" s="59">
        <f t="shared" si="7"/>
      </c>
      <c r="L281" s="53">
        <f t="shared" si="8"/>
      </c>
      <c r="M281" s="59">
        <f t="shared" si="9"/>
      </c>
      <c r="N281" s="68">
        <f t="shared" si="10"/>
      </c>
      <c r="P281" s="22">
        <f t="shared" si="11"/>
      </c>
    </row>
    <row r="282">
      <c r="A282" s="56">
        <f>IF($B282="","",277)</f>
      </c>
      <c r="B282" s="66">
        <f>IF(往来单位!$B$280="","",往来单位!$B$280)</f>
      </c>
      <c r="C282" s="56">
        <f>IF($B282="","",往来单位!$C$280&amp;"")</f>
      </c>
      <c r="D282" s="53">
        <f t="shared" si="0"/>
      </c>
      <c r="E282" s="53">
        <f t="shared" si="1"/>
      </c>
      <c r="F282" s="53">
        <f t="shared" si="2"/>
      </c>
      <c r="G282" s="59">
        <f t="shared" si="3"/>
      </c>
      <c r="H282" s="53">
        <f t="shared" si="4"/>
      </c>
      <c r="I282" s="53">
        <f t="shared" si="5"/>
      </c>
      <c r="J282" s="53">
        <f t="shared" si="6"/>
      </c>
      <c r="K282" s="59">
        <f t="shared" si="7"/>
      </c>
      <c r="L282" s="53">
        <f t="shared" si="8"/>
      </c>
      <c r="M282" s="59">
        <f t="shared" si="9"/>
      </c>
      <c r="N282" s="68">
        <f t="shared" si="10"/>
      </c>
      <c r="P282" s="22">
        <f t="shared" si="11"/>
      </c>
    </row>
    <row r="283">
      <c r="A283" s="56">
        <f>IF($B283="","",278)</f>
      </c>
      <c r="B283" s="66">
        <f>IF(往来单位!$B$281="","",往来单位!$B$281)</f>
      </c>
      <c r="C283" s="56">
        <f>IF($B283="","",往来单位!$C$281&amp;"")</f>
      </c>
      <c r="D283" s="53">
        <f t="shared" si="0"/>
      </c>
      <c r="E283" s="53">
        <f t="shared" si="1"/>
      </c>
      <c r="F283" s="53">
        <f t="shared" si="2"/>
      </c>
      <c r="G283" s="59">
        <f t="shared" si="3"/>
      </c>
      <c r="H283" s="53">
        <f t="shared" si="4"/>
      </c>
      <c r="I283" s="53">
        <f t="shared" si="5"/>
      </c>
      <c r="J283" s="53">
        <f t="shared" si="6"/>
      </c>
      <c r="K283" s="59">
        <f t="shared" si="7"/>
      </c>
      <c r="L283" s="53">
        <f t="shared" si="8"/>
      </c>
      <c r="M283" s="59">
        <f t="shared" si="9"/>
      </c>
      <c r="N283" s="68">
        <f t="shared" si="10"/>
      </c>
      <c r="P283" s="22">
        <f t="shared" si="11"/>
      </c>
    </row>
    <row r="284">
      <c r="A284" s="56">
        <f>IF($B284="","",279)</f>
      </c>
      <c r="B284" s="66">
        <f>IF(往来单位!$B$282="","",往来单位!$B$282)</f>
      </c>
      <c r="C284" s="56">
        <f>IF($B284="","",往来单位!$C$282&amp;"")</f>
      </c>
      <c r="D284" s="53">
        <f t="shared" si="0"/>
      </c>
      <c r="E284" s="53">
        <f t="shared" si="1"/>
      </c>
      <c r="F284" s="53">
        <f t="shared" si="2"/>
      </c>
      <c r="G284" s="59">
        <f t="shared" si="3"/>
      </c>
      <c r="H284" s="53">
        <f t="shared" si="4"/>
      </c>
      <c r="I284" s="53">
        <f t="shared" si="5"/>
      </c>
      <c r="J284" s="53">
        <f t="shared" si="6"/>
      </c>
      <c r="K284" s="59">
        <f t="shared" si="7"/>
      </c>
      <c r="L284" s="53">
        <f t="shared" si="8"/>
      </c>
      <c r="M284" s="59">
        <f t="shared" si="9"/>
      </c>
      <c r="N284" s="68">
        <f t="shared" si="10"/>
      </c>
      <c r="P284" s="22">
        <f t="shared" si="11"/>
      </c>
    </row>
    <row r="285">
      <c r="A285" s="56">
        <f>IF($B285="","",280)</f>
      </c>
      <c r="B285" s="66">
        <f>IF(往来单位!$B$283="","",往来单位!$B$283)</f>
      </c>
      <c r="C285" s="56">
        <f>IF($B285="","",往来单位!$C$283&amp;"")</f>
      </c>
      <c r="D285" s="53">
        <f t="shared" si="0"/>
      </c>
      <c r="E285" s="53">
        <f t="shared" si="1"/>
      </c>
      <c r="F285" s="53">
        <f t="shared" si="2"/>
      </c>
      <c r="G285" s="59">
        <f t="shared" si="3"/>
      </c>
      <c r="H285" s="53">
        <f t="shared" si="4"/>
      </c>
      <c r="I285" s="53">
        <f t="shared" si="5"/>
      </c>
      <c r="J285" s="53">
        <f t="shared" si="6"/>
      </c>
      <c r="K285" s="59">
        <f t="shared" si="7"/>
      </c>
      <c r="L285" s="53">
        <f t="shared" si="8"/>
      </c>
      <c r="M285" s="59">
        <f t="shared" si="9"/>
      </c>
      <c r="N285" s="68">
        <f t="shared" si="10"/>
      </c>
      <c r="P285" s="22">
        <f t="shared" si="11"/>
      </c>
    </row>
    <row r="286">
      <c r="A286" s="56">
        <f>IF($B286="","",281)</f>
      </c>
      <c r="B286" s="66">
        <f>IF(往来单位!$B$284="","",往来单位!$B$284)</f>
      </c>
      <c r="C286" s="56">
        <f>IF($B286="","",往来单位!$C$284&amp;"")</f>
      </c>
      <c r="D286" s="53">
        <f t="shared" si="0"/>
      </c>
      <c r="E286" s="53">
        <f t="shared" si="1"/>
      </c>
      <c r="F286" s="53">
        <f t="shared" si="2"/>
      </c>
      <c r="G286" s="59">
        <f t="shared" si="3"/>
      </c>
      <c r="H286" s="53">
        <f t="shared" si="4"/>
      </c>
      <c r="I286" s="53">
        <f t="shared" si="5"/>
      </c>
      <c r="J286" s="53">
        <f t="shared" si="6"/>
      </c>
      <c r="K286" s="59">
        <f t="shared" si="7"/>
      </c>
      <c r="L286" s="53">
        <f t="shared" si="8"/>
      </c>
      <c r="M286" s="59">
        <f t="shared" si="9"/>
      </c>
      <c r="N286" s="68">
        <f t="shared" si="10"/>
      </c>
      <c r="P286" s="22">
        <f t="shared" si="11"/>
      </c>
    </row>
    <row r="287">
      <c r="A287" s="56">
        <f>IF($B287="","",282)</f>
      </c>
      <c r="B287" s="66">
        <f>IF(往来单位!$B$285="","",往来单位!$B$285)</f>
      </c>
      <c r="C287" s="56">
        <f>IF($B287="","",往来单位!$C$285&amp;"")</f>
      </c>
      <c r="D287" s="53">
        <f t="shared" si="0"/>
      </c>
      <c r="E287" s="53">
        <f t="shared" si="1"/>
      </c>
      <c r="F287" s="53">
        <f t="shared" si="2"/>
      </c>
      <c r="G287" s="59">
        <f t="shared" si="3"/>
      </c>
      <c r="H287" s="53">
        <f t="shared" si="4"/>
      </c>
      <c r="I287" s="53">
        <f t="shared" si="5"/>
      </c>
      <c r="J287" s="53">
        <f t="shared" si="6"/>
      </c>
      <c r="K287" s="59">
        <f t="shared" si="7"/>
      </c>
      <c r="L287" s="53">
        <f t="shared" si="8"/>
      </c>
      <c r="M287" s="59">
        <f t="shared" si="9"/>
      </c>
      <c r="N287" s="68">
        <f t="shared" si="10"/>
      </c>
      <c r="P287" s="22">
        <f t="shared" si="11"/>
      </c>
    </row>
    <row r="288">
      <c r="A288" s="56">
        <f>IF($B288="","",283)</f>
      </c>
      <c r="B288" s="66">
        <f>IF(往来单位!$B$286="","",往来单位!$B$286)</f>
      </c>
      <c r="C288" s="56">
        <f>IF($B288="","",往来单位!$C$286&amp;"")</f>
      </c>
      <c r="D288" s="53">
        <f t="shared" si="0"/>
      </c>
      <c r="E288" s="53">
        <f t="shared" si="1"/>
      </c>
      <c r="F288" s="53">
        <f t="shared" si="2"/>
      </c>
      <c r="G288" s="59">
        <f t="shared" si="3"/>
      </c>
      <c r="H288" s="53">
        <f t="shared" si="4"/>
      </c>
      <c r="I288" s="53">
        <f t="shared" si="5"/>
      </c>
      <c r="J288" s="53">
        <f t="shared" si="6"/>
      </c>
      <c r="K288" s="59">
        <f t="shared" si="7"/>
      </c>
      <c r="L288" s="53">
        <f t="shared" si="8"/>
      </c>
      <c r="M288" s="59">
        <f t="shared" si="9"/>
      </c>
      <c r="N288" s="68">
        <f t="shared" si="10"/>
      </c>
      <c r="P288" s="22">
        <f t="shared" si="11"/>
      </c>
    </row>
    <row r="289">
      <c r="A289" s="56">
        <f>IF($B289="","",284)</f>
      </c>
      <c r="B289" s="66">
        <f>IF(往来单位!$B$287="","",往来单位!$B$287)</f>
      </c>
      <c r="C289" s="56">
        <f>IF($B289="","",往来单位!$C$287&amp;"")</f>
      </c>
      <c r="D289" s="53">
        <f t="shared" si="0"/>
      </c>
      <c r="E289" s="53">
        <f t="shared" si="1"/>
      </c>
      <c r="F289" s="53">
        <f t="shared" si="2"/>
      </c>
      <c r="G289" s="59">
        <f t="shared" si="3"/>
      </c>
      <c r="H289" s="53">
        <f t="shared" si="4"/>
      </c>
      <c r="I289" s="53">
        <f t="shared" si="5"/>
      </c>
      <c r="J289" s="53">
        <f t="shared" si="6"/>
      </c>
      <c r="K289" s="59">
        <f t="shared" si="7"/>
      </c>
      <c r="L289" s="53">
        <f t="shared" si="8"/>
      </c>
      <c r="M289" s="59">
        <f t="shared" si="9"/>
      </c>
      <c r="N289" s="68">
        <f t="shared" si="10"/>
      </c>
      <c r="P289" s="22">
        <f t="shared" si="11"/>
      </c>
    </row>
    <row r="290">
      <c r="A290" s="56">
        <f>IF($B290="","",285)</f>
      </c>
      <c r="B290" s="66">
        <f>IF(往来单位!$B$288="","",往来单位!$B$288)</f>
      </c>
      <c r="C290" s="56">
        <f>IF($B290="","",往来单位!$C$288&amp;"")</f>
      </c>
      <c r="D290" s="53">
        <f t="shared" si="0"/>
      </c>
      <c r="E290" s="53">
        <f t="shared" si="1"/>
      </c>
      <c r="F290" s="53">
        <f t="shared" si="2"/>
      </c>
      <c r="G290" s="59">
        <f t="shared" si="3"/>
      </c>
      <c r="H290" s="53">
        <f t="shared" si="4"/>
      </c>
      <c r="I290" s="53">
        <f t="shared" si="5"/>
      </c>
      <c r="J290" s="53">
        <f t="shared" si="6"/>
      </c>
      <c r="K290" s="59">
        <f t="shared" si="7"/>
      </c>
      <c r="L290" s="53">
        <f t="shared" si="8"/>
      </c>
      <c r="M290" s="59">
        <f t="shared" si="9"/>
      </c>
      <c r="N290" s="68">
        <f t="shared" si="10"/>
      </c>
      <c r="P290" s="22">
        <f t="shared" si="11"/>
      </c>
    </row>
    <row r="291">
      <c r="A291" s="56">
        <f>IF($B291="","",286)</f>
      </c>
      <c r="B291" s="66">
        <f>IF(往来单位!$B$289="","",往来单位!$B$289)</f>
      </c>
      <c r="C291" s="56">
        <f>IF($B291="","",往来单位!$C$289&amp;"")</f>
      </c>
      <c r="D291" s="53">
        <f t="shared" si="0"/>
      </c>
      <c r="E291" s="53">
        <f t="shared" si="1"/>
      </c>
      <c r="F291" s="53">
        <f t="shared" si="2"/>
      </c>
      <c r="G291" s="59">
        <f t="shared" si="3"/>
      </c>
      <c r="H291" s="53">
        <f t="shared" si="4"/>
      </c>
      <c r="I291" s="53">
        <f t="shared" si="5"/>
      </c>
      <c r="J291" s="53">
        <f t="shared" si="6"/>
      </c>
      <c r="K291" s="59">
        <f t="shared" si="7"/>
      </c>
      <c r="L291" s="53">
        <f t="shared" si="8"/>
      </c>
      <c r="M291" s="59">
        <f t="shared" si="9"/>
      </c>
      <c r="N291" s="68">
        <f t="shared" si="10"/>
      </c>
      <c r="P291" s="22">
        <f t="shared" si="11"/>
      </c>
    </row>
    <row r="292">
      <c r="A292" s="56">
        <f>IF($B292="","",287)</f>
      </c>
      <c r="B292" s="66">
        <f>IF(往来单位!$B$290="","",往来单位!$B$290)</f>
      </c>
      <c r="C292" s="56">
        <f>IF($B292="","",往来单位!$C$290&amp;"")</f>
      </c>
      <c r="D292" s="53">
        <f t="shared" si="0"/>
      </c>
      <c r="E292" s="53">
        <f t="shared" si="1"/>
      </c>
      <c r="F292" s="53">
        <f t="shared" si="2"/>
      </c>
      <c r="G292" s="59">
        <f t="shared" si="3"/>
      </c>
      <c r="H292" s="53">
        <f t="shared" si="4"/>
      </c>
      <c r="I292" s="53">
        <f t="shared" si="5"/>
      </c>
      <c r="J292" s="53">
        <f t="shared" si="6"/>
      </c>
      <c r="K292" s="59">
        <f t="shared" si="7"/>
      </c>
      <c r="L292" s="53">
        <f t="shared" si="8"/>
      </c>
      <c r="M292" s="59">
        <f t="shared" si="9"/>
      </c>
      <c r="N292" s="68">
        <f t="shared" si="10"/>
      </c>
      <c r="P292" s="22">
        <f t="shared" si="11"/>
      </c>
    </row>
    <row r="293">
      <c r="A293" s="56">
        <f>IF($B293="","",288)</f>
      </c>
      <c r="B293" s="66">
        <f>IF(往来单位!$B$291="","",往来单位!$B$291)</f>
      </c>
      <c r="C293" s="56">
        <f>IF($B293="","",往来单位!$C$291&amp;"")</f>
      </c>
      <c r="D293" s="53">
        <f t="shared" si="0"/>
      </c>
      <c r="E293" s="53">
        <f t="shared" si="1"/>
      </c>
      <c r="F293" s="53">
        <f t="shared" si="2"/>
      </c>
      <c r="G293" s="59">
        <f t="shared" si="3"/>
      </c>
      <c r="H293" s="53">
        <f t="shared" si="4"/>
      </c>
      <c r="I293" s="53">
        <f t="shared" si="5"/>
      </c>
      <c r="J293" s="53">
        <f t="shared" si="6"/>
      </c>
      <c r="K293" s="59">
        <f t="shared" si="7"/>
      </c>
      <c r="L293" s="53">
        <f t="shared" si="8"/>
      </c>
      <c r="M293" s="59">
        <f t="shared" si="9"/>
      </c>
      <c r="N293" s="68">
        <f t="shared" si="10"/>
      </c>
      <c r="P293" s="22">
        <f t="shared" si="11"/>
      </c>
    </row>
    <row r="294">
      <c r="A294" s="56">
        <f>IF($B294="","",289)</f>
      </c>
      <c r="B294" s="66">
        <f>IF(往来单位!$B$292="","",往来单位!$B$292)</f>
      </c>
      <c r="C294" s="56">
        <f>IF($B294="","",往来单位!$C$292&amp;"")</f>
      </c>
      <c r="D294" s="53">
        <f t="shared" si="0"/>
      </c>
      <c r="E294" s="53">
        <f t="shared" si="1"/>
      </c>
      <c r="F294" s="53">
        <f t="shared" si="2"/>
      </c>
      <c r="G294" s="59">
        <f t="shared" si="3"/>
      </c>
      <c r="H294" s="53">
        <f t="shared" si="4"/>
      </c>
      <c r="I294" s="53">
        <f t="shared" si="5"/>
      </c>
      <c r="J294" s="53">
        <f t="shared" si="6"/>
      </c>
      <c r="K294" s="59">
        <f t="shared" si="7"/>
      </c>
      <c r="L294" s="53">
        <f t="shared" si="8"/>
      </c>
      <c r="M294" s="59">
        <f t="shared" si="9"/>
      </c>
      <c r="N294" s="68">
        <f t="shared" si="10"/>
      </c>
      <c r="P294" s="22">
        <f t="shared" si="11"/>
      </c>
    </row>
    <row r="295">
      <c r="A295" s="56">
        <f>IF($B295="","",290)</f>
      </c>
      <c r="B295" s="66">
        <f>IF(往来单位!$B$293="","",往来单位!$B$293)</f>
      </c>
      <c r="C295" s="56">
        <f>IF($B295="","",往来单位!$C$293&amp;"")</f>
      </c>
      <c r="D295" s="53">
        <f t="shared" si="0"/>
      </c>
      <c r="E295" s="53">
        <f t="shared" si="1"/>
      </c>
      <c r="F295" s="53">
        <f t="shared" si="2"/>
      </c>
      <c r="G295" s="59">
        <f t="shared" si="3"/>
      </c>
      <c r="H295" s="53">
        <f t="shared" si="4"/>
      </c>
      <c r="I295" s="53">
        <f t="shared" si="5"/>
      </c>
      <c r="J295" s="53">
        <f t="shared" si="6"/>
      </c>
      <c r="K295" s="59">
        <f t="shared" si="7"/>
      </c>
      <c r="L295" s="53">
        <f t="shared" si="8"/>
      </c>
      <c r="M295" s="59">
        <f t="shared" si="9"/>
      </c>
      <c r="N295" s="68">
        <f t="shared" si="10"/>
      </c>
      <c r="P295" s="22">
        <f t="shared" si="11"/>
      </c>
    </row>
    <row r="296">
      <c r="A296" s="56">
        <f>IF($B296="","",291)</f>
      </c>
      <c r="B296" s="66">
        <f>IF(往来单位!$B$294="","",往来单位!$B$294)</f>
      </c>
      <c r="C296" s="56">
        <f>IF($B296="","",往来单位!$C$294&amp;"")</f>
      </c>
      <c r="D296" s="53">
        <f t="shared" si="0"/>
      </c>
      <c r="E296" s="53">
        <f t="shared" si="1"/>
      </c>
      <c r="F296" s="53">
        <f t="shared" si="2"/>
      </c>
      <c r="G296" s="59">
        <f t="shared" si="3"/>
      </c>
      <c r="H296" s="53">
        <f t="shared" si="4"/>
      </c>
      <c r="I296" s="53">
        <f t="shared" si="5"/>
      </c>
      <c r="J296" s="53">
        <f t="shared" si="6"/>
      </c>
      <c r="K296" s="59">
        <f t="shared" si="7"/>
      </c>
      <c r="L296" s="53">
        <f t="shared" si="8"/>
      </c>
      <c r="M296" s="59">
        <f t="shared" si="9"/>
      </c>
      <c r="N296" s="68">
        <f t="shared" si="10"/>
      </c>
      <c r="P296" s="22">
        <f t="shared" si="11"/>
      </c>
    </row>
    <row r="297">
      <c r="A297" s="56">
        <f>IF($B297="","",292)</f>
      </c>
      <c r="B297" s="66">
        <f>IF(往来单位!$B$295="","",往来单位!$B$295)</f>
      </c>
      <c r="C297" s="56">
        <f>IF($B297="","",往来单位!$C$295&amp;"")</f>
      </c>
      <c r="D297" s="53">
        <f t="shared" si="0"/>
      </c>
      <c r="E297" s="53">
        <f t="shared" si="1"/>
      </c>
      <c r="F297" s="53">
        <f t="shared" si="2"/>
      </c>
      <c r="G297" s="59">
        <f t="shared" si="3"/>
      </c>
      <c r="H297" s="53">
        <f t="shared" si="4"/>
      </c>
      <c r="I297" s="53">
        <f t="shared" si="5"/>
      </c>
      <c r="J297" s="53">
        <f t="shared" si="6"/>
      </c>
      <c r="K297" s="59">
        <f t="shared" si="7"/>
      </c>
      <c r="L297" s="53">
        <f t="shared" si="8"/>
      </c>
      <c r="M297" s="59">
        <f t="shared" si="9"/>
      </c>
      <c r="N297" s="68">
        <f t="shared" si="10"/>
      </c>
      <c r="P297" s="22">
        <f t="shared" si="11"/>
      </c>
    </row>
    <row r="298">
      <c r="A298" s="56">
        <f>IF($B298="","",293)</f>
      </c>
      <c r="B298" s="66">
        <f>IF(往来单位!$B$296="","",往来单位!$B$296)</f>
      </c>
      <c r="C298" s="56">
        <f>IF($B298="","",往来单位!$C$296&amp;"")</f>
      </c>
      <c r="D298" s="53">
        <f t="shared" si="0"/>
      </c>
      <c r="E298" s="53">
        <f t="shared" si="1"/>
      </c>
      <c r="F298" s="53">
        <f t="shared" si="2"/>
      </c>
      <c r="G298" s="59">
        <f t="shared" si="3"/>
      </c>
      <c r="H298" s="53">
        <f t="shared" si="4"/>
      </c>
      <c r="I298" s="53">
        <f t="shared" si="5"/>
      </c>
      <c r="J298" s="53">
        <f t="shared" si="6"/>
      </c>
      <c r="K298" s="59">
        <f t="shared" si="7"/>
      </c>
      <c r="L298" s="53">
        <f t="shared" si="8"/>
      </c>
      <c r="M298" s="59">
        <f t="shared" si="9"/>
      </c>
      <c r="N298" s="68">
        <f t="shared" si="10"/>
      </c>
      <c r="P298" s="22">
        <f t="shared" si="11"/>
      </c>
    </row>
    <row r="299">
      <c r="A299" s="56">
        <f>IF($B299="","",294)</f>
      </c>
      <c r="B299" s="66">
        <f>IF(往来单位!$B$297="","",往来单位!$B$297)</f>
      </c>
      <c r="C299" s="56">
        <f>IF($B299="","",往来单位!$C$297&amp;"")</f>
      </c>
      <c r="D299" s="53">
        <f t="shared" si="0"/>
      </c>
      <c r="E299" s="53">
        <f t="shared" si="1"/>
      </c>
      <c r="F299" s="53">
        <f t="shared" si="2"/>
      </c>
      <c r="G299" s="59">
        <f t="shared" si="3"/>
      </c>
      <c r="H299" s="53">
        <f t="shared" si="4"/>
      </c>
      <c r="I299" s="53">
        <f t="shared" si="5"/>
      </c>
      <c r="J299" s="53">
        <f t="shared" si="6"/>
      </c>
      <c r="K299" s="59">
        <f t="shared" si="7"/>
      </c>
      <c r="L299" s="53">
        <f t="shared" si="8"/>
      </c>
      <c r="M299" s="59">
        <f t="shared" si="9"/>
      </c>
      <c r="N299" s="68">
        <f t="shared" si="10"/>
      </c>
      <c r="P299" s="22">
        <f t="shared" si="11"/>
      </c>
    </row>
    <row r="300">
      <c r="A300" s="56">
        <f>IF($B300="","",295)</f>
      </c>
      <c r="B300" s="66">
        <f>IF(往来单位!$B$298="","",往来单位!$B$298)</f>
      </c>
      <c r="C300" s="56">
        <f>IF($B300="","",往来单位!$C$298&amp;"")</f>
      </c>
      <c r="D300" s="53">
        <f t="shared" si="0"/>
      </c>
      <c r="E300" s="53">
        <f t="shared" si="1"/>
      </c>
      <c r="F300" s="53">
        <f t="shared" si="2"/>
      </c>
      <c r="G300" s="59">
        <f t="shared" si="3"/>
      </c>
      <c r="H300" s="53">
        <f t="shared" si="4"/>
      </c>
      <c r="I300" s="53">
        <f t="shared" si="5"/>
      </c>
      <c r="J300" s="53">
        <f t="shared" si="6"/>
      </c>
      <c r="K300" s="59">
        <f t="shared" si="7"/>
      </c>
      <c r="L300" s="53">
        <f t="shared" si="8"/>
      </c>
      <c r="M300" s="59">
        <f t="shared" si="9"/>
      </c>
      <c r="N300" s="68">
        <f t="shared" si="10"/>
      </c>
      <c r="P300" s="22">
        <f t="shared" si="11"/>
      </c>
    </row>
    <row r="301">
      <c r="A301" s="56">
        <f>IF($B301="","",296)</f>
      </c>
      <c r="B301" s="66">
        <f>IF(往来单位!$B$299="","",往来单位!$B$299)</f>
      </c>
      <c r="C301" s="56">
        <f>IF($B301="","",往来单位!$C$299&amp;"")</f>
      </c>
      <c r="D301" s="53">
        <f t="shared" si="0"/>
      </c>
      <c r="E301" s="53">
        <f t="shared" si="1"/>
      </c>
      <c r="F301" s="53">
        <f t="shared" si="2"/>
      </c>
      <c r="G301" s="59">
        <f t="shared" si="3"/>
      </c>
      <c r="H301" s="53">
        <f t="shared" si="4"/>
      </c>
      <c r="I301" s="53">
        <f t="shared" si="5"/>
      </c>
      <c r="J301" s="53">
        <f t="shared" si="6"/>
      </c>
      <c r="K301" s="59">
        <f t="shared" si="7"/>
      </c>
      <c r="L301" s="53">
        <f t="shared" si="8"/>
      </c>
      <c r="M301" s="59">
        <f t="shared" si="9"/>
      </c>
      <c r="N301" s="68">
        <f t="shared" si="10"/>
      </c>
      <c r="P301" s="22">
        <f t="shared" si="11"/>
      </c>
    </row>
    <row r="302">
      <c r="A302" s="56">
        <f>IF($B302="","",297)</f>
      </c>
      <c r="B302" s="66">
        <f>IF(往来单位!$B$300="","",往来单位!$B$300)</f>
      </c>
      <c r="C302" s="56">
        <f>IF($B302="","",往来单位!$C$300&amp;"")</f>
      </c>
      <c r="D302" s="53">
        <f t="shared" si="0"/>
      </c>
      <c r="E302" s="53">
        <f t="shared" si="1"/>
      </c>
      <c r="F302" s="53">
        <f t="shared" si="2"/>
      </c>
      <c r="G302" s="59">
        <f t="shared" si="3"/>
      </c>
      <c r="H302" s="53">
        <f t="shared" si="4"/>
      </c>
      <c r="I302" s="53">
        <f t="shared" si="5"/>
      </c>
      <c r="J302" s="53">
        <f t="shared" si="6"/>
      </c>
      <c r="K302" s="59">
        <f t="shared" si="7"/>
      </c>
      <c r="L302" s="53">
        <f t="shared" si="8"/>
      </c>
      <c r="M302" s="59">
        <f t="shared" si="9"/>
      </c>
      <c r="N302" s="68">
        <f t="shared" si="10"/>
      </c>
      <c r="P302" s="22">
        <f t="shared" si="11"/>
      </c>
    </row>
    <row r="303">
      <c r="A303" s="56">
        <f>IF($B303="","",298)</f>
      </c>
      <c r="B303" s="66">
        <f>IF(往来单位!$B$301="","",往来单位!$B$301)</f>
      </c>
      <c r="C303" s="56">
        <f>IF($B303="","",往来单位!$C$301&amp;"")</f>
      </c>
      <c r="D303" s="53">
        <f t="shared" si="0"/>
      </c>
      <c r="E303" s="53">
        <f t="shared" si="1"/>
      </c>
      <c r="F303" s="53">
        <f t="shared" si="2"/>
      </c>
      <c r="G303" s="59">
        <f t="shared" si="3"/>
      </c>
      <c r="H303" s="53">
        <f t="shared" si="4"/>
      </c>
      <c r="I303" s="53">
        <f t="shared" si="5"/>
      </c>
      <c r="J303" s="53">
        <f t="shared" si="6"/>
      </c>
      <c r="K303" s="59">
        <f t="shared" si="7"/>
      </c>
      <c r="L303" s="53">
        <f t="shared" si="8"/>
      </c>
      <c r="M303" s="59">
        <f t="shared" si="9"/>
      </c>
      <c r="N303" s="68">
        <f t="shared" si="10"/>
      </c>
      <c r="P303" s="22">
        <f t="shared" si="11"/>
      </c>
    </row>
    <row r="304">
      <c r="A304" s="56">
        <f>IF($B304="","",299)</f>
      </c>
      <c r="B304" s="66">
        <f>IF(往来单位!$B$302="","",往来单位!$B$302)</f>
      </c>
      <c r="C304" s="56">
        <f>IF($B304="","",往来单位!$C$302&amp;"")</f>
      </c>
      <c r="D304" s="53">
        <f t="shared" si="0"/>
      </c>
      <c r="E304" s="53">
        <f t="shared" si="1"/>
      </c>
      <c r="F304" s="53">
        <f t="shared" si="2"/>
      </c>
      <c r="G304" s="59">
        <f t="shared" si="3"/>
      </c>
      <c r="H304" s="53">
        <f t="shared" si="4"/>
      </c>
      <c r="I304" s="53">
        <f t="shared" si="5"/>
      </c>
      <c r="J304" s="53">
        <f t="shared" si="6"/>
      </c>
      <c r="K304" s="59">
        <f t="shared" si="7"/>
      </c>
      <c r="L304" s="53">
        <f t="shared" si="8"/>
      </c>
      <c r="M304" s="59">
        <f t="shared" si="9"/>
      </c>
      <c r="N304" s="68">
        <f t="shared" si="10"/>
      </c>
      <c r="P304" s="22">
        <f t="shared" si="11"/>
      </c>
    </row>
    <row r="305">
      <c r="A305" s="56">
        <f>IF($B305="","",300)</f>
      </c>
      <c r="B305" s="66">
        <f>IF(往来单位!$B$303="","",往来单位!$B$303)</f>
      </c>
      <c r="C305" s="56">
        <f>IF($B305="","",往来单位!$C$303&amp;"")</f>
      </c>
      <c r="D305" s="53">
        <f t="shared" si="0"/>
      </c>
      <c r="E305" s="53">
        <f t="shared" si="1"/>
      </c>
      <c r="F305" s="53">
        <f t="shared" si="2"/>
      </c>
      <c r="G305" s="59">
        <f t="shared" si="3"/>
      </c>
      <c r="H305" s="53">
        <f t="shared" si="4"/>
      </c>
      <c r="I305" s="53">
        <f t="shared" si="5"/>
      </c>
      <c r="J305" s="53">
        <f t="shared" si="6"/>
      </c>
      <c r="K305" s="59">
        <f t="shared" si="7"/>
      </c>
      <c r="L305" s="53">
        <f t="shared" si="8"/>
      </c>
      <c r="M305" s="59">
        <f t="shared" si="9"/>
      </c>
      <c r="N305" s="68">
        <f t="shared" si="10"/>
      </c>
      <c r="P305" s="22">
        <f t="shared" si="11"/>
      </c>
    </row>
    <row r="306">
      <c r="A306" s="56">
        <f>IF($B306="","",301)</f>
      </c>
      <c r="B306" s="66">
        <f>IF(往来单位!$B$304="","",往来单位!$B$304)</f>
      </c>
      <c r="C306" s="56">
        <f>IF($B306="","",往来单位!$C$304&amp;"")</f>
      </c>
      <c r="D306" s="53">
        <f t="shared" si="0"/>
      </c>
      <c r="E306" s="53">
        <f t="shared" si="1"/>
      </c>
      <c r="F306" s="53">
        <f t="shared" si="2"/>
      </c>
      <c r="G306" s="59">
        <f t="shared" si="3"/>
      </c>
      <c r="H306" s="53">
        <f t="shared" si="4"/>
      </c>
      <c r="I306" s="53">
        <f t="shared" si="5"/>
      </c>
      <c r="J306" s="53">
        <f t="shared" si="6"/>
      </c>
      <c r="K306" s="59">
        <f t="shared" si="7"/>
      </c>
      <c r="L306" s="53">
        <f t="shared" si="8"/>
      </c>
      <c r="M306" s="59">
        <f t="shared" si="9"/>
      </c>
      <c r="N306" s="68">
        <f t="shared" si="10"/>
      </c>
      <c r="P306" s="22">
        <f t="shared" si="11"/>
      </c>
    </row>
    <row r="307">
      <c r="A307" s="56">
        <f>IF($B307="","",302)</f>
      </c>
      <c r="B307" s="66">
        <f>IF(往来单位!$B$305="","",往来单位!$B$305)</f>
      </c>
      <c r="C307" s="56">
        <f>IF($B307="","",往来单位!$C$305&amp;"")</f>
      </c>
      <c r="D307" s="53">
        <f t="shared" si="0"/>
      </c>
      <c r="E307" s="53">
        <f t="shared" si="1"/>
      </c>
      <c r="F307" s="53">
        <f t="shared" si="2"/>
      </c>
      <c r="G307" s="59">
        <f t="shared" si="3"/>
      </c>
      <c r="H307" s="53">
        <f t="shared" si="4"/>
      </c>
      <c r="I307" s="53">
        <f t="shared" si="5"/>
      </c>
      <c r="J307" s="53">
        <f t="shared" si="6"/>
      </c>
      <c r="K307" s="59">
        <f t="shared" si="7"/>
      </c>
      <c r="L307" s="53">
        <f t="shared" si="8"/>
      </c>
      <c r="M307" s="59">
        <f t="shared" si="9"/>
      </c>
      <c r="N307" s="68">
        <f t="shared" si="10"/>
      </c>
      <c r="P307" s="22">
        <f t="shared" si="11"/>
      </c>
    </row>
    <row r="308">
      <c r="A308" s="56">
        <f>IF($B308="","",303)</f>
      </c>
      <c r="B308" s="66">
        <f>IF(往来单位!$B$306="","",往来单位!$B$306)</f>
      </c>
      <c r="C308" s="56">
        <f>IF($B308="","",往来单位!$C$306&amp;"")</f>
      </c>
      <c r="D308" s="53">
        <f t="shared" si="0"/>
      </c>
      <c r="E308" s="53">
        <f t="shared" si="1"/>
      </c>
      <c r="F308" s="53">
        <f t="shared" si="2"/>
      </c>
      <c r="G308" s="59">
        <f t="shared" si="3"/>
      </c>
      <c r="H308" s="53">
        <f t="shared" si="4"/>
      </c>
      <c r="I308" s="53">
        <f t="shared" si="5"/>
      </c>
      <c r="J308" s="53">
        <f t="shared" si="6"/>
      </c>
      <c r="K308" s="59">
        <f t="shared" si="7"/>
      </c>
      <c r="L308" s="53">
        <f t="shared" si="8"/>
      </c>
      <c r="M308" s="59">
        <f t="shared" si="9"/>
      </c>
      <c r="N308" s="68">
        <f t="shared" si="10"/>
      </c>
      <c r="P308" s="22">
        <f t="shared" si="11"/>
      </c>
    </row>
    <row r="309">
      <c r="A309" s="56">
        <f>IF($B309="","",304)</f>
      </c>
      <c r="B309" s="66">
        <f>IF(往来单位!$B$307="","",往来单位!$B$307)</f>
      </c>
      <c r="C309" s="56">
        <f>IF($B309="","",往来单位!$C$307&amp;"")</f>
      </c>
      <c r="D309" s="53">
        <f t="shared" si="0"/>
      </c>
      <c r="E309" s="53">
        <f t="shared" si="1"/>
      </c>
      <c r="F309" s="53">
        <f t="shared" si="2"/>
      </c>
      <c r="G309" s="59">
        <f t="shared" si="3"/>
      </c>
      <c r="H309" s="53">
        <f t="shared" si="4"/>
      </c>
      <c r="I309" s="53">
        <f t="shared" si="5"/>
      </c>
      <c r="J309" s="53">
        <f t="shared" si="6"/>
      </c>
      <c r="K309" s="59">
        <f t="shared" si="7"/>
      </c>
      <c r="L309" s="53">
        <f t="shared" si="8"/>
      </c>
      <c r="M309" s="59">
        <f t="shared" si="9"/>
      </c>
      <c r="N309" s="68">
        <f t="shared" si="10"/>
      </c>
      <c r="P309" s="22">
        <f t="shared" si="11"/>
      </c>
    </row>
    <row r="310">
      <c r="A310" s="56">
        <f>IF($B310="","",305)</f>
      </c>
      <c r="B310" s="66">
        <f>IF(往来单位!$B$308="","",往来单位!$B$308)</f>
      </c>
      <c r="C310" s="56">
        <f>IF($B310="","",往来单位!$C$308&amp;"")</f>
      </c>
      <c r="D310" s="53">
        <f t="shared" si="0"/>
      </c>
      <c r="E310" s="53">
        <f t="shared" si="1"/>
      </c>
      <c r="F310" s="53">
        <f t="shared" si="2"/>
      </c>
      <c r="G310" s="59">
        <f t="shared" si="3"/>
      </c>
      <c r="H310" s="53">
        <f t="shared" si="4"/>
      </c>
      <c r="I310" s="53">
        <f t="shared" si="5"/>
      </c>
      <c r="J310" s="53">
        <f t="shared" si="6"/>
      </c>
      <c r="K310" s="59">
        <f t="shared" si="7"/>
      </c>
      <c r="L310" s="53">
        <f t="shared" si="8"/>
      </c>
      <c r="M310" s="59">
        <f t="shared" si="9"/>
      </c>
      <c r="N310" s="68">
        <f t="shared" si="10"/>
      </c>
      <c r="P310" s="22">
        <f t="shared" si="11"/>
      </c>
    </row>
    <row r="311">
      <c r="A311" s="56">
        <f>IF($B311="","",306)</f>
      </c>
      <c r="B311" s="66">
        <f>IF(往来单位!$B$309="","",往来单位!$B$309)</f>
      </c>
      <c r="C311" s="56">
        <f>IF($B311="","",往来单位!$C$309&amp;"")</f>
      </c>
      <c r="D311" s="53">
        <f t="shared" si="0"/>
      </c>
      <c r="E311" s="53">
        <f t="shared" si="1"/>
      </c>
      <c r="F311" s="53">
        <f t="shared" si="2"/>
      </c>
      <c r="G311" s="59">
        <f t="shared" si="3"/>
      </c>
      <c r="H311" s="53">
        <f t="shared" si="4"/>
      </c>
      <c r="I311" s="53">
        <f t="shared" si="5"/>
      </c>
      <c r="J311" s="53">
        <f t="shared" si="6"/>
      </c>
      <c r="K311" s="59">
        <f t="shared" si="7"/>
      </c>
      <c r="L311" s="53">
        <f t="shared" si="8"/>
      </c>
      <c r="M311" s="59">
        <f t="shared" si="9"/>
      </c>
      <c r="N311" s="68">
        <f t="shared" si="10"/>
      </c>
      <c r="P311" s="22">
        <f t="shared" si="11"/>
      </c>
    </row>
    <row r="312">
      <c r="A312" s="56">
        <f>IF($B312="","",307)</f>
      </c>
      <c r="B312" s="66">
        <f>IF(往来单位!$B$310="","",往来单位!$B$310)</f>
      </c>
      <c r="C312" s="56">
        <f>IF($B312="","",往来单位!$C$310&amp;"")</f>
      </c>
      <c r="D312" s="53">
        <f t="shared" si="0"/>
      </c>
      <c r="E312" s="53">
        <f t="shared" si="1"/>
      </c>
      <c r="F312" s="53">
        <f t="shared" si="2"/>
      </c>
      <c r="G312" s="59">
        <f t="shared" si="3"/>
      </c>
      <c r="H312" s="53">
        <f t="shared" si="4"/>
      </c>
      <c r="I312" s="53">
        <f t="shared" si="5"/>
      </c>
      <c r="J312" s="53">
        <f t="shared" si="6"/>
      </c>
      <c r="K312" s="59">
        <f t="shared" si="7"/>
      </c>
      <c r="L312" s="53">
        <f t="shared" si="8"/>
      </c>
      <c r="M312" s="59">
        <f t="shared" si="9"/>
      </c>
      <c r="N312" s="68">
        <f t="shared" si="10"/>
      </c>
      <c r="P312" s="22">
        <f t="shared" si="11"/>
      </c>
    </row>
    <row r="313">
      <c r="A313" s="56">
        <f>IF($B313="","",308)</f>
      </c>
      <c r="B313" s="66">
        <f>IF(往来单位!$B$311="","",往来单位!$B$311)</f>
      </c>
      <c r="C313" s="56">
        <f>IF($B313="","",往来单位!$C$311&amp;"")</f>
      </c>
      <c r="D313" s="53">
        <f t="shared" si="0"/>
      </c>
      <c r="E313" s="53">
        <f t="shared" si="1"/>
      </c>
      <c r="F313" s="53">
        <f t="shared" si="2"/>
      </c>
      <c r="G313" s="59">
        <f t="shared" si="3"/>
      </c>
      <c r="H313" s="53">
        <f t="shared" si="4"/>
      </c>
      <c r="I313" s="53">
        <f t="shared" si="5"/>
      </c>
      <c r="J313" s="53">
        <f t="shared" si="6"/>
      </c>
      <c r="K313" s="59">
        <f t="shared" si="7"/>
      </c>
      <c r="L313" s="53">
        <f t="shared" si="8"/>
      </c>
      <c r="M313" s="59">
        <f t="shared" si="9"/>
      </c>
      <c r="N313" s="68">
        <f t="shared" si="10"/>
      </c>
      <c r="P313" s="22">
        <f t="shared" si="11"/>
      </c>
    </row>
    <row r="314">
      <c r="A314" s="56">
        <f>IF($B314="","",309)</f>
      </c>
      <c r="B314" s="66">
        <f>IF(往来单位!$B$312="","",往来单位!$B$312)</f>
      </c>
      <c r="C314" s="56">
        <f>IF($B314="","",往来单位!$C$312&amp;"")</f>
      </c>
      <c r="D314" s="53">
        <f t="shared" si="0"/>
      </c>
      <c r="E314" s="53">
        <f t="shared" si="1"/>
      </c>
      <c r="F314" s="53">
        <f t="shared" si="2"/>
      </c>
      <c r="G314" s="59">
        <f t="shared" si="3"/>
      </c>
      <c r="H314" s="53">
        <f t="shared" si="4"/>
      </c>
      <c r="I314" s="53">
        <f t="shared" si="5"/>
      </c>
      <c r="J314" s="53">
        <f t="shared" si="6"/>
      </c>
      <c r="K314" s="59">
        <f t="shared" si="7"/>
      </c>
      <c r="L314" s="53">
        <f t="shared" si="8"/>
      </c>
      <c r="M314" s="59">
        <f t="shared" si="9"/>
      </c>
      <c r="N314" s="68">
        <f t="shared" si="10"/>
      </c>
      <c r="P314" s="22">
        <f t="shared" si="11"/>
      </c>
    </row>
    <row r="315">
      <c r="A315" s="56">
        <f>IF($B315="","",310)</f>
      </c>
      <c r="B315" s="66">
        <f>IF(往来单位!$B$313="","",往来单位!$B$313)</f>
      </c>
      <c r="C315" s="56">
        <f>IF($B315="","",往来单位!$C$313&amp;"")</f>
      </c>
      <c r="D315" s="53">
        <f t="shared" si="0"/>
      </c>
      <c r="E315" s="53">
        <f t="shared" si="1"/>
      </c>
      <c r="F315" s="53">
        <f t="shared" si="2"/>
      </c>
      <c r="G315" s="59">
        <f t="shared" si="3"/>
      </c>
      <c r="H315" s="53">
        <f t="shared" si="4"/>
      </c>
      <c r="I315" s="53">
        <f t="shared" si="5"/>
      </c>
      <c r="J315" s="53">
        <f t="shared" si="6"/>
      </c>
      <c r="K315" s="59">
        <f t="shared" si="7"/>
      </c>
      <c r="L315" s="53">
        <f t="shared" si="8"/>
      </c>
      <c r="M315" s="59">
        <f t="shared" si="9"/>
      </c>
      <c r="N315" s="68">
        <f t="shared" si="10"/>
      </c>
      <c r="P315" s="22">
        <f t="shared" si="11"/>
      </c>
    </row>
    <row r="316">
      <c r="A316" s="56">
        <f>IF($B316="","",311)</f>
      </c>
      <c r="B316" s="66">
        <f>IF(往来单位!$B$314="","",往来单位!$B$314)</f>
      </c>
      <c r="C316" s="56">
        <f>IF($B316="","",往来单位!$C$314&amp;"")</f>
      </c>
      <c r="D316" s="53">
        <f t="shared" si="0"/>
      </c>
      <c r="E316" s="53">
        <f t="shared" si="1"/>
      </c>
      <c r="F316" s="53">
        <f t="shared" si="2"/>
      </c>
      <c r="G316" s="59">
        <f t="shared" si="3"/>
      </c>
      <c r="H316" s="53">
        <f t="shared" si="4"/>
      </c>
      <c r="I316" s="53">
        <f t="shared" si="5"/>
      </c>
      <c r="J316" s="53">
        <f t="shared" si="6"/>
      </c>
      <c r="K316" s="59">
        <f t="shared" si="7"/>
      </c>
      <c r="L316" s="53">
        <f t="shared" si="8"/>
      </c>
      <c r="M316" s="59">
        <f t="shared" si="9"/>
      </c>
      <c r="N316" s="68">
        <f t="shared" si="10"/>
      </c>
      <c r="P316" s="22">
        <f t="shared" si="11"/>
      </c>
    </row>
    <row r="317">
      <c r="A317" s="56">
        <f>IF($B317="","",312)</f>
      </c>
      <c r="B317" s="66">
        <f>IF(往来单位!$B$315="","",往来单位!$B$315)</f>
      </c>
      <c r="C317" s="56">
        <f>IF($B317="","",往来单位!$C$315&amp;"")</f>
      </c>
      <c r="D317" s="53">
        <f t="shared" si="0"/>
      </c>
      <c r="E317" s="53">
        <f t="shared" si="1"/>
      </c>
      <c r="F317" s="53">
        <f t="shared" si="2"/>
      </c>
      <c r="G317" s="59">
        <f t="shared" si="3"/>
      </c>
      <c r="H317" s="53">
        <f t="shared" si="4"/>
      </c>
      <c r="I317" s="53">
        <f t="shared" si="5"/>
      </c>
      <c r="J317" s="53">
        <f t="shared" si="6"/>
      </c>
      <c r="K317" s="59">
        <f t="shared" si="7"/>
      </c>
      <c r="L317" s="53">
        <f t="shared" si="8"/>
      </c>
      <c r="M317" s="59">
        <f t="shared" si="9"/>
      </c>
      <c r="N317" s="68">
        <f t="shared" si="10"/>
      </c>
      <c r="P317" s="22">
        <f t="shared" si="11"/>
      </c>
    </row>
    <row r="318">
      <c r="A318" s="56">
        <f>IF($B318="","",313)</f>
      </c>
      <c r="B318" s="66">
        <f>IF(往来单位!$B$316="","",往来单位!$B$316)</f>
      </c>
      <c r="C318" s="56">
        <f>IF($B318="","",往来单位!$C$316&amp;"")</f>
      </c>
      <c r="D318" s="53">
        <f t="shared" si="0"/>
      </c>
      <c r="E318" s="53">
        <f t="shared" si="1"/>
      </c>
      <c r="F318" s="53">
        <f t="shared" si="2"/>
      </c>
      <c r="G318" s="59">
        <f t="shared" si="3"/>
      </c>
      <c r="H318" s="53">
        <f t="shared" si="4"/>
      </c>
      <c r="I318" s="53">
        <f t="shared" si="5"/>
      </c>
      <c r="J318" s="53">
        <f t="shared" si="6"/>
      </c>
      <c r="K318" s="59">
        <f t="shared" si="7"/>
      </c>
      <c r="L318" s="53">
        <f t="shared" si="8"/>
      </c>
      <c r="M318" s="59">
        <f t="shared" si="9"/>
      </c>
      <c r="N318" s="68">
        <f t="shared" si="10"/>
      </c>
      <c r="P318" s="22">
        <f t="shared" si="11"/>
      </c>
    </row>
    <row r="319">
      <c r="A319" s="56">
        <f>IF($B319="","",314)</f>
      </c>
      <c r="B319" s="66">
        <f>IF(往来单位!$B$317="","",往来单位!$B$317)</f>
      </c>
      <c r="C319" s="56">
        <f>IF($B319="","",往来单位!$C$317&amp;"")</f>
      </c>
      <c r="D319" s="53">
        <f t="shared" si="0"/>
      </c>
      <c r="E319" s="53">
        <f t="shared" si="1"/>
      </c>
      <c r="F319" s="53">
        <f t="shared" si="2"/>
      </c>
      <c r="G319" s="59">
        <f t="shared" si="3"/>
      </c>
      <c r="H319" s="53">
        <f t="shared" si="4"/>
      </c>
      <c r="I319" s="53">
        <f t="shared" si="5"/>
      </c>
      <c r="J319" s="53">
        <f t="shared" si="6"/>
      </c>
      <c r="K319" s="59">
        <f t="shared" si="7"/>
      </c>
      <c r="L319" s="53">
        <f t="shared" si="8"/>
      </c>
      <c r="M319" s="59">
        <f t="shared" si="9"/>
      </c>
      <c r="N319" s="68">
        <f t="shared" si="10"/>
      </c>
      <c r="P319" s="22">
        <f t="shared" si="11"/>
      </c>
    </row>
    <row r="320">
      <c r="A320" s="56">
        <f>IF($B320="","",315)</f>
      </c>
      <c r="B320" s="66">
        <f>IF(往来单位!$B$318="","",往来单位!$B$318)</f>
      </c>
      <c r="C320" s="56">
        <f>IF($B320="","",往来单位!$C$318&amp;"")</f>
      </c>
      <c r="D320" s="53">
        <f t="shared" si="0"/>
      </c>
      <c r="E320" s="53">
        <f t="shared" si="1"/>
      </c>
      <c r="F320" s="53">
        <f t="shared" si="2"/>
      </c>
      <c r="G320" s="59">
        <f t="shared" si="3"/>
      </c>
      <c r="H320" s="53">
        <f t="shared" si="4"/>
      </c>
      <c r="I320" s="53">
        <f t="shared" si="5"/>
      </c>
      <c r="J320" s="53">
        <f t="shared" si="6"/>
      </c>
      <c r="K320" s="59">
        <f t="shared" si="7"/>
      </c>
      <c r="L320" s="53">
        <f t="shared" si="8"/>
      </c>
      <c r="M320" s="59">
        <f t="shared" si="9"/>
      </c>
      <c r="N320" s="68">
        <f t="shared" si="10"/>
      </c>
      <c r="P320" s="22">
        <f t="shared" si="11"/>
      </c>
    </row>
    <row r="321">
      <c r="A321" s="56">
        <f>IF($B321="","",316)</f>
      </c>
      <c r="B321" s="66">
        <f>IF(往来单位!$B$319="","",往来单位!$B$319)</f>
      </c>
      <c r="C321" s="56">
        <f>IF($B321="","",往来单位!$C$319&amp;"")</f>
      </c>
      <c r="D321" s="53">
        <f t="shared" si="0"/>
      </c>
      <c r="E321" s="53">
        <f t="shared" si="1"/>
      </c>
      <c r="F321" s="53">
        <f t="shared" si="2"/>
      </c>
      <c r="G321" s="59">
        <f t="shared" si="3"/>
      </c>
      <c r="H321" s="53">
        <f t="shared" si="4"/>
      </c>
      <c r="I321" s="53">
        <f t="shared" si="5"/>
      </c>
      <c r="J321" s="53">
        <f t="shared" si="6"/>
      </c>
      <c r="K321" s="59">
        <f t="shared" si="7"/>
      </c>
      <c r="L321" s="53">
        <f t="shared" si="8"/>
      </c>
      <c r="M321" s="59">
        <f t="shared" si="9"/>
      </c>
      <c r="N321" s="68">
        <f t="shared" si="10"/>
      </c>
      <c r="P321" s="22">
        <f t="shared" si="11"/>
      </c>
    </row>
    <row r="322">
      <c r="A322" s="56">
        <f>IF($B322="","",317)</f>
      </c>
      <c r="B322" s="66">
        <f>IF(往来单位!$B$320="","",往来单位!$B$320)</f>
      </c>
      <c r="C322" s="56">
        <f>IF($B322="","",往来单位!$C$320&amp;"")</f>
      </c>
      <c r="D322" s="53">
        <f t="shared" si="0"/>
      </c>
      <c r="E322" s="53">
        <f t="shared" si="1"/>
      </c>
      <c r="F322" s="53">
        <f t="shared" si="2"/>
      </c>
      <c r="G322" s="59">
        <f t="shared" si="3"/>
      </c>
      <c r="H322" s="53">
        <f t="shared" si="4"/>
      </c>
      <c r="I322" s="53">
        <f t="shared" si="5"/>
      </c>
      <c r="J322" s="53">
        <f t="shared" si="6"/>
      </c>
      <c r="K322" s="59">
        <f t="shared" si="7"/>
      </c>
      <c r="L322" s="53">
        <f t="shared" si="8"/>
      </c>
      <c r="M322" s="59">
        <f t="shared" si="9"/>
      </c>
      <c r="N322" s="68">
        <f t="shared" si="10"/>
      </c>
      <c r="P322" s="22">
        <f t="shared" si="11"/>
      </c>
    </row>
    <row r="323">
      <c r="A323" s="56">
        <f>IF($B323="","",318)</f>
      </c>
      <c r="B323" s="66">
        <f>IF(往来单位!$B$321="","",往来单位!$B$321)</f>
      </c>
      <c r="C323" s="56">
        <f>IF($B323="","",往来单位!$C$321&amp;"")</f>
      </c>
      <c r="D323" s="53">
        <f t="shared" si="0"/>
      </c>
      <c r="E323" s="53">
        <f t="shared" si="1"/>
      </c>
      <c r="F323" s="53">
        <f t="shared" si="2"/>
      </c>
      <c r="G323" s="59">
        <f t="shared" si="3"/>
      </c>
      <c r="H323" s="53">
        <f t="shared" si="4"/>
      </c>
      <c r="I323" s="53">
        <f t="shared" si="5"/>
      </c>
      <c r="J323" s="53">
        <f t="shared" si="6"/>
      </c>
      <c r="K323" s="59">
        <f t="shared" si="7"/>
      </c>
      <c r="L323" s="53">
        <f t="shared" si="8"/>
      </c>
      <c r="M323" s="59">
        <f t="shared" si="9"/>
      </c>
      <c r="N323" s="68">
        <f t="shared" si="10"/>
      </c>
      <c r="P323" s="22">
        <f t="shared" si="11"/>
      </c>
    </row>
    <row r="324">
      <c r="A324" s="56">
        <f>IF($B324="","",319)</f>
      </c>
      <c r="B324" s="66">
        <f>IF(往来单位!$B$322="","",往来单位!$B$322)</f>
      </c>
      <c r="C324" s="56">
        <f>IF($B324="","",往来单位!$C$322&amp;"")</f>
      </c>
      <c r="D324" s="53">
        <f t="shared" si="0"/>
      </c>
      <c r="E324" s="53">
        <f t="shared" si="1"/>
      </c>
      <c r="F324" s="53">
        <f t="shared" si="2"/>
      </c>
      <c r="G324" s="59">
        <f t="shared" si="3"/>
      </c>
      <c r="H324" s="53">
        <f t="shared" si="4"/>
      </c>
      <c r="I324" s="53">
        <f t="shared" si="5"/>
      </c>
      <c r="J324" s="53">
        <f t="shared" si="6"/>
      </c>
      <c r="K324" s="59">
        <f t="shared" si="7"/>
      </c>
      <c r="L324" s="53">
        <f t="shared" si="8"/>
      </c>
      <c r="M324" s="59">
        <f t="shared" si="9"/>
      </c>
      <c r="N324" s="68">
        <f t="shared" si="10"/>
      </c>
      <c r="P324" s="22">
        <f t="shared" si="11"/>
      </c>
    </row>
    <row r="325">
      <c r="A325" s="56">
        <f>IF($B325="","",320)</f>
      </c>
      <c r="B325" s="66">
        <f>IF(往来单位!$B$323="","",往来单位!$B$323)</f>
      </c>
      <c r="C325" s="56">
        <f>IF($B325="","",往来单位!$C$323&amp;"")</f>
      </c>
      <c r="D325" s="53">
        <f t="shared" si="0"/>
      </c>
      <c r="E325" s="53">
        <f t="shared" si="1"/>
      </c>
      <c r="F325" s="53">
        <f t="shared" si="2"/>
      </c>
      <c r="G325" s="59">
        <f t="shared" si="3"/>
      </c>
      <c r="H325" s="53">
        <f t="shared" si="4"/>
      </c>
      <c r="I325" s="53">
        <f t="shared" si="5"/>
      </c>
      <c r="J325" s="53">
        <f t="shared" si="6"/>
      </c>
      <c r="K325" s="59">
        <f t="shared" si="7"/>
      </c>
      <c r="L325" s="53">
        <f t="shared" si="8"/>
      </c>
      <c r="M325" s="59">
        <f t="shared" si="9"/>
      </c>
      <c r="N325" s="68">
        <f t="shared" si="10"/>
      </c>
      <c r="P325" s="22">
        <f t="shared" si="11"/>
      </c>
    </row>
    <row r="326">
      <c r="A326" s="56">
        <f>IF($B326="","",321)</f>
      </c>
      <c r="B326" s="66">
        <f>IF(往来单位!$B$324="","",往来单位!$B$324)</f>
      </c>
      <c r="C326" s="56">
        <f>IF($B326="","",往来单位!$C$324&amp;"")</f>
      </c>
      <c r="D326" s="53">
        <f t="shared" si="0"/>
      </c>
      <c r="E326" s="53">
        <f t="shared" si="1"/>
      </c>
      <c r="F326" s="53">
        <f t="shared" si="2"/>
      </c>
      <c r="G326" s="59">
        <f t="shared" si="3"/>
      </c>
      <c r="H326" s="53">
        <f t="shared" si="4"/>
      </c>
      <c r="I326" s="53">
        <f t="shared" si="5"/>
      </c>
      <c r="J326" s="53">
        <f t="shared" si="6"/>
      </c>
      <c r="K326" s="59">
        <f t="shared" si="7"/>
      </c>
      <c r="L326" s="53">
        <f t="shared" si="8"/>
      </c>
      <c r="M326" s="59">
        <f t="shared" si="9"/>
      </c>
      <c r="N326" s="68">
        <f t="shared" si="10"/>
      </c>
      <c r="P326" s="22">
        <f t="shared" si="11"/>
      </c>
    </row>
    <row r="327">
      <c r="A327" s="56">
        <f>IF($B327="","",322)</f>
      </c>
      <c r="B327" s="66">
        <f>IF(往来单位!$B$325="","",往来单位!$B$325)</f>
      </c>
      <c r="C327" s="56">
        <f>IF($B327="","",往来单位!$C$325&amp;"")</f>
      </c>
      <c r="D327" s="53">
        <f t="shared" si="0"/>
      </c>
      <c r="E327" s="53">
        <f t="shared" si="1"/>
      </c>
      <c r="F327" s="53">
        <f t="shared" si="2"/>
      </c>
      <c r="G327" s="59">
        <f t="shared" si="3"/>
      </c>
      <c r="H327" s="53">
        <f t="shared" si="4"/>
      </c>
      <c r="I327" s="53">
        <f t="shared" si="5"/>
      </c>
      <c r="J327" s="53">
        <f t="shared" si="6"/>
      </c>
      <c r="K327" s="59">
        <f t="shared" si="7"/>
      </c>
      <c r="L327" s="53">
        <f t="shared" si="8"/>
      </c>
      <c r="M327" s="59">
        <f t="shared" si="9"/>
      </c>
      <c r="N327" s="68">
        <f t="shared" si="10"/>
      </c>
      <c r="P327" s="22">
        <f t="shared" si="11"/>
      </c>
    </row>
    <row r="328">
      <c r="A328" s="56">
        <f>IF($B328="","",323)</f>
      </c>
      <c r="B328" s="66">
        <f>IF(往来单位!$B$326="","",往来单位!$B$326)</f>
      </c>
      <c r="C328" s="56">
        <f>IF($B328="","",往来单位!$C$326&amp;"")</f>
      </c>
      <c r="D328" s="53">
        <f t="shared" si="0"/>
      </c>
      <c r="E328" s="53">
        <f t="shared" si="1"/>
      </c>
      <c r="F328" s="53">
        <f t="shared" si="2"/>
      </c>
      <c r="G328" s="59">
        <f t="shared" si="3"/>
      </c>
      <c r="H328" s="53">
        <f t="shared" si="4"/>
      </c>
      <c r="I328" s="53">
        <f t="shared" si="5"/>
      </c>
      <c r="J328" s="53">
        <f t="shared" si="6"/>
      </c>
      <c r="K328" s="59">
        <f t="shared" si="7"/>
      </c>
      <c r="L328" s="53">
        <f t="shared" si="8"/>
      </c>
      <c r="M328" s="59">
        <f t="shared" si="9"/>
      </c>
      <c r="N328" s="68">
        <f t="shared" si="10"/>
      </c>
      <c r="P328" s="22">
        <f t="shared" si="11"/>
      </c>
    </row>
    <row r="329">
      <c r="A329" s="56">
        <f>IF($B329="","",324)</f>
      </c>
      <c r="B329" s="66">
        <f>IF(往来单位!$B$327="","",往来单位!$B$327)</f>
      </c>
      <c r="C329" s="56">
        <f>IF($B329="","",往来单位!$C$327&amp;"")</f>
      </c>
      <c r="D329" s="53">
        <f t="shared" si="0"/>
      </c>
      <c r="E329" s="53">
        <f t="shared" si="1"/>
      </c>
      <c r="F329" s="53">
        <f t="shared" si="2"/>
      </c>
      <c r="G329" s="59">
        <f t="shared" si="3"/>
      </c>
      <c r="H329" s="53">
        <f t="shared" si="4"/>
      </c>
      <c r="I329" s="53">
        <f t="shared" si="5"/>
      </c>
      <c r="J329" s="53">
        <f t="shared" si="6"/>
      </c>
      <c r="K329" s="59">
        <f t="shared" si="7"/>
      </c>
      <c r="L329" s="53">
        <f t="shared" si="8"/>
      </c>
      <c r="M329" s="59">
        <f t="shared" si="9"/>
      </c>
      <c r="N329" s="68">
        <f t="shared" si="10"/>
      </c>
      <c r="P329" s="22">
        <f t="shared" si="11"/>
      </c>
    </row>
    <row r="330">
      <c r="A330" s="56">
        <f>IF($B330="","",325)</f>
      </c>
      <c r="B330" s="66">
        <f>IF(往来单位!$B$328="","",往来单位!$B$328)</f>
      </c>
      <c r="C330" s="56">
        <f>IF($B330="","",往来单位!$C$328&amp;"")</f>
      </c>
      <c r="D330" s="53">
        <f t="shared" si="0"/>
      </c>
      <c r="E330" s="53">
        <f t="shared" si="1"/>
      </c>
      <c r="F330" s="53">
        <f t="shared" si="2"/>
      </c>
      <c r="G330" s="59">
        <f t="shared" si="3"/>
      </c>
      <c r="H330" s="53">
        <f t="shared" si="4"/>
      </c>
      <c r="I330" s="53">
        <f t="shared" si="5"/>
      </c>
      <c r="J330" s="53">
        <f t="shared" si="6"/>
      </c>
      <c r="K330" s="59">
        <f t="shared" si="7"/>
      </c>
      <c r="L330" s="53">
        <f t="shared" si="8"/>
      </c>
      <c r="M330" s="59">
        <f t="shared" si="9"/>
      </c>
      <c r="N330" s="68">
        <f t="shared" si="10"/>
      </c>
      <c r="P330" s="22">
        <f t="shared" si="11"/>
      </c>
    </row>
    <row r="331">
      <c r="A331" s="56">
        <f>IF($B331="","",326)</f>
      </c>
      <c r="B331" s="66">
        <f>IF(往来单位!$B$329="","",往来单位!$B$329)</f>
      </c>
      <c r="C331" s="56">
        <f>IF($B331="","",往来单位!$C$329&amp;"")</f>
      </c>
      <c r="D331" s="53">
        <f t="shared" si="0"/>
      </c>
      <c r="E331" s="53">
        <f t="shared" si="1"/>
      </c>
      <c r="F331" s="53">
        <f t="shared" si="2"/>
      </c>
      <c r="G331" s="59">
        <f t="shared" si="3"/>
      </c>
      <c r="H331" s="53">
        <f t="shared" si="4"/>
      </c>
      <c r="I331" s="53">
        <f t="shared" si="5"/>
      </c>
      <c r="J331" s="53">
        <f t="shared" si="6"/>
      </c>
      <c r="K331" s="59">
        <f t="shared" si="7"/>
      </c>
      <c r="L331" s="53">
        <f t="shared" si="8"/>
      </c>
      <c r="M331" s="59">
        <f t="shared" si="9"/>
      </c>
      <c r="N331" s="68">
        <f t="shared" si="10"/>
      </c>
      <c r="P331" s="22">
        <f t="shared" si="11"/>
      </c>
    </row>
    <row r="332">
      <c r="A332" s="56">
        <f>IF($B332="","",327)</f>
      </c>
      <c r="B332" s="66">
        <f>IF(往来单位!$B$330="","",往来单位!$B$330)</f>
      </c>
      <c r="C332" s="56">
        <f>IF($B332="","",往来单位!$C$330&amp;"")</f>
      </c>
      <c r="D332" s="53">
        <f t="shared" si="0"/>
      </c>
      <c r="E332" s="53">
        <f t="shared" si="1"/>
      </c>
      <c r="F332" s="53">
        <f t="shared" si="2"/>
      </c>
      <c r="G332" s="59">
        <f t="shared" si="3"/>
      </c>
      <c r="H332" s="53">
        <f t="shared" si="4"/>
      </c>
      <c r="I332" s="53">
        <f t="shared" si="5"/>
      </c>
      <c r="J332" s="53">
        <f t="shared" si="6"/>
      </c>
      <c r="K332" s="59">
        <f t="shared" si="7"/>
      </c>
      <c r="L332" s="53">
        <f t="shared" si="8"/>
      </c>
      <c r="M332" s="59">
        <f t="shared" si="9"/>
      </c>
      <c r="N332" s="68">
        <f t="shared" si="10"/>
      </c>
      <c r="P332" s="22">
        <f t="shared" si="11"/>
      </c>
    </row>
    <row r="333">
      <c r="A333" s="56">
        <f>IF($B333="","",328)</f>
      </c>
      <c r="B333" s="66">
        <f>IF(往来单位!$B$331="","",往来单位!$B$331)</f>
      </c>
      <c r="C333" s="56">
        <f>IF($B333="","",往来单位!$C$331&amp;"")</f>
      </c>
      <c r="D333" s="53">
        <f t="shared" si="0"/>
      </c>
      <c r="E333" s="53">
        <f t="shared" si="1"/>
      </c>
      <c r="F333" s="53">
        <f t="shared" si="2"/>
      </c>
      <c r="G333" s="59">
        <f t="shared" si="3"/>
      </c>
      <c r="H333" s="53">
        <f t="shared" si="4"/>
      </c>
      <c r="I333" s="53">
        <f t="shared" si="5"/>
      </c>
      <c r="J333" s="53">
        <f t="shared" si="6"/>
      </c>
      <c r="K333" s="59">
        <f t="shared" si="7"/>
      </c>
      <c r="L333" s="53">
        <f t="shared" si="8"/>
      </c>
      <c r="M333" s="59">
        <f t="shared" si="9"/>
      </c>
      <c r="N333" s="68">
        <f t="shared" si="10"/>
      </c>
      <c r="P333" s="22">
        <f t="shared" si="11"/>
      </c>
    </row>
    <row r="334">
      <c r="A334" s="56">
        <f>IF($B334="","",329)</f>
      </c>
      <c r="B334" s="66">
        <f>IF(往来单位!$B$332="","",往来单位!$B$332)</f>
      </c>
      <c r="C334" s="56">
        <f>IF($B334="","",往来单位!$C$332&amp;"")</f>
      </c>
      <c r="D334" s="53">
        <f t="shared" si="0"/>
      </c>
      <c r="E334" s="53">
        <f t="shared" si="1"/>
      </c>
      <c r="F334" s="53">
        <f t="shared" si="2"/>
      </c>
      <c r="G334" s="59">
        <f t="shared" si="3"/>
      </c>
      <c r="H334" s="53">
        <f t="shared" si="4"/>
      </c>
      <c r="I334" s="53">
        <f t="shared" si="5"/>
      </c>
      <c r="J334" s="53">
        <f t="shared" si="6"/>
      </c>
      <c r="K334" s="59">
        <f t="shared" si="7"/>
      </c>
      <c r="L334" s="53">
        <f t="shared" si="8"/>
      </c>
      <c r="M334" s="59">
        <f t="shared" si="9"/>
      </c>
      <c r="N334" s="68">
        <f t="shared" si="10"/>
      </c>
      <c r="P334" s="22">
        <f t="shared" si="11"/>
      </c>
    </row>
    <row r="335">
      <c r="A335" s="56">
        <f>IF($B335="","",330)</f>
      </c>
      <c r="B335" s="66">
        <f>IF(往来单位!$B$333="","",往来单位!$B$333)</f>
      </c>
      <c r="C335" s="56">
        <f>IF($B335="","",往来单位!$C$333&amp;"")</f>
      </c>
      <c r="D335" s="53">
        <f t="shared" si="0"/>
      </c>
      <c r="E335" s="53">
        <f t="shared" si="1"/>
      </c>
      <c r="F335" s="53">
        <f t="shared" si="2"/>
      </c>
      <c r="G335" s="59">
        <f t="shared" si="3"/>
      </c>
      <c r="H335" s="53">
        <f t="shared" si="4"/>
      </c>
      <c r="I335" s="53">
        <f t="shared" si="5"/>
      </c>
      <c r="J335" s="53">
        <f t="shared" si="6"/>
      </c>
      <c r="K335" s="59">
        <f t="shared" si="7"/>
      </c>
      <c r="L335" s="53">
        <f t="shared" si="8"/>
      </c>
      <c r="M335" s="59">
        <f t="shared" si="9"/>
      </c>
      <c r="N335" s="68">
        <f t="shared" si="10"/>
      </c>
      <c r="P335" s="22">
        <f t="shared" si="11"/>
      </c>
    </row>
    <row r="336">
      <c r="A336" s="56">
        <f>IF($B336="","",331)</f>
      </c>
      <c r="B336" s="66">
        <f>IF(往来单位!$B$334="","",往来单位!$B$334)</f>
      </c>
      <c r="C336" s="56">
        <f>IF($B336="","",往来单位!$C$334&amp;"")</f>
      </c>
      <c r="D336" s="53">
        <f t="shared" si="0"/>
      </c>
      <c r="E336" s="53">
        <f t="shared" si="1"/>
      </c>
      <c r="F336" s="53">
        <f t="shared" si="2"/>
      </c>
      <c r="G336" s="59">
        <f t="shared" si="3"/>
      </c>
      <c r="H336" s="53">
        <f t="shared" si="4"/>
      </c>
      <c r="I336" s="53">
        <f t="shared" si="5"/>
      </c>
      <c r="J336" s="53">
        <f t="shared" si="6"/>
      </c>
      <c r="K336" s="59">
        <f t="shared" si="7"/>
      </c>
      <c r="L336" s="53">
        <f t="shared" si="8"/>
      </c>
      <c r="M336" s="59">
        <f t="shared" si="9"/>
      </c>
      <c r="N336" s="68">
        <f t="shared" si="10"/>
      </c>
      <c r="P336" s="22">
        <f t="shared" si="11"/>
      </c>
    </row>
    <row r="337">
      <c r="A337" s="56">
        <f>IF($B337="","",332)</f>
      </c>
      <c r="B337" s="66">
        <f>IF(往来单位!$B$335="","",往来单位!$B$335)</f>
      </c>
      <c r="C337" s="56">
        <f>IF($B337="","",往来单位!$C$335&amp;"")</f>
      </c>
      <c r="D337" s="53">
        <f t="shared" si="0"/>
      </c>
      <c r="E337" s="53">
        <f t="shared" si="1"/>
      </c>
      <c r="F337" s="53">
        <f t="shared" si="2"/>
      </c>
      <c r="G337" s="59">
        <f t="shared" si="3"/>
      </c>
      <c r="H337" s="53">
        <f t="shared" si="4"/>
      </c>
      <c r="I337" s="53">
        <f t="shared" si="5"/>
      </c>
      <c r="J337" s="53">
        <f t="shared" si="6"/>
      </c>
      <c r="K337" s="59">
        <f t="shared" si="7"/>
      </c>
      <c r="L337" s="53">
        <f t="shared" si="8"/>
      </c>
      <c r="M337" s="59">
        <f t="shared" si="9"/>
      </c>
      <c r="N337" s="68">
        <f t="shared" si="10"/>
      </c>
      <c r="P337" s="22">
        <f t="shared" si="11"/>
      </c>
    </row>
    <row r="338">
      <c r="A338" s="56">
        <f>IF($B338="","",333)</f>
      </c>
      <c r="B338" s="66">
        <f>IF(往来单位!$B$336="","",往来单位!$B$336)</f>
      </c>
      <c r="C338" s="56">
        <f>IF($B338="","",往来单位!$C$336&amp;"")</f>
      </c>
      <c r="D338" s="53">
        <f t="shared" si="0"/>
      </c>
      <c r="E338" s="53">
        <f t="shared" si="1"/>
      </c>
      <c r="F338" s="53">
        <f t="shared" si="2"/>
      </c>
      <c r="G338" s="59">
        <f t="shared" si="3"/>
      </c>
      <c r="H338" s="53">
        <f t="shared" si="4"/>
      </c>
      <c r="I338" s="53">
        <f t="shared" si="5"/>
      </c>
      <c r="J338" s="53">
        <f t="shared" si="6"/>
      </c>
      <c r="K338" s="59">
        <f t="shared" si="7"/>
      </c>
      <c r="L338" s="53">
        <f t="shared" si="8"/>
      </c>
      <c r="M338" s="59">
        <f t="shared" si="9"/>
      </c>
      <c r="N338" s="68">
        <f t="shared" si="10"/>
      </c>
      <c r="P338" s="22">
        <f t="shared" si="11"/>
      </c>
    </row>
    <row r="339">
      <c r="A339" s="56">
        <f>IF($B339="","",334)</f>
      </c>
      <c r="B339" s="66">
        <f>IF(往来单位!$B$337="","",往来单位!$B$337)</f>
      </c>
      <c r="C339" s="56">
        <f>IF($B339="","",往来单位!$C$337&amp;"")</f>
      </c>
      <c r="D339" s="53">
        <f t="shared" si="0"/>
      </c>
      <c r="E339" s="53">
        <f t="shared" si="1"/>
      </c>
      <c r="F339" s="53">
        <f t="shared" si="2"/>
      </c>
      <c r="G339" s="59">
        <f t="shared" si="3"/>
      </c>
      <c r="H339" s="53">
        <f t="shared" si="4"/>
      </c>
      <c r="I339" s="53">
        <f t="shared" si="5"/>
      </c>
      <c r="J339" s="53">
        <f t="shared" si="6"/>
      </c>
      <c r="K339" s="59">
        <f t="shared" si="7"/>
      </c>
      <c r="L339" s="53">
        <f t="shared" si="8"/>
      </c>
      <c r="M339" s="59">
        <f t="shared" si="9"/>
      </c>
      <c r="N339" s="68">
        <f t="shared" si="10"/>
      </c>
      <c r="P339" s="22">
        <f t="shared" si="11"/>
      </c>
    </row>
    <row r="340">
      <c r="A340" s="56">
        <f>IF($B340="","",335)</f>
      </c>
      <c r="B340" s="66">
        <f>IF(往来单位!$B$338="","",往来单位!$B$338)</f>
      </c>
      <c r="C340" s="56">
        <f>IF($B340="","",往来单位!$C$338&amp;"")</f>
      </c>
      <c r="D340" s="53">
        <f t="shared" si="0"/>
      </c>
      <c r="E340" s="53">
        <f t="shared" si="1"/>
      </c>
      <c r="F340" s="53">
        <f t="shared" si="2"/>
      </c>
      <c r="G340" s="59">
        <f t="shared" si="3"/>
      </c>
      <c r="H340" s="53">
        <f t="shared" si="4"/>
      </c>
      <c r="I340" s="53">
        <f t="shared" si="5"/>
      </c>
      <c r="J340" s="53">
        <f t="shared" si="6"/>
      </c>
      <c r="K340" s="59">
        <f t="shared" si="7"/>
      </c>
      <c r="L340" s="53">
        <f t="shared" si="8"/>
      </c>
      <c r="M340" s="59">
        <f t="shared" si="9"/>
      </c>
      <c r="N340" s="68">
        <f t="shared" si="10"/>
      </c>
      <c r="P340" s="22">
        <f t="shared" si="11"/>
      </c>
    </row>
    <row r="341">
      <c r="A341" s="56">
        <f>IF($B341="","",336)</f>
      </c>
      <c r="B341" s="66">
        <f>IF(往来单位!$B$339="","",往来单位!$B$339)</f>
      </c>
      <c r="C341" s="56">
        <f>IF($B341="","",往来单位!$C$339&amp;"")</f>
      </c>
      <c r="D341" s="53">
        <f t="shared" si="0"/>
      </c>
      <c r="E341" s="53">
        <f t="shared" si="1"/>
      </c>
      <c r="F341" s="53">
        <f t="shared" si="2"/>
      </c>
      <c r="G341" s="59">
        <f t="shared" si="3"/>
      </c>
      <c r="H341" s="53">
        <f t="shared" si="4"/>
      </c>
      <c r="I341" s="53">
        <f t="shared" si="5"/>
      </c>
      <c r="J341" s="53">
        <f t="shared" si="6"/>
      </c>
      <c r="K341" s="59">
        <f t="shared" si="7"/>
      </c>
      <c r="L341" s="53">
        <f t="shared" si="8"/>
      </c>
      <c r="M341" s="59">
        <f t="shared" si="9"/>
      </c>
      <c r="N341" s="68">
        <f t="shared" si="10"/>
      </c>
      <c r="P341" s="22">
        <f t="shared" si="11"/>
      </c>
    </row>
    <row r="342">
      <c r="A342" s="56">
        <f>IF($B342="","",337)</f>
      </c>
      <c r="B342" s="66">
        <f>IF(往来单位!$B$340="","",往来单位!$B$340)</f>
      </c>
      <c r="C342" s="56">
        <f>IF($B342="","",往来单位!$C$340&amp;"")</f>
      </c>
      <c r="D342" s="53">
        <f t="shared" si="0"/>
      </c>
      <c r="E342" s="53">
        <f t="shared" si="1"/>
      </c>
      <c r="F342" s="53">
        <f t="shared" si="2"/>
      </c>
      <c r="G342" s="59">
        <f t="shared" si="3"/>
      </c>
      <c r="H342" s="53">
        <f t="shared" si="4"/>
      </c>
      <c r="I342" s="53">
        <f t="shared" si="5"/>
      </c>
      <c r="J342" s="53">
        <f t="shared" si="6"/>
      </c>
      <c r="K342" s="59">
        <f t="shared" si="7"/>
      </c>
      <c r="L342" s="53">
        <f t="shared" si="8"/>
      </c>
      <c r="M342" s="59">
        <f t="shared" si="9"/>
      </c>
      <c r="N342" s="68">
        <f t="shared" si="10"/>
      </c>
      <c r="P342" s="22">
        <f t="shared" si="11"/>
      </c>
    </row>
    <row r="343">
      <c r="A343" s="56">
        <f>IF($B343="","",338)</f>
      </c>
      <c r="B343" s="66">
        <f>IF(往来单位!$B$341="","",往来单位!$B$341)</f>
      </c>
      <c r="C343" s="56">
        <f>IF($B343="","",往来单位!$C$341&amp;"")</f>
      </c>
      <c r="D343" s="53">
        <f t="shared" si="0"/>
      </c>
      <c r="E343" s="53">
        <f t="shared" si="1"/>
      </c>
      <c r="F343" s="53">
        <f t="shared" si="2"/>
      </c>
      <c r="G343" s="59">
        <f t="shared" si="3"/>
      </c>
      <c r="H343" s="53">
        <f t="shared" si="4"/>
      </c>
      <c r="I343" s="53">
        <f t="shared" si="5"/>
      </c>
      <c r="J343" s="53">
        <f t="shared" si="6"/>
      </c>
      <c r="K343" s="59">
        <f t="shared" si="7"/>
      </c>
      <c r="L343" s="53">
        <f t="shared" si="8"/>
      </c>
      <c r="M343" s="59">
        <f t="shared" si="9"/>
      </c>
      <c r="N343" s="68">
        <f t="shared" si="10"/>
      </c>
      <c r="P343" s="22">
        <f t="shared" si="11"/>
      </c>
    </row>
    <row r="344">
      <c r="A344" s="56">
        <f>IF($B344="","",339)</f>
      </c>
      <c r="B344" s="66">
        <f>IF(往来单位!$B$342="","",往来单位!$B$342)</f>
      </c>
      <c r="C344" s="56">
        <f>IF($B344="","",往来单位!$C$342&amp;"")</f>
      </c>
      <c r="D344" s="53">
        <f t="shared" si="0"/>
      </c>
      <c r="E344" s="53">
        <f t="shared" si="1"/>
      </c>
      <c r="F344" s="53">
        <f t="shared" si="2"/>
      </c>
      <c r="G344" s="59">
        <f t="shared" si="3"/>
      </c>
      <c r="H344" s="53">
        <f t="shared" si="4"/>
      </c>
      <c r="I344" s="53">
        <f t="shared" si="5"/>
      </c>
      <c r="J344" s="53">
        <f t="shared" si="6"/>
      </c>
      <c r="K344" s="59">
        <f t="shared" si="7"/>
      </c>
      <c r="L344" s="53">
        <f t="shared" si="8"/>
      </c>
      <c r="M344" s="59">
        <f t="shared" si="9"/>
      </c>
      <c r="N344" s="68">
        <f t="shared" si="10"/>
      </c>
      <c r="P344" s="22">
        <f t="shared" si="11"/>
      </c>
    </row>
    <row r="345">
      <c r="A345" s="56">
        <f>IF($B345="","",340)</f>
      </c>
      <c r="B345" s="66">
        <f>IF(往来单位!$B$343="","",往来单位!$B$343)</f>
      </c>
      <c r="C345" s="56">
        <f>IF($B345="","",往来单位!$C$343&amp;"")</f>
      </c>
      <c r="D345" s="53">
        <f t="shared" si="0"/>
      </c>
      <c r="E345" s="53">
        <f t="shared" si="1"/>
      </c>
      <c r="F345" s="53">
        <f t="shared" si="2"/>
      </c>
      <c r="G345" s="59">
        <f t="shared" si="3"/>
      </c>
      <c r="H345" s="53">
        <f t="shared" si="4"/>
      </c>
      <c r="I345" s="53">
        <f t="shared" si="5"/>
      </c>
      <c r="J345" s="53">
        <f t="shared" si="6"/>
      </c>
      <c r="K345" s="59">
        <f t="shared" si="7"/>
      </c>
      <c r="L345" s="53">
        <f t="shared" si="8"/>
      </c>
      <c r="M345" s="59">
        <f t="shared" si="9"/>
      </c>
      <c r="N345" s="68">
        <f t="shared" si="10"/>
      </c>
      <c r="P345" s="22">
        <f t="shared" si="11"/>
      </c>
    </row>
    <row r="346">
      <c r="A346" s="56">
        <f>IF($B346="","",341)</f>
      </c>
      <c r="B346" s="66">
        <f>IF(往来单位!$B$344="","",往来单位!$B$344)</f>
      </c>
      <c r="C346" s="56">
        <f>IF($B346="","",往来单位!$C$344&amp;"")</f>
      </c>
      <c r="D346" s="53">
        <f t="shared" si="0"/>
      </c>
      <c r="E346" s="53">
        <f t="shared" si="1"/>
      </c>
      <c r="F346" s="53">
        <f t="shared" si="2"/>
      </c>
      <c r="G346" s="59">
        <f t="shared" si="3"/>
      </c>
      <c r="H346" s="53">
        <f t="shared" si="4"/>
      </c>
      <c r="I346" s="53">
        <f t="shared" si="5"/>
      </c>
      <c r="J346" s="53">
        <f t="shared" si="6"/>
      </c>
      <c r="K346" s="59">
        <f t="shared" si="7"/>
      </c>
      <c r="L346" s="53">
        <f t="shared" si="8"/>
      </c>
      <c r="M346" s="59">
        <f t="shared" si="9"/>
      </c>
      <c r="N346" s="68">
        <f t="shared" si="10"/>
      </c>
      <c r="P346" s="22">
        <f t="shared" si="11"/>
      </c>
    </row>
    <row r="347">
      <c r="A347" s="56">
        <f>IF($B347="","",342)</f>
      </c>
      <c r="B347" s="66">
        <f>IF(往来单位!$B$345="","",往来单位!$B$345)</f>
      </c>
      <c r="C347" s="56">
        <f>IF($B347="","",往来单位!$C$345&amp;"")</f>
      </c>
      <c r="D347" s="53">
        <f t="shared" si="0"/>
      </c>
      <c r="E347" s="53">
        <f t="shared" si="1"/>
      </c>
      <c r="F347" s="53">
        <f t="shared" si="2"/>
      </c>
      <c r="G347" s="59">
        <f t="shared" si="3"/>
      </c>
      <c r="H347" s="53">
        <f t="shared" si="4"/>
      </c>
      <c r="I347" s="53">
        <f t="shared" si="5"/>
      </c>
      <c r="J347" s="53">
        <f t="shared" si="6"/>
      </c>
      <c r="K347" s="59">
        <f t="shared" si="7"/>
      </c>
      <c r="L347" s="53">
        <f t="shared" si="8"/>
      </c>
      <c r="M347" s="59">
        <f t="shared" si="9"/>
      </c>
      <c r="N347" s="68">
        <f t="shared" si="10"/>
      </c>
      <c r="P347" s="22">
        <f t="shared" si="11"/>
      </c>
    </row>
    <row r="348">
      <c r="A348" s="56">
        <f>IF($B348="","",343)</f>
      </c>
      <c r="B348" s="66">
        <f>IF(往来单位!$B$346="","",往来单位!$B$346)</f>
      </c>
      <c r="C348" s="56">
        <f>IF($B348="","",往来单位!$C$346&amp;"")</f>
      </c>
      <c r="D348" s="53">
        <f t="shared" si="0"/>
      </c>
      <c r="E348" s="53">
        <f t="shared" si="1"/>
      </c>
      <c r="F348" s="53">
        <f t="shared" si="2"/>
      </c>
      <c r="G348" s="59">
        <f t="shared" si="3"/>
      </c>
      <c r="H348" s="53">
        <f t="shared" si="4"/>
      </c>
      <c r="I348" s="53">
        <f t="shared" si="5"/>
      </c>
      <c r="J348" s="53">
        <f t="shared" si="6"/>
      </c>
      <c r="K348" s="59">
        <f t="shared" si="7"/>
      </c>
      <c r="L348" s="53">
        <f t="shared" si="8"/>
      </c>
      <c r="M348" s="59">
        <f t="shared" si="9"/>
      </c>
      <c r="N348" s="68">
        <f t="shared" si="10"/>
      </c>
      <c r="P348" s="22">
        <f t="shared" si="11"/>
      </c>
    </row>
    <row r="349">
      <c r="A349" s="56">
        <f>IF($B349="","",344)</f>
      </c>
      <c r="B349" s="66">
        <f>IF(往来单位!$B$347="","",往来单位!$B$347)</f>
      </c>
      <c r="C349" s="56">
        <f>IF($B349="","",往来单位!$C$347&amp;"")</f>
      </c>
      <c r="D349" s="53">
        <f t="shared" si="0"/>
      </c>
      <c r="E349" s="53">
        <f t="shared" si="1"/>
      </c>
      <c r="F349" s="53">
        <f t="shared" si="2"/>
      </c>
      <c r="G349" s="59">
        <f t="shared" si="3"/>
      </c>
      <c r="H349" s="53">
        <f t="shared" si="4"/>
      </c>
      <c r="I349" s="53">
        <f t="shared" si="5"/>
      </c>
      <c r="J349" s="53">
        <f t="shared" si="6"/>
      </c>
      <c r="K349" s="59">
        <f t="shared" si="7"/>
      </c>
      <c r="L349" s="53">
        <f t="shared" si="8"/>
      </c>
      <c r="M349" s="59">
        <f t="shared" si="9"/>
      </c>
      <c r="N349" s="68">
        <f t="shared" si="10"/>
      </c>
      <c r="P349" s="22">
        <f t="shared" si="11"/>
      </c>
    </row>
    <row r="350">
      <c r="A350" s="56">
        <f>IF($B350="","",345)</f>
      </c>
      <c r="B350" s="66">
        <f>IF(往来单位!$B$348="","",往来单位!$B$348)</f>
      </c>
      <c r="C350" s="56">
        <f>IF($B350="","",往来单位!$C$348&amp;"")</f>
      </c>
      <c r="D350" s="53">
        <f t="shared" si="0"/>
      </c>
      <c r="E350" s="53">
        <f t="shared" si="1"/>
      </c>
      <c r="F350" s="53">
        <f t="shared" si="2"/>
      </c>
      <c r="G350" s="59">
        <f t="shared" si="3"/>
      </c>
      <c r="H350" s="53">
        <f t="shared" si="4"/>
      </c>
      <c r="I350" s="53">
        <f t="shared" si="5"/>
      </c>
      <c r="J350" s="53">
        <f t="shared" si="6"/>
      </c>
      <c r="K350" s="59">
        <f t="shared" si="7"/>
      </c>
      <c r="L350" s="53">
        <f t="shared" si="8"/>
      </c>
      <c r="M350" s="59">
        <f t="shared" si="9"/>
      </c>
      <c r="N350" s="68">
        <f t="shared" si="10"/>
      </c>
      <c r="P350" s="22">
        <f t="shared" si="11"/>
      </c>
    </row>
    <row r="351">
      <c r="A351" s="56">
        <f>IF($B351="","",346)</f>
      </c>
      <c r="B351" s="66">
        <f>IF(往来单位!$B$349="","",往来单位!$B$349)</f>
      </c>
      <c r="C351" s="56">
        <f>IF($B351="","",往来单位!$C$349&amp;"")</f>
      </c>
      <c r="D351" s="53">
        <f t="shared" si="0"/>
      </c>
      <c r="E351" s="53">
        <f t="shared" si="1"/>
      </c>
      <c r="F351" s="53">
        <f t="shared" si="2"/>
      </c>
      <c r="G351" s="59">
        <f t="shared" si="3"/>
      </c>
      <c r="H351" s="53">
        <f t="shared" si="4"/>
      </c>
      <c r="I351" s="53">
        <f t="shared" si="5"/>
      </c>
      <c r="J351" s="53">
        <f t="shared" si="6"/>
      </c>
      <c r="K351" s="59">
        <f t="shared" si="7"/>
      </c>
      <c r="L351" s="53">
        <f t="shared" si="8"/>
      </c>
      <c r="M351" s="59">
        <f t="shared" si="9"/>
      </c>
      <c r="N351" s="68">
        <f t="shared" si="10"/>
      </c>
      <c r="P351" s="22">
        <f t="shared" si="11"/>
      </c>
    </row>
    <row r="352">
      <c r="A352" s="56">
        <f>IF($B352="","",347)</f>
      </c>
      <c r="B352" s="66">
        <f>IF(往来单位!$B$350="","",往来单位!$B$350)</f>
      </c>
      <c r="C352" s="56">
        <f>IF($B352="","",往来单位!$C$350&amp;"")</f>
      </c>
      <c r="D352" s="53">
        <f t="shared" si="0"/>
      </c>
      <c r="E352" s="53">
        <f t="shared" si="1"/>
      </c>
      <c r="F352" s="53">
        <f t="shared" si="2"/>
      </c>
      <c r="G352" s="59">
        <f t="shared" si="3"/>
      </c>
      <c r="H352" s="53">
        <f t="shared" si="4"/>
      </c>
      <c r="I352" s="53">
        <f t="shared" si="5"/>
      </c>
      <c r="J352" s="53">
        <f t="shared" si="6"/>
      </c>
      <c r="K352" s="59">
        <f t="shared" si="7"/>
      </c>
      <c r="L352" s="53">
        <f t="shared" si="8"/>
      </c>
      <c r="M352" s="59">
        <f t="shared" si="9"/>
      </c>
      <c r="N352" s="68">
        <f t="shared" si="10"/>
      </c>
      <c r="P352" s="22">
        <f t="shared" si="11"/>
      </c>
    </row>
    <row r="353">
      <c r="A353" s="56">
        <f>IF($B353="","",348)</f>
      </c>
      <c r="B353" s="66">
        <f>IF(往来单位!$B$351="","",往来单位!$B$351)</f>
      </c>
      <c r="C353" s="56">
        <f>IF($B353="","",往来单位!$C$351&amp;"")</f>
      </c>
      <c r="D353" s="53">
        <f t="shared" si="0"/>
      </c>
      <c r="E353" s="53">
        <f t="shared" si="1"/>
      </c>
      <c r="F353" s="53">
        <f t="shared" si="2"/>
      </c>
      <c r="G353" s="59">
        <f t="shared" si="3"/>
      </c>
      <c r="H353" s="53">
        <f t="shared" si="4"/>
      </c>
      <c r="I353" s="53">
        <f t="shared" si="5"/>
      </c>
      <c r="J353" s="53">
        <f t="shared" si="6"/>
      </c>
      <c r="K353" s="59">
        <f t="shared" si="7"/>
      </c>
      <c r="L353" s="53">
        <f t="shared" si="8"/>
      </c>
      <c r="M353" s="59">
        <f t="shared" si="9"/>
      </c>
      <c r="N353" s="68">
        <f t="shared" si="10"/>
      </c>
      <c r="P353" s="22">
        <f t="shared" si="11"/>
      </c>
    </row>
    <row r="354">
      <c r="A354" s="56">
        <f>IF($B354="","",349)</f>
      </c>
      <c r="B354" s="66">
        <f>IF(往来单位!$B$352="","",往来单位!$B$352)</f>
      </c>
      <c r="C354" s="56">
        <f>IF($B354="","",往来单位!$C$352&amp;"")</f>
      </c>
      <c r="D354" s="53">
        <f t="shared" si="0"/>
      </c>
      <c r="E354" s="53">
        <f t="shared" si="1"/>
      </c>
      <c r="F354" s="53">
        <f t="shared" si="2"/>
      </c>
      <c r="G354" s="59">
        <f t="shared" si="3"/>
      </c>
      <c r="H354" s="53">
        <f t="shared" si="4"/>
      </c>
      <c r="I354" s="53">
        <f t="shared" si="5"/>
      </c>
      <c r="J354" s="53">
        <f t="shared" si="6"/>
      </c>
      <c r="K354" s="59">
        <f t="shared" si="7"/>
      </c>
      <c r="L354" s="53">
        <f t="shared" si="8"/>
      </c>
      <c r="M354" s="59">
        <f t="shared" si="9"/>
      </c>
      <c r="N354" s="68">
        <f t="shared" si="10"/>
      </c>
      <c r="P354" s="22">
        <f t="shared" si="11"/>
      </c>
    </row>
    <row r="355">
      <c r="A355" s="56">
        <f>IF($B355="","",350)</f>
      </c>
      <c r="B355" s="66">
        <f>IF(往来单位!$B$353="","",往来单位!$B$353)</f>
      </c>
      <c r="C355" s="56">
        <f>IF($B355="","",往来单位!$C$353&amp;"")</f>
      </c>
      <c r="D355" s="53">
        <f t="shared" si="0"/>
      </c>
      <c r="E355" s="53">
        <f t="shared" si="1"/>
      </c>
      <c r="F355" s="53">
        <f t="shared" si="2"/>
      </c>
      <c r="G355" s="59">
        <f t="shared" si="3"/>
      </c>
      <c r="H355" s="53">
        <f t="shared" si="4"/>
      </c>
      <c r="I355" s="53">
        <f t="shared" si="5"/>
      </c>
      <c r="J355" s="53">
        <f t="shared" si="6"/>
      </c>
      <c r="K355" s="59">
        <f t="shared" si="7"/>
      </c>
      <c r="L355" s="53">
        <f t="shared" si="8"/>
      </c>
      <c r="M355" s="59">
        <f t="shared" si="9"/>
      </c>
      <c r="N355" s="68">
        <f t="shared" si="10"/>
      </c>
      <c r="P355" s="22">
        <f t="shared" si="11"/>
      </c>
    </row>
    <row r="356">
      <c r="A356" s="56">
        <f>IF($B356="","",351)</f>
      </c>
      <c r="B356" s="66">
        <f>IF(往来单位!$B$354="","",往来单位!$B$354)</f>
      </c>
      <c r="C356" s="56">
        <f>IF($B356="","",往来单位!$C$354&amp;"")</f>
      </c>
      <c r="D356" s="53">
        <f t="shared" si="0"/>
      </c>
      <c r="E356" s="53">
        <f t="shared" si="1"/>
      </c>
      <c r="F356" s="53">
        <f t="shared" si="2"/>
      </c>
      <c r="G356" s="59">
        <f t="shared" si="3"/>
      </c>
      <c r="H356" s="53">
        <f t="shared" si="4"/>
      </c>
      <c r="I356" s="53">
        <f t="shared" si="5"/>
      </c>
      <c r="J356" s="53">
        <f t="shared" si="6"/>
      </c>
      <c r="K356" s="59">
        <f t="shared" si="7"/>
      </c>
      <c r="L356" s="53">
        <f t="shared" si="8"/>
      </c>
      <c r="M356" s="59">
        <f t="shared" si="9"/>
      </c>
      <c r="N356" s="68">
        <f t="shared" si="10"/>
      </c>
      <c r="P356" s="22">
        <f t="shared" si="11"/>
      </c>
    </row>
    <row r="357">
      <c r="A357" s="56">
        <f>IF($B357="","",352)</f>
      </c>
      <c r="B357" s="66">
        <f>IF(往来单位!$B$355="","",往来单位!$B$355)</f>
      </c>
      <c r="C357" s="56">
        <f>IF($B357="","",往来单位!$C$355&amp;"")</f>
      </c>
      <c r="D357" s="53">
        <f t="shared" si="0"/>
      </c>
      <c r="E357" s="53">
        <f t="shared" si="1"/>
      </c>
      <c r="F357" s="53">
        <f t="shared" si="2"/>
      </c>
      <c r="G357" s="59">
        <f t="shared" si="3"/>
      </c>
      <c r="H357" s="53">
        <f t="shared" si="4"/>
      </c>
      <c r="I357" s="53">
        <f t="shared" si="5"/>
      </c>
      <c r="J357" s="53">
        <f t="shared" si="6"/>
      </c>
      <c r="K357" s="59">
        <f t="shared" si="7"/>
      </c>
      <c r="L357" s="53">
        <f t="shared" si="8"/>
      </c>
      <c r="M357" s="59">
        <f t="shared" si="9"/>
      </c>
      <c r="N357" s="68">
        <f t="shared" si="10"/>
      </c>
      <c r="P357" s="22">
        <f t="shared" si="11"/>
      </c>
    </row>
    <row r="358">
      <c r="A358" s="56">
        <f>IF($B358="","",353)</f>
      </c>
      <c r="B358" s="66">
        <f>IF(往来单位!$B$356="","",往来单位!$B$356)</f>
      </c>
      <c r="C358" s="56">
        <f>IF($B358="","",往来单位!$C$356&amp;"")</f>
      </c>
      <c r="D358" s="53">
        <f t="shared" si="0"/>
      </c>
      <c r="E358" s="53">
        <f t="shared" si="1"/>
      </c>
      <c r="F358" s="53">
        <f t="shared" si="2"/>
      </c>
      <c r="G358" s="59">
        <f t="shared" si="3"/>
      </c>
      <c r="H358" s="53">
        <f t="shared" si="4"/>
      </c>
      <c r="I358" s="53">
        <f t="shared" si="5"/>
      </c>
      <c r="J358" s="53">
        <f t="shared" si="6"/>
      </c>
      <c r="K358" s="59">
        <f t="shared" si="7"/>
      </c>
      <c r="L358" s="53">
        <f t="shared" si="8"/>
      </c>
      <c r="M358" s="59">
        <f t="shared" si="9"/>
      </c>
      <c r="N358" s="68">
        <f t="shared" si="10"/>
      </c>
      <c r="P358" s="22">
        <f t="shared" si="11"/>
      </c>
    </row>
    <row r="359">
      <c r="A359" s="56">
        <f>IF($B359="","",354)</f>
      </c>
      <c r="B359" s="66">
        <f>IF(往来单位!$B$357="","",往来单位!$B$357)</f>
      </c>
      <c r="C359" s="56">
        <f>IF($B359="","",往来单位!$C$357&amp;"")</f>
      </c>
      <c r="D359" s="53">
        <f t="shared" si="0"/>
      </c>
      <c r="E359" s="53">
        <f t="shared" si="1"/>
      </c>
      <c r="F359" s="53">
        <f t="shared" si="2"/>
      </c>
      <c r="G359" s="59">
        <f t="shared" si="3"/>
      </c>
      <c r="H359" s="53">
        <f t="shared" si="4"/>
      </c>
      <c r="I359" s="53">
        <f t="shared" si="5"/>
      </c>
      <c r="J359" s="53">
        <f t="shared" si="6"/>
      </c>
      <c r="K359" s="59">
        <f t="shared" si="7"/>
      </c>
      <c r="L359" s="53">
        <f t="shared" si="8"/>
      </c>
      <c r="M359" s="59">
        <f t="shared" si="9"/>
      </c>
      <c r="N359" s="68">
        <f t="shared" si="10"/>
      </c>
      <c r="P359" s="22">
        <f t="shared" si="11"/>
      </c>
    </row>
    <row r="360">
      <c r="A360" s="56">
        <f>IF($B360="","",355)</f>
      </c>
      <c r="B360" s="66">
        <f>IF(往来单位!$B$358="","",往来单位!$B$358)</f>
      </c>
      <c r="C360" s="56">
        <f>IF($B360="","",往来单位!$C$358&amp;"")</f>
      </c>
      <c r="D360" s="53">
        <f t="shared" si="0"/>
      </c>
      <c r="E360" s="53">
        <f t="shared" si="1"/>
      </c>
      <c r="F360" s="53">
        <f t="shared" si="2"/>
      </c>
      <c r="G360" s="59">
        <f t="shared" si="3"/>
      </c>
      <c r="H360" s="53">
        <f t="shared" si="4"/>
      </c>
      <c r="I360" s="53">
        <f t="shared" si="5"/>
      </c>
      <c r="J360" s="53">
        <f t="shared" si="6"/>
      </c>
      <c r="K360" s="59">
        <f t="shared" si="7"/>
      </c>
      <c r="L360" s="53">
        <f t="shared" si="8"/>
      </c>
      <c r="M360" s="59">
        <f t="shared" si="9"/>
      </c>
      <c r="N360" s="68">
        <f t="shared" si="10"/>
      </c>
      <c r="P360" s="22">
        <f t="shared" si="11"/>
      </c>
    </row>
    <row r="361">
      <c r="A361" s="56">
        <f>IF($B361="","",356)</f>
      </c>
      <c r="B361" s="66">
        <f>IF(往来单位!$B$359="","",往来单位!$B$359)</f>
      </c>
      <c r="C361" s="56">
        <f>IF($B361="","",往来单位!$C$359&amp;"")</f>
      </c>
      <c r="D361" s="53">
        <f t="shared" si="0"/>
      </c>
      <c r="E361" s="53">
        <f t="shared" si="1"/>
      </c>
      <c r="F361" s="53">
        <f t="shared" si="2"/>
      </c>
      <c r="G361" s="59">
        <f t="shared" si="3"/>
      </c>
      <c r="H361" s="53">
        <f t="shared" si="4"/>
      </c>
      <c r="I361" s="53">
        <f t="shared" si="5"/>
      </c>
      <c r="J361" s="53">
        <f t="shared" si="6"/>
      </c>
      <c r="K361" s="59">
        <f t="shared" si="7"/>
      </c>
      <c r="L361" s="53">
        <f t="shared" si="8"/>
      </c>
      <c r="M361" s="59">
        <f t="shared" si="9"/>
      </c>
      <c r="N361" s="68">
        <f t="shared" si="10"/>
      </c>
      <c r="P361" s="22">
        <f t="shared" si="11"/>
      </c>
    </row>
    <row r="362">
      <c r="A362" s="56">
        <f>IF($B362="","",357)</f>
      </c>
      <c r="B362" s="66">
        <f>IF(往来单位!$B$360="","",往来单位!$B$360)</f>
      </c>
      <c r="C362" s="56">
        <f>IF($B362="","",往来单位!$C$360&amp;"")</f>
      </c>
      <c r="D362" s="53">
        <f t="shared" si="0"/>
      </c>
      <c r="E362" s="53">
        <f t="shared" si="1"/>
      </c>
      <c r="F362" s="53">
        <f t="shared" si="2"/>
      </c>
      <c r="G362" s="59">
        <f t="shared" si="3"/>
      </c>
      <c r="H362" s="53">
        <f t="shared" si="4"/>
      </c>
      <c r="I362" s="53">
        <f t="shared" si="5"/>
      </c>
      <c r="J362" s="53">
        <f t="shared" si="6"/>
      </c>
      <c r="K362" s="59">
        <f t="shared" si="7"/>
      </c>
      <c r="L362" s="53">
        <f t="shared" si="8"/>
      </c>
      <c r="M362" s="59">
        <f t="shared" si="9"/>
      </c>
      <c r="N362" s="68">
        <f t="shared" si="10"/>
      </c>
      <c r="P362" s="22">
        <f t="shared" si="11"/>
      </c>
    </row>
    <row r="363">
      <c r="A363" s="56">
        <f>IF($B363="","",358)</f>
      </c>
      <c r="B363" s="66">
        <f>IF(往来单位!$B$361="","",往来单位!$B$361)</f>
      </c>
      <c r="C363" s="56">
        <f>IF($B363="","",往来单位!$C$361&amp;"")</f>
      </c>
      <c r="D363" s="53">
        <f t="shared" si="0"/>
      </c>
      <c r="E363" s="53">
        <f t="shared" si="1"/>
      </c>
      <c r="F363" s="53">
        <f t="shared" si="2"/>
      </c>
      <c r="G363" s="59">
        <f t="shared" si="3"/>
      </c>
      <c r="H363" s="53">
        <f t="shared" si="4"/>
      </c>
      <c r="I363" s="53">
        <f t="shared" si="5"/>
      </c>
      <c r="J363" s="53">
        <f t="shared" si="6"/>
      </c>
      <c r="K363" s="59">
        <f t="shared" si="7"/>
      </c>
      <c r="L363" s="53">
        <f t="shared" si="8"/>
      </c>
      <c r="M363" s="59">
        <f t="shared" si="9"/>
      </c>
      <c r="N363" s="68">
        <f t="shared" si="10"/>
      </c>
      <c r="P363" s="22">
        <f t="shared" si="11"/>
      </c>
    </row>
    <row r="364">
      <c r="A364" s="56">
        <f>IF($B364="","",359)</f>
      </c>
      <c r="B364" s="66">
        <f>IF(往来单位!$B$362="","",往来单位!$B$362)</f>
      </c>
      <c r="C364" s="56">
        <f>IF($B364="","",往来单位!$C$362&amp;"")</f>
      </c>
      <c r="D364" s="53">
        <f t="shared" si="0"/>
      </c>
      <c r="E364" s="53">
        <f t="shared" si="1"/>
      </c>
      <c r="F364" s="53">
        <f t="shared" si="2"/>
      </c>
      <c r="G364" s="59">
        <f t="shared" si="3"/>
      </c>
      <c r="H364" s="53">
        <f t="shared" si="4"/>
      </c>
      <c r="I364" s="53">
        <f t="shared" si="5"/>
      </c>
      <c r="J364" s="53">
        <f t="shared" si="6"/>
      </c>
      <c r="K364" s="59">
        <f t="shared" si="7"/>
      </c>
      <c r="L364" s="53">
        <f t="shared" si="8"/>
      </c>
      <c r="M364" s="59">
        <f t="shared" si="9"/>
      </c>
      <c r="N364" s="68">
        <f t="shared" si="10"/>
      </c>
      <c r="P364" s="22">
        <f t="shared" si="11"/>
      </c>
    </row>
    <row r="365">
      <c r="A365" s="56">
        <f>IF($B365="","",360)</f>
      </c>
      <c r="B365" s="66">
        <f>IF(往来单位!$B$363="","",往来单位!$B$363)</f>
      </c>
      <c r="C365" s="56">
        <f>IF($B365="","",往来单位!$C$363&amp;"")</f>
      </c>
      <c r="D365" s="53">
        <f t="shared" si="0"/>
      </c>
      <c r="E365" s="53">
        <f t="shared" si="1"/>
      </c>
      <c r="F365" s="53">
        <f t="shared" si="2"/>
      </c>
      <c r="G365" s="59">
        <f t="shared" si="3"/>
      </c>
      <c r="H365" s="53">
        <f t="shared" si="4"/>
      </c>
      <c r="I365" s="53">
        <f t="shared" si="5"/>
      </c>
      <c r="J365" s="53">
        <f t="shared" si="6"/>
      </c>
      <c r="K365" s="59">
        <f t="shared" si="7"/>
      </c>
      <c r="L365" s="53">
        <f t="shared" si="8"/>
      </c>
      <c r="M365" s="59">
        <f t="shared" si="9"/>
      </c>
      <c r="N365" s="68">
        <f t="shared" si="10"/>
      </c>
      <c r="P365" s="22">
        <f t="shared" si="11"/>
      </c>
    </row>
    <row r="366">
      <c r="A366" s="56">
        <f>IF($B366="","",361)</f>
      </c>
      <c r="B366" s="66">
        <f>IF(往来单位!$B$364="","",往来单位!$B$364)</f>
      </c>
      <c r="C366" s="56">
        <f>IF($B366="","",往来单位!$C$364&amp;"")</f>
      </c>
      <c r="D366" s="53">
        <f t="shared" si="0"/>
      </c>
      <c r="E366" s="53">
        <f t="shared" si="1"/>
      </c>
      <c r="F366" s="53">
        <f t="shared" si="2"/>
      </c>
      <c r="G366" s="59">
        <f t="shared" si="3"/>
      </c>
      <c r="H366" s="53">
        <f t="shared" si="4"/>
      </c>
      <c r="I366" s="53">
        <f t="shared" si="5"/>
      </c>
      <c r="J366" s="53">
        <f t="shared" si="6"/>
      </c>
      <c r="K366" s="59">
        <f t="shared" si="7"/>
      </c>
      <c r="L366" s="53">
        <f t="shared" si="8"/>
      </c>
      <c r="M366" s="59">
        <f t="shared" si="9"/>
      </c>
      <c r="N366" s="68">
        <f t="shared" si="10"/>
      </c>
      <c r="P366" s="22">
        <f t="shared" si="11"/>
      </c>
    </row>
    <row r="367">
      <c r="A367" s="56">
        <f>IF($B367="","",362)</f>
      </c>
      <c r="B367" s="66">
        <f>IF(往来单位!$B$365="","",往来单位!$B$365)</f>
      </c>
      <c r="C367" s="56">
        <f>IF($B367="","",往来单位!$C$365&amp;"")</f>
      </c>
      <c r="D367" s="53">
        <f t="shared" si="0"/>
      </c>
      <c r="E367" s="53">
        <f t="shared" si="1"/>
      </c>
      <c r="F367" s="53">
        <f t="shared" si="2"/>
      </c>
      <c r="G367" s="59">
        <f t="shared" si="3"/>
      </c>
      <c r="H367" s="53">
        <f t="shared" si="4"/>
      </c>
      <c r="I367" s="53">
        <f t="shared" si="5"/>
      </c>
      <c r="J367" s="53">
        <f t="shared" si="6"/>
      </c>
      <c r="K367" s="59">
        <f t="shared" si="7"/>
      </c>
      <c r="L367" s="53">
        <f t="shared" si="8"/>
      </c>
      <c r="M367" s="59">
        <f t="shared" si="9"/>
      </c>
      <c r="N367" s="68">
        <f t="shared" si="10"/>
      </c>
      <c r="P367" s="22">
        <f t="shared" si="11"/>
      </c>
    </row>
    <row r="368">
      <c r="A368" s="56">
        <f>IF($B368="","",363)</f>
      </c>
      <c r="B368" s="66">
        <f>IF(往来单位!$B$366="","",往来单位!$B$366)</f>
      </c>
      <c r="C368" s="56">
        <f>IF($B368="","",往来单位!$C$366&amp;"")</f>
      </c>
      <c r="D368" s="53">
        <f t="shared" si="0"/>
      </c>
      <c r="E368" s="53">
        <f t="shared" si="1"/>
      </c>
      <c r="F368" s="53">
        <f t="shared" si="2"/>
      </c>
      <c r="G368" s="59">
        <f t="shared" si="3"/>
      </c>
      <c r="H368" s="53">
        <f t="shared" si="4"/>
      </c>
      <c r="I368" s="53">
        <f t="shared" si="5"/>
      </c>
      <c r="J368" s="53">
        <f t="shared" si="6"/>
      </c>
      <c r="K368" s="59">
        <f t="shared" si="7"/>
      </c>
      <c r="L368" s="53">
        <f t="shared" si="8"/>
      </c>
      <c r="M368" s="59">
        <f t="shared" si="9"/>
      </c>
      <c r="N368" s="68">
        <f t="shared" si="10"/>
      </c>
      <c r="P368" s="22">
        <f t="shared" si="11"/>
      </c>
    </row>
    <row r="369">
      <c r="A369" s="56">
        <f>IF($B369="","",364)</f>
      </c>
      <c r="B369" s="66">
        <f>IF(往来单位!$B$367="","",往来单位!$B$367)</f>
      </c>
      <c r="C369" s="56">
        <f>IF($B369="","",往来单位!$C$367&amp;"")</f>
      </c>
      <c r="D369" s="53">
        <f t="shared" si="0"/>
      </c>
      <c r="E369" s="53">
        <f t="shared" si="1"/>
      </c>
      <c r="F369" s="53">
        <f t="shared" si="2"/>
      </c>
      <c r="G369" s="59">
        <f t="shared" si="3"/>
      </c>
      <c r="H369" s="53">
        <f t="shared" si="4"/>
      </c>
      <c r="I369" s="53">
        <f t="shared" si="5"/>
      </c>
      <c r="J369" s="53">
        <f t="shared" si="6"/>
      </c>
      <c r="K369" s="59">
        <f t="shared" si="7"/>
      </c>
      <c r="L369" s="53">
        <f t="shared" si="8"/>
      </c>
      <c r="M369" s="59">
        <f t="shared" si="9"/>
      </c>
      <c r="N369" s="68">
        <f t="shared" si="10"/>
      </c>
      <c r="P369" s="22">
        <f t="shared" si="11"/>
      </c>
    </row>
    <row r="370">
      <c r="A370" s="56">
        <f>IF($B370="","",365)</f>
      </c>
      <c r="B370" s="66">
        <f>IF(往来单位!$B$368="","",往来单位!$B$368)</f>
      </c>
      <c r="C370" s="56">
        <f>IF($B370="","",往来单位!$C$368&amp;"")</f>
      </c>
      <c r="D370" s="53">
        <f t="shared" si="0"/>
      </c>
      <c r="E370" s="53">
        <f t="shared" si="1"/>
      </c>
      <c r="F370" s="53">
        <f t="shared" si="2"/>
      </c>
      <c r="G370" s="59">
        <f t="shared" si="3"/>
      </c>
      <c r="H370" s="53">
        <f t="shared" si="4"/>
      </c>
      <c r="I370" s="53">
        <f t="shared" si="5"/>
      </c>
      <c r="J370" s="53">
        <f t="shared" si="6"/>
      </c>
      <c r="K370" s="59">
        <f t="shared" si="7"/>
      </c>
      <c r="L370" s="53">
        <f t="shared" si="8"/>
      </c>
      <c r="M370" s="59">
        <f t="shared" si="9"/>
      </c>
      <c r="N370" s="68">
        <f t="shared" si="10"/>
      </c>
      <c r="P370" s="22">
        <f t="shared" si="11"/>
      </c>
    </row>
    <row r="371">
      <c r="A371" s="56">
        <f>IF($B371="","",366)</f>
      </c>
      <c r="B371" s="66">
        <f>IF(往来单位!$B$369="","",往来单位!$B$369)</f>
      </c>
      <c r="C371" s="56">
        <f>IF($B371="","",往来单位!$C$369&amp;"")</f>
      </c>
      <c r="D371" s="53">
        <f t="shared" si="0"/>
      </c>
      <c r="E371" s="53">
        <f t="shared" si="1"/>
      </c>
      <c r="F371" s="53">
        <f t="shared" si="2"/>
      </c>
      <c r="G371" s="59">
        <f t="shared" si="3"/>
      </c>
      <c r="H371" s="53">
        <f t="shared" si="4"/>
      </c>
      <c r="I371" s="53">
        <f t="shared" si="5"/>
      </c>
      <c r="J371" s="53">
        <f t="shared" si="6"/>
      </c>
      <c r="K371" s="59">
        <f t="shared" si="7"/>
      </c>
      <c r="L371" s="53">
        <f t="shared" si="8"/>
      </c>
      <c r="M371" s="59">
        <f t="shared" si="9"/>
      </c>
      <c r="N371" s="68">
        <f t="shared" si="10"/>
      </c>
      <c r="P371" s="22">
        <f t="shared" si="11"/>
      </c>
    </row>
    <row r="372">
      <c r="A372" s="56">
        <f>IF($B372="","",367)</f>
      </c>
      <c r="B372" s="66">
        <f>IF(往来单位!$B$370="","",往来单位!$B$370)</f>
      </c>
      <c r="C372" s="56">
        <f>IF($B372="","",往来单位!$C$370&amp;"")</f>
      </c>
      <c r="D372" s="53">
        <f t="shared" si="0"/>
      </c>
      <c r="E372" s="53">
        <f t="shared" si="1"/>
      </c>
      <c r="F372" s="53">
        <f t="shared" si="2"/>
      </c>
      <c r="G372" s="59">
        <f t="shared" si="3"/>
      </c>
      <c r="H372" s="53">
        <f t="shared" si="4"/>
      </c>
      <c r="I372" s="53">
        <f t="shared" si="5"/>
      </c>
      <c r="J372" s="53">
        <f t="shared" si="6"/>
      </c>
      <c r="K372" s="59">
        <f t="shared" si="7"/>
      </c>
      <c r="L372" s="53">
        <f t="shared" si="8"/>
      </c>
      <c r="M372" s="59">
        <f t="shared" si="9"/>
      </c>
      <c r="N372" s="68">
        <f t="shared" si="10"/>
      </c>
      <c r="P372" s="22">
        <f t="shared" si="11"/>
      </c>
    </row>
    <row r="373">
      <c r="A373" s="56">
        <f>IF($B373="","",368)</f>
      </c>
      <c r="B373" s="66">
        <f>IF(往来单位!$B$371="","",往来单位!$B$371)</f>
      </c>
      <c r="C373" s="56">
        <f>IF($B373="","",往来单位!$C$371&amp;"")</f>
      </c>
      <c r="D373" s="53">
        <f t="shared" si="0"/>
      </c>
      <c r="E373" s="53">
        <f t="shared" si="1"/>
      </c>
      <c r="F373" s="53">
        <f t="shared" si="2"/>
      </c>
      <c r="G373" s="59">
        <f t="shared" si="3"/>
      </c>
      <c r="H373" s="53">
        <f t="shared" si="4"/>
      </c>
      <c r="I373" s="53">
        <f t="shared" si="5"/>
      </c>
      <c r="J373" s="53">
        <f t="shared" si="6"/>
      </c>
      <c r="K373" s="59">
        <f t="shared" si="7"/>
      </c>
      <c r="L373" s="53">
        <f t="shared" si="8"/>
      </c>
      <c r="M373" s="59">
        <f t="shared" si="9"/>
      </c>
      <c r="N373" s="68">
        <f t="shared" si="10"/>
      </c>
      <c r="P373" s="22">
        <f t="shared" si="11"/>
      </c>
    </row>
    <row r="374">
      <c r="A374" s="56">
        <f>IF($B374="","",369)</f>
      </c>
      <c r="B374" s="66">
        <f>IF(往来单位!$B$372="","",往来单位!$B$372)</f>
      </c>
      <c r="C374" s="56">
        <f>IF($B374="","",往来单位!$C$372&amp;"")</f>
      </c>
      <c r="D374" s="53">
        <f t="shared" si="0"/>
      </c>
      <c r="E374" s="53">
        <f t="shared" si="1"/>
      </c>
      <c r="F374" s="53">
        <f t="shared" si="2"/>
      </c>
      <c r="G374" s="59">
        <f t="shared" si="3"/>
      </c>
      <c r="H374" s="53">
        <f t="shared" si="4"/>
      </c>
      <c r="I374" s="53">
        <f t="shared" si="5"/>
      </c>
      <c r="J374" s="53">
        <f t="shared" si="6"/>
      </c>
      <c r="K374" s="59">
        <f t="shared" si="7"/>
      </c>
      <c r="L374" s="53">
        <f t="shared" si="8"/>
      </c>
      <c r="M374" s="59">
        <f t="shared" si="9"/>
      </c>
      <c r="N374" s="68">
        <f t="shared" si="10"/>
      </c>
      <c r="P374" s="22">
        <f t="shared" si="11"/>
      </c>
    </row>
    <row r="375">
      <c r="A375" s="56">
        <f>IF($B375="","",370)</f>
      </c>
      <c r="B375" s="66">
        <f>IF(往来单位!$B$373="","",往来单位!$B$373)</f>
      </c>
      <c r="C375" s="56">
        <f>IF($B375="","",往来单位!$C$373&amp;"")</f>
      </c>
      <c r="D375" s="53">
        <f t="shared" si="0"/>
      </c>
      <c r="E375" s="53">
        <f t="shared" si="1"/>
      </c>
      <c r="F375" s="53">
        <f t="shared" si="2"/>
      </c>
      <c r="G375" s="59">
        <f t="shared" si="3"/>
      </c>
      <c r="H375" s="53">
        <f t="shared" si="4"/>
      </c>
      <c r="I375" s="53">
        <f t="shared" si="5"/>
      </c>
      <c r="J375" s="53">
        <f t="shared" si="6"/>
      </c>
      <c r="K375" s="59">
        <f t="shared" si="7"/>
      </c>
      <c r="L375" s="53">
        <f t="shared" si="8"/>
      </c>
      <c r="M375" s="59">
        <f t="shared" si="9"/>
      </c>
      <c r="N375" s="68">
        <f t="shared" si="10"/>
      </c>
      <c r="P375" s="22">
        <f t="shared" si="11"/>
      </c>
    </row>
    <row r="376">
      <c r="A376" s="56">
        <f>IF($B376="","",371)</f>
      </c>
      <c r="B376" s="66">
        <f>IF(往来单位!$B$374="","",往来单位!$B$374)</f>
      </c>
      <c r="C376" s="56">
        <f>IF($B376="","",往来单位!$C$374&amp;"")</f>
      </c>
      <c r="D376" s="53">
        <f t="shared" si="0"/>
      </c>
      <c r="E376" s="53">
        <f t="shared" si="1"/>
      </c>
      <c r="F376" s="53">
        <f t="shared" si="2"/>
      </c>
      <c r="G376" s="59">
        <f t="shared" si="3"/>
      </c>
      <c r="H376" s="53">
        <f t="shared" si="4"/>
      </c>
      <c r="I376" s="53">
        <f t="shared" si="5"/>
      </c>
      <c r="J376" s="53">
        <f t="shared" si="6"/>
      </c>
      <c r="K376" s="59">
        <f t="shared" si="7"/>
      </c>
      <c r="L376" s="53">
        <f t="shared" si="8"/>
      </c>
      <c r="M376" s="59">
        <f t="shared" si="9"/>
      </c>
      <c r="N376" s="68">
        <f t="shared" si="10"/>
      </c>
      <c r="P376" s="22">
        <f t="shared" si="11"/>
      </c>
    </row>
    <row r="377">
      <c r="A377" s="56">
        <f>IF($B377="","",372)</f>
      </c>
      <c r="B377" s="66">
        <f>IF(往来单位!$B$375="","",往来单位!$B$375)</f>
      </c>
      <c r="C377" s="56">
        <f>IF($B377="","",往来单位!$C$375&amp;"")</f>
      </c>
      <c r="D377" s="53">
        <f t="shared" si="0"/>
      </c>
      <c r="E377" s="53">
        <f t="shared" si="1"/>
      </c>
      <c r="F377" s="53">
        <f t="shared" si="2"/>
      </c>
      <c r="G377" s="59">
        <f t="shared" si="3"/>
      </c>
      <c r="H377" s="53">
        <f t="shared" si="4"/>
      </c>
      <c r="I377" s="53">
        <f t="shared" si="5"/>
      </c>
      <c r="J377" s="53">
        <f t="shared" si="6"/>
      </c>
      <c r="K377" s="59">
        <f t="shared" si="7"/>
      </c>
      <c r="L377" s="53">
        <f t="shared" si="8"/>
      </c>
      <c r="M377" s="59">
        <f t="shared" si="9"/>
      </c>
      <c r="N377" s="68">
        <f t="shared" si="10"/>
      </c>
      <c r="P377" s="22">
        <f t="shared" si="11"/>
      </c>
    </row>
    <row r="378">
      <c r="A378" s="56">
        <f>IF($B378="","",373)</f>
      </c>
      <c r="B378" s="66">
        <f>IF(往来单位!$B$376="","",往来单位!$B$376)</f>
      </c>
      <c r="C378" s="56">
        <f>IF($B378="","",往来单位!$C$376&amp;"")</f>
      </c>
      <c r="D378" s="53">
        <f t="shared" si="0"/>
      </c>
      <c r="E378" s="53">
        <f t="shared" si="1"/>
      </c>
      <c r="F378" s="53">
        <f t="shared" si="2"/>
      </c>
      <c r="G378" s="59">
        <f t="shared" si="3"/>
      </c>
      <c r="H378" s="53">
        <f t="shared" si="4"/>
      </c>
      <c r="I378" s="53">
        <f t="shared" si="5"/>
      </c>
      <c r="J378" s="53">
        <f t="shared" si="6"/>
      </c>
      <c r="K378" s="59">
        <f t="shared" si="7"/>
      </c>
      <c r="L378" s="53">
        <f t="shared" si="8"/>
      </c>
      <c r="M378" s="59">
        <f t="shared" si="9"/>
      </c>
      <c r="N378" s="68">
        <f t="shared" si="10"/>
      </c>
      <c r="P378" s="22">
        <f t="shared" si="11"/>
      </c>
    </row>
    <row r="379">
      <c r="A379" s="56">
        <f>IF($B379="","",374)</f>
      </c>
      <c r="B379" s="66">
        <f>IF(往来单位!$B$377="","",往来单位!$B$377)</f>
      </c>
      <c r="C379" s="56">
        <f>IF($B379="","",往来单位!$C$377&amp;"")</f>
      </c>
      <c r="D379" s="53">
        <f t="shared" si="0"/>
      </c>
      <c r="E379" s="53">
        <f t="shared" si="1"/>
      </c>
      <c r="F379" s="53">
        <f t="shared" si="2"/>
      </c>
      <c r="G379" s="59">
        <f t="shared" si="3"/>
      </c>
      <c r="H379" s="53">
        <f t="shared" si="4"/>
      </c>
      <c r="I379" s="53">
        <f t="shared" si="5"/>
      </c>
      <c r="J379" s="53">
        <f t="shared" si="6"/>
      </c>
      <c r="K379" s="59">
        <f t="shared" si="7"/>
      </c>
      <c r="L379" s="53">
        <f t="shared" si="8"/>
      </c>
      <c r="M379" s="59">
        <f t="shared" si="9"/>
      </c>
      <c r="N379" s="68">
        <f t="shared" si="10"/>
      </c>
      <c r="P379" s="22">
        <f t="shared" si="11"/>
      </c>
    </row>
    <row r="380">
      <c r="A380" s="56">
        <f>IF($B380="","",375)</f>
      </c>
      <c r="B380" s="66">
        <f>IF(往来单位!$B$378="","",往来单位!$B$378)</f>
      </c>
      <c r="C380" s="56">
        <f>IF($B380="","",往来单位!$C$378&amp;"")</f>
      </c>
      <c r="D380" s="53">
        <f t="shared" si="0"/>
      </c>
      <c r="E380" s="53">
        <f t="shared" si="1"/>
      </c>
      <c r="F380" s="53">
        <f t="shared" si="2"/>
      </c>
      <c r="G380" s="59">
        <f t="shared" si="3"/>
      </c>
      <c r="H380" s="53">
        <f t="shared" si="4"/>
      </c>
      <c r="I380" s="53">
        <f t="shared" si="5"/>
      </c>
      <c r="J380" s="53">
        <f t="shared" si="6"/>
      </c>
      <c r="K380" s="59">
        <f t="shared" si="7"/>
      </c>
      <c r="L380" s="53">
        <f t="shared" si="8"/>
      </c>
      <c r="M380" s="59">
        <f t="shared" si="9"/>
      </c>
      <c r="N380" s="68">
        <f t="shared" si="10"/>
      </c>
      <c r="P380" s="22">
        <f t="shared" si="11"/>
      </c>
    </row>
    <row r="381">
      <c r="A381" s="56">
        <f>IF($B381="","",376)</f>
      </c>
      <c r="B381" s="66">
        <f>IF(往来单位!$B$379="","",往来单位!$B$379)</f>
      </c>
      <c r="C381" s="56">
        <f>IF($B381="","",往来单位!$C$379&amp;"")</f>
      </c>
      <c r="D381" s="53">
        <f t="shared" si="0"/>
      </c>
      <c r="E381" s="53">
        <f t="shared" si="1"/>
      </c>
      <c r="F381" s="53">
        <f t="shared" si="2"/>
      </c>
      <c r="G381" s="59">
        <f t="shared" si="3"/>
      </c>
      <c r="H381" s="53">
        <f t="shared" si="4"/>
      </c>
      <c r="I381" s="53">
        <f t="shared" si="5"/>
      </c>
      <c r="J381" s="53">
        <f t="shared" si="6"/>
      </c>
      <c r="K381" s="59">
        <f t="shared" si="7"/>
      </c>
      <c r="L381" s="53">
        <f t="shared" si="8"/>
      </c>
      <c r="M381" s="59">
        <f t="shared" si="9"/>
      </c>
      <c r="N381" s="68">
        <f t="shared" si="10"/>
      </c>
      <c r="P381" s="22">
        <f t="shared" si="11"/>
      </c>
    </row>
    <row r="382">
      <c r="A382" s="56">
        <f>IF($B382="","",377)</f>
      </c>
      <c r="B382" s="66">
        <f>IF(往来单位!$B$380="","",往来单位!$B$380)</f>
      </c>
      <c r="C382" s="56">
        <f>IF($B382="","",往来单位!$C$380&amp;"")</f>
      </c>
      <c r="D382" s="53">
        <f t="shared" si="0"/>
      </c>
      <c r="E382" s="53">
        <f t="shared" si="1"/>
      </c>
      <c r="F382" s="53">
        <f t="shared" si="2"/>
      </c>
      <c r="G382" s="59">
        <f t="shared" si="3"/>
      </c>
      <c r="H382" s="53">
        <f t="shared" si="4"/>
      </c>
      <c r="I382" s="53">
        <f t="shared" si="5"/>
      </c>
      <c r="J382" s="53">
        <f t="shared" si="6"/>
      </c>
      <c r="K382" s="59">
        <f t="shared" si="7"/>
      </c>
      <c r="L382" s="53">
        <f t="shared" si="8"/>
      </c>
      <c r="M382" s="59">
        <f t="shared" si="9"/>
      </c>
      <c r="N382" s="68">
        <f t="shared" si="10"/>
      </c>
      <c r="P382" s="22">
        <f t="shared" si="11"/>
      </c>
    </row>
    <row r="383">
      <c r="A383" s="56">
        <f>IF($B383="","",378)</f>
      </c>
      <c r="B383" s="66">
        <f>IF(往来单位!$B$381="","",往来单位!$B$381)</f>
      </c>
      <c r="C383" s="56">
        <f>IF($B383="","",往来单位!$C$381&amp;"")</f>
      </c>
      <c r="D383" s="53">
        <f t="shared" si="0"/>
      </c>
      <c r="E383" s="53">
        <f t="shared" si="1"/>
      </c>
      <c r="F383" s="53">
        <f t="shared" si="2"/>
      </c>
      <c r="G383" s="59">
        <f t="shared" si="3"/>
      </c>
      <c r="H383" s="53">
        <f t="shared" si="4"/>
      </c>
      <c r="I383" s="53">
        <f t="shared" si="5"/>
      </c>
      <c r="J383" s="53">
        <f t="shared" si="6"/>
      </c>
      <c r="K383" s="59">
        <f t="shared" si="7"/>
      </c>
      <c r="L383" s="53">
        <f t="shared" si="8"/>
      </c>
      <c r="M383" s="59">
        <f t="shared" si="9"/>
      </c>
      <c r="N383" s="68">
        <f t="shared" si="10"/>
      </c>
      <c r="P383" s="22">
        <f t="shared" si="11"/>
      </c>
    </row>
    <row r="384">
      <c r="A384" s="56">
        <f>IF($B384="","",379)</f>
      </c>
      <c r="B384" s="66">
        <f>IF(往来单位!$B$382="","",往来单位!$B$382)</f>
      </c>
      <c r="C384" s="56">
        <f>IF($B384="","",往来单位!$C$382&amp;"")</f>
      </c>
      <c r="D384" s="53">
        <f t="shared" si="0"/>
      </c>
      <c r="E384" s="53">
        <f t="shared" si="1"/>
      </c>
      <c r="F384" s="53">
        <f t="shared" si="2"/>
      </c>
      <c r="G384" s="59">
        <f t="shared" si="3"/>
      </c>
      <c r="H384" s="53">
        <f t="shared" si="4"/>
      </c>
      <c r="I384" s="53">
        <f t="shared" si="5"/>
      </c>
      <c r="J384" s="53">
        <f t="shared" si="6"/>
      </c>
      <c r="K384" s="59">
        <f t="shared" si="7"/>
      </c>
      <c r="L384" s="53">
        <f t="shared" si="8"/>
      </c>
      <c r="M384" s="59">
        <f t="shared" si="9"/>
      </c>
      <c r="N384" s="68">
        <f t="shared" si="10"/>
      </c>
      <c r="P384" s="22">
        <f t="shared" si="11"/>
      </c>
    </row>
    <row r="385">
      <c r="A385" s="56">
        <f>IF($B385="","",380)</f>
      </c>
      <c r="B385" s="66">
        <f>IF(往来单位!$B$383="","",往来单位!$B$383)</f>
      </c>
      <c r="C385" s="56">
        <f>IF($B385="","",往来单位!$C$383&amp;"")</f>
      </c>
      <c r="D385" s="53">
        <f t="shared" si="0"/>
      </c>
      <c r="E385" s="53">
        <f t="shared" si="1"/>
      </c>
      <c r="F385" s="53">
        <f t="shared" si="2"/>
      </c>
      <c r="G385" s="59">
        <f t="shared" si="3"/>
      </c>
      <c r="H385" s="53">
        <f t="shared" si="4"/>
      </c>
      <c r="I385" s="53">
        <f t="shared" si="5"/>
      </c>
      <c r="J385" s="53">
        <f t="shared" si="6"/>
      </c>
      <c r="K385" s="59">
        <f t="shared" si="7"/>
      </c>
      <c r="L385" s="53">
        <f t="shared" si="8"/>
      </c>
      <c r="M385" s="59">
        <f t="shared" si="9"/>
      </c>
      <c r="N385" s="68">
        <f t="shared" si="10"/>
      </c>
      <c r="P385" s="22">
        <f t="shared" si="11"/>
      </c>
    </row>
    <row r="386">
      <c r="A386" s="56">
        <f>IF($B386="","",381)</f>
      </c>
      <c r="B386" s="66">
        <f>IF(往来单位!$B$384="","",往来单位!$B$384)</f>
      </c>
      <c r="C386" s="56">
        <f>IF($B386="","",往来单位!$C$384&amp;"")</f>
      </c>
      <c r="D386" s="53">
        <f t="shared" si="0"/>
      </c>
      <c r="E386" s="53">
        <f t="shared" si="1"/>
      </c>
      <c r="F386" s="53">
        <f t="shared" si="2"/>
      </c>
      <c r="G386" s="59">
        <f t="shared" si="3"/>
      </c>
      <c r="H386" s="53">
        <f t="shared" si="4"/>
      </c>
      <c r="I386" s="53">
        <f t="shared" si="5"/>
      </c>
      <c r="J386" s="53">
        <f t="shared" si="6"/>
      </c>
      <c r="K386" s="59">
        <f t="shared" si="7"/>
      </c>
      <c r="L386" s="53">
        <f t="shared" si="8"/>
      </c>
      <c r="M386" s="59">
        <f t="shared" si="9"/>
      </c>
      <c r="N386" s="68">
        <f t="shared" si="10"/>
      </c>
      <c r="P386" s="22">
        <f t="shared" si="11"/>
      </c>
    </row>
    <row r="387">
      <c r="A387" s="56">
        <f>IF($B387="","",382)</f>
      </c>
      <c r="B387" s="66">
        <f>IF(往来单位!$B$385="","",往来单位!$B$385)</f>
      </c>
      <c r="C387" s="56">
        <f>IF($B387="","",往来单位!$C$385&amp;"")</f>
      </c>
      <c r="D387" s="53">
        <f t="shared" si="0"/>
      </c>
      <c r="E387" s="53">
        <f t="shared" si="1"/>
      </c>
      <c r="F387" s="53">
        <f t="shared" si="2"/>
      </c>
      <c r="G387" s="59">
        <f t="shared" si="3"/>
      </c>
      <c r="H387" s="53">
        <f t="shared" si="4"/>
      </c>
      <c r="I387" s="53">
        <f t="shared" si="5"/>
      </c>
      <c r="J387" s="53">
        <f t="shared" si="6"/>
      </c>
      <c r="K387" s="59">
        <f t="shared" si="7"/>
      </c>
      <c r="L387" s="53">
        <f t="shared" si="8"/>
      </c>
      <c r="M387" s="59">
        <f t="shared" si="9"/>
      </c>
      <c r="N387" s="68">
        <f t="shared" si="10"/>
      </c>
      <c r="P387" s="22">
        <f t="shared" si="11"/>
      </c>
    </row>
    <row r="388">
      <c r="A388" s="56">
        <f>IF($B388="","",383)</f>
      </c>
      <c r="B388" s="66">
        <f>IF(往来单位!$B$386="","",往来单位!$B$386)</f>
      </c>
      <c r="C388" s="56">
        <f>IF($B388="","",往来单位!$C$386&amp;"")</f>
      </c>
      <c r="D388" s="53">
        <f t="shared" si="0"/>
      </c>
      <c r="E388" s="53">
        <f t="shared" si="1"/>
      </c>
      <c r="F388" s="53">
        <f t="shared" si="2"/>
      </c>
      <c r="G388" s="59">
        <f t="shared" si="3"/>
      </c>
      <c r="H388" s="53">
        <f t="shared" si="4"/>
      </c>
      <c r="I388" s="53">
        <f t="shared" si="5"/>
      </c>
      <c r="J388" s="53">
        <f t="shared" si="6"/>
      </c>
      <c r="K388" s="59">
        <f t="shared" si="7"/>
      </c>
      <c r="L388" s="53">
        <f t="shared" si="8"/>
      </c>
      <c r="M388" s="59">
        <f t="shared" si="9"/>
      </c>
      <c r="N388" s="68">
        <f t="shared" si="10"/>
      </c>
      <c r="P388" s="22">
        <f t="shared" si="11"/>
      </c>
    </row>
    <row r="389">
      <c r="A389" s="56">
        <f>IF($B389="","",384)</f>
      </c>
      <c r="B389" s="66">
        <f>IF(往来单位!$B$387="","",往来单位!$B$387)</f>
      </c>
      <c r="C389" s="56">
        <f>IF($B389="","",往来单位!$C$387&amp;"")</f>
      </c>
      <c r="D389" s="53">
        <f t="shared" si="0"/>
      </c>
      <c r="E389" s="53">
        <f t="shared" si="1"/>
      </c>
      <c r="F389" s="53">
        <f t="shared" si="2"/>
      </c>
      <c r="G389" s="59">
        <f t="shared" si="3"/>
      </c>
      <c r="H389" s="53">
        <f t="shared" si="4"/>
      </c>
      <c r="I389" s="53">
        <f t="shared" si="5"/>
      </c>
      <c r="J389" s="53">
        <f t="shared" si="6"/>
      </c>
      <c r="K389" s="59">
        <f t="shared" si="7"/>
      </c>
      <c r="L389" s="53">
        <f t="shared" si="8"/>
      </c>
      <c r="M389" s="59">
        <f t="shared" si="9"/>
      </c>
      <c r="N389" s="68">
        <f t="shared" si="10"/>
      </c>
      <c r="P389" s="22">
        <f t="shared" si="11"/>
      </c>
    </row>
    <row r="390">
      <c r="A390" s="56">
        <f>IF($B390="","",385)</f>
      </c>
      <c r="B390" s="66">
        <f>IF(往来单位!$B$388="","",往来单位!$B$388)</f>
      </c>
      <c r="C390" s="56">
        <f>IF($B390="","",往来单位!$C$388&amp;"")</f>
      </c>
      <c r="D390" s="53">
        <f t="shared" si="0"/>
      </c>
      <c r="E390" s="53">
        <f t="shared" si="1"/>
      </c>
      <c r="F390" s="53">
        <f t="shared" si="2"/>
      </c>
      <c r="G390" s="59">
        <f t="shared" si="3"/>
      </c>
      <c r="H390" s="53">
        <f t="shared" si="4"/>
      </c>
      <c r="I390" s="53">
        <f t="shared" si="5"/>
      </c>
      <c r="J390" s="53">
        <f t="shared" si="6"/>
      </c>
      <c r="K390" s="59">
        <f t="shared" si="7"/>
      </c>
      <c r="L390" s="53">
        <f t="shared" si="8"/>
      </c>
      <c r="M390" s="59">
        <f t="shared" si="9"/>
      </c>
      <c r="N390" s="68">
        <f t="shared" si="10"/>
      </c>
      <c r="P390" s="22">
        <f t="shared" si="11"/>
      </c>
    </row>
    <row r="391">
      <c r="A391" s="56">
        <f>IF($B391="","",386)</f>
      </c>
      <c r="B391" s="66">
        <f>IF(往来单位!$B$389="","",往来单位!$B$389)</f>
      </c>
      <c r="C391" s="56">
        <f>IF($B391="","",往来单位!$C$389&amp;"")</f>
      </c>
      <c r="D391" s="53">
        <f t="shared" si="0"/>
      </c>
      <c r="E391" s="53">
        <f t="shared" si="1"/>
      </c>
      <c r="F391" s="53">
        <f t="shared" si="2"/>
      </c>
      <c r="G391" s="59">
        <f t="shared" si="3"/>
      </c>
      <c r="H391" s="53">
        <f t="shared" si="4"/>
      </c>
      <c r="I391" s="53">
        <f t="shared" si="5"/>
      </c>
      <c r="J391" s="53">
        <f t="shared" si="6"/>
      </c>
      <c r="K391" s="59">
        <f t="shared" si="7"/>
      </c>
      <c r="L391" s="53">
        <f t="shared" si="8"/>
      </c>
      <c r="M391" s="59">
        <f t="shared" si="9"/>
      </c>
      <c r="N391" s="68">
        <f t="shared" si="10"/>
      </c>
      <c r="P391" s="22">
        <f t="shared" si="11"/>
      </c>
    </row>
    <row r="392">
      <c r="A392" s="56">
        <f>IF($B392="","",387)</f>
      </c>
      <c r="B392" s="66">
        <f>IF(往来单位!$B$390="","",往来单位!$B$390)</f>
      </c>
      <c r="C392" s="56">
        <f>IF($B392="","",往来单位!$C$390&amp;"")</f>
      </c>
      <c r="D392" s="53">
        <f t="shared" si="0"/>
      </c>
      <c r="E392" s="53">
        <f t="shared" si="1"/>
      </c>
      <c r="F392" s="53">
        <f t="shared" si="2"/>
      </c>
      <c r="G392" s="59">
        <f t="shared" si="3"/>
      </c>
      <c r="H392" s="53">
        <f t="shared" si="4"/>
      </c>
      <c r="I392" s="53">
        <f t="shared" si="5"/>
      </c>
      <c r="J392" s="53">
        <f t="shared" si="6"/>
      </c>
      <c r="K392" s="59">
        <f t="shared" si="7"/>
      </c>
      <c r="L392" s="53">
        <f t="shared" si="8"/>
      </c>
      <c r="M392" s="59">
        <f t="shared" si="9"/>
      </c>
      <c r="N392" s="68">
        <f t="shared" si="10"/>
      </c>
      <c r="P392" s="22">
        <f t="shared" si="11"/>
      </c>
    </row>
    <row r="393">
      <c r="A393" s="56">
        <f>IF($B393="","",388)</f>
      </c>
      <c r="B393" s="66">
        <f>IF(往来单位!$B$391="","",往来单位!$B$391)</f>
      </c>
      <c r="C393" s="56">
        <f>IF($B393="","",往来单位!$C$391&amp;"")</f>
      </c>
      <c r="D393" s="53">
        <f t="shared" si="0"/>
      </c>
      <c r="E393" s="53">
        <f t="shared" si="1"/>
      </c>
      <c r="F393" s="53">
        <f t="shared" si="2"/>
      </c>
      <c r="G393" s="59">
        <f t="shared" si="3"/>
      </c>
      <c r="H393" s="53">
        <f t="shared" si="4"/>
      </c>
      <c r="I393" s="53">
        <f t="shared" si="5"/>
      </c>
      <c r="J393" s="53">
        <f t="shared" si="6"/>
      </c>
      <c r="K393" s="59">
        <f t="shared" si="7"/>
      </c>
      <c r="L393" s="53">
        <f t="shared" si="8"/>
      </c>
      <c r="M393" s="59">
        <f t="shared" si="9"/>
      </c>
      <c r="N393" s="68">
        <f t="shared" si="10"/>
      </c>
      <c r="P393" s="22">
        <f t="shared" si="11"/>
      </c>
    </row>
    <row r="394">
      <c r="A394" s="56">
        <f>IF($B394="","",389)</f>
      </c>
      <c r="B394" s="66">
        <f>IF(往来单位!$B$392="","",往来单位!$B$392)</f>
      </c>
      <c r="C394" s="56">
        <f>IF($B394="","",往来单位!$C$392&amp;"")</f>
      </c>
      <c r="D394" s="53">
        <f t="shared" si="0"/>
      </c>
      <c r="E394" s="53">
        <f t="shared" si="1"/>
      </c>
      <c r="F394" s="53">
        <f t="shared" si="2"/>
      </c>
      <c r="G394" s="59">
        <f t="shared" si="3"/>
      </c>
      <c r="H394" s="53">
        <f t="shared" si="4"/>
      </c>
      <c r="I394" s="53">
        <f t="shared" si="5"/>
      </c>
      <c r="J394" s="53">
        <f t="shared" si="6"/>
      </c>
      <c r="K394" s="59">
        <f t="shared" si="7"/>
      </c>
      <c r="L394" s="53">
        <f t="shared" si="8"/>
      </c>
      <c r="M394" s="59">
        <f t="shared" si="9"/>
      </c>
      <c r="N394" s="68">
        <f t="shared" si="10"/>
      </c>
      <c r="P394" s="22">
        <f t="shared" si="11"/>
      </c>
    </row>
    <row r="395">
      <c r="A395" s="56">
        <f>IF($B395="","",390)</f>
      </c>
      <c r="B395" s="66">
        <f>IF(往来单位!$B$393="","",往来单位!$B$393)</f>
      </c>
      <c r="C395" s="56">
        <f>IF($B395="","",往来单位!$C$393&amp;"")</f>
      </c>
      <c r="D395" s="53">
        <f t="shared" si="0"/>
      </c>
      <c r="E395" s="53">
        <f t="shared" si="1"/>
      </c>
      <c r="F395" s="53">
        <f t="shared" si="2"/>
      </c>
      <c r="G395" s="59">
        <f t="shared" si="3"/>
      </c>
      <c r="H395" s="53">
        <f t="shared" si="4"/>
      </c>
      <c r="I395" s="53">
        <f t="shared" si="5"/>
      </c>
      <c r="J395" s="53">
        <f t="shared" si="6"/>
      </c>
      <c r="K395" s="59">
        <f t="shared" si="7"/>
      </c>
      <c r="L395" s="53">
        <f t="shared" si="8"/>
      </c>
      <c r="M395" s="59">
        <f t="shared" si="9"/>
      </c>
      <c r="N395" s="68">
        <f t="shared" si="10"/>
      </c>
      <c r="P395" s="22">
        <f t="shared" si="11"/>
      </c>
    </row>
    <row r="396">
      <c r="A396" s="56">
        <f>IF($B396="","",391)</f>
      </c>
      <c r="B396" s="66">
        <f>IF(往来单位!$B$394="","",往来单位!$B$394)</f>
      </c>
      <c r="C396" s="56">
        <f>IF($B396="","",往来单位!$C$394&amp;"")</f>
      </c>
      <c r="D396" s="53">
        <f t="shared" si="0"/>
      </c>
      <c r="E396" s="53">
        <f t="shared" si="1"/>
      </c>
      <c r="F396" s="53">
        <f t="shared" si="2"/>
      </c>
      <c r="G396" s="59">
        <f t="shared" si="3"/>
      </c>
      <c r="H396" s="53">
        <f t="shared" si="4"/>
      </c>
      <c r="I396" s="53">
        <f t="shared" si="5"/>
      </c>
      <c r="J396" s="53">
        <f t="shared" si="6"/>
      </c>
      <c r="K396" s="59">
        <f t="shared" si="7"/>
      </c>
      <c r="L396" s="53">
        <f t="shared" si="8"/>
      </c>
      <c r="M396" s="59">
        <f t="shared" si="9"/>
      </c>
      <c r="N396" s="68">
        <f t="shared" si="10"/>
      </c>
      <c r="P396" s="22">
        <f t="shared" si="11"/>
      </c>
    </row>
    <row r="397">
      <c r="A397" s="56">
        <f>IF($B397="","",392)</f>
      </c>
      <c r="B397" s="66">
        <f>IF(往来单位!$B$395="","",往来单位!$B$395)</f>
      </c>
      <c r="C397" s="56">
        <f>IF($B397="","",往来单位!$C$395&amp;"")</f>
      </c>
      <c r="D397" s="53">
        <f t="shared" si="0"/>
      </c>
      <c r="E397" s="53">
        <f t="shared" si="1"/>
      </c>
      <c r="F397" s="53">
        <f t="shared" si="2"/>
      </c>
      <c r="G397" s="59">
        <f t="shared" si="3"/>
      </c>
      <c r="H397" s="53">
        <f t="shared" si="4"/>
      </c>
      <c r="I397" s="53">
        <f t="shared" si="5"/>
      </c>
      <c r="J397" s="53">
        <f t="shared" si="6"/>
      </c>
      <c r="K397" s="59">
        <f t="shared" si="7"/>
      </c>
      <c r="L397" s="53">
        <f t="shared" si="8"/>
      </c>
      <c r="M397" s="59">
        <f t="shared" si="9"/>
      </c>
      <c r="N397" s="68">
        <f t="shared" si="10"/>
      </c>
      <c r="P397" s="22">
        <f t="shared" si="11"/>
      </c>
    </row>
    <row r="398">
      <c r="A398" s="56">
        <f>IF($B398="","",393)</f>
      </c>
      <c r="B398" s="66">
        <f>IF(往来单位!$B$396="","",往来单位!$B$396)</f>
      </c>
      <c r="C398" s="56">
        <f>IF($B398="","",往来单位!$C$396&amp;"")</f>
      </c>
      <c r="D398" s="53">
        <f t="shared" si="0"/>
      </c>
      <c r="E398" s="53">
        <f t="shared" si="1"/>
      </c>
      <c r="F398" s="53">
        <f t="shared" si="2"/>
      </c>
      <c r="G398" s="59">
        <f t="shared" si="3"/>
      </c>
      <c r="H398" s="53">
        <f t="shared" si="4"/>
      </c>
      <c r="I398" s="53">
        <f t="shared" si="5"/>
      </c>
      <c r="J398" s="53">
        <f t="shared" si="6"/>
      </c>
      <c r="K398" s="59">
        <f t="shared" si="7"/>
      </c>
      <c r="L398" s="53">
        <f t="shared" si="8"/>
      </c>
      <c r="M398" s="59">
        <f t="shared" si="9"/>
      </c>
      <c r="N398" s="68">
        <f t="shared" si="10"/>
      </c>
      <c r="P398" s="22">
        <f t="shared" si="11"/>
      </c>
    </row>
    <row r="399">
      <c r="A399" s="56">
        <f>IF($B399="","",394)</f>
      </c>
      <c r="B399" s="66">
        <f>IF(往来单位!$B$397="","",往来单位!$B$397)</f>
      </c>
      <c r="C399" s="56">
        <f>IF($B399="","",往来单位!$C$397&amp;"")</f>
      </c>
      <c r="D399" s="53">
        <f t="shared" si="0"/>
      </c>
      <c r="E399" s="53">
        <f t="shared" si="1"/>
      </c>
      <c r="F399" s="53">
        <f t="shared" si="2"/>
      </c>
      <c r="G399" s="59">
        <f t="shared" si="3"/>
      </c>
      <c r="H399" s="53">
        <f t="shared" si="4"/>
      </c>
      <c r="I399" s="53">
        <f t="shared" si="5"/>
      </c>
      <c r="J399" s="53">
        <f t="shared" si="6"/>
      </c>
      <c r="K399" s="59">
        <f t="shared" si="7"/>
      </c>
      <c r="L399" s="53">
        <f t="shared" si="8"/>
      </c>
      <c r="M399" s="59">
        <f t="shared" si="9"/>
      </c>
      <c r="N399" s="68">
        <f t="shared" si="10"/>
      </c>
      <c r="P399" s="22">
        <f t="shared" si="11"/>
      </c>
    </row>
    <row r="400">
      <c r="A400" s="56">
        <f>IF($B400="","",395)</f>
      </c>
      <c r="B400" s="66">
        <f>IF(往来单位!$B$398="","",往来单位!$B$398)</f>
      </c>
      <c r="C400" s="56">
        <f>IF($B400="","",往来单位!$C$398&amp;"")</f>
      </c>
      <c r="D400" s="53">
        <f t="shared" si="0"/>
      </c>
      <c r="E400" s="53">
        <f t="shared" si="1"/>
      </c>
      <c r="F400" s="53">
        <f t="shared" si="2"/>
      </c>
      <c r="G400" s="59">
        <f t="shared" si="3"/>
      </c>
      <c r="H400" s="53">
        <f t="shared" si="4"/>
      </c>
      <c r="I400" s="53">
        <f t="shared" si="5"/>
      </c>
      <c r="J400" s="53">
        <f t="shared" si="6"/>
      </c>
      <c r="K400" s="59">
        <f t="shared" si="7"/>
      </c>
      <c r="L400" s="53">
        <f t="shared" si="8"/>
      </c>
      <c r="M400" s="59">
        <f t="shared" si="9"/>
      </c>
      <c r="N400" s="68">
        <f t="shared" si="10"/>
      </c>
      <c r="P400" s="22">
        <f t="shared" si="11"/>
      </c>
    </row>
    <row r="401">
      <c r="A401" s="56">
        <f>IF($B401="","",396)</f>
      </c>
      <c r="B401" s="66">
        <f>IF(往来单位!$B$399="","",往来单位!$B$399)</f>
      </c>
      <c r="C401" s="56">
        <f>IF($B401="","",往来单位!$C$399&amp;"")</f>
      </c>
      <c r="D401" s="53">
        <f t="shared" si="0"/>
      </c>
      <c r="E401" s="53">
        <f t="shared" si="1"/>
      </c>
      <c r="F401" s="53">
        <f t="shared" si="2"/>
      </c>
      <c r="G401" s="59">
        <f t="shared" si="3"/>
      </c>
      <c r="H401" s="53">
        <f t="shared" si="4"/>
      </c>
      <c r="I401" s="53">
        <f t="shared" si="5"/>
      </c>
      <c r="J401" s="53">
        <f t="shared" si="6"/>
      </c>
      <c r="K401" s="59">
        <f t="shared" si="7"/>
      </c>
      <c r="L401" s="53">
        <f t="shared" si="8"/>
      </c>
      <c r="M401" s="59">
        <f t="shared" si="9"/>
      </c>
      <c r="N401" s="68">
        <f t="shared" si="10"/>
      </c>
      <c r="P401" s="22">
        <f t="shared" si="11"/>
      </c>
    </row>
    <row r="402">
      <c r="A402" s="56">
        <f>IF($B402="","",397)</f>
      </c>
      <c r="B402" s="66">
        <f>IF(往来单位!$B$400="","",往来单位!$B$400)</f>
      </c>
      <c r="C402" s="56">
        <f>IF($B402="","",往来单位!$C$400&amp;"")</f>
      </c>
      <c r="D402" s="53">
        <f t="shared" si="0"/>
      </c>
      <c r="E402" s="53">
        <f t="shared" si="1"/>
      </c>
      <c r="F402" s="53">
        <f t="shared" si="2"/>
      </c>
      <c r="G402" s="59">
        <f t="shared" si="3"/>
      </c>
      <c r="H402" s="53">
        <f t="shared" si="4"/>
      </c>
      <c r="I402" s="53">
        <f t="shared" si="5"/>
      </c>
      <c r="J402" s="53">
        <f t="shared" si="6"/>
      </c>
      <c r="K402" s="59">
        <f t="shared" si="7"/>
      </c>
      <c r="L402" s="53">
        <f t="shared" si="8"/>
      </c>
      <c r="M402" s="59">
        <f t="shared" si="9"/>
      </c>
      <c r="N402" s="68">
        <f t="shared" si="10"/>
      </c>
      <c r="P402" s="22">
        <f t="shared" si="11"/>
      </c>
    </row>
    <row r="403">
      <c r="A403" s="56">
        <f>IF($B403="","",398)</f>
      </c>
      <c r="B403" s="66">
        <f>IF(往来单位!$B$401="","",往来单位!$B$401)</f>
      </c>
      <c r="C403" s="56">
        <f>IF($B403="","",往来单位!$C$401&amp;"")</f>
      </c>
      <c r="D403" s="53">
        <f t="shared" si="0"/>
      </c>
      <c r="E403" s="53">
        <f t="shared" si="1"/>
      </c>
      <c r="F403" s="53">
        <f t="shared" si="2"/>
      </c>
      <c r="G403" s="59">
        <f t="shared" si="3"/>
      </c>
      <c r="H403" s="53">
        <f t="shared" si="4"/>
      </c>
      <c r="I403" s="53">
        <f t="shared" si="5"/>
      </c>
      <c r="J403" s="53">
        <f t="shared" si="6"/>
      </c>
      <c r="K403" s="59">
        <f t="shared" si="7"/>
      </c>
      <c r="L403" s="53">
        <f t="shared" si="8"/>
      </c>
      <c r="M403" s="59">
        <f t="shared" si="9"/>
      </c>
      <c r="N403" s="68">
        <f t="shared" si="10"/>
      </c>
      <c r="P403" s="22">
        <f t="shared" si="11"/>
      </c>
    </row>
    <row r="404">
      <c r="A404" s="56">
        <f>IF($B404="","",399)</f>
      </c>
      <c r="B404" s="66">
        <f>IF(往来单位!$B$402="","",往来单位!$B$402)</f>
      </c>
      <c r="C404" s="56">
        <f>IF($B404="","",往来单位!$C$402&amp;"")</f>
      </c>
      <c r="D404" s="53">
        <f t="shared" si="0"/>
      </c>
      <c r="E404" s="53">
        <f t="shared" si="1"/>
      </c>
      <c r="F404" s="53">
        <f t="shared" si="2"/>
      </c>
      <c r="G404" s="59">
        <f t="shared" si="3"/>
      </c>
      <c r="H404" s="53">
        <f t="shared" si="4"/>
      </c>
      <c r="I404" s="53">
        <f t="shared" si="5"/>
      </c>
      <c r="J404" s="53">
        <f t="shared" si="6"/>
      </c>
      <c r="K404" s="59">
        <f t="shared" si="7"/>
      </c>
      <c r="L404" s="53">
        <f t="shared" si="8"/>
      </c>
      <c r="M404" s="59">
        <f t="shared" si="9"/>
      </c>
      <c r="N404" s="68">
        <f t="shared" si="10"/>
      </c>
      <c r="P404" s="22">
        <f t="shared" si="11"/>
      </c>
    </row>
    <row r="405">
      <c r="A405" s="56">
        <f>IF($B405="","",400)</f>
      </c>
      <c r="B405" s="66">
        <f>IF(往来单位!$B$403="","",往来单位!$B$403)</f>
      </c>
      <c r="C405" s="56">
        <f>IF($B405="","",往来单位!$C$403&amp;"")</f>
      </c>
      <c r="D405" s="53">
        <f t="shared" si="0"/>
      </c>
      <c r="E405" s="53">
        <f t="shared" si="1"/>
      </c>
      <c r="F405" s="53">
        <f t="shared" si="2"/>
      </c>
      <c r="G405" s="59">
        <f t="shared" si="3"/>
      </c>
      <c r="H405" s="53">
        <f t="shared" si="4"/>
      </c>
      <c r="I405" s="53">
        <f t="shared" si="5"/>
      </c>
      <c r="J405" s="53">
        <f t="shared" si="6"/>
      </c>
      <c r="K405" s="59">
        <f t="shared" si="7"/>
      </c>
      <c r="L405" s="53">
        <f t="shared" si="8"/>
      </c>
      <c r="M405" s="59">
        <f t="shared" si="9"/>
      </c>
      <c r="N405" s="68">
        <f t="shared" si="10"/>
      </c>
      <c r="P405" s="22">
        <f t="shared" si="11"/>
      </c>
    </row>
    <row r="406">
      <c r="A406" s="56">
        <f>IF($B406="","",401)</f>
      </c>
      <c r="B406" s="66">
        <f>IF(往来单位!$B$404="","",往来单位!$B$404)</f>
      </c>
      <c r="C406" s="56">
        <f>IF($B406="","",往来单位!$C$404&amp;"")</f>
      </c>
      <c r="D406" s="53">
        <f t="shared" si="0"/>
      </c>
      <c r="E406" s="53">
        <f t="shared" si="1"/>
      </c>
      <c r="F406" s="53">
        <f t="shared" si="2"/>
      </c>
      <c r="G406" s="59">
        <f t="shared" si="3"/>
      </c>
      <c r="H406" s="53">
        <f t="shared" si="4"/>
      </c>
      <c r="I406" s="53">
        <f t="shared" si="5"/>
      </c>
      <c r="J406" s="53">
        <f t="shared" si="6"/>
      </c>
      <c r="K406" s="59">
        <f t="shared" si="7"/>
      </c>
      <c r="L406" s="53">
        <f t="shared" si="8"/>
      </c>
      <c r="M406" s="59">
        <f t="shared" si="9"/>
      </c>
      <c r="N406" s="68">
        <f t="shared" si="10"/>
      </c>
      <c r="P406" s="22">
        <f t="shared" si="11"/>
      </c>
    </row>
    <row r="407">
      <c r="A407" s="56">
        <f>IF($B407="","",402)</f>
      </c>
      <c r="B407" s="66">
        <f>IF(往来单位!$B$405="","",往来单位!$B$405)</f>
      </c>
      <c r="C407" s="56">
        <f>IF($B407="","",往来单位!$C$405&amp;"")</f>
      </c>
      <c r="D407" s="53">
        <f t="shared" si="0"/>
      </c>
      <c r="E407" s="53">
        <f t="shared" si="1"/>
      </c>
      <c r="F407" s="53">
        <f t="shared" si="2"/>
      </c>
      <c r="G407" s="59">
        <f t="shared" si="3"/>
      </c>
      <c r="H407" s="53">
        <f t="shared" si="4"/>
      </c>
      <c r="I407" s="53">
        <f t="shared" si="5"/>
      </c>
      <c r="J407" s="53">
        <f t="shared" si="6"/>
      </c>
      <c r="K407" s="59">
        <f t="shared" si="7"/>
      </c>
      <c r="L407" s="53">
        <f t="shared" si="8"/>
      </c>
      <c r="M407" s="59">
        <f t="shared" si="9"/>
      </c>
      <c r="N407" s="68">
        <f t="shared" si="10"/>
      </c>
      <c r="P407" s="22">
        <f t="shared" si="11"/>
      </c>
    </row>
    <row r="408">
      <c r="A408" s="56">
        <f>IF($B408="","",403)</f>
      </c>
      <c r="B408" s="66">
        <f>IF(往来单位!$B$406="","",往来单位!$B$406)</f>
      </c>
      <c r="C408" s="56">
        <f>IF($B408="","",往来单位!$C$406&amp;"")</f>
      </c>
      <c r="D408" s="53">
        <f t="shared" si="0"/>
      </c>
      <c r="E408" s="53">
        <f t="shared" si="1"/>
      </c>
      <c r="F408" s="53">
        <f t="shared" si="2"/>
      </c>
      <c r="G408" s="59">
        <f t="shared" si="3"/>
      </c>
      <c r="H408" s="53">
        <f t="shared" si="4"/>
      </c>
      <c r="I408" s="53">
        <f t="shared" si="5"/>
      </c>
      <c r="J408" s="53">
        <f t="shared" si="6"/>
      </c>
      <c r="K408" s="59">
        <f t="shared" si="7"/>
      </c>
      <c r="L408" s="53">
        <f t="shared" si="8"/>
      </c>
      <c r="M408" s="59">
        <f t="shared" si="9"/>
      </c>
      <c r="N408" s="68">
        <f t="shared" si="10"/>
      </c>
      <c r="P408" s="22">
        <f t="shared" si="11"/>
      </c>
    </row>
    <row r="409">
      <c r="A409" s="56">
        <f>IF($B409="","",404)</f>
      </c>
      <c r="B409" s="66">
        <f>IF(往来单位!$B$407="","",往来单位!$B$407)</f>
      </c>
      <c r="C409" s="56">
        <f>IF($B409="","",往来单位!$C$407&amp;"")</f>
      </c>
      <c r="D409" s="53">
        <f t="shared" si="0"/>
      </c>
      <c r="E409" s="53">
        <f t="shared" si="1"/>
      </c>
      <c r="F409" s="53">
        <f t="shared" si="2"/>
      </c>
      <c r="G409" s="59">
        <f t="shared" si="3"/>
      </c>
      <c r="H409" s="53">
        <f t="shared" si="4"/>
      </c>
      <c r="I409" s="53">
        <f t="shared" si="5"/>
      </c>
      <c r="J409" s="53">
        <f t="shared" si="6"/>
      </c>
      <c r="K409" s="59">
        <f t="shared" si="7"/>
      </c>
      <c r="L409" s="53">
        <f t="shared" si="8"/>
      </c>
      <c r="M409" s="59">
        <f t="shared" si="9"/>
      </c>
      <c r="N409" s="68">
        <f t="shared" si="10"/>
      </c>
      <c r="P409" s="22">
        <f t="shared" si="11"/>
      </c>
    </row>
    <row r="410">
      <c r="A410" s="56">
        <f>IF($B410="","",405)</f>
      </c>
      <c r="B410" s="66">
        <f>IF(往来单位!$B$408="","",往来单位!$B$408)</f>
      </c>
      <c r="C410" s="56">
        <f>IF($B410="","",往来单位!$C$408&amp;"")</f>
      </c>
      <c r="D410" s="53">
        <f t="shared" si="0"/>
      </c>
      <c r="E410" s="53">
        <f t="shared" si="1"/>
      </c>
      <c r="F410" s="53">
        <f t="shared" si="2"/>
      </c>
      <c r="G410" s="59">
        <f t="shared" si="3"/>
      </c>
      <c r="H410" s="53">
        <f t="shared" si="4"/>
      </c>
      <c r="I410" s="53">
        <f t="shared" si="5"/>
      </c>
      <c r="J410" s="53">
        <f t="shared" si="6"/>
      </c>
      <c r="K410" s="59">
        <f t="shared" si="7"/>
      </c>
      <c r="L410" s="53">
        <f t="shared" si="8"/>
      </c>
      <c r="M410" s="59">
        <f t="shared" si="9"/>
      </c>
      <c r="N410" s="68">
        <f t="shared" si="10"/>
      </c>
      <c r="P410" s="22">
        <f t="shared" si="11"/>
      </c>
    </row>
    <row r="411">
      <c r="A411" s="56">
        <f>IF($B411="","",406)</f>
      </c>
      <c r="B411" s="66">
        <f>IF(往来单位!$B$409="","",往来单位!$B$409)</f>
      </c>
      <c r="C411" s="56">
        <f>IF($B411="","",往来单位!$C$409&amp;"")</f>
      </c>
      <c r="D411" s="53">
        <f t="shared" si="0"/>
      </c>
      <c r="E411" s="53">
        <f t="shared" si="1"/>
      </c>
      <c r="F411" s="53">
        <f t="shared" si="2"/>
      </c>
      <c r="G411" s="59">
        <f t="shared" si="3"/>
      </c>
      <c r="H411" s="53">
        <f t="shared" si="4"/>
      </c>
      <c r="I411" s="53">
        <f t="shared" si="5"/>
      </c>
      <c r="J411" s="53">
        <f t="shared" si="6"/>
      </c>
      <c r="K411" s="59">
        <f t="shared" si="7"/>
      </c>
      <c r="L411" s="53">
        <f t="shared" si="8"/>
      </c>
      <c r="M411" s="59">
        <f t="shared" si="9"/>
      </c>
      <c r="N411" s="68">
        <f t="shared" si="10"/>
      </c>
      <c r="P411" s="22">
        <f t="shared" si="11"/>
      </c>
    </row>
    <row r="412">
      <c r="A412" s="56">
        <f>IF($B412="","",407)</f>
      </c>
      <c r="B412" s="66">
        <f>IF(往来单位!$B$410="","",往来单位!$B$410)</f>
      </c>
      <c r="C412" s="56">
        <f>IF($B412="","",往来单位!$C$410&amp;"")</f>
      </c>
      <c r="D412" s="53">
        <f t="shared" si="0"/>
      </c>
      <c r="E412" s="53">
        <f t="shared" si="1"/>
      </c>
      <c r="F412" s="53">
        <f t="shared" si="2"/>
      </c>
      <c r="G412" s="59">
        <f t="shared" si="3"/>
      </c>
      <c r="H412" s="53">
        <f t="shared" si="4"/>
      </c>
      <c r="I412" s="53">
        <f t="shared" si="5"/>
      </c>
      <c r="J412" s="53">
        <f t="shared" si="6"/>
      </c>
      <c r="K412" s="59">
        <f t="shared" si="7"/>
      </c>
      <c r="L412" s="53">
        <f t="shared" si="8"/>
      </c>
      <c r="M412" s="59">
        <f t="shared" si="9"/>
      </c>
      <c r="N412" s="68">
        <f t="shared" si="10"/>
      </c>
      <c r="P412" s="22">
        <f t="shared" si="11"/>
      </c>
    </row>
    <row r="413">
      <c r="A413" s="56">
        <f>IF($B413="","",408)</f>
      </c>
      <c r="B413" s="66">
        <f>IF(往来单位!$B$411="","",往来单位!$B$411)</f>
      </c>
      <c r="C413" s="56">
        <f>IF($B413="","",往来单位!$C$411&amp;"")</f>
      </c>
      <c r="D413" s="53">
        <f t="shared" si="0"/>
      </c>
      <c r="E413" s="53">
        <f t="shared" si="1"/>
      </c>
      <c r="F413" s="53">
        <f t="shared" si="2"/>
      </c>
      <c r="G413" s="59">
        <f t="shared" si="3"/>
      </c>
      <c r="H413" s="53">
        <f t="shared" si="4"/>
      </c>
      <c r="I413" s="53">
        <f t="shared" si="5"/>
      </c>
      <c r="J413" s="53">
        <f t="shared" si="6"/>
      </c>
      <c r="K413" s="59">
        <f t="shared" si="7"/>
      </c>
      <c r="L413" s="53">
        <f t="shared" si="8"/>
      </c>
      <c r="M413" s="59">
        <f t="shared" si="9"/>
      </c>
      <c r="N413" s="68">
        <f t="shared" si="10"/>
      </c>
      <c r="P413" s="22">
        <f t="shared" si="11"/>
      </c>
    </row>
    <row r="414">
      <c r="A414" s="56">
        <f>IF($B414="","",409)</f>
      </c>
      <c r="B414" s="66">
        <f>IF(往来单位!$B$412="","",往来单位!$B$412)</f>
      </c>
      <c r="C414" s="56">
        <f>IF($B414="","",往来单位!$C$412&amp;"")</f>
      </c>
      <c r="D414" s="53">
        <f t="shared" si="0"/>
      </c>
      <c r="E414" s="53">
        <f t="shared" si="1"/>
      </c>
      <c r="F414" s="53">
        <f t="shared" si="2"/>
      </c>
      <c r="G414" s="59">
        <f t="shared" si="3"/>
      </c>
      <c r="H414" s="53">
        <f t="shared" si="4"/>
      </c>
      <c r="I414" s="53">
        <f t="shared" si="5"/>
      </c>
      <c r="J414" s="53">
        <f t="shared" si="6"/>
      </c>
      <c r="K414" s="59">
        <f t="shared" si="7"/>
      </c>
      <c r="L414" s="53">
        <f t="shared" si="8"/>
      </c>
      <c r="M414" s="59">
        <f t="shared" si="9"/>
      </c>
      <c r="N414" s="68">
        <f t="shared" si="10"/>
      </c>
      <c r="P414" s="22">
        <f t="shared" si="11"/>
      </c>
    </row>
    <row r="415">
      <c r="A415" s="56">
        <f>IF($B415="","",410)</f>
      </c>
      <c r="B415" s="66">
        <f>IF(往来单位!$B$413="","",往来单位!$B$413)</f>
      </c>
      <c r="C415" s="56">
        <f>IF($B415="","",往来单位!$C$413&amp;"")</f>
      </c>
      <c r="D415" s="53">
        <f t="shared" si="0"/>
      </c>
      <c r="E415" s="53">
        <f t="shared" si="1"/>
      </c>
      <c r="F415" s="53">
        <f t="shared" si="2"/>
      </c>
      <c r="G415" s="59">
        <f t="shared" si="3"/>
      </c>
      <c r="H415" s="53">
        <f t="shared" si="4"/>
      </c>
      <c r="I415" s="53">
        <f t="shared" si="5"/>
      </c>
      <c r="J415" s="53">
        <f t="shared" si="6"/>
      </c>
      <c r="K415" s="59">
        <f t="shared" si="7"/>
      </c>
      <c r="L415" s="53">
        <f t="shared" si="8"/>
      </c>
      <c r="M415" s="59">
        <f t="shared" si="9"/>
      </c>
      <c r="N415" s="68">
        <f t="shared" si="10"/>
      </c>
      <c r="P415" s="22">
        <f t="shared" si="11"/>
      </c>
    </row>
    <row r="416">
      <c r="A416" s="56">
        <f>IF($B416="","",411)</f>
      </c>
      <c r="B416" s="66">
        <f>IF(往来单位!$B$414="","",往来单位!$B$414)</f>
      </c>
      <c r="C416" s="56">
        <f>IF($B416="","",往来单位!$C$414&amp;"")</f>
      </c>
      <c r="D416" s="53">
        <f t="shared" si="0"/>
      </c>
      <c r="E416" s="53">
        <f t="shared" si="1"/>
      </c>
      <c r="F416" s="53">
        <f t="shared" si="2"/>
      </c>
      <c r="G416" s="59">
        <f t="shared" si="3"/>
      </c>
      <c r="H416" s="53">
        <f t="shared" si="4"/>
      </c>
      <c r="I416" s="53">
        <f t="shared" si="5"/>
      </c>
      <c r="J416" s="53">
        <f t="shared" si="6"/>
      </c>
      <c r="K416" s="59">
        <f t="shared" si="7"/>
      </c>
      <c r="L416" s="53">
        <f t="shared" si="8"/>
      </c>
      <c r="M416" s="59">
        <f t="shared" si="9"/>
      </c>
      <c r="N416" s="68">
        <f t="shared" si="10"/>
      </c>
      <c r="P416" s="22">
        <f t="shared" si="11"/>
      </c>
    </row>
    <row r="417">
      <c r="A417" s="56">
        <f>IF($B417="","",412)</f>
      </c>
      <c r="B417" s="66">
        <f>IF(往来单位!$B$415="","",往来单位!$B$415)</f>
      </c>
      <c r="C417" s="56">
        <f>IF($B417="","",往来单位!$C$415&amp;"")</f>
      </c>
      <c r="D417" s="53">
        <f t="shared" si="0"/>
      </c>
      <c r="E417" s="53">
        <f t="shared" si="1"/>
      </c>
      <c r="F417" s="53">
        <f t="shared" si="2"/>
      </c>
      <c r="G417" s="59">
        <f t="shared" si="3"/>
      </c>
      <c r="H417" s="53">
        <f t="shared" si="4"/>
      </c>
      <c r="I417" s="53">
        <f t="shared" si="5"/>
      </c>
      <c r="J417" s="53">
        <f t="shared" si="6"/>
      </c>
      <c r="K417" s="59">
        <f t="shared" si="7"/>
      </c>
      <c r="L417" s="53">
        <f t="shared" si="8"/>
      </c>
      <c r="M417" s="59">
        <f t="shared" si="9"/>
      </c>
      <c r="N417" s="68">
        <f t="shared" si="10"/>
      </c>
      <c r="P417" s="22">
        <f t="shared" si="11"/>
      </c>
    </row>
    <row r="418">
      <c r="A418" s="56">
        <f>IF($B418="","",413)</f>
      </c>
      <c r="B418" s="66">
        <f>IF(往来单位!$B$416="","",往来单位!$B$416)</f>
      </c>
      <c r="C418" s="56">
        <f>IF($B418="","",往来单位!$C$416&amp;"")</f>
      </c>
      <c r="D418" s="53">
        <f t="shared" si="0"/>
      </c>
      <c r="E418" s="53">
        <f t="shared" si="1"/>
      </c>
      <c r="F418" s="53">
        <f t="shared" si="2"/>
      </c>
      <c r="G418" s="59">
        <f t="shared" si="3"/>
      </c>
      <c r="H418" s="53">
        <f t="shared" si="4"/>
      </c>
      <c r="I418" s="53">
        <f t="shared" si="5"/>
      </c>
      <c r="J418" s="53">
        <f t="shared" si="6"/>
      </c>
      <c r="K418" s="59">
        <f t="shared" si="7"/>
      </c>
      <c r="L418" s="53">
        <f t="shared" si="8"/>
      </c>
      <c r="M418" s="59">
        <f t="shared" si="9"/>
      </c>
      <c r="N418" s="68">
        <f t="shared" si="10"/>
      </c>
      <c r="P418" s="22">
        <f t="shared" si="11"/>
      </c>
    </row>
    <row r="419">
      <c r="A419" s="56">
        <f>IF($B419="","",414)</f>
      </c>
      <c r="B419" s="66">
        <f>IF(往来单位!$B$417="","",往来单位!$B$417)</f>
      </c>
      <c r="C419" s="56">
        <f>IF($B419="","",往来单位!$C$417&amp;"")</f>
      </c>
      <c r="D419" s="53">
        <f t="shared" si="0"/>
      </c>
      <c r="E419" s="53">
        <f t="shared" si="1"/>
      </c>
      <c r="F419" s="53">
        <f t="shared" si="2"/>
      </c>
      <c r="G419" s="59">
        <f t="shared" si="3"/>
      </c>
      <c r="H419" s="53">
        <f t="shared" si="4"/>
      </c>
      <c r="I419" s="53">
        <f t="shared" si="5"/>
      </c>
      <c r="J419" s="53">
        <f t="shared" si="6"/>
      </c>
      <c r="K419" s="59">
        <f t="shared" si="7"/>
      </c>
      <c r="L419" s="53">
        <f t="shared" si="8"/>
      </c>
      <c r="M419" s="59">
        <f t="shared" si="9"/>
      </c>
      <c r="N419" s="68">
        <f t="shared" si="10"/>
      </c>
      <c r="P419" s="22">
        <f t="shared" si="11"/>
      </c>
    </row>
    <row r="420">
      <c r="A420" s="56">
        <f>IF($B420="","",415)</f>
      </c>
      <c r="B420" s="66">
        <f>IF(往来单位!$B$418="","",往来单位!$B$418)</f>
      </c>
      <c r="C420" s="56">
        <f>IF($B420="","",往来单位!$C$418&amp;"")</f>
      </c>
      <c r="D420" s="53">
        <f t="shared" si="0"/>
      </c>
      <c r="E420" s="53">
        <f t="shared" si="1"/>
      </c>
      <c r="F420" s="53">
        <f t="shared" si="2"/>
      </c>
      <c r="G420" s="59">
        <f t="shared" si="3"/>
      </c>
      <c r="H420" s="53">
        <f t="shared" si="4"/>
      </c>
      <c r="I420" s="53">
        <f t="shared" si="5"/>
      </c>
      <c r="J420" s="53">
        <f t="shared" si="6"/>
      </c>
      <c r="K420" s="59">
        <f t="shared" si="7"/>
      </c>
      <c r="L420" s="53">
        <f t="shared" si="8"/>
      </c>
      <c r="M420" s="59">
        <f t="shared" si="9"/>
      </c>
      <c r="N420" s="68">
        <f t="shared" si="10"/>
      </c>
      <c r="P420" s="22">
        <f t="shared" si="11"/>
      </c>
    </row>
    <row r="421">
      <c r="A421" s="56">
        <f>IF($B421="","",416)</f>
      </c>
      <c r="B421" s="66">
        <f>IF(往来单位!$B$419="","",往来单位!$B$419)</f>
      </c>
      <c r="C421" s="56">
        <f>IF($B421="","",往来单位!$C$419&amp;"")</f>
      </c>
      <c r="D421" s="53">
        <f t="shared" si="0"/>
      </c>
      <c r="E421" s="53">
        <f t="shared" si="1"/>
      </c>
      <c r="F421" s="53">
        <f t="shared" si="2"/>
      </c>
      <c r="G421" s="59">
        <f t="shared" si="3"/>
      </c>
      <c r="H421" s="53">
        <f t="shared" si="4"/>
      </c>
      <c r="I421" s="53">
        <f t="shared" si="5"/>
      </c>
      <c r="J421" s="53">
        <f t="shared" si="6"/>
      </c>
      <c r="K421" s="59">
        <f t="shared" si="7"/>
      </c>
      <c r="L421" s="53">
        <f t="shared" si="8"/>
      </c>
      <c r="M421" s="59">
        <f t="shared" si="9"/>
      </c>
      <c r="N421" s="68">
        <f t="shared" si="10"/>
      </c>
      <c r="P421" s="22">
        <f t="shared" si="11"/>
      </c>
    </row>
    <row r="422">
      <c r="A422" s="56">
        <f>IF($B422="","",417)</f>
      </c>
      <c r="B422" s="66">
        <f>IF(往来单位!$B$420="","",往来单位!$B$420)</f>
      </c>
      <c r="C422" s="56">
        <f>IF($B422="","",往来单位!$C$420&amp;"")</f>
      </c>
      <c r="D422" s="53">
        <f t="shared" si="0"/>
      </c>
      <c r="E422" s="53">
        <f t="shared" si="1"/>
      </c>
      <c r="F422" s="53">
        <f t="shared" si="2"/>
      </c>
      <c r="G422" s="59">
        <f t="shared" si="3"/>
      </c>
      <c r="H422" s="53">
        <f t="shared" si="4"/>
      </c>
      <c r="I422" s="53">
        <f t="shared" si="5"/>
      </c>
      <c r="J422" s="53">
        <f t="shared" si="6"/>
      </c>
      <c r="K422" s="59">
        <f t="shared" si="7"/>
      </c>
      <c r="L422" s="53">
        <f t="shared" si="8"/>
      </c>
      <c r="M422" s="59">
        <f t="shared" si="9"/>
      </c>
      <c r="N422" s="68">
        <f t="shared" si="10"/>
      </c>
      <c r="P422" s="22">
        <f t="shared" si="11"/>
      </c>
    </row>
    <row r="423">
      <c r="A423" s="56">
        <f>IF($B423="","",418)</f>
      </c>
      <c r="B423" s="66">
        <f>IF(往来单位!$B$421="","",往来单位!$B$421)</f>
      </c>
      <c r="C423" s="56">
        <f>IF($B423="","",往来单位!$C$421&amp;"")</f>
      </c>
      <c r="D423" s="53">
        <f t="shared" si="0"/>
      </c>
      <c r="E423" s="53">
        <f t="shared" si="1"/>
      </c>
      <c r="F423" s="53">
        <f t="shared" si="2"/>
      </c>
      <c r="G423" s="59">
        <f t="shared" si="3"/>
      </c>
      <c r="H423" s="53">
        <f t="shared" si="4"/>
      </c>
      <c r="I423" s="53">
        <f t="shared" si="5"/>
      </c>
      <c r="J423" s="53">
        <f t="shared" si="6"/>
      </c>
      <c r="K423" s="59">
        <f t="shared" si="7"/>
      </c>
      <c r="L423" s="53">
        <f t="shared" si="8"/>
      </c>
      <c r="M423" s="59">
        <f t="shared" si="9"/>
      </c>
      <c r="N423" s="68">
        <f t="shared" si="10"/>
      </c>
      <c r="P423" s="22">
        <f t="shared" si="11"/>
      </c>
    </row>
    <row r="424">
      <c r="A424" s="56">
        <f>IF($B424="","",419)</f>
      </c>
      <c r="B424" s="66">
        <f>IF(往来单位!$B$422="","",往来单位!$B$422)</f>
      </c>
      <c r="C424" s="56">
        <f>IF($B424="","",往来单位!$C$422&amp;"")</f>
      </c>
      <c r="D424" s="53">
        <f t="shared" si="0"/>
      </c>
      <c r="E424" s="53">
        <f t="shared" si="1"/>
      </c>
      <c r="F424" s="53">
        <f t="shared" si="2"/>
      </c>
      <c r="G424" s="59">
        <f t="shared" si="3"/>
      </c>
      <c r="H424" s="53">
        <f t="shared" si="4"/>
      </c>
      <c r="I424" s="53">
        <f t="shared" si="5"/>
      </c>
      <c r="J424" s="53">
        <f t="shared" si="6"/>
      </c>
      <c r="K424" s="59">
        <f t="shared" si="7"/>
      </c>
      <c r="L424" s="53">
        <f t="shared" si="8"/>
      </c>
      <c r="M424" s="59">
        <f t="shared" si="9"/>
      </c>
      <c r="N424" s="68">
        <f t="shared" si="10"/>
      </c>
      <c r="P424" s="22">
        <f t="shared" si="11"/>
      </c>
    </row>
    <row r="425">
      <c r="A425" s="56">
        <f>IF($B425="","",420)</f>
      </c>
      <c r="B425" s="66">
        <f>IF(往来单位!$B$423="","",往来单位!$B$423)</f>
      </c>
      <c r="C425" s="56">
        <f>IF($B425="","",往来单位!$C$423&amp;"")</f>
      </c>
      <c r="D425" s="53">
        <f t="shared" si="0"/>
      </c>
      <c r="E425" s="53">
        <f t="shared" si="1"/>
      </c>
      <c r="F425" s="53">
        <f t="shared" si="2"/>
      </c>
      <c r="G425" s="59">
        <f t="shared" si="3"/>
      </c>
      <c r="H425" s="53">
        <f t="shared" si="4"/>
      </c>
      <c r="I425" s="53">
        <f t="shared" si="5"/>
      </c>
      <c r="J425" s="53">
        <f t="shared" si="6"/>
      </c>
      <c r="K425" s="59">
        <f t="shared" si="7"/>
      </c>
      <c r="L425" s="53">
        <f t="shared" si="8"/>
      </c>
      <c r="M425" s="59">
        <f t="shared" si="9"/>
      </c>
      <c r="N425" s="68">
        <f t="shared" si="10"/>
      </c>
      <c r="P425" s="22">
        <f t="shared" si="11"/>
      </c>
    </row>
    <row r="426">
      <c r="A426" s="56">
        <f>IF($B426="","",421)</f>
      </c>
      <c r="B426" s="66">
        <f>IF(往来单位!$B$424="","",往来单位!$B$424)</f>
      </c>
      <c r="C426" s="56">
        <f>IF($B426="","",往来单位!$C$424&amp;"")</f>
      </c>
      <c r="D426" s="53">
        <f t="shared" si="0"/>
      </c>
      <c r="E426" s="53">
        <f t="shared" si="1"/>
      </c>
      <c r="F426" s="53">
        <f t="shared" si="2"/>
      </c>
      <c r="G426" s="59">
        <f t="shared" si="3"/>
      </c>
      <c r="H426" s="53">
        <f t="shared" si="4"/>
      </c>
      <c r="I426" s="53">
        <f t="shared" si="5"/>
      </c>
      <c r="J426" s="53">
        <f t="shared" si="6"/>
      </c>
      <c r="K426" s="59">
        <f t="shared" si="7"/>
      </c>
      <c r="L426" s="53">
        <f t="shared" si="8"/>
      </c>
      <c r="M426" s="59">
        <f t="shared" si="9"/>
      </c>
      <c r="N426" s="68">
        <f t="shared" si="10"/>
      </c>
      <c r="P426" s="22">
        <f t="shared" si="11"/>
      </c>
    </row>
    <row r="427">
      <c r="A427" s="56">
        <f>IF($B427="","",422)</f>
      </c>
      <c r="B427" s="66">
        <f>IF(往来单位!$B$425="","",往来单位!$B$425)</f>
      </c>
      <c r="C427" s="56">
        <f>IF($B427="","",往来单位!$C$425&amp;"")</f>
      </c>
      <c r="D427" s="53">
        <f t="shared" si="0"/>
      </c>
      <c r="E427" s="53">
        <f t="shared" si="1"/>
      </c>
      <c r="F427" s="53">
        <f t="shared" si="2"/>
      </c>
      <c r="G427" s="59">
        <f t="shared" si="3"/>
      </c>
      <c r="H427" s="53">
        <f t="shared" si="4"/>
      </c>
      <c r="I427" s="53">
        <f t="shared" si="5"/>
      </c>
      <c r="J427" s="53">
        <f t="shared" si="6"/>
      </c>
      <c r="K427" s="59">
        <f t="shared" si="7"/>
      </c>
      <c r="L427" s="53">
        <f t="shared" si="8"/>
      </c>
      <c r="M427" s="59">
        <f t="shared" si="9"/>
      </c>
      <c r="N427" s="68">
        <f t="shared" si="10"/>
      </c>
      <c r="P427" s="22">
        <f t="shared" si="11"/>
      </c>
    </row>
    <row r="428">
      <c r="A428" s="56">
        <f>IF($B428="","",423)</f>
      </c>
      <c r="B428" s="66">
        <f>IF(往来单位!$B$426="","",往来单位!$B$426)</f>
      </c>
      <c r="C428" s="56">
        <f>IF($B428="","",往来单位!$C$426&amp;"")</f>
      </c>
      <c r="D428" s="53">
        <f t="shared" si="0"/>
      </c>
      <c r="E428" s="53">
        <f t="shared" si="1"/>
      </c>
      <c r="F428" s="53">
        <f t="shared" si="2"/>
      </c>
      <c r="G428" s="59">
        <f t="shared" si="3"/>
      </c>
      <c r="H428" s="53">
        <f t="shared" si="4"/>
      </c>
      <c r="I428" s="53">
        <f t="shared" si="5"/>
      </c>
      <c r="J428" s="53">
        <f t="shared" si="6"/>
      </c>
      <c r="K428" s="59">
        <f t="shared" si="7"/>
      </c>
      <c r="L428" s="53">
        <f t="shared" si="8"/>
      </c>
      <c r="M428" s="59">
        <f t="shared" si="9"/>
      </c>
      <c r="N428" s="68">
        <f t="shared" si="10"/>
      </c>
      <c r="P428" s="22">
        <f t="shared" si="11"/>
      </c>
    </row>
    <row r="429">
      <c r="A429" s="56">
        <f>IF($B429="","",424)</f>
      </c>
      <c r="B429" s="66">
        <f>IF(往来单位!$B$427="","",往来单位!$B$427)</f>
      </c>
      <c r="C429" s="56">
        <f>IF($B429="","",往来单位!$C$427&amp;"")</f>
      </c>
      <c r="D429" s="53">
        <f t="shared" si="0"/>
      </c>
      <c r="E429" s="53">
        <f t="shared" si="1"/>
      </c>
      <c r="F429" s="53">
        <f t="shared" si="2"/>
      </c>
      <c r="G429" s="59">
        <f t="shared" si="3"/>
      </c>
      <c r="H429" s="53">
        <f t="shared" si="4"/>
      </c>
      <c r="I429" s="53">
        <f t="shared" si="5"/>
      </c>
      <c r="J429" s="53">
        <f t="shared" si="6"/>
      </c>
      <c r="K429" s="59">
        <f t="shared" si="7"/>
      </c>
      <c r="L429" s="53">
        <f t="shared" si="8"/>
      </c>
      <c r="M429" s="59">
        <f t="shared" si="9"/>
      </c>
      <c r="N429" s="68">
        <f t="shared" si="10"/>
      </c>
      <c r="P429" s="22">
        <f t="shared" si="11"/>
      </c>
    </row>
    <row r="430">
      <c r="A430" s="56">
        <f>IF($B430="","",425)</f>
      </c>
      <c r="B430" s="66">
        <f>IF(往来单位!$B$428="","",往来单位!$B$428)</f>
      </c>
      <c r="C430" s="56">
        <f>IF($B430="","",往来单位!$C$428&amp;"")</f>
      </c>
      <c r="D430" s="53">
        <f t="shared" si="0"/>
      </c>
      <c r="E430" s="53">
        <f t="shared" si="1"/>
      </c>
      <c r="F430" s="53">
        <f t="shared" si="2"/>
      </c>
      <c r="G430" s="59">
        <f t="shared" si="3"/>
      </c>
      <c r="H430" s="53">
        <f t="shared" si="4"/>
      </c>
      <c r="I430" s="53">
        <f t="shared" si="5"/>
      </c>
      <c r="J430" s="53">
        <f t="shared" si="6"/>
      </c>
      <c r="K430" s="59">
        <f t="shared" si="7"/>
      </c>
      <c r="L430" s="53">
        <f t="shared" si="8"/>
      </c>
      <c r="M430" s="59">
        <f t="shared" si="9"/>
      </c>
      <c r="N430" s="68">
        <f t="shared" si="10"/>
      </c>
      <c r="P430" s="22">
        <f t="shared" si="11"/>
      </c>
    </row>
    <row r="431">
      <c r="A431" s="56">
        <f>IF($B431="","",426)</f>
      </c>
      <c r="B431" s="66">
        <f>IF(往来单位!$B$429="","",往来单位!$B$429)</f>
      </c>
      <c r="C431" s="56">
        <f>IF($B431="","",往来单位!$C$429&amp;"")</f>
      </c>
      <c r="D431" s="53">
        <f t="shared" si="0"/>
      </c>
      <c r="E431" s="53">
        <f t="shared" si="1"/>
      </c>
      <c r="F431" s="53">
        <f t="shared" si="2"/>
      </c>
      <c r="G431" s="59">
        <f t="shared" si="3"/>
      </c>
      <c r="H431" s="53">
        <f t="shared" si="4"/>
      </c>
      <c r="I431" s="53">
        <f t="shared" si="5"/>
      </c>
      <c r="J431" s="53">
        <f t="shared" si="6"/>
      </c>
      <c r="K431" s="59">
        <f t="shared" si="7"/>
      </c>
      <c r="L431" s="53">
        <f t="shared" si="8"/>
      </c>
      <c r="M431" s="59">
        <f t="shared" si="9"/>
      </c>
      <c r="N431" s="68">
        <f t="shared" si="10"/>
      </c>
      <c r="P431" s="22">
        <f t="shared" si="11"/>
      </c>
    </row>
    <row r="432">
      <c r="A432" s="56">
        <f>IF($B432="","",427)</f>
      </c>
      <c r="B432" s="66">
        <f>IF(往来单位!$B$430="","",往来单位!$B$430)</f>
      </c>
      <c r="C432" s="56">
        <f>IF($B432="","",往来单位!$C$430&amp;"")</f>
      </c>
      <c r="D432" s="53">
        <f t="shared" si="0"/>
      </c>
      <c r="E432" s="53">
        <f t="shared" si="1"/>
      </c>
      <c r="F432" s="53">
        <f t="shared" si="2"/>
      </c>
      <c r="G432" s="59">
        <f t="shared" si="3"/>
      </c>
      <c r="H432" s="53">
        <f t="shared" si="4"/>
      </c>
      <c r="I432" s="53">
        <f t="shared" si="5"/>
      </c>
      <c r="J432" s="53">
        <f t="shared" si="6"/>
      </c>
      <c r="K432" s="59">
        <f t="shared" si="7"/>
      </c>
      <c r="L432" s="53">
        <f t="shared" si="8"/>
      </c>
      <c r="M432" s="59">
        <f t="shared" si="9"/>
      </c>
      <c r="N432" s="68">
        <f t="shared" si="10"/>
      </c>
      <c r="P432" s="22">
        <f t="shared" si="11"/>
      </c>
    </row>
    <row r="433">
      <c r="A433" s="56">
        <f>IF($B433="","",428)</f>
      </c>
      <c r="B433" s="66">
        <f>IF(往来单位!$B$431="","",往来单位!$B$431)</f>
      </c>
      <c r="C433" s="56">
        <f>IF($B433="","",往来单位!$C$431&amp;"")</f>
      </c>
      <c r="D433" s="53">
        <f t="shared" si="0"/>
      </c>
      <c r="E433" s="53">
        <f t="shared" si="1"/>
      </c>
      <c r="F433" s="53">
        <f t="shared" si="2"/>
      </c>
      <c r="G433" s="59">
        <f t="shared" si="3"/>
      </c>
      <c r="H433" s="53">
        <f t="shared" si="4"/>
      </c>
      <c r="I433" s="53">
        <f t="shared" si="5"/>
      </c>
      <c r="J433" s="53">
        <f t="shared" si="6"/>
      </c>
      <c r="K433" s="59">
        <f t="shared" si="7"/>
      </c>
      <c r="L433" s="53">
        <f t="shared" si="8"/>
      </c>
      <c r="M433" s="59">
        <f t="shared" si="9"/>
      </c>
      <c r="N433" s="68">
        <f t="shared" si="10"/>
      </c>
      <c r="P433" s="22">
        <f t="shared" si="11"/>
      </c>
    </row>
    <row r="434">
      <c r="A434" s="56">
        <f>IF($B434="","",429)</f>
      </c>
      <c r="B434" s="66">
        <f>IF(往来单位!$B$432="","",往来单位!$B$432)</f>
      </c>
      <c r="C434" s="56">
        <f>IF($B434="","",往来单位!$C$432&amp;"")</f>
      </c>
      <c r="D434" s="53">
        <f t="shared" si="0"/>
      </c>
      <c r="E434" s="53">
        <f t="shared" si="1"/>
      </c>
      <c r="F434" s="53">
        <f t="shared" si="2"/>
      </c>
      <c r="G434" s="59">
        <f t="shared" si="3"/>
      </c>
      <c r="H434" s="53">
        <f t="shared" si="4"/>
      </c>
      <c r="I434" s="53">
        <f t="shared" si="5"/>
      </c>
      <c r="J434" s="53">
        <f t="shared" si="6"/>
      </c>
      <c r="K434" s="59">
        <f t="shared" si="7"/>
      </c>
      <c r="L434" s="53">
        <f t="shared" si="8"/>
      </c>
      <c r="M434" s="59">
        <f t="shared" si="9"/>
      </c>
      <c r="N434" s="68">
        <f t="shared" si="10"/>
      </c>
      <c r="P434" s="22">
        <f t="shared" si="11"/>
      </c>
    </row>
    <row r="435">
      <c r="A435" s="56">
        <f>IF($B435="","",430)</f>
      </c>
      <c r="B435" s="66">
        <f>IF(往来单位!$B$433="","",往来单位!$B$433)</f>
      </c>
      <c r="C435" s="56">
        <f>IF($B435="","",往来单位!$C$433&amp;"")</f>
      </c>
      <c r="D435" s="53">
        <f t="shared" si="0"/>
      </c>
      <c r="E435" s="53">
        <f t="shared" si="1"/>
      </c>
      <c r="F435" s="53">
        <f t="shared" si="2"/>
      </c>
      <c r="G435" s="59">
        <f t="shared" si="3"/>
      </c>
      <c r="H435" s="53">
        <f t="shared" si="4"/>
      </c>
      <c r="I435" s="53">
        <f t="shared" si="5"/>
      </c>
      <c r="J435" s="53">
        <f t="shared" si="6"/>
      </c>
      <c r="K435" s="59">
        <f t="shared" si="7"/>
      </c>
      <c r="L435" s="53">
        <f t="shared" si="8"/>
      </c>
      <c r="M435" s="59">
        <f t="shared" si="9"/>
      </c>
      <c r="N435" s="68">
        <f t="shared" si="10"/>
      </c>
      <c r="P435" s="22">
        <f t="shared" si="11"/>
      </c>
    </row>
    <row r="436">
      <c r="A436" s="56">
        <f>IF($B436="","",431)</f>
      </c>
      <c r="B436" s="66">
        <f>IF(往来单位!$B$434="","",往来单位!$B$434)</f>
      </c>
      <c r="C436" s="56">
        <f>IF($B436="","",往来单位!$C$434&amp;"")</f>
      </c>
      <c r="D436" s="53">
        <f t="shared" si="0"/>
      </c>
      <c r="E436" s="53">
        <f t="shared" si="1"/>
      </c>
      <c r="F436" s="53">
        <f t="shared" si="2"/>
      </c>
      <c r="G436" s="59">
        <f t="shared" si="3"/>
      </c>
      <c r="H436" s="53">
        <f t="shared" si="4"/>
      </c>
      <c r="I436" s="53">
        <f t="shared" si="5"/>
      </c>
      <c r="J436" s="53">
        <f t="shared" si="6"/>
      </c>
      <c r="K436" s="59">
        <f t="shared" si="7"/>
      </c>
      <c r="L436" s="53">
        <f t="shared" si="8"/>
      </c>
      <c r="M436" s="59">
        <f t="shared" si="9"/>
      </c>
      <c r="N436" s="68">
        <f t="shared" si="10"/>
      </c>
      <c r="P436" s="22">
        <f t="shared" si="11"/>
      </c>
    </row>
    <row r="437">
      <c r="A437" s="56">
        <f>IF($B437="","",432)</f>
      </c>
      <c r="B437" s="66">
        <f>IF(往来单位!$B$435="","",往来单位!$B$435)</f>
      </c>
      <c r="C437" s="56">
        <f>IF($B437="","",往来单位!$C$435&amp;"")</f>
      </c>
      <c r="D437" s="53">
        <f t="shared" si="0"/>
      </c>
      <c r="E437" s="53">
        <f t="shared" si="1"/>
      </c>
      <c r="F437" s="53">
        <f t="shared" si="2"/>
      </c>
      <c r="G437" s="59">
        <f t="shared" si="3"/>
      </c>
      <c r="H437" s="53">
        <f t="shared" si="4"/>
      </c>
      <c r="I437" s="53">
        <f t="shared" si="5"/>
      </c>
      <c r="J437" s="53">
        <f t="shared" si="6"/>
      </c>
      <c r="K437" s="59">
        <f t="shared" si="7"/>
      </c>
      <c r="L437" s="53">
        <f t="shared" si="8"/>
      </c>
      <c r="M437" s="59">
        <f t="shared" si="9"/>
      </c>
      <c r="N437" s="68">
        <f t="shared" si="10"/>
      </c>
      <c r="P437" s="22">
        <f t="shared" si="11"/>
      </c>
    </row>
    <row r="438">
      <c r="A438" s="56">
        <f>IF($B438="","",433)</f>
      </c>
      <c r="B438" s="66">
        <f>IF(往来单位!$B$436="","",往来单位!$B$436)</f>
      </c>
      <c r="C438" s="56">
        <f>IF($B438="","",往来单位!$C$436&amp;"")</f>
      </c>
      <c r="D438" s="53">
        <f t="shared" si="0"/>
      </c>
      <c r="E438" s="53">
        <f t="shared" si="1"/>
      </c>
      <c r="F438" s="53">
        <f t="shared" si="2"/>
      </c>
      <c r="G438" s="59">
        <f t="shared" si="3"/>
      </c>
      <c r="H438" s="53">
        <f t="shared" si="4"/>
      </c>
      <c r="I438" s="53">
        <f t="shared" si="5"/>
      </c>
      <c r="J438" s="53">
        <f t="shared" si="6"/>
      </c>
      <c r="K438" s="59">
        <f t="shared" si="7"/>
      </c>
      <c r="L438" s="53">
        <f t="shared" si="8"/>
      </c>
      <c r="M438" s="59">
        <f t="shared" si="9"/>
      </c>
      <c r="N438" s="68">
        <f t="shared" si="10"/>
      </c>
      <c r="P438" s="22">
        <f t="shared" si="11"/>
      </c>
    </row>
    <row r="439">
      <c r="A439" s="56">
        <f>IF($B439="","",434)</f>
      </c>
      <c r="B439" s="66">
        <f>IF(往来单位!$B$437="","",往来单位!$B$437)</f>
      </c>
      <c r="C439" s="56">
        <f>IF($B439="","",往来单位!$C$437&amp;"")</f>
      </c>
      <c r="D439" s="53">
        <f t="shared" si="0"/>
      </c>
      <c r="E439" s="53">
        <f t="shared" si="1"/>
      </c>
      <c r="F439" s="53">
        <f t="shared" si="2"/>
      </c>
      <c r="G439" s="59">
        <f t="shared" si="3"/>
      </c>
      <c r="H439" s="53">
        <f t="shared" si="4"/>
      </c>
      <c r="I439" s="53">
        <f t="shared" si="5"/>
      </c>
      <c r="J439" s="53">
        <f t="shared" si="6"/>
      </c>
      <c r="K439" s="59">
        <f t="shared" si="7"/>
      </c>
      <c r="L439" s="53">
        <f t="shared" si="8"/>
      </c>
      <c r="M439" s="59">
        <f t="shared" si="9"/>
      </c>
      <c r="N439" s="68">
        <f t="shared" si="10"/>
      </c>
      <c r="P439" s="22">
        <f t="shared" si="11"/>
      </c>
    </row>
    <row r="440">
      <c r="A440" s="56">
        <f>IF($B440="","",435)</f>
      </c>
      <c r="B440" s="66">
        <f>IF(往来单位!$B$438="","",往来单位!$B$438)</f>
      </c>
      <c r="C440" s="56">
        <f>IF($B440="","",往来单位!$C$438&amp;"")</f>
      </c>
      <c r="D440" s="53">
        <f t="shared" si="0"/>
      </c>
      <c r="E440" s="53">
        <f t="shared" si="1"/>
      </c>
      <c r="F440" s="53">
        <f t="shared" si="2"/>
      </c>
      <c r="G440" s="59">
        <f t="shared" si="3"/>
      </c>
      <c r="H440" s="53">
        <f t="shared" si="4"/>
      </c>
      <c r="I440" s="53">
        <f t="shared" si="5"/>
      </c>
      <c r="J440" s="53">
        <f t="shared" si="6"/>
      </c>
      <c r="K440" s="59">
        <f t="shared" si="7"/>
      </c>
      <c r="L440" s="53">
        <f t="shared" si="8"/>
      </c>
      <c r="M440" s="59">
        <f t="shared" si="9"/>
      </c>
      <c r="N440" s="68">
        <f t="shared" si="10"/>
      </c>
      <c r="P440" s="22">
        <f t="shared" si="11"/>
      </c>
    </row>
    <row r="441">
      <c r="A441" s="56">
        <f>IF($B441="","",436)</f>
      </c>
      <c r="B441" s="66">
        <f>IF(往来单位!$B$439="","",往来单位!$B$439)</f>
      </c>
      <c r="C441" s="56">
        <f>IF($B441="","",往来单位!$C$439&amp;"")</f>
      </c>
      <c r="D441" s="53">
        <f t="shared" si="0"/>
      </c>
      <c r="E441" s="53">
        <f t="shared" si="1"/>
      </c>
      <c r="F441" s="53">
        <f t="shared" si="2"/>
      </c>
      <c r="G441" s="59">
        <f t="shared" si="3"/>
      </c>
      <c r="H441" s="53">
        <f t="shared" si="4"/>
      </c>
      <c r="I441" s="53">
        <f t="shared" si="5"/>
      </c>
      <c r="J441" s="53">
        <f t="shared" si="6"/>
      </c>
      <c r="K441" s="59">
        <f t="shared" si="7"/>
      </c>
      <c r="L441" s="53">
        <f t="shared" si="8"/>
      </c>
      <c r="M441" s="59">
        <f t="shared" si="9"/>
      </c>
      <c r="N441" s="68">
        <f t="shared" si="10"/>
      </c>
      <c r="P441" s="22">
        <f t="shared" si="11"/>
      </c>
    </row>
    <row r="442">
      <c r="A442" s="56">
        <f>IF($B442="","",437)</f>
      </c>
      <c r="B442" s="66">
        <f>IF(往来单位!$B$440="","",往来单位!$B$440)</f>
      </c>
      <c r="C442" s="56">
        <f>IF($B442="","",往来单位!$C$440&amp;"")</f>
      </c>
      <c r="D442" s="53">
        <f t="shared" si="0"/>
      </c>
      <c r="E442" s="53">
        <f t="shared" si="1"/>
      </c>
      <c r="F442" s="53">
        <f t="shared" si="2"/>
      </c>
      <c r="G442" s="59">
        <f t="shared" si="3"/>
      </c>
      <c r="H442" s="53">
        <f t="shared" si="4"/>
      </c>
      <c r="I442" s="53">
        <f t="shared" si="5"/>
      </c>
      <c r="J442" s="53">
        <f t="shared" si="6"/>
      </c>
      <c r="K442" s="59">
        <f t="shared" si="7"/>
      </c>
      <c r="L442" s="53">
        <f t="shared" si="8"/>
      </c>
      <c r="M442" s="59">
        <f t="shared" si="9"/>
      </c>
      <c r="N442" s="68">
        <f t="shared" si="10"/>
      </c>
      <c r="P442" s="22">
        <f t="shared" si="11"/>
      </c>
    </row>
    <row r="443">
      <c r="A443" s="56">
        <f>IF($B443="","",438)</f>
      </c>
      <c r="B443" s="66">
        <f>IF(往来单位!$B$441="","",往来单位!$B$441)</f>
      </c>
      <c r="C443" s="56">
        <f>IF($B443="","",往来单位!$C$441&amp;"")</f>
      </c>
      <c r="D443" s="53">
        <f t="shared" si="0"/>
      </c>
      <c r="E443" s="53">
        <f t="shared" si="1"/>
      </c>
      <c r="F443" s="53">
        <f t="shared" si="2"/>
      </c>
      <c r="G443" s="59">
        <f t="shared" si="3"/>
      </c>
      <c r="H443" s="53">
        <f t="shared" si="4"/>
      </c>
      <c r="I443" s="53">
        <f t="shared" si="5"/>
      </c>
      <c r="J443" s="53">
        <f t="shared" si="6"/>
      </c>
      <c r="K443" s="59">
        <f t="shared" si="7"/>
      </c>
      <c r="L443" s="53">
        <f t="shared" si="8"/>
      </c>
      <c r="M443" s="59">
        <f t="shared" si="9"/>
      </c>
      <c r="N443" s="68">
        <f t="shared" si="10"/>
      </c>
      <c r="P443" s="22">
        <f t="shared" si="11"/>
      </c>
    </row>
    <row r="444">
      <c r="A444" s="56">
        <f>IF($B444="","",439)</f>
      </c>
      <c r="B444" s="66">
        <f>IF(往来单位!$B$442="","",往来单位!$B$442)</f>
      </c>
      <c r="C444" s="56">
        <f>IF($B444="","",往来单位!$C$442&amp;"")</f>
      </c>
      <c r="D444" s="53">
        <f t="shared" si="0"/>
      </c>
      <c r="E444" s="53">
        <f t="shared" si="1"/>
      </c>
      <c r="F444" s="53">
        <f t="shared" si="2"/>
      </c>
      <c r="G444" s="59">
        <f t="shared" si="3"/>
      </c>
      <c r="H444" s="53">
        <f t="shared" si="4"/>
      </c>
      <c r="I444" s="53">
        <f t="shared" si="5"/>
      </c>
      <c r="J444" s="53">
        <f t="shared" si="6"/>
      </c>
      <c r="K444" s="59">
        <f t="shared" si="7"/>
      </c>
      <c r="L444" s="53">
        <f t="shared" si="8"/>
      </c>
      <c r="M444" s="59">
        <f t="shared" si="9"/>
      </c>
      <c r="N444" s="68">
        <f t="shared" si="10"/>
      </c>
      <c r="P444" s="22">
        <f t="shared" si="11"/>
      </c>
    </row>
    <row r="445">
      <c r="A445" s="56">
        <f>IF($B445="","",440)</f>
      </c>
      <c r="B445" s="66">
        <f>IF(往来单位!$B$443="","",往来单位!$B$443)</f>
      </c>
      <c r="C445" s="56">
        <f>IF($B445="","",往来单位!$C$443&amp;"")</f>
      </c>
      <c r="D445" s="53">
        <f t="shared" si="0"/>
      </c>
      <c r="E445" s="53">
        <f t="shared" si="1"/>
      </c>
      <c r="F445" s="53">
        <f t="shared" si="2"/>
      </c>
      <c r="G445" s="59">
        <f t="shared" si="3"/>
      </c>
      <c r="H445" s="53">
        <f t="shared" si="4"/>
      </c>
      <c r="I445" s="53">
        <f t="shared" si="5"/>
      </c>
      <c r="J445" s="53">
        <f t="shared" si="6"/>
      </c>
      <c r="K445" s="59">
        <f t="shared" si="7"/>
      </c>
      <c r="L445" s="53">
        <f t="shared" si="8"/>
      </c>
      <c r="M445" s="59">
        <f t="shared" si="9"/>
      </c>
      <c r="N445" s="68">
        <f t="shared" si="10"/>
      </c>
      <c r="P445" s="22">
        <f t="shared" si="11"/>
      </c>
    </row>
    <row r="446">
      <c r="A446" s="56">
        <f>IF($B446="","",441)</f>
      </c>
      <c r="B446" s="66">
        <f>IF(往来单位!$B$444="","",往来单位!$B$444)</f>
      </c>
      <c r="C446" s="56">
        <f>IF($B446="","",往来单位!$C$444&amp;"")</f>
      </c>
      <c r="D446" s="53">
        <f t="shared" si="0"/>
      </c>
      <c r="E446" s="53">
        <f t="shared" si="1"/>
      </c>
      <c r="F446" s="53">
        <f t="shared" si="2"/>
      </c>
      <c r="G446" s="59">
        <f t="shared" si="3"/>
      </c>
      <c r="H446" s="53">
        <f t="shared" si="4"/>
      </c>
      <c r="I446" s="53">
        <f t="shared" si="5"/>
      </c>
      <c r="J446" s="53">
        <f t="shared" si="6"/>
      </c>
      <c r="K446" s="59">
        <f t="shared" si="7"/>
      </c>
      <c r="L446" s="53">
        <f t="shared" si="8"/>
      </c>
      <c r="M446" s="59">
        <f t="shared" si="9"/>
      </c>
      <c r="N446" s="68">
        <f t="shared" si="10"/>
      </c>
      <c r="P446" s="22">
        <f t="shared" si="11"/>
      </c>
    </row>
    <row r="447">
      <c r="A447" s="56">
        <f>IF($B447="","",442)</f>
      </c>
      <c r="B447" s="66">
        <f>IF(往来单位!$B$445="","",往来单位!$B$445)</f>
      </c>
      <c r="C447" s="56">
        <f>IF($B447="","",往来单位!$C$445&amp;"")</f>
      </c>
      <c r="D447" s="53">
        <f t="shared" si="0"/>
      </c>
      <c r="E447" s="53">
        <f t="shared" si="1"/>
      </c>
      <c r="F447" s="53">
        <f t="shared" si="2"/>
      </c>
      <c r="G447" s="59">
        <f t="shared" si="3"/>
      </c>
      <c r="H447" s="53">
        <f t="shared" si="4"/>
      </c>
      <c r="I447" s="53">
        <f t="shared" si="5"/>
      </c>
      <c r="J447" s="53">
        <f t="shared" si="6"/>
      </c>
      <c r="K447" s="59">
        <f t="shared" si="7"/>
      </c>
      <c r="L447" s="53">
        <f t="shared" si="8"/>
      </c>
      <c r="M447" s="59">
        <f t="shared" si="9"/>
      </c>
      <c r="N447" s="68">
        <f t="shared" si="10"/>
      </c>
      <c r="P447" s="22">
        <f t="shared" si="11"/>
      </c>
    </row>
    <row r="448">
      <c r="A448" s="56">
        <f>IF($B448="","",443)</f>
      </c>
      <c r="B448" s="66">
        <f>IF(往来单位!$B$446="","",往来单位!$B$446)</f>
      </c>
      <c r="C448" s="56">
        <f>IF($B448="","",往来单位!$C$446&amp;"")</f>
      </c>
      <c r="D448" s="53">
        <f t="shared" si="0"/>
      </c>
      <c r="E448" s="53">
        <f t="shared" si="1"/>
      </c>
      <c r="F448" s="53">
        <f t="shared" si="2"/>
      </c>
      <c r="G448" s="59">
        <f t="shared" si="3"/>
      </c>
      <c r="H448" s="53">
        <f t="shared" si="4"/>
      </c>
      <c r="I448" s="53">
        <f t="shared" si="5"/>
      </c>
      <c r="J448" s="53">
        <f t="shared" si="6"/>
      </c>
      <c r="K448" s="59">
        <f t="shared" si="7"/>
      </c>
      <c r="L448" s="53">
        <f t="shared" si="8"/>
      </c>
      <c r="M448" s="59">
        <f t="shared" si="9"/>
      </c>
      <c r="N448" s="68">
        <f t="shared" si="10"/>
      </c>
      <c r="P448" s="22">
        <f t="shared" si="11"/>
      </c>
    </row>
    <row r="449">
      <c r="A449" s="56">
        <f>IF($B449="","",444)</f>
      </c>
      <c r="B449" s="66">
        <f>IF(往来单位!$B$447="","",往来单位!$B$447)</f>
      </c>
      <c r="C449" s="56">
        <f>IF($B449="","",往来单位!$C$447&amp;"")</f>
      </c>
      <c r="D449" s="53">
        <f t="shared" si="0"/>
      </c>
      <c r="E449" s="53">
        <f t="shared" si="1"/>
      </c>
      <c r="F449" s="53">
        <f t="shared" si="2"/>
      </c>
      <c r="G449" s="59">
        <f t="shared" si="3"/>
      </c>
      <c r="H449" s="53">
        <f t="shared" si="4"/>
      </c>
      <c r="I449" s="53">
        <f t="shared" si="5"/>
      </c>
      <c r="J449" s="53">
        <f t="shared" si="6"/>
      </c>
      <c r="K449" s="59">
        <f t="shared" si="7"/>
      </c>
      <c r="L449" s="53">
        <f t="shared" si="8"/>
      </c>
      <c r="M449" s="59">
        <f t="shared" si="9"/>
      </c>
      <c r="N449" s="68">
        <f t="shared" si="10"/>
      </c>
      <c r="P449" s="22">
        <f t="shared" si="11"/>
      </c>
    </row>
    <row r="450">
      <c r="A450" s="56">
        <f>IF($B450="","",445)</f>
      </c>
      <c r="B450" s="66">
        <f>IF(往来单位!$B$448="","",往来单位!$B$448)</f>
      </c>
      <c r="C450" s="56">
        <f>IF($B450="","",往来单位!$C$448&amp;"")</f>
      </c>
      <c r="D450" s="53">
        <f t="shared" si="0"/>
      </c>
      <c r="E450" s="53">
        <f t="shared" si="1"/>
      </c>
      <c r="F450" s="53">
        <f t="shared" si="2"/>
      </c>
      <c r="G450" s="59">
        <f t="shared" si="3"/>
      </c>
      <c r="H450" s="53">
        <f t="shared" si="4"/>
      </c>
      <c r="I450" s="53">
        <f t="shared" si="5"/>
      </c>
      <c r="J450" s="53">
        <f t="shared" si="6"/>
      </c>
      <c r="K450" s="59">
        <f t="shared" si="7"/>
      </c>
      <c r="L450" s="53">
        <f t="shared" si="8"/>
      </c>
      <c r="M450" s="59">
        <f t="shared" si="9"/>
      </c>
      <c r="N450" s="68">
        <f t="shared" si="10"/>
      </c>
      <c r="P450" s="22">
        <f t="shared" si="11"/>
      </c>
    </row>
    <row r="451">
      <c r="A451" s="56">
        <f>IF($B451="","",446)</f>
      </c>
      <c r="B451" s="66">
        <f>IF(往来单位!$B$449="","",往来单位!$B$449)</f>
      </c>
      <c r="C451" s="56">
        <f>IF($B451="","",往来单位!$C$449&amp;"")</f>
      </c>
      <c r="D451" s="53">
        <f t="shared" si="0"/>
      </c>
      <c r="E451" s="53">
        <f t="shared" si="1"/>
      </c>
      <c r="F451" s="53">
        <f t="shared" si="2"/>
      </c>
      <c r="G451" s="59">
        <f t="shared" si="3"/>
      </c>
      <c r="H451" s="53">
        <f t="shared" si="4"/>
      </c>
      <c r="I451" s="53">
        <f t="shared" si="5"/>
      </c>
      <c r="J451" s="53">
        <f t="shared" si="6"/>
      </c>
      <c r="K451" s="59">
        <f t="shared" si="7"/>
      </c>
      <c r="L451" s="53">
        <f t="shared" si="8"/>
      </c>
      <c r="M451" s="59">
        <f t="shared" si="9"/>
      </c>
      <c r="N451" s="68">
        <f t="shared" si="10"/>
      </c>
      <c r="P451" s="22">
        <f t="shared" si="11"/>
      </c>
    </row>
    <row r="452">
      <c r="A452" s="56">
        <f>IF($B452="","",447)</f>
      </c>
      <c r="B452" s="66">
        <f>IF(往来单位!$B$450="","",往来单位!$B$450)</f>
      </c>
      <c r="C452" s="56">
        <f>IF($B452="","",往来单位!$C$450&amp;"")</f>
      </c>
      <c r="D452" s="53">
        <f t="shared" si="0"/>
      </c>
      <c r="E452" s="53">
        <f t="shared" si="1"/>
      </c>
      <c r="F452" s="53">
        <f t="shared" si="2"/>
      </c>
      <c r="G452" s="59">
        <f t="shared" si="3"/>
      </c>
      <c r="H452" s="53">
        <f t="shared" si="4"/>
      </c>
      <c r="I452" s="53">
        <f t="shared" si="5"/>
      </c>
      <c r="J452" s="53">
        <f t="shared" si="6"/>
      </c>
      <c r="K452" s="59">
        <f t="shared" si="7"/>
      </c>
      <c r="L452" s="53">
        <f t="shared" si="8"/>
      </c>
      <c r="M452" s="59">
        <f t="shared" si="9"/>
      </c>
      <c r="N452" s="68">
        <f t="shared" si="10"/>
      </c>
      <c r="P452" s="22">
        <f t="shared" si="11"/>
      </c>
    </row>
    <row r="453">
      <c r="A453" s="56">
        <f>IF($B453="","",448)</f>
      </c>
      <c r="B453" s="66">
        <f>IF(往来单位!$B$451="","",往来单位!$B$451)</f>
      </c>
      <c r="C453" s="56">
        <f>IF($B453="","",往来单位!$C$451&amp;"")</f>
      </c>
      <c r="D453" s="53">
        <f t="shared" si="0"/>
      </c>
      <c r="E453" s="53">
        <f t="shared" si="1"/>
      </c>
      <c r="F453" s="53">
        <f t="shared" si="2"/>
      </c>
      <c r="G453" s="59">
        <f t="shared" si="3"/>
      </c>
      <c r="H453" s="53">
        <f t="shared" si="4"/>
      </c>
      <c r="I453" s="53">
        <f t="shared" si="5"/>
      </c>
      <c r="J453" s="53">
        <f t="shared" si="6"/>
      </c>
      <c r="K453" s="59">
        <f t="shared" si="7"/>
      </c>
      <c r="L453" s="53">
        <f t="shared" si="8"/>
      </c>
      <c r="M453" s="59">
        <f t="shared" si="9"/>
      </c>
      <c r="N453" s="68">
        <f t="shared" si="10"/>
      </c>
      <c r="P453" s="22">
        <f t="shared" si="11"/>
      </c>
    </row>
    <row r="454">
      <c r="A454" s="56">
        <f>IF($B454="","",449)</f>
      </c>
      <c r="B454" s="66">
        <f>IF(往来单位!$B$452="","",往来单位!$B$452)</f>
      </c>
      <c r="C454" s="56">
        <f>IF($B454="","",往来单位!$C$452&amp;"")</f>
      </c>
      <c r="D454" s="53">
        <f t="shared" si="0"/>
      </c>
      <c r="E454" s="53">
        <f t="shared" si="1"/>
      </c>
      <c r="F454" s="53">
        <f t="shared" si="2"/>
      </c>
      <c r="G454" s="59">
        <f t="shared" si="3"/>
      </c>
      <c r="H454" s="53">
        <f t="shared" si="4"/>
      </c>
      <c r="I454" s="53">
        <f t="shared" si="5"/>
      </c>
      <c r="J454" s="53">
        <f t="shared" si="6"/>
      </c>
      <c r="K454" s="59">
        <f t="shared" si="7"/>
      </c>
      <c r="L454" s="53">
        <f t="shared" si="8"/>
      </c>
      <c r="M454" s="59">
        <f t="shared" si="9"/>
      </c>
      <c r="N454" s="68">
        <f t="shared" si="10"/>
      </c>
      <c r="P454" s="22">
        <f t="shared" si="11"/>
      </c>
    </row>
    <row r="455">
      <c r="A455" s="56">
        <f>IF($B455="","",450)</f>
      </c>
      <c r="B455" s="66">
        <f>IF(往来单位!$B$453="","",往来单位!$B$453)</f>
      </c>
      <c r="C455" s="56">
        <f>IF($B455="","",往来单位!$C$453&amp;"")</f>
      </c>
      <c r="D455" s="53">
        <f t="shared" si="0"/>
      </c>
      <c r="E455" s="53">
        <f t="shared" si="1"/>
      </c>
      <c r="F455" s="53">
        <f t="shared" si="2"/>
      </c>
      <c r="G455" s="59">
        <f t="shared" si="3"/>
      </c>
      <c r="H455" s="53">
        <f t="shared" si="4"/>
      </c>
      <c r="I455" s="53">
        <f t="shared" si="5"/>
      </c>
      <c r="J455" s="53">
        <f t="shared" si="6"/>
      </c>
      <c r="K455" s="59">
        <f t="shared" si="7"/>
      </c>
      <c r="L455" s="53">
        <f t="shared" si="8"/>
      </c>
      <c r="M455" s="59">
        <f t="shared" si="9"/>
      </c>
      <c r="N455" s="68">
        <f t="shared" si="10"/>
      </c>
      <c r="P455" s="22">
        <f t="shared" si="11"/>
      </c>
    </row>
    <row r="456">
      <c r="A456" s="56">
        <f>IF($B456="","",451)</f>
      </c>
      <c r="B456" s="66">
        <f>IF(往来单位!$B$454="","",往来单位!$B$454)</f>
      </c>
      <c r="C456" s="56">
        <f>IF($B456="","",往来单位!$C$454&amp;"")</f>
      </c>
      <c r="D456" s="53">
        <f t="shared" si="0"/>
      </c>
      <c r="E456" s="53">
        <f t="shared" si="1"/>
      </c>
      <c r="F456" s="53">
        <f t="shared" si="2"/>
      </c>
      <c r="G456" s="59">
        <f t="shared" si="3"/>
      </c>
      <c r="H456" s="53">
        <f t="shared" si="4"/>
      </c>
      <c r="I456" s="53">
        <f t="shared" si="5"/>
      </c>
      <c r="J456" s="53">
        <f t="shared" si="6"/>
      </c>
      <c r="K456" s="59">
        <f t="shared" si="7"/>
      </c>
      <c r="L456" s="53">
        <f t="shared" si="8"/>
      </c>
      <c r="M456" s="59">
        <f t="shared" si="9"/>
      </c>
      <c r="N456" s="68">
        <f t="shared" si="10"/>
      </c>
      <c r="P456" s="22">
        <f t="shared" si="11"/>
      </c>
    </row>
    <row r="457">
      <c r="A457" s="56">
        <f>IF($B457="","",452)</f>
      </c>
      <c r="B457" s="66">
        <f>IF(往来单位!$B$455="","",往来单位!$B$455)</f>
      </c>
      <c r="C457" s="56">
        <f>IF($B457="","",往来单位!$C$455&amp;"")</f>
      </c>
      <c r="D457" s="53">
        <f t="shared" si="0"/>
      </c>
      <c r="E457" s="53">
        <f t="shared" si="1"/>
      </c>
      <c r="F457" s="53">
        <f t="shared" si="2"/>
      </c>
      <c r="G457" s="59">
        <f t="shared" si="3"/>
      </c>
      <c r="H457" s="53">
        <f t="shared" si="4"/>
      </c>
      <c r="I457" s="53">
        <f t="shared" si="5"/>
      </c>
      <c r="J457" s="53">
        <f t="shared" si="6"/>
      </c>
      <c r="K457" s="59">
        <f t="shared" si="7"/>
      </c>
      <c r="L457" s="53">
        <f t="shared" si="8"/>
      </c>
      <c r="M457" s="59">
        <f t="shared" si="9"/>
      </c>
      <c r="N457" s="68">
        <f t="shared" si="10"/>
      </c>
      <c r="P457" s="22">
        <f t="shared" si="11"/>
      </c>
    </row>
    <row r="458">
      <c r="A458" s="56">
        <f>IF($B458="","",453)</f>
      </c>
      <c r="B458" s="66">
        <f>IF(往来单位!$B$456="","",往来单位!$B$456)</f>
      </c>
      <c r="C458" s="56">
        <f>IF($B458="","",往来单位!$C$456&amp;"")</f>
      </c>
      <c r="D458" s="53">
        <f t="shared" si="0"/>
      </c>
      <c r="E458" s="53">
        <f t="shared" si="1"/>
      </c>
      <c r="F458" s="53">
        <f t="shared" si="2"/>
      </c>
      <c r="G458" s="59">
        <f t="shared" si="3"/>
      </c>
      <c r="H458" s="53">
        <f t="shared" si="4"/>
      </c>
      <c r="I458" s="53">
        <f t="shared" si="5"/>
      </c>
      <c r="J458" s="53">
        <f t="shared" si="6"/>
      </c>
      <c r="K458" s="59">
        <f t="shared" si="7"/>
      </c>
      <c r="L458" s="53">
        <f t="shared" si="8"/>
      </c>
      <c r="M458" s="59">
        <f t="shared" si="9"/>
      </c>
      <c r="N458" s="68">
        <f t="shared" si="10"/>
      </c>
      <c r="P458" s="22">
        <f t="shared" si="11"/>
      </c>
    </row>
    <row r="459">
      <c r="A459" s="56">
        <f>IF($B459="","",454)</f>
      </c>
      <c r="B459" s="66">
        <f>IF(往来单位!$B$457="","",往来单位!$B$457)</f>
      </c>
      <c r="C459" s="56">
        <f>IF($B459="","",往来单位!$C$457&amp;"")</f>
      </c>
      <c r="D459" s="53">
        <f t="shared" si="0"/>
      </c>
      <c r="E459" s="53">
        <f t="shared" si="1"/>
      </c>
      <c r="F459" s="53">
        <f t="shared" si="2"/>
      </c>
      <c r="G459" s="59">
        <f t="shared" si="3"/>
      </c>
      <c r="H459" s="53">
        <f t="shared" si="4"/>
      </c>
      <c r="I459" s="53">
        <f t="shared" si="5"/>
      </c>
      <c r="J459" s="53">
        <f t="shared" si="6"/>
      </c>
      <c r="K459" s="59">
        <f t="shared" si="7"/>
      </c>
      <c r="L459" s="53">
        <f t="shared" si="8"/>
      </c>
      <c r="M459" s="59">
        <f t="shared" si="9"/>
      </c>
      <c r="N459" s="68">
        <f t="shared" si="10"/>
      </c>
      <c r="P459" s="22">
        <f t="shared" si="11"/>
      </c>
    </row>
    <row r="460">
      <c r="A460" s="56">
        <f>IF($B460="","",455)</f>
      </c>
      <c r="B460" s="66">
        <f>IF(往来单位!$B$458="","",往来单位!$B$458)</f>
      </c>
      <c r="C460" s="56">
        <f>IF($B460="","",往来单位!$C$458&amp;"")</f>
      </c>
      <c r="D460" s="53">
        <f t="shared" si="0"/>
      </c>
      <c r="E460" s="53">
        <f t="shared" si="1"/>
      </c>
      <c r="F460" s="53">
        <f t="shared" si="2"/>
      </c>
      <c r="G460" s="59">
        <f t="shared" si="3"/>
      </c>
      <c r="H460" s="53">
        <f t="shared" si="4"/>
      </c>
      <c r="I460" s="53">
        <f t="shared" si="5"/>
      </c>
      <c r="J460" s="53">
        <f t="shared" si="6"/>
      </c>
      <c r="K460" s="59">
        <f t="shared" si="7"/>
      </c>
      <c r="L460" s="53">
        <f t="shared" si="8"/>
      </c>
      <c r="M460" s="59">
        <f t="shared" si="9"/>
      </c>
      <c r="N460" s="68">
        <f t="shared" si="10"/>
      </c>
      <c r="P460" s="22">
        <f t="shared" si="11"/>
      </c>
    </row>
    <row r="461">
      <c r="A461" s="56">
        <f>IF($B461="","",456)</f>
      </c>
      <c r="B461" s="66">
        <f>IF(往来单位!$B$459="","",往来单位!$B$459)</f>
      </c>
      <c r="C461" s="56">
        <f>IF($B461="","",往来单位!$C$459&amp;"")</f>
      </c>
      <c r="D461" s="53">
        <f t="shared" si="0"/>
      </c>
      <c r="E461" s="53">
        <f t="shared" si="1"/>
      </c>
      <c r="F461" s="53">
        <f t="shared" si="2"/>
      </c>
      <c r="G461" s="59">
        <f t="shared" si="3"/>
      </c>
      <c r="H461" s="53">
        <f t="shared" si="4"/>
      </c>
      <c r="I461" s="53">
        <f t="shared" si="5"/>
      </c>
      <c r="J461" s="53">
        <f t="shared" si="6"/>
      </c>
      <c r="K461" s="59">
        <f t="shared" si="7"/>
      </c>
      <c r="L461" s="53">
        <f t="shared" si="8"/>
      </c>
      <c r="M461" s="59">
        <f t="shared" si="9"/>
      </c>
      <c r="N461" s="68">
        <f t="shared" si="10"/>
      </c>
      <c r="P461" s="22">
        <f t="shared" si="11"/>
      </c>
    </row>
    <row r="462">
      <c r="A462" s="56">
        <f>IF($B462="","",457)</f>
      </c>
      <c r="B462" s="66">
        <f>IF(往来单位!$B$460="","",往来单位!$B$460)</f>
      </c>
      <c r="C462" s="56">
        <f>IF($B462="","",往来单位!$C$460&amp;"")</f>
      </c>
      <c r="D462" s="53">
        <f t="shared" si="0"/>
      </c>
      <c r="E462" s="53">
        <f t="shared" si="1"/>
      </c>
      <c r="F462" s="53">
        <f t="shared" si="2"/>
      </c>
      <c r="G462" s="59">
        <f t="shared" si="3"/>
      </c>
      <c r="H462" s="53">
        <f t="shared" si="4"/>
      </c>
      <c r="I462" s="53">
        <f t="shared" si="5"/>
      </c>
      <c r="J462" s="53">
        <f t="shared" si="6"/>
      </c>
      <c r="K462" s="59">
        <f t="shared" si="7"/>
      </c>
      <c r="L462" s="53">
        <f t="shared" si="8"/>
      </c>
      <c r="M462" s="59">
        <f t="shared" si="9"/>
      </c>
      <c r="N462" s="68">
        <f t="shared" si="10"/>
      </c>
      <c r="P462" s="22">
        <f t="shared" si="11"/>
      </c>
    </row>
    <row r="463">
      <c r="A463" s="56">
        <f>IF($B463="","",458)</f>
      </c>
      <c r="B463" s="66">
        <f>IF(往来单位!$B$461="","",往来单位!$B$461)</f>
      </c>
      <c r="C463" s="56">
        <f>IF($B463="","",往来单位!$C$461&amp;"")</f>
      </c>
      <c r="D463" s="53">
        <f t="shared" si="0"/>
      </c>
      <c r="E463" s="53">
        <f t="shared" si="1"/>
      </c>
      <c r="F463" s="53">
        <f t="shared" si="2"/>
      </c>
      <c r="G463" s="59">
        <f t="shared" si="3"/>
      </c>
      <c r="H463" s="53">
        <f t="shared" si="4"/>
      </c>
      <c r="I463" s="53">
        <f t="shared" si="5"/>
      </c>
      <c r="J463" s="53">
        <f t="shared" si="6"/>
      </c>
      <c r="K463" s="59">
        <f t="shared" si="7"/>
      </c>
      <c r="L463" s="53">
        <f t="shared" si="8"/>
      </c>
      <c r="M463" s="59">
        <f t="shared" si="9"/>
      </c>
      <c r="N463" s="68">
        <f t="shared" si="10"/>
      </c>
      <c r="P463" s="22">
        <f t="shared" si="11"/>
      </c>
    </row>
    <row r="464">
      <c r="A464" s="56">
        <f>IF($B464="","",459)</f>
      </c>
      <c r="B464" s="66">
        <f>IF(往来单位!$B$462="","",往来单位!$B$462)</f>
      </c>
      <c r="C464" s="56">
        <f>IF($B464="","",往来单位!$C$462&amp;"")</f>
      </c>
      <c r="D464" s="53">
        <f t="shared" si="0"/>
      </c>
      <c r="E464" s="53">
        <f t="shared" si="1"/>
      </c>
      <c r="F464" s="53">
        <f t="shared" si="2"/>
      </c>
      <c r="G464" s="59">
        <f t="shared" si="3"/>
      </c>
      <c r="H464" s="53">
        <f t="shared" si="4"/>
      </c>
      <c r="I464" s="53">
        <f t="shared" si="5"/>
      </c>
      <c r="J464" s="53">
        <f t="shared" si="6"/>
      </c>
      <c r="K464" s="59">
        <f t="shared" si="7"/>
      </c>
      <c r="L464" s="53">
        <f t="shared" si="8"/>
      </c>
      <c r="M464" s="59">
        <f t="shared" si="9"/>
      </c>
      <c r="N464" s="68">
        <f t="shared" si="10"/>
      </c>
      <c r="P464" s="22">
        <f t="shared" si="11"/>
      </c>
    </row>
    <row r="465">
      <c r="A465" s="56">
        <f>IF($B465="","",460)</f>
      </c>
      <c r="B465" s="66">
        <f>IF(往来单位!$B$463="","",往来单位!$B$463)</f>
      </c>
      <c r="C465" s="56">
        <f>IF($B465="","",往来单位!$C$463&amp;"")</f>
      </c>
      <c r="D465" s="53">
        <f t="shared" si="0"/>
      </c>
      <c r="E465" s="53">
        <f t="shared" si="1"/>
      </c>
      <c r="F465" s="53">
        <f t="shared" si="2"/>
      </c>
      <c r="G465" s="59">
        <f t="shared" si="3"/>
      </c>
      <c r="H465" s="53">
        <f t="shared" si="4"/>
      </c>
      <c r="I465" s="53">
        <f t="shared" si="5"/>
      </c>
      <c r="J465" s="53">
        <f t="shared" si="6"/>
      </c>
      <c r="K465" s="59">
        <f t="shared" si="7"/>
      </c>
      <c r="L465" s="53">
        <f t="shared" si="8"/>
      </c>
      <c r="M465" s="59">
        <f t="shared" si="9"/>
      </c>
      <c r="N465" s="68">
        <f t="shared" si="10"/>
      </c>
      <c r="P465" s="22">
        <f t="shared" si="11"/>
      </c>
    </row>
    <row r="466">
      <c r="A466" s="56">
        <f>IF($B466="","",461)</f>
      </c>
      <c r="B466" s="66">
        <f>IF(往来单位!$B$464="","",往来单位!$B$464)</f>
      </c>
      <c r="C466" s="56">
        <f>IF($B466="","",往来单位!$C$464&amp;"")</f>
      </c>
      <c r="D466" s="53">
        <f t="shared" si="0"/>
      </c>
      <c r="E466" s="53">
        <f t="shared" si="1"/>
      </c>
      <c r="F466" s="53">
        <f t="shared" si="2"/>
      </c>
      <c r="G466" s="59">
        <f t="shared" si="3"/>
      </c>
      <c r="H466" s="53">
        <f t="shared" si="4"/>
      </c>
      <c r="I466" s="53">
        <f t="shared" si="5"/>
      </c>
      <c r="J466" s="53">
        <f t="shared" si="6"/>
      </c>
      <c r="K466" s="59">
        <f t="shared" si="7"/>
      </c>
      <c r="L466" s="53">
        <f t="shared" si="8"/>
      </c>
      <c r="M466" s="59">
        <f t="shared" si="9"/>
      </c>
      <c r="N466" s="68">
        <f t="shared" si="10"/>
      </c>
      <c r="P466" s="22">
        <f t="shared" si="11"/>
      </c>
    </row>
    <row r="467">
      <c r="A467" s="56">
        <f>IF($B467="","",462)</f>
      </c>
      <c r="B467" s="66">
        <f>IF(往来单位!$B$465="","",往来单位!$B$465)</f>
      </c>
      <c r="C467" s="56">
        <f>IF($B467="","",往来单位!$C$465&amp;"")</f>
      </c>
      <c r="D467" s="53">
        <f t="shared" si="0"/>
      </c>
      <c r="E467" s="53">
        <f t="shared" si="1"/>
      </c>
      <c r="F467" s="53">
        <f t="shared" si="2"/>
      </c>
      <c r="G467" s="59">
        <f t="shared" si="3"/>
      </c>
      <c r="H467" s="53">
        <f t="shared" si="4"/>
      </c>
      <c r="I467" s="53">
        <f t="shared" si="5"/>
      </c>
      <c r="J467" s="53">
        <f t="shared" si="6"/>
      </c>
      <c r="K467" s="59">
        <f t="shared" si="7"/>
      </c>
      <c r="L467" s="53">
        <f t="shared" si="8"/>
      </c>
      <c r="M467" s="59">
        <f t="shared" si="9"/>
      </c>
      <c r="N467" s="68">
        <f t="shared" si="10"/>
      </c>
      <c r="P467" s="22">
        <f t="shared" si="11"/>
      </c>
    </row>
    <row r="468">
      <c r="A468" s="56">
        <f>IF($B468="","",463)</f>
      </c>
      <c r="B468" s="66">
        <f>IF(往来单位!$B$466="","",往来单位!$B$466)</f>
      </c>
      <c r="C468" s="56">
        <f>IF($B468="","",往来单位!$C$466&amp;"")</f>
      </c>
      <c r="D468" s="53">
        <f t="shared" si="0"/>
      </c>
      <c r="E468" s="53">
        <f t="shared" si="1"/>
      </c>
      <c r="F468" s="53">
        <f t="shared" si="2"/>
      </c>
      <c r="G468" s="59">
        <f t="shared" si="3"/>
      </c>
      <c r="H468" s="53">
        <f t="shared" si="4"/>
      </c>
      <c r="I468" s="53">
        <f t="shared" si="5"/>
      </c>
      <c r="J468" s="53">
        <f t="shared" si="6"/>
      </c>
      <c r="K468" s="59">
        <f t="shared" si="7"/>
      </c>
      <c r="L468" s="53">
        <f t="shared" si="8"/>
      </c>
      <c r="M468" s="59">
        <f t="shared" si="9"/>
      </c>
      <c r="N468" s="68">
        <f t="shared" si="10"/>
      </c>
      <c r="P468" s="22">
        <f t="shared" si="11"/>
      </c>
    </row>
    <row r="469">
      <c r="A469" s="56">
        <f>IF($B469="","",464)</f>
      </c>
      <c r="B469" s="66">
        <f>IF(往来单位!$B$467="","",往来单位!$B$467)</f>
      </c>
      <c r="C469" s="56">
        <f>IF($B469="","",往来单位!$C$467&amp;"")</f>
      </c>
      <c r="D469" s="53">
        <f t="shared" si="0"/>
      </c>
      <c r="E469" s="53">
        <f t="shared" si="1"/>
      </c>
      <c r="F469" s="53">
        <f t="shared" si="2"/>
      </c>
      <c r="G469" s="59">
        <f t="shared" si="3"/>
      </c>
      <c r="H469" s="53">
        <f t="shared" si="4"/>
      </c>
      <c r="I469" s="53">
        <f t="shared" si="5"/>
      </c>
      <c r="J469" s="53">
        <f t="shared" si="6"/>
      </c>
      <c r="K469" s="59">
        <f t="shared" si="7"/>
      </c>
      <c r="L469" s="53">
        <f t="shared" si="8"/>
      </c>
      <c r="M469" s="59">
        <f t="shared" si="9"/>
      </c>
      <c r="N469" s="68">
        <f t="shared" si="10"/>
      </c>
      <c r="P469" s="22">
        <f t="shared" si="11"/>
      </c>
    </row>
    <row r="470">
      <c r="A470" s="56">
        <f>IF($B470="","",465)</f>
      </c>
      <c r="B470" s="66">
        <f>IF(往来单位!$B$468="","",往来单位!$B$468)</f>
      </c>
      <c r="C470" s="56">
        <f>IF($B470="","",往来单位!$C$468&amp;"")</f>
      </c>
      <c r="D470" s="53">
        <f t="shared" si="0"/>
      </c>
      <c r="E470" s="53">
        <f t="shared" si="1"/>
      </c>
      <c r="F470" s="53">
        <f t="shared" si="2"/>
      </c>
      <c r="G470" s="59">
        <f t="shared" si="3"/>
      </c>
      <c r="H470" s="53">
        <f t="shared" si="4"/>
      </c>
      <c r="I470" s="53">
        <f t="shared" si="5"/>
      </c>
      <c r="J470" s="53">
        <f t="shared" si="6"/>
      </c>
      <c r="K470" s="59">
        <f t="shared" si="7"/>
      </c>
      <c r="L470" s="53">
        <f t="shared" si="8"/>
      </c>
      <c r="M470" s="59">
        <f t="shared" si="9"/>
      </c>
      <c r="N470" s="68">
        <f t="shared" si="10"/>
      </c>
      <c r="P470" s="22">
        <f t="shared" si="11"/>
      </c>
    </row>
    <row r="471">
      <c r="A471" s="56">
        <f>IF($B471="","",466)</f>
      </c>
      <c r="B471" s="66">
        <f>IF(往来单位!$B$469="","",往来单位!$B$469)</f>
      </c>
      <c r="C471" s="56">
        <f>IF($B471="","",往来单位!$C$469&amp;"")</f>
      </c>
      <c r="D471" s="53">
        <f t="shared" si="0"/>
      </c>
      <c r="E471" s="53">
        <f t="shared" si="1"/>
      </c>
      <c r="F471" s="53">
        <f t="shared" si="2"/>
      </c>
      <c r="G471" s="59">
        <f t="shared" si="3"/>
      </c>
      <c r="H471" s="53">
        <f t="shared" si="4"/>
      </c>
      <c r="I471" s="53">
        <f t="shared" si="5"/>
      </c>
      <c r="J471" s="53">
        <f t="shared" si="6"/>
      </c>
      <c r="K471" s="59">
        <f t="shared" si="7"/>
      </c>
      <c r="L471" s="53">
        <f t="shared" si="8"/>
      </c>
      <c r="M471" s="59">
        <f t="shared" si="9"/>
      </c>
      <c r="N471" s="68">
        <f t="shared" si="10"/>
      </c>
      <c r="P471" s="22">
        <f t="shared" si="11"/>
      </c>
    </row>
    <row r="472">
      <c r="A472" s="56">
        <f>IF($B472="","",467)</f>
      </c>
      <c r="B472" s="66">
        <f>IF(往来单位!$B$470="","",往来单位!$B$470)</f>
      </c>
      <c r="C472" s="56">
        <f>IF($B472="","",往来单位!$C$470&amp;"")</f>
      </c>
      <c r="D472" s="53">
        <f t="shared" si="0"/>
      </c>
      <c r="E472" s="53">
        <f t="shared" si="1"/>
      </c>
      <c r="F472" s="53">
        <f t="shared" si="2"/>
      </c>
      <c r="G472" s="59">
        <f t="shared" si="3"/>
      </c>
      <c r="H472" s="53">
        <f t="shared" si="4"/>
      </c>
      <c r="I472" s="53">
        <f t="shared" si="5"/>
      </c>
      <c r="J472" s="53">
        <f t="shared" si="6"/>
      </c>
      <c r="K472" s="59">
        <f t="shared" si="7"/>
      </c>
      <c r="L472" s="53">
        <f t="shared" si="8"/>
      </c>
      <c r="M472" s="59">
        <f t="shared" si="9"/>
      </c>
      <c r="N472" s="68">
        <f t="shared" si="10"/>
      </c>
      <c r="P472" s="22">
        <f t="shared" si="11"/>
      </c>
    </row>
    <row r="473">
      <c r="A473" s="56">
        <f>IF($B473="","",468)</f>
      </c>
      <c r="B473" s="66">
        <f>IF(往来单位!$B$471="","",往来单位!$B$471)</f>
      </c>
      <c r="C473" s="56">
        <f>IF($B473="","",往来单位!$C$471&amp;"")</f>
      </c>
      <c r="D473" s="53">
        <f t="shared" si="0"/>
      </c>
      <c r="E473" s="53">
        <f t="shared" si="1"/>
      </c>
      <c r="F473" s="53">
        <f t="shared" si="2"/>
      </c>
      <c r="G473" s="59">
        <f t="shared" si="3"/>
      </c>
      <c r="H473" s="53">
        <f t="shared" si="4"/>
      </c>
      <c r="I473" s="53">
        <f t="shared" si="5"/>
      </c>
      <c r="J473" s="53">
        <f t="shared" si="6"/>
      </c>
      <c r="K473" s="59">
        <f t="shared" si="7"/>
      </c>
      <c r="L473" s="53">
        <f t="shared" si="8"/>
      </c>
      <c r="M473" s="59">
        <f t="shared" si="9"/>
      </c>
      <c r="N473" s="68">
        <f t="shared" si="10"/>
      </c>
      <c r="P473" s="22">
        <f t="shared" si="11"/>
      </c>
    </row>
    <row r="474">
      <c r="A474" s="56">
        <f>IF($B474="","",469)</f>
      </c>
      <c r="B474" s="66">
        <f>IF(往来单位!$B$472="","",往来单位!$B$472)</f>
      </c>
      <c r="C474" s="56">
        <f>IF($B474="","",往来单位!$C$472&amp;"")</f>
      </c>
      <c r="D474" s="53">
        <f t="shared" si="0"/>
      </c>
      <c r="E474" s="53">
        <f t="shared" si="1"/>
      </c>
      <c r="F474" s="53">
        <f t="shared" si="2"/>
      </c>
      <c r="G474" s="59">
        <f t="shared" si="3"/>
      </c>
      <c r="H474" s="53">
        <f t="shared" si="4"/>
      </c>
      <c r="I474" s="53">
        <f t="shared" si="5"/>
      </c>
      <c r="J474" s="53">
        <f t="shared" si="6"/>
      </c>
      <c r="K474" s="59">
        <f t="shared" si="7"/>
      </c>
      <c r="L474" s="53">
        <f t="shared" si="8"/>
      </c>
      <c r="M474" s="59">
        <f t="shared" si="9"/>
      </c>
      <c r="N474" s="68">
        <f t="shared" si="10"/>
      </c>
      <c r="P474" s="22">
        <f t="shared" si="11"/>
      </c>
    </row>
    <row r="475">
      <c r="A475" s="56">
        <f>IF($B475="","",470)</f>
      </c>
      <c r="B475" s="66">
        <f>IF(往来单位!$B$473="","",往来单位!$B$473)</f>
      </c>
      <c r="C475" s="56">
        <f>IF($B475="","",往来单位!$C$473&amp;"")</f>
      </c>
      <c r="D475" s="53">
        <f t="shared" si="0"/>
      </c>
      <c r="E475" s="53">
        <f t="shared" si="1"/>
      </c>
      <c r="F475" s="53">
        <f t="shared" si="2"/>
      </c>
      <c r="G475" s="59">
        <f t="shared" si="3"/>
      </c>
      <c r="H475" s="53">
        <f t="shared" si="4"/>
      </c>
      <c r="I475" s="53">
        <f t="shared" si="5"/>
      </c>
      <c r="J475" s="53">
        <f t="shared" si="6"/>
      </c>
      <c r="K475" s="59">
        <f t="shared" si="7"/>
      </c>
      <c r="L475" s="53">
        <f t="shared" si="8"/>
      </c>
      <c r="M475" s="59">
        <f t="shared" si="9"/>
      </c>
      <c r="N475" s="68">
        <f t="shared" si="10"/>
      </c>
      <c r="P475" s="22">
        <f t="shared" si="11"/>
      </c>
    </row>
    <row r="476">
      <c r="A476" s="56">
        <f>IF($B476="","",471)</f>
      </c>
      <c r="B476" s="66">
        <f>IF(往来单位!$B$474="","",往来单位!$B$474)</f>
      </c>
      <c r="C476" s="56">
        <f>IF($B476="","",往来单位!$C$474&amp;"")</f>
      </c>
      <c r="D476" s="53">
        <f t="shared" si="0"/>
      </c>
      <c r="E476" s="53">
        <f t="shared" si="1"/>
      </c>
      <c r="F476" s="53">
        <f t="shared" si="2"/>
      </c>
      <c r="G476" s="59">
        <f t="shared" si="3"/>
      </c>
      <c r="H476" s="53">
        <f t="shared" si="4"/>
      </c>
      <c r="I476" s="53">
        <f t="shared" si="5"/>
      </c>
      <c r="J476" s="53">
        <f t="shared" si="6"/>
      </c>
      <c r="K476" s="59">
        <f t="shared" si="7"/>
      </c>
      <c r="L476" s="53">
        <f t="shared" si="8"/>
      </c>
      <c r="M476" s="59">
        <f t="shared" si="9"/>
      </c>
      <c r="N476" s="68">
        <f t="shared" si="10"/>
      </c>
      <c r="P476" s="22">
        <f t="shared" si="11"/>
      </c>
    </row>
    <row r="477">
      <c r="A477" s="56">
        <f>IF($B477="","",472)</f>
      </c>
      <c r="B477" s="66">
        <f>IF(往来单位!$B$475="","",往来单位!$B$475)</f>
      </c>
      <c r="C477" s="56">
        <f>IF($B477="","",往来单位!$C$475&amp;"")</f>
      </c>
      <c r="D477" s="53">
        <f t="shared" si="0"/>
      </c>
      <c r="E477" s="53">
        <f t="shared" si="1"/>
      </c>
      <c r="F477" s="53">
        <f t="shared" si="2"/>
      </c>
      <c r="G477" s="59">
        <f t="shared" si="3"/>
      </c>
      <c r="H477" s="53">
        <f t="shared" si="4"/>
      </c>
      <c r="I477" s="53">
        <f t="shared" si="5"/>
      </c>
      <c r="J477" s="53">
        <f t="shared" si="6"/>
      </c>
      <c r="K477" s="59">
        <f t="shared" si="7"/>
      </c>
      <c r="L477" s="53">
        <f t="shared" si="8"/>
      </c>
      <c r="M477" s="59">
        <f t="shared" si="9"/>
      </c>
      <c r="N477" s="68">
        <f t="shared" si="10"/>
      </c>
      <c r="P477" s="22">
        <f t="shared" si="11"/>
      </c>
    </row>
    <row r="478">
      <c r="A478" s="56">
        <f>IF($B478="","",473)</f>
      </c>
      <c r="B478" s="66">
        <f>IF(往来单位!$B$476="","",往来单位!$B$476)</f>
      </c>
      <c r="C478" s="56">
        <f>IF($B478="","",往来单位!$C$476&amp;"")</f>
      </c>
      <c r="D478" s="53">
        <f t="shared" si="0"/>
      </c>
      <c r="E478" s="53">
        <f t="shared" si="1"/>
      </c>
      <c r="F478" s="53">
        <f t="shared" si="2"/>
      </c>
      <c r="G478" s="59">
        <f t="shared" si="3"/>
      </c>
      <c r="H478" s="53">
        <f t="shared" si="4"/>
      </c>
      <c r="I478" s="53">
        <f t="shared" si="5"/>
      </c>
      <c r="J478" s="53">
        <f t="shared" si="6"/>
      </c>
      <c r="K478" s="59">
        <f t="shared" si="7"/>
      </c>
      <c r="L478" s="53">
        <f t="shared" si="8"/>
      </c>
      <c r="M478" s="59">
        <f t="shared" si="9"/>
      </c>
      <c r="N478" s="68">
        <f t="shared" si="10"/>
      </c>
      <c r="P478" s="22">
        <f t="shared" si="11"/>
      </c>
    </row>
    <row r="479">
      <c r="A479" s="56">
        <f>IF($B479="","",474)</f>
      </c>
      <c r="B479" s="66">
        <f>IF(往来单位!$B$477="","",往来单位!$B$477)</f>
      </c>
      <c r="C479" s="56">
        <f>IF($B479="","",往来单位!$C$477&amp;"")</f>
      </c>
      <c r="D479" s="53">
        <f t="shared" si="0"/>
      </c>
      <c r="E479" s="53">
        <f t="shared" si="1"/>
      </c>
      <c r="F479" s="53">
        <f t="shared" si="2"/>
      </c>
      <c r="G479" s="59">
        <f t="shared" si="3"/>
      </c>
      <c r="H479" s="53">
        <f t="shared" si="4"/>
      </c>
      <c r="I479" s="53">
        <f t="shared" si="5"/>
      </c>
      <c r="J479" s="53">
        <f t="shared" si="6"/>
      </c>
      <c r="K479" s="59">
        <f t="shared" si="7"/>
      </c>
      <c r="L479" s="53">
        <f t="shared" si="8"/>
      </c>
      <c r="M479" s="59">
        <f t="shared" si="9"/>
      </c>
      <c r="N479" s="68">
        <f t="shared" si="10"/>
      </c>
      <c r="P479" s="22">
        <f t="shared" si="11"/>
      </c>
    </row>
    <row r="480">
      <c r="A480" s="56">
        <f>IF($B480="","",475)</f>
      </c>
      <c r="B480" s="66">
        <f>IF(往来单位!$B$478="","",往来单位!$B$478)</f>
      </c>
      <c r="C480" s="56">
        <f>IF($B480="","",往来单位!$C$478&amp;"")</f>
      </c>
      <c r="D480" s="53">
        <f t="shared" si="0"/>
      </c>
      <c r="E480" s="53">
        <f t="shared" si="1"/>
      </c>
      <c r="F480" s="53">
        <f t="shared" si="2"/>
      </c>
      <c r="G480" s="59">
        <f t="shared" si="3"/>
      </c>
      <c r="H480" s="53">
        <f t="shared" si="4"/>
      </c>
      <c r="I480" s="53">
        <f t="shared" si="5"/>
      </c>
      <c r="J480" s="53">
        <f t="shared" si="6"/>
      </c>
      <c r="K480" s="59">
        <f t="shared" si="7"/>
      </c>
      <c r="L480" s="53">
        <f t="shared" si="8"/>
      </c>
      <c r="M480" s="59">
        <f t="shared" si="9"/>
      </c>
      <c r="N480" s="68">
        <f t="shared" si="10"/>
      </c>
      <c r="P480" s="22">
        <f t="shared" si="11"/>
      </c>
    </row>
    <row r="481">
      <c r="A481" s="56">
        <f>IF($B481="","",476)</f>
      </c>
      <c r="B481" s="66">
        <f>IF(往来单位!$B$479="","",往来单位!$B$479)</f>
      </c>
      <c r="C481" s="56">
        <f>IF($B481="","",往来单位!$C$479&amp;"")</f>
      </c>
      <c r="D481" s="53">
        <f t="shared" si="0"/>
      </c>
      <c r="E481" s="53">
        <f t="shared" si="1"/>
      </c>
      <c r="F481" s="53">
        <f t="shared" si="2"/>
      </c>
      <c r="G481" s="59">
        <f t="shared" si="3"/>
      </c>
      <c r="H481" s="53">
        <f t="shared" si="4"/>
      </c>
      <c r="I481" s="53">
        <f t="shared" si="5"/>
      </c>
      <c r="J481" s="53">
        <f t="shared" si="6"/>
      </c>
      <c r="K481" s="59">
        <f t="shared" si="7"/>
      </c>
      <c r="L481" s="53">
        <f t="shared" si="8"/>
      </c>
      <c r="M481" s="59">
        <f t="shared" si="9"/>
      </c>
      <c r="N481" s="68">
        <f t="shared" si="10"/>
      </c>
      <c r="P481" s="22">
        <f t="shared" si="11"/>
      </c>
    </row>
    <row r="482">
      <c r="A482" s="56">
        <f>IF($B482="","",477)</f>
      </c>
      <c r="B482" s="66">
        <f>IF(往来单位!$B$480="","",往来单位!$B$480)</f>
      </c>
      <c r="C482" s="56">
        <f>IF($B482="","",往来单位!$C$480&amp;"")</f>
      </c>
      <c r="D482" s="53">
        <f t="shared" si="0"/>
      </c>
      <c r="E482" s="53">
        <f t="shared" si="1"/>
      </c>
      <c r="F482" s="53">
        <f t="shared" si="2"/>
      </c>
      <c r="G482" s="59">
        <f t="shared" si="3"/>
      </c>
      <c r="H482" s="53">
        <f t="shared" si="4"/>
      </c>
      <c r="I482" s="53">
        <f t="shared" si="5"/>
      </c>
      <c r="J482" s="53">
        <f t="shared" si="6"/>
      </c>
      <c r="K482" s="59">
        <f t="shared" si="7"/>
      </c>
      <c r="L482" s="53">
        <f t="shared" si="8"/>
      </c>
      <c r="M482" s="59">
        <f t="shared" si="9"/>
      </c>
      <c r="N482" s="68">
        <f t="shared" si="10"/>
      </c>
      <c r="P482" s="22">
        <f t="shared" si="11"/>
      </c>
    </row>
    <row r="483">
      <c r="A483" s="56">
        <f>IF($B483="","",478)</f>
      </c>
      <c r="B483" s="66">
        <f>IF(往来单位!$B$481="","",往来单位!$B$481)</f>
      </c>
      <c r="C483" s="56">
        <f>IF($B483="","",往来单位!$C$481&amp;"")</f>
      </c>
      <c r="D483" s="53">
        <f t="shared" si="0"/>
      </c>
      <c r="E483" s="53">
        <f t="shared" si="1"/>
      </c>
      <c r="F483" s="53">
        <f t="shared" si="2"/>
      </c>
      <c r="G483" s="59">
        <f t="shared" si="3"/>
      </c>
      <c r="H483" s="53">
        <f t="shared" si="4"/>
      </c>
      <c r="I483" s="53">
        <f t="shared" si="5"/>
      </c>
      <c r="J483" s="53">
        <f t="shared" si="6"/>
      </c>
      <c r="K483" s="59">
        <f t="shared" si="7"/>
      </c>
      <c r="L483" s="53">
        <f t="shared" si="8"/>
      </c>
      <c r="M483" s="59">
        <f t="shared" si="9"/>
      </c>
      <c r="N483" s="68">
        <f t="shared" si="10"/>
      </c>
      <c r="P483" s="22">
        <f t="shared" si="11"/>
      </c>
    </row>
    <row r="484">
      <c r="A484" s="56">
        <f>IF($B484="","",479)</f>
      </c>
      <c r="B484" s="66">
        <f>IF(往来单位!$B$482="","",往来单位!$B$482)</f>
      </c>
      <c r="C484" s="56">
        <f>IF($B484="","",往来单位!$C$482&amp;"")</f>
      </c>
      <c r="D484" s="53">
        <f t="shared" si="0"/>
      </c>
      <c r="E484" s="53">
        <f t="shared" si="1"/>
      </c>
      <c r="F484" s="53">
        <f t="shared" si="2"/>
      </c>
      <c r="G484" s="59">
        <f t="shared" si="3"/>
      </c>
      <c r="H484" s="53">
        <f t="shared" si="4"/>
      </c>
      <c r="I484" s="53">
        <f t="shared" si="5"/>
      </c>
      <c r="J484" s="53">
        <f t="shared" si="6"/>
      </c>
      <c r="K484" s="59">
        <f t="shared" si="7"/>
      </c>
      <c r="L484" s="53">
        <f t="shared" si="8"/>
      </c>
      <c r="M484" s="59">
        <f t="shared" si="9"/>
      </c>
      <c r="N484" s="68">
        <f t="shared" si="10"/>
      </c>
      <c r="P484" s="22">
        <f t="shared" si="11"/>
      </c>
    </row>
    <row r="485">
      <c r="A485" s="56">
        <f>IF($B485="","",480)</f>
      </c>
      <c r="B485" s="66">
        <f>IF(往来单位!$B$483="","",往来单位!$B$483)</f>
      </c>
      <c r="C485" s="56">
        <f>IF($B485="","",往来单位!$C$483&amp;"")</f>
      </c>
      <c r="D485" s="53">
        <f t="shared" si="0"/>
      </c>
      <c r="E485" s="53">
        <f t="shared" si="1"/>
      </c>
      <c r="F485" s="53">
        <f t="shared" si="2"/>
      </c>
      <c r="G485" s="59">
        <f t="shared" si="3"/>
      </c>
      <c r="H485" s="53">
        <f t="shared" si="4"/>
      </c>
      <c r="I485" s="53">
        <f t="shared" si="5"/>
      </c>
      <c r="J485" s="53">
        <f t="shared" si="6"/>
      </c>
      <c r="K485" s="59">
        <f t="shared" si="7"/>
      </c>
      <c r="L485" s="53">
        <f t="shared" si="8"/>
      </c>
      <c r="M485" s="59">
        <f t="shared" si="9"/>
      </c>
      <c r="N485" s="68">
        <f t="shared" si="10"/>
      </c>
      <c r="P485" s="22">
        <f t="shared" si="11"/>
      </c>
    </row>
    <row r="486">
      <c r="A486" s="56">
        <f>IF($B486="","",481)</f>
      </c>
      <c r="B486" s="66">
        <f>IF(往来单位!$B$484="","",往来单位!$B$484)</f>
      </c>
      <c r="C486" s="56">
        <f>IF($B486="","",往来单位!$C$484&amp;"")</f>
      </c>
      <c r="D486" s="53">
        <f t="shared" si="0"/>
      </c>
      <c r="E486" s="53">
        <f t="shared" si="1"/>
      </c>
      <c r="F486" s="53">
        <f t="shared" si="2"/>
      </c>
      <c r="G486" s="59">
        <f t="shared" si="3"/>
      </c>
      <c r="H486" s="53">
        <f t="shared" si="4"/>
      </c>
      <c r="I486" s="53">
        <f t="shared" si="5"/>
      </c>
      <c r="J486" s="53">
        <f t="shared" si="6"/>
      </c>
      <c r="K486" s="59">
        <f t="shared" si="7"/>
      </c>
      <c r="L486" s="53">
        <f t="shared" si="8"/>
      </c>
      <c r="M486" s="59">
        <f t="shared" si="9"/>
      </c>
      <c r="N486" s="68">
        <f t="shared" si="10"/>
      </c>
      <c r="P486" s="22">
        <f t="shared" si="11"/>
      </c>
    </row>
    <row r="487">
      <c r="A487" s="56">
        <f>IF($B487="","",482)</f>
      </c>
      <c r="B487" s="66">
        <f>IF(往来单位!$B$485="","",往来单位!$B$485)</f>
      </c>
      <c r="C487" s="56">
        <f>IF($B487="","",往来单位!$C$485&amp;"")</f>
      </c>
      <c r="D487" s="53">
        <f t="shared" si="0"/>
      </c>
      <c r="E487" s="53">
        <f t="shared" si="1"/>
      </c>
      <c r="F487" s="53">
        <f t="shared" si="2"/>
      </c>
      <c r="G487" s="59">
        <f t="shared" si="3"/>
      </c>
      <c r="H487" s="53">
        <f t="shared" si="4"/>
      </c>
      <c r="I487" s="53">
        <f t="shared" si="5"/>
      </c>
      <c r="J487" s="53">
        <f t="shared" si="6"/>
      </c>
      <c r="K487" s="59">
        <f t="shared" si="7"/>
      </c>
      <c r="L487" s="53">
        <f t="shared" si="8"/>
      </c>
      <c r="M487" s="59">
        <f t="shared" si="9"/>
      </c>
      <c r="N487" s="68">
        <f t="shared" si="10"/>
      </c>
      <c r="P487" s="22">
        <f t="shared" si="11"/>
      </c>
    </row>
    <row r="488">
      <c r="A488" s="56">
        <f>IF($B488="","",483)</f>
      </c>
      <c r="B488" s="66">
        <f>IF(往来单位!$B$486="","",往来单位!$B$486)</f>
      </c>
      <c r="C488" s="56">
        <f>IF($B488="","",往来单位!$C$486&amp;"")</f>
      </c>
      <c r="D488" s="53">
        <f t="shared" si="0"/>
      </c>
      <c r="E488" s="53">
        <f t="shared" si="1"/>
      </c>
      <c r="F488" s="53">
        <f t="shared" si="2"/>
      </c>
      <c r="G488" s="59">
        <f t="shared" si="3"/>
      </c>
      <c r="H488" s="53">
        <f t="shared" si="4"/>
      </c>
      <c r="I488" s="53">
        <f t="shared" si="5"/>
      </c>
      <c r="J488" s="53">
        <f t="shared" si="6"/>
      </c>
      <c r="K488" s="59">
        <f t="shared" si="7"/>
      </c>
      <c r="L488" s="53">
        <f t="shared" si="8"/>
      </c>
      <c r="M488" s="59">
        <f t="shared" si="9"/>
      </c>
      <c r="N488" s="68">
        <f t="shared" si="10"/>
      </c>
      <c r="P488" s="22">
        <f t="shared" si="11"/>
      </c>
    </row>
    <row r="489">
      <c r="A489" s="56">
        <f>IF($B489="","",484)</f>
      </c>
      <c r="B489" s="66">
        <f>IF(往来单位!$B$487="","",往来单位!$B$487)</f>
      </c>
      <c r="C489" s="56">
        <f>IF($B489="","",往来单位!$C$487&amp;"")</f>
      </c>
      <c r="D489" s="53">
        <f t="shared" si="0"/>
      </c>
      <c r="E489" s="53">
        <f t="shared" si="1"/>
      </c>
      <c r="F489" s="53">
        <f t="shared" si="2"/>
      </c>
      <c r="G489" s="59">
        <f t="shared" si="3"/>
      </c>
      <c r="H489" s="53">
        <f t="shared" si="4"/>
      </c>
      <c r="I489" s="53">
        <f t="shared" si="5"/>
      </c>
      <c r="J489" s="53">
        <f t="shared" si="6"/>
      </c>
      <c r="K489" s="59">
        <f t="shared" si="7"/>
      </c>
      <c r="L489" s="53">
        <f t="shared" si="8"/>
      </c>
      <c r="M489" s="59">
        <f t="shared" si="9"/>
      </c>
      <c r="N489" s="68">
        <f t="shared" si="10"/>
      </c>
      <c r="P489" s="22">
        <f t="shared" si="11"/>
      </c>
    </row>
    <row r="490">
      <c r="A490" s="56">
        <f>IF($B490="","",485)</f>
      </c>
      <c r="B490" s="66">
        <f>IF(往来单位!$B$488="","",往来单位!$B$488)</f>
      </c>
      <c r="C490" s="56">
        <f>IF($B490="","",往来单位!$C$488&amp;"")</f>
      </c>
      <c r="D490" s="53">
        <f t="shared" si="0"/>
      </c>
      <c r="E490" s="53">
        <f t="shared" si="1"/>
      </c>
      <c r="F490" s="53">
        <f t="shared" si="2"/>
      </c>
      <c r="G490" s="59">
        <f t="shared" si="3"/>
      </c>
      <c r="H490" s="53">
        <f t="shared" si="4"/>
      </c>
      <c r="I490" s="53">
        <f t="shared" si="5"/>
      </c>
      <c r="J490" s="53">
        <f t="shared" si="6"/>
      </c>
      <c r="K490" s="59">
        <f t="shared" si="7"/>
      </c>
      <c r="L490" s="53">
        <f t="shared" si="8"/>
      </c>
      <c r="M490" s="59">
        <f t="shared" si="9"/>
      </c>
      <c r="N490" s="68">
        <f t="shared" si="10"/>
      </c>
      <c r="P490" s="22">
        <f t="shared" si="11"/>
      </c>
    </row>
    <row r="491">
      <c r="A491" s="56">
        <f>IF($B491="","",486)</f>
      </c>
      <c r="B491" s="66">
        <f>IF(往来单位!$B$489="","",往来单位!$B$489)</f>
      </c>
      <c r="C491" s="56">
        <f>IF($B491="","",往来单位!$C$489&amp;"")</f>
      </c>
      <c r="D491" s="53">
        <f t="shared" si="0"/>
      </c>
      <c r="E491" s="53">
        <f t="shared" si="1"/>
      </c>
      <c r="F491" s="53">
        <f t="shared" si="2"/>
      </c>
      <c r="G491" s="59">
        <f t="shared" si="3"/>
      </c>
      <c r="H491" s="53">
        <f t="shared" si="4"/>
      </c>
      <c r="I491" s="53">
        <f t="shared" si="5"/>
      </c>
      <c r="J491" s="53">
        <f t="shared" si="6"/>
      </c>
      <c r="K491" s="59">
        <f t="shared" si="7"/>
      </c>
      <c r="L491" s="53">
        <f t="shared" si="8"/>
      </c>
      <c r="M491" s="59">
        <f t="shared" si="9"/>
      </c>
      <c r="N491" s="68">
        <f t="shared" si="10"/>
      </c>
      <c r="P491" s="22">
        <f t="shared" si="11"/>
      </c>
    </row>
    <row r="492">
      <c r="A492" s="56">
        <f>IF($B492="","",487)</f>
      </c>
      <c r="B492" s="66">
        <f>IF(往来单位!$B$490="","",往来单位!$B$490)</f>
      </c>
      <c r="C492" s="56">
        <f>IF($B492="","",往来单位!$C$490&amp;"")</f>
      </c>
      <c r="D492" s="53">
        <f t="shared" si="0"/>
      </c>
      <c r="E492" s="53">
        <f t="shared" si="1"/>
      </c>
      <c r="F492" s="53">
        <f t="shared" si="2"/>
      </c>
      <c r="G492" s="59">
        <f t="shared" si="3"/>
      </c>
      <c r="H492" s="53">
        <f t="shared" si="4"/>
      </c>
      <c r="I492" s="53">
        <f t="shared" si="5"/>
      </c>
      <c r="J492" s="53">
        <f t="shared" si="6"/>
      </c>
      <c r="K492" s="59">
        <f t="shared" si="7"/>
      </c>
      <c r="L492" s="53">
        <f t="shared" si="8"/>
      </c>
      <c r="M492" s="59">
        <f t="shared" si="9"/>
      </c>
      <c r="N492" s="68">
        <f t="shared" si="10"/>
      </c>
      <c r="P492" s="22">
        <f t="shared" si="11"/>
      </c>
    </row>
    <row r="493">
      <c r="A493" s="56">
        <f>IF($B493="","",488)</f>
      </c>
      <c r="B493" s="66">
        <f>IF(往来单位!$B$491="","",往来单位!$B$491)</f>
      </c>
      <c r="C493" s="56">
        <f>IF($B493="","",往来单位!$C$491&amp;"")</f>
      </c>
      <c r="D493" s="53">
        <f t="shared" si="0"/>
      </c>
      <c r="E493" s="53">
        <f t="shared" si="1"/>
      </c>
      <c r="F493" s="53">
        <f t="shared" si="2"/>
      </c>
      <c r="G493" s="59">
        <f t="shared" si="3"/>
      </c>
      <c r="H493" s="53">
        <f t="shared" si="4"/>
      </c>
      <c r="I493" s="53">
        <f t="shared" si="5"/>
      </c>
      <c r="J493" s="53">
        <f t="shared" si="6"/>
      </c>
      <c r="K493" s="59">
        <f t="shared" si="7"/>
      </c>
      <c r="L493" s="53">
        <f t="shared" si="8"/>
      </c>
      <c r="M493" s="59">
        <f t="shared" si="9"/>
      </c>
      <c r="N493" s="68">
        <f t="shared" si="10"/>
      </c>
      <c r="P493" s="22">
        <f t="shared" si="11"/>
      </c>
    </row>
    <row r="494">
      <c r="A494" s="56">
        <f>IF($B494="","",489)</f>
      </c>
      <c r="B494" s="66">
        <f>IF(往来单位!$B$492="","",往来单位!$B$492)</f>
      </c>
      <c r="C494" s="56">
        <f>IF($B494="","",往来单位!$C$492&amp;"")</f>
      </c>
      <c r="D494" s="53">
        <f t="shared" si="0"/>
      </c>
      <c r="E494" s="53">
        <f t="shared" si="1"/>
      </c>
      <c r="F494" s="53">
        <f t="shared" si="2"/>
      </c>
      <c r="G494" s="59">
        <f t="shared" si="3"/>
      </c>
      <c r="H494" s="53">
        <f t="shared" si="4"/>
      </c>
      <c r="I494" s="53">
        <f t="shared" si="5"/>
      </c>
      <c r="J494" s="53">
        <f t="shared" si="6"/>
      </c>
      <c r="K494" s="59">
        <f t="shared" si="7"/>
      </c>
      <c r="L494" s="53">
        <f t="shared" si="8"/>
      </c>
      <c r="M494" s="59">
        <f t="shared" si="9"/>
      </c>
      <c r="N494" s="68">
        <f t="shared" si="10"/>
      </c>
      <c r="P494" s="22">
        <f t="shared" si="11"/>
      </c>
    </row>
    <row r="495">
      <c r="A495" s="56">
        <f>IF($B495="","",490)</f>
      </c>
      <c r="B495" s="66">
        <f>IF(往来单位!$B$493="","",往来单位!$B$493)</f>
      </c>
      <c r="C495" s="56">
        <f>IF($B495="","",往来单位!$C$493&amp;"")</f>
      </c>
      <c r="D495" s="53">
        <f t="shared" si="0"/>
      </c>
      <c r="E495" s="53">
        <f t="shared" si="1"/>
      </c>
      <c r="F495" s="53">
        <f t="shared" si="2"/>
      </c>
      <c r="G495" s="59">
        <f t="shared" si="3"/>
      </c>
      <c r="H495" s="53">
        <f t="shared" si="4"/>
      </c>
      <c r="I495" s="53">
        <f t="shared" si="5"/>
      </c>
      <c r="J495" s="53">
        <f t="shared" si="6"/>
      </c>
      <c r="K495" s="59">
        <f t="shared" si="7"/>
      </c>
      <c r="L495" s="53">
        <f t="shared" si="8"/>
      </c>
      <c r="M495" s="59">
        <f t="shared" si="9"/>
      </c>
      <c r="N495" s="68">
        <f t="shared" si="10"/>
      </c>
      <c r="P495" s="22">
        <f t="shared" si="11"/>
      </c>
    </row>
    <row r="496">
      <c r="A496" s="56">
        <f>IF($B496="","",491)</f>
      </c>
      <c r="B496" s="66">
        <f>IF(往来单位!$B$494="","",往来单位!$B$494)</f>
      </c>
      <c r="C496" s="56">
        <f>IF($B496="","",往来单位!$C$494&amp;"")</f>
      </c>
      <c r="D496" s="53">
        <f t="shared" si="0"/>
      </c>
      <c r="E496" s="53">
        <f t="shared" si="1"/>
      </c>
      <c r="F496" s="53">
        <f t="shared" si="2"/>
      </c>
      <c r="G496" s="59">
        <f t="shared" si="3"/>
      </c>
      <c r="H496" s="53">
        <f t="shared" si="4"/>
      </c>
      <c r="I496" s="53">
        <f t="shared" si="5"/>
      </c>
      <c r="J496" s="53">
        <f t="shared" si="6"/>
      </c>
      <c r="K496" s="59">
        <f t="shared" si="7"/>
      </c>
      <c r="L496" s="53">
        <f t="shared" si="8"/>
      </c>
      <c r="M496" s="59">
        <f t="shared" si="9"/>
      </c>
      <c r="N496" s="68">
        <f t="shared" si="10"/>
      </c>
      <c r="P496" s="22">
        <f t="shared" si="11"/>
      </c>
    </row>
    <row r="497">
      <c r="A497" s="56">
        <f>IF($B497="","",492)</f>
      </c>
      <c r="B497" s="66">
        <f>IF(往来单位!$B$495="","",往来单位!$B$495)</f>
      </c>
      <c r="C497" s="56">
        <f>IF($B497="","",往来单位!$C$495&amp;"")</f>
      </c>
      <c r="D497" s="53">
        <f t="shared" si="0"/>
      </c>
      <c r="E497" s="53">
        <f t="shared" si="1"/>
      </c>
      <c r="F497" s="53">
        <f t="shared" si="2"/>
      </c>
      <c r="G497" s="59">
        <f t="shared" si="3"/>
      </c>
      <c r="H497" s="53">
        <f t="shared" si="4"/>
      </c>
      <c r="I497" s="53">
        <f t="shared" si="5"/>
      </c>
      <c r="J497" s="53">
        <f t="shared" si="6"/>
      </c>
      <c r="K497" s="59">
        <f t="shared" si="7"/>
      </c>
      <c r="L497" s="53">
        <f t="shared" si="8"/>
      </c>
      <c r="M497" s="59">
        <f t="shared" si="9"/>
      </c>
      <c r="N497" s="68">
        <f t="shared" si="10"/>
      </c>
      <c r="P497" s="22">
        <f t="shared" si="11"/>
      </c>
    </row>
    <row r="498">
      <c r="A498" s="56">
        <f>IF($B498="","",493)</f>
      </c>
      <c r="B498" s="66">
        <f>IF(往来单位!$B$496="","",往来单位!$B$496)</f>
      </c>
      <c r="C498" s="56">
        <f>IF($B498="","",往来单位!$C$496&amp;"")</f>
      </c>
      <c r="D498" s="53">
        <f t="shared" si="0"/>
      </c>
      <c r="E498" s="53">
        <f t="shared" si="1"/>
      </c>
      <c r="F498" s="53">
        <f t="shared" si="2"/>
      </c>
      <c r="G498" s="59">
        <f t="shared" si="3"/>
      </c>
      <c r="H498" s="53">
        <f t="shared" si="4"/>
      </c>
      <c r="I498" s="53">
        <f t="shared" si="5"/>
      </c>
      <c r="J498" s="53">
        <f t="shared" si="6"/>
      </c>
      <c r="K498" s="59">
        <f t="shared" si="7"/>
      </c>
      <c r="L498" s="53">
        <f t="shared" si="8"/>
      </c>
      <c r="M498" s="59">
        <f t="shared" si="9"/>
      </c>
      <c r="N498" s="68">
        <f t="shared" si="10"/>
      </c>
      <c r="P498" s="22">
        <f t="shared" si="11"/>
      </c>
    </row>
    <row r="499">
      <c r="A499" s="56">
        <f>IF($B499="","",494)</f>
      </c>
      <c r="B499" s="66">
        <f>IF(往来单位!$B$497="","",往来单位!$B$497)</f>
      </c>
      <c r="C499" s="56">
        <f>IF($B499="","",往来单位!$C$497&amp;"")</f>
      </c>
      <c r="D499" s="53">
        <f t="shared" si="0"/>
      </c>
      <c r="E499" s="53">
        <f t="shared" si="1"/>
      </c>
      <c r="F499" s="53">
        <f t="shared" si="2"/>
      </c>
      <c r="G499" s="59">
        <f t="shared" si="3"/>
      </c>
      <c r="H499" s="53">
        <f t="shared" si="4"/>
      </c>
      <c r="I499" s="53">
        <f t="shared" si="5"/>
      </c>
      <c r="J499" s="53">
        <f t="shared" si="6"/>
      </c>
      <c r="K499" s="59">
        <f t="shared" si="7"/>
      </c>
      <c r="L499" s="53">
        <f t="shared" si="8"/>
      </c>
      <c r="M499" s="59">
        <f t="shared" si="9"/>
      </c>
      <c r="N499" s="68">
        <f t="shared" si="10"/>
      </c>
      <c r="P499" s="22">
        <f t="shared" si="11"/>
      </c>
    </row>
    <row r="500">
      <c r="A500" s="56">
        <f>IF($B500="","",495)</f>
      </c>
      <c r="B500" s="66">
        <f>IF(往来单位!$B$498="","",往来单位!$B$498)</f>
      </c>
      <c r="C500" s="56">
        <f>IF($B500="","",往来单位!$C$498&amp;"")</f>
      </c>
      <c r="D500" s="53">
        <f t="shared" si="0"/>
      </c>
      <c r="E500" s="53">
        <f t="shared" si="1"/>
      </c>
      <c r="F500" s="53">
        <f t="shared" si="2"/>
      </c>
      <c r="G500" s="59">
        <f t="shared" si="3"/>
      </c>
      <c r="H500" s="53">
        <f t="shared" si="4"/>
      </c>
      <c r="I500" s="53">
        <f t="shared" si="5"/>
      </c>
      <c r="J500" s="53">
        <f t="shared" si="6"/>
      </c>
      <c r="K500" s="59">
        <f t="shared" si="7"/>
      </c>
      <c r="L500" s="53">
        <f t="shared" si="8"/>
      </c>
      <c r="M500" s="59">
        <f t="shared" si="9"/>
      </c>
      <c r="N500" s="68">
        <f t="shared" si="10"/>
      </c>
      <c r="P500" s="22">
        <f t="shared" si="11"/>
      </c>
    </row>
    <row r="501">
      <c r="A501" s="56">
        <f>IF($B501="","",496)</f>
      </c>
      <c r="B501" s="66">
        <f>IF(往来单位!$B$499="","",往来单位!$B$499)</f>
      </c>
      <c r="C501" s="56">
        <f>IF($B501="","",往来单位!$C$499&amp;"")</f>
      </c>
      <c r="D501" s="53">
        <f t="shared" si="0"/>
      </c>
      <c r="E501" s="53">
        <f t="shared" si="1"/>
      </c>
      <c r="F501" s="53">
        <f t="shared" si="2"/>
      </c>
      <c r="G501" s="59">
        <f t="shared" si="3"/>
      </c>
      <c r="H501" s="53">
        <f t="shared" si="4"/>
      </c>
      <c r="I501" s="53">
        <f t="shared" si="5"/>
      </c>
      <c r="J501" s="53">
        <f t="shared" si="6"/>
      </c>
      <c r="K501" s="59">
        <f t="shared" si="7"/>
      </c>
      <c r="L501" s="53">
        <f t="shared" si="8"/>
      </c>
      <c r="M501" s="59">
        <f t="shared" si="9"/>
      </c>
      <c r="N501" s="68">
        <f t="shared" si="10"/>
      </c>
      <c r="P501" s="22">
        <f t="shared" si="11"/>
      </c>
    </row>
    <row r="502">
      <c r="A502" s="56">
        <f>IF($B502="","",497)</f>
      </c>
      <c r="B502" s="66">
        <f>IF(往来单位!$B$500="","",往来单位!$B$500)</f>
      </c>
      <c r="C502" s="56">
        <f>IF($B502="","",往来单位!$C$500&amp;"")</f>
      </c>
      <c r="D502" s="53">
        <f t="shared" si="0"/>
      </c>
      <c r="E502" s="53">
        <f t="shared" si="1"/>
      </c>
      <c r="F502" s="53">
        <f t="shared" si="2"/>
      </c>
      <c r="G502" s="59">
        <f t="shared" si="3"/>
      </c>
      <c r="H502" s="53">
        <f t="shared" si="4"/>
      </c>
      <c r="I502" s="53">
        <f t="shared" si="5"/>
      </c>
      <c r="J502" s="53">
        <f t="shared" si="6"/>
      </c>
      <c r="K502" s="59">
        <f t="shared" si="7"/>
      </c>
      <c r="L502" s="53">
        <f t="shared" si="8"/>
      </c>
      <c r="M502" s="59">
        <f t="shared" si="9"/>
      </c>
      <c r="N502" s="68">
        <f t="shared" si="10"/>
      </c>
      <c r="P502" s="22">
        <f t="shared" si="11"/>
      </c>
    </row>
    <row r="503">
      <c r="A503" s="56">
        <f>IF($B503="","",498)</f>
      </c>
      <c r="B503" s="66">
        <f>IF(往来单位!$B$501="","",往来单位!$B$501)</f>
      </c>
      <c r="C503" s="56">
        <f>IF($B503="","",往来单位!$C$501&amp;"")</f>
      </c>
      <c r="D503" s="53">
        <f t="shared" si="0"/>
      </c>
      <c r="E503" s="53">
        <f t="shared" si="1"/>
      </c>
      <c r="F503" s="53">
        <f t="shared" si="2"/>
      </c>
      <c r="G503" s="59">
        <f t="shared" si="3"/>
      </c>
      <c r="H503" s="53">
        <f t="shared" si="4"/>
      </c>
      <c r="I503" s="53">
        <f t="shared" si="5"/>
      </c>
      <c r="J503" s="53">
        <f t="shared" si="6"/>
      </c>
      <c r="K503" s="59">
        <f t="shared" si="7"/>
      </c>
      <c r="L503" s="53">
        <f t="shared" si="8"/>
      </c>
      <c r="M503" s="59">
        <f t="shared" si="9"/>
      </c>
      <c r="N503" s="68">
        <f t="shared" si="10"/>
      </c>
      <c r="P503" s="22">
        <f t="shared" si="11"/>
      </c>
    </row>
    <row r="504">
      <c r="A504" s="56">
        <f>IF($B504="","",499)</f>
      </c>
      <c r="B504" s="66">
        <f>IF(往来单位!$B$502="","",往来单位!$B$502)</f>
      </c>
      <c r="C504" s="56">
        <f>IF($B504="","",往来单位!$C$502&amp;"")</f>
      </c>
      <c r="D504" s="53">
        <f t="shared" si="0"/>
      </c>
      <c r="E504" s="53">
        <f t="shared" si="1"/>
      </c>
      <c r="F504" s="53">
        <f t="shared" si="2"/>
      </c>
      <c r="G504" s="59">
        <f t="shared" si="3"/>
      </c>
      <c r="H504" s="53">
        <f t="shared" si="4"/>
      </c>
      <c r="I504" s="53">
        <f t="shared" si="5"/>
      </c>
      <c r="J504" s="53">
        <f t="shared" si="6"/>
      </c>
      <c r="K504" s="59">
        <f t="shared" si="7"/>
      </c>
      <c r="L504" s="53">
        <f t="shared" si="8"/>
      </c>
      <c r="M504" s="59">
        <f t="shared" si="9"/>
      </c>
      <c r="N504" s="68">
        <f t="shared" si="10"/>
      </c>
      <c r="P504" s="22">
        <f t="shared" si="11"/>
      </c>
    </row>
    <row r="505">
      <c r="A505" s="56">
        <f>IF($B505="","",500)</f>
      </c>
      <c r="B505" s="66">
        <f>IF(往来单位!$B$503="","",往来单位!$B$503)</f>
      </c>
      <c r="C505" s="56">
        <f>IF($B505="","",往来单位!$C$503&amp;"")</f>
      </c>
      <c r="D505" s="53">
        <f t="shared" si="0"/>
      </c>
      <c r="E505" s="53">
        <f t="shared" si="1"/>
      </c>
      <c r="F505" s="53">
        <f t="shared" si="2"/>
      </c>
      <c r="G505" s="59">
        <f t="shared" si="3"/>
      </c>
      <c r="H505" s="53">
        <f t="shared" si="4"/>
      </c>
      <c r="I505" s="53">
        <f t="shared" si="5"/>
      </c>
      <c r="J505" s="53">
        <f t="shared" si="6"/>
      </c>
      <c r="K505" s="59">
        <f t="shared" si="7"/>
      </c>
      <c r="L505" s="53">
        <f t="shared" si="8"/>
      </c>
      <c r="M505" s="59">
        <f t="shared" si="9"/>
      </c>
      <c r="N505" s="68">
        <f t="shared" si="10"/>
      </c>
      <c r="P505" s="22">
        <f t="shared" si="11"/>
      </c>
    </row>
    <row r="506">
      <c r="A506" s="56">
        <f>IF($B506="","",501)</f>
      </c>
      <c r="B506" s="66">
        <f>IF(往来单位!$B$504="","",往来单位!$B$504)</f>
      </c>
      <c r="C506" s="56">
        <f>IF($B506="","",往来单位!$C$504&amp;"")</f>
      </c>
      <c r="D506" s="53">
        <f t="shared" si="0"/>
      </c>
      <c r="E506" s="53">
        <f t="shared" si="1"/>
      </c>
      <c r="F506" s="53">
        <f t="shared" si="2"/>
      </c>
      <c r="G506" s="59">
        <f t="shared" si="3"/>
      </c>
      <c r="H506" s="53">
        <f t="shared" si="4"/>
      </c>
      <c r="I506" s="53">
        <f t="shared" si="5"/>
      </c>
      <c r="J506" s="53">
        <f t="shared" si="6"/>
      </c>
      <c r="K506" s="59">
        <f t="shared" si="7"/>
      </c>
      <c r="L506" s="53">
        <f t="shared" si="8"/>
      </c>
      <c r="M506" s="59">
        <f t="shared" si="9"/>
      </c>
      <c r="N506" s="68">
        <f t="shared" si="10"/>
      </c>
      <c r="P506" s="22">
        <f t="shared" si="11"/>
      </c>
    </row>
    <row r="507">
      <c r="A507" s="56">
        <f>IF($B507="","",502)</f>
      </c>
      <c r="B507" s="66">
        <f>IF(往来单位!$B$505="","",往来单位!$B$505)</f>
      </c>
      <c r="C507" s="56">
        <f>IF($B507="","",往来单位!$C$505&amp;"")</f>
      </c>
      <c r="D507" s="53">
        <f t="shared" si="0"/>
      </c>
      <c r="E507" s="53">
        <f t="shared" si="1"/>
      </c>
      <c r="F507" s="53">
        <f t="shared" si="2"/>
      </c>
      <c r="G507" s="59">
        <f t="shared" si="3"/>
      </c>
      <c r="H507" s="53">
        <f t="shared" si="4"/>
      </c>
      <c r="I507" s="53">
        <f t="shared" si="5"/>
      </c>
      <c r="J507" s="53">
        <f t="shared" si="6"/>
      </c>
      <c r="K507" s="59">
        <f t="shared" si="7"/>
      </c>
      <c r="L507" s="53">
        <f t="shared" si="8"/>
      </c>
      <c r="M507" s="59">
        <f t="shared" si="9"/>
      </c>
      <c r="N507" s="68">
        <f t="shared" si="10"/>
      </c>
      <c r="P507" s="22">
        <f t="shared" si="11"/>
      </c>
    </row>
    <row r="508">
      <c r="A508" s="56">
        <f>IF($B508="","",503)</f>
      </c>
      <c r="B508" s="66">
        <f>IF(往来单位!$B$506="","",往来单位!$B$506)</f>
      </c>
      <c r="C508" s="56">
        <f>IF($B508="","",往来单位!$C$506&amp;"")</f>
      </c>
      <c r="D508" s="53">
        <f t="shared" si="0"/>
      </c>
      <c r="E508" s="53">
        <f t="shared" si="1"/>
      </c>
      <c r="F508" s="53">
        <f t="shared" si="2"/>
      </c>
      <c r="G508" s="59">
        <f t="shared" si="3"/>
      </c>
      <c r="H508" s="53">
        <f t="shared" si="4"/>
      </c>
      <c r="I508" s="53">
        <f t="shared" si="5"/>
      </c>
      <c r="J508" s="53">
        <f t="shared" si="6"/>
      </c>
      <c r="K508" s="59">
        <f t="shared" si="7"/>
      </c>
      <c r="L508" s="53">
        <f t="shared" si="8"/>
      </c>
      <c r="M508" s="59">
        <f t="shared" si="9"/>
      </c>
      <c r="N508" s="68">
        <f t="shared" si="10"/>
      </c>
      <c r="P508" s="22">
        <f t="shared" si="11"/>
      </c>
    </row>
    <row r="509">
      <c r="A509" s="56">
        <f>IF($B509="","",504)</f>
      </c>
      <c r="B509" s="66">
        <f>IF(往来单位!$B$507="","",往来单位!$B$507)</f>
      </c>
      <c r="C509" s="56">
        <f>IF($B509="","",往来单位!$C$507&amp;"")</f>
      </c>
      <c r="D509" s="53">
        <f t="shared" si="0"/>
      </c>
      <c r="E509" s="53">
        <f t="shared" si="1"/>
      </c>
      <c r="F509" s="53">
        <f t="shared" si="2"/>
      </c>
      <c r="G509" s="59">
        <f t="shared" si="3"/>
      </c>
      <c r="H509" s="53">
        <f t="shared" si="4"/>
      </c>
      <c r="I509" s="53">
        <f t="shared" si="5"/>
      </c>
      <c r="J509" s="53">
        <f t="shared" si="6"/>
      </c>
      <c r="K509" s="59">
        <f t="shared" si="7"/>
      </c>
      <c r="L509" s="53">
        <f t="shared" si="8"/>
      </c>
      <c r="M509" s="59">
        <f t="shared" si="9"/>
      </c>
      <c r="N509" s="68">
        <f t="shared" si="10"/>
      </c>
      <c r="P509" s="22">
        <f t="shared" si="11"/>
      </c>
    </row>
    <row r="510">
      <c r="A510" s="56">
        <f>IF($B510="","",505)</f>
      </c>
      <c r="B510" s="66">
        <f>IF(往来单位!$B$508="","",往来单位!$B$508)</f>
      </c>
      <c r="C510" s="56">
        <f>IF($B510="","",往来单位!$C$508&amp;"")</f>
      </c>
      <c r="D510" s="53">
        <f t="shared" si="0"/>
      </c>
      <c r="E510" s="53">
        <f t="shared" si="1"/>
      </c>
      <c r="F510" s="53">
        <f t="shared" si="2"/>
      </c>
      <c r="G510" s="59">
        <f t="shared" si="3"/>
      </c>
      <c r="H510" s="53">
        <f t="shared" si="4"/>
      </c>
      <c r="I510" s="53">
        <f t="shared" si="5"/>
      </c>
      <c r="J510" s="53">
        <f t="shared" si="6"/>
      </c>
      <c r="K510" s="59">
        <f t="shared" si="7"/>
      </c>
      <c r="L510" s="53">
        <f t="shared" si="8"/>
      </c>
      <c r="M510" s="59">
        <f t="shared" si="9"/>
      </c>
      <c r="N510" s="68">
        <f t="shared" si="10"/>
      </c>
      <c r="P510" s="22">
        <f t="shared" si="11"/>
      </c>
    </row>
    <row r="511">
      <c r="A511" s="56">
        <f>IF($B511="","",506)</f>
      </c>
      <c r="B511" s="66">
        <f>IF(往来单位!$B$509="","",往来单位!$B$509)</f>
      </c>
      <c r="C511" s="56">
        <f>IF($B511="","",往来单位!$C$509&amp;"")</f>
      </c>
      <c r="D511" s="53">
        <f t="shared" si="0"/>
      </c>
      <c r="E511" s="53">
        <f t="shared" si="1"/>
      </c>
      <c r="F511" s="53">
        <f t="shared" si="2"/>
      </c>
      <c r="G511" s="59">
        <f t="shared" si="3"/>
      </c>
      <c r="H511" s="53">
        <f t="shared" si="4"/>
      </c>
      <c r="I511" s="53">
        <f t="shared" si="5"/>
      </c>
      <c r="J511" s="53">
        <f t="shared" si="6"/>
      </c>
      <c r="K511" s="59">
        <f t="shared" si="7"/>
      </c>
      <c r="L511" s="53">
        <f t="shared" si="8"/>
      </c>
      <c r="M511" s="59">
        <f t="shared" si="9"/>
      </c>
      <c r="N511" s="68">
        <f t="shared" si="10"/>
      </c>
      <c r="P511" s="22">
        <f t="shared" si="11"/>
      </c>
    </row>
    <row r="512">
      <c r="A512" s="56">
        <f>IF($B512="","",507)</f>
      </c>
      <c r="B512" s="66">
        <f>IF(往来单位!$B$510="","",往来单位!$B$510)</f>
      </c>
      <c r="C512" s="56">
        <f>IF($B512="","",往来单位!$C$510&amp;"")</f>
      </c>
      <c r="D512" s="53">
        <f t="shared" si="0"/>
      </c>
      <c r="E512" s="53">
        <f t="shared" si="1"/>
      </c>
      <c r="F512" s="53">
        <f t="shared" si="2"/>
      </c>
      <c r="G512" s="59">
        <f t="shared" si="3"/>
      </c>
      <c r="H512" s="53">
        <f t="shared" si="4"/>
      </c>
      <c r="I512" s="53">
        <f t="shared" si="5"/>
      </c>
      <c r="J512" s="53">
        <f t="shared" si="6"/>
      </c>
      <c r="K512" s="59">
        <f t="shared" si="7"/>
      </c>
      <c r="L512" s="53">
        <f t="shared" si="8"/>
      </c>
      <c r="M512" s="59">
        <f t="shared" si="9"/>
      </c>
      <c r="N512" s="68">
        <f t="shared" si="10"/>
      </c>
      <c r="P512" s="22">
        <f t="shared" si="11"/>
      </c>
    </row>
    <row r="513">
      <c r="A513" s="56">
        <f>IF($B513="","",508)</f>
      </c>
      <c r="B513" s="66">
        <f>IF(往来单位!$B$511="","",往来单位!$B$511)</f>
      </c>
      <c r="C513" s="56">
        <f>IF($B513="","",往来单位!$C$511&amp;"")</f>
      </c>
      <c r="D513" s="53">
        <f t="shared" si="0"/>
      </c>
      <c r="E513" s="53">
        <f t="shared" si="1"/>
      </c>
      <c r="F513" s="53">
        <f t="shared" si="2"/>
      </c>
      <c r="G513" s="59">
        <f t="shared" si="3"/>
      </c>
      <c r="H513" s="53">
        <f t="shared" si="4"/>
      </c>
      <c r="I513" s="53">
        <f t="shared" si="5"/>
      </c>
      <c r="J513" s="53">
        <f t="shared" si="6"/>
      </c>
      <c r="K513" s="59">
        <f t="shared" si="7"/>
      </c>
      <c r="L513" s="53">
        <f t="shared" si="8"/>
      </c>
      <c r="M513" s="59">
        <f t="shared" si="9"/>
      </c>
      <c r="N513" s="68">
        <f t="shared" si="10"/>
      </c>
      <c r="P513" s="22">
        <f t="shared" si="11"/>
      </c>
    </row>
    <row r="514">
      <c r="A514" s="56">
        <f>IF($B514="","",509)</f>
      </c>
      <c r="B514" s="66">
        <f>IF(往来单位!$B$512="","",往来单位!$B$512)</f>
      </c>
      <c r="C514" s="56">
        <f>IF($B514="","",往来单位!$C$512&amp;"")</f>
      </c>
      <c r="D514" s="53">
        <f t="shared" si="0"/>
      </c>
      <c r="E514" s="53">
        <f t="shared" si="1"/>
      </c>
      <c r="F514" s="53">
        <f t="shared" si="2"/>
      </c>
      <c r="G514" s="59">
        <f t="shared" si="3"/>
      </c>
      <c r="H514" s="53">
        <f t="shared" si="4"/>
      </c>
      <c r="I514" s="53">
        <f t="shared" si="5"/>
      </c>
      <c r="J514" s="53">
        <f t="shared" si="6"/>
      </c>
      <c r="K514" s="59">
        <f t="shared" si="7"/>
      </c>
      <c r="L514" s="53">
        <f t="shared" si="8"/>
      </c>
      <c r="M514" s="59">
        <f t="shared" si="9"/>
      </c>
      <c r="N514" s="68">
        <f t="shared" si="10"/>
      </c>
      <c r="P514" s="22">
        <f t="shared" si="11"/>
      </c>
    </row>
    <row r="515">
      <c r="A515" s="56">
        <f>IF($B515="","",510)</f>
      </c>
      <c r="B515" s="66">
        <f>IF(往来单位!$B$513="","",往来单位!$B$513)</f>
      </c>
      <c r="C515" s="56">
        <f>IF($B515="","",往来单位!$C$513&amp;"")</f>
      </c>
      <c r="D515" s="53">
        <f t="shared" si="0"/>
      </c>
      <c r="E515" s="53">
        <f t="shared" si="1"/>
      </c>
      <c r="F515" s="53">
        <f t="shared" si="2"/>
      </c>
      <c r="G515" s="59">
        <f t="shared" si="3"/>
      </c>
      <c r="H515" s="53">
        <f t="shared" si="4"/>
      </c>
      <c r="I515" s="53">
        <f t="shared" si="5"/>
      </c>
      <c r="J515" s="53">
        <f t="shared" si="6"/>
      </c>
      <c r="K515" s="59">
        <f t="shared" si="7"/>
      </c>
      <c r="L515" s="53">
        <f t="shared" si="8"/>
      </c>
      <c r="M515" s="59">
        <f t="shared" si="9"/>
      </c>
      <c r="N515" s="68">
        <f t="shared" si="10"/>
      </c>
      <c r="P515" s="22">
        <f t="shared" si="11"/>
      </c>
    </row>
    <row r="516">
      <c r="A516" s="56">
        <f>IF($B516="","",511)</f>
      </c>
      <c r="B516" s="66">
        <f>IF(往来单位!$B$514="","",往来单位!$B$514)</f>
      </c>
      <c r="C516" s="56">
        <f>IF($B516="","",往来单位!$C$514&amp;"")</f>
      </c>
      <c r="D516" s="53">
        <f t="shared" si="0"/>
      </c>
      <c r="E516" s="53">
        <f t="shared" si="1"/>
      </c>
      <c r="F516" s="53">
        <f t="shared" si="2"/>
      </c>
      <c r="G516" s="59">
        <f t="shared" si="3"/>
      </c>
      <c r="H516" s="53">
        <f t="shared" si="4"/>
      </c>
      <c r="I516" s="53">
        <f t="shared" si="5"/>
      </c>
      <c r="J516" s="53">
        <f t="shared" si="6"/>
      </c>
      <c r="K516" s="59">
        <f t="shared" si="7"/>
      </c>
      <c r="L516" s="53">
        <f t="shared" si="8"/>
      </c>
      <c r="M516" s="59">
        <f t="shared" si="9"/>
      </c>
      <c r="N516" s="68">
        <f t="shared" si="10"/>
      </c>
      <c r="P516" s="22">
        <f t="shared" si="11"/>
      </c>
    </row>
    <row r="517">
      <c r="A517" s="56">
        <f>IF($B517="","",512)</f>
      </c>
      <c r="B517" s="66">
        <f>IF(往来单位!$B$515="","",往来单位!$B$515)</f>
      </c>
      <c r="C517" s="56">
        <f>IF($B517="","",往来单位!$C$515&amp;"")</f>
      </c>
      <c r="D517" s="53">
        <f t="shared" si="0"/>
      </c>
      <c r="E517" s="53">
        <f t="shared" si="1"/>
      </c>
      <c r="F517" s="53">
        <f t="shared" si="2"/>
      </c>
      <c r="G517" s="59">
        <f t="shared" si="3"/>
      </c>
      <c r="H517" s="53">
        <f t="shared" si="4"/>
      </c>
      <c r="I517" s="53">
        <f t="shared" si="5"/>
      </c>
      <c r="J517" s="53">
        <f t="shared" si="6"/>
      </c>
      <c r="K517" s="59">
        <f t="shared" si="7"/>
      </c>
      <c r="L517" s="53">
        <f t="shared" si="8"/>
      </c>
      <c r="M517" s="59">
        <f t="shared" si="9"/>
      </c>
      <c r="N517" s="68">
        <f t="shared" si="10"/>
      </c>
      <c r="P517" s="22">
        <f t="shared" si="11"/>
      </c>
    </row>
    <row r="518">
      <c r="A518" s="56">
        <f>IF($B518="","",513)</f>
      </c>
      <c r="B518" s="66">
        <f>IF(往来单位!$B$516="","",往来单位!$B$516)</f>
      </c>
      <c r="C518" s="56">
        <f>IF($B518="","",往来单位!$C$516&amp;"")</f>
      </c>
      <c r="D518" s="53">
        <f t="shared" si="0"/>
      </c>
      <c r="E518" s="53">
        <f t="shared" si="1"/>
      </c>
      <c r="F518" s="53">
        <f t="shared" si="2"/>
      </c>
      <c r="G518" s="59">
        <f t="shared" si="3"/>
      </c>
      <c r="H518" s="53">
        <f t="shared" si="4"/>
      </c>
      <c r="I518" s="53">
        <f t="shared" si="5"/>
      </c>
      <c r="J518" s="53">
        <f t="shared" si="6"/>
      </c>
      <c r="K518" s="59">
        <f t="shared" si="7"/>
      </c>
      <c r="L518" s="53">
        <f t="shared" si="8"/>
      </c>
      <c r="M518" s="59">
        <f t="shared" si="9"/>
      </c>
      <c r="N518" s="68">
        <f t="shared" si="10"/>
      </c>
      <c r="P518" s="22">
        <f t="shared" si="11"/>
      </c>
    </row>
    <row r="519">
      <c r="A519" s="56">
        <f>IF($B519="","",514)</f>
      </c>
      <c r="B519" s="66">
        <f>IF(往来单位!$B$517="","",往来单位!$B$517)</f>
      </c>
      <c r="C519" s="56">
        <f>IF($B519="","",往来单位!$C$517&amp;"")</f>
      </c>
      <c r="D519" s="53">
        <f t="shared" si="0"/>
      </c>
      <c r="E519" s="53">
        <f t="shared" si="1"/>
      </c>
      <c r="F519" s="53">
        <f t="shared" si="2"/>
      </c>
      <c r="G519" s="59">
        <f t="shared" si="3"/>
      </c>
      <c r="H519" s="53">
        <f t="shared" si="4"/>
      </c>
      <c r="I519" s="53">
        <f t="shared" si="5"/>
      </c>
      <c r="J519" s="53">
        <f t="shared" si="6"/>
      </c>
      <c r="K519" s="59">
        <f t="shared" si="7"/>
      </c>
      <c r="L519" s="53">
        <f t="shared" si="8"/>
      </c>
      <c r="M519" s="59">
        <f t="shared" si="9"/>
      </c>
      <c r="N519" s="68">
        <f t="shared" si="10"/>
      </c>
      <c r="P519" s="22">
        <f t="shared" si="11"/>
      </c>
    </row>
    <row r="520">
      <c r="A520" s="56">
        <f>IF($B520="","",515)</f>
      </c>
      <c r="B520" s="66">
        <f>IF(往来单位!$B$518="","",往来单位!$B$518)</f>
      </c>
      <c r="C520" s="56">
        <f>IF($B520="","",往来单位!$C$518&amp;"")</f>
      </c>
      <c r="D520" s="53">
        <f t="shared" si="0"/>
      </c>
      <c r="E520" s="53">
        <f t="shared" si="1"/>
      </c>
      <c r="F520" s="53">
        <f t="shared" si="2"/>
      </c>
      <c r="G520" s="59">
        <f t="shared" si="3"/>
      </c>
      <c r="H520" s="53">
        <f t="shared" si="4"/>
      </c>
      <c r="I520" s="53">
        <f t="shared" si="5"/>
      </c>
      <c r="J520" s="53">
        <f t="shared" si="6"/>
      </c>
      <c r="K520" s="59">
        <f t="shared" si="7"/>
      </c>
      <c r="L520" s="53">
        <f t="shared" si="8"/>
      </c>
      <c r="M520" s="59">
        <f t="shared" si="9"/>
      </c>
      <c r="N520" s="68">
        <f t="shared" si="10"/>
      </c>
      <c r="P520" s="22">
        <f t="shared" si="11"/>
      </c>
    </row>
    <row r="521">
      <c r="A521" s="56">
        <f>IF($B521="","",516)</f>
      </c>
      <c r="B521" s="66">
        <f>IF(往来单位!$B$519="","",往来单位!$B$519)</f>
      </c>
      <c r="C521" s="56">
        <f>IF($B521="","",往来单位!$C$519&amp;"")</f>
      </c>
      <c r="D521" s="53">
        <f t="shared" si="0"/>
      </c>
      <c r="E521" s="53">
        <f t="shared" si="1"/>
      </c>
      <c r="F521" s="53">
        <f t="shared" si="2"/>
      </c>
      <c r="G521" s="59">
        <f t="shared" si="3"/>
      </c>
      <c r="H521" s="53">
        <f t="shared" si="4"/>
      </c>
      <c r="I521" s="53">
        <f t="shared" si="5"/>
      </c>
      <c r="J521" s="53">
        <f t="shared" si="6"/>
      </c>
      <c r="K521" s="59">
        <f t="shared" si="7"/>
      </c>
      <c r="L521" s="53">
        <f t="shared" si="8"/>
      </c>
      <c r="M521" s="59">
        <f t="shared" si="9"/>
      </c>
      <c r="N521" s="68">
        <f t="shared" si="10"/>
      </c>
      <c r="P521" s="22">
        <f t="shared" si="11"/>
      </c>
    </row>
    <row r="522">
      <c r="A522" s="56">
        <f>IF($B522="","",517)</f>
      </c>
      <c r="B522" s="66">
        <f>IF(往来单位!$B$520="","",往来单位!$B$520)</f>
      </c>
      <c r="C522" s="56">
        <f>IF($B522="","",往来单位!$C$520&amp;"")</f>
      </c>
      <c r="D522" s="53">
        <f t="shared" si="0"/>
      </c>
      <c r="E522" s="53">
        <f t="shared" si="1"/>
      </c>
      <c r="F522" s="53">
        <f t="shared" si="2"/>
      </c>
      <c r="G522" s="59">
        <f t="shared" si="3"/>
      </c>
      <c r="H522" s="53">
        <f t="shared" si="4"/>
      </c>
      <c r="I522" s="53">
        <f t="shared" si="5"/>
      </c>
      <c r="J522" s="53">
        <f t="shared" si="6"/>
      </c>
      <c r="K522" s="59">
        <f t="shared" si="7"/>
      </c>
      <c r="L522" s="53">
        <f t="shared" si="8"/>
      </c>
      <c r="M522" s="59">
        <f t="shared" si="9"/>
      </c>
      <c r="N522" s="68">
        <f t="shared" si="10"/>
      </c>
      <c r="P522" s="22">
        <f t="shared" si="11"/>
      </c>
    </row>
    <row r="523">
      <c r="A523" s="56">
        <f>IF($B523="","",518)</f>
      </c>
      <c r="B523" s="66">
        <f>IF(往来单位!$B$521="","",往来单位!$B$521)</f>
      </c>
      <c r="C523" s="56">
        <f>IF($B523="","",往来单位!$C$521&amp;"")</f>
      </c>
      <c r="D523" s="53">
        <f t="shared" si="0"/>
      </c>
      <c r="E523" s="53">
        <f t="shared" si="1"/>
      </c>
      <c r="F523" s="53">
        <f t="shared" si="2"/>
      </c>
      <c r="G523" s="59">
        <f t="shared" si="3"/>
      </c>
      <c r="H523" s="53">
        <f t="shared" si="4"/>
      </c>
      <c r="I523" s="53">
        <f t="shared" si="5"/>
      </c>
      <c r="J523" s="53">
        <f t="shared" si="6"/>
      </c>
      <c r="K523" s="59">
        <f t="shared" si="7"/>
      </c>
      <c r="L523" s="53">
        <f t="shared" si="8"/>
      </c>
      <c r="M523" s="59">
        <f t="shared" si="9"/>
      </c>
      <c r="N523" s="68">
        <f t="shared" si="10"/>
      </c>
      <c r="P523" s="22">
        <f t="shared" si="11"/>
      </c>
    </row>
    <row r="524">
      <c r="A524" s="56">
        <f>IF($B524="","",519)</f>
      </c>
      <c r="B524" s="66">
        <f>IF(往来单位!$B$522="","",往来单位!$B$522)</f>
      </c>
      <c r="C524" s="56">
        <f>IF($B524="","",往来单位!$C$522&amp;"")</f>
      </c>
      <c r="D524" s="53">
        <f t="shared" si="0"/>
      </c>
      <c r="E524" s="53">
        <f t="shared" si="1"/>
      </c>
      <c r="F524" s="53">
        <f t="shared" si="2"/>
      </c>
      <c r="G524" s="59">
        <f t="shared" si="3"/>
      </c>
      <c r="H524" s="53">
        <f t="shared" si="4"/>
      </c>
      <c r="I524" s="53">
        <f t="shared" si="5"/>
      </c>
      <c r="J524" s="53">
        <f t="shared" si="6"/>
      </c>
      <c r="K524" s="59">
        <f t="shared" si="7"/>
      </c>
      <c r="L524" s="53">
        <f t="shared" si="8"/>
      </c>
      <c r="M524" s="59">
        <f t="shared" si="9"/>
      </c>
      <c r="N524" s="68">
        <f t="shared" si="10"/>
      </c>
      <c r="P524" s="22">
        <f t="shared" si="11"/>
      </c>
    </row>
    <row r="525">
      <c r="A525" s="56">
        <f>IF($B525="","",520)</f>
      </c>
      <c r="B525" s="66">
        <f>IF(往来单位!$B$523="","",往来单位!$B$523)</f>
      </c>
      <c r="C525" s="56">
        <f>IF($B525="","",往来单位!$C$523&amp;"")</f>
      </c>
      <c r="D525" s="53">
        <f t="shared" si="0"/>
      </c>
      <c r="E525" s="53">
        <f t="shared" si="1"/>
      </c>
      <c r="F525" s="53">
        <f t="shared" si="2"/>
      </c>
      <c r="G525" s="59">
        <f t="shared" si="3"/>
      </c>
      <c r="H525" s="53">
        <f t="shared" si="4"/>
      </c>
      <c r="I525" s="53">
        <f t="shared" si="5"/>
      </c>
      <c r="J525" s="53">
        <f t="shared" si="6"/>
      </c>
      <c r="K525" s="59">
        <f t="shared" si="7"/>
      </c>
      <c r="L525" s="53">
        <f t="shared" si="8"/>
      </c>
      <c r="M525" s="59">
        <f t="shared" si="9"/>
      </c>
      <c r="N525" s="68">
        <f t="shared" si="10"/>
      </c>
      <c r="P525" s="22">
        <f t="shared" si="11"/>
      </c>
    </row>
    <row r="526">
      <c r="A526" s="56">
        <f>IF($B526="","",521)</f>
      </c>
      <c r="B526" s="66">
        <f>IF(往来单位!$B$524="","",往来单位!$B$524)</f>
      </c>
      <c r="C526" s="56">
        <f>IF($B526="","",往来单位!$C$524&amp;"")</f>
      </c>
      <c r="D526" s="53">
        <f t="shared" si="0"/>
      </c>
      <c r="E526" s="53">
        <f t="shared" si="1"/>
      </c>
      <c r="F526" s="53">
        <f t="shared" si="2"/>
      </c>
      <c r="G526" s="59">
        <f t="shared" si="3"/>
      </c>
      <c r="H526" s="53">
        <f t="shared" si="4"/>
      </c>
      <c r="I526" s="53">
        <f t="shared" si="5"/>
      </c>
      <c r="J526" s="53">
        <f t="shared" si="6"/>
      </c>
      <c r="K526" s="59">
        <f t="shared" si="7"/>
      </c>
      <c r="L526" s="53">
        <f t="shared" si="8"/>
      </c>
      <c r="M526" s="59">
        <f t="shared" si="9"/>
      </c>
      <c r="N526" s="68">
        <f t="shared" si="10"/>
      </c>
      <c r="P526" s="22">
        <f t="shared" si="11"/>
      </c>
    </row>
    <row r="527">
      <c r="A527" s="56">
        <f>IF($B527="","",522)</f>
      </c>
      <c r="B527" s="66">
        <f>IF(往来单位!$B$525="","",往来单位!$B$525)</f>
      </c>
      <c r="C527" s="56">
        <f>IF($B527="","",往来单位!$C$525&amp;"")</f>
      </c>
      <c r="D527" s="53">
        <f t="shared" si="0"/>
      </c>
      <c r="E527" s="53">
        <f t="shared" si="1"/>
      </c>
      <c r="F527" s="53">
        <f t="shared" si="2"/>
      </c>
      <c r="G527" s="59">
        <f t="shared" si="3"/>
      </c>
      <c r="H527" s="53">
        <f t="shared" si="4"/>
      </c>
      <c r="I527" s="53">
        <f t="shared" si="5"/>
      </c>
      <c r="J527" s="53">
        <f t="shared" si="6"/>
      </c>
      <c r="K527" s="59">
        <f t="shared" si="7"/>
      </c>
      <c r="L527" s="53">
        <f t="shared" si="8"/>
      </c>
      <c r="M527" s="59">
        <f t="shared" si="9"/>
      </c>
      <c r="N527" s="68">
        <f t="shared" si="10"/>
      </c>
      <c r="P527" s="22">
        <f t="shared" si="11"/>
      </c>
    </row>
    <row r="528">
      <c r="A528" s="56">
        <f>IF($B528="","",523)</f>
      </c>
      <c r="B528" s="66">
        <f>IF(往来单位!$B$526="","",往来单位!$B$526)</f>
      </c>
      <c r="C528" s="56">
        <f>IF($B528="","",往来单位!$C$526&amp;"")</f>
      </c>
      <c r="D528" s="53">
        <f t="shared" si="0"/>
      </c>
      <c r="E528" s="53">
        <f t="shared" si="1"/>
      </c>
      <c r="F528" s="53">
        <f t="shared" si="2"/>
      </c>
      <c r="G528" s="59">
        <f t="shared" si="3"/>
      </c>
      <c r="H528" s="53">
        <f t="shared" si="4"/>
      </c>
      <c r="I528" s="53">
        <f t="shared" si="5"/>
      </c>
      <c r="J528" s="53">
        <f t="shared" si="6"/>
      </c>
      <c r="K528" s="59">
        <f t="shared" si="7"/>
      </c>
      <c r="L528" s="53">
        <f t="shared" si="8"/>
      </c>
      <c r="M528" s="59">
        <f t="shared" si="9"/>
      </c>
      <c r="N528" s="68">
        <f t="shared" si="10"/>
      </c>
      <c r="P528" s="22">
        <f t="shared" si="11"/>
      </c>
    </row>
    <row r="529">
      <c r="A529" s="56">
        <f>IF($B529="","",524)</f>
      </c>
      <c r="B529" s="66">
        <f>IF(往来单位!$B$527="","",往来单位!$B$527)</f>
      </c>
      <c r="C529" s="56">
        <f>IF($B529="","",往来单位!$C$527&amp;"")</f>
      </c>
      <c r="D529" s="53">
        <f t="shared" si="0"/>
      </c>
      <c r="E529" s="53">
        <f t="shared" si="1"/>
      </c>
      <c r="F529" s="53">
        <f t="shared" si="2"/>
      </c>
      <c r="G529" s="59">
        <f t="shared" si="3"/>
      </c>
      <c r="H529" s="53">
        <f t="shared" si="4"/>
      </c>
      <c r="I529" s="53">
        <f t="shared" si="5"/>
      </c>
      <c r="J529" s="53">
        <f t="shared" si="6"/>
      </c>
      <c r="K529" s="59">
        <f t="shared" si="7"/>
      </c>
      <c r="L529" s="53">
        <f t="shared" si="8"/>
      </c>
      <c r="M529" s="59">
        <f t="shared" si="9"/>
      </c>
      <c r="N529" s="68">
        <f t="shared" si="10"/>
      </c>
      <c r="P529" s="22">
        <f t="shared" si="11"/>
      </c>
    </row>
    <row r="530">
      <c r="A530" s="56">
        <f>IF($B530="","",525)</f>
      </c>
      <c r="B530" s="66">
        <f>IF(往来单位!$B$528="","",往来单位!$B$528)</f>
      </c>
      <c r="C530" s="56">
        <f>IF($B530="","",往来单位!$C$528&amp;"")</f>
      </c>
      <c r="D530" s="53">
        <f t="shared" si="0"/>
      </c>
      <c r="E530" s="53">
        <f t="shared" si="1"/>
      </c>
      <c r="F530" s="53">
        <f t="shared" si="2"/>
      </c>
      <c r="G530" s="59">
        <f t="shared" si="3"/>
      </c>
      <c r="H530" s="53">
        <f t="shared" si="4"/>
      </c>
      <c r="I530" s="53">
        <f t="shared" si="5"/>
      </c>
      <c r="J530" s="53">
        <f t="shared" si="6"/>
      </c>
      <c r="K530" s="59">
        <f t="shared" si="7"/>
      </c>
      <c r="L530" s="53">
        <f t="shared" si="8"/>
      </c>
      <c r="M530" s="59">
        <f t="shared" si="9"/>
      </c>
      <c r="N530" s="68">
        <f t="shared" si="10"/>
      </c>
      <c r="P530" s="22">
        <f t="shared" si="11"/>
      </c>
    </row>
    <row r="531">
      <c r="A531" s="56">
        <f>IF($B531="","",526)</f>
      </c>
      <c r="B531" s="66">
        <f>IF(往来单位!$B$529="","",往来单位!$B$529)</f>
      </c>
      <c r="C531" s="56">
        <f>IF($B531="","",往来单位!$C$529&amp;"")</f>
      </c>
      <c r="D531" s="53">
        <f t="shared" si="0"/>
      </c>
      <c r="E531" s="53">
        <f t="shared" si="1"/>
      </c>
      <c r="F531" s="53">
        <f t="shared" si="2"/>
      </c>
      <c r="G531" s="59">
        <f t="shared" si="3"/>
      </c>
      <c r="H531" s="53">
        <f t="shared" si="4"/>
      </c>
      <c r="I531" s="53">
        <f t="shared" si="5"/>
      </c>
      <c r="J531" s="53">
        <f t="shared" si="6"/>
      </c>
      <c r="K531" s="59">
        <f t="shared" si="7"/>
      </c>
      <c r="L531" s="53">
        <f t="shared" si="8"/>
      </c>
      <c r="M531" s="59">
        <f t="shared" si="9"/>
      </c>
      <c r="N531" s="68">
        <f t="shared" si="10"/>
      </c>
      <c r="P531" s="22">
        <f t="shared" si="11"/>
      </c>
    </row>
    <row r="532">
      <c r="A532" s="56">
        <f>IF($B532="","",527)</f>
      </c>
      <c r="B532" s="66">
        <f>IF(往来单位!$B$530="","",往来单位!$B$530)</f>
      </c>
      <c r="C532" s="56">
        <f>IF($B532="","",往来单位!$C$530&amp;"")</f>
      </c>
      <c r="D532" s="53">
        <f t="shared" si="0"/>
      </c>
      <c r="E532" s="53">
        <f t="shared" si="1"/>
      </c>
      <c r="F532" s="53">
        <f t="shared" si="2"/>
      </c>
      <c r="G532" s="59">
        <f t="shared" si="3"/>
      </c>
      <c r="H532" s="53">
        <f t="shared" si="4"/>
      </c>
      <c r="I532" s="53">
        <f t="shared" si="5"/>
      </c>
      <c r="J532" s="53">
        <f t="shared" si="6"/>
      </c>
      <c r="K532" s="59">
        <f t="shared" si="7"/>
      </c>
      <c r="L532" s="53">
        <f t="shared" si="8"/>
      </c>
      <c r="M532" s="59">
        <f t="shared" si="9"/>
      </c>
      <c r="N532" s="68">
        <f t="shared" si="10"/>
      </c>
      <c r="P532" s="22">
        <f t="shared" si="11"/>
      </c>
    </row>
    <row r="533">
      <c r="A533" s="56">
        <f>IF($B533="","",528)</f>
      </c>
      <c r="B533" s="66">
        <f>IF(往来单位!$B$531="","",往来单位!$B$531)</f>
      </c>
      <c r="C533" s="56">
        <f>IF($B533="","",往来单位!$C$531&amp;"")</f>
      </c>
      <c r="D533" s="53">
        <f t="shared" si="0"/>
      </c>
      <c r="E533" s="53">
        <f t="shared" si="1"/>
      </c>
      <c r="F533" s="53">
        <f t="shared" si="2"/>
      </c>
      <c r="G533" s="59">
        <f t="shared" si="3"/>
      </c>
      <c r="H533" s="53">
        <f t="shared" si="4"/>
      </c>
      <c r="I533" s="53">
        <f t="shared" si="5"/>
      </c>
      <c r="J533" s="53">
        <f t="shared" si="6"/>
      </c>
      <c r="K533" s="59">
        <f t="shared" si="7"/>
      </c>
      <c r="L533" s="53">
        <f t="shared" si="8"/>
      </c>
      <c r="M533" s="59">
        <f t="shared" si="9"/>
      </c>
      <c r="N533" s="68">
        <f t="shared" si="10"/>
      </c>
      <c r="P533" s="22">
        <f t="shared" si="11"/>
      </c>
    </row>
    <row r="534">
      <c r="A534" s="56">
        <f>IF($B534="","",529)</f>
      </c>
      <c r="B534" s="66">
        <f>IF(往来单位!$B$532="","",往来单位!$B$532)</f>
      </c>
      <c r="C534" s="56">
        <f>IF($B534="","",往来单位!$C$532&amp;"")</f>
      </c>
      <c r="D534" s="53">
        <f t="shared" si="0"/>
      </c>
      <c r="E534" s="53">
        <f t="shared" si="1"/>
      </c>
      <c r="F534" s="53">
        <f t="shared" si="2"/>
      </c>
      <c r="G534" s="59">
        <f t="shared" si="3"/>
      </c>
      <c r="H534" s="53">
        <f t="shared" si="4"/>
      </c>
      <c r="I534" s="53">
        <f t="shared" si="5"/>
      </c>
      <c r="J534" s="53">
        <f t="shared" si="6"/>
      </c>
      <c r="K534" s="59">
        <f t="shared" si="7"/>
      </c>
      <c r="L534" s="53">
        <f t="shared" si="8"/>
      </c>
      <c r="M534" s="59">
        <f t="shared" si="9"/>
      </c>
      <c r="N534" s="68">
        <f t="shared" si="10"/>
      </c>
      <c r="P534" s="22">
        <f t="shared" si="11"/>
      </c>
    </row>
    <row r="535">
      <c r="A535" s="56">
        <f>IF($B535="","",530)</f>
      </c>
      <c r="B535" s="66">
        <f>IF(往来单位!$B$533="","",往来单位!$B$533)</f>
      </c>
      <c r="C535" s="56">
        <f>IF($B535="","",往来单位!$C$533&amp;"")</f>
      </c>
      <c r="D535" s="53">
        <f t="shared" si="0"/>
      </c>
      <c r="E535" s="53">
        <f t="shared" si="1"/>
      </c>
      <c r="F535" s="53">
        <f t="shared" si="2"/>
      </c>
      <c r="G535" s="59">
        <f t="shared" si="3"/>
      </c>
      <c r="H535" s="53">
        <f t="shared" si="4"/>
      </c>
      <c r="I535" s="53">
        <f t="shared" si="5"/>
      </c>
      <c r="J535" s="53">
        <f t="shared" si="6"/>
      </c>
      <c r="K535" s="59">
        <f t="shared" si="7"/>
      </c>
      <c r="L535" s="53">
        <f t="shared" si="8"/>
      </c>
      <c r="M535" s="59">
        <f t="shared" si="9"/>
      </c>
      <c r="N535" s="68">
        <f t="shared" si="10"/>
      </c>
      <c r="P535" s="22">
        <f t="shared" si="11"/>
      </c>
    </row>
    <row r="536">
      <c r="A536" s="56">
        <f>IF($B536="","",531)</f>
      </c>
      <c r="B536" s="66">
        <f>IF(往来单位!$B$534="","",往来单位!$B$534)</f>
      </c>
      <c r="C536" s="56">
        <f>IF($B536="","",往来单位!$C$534&amp;"")</f>
      </c>
      <c r="D536" s="53">
        <f t="shared" si="0"/>
      </c>
      <c r="E536" s="53">
        <f t="shared" si="1"/>
      </c>
      <c r="F536" s="53">
        <f t="shared" si="2"/>
      </c>
      <c r="G536" s="59">
        <f t="shared" si="3"/>
      </c>
      <c r="H536" s="53">
        <f t="shared" si="4"/>
      </c>
      <c r="I536" s="53">
        <f t="shared" si="5"/>
      </c>
      <c r="J536" s="53">
        <f t="shared" si="6"/>
      </c>
      <c r="K536" s="59">
        <f t="shared" si="7"/>
      </c>
      <c r="L536" s="53">
        <f t="shared" si="8"/>
      </c>
      <c r="M536" s="59">
        <f t="shared" si="9"/>
      </c>
      <c r="N536" s="68">
        <f t="shared" si="10"/>
      </c>
      <c r="P536" s="22">
        <f t="shared" si="11"/>
      </c>
    </row>
    <row r="537">
      <c r="A537" s="56">
        <f>IF($B537="","",532)</f>
      </c>
      <c r="B537" s="66">
        <f>IF(往来单位!$B$535="","",往来单位!$B$535)</f>
      </c>
      <c r="C537" s="56">
        <f>IF($B537="","",往来单位!$C$535&amp;"")</f>
      </c>
      <c r="D537" s="53">
        <f t="shared" si="0"/>
      </c>
      <c r="E537" s="53">
        <f t="shared" si="1"/>
      </c>
      <c r="F537" s="53">
        <f t="shared" si="2"/>
      </c>
      <c r="G537" s="59">
        <f t="shared" si="3"/>
      </c>
      <c r="H537" s="53">
        <f t="shared" si="4"/>
      </c>
      <c r="I537" s="53">
        <f t="shared" si="5"/>
      </c>
      <c r="J537" s="53">
        <f t="shared" si="6"/>
      </c>
      <c r="K537" s="59">
        <f t="shared" si="7"/>
      </c>
      <c r="L537" s="53">
        <f t="shared" si="8"/>
      </c>
      <c r="M537" s="59">
        <f t="shared" si="9"/>
      </c>
      <c r="N537" s="68">
        <f t="shared" si="10"/>
      </c>
      <c r="P537" s="22">
        <f t="shared" si="11"/>
      </c>
    </row>
    <row r="538">
      <c r="A538" s="56">
        <f>IF($B538="","",533)</f>
      </c>
      <c r="B538" s="66">
        <f>IF(往来单位!$B$536="","",往来单位!$B$536)</f>
      </c>
      <c r="C538" s="56">
        <f>IF($B538="","",往来单位!$C$536&amp;"")</f>
      </c>
      <c r="D538" s="53">
        <f t="shared" si="0"/>
      </c>
      <c r="E538" s="53">
        <f t="shared" si="1"/>
      </c>
      <c r="F538" s="53">
        <f t="shared" si="2"/>
      </c>
      <c r="G538" s="59">
        <f t="shared" si="3"/>
      </c>
      <c r="H538" s="53">
        <f t="shared" si="4"/>
      </c>
      <c r="I538" s="53">
        <f t="shared" si="5"/>
      </c>
      <c r="J538" s="53">
        <f t="shared" si="6"/>
      </c>
      <c r="K538" s="59">
        <f t="shared" si="7"/>
      </c>
      <c r="L538" s="53">
        <f t="shared" si="8"/>
      </c>
      <c r="M538" s="59">
        <f t="shared" si="9"/>
      </c>
      <c r="N538" s="68">
        <f t="shared" si="10"/>
      </c>
      <c r="P538" s="22">
        <f t="shared" si="11"/>
      </c>
    </row>
    <row r="539">
      <c r="A539" s="56">
        <f>IF($B539="","",534)</f>
      </c>
      <c r="B539" s="66">
        <f>IF(往来单位!$B$537="","",往来单位!$B$537)</f>
      </c>
      <c r="C539" s="56">
        <f>IF($B539="","",往来单位!$C$537&amp;"")</f>
      </c>
      <c r="D539" s="53">
        <f t="shared" si="0"/>
      </c>
      <c r="E539" s="53">
        <f t="shared" si="1"/>
      </c>
      <c r="F539" s="53">
        <f t="shared" si="2"/>
      </c>
      <c r="G539" s="59">
        <f t="shared" si="3"/>
      </c>
      <c r="H539" s="53">
        <f t="shared" si="4"/>
      </c>
      <c r="I539" s="53">
        <f t="shared" si="5"/>
      </c>
      <c r="J539" s="53">
        <f t="shared" si="6"/>
      </c>
      <c r="K539" s="59">
        <f t="shared" si="7"/>
      </c>
      <c r="L539" s="53">
        <f t="shared" si="8"/>
      </c>
      <c r="M539" s="59">
        <f t="shared" si="9"/>
      </c>
      <c r="N539" s="68">
        <f t="shared" si="10"/>
      </c>
      <c r="P539" s="22">
        <f t="shared" si="11"/>
      </c>
    </row>
    <row r="540">
      <c r="A540" s="56">
        <f>IF($B540="","",535)</f>
      </c>
      <c r="B540" s="66">
        <f>IF(往来单位!$B$538="","",往来单位!$B$538)</f>
      </c>
      <c r="C540" s="56">
        <f>IF($B540="","",往来单位!$C$538&amp;"")</f>
      </c>
      <c r="D540" s="53">
        <f t="shared" si="0"/>
      </c>
      <c r="E540" s="53">
        <f t="shared" si="1"/>
      </c>
      <c r="F540" s="53">
        <f t="shared" si="2"/>
      </c>
      <c r="G540" s="59">
        <f t="shared" si="3"/>
      </c>
      <c r="H540" s="53">
        <f t="shared" si="4"/>
      </c>
      <c r="I540" s="53">
        <f t="shared" si="5"/>
      </c>
      <c r="J540" s="53">
        <f t="shared" si="6"/>
      </c>
      <c r="K540" s="59">
        <f t="shared" si="7"/>
      </c>
      <c r="L540" s="53">
        <f t="shared" si="8"/>
      </c>
      <c r="M540" s="59">
        <f t="shared" si="9"/>
      </c>
      <c r="N540" s="68">
        <f t="shared" si="10"/>
      </c>
      <c r="P540" s="22">
        <f t="shared" si="11"/>
      </c>
    </row>
    <row r="541">
      <c r="A541" s="56">
        <f>IF($B541="","",536)</f>
      </c>
      <c r="B541" s="66">
        <f>IF(往来单位!$B$539="","",往来单位!$B$539)</f>
      </c>
      <c r="C541" s="56">
        <f>IF($B541="","",往来单位!$C$539&amp;"")</f>
      </c>
      <c r="D541" s="53">
        <f t="shared" si="0"/>
      </c>
      <c r="E541" s="53">
        <f t="shared" si="1"/>
      </c>
      <c r="F541" s="53">
        <f t="shared" si="2"/>
      </c>
      <c r="G541" s="59">
        <f t="shared" si="3"/>
      </c>
      <c r="H541" s="53">
        <f t="shared" si="4"/>
      </c>
      <c r="I541" s="53">
        <f t="shared" si="5"/>
      </c>
      <c r="J541" s="53">
        <f t="shared" si="6"/>
      </c>
      <c r="K541" s="59">
        <f t="shared" si="7"/>
      </c>
      <c r="L541" s="53">
        <f t="shared" si="8"/>
      </c>
      <c r="M541" s="59">
        <f t="shared" si="9"/>
      </c>
      <c r="N541" s="68">
        <f t="shared" si="10"/>
      </c>
      <c r="P541" s="22">
        <f t="shared" si="11"/>
      </c>
    </row>
    <row r="542">
      <c r="A542" s="56">
        <f>IF($B542="","",537)</f>
      </c>
      <c r="B542" s="66">
        <f>IF(往来单位!$B$540="","",往来单位!$B$540)</f>
      </c>
      <c r="C542" s="56">
        <f>IF($B542="","",往来单位!$C$540&amp;"")</f>
      </c>
      <c r="D542" s="53">
        <f t="shared" si="0"/>
      </c>
      <c r="E542" s="53">
        <f t="shared" si="1"/>
      </c>
      <c r="F542" s="53">
        <f t="shared" si="2"/>
      </c>
      <c r="G542" s="59">
        <f t="shared" si="3"/>
      </c>
      <c r="H542" s="53">
        <f t="shared" si="4"/>
      </c>
      <c r="I542" s="53">
        <f t="shared" si="5"/>
      </c>
      <c r="J542" s="53">
        <f t="shared" si="6"/>
      </c>
      <c r="K542" s="59">
        <f t="shared" si="7"/>
      </c>
      <c r="L542" s="53">
        <f t="shared" si="8"/>
      </c>
      <c r="M542" s="59">
        <f t="shared" si="9"/>
      </c>
      <c r="N542" s="68">
        <f t="shared" si="10"/>
      </c>
      <c r="P542" s="22">
        <f t="shared" si="11"/>
      </c>
    </row>
    <row r="543">
      <c r="A543" s="56">
        <f>IF($B543="","",538)</f>
      </c>
      <c r="B543" s="66">
        <f>IF(往来单位!$B$541="","",往来单位!$B$541)</f>
      </c>
      <c r="C543" s="56">
        <f>IF($B543="","",往来单位!$C$541&amp;"")</f>
      </c>
      <c r="D543" s="53">
        <f t="shared" si="0"/>
      </c>
      <c r="E543" s="53">
        <f t="shared" si="1"/>
      </c>
      <c r="F543" s="53">
        <f t="shared" si="2"/>
      </c>
      <c r="G543" s="59">
        <f t="shared" si="3"/>
      </c>
      <c r="H543" s="53">
        <f t="shared" si="4"/>
      </c>
      <c r="I543" s="53">
        <f t="shared" si="5"/>
      </c>
      <c r="J543" s="53">
        <f t="shared" si="6"/>
      </c>
      <c r="K543" s="59">
        <f t="shared" si="7"/>
      </c>
      <c r="L543" s="53">
        <f t="shared" si="8"/>
      </c>
      <c r="M543" s="59">
        <f t="shared" si="9"/>
      </c>
      <c r="N543" s="68">
        <f t="shared" si="10"/>
      </c>
      <c r="P543" s="22">
        <f t="shared" si="11"/>
      </c>
    </row>
    <row r="544">
      <c r="A544" s="56">
        <f>IF($B544="","",539)</f>
      </c>
      <c r="B544" s="66">
        <f>IF(往来单位!$B$542="","",往来单位!$B$542)</f>
      </c>
      <c r="C544" s="56">
        <f>IF($B544="","",往来单位!$C$542&amp;"")</f>
      </c>
      <c r="D544" s="53">
        <f t="shared" si="0"/>
      </c>
      <c r="E544" s="53">
        <f t="shared" si="1"/>
      </c>
      <c r="F544" s="53">
        <f t="shared" si="2"/>
      </c>
      <c r="G544" s="59">
        <f t="shared" si="3"/>
      </c>
      <c r="H544" s="53">
        <f t="shared" si="4"/>
      </c>
      <c r="I544" s="53">
        <f t="shared" si="5"/>
      </c>
      <c r="J544" s="53">
        <f t="shared" si="6"/>
      </c>
      <c r="K544" s="59">
        <f t="shared" si="7"/>
      </c>
      <c r="L544" s="53">
        <f t="shared" si="8"/>
      </c>
      <c r="M544" s="59">
        <f t="shared" si="9"/>
      </c>
      <c r="N544" s="68">
        <f t="shared" si="10"/>
      </c>
      <c r="P544" s="22">
        <f t="shared" si="11"/>
      </c>
    </row>
    <row r="545">
      <c r="A545" s="56">
        <f>IF($B545="","",540)</f>
      </c>
      <c r="B545" s="66">
        <f>IF(往来单位!$B$543="","",往来单位!$B$543)</f>
      </c>
      <c r="C545" s="56">
        <f>IF($B545="","",往来单位!$C$543&amp;"")</f>
      </c>
      <c r="D545" s="53">
        <f t="shared" si="0"/>
      </c>
      <c r="E545" s="53">
        <f t="shared" si="1"/>
      </c>
      <c r="F545" s="53">
        <f t="shared" si="2"/>
      </c>
      <c r="G545" s="59">
        <f t="shared" si="3"/>
      </c>
      <c r="H545" s="53">
        <f t="shared" si="4"/>
      </c>
      <c r="I545" s="53">
        <f t="shared" si="5"/>
      </c>
      <c r="J545" s="53">
        <f t="shared" si="6"/>
      </c>
      <c r="K545" s="59">
        <f t="shared" si="7"/>
      </c>
      <c r="L545" s="53">
        <f t="shared" si="8"/>
      </c>
      <c r="M545" s="59">
        <f t="shared" si="9"/>
      </c>
      <c r="N545" s="68">
        <f t="shared" si="10"/>
      </c>
      <c r="P545" s="22">
        <f t="shared" si="11"/>
      </c>
    </row>
    <row r="546">
      <c r="A546" s="56">
        <f>IF($B546="","",541)</f>
      </c>
      <c r="B546" s="66">
        <f>IF(往来单位!$B$544="","",往来单位!$B$544)</f>
      </c>
      <c r="C546" s="56">
        <f>IF($B546="","",往来单位!$C$544&amp;"")</f>
      </c>
      <c r="D546" s="53">
        <f t="shared" si="0"/>
      </c>
      <c r="E546" s="53">
        <f t="shared" si="1"/>
      </c>
      <c r="F546" s="53">
        <f t="shared" si="2"/>
      </c>
      <c r="G546" s="59">
        <f t="shared" si="3"/>
      </c>
      <c r="H546" s="53">
        <f t="shared" si="4"/>
      </c>
      <c r="I546" s="53">
        <f t="shared" si="5"/>
      </c>
      <c r="J546" s="53">
        <f t="shared" si="6"/>
      </c>
      <c r="K546" s="59">
        <f t="shared" si="7"/>
      </c>
      <c r="L546" s="53">
        <f t="shared" si="8"/>
      </c>
      <c r="M546" s="59">
        <f t="shared" si="9"/>
      </c>
      <c r="N546" s="68">
        <f t="shared" si="10"/>
      </c>
      <c r="P546" s="22">
        <f t="shared" si="11"/>
      </c>
    </row>
    <row r="547">
      <c r="A547" s="56">
        <f>IF($B547="","",542)</f>
      </c>
      <c r="B547" s="66">
        <f>IF(往来单位!$B$545="","",往来单位!$B$545)</f>
      </c>
      <c r="C547" s="56">
        <f>IF($B547="","",往来单位!$C$545&amp;"")</f>
      </c>
      <c r="D547" s="53">
        <f t="shared" si="0"/>
      </c>
      <c r="E547" s="53">
        <f t="shared" si="1"/>
      </c>
      <c r="F547" s="53">
        <f t="shared" si="2"/>
      </c>
      <c r="G547" s="59">
        <f t="shared" si="3"/>
      </c>
      <c r="H547" s="53">
        <f t="shared" si="4"/>
      </c>
      <c r="I547" s="53">
        <f t="shared" si="5"/>
      </c>
      <c r="J547" s="53">
        <f t="shared" si="6"/>
      </c>
      <c r="K547" s="59">
        <f t="shared" si="7"/>
      </c>
      <c r="L547" s="53">
        <f t="shared" si="8"/>
      </c>
      <c r="M547" s="59">
        <f t="shared" si="9"/>
      </c>
      <c r="N547" s="68">
        <f t="shared" si="10"/>
      </c>
      <c r="P547" s="22">
        <f t="shared" si="11"/>
      </c>
    </row>
    <row r="548">
      <c r="A548" s="56">
        <f>IF($B548="","",543)</f>
      </c>
      <c r="B548" s="66">
        <f>IF(往来单位!$B$546="","",往来单位!$B$546)</f>
      </c>
      <c r="C548" s="56">
        <f>IF($B548="","",往来单位!$C$546&amp;"")</f>
      </c>
      <c r="D548" s="53">
        <f t="shared" si="0"/>
      </c>
      <c r="E548" s="53">
        <f t="shared" si="1"/>
      </c>
      <c r="F548" s="53">
        <f t="shared" si="2"/>
      </c>
      <c r="G548" s="59">
        <f t="shared" si="3"/>
      </c>
      <c r="H548" s="53">
        <f t="shared" si="4"/>
      </c>
      <c r="I548" s="53">
        <f t="shared" si="5"/>
      </c>
      <c r="J548" s="53">
        <f t="shared" si="6"/>
      </c>
      <c r="K548" s="59">
        <f t="shared" si="7"/>
      </c>
      <c r="L548" s="53">
        <f t="shared" si="8"/>
      </c>
      <c r="M548" s="59">
        <f t="shared" si="9"/>
      </c>
      <c r="N548" s="68">
        <f t="shared" si="10"/>
      </c>
      <c r="P548" s="22">
        <f t="shared" si="11"/>
      </c>
    </row>
    <row r="549">
      <c r="A549" s="56">
        <f>IF($B549="","",544)</f>
      </c>
      <c r="B549" s="66">
        <f>IF(往来单位!$B$547="","",往来单位!$B$547)</f>
      </c>
      <c r="C549" s="56">
        <f>IF($B549="","",往来单位!$C$547&amp;"")</f>
      </c>
      <c r="D549" s="53">
        <f t="shared" si="0"/>
      </c>
      <c r="E549" s="53">
        <f t="shared" si="1"/>
      </c>
      <c r="F549" s="53">
        <f t="shared" si="2"/>
      </c>
      <c r="G549" s="59">
        <f t="shared" si="3"/>
      </c>
      <c r="H549" s="53">
        <f t="shared" si="4"/>
      </c>
      <c r="I549" s="53">
        <f t="shared" si="5"/>
      </c>
      <c r="J549" s="53">
        <f t="shared" si="6"/>
      </c>
      <c r="K549" s="59">
        <f t="shared" si="7"/>
      </c>
      <c r="L549" s="53">
        <f t="shared" si="8"/>
      </c>
      <c r="M549" s="59">
        <f t="shared" si="9"/>
      </c>
      <c r="N549" s="68">
        <f t="shared" si="10"/>
      </c>
      <c r="P549" s="22">
        <f t="shared" si="11"/>
      </c>
    </row>
    <row r="550">
      <c r="A550" s="56">
        <f>IF($B550="","",545)</f>
      </c>
      <c r="B550" s="66">
        <f>IF(往来单位!$B$548="","",往来单位!$B$548)</f>
      </c>
      <c r="C550" s="56">
        <f>IF($B550="","",往来单位!$C$548&amp;"")</f>
      </c>
      <c r="D550" s="53">
        <f t="shared" si="0"/>
      </c>
      <c r="E550" s="53">
        <f t="shared" si="1"/>
      </c>
      <c r="F550" s="53">
        <f t="shared" si="2"/>
      </c>
      <c r="G550" s="59">
        <f t="shared" si="3"/>
      </c>
      <c r="H550" s="53">
        <f t="shared" si="4"/>
      </c>
      <c r="I550" s="53">
        <f t="shared" si="5"/>
      </c>
      <c r="J550" s="53">
        <f t="shared" si="6"/>
      </c>
      <c r="K550" s="59">
        <f t="shared" si="7"/>
      </c>
      <c r="L550" s="53">
        <f t="shared" si="8"/>
      </c>
      <c r="M550" s="59">
        <f t="shared" si="9"/>
      </c>
      <c r="N550" s="68">
        <f t="shared" si="10"/>
      </c>
      <c r="P550" s="22">
        <f t="shared" si="11"/>
      </c>
    </row>
    <row r="551">
      <c r="A551" s="56">
        <f>IF($B551="","",546)</f>
      </c>
      <c r="B551" s="66">
        <f>IF(往来单位!$B$549="","",往来单位!$B$549)</f>
      </c>
      <c r="C551" s="56">
        <f>IF($B551="","",往来单位!$C$549&amp;"")</f>
      </c>
      <c r="D551" s="53">
        <f t="shared" si="0"/>
      </c>
      <c r="E551" s="53">
        <f t="shared" si="1"/>
      </c>
      <c r="F551" s="53">
        <f t="shared" si="2"/>
      </c>
      <c r="G551" s="59">
        <f t="shared" si="3"/>
      </c>
      <c r="H551" s="53">
        <f t="shared" si="4"/>
      </c>
      <c r="I551" s="53">
        <f t="shared" si="5"/>
      </c>
      <c r="J551" s="53">
        <f t="shared" si="6"/>
      </c>
      <c r="K551" s="59">
        <f t="shared" si="7"/>
      </c>
      <c r="L551" s="53">
        <f t="shared" si="8"/>
      </c>
      <c r="M551" s="59">
        <f t="shared" si="9"/>
      </c>
      <c r="N551" s="68">
        <f t="shared" si="10"/>
      </c>
      <c r="P551" s="22">
        <f t="shared" si="11"/>
      </c>
    </row>
    <row r="552">
      <c r="A552" s="56">
        <f>IF($B552="","",547)</f>
      </c>
      <c r="B552" s="66">
        <f>IF(往来单位!$B$550="","",往来单位!$B$550)</f>
      </c>
      <c r="C552" s="56">
        <f>IF($B552="","",往来单位!$C$550&amp;"")</f>
      </c>
      <c r="D552" s="53">
        <f t="shared" si="0"/>
      </c>
      <c r="E552" s="53">
        <f t="shared" si="1"/>
      </c>
      <c r="F552" s="53">
        <f t="shared" si="2"/>
      </c>
      <c r="G552" s="59">
        <f t="shared" si="3"/>
      </c>
      <c r="H552" s="53">
        <f t="shared" si="4"/>
      </c>
      <c r="I552" s="53">
        <f t="shared" si="5"/>
      </c>
      <c r="J552" s="53">
        <f t="shared" si="6"/>
      </c>
      <c r="K552" s="59">
        <f t="shared" si="7"/>
      </c>
      <c r="L552" s="53">
        <f t="shared" si="8"/>
      </c>
      <c r="M552" s="59">
        <f t="shared" si="9"/>
      </c>
      <c r="N552" s="68">
        <f t="shared" si="10"/>
      </c>
      <c r="P552" s="22">
        <f t="shared" si="11"/>
      </c>
    </row>
    <row r="553">
      <c r="A553" s="56">
        <f>IF($B553="","",548)</f>
      </c>
      <c r="B553" s="66">
        <f>IF(往来单位!$B$551="","",往来单位!$B$551)</f>
      </c>
      <c r="C553" s="56">
        <f>IF($B553="","",往来单位!$C$551&amp;"")</f>
      </c>
      <c r="D553" s="53">
        <f t="shared" si="0"/>
      </c>
      <c r="E553" s="53">
        <f t="shared" si="1"/>
      </c>
      <c r="F553" s="53">
        <f t="shared" si="2"/>
      </c>
      <c r="G553" s="59">
        <f t="shared" si="3"/>
      </c>
      <c r="H553" s="53">
        <f t="shared" si="4"/>
      </c>
      <c r="I553" s="53">
        <f t="shared" si="5"/>
      </c>
      <c r="J553" s="53">
        <f t="shared" si="6"/>
      </c>
      <c r="K553" s="59">
        <f t="shared" si="7"/>
      </c>
      <c r="L553" s="53">
        <f t="shared" si="8"/>
      </c>
      <c r="M553" s="59">
        <f t="shared" si="9"/>
      </c>
      <c r="N553" s="68">
        <f t="shared" si="10"/>
      </c>
      <c r="P553" s="22">
        <f t="shared" si="11"/>
      </c>
    </row>
    <row r="554">
      <c r="A554" s="56">
        <f>IF($B554="","",549)</f>
      </c>
      <c r="B554" s="66">
        <f>IF(往来单位!$B$552="","",往来单位!$B$552)</f>
      </c>
      <c r="C554" s="56">
        <f>IF($B554="","",往来单位!$C$552&amp;"")</f>
      </c>
      <c r="D554" s="53">
        <f t="shared" si="0"/>
      </c>
      <c r="E554" s="53">
        <f t="shared" si="1"/>
      </c>
      <c r="F554" s="53">
        <f t="shared" si="2"/>
      </c>
      <c r="G554" s="59">
        <f t="shared" si="3"/>
      </c>
      <c r="H554" s="53">
        <f t="shared" si="4"/>
      </c>
      <c r="I554" s="53">
        <f t="shared" si="5"/>
      </c>
      <c r="J554" s="53">
        <f t="shared" si="6"/>
      </c>
      <c r="K554" s="59">
        <f t="shared" si="7"/>
      </c>
      <c r="L554" s="53">
        <f t="shared" si="8"/>
      </c>
      <c r="M554" s="59">
        <f t="shared" si="9"/>
      </c>
      <c r="N554" s="68">
        <f t="shared" si="10"/>
      </c>
      <c r="P554" s="22">
        <f t="shared" si="11"/>
      </c>
    </row>
    <row r="555">
      <c r="A555" s="56">
        <f>IF($B555="","",550)</f>
      </c>
      <c r="B555" s="66">
        <f>IF(往来单位!$B$553="","",往来单位!$B$553)</f>
      </c>
      <c r="C555" s="56">
        <f>IF($B555="","",往来单位!$C$553&amp;"")</f>
      </c>
      <c r="D555" s="53">
        <f t="shared" si="0"/>
      </c>
      <c r="E555" s="53">
        <f t="shared" si="1"/>
      </c>
      <c r="F555" s="53">
        <f t="shared" si="2"/>
      </c>
      <c r="G555" s="59">
        <f t="shared" si="3"/>
      </c>
      <c r="H555" s="53">
        <f t="shared" si="4"/>
      </c>
      <c r="I555" s="53">
        <f t="shared" si="5"/>
      </c>
      <c r="J555" s="53">
        <f t="shared" si="6"/>
      </c>
      <c r="K555" s="59">
        <f t="shared" si="7"/>
      </c>
      <c r="L555" s="53">
        <f t="shared" si="8"/>
      </c>
      <c r="M555" s="59">
        <f t="shared" si="9"/>
      </c>
      <c r="N555" s="68">
        <f t="shared" si="10"/>
      </c>
      <c r="P555" s="22">
        <f t="shared" si="11"/>
      </c>
    </row>
    <row r="556">
      <c r="A556" s="56">
        <f>IF($B556="","",551)</f>
      </c>
      <c r="B556" s="66">
        <f>IF(往来单位!$B$554="","",往来单位!$B$554)</f>
      </c>
      <c r="C556" s="56">
        <f>IF($B556="","",往来单位!$C$554&amp;"")</f>
      </c>
      <c r="D556" s="53">
        <f t="shared" si="0"/>
      </c>
      <c r="E556" s="53">
        <f t="shared" si="1"/>
      </c>
      <c r="F556" s="53">
        <f t="shared" si="2"/>
      </c>
      <c r="G556" s="59">
        <f t="shared" si="3"/>
      </c>
      <c r="H556" s="53">
        <f t="shared" si="4"/>
      </c>
      <c r="I556" s="53">
        <f t="shared" si="5"/>
      </c>
      <c r="J556" s="53">
        <f t="shared" si="6"/>
      </c>
      <c r="K556" s="59">
        <f t="shared" si="7"/>
      </c>
      <c r="L556" s="53">
        <f t="shared" si="8"/>
      </c>
      <c r="M556" s="59">
        <f t="shared" si="9"/>
      </c>
      <c r="N556" s="68">
        <f t="shared" si="10"/>
      </c>
      <c r="P556" s="22">
        <f t="shared" si="11"/>
      </c>
    </row>
    <row r="557">
      <c r="A557" s="56">
        <f>IF($B557="","",552)</f>
      </c>
      <c r="B557" s="66">
        <f>IF(往来单位!$B$555="","",往来单位!$B$555)</f>
      </c>
      <c r="C557" s="56">
        <f>IF($B557="","",往来单位!$C$555&amp;"")</f>
      </c>
      <c r="D557" s="53">
        <f t="shared" si="0"/>
      </c>
      <c r="E557" s="53">
        <f t="shared" si="1"/>
      </c>
      <c r="F557" s="53">
        <f t="shared" si="2"/>
      </c>
      <c r="G557" s="59">
        <f t="shared" si="3"/>
      </c>
      <c r="H557" s="53">
        <f t="shared" si="4"/>
      </c>
      <c r="I557" s="53">
        <f t="shared" si="5"/>
      </c>
      <c r="J557" s="53">
        <f t="shared" si="6"/>
      </c>
      <c r="K557" s="59">
        <f t="shared" si="7"/>
      </c>
      <c r="L557" s="53">
        <f t="shared" si="8"/>
      </c>
      <c r="M557" s="59">
        <f t="shared" si="9"/>
      </c>
      <c r="N557" s="68">
        <f t="shared" si="10"/>
      </c>
      <c r="P557" s="22">
        <f t="shared" si="11"/>
      </c>
    </row>
    <row r="558">
      <c r="A558" s="56">
        <f>IF($B558="","",553)</f>
      </c>
      <c r="B558" s="66">
        <f>IF(往来单位!$B$556="","",往来单位!$B$556)</f>
      </c>
      <c r="C558" s="56">
        <f>IF($B558="","",往来单位!$C$556&amp;"")</f>
      </c>
      <c r="D558" s="53">
        <f t="shared" si="0"/>
      </c>
      <c r="E558" s="53">
        <f t="shared" si="1"/>
      </c>
      <c r="F558" s="53">
        <f t="shared" si="2"/>
      </c>
      <c r="G558" s="59">
        <f t="shared" si="3"/>
      </c>
      <c r="H558" s="53">
        <f t="shared" si="4"/>
      </c>
      <c r="I558" s="53">
        <f t="shared" si="5"/>
      </c>
      <c r="J558" s="53">
        <f t="shared" si="6"/>
      </c>
      <c r="K558" s="59">
        <f t="shared" si="7"/>
      </c>
      <c r="L558" s="53">
        <f t="shared" si="8"/>
      </c>
      <c r="M558" s="59">
        <f t="shared" si="9"/>
      </c>
      <c r="N558" s="68">
        <f t="shared" si="10"/>
      </c>
      <c r="P558" s="22">
        <f t="shared" si="11"/>
      </c>
    </row>
    <row r="559">
      <c r="A559" s="56">
        <f>IF($B559="","",554)</f>
      </c>
      <c r="B559" s="66">
        <f>IF(往来单位!$B$557="","",往来单位!$B$557)</f>
      </c>
      <c r="C559" s="56">
        <f>IF($B559="","",往来单位!$C$557&amp;"")</f>
      </c>
      <c r="D559" s="53">
        <f t="shared" si="0"/>
      </c>
      <c r="E559" s="53">
        <f t="shared" si="1"/>
      </c>
      <c r="F559" s="53">
        <f t="shared" si="2"/>
      </c>
      <c r="G559" s="59">
        <f t="shared" si="3"/>
      </c>
      <c r="H559" s="53">
        <f t="shared" si="4"/>
      </c>
      <c r="I559" s="53">
        <f t="shared" si="5"/>
      </c>
      <c r="J559" s="53">
        <f t="shared" si="6"/>
      </c>
      <c r="K559" s="59">
        <f t="shared" si="7"/>
      </c>
      <c r="L559" s="53">
        <f t="shared" si="8"/>
      </c>
      <c r="M559" s="59">
        <f t="shared" si="9"/>
      </c>
      <c r="N559" s="68">
        <f t="shared" si="10"/>
      </c>
      <c r="P559" s="22">
        <f t="shared" si="11"/>
      </c>
    </row>
    <row r="560">
      <c r="A560" s="56">
        <f>IF($B560="","",555)</f>
      </c>
      <c r="B560" s="66">
        <f>IF(往来单位!$B$558="","",往来单位!$B$558)</f>
      </c>
      <c r="C560" s="56">
        <f>IF($B560="","",往来单位!$C$558&amp;"")</f>
      </c>
      <c r="D560" s="53">
        <f t="shared" si="0"/>
      </c>
      <c r="E560" s="53">
        <f t="shared" si="1"/>
      </c>
      <c r="F560" s="53">
        <f t="shared" si="2"/>
      </c>
      <c r="G560" s="59">
        <f t="shared" si="3"/>
      </c>
      <c r="H560" s="53">
        <f t="shared" si="4"/>
      </c>
      <c r="I560" s="53">
        <f t="shared" si="5"/>
      </c>
      <c r="J560" s="53">
        <f t="shared" si="6"/>
      </c>
      <c r="K560" s="59">
        <f t="shared" si="7"/>
      </c>
      <c r="L560" s="53">
        <f t="shared" si="8"/>
      </c>
      <c r="M560" s="59">
        <f t="shared" si="9"/>
      </c>
      <c r="N560" s="68">
        <f t="shared" si="10"/>
      </c>
      <c r="P560" s="22">
        <f t="shared" si="11"/>
      </c>
    </row>
    <row r="561">
      <c r="A561" s="56">
        <f>IF($B561="","",556)</f>
      </c>
      <c r="B561" s="66">
        <f>IF(往来单位!$B$559="","",往来单位!$B$559)</f>
      </c>
      <c r="C561" s="56">
        <f>IF($B561="","",往来单位!$C$559&amp;"")</f>
      </c>
      <c r="D561" s="53">
        <f t="shared" si="0"/>
      </c>
      <c r="E561" s="53">
        <f t="shared" si="1"/>
      </c>
      <c r="F561" s="53">
        <f t="shared" si="2"/>
      </c>
      <c r="G561" s="59">
        <f t="shared" si="3"/>
      </c>
      <c r="H561" s="53">
        <f t="shared" si="4"/>
      </c>
      <c r="I561" s="53">
        <f t="shared" si="5"/>
      </c>
      <c r="J561" s="53">
        <f t="shared" si="6"/>
      </c>
      <c r="K561" s="59">
        <f t="shared" si="7"/>
      </c>
      <c r="L561" s="53">
        <f t="shared" si="8"/>
      </c>
      <c r="M561" s="59">
        <f t="shared" si="9"/>
      </c>
      <c r="N561" s="68">
        <f t="shared" si="10"/>
      </c>
      <c r="P561" s="22">
        <f t="shared" si="11"/>
      </c>
    </row>
    <row r="562">
      <c r="A562" s="56">
        <f>IF($B562="","",557)</f>
      </c>
      <c r="B562" s="66">
        <f>IF(往来单位!$B$560="","",往来单位!$B$560)</f>
      </c>
      <c r="C562" s="56">
        <f>IF($B562="","",往来单位!$C$560&amp;"")</f>
      </c>
      <c r="D562" s="53">
        <f t="shared" si="0"/>
      </c>
      <c r="E562" s="53">
        <f t="shared" si="1"/>
      </c>
      <c r="F562" s="53">
        <f t="shared" si="2"/>
      </c>
      <c r="G562" s="59">
        <f t="shared" si="3"/>
      </c>
      <c r="H562" s="53">
        <f t="shared" si="4"/>
      </c>
      <c r="I562" s="53">
        <f t="shared" si="5"/>
      </c>
      <c r="J562" s="53">
        <f t="shared" si="6"/>
      </c>
      <c r="K562" s="59">
        <f t="shared" si="7"/>
      </c>
      <c r="L562" s="53">
        <f t="shared" si="8"/>
      </c>
      <c r="M562" s="59">
        <f t="shared" si="9"/>
      </c>
      <c r="N562" s="68">
        <f t="shared" si="10"/>
      </c>
      <c r="P562" s="22">
        <f t="shared" si="11"/>
      </c>
    </row>
    <row r="563">
      <c r="A563" s="56">
        <f>IF($B563="","",558)</f>
      </c>
      <c r="B563" s="66">
        <f>IF(往来单位!$B$561="","",往来单位!$B$561)</f>
      </c>
      <c r="C563" s="56">
        <f>IF($B563="","",往来单位!$C$561&amp;"")</f>
      </c>
      <c r="D563" s="53">
        <f t="shared" si="0"/>
      </c>
      <c r="E563" s="53">
        <f t="shared" si="1"/>
      </c>
      <c r="F563" s="53">
        <f t="shared" si="2"/>
      </c>
      <c r="G563" s="59">
        <f t="shared" si="3"/>
      </c>
      <c r="H563" s="53">
        <f t="shared" si="4"/>
      </c>
      <c r="I563" s="53">
        <f t="shared" si="5"/>
      </c>
      <c r="J563" s="53">
        <f t="shared" si="6"/>
      </c>
      <c r="K563" s="59">
        <f t="shared" si="7"/>
      </c>
      <c r="L563" s="53">
        <f t="shared" si="8"/>
      </c>
      <c r="M563" s="59">
        <f t="shared" si="9"/>
      </c>
      <c r="N563" s="68">
        <f t="shared" si="10"/>
      </c>
      <c r="P563" s="22">
        <f t="shared" si="11"/>
      </c>
    </row>
    <row r="564">
      <c r="A564" s="56">
        <f>IF($B564="","",559)</f>
      </c>
      <c r="B564" s="66">
        <f>IF(往来单位!$B$562="","",往来单位!$B$562)</f>
      </c>
      <c r="C564" s="56">
        <f>IF($B564="","",往来单位!$C$562&amp;"")</f>
      </c>
      <c r="D564" s="53">
        <f t="shared" si="0"/>
      </c>
      <c r="E564" s="53">
        <f t="shared" si="1"/>
      </c>
      <c r="F564" s="53">
        <f t="shared" si="2"/>
      </c>
      <c r="G564" s="59">
        <f t="shared" si="3"/>
      </c>
      <c r="H564" s="53">
        <f t="shared" si="4"/>
      </c>
      <c r="I564" s="53">
        <f t="shared" si="5"/>
      </c>
      <c r="J564" s="53">
        <f t="shared" si="6"/>
      </c>
      <c r="K564" s="59">
        <f t="shared" si="7"/>
      </c>
      <c r="L564" s="53">
        <f t="shared" si="8"/>
      </c>
      <c r="M564" s="59">
        <f t="shared" si="9"/>
      </c>
      <c r="N564" s="68">
        <f t="shared" si="10"/>
      </c>
      <c r="P564" s="22">
        <f t="shared" si="11"/>
      </c>
    </row>
    <row r="565">
      <c r="A565" s="56">
        <f>IF($B565="","",560)</f>
      </c>
      <c r="B565" s="66">
        <f>IF(往来单位!$B$563="","",往来单位!$B$563)</f>
      </c>
      <c r="C565" s="56">
        <f>IF($B565="","",往来单位!$C$563&amp;"")</f>
      </c>
      <c r="D565" s="53">
        <f t="shared" si="0"/>
      </c>
      <c r="E565" s="53">
        <f t="shared" si="1"/>
      </c>
      <c r="F565" s="53">
        <f t="shared" si="2"/>
      </c>
      <c r="G565" s="59">
        <f t="shared" si="3"/>
      </c>
      <c r="H565" s="53">
        <f t="shared" si="4"/>
      </c>
      <c r="I565" s="53">
        <f t="shared" si="5"/>
      </c>
      <c r="J565" s="53">
        <f t="shared" si="6"/>
      </c>
      <c r="K565" s="59">
        <f t="shared" si="7"/>
      </c>
      <c r="L565" s="53">
        <f t="shared" si="8"/>
      </c>
      <c r="M565" s="59">
        <f t="shared" si="9"/>
      </c>
      <c r="N565" s="68">
        <f t="shared" si="10"/>
      </c>
      <c r="P565" s="22">
        <f t="shared" si="11"/>
      </c>
    </row>
    <row r="566">
      <c r="A566" s="56">
        <f>IF($B566="","",561)</f>
      </c>
      <c r="B566" s="66">
        <f>IF(往来单位!$B$564="","",往来单位!$B$564)</f>
      </c>
      <c r="C566" s="56">
        <f>IF($B566="","",往来单位!$C$564&amp;"")</f>
      </c>
      <c r="D566" s="53">
        <f t="shared" si="0"/>
      </c>
      <c r="E566" s="53">
        <f t="shared" si="1"/>
      </c>
      <c r="F566" s="53">
        <f t="shared" si="2"/>
      </c>
      <c r="G566" s="59">
        <f t="shared" si="3"/>
      </c>
      <c r="H566" s="53">
        <f t="shared" si="4"/>
      </c>
      <c r="I566" s="53">
        <f t="shared" si="5"/>
      </c>
      <c r="J566" s="53">
        <f t="shared" si="6"/>
      </c>
      <c r="K566" s="59">
        <f t="shared" si="7"/>
      </c>
      <c r="L566" s="53">
        <f t="shared" si="8"/>
      </c>
      <c r="M566" s="59">
        <f t="shared" si="9"/>
      </c>
      <c r="N566" s="68">
        <f t="shared" si="10"/>
      </c>
      <c r="P566" s="22">
        <f t="shared" si="11"/>
      </c>
    </row>
    <row r="567">
      <c r="A567" s="56">
        <f>IF($B567="","",562)</f>
      </c>
      <c r="B567" s="66">
        <f>IF(往来单位!$B$565="","",往来单位!$B$565)</f>
      </c>
      <c r="C567" s="56">
        <f>IF($B567="","",往来单位!$C$565&amp;"")</f>
      </c>
      <c r="D567" s="53">
        <f t="shared" si="0"/>
      </c>
      <c r="E567" s="53">
        <f t="shared" si="1"/>
      </c>
      <c r="F567" s="53">
        <f t="shared" si="2"/>
      </c>
      <c r="G567" s="59">
        <f t="shared" si="3"/>
      </c>
      <c r="H567" s="53">
        <f t="shared" si="4"/>
      </c>
      <c r="I567" s="53">
        <f t="shared" si="5"/>
      </c>
      <c r="J567" s="53">
        <f t="shared" si="6"/>
      </c>
      <c r="K567" s="59">
        <f t="shared" si="7"/>
      </c>
      <c r="L567" s="53">
        <f t="shared" si="8"/>
      </c>
      <c r="M567" s="59">
        <f t="shared" si="9"/>
      </c>
      <c r="N567" s="68">
        <f t="shared" si="10"/>
      </c>
      <c r="P567" s="22">
        <f t="shared" si="11"/>
      </c>
    </row>
    <row r="568">
      <c r="A568" s="56">
        <f>IF($B568="","",563)</f>
      </c>
      <c r="B568" s="66">
        <f>IF(往来单位!$B$566="","",往来单位!$B$566)</f>
      </c>
      <c r="C568" s="56">
        <f>IF($B568="","",往来单位!$C$566&amp;"")</f>
      </c>
      <c r="D568" s="53">
        <f t="shared" si="0"/>
      </c>
      <c r="E568" s="53">
        <f t="shared" si="1"/>
      </c>
      <c r="F568" s="53">
        <f t="shared" si="2"/>
      </c>
      <c r="G568" s="59">
        <f t="shared" si="3"/>
      </c>
      <c r="H568" s="53">
        <f t="shared" si="4"/>
      </c>
      <c r="I568" s="53">
        <f t="shared" si="5"/>
      </c>
      <c r="J568" s="53">
        <f t="shared" si="6"/>
      </c>
      <c r="K568" s="59">
        <f t="shared" si="7"/>
      </c>
      <c r="L568" s="53">
        <f t="shared" si="8"/>
      </c>
      <c r="M568" s="59">
        <f t="shared" si="9"/>
      </c>
      <c r="N568" s="68">
        <f t="shared" si="10"/>
      </c>
      <c r="P568" s="22">
        <f t="shared" si="11"/>
      </c>
    </row>
    <row r="569">
      <c r="A569" s="56">
        <f>IF($B569="","",564)</f>
      </c>
      <c r="B569" s="66">
        <f>IF(往来单位!$B$567="","",往来单位!$B$567)</f>
      </c>
      <c r="C569" s="56">
        <f>IF($B569="","",往来单位!$C$567&amp;"")</f>
      </c>
      <c r="D569" s="53">
        <f t="shared" si="0"/>
      </c>
      <c r="E569" s="53">
        <f t="shared" si="1"/>
      </c>
      <c r="F569" s="53">
        <f t="shared" si="2"/>
      </c>
      <c r="G569" s="59">
        <f t="shared" si="3"/>
      </c>
      <c r="H569" s="53">
        <f t="shared" si="4"/>
      </c>
      <c r="I569" s="53">
        <f t="shared" si="5"/>
      </c>
      <c r="J569" s="53">
        <f t="shared" si="6"/>
      </c>
      <c r="K569" s="59">
        <f t="shared" si="7"/>
      </c>
      <c r="L569" s="53">
        <f t="shared" si="8"/>
      </c>
      <c r="M569" s="59">
        <f t="shared" si="9"/>
      </c>
      <c r="N569" s="68">
        <f t="shared" si="10"/>
      </c>
      <c r="P569" s="22">
        <f t="shared" si="11"/>
      </c>
    </row>
    <row r="570">
      <c r="A570" s="56">
        <f>IF($B570="","",565)</f>
      </c>
      <c r="B570" s="66">
        <f>IF(往来单位!$B$568="","",往来单位!$B$568)</f>
      </c>
      <c r="C570" s="56">
        <f>IF($B570="","",往来单位!$C$568&amp;"")</f>
      </c>
      <c r="D570" s="53">
        <f t="shared" si="0"/>
      </c>
      <c r="E570" s="53">
        <f t="shared" si="1"/>
      </c>
      <c r="F570" s="53">
        <f t="shared" si="2"/>
      </c>
      <c r="G570" s="59">
        <f t="shared" si="3"/>
      </c>
      <c r="H570" s="53">
        <f t="shared" si="4"/>
      </c>
      <c r="I570" s="53">
        <f t="shared" si="5"/>
      </c>
      <c r="J570" s="53">
        <f t="shared" si="6"/>
      </c>
      <c r="K570" s="59">
        <f t="shared" si="7"/>
      </c>
      <c r="L570" s="53">
        <f t="shared" si="8"/>
      </c>
      <c r="M570" s="59">
        <f t="shared" si="9"/>
      </c>
      <c r="N570" s="68">
        <f t="shared" si="10"/>
      </c>
      <c r="P570" s="22">
        <f t="shared" si="11"/>
      </c>
    </row>
    <row r="571">
      <c r="A571" s="56">
        <f>IF($B571="","",566)</f>
      </c>
      <c r="B571" s="66">
        <f>IF(往来单位!$B$569="","",往来单位!$B$569)</f>
      </c>
      <c r="C571" s="56">
        <f>IF($B571="","",往来单位!$C$569&amp;"")</f>
      </c>
      <c r="D571" s="53">
        <f t="shared" si="0"/>
      </c>
      <c r="E571" s="53">
        <f t="shared" si="1"/>
      </c>
      <c r="F571" s="53">
        <f t="shared" si="2"/>
      </c>
      <c r="G571" s="59">
        <f t="shared" si="3"/>
      </c>
      <c r="H571" s="53">
        <f t="shared" si="4"/>
      </c>
      <c r="I571" s="53">
        <f t="shared" si="5"/>
      </c>
      <c r="J571" s="53">
        <f t="shared" si="6"/>
      </c>
      <c r="K571" s="59">
        <f t="shared" si="7"/>
      </c>
      <c r="L571" s="53">
        <f t="shared" si="8"/>
      </c>
      <c r="M571" s="59">
        <f t="shared" si="9"/>
      </c>
      <c r="N571" s="68">
        <f t="shared" si="10"/>
      </c>
      <c r="P571" s="22">
        <f t="shared" si="11"/>
      </c>
    </row>
    <row r="572">
      <c r="A572" s="56">
        <f>IF($B572="","",567)</f>
      </c>
      <c r="B572" s="66">
        <f>IF(往来单位!$B$570="","",往来单位!$B$570)</f>
      </c>
      <c r="C572" s="56">
        <f>IF($B572="","",往来单位!$C$570&amp;"")</f>
      </c>
      <c r="D572" s="53">
        <f t="shared" si="0"/>
      </c>
      <c r="E572" s="53">
        <f t="shared" si="1"/>
      </c>
      <c r="F572" s="53">
        <f t="shared" si="2"/>
      </c>
      <c r="G572" s="59">
        <f t="shared" si="3"/>
      </c>
      <c r="H572" s="53">
        <f t="shared" si="4"/>
      </c>
      <c r="I572" s="53">
        <f t="shared" si="5"/>
      </c>
      <c r="J572" s="53">
        <f t="shared" si="6"/>
      </c>
      <c r="K572" s="59">
        <f t="shared" si="7"/>
      </c>
      <c r="L572" s="53">
        <f t="shared" si="8"/>
      </c>
      <c r="M572" s="59">
        <f t="shared" si="9"/>
      </c>
      <c r="N572" s="68">
        <f t="shared" si="10"/>
      </c>
      <c r="P572" s="22">
        <f t="shared" si="11"/>
      </c>
    </row>
    <row r="573">
      <c r="A573" s="56">
        <f>IF($B573="","",568)</f>
      </c>
      <c r="B573" s="66">
        <f>IF(往来单位!$B$571="","",往来单位!$B$571)</f>
      </c>
      <c r="C573" s="56">
        <f>IF($B573="","",往来单位!$C$571&amp;"")</f>
      </c>
      <c r="D573" s="53">
        <f t="shared" si="0"/>
      </c>
      <c r="E573" s="53">
        <f t="shared" si="1"/>
      </c>
      <c r="F573" s="53">
        <f t="shared" si="2"/>
      </c>
      <c r="G573" s="59">
        <f t="shared" si="3"/>
      </c>
      <c r="H573" s="53">
        <f t="shared" si="4"/>
      </c>
      <c r="I573" s="53">
        <f t="shared" si="5"/>
      </c>
      <c r="J573" s="53">
        <f t="shared" si="6"/>
      </c>
      <c r="K573" s="59">
        <f t="shared" si="7"/>
      </c>
      <c r="L573" s="53">
        <f t="shared" si="8"/>
      </c>
      <c r="M573" s="59">
        <f t="shared" si="9"/>
      </c>
      <c r="N573" s="68">
        <f t="shared" si="10"/>
      </c>
      <c r="P573" s="22">
        <f t="shared" si="11"/>
      </c>
    </row>
    <row r="574">
      <c r="A574" s="56">
        <f>IF($B574="","",569)</f>
      </c>
      <c r="B574" s="66">
        <f>IF(往来单位!$B$572="","",往来单位!$B$572)</f>
      </c>
      <c r="C574" s="56">
        <f>IF($B574="","",往来单位!$C$572&amp;"")</f>
      </c>
      <c r="D574" s="53">
        <f t="shared" si="0"/>
      </c>
      <c r="E574" s="53">
        <f t="shared" si="1"/>
      </c>
      <c r="F574" s="53">
        <f t="shared" si="2"/>
      </c>
      <c r="G574" s="59">
        <f t="shared" si="3"/>
      </c>
      <c r="H574" s="53">
        <f t="shared" si="4"/>
      </c>
      <c r="I574" s="53">
        <f t="shared" si="5"/>
      </c>
      <c r="J574" s="53">
        <f t="shared" si="6"/>
      </c>
      <c r="K574" s="59">
        <f t="shared" si="7"/>
      </c>
      <c r="L574" s="53">
        <f t="shared" si="8"/>
      </c>
      <c r="M574" s="59">
        <f t="shared" si="9"/>
      </c>
      <c r="N574" s="68">
        <f t="shared" si="10"/>
      </c>
      <c r="P574" s="22">
        <f t="shared" si="11"/>
      </c>
    </row>
    <row r="575">
      <c r="A575" s="56">
        <f>IF($B575="","",570)</f>
      </c>
      <c r="B575" s="66">
        <f>IF(往来单位!$B$573="","",往来单位!$B$573)</f>
      </c>
      <c r="C575" s="56">
        <f>IF($B575="","",往来单位!$C$573&amp;"")</f>
      </c>
      <c r="D575" s="53">
        <f t="shared" si="0"/>
      </c>
      <c r="E575" s="53">
        <f t="shared" si="1"/>
      </c>
      <c r="F575" s="53">
        <f t="shared" si="2"/>
      </c>
      <c r="G575" s="59">
        <f t="shared" si="3"/>
      </c>
      <c r="H575" s="53">
        <f t="shared" si="4"/>
      </c>
      <c r="I575" s="53">
        <f t="shared" si="5"/>
      </c>
      <c r="J575" s="53">
        <f t="shared" si="6"/>
      </c>
      <c r="K575" s="59">
        <f t="shared" si="7"/>
      </c>
      <c r="L575" s="53">
        <f t="shared" si="8"/>
      </c>
      <c r="M575" s="59">
        <f t="shared" si="9"/>
      </c>
      <c r="N575" s="68">
        <f t="shared" si="10"/>
      </c>
      <c r="P575" s="22">
        <f t="shared" si="11"/>
      </c>
    </row>
    <row r="576">
      <c r="A576" s="56">
        <f>IF($B576="","",571)</f>
      </c>
      <c r="B576" s="66">
        <f>IF(往来单位!$B$574="","",往来单位!$B$574)</f>
      </c>
      <c r="C576" s="56">
        <f>IF($B576="","",往来单位!$C$574&amp;"")</f>
      </c>
      <c r="D576" s="53">
        <f t="shared" si="0"/>
      </c>
      <c r="E576" s="53">
        <f t="shared" si="1"/>
      </c>
      <c r="F576" s="53">
        <f t="shared" si="2"/>
      </c>
      <c r="G576" s="59">
        <f t="shared" si="3"/>
      </c>
      <c r="H576" s="53">
        <f t="shared" si="4"/>
      </c>
      <c r="I576" s="53">
        <f t="shared" si="5"/>
      </c>
      <c r="J576" s="53">
        <f t="shared" si="6"/>
      </c>
      <c r="K576" s="59">
        <f t="shared" si="7"/>
      </c>
      <c r="L576" s="53">
        <f t="shared" si="8"/>
      </c>
      <c r="M576" s="59">
        <f t="shared" si="9"/>
      </c>
      <c r="N576" s="68">
        <f t="shared" si="10"/>
      </c>
      <c r="P576" s="22">
        <f t="shared" si="11"/>
      </c>
    </row>
    <row r="577">
      <c r="A577" s="56">
        <f>IF($B577="","",572)</f>
      </c>
      <c r="B577" s="66">
        <f>IF(往来单位!$B$575="","",往来单位!$B$575)</f>
      </c>
      <c r="C577" s="56">
        <f>IF($B577="","",往来单位!$C$575&amp;"")</f>
      </c>
      <c r="D577" s="53">
        <f t="shared" si="0"/>
      </c>
      <c r="E577" s="53">
        <f t="shared" si="1"/>
      </c>
      <c r="F577" s="53">
        <f t="shared" si="2"/>
      </c>
      <c r="G577" s="59">
        <f t="shared" si="3"/>
      </c>
      <c r="H577" s="53">
        <f t="shared" si="4"/>
      </c>
      <c r="I577" s="53">
        <f t="shared" si="5"/>
      </c>
      <c r="J577" s="53">
        <f t="shared" si="6"/>
      </c>
      <c r="K577" s="59">
        <f t="shared" si="7"/>
      </c>
      <c r="L577" s="53">
        <f t="shared" si="8"/>
      </c>
      <c r="M577" s="59">
        <f t="shared" si="9"/>
      </c>
      <c r="N577" s="68">
        <f t="shared" si="10"/>
      </c>
      <c r="P577" s="22">
        <f t="shared" si="11"/>
      </c>
    </row>
    <row r="578">
      <c r="A578" s="56">
        <f>IF($B578="","",573)</f>
      </c>
      <c r="B578" s="66">
        <f>IF(往来单位!$B$576="","",往来单位!$B$576)</f>
      </c>
      <c r="C578" s="56">
        <f>IF($B578="","",往来单位!$C$576&amp;"")</f>
      </c>
      <c r="D578" s="53">
        <f t="shared" si="0"/>
      </c>
      <c r="E578" s="53">
        <f t="shared" si="1"/>
      </c>
      <c r="F578" s="53">
        <f t="shared" si="2"/>
      </c>
      <c r="G578" s="59">
        <f t="shared" si="3"/>
      </c>
      <c r="H578" s="53">
        <f t="shared" si="4"/>
      </c>
      <c r="I578" s="53">
        <f t="shared" si="5"/>
      </c>
      <c r="J578" s="53">
        <f t="shared" si="6"/>
      </c>
      <c r="K578" s="59">
        <f t="shared" si="7"/>
      </c>
      <c r="L578" s="53">
        <f t="shared" si="8"/>
      </c>
      <c r="M578" s="59">
        <f t="shared" si="9"/>
      </c>
      <c r="N578" s="68">
        <f t="shared" si="10"/>
      </c>
      <c r="P578" s="22">
        <f t="shared" si="11"/>
      </c>
    </row>
    <row r="579">
      <c r="A579" s="56">
        <f>IF($B579="","",574)</f>
      </c>
      <c r="B579" s="66">
        <f>IF(往来单位!$B$577="","",往来单位!$B$577)</f>
      </c>
      <c r="C579" s="56">
        <f>IF($B579="","",往来单位!$C$577&amp;"")</f>
      </c>
      <c r="D579" s="53">
        <f t="shared" si="0"/>
      </c>
      <c r="E579" s="53">
        <f t="shared" si="1"/>
      </c>
      <c r="F579" s="53">
        <f t="shared" si="2"/>
      </c>
      <c r="G579" s="59">
        <f t="shared" si="3"/>
      </c>
      <c r="H579" s="53">
        <f t="shared" si="4"/>
      </c>
      <c r="I579" s="53">
        <f t="shared" si="5"/>
      </c>
      <c r="J579" s="53">
        <f t="shared" si="6"/>
      </c>
      <c r="K579" s="59">
        <f t="shared" si="7"/>
      </c>
      <c r="L579" s="53">
        <f t="shared" si="8"/>
      </c>
      <c r="M579" s="59">
        <f t="shared" si="9"/>
      </c>
      <c r="N579" s="68">
        <f t="shared" si="10"/>
      </c>
      <c r="P579" s="22">
        <f t="shared" si="11"/>
      </c>
    </row>
    <row r="580">
      <c r="A580" s="56">
        <f>IF($B580="","",575)</f>
      </c>
      <c r="B580" s="66">
        <f>IF(往来单位!$B$578="","",往来单位!$B$578)</f>
      </c>
      <c r="C580" s="56">
        <f>IF($B580="","",往来单位!$C$578&amp;"")</f>
      </c>
      <c r="D580" s="53">
        <f t="shared" si="0"/>
      </c>
      <c r="E580" s="53">
        <f t="shared" si="1"/>
      </c>
      <c r="F580" s="53">
        <f t="shared" si="2"/>
      </c>
      <c r="G580" s="59">
        <f t="shared" si="3"/>
      </c>
      <c r="H580" s="53">
        <f t="shared" si="4"/>
      </c>
      <c r="I580" s="53">
        <f t="shared" si="5"/>
      </c>
      <c r="J580" s="53">
        <f t="shared" si="6"/>
      </c>
      <c r="K580" s="59">
        <f t="shared" si="7"/>
      </c>
      <c r="L580" s="53">
        <f t="shared" si="8"/>
      </c>
      <c r="M580" s="59">
        <f t="shared" si="9"/>
      </c>
      <c r="N580" s="68">
        <f t="shared" si="10"/>
      </c>
      <c r="P580" s="22">
        <f t="shared" si="11"/>
      </c>
    </row>
    <row r="581">
      <c r="A581" s="56">
        <f>IF($B581="","",576)</f>
      </c>
      <c r="B581" s="66">
        <f>IF(往来单位!$B$579="","",往来单位!$B$579)</f>
      </c>
      <c r="C581" s="56">
        <f>IF($B581="","",往来单位!$C$579&amp;"")</f>
      </c>
      <c r="D581" s="53">
        <f t="shared" si="0"/>
      </c>
      <c r="E581" s="53">
        <f t="shared" si="1"/>
      </c>
      <c r="F581" s="53">
        <f t="shared" si="2"/>
      </c>
      <c r="G581" s="59">
        <f t="shared" si="3"/>
      </c>
      <c r="H581" s="53">
        <f t="shared" si="4"/>
      </c>
      <c r="I581" s="53">
        <f t="shared" si="5"/>
      </c>
      <c r="J581" s="53">
        <f t="shared" si="6"/>
      </c>
      <c r="K581" s="59">
        <f t="shared" si="7"/>
      </c>
      <c r="L581" s="53">
        <f t="shared" si="8"/>
      </c>
      <c r="M581" s="59">
        <f t="shared" si="9"/>
      </c>
      <c r="N581" s="68">
        <f t="shared" si="10"/>
      </c>
      <c r="P581" s="22">
        <f t="shared" si="11"/>
      </c>
    </row>
    <row r="582">
      <c r="A582" s="56">
        <f>IF($B582="","",577)</f>
      </c>
      <c r="B582" s="66">
        <f>IF(往来单位!$B$580="","",往来单位!$B$580)</f>
      </c>
      <c r="C582" s="56">
        <f>IF($B582="","",往来单位!$C$580&amp;"")</f>
      </c>
      <c r="D582" s="53">
        <f t="shared" si="0"/>
      </c>
      <c r="E582" s="53">
        <f t="shared" si="1"/>
      </c>
      <c r="F582" s="53">
        <f t="shared" si="2"/>
      </c>
      <c r="G582" s="59">
        <f t="shared" si="3"/>
      </c>
      <c r="H582" s="53">
        <f t="shared" si="4"/>
      </c>
      <c r="I582" s="53">
        <f t="shared" si="5"/>
      </c>
      <c r="J582" s="53">
        <f t="shared" si="6"/>
      </c>
      <c r="K582" s="59">
        <f t="shared" si="7"/>
      </c>
      <c r="L582" s="53">
        <f t="shared" si="8"/>
      </c>
      <c r="M582" s="59">
        <f t="shared" si="9"/>
      </c>
      <c r="N582" s="68">
        <f t="shared" si="10"/>
      </c>
      <c r="P582" s="22">
        <f t="shared" si="11"/>
      </c>
    </row>
    <row r="583">
      <c r="A583" s="56">
        <f>IF($B583="","",578)</f>
      </c>
      <c r="B583" s="66">
        <f>IF(往来单位!$B$581="","",往来单位!$B$581)</f>
      </c>
      <c r="C583" s="56">
        <f>IF($B583="","",往来单位!$C$581&amp;"")</f>
      </c>
      <c r="D583" s="53">
        <f t="shared" si="0"/>
      </c>
      <c r="E583" s="53">
        <f t="shared" si="1"/>
      </c>
      <c r="F583" s="53">
        <f t="shared" si="2"/>
      </c>
      <c r="G583" s="59">
        <f t="shared" si="3"/>
      </c>
      <c r="H583" s="53">
        <f t="shared" si="4"/>
      </c>
      <c r="I583" s="53">
        <f t="shared" si="5"/>
      </c>
      <c r="J583" s="53">
        <f t="shared" si="6"/>
      </c>
      <c r="K583" s="59">
        <f t="shared" si="7"/>
      </c>
      <c r="L583" s="53">
        <f t="shared" si="8"/>
      </c>
      <c r="M583" s="59">
        <f t="shared" si="9"/>
      </c>
      <c r="N583" s="68">
        <f t="shared" si="10"/>
      </c>
      <c r="P583" s="22">
        <f t="shared" si="11"/>
      </c>
    </row>
    <row r="584">
      <c r="A584" s="56">
        <f>IF($B584="","",579)</f>
      </c>
      <c r="B584" s="66">
        <f>IF(往来单位!$B$582="","",往来单位!$B$582)</f>
      </c>
      <c r="C584" s="56">
        <f>IF($B584="","",往来单位!$C$582&amp;"")</f>
      </c>
      <c r="D584" s="53">
        <f t="shared" si="0"/>
      </c>
      <c r="E584" s="53">
        <f t="shared" si="1"/>
      </c>
      <c r="F584" s="53">
        <f t="shared" si="2"/>
      </c>
      <c r="G584" s="59">
        <f t="shared" si="3"/>
      </c>
      <c r="H584" s="53">
        <f t="shared" si="4"/>
      </c>
      <c r="I584" s="53">
        <f t="shared" si="5"/>
      </c>
      <c r="J584" s="53">
        <f t="shared" si="6"/>
      </c>
      <c r="K584" s="59">
        <f t="shared" si="7"/>
      </c>
      <c r="L584" s="53">
        <f t="shared" si="8"/>
      </c>
      <c r="M584" s="59">
        <f t="shared" si="9"/>
      </c>
      <c r="N584" s="68">
        <f t="shared" si="10"/>
      </c>
      <c r="P584" s="22">
        <f t="shared" si="11"/>
      </c>
    </row>
    <row r="585">
      <c r="A585" s="56">
        <f>IF($B585="","",580)</f>
      </c>
      <c r="B585" s="66">
        <f>IF(往来单位!$B$583="","",往来单位!$B$583)</f>
      </c>
      <c r="C585" s="56">
        <f>IF($B585="","",往来单位!$C$583&amp;"")</f>
      </c>
      <c r="D585" s="53">
        <f t="shared" si="0"/>
      </c>
      <c r="E585" s="53">
        <f t="shared" si="1"/>
      </c>
      <c r="F585" s="53">
        <f t="shared" si="2"/>
      </c>
      <c r="G585" s="59">
        <f t="shared" si="3"/>
      </c>
      <c r="H585" s="53">
        <f t="shared" si="4"/>
      </c>
      <c r="I585" s="53">
        <f t="shared" si="5"/>
      </c>
      <c r="J585" s="53">
        <f t="shared" si="6"/>
      </c>
      <c r="K585" s="59">
        <f t="shared" si="7"/>
      </c>
      <c r="L585" s="53">
        <f t="shared" si="8"/>
      </c>
      <c r="M585" s="59">
        <f t="shared" si="9"/>
      </c>
      <c r="N585" s="68">
        <f t="shared" si="10"/>
      </c>
      <c r="P585" s="22">
        <f t="shared" si="11"/>
      </c>
    </row>
    <row r="586">
      <c r="A586" s="56">
        <f>IF($B586="","",581)</f>
      </c>
      <c r="B586" s="66">
        <f>IF(往来单位!$B$584="","",往来单位!$B$584)</f>
      </c>
      <c r="C586" s="56">
        <f>IF($B586="","",往来单位!$C$584&amp;"")</f>
      </c>
      <c r="D586" s="53">
        <f t="shared" si="0"/>
      </c>
      <c r="E586" s="53">
        <f t="shared" si="1"/>
      </c>
      <c r="F586" s="53">
        <f t="shared" si="2"/>
      </c>
      <c r="G586" s="59">
        <f t="shared" si="3"/>
      </c>
      <c r="H586" s="53">
        <f t="shared" si="4"/>
      </c>
      <c r="I586" s="53">
        <f t="shared" si="5"/>
      </c>
      <c r="J586" s="53">
        <f t="shared" si="6"/>
      </c>
      <c r="K586" s="59">
        <f t="shared" si="7"/>
      </c>
      <c r="L586" s="53">
        <f t="shared" si="8"/>
      </c>
      <c r="M586" s="59">
        <f t="shared" si="9"/>
      </c>
      <c r="N586" s="68">
        <f t="shared" si="10"/>
      </c>
      <c r="P586" s="22">
        <f t="shared" si="11"/>
      </c>
    </row>
    <row r="587">
      <c r="A587" s="56">
        <f>IF($B587="","",582)</f>
      </c>
      <c r="B587" s="66">
        <f>IF(往来单位!$B$585="","",往来单位!$B$585)</f>
      </c>
      <c r="C587" s="56">
        <f>IF($B587="","",往来单位!$C$585&amp;"")</f>
      </c>
      <c r="D587" s="53">
        <f t="shared" si="0"/>
      </c>
      <c r="E587" s="53">
        <f t="shared" si="1"/>
      </c>
      <c r="F587" s="53">
        <f t="shared" si="2"/>
      </c>
      <c r="G587" s="59">
        <f t="shared" si="3"/>
      </c>
      <c r="H587" s="53">
        <f t="shared" si="4"/>
      </c>
      <c r="I587" s="53">
        <f t="shared" si="5"/>
      </c>
      <c r="J587" s="53">
        <f t="shared" si="6"/>
      </c>
      <c r="K587" s="59">
        <f t="shared" si="7"/>
      </c>
      <c r="L587" s="53">
        <f t="shared" si="8"/>
      </c>
      <c r="M587" s="59">
        <f t="shared" si="9"/>
      </c>
      <c r="N587" s="68">
        <f t="shared" si="10"/>
      </c>
      <c r="P587" s="22">
        <f t="shared" si="11"/>
      </c>
    </row>
    <row r="588">
      <c r="A588" s="56">
        <f>IF($B588="","",583)</f>
      </c>
      <c r="B588" s="66">
        <f>IF(往来单位!$B$586="","",往来单位!$B$586)</f>
      </c>
      <c r="C588" s="56">
        <f>IF($B588="","",往来单位!$C$586&amp;"")</f>
      </c>
      <c r="D588" s="53">
        <f t="shared" si="0"/>
      </c>
      <c r="E588" s="53">
        <f t="shared" si="1"/>
      </c>
      <c r="F588" s="53">
        <f t="shared" si="2"/>
      </c>
      <c r="G588" s="59">
        <f t="shared" si="3"/>
      </c>
      <c r="H588" s="53">
        <f t="shared" si="4"/>
      </c>
      <c r="I588" s="53">
        <f t="shared" si="5"/>
      </c>
      <c r="J588" s="53">
        <f t="shared" si="6"/>
      </c>
      <c r="K588" s="59">
        <f t="shared" si="7"/>
      </c>
      <c r="L588" s="53">
        <f t="shared" si="8"/>
      </c>
      <c r="M588" s="59">
        <f t="shared" si="9"/>
      </c>
      <c r="N588" s="68">
        <f t="shared" si="10"/>
      </c>
      <c r="P588" s="22">
        <f t="shared" si="11"/>
      </c>
    </row>
    <row r="589">
      <c r="A589" s="56">
        <f>IF($B589="","",584)</f>
      </c>
      <c r="B589" s="66">
        <f>IF(往来单位!$B$587="","",往来单位!$B$587)</f>
      </c>
      <c r="C589" s="56">
        <f>IF($B589="","",往来单位!$C$587&amp;"")</f>
      </c>
      <c r="D589" s="53">
        <f t="shared" si="0"/>
      </c>
      <c r="E589" s="53">
        <f t="shared" si="1"/>
      </c>
      <c r="F589" s="53">
        <f t="shared" si="2"/>
      </c>
      <c r="G589" s="59">
        <f t="shared" si="3"/>
      </c>
      <c r="H589" s="53">
        <f t="shared" si="4"/>
      </c>
      <c r="I589" s="53">
        <f t="shared" si="5"/>
      </c>
      <c r="J589" s="53">
        <f t="shared" si="6"/>
      </c>
      <c r="K589" s="59">
        <f t="shared" si="7"/>
      </c>
      <c r="L589" s="53">
        <f t="shared" si="8"/>
      </c>
      <c r="M589" s="59">
        <f t="shared" si="9"/>
      </c>
      <c r="N589" s="68">
        <f t="shared" si="10"/>
      </c>
      <c r="P589" s="22">
        <f t="shared" si="11"/>
      </c>
    </row>
    <row r="590">
      <c r="A590" s="56">
        <f>IF($B590="","",585)</f>
      </c>
      <c r="B590" s="66">
        <f>IF(往来单位!$B$588="","",往来单位!$B$588)</f>
      </c>
      <c r="C590" s="56">
        <f>IF($B590="","",往来单位!$C$588&amp;"")</f>
      </c>
      <c r="D590" s="53">
        <f t="shared" si="0"/>
      </c>
      <c r="E590" s="53">
        <f t="shared" si="1"/>
      </c>
      <c r="F590" s="53">
        <f t="shared" si="2"/>
      </c>
      <c r="G590" s="59">
        <f t="shared" si="3"/>
      </c>
      <c r="H590" s="53">
        <f t="shared" si="4"/>
      </c>
      <c r="I590" s="53">
        <f t="shared" si="5"/>
      </c>
      <c r="J590" s="53">
        <f t="shared" si="6"/>
      </c>
      <c r="K590" s="59">
        <f t="shared" si="7"/>
      </c>
      <c r="L590" s="53">
        <f t="shared" si="8"/>
      </c>
      <c r="M590" s="59">
        <f t="shared" si="9"/>
      </c>
      <c r="N590" s="68">
        <f t="shared" si="10"/>
      </c>
      <c r="P590" s="22">
        <f t="shared" si="11"/>
      </c>
    </row>
    <row r="591">
      <c r="A591" s="56">
        <f>IF($B591="","",586)</f>
      </c>
      <c r="B591" s="66">
        <f>IF(往来单位!$B$589="","",往来单位!$B$589)</f>
      </c>
      <c r="C591" s="56">
        <f>IF($B591="","",往来单位!$C$589&amp;"")</f>
      </c>
      <c r="D591" s="53">
        <f t="shared" si="0"/>
      </c>
      <c r="E591" s="53">
        <f t="shared" si="1"/>
      </c>
      <c r="F591" s="53">
        <f t="shared" si="2"/>
      </c>
      <c r="G591" s="59">
        <f t="shared" si="3"/>
      </c>
      <c r="H591" s="53">
        <f t="shared" si="4"/>
      </c>
      <c r="I591" s="53">
        <f t="shared" si="5"/>
      </c>
      <c r="J591" s="53">
        <f t="shared" si="6"/>
      </c>
      <c r="K591" s="59">
        <f t="shared" si="7"/>
      </c>
      <c r="L591" s="53">
        <f t="shared" si="8"/>
      </c>
      <c r="M591" s="59">
        <f t="shared" si="9"/>
      </c>
      <c r="N591" s="68">
        <f t="shared" si="10"/>
      </c>
      <c r="P591" s="22">
        <f t="shared" si="11"/>
      </c>
    </row>
    <row r="592">
      <c r="A592" s="56">
        <f>IF($B592="","",587)</f>
      </c>
      <c r="B592" s="66">
        <f>IF(往来单位!$B$590="","",往来单位!$B$590)</f>
      </c>
      <c r="C592" s="56">
        <f>IF($B592="","",往来单位!$C$590&amp;"")</f>
      </c>
      <c r="D592" s="53">
        <f t="shared" si="0"/>
      </c>
      <c r="E592" s="53">
        <f t="shared" si="1"/>
      </c>
      <c r="F592" s="53">
        <f t="shared" si="2"/>
      </c>
      <c r="G592" s="59">
        <f t="shared" si="3"/>
      </c>
      <c r="H592" s="53">
        <f t="shared" si="4"/>
      </c>
      <c r="I592" s="53">
        <f t="shared" si="5"/>
      </c>
      <c r="J592" s="53">
        <f t="shared" si="6"/>
      </c>
      <c r="K592" s="59">
        <f t="shared" si="7"/>
      </c>
      <c r="L592" s="53">
        <f t="shared" si="8"/>
      </c>
      <c r="M592" s="59">
        <f t="shared" si="9"/>
      </c>
      <c r="N592" s="68">
        <f t="shared" si="10"/>
      </c>
      <c r="P592" s="22">
        <f t="shared" si="11"/>
      </c>
    </row>
    <row r="593">
      <c r="A593" s="56">
        <f>IF($B593="","",588)</f>
      </c>
      <c r="B593" s="66">
        <f>IF(往来单位!$B$591="","",往来单位!$B$591)</f>
      </c>
      <c r="C593" s="56">
        <f>IF($B593="","",往来单位!$C$591&amp;"")</f>
      </c>
      <c r="D593" s="53">
        <f t="shared" si="0"/>
      </c>
      <c r="E593" s="53">
        <f t="shared" si="1"/>
      </c>
      <c r="F593" s="53">
        <f t="shared" si="2"/>
      </c>
      <c r="G593" s="59">
        <f t="shared" si="3"/>
      </c>
      <c r="H593" s="53">
        <f t="shared" si="4"/>
      </c>
      <c r="I593" s="53">
        <f t="shared" si="5"/>
      </c>
      <c r="J593" s="53">
        <f t="shared" si="6"/>
      </c>
      <c r="K593" s="59">
        <f t="shared" si="7"/>
      </c>
      <c r="L593" s="53">
        <f t="shared" si="8"/>
      </c>
      <c r="M593" s="59">
        <f t="shared" si="9"/>
      </c>
      <c r="N593" s="68">
        <f t="shared" si="10"/>
      </c>
      <c r="P593" s="22">
        <f t="shared" si="11"/>
      </c>
    </row>
    <row r="594">
      <c r="A594" s="56">
        <f>IF($B594="","",589)</f>
      </c>
      <c r="B594" s="66">
        <f>IF(往来单位!$B$592="","",往来单位!$B$592)</f>
      </c>
      <c r="C594" s="56">
        <f>IF($B594="","",往来单位!$C$592&amp;"")</f>
      </c>
      <c r="D594" s="53">
        <f t="shared" si="0"/>
      </c>
      <c r="E594" s="53">
        <f t="shared" si="1"/>
      </c>
      <c r="F594" s="53">
        <f t="shared" si="2"/>
      </c>
      <c r="G594" s="59">
        <f t="shared" si="3"/>
      </c>
      <c r="H594" s="53">
        <f t="shared" si="4"/>
      </c>
      <c r="I594" s="53">
        <f t="shared" si="5"/>
      </c>
      <c r="J594" s="53">
        <f t="shared" si="6"/>
      </c>
      <c r="K594" s="59">
        <f t="shared" si="7"/>
      </c>
      <c r="L594" s="53">
        <f t="shared" si="8"/>
      </c>
      <c r="M594" s="59">
        <f t="shared" si="9"/>
      </c>
      <c r="N594" s="68">
        <f t="shared" si="10"/>
      </c>
      <c r="P594" s="22">
        <f t="shared" si="11"/>
      </c>
    </row>
    <row r="595">
      <c r="A595" s="56">
        <f>IF($B595="","",590)</f>
      </c>
      <c r="B595" s="66">
        <f>IF(往来单位!$B$593="","",往来单位!$B$593)</f>
      </c>
      <c r="C595" s="56">
        <f>IF($B595="","",往来单位!$C$593&amp;"")</f>
      </c>
      <c r="D595" s="53">
        <f t="shared" si="0"/>
      </c>
      <c r="E595" s="53">
        <f t="shared" si="1"/>
      </c>
      <c r="F595" s="53">
        <f t="shared" si="2"/>
      </c>
      <c r="G595" s="59">
        <f t="shared" si="3"/>
      </c>
      <c r="H595" s="53">
        <f t="shared" si="4"/>
      </c>
      <c r="I595" s="53">
        <f t="shared" si="5"/>
      </c>
      <c r="J595" s="53">
        <f t="shared" si="6"/>
      </c>
      <c r="K595" s="59">
        <f t="shared" si="7"/>
      </c>
      <c r="L595" s="53">
        <f t="shared" si="8"/>
      </c>
      <c r="M595" s="59">
        <f t="shared" si="9"/>
      </c>
      <c r="N595" s="68">
        <f t="shared" si="10"/>
      </c>
      <c r="P595" s="22">
        <f t="shared" si="11"/>
      </c>
    </row>
    <row r="596">
      <c r="A596" s="56">
        <f>IF($B596="","",591)</f>
      </c>
      <c r="B596" s="66">
        <f>IF(往来单位!$B$594="","",往来单位!$B$594)</f>
      </c>
      <c r="C596" s="56">
        <f>IF($B596="","",往来单位!$C$594&amp;"")</f>
      </c>
      <c r="D596" s="53">
        <f t="shared" si="0"/>
      </c>
      <c r="E596" s="53">
        <f t="shared" si="1"/>
      </c>
      <c r="F596" s="53">
        <f t="shared" si="2"/>
      </c>
      <c r="G596" s="59">
        <f t="shared" si="3"/>
      </c>
      <c r="H596" s="53">
        <f t="shared" si="4"/>
      </c>
      <c r="I596" s="53">
        <f t="shared" si="5"/>
      </c>
      <c r="J596" s="53">
        <f t="shared" si="6"/>
      </c>
      <c r="K596" s="59">
        <f t="shared" si="7"/>
      </c>
      <c r="L596" s="53">
        <f t="shared" si="8"/>
      </c>
      <c r="M596" s="59">
        <f t="shared" si="9"/>
      </c>
      <c r="N596" s="68">
        <f t="shared" si="10"/>
      </c>
      <c r="P596" s="22">
        <f t="shared" si="11"/>
      </c>
    </row>
    <row r="597">
      <c r="A597" s="56">
        <f>IF($B597="","",592)</f>
      </c>
      <c r="B597" s="66">
        <f>IF(往来单位!$B$595="","",往来单位!$B$595)</f>
      </c>
      <c r="C597" s="56">
        <f>IF($B597="","",往来单位!$C$595&amp;"")</f>
      </c>
      <c r="D597" s="53">
        <f t="shared" si="0"/>
      </c>
      <c r="E597" s="53">
        <f t="shared" si="1"/>
      </c>
      <c r="F597" s="53">
        <f t="shared" si="2"/>
      </c>
      <c r="G597" s="59">
        <f t="shared" si="3"/>
      </c>
      <c r="H597" s="53">
        <f t="shared" si="4"/>
      </c>
      <c r="I597" s="53">
        <f t="shared" si="5"/>
      </c>
      <c r="J597" s="53">
        <f t="shared" si="6"/>
      </c>
      <c r="K597" s="59">
        <f t="shared" si="7"/>
      </c>
      <c r="L597" s="53">
        <f t="shared" si="8"/>
      </c>
      <c r="M597" s="59">
        <f t="shared" si="9"/>
      </c>
      <c r="N597" s="68">
        <f t="shared" si="10"/>
      </c>
      <c r="P597" s="22">
        <f t="shared" si="11"/>
      </c>
    </row>
    <row r="598">
      <c r="A598" s="56">
        <f>IF($B598="","",593)</f>
      </c>
      <c r="B598" s="66">
        <f>IF(往来单位!$B$596="","",往来单位!$B$596)</f>
      </c>
      <c r="C598" s="56">
        <f>IF($B598="","",往来单位!$C$596&amp;"")</f>
      </c>
      <c r="D598" s="53">
        <f t="shared" si="0"/>
      </c>
      <c r="E598" s="53">
        <f t="shared" si="1"/>
      </c>
      <c r="F598" s="53">
        <f t="shared" si="2"/>
      </c>
      <c r="G598" s="59">
        <f t="shared" si="3"/>
      </c>
      <c r="H598" s="53">
        <f t="shared" si="4"/>
      </c>
      <c r="I598" s="53">
        <f t="shared" si="5"/>
      </c>
      <c r="J598" s="53">
        <f t="shared" si="6"/>
      </c>
      <c r="K598" s="59">
        <f t="shared" si="7"/>
      </c>
      <c r="L598" s="53">
        <f t="shared" si="8"/>
      </c>
      <c r="M598" s="59">
        <f t="shared" si="9"/>
      </c>
      <c r="N598" s="68">
        <f t="shared" si="10"/>
      </c>
      <c r="P598" s="22">
        <f t="shared" si="11"/>
      </c>
    </row>
    <row r="599">
      <c r="A599" s="56">
        <f>IF($B599="","",594)</f>
      </c>
      <c r="B599" s="66">
        <f>IF(往来单位!$B$597="","",往来单位!$B$597)</f>
      </c>
      <c r="C599" s="56">
        <f>IF($B599="","",往来单位!$C$597&amp;"")</f>
      </c>
      <c r="D599" s="53">
        <f t="shared" si="0"/>
      </c>
      <c r="E599" s="53">
        <f t="shared" si="1"/>
      </c>
      <c r="F599" s="53">
        <f t="shared" si="2"/>
      </c>
      <c r="G599" s="59">
        <f t="shared" si="3"/>
      </c>
      <c r="H599" s="53">
        <f t="shared" si="4"/>
      </c>
      <c r="I599" s="53">
        <f t="shared" si="5"/>
      </c>
      <c r="J599" s="53">
        <f t="shared" si="6"/>
      </c>
      <c r="K599" s="59">
        <f t="shared" si="7"/>
      </c>
      <c r="L599" s="53">
        <f t="shared" si="8"/>
      </c>
      <c r="M599" s="59">
        <f t="shared" si="9"/>
      </c>
      <c r="N599" s="68">
        <f t="shared" si="10"/>
      </c>
      <c r="P599" s="22">
        <f t="shared" si="11"/>
      </c>
    </row>
    <row r="600">
      <c r="A600" s="56">
        <f>IF($B600="","",595)</f>
      </c>
      <c r="B600" s="66">
        <f>IF(往来单位!$B$598="","",往来单位!$B$598)</f>
      </c>
      <c r="C600" s="56">
        <f>IF($B600="","",往来单位!$C$598&amp;"")</f>
      </c>
      <c r="D600" s="53">
        <f t="shared" si="0"/>
      </c>
      <c r="E600" s="53">
        <f t="shared" si="1"/>
      </c>
      <c r="F600" s="53">
        <f t="shared" si="2"/>
      </c>
      <c r="G600" s="59">
        <f t="shared" si="3"/>
      </c>
      <c r="H600" s="53">
        <f t="shared" si="4"/>
      </c>
      <c r="I600" s="53">
        <f t="shared" si="5"/>
      </c>
      <c r="J600" s="53">
        <f t="shared" si="6"/>
      </c>
      <c r="K600" s="59">
        <f t="shared" si="7"/>
      </c>
      <c r="L600" s="53">
        <f t="shared" si="8"/>
      </c>
      <c r="M600" s="59">
        <f t="shared" si="9"/>
      </c>
      <c r="N600" s="68">
        <f t="shared" si="10"/>
      </c>
      <c r="P600" s="22">
        <f t="shared" si="11"/>
      </c>
    </row>
    <row r="601">
      <c r="A601" s="56">
        <f>IF($B601="","",596)</f>
      </c>
      <c r="B601" s="66">
        <f>IF(往来单位!$B$599="","",往来单位!$B$599)</f>
      </c>
      <c r="C601" s="56">
        <f>IF($B601="","",往来单位!$C$599&amp;"")</f>
      </c>
      <c r="D601" s="53">
        <f t="shared" si="0"/>
      </c>
      <c r="E601" s="53">
        <f t="shared" si="1"/>
      </c>
      <c r="F601" s="53">
        <f t="shared" si="2"/>
      </c>
      <c r="G601" s="59">
        <f t="shared" si="3"/>
      </c>
      <c r="H601" s="53">
        <f t="shared" si="4"/>
      </c>
      <c r="I601" s="53">
        <f t="shared" si="5"/>
      </c>
      <c r="J601" s="53">
        <f t="shared" si="6"/>
      </c>
      <c r="K601" s="59">
        <f t="shared" si="7"/>
      </c>
      <c r="L601" s="53">
        <f t="shared" si="8"/>
      </c>
      <c r="M601" s="59">
        <f t="shared" si="9"/>
      </c>
      <c r="N601" s="68">
        <f t="shared" si="10"/>
      </c>
      <c r="P601" s="22">
        <f t="shared" si="11"/>
      </c>
    </row>
    <row r="602">
      <c r="A602" s="56">
        <f>IF($B602="","",597)</f>
      </c>
      <c r="B602" s="66">
        <f>IF(往来单位!$B$600="","",往来单位!$B$600)</f>
      </c>
      <c r="C602" s="56">
        <f>IF($B602="","",往来单位!$C$600&amp;"")</f>
      </c>
      <c r="D602" s="53">
        <f t="shared" si="0"/>
      </c>
      <c r="E602" s="53">
        <f t="shared" si="1"/>
      </c>
      <c r="F602" s="53">
        <f t="shared" si="2"/>
      </c>
      <c r="G602" s="59">
        <f t="shared" si="3"/>
      </c>
      <c r="H602" s="53">
        <f t="shared" si="4"/>
      </c>
      <c r="I602" s="53">
        <f t="shared" si="5"/>
      </c>
      <c r="J602" s="53">
        <f t="shared" si="6"/>
      </c>
      <c r="K602" s="59">
        <f t="shared" si="7"/>
      </c>
      <c r="L602" s="53">
        <f t="shared" si="8"/>
      </c>
      <c r="M602" s="59">
        <f t="shared" si="9"/>
      </c>
      <c r="N602" s="68">
        <f t="shared" si="10"/>
      </c>
      <c r="P602" s="22">
        <f t="shared" si="11"/>
      </c>
    </row>
    <row r="603">
      <c r="A603" s="56">
        <f>IF($B603="","",598)</f>
      </c>
      <c r="B603" s="66">
        <f>IF(往来单位!$B$601="","",往来单位!$B$601)</f>
      </c>
      <c r="C603" s="56">
        <f>IF($B603="","",往来单位!$C$601&amp;"")</f>
      </c>
      <c r="D603" s="53">
        <f t="shared" si="0"/>
      </c>
      <c r="E603" s="53">
        <f t="shared" si="1"/>
      </c>
      <c r="F603" s="53">
        <f t="shared" si="2"/>
      </c>
      <c r="G603" s="59">
        <f t="shared" si="3"/>
      </c>
      <c r="H603" s="53">
        <f t="shared" si="4"/>
      </c>
      <c r="I603" s="53">
        <f t="shared" si="5"/>
      </c>
      <c r="J603" s="53">
        <f t="shared" si="6"/>
      </c>
      <c r="K603" s="59">
        <f t="shared" si="7"/>
      </c>
      <c r="L603" s="53">
        <f t="shared" si="8"/>
      </c>
      <c r="M603" s="59">
        <f t="shared" si="9"/>
      </c>
      <c r="N603" s="68">
        <f t="shared" si="10"/>
      </c>
      <c r="P603" s="22">
        <f t="shared" si="11"/>
      </c>
    </row>
    <row r="604">
      <c r="A604" s="56">
        <f>IF($B604="","",599)</f>
      </c>
      <c r="B604" s="66">
        <f>IF(往来单位!$B$602="","",往来单位!$B$602)</f>
      </c>
      <c r="C604" s="56">
        <f>IF($B604="","",往来单位!$C$602&amp;"")</f>
      </c>
      <c r="D604" s="53">
        <f t="shared" si="0"/>
      </c>
      <c r="E604" s="53">
        <f t="shared" si="1"/>
      </c>
      <c r="F604" s="53">
        <f t="shared" si="2"/>
      </c>
      <c r="G604" s="59">
        <f t="shared" si="3"/>
      </c>
      <c r="H604" s="53">
        <f t="shared" si="4"/>
      </c>
      <c r="I604" s="53">
        <f t="shared" si="5"/>
      </c>
      <c r="J604" s="53">
        <f t="shared" si="6"/>
      </c>
      <c r="K604" s="59">
        <f t="shared" si="7"/>
      </c>
      <c r="L604" s="53">
        <f t="shared" si="8"/>
      </c>
      <c r="M604" s="59">
        <f t="shared" si="9"/>
      </c>
      <c r="N604" s="68">
        <f t="shared" si="10"/>
      </c>
      <c r="P604" s="22">
        <f t="shared" si="11"/>
      </c>
    </row>
    <row r="605">
      <c r="A605" s="56">
        <f>IF($B605="","",600)</f>
      </c>
      <c r="B605" s="66">
        <f>IF(往来单位!$B$603="","",往来单位!$B$603)</f>
      </c>
      <c r="C605" s="56">
        <f>IF($B605="","",往来单位!$C$603&amp;"")</f>
      </c>
      <c r="D605" s="53">
        <f t="shared" si="0"/>
      </c>
      <c r="E605" s="53">
        <f t="shared" si="1"/>
      </c>
      <c r="F605" s="53">
        <f t="shared" si="2"/>
      </c>
      <c r="G605" s="59">
        <f t="shared" si="3"/>
      </c>
      <c r="H605" s="53">
        <f t="shared" si="4"/>
      </c>
      <c r="I605" s="53">
        <f t="shared" si="5"/>
      </c>
      <c r="J605" s="53">
        <f t="shared" si="6"/>
      </c>
      <c r="K605" s="59">
        <f t="shared" si="7"/>
      </c>
      <c r="L605" s="53">
        <f t="shared" si="8"/>
      </c>
      <c r="M605" s="59">
        <f t="shared" si="9"/>
      </c>
      <c r="N605" s="68">
        <f t="shared" si="10"/>
      </c>
      <c r="P605" s="22">
        <f t="shared" si="11"/>
      </c>
    </row>
    <row r="606">
      <c r="A606" s="56" t="inlineStr"/>
      <c r="B606" s="72" t="inlineStr">
        <is>
          <t>（没登记的单位合计）</t>
        </is>
      </c>
      <c r="C606" s="73" t="inlineStr"/>
      <c r="D606" s="50">
        <f>ROUND((SUMIFS(基础资料!$AH$5:$AH$204,基础资料!$AF$5:$AF$204,IF($C$3="全部","?*",$C$3))-SUMPRODUCT((基础资料!$B$5:$B$12&lt;&gt;"")*SUMIFS(基础资料!$AH$5:$AH$204,基础资料!$AF$5:$AF$204,IF($C$3="全部","?*",$C$3),基础资料!$AG$5:$AG$204,基础资料!$B$5:$B$12)))+SUMIFS(发票导入!$AB$5:$AB$3004,发票导入!$W$5:$W$3004,"?*",发票导入!$U$5:$U$3004,IF($C$3="全部","?*",$C$3),发票导入!$T$5:$T$3004,"&lt;"&amp;DATE($F$3,1,1))-(SUMIFS(资金台帐!$AB$6:$AB$6005,资金台帐!$P$6:$P$6005,"?*",资金台帐!$O$6:$O$6005,IF($C$3="全部","?*",$C$3),资金台帐!$U$6:$U$6005,"收入",资金台帐!$N$6:$N$6005,"&lt;"&amp;DATE($F$3,1,1))-SUMIFS(资金台帐!$AC$6:$AC$6005,资金台帐!$P$6:$P$6005,"?*",资金台帐!$O$6:$O$6005,IF($C$3="全部","?*",$C$3),资金台帐!$U$6:$U$6005,"收入",资金台帐!$N$6:$N$6005,"&lt;"&amp;DATE($F$3,1,1)))-SUM(D6:D605),2)</f>
        <v>0</v>
      </c>
      <c r="E606" s="50">
        <f>ROUND(SUMIFS(发票导入!$AB$5:$AB$3004,发票导入!$W$5:$W$3004,"?*",发票导入!$U$5:$U$3004,IF($C$3="全部","?*",$C$3),发票导入!$T$5:$T$3004,"&gt;="&amp;DATE($F$3,1,1),发票导入!$T$5:$T$3004,"&lt;"&amp;DATE($F$3+1,1,1))-SUM(E6:E605),2)</f>
        <v>0</v>
      </c>
      <c r="F606" s="50">
        <f>ROUND(SUMIFS(资金台帐!$AB$6:$AB$6005,资金台帐!$P$6:$P$6005,"?*",资金台帐!$O$6:$O$6005,IF($C$3="全部","?*",$C$3),资金台帐!$U$6:$U$6005,"收入",资金台帐!$N$6:$N$6005,"&gt;="&amp;DATE($F$3,1,1),资金台帐!$N$6:$N$6005,"&lt;"&amp;DATE($F$3+1,1,1))-SUMIFS(资金台帐!$AC$6:$AC$6005,资金台帐!$P$6:$P$6005,"?*",资金台帐!$O$6:$O$6005,IF($C$3="全部","?*",$C$3),资金台帐!$U$6:$U$6005,"收入",资金台帐!$N$6:$N$6005,"&gt;="&amp;DATE($F$3,1,1),资金台帐!$N$6:$N$6005,"&lt;"&amp;DATE($F$3+1,1,1))-SUM(F6:F605),2)</f>
        <v>0</v>
      </c>
      <c r="G606" s="50">
        <f>ROUND(D606+E606-F606,2)</f>
        <v>0</v>
      </c>
      <c r="H606" s="50">
        <f>ROUND((SUMIFS(基础资料!$AI$5:$AI$204,基础资料!$AF$5:$AF$204,IF($C$3="全部","?*",$C$3))-SUMPRODUCT((基础资料!$B$5:$B$12&lt;&gt;"")*SUMIFS(基础资料!$AI$5:$AI$204,基础资料!$AF$5:$AF$204,IF($C$3="全部","?*",$C$3),基础资料!$AG$5:$AG$204,基础资料!$B$5:$B$12)))+SUMIFS(发票导入!$AC$5:$AC$3004,发票导入!$W$5:$W$3004,"?*",发票导入!$U$5:$U$3004,IF($C$3="全部","?*",$C$3),发票导入!$T$5:$T$3004,"&lt;"&amp;DATE($F$3,1,1))-(SUMIFS(资金台帐!$AC$6:$AC$6005,资金台帐!$P$6:$P$6005,"?*",资金台帐!$O$6:$O$6005,IF($C$3="全部","?*",$C$3),资金台帐!$AJ$6:$AJ$6005,1,资金台帐!$N$6:$N$6005,"&lt;"&amp;DATE($F$3,1,1))-SUMIFS(资金台帐!$AB$6:$AB$6005,资金台帐!$P$6:$P$6005,"?*",资金台帐!$O$6:$O$6005,IF($C$3="全部","?*",$C$3),资金台帐!$AJ$6:$AJ$6005,1,资金台帐!$N$6:$N$6005,"&lt;"&amp;DATE($F$3,1,1)))-SUM(H6:H605),2)</f>
        <v>0</v>
      </c>
      <c r="I606" s="50">
        <f>ROUND(SUMIFS(发票导入!$AC$5:$AC$3004,发票导入!$W$5:$W$3004,"?*",发票导入!$U$5:$U$3004,IF($C$3="全部","?*",$C$3),发票导入!$T$5:$T$3004,"&gt;="&amp;DATE($F$3,1,1),发票导入!$T$5:$T$3004,"&lt;"&amp;DATE($F$3+1,1,1))-SUM(I6:I605),2)</f>
        <v>0</v>
      </c>
      <c r="J606" s="50">
        <f>ROUND(SUMIFS(资金台帐!$AC$6:$AC$6005,资金台帐!$P$6:$P$6005,"?*",资金台帐!$O$6:$O$6005,IF($C$3="全部","?*",$C$3),资金台帐!$AJ$6:$AJ$6005,1,资金台帐!$N$6:$N$6005,"&gt;="&amp;DATE($F$3,1,1),资金台帐!$N$6:$N$6005,"&lt;"&amp;DATE($F$3+1,1,1))-SUMIFS(资金台帐!$AB$6:$AB$6005,资金台帐!$P$6:$P$6005,"?*",资金台帐!$O$6:$O$6005,IF($C$3="全部","?*",$C$3),资金台帐!$AJ$6:$AJ$6005,1,资金台帐!$N$6:$N$6005,"&gt;="&amp;DATE($F$3,1,1),资金台帐!$N$6:$N$6005,"&lt;"&amp;DATE($F$3+1,1,1))-SUM(J6:J605),2)</f>
        <v>0</v>
      </c>
      <c r="K606" s="50">
        <f>ROUND(H606+I606-J606,2)</f>
        <v>0</v>
      </c>
      <c r="L606" s="50">
        <f>ROUND((SUMIFS(基础资料!$AJ$5:$AJ$204,基础资料!$AF$5:$AF$204,IF($C$3="全部","?*",$C$3))-SUMPRODUCT((基础资料!$B$5:$B$12&lt;&gt;"")*SUMIFS(基础资料!$AJ$5:$AJ$204,基础资料!$AF$5:$AF$204,IF($C$3="全部","?*",$C$3),基础资料!$AG$5:$AG$204,基础资料!$B$5:$B$12)))+SUMIFS(资金台帐!$AC$6:$AC$6005,资金台帐!$P$6:$P$6005,"?*",资金台帐!$O$6:$O$6005,IF($C$3="全部","?*",$C$3),资金台帐!$U$6:$U$6005,"往来",资金台帐!$N$6:$N$6005,"&lt;"&amp;DATE($F$3+1,1,1))-SUMIFS(资金台帐!$AB$6:$AB$6005,资金台帐!$P$6:$P$6005,"?*",资金台帐!$O$6:$O$6005,IF($C$3="全部","?*",$C$3),资金台帐!$U$6:$U$6005,"往来",资金台帐!$N$6:$N$6005,"&lt;"&amp;DATE($F$3+1,1,1))-SUM(L6:L605),2)</f>
        <v>0</v>
      </c>
      <c r="M606" s="50">
        <f>ROUND(G606-K606+L606,2)</f>
        <v>0</v>
      </c>
      <c r="N606" s="74" t="inlineStr">
        <is>
          <t>到【数据校验】看是哪些，登记后会分到上面各行</t>
        </is>
      </c>
    </row>
  </sheetData>
  <autoFilter ref="A4:N606"/>
  <mergeCells count="3">
    <mergeCell ref="A5:C5"/>
    <mergeCell ref="A2:N2"/>
    <mergeCell ref="A1:N1"/>
  </mergeCells>
  <dataValidations count="2">
    <dataValidation sqref="C3" showDropDown="0" showInputMessage="0" showErrorMessage="0" allowBlank="1" type="list">
      <formula1>=_辅助!$A$1:$A$9</formula1>
    </dataValidation>
    <dataValidation sqref="F3" showDropDown="0" showInputMessage="0" showErrorMessage="0" allowBlank="1" type="list">
      <formula1>"2024,2025,2026,2027,2028,2029,2030"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W508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2" customWidth="1" min="9" max="9"/>
    <col width="12" customWidth="1" min="10" max="10"/>
    <col width="4" customWidth="1" min="11" max="11"/>
    <col width="9" customWidth="1" min="12" max="12"/>
    <col width="12" customWidth="1" min="13" max="13"/>
    <col width="4" customWidth="1" min="14" max="14"/>
    <col hidden="1" width="13" customWidth="1" min="17" max="17"/>
    <col hidden="1" width="12" customWidth="1" min="18" max="18"/>
    <col hidden="1" width="14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3" customHeight="1">
      <c r="A1" s="69" t="inlineStr">
        <is>
          <t>往 来 对 账 单（选公司、往来单位、起止日期 · 发票和收付款按日期排 · 每行带余额）</t>
        </is>
      </c>
    </row>
    <row r="2" ht="54" customHeight="1">
      <c r="A2" s="2" t="inlineStr">
        <is>
          <t>💡 C3 选公司（全部＝几家合起来），F3 选往来单位（客户、供应商、借款人、自家另一家公司都行），起止日期不填＝不限。开票（销项）让对方欠我方增加，对方付款减少；进项发票（计应付的）是我方欠对方，我方付款冲掉。余额正数＝对方欠我方，负数＝我方欠对方（或对方预付）。跟【应收应付汇总】一个口径：只列销项/进项发票、收入类收款、付给供应商的成本费用款、往来（借款押金）、内部划转；发工资、交税这类不算往来的不列。</t>
        </is>
      </c>
    </row>
    <row r="3">
      <c r="B3" s="3" t="inlineStr">
        <is>
          <t>公司</t>
        </is>
      </c>
      <c r="C3" s="6" t="inlineStr">
        <is>
          <t>全部</t>
        </is>
      </c>
      <c r="E3" s="3" t="inlineStr">
        <is>
          <t>往来单位</t>
        </is>
      </c>
      <c r="F3" s="6" t="inlineStr">
        <is>
          <t>宁波市华方塑料机械制造有限公司</t>
        </is>
      </c>
      <c r="G3" s="13" t="n"/>
      <c r="H3" s="14" t="n"/>
      <c r="I3" s="3" t="inlineStr">
        <is>
          <t>起始日</t>
        </is>
      </c>
      <c r="J3" s="57" t="n"/>
      <c r="L3" s="3" t="inlineStr">
        <is>
          <t>截止日</t>
        </is>
      </c>
      <c r="M3" s="57" t="n"/>
      <c r="Q3" s="22" t="inlineStr">
        <is>
          <t>起(实际)</t>
        </is>
      </c>
      <c r="R3" s="22">
        <f>IF(N($J$3)&gt;0,$J$3,1)</f>
        <v>1</v>
      </c>
    </row>
    <row r="4" ht="30" customHeight="1">
      <c r="C4" s="75" t="inlineStr">
        <is>
          <t>期初余额（起始日前）</t>
        </is>
      </c>
      <c r="D4" s="75" t="inlineStr">
        <is>
          <t>本期开票</t>
        </is>
      </c>
      <c r="E4" s="75" t="inlineStr">
        <is>
          <t>本期进项</t>
        </is>
      </c>
      <c r="F4" s="75" t="inlineStr">
        <is>
          <t>本期收款</t>
        </is>
      </c>
      <c r="G4" s="75" t="inlineStr">
        <is>
          <t>本期付款</t>
        </is>
      </c>
      <c r="H4" s="75" t="inlineStr">
        <is>
          <t>期末余额</t>
        </is>
      </c>
      <c r="I4" s="3" t="inlineStr">
        <is>
          <t>结论</t>
        </is>
      </c>
      <c r="Q4" s="22" t="inlineStr">
        <is>
          <t>止(实际)</t>
        </is>
      </c>
      <c r="R4" s="22">
        <f>IF(N($M$3)&gt;0,$M$3,2958465)</f>
        <v>2958465</v>
      </c>
    </row>
    <row r="5">
      <c r="C5" s="76">
        <f>IF($F$3="","",ROUND(SUMIFS(基础资料!$AH$5:$AH$204,基础资料!$AG$5:$AG$204,$R$5,基础资料!$AF$5:$AF$204,IF($C$3="全部","?*",$C$3))-SUMIFS(基础资料!$AI$5:$AI$204,基础资料!$AG$5:$AG$204,$R$5,基础资料!$AF$5:$AF$204,IF($C$3="全部","?*",$C$3))+SUMIFS(基础资料!$AJ$5:$AJ$204,基础资料!$AG$5:$AG$204,$R$5,基础资料!$AF$5:$AF$204,IF($C$3="全部","?*",$C$3))+SUMIFS(发票导入!$AN$5:$AN$3004,发票导入!$T$5:$T$3004,"&lt;"&amp;$R$3)-SUMIFS(发票导入!$AO$5:$AO$3004,发票导入!$T$5:$T$3004,"&lt;"&amp;$R$3)+SUMIFS(资金台帐!$AC$6:$AC$6005,资金台帐!$P$6:$P$6005,$R$5,资金台帐!$O$6:$O$6005,IF($C$3="全部","?*",$C$3),资金台帐!$AK$6:$AK$6005,1,资金台帐!$N$6:$N$6005,"&lt;"&amp;$R$3)-SUMIFS(资金台帐!$AB$6:$AB$6005,资金台帐!$P$6:$P$6005,$R$5,资金台帐!$O$6:$O$6005,IF($C$3="全部","?*",$C$3),资金台帐!$AK$6:$AK$6005,1,资金台帐!$N$6:$N$6005,"&lt;"&amp;$R$3),2))</f>
        <v>0</v>
      </c>
      <c r="D5" s="76">
        <f>IF($F$3="","",ROUND(SUMIFS(发票导入!$AN$5:$AN$3004,发票导入!$T$5:$T$3004,"&gt;="&amp;$R$3,发票导入!$T$5:$T$3004,"&lt;="&amp;$R$4),2))</f>
        <v>10000</v>
      </c>
      <c r="E5" s="76">
        <f>IF($F$3="","",ROUND(SUMIFS(发票导入!$AO$5:$AO$3004,发票导入!$T$5:$T$3004,"&gt;="&amp;$R$3,发票导入!$T$5:$T$3004,"&lt;="&amp;$R$4),2))</f>
        <v>0</v>
      </c>
      <c r="F5" s="76">
        <f>IF($F$3="","",ROUND(SUMIFS(资金台帐!$AB$6:$AB$6005,资金台帐!$P$6:$P$6005,$R$5,资金台帐!$O$6:$O$6005,IF($C$3="全部","?*",$C$3),资金台帐!$AK$6:$AK$6005,1,资金台帐!$N$6:$N$6005,"&gt;="&amp;$R$3,资金台帐!$N$6:$N$6005,"&lt;="&amp;$R$4),2))</f>
        <v>10000</v>
      </c>
      <c r="G5" s="76">
        <f>IF($F$3="","",ROUND(SUMIFS(资金台帐!$AC$6:$AC$6005,资金台帐!$P$6:$P$6005,$R$5,资金台帐!$O$6:$O$6005,IF($C$3="全部","?*",$C$3),资金台帐!$AK$6:$AK$6005,1,资金台帐!$N$6:$N$6005,"&gt;="&amp;$R$3,资金台帐!$N$6:$N$6005,"&lt;="&amp;$R$4),2))</f>
        <v>0</v>
      </c>
      <c r="H5" s="76">
        <f>IF($F$3="","",ROUND(C5+D5-E5-F5+G5,2))</f>
        <v>0</v>
      </c>
      <c r="I5" s="77" t="str">
        <f>IF($F$3="","",IF(H5&gt;0,"对方欠我方 "&amp;TEXT(H5,"#,##0.00"),IF(H5&lt;0,"我方欠对方（或对方预付）"&amp;TEXT(-H5,"#,##0.00"),"两清")))</f>
        <v>两清</v>
      </c>
      <c r="Q5" s="22" t="inlineStr">
        <is>
          <t>单位(转义)</t>
        </is>
      </c>
      <c r="R5" s="22" t="str">
        <f>SUBSTITUTE(SUBSTITUTE(SUBSTITUTE($F$3,"~","~~"),"*","~*"),"?","~?")</f>
        <v>宁波市华方塑料机械制造有限公司</v>
      </c>
    </row>
    <row r="7" ht="34" customHeight="1">
      <c r="A7" s="70" t="inlineStr">
        <is>
          <t>日期</t>
        </is>
      </c>
      <c r="B7" s="70" t="inlineStr">
        <is>
          <t>类型</t>
        </is>
      </c>
      <c r="C7" s="70" t="inlineStr">
        <is>
          <t>单号 / 摘要</t>
        </is>
      </c>
      <c r="D7" s="70" t="inlineStr">
        <is>
          <t>开票（销项）</t>
        </is>
      </c>
      <c r="E7" s="70" t="inlineStr">
        <is>
          <t>进项发票</t>
        </is>
      </c>
      <c r="F7" s="70" t="inlineStr">
        <is>
          <t>收到对方的款</t>
        </is>
      </c>
      <c r="G7" s="70" t="inlineStr">
        <is>
          <t>付给对方的款</t>
        </is>
      </c>
      <c r="H7" s="70" t="inlineStr">
        <is>
          <t>余额
（对方欠我方＋）</t>
        </is>
      </c>
      <c r="I7" s="70" t="inlineStr">
        <is>
          <t>收支项目</t>
        </is>
      </c>
      <c r="J7" s="70" t="inlineStr">
        <is>
          <t>账户 / 公司</t>
        </is>
      </c>
      <c r="L7" s="70" t="inlineStr">
        <is>
          <t>来源</t>
        </is>
      </c>
      <c r="M7" s="70" t="inlineStr">
        <is>
          <t>源行</t>
        </is>
      </c>
      <c r="S7" t="inlineStr">
        <is>
          <t>排序键</t>
        </is>
      </c>
    </row>
    <row r="8">
      <c r="A8" s="60">
        <f t="shared" ref="A8:A507" si="7">IF(T8="","",INT(T8/100000))</f>
        <v>46259.0</v>
      </c>
      <c r="B8" s="56" t="str">
        <f t="shared" ref="B8:B507" si="8">IF(T8="","",IF(V8="发票",IF(N(INDEX(发票导入!$AN:$AN,W8))&lt;&gt;0,"开票","进项发票"),IF(N(INDEX(资金台帐!$AB:$AB,W8))&gt;0,"收款","付款")))</f>
        <v>开票</v>
      </c>
      <c r="C8" s="78" t="str">
        <f t="shared" ref="C8:C507" si="0">IF(T8="","",IF(V8="发票","发票 "&amp;INDEX(发票导入!$D:$D,W8)&amp;INDEX(发票导入!$C:$C,W8)&amp;IF(INDEX(发票导入!$O:$O,W8)&amp;""="正常",""," （"&amp;INDEX(发票导入!$O:$O,W8)&amp;"）"),TRIM(INDEX(资金台帐!$J:$J,W8)&amp;" "&amp;INDEX(资金台帐!$H:$H,W8))))</f>
        <v>发票 26932000001426280311 （已红冲-全额）</v>
      </c>
      <c r="D8" s="53">
        <f t="shared" ref="D8:D507" si="1">IF(T8="","",IF(V8="发票",N(INDEX(发票导入!$AN:$AN,W8)),0))</f>
        <v>14400</v>
      </c>
      <c r="E8" s="53">
        <f t="shared" ref="E8:E507" si="2">IF(T8="","",IF(V8="发票",N(INDEX(发票导入!$AO:$AO,W8)),0))</f>
        <v>0</v>
      </c>
      <c r="F8" s="53">
        <f t="shared" ref="F8:F507" si="3">IF(T8="","",IF(NOT(V8="发票"),N(INDEX(资金台帐!$AB:$AB,W8)),0))</f>
        <v>0</v>
      </c>
      <c r="G8" s="53">
        <f t="shared" ref="G8:G507" si="4">IF(T8="","",IF(NOT(V8="发票"),N(INDEX(资金台帐!$AC:$AC,W8)),0))</f>
        <v>0</v>
      </c>
      <c r="H8" s="59">
        <f t="shared" ref="H8:H507" si="5">IF(T8="","",ROUND($C$5+SUM($D$8:D8)-SUM($E$8:E8)-SUM($F$8:F8)+SUM($G$8:G8),2))</f>
        <v>14400</v>
      </c>
      <c r="I8" s="56" t="str">
        <f t="shared" ref="I8:I507" si="6">IF(T8="","",IF(V8="发票",INDEX(发票导入!$Y:$Y,W8)&amp;"",INDEX(资金台帐!$T:$T,W8)&amp;""))</f>
        <v>应收</v>
      </c>
      <c r="J8" s="56" t="str">
        <f t="shared" ref="J8:J507" si="9">IF(T8="","",IF(V8="发票",INDEX(发票导入!$U:$U,W8)&amp;"",INDEX(资金台帐!$B:$B,W8)&amp;""))</f>
        <v>中智优力</v>
      </c>
      <c r="L8" s="46" t="str">
        <f t="shared" ref="L8:L507" si="10">IF(T8="","",IF(V8="发票","发票导入","资金台帐"))</f>
        <v>发票导入</v>
      </c>
      <c r="M8" s="79">
        <f t="shared" ref="M8:M507" si="11">IF(T8="","",W8)</f>
        <v>9</v>
      </c>
      <c r="S8" s="22">
        <f>IFERROR(SMALL(发票导入!$AE$5:$AE$3004,1),"")</f>
        <v>4625900009</v>
      </c>
      <c r="T8" s="22">
        <f>IFERROR(SMALL($S$8:$S$507,1),"")</f>
        <v>4625900009</v>
      </c>
      <c r="U8" s="22">
        <f t="shared" ref="U8:U507" si="12">IF(T8="","",T8-INT(T8/100000)*100000)</f>
        <v>9</v>
      </c>
      <c r="V8" s="22" t="str">
        <f t="shared" ref="V8:V507" si="13">IF(U8="","",IF(U8&gt;=50000,"资金","发票"))</f>
        <v>发票</v>
      </c>
      <c r="W8" s="22">
        <f t="shared" ref="W8:W507" si="14">IF(U8="","",IF(U8&gt;=50000,U8-50000,U8))</f>
        <v>9</v>
      </c>
    </row>
    <row r="9">
      <c r="A9" s="60">
        <f t="shared" si="7"/>
        <v>46260.0</v>
      </c>
      <c r="B9" s="56" t="str">
        <f t="shared" si="8"/>
        <v>开票</v>
      </c>
      <c r="C9" s="78" t="str">
        <f t="shared" si="0"/>
        <v>发票 26932000001430099371</v>
      </c>
      <c r="D9" s="53">
        <f t="shared" si="1"/>
        <v>10000</v>
      </c>
      <c r="E9" s="53">
        <f t="shared" si="2"/>
        <v>0</v>
      </c>
      <c r="F9" s="53">
        <f t="shared" si="3"/>
        <v>0</v>
      </c>
      <c r="G9" s="53">
        <f t="shared" si="4"/>
        <v>0</v>
      </c>
      <c r="H9" s="59">
        <f t="shared" si="5"/>
        <v>24400</v>
      </c>
      <c r="I9" s="56" t="str">
        <f t="shared" si="6"/>
        <v>应收</v>
      </c>
      <c r="J9" s="56" t="str">
        <f t="shared" si="9"/>
        <v>中智优力</v>
      </c>
      <c r="L9" s="46" t="str">
        <f t="shared" si="10"/>
        <v>发票导入</v>
      </c>
      <c r="M9" s="79">
        <f t="shared" si="11"/>
        <v>7</v>
      </c>
      <c r="S9" s="22">
        <f>IFERROR(SMALL(发票导入!$AE$5:$AE$3004,2),"")</f>
        <v>4626000007</v>
      </c>
      <c r="T9" s="22">
        <f>IFERROR(SMALL($S$8:$S$507,2),"")</f>
        <v>4626000007</v>
      </c>
      <c r="U9" s="22">
        <f t="shared" si="12"/>
        <v>7</v>
      </c>
      <c r="V9" s="22" t="str">
        <f t="shared" si="13"/>
        <v>发票</v>
      </c>
      <c r="W9" s="22">
        <f t="shared" si="14"/>
        <v>7</v>
      </c>
    </row>
    <row r="10">
      <c r="A10" s="60">
        <f t="shared" si="7"/>
        <v>46260.0</v>
      </c>
      <c r="B10" s="56" t="str">
        <f t="shared" si="8"/>
        <v>开票</v>
      </c>
      <c r="C10" s="78" t="str">
        <f t="shared" si="0"/>
        <v>发票 26932000001425088306</v>
      </c>
      <c r="D10" s="53">
        <f t="shared" si="1"/>
        <v>-14400</v>
      </c>
      <c r="E10" s="53">
        <f t="shared" si="2"/>
        <v>0</v>
      </c>
      <c r="F10" s="53">
        <f t="shared" si="3"/>
        <v>0</v>
      </c>
      <c r="G10" s="53">
        <f t="shared" si="4"/>
        <v>0</v>
      </c>
      <c r="H10" s="59">
        <f t="shared" si="5"/>
        <v>10000</v>
      </c>
      <c r="I10" s="56" t="str">
        <f t="shared" si="6"/>
        <v>应收</v>
      </c>
      <c r="J10" s="56" t="str">
        <f t="shared" si="9"/>
        <v>中智优力</v>
      </c>
      <c r="L10" s="46" t="str">
        <f t="shared" si="10"/>
        <v>发票导入</v>
      </c>
      <c r="M10" s="79">
        <f t="shared" si="11"/>
        <v>8</v>
      </c>
      <c r="S10" s="22">
        <f>IFERROR(SMALL(发票导入!$AE$5:$AE$3004,3),"")</f>
        <v>4626000008</v>
      </c>
      <c r="T10" s="22">
        <f>IFERROR(SMALL($S$8:$S$507,3),"")</f>
        <v>4626000008</v>
      </c>
      <c r="U10" s="22">
        <f t="shared" si="12"/>
        <v>8</v>
      </c>
      <c r="V10" s="22" t="str">
        <f t="shared" si="13"/>
        <v>发票</v>
      </c>
      <c r="W10" s="22">
        <f t="shared" si="14"/>
        <v>8</v>
      </c>
    </row>
    <row r="11">
      <c r="A11" s="60">
        <f t="shared" si="7"/>
        <v>46279.0</v>
      </c>
      <c r="B11" s="56" t="str">
        <f t="shared" si="8"/>
        <v>收款</v>
      </c>
      <c r="C11" s="78" t="str">
        <f t="shared" si="0"/>
        <v>转存 宁波市华方塑料机械制造有限公司</v>
      </c>
      <c r="D11" s="53">
        <f t="shared" si="1"/>
        <v>0</v>
      </c>
      <c r="E11" s="53">
        <f t="shared" si="2"/>
        <v>0</v>
      </c>
      <c r="F11" s="53">
        <f t="shared" si="3"/>
        <v>10000</v>
      </c>
      <c r="G11" s="53">
        <f t="shared" si="4"/>
        <v>0</v>
      </c>
      <c r="H11" s="59">
        <f t="shared" si="5"/>
        <v>0</v>
      </c>
      <c r="I11" s="56" t="str">
        <f t="shared" si="6"/>
        <v>新增</v>
      </c>
      <c r="J11" s="56" t="str">
        <f t="shared" si="9"/>
        <v>农行2896</v>
      </c>
      <c r="L11" s="46" t="str">
        <f t="shared" si="10"/>
        <v>资金台帐</v>
      </c>
      <c r="M11" s="79">
        <f t="shared" si="11"/>
        <v>31</v>
      </c>
      <c r="S11" s="22">
        <f>IFERROR(SMALL(发票导入!$AE$5:$AE$3004,4),"")</f>
      </c>
      <c r="T11" s="22">
        <f>IFERROR(SMALL($S$8:$S$507,4),"")</f>
        <v>4627950031</v>
      </c>
      <c r="U11" s="22">
        <f t="shared" si="12"/>
        <v>50031</v>
      </c>
      <c r="V11" s="22" t="str">
        <f t="shared" si="13"/>
        <v>资金</v>
      </c>
      <c r="W11" s="22">
        <f t="shared" si="14"/>
        <v>31</v>
      </c>
    </row>
    <row r="12">
      <c r="A12" s="60">
        <f t="shared" si="7"/>
      </c>
      <c r="B12" s="56">
        <f t="shared" si="8"/>
      </c>
      <c r="C12" s="78">
        <f t="shared" si="0"/>
      </c>
      <c r="D12" s="53">
        <f t="shared" si="1"/>
      </c>
      <c r="E12" s="53">
        <f t="shared" si="2"/>
      </c>
      <c r="F12" s="53">
        <f t="shared" si="3"/>
      </c>
      <c r="G12" s="53">
        <f t="shared" si="4"/>
      </c>
      <c r="H12" s="59">
        <f t="shared" si="5"/>
      </c>
      <c r="I12" s="56">
        <f t="shared" si="6"/>
      </c>
      <c r="J12" s="56">
        <f t="shared" si="9"/>
      </c>
      <c r="L12" s="46">
        <f t="shared" si="10"/>
      </c>
      <c r="M12" s="79">
        <f t="shared" si="11"/>
      </c>
      <c r="S12" s="22">
        <f>IFERROR(SMALL(发票导入!$AE$5:$AE$3004,5),"")</f>
      </c>
      <c r="T12" s="22">
        <f>IFERROR(SMALL($S$8:$S$507,5),"")</f>
      </c>
      <c r="U12" s="22">
        <f t="shared" si="12"/>
      </c>
      <c r="V12" s="22">
        <f t="shared" si="13"/>
      </c>
      <c r="W12" s="22">
        <f t="shared" si="14"/>
      </c>
    </row>
    <row r="13">
      <c r="A13" s="60">
        <f t="shared" si="7"/>
      </c>
      <c r="B13" s="56">
        <f t="shared" si="8"/>
      </c>
      <c r="C13" s="78">
        <f t="shared" si="0"/>
      </c>
      <c r="D13" s="53">
        <f t="shared" si="1"/>
      </c>
      <c r="E13" s="53">
        <f t="shared" si="2"/>
      </c>
      <c r="F13" s="53">
        <f t="shared" si="3"/>
      </c>
      <c r="G13" s="53">
        <f t="shared" si="4"/>
      </c>
      <c r="H13" s="59">
        <f t="shared" si="5"/>
      </c>
      <c r="I13" s="56">
        <f t="shared" si="6"/>
      </c>
      <c r="J13" s="56">
        <f t="shared" si="9"/>
      </c>
      <c r="L13" s="46">
        <f t="shared" si="10"/>
      </c>
      <c r="M13" s="79">
        <f t="shared" si="11"/>
      </c>
      <c r="S13" s="22">
        <f>IFERROR(SMALL(发票导入!$AE$5:$AE$3004,6),"")</f>
      </c>
      <c r="T13" s="22">
        <f>IFERROR(SMALL($S$8:$S$507,6),"")</f>
      </c>
      <c r="U13" s="22">
        <f t="shared" si="12"/>
      </c>
      <c r="V13" s="22">
        <f t="shared" si="13"/>
      </c>
      <c r="W13" s="22">
        <f t="shared" si="14"/>
      </c>
    </row>
    <row r="14">
      <c r="A14" s="60">
        <f t="shared" si="7"/>
      </c>
      <c r="B14" s="56">
        <f t="shared" si="8"/>
      </c>
      <c r="C14" s="78">
        <f t="shared" si="0"/>
      </c>
      <c r="D14" s="53">
        <f t="shared" si="1"/>
      </c>
      <c r="E14" s="53">
        <f t="shared" si="2"/>
      </c>
      <c r="F14" s="53">
        <f t="shared" si="3"/>
      </c>
      <c r="G14" s="53">
        <f t="shared" si="4"/>
      </c>
      <c r="H14" s="59">
        <f t="shared" si="5"/>
      </c>
      <c r="I14" s="56">
        <f t="shared" si="6"/>
      </c>
      <c r="J14" s="56">
        <f t="shared" si="9"/>
      </c>
      <c r="L14" s="46">
        <f t="shared" si="10"/>
      </c>
      <c r="M14" s="79">
        <f t="shared" si="11"/>
      </c>
      <c r="S14" s="22">
        <f>IFERROR(SMALL(发票导入!$AE$5:$AE$3004,7),"")</f>
      </c>
      <c r="T14" s="22">
        <f>IFERROR(SMALL($S$8:$S$507,7),"")</f>
      </c>
      <c r="U14" s="22">
        <f t="shared" si="12"/>
      </c>
      <c r="V14" s="22">
        <f t="shared" si="13"/>
      </c>
      <c r="W14" s="22">
        <f t="shared" si="14"/>
      </c>
    </row>
    <row r="15">
      <c r="A15" s="60">
        <f t="shared" si="7"/>
      </c>
      <c r="B15" s="56">
        <f t="shared" si="8"/>
      </c>
      <c r="C15" s="78">
        <f t="shared" si="0"/>
      </c>
      <c r="D15" s="53">
        <f t="shared" si="1"/>
      </c>
      <c r="E15" s="53">
        <f t="shared" si="2"/>
      </c>
      <c r="F15" s="53">
        <f t="shared" si="3"/>
      </c>
      <c r="G15" s="53">
        <f t="shared" si="4"/>
      </c>
      <c r="H15" s="59">
        <f t="shared" si="5"/>
      </c>
      <c r="I15" s="56">
        <f t="shared" si="6"/>
      </c>
      <c r="J15" s="56">
        <f t="shared" si="9"/>
      </c>
      <c r="L15" s="46">
        <f t="shared" si="10"/>
      </c>
      <c r="M15" s="79">
        <f t="shared" si="11"/>
      </c>
      <c r="S15" s="22">
        <f>IFERROR(SMALL(发票导入!$AE$5:$AE$3004,8),"")</f>
      </c>
      <c r="T15" s="22">
        <f>IFERROR(SMALL($S$8:$S$507,8),"")</f>
      </c>
      <c r="U15" s="22">
        <f t="shared" si="12"/>
      </c>
      <c r="V15" s="22">
        <f t="shared" si="13"/>
      </c>
      <c r="W15" s="22">
        <f t="shared" si="14"/>
      </c>
    </row>
    <row r="16">
      <c r="A16" s="60">
        <f t="shared" si="7"/>
      </c>
      <c r="B16" s="56">
        <f t="shared" si="8"/>
      </c>
      <c r="C16" s="78">
        <f t="shared" si="0"/>
      </c>
      <c r="D16" s="53">
        <f t="shared" si="1"/>
      </c>
      <c r="E16" s="53">
        <f t="shared" si="2"/>
      </c>
      <c r="F16" s="53">
        <f t="shared" si="3"/>
      </c>
      <c r="G16" s="53">
        <f t="shared" si="4"/>
      </c>
      <c r="H16" s="59">
        <f t="shared" si="5"/>
      </c>
      <c r="I16" s="56">
        <f t="shared" si="6"/>
      </c>
      <c r="J16" s="56">
        <f t="shared" si="9"/>
      </c>
      <c r="L16" s="46">
        <f t="shared" si="10"/>
      </c>
      <c r="M16" s="79">
        <f t="shared" si="11"/>
      </c>
      <c r="S16" s="22">
        <f>IFERROR(SMALL(发票导入!$AE$5:$AE$3004,9),"")</f>
      </c>
      <c r="T16" s="22">
        <f>IFERROR(SMALL($S$8:$S$507,9),"")</f>
      </c>
      <c r="U16" s="22">
        <f t="shared" si="12"/>
      </c>
      <c r="V16" s="22">
        <f t="shared" si="13"/>
      </c>
      <c r="W16" s="22">
        <f t="shared" si="14"/>
      </c>
    </row>
    <row r="17">
      <c r="A17" s="60">
        <f t="shared" si="7"/>
      </c>
      <c r="B17" s="56">
        <f t="shared" si="8"/>
      </c>
      <c r="C17" s="78">
        <f t="shared" si="0"/>
      </c>
      <c r="D17" s="53">
        <f t="shared" si="1"/>
      </c>
      <c r="E17" s="53">
        <f t="shared" si="2"/>
      </c>
      <c r="F17" s="53">
        <f t="shared" si="3"/>
      </c>
      <c r="G17" s="53">
        <f t="shared" si="4"/>
      </c>
      <c r="H17" s="59">
        <f t="shared" si="5"/>
      </c>
      <c r="I17" s="56">
        <f t="shared" si="6"/>
      </c>
      <c r="J17" s="56">
        <f t="shared" si="9"/>
      </c>
      <c r="L17" s="46">
        <f t="shared" si="10"/>
      </c>
      <c r="M17" s="79">
        <f t="shared" si="11"/>
      </c>
      <c r="S17" s="22">
        <f>IFERROR(SMALL(发票导入!$AE$5:$AE$3004,10),"")</f>
      </c>
      <c r="T17" s="22">
        <f>IFERROR(SMALL($S$8:$S$507,10),"")</f>
      </c>
      <c r="U17" s="22">
        <f t="shared" si="12"/>
      </c>
      <c r="V17" s="22">
        <f t="shared" si="13"/>
      </c>
      <c r="W17" s="22">
        <f t="shared" si="14"/>
      </c>
    </row>
    <row r="18">
      <c r="A18" s="60">
        <f t="shared" si="7"/>
      </c>
      <c r="B18" s="56">
        <f t="shared" si="8"/>
      </c>
      <c r="C18" s="78">
        <f t="shared" si="0"/>
      </c>
      <c r="D18" s="53">
        <f t="shared" si="1"/>
      </c>
      <c r="E18" s="53">
        <f t="shared" si="2"/>
      </c>
      <c r="F18" s="53">
        <f t="shared" si="3"/>
      </c>
      <c r="G18" s="53">
        <f t="shared" si="4"/>
      </c>
      <c r="H18" s="59">
        <f t="shared" si="5"/>
      </c>
      <c r="I18" s="56">
        <f t="shared" si="6"/>
      </c>
      <c r="J18" s="56">
        <f t="shared" si="9"/>
      </c>
      <c r="L18" s="46">
        <f t="shared" si="10"/>
      </c>
      <c r="M18" s="79">
        <f t="shared" si="11"/>
      </c>
      <c r="S18" s="22">
        <f>IFERROR(SMALL(发票导入!$AE$5:$AE$3004,11),"")</f>
      </c>
      <c r="T18" s="22">
        <f>IFERROR(SMALL($S$8:$S$507,11),"")</f>
      </c>
      <c r="U18" s="22">
        <f t="shared" si="12"/>
      </c>
      <c r="V18" s="22">
        <f t="shared" si="13"/>
      </c>
      <c r="W18" s="22">
        <f t="shared" si="14"/>
      </c>
    </row>
    <row r="19">
      <c r="A19" s="60">
        <f t="shared" si="7"/>
      </c>
      <c r="B19" s="56">
        <f t="shared" si="8"/>
      </c>
      <c r="C19" s="78">
        <f t="shared" si="0"/>
      </c>
      <c r="D19" s="53">
        <f t="shared" si="1"/>
      </c>
      <c r="E19" s="53">
        <f t="shared" si="2"/>
      </c>
      <c r="F19" s="53">
        <f t="shared" si="3"/>
      </c>
      <c r="G19" s="53">
        <f t="shared" si="4"/>
      </c>
      <c r="H19" s="59">
        <f t="shared" si="5"/>
      </c>
      <c r="I19" s="56">
        <f t="shared" si="6"/>
      </c>
      <c r="J19" s="56">
        <f t="shared" si="9"/>
      </c>
      <c r="L19" s="46">
        <f t="shared" si="10"/>
      </c>
      <c r="M19" s="79">
        <f t="shared" si="11"/>
      </c>
      <c r="S19" s="22">
        <f>IFERROR(SMALL(发票导入!$AE$5:$AE$3004,12),"")</f>
      </c>
      <c r="T19" s="22">
        <f>IFERROR(SMALL($S$8:$S$507,12),"")</f>
      </c>
      <c r="U19" s="22">
        <f t="shared" si="12"/>
      </c>
      <c r="V19" s="22">
        <f t="shared" si="13"/>
      </c>
      <c r="W19" s="22">
        <f t="shared" si="14"/>
      </c>
    </row>
    <row r="20">
      <c r="A20" s="60">
        <f t="shared" si="7"/>
      </c>
      <c r="B20" s="56">
        <f t="shared" si="8"/>
      </c>
      <c r="C20" s="78">
        <f t="shared" si="0"/>
      </c>
      <c r="D20" s="53">
        <f t="shared" si="1"/>
      </c>
      <c r="E20" s="53">
        <f t="shared" si="2"/>
      </c>
      <c r="F20" s="53">
        <f t="shared" si="3"/>
      </c>
      <c r="G20" s="53">
        <f t="shared" si="4"/>
      </c>
      <c r="H20" s="59">
        <f t="shared" si="5"/>
      </c>
      <c r="I20" s="56">
        <f t="shared" si="6"/>
      </c>
      <c r="J20" s="56">
        <f t="shared" si="9"/>
      </c>
      <c r="L20" s="46">
        <f t="shared" si="10"/>
      </c>
      <c r="M20" s="79">
        <f t="shared" si="11"/>
      </c>
      <c r="S20" s="22">
        <f>IFERROR(SMALL(发票导入!$AE$5:$AE$3004,13),"")</f>
      </c>
      <c r="T20" s="22">
        <f>IFERROR(SMALL($S$8:$S$507,13),"")</f>
      </c>
      <c r="U20" s="22">
        <f t="shared" si="12"/>
      </c>
      <c r="V20" s="22">
        <f t="shared" si="13"/>
      </c>
      <c r="W20" s="22">
        <f t="shared" si="14"/>
      </c>
    </row>
    <row r="21">
      <c r="A21" s="60">
        <f t="shared" si="7"/>
      </c>
      <c r="B21" s="56">
        <f t="shared" si="8"/>
      </c>
      <c r="C21" s="78">
        <f t="shared" si="0"/>
      </c>
      <c r="D21" s="53">
        <f t="shared" si="1"/>
      </c>
      <c r="E21" s="53">
        <f t="shared" si="2"/>
      </c>
      <c r="F21" s="53">
        <f t="shared" si="3"/>
      </c>
      <c r="G21" s="53">
        <f t="shared" si="4"/>
      </c>
      <c r="H21" s="59">
        <f t="shared" si="5"/>
      </c>
      <c r="I21" s="56">
        <f t="shared" si="6"/>
      </c>
      <c r="J21" s="56">
        <f t="shared" si="9"/>
      </c>
      <c r="L21" s="46">
        <f t="shared" si="10"/>
      </c>
      <c r="M21" s="79">
        <f t="shared" si="11"/>
      </c>
      <c r="S21" s="22">
        <f>IFERROR(SMALL(发票导入!$AE$5:$AE$3004,14),"")</f>
      </c>
      <c r="T21" s="22">
        <f>IFERROR(SMALL($S$8:$S$507,14),"")</f>
      </c>
      <c r="U21" s="22">
        <f t="shared" si="12"/>
      </c>
      <c r="V21" s="22">
        <f t="shared" si="13"/>
      </c>
      <c r="W21" s="22">
        <f t="shared" si="14"/>
      </c>
    </row>
    <row r="22">
      <c r="A22" s="60">
        <f t="shared" si="7"/>
      </c>
      <c r="B22" s="56">
        <f t="shared" si="8"/>
      </c>
      <c r="C22" s="78">
        <f t="shared" si="0"/>
      </c>
      <c r="D22" s="53">
        <f t="shared" si="1"/>
      </c>
      <c r="E22" s="53">
        <f t="shared" si="2"/>
      </c>
      <c r="F22" s="53">
        <f t="shared" si="3"/>
      </c>
      <c r="G22" s="53">
        <f t="shared" si="4"/>
      </c>
      <c r="H22" s="59">
        <f t="shared" si="5"/>
      </c>
      <c r="I22" s="56">
        <f t="shared" si="6"/>
      </c>
      <c r="J22" s="56">
        <f t="shared" si="9"/>
      </c>
      <c r="L22" s="46">
        <f t="shared" si="10"/>
      </c>
      <c r="M22" s="79">
        <f t="shared" si="11"/>
      </c>
      <c r="S22" s="22">
        <f>IFERROR(SMALL(发票导入!$AE$5:$AE$3004,15),"")</f>
      </c>
      <c r="T22" s="22">
        <f>IFERROR(SMALL($S$8:$S$507,15),"")</f>
      </c>
      <c r="U22" s="22">
        <f t="shared" si="12"/>
      </c>
      <c r="V22" s="22">
        <f t="shared" si="13"/>
      </c>
      <c r="W22" s="22">
        <f t="shared" si="14"/>
      </c>
    </row>
    <row r="23">
      <c r="A23" s="60">
        <f t="shared" si="7"/>
      </c>
      <c r="B23" s="56">
        <f t="shared" si="8"/>
      </c>
      <c r="C23" s="78">
        <f t="shared" si="0"/>
      </c>
      <c r="D23" s="53">
        <f t="shared" si="1"/>
      </c>
      <c r="E23" s="53">
        <f t="shared" si="2"/>
      </c>
      <c r="F23" s="53">
        <f t="shared" si="3"/>
      </c>
      <c r="G23" s="53">
        <f t="shared" si="4"/>
      </c>
      <c r="H23" s="59">
        <f t="shared" si="5"/>
      </c>
      <c r="I23" s="56">
        <f t="shared" si="6"/>
      </c>
      <c r="J23" s="56">
        <f t="shared" si="9"/>
      </c>
      <c r="L23" s="46">
        <f t="shared" si="10"/>
      </c>
      <c r="M23" s="79">
        <f t="shared" si="11"/>
      </c>
      <c r="S23" s="22">
        <f>IFERROR(SMALL(发票导入!$AE$5:$AE$3004,16),"")</f>
      </c>
      <c r="T23" s="22">
        <f>IFERROR(SMALL($S$8:$S$507,16),"")</f>
      </c>
      <c r="U23" s="22">
        <f t="shared" si="12"/>
      </c>
      <c r="V23" s="22">
        <f t="shared" si="13"/>
      </c>
      <c r="W23" s="22">
        <f t="shared" si="14"/>
      </c>
    </row>
    <row r="24">
      <c r="A24" s="60">
        <f t="shared" si="7"/>
      </c>
      <c r="B24" s="56">
        <f t="shared" si="8"/>
      </c>
      <c r="C24" s="78">
        <f t="shared" si="0"/>
      </c>
      <c r="D24" s="53">
        <f t="shared" si="1"/>
      </c>
      <c r="E24" s="53">
        <f t="shared" si="2"/>
      </c>
      <c r="F24" s="53">
        <f t="shared" si="3"/>
      </c>
      <c r="G24" s="53">
        <f t="shared" si="4"/>
      </c>
      <c r="H24" s="59">
        <f t="shared" si="5"/>
      </c>
      <c r="I24" s="56">
        <f t="shared" si="6"/>
      </c>
      <c r="J24" s="56">
        <f t="shared" si="9"/>
      </c>
      <c r="L24" s="46">
        <f t="shared" si="10"/>
      </c>
      <c r="M24" s="79">
        <f t="shared" si="11"/>
      </c>
      <c r="S24" s="22">
        <f>IFERROR(SMALL(发票导入!$AE$5:$AE$3004,17),"")</f>
      </c>
      <c r="T24" s="22">
        <f>IFERROR(SMALL($S$8:$S$507,17),"")</f>
      </c>
      <c r="U24" s="22">
        <f t="shared" si="12"/>
      </c>
      <c r="V24" s="22">
        <f t="shared" si="13"/>
      </c>
      <c r="W24" s="22">
        <f t="shared" si="14"/>
      </c>
    </row>
    <row r="25">
      <c r="A25" s="60">
        <f t="shared" si="7"/>
      </c>
      <c r="B25" s="56">
        <f t="shared" si="8"/>
      </c>
      <c r="C25" s="78">
        <f t="shared" si="0"/>
      </c>
      <c r="D25" s="53">
        <f t="shared" si="1"/>
      </c>
      <c r="E25" s="53">
        <f t="shared" si="2"/>
      </c>
      <c r="F25" s="53">
        <f t="shared" si="3"/>
      </c>
      <c r="G25" s="53">
        <f t="shared" si="4"/>
      </c>
      <c r="H25" s="59">
        <f t="shared" si="5"/>
      </c>
      <c r="I25" s="56">
        <f t="shared" si="6"/>
      </c>
      <c r="J25" s="56">
        <f t="shared" si="9"/>
      </c>
      <c r="L25" s="46">
        <f t="shared" si="10"/>
      </c>
      <c r="M25" s="79">
        <f t="shared" si="11"/>
      </c>
      <c r="S25" s="22">
        <f>IFERROR(SMALL(发票导入!$AE$5:$AE$3004,18),"")</f>
      </c>
      <c r="T25" s="22">
        <f>IFERROR(SMALL($S$8:$S$507,18),"")</f>
      </c>
      <c r="U25" s="22">
        <f t="shared" si="12"/>
      </c>
      <c r="V25" s="22">
        <f t="shared" si="13"/>
      </c>
      <c r="W25" s="22">
        <f t="shared" si="14"/>
      </c>
    </row>
    <row r="26">
      <c r="A26" s="60">
        <f t="shared" si="7"/>
      </c>
      <c r="B26" s="56">
        <f t="shared" si="8"/>
      </c>
      <c r="C26" s="78">
        <f t="shared" si="0"/>
      </c>
      <c r="D26" s="53">
        <f t="shared" si="1"/>
      </c>
      <c r="E26" s="53">
        <f t="shared" si="2"/>
      </c>
      <c r="F26" s="53">
        <f t="shared" si="3"/>
      </c>
      <c r="G26" s="53">
        <f t="shared" si="4"/>
      </c>
      <c r="H26" s="59">
        <f t="shared" si="5"/>
      </c>
      <c r="I26" s="56">
        <f t="shared" si="6"/>
      </c>
      <c r="J26" s="56">
        <f t="shared" si="9"/>
      </c>
      <c r="L26" s="46">
        <f t="shared" si="10"/>
      </c>
      <c r="M26" s="79">
        <f t="shared" si="11"/>
      </c>
      <c r="S26" s="22">
        <f>IFERROR(SMALL(发票导入!$AE$5:$AE$3004,19),"")</f>
      </c>
      <c r="T26" s="22">
        <f>IFERROR(SMALL($S$8:$S$507,19),"")</f>
      </c>
      <c r="U26" s="22">
        <f t="shared" si="12"/>
      </c>
      <c r="V26" s="22">
        <f t="shared" si="13"/>
      </c>
      <c r="W26" s="22">
        <f t="shared" si="14"/>
      </c>
    </row>
    <row r="27">
      <c r="A27" s="60">
        <f t="shared" si="7"/>
      </c>
      <c r="B27" s="56">
        <f t="shared" si="8"/>
      </c>
      <c r="C27" s="78">
        <f t="shared" si="0"/>
      </c>
      <c r="D27" s="53">
        <f t="shared" si="1"/>
      </c>
      <c r="E27" s="53">
        <f t="shared" si="2"/>
      </c>
      <c r="F27" s="53">
        <f t="shared" si="3"/>
      </c>
      <c r="G27" s="53">
        <f t="shared" si="4"/>
      </c>
      <c r="H27" s="59">
        <f t="shared" si="5"/>
      </c>
      <c r="I27" s="56">
        <f t="shared" si="6"/>
      </c>
      <c r="J27" s="56">
        <f t="shared" si="9"/>
      </c>
      <c r="L27" s="46">
        <f t="shared" si="10"/>
      </c>
      <c r="M27" s="79">
        <f t="shared" si="11"/>
      </c>
      <c r="S27" s="22">
        <f>IFERROR(SMALL(发票导入!$AE$5:$AE$3004,20),"")</f>
      </c>
      <c r="T27" s="22">
        <f>IFERROR(SMALL($S$8:$S$507,20),"")</f>
      </c>
      <c r="U27" s="22">
        <f t="shared" si="12"/>
      </c>
      <c r="V27" s="22">
        <f t="shared" si="13"/>
      </c>
      <c r="W27" s="22">
        <f t="shared" si="14"/>
      </c>
    </row>
    <row r="28">
      <c r="A28" s="60">
        <f t="shared" si="7"/>
      </c>
      <c r="B28" s="56">
        <f t="shared" si="8"/>
      </c>
      <c r="C28" s="78">
        <f t="shared" si="0"/>
      </c>
      <c r="D28" s="53">
        <f t="shared" si="1"/>
      </c>
      <c r="E28" s="53">
        <f t="shared" si="2"/>
      </c>
      <c r="F28" s="53">
        <f t="shared" si="3"/>
      </c>
      <c r="G28" s="53">
        <f t="shared" si="4"/>
      </c>
      <c r="H28" s="59">
        <f t="shared" si="5"/>
      </c>
      <c r="I28" s="56">
        <f t="shared" si="6"/>
      </c>
      <c r="J28" s="56">
        <f t="shared" si="9"/>
      </c>
      <c r="L28" s="46">
        <f t="shared" si="10"/>
      </c>
      <c r="M28" s="79">
        <f t="shared" si="11"/>
      </c>
      <c r="S28" s="22">
        <f>IFERROR(SMALL(发票导入!$AE$5:$AE$3004,21),"")</f>
      </c>
      <c r="T28" s="22">
        <f>IFERROR(SMALL($S$8:$S$507,21),"")</f>
      </c>
      <c r="U28" s="22">
        <f t="shared" si="12"/>
      </c>
      <c r="V28" s="22">
        <f t="shared" si="13"/>
      </c>
      <c r="W28" s="22">
        <f t="shared" si="14"/>
      </c>
    </row>
    <row r="29">
      <c r="A29" s="60">
        <f t="shared" si="7"/>
      </c>
      <c r="B29" s="56">
        <f t="shared" si="8"/>
      </c>
      <c r="C29" s="78">
        <f t="shared" si="0"/>
      </c>
      <c r="D29" s="53">
        <f t="shared" si="1"/>
      </c>
      <c r="E29" s="53">
        <f t="shared" si="2"/>
      </c>
      <c r="F29" s="53">
        <f t="shared" si="3"/>
      </c>
      <c r="G29" s="53">
        <f t="shared" si="4"/>
      </c>
      <c r="H29" s="59">
        <f t="shared" si="5"/>
      </c>
      <c r="I29" s="56">
        <f t="shared" si="6"/>
      </c>
      <c r="J29" s="56">
        <f t="shared" si="9"/>
      </c>
      <c r="L29" s="46">
        <f t="shared" si="10"/>
      </c>
      <c r="M29" s="79">
        <f t="shared" si="11"/>
      </c>
      <c r="S29" s="22">
        <f>IFERROR(SMALL(发票导入!$AE$5:$AE$3004,22),"")</f>
      </c>
      <c r="T29" s="22">
        <f>IFERROR(SMALL($S$8:$S$507,22),"")</f>
      </c>
      <c r="U29" s="22">
        <f t="shared" si="12"/>
      </c>
      <c r="V29" s="22">
        <f t="shared" si="13"/>
      </c>
      <c r="W29" s="22">
        <f t="shared" si="14"/>
      </c>
    </row>
    <row r="30">
      <c r="A30" s="60">
        <f t="shared" si="7"/>
      </c>
      <c r="B30" s="56">
        <f t="shared" si="8"/>
      </c>
      <c r="C30" s="78">
        <f t="shared" si="0"/>
      </c>
      <c r="D30" s="53">
        <f t="shared" si="1"/>
      </c>
      <c r="E30" s="53">
        <f t="shared" si="2"/>
      </c>
      <c r="F30" s="53">
        <f t="shared" si="3"/>
      </c>
      <c r="G30" s="53">
        <f t="shared" si="4"/>
      </c>
      <c r="H30" s="59">
        <f t="shared" si="5"/>
      </c>
      <c r="I30" s="56">
        <f t="shared" si="6"/>
      </c>
      <c r="J30" s="56">
        <f t="shared" si="9"/>
      </c>
      <c r="L30" s="46">
        <f t="shared" si="10"/>
      </c>
      <c r="M30" s="79">
        <f t="shared" si="11"/>
      </c>
      <c r="S30" s="22">
        <f>IFERROR(SMALL(发票导入!$AE$5:$AE$3004,23),"")</f>
      </c>
      <c r="T30" s="22">
        <f>IFERROR(SMALL($S$8:$S$507,23),"")</f>
      </c>
      <c r="U30" s="22">
        <f t="shared" si="12"/>
      </c>
      <c r="V30" s="22">
        <f t="shared" si="13"/>
      </c>
      <c r="W30" s="22">
        <f t="shared" si="14"/>
      </c>
    </row>
    <row r="31">
      <c r="A31" s="60">
        <f t="shared" si="7"/>
      </c>
      <c r="B31" s="56">
        <f t="shared" si="8"/>
      </c>
      <c r="C31" s="78">
        <f t="shared" si="0"/>
      </c>
      <c r="D31" s="53">
        <f t="shared" si="1"/>
      </c>
      <c r="E31" s="53">
        <f t="shared" si="2"/>
      </c>
      <c r="F31" s="53">
        <f t="shared" si="3"/>
      </c>
      <c r="G31" s="53">
        <f t="shared" si="4"/>
      </c>
      <c r="H31" s="59">
        <f t="shared" si="5"/>
      </c>
      <c r="I31" s="56">
        <f t="shared" si="6"/>
      </c>
      <c r="J31" s="56">
        <f t="shared" si="9"/>
      </c>
      <c r="L31" s="46">
        <f t="shared" si="10"/>
      </c>
      <c r="M31" s="79">
        <f t="shared" si="11"/>
      </c>
      <c r="S31" s="22">
        <f>IFERROR(SMALL(发票导入!$AE$5:$AE$3004,24),"")</f>
      </c>
      <c r="T31" s="22">
        <f>IFERROR(SMALL($S$8:$S$507,24),"")</f>
      </c>
      <c r="U31" s="22">
        <f t="shared" si="12"/>
      </c>
      <c r="V31" s="22">
        <f t="shared" si="13"/>
      </c>
      <c r="W31" s="22">
        <f t="shared" si="14"/>
      </c>
    </row>
    <row r="32">
      <c r="A32" s="60">
        <f t="shared" si="7"/>
      </c>
      <c r="B32" s="56">
        <f t="shared" si="8"/>
      </c>
      <c r="C32" s="78">
        <f t="shared" si="0"/>
      </c>
      <c r="D32" s="53">
        <f t="shared" si="1"/>
      </c>
      <c r="E32" s="53">
        <f t="shared" si="2"/>
      </c>
      <c r="F32" s="53">
        <f t="shared" si="3"/>
      </c>
      <c r="G32" s="53">
        <f t="shared" si="4"/>
      </c>
      <c r="H32" s="59">
        <f t="shared" si="5"/>
      </c>
      <c r="I32" s="56">
        <f t="shared" si="6"/>
      </c>
      <c r="J32" s="56">
        <f t="shared" si="9"/>
      </c>
      <c r="L32" s="46">
        <f t="shared" si="10"/>
      </c>
      <c r="M32" s="79">
        <f t="shared" si="11"/>
      </c>
      <c r="S32" s="22">
        <f>IFERROR(SMALL(发票导入!$AE$5:$AE$3004,25),"")</f>
      </c>
      <c r="T32" s="22">
        <f>IFERROR(SMALL($S$8:$S$507,25),"")</f>
      </c>
      <c r="U32" s="22">
        <f t="shared" si="12"/>
      </c>
      <c r="V32" s="22">
        <f t="shared" si="13"/>
      </c>
      <c r="W32" s="22">
        <f t="shared" si="14"/>
      </c>
    </row>
    <row r="33">
      <c r="A33" s="60">
        <f t="shared" si="7"/>
      </c>
      <c r="B33" s="56">
        <f t="shared" si="8"/>
      </c>
      <c r="C33" s="78">
        <f t="shared" si="0"/>
      </c>
      <c r="D33" s="53">
        <f t="shared" si="1"/>
      </c>
      <c r="E33" s="53">
        <f t="shared" si="2"/>
      </c>
      <c r="F33" s="53">
        <f t="shared" si="3"/>
      </c>
      <c r="G33" s="53">
        <f t="shared" si="4"/>
      </c>
      <c r="H33" s="59">
        <f t="shared" si="5"/>
      </c>
      <c r="I33" s="56">
        <f t="shared" si="6"/>
      </c>
      <c r="J33" s="56">
        <f t="shared" si="9"/>
      </c>
      <c r="L33" s="46">
        <f t="shared" si="10"/>
      </c>
      <c r="M33" s="79">
        <f t="shared" si="11"/>
      </c>
      <c r="S33" s="22">
        <f>IFERROR(SMALL(发票导入!$AE$5:$AE$3004,26),"")</f>
      </c>
      <c r="T33" s="22">
        <f>IFERROR(SMALL($S$8:$S$507,26),"")</f>
      </c>
      <c r="U33" s="22">
        <f t="shared" si="12"/>
      </c>
      <c r="V33" s="22">
        <f t="shared" si="13"/>
      </c>
      <c r="W33" s="22">
        <f t="shared" si="14"/>
      </c>
    </row>
    <row r="34">
      <c r="A34" s="60">
        <f t="shared" si="7"/>
      </c>
      <c r="B34" s="56">
        <f t="shared" si="8"/>
      </c>
      <c r="C34" s="78">
        <f t="shared" si="0"/>
      </c>
      <c r="D34" s="53">
        <f t="shared" si="1"/>
      </c>
      <c r="E34" s="53">
        <f t="shared" si="2"/>
      </c>
      <c r="F34" s="53">
        <f t="shared" si="3"/>
      </c>
      <c r="G34" s="53">
        <f t="shared" si="4"/>
      </c>
      <c r="H34" s="59">
        <f t="shared" si="5"/>
      </c>
      <c r="I34" s="56">
        <f t="shared" si="6"/>
      </c>
      <c r="J34" s="56">
        <f t="shared" si="9"/>
      </c>
      <c r="L34" s="46">
        <f t="shared" si="10"/>
      </c>
      <c r="M34" s="79">
        <f t="shared" si="11"/>
      </c>
      <c r="S34" s="22">
        <f>IFERROR(SMALL(发票导入!$AE$5:$AE$3004,27),"")</f>
      </c>
      <c r="T34" s="22">
        <f>IFERROR(SMALL($S$8:$S$507,27),"")</f>
      </c>
      <c r="U34" s="22">
        <f t="shared" si="12"/>
      </c>
      <c r="V34" s="22">
        <f t="shared" si="13"/>
      </c>
      <c r="W34" s="22">
        <f t="shared" si="14"/>
      </c>
    </row>
    <row r="35">
      <c r="A35" s="60">
        <f t="shared" si="7"/>
      </c>
      <c r="B35" s="56">
        <f t="shared" si="8"/>
      </c>
      <c r="C35" s="78">
        <f t="shared" si="0"/>
      </c>
      <c r="D35" s="53">
        <f t="shared" si="1"/>
      </c>
      <c r="E35" s="53">
        <f t="shared" si="2"/>
      </c>
      <c r="F35" s="53">
        <f t="shared" si="3"/>
      </c>
      <c r="G35" s="53">
        <f t="shared" si="4"/>
      </c>
      <c r="H35" s="59">
        <f t="shared" si="5"/>
      </c>
      <c r="I35" s="56">
        <f t="shared" si="6"/>
      </c>
      <c r="J35" s="56">
        <f t="shared" si="9"/>
      </c>
      <c r="L35" s="46">
        <f t="shared" si="10"/>
      </c>
      <c r="M35" s="79">
        <f t="shared" si="11"/>
      </c>
      <c r="S35" s="22">
        <f>IFERROR(SMALL(发票导入!$AE$5:$AE$3004,28),"")</f>
      </c>
      <c r="T35" s="22">
        <f>IFERROR(SMALL($S$8:$S$507,28),"")</f>
      </c>
      <c r="U35" s="22">
        <f t="shared" si="12"/>
      </c>
      <c r="V35" s="22">
        <f t="shared" si="13"/>
      </c>
      <c r="W35" s="22">
        <f t="shared" si="14"/>
      </c>
    </row>
    <row r="36">
      <c r="A36" s="60">
        <f t="shared" si="7"/>
      </c>
      <c r="B36" s="56">
        <f t="shared" si="8"/>
      </c>
      <c r="C36" s="78">
        <f t="shared" si="0"/>
      </c>
      <c r="D36" s="53">
        <f t="shared" si="1"/>
      </c>
      <c r="E36" s="53">
        <f t="shared" si="2"/>
      </c>
      <c r="F36" s="53">
        <f t="shared" si="3"/>
      </c>
      <c r="G36" s="53">
        <f t="shared" si="4"/>
      </c>
      <c r="H36" s="59">
        <f t="shared" si="5"/>
      </c>
      <c r="I36" s="56">
        <f t="shared" si="6"/>
      </c>
      <c r="J36" s="56">
        <f t="shared" si="9"/>
      </c>
      <c r="L36" s="46">
        <f t="shared" si="10"/>
      </c>
      <c r="M36" s="79">
        <f t="shared" si="11"/>
      </c>
      <c r="S36" s="22">
        <f>IFERROR(SMALL(发票导入!$AE$5:$AE$3004,29),"")</f>
      </c>
      <c r="T36" s="22">
        <f>IFERROR(SMALL($S$8:$S$507,29),"")</f>
      </c>
      <c r="U36" s="22">
        <f t="shared" si="12"/>
      </c>
      <c r="V36" s="22">
        <f t="shared" si="13"/>
      </c>
      <c r="W36" s="22">
        <f t="shared" si="14"/>
      </c>
    </row>
    <row r="37">
      <c r="A37" s="60">
        <f t="shared" si="7"/>
      </c>
      <c r="B37" s="56">
        <f t="shared" si="8"/>
      </c>
      <c r="C37" s="78">
        <f t="shared" si="0"/>
      </c>
      <c r="D37" s="53">
        <f t="shared" si="1"/>
      </c>
      <c r="E37" s="53">
        <f t="shared" si="2"/>
      </c>
      <c r="F37" s="53">
        <f t="shared" si="3"/>
      </c>
      <c r="G37" s="53">
        <f t="shared" si="4"/>
      </c>
      <c r="H37" s="59">
        <f t="shared" si="5"/>
      </c>
      <c r="I37" s="56">
        <f t="shared" si="6"/>
      </c>
      <c r="J37" s="56">
        <f t="shared" si="9"/>
      </c>
      <c r="L37" s="46">
        <f t="shared" si="10"/>
      </c>
      <c r="M37" s="79">
        <f t="shared" si="11"/>
      </c>
      <c r="S37" s="22">
        <f>IFERROR(SMALL(发票导入!$AE$5:$AE$3004,30),"")</f>
      </c>
      <c r="T37" s="22">
        <f>IFERROR(SMALL($S$8:$S$507,30),"")</f>
      </c>
      <c r="U37" s="22">
        <f t="shared" si="12"/>
      </c>
      <c r="V37" s="22">
        <f t="shared" si="13"/>
      </c>
      <c r="W37" s="22">
        <f t="shared" si="14"/>
      </c>
    </row>
    <row r="38">
      <c r="A38" s="60">
        <f t="shared" si="7"/>
      </c>
      <c r="B38" s="56">
        <f t="shared" si="8"/>
      </c>
      <c r="C38" s="78">
        <f t="shared" si="0"/>
      </c>
      <c r="D38" s="53">
        <f t="shared" si="1"/>
      </c>
      <c r="E38" s="53">
        <f t="shared" si="2"/>
      </c>
      <c r="F38" s="53">
        <f t="shared" si="3"/>
      </c>
      <c r="G38" s="53">
        <f t="shared" si="4"/>
      </c>
      <c r="H38" s="59">
        <f t="shared" si="5"/>
      </c>
      <c r="I38" s="56">
        <f t="shared" si="6"/>
      </c>
      <c r="J38" s="56">
        <f t="shared" si="9"/>
      </c>
      <c r="L38" s="46">
        <f t="shared" si="10"/>
      </c>
      <c r="M38" s="79">
        <f t="shared" si="11"/>
      </c>
      <c r="S38" s="22">
        <f>IFERROR(SMALL(发票导入!$AE$5:$AE$3004,31),"")</f>
      </c>
      <c r="T38" s="22">
        <f>IFERROR(SMALL($S$8:$S$507,31),"")</f>
      </c>
      <c r="U38" s="22">
        <f t="shared" si="12"/>
      </c>
      <c r="V38" s="22">
        <f t="shared" si="13"/>
      </c>
      <c r="W38" s="22">
        <f t="shared" si="14"/>
      </c>
    </row>
    <row r="39">
      <c r="A39" s="60">
        <f t="shared" si="7"/>
      </c>
      <c r="B39" s="56">
        <f t="shared" si="8"/>
      </c>
      <c r="C39" s="78">
        <f t="shared" si="0"/>
      </c>
      <c r="D39" s="53">
        <f t="shared" si="1"/>
      </c>
      <c r="E39" s="53">
        <f t="shared" si="2"/>
      </c>
      <c r="F39" s="53">
        <f t="shared" si="3"/>
      </c>
      <c r="G39" s="53">
        <f t="shared" si="4"/>
      </c>
      <c r="H39" s="59">
        <f t="shared" si="5"/>
      </c>
      <c r="I39" s="56">
        <f t="shared" si="6"/>
      </c>
      <c r="J39" s="56">
        <f t="shared" si="9"/>
      </c>
      <c r="L39" s="46">
        <f t="shared" si="10"/>
      </c>
      <c r="M39" s="79">
        <f t="shared" si="11"/>
      </c>
      <c r="S39" s="22">
        <f>IFERROR(SMALL(发票导入!$AE$5:$AE$3004,32),"")</f>
      </c>
      <c r="T39" s="22">
        <f>IFERROR(SMALL($S$8:$S$507,32),"")</f>
      </c>
      <c r="U39" s="22">
        <f t="shared" si="12"/>
      </c>
      <c r="V39" s="22">
        <f t="shared" si="13"/>
      </c>
      <c r="W39" s="22">
        <f t="shared" si="14"/>
      </c>
    </row>
    <row r="40">
      <c r="A40" s="60">
        <f t="shared" si="7"/>
      </c>
      <c r="B40" s="56">
        <f t="shared" si="8"/>
      </c>
      <c r="C40" s="78">
        <f t="shared" si="0"/>
      </c>
      <c r="D40" s="53">
        <f t="shared" si="1"/>
      </c>
      <c r="E40" s="53">
        <f t="shared" si="2"/>
      </c>
      <c r="F40" s="53">
        <f t="shared" si="3"/>
      </c>
      <c r="G40" s="53">
        <f t="shared" si="4"/>
      </c>
      <c r="H40" s="59">
        <f t="shared" si="5"/>
      </c>
      <c r="I40" s="56">
        <f t="shared" si="6"/>
      </c>
      <c r="J40" s="56">
        <f t="shared" si="9"/>
      </c>
      <c r="L40" s="46">
        <f t="shared" si="10"/>
      </c>
      <c r="M40" s="79">
        <f t="shared" si="11"/>
      </c>
      <c r="S40" s="22">
        <f>IFERROR(SMALL(发票导入!$AE$5:$AE$3004,33),"")</f>
      </c>
      <c r="T40" s="22">
        <f>IFERROR(SMALL($S$8:$S$507,33),"")</f>
      </c>
      <c r="U40" s="22">
        <f t="shared" si="12"/>
      </c>
      <c r="V40" s="22">
        <f t="shared" si="13"/>
      </c>
      <c r="W40" s="22">
        <f t="shared" si="14"/>
      </c>
    </row>
    <row r="41">
      <c r="A41" s="60">
        <f t="shared" si="7"/>
      </c>
      <c r="B41" s="56">
        <f t="shared" si="8"/>
      </c>
      <c r="C41" s="78">
        <f t="shared" si="0"/>
      </c>
      <c r="D41" s="53">
        <f t="shared" si="1"/>
      </c>
      <c r="E41" s="53">
        <f t="shared" si="2"/>
      </c>
      <c r="F41" s="53">
        <f t="shared" si="3"/>
      </c>
      <c r="G41" s="53">
        <f t="shared" si="4"/>
      </c>
      <c r="H41" s="59">
        <f t="shared" si="5"/>
      </c>
      <c r="I41" s="56">
        <f t="shared" si="6"/>
      </c>
      <c r="J41" s="56">
        <f t="shared" si="9"/>
      </c>
      <c r="L41" s="46">
        <f t="shared" si="10"/>
      </c>
      <c r="M41" s="79">
        <f t="shared" si="11"/>
      </c>
      <c r="S41" s="22">
        <f>IFERROR(SMALL(发票导入!$AE$5:$AE$3004,34),"")</f>
      </c>
      <c r="T41" s="22">
        <f>IFERROR(SMALL($S$8:$S$507,34),"")</f>
      </c>
      <c r="U41" s="22">
        <f t="shared" si="12"/>
      </c>
      <c r="V41" s="22">
        <f t="shared" si="13"/>
      </c>
      <c r="W41" s="22">
        <f t="shared" si="14"/>
      </c>
    </row>
    <row r="42">
      <c r="A42" s="60">
        <f t="shared" si="7"/>
      </c>
      <c r="B42" s="56">
        <f t="shared" si="8"/>
      </c>
      <c r="C42" s="78">
        <f t="shared" si="0"/>
      </c>
      <c r="D42" s="53">
        <f t="shared" si="1"/>
      </c>
      <c r="E42" s="53">
        <f t="shared" si="2"/>
      </c>
      <c r="F42" s="53">
        <f t="shared" si="3"/>
      </c>
      <c r="G42" s="53">
        <f t="shared" si="4"/>
      </c>
      <c r="H42" s="59">
        <f t="shared" si="5"/>
      </c>
      <c r="I42" s="56">
        <f t="shared" si="6"/>
      </c>
      <c r="J42" s="56">
        <f t="shared" si="9"/>
      </c>
      <c r="L42" s="46">
        <f t="shared" si="10"/>
      </c>
      <c r="M42" s="79">
        <f t="shared" si="11"/>
      </c>
      <c r="S42" s="22">
        <f>IFERROR(SMALL(发票导入!$AE$5:$AE$3004,35),"")</f>
      </c>
      <c r="T42" s="22">
        <f>IFERROR(SMALL($S$8:$S$507,35),"")</f>
      </c>
      <c r="U42" s="22">
        <f t="shared" si="12"/>
      </c>
      <c r="V42" s="22">
        <f t="shared" si="13"/>
      </c>
      <c r="W42" s="22">
        <f t="shared" si="14"/>
      </c>
    </row>
    <row r="43">
      <c r="A43" s="60">
        <f t="shared" si="7"/>
      </c>
      <c r="B43" s="56">
        <f t="shared" si="8"/>
      </c>
      <c r="C43" s="78">
        <f t="shared" si="0"/>
      </c>
      <c r="D43" s="53">
        <f t="shared" si="1"/>
      </c>
      <c r="E43" s="53">
        <f t="shared" si="2"/>
      </c>
      <c r="F43" s="53">
        <f t="shared" si="3"/>
      </c>
      <c r="G43" s="53">
        <f t="shared" si="4"/>
      </c>
      <c r="H43" s="59">
        <f t="shared" si="5"/>
      </c>
      <c r="I43" s="56">
        <f t="shared" si="6"/>
      </c>
      <c r="J43" s="56">
        <f t="shared" si="9"/>
      </c>
      <c r="L43" s="46">
        <f t="shared" si="10"/>
      </c>
      <c r="M43" s="79">
        <f t="shared" si="11"/>
      </c>
      <c r="S43" s="22">
        <f>IFERROR(SMALL(发票导入!$AE$5:$AE$3004,36),"")</f>
      </c>
      <c r="T43" s="22">
        <f>IFERROR(SMALL($S$8:$S$507,36),"")</f>
      </c>
      <c r="U43" s="22">
        <f t="shared" si="12"/>
      </c>
      <c r="V43" s="22">
        <f t="shared" si="13"/>
      </c>
      <c r="W43" s="22">
        <f t="shared" si="14"/>
      </c>
    </row>
    <row r="44">
      <c r="A44" s="60">
        <f t="shared" si="7"/>
      </c>
      <c r="B44" s="56">
        <f t="shared" si="8"/>
      </c>
      <c r="C44" s="78">
        <f t="shared" si="0"/>
      </c>
      <c r="D44" s="53">
        <f t="shared" si="1"/>
      </c>
      <c r="E44" s="53">
        <f t="shared" si="2"/>
      </c>
      <c r="F44" s="53">
        <f t="shared" si="3"/>
      </c>
      <c r="G44" s="53">
        <f t="shared" si="4"/>
      </c>
      <c r="H44" s="59">
        <f t="shared" si="5"/>
      </c>
      <c r="I44" s="56">
        <f t="shared" si="6"/>
      </c>
      <c r="J44" s="56">
        <f t="shared" si="9"/>
      </c>
      <c r="L44" s="46">
        <f t="shared" si="10"/>
      </c>
      <c r="M44" s="79">
        <f t="shared" si="11"/>
      </c>
      <c r="S44" s="22">
        <f>IFERROR(SMALL(发票导入!$AE$5:$AE$3004,37),"")</f>
      </c>
      <c r="T44" s="22">
        <f>IFERROR(SMALL($S$8:$S$507,37),"")</f>
      </c>
      <c r="U44" s="22">
        <f t="shared" si="12"/>
      </c>
      <c r="V44" s="22">
        <f t="shared" si="13"/>
      </c>
      <c r="W44" s="22">
        <f t="shared" si="14"/>
      </c>
    </row>
    <row r="45">
      <c r="A45" s="60">
        <f t="shared" si="7"/>
      </c>
      <c r="B45" s="56">
        <f t="shared" si="8"/>
      </c>
      <c r="C45" s="78">
        <f t="shared" si="0"/>
      </c>
      <c r="D45" s="53">
        <f t="shared" si="1"/>
      </c>
      <c r="E45" s="53">
        <f t="shared" si="2"/>
      </c>
      <c r="F45" s="53">
        <f t="shared" si="3"/>
      </c>
      <c r="G45" s="53">
        <f t="shared" si="4"/>
      </c>
      <c r="H45" s="59">
        <f t="shared" si="5"/>
      </c>
      <c r="I45" s="56">
        <f t="shared" si="6"/>
      </c>
      <c r="J45" s="56">
        <f t="shared" si="9"/>
      </c>
      <c r="L45" s="46">
        <f t="shared" si="10"/>
      </c>
      <c r="M45" s="79">
        <f t="shared" si="11"/>
      </c>
      <c r="S45" s="22">
        <f>IFERROR(SMALL(发票导入!$AE$5:$AE$3004,38),"")</f>
      </c>
      <c r="T45" s="22">
        <f>IFERROR(SMALL($S$8:$S$507,38),"")</f>
      </c>
      <c r="U45" s="22">
        <f t="shared" si="12"/>
      </c>
      <c r="V45" s="22">
        <f t="shared" si="13"/>
      </c>
      <c r="W45" s="22">
        <f t="shared" si="14"/>
      </c>
    </row>
    <row r="46">
      <c r="A46" s="60">
        <f t="shared" si="7"/>
      </c>
      <c r="B46" s="56">
        <f t="shared" si="8"/>
      </c>
      <c r="C46" s="78">
        <f t="shared" si="0"/>
      </c>
      <c r="D46" s="53">
        <f t="shared" si="1"/>
      </c>
      <c r="E46" s="53">
        <f t="shared" si="2"/>
      </c>
      <c r="F46" s="53">
        <f t="shared" si="3"/>
      </c>
      <c r="G46" s="53">
        <f t="shared" si="4"/>
      </c>
      <c r="H46" s="59">
        <f t="shared" si="5"/>
      </c>
      <c r="I46" s="56">
        <f t="shared" si="6"/>
      </c>
      <c r="J46" s="56">
        <f t="shared" si="9"/>
      </c>
      <c r="L46" s="46">
        <f t="shared" si="10"/>
      </c>
      <c r="M46" s="79">
        <f t="shared" si="11"/>
      </c>
      <c r="S46" s="22">
        <f>IFERROR(SMALL(发票导入!$AE$5:$AE$3004,39),"")</f>
      </c>
      <c r="T46" s="22">
        <f>IFERROR(SMALL($S$8:$S$507,39),"")</f>
      </c>
      <c r="U46" s="22">
        <f t="shared" si="12"/>
      </c>
      <c r="V46" s="22">
        <f t="shared" si="13"/>
      </c>
      <c r="W46" s="22">
        <f t="shared" si="14"/>
      </c>
    </row>
    <row r="47">
      <c r="A47" s="60">
        <f t="shared" si="7"/>
      </c>
      <c r="B47" s="56">
        <f t="shared" si="8"/>
      </c>
      <c r="C47" s="78">
        <f t="shared" si="0"/>
      </c>
      <c r="D47" s="53">
        <f t="shared" si="1"/>
      </c>
      <c r="E47" s="53">
        <f t="shared" si="2"/>
      </c>
      <c r="F47" s="53">
        <f t="shared" si="3"/>
      </c>
      <c r="G47" s="53">
        <f t="shared" si="4"/>
      </c>
      <c r="H47" s="59">
        <f t="shared" si="5"/>
      </c>
      <c r="I47" s="56">
        <f t="shared" si="6"/>
      </c>
      <c r="J47" s="56">
        <f t="shared" si="9"/>
      </c>
      <c r="L47" s="46">
        <f t="shared" si="10"/>
      </c>
      <c r="M47" s="79">
        <f t="shared" si="11"/>
      </c>
      <c r="S47" s="22">
        <f>IFERROR(SMALL(发票导入!$AE$5:$AE$3004,40),"")</f>
      </c>
      <c r="T47" s="22">
        <f>IFERROR(SMALL($S$8:$S$507,40),"")</f>
      </c>
      <c r="U47" s="22">
        <f t="shared" si="12"/>
      </c>
      <c r="V47" s="22">
        <f t="shared" si="13"/>
      </c>
      <c r="W47" s="22">
        <f t="shared" si="14"/>
      </c>
    </row>
    <row r="48">
      <c r="A48" s="60">
        <f t="shared" si="7"/>
      </c>
      <c r="B48" s="56">
        <f t="shared" si="8"/>
      </c>
      <c r="C48" s="78">
        <f t="shared" si="0"/>
      </c>
      <c r="D48" s="53">
        <f t="shared" si="1"/>
      </c>
      <c r="E48" s="53">
        <f t="shared" si="2"/>
      </c>
      <c r="F48" s="53">
        <f t="shared" si="3"/>
      </c>
      <c r="G48" s="53">
        <f t="shared" si="4"/>
      </c>
      <c r="H48" s="59">
        <f t="shared" si="5"/>
      </c>
      <c r="I48" s="56">
        <f t="shared" si="6"/>
      </c>
      <c r="J48" s="56">
        <f t="shared" si="9"/>
      </c>
      <c r="L48" s="46">
        <f t="shared" si="10"/>
      </c>
      <c r="M48" s="79">
        <f t="shared" si="11"/>
      </c>
      <c r="S48" s="22">
        <f>IFERROR(SMALL(发票导入!$AE$5:$AE$3004,41),"")</f>
      </c>
      <c r="T48" s="22">
        <f>IFERROR(SMALL($S$8:$S$507,41),"")</f>
      </c>
      <c r="U48" s="22">
        <f t="shared" si="12"/>
      </c>
      <c r="V48" s="22">
        <f t="shared" si="13"/>
      </c>
      <c r="W48" s="22">
        <f t="shared" si="14"/>
      </c>
    </row>
    <row r="49">
      <c r="A49" s="60">
        <f t="shared" si="7"/>
      </c>
      <c r="B49" s="56">
        <f t="shared" si="8"/>
      </c>
      <c r="C49" s="78">
        <f t="shared" si="0"/>
      </c>
      <c r="D49" s="53">
        <f t="shared" si="1"/>
      </c>
      <c r="E49" s="53">
        <f t="shared" si="2"/>
      </c>
      <c r="F49" s="53">
        <f t="shared" si="3"/>
      </c>
      <c r="G49" s="53">
        <f t="shared" si="4"/>
      </c>
      <c r="H49" s="59">
        <f t="shared" si="5"/>
      </c>
      <c r="I49" s="56">
        <f t="shared" si="6"/>
      </c>
      <c r="J49" s="56">
        <f t="shared" si="9"/>
      </c>
      <c r="L49" s="46">
        <f t="shared" si="10"/>
      </c>
      <c r="M49" s="79">
        <f t="shared" si="11"/>
      </c>
      <c r="S49" s="22">
        <f>IFERROR(SMALL(发票导入!$AE$5:$AE$3004,42),"")</f>
      </c>
      <c r="T49" s="22">
        <f>IFERROR(SMALL($S$8:$S$507,42),"")</f>
      </c>
      <c r="U49" s="22">
        <f t="shared" si="12"/>
      </c>
      <c r="V49" s="22">
        <f t="shared" si="13"/>
      </c>
      <c r="W49" s="22">
        <f t="shared" si="14"/>
      </c>
    </row>
    <row r="50">
      <c r="A50" s="60">
        <f t="shared" si="7"/>
      </c>
      <c r="B50" s="56">
        <f t="shared" si="8"/>
      </c>
      <c r="C50" s="78">
        <f t="shared" si="0"/>
      </c>
      <c r="D50" s="53">
        <f t="shared" si="1"/>
      </c>
      <c r="E50" s="53">
        <f t="shared" si="2"/>
      </c>
      <c r="F50" s="53">
        <f t="shared" si="3"/>
      </c>
      <c r="G50" s="53">
        <f t="shared" si="4"/>
      </c>
      <c r="H50" s="59">
        <f t="shared" si="5"/>
      </c>
      <c r="I50" s="56">
        <f t="shared" si="6"/>
      </c>
      <c r="J50" s="56">
        <f t="shared" si="9"/>
      </c>
      <c r="L50" s="46">
        <f t="shared" si="10"/>
      </c>
      <c r="M50" s="79">
        <f t="shared" si="11"/>
      </c>
      <c r="S50" s="22">
        <f>IFERROR(SMALL(发票导入!$AE$5:$AE$3004,43),"")</f>
      </c>
      <c r="T50" s="22">
        <f>IFERROR(SMALL($S$8:$S$507,43),"")</f>
      </c>
      <c r="U50" s="22">
        <f t="shared" si="12"/>
      </c>
      <c r="V50" s="22">
        <f t="shared" si="13"/>
      </c>
      <c r="W50" s="22">
        <f t="shared" si="14"/>
      </c>
    </row>
    <row r="51">
      <c r="A51" s="60">
        <f t="shared" si="7"/>
      </c>
      <c r="B51" s="56">
        <f t="shared" si="8"/>
      </c>
      <c r="C51" s="78">
        <f t="shared" si="0"/>
      </c>
      <c r="D51" s="53">
        <f t="shared" si="1"/>
      </c>
      <c r="E51" s="53">
        <f t="shared" si="2"/>
      </c>
      <c r="F51" s="53">
        <f t="shared" si="3"/>
      </c>
      <c r="G51" s="53">
        <f t="shared" si="4"/>
      </c>
      <c r="H51" s="59">
        <f t="shared" si="5"/>
      </c>
      <c r="I51" s="56">
        <f t="shared" si="6"/>
      </c>
      <c r="J51" s="56">
        <f t="shared" si="9"/>
      </c>
      <c r="L51" s="46">
        <f t="shared" si="10"/>
      </c>
      <c r="M51" s="79">
        <f t="shared" si="11"/>
      </c>
      <c r="S51" s="22">
        <f>IFERROR(SMALL(发票导入!$AE$5:$AE$3004,44),"")</f>
      </c>
      <c r="T51" s="22">
        <f>IFERROR(SMALL($S$8:$S$507,44),"")</f>
      </c>
      <c r="U51" s="22">
        <f t="shared" si="12"/>
      </c>
      <c r="V51" s="22">
        <f t="shared" si="13"/>
      </c>
      <c r="W51" s="22">
        <f t="shared" si="14"/>
      </c>
    </row>
    <row r="52">
      <c r="A52" s="60">
        <f t="shared" si="7"/>
      </c>
      <c r="B52" s="56">
        <f t="shared" si="8"/>
      </c>
      <c r="C52" s="78">
        <f t="shared" si="0"/>
      </c>
      <c r="D52" s="53">
        <f t="shared" si="1"/>
      </c>
      <c r="E52" s="53">
        <f t="shared" si="2"/>
      </c>
      <c r="F52" s="53">
        <f t="shared" si="3"/>
      </c>
      <c r="G52" s="53">
        <f t="shared" si="4"/>
      </c>
      <c r="H52" s="59">
        <f t="shared" si="5"/>
      </c>
      <c r="I52" s="56">
        <f t="shared" si="6"/>
      </c>
      <c r="J52" s="56">
        <f t="shared" si="9"/>
      </c>
      <c r="L52" s="46">
        <f t="shared" si="10"/>
      </c>
      <c r="M52" s="79">
        <f t="shared" si="11"/>
      </c>
      <c r="S52" s="22">
        <f>IFERROR(SMALL(发票导入!$AE$5:$AE$3004,45),"")</f>
      </c>
      <c r="T52" s="22">
        <f>IFERROR(SMALL($S$8:$S$507,45),"")</f>
      </c>
      <c r="U52" s="22">
        <f t="shared" si="12"/>
      </c>
      <c r="V52" s="22">
        <f t="shared" si="13"/>
      </c>
      <c r="W52" s="22">
        <f t="shared" si="14"/>
      </c>
    </row>
    <row r="53">
      <c r="A53" s="60">
        <f t="shared" si="7"/>
      </c>
      <c r="B53" s="56">
        <f t="shared" si="8"/>
      </c>
      <c r="C53" s="78">
        <f t="shared" si="0"/>
      </c>
      <c r="D53" s="53">
        <f t="shared" si="1"/>
      </c>
      <c r="E53" s="53">
        <f t="shared" si="2"/>
      </c>
      <c r="F53" s="53">
        <f t="shared" si="3"/>
      </c>
      <c r="G53" s="53">
        <f t="shared" si="4"/>
      </c>
      <c r="H53" s="59">
        <f t="shared" si="5"/>
      </c>
      <c r="I53" s="56">
        <f t="shared" si="6"/>
      </c>
      <c r="J53" s="56">
        <f t="shared" si="9"/>
      </c>
      <c r="L53" s="46">
        <f t="shared" si="10"/>
      </c>
      <c r="M53" s="79">
        <f t="shared" si="11"/>
      </c>
      <c r="S53" s="22">
        <f>IFERROR(SMALL(发票导入!$AE$5:$AE$3004,46),"")</f>
      </c>
      <c r="T53" s="22">
        <f>IFERROR(SMALL($S$8:$S$507,46),"")</f>
      </c>
      <c r="U53" s="22">
        <f t="shared" si="12"/>
      </c>
      <c r="V53" s="22">
        <f t="shared" si="13"/>
      </c>
      <c r="W53" s="22">
        <f t="shared" si="14"/>
      </c>
    </row>
    <row r="54">
      <c r="A54" s="60">
        <f t="shared" si="7"/>
      </c>
      <c r="B54" s="56">
        <f t="shared" si="8"/>
      </c>
      <c r="C54" s="78">
        <f t="shared" si="0"/>
      </c>
      <c r="D54" s="53">
        <f t="shared" si="1"/>
      </c>
      <c r="E54" s="53">
        <f t="shared" si="2"/>
      </c>
      <c r="F54" s="53">
        <f t="shared" si="3"/>
      </c>
      <c r="G54" s="53">
        <f t="shared" si="4"/>
      </c>
      <c r="H54" s="59">
        <f t="shared" si="5"/>
      </c>
      <c r="I54" s="56">
        <f t="shared" si="6"/>
      </c>
      <c r="J54" s="56">
        <f t="shared" si="9"/>
      </c>
      <c r="L54" s="46">
        <f t="shared" si="10"/>
      </c>
      <c r="M54" s="79">
        <f t="shared" si="11"/>
      </c>
      <c r="S54" s="22">
        <f>IFERROR(SMALL(发票导入!$AE$5:$AE$3004,47),"")</f>
      </c>
      <c r="T54" s="22">
        <f>IFERROR(SMALL($S$8:$S$507,47),"")</f>
      </c>
      <c r="U54" s="22">
        <f t="shared" si="12"/>
      </c>
      <c r="V54" s="22">
        <f t="shared" si="13"/>
      </c>
      <c r="W54" s="22">
        <f t="shared" si="14"/>
      </c>
    </row>
    <row r="55">
      <c r="A55" s="60">
        <f t="shared" si="7"/>
      </c>
      <c r="B55" s="56">
        <f t="shared" si="8"/>
      </c>
      <c r="C55" s="78">
        <f t="shared" si="0"/>
      </c>
      <c r="D55" s="53">
        <f t="shared" si="1"/>
      </c>
      <c r="E55" s="53">
        <f t="shared" si="2"/>
      </c>
      <c r="F55" s="53">
        <f t="shared" si="3"/>
      </c>
      <c r="G55" s="53">
        <f t="shared" si="4"/>
      </c>
      <c r="H55" s="59">
        <f t="shared" si="5"/>
      </c>
      <c r="I55" s="56">
        <f t="shared" si="6"/>
      </c>
      <c r="J55" s="56">
        <f t="shared" si="9"/>
      </c>
      <c r="L55" s="46">
        <f t="shared" si="10"/>
      </c>
      <c r="M55" s="79">
        <f t="shared" si="11"/>
      </c>
      <c r="S55" s="22">
        <f>IFERROR(SMALL(发票导入!$AE$5:$AE$3004,48),"")</f>
      </c>
      <c r="T55" s="22">
        <f>IFERROR(SMALL($S$8:$S$507,48),"")</f>
      </c>
      <c r="U55" s="22">
        <f t="shared" si="12"/>
      </c>
      <c r="V55" s="22">
        <f t="shared" si="13"/>
      </c>
      <c r="W55" s="22">
        <f t="shared" si="14"/>
      </c>
    </row>
    <row r="56">
      <c r="A56" s="60">
        <f t="shared" si="7"/>
      </c>
      <c r="B56" s="56">
        <f t="shared" si="8"/>
      </c>
      <c r="C56" s="78">
        <f t="shared" si="0"/>
      </c>
      <c r="D56" s="53">
        <f t="shared" si="1"/>
      </c>
      <c r="E56" s="53">
        <f t="shared" si="2"/>
      </c>
      <c r="F56" s="53">
        <f t="shared" si="3"/>
      </c>
      <c r="G56" s="53">
        <f t="shared" si="4"/>
      </c>
      <c r="H56" s="59">
        <f t="shared" si="5"/>
      </c>
      <c r="I56" s="56">
        <f t="shared" si="6"/>
      </c>
      <c r="J56" s="56">
        <f t="shared" si="9"/>
      </c>
      <c r="L56" s="46">
        <f t="shared" si="10"/>
      </c>
      <c r="M56" s="79">
        <f t="shared" si="11"/>
      </c>
      <c r="S56" s="22">
        <f>IFERROR(SMALL(发票导入!$AE$5:$AE$3004,49),"")</f>
      </c>
      <c r="T56" s="22">
        <f>IFERROR(SMALL($S$8:$S$507,49),"")</f>
      </c>
      <c r="U56" s="22">
        <f t="shared" si="12"/>
      </c>
      <c r="V56" s="22">
        <f t="shared" si="13"/>
      </c>
      <c r="W56" s="22">
        <f t="shared" si="14"/>
      </c>
    </row>
    <row r="57">
      <c r="A57" s="60">
        <f t="shared" si="7"/>
      </c>
      <c r="B57" s="56">
        <f t="shared" si="8"/>
      </c>
      <c r="C57" s="78">
        <f t="shared" si="0"/>
      </c>
      <c r="D57" s="53">
        <f t="shared" si="1"/>
      </c>
      <c r="E57" s="53">
        <f t="shared" si="2"/>
      </c>
      <c r="F57" s="53">
        <f t="shared" si="3"/>
      </c>
      <c r="G57" s="53">
        <f t="shared" si="4"/>
      </c>
      <c r="H57" s="59">
        <f t="shared" si="5"/>
      </c>
      <c r="I57" s="56">
        <f t="shared" si="6"/>
      </c>
      <c r="J57" s="56">
        <f t="shared" si="9"/>
      </c>
      <c r="L57" s="46">
        <f t="shared" si="10"/>
      </c>
      <c r="M57" s="79">
        <f t="shared" si="11"/>
      </c>
      <c r="S57" s="22">
        <f>IFERROR(SMALL(发票导入!$AE$5:$AE$3004,50),"")</f>
      </c>
      <c r="T57" s="22">
        <f>IFERROR(SMALL($S$8:$S$507,50),"")</f>
      </c>
      <c r="U57" s="22">
        <f t="shared" si="12"/>
      </c>
      <c r="V57" s="22">
        <f t="shared" si="13"/>
      </c>
      <c r="W57" s="22">
        <f t="shared" si="14"/>
      </c>
    </row>
    <row r="58">
      <c r="A58" s="60">
        <f t="shared" si="7"/>
      </c>
      <c r="B58" s="56">
        <f t="shared" si="8"/>
      </c>
      <c r="C58" s="78">
        <f t="shared" si="0"/>
      </c>
      <c r="D58" s="53">
        <f t="shared" si="1"/>
      </c>
      <c r="E58" s="53">
        <f t="shared" si="2"/>
      </c>
      <c r="F58" s="53">
        <f t="shared" si="3"/>
      </c>
      <c r="G58" s="53">
        <f t="shared" si="4"/>
      </c>
      <c r="H58" s="59">
        <f t="shared" si="5"/>
      </c>
      <c r="I58" s="56">
        <f t="shared" si="6"/>
      </c>
      <c r="J58" s="56">
        <f t="shared" si="9"/>
      </c>
      <c r="L58" s="46">
        <f t="shared" si="10"/>
      </c>
      <c r="M58" s="79">
        <f t="shared" si="11"/>
      </c>
      <c r="S58" s="22">
        <f>IFERROR(SMALL(发票导入!$AE$5:$AE$3004,51),"")</f>
      </c>
      <c r="T58" s="22">
        <f>IFERROR(SMALL($S$8:$S$507,51),"")</f>
      </c>
      <c r="U58" s="22">
        <f t="shared" si="12"/>
      </c>
      <c r="V58" s="22">
        <f t="shared" si="13"/>
      </c>
      <c r="W58" s="22">
        <f t="shared" si="14"/>
      </c>
    </row>
    <row r="59">
      <c r="A59" s="60">
        <f t="shared" si="7"/>
      </c>
      <c r="B59" s="56">
        <f t="shared" si="8"/>
      </c>
      <c r="C59" s="78">
        <f t="shared" si="0"/>
      </c>
      <c r="D59" s="53">
        <f t="shared" si="1"/>
      </c>
      <c r="E59" s="53">
        <f t="shared" si="2"/>
      </c>
      <c r="F59" s="53">
        <f t="shared" si="3"/>
      </c>
      <c r="G59" s="53">
        <f t="shared" si="4"/>
      </c>
      <c r="H59" s="59">
        <f t="shared" si="5"/>
      </c>
      <c r="I59" s="56">
        <f t="shared" si="6"/>
      </c>
      <c r="J59" s="56">
        <f t="shared" si="9"/>
      </c>
      <c r="L59" s="46">
        <f t="shared" si="10"/>
      </c>
      <c r="M59" s="79">
        <f t="shared" si="11"/>
      </c>
      <c r="S59" s="22">
        <f>IFERROR(SMALL(发票导入!$AE$5:$AE$3004,52),"")</f>
      </c>
      <c r="T59" s="22">
        <f>IFERROR(SMALL($S$8:$S$507,52),"")</f>
      </c>
      <c r="U59" s="22">
        <f t="shared" si="12"/>
      </c>
      <c r="V59" s="22">
        <f t="shared" si="13"/>
      </c>
      <c r="W59" s="22">
        <f t="shared" si="14"/>
      </c>
    </row>
    <row r="60">
      <c r="A60" s="60">
        <f t="shared" si="7"/>
      </c>
      <c r="B60" s="56">
        <f t="shared" si="8"/>
      </c>
      <c r="C60" s="78">
        <f t="shared" si="0"/>
      </c>
      <c r="D60" s="53">
        <f t="shared" si="1"/>
      </c>
      <c r="E60" s="53">
        <f t="shared" si="2"/>
      </c>
      <c r="F60" s="53">
        <f t="shared" si="3"/>
      </c>
      <c r="G60" s="53">
        <f t="shared" si="4"/>
      </c>
      <c r="H60" s="59">
        <f t="shared" si="5"/>
      </c>
      <c r="I60" s="56">
        <f t="shared" si="6"/>
      </c>
      <c r="J60" s="56">
        <f t="shared" si="9"/>
      </c>
      <c r="L60" s="46">
        <f t="shared" si="10"/>
      </c>
      <c r="M60" s="79">
        <f t="shared" si="11"/>
      </c>
      <c r="S60" s="22">
        <f>IFERROR(SMALL(发票导入!$AE$5:$AE$3004,53),"")</f>
      </c>
      <c r="T60" s="22">
        <f>IFERROR(SMALL($S$8:$S$507,53),"")</f>
      </c>
      <c r="U60" s="22">
        <f t="shared" si="12"/>
      </c>
      <c r="V60" s="22">
        <f t="shared" si="13"/>
      </c>
      <c r="W60" s="22">
        <f t="shared" si="14"/>
      </c>
    </row>
    <row r="61">
      <c r="A61" s="60">
        <f t="shared" si="7"/>
      </c>
      <c r="B61" s="56">
        <f t="shared" si="8"/>
      </c>
      <c r="C61" s="78">
        <f t="shared" si="0"/>
      </c>
      <c r="D61" s="53">
        <f t="shared" si="1"/>
      </c>
      <c r="E61" s="53">
        <f t="shared" si="2"/>
      </c>
      <c r="F61" s="53">
        <f t="shared" si="3"/>
      </c>
      <c r="G61" s="53">
        <f t="shared" si="4"/>
      </c>
      <c r="H61" s="59">
        <f t="shared" si="5"/>
      </c>
      <c r="I61" s="56">
        <f t="shared" si="6"/>
      </c>
      <c r="J61" s="56">
        <f t="shared" si="9"/>
      </c>
      <c r="L61" s="46">
        <f t="shared" si="10"/>
      </c>
      <c r="M61" s="79">
        <f t="shared" si="11"/>
      </c>
      <c r="S61" s="22">
        <f>IFERROR(SMALL(发票导入!$AE$5:$AE$3004,54),"")</f>
      </c>
      <c r="T61" s="22">
        <f>IFERROR(SMALL($S$8:$S$507,54),"")</f>
      </c>
      <c r="U61" s="22">
        <f t="shared" si="12"/>
      </c>
      <c r="V61" s="22">
        <f t="shared" si="13"/>
      </c>
      <c r="W61" s="22">
        <f t="shared" si="14"/>
      </c>
    </row>
    <row r="62">
      <c r="A62" s="60">
        <f t="shared" si="7"/>
      </c>
      <c r="B62" s="56">
        <f t="shared" si="8"/>
      </c>
      <c r="C62" s="78">
        <f t="shared" si="0"/>
      </c>
      <c r="D62" s="53">
        <f t="shared" si="1"/>
      </c>
      <c r="E62" s="53">
        <f t="shared" si="2"/>
      </c>
      <c r="F62" s="53">
        <f t="shared" si="3"/>
      </c>
      <c r="G62" s="53">
        <f t="shared" si="4"/>
      </c>
      <c r="H62" s="59">
        <f t="shared" si="5"/>
      </c>
      <c r="I62" s="56">
        <f t="shared" si="6"/>
      </c>
      <c r="J62" s="56">
        <f t="shared" si="9"/>
      </c>
      <c r="L62" s="46">
        <f t="shared" si="10"/>
      </c>
      <c r="M62" s="79">
        <f t="shared" si="11"/>
      </c>
      <c r="S62" s="22">
        <f>IFERROR(SMALL(发票导入!$AE$5:$AE$3004,55),"")</f>
      </c>
      <c r="T62" s="22">
        <f>IFERROR(SMALL($S$8:$S$507,55),"")</f>
      </c>
      <c r="U62" s="22">
        <f t="shared" si="12"/>
      </c>
      <c r="V62" s="22">
        <f t="shared" si="13"/>
      </c>
      <c r="W62" s="22">
        <f t="shared" si="14"/>
      </c>
    </row>
    <row r="63">
      <c r="A63" s="60">
        <f t="shared" si="7"/>
      </c>
      <c r="B63" s="56">
        <f t="shared" si="8"/>
      </c>
      <c r="C63" s="78">
        <f t="shared" si="0"/>
      </c>
      <c r="D63" s="53">
        <f t="shared" si="1"/>
      </c>
      <c r="E63" s="53">
        <f t="shared" si="2"/>
      </c>
      <c r="F63" s="53">
        <f t="shared" si="3"/>
      </c>
      <c r="G63" s="53">
        <f t="shared" si="4"/>
      </c>
      <c r="H63" s="59">
        <f t="shared" si="5"/>
      </c>
      <c r="I63" s="56">
        <f t="shared" si="6"/>
      </c>
      <c r="J63" s="56">
        <f t="shared" si="9"/>
      </c>
      <c r="L63" s="46">
        <f t="shared" si="10"/>
      </c>
      <c r="M63" s="79">
        <f t="shared" si="11"/>
      </c>
      <c r="S63" s="22">
        <f>IFERROR(SMALL(发票导入!$AE$5:$AE$3004,56),"")</f>
      </c>
      <c r="T63" s="22">
        <f>IFERROR(SMALL($S$8:$S$507,56),"")</f>
      </c>
      <c r="U63" s="22">
        <f t="shared" si="12"/>
      </c>
      <c r="V63" s="22">
        <f t="shared" si="13"/>
      </c>
      <c r="W63" s="22">
        <f t="shared" si="14"/>
      </c>
    </row>
    <row r="64">
      <c r="A64" s="60">
        <f t="shared" si="7"/>
      </c>
      <c r="B64" s="56">
        <f t="shared" si="8"/>
      </c>
      <c r="C64" s="78">
        <f t="shared" si="0"/>
      </c>
      <c r="D64" s="53">
        <f t="shared" si="1"/>
      </c>
      <c r="E64" s="53">
        <f t="shared" si="2"/>
      </c>
      <c r="F64" s="53">
        <f t="shared" si="3"/>
      </c>
      <c r="G64" s="53">
        <f t="shared" si="4"/>
      </c>
      <c r="H64" s="59">
        <f t="shared" si="5"/>
      </c>
      <c r="I64" s="56">
        <f t="shared" si="6"/>
      </c>
      <c r="J64" s="56">
        <f t="shared" si="9"/>
      </c>
      <c r="L64" s="46">
        <f t="shared" si="10"/>
      </c>
      <c r="M64" s="79">
        <f t="shared" si="11"/>
      </c>
      <c r="S64" s="22">
        <f>IFERROR(SMALL(发票导入!$AE$5:$AE$3004,57),"")</f>
      </c>
      <c r="T64" s="22">
        <f>IFERROR(SMALL($S$8:$S$507,57),"")</f>
      </c>
      <c r="U64" s="22">
        <f t="shared" si="12"/>
      </c>
      <c r="V64" s="22">
        <f t="shared" si="13"/>
      </c>
      <c r="W64" s="22">
        <f t="shared" si="14"/>
      </c>
    </row>
    <row r="65">
      <c r="A65" s="60">
        <f t="shared" si="7"/>
      </c>
      <c r="B65" s="56">
        <f t="shared" si="8"/>
      </c>
      <c r="C65" s="78">
        <f t="shared" si="0"/>
      </c>
      <c r="D65" s="53">
        <f t="shared" si="1"/>
      </c>
      <c r="E65" s="53">
        <f t="shared" si="2"/>
      </c>
      <c r="F65" s="53">
        <f t="shared" si="3"/>
      </c>
      <c r="G65" s="53">
        <f t="shared" si="4"/>
      </c>
      <c r="H65" s="59">
        <f t="shared" si="5"/>
      </c>
      <c r="I65" s="56">
        <f t="shared" si="6"/>
      </c>
      <c r="J65" s="56">
        <f t="shared" si="9"/>
      </c>
      <c r="L65" s="46">
        <f t="shared" si="10"/>
      </c>
      <c r="M65" s="79">
        <f t="shared" si="11"/>
      </c>
      <c r="S65" s="22">
        <f>IFERROR(SMALL(发票导入!$AE$5:$AE$3004,58),"")</f>
      </c>
      <c r="T65" s="22">
        <f>IFERROR(SMALL($S$8:$S$507,58),"")</f>
      </c>
      <c r="U65" s="22">
        <f t="shared" si="12"/>
      </c>
      <c r="V65" s="22">
        <f t="shared" si="13"/>
      </c>
      <c r="W65" s="22">
        <f t="shared" si="14"/>
      </c>
    </row>
    <row r="66">
      <c r="A66" s="60">
        <f t="shared" si="7"/>
      </c>
      <c r="B66" s="56">
        <f t="shared" si="8"/>
      </c>
      <c r="C66" s="78">
        <f t="shared" si="0"/>
      </c>
      <c r="D66" s="53">
        <f t="shared" si="1"/>
      </c>
      <c r="E66" s="53">
        <f t="shared" si="2"/>
      </c>
      <c r="F66" s="53">
        <f t="shared" si="3"/>
      </c>
      <c r="G66" s="53">
        <f t="shared" si="4"/>
      </c>
      <c r="H66" s="59">
        <f t="shared" si="5"/>
      </c>
      <c r="I66" s="56">
        <f t="shared" si="6"/>
      </c>
      <c r="J66" s="56">
        <f t="shared" si="9"/>
      </c>
      <c r="L66" s="46">
        <f t="shared" si="10"/>
      </c>
      <c r="M66" s="79">
        <f t="shared" si="11"/>
      </c>
      <c r="S66" s="22">
        <f>IFERROR(SMALL(发票导入!$AE$5:$AE$3004,59),"")</f>
      </c>
      <c r="T66" s="22">
        <f>IFERROR(SMALL($S$8:$S$507,59),"")</f>
      </c>
      <c r="U66" s="22">
        <f t="shared" si="12"/>
      </c>
      <c r="V66" s="22">
        <f t="shared" si="13"/>
      </c>
      <c r="W66" s="22">
        <f t="shared" si="14"/>
      </c>
    </row>
    <row r="67">
      <c r="A67" s="60">
        <f t="shared" si="7"/>
      </c>
      <c r="B67" s="56">
        <f t="shared" si="8"/>
      </c>
      <c r="C67" s="78">
        <f t="shared" si="0"/>
      </c>
      <c r="D67" s="53">
        <f t="shared" si="1"/>
      </c>
      <c r="E67" s="53">
        <f t="shared" si="2"/>
      </c>
      <c r="F67" s="53">
        <f t="shared" si="3"/>
      </c>
      <c r="G67" s="53">
        <f t="shared" si="4"/>
      </c>
      <c r="H67" s="59">
        <f t="shared" si="5"/>
      </c>
      <c r="I67" s="56">
        <f t="shared" si="6"/>
      </c>
      <c r="J67" s="56">
        <f t="shared" si="9"/>
      </c>
      <c r="L67" s="46">
        <f t="shared" si="10"/>
      </c>
      <c r="M67" s="79">
        <f t="shared" si="11"/>
      </c>
      <c r="S67" s="22">
        <f>IFERROR(SMALL(发票导入!$AE$5:$AE$3004,60),"")</f>
      </c>
      <c r="T67" s="22">
        <f>IFERROR(SMALL($S$8:$S$507,60),"")</f>
      </c>
      <c r="U67" s="22">
        <f t="shared" si="12"/>
      </c>
      <c r="V67" s="22">
        <f t="shared" si="13"/>
      </c>
      <c r="W67" s="22">
        <f t="shared" si="14"/>
      </c>
    </row>
    <row r="68">
      <c r="A68" s="60">
        <f t="shared" si="7"/>
      </c>
      <c r="B68" s="56">
        <f t="shared" si="8"/>
      </c>
      <c r="C68" s="78">
        <f t="shared" si="0"/>
      </c>
      <c r="D68" s="53">
        <f t="shared" si="1"/>
      </c>
      <c r="E68" s="53">
        <f t="shared" si="2"/>
      </c>
      <c r="F68" s="53">
        <f t="shared" si="3"/>
      </c>
      <c r="G68" s="53">
        <f t="shared" si="4"/>
      </c>
      <c r="H68" s="59">
        <f t="shared" si="5"/>
      </c>
      <c r="I68" s="56">
        <f t="shared" si="6"/>
      </c>
      <c r="J68" s="56">
        <f t="shared" si="9"/>
      </c>
      <c r="L68" s="46">
        <f t="shared" si="10"/>
      </c>
      <c r="M68" s="79">
        <f t="shared" si="11"/>
      </c>
      <c r="S68" s="22">
        <f>IFERROR(SMALL(发票导入!$AE$5:$AE$3004,61),"")</f>
      </c>
      <c r="T68" s="22">
        <f>IFERROR(SMALL($S$8:$S$507,61),"")</f>
      </c>
      <c r="U68" s="22">
        <f t="shared" si="12"/>
      </c>
      <c r="V68" s="22">
        <f t="shared" si="13"/>
      </c>
      <c r="W68" s="22">
        <f t="shared" si="14"/>
      </c>
    </row>
    <row r="69">
      <c r="A69" s="60">
        <f t="shared" si="7"/>
      </c>
      <c r="B69" s="56">
        <f t="shared" si="8"/>
      </c>
      <c r="C69" s="78">
        <f t="shared" si="0"/>
      </c>
      <c r="D69" s="53">
        <f t="shared" si="1"/>
      </c>
      <c r="E69" s="53">
        <f t="shared" si="2"/>
      </c>
      <c r="F69" s="53">
        <f t="shared" si="3"/>
      </c>
      <c r="G69" s="53">
        <f t="shared" si="4"/>
      </c>
      <c r="H69" s="59">
        <f t="shared" si="5"/>
      </c>
      <c r="I69" s="56">
        <f t="shared" si="6"/>
      </c>
      <c r="J69" s="56">
        <f t="shared" si="9"/>
      </c>
      <c r="L69" s="46">
        <f t="shared" si="10"/>
      </c>
      <c r="M69" s="79">
        <f t="shared" si="11"/>
      </c>
      <c r="S69" s="22">
        <f>IFERROR(SMALL(发票导入!$AE$5:$AE$3004,62),"")</f>
      </c>
      <c r="T69" s="22">
        <f>IFERROR(SMALL($S$8:$S$507,62),"")</f>
      </c>
      <c r="U69" s="22">
        <f t="shared" si="12"/>
      </c>
      <c r="V69" s="22">
        <f t="shared" si="13"/>
      </c>
      <c r="W69" s="22">
        <f t="shared" si="14"/>
      </c>
    </row>
    <row r="70">
      <c r="A70" s="60">
        <f t="shared" si="7"/>
      </c>
      <c r="B70" s="56">
        <f t="shared" si="8"/>
      </c>
      <c r="C70" s="78">
        <f t="shared" si="0"/>
      </c>
      <c r="D70" s="53">
        <f t="shared" si="1"/>
      </c>
      <c r="E70" s="53">
        <f t="shared" si="2"/>
      </c>
      <c r="F70" s="53">
        <f t="shared" si="3"/>
      </c>
      <c r="G70" s="53">
        <f t="shared" si="4"/>
      </c>
      <c r="H70" s="59">
        <f t="shared" si="5"/>
      </c>
      <c r="I70" s="56">
        <f t="shared" si="6"/>
      </c>
      <c r="J70" s="56">
        <f t="shared" si="9"/>
      </c>
      <c r="L70" s="46">
        <f t="shared" si="10"/>
      </c>
      <c r="M70" s="79">
        <f t="shared" si="11"/>
      </c>
      <c r="S70" s="22">
        <f>IFERROR(SMALL(发票导入!$AE$5:$AE$3004,63),"")</f>
      </c>
      <c r="T70" s="22">
        <f>IFERROR(SMALL($S$8:$S$507,63),"")</f>
      </c>
      <c r="U70" s="22">
        <f t="shared" si="12"/>
      </c>
      <c r="V70" s="22">
        <f t="shared" si="13"/>
      </c>
      <c r="W70" s="22">
        <f t="shared" si="14"/>
      </c>
    </row>
    <row r="71">
      <c r="A71" s="60">
        <f t="shared" si="7"/>
      </c>
      <c r="B71" s="56">
        <f t="shared" si="8"/>
      </c>
      <c r="C71" s="78">
        <f t="shared" si="0"/>
      </c>
      <c r="D71" s="53">
        <f t="shared" si="1"/>
      </c>
      <c r="E71" s="53">
        <f t="shared" si="2"/>
      </c>
      <c r="F71" s="53">
        <f t="shared" si="3"/>
      </c>
      <c r="G71" s="53">
        <f t="shared" si="4"/>
      </c>
      <c r="H71" s="59">
        <f t="shared" si="5"/>
      </c>
      <c r="I71" s="56">
        <f t="shared" si="6"/>
      </c>
      <c r="J71" s="56">
        <f t="shared" si="9"/>
      </c>
      <c r="L71" s="46">
        <f t="shared" si="10"/>
      </c>
      <c r="M71" s="79">
        <f t="shared" si="11"/>
      </c>
      <c r="S71" s="22">
        <f>IFERROR(SMALL(发票导入!$AE$5:$AE$3004,64),"")</f>
      </c>
      <c r="T71" s="22">
        <f>IFERROR(SMALL($S$8:$S$507,64),"")</f>
      </c>
      <c r="U71" s="22">
        <f t="shared" si="12"/>
      </c>
      <c r="V71" s="22">
        <f t="shared" si="13"/>
      </c>
      <c r="W71" s="22">
        <f t="shared" si="14"/>
      </c>
    </row>
    <row r="72">
      <c r="A72" s="60">
        <f t="shared" si="7"/>
      </c>
      <c r="B72" s="56">
        <f t="shared" si="8"/>
      </c>
      <c r="C72" s="78">
        <f t="shared" si="0"/>
      </c>
      <c r="D72" s="53">
        <f t="shared" si="1"/>
      </c>
      <c r="E72" s="53">
        <f t="shared" si="2"/>
      </c>
      <c r="F72" s="53">
        <f t="shared" si="3"/>
      </c>
      <c r="G72" s="53">
        <f t="shared" si="4"/>
      </c>
      <c r="H72" s="59">
        <f t="shared" si="5"/>
      </c>
      <c r="I72" s="56">
        <f t="shared" si="6"/>
      </c>
      <c r="J72" s="56">
        <f t="shared" si="9"/>
      </c>
      <c r="L72" s="46">
        <f t="shared" si="10"/>
      </c>
      <c r="M72" s="79">
        <f t="shared" si="11"/>
      </c>
      <c r="S72" s="22">
        <f>IFERROR(SMALL(发票导入!$AE$5:$AE$3004,65),"")</f>
      </c>
      <c r="T72" s="22">
        <f>IFERROR(SMALL($S$8:$S$507,65),"")</f>
      </c>
      <c r="U72" s="22">
        <f t="shared" si="12"/>
      </c>
      <c r="V72" s="22">
        <f t="shared" si="13"/>
      </c>
      <c r="W72" s="22">
        <f t="shared" si="14"/>
      </c>
    </row>
    <row r="73">
      <c r="A73" s="60">
        <f t="shared" si="7"/>
      </c>
      <c r="B73" s="56">
        <f t="shared" si="8"/>
      </c>
      <c r="C73" s="78">
        <f t="shared" si="0"/>
      </c>
      <c r="D73" s="53">
        <f t="shared" si="1"/>
      </c>
      <c r="E73" s="53">
        <f t="shared" si="2"/>
      </c>
      <c r="F73" s="53">
        <f t="shared" si="3"/>
      </c>
      <c r="G73" s="53">
        <f t="shared" si="4"/>
      </c>
      <c r="H73" s="59">
        <f t="shared" si="5"/>
      </c>
      <c r="I73" s="56">
        <f t="shared" si="6"/>
      </c>
      <c r="J73" s="56">
        <f t="shared" si="9"/>
      </c>
      <c r="L73" s="46">
        <f t="shared" si="10"/>
      </c>
      <c r="M73" s="79">
        <f t="shared" si="11"/>
      </c>
      <c r="S73" s="22">
        <f>IFERROR(SMALL(发票导入!$AE$5:$AE$3004,66),"")</f>
      </c>
      <c r="T73" s="22">
        <f>IFERROR(SMALL($S$8:$S$507,66),"")</f>
      </c>
      <c r="U73" s="22">
        <f t="shared" si="12"/>
      </c>
      <c r="V73" s="22">
        <f t="shared" si="13"/>
      </c>
      <c r="W73" s="22">
        <f t="shared" si="14"/>
      </c>
    </row>
    <row r="74">
      <c r="A74" s="60">
        <f t="shared" si="7"/>
      </c>
      <c r="B74" s="56">
        <f t="shared" si="8"/>
      </c>
      <c r="C74" s="78">
        <f t="shared" si="0"/>
      </c>
      <c r="D74" s="53">
        <f t="shared" si="1"/>
      </c>
      <c r="E74" s="53">
        <f t="shared" si="2"/>
      </c>
      <c r="F74" s="53">
        <f t="shared" si="3"/>
      </c>
      <c r="G74" s="53">
        <f t="shared" si="4"/>
      </c>
      <c r="H74" s="59">
        <f t="shared" si="5"/>
      </c>
      <c r="I74" s="56">
        <f t="shared" si="6"/>
      </c>
      <c r="J74" s="56">
        <f t="shared" si="9"/>
      </c>
      <c r="L74" s="46">
        <f t="shared" si="10"/>
      </c>
      <c r="M74" s="79">
        <f t="shared" si="11"/>
      </c>
      <c r="S74" s="22">
        <f>IFERROR(SMALL(发票导入!$AE$5:$AE$3004,67),"")</f>
      </c>
      <c r="T74" s="22">
        <f>IFERROR(SMALL($S$8:$S$507,67),"")</f>
      </c>
      <c r="U74" s="22">
        <f t="shared" si="12"/>
      </c>
      <c r="V74" s="22">
        <f t="shared" si="13"/>
      </c>
      <c r="W74" s="22">
        <f t="shared" si="14"/>
      </c>
    </row>
    <row r="75">
      <c r="A75" s="60">
        <f t="shared" si="7"/>
      </c>
      <c r="B75" s="56">
        <f t="shared" si="8"/>
      </c>
      <c r="C75" s="78">
        <f t="shared" si="0"/>
      </c>
      <c r="D75" s="53">
        <f t="shared" si="1"/>
      </c>
      <c r="E75" s="53">
        <f t="shared" si="2"/>
      </c>
      <c r="F75" s="53">
        <f t="shared" si="3"/>
      </c>
      <c r="G75" s="53">
        <f t="shared" si="4"/>
      </c>
      <c r="H75" s="59">
        <f t="shared" si="5"/>
      </c>
      <c r="I75" s="56">
        <f t="shared" si="6"/>
      </c>
      <c r="J75" s="56">
        <f t="shared" si="9"/>
      </c>
      <c r="L75" s="46">
        <f t="shared" si="10"/>
      </c>
      <c r="M75" s="79">
        <f t="shared" si="11"/>
      </c>
      <c r="S75" s="22">
        <f>IFERROR(SMALL(发票导入!$AE$5:$AE$3004,68),"")</f>
      </c>
      <c r="T75" s="22">
        <f>IFERROR(SMALL($S$8:$S$507,68),"")</f>
      </c>
      <c r="U75" s="22">
        <f t="shared" si="12"/>
      </c>
      <c r="V75" s="22">
        <f t="shared" si="13"/>
      </c>
      <c r="W75" s="22">
        <f t="shared" si="14"/>
      </c>
    </row>
    <row r="76">
      <c r="A76" s="60">
        <f t="shared" si="7"/>
      </c>
      <c r="B76" s="56">
        <f t="shared" si="8"/>
      </c>
      <c r="C76" s="78">
        <f t="shared" si="0"/>
      </c>
      <c r="D76" s="53">
        <f t="shared" si="1"/>
      </c>
      <c r="E76" s="53">
        <f t="shared" si="2"/>
      </c>
      <c r="F76" s="53">
        <f t="shared" si="3"/>
      </c>
      <c r="G76" s="53">
        <f t="shared" si="4"/>
      </c>
      <c r="H76" s="59">
        <f t="shared" si="5"/>
      </c>
      <c r="I76" s="56">
        <f t="shared" si="6"/>
      </c>
      <c r="J76" s="56">
        <f t="shared" si="9"/>
      </c>
      <c r="L76" s="46">
        <f t="shared" si="10"/>
      </c>
      <c r="M76" s="79">
        <f t="shared" si="11"/>
      </c>
      <c r="S76" s="22">
        <f>IFERROR(SMALL(发票导入!$AE$5:$AE$3004,69),"")</f>
      </c>
      <c r="T76" s="22">
        <f>IFERROR(SMALL($S$8:$S$507,69),"")</f>
      </c>
      <c r="U76" s="22">
        <f t="shared" si="12"/>
      </c>
      <c r="V76" s="22">
        <f t="shared" si="13"/>
      </c>
      <c r="W76" s="22">
        <f t="shared" si="14"/>
      </c>
    </row>
    <row r="77">
      <c r="A77" s="60">
        <f t="shared" si="7"/>
      </c>
      <c r="B77" s="56">
        <f t="shared" si="8"/>
      </c>
      <c r="C77" s="78">
        <f t="shared" si="0"/>
      </c>
      <c r="D77" s="53">
        <f t="shared" si="1"/>
      </c>
      <c r="E77" s="53">
        <f t="shared" si="2"/>
      </c>
      <c r="F77" s="53">
        <f t="shared" si="3"/>
      </c>
      <c r="G77" s="53">
        <f t="shared" si="4"/>
      </c>
      <c r="H77" s="59">
        <f t="shared" si="5"/>
      </c>
      <c r="I77" s="56">
        <f t="shared" si="6"/>
      </c>
      <c r="J77" s="56">
        <f t="shared" si="9"/>
      </c>
      <c r="L77" s="46">
        <f t="shared" si="10"/>
      </c>
      <c r="M77" s="79">
        <f t="shared" si="11"/>
      </c>
      <c r="S77" s="22">
        <f>IFERROR(SMALL(发票导入!$AE$5:$AE$3004,70),"")</f>
      </c>
      <c r="T77" s="22">
        <f>IFERROR(SMALL($S$8:$S$507,70),"")</f>
      </c>
      <c r="U77" s="22">
        <f t="shared" si="12"/>
      </c>
      <c r="V77" s="22">
        <f t="shared" si="13"/>
      </c>
      <c r="W77" s="22">
        <f t="shared" si="14"/>
      </c>
    </row>
    <row r="78">
      <c r="A78" s="60">
        <f t="shared" si="7"/>
      </c>
      <c r="B78" s="56">
        <f t="shared" si="8"/>
      </c>
      <c r="C78" s="78">
        <f t="shared" si="0"/>
      </c>
      <c r="D78" s="53">
        <f t="shared" si="1"/>
      </c>
      <c r="E78" s="53">
        <f t="shared" si="2"/>
      </c>
      <c r="F78" s="53">
        <f t="shared" si="3"/>
      </c>
      <c r="G78" s="53">
        <f t="shared" si="4"/>
      </c>
      <c r="H78" s="59">
        <f t="shared" si="5"/>
      </c>
      <c r="I78" s="56">
        <f t="shared" si="6"/>
      </c>
      <c r="J78" s="56">
        <f t="shared" si="9"/>
      </c>
      <c r="L78" s="46">
        <f t="shared" si="10"/>
      </c>
      <c r="M78" s="79">
        <f t="shared" si="11"/>
      </c>
      <c r="S78" s="22">
        <f>IFERROR(SMALL(发票导入!$AE$5:$AE$3004,71),"")</f>
      </c>
      <c r="T78" s="22">
        <f>IFERROR(SMALL($S$8:$S$507,71),"")</f>
      </c>
      <c r="U78" s="22">
        <f t="shared" si="12"/>
      </c>
      <c r="V78" s="22">
        <f t="shared" si="13"/>
      </c>
      <c r="W78" s="22">
        <f t="shared" si="14"/>
      </c>
    </row>
    <row r="79">
      <c r="A79" s="60">
        <f t="shared" si="7"/>
      </c>
      <c r="B79" s="56">
        <f t="shared" si="8"/>
      </c>
      <c r="C79" s="78">
        <f t="shared" si="0"/>
      </c>
      <c r="D79" s="53">
        <f t="shared" si="1"/>
      </c>
      <c r="E79" s="53">
        <f t="shared" si="2"/>
      </c>
      <c r="F79" s="53">
        <f t="shared" si="3"/>
      </c>
      <c r="G79" s="53">
        <f t="shared" si="4"/>
      </c>
      <c r="H79" s="59">
        <f t="shared" si="5"/>
      </c>
      <c r="I79" s="56">
        <f t="shared" si="6"/>
      </c>
      <c r="J79" s="56">
        <f t="shared" si="9"/>
      </c>
      <c r="L79" s="46">
        <f t="shared" si="10"/>
      </c>
      <c r="M79" s="79">
        <f t="shared" si="11"/>
      </c>
      <c r="S79" s="22">
        <f>IFERROR(SMALL(发票导入!$AE$5:$AE$3004,72),"")</f>
      </c>
      <c r="T79" s="22">
        <f>IFERROR(SMALL($S$8:$S$507,72),"")</f>
      </c>
      <c r="U79" s="22">
        <f t="shared" si="12"/>
      </c>
      <c r="V79" s="22">
        <f t="shared" si="13"/>
      </c>
      <c r="W79" s="22">
        <f t="shared" si="14"/>
      </c>
    </row>
    <row r="80">
      <c r="A80" s="60">
        <f t="shared" si="7"/>
      </c>
      <c r="B80" s="56">
        <f t="shared" si="8"/>
      </c>
      <c r="C80" s="78">
        <f t="shared" si="0"/>
      </c>
      <c r="D80" s="53">
        <f t="shared" si="1"/>
      </c>
      <c r="E80" s="53">
        <f t="shared" si="2"/>
      </c>
      <c r="F80" s="53">
        <f t="shared" si="3"/>
      </c>
      <c r="G80" s="53">
        <f t="shared" si="4"/>
      </c>
      <c r="H80" s="59">
        <f t="shared" si="5"/>
      </c>
      <c r="I80" s="56">
        <f t="shared" si="6"/>
      </c>
      <c r="J80" s="56">
        <f t="shared" si="9"/>
      </c>
      <c r="L80" s="46">
        <f t="shared" si="10"/>
      </c>
      <c r="M80" s="79">
        <f t="shared" si="11"/>
      </c>
      <c r="S80" s="22">
        <f>IFERROR(SMALL(发票导入!$AE$5:$AE$3004,73),"")</f>
      </c>
      <c r="T80" s="22">
        <f>IFERROR(SMALL($S$8:$S$507,73),"")</f>
      </c>
      <c r="U80" s="22">
        <f t="shared" si="12"/>
      </c>
      <c r="V80" s="22">
        <f t="shared" si="13"/>
      </c>
      <c r="W80" s="22">
        <f t="shared" si="14"/>
      </c>
    </row>
    <row r="81">
      <c r="A81" s="60">
        <f t="shared" si="7"/>
      </c>
      <c r="B81" s="56">
        <f t="shared" si="8"/>
      </c>
      <c r="C81" s="78">
        <f t="shared" si="0"/>
      </c>
      <c r="D81" s="53">
        <f t="shared" si="1"/>
      </c>
      <c r="E81" s="53">
        <f t="shared" si="2"/>
      </c>
      <c r="F81" s="53">
        <f t="shared" si="3"/>
      </c>
      <c r="G81" s="53">
        <f t="shared" si="4"/>
      </c>
      <c r="H81" s="59">
        <f t="shared" si="5"/>
      </c>
      <c r="I81" s="56">
        <f t="shared" si="6"/>
      </c>
      <c r="J81" s="56">
        <f t="shared" si="9"/>
      </c>
      <c r="L81" s="46">
        <f t="shared" si="10"/>
      </c>
      <c r="M81" s="79">
        <f t="shared" si="11"/>
      </c>
      <c r="S81" s="22">
        <f>IFERROR(SMALL(发票导入!$AE$5:$AE$3004,74),"")</f>
      </c>
      <c r="T81" s="22">
        <f>IFERROR(SMALL($S$8:$S$507,74),"")</f>
      </c>
      <c r="U81" s="22">
        <f t="shared" si="12"/>
      </c>
      <c r="V81" s="22">
        <f t="shared" si="13"/>
      </c>
      <c r="W81" s="22">
        <f t="shared" si="14"/>
      </c>
    </row>
    <row r="82">
      <c r="A82" s="60">
        <f t="shared" si="7"/>
      </c>
      <c r="B82" s="56">
        <f t="shared" si="8"/>
      </c>
      <c r="C82" s="78">
        <f t="shared" si="0"/>
      </c>
      <c r="D82" s="53">
        <f t="shared" si="1"/>
      </c>
      <c r="E82" s="53">
        <f t="shared" si="2"/>
      </c>
      <c r="F82" s="53">
        <f t="shared" si="3"/>
      </c>
      <c r="G82" s="53">
        <f t="shared" si="4"/>
      </c>
      <c r="H82" s="59">
        <f t="shared" si="5"/>
      </c>
      <c r="I82" s="56">
        <f t="shared" si="6"/>
      </c>
      <c r="J82" s="56">
        <f t="shared" si="9"/>
      </c>
      <c r="L82" s="46">
        <f t="shared" si="10"/>
      </c>
      <c r="M82" s="79">
        <f t="shared" si="11"/>
      </c>
      <c r="S82" s="22">
        <f>IFERROR(SMALL(发票导入!$AE$5:$AE$3004,75),"")</f>
      </c>
      <c r="T82" s="22">
        <f>IFERROR(SMALL($S$8:$S$507,75),"")</f>
      </c>
      <c r="U82" s="22">
        <f t="shared" si="12"/>
      </c>
      <c r="V82" s="22">
        <f t="shared" si="13"/>
      </c>
      <c r="W82" s="22">
        <f t="shared" si="14"/>
      </c>
    </row>
    <row r="83">
      <c r="A83" s="60">
        <f t="shared" si="7"/>
      </c>
      <c r="B83" s="56">
        <f t="shared" si="8"/>
      </c>
      <c r="C83" s="78">
        <f t="shared" si="0"/>
      </c>
      <c r="D83" s="53">
        <f t="shared" si="1"/>
      </c>
      <c r="E83" s="53">
        <f t="shared" si="2"/>
      </c>
      <c r="F83" s="53">
        <f t="shared" si="3"/>
      </c>
      <c r="G83" s="53">
        <f t="shared" si="4"/>
      </c>
      <c r="H83" s="59">
        <f t="shared" si="5"/>
      </c>
      <c r="I83" s="56">
        <f t="shared" si="6"/>
      </c>
      <c r="J83" s="56">
        <f t="shared" si="9"/>
      </c>
      <c r="L83" s="46">
        <f t="shared" si="10"/>
      </c>
      <c r="M83" s="79">
        <f t="shared" si="11"/>
      </c>
      <c r="S83" s="22">
        <f>IFERROR(SMALL(发票导入!$AE$5:$AE$3004,76),"")</f>
      </c>
      <c r="T83" s="22">
        <f>IFERROR(SMALL($S$8:$S$507,76),"")</f>
      </c>
      <c r="U83" s="22">
        <f t="shared" si="12"/>
      </c>
      <c r="V83" s="22">
        <f t="shared" si="13"/>
      </c>
      <c r="W83" s="22">
        <f t="shared" si="14"/>
      </c>
    </row>
    <row r="84">
      <c r="A84" s="60">
        <f t="shared" si="7"/>
      </c>
      <c r="B84" s="56">
        <f t="shared" si="8"/>
      </c>
      <c r="C84" s="78">
        <f t="shared" si="0"/>
      </c>
      <c r="D84" s="53">
        <f t="shared" si="1"/>
      </c>
      <c r="E84" s="53">
        <f t="shared" si="2"/>
      </c>
      <c r="F84" s="53">
        <f t="shared" si="3"/>
      </c>
      <c r="G84" s="53">
        <f t="shared" si="4"/>
      </c>
      <c r="H84" s="59">
        <f t="shared" si="5"/>
      </c>
      <c r="I84" s="56">
        <f t="shared" si="6"/>
      </c>
      <c r="J84" s="56">
        <f t="shared" si="9"/>
      </c>
      <c r="L84" s="46">
        <f t="shared" si="10"/>
      </c>
      <c r="M84" s="79">
        <f t="shared" si="11"/>
      </c>
      <c r="S84" s="22">
        <f>IFERROR(SMALL(发票导入!$AE$5:$AE$3004,77),"")</f>
      </c>
      <c r="T84" s="22">
        <f>IFERROR(SMALL($S$8:$S$507,77),"")</f>
      </c>
      <c r="U84" s="22">
        <f t="shared" si="12"/>
      </c>
      <c r="V84" s="22">
        <f t="shared" si="13"/>
      </c>
      <c r="W84" s="22">
        <f t="shared" si="14"/>
      </c>
    </row>
    <row r="85">
      <c r="A85" s="60">
        <f t="shared" si="7"/>
      </c>
      <c r="B85" s="56">
        <f t="shared" si="8"/>
      </c>
      <c r="C85" s="78">
        <f t="shared" si="0"/>
      </c>
      <c r="D85" s="53">
        <f t="shared" si="1"/>
      </c>
      <c r="E85" s="53">
        <f t="shared" si="2"/>
      </c>
      <c r="F85" s="53">
        <f t="shared" si="3"/>
      </c>
      <c r="G85" s="53">
        <f t="shared" si="4"/>
      </c>
      <c r="H85" s="59">
        <f t="shared" si="5"/>
      </c>
      <c r="I85" s="56">
        <f t="shared" si="6"/>
      </c>
      <c r="J85" s="56">
        <f t="shared" si="9"/>
      </c>
      <c r="L85" s="46">
        <f t="shared" si="10"/>
      </c>
      <c r="M85" s="79">
        <f t="shared" si="11"/>
      </c>
      <c r="S85" s="22">
        <f>IFERROR(SMALL(发票导入!$AE$5:$AE$3004,78),"")</f>
      </c>
      <c r="T85" s="22">
        <f>IFERROR(SMALL($S$8:$S$507,78),"")</f>
      </c>
      <c r="U85" s="22">
        <f t="shared" si="12"/>
      </c>
      <c r="V85" s="22">
        <f t="shared" si="13"/>
      </c>
      <c r="W85" s="22">
        <f t="shared" si="14"/>
      </c>
    </row>
    <row r="86">
      <c r="A86" s="60">
        <f t="shared" si="7"/>
      </c>
      <c r="B86" s="56">
        <f t="shared" si="8"/>
      </c>
      <c r="C86" s="78">
        <f t="shared" si="0"/>
      </c>
      <c r="D86" s="53">
        <f t="shared" si="1"/>
      </c>
      <c r="E86" s="53">
        <f t="shared" si="2"/>
      </c>
      <c r="F86" s="53">
        <f t="shared" si="3"/>
      </c>
      <c r="G86" s="53">
        <f t="shared" si="4"/>
      </c>
      <c r="H86" s="59">
        <f t="shared" si="5"/>
      </c>
      <c r="I86" s="56">
        <f t="shared" si="6"/>
      </c>
      <c r="J86" s="56">
        <f t="shared" si="9"/>
      </c>
      <c r="L86" s="46">
        <f t="shared" si="10"/>
      </c>
      <c r="M86" s="79">
        <f t="shared" si="11"/>
      </c>
      <c r="S86" s="22">
        <f>IFERROR(SMALL(发票导入!$AE$5:$AE$3004,79),"")</f>
      </c>
      <c r="T86" s="22">
        <f>IFERROR(SMALL($S$8:$S$507,79),"")</f>
      </c>
      <c r="U86" s="22">
        <f t="shared" si="12"/>
      </c>
      <c r="V86" s="22">
        <f t="shared" si="13"/>
      </c>
      <c r="W86" s="22">
        <f t="shared" si="14"/>
      </c>
    </row>
    <row r="87">
      <c r="A87" s="60">
        <f t="shared" si="7"/>
      </c>
      <c r="B87" s="56">
        <f t="shared" si="8"/>
      </c>
      <c r="C87" s="78">
        <f t="shared" si="0"/>
      </c>
      <c r="D87" s="53">
        <f t="shared" si="1"/>
      </c>
      <c r="E87" s="53">
        <f t="shared" si="2"/>
      </c>
      <c r="F87" s="53">
        <f t="shared" si="3"/>
      </c>
      <c r="G87" s="53">
        <f t="shared" si="4"/>
      </c>
      <c r="H87" s="59">
        <f t="shared" si="5"/>
      </c>
      <c r="I87" s="56">
        <f t="shared" si="6"/>
      </c>
      <c r="J87" s="56">
        <f t="shared" si="9"/>
      </c>
      <c r="L87" s="46">
        <f t="shared" si="10"/>
      </c>
      <c r="M87" s="79">
        <f t="shared" si="11"/>
      </c>
      <c r="S87" s="22">
        <f>IFERROR(SMALL(发票导入!$AE$5:$AE$3004,80),"")</f>
      </c>
      <c r="T87" s="22">
        <f>IFERROR(SMALL($S$8:$S$507,80),"")</f>
      </c>
      <c r="U87" s="22">
        <f t="shared" si="12"/>
      </c>
      <c r="V87" s="22">
        <f t="shared" si="13"/>
      </c>
      <c r="W87" s="22">
        <f t="shared" si="14"/>
      </c>
    </row>
    <row r="88">
      <c r="A88" s="60">
        <f t="shared" si="7"/>
      </c>
      <c r="B88" s="56">
        <f t="shared" si="8"/>
      </c>
      <c r="C88" s="78">
        <f t="shared" si="0"/>
      </c>
      <c r="D88" s="53">
        <f t="shared" si="1"/>
      </c>
      <c r="E88" s="53">
        <f t="shared" si="2"/>
      </c>
      <c r="F88" s="53">
        <f t="shared" si="3"/>
      </c>
      <c r="G88" s="53">
        <f t="shared" si="4"/>
      </c>
      <c r="H88" s="59">
        <f t="shared" si="5"/>
      </c>
      <c r="I88" s="56">
        <f t="shared" si="6"/>
      </c>
      <c r="J88" s="56">
        <f t="shared" si="9"/>
      </c>
      <c r="L88" s="46">
        <f t="shared" si="10"/>
      </c>
      <c r="M88" s="79">
        <f t="shared" si="11"/>
      </c>
      <c r="S88" s="22">
        <f>IFERROR(SMALL(发票导入!$AE$5:$AE$3004,81),"")</f>
      </c>
      <c r="T88" s="22">
        <f>IFERROR(SMALL($S$8:$S$507,81),"")</f>
      </c>
      <c r="U88" s="22">
        <f t="shared" si="12"/>
      </c>
      <c r="V88" s="22">
        <f t="shared" si="13"/>
      </c>
      <c r="W88" s="22">
        <f t="shared" si="14"/>
      </c>
    </row>
    <row r="89">
      <c r="A89" s="60">
        <f t="shared" si="7"/>
      </c>
      <c r="B89" s="56">
        <f t="shared" si="8"/>
      </c>
      <c r="C89" s="78">
        <f t="shared" si="0"/>
      </c>
      <c r="D89" s="53">
        <f t="shared" si="1"/>
      </c>
      <c r="E89" s="53">
        <f t="shared" si="2"/>
      </c>
      <c r="F89" s="53">
        <f t="shared" si="3"/>
      </c>
      <c r="G89" s="53">
        <f t="shared" si="4"/>
      </c>
      <c r="H89" s="59">
        <f t="shared" si="5"/>
      </c>
      <c r="I89" s="56">
        <f t="shared" si="6"/>
      </c>
      <c r="J89" s="56">
        <f t="shared" si="9"/>
      </c>
      <c r="L89" s="46">
        <f t="shared" si="10"/>
      </c>
      <c r="M89" s="79">
        <f t="shared" si="11"/>
      </c>
      <c r="S89" s="22">
        <f>IFERROR(SMALL(发票导入!$AE$5:$AE$3004,82),"")</f>
      </c>
      <c r="T89" s="22">
        <f>IFERROR(SMALL($S$8:$S$507,82),"")</f>
      </c>
      <c r="U89" s="22">
        <f t="shared" si="12"/>
      </c>
      <c r="V89" s="22">
        <f t="shared" si="13"/>
      </c>
      <c r="W89" s="22">
        <f t="shared" si="14"/>
      </c>
    </row>
    <row r="90">
      <c r="A90" s="60">
        <f t="shared" si="7"/>
      </c>
      <c r="B90" s="56">
        <f t="shared" si="8"/>
      </c>
      <c r="C90" s="78">
        <f t="shared" si="0"/>
      </c>
      <c r="D90" s="53">
        <f t="shared" si="1"/>
      </c>
      <c r="E90" s="53">
        <f t="shared" si="2"/>
      </c>
      <c r="F90" s="53">
        <f t="shared" si="3"/>
      </c>
      <c r="G90" s="53">
        <f t="shared" si="4"/>
      </c>
      <c r="H90" s="59">
        <f t="shared" si="5"/>
      </c>
      <c r="I90" s="56">
        <f t="shared" si="6"/>
      </c>
      <c r="J90" s="56">
        <f t="shared" si="9"/>
      </c>
      <c r="L90" s="46">
        <f t="shared" si="10"/>
      </c>
      <c r="M90" s="79">
        <f t="shared" si="11"/>
      </c>
      <c r="S90" s="22">
        <f>IFERROR(SMALL(发票导入!$AE$5:$AE$3004,83),"")</f>
      </c>
      <c r="T90" s="22">
        <f>IFERROR(SMALL($S$8:$S$507,83),"")</f>
      </c>
      <c r="U90" s="22">
        <f t="shared" si="12"/>
      </c>
      <c r="V90" s="22">
        <f t="shared" si="13"/>
      </c>
      <c r="W90" s="22">
        <f t="shared" si="14"/>
      </c>
    </row>
    <row r="91">
      <c r="A91" s="60">
        <f t="shared" si="7"/>
      </c>
      <c r="B91" s="56">
        <f t="shared" si="8"/>
      </c>
      <c r="C91" s="78">
        <f t="shared" si="0"/>
      </c>
      <c r="D91" s="53">
        <f t="shared" si="1"/>
      </c>
      <c r="E91" s="53">
        <f t="shared" si="2"/>
      </c>
      <c r="F91" s="53">
        <f t="shared" si="3"/>
      </c>
      <c r="G91" s="53">
        <f t="shared" si="4"/>
      </c>
      <c r="H91" s="59">
        <f t="shared" si="5"/>
      </c>
      <c r="I91" s="56">
        <f t="shared" si="6"/>
      </c>
      <c r="J91" s="56">
        <f t="shared" si="9"/>
      </c>
      <c r="L91" s="46">
        <f t="shared" si="10"/>
      </c>
      <c r="M91" s="79">
        <f t="shared" si="11"/>
      </c>
      <c r="S91" s="22">
        <f>IFERROR(SMALL(发票导入!$AE$5:$AE$3004,84),"")</f>
      </c>
      <c r="T91" s="22">
        <f>IFERROR(SMALL($S$8:$S$507,84),"")</f>
      </c>
      <c r="U91" s="22">
        <f t="shared" si="12"/>
      </c>
      <c r="V91" s="22">
        <f t="shared" si="13"/>
      </c>
      <c r="W91" s="22">
        <f t="shared" si="14"/>
      </c>
    </row>
    <row r="92">
      <c r="A92" s="60">
        <f t="shared" si="7"/>
      </c>
      <c r="B92" s="56">
        <f t="shared" si="8"/>
      </c>
      <c r="C92" s="78">
        <f t="shared" si="0"/>
      </c>
      <c r="D92" s="53">
        <f t="shared" si="1"/>
      </c>
      <c r="E92" s="53">
        <f t="shared" si="2"/>
      </c>
      <c r="F92" s="53">
        <f t="shared" si="3"/>
      </c>
      <c r="G92" s="53">
        <f t="shared" si="4"/>
      </c>
      <c r="H92" s="59">
        <f t="shared" si="5"/>
      </c>
      <c r="I92" s="56">
        <f t="shared" si="6"/>
      </c>
      <c r="J92" s="56">
        <f t="shared" si="9"/>
      </c>
      <c r="L92" s="46">
        <f t="shared" si="10"/>
      </c>
      <c r="M92" s="79">
        <f t="shared" si="11"/>
      </c>
      <c r="S92" s="22">
        <f>IFERROR(SMALL(发票导入!$AE$5:$AE$3004,85),"")</f>
      </c>
      <c r="T92" s="22">
        <f>IFERROR(SMALL($S$8:$S$507,85),"")</f>
      </c>
      <c r="U92" s="22">
        <f t="shared" si="12"/>
      </c>
      <c r="V92" s="22">
        <f t="shared" si="13"/>
      </c>
      <c r="W92" s="22">
        <f t="shared" si="14"/>
      </c>
    </row>
    <row r="93">
      <c r="A93" s="60">
        <f t="shared" si="7"/>
      </c>
      <c r="B93" s="56">
        <f t="shared" si="8"/>
      </c>
      <c r="C93" s="78">
        <f t="shared" si="0"/>
      </c>
      <c r="D93" s="53">
        <f t="shared" si="1"/>
      </c>
      <c r="E93" s="53">
        <f t="shared" si="2"/>
      </c>
      <c r="F93" s="53">
        <f t="shared" si="3"/>
      </c>
      <c r="G93" s="53">
        <f t="shared" si="4"/>
      </c>
      <c r="H93" s="59">
        <f t="shared" si="5"/>
      </c>
      <c r="I93" s="56">
        <f t="shared" si="6"/>
      </c>
      <c r="J93" s="56">
        <f t="shared" si="9"/>
      </c>
      <c r="L93" s="46">
        <f t="shared" si="10"/>
      </c>
      <c r="M93" s="79">
        <f t="shared" si="11"/>
      </c>
      <c r="S93" s="22">
        <f>IFERROR(SMALL(发票导入!$AE$5:$AE$3004,86),"")</f>
      </c>
      <c r="T93" s="22">
        <f>IFERROR(SMALL($S$8:$S$507,86),"")</f>
      </c>
      <c r="U93" s="22">
        <f t="shared" si="12"/>
      </c>
      <c r="V93" s="22">
        <f t="shared" si="13"/>
      </c>
      <c r="W93" s="22">
        <f t="shared" si="14"/>
      </c>
    </row>
    <row r="94">
      <c r="A94" s="60">
        <f t="shared" si="7"/>
      </c>
      <c r="B94" s="56">
        <f t="shared" si="8"/>
      </c>
      <c r="C94" s="78">
        <f t="shared" si="0"/>
      </c>
      <c r="D94" s="53">
        <f t="shared" si="1"/>
      </c>
      <c r="E94" s="53">
        <f t="shared" si="2"/>
      </c>
      <c r="F94" s="53">
        <f t="shared" si="3"/>
      </c>
      <c r="G94" s="53">
        <f t="shared" si="4"/>
      </c>
      <c r="H94" s="59">
        <f t="shared" si="5"/>
      </c>
      <c r="I94" s="56">
        <f t="shared" si="6"/>
      </c>
      <c r="J94" s="56">
        <f t="shared" si="9"/>
      </c>
      <c r="L94" s="46">
        <f t="shared" si="10"/>
      </c>
      <c r="M94" s="79">
        <f t="shared" si="11"/>
      </c>
      <c r="S94" s="22">
        <f>IFERROR(SMALL(发票导入!$AE$5:$AE$3004,87),"")</f>
      </c>
      <c r="T94" s="22">
        <f>IFERROR(SMALL($S$8:$S$507,87),"")</f>
      </c>
      <c r="U94" s="22">
        <f t="shared" si="12"/>
      </c>
      <c r="V94" s="22">
        <f t="shared" si="13"/>
      </c>
      <c r="W94" s="22">
        <f t="shared" si="14"/>
      </c>
    </row>
    <row r="95">
      <c r="A95" s="60">
        <f t="shared" si="7"/>
      </c>
      <c r="B95" s="56">
        <f t="shared" si="8"/>
      </c>
      <c r="C95" s="78">
        <f t="shared" si="0"/>
      </c>
      <c r="D95" s="53">
        <f t="shared" si="1"/>
      </c>
      <c r="E95" s="53">
        <f t="shared" si="2"/>
      </c>
      <c r="F95" s="53">
        <f t="shared" si="3"/>
      </c>
      <c r="G95" s="53">
        <f t="shared" si="4"/>
      </c>
      <c r="H95" s="59">
        <f t="shared" si="5"/>
      </c>
      <c r="I95" s="56">
        <f t="shared" si="6"/>
      </c>
      <c r="J95" s="56">
        <f t="shared" si="9"/>
      </c>
      <c r="L95" s="46">
        <f t="shared" si="10"/>
      </c>
      <c r="M95" s="79">
        <f t="shared" si="11"/>
      </c>
      <c r="S95" s="22">
        <f>IFERROR(SMALL(发票导入!$AE$5:$AE$3004,88),"")</f>
      </c>
      <c r="T95" s="22">
        <f>IFERROR(SMALL($S$8:$S$507,88),"")</f>
      </c>
      <c r="U95" s="22">
        <f t="shared" si="12"/>
      </c>
      <c r="V95" s="22">
        <f t="shared" si="13"/>
      </c>
      <c r="W95" s="22">
        <f t="shared" si="14"/>
      </c>
    </row>
    <row r="96">
      <c r="A96" s="60">
        <f t="shared" si="7"/>
      </c>
      <c r="B96" s="56">
        <f t="shared" si="8"/>
      </c>
      <c r="C96" s="78">
        <f t="shared" si="0"/>
      </c>
      <c r="D96" s="53">
        <f t="shared" si="1"/>
      </c>
      <c r="E96" s="53">
        <f t="shared" si="2"/>
      </c>
      <c r="F96" s="53">
        <f t="shared" si="3"/>
      </c>
      <c r="G96" s="53">
        <f t="shared" si="4"/>
      </c>
      <c r="H96" s="59">
        <f t="shared" si="5"/>
      </c>
      <c r="I96" s="56">
        <f t="shared" si="6"/>
      </c>
      <c r="J96" s="56">
        <f t="shared" si="9"/>
      </c>
      <c r="L96" s="46">
        <f t="shared" si="10"/>
      </c>
      <c r="M96" s="79">
        <f t="shared" si="11"/>
      </c>
      <c r="S96" s="22">
        <f>IFERROR(SMALL(发票导入!$AE$5:$AE$3004,89),"")</f>
      </c>
      <c r="T96" s="22">
        <f>IFERROR(SMALL($S$8:$S$507,89),"")</f>
      </c>
      <c r="U96" s="22">
        <f t="shared" si="12"/>
      </c>
      <c r="V96" s="22">
        <f t="shared" si="13"/>
      </c>
      <c r="W96" s="22">
        <f t="shared" si="14"/>
      </c>
    </row>
    <row r="97">
      <c r="A97" s="60">
        <f t="shared" si="7"/>
      </c>
      <c r="B97" s="56">
        <f t="shared" si="8"/>
      </c>
      <c r="C97" s="78">
        <f t="shared" si="0"/>
      </c>
      <c r="D97" s="53">
        <f t="shared" si="1"/>
      </c>
      <c r="E97" s="53">
        <f t="shared" si="2"/>
      </c>
      <c r="F97" s="53">
        <f t="shared" si="3"/>
      </c>
      <c r="G97" s="53">
        <f t="shared" si="4"/>
      </c>
      <c r="H97" s="59">
        <f t="shared" si="5"/>
      </c>
      <c r="I97" s="56">
        <f t="shared" si="6"/>
      </c>
      <c r="J97" s="56">
        <f t="shared" si="9"/>
      </c>
      <c r="L97" s="46">
        <f t="shared" si="10"/>
      </c>
      <c r="M97" s="79">
        <f t="shared" si="11"/>
      </c>
      <c r="S97" s="22">
        <f>IFERROR(SMALL(发票导入!$AE$5:$AE$3004,90),"")</f>
      </c>
      <c r="T97" s="22">
        <f>IFERROR(SMALL($S$8:$S$507,90),"")</f>
      </c>
      <c r="U97" s="22">
        <f t="shared" si="12"/>
      </c>
      <c r="V97" s="22">
        <f t="shared" si="13"/>
      </c>
      <c r="W97" s="22">
        <f t="shared" si="14"/>
      </c>
    </row>
    <row r="98">
      <c r="A98" s="60">
        <f t="shared" si="7"/>
      </c>
      <c r="B98" s="56">
        <f t="shared" si="8"/>
      </c>
      <c r="C98" s="78">
        <f t="shared" si="0"/>
      </c>
      <c r="D98" s="53">
        <f t="shared" si="1"/>
      </c>
      <c r="E98" s="53">
        <f t="shared" si="2"/>
      </c>
      <c r="F98" s="53">
        <f t="shared" si="3"/>
      </c>
      <c r="G98" s="53">
        <f t="shared" si="4"/>
      </c>
      <c r="H98" s="59">
        <f t="shared" si="5"/>
      </c>
      <c r="I98" s="56">
        <f t="shared" si="6"/>
      </c>
      <c r="J98" s="56">
        <f t="shared" si="9"/>
      </c>
      <c r="L98" s="46">
        <f t="shared" si="10"/>
      </c>
      <c r="M98" s="79">
        <f t="shared" si="11"/>
      </c>
      <c r="S98" s="22">
        <f>IFERROR(SMALL(发票导入!$AE$5:$AE$3004,91),"")</f>
      </c>
      <c r="T98" s="22">
        <f>IFERROR(SMALL($S$8:$S$507,91),"")</f>
      </c>
      <c r="U98" s="22">
        <f t="shared" si="12"/>
      </c>
      <c r="V98" s="22">
        <f t="shared" si="13"/>
      </c>
      <c r="W98" s="22">
        <f t="shared" si="14"/>
      </c>
    </row>
    <row r="99">
      <c r="A99" s="60">
        <f t="shared" si="7"/>
      </c>
      <c r="B99" s="56">
        <f t="shared" si="8"/>
      </c>
      <c r="C99" s="78">
        <f t="shared" si="0"/>
      </c>
      <c r="D99" s="53">
        <f t="shared" si="1"/>
      </c>
      <c r="E99" s="53">
        <f t="shared" si="2"/>
      </c>
      <c r="F99" s="53">
        <f t="shared" si="3"/>
      </c>
      <c r="G99" s="53">
        <f t="shared" si="4"/>
      </c>
      <c r="H99" s="59">
        <f t="shared" si="5"/>
      </c>
      <c r="I99" s="56">
        <f t="shared" si="6"/>
      </c>
      <c r="J99" s="56">
        <f t="shared" si="9"/>
      </c>
      <c r="L99" s="46">
        <f t="shared" si="10"/>
      </c>
      <c r="M99" s="79">
        <f t="shared" si="11"/>
      </c>
      <c r="S99" s="22">
        <f>IFERROR(SMALL(发票导入!$AE$5:$AE$3004,92),"")</f>
      </c>
      <c r="T99" s="22">
        <f>IFERROR(SMALL($S$8:$S$507,92),"")</f>
      </c>
      <c r="U99" s="22">
        <f t="shared" si="12"/>
      </c>
      <c r="V99" s="22">
        <f t="shared" si="13"/>
      </c>
      <c r="W99" s="22">
        <f t="shared" si="14"/>
      </c>
    </row>
    <row r="100">
      <c r="A100" s="60">
        <f t="shared" si="7"/>
      </c>
      <c r="B100" s="56">
        <f t="shared" si="8"/>
      </c>
      <c r="C100" s="78">
        <f t="shared" si="0"/>
      </c>
      <c r="D100" s="53">
        <f t="shared" si="1"/>
      </c>
      <c r="E100" s="53">
        <f t="shared" si="2"/>
      </c>
      <c r="F100" s="53">
        <f t="shared" si="3"/>
      </c>
      <c r="G100" s="53">
        <f t="shared" si="4"/>
      </c>
      <c r="H100" s="59">
        <f t="shared" si="5"/>
      </c>
      <c r="I100" s="56">
        <f t="shared" si="6"/>
      </c>
      <c r="J100" s="56">
        <f t="shared" si="9"/>
      </c>
      <c r="L100" s="46">
        <f t="shared" si="10"/>
      </c>
      <c r="M100" s="79">
        <f t="shared" si="11"/>
      </c>
      <c r="S100" s="22">
        <f>IFERROR(SMALL(发票导入!$AE$5:$AE$3004,93),"")</f>
      </c>
      <c r="T100" s="22">
        <f>IFERROR(SMALL($S$8:$S$507,93),"")</f>
      </c>
      <c r="U100" s="22">
        <f t="shared" si="12"/>
      </c>
      <c r="V100" s="22">
        <f t="shared" si="13"/>
      </c>
      <c r="W100" s="22">
        <f t="shared" si="14"/>
      </c>
    </row>
    <row r="101">
      <c r="A101" s="60">
        <f t="shared" si="7"/>
      </c>
      <c r="B101" s="56">
        <f t="shared" si="8"/>
      </c>
      <c r="C101" s="78">
        <f t="shared" si="0"/>
      </c>
      <c r="D101" s="53">
        <f t="shared" si="1"/>
      </c>
      <c r="E101" s="53">
        <f t="shared" si="2"/>
      </c>
      <c r="F101" s="53">
        <f t="shared" si="3"/>
      </c>
      <c r="G101" s="53">
        <f t="shared" si="4"/>
      </c>
      <c r="H101" s="59">
        <f t="shared" si="5"/>
      </c>
      <c r="I101" s="56">
        <f t="shared" si="6"/>
      </c>
      <c r="J101" s="56">
        <f t="shared" si="9"/>
      </c>
      <c r="L101" s="46">
        <f t="shared" si="10"/>
      </c>
      <c r="M101" s="79">
        <f t="shared" si="11"/>
      </c>
      <c r="S101" s="22">
        <f>IFERROR(SMALL(发票导入!$AE$5:$AE$3004,94),"")</f>
      </c>
      <c r="T101" s="22">
        <f>IFERROR(SMALL($S$8:$S$507,94),"")</f>
      </c>
      <c r="U101" s="22">
        <f t="shared" si="12"/>
      </c>
      <c r="V101" s="22">
        <f t="shared" si="13"/>
      </c>
      <c r="W101" s="22">
        <f t="shared" si="14"/>
      </c>
    </row>
    <row r="102">
      <c r="A102" s="60">
        <f t="shared" si="7"/>
      </c>
      <c r="B102" s="56">
        <f t="shared" si="8"/>
      </c>
      <c r="C102" s="78">
        <f t="shared" si="0"/>
      </c>
      <c r="D102" s="53">
        <f t="shared" si="1"/>
      </c>
      <c r="E102" s="53">
        <f t="shared" si="2"/>
      </c>
      <c r="F102" s="53">
        <f t="shared" si="3"/>
      </c>
      <c r="G102" s="53">
        <f t="shared" si="4"/>
      </c>
      <c r="H102" s="59">
        <f t="shared" si="5"/>
      </c>
      <c r="I102" s="56">
        <f t="shared" si="6"/>
      </c>
      <c r="J102" s="56">
        <f t="shared" si="9"/>
      </c>
      <c r="L102" s="46">
        <f t="shared" si="10"/>
      </c>
      <c r="M102" s="79">
        <f t="shared" si="11"/>
      </c>
      <c r="S102" s="22">
        <f>IFERROR(SMALL(发票导入!$AE$5:$AE$3004,95),"")</f>
      </c>
      <c r="T102" s="22">
        <f>IFERROR(SMALL($S$8:$S$507,95),"")</f>
      </c>
      <c r="U102" s="22">
        <f t="shared" si="12"/>
      </c>
      <c r="V102" s="22">
        <f t="shared" si="13"/>
      </c>
      <c r="W102" s="22">
        <f t="shared" si="14"/>
      </c>
    </row>
    <row r="103">
      <c r="A103" s="60">
        <f t="shared" si="7"/>
      </c>
      <c r="B103" s="56">
        <f t="shared" si="8"/>
      </c>
      <c r="C103" s="78">
        <f t="shared" si="0"/>
      </c>
      <c r="D103" s="53">
        <f t="shared" si="1"/>
      </c>
      <c r="E103" s="53">
        <f t="shared" si="2"/>
      </c>
      <c r="F103" s="53">
        <f t="shared" si="3"/>
      </c>
      <c r="G103" s="53">
        <f t="shared" si="4"/>
      </c>
      <c r="H103" s="59">
        <f t="shared" si="5"/>
      </c>
      <c r="I103" s="56">
        <f t="shared" si="6"/>
      </c>
      <c r="J103" s="56">
        <f t="shared" si="9"/>
      </c>
      <c r="L103" s="46">
        <f t="shared" si="10"/>
      </c>
      <c r="M103" s="79">
        <f t="shared" si="11"/>
      </c>
      <c r="S103" s="22">
        <f>IFERROR(SMALL(发票导入!$AE$5:$AE$3004,96),"")</f>
      </c>
      <c r="T103" s="22">
        <f>IFERROR(SMALL($S$8:$S$507,96),"")</f>
      </c>
      <c r="U103" s="22">
        <f t="shared" si="12"/>
      </c>
      <c r="V103" s="22">
        <f t="shared" si="13"/>
      </c>
      <c r="W103" s="22">
        <f t="shared" si="14"/>
      </c>
    </row>
    <row r="104">
      <c r="A104" s="60">
        <f t="shared" si="7"/>
      </c>
      <c r="B104" s="56">
        <f t="shared" si="8"/>
      </c>
      <c r="C104" s="78">
        <f t="shared" si="0"/>
      </c>
      <c r="D104" s="53">
        <f t="shared" si="1"/>
      </c>
      <c r="E104" s="53">
        <f t="shared" si="2"/>
      </c>
      <c r="F104" s="53">
        <f t="shared" si="3"/>
      </c>
      <c r="G104" s="53">
        <f t="shared" si="4"/>
      </c>
      <c r="H104" s="59">
        <f t="shared" si="5"/>
      </c>
      <c r="I104" s="56">
        <f t="shared" si="6"/>
      </c>
      <c r="J104" s="56">
        <f t="shared" si="9"/>
      </c>
      <c r="L104" s="46">
        <f t="shared" si="10"/>
      </c>
      <c r="M104" s="79">
        <f t="shared" si="11"/>
      </c>
      <c r="S104" s="22">
        <f>IFERROR(SMALL(发票导入!$AE$5:$AE$3004,97),"")</f>
      </c>
      <c r="T104" s="22">
        <f>IFERROR(SMALL($S$8:$S$507,97),"")</f>
      </c>
      <c r="U104" s="22">
        <f t="shared" si="12"/>
      </c>
      <c r="V104" s="22">
        <f t="shared" si="13"/>
      </c>
      <c r="W104" s="22">
        <f t="shared" si="14"/>
      </c>
    </row>
    <row r="105">
      <c r="A105" s="60">
        <f t="shared" si="7"/>
      </c>
      <c r="B105" s="56">
        <f t="shared" si="8"/>
      </c>
      <c r="C105" s="78">
        <f t="shared" si="0"/>
      </c>
      <c r="D105" s="53">
        <f t="shared" si="1"/>
      </c>
      <c r="E105" s="53">
        <f t="shared" si="2"/>
      </c>
      <c r="F105" s="53">
        <f t="shared" si="3"/>
      </c>
      <c r="G105" s="53">
        <f t="shared" si="4"/>
      </c>
      <c r="H105" s="59">
        <f t="shared" si="5"/>
      </c>
      <c r="I105" s="56">
        <f t="shared" si="6"/>
      </c>
      <c r="J105" s="56">
        <f t="shared" si="9"/>
      </c>
      <c r="L105" s="46">
        <f t="shared" si="10"/>
      </c>
      <c r="M105" s="79">
        <f t="shared" si="11"/>
      </c>
      <c r="S105" s="22">
        <f>IFERROR(SMALL(发票导入!$AE$5:$AE$3004,98),"")</f>
      </c>
      <c r="T105" s="22">
        <f>IFERROR(SMALL($S$8:$S$507,98),"")</f>
      </c>
      <c r="U105" s="22">
        <f t="shared" si="12"/>
      </c>
      <c r="V105" s="22">
        <f t="shared" si="13"/>
      </c>
      <c r="W105" s="22">
        <f t="shared" si="14"/>
      </c>
    </row>
    <row r="106">
      <c r="A106" s="60">
        <f t="shared" si="7"/>
      </c>
      <c r="B106" s="56">
        <f t="shared" si="8"/>
      </c>
      <c r="C106" s="78">
        <f t="shared" si="0"/>
      </c>
      <c r="D106" s="53">
        <f t="shared" si="1"/>
      </c>
      <c r="E106" s="53">
        <f t="shared" si="2"/>
      </c>
      <c r="F106" s="53">
        <f t="shared" si="3"/>
      </c>
      <c r="G106" s="53">
        <f t="shared" si="4"/>
      </c>
      <c r="H106" s="59">
        <f t="shared" si="5"/>
      </c>
      <c r="I106" s="56">
        <f t="shared" si="6"/>
      </c>
      <c r="J106" s="56">
        <f t="shared" si="9"/>
      </c>
      <c r="L106" s="46">
        <f t="shared" si="10"/>
      </c>
      <c r="M106" s="79">
        <f t="shared" si="11"/>
      </c>
      <c r="S106" s="22">
        <f>IFERROR(SMALL(发票导入!$AE$5:$AE$3004,99),"")</f>
      </c>
      <c r="T106" s="22">
        <f>IFERROR(SMALL($S$8:$S$507,99),"")</f>
      </c>
      <c r="U106" s="22">
        <f t="shared" si="12"/>
      </c>
      <c r="V106" s="22">
        <f t="shared" si="13"/>
      </c>
      <c r="W106" s="22">
        <f t="shared" si="14"/>
      </c>
    </row>
    <row r="107">
      <c r="A107" s="60">
        <f t="shared" si="7"/>
      </c>
      <c r="B107" s="56">
        <f t="shared" si="8"/>
      </c>
      <c r="C107" s="78">
        <f t="shared" si="0"/>
      </c>
      <c r="D107" s="53">
        <f t="shared" si="1"/>
      </c>
      <c r="E107" s="53">
        <f t="shared" si="2"/>
      </c>
      <c r="F107" s="53">
        <f t="shared" si="3"/>
      </c>
      <c r="G107" s="53">
        <f t="shared" si="4"/>
      </c>
      <c r="H107" s="59">
        <f t="shared" si="5"/>
      </c>
      <c r="I107" s="56">
        <f t="shared" si="6"/>
      </c>
      <c r="J107" s="56">
        <f t="shared" si="9"/>
      </c>
      <c r="L107" s="46">
        <f t="shared" si="10"/>
      </c>
      <c r="M107" s="79">
        <f t="shared" si="11"/>
      </c>
      <c r="S107" s="22">
        <f>IFERROR(SMALL(发票导入!$AE$5:$AE$3004,100),"")</f>
      </c>
      <c r="T107" s="22">
        <f>IFERROR(SMALL($S$8:$S$507,100),"")</f>
      </c>
      <c r="U107" s="22">
        <f t="shared" si="12"/>
      </c>
      <c r="V107" s="22">
        <f t="shared" si="13"/>
      </c>
      <c r="W107" s="22">
        <f t="shared" si="14"/>
      </c>
    </row>
    <row r="108">
      <c r="A108" s="60">
        <f t="shared" si="7"/>
      </c>
      <c r="B108" s="56">
        <f t="shared" si="8"/>
      </c>
      <c r="C108" s="78">
        <f t="shared" si="0"/>
      </c>
      <c r="D108" s="53">
        <f t="shared" si="1"/>
      </c>
      <c r="E108" s="53">
        <f t="shared" si="2"/>
      </c>
      <c r="F108" s="53">
        <f t="shared" si="3"/>
      </c>
      <c r="G108" s="53">
        <f t="shared" si="4"/>
      </c>
      <c r="H108" s="59">
        <f t="shared" si="5"/>
      </c>
      <c r="I108" s="56">
        <f t="shared" si="6"/>
      </c>
      <c r="J108" s="56">
        <f t="shared" si="9"/>
      </c>
      <c r="L108" s="46">
        <f t="shared" si="10"/>
      </c>
      <c r="M108" s="79">
        <f t="shared" si="11"/>
      </c>
      <c r="S108" s="22">
        <f>IFERROR(SMALL(发票导入!$AE$5:$AE$3004,101),"")</f>
      </c>
      <c r="T108" s="22">
        <f>IFERROR(SMALL($S$8:$S$507,101),"")</f>
      </c>
      <c r="U108" s="22">
        <f t="shared" si="12"/>
      </c>
      <c r="V108" s="22">
        <f t="shared" si="13"/>
      </c>
      <c r="W108" s="22">
        <f t="shared" si="14"/>
      </c>
    </row>
    <row r="109">
      <c r="A109" s="60">
        <f t="shared" si="7"/>
      </c>
      <c r="B109" s="56">
        <f t="shared" si="8"/>
      </c>
      <c r="C109" s="78">
        <f t="shared" si="0"/>
      </c>
      <c r="D109" s="53">
        <f t="shared" si="1"/>
      </c>
      <c r="E109" s="53">
        <f t="shared" si="2"/>
      </c>
      <c r="F109" s="53">
        <f t="shared" si="3"/>
      </c>
      <c r="G109" s="53">
        <f t="shared" si="4"/>
      </c>
      <c r="H109" s="59">
        <f t="shared" si="5"/>
      </c>
      <c r="I109" s="56">
        <f t="shared" si="6"/>
      </c>
      <c r="J109" s="56">
        <f t="shared" si="9"/>
      </c>
      <c r="L109" s="46">
        <f t="shared" si="10"/>
      </c>
      <c r="M109" s="79">
        <f t="shared" si="11"/>
      </c>
      <c r="S109" s="22">
        <f>IFERROR(SMALL(发票导入!$AE$5:$AE$3004,102),"")</f>
      </c>
      <c r="T109" s="22">
        <f>IFERROR(SMALL($S$8:$S$507,102),"")</f>
      </c>
      <c r="U109" s="22">
        <f t="shared" si="12"/>
      </c>
      <c r="V109" s="22">
        <f t="shared" si="13"/>
      </c>
      <c r="W109" s="22">
        <f t="shared" si="14"/>
      </c>
    </row>
    <row r="110">
      <c r="A110" s="60">
        <f t="shared" si="7"/>
      </c>
      <c r="B110" s="56">
        <f t="shared" si="8"/>
      </c>
      <c r="C110" s="78">
        <f t="shared" si="0"/>
      </c>
      <c r="D110" s="53">
        <f t="shared" si="1"/>
      </c>
      <c r="E110" s="53">
        <f t="shared" si="2"/>
      </c>
      <c r="F110" s="53">
        <f t="shared" si="3"/>
      </c>
      <c r="G110" s="53">
        <f t="shared" si="4"/>
      </c>
      <c r="H110" s="59">
        <f t="shared" si="5"/>
      </c>
      <c r="I110" s="56">
        <f t="shared" si="6"/>
      </c>
      <c r="J110" s="56">
        <f t="shared" si="9"/>
      </c>
      <c r="L110" s="46">
        <f t="shared" si="10"/>
      </c>
      <c r="M110" s="79">
        <f t="shared" si="11"/>
      </c>
      <c r="S110" s="22">
        <f>IFERROR(SMALL(发票导入!$AE$5:$AE$3004,103),"")</f>
      </c>
      <c r="T110" s="22">
        <f>IFERROR(SMALL($S$8:$S$507,103),"")</f>
      </c>
      <c r="U110" s="22">
        <f t="shared" si="12"/>
      </c>
      <c r="V110" s="22">
        <f t="shared" si="13"/>
      </c>
      <c r="W110" s="22">
        <f t="shared" si="14"/>
      </c>
    </row>
    <row r="111">
      <c r="A111" s="60">
        <f t="shared" si="7"/>
      </c>
      <c r="B111" s="56">
        <f t="shared" si="8"/>
      </c>
      <c r="C111" s="78">
        <f t="shared" si="0"/>
      </c>
      <c r="D111" s="53">
        <f t="shared" si="1"/>
      </c>
      <c r="E111" s="53">
        <f t="shared" si="2"/>
      </c>
      <c r="F111" s="53">
        <f t="shared" si="3"/>
      </c>
      <c r="G111" s="53">
        <f t="shared" si="4"/>
      </c>
      <c r="H111" s="59">
        <f t="shared" si="5"/>
      </c>
      <c r="I111" s="56">
        <f t="shared" si="6"/>
      </c>
      <c r="J111" s="56">
        <f t="shared" si="9"/>
      </c>
      <c r="L111" s="46">
        <f t="shared" si="10"/>
      </c>
      <c r="M111" s="79">
        <f t="shared" si="11"/>
      </c>
      <c r="S111" s="22">
        <f>IFERROR(SMALL(发票导入!$AE$5:$AE$3004,104),"")</f>
      </c>
      <c r="T111" s="22">
        <f>IFERROR(SMALL($S$8:$S$507,104),"")</f>
      </c>
      <c r="U111" s="22">
        <f t="shared" si="12"/>
      </c>
      <c r="V111" s="22">
        <f t="shared" si="13"/>
      </c>
      <c r="W111" s="22">
        <f t="shared" si="14"/>
      </c>
    </row>
    <row r="112">
      <c r="A112" s="60">
        <f t="shared" si="7"/>
      </c>
      <c r="B112" s="56">
        <f t="shared" si="8"/>
      </c>
      <c r="C112" s="78">
        <f t="shared" si="0"/>
      </c>
      <c r="D112" s="53">
        <f t="shared" si="1"/>
      </c>
      <c r="E112" s="53">
        <f t="shared" si="2"/>
      </c>
      <c r="F112" s="53">
        <f t="shared" si="3"/>
      </c>
      <c r="G112" s="53">
        <f t="shared" si="4"/>
      </c>
      <c r="H112" s="59">
        <f t="shared" si="5"/>
      </c>
      <c r="I112" s="56">
        <f t="shared" si="6"/>
      </c>
      <c r="J112" s="56">
        <f t="shared" si="9"/>
      </c>
      <c r="L112" s="46">
        <f t="shared" si="10"/>
      </c>
      <c r="M112" s="79">
        <f t="shared" si="11"/>
      </c>
      <c r="S112" s="22">
        <f>IFERROR(SMALL(发票导入!$AE$5:$AE$3004,105),"")</f>
      </c>
      <c r="T112" s="22">
        <f>IFERROR(SMALL($S$8:$S$507,105),"")</f>
      </c>
      <c r="U112" s="22">
        <f t="shared" si="12"/>
      </c>
      <c r="V112" s="22">
        <f t="shared" si="13"/>
      </c>
      <c r="W112" s="22">
        <f t="shared" si="14"/>
      </c>
    </row>
    <row r="113">
      <c r="A113" s="60">
        <f t="shared" si="7"/>
      </c>
      <c r="B113" s="56">
        <f t="shared" si="8"/>
      </c>
      <c r="C113" s="78">
        <f t="shared" si="0"/>
      </c>
      <c r="D113" s="53">
        <f t="shared" si="1"/>
      </c>
      <c r="E113" s="53">
        <f t="shared" si="2"/>
      </c>
      <c r="F113" s="53">
        <f t="shared" si="3"/>
      </c>
      <c r="G113" s="53">
        <f t="shared" si="4"/>
      </c>
      <c r="H113" s="59">
        <f t="shared" si="5"/>
      </c>
      <c r="I113" s="56">
        <f t="shared" si="6"/>
      </c>
      <c r="J113" s="56">
        <f t="shared" si="9"/>
      </c>
      <c r="L113" s="46">
        <f t="shared" si="10"/>
      </c>
      <c r="M113" s="79">
        <f t="shared" si="11"/>
      </c>
      <c r="S113" s="22">
        <f>IFERROR(SMALL(发票导入!$AE$5:$AE$3004,106),"")</f>
      </c>
      <c r="T113" s="22">
        <f>IFERROR(SMALL($S$8:$S$507,106),"")</f>
      </c>
      <c r="U113" s="22">
        <f t="shared" si="12"/>
      </c>
      <c r="V113" s="22">
        <f t="shared" si="13"/>
      </c>
      <c r="W113" s="22">
        <f t="shared" si="14"/>
      </c>
    </row>
    <row r="114">
      <c r="A114" s="60">
        <f t="shared" si="7"/>
      </c>
      <c r="B114" s="56">
        <f t="shared" si="8"/>
      </c>
      <c r="C114" s="78">
        <f t="shared" si="0"/>
      </c>
      <c r="D114" s="53">
        <f t="shared" si="1"/>
      </c>
      <c r="E114" s="53">
        <f t="shared" si="2"/>
      </c>
      <c r="F114" s="53">
        <f t="shared" si="3"/>
      </c>
      <c r="G114" s="53">
        <f t="shared" si="4"/>
      </c>
      <c r="H114" s="59">
        <f t="shared" si="5"/>
      </c>
      <c r="I114" s="56">
        <f t="shared" si="6"/>
      </c>
      <c r="J114" s="56">
        <f t="shared" si="9"/>
      </c>
      <c r="L114" s="46">
        <f t="shared" si="10"/>
      </c>
      <c r="M114" s="79">
        <f t="shared" si="11"/>
      </c>
      <c r="S114" s="22">
        <f>IFERROR(SMALL(发票导入!$AE$5:$AE$3004,107),"")</f>
      </c>
      <c r="T114" s="22">
        <f>IFERROR(SMALL($S$8:$S$507,107),"")</f>
      </c>
      <c r="U114" s="22">
        <f t="shared" si="12"/>
      </c>
      <c r="V114" s="22">
        <f t="shared" si="13"/>
      </c>
      <c r="W114" s="22">
        <f t="shared" si="14"/>
      </c>
    </row>
    <row r="115">
      <c r="A115" s="60">
        <f t="shared" si="7"/>
      </c>
      <c r="B115" s="56">
        <f t="shared" si="8"/>
      </c>
      <c r="C115" s="78">
        <f t="shared" si="0"/>
      </c>
      <c r="D115" s="53">
        <f t="shared" si="1"/>
      </c>
      <c r="E115" s="53">
        <f t="shared" si="2"/>
      </c>
      <c r="F115" s="53">
        <f t="shared" si="3"/>
      </c>
      <c r="G115" s="53">
        <f t="shared" si="4"/>
      </c>
      <c r="H115" s="59">
        <f t="shared" si="5"/>
      </c>
      <c r="I115" s="56">
        <f t="shared" si="6"/>
      </c>
      <c r="J115" s="56">
        <f t="shared" si="9"/>
      </c>
      <c r="L115" s="46">
        <f t="shared" si="10"/>
      </c>
      <c r="M115" s="79">
        <f t="shared" si="11"/>
      </c>
      <c r="S115" s="22">
        <f>IFERROR(SMALL(发票导入!$AE$5:$AE$3004,108),"")</f>
      </c>
      <c r="T115" s="22">
        <f>IFERROR(SMALL($S$8:$S$507,108),"")</f>
      </c>
      <c r="U115" s="22">
        <f t="shared" si="12"/>
      </c>
      <c r="V115" s="22">
        <f t="shared" si="13"/>
      </c>
      <c r="W115" s="22">
        <f t="shared" si="14"/>
      </c>
    </row>
    <row r="116">
      <c r="A116" s="60">
        <f t="shared" si="7"/>
      </c>
      <c r="B116" s="56">
        <f t="shared" si="8"/>
      </c>
      <c r="C116" s="78">
        <f t="shared" si="0"/>
      </c>
      <c r="D116" s="53">
        <f t="shared" si="1"/>
      </c>
      <c r="E116" s="53">
        <f t="shared" si="2"/>
      </c>
      <c r="F116" s="53">
        <f t="shared" si="3"/>
      </c>
      <c r="G116" s="53">
        <f t="shared" si="4"/>
      </c>
      <c r="H116" s="59">
        <f t="shared" si="5"/>
      </c>
      <c r="I116" s="56">
        <f t="shared" si="6"/>
      </c>
      <c r="J116" s="56">
        <f t="shared" si="9"/>
      </c>
      <c r="L116" s="46">
        <f t="shared" si="10"/>
      </c>
      <c r="M116" s="79">
        <f t="shared" si="11"/>
      </c>
      <c r="S116" s="22">
        <f>IFERROR(SMALL(发票导入!$AE$5:$AE$3004,109),"")</f>
      </c>
      <c r="T116" s="22">
        <f>IFERROR(SMALL($S$8:$S$507,109),"")</f>
      </c>
      <c r="U116" s="22">
        <f t="shared" si="12"/>
      </c>
      <c r="V116" s="22">
        <f t="shared" si="13"/>
      </c>
      <c r="W116" s="22">
        <f t="shared" si="14"/>
      </c>
    </row>
    <row r="117">
      <c r="A117" s="60">
        <f t="shared" si="7"/>
      </c>
      <c r="B117" s="56">
        <f t="shared" si="8"/>
      </c>
      <c r="C117" s="78">
        <f t="shared" si="0"/>
      </c>
      <c r="D117" s="53">
        <f t="shared" si="1"/>
      </c>
      <c r="E117" s="53">
        <f t="shared" si="2"/>
      </c>
      <c r="F117" s="53">
        <f t="shared" si="3"/>
      </c>
      <c r="G117" s="53">
        <f t="shared" si="4"/>
      </c>
      <c r="H117" s="59">
        <f t="shared" si="5"/>
      </c>
      <c r="I117" s="56">
        <f t="shared" si="6"/>
      </c>
      <c r="J117" s="56">
        <f t="shared" si="9"/>
      </c>
      <c r="L117" s="46">
        <f t="shared" si="10"/>
      </c>
      <c r="M117" s="79">
        <f t="shared" si="11"/>
      </c>
      <c r="S117" s="22">
        <f>IFERROR(SMALL(发票导入!$AE$5:$AE$3004,110),"")</f>
      </c>
      <c r="T117" s="22">
        <f>IFERROR(SMALL($S$8:$S$507,110),"")</f>
      </c>
      <c r="U117" s="22">
        <f t="shared" si="12"/>
      </c>
      <c r="V117" s="22">
        <f t="shared" si="13"/>
      </c>
      <c r="W117" s="22">
        <f t="shared" si="14"/>
      </c>
    </row>
    <row r="118">
      <c r="A118" s="60">
        <f t="shared" si="7"/>
      </c>
      <c r="B118" s="56">
        <f t="shared" si="8"/>
      </c>
      <c r="C118" s="78">
        <f t="shared" si="0"/>
      </c>
      <c r="D118" s="53">
        <f t="shared" si="1"/>
      </c>
      <c r="E118" s="53">
        <f t="shared" si="2"/>
      </c>
      <c r="F118" s="53">
        <f t="shared" si="3"/>
      </c>
      <c r="G118" s="53">
        <f t="shared" si="4"/>
      </c>
      <c r="H118" s="59">
        <f t="shared" si="5"/>
      </c>
      <c r="I118" s="56">
        <f t="shared" si="6"/>
      </c>
      <c r="J118" s="56">
        <f t="shared" si="9"/>
      </c>
      <c r="L118" s="46">
        <f t="shared" si="10"/>
      </c>
      <c r="M118" s="79">
        <f t="shared" si="11"/>
      </c>
      <c r="S118" s="22">
        <f>IFERROR(SMALL(发票导入!$AE$5:$AE$3004,111),"")</f>
      </c>
      <c r="T118" s="22">
        <f>IFERROR(SMALL($S$8:$S$507,111),"")</f>
      </c>
      <c r="U118" s="22">
        <f t="shared" si="12"/>
      </c>
      <c r="V118" s="22">
        <f t="shared" si="13"/>
      </c>
      <c r="W118" s="22">
        <f t="shared" si="14"/>
      </c>
    </row>
    <row r="119">
      <c r="A119" s="60">
        <f t="shared" si="7"/>
      </c>
      <c r="B119" s="56">
        <f t="shared" si="8"/>
      </c>
      <c r="C119" s="78">
        <f t="shared" si="0"/>
      </c>
      <c r="D119" s="53">
        <f t="shared" si="1"/>
      </c>
      <c r="E119" s="53">
        <f t="shared" si="2"/>
      </c>
      <c r="F119" s="53">
        <f t="shared" si="3"/>
      </c>
      <c r="G119" s="53">
        <f t="shared" si="4"/>
      </c>
      <c r="H119" s="59">
        <f t="shared" si="5"/>
      </c>
      <c r="I119" s="56">
        <f t="shared" si="6"/>
      </c>
      <c r="J119" s="56">
        <f t="shared" si="9"/>
      </c>
      <c r="L119" s="46">
        <f t="shared" si="10"/>
      </c>
      <c r="M119" s="79">
        <f t="shared" si="11"/>
      </c>
      <c r="S119" s="22">
        <f>IFERROR(SMALL(发票导入!$AE$5:$AE$3004,112),"")</f>
      </c>
      <c r="T119" s="22">
        <f>IFERROR(SMALL($S$8:$S$507,112),"")</f>
      </c>
      <c r="U119" s="22">
        <f t="shared" si="12"/>
      </c>
      <c r="V119" s="22">
        <f t="shared" si="13"/>
      </c>
      <c r="W119" s="22">
        <f t="shared" si="14"/>
      </c>
    </row>
    <row r="120">
      <c r="A120" s="60">
        <f t="shared" si="7"/>
      </c>
      <c r="B120" s="56">
        <f t="shared" si="8"/>
      </c>
      <c r="C120" s="78">
        <f t="shared" si="0"/>
      </c>
      <c r="D120" s="53">
        <f t="shared" si="1"/>
      </c>
      <c r="E120" s="53">
        <f t="shared" si="2"/>
      </c>
      <c r="F120" s="53">
        <f t="shared" si="3"/>
      </c>
      <c r="G120" s="53">
        <f t="shared" si="4"/>
      </c>
      <c r="H120" s="59">
        <f t="shared" si="5"/>
      </c>
      <c r="I120" s="56">
        <f t="shared" si="6"/>
      </c>
      <c r="J120" s="56">
        <f t="shared" si="9"/>
      </c>
      <c r="L120" s="46">
        <f t="shared" si="10"/>
      </c>
      <c r="M120" s="79">
        <f t="shared" si="11"/>
      </c>
      <c r="S120" s="22">
        <f>IFERROR(SMALL(发票导入!$AE$5:$AE$3004,113),"")</f>
      </c>
      <c r="T120" s="22">
        <f>IFERROR(SMALL($S$8:$S$507,113),"")</f>
      </c>
      <c r="U120" s="22">
        <f t="shared" si="12"/>
      </c>
      <c r="V120" s="22">
        <f t="shared" si="13"/>
      </c>
      <c r="W120" s="22">
        <f t="shared" si="14"/>
      </c>
    </row>
    <row r="121">
      <c r="A121" s="60">
        <f t="shared" si="7"/>
      </c>
      <c r="B121" s="56">
        <f t="shared" si="8"/>
      </c>
      <c r="C121" s="78">
        <f t="shared" si="0"/>
      </c>
      <c r="D121" s="53">
        <f t="shared" si="1"/>
      </c>
      <c r="E121" s="53">
        <f t="shared" si="2"/>
      </c>
      <c r="F121" s="53">
        <f t="shared" si="3"/>
      </c>
      <c r="G121" s="53">
        <f t="shared" si="4"/>
      </c>
      <c r="H121" s="59">
        <f t="shared" si="5"/>
      </c>
      <c r="I121" s="56">
        <f t="shared" si="6"/>
      </c>
      <c r="J121" s="56">
        <f t="shared" si="9"/>
      </c>
      <c r="L121" s="46">
        <f t="shared" si="10"/>
      </c>
      <c r="M121" s="79">
        <f t="shared" si="11"/>
      </c>
      <c r="S121" s="22">
        <f>IFERROR(SMALL(发票导入!$AE$5:$AE$3004,114),"")</f>
      </c>
      <c r="T121" s="22">
        <f>IFERROR(SMALL($S$8:$S$507,114),"")</f>
      </c>
      <c r="U121" s="22">
        <f t="shared" si="12"/>
      </c>
      <c r="V121" s="22">
        <f t="shared" si="13"/>
      </c>
      <c r="W121" s="22">
        <f t="shared" si="14"/>
      </c>
    </row>
    <row r="122">
      <c r="A122" s="60">
        <f t="shared" si="7"/>
      </c>
      <c r="B122" s="56">
        <f t="shared" si="8"/>
      </c>
      <c r="C122" s="78">
        <f t="shared" si="0"/>
      </c>
      <c r="D122" s="53">
        <f t="shared" si="1"/>
      </c>
      <c r="E122" s="53">
        <f t="shared" si="2"/>
      </c>
      <c r="F122" s="53">
        <f t="shared" si="3"/>
      </c>
      <c r="G122" s="53">
        <f t="shared" si="4"/>
      </c>
      <c r="H122" s="59">
        <f t="shared" si="5"/>
      </c>
      <c r="I122" s="56">
        <f t="shared" si="6"/>
      </c>
      <c r="J122" s="56">
        <f t="shared" si="9"/>
      </c>
      <c r="L122" s="46">
        <f t="shared" si="10"/>
      </c>
      <c r="M122" s="79">
        <f t="shared" si="11"/>
      </c>
      <c r="S122" s="22">
        <f>IFERROR(SMALL(发票导入!$AE$5:$AE$3004,115),"")</f>
      </c>
      <c r="T122" s="22">
        <f>IFERROR(SMALL($S$8:$S$507,115),"")</f>
      </c>
      <c r="U122" s="22">
        <f t="shared" si="12"/>
      </c>
      <c r="V122" s="22">
        <f t="shared" si="13"/>
      </c>
      <c r="W122" s="22">
        <f t="shared" si="14"/>
      </c>
    </row>
    <row r="123">
      <c r="A123" s="60">
        <f t="shared" si="7"/>
      </c>
      <c r="B123" s="56">
        <f t="shared" si="8"/>
      </c>
      <c r="C123" s="78">
        <f t="shared" si="0"/>
      </c>
      <c r="D123" s="53">
        <f t="shared" si="1"/>
      </c>
      <c r="E123" s="53">
        <f t="shared" si="2"/>
      </c>
      <c r="F123" s="53">
        <f t="shared" si="3"/>
      </c>
      <c r="G123" s="53">
        <f t="shared" si="4"/>
      </c>
      <c r="H123" s="59">
        <f t="shared" si="5"/>
      </c>
      <c r="I123" s="56">
        <f t="shared" si="6"/>
      </c>
      <c r="J123" s="56">
        <f t="shared" si="9"/>
      </c>
      <c r="L123" s="46">
        <f t="shared" si="10"/>
      </c>
      <c r="M123" s="79">
        <f t="shared" si="11"/>
      </c>
      <c r="S123" s="22">
        <f>IFERROR(SMALL(发票导入!$AE$5:$AE$3004,116),"")</f>
      </c>
      <c r="T123" s="22">
        <f>IFERROR(SMALL($S$8:$S$507,116),"")</f>
      </c>
      <c r="U123" s="22">
        <f t="shared" si="12"/>
      </c>
      <c r="V123" s="22">
        <f t="shared" si="13"/>
      </c>
      <c r="W123" s="22">
        <f t="shared" si="14"/>
      </c>
    </row>
    <row r="124">
      <c r="A124" s="60">
        <f t="shared" si="7"/>
      </c>
      <c r="B124" s="56">
        <f t="shared" si="8"/>
      </c>
      <c r="C124" s="78">
        <f t="shared" si="0"/>
      </c>
      <c r="D124" s="53">
        <f t="shared" si="1"/>
      </c>
      <c r="E124" s="53">
        <f t="shared" si="2"/>
      </c>
      <c r="F124" s="53">
        <f t="shared" si="3"/>
      </c>
      <c r="G124" s="53">
        <f t="shared" si="4"/>
      </c>
      <c r="H124" s="59">
        <f t="shared" si="5"/>
      </c>
      <c r="I124" s="56">
        <f t="shared" si="6"/>
      </c>
      <c r="J124" s="56">
        <f t="shared" si="9"/>
      </c>
      <c r="L124" s="46">
        <f t="shared" si="10"/>
      </c>
      <c r="M124" s="79">
        <f t="shared" si="11"/>
      </c>
      <c r="S124" s="22">
        <f>IFERROR(SMALL(发票导入!$AE$5:$AE$3004,117),"")</f>
      </c>
      <c r="T124" s="22">
        <f>IFERROR(SMALL($S$8:$S$507,117),"")</f>
      </c>
      <c r="U124" s="22">
        <f t="shared" si="12"/>
      </c>
      <c r="V124" s="22">
        <f t="shared" si="13"/>
      </c>
      <c r="W124" s="22">
        <f t="shared" si="14"/>
      </c>
    </row>
    <row r="125">
      <c r="A125" s="60">
        <f t="shared" si="7"/>
      </c>
      <c r="B125" s="56">
        <f t="shared" si="8"/>
      </c>
      <c r="C125" s="78">
        <f t="shared" si="0"/>
      </c>
      <c r="D125" s="53">
        <f t="shared" si="1"/>
      </c>
      <c r="E125" s="53">
        <f t="shared" si="2"/>
      </c>
      <c r="F125" s="53">
        <f t="shared" si="3"/>
      </c>
      <c r="G125" s="53">
        <f t="shared" si="4"/>
      </c>
      <c r="H125" s="59">
        <f t="shared" si="5"/>
      </c>
      <c r="I125" s="56">
        <f t="shared" si="6"/>
      </c>
      <c r="J125" s="56">
        <f t="shared" si="9"/>
      </c>
      <c r="L125" s="46">
        <f t="shared" si="10"/>
      </c>
      <c r="M125" s="79">
        <f t="shared" si="11"/>
      </c>
      <c r="S125" s="22">
        <f>IFERROR(SMALL(发票导入!$AE$5:$AE$3004,118),"")</f>
      </c>
      <c r="T125" s="22">
        <f>IFERROR(SMALL($S$8:$S$507,118),"")</f>
      </c>
      <c r="U125" s="22">
        <f t="shared" si="12"/>
      </c>
      <c r="V125" s="22">
        <f t="shared" si="13"/>
      </c>
      <c r="W125" s="22">
        <f t="shared" si="14"/>
      </c>
    </row>
    <row r="126">
      <c r="A126" s="60">
        <f t="shared" si="7"/>
      </c>
      <c r="B126" s="56">
        <f t="shared" si="8"/>
      </c>
      <c r="C126" s="78">
        <f t="shared" si="0"/>
      </c>
      <c r="D126" s="53">
        <f t="shared" si="1"/>
      </c>
      <c r="E126" s="53">
        <f t="shared" si="2"/>
      </c>
      <c r="F126" s="53">
        <f t="shared" si="3"/>
      </c>
      <c r="G126" s="53">
        <f t="shared" si="4"/>
      </c>
      <c r="H126" s="59">
        <f t="shared" si="5"/>
      </c>
      <c r="I126" s="56">
        <f t="shared" si="6"/>
      </c>
      <c r="J126" s="56">
        <f t="shared" si="9"/>
      </c>
      <c r="L126" s="46">
        <f t="shared" si="10"/>
      </c>
      <c r="M126" s="79">
        <f t="shared" si="11"/>
      </c>
      <c r="S126" s="22">
        <f>IFERROR(SMALL(发票导入!$AE$5:$AE$3004,119),"")</f>
      </c>
      <c r="T126" s="22">
        <f>IFERROR(SMALL($S$8:$S$507,119),"")</f>
      </c>
      <c r="U126" s="22">
        <f t="shared" si="12"/>
      </c>
      <c r="V126" s="22">
        <f t="shared" si="13"/>
      </c>
      <c r="W126" s="22">
        <f t="shared" si="14"/>
      </c>
    </row>
    <row r="127">
      <c r="A127" s="60">
        <f t="shared" si="7"/>
      </c>
      <c r="B127" s="56">
        <f t="shared" si="8"/>
      </c>
      <c r="C127" s="78">
        <f t="shared" si="0"/>
      </c>
      <c r="D127" s="53">
        <f t="shared" si="1"/>
      </c>
      <c r="E127" s="53">
        <f t="shared" si="2"/>
      </c>
      <c r="F127" s="53">
        <f t="shared" si="3"/>
      </c>
      <c r="G127" s="53">
        <f t="shared" si="4"/>
      </c>
      <c r="H127" s="59">
        <f t="shared" si="5"/>
      </c>
      <c r="I127" s="56">
        <f t="shared" si="6"/>
      </c>
      <c r="J127" s="56">
        <f t="shared" si="9"/>
      </c>
      <c r="L127" s="46">
        <f t="shared" si="10"/>
      </c>
      <c r="M127" s="79">
        <f t="shared" si="11"/>
      </c>
      <c r="S127" s="22">
        <f>IFERROR(SMALL(发票导入!$AE$5:$AE$3004,120),"")</f>
      </c>
      <c r="T127" s="22">
        <f>IFERROR(SMALL($S$8:$S$507,120),"")</f>
      </c>
      <c r="U127" s="22">
        <f t="shared" si="12"/>
      </c>
      <c r="V127" s="22">
        <f t="shared" si="13"/>
      </c>
      <c r="W127" s="22">
        <f t="shared" si="14"/>
      </c>
    </row>
    <row r="128">
      <c r="A128" s="60">
        <f t="shared" si="7"/>
      </c>
      <c r="B128" s="56">
        <f t="shared" si="8"/>
      </c>
      <c r="C128" s="78">
        <f t="shared" si="0"/>
      </c>
      <c r="D128" s="53">
        <f t="shared" si="1"/>
      </c>
      <c r="E128" s="53">
        <f t="shared" si="2"/>
      </c>
      <c r="F128" s="53">
        <f t="shared" si="3"/>
      </c>
      <c r="G128" s="53">
        <f t="shared" si="4"/>
      </c>
      <c r="H128" s="59">
        <f t="shared" si="5"/>
      </c>
      <c r="I128" s="56">
        <f t="shared" si="6"/>
      </c>
      <c r="J128" s="56">
        <f t="shared" si="9"/>
      </c>
      <c r="L128" s="46">
        <f t="shared" si="10"/>
      </c>
      <c r="M128" s="79">
        <f t="shared" si="11"/>
      </c>
      <c r="S128" s="22">
        <f>IFERROR(SMALL(发票导入!$AE$5:$AE$3004,121),"")</f>
      </c>
      <c r="T128" s="22">
        <f>IFERROR(SMALL($S$8:$S$507,121),"")</f>
      </c>
      <c r="U128" s="22">
        <f t="shared" si="12"/>
      </c>
      <c r="V128" s="22">
        <f t="shared" si="13"/>
      </c>
      <c r="W128" s="22">
        <f t="shared" si="14"/>
      </c>
    </row>
    <row r="129">
      <c r="A129" s="60">
        <f t="shared" si="7"/>
      </c>
      <c r="B129" s="56">
        <f t="shared" si="8"/>
      </c>
      <c r="C129" s="78">
        <f t="shared" si="0"/>
      </c>
      <c r="D129" s="53">
        <f t="shared" si="1"/>
      </c>
      <c r="E129" s="53">
        <f t="shared" si="2"/>
      </c>
      <c r="F129" s="53">
        <f t="shared" si="3"/>
      </c>
      <c r="G129" s="53">
        <f t="shared" si="4"/>
      </c>
      <c r="H129" s="59">
        <f t="shared" si="5"/>
      </c>
      <c r="I129" s="56">
        <f t="shared" si="6"/>
      </c>
      <c r="J129" s="56">
        <f t="shared" si="9"/>
      </c>
      <c r="L129" s="46">
        <f t="shared" si="10"/>
      </c>
      <c r="M129" s="79">
        <f t="shared" si="11"/>
      </c>
      <c r="S129" s="22">
        <f>IFERROR(SMALL(发票导入!$AE$5:$AE$3004,122),"")</f>
      </c>
      <c r="T129" s="22">
        <f>IFERROR(SMALL($S$8:$S$507,122),"")</f>
      </c>
      <c r="U129" s="22">
        <f t="shared" si="12"/>
      </c>
      <c r="V129" s="22">
        <f t="shared" si="13"/>
      </c>
      <c r="W129" s="22">
        <f t="shared" si="14"/>
      </c>
    </row>
    <row r="130">
      <c r="A130" s="60">
        <f t="shared" si="7"/>
      </c>
      <c r="B130" s="56">
        <f t="shared" si="8"/>
      </c>
      <c r="C130" s="78">
        <f t="shared" si="0"/>
      </c>
      <c r="D130" s="53">
        <f t="shared" si="1"/>
      </c>
      <c r="E130" s="53">
        <f t="shared" si="2"/>
      </c>
      <c r="F130" s="53">
        <f t="shared" si="3"/>
      </c>
      <c r="G130" s="53">
        <f t="shared" si="4"/>
      </c>
      <c r="H130" s="59">
        <f t="shared" si="5"/>
      </c>
      <c r="I130" s="56">
        <f t="shared" si="6"/>
      </c>
      <c r="J130" s="56">
        <f t="shared" si="9"/>
      </c>
      <c r="L130" s="46">
        <f t="shared" si="10"/>
      </c>
      <c r="M130" s="79">
        <f t="shared" si="11"/>
      </c>
      <c r="S130" s="22">
        <f>IFERROR(SMALL(发票导入!$AE$5:$AE$3004,123),"")</f>
      </c>
      <c r="T130" s="22">
        <f>IFERROR(SMALL($S$8:$S$507,123),"")</f>
      </c>
      <c r="U130" s="22">
        <f t="shared" si="12"/>
      </c>
      <c r="V130" s="22">
        <f t="shared" si="13"/>
      </c>
      <c r="W130" s="22">
        <f t="shared" si="14"/>
      </c>
    </row>
    <row r="131">
      <c r="A131" s="60">
        <f t="shared" si="7"/>
      </c>
      <c r="B131" s="56">
        <f t="shared" si="8"/>
      </c>
      <c r="C131" s="78">
        <f t="shared" si="0"/>
      </c>
      <c r="D131" s="53">
        <f t="shared" si="1"/>
      </c>
      <c r="E131" s="53">
        <f t="shared" si="2"/>
      </c>
      <c r="F131" s="53">
        <f t="shared" si="3"/>
      </c>
      <c r="G131" s="53">
        <f t="shared" si="4"/>
      </c>
      <c r="H131" s="59">
        <f t="shared" si="5"/>
      </c>
      <c r="I131" s="56">
        <f t="shared" si="6"/>
      </c>
      <c r="J131" s="56">
        <f t="shared" si="9"/>
      </c>
      <c r="L131" s="46">
        <f t="shared" si="10"/>
      </c>
      <c r="M131" s="79">
        <f t="shared" si="11"/>
      </c>
      <c r="S131" s="22">
        <f>IFERROR(SMALL(发票导入!$AE$5:$AE$3004,124),"")</f>
      </c>
      <c r="T131" s="22">
        <f>IFERROR(SMALL($S$8:$S$507,124),"")</f>
      </c>
      <c r="U131" s="22">
        <f t="shared" si="12"/>
      </c>
      <c r="V131" s="22">
        <f t="shared" si="13"/>
      </c>
      <c r="W131" s="22">
        <f t="shared" si="14"/>
      </c>
    </row>
    <row r="132">
      <c r="A132" s="60">
        <f t="shared" si="7"/>
      </c>
      <c r="B132" s="56">
        <f t="shared" si="8"/>
      </c>
      <c r="C132" s="78">
        <f t="shared" si="0"/>
      </c>
      <c r="D132" s="53">
        <f t="shared" si="1"/>
      </c>
      <c r="E132" s="53">
        <f t="shared" si="2"/>
      </c>
      <c r="F132" s="53">
        <f t="shared" si="3"/>
      </c>
      <c r="G132" s="53">
        <f t="shared" si="4"/>
      </c>
      <c r="H132" s="59">
        <f t="shared" si="5"/>
      </c>
      <c r="I132" s="56">
        <f t="shared" si="6"/>
      </c>
      <c r="J132" s="56">
        <f t="shared" si="9"/>
      </c>
      <c r="L132" s="46">
        <f t="shared" si="10"/>
      </c>
      <c r="M132" s="79">
        <f t="shared" si="11"/>
      </c>
      <c r="S132" s="22">
        <f>IFERROR(SMALL(发票导入!$AE$5:$AE$3004,125),"")</f>
      </c>
      <c r="T132" s="22">
        <f>IFERROR(SMALL($S$8:$S$507,125),"")</f>
      </c>
      <c r="U132" s="22">
        <f t="shared" si="12"/>
      </c>
      <c r="V132" s="22">
        <f t="shared" si="13"/>
      </c>
      <c r="W132" s="22">
        <f t="shared" si="14"/>
      </c>
    </row>
    <row r="133">
      <c r="A133" s="60">
        <f t="shared" si="7"/>
      </c>
      <c r="B133" s="56">
        <f t="shared" si="8"/>
      </c>
      <c r="C133" s="78">
        <f t="shared" si="0"/>
      </c>
      <c r="D133" s="53">
        <f t="shared" si="1"/>
      </c>
      <c r="E133" s="53">
        <f t="shared" si="2"/>
      </c>
      <c r="F133" s="53">
        <f t="shared" si="3"/>
      </c>
      <c r="G133" s="53">
        <f t="shared" si="4"/>
      </c>
      <c r="H133" s="59">
        <f t="shared" si="5"/>
      </c>
      <c r="I133" s="56">
        <f t="shared" si="6"/>
      </c>
      <c r="J133" s="56">
        <f t="shared" si="9"/>
      </c>
      <c r="L133" s="46">
        <f t="shared" si="10"/>
      </c>
      <c r="M133" s="79">
        <f t="shared" si="11"/>
      </c>
      <c r="S133" s="22">
        <f>IFERROR(SMALL(发票导入!$AE$5:$AE$3004,126),"")</f>
      </c>
      <c r="T133" s="22">
        <f>IFERROR(SMALL($S$8:$S$507,126),"")</f>
      </c>
      <c r="U133" s="22">
        <f t="shared" si="12"/>
      </c>
      <c r="V133" s="22">
        <f t="shared" si="13"/>
      </c>
      <c r="W133" s="22">
        <f t="shared" si="14"/>
      </c>
    </row>
    <row r="134">
      <c r="A134" s="60">
        <f t="shared" si="7"/>
      </c>
      <c r="B134" s="56">
        <f t="shared" si="8"/>
      </c>
      <c r="C134" s="78">
        <f t="shared" si="0"/>
      </c>
      <c r="D134" s="53">
        <f t="shared" si="1"/>
      </c>
      <c r="E134" s="53">
        <f t="shared" si="2"/>
      </c>
      <c r="F134" s="53">
        <f t="shared" si="3"/>
      </c>
      <c r="G134" s="53">
        <f t="shared" si="4"/>
      </c>
      <c r="H134" s="59">
        <f t="shared" si="5"/>
      </c>
      <c r="I134" s="56">
        <f t="shared" si="6"/>
      </c>
      <c r="J134" s="56">
        <f t="shared" si="9"/>
      </c>
      <c r="L134" s="46">
        <f t="shared" si="10"/>
      </c>
      <c r="M134" s="79">
        <f t="shared" si="11"/>
      </c>
      <c r="S134" s="22">
        <f>IFERROR(SMALL(发票导入!$AE$5:$AE$3004,127),"")</f>
      </c>
      <c r="T134" s="22">
        <f>IFERROR(SMALL($S$8:$S$507,127),"")</f>
      </c>
      <c r="U134" s="22">
        <f t="shared" si="12"/>
      </c>
      <c r="V134" s="22">
        <f t="shared" si="13"/>
      </c>
      <c r="W134" s="22">
        <f t="shared" si="14"/>
      </c>
    </row>
    <row r="135">
      <c r="A135" s="60">
        <f t="shared" si="7"/>
      </c>
      <c r="B135" s="56">
        <f t="shared" si="8"/>
      </c>
      <c r="C135" s="78">
        <f t="shared" si="0"/>
      </c>
      <c r="D135" s="53">
        <f t="shared" si="1"/>
      </c>
      <c r="E135" s="53">
        <f t="shared" si="2"/>
      </c>
      <c r="F135" s="53">
        <f t="shared" si="3"/>
      </c>
      <c r="G135" s="53">
        <f t="shared" si="4"/>
      </c>
      <c r="H135" s="59">
        <f t="shared" si="5"/>
      </c>
      <c r="I135" s="56">
        <f t="shared" si="6"/>
      </c>
      <c r="J135" s="56">
        <f t="shared" si="9"/>
      </c>
      <c r="L135" s="46">
        <f t="shared" si="10"/>
      </c>
      <c r="M135" s="79">
        <f t="shared" si="11"/>
      </c>
      <c r="S135" s="22">
        <f>IFERROR(SMALL(发票导入!$AE$5:$AE$3004,128),"")</f>
      </c>
      <c r="T135" s="22">
        <f>IFERROR(SMALL($S$8:$S$507,128),"")</f>
      </c>
      <c r="U135" s="22">
        <f t="shared" si="12"/>
      </c>
      <c r="V135" s="22">
        <f t="shared" si="13"/>
      </c>
      <c r="W135" s="22">
        <f t="shared" si="14"/>
      </c>
    </row>
    <row r="136">
      <c r="A136" s="60">
        <f t="shared" si="7"/>
      </c>
      <c r="B136" s="56">
        <f t="shared" si="8"/>
      </c>
      <c r="C136" s="78">
        <f t="shared" si="0"/>
      </c>
      <c r="D136" s="53">
        <f t="shared" si="1"/>
      </c>
      <c r="E136" s="53">
        <f t="shared" si="2"/>
      </c>
      <c r="F136" s="53">
        <f t="shared" si="3"/>
      </c>
      <c r="G136" s="53">
        <f t="shared" si="4"/>
      </c>
      <c r="H136" s="59">
        <f t="shared" si="5"/>
      </c>
      <c r="I136" s="56">
        <f t="shared" si="6"/>
      </c>
      <c r="J136" s="56">
        <f t="shared" si="9"/>
      </c>
      <c r="L136" s="46">
        <f t="shared" si="10"/>
      </c>
      <c r="M136" s="79">
        <f t="shared" si="11"/>
      </c>
      <c r="S136" s="22">
        <f>IFERROR(SMALL(发票导入!$AE$5:$AE$3004,129),"")</f>
      </c>
      <c r="T136" s="22">
        <f>IFERROR(SMALL($S$8:$S$507,129),"")</f>
      </c>
      <c r="U136" s="22">
        <f t="shared" si="12"/>
      </c>
      <c r="V136" s="22">
        <f t="shared" si="13"/>
      </c>
      <c r="W136" s="22">
        <f t="shared" si="14"/>
      </c>
    </row>
    <row r="137">
      <c r="A137" s="60">
        <f t="shared" si="7"/>
      </c>
      <c r="B137" s="56">
        <f t="shared" si="8"/>
      </c>
      <c r="C137" s="78">
        <f t="shared" si="0"/>
      </c>
      <c r="D137" s="53">
        <f t="shared" si="1"/>
      </c>
      <c r="E137" s="53">
        <f t="shared" si="2"/>
      </c>
      <c r="F137" s="53">
        <f t="shared" si="3"/>
      </c>
      <c r="G137" s="53">
        <f t="shared" si="4"/>
      </c>
      <c r="H137" s="59">
        <f t="shared" si="5"/>
      </c>
      <c r="I137" s="56">
        <f t="shared" si="6"/>
      </c>
      <c r="J137" s="56">
        <f t="shared" si="9"/>
      </c>
      <c r="L137" s="46">
        <f t="shared" si="10"/>
      </c>
      <c r="M137" s="79">
        <f t="shared" si="11"/>
      </c>
      <c r="S137" s="22">
        <f>IFERROR(SMALL(发票导入!$AE$5:$AE$3004,130),"")</f>
      </c>
      <c r="T137" s="22">
        <f>IFERROR(SMALL($S$8:$S$507,130),"")</f>
      </c>
      <c r="U137" s="22">
        <f t="shared" si="12"/>
      </c>
      <c r="V137" s="22">
        <f t="shared" si="13"/>
      </c>
      <c r="W137" s="22">
        <f t="shared" si="14"/>
      </c>
    </row>
    <row r="138">
      <c r="A138" s="60">
        <f t="shared" si="7"/>
      </c>
      <c r="B138" s="56">
        <f t="shared" si="8"/>
      </c>
      <c r="C138" s="78">
        <f t="shared" si="0"/>
      </c>
      <c r="D138" s="53">
        <f t="shared" si="1"/>
      </c>
      <c r="E138" s="53">
        <f t="shared" si="2"/>
      </c>
      <c r="F138" s="53">
        <f t="shared" si="3"/>
      </c>
      <c r="G138" s="53">
        <f t="shared" si="4"/>
      </c>
      <c r="H138" s="59">
        <f t="shared" si="5"/>
      </c>
      <c r="I138" s="56">
        <f t="shared" si="6"/>
      </c>
      <c r="J138" s="56">
        <f t="shared" si="9"/>
      </c>
      <c r="L138" s="46">
        <f t="shared" si="10"/>
      </c>
      <c r="M138" s="79">
        <f t="shared" si="11"/>
      </c>
      <c r="S138" s="22">
        <f>IFERROR(SMALL(发票导入!$AE$5:$AE$3004,131),"")</f>
      </c>
      <c r="T138" s="22">
        <f>IFERROR(SMALL($S$8:$S$507,131),"")</f>
      </c>
      <c r="U138" s="22">
        <f t="shared" si="12"/>
      </c>
      <c r="V138" s="22">
        <f t="shared" si="13"/>
      </c>
      <c r="W138" s="22">
        <f t="shared" si="14"/>
      </c>
    </row>
    <row r="139">
      <c r="A139" s="60">
        <f t="shared" si="7"/>
      </c>
      <c r="B139" s="56">
        <f t="shared" si="8"/>
      </c>
      <c r="C139" s="78">
        <f t="shared" si="0"/>
      </c>
      <c r="D139" s="53">
        <f t="shared" si="1"/>
      </c>
      <c r="E139" s="53">
        <f t="shared" si="2"/>
      </c>
      <c r="F139" s="53">
        <f t="shared" si="3"/>
      </c>
      <c r="G139" s="53">
        <f t="shared" si="4"/>
      </c>
      <c r="H139" s="59">
        <f t="shared" si="5"/>
      </c>
      <c r="I139" s="56">
        <f t="shared" si="6"/>
      </c>
      <c r="J139" s="56">
        <f t="shared" si="9"/>
      </c>
      <c r="L139" s="46">
        <f t="shared" si="10"/>
      </c>
      <c r="M139" s="79">
        <f t="shared" si="11"/>
      </c>
      <c r="S139" s="22">
        <f>IFERROR(SMALL(发票导入!$AE$5:$AE$3004,132),"")</f>
      </c>
      <c r="T139" s="22">
        <f>IFERROR(SMALL($S$8:$S$507,132),"")</f>
      </c>
      <c r="U139" s="22">
        <f t="shared" si="12"/>
      </c>
      <c r="V139" s="22">
        <f t="shared" si="13"/>
      </c>
      <c r="W139" s="22">
        <f t="shared" si="14"/>
      </c>
    </row>
    <row r="140">
      <c r="A140" s="60">
        <f t="shared" si="7"/>
      </c>
      <c r="B140" s="56">
        <f t="shared" si="8"/>
      </c>
      <c r="C140" s="78">
        <f t="shared" si="0"/>
      </c>
      <c r="D140" s="53">
        <f t="shared" si="1"/>
      </c>
      <c r="E140" s="53">
        <f t="shared" si="2"/>
      </c>
      <c r="F140" s="53">
        <f t="shared" si="3"/>
      </c>
      <c r="G140" s="53">
        <f t="shared" si="4"/>
      </c>
      <c r="H140" s="59">
        <f t="shared" si="5"/>
      </c>
      <c r="I140" s="56">
        <f t="shared" si="6"/>
      </c>
      <c r="J140" s="56">
        <f t="shared" si="9"/>
      </c>
      <c r="L140" s="46">
        <f t="shared" si="10"/>
      </c>
      <c r="M140" s="79">
        <f t="shared" si="11"/>
      </c>
      <c r="S140" s="22">
        <f>IFERROR(SMALL(发票导入!$AE$5:$AE$3004,133),"")</f>
      </c>
      <c r="T140" s="22">
        <f>IFERROR(SMALL($S$8:$S$507,133),"")</f>
      </c>
      <c r="U140" s="22">
        <f t="shared" si="12"/>
      </c>
      <c r="V140" s="22">
        <f t="shared" si="13"/>
      </c>
      <c r="W140" s="22">
        <f t="shared" si="14"/>
      </c>
    </row>
    <row r="141">
      <c r="A141" s="60">
        <f t="shared" si="7"/>
      </c>
      <c r="B141" s="56">
        <f t="shared" si="8"/>
      </c>
      <c r="C141" s="78">
        <f t="shared" si="0"/>
      </c>
      <c r="D141" s="53">
        <f t="shared" si="1"/>
      </c>
      <c r="E141" s="53">
        <f t="shared" si="2"/>
      </c>
      <c r="F141" s="53">
        <f t="shared" si="3"/>
      </c>
      <c r="G141" s="53">
        <f t="shared" si="4"/>
      </c>
      <c r="H141" s="59">
        <f t="shared" si="5"/>
      </c>
      <c r="I141" s="56">
        <f t="shared" si="6"/>
      </c>
      <c r="J141" s="56">
        <f t="shared" si="9"/>
      </c>
      <c r="L141" s="46">
        <f t="shared" si="10"/>
      </c>
      <c r="M141" s="79">
        <f t="shared" si="11"/>
      </c>
      <c r="S141" s="22">
        <f>IFERROR(SMALL(发票导入!$AE$5:$AE$3004,134),"")</f>
      </c>
      <c r="T141" s="22">
        <f>IFERROR(SMALL($S$8:$S$507,134),"")</f>
      </c>
      <c r="U141" s="22">
        <f t="shared" si="12"/>
      </c>
      <c r="V141" s="22">
        <f t="shared" si="13"/>
      </c>
      <c r="W141" s="22">
        <f t="shared" si="14"/>
      </c>
    </row>
    <row r="142">
      <c r="A142" s="60">
        <f t="shared" si="7"/>
      </c>
      <c r="B142" s="56">
        <f t="shared" si="8"/>
      </c>
      <c r="C142" s="78">
        <f t="shared" si="0"/>
      </c>
      <c r="D142" s="53">
        <f t="shared" si="1"/>
      </c>
      <c r="E142" s="53">
        <f t="shared" si="2"/>
      </c>
      <c r="F142" s="53">
        <f t="shared" si="3"/>
      </c>
      <c r="G142" s="53">
        <f t="shared" si="4"/>
      </c>
      <c r="H142" s="59">
        <f t="shared" si="5"/>
      </c>
      <c r="I142" s="56">
        <f t="shared" si="6"/>
      </c>
      <c r="J142" s="56">
        <f t="shared" si="9"/>
      </c>
      <c r="L142" s="46">
        <f t="shared" si="10"/>
      </c>
      <c r="M142" s="79">
        <f t="shared" si="11"/>
      </c>
      <c r="S142" s="22">
        <f>IFERROR(SMALL(发票导入!$AE$5:$AE$3004,135),"")</f>
      </c>
      <c r="T142" s="22">
        <f>IFERROR(SMALL($S$8:$S$507,135),"")</f>
      </c>
      <c r="U142" s="22">
        <f t="shared" si="12"/>
      </c>
      <c r="V142" s="22">
        <f t="shared" si="13"/>
      </c>
      <c r="W142" s="22">
        <f t="shared" si="14"/>
      </c>
    </row>
    <row r="143">
      <c r="A143" s="60">
        <f t="shared" si="7"/>
      </c>
      <c r="B143" s="56">
        <f t="shared" si="8"/>
      </c>
      <c r="C143" s="78">
        <f t="shared" si="0"/>
      </c>
      <c r="D143" s="53">
        <f t="shared" si="1"/>
      </c>
      <c r="E143" s="53">
        <f t="shared" si="2"/>
      </c>
      <c r="F143" s="53">
        <f t="shared" si="3"/>
      </c>
      <c r="G143" s="53">
        <f t="shared" si="4"/>
      </c>
      <c r="H143" s="59">
        <f t="shared" si="5"/>
      </c>
      <c r="I143" s="56">
        <f t="shared" si="6"/>
      </c>
      <c r="J143" s="56">
        <f t="shared" si="9"/>
      </c>
      <c r="L143" s="46">
        <f t="shared" si="10"/>
      </c>
      <c r="M143" s="79">
        <f t="shared" si="11"/>
      </c>
      <c r="S143" s="22">
        <f>IFERROR(SMALL(发票导入!$AE$5:$AE$3004,136),"")</f>
      </c>
      <c r="T143" s="22">
        <f>IFERROR(SMALL($S$8:$S$507,136),"")</f>
      </c>
      <c r="U143" s="22">
        <f t="shared" si="12"/>
      </c>
      <c r="V143" s="22">
        <f t="shared" si="13"/>
      </c>
      <c r="W143" s="22">
        <f t="shared" si="14"/>
      </c>
    </row>
    <row r="144">
      <c r="A144" s="60">
        <f t="shared" si="7"/>
      </c>
      <c r="B144" s="56">
        <f t="shared" si="8"/>
      </c>
      <c r="C144" s="78">
        <f t="shared" si="0"/>
      </c>
      <c r="D144" s="53">
        <f t="shared" si="1"/>
      </c>
      <c r="E144" s="53">
        <f t="shared" si="2"/>
      </c>
      <c r="F144" s="53">
        <f t="shared" si="3"/>
      </c>
      <c r="G144" s="53">
        <f t="shared" si="4"/>
      </c>
      <c r="H144" s="59">
        <f t="shared" si="5"/>
      </c>
      <c r="I144" s="56">
        <f t="shared" si="6"/>
      </c>
      <c r="J144" s="56">
        <f t="shared" si="9"/>
      </c>
      <c r="L144" s="46">
        <f t="shared" si="10"/>
      </c>
      <c r="M144" s="79">
        <f t="shared" si="11"/>
      </c>
      <c r="S144" s="22">
        <f>IFERROR(SMALL(发票导入!$AE$5:$AE$3004,137),"")</f>
      </c>
      <c r="T144" s="22">
        <f>IFERROR(SMALL($S$8:$S$507,137),"")</f>
      </c>
      <c r="U144" s="22">
        <f t="shared" si="12"/>
      </c>
      <c r="V144" s="22">
        <f t="shared" si="13"/>
      </c>
      <c r="W144" s="22">
        <f t="shared" si="14"/>
      </c>
    </row>
    <row r="145">
      <c r="A145" s="60">
        <f t="shared" si="7"/>
      </c>
      <c r="B145" s="56">
        <f t="shared" si="8"/>
      </c>
      <c r="C145" s="78">
        <f t="shared" si="0"/>
      </c>
      <c r="D145" s="53">
        <f t="shared" si="1"/>
      </c>
      <c r="E145" s="53">
        <f t="shared" si="2"/>
      </c>
      <c r="F145" s="53">
        <f t="shared" si="3"/>
      </c>
      <c r="G145" s="53">
        <f t="shared" si="4"/>
      </c>
      <c r="H145" s="59">
        <f t="shared" si="5"/>
      </c>
      <c r="I145" s="56">
        <f t="shared" si="6"/>
      </c>
      <c r="J145" s="56">
        <f t="shared" si="9"/>
      </c>
      <c r="L145" s="46">
        <f t="shared" si="10"/>
      </c>
      <c r="M145" s="79">
        <f t="shared" si="11"/>
      </c>
      <c r="S145" s="22">
        <f>IFERROR(SMALL(发票导入!$AE$5:$AE$3004,138),"")</f>
      </c>
      <c r="T145" s="22">
        <f>IFERROR(SMALL($S$8:$S$507,138),"")</f>
      </c>
      <c r="U145" s="22">
        <f t="shared" si="12"/>
      </c>
      <c r="V145" s="22">
        <f t="shared" si="13"/>
      </c>
      <c r="W145" s="22">
        <f t="shared" si="14"/>
      </c>
    </row>
    <row r="146">
      <c r="A146" s="60">
        <f t="shared" si="7"/>
      </c>
      <c r="B146" s="56">
        <f t="shared" si="8"/>
      </c>
      <c r="C146" s="78">
        <f t="shared" si="0"/>
      </c>
      <c r="D146" s="53">
        <f t="shared" si="1"/>
      </c>
      <c r="E146" s="53">
        <f t="shared" si="2"/>
      </c>
      <c r="F146" s="53">
        <f t="shared" si="3"/>
      </c>
      <c r="G146" s="53">
        <f t="shared" si="4"/>
      </c>
      <c r="H146" s="59">
        <f t="shared" si="5"/>
      </c>
      <c r="I146" s="56">
        <f t="shared" si="6"/>
      </c>
      <c r="J146" s="56">
        <f t="shared" si="9"/>
      </c>
      <c r="L146" s="46">
        <f t="shared" si="10"/>
      </c>
      <c r="M146" s="79">
        <f t="shared" si="11"/>
      </c>
      <c r="S146" s="22">
        <f>IFERROR(SMALL(发票导入!$AE$5:$AE$3004,139),"")</f>
      </c>
      <c r="T146" s="22">
        <f>IFERROR(SMALL($S$8:$S$507,139),"")</f>
      </c>
      <c r="U146" s="22">
        <f t="shared" si="12"/>
      </c>
      <c r="V146" s="22">
        <f t="shared" si="13"/>
      </c>
      <c r="W146" s="22">
        <f t="shared" si="14"/>
      </c>
    </row>
    <row r="147">
      <c r="A147" s="60">
        <f t="shared" si="7"/>
      </c>
      <c r="B147" s="56">
        <f t="shared" si="8"/>
      </c>
      <c r="C147" s="78">
        <f t="shared" si="0"/>
      </c>
      <c r="D147" s="53">
        <f t="shared" si="1"/>
      </c>
      <c r="E147" s="53">
        <f t="shared" si="2"/>
      </c>
      <c r="F147" s="53">
        <f t="shared" si="3"/>
      </c>
      <c r="G147" s="53">
        <f t="shared" si="4"/>
      </c>
      <c r="H147" s="59">
        <f t="shared" si="5"/>
      </c>
      <c r="I147" s="56">
        <f t="shared" si="6"/>
      </c>
      <c r="J147" s="56">
        <f t="shared" si="9"/>
      </c>
      <c r="L147" s="46">
        <f t="shared" si="10"/>
      </c>
      <c r="M147" s="79">
        <f t="shared" si="11"/>
      </c>
      <c r="S147" s="22">
        <f>IFERROR(SMALL(发票导入!$AE$5:$AE$3004,140),"")</f>
      </c>
      <c r="T147" s="22">
        <f>IFERROR(SMALL($S$8:$S$507,140),"")</f>
      </c>
      <c r="U147" s="22">
        <f t="shared" si="12"/>
      </c>
      <c r="V147" s="22">
        <f t="shared" si="13"/>
      </c>
      <c r="W147" s="22">
        <f t="shared" si="14"/>
      </c>
    </row>
    <row r="148">
      <c r="A148" s="60">
        <f t="shared" si="7"/>
      </c>
      <c r="B148" s="56">
        <f t="shared" si="8"/>
      </c>
      <c r="C148" s="78">
        <f t="shared" si="0"/>
      </c>
      <c r="D148" s="53">
        <f t="shared" si="1"/>
      </c>
      <c r="E148" s="53">
        <f t="shared" si="2"/>
      </c>
      <c r="F148" s="53">
        <f t="shared" si="3"/>
      </c>
      <c r="G148" s="53">
        <f t="shared" si="4"/>
      </c>
      <c r="H148" s="59">
        <f t="shared" si="5"/>
      </c>
      <c r="I148" s="56">
        <f t="shared" si="6"/>
      </c>
      <c r="J148" s="56">
        <f t="shared" si="9"/>
      </c>
      <c r="L148" s="46">
        <f t="shared" si="10"/>
      </c>
      <c r="M148" s="79">
        <f t="shared" si="11"/>
      </c>
      <c r="S148" s="22">
        <f>IFERROR(SMALL(发票导入!$AE$5:$AE$3004,141),"")</f>
      </c>
      <c r="T148" s="22">
        <f>IFERROR(SMALL($S$8:$S$507,141),"")</f>
      </c>
      <c r="U148" s="22">
        <f t="shared" si="12"/>
      </c>
      <c r="V148" s="22">
        <f t="shared" si="13"/>
      </c>
      <c r="W148" s="22">
        <f t="shared" si="14"/>
      </c>
    </row>
    <row r="149">
      <c r="A149" s="60">
        <f t="shared" si="7"/>
      </c>
      <c r="B149" s="56">
        <f t="shared" si="8"/>
      </c>
      <c r="C149" s="78">
        <f t="shared" si="0"/>
      </c>
      <c r="D149" s="53">
        <f t="shared" si="1"/>
      </c>
      <c r="E149" s="53">
        <f t="shared" si="2"/>
      </c>
      <c r="F149" s="53">
        <f t="shared" si="3"/>
      </c>
      <c r="G149" s="53">
        <f t="shared" si="4"/>
      </c>
      <c r="H149" s="59">
        <f t="shared" si="5"/>
      </c>
      <c r="I149" s="56">
        <f t="shared" si="6"/>
      </c>
      <c r="J149" s="56">
        <f t="shared" si="9"/>
      </c>
      <c r="L149" s="46">
        <f t="shared" si="10"/>
      </c>
      <c r="M149" s="79">
        <f t="shared" si="11"/>
      </c>
      <c r="S149" s="22">
        <f>IFERROR(SMALL(发票导入!$AE$5:$AE$3004,142),"")</f>
      </c>
      <c r="T149" s="22">
        <f>IFERROR(SMALL($S$8:$S$507,142),"")</f>
      </c>
      <c r="U149" s="22">
        <f t="shared" si="12"/>
      </c>
      <c r="V149" s="22">
        <f t="shared" si="13"/>
      </c>
      <c r="W149" s="22">
        <f t="shared" si="14"/>
      </c>
    </row>
    <row r="150">
      <c r="A150" s="60">
        <f t="shared" si="7"/>
      </c>
      <c r="B150" s="56">
        <f t="shared" si="8"/>
      </c>
      <c r="C150" s="78">
        <f t="shared" si="0"/>
      </c>
      <c r="D150" s="53">
        <f t="shared" si="1"/>
      </c>
      <c r="E150" s="53">
        <f t="shared" si="2"/>
      </c>
      <c r="F150" s="53">
        <f t="shared" si="3"/>
      </c>
      <c r="G150" s="53">
        <f t="shared" si="4"/>
      </c>
      <c r="H150" s="59">
        <f t="shared" si="5"/>
      </c>
      <c r="I150" s="56">
        <f t="shared" si="6"/>
      </c>
      <c r="J150" s="56">
        <f t="shared" si="9"/>
      </c>
      <c r="L150" s="46">
        <f t="shared" si="10"/>
      </c>
      <c r="M150" s="79">
        <f t="shared" si="11"/>
      </c>
      <c r="S150" s="22">
        <f>IFERROR(SMALL(发票导入!$AE$5:$AE$3004,143),"")</f>
      </c>
      <c r="T150" s="22">
        <f>IFERROR(SMALL($S$8:$S$507,143),"")</f>
      </c>
      <c r="U150" s="22">
        <f t="shared" si="12"/>
      </c>
      <c r="V150" s="22">
        <f t="shared" si="13"/>
      </c>
      <c r="W150" s="22">
        <f t="shared" si="14"/>
      </c>
    </row>
    <row r="151">
      <c r="A151" s="60">
        <f t="shared" si="7"/>
      </c>
      <c r="B151" s="56">
        <f t="shared" si="8"/>
      </c>
      <c r="C151" s="78">
        <f t="shared" si="0"/>
      </c>
      <c r="D151" s="53">
        <f t="shared" si="1"/>
      </c>
      <c r="E151" s="53">
        <f t="shared" si="2"/>
      </c>
      <c r="F151" s="53">
        <f t="shared" si="3"/>
      </c>
      <c r="G151" s="53">
        <f t="shared" si="4"/>
      </c>
      <c r="H151" s="59">
        <f t="shared" si="5"/>
      </c>
      <c r="I151" s="56">
        <f t="shared" si="6"/>
      </c>
      <c r="J151" s="56">
        <f t="shared" si="9"/>
      </c>
      <c r="L151" s="46">
        <f t="shared" si="10"/>
      </c>
      <c r="M151" s="79">
        <f t="shared" si="11"/>
      </c>
      <c r="S151" s="22">
        <f>IFERROR(SMALL(发票导入!$AE$5:$AE$3004,144),"")</f>
      </c>
      <c r="T151" s="22">
        <f>IFERROR(SMALL($S$8:$S$507,144),"")</f>
      </c>
      <c r="U151" s="22">
        <f t="shared" si="12"/>
      </c>
      <c r="V151" s="22">
        <f t="shared" si="13"/>
      </c>
      <c r="W151" s="22">
        <f t="shared" si="14"/>
      </c>
    </row>
    <row r="152">
      <c r="A152" s="60">
        <f t="shared" si="7"/>
      </c>
      <c r="B152" s="56">
        <f t="shared" si="8"/>
      </c>
      <c r="C152" s="78">
        <f t="shared" si="0"/>
      </c>
      <c r="D152" s="53">
        <f t="shared" si="1"/>
      </c>
      <c r="E152" s="53">
        <f t="shared" si="2"/>
      </c>
      <c r="F152" s="53">
        <f t="shared" si="3"/>
      </c>
      <c r="G152" s="53">
        <f t="shared" si="4"/>
      </c>
      <c r="H152" s="59">
        <f t="shared" si="5"/>
      </c>
      <c r="I152" s="56">
        <f t="shared" si="6"/>
      </c>
      <c r="J152" s="56">
        <f t="shared" si="9"/>
      </c>
      <c r="L152" s="46">
        <f t="shared" si="10"/>
      </c>
      <c r="M152" s="79">
        <f t="shared" si="11"/>
      </c>
      <c r="S152" s="22">
        <f>IFERROR(SMALL(发票导入!$AE$5:$AE$3004,145),"")</f>
      </c>
      <c r="T152" s="22">
        <f>IFERROR(SMALL($S$8:$S$507,145),"")</f>
      </c>
      <c r="U152" s="22">
        <f t="shared" si="12"/>
      </c>
      <c r="V152" s="22">
        <f t="shared" si="13"/>
      </c>
      <c r="W152" s="22">
        <f t="shared" si="14"/>
      </c>
    </row>
    <row r="153">
      <c r="A153" s="60">
        <f t="shared" si="7"/>
      </c>
      <c r="B153" s="56">
        <f t="shared" si="8"/>
      </c>
      <c r="C153" s="78">
        <f t="shared" si="0"/>
      </c>
      <c r="D153" s="53">
        <f t="shared" si="1"/>
      </c>
      <c r="E153" s="53">
        <f t="shared" si="2"/>
      </c>
      <c r="F153" s="53">
        <f t="shared" si="3"/>
      </c>
      <c r="G153" s="53">
        <f t="shared" si="4"/>
      </c>
      <c r="H153" s="59">
        <f t="shared" si="5"/>
      </c>
      <c r="I153" s="56">
        <f t="shared" si="6"/>
      </c>
      <c r="J153" s="56">
        <f t="shared" si="9"/>
      </c>
      <c r="L153" s="46">
        <f t="shared" si="10"/>
      </c>
      <c r="M153" s="79">
        <f t="shared" si="11"/>
      </c>
      <c r="S153" s="22">
        <f>IFERROR(SMALL(发票导入!$AE$5:$AE$3004,146),"")</f>
      </c>
      <c r="T153" s="22">
        <f>IFERROR(SMALL($S$8:$S$507,146),"")</f>
      </c>
      <c r="U153" s="22">
        <f t="shared" si="12"/>
      </c>
      <c r="V153" s="22">
        <f t="shared" si="13"/>
      </c>
      <c r="W153" s="22">
        <f t="shared" si="14"/>
      </c>
    </row>
    <row r="154">
      <c r="A154" s="60">
        <f t="shared" si="7"/>
      </c>
      <c r="B154" s="56">
        <f t="shared" si="8"/>
      </c>
      <c r="C154" s="78">
        <f t="shared" si="0"/>
      </c>
      <c r="D154" s="53">
        <f t="shared" si="1"/>
      </c>
      <c r="E154" s="53">
        <f t="shared" si="2"/>
      </c>
      <c r="F154" s="53">
        <f t="shared" si="3"/>
      </c>
      <c r="G154" s="53">
        <f t="shared" si="4"/>
      </c>
      <c r="H154" s="59">
        <f t="shared" si="5"/>
      </c>
      <c r="I154" s="56">
        <f t="shared" si="6"/>
      </c>
      <c r="J154" s="56">
        <f t="shared" si="9"/>
      </c>
      <c r="L154" s="46">
        <f t="shared" si="10"/>
      </c>
      <c r="M154" s="79">
        <f t="shared" si="11"/>
      </c>
      <c r="S154" s="22">
        <f>IFERROR(SMALL(发票导入!$AE$5:$AE$3004,147),"")</f>
      </c>
      <c r="T154" s="22">
        <f>IFERROR(SMALL($S$8:$S$507,147),"")</f>
      </c>
      <c r="U154" s="22">
        <f t="shared" si="12"/>
      </c>
      <c r="V154" s="22">
        <f t="shared" si="13"/>
      </c>
      <c r="W154" s="22">
        <f t="shared" si="14"/>
      </c>
    </row>
    <row r="155">
      <c r="A155" s="60">
        <f t="shared" si="7"/>
      </c>
      <c r="B155" s="56">
        <f t="shared" si="8"/>
      </c>
      <c r="C155" s="78">
        <f t="shared" si="0"/>
      </c>
      <c r="D155" s="53">
        <f t="shared" si="1"/>
      </c>
      <c r="E155" s="53">
        <f t="shared" si="2"/>
      </c>
      <c r="F155" s="53">
        <f t="shared" si="3"/>
      </c>
      <c r="G155" s="53">
        <f t="shared" si="4"/>
      </c>
      <c r="H155" s="59">
        <f t="shared" si="5"/>
      </c>
      <c r="I155" s="56">
        <f t="shared" si="6"/>
      </c>
      <c r="J155" s="56">
        <f t="shared" si="9"/>
      </c>
      <c r="L155" s="46">
        <f t="shared" si="10"/>
      </c>
      <c r="M155" s="79">
        <f t="shared" si="11"/>
      </c>
      <c r="S155" s="22">
        <f>IFERROR(SMALL(发票导入!$AE$5:$AE$3004,148),"")</f>
      </c>
      <c r="T155" s="22">
        <f>IFERROR(SMALL($S$8:$S$507,148),"")</f>
      </c>
      <c r="U155" s="22">
        <f t="shared" si="12"/>
      </c>
      <c r="V155" s="22">
        <f t="shared" si="13"/>
      </c>
      <c r="W155" s="22">
        <f t="shared" si="14"/>
      </c>
    </row>
    <row r="156">
      <c r="A156" s="60">
        <f t="shared" si="7"/>
      </c>
      <c r="B156" s="56">
        <f t="shared" si="8"/>
      </c>
      <c r="C156" s="78">
        <f t="shared" si="0"/>
      </c>
      <c r="D156" s="53">
        <f t="shared" si="1"/>
      </c>
      <c r="E156" s="53">
        <f t="shared" si="2"/>
      </c>
      <c r="F156" s="53">
        <f t="shared" si="3"/>
      </c>
      <c r="G156" s="53">
        <f t="shared" si="4"/>
      </c>
      <c r="H156" s="59">
        <f t="shared" si="5"/>
      </c>
      <c r="I156" s="56">
        <f t="shared" si="6"/>
      </c>
      <c r="J156" s="56">
        <f t="shared" si="9"/>
      </c>
      <c r="L156" s="46">
        <f t="shared" si="10"/>
      </c>
      <c r="M156" s="79">
        <f t="shared" si="11"/>
      </c>
      <c r="S156" s="22">
        <f>IFERROR(SMALL(发票导入!$AE$5:$AE$3004,149),"")</f>
      </c>
      <c r="T156" s="22">
        <f>IFERROR(SMALL($S$8:$S$507,149),"")</f>
      </c>
      <c r="U156" s="22">
        <f t="shared" si="12"/>
      </c>
      <c r="V156" s="22">
        <f t="shared" si="13"/>
      </c>
      <c r="W156" s="22">
        <f t="shared" si="14"/>
      </c>
    </row>
    <row r="157">
      <c r="A157" s="60">
        <f t="shared" si="7"/>
      </c>
      <c r="B157" s="56">
        <f t="shared" si="8"/>
      </c>
      <c r="C157" s="78">
        <f t="shared" si="0"/>
      </c>
      <c r="D157" s="53">
        <f t="shared" si="1"/>
      </c>
      <c r="E157" s="53">
        <f t="shared" si="2"/>
      </c>
      <c r="F157" s="53">
        <f t="shared" si="3"/>
      </c>
      <c r="G157" s="53">
        <f t="shared" si="4"/>
      </c>
      <c r="H157" s="59">
        <f t="shared" si="5"/>
      </c>
      <c r="I157" s="56">
        <f t="shared" si="6"/>
      </c>
      <c r="J157" s="56">
        <f t="shared" si="9"/>
      </c>
      <c r="L157" s="46">
        <f t="shared" si="10"/>
      </c>
      <c r="M157" s="79">
        <f t="shared" si="11"/>
      </c>
      <c r="S157" s="22">
        <f>IFERROR(SMALL(发票导入!$AE$5:$AE$3004,150),"")</f>
      </c>
      <c r="T157" s="22">
        <f>IFERROR(SMALL($S$8:$S$507,150),"")</f>
      </c>
      <c r="U157" s="22">
        <f t="shared" si="12"/>
      </c>
      <c r="V157" s="22">
        <f t="shared" si="13"/>
      </c>
      <c r="W157" s="22">
        <f t="shared" si="14"/>
      </c>
    </row>
    <row r="158">
      <c r="A158" s="60">
        <f t="shared" si="7"/>
      </c>
      <c r="B158" s="56">
        <f t="shared" si="8"/>
      </c>
      <c r="C158" s="78">
        <f t="shared" si="0"/>
      </c>
      <c r="D158" s="53">
        <f t="shared" si="1"/>
      </c>
      <c r="E158" s="53">
        <f t="shared" si="2"/>
      </c>
      <c r="F158" s="53">
        <f t="shared" si="3"/>
      </c>
      <c r="G158" s="53">
        <f t="shared" si="4"/>
      </c>
      <c r="H158" s="59">
        <f t="shared" si="5"/>
      </c>
      <c r="I158" s="56">
        <f t="shared" si="6"/>
      </c>
      <c r="J158" s="56">
        <f t="shared" si="9"/>
      </c>
      <c r="L158" s="46">
        <f t="shared" si="10"/>
      </c>
      <c r="M158" s="79">
        <f t="shared" si="11"/>
      </c>
      <c r="S158" s="22">
        <f>IFERROR(SMALL(发票导入!$AE$5:$AE$3004,151),"")</f>
      </c>
      <c r="T158" s="22">
        <f>IFERROR(SMALL($S$8:$S$507,151),"")</f>
      </c>
      <c r="U158" s="22">
        <f t="shared" si="12"/>
      </c>
      <c r="V158" s="22">
        <f t="shared" si="13"/>
      </c>
      <c r="W158" s="22">
        <f t="shared" si="14"/>
      </c>
    </row>
    <row r="159">
      <c r="A159" s="60">
        <f t="shared" si="7"/>
      </c>
      <c r="B159" s="56">
        <f t="shared" si="8"/>
      </c>
      <c r="C159" s="78">
        <f t="shared" si="0"/>
      </c>
      <c r="D159" s="53">
        <f t="shared" si="1"/>
      </c>
      <c r="E159" s="53">
        <f t="shared" si="2"/>
      </c>
      <c r="F159" s="53">
        <f t="shared" si="3"/>
      </c>
      <c r="G159" s="53">
        <f t="shared" si="4"/>
      </c>
      <c r="H159" s="59">
        <f t="shared" si="5"/>
      </c>
      <c r="I159" s="56">
        <f t="shared" si="6"/>
      </c>
      <c r="J159" s="56">
        <f t="shared" si="9"/>
      </c>
      <c r="L159" s="46">
        <f t="shared" si="10"/>
      </c>
      <c r="M159" s="79">
        <f t="shared" si="11"/>
      </c>
      <c r="S159" s="22">
        <f>IFERROR(SMALL(发票导入!$AE$5:$AE$3004,152),"")</f>
      </c>
      <c r="T159" s="22">
        <f>IFERROR(SMALL($S$8:$S$507,152),"")</f>
      </c>
      <c r="U159" s="22">
        <f t="shared" si="12"/>
      </c>
      <c r="V159" s="22">
        <f t="shared" si="13"/>
      </c>
      <c r="W159" s="22">
        <f t="shared" si="14"/>
      </c>
    </row>
    <row r="160">
      <c r="A160" s="60">
        <f t="shared" si="7"/>
      </c>
      <c r="B160" s="56">
        <f t="shared" si="8"/>
      </c>
      <c r="C160" s="78">
        <f t="shared" si="0"/>
      </c>
      <c r="D160" s="53">
        <f t="shared" si="1"/>
      </c>
      <c r="E160" s="53">
        <f t="shared" si="2"/>
      </c>
      <c r="F160" s="53">
        <f t="shared" si="3"/>
      </c>
      <c r="G160" s="53">
        <f t="shared" si="4"/>
      </c>
      <c r="H160" s="59">
        <f t="shared" si="5"/>
      </c>
      <c r="I160" s="56">
        <f t="shared" si="6"/>
      </c>
      <c r="J160" s="56">
        <f t="shared" si="9"/>
      </c>
      <c r="L160" s="46">
        <f t="shared" si="10"/>
      </c>
      <c r="M160" s="79">
        <f t="shared" si="11"/>
      </c>
      <c r="S160" s="22">
        <f>IFERROR(SMALL(发票导入!$AE$5:$AE$3004,153),"")</f>
      </c>
      <c r="T160" s="22">
        <f>IFERROR(SMALL($S$8:$S$507,153),"")</f>
      </c>
      <c r="U160" s="22">
        <f t="shared" si="12"/>
      </c>
      <c r="V160" s="22">
        <f t="shared" si="13"/>
      </c>
      <c r="W160" s="22">
        <f t="shared" si="14"/>
      </c>
    </row>
    <row r="161">
      <c r="A161" s="60">
        <f t="shared" si="7"/>
      </c>
      <c r="B161" s="56">
        <f t="shared" si="8"/>
      </c>
      <c r="C161" s="78">
        <f t="shared" si="0"/>
      </c>
      <c r="D161" s="53">
        <f t="shared" si="1"/>
      </c>
      <c r="E161" s="53">
        <f t="shared" si="2"/>
      </c>
      <c r="F161" s="53">
        <f t="shared" si="3"/>
      </c>
      <c r="G161" s="53">
        <f t="shared" si="4"/>
      </c>
      <c r="H161" s="59">
        <f t="shared" si="5"/>
      </c>
      <c r="I161" s="56">
        <f t="shared" si="6"/>
      </c>
      <c r="J161" s="56">
        <f t="shared" si="9"/>
      </c>
      <c r="L161" s="46">
        <f t="shared" si="10"/>
      </c>
      <c r="M161" s="79">
        <f t="shared" si="11"/>
      </c>
      <c r="S161" s="22">
        <f>IFERROR(SMALL(发票导入!$AE$5:$AE$3004,154),"")</f>
      </c>
      <c r="T161" s="22">
        <f>IFERROR(SMALL($S$8:$S$507,154),"")</f>
      </c>
      <c r="U161" s="22">
        <f t="shared" si="12"/>
      </c>
      <c r="V161" s="22">
        <f t="shared" si="13"/>
      </c>
      <c r="W161" s="22">
        <f t="shared" si="14"/>
      </c>
    </row>
    <row r="162">
      <c r="A162" s="60">
        <f t="shared" si="7"/>
      </c>
      <c r="B162" s="56">
        <f t="shared" si="8"/>
      </c>
      <c r="C162" s="78">
        <f t="shared" si="0"/>
      </c>
      <c r="D162" s="53">
        <f t="shared" si="1"/>
      </c>
      <c r="E162" s="53">
        <f t="shared" si="2"/>
      </c>
      <c r="F162" s="53">
        <f t="shared" si="3"/>
      </c>
      <c r="G162" s="53">
        <f t="shared" si="4"/>
      </c>
      <c r="H162" s="59">
        <f t="shared" si="5"/>
      </c>
      <c r="I162" s="56">
        <f t="shared" si="6"/>
      </c>
      <c r="J162" s="56">
        <f t="shared" si="9"/>
      </c>
      <c r="L162" s="46">
        <f t="shared" si="10"/>
      </c>
      <c r="M162" s="79">
        <f t="shared" si="11"/>
      </c>
      <c r="S162" s="22">
        <f>IFERROR(SMALL(发票导入!$AE$5:$AE$3004,155),"")</f>
      </c>
      <c r="T162" s="22">
        <f>IFERROR(SMALL($S$8:$S$507,155),"")</f>
      </c>
      <c r="U162" s="22">
        <f t="shared" si="12"/>
      </c>
      <c r="V162" s="22">
        <f t="shared" si="13"/>
      </c>
      <c r="W162" s="22">
        <f t="shared" si="14"/>
      </c>
    </row>
    <row r="163">
      <c r="A163" s="60">
        <f t="shared" si="7"/>
      </c>
      <c r="B163" s="56">
        <f t="shared" si="8"/>
      </c>
      <c r="C163" s="78">
        <f t="shared" si="0"/>
      </c>
      <c r="D163" s="53">
        <f t="shared" si="1"/>
      </c>
      <c r="E163" s="53">
        <f t="shared" si="2"/>
      </c>
      <c r="F163" s="53">
        <f t="shared" si="3"/>
      </c>
      <c r="G163" s="53">
        <f t="shared" si="4"/>
      </c>
      <c r="H163" s="59">
        <f t="shared" si="5"/>
      </c>
      <c r="I163" s="56">
        <f t="shared" si="6"/>
      </c>
      <c r="J163" s="56">
        <f t="shared" si="9"/>
      </c>
      <c r="L163" s="46">
        <f t="shared" si="10"/>
      </c>
      <c r="M163" s="79">
        <f t="shared" si="11"/>
      </c>
      <c r="S163" s="22">
        <f>IFERROR(SMALL(发票导入!$AE$5:$AE$3004,156),"")</f>
      </c>
      <c r="T163" s="22">
        <f>IFERROR(SMALL($S$8:$S$507,156),"")</f>
      </c>
      <c r="U163" s="22">
        <f t="shared" si="12"/>
      </c>
      <c r="V163" s="22">
        <f t="shared" si="13"/>
      </c>
      <c r="W163" s="22">
        <f t="shared" si="14"/>
      </c>
    </row>
    <row r="164">
      <c r="A164" s="60">
        <f t="shared" si="7"/>
      </c>
      <c r="B164" s="56">
        <f t="shared" si="8"/>
      </c>
      <c r="C164" s="78">
        <f t="shared" si="0"/>
      </c>
      <c r="D164" s="53">
        <f t="shared" si="1"/>
      </c>
      <c r="E164" s="53">
        <f t="shared" si="2"/>
      </c>
      <c r="F164" s="53">
        <f t="shared" si="3"/>
      </c>
      <c r="G164" s="53">
        <f t="shared" si="4"/>
      </c>
      <c r="H164" s="59">
        <f t="shared" si="5"/>
      </c>
      <c r="I164" s="56">
        <f t="shared" si="6"/>
      </c>
      <c r="J164" s="56">
        <f t="shared" si="9"/>
      </c>
      <c r="L164" s="46">
        <f t="shared" si="10"/>
      </c>
      <c r="M164" s="79">
        <f t="shared" si="11"/>
      </c>
      <c r="S164" s="22">
        <f>IFERROR(SMALL(发票导入!$AE$5:$AE$3004,157),"")</f>
      </c>
      <c r="T164" s="22">
        <f>IFERROR(SMALL($S$8:$S$507,157),"")</f>
      </c>
      <c r="U164" s="22">
        <f t="shared" si="12"/>
      </c>
      <c r="V164" s="22">
        <f t="shared" si="13"/>
      </c>
      <c r="W164" s="22">
        <f t="shared" si="14"/>
      </c>
    </row>
    <row r="165">
      <c r="A165" s="60">
        <f t="shared" si="7"/>
      </c>
      <c r="B165" s="56">
        <f t="shared" si="8"/>
      </c>
      <c r="C165" s="78">
        <f t="shared" si="0"/>
      </c>
      <c r="D165" s="53">
        <f t="shared" si="1"/>
      </c>
      <c r="E165" s="53">
        <f t="shared" si="2"/>
      </c>
      <c r="F165" s="53">
        <f t="shared" si="3"/>
      </c>
      <c r="G165" s="53">
        <f t="shared" si="4"/>
      </c>
      <c r="H165" s="59">
        <f t="shared" si="5"/>
      </c>
      <c r="I165" s="56">
        <f t="shared" si="6"/>
      </c>
      <c r="J165" s="56">
        <f t="shared" si="9"/>
      </c>
      <c r="L165" s="46">
        <f t="shared" si="10"/>
      </c>
      <c r="M165" s="79">
        <f t="shared" si="11"/>
      </c>
      <c r="S165" s="22">
        <f>IFERROR(SMALL(发票导入!$AE$5:$AE$3004,158),"")</f>
      </c>
      <c r="T165" s="22">
        <f>IFERROR(SMALL($S$8:$S$507,158),"")</f>
      </c>
      <c r="U165" s="22">
        <f t="shared" si="12"/>
      </c>
      <c r="V165" s="22">
        <f t="shared" si="13"/>
      </c>
      <c r="W165" s="22">
        <f t="shared" si="14"/>
      </c>
    </row>
    <row r="166">
      <c r="A166" s="60">
        <f t="shared" si="7"/>
      </c>
      <c r="B166" s="56">
        <f t="shared" si="8"/>
      </c>
      <c r="C166" s="78">
        <f t="shared" si="0"/>
      </c>
      <c r="D166" s="53">
        <f t="shared" si="1"/>
      </c>
      <c r="E166" s="53">
        <f t="shared" si="2"/>
      </c>
      <c r="F166" s="53">
        <f t="shared" si="3"/>
      </c>
      <c r="G166" s="53">
        <f t="shared" si="4"/>
      </c>
      <c r="H166" s="59">
        <f t="shared" si="5"/>
      </c>
      <c r="I166" s="56">
        <f t="shared" si="6"/>
      </c>
      <c r="J166" s="56">
        <f t="shared" si="9"/>
      </c>
      <c r="L166" s="46">
        <f t="shared" si="10"/>
      </c>
      <c r="M166" s="79">
        <f t="shared" si="11"/>
      </c>
      <c r="S166" s="22">
        <f>IFERROR(SMALL(发票导入!$AE$5:$AE$3004,159),"")</f>
      </c>
      <c r="T166" s="22">
        <f>IFERROR(SMALL($S$8:$S$507,159),"")</f>
      </c>
      <c r="U166" s="22">
        <f t="shared" si="12"/>
      </c>
      <c r="V166" s="22">
        <f t="shared" si="13"/>
      </c>
      <c r="W166" s="22">
        <f t="shared" si="14"/>
      </c>
    </row>
    <row r="167">
      <c r="A167" s="60">
        <f t="shared" si="7"/>
      </c>
      <c r="B167" s="56">
        <f t="shared" si="8"/>
      </c>
      <c r="C167" s="78">
        <f t="shared" si="0"/>
      </c>
      <c r="D167" s="53">
        <f t="shared" si="1"/>
      </c>
      <c r="E167" s="53">
        <f t="shared" si="2"/>
      </c>
      <c r="F167" s="53">
        <f t="shared" si="3"/>
      </c>
      <c r="G167" s="53">
        <f t="shared" si="4"/>
      </c>
      <c r="H167" s="59">
        <f t="shared" si="5"/>
      </c>
      <c r="I167" s="56">
        <f t="shared" si="6"/>
      </c>
      <c r="J167" s="56">
        <f t="shared" si="9"/>
      </c>
      <c r="L167" s="46">
        <f t="shared" si="10"/>
      </c>
      <c r="M167" s="79">
        <f t="shared" si="11"/>
      </c>
      <c r="S167" s="22">
        <f>IFERROR(SMALL(发票导入!$AE$5:$AE$3004,160),"")</f>
      </c>
      <c r="T167" s="22">
        <f>IFERROR(SMALL($S$8:$S$507,160),"")</f>
      </c>
      <c r="U167" s="22">
        <f t="shared" si="12"/>
      </c>
      <c r="V167" s="22">
        <f t="shared" si="13"/>
      </c>
      <c r="W167" s="22">
        <f t="shared" si="14"/>
      </c>
    </row>
    <row r="168">
      <c r="A168" s="60">
        <f t="shared" si="7"/>
      </c>
      <c r="B168" s="56">
        <f t="shared" si="8"/>
      </c>
      <c r="C168" s="78">
        <f t="shared" si="0"/>
      </c>
      <c r="D168" s="53">
        <f t="shared" si="1"/>
      </c>
      <c r="E168" s="53">
        <f t="shared" si="2"/>
      </c>
      <c r="F168" s="53">
        <f t="shared" si="3"/>
      </c>
      <c r="G168" s="53">
        <f t="shared" si="4"/>
      </c>
      <c r="H168" s="59">
        <f t="shared" si="5"/>
      </c>
      <c r="I168" s="56">
        <f t="shared" si="6"/>
      </c>
      <c r="J168" s="56">
        <f t="shared" si="9"/>
      </c>
      <c r="L168" s="46">
        <f t="shared" si="10"/>
      </c>
      <c r="M168" s="79">
        <f t="shared" si="11"/>
      </c>
      <c r="S168" s="22">
        <f>IFERROR(SMALL(发票导入!$AE$5:$AE$3004,161),"")</f>
      </c>
      <c r="T168" s="22">
        <f>IFERROR(SMALL($S$8:$S$507,161),"")</f>
      </c>
      <c r="U168" s="22">
        <f t="shared" si="12"/>
      </c>
      <c r="V168" s="22">
        <f t="shared" si="13"/>
      </c>
      <c r="W168" s="22">
        <f t="shared" si="14"/>
      </c>
    </row>
    <row r="169">
      <c r="A169" s="60">
        <f t="shared" si="7"/>
      </c>
      <c r="B169" s="56">
        <f t="shared" si="8"/>
      </c>
      <c r="C169" s="78">
        <f t="shared" si="0"/>
      </c>
      <c r="D169" s="53">
        <f t="shared" si="1"/>
      </c>
      <c r="E169" s="53">
        <f t="shared" si="2"/>
      </c>
      <c r="F169" s="53">
        <f t="shared" si="3"/>
      </c>
      <c r="G169" s="53">
        <f t="shared" si="4"/>
      </c>
      <c r="H169" s="59">
        <f t="shared" si="5"/>
      </c>
      <c r="I169" s="56">
        <f t="shared" si="6"/>
      </c>
      <c r="J169" s="56">
        <f t="shared" si="9"/>
      </c>
      <c r="L169" s="46">
        <f t="shared" si="10"/>
      </c>
      <c r="M169" s="79">
        <f t="shared" si="11"/>
      </c>
      <c r="S169" s="22">
        <f>IFERROR(SMALL(发票导入!$AE$5:$AE$3004,162),"")</f>
      </c>
      <c r="T169" s="22">
        <f>IFERROR(SMALL($S$8:$S$507,162),"")</f>
      </c>
      <c r="U169" s="22">
        <f t="shared" si="12"/>
      </c>
      <c r="V169" s="22">
        <f t="shared" si="13"/>
      </c>
      <c r="W169" s="22">
        <f t="shared" si="14"/>
      </c>
    </row>
    <row r="170">
      <c r="A170" s="60">
        <f t="shared" si="7"/>
      </c>
      <c r="B170" s="56">
        <f t="shared" si="8"/>
      </c>
      <c r="C170" s="78">
        <f t="shared" si="0"/>
      </c>
      <c r="D170" s="53">
        <f t="shared" si="1"/>
      </c>
      <c r="E170" s="53">
        <f t="shared" si="2"/>
      </c>
      <c r="F170" s="53">
        <f t="shared" si="3"/>
      </c>
      <c r="G170" s="53">
        <f t="shared" si="4"/>
      </c>
      <c r="H170" s="59">
        <f t="shared" si="5"/>
      </c>
      <c r="I170" s="56">
        <f t="shared" si="6"/>
      </c>
      <c r="J170" s="56">
        <f t="shared" si="9"/>
      </c>
      <c r="L170" s="46">
        <f t="shared" si="10"/>
      </c>
      <c r="M170" s="79">
        <f t="shared" si="11"/>
      </c>
      <c r="S170" s="22">
        <f>IFERROR(SMALL(发票导入!$AE$5:$AE$3004,163),"")</f>
      </c>
      <c r="T170" s="22">
        <f>IFERROR(SMALL($S$8:$S$507,163),"")</f>
      </c>
      <c r="U170" s="22">
        <f t="shared" si="12"/>
      </c>
      <c r="V170" s="22">
        <f t="shared" si="13"/>
      </c>
      <c r="W170" s="22">
        <f t="shared" si="14"/>
      </c>
    </row>
    <row r="171">
      <c r="A171" s="60">
        <f t="shared" si="7"/>
      </c>
      <c r="B171" s="56">
        <f t="shared" si="8"/>
      </c>
      <c r="C171" s="78">
        <f t="shared" si="0"/>
      </c>
      <c r="D171" s="53">
        <f t="shared" si="1"/>
      </c>
      <c r="E171" s="53">
        <f t="shared" si="2"/>
      </c>
      <c r="F171" s="53">
        <f t="shared" si="3"/>
      </c>
      <c r="G171" s="53">
        <f t="shared" si="4"/>
      </c>
      <c r="H171" s="59">
        <f t="shared" si="5"/>
      </c>
      <c r="I171" s="56">
        <f t="shared" si="6"/>
      </c>
      <c r="J171" s="56">
        <f t="shared" si="9"/>
      </c>
      <c r="L171" s="46">
        <f t="shared" si="10"/>
      </c>
      <c r="M171" s="79">
        <f t="shared" si="11"/>
      </c>
      <c r="S171" s="22">
        <f>IFERROR(SMALL(发票导入!$AE$5:$AE$3004,164),"")</f>
      </c>
      <c r="T171" s="22">
        <f>IFERROR(SMALL($S$8:$S$507,164),"")</f>
      </c>
      <c r="U171" s="22">
        <f t="shared" si="12"/>
      </c>
      <c r="V171" s="22">
        <f t="shared" si="13"/>
      </c>
      <c r="W171" s="22">
        <f t="shared" si="14"/>
      </c>
    </row>
    <row r="172">
      <c r="A172" s="60">
        <f t="shared" si="7"/>
      </c>
      <c r="B172" s="56">
        <f t="shared" si="8"/>
      </c>
      <c r="C172" s="78">
        <f t="shared" si="0"/>
      </c>
      <c r="D172" s="53">
        <f t="shared" si="1"/>
      </c>
      <c r="E172" s="53">
        <f t="shared" si="2"/>
      </c>
      <c r="F172" s="53">
        <f t="shared" si="3"/>
      </c>
      <c r="G172" s="53">
        <f t="shared" si="4"/>
      </c>
      <c r="H172" s="59">
        <f t="shared" si="5"/>
      </c>
      <c r="I172" s="56">
        <f t="shared" si="6"/>
      </c>
      <c r="J172" s="56">
        <f t="shared" si="9"/>
      </c>
      <c r="L172" s="46">
        <f t="shared" si="10"/>
      </c>
      <c r="M172" s="79">
        <f t="shared" si="11"/>
      </c>
      <c r="S172" s="22">
        <f>IFERROR(SMALL(发票导入!$AE$5:$AE$3004,165),"")</f>
      </c>
      <c r="T172" s="22">
        <f>IFERROR(SMALL($S$8:$S$507,165),"")</f>
      </c>
      <c r="U172" s="22">
        <f t="shared" si="12"/>
      </c>
      <c r="V172" s="22">
        <f t="shared" si="13"/>
      </c>
      <c r="W172" s="22">
        <f t="shared" si="14"/>
      </c>
    </row>
    <row r="173">
      <c r="A173" s="60">
        <f t="shared" si="7"/>
      </c>
      <c r="B173" s="56">
        <f t="shared" si="8"/>
      </c>
      <c r="C173" s="78">
        <f t="shared" si="0"/>
      </c>
      <c r="D173" s="53">
        <f t="shared" si="1"/>
      </c>
      <c r="E173" s="53">
        <f t="shared" si="2"/>
      </c>
      <c r="F173" s="53">
        <f t="shared" si="3"/>
      </c>
      <c r="G173" s="53">
        <f t="shared" si="4"/>
      </c>
      <c r="H173" s="59">
        <f t="shared" si="5"/>
      </c>
      <c r="I173" s="56">
        <f t="shared" si="6"/>
      </c>
      <c r="J173" s="56">
        <f t="shared" si="9"/>
      </c>
      <c r="L173" s="46">
        <f t="shared" si="10"/>
      </c>
      <c r="M173" s="79">
        <f t="shared" si="11"/>
      </c>
      <c r="S173" s="22">
        <f>IFERROR(SMALL(发票导入!$AE$5:$AE$3004,166),"")</f>
      </c>
      <c r="T173" s="22">
        <f>IFERROR(SMALL($S$8:$S$507,166),"")</f>
      </c>
      <c r="U173" s="22">
        <f t="shared" si="12"/>
      </c>
      <c r="V173" s="22">
        <f t="shared" si="13"/>
      </c>
      <c r="W173" s="22">
        <f t="shared" si="14"/>
      </c>
    </row>
    <row r="174">
      <c r="A174" s="60">
        <f t="shared" si="7"/>
      </c>
      <c r="B174" s="56">
        <f t="shared" si="8"/>
      </c>
      <c r="C174" s="78">
        <f t="shared" si="0"/>
      </c>
      <c r="D174" s="53">
        <f t="shared" si="1"/>
      </c>
      <c r="E174" s="53">
        <f t="shared" si="2"/>
      </c>
      <c r="F174" s="53">
        <f t="shared" si="3"/>
      </c>
      <c r="G174" s="53">
        <f t="shared" si="4"/>
      </c>
      <c r="H174" s="59">
        <f t="shared" si="5"/>
      </c>
      <c r="I174" s="56">
        <f t="shared" si="6"/>
      </c>
      <c r="J174" s="56">
        <f t="shared" si="9"/>
      </c>
      <c r="L174" s="46">
        <f t="shared" si="10"/>
      </c>
      <c r="M174" s="79">
        <f t="shared" si="11"/>
      </c>
      <c r="S174" s="22">
        <f>IFERROR(SMALL(发票导入!$AE$5:$AE$3004,167),"")</f>
      </c>
      <c r="T174" s="22">
        <f>IFERROR(SMALL($S$8:$S$507,167),"")</f>
      </c>
      <c r="U174" s="22">
        <f t="shared" si="12"/>
      </c>
      <c r="V174" s="22">
        <f t="shared" si="13"/>
      </c>
      <c r="W174" s="22">
        <f t="shared" si="14"/>
      </c>
    </row>
    <row r="175">
      <c r="A175" s="60">
        <f t="shared" si="7"/>
      </c>
      <c r="B175" s="56">
        <f t="shared" si="8"/>
      </c>
      <c r="C175" s="78">
        <f t="shared" si="0"/>
      </c>
      <c r="D175" s="53">
        <f t="shared" si="1"/>
      </c>
      <c r="E175" s="53">
        <f t="shared" si="2"/>
      </c>
      <c r="F175" s="53">
        <f t="shared" si="3"/>
      </c>
      <c r="G175" s="53">
        <f t="shared" si="4"/>
      </c>
      <c r="H175" s="59">
        <f t="shared" si="5"/>
      </c>
      <c r="I175" s="56">
        <f t="shared" si="6"/>
      </c>
      <c r="J175" s="56">
        <f t="shared" si="9"/>
      </c>
      <c r="L175" s="46">
        <f t="shared" si="10"/>
      </c>
      <c r="M175" s="79">
        <f t="shared" si="11"/>
      </c>
      <c r="S175" s="22">
        <f>IFERROR(SMALL(发票导入!$AE$5:$AE$3004,168),"")</f>
      </c>
      <c r="T175" s="22">
        <f>IFERROR(SMALL($S$8:$S$507,168),"")</f>
      </c>
      <c r="U175" s="22">
        <f t="shared" si="12"/>
      </c>
      <c r="V175" s="22">
        <f t="shared" si="13"/>
      </c>
      <c r="W175" s="22">
        <f t="shared" si="14"/>
      </c>
    </row>
    <row r="176">
      <c r="A176" s="60">
        <f t="shared" si="7"/>
      </c>
      <c r="B176" s="56">
        <f t="shared" si="8"/>
      </c>
      <c r="C176" s="78">
        <f t="shared" si="0"/>
      </c>
      <c r="D176" s="53">
        <f t="shared" si="1"/>
      </c>
      <c r="E176" s="53">
        <f t="shared" si="2"/>
      </c>
      <c r="F176" s="53">
        <f t="shared" si="3"/>
      </c>
      <c r="G176" s="53">
        <f t="shared" si="4"/>
      </c>
      <c r="H176" s="59">
        <f t="shared" si="5"/>
      </c>
      <c r="I176" s="56">
        <f t="shared" si="6"/>
      </c>
      <c r="J176" s="56">
        <f t="shared" si="9"/>
      </c>
      <c r="L176" s="46">
        <f t="shared" si="10"/>
      </c>
      <c r="M176" s="79">
        <f t="shared" si="11"/>
      </c>
      <c r="S176" s="22">
        <f>IFERROR(SMALL(发票导入!$AE$5:$AE$3004,169),"")</f>
      </c>
      <c r="T176" s="22">
        <f>IFERROR(SMALL($S$8:$S$507,169),"")</f>
      </c>
      <c r="U176" s="22">
        <f t="shared" si="12"/>
      </c>
      <c r="V176" s="22">
        <f t="shared" si="13"/>
      </c>
      <c r="W176" s="22">
        <f t="shared" si="14"/>
      </c>
    </row>
    <row r="177">
      <c r="A177" s="60">
        <f t="shared" si="7"/>
      </c>
      <c r="B177" s="56">
        <f t="shared" si="8"/>
      </c>
      <c r="C177" s="78">
        <f t="shared" si="0"/>
      </c>
      <c r="D177" s="53">
        <f t="shared" si="1"/>
      </c>
      <c r="E177" s="53">
        <f t="shared" si="2"/>
      </c>
      <c r="F177" s="53">
        <f t="shared" si="3"/>
      </c>
      <c r="G177" s="53">
        <f t="shared" si="4"/>
      </c>
      <c r="H177" s="59">
        <f t="shared" si="5"/>
      </c>
      <c r="I177" s="56">
        <f t="shared" si="6"/>
      </c>
      <c r="J177" s="56">
        <f t="shared" si="9"/>
      </c>
      <c r="L177" s="46">
        <f t="shared" si="10"/>
      </c>
      <c r="M177" s="79">
        <f t="shared" si="11"/>
      </c>
      <c r="S177" s="22">
        <f>IFERROR(SMALL(发票导入!$AE$5:$AE$3004,170),"")</f>
      </c>
      <c r="T177" s="22">
        <f>IFERROR(SMALL($S$8:$S$507,170),"")</f>
      </c>
      <c r="U177" s="22">
        <f t="shared" si="12"/>
      </c>
      <c r="V177" s="22">
        <f t="shared" si="13"/>
      </c>
      <c r="W177" s="22">
        <f t="shared" si="14"/>
      </c>
    </row>
    <row r="178">
      <c r="A178" s="60">
        <f t="shared" si="7"/>
      </c>
      <c r="B178" s="56">
        <f t="shared" si="8"/>
      </c>
      <c r="C178" s="78">
        <f t="shared" si="0"/>
      </c>
      <c r="D178" s="53">
        <f t="shared" si="1"/>
      </c>
      <c r="E178" s="53">
        <f t="shared" si="2"/>
      </c>
      <c r="F178" s="53">
        <f t="shared" si="3"/>
      </c>
      <c r="G178" s="53">
        <f t="shared" si="4"/>
      </c>
      <c r="H178" s="59">
        <f t="shared" si="5"/>
      </c>
      <c r="I178" s="56">
        <f t="shared" si="6"/>
      </c>
      <c r="J178" s="56">
        <f t="shared" si="9"/>
      </c>
      <c r="L178" s="46">
        <f t="shared" si="10"/>
      </c>
      <c r="M178" s="79">
        <f t="shared" si="11"/>
      </c>
      <c r="S178" s="22">
        <f>IFERROR(SMALL(发票导入!$AE$5:$AE$3004,171),"")</f>
      </c>
      <c r="T178" s="22">
        <f>IFERROR(SMALL($S$8:$S$507,171),"")</f>
      </c>
      <c r="U178" s="22">
        <f t="shared" si="12"/>
      </c>
      <c r="V178" s="22">
        <f t="shared" si="13"/>
      </c>
      <c r="W178" s="22">
        <f t="shared" si="14"/>
      </c>
    </row>
    <row r="179">
      <c r="A179" s="60">
        <f t="shared" si="7"/>
      </c>
      <c r="B179" s="56">
        <f t="shared" si="8"/>
      </c>
      <c r="C179" s="78">
        <f t="shared" si="0"/>
      </c>
      <c r="D179" s="53">
        <f t="shared" si="1"/>
      </c>
      <c r="E179" s="53">
        <f t="shared" si="2"/>
      </c>
      <c r="F179" s="53">
        <f t="shared" si="3"/>
      </c>
      <c r="G179" s="53">
        <f t="shared" si="4"/>
      </c>
      <c r="H179" s="59">
        <f t="shared" si="5"/>
      </c>
      <c r="I179" s="56">
        <f t="shared" si="6"/>
      </c>
      <c r="J179" s="56">
        <f t="shared" si="9"/>
      </c>
      <c r="L179" s="46">
        <f t="shared" si="10"/>
      </c>
      <c r="M179" s="79">
        <f t="shared" si="11"/>
      </c>
      <c r="S179" s="22">
        <f>IFERROR(SMALL(发票导入!$AE$5:$AE$3004,172),"")</f>
      </c>
      <c r="T179" s="22">
        <f>IFERROR(SMALL($S$8:$S$507,172),"")</f>
      </c>
      <c r="U179" s="22">
        <f t="shared" si="12"/>
      </c>
      <c r="V179" s="22">
        <f t="shared" si="13"/>
      </c>
      <c r="W179" s="22">
        <f t="shared" si="14"/>
      </c>
    </row>
    <row r="180">
      <c r="A180" s="60">
        <f t="shared" si="7"/>
      </c>
      <c r="B180" s="56">
        <f t="shared" si="8"/>
      </c>
      <c r="C180" s="78">
        <f t="shared" si="0"/>
      </c>
      <c r="D180" s="53">
        <f t="shared" si="1"/>
      </c>
      <c r="E180" s="53">
        <f t="shared" si="2"/>
      </c>
      <c r="F180" s="53">
        <f t="shared" si="3"/>
      </c>
      <c r="G180" s="53">
        <f t="shared" si="4"/>
      </c>
      <c r="H180" s="59">
        <f t="shared" si="5"/>
      </c>
      <c r="I180" s="56">
        <f t="shared" si="6"/>
      </c>
      <c r="J180" s="56">
        <f t="shared" si="9"/>
      </c>
      <c r="L180" s="46">
        <f t="shared" si="10"/>
      </c>
      <c r="M180" s="79">
        <f t="shared" si="11"/>
      </c>
      <c r="S180" s="22">
        <f>IFERROR(SMALL(发票导入!$AE$5:$AE$3004,173),"")</f>
      </c>
      <c r="T180" s="22">
        <f>IFERROR(SMALL($S$8:$S$507,173),"")</f>
      </c>
      <c r="U180" s="22">
        <f t="shared" si="12"/>
      </c>
      <c r="V180" s="22">
        <f t="shared" si="13"/>
      </c>
      <c r="W180" s="22">
        <f t="shared" si="14"/>
      </c>
    </row>
    <row r="181">
      <c r="A181" s="60">
        <f t="shared" si="7"/>
      </c>
      <c r="B181" s="56">
        <f t="shared" si="8"/>
      </c>
      <c r="C181" s="78">
        <f t="shared" si="0"/>
      </c>
      <c r="D181" s="53">
        <f t="shared" si="1"/>
      </c>
      <c r="E181" s="53">
        <f t="shared" si="2"/>
      </c>
      <c r="F181" s="53">
        <f t="shared" si="3"/>
      </c>
      <c r="G181" s="53">
        <f t="shared" si="4"/>
      </c>
      <c r="H181" s="59">
        <f t="shared" si="5"/>
      </c>
      <c r="I181" s="56">
        <f t="shared" si="6"/>
      </c>
      <c r="J181" s="56">
        <f t="shared" si="9"/>
      </c>
      <c r="L181" s="46">
        <f t="shared" si="10"/>
      </c>
      <c r="M181" s="79">
        <f t="shared" si="11"/>
      </c>
      <c r="S181" s="22">
        <f>IFERROR(SMALL(发票导入!$AE$5:$AE$3004,174),"")</f>
      </c>
      <c r="T181" s="22">
        <f>IFERROR(SMALL($S$8:$S$507,174),"")</f>
      </c>
      <c r="U181" s="22">
        <f t="shared" si="12"/>
      </c>
      <c r="V181" s="22">
        <f t="shared" si="13"/>
      </c>
      <c r="W181" s="22">
        <f t="shared" si="14"/>
      </c>
    </row>
    <row r="182">
      <c r="A182" s="60">
        <f t="shared" si="7"/>
      </c>
      <c r="B182" s="56">
        <f t="shared" si="8"/>
      </c>
      <c r="C182" s="78">
        <f t="shared" si="0"/>
      </c>
      <c r="D182" s="53">
        <f t="shared" si="1"/>
      </c>
      <c r="E182" s="53">
        <f t="shared" si="2"/>
      </c>
      <c r="F182" s="53">
        <f t="shared" si="3"/>
      </c>
      <c r="G182" s="53">
        <f t="shared" si="4"/>
      </c>
      <c r="H182" s="59">
        <f t="shared" si="5"/>
      </c>
      <c r="I182" s="56">
        <f t="shared" si="6"/>
      </c>
      <c r="J182" s="56">
        <f t="shared" si="9"/>
      </c>
      <c r="L182" s="46">
        <f t="shared" si="10"/>
      </c>
      <c r="M182" s="79">
        <f t="shared" si="11"/>
      </c>
      <c r="S182" s="22">
        <f>IFERROR(SMALL(发票导入!$AE$5:$AE$3004,175),"")</f>
      </c>
      <c r="T182" s="22">
        <f>IFERROR(SMALL($S$8:$S$507,175),"")</f>
      </c>
      <c r="U182" s="22">
        <f t="shared" si="12"/>
      </c>
      <c r="V182" s="22">
        <f t="shared" si="13"/>
      </c>
      <c r="W182" s="22">
        <f t="shared" si="14"/>
      </c>
    </row>
    <row r="183">
      <c r="A183" s="60">
        <f t="shared" si="7"/>
      </c>
      <c r="B183" s="56">
        <f t="shared" si="8"/>
      </c>
      <c r="C183" s="78">
        <f t="shared" si="0"/>
      </c>
      <c r="D183" s="53">
        <f t="shared" si="1"/>
      </c>
      <c r="E183" s="53">
        <f t="shared" si="2"/>
      </c>
      <c r="F183" s="53">
        <f t="shared" si="3"/>
      </c>
      <c r="G183" s="53">
        <f t="shared" si="4"/>
      </c>
      <c r="H183" s="59">
        <f t="shared" si="5"/>
      </c>
      <c r="I183" s="56">
        <f t="shared" si="6"/>
      </c>
      <c r="J183" s="56">
        <f t="shared" si="9"/>
      </c>
      <c r="L183" s="46">
        <f t="shared" si="10"/>
      </c>
      <c r="M183" s="79">
        <f t="shared" si="11"/>
      </c>
      <c r="S183" s="22">
        <f>IFERROR(SMALL(发票导入!$AE$5:$AE$3004,176),"")</f>
      </c>
      <c r="T183" s="22">
        <f>IFERROR(SMALL($S$8:$S$507,176),"")</f>
      </c>
      <c r="U183" s="22">
        <f t="shared" si="12"/>
      </c>
      <c r="V183" s="22">
        <f t="shared" si="13"/>
      </c>
      <c r="W183" s="22">
        <f t="shared" si="14"/>
      </c>
    </row>
    <row r="184">
      <c r="A184" s="60">
        <f t="shared" si="7"/>
      </c>
      <c r="B184" s="56">
        <f t="shared" si="8"/>
      </c>
      <c r="C184" s="78">
        <f t="shared" si="0"/>
      </c>
      <c r="D184" s="53">
        <f t="shared" si="1"/>
      </c>
      <c r="E184" s="53">
        <f t="shared" si="2"/>
      </c>
      <c r="F184" s="53">
        <f t="shared" si="3"/>
      </c>
      <c r="G184" s="53">
        <f t="shared" si="4"/>
      </c>
      <c r="H184" s="59">
        <f t="shared" si="5"/>
      </c>
      <c r="I184" s="56">
        <f t="shared" si="6"/>
      </c>
      <c r="J184" s="56">
        <f t="shared" si="9"/>
      </c>
      <c r="L184" s="46">
        <f t="shared" si="10"/>
      </c>
      <c r="M184" s="79">
        <f t="shared" si="11"/>
      </c>
      <c r="S184" s="22">
        <f>IFERROR(SMALL(发票导入!$AE$5:$AE$3004,177),"")</f>
      </c>
      <c r="T184" s="22">
        <f>IFERROR(SMALL($S$8:$S$507,177),"")</f>
      </c>
      <c r="U184" s="22">
        <f t="shared" si="12"/>
      </c>
      <c r="V184" s="22">
        <f t="shared" si="13"/>
      </c>
      <c r="W184" s="22">
        <f t="shared" si="14"/>
      </c>
    </row>
    <row r="185">
      <c r="A185" s="60">
        <f t="shared" si="7"/>
      </c>
      <c r="B185" s="56">
        <f t="shared" si="8"/>
      </c>
      <c r="C185" s="78">
        <f t="shared" si="0"/>
      </c>
      <c r="D185" s="53">
        <f t="shared" si="1"/>
      </c>
      <c r="E185" s="53">
        <f t="shared" si="2"/>
      </c>
      <c r="F185" s="53">
        <f t="shared" si="3"/>
      </c>
      <c r="G185" s="53">
        <f t="shared" si="4"/>
      </c>
      <c r="H185" s="59">
        <f t="shared" si="5"/>
      </c>
      <c r="I185" s="56">
        <f t="shared" si="6"/>
      </c>
      <c r="J185" s="56">
        <f t="shared" si="9"/>
      </c>
      <c r="L185" s="46">
        <f t="shared" si="10"/>
      </c>
      <c r="M185" s="79">
        <f t="shared" si="11"/>
      </c>
      <c r="S185" s="22">
        <f>IFERROR(SMALL(发票导入!$AE$5:$AE$3004,178),"")</f>
      </c>
      <c r="T185" s="22">
        <f>IFERROR(SMALL($S$8:$S$507,178),"")</f>
      </c>
      <c r="U185" s="22">
        <f t="shared" si="12"/>
      </c>
      <c r="V185" s="22">
        <f t="shared" si="13"/>
      </c>
      <c r="W185" s="22">
        <f t="shared" si="14"/>
      </c>
    </row>
    <row r="186">
      <c r="A186" s="60">
        <f t="shared" si="7"/>
      </c>
      <c r="B186" s="56">
        <f t="shared" si="8"/>
      </c>
      <c r="C186" s="78">
        <f t="shared" si="0"/>
      </c>
      <c r="D186" s="53">
        <f t="shared" si="1"/>
      </c>
      <c r="E186" s="53">
        <f t="shared" si="2"/>
      </c>
      <c r="F186" s="53">
        <f t="shared" si="3"/>
      </c>
      <c r="G186" s="53">
        <f t="shared" si="4"/>
      </c>
      <c r="H186" s="59">
        <f t="shared" si="5"/>
      </c>
      <c r="I186" s="56">
        <f t="shared" si="6"/>
      </c>
      <c r="J186" s="56">
        <f t="shared" si="9"/>
      </c>
      <c r="L186" s="46">
        <f t="shared" si="10"/>
      </c>
      <c r="M186" s="79">
        <f t="shared" si="11"/>
      </c>
      <c r="S186" s="22">
        <f>IFERROR(SMALL(发票导入!$AE$5:$AE$3004,179),"")</f>
      </c>
      <c r="T186" s="22">
        <f>IFERROR(SMALL($S$8:$S$507,179),"")</f>
      </c>
      <c r="U186" s="22">
        <f t="shared" si="12"/>
      </c>
      <c r="V186" s="22">
        <f t="shared" si="13"/>
      </c>
      <c r="W186" s="22">
        <f t="shared" si="14"/>
      </c>
    </row>
    <row r="187">
      <c r="A187" s="60">
        <f t="shared" si="7"/>
      </c>
      <c r="B187" s="56">
        <f t="shared" si="8"/>
      </c>
      <c r="C187" s="78">
        <f t="shared" si="0"/>
      </c>
      <c r="D187" s="53">
        <f t="shared" si="1"/>
      </c>
      <c r="E187" s="53">
        <f t="shared" si="2"/>
      </c>
      <c r="F187" s="53">
        <f t="shared" si="3"/>
      </c>
      <c r="G187" s="53">
        <f t="shared" si="4"/>
      </c>
      <c r="H187" s="59">
        <f t="shared" si="5"/>
      </c>
      <c r="I187" s="56">
        <f t="shared" si="6"/>
      </c>
      <c r="J187" s="56">
        <f t="shared" si="9"/>
      </c>
      <c r="L187" s="46">
        <f t="shared" si="10"/>
      </c>
      <c r="M187" s="79">
        <f t="shared" si="11"/>
      </c>
      <c r="S187" s="22">
        <f>IFERROR(SMALL(发票导入!$AE$5:$AE$3004,180),"")</f>
      </c>
      <c r="T187" s="22">
        <f>IFERROR(SMALL($S$8:$S$507,180),"")</f>
      </c>
      <c r="U187" s="22">
        <f t="shared" si="12"/>
      </c>
      <c r="V187" s="22">
        <f t="shared" si="13"/>
      </c>
      <c r="W187" s="22">
        <f t="shared" si="14"/>
      </c>
    </row>
    <row r="188">
      <c r="A188" s="60">
        <f t="shared" si="7"/>
      </c>
      <c r="B188" s="56">
        <f t="shared" si="8"/>
      </c>
      <c r="C188" s="78">
        <f t="shared" si="0"/>
      </c>
      <c r="D188" s="53">
        <f t="shared" si="1"/>
      </c>
      <c r="E188" s="53">
        <f t="shared" si="2"/>
      </c>
      <c r="F188" s="53">
        <f t="shared" si="3"/>
      </c>
      <c r="G188" s="53">
        <f t="shared" si="4"/>
      </c>
      <c r="H188" s="59">
        <f t="shared" si="5"/>
      </c>
      <c r="I188" s="56">
        <f t="shared" si="6"/>
      </c>
      <c r="J188" s="56">
        <f t="shared" si="9"/>
      </c>
      <c r="L188" s="46">
        <f t="shared" si="10"/>
      </c>
      <c r="M188" s="79">
        <f t="shared" si="11"/>
      </c>
      <c r="S188" s="22">
        <f>IFERROR(SMALL(发票导入!$AE$5:$AE$3004,181),"")</f>
      </c>
      <c r="T188" s="22">
        <f>IFERROR(SMALL($S$8:$S$507,181),"")</f>
      </c>
      <c r="U188" s="22">
        <f t="shared" si="12"/>
      </c>
      <c r="V188" s="22">
        <f t="shared" si="13"/>
      </c>
      <c r="W188" s="22">
        <f t="shared" si="14"/>
      </c>
    </row>
    <row r="189">
      <c r="A189" s="60">
        <f t="shared" si="7"/>
      </c>
      <c r="B189" s="56">
        <f t="shared" si="8"/>
      </c>
      <c r="C189" s="78">
        <f t="shared" si="0"/>
      </c>
      <c r="D189" s="53">
        <f t="shared" si="1"/>
      </c>
      <c r="E189" s="53">
        <f t="shared" si="2"/>
      </c>
      <c r="F189" s="53">
        <f t="shared" si="3"/>
      </c>
      <c r="G189" s="53">
        <f t="shared" si="4"/>
      </c>
      <c r="H189" s="59">
        <f t="shared" si="5"/>
      </c>
      <c r="I189" s="56">
        <f t="shared" si="6"/>
      </c>
      <c r="J189" s="56">
        <f t="shared" si="9"/>
      </c>
      <c r="L189" s="46">
        <f t="shared" si="10"/>
      </c>
      <c r="M189" s="79">
        <f t="shared" si="11"/>
      </c>
      <c r="S189" s="22">
        <f>IFERROR(SMALL(发票导入!$AE$5:$AE$3004,182),"")</f>
      </c>
      <c r="T189" s="22">
        <f>IFERROR(SMALL($S$8:$S$507,182),"")</f>
      </c>
      <c r="U189" s="22">
        <f t="shared" si="12"/>
      </c>
      <c r="V189" s="22">
        <f t="shared" si="13"/>
      </c>
      <c r="W189" s="22">
        <f t="shared" si="14"/>
      </c>
    </row>
    <row r="190">
      <c r="A190" s="60">
        <f t="shared" si="7"/>
      </c>
      <c r="B190" s="56">
        <f t="shared" si="8"/>
      </c>
      <c r="C190" s="78">
        <f t="shared" si="0"/>
      </c>
      <c r="D190" s="53">
        <f t="shared" si="1"/>
      </c>
      <c r="E190" s="53">
        <f t="shared" si="2"/>
      </c>
      <c r="F190" s="53">
        <f t="shared" si="3"/>
      </c>
      <c r="G190" s="53">
        <f t="shared" si="4"/>
      </c>
      <c r="H190" s="59">
        <f t="shared" si="5"/>
      </c>
      <c r="I190" s="56">
        <f t="shared" si="6"/>
      </c>
      <c r="J190" s="56">
        <f t="shared" si="9"/>
      </c>
      <c r="L190" s="46">
        <f t="shared" si="10"/>
      </c>
      <c r="M190" s="79">
        <f t="shared" si="11"/>
      </c>
      <c r="S190" s="22">
        <f>IFERROR(SMALL(发票导入!$AE$5:$AE$3004,183),"")</f>
      </c>
      <c r="T190" s="22">
        <f>IFERROR(SMALL($S$8:$S$507,183),"")</f>
      </c>
      <c r="U190" s="22">
        <f t="shared" si="12"/>
      </c>
      <c r="V190" s="22">
        <f t="shared" si="13"/>
      </c>
      <c r="W190" s="22">
        <f t="shared" si="14"/>
      </c>
    </row>
    <row r="191">
      <c r="A191" s="60">
        <f t="shared" si="7"/>
      </c>
      <c r="B191" s="56">
        <f t="shared" si="8"/>
      </c>
      <c r="C191" s="78">
        <f t="shared" si="0"/>
      </c>
      <c r="D191" s="53">
        <f t="shared" si="1"/>
      </c>
      <c r="E191" s="53">
        <f t="shared" si="2"/>
      </c>
      <c r="F191" s="53">
        <f t="shared" si="3"/>
      </c>
      <c r="G191" s="53">
        <f t="shared" si="4"/>
      </c>
      <c r="H191" s="59">
        <f t="shared" si="5"/>
      </c>
      <c r="I191" s="56">
        <f t="shared" si="6"/>
      </c>
      <c r="J191" s="56">
        <f t="shared" si="9"/>
      </c>
      <c r="L191" s="46">
        <f t="shared" si="10"/>
      </c>
      <c r="M191" s="79">
        <f t="shared" si="11"/>
      </c>
      <c r="S191" s="22">
        <f>IFERROR(SMALL(发票导入!$AE$5:$AE$3004,184),"")</f>
      </c>
      <c r="T191" s="22">
        <f>IFERROR(SMALL($S$8:$S$507,184),"")</f>
      </c>
      <c r="U191" s="22">
        <f t="shared" si="12"/>
      </c>
      <c r="V191" s="22">
        <f t="shared" si="13"/>
      </c>
      <c r="W191" s="22">
        <f t="shared" si="14"/>
      </c>
    </row>
    <row r="192">
      <c r="A192" s="60">
        <f t="shared" si="7"/>
      </c>
      <c r="B192" s="56">
        <f t="shared" si="8"/>
      </c>
      <c r="C192" s="78">
        <f t="shared" si="0"/>
      </c>
      <c r="D192" s="53">
        <f t="shared" si="1"/>
      </c>
      <c r="E192" s="53">
        <f t="shared" si="2"/>
      </c>
      <c r="F192" s="53">
        <f t="shared" si="3"/>
      </c>
      <c r="G192" s="53">
        <f t="shared" si="4"/>
      </c>
      <c r="H192" s="59">
        <f t="shared" si="5"/>
      </c>
      <c r="I192" s="56">
        <f t="shared" si="6"/>
      </c>
      <c r="J192" s="56">
        <f t="shared" si="9"/>
      </c>
      <c r="L192" s="46">
        <f t="shared" si="10"/>
      </c>
      <c r="M192" s="79">
        <f t="shared" si="11"/>
      </c>
      <c r="S192" s="22">
        <f>IFERROR(SMALL(发票导入!$AE$5:$AE$3004,185),"")</f>
      </c>
      <c r="T192" s="22">
        <f>IFERROR(SMALL($S$8:$S$507,185),"")</f>
      </c>
      <c r="U192" s="22">
        <f t="shared" si="12"/>
      </c>
      <c r="V192" s="22">
        <f t="shared" si="13"/>
      </c>
      <c r="W192" s="22">
        <f t="shared" si="14"/>
      </c>
    </row>
    <row r="193">
      <c r="A193" s="60">
        <f t="shared" si="7"/>
      </c>
      <c r="B193" s="56">
        <f t="shared" si="8"/>
      </c>
      <c r="C193" s="78">
        <f t="shared" si="0"/>
      </c>
      <c r="D193" s="53">
        <f t="shared" si="1"/>
      </c>
      <c r="E193" s="53">
        <f t="shared" si="2"/>
      </c>
      <c r="F193" s="53">
        <f t="shared" si="3"/>
      </c>
      <c r="G193" s="53">
        <f t="shared" si="4"/>
      </c>
      <c r="H193" s="59">
        <f t="shared" si="5"/>
      </c>
      <c r="I193" s="56">
        <f t="shared" si="6"/>
      </c>
      <c r="J193" s="56">
        <f t="shared" si="9"/>
      </c>
      <c r="L193" s="46">
        <f t="shared" si="10"/>
      </c>
      <c r="M193" s="79">
        <f t="shared" si="11"/>
      </c>
      <c r="S193" s="22">
        <f>IFERROR(SMALL(发票导入!$AE$5:$AE$3004,186),"")</f>
      </c>
      <c r="T193" s="22">
        <f>IFERROR(SMALL($S$8:$S$507,186),"")</f>
      </c>
      <c r="U193" s="22">
        <f t="shared" si="12"/>
      </c>
      <c r="V193" s="22">
        <f t="shared" si="13"/>
      </c>
      <c r="W193" s="22">
        <f t="shared" si="14"/>
      </c>
    </row>
    <row r="194">
      <c r="A194" s="60">
        <f t="shared" si="7"/>
      </c>
      <c r="B194" s="56">
        <f t="shared" si="8"/>
      </c>
      <c r="C194" s="78">
        <f t="shared" si="0"/>
      </c>
      <c r="D194" s="53">
        <f t="shared" si="1"/>
      </c>
      <c r="E194" s="53">
        <f t="shared" si="2"/>
      </c>
      <c r="F194" s="53">
        <f t="shared" si="3"/>
      </c>
      <c r="G194" s="53">
        <f t="shared" si="4"/>
      </c>
      <c r="H194" s="59">
        <f t="shared" si="5"/>
      </c>
      <c r="I194" s="56">
        <f t="shared" si="6"/>
      </c>
      <c r="J194" s="56">
        <f t="shared" si="9"/>
      </c>
      <c r="L194" s="46">
        <f t="shared" si="10"/>
      </c>
      <c r="M194" s="79">
        <f t="shared" si="11"/>
      </c>
      <c r="S194" s="22">
        <f>IFERROR(SMALL(发票导入!$AE$5:$AE$3004,187),"")</f>
      </c>
      <c r="T194" s="22">
        <f>IFERROR(SMALL($S$8:$S$507,187),"")</f>
      </c>
      <c r="U194" s="22">
        <f t="shared" si="12"/>
      </c>
      <c r="V194" s="22">
        <f t="shared" si="13"/>
      </c>
      <c r="W194" s="22">
        <f t="shared" si="14"/>
      </c>
    </row>
    <row r="195">
      <c r="A195" s="60">
        <f t="shared" si="7"/>
      </c>
      <c r="B195" s="56">
        <f t="shared" si="8"/>
      </c>
      <c r="C195" s="78">
        <f t="shared" si="0"/>
      </c>
      <c r="D195" s="53">
        <f t="shared" si="1"/>
      </c>
      <c r="E195" s="53">
        <f t="shared" si="2"/>
      </c>
      <c r="F195" s="53">
        <f t="shared" si="3"/>
      </c>
      <c r="G195" s="53">
        <f t="shared" si="4"/>
      </c>
      <c r="H195" s="59">
        <f t="shared" si="5"/>
      </c>
      <c r="I195" s="56">
        <f t="shared" si="6"/>
      </c>
      <c r="J195" s="56">
        <f t="shared" si="9"/>
      </c>
      <c r="L195" s="46">
        <f t="shared" si="10"/>
      </c>
      <c r="M195" s="79">
        <f t="shared" si="11"/>
      </c>
      <c r="S195" s="22">
        <f>IFERROR(SMALL(发票导入!$AE$5:$AE$3004,188),"")</f>
      </c>
      <c r="T195" s="22">
        <f>IFERROR(SMALL($S$8:$S$507,188),"")</f>
      </c>
      <c r="U195" s="22">
        <f t="shared" si="12"/>
      </c>
      <c r="V195" s="22">
        <f t="shared" si="13"/>
      </c>
      <c r="W195" s="22">
        <f t="shared" si="14"/>
      </c>
    </row>
    <row r="196">
      <c r="A196" s="60">
        <f t="shared" si="7"/>
      </c>
      <c r="B196" s="56">
        <f t="shared" si="8"/>
      </c>
      <c r="C196" s="78">
        <f t="shared" si="0"/>
      </c>
      <c r="D196" s="53">
        <f t="shared" si="1"/>
      </c>
      <c r="E196" s="53">
        <f t="shared" si="2"/>
      </c>
      <c r="F196" s="53">
        <f t="shared" si="3"/>
      </c>
      <c r="G196" s="53">
        <f t="shared" si="4"/>
      </c>
      <c r="H196" s="59">
        <f t="shared" si="5"/>
      </c>
      <c r="I196" s="56">
        <f t="shared" si="6"/>
      </c>
      <c r="J196" s="56">
        <f t="shared" si="9"/>
      </c>
      <c r="L196" s="46">
        <f t="shared" si="10"/>
      </c>
      <c r="M196" s="79">
        <f t="shared" si="11"/>
      </c>
      <c r="S196" s="22">
        <f>IFERROR(SMALL(发票导入!$AE$5:$AE$3004,189),"")</f>
      </c>
      <c r="T196" s="22">
        <f>IFERROR(SMALL($S$8:$S$507,189),"")</f>
      </c>
      <c r="U196" s="22">
        <f t="shared" si="12"/>
      </c>
      <c r="V196" s="22">
        <f t="shared" si="13"/>
      </c>
      <c r="W196" s="22">
        <f t="shared" si="14"/>
      </c>
    </row>
    <row r="197">
      <c r="A197" s="60">
        <f t="shared" si="7"/>
      </c>
      <c r="B197" s="56">
        <f t="shared" si="8"/>
      </c>
      <c r="C197" s="78">
        <f t="shared" si="0"/>
      </c>
      <c r="D197" s="53">
        <f t="shared" si="1"/>
      </c>
      <c r="E197" s="53">
        <f t="shared" si="2"/>
      </c>
      <c r="F197" s="53">
        <f t="shared" si="3"/>
      </c>
      <c r="G197" s="53">
        <f t="shared" si="4"/>
      </c>
      <c r="H197" s="59">
        <f t="shared" si="5"/>
      </c>
      <c r="I197" s="56">
        <f t="shared" si="6"/>
      </c>
      <c r="J197" s="56">
        <f t="shared" si="9"/>
      </c>
      <c r="L197" s="46">
        <f t="shared" si="10"/>
      </c>
      <c r="M197" s="79">
        <f t="shared" si="11"/>
      </c>
      <c r="S197" s="22">
        <f>IFERROR(SMALL(发票导入!$AE$5:$AE$3004,190),"")</f>
      </c>
      <c r="T197" s="22">
        <f>IFERROR(SMALL($S$8:$S$507,190),"")</f>
      </c>
      <c r="U197" s="22">
        <f t="shared" si="12"/>
      </c>
      <c r="V197" s="22">
        <f t="shared" si="13"/>
      </c>
      <c r="W197" s="22">
        <f t="shared" si="14"/>
      </c>
    </row>
    <row r="198">
      <c r="A198" s="60">
        <f t="shared" si="7"/>
      </c>
      <c r="B198" s="56">
        <f t="shared" si="8"/>
      </c>
      <c r="C198" s="78">
        <f t="shared" si="0"/>
      </c>
      <c r="D198" s="53">
        <f t="shared" si="1"/>
      </c>
      <c r="E198" s="53">
        <f t="shared" si="2"/>
      </c>
      <c r="F198" s="53">
        <f t="shared" si="3"/>
      </c>
      <c r="G198" s="53">
        <f t="shared" si="4"/>
      </c>
      <c r="H198" s="59">
        <f t="shared" si="5"/>
      </c>
      <c r="I198" s="56">
        <f t="shared" si="6"/>
      </c>
      <c r="J198" s="56">
        <f t="shared" si="9"/>
      </c>
      <c r="L198" s="46">
        <f t="shared" si="10"/>
      </c>
      <c r="M198" s="79">
        <f t="shared" si="11"/>
      </c>
      <c r="S198" s="22">
        <f>IFERROR(SMALL(发票导入!$AE$5:$AE$3004,191),"")</f>
      </c>
      <c r="T198" s="22">
        <f>IFERROR(SMALL($S$8:$S$507,191),"")</f>
      </c>
      <c r="U198" s="22">
        <f t="shared" si="12"/>
      </c>
      <c r="V198" s="22">
        <f t="shared" si="13"/>
      </c>
      <c r="W198" s="22">
        <f t="shared" si="14"/>
      </c>
    </row>
    <row r="199">
      <c r="A199" s="60">
        <f t="shared" si="7"/>
      </c>
      <c r="B199" s="56">
        <f t="shared" si="8"/>
      </c>
      <c r="C199" s="78">
        <f t="shared" si="0"/>
      </c>
      <c r="D199" s="53">
        <f t="shared" si="1"/>
      </c>
      <c r="E199" s="53">
        <f t="shared" si="2"/>
      </c>
      <c r="F199" s="53">
        <f t="shared" si="3"/>
      </c>
      <c r="G199" s="53">
        <f t="shared" si="4"/>
      </c>
      <c r="H199" s="59">
        <f t="shared" si="5"/>
      </c>
      <c r="I199" s="56">
        <f t="shared" si="6"/>
      </c>
      <c r="J199" s="56">
        <f t="shared" si="9"/>
      </c>
      <c r="L199" s="46">
        <f t="shared" si="10"/>
      </c>
      <c r="M199" s="79">
        <f t="shared" si="11"/>
      </c>
      <c r="S199" s="22">
        <f>IFERROR(SMALL(发票导入!$AE$5:$AE$3004,192),"")</f>
      </c>
      <c r="T199" s="22">
        <f>IFERROR(SMALL($S$8:$S$507,192),"")</f>
      </c>
      <c r="U199" s="22">
        <f t="shared" si="12"/>
      </c>
      <c r="V199" s="22">
        <f t="shared" si="13"/>
      </c>
      <c r="W199" s="22">
        <f t="shared" si="14"/>
      </c>
    </row>
    <row r="200">
      <c r="A200" s="60">
        <f t="shared" si="7"/>
      </c>
      <c r="B200" s="56">
        <f t="shared" si="8"/>
      </c>
      <c r="C200" s="78">
        <f t="shared" si="0"/>
      </c>
      <c r="D200" s="53">
        <f t="shared" si="1"/>
      </c>
      <c r="E200" s="53">
        <f t="shared" si="2"/>
      </c>
      <c r="F200" s="53">
        <f t="shared" si="3"/>
      </c>
      <c r="G200" s="53">
        <f t="shared" si="4"/>
      </c>
      <c r="H200" s="59">
        <f t="shared" si="5"/>
      </c>
      <c r="I200" s="56">
        <f t="shared" si="6"/>
      </c>
      <c r="J200" s="56">
        <f t="shared" si="9"/>
      </c>
      <c r="L200" s="46">
        <f t="shared" si="10"/>
      </c>
      <c r="M200" s="79">
        <f t="shared" si="11"/>
      </c>
      <c r="S200" s="22">
        <f>IFERROR(SMALL(发票导入!$AE$5:$AE$3004,193),"")</f>
      </c>
      <c r="T200" s="22">
        <f>IFERROR(SMALL($S$8:$S$507,193),"")</f>
      </c>
      <c r="U200" s="22">
        <f t="shared" si="12"/>
      </c>
      <c r="V200" s="22">
        <f t="shared" si="13"/>
      </c>
      <c r="W200" s="22">
        <f t="shared" si="14"/>
      </c>
    </row>
    <row r="201">
      <c r="A201" s="60">
        <f t="shared" si="7"/>
      </c>
      <c r="B201" s="56">
        <f t="shared" si="8"/>
      </c>
      <c r="C201" s="78">
        <f t="shared" si="0"/>
      </c>
      <c r="D201" s="53">
        <f t="shared" si="1"/>
      </c>
      <c r="E201" s="53">
        <f t="shared" si="2"/>
      </c>
      <c r="F201" s="53">
        <f t="shared" si="3"/>
      </c>
      <c r="G201" s="53">
        <f t="shared" si="4"/>
      </c>
      <c r="H201" s="59">
        <f t="shared" si="5"/>
      </c>
      <c r="I201" s="56">
        <f t="shared" si="6"/>
      </c>
      <c r="J201" s="56">
        <f t="shared" si="9"/>
      </c>
      <c r="L201" s="46">
        <f t="shared" si="10"/>
      </c>
      <c r="M201" s="79">
        <f t="shared" si="11"/>
      </c>
      <c r="S201" s="22">
        <f>IFERROR(SMALL(发票导入!$AE$5:$AE$3004,194),"")</f>
      </c>
      <c r="T201" s="22">
        <f>IFERROR(SMALL($S$8:$S$507,194),"")</f>
      </c>
      <c r="U201" s="22">
        <f t="shared" si="12"/>
      </c>
      <c r="V201" s="22">
        <f t="shared" si="13"/>
      </c>
      <c r="W201" s="22">
        <f t="shared" si="14"/>
      </c>
    </row>
    <row r="202">
      <c r="A202" s="60">
        <f t="shared" si="7"/>
      </c>
      <c r="B202" s="56">
        <f t="shared" si="8"/>
      </c>
      <c r="C202" s="78">
        <f t="shared" si="0"/>
      </c>
      <c r="D202" s="53">
        <f t="shared" si="1"/>
      </c>
      <c r="E202" s="53">
        <f t="shared" si="2"/>
      </c>
      <c r="F202" s="53">
        <f t="shared" si="3"/>
      </c>
      <c r="G202" s="53">
        <f t="shared" si="4"/>
      </c>
      <c r="H202" s="59">
        <f t="shared" si="5"/>
      </c>
      <c r="I202" s="56">
        <f t="shared" si="6"/>
      </c>
      <c r="J202" s="56">
        <f t="shared" si="9"/>
      </c>
      <c r="L202" s="46">
        <f t="shared" si="10"/>
      </c>
      <c r="M202" s="79">
        <f t="shared" si="11"/>
      </c>
      <c r="S202" s="22">
        <f>IFERROR(SMALL(发票导入!$AE$5:$AE$3004,195),"")</f>
      </c>
      <c r="T202" s="22">
        <f>IFERROR(SMALL($S$8:$S$507,195),"")</f>
      </c>
      <c r="U202" s="22">
        <f t="shared" si="12"/>
      </c>
      <c r="V202" s="22">
        <f t="shared" si="13"/>
      </c>
      <c r="W202" s="22">
        <f t="shared" si="14"/>
      </c>
    </row>
    <row r="203">
      <c r="A203" s="60">
        <f t="shared" si="7"/>
      </c>
      <c r="B203" s="56">
        <f t="shared" si="8"/>
      </c>
      <c r="C203" s="78">
        <f t="shared" si="0"/>
      </c>
      <c r="D203" s="53">
        <f t="shared" si="1"/>
      </c>
      <c r="E203" s="53">
        <f t="shared" si="2"/>
      </c>
      <c r="F203" s="53">
        <f t="shared" si="3"/>
      </c>
      <c r="G203" s="53">
        <f t="shared" si="4"/>
      </c>
      <c r="H203" s="59">
        <f t="shared" si="5"/>
      </c>
      <c r="I203" s="56">
        <f t="shared" si="6"/>
      </c>
      <c r="J203" s="56">
        <f t="shared" si="9"/>
      </c>
      <c r="L203" s="46">
        <f t="shared" si="10"/>
      </c>
      <c r="M203" s="79">
        <f t="shared" si="11"/>
      </c>
      <c r="S203" s="22">
        <f>IFERROR(SMALL(发票导入!$AE$5:$AE$3004,196),"")</f>
      </c>
      <c r="T203" s="22">
        <f>IFERROR(SMALL($S$8:$S$507,196),"")</f>
      </c>
      <c r="U203" s="22">
        <f t="shared" si="12"/>
      </c>
      <c r="V203" s="22">
        <f t="shared" si="13"/>
      </c>
      <c r="W203" s="22">
        <f t="shared" si="14"/>
      </c>
    </row>
    <row r="204">
      <c r="A204" s="60">
        <f t="shared" si="7"/>
      </c>
      <c r="B204" s="56">
        <f t="shared" si="8"/>
      </c>
      <c r="C204" s="78">
        <f t="shared" si="0"/>
      </c>
      <c r="D204" s="53">
        <f t="shared" si="1"/>
      </c>
      <c r="E204" s="53">
        <f t="shared" si="2"/>
      </c>
      <c r="F204" s="53">
        <f t="shared" si="3"/>
      </c>
      <c r="G204" s="53">
        <f t="shared" si="4"/>
      </c>
      <c r="H204" s="59">
        <f t="shared" si="5"/>
      </c>
      <c r="I204" s="56">
        <f t="shared" si="6"/>
      </c>
      <c r="J204" s="56">
        <f t="shared" si="9"/>
      </c>
      <c r="L204" s="46">
        <f t="shared" si="10"/>
      </c>
      <c r="M204" s="79">
        <f t="shared" si="11"/>
      </c>
      <c r="S204" s="22">
        <f>IFERROR(SMALL(发票导入!$AE$5:$AE$3004,197),"")</f>
      </c>
      <c r="T204" s="22">
        <f>IFERROR(SMALL($S$8:$S$507,197),"")</f>
      </c>
      <c r="U204" s="22">
        <f t="shared" si="12"/>
      </c>
      <c r="V204" s="22">
        <f t="shared" si="13"/>
      </c>
      <c r="W204" s="22">
        <f t="shared" si="14"/>
      </c>
    </row>
    <row r="205">
      <c r="A205" s="60">
        <f t="shared" si="7"/>
      </c>
      <c r="B205" s="56">
        <f t="shared" si="8"/>
      </c>
      <c r="C205" s="78">
        <f t="shared" si="0"/>
      </c>
      <c r="D205" s="53">
        <f t="shared" si="1"/>
      </c>
      <c r="E205" s="53">
        <f t="shared" si="2"/>
      </c>
      <c r="F205" s="53">
        <f t="shared" si="3"/>
      </c>
      <c r="G205" s="53">
        <f t="shared" si="4"/>
      </c>
      <c r="H205" s="59">
        <f t="shared" si="5"/>
      </c>
      <c r="I205" s="56">
        <f t="shared" si="6"/>
      </c>
      <c r="J205" s="56">
        <f t="shared" si="9"/>
      </c>
      <c r="L205" s="46">
        <f t="shared" si="10"/>
      </c>
      <c r="M205" s="79">
        <f t="shared" si="11"/>
      </c>
      <c r="S205" s="22">
        <f>IFERROR(SMALL(发票导入!$AE$5:$AE$3004,198),"")</f>
      </c>
      <c r="T205" s="22">
        <f>IFERROR(SMALL($S$8:$S$507,198),"")</f>
      </c>
      <c r="U205" s="22">
        <f t="shared" si="12"/>
      </c>
      <c r="V205" s="22">
        <f t="shared" si="13"/>
      </c>
      <c r="W205" s="22">
        <f t="shared" si="14"/>
      </c>
    </row>
    <row r="206">
      <c r="A206" s="60">
        <f t="shared" si="7"/>
      </c>
      <c r="B206" s="56">
        <f t="shared" si="8"/>
      </c>
      <c r="C206" s="78">
        <f t="shared" si="0"/>
      </c>
      <c r="D206" s="53">
        <f t="shared" si="1"/>
      </c>
      <c r="E206" s="53">
        <f t="shared" si="2"/>
      </c>
      <c r="F206" s="53">
        <f t="shared" si="3"/>
      </c>
      <c r="G206" s="53">
        <f t="shared" si="4"/>
      </c>
      <c r="H206" s="59">
        <f t="shared" si="5"/>
      </c>
      <c r="I206" s="56">
        <f t="shared" si="6"/>
      </c>
      <c r="J206" s="56">
        <f t="shared" si="9"/>
      </c>
      <c r="L206" s="46">
        <f t="shared" si="10"/>
      </c>
      <c r="M206" s="79">
        <f t="shared" si="11"/>
      </c>
      <c r="S206" s="22">
        <f>IFERROR(SMALL(发票导入!$AE$5:$AE$3004,199),"")</f>
      </c>
      <c r="T206" s="22">
        <f>IFERROR(SMALL($S$8:$S$507,199),"")</f>
      </c>
      <c r="U206" s="22">
        <f t="shared" si="12"/>
      </c>
      <c r="V206" s="22">
        <f t="shared" si="13"/>
      </c>
      <c r="W206" s="22">
        <f t="shared" si="14"/>
      </c>
    </row>
    <row r="207">
      <c r="A207" s="60">
        <f t="shared" si="7"/>
      </c>
      <c r="B207" s="56">
        <f t="shared" si="8"/>
      </c>
      <c r="C207" s="78">
        <f t="shared" si="0"/>
      </c>
      <c r="D207" s="53">
        <f t="shared" si="1"/>
      </c>
      <c r="E207" s="53">
        <f t="shared" si="2"/>
      </c>
      <c r="F207" s="53">
        <f t="shared" si="3"/>
      </c>
      <c r="G207" s="53">
        <f t="shared" si="4"/>
      </c>
      <c r="H207" s="59">
        <f t="shared" si="5"/>
      </c>
      <c r="I207" s="56">
        <f t="shared" si="6"/>
      </c>
      <c r="J207" s="56">
        <f t="shared" si="9"/>
      </c>
      <c r="L207" s="46">
        <f t="shared" si="10"/>
      </c>
      <c r="M207" s="79">
        <f t="shared" si="11"/>
      </c>
      <c r="S207" s="22">
        <f>IFERROR(SMALL(发票导入!$AE$5:$AE$3004,200),"")</f>
      </c>
      <c r="T207" s="22">
        <f>IFERROR(SMALL($S$8:$S$507,200),"")</f>
      </c>
      <c r="U207" s="22">
        <f t="shared" si="12"/>
      </c>
      <c r="V207" s="22">
        <f t="shared" si="13"/>
      </c>
      <c r="W207" s="22">
        <f t="shared" si="14"/>
      </c>
    </row>
    <row r="208">
      <c r="A208" s="60">
        <f t="shared" si="7"/>
      </c>
      <c r="B208" s="56">
        <f t="shared" si="8"/>
      </c>
      <c r="C208" s="78">
        <f t="shared" si="0"/>
      </c>
      <c r="D208" s="53">
        <f t="shared" si="1"/>
      </c>
      <c r="E208" s="53">
        <f t="shared" si="2"/>
      </c>
      <c r="F208" s="53">
        <f t="shared" si="3"/>
      </c>
      <c r="G208" s="53">
        <f t="shared" si="4"/>
      </c>
      <c r="H208" s="59">
        <f t="shared" si="5"/>
      </c>
      <c r="I208" s="56">
        <f t="shared" si="6"/>
      </c>
      <c r="J208" s="56">
        <f t="shared" si="9"/>
      </c>
      <c r="L208" s="46">
        <f t="shared" si="10"/>
      </c>
      <c r="M208" s="79">
        <f t="shared" si="11"/>
      </c>
      <c r="S208" s="22">
        <f>IFERROR(SMALL(资金台帐!$BA$6:$BA$6005,1),"")</f>
        <v>4627950031</v>
      </c>
      <c r="T208" s="22">
        <f>IFERROR(SMALL($S$8:$S$507,201),"")</f>
      </c>
      <c r="U208" s="22">
        <f t="shared" si="12"/>
      </c>
      <c r="V208" s="22">
        <f t="shared" si="13"/>
      </c>
      <c r="W208" s="22">
        <f t="shared" si="14"/>
      </c>
    </row>
    <row r="209">
      <c r="A209" s="60">
        <f t="shared" si="7"/>
      </c>
      <c r="B209" s="56">
        <f t="shared" si="8"/>
      </c>
      <c r="C209" s="78">
        <f t="shared" si="0"/>
      </c>
      <c r="D209" s="53">
        <f t="shared" si="1"/>
      </c>
      <c r="E209" s="53">
        <f t="shared" si="2"/>
      </c>
      <c r="F209" s="53">
        <f t="shared" si="3"/>
      </c>
      <c r="G209" s="53">
        <f t="shared" si="4"/>
      </c>
      <c r="H209" s="59">
        <f t="shared" si="5"/>
      </c>
      <c r="I209" s="56">
        <f t="shared" si="6"/>
      </c>
      <c r="J209" s="56">
        <f t="shared" si="9"/>
      </c>
      <c r="L209" s="46">
        <f t="shared" si="10"/>
      </c>
      <c r="M209" s="79">
        <f t="shared" si="11"/>
      </c>
      <c r="S209" s="22">
        <f>IFERROR(SMALL(资金台帐!$BA$6:$BA$6005,2),"")</f>
      </c>
      <c r="T209" s="22">
        <f>IFERROR(SMALL($S$8:$S$507,202),"")</f>
      </c>
      <c r="U209" s="22">
        <f t="shared" si="12"/>
      </c>
      <c r="V209" s="22">
        <f t="shared" si="13"/>
      </c>
      <c r="W209" s="22">
        <f t="shared" si="14"/>
      </c>
    </row>
    <row r="210">
      <c r="A210" s="60">
        <f t="shared" si="7"/>
      </c>
      <c r="B210" s="56">
        <f t="shared" si="8"/>
      </c>
      <c r="C210" s="78">
        <f t="shared" si="0"/>
      </c>
      <c r="D210" s="53">
        <f t="shared" si="1"/>
      </c>
      <c r="E210" s="53">
        <f t="shared" si="2"/>
      </c>
      <c r="F210" s="53">
        <f t="shared" si="3"/>
      </c>
      <c r="G210" s="53">
        <f t="shared" si="4"/>
      </c>
      <c r="H210" s="59">
        <f t="shared" si="5"/>
      </c>
      <c r="I210" s="56">
        <f t="shared" si="6"/>
      </c>
      <c r="J210" s="56">
        <f t="shared" si="9"/>
      </c>
      <c r="L210" s="46">
        <f t="shared" si="10"/>
      </c>
      <c r="M210" s="79">
        <f t="shared" si="11"/>
      </c>
      <c r="S210" s="22">
        <f>IFERROR(SMALL(资金台帐!$BA$6:$BA$6005,3),"")</f>
      </c>
      <c r="T210" s="22">
        <f>IFERROR(SMALL($S$8:$S$507,203),"")</f>
      </c>
      <c r="U210" s="22">
        <f t="shared" si="12"/>
      </c>
      <c r="V210" s="22">
        <f t="shared" si="13"/>
      </c>
      <c r="W210" s="22">
        <f t="shared" si="14"/>
      </c>
    </row>
    <row r="211">
      <c r="A211" s="60">
        <f t="shared" si="7"/>
      </c>
      <c r="B211" s="56">
        <f t="shared" si="8"/>
      </c>
      <c r="C211" s="78">
        <f t="shared" si="0"/>
      </c>
      <c r="D211" s="53">
        <f t="shared" si="1"/>
      </c>
      <c r="E211" s="53">
        <f t="shared" si="2"/>
      </c>
      <c r="F211" s="53">
        <f t="shared" si="3"/>
      </c>
      <c r="G211" s="53">
        <f t="shared" si="4"/>
      </c>
      <c r="H211" s="59">
        <f t="shared" si="5"/>
      </c>
      <c r="I211" s="56">
        <f t="shared" si="6"/>
      </c>
      <c r="J211" s="56">
        <f t="shared" si="9"/>
      </c>
      <c r="L211" s="46">
        <f t="shared" si="10"/>
      </c>
      <c r="M211" s="79">
        <f t="shared" si="11"/>
      </c>
      <c r="S211" s="22">
        <f>IFERROR(SMALL(资金台帐!$BA$6:$BA$6005,4),"")</f>
      </c>
      <c r="T211" s="22">
        <f>IFERROR(SMALL($S$8:$S$507,204),"")</f>
      </c>
      <c r="U211" s="22">
        <f t="shared" si="12"/>
      </c>
      <c r="V211" s="22">
        <f t="shared" si="13"/>
      </c>
      <c r="W211" s="22">
        <f t="shared" si="14"/>
      </c>
    </row>
    <row r="212">
      <c r="A212" s="60">
        <f t="shared" si="7"/>
      </c>
      <c r="B212" s="56">
        <f t="shared" si="8"/>
      </c>
      <c r="C212" s="78">
        <f t="shared" si="0"/>
      </c>
      <c r="D212" s="53">
        <f t="shared" si="1"/>
      </c>
      <c r="E212" s="53">
        <f t="shared" si="2"/>
      </c>
      <c r="F212" s="53">
        <f t="shared" si="3"/>
      </c>
      <c r="G212" s="53">
        <f t="shared" si="4"/>
      </c>
      <c r="H212" s="59">
        <f t="shared" si="5"/>
      </c>
      <c r="I212" s="56">
        <f t="shared" si="6"/>
      </c>
      <c r="J212" s="56">
        <f t="shared" si="9"/>
      </c>
      <c r="L212" s="46">
        <f t="shared" si="10"/>
      </c>
      <c r="M212" s="79">
        <f t="shared" si="11"/>
      </c>
      <c r="S212" s="22">
        <f>IFERROR(SMALL(资金台帐!$BA$6:$BA$6005,5),"")</f>
      </c>
      <c r="T212" s="22">
        <f>IFERROR(SMALL($S$8:$S$507,205),"")</f>
      </c>
      <c r="U212" s="22">
        <f t="shared" si="12"/>
      </c>
      <c r="V212" s="22">
        <f t="shared" si="13"/>
      </c>
      <c r="W212" s="22">
        <f t="shared" si="14"/>
      </c>
    </row>
    <row r="213">
      <c r="A213" s="60">
        <f t="shared" si="7"/>
      </c>
      <c r="B213" s="56">
        <f t="shared" si="8"/>
      </c>
      <c r="C213" s="78">
        <f t="shared" si="0"/>
      </c>
      <c r="D213" s="53">
        <f t="shared" si="1"/>
      </c>
      <c r="E213" s="53">
        <f t="shared" si="2"/>
      </c>
      <c r="F213" s="53">
        <f t="shared" si="3"/>
      </c>
      <c r="G213" s="53">
        <f t="shared" si="4"/>
      </c>
      <c r="H213" s="59">
        <f t="shared" si="5"/>
      </c>
      <c r="I213" s="56">
        <f t="shared" si="6"/>
      </c>
      <c r="J213" s="56">
        <f t="shared" si="9"/>
      </c>
      <c r="L213" s="46">
        <f t="shared" si="10"/>
      </c>
      <c r="M213" s="79">
        <f t="shared" si="11"/>
      </c>
      <c r="S213" s="22">
        <f>IFERROR(SMALL(资金台帐!$BA$6:$BA$6005,6),"")</f>
      </c>
      <c r="T213" s="22">
        <f>IFERROR(SMALL($S$8:$S$507,206),"")</f>
      </c>
      <c r="U213" s="22">
        <f t="shared" si="12"/>
      </c>
      <c r="V213" s="22">
        <f t="shared" si="13"/>
      </c>
      <c r="W213" s="22">
        <f t="shared" si="14"/>
      </c>
    </row>
    <row r="214">
      <c r="A214" s="60">
        <f t="shared" si="7"/>
      </c>
      <c r="B214" s="56">
        <f t="shared" si="8"/>
      </c>
      <c r="C214" s="78">
        <f t="shared" si="0"/>
      </c>
      <c r="D214" s="53">
        <f t="shared" si="1"/>
      </c>
      <c r="E214" s="53">
        <f t="shared" si="2"/>
      </c>
      <c r="F214" s="53">
        <f t="shared" si="3"/>
      </c>
      <c r="G214" s="53">
        <f t="shared" si="4"/>
      </c>
      <c r="H214" s="59">
        <f t="shared" si="5"/>
      </c>
      <c r="I214" s="56">
        <f t="shared" si="6"/>
      </c>
      <c r="J214" s="56">
        <f t="shared" si="9"/>
      </c>
      <c r="L214" s="46">
        <f t="shared" si="10"/>
      </c>
      <c r="M214" s="79">
        <f t="shared" si="11"/>
      </c>
      <c r="S214" s="22">
        <f>IFERROR(SMALL(资金台帐!$BA$6:$BA$6005,7),"")</f>
      </c>
      <c r="T214" s="22">
        <f>IFERROR(SMALL($S$8:$S$507,207),"")</f>
      </c>
      <c r="U214" s="22">
        <f t="shared" si="12"/>
      </c>
      <c r="V214" s="22">
        <f t="shared" si="13"/>
      </c>
      <c r="W214" s="22">
        <f t="shared" si="14"/>
      </c>
    </row>
    <row r="215">
      <c r="A215" s="60">
        <f t="shared" si="7"/>
      </c>
      <c r="B215" s="56">
        <f t="shared" si="8"/>
      </c>
      <c r="C215" s="78">
        <f t="shared" si="0"/>
      </c>
      <c r="D215" s="53">
        <f t="shared" si="1"/>
      </c>
      <c r="E215" s="53">
        <f t="shared" si="2"/>
      </c>
      <c r="F215" s="53">
        <f t="shared" si="3"/>
      </c>
      <c r="G215" s="53">
        <f t="shared" si="4"/>
      </c>
      <c r="H215" s="59">
        <f t="shared" si="5"/>
      </c>
      <c r="I215" s="56">
        <f t="shared" si="6"/>
      </c>
      <c r="J215" s="56">
        <f t="shared" si="9"/>
      </c>
      <c r="L215" s="46">
        <f t="shared" si="10"/>
      </c>
      <c r="M215" s="79">
        <f t="shared" si="11"/>
      </c>
      <c r="S215" s="22">
        <f>IFERROR(SMALL(资金台帐!$BA$6:$BA$6005,8),"")</f>
      </c>
      <c r="T215" s="22">
        <f>IFERROR(SMALL($S$8:$S$507,208),"")</f>
      </c>
      <c r="U215" s="22">
        <f t="shared" si="12"/>
      </c>
      <c r="V215" s="22">
        <f t="shared" si="13"/>
      </c>
      <c r="W215" s="22">
        <f t="shared" si="14"/>
      </c>
    </row>
    <row r="216">
      <c r="A216" s="60">
        <f t="shared" si="7"/>
      </c>
      <c r="B216" s="56">
        <f t="shared" si="8"/>
      </c>
      <c r="C216" s="78">
        <f t="shared" si="0"/>
      </c>
      <c r="D216" s="53">
        <f t="shared" si="1"/>
      </c>
      <c r="E216" s="53">
        <f t="shared" si="2"/>
      </c>
      <c r="F216" s="53">
        <f t="shared" si="3"/>
      </c>
      <c r="G216" s="53">
        <f t="shared" si="4"/>
      </c>
      <c r="H216" s="59">
        <f t="shared" si="5"/>
      </c>
      <c r="I216" s="56">
        <f t="shared" si="6"/>
      </c>
      <c r="J216" s="56">
        <f t="shared" si="9"/>
      </c>
      <c r="L216" s="46">
        <f t="shared" si="10"/>
      </c>
      <c r="M216" s="79">
        <f t="shared" si="11"/>
      </c>
      <c r="S216" s="22">
        <f>IFERROR(SMALL(资金台帐!$BA$6:$BA$6005,9),"")</f>
      </c>
      <c r="T216" s="22">
        <f>IFERROR(SMALL($S$8:$S$507,209),"")</f>
      </c>
      <c r="U216" s="22">
        <f t="shared" si="12"/>
      </c>
      <c r="V216" s="22">
        <f t="shared" si="13"/>
      </c>
      <c r="W216" s="22">
        <f t="shared" si="14"/>
      </c>
    </row>
    <row r="217">
      <c r="A217" s="60">
        <f t="shared" si="7"/>
      </c>
      <c r="B217" s="56">
        <f t="shared" si="8"/>
      </c>
      <c r="C217" s="78">
        <f t="shared" si="0"/>
      </c>
      <c r="D217" s="53">
        <f t="shared" si="1"/>
      </c>
      <c r="E217" s="53">
        <f t="shared" si="2"/>
      </c>
      <c r="F217" s="53">
        <f t="shared" si="3"/>
      </c>
      <c r="G217" s="53">
        <f t="shared" si="4"/>
      </c>
      <c r="H217" s="59">
        <f t="shared" si="5"/>
      </c>
      <c r="I217" s="56">
        <f t="shared" si="6"/>
      </c>
      <c r="J217" s="56">
        <f t="shared" si="9"/>
      </c>
      <c r="L217" s="46">
        <f t="shared" si="10"/>
      </c>
      <c r="M217" s="79">
        <f t="shared" si="11"/>
      </c>
      <c r="S217" s="22">
        <f>IFERROR(SMALL(资金台帐!$BA$6:$BA$6005,10),"")</f>
      </c>
      <c r="T217" s="22">
        <f>IFERROR(SMALL($S$8:$S$507,210),"")</f>
      </c>
      <c r="U217" s="22">
        <f t="shared" si="12"/>
      </c>
      <c r="V217" s="22">
        <f t="shared" si="13"/>
      </c>
      <c r="W217" s="22">
        <f t="shared" si="14"/>
      </c>
    </row>
    <row r="218">
      <c r="A218" s="60">
        <f t="shared" si="7"/>
      </c>
      <c r="B218" s="56">
        <f t="shared" si="8"/>
      </c>
      <c r="C218" s="78">
        <f t="shared" si="0"/>
      </c>
      <c r="D218" s="53">
        <f t="shared" si="1"/>
      </c>
      <c r="E218" s="53">
        <f t="shared" si="2"/>
      </c>
      <c r="F218" s="53">
        <f t="shared" si="3"/>
      </c>
      <c r="G218" s="53">
        <f t="shared" si="4"/>
      </c>
      <c r="H218" s="59">
        <f t="shared" si="5"/>
      </c>
      <c r="I218" s="56">
        <f t="shared" si="6"/>
      </c>
      <c r="J218" s="56">
        <f t="shared" si="9"/>
      </c>
      <c r="L218" s="46">
        <f t="shared" si="10"/>
      </c>
      <c r="M218" s="79">
        <f t="shared" si="11"/>
      </c>
      <c r="S218" s="22">
        <f>IFERROR(SMALL(资金台帐!$BA$6:$BA$6005,11),"")</f>
      </c>
      <c r="T218" s="22">
        <f>IFERROR(SMALL($S$8:$S$507,211),"")</f>
      </c>
      <c r="U218" s="22">
        <f t="shared" si="12"/>
      </c>
      <c r="V218" s="22">
        <f t="shared" si="13"/>
      </c>
      <c r="W218" s="22">
        <f t="shared" si="14"/>
      </c>
    </row>
    <row r="219">
      <c r="A219" s="60">
        <f t="shared" si="7"/>
      </c>
      <c r="B219" s="56">
        <f t="shared" si="8"/>
      </c>
      <c r="C219" s="78">
        <f t="shared" si="0"/>
      </c>
      <c r="D219" s="53">
        <f t="shared" si="1"/>
      </c>
      <c r="E219" s="53">
        <f t="shared" si="2"/>
      </c>
      <c r="F219" s="53">
        <f t="shared" si="3"/>
      </c>
      <c r="G219" s="53">
        <f t="shared" si="4"/>
      </c>
      <c r="H219" s="59">
        <f t="shared" si="5"/>
      </c>
      <c r="I219" s="56">
        <f t="shared" si="6"/>
      </c>
      <c r="J219" s="56">
        <f t="shared" si="9"/>
      </c>
      <c r="L219" s="46">
        <f t="shared" si="10"/>
      </c>
      <c r="M219" s="79">
        <f t="shared" si="11"/>
      </c>
      <c r="S219" s="22">
        <f>IFERROR(SMALL(资金台帐!$BA$6:$BA$6005,12),"")</f>
      </c>
      <c r="T219" s="22">
        <f>IFERROR(SMALL($S$8:$S$507,212),"")</f>
      </c>
      <c r="U219" s="22">
        <f t="shared" si="12"/>
      </c>
      <c r="V219" s="22">
        <f t="shared" si="13"/>
      </c>
      <c r="W219" s="22">
        <f t="shared" si="14"/>
      </c>
    </row>
    <row r="220">
      <c r="A220" s="60">
        <f t="shared" si="7"/>
      </c>
      <c r="B220" s="56">
        <f t="shared" si="8"/>
      </c>
      <c r="C220" s="78">
        <f t="shared" si="0"/>
      </c>
      <c r="D220" s="53">
        <f t="shared" si="1"/>
      </c>
      <c r="E220" s="53">
        <f t="shared" si="2"/>
      </c>
      <c r="F220" s="53">
        <f t="shared" si="3"/>
      </c>
      <c r="G220" s="53">
        <f t="shared" si="4"/>
      </c>
      <c r="H220" s="59">
        <f t="shared" si="5"/>
      </c>
      <c r="I220" s="56">
        <f t="shared" si="6"/>
      </c>
      <c r="J220" s="56">
        <f t="shared" si="9"/>
      </c>
      <c r="L220" s="46">
        <f t="shared" si="10"/>
      </c>
      <c r="M220" s="79">
        <f t="shared" si="11"/>
      </c>
      <c r="S220" s="22">
        <f>IFERROR(SMALL(资金台帐!$BA$6:$BA$6005,13),"")</f>
      </c>
      <c r="T220" s="22">
        <f>IFERROR(SMALL($S$8:$S$507,213),"")</f>
      </c>
      <c r="U220" s="22">
        <f t="shared" si="12"/>
      </c>
      <c r="V220" s="22">
        <f t="shared" si="13"/>
      </c>
      <c r="W220" s="22">
        <f t="shared" si="14"/>
      </c>
    </row>
    <row r="221">
      <c r="A221" s="60">
        <f t="shared" si="7"/>
      </c>
      <c r="B221" s="56">
        <f t="shared" si="8"/>
      </c>
      <c r="C221" s="78">
        <f t="shared" si="0"/>
      </c>
      <c r="D221" s="53">
        <f t="shared" si="1"/>
      </c>
      <c r="E221" s="53">
        <f t="shared" si="2"/>
      </c>
      <c r="F221" s="53">
        <f t="shared" si="3"/>
      </c>
      <c r="G221" s="53">
        <f t="shared" si="4"/>
      </c>
      <c r="H221" s="59">
        <f t="shared" si="5"/>
      </c>
      <c r="I221" s="56">
        <f t="shared" si="6"/>
      </c>
      <c r="J221" s="56">
        <f t="shared" si="9"/>
      </c>
      <c r="L221" s="46">
        <f t="shared" si="10"/>
      </c>
      <c r="M221" s="79">
        <f t="shared" si="11"/>
      </c>
      <c r="S221" s="22">
        <f>IFERROR(SMALL(资金台帐!$BA$6:$BA$6005,14),"")</f>
      </c>
      <c r="T221" s="22">
        <f>IFERROR(SMALL($S$8:$S$507,214),"")</f>
      </c>
      <c r="U221" s="22">
        <f t="shared" si="12"/>
      </c>
      <c r="V221" s="22">
        <f t="shared" si="13"/>
      </c>
      <c r="W221" s="22">
        <f t="shared" si="14"/>
      </c>
    </row>
    <row r="222">
      <c r="A222" s="60">
        <f t="shared" si="7"/>
      </c>
      <c r="B222" s="56">
        <f t="shared" si="8"/>
      </c>
      <c r="C222" s="78">
        <f t="shared" si="0"/>
      </c>
      <c r="D222" s="53">
        <f t="shared" si="1"/>
      </c>
      <c r="E222" s="53">
        <f t="shared" si="2"/>
      </c>
      <c r="F222" s="53">
        <f t="shared" si="3"/>
      </c>
      <c r="G222" s="53">
        <f t="shared" si="4"/>
      </c>
      <c r="H222" s="59">
        <f t="shared" si="5"/>
      </c>
      <c r="I222" s="56">
        <f t="shared" si="6"/>
      </c>
      <c r="J222" s="56">
        <f t="shared" si="9"/>
      </c>
      <c r="L222" s="46">
        <f t="shared" si="10"/>
      </c>
      <c r="M222" s="79">
        <f t="shared" si="11"/>
      </c>
      <c r="S222" s="22">
        <f>IFERROR(SMALL(资金台帐!$BA$6:$BA$6005,15),"")</f>
      </c>
      <c r="T222" s="22">
        <f>IFERROR(SMALL($S$8:$S$507,215),"")</f>
      </c>
      <c r="U222" s="22">
        <f t="shared" si="12"/>
      </c>
      <c r="V222" s="22">
        <f t="shared" si="13"/>
      </c>
      <c r="W222" s="22">
        <f t="shared" si="14"/>
      </c>
    </row>
    <row r="223">
      <c r="A223" s="60">
        <f t="shared" si="7"/>
      </c>
      <c r="B223" s="56">
        <f t="shared" si="8"/>
      </c>
      <c r="C223" s="78">
        <f t="shared" si="0"/>
      </c>
      <c r="D223" s="53">
        <f t="shared" si="1"/>
      </c>
      <c r="E223" s="53">
        <f t="shared" si="2"/>
      </c>
      <c r="F223" s="53">
        <f t="shared" si="3"/>
      </c>
      <c r="G223" s="53">
        <f t="shared" si="4"/>
      </c>
      <c r="H223" s="59">
        <f t="shared" si="5"/>
      </c>
      <c r="I223" s="56">
        <f t="shared" si="6"/>
      </c>
      <c r="J223" s="56">
        <f t="shared" si="9"/>
      </c>
      <c r="L223" s="46">
        <f t="shared" si="10"/>
      </c>
      <c r="M223" s="79">
        <f t="shared" si="11"/>
      </c>
      <c r="S223" s="22">
        <f>IFERROR(SMALL(资金台帐!$BA$6:$BA$6005,16),"")</f>
      </c>
      <c r="T223" s="22">
        <f>IFERROR(SMALL($S$8:$S$507,216),"")</f>
      </c>
      <c r="U223" s="22">
        <f t="shared" si="12"/>
      </c>
      <c r="V223" s="22">
        <f t="shared" si="13"/>
      </c>
      <c r="W223" s="22">
        <f t="shared" si="14"/>
      </c>
    </row>
    <row r="224">
      <c r="A224" s="60">
        <f t="shared" si="7"/>
      </c>
      <c r="B224" s="56">
        <f t="shared" si="8"/>
      </c>
      <c r="C224" s="78">
        <f t="shared" si="0"/>
      </c>
      <c r="D224" s="53">
        <f t="shared" si="1"/>
      </c>
      <c r="E224" s="53">
        <f t="shared" si="2"/>
      </c>
      <c r="F224" s="53">
        <f t="shared" si="3"/>
      </c>
      <c r="G224" s="53">
        <f t="shared" si="4"/>
      </c>
      <c r="H224" s="59">
        <f t="shared" si="5"/>
      </c>
      <c r="I224" s="56">
        <f t="shared" si="6"/>
      </c>
      <c r="J224" s="56">
        <f t="shared" si="9"/>
      </c>
      <c r="L224" s="46">
        <f t="shared" si="10"/>
      </c>
      <c r="M224" s="79">
        <f t="shared" si="11"/>
      </c>
      <c r="S224" s="22">
        <f>IFERROR(SMALL(资金台帐!$BA$6:$BA$6005,17),"")</f>
      </c>
      <c r="T224" s="22">
        <f>IFERROR(SMALL($S$8:$S$507,217),"")</f>
      </c>
      <c r="U224" s="22">
        <f t="shared" si="12"/>
      </c>
      <c r="V224" s="22">
        <f t="shared" si="13"/>
      </c>
      <c r="W224" s="22">
        <f t="shared" si="14"/>
      </c>
    </row>
    <row r="225">
      <c r="A225" s="60">
        <f t="shared" si="7"/>
      </c>
      <c r="B225" s="56">
        <f t="shared" si="8"/>
      </c>
      <c r="C225" s="78">
        <f t="shared" si="0"/>
      </c>
      <c r="D225" s="53">
        <f t="shared" si="1"/>
      </c>
      <c r="E225" s="53">
        <f t="shared" si="2"/>
      </c>
      <c r="F225" s="53">
        <f t="shared" si="3"/>
      </c>
      <c r="G225" s="53">
        <f t="shared" si="4"/>
      </c>
      <c r="H225" s="59">
        <f t="shared" si="5"/>
      </c>
      <c r="I225" s="56">
        <f t="shared" si="6"/>
      </c>
      <c r="J225" s="56">
        <f t="shared" si="9"/>
      </c>
      <c r="L225" s="46">
        <f t="shared" si="10"/>
      </c>
      <c r="M225" s="79">
        <f t="shared" si="11"/>
      </c>
      <c r="S225" s="22">
        <f>IFERROR(SMALL(资金台帐!$BA$6:$BA$6005,18),"")</f>
      </c>
      <c r="T225" s="22">
        <f>IFERROR(SMALL($S$8:$S$507,218),"")</f>
      </c>
      <c r="U225" s="22">
        <f t="shared" si="12"/>
      </c>
      <c r="V225" s="22">
        <f t="shared" si="13"/>
      </c>
      <c r="W225" s="22">
        <f t="shared" si="14"/>
      </c>
    </row>
    <row r="226">
      <c r="A226" s="60">
        <f t="shared" si="7"/>
      </c>
      <c r="B226" s="56">
        <f t="shared" si="8"/>
      </c>
      <c r="C226" s="78">
        <f t="shared" si="0"/>
      </c>
      <c r="D226" s="53">
        <f t="shared" si="1"/>
      </c>
      <c r="E226" s="53">
        <f t="shared" si="2"/>
      </c>
      <c r="F226" s="53">
        <f t="shared" si="3"/>
      </c>
      <c r="G226" s="53">
        <f t="shared" si="4"/>
      </c>
      <c r="H226" s="59">
        <f t="shared" si="5"/>
      </c>
      <c r="I226" s="56">
        <f t="shared" si="6"/>
      </c>
      <c r="J226" s="56">
        <f t="shared" si="9"/>
      </c>
      <c r="L226" s="46">
        <f t="shared" si="10"/>
      </c>
      <c r="M226" s="79">
        <f t="shared" si="11"/>
      </c>
      <c r="S226" s="22">
        <f>IFERROR(SMALL(资金台帐!$BA$6:$BA$6005,19),"")</f>
      </c>
      <c r="T226" s="22">
        <f>IFERROR(SMALL($S$8:$S$507,219),"")</f>
      </c>
      <c r="U226" s="22">
        <f t="shared" si="12"/>
      </c>
      <c r="V226" s="22">
        <f t="shared" si="13"/>
      </c>
      <c r="W226" s="22">
        <f t="shared" si="14"/>
      </c>
    </row>
    <row r="227">
      <c r="A227" s="60">
        <f t="shared" si="7"/>
      </c>
      <c r="B227" s="56">
        <f t="shared" si="8"/>
      </c>
      <c r="C227" s="78">
        <f t="shared" si="0"/>
      </c>
      <c r="D227" s="53">
        <f t="shared" si="1"/>
      </c>
      <c r="E227" s="53">
        <f t="shared" si="2"/>
      </c>
      <c r="F227" s="53">
        <f t="shared" si="3"/>
      </c>
      <c r="G227" s="53">
        <f t="shared" si="4"/>
      </c>
      <c r="H227" s="59">
        <f t="shared" si="5"/>
      </c>
      <c r="I227" s="56">
        <f t="shared" si="6"/>
      </c>
      <c r="J227" s="56">
        <f t="shared" si="9"/>
      </c>
      <c r="L227" s="46">
        <f t="shared" si="10"/>
      </c>
      <c r="M227" s="79">
        <f t="shared" si="11"/>
      </c>
      <c r="S227" s="22">
        <f>IFERROR(SMALL(资金台帐!$BA$6:$BA$6005,20),"")</f>
      </c>
      <c r="T227" s="22">
        <f>IFERROR(SMALL($S$8:$S$507,220),"")</f>
      </c>
      <c r="U227" s="22">
        <f t="shared" si="12"/>
      </c>
      <c r="V227" s="22">
        <f t="shared" si="13"/>
      </c>
      <c r="W227" s="22">
        <f t="shared" si="14"/>
      </c>
    </row>
    <row r="228">
      <c r="A228" s="60">
        <f t="shared" si="7"/>
      </c>
      <c r="B228" s="56">
        <f t="shared" si="8"/>
      </c>
      <c r="C228" s="78">
        <f t="shared" si="0"/>
      </c>
      <c r="D228" s="53">
        <f t="shared" si="1"/>
      </c>
      <c r="E228" s="53">
        <f t="shared" si="2"/>
      </c>
      <c r="F228" s="53">
        <f t="shared" si="3"/>
      </c>
      <c r="G228" s="53">
        <f t="shared" si="4"/>
      </c>
      <c r="H228" s="59">
        <f t="shared" si="5"/>
      </c>
      <c r="I228" s="56">
        <f t="shared" si="6"/>
      </c>
      <c r="J228" s="56">
        <f t="shared" si="9"/>
      </c>
      <c r="L228" s="46">
        <f t="shared" si="10"/>
      </c>
      <c r="M228" s="79">
        <f t="shared" si="11"/>
      </c>
      <c r="S228" s="22">
        <f>IFERROR(SMALL(资金台帐!$BA$6:$BA$6005,21),"")</f>
      </c>
      <c r="T228" s="22">
        <f>IFERROR(SMALL($S$8:$S$507,221),"")</f>
      </c>
      <c r="U228" s="22">
        <f t="shared" si="12"/>
      </c>
      <c r="V228" s="22">
        <f t="shared" si="13"/>
      </c>
      <c r="W228" s="22">
        <f t="shared" si="14"/>
      </c>
    </row>
    <row r="229">
      <c r="A229" s="60">
        <f t="shared" si="7"/>
      </c>
      <c r="B229" s="56">
        <f t="shared" si="8"/>
      </c>
      <c r="C229" s="78">
        <f t="shared" si="0"/>
      </c>
      <c r="D229" s="53">
        <f t="shared" si="1"/>
      </c>
      <c r="E229" s="53">
        <f t="shared" si="2"/>
      </c>
      <c r="F229" s="53">
        <f t="shared" si="3"/>
      </c>
      <c r="G229" s="53">
        <f t="shared" si="4"/>
      </c>
      <c r="H229" s="59">
        <f t="shared" si="5"/>
      </c>
      <c r="I229" s="56">
        <f t="shared" si="6"/>
      </c>
      <c r="J229" s="56">
        <f t="shared" si="9"/>
      </c>
      <c r="L229" s="46">
        <f t="shared" si="10"/>
      </c>
      <c r="M229" s="79">
        <f t="shared" si="11"/>
      </c>
      <c r="S229" s="22">
        <f>IFERROR(SMALL(资金台帐!$BA$6:$BA$6005,22),"")</f>
      </c>
      <c r="T229" s="22">
        <f>IFERROR(SMALL($S$8:$S$507,222),"")</f>
      </c>
      <c r="U229" s="22">
        <f t="shared" si="12"/>
      </c>
      <c r="V229" s="22">
        <f t="shared" si="13"/>
      </c>
      <c r="W229" s="22">
        <f t="shared" si="14"/>
      </c>
    </row>
    <row r="230">
      <c r="A230" s="60">
        <f t="shared" si="7"/>
      </c>
      <c r="B230" s="56">
        <f t="shared" si="8"/>
      </c>
      <c r="C230" s="78">
        <f t="shared" si="0"/>
      </c>
      <c r="D230" s="53">
        <f t="shared" si="1"/>
      </c>
      <c r="E230" s="53">
        <f t="shared" si="2"/>
      </c>
      <c r="F230" s="53">
        <f t="shared" si="3"/>
      </c>
      <c r="G230" s="53">
        <f t="shared" si="4"/>
      </c>
      <c r="H230" s="59">
        <f t="shared" si="5"/>
      </c>
      <c r="I230" s="56">
        <f t="shared" si="6"/>
      </c>
      <c r="J230" s="56">
        <f t="shared" si="9"/>
      </c>
      <c r="L230" s="46">
        <f t="shared" si="10"/>
      </c>
      <c r="M230" s="79">
        <f t="shared" si="11"/>
      </c>
      <c r="S230" s="22">
        <f>IFERROR(SMALL(资金台帐!$BA$6:$BA$6005,23),"")</f>
      </c>
      <c r="T230" s="22">
        <f>IFERROR(SMALL($S$8:$S$507,223),"")</f>
      </c>
      <c r="U230" s="22">
        <f t="shared" si="12"/>
      </c>
      <c r="V230" s="22">
        <f t="shared" si="13"/>
      </c>
      <c r="W230" s="22">
        <f t="shared" si="14"/>
      </c>
    </row>
    <row r="231">
      <c r="A231" s="60">
        <f t="shared" si="7"/>
      </c>
      <c r="B231" s="56">
        <f t="shared" si="8"/>
      </c>
      <c r="C231" s="78">
        <f t="shared" si="0"/>
      </c>
      <c r="D231" s="53">
        <f t="shared" si="1"/>
      </c>
      <c r="E231" s="53">
        <f t="shared" si="2"/>
      </c>
      <c r="F231" s="53">
        <f t="shared" si="3"/>
      </c>
      <c r="G231" s="53">
        <f t="shared" si="4"/>
      </c>
      <c r="H231" s="59">
        <f t="shared" si="5"/>
      </c>
      <c r="I231" s="56">
        <f t="shared" si="6"/>
      </c>
      <c r="J231" s="56">
        <f t="shared" si="9"/>
      </c>
      <c r="L231" s="46">
        <f t="shared" si="10"/>
      </c>
      <c r="M231" s="79">
        <f t="shared" si="11"/>
      </c>
      <c r="S231" s="22">
        <f>IFERROR(SMALL(资金台帐!$BA$6:$BA$6005,24),"")</f>
      </c>
      <c r="T231" s="22">
        <f>IFERROR(SMALL($S$8:$S$507,224),"")</f>
      </c>
      <c r="U231" s="22">
        <f t="shared" si="12"/>
      </c>
      <c r="V231" s="22">
        <f t="shared" si="13"/>
      </c>
      <c r="W231" s="22">
        <f t="shared" si="14"/>
      </c>
    </row>
    <row r="232">
      <c r="A232" s="60">
        <f t="shared" si="7"/>
      </c>
      <c r="B232" s="56">
        <f t="shared" si="8"/>
      </c>
      <c r="C232" s="78">
        <f t="shared" si="0"/>
      </c>
      <c r="D232" s="53">
        <f t="shared" si="1"/>
      </c>
      <c r="E232" s="53">
        <f t="shared" si="2"/>
      </c>
      <c r="F232" s="53">
        <f t="shared" si="3"/>
      </c>
      <c r="G232" s="53">
        <f t="shared" si="4"/>
      </c>
      <c r="H232" s="59">
        <f t="shared" si="5"/>
      </c>
      <c r="I232" s="56">
        <f t="shared" si="6"/>
      </c>
      <c r="J232" s="56">
        <f t="shared" si="9"/>
      </c>
      <c r="L232" s="46">
        <f t="shared" si="10"/>
      </c>
      <c r="M232" s="79">
        <f t="shared" si="11"/>
      </c>
      <c r="S232" s="22">
        <f>IFERROR(SMALL(资金台帐!$BA$6:$BA$6005,25),"")</f>
      </c>
      <c r="T232" s="22">
        <f>IFERROR(SMALL($S$8:$S$507,225),"")</f>
      </c>
      <c r="U232" s="22">
        <f t="shared" si="12"/>
      </c>
      <c r="V232" s="22">
        <f t="shared" si="13"/>
      </c>
      <c r="W232" s="22">
        <f t="shared" si="14"/>
      </c>
    </row>
    <row r="233">
      <c r="A233" s="60">
        <f t="shared" si="7"/>
      </c>
      <c r="B233" s="56">
        <f t="shared" si="8"/>
      </c>
      <c r="C233" s="78">
        <f t="shared" si="0"/>
      </c>
      <c r="D233" s="53">
        <f t="shared" si="1"/>
      </c>
      <c r="E233" s="53">
        <f t="shared" si="2"/>
      </c>
      <c r="F233" s="53">
        <f t="shared" si="3"/>
      </c>
      <c r="G233" s="53">
        <f t="shared" si="4"/>
      </c>
      <c r="H233" s="59">
        <f t="shared" si="5"/>
      </c>
      <c r="I233" s="56">
        <f t="shared" si="6"/>
      </c>
      <c r="J233" s="56">
        <f t="shared" si="9"/>
      </c>
      <c r="L233" s="46">
        <f t="shared" si="10"/>
      </c>
      <c r="M233" s="79">
        <f t="shared" si="11"/>
      </c>
      <c r="S233" s="22">
        <f>IFERROR(SMALL(资金台帐!$BA$6:$BA$6005,26),"")</f>
      </c>
      <c r="T233" s="22">
        <f>IFERROR(SMALL($S$8:$S$507,226),"")</f>
      </c>
      <c r="U233" s="22">
        <f t="shared" si="12"/>
      </c>
      <c r="V233" s="22">
        <f t="shared" si="13"/>
      </c>
      <c r="W233" s="22">
        <f t="shared" si="14"/>
      </c>
    </row>
    <row r="234">
      <c r="A234" s="60">
        <f t="shared" si="7"/>
      </c>
      <c r="B234" s="56">
        <f t="shared" si="8"/>
      </c>
      <c r="C234" s="78">
        <f t="shared" si="0"/>
      </c>
      <c r="D234" s="53">
        <f t="shared" si="1"/>
      </c>
      <c r="E234" s="53">
        <f t="shared" si="2"/>
      </c>
      <c r="F234" s="53">
        <f t="shared" si="3"/>
      </c>
      <c r="G234" s="53">
        <f t="shared" si="4"/>
      </c>
      <c r="H234" s="59">
        <f t="shared" si="5"/>
      </c>
      <c r="I234" s="56">
        <f t="shared" si="6"/>
      </c>
      <c r="J234" s="56">
        <f t="shared" si="9"/>
      </c>
      <c r="L234" s="46">
        <f t="shared" si="10"/>
      </c>
      <c r="M234" s="79">
        <f t="shared" si="11"/>
      </c>
      <c r="S234" s="22">
        <f>IFERROR(SMALL(资金台帐!$BA$6:$BA$6005,27),"")</f>
      </c>
      <c r="T234" s="22">
        <f>IFERROR(SMALL($S$8:$S$507,227),"")</f>
      </c>
      <c r="U234" s="22">
        <f t="shared" si="12"/>
      </c>
      <c r="V234" s="22">
        <f t="shared" si="13"/>
      </c>
      <c r="W234" s="22">
        <f t="shared" si="14"/>
      </c>
    </row>
    <row r="235">
      <c r="A235" s="60">
        <f t="shared" si="7"/>
      </c>
      <c r="B235" s="56">
        <f t="shared" si="8"/>
      </c>
      <c r="C235" s="78">
        <f t="shared" si="0"/>
      </c>
      <c r="D235" s="53">
        <f t="shared" si="1"/>
      </c>
      <c r="E235" s="53">
        <f t="shared" si="2"/>
      </c>
      <c r="F235" s="53">
        <f t="shared" si="3"/>
      </c>
      <c r="G235" s="53">
        <f t="shared" si="4"/>
      </c>
      <c r="H235" s="59">
        <f t="shared" si="5"/>
      </c>
      <c r="I235" s="56">
        <f t="shared" si="6"/>
      </c>
      <c r="J235" s="56">
        <f t="shared" si="9"/>
      </c>
      <c r="L235" s="46">
        <f t="shared" si="10"/>
      </c>
      <c r="M235" s="79">
        <f t="shared" si="11"/>
      </c>
      <c r="S235" s="22">
        <f>IFERROR(SMALL(资金台帐!$BA$6:$BA$6005,28),"")</f>
      </c>
      <c r="T235" s="22">
        <f>IFERROR(SMALL($S$8:$S$507,228),"")</f>
      </c>
      <c r="U235" s="22">
        <f t="shared" si="12"/>
      </c>
      <c r="V235" s="22">
        <f t="shared" si="13"/>
      </c>
      <c r="W235" s="22">
        <f t="shared" si="14"/>
      </c>
    </row>
    <row r="236">
      <c r="A236" s="60">
        <f t="shared" si="7"/>
      </c>
      <c r="B236" s="56">
        <f t="shared" si="8"/>
      </c>
      <c r="C236" s="78">
        <f t="shared" si="0"/>
      </c>
      <c r="D236" s="53">
        <f t="shared" si="1"/>
      </c>
      <c r="E236" s="53">
        <f t="shared" si="2"/>
      </c>
      <c r="F236" s="53">
        <f t="shared" si="3"/>
      </c>
      <c r="G236" s="53">
        <f t="shared" si="4"/>
      </c>
      <c r="H236" s="59">
        <f t="shared" si="5"/>
      </c>
      <c r="I236" s="56">
        <f t="shared" si="6"/>
      </c>
      <c r="J236" s="56">
        <f t="shared" si="9"/>
      </c>
      <c r="L236" s="46">
        <f t="shared" si="10"/>
      </c>
      <c r="M236" s="79">
        <f t="shared" si="11"/>
      </c>
      <c r="S236" s="22">
        <f>IFERROR(SMALL(资金台帐!$BA$6:$BA$6005,29),"")</f>
      </c>
      <c r="T236" s="22">
        <f>IFERROR(SMALL($S$8:$S$507,229),"")</f>
      </c>
      <c r="U236" s="22">
        <f t="shared" si="12"/>
      </c>
      <c r="V236" s="22">
        <f t="shared" si="13"/>
      </c>
      <c r="W236" s="22">
        <f t="shared" si="14"/>
      </c>
    </row>
    <row r="237">
      <c r="A237" s="60">
        <f t="shared" si="7"/>
      </c>
      <c r="B237" s="56">
        <f t="shared" si="8"/>
      </c>
      <c r="C237" s="78">
        <f t="shared" si="0"/>
      </c>
      <c r="D237" s="53">
        <f t="shared" si="1"/>
      </c>
      <c r="E237" s="53">
        <f t="shared" si="2"/>
      </c>
      <c r="F237" s="53">
        <f t="shared" si="3"/>
      </c>
      <c r="G237" s="53">
        <f t="shared" si="4"/>
      </c>
      <c r="H237" s="59">
        <f t="shared" si="5"/>
      </c>
      <c r="I237" s="56">
        <f t="shared" si="6"/>
      </c>
      <c r="J237" s="56">
        <f t="shared" si="9"/>
      </c>
      <c r="L237" s="46">
        <f t="shared" si="10"/>
      </c>
      <c r="M237" s="79">
        <f t="shared" si="11"/>
      </c>
      <c r="S237" s="22">
        <f>IFERROR(SMALL(资金台帐!$BA$6:$BA$6005,30),"")</f>
      </c>
      <c r="T237" s="22">
        <f>IFERROR(SMALL($S$8:$S$507,230),"")</f>
      </c>
      <c r="U237" s="22">
        <f t="shared" si="12"/>
      </c>
      <c r="V237" s="22">
        <f t="shared" si="13"/>
      </c>
      <c r="W237" s="22">
        <f t="shared" si="14"/>
      </c>
    </row>
    <row r="238">
      <c r="A238" s="60">
        <f t="shared" si="7"/>
      </c>
      <c r="B238" s="56">
        <f t="shared" si="8"/>
      </c>
      <c r="C238" s="78">
        <f t="shared" si="0"/>
      </c>
      <c r="D238" s="53">
        <f t="shared" si="1"/>
      </c>
      <c r="E238" s="53">
        <f t="shared" si="2"/>
      </c>
      <c r="F238" s="53">
        <f t="shared" si="3"/>
      </c>
      <c r="G238" s="53">
        <f t="shared" si="4"/>
      </c>
      <c r="H238" s="59">
        <f t="shared" si="5"/>
      </c>
      <c r="I238" s="56">
        <f t="shared" si="6"/>
      </c>
      <c r="J238" s="56">
        <f t="shared" si="9"/>
      </c>
      <c r="L238" s="46">
        <f t="shared" si="10"/>
      </c>
      <c r="M238" s="79">
        <f t="shared" si="11"/>
      </c>
      <c r="S238" s="22">
        <f>IFERROR(SMALL(资金台帐!$BA$6:$BA$6005,31),"")</f>
      </c>
      <c r="T238" s="22">
        <f>IFERROR(SMALL($S$8:$S$507,231),"")</f>
      </c>
      <c r="U238" s="22">
        <f t="shared" si="12"/>
      </c>
      <c r="V238" s="22">
        <f t="shared" si="13"/>
      </c>
      <c r="W238" s="22">
        <f t="shared" si="14"/>
      </c>
    </row>
    <row r="239">
      <c r="A239" s="60">
        <f t="shared" si="7"/>
      </c>
      <c r="B239" s="56">
        <f t="shared" si="8"/>
      </c>
      <c r="C239" s="78">
        <f t="shared" si="0"/>
      </c>
      <c r="D239" s="53">
        <f t="shared" si="1"/>
      </c>
      <c r="E239" s="53">
        <f t="shared" si="2"/>
      </c>
      <c r="F239" s="53">
        <f t="shared" si="3"/>
      </c>
      <c r="G239" s="53">
        <f t="shared" si="4"/>
      </c>
      <c r="H239" s="59">
        <f t="shared" si="5"/>
      </c>
      <c r="I239" s="56">
        <f t="shared" si="6"/>
      </c>
      <c r="J239" s="56">
        <f t="shared" si="9"/>
      </c>
      <c r="L239" s="46">
        <f t="shared" si="10"/>
      </c>
      <c r="M239" s="79">
        <f t="shared" si="11"/>
      </c>
      <c r="S239" s="22">
        <f>IFERROR(SMALL(资金台帐!$BA$6:$BA$6005,32),"")</f>
      </c>
      <c r="T239" s="22">
        <f>IFERROR(SMALL($S$8:$S$507,232),"")</f>
      </c>
      <c r="U239" s="22">
        <f t="shared" si="12"/>
      </c>
      <c r="V239" s="22">
        <f t="shared" si="13"/>
      </c>
      <c r="W239" s="22">
        <f t="shared" si="14"/>
      </c>
    </row>
    <row r="240">
      <c r="A240" s="60">
        <f t="shared" si="7"/>
      </c>
      <c r="B240" s="56">
        <f t="shared" si="8"/>
      </c>
      <c r="C240" s="78">
        <f t="shared" si="0"/>
      </c>
      <c r="D240" s="53">
        <f t="shared" si="1"/>
      </c>
      <c r="E240" s="53">
        <f t="shared" si="2"/>
      </c>
      <c r="F240" s="53">
        <f t="shared" si="3"/>
      </c>
      <c r="G240" s="53">
        <f t="shared" si="4"/>
      </c>
      <c r="H240" s="59">
        <f t="shared" si="5"/>
      </c>
      <c r="I240" s="56">
        <f t="shared" si="6"/>
      </c>
      <c r="J240" s="56">
        <f t="shared" si="9"/>
      </c>
      <c r="L240" s="46">
        <f t="shared" si="10"/>
      </c>
      <c r="M240" s="79">
        <f t="shared" si="11"/>
      </c>
      <c r="S240" s="22">
        <f>IFERROR(SMALL(资金台帐!$BA$6:$BA$6005,33),"")</f>
      </c>
      <c r="T240" s="22">
        <f>IFERROR(SMALL($S$8:$S$507,233),"")</f>
      </c>
      <c r="U240" s="22">
        <f t="shared" si="12"/>
      </c>
      <c r="V240" s="22">
        <f t="shared" si="13"/>
      </c>
      <c r="W240" s="22">
        <f t="shared" si="14"/>
      </c>
    </row>
    <row r="241">
      <c r="A241" s="60">
        <f t="shared" si="7"/>
      </c>
      <c r="B241" s="56">
        <f t="shared" si="8"/>
      </c>
      <c r="C241" s="78">
        <f t="shared" si="0"/>
      </c>
      <c r="D241" s="53">
        <f t="shared" si="1"/>
      </c>
      <c r="E241" s="53">
        <f t="shared" si="2"/>
      </c>
      <c r="F241" s="53">
        <f t="shared" si="3"/>
      </c>
      <c r="G241" s="53">
        <f t="shared" si="4"/>
      </c>
      <c r="H241" s="59">
        <f t="shared" si="5"/>
      </c>
      <c r="I241" s="56">
        <f t="shared" si="6"/>
      </c>
      <c r="J241" s="56">
        <f t="shared" si="9"/>
      </c>
      <c r="L241" s="46">
        <f t="shared" si="10"/>
      </c>
      <c r="M241" s="79">
        <f t="shared" si="11"/>
      </c>
      <c r="S241" s="22">
        <f>IFERROR(SMALL(资金台帐!$BA$6:$BA$6005,34),"")</f>
      </c>
      <c r="T241" s="22">
        <f>IFERROR(SMALL($S$8:$S$507,234),"")</f>
      </c>
      <c r="U241" s="22">
        <f t="shared" si="12"/>
      </c>
      <c r="V241" s="22">
        <f t="shared" si="13"/>
      </c>
      <c r="W241" s="22">
        <f t="shared" si="14"/>
      </c>
    </row>
    <row r="242">
      <c r="A242" s="60">
        <f t="shared" si="7"/>
      </c>
      <c r="B242" s="56">
        <f t="shared" si="8"/>
      </c>
      <c r="C242" s="78">
        <f t="shared" si="0"/>
      </c>
      <c r="D242" s="53">
        <f t="shared" si="1"/>
      </c>
      <c r="E242" s="53">
        <f t="shared" si="2"/>
      </c>
      <c r="F242" s="53">
        <f t="shared" si="3"/>
      </c>
      <c r="G242" s="53">
        <f t="shared" si="4"/>
      </c>
      <c r="H242" s="59">
        <f t="shared" si="5"/>
      </c>
      <c r="I242" s="56">
        <f t="shared" si="6"/>
      </c>
      <c r="J242" s="56">
        <f t="shared" si="9"/>
      </c>
      <c r="L242" s="46">
        <f t="shared" si="10"/>
      </c>
      <c r="M242" s="79">
        <f t="shared" si="11"/>
      </c>
      <c r="S242" s="22">
        <f>IFERROR(SMALL(资金台帐!$BA$6:$BA$6005,35),"")</f>
      </c>
      <c r="T242" s="22">
        <f>IFERROR(SMALL($S$8:$S$507,235),"")</f>
      </c>
      <c r="U242" s="22">
        <f t="shared" si="12"/>
      </c>
      <c r="V242" s="22">
        <f t="shared" si="13"/>
      </c>
      <c r="W242" s="22">
        <f t="shared" si="14"/>
      </c>
    </row>
    <row r="243">
      <c r="A243" s="60">
        <f t="shared" si="7"/>
      </c>
      <c r="B243" s="56">
        <f t="shared" si="8"/>
      </c>
      <c r="C243" s="78">
        <f t="shared" si="0"/>
      </c>
      <c r="D243" s="53">
        <f t="shared" si="1"/>
      </c>
      <c r="E243" s="53">
        <f t="shared" si="2"/>
      </c>
      <c r="F243" s="53">
        <f t="shared" si="3"/>
      </c>
      <c r="G243" s="53">
        <f t="shared" si="4"/>
      </c>
      <c r="H243" s="59">
        <f t="shared" si="5"/>
      </c>
      <c r="I243" s="56">
        <f t="shared" si="6"/>
      </c>
      <c r="J243" s="56">
        <f t="shared" si="9"/>
      </c>
      <c r="L243" s="46">
        <f t="shared" si="10"/>
      </c>
      <c r="M243" s="79">
        <f t="shared" si="11"/>
      </c>
      <c r="S243" s="22">
        <f>IFERROR(SMALL(资金台帐!$BA$6:$BA$6005,36),"")</f>
      </c>
      <c r="T243" s="22">
        <f>IFERROR(SMALL($S$8:$S$507,236),"")</f>
      </c>
      <c r="U243" s="22">
        <f t="shared" si="12"/>
      </c>
      <c r="V243" s="22">
        <f t="shared" si="13"/>
      </c>
      <c r="W243" s="22">
        <f t="shared" si="14"/>
      </c>
    </row>
    <row r="244">
      <c r="A244" s="60">
        <f t="shared" si="7"/>
      </c>
      <c r="B244" s="56">
        <f t="shared" si="8"/>
      </c>
      <c r="C244" s="78">
        <f t="shared" si="0"/>
      </c>
      <c r="D244" s="53">
        <f t="shared" si="1"/>
      </c>
      <c r="E244" s="53">
        <f t="shared" si="2"/>
      </c>
      <c r="F244" s="53">
        <f t="shared" si="3"/>
      </c>
      <c r="G244" s="53">
        <f t="shared" si="4"/>
      </c>
      <c r="H244" s="59">
        <f t="shared" si="5"/>
      </c>
      <c r="I244" s="56">
        <f t="shared" si="6"/>
      </c>
      <c r="J244" s="56">
        <f t="shared" si="9"/>
      </c>
      <c r="L244" s="46">
        <f t="shared" si="10"/>
      </c>
      <c r="M244" s="79">
        <f t="shared" si="11"/>
      </c>
      <c r="S244" s="22">
        <f>IFERROR(SMALL(资金台帐!$BA$6:$BA$6005,37),"")</f>
      </c>
      <c r="T244" s="22">
        <f>IFERROR(SMALL($S$8:$S$507,237),"")</f>
      </c>
      <c r="U244" s="22">
        <f t="shared" si="12"/>
      </c>
      <c r="V244" s="22">
        <f t="shared" si="13"/>
      </c>
      <c r="W244" s="22">
        <f t="shared" si="14"/>
      </c>
    </row>
    <row r="245">
      <c r="A245" s="60">
        <f t="shared" si="7"/>
      </c>
      <c r="B245" s="56">
        <f t="shared" si="8"/>
      </c>
      <c r="C245" s="78">
        <f t="shared" si="0"/>
      </c>
      <c r="D245" s="53">
        <f t="shared" si="1"/>
      </c>
      <c r="E245" s="53">
        <f t="shared" si="2"/>
      </c>
      <c r="F245" s="53">
        <f t="shared" si="3"/>
      </c>
      <c r="G245" s="53">
        <f t="shared" si="4"/>
      </c>
      <c r="H245" s="59">
        <f t="shared" si="5"/>
      </c>
      <c r="I245" s="56">
        <f t="shared" si="6"/>
      </c>
      <c r="J245" s="56">
        <f t="shared" si="9"/>
      </c>
      <c r="L245" s="46">
        <f t="shared" si="10"/>
      </c>
      <c r="M245" s="79">
        <f t="shared" si="11"/>
      </c>
      <c r="S245" s="22">
        <f>IFERROR(SMALL(资金台帐!$BA$6:$BA$6005,38),"")</f>
      </c>
      <c r="T245" s="22">
        <f>IFERROR(SMALL($S$8:$S$507,238),"")</f>
      </c>
      <c r="U245" s="22">
        <f t="shared" si="12"/>
      </c>
      <c r="V245" s="22">
        <f t="shared" si="13"/>
      </c>
      <c r="W245" s="22">
        <f t="shared" si="14"/>
      </c>
    </row>
    <row r="246">
      <c r="A246" s="60">
        <f t="shared" si="7"/>
      </c>
      <c r="B246" s="56">
        <f t="shared" si="8"/>
      </c>
      <c r="C246" s="78">
        <f t="shared" si="0"/>
      </c>
      <c r="D246" s="53">
        <f t="shared" si="1"/>
      </c>
      <c r="E246" s="53">
        <f t="shared" si="2"/>
      </c>
      <c r="F246" s="53">
        <f t="shared" si="3"/>
      </c>
      <c r="G246" s="53">
        <f t="shared" si="4"/>
      </c>
      <c r="H246" s="59">
        <f t="shared" si="5"/>
      </c>
      <c r="I246" s="56">
        <f t="shared" si="6"/>
      </c>
      <c r="J246" s="56">
        <f t="shared" si="9"/>
      </c>
      <c r="L246" s="46">
        <f t="shared" si="10"/>
      </c>
      <c r="M246" s="79">
        <f t="shared" si="11"/>
      </c>
      <c r="S246" s="22">
        <f>IFERROR(SMALL(资金台帐!$BA$6:$BA$6005,39),"")</f>
      </c>
      <c r="T246" s="22">
        <f>IFERROR(SMALL($S$8:$S$507,239),"")</f>
      </c>
      <c r="U246" s="22">
        <f t="shared" si="12"/>
      </c>
      <c r="V246" s="22">
        <f t="shared" si="13"/>
      </c>
      <c r="W246" s="22">
        <f t="shared" si="14"/>
      </c>
    </row>
    <row r="247">
      <c r="A247" s="60">
        <f t="shared" si="7"/>
      </c>
      <c r="B247" s="56">
        <f t="shared" si="8"/>
      </c>
      <c r="C247" s="78">
        <f t="shared" si="0"/>
      </c>
      <c r="D247" s="53">
        <f t="shared" si="1"/>
      </c>
      <c r="E247" s="53">
        <f t="shared" si="2"/>
      </c>
      <c r="F247" s="53">
        <f t="shared" si="3"/>
      </c>
      <c r="G247" s="53">
        <f t="shared" si="4"/>
      </c>
      <c r="H247" s="59">
        <f t="shared" si="5"/>
      </c>
      <c r="I247" s="56">
        <f t="shared" si="6"/>
      </c>
      <c r="J247" s="56">
        <f t="shared" si="9"/>
      </c>
      <c r="L247" s="46">
        <f t="shared" si="10"/>
      </c>
      <c r="M247" s="79">
        <f t="shared" si="11"/>
      </c>
      <c r="S247" s="22">
        <f>IFERROR(SMALL(资金台帐!$BA$6:$BA$6005,40),"")</f>
      </c>
      <c r="T247" s="22">
        <f>IFERROR(SMALL($S$8:$S$507,240),"")</f>
      </c>
      <c r="U247" s="22">
        <f t="shared" si="12"/>
      </c>
      <c r="V247" s="22">
        <f t="shared" si="13"/>
      </c>
      <c r="W247" s="22">
        <f t="shared" si="14"/>
      </c>
    </row>
    <row r="248">
      <c r="A248" s="60">
        <f t="shared" si="7"/>
      </c>
      <c r="B248" s="56">
        <f t="shared" si="8"/>
      </c>
      <c r="C248" s="78">
        <f t="shared" si="0"/>
      </c>
      <c r="D248" s="53">
        <f t="shared" si="1"/>
      </c>
      <c r="E248" s="53">
        <f t="shared" si="2"/>
      </c>
      <c r="F248" s="53">
        <f t="shared" si="3"/>
      </c>
      <c r="G248" s="53">
        <f t="shared" si="4"/>
      </c>
      <c r="H248" s="59">
        <f t="shared" si="5"/>
      </c>
      <c r="I248" s="56">
        <f t="shared" si="6"/>
      </c>
      <c r="J248" s="56">
        <f t="shared" si="9"/>
      </c>
      <c r="L248" s="46">
        <f t="shared" si="10"/>
      </c>
      <c r="M248" s="79">
        <f t="shared" si="11"/>
      </c>
      <c r="S248" s="22">
        <f>IFERROR(SMALL(资金台帐!$BA$6:$BA$6005,41),"")</f>
      </c>
      <c r="T248" s="22">
        <f>IFERROR(SMALL($S$8:$S$507,241),"")</f>
      </c>
      <c r="U248" s="22">
        <f t="shared" si="12"/>
      </c>
      <c r="V248" s="22">
        <f t="shared" si="13"/>
      </c>
      <c r="W248" s="22">
        <f t="shared" si="14"/>
      </c>
    </row>
    <row r="249">
      <c r="A249" s="60">
        <f t="shared" si="7"/>
      </c>
      <c r="B249" s="56">
        <f t="shared" si="8"/>
      </c>
      <c r="C249" s="78">
        <f t="shared" si="0"/>
      </c>
      <c r="D249" s="53">
        <f t="shared" si="1"/>
      </c>
      <c r="E249" s="53">
        <f t="shared" si="2"/>
      </c>
      <c r="F249" s="53">
        <f t="shared" si="3"/>
      </c>
      <c r="G249" s="53">
        <f t="shared" si="4"/>
      </c>
      <c r="H249" s="59">
        <f t="shared" si="5"/>
      </c>
      <c r="I249" s="56">
        <f t="shared" si="6"/>
      </c>
      <c r="J249" s="56">
        <f t="shared" si="9"/>
      </c>
      <c r="L249" s="46">
        <f t="shared" si="10"/>
      </c>
      <c r="M249" s="79">
        <f t="shared" si="11"/>
      </c>
      <c r="S249" s="22">
        <f>IFERROR(SMALL(资金台帐!$BA$6:$BA$6005,42),"")</f>
      </c>
      <c r="T249" s="22">
        <f>IFERROR(SMALL($S$8:$S$507,242),"")</f>
      </c>
      <c r="U249" s="22">
        <f t="shared" si="12"/>
      </c>
      <c r="V249" s="22">
        <f t="shared" si="13"/>
      </c>
      <c r="W249" s="22">
        <f t="shared" si="14"/>
      </c>
    </row>
    <row r="250">
      <c r="A250" s="60">
        <f t="shared" si="7"/>
      </c>
      <c r="B250" s="56">
        <f t="shared" si="8"/>
      </c>
      <c r="C250" s="78">
        <f t="shared" si="0"/>
      </c>
      <c r="D250" s="53">
        <f t="shared" si="1"/>
      </c>
      <c r="E250" s="53">
        <f t="shared" si="2"/>
      </c>
      <c r="F250" s="53">
        <f t="shared" si="3"/>
      </c>
      <c r="G250" s="53">
        <f t="shared" si="4"/>
      </c>
      <c r="H250" s="59">
        <f t="shared" si="5"/>
      </c>
      <c r="I250" s="56">
        <f t="shared" si="6"/>
      </c>
      <c r="J250" s="56">
        <f t="shared" si="9"/>
      </c>
      <c r="L250" s="46">
        <f t="shared" si="10"/>
      </c>
      <c r="M250" s="79">
        <f t="shared" si="11"/>
      </c>
      <c r="S250" s="22">
        <f>IFERROR(SMALL(资金台帐!$BA$6:$BA$6005,43),"")</f>
      </c>
      <c r="T250" s="22">
        <f>IFERROR(SMALL($S$8:$S$507,243),"")</f>
      </c>
      <c r="U250" s="22">
        <f t="shared" si="12"/>
      </c>
      <c r="V250" s="22">
        <f t="shared" si="13"/>
      </c>
      <c r="W250" s="22">
        <f t="shared" si="14"/>
      </c>
    </row>
    <row r="251">
      <c r="A251" s="60">
        <f t="shared" si="7"/>
      </c>
      <c r="B251" s="56">
        <f t="shared" si="8"/>
      </c>
      <c r="C251" s="78">
        <f t="shared" si="0"/>
      </c>
      <c r="D251" s="53">
        <f t="shared" si="1"/>
      </c>
      <c r="E251" s="53">
        <f t="shared" si="2"/>
      </c>
      <c r="F251" s="53">
        <f t="shared" si="3"/>
      </c>
      <c r="G251" s="53">
        <f t="shared" si="4"/>
      </c>
      <c r="H251" s="59">
        <f t="shared" si="5"/>
      </c>
      <c r="I251" s="56">
        <f t="shared" si="6"/>
      </c>
      <c r="J251" s="56">
        <f t="shared" si="9"/>
      </c>
      <c r="L251" s="46">
        <f t="shared" si="10"/>
      </c>
      <c r="M251" s="79">
        <f t="shared" si="11"/>
      </c>
      <c r="S251" s="22">
        <f>IFERROR(SMALL(资金台帐!$BA$6:$BA$6005,44),"")</f>
      </c>
      <c r="T251" s="22">
        <f>IFERROR(SMALL($S$8:$S$507,244),"")</f>
      </c>
      <c r="U251" s="22">
        <f t="shared" si="12"/>
      </c>
      <c r="V251" s="22">
        <f t="shared" si="13"/>
      </c>
      <c r="W251" s="22">
        <f t="shared" si="14"/>
      </c>
    </row>
    <row r="252">
      <c r="A252" s="60">
        <f t="shared" si="7"/>
      </c>
      <c r="B252" s="56">
        <f t="shared" si="8"/>
      </c>
      <c r="C252" s="78">
        <f t="shared" si="0"/>
      </c>
      <c r="D252" s="53">
        <f t="shared" si="1"/>
      </c>
      <c r="E252" s="53">
        <f t="shared" si="2"/>
      </c>
      <c r="F252" s="53">
        <f t="shared" si="3"/>
      </c>
      <c r="G252" s="53">
        <f t="shared" si="4"/>
      </c>
      <c r="H252" s="59">
        <f t="shared" si="5"/>
      </c>
      <c r="I252" s="56">
        <f t="shared" si="6"/>
      </c>
      <c r="J252" s="56">
        <f t="shared" si="9"/>
      </c>
      <c r="L252" s="46">
        <f t="shared" si="10"/>
      </c>
      <c r="M252" s="79">
        <f t="shared" si="11"/>
      </c>
      <c r="S252" s="22">
        <f>IFERROR(SMALL(资金台帐!$BA$6:$BA$6005,45),"")</f>
      </c>
      <c r="T252" s="22">
        <f>IFERROR(SMALL($S$8:$S$507,245),"")</f>
      </c>
      <c r="U252" s="22">
        <f t="shared" si="12"/>
      </c>
      <c r="V252" s="22">
        <f t="shared" si="13"/>
      </c>
      <c r="W252" s="22">
        <f t="shared" si="14"/>
      </c>
    </row>
    <row r="253">
      <c r="A253" s="60">
        <f t="shared" si="7"/>
      </c>
      <c r="B253" s="56">
        <f t="shared" si="8"/>
      </c>
      <c r="C253" s="78">
        <f t="shared" si="0"/>
      </c>
      <c r="D253" s="53">
        <f t="shared" si="1"/>
      </c>
      <c r="E253" s="53">
        <f t="shared" si="2"/>
      </c>
      <c r="F253" s="53">
        <f t="shared" si="3"/>
      </c>
      <c r="G253" s="53">
        <f t="shared" si="4"/>
      </c>
      <c r="H253" s="59">
        <f t="shared" si="5"/>
      </c>
      <c r="I253" s="56">
        <f t="shared" si="6"/>
      </c>
      <c r="J253" s="56">
        <f t="shared" si="9"/>
      </c>
      <c r="L253" s="46">
        <f t="shared" si="10"/>
      </c>
      <c r="M253" s="79">
        <f t="shared" si="11"/>
      </c>
      <c r="S253" s="22">
        <f>IFERROR(SMALL(资金台帐!$BA$6:$BA$6005,46),"")</f>
      </c>
      <c r="T253" s="22">
        <f>IFERROR(SMALL($S$8:$S$507,246),"")</f>
      </c>
      <c r="U253" s="22">
        <f t="shared" si="12"/>
      </c>
      <c r="V253" s="22">
        <f t="shared" si="13"/>
      </c>
      <c r="W253" s="22">
        <f t="shared" si="14"/>
      </c>
    </row>
    <row r="254">
      <c r="A254" s="60">
        <f t="shared" si="7"/>
      </c>
      <c r="B254" s="56">
        <f t="shared" si="8"/>
      </c>
      <c r="C254" s="78">
        <f t="shared" si="0"/>
      </c>
      <c r="D254" s="53">
        <f t="shared" si="1"/>
      </c>
      <c r="E254" s="53">
        <f t="shared" si="2"/>
      </c>
      <c r="F254" s="53">
        <f t="shared" si="3"/>
      </c>
      <c r="G254" s="53">
        <f t="shared" si="4"/>
      </c>
      <c r="H254" s="59">
        <f t="shared" si="5"/>
      </c>
      <c r="I254" s="56">
        <f t="shared" si="6"/>
      </c>
      <c r="J254" s="56">
        <f t="shared" si="9"/>
      </c>
      <c r="L254" s="46">
        <f t="shared" si="10"/>
      </c>
      <c r="M254" s="79">
        <f t="shared" si="11"/>
      </c>
      <c r="S254" s="22">
        <f>IFERROR(SMALL(资金台帐!$BA$6:$BA$6005,47),"")</f>
      </c>
      <c r="T254" s="22">
        <f>IFERROR(SMALL($S$8:$S$507,247),"")</f>
      </c>
      <c r="U254" s="22">
        <f t="shared" si="12"/>
      </c>
      <c r="V254" s="22">
        <f t="shared" si="13"/>
      </c>
      <c r="W254" s="22">
        <f t="shared" si="14"/>
      </c>
    </row>
    <row r="255">
      <c r="A255" s="60">
        <f t="shared" si="7"/>
      </c>
      <c r="B255" s="56">
        <f t="shared" si="8"/>
      </c>
      <c r="C255" s="78">
        <f t="shared" si="0"/>
      </c>
      <c r="D255" s="53">
        <f t="shared" si="1"/>
      </c>
      <c r="E255" s="53">
        <f t="shared" si="2"/>
      </c>
      <c r="F255" s="53">
        <f t="shared" si="3"/>
      </c>
      <c r="G255" s="53">
        <f t="shared" si="4"/>
      </c>
      <c r="H255" s="59">
        <f t="shared" si="5"/>
      </c>
      <c r="I255" s="56">
        <f t="shared" si="6"/>
      </c>
      <c r="J255" s="56">
        <f t="shared" si="9"/>
      </c>
      <c r="L255" s="46">
        <f t="shared" si="10"/>
      </c>
      <c r="M255" s="79">
        <f t="shared" si="11"/>
      </c>
      <c r="S255" s="22">
        <f>IFERROR(SMALL(资金台帐!$BA$6:$BA$6005,48),"")</f>
      </c>
      <c r="T255" s="22">
        <f>IFERROR(SMALL($S$8:$S$507,248),"")</f>
      </c>
      <c r="U255" s="22">
        <f t="shared" si="12"/>
      </c>
      <c r="V255" s="22">
        <f t="shared" si="13"/>
      </c>
      <c r="W255" s="22">
        <f t="shared" si="14"/>
      </c>
    </row>
    <row r="256">
      <c r="A256" s="60">
        <f t="shared" si="7"/>
      </c>
      <c r="B256" s="56">
        <f t="shared" si="8"/>
      </c>
      <c r="C256" s="78">
        <f t="shared" si="0"/>
      </c>
      <c r="D256" s="53">
        <f t="shared" si="1"/>
      </c>
      <c r="E256" s="53">
        <f t="shared" si="2"/>
      </c>
      <c r="F256" s="53">
        <f t="shared" si="3"/>
      </c>
      <c r="G256" s="53">
        <f t="shared" si="4"/>
      </c>
      <c r="H256" s="59">
        <f t="shared" si="5"/>
      </c>
      <c r="I256" s="56">
        <f t="shared" si="6"/>
      </c>
      <c r="J256" s="56">
        <f t="shared" si="9"/>
      </c>
      <c r="L256" s="46">
        <f t="shared" si="10"/>
      </c>
      <c r="M256" s="79">
        <f t="shared" si="11"/>
      </c>
      <c r="S256" s="22">
        <f>IFERROR(SMALL(资金台帐!$BA$6:$BA$6005,49),"")</f>
      </c>
      <c r="T256" s="22">
        <f>IFERROR(SMALL($S$8:$S$507,249),"")</f>
      </c>
      <c r="U256" s="22">
        <f t="shared" si="12"/>
      </c>
      <c r="V256" s="22">
        <f t="shared" si="13"/>
      </c>
      <c r="W256" s="22">
        <f t="shared" si="14"/>
      </c>
    </row>
    <row r="257">
      <c r="A257" s="60">
        <f t="shared" si="7"/>
      </c>
      <c r="B257" s="56">
        <f t="shared" si="8"/>
      </c>
      <c r="C257" s="78">
        <f t="shared" si="0"/>
      </c>
      <c r="D257" s="53">
        <f t="shared" si="1"/>
      </c>
      <c r="E257" s="53">
        <f t="shared" si="2"/>
      </c>
      <c r="F257" s="53">
        <f t="shared" si="3"/>
      </c>
      <c r="G257" s="53">
        <f t="shared" si="4"/>
      </c>
      <c r="H257" s="59">
        <f t="shared" si="5"/>
      </c>
      <c r="I257" s="56">
        <f t="shared" si="6"/>
      </c>
      <c r="J257" s="56">
        <f t="shared" si="9"/>
      </c>
      <c r="L257" s="46">
        <f t="shared" si="10"/>
      </c>
      <c r="M257" s="79">
        <f t="shared" si="11"/>
      </c>
      <c r="S257" s="22">
        <f>IFERROR(SMALL(资金台帐!$BA$6:$BA$6005,50),"")</f>
      </c>
      <c r="T257" s="22">
        <f>IFERROR(SMALL($S$8:$S$507,250),"")</f>
      </c>
      <c r="U257" s="22">
        <f t="shared" si="12"/>
      </c>
      <c r="V257" s="22">
        <f t="shared" si="13"/>
      </c>
      <c r="W257" s="22">
        <f t="shared" si="14"/>
      </c>
    </row>
    <row r="258">
      <c r="A258" s="60">
        <f t="shared" si="7"/>
      </c>
      <c r="B258" s="56">
        <f t="shared" si="8"/>
      </c>
      <c r="C258" s="78">
        <f t="shared" si="0"/>
      </c>
      <c r="D258" s="53">
        <f t="shared" si="1"/>
      </c>
      <c r="E258" s="53">
        <f t="shared" si="2"/>
      </c>
      <c r="F258" s="53">
        <f t="shared" si="3"/>
      </c>
      <c r="G258" s="53">
        <f t="shared" si="4"/>
      </c>
      <c r="H258" s="59">
        <f t="shared" si="5"/>
      </c>
      <c r="I258" s="56">
        <f t="shared" si="6"/>
      </c>
      <c r="J258" s="56">
        <f t="shared" si="9"/>
      </c>
      <c r="L258" s="46">
        <f t="shared" si="10"/>
      </c>
      <c r="M258" s="79">
        <f t="shared" si="11"/>
      </c>
      <c r="S258" s="22">
        <f>IFERROR(SMALL(资金台帐!$BA$6:$BA$6005,51),"")</f>
      </c>
      <c r="T258" s="22">
        <f>IFERROR(SMALL($S$8:$S$507,251),"")</f>
      </c>
      <c r="U258" s="22">
        <f t="shared" si="12"/>
      </c>
      <c r="V258" s="22">
        <f t="shared" si="13"/>
      </c>
      <c r="W258" s="22">
        <f t="shared" si="14"/>
      </c>
    </row>
    <row r="259">
      <c r="A259" s="60">
        <f t="shared" si="7"/>
      </c>
      <c r="B259" s="56">
        <f t="shared" si="8"/>
      </c>
      <c r="C259" s="78">
        <f t="shared" si="0"/>
      </c>
      <c r="D259" s="53">
        <f t="shared" si="1"/>
      </c>
      <c r="E259" s="53">
        <f t="shared" si="2"/>
      </c>
      <c r="F259" s="53">
        <f t="shared" si="3"/>
      </c>
      <c r="G259" s="53">
        <f t="shared" si="4"/>
      </c>
      <c r="H259" s="59">
        <f t="shared" si="5"/>
      </c>
      <c r="I259" s="56">
        <f t="shared" si="6"/>
      </c>
      <c r="J259" s="56">
        <f t="shared" si="9"/>
      </c>
      <c r="L259" s="46">
        <f t="shared" si="10"/>
      </c>
      <c r="M259" s="79">
        <f t="shared" si="11"/>
      </c>
      <c r="S259" s="22">
        <f>IFERROR(SMALL(资金台帐!$BA$6:$BA$6005,52),"")</f>
      </c>
      <c r="T259" s="22">
        <f>IFERROR(SMALL($S$8:$S$507,252),"")</f>
      </c>
      <c r="U259" s="22">
        <f t="shared" si="12"/>
      </c>
      <c r="V259" s="22">
        <f t="shared" si="13"/>
      </c>
      <c r="W259" s="22">
        <f t="shared" si="14"/>
      </c>
    </row>
    <row r="260">
      <c r="A260" s="60">
        <f t="shared" si="7"/>
      </c>
      <c r="B260" s="56">
        <f t="shared" si="8"/>
      </c>
      <c r="C260" s="78">
        <f t="shared" si="0"/>
      </c>
      <c r="D260" s="53">
        <f t="shared" si="1"/>
      </c>
      <c r="E260" s="53">
        <f t="shared" si="2"/>
      </c>
      <c r="F260" s="53">
        <f t="shared" si="3"/>
      </c>
      <c r="G260" s="53">
        <f t="shared" si="4"/>
      </c>
      <c r="H260" s="59">
        <f t="shared" si="5"/>
      </c>
      <c r="I260" s="56">
        <f t="shared" si="6"/>
      </c>
      <c r="J260" s="56">
        <f t="shared" si="9"/>
      </c>
      <c r="L260" s="46">
        <f t="shared" si="10"/>
      </c>
      <c r="M260" s="79">
        <f t="shared" si="11"/>
      </c>
      <c r="S260" s="22">
        <f>IFERROR(SMALL(资金台帐!$BA$6:$BA$6005,53),"")</f>
      </c>
      <c r="T260" s="22">
        <f>IFERROR(SMALL($S$8:$S$507,253),"")</f>
      </c>
      <c r="U260" s="22">
        <f t="shared" si="12"/>
      </c>
      <c r="V260" s="22">
        <f t="shared" si="13"/>
      </c>
      <c r="W260" s="22">
        <f t="shared" si="14"/>
      </c>
    </row>
    <row r="261">
      <c r="A261" s="60">
        <f t="shared" si="7"/>
      </c>
      <c r="B261" s="56">
        <f t="shared" si="8"/>
      </c>
      <c r="C261" s="78">
        <f t="shared" si="0"/>
      </c>
      <c r="D261" s="53">
        <f t="shared" si="1"/>
      </c>
      <c r="E261" s="53">
        <f t="shared" si="2"/>
      </c>
      <c r="F261" s="53">
        <f t="shared" si="3"/>
      </c>
      <c r="G261" s="53">
        <f t="shared" si="4"/>
      </c>
      <c r="H261" s="59">
        <f t="shared" si="5"/>
      </c>
      <c r="I261" s="56">
        <f t="shared" si="6"/>
      </c>
      <c r="J261" s="56">
        <f t="shared" si="9"/>
      </c>
      <c r="L261" s="46">
        <f t="shared" si="10"/>
      </c>
      <c r="M261" s="79">
        <f t="shared" si="11"/>
      </c>
      <c r="S261" s="22">
        <f>IFERROR(SMALL(资金台帐!$BA$6:$BA$6005,54),"")</f>
      </c>
      <c r="T261" s="22">
        <f>IFERROR(SMALL($S$8:$S$507,254),"")</f>
      </c>
      <c r="U261" s="22">
        <f t="shared" si="12"/>
      </c>
      <c r="V261" s="22">
        <f t="shared" si="13"/>
      </c>
      <c r="W261" s="22">
        <f t="shared" si="14"/>
      </c>
    </row>
    <row r="262">
      <c r="A262" s="60">
        <f t="shared" si="7"/>
      </c>
      <c r="B262" s="56">
        <f t="shared" si="8"/>
      </c>
      <c r="C262" s="78">
        <f t="shared" si="0"/>
      </c>
      <c r="D262" s="53">
        <f t="shared" si="1"/>
      </c>
      <c r="E262" s="53">
        <f t="shared" si="2"/>
      </c>
      <c r="F262" s="53">
        <f t="shared" si="3"/>
      </c>
      <c r="G262" s="53">
        <f t="shared" si="4"/>
      </c>
      <c r="H262" s="59">
        <f t="shared" si="5"/>
      </c>
      <c r="I262" s="56">
        <f t="shared" si="6"/>
      </c>
      <c r="J262" s="56">
        <f t="shared" si="9"/>
      </c>
      <c r="L262" s="46">
        <f t="shared" si="10"/>
      </c>
      <c r="M262" s="79">
        <f t="shared" si="11"/>
      </c>
      <c r="S262" s="22">
        <f>IFERROR(SMALL(资金台帐!$BA$6:$BA$6005,55),"")</f>
      </c>
      <c r="T262" s="22">
        <f>IFERROR(SMALL($S$8:$S$507,255),"")</f>
      </c>
      <c r="U262" s="22">
        <f t="shared" si="12"/>
      </c>
      <c r="V262" s="22">
        <f t="shared" si="13"/>
      </c>
      <c r="W262" s="22">
        <f t="shared" si="14"/>
      </c>
    </row>
    <row r="263">
      <c r="A263" s="60">
        <f t="shared" si="7"/>
      </c>
      <c r="B263" s="56">
        <f t="shared" si="8"/>
      </c>
      <c r="C263" s="78">
        <f t="shared" si="0"/>
      </c>
      <c r="D263" s="53">
        <f t="shared" si="1"/>
      </c>
      <c r="E263" s="53">
        <f t="shared" si="2"/>
      </c>
      <c r="F263" s="53">
        <f t="shared" si="3"/>
      </c>
      <c r="G263" s="53">
        <f t="shared" si="4"/>
      </c>
      <c r="H263" s="59">
        <f t="shared" si="5"/>
      </c>
      <c r="I263" s="56">
        <f t="shared" si="6"/>
      </c>
      <c r="J263" s="56">
        <f t="shared" si="9"/>
      </c>
      <c r="L263" s="46">
        <f t="shared" si="10"/>
      </c>
      <c r="M263" s="79">
        <f t="shared" si="11"/>
      </c>
      <c r="S263" s="22">
        <f>IFERROR(SMALL(资金台帐!$BA$6:$BA$6005,56),"")</f>
      </c>
      <c r="T263" s="22">
        <f>IFERROR(SMALL($S$8:$S$507,256),"")</f>
      </c>
      <c r="U263" s="22">
        <f t="shared" si="12"/>
      </c>
      <c r="V263" s="22">
        <f t="shared" si="13"/>
      </c>
      <c r="W263" s="22">
        <f t="shared" si="14"/>
      </c>
    </row>
    <row r="264">
      <c r="A264" s="60">
        <f t="shared" si="7"/>
      </c>
      <c r="B264" s="56">
        <f t="shared" si="8"/>
      </c>
      <c r="C264" s="78">
        <f t="shared" si="0"/>
      </c>
      <c r="D264" s="53">
        <f t="shared" si="1"/>
      </c>
      <c r="E264" s="53">
        <f t="shared" si="2"/>
      </c>
      <c r="F264" s="53">
        <f t="shared" si="3"/>
      </c>
      <c r="G264" s="53">
        <f t="shared" si="4"/>
      </c>
      <c r="H264" s="59">
        <f t="shared" si="5"/>
      </c>
      <c r="I264" s="56">
        <f t="shared" si="6"/>
      </c>
      <c r="J264" s="56">
        <f t="shared" si="9"/>
      </c>
      <c r="L264" s="46">
        <f t="shared" si="10"/>
      </c>
      <c r="M264" s="79">
        <f t="shared" si="11"/>
      </c>
      <c r="S264" s="22">
        <f>IFERROR(SMALL(资金台帐!$BA$6:$BA$6005,57),"")</f>
      </c>
      <c r="T264" s="22">
        <f>IFERROR(SMALL($S$8:$S$507,257),"")</f>
      </c>
      <c r="U264" s="22">
        <f t="shared" si="12"/>
      </c>
      <c r="V264" s="22">
        <f t="shared" si="13"/>
      </c>
      <c r="W264" s="22">
        <f t="shared" si="14"/>
      </c>
    </row>
    <row r="265">
      <c r="A265" s="60">
        <f t="shared" si="7"/>
      </c>
      <c r="B265" s="56">
        <f t="shared" si="8"/>
      </c>
      <c r="C265" s="78">
        <f t="shared" si="0"/>
      </c>
      <c r="D265" s="53">
        <f t="shared" si="1"/>
      </c>
      <c r="E265" s="53">
        <f t="shared" si="2"/>
      </c>
      <c r="F265" s="53">
        <f t="shared" si="3"/>
      </c>
      <c r="G265" s="53">
        <f t="shared" si="4"/>
      </c>
      <c r="H265" s="59">
        <f t="shared" si="5"/>
      </c>
      <c r="I265" s="56">
        <f t="shared" si="6"/>
      </c>
      <c r="J265" s="56">
        <f t="shared" si="9"/>
      </c>
      <c r="L265" s="46">
        <f t="shared" si="10"/>
      </c>
      <c r="M265" s="79">
        <f t="shared" si="11"/>
      </c>
      <c r="S265" s="22">
        <f>IFERROR(SMALL(资金台帐!$BA$6:$BA$6005,58),"")</f>
      </c>
      <c r="T265" s="22">
        <f>IFERROR(SMALL($S$8:$S$507,258),"")</f>
      </c>
      <c r="U265" s="22">
        <f t="shared" si="12"/>
      </c>
      <c r="V265" s="22">
        <f t="shared" si="13"/>
      </c>
      <c r="W265" s="22">
        <f t="shared" si="14"/>
      </c>
    </row>
    <row r="266">
      <c r="A266" s="60">
        <f t="shared" si="7"/>
      </c>
      <c r="B266" s="56">
        <f t="shared" si="8"/>
      </c>
      <c r="C266" s="78">
        <f t="shared" si="0"/>
      </c>
      <c r="D266" s="53">
        <f t="shared" si="1"/>
      </c>
      <c r="E266" s="53">
        <f t="shared" si="2"/>
      </c>
      <c r="F266" s="53">
        <f t="shared" si="3"/>
      </c>
      <c r="G266" s="53">
        <f t="shared" si="4"/>
      </c>
      <c r="H266" s="59">
        <f t="shared" si="5"/>
      </c>
      <c r="I266" s="56">
        <f t="shared" si="6"/>
      </c>
      <c r="J266" s="56">
        <f t="shared" si="9"/>
      </c>
      <c r="L266" s="46">
        <f t="shared" si="10"/>
      </c>
      <c r="M266" s="79">
        <f t="shared" si="11"/>
      </c>
      <c r="S266" s="22">
        <f>IFERROR(SMALL(资金台帐!$BA$6:$BA$6005,59),"")</f>
      </c>
      <c r="T266" s="22">
        <f>IFERROR(SMALL($S$8:$S$507,259),"")</f>
      </c>
      <c r="U266" s="22">
        <f t="shared" si="12"/>
      </c>
      <c r="V266" s="22">
        <f t="shared" si="13"/>
      </c>
      <c r="W266" s="22">
        <f t="shared" si="14"/>
      </c>
    </row>
    <row r="267">
      <c r="A267" s="60">
        <f t="shared" si="7"/>
      </c>
      <c r="B267" s="56">
        <f t="shared" si="8"/>
      </c>
      <c r="C267" s="78">
        <f t="shared" si="0"/>
      </c>
      <c r="D267" s="53">
        <f t="shared" si="1"/>
      </c>
      <c r="E267" s="53">
        <f t="shared" si="2"/>
      </c>
      <c r="F267" s="53">
        <f t="shared" si="3"/>
      </c>
      <c r="G267" s="53">
        <f t="shared" si="4"/>
      </c>
      <c r="H267" s="59">
        <f t="shared" si="5"/>
      </c>
      <c r="I267" s="56">
        <f t="shared" si="6"/>
      </c>
      <c r="J267" s="56">
        <f t="shared" si="9"/>
      </c>
      <c r="L267" s="46">
        <f t="shared" si="10"/>
      </c>
      <c r="M267" s="79">
        <f t="shared" si="11"/>
      </c>
      <c r="S267" s="22">
        <f>IFERROR(SMALL(资金台帐!$BA$6:$BA$6005,60),"")</f>
      </c>
      <c r="T267" s="22">
        <f>IFERROR(SMALL($S$8:$S$507,260),"")</f>
      </c>
      <c r="U267" s="22">
        <f t="shared" si="12"/>
      </c>
      <c r="V267" s="22">
        <f t="shared" si="13"/>
      </c>
      <c r="W267" s="22">
        <f t="shared" si="14"/>
      </c>
    </row>
    <row r="268">
      <c r="A268" s="60">
        <f t="shared" si="7"/>
      </c>
      <c r="B268" s="56">
        <f t="shared" si="8"/>
      </c>
      <c r="C268" s="78">
        <f t="shared" si="0"/>
      </c>
      <c r="D268" s="53">
        <f t="shared" si="1"/>
      </c>
      <c r="E268" s="53">
        <f t="shared" si="2"/>
      </c>
      <c r="F268" s="53">
        <f t="shared" si="3"/>
      </c>
      <c r="G268" s="53">
        <f t="shared" si="4"/>
      </c>
      <c r="H268" s="59">
        <f t="shared" si="5"/>
      </c>
      <c r="I268" s="56">
        <f t="shared" si="6"/>
      </c>
      <c r="J268" s="56">
        <f t="shared" si="9"/>
      </c>
      <c r="L268" s="46">
        <f t="shared" si="10"/>
      </c>
      <c r="M268" s="79">
        <f t="shared" si="11"/>
      </c>
      <c r="S268" s="22">
        <f>IFERROR(SMALL(资金台帐!$BA$6:$BA$6005,61),"")</f>
      </c>
      <c r="T268" s="22">
        <f>IFERROR(SMALL($S$8:$S$507,261),"")</f>
      </c>
      <c r="U268" s="22">
        <f t="shared" si="12"/>
      </c>
      <c r="V268" s="22">
        <f t="shared" si="13"/>
      </c>
      <c r="W268" s="22">
        <f t="shared" si="14"/>
      </c>
    </row>
    <row r="269">
      <c r="A269" s="60">
        <f t="shared" si="7"/>
      </c>
      <c r="B269" s="56">
        <f t="shared" si="8"/>
      </c>
      <c r="C269" s="78">
        <f t="shared" si="0"/>
      </c>
      <c r="D269" s="53">
        <f t="shared" si="1"/>
      </c>
      <c r="E269" s="53">
        <f t="shared" si="2"/>
      </c>
      <c r="F269" s="53">
        <f t="shared" si="3"/>
      </c>
      <c r="G269" s="53">
        <f t="shared" si="4"/>
      </c>
      <c r="H269" s="59">
        <f t="shared" si="5"/>
      </c>
      <c r="I269" s="56">
        <f t="shared" si="6"/>
      </c>
      <c r="J269" s="56">
        <f t="shared" si="9"/>
      </c>
      <c r="L269" s="46">
        <f t="shared" si="10"/>
      </c>
      <c r="M269" s="79">
        <f t="shared" si="11"/>
      </c>
      <c r="S269" s="22">
        <f>IFERROR(SMALL(资金台帐!$BA$6:$BA$6005,62),"")</f>
      </c>
      <c r="T269" s="22">
        <f>IFERROR(SMALL($S$8:$S$507,262),"")</f>
      </c>
      <c r="U269" s="22">
        <f t="shared" si="12"/>
      </c>
      <c r="V269" s="22">
        <f t="shared" si="13"/>
      </c>
      <c r="W269" s="22">
        <f t="shared" si="14"/>
      </c>
    </row>
    <row r="270">
      <c r="A270" s="60">
        <f t="shared" si="7"/>
      </c>
      <c r="B270" s="56">
        <f t="shared" si="8"/>
      </c>
      <c r="C270" s="78">
        <f t="shared" si="0"/>
      </c>
      <c r="D270" s="53">
        <f t="shared" si="1"/>
      </c>
      <c r="E270" s="53">
        <f t="shared" si="2"/>
      </c>
      <c r="F270" s="53">
        <f t="shared" si="3"/>
      </c>
      <c r="G270" s="53">
        <f t="shared" si="4"/>
      </c>
      <c r="H270" s="59">
        <f t="shared" si="5"/>
      </c>
      <c r="I270" s="56">
        <f t="shared" si="6"/>
      </c>
      <c r="J270" s="56">
        <f t="shared" si="9"/>
      </c>
      <c r="L270" s="46">
        <f t="shared" si="10"/>
      </c>
      <c r="M270" s="79">
        <f t="shared" si="11"/>
      </c>
      <c r="S270" s="22">
        <f>IFERROR(SMALL(资金台帐!$BA$6:$BA$6005,63),"")</f>
      </c>
      <c r="T270" s="22">
        <f>IFERROR(SMALL($S$8:$S$507,263),"")</f>
      </c>
      <c r="U270" s="22">
        <f t="shared" si="12"/>
      </c>
      <c r="V270" s="22">
        <f t="shared" si="13"/>
      </c>
      <c r="W270" s="22">
        <f t="shared" si="14"/>
      </c>
    </row>
    <row r="271">
      <c r="A271" s="60">
        <f t="shared" si="7"/>
      </c>
      <c r="B271" s="56">
        <f t="shared" si="8"/>
      </c>
      <c r="C271" s="78">
        <f t="shared" si="0"/>
      </c>
      <c r="D271" s="53">
        <f t="shared" si="1"/>
      </c>
      <c r="E271" s="53">
        <f t="shared" si="2"/>
      </c>
      <c r="F271" s="53">
        <f t="shared" si="3"/>
      </c>
      <c r="G271" s="53">
        <f t="shared" si="4"/>
      </c>
      <c r="H271" s="59">
        <f t="shared" si="5"/>
      </c>
      <c r="I271" s="56">
        <f t="shared" si="6"/>
      </c>
      <c r="J271" s="56">
        <f t="shared" si="9"/>
      </c>
      <c r="L271" s="46">
        <f t="shared" si="10"/>
      </c>
      <c r="M271" s="79">
        <f t="shared" si="11"/>
      </c>
      <c r="S271" s="22">
        <f>IFERROR(SMALL(资金台帐!$BA$6:$BA$6005,64),"")</f>
      </c>
      <c r="T271" s="22">
        <f>IFERROR(SMALL($S$8:$S$507,264),"")</f>
      </c>
      <c r="U271" s="22">
        <f t="shared" si="12"/>
      </c>
      <c r="V271" s="22">
        <f t="shared" si="13"/>
      </c>
      <c r="W271" s="22">
        <f t="shared" si="14"/>
      </c>
    </row>
    <row r="272">
      <c r="A272" s="60">
        <f t="shared" si="7"/>
      </c>
      <c r="B272" s="56">
        <f t="shared" si="8"/>
      </c>
      <c r="C272" s="78">
        <f t="shared" si="0"/>
      </c>
      <c r="D272" s="53">
        <f t="shared" si="1"/>
      </c>
      <c r="E272" s="53">
        <f t="shared" si="2"/>
      </c>
      <c r="F272" s="53">
        <f t="shared" si="3"/>
      </c>
      <c r="G272" s="53">
        <f t="shared" si="4"/>
      </c>
      <c r="H272" s="59">
        <f t="shared" si="5"/>
      </c>
      <c r="I272" s="56">
        <f t="shared" si="6"/>
      </c>
      <c r="J272" s="56">
        <f t="shared" si="9"/>
      </c>
      <c r="L272" s="46">
        <f t="shared" si="10"/>
      </c>
      <c r="M272" s="79">
        <f t="shared" si="11"/>
      </c>
      <c r="S272" s="22">
        <f>IFERROR(SMALL(资金台帐!$BA$6:$BA$6005,65),"")</f>
      </c>
      <c r="T272" s="22">
        <f>IFERROR(SMALL($S$8:$S$507,265),"")</f>
      </c>
      <c r="U272" s="22">
        <f t="shared" si="12"/>
      </c>
      <c r="V272" s="22">
        <f t="shared" si="13"/>
      </c>
      <c r="W272" s="22">
        <f t="shared" si="14"/>
      </c>
    </row>
    <row r="273">
      <c r="A273" s="60">
        <f t="shared" si="7"/>
      </c>
      <c r="B273" s="56">
        <f t="shared" si="8"/>
      </c>
      <c r="C273" s="78">
        <f t="shared" si="0"/>
      </c>
      <c r="D273" s="53">
        <f t="shared" si="1"/>
      </c>
      <c r="E273" s="53">
        <f t="shared" si="2"/>
      </c>
      <c r="F273" s="53">
        <f t="shared" si="3"/>
      </c>
      <c r="G273" s="53">
        <f t="shared" si="4"/>
      </c>
      <c r="H273" s="59">
        <f t="shared" si="5"/>
      </c>
      <c r="I273" s="56">
        <f t="shared" si="6"/>
      </c>
      <c r="J273" s="56">
        <f t="shared" si="9"/>
      </c>
      <c r="L273" s="46">
        <f t="shared" si="10"/>
      </c>
      <c r="M273" s="79">
        <f t="shared" si="11"/>
      </c>
      <c r="S273" s="22">
        <f>IFERROR(SMALL(资金台帐!$BA$6:$BA$6005,66),"")</f>
      </c>
      <c r="T273" s="22">
        <f>IFERROR(SMALL($S$8:$S$507,266),"")</f>
      </c>
      <c r="U273" s="22">
        <f t="shared" si="12"/>
      </c>
      <c r="V273" s="22">
        <f t="shared" si="13"/>
      </c>
      <c r="W273" s="22">
        <f t="shared" si="14"/>
      </c>
    </row>
    <row r="274">
      <c r="A274" s="60">
        <f t="shared" si="7"/>
      </c>
      <c r="B274" s="56">
        <f t="shared" si="8"/>
      </c>
      <c r="C274" s="78">
        <f t="shared" si="0"/>
      </c>
      <c r="D274" s="53">
        <f t="shared" si="1"/>
      </c>
      <c r="E274" s="53">
        <f t="shared" si="2"/>
      </c>
      <c r="F274" s="53">
        <f t="shared" si="3"/>
      </c>
      <c r="G274" s="53">
        <f t="shared" si="4"/>
      </c>
      <c r="H274" s="59">
        <f t="shared" si="5"/>
      </c>
      <c r="I274" s="56">
        <f t="shared" si="6"/>
      </c>
      <c r="J274" s="56">
        <f t="shared" si="9"/>
      </c>
      <c r="L274" s="46">
        <f t="shared" si="10"/>
      </c>
      <c r="M274" s="79">
        <f t="shared" si="11"/>
      </c>
      <c r="S274" s="22">
        <f>IFERROR(SMALL(资金台帐!$BA$6:$BA$6005,67),"")</f>
      </c>
      <c r="T274" s="22">
        <f>IFERROR(SMALL($S$8:$S$507,267),"")</f>
      </c>
      <c r="U274" s="22">
        <f t="shared" si="12"/>
      </c>
      <c r="V274" s="22">
        <f t="shared" si="13"/>
      </c>
      <c r="W274" s="22">
        <f t="shared" si="14"/>
      </c>
    </row>
    <row r="275">
      <c r="A275" s="60">
        <f t="shared" si="7"/>
      </c>
      <c r="B275" s="56">
        <f t="shared" si="8"/>
      </c>
      <c r="C275" s="78">
        <f t="shared" si="0"/>
      </c>
      <c r="D275" s="53">
        <f t="shared" si="1"/>
      </c>
      <c r="E275" s="53">
        <f t="shared" si="2"/>
      </c>
      <c r="F275" s="53">
        <f t="shared" si="3"/>
      </c>
      <c r="G275" s="53">
        <f t="shared" si="4"/>
      </c>
      <c r="H275" s="59">
        <f t="shared" si="5"/>
      </c>
      <c r="I275" s="56">
        <f t="shared" si="6"/>
      </c>
      <c r="J275" s="56">
        <f t="shared" si="9"/>
      </c>
      <c r="L275" s="46">
        <f t="shared" si="10"/>
      </c>
      <c r="M275" s="79">
        <f t="shared" si="11"/>
      </c>
      <c r="S275" s="22">
        <f>IFERROR(SMALL(资金台帐!$BA$6:$BA$6005,68),"")</f>
      </c>
      <c r="T275" s="22">
        <f>IFERROR(SMALL($S$8:$S$507,268),"")</f>
      </c>
      <c r="U275" s="22">
        <f t="shared" si="12"/>
      </c>
      <c r="V275" s="22">
        <f t="shared" si="13"/>
      </c>
      <c r="W275" s="22">
        <f t="shared" si="14"/>
      </c>
    </row>
    <row r="276">
      <c r="A276" s="60">
        <f t="shared" si="7"/>
      </c>
      <c r="B276" s="56">
        <f t="shared" si="8"/>
      </c>
      <c r="C276" s="78">
        <f t="shared" si="0"/>
      </c>
      <c r="D276" s="53">
        <f t="shared" si="1"/>
      </c>
      <c r="E276" s="53">
        <f t="shared" si="2"/>
      </c>
      <c r="F276" s="53">
        <f t="shared" si="3"/>
      </c>
      <c r="G276" s="53">
        <f t="shared" si="4"/>
      </c>
      <c r="H276" s="59">
        <f t="shared" si="5"/>
      </c>
      <c r="I276" s="56">
        <f t="shared" si="6"/>
      </c>
      <c r="J276" s="56">
        <f t="shared" si="9"/>
      </c>
      <c r="L276" s="46">
        <f t="shared" si="10"/>
      </c>
      <c r="M276" s="79">
        <f t="shared" si="11"/>
      </c>
      <c r="S276" s="22">
        <f>IFERROR(SMALL(资金台帐!$BA$6:$BA$6005,69),"")</f>
      </c>
      <c r="T276" s="22">
        <f>IFERROR(SMALL($S$8:$S$507,269),"")</f>
      </c>
      <c r="U276" s="22">
        <f t="shared" si="12"/>
      </c>
      <c r="V276" s="22">
        <f t="shared" si="13"/>
      </c>
      <c r="W276" s="22">
        <f t="shared" si="14"/>
      </c>
    </row>
    <row r="277">
      <c r="A277" s="60">
        <f t="shared" si="7"/>
      </c>
      <c r="B277" s="56">
        <f t="shared" si="8"/>
      </c>
      <c r="C277" s="78">
        <f t="shared" si="0"/>
      </c>
      <c r="D277" s="53">
        <f t="shared" si="1"/>
      </c>
      <c r="E277" s="53">
        <f t="shared" si="2"/>
      </c>
      <c r="F277" s="53">
        <f t="shared" si="3"/>
      </c>
      <c r="G277" s="53">
        <f t="shared" si="4"/>
      </c>
      <c r="H277" s="59">
        <f t="shared" si="5"/>
      </c>
      <c r="I277" s="56">
        <f t="shared" si="6"/>
      </c>
      <c r="J277" s="56">
        <f t="shared" si="9"/>
      </c>
      <c r="L277" s="46">
        <f t="shared" si="10"/>
      </c>
      <c r="M277" s="79">
        <f t="shared" si="11"/>
      </c>
      <c r="S277" s="22">
        <f>IFERROR(SMALL(资金台帐!$BA$6:$BA$6005,70),"")</f>
      </c>
      <c r="T277" s="22">
        <f>IFERROR(SMALL($S$8:$S$507,270),"")</f>
      </c>
      <c r="U277" s="22">
        <f t="shared" si="12"/>
      </c>
      <c r="V277" s="22">
        <f t="shared" si="13"/>
      </c>
      <c r="W277" s="22">
        <f t="shared" si="14"/>
      </c>
    </row>
    <row r="278">
      <c r="A278" s="60">
        <f t="shared" si="7"/>
      </c>
      <c r="B278" s="56">
        <f t="shared" si="8"/>
      </c>
      <c r="C278" s="78">
        <f t="shared" si="0"/>
      </c>
      <c r="D278" s="53">
        <f t="shared" si="1"/>
      </c>
      <c r="E278" s="53">
        <f t="shared" si="2"/>
      </c>
      <c r="F278" s="53">
        <f t="shared" si="3"/>
      </c>
      <c r="G278" s="53">
        <f t="shared" si="4"/>
      </c>
      <c r="H278" s="59">
        <f t="shared" si="5"/>
      </c>
      <c r="I278" s="56">
        <f t="shared" si="6"/>
      </c>
      <c r="J278" s="56">
        <f t="shared" si="9"/>
      </c>
      <c r="L278" s="46">
        <f t="shared" si="10"/>
      </c>
      <c r="M278" s="79">
        <f t="shared" si="11"/>
      </c>
      <c r="S278" s="22">
        <f>IFERROR(SMALL(资金台帐!$BA$6:$BA$6005,71),"")</f>
      </c>
      <c r="T278" s="22">
        <f>IFERROR(SMALL($S$8:$S$507,271),"")</f>
      </c>
      <c r="U278" s="22">
        <f t="shared" si="12"/>
      </c>
      <c r="V278" s="22">
        <f t="shared" si="13"/>
      </c>
      <c r="W278" s="22">
        <f t="shared" si="14"/>
      </c>
    </row>
    <row r="279">
      <c r="A279" s="60">
        <f t="shared" si="7"/>
      </c>
      <c r="B279" s="56">
        <f t="shared" si="8"/>
      </c>
      <c r="C279" s="78">
        <f t="shared" si="0"/>
      </c>
      <c r="D279" s="53">
        <f t="shared" si="1"/>
      </c>
      <c r="E279" s="53">
        <f t="shared" si="2"/>
      </c>
      <c r="F279" s="53">
        <f t="shared" si="3"/>
      </c>
      <c r="G279" s="53">
        <f t="shared" si="4"/>
      </c>
      <c r="H279" s="59">
        <f t="shared" si="5"/>
      </c>
      <c r="I279" s="56">
        <f t="shared" si="6"/>
      </c>
      <c r="J279" s="56">
        <f t="shared" si="9"/>
      </c>
      <c r="L279" s="46">
        <f t="shared" si="10"/>
      </c>
      <c r="M279" s="79">
        <f t="shared" si="11"/>
      </c>
      <c r="S279" s="22">
        <f>IFERROR(SMALL(资金台帐!$BA$6:$BA$6005,72),"")</f>
      </c>
      <c r="T279" s="22">
        <f>IFERROR(SMALL($S$8:$S$507,272),"")</f>
      </c>
      <c r="U279" s="22">
        <f t="shared" si="12"/>
      </c>
      <c r="V279" s="22">
        <f t="shared" si="13"/>
      </c>
      <c r="W279" s="22">
        <f t="shared" si="14"/>
      </c>
    </row>
    <row r="280">
      <c r="A280" s="60">
        <f t="shared" si="7"/>
      </c>
      <c r="B280" s="56">
        <f t="shared" si="8"/>
      </c>
      <c r="C280" s="78">
        <f t="shared" si="0"/>
      </c>
      <c r="D280" s="53">
        <f t="shared" si="1"/>
      </c>
      <c r="E280" s="53">
        <f t="shared" si="2"/>
      </c>
      <c r="F280" s="53">
        <f t="shared" si="3"/>
      </c>
      <c r="G280" s="53">
        <f t="shared" si="4"/>
      </c>
      <c r="H280" s="59">
        <f t="shared" si="5"/>
      </c>
      <c r="I280" s="56">
        <f t="shared" si="6"/>
      </c>
      <c r="J280" s="56">
        <f t="shared" si="9"/>
      </c>
      <c r="L280" s="46">
        <f t="shared" si="10"/>
      </c>
      <c r="M280" s="79">
        <f t="shared" si="11"/>
      </c>
      <c r="S280" s="22">
        <f>IFERROR(SMALL(资金台帐!$BA$6:$BA$6005,73),"")</f>
      </c>
      <c r="T280" s="22">
        <f>IFERROR(SMALL($S$8:$S$507,273),"")</f>
      </c>
      <c r="U280" s="22">
        <f t="shared" si="12"/>
      </c>
      <c r="V280" s="22">
        <f t="shared" si="13"/>
      </c>
      <c r="W280" s="22">
        <f t="shared" si="14"/>
      </c>
    </row>
    <row r="281">
      <c r="A281" s="60">
        <f t="shared" si="7"/>
      </c>
      <c r="B281" s="56">
        <f t="shared" si="8"/>
      </c>
      <c r="C281" s="78">
        <f t="shared" si="0"/>
      </c>
      <c r="D281" s="53">
        <f t="shared" si="1"/>
      </c>
      <c r="E281" s="53">
        <f t="shared" si="2"/>
      </c>
      <c r="F281" s="53">
        <f t="shared" si="3"/>
      </c>
      <c r="G281" s="53">
        <f t="shared" si="4"/>
      </c>
      <c r="H281" s="59">
        <f t="shared" si="5"/>
      </c>
      <c r="I281" s="56">
        <f t="shared" si="6"/>
      </c>
      <c r="J281" s="56">
        <f t="shared" si="9"/>
      </c>
      <c r="L281" s="46">
        <f t="shared" si="10"/>
      </c>
      <c r="M281" s="79">
        <f t="shared" si="11"/>
      </c>
      <c r="S281" s="22">
        <f>IFERROR(SMALL(资金台帐!$BA$6:$BA$6005,74),"")</f>
      </c>
      <c r="T281" s="22">
        <f>IFERROR(SMALL($S$8:$S$507,274),"")</f>
      </c>
      <c r="U281" s="22">
        <f t="shared" si="12"/>
      </c>
      <c r="V281" s="22">
        <f t="shared" si="13"/>
      </c>
      <c r="W281" s="22">
        <f t="shared" si="14"/>
      </c>
    </row>
    <row r="282">
      <c r="A282" s="60">
        <f t="shared" si="7"/>
      </c>
      <c r="B282" s="56">
        <f t="shared" si="8"/>
      </c>
      <c r="C282" s="78">
        <f t="shared" si="0"/>
      </c>
      <c r="D282" s="53">
        <f t="shared" si="1"/>
      </c>
      <c r="E282" s="53">
        <f t="shared" si="2"/>
      </c>
      <c r="F282" s="53">
        <f t="shared" si="3"/>
      </c>
      <c r="G282" s="53">
        <f t="shared" si="4"/>
      </c>
      <c r="H282" s="59">
        <f t="shared" si="5"/>
      </c>
      <c r="I282" s="56">
        <f t="shared" si="6"/>
      </c>
      <c r="J282" s="56">
        <f t="shared" si="9"/>
      </c>
      <c r="L282" s="46">
        <f t="shared" si="10"/>
      </c>
      <c r="M282" s="79">
        <f t="shared" si="11"/>
      </c>
      <c r="S282" s="22">
        <f>IFERROR(SMALL(资金台帐!$BA$6:$BA$6005,75),"")</f>
      </c>
      <c r="T282" s="22">
        <f>IFERROR(SMALL($S$8:$S$507,275),"")</f>
      </c>
      <c r="U282" s="22">
        <f t="shared" si="12"/>
      </c>
      <c r="V282" s="22">
        <f t="shared" si="13"/>
      </c>
      <c r="W282" s="22">
        <f t="shared" si="14"/>
      </c>
    </row>
    <row r="283">
      <c r="A283" s="60">
        <f t="shared" si="7"/>
      </c>
      <c r="B283" s="56">
        <f t="shared" si="8"/>
      </c>
      <c r="C283" s="78">
        <f t="shared" si="0"/>
      </c>
      <c r="D283" s="53">
        <f t="shared" si="1"/>
      </c>
      <c r="E283" s="53">
        <f t="shared" si="2"/>
      </c>
      <c r="F283" s="53">
        <f t="shared" si="3"/>
      </c>
      <c r="G283" s="53">
        <f t="shared" si="4"/>
      </c>
      <c r="H283" s="59">
        <f t="shared" si="5"/>
      </c>
      <c r="I283" s="56">
        <f t="shared" si="6"/>
      </c>
      <c r="J283" s="56">
        <f t="shared" si="9"/>
      </c>
      <c r="L283" s="46">
        <f t="shared" si="10"/>
      </c>
      <c r="M283" s="79">
        <f t="shared" si="11"/>
      </c>
      <c r="S283" s="22">
        <f>IFERROR(SMALL(资金台帐!$BA$6:$BA$6005,76),"")</f>
      </c>
      <c r="T283" s="22">
        <f>IFERROR(SMALL($S$8:$S$507,276),"")</f>
      </c>
      <c r="U283" s="22">
        <f t="shared" si="12"/>
      </c>
      <c r="V283" s="22">
        <f t="shared" si="13"/>
      </c>
      <c r="W283" s="22">
        <f t="shared" si="14"/>
      </c>
    </row>
    <row r="284">
      <c r="A284" s="60">
        <f t="shared" si="7"/>
      </c>
      <c r="B284" s="56">
        <f t="shared" si="8"/>
      </c>
      <c r="C284" s="78">
        <f t="shared" si="0"/>
      </c>
      <c r="D284" s="53">
        <f t="shared" si="1"/>
      </c>
      <c r="E284" s="53">
        <f t="shared" si="2"/>
      </c>
      <c r="F284" s="53">
        <f t="shared" si="3"/>
      </c>
      <c r="G284" s="53">
        <f t="shared" si="4"/>
      </c>
      <c r="H284" s="59">
        <f t="shared" si="5"/>
      </c>
      <c r="I284" s="56">
        <f t="shared" si="6"/>
      </c>
      <c r="J284" s="56">
        <f t="shared" si="9"/>
      </c>
      <c r="L284" s="46">
        <f t="shared" si="10"/>
      </c>
      <c r="M284" s="79">
        <f t="shared" si="11"/>
      </c>
      <c r="S284" s="22">
        <f>IFERROR(SMALL(资金台帐!$BA$6:$BA$6005,77),"")</f>
      </c>
      <c r="T284" s="22">
        <f>IFERROR(SMALL($S$8:$S$507,277),"")</f>
      </c>
      <c r="U284" s="22">
        <f t="shared" si="12"/>
      </c>
      <c r="V284" s="22">
        <f t="shared" si="13"/>
      </c>
      <c r="W284" s="22">
        <f t="shared" si="14"/>
      </c>
    </row>
    <row r="285">
      <c r="A285" s="60">
        <f t="shared" si="7"/>
      </c>
      <c r="B285" s="56">
        <f t="shared" si="8"/>
      </c>
      <c r="C285" s="78">
        <f t="shared" si="0"/>
      </c>
      <c r="D285" s="53">
        <f t="shared" si="1"/>
      </c>
      <c r="E285" s="53">
        <f t="shared" si="2"/>
      </c>
      <c r="F285" s="53">
        <f t="shared" si="3"/>
      </c>
      <c r="G285" s="53">
        <f t="shared" si="4"/>
      </c>
      <c r="H285" s="59">
        <f t="shared" si="5"/>
      </c>
      <c r="I285" s="56">
        <f t="shared" si="6"/>
      </c>
      <c r="J285" s="56">
        <f t="shared" si="9"/>
      </c>
      <c r="L285" s="46">
        <f t="shared" si="10"/>
      </c>
      <c r="M285" s="79">
        <f t="shared" si="11"/>
      </c>
      <c r="S285" s="22">
        <f>IFERROR(SMALL(资金台帐!$BA$6:$BA$6005,78),"")</f>
      </c>
      <c r="T285" s="22">
        <f>IFERROR(SMALL($S$8:$S$507,278),"")</f>
      </c>
      <c r="U285" s="22">
        <f t="shared" si="12"/>
      </c>
      <c r="V285" s="22">
        <f t="shared" si="13"/>
      </c>
      <c r="W285" s="22">
        <f t="shared" si="14"/>
      </c>
    </row>
    <row r="286">
      <c r="A286" s="60">
        <f t="shared" si="7"/>
      </c>
      <c r="B286" s="56">
        <f t="shared" si="8"/>
      </c>
      <c r="C286" s="78">
        <f t="shared" si="0"/>
      </c>
      <c r="D286" s="53">
        <f t="shared" si="1"/>
      </c>
      <c r="E286" s="53">
        <f t="shared" si="2"/>
      </c>
      <c r="F286" s="53">
        <f t="shared" si="3"/>
      </c>
      <c r="G286" s="53">
        <f t="shared" si="4"/>
      </c>
      <c r="H286" s="59">
        <f t="shared" si="5"/>
      </c>
      <c r="I286" s="56">
        <f t="shared" si="6"/>
      </c>
      <c r="J286" s="56">
        <f t="shared" si="9"/>
      </c>
      <c r="L286" s="46">
        <f t="shared" si="10"/>
      </c>
      <c r="M286" s="79">
        <f t="shared" si="11"/>
      </c>
      <c r="S286" s="22">
        <f>IFERROR(SMALL(资金台帐!$BA$6:$BA$6005,79),"")</f>
      </c>
      <c r="T286" s="22">
        <f>IFERROR(SMALL($S$8:$S$507,279),"")</f>
      </c>
      <c r="U286" s="22">
        <f t="shared" si="12"/>
      </c>
      <c r="V286" s="22">
        <f t="shared" si="13"/>
      </c>
      <c r="W286" s="22">
        <f t="shared" si="14"/>
      </c>
    </row>
    <row r="287">
      <c r="A287" s="60">
        <f t="shared" si="7"/>
      </c>
      <c r="B287" s="56">
        <f t="shared" si="8"/>
      </c>
      <c r="C287" s="78">
        <f t="shared" si="0"/>
      </c>
      <c r="D287" s="53">
        <f t="shared" si="1"/>
      </c>
      <c r="E287" s="53">
        <f t="shared" si="2"/>
      </c>
      <c r="F287" s="53">
        <f t="shared" si="3"/>
      </c>
      <c r="G287" s="53">
        <f t="shared" si="4"/>
      </c>
      <c r="H287" s="59">
        <f t="shared" si="5"/>
      </c>
      <c r="I287" s="56">
        <f t="shared" si="6"/>
      </c>
      <c r="J287" s="56">
        <f t="shared" si="9"/>
      </c>
      <c r="L287" s="46">
        <f t="shared" si="10"/>
      </c>
      <c r="M287" s="79">
        <f t="shared" si="11"/>
      </c>
      <c r="S287" s="22">
        <f>IFERROR(SMALL(资金台帐!$BA$6:$BA$6005,80),"")</f>
      </c>
      <c r="T287" s="22">
        <f>IFERROR(SMALL($S$8:$S$507,280),"")</f>
      </c>
      <c r="U287" s="22">
        <f t="shared" si="12"/>
      </c>
      <c r="V287" s="22">
        <f t="shared" si="13"/>
      </c>
      <c r="W287" s="22">
        <f t="shared" si="14"/>
      </c>
    </row>
    <row r="288">
      <c r="A288" s="60">
        <f t="shared" si="7"/>
      </c>
      <c r="B288" s="56">
        <f t="shared" si="8"/>
      </c>
      <c r="C288" s="78">
        <f t="shared" si="0"/>
      </c>
      <c r="D288" s="53">
        <f t="shared" si="1"/>
      </c>
      <c r="E288" s="53">
        <f t="shared" si="2"/>
      </c>
      <c r="F288" s="53">
        <f t="shared" si="3"/>
      </c>
      <c r="G288" s="53">
        <f t="shared" si="4"/>
      </c>
      <c r="H288" s="59">
        <f t="shared" si="5"/>
      </c>
      <c r="I288" s="56">
        <f t="shared" si="6"/>
      </c>
      <c r="J288" s="56">
        <f t="shared" si="9"/>
      </c>
      <c r="L288" s="46">
        <f t="shared" si="10"/>
      </c>
      <c r="M288" s="79">
        <f t="shared" si="11"/>
      </c>
      <c r="S288" s="22">
        <f>IFERROR(SMALL(资金台帐!$BA$6:$BA$6005,81),"")</f>
      </c>
      <c r="T288" s="22">
        <f>IFERROR(SMALL($S$8:$S$507,281),"")</f>
      </c>
      <c r="U288" s="22">
        <f t="shared" si="12"/>
      </c>
      <c r="V288" s="22">
        <f t="shared" si="13"/>
      </c>
      <c r="W288" s="22">
        <f t="shared" si="14"/>
      </c>
    </row>
    <row r="289">
      <c r="A289" s="60">
        <f t="shared" si="7"/>
      </c>
      <c r="B289" s="56">
        <f t="shared" si="8"/>
      </c>
      <c r="C289" s="78">
        <f t="shared" si="0"/>
      </c>
      <c r="D289" s="53">
        <f t="shared" si="1"/>
      </c>
      <c r="E289" s="53">
        <f t="shared" si="2"/>
      </c>
      <c r="F289" s="53">
        <f t="shared" si="3"/>
      </c>
      <c r="G289" s="53">
        <f t="shared" si="4"/>
      </c>
      <c r="H289" s="59">
        <f t="shared" si="5"/>
      </c>
      <c r="I289" s="56">
        <f t="shared" si="6"/>
      </c>
      <c r="J289" s="56">
        <f t="shared" si="9"/>
      </c>
      <c r="L289" s="46">
        <f t="shared" si="10"/>
      </c>
      <c r="M289" s="79">
        <f t="shared" si="11"/>
      </c>
      <c r="S289" s="22">
        <f>IFERROR(SMALL(资金台帐!$BA$6:$BA$6005,82),"")</f>
      </c>
      <c r="T289" s="22">
        <f>IFERROR(SMALL($S$8:$S$507,282),"")</f>
      </c>
      <c r="U289" s="22">
        <f t="shared" si="12"/>
      </c>
      <c r="V289" s="22">
        <f t="shared" si="13"/>
      </c>
      <c r="W289" s="22">
        <f t="shared" si="14"/>
      </c>
    </row>
    <row r="290">
      <c r="A290" s="60">
        <f t="shared" si="7"/>
      </c>
      <c r="B290" s="56">
        <f t="shared" si="8"/>
      </c>
      <c r="C290" s="78">
        <f t="shared" si="0"/>
      </c>
      <c r="D290" s="53">
        <f t="shared" si="1"/>
      </c>
      <c r="E290" s="53">
        <f t="shared" si="2"/>
      </c>
      <c r="F290" s="53">
        <f t="shared" si="3"/>
      </c>
      <c r="G290" s="53">
        <f t="shared" si="4"/>
      </c>
      <c r="H290" s="59">
        <f t="shared" si="5"/>
      </c>
      <c r="I290" s="56">
        <f t="shared" si="6"/>
      </c>
      <c r="J290" s="56">
        <f t="shared" si="9"/>
      </c>
      <c r="L290" s="46">
        <f t="shared" si="10"/>
      </c>
      <c r="M290" s="79">
        <f t="shared" si="11"/>
      </c>
      <c r="S290" s="22">
        <f>IFERROR(SMALL(资金台帐!$BA$6:$BA$6005,83),"")</f>
      </c>
      <c r="T290" s="22">
        <f>IFERROR(SMALL($S$8:$S$507,283),"")</f>
      </c>
      <c r="U290" s="22">
        <f t="shared" si="12"/>
      </c>
      <c r="V290" s="22">
        <f t="shared" si="13"/>
      </c>
      <c r="W290" s="22">
        <f t="shared" si="14"/>
      </c>
    </row>
    <row r="291">
      <c r="A291" s="60">
        <f t="shared" si="7"/>
      </c>
      <c r="B291" s="56">
        <f t="shared" si="8"/>
      </c>
      <c r="C291" s="78">
        <f t="shared" si="0"/>
      </c>
      <c r="D291" s="53">
        <f t="shared" si="1"/>
      </c>
      <c r="E291" s="53">
        <f t="shared" si="2"/>
      </c>
      <c r="F291" s="53">
        <f t="shared" si="3"/>
      </c>
      <c r="G291" s="53">
        <f t="shared" si="4"/>
      </c>
      <c r="H291" s="59">
        <f t="shared" si="5"/>
      </c>
      <c r="I291" s="56">
        <f t="shared" si="6"/>
      </c>
      <c r="J291" s="56">
        <f t="shared" si="9"/>
      </c>
      <c r="L291" s="46">
        <f t="shared" si="10"/>
      </c>
      <c r="M291" s="79">
        <f t="shared" si="11"/>
      </c>
      <c r="S291" s="22">
        <f>IFERROR(SMALL(资金台帐!$BA$6:$BA$6005,84),"")</f>
      </c>
      <c r="T291" s="22">
        <f>IFERROR(SMALL($S$8:$S$507,284),"")</f>
      </c>
      <c r="U291" s="22">
        <f t="shared" si="12"/>
      </c>
      <c r="V291" s="22">
        <f t="shared" si="13"/>
      </c>
      <c r="W291" s="22">
        <f t="shared" si="14"/>
      </c>
    </row>
    <row r="292">
      <c r="A292" s="60">
        <f t="shared" si="7"/>
      </c>
      <c r="B292" s="56">
        <f t="shared" si="8"/>
      </c>
      <c r="C292" s="78">
        <f t="shared" si="0"/>
      </c>
      <c r="D292" s="53">
        <f t="shared" si="1"/>
      </c>
      <c r="E292" s="53">
        <f t="shared" si="2"/>
      </c>
      <c r="F292" s="53">
        <f t="shared" si="3"/>
      </c>
      <c r="G292" s="53">
        <f t="shared" si="4"/>
      </c>
      <c r="H292" s="59">
        <f t="shared" si="5"/>
      </c>
      <c r="I292" s="56">
        <f t="shared" si="6"/>
      </c>
      <c r="J292" s="56">
        <f t="shared" si="9"/>
      </c>
      <c r="L292" s="46">
        <f t="shared" si="10"/>
      </c>
      <c r="M292" s="79">
        <f t="shared" si="11"/>
      </c>
      <c r="S292" s="22">
        <f>IFERROR(SMALL(资金台帐!$BA$6:$BA$6005,85),"")</f>
      </c>
      <c r="T292" s="22">
        <f>IFERROR(SMALL($S$8:$S$507,285),"")</f>
      </c>
      <c r="U292" s="22">
        <f t="shared" si="12"/>
      </c>
      <c r="V292" s="22">
        <f t="shared" si="13"/>
      </c>
      <c r="W292" s="22">
        <f t="shared" si="14"/>
      </c>
    </row>
    <row r="293">
      <c r="A293" s="60">
        <f t="shared" si="7"/>
      </c>
      <c r="B293" s="56">
        <f t="shared" si="8"/>
      </c>
      <c r="C293" s="78">
        <f t="shared" si="0"/>
      </c>
      <c r="D293" s="53">
        <f t="shared" si="1"/>
      </c>
      <c r="E293" s="53">
        <f t="shared" si="2"/>
      </c>
      <c r="F293" s="53">
        <f t="shared" si="3"/>
      </c>
      <c r="G293" s="53">
        <f t="shared" si="4"/>
      </c>
      <c r="H293" s="59">
        <f t="shared" si="5"/>
      </c>
      <c r="I293" s="56">
        <f t="shared" si="6"/>
      </c>
      <c r="J293" s="56">
        <f t="shared" si="9"/>
      </c>
      <c r="L293" s="46">
        <f t="shared" si="10"/>
      </c>
      <c r="M293" s="79">
        <f t="shared" si="11"/>
      </c>
      <c r="S293" s="22">
        <f>IFERROR(SMALL(资金台帐!$BA$6:$BA$6005,86),"")</f>
      </c>
      <c r="T293" s="22">
        <f>IFERROR(SMALL($S$8:$S$507,286),"")</f>
      </c>
      <c r="U293" s="22">
        <f t="shared" si="12"/>
      </c>
      <c r="V293" s="22">
        <f t="shared" si="13"/>
      </c>
      <c r="W293" s="22">
        <f t="shared" si="14"/>
      </c>
    </row>
    <row r="294">
      <c r="A294" s="60">
        <f t="shared" si="7"/>
      </c>
      <c r="B294" s="56">
        <f t="shared" si="8"/>
      </c>
      <c r="C294" s="78">
        <f t="shared" si="0"/>
      </c>
      <c r="D294" s="53">
        <f t="shared" si="1"/>
      </c>
      <c r="E294" s="53">
        <f t="shared" si="2"/>
      </c>
      <c r="F294" s="53">
        <f t="shared" si="3"/>
      </c>
      <c r="G294" s="53">
        <f t="shared" si="4"/>
      </c>
      <c r="H294" s="59">
        <f t="shared" si="5"/>
      </c>
      <c r="I294" s="56">
        <f t="shared" si="6"/>
      </c>
      <c r="J294" s="56">
        <f t="shared" si="9"/>
      </c>
      <c r="L294" s="46">
        <f t="shared" si="10"/>
      </c>
      <c r="M294" s="79">
        <f t="shared" si="11"/>
      </c>
      <c r="S294" s="22">
        <f>IFERROR(SMALL(资金台帐!$BA$6:$BA$6005,87),"")</f>
      </c>
      <c r="T294" s="22">
        <f>IFERROR(SMALL($S$8:$S$507,287),"")</f>
      </c>
      <c r="U294" s="22">
        <f t="shared" si="12"/>
      </c>
      <c r="V294" s="22">
        <f t="shared" si="13"/>
      </c>
      <c r="W294" s="22">
        <f t="shared" si="14"/>
      </c>
    </row>
    <row r="295">
      <c r="A295" s="60">
        <f t="shared" si="7"/>
      </c>
      <c r="B295" s="56">
        <f t="shared" si="8"/>
      </c>
      <c r="C295" s="78">
        <f t="shared" si="0"/>
      </c>
      <c r="D295" s="53">
        <f t="shared" si="1"/>
      </c>
      <c r="E295" s="53">
        <f t="shared" si="2"/>
      </c>
      <c r="F295" s="53">
        <f t="shared" si="3"/>
      </c>
      <c r="G295" s="53">
        <f t="shared" si="4"/>
      </c>
      <c r="H295" s="59">
        <f t="shared" si="5"/>
      </c>
      <c r="I295" s="56">
        <f t="shared" si="6"/>
      </c>
      <c r="J295" s="56">
        <f t="shared" si="9"/>
      </c>
      <c r="L295" s="46">
        <f t="shared" si="10"/>
      </c>
      <c r="M295" s="79">
        <f t="shared" si="11"/>
      </c>
      <c r="S295" s="22">
        <f>IFERROR(SMALL(资金台帐!$BA$6:$BA$6005,88),"")</f>
      </c>
      <c r="T295" s="22">
        <f>IFERROR(SMALL($S$8:$S$507,288),"")</f>
      </c>
      <c r="U295" s="22">
        <f t="shared" si="12"/>
      </c>
      <c r="V295" s="22">
        <f t="shared" si="13"/>
      </c>
      <c r="W295" s="22">
        <f t="shared" si="14"/>
      </c>
    </row>
    <row r="296">
      <c r="A296" s="60">
        <f t="shared" si="7"/>
      </c>
      <c r="B296" s="56">
        <f t="shared" si="8"/>
      </c>
      <c r="C296" s="78">
        <f t="shared" si="0"/>
      </c>
      <c r="D296" s="53">
        <f t="shared" si="1"/>
      </c>
      <c r="E296" s="53">
        <f t="shared" si="2"/>
      </c>
      <c r="F296" s="53">
        <f t="shared" si="3"/>
      </c>
      <c r="G296" s="53">
        <f t="shared" si="4"/>
      </c>
      <c r="H296" s="59">
        <f t="shared" si="5"/>
      </c>
      <c r="I296" s="56">
        <f t="shared" si="6"/>
      </c>
      <c r="J296" s="56">
        <f t="shared" si="9"/>
      </c>
      <c r="L296" s="46">
        <f t="shared" si="10"/>
      </c>
      <c r="M296" s="79">
        <f t="shared" si="11"/>
      </c>
      <c r="S296" s="22">
        <f>IFERROR(SMALL(资金台帐!$BA$6:$BA$6005,89),"")</f>
      </c>
      <c r="T296" s="22">
        <f>IFERROR(SMALL($S$8:$S$507,289),"")</f>
      </c>
      <c r="U296" s="22">
        <f t="shared" si="12"/>
      </c>
      <c r="V296" s="22">
        <f t="shared" si="13"/>
      </c>
      <c r="W296" s="22">
        <f t="shared" si="14"/>
      </c>
    </row>
    <row r="297">
      <c r="A297" s="60">
        <f t="shared" si="7"/>
      </c>
      <c r="B297" s="56">
        <f t="shared" si="8"/>
      </c>
      <c r="C297" s="78">
        <f t="shared" si="0"/>
      </c>
      <c r="D297" s="53">
        <f t="shared" si="1"/>
      </c>
      <c r="E297" s="53">
        <f t="shared" si="2"/>
      </c>
      <c r="F297" s="53">
        <f t="shared" si="3"/>
      </c>
      <c r="G297" s="53">
        <f t="shared" si="4"/>
      </c>
      <c r="H297" s="59">
        <f t="shared" si="5"/>
      </c>
      <c r="I297" s="56">
        <f t="shared" si="6"/>
      </c>
      <c r="J297" s="56">
        <f t="shared" si="9"/>
      </c>
      <c r="L297" s="46">
        <f t="shared" si="10"/>
      </c>
      <c r="M297" s="79">
        <f t="shared" si="11"/>
      </c>
      <c r="S297" s="22">
        <f>IFERROR(SMALL(资金台帐!$BA$6:$BA$6005,90),"")</f>
      </c>
      <c r="T297" s="22">
        <f>IFERROR(SMALL($S$8:$S$507,290),"")</f>
      </c>
      <c r="U297" s="22">
        <f t="shared" si="12"/>
      </c>
      <c r="V297" s="22">
        <f t="shared" si="13"/>
      </c>
      <c r="W297" s="22">
        <f t="shared" si="14"/>
      </c>
    </row>
    <row r="298">
      <c r="A298" s="60">
        <f t="shared" si="7"/>
      </c>
      <c r="B298" s="56">
        <f t="shared" si="8"/>
      </c>
      <c r="C298" s="78">
        <f t="shared" si="0"/>
      </c>
      <c r="D298" s="53">
        <f t="shared" si="1"/>
      </c>
      <c r="E298" s="53">
        <f t="shared" si="2"/>
      </c>
      <c r="F298" s="53">
        <f t="shared" si="3"/>
      </c>
      <c r="G298" s="53">
        <f t="shared" si="4"/>
      </c>
      <c r="H298" s="59">
        <f t="shared" si="5"/>
      </c>
      <c r="I298" s="56">
        <f t="shared" si="6"/>
      </c>
      <c r="J298" s="56">
        <f t="shared" si="9"/>
      </c>
      <c r="L298" s="46">
        <f t="shared" si="10"/>
      </c>
      <c r="M298" s="79">
        <f t="shared" si="11"/>
      </c>
      <c r="S298" s="22">
        <f>IFERROR(SMALL(资金台帐!$BA$6:$BA$6005,91),"")</f>
      </c>
      <c r="T298" s="22">
        <f>IFERROR(SMALL($S$8:$S$507,291),"")</f>
      </c>
      <c r="U298" s="22">
        <f t="shared" si="12"/>
      </c>
      <c r="V298" s="22">
        <f t="shared" si="13"/>
      </c>
      <c r="W298" s="22">
        <f t="shared" si="14"/>
      </c>
    </row>
    <row r="299">
      <c r="A299" s="60">
        <f t="shared" si="7"/>
      </c>
      <c r="B299" s="56">
        <f t="shared" si="8"/>
      </c>
      <c r="C299" s="78">
        <f t="shared" si="0"/>
      </c>
      <c r="D299" s="53">
        <f t="shared" si="1"/>
      </c>
      <c r="E299" s="53">
        <f t="shared" si="2"/>
      </c>
      <c r="F299" s="53">
        <f t="shared" si="3"/>
      </c>
      <c r="G299" s="53">
        <f t="shared" si="4"/>
      </c>
      <c r="H299" s="59">
        <f t="shared" si="5"/>
      </c>
      <c r="I299" s="56">
        <f t="shared" si="6"/>
      </c>
      <c r="J299" s="56">
        <f t="shared" si="9"/>
      </c>
      <c r="L299" s="46">
        <f t="shared" si="10"/>
      </c>
      <c r="M299" s="79">
        <f t="shared" si="11"/>
      </c>
      <c r="S299" s="22">
        <f>IFERROR(SMALL(资金台帐!$BA$6:$BA$6005,92),"")</f>
      </c>
      <c r="T299" s="22">
        <f>IFERROR(SMALL($S$8:$S$507,292),"")</f>
      </c>
      <c r="U299" s="22">
        <f t="shared" si="12"/>
      </c>
      <c r="V299" s="22">
        <f t="shared" si="13"/>
      </c>
      <c r="W299" s="22">
        <f t="shared" si="14"/>
      </c>
    </row>
    <row r="300">
      <c r="A300" s="60">
        <f t="shared" si="7"/>
      </c>
      <c r="B300" s="56">
        <f t="shared" si="8"/>
      </c>
      <c r="C300" s="78">
        <f t="shared" si="0"/>
      </c>
      <c r="D300" s="53">
        <f t="shared" si="1"/>
      </c>
      <c r="E300" s="53">
        <f t="shared" si="2"/>
      </c>
      <c r="F300" s="53">
        <f t="shared" si="3"/>
      </c>
      <c r="G300" s="53">
        <f t="shared" si="4"/>
      </c>
      <c r="H300" s="59">
        <f t="shared" si="5"/>
      </c>
      <c r="I300" s="56">
        <f t="shared" si="6"/>
      </c>
      <c r="J300" s="56">
        <f t="shared" si="9"/>
      </c>
      <c r="L300" s="46">
        <f t="shared" si="10"/>
      </c>
      <c r="M300" s="79">
        <f t="shared" si="11"/>
      </c>
      <c r="S300" s="22">
        <f>IFERROR(SMALL(资金台帐!$BA$6:$BA$6005,93),"")</f>
      </c>
      <c r="T300" s="22">
        <f>IFERROR(SMALL($S$8:$S$507,293),"")</f>
      </c>
      <c r="U300" s="22">
        <f t="shared" si="12"/>
      </c>
      <c r="V300" s="22">
        <f t="shared" si="13"/>
      </c>
      <c r="W300" s="22">
        <f t="shared" si="14"/>
      </c>
    </row>
    <row r="301">
      <c r="A301" s="60">
        <f t="shared" si="7"/>
      </c>
      <c r="B301" s="56">
        <f t="shared" si="8"/>
      </c>
      <c r="C301" s="78">
        <f t="shared" si="0"/>
      </c>
      <c r="D301" s="53">
        <f t="shared" si="1"/>
      </c>
      <c r="E301" s="53">
        <f t="shared" si="2"/>
      </c>
      <c r="F301" s="53">
        <f t="shared" si="3"/>
      </c>
      <c r="G301" s="53">
        <f t="shared" si="4"/>
      </c>
      <c r="H301" s="59">
        <f t="shared" si="5"/>
      </c>
      <c r="I301" s="56">
        <f t="shared" si="6"/>
      </c>
      <c r="J301" s="56">
        <f t="shared" si="9"/>
      </c>
      <c r="L301" s="46">
        <f t="shared" si="10"/>
      </c>
      <c r="M301" s="79">
        <f t="shared" si="11"/>
      </c>
      <c r="S301" s="22">
        <f>IFERROR(SMALL(资金台帐!$BA$6:$BA$6005,94),"")</f>
      </c>
      <c r="T301" s="22">
        <f>IFERROR(SMALL($S$8:$S$507,294),"")</f>
      </c>
      <c r="U301" s="22">
        <f t="shared" si="12"/>
      </c>
      <c r="V301" s="22">
        <f t="shared" si="13"/>
      </c>
      <c r="W301" s="22">
        <f t="shared" si="14"/>
      </c>
    </row>
    <row r="302">
      <c r="A302" s="60">
        <f t="shared" si="7"/>
      </c>
      <c r="B302" s="56">
        <f t="shared" si="8"/>
      </c>
      <c r="C302" s="78">
        <f t="shared" si="0"/>
      </c>
      <c r="D302" s="53">
        <f t="shared" si="1"/>
      </c>
      <c r="E302" s="53">
        <f t="shared" si="2"/>
      </c>
      <c r="F302" s="53">
        <f t="shared" si="3"/>
      </c>
      <c r="G302" s="53">
        <f t="shared" si="4"/>
      </c>
      <c r="H302" s="59">
        <f t="shared" si="5"/>
      </c>
      <c r="I302" s="56">
        <f t="shared" si="6"/>
      </c>
      <c r="J302" s="56">
        <f t="shared" si="9"/>
      </c>
      <c r="L302" s="46">
        <f t="shared" si="10"/>
      </c>
      <c r="M302" s="79">
        <f t="shared" si="11"/>
      </c>
      <c r="S302" s="22">
        <f>IFERROR(SMALL(资金台帐!$BA$6:$BA$6005,95),"")</f>
      </c>
      <c r="T302" s="22">
        <f>IFERROR(SMALL($S$8:$S$507,295),"")</f>
      </c>
      <c r="U302" s="22">
        <f t="shared" si="12"/>
      </c>
      <c r="V302" s="22">
        <f t="shared" si="13"/>
      </c>
      <c r="W302" s="22">
        <f t="shared" si="14"/>
      </c>
    </row>
    <row r="303">
      <c r="A303" s="60">
        <f t="shared" si="7"/>
      </c>
      <c r="B303" s="56">
        <f t="shared" si="8"/>
      </c>
      <c r="C303" s="78">
        <f t="shared" si="0"/>
      </c>
      <c r="D303" s="53">
        <f t="shared" si="1"/>
      </c>
      <c r="E303" s="53">
        <f t="shared" si="2"/>
      </c>
      <c r="F303" s="53">
        <f t="shared" si="3"/>
      </c>
      <c r="G303" s="53">
        <f t="shared" si="4"/>
      </c>
      <c r="H303" s="59">
        <f t="shared" si="5"/>
      </c>
      <c r="I303" s="56">
        <f t="shared" si="6"/>
      </c>
      <c r="J303" s="56">
        <f t="shared" si="9"/>
      </c>
      <c r="L303" s="46">
        <f t="shared" si="10"/>
      </c>
      <c r="M303" s="79">
        <f t="shared" si="11"/>
      </c>
      <c r="S303" s="22">
        <f>IFERROR(SMALL(资金台帐!$BA$6:$BA$6005,96),"")</f>
      </c>
      <c r="T303" s="22">
        <f>IFERROR(SMALL($S$8:$S$507,296),"")</f>
      </c>
      <c r="U303" s="22">
        <f t="shared" si="12"/>
      </c>
      <c r="V303" s="22">
        <f t="shared" si="13"/>
      </c>
      <c r="W303" s="22">
        <f t="shared" si="14"/>
      </c>
    </row>
    <row r="304">
      <c r="A304" s="60">
        <f t="shared" si="7"/>
      </c>
      <c r="B304" s="56">
        <f t="shared" si="8"/>
      </c>
      <c r="C304" s="78">
        <f t="shared" si="0"/>
      </c>
      <c r="D304" s="53">
        <f t="shared" si="1"/>
      </c>
      <c r="E304" s="53">
        <f t="shared" si="2"/>
      </c>
      <c r="F304" s="53">
        <f t="shared" si="3"/>
      </c>
      <c r="G304" s="53">
        <f t="shared" si="4"/>
      </c>
      <c r="H304" s="59">
        <f t="shared" si="5"/>
      </c>
      <c r="I304" s="56">
        <f t="shared" si="6"/>
      </c>
      <c r="J304" s="56">
        <f t="shared" si="9"/>
      </c>
      <c r="L304" s="46">
        <f t="shared" si="10"/>
      </c>
      <c r="M304" s="79">
        <f t="shared" si="11"/>
      </c>
      <c r="S304" s="22">
        <f>IFERROR(SMALL(资金台帐!$BA$6:$BA$6005,97),"")</f>
      </c>
      <c r="T304" s="22">
        <f>IFERROR(SMALL($S$8:$S$507,297),"")</f>
      </c>
      <c r="U304" s="22">
        <f t="shared" si="12"/>
      </c>
      <c r="V304" s="22">
        <f t="shared" si="13"/>
      </c>
      <c r="W304" s="22">
        <f t="shared" si="14"/>
      </c>
    </row>
    <row r="305">
      <c r="A305" s="60">
        <f t="shared" si="7"/>
      </c>
      <c r="B305" s="56">
        <f t="shared" si="8"/>
      </c>
      <c r="C305" s="78">
        <f t="shared" si="0"/>
      </c>
      <c r="D305" s="53">
        <f t="shared" si="1"/>
      </c>
      <c r="E305" s="53">
        <f t="shared" si="2"/>
      </c>
      <c r="F305" s="53">
        <f t="shared" si="3"/>
      </c>
      <c r="G305" s="53">
        <f t="shared" si="4"/>
      </c>
      <c r="H305" s="59">
        <f t="shared" si="5"/>
      </c>
      <c r="I305" s="56">
        <f t="shared" si="6"/>
      </c>
      <c r="J305" s="56">
        <f t="shared" si="9"/>
      </c>
      <c r="L305" s="46">
        <f t="shared" si="10"/>
      </c>
      <c r="M305" s="79">
        <f t="shared" si="11"/>
      </c>
      <c r="S305" s="22">
        <f>IFERROR(SMALL(资金台帐!$BA$6:$BA$6005,98),"")</f>
      </c>
      <c r="T305" s="22">
        <f>IFERROR(SMALL($S$8:$S$507,298),"")</f>
      </c>
      <c r="U305" s="22">
        <f t="shared" si="12"/>
      </c>
      <c r="V305" s="22">
        <f t="shared" si="13"/>
      </c>
      <c r="W305" s="22">
        <f t="shared" si="14"/>
      </c>
    </row>
    <row r="306">
      <c r="A306" s="60">
        <f t="shared" si="7"/>
      </c>
      <c r="B306" s="56">
        <f t="shared" si="8"/>
      </c>
      <c r="C306" s="78">
        <f t="shared" si="0"/>
      </c>
      <c r="D306" s="53">
        <f t="shared" si="1"/>
      </c>
      <c r="E306" s="53">
        <f t="shared" si="2"/>
      </c>
      <c r="F306" s="53">
        <f t="shared" si="3"/>
      </c>
      <c r="G306" s="53">
        <f t="shared" si="4"/>
      </c>
      <c r="H306" s="59">
        <f t="shared" si="5"/>
      </c>
      <c r="I306" s="56">
        <f t="shared" si="6"/>
      </c>
      <c r="J306" s="56">
        <f t="shared" si="9"/>
      </c>
      <c r="L306" s="46">
        <f t="shared" si="10"/>
      </c>
      <c r="M306" s="79">
        <f t="shared" si="11"/>
      </c>
      <c r="S306" s="22">
        <f>IFERROR(SMALL(资金台帐!$BA$6:$BA$6005,99),"")</f>
      </c>
      <c r="T306" s="22">
        <f>IFERROR(SMALL($S$8:$S$507,299),"")</f>
      </c>
      <c r="U306" s="22">
        <f t="shared" si="12"/>
      </c>
      <c r="V306" s="22">
        <f t="shared" si="13"/>
      </c>
      <c r="W306" s="22">
        <f t="shared" si="14"/>
      </c>
    </row>
    <row r="307">
      <c r="A307" s="60">
        <f t="shared" si="7"/>
      </c>
      <c r="B307" s="56">
        <f t="shared" si="8"/>
      </c>
      <c r="C307" s="78">
        <f t="shared" si="0"/>
      </c>
      <c r="D307" s="53">
        <f t="shared" si="1"/>
      </c>
      <c r="E307" s="53">
        <f t="shared" si="2"/>
      </c>
      <c r="F307" s="53">
        <f t="shared" si="3"/>
      </c>
      <c r="G307" s="53">
        <f t="shared" si="4"/>
      </c>
      <c r="H307" s="59">
        <f t="shared" si="5"/>
      </c>
      <c r="I307" s="56">
        <f t="shared" si="6"/>
      </c>
      <c r="J307" s="56">
        <f t="shared" si="9"/>
      </c>
      <c r="L307" s="46">
        <f t="shared" si="10"/>
      </c>
      <c r="M307" s="79">
        <f t="shared" si="11"/>
      </c>
      <c r="S307" s="22">
        <f>IFERROR(SMALL(资金台帐!$BA$6:$BA$6005,100),"")</f>
      </c>
      <c r="T307" s="22">
        <f>IFERROR(SMALL($S$8:$S$507,300),"")</f>
      </c>
      <c r="U307" s="22">
        <f t="shared" si="12"/>
      </c>
      <c r="V307" s="22">
        <f t="shared" si="13"/>
      </c>
      <c r="W307" s="22">
        <f t="shared" si="14"/>
      </c>
    </row>
    <row r="308">
      <c r="A308" s="60">
        <f t="shared" si="7"/>
      </c>
      <c r="B308" s="56">
        <f t="shared" si="8"/>
      </c>
      <c r="C308" s="78">
        <f t="shared" si="0"/>
      </c>
      <c r="D308" s="53">
        <f t="shared" si="1"/>
      </c>
      <c r="E308" s="53">
        <f t="shared" si="2"/>
      </c>
      <c r="F308" s="53">
        <f t="shared" si="3"/>
      </c>
      <c r="G308" s="53">
        <f t="shared" si="4"/>
      </c>
      <c r="H308" s="59">
        <f t="shared" si="5"/>
      </c>
      <c r="I308" s="56">
        <f t="shared" si="6"/>
      </c>
      <c r="J308" s="56">
        <f t="shared" si="9"/>
      </c>
      <c r="L308" s="46">
        <f t="shared" si="10"/>
      </c>
      <c r="M308" s="79">
        <f t="shared" si="11"/>
      </c>
      <c r="S308" s="22">
        <f>IFERROR(SMALL(资金台帐!$BA$6:$BA$6005,101),"")</f>
      </c>
      <c r="T308" s="22">
        <f>IFERROR(SMALL($S$8:$S$507,301),"")</f>
      </c>
      <c r="U308" s="22">
        <f t="shared" si="12"/>
      </c>
      <c r="V308" s="22">
        <f t="shared" si="13"/>
      </c>
      <c r="W308" s="22">
        <f t="shared" si="14"/>
      </c>
    </row>
    <row r="309">
      <c r="A309" s="60">
        <f t="shared" si="7"/>
      </c>
      <c r="B309" s="56">
        <f t="shared" si="8"/>
      </c>
      <c r="C309" s="78">
        <f t="shared" si="0"/>
      </c>
      <c r="D309" s="53">
        <f t="shared" si="1"/>
      </c>
      <c r="E309" s="53">
        <f t="shared" si="2"/>
      </c>
      <c r="F309" s="53">
        <f t="shared" si="3"/>
      </c>
      <c r="G309" s="53">
        <f t="shared" si="4"/>
      </c>
      <c r="H309" s="59">
        <f t="shared" si="5"/>
      </c>
      <c r="I309" s="56">
        <f t="shared" si="6"/>
      </c>
      <c r="J309" s="56">
        <f t="shared" si="9"/>
      </c>
      <c r="L309" s="46">
        <f t="shared" si="10"/>
      </c>
      <c r="M309" s="79">
        <f t="shared" si="11"/>
      </c>
      <c r="S309" s="22">
        <f>IFERROR(SMALL(资金台帐!$BA$6:$BA$6005,102),"")</f>
      </c>
      <c r="T309" s="22">
        <f>IFERROR(SMALL($S$8:$S$507,302),"")</f>
      </c>
      <c r="U309" s="22">
        <f t="shared" si="12"/>
      </c>
      <c r="V309" s="22">
        <f t="shared" si="13"/>
      </c>
      <c r="W309" s="22">
        <f t="shared" si="14"/>
      </c>
    </row>
    <row r="310">
      <c r="A310" s="60">
        <f t="shared" si="7"/>
      </c>
      <c r="B310" s="56">
        <f t="shared" si="8"/>
      </c>
      <c r="C310" s="78">
        <f t="shared" si="0"/>
      </c>
      <c r="D310" s="53">
        <f t="shared" si="1"/>
      </c>
      <c r="E310" s="53">
        <f t="shared" si="2"/>
      </c>
      <c r="F310" s="53">
        <f t="shared" si="3"/>
      </c>
      <c r="G310" s="53">
        <f t="shared" si="4"/>
      </c>
      <c r="H310" s="59">
        <f t="shared" si="5"/>
      </c>
      <c r="I310" s="56">
        <f t="shared" si="6"/>
      </c>
      <c r="J310" s="56">
        <f t="shared" si="9"/>
      </c>
      <c r="L310" s="46">
        <f t="shared" si="10"/>
      </c>
      <c r="M310" s="79">
        <f t="shared" si="11"/>
      </c>
      <c r="S310" s="22">
        <f>IFERROR(SMALL(资金台帐!$BA$6:$BA$6005,103),"")</f>
      </c>
      <c r="T310" s="22">
        <f>IFERROR(SMALL($S$8:$S$507,303),"")</f>
      </c>
      <c r="U310" s="22">
        <f t="shared" si="12"/>
      </c>
      <c r="V310" s="22">
        <f t="shared" si="13"/>
      </c>
      <c r="W310" s="22">
        <f t="shared" si="14"/>
      </c>
    </row>
    <row r="311">
      <c r="A311" s="60">
        <f t="shared" si="7"/>
      </c>
      <c r="B311" s="56">
        <f t="shared" si="8"/>
      </c>
      <c r="C311" s="78">
        <f t="shared" si="0"/>
      </c>
      <c r="D311" s="53">
        <f t="shared" si="1"/>
      </c>
      <c r="E311" s="53">
        <f t="shared" si="2"/>
      </c>
      <c r="F311" s="53">
        <f t="shared" si="3"/>
      </c>
      <c r="G311" s="53">
        <f t="shared" si="4"/>
      </c>
      <c r="H311" s="59">
        <f t="shared" si="5"/>
      </c>
      <c r="I311" s="56">
        <f t="shared" si="6"/>
      </c>
      <c r="J311" s="56">
        <f t="shared" si="9"/>
      </c>
      <c r="L311" s="46">
        <f t="shared" si="10"/>
      </c>
      <c r="M311" s="79">
        <f t="shared" si="11"/>
      </c>
      <c r="S311" s="22">
        <f>IFERROR(SMALL(资金台帐!$BA$6:$BA$6005,104),"")</f>
      </c>
      <c r="T311" s="22">
        <f>IFERROR(SMALL($S$8:$S$507,304),"")</f>
      </c>
      <c r="U311" s="22">
        <f t="shared" si="12"/>
      </c>
      <c r="V311" s="22">
        <f t="shared" si="13"/>
      </c>
      <c r="W311" s="22">
        <f t="shared" si="14"/>
      </c>
    </row>
    <row r="312">
      <c r="A312" s="60">
        <f t="shared" si="7"/>
      </c>
      <c r="B312" s="56">
        <f t="shared" si="8"/>
      </c>
      <c r="C312" s="78">
        <f t="shared" si="0"/>
      </c>
      <c r="D312" s="53">
        <f t="shared" si="1"/>
      </c>
      <c r="E312" s="53">
        <f t="shared" si="2"/>
      </c>
      <c r="F312" s="53">
        <f t="shared" si="3"/>
      </c>
      <c r="G312" s="53">
        <f t="shared" si="4"/>
      </c>
      <c r="H312" s="59">
        <f t="shared" si="5"/>
      </c>
      <c r="I312" s="56">
        <f t="shared" si="6"/>
      </c>
      <c r="J312" s="56">
        <f t="shared" si="9"/>
      </c>
      <c r="L312" s="46">
        <f t="shared" si="10"/>
      </c>
      <c r="M312" s="79">
        <f t="shared" si="11"/>
      </c>
      <c r="S312" s="22">
        <f>IFERROR(SMALL(资金台帐!$BA$6:$BA$6005,105),"")</f>
      </c>
      <c r="T312" s="22">
        <f>IFERROR(SMALL($S$8:$S$507,305),"")</f>
      </c>
      <c r="U312" s="22">
        <f t="shared" si="12"/>
      </c>
      <c r="V312" s="22">
        <f t="shared" si="13"/>
      </c>
      <c r="W312" s="22">
        <f t="shared" si="14"/>
      </c>
    </row>
    <row r="313">
      <c r="A313" s="60">
        <f t="shared" si="7"/>
      </c>
      <c r="B313" s="56">
        <f t="shared" si="8"/>
      </c>
      <c r="C313" s="78">
        <f t="shared" si="0"/>
      </c>
      <c r="D313" s="53">
        <f t="shared" si="1"/>
      </c>
      <c r="E313" s="53">
        <f t="shared" si="2"/>
      </c>
      <c r="F313" s="53">
        <f t="shared" si="3"/>
      </c>
      <c r="G313" s="53">
        <f t="shared" si="4"/>
      </c>
      <c r="H313" s="59">
        <f t="shared" si="5"/>
      </c>
      <c r="I313" s="56">
        <f t="shared" si="6"/>
      </c>
      <c r="J313" s="56">
        <f t="shared" si="9"/>
      </c>
      <c r="L313" s="46">
        <f t="shared" si="10"/>
      </c>
      <c r="M313" s="79">
        <f t="shared" si="11"/>
      </c>
      <c r="S313" s="22">
        <f>IFERROR(SMALL(资金台帐!$BA$6:$BA$6005,106),"")</f>
      </c>
      <c r="T313" s="22">
        <f>IFERROR(SMALL($S$8:$S$507,306),"")</f>
      </c>
      <c r="U313" s="22">
        <f t="shared" si="12"/>
      </c>
      <c r="V313" s="22">
        <f t="shared" si="13"/>
      </c>
      <c r="W313" s="22">
        <f t="shared" si="14"/>
      </c>
    </row>
    <row r="314">
      <c r="A314" s="60">
        <f t="shared" si="7"/>
      </c>
      <c r="B314" s="56">
        <f t="shared" si="8"/>
      </c>
      <c r="C314" s="78">
        <f t="shared" si="0"/>
      </c>
      <c r="D314" s="53">
        <f t="shared" si="1"/>
      </c>
      <c r="E314" s="53">
        <f t="shared" si="2"/>
      </c>
      <c r="F314" s="53">
        <f t="shared" si="3"/>
      </c>
      <c r="G314" s="53">
        <f t="shared" si="4"/>
      </c>
      <c r="H314" s="59">
        <f t="shared" si="5"/>
      </c>
      <c r="I314" s="56">
        <f t="shared" si="6"/>
      </c>
      <c r="J314" s="56">
        <f t="shared" si="9"/>
      </c>
      <c r="L314" s="46">
        <f t="shared" si="10"/>
      </c>
      <c r="M314" s="79">
        <f t="shared" si="11"/>
      </c>
      <c r="S314" s="22">
        <f>IFERROR(SMALL(资金台帐!$BA$6:$BA$6005,107),"")</f>
      </c>
      <c r="T314" s="22">
        <f>IFERROR(SMALL($S$8:$S$507,307),"")</f>
      </c>
      <c r="U314" s="22">
        <f t="shared" si="12"/>
      </c>
      <c r="V314" s="22">
        <f t="shared" si="13"/>
      </c>
      <c r="W314" s="22">
        <f t="shared" si="14"/>
      </c>
    </row>
    <row r="315">
      <c r="A315" s="60">
        <f t="shared" si="7"/>
      </c>
      <c r="B315" s="56">
        <f t="shared" si="8"/>
      </c>
      <c r="C315" s="78">
        <f t="shared" si="0"/>
      </c>
      <c r="D315" s="53">
        <f t="shared" si="1"/>
      </c>
      <c r="E315" s="53">
        <f t="shared" si="2"/>
      </c>
      <c r="F315" s="53">
        <f t="shared" si="3"/>
      </c>
      <c r="G315" s="53">
        <f t="shared" si="4"/>
      </c>
      <c r="H315" s="59">
        <f t="shared" si="5"/>
      </c>
      <c r="I315" s="56">
        <f t="shared" si="6"/>
      </c>
      <c r="J315" s="56">
        <f t="shared" si="9"/>
      </c>
      <c r="L315" s="46">
        <f t="shared" si="10"/>
      </c>
      <c r="M315" s="79">
        <f t="shared" si="11"/>
      </c>
      <c r="S315" s="22">
        <f>IFERROR(SMALL(资金台帐!$BA$6:$BA$6005,108),"")</f>
      </c>
      <c r="T315" s="22">
        <f>IFERROR(SMALL($S$8:$S$507,308),"")</f>
      </c>
      <c r="U315" s="22">
        <f t="shared" si="12"/>
      </c>
      <c r="V315" s="22">
        <f t="shared" si="13"/>
      </c>
      <c r="W315" s="22">
        <f t="shared" si="14"/>
      </c>
    </row>
    <row r="316">
      <c r="A316" s="60">
        <f t="shared" si="7"/>
      </c>
      <c r="B316" s="56">
        <f t="shared" si="8"/>
      </c>
      <c r="C316" s="78">
        <f t="shared" si="0"/>
      </c>
      <c r="D316" s="53">
        <f t="shared" si="1"/>
      </c>
      <c r="E316" s="53">
        <f t="shared" si="2"/>
      </c>
      <c r="F316" s="53">
        <f t="shared" si="3"/>
      </c>
      <c r="G316" s="53">
        <f t="shared" si="4"/>
      </c>
      <c r="H316" s="59">
        <f t="shared" si="5"/>
      </c>
      <c r="I316" s="56">
        <f t="shared" si="6"/>
      </c>
      <c r="J316" s="56">
        <f t="shared" si="9"/>
      </c>
      <c r="L316" s="46">
        <f t="shared" si="10"/>
      </c>
      <c r="M316" s="79">
        <f t="shared" si="11"/>
      </c>
      <c r="S316" s="22">
        <f>IFERROR(SMALL(资金台帐!$BA$6:$BA$6005,109),"")</f>
      </c>
      <c r="T316" s="22">
        <f>IFERROR(SMALL($S$8:$S$507,309),"")</f>
      </c>
      <c r="U316" s="22">
        <f t="shared" si="12"/>
      </c>
      <c r="V316" s="22">
        <f t="shared" si="13"/>
      </c>
      <c r="W316" s="22">
        <f t="shared" si="14"/>
      </c>
    </row>
    <row r="317">
      <c r="A317" s="60">
        <f t="shared" si="7"/>
      </c>
      <c r="B317" s="56">
        <f t="shared" si="8"/>
      </c>
      <c r="C317" s="78">
        <f t="shared" si="0"/>
      </c>
      <c r="D317" s="53">
        <f t="shared" si="1"/>
      </c>
      <c r="E317" s="53">
        <f t="shared" si="2"/>
      </c>
      <c r="F317" s="53">
        <f t="shared" si="3"/>
      </c>
      <c r="G317" s="53">
        <f t="shared" si="4"/>
      </c>
      <c r="H317" s="59">
        <f t="shared" si="5"/>
      </c>
      <c r="I317" s="56">
        <f t="shared" si="6"/>
      </c>
      <c r="J317" s="56">
        <f t="shared" si="9"/>
      </c>
      <c r="L317" s="46">
        <f t="shared" si="10"/>
      </c>
      <c r="M317" s="79">
        <f t="shared" si="11"/>
      </c>
      <c r="S317" s="22">
        <f>IFERROR(SMALL(资金台帐!$BA$6:$BA$6005,110),"")</f>
      </c>
      <c r="T317" s="22">
        <f>IFERROR(SMALL($S$8:$S$507,310),"")</f>
      </c>
      <c r="U317" s="22">
        <f t="shared" si="12"/>
      </c>
      <c r="V317" s="22">
        <f t="shared" si="13"/>
      </c>
      <c r="W317" s="22">
        <f t="shared" si="14"/>
      </c>
    </row>
    <row r="318">
      <c r="A318" s="60">
        <f t="shared" si="7"/>
      </c>
      <c r="B318" s="56">
        <f t="shared" si="8"/>
      </c>
      <c r="C318" s="78">
        <f t="shared" si="0"/>
      </c>
      <c r="D318" s="53">
        <f t="shared" si="1"/>
      </c>
      <c r="E318" s="53">
        <f t="shared" si="2"/>
      </c>
      <c r="F318" s="53">
        <f t="shared" si="3"/>
      </c>
      <c r="G318" s="53">
        <f t="shared" si="4"/>
      </c>
      <c r="H318" s="59">
        <f t="shared" si="5"/>
      </c>
      <c r="I318" s="56">
        <f t="shared" si="6"/>
      </c>
      <c r="J318" s="56">
        <f t="shared" si="9"/>
      </c>
      <c r="L318" s="46">
        <f t="shared" si="10"/>
      </c>
      <c r="M318" s="79">
        <f t="shared" si="11"/>
      </c>
      <c r="S318" s="22">
        <f>IFERROR(SMALL(资金台帐!$BA$6:$BA$6005,111),"")</f>
      </c>
      <c r="T318" s="22">
        <f>IFERROR(SMALL($S$8:$S$507,311),"")</f>
      </c>
      <c r="U318" s="22">
        <f t="shared" si="12"/>
      </c>
      <c r="V318" s="22">
        <f t="shared" si="13"/>
      </c>
      <c r="W318" s="22">
        <f t="shared" si="14"/>
      </c>
    </row>
    <row r="319">
      <c r="A319" s="60">
        <f t="shared" si="7"/>
      </c>
      <c r="B319" s="56">
        <f t="shared" si="8"/>
      </c>
      <c r="C319" s="78">
        <f t="shared" si="0"/>
      </c>
      <c r="D319" s="53">
        <f t="shared" si="1"/>
      </c>
      <c r="E319" s="53">
        <f t="shared" si="2"/>
      </c>
      <c r="F319" s="53">
        <f t="shared" si="3"/>
      </c>
      <c r="G319" s="53">
        <f t="shared" si="4"/>
      </c>
      <c r="H319" s="59">
        <f t="shared" si="5"/>
      </c>
      <c r="I319" s="56">
        <f t="shared" si="6"/>
      </c>
      <c r="J319" s="56">
        <f t="shared" si="9"/>
      </c>
      <c r="L319" s="46">
        <f t="shared" si="10"/>
      </c>
      <c r="M319" s="79">
        <f t="shared" si="11"/>
      </c>
      <c r="S319" s="22">
        <f>IFERROR(SMALL(资金台帐!$BA$6:$BA$6005,112),"")</f>
      </c>
      <c r="T319" s="22">
        <f>IFERROR(SMALL($S$8:$S$507,312),"")</f>
      </c>
      <c r="U319" s="22">
        <f t="shared" si="12"/>
      </c>
      <c r="V319" s="22">
        <f t="shared" si="13"/>
      </c>
      <c r="W319" s="22">
        <f t="shared" si="14"/>
      </c>
    </row>
    <row r="320">
      <c r="A320" s="60">
        <f t="shared" si="7"/>
      </c>
      <c r="B320" s="56">
        <f t="shared" si="8"/>
      </c>
      <c r="C320" s="78">
        <f t="shared" si="0"/>
      </c>
      <c r="D320" s="53">
        <f t="shared" si="1"/>
      </c>
      <c r="E320" s="53">
        <f t="shared" si="2"/>
      </c>
      <c r="F320" s="53">
        <f t="shared" si="3"/>
      </c>
      <c r="G320" s="53">
        <f t="shared" si="4"/>
      </c>
      <c r="H320" s="59">
        <f t="shared" si="5"/>
      </c>
      <c r="I320" s="56">
        <f t="shared" si="6"/>
      </c>
      <c r="J320" s="56">
        <f t="shared" si="9"/>
      </c>
      <c r="L320" s="46">
        <f t="shared" si="10"/>
      </c>
      <c r="M320" s="79">
        <f t="shared" si="11"/>
      </c>
      <c r="S320" s="22">
        <f>IFERROR(SMALL(资金台帐!$BA$6:$BA$6005,113),"")</f>
      </c>
      <c r="T320" s="22">
        <f>IFERROR(SMALL($S$8:$S$507,313),"")</f>
      </c>
      <c r="U320" s="22">
        <f t="shared" si="12"/>
      </c>
      <c r="V320" s="22">
        <f t="shared" si="13"/>
      </c>
      <c r="W320" s="22">
        <f t="shared" si="14"/>
      </c>
    </row>
    <row r="321">
      <c r="A321" s="60">
        <f t="shared" si="7"/>
      </c>
      <c r="B321" s="56">
        <f t="shared" si="8"/>
      </c>
      <c r="C321" s="78">
        <f t="shared" si="0"/>
      </c>
      <c r="D321" s="53">
        <f t="shared" si="1"/>
      </c>
      <c r="E321" s="53">
        <f t="shared" si="2"/>
      </c>
      <c r="F321" s="53">
        <f t="shared" si="3"/>
      </c>
      <c r="G321" s="53">
        <f t="shared" si="4"/>
      </c>
      <c r="H321" s="59">
        <f t="shared" si="5"/>
      </c>
      <c r="I321" s="56">
        <f t="shared" si="6"/>
      </c>
      <c r="J321" s="56">
        <f t="shared" si="9"/>
      </c>
      <c r="L321" s="46">
        <f t="shared" si="10"/>
      </c>
      <c r="M321" s="79">
        <f t="shared" si="11"/>
      </c>
      <c r="S321" s="22">
        <f>IFERROR(SMALL(资金台帐!$BA$6:$BA$6005,114),"")</f>
      </c>
      <c r="T321" s="22">
        <f>IFERROR(SMALL($S$8:$S$507,314),"")</f>
      </c>
      <c r="U321" s="22">
        <f t="shared" si="12"/>
      </c>
      <c r="V321" s="22">
        <f t="shared" si="13"/>
      </c>
      <c r="W321" s="22">
        <f t="shared" si="14"/>
      </c>
    </row>
    <row r="322">
      <c r="A322" s="60">
        <f t="shared" si="7"/>
      </c>
      <c r="B322" s="56">
        <f t="shared" si="8"/>
      </c>
      <c r="C322" s="78">
        <f t="shared" si="0"/>
      </c>
      <c r="D322" s="53">
        <f t="shared" si="1"/>
      </c>
      <c r="E322" s="53">
        <f t="shared" si="2"/>
      </c>
      <c r="F322" s="53">
        <f t="shared" si="3"/>
      </c>
      <c r="G322" s="53">
        <f t="shared" si="4"/>
      </c>
      <c r="H322" s="59">
        <f t="shared" si="5"/>
      </c>
      <c r="I322" s="56">
        <f t="shared" si="6"/>
      </c>
      <c r="J322" s="56">
        <f t="shared" si="9"/>
      </c>
      <c r="L322" s="46">
        <f t="shared" si="10"/>
      </c>
      <c r="M322" s="79">
        <f t="shared" si="11"/>
      </c>
      <c r="S322" s="22">
        <f>IFERROR(SMALL(资金台帐!$BA$6:$BA$6005,115),"")</f>
      </c>
      <c r="T322" s="22">
        <f>IFERROR(SMALL($S$8:$S$507,315),"")</f>
      </c>
      <c r="U322" s="22">
        <f t="shared" si="12"/>
      </c>
      <c r="V322" s="22">
        <f t="shared" si="13"/>
      </c>
      <c r="W322" s="22">
        <f t="shared" si="14"/>
      </c>
    </row>
    <row r="323">
      <c r="A323" s="60">
        <f t="shared" si="7"/>
      </c>
      <c r="B323" s="56">
        <f t="shared" si="8"/>
      </c>
      <c r="C323" s="78">
        <f t="shared" si="0"/>
      </c>
      <c r="D323" s="53">
        <f t="shared" si="1"/>
      </c>
      <c r="E323" s="53">
        <f t="shared" si="2"/>
      </c>
      <c r="F323" s="53">
        <f t="shared" si="3"/>
      </c>
      <c r="G323" s="53">
        <f t="shared" si="4"/>
      </c>
      <c r="H323" s="59">
        <f t="shared" si="5"/>
      </c>
      <c r="I323" s="56">
        <f t="shared" si="6"/>
      </c>
      <c r="J323" s="56">
        <f t="shared" si="9"/>
      </c>
      <c r="L323" s="46">
        <f t="shared" si="10"/>
      </c>
      <c r="M323" s="79">
        <f t="shared" si="11"/>
      </c>
      <c r="S323" s="22">
        <f>IFERROR(SMALL(资金台帐!$BA$6:$BA$6005,116),"")</f>
      </c>
      <c r="T323" s="22">
        <f>IFERROR(SMALL($S$8:$S$507,316),"")</f>
      </c>
      <c r="U323" s="22">
        <f t="shared" si="12"/>
      </c>
      <c r="V323" s="22">
        <f t="shared" si="13"/>
      </c>
      <c r="W323" s="22">
        <f t="shared" si="14"/>
      </c>
    </row>
    <row r="324">
      <c r="A324" s="60">
        <f t="shared" si="7"/>
      </c>
      <c r="B324" s="56">
        <f t="shared" si="8"/>
      </c>
      <c r="C324" s="78">
        <f t="shared" si="0"/>
      </c>
      <c r="D324" s="53">
        <f t="shared" si="1"/>
      </c>
      <c r="E324" s="53">
        <f t="shared" si="2"/>
      </c>
      <c r="F324" s="53">
        <f t="shared" si="3"/>
      </c>
      <c r="G324" s="53">
        <f t="shared" si="4"/>
      </c>
      <c r="H324" s="59">
        <f t="shared" si="5"/>
      </c>
      <c r="I324" s="56">
        <f t="shared" si="6"/>
      </c>
      <c r="J324" s="56">
        <f t="shared" si="9"/>
      </c>
      <c r="L324" s="46">
        <f t="shared" si="10"/>
      </c>
      <c r="M324" s="79">
        <f t="shared" si="11"/>
      </c>
      <c r="S324" s="22">
        <f>IFERROR(SMALL(资金台帐!$BA$6:$BA$6005,117),"")</f>
      </c>
      <c r="T324" s="22">
        <f>IFERROR(SMALL($S$8:$S$507,317),"")</f>
      </c>
      <c r="U324" s="22">
        <f t="shared" si="12"/>
      </c>
      <c r="V324" s="22">
        <f t="shared" si="13"/>
      </c>
      <c r="W324" s="22">
        <f t="shared" si="14"/>
      </c>
    </row>
    <row r="325">
      <c r="A325" s="60">
        <f t="shared" si="7"/>
      </c>
      <c r="B325" s="56">
        <f t="shared" si="8"/>
      </c>
      <c r="C325" s="78">
        <f t="shared" si="0"/>
      </c>
      <c r="D325" s="53">
        <f t="shared" si="1"/>
      </c>
      <c r="E325" s="53">
        <f t="shared" si="2"/>
      </c>
      <c r="F325" s="53">
        <f t="shared" si="3"/>
      </c>
      <c r="G325" s="53">
        <f t="shared" si="4"/>
      </c>
      <c r="H325" s="59">
        <f t="shared" si="5"/>
      </c>
      <c r="I325" s="56">
        <f t="shared" si="6"/>
      </c>
      <c r="J325" s="56">
        <f t="shared" si="9"/>
      </c>
      <c r="L325" s="46">
        <f t="shared" si="10"/>
      </c>
      <c r="M325" s="79">
        <f t="shared" si="11"/>
      </c>
      <c r="S325" s="22">
        <f>IFERROR(SMALL(资金台帐!$BA$6:$BA$6005,118),"")</f>
      </c>
      <c r="T325" s="22">
        <f>IFERROR(SMALL($S$8:$S$507,318),"")</f>
      </c>
      <c r="U325" s="22">
        <f t="shared" si="12"/>
      </c>
      <c r="V325" s="22">
        <f t="shared" si="13"/>
      </c>
      <c r="W325" s="22">
        <f t="shared" si="14"/>
      </c>
    </row>
    <row r="326">
      <c r="A326" s="60">
        <f t="shared" si="7"/>
      </c>
      <c r="B326" s="56">
        <f t="shared" si="8"/>
      </c>
      <c r="C326" s="78">
        <f t="shared" si="0"/>
      </c>
      <c r="D326" s="53">
        <f t="shared" si="1"/>
      </c>
      <c r="E326" s="53">
        <f t="shared" si="2"/>
      </c>
      <c r="F326" s="53">
        <f t="shared" si="3"/>
      </c>
      <c r="G326" s="53">
        <f t="shared" si="4"/>
      </c>
      <c r="H326" s="59">
        <f t="shared" si="5"/>
      </c>
      <c r="I326" s="56">
        <f t="shared" si="6"/>
      </c>
      <c r="J326" s="56">
        <f t="shared" si="9"/>
      </c>
      <c r="L326" s="46">
        <f t="shared" si="10"/>
      </c>
      <c r="M326" s="79">
        <f t="shared" si="11"/>
      </c>
      <c r="S326" s="22">
        <f>IFERROR(SMALL(资金台帐!$BA$6:$BA$6005,119),"")</f>
      </c>
      <c r="T326" s="22">
        <f>IFERROR(SMALL($S$8:$S$507,319),"")</f>
      </c>
      <c r="U326" s="22">
        <f t="shared" si="12"/>
      </c>
      <c r="V326" s="22">
        <f t="shared" si="13"/>
      </c>
      <c r="W326" s="22">
        <f t="shared" si="14"/>
      </c>
    </row>
    <row r="327">
      <c r="A327" s="60">
        <f t="shared" si="7"/>
      </c>
      <c r="B327" s="56">
        <f t="shared" si="8"/>
      </c>
      <c r="C327" s="78">
        <f t="shared" si="0"/>
      </c>
      <c r="D327" s="53">
        <f t="shared" si="1"/>
      </c>
      <c r="E327" s="53">
        <f t="shared" si="2"/>
      </c>
      <c r="F327" s="53">
        <f t="shared" si="3"/>
      </c>
      <c r="G327" s="53">
        <f t="shared" si="4"/>
      </c>
      <c r="H327" s="59">
        <f t="shared" si="5"/>
      </c>
      <c r="I327" s="56">
        <f t="shared" si="6"/>
      </c>
      <c r="J327" s="56">
        <f t="shared" si="9"/>
      </c>
      <c r="L327" s="46">
        <f t="shared" si="10"/>
      </c>
      <c r="M327" s="79">
        <f t="shared" si="11"/>
      </c>
      <c r="S327" s="22">
        <f>IFERROR(SMALL(资金台帐!$BA$6:$BA$6005,120),"")</f>
      </c>
      <c r="T327" s="22">
        <f>IFERROR(SMALL($S$8:$S$507,320),"")</f>
      </c>
      <c r="U327" s="22">
        <f t="shared" si="12"/>
      </c>
      <c r="V327" s="22">
        <f t="shared" si="13"/>
      </c>
      <c r="W327" s="22">
        <f t="shared" si="14"/>
      </c>
    </row>
    <row r="328">
      <c r="A328" s="60">
        <f t="shared" si="7"/>
      </c>
      <c r="B328" s="56">
        <f t="shared" si="8"/>
      </c>
      <c r="C328" s="78">
        <f t="shared" si="0"/>
      </c>
      <c r="D328" s="53">
        <f t="shared" si="1"/>
      </c>
      <c r="E328" s="53">
        <f t="shared" si="2"/>
      </c>
      <c r="F328" s="53">
        <f t="shared" si="3"/>
      </c>
      <c r="G328" s="53">
        <f t="shared" si="4"/>
      </c>
      <c r="H328" s="59">
        <f t="shared" si="5"/>
      </c>
      <c r="I328" s="56">
        <f t="shared" si="6"/>
      </c>
      <c r="J328" s="56">
        <f t="shared" si="9"/>
      </c>
      <c r="L328" s="46">
        <f t="shared" si="10"/>
      </c>
      <c r="M328" s="79">
        <f t="shared" si="11"/>
      </c>
      <c r="S328" s="22">
        <f>IFERROR(SMALL(资金台帐!$BA$6:$BA$6005,121),"")</f>
      </c>
      <c r="T328" s="22">
        <f>IFERROR(SMALL($S$8:$S$507,321),"")</f>
      </c>
      <c r="U328" s="22">
        <f t="shared" si="12"/>
      </c>
      <c r="V328" s="22">
        <f t="shared" si="13"/>
      </c>
      <c r="W328" s="22">
        <f t="shared" si="14"/>
      </c>
    </row>
    <row r="329">
      <c r="A329" s="60">
        <f t="shared" si="7"/>
      </c>
      <c r="B329" s="56">
        <f t="shared" si="8"/>
      </c>
      <c r="C329" s="78">
        <f t="shared" si="0"/>
      </c>
      <c r="D329" s="53">
        <f t="shared" si="1"/>
      </c>
      <c r="E329" s="53">
        <f t="shared" si="2"/>
      </c>
      <c r="F329" s="53">
        <f t="shared" si="3"/>
      </c>
      <c r="G329" s="53">
        <f t="shared" si="4"/>
      </c>
      <c r="H329" s="59">
        <f t="shared" si="5"/>
      </c>
      <c r="I329" s="56">
        <f t="shared" si="6"/>
      </c>
      <c r="J329" s="56">
        <f t="shared" si="9"/>
      </c>
      <c r="L329" s="46">
        <f t="shared" si="10"/>
      </c>
      <c r="M329" s="79">
        <f t="shared" si="11"/>
      </c>
      <c r="S329" s="22">
        <f>IFERROR(SMALL(资金台帐!$BA$6:$BA$6005,122),"")</f>
      </c>
      <c r="T329" s="22">
        <f>IFERROR(SMALL($S$8:$S$507,322),"")</f>
      </c>
      <c r="U329" s="22">
        <f t="shared" si="12"/>
      </c>
      <c r="V329" s="22">
        <f t="shared" si="13"/>
      </c>
      <c r="W329" s="22">
        <f t="shared" si="14"/>
      </c>
    </row>
    <row r="330">
      <c r="A330" s="60">
        <f t="shared" si="7"/>
      </c>
      <c r="B330" s="56">
        <f t="shared" si="8"/>
      </c>
      <c r="C330" s="78">
        <f t="shared" si="0"/>
      </c>
      <c r="D330" s="53">
        <f t="shared" si="1"/>
      </c>
      <c r="E330" s="53">
        <f t="shared" si="2"/>
      </c>
      <c r="F330" s="53">
        <f t="shared" si="3"/>
      </c>
      <c r="G330" s="53">
        <f t="shared" si="4"/>
      </c>
      <c r="H330" s="59">
        <f t="shared" si="5"/>
      </c>
      <c r="I330" s="56">
        <f t="shared" si="6"/>
      </c>
      <c r="J330" s="56">
        <f t="shared" si="9"/>
      </c>
      <c r="L330" s="46">
        <f t="shared" si="10"/>
      </c>
      <c r="M330" s="79">
        <f t="shared" si="11"/>
      </c>
      <c r="S330" s="22">
        <f>IFERROR(SMALL(资金台帐!$BA$6:$BA$6005,123),"")</f>
      </c>
      <c r="T330" s="22">
        <f>IFERROR(SMALL($S$8:$S$507,323),"")</f>
      </c>
      <c r="U330" s="22">
        <f t="shared" si="12"/>
      </c>
      <c r="V330" s="22">
        <f t="shared" si="13"/>
      </c>
      <c r="W330" s="22">
        <f t="shared" si="14"/>
      </c>
    </row>
    <row r="331">
      <c r="A331" s="60">
        <f t="shared" si="7"/>
      </c>
      <c r="B331" s="56">
        <f t="shared" si="8"/>
      </c>
      <c r="C331" s="78">
        <f t="shared" si="0"/>
      </c>
      <c r="D331" s="53">
        <f t="shared" si="1"/>
      </c>
      <c r="E331" s="53">
        <f t="shared" si="2"/>
      </c>
      <c r="F331" s="53">
        <f t="shared" si="3"/>
      </c>
      <c r="G331" s="53">
        <f t="shared" si="4"/>
      </c>
      <c r="H331" s="59">
        <f t="shared" si="5"/>
      </c>
      <c r="I331" s="56">
        <f t="shared" si="6"/>
      </c>
      <c r="J331" s="56">
        <f t="shared" si="9"/>
      </c>
      <c r="L331" s="46">
        <f t="shared" si="10"/>
      </c>
      <c r="M331" s="79">
        <f t="shared" si="11"/>
      </c>
      <c r="S331" s="22">
        <f>IFERROR(SMALL(资金台帐!$BA$6:$BA$6005,124),"")</f>
      </c>
      <c r="T331" s="22">
        <f>IFERROR(SMALL($S$8:$S$507,324),"")</f>
      </c>
      <c r="U331" s="22">
        <f t="shared" si="12"/>
      </c>
      <c r="V331" s="22">
        <f t="shared" si="13"/>
      </c>
      <c r="W331" s="22">
        <f t="shared" si="14"/>
      </c>
    </row>
    <row r="332">
      <c r="A332" s="60">
        <f t="shared" si="7"/>
      </c>
      <c r="B332" s="56">
        <f t="shared" si="8"/>
      </c>
      <c r="C332" s="78">
        <f t="shared" si="0"/>
      </c>
      <c r="D332" s="53">
        <f t="shared" si="1"/>
      </c>
      <c r="E332" s="53">
        <f t="shared" si="2"/>
      </c>
      <c r="F332" s="53">
        <f t="shared" si="3"/>
      </c>
      <c r="G332" s="53">
        <f t="shared" si="4"/>
      </c>
      <c r="H332" s="59">
        <f t="shared" si="5"/>
      </c>
      <c r="I332" s="56">
        <f t="shared" si="6"/>
      </c>
      <c r="J332" s="56">
        <f t="shared" si="9"/>
      </c>
      <c r="L332" s="46">
        <f t="shared" si="10"/>
      </c>
      <c r="M332" s="79">
        <f t="shared" si="11"/>
      </c>
      <c r="S332" s="22">
        <f>IFERROR(SMALL(资金台帐!$BA$6:$BA$6005,125),"")</f>
      </c>
      <c r="T332" s="22">
        <f>IFERROR(SMALL($S$8:$S$507,325),"")</f>
      </c>
      <c r="U332" s="22">
        <f t="shared" si="12"/>
      </c>
      <c r="V332" s="22">
        <f t="shared" si="13"/>
      </c>
      <c r="W332" s="22">
        <f t="shared" si="14"/>
      </c>
    </row>
    <row r="333">
      <c r="A333" s="60">
        <f t="shared" si="7"/>
      </c>
      <c r="B333" s="56">
        <f t="shared" si="8"/>
      </c>
      <c r="C333" s="78">
        <f t="shared" si="0"/>
      </c>
      <c r="D333" s="53">
        <f t="shared" si="1"/>
      </c>
      <c r="E333" s="53">
        <f t="shared" si="2"/>
      </c>
      <c r="F333" s="53">
        <f t="shared" si="3"/>
      </c>
      <c r="G333" s="53">
        <f t="shared" si="4"/>
      </c>
      <c r="H333" s="59">
        <f t="shared" si="5"/>
      </c>
      <c r="I333" s="56">
        <f t="shared" si="6"/>
      </c>
      <c r="J333" s="56">
        <f t="shared" si="9"/>
      </c>
      <c r="L333" s="46">
        <f t="shared" si="10"/>
      </c>
      <c r="M333" s="79">
        <f t="shared" si="11"/>
      </c>
      <c r="S333" s="22">
        <f>IFERROR(SMALL(资金台帐!$BA$6:$BA$6005,126),"")</f>
      </c>
      <c r="T333" s="22">
        <f>IFERROR(SMALL($S$8:$S$507,326),"")</f>
      </c>
      <c r="U333" s="22">
        <f t="shared" si="12"/>
      </c>
      <c r="V333" s="22">
        <f t="shared" si="13"/>
      </c>
      <c r="W333" s="22">
        <f t="shared" si="14"/>
      </c>
    </row>
    <row r="334">
      <c r="A334" s="60">
        <f t="shared" si="7"/>
      </c>
      <c r="B334" s="56">
        <f t="shared" si="8"/>
      </c>
      <c r="C334" s="78">
        <f t="shared" si="0"/>
      </c>
      <c r="D334" s="53">
        <f t="shared" si="1"/>
      </c>
      <c r="E334" s="53">
        <f t="shared" si="2"/>
      </c>
      <c r="F334" s="53">
        <f t="shared" si="3"/>
      </c>
      <c r="G334" s="53">
        <f t="shared" si="4"/>
      </c>
      <c r="H334" s="59">
        <f t="shared" si="5"/>
      </c>
      <c r="I334" s="56">
        <f t="shared" si="6"/>
      </c>
      <c r="J334" s="56">
        <f t="shared" si="9"/>
      </c>
      <c r="L334" s="46">
        <f t="shared" si="10"/>
      </c>
      <c r="M334" s="79">
        <f t="shared" si="11"/>
      </c>
      <c r="S334" s="22">
        <f>IFERROR(SMALL(资金台帐!$BA$6:$BA$6005,127),"")</f>
      </c>
      <c r="T334" s="22">
        <f>IFERROR(SMALL($S$8:$S$507,327),"")</f>
      </c>
      <c r="U334" s="22">
        <f t="shared" si="12"/>
      </c>
      <c r="V334" s="22">
        <f t="shared" si="13"/>
      </c>
      <c r="W334" s="22">
        <f t="shared" si="14"/>
      </c>
    </row>
    <row r="335">
      <c r="A335" s="60">
        <f t="shared" si="7"/>
      </c>
      <c r="B335" s="56">
        <f t="shared" si="8"/>
      </c>
      <c r="C335" s="78">
        <f t="shared" si="0"/>
      </c>
      <c r="D335" s="53">
        <f t="shared" si="1"/>
      </c>
      <c r="E335" s="53">
        <f t="shared" si="2"/>
      </c>
      <c r="F335" s="53">
        <f t="shared" si="3"/>
      </c>
      <c r="G335" s="53">
        <f t="shared" si="4"/>
      </c>
      <c r="H335" s="59">
        <f t="shared" si="5"/>
      </c>
      <c r="I335" s="56">
        <f t="shared" si="6"/>
      </c>
      <c r="J335" s="56">
        <f t="shared" si="9"/>
      </c>
      <c r="L335" s="46">
        <f t="shared" si="10"/>
      </c>
      <c r="M335" s="79">
        <f t="shared" si="11"/>
      </c>
      <c r="S335" s="22">
        <f>IFERROR(SMALL(资金台帐!$BA$6:$BA$6005,128),"")</f>
      </c>
      <c r="T335" s="22">
        <f>IFERROR(SMALL($S$8:$S$507,328),"")</f>
      </c>
      <c r="U335" s="22">
        <f t="shared" si="12"/>
      </c>
      <c r="V335" s="22">
        <f t="shared" si="13"/>
      </c>
      <c r="W335" s="22">
        <f t="shared" si="14"/>
      </c>
    </row>
    <row r="336">
      <c r="A336" s="60">
        <f t="shared" si="7"/>
      </c>
      <c r="B336" s="56">
        <f t="shared" si="8"/>
      </c>
      <c r="C336" s="78">
        <f t="shared" si="0"/>
      </c>
      <c r="D336" s="53">
        <f t="shared" si="1"/>
      </c>
      <c r="E336" s="53">
        <f t="shared" si="2"/>
      </c>
      <c r="F336" s="53">
        <f t="shared" si="3"/>
      </c>
      <c r="G336" s="53">
        <f t="shared" si="4"/>
      </c>
      <c r="H336" s="59">
        <f t="shared" si="5"/>
      </c>
      <c r="I336" s="56">
        <f t="shared" si="6"/>
      </c>
      <c r="J336" s="56">
        <f t="shared" si="9"/>
      </c>
      <c r="L336" s="46">
        <f t="shared" si="10"/>
      </c>
      <c r="M336" s="79">
        <f t="shared" si="11"/>
      </c>
      <c r="S336" s="22">
        <f>IFERROR(SMALL(资金台帐!$BA$6:$BA$6005,129),"")</f>
      </c>
      <c r="T336" s="22">
        <f>IFERROR(SMALL($S$8:$S$507,329),"")</f>
      </c>
      <c r="U336" s="22">
        <f t="shared" si="12"/>
      </c>
      <c r="V336" s="22">
        <f t="shared" si="13"/>
      </c>
      <c r="W336" s="22">
        <f t="shared" si="14"/>
      </c>
    </row>
    <row r="337">
      <c r="A337" s="60">
        <f t="shared" si="7"/>
      </c>
      <c r="B337" s="56">
        <f t="shared" si="8"/>
      </c>
      <c r="C337" s="78">
        <f t="shared" si="0"/>
      </c>
      <c r="D337" s="53">
        <f t="shared" si="1"/>
      </c>
      <c r="E337" s="53">
        <f t="shared" si="2"/>
      </c>
      <c r="F337" s="53">
        <f t="shared" si="3"/>
      </c>
      <c r="G337" s="53">
        <f t="shared" si="4"/>
      </c>
      <c r="H337" s="59">
        <f t="shared" si="5"/>
      </c>
      <c r="I337" s="56">
        <f t="shared" si="6"/>
      </c>
      <c r="J337" s="56">
        <f t="shared" si="9"/>
      </c>
      <c r="L337" s="46">
        <f t="shared" si="10"/>
      </c>
      <c r="M337" s="79">
        <f t="shared" si="11"/>
      </c>
      <c r="S337" s="22">
        <f>IFERROR(SMALL(资金台帐!$BA$6:$BA$6005,130),"")</f>
      </c>
      <c r="T337" s="22">
        <f>IFERROR(SMALL($S$8:$S$507,330),"")</f>
      </c>
      <c r="U337" s="22">
        <f t="shared" si="12"/>
      </c>
      <c r="V337" s="22">
        <f t="shared" si="13"/>
      </c>
      <c r="W337" s="22">
        <f t="shared" si="14"/>
      </c>
    </row>
    <row r="338">
      <c r="A338" s="60">
        <f t="shared" si="7"/>
      </c>
      <c r="B338" s="56">
        <f t="shared" si="8"/>
      </c>
      <c r="C338" s="78">
        <f t="shared" si="0"/>
      </c>
      <c r="D338" s="53">
        <f t="shared" si="1"/>
      </c>
      <c r="E338" s="53">
        <f t="shared" si="2"/>
      </c>
      <c r="F338" s="53">
        <f t="shared" si="3"/>
      </c>
      <c r="G338" s="53">
        <f t="shared" si="4"/>
      </c>
      <c r="H338" s="59">
        <f t="shared" si="5"/>
      </c>
      <c r="I338" s="56">
        <f t="shared" si="6"/>
      </c>
      <c r="J338" s="56">
        <f t="shared" si="9"/>
      </c>
      <c r="L338" s="46">
        <f t="shared" si="10"/>
      </c>
      <c r="M338" s="79">
        <f t="shared" si="11"/>
      </c>
      <c r="S338" s="22">
        <f>IFERROR(SMALL(资金台帐!$BA$6:$BA$6005,131),"")</f>
      </c>
      <c r="T338" s="22">
        <f>IFERROR(SMALL($S$8:$S$507,331),"")</f>
      </c>
      <c r="U338" s="22">
        <f t="shared" si="12"/>
      </c>
      <c r="V338" s="22">
        <f t="shared" si="13"/>
      </c>
      <c r="W338" s="22">
        <f t="shared" si="14"/>
      </c>
    </row>
    <row r="339">
      <c r="A339" s="60">
        <f t="shared" si="7"/>
      </c>
      <c r="B339" s="56">
        <f t="shared" si="8"/>
      </c>
      <c r="C339" s="78">
        <f t="shared" si="0"/>
      </c>
      <c r="D339" s="53">
        <f t="shared" si="1"/>
      </c>
      <c r="E339" s="53">
        <f t="shared" si="2"/>
      </c>
      <c r="F339" s="53">
        <f t="shared" si="3"/>
      </c>
      <c r="G339" s="53">
        <f t="shared" si="4"/>
      </c>
      <c r="H339" s="59">
        <f t="shared" si="5"/>
      </c>
      <c r="I339" s="56">
        <f t="shared" si="6"/>
      </c>
      <c r="J339" s="56">
        <f t="shared" si="9"/>
      </c>
      <c r="L339" s="46">
        <f t="shared" si="10"/>
      </c>
      <c r="M339" s="79">
        <f t="shared" si="11"/>
      </c>
      <c r="S339" s="22">
        <f>IFERROR(SMALL(资金台帐!$BA$6:$BA$6005,132),"")</f>
      </c>
      <c r="T339" s="22">
        <f>IFERROR(SMALL($S$8:$S$507,332),"")</f>
      </c>
      <c r="U339" s="22">
        <f t="shared" si="12"/>
      </c>
      <c r="V339" s="22">
        <f t="shared" si="13"/>
      </c>
      <c r="W339" s="22">
        <f t="shared" si="14"/>
      </c>
    </row>
    <row r="340">
      <c r="A340" s="60">
        <f t="shared" si="7"/>
      </c>
      <c r="B340" s="56">
        <f t="shared" si="8"/>
      </c>
      <c r="C340" s="78">
        <f t="shared" si="0"/>
      </c>
      <c r="D340" s="53">
        <f t="shared" si="1"/>
      </c>
      <c r="E340" s="53">
        <f t="shared" si="2"/>
      </c>
      <c r="F340" s="53">
        <f t="shared" si="3"/>
      </c>
      <c r="G340" s="53">
        <f t="shared" si="4"/>
      </c>
      <c r="H340" s="59">
        <f t="shared" si="5"/>
      </c>
      <c r="I340" s="56">
        <f t="shared" si="6"/>
      </c>
      <c r="J340" s="56">
        <f t="shared" si="9"/>
      </c>
      <c r="L340" s="46">
        <f t="shared" si="10"/>
      </c>
      <c r="M340" s="79">
        <f t="shared" si="11"/>
      </c>
      <c r="S340" s="22">
        <f>IFERROR(SMALL(资金台帐!$BA$6:$BA$6005,133),"")</f>
      </c>
      <c r="T340" s="22">
        <f>IFERROR(SMALL($S$8:$S$507,333),"")</f>
      </c>
      <c r="U340" s="22">
        <f t="shared" si="12"/>
      </c>
      <c r="V340" s="22">
        <f t="shared" si="13"/>
      </c>
      <c r="W340" s="22">
        <f t="shared" si="14"/>
      </c>
    </row>
    <row r="341">
      <c r="A341" s="60">
        <f t="shared" si="7"/>
      </c>
      <c r="B341" s="56">
        <f t="shared" si="8"/>
      </c>
      <c r="C341" s="78">
        <f t="shared" si="0"/>
      </c>
      <c r="D341" s="53">
        <f t="shared" si="1"/>
      </c>
      <c r="E341" s="53">
        <f t="shared" si="2"/>
      </c>
      <c r="F341" s="53">
        <f t="shared" si="3"/>
      </c>
      <c r="G341" s="53">
        <f t="shared" si="4"/>
      </c>
      <c r="H341" s="59">
        <f t="shared" si="5"/>
      </c>
      <c r="I341" s="56">
        <f t="shared" si="6"/>
      </c>
      <c r="J341" s="56">
        <f t="shared" si="9"/>
      </c>
      <c r="L341" s="46">
        <f t="shared" si="10"/>
      </c>
      <c r="M341" s="79">
        <f t="shared" si="11"/>
      </c>
      <c r="S341" s="22">
        <f>IFERROR(SMALL(资金台帐!$BA$6:$BA$6005,134),"")</f>
      </c>
      <c r="T341" s="22">
        <f>IFERROR(SMALL($S$8:$S$507,334),"")</f>
      </c>
      <c r="U341" s="22">
        <f t="shared" si="12"/>
      </c>
      <c r="V341" s="22">
        <f t="shared" si="13"/>
      </c>
      <c r="W341" s="22">
        <f t="shared" si="14"/>
      </c>
    </row>
    <row r="342">
      <c r="A342" s="60">
        <f t="shared" si="7"/>
      </c>
      <c r="B342" s="56">
        <f t="shared" si="8"/>
      </c>
      <c r="C342" s="78">
        <f t="shared" si="0"/>
      </c>
      <c r="D342" s="53">
        <f t="shared" si="1"/>
      </c>
      <c r="E342" s="53">
        <f t="shared" si="2"/>
      </c>
      <c r="F342" s="53">
        <f t="shared" si="3"/>
      </c>
      <c r="G342" s="53">
        <f t="shared" si="4"/>
      </c>
      <c r="H342" s="59">
        <f t="shared" si="5"/>
      </c>
      <c r="I342" s="56">
        <f t="shared" si="6"/>
      </c>
      <c r="J342" s="56">
        <f t="shared" si="9"/>
      </c>
      <c r="L342" s="46">
        <f t="shared" si="10"/>
      </c>
      <c r="M342" s="79">
        <f t="shared" si="11"/>
      </c>
      <c r="S342" s="22">
        <f>IFERROR(SMALL(资金台帐!$BA$6:$BA$6005,135),"")</f>
      </c>
      <c r="T342" s="22">
        <f>IFERROR(SMALL($S$8:$S$507,335),"")</f>
      </c>
      <c r="U342" s="22">
        <f t="shared" si="12"/>
      </c>
      <c r="V342" s="22">
        <f t="shared" si="13"/>
      </c>
      <c r="W342" s="22">
        <f t="shared" si="14"/>
      </c>
    </row>
    <row r="343">
      <c r="A343" s="60">
        <f t="shared" si="7"/>
      </c>
      <c r="B343" s="56">
        <f t="shared" si="8"/>
      </c>
      <c r="C343" s="78">
        <f t="shared" si="0"/>
      </c>
      <c r="D343" s="53">
        <f t="shared" si="1"/>
      </c>
      <c r="E343" s="53">
        <f t="shared" si="2"/>
      </c>
      <c r="F343" s="53">
        <f t="shared" si="3"/>
      </c>
      <c r="G343" s="53">
        <f t="shared" si="4"/>
      </c>
      <c r="H343" s="59">
        <f t="shared" si="5"/>
      </c>
      <c r="I343" s="56">
        <f t="shared" si="6"/>
      </c>
      <c r="J343" s="56">
        <f t="shared" si="9"/>
      </c>
      <c r="L343" s="46">
        <f t="shared" si="10"/>
      </c>
      <c r="M343" s="79">
        <f t="shared" si="11"/>
      </c>
      <c r="S343" s="22">
        <f>IFERROR(SMALL(资金台帐!$BA$6:$BA$6005,136),"")</f>
      </c>
      <c r="T343" s="22">
        <f>IFERROR(SMALL($S$8:$S$507,336),"")</f>
      </c>
      <c r="U343" s="22">
        <f t="shared" si="12"/>
      </c>
      <c r="V343" s="22">
        <f t="shared" si="13"/>
      </c>
      <c r="W343" s="22">
        <f t="shared" si="14"/>
      </c>
    </row>
    <row r="344">
      <c r="A344" s="60">
        <f t="shared" si="7"/>
      </c>
      <c r="B344" s="56">
        <f t="shared" si="8"/>
      </c>
      <c r="C344" s="78">
        <f t="shared" si="0"/>
      </c>
      <c r="D344" s="53">
        <f t="shared" si="1"/>
      </c>
      <c r="E344" s="53">
        <f t="shared" si="2"/>
      </c>
      <c r="F344" s="53">
        <f t="shared" si="3"/>
      </c>
      <c r="G344" s="53">
        <f t="shared" si="4"/>
      </c>
      <c r="H344" s="59">
        <f t="shared" si="5"/>
      </c>
      <c r="I344" s="56">
        <f t="shared" si="6"/>
      </c>
      <c r="J344" s="56">
        <f t="shared" si="9"/>
      </c>
      <c r="L344" s="46">
        <f t="shared" si="10"/>
      </c>
      <c r="M344" s="79">
        <f t="shared" si="11"/>
      </c>
      <c r="S344" s="22">
        <f>IFERROR(SMALL(资金台帐!$BA$6:$BA$6005,137),"")</f>
      </c>
      <c r="T344" s="22">
        <f>IFERROR(SMALL($S$8:$S$507,337),"")</f>
      </c>
      <c r="U344" s="22">
        <f t="shared" si="12"/>
      </c>
      <c r="V344" s="22">
        <f t="shared" si="13"/>
      </c>
      <c r="W344" s="22">
        <f t="shared" si="14"/>
      </c>
    </row>
    <row r="345">
      <c r="A345" s="60">
        <f t="shared" si="7"/>
      </c>
      <c r="B345" s="56">
        <f t="shared" si="8"/>
      </c>
      <c r="C345" s="78">
        <f t="shared" si="0"/>
      </c>
      <c r="D345" s="53">
        <f t="shared" si="1"/>
      </c>
      <c r="E345" s="53">
        <f t="shared" si="2"/>
      </c>
      <c r="F345" s="53">
        <f t="shared" si="3"/>
      </c>
      <c r="G345" s="53">
        <f t="shared" si="4"/>
      </c>
      <c r="H345" s="59">
        <f t="shared" si="5"/>
      </c>
      <c r="I345" s="56">
        <f t="shared" si="6"/>
      </c>
      <c r="J345" s="56">
        <f t="shared" si="9"/>
      </c>
      <c r="L345" s="46">
        <f t="shared" si="10"/>
      </c>
      <c r="M345" s="79">
        <f t="shared" si="11"/>
      </c>
      <c r="S345" s="22">
        <f>IFERROR(SMALL(资金台帐!$BA$6:$BA$6005,138),"")</f>
      </c>
      <c r="T345" s="22">
        <f>IFERROR(SMALL($S$8:$S$507,338),"")</f>
      </c>
      <c r="U345" s="22">
        <f t="shared" si="12"/>
      </c>
      <c r="V345" s="22">
        <f t="shared" si="13"/>
      </c>
      <c r="W345" s="22">
        <f t="shared" si="14"/>
      </c>
    </row>
    <row r="346">
      <c r="A346" s="60">
        <f t="shared" si="7"/>
      </c>
      <c r="B346" s="56">
        <f t="shared" si="8"/>
      </c>
      <c r="C346" s="78">
        <f t="shared" si="0"/>
      </c>
      <c r="D346" s="53">
        <f t="shared" si="1"/>
      </c>
      <c r="E346" s="53">
        <f t="shared" si="2"/>
      </c>
      <c r="F346" s="53">
        <f t="shared" si="3"/>
      </c>
      <c r="G346" s="53">
        <f t="shared" si="4"/>
      </c>
      <c r="H346" s="59">
        <f t="shared" si="5"/>
      </c>
      <c r="I346" s="56">
        <f t="shared" si="6"/>
      </c>
      <c r="J346" s="56">
        <f t="shared" si="9"/>
      </c>
      <c r="L346" s="46">
        <f t="shared" si="10"/>
      </c>
      <c r="M346" s="79">
        <f t="shared" si="11"/>
      </c>
      <c r="S346" s="22">
        <f>IFERROR(SMALL(资金台帐!$BA$6:$BA$6005,139),"")</f>
      </c>
      <c r="T346" s="22">
        <f>IFERROR(SMALL($S$8:$S$507,339),"")</f>
      </c>
      <c r="U346" s="22">
        <f t="shared" si="12"/>
      </c>
      <c r="V346" s="22">
        <f t="shared" si="13"/>
      </c>
      <c r="W346" s="22">
        <f t="shared" si="14"/>
      </c>
    </row>
    <row r="347">
      <c r="A347" s="60">
        <f t="shared" si="7"/>
      </c>
      <c r="B347" s="56">
        <f t="shared" si="8"/>
      </c>
      <c r="C347" s="78">
        <f t="shared" si="0"/>
      </c>
      <c r="D347" s="53">
        <f t="shared" si="1"/>
      </c>
      <c r="E347" s="53">
        <f t="shared" si="2"/>
      </c>
      <c r="F347" s="53">
        <f t="shared" si="3"/>
      </c>
      <c r="G347" s="53">
        <f t="shared" si="4"/>
      </c>
      <c r="H347" s="59">
        <f t="shared" si="5"/>
      </c>
      <c r="I347" s="56">
        <f t="shared" si="6"/>
      </c>
      <c r="J347" s="56">
        <f t="shared" si="9"/>
      </c>
      <c r="L347" s="46">
        <f t="shared" si="10"/>
      </c>
      <c r="M347" s="79">
        <f t="shared" si="11"/>
      </c>
      <c r="S347" s="22">
        <f>IFERROR(SMALL(资金台帐!$BA$6:$BA$6005,140),"")</f>
      </c>
      <c r="T347" s="22">
        <f>IFERROR(SMALL($S$8:$S$507,340),"")</f>
      </c>
      <c r="U347" s="22">
        <f t="shared" si="12"/>
      </c>
      <c r="V347" s="22">
        <f t="shared" si="13"/>
      </c>
      <c r="W347" s="22">
        <f t="shared" si="14"/>
      </c>
    </row>
    <row r="348">
      <c r="A348" s="60">
        <f t="shared" si="7"/>
      </c>
      <c r="B348" s="56">
        <f t="shared" si="8"/>
      </c>
      <c r="C348" s="78">
        <f t="shared" si="0"/>
      </c>
      <c r="D348" s="53">
        <f t="shared" si="1"/>
      </c>
      <c r="E348" s="53">
        <f t="shared" si="2"/>
      </c>
      <c r="F348" s="53">
        <f t="shared" si="3"/>
      </c>
      <c r="G348" s="53">
        <f t="shared" si="4"/>
      </c>
      <c r="H348" s="59">
        <f t="shared" si="5"/>
      </c>
      <c r="I348" s="56">
        <f t="shared" si="6"/>
      </c>
      <c r="J348" s="56">
        <f t="shared" si="9"/>
      </c>
      <c r="L348" s="46">
        <f t="shared" si="10"/>
      </c>
      <c r="M348" s="79">
        <f t="shared" si="11"/>
      </c>
      <c r="S348" s="22">
        <f>IFERROR(SMALL(资金台帐!$BA$6:$BA$6005,141),"")</f>
      </c>
      <c r="T348" s="22">
        <f>IFERROR(SMALL($S$8:$S$507,341),"")</f>
      </c>
      <c r="U348" s="22">
        <f t="shared" si="12"/>
      </c>
      <c r="V348" s="22">
        <f t="shared" si="13"/>
      </c>
      <c r="W348" s="22">
        <f t="shared" si="14"/>
      </c>
    </row>
    <row r="349">
      <c r="A349" s="60">
        <f t="shared" si="7"/>
      </c>
      <c r="B349" s="56">
        <f t="shared" si="8"/>
      </c>
      <c r="C349" s="78">
        <f t="shared" si="0"/>
      </c>
      <c r="D349" s="53">
        <f t="shared" si="1"/>
      </c>
      <c r="E349" s="53">
        <f t="shared" si="2"/>
      </c>
      <c r="F349" s="53">
        <f t="shared" si="3"/>
      </c>
      <c r="G349" s="53">
        <f t="shared" si="4"/>
      </c>
      <c r="H349" s="59">
        <f t="shared" si="5"/>
      </c>
      <c r="I349" s="56">
        <f t="shared" si="6"/>
      </c>
      <c r="J349" s="56">
        <f t="shared" si="9"/>
      </c>
      <c r="L349" s="46">
        <f t="shared" si="10"/>
      </c>
      <c r="M349" s="79">
        <f t="shared" si="11"/>
      </c>
      <c r="S349" s="22">
        <f>IFERROR(SMALL(资金台帐!$BA$6:$BA$6005,142),"")</f>
      </c>
      <c r="T349" s="22">
        <f>IFERROR(SMALL($S$8:$S$507,342),"")</f>
      </c>
      <c r="U349" s="22">
        <f t="shared" si="12"/>
      </c>
      <c r="V349" s="22">
        <f t="shared" si="13"/>
      </c>
      <c r="W349" s="22">
        <f t="shared" si="14"/>
      </c>
    </row>
    <row r="350">
      <c r="A350" s="60">
        <f t="shared" si="7"/>
      </c>
      <c r="B350" s="56">
        <f t="shared" si="8"/>
      </c>
      <c r="C350" s="78">
        <f t="shared" si="0"/>
      </c>
      <c r="D350" s="53">
        <f t="shared" si="1"/>
      </c>
      <c r="E350" s="53">
        <f t="shared" si="2"/>
      </c>
      <c r="F350" s="53">
        <f t="shared" si="3"/>
      </c>
      <c r="G350" s="53">
        <f t="shared" si="4"/>
      </c>
      <c r="H350" s="59">
        <f t="shared" si="5"/>
      </c>
      <c r="I350" s="56">
        <f t="shared" si="6"/>
      </c>
      <c r="J350" s="56">
        <f t="shared" si="9"/>
      </c>
      <c r="L350" s="46">
        <f t="shared" si="10"/>
      </c>
      <c r="M350" s="79">
        <f t="shared" si="11"/>
      </c>
      <c r="S350" s="22">
        <f>IFERROR(SMALL(资金台帐!$BA$6:$BA$6005,143),"")</f>
      </c>
      <c r="T350" s="22">
        <f>IFERROR(SMALL($S$8:$S$507,343),"")</f>
      </c>
      <c r="U350" s="22">
        <f t="shared" si="12"/>
      </c>
      <c r="V350" s="22">
        <f t="shared" si="13"/>
      </c>
      <c r="W350" s="22">
        <f t="shared" si="14"/>
      </c>
    </row>
    <row r="351">
      <c r="A351" s="60">
        <f t="shared" si="7"/>
      </c>
      <c r="B351" s="56">
        <f t="shared" si="8"/>
      </c>
      <c r="C351" s="78">
        <f t="shared" si="0"/>
      </c>
      <c r="D351" s="53">
        <f t="shared" si="1"/>
      </c>
      <c r="E351" s="53">
        <f t="shared" si="2"/>
      </c>
      <c r="F351" s="53">
        <f t="shared" si="3"/>
      </c>
      <c r="G351" s="53">
        <f t="shared" si="4"/>
      </c>
      <c r="H351" s="59">
        <f t="shared" si="5"/>
      </c>
      <c r="I351" s="56">
        <f t="shared" si="6"/>
      </c>
      <c r="J351" s="56">
        <f t="shared" si="9"/>
      </c>
      <c r="L351" s="46">
        <f t="shared" si="10"/>
      </c>
      <c r="M351" s="79">
        <f t="shared" si="11"/>
      </c>
      <c r="S351" s="22">
        <f>IFERROR(SMALL(资金台帐!$BA$6:$BA$6005,144),"")</f>
      </c>
      <c r="T351" s="22">
        <f>IFERROR(SMALL($S$8:$S$507,344),"")</f>
      </c>
      <c r="U351" s="22">
        <f t="shared" si="12"/>
      </c>
      <c r="V351" s="22">
        <f t="shared" si="13"/>
      </c>
      <c r="W351" s="22">
        <f t="shared" si="14"/>
      </c>
    </row>
    <row r="352">
      <c r="A352" s="60">
        <f t="shared" si="7"/>
      </c>
      <c r="B352" s="56">
        <f t="shared" si="8"/>
      </c>
      <c r="C352" s="78">
        <f t="shared" si="0"/>
      </c>
      <c r="D352" s="53">
        <f t="shared" si="1"/>
      </c>
      <c r="E352" s="53">
        <f t="shared" si="2"/>
      </c>
      <c r="F352" s="53">
        <f t="shared" si="3"/>
      </c>
      <c r="G352" s="53">
        <f t="shared" si="4"/>
      </c>
      <c r="H352" s="59">
        <f t="shared" si="5"/>
      </c>
      <c r="I352" s="56">
        <f t="shared" si="6"/>
      </c>
      <c r="J352" s="56">
        <f t="shared" si="9"/>
      </c>
      <c r="L352" s="46">
        <f t="shared" si="10"/>
      </c>
      <c r="M352" s="79">
        <f t="shared" si="11"/>
      </c>
      <c r="S352" s="22">
        <f>IFERROR(SMALL(资金台帐!$BA$6:$BA$6005,145),"")</f>
      </c>
      <c r="T352" s="22">
        <f>IFERROR(SMALL($S$8:$S$507,345),"")</f>
      </c>
      <c r="U352" s="22">
        <f t="shared" si="12"/>
      </c>
      <c r="V352" s="22">
        <f t="shared" si="13"/>
      </c>
      <c r="W352" s="22">
        <f t="shared" si="14"/>
      </c>
    </row>
    <row r="353">
      <c r="A353" s="60">
        <f t="shared" si="7"/>
      </c>
      <c r="B353" s="56">
        <f t="shared" si="8"/>
      </c>
      <c r="C353" s="78">
        <f t="shared" si="0"/>
      </c>
      <c r="D353" s="53">
        <f t="shared" si="1"/>
      </c>
      <c r="E353" s="53">
        <f t="shared" si="2"/>
      </c>
      <c r="F353" s="53">
        <f t="shared" si="3"/>
      </c>
      <c r="G353" s="53">
        <f t="shared" si="4"/>
      </c>
      <c r="H353" s="59">
        <f t="shared" si="5"/>
      </c>
      <c r="I353" s="56">
        <f t="shared" si="6"/>
      </c>
      <c r="J353" s="56">
        <f t="shared" si="9"/>
      </c>
      <c r="L353" s="46">
        <f t="shared" si="10"/>
      </c>
      <c r="M353" s="79">
        <f t="shared" si="11"/>
      </c>
      <c r="S353" s="22">
        <f>IFERROR(SMALL(资金台帐!$BA$6:$BA$6005,146),"")</f>
      </c>
      <c r="T353" s="22">
        <f>IFERROR(SMALL($S$8:$S$507,346),"")</f>
      </c>
      <c r="U353" s="22">
        <f t="shared" si="12"/>
      </c>
      <c r="V353" s="22">
        <f t="shared" si="13"/>
      </c>
      <c r="W353" s="22">
        <f t="shared" si="14"/>
      </c>
    </row>
    <row r="354">
      <c r="A354" s="60">
        <f t="shared" si="7"/>
      </c>
      <c r="B354" s="56">
        <f t="shared" si="8"/>
      </c>
      <c r="C354" s="78">
        <f t="shared" si="0"/>
      </c>
      <c r="D354" s="53">
        <f t="shared" si="1"/>
      </c>
      <c r="E354" s="53">
        <f t="shared" si="2"/>
      </c>
      <c r="F354" s="53">
        <f t="shared" si="3"/>
      </c>
      <c r="G354" s="53">
        <f t="shared" si="4"/>
      </c>
      <c r="H354" s="59">
        <f t="shared" si="5"/>
      </c>
      <c r="I354" s="56">
        <f t="shared" si="6"/>
      </c>
      <c r="J354" s="56">
        <f t="shared" si="9"/>
      </c>
      <c r="L354" s="46">
        <f t="shared" si="10"/>
      </c>
      <c r="M354" s="79">
        <f t="shared" si="11"/>
      </c>
      <c r="S354" s="22">
        <f>IFERROR(SMALL(资金台帐!$BA$6:$BA$6005,147),"")</f>
      </c>
      <c r="T354" s="22">
        <f>IFERROR(SMALL($S$8:$S$507,347),"")</f>
      </c>
      <c r="U354" s="22">
        <f t="shared" si="12"/>
      </c>
      <c r="V354" s="22">
        <f t="shared" si="13"/>
      </c>
      <c r="W354" s="22">
        <f t="shared" si="14"/>
      </c>
    </row>
    <row r="355">
      <c r="A355" s="60">
        <f t="shared" si="7"/>
      </c>
      <c r="B355" s="56">
        <f t="shared" si="8"/>
      </c>
      <c r="C355" s="78">
        <f t="shared" si="0"/>
      </c>
      <c r="D355" s="53">
        <f t="shared" si="1"/>
      </c>
      <c r="E355" s="53">
        <f t="shared" si="2"/>
      </c>
      <c r="F355" s="53">
        <f t="shared" si="3"/>
      </c>
      <c r="G355" s="53">
        <f t="shared" si="4"/>
      </c>
      <c r="H355" s="59">
        <f t="shared" si="5"/>
      </c>
      <c r="I355" s="56">
        <f t="shared" si="6"/>
      </c>
      <c r="J355" s="56">
        <f t="shared" si="9"/>
      </c>
      <c r="L355" s="46">
        <f t="shared" si="10"/>
      </c>
      <c r="M355" s="79">
        <f t="shared" si="11"/>
      </c>
      <c r="S355" s="22">
        <f>IFERROR(SMALL(资金台帐!$BA$6:$BA$6005,148),"")</f>
      </c>
      <c r="T355" s="22">
        <f>IFERROR(SMALL($S$8:$S$507,348),"")</f>
      </c>
      <c r="U355" s="22">
        <f t="shared" si="12"/>
      </c>
      <c r="V355" s="22">
        <f t="shared" si="13"/>
      </c>
      <c r="W355" s="22">
        <f t="shared" si="14"/>
      </c>
    </row>
    <row r="356">
      <c r="A356" s="60">
        <f t="shared" si="7"/>
      </c>
      <c r="B356" s="56">
        <f t="shared" si="8"/>
      </c>
      <c r="C356" s="78">
        <f t="shared" si="0"/>
      </c>
      <c r="D356" s="53">
        <f t="shared" si="1"/>
      </c>
      <c r="E356" s="53">
        <f t="shared" si="2"/>
      </c>
      <c r="F356" s="53">
        <f t="shared" si="3"/>
      </c>
      <c r="G356" s="53">
        <f t="shared" si="4"/>
      </c>
      <c r="H356" s="59">
        <f t="shared" si="5"/>
      </c>
      <c r="I356" s="56">
        <f t="shared" si="6"/>
      </c>
      <c r="J356" s="56">
        <f t="shared" si="9"/>
      </c>
      <c r="L356" s="46">
        <f t="shared" si="10"/>
      </c>
      <c r="M356" s="79">
        <f t="shared" si="11"/>
      </c>
      <c r="S356" s="22">
        <f>IFERROR(SMALL(资金台帐!$BA$6:$BA$6005,149),"")</f>
      </c>
      <c r="T356" s="22">
        <f>IFERROR(SMALL($S$8:$S$507,349),"")</f>
      </c>
      <c r="U356" s="22">
        <f t="shared" si="12"/>
      </c>
      <c r="V356" s="22">
        <f t="shared" si="13"/>
      </c>
      <c r="W356" s="22">
        <f t="shared" si="14"/>
      </c>
    </row>
    <row r="357">
      <c r="A357" s="60">
        <f t="shared" si="7"/>
      </c>
      <c r="B357" s="56">
        <f t="shared" si="8"/>
      </c>
      <c r="C357" s="78">
        <f t="shared" si="0"/>
      </c>
      <c r="D357" s="53">
        <f t="shared" si="1"/>
      </c>
      <c r="E357" s="53">
        <f t="shared" si="2"/>
      </c>
      <c r="F357" s="53">
        <f t="shared" si="3"/>
      </c>
      <c r="G357" s="53">
        <f t="shared" si="4"/>
      </c>
      <c r="H357" s="59">
        <f t="shared" si="5"/>
      </c>
      <c r="I357" s="56">
        <f t="shared" si="6"/>
      </c>
      <c r="J357" s="56">
        <f t="shared" si="9"/>
      </c>
      <c r="L357" s="46">
        <f t="shared" si="10"/>
      </c>
      <c r="M357" s="79">
        <f t="shared" si="11"/>
      </c>
      <c r="S357" s="22">
        <f>IFERROR(SMALL(资金台帐!$BA$6:$BA$6005,150),"")</f>
      </c>
      <c r="T357" s="22">
        <f>IFERROR(SMALL($S$8:$S$507,350),"")</f>
      </c>
      <c r="U357" s="22">
        <f t="shared" si="12"/>
      </c>
      <c r="V357" s="22">
        <f t="shared" si="13"/>
      </c>
      <c r="W357" s="22">
        <f t="shared" si="14"/>
      </c>
    </row>
    <row r="358">
      <c r="A358" s="60">
        <f t="shared" si="7"/>
      </c>
      <c r="B358" s="56">
        <f t="shared" si="8"/>
      </c>
      <c r="C358" s="78">
        <f t="shared" si="0"/>
      </c>
      <c r="D358" s="53">
        <f t="shared" si="1"/>
      </c>
      <c r="E358" s="53">
        <f t="shared" si="2"/>
      </c>
      <c r="F358" s="53">
        <f t="shared" si="3"/>
      </c>
      <c r="G358" s="53">
        <f t="shared" si="4"/>
      </c>
      <c r="H358" s="59">
        <f t="shared" si="5"/>
      </c>
      <c r="I358" s="56">
        <f t="shared" si="6"/>
      </c>
      <c r="J358" s="56">
        <f t="shared" si="9"/>
      </c>
      <c r="L358" s="46">
        <f t="shared" si="10"/>
      </c>
      <c r="M358" s="79">
        <f t="shared" si="11"/>
      </c>
      <c r="S358" s="22">
        <f>IFERROR(SMALL(资金台帐!$BA$6:$BA$6005,151),"")</f>
      </c>
      <c r="T358" s="22">
        <f>IFERROR(SMALL($S$8:$S$507,351),"")</f>
      </c>
      <c r="U358" s="22">
        <f t="shared" si="12"/>
      </c>
      <c r="V358" s="22">
        <f t="shared" si="13"/>
      </c>
      <c r="W358" s="22">
        <f t="shared" si="14"/>
      </c>
    </row>
    <row r="359">
      <c r="A359" s="60">
        <f t="shared" si="7"/>
      </c>
      <c r="B359" s="56">
        <f t="shared" si="8"/>
      </c>
      <c r="C359" s="78">
        <f t="shared" si="0"/>
      </c>
      <c r="D359" s="53">
        <f t="shared" si="1"/>
      </c>
      <c r="E359" s="53">
        <f t="shared" si="2"/>
      </c>
      <c r="F359" s="53">
        <f t="shared" si="3"/>
      </c>
      <c r="G359" s="53">
        <f t="shared" si="4"/>
      </c>
      <c r="H359" s="59">
        <f t="shared" si="5"/>
      </c>
      <c r="I359" s="56">
        <f t="shared" si="6"/>
      </c>
      <c r="J359" s="56">
        <f t="shared" si="9"/>
      </c>
      <c r="L359" s="46">
        <f t="shared" si="10"/>
      </c>
      <c r="M359" s="79">
        <f t="shared" si="11"/>
      </c>
      <c r="S359" s="22">
        <f>IFERROR(SMALL(资金台帐!$BA$6:$BA$6005,152),"")</f>
      </c>
      <c r="T359" s="22">
        <f>IFERROR(SMALL($S$8:$S$507,352),"")</f>
      </c>
      <c r="U359" s="22">
        <f t="shared" si="12"/>
      </c>
      <c r="V359" s="22">
        <f t="shared" si="13"/>
      </c>
      <c r="W359" s="22">
        <f t="shared" si="14"/>
      </c>
    </row>
    <row r="360">
      <c r="A360" s="60">
        <f t="shared" si="7"/>
      </c>
      <c r="B360" s="56">
        <f t="shared" si="8"/>
      </c>
      <c r="C360" s="78">
        <f t="shared" si="0"/>
      </c>
      <c r="D360" s="53">
        <f t="shared" si="1"/>
      </c>
      <c r="E360" s="53">
        <f t="shared" si="2"/>
      </c>
      <c r="F360" s="53">
        <f t="shared" si="3"/>
      </c>
      <c r="G360" s="53">
        <f t="shared" si="4"/>
      </c>
      <c r="H360" s="59">
        <f t="shared" si="5"/>
      </c>
      <c r="I360" s="56">
        <f t="shared" si="6"/>
      </c>
      <c r="J360" s="56">
        <f t="shared" si="9"/>
      </c>
      <c r="L360" s="46">
        <f t="shared" si="10"/>
      </c>
      <c r="M360" s="79">
        <f t="shared" si="11"/>
      </c>
      <c r="S360" s="22">
        <f>IFERROR(SMALL(资金台帐!$BA$6:$BA$6005,153),"")</f>
      </c>
      <c r="T360" s="22">
        <f>IFERROR(SMALL($S$8:$S$507,353),"")</f>
      </c>
      <c r="U360" s="22">
        <f t="shared" si="12"/>
      </c>
      <c r="V360" s="22">
        <f t="shared" si="13"/>
      </c>
      <c r="W360" s="22">
        <f t="shared" si="14"/>
      </c>
    </row>
    <row r="361">
      <c r="A361" s="60">
        <f t="shared" si="7"/>
      </c>
      <c r="B361" s="56">
        <f t="shared" si="8"/>
      </c>
      <c r="C361" s="78">
        <f t="shared" si="0"/>
      </c>
      <c r="D361" s="53">
        <f t="shared" si="1"/>
      </c>
      <c r="E361" s="53">
        <f t="shared" si="2"/>
      </c>
      <c r="F361" s="53">
        <f t="shared" si="3"/>
      </c>
      <c r="G361" s="53">
        <f t="shared" si="4"/>
      </c>
      <c r="H361" s="59">
        <f t="shared" si="5"/>
      </c>
      <c r="I361" s="56">
        <f t="shared" si="6"/>
      </c>
      <c r="J361" s="56">
        <f t="shared" si="9"/>
      </c>
      <c r="L361" s="46">
        <f t="shared" si="10"/>
      </c>
      <c r="M361" s="79">
        <f t="shared" si="11"/>
      </c>
      <c r="S361" s="22">
        <f>IFERROR(SMALL(资金台帐!$BA$6:$BA$6005,154),"")</f>
      </c>
      <c r="T361" s="22">
        <f>IFERROR(SMALL($S$8:$S$507,354),"")</f>
      </c>
      <c r="U361" s="22">
        <f t="shared" si="12"/>
      </c>
      <c r="V361" s="22">
        <f t="shared" si="13"/>
      </c>
      <c r="W361" s="22">
        <f t="shared" si="14"/>
      </c>
    </row>
    <row r="362">
      <c r="A362" s="60">
        <f t="shared" si="7"/>
      </c>
      <c r="B362" s="56">
        <f t="shared" si="8"/>
      </c>
      <c r="C362" s="78">
        <f t="shared" si="0"/>
      </c>
      <c r="D362" s="53">
        <f t="shared" si="1"/>
      </c>
      <c r="E362" s="53">
        <f t="shared" si="2"/>
      </c>
      <c r="F362" s="53">
        <f t="shared" si="3"/>
      </c>
      <c r="G362" s="53">
        <f t="shared" si="4"/>
      </c>
      <c r="H362" s="59">
        <f t="shared" si="5"/>
      </c>
      <c r="I362" s="56">
        <f t="shared" si="6"/>
      </c>
      <c r="J362" s="56">
        <f t="shared" si="9"/>
      </c>
      <c r="L362" s="46">
        <f t="shared" si="10"/>
      </c>
      <c r="M362" s="79">
        <f t="shared" si="11"/>
      </c>
      <c r="S362" s="22">
        <f>IFERROR(SMALL(资金台帐!$BA$6:$BA$6005,155),"")</f>
      </c>
      <c r="T362" s="22">
        <f>IFERROR(SMALL($S$8:$S$507,355),"")</f>
      </c>
      <c r="U362" s="22">
        <f t="shared" si="12"/>
      </c>
      <c r="V362" s="22">
        <f t="shared" si="13"/>
      </c>
      <c r="W362" s="22">
        <f t="shared" si="14"/>
      </c>
    </row>
    <row r="363">
      <c r="A363" s="60">
        <f t="shared" si="7"/>
      </c>
      <c r="B363" s="56">
        <f t="shared" si="8"/>
      </c>
      <c r="C363" s="78">
        <f t="shared" si="0"/>
      </c>
      <c r="D363" s="53">
        <f t="shared" si="1"/>
      </c>
      <c r="E363" s="53">
        <f t="shared" si="2"/>
      </c>
      <c r="F363" s="53">
        <f t="shared" si="3"/>
      </c>
      <c r="G363" s="53">
        <f t="shared" si="4"/>
      </c>
      <c r="H363" s="59">
        <f t="shared" si="5"/>
      </c>
      <c r="I363" s="56">
        <f t="shared" si="6"/>
      </c>
      <c r="J363" s="56">
        <f t="shared" si="9"/>
      </c>
      <c r="L363" s="46">
        <f t="shared" si="10"/>
      </c>
      <c r="M363" s="79">
        <f t="shared" si="11"/>
      </c>
      <c r="S363" s="22">
        <f>IFERROR(SMALL(资金台帐!$BA$6:$BA$6005,156),"")</f>
      </c>
      <c r="T363" s="22">
        <f>IFERROR(SMALL($S$8:$S$507,356),"")</f>
      </c>
      <c r="U363" s="22">
        <f t="shared" si="12"/>
      </c>
      <c r="V363" s="22">
        <f t="shared" si="13"/>
      </c>
      <c r="W363" s="22">
        <f t="shared" si="14"/>
      </c>
    </row>
    <row r="364">
      <c r="A364" s="60">
        <f t="shared" si="7"/>
      </c>
      <c r="B364" s="56">
        <f t="shared" si="8"/>
      </c>
      <c r="C364" s="78">
        <f t="shared" si="0"/>
      </c>
      <c r="D364" s="53">
        <f t="shared" si="1"/>
      </c>
      <c r="E364" s="53">
        <f t="shared" si="2"/>
      </c>
      <c r="F364" s="53">
        <f t="shared" si="3"/>
      </c>
      <c r="G364" s="53">
        <f t="shared" si="4"/>
      </c>
      <c r="H364" s="59">
        <f t="shared" si="5"/>
      </c>
      <c r="I364" s="56">
        <f t="shared" si="6"/>
      </c>
      <c r="J364" s="56">
        <f t="shared" si="9"/>
      </c>
      <c r="L364" s="46">
        <f t="shared" si="10"/>
      </c>
      <c r="M364" s="79">
        <f t="shared" si="11"/>
      </c>
      <c r="S364" s="22">
        <f>IFERROR(SMALL(资金台帐!$BA$6:$BA$6005,157),"")</f>
      </c>
      <c r="T364" s="22">
        <f>IFERROR(SMALL($S$8:$S$507,357),"")</f>
      </c>
      <c r="U364" s="22">
        <f t="shared" si="12"/>
      </c>
      <c r="V364" s="22">
        <f t="shared" si="13"/>
      </c>
      <c r="W364" s="22">
        <f t="shared" si="14"/>
      </c>
    </row>
    <row r="365">
      <c r="A365" s="60">
        <f t="shared" si="7"/>
      </c>
      <c r="B365" s="56">
        <f t="shared" si="8"/>
      </c>
      <c r="C365" s="78">
        <f t="shared" si="0"/>
      </c>
      <c r="D365" s="53">
        <f t="shared" si="1"/>
      </c>
      <c r="E365" s="53">
        <f t="shared" si="2"/>
      </c>
      <c r="F365" s="53">
        <f t="shared" si="3"/>
      </c>
      <c r="G365" s="53">
        <f t="shared" si="4"/>
      </c>
      <c r="H365" s="59">
        <f t="shared" si="5"/>
      </c>
      <c r="I365" s="56">
        <f t="shared" si="6"/>
      </c>
      <c r="J365" s="56">
        <f t="shared" si="9"/>
      </c>
      <c r="L365" s="46">
        <f t="shared" si="10"/>
      </c>
      <c r="M365" s="79">
        <f t="shared" si="11"/>
      </c>
      <c r="S365" s="22">
        <f>IFERROR(SMALL(资金台帐!$BA$6:$BA$6005,158),"")</f>
      </c>
      <c r="T365" s="22">
        <f>IFERROR(SMALL($S$8:$S$507,358),"")</f>
      </c>
      <c r="U365" s="22">
        <f t="shared" si="12"/>
      </c>
      <c r="V365" s="22">
        <f t="shared" si="13"/>
      </c>
      <c r="W365" s="22">
        <f t="shared" si="14"/>
      </c>
    </row>
    <row r="366">
      <c r="A366" s="60">
        <f t="shared" si="7"/>
      </c>
      <c r="B366" s="56">
        <f t="shared" si="8"/>
      </c>
      <c r="C366" s="78">
        <f t="shared" si="0"/>
      </c>
      <c r="D366" s="53">
        <f t="shared" si="1"/>
      </c>
      <c r="E366" s="53">
        <f t="shared" si="2"/>
      </c>
      <c r="F366" s="53">
        <f t="shared" si="3"/>
      </c>
      <c r="G366" s="53">
        <f t="shared" si="4"/>
      </c>
      <c r="H366" s="59">
        <f t="shared" si="5"/>
      </c>
      <c r="I366" s="56">
        <f t="shared" si="6"/>
      </c>
      <c r="J366" s="56">
        <f t="shared" si="9"/>
      </c>
      <c r="L366" s="46">
        <f t="shared" si="10"/>
      </c>
      <c r="M366" s="79">
        <f t="shared" si="11"/>
      </c>
      <c r="S366" s="22">
        <f>IFERROR(SMALL(资金台帐!$BA$6:$BA$6005,159),"")</f>
      </c>
      <c r="T366" s="22">
        <f>IFERROR(SMALL($S$8:$S$507,359),"")</f>
      </c>
      <c r="U366" s="22">
        <f t="shared" si="12"/>
      </c>
      <c r="V366" s="22">
        <f t="shared" si="13"/>
      </c>
      <c r="W366" s="22">
        <f t="shared" si="14"/>
      </c>
    </row>
    <row r="367">
      <c r="A367" s="60">
        <f t="shared" si="7"/>
      </c>
      <c r="B367" s="56">
        <f t="shared" si="8"/>
      </c>
      <c r="C367" s="78">
        <f t="shared" si="0"/>
      </c>
      <c r="D367" s="53">
        <f t="shared" si="1"/>
      </c>
      <c r="E367" s="53">
        <f t="shared" si="2"/>
      </c>
      <c r="F367" s="53">
        <f t="shared" si="3"/>
      </c>
      <c r="G367" s="53">
        <f t="shared" si="4"/>
      </c>
      <c r="H367" s="59">
        <f t="shared" si="5"/>
      </c>
      <c r="I367" s="56">
        <f t="shared" si="6"/>
      </c>
      <c r="J367" s="56">
        <f t="shared" si="9"/>
      </c>
      <c r="L367" s="46">
        <f t="shared" si="10"/>
      </c>
      <c r="M367" s="79">
        <f t="shared" si="11"/>
      </c>
      <c r="S367" s="22">
        <f>IFERROR(SMALL(资金台帐!$BA$6:$BA$6005,160),"")</f>
      </c>
      <c r="T367" s="22">
        <f>IFERROR(SMALL($S$8:$S$507,360),"")</f>
      </c>
      <c r="U367" s="22">
        <f t="shared" si="12"/>
      </c>
      <c r="V367" s="22">
        <f t="shared" si="13"/>
      </c>
      <c r="W367" s="22">
        <f t="shared" si="14"/>
      </c>
    </row>
    <row r="368">
      <c r="A368" s="60">
        <f t="shared" si="7"/>
      </c>
      <c r="B368" s="56">
        <f t="shared" si="8"/>
      </c>
      <c r="C368" s="78">
        <f t="shared" si="0"/>
      </c>
      <c r="D368" s="53">
        <f t="shared" si="1"/>
      </c>
      <c r="E368" s="53">
        <f t="shared" si="2"/>
      </c>
      <c r="F368" s="53">
        <f t="shared" si="3"/>
      </c>
      <c r="G368" s="53">
        <f t="shared" si="4"/>
      </c>
      <c r="H368" s="59">
        <f t="shared" si="5"/>
      </c>
      <c r="I368" s="56">
        <f t="shared" si="6"/>
      </c>
      <c r="J368" s="56">
        <f t="shared" si="9"/>
      </c>
      <c r="L368" s="46">
        <f t="shared" si="10"/>
      </c>
      <c r="M368" s="79">
        <f t="shared" si="11"/>
      </c>
      <c r="S368" s="22">
        <f>IFERROR(SMALL(资金台帐!$BA$6:$BA$6005,161),"")</f>
      </c>
      <c r="T368" s="22">
        <f>IFERROR(SMALL($S$8:$S$507,361),"")</f>
      </c>
      <c r="U368" s="22">
        <f t="shared" si="12"/>
      </c>
      <c r="V368" s="22">
        <f t="shared" si="13"/>
      </c>
      <c r="W368" s="22">
        <f t="shared" si="14"/>
      </c>
    </row>
    <row r="369">
      <c r="A369" s="60">
        <f t="shared" si="7"/>
      </c>
      <c r="B369" s="56">
        <f t="shared" si="8"/>
      </c>
      <c r="C369" s="78">
        <f t="shared" si="0"/>
      </c>
      <c r="D369" s="53">
        <f t="shared" si="1"/>
      </c>
      <c r="E369" s="53">
        <f t="shared" si="2"/>
      </c>
      <c r="F369" s="53">
        <f t="shared" si="3"/>
      </c>
      <c r="G369" s="53">
        <f t="shared" si="4"/>
      </c>
      <c r="H369" s="59">
        <f t="shared" si="5"/>
      </c>
      <c r="I369" s="56">
        <f t="shared" si="6"/>
      </c>
      <c r="J369" s="56">
        <f t="shared" si="9"/>
      </c>
      <c r="L369" s="46">
        <f t="shared" si="10"/>
      </c>
      <c r="M369" s="79">
        <f t="shared" si="11"/>
      </c>
      <c r="S369" s="22">
        <f>IFERROR(SMALL(资金台帐!$BA$6:$BA$6005,162),"")</f>
      </c>
      <c r="T369" s="22">
        <f>IFERROR(SMALL($S$8:$S$507,362),"")</f>
      </c>
      <c r="U369" s="22">
        <f t="shared" si="12"/>
      </c>
      <c r="V369" s="22">
        <f t="shared" si="13"/>
      </c>
      <c r="W369" s="22">
        <f t="shared" si="14"/>
      </c>
    </row>
    <row r="370">
      <c r="A370" s="60">
        <f t="shared" si="7"/>
      </c>
      <c r="B370" s="56">
        <f t="shared" si="8"/>
      </c>
      <c r="C370" s="78">
        <f t="shared" si="0"/>
      </c>
      <c r="D370" s="53">
        <f t="shared" si="1"/>
      </c>
      <c r="E370" s="53">
        <f t="shared" si="2"/>
      </c>
      <c r="F370" s="53">
        <f t="shared" si="3"/>
      </c>
      <c r="G370" s="53">
        <f t="shared" si="4"/>
      </c>
      <c r="H370" s="59">
        <f t="shared" si="5"/>
      </c>
      <c r="I370" s="56">
        <f t="shared" si="6"/>
      </c>
      <c r="J370" s="56">
        <f t="shared" si="9"/>
      </c>
      <c r="L370" s="46">
        <f t="shared" si="10"/>
      </c>
      <c r="M370" s="79">
        <f t="shared" si="11"/>
      </c>
      <c r="S370" s="22">
        <f>IFERROR(SMALL(资金台帐!$BA$6:$BA$6005,163),"")</f>
      </c>
      <c r="T370" s="22">
        <f>IFERROR(SMALL($S$8:$S$507,363),"")</f>
      </c>
      <c r="U370" s="22">
        <f t="shared" si="12"/>
      </c>
      <c r="V370" s="22">
        <f t="shared" si="13"/>
      </c>
      <c r="W370" s="22">
        <f t="shared" si="14"/>
      </c>
    </row>
    <row r="371">
      <c r="A371" s="60">
        <f t="shared" si="7"/>
      </c>
      <c r="B371" s="56">
        <f t="shared" si="8"/>
      </c>
      <c r="C371" s="78">
        <f t="shared" si="0"/>
      </c>
      <c r="D371" s="53">
        <f t="shared" si="1"/>
      </c>
      <c r="E371" s="53">
        <f t="shared" si="2"/>
      </c>
      <c r="F371" s="53">
        <f t="shared" si="3"/>
      </c>
      <c r="G371" s="53">
        <f t="shared" si="4"/>
      </c>
      <c r="H371" s="59">
        <f t="shared" si="5"/>
      </c>
      <c r="I371" s="56">
        <f t="shared" si="6"/>
      </c>
      <c r="J371" s="56">
        <f t="shared" si="9"/>
      </c>
      <c r="L371" s="46">
        <f t="shared" si="10"/>
      </c>
      <c r="M371" s="79">
        <f t="shared" si="11"/>
      </c>
      <c r="S371" s="22">
        <f>IFERROR(SMALL(资金台帐!$BA$6:$BA$6005,164),"")</f>
      </c>
      <c r="T371" s="22">
        <f>IFERROR(SMALL($S$8:$S$507,364),"")</f>
      </c>
      <c r="U371" s="22">
        <f t="shared" si="12"/>
      </c>
      <c r="V371" s="22">
        <f t="shared" si="13"/>
      </c>
      <c r="W371" s="22">
        <f t="shared" si="14"/>
      </c>
    </row>
    <row r="372">
      <c r="A372" s="60">
        <f t="shared" si="7"/>
      </c>
      <c r="B372" s="56">
        <f t="shared" si="8"/>
      </c>
      <c r="C372" s="78">
        <f t="shared" si="0"/>
      </c>
      <c r="D372" s="53">
        <f t="shared" si="1"/>
      </c>
      <c r="E372" s="53">
        <f t="shared" si="2"/>
      </c>
      <c r="F372" s="53">
        <f t="shared" si="3"/>
      </c>
      <c r="G372" s="53">
        <f t="shared" si="4"/>
      </c>
      <c r="H372" s="59">
        <f t="shared" si="5"/>
      </c>
      <c r="I372" s="56">
        <f t="shared" si="6"/>
      </c>
      <c r="J372" s="56">
        <f t="shared" si="9"/>
      </c>
      <c r="L372" s="46">
        <f t="shared" si="10"/>
      </c>
      <c r="M372" s="79">
        <f t="shared" si="11"/>
      </c>
      <c r="S372" s="22">
        <f>IFERROR(SMALL(资金台帐!$BA$6:$BA$6005,165),"")</f>
      </c>
      <c r="T372" s="22">
        <f>IFERROR(SMALL($S$8:$S$507,365),"")</f>
      </c>
      <c r="U372" s="22">
        <f t="shared" si="12"/>
      </c>
      <c r="V372" s="22">
        <f t="shared" si="13"/>
      </c>
      <c r="W372" s="22">
        <f t="shared" si="14"/>
      </c>
    </row>
    <row r="373">
      <c r="A373" s="60">
        <f t="shared" si="7"/>
      </c>
      <c r="B373" s="56">
        <f t="shared" si="8"/>
      </c>
      <c r="C373" s="78">
        <f t="shared" si="0"/>
      </c>
      <c r="D373" s="53">
        <f t="shared" si="1"/>
      </c>
      <c r="E373" s="53">
        <f t="shared" si="2"/>
      </c>
      <c r="F373" s="53">
        <f t="shared" si="3"/>
      </c>
      <c r="G373" s="53">
        <f t="shared" si="4"/>
      </c>
      <c r="H373" s="59">
        <f t="shared" si="5"/>
      </c>
      <c r="I373" s="56">
        <f t="shared" si="6"/>
      </c>
      <c r="J373" s="56">
        <f t="shared" si="9"/>
      </c>
      <c r="L373" s="46">
        <f t="shared" si="10"/>
      </c>
      <c r="M373" s="79">
        <f t="shared" si="11"/>
      </c>
      <c r="S373" s="22">
        <f>IFERROR(SMALL(资金台帐!$BA$6:$BA$6005,166),"")</f>
      </c>
      <c r="T373" s="22">
        <f>IFERROR(SMALL($S$8:$S$507,366),"")</f>
      </c>
      <c r="U373" s="22">
        <f t="shared" si="12"/>
      </c>
      <c r="V373" s="22">
        <f t="shared" si="13"/>
      </c>
      <c r="W373" s="22">
        <f t="shared" si="14"/>
      </c>
    </row>
    <row r="374">
      <c r="A374" s="60">
        <f t="shared" si="7"/>
      </c>
      <c r="B374" s="56">
        <f t="shared" si="8"/>
      </c>
      <c r="C374" s="78">
        <f t="shared" si="0"/>
      </c>
      <c r="D374" s="53">
        <f t="shared" si="1"/>
      </c>
      <c r="E374" s="53">
        <f t="shared" si="2"/>
      </c>
      <c r="F374" s="53">
        <f t="shared" si="3"/>
      </c>
      <c r="G374" s="53">
        <f t="shared" si="4"/>
      </c>
      <c r="H374" s="59">
        <f t="shared" si="5"/>
      </c>
      <c r="I374" s="56">
        <f t="shared" si="6"/>
      </c>
      <c r="J374" s="56">
        <f t="shared" si="9"/>
      </c>
      <c r="L374" s="46">
        <f t="shared" si="10"/>
      </c>
      <c r="M374" s="79">
        <f t="shared" si="11"/>
      </c>
      <c r="S374" s="22">
        <f>IFERROR(SMALL(资金台帐!$BA$6:$BA$6005,167),"")</f>
      </c>
      <c r="T374" s="22">
        <f>IFERROR(SMALL($S$8:$S$507,367),"")</f>
      </c>
      <c r="U374" s="22">
        <f t="shared" si="12"/>
      </c>
      <c r="V374" s="22">
        <f t="shared" si="13"/>
      </c>
      <c r="W374" s="22">
        <f t="shared" si="14"/>
      </c>
    </row>
    <row r="375">
      <c r="A375" s="60">
        <f t="shared" si="7"/>
      </c>
      <c r="B375" s="56">
        <f t="shared" si="8"/>
      </c>
      <c r="C375" s="78">
        <f t="shared" si="0"/>
      </c>
      <c r="D375" s="53">
        <f t="shared" si="1"/>
      </c>
      <c r="E375" s="53">
        <f t="shared" si="2"/>
      </c>
      <c r="F375" s="53">
        <f t="shared" si="3"/>
      </c>
      <c r="G375" s="53">
        <f t="shared" si="4"/>
      </c>
      <c r="H375" s="59">
        <f t="shared" si="5"/>
      </c>
      <c r="I375" s="56">
        <f t="shared" si="6"/>
      </c>
      <c r="J375" s="56">
        <f t="shared" si="9"/>
      </c>
      <c r="L375" s="46">
        <f t="shared" si="10"/>
      </c>
      <c r="M375" s="79">
        <f t="shared" si="11"/>
      </c>
      <c r="S375" s="22">
        <f>IFERROR(SMALL(资金台帐!$BA$6:$BA$6005,168),"")</f>
      </c>
      <c r="T375" s="22">
        <f>IFERROR(SMALL($S$8:$S$507,368),"")</f>
      </c>
      <c r="U375" s="22">
        <f t="shared" si="12"/>
      </c>
      <c r="V375" s="22">
        <f t="shared" si="13"/>
      </c>
      <c r="W375" s="22">
        <f t="shared" si="14"/>
      </c>
    </row>
    <row r="376">
      <c r="A376" s="60">
        <f t="shared" si="7"/>
      </c>
      <c r="B376" s="56">
        <f t="shared" si="8"/>
      </c>
      <c r="C376" s="78">
        <f t="shared" si="0"/>
      </c>
      <c r="D376" s="53">
        <f t="shared" si="1"/>
      </c>
      <c r="E376" s="53">
        <f t="shared" si="2"/>
      </c>
      <c r="F376" s="53">
        <f t="shared" si="3"/>
      </c>
      <c r="G376" s="53">
        <f t="shared" si="4"/>
      </c>
      <c r="H376" s="59">
        <f t="shared" si="5"/>
      </c>
      <c r="I376" s="56">
        <f t="shared" si="6"/>
      </c>
      <c r="J376" s="56">
        <f t="shared" si="9"/>
      </c>
      <c r="L376" s="46">
        <f t="shared" si="10"/>
      </c>
      <c r="M376" s="79">
        <f t="shared" si="11"/>
      </c>
      <c r="S376" s="22">
        <f>IFERROR(SMALL(资金台帐!$BA$6:$BA$6005,169),"")</f>
      </c>
      <c r="T376" s="22">
        <f>IFERROR(SMALL($S$8:$S$507,369),"")</f>
      </c>
      <c r="U376" s="22">
        <f t="shared" si="12"/>
      </c>
      <c r="V376" s="22">
        <f t="shared" si="13"/>
      </c>
      <c r="W376" s="22">
        <f t="shared" si="14"/>
      </c>
    </row>
    <row r="377">
      <c r="A377" s="60">
        <f t="shared" si="7"/>
      </c>
      <c r="B377" s="56">
        <f t="shared" si="8"/>
      </c>
      <c r="C377" s="78">
        <f t="shared" si="0"/>
      </c>
      <c r="D377" s="53">
        <f t="shared" si="1"/>
      </c>
      <c r="E377" s="53">
        <f t="shared" si="2"/>
      </c>
      <c r="F377" s="53">
        <f t="shared" si="3"/>
      </c>
      <c r="G377" s="53">
        <f t="shared" si="4"/>
      </c>
      <c r="H377" s="59">
        <f t="shared" si="5"/>
      </c>
      <c r="I377" s="56">
        <f t="shared" si="6"/>
      </c>
      <c r="J377" s="56">
        <f t="shared" si="9"/>
      </c>
      <c r="L377" s="46">
        <f t="shared" si="10"/>
      </c>
      <c r="M377" s="79">
        <f t="shared" si="11"/>
      </c>
      <c r="S377" s="22">
        <f>IFERROR(SMALL(资金台帐!$BA$6:$BA$6005,170),"")</f>
      </c>
      <c r="T377" s="22">
        <f>IFERROR(SMALL($S$8:$S$507,370),"")</f>
      </c>
      <c r="U377" s="22">
        <f t="shared" si="12"/>
      </c>
      <c r="V377" s="22">
        <f t="shared" si="13"/>
      </c>
      <c r="W377" s="22">
        <f t="shared" si="14"/>
      </c>
    </row>
    <row r="378">
      <c r="A378" s="60">
        <f t="shared" si="7"/>
      </c>
      <c r="B378" s="56">
        <f t="shared" si="8"/>
      </c>
      <c r="C378" s="78">
        <f t="shared" si="0"/>
      </c>
      <c r="D378" s="53">
        <f t="shared" si="1"/>
      </c>
      <c r="E378" s="53">
        <f t="shared" si="2"/>
      </c>
      <c r="F378" s="53">
        <f t="shared" si="3"/>
      </c>
      <c r="G378" s="53">
        <f t="shared" si="4"/>
      </c>
      <c r="H378" s="59">
        <f t="shared" si="5"/>
      </c>
      <c r="I378" s="56">
        <f t="shared" si="6"/>
      </c>
      <c r="J378" s="56">
        <f t="shared" si="9"/>
      </c>
      <c r="L378" s="46">
        <f t="shared" si="10"/>
      </c>
      <c r="M378" s="79">
        <f t="shared" si="11"/>
      </c>
      <c r="S378" s="22">
        <f>IFERROR(SMALL(资金台帐!$BA$6:$BA$6005,171),"")</f>
      </c>
      <c r="T378" s="22">
        <f>IFERROR(SMALL($S$8:$S$507,371),"")</f>
      </c>
      <c r="U378" s="22">
        <f t="shared" si="12"/>
      </c>
      <c r="V378" s="22">
        <f t="shared" si="13"/>
      </c>
      <c r="W378" s="22">
        <f t="shared" si="14"/>
      </c>
    </row>
    <row r="379">
      <c r="A379" s="60">
        <f t="shared" si="7"/>
      </c>
      <c r="B379" s="56">
        <f t="shared" si="8"/>
      </c>
      <c r="C379" s="78">
        <f t="shared" si="0"/>
      </c>
      <c r="D379" s="53">
        <f t="shared" si="1"/>
      </c>
      <c r="E379" s="53">
        <f t="shared" si="2"/>
      </c>
      <c r="F379" s="53">
        <f t="shared" si="3"/>
      </c>
      <c r="G379" s="53">
        <f t="shared" si="4"/>
      </c>
      <c r="H379" s="59">
        <f t="shared" si="5"/>
      </c>
      <c r="I379" s="56">
        <f t="shared" si="6"/>
      </c>
      <c r="J379" s="56">
        <f t="shared" si="9"/>
      </c>
      <c r="L379" s="46">
        <f t="shared" si="10"/>
      </c>
      <c r="M379" s="79">
        <f t="shared" si="11"/>
      </c>
      <c r="S379" s="22">
        <f>IFERROR(SMALL(资金台帐!$BA$6:$BA$6005,172),"")</f>
      </c>
      <c r="T379" s="22">
        <f>IFERROR(SMALL($S$8:$S$507,372),"")</f>
      </c>
      <c r="U379" s="22">
        <f t="shared" si="12"/>
      </c>
      <c r="V379" s="22">
        <f t="shared" si="13"/>
      </c>
      <c r="W379" s="22">
        <f t="shared" si="14"/>
      </c>
    </row>
    <row r="380">
      <c r="A380" s="60">
        <f t="shared" si="7"/>
      </c>
      <c r="B380" s="56">
        <f t="shared" si="8"/>
      </c>
      <c r="C380" s="78">
        <f t="shared" si="0"/>
      </c>
      <c r="D380" s="53">
        <f t="shared" si="1"/>
      </c>
      <c r="E380" s="53">
        <f t="shared" si="2"/>
      </c>
      <c r="F380" s="53">
        <f t="shared" si="3"/>
      </c>
      <c r="G380" s="53">
        <f t="shared" si="4"/>
      </c>
      <c r="H380" s="59">
        <f t="shared" si="5"/>
      </c>
      <c r="I380" s="56">
        <f t="shared" si="6"/>
      </c>
      <c r="J380" s="56">
        <f t="shared" si="9"/>
      </c>
      <c r="L380" s="46">
        <f t="shared" si="10"/>
      </c>
      <c r="M380" s="79">
        <f t="shared" si="11"/>
      </c>
      <c r="S380" s="22">
        <f>IFERROR(SMALL(资金台帐!$BA$6:$BA$6005,173),"")</f>
      </c>
      <c r="T380" s="22">
        <f>IFERROR(SMALL($S$8:$S$507,373),"")</f>
      </c>
      <c r="U380" s="22">
        <f t="shared" si="12"/>
      </c>
      <c r="V380" s="22">
        <f t="shared" si="13"/>
      </c>
      <c r="W380" s="22">
        <f t="shared" si="14"/>
      </c>
    </row>
    <row r="381">
      <c r="A381" s="60">
        <f t="shared" si="7"/>
      </c>
      <c r="B381" s="56">
        <f t="shared" si="8"/>
      </c>
      <c r="C381" s="78">
        <f t="shared" si="0"/>
      </c>
      <c r="D381" s="53">
        <f t="shared" si="1"/>
      </c>
      <c r="E381" s="53">
        <f t="shared" si="2"/>
      </c>
      <c r="F381" s="53">
        <f t="shared" si="3"/>
      </c>
      <c r="G381" s="53">
        <f t="shared" si="4"/>
      </c>
      <c r="H381" s="59">
        <f t="shared" si="5"/>
      </c>
      <c r="I381" s="56">
        <f t="shared" si="6"/>
      </c>
      <c r="J381" s="56">
        <f t="shared" si="9"/>
      </c>
      <c r="L381" s="46">
        <f t="shared" si="10"/>
      </c>
      <c r="M381" s="79">
        <f t="shared" si="11"/>
      </c>
      <c r="S381" s="22">
        <f>IFERROR(SMALL(资金台帐!$BA$6:$BA$6005,174),"")</f>
      </c>
      <c r="T381" s="22">
        <f>IFERROR(SMALL($S$8:$S$507,374),"")</f>
      </c>
      <c r="U381" s="22">
        <f t="shared" si="12"/>
      </c>
      <c r="V381" s="22">
        <f t="shared" si="13"/>
      </c>
      <c r="W381" s="22">
        <f t="shared" si="14"/>
      </c>
    </row>
    <row r="382">
      <c r="A382" s="60">
        <f t="shared" si="7"/>
      </c>
      <c r="B382" s="56">
        <f t="shared" si="8"/>
      </c>
      <c r="C382" s="78">
        <f t="shared" si="0"/>
      </c>
      <c r="D382" s="53">
        <f t="shared" si="1"/>
      </c>
      <c r="E382" s="53">
        <f t="shared" si="2"/>
      </c>
      <c r="F382" s="53">
        <f t="shared" si="3"/>
      </c>
      <c r="G382" s="53">
        <f t="shared" si="4"/>
      </c>
      <c r="H382" s="59">
        <f t="shared" si="5"/>
      </c>
      <c r="I382" s="56">
        <f t="shared" si="6"/>
      </c>
      <c r="J382" s="56">
        <f t="shared" si="9"/>
      </c>
      <c r="L382" s="46">
        <f t="shared" si="10"/>
      </c>
      <c r="M382" s="79">
        <f t="shared" si="11"/>
      </c>
      <c r="S382" s="22">
        <f>IFERROR(SMALL(资金台帐!$BA$6:$BA$6005,175),"")</f>
      </c>
      <c r="T382" s="22">
        <f>IFERROR(SMALL($S$8:$S$507,375),"")</f>
      </c>
      <c r="U382" s="22">
        <f t="shared" si="12"/>
      </c>
      <c r="V382" s="22">
        <f t="shared" si="13"/>
      </c>
      <c r="W382" s="22">
        <f t="shared" si="14"/>
      </c>
    </row>
    <row r="383">
      <c r="A383" s="60">
        <f t="shared" si="7"/>
      </c>
      <c r="B383" s="56">
        <f t="shared" si="8"/>
      </c>
      <c r="C383" s="78">
        <f t="shared" si="0"/>
      </c>
      <c r="D383" s="53">
        <f t="shared" si="1"/>
      </c>
      <c r="E383" s="53">
        <f t="shared" si="2"/>
      </c>
      <c r="F383" s="53">
        <f t="shared" si="3"/>
      </c>
      <c r="G383" s="53">
        <f t="shared" si="4"/>
      </c>
      <c r="H383" s="59">
        <f t="shared" si="5"/>
      </c>
      <c r="I383" s="56">
        <f t="shared" si="6"/>
      </c>
      <c r="J383" s="56">
        <f t="shared" si="9"/>
      </c>
      <c r="L383" s="46">
        <f t="shared" si="10"/>
      </c>
      <c r="M383" s="79">
        <f t="shared" si="11"/>
      </c>
      <c r="S383" s="22">
        <f>IFERROR(SMALL(资金台帐!$BA$6:$BA$6005,176),"")</f>
      </c>
      <c r="T383" s="22">
        <f>IFERROR(SMALL($S$8:$S$507,376),"")</f>
      </c>
      <c r="U383" s="22">
        <f t="shared" si="12"/>
      </c>
      <c r="V383" s="22">
        <f t="shared" si="13"/>
      </c>
      <c r="W383" s="22">
        <f t="shared" si="14"/>
      </c>
    </row>
    <row r="384">
      <c r="A384" s="60">
        <f t="shared" si="7"/>
      </c>
      <c r="B384" s="56">
        <f t="shared" si="8"/>
      </c>
      <c r="C384" s="78">
        <f t="shared" si="0"/>
      </c>
      <c r="D384" s="53">
        <f t="shared" si="1"/>
      </c>
      <c r="E384" s="53">
        <f t="shared" si="2"/>
      </c>
      <c r="F384" s="53">
        <f t="shared" si="3"/>
      </c>
      <c r="G384" s="53">
        <f t="shared" si="4"/>
      </c>
      <c r="H384" s="59">
        <f t="shared" si="5"/>
      </c>
      <c r="I384" s="56">
        <f t="shared" si="6"/>
      </c>
      <c r="J384" s="56">
        <f t="shared" si="9"/>
      </c>
      <c r="L384" s="46">
        <f t="shared" si="10"/>
      </c>
      <c r="M384" s="79">
        <f t="shared" si="11"/>
      </c>
      <c r="S384" s="22">
        <f>IFERROR(SMALL(资金台帐!$BA$6:$BA$6005,177),"")</f>
      </c>
      <c r="T384" s="22">
        <f>IFERROR(SMALL($S$8:$S$507,377),"")</f>
      </c>
      <c r="U384" s="22">
        <f t="shared" si="12"/>
      </c>
      <c r="V384" s="22">
        <f t="shared" si="13"/>
      </c>
      <c r="W384" s="22">
        <f t="shared" si="14"/>
      </c>
    </row>
    <row r="385">
      <c r="A385" s="60">
        <f t="shared" si="7"/>
      </c>
      <c r="B385" s="56">
        <f t="shared" si="8"/>
      </c>
      <c r="C385" s="78">
        <f t="shared" si="0"/>
      </c>
      <c r="D385" s="53">
        <f t="shared" si="1"/>
      </c>
      <c r="E385" s="53">
        <f t="shared" si="2"/>
      </c>
      <c r="F385" s="53">
        <f t="shared" si="3"/>
      </c>
      <c r="G385" s="53">
        <f t="shared" si="4"/>
      </c>
      <c r="H385" s="59">
        <f t="shared" si="5"/>
      </c>
      <c r="I385" s="56">
        <f t="shared" si="6"/>
      </c>
      <c r="J385" s="56">
        <f t="shared" si="9"/>
      </c>
      <c r="L385" s="46">
        <f t="shared" si="10"/>
      </c>
      <c r="M385" s="79">
        <f t="shared" si="11"/>
      </c>
      <c r="S385" s="22">
        <f>IFERROR(SMALL(资金台帐!$BA$6:$BA$6005,178),"")</f>
      </c>
      <c r="T385" s="22">
        <f>IFERROR(SMALL($S$8:$S$507,378),"")</f>
      </c>
      <c r="U385" s="22">
        <f t="shared" si="12"/>
      </c>
      <c r="V385" s="22">
        <f t="shared" si="13"/>
      </c>
      <c r="W385" s="22">
        <f t="shared" si="14"/>
      </c>
    </row>
    <row r="386">
      <c r="A386" s="60">
        <f t="shared" si="7"/>
      </c>
      <c r="B386" s="56">
        <f t="shared" si="8"/>
      </c>
      <c r="C386" s="78">
        <f t="shared" si="0"/>
      </c>
      <c r="D386" s="53">
        <f t="shared" si="1"/>
      </c>
      <c r="E386" s="53">
        <f t="shared" si="2"/>
      </c>
      <c r="F386" s="53">
        <f t="shared" si="3"/>
      </c>
      <c r="G386" s="53">
        <f t="shared" si="4"/>
      </c>
      <c r="H386" s="59">
        <f t="shared" si="5"/>
      </c>
      <c r="I386" s="56">
        <f t="shared" si="6"/>
      </c>
      <c r="J386" s="56">
        <f t="shared" si="9"/>
      </c>
      <c r="L386" s="46">
        <f t="shared" si="10"/>
      </c>
      <c r="M386" s="79">
        <f t="shared" si="11"/>
      </c>
      <c r="S386" s="22">
        <f>IFERROR(SMALL(资金台帐!$BA$6:$BA$6005,179),"")</f>
      </c>
      <c r="T386" s="22">
        <f>IFERROR(SMALL($S$8:$S$507,379),"")</f>
      </c>
      <c r="U386" s="22">
        <f t="shared" si="12"/>
      </c>
      <c r="V386" s="22">
        <f t="shared" si="13"/>
      </c>
      <c r="W386" s="22">
        <f t="shared" si="14"/>
      </c>
    </row>
    <row r="387">
      <c r="A387" s="60">
        <f t="shared" si="7"/>
      </c>
      <c r="B387" s="56">
        <f t="shared" si="8"/>
      </c>
      <c r="C387" s="78">
        <f t="shared" si="0"/>
      </c>
      <c r="D387" s="53">
        <f t="shared" si="1"/>
      </c>
      <c r="E387" s="53">
        <f t="shared" si="2"/>
      </c>
      <c r="F387" s="53">
        <f t="shared" si="3"/>
      </c>
      <c r="G387" s="53">
        <f t="shared" si="4"/>
      </c>
      <c r="H387" s="59">
        <f t="shared" si="5"/>
      </c>
      <c r="I387" s="56">
        <f t="shared" si="6"/>
      </c>
      <c r="J387" s="56">
        <f t="shared" si="9"/>
      </c>
      <c r="L387" s="46">
        <f t="shared" si="10"/>
      </c>
      <c r="M387" s="79">
        <f t="shared" si="11"/>
      </c>
      <c r="S387" s="22">
        <f>IFERROR(SMALL(资金台帐!$BA$6:$BA$6005,180),"")</f>
      </c>
      <c r="T387" s="22">
        <f>IFERROR(SMALL($S$8:$S$507,380),"")</f>
      </c>
      <c r="U387" s="22">
        <f t="shared" si="12"/>
      </c>
      <c r="V387" s="22">
        <f t="shared" si="13"/>
      </c>
      <c r="W387" s="22">
        <f t="shared" si="14"/>
      </c>
    </row>
    <row r="388">
      <c r="A388" s="60">
        <f t="shared" si="7"/>
      </c>
      <c r="B388" s="56">
        <f t="shared" si="8"/>
      </c>
      <c r="C388" s="78">
        <f t="shared" si="0"/>
      </c>
      <c r="D388" s="53">
        <f t="shared" si="1"/>
      </c>
      <c r="E388" s="53">
        <f t="shared" si="2"/>
      </c>
      <c r="F388" s="53">
        <f t="shared" si="3"/>
      </c>
      <c r="G388" s="53">
        <f t="shared" si="4"/>
      </c>
      <c r="H388" s="59">
        <f t="shared" si="5"/>
      </c>
      <c r="I388" s="56">
        <f t="shared" si="6"/>
      </c>
      <c r="J388" s="56">
        <f t="shared" si="9"/>
      </c>
      <c r="L388" s="46">
        <f t="shared" si="10"/>
      </c>
      <c r="M388" s="79">
        <f t="shared" si="11"/>
      </c>
      <c r="S388" s="22">
        <f>IFERROR(SMALL(资金台帐!$BA$6:$BA$6005,181),"")</f>
      </c>
      <c r="T388" s="22">
        <f>IFERROR(SMALL($S$8:$S$507,381),"")</f>
      </c>
      <c r="U388" s="22">
        <f t="shared" si="12"/>
      </c>
      <c r="V388" s="22">
        <f t="shared" si="13"/>
      </c>
      <c r="W388" s="22">
        <f t="shared" si="14"/>
      </c>
    </row>
    <row r="389">
      <c r="A389" s="60">
        <f t="shared" si="7"/>
      </c>
      <c r="B389" s="56">
        <f t="shared" si="8"/>
      </c>
      <c r="C389" s="78">
        <f t="shared" si="0"/>
      </c>
      <c r="D389" s="53">
        <f t="shared" si="1"/>
      </c>
      <c r="E389" s="53">
        <f t="shared" si="2"/>
      </c>
      <c r="F389" s="53">
        <f t="shared" si="3"/>
      </c>
      <c r="G389" s="53">
        <f t="shared" si="4"/>
      </c>
      <c r="H389" s="59">
        <f t="shared" si="5"/>
      </c>
      <c r="I389" s="56">
        <f t="shared" si="6"/>
      </c>
      <c r="J389" s="56">
        <f t="shared" si="9"/>
      </c>
      <c r="L389" s="46">
        <f t="shared" si="10"/>
      </c>
      <c r="M389" s="79">
        <f t="shared" si="11"/>
      </c>
      <c r="S389" s="22">
        <f>IFERROR(SMALL(资金台帐!$BA$6:$BA$6005,182),"")</f>
      </c>
      <c r="T389" s="22">
        <f>IFERROR(SMALL($S$8:$S$507,382),"")</f>
      </c>
      <c r="U389" s="22">
        <f t="shared" si="12"/>
      </c>
      <c r="V389" s="22">
        <f t="shared" si="13"/>
      </c>
      <c r="W389" s="22">
        <f t="shared" si="14"/>
      </c>
    </row>
    <row r="390">
      <c r="A390" s="60">
        <f t="shared" si="7"/>
      </c>
      <c r="B390" s="56">
        <f t="shared" si="8"/>
      </c>
      <c r="C390" s="78">
        <f t="shared" si="0"/>
      </c>
      <c r="D390" s="53">
        <f t="shared" si="1"/>
      </c>
      <c r="E390" s="53">
        <f t="shared" si="2"/>
      </c>
      <c r="F390" s="53">
        <f t="shared" si="3"/>
      </c>
      <c r="G390" s="53">
        <f t="shared" si="4"/>
      </c>
      <c r="H390" s="59">
        <f t="shared" si="5"/>
      </c>
      <c r="I390" s="56">
        <f t="shared" si="6"/>
      </c>
      <c r="J390" s="56">
        <f t="shared" si="9"/>
      </c>
      <c r="L390" s="46">
        <f t="shared" si="10"/>
      </c>
      <c r="M390" s="79">
        <f t="shared" si="11"/>
      </c>
      <c r="S390" s="22">
        <f>IFERROR(SMALL(资金台帐!$BA$6:$BA$6005,183),"")</f>
      </c>
      <c r="T390" s="22">
        <f>IFERROR(SMALL($S$8:$S$507,383),"")</f>
      </c>
      <c r="U390" s="22">
        <f t="shared" si="12"/>
      </c>
      <c r="V390" s="22">
        <f t="shared" si="13"/>
      </c>
      <c r="W390" s="22">
        <f t="shared" si="14"/>
      </c>
    </row>
    <row r="391">
      <c r="A391" s="60">
        <f t="shared" si="7"/>
      </c>
      <c r="B391" s="56">
        <f t="shared" si="8"/>
      </c>
      <c r="C391" s="78">
        <f t="shared" si="0"/>
      </c>
      <c r="D391" s="53">
        <f t="shared" si="1"/>
      </c>
      <c r="E391" s="53">
        <f t="shared" si="2"/>
      </c>
      <c r="F391" s="53">
        <f t="shared" si="3"/>
      </c>
      <c r="G391" s="53">
        <f t="shared" si="4"/>
      </c>
      <c r="H391" s="59">
        <f t="shared" si="5"/>
      </c>
      <c r="I391" s="56">
        <f t="shared" si="6"/>
      </c>
      <c r="J391" s="56">
        <f t="shared" si="9"/>
      </c>
      <c r="L391" s="46">
        <f t="shared" si="10"/>
      </c>
      <c r="M391" s="79">
        <f t="shared" si="11"/>
      </c>
      <c r="S391" s="22">
        <f>IFERROR(SMALL(资金台帐!$BA$6:$BA$6005,184),"")</f>
      </c>
      <c r="T391" s="22">
        <f>IFERROR(SMALL($S$8:$S$507,384),"")</f>
      </c>
      <c r="U391" s="22">
        <f t="shared" si="12"/>
      </c>
      <c r="V391" s="22">
        <f t="shared" si="13"/>
      </c>
      <c r="W391" s="22">
        <f t="shared" si="14"/>
      </c>
    </row>
    <row r="392">
      <c r="A392" s="60">
        <f t="shared" si="7"/>
      </c>
      <c r="B392" s="56">
        <f t="shared" si="8"/>
      </c>
      <c r="C392" s="78">
        <f t="shared" si="0"/>
      </c>
      <c r="D392" s="53">
        <f t="shared" si="1"/>
      </c>
      <c r="E392" s="53">
        <f t="shared" si="2"/>
      </c>
      <c r="F392" s="53">
        <f t="shared" si="3"/>
      </c>
      <c r="G392" s="53">
        <f t="shared" si="4"/>
      </c>
      <c r="H392" s="59">
        <f t="shared" si="5"/>
      </c>
      <c r="I392" s="56">
        <f t="shared" si="6"/>
      </c>
      <c r="J392" s="56">
        <f t="shared" si="9"/>
      </c>
      <c r="L392" s="46">
        <f t="shared" si="10"/>
      </c>
      <c r="M392" s="79">
        <f t="shared" si="11"/>
      </c>
      <c r="S392" s="22">
        <f>IFERROR(SMALL(资金台帐!$BA$6:$BA$6005,185),"")</f>
      </c>
      <c r="T392" s="22">
        <f>IFERROR(SMALL($S$8:$S$507,385),"")</f>
      </c>
      <c r="U392" s="22">
        <f t="shared" si="12"/>
      </c>
      <c r="V392" s="22">
        <f t="shared" si="13"/>
      </c>
      <c r="W392" s="22">
        <f t="shared" si="14"/>
      </c>
    </row>
    <row r="393">
      <c r="A393" s="60">
        <f t="shared" si="7"/>
      </c>
      <c r="B393" s="56">
        <f t="shared" si="8"/>
      </c>
      <c r="C393" s="78">
        <f t="shared" si="0"/>
      </c>
      <c r="D393" s="53">
        <f t="shared" si="1"/>
      </c>
      <c r="E393" s="53">
        <f t="shared" si="2"/>
      </c>
      <c r="F393" s="53">
        <f t="shared" si="3"/>
      </c>
      <c r="G393" s="53">
        <f t="shared" si="4"/>
      </c>
      <c r="H393" s="59">
        <f t="shared" si="5"/>
      </c>
      <c r="I393" s="56">
        <f t="shared" si="6"/>
      </c>
      <c r="J393" s="56">
        <f t="shared" si="9"/>
      </c>
      <c r="L393" s="46">
        <f t="shared" si="10"/>
      </c>
      <c r="M393" s="79">
        <f t="shared" si="11"/>
      </c>
      <c r="S393" s="22">
        <f>IFERROR(SMALL(资金台帐!$BA$6:$BA$6005,186),"")</f>
      </c>
      <c r="T393" s="22">
        <f>IFERROR(SMALL($S$8:$S$507,386),"")</f>
      </c>
      <c r="U393" s="22">
        <f t="shared" si="12"/>
      </c>
      <c r="V393" s="22">
        <f t="shared" si="13"/>
      </c>
      <c r="W393" s="22">
        <f t="shared" si="14"/>
      </c>
    </row>
    <row r="394">
      <c r="A394" s="60">
        <f t="shared" si="7"/>
      </c>
      <c r="B394" s="56">
        <f t="shared" si="8"/>
      </c>
      <c r="C394" s="78">
        <f t="shared" si="0"/>
      </c>
      <c r="D394" s="53">
        <f t="shared" si="1"/>
      </c>
      <c r="E394" s="53">
        <f t="shared" si="2"/>
      </c>
      <c r="F394" s="53">
        <f t="shared" si="3"/>
      </c>
      <c r="G394" s="53">
        <f t="shared" si="4"/>
      </c>
      <c r="H394" s="59">
        <f t="shared" si="5"/>
      </c>
      <c r="I394" s="56">
        <f t="shared" si="6"/>
      </c>
      <c r="J394" s="56">
        <f t="shared" si="9"/>
      </c>
      <c r="L394" s="46">
        <f t="shared" si="10"/>
      </c>
      <c r="M394" s="79">
        <f t="shared" si="11"/>
      </c>
      <c r="S394" s="22">
        <f>IFERROR(SMALL(资金台帐!$BA$6:$BA$6005,187),"")</f>
      </c>
      <c r="T394" s="22">
        <f>IFERROR(SMALL($S$8:$S$507,387),"")</f>
      </c>
      <c r="U394" s="22">
        <f t="shared" si="12"/>
      </c>
      <c r="V394" s="22">
        <f t="shared" si="13"/>
      </c>
      <c r="W394" s="22">
        <f t="shared" si="14"/>
      </c>
    </row>
    <row r="395">
      <c r="A395" s="60">
        <f t="shared" si="7"/>
      </c>
      <c r="B395" s="56">
        <f t="shared" si="8"/>
      </c>
      <c r="C395" s="78">
        <f t="shared" si="0"/>
      </c>
      <c r="D395" s="53">
        <f t="shared" si="1"/>
      </c>
      <c r="E395" s="53">
        <f t="shared" si="2"/>
      </c>
      <c r="F395" s="53">
        <f t="shared" si="3"/>
      </c>
      <c r="G395" s="53">
        <f t="shared" si="4"/>
      </c>
      <c r="H395" s="59">
        <f t="shared" si="5"/>
      </c>
      <c r="I395" s="56">
        <f t="shared" si="6"/>
      </c>
      <c r="J395" s="56">
        <f t="shared" si="9"/>
      </c>
      <c r="L395" s="46">
        <f t="shared" si="10"/>
      </c>
      <c r="M395" s="79">
        <f t="shared" si="11"/>
      </c>
      <c r="S395" s="22">
        <f>IFERROR(SMALL(资金台帐!$BA$6:$BA$6005,188),"")</f>
      </c>
      <c r="T395" s="22">
        <f>IFERROR(SMALL($S$8:$S$507,388),"")</f>
      </c>
      <c r="U395" s="22">
        <f t="shared" si="12"/>
      </c>
      <c r="V395" s="22">
        <f t="shared" si="13"/>
      </c>
      <c r="W395" s="22">
        <f t="shared" si="14"/>
      </c>
    </row>
    <row r="396">
      <c r="A396" s="60">
        <f t="shared" si="7"/>
      </c>
      <c r="B396" s="56">
        <f t="shared" si="8"/>
      </c>
      <c r="C396" s="78">
        <f t="shared" si="0"/>
      </c>
      <c r="D396" s="53">
        <f t="shared" si="1"/>
      </c>
      <c r="E396" s="53">
        <f t="shared" si="2"/>
      </c>
      <c r="F396" s="53">
        <f t="shared" si="3"/>
      </c>
      <c r="G396" s="53">
        <f t="shared" si="4"/>
      </c>
      <c r="H396" s="59">
        <f t="shared" si="5"/>
      </c>
      <c r="I396" s="56">
        <f t="shared" si="6"/>
      </c>
      <c r="J396" s="56">
        <f t="shared" si="9"/>
      </c>
      <c r="L396" s="46">
        <f t="shared" si="10"/>
      </c>
      <c r="M396" s="79">
        <f t="shared" si="11"/>
      </c>
      <c r="S396" s="22">
        <f>IFERROR(SMALL(资金台帐!$BA$6:$BA$6005,189),"")</f>
      </c>
      <c r="T396" s="22">
        <f>IFERROR(SMALL($S$8:$S$507,389),"")</f>
      </c>
      <c r="U396" s="22">
        <f t="shared" si="12"/>
      </c>
      <c r="V396" s="22">
        <f t="shared" si="13"/>
      </c>
      <c r="W396" s="22">
        <f t="shared" si="14"/>
      </c>
    </row>
    <row r="397">
      <c r="A397" s="60">
        <f t="shared" si="7"/>
      </c>
      <c r="B397" s="56">
        <f t="shared" si="8"/>
      </c>
      <c r="C397" s="78">
        <f t="shared" si="0"/>
      </c>
      <c r="D397" s="53">
        <f t="shared" si="1"/>
      </c>
      <c r="E397" s="53">
        <f t="shared" si="2"/>
      </c>
      <c r="F397" s="53">
        <f t="shared" si="3"/>
      </c>
      <c r="G397" s="53">
        <f t="shared" si="4"/>
      </c>
      <c r="H397" s="59">
        <f t="shared" si="5"/>
      </c>
      <c r="I397" s="56">
        <f t="shared" si="6"/>
      </c>
      <c r="J397" s="56">
        <f t="shared" si="9"/>
      </c>
      <c r="L397" s="46">
        <f t="shared" si="10"/>
      </c>
      <c r="M397" s="79">
        <f t="shared" si="11"/>
      </c>
      <c r="S397" s="22">
        <f>IFERROR(SMALL(资金台帐!$BA$6:$BA$6005,190),"")</f>
      </c>
      <c r="T397" s="22">
        <f>IFERROR(SMALL($S$8:$S$507,390),"")</f>
      </c>
      <c r="U397" s="22">
        <f t="shared" si="12"/>
      </c>
      <c r="V397" s="22">
        <f t="shared" si="13"/>
      </c>
      <c r="W397" s="22">
        <f t="shared" si="14"/>
      </c>
    </row>
    <row r="398">
      <c r="A398" s="60">
        <f t="shared" si="7"/>
      </c>
      <c r="B398" s="56">
        <f t="shared" si="8"/>
      </c>
      <c r="C398" s="78">
        <f t="shared" si="0"/>
      </c>
      <c r="D398" s="53">
        <f t="shared" si="1"/>
      </c>
      <c r="E398" s="53">
        <f t="shared" si="2"/>
      </c>
      <c r="F398" s="53">
        <f t="shared" si="3"/>
      </c>
      <c r="G398" s="53">
        <f t="shared" si="4"/>
      </c>
      <c r="H398" s="59">
        <f t="shared" si="5"/>
      </c>
      <c r="I398" s="56">
        <f t="shared" si="6"/>
      </c>
      <c r="J398" s="56">
        <f t="shared" si="9"/>
      </c>
      <c r="L398" s="46">
        <f t="shared" si="10"/>
      </c>
      <c r="M398" s="79">
        <f t="shared" si="11"/>
      </c>
      <c r="S398" s="22">
        <f>IFERROR(SMALL(资金台帐!$BA$6:$BA$6005,191),"")</f>
      </c>
      <c r="T398" s="22">
        <f>IFERROR(SMALL($S$8:$S$507,391),"")</f>
      </c>
      <c r="U398" s="22">
        <f t="shared" si="12"/>
      </c>
      <c r="V398" s="22">
        <f t="shared" si="13"/>
      </c>
      <c r="W398" s="22">
        <f t="shared" si="14"/>
      </c>
    </row>
    <row r="399">
      <c r="A399" s="60">
        <f t="shared" si="7"/>
      </c>
      <c r="B399" s="56">
        <f t="shared" si="8"/>
      </c>
      <c r="C399" s="78">
        <f t="shared" si="0"/>
      </c>
      <c r="D399" s="53">
        <f t="shared" si="1"/>
      </c>
      <c r="E399" s="53">
        <f t="shared" si="2"/>
      </c>
      <c r="F399" s="53">
        <f t="shared" si="3"/>
      </c>
      <c r="G399" s="53">
        <f t="shared" si="4"/>
      </c>
      <c r="H399" s="59">
        <f t="shared" si="5"/>
      </c>
      <c r="I399" s="56">
        <f t="shared" si="6"/>
      </c>
      <c r="J399" s="56">
        <f t="shared" si="9"/>
      </c>
      <c r="L399" s="46">
        <f t="shared" si="10"/>
      </c>
      <c r="M399" s="79">
        <f t="shared" si="11"/>
      </c>
      <c r="S399" s="22">
        <f>IFERROR(SMALL(资金台帐!$BA$6:$BA$6005,192),"")</f>
      </c>
      <c r="T399" s="22">
        <f>IFERROR(SMALL($S$8:$S$507,392),"")</f>
      </c>
      <c r="U399" s="22">
        <f t="shared" si="12"/>
      </c>
      <c r="V399" s="22">
        <f t="shared" si="13"/>
      </c>
      <c r="W399" s="22">
        <f t="shared" si="14"/>
      </c>
    </row>
    <row r="400">
      <c r="A400" s="60">
        <f t="shared" si="7"/>
      </c>
      <c r="B400" s="56">
        <f t="shared" si="8"/>
      </c>
      <c r="C400" s="78">
        <f t="shared" si="0"/>
      </c>
      <c r="D400" s="53">
        <f t="shared" si="1"/>
      </c>
      <c r="E400" s="53">
        <f t="shared" si="2"/>
      </c>
      <c r="F400" s="53">
        <f t="shared" si="3"/>
      </c>
      <c r="G400" s="53">
        <f t="shared" si="4"/>
      </c>
      <c r="H400" s="59">
        <f t="shared" si="5"/>
      </c>
      <c r="I400" s="56">
        <f t="shared" si="6"/>
      </c>
      <c r="J400" s="56">
        <f t="shared" si="9"/>
      </c>
      <c r="L400" s="46">
        <f t="shared" si="10"/>
      </c>
      <c r="M400" s="79">
        <f t="shared" si="11"/>
      </c>
      <c r="S400" s="22">
        <f>IFERROR(SMALL(资金台帐!$BA$6:$BA$6005,193),"")</f>
      </c>
      <c r="T400" s="22">
        <f>IFERROR(SMALL($S$8:$S$507,393),"")</f>
      </c>
      <c r="U400" s="22">
        <f t="shared" si="12"/>
      </c>
      <c r="V400" s="22">
        <f t="shared" si="13"/>
      </c>
      <c r="W400" s="22">
        <f t="shared" si="14"/>
      </c>
    </row>
    <row r="401">
      <c r="A401" s="60">
        <f t="shared" si="7"/>
      </c>
      <c r="B401" s="56">
        <f t="shared" si="8"/>
      </c>
      <c r="C401" s="78">
        <f t="shared" si="0"/>
      </c>
      <c r="D401" s="53">
        <f t="shared" si="1"/>
      </c>
      <c r="E401" s="53">
        <f t="shared" si="2"/>
      </c>
      <c r="F401" s="53">
        <f t="shared" si="3"/>
      </c>
      <c r="G401" s="53">
        <f t="shared" si="4"/>
      </c>
      <c r="H401" s="59">
        <f t="shared" si="5"/>
      </c>
      <c r="I401" s="56">
        <f t="shared" si="6"/>
      </c>
      <c r="J401" s="56">
        <f t="shared" si="9"/>
      </c>
      <c r="L401" s="46">
        <f t="shared" si="10"/>
      </c>
      <c r="M401" s="79">
        <f t="shared" si="11"/>
      </c>
      <c r="S401" s="22">
        <f>IFERROR(SMALL(资金台帐!$BA$6:$BA$6005,194),"")</f>
      </c>
      <c r="T401" s="22">
        <f>IFERROR(SMALL($S$8:$S$507,394),"")</f>
      </c>
      <c r="U401" s="22">
        <f t="shared" si="12"/>
      </c>
      <c r="V401" s="22">
        <f t="shared" si="13"/>
      </c>
      <c r="W401" s="22">
        <f t="shared" si="14"/>
      </c>
    </row>
    <row r="402">
      <c r="A402" s="60">
        <f t="shared" si="7"/>
      </c>
      <c r="B402" s="56">
        <f t="shared" si="8"/>
      </c>
      <c r="C402" s="78">
        <f t="shared" si="0"/>
      </c>
      <c r="D402" s="53">
        <f t="shared" si="1"/>
      </c>
      <c r="E402" s="53">
        <f t="shared" si="2"/>
      </c>
      <c r="F402" s="53">
        <f t="shared" si="3"/>
      </c>
      <c r="G402" s="53">
        <f t="shared" si="4"/>
      </c>
      <c r="H402" s="59">
        <f t="shared" si="5"/>
      </c>
      <c r="I402" s="56">
        <f t="shared" si="6"/>
      </c>
      <c r="J402" s="56">
        <f t="shared" si="9"/>
      </c>
      <c r="L402" s="46">
        <f t="shared" si="10"/>
      </c>
      <c r="M402" s="79">
        <f t="shared" si="11"/>
      </c>
      <c r="S402" s="22">
        <f>IFERROR(SMALL(资金台帐!$BA$6:$BA$6005,195),"")</f>
      </c>
      <c r="T402" s="22">
        <f>IFERROR(SMALL($S$8:$S$507,395),"")</f>
      </c>
      <c r="U402" s="22">
        <f t="shared" si="12"/>
      </c>
      <c r="V402" s="22">
        <f t="shared" si="13"/>
      </c>
      <c r="W402" s="22">
        <f t="shared" si="14"/>
      </c>
    </row>
    <row r="403">
      <c r="A403" s="60">
        <f t="shared" si="7"/>
      </c>
      <c r="B403" s="56">
        <f t="shared" si="8"/>
      </c>
      <c r="C403" s="78">
        <f t="shared" si="0"/>
      </c>
      <c r="D403" s="53">
        <f t="shared" si="1"/>
      </c>
      <c r="E403" s="53">
        <f t="shared" si="2"/>
      </c>
      <c r="F403" s="53">
        <f t="shared" si="3"/>
      </c>
      <c r="G403" s="53">
        <f t="shared" si="4"/>
      </c>
      <c r="H403" s="59">
        <f t="shared" si="5"/>
      </c>
      <c r="I403" s="56">
        <f t="shared" si="6"/>
      </c>
      <c r="J403" s="56">
        <f t="shared" si="9"/>
      </c>
      <c r="L403" s="46">
        <f t="shared" si="10"/>
      </c>
      <c r="M403" s="79">
        <f t="shared" si="11"/>
      </c>
      <c r="S403" s="22">
        <f>IFERROR(SMALL(资金台帐!$BA$6:$BA$6005,196),"")</f>
      </c>
      <c r="T403" s="22">
        <f>IFERROR(SMALL($S$8:$S$507,396),"")</f>
      </c>
      <c r="U403" s="22">
        <f t="shared" si="12"/>
      </c>
      <c r="V403" s="22">
        <f t="shared" si="13"/>
      </c>
      <c r="W403" s="22">
        <f t="shared" si="14"/>
      </c>
    </row>
    <row r="404">
      <c r="A404" s="60">
        <f t="shared" si="7"/>
      </c>
      <c r="B404" s="56">
        <f t="shared" si="8"/>
      </c>
      <c r="C404" s="78">
        <f t="shared" si="0"/>
      </c>
      <c r="D404" s="53">
        <f t="shared" si="1"/>
      </c>
      <c r="E404" s="53">
        <f t="shared" si="2"/>
      </c>
      <c r="F404" s="53">
        <f t="shared" si="3"/>
      </c>
      <c r="G404" s="53">
        <f t="shared" si="4"/>
      </c>
      <c r="H404" s="59">
        <f t="shared" si="5"/>
      </c>
      <c r="I404" s="56">
        <f t="shared" si="6"/>
      </c>
      <c r="J404" s="56">
        <f t="shared" si="9"/>
      </c>
      <c r="L404" s="46">
        <f t="shared" si="10"/>
      </c>
      <c r="M404" s="79">
        <f t="shared" si="11"/>
      </c>
      <c r="S404" s="22">
        <f>IFERROR(SMALL(资金台帐!$BA$6:$BA$6005,197),"")</f>
      </c>
      <c r="T404" s="22">
        <f>IFERROR(SMALL($S$8:$S$507,397),"")</f>
      </c>
      <c r="U404" s="22">
        <f t="shared" si="12"/>
      </c>
      <c r="V404" s="22">
        <f t="shared" si="13"/>
      </c>
      <c r="W404" s="22">
        <f t="shared" si="14"/>
      </c>
    </row>
    <row r="405">
      <c r="A405" s="60">
        <f t="shared" si="7"/>
      </c>
      <c r="B405" s="56">
        <f t="shared" si="8"/>
      </c>
      <c r="C405" s="78">
        <f t="shared" si="0"/>
      </c>
      <c r="D405" s="53">
        <f t="shared" si="1"/>
      </c>
      <c r="E405" s="53">
        <f t="shared" si="2"/>
      </c>
      <c r="F405" s="53">
        <f t="shared" si="3"/>
      </c>
      <c r="G405" s="53">
        <f t="shared" si="4"/>
      </c>
      <c r="H405" s="59">
        <f t="shared" si="5"/>
      </c>
      <c r="I405" s="56">
        <f t="shared" si="6"/>
      </c>
      <c r="J405" s="56">
        <f t="shared" si="9"/>
      </c>
      <c r="L405" s="46">
        <f t="shared" si="10"/>
      </c>
      <c r="M405" s="79">
        <f t="shared" si="11"/>
      </c>
      <c r="S405" s="22">
        <f>IFERROR(SMALL(资金台帐!$BA$6:$BA$6005,198),"")</f>
      </c>
      <c r="T405" s="22">
        <f>IFERROR(SMALL($S$8:$S$507,398),"")</f>
      </c>
      <c r="U405" s="22">
        <f t="shared" si="12"/>
      </c>
      <c r="V405" s="22">
        <f t="shared" si="13"/>
      </c>
      <c r="W405" s="22">
        <f t="shared" si="14"/>
      </c>
    </row>
    <row r="406">
      <c r="A406" s="60">
        <f t="shared" si="7"/>
      </c>
      <c r="B406" s="56">
        <f t="shared" si="8"/>
      </c>
      <c r="C406" s="78">
        <f t="shared" si="0"/>
      </c>
      <c r="D406" s="53">
        <f t="shared" si="1"/>
      </c>
      <c r="E406" s="53">
        <f t="shared" si="2"/>
      </c>
      <c r="F406" s="53">
        <f t="shared" si="3"/>
      </c>
      <c r="G406" s="53">
        <f t="shared" si="4"/>
      </c>
      <c r="H406" s="59">
        <f t="shared" si="5"/>
      </c>
      <c r="I406" s="56">
        <f t="shared" si="6"/>
      </c>
      <c r="J406" s="56">
        <f t="shared" si="9"/>
      </c>
      <c r="L406" s="46">
        <f t="shared" si="10"/>
      </c>
      <c r="M406" s="79">
        <f t="shared" si="11"/>
      </c>
      <c r="S406" s="22">
        <f>IFERROR(SMALL(资金台帐!$BA$6:$BA$6005,199),"")</f>
      </c>
      <c r="T406" s="22">
        <f>IFERROR(SMALL($S$8:$S$507,399),"")</f>
      </c>
      <c r="U406" s="22">
        <f t="shared" si="12"/>
      </c>
      <c r="V406" s="22">
        <f t="shared" si="13"/>
      </c>
      <c r="W406" s="22">
        <f t="shared" si="14"/>
      </c>
    </row>
    <row r="407">
      <c r="A407" s="60">
        <f t="shared" si="7"/>
      </c>
      <c r="B407" s="56">
        <f t="shared" si="8"/>
      </c>
      <c r="C407" s="78">
        <f t="shared" si="0"/>
      </c>
      <c r="D407" s="53">
        <f t="shared" si="1"/>
      </c>
      <c r="E407" s="53">
        <f t="shared" si="2"/>
      </c>
      <c r="F407" s="53">
        <f t="shared" si="3"/>
      </c>
      <c r="G407" s="53">
        <f t="shared" si="4"/>
      </c>
      <c r="H407" s="59">
        <f t="shared" si="5"/>
      </c>
      <c r="I407" s="56">
        <f t="shared" si="6"/>
      </c>
      <c r="J407" s="56">
        <f t="shared" si="9"/>
      </c>
      <c r="L407" s="46">
        <f t="shared" si="10"/>
      </c>
      <c r="M407" s="79">
        <f t="shared" si="11"/>
      </c>
      <c r="S407" s="22">
        <f>IFERROR(SMALL(资金台帐!$BA$6:$BA$6005,200),"")</f>
      </c>
      <c r="T407" s="22">
        <f>IFERROR(SMALL($S$8:$S$507,400),"")</f>
      </c>
      <c r="U407" s="22">
        <f t="shared" si="12"/>
      </c>
      <c r="V407" s="22">
        <f t="shared" si="13"/>
      </c>
      <c r="W407" s="22">
        <f t="shared" si="14"/>
      </c>
    </row>
    <row r="408">
      <c r="A408" s="60">
        <f t="shared" si="7"/>
      </c>
      <c r="B408" s="56">
        <f t="shared" si="8"/>
      </c>
      <c r="C408" s="78">
        <f t="shared" si="0"/>
      </c>
      <c r="D408" s="53">
        <f t="shared" si="1"/>
      </c>
      <c r="E408" s="53">
        <f t="shared" si="2"/>
      </c>
      <c r="F408" s="53">
        <f t="shared" si="3"/>
      </c>
      <c r="G408" s="53">
        <f t="shared" si="4"/>
      </c>
      <c r="H408" s="59">
        <f t="shared" si="5"/>
      </c>
      <c r="I408" s="56">
        <f t="shared" si="6"/>
      </c>
      <c r="J408" s="56">
        <f t="shared" si="9"/>
      </c>
      <c r="L408" s="46">
        <f t="shared" si="10"/>
      </c>
      <c r="M408" s="79">
        <f t="shared" si="11"/>
      </c>
      <c r="S408" s="22">
        <f>IFERROR(SMALL(资金台帐!$BA$6:$BA$6005,201),"")</f>
      </c>
      <c r="T408" s="22">
        <f>IFERROR(SMALL($S$8:$S$507,401),"")</f>
      </c>
      <c r="U408" s="22">
        <f t="shared" si="12"/>
      </c>
      <c r="V408" s="22">
        <f t="shared" si="13"/>
      </c>
      <c r="W408" s="22">
        <f t="shared" si="14"/>
      </c>
    </row>
    <row r="409">
      <c r="A409" s="60">
        <f t="shared" si="7"/>
      </c>
      <c r="B409" s="56">
        <f t="shared" si="8"/>
      </c>
      <c r="C409" s="78">
        <f t="shared" si="0"/>
      </c>
      <c r="D409" s="53">
        <f t="shared" si="1"/>
      </c>
      <c r="E409" s="53">
        <f t="shared" si="2"/>
      </c>
      <c r="F409" s="53">
        <f t="shared" si="3"/>
      </c>
      <c r="G409" s="53">
        <f t="shared" si="4"/>
      </c>
      <c r="H409" s="59">
        <f t="shared" si="5"/>
      </c>
      <c r="I409" s="56">
        <f t="shared" si="6"/>
      </c>
      <c r="J409" s="56">
        <f t="shared" si="9"/>
      </c>
      <c r="L409" s="46">
        <f t="shared" si="10"/>
      </c>
      <c r="M409" s="79">
        <f t="shared" si="11"/>
      </c>
      <c r="S409" s="22">
        <f>IFERROR(SMALL(资金台帐!$BA$6:$BA$6005,202),"")</f>
      </c>
      <c r="T409" s="22">
        <f>IFERROR(SMALL($S$8:$S$507,402),"")</f>
      </c>
      <c r="U409" s="22">
        <f t="shared" si="12"/>
      </c>
      <c r="V409" s="22">
        <f t="shared" si="13"/>
      </c>
      <c r="W409" s="22">
        <f t="shared" si="14"/>
      </c>
    </row>
    <row r="410">
      <c r="A410" s="60">
        <f t="shared" si="7"/>
      </c>
      <c r="B410" s="56">
        <f t="shared" si="8"/>
      </c>
      <c r="C410" s="78">
        <f t="shared" si="0"/>
      </c>
      <c r="D410" s="53">
        <f t="shared" si="1"/>
      </c>
      <c r="E410" s="53">
        <f t="shared" si="2"/>
      </c>
      <c r="F410" s="53">
        <f t="shared" si="3"/>
      </c>
      <c r="G410" s="53">
        <f t="shared" si="4"/>
      </c>
      <c r="H410" s="59">
        <f t="shared" si="5"/>
      </c>
      <c r="I410" s="56">
        <f t="shared" si="6"/>
      </c>
      <c r="J410" s="56">
        <f t="shared" si="9"/>
      </c>
      <c r="L410" s="46">
        <f t="shared" si="10"/>
      </c>
      <c r="M410" s="79">
        <f t="shared" si="11"/>
      </c>
      <c r="S410" s="22">
        <f>IFERROR(SMALL(资金台帐!$BA$6:$BA$6005,203),"")</f>
      </c>
      <c r="T410" s="22">
        <f>IFERROR(SMALL($S$8:$S$507,403),"")</f>
      </c>
      <c r="U410" s="22">
        <f t="shared" si="12"/>
      </c>
      <c r="V410" s="22">
        <f t="shared" si="13"/>
      </c>
      <c r="W410" s="22">
        <f t="shared" si="14"/>
      </c>
    </row>
    <row r="411">
      <c r="A411" s="60">
        <f t="shared" si="7"/>
      </c>
      <c r="B411" s="56">
        <f t="shared" si="8"/>
      </c>
      <c r="C411" s="78">
        <f t="shared" si="0"/>
      </c>
      <c r="D411" s="53">
        <f t="shared" si="1"/>
      </c>
      <c r="E411" s="53">
        <f t="shared" si="2"/>
      </c>
      <c r="F411" s="53">
        <f t="shared" si="3"/>
      </c>
      <c r="G411" s="53">
        <f t="shared" si="4"/>
      </c>
      <c r="H411" s="59">
        <f t="shared" si="5"/>
      </c>
      <c r="I411" s="56">
        <f t="shared" si="6"/>
      </c>
      <c r="J411" s="56">
        <f t="shared" si="9"/>
      </c>
      <c r="L411" s="46">
        <f t="shared" si="10"/>
      </c>
      <c r="M411" s="79">
        <f t="shared" si="11"/>
      </c>
      <c r="S411" s="22">
        <f>IFERROR(SMALL(资金台帐!$BA$6:$BA$6005,204),"")</f>
      </c>
      <c r="T411" s="22">
        <f>IFERROR(SMALL($S$8:$S$507,404),"")</f>
      </c>
      <c r="U411" s="22">
        <f t="shared" si="12"/>
      </c>
      <c r="V411" s="22">
        <f t="shared" si="13"/>
      </c>
      <c r="W411" s="22">
        <f t="shared" si="14"/>
      </c>
    </row>
    <row r="412">
      <c r="A412" s="60">
        <f t="shared" si="7"/>
      </c>
      <c r="B412" s="56">
        <f t="shared" si="8"/>
      </c>
      <c r="C412" s="78">
        <f t="shared" si="0"/>
      </c>
      <c r="D412" s="53">
        <f t="shared" si="1"/>
      </c>
      <c r="E412" s="53">
        <f t="shared" si="2"/>
      </c>
      <c r="F412" s="53">
        <f t="shared" si="3"/>
      </c>
      <c r="G412" s="53">
        <f t="shared" si="4"/>
      </c>
      <c r="H412" s="59">
        <f t="shared" si="5"/>
      </c>
      <c r="I412" s="56">
        <f t="shared" si="6"/>
      </c>
      <c r="J412" s="56">
        <f t="shared" si="9"/>
      </c>
      <c r="L412" s="46">
        <f t="shared" si="10"/>
      </c>
      <c r="M412" s="79">
        <f t="shared" si="11"/>
      </c>
      <c r="S412" s="22">
        <f>IFERROR(SMALL(资金台帐!$BA$6:$BA$6005,205),"")</f>
      </c>
      <c r="T412" s="22">
        <f>IFERROR(SMALL($S$8:$S$507,405),"")</f>
      </c>
      <c r="U412" s="22">
        <f t="shared" si="12"/>
      </c>
      <c r="V412" s="22">
        <f t="shared" si="13"/>
      </c>
      <c r="W412" s="22">
        <f t="shared" si="14"/>
      </c>
    </row>
    <row r="413">
      <c r="A413" s="60">
        <f t="shared" si="7"/>
      </c>
      <c r="B413" s="56">
        <f t="shared" si="8"/>
      </c>
      <c r="C413" s="78">
        <f t="shared" si="0"/>
      </c>
      <c r="D413" s="53">
        <f t="shared" si="1"/>
      </c>
      <c r="E413" s="53">
        <f t="shared" si="2"/>
      </c>
      <c r="F413" s="53">
        <f t="shared" si="3"/>
      </c>
      <c r="G413" s="53">
        <f t="shared" si="4"/>
      </c>
      <c r="H413" s="59">
        <f t="shared" si="5"/>
      </c>
      <c r="I413" s="56">
        <f t="shared" si="6"/>
      </c>
      <c r="J413" s="56">
        <f t="shared" si="9"/>
      </c>
      <c r="L413" s="46">
        <f t="shared" si="10"/>
      </c>
      <c r="M413" s="79">
        <f t="shared" si="11"/>
      </c>
      <c r="S413" s="22">
        <f>IFERROR(SMALL(资金台帐!$BA$6:$BA$6005,206),"")</f>
      </c>
      <c r="T413" s="22">
        <f>IFERROR(SMALL($S$8:$S$507,406),"")</f>
      </c>
      <c r="U413" s="22">
        <f t="shared" si="12"/>
      </c>
      <c r="V413" s="22">
        <f t="shared" si="13"/>
      </c>
      <c r="W413" s="22">
        <f t="shared" si="14"/>
      </c>
    </row>
    <row r="414">
      <c r="A414" s="60">
        <f t="shared" si="7"/>
      </c>
      <c r="B414" s="56">
        <f t="shared" si="8"/>
      </c>
      <c r="C414" s="78">
        <f t="shared" si="0"/>
      </c>
      <c r="D414" s="53">
        <f t="shared" si="1"/>
      </c>
      <c r="E414" s="53">
        <f t="shared" si="2"/>
      </c>
      <c r="F414" s="53">
        <f t="shared" si="3"/>
      </c>
      <c r="G414" s="53">
        <f t="shared" si="4"/>
      </c>
      <c r="H414" s="59">
        <f t="shared" si="5"/>
      </c>
      <c r="I414" s="56">
        <f t="shared" si="6"/>
      </c>
      <c r="J414" s="56">
        <f t="shared" si="9"/>
      </c>
      <c r="L414" s="46">
        <f t="shared" si="10"/>
      </c>
      <c r="M414" s="79">
        <f t="shared" si="11"/>
      </c>
      <c r="S414" s="22">
        <f>IFERROR(SMALL(资金台帐!$BA$6:$BA$6005,207),"")</f>
      </c>
      <c r="T414" s="22">
        <f>IFERROR(SMALL($S$8:$S$507,407),"")</f>
      </c>
      <c r="U414" s="22">
        <f t="shared" si="12"/>
      </c>
      <c r="V414" s="22">
        <f t="shared" si="13"/>
      </c>
      <c r="W414" s="22">
        <f t="shared" si="14"/>
      </c>
    </row>
    <row r="415">
      <c r="A415" s="60">
        <f t="shared" si="7"/>
      </c>
      <c r="B415" s="56">
        <f t="shared" si="8"/>
      </c>
      <c r="C415" s="78">
        <f t="shared" si="0"/>
      </c>
      <c r="D415" s="53">
        <f t="shared" si="1"/>
      </c>
      <c r="E415" s="53">
        <f t="shared" si="2"/>
      </c>
      <c r="F415" s="53">
        <f t="shared" si="3"/>
      </c>
      <c r="G415" s="53">
        <f t="shared" si="4"/>
      </c>
      <c r="H415" s="59">
        <f t="shared" si="5"/>
      </c>
      <c r="I415" s="56">
        <f t="shared" si="6"/>
      </c>
      <c r="J415" s="56">
        <f t="shared" si="9"/>
      </c>
      <c r="L415" s="46">
        <f t="shared" si="10"/>
      </c>
      <c r="M415" s="79">
        <f t="shared" si="11"/>
      </c>
      <c r="S415" s="22">
        <f>IFERROR(SMALL(资金台帐!$BA$6:$BA$6005,208),"")</f>
      </c>
      <c r="T415" s="22">
        <f>IFERROR(SMALL($S$8:$S$507,408),"")</f>
      </c>
      <c r="U415" s="22">
        <f t="shared" si="12"/>
      </c>
      <c r="V415" s="22">
        <f t="shared" si="13"/>
      </c>
      <c r="W415" s="22">
        <f t="shared" si="14"/>
      </c>
    </row>
    <row r="416">
      <c r="A416" s="60">
        <f t="shared" si="7"/>
      </c>
      <c r="B416" s="56">
        <f t="shared" si="8"/>
      </c>
      <c r="C416" s="78">
        <f t="shared" si="0"/>
      </c>
      <c r="D416" s="53">
        <f t="shared" si="1"/>
      </c>
      <c r="E416" s="53">
        <f t="shared" si="2"/>
      </c>
      <c r="F416" s="53">
        <f t="shared" si="3"/>
      </c>
      <c r="G416" s="53">
        <f t="shared" si="4"/>
      </c>
      <c r="H416" s="59">
        <f t="shared" si="5"/>
      </c>
      <c r="I416" s="56">
        <f t="shared" si="6"/>
      </c>
      <c r="J416" s="56">
        <f t="shared" si="9"/>
      </c>
      <c r="L416" s="46">
        <f t="shared" si="10"/>
      </c>
      <c r="M416" s="79">
        <f t="shared" si="11"/>
      </c>
      <c r="S416" s="22">
        <f>IFERROR(SMALL(资金台帐!$BA$6:$BA$6005,209),"")</f>
      </c>
      <c r="T416" s="22">
        <f>IFERROR(SMALL($S$8:$S$507,409),"")</f>
      </c>
      <c r="U416" s="22">
        <f t="shared" si="12"/>
      </c>
      <c r="V416" s="22">
        <f t="shared" si="13"/>
      </c>
      <c r="W416" s="22">
        <f t="shared" si="14"/>
      </c>
    </row>
    <row r="417">
      <c r="A417" s="60">
        <f t="shared" si="7"/>
      </c>
      <c r="B417" s="56">
        <f t="shared" si="8"/>
      </c>
      <c r="C417" s="78">
        <f t="shared" si="0"/>
      </c>
      <c r="D417" s="53">
        <f t="shared" si="1"/>
      </c>
      <c r="E417" s="53">
        <f t="shared" si="2"/>
      </c>
      <c r="F417" s="53">
        <f t="shared" si="3"/>
      </c>
      <c r="G417" s="53">
        <f t="shared" si="4"/>
      </c>
      <c r="H417" s="59">
        <f t="shared" si="5"/>
      </c>
      <c r="I417" s="56">
        <f t="shared" si="6"/>
      </c>
      <c r="J417" s="56">
        <f t="shared" si="9"/>
      </c>
      <c r="L417" s="46">
        <f t="shared" si="10"/>
      </c>
      <c r="M417" s="79">
        <f t="shared" si="11"/>
      </c>
      <c r="S417" s="22">
        <f>IFERROR(SMALL(资金台帐!$BA$6:$BA$6005,210),"")</f>
      </c>
      <c r="T417" s="22">
        <f>IFERROR(SMALL($S$8:$S$507,410),"")</f>
      </c>
      <c r="U417" s="22">
        <f t="shared" si="12"/>
      </c>
      <c r="V417" s="22">
        <f t="shared" si="13"/>
      </c>
      <c r="W417" s="22">
        <f t="shared" si="14"/>
      </c>
    </row>
    <row r="418">
      <c r="A418" s="60">
        <f t="shared" si="7"/>
      </c>
      <c r="B418" s="56">
        <f t="shared" si="8"/>
      </c>
      <c r="C418" s="78">
        <f t="shared" si="0"/>
      </c>
      <c r="D418" s="53">
        <f t="shared" si="1"/>
      </c>
      <c r="E418" s="53">
        <f t="shared" si="2"/>
      </c>
      <c r="F418" s="53">
        <f t="shared" si="3"/>
      </c>
      <c r="G418" s="53">
        <f t="shared" si="4"/>
      </c>
      <c r="H418" s="59">
        <f t="shared" si="5"/>
      </c>
      <c r="I418" s="56">
        <f t="shared" si="6"/>
      </c>
      <c r="J418" s="56">
        <f t="shared" si="9"/>
      </c>
      <c r="L418" s="46">
        <f t="shared" si="10"/>
      </c>
      <c r="M418" s="79">
        <f t="shared" si="11"/>
      </c>
      <c r="S418" s="22">
        <f>IFERROR(SMALL(资金台帐!$BA$6:$BA$6005,211),"")</f>
      </c>
      <c r="T418" s="22">
        <f>IFERROR(SMALL($S$8:$S$507,411),"")</f>
      </c>
      <c r="U418" s="22">
        <f t="shared" si="12"/>
      </c>
      <c r="V418" s="22">
        <f t="shared" si="13"/>
      </c>
      <c r="W418" s="22">
        <f t="shared" si="14"/>
      </c>
    </row>
    <row r="419">
      <c r="A419" s="60">
        <f t="shared" si="7"/>
      </c>
      <c r="B419" s="56">
        <f t="shared" si="8"/>
      </c>
      <c r="C419" s="78">
        <f t="shared" si="0"/>
      </c>
      <c r="D419" s="53">
        <f t="shared" si="1"/>
      </c>
      <c r="E419" s="53">
        <f t="shared" si="2"/>
      </c>
      <c r="F419" s="53">
        <f t="shared" si="3"/>
      </c>
      <c r="G419" s="53">
        <f t="shared" si="4"/>
      </c>
      <c r="H419" s="59">
        <f t="shared" si="5"/>
      </c>
      <c r="I419" s="56">
        <f t="shared" si="6"/>
      </c>
      <c r="J419" s="56">
        <f t="shared" si="9"/>
      </c>
      <c r="L419" s="46">
        <f t="shared" si="10"/>
      </c>
      <c r="M419" s="79">
        <f t="shared" si="11"/>
      </c>
      <c r="S419" s="22">
        <f>IFERROR(SMALL(资金台帐!$BA$6:$BA$6005,212),"")</f>
      </c>
      <c r="T419" s="22">
        <f>IFERROR(SMALL($S$8:$S$507,412),"")</f>
      </c>
      <c r="U419" s="22">
        <f t="shared" si="12"/>
      </c>
      <c r="V419" s="22">
        <f t="shared" si="13"/>
      </c>
      <c r="W419" s="22">
        <f t="shared" si="14"/>
      </c>
    </row>
    <row r="420">
      <c r="A420" s="60">
        <f t="shared" si="7"/>
      </c>
      <c r="B420" s="56">
        <f t="shared" si="8"/>
      </c>
      <c r="C420" s="78">
        <f t="shared" si="0"/>
      </c>
      <c r="D420" s="53">
        <f t="shared" si="1"/>
      </c>
      <c r="E420" s="53">
        <f t="shared" si="2"/>
      </c>
      <c r="F420" s="53">
        <f t="shared" si="3"/>
      </c>
      <c r="G420" s="53">
        <f t="shared" si="4"/>
      </c>
      <c r="H420" s="59">
        <f t="shared" si="5"/>
      </c>
      <c r="I420" s="56">
        <f t="shared" si="6"/>
      </c>
      <c r="J420" s="56">
        <f t="shared" si="9"/>
      </c>
      <c r="L420" s="46">
        <f t="shared" si="10"/>
      </c>
      <c r="M420" s="79">
        <f t="shared" si="11"/>
      </c>
      <c r="S420" s="22">
        <f>IFERROR(SMALL(资金台帐!$BA$6:$BA$6005,213),"")</f>
      </c>
      <c r="T420" s="22">
        <f>IFERROR(SMALL($S$8:$S$507,413),"")</f>
      </c>
      <c r="U420" s="22">
        <f t="shared" si="12"/>
      </c>
      <c r="V420" s="22">
        <f t="shared" si="13"/>
      </c>
      <c r="W420" s="22">
        <f t="shared" si="14"/>
      </c>
    </row>
    <row r="421">
      <c r="A421" s="60">
        <f t="shared" si="7"/>
      </c>
      <c r="B421" s="56">
        <f t="shared" si="8"/>
      </c>
      <c r="C421" s="78">
        <f t="shared" si="0"/>
      </c>
      <c r="D421" s="53">
        <f t="shared" si="1"/>
      </c>
      <c r="E421" s="53">
        <f t="shared" si="2"/>
      </c>
      <c r="F421" s="53">
        <f t="shared" si="3"/>
      </c>
      <c r="G421" s="53">
        <f t="shared" si="4"/>
      </c>
      <c r="H421" s="59">
        <f t="shared" si="5"/>
      </c>
      <c r="I421" s="56">
        <f t="shared" si="6"/>
      </c>
      <c r="J421" s="56">
        <f t="shared" si="9"/>
      </c>
      <c r="L421" s="46">
        <f t="shared" si="10"/>
      </c>
      <c r="M421" s="79">
        <f t="shared" si="11"/>
      </c>
      <c r="S421" s="22">
        <f>IFERROR(SMALL(资金台帐!$BA$6:$BA$6005,214),"")</f>
      </c>
      <c r="T421" s="22">
        <f>IFERROR(SMALL($S$8:$S$507,414),"")</f>
      </c>
      <c r="U421" s="22">
        <f t="shared" si="12"/>
      </c>
      <c r="V421" s="22">
        <f t="shared" si="13"/>
      </c>
      <c r="W421" s="22">
        <f t="shared" si="14"/>
      </c>
    </row>
    <row r="422">
      <c r="A422" s="60">
        <f t="shared" si="7"/>
      </c>
      <c r="B422" s="56">
        <f t="shared" si="8"/>
      </c>
      <c r="C422" s="78">
        <f t="shared" si="0"/>
      </c>
      <c r="D422" s="53">
        <f t="shared" si="1"/>
      </c>
      <c r="E422" s="53">
        <f t="shared" si="2"/>
      </c>
      <c r="F422" s="53">
        <f t="shared" si="3"/>
      </c>
      <c r="G422" s="53">
        <f t="shared" si="4"/>
      </c>
      <c r="H422" s="59">
        <f t="shared" si="5"/>
      </c>
      <c r="I422" s="56">
        <f t="shared" si="6"/>
      </c>
      <c r="J422" s="56">
        <f t="shared" si="9"/>
      </c>
      <c r="L422" s="46">
        <f t="shared" si="10"/>
      </c>
      <c r="M422" s="79">
        <f t="shared" si="11"/>
      </c>
      <c r="S422" s="22">
        <f>IFERROR(SMALL(资金台帐!$BA$6:$BA$6005,215),"")</f>
      </c>
      <c r="T422" s="22">
        <f>IFERROR(SMALL($S$8:$S$507,415),"")</f>
      </c>
      <c r="U422" s="22">
        <f t="shared" si="12"/>
      </c>
      <c r="V422" s="22">
        <f t="shared" si="13"/>
      </c>
      <c r="W422" s="22">
        <f t="shared" si="14"/>
      </c>
    </row>
    <row r="423">
      <c r="A423" s="60">
        <f t="shared" si="7"/>
      </c>
      <c r="B423" s="56">
        <f t="shared" si="8"/>
      </c>
      <c r="C423" s="78">
        <f t="shared" si="0"/>
      </c>
      <c r="D423" s="53">
        <f t="shared" si="1"/>
      </c>
      <c r="E423" s="53">
        <f t="shared" si="2"/>
      </c>
      <c r="F423" s="53">
        <f t="shared" si="3"/>
      </c>
      <c r="G423" s="53">
        <f t="shared" si="4"/>
      </c>
      <c r="H423" s="59">
        <f t="shared" si="5"/>
      </c>
      <c r="I423" s="56">
        <f t="shared" si="6"/>
      </c>
      <c r="J423" s="56">
        <f t="shared" si="9"/>
      </c>
      <c r="L423" s="46">
        <f t="shared" si="10"/>
      </c>
      <c r="M423" s="79">
        <f t="shared" si="11"/>
      </c>
      <c r="S423" s="22">
        <f>IFERROR(SMALL(资金台帐!$BA$6:$BA$6005,216),"")</f>
      </c>
      <c r="T423" s="22">
        <f>IFERROR(SMALL($S$8:$S$507,416),"")</f>
      </c>
      <c r="U423" s="22">
        <f t="shared" si="12"/>
      </c>
      <c r="V423" s="22">
        <f t="shared" si="13"/>
      </c>
      <c r="W423" s="22">
        <f t="shared" si="14"/>
      </c>
    </row>
    <row r="424">
      <c r="A424" s="60">
        <f t="shared" si="7"/>
      </c>
      <c r="B424" s="56">
        <f t="shared" si="8"/>
      </c>
      <c r="C424" s="78">
        <f t="shared" si="0"/>
      </c>
      <c r="D424" s="53">
        <f t="shared" si="1"/>
      </c>
      <c r="E424" s="53">
        <f t="shared" si="2"/>
      </c>
      <c r="F424" s="53">
        <f t="shared" si="3"/>
      </c>
      <c r="G424" s="53">
        <f t="shared" si="4"/>
      </c>
      <c r="H424" s="59">
        <f t="shared" si="5"/>
      </c>
      <c r="I424" s="56">
        <f t="shared" si="6"/>
      </c>
      <c r="J424" s="56">
        <f t="shared" si="9"/>
      </c>
      <c r="L424" s="46">
        <f t="shared" si="10"/>
      </c>
      <c r="M424" s="79">
        <f t="shared" si="11"/>
      </c>
      <c r="S424" s="22">
        <f>IFERROR(SMALL(资金台帐!$BA$6:$BA$6005,217),"")</f>
      </c>
      <c r="T424" s="22">
        <f>IFERROR(SMALL($S$8:$S$507,417),"")</f>
      </c>
      <c r="U424" s="22">
        <f t="shared" si="12"/>
      </c>
      <c r="V424" s="22">
        <f t="shared" si="13"/>
      </c>
      <c r="W424" s="22">
        <f t="shared" si="14"/>
      </c>
    </row>
    <row r="425">
      <c r="A425" s="60">
        <f t="shared" si="7"/>
      </c>
      <c r="B425" s="56">
        <f t="shared" si="8"/>
      </c>
      <c r="C425" s="78">
        <f t="shared" si="0"/>
      </c>
      <c r="D425" s="53">
        <f t="shared" si="1"/>
      </c>
      <c r="E425" s="53">
        <f t="shared" si="2"/>
      </c>
      <c r="F425" s="53">
        <f t="shared" si="3"/>
      </c>
      <c r="G425" s="53">
        <f t="shared" si="4"/>
      </c>
      <c r="H425" s="59">
        <f t="shared" si="5"/>
      </c>
      <c r="I425" s="56">
        <f t="shared" si="6"/>
      </c>
      <c r="J425" s="56">
        <f t="shared" si="9"/>
      </c>
      <c r="L425" s="46">
        <f t="shared" si="10"/>
      </c>
      <c r="M425" s="79">
        <f t="shared" si="11"/>
      </c>
      <c r="S425" s="22">
        <f>IFERROR(SMALL(资金台帐!$BA$6:$BA$6005,218),"")</f>
      </c>
      <c r="T425" s="22">
        <f>IFERROR(SMALL($S$8:$S$507,418),"")</f>
      </c>
      <c r="U425" s="22">
        <f t="shared" si="12"/>
      </c>
      <c r="V425" s="22">
        <f t="shared" si="13"/>
      </c>
      <c r="W425" s="22">
        <f t="shared" si="14"/>
      </c>
    </row>
    <row r="426">
      <c r="A426" s="60">
        <f t="shared" si="7"/>
      </c>
      <c r="B426" s="56">
        <f t="shared" si="8"/>
      </c>
      <c r="C426" s="78">
        <f t="shared" si="0"/>
      </c>
      <c r="D426" s="53">
        <f t="shared" si="1"/>
      </c>
      <c r="E426" s="53">
        <f t="shared" si="2"/>
      </c>
      <c r="F426" s="53">
        <f t="shared" si="3"/>
      </c>
      <c r="G426" s="53">
        <f t="shared" si="4"/>
      </c>
      <c r="H426" s="59">
        <f t="shared" si="5"/>
      </c>
      <c r="I426" s="56">
        <f t="shared" si="6"/>
      </c>
      <c r="J426" s="56">
        <f t="shared" si="9"/>
      </c>
      <c r="L426" s="46">
        <f t="shared" si="10"/>
      </c>
      <c r="M426" s="79">
        <f t="shared" si="11"/>
      </c>
      <c r="S426" s="22">
        <f>IFERROR(SMALL(资金台帐!$BA$6:$BA$6005,219),"")</f>
      </c>
      <c r="T426" s="22">
        <f>IFERROR(SMALL($S$8:$S$507,419),"")</f>
      </c>
      <c r="U426" s="22">
        <f t="shared" si="12"/>
      </c>
      <c r="V426" s="22">
        <f t="shared" si="13"/>
      </c>
      <c r="W426" s="22">
        <f t="shared" si="14"/>
      </c>
    </row>
    <row r="427">
      <c r="A427" s="60">
        <f t="shared" si="7"/>
      </c>
      <c r="B427" s="56">
        <f t="shared" si="8"/>
      </c>
      <c r="C427" s="78">
        <f t="shared" si="0"/>
      </c>
      <c r="D427" s="53">
        <f t="shared" si="1"/>
      </c>
      <c r="E427" s="53">
        <f t="shared" si="2"/>
      </c>
      <c r="F427" s="53">
        <f t="shared" si="3"/>
      </c>
      <c r="G427" s="53">
        <f t="shared" si="4"/>
      </c>
      <c r="H427" s="59">
        <f t="shared" si="5"/>
      </c>
      <c r="I427" s="56">
        <f t="shared" si="6"/>
      </c>
      <c r="J427" s="56">
        <f t="shared" si="9"/>
      </c>
      <c r="L427" s="46">
        <f t="shared" si="10"/>
      </c>
      <c r="M427" s="79">
        <f t="shared" si="11"/>
      </c>
      <c r="S427" s="22">
        <f>IFERROR(SMALL(资金台帐!$BA$6:$BA$6005,220),"")</f>
      </c>
      <c r="T427" s="22">
        <f>IFERROR(SMALL($S$8:$S$507,420),"")</f>
      </c>
      <c r="U427" s="22">
        <f t="shared" si="12"/>
      </c>
      <c r="V427" s="22">
        <f t="shared" si="13"/>
      </c>
      <c r="W427" s="22">
        <f t="shared" si="14"/>
      </c>
    </row>
    <row r="428">
      <c r="A428" s="60">
        <f t="shared" si="7"/>
      </c>
      <c r="B428" s="56">
        <f t="shared" si="8"/>
      </c>
      <c r="C428" s="78">
        <f t="shared" si="0"/>
      </c>
      <c r="D428" s="53">
        <f t="shared" si="1"/>
      </c>
      <c r="E428" s="53">
        <f t="shared" si="2"/>
      </c>
      <c r="F428" s="53">
        <f t="shared" si="3"/>
      </c>
      <c r="G428" s="53">
        <f t="shared" si="4"/>
      </c>
      <c r="H428" s="59">
        <f t="shared" si="5"/>
      </c>
      <c r="I428" s="56">
        <f t="shared" si="6"/>
      </c>
      <c r="J428" s="56">
        <f t="shared" si="9"/>
      </c>
      <c r="L428" s="46">
        <f t="shared" si="10"/>
      </c>
      <c r="M428" s="79">
        <f t="shared" si="11"/>
      </c>
      <c r="S428" s="22">
        <f>IFERROR(SMALL(资金台帐!$BA$6:$BA$6005,221),"")</f>
      </c>
      <c r="T428" s="22">
        <f>IFERROR(SMALL($S$8:$S$507,421),"")</f>
      </c>
      <c r="U428" s="22">
        <f t="shared" si="12"/>
      </c>
      <c r="V428" s="22">
        <f t="shared" si="13"/>
      </c>
      <c r="W428" s="22">
        <f t="shared" si="14"/>
      </c>
    </row>
    <row r="429">
      <c r="A429" s="60">
        <f t="shared" si="7"/>
      </c>
      <c r="B429" s="56">
        <f t="shared" si="8"/>
      </c>
      <c r="C429" s="78">
        <f t="shared" si="0"/>
      </c>
      <c r="D429" s="53">
        <f t="shared" si="1"/>
      </c>
      <c r="E429" s="53">
        <f t="shared" si="2"/>
      </c>
      <c r="F429" s="53">
        <f t="shared" si="3"/>
      </c>
      <c r="G429" s="53">
        <f t="shared" si="4"/>
      </c>
      <c r="H429" s="59">
        <f t="shared" si="5"/>
      </c>
      <c r="I429" s="56">
        <f t="shared" si="6"/>
      </c>
      <c r="J429" s="56">
        <f t="shared" si="9"/>
      </c>
      <c r="L429" s="46">
        <f t="shared" si="10"/>
      </c>
      <c r="M429" s="79">
        <f t="shared" si="11"/>
      </c>
      <c r="S429" s="22">
        <f>IFERROR(SMALL(资金台帐!$BA$6:$BA$6005,222),"")</f>
      </c>
      <c r="T429" s="22">
        <f>IFERROR(SMALL($S$8:$S$507,422),"")</f>
      </c>
      <c r="U429" s="22">
        <f t="shared" si="12"/>
      </c>
      <c r="V429" s="22">
        <f t="shared" si="13"/>
      </c>
      <c r="W429" s="22">
        <f t="shared" si="14"/>
      </c>
    </row>
    <row r="430">
      <c r="A430" s="60">
        <f t="shared" si="7"/>
      </c>
      <c r="B430" s="56">
        <f t="shared" si="8"/>
      </c>
      <c r="C430" s="78">
        <f t="shared" si="0"/>
      </c>
      <c r="D430" s="53">
        <f t="shared" si="1"/>
      </c>
      <c r="E430" s="53">
        <f t="shared" si="2"/>
      </c>
      <c r="F430" s="53">
        <f t="shared" si="3"/>
      </c>
      <c r="G430" s="53">
        <f t="shared" si="4"/>
      </c>
      <c r="H430" s="59">
        <f t="shared" si="5"/>
      </c>
      <c r="I430" s="56">
        <f t="shared" si="6"/>
      </c>
      <c r="J430" s="56">
        <f t="shared" si="9"/>
      </c>
      <c r="L430" s="46">
        <f t="shared" si="10"/>
      </c>
      <c r="M430" s="79">
        <f t="shared" si="11"/>
      </c>
      <c r="S430" s="22">
        <f>IFERROR(SMALL(资金台帐!$BA$6:$BA$6005,223),"")</f>
      </c>
      <c r="T430" s="22">
        <f>IFERROR(SMALL($S$8:$S$507,423),"")</f>
      </c>
      <c r="U430" s="22">
        <f t="shared" si="12"/>
      </c>
      <c r="V430" s="22">
        <f t="shared" si="13"/>
      </c>
      <c r="W430" s="22">
        <f t="shared" si="14"/>
      </c>
    </row>
    <row r="431">
      <c r="A431" s="60">
        <f t="shared" si="7"/>
      </c>
      <c r="B431" s="56">
        <f t="shared" si="8"/>
      </c>
      <c r="C431" s="78">
        <f t="shared" si="0"/>
      </c>
      <c r="D431" s="53">
        <f t="shared" si="1"/>
      </c>
      <c r="E431" s="53">
        <f t="shared" si="2"/>
      </c>
      <c r="F431" s="53">
        <f t="shared" si="3"/>
      </c>
      <c r="G431" s="53">
        <f t="shared" si="4"/>
      </c>
      <c r="H431" s="59">
        <f t="shared" si="5"/>
      </c>
      <c r="I431" s="56">
        <f t="shared" si="6"/>
      </c>
      <c r="J431" s="56">
        <f t="shared" si="9"/>
      </c>
      <c r="L431" s="46">
        <f t="shared" si="10"/>
      </c>
      <c r="M431" s="79">
        <f t="shared" si="11"/>
      </c>
      <c r="S431" s="22">
        <f>IFERROR(SMALL(资金台帐!$BA$6:$BA$6005,224),"")</f>
      </c>
      <c r="T431" s="22">
        <f>IFERROR(SMALL($S$8:$S$507,424),"")</f>
      </c>
      <c r="U431" s="22">
        <f t="shared" si="12"/>
      </c>
      <c r="V431" s="22">
        <f t="shared" si="13"/>
      </c>
      <c r="W431" s="22">
        <f t="shared" si="14"/>
      </c>
    </row>
    <row r="432">
      <c r="A432" s="60">
        <f t="shared" si="7"/>
      </c>
      <c r="B432" s="56">
        <f t="shared" si="8"/>
      </c>
      <c r="C432" s="78">
        <f t="shared" si="0"/>
      </c>
      <c r="D432" s="53">
        <f t="shared" si="1"/>
      </c>
      <c r="E432" s="53">
        <f t="shared" si="2"/>
      </c>
      <c r="F432" s="53">
        <f t="shared" si="3"/>
      </c>
      <c r="G432" s="53">
        <f t="shared" si="4"/>
      </c>
      <c r="H432" s="59">
        <f t="shared" si="5"/>
      </c>
      <c r="I432" s="56">
        <f t="shared" si="6"/>
      </c>
      <c r="J432" s="56">
        <f t="shared" si="9"/>
      </c>
      <c r="L432" s="46">
        <f t="shared" si="10"/>
      </c>
      <c r="M432" s="79">
        <f t="shared" si="11"/>
      </c>
      <c r="S432" s="22">
        <f>IFERROR(SMALL(资金台帐!$BA$6:$BA$6005,225),"")</f>
      </c>
      <c r="T432" s="22">
        <f>IFERROR(SMALL($S$8:$S$507,425),"")</f>
      </c>
      <c r="U432" s="22">
        <f t="shared" si="12"/>
      </c>
      <c r="V432" s="22">
        <f t="shared" si="13"/>
      </c>
      <c r="W432" s="22">
        <f t="shared" si="14"/>
      </c>
    </row>
    <row r="433">
      <c r="A433" s="60">
        <f t="shared" si="7"/>
      </c>
      <c r="B433" s="56">
        <f t="shared" si="8"/>
      </c>
      <c r="C433" s="78">
        <f t="shared" si="0"/>
      </c>
      <c r="D433" s="53">
        <f t="shared" si="1"/>
      </c>
      <c r="E433" s="53">
        <f t="shared" si="2"/>
      </c>
      <c r="F433" s="53">
        <f t="shared" si="3"/>
      </c>
      <c r="G433" s="53">
        <f t="shared" si="4"/>
      </c>
      <c r="H433" s="59">
        <f t="shared" si="5"/>
      </c>
      <c r="I433" s="56">
        <f t="shared" si="6"/>
      </c>
      <c r="J433" s="56">
        <f t="shared" si="9"/>
      </c>
      <c r="L433" s="46">
        <f t="shared" si="10"/>
      </c>
      <c r="M433" s="79">
        <f t="shared" si="11"/>
      </c>
      <c r="S433" s="22">
        <f>IFERROR(SMALL(资金台帐!$BA$6:$BA$6005,226),"")</f>
      </c>
      <c r="T433" s="22">
        <f>IFERROR(SMALL($S$8:$S$507,426),"")</f>
      </c>
      <c r="U433" s="22">
        <f t="shared" si="12"/>
      </c>
      <c r="V433" s="22">
        <f t="shared" si="13"/>
      </c>
      <c r="W433" s="22">
        <f t="shared" si="14"/>
      </c>
    </row>
    <row r="434">
      <c r="A434" s="60">
        <f t="shared" si="7"/>
      </c>
      <c r="B434" s="56">
        <f t="shared" si="8"/>
      </c>
      <c r="C434" s="78">
        <f t="shared" si="0"/>
      </c>
      <c r="D434" s="53">
        <f t="shared" si="1"/>
      </c>
      <c r="E434" s="53">
        <f t="shared" si="2"/>
      </c>
      <c r="F434" s="53">
        <f t="shared" si="3"/>
      </c>
      <c r="G434" s="53">
        <f t="shared" si="4"/>
      </c>
      <c r="H434" s="59">
        <f t="shared" si="5"/>
      </c>
      <c r="I434" s="56">
        <f t="shared" si="6"/>
      </c>
      <c r="J434" s="56">
        <f t="shared" si="9"/>
      </c>
      <c r="L434" s="46">
        <f t="shared" si="10"/>
      </c>
      <c r="M434" s="79">
        <f t="shared" si="11"/>
      </c>
      <c r="S434" s="22">
        <f>IFERROR(SMALL(资金台帐!$BA$6:$BA$6005,227),"")</f>
      </c>
      <c r="T434" s="22">
        <f>IFERROR(SMALL($S$8:$S$507,427),"")</f>
      </c>
      <c r="U434" s="22">
        <f t="shared" si="12"/>
      </c>
      <c r="V434" s="22">
        <f t="shared" si="13"/>
      </c>
      <c r="W434" s="22">
        <f t="shared" si="14"/>
      </c>
    </row>
    <row r="435">
      <c r="A435" s="60">
        <f t="shared" si="7"/>
      </c>
      <c r="B435" s="56">
        <f t="shared" si="8"/>
      </c>
      <c r="C435" s="78">
        <f t="shared" si="0"/>
      </c>
      <c r="D435" s="53">
        <f t="shared" si="1"/>
      </c>
      <c r="E435" s="53">
        <f t="shared" si="2"/>
      </c>
      <c r="F435" s="53">
        <f t="shared" si="3"/>
      </c>
      <c r="G435" s="53">
        <f t="shared" si="4"/>
      </c>
      <c r="H435" s="59">
        <f t="shared" si="5"/>
      </c>
      <c r="I435" s="56">
        <f t="shared" si="6"/>
      </c>
      <c r="J435" s="56">
        <f t="shared" si="9"/>
      </c>
      <c r="L435" s="46">
        <f t="shared" si="10"/>
      </c>
      <c r="M435" s="79">
        <f t="shared" si="11"/>
      </c>
      <c r="S435" s="22">
        <f>IFERROR(SMALL(资金台帐!$BA$6:$BA$6005,228),"")</f>
      </c>
      <c r="T435" s="22">
        <f>IFERROR(SMALL($S$8:$S$507,428),"")</f>
      </c>
      <c r="U435" s="22">
        <f t="shared" si="12"/>
      </c>
      <c r="V435" s="22">
        <f t="shared" si="13"/>
      </c>
      <c r="W435" s="22">
        <f t="shared" si="14"/>
      </c>
    </row>
    <row r="436">
      <c r="A436" s="60">
        <f t="shared" si="7"/>
      </c>
      <c r="B436" s="56">
        <f t="shared" si="8"/>
      </c>
      <c r="C436" s="78">
        <f t="shared" si="0"/>
      </c>
      <c r="D436" s="53">
        <f t="shared" si="1"/>
      </c>
      <c r="E436" s="53">
        <f t="shared" si="2"/>
      </c>
      <c r="F436" s="53">
        <f t="shared" si="3"/>
      </c>
      <c r="G436" s="53">
        <f t="shared" si="4"/>
      </c>
      <c r="H436" s="59">
        <f t="shared" si="5"/>
      </c>
      <c r="I436" s="56">
        <f t="shared" si="6"/>
      </c>
      <c r="J436" s="56">
        <f t="shared" si="9"/>
      </c>
      <c r="L436" s="46">
        <f t="shared" si="10"/>
      </c>
      <c r="M436" s="79">
        <f t="shared" si="11"/>
      </c>
      <c r="S436" s="22">
        <f>IFERROR(SMALL(资金台帐!$BA$6:$BA$6005,229),"")</f>
      </c>
      <c r="T436" s="22">
        <f>IFERROR(SMALL($S$8:$S$507,429),"")</f>
      </c>
      <c r="U436" s="22">
        <f t="shared" si="12"/>
      </c>
      <c r="V436" s="22">
        <f t="shared" si="13"/>
      </c>
      <c r="W436" s="22">
        <f t="shared" si="14"/>
      </c>
    </row>
    <row r="437">
      <c r="A437" s="60">
        <f t="shared" si="7"/>
      </c>
      <c r="B437" s="56">
        <f t="shared" si="8"/>
      </c>
      <c r="C437" s="78">
        <f t="shared" si="0"/>
      </c>
      <c r="D437" s="53">
        <f t="shared" si="1"/>
      </c>
      <c r="E437" s="53">
        <f t="shared" si="2"/>
      </c>
      <c r="F437" s="53">
        <f t="shared" si="3"/>
      </c>
      <c r="G437" s="53">
        <f t="shared" si="4"/>
      </c>
      <c r="H437" s="59">
        <f t="shared" si="5"/>
      </c>
      <c r="I437" s="56">
        <f t="shared" si="6"/>
      </c>
      <c r="J437" s="56">
        <f t="shared" si="9"/>
      </c>
      <c r="L437" s="46">
        <f t="shared" si="10"/>
      </c>
      <c r="M437" s="79">
        <f t="shared" si="11"/>
      </c>
      <c r="S437" s="22">
        <f>IFERROR(SMALL(资金台帐!$BA$6:$BA$6005,230),"")</f>
      </c>
      <c r="T437" s="22">
        <f>IFERROR(SMALL($S$8:$S$507,430),"")</f>
      </c>
      <c r="U437" s="22">
        <f t="shared" si="12"/>
      </c>
      <c r="V437" s="22">
        <f t="shared" si="13"/>
      </c>
      <c r="W437" s="22">
        <f t="shared" si="14"/>
      </c>
    </row>
    <row r="438">
      <c r="A438" s="60">
        <f t="shared" si="7"/>
      </c>
      <c r="B438" s="56">
        <f t="shared" si="8"/>
      </c>
      <c r="C438" s="78">
        <f t="shared" si="0"/>
      </c>
      <c r="D438" s="53">
        <f t="shared" si="1"/>
      </c>
      <c r="E438" s="53">
        <f t="shared" si="2"/>
      </c>
      <c r="F438" s="53">
        <f t="shared" si="3"/>
      </c>
      <c r="G438" s="53">
        <f t="shared" si="4"/>
      </c>
      <c r="H438" s="59">
        <f t="shared" si="5"/>
      </c>
      <c r="I438" s="56">
        <f t="shared" si="6"/>
      </c>
      <c r="J438" s="56">
        <f t="shared" si="9"/>
      </c>
      <c r="L438" s="46">
        <f t="shared" si="10"/>
      </c>
      <c r="M438" s="79">
        <f t="shared" si="11"/>
      </c>
      <c r="S438" s="22">
        <f>IFERROR(SMALL(资金台帐!$BA$6:$BA$6005,231),"")</f>
      </c>
      <c r="T438" s="22">
        <f>IFERROR(SMALL($S$8:$S$507,431),"")</f>
      </c>
      <c r="U438" s="22">
        <f t="shared" si="12"/>
      </c>
      <c r="V438" s="22">
        <f t="shared" si="13"/>
      </c>
      <c r="W438" s="22">
        <f t="shared" si="14"/>
      </c>
    </row>
    <row r="439">
      <c r="A439" s="60">
        <f t="shared" si="7"/>
      </c>
      <c r="B439" s="56">
        <f t="shared" si="8"/>
      </c>
      <c r="C439" s="78">
        <f t="shared" si="0"/>
      </c>
      <c r="D439" s="53">
        <f t="shared" si="1"/>
      </c>
      <c r="E439" s="53">
        <f t="shared" si="2"/>
      </c>
      <c r="F439" s="53">
        <f t="shared" si="3"/>
      </c>
      <c r="G439" s="53">
        <f t="shared" si="4"/>
      </c>
      <c r="H439" s="59">
        <f t="shared" si="5"/>
      </c>
      <c r="I439" s="56">
        <f t="shared" si="6"/>
      </c>
      <c r="J439" s="56">
        <f t="shared" si="9"/>
      </c>
      <c r="L439" s="46">
        <f t="shared" si="10"/>
      </c>
      <c r="M439" s="79">
        <f t="shared" si="11"/>
      </c>
      <c r="S439" s="22">
        <f>IFERROR(SMALL(资金台帐!$BA$6:$BA$6005,232),"")</f>
      </c>
      <c r="T439" s="22">
        <f>IFERROR(SMALL($S$8:$S$507,432),"")</f>
      </c>
      <c r="U439" s="22">
        <f t="shared" si="12"/>
      </c>
      <c r="V439" s="22">
        <f t="shared" si="13"/>
      </c>
      <c r="W439" s="22">
        <f t="shared" si="14"/>
      </c>
    </row>
    <row r="440">
      <c r="A440" s="60">
        <f t="shared" si="7"/>
      </c>
      <c r="B440" s="56">
        <f t="shared" si="8"/>
      </c>
      <c r="C440" s="78">
        <f t="shared" si="0"/>
      </c>
      <c r="D440" s="53">
        <f t="shared" si="1"/>
      </c>
      <c r="E440" s="53">
        <f t="shared" si="2"/>
      </c>
      <c r="F440" s="53">
        <f t="shared" si="3"/>
      </c>
      <c r="G440" s="53">
        <f t="shared" si="4"/>
      </c>
      <c r="H440" s="59">
        <f t="shared" si="5"/>
      </c>
      <c r="I440" s="56">
        <f t="shared" si="6"/>
      </c>
      <c r="J440" s="56">
        <f t="shared" si="9"/>
      </c>
      <c r="L440" s="46">
        <f t="shared" si="10"/>
      </c>
      <c r="M440" s="79">
        <f t="shared" si="11"/>
      </c>
      <c r="S440" s="22">
        <f>IFERROR(SMALL(资金台帐!$BA$6:$BA$6005,233),"")</f>
      </c>
      <c r="T440" s="22">
        <f>IFERROR(SMALL($S$8:$S$507,433),"")</f>
      </c>
      <c r="U440" s="22">
        <f t="shared" si="12"/>
      </c>
      <c r="V440" s="22">
        <f t="shared" si="13"/>
      </c>
      <c r="W440" s="22">
        <f t="shared" si="14"/>
      </c>
    </row>
    <row r="441">
      <c r="A441" s="60">
        <f t="shared" si="7"/>
      </c>
      <c r="B441" s="56">
        <f t="shared" si="8"/>
      </c>
      <c r="C441" s="78">
        <f t="shared" si="0"/>
      </c>
      <c r="D441" s="53">
        <f t="shared" si="1"/>
      </c>
      <c r="E441" s="53">
        <f t="shared" si="2"/>
      </c>
      <c r="F441" s="53">
        <f t="shared" si="3"/>
      </c>
      <c r="G441" s="53">
        <f t="shared" si="4"/>
      </c>
      <c r="H441" s="59">
        <f t="shared" si="5"/>
      </c>
      <c r="I441" s="56">
        <f t="shared" si="6"/>
      </c>
      <c r="J441" s="56">
        <f t="shared" si="9"/>
      </c>
      <c r="L441" s="46">
        <f t="shared" si="10"/>
      </c>
      <c r="M441" s="79">
        <f t="shared" si="11"/>
      </c>
      <c r="S441" s="22">
        <f>IFERROR(SMALL(资金台帐!$BA$6:$BA$6005,234),"")</f>
      </c>
      <c r="T441" s="22">
        <f>IFERROR(SMALL($S$8:$S$507,434),"")</f>
      </c>
      <c r="U441" s="22">
        <f t="shared" si="12"/>
      </c>
      <c r="V441" s="22">
        <f t="shared" si="13"/>
      </c>
      <c r="W441" s="22">
        <f t="shared" si="14"/>
      </c>
    </row>
    <row r="442">
      <c r="A442" s="60">
        <f t="shared" si="7"/>
      </c>
      <c r="B442" s="56">
        <f t="shared" si="8"/>
      </c>
      <c r="C442" s="78">
        <f t="shared" si="0"/>
      </c>
      <c r="D442" s="53">
        <f t="shared" si="1"/>
      </c>
      <c r="E442" s="53">
        <f t="shared" si="2"/>
      </c>
      <c r="F442" s="53">
        <f t="shared" si="3"/>
      </c>
      <c r="G442" s="53">
        <f t="shared" si="4"/>
      </c>
      <c r="H442" s="59">
        <f t="shared" si="5"/>
      </c>
      <c r="I442" s="56">
        <f t="shared" si="6"/>
      </c>
      <c r="J442" s="56">
        <f t="shared" si="9"/>
      </c>
      <c r="L442" s="46">
        <f t="shared" si="10"/>
      </c>
      <c r="M442" s="79">
        <f t="shared" si="11"/>
      </c>
      <c r="S442" s="22">
        <f>IFERROR(SMALL(资金台帐!$BA$6:$BA$6005,235),"")</f>
      </c>
      <c r="T442" s="22">
        <f>IFERROR(SMALL($S$8:$S$507,435),"")</f>
      </c>
      <c r="U442" s="22">
        <f t="shared" si="12"/>
      </c>
      <c r="V442" s="22">
        <f t="shared" si="13"/>
      </c>
      <c r="W442" s="22">
        <f t="shared" si="14"/>
      </c>
    </row>
    <row r="443">
      <c r="A443" s="60">
        <f t="shared" si="7"/>
      </c>
      <c r="B443" s="56">
        <f t="shared" si="8"/>
      </c>
      <c r="C443" s="78">
        <f t="shared" si="0"/>
      </c>
      <c r="D443" s="53">
        <f t="shared" si="1"/>
      </c>
      <c r="E443" s="53">
        <f t="shared" si="2"/>
      </c>
      <c r="F443" s="53">
        <f t="shared" si="3"/>
      </c>
      <c r="G443" s="53">
        <f t="shared" si="4"/>
      </c>
      <c r="H443" s="59">
        <f t="shared" si="5"/>
      </c>
      <c r="I443" s="56">
        <f t="shared" si="6"/>
      </c>
      <c r="J443" s="56">
        <f t="shared" si="9"/>
      </c>
      <c r="L443" s="46">
        <f t="shared" si="10"/>
      </c>
      <c r="M443" s="79">
        <f t="shared" si="11"/>
      </c>
      <c r="S443" s="22">
        <f>IFERROR(SMALL(资金台帐!$BA$6:$BA$6005,236),"")</f>
      </c>
      <c r="T443" s="22">
        <f>IFERROR(SMALL($S$8:$S$507,436),"")</f>
      </c>
      <c r="U443" s="22">
        <f t="shared" si="12"/>
      </c>
      <c r="V443" s="22">
        <f t="shared" si="13"/>
      </c>
      <c r="W443" s="22">
        <f t="shared" si="14"/>
      </c>
    </row>
    <row r="444">
      <c r="A444" s="60">
        <f t="shared" si="7"/>
      </c>
      <c r="B444" s="56">
        <f t="shared" si="8"/>
      </c>
      <c r="C444" s="78">
        <f t="shared" si="0"/>
      </c>
      <c r="D444" s="53">
        <f t="shared" si="1"/>
      </c>
      <c r="E444" s="53">
        <f t="shared" si="2"/>
      </c>
      <c r="F444" s="53">
        <f t="shared" si="3"/>
      </c>
      <c r="G444" s="53">
        <f t="shared" si="4"/>
      </c>
      <c r="H444" s="59">
        <f t="shared" si="5"/>
      </c>
      <c r="I444" s="56">
        <f t="shared" si="6"/>
      </c>
      <c r="J444" s="56">
        <f t="shared" si="9"/>
      </c>
      <c r="L444" s="46">
        <f t="shared" si="10"/>
      </c>
      <c r="M444" s="79">
        <f t="shared" si="11"/>
      </c>
      <c r="S444" s="22">
        <f>IFERROR(SMALL(资金台帐!$BA$6:$BA$6005,237),"")</f>
      </c>
      <c r="T444" s="22">
        <f>IFERROR(SMALL($S$8:$S$507,437),"")</f>
      </c>
      <c r="U444" s="22">
        <f t="shared" si="12"/>
      </c>
      <c r="V444" s="22">
        <f t="shared" si="13"/>
      </c>
      <c r="W444" s="22">
        <f t="shared" si="14"/>
      </c>
    </row>
    <row r="445">
      <c r="A445" s="60">
        <f t="shared" si="7"/>
      </c>
      <c r="B445" s="56">
        <f t="shared" si="8"/>
      </c>
      <c r="C445" s="78">
        <f t="shared" si="0"/>
      </c>
      <c r="D445" s="53">
        <f t="shared" si="1"/>
      </c>
      <c r="E445" s="53">
        <f t="shared" si="2"/>
      </c>
      <c r="F445" s="53">
        <f t="shared" si="3"/>
      </c>
      <c r="G445" s="53">
        <f t="shared" si="4"/>
      </c>
      <c r="H445" s="59">
        <f t="shared" si="5"/>
      </c>
      <c r="I445" s="56">
        <f t="shared" si="6"/>
      </c>
      <c r="J445" s="56">
        <f t="shared" si="9"/>
      </c>
      <c r="L445" s="46">
        <f t="shared" si="10"/>
      </c>
      <c r="M445" s="79">
        <f t="shared" si="11"/>
      </c>
      <c r="S445" s="22">
        <f>IFERROR(SMALL(资金台帐!$BA$6:$BA$6005,238),"")</f>
      </c>
      <c r="T445" s="22">
        <f>IFERROR(SMALL($S$8:$S$507,438),"")</f>
      </c>
      <c r="U445" s="22">
        <f t="shared" si="12"/>
      </c>
      <c r="V445" s="22">
        <f t="shared" si="13"/>
      </c>
      <c r="W445" s="22">
        <f t="shared" si="14"/>
      </c>
    </row>
    <row r="446">
      <c r="A446" s="60">
        <f t="shared" si="7"/>
      </c>
      <c r="B446" s="56">
        <f t="shared" si="8"/>
      </c>
      <c r="C446" s="78">
        <f t="shared" si="0"/>
      </c>
      <c r="D446" s="53">
        <f t="shared" si="1"/>
      </c>
      <c r="E446" s="53">
        <f t="shared" si="2"/>
      </c>
      <c r="F446" s="53">
        <f t="shared" si="3"/>
      </c>
      <c r="G446" s="53">
        <f t="shared" si="4"/>
      </c>
      <c r="H446" s="59">
        <f t="shared" si="5"/>
      </c>
      <c r="I446" s="56">
        <f t="shared" si="6"/>
      </c>
      <c r="J446" s="56">
        <f t="shared" si="9"/>
      </c>
      <c r="L446" s="46">
        <f t="shared" si="10"/>
      </c>
      <c r="M446" s="79">
        <f t="shared" si="11"/>
      </c>
      <c r="S446" s="22">
        <f>IFERROR(SMALL(资金台帐!$BA$6:$BA$6005,239),"")</f>
      </c>
      <c r="T446" s="22">
        <f>IFERROR(SMALL($S$8:$S$507,439),"")</f>
      </c>
      <c r="U446" s="22">
        <f t="shared" si="12"/>
      </c>
      <c r="V446" s="22">
        <f t="shared" si="13"/>
      </c>
      <c r="W446" s="22">
        <f t="shared" si="14"/>
      </c>
    </row>
    <row r="447">
      <c r="A447" s="60">
        <f t="shared" si="7"/>
      </c>
      <c r="B447" s="56">
        <f t="shared" si="8"/>
      </c>
      <c r="C447" s="78">
        <f t="shared" si="0"/>
      </c>
      <c r="D447" s="53">
        <f t="shared" si="1"/>
      </c>
      <c r="E447" s="53">
        <f t="shared" si="2"/>
      </c>
      <c r="F447" s="53">
        <f t="shared" si="3"/>
      </c>
      <c r="G447" s="53">
        <f t="shared" si="4"/>
      </c>
      <c r="H447" s="59">
        <f t="shared" si="5"/>
      </c>
      <c r="I447" s="56">
        <f t="shared" si="6"/>
      </c>
      <c r="J447" s="56">
        <f t="shared" si="9"/>
      </c>
      <c r="L447" s="46">
        <f t="shared" si="10"/>
      </c>
      <c r="M447" s="79">
        <f t="shared" si="11"/>
      </c>
      <c r="S447" s="22">
        <f>IFERROR(SMALL(资金台帐!$BA$6:$BA$6005,240),"")</f>
      </c>
      <c r="T447" s="22">
        <f>IFERROR(SMALL($S$8:$S$507,440),"")</f>
      </c>
      <c r="U447" s="22">
        <f t="shared" si="12"/>
      </c>
      <c r="V447" s="22">
        <f t="shared" si="13"/>
      </c>
      <c r="W447" s="22">
        <f t="shared" si="14"/>
      </c>
    </row>
    <row r="448">
      <c r="A448" s="60">
        <f t="shared" si="7"/>
      </c>
      <c r="B448" s="56">
        <f t="shared" si="8"/>
      </c>
      <c r="C448" s="78">
        <f t="shared" si="0"/>
      </c>
      <c r="D448" s="53">
        <f t="shared" si="1"/>
      </c>
      <c r="E448" s="53">
        <f t="shared" si="2"/>
      </c>
      <c r="F448" s="53">
        <f t="shared" si="3"/>
      </c>
      <c r="G448" s="53">
        <f t="shared" si="4"/>
      </c>
      <c r="H448" s="59">
        <f t="shared" si="5"/>
      </c>
      <c r="I448" s="56">
        <f t="shared" si="6"/>
      </c>
      <c r="J448" s="56">
        <f t="shared" si="9"/>
      </c>
      <c r="L448" s="46">
        <f t="shared" si="10"/>
      </c>
      <c r="M448" s="79">
        <f t="shared" si="11"/>
      </c>
      <c r="S448" s="22">
        <f>IFERROR(SMALL(资金台帐!$BA$6:$BA$6005,241),"")</f>
      </c>
      <c r="T448" s="22">
        <f>IFERROR(SMALL($S$8:$S$507,441),"")</f>
      </c>
      <c r="U448" s="22">
        <f t="shared" si="12"/>
      </c>
      <c r="V448" s="22">
        <f t="shared" si="13"/>
      </c>
      <c r="W448" s="22">
        <f t="shared" si="14"/>
      </c>
    </row>
    <row r="449">
      <c r="A449" s="60">
        <f t="shared" si="7"/>
      </c>
      <c r="B449" s="56">
        <f t="shared" si="8"/>
      </c>
      <c r="C449" s="78">
        <f t="shared" si="0"/>
      </c>
      <c r="D449" s="53">
        <f t="shared" si="1"/>
      </c>
      <c r="E449" s="53">
        <f t="shared" si="2"/>
      </c>
      <c r="F449" s="53">
        <f t="shared" si="3"/>
      </c>
      <c r="G449" s="53">
        <f t="shared" si="4"/>
      </c>
      <c r="H449" s="59">
        <f t="shared" si="5"/>
      </c>
      <c r="I449" s="56">
        <f t="shared" si="6"/>
      </c>
      <c r="J449" s="56">
        <f t="shared" si="9"/>
      </c>
      <c r="L449" s="46">
        <f t="shared" si="10"/>
      </c>
      <c r="M449" s="79">
        <f t="shared" si="11"/>
      </c>
      <c r="S449" s="22">
        <f>IFERROR(SMALL(资金台帐!$BA$6:$BA$6005,242),"")</f>
      </c>
      <c r="T449" s="22">
        <f>IFERROR(SMALL($S$8:$S$507,442),"")</f>
      </c>
      <c r="U449" s="22">
        <f t="shared" si="12"/>
      </c>
      <c r="V449" s="22">
        <f t="shared" si="13"/>
      </c>
      <c r="W449" s="22">
        <f t="shared" si="14"/>
      </c>
    </row>
    <row r="450">
      <c r="A450" s="60">
        <f t="shared" si="7"/>
      </c>
      <c r="B450" s="56">
        <f t="shared" si="8"/>
      </c>
      <c r="C450" s="78">
        <f t="shared" si="0"/>
      </c>
      <c r="D450" s="53">
        <f t="shared" si="1"/>
      </c>
      <c r="E450" s="53">
        <f t="shared" si="2"/>
      </c>
      <c r="F450" s="53">
        <f t="shared" si="3"/>
      </c>
      <c r="G450" s="53">
        <f t="shared" si="4"/>
      </c>
      <c r="H450" s="59">
        <f t="shared" si="5"/>
      </c>
      <c r="I450" s="56">
        <f t="shared" si="6"/>
      </c>
      <c r="J450" s="56">
        <f t="shared" si="9"/>
      </c>
      <c r="L450" s="46">
        <f t="shared" si="10"/>
      </c>
      <c r="M450" s="79">
        <f t="shared" si="11"/>
      </c>
      <c r="S450" s="22">
        <f>IFERROR(SMALL(资金台帐!$BA$6:$BA$6005,243),"")</f>
      </c>
      <c r="T450" s="22">
        <f>IFERROR(SMALL($S$8:$S$507,443),"")</f>
      </c>
      <c r="U450" s="22">
        <f t="shared" si="12"/>
      </c>
      <c r="V450" s="22">
        <f t="shared" si="13"/>
      </c>
      <c r="W450" s="22">
        <f t="shared" si="14"/>
      </c>
    </row>
    <row r="451">
      <c r="A451" s="60">
        <f t="shared" si="7"/>
      </c>
      <c r="B451" s="56">
        <f t="shared" si="8"/>
      </c>
      <c r="C451" s="78">
        <f t="shared" si="0"/>
      </c>
      <c r="D451" s="53">
        <f t="shared" si="1"/>
      </c>
      <c r="E451" s="53">
        <f t="shared" si="2"/>
      </c>
      <c r="F451" s="53">
        <f t="shared" si="3"/>
      </c>
      <c r="G451" s="53">
        <f t="shared" si="4"/>
      </c>
      <c r="H451" s="59">
        <f t="shared" si="5"/>
      </c>
      <c r="I451" s="56">
        <f t="shared" si="6"/>
      </c>
      <c r="J451" s="56">
        <f t="shared" si="9"/>
      </c>
      <c r="L451" s="46">
        <f t="shared" si="10"/>
      </c>
      <c r="M451" s="79">
        <f t="shared" si="11"/>
      </c>
      <c r="S451" s="22">
        <f>IFERROR(SMALL(资金台帐!$BA$6:$BA$6005,244),"")</f>
      </c>
      <c r="T451" s="22">
        <f>IFERROR(SMALL($S$8:$S$507,444),"")</f>
      </c>
      <c r="U451" s="22">
        <f t="shared" si="12"/>
      </c>
      <c r="V451" s="22">
        <f t="shared" si="13"/>
      </c>
      <c r="W451" s="22">
        <f t="shared" si="14"/>
      </c>
    </row>
    <row r="452">
      <c r="A452" s="60">
        <f t="shared" si="7"/>
      </c>
      <c r="B452" s="56">
        <f t="shared" si="8"/>
      </c>
      <c r="C452" s="78">
        <f t="shared" si="0"/>
      </c>
      <c r="D452" s="53">
        <f t="shared" si="1"/>
      </c>
      <c r="E452" s="53">
        <f t="shared" si="2"/>
      </c>
      <c r="F452" s="53">
        <f t="shared" si="3"/>
      </c>
      <c r="G452" s="53">
        <f t="shared" si="4"/>
      </c>
      <c r="H452" s="59">
        <f t="shared" si="5"/>
      </c>
      <c r="I452" s="56">
        <f t="shared" si="6"/>
      </c>
      <c r="J452" s="56">
        <f t="shared" si="9"/>
      </c>
      <c r="L452" s="46">
        <f t="shared" si="10"/>
      </c>
      <c r="M452" s="79">
        <f t="shared" si="11"/>
      </c>
      <c r="S452" s="22">
        <f>IFERROR(SMALL(资金台帐!$BA$6:$BA$6005,245),"")</f>
      </c>
      <c r="T452" s="22">
        <f>IFERROR(SMALL($S$8:$S$507,445),"")</f>
      </c>
      <c r="U452" s="22">
        <f t="shared" si="12"/>
      </c>
      <c r="V452" s="22">
        <f t="shared" si="13"/>
      </c>
      <c r="W452" s="22">
        <f t="shared" si="14"/>
      </c>
    </row>
    <row r="453">
      <c r="A453" s="60">
        <f t="shared" si="7"/>
      </c>
      <c r="B453" s="56">
        <f t="shared" si="8"/>
      </c>
      <c r="C453" s="78">
        <f t="shared" si="0"/>
      </c>
      <c r="D453" s="53">
        <f t="shared" si="1"/>
      </c>
      <c r="E453" s="53">
        <f t="shared" si="2"/>
      </c>
      <c r="F453" s="53">
        <f t="shared" si="3"/>
      </c>
      <c r="G453" s="53">
        <f t="shared" si="4"/>
      </c>
      <c r="H453" s="59">
        <f t="shared" si="5"/>
      </c>
      <c r="I453" s="56">
        <f t="shared" si="6"/>
      </c>
      <c r="J453" s="56">
        <f t="shared" si="9"/>
      </c>
      <c r="L453" s="46">
        <f t="shared" si="10"/>
      </c>
      <c r="M453" s="79">
        <f t="shared" si="11"/>
      </c>
      <c r="S453" s="22">
        <f>IFERROR(SMALL(资金台帐!$BA$6:$BA$6005,246),"")</f>
      </c>
      <c r="T453" s="22">
        <f>IFERROR(SMALL($S$8:$S$507,446),"")</f>
      </c>
      <c r="U453" s="22">
        <f t="shared" si="12"/>
      </c>
      <c r="V453" s="22">
        <f t="shared" si="13"/>
      </c>
      <c r="W453" s="22">
        <f t="shared" si="14"/>
      </c>
    </row>
    <row r="454">
      <c r="A454" s="60">
        <f t="shared" si="7"/>
      </c>
      <c r="B454" s="56">
        <f t="shared" si="8"/>
      </c>
      <c r="C454" s="78">
        <f t="shared" si="0"/>
      </c>
      <c r="D454" s="53">
        <f t="shared" si="1"/>
      </c>
      <c r="E454" s="53">
        <f t="shared" si="2"/>
      </c>
      <c r="F454" s="53">
        <f t="shared" si="3"/>
      </c>
      <c r="G454" s="53">
        <f t="shared" si="4"/>
      </c>
      <c r="H454" s="59">
        <f t="shared" si="5"/>
      </c>
      <c r="I454" s="56">
        <f t="shared" si="6"/>
      </c>
      <c r="J454" s="56">
        <f t="shared" si="9"/>
      </c>
      <c r="L454" s="46">
        <f t="shared" si="10"/>
      </c>
      <c r="M454" s="79">
        <f t="shared" si="11"/>
      </c>
      <c r="S454" s="22">
        <f>IFERROR(SMALL(资金台帐!$BA$6:$BA$6005,247),"")</f>
      </c>
      <c r="T454" s="22">
        <f>IFERROR(SMALL($S$8:$S$507,447),"")</f>
      </c>
      <c r="U454" s="22">
        <f t="shared" si="12"/>
      </c>
      <c r="V454" s="22">
        <f t="shared" si="13"/>
      </c>
      <c r="W454" s="22">
        <f t="shared" si="14"/>
      </c>
    </row>
    <row r="455">
      <c r="A455" s="60">
        <f t="shared" si="7"/>
      </c>
      <c r="B455" s="56">
        <f t="shared" si="8"/>
      </c>
      <c r="C455" s="78">
        <f t="shared" si="0"/>
      </c>
      <c r="D455" s="53">
        <f t="shared" si="1"/>
      </c>
      <c r="E455" s="53">
        <f t="shared" si="2"/>
      </c>
      <c r="F455" s="53">
        <f t="shared" si="3"/>
      </c>
      <c r="G455" s="53">
        <f t="shared" si="4"/>
      </c>
      <c r="H455" s="59">
        <f t="shared" si="5"/>
      </c>
      <c r="I455" s="56">
        <f t="shared" si="6"/>
      </c>
      <c r="J455" s="56">
        <f t="shared" si="9"/>
      </c>
      <c r="L455" s="46">
        <f t="shared" si="10"/>
      </c>
      <c r="M455" s="79">
        <f t="shared" si="11"/>
      </c>
      <c r="S455" s="22">
        <f>IFERROR(SMALL(资金台帐!$BA$6:$BA$6005,248),"")</f>
      </c>
      <c r="T455" s="22">
        <f>IFERROR(SMALL($S$8:$S$507,448),"")</f>
      </c>
      <c r="U455" s="22">
        <f t="shared" si="12"/>
      </c>
      <c r="V455" s="22">
        <f t="shared" si="13"/>
      </c>
      <c r="W455" s="22">
        <f t="shared" si="14"/>
      </c>
    </row>
    <row r="456">
      <c r="A456" s="60">
        <f t="shared" si="7"/>
      </c>
      <c r="B456" s="56">
        <f t="shared" si="8"/>
      </c>
      <c r="C456" s="78">
        <f t="shared" si="0"/>
      </c>
      <c r="D456" s="53">
        <f t="shared" si="1"/>
      </c>
      <c r="E456" s="53">
        <f t="shared" si="2"/>
      </c>
      <c r="F456" s="53">
        <f t="shared" si="3"/>
      </c>
      <c r="G456" s="53">
        <f t="shared" si="4"/>
      </c>
      <c r="H456" s="59">
        <f t="shared" si="5"/>
      </c>
      <c r="I456" s="56">
        <f t="shared" si="6"/>
      </c>
      <c r="J456" s="56">
        <f t="shared" si="9"/>
      </c>
      <c r="L456" s="46">
        <f t="shared" si="10"/>
      </c>
      <c r="M456" s="79">
        <f t="shared" si="11"/>
      </c>
      <c r="S456" s="22">
        <f>IFERROR(SMALL(资金台帐!$BA$6:$BA$6005,249),"")</f>
      </c>
      <c r="T456" s="22">
        <f>IFERROR(SMALL($S$8:$S$507,449),"")</f>
      </c>
      <c r="U456" s="22">
        <f t="shared" si="12"/>
      </c>
      <c r="V456" s="22">
        <f t="shared" si="13"/>
      </c>
      <c r="W456" s="22">
        <f t="shared" si="14"/>
      </c>
    </row>
    <row r="457">
      <c r="A457" s="60">
        <f t="shared" si="7"/>
      </c>
      <c r="B457" s="56">
        <f t="shared" si="8"/>
      </c>
      <c r="C457" s="78">
        <f t="shared" si="0"/>
      </c>
      <c r="D457" s="53">
        <f t="shared" si="1"/>
      </c>
      <c r="E457" s="53">
        <f t="shared" si="2"/>
      </c>
      <c r="F457" s="53">
        <f t="shared" si="3"/>
      </c>
      <c r="G457" s="53">
        <f t="shared" si="4"/>
      </c>
      <c r="H457" s="59">
        <f t="shared" si="5"/>
      </c>
      <c r="I457" s="56">
        <f t="shared" si="6"/>
      </c>
      <c r="J457" s="56">
        <f t="shared" si="9"/>
      </c>
      <c r="L457" s="46">
        <f t="shared" si="10"/>
      </c>
      <c r="M457" s="79">
        <f t="shared" si="11"/>
      </c>
      <c r="S457" s="22">
        <f>IFERROR(SMALL(资金台帐!$BA$6:$BA$6005,250),"")</f>
      </c>
      <c r="T457" s="22">
        <f>IFERROR(SMALL($S$8:$S$507,450),"")</f>
      </c>
      <c r="U457" s="22">
        <f t="shared" si="12"/>
      </c>
      <c r="V457" s="22">
        <f t="shared" si="13"/>
      </c>
      <c r="W457" s="22">
        <f t="shared" si="14"/>
      </c>
    </row>
    <row r="458">
      <c r="A458" s="60">
        <f t="shared" si="7"/>
      </c>
      <c r="B458" s="56">
        <f t="shared" si="8"/>
      </c>
      <c r="C458" s="78">
        <f t="shared" si="0"/>
      </c>
      <c r="D458" s="53">
        <f t="shared" si="1"/>
      </c>
      <c r="E458" s="53">
        <f t="shared" si="2"/>
      </c>
      <c r="F458" s="53">
        <f t="shared" si="3"/>
      </c>
      <c r="G458" s="53">
        <f t="shared" si="4"/>
      </c>
      <c r="H458" s="59">
        <f t="shared" si="5"/>
      </c>
      <c r="I458" s="56">
        <f t="shared" si="6"/>
      </c>
      <c r="J458" s="56">
        <f t="shared" si="9"/>
      </c>
      <c r="L458" s="46">
        <f t="shared" si="10"/>
      </c>
      <c r="M458" s="79">
        <f t="shared" si="11"/>
      </c>
      <c r="S458" s="22">
        <f>IFERROR(SMALL(资金台帐!$BA$6:$BA$6005,251),"")</f>
      </c>
      <c r="T458" s="22">
        <f>IFERROR(SMALL($S$8:$S$507,451),"")</f>
      </c>
      <c r="U458" s="22">
        <f t="shared" si="12"/>
      </c>
      <c r="V458" s="22">
        <f t="shared" si="13"/>
      </c>
      <c r="W458" s="22">
        <f t="shared" si="14"/>
      </c>
    </row>
    <row r="459">
      <c r="A459" s="60">
        <f t="shared" si="7"/>
      </c>
      <c r="B459" s="56">
        <f t="shared" si="8"/>
      </c>
      <c r="C459" s="78">
        <f t="shared" si="0"/>
      </c>
      <c r="D459" s="53">
        <f t="shared" si="1"/>
      </c>
      <c r="E459" s="53">
        <f t="shared" si="2"/>
      </c>
      <c r="F459" s="53">
        <f t="shared" si="3"/>
      </c>
      <c r="G459" s="53">
        <f t="shared" si="4"/>
      </c>
      <c r="H459" s="59">
        <f t="shared" si="5"/>
      </c>
      <c r="I459" s="56">
        <f t="shared" si="6"/>
      </c>
      <c r="J459" s="56">
        <f t="shared" si="9"/>
      </c>
      <c r="L459" s="46">
        <f t="shared" si="10"/>
      </c>
      <c r="M459" s="79">
        <f t="shared" si="11"/>
      </c>
      <c r="S459" s="22">
        <f>IFERROR(SMALL(资金台帐!$BA$6:$BA$6005,252),"")</f>
      </c>
      <c r="T459" s="22">
        <f>IFERROR(SMALL($S$8:$S$507,452),"")</f>
      </c>
      <c r="U459" s="22">
        <f t="shared" si="12"/>
      </c>
      <c r="V459" s="22">
        <f t="shared" si="13"/>
      </c>
      <c r="W459" s="22">
        <f t="shared" si="14"/>
      </c>
    </row>
    <row r="460">
      <c r="A460" s="60">
        <f t="shared" si="7"/>
      </c>
      <c r="B460" s="56">
        <f t="shared" si="8"/>
      </c>
      <c r="C460" s="78">
        <f t="shared" si="0"/>
      </c>
      <c r="D460" s="53">
        <f t="shared" si="1"/>
      </c>
      <c r="E460" s="53">
        <f t="shared" si="2"/>
      </c>
      <c r="F460" s="53">
        <f t="shared" si="3"/>
      </c>
      <c r="G460" s="53">
        <f t="shared" si="4"/>
      </c>
      <c r="H460" s="59">
        <f t="shared" si="5"/>
      </c>
      <c r="I460" s="56">
        <f t="shared" si="6"/>
      </c>
      <c r="J460" s="56">
        <f t="shared" si="9"/>
      </c>
      <c r="L460" s="46">
        <f t="shared" si="10"/>
      </c>
      <c r="M460" s="79">
        <f t="shared" si="11"/>
      </c>
      <c r="S460" s="22">
        <f>IFERROR(SMALL(资金台帐!$BA$6:$BA$6005,253),"")</f>
      </c>
      <c r="T460" s="22">
        <f>IFERROR(SMALL($S$8:$S$507,453),"")</f>
      </c>
      <c r="U460" s="22">
        <f t="shared" si="12"/>
      </c>
      <c r="V460" s="22">
        <f t="shared" si="13"/>
      </c>
      <c r="W460" s="22">
        <f t="shared" si="14"/>
      </c>
    </row>
    <row r="461">
      <c r="A461" s="60">
        <f t="shared" si="7"/>
      </c>
      <c r="B461" s="56">
        <f t="shared" si="8"/>
      </c>
      <c r="C461" s="78">
        <f t="shared" si="0"/>
      </c>
      <c r="D461" s="53">
        <f t="shared" si="1"/>
      </c>
      <c r="E461" s="53">
        <f t="shared" si="2"/>
      </c>
      <c r="F461" s="53">
        <f t="shared" si="3"/>
      </c>
      <c r="G461" s="53">
        <f t="shared" si="4"/>
      </c>
      <c r="H461" s="59">
        <f t="shared" si="5"/>
      </c>
      <c r="I461" s="56">
        <f t="shared" si="6"/>
      </c>
      <c r="J461" s="56">
        <f t="shared" si="9"/>
      </c>
      <c r="L461" s="46">
        <f t="shared" si="10"/>
      </c>
      <c r="M461" s="79">
        <f t="shared" si="11"/>
      </c>
      <c r="S461" s="22">
        <f>IFERROR(SMALL(资金台帐!$BA$6:$BA$6005,254),"")</f>
      </c>
      <c r="T461" s="22">
        <f>IFERROR(SMALL($S$8:$S$507,454),"")</f>
      </c>
      <c r="U461" s="22">
        <f t="shared" si="12"/>
      </c>
      <c r="V461" s="22">
        <f t="shared" si="13"/>
      </c>
      <c r="W461" s="22">
        <f t="shared" si="14"/>
      </c>
    </row>
    <row r="462">
      <c r="A462" s="60">
        <f t="shared" si="7"/>
      </c>
      <c r="B462" s="56">
        <f t="shared" si="8"/>
      </c>
      <c r="C462" s="78">
        <f t="shared" si="0"/>
      </c>
      <c r="D462" s="53">
        <f t="shared" si="1"/>
      </c>
      <c r="E462" s="53">
        <f t="shared" si="2"/>
      </c>
      <c r="F462" s="53">
        <f t="shared" si="3"/>
      </c>
      <c r="G462" s="53">
        <f t="shared" si="4"/>
      </c>
      <c r="H462" s="59">
        <f t="shared" si="5"/>
      </c>
      <c r="I462" s="56">
        <f t="shared" si="6"/>
      </c>
      <c r="J462" s="56">
        <f t="shared" si="9"/>
      </c>
      <c r="L462" s="46">
        <f t="shared" si="10"/>
      </c>
      <c r="M462" s="79">
        <f t="shared" si="11"/>
      </c>
      <c r="S462" s="22">
        <f>IFERROR(SMALL(资金台帐!$BA$6:$BA$6005,255),"")</f>
      </c>
      <c r="T462" s="22">
        <f>IFERROR(SMALL($S$8:$S$507,455),"")</f>
      </c>
      <c r="U462" s="22">
        <f t="shared" si="12"/>
      </c>
      <c r="V462" s="22">
        <f t="shared" si="13"/>
      </c>
      <c r="W462" s="22">
        <f t="shared" si="14"/>
      </c>
    </row>
    <row r="463">
      <c r="A463" s="60">
        <f t="shared" si="7"/>
      </c>
      <c r="B463" s="56">
        <f t="shared" si="8"/>
      </c>
      <c r="C463" s="78">
        <f t="shared" si="0"/>
      </c>
      <c r="D463" s="53">
        <f t="shared" si="1"/>
      </c>
      <c r="E463" s="53">
        <f t="shared" si="2"/>
      </c>
      <c r="F463" s="53">
        <f t="shared" si="3"/>
      </c>
      <c r="G463" s="53">
        <f t="shared" si="4"/>
      </c>
      <c r="H463" s="59">
        <f t="shared" si="5"/>
      </c>
      <c r="I463" s="56">
        <f t="shared" si="6"/>
      </c>
      <c r="J463" s="56">
        <f t="shared" si="9"/>
      </c>
      <c r="L463" s="46">
        <f t="shared" si="10"/>
      </c>
      <c r="M463" s="79">
        <f t="shared" si="11"/>
      </c>
      <c r="S463" s="22">
        <f>IFERROR(SMALL(资金台帐!$BA$6:$BA$6005,256),"")</f>
      </c>
      <c r="T463" s="22">
        <f>IFERROR(SMALL($S$8:$S$507,456),"")</f>
      </c>
      <c r="U463" s="22">
        <f t="shared" si="12"/>
      </c>
      <c r="V463" s="22">
        <f t="shared" si="13"/>
      </c>
      <c r="W463" s="22">
        <f t="shared" si="14"/>
      </c>
    </row>
    <row r="464">
      <c r="A464" s="60">
        <f t="shared" si="7"/>
      </c>
      <c r="B464" s="56">
        <f t="shared" si="8"/>
      </c>
      <c r="C464" s="78">
        <f t="shared" si="0"/>
      </c>
      <c r="D464" s="53">
        <f t="shared" si="1"/>
      </c>
      <c r="E464" s="53">
        <f t="shared" si="2"/>
      </c>
      <c r="F464" s="53">
        <f t="shared" si="3"/>
      </c>
      <c r="G464" s="53">
        <f t="shared" si="4"/>
      </c>
      <c r="H464" s="59">
        <f t="shared" si="5"/>
      </c>
      <c r="I464" s="56">
        <f t="shared" si="6"/>
      </c>
      <c r="J464" s="56">
        <f t="shared" si="9"/>
      </c>
      <c r="L464" s="46">
        <f t="shared" si="10"/>
      </c>
      <c r="M464" s="79">
        <f t="shared" si="11"/>
      </c>
      <c r="S464" s="22">
        <f>IFERROR(SMALL(资金台帐!$BA$6:$BA$6005,257),"")</f>
      </c>
      <c r="T464" s="22">
        <f>IFERROR(SMALL($S$8:$S$507,457),"")</f>
      </c>
      <c r="U464" s="22">
        <f t="shared" si="12"/>
      </c>
      <c r="V464" s="22">
        <f t="shared" si="13"/>
      </c>
      <c r="W464" s="22">
        <f t="shared" si="14"/>
      </c>
    </row>
    <row r="465">
      <c r="A465" s="60">
        <f t="shared" si="7"/>
      </c>
      <c r="B465" s="56">
        <f t="shared" si="8"/>
      </c>
      <c r="C465" s="78">
        <f t="shared" si="0"/>
      </c>
      <c r="D465" s="53">
        <f t="shared" si="1"/>
      </c>
      <c r="E465" s="53">
        <f t="shared" si="2"/>
      </c>
      <c r="F465" s="53">
        <f t="shared" si="3"/>
      </c>
      <c r="G465" s="53">
        <f t="shared" si="4"/>
      </c>
      <c r="H465" s="59">
        <f t="shared" si="5"/>
      </c>
      <c r="I465" s="56">
        <f t="shared" si="6"/>
      </c>
      <c r="J465" s="56">
        <f t="shared" si="9"/>
      </c>
      <c r="L465" s="46">
        <f t="shared" si="10"/>
      </c>
      <c r="M465" s="79">
        <f t="shared" si="11"/>
      </c>
      <c r="S465" s="22">
        <f>IFERROR(SMALL(资金台帐!$BA$6:$BA$6005,258),"")</f>
      </c>
      <c r="T465" s="22">
        <f>IFERROR(SMALL($S$8:$S$507,458),"")</f>
      </c>
      <c r="U465" s="22">
        <f t="shared" si="12"/>
      </c>
      <c r="V465" s="22">
        <f t="shared" si="13"/>
      </c>
      <c r="W465" s="22">
        <f t="shared" si="14"/>
      </c>
    </row>
    <row r="466">
      <c r="A466" s="60">
        <f t="shared" si="7"/>
      </c>
      <c r="B466" s="56">
        <f t="shared" si="8"/>
      </c>
      <c r="C466" s="78">
        <f t="shared" si="0"/>
      </c>
      <c r="D466" s="53">
        <f t="shared" si="1"/>
      </c>
      <c r="E466" s="53">
        <f t="shared" si="2"/>
      </c>
      <c r="F466" s="53">
        <f t="shared" si="3"/>
      </c>
      <c r="G466" s="53">
        <f t="shared" si="4"/>
      </c>
      <c r="H466" s="59">
        <f t="shared" si="5"/>
      </c>
      <c r="I466" s="56">
        <f t="shared" si="6"/>
      </c>
      <c r="J466" s="56">
        <f t="shared" si="9"/>
      </c>
      <c r="L466" s="46">
        <f t="shared" si="10"/>
      </c>
      <c r="M466" s="79">
        <f t="shared" si="11"/>
      </c>
      <c r="S466" s="22">
        <f>IFERROR(SMALL(资金台帐!$BA$6:$BA$6005,259),"")</f>
      </c>
      <c r="T466" s="22">
        <f>IFERROR(SMALL($S$8:$S$507,459),"")</f>
      </c>
      <c r="U466" s="22">
        <f t="shared" si="12"/>
      </c>
      <c r="V466" s="22">
        <f t="shared" si="13"/>
      </c>
      <c r="W466" s="22">
        <f t="shared" si="14"/>
      </c>
    </row>
    <row r="467">
      <c r="A467" s="60">
        <f t="shared" si="7"/>
      </c>
      <c r="B467" s="56">
        <f t="shared" si="8"/>
      </c>
      <c r="C467" s="78">
        <f t="shared" si="0"/>
      </c>
      <c r="D467" s="53">
        <f t="shared" si="1"/>
      </c>
      <c r="E467" s="53">
        <f t="shared" si="2"/>
      </c>
      <c r="F467" s="53">
        <f t="shared" si="3"/>
      </c>
      <c r="G467" s="53">
        <f t="shared" si="4"/>
      </c>
      <c r="H467" s="59">
        <f t="shared" si="5"/>
      </c>
      <c r="I467" s="56">
        <f t="shared" si="6"/>
      </c>
      <c r="J467" s="56">
        <f t="shared" si="9"/>
      </c>
      <c r="L467" s="46">
        <f t="shared" si="10"/>
      </c>
      <c r="M467" s="79">
        <f t="shared" si="11"/>
      </c>
      <c r="S467" s="22">
        <f>IFERROR(SMALL(资金台帐!$BA$6:$BA$6005,260),"")</f>
      </c>
      <c r="T467" s="22">
        <f>IFERROR(SMALL($S$8:$S$507,460),"")</f>
      </c>
      <c r="U467" s="22">
        <f t="shared" si="12"/>
      </c>
      <c r="V467" s="22">
        <f t="shared" si="13"/>
      </c>
      <c r="W467" s="22">
        <f t="shared" si="14"/>
      </c>
    </row>
    <row r="468">
      <c r="A468" s="60">
        <f t="shared" si="7"/>
      </c>
      <c r="B468" s="56">
        <f t="shared" si="8"/>
      </c>
      <c r="C468" s="78">
        <f t="shared" si="0"/>
      </c>
      <c r="D468" s="53">
        <f t="shared" si="1"/>
      </c>
      <c r="E468" s="53">
        <f t="shared" si="2"/>
      </c>
      <c r="F468" s="53">
        <f t="shared" si="3"/>
      </c>
      <c r="G468" s="53">
        <f t="shared" si="4"/>
      </c>
      <c r="H468" s="59">
        <f t="shared" si="5"/>
      </c>
      <c r="I468" s="56">
        <f t="shared" si="6"/>
      </c>
      <c r="J468" s="56">
        <f t="shared" si="9"/>
      </c>
      <c r="L468" s="46">
        <f t="shared" si="10"/>
      </c>
      <c r="M468" s="79">
        <f t="shared" si="11"/>
      </c>
      <c r="S468" s="22">
        <f>IFERROR(SMALL(资金台帐!$BA$6:$BA$6005,261),"")</f>
      </c>
      <c r="T468" s="22">
        <f>IFERROR(SMALL($S$8:$S$507,461),"")</f>
      </c>
      <c r="U468" s="22">
        <f t="shared" si="12"/>
      </c>
      <c r="V468" s="22">
        <f t="shared" si="13"/>
      </c>
      <c r="W468" s="22">
        <f t="shared" si="14"/>
      </c>
    </row>
    <row r="469">
      <c r="A469" s="60">
        <f t="shared" si="7"/>
      </c>
      <c r="B469" s="56">
        <f t="shared" si="8"/>
      </c>
      <c r="C469" s="78">
        <f t="shared" si="0"/>
      </c>
      <c r="D469" s="53">
        <f t="shared" si="1"/>
      </c>
      <c r="E469" s="53">
        <f t="shared" si="2"/>
      </c>
      <c r="F469" s="53">
        <f t="shared" si="3"/>
      </c>
      <c r="G469" s="53">
        <f t="shared" si="4"/>
      </c>
      <c r="H469" s="59">
        <f t="shared" si="5"/>
      </c>
      <c r="I469" s="56">
        <f t="shared" si="6"/>
      </c>
      <c r="J469" s="56">
        <f t="shared" si="9"/>
      </c>
      <c r="L469" s="46">
        <f t="shared" si="10"/>
      </c>
      <c r="M469" s="79">
        <f t="shared" si="11"/>
      </c>
      <c r="S469" s="22">
        <f>IFERROR(SMALL(资金台帐!$BA$6:$BA$6005,262),"")</f>
      </c>
      <c r="T469" s="22">
        <f>IFERROR(SMALL($S$8:$S$507,462),"")</f>
      </c>
      <c r="U469" s="22">
        <f t="shared" si="12"/>
      </c>
      <c r="V469" s="22">
        <f t="shared" si="13"/>
      </c>
      <c r="W469" s="22">
        <f t="shared" si="14"/>
      </c>
    </row>
    <row r="470">
      <c r="A470" s="60">
        <f t="shared" si="7"/>
      </c>
      <c r="B470" s="56">
        <f t="shared" si="8"/>
      </c>
      <c r="C470" s="78">
        <f t="shared" si="0"/>
      </c>
      <c r="D470" s="53">
        <f t="shared" si="1"/>
      </c>
      <c r="E470" s="53">
        <f t="shared" si="2"/>
      </c>
      <c r="F470" s="53">
        <f t="shared" si="3"/>
      </c>
      <c r="G470" s="53">
        <f t="shared" si="4"/>
      </c>
      <c r="H470" s="59">
        <f t="shared" si="5"/>
      </c>
      <c r="I470" s="56">
        <f t="shared" si="6"/>
      </c>
      <c r="J470" s="56">
        <f t="shared" si="9"/>
      </c>
      <c r="L470" s="46">
        <f t="shared" si="10"/>
      </c>
      <c r="M470" s="79">
        <f t="shared" si="11"/>
      </c>
      <c r="S470" s="22">
        <f>IFERROR(SMALL(资金台帐!$BA$6:$BA$6005,263),"")</f>
      </c>
      <c r="T470" s="22">
        <f>IFERROR(SMALL($S$8:$S$507,463),"")</f>
      </c>
      <c r="U470" s="22">
        <f t="shared" si="12"/>
      </c>
      <c r="V470" s="22">
        <f t="shared" si="13"/>
      </c>
      <c r="W470" s="22">
        <f t="shared" si="14"/>
      </c>
    </row>
    <row r="471">
      <c r="A471" s="60">
        <f t="shared" si="7"/>
      </c>
      <c r="B471" s="56">
        <f t="shared" si="8"/>
      </c>
      <c r="C471" s="78">
        <f t="shared" si="0"/>
      </c>
      <c r="D471" s="53">
        <f t="shared" si="1"/>
      </c>
      <c r="E471" s="53">
        <f t="shared" si="2"/>
      </c>
      <c r="F471" s="53">
        <f t="shared" si="3"/>
      </c>
      <c r="G471" s="53">
        <f t="shared" si="4"/>
      </c>
      <c r="H471" s="59">
        <f t="shared" si="5"/>
      </c>
      <c r="I471" s="56">
        <f t="shared" si="6"/>
      </c>
      <c r="J471" s="56">
        <f t="shared" si="9"/>
      </c>
      <c r="L471" s="46">
        <f t="shared" si="10"/>
      </c>
      <c r="M471" s="79">
        <f t="shared" si="11"/>
      </c>
      <c r="S471" s="22">
        <f>IFERROR(SMALL(资金台帐!$BA$6:$BA$6005,264),"")</f>
      </c>
      <c r="T471" s="22">
        <f>IFERROR(SMALL($S$8:$S$507,464),"")</f>
      </c>
      <c r="U471" s="22">
        <f t="shared" si="12"/>
      </c>
      <c r="V471" s="22">
        <f t="shared" si="13"/>
      </c>
      <c r="W471" s="22">
        <f t="shared" si="14"/>
      </c>
    </row>
    <row r="472">
      <c r="A472" s="60">
        <f t="shared" si="7"/>
      </c>
      <c r="B472" s="56">
        <f t="shared" si="8"/>
      </c>
      <c r="C472" s="78">
        <f t="shared" si="0"/>
      </c>
      <c r="D472" s="53">
        <f t="shared" si="1"/>
      </c>
      <c r="E472" s="53">
        <f t="shared" si="2"/>
      </c>
      <c r="F472" s="53">
        <f t="shared" si="3"/>
      </c>
      <c r="G472" s="53">
        <f t="shared" si="4"/>
      </c>
      <c r="H472" s="59">
        <f t="shared" si="5"/>
      </c>
      <c r="I472" s="56">
        <f t="shared" si="6"/>
      </c>
      <c r="J472" s="56">
        <f t="shared" si="9"/>
      </c>
      <c r="L472" s="46">
        <f t="shared" si="10"/>
      </c>
      <c r="M472" s="79">
        <f t="shared" si="11"/>
      </c>
      <c r="S472" s="22">
        <f>IFERROR(SMALL(资金台帐!$BA$6:$BA$6005,265),"")</f>
      </c>
      <c r="T472" s="22">
        <f>IFERROR(SMALL($S$8:$S$507,465),"")</f>
      </c>
      <c r="U472" s="22">
        <f t="shared" si="12"/>
      </c>
      <c r="V472" s="22">
        <f t="shared" si="13"/>
      </c>
      <c r="W472" s="22">
        <f t="shared" si="14"/>
      </c>
    </row>
    <row r="473">
      <c r="A473" s="60">
        <f t="shared" si="7"/>
      </c>
      <c r="B473" s="56">
        <f t="shared" si="8"/>
      </c>
      <c r="C473" s="78">
        <f t="shared" si="0"/>
      </c>
      <c r="D473" s="53">
        <f t="shared" si="1"/>
      </c>
      <c r="E473" s="53">
        <f t="shared" si="2"/>
      </c>
      <c r="F473" s="53">
        <f t="shared" si="3"/>
      </c>
      <c r="G473" s="53">
        <f t="shared" si="4"/>
      </c>
      <c r="H473" s="59">
        <f t="shared" si="5"/>
      </c>
      <c r="I473" s="56">
        <f t="shared" si="6"/>
      </c>
      <c r="J473" s="56">
        <f t="shared" si="9"/>
      </c>
      <c r="L473" s="46">
        <f t="shared" si="10"/>
      </c>
      <c r="M473" s="79">
        <f t="shared" si="11"/>
      </c>
      <c r="S473" s="22">
        <f>IFERROR(SMALL(资金台帐!$BA$6:$BA$6005,266),"")</f>
      </c>
      <c r="T473" s="22">
        <f>IFERROR(SMALL($S$8:$S$507,466),"")</f>
      </c>
      <c r="U473" s="22">
        <f t="shared" si="12"/>
      </c>
      <c r="V473" s="22">
        <f t="shared" si="13"/>
      </c>
      <c r="W473" s="22">
        <f t="shared" si="14"/>
      </c>
    </row>
    <row r="474">
      <c r="A474" s="60">
        <f t="shared" si="7"/>
      </c>
      <c r="B474" s="56">
        <f t="shared" si="8"/>
      </c>
      <c r="C474" s="78">
        <f t="shared" si="0"/>
      </c>
      <c r="D474" s="53">
        <f t="shared" si="1"/>
      </c>
      <c r="E474" s="53">
        <f t="shared" si="2"/>
      </c>
      <c r="F474" s="53">
        <f t="shared" si="3"/>
      </c>
      <c r="G474" s="53">
        <f t="shared" si="4"/>
      </c>
      <c r="H474" s="59">
        <f t="shared" si="5"/>
      </c>
      <c r="I474" s="56">
        <f t="shared" si="6"/>
      </c>
      <c r="J474" s="56">
        <f t="shared" si="9"/>
      </c>
      <c r="L474" s="46">
        <f t="shared" si="10"/>
      </c>
      <c r="M474" s="79">
        <f t="shared" si="11"/>
      </c>
      <c r="S474" s="22">
        <f>IFERROR(SMALL(资金台帐!$BA$6:$BA$6005,267),"")</f>
      </c>
      <c r="T474" s="22">
        <f>IFERROR(SMALL($S$8:$S$507,467),"")</f>
      </c>
      <c r="U474" s="22">
        <f t="shared" si="12"/>
      </c>
      <c r="V474" s="22">
        <f t="shared" si="13"/>
      </c>
      <c r="W474" s="22">
        <f t="shared" si="14"/>
      </c>
    </row>
    <row r="475">
      <c r="A475" s="60">
        <f t="shared" si="7"/>
      </c>
      <c r="B475" s="56">
        <f t="shared" si="8"/>
      </c>
      <c r="C475" s="78">
        <f t="shared" si="0"/>
      </c>
      <c r="D475" s="53">
        <f t="shared" si="1"/>
      </c>
      <c r="E475" s="53">
        <f t="shared" si="2"/>
      </c>
      <c r="F475" s="53">
        <f t="shared" si="3"/>
      </c>
      <c r="G475" s="53">
        <f t="shared" si="4"/>
      </c>
      <c r="H475" s="59">
        <f t="shared" si="5"/>
      </c>
      <c r="I475" s="56">
        <f t="shared" si="6"/>
      </c>
      <c r="J475" s="56">
        <f t="shared" si="9"/>
      </c>
      <c r="L475" s="46">
        <f t="shared" si="10"/>
      </c>
      <c r="M475" s="79">
        <f t="shared" si="11"/>
      </c>
      <c r="S475" s="22">
        <f>IFERROR(SMALL(资金台帐!$BA$6:$BA$6005,268),"")</f>
      </c>
      <c r="T475" s="22">
        <f>IFERROR(SMALL($S$8:$S$507,468),"")</f>
      </c>
      <c r="U475" s="22">
        <f t="shared" si="12"/>
      </c>
      <c r="V475" s="22">
        <f t="shared" si="13"/>
      </c>
      <c r="W475" s="22">
        <f t="shared" si="14"/>
      </c>
    </row>
    <row r="476">
      <c r="A476" s="60">
        <f t="shared" si="7"/>
      </c>
      <c r="B476" s="56">
        <f t="shared" si="8"/>
      </c>
      <c r="C476" s="78">
        <f t="shared" si="0"/>
      </c>
      <c r="D476" s="53">
        <f t="shared" si="1"/>
      </c>
      <c r="E476" s="53">
        <f t="shared" si="2"/>
      </c>
      <c r="F476" s="53">
        <f t="shared" si="3"/>
      </c>
      <c r="G476" s="53">
        <f t="shared" si="4"/>
      </c>
      <c r="H476" s="59">
        <f t="shared" si="5"/>
      </c>
      <c r="I476" s="56">
        <f t="shared" si="6"/>
      </c>
      <c r="J476" s="56">
        <f t="shared" si="9"/>
      </c>
      <c r="L476" s="46">
        <f t="shared" si="10"/>
      </c>
      <c r="M476" s="79">
        <f t="shared" si="11"/>
      </c>
      <c r="S476" s="22">
        <f>IFERROR(SMALL(资金台帐!$BA$6:$BA$6005,269),"")</f>
      </c>
      <c r="T476" s="22">
        <f>IFERROR(SMALL($S$8:$S$507,469),"")</f>
      </c>
      <c r="U476" s="22">
        <f t="shared" si="12"/>
      </c>
      <c r="V476" s="22">
        <f t="shared" si="13"/>
      </c>
      <c r="W476" s="22">
        <f t="shared" si="14"/>
      </c>
    </row>
    <row r="477">
      <c r="A477" s="60">
        <f t="shared" si="7"/>
      </c>
      <c r="B477" s="56">
        <f t="shared" si="8"/>
      </c>
      <c r="C477" s="78">
        <f t="shared" si="0"/>
      </c>
      <c r="D477" s="53">
        <f t="shared" si="1"/>
      </c>
      <c r="E477" s="53">
        <f t="shared" si="2"/>
      </c>
      <c r="F477" s="53">
        <f t="shared" si="3"/>
      </c>
      <c r="G477" s="53">
        <f t="shared" si="4"/>
      </c>
      <c r="H477" s="59">
        <f t="shared" si="5"/>
      </c>
      <c r="I477" s="56">
        <f t="shared" si="6"/>
      </c>
      <c r="J477" s="56">
        <f t="shared" si="9"/>
      </c>
      <c r="L477" s="46">
        <f t="shared" si="10"/>
      </c>
      <c r="M477" s="79">
        <f t="shared" si="11"/>
      </c>
      <c r="S477" s="22">
        <f>IFERROR(SMALL(资金台帐!$BA$6:$BA$6005,270),"")</f>
      </c>
      <c r="T477" s="22">
        <f>IFERROR(SMALL($S$8:$S$507,470),"")</f>
      </c>
      <c r="U477" s="22">
        <f t="shared" si="12"/>
      </c>
      <c r="V477" s="22">
        <f t="shared" si="13"/>
      </c>
      <c r="W477" s="22">
        <f t="shared" si="14"/>
      </c>
    </row>
    <row r="478">
      <c r="A478" s="60">
        <f t="shared" si="7"/>
      </c>
      <c r="B478" s="56">
        <f t="shared" si="8"/>
      </c>
      <c r="C478" s="78">
        <f t="shared" si="0"/>
      </c>
      <c r="D478" s="53">
        <f t="shared" si="1"/>
      </c>
      <c r="E478" s="53">
        <f t="shared" si="2"/>
      </c>
      <c r="F478" s="53">
        <f t="shared" si="3"/>
      </c>
      <c r="G478" s="53">
        <f t="shared" si="4"/>
      </c>
      <c r="H478" s="59">
        <f t="shared" si="5"/>
      </c>
      <c r="I478" s="56">
        <f t="shared" si="6"/>
      </c>
      <c r="J478" s="56">
        <f t="shared" si="9"/>
      </c>
      <c r="L478" s="46">
        <f t="shared" si="10"/>
      </c>
      <c r="M478" s="79">
        <f t="shared" si="11"/>
      </c>
      <c r="S478" s="22">
        <f>IFERROR(SMALL(资金台帐!$BA$6:$BA$6005,271),"")</f>
      </c>
      <c r="T478" s="22">
        <f>IFERROR(SMALL($S$8:$S$507,471),"")</f>
      </c>
      <c r="U478" s="22">
        <f t="shared" si="12"/>
      </c>
      <c r="V478" s="22">
        <f t="shared" si="13"/>
      </c>
      <c r="W478" s="22">
        <f t="shared" si="14"/>
      </c>
    </row>
    <row r="479">
      <c r="A479" s="60">
        <f t="shared" si="7"/>
      </c>
      <c r="B479" s="56">
        <f t="shared" si="8"/>
      </c>
      <c r="C479" s="78">
        <f t="shared" si="0"/>
      </c>
      <c r="D479" s="53">
        <f t="shared" si="1"/>
      </c>
      <c r="E479" s="53">
        <f t="shared" si="2"/>
      </c>
      <c r="F479" s="53">
        <f t="shared" si="3"/>
      </c>
      <c r="G479" s="53">
        <f t="shared" si="4"/>
      </c>
      <c r="H479" s="59">
        <f t="shared" si="5"/>
      </c>
      <c r="I479" s="56">
        <f t="shared" si="6"/>
      </c>
      <c r="J479" s="56">
        <f t="shared" si="9"/>
      </c>
      <c r="L479" s="46">
        <f t="shared" si="10"/>
      </c>
      <c r="M479" s="79">
        <f t="shared" si="11"/>
      </c>
      <c r="S479" s="22">
        <f>IFERROR(SMALL(资金台帐!$BA$6:$BA$6005,272),"")</f>
      </c>
      <c r="T479" s="22">
        <f>IFERROR(SMALL($S$8:$S$507,472),"")</f>
      </c>
      <c r="U479" s="22">
        <f t="shared" si="12"/>
      </c>
      <c r="V479" s="22">
        <f t="shared" si="13"/>
      </c>
      <c r="W479" s="22">
        <f t="shared" si="14"/>
      </c>
    </row>
    <row r="480">
      <c r="A480" s="60">
        <f t="shared" si="7"/>
      </c>
      <c r="B480" s="56">
        <f t="shared" si="8"/>
      </c>
      <c r="C480" s="78">
        <f t="shared" si="0"/>
      </c>
      <c r="D480" s="53">
        <f t="shared" si="1"/>
      </c>
      <c r="E480" s="53">
        <f t="shared" si="2"/>
      </c>
      <c r="F480" s="53">
        <f t="shared" si="3"/>
      </c>
      <c r="G480" s="53">
        <f t="shared" si="4"/>
      </c>
      <c r="H480" s="59">
        <f t="shared" si="5"/>
      </c>
      <c r="I480" s="56">
        <f t="shared" si="6"/>
      </c>
      <c r="J480" s="56">
        <f t="shared" si="9"/>
      </c>
      <c r="L480" s="46">
        <f t="shared" si="10"/>
      </c>
      <c r="M480" s="79">
        <f t="shared" si="11"/>
      </c>
      <c r="S480" s="22">
        <f>IFERROR(SMALL(资金台帐!$BA$6:$BA$6005,273),"")</f>
      </c>
      <c r="T480" s="22">
        <f>IFERROR(SMALL($S$8:$S$507,473),"")</f>
      </c>
      <c r="U480" s="22">
        <f t="shared" si="12"/>
      </c>
      <c r="V480" s="22">
        <f t="shared" si="13"/>
      </c>
      <c r="W480" s="22">
        <f t="shared" si="14"/>
      </c>
    </row>
    <row r="481">
      <c r="A481" s="60">
        <f t="shared" si="7"/>
      </c>
      <c r="B481" s="56">
        <f t="shared" si="8"/>
      </c>
      <c r="C481" s="78">
        <f t="shared" si="0"/>
      </c>
      <c r="D481" s="53">
        <f t="shared" si="1"/>
      </c>
      <c r="E481" s="53">
        <f t="shared" si="2"/>
      </c>
      <c r="F481" s="53">
        <f t="shared" si="3"/>
      </c>
      <c r="G481" s="53">
        <f t="shared" si="4"/>
      </c>
      <c r="H481" s="59">
        <f t="shared" si="5"/>
      </c>
      <c r="I481" s="56">
        <f t="shared" si="6"/>
      </c>
      <c r="J481" s="56">
        <f t="shared" si="9"/>
      </c>
      <c r="L481" s="46">
        <f t="shared" si="10"/>
      </c>
      <c r="M481" s="79">
        <f t="shared" si="11"/>
      </c>
      <c r="S481" s="22">
        <f>IFERROR(SMALL(资金台帐!$BA$6:$BA$6005,274),"")</f>
      </c>
      <c r="T481" s="22">
        <f>IFERROR(SMALL($S$8:$S$507,474),"")</f>
      </c>
      <c r="U481" s="22">
        <f t="shared" si="12"/>
      </c>
      <c r="V481" s="22">
        <f t="shared" si="13"/>
      </c>
      <c r="W481" s="22">
        <f t="shared" si="14"/>
      </c>
    </row>
    <row r="482">
      <c r="A482" s="60">
        <f t="shared" si="7"/>
      </c>
      <c r="B482" s="56">
        <f t="shared" si="8"/>
      </c>
      <c r="C482" s="78">
        <f t="shared" si="0"/>
      </c>
      <c r="D482" s="53">
        <f t="shared" si="1"/>
      </c>
      <c r="E482" s="53">
        <f t="shared" si="2"/>
      </c>
      <c r="F482" s="53">
        <f t="shared" si="3"/>
      </c>
      <c r="G482" s="53">
        <f t="shared" si="4"/>
      </c>
      <c r="H482" s="59">
        <f t="shared" si="5"/>
      </c>
      <c r="I482" s="56">
        <f t="shared" si="6"/>
      </c>
      <c r="J482" s="56">
        <f t="shared" si="9"/>
      </c>
      <c r="L482" s="46">
        <f t="shared" si="10"/>
      </c>
      <c r="M482" s="79">
        <f t="shared" si="11"/>
      </c>
      <c r="S482" s="22">
        <f>IFERROR(SMALL(资金台帐!$BA$6:$BA$6005,275),"")</f>
      </c>
      <c r="T482" s="22">
        <f>IFERROR(SMALL($S$8:$S$507,475),"")</f>
      </c>
      <c r="U482" s="22">
        <f t="shared" si="12"/>
      </c>
      <c r="V482" s="22">
        <f t="shared" si="13"/>
      </c>
      <c r="W482" s="22">
        <f t="shared" si="14"/>
      </c>
    </row>
    <row r="483">
      <c r="A483" s="60">
        <f t="shared" si="7"/>
      </c>
      <c r="B483" s="56">
        <f t="shared" si="8"/>
      </c>
      <c r="C483" s="78">
        <f t="shared" si="0"/>
      </c>
      <c r="D483" s="53">
        <f t="shared" si="1"/>
      </c>
      <c r="E483" s="53">
        <f t="shared" si="2"/>
      </c>
      <c r="F483" s="53">
        <f t="shared" si="3"/>
      </c>
      <c r="G483" s="53">
        <f t="shared" si="4"/>
      </c>
      <c r="H483" s="59">
        <f t="shared" si="5"/>
      </c>
      <c r="I483" s="56">
        <f t="shared" si="6"/>
      </c>
      <c r="J483" s="56">
        <f t="shared" si="9"/>
      </c>
      <c r="L483" s="46">
        <f t="shared" si="10"/>
      </c>
      <c r="M483" s="79">
        <f t="shared" si="11"/>
      </c>
      <c r="S483" s="22">
        <f>IFERROR(SMALL(资金台帐!$BA$6:$BA$6005,276),"")</f>
      </c>
      <c r="T483" s="22">
        <f>IFERROR(SMALL($S$8:$S$507,476),"")</f>
      </c>
      <c r="U483" s="22">
        <f t="shared" si="12"/>
      </c>
      <c r="V483" s="22">
        <f t="shared" si="13"/>
      </c>
      <c r="W483" s="22">
        <f t="shared" si="14"/>
      </c>
    </row>
    <row r="484">
      <c r="A484" s="60">
        <f t="shared" si="7"/>
      </c>
      <c r="B484" s="56">
        <f t="shared" si="8"/>
      </c>
      <c r="C484" s="78">
        <f t="shared" si="0"/>
      </c>
      <c r="D484" s="53">
        <f t="shared" si="1"/>
      </c>
      <c r="E484" s="53">
        <f t="shared" si="2"/>
      </c>
      <c r="F484" s="53">
        <f t="shared" si="3"/>
      </c>
      <c r="G484" s="53">
        <f t="shared" si="4"/>
      </c>
      <c r="H484" s="59">
        <f t="shared" si="5"/>
      </c>
      <c r="I484" s="56">
        <f t="shared" si="6"/>
      </c>
      <c r="J484" s="56">
        <f t="shared" si="9"/>
      </c>
      <c r="L484" s="46">
        <f t="shared" si="10"/>
      </c>
      <c r="M484" s="79">
        <f t="shared" si="11"/>
      </c>
      <c r="S484" s="22">
        <f>IFERROR(SMALL(资金台帐!$BA$6:$BA$6005,277),"")</f>
      </c>
      <c r="T484" s="22">
        <f>IFERROR(SMALL($S$8:$S$507,477),"")</f>
      </c>
      <c r="U484" s="22">
        <f t="shared" si="12"/>
      </c>
      <c r="V484" s="22">
        <f t="shared" si="13"/>
      </c>
      <c r="W484" s="22">
        <f t="shared" si="14"/>
      </c>
    </row>
    <row r="485">
      <c r="A485" s="60">
        <f t="shared" si="7"/>
      </c>
      <c r="B485" s="56">
        <f t="shared" si="8"/>
      </c>
      <c r="C485" s="78">
        <f t="shared" si="0"/>
      </c>
      <c r="D485" s="53">
        <f t="shared" si="1"/>
      </c>
      <c r="E485" s="53">
        <f t="shared" si="2"/>
      </c>
      <c r="F485" s="53">
        <f t="shared" si="3"/>
      </c>
      <c r="G485" s="53">
        <f t="shared" si="4"/>
      </c>
      <c r="H485" s="59">
        <f t="shared" si="5"/>
      </c>
      <c r="I485" s="56">
        <f t="shared" si="6"/>
      </c>
      <c r="J485" s="56">
        <f t="shared" si="9"/>
      </c>
      <c r="L485" s="46">
        <f t="shared" si="10"/>
      </c>
      <c r="M485" s="79">
        <f t="shared" si="11"/>
      </c>
      <c r="S485" s="22">
        <f>IFERROR(SMALL(资金台帐!$BA$6:$BA$6005,278),"")</f>
      </c>
      <c r="T485" s="22">
        <f>IFERROR(SMALL($S$8:$S$507,478),"")</f>
      </c>
      <c r="U485" s="22">
        <f t="shared" si="12"/>
      </c>
      <c r="V485" s="22">
        <f t="shared" si="13"/>
      </c>
      <c r="W485" s="22">
        <f t="shared" si="14"/>
      </c>
    </row>
    <row r="486">
      <c r="A486" s="60">
        <f t="shared" si="7"/>
      </c>
      <c r="B486" s="56">
        <f t="shared" si="8"/>
      </c>
      <c r="C486" s="78">
        <f t="shared" si="0"/>
      </c>
      <c r="D486" s="53">
        <f t="shared" si="1"/>
      </c>
      <c r="E486" s="53">
        <f t="shared" si="2"/>
      </c>
      <c r="F486" s="53">
        <f t="shared" si="3"/>
      </c>
      <c r="G486" s="53">
        <f t="shared" si="4"/>
      </c>
      <c r="H486" s="59">
        <f t="shared" si="5"/>
      </c>
      <c r="I486" s="56">
        <f t="shared" si="6"/>
      </c>
      <c r="J486" s="56">
        <f t="shared" si="9"/>
      </c>
      <c r="L486" s="46">
        <f t="shared" si="10"/>
      </c>
      <c r="M486" s="79">
        <f t="shared" si="11"/>
      </c>
      <c r="S486" s="22">
        <f>IFERROR(SMALL(资金台帐!$BA$6:$BA$6005,279),"")</f>
      </c>
      <c r="T486" s="22">
        <f>IFERROR(SMALL($S$8:$S$507,479),"")</f>
      </c>
      <c r="U486" s="22">
        <f t="shared" si="12"/>
      </c>
      <c r="V486" s="22">
        <f t="shared" si="13"/>
      </c>
      <c r="W486" s="22">
        <f t="shared" si="14"/>
      </c>
    </row>
    <row r="487">
      <c r="A487" s="60">
        <f t="shared" si="7"/>
      </c>
      <c r="B487" s="56">
        <f t="shared" si="8"/>
      </c>
      <c r="C487" s="78">
        <f t="shared" si="0"/>
      </c>
      <c r="D487" s="53">
        <f t="shared" si="1"/>
      </c>
      <c r="E487" s="53">
        <f t="shared" si="2"/>
      </c>
      <c r="F487" s="53">
        <f t="shared" si="3"/>
      </c>
      <c r="G487" s="53">
        <f t="shared" si="4"/>
      </c>
      <c r="H487" s="59">
        <f t="shared" si="5"/>
      </c>
      <c r="I487" s="56">
        <f t="shared" si="6"/>
      </c>
      <c r="J487" s="56">
        <f t="shared" si="9"/>
      </c>
      <c r="L487" s="46">
        <f t="shared" si="10"/>
      </c>
      <c r="M487" s="79">
        <f t="shared" si="11"/>
      </c>
      <c r="S487" s="22">
        <f>IFERROR(SMALL(资金台帐!$BA$6:$BA$6005,280),"")</f>
      </c>
      <c r="T487" s="22">
        <f>IFERROR(SMALL($S$8:$S$507,480),"")</f>
      </c>
      <c r="U487" s="22">
        <f t="shared" si="12"/>
      </c>
      <c r="V487" s="22">
        <f t="shared" si="13"/>
      </c>
      <c r="W487" s="22">
        <f t="shared" si="14"/>
      </c>
    </row>
    <row r="488">
      <c r="A488" s="60">
        <f t="shared" si="7"/>
      </c>
      <c r="B488" s="56">
        <f t="shared" si="8"/>
      </c>
      <c r="C488" s="78">
        <f t="shared" si="0"/>
      </c>
      <c r="D488" s="53">
        <f t="shared" si="1"/>
      </c>
      <c r="E488" s="53">
        <f t="shared" si="2"/>
      </c>
      <c r="F488" s="53">
        <f t="shared" si="3"/>
      </c>
      <c r="G488" s="53">
        <f t="shared" si="4"/>
      </c>
      <c r="H488" s="59">
        <f t="shared" si="5"/>
      </c>
      <c r="I488" s="56">
        <f t="shared" si="6"/>
      </c>
      <c r="J488" s="56">
        <f t="shared" si="9"/>
      </c>
      <c r="L488" s="46">
        <f t="shared" si="10"/>
      </c>
      <c r="M488" s="79">
        <f t="shared" si="11"/>
      </c>
      <c r="S488" s="22">
        <f>IFERROR(SMALL(资金台帐!$BA$6:$BA$6005,281),"")</f>
      </c>
      <c r="T488" s="22">
        <f>IFERROR(SMALL($S$8:$S$507,481),"")</f>
      </c>
      <c r="U488" s="22">
        <f t="shared" si="12"/>
      </c>
      <c r="V488" s="22">
        <f t="shared" si="13"/>
      </c>
      <c r="W488" s="22">
        <f t="shared" si="14"/>
      </c>
    </row>
    <row r="489">
      <c r="A489" s="60">
        <f t="shared" si="7"/>
      </c>
      <c r="B489" s="56">
        <f t="shared" si="8"/>
      </c>
      <c r="C489" s="78">
        <f t="shared" si="0"/>
      </c>
      <c r="D489" s="53">
        <f t="shared" si="1"/>
      </c>
      <c r="E489" s="53">
        <f t="shared" si="2"/>
      </c>
      <c r="F489" s="53">
        <f t="shared" si="3"/>
      </c>
      <c r="G489" s="53">
        <f t="shared" si="4"/>
      </c>
      <c r="H489" s="59">
        <f t="shared" si="5"/>
      </c>
      <c r="I489" s="56">
        <f t="shared" si="6"/>
      </c>
      <c r="J489" s="56">
        <f t="shared" si="9"/>
      </c>
      <c r="L489" s="46">
        <f t="shared" si="10"/>
      </c>
      <c r="M489" s="79">
        <f t="shared" si="11"/>
      </c>
      <c r="S489" s="22">
        <f>IFERROR(SMALL(资金台帐!$BA$6:$BA$6005,282),"")</f>
      </c>
      <c r="T489" s="22">
        <f>IFERROR(SMALL($S$8:$S$507,482),"")</f>
      </c>
      <c r="U489" s="22">
        <f t="shared" si="12"/>
      </c>
      <c r="V489" s="22">
        <f t="shared" si="13"/>
      </c>
      <c r="W489" s="22">
        <f t="shared" si="14"/>
      </c>
    </row>
    <row r="490">
      <c r="A490" s="60">
        <f t="shared" si="7"/>
      </c>
      <c r="B490" s="56">
        <f t="shared" si="8"/>
      </c>
      <c r="C490" s="78">
        <f t="shared" si="0"/>
      </c>
      <c r="D490" s="53">
        <f t="shared" si="1"/>
      </c>
      <c r="E490" s="53">
        <f t="shared" si="2"/>
      </c>
      <c r="F490" s="53">
        <f t="shared" si="3"/>
      </c>
      <c r="G490" s="53">
        <f t="shared" si="4"/>
      </c>
      <c r="H490" s="59">
        <f t="shared" si="5"/>
      </c>
      <c r="I490" s="56">
        <f t="shared" si="6"/>
      </c>
      <c r="J490" s="56">
        <f t="shared" si="9"/>
      </c>
      <c r="L490" s="46">
        <f t="shared" si="10"/>
      </c>
      <c r="M490" s="79">
        <f t="shared" si="11"/>
      </c>
      <c r="S490" s="22">
        <f>IFERROR(SMALL(资金台帐!$BA$6:$BA$6005,283),"")</f>
      </c>
      <c r="T490" s="22">
        <f>IFERROR(SMALL($S$8:$S$507,483),"")</f>
      </c>
      <c r="U490" s="22">
        <f t="shared" si="12"/>
      </c>
      <c r="V490" s="22">
        <f t="shared" si="13"/>
      </c>
      <c r="W490" s="22">
        <f t="shared" si="14"/>
      </c>
    </row>
    <row r="491">
      <c r="A491" s="60">
        <f t="shared" si="7"/>
      </c>
      <c r="B491" s="56">
        <f t="shared" si="8"/>
      </c>
      <c r="C491" s="78">
        <f t="shared" si="0"/>
      </c>
      <c r="D491" s="53">
        <f t="shared" si="1"/>
      </c>
      <c r="E491" s="53">
        <f t="shared" si="2"/>
      </c>
      <c r="F491" s="53">
        <f t="shared" si="3"/>
      </c>
      <c r="G491" s="53">
        <f t="shared" si="4"/>
      </c>
      <c r="H491" s="59">
        <f t="shared" si="5"/>
      </c>
      <c r="I491" s="56">
        <f t="shared" si="6"/>
      </c>
      <c r="J491" s="56">
        <f t="shared" si="9"/>
      </c>
      <c r="L491" s="46">
        <f t="shared" si="10"/>
      </c>
      <c r="M491" s="79">
        <f t="shared" si="11"/>
      </c>
      <c r="S491" s="22">
        <f>IFERROR(SMALL(资金台帐!$BA$6:$BA$6005,284),"")</f>
      </c>
      <c r="T491" s="22">
        <f>IFERROR(SMALL($S$8:$S$507,484),"")</f>
      </c>
      <c r="U491" s="22">
        <f t="shared" si="12"/>
      </c>
      <c r="V491" s="22">
        <f t="shared" si="13"/>
      </c>
      <c r="W491" s="22">
        <f t="shared" si="14"/>
      </c>
    </row>
    <row r="492">
      <c r="A492" s="60">
        <f t="shared" si="7"/>
      </c>
      <c r="B492" s="56">
        <f t="shared" si="8"/>
      </c>
      <c r="C492" s="78">
        <f t="shared" si="0"/>
      </c>
      <c r="D492" s="53">
        <f t="shared" si="1"/>
      </c>
      <c r="E492" s="53">
        <f t="shared" si="2"/>
      </c>
      <c r="F492" s="53">
        <f t="shared" si="3"/>
      </c>
      <c r="G492" s="53">
        <f t="shared" si="4"/>
      </c>
      <c r="H492" s="59">
        <f t="shared" si="5"/>
      </c>
      <c r="I492" s="56">
        <f t="shared" si="6"/>
      </c>
      <c r="J492" s="56">
        <f t="shared" si="9"/>
      </c>
      <c r="L492" s="46">
        <f t="shared" si="10"/>
      </c>
      <c r="M492" s="79">
        <f t="shared" si="11"/>
      </c>
      <c r="S492" s="22">
        <f>IFERROR(SMALL(资金台帐!$BA$6:$BA$6005,285),"")</f>
      </c>
      <c r="T492" s="22">
        <f>IFERROR(SMALL($S$8:$S$507,485),"")</f>
      </c>
      <c r="U492" s="22">
        <f t="shared" si="12"/>
      </c>
      <c r="V492" s="22">
        <f t="shared" si="13"/>
      </c>
      <c r="W492" s="22">
        <f t="shared" si="14"/>
      </c>
    </row>
    <row r="493">
      <c r="A493" s="60">
        <f t="shared" si="7"/>
      </c>
      <c r="B493" s="56">
        <f t="shared" si="8"/>
      </c>
      <c r="C493" s="78">
        <f t="shared" si="0"/>
      </c>
      <c r="D493" s="53">
        <f t="shared" si="1"/>
      </c>
      <c r="E493" s="53">
        <f t="shared" si="2"/>
      </c>
      <c r="F493" s="53">
        <f t="shared" si="3"/>
      </c>
      <c r="G493" s="53">
        <f t="shared" si="4"/>
      </c>
      <c r="H493" s="59">
        <f t="shared" si="5"/>
      </c>
      <c r="I493" s="56">
        <f t="shared" si="6"/>
      </c>
      <c r="J493" s="56">
        <f t="shared" si="9"/>
      </c>
      <c r="L493" s="46">
        <f t="shared" si="10"/>
      </c>
      <c r="M493" s="79">
        <f t="shared" si="11"/>
      </c>
      <c r="S493" s="22">
        <f>IFERROR(SMALL(资金台帐!$BA$6:$BA$6005,286),"")</f>
      </c>
      <c r="T493" s="22">
        <f>IFERROR(SMALL($S$8:$S$507,486),"")</f>
      </c>
      <c r="U493" s="22">
        <f t="shared" si="12"/>
      </c>
      <c r="V493" s="22">
        <f t="shared" si="13"/>
      </c>
      <c r="W493" s="22">
        <f t="shared" si="14"/>
      </c>
    </row>
    <row r="494">
      <c r="A494" s="60">
        <f t="shared" si="7"/>
      </c>
      <c r="B494" s="56">
        <f t="shared" si="8"/>
      </c>
      <c r="C494" s="78">
        <f t="shared" si="0"/>
      </c>
      <c r="D494" s="53">
        <f t="shared" si="1"/>
      </c>
      <c r="E494" s="53">
        <f t="shared" si="2"/>
      </c>
      <c r="F494" s="53">
        <f t="shared" si="3"/>
      </c>
      <c r="G494" s="53">
        <f t="shared" si="4"/>
      </c>
      <c r="H494" s="59">
        <f t="shared" si="5"/>
      </c>
      <c r="I494" s="56">
        <f t="shared" si="6"/>
      </c>
      <c r="J494" s="56">
        <f t="shared" si="9"/>
      </c>
      <c r="L494" s="46">
        <f t="shared" si="10"/>
      </c>
      <c r="M494" s="79">
        <f t="shared" si="11"/>
      </c>
      <c r="S494" s="22">
        <f>IFERROR(SMALL(资金台帐!$BA$6:$BA$6005,287),"")</f>
      </c>
      <c r="T494" s="22">
        <f>IFERROR(SMALL($S$8:$S$507,487),"")</f>
      </c>
      <c r="U494" s="22">
        <f t="shared" si="12"/>
      </c>
      <c r="V494" s="22">
        <f t="shared" si="13"/>
      </c>
      <c r="W494" s="22">
        <f t="shared" si="14"/>
      </c>
    </row>
    <row r="495">
      <c r="A495" s="60">
        <f t="shared" si="7"/>
      </c>
      <c r="B495" s="56">
        <f t="shared" si="8"/>
      </c>
      <c r="C495" s="78">
        <f t="shared" si="0"/>
      </c>
      <c r="D495" s="53">
        <f t="shared" si="1"/>
      </c>
      <c r="E495" s="53">
        <f t="shared" si="2"/>
      </c>
      <c r="F495" s="53">
        <f t="shared" si="3"/>
      </c>
      <c r="G495" s="53">
        <f t="shared" si="4"/>
      </c>
      <c r="H495" s="59">
        <f t="shared" si="5"/>
      </c>
      <c r="I495" s="56">
        <f t="shared" si="6"/>
      </c>
      <c r="J495" s="56">
        <f t="shared" si="9"/>
      </c>
      <c r="L495" s="46">
        <f t="shared" si="10"/>
      </c>
      <c r="M495" s="79">
        <f t="shared" si="11"/>
      </c>
      <c r="S495" s="22">
        <f>IFERROR(SMALL(资金台帐!$BA$6:$BA$6005,288),"")</f>
      </c>
      <c r="T495" s="22">
        <f>IFERROR(SMALL($S$8:$S$507,488),"")</f>
      </c>
      <c r="U495" s="22">
        <f t="shared" si="12"/>
      </c>
      <c r="V495" s="22">
        <f t="shared" si="13"/>
      </c>
      <c r="W495" s="22">
        <f t="shared" si="14"/>
      </c>
    </row>
    <row r="496">
      <c r="A496" s="60">
        <f t="shared" si="7"/>
      </c>
      <c r="B496" s="56">
        <f t="shared" si="8"/>
      </c>
      <c r="C496" s="78">
        <f t="shared" si="0"/>
      </c>
      <c r="D496" s="53">
        <f t="shared" si="1"/>
      </c>
      <c r="E496" s="53">
        <f t="shared" si="2"/>
      </c>
      <c r="F496" s="53">
        <f t="shared" si="3"/>
      </c>
      <c r="G496" s="53">
        <f t="shared" si="4"/>
      </c>
      <c r="H496" s="59">
        <f t="shared" si="5"/>
      </c>
      <c r="I496" s="56">
        <f t="shared" si="6"/>
      </c>
      <c r="J496" s="56">
        <f t="shared" si="9"/>
      </c>
      <c r="L496" s="46">
        <f t="shared" si="10"/>
      </c>
      <c r="M496" s="79">
        <f t="shared" si="11"/>
      </c>
      <c r="S496" s="22">
        <f>IFERROR(SMALL(资金台帐!$BA$6:$BA$6005,289),"")</f>
      </c>
      <c r="T496" s="22">
        <f>IFERROR(SMALL($S$8:$S$507,489),"")</f>
      </c>
      <c r="U496" s="22">
        <f t="shared" si="12"/>
      </c>
      <c r="V496" s="22">
        <f t="shared" si="13"/>
      </c>
      <c r="W496" s="22">
        <f t="shared" si="14"/>
      </c>
    </row>
    <row r="497">
      <c r="A497" s="60">
        <f t="shared" si="7"/>
      </c>
      <c r="B497" s="56">
        <f t="shared" si="8"/>
      </c>
      <c r="C497" s="78">
        <f t="shared" si="0"/>
      </c>
      <c r="D497" s="53">
        <f t="shared" si="1"/>
      </c>
      <c r="E497" s="53">
        <f t="shared" si="2"/>
      </c>
      <c r="F497" s="53">
        <f t="shared" si="3"/>
      </c>
      <c r="G497" s="53">
        <f t="shared" si="4"/>
      </c>
      <c r="H497" s="59">
        <f t="shared" si="5"/>
      </c>
      <c r="I497" s="56">
        <f t="shared" si="6"/>
      </c>
      <c r="J497" s="56">
        <f t="shared" si="9"/>
      </c>
      <c r="L497" s="46">
        <f t="shared" si="10"/>
      </c>
      <c r="M497" s="79">
        <f t="shared" si="11"/>
      </c>
      <c r="S497" s="22">
        <f>IFERROR(SMALL(资金台帐!$BA$6:$BA$6005,290),"")</f>
      </c>
      <c r="T497" s="22">
        <f>IFERROR(SMALL($S$8:$S$507,490),"")</f>
      </c>
      <c r="U497" s="22">
        <f t="shared" si="12"/>
      </c>
      <c r="V497" s="22">
        <f t="shared" si="13"/>
      </c>
      <c r="W497" s="22">
        <f t="shared" si="14"/>
      </c>
    </row>
    <row r="498">
      <c r="A498" s="60">
        <f t="shared" si="7"/>
      </c>
      <c r="B498" s="56">
        <f t="shared" si="8"/>
      </c>
      <c r="C498" s="78">
        <f t="shared" si="0"/>
      </c>
      <c r="D498" s="53">
        <f t="shared" si="1"/>
      </c>
      <c r="E498" s="53">
        <f t="shared" si="2"/>
      </c>
      <c r="F498" s="53">
        <f t="shared" si="3"/>
      </c>
      <c r="G498" s="53">
        <f t="shared" si="4"/>
      </c>
      <c r="H498" s="59">
        <f t="shared" si="5"/>
      </c>
      <c r="I498" s="56">
        <f t="shared" si="6"/>
      </c>
      <c r="J498" s="56">
        <f t="shared" si="9"/>
      </c>
      <c r="L498" s="46">
        <f t="shared" si="10"/>
      </c>
      <c r="M498" s="79">
        <f t="shared" si="11"/>
      </c>
      <c r="S498" s="22">
        <f>IFERROR(SMALL(资金台帐!$BA$6:$BA$6005,291),"")</f>
      </c>
      <c r="T498" s="22">
        <f>IFERROR(SMALL($S$8:$S$507,491),"")</f>
      </c>
      <c r="U498" s="22">
        <f t="shared" si="12"/>
      </c>
      <c r="V498" s="22">
        <f t="shared" si="13"/>
      </c>
      <c r="W498" s="22">
        <f t="shared" si="14"/>
      </c>
    </row>
    <row r="499">
      <c r="A499" s="60">
        <f t="shared" si="7"/>
      </c>
      <c r="B499" s="56">
        <f t="shared" si="8"/>
      </c>
      <c r="C499" s="78">
        <f t="shared" si="0"/>
      </c>
      <c r="D499" s="53">
        <f t="shared" si="1"/>
      </c>
      <c r="E499" s="53">
        <f t="shared" si="2"/>
      </c>
      <c r="F499" s="53">
        <f t="shared" si="3"/>
      </c>
      <c r="G499" s="53">
        <f t="shared" si="4"/>
      </c>
      <c r="H499" s="59">
        <f t="shared" si="5"/>
      </c>
      <c r="I499" s="56">
        <f t="shared" si="6"/>
      </c>
      <c r="J499" s="56">
        <f t="shared" si="9"/>
      </c>
      <c r="L499" s="46">
        <f t="shared" si="10"/>
      </c>
      <c r="M499" s="79">
        <f t="shared" si="11"/>
      </c>
      <c r="S499" s="22">
        <f>IFERROR(SMALL(资金台帐!$BA$6:$BA$6005,292),"")</f>
      </c>
      <c r="T499" s="22">
        <f>IFERROR(SMALL($S$8:$S$507,492),"")</f>
      </c>
      <c r="U499" s="22">
        <f t="shared" si="12"/>
      </c>
      <c r="V499" s="22">
        <f t="shared" si="13"/>
      </c>
      <c r="W499" s="22">
        <f t="shared" si="14"/>
      </c>
    </row>
    <row r="500">
      <c r="A500" s="60">
        <f t="shared" si="7"/>
      </c>
      <c r="B500" s="56">
        <f t="shared" si="8"/>
      </c>
      <c r="C500" s="78">
        <f t="shared" si="0"/>
      </c>
      <c r="D500" s="53">
        <f t="shared" si="1"/>
      </c>
      <c r="E500" s="53">
        <f t="shared" si="2"/>
      </c>
      <c r="F500" s="53">
        <f t="shared" si="3"/>
      </c>
      <c r="G500" s="53">
        <f t="shared" si="4"/>
      </c>
      <c r="H500" s="59">
        <f t="shared" si="5"/>
      </c>
      <c r="I500" s="56">
        <f t="shared" si="6"/>
      </c>
      <c r="J500" s="56">
        <f t="shared" si="9"/>
      </c>
      <c r="L500" s="46">
        <f t="shared" si="10"/>
      </c>
      <c r="M500" s="79">
        <f t="shared" si="11"/>
      </c>
      <c r="S500" s="22">
        <f>IFERROR(SMALL(资金台帐!$BA$6:$BA$6005,293),"")</f>
      </c>
      <c r="T500" s="22">
        <f>IFERROR(SMALL($S$8:$S$507,493),"")</f>
      </c>
      <c r="U500" s="22">
        <f t="shared" si="12"/>
      </c>
      <c r="V500" s="22">
        <f t="shared" si="13"/>
      </c>
      <c r="W500" s="22">
        <f t="shared" si="14"/>
      </c>
    </row>
    <row r="501">
      <c r="A501" s="60">
        <f t="shared" si="7"/>
      </c>
      <c r="B501" s="56">
        <f t="shared" si="8"/>
      </c>
      <c r="C501" s="78">
        <f t="shared" si="0"/>
      </c>
      <c r="D501" s="53">
        <f t="shared" si="1"/>
      </c>
      <c r="E501" s="53">
        <f t="shared" si="2"/>
      </c>
      <c r="F501" s="53">
        <f t="shared" si="3"/>
      </c>
      <c r="G501" s="53">
        <f t="shared" si="4"/>
      </c>
      <c r="H501" s="59">
        <f t="shared" si="5"/>
      </c>
      <c r="I501" s="56">
        <f t="shared" si="6"/>
      </c>
      <c r="J501" s="56">
        <f t="shared" si="9"/>
      </c>
      <c r="L501" s="46">
        <f t="shared" si="10"/>
      </c>
      <c r="M501" s="79">
        <f t="shared" si="11"/>
      </c>
      <c r="S501" s="22">
        <f>IFERROR(SMALL(资金台帐!$BA$6:$BA$6005,294),"")</f>
      </c>
      <c r="T501" s="22">
        <f>IFERROR(SMALL($S$8:$S$507,494),"")</f>
      </c>
      <c r="U501" s="22">
        <f t="shared" si="12"/>
      </c>
      <c r="V501" s="22">
        <f t="shared" si="13"/>
      </c>
      <c r="W501" s="22">
        <f t="shared" si="14"/>
      </c>
    </row>
    <row r="502">
      <c r="A502" s="60">
        <f t="shared" si="7"/>
      </c>
      <c r="B502" s="56">
        <f t="shared" si="8"/>
      </c>
      <c r="C502" s="78">
        <f t="shared" si="0"/>
      </c>
      <c r="D502" s="53">
        <f t="shared" si="1"/>
      </c>
      <c r="E502" s="53">
        <f t="shared" si="2"/>
      </c>
      <c r="F502" s="53">
        <f t="shared" si="3"/>
      </c>
      <c r="G502" s="53">
        <f t="shared" si="4"/>
      </c>
      <c r="H502" s="59">
        <f t="shared" si="5"/>
      </c>
      <c r="I502" s="56">
        <f t="shared" si="6"/>
      </c>
      <c r="J502" s="56">
        <f t="shared" si="9"/>
      </c>
      <c r="L502" s="46">
        <f t="shared" si="10"/>
      </c>
      <c r="M502" s="79">
        <f t="shared" si="11"/>
      </c>
      <c r="S502" s="22">
        <f>IFERROR(SMALL(资金台帐!$BA$6:$BA$6005,295),"")</f>
      </c>
      <c r="T502" s="22">
        <f>IFERROR(SMALL($S$8:$S$507,495),"")</f>
      </c>
      <c r="U502" s="22">
        <f t="shared" si="12"/>
      </c>
      <c r="V502" s="22">
        <f t="shared" si="13"/>
      </c>
      <c r="W502" s="22">
        <f t="shared" si="14"/>
      </c>
    </row>
    <row r="503">
      <c r="A503" s="60">
        <f t="shared" si="7"/>
      </c>
      <c r="B503" s="56">
        <f t="shared" si="8"/>
      </c>
      <c r="C503" s="78">
        <f t="shared" si="0"/>
      </c>
      <c r="D503" s="53">
        <f t="shared" si="1"/>
      </c>
      <c r="E503" s="53">
        <f t="shared" si="2"/>
      </c>
      <c r="F503" s="53">
        <f t="shared" si="3"/>
      </c>
      <c r="G503" s="53">
        <f t="shared" si="4"/>
      </c>
      <c r="H503" s="59">
        <f t="shared" si="5"/>
      </c>
      <c r="I503" s="56">
        <f t="shared" si="6"/>
      </c>
      <c r="J503" s="56">
        <f t="shared" si="9"/>
      </c>
      <c r="L503" s="46">
        <f t="shared" si="10"/>
      </c>
      <c r="M503" s="79">
        <f t="shared" si="11"/>
      </c>
      <c r="S503" s="22">
        <f>IFERROR(SMALL(资金台帐!$BA$6:$BA$6005,296),"")</f>
      </c>
      <c r="T503" s="22">
        <f>IFERROR(SMALL($S$8:$S$507,496),"")</f>
      </c>
      <c r="U503" s="22">
        <f t="shared" si="12"/>
      </c>
      <c r="V503" s="22">
        <f t="shared" si="13"/>
      </c>
      <c r="W503" s="22">
        <f t="shared" si="14"/>
      </c>
    </row>
    <row r="504">
      <c r="A504" s="60">
        <f t="shared" si="7"/>
      </c>
      <c r="B504" s="56">
        <f t="shared" si="8"/>
      </c>
      <c r="C504" s="78">
        <f t="shared" si="0"/>
      </c>
      <c r="D504" s="53">
        <f t="shared" si="1"/>
      </c>
      <c r="E504" s="53">
        <f t="shared" si="2"/>
      </c>
      <c r="F504" s="53">
        <f t="shared" si="3"/>
      </c>
      <c r="G504" s="53">
        <f t="shared" si="4"/>
      </c>
      <c r="H504" s="59">
        <f t="shared" si="5"/>
      </c>
      <c r="I504" s="56">
        <f t="shared" si="6"/>
      </c>
      <c r="J504" s="56">
        <f t="shared" si="9"/>
      </c>
      <c r="L504" s="46">
        <f t="shared" si="10"/>
      </c>
      <c r="M504" s="79">
        <f t="shared" si="11"/>
      </c>
      <c r="S504" s="22">
        <f>IFERROR(SMALL(资金台帐!$BA$6:$BA$6005,297),"")</f>
      </c>
      <c r="T504" s="22">
        <f>IFERROR(SMALL($S$8:$S$507,497),"")</f>
      </c>
      <c r="U504" s="22">
        <f t="shared" si="12"/>
      </c>
      <c r="V504" s="22">
        <f t="shared" si="13"/>
      </c>
      <c r="W504" s="22">
        <f t="shared" si="14"/>
      </c>
    </row>
    <row r="505">
      <c r="A505" s="60">
        <f t="shared" si="7"/>
      </c>
      <c r="B505" s="56">
        <f t="shared" si="8"/>
      </c>
      <c r="C505" s="78">
        <f t="shared" si="0"/>
      </c>
      <c r="D505" s="53">
        <f t="shared" si="1"/>
      </c>
      <c r="E505" s="53">
        <f t="shared" si="2"/>
      </c>
      <c r="F505" s="53">
        <f t="shared" si="3"/>
      </c>
      <c r="G505" s="53">
        <f t="shared" si="4"/>
      </c>
      <c r="H505" s="59">
        <f t="shared" si="5"/>
      </c>
      <c r="I505" s="56">
        <f t="shared" si="6"/>
      </c>
      <c r="J505" s="56">
        <f t="shared" si="9"/>
      </c>
      <c r="L505" s="46">
        <f t="shared" si="10"/>
      </c>
      <c r="M505" s="79">
        <f t="shared" si="11"/>
      </c>
      <c r="S505" s="22">
        <f>IFERROR(SMALL(资金台帐!$BA$6:$BA$6005,298),"")</f>
      </c>
      <c r="T505" s="22">
        <f>IFERROR(SMALL($S$8:$S$507,498),"")</f>
      </c>
      <c r="U505" s="22">
        <f t="shared" si="12"/>
      </c>
      <c r="V505" s="22">
        <f t="shared" si="13"/>
      </c>
      <c r="W505" s="22">
        <f t="shared" si="14"/>
      </c>
    </row>
    <row r="506">
      <c r="A506" s="60">
        <f t="shared" si="7"/>
      </c>
      <c r="B506" s="56">
        <f t="shared" si="8"/>
      </c>
      <c r="C506" s="78">
        <f t="shared" si="0"/>
      </c>
      <c r="D506" s="53">
        <f t="shared" si="1"/>
      </c>
      <c r="E506" s="53">
        <f t="shared" si="2"/>
      </c>
      <c r="F506" s="53">
        <f t="shared" si="3"/>
      </c>
      <c r="G506" s="53">
        <f t="shared" si="4"/>
      </c>
      <c r="H506" s="59">
        <f t="shared" si="5"/>
      </c>
      <c r="I506" s="56">
        <f t="shared" si="6"/>
      </c>
      <c r="J506" s="56">
        <f t="shared" si="9"/>
      </c>
      <c r="L506" s="46">
        <f t="shared" si="10"/>
      </c>
      <c r="M506" s="79">
        <f t="shared" si="11"/>
      </c>
      <c r="S506" s="22">
        <f>IFERROR(SMALL(资金台帐!$BA$6:$BA$6005,299),"")</f>
      </c>
      <c r="T506" s="22">
        <f>IFERROR(SMALL($S$8:$S$507,499),"")</f>
      </c>
      <c r="U506" s="22">
        <f t="shared" si="12"/>
      </c>
      <c r="V506" s="22">
        <f t="shared" si="13"/>
      </c>
      <c r="W506" s="22">
        <f t="shared" si="14"/>
      </c>
    </row>
    <row r="507">
      <c r="A507" s="60">
        <f t="shared" si="7"/>
      </c>
      <c r="B507" s="56">
        <f t="shared" si="8"/>
      </c>
      <c r="C507" s="78">
        <f t="shared" si="0"/>
      </c>
      <c r="D507" s="53">
        <f t="shared" si="1"/>
      </c>
      <c r="E507" s="53">
        <f t="shared" si="2"/>
      </c>
      <c r="F507" s="53">
        <f t="shared" si="3"/>
      </c>
      <c r="G507" s="53">
        <f t="shared" si="4"/>
      </c>
      <c r="H507" s="59">
        <f t="shared" si="5"/>
      </c>
      <c r="I507" s="56">
        <f t="shared" si="6"/>
      </c>
      <c r="J507" s="56">
        <f t="shared" si="9"/>
      </c>
      <c r="L507" s="46">
        <f t="shared" si="10"/>
      </c>
      <c r="M507" s="79">
        <f t="shared" si="11"/>
      </c>
      <c r="S507" s="22">
        <f>IFERROR(SMALL(资金台帐!$BA$6:$BA$6005,300),"")</f>
      </c>
      <c r="T507" s="22">
        <f>IFERROR(SMALL($S$8:$S$507,500),"")</f>
      </c>
      <c r="U507" s="22">
        <f t="shared" si="12"/>
      </c>
      <c r="V507" s="22">
        <f t="shared" si="13"/>
      </c>
      <c r="W507" s="22">
        <f t="shared" si="14"/>
      </c>
    </row>
    <row r="508">
      <c r="A508" s="80" t="str">
        <f>"共 "&amp;(COUNT(发票导入!$AE$5:$AE$3004)+COUNT(资金台帐!$BA$6:$BA$6005))&amp;" 笔"&amp;IF(OR(COUNT(发票导入!$AE$5:$AE$3004)&gt;200,COUNT(资金台帐!$BA$6:$BA$6005)&gt;300),"，⚠ 超出一屏（发票最多 200 张、收付款最多 300 笔），下面没列全，请缩短起止日期；上面的本期、期末数是全的","")</f>
        <v>共 4 笔</v>
      </c>
    </row>
  </sheetData>
  <mergeCells count="4">
    <mergeCell ref="F3:H3"/>
    <mergeCell ref="A2:M2"/>
    <mergeCell ref="A1:M1"/>
    <mergeCell ref="I5:M5"/>
  </mergeCells>
  <conditionalFormatting sqref="A4:M5">
    <cfRule type="expression" priority="1" dxfId="0">
      <formula>OR(COUNT(发票导入!$AE$5:$AE$3004)&gt;200,COUNT(资金台帐!$BA$6:$BA$6005)&gt;300)</formula>
    </cfRule>
  </conditionalFormatting>
  <dataValidations count="2">
    <dataValidation sqref="C3" showDropDown="0" showInputMessage="0" showErrorMessage="0" allowBlank="1" type="list">
      <formula1>=_辅助!$A$1:$A$9</formula1>
    </dataValidation>
    <dataValidation sqref="F3" showDropDown="0" showInputMessage="0" showErrorMessage="0" allowBlank="1" type="list">
      <formula1>=_辅助!$C$1:$C$620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L46"/>
  <sheetViews>
    <sheetView showGridLines="0" tabSelected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3" customWidth="1" min="11" max="11"/>
    <col hidden="1" width="30" customWidth="1" min="12" max="12"/>
  </cols>
  <sheetData>
    <row r="1" ht="33" customHeight="1">
      <c r="A1" s="69" t="inlineStr">
        <is>
          <t>内 部 往 来（几家公司之间划转的钱 · 谁欠谁）</t>
        </is>
      </c>
    </row>
    <row r="2" ht="54" customHeight="1">
      <c r="A2" s="2" t="inlineStr">
        <is>
          <t>💡 资金台帐里对方户名是自家另一家公司的，自动记成「内部划转」。第一张表：行＝本公司，列＝对方公司，数＝期初往来 ＋ 本公司开给对方的票 − 对方开给本公司的票 ＋ 本公司转出去的 − 对方转进来的（正数＝对方欠本公司）。第二张表检查两边记账是不是一致（A 欠 B 的应该等于 B 借给 A 的），只导了一边的流水会显示差额。第三张是自家公司之间开的发票。截止日不填＝到现在。</t>
        </is>
      </c>
    </row>
    <row r="3">
      <c r="A3" s="3" t="inlineStr">
        <is>
          <t>截止日</t>
        </is>
      </c>
      <c r="B3" s="57" t="n"/>
      <c r="L3" s="22">
        <f>IF(N($B$3)&gt;0,$B$3+1,2958466)</f>
        <v>2958466</v>
      </c>
    </row>
    <row r="5">
      <c r="A5" s="81" t="inlineStr">
        <is>
          <t>① 内部往来余额（正数＝对方欠本公司）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>
      <c r="A6" s="70" t="inlineStr">
        <is>
          <t>本公司 ＼ 对方</t>
        </is>
      </c>
      <c r="B6" s="70" t="str">
        <f>IF(基础资料!$B$5="","",基础资料!$B$5)</f>
        <v>中智优力</v>
      </c>
      <c r="C6" s="70">
        <f>IF(基础资料!$B$6="","",基础资料!$B$6)</f>
      </c>
      <c r="D6" s="70">
        <f>IF(基础资料!$B$7="","",基础资料!$B$7)</f>
      </c>
      <c r="E6" s="70">
        <f>IF(基础资料!$B$8="","",基础资料!$B$8)</f>
      </c>
      <c r="F6" s="70">
        <f>IF(基础资料!$B$9="","",基础资料!$B$9)</f>
      </c>
      <c r="G6" s="70">
        <f>IF(基础资料!$B$10="","",基础资料!$B$10)</f>
      </c>
      <c r="H6" s="70">
        <f>IF(基础资料!$B$11="","",基础资料!$B$11)</f>
      </c>
      <c r="I6" s="70">
        <f>IF(基础资料!$B$12="","",基础资料!$B$12)</f>
      </c>
      <c r="J6" s="82" t="inlineStr">
        <is>
          <t>合计</t>
        </is>
      </c>
    </row>
    <row r="7">
      <c r="A7" s="63" t="str">
        <f>IF(基础资料!$B$5="","",基础资料!$B$5)</f>
        <v>中智优力</v>
      </c>
      <c r="B7" s="53">
        <f t="shared" ref="B7:B14" si="0">IF(OR($A7="",B$6="",$A7=B$6),"",ROUND(SUMIFS(基础资料!$AH$5:$AH$204,基础资料!$AF$5:$AF$204,$A7,基础资料!$AG$5:$AG$204,B$6)-SUMIFS(基础资料!$AI$5:$AI$204,基础资料!$AF$5:$AF$204,$A7,基础资料!$AG$5:$AG$204,B$6)+SUMIFS(基础资料!$AJ$5:$AJ$204,基础资料!$AF$5:$AF$204,$A7,基础资料!$AG$5:$AG$204,B$6)+SUMIFS(发票导入!$AK$5:$AK$3004,发票导入!$V$5:$V$3004,"内部",发票导入!$AI$5:$AI$3004,$A7,发票导入!$AJ$5:$AJ$3004,B$6,发票导入!$T$5:$T$3004,"&lt;"&amp;$L$3)-SUMIFS(发票导入!$AK$5:$AK$3004,发票导入!$V$5:$V$3004,"内部",发票导入!$AI$5:$AI$3004,B$6,发票导入!$AJ$5:$AJ$3004,$A7,发票导入!$T$5:$T$3004,"&lt;"&amp;$L$3)+SUMIFS(资金台帐!$AC$6:$AC$6005,资金台帐!$O$6:$O$6005,$A7,资金台帐!$P$6:$P$6005,B$6,资金台帐!$U$6:$U$6005,"内部划转",资金台帐!$N$6:$N$6005,"&lt;"&amp;$L$3)-SUMIFS(资金台帐!$AB$6:$AB$6005,资金台帐!$O$6:$O$6005,$A7,资金台帐!$P$6:$P$6005,B$6,资金台帐!$U$6:$U$6005,"内部划转",资金台帐!$N$6:$N$6005,"&lt;"&amp;$L$3),2))</f>
      </c>
      <c r="C7" s="53">
        <f t="shared" ref="C7:C14" si="3">IF(OR($A7="",C$6="",$A7=C$6),"",ROUND(SUMIFS(基础资料!$AH$5:$AH$204,基础资料!$AF$5:$AF$204,$A7,基础资料!$AG$5:$AG$204,C$6)-SUMIFS(基础资料!$AI$5:$AI$204,基础资料!$AF$5:$AF$204,$A7,基础资料!$AG$5:$AG$204,C$6)+SUMIFS(基础资料!$AJ$5:$AJ$204,基础资料!$AF$5:$AF$204,$A7,基础资料!$AG$5:$AG$204,C$6)+SUMIFS(发票导入!$AK$5:$AK$3004,发票导入!$V$5:$V$3004,"内部",发票导入!$AI$5:$AI$3004,$A7,发票导入!$AJ$5:$AJ$3004,C$6,发票导入!$T$5:$T$3004,"&lt;"&amp;$L$3)-SUMIFS(发票导入!$AK$5:$AK$3004,发票导入!$V$5:$V$3004,"内部",发票导入!$AI$5:$AI$3004,C$6,发票导入!$AJ$5:$AJ$3004,$A7,发票导入!$T$5:$T$3004,"&lt;"&amp;$L$3)+SUMIFS(资金台帐!$AC$6:$AC$6005,资金台帐!$O$6:$O$6005,$A7,资金台帐!$P$6:$P$6005,C$6,资金台帐!$U$6:$U$6005,"内部划转",资金台帐!$N$6:$N$6005,"&lt;"&amp;$L$3)-SUMIFS(资金台帐!$AB$6:$AB$6005,资金台帐!$O$6:$O$6005,$A7,资金台帐!$P$6:$P$6005,C$6,资金台帐!$U$6:$U$6005,"内部划转",资金台帐!$N$6:$N$6005,"&lt;"&amp;$L$3),2))</f>
      </c>
      <c r="D7" s="53">
        <f t="shared" ref="D7:D14" si="6">IF(OR($A7="",D$6="",$A7=D$6),"",ROUND(SUMIFS(基础资料!$AH$5:$AH$204,基础资料!$AF$5:$AF$204,$A7,基础资料!$AG$5:$AG$204,D$6)-SUMIFS(基础资料!$AI$5:$AI$204,基础资料!$AF$5:$AF$204,$A7,基础资料!$AG$5:$AG$204,D$6)+SUMIFS(基础资料!$AJ$5:$AJ$204,基础资料!$AF$5:$AF$204,$A7,基础资料!$AG$5:$AG$204,D$6)+SUMIFS(发票导入!$AK$5:$AK$3004,发票导入!$V$5:$V$3004,"内部",发票导入!$AI$5:$AI$3004,$A7,发票导入!$AJ$5:$AJ$3004,D$6,发票导入!$T$5:$T$3004,"&lt;"&amp;$L$3)-SUMIFS(发票导入!$AK$5:$AK$3004,发票导入!$V$5:$V$3004,"内部",发票导入!$AI$5:$AI$3004,D$6,发票导入!$AJ$5:$AJ$3004,$A7,发票导入!$T$5:$T$3004,"&lt;"&amp;$L$3)+SUMIFS(资金台帐!$AC$6:$AC$6005,资金台帐!$O$6:$O$6005,$A7,资金台帐!$P$6:$P$6005,D$6,资金台帐!$U$6:$U$6005,"内部划转",资金台帐!$N$6:$N$6005,"&lt;"&amp;$L$3)-SUMIFS(资金台帐!$AB$6:$AB$6005,资金台帐!$O$6:$O$6005,$A7,资金台帐!$P$6:$P$6005,D$6,资金台帐!$U$6:$U$6005,"内部划转",资金台帐!$N$6:$N$6005,"&lt;"&amp;$L$3),2))</f>
      </c>
      <c r="E7" s="53">
        <f t="shared" ref="E7:E14" si="8">IF(OR($A7="",E$6="",$A7=E$6),"",ROUND(SUMIFS(基础资料!$AH$5:$AH$204,基础资料!$AF$5:$AF$204,$A7,基础资料!$AG$5:$AG$204,E$6)-SUMIFS(基础资料!$AI$5:$AI$204,基础资料!$AF$5:$AF$204,$A7,基础资料!$AG$5:$AG$204,E$6)+SUMIFS(基础资料!$AJ$5:$AJ$204,基础资料!$AF$5:$AF$204,$A7,基础资料!$AG$5:$AG$204,E$6)+SUMIFS(发票导入!$AK$5:$AK$3004,发票导入!$V$5:$V$3004,"内部",发票导入!$AI$5:$AI$3004,$A7,发票导入!$AJ$5:$AJ$3004,E$6,发票导入!$T$5:$T$3004,"&lt;"&amp;$L$3)-SUMIFS(发票导入!$AK$5:$AK$3004,发票导入!$V$5:$V$3004,"内部",发票导入!$AI$5:$AI$3004,E$6,发票导入!$AJ$5:$AJ$3004,$A7,发票导入!$T$5:$T$3004,"&lt;"&amp;$L$3)+SUMIFS(资金台帐!$AC$6:$AC$6005,资金台帐!$O$6:$O$6005,$A7,资金台帐!$P$6:$P$6005,E$6,资金台帐!$U$6:$U$6005,"内部划转",资金台帐!$N$6:$N$6005,"&lt;"&amp;$L$3)-SUMIFS(资金台帐!$AB$6:$AB$6005,资金台帐!$O$6:$O$6005,$A7,资金台帐!$P$6:$P$6005,E$6,资金台帐!$U$6:$U$6005,"内部划转",资金台帐!$N$6:$N$6005,"&lt;"&amp;$L$3),2))</f>
      </c>
      <c r="F7" s="53">
        <f t="shared" ref="F7:F14" si="10">IF(OR($A7="",F$6="",$A7=F$6),"",ROUND(SUMIFS(基础资料!$AH$5:$AH$204,基础资料!$AF$5:$AF$204,$A7,基础资料!$AG$5:$AG$204,F$6)-SUMIFS(基础资料!$AI$5:$AI$204,基础资料!$AF$5:$AF$204,$A7,基础资料!$AG$5:$AG$204,F$6)+SUMIFS(基础资料!$AJ$5:$AJ$204,基础资料!$AF$5:$AF$204,$A7,基础资料!$AG$5:$AG$204,F$6)+SUMIFS(发票导入!$AK$5:$AK$3004,发票导入!$V$5:$V$3004,"内部",发票导入!$AI$5:$AI$3004,$A7,发票导入!$AJ$5:$AJ$3004,F$6,发票导入!$T$5:$T$3004,"&lt;"&amp;$L$3)-SUMIFS(发票导入!$AK$5:$AK$3004,发票导入!$V$5:$V$3004,"内部",发票导入!$AI$5:$AI$3004,F$6,发票导入!$AJ$5:$AJ$3004,$A7,发票导入!$T$5:$T$3004,"&lt;"&amp;$L$3)+SUMIFS(资金台帐!$AC$6:$AC$6005,资金台帐!$O$6:$O$6005,$A7,资金台帐!$P$6:$P$6005,F$6,资金台帐!$U$6:$U$6005,"内部划转",资金台帐!$N$6:$N$6005,"&lt;"&amp;$L$3)-SUMIFS(资金台帐!$AB$6:$AB$6005,资金台帐!$O$6:$O$6005,$A7,资金台帐!$P$6:$P$6005,F$6,资金台帐!$U$6:$U$6005,"内部划转",资金台帐!$N$6:$N$6005,"&lt;"&amp;$L$3),2))</f>
      </c>
      <c r="G7" s="53">
        <f t="shared" ref="G7:G14" si="12">IF(OR($A7="",G$6="",$A7=G$6),"",ROUND(SUMIFS(基础资料!$AH$5:$AH$204,基础资料!$AF$5:$AF$204,$A7,基础资料!$AG$5:$AG$204,G$6)-SUMIFS(基础资料!$AI$5:$AI$204,基础资料!$AF$5:$AF$204,$A7,基础资料!$AG$5:$AG$204,G$6)+SUMIFS(基础资料!$AJ$5:$AJ$204,基础资料!$AF$5:$AF$204,$A7,基础资料!$AG$5:$AG$204,G$6)+SUMIFS(发票导入!$AK$5:$AK$3004,发票导入!$V$5:$V$3004,"内部",发票导入!$AI$5:$AI$3004,$A7,发票导入!$AJ$5:$AJ$3004,G$6,发票导入!$T$5:$T$3004,"&lt;"&amp;$L$3)-SUMIFS(发票导入!$AK$5:$AK$3004,发票导入!$V$5:$V$3004,"内部",发票导入!$AI$5:$AI$3004,G$6,发票导入!$AJ$5:$AJ$3004,$A7,发票导入!$T$5:$T$3004,"&lt;"&amp;$L$3)+SUMIFS(资金台帐!$AC$6:$AC$6005,资金台帐!$O$6:$O$6005,$A7,资金台帐!$P$6:$P$6005,G$6,资金台帐!$U$6:$U$6005,"内部划转",资金台帐!$N$6:$N$6005,"&lt;"&amp;$L$3)-SUMIFS(资金台帐!$AB$6:$AB$6005,资金台帐!$O$6:$O$6005,$A7,资金台帐!$P$6:$P$6005,G$6,资金台帐!$U$6:$U$6005,"内部划转",资金台帐!$N$6:$N$6005,"&lt;"&amp;$L$3),2))</f>
      </c>
      <c r="H7" s="53">
        <f t="shared" ref="H7:H14" si="14">IF(OR($A7="",H$6="",$A7=H$6),"",ROUND(SUMIFS(基础资料!$AH$5:$AH$204,基础资料!$AF$5:$AF$204,$A7,基础资料!$AG$5:$AG$204,H$6)-SUMIFS(基础资料!$AI$5:$AI$204,基础资料!$AF$5:$AF$204,$A7,基础资料!$AG$5:$AG$204,H$6)+SUMIFS(基础资料!$AJ$5:$AJ$204,基础资料!$AF$5:$AF$204,$A7,基础资料!$AG$5:$AG$204,H$6)+SUMIFS(发票导入!$AK$5:$AK$3004,发票导入!$V$5:$V$3004,"内部",发票导入!$AI$5:$AI$3004,$A7,发票导入!$AJ$5:$AJ$3004,H$6,发票导入!$T$5:$T$3004,"&lt;"&amp;$L$3)-SUMIFS(发票导入!$AK$5:$AK$3004,发票导入!$V$5:$V$3004,"内部",发票导入!$AI$5:$AI$3004,H$6,发票导入!$AJ$5:$AJ$3004,$A7,发票导入!$T$5:$T$3004,"&lt;"&amp;$L$3)+SUMIFS(资金台帐!$AC$6:$AC$6005,资金台帐!$O$6:$O$6005,$A7,资金台帐!$P$6:$P$6005,H$6,资金台帐!$U$6:$U$6005,"内部划转",资金台帐!$N$6:$N$6005,"&lt;"&amp;$L$3)-SUMIFS(资金台帐!$AB$6:$AB$6005,资金台帐!$O$6:$O$6005,$A7,资金台帐!$P$6:$P$6005,H$6,资金台帐!$U$6:$U$6005,"内部划转",资金台帐!$N$6:$N$6005,"&lt;"&amp;$L$3),2))</f>
      </c>
      <c r="I7" s="53">
        <f t="shared" ref="I7:I14" si="16">IF(OR($A7="",I$6="",$A7=I$6),"",ROUND(SUMIFS(基础资料!$AH$5:$AH$204,基础资料!$AF$5:$AF$204,$A7,基础资料!$AG$5:$AG$204,I$6)-SUMIFS(基础资料!$AI$5:$AI$204,基础资料!$AF$5:$AF$204,$A7,基础资料!$AG$5:$AG$204,I$6)+SUMIFS(基础资料!$AJ$5:$AJ$204,基础资料!$AF$5:$AF$204,$A7,基础资料!$AG$5:$AG$204,I$6)+SUMIFS(发票导入!$AK$5:$AK$3004,发票导入!$V$5:$V$3004,"内部",发票导入!$AI$5:$AI$3004,$A7,发票导入!$AJ$5:$AJ$3004,I$6,发票导入!$T$5:$T$3004,"&lt;"&amp;$L$3)-SUMIFS(发票导入!$AK$5:$AK$3004,发票导入!$V$5:$V$3004,"内部",发票导入!$AI$5:$AI$3004,I$6,发票导入!$AJ$5:$AJ$3004,$A7,发票导入!$T$5:$T$3004,"&lt;"&amp;$L$3)+SUMIFS(资金台帐!$AC$6:$AC$6005,资金台帐!$O$6:$O$6005,$A7,资金台帐!$P$6:$P$6005,I$6,资金台帐!$U$6:$U$6005,"内部划转",资金台帐!$N$6:$N$6005,"&lt;"&amp;$L$3)-SUMIFS(资金台帐!$AB$6:$AB$6005,资金台帐!$O$6:$O$6005,$A7,资金台帐!$P$6:$P$6005,I$6,资金台帐!$U$6:$U$6005,"内部划转",资金台帐!$N$6:$N$6005,"&lt;"&amp;$L$3),2))</f>
      </c>
      <c r="J7" s="59">
        <f t="shared" ref="J7:J14" si="18">IF($A7="","",ROUND(SUM(B7:I7),2))</f>
        <v>0</v>
      </c>
    </row>
    <row r="8">
      <c r="A8" s="63">
        <f>IF(基础资料!$B$6="","",基础资料!$B$6)</f>
      </c>
      <c r="B8" s="53">
        <f t="shared" si="0"/>
      </c>
      <c r="C8" s="53">
        <f t="shared" si="3"/>
      </c>
      <c r="D8" s="53">
        <f t="shared" si="6"/>
      </c>
      <c r="E8" s="53">
        <f t="shared" si="8"/>
      </c>
      <c r="F8" s="53">
        <f t="shared" si="10"/>
      </c>
      <c r="G8" s="53">
        <f t="shared" si="12"/>
      </c>
      <c r="H8" s="53">
        <f t="shared" si="14"/>
      </c>
      <c r="I8" s="53">
        <f t="shared" si="16"/>
      </c>
      <c r="J8" s="59">
        <f t="shared" si="18"/>
      </c>
    </row>
    <row r="9">
      <c r="A9" s="63">
        <f>IF(基础资料!$B$7="","",基础资料!$B$7)</f>
      </c>
      <c r="B9" s="53">
        <f t="shared" si="0"/>
      </c>
      <c r="C9" s="53">
        <f t="shared" si="3"/>
      </c>
      <c r="D9" s="53">
        <f t="shared" si="6"/>
      </c>
      <c r="E9" s="53">
        <f t="shared" si="8"/>
      </c>
      <c r="F9" s="53">
        <f t="shared" si="10"/>
      </c>
      <c r="G9" s="53">
        <f t="shared" si="12"/>
      </c>
      <c r="H9" s="53">
        <f t="shared" si="14"/>
      </c>
      <c r="I9" s="53">
        <f t="shared" si="16"/>
      </c>
      <c r="J9" s="59">
        <f t="shared" si="18"/>
      </c>
    </row>
    <row r="10">
      <c r="A10" s="63">
        <f>IF(基础资料!$B$8="","",基础资料!$B$8)</f>
      </c>
      <c r="B10" s="53">
        <f t="shared" si="0"/>
      </c>
      <c r="C10" s="53">
        <f t="shared" si="3"/>
      </c>
      <c r="D10" s="53">
        <f t="shared" si="6"/>
      </c>
      <c r="E10" s="53">
        <f t="shared" si="8"/>
      </c>
      <c r="F10" s="53">
        <f t="shared" si="10"/>
      </c>
      <c r="G10" s="53">
        <f t="shared" si="12"/>
      </c>
      <c r="H10" s="53">
        <f t="shared" si="14"/>
      </c>
      <c r="I10" s="53">
        <f t="shared" si="16"/>
      </c>
      <c r="J10" s="59">
        <f t="shared" si="18"/>
      </c>
    </row>
    <row r="11">
      <c r="A11" s="63">
        <f>IF(基础资料!$B$9="","",基础资料!$B$9)</f>
      </c>
      <c r="B11" s="53">
        <f t="shared" si="0"/>
      </c>
      <c r="C11" s="53">
        <f t="shared" si="3"/>
      </c>
      <c r="D11" s="53">
        <f t="shared" si="6"/>
      </c>
      <c r="E11" s="53">
        <f t="shared" si="8"/>
      </c>
      <c r="F11" s="53">
        <f t="shared" si="10"/>
      </c>
      <c r="G11" s="53">
        <f t="shared" si="12"/>
      </c>
      <c r="H11" s="53">
        <f t="shared" si="14"/>
      </c>
      <c r="I11" s="53">
        <f t="shared" si="16"/>
      </c>
      <c r="J11" s="59">
        <f t="shared" si="18"/>
      </c>
    </row>
    <row r="12">
      <c r="A12" s="63">
        <f>IF(基础资料!$B$10="","",基础资料!$B$10)</f>
      </c>
      <c r="B12" s="53">
        <f t="shared" si="0"/>
      </c>
      <c r="C12" s="53">
        <f t="shared" si="3"/>
      </c>
      <c r="D12" s="53">
        <f t="shared" si="6"/>
      </c>
      <c r="E12" s="53">
        <f t="shared" si="8"/>
      </c>
      <c r="F12" s="53">
        <f t="shared" si="10"/>
      </c>
      <c r="G12" s="53">
        <f t="shared" si="12"/>
      </c>
      <c r="H12" s="53">
        <f t="shared" si="14"/>
      </c>
      <c r="I12" s="53">
        <f t="shared" si="16"/>
      </c>
      <c r="J12" s="59">
        <f t="shared" si="18"/>
      </c>
    </row>
    <row r="13">
      <c r="A13" s="63">
        <f>IF(基础资料!$B$11="","",基础资料!$B$11)</f>
      </c>
      <c r="B13" s="53">
        <f t="shared" si="0"/>
      </c>
      <c r="C13" s="53">
        <f t="shared" si="3"/>
      </c>
      <c r="D13" s="53">
        <f t="shared" si="6"/>
      </c>
      <c r="E13" s="53">
        <f t="shared" si="8"/>
      </c>
      <c r="F13" s="53">
        <f t="shared" si="10"/>
      </c>
      <c r="G13" s="53">
        <f t="shared" si="12"/>
      </c>
      <c r="H13" s="53">
        <f t="shared" si="14"/>
      </c>
      <c r="I13" s="53">
        <f t="shared" si="16"/>
      </c>
      <c r="J13" s="59">
        <f t="shared" si="18"/>
      </c>
    </row>
    <row r="14">
      <c r="A14" s="63">
        <f>IF(基础资料!$B$12="","",基础资料!$B$12)</f>
      </c>
      <c r="B14" s="53">
        <f t="shared" si="0"/>
      </c>
      <c r="C14" s="53">
        <f t="shared" si="3"/>
      </c>
      <c r="D14" s="53">
        <f t="shared" si="6"/>
      </c>
      <c r="E14" s="53">
        <f t="shared" si="8"/>
      </c>
      <c r="F14" s="53">
        <f t="shared" si="10"/>
      </c>
      <c r="G14" s="53">
        <f t="shared" si="12"/>
      </c>
      <c r="H14" s="53">
        <f t="shared" si="14"/>
      </c>
      <c r="I14" s="53">
        <f t="shared" si="16"/>
      </c>
      <c r="J14" s="59">
        <f t="shared" si="18"/>
      </c>
    </row>
    <row r="16">
      <c r="A16" s="81" t="inlineStr">
        <is>
          <t>② 两边对得上吗（本公司记的 ＋ 对方记的 应该＝0）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70" t="inlineStr">
        <is>
          <t>本公司 ＼ 对方</t>
        </is>
      </c>
      <c r="B17" s="70" t="str">
        <f>IF(基础资料!$B$5="","",基础资料!$B$5)</f>
        <v>中智优力</v>
      </c>
      <c r="C17" s="70">
        <f>IF(基础资料!$B$6="","",基础资料!$B$6)</f>
      </c>
      <c r="D17" s="70">
        <f>IF(基础资料!$B$7="","",基础资料!$B$7)</f>
      </c>
      <c r="E17" s="70">
        <f>IF(基础资料!$B$8="","",基础资料!$B$8)</f>
      </c>
      <c r="F17" s="70">
        <f>IF(基础资料!$B$9="","",基础资料!$B$9)</f>
      </c>
      <c r="G17" s="70">
        <f>IF(基础资料!$B$10="","",基础资料!$B$10)</f>
      </c>
      <c r="H17" s="70">
        <f>IF(基础资料!$B$11="","",基础资料!$B$11)</f>
      </c>
      <c r="I17" s="70">
        <f>IF(基础资料!$B$12="","",基础资料!$B$12)</f>
      </c>
      <c r="J17" s="82" t="inlineStr">
        <is>
          <t>合计</t>
        </is>
      </c>
    </row>
    <row r="18">
      <c r="A18" s="63" t="str">
        <f>IF(基础资料!$B$5="","",基础资料!$B$5)</f>
        <v>中智优力</v>
      </c>
      <c r="B18" s="56">
        <f>IF(OR($A18="",B$17="",$A18=B$17),"",IF(ABS(N(B7)+N(B7))&lt;0.01,"✓","差 "&amp;TEXT(N(B7)+N(B7),"#,##0.00")))</f>
      </c>
      <c r="C18" s="56">
        <f>IF(OR($A18="",C$17="",$A18=C$17),"",IF(ABS(N(C7)+N(B8))&lt;0.01,"✓","差 "&amp;TEXT(N(C7)+N(B8),"#,##0.00")))</f>
      </c>
      <c r="D18" s="56">
        <f>IF(OR($A18="",D$17="",$A18=D$17),"",IF(ABS(N(D7)+N(B9))&lt;0.01,"✓","差 "&amp;TEXT(N(D7)+N(B9),"#,##0.00")))</f>
      </c>
      <c r="E18" s="56">
        <f>IF(OR($A18="",E$17="",$A18=E$17),"",IF(ABS(N(E7)+N(B10))&lt;0.01,"✓","差 "&amp;TEXT(N(E7)+N(B10),"#,##0.00")))</f>
      </c>
      <c r="F18" s="56">
        <f>IF(OR($A18="",F$17="",$A18=F$17),"",IF(ABS(N(F7)+N(B11))&lt;0.01,"✓","差 "&amp;TEXT(N(F7)+N(B11),"#,##0.00")))</f>
      </c>
      <c r="G18" s="56">
        <f>IF(OR($A18="",G$17="",$A18=G$17),"",IF(ABS(N(G7)+N(B12))&lt;0.01,"✓","差 "&amp;TEXT(N(G7)+N(B12),"#,##0.00")))</f>
      </c>
      <c r="H18" s="56">
        <f>IF(OR($A18="",H$17="",$A18=H$17),"",IF(ABS(N(H7)+N(B13))&lt;0.01,"✓","差 "&amp;TEXT(N(H7)+N(B13),"#,##0.00")))</f>
      </c>
      <c r="I18" s="56">
        <f>IF(OR($A18="",I$17="",$A18=I$17),"",IF(ABS(N(I7)+N(B14))&lt;0.01,"✓","差 "&amp;TEXT(N(I7)+N(B14),"#,##0.00")))</f>
      </c>
      <c r="J18" s="59">
        <f t="shared" ref="J18:J25" si="19">IF($A18="","",ROUND(SUM(B18:I18),2))</f>
        <v>0</v>
      </c>
    </row>
    <row r="19">
      <c r="A19" s="63">
        <f>IF(基础资料!$B$6="","",基础资料!$B$6)</f>
      </c>
      <c r="B19" s="56">
        <f>IF(OR($A19="",B$17="",$A19=B$17),"",IF(ABS(N(B8)+N(C7))&lt;0.01,"✓","差 "&amp;TEXT(N(B8)+N(C7),"#,##0.00")))</f>
      </c>
      <c r="C19" s="56">
        <f>IF(OR($A19="",C$17="",$A19=C$17),"",IF(ABS(N(C8)+N(C8))&lt;0.01,"✓","差 "&amp;TEXT(N(C8)+N(C8),"#,##0.00")))</f>
      </c>
      <c r="D19" s="56">
        <f>IF(OR($A19="",D$17="",$A19=D$17),"",IF(ABS(N(D8)+N(C9))&lt;0.01,"✓","差 "&amp;TEXT(N(D8)+N(C9),"#,##0.00")))</f>
      </c>
      <c r="E19" s="56">
        <f>IF(OR($A19="",E$17="",$A19=E$17),"",IF(ABS(N(E8)+N(C10))&lt;0.01,"✓","差 "&amp;TEXT(N(E8)+N(C10),"#,##0.00")))</f>
      </c>
      <c r="F19" s="56">
        <f>IF(OR($A19="",F$17="",$A19=F$17),"",IF(ABS(N(F8)+N(C11))&lt;0.01,"✓","差 "&amp;TEXT(N(F8)+N(C11),"#,##0.00")))</f>
      </c>
      <c r="G19" s="56">
        <f>IF(OR($A19="",G$17="",$A19=G$17),"",IF(ABS(N(G8)+N(C12))&lt;0.01,"✓","差 "&amp;TEXT(N(G8)+N(C12),"#,##0.00")))</f>
      </c>
      <c r="H19" s="56">
        <f>IF(OR($A19="",H$17="",$A19=H$17),"",IF(ABS(N(H8)+N(C13))&lt;0.01,"✓","差 "&amp;TEXT(N(H8)+N(C13),"#,##0.00")))</f>
      </c>
      <c r="I19" s="56">
        <f>IF(OR($A19="",I$17="",$A19=I$17),"",IF(ABS(N(I8)+N(C14))&lt;0.01,"✓","差 "&amp;TEXT(N(I8)+N(C14),"#,##0.00")))</f>
      </c>
      <c r="J19" s="59">
        <f t="shared" si="19"/>
      </c>
    </row>
    <row r="20">
      <c r="A20" s="63">
        <f>IF(基础资料!$B$7="","",基础资料!$B$7)</f>
      </c>
      <c r="B20" s="56">
        <f>IF(OR($A20="",B$17="",$A20=B$17),"",IF(ABS(N(B9)+N(D7))&lt;0.01,"✓","差 "&amp;TEXT(N(B9)+N(D7),"#,##0.00")))</f>
      </c>
      <c r="C20" s="56">
        <f>IF(OR($A20="",C$17="",$A20=C$17),"",IF(ABS(N(C9)+N(D8))&lt;0.01,"✓","差 "&amp;TEXT(N(C9)+N(D8),"#,##0.00")))</f>
      </c>
      <c r="D20" s="56">
        <f>IF(OR($A20="",D$17="",$A20=D$17),"",IF(ABS(N(D9)+N(D9))&lt;0.01,"✓","差 "&amp;TEXT(N(D9)+N(D9),"#,##0.00")))</f>
      </c>
      <c r="E20" s="56">
        <f>IF(OR($A20="",E$17="",$A20=E$17),"",IF(ABS(N(E9)+N(D10))&lt;0.01,"✓","差 "&amp;TEXT(N(E9)+N(D10),"#,##0.00")))</f>
      </c>
      <c r="F20" s="56">
        <f>IF(OR($A20="",F$17="",$A20=F$17),"",IF(ABS(N(F9)+N(D11))&lt;0.01,"✓","差 "&amp;TEXT(N(F9)+N(D11),"#,##0.00")))</f>
      </c>
      <c r="G20" s="56">
        <f>IF(OR($A20="",G$17="",$A20=G$17),"",IF(ABS(N(G9)+N(D12))&lt;0.01,"✓","差 "&amp;TEXT(N(G9)+N(D12),"#,##0.00")))</f>
      </c>
      <c r="H20" s="56">
        <f>IF(OR($A20="",H$17="",$A20=H$17),"",IF(ABS(N(H9)+N(D13))&lt;0.01,"✓","差 "&amp;TEXT(N(H9)+N(D13),"#,##0.00")))</f>
      </c>
      <c r="I20" s="56">
        <f>IF(OR($A20="",I$17="",$A20=I$17),"",IF(ABS(N(I9)+N(D14))&lt;0.01,"✓","差 "&amp;TEXT(N(I9)+N(D14),"#,##0.00")))</f>
      </c>
      <c r="J20" s="59">
        <f t="shared" si="19"/>
      </c>
    </row>
    <row r="21">
      <c r="A21" s="63">
        <f>IF(基础资料!$B$8="","",基础资料!$B$8)</f>
      </c>
      <c r="B21" s="56">
        <f>IF(OR($A21="",B$17="",$A21=B$17),"",IF(ABS(N(B10)+N(E7))&lt;0.01,"✓","差 "&amp;TEXT(N(B10)+N(E7),"#,##0.00")))</f>
      </c>
      <c r="C21" s="56">
        <f>IF(OR($A21="",C$17="",$A21=C$17),"",IF(ABS(N(C10)+N(E8))&lt;0.01,"✓","差 "&amp;TEXT(N(C10)+N(E8),"#,##0.00")))</f>
      </c>
      <c r="D21" s="56">
        <f>IF(OR($A21="",D$17="",$A21=D$17),"",IF(ABS(N(D10)+N(E9))&lt;0.01,"✓","差 "&amp;TEXT(N(D10)+N(E9),"#,##0.00")))</f>
      </c>
      <c r="E21" s="56">
        <f>IF(OR($A21="",E$17="",$A21=E$17),"",IF(ABS(N(E10)+N(E10))&lt;0.01,"✓","差 "&amp;TEXT(N(E10)+N(E10),"#,##0.00")))</f>
      </c>
      <c r="F21" s="56">
        <f>IF(OR($A21="",F$17="",$A21=F$17),"",IF(ABS(N(F10)+N(E11))&lt;0.01,"✓","差 "&amp;TEXT(N(F10)+N(E11),"#,##0.00")))</f>
      </c>
      <c r="G21" s="56">
        <f>IF(OR($A21="",G$17="",$A21=G$17),"",IF(ABS(N(G10)+N(E12))&lt;0.01,"✓","差 "&amp;TEXT(N(G10)+N(E12),"#,##0.00")))</f>
      </c>
      <c r="H21" s="56">
        <f>IF(OR($A21="",H$17="",$A21=H$17),"",IF(ABS(N(H10)+N(E13))&lt;0.01,"✓","差 "&amp;TEXT(N(H10)+N(E13),"#,##0.00")))</f>
      </c>
      <c r="I21" s="56">
        <f>IF(OR($A21="",I$17="",$A21=I$17),"",IF(ABS(N(I10)+N(E14))&lt;0.01,"✓","差 "&amp;TEXT(N(I10)+N(E14),"#,##0.00")))</f>
      </c>
      <c r="J21" s="59">
        <f t="shared" si="19"/>
      </c>
    </row>
    <row r="22">
      <c r="A22" s="63">
        <f>IF(基础资料!$B$9="","",基础资料!$B$9)</f>
      </c>
      <c r="B22" s="56">
        <f>IF(OR($A22="",B$17="",$A22=B$17),"",IF(ABS(N(B11)+N(F7))&lt;0.01,"✓","差 "&amp;TEXT(N(B11)+N(F7),"#,##0.00")))</f>
      </c>
      <c r="C22" s="56">
        <f>IF(OR($A22="",C$17="",$A22=C$17),"",IF(ABS(N(C11)+N(F8))&lt;0.01,"✓","差 "&amp;TEXT(N(C11)+N(F8),"#,##0.00")))</f>
      </c>
      <c r="D22" s="56">
        <f>IF(OR($A22="",D$17="",$A22=D$17),"",IF(ABS(N(D11)+N(F9))&lt;0.01,"✓","差 "&amp;TEXT(N(D11)+N(F9),"#,##0.00")))</f>
      </c>
      <c r="E22" s="56">
        <f>IF(OR($A22="",E$17="",$A22=E$17),"",IF(ABS(N(E11)+N(F10))&lt;0.01,"✓","差 "&amp;TEXT(N(E11)+N(F10),"#,##0.00")))</f>
      </c>
      <c r="F22" s="56">
        <f>IF(OR($A22="",F$17="",$A22=F$17),"",IF(ABS(N(F11)+N(F11))&lt;0.01,"✓","差 "&amp;TEXT(N(F11)+N(F11),"#,##0.00")))</f>
      </c>
      <c r="G22" s="56">
        <f>IF(OR($A22="",G$17="",$A22=G$17),"",IF(ABS(N(G11)+N(F12))&lt;0.01,"✓","差 "&amp;TEXT(N(G11)+N(F12),"#,##0.00")))</f>
      </c>
      <c r="H22" s="56">
        <f>IF(OR($A22="",H$17="",$A22=H$17),"",IF(ABS(N(H11)+N(F13))&lt;0.01,"✓","差 "&amp;TEXT(N(H11)+N(F13),"#,##0.00")))</f>
      </c>
      <c r="I22" s="56">
        <f>IF(OR($A22="",I$17="",$A22=I$17),"",IF(ABS(N(I11)+N(F14))&lt;0.01,"✓","差 "&amp;TEXT(N(I11)+N(F14),"#,##0.00")))</f>
      </c>
      <c r="J22" s="59">
        <f t="shared" si="19"/>
      </c>
    </row>
    <row r="23">
      <c r="A23" s="63">
        <f>IF(基础资料!$B$10="","",基础资料!$B$10)</f>
      </c>
      <c r="B23" s="56">
        <f>IF(OR($A23="",B$17="",$A23=B$17),"",IF(ABS(N(B12)+N(G7))&lt;0.01,"✓","差 "&amp;TEXT(N(B12)+N(G7),"#,##0.00")))</f>
      </c>
      <c r="C23" s="56">
        <f>IF(OR($A23="",C$17="",$A23=C$17),"",IF(ABS(N(C12)+N(G8))&lt;0.01,"✓","差 "&amp;TEXT(N(C12)+N(G8),"#,##0.00")))</f>
      </c>
      <c r="D23" s="56">
        <f>IF(OR($A23="",D$17="",$A23=D$17),"",IF(ABS(N(D12)+N(G9))&lt;0.01,"✓","差 "&amp;TEXT(N(D12)+N(G9),"#,##0.00")))</f>
      </c>
      <c r="E23" s="56">
        <f>IF(OR($A23="",E$17="",$A23=E$17),"",IF(ABS(N(E12)+N(G10))&lt;0.01,"✓","差 "&amp;TEXT(N(E12)+N(G10),"#,##0.00")))</f>
      </c>
      <c r="F23" s="56">
        <f>IF(OR($A23="",F$17="",$A23=F$17),"",IF(ABS(N(F12)+N(G11))&lt;0.01,"✓","差 "&amp;TEXT(N(F12)+N(G11),"#,##0.00")))</f>
      </c>
      <c r="G23" s="56">
        <f>IF(OR($A23="",G$17="",$A23=G$17),"",IF(ABS(N(G12)+N(G12))&lt;0.01,"✓","差 "&amp;TEXT(N(G12)+N(G12),"#,##0.00")))</f>
      </c>
      <c r="H23" s="56">
        <f>IF(OR($A23="",H$17="",$A23=H$17),"",IF(ABS(N(H12)+N(G13))&lt;0.01,"✓","差 "&amp;TEXT(N(H12)+N(G13),"#,##0.00")))</f>
      </c>
      <c r="I23" s="56">
        <f>IF(OR($A23="",I$17="",$A23=I$17),"",IF(ABS(N(I12)+N(G14))&lt;0.01,"✓","差 "&amp;TEXT(N(I12)+N(G14),"#,##0.00")))</f>
      </c>
      <c r="J23" s="59">
        <f t="shared" si="19"/>
      </c>
    </row>
    <row r="24">
      <c r="A24" s="63">
        <f>IF(基础资料!$B$11="","",基础资料!$B$11)</f>
      </c>
      <c r="B24" s="56">
        <f>IF(OR($A24="",B$17="",$A24=B$17),"",IF(ABS(N(B13)+N(H7))&lt;0.01,"✓","差 "&amp;TEXT(N(B13)+N(H7),"#,##0.00")))</f>
      </c>
      <c r="C24" s="56">
        <f>IF(OR($A24="",C$17="",$A24=C$17),"",IF(ABS(N(C13)+N(H8))&lt;0.01,"✓","差 "&amp;TEXT(N(C13)+N(H8),"#,##0.00")))</f>
      </c>
      <c r="D24" s="56">
        <f>IF(OR($A24="",D$17="",$A24=D$17),"",IF(ABS(N(D13)+N(H9))&lt;0.01,"✓","差 "&amp;TEXT(N(D13)+N(H9),"#,##0.00")))</f>
      </c>
      <c r="E24" s="56">
        <f>IF(OR($A24="",E$17="",$A24=E$17),"",IF(ABS(N(E13)+N(H10))&lt;0.01,"✓","差 "&amp;TEXT(N(E13)+N(H10),"#,##0.00")))</f>
      </c>
      <c r="F24" s="56">
        <f>IF(OR($A24="",F$17="",$A24=F$17),"",IF(ABS(N(F13)+N(H11))&lt;0.01,"✓","差 "&amp;TEXT(N(F13)+N(H11),"#,##0.00")))</f>
      </c>
      <c r="G24" s="56">
        <f>IF(OR($A24="",G$17="",$A24=G$17),"",IF(ABS(N(G13)+N(H12))&lt;0.01,"✓","差 "&amp;TEXT(N(G13)+N(H12),"#,##0.00")))</f>
      </c>
      <c r="H24" s="56">
        <f>IF(OR($A24="",H$17="",$A24=H$17),"",IF(ABS(N(H13)+N(H13))&lt;0.01,"✓","差 "&amp;TEXT(N(H13)+N(H13),"#,##0.00")))</f>
      </c>
      <c r="I24" s="56">
        <f>IF(OR($A24="",I$17="",$A24=I$17),"",IF(ABS(N(I13)+N(H14))&lt;0.01,"✓","差 "&amp;TEXT(N(I13)+N(H14),"#,##0.00")))</f>
      </c>
      <c r="J24" s="59">
        <f t="shared" si="19"/>
      </c>
    </row>
    <row r="25">
      <c r="A25" s="63">
        <f>IF(基础资料!$B$12="","",基础资料!$B$12)</f>
      </c>
      <c r="B25" s="56">
        <f>IF(OR($A25="",B$17="",$A25=B$17),"",IF(ABS(N(B14)+N(I7))&lt;0.01,"✓","差 "&amp;TEXT(N(B14)+N(I7),"#,##0.00")))</f>
      </c>
      <c r="C25" s="56">
        <f>IF(OR($A25="",C$17="",$A25=C$17),"",IF(ABS(N(C14)+N(I8))&lt;0.01,"✓","差 "&amp;TEXT(N(C14)+N(I8),"#,##0.00")))</f>
      </c>
      <c r="D25" s="56">
        <f>IF(OR($A25="",D$17="",$A25=D$17),"",IF(ABS(N(D14)+N(I9))&lt;0.01,"✓","差 "&amp;TEXT(N(D14)+N(I9),"#,##0.00")))</f>
      </c>
      <c r="E25" s="56">
        <f>IF(OR($A25="",E$17="",$A25=E$17),"",IF(ABS(N(E14)+N(I10))&lt;0.01,"✓","差 "&amp;TEXT(N(E14)+N(I10),"#,##0.00")))</f>
      </c>
      <c r="F25" s="56">
        <f>IF(OR($A25="",F$17="",$A25=F$17),"",IF(ABS(N(F14)+N(I11))&lt;0.01,"✓","差 "&amp;TEXT(N(F14)+N(I11),"#,##0.00")))</f>
      </c>
      <c r="G25" s="56">
        <f>IF(OR($A25="",G$17="",$A25=G$17),"",IF(ABS(N(G14)+N(I12))&lt;0.01,"✓","差 "&amp;TEXT(N(G14)+N(I12),"#,##0.00")))</f>
      </c>
      <c r="H25" s="56">
        <f>IF(OR($A25="",H$17="",$A25=H$17),"",IF(ABS(N(H14)+N(I13))&lt;0.01,"✓","差 "&amp;TEXT(N(H14)+N(I13),"#,##0.00")))</f>
      </c>
      <c r="I25" s="56">
        <f>IF(OR($A25="",I$17="",$A25=I$17),"",IF(ABS(N(I14)+N(I14))&lt;0.01,"✓","差 "&amp;TEXT(N(I14)+N(I14),"#,##0.00")))</f>
      </c>
      <c r="J25" s="59">
        <f t="shared" si="19"/>
      </c>
    </row>
    <row r="27">
      <c r="A27" s="81" t="inlineStr">
        <is>
          <t>③ 自家公司之间开的发票（行＝开票方，列＝收票方）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>
      <c r="A28" s="70" t="inlineStr">
        <is>
          <t>本公司 ＼ 对方</t>
        </is>
      </c>
      <c r="B28" s="70" t="str">
        <f>IF(基础资料!$B$5="","",基础资料!$B$5)</f>
        <v>中智优力</v>
      </c>
      <c r="C28" s="70">
        <f>IF(基础资料!$B$6="","",基础资料!$B$6)</f>
      </c>
      <c r="D28" s="70">
        <f>IF(基础资料!$B$7="","",基础资料!$B$7)</f>
      </c>
      <c r="E28" s="70">
        <f>IF(基础资料!$B$8="","",基础资料!$B$8)</f>
      </c>
      <c r="F28" s="70">
        <f>IF(基础资料!$B$9="","",基础资料!$B$9)</f>
      </c>
      <c r="G28" s="70">
        <f>IF(基础资料!$B$10="","",基础资料!$B$10)</f>
      </c>
      <c r="H28" s="70">
        <f>IF(基础资料!$B$11="","",基础资料!$B$11)</f>
      </c>
      <c r="I28" s="70">
        <f>IF(基础资料!$B$12="","",基础资料!$B$12)</f>
      </c>
      <c r="J28" s="82" t="inlineStr">
        <is>
          <t>合计</t>
        </is>
      </c>
    </row>
    <row r="29">
      <c r="A29" s="63" t="str">
        <f>IF(基础资料!$B$5="","",基础资料!$B$5)</f>
        <v>中智优力</v>
      </c>
      <c r="B29" s="53">
        <f t="shared" ref="B29:B36" si="1">IF(OR($A29="",B$28="",$A29=B$28),"",ROUND(SUMIFS(发票导入!$AK$5:$AK$3004,发票导入!$V$5:$V$3004,"内部",发票导入!$AI$5:$AI$3004,$A29,发票导入!$AJ$5:$AJ$3004,B$28,发票导入!$T$5:$T$3004,"&lt;"&amp;$L$3),2))</f>
      </c>
      <c r="C29" s="53">
        <f t="shared" ref="C29:C36" si="4">IF(OR($A29="",C$28="",$A29=C$28),"",ROUND(SUMIFS(发票导入!$AK$5:$AK$3004,发票导入!$V$5:$V$3004,"内部",发票导入!$AI$5:$AI$3004,$A29,发票导入!$AJ$5:$AJ$3004,C$28,发票导入!$T$5:$T$3004,"&lt;"&amp;$L$3),2))</f>
      </c>
      <c r="D29" s="53">
        <f t="shared" ref="D29:D36" si="7">IF(OR($A29="",D$28="",$A29=D$28),"",ROUND(SUMIFS(发票导入!$AK$5:$AK$3004,发票导入!$V$5:$V$3004,"内部",发票导入!$AI$5:$AI$3004,$A29,发票导入!$AJ$5:$AJ$3004,D$28,发票导入!$T$5:$T$3004,"&lt;"&amp;$L$3),2))</f>
      </c>
      <c r="E29" s="53">
        <f t="shared" ref="E29:E36" si="9">IF(OR($A29="",E$28="",$A29=E$28),"",ROUND(SUMIFS(发票导入!$AK$5:$AK$3004,发票导入!$V$5:$V$3004,"内部",发票导入!$AI$5:$AI$3004,$A29,发票导入!$AJ$5:$AJ$3004,E$28,发票导入!$T$5:$T$3004,"&lt;"&amp;$L$3),2))</f>
      </c>
      <c r="F29" s="53">
        <f t="shared" ref="F29:F36" si="11">IF(OR($A29="",F$28="",$A29=F$28),"",ROUND(SUMIFS(发票导入!$AK$5:$AK$3004,发票导入!$V$5:$V$3004,"内部",发票导入!$AI$5:$AI$3004,$A29,发票导入!$AJ$5:$AJ$3004,F$28,发票导入!$T$5:$T$3004,"&lt;"&amp;$L$3),2))</f>
      </c>
      <c r="G29" s="53">
        <f t="shared" ref="G29:G36" si="13">IF(OR($A29="",G$28="",$A29=G$28),"",ROUND(SUMIFS(发票导入!$AK$5:$AK$3004,发票导入!$V$5:$V$3004,"内部",发票导入!$AI$5:$AI$3004,$A29,发票导入!$AJ$5:$AJ$3004,G$28,发票导入!$T$5:$T$3004,"&lt;"&amp;$L$3),2))</f>
      </c>
      <c r="H29" s="53">
        <f t="shared" ref="H29:H36" si="15">IF(OR($A29="",H$28="",$A29=H$28),"",ROUND(SUMIFS(发票导入!$AK$5:$AK$3004,发票导入!$V$5:$V$3004,"内部",发票导入!$AI$5:$AI$3004,$A29,发票导入!$AJ$5:$AJ$3004,H$28,发票导入!$T$5:$T$3004,"&lt;"&amp;$L$3),2))</f>
      </c>
      <c r="I29" s="53">
        <f t="shared" ref="I29:I36" si="17">IF(OR($A29="",I$28="",$A29=I$28),"",ROUND(SUMIFS(发票导入!$AK$5:$AK$3004,发票导入!$V$5:$V$3004,"内部",发票导入!$AI$5:$AI$3004,$A29,发票导入!$AJ$5:$AJ$3004,I$28,发票导入!$T$5:$T$3004,"&lt;"&amp;$L$3),2))</f>
      </c>
      <c r="J29" s="59">
        <f t="shared" ref="J29:J36" si="20">IF($A29="","",ROUND(SUM(B29:I29),2))</f>
        <v>0</v>
      </c>
    </row>
    <row r="30">
      <c r="A30" s="63">
        <f>IF(基础资料!$B$6="","",基础资料!$B$6)</f>
      </c>
      <c r="B30" s="53">
        <f t="shared" si="1"/>
      </c>
      <c r="C30" s="53">
        <f t="shared" si="4"/>
      </c>
      <c r="D30" s="53">
        <f t="shared" si="7"/>
      </c>
      <c r="E30" s="53">
        <f t="shared" si="9"/>
      </c>
      <c r="F30" s="53">
        <f t="shared" si="11"/>
      </c>
      <c r="G30" s="53">
        <f t="shared" si="13"/>
      </c>
      <c r="H30" s="53">
        <f t="shared" si="15"/>
      </c>
      <c r="I30" s="53">
        <f t="shared" si="17"/>
      </c>
      <c r="J30" s="59">
        <f t="shared" si="20"/>
      </c>
    </row>
    <row r="31">
      <c r="A31" s="63">
        <f>IF(基础资料!$B$7="","",基础资料!$B$7)</f>
      </c>
      <c r="B31" s="53">
        <f t="shared" si="1"/>
      </c>
      <c r="C31" s="53">
        <f t="shared" si="4"/>
      </c>
      <c r="D31" s="53">
        <f t="shared" si="7"/>
      </c>
      <c r="E31" s="53">
        <f t="shared" si="9"/>
      </c>
      <c r="F31" s="53">
        <f t="shared" si="11"/>
      </c>
      <c r="G31" s="53">
        <f t="shared" si="13"/>
      </c>
      <c r="H31" s="53">
        <f t="shared" si="15"/>
      </c>
      <c r="I31" s="53">
        <f t="shared" si="17"/>
      </c>
      <c r="J31" s="59">
        <f t="shared" si="20"/>
      </c>
    </row>
    <row r="32">
      <c r="A32" s="63">
        <f>IF(基础资料!$B$8="","",基础资料!$B$8)</f>
      </c>
      <c r="B32" s="53">
        <f t="shared" si="1"/>
      </c>
      <c r="C32" s="53">
        <f t="shared" si="4"/>
      </c>
      <c r="D32" s="53">
        <f t="shared" si="7"/>
      </c>
      <c r="E32" s="53">
        <f t="shared" si="9"/>
      </c>
      <c r="F32" s="53">
        <f t="shared" si="11"/>
      </c>
      <c r="G32" s="53">
        <f t="shared" si="13"/>
      </c>
      <c r="H32" s="53">
        <f t="shared" si="15"/>
      </c>
      <c r="I32" s="53">
        <f t="shared" si="17"/>
      </c>
      <c r="J32" s="59">
        <f t="shared" si="20"/>
      </c>
    </row>
    <row r="33">
      <c r="A33" s="63">
        <f>IF(基础资料!$B$9="","",基础资料!$B$9)</f>
      </c>
      <c r="B33" s="53">
        <f t="shared" si="1"/>
      </c>
      <c r="C33" s="53">
        <f t="shared" si="4"/>
      </c>
      <c r="D33" s="53">
        <f t="shared" si="7"/>
      </c>
      <c r="E33" s="53">
        <f t="shared" si="9"/>
      </c>
      <c r="F33" s="53">
        <f t="shared" si="11"/>
      </c>
      <c r="G33" s="53">
        <f t="shared" si="13"/>
      </c>
      <c r="H33" s="53">
        <f t="shared" si="15"/>
      </c>
      <c r="I33" s="53">
        <f t="shared" si="17"/>
      </c>
      <c r="J33" s="59">
        <f t="shared" si="20"/>
      </c>
    </row>
    <row r="34">
      <c r="A34" s="63">
        <f>IF(基础资料!$B$10="","",基础资料!$B$10)</f>
      </c>
      <c r="B34" s="53">
        <f t="shared" si="1"/>
      </c>
      <c r="C34" s="53">
        <f t="shared" si="4"/>
      </c>
      <c r="D34" s="53">
        <f t="shared" si="7"/>
      </c>
      <c r="E34" s="53">
        <f t="shared" si="9"/>
      </c>
      <c r="F34" s="53">
        <f t="shared" si="11"/>
      </c>
      <c r="G34" s="53">
        <f t="shared" si="13"/>
      </c>
      <c r="H34" s="53">
        <f t="shared" si="15"/>
      </c>
      <c r="I34" s="53">
        <f t="shared" si="17"/>
      </c>
      <c r="J34" s="59">
        <f t="shared" si="20"/>
      </c>
    </row>
    <row r="35">
      <c r="A35" s="63">
        <f>IF(基础资料!$B$11="","",基础资料!$B$11)</f>
      </c>
      <c r="B35" s="53">
        <f t="shared" si="1"/>
      </c>
      <c r="C35" s="53">
        <f t="shared" si="4"/>
      </c>
      <c r="D35" s="53">
        <f t="shared" si="7"/>
      </c>
      <c r="E35" s="53">
        <f t="shared" si="9"/>
      </c>
      <c r="F35" s="53">
        <f t="shared" si="11"/>
      </c>
      <c r="G35" s="53">
        <f t="shared" si="13"/>
      </c>
      <c r="H35" s="53">
        <f t="shared" si="15"/>
      </c>
      <c r="I35" s="53">
        <f t="shared" si="17"/>
      </c>
      <c r="J35" s="59">
        <f t="shared" si="20"/>
      </c>
    </row>
    <row r="36">
      <c r="A36" s="63">
        <f>IF(基础资料!$B$12="","",基础资料!$B$12)</f>
      </c>
      <c r="B36" s="53">
        <f t="shared" si="1"/>
      </c>
      <c r="C36" s="53">
        <f t="shared" si="4"/>
      </c>
      <c r="D36" s="53">
        <f t="shared" si="7"/>
      </c>
      <c r="E36" s="53">
        <f t="shared" si="9"/>
      </c>
      <c r="F36" s="53">
        <f t="shared" si="11"/>
      </c>
      <c r="G36" s="53">
        <f t="shared" si="13"/>
      </c>
      <c r="H36" s="53">
        <f t="shared" si="15"/>
      </c>
      <c r="I36" s="53">
        <f t="shared" si="17"/>
      </c>
      <c r="J36" s="59">
        <f t="shared" si="20"/>
      </c>
    </row>
    <row r="38">
      <c r="A38" s="11" t="inlineStr">
        <is>
          <t>账户互转（同一家公司两个账户倒钱）应该一进一出抵成 0：</t>
        </is>
      </c>
    </row>
    <row r="39">
      <c r="A39" s="63" t="str">
        <f>IF(基础资料!$B$5="","",基础资料!$B$5)</f>
        <v>中智优力</v>
      </c>
      <c r="B39" s="53">
        <f t="shared" ref="B39:B46" si="2">IF(A39="","",ROUND(SUMIFS(资金台帐!$AD$6:$AD$6005,资金台帐!$O$6:$O$6005,A39,资金台帐!$U$6:$U$6005,"账户互转",资金台帐!$N$6:$N$6005,"&lt;"&amp;$L$3),2))</f>
        <v>0</v>
      </c>
      <c r="C39" s="56" t="str">
        <f t="shared" ref="C39:C46" si="5">IF(A39="","",IF(ABS(N(B39))&lt;0.01,"✓","✗ 只记了一边？"))</f>
        <v>✓</v>
      </c>
    </row>
    <row r="40">
      <c r="A40" s="63">
        <f>IF(基础资料!$B$6="","",基础资料!$B$6)</f>
      </c>
      <c r="B40" s="53">
        <f t="shared" si="2"/>
      </c>
      <c r="C40" s="56">
        <f t="shared" si="5"/>
      </c>
    </row>
    <row r="41">
      <c r="A41" s="63">
        <f>IF(基础资料!$B$7="","",基础资料!$B$7)</f>
      </c>
      <c r="B41" s="53">
        <f t="shared" si="2"/>
      </c>
      <c r="C41" s="56">
        <f t="shared" si="5"/>
      </c>
    </row>
    <row r="42">
      <c r="A42" s="63">
        <f>IF(基础资料!$B$8="","",基础资料!$B$8)</f>
      </c>
      <c r="B42" s="53">
        <f t="shared" si="2"/>
      </c>
      <c r="C42" s="56">
        <f t="shared" si="5"/>
      </c>
    </row>
    <row r="43">
      <c r="A43" s="63">
        <f>IF(基础资料!$B$9="","",基础资料!$B$9)</f>
      </c>
      <c r="B43" s="53">
        <f t="shared" si="2"/>
      </c>
      <c r="C43" s="56">
        <f t="shared" si="5"/>
      </c>
    </row>
    <row r="44">
      <c r="A44" s="63">
        <f>IF(基础资料!$B$10="","",基础资料!$B$10)</f>
      </c>
      <c r="B44" s="53">
        <f t="shared" si="2"/>
      </c>
      <c r="C44" s="56">
        <f t="shared" si="5"/>
      </c>
    </row>
    <row r="45">
      <c r="A45" s="63">
        <f>IF(基础资料!$B$11="","",基础资料!$B$11)</f>
      </c>
      <c r="B45" s="53">
        <f t="shared" si="2"/>
      </c>
      <c r="C45" s="56">
        <f t="shared" si="5"/>
      </c>
    </row>
    <row r="46">
      <c r="A46" s="63">
        <f>IF(基础资料!$B$12="","",基础资料!$B$12)</f>
      </c>
      <c r="B46" s="53">
        <f t="shared" si="2"/>
      </c>
      <c r="C46" s="56">
        <f t="shared" si="5"/>
      </c>
    </row>
  </sheetData>
  <mergeCells count="5">
    <mergeCell ref="A1:J1"/>
    <mergeCell ref="A5:J5"/>
    <mergeCell ref="A2:J2"/>
    <mergeCell ref="A27:J27"/>
    <mergeCell ref="A16:J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2" customWidth="1" min="4" max="4"/>
    <col width="14" customWidth="1" min="5" max="5"/>
    <col width="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3" customHeight="1">
      <c r="A1" s="83" t="inlineStr">
        <is>
          <t>发 票 汇 总（每月销项、进项 · 按发票导入）</t>
        </is>
      </c>
    </row>
    <row r="2" ht="54" customHeight="1">
      <c r="A2" s="2" t="inlineStr">
        <is>
          <t>💡 选公司、年份。销项＝开出去的票（应收），进项分「计应付」（登记过的供应商）和「报销票」。重复粘贴、作废的不算，红冲的正负抵掉。选单家公司时，自家公司之间开的票也算进这家的销项/进项（跟电子税务局一致）；选「全部」时内部的票两边抵掉，只在最右列显示。J、K 两列是同月资金台帐里实际收到的收入类款项、付出的成本费用类款项（变动成本＋固定成本＋其他支出），对照看开票和收款的差。</t>
        </is>
      </c>
    </row>
    <row r="3" ht="24" customHeight="1">
      <c r="B3" s="3" t="inlineStr">
        <is>
          <t>公司</t>
        </is>
      </c>
      <c r="C3" s="6" t="inlineStr">
        <is>
          <t>全部</t>
        </is>
      </c>
      <c r="E3" s="3" t="inlineStr">
        <is>
          <t>年份</t>
        </is>
      </c>
      <c r="F3" s="6" t="n">
        <v>2026</v>
      </c>
    </row>
    <row r="4" ht="34" customHeight="1">
      <c r="A4" s="84" t="inlineStr">
        <is>
          <t>月份</t>
        </is>
      </c>
      <c r="B4" s="84" t="inlineStr">
        <is>
          <t>销项张数</t>
        </is>
      </c>
      <c r="C4" s="84" t="inlineStr">
        <is>
          <t>销项金额
（不含税）</t>
        </is>
      </c>
      <c r="D4" s="84" t="inlineStr">
        <is>
          <t>销项税额</t>
        </is>
      </c>
      <c r="E4" s="84" t="inlineStr">
        <is>
          <t>销项价税合计</t>
        </is>
      </c>
      <c r="F4" s="84" t="inlineStr">
        <is>
          <t>进项张数</t>
        </is>
      </c>
      <c r="G4" s="84" t="inlineStr">
        <is>
          <t>进项价税合计</t>
        </is>
      </c>
      <c r="H4" s="84" t="inlineStr">
        <is>
          <t>其中计应付</t>
        </is>
      </c>
      <c r="I4" s="84" t="inlineStr">
        <is>
          <t>其中报销票</t>
        </is>
      </c>
      <c r="J4" s="84" t="inlineStr">
        <is>
          <t>本月收入类收款</t>
        </is>
      </c>
      <c r="K4" s="84" t="inlineStr">
        <is>
          <t>本月成本费用付款</t>
        </is>
      </c>
      <c r="L4" s="84" t="inlineStr">
        <is>
          <t>自家公司之间的票
（选单家时已含在
销项/进项里）</t>
        </is>
      </c>
    </row>
    <row r="5">
      <c r="A5" s="63" t="inlineStr">
        <is>
          <t>1月</t>
        </is>
      </c>
      <c r="B5" s="85">
        <f>COUNTIFS(发票导入!$V$5:$V$3004,"销项",发票导入!$U$5:$U$3004,IF($C$3="全部","?*",$C$3),发票导入!$T$5:$T$3004,"&gt;="&amp;DATE($F$3,1,1),发票导入!$T$5:$T$3004,"&lt;"&amp;DATE($F$3,1+1,1),发票导入!$AK$5:$AK$3004,"&lt;&gt;0")+IF($C$3&lt;&gt;"全部",COUNTIFS(发票导入!$V$5:$V$3004,"内部",发票导入!$AI$5:$AI$3004,$C$3,发票导入!$T$5:$T$3004,"&gt;="&amp;DATE($F$3,1,1),发票导入!$T$5:$T$3004,"&lt;"&amp;DATE($F$3,1+1,1),发票导入!$AK$5:$AK$3004,"&lt;&gt;0"),0)</f>
        <v>0</v>
      </c>
      <c r="C5" s="53">
        <f>ROUND(SUMIFS(发票导入!$AL$5:$AL$3004,发票导入!$V$5:$V$3004,"销项",发票导入!$U$5:$U$3004,IF($C$3="全部","?*",$C$3),发票导入!$T$5:$T$3004,"&gt;="&amp;DATE($F$3,1,1),发票导入!$T$5:$T$3004,"&lt;"&amp;DATE($F$3,1+1,1))+IF($C$3&lt;&gt;"全部",SUMIFS(发票导入!$AL$5:$AL$3004,发票导入!$V$5:$V$3004,"内部",发票导入!$AI$5:$AI$3004,$C$3,发票导入!$T$5:$T$3004,"&gt;="&amp;DATE($F$3,1,1),发票导入!$T$5:$T$3004,"&lt;"&amp;DATE($F$3,1+1,1)),0),2)</f>
        <v>0</v>
      </c>
      <c r="D5" s="53">
        <f>ROUND(SUMIFS(发票导入!$AM$5:$AM$3004,发票导入!$V$5:$V$3004,"销项",发票导入!$U$5:$U$3004,IF($C$3="全部","?*",$C$3),发票导入!$T$5:$T$3004,"&gt;="&amp;DATE($F$3,1,1),发票导入!$T$5:$T$3004,"&lt;"&amp;DATE($F$3,1+1,1))+IF($C$3&lt;&gt;"全部",SUMIFS(发票导入!$AM$5:$AM$3004,发票导入!$V$5:$V$3004,"内部",发票导入!$AI$5:$AI$3004,$C$3,发票导入!$T$5:$T$3004,"&gt;="&amp;DATE($F$3,1,1),发票导入!$T$5:$T$3004,"&lt;"&amp;DATE($F$3,1+1,1)),0),2)</f>
        <v>0</v>
      </c>
      <c r="E5" s="53">
        <f>ROUND(SUMIFS(发票导入!$AK$5:$AK$3004,发票导入!$V$5:$V$3004,"销项",发票导入!$U$5:$U$3004,IF($C$3="全部","?*",$C$3),发票导入!$T$5:$T$3004,"&gt;="&amp;DATE($F$3,1,1),发票导入!$T$5:$T$3004,"&lt;"&amp;DATE($F$3,1+1,1))+IF($C$3&lt;&gt;"全部",SUMIFS(发票导入!$AK$5:$AK$3004,发票导入!$V$5:$V$3004,"内部",发票导入!$AI$5:$AI$3004,$C$3,发票导入!$T$5:$T$3004,"&gt;="&amp;DATE($F$3,1,1),发票导入!$T$5:$T$3004,"&lt;"&amp;DATE($F$3,1+1,1)),0),2)</f>
        <v>0</v>
      </c>
      <c r="F5" s="85">
        <f>COUNTIFS(发票导入!$V$5:$V$3004,"进项",发票导入!$U$5:$U$3004,IF($C$3="全部","?*",$C$3),发票导入!$T$5:$T$3004,"&gt;="&amp;DATE($F$3,1,1),发票导入!$T$5:$T$3004,"&lt;"&amp;DATE($F$3,1+1,1),发票导入!$AK$5:$AK$3004,"&lt;&gt;0")+IF($C$3&lt;&gt;"全部",COUNTIFS(发票导入!$V$5:$V$3004,"内部",发票导入!$AJ$5:$AJ$3004,$C$3,发票导入!$T$5:$T$3004,"&gt;="&amp;DATE($F$3,1,1),发票导入!$T$5:$T$3004,"&lt;"&amp;DATE($F$3,1+1,1),发票导入!$AK$5:$AK$3004,"&lt;&gt;0"),0)</f>
        <v>0</v>
      </c>
      <c r="G5" s="53">
        <f>ROUND(SUMIFS(发票导入!$AK$5:$AK$3004,发票导入!$V$5:$V$3004,"进项",发票导入!$U$5:$U$3004,IF($C$3="全部","?*",$C$3),发票导入!$T$5:$T$3004,"&gt;="&amp;DATE($F$3,1,1),发票导入!$T$5:$T$3004,"&lt;"&amp;DATE($F$3,1+1,1))+IF($C$3&lt;&gt;"全部",SUMIFS(发票导入!$AK$5:$AK$3004,发票导入!$V$5:$V$3004,"内部",发票导入!$AJ$5:$AJ$3004,$C$3,发票导入!$T$5:$T$3004,"&gt;="&amp;DATE($F$3,1,1),发票导入!$T$5:$T$3004,"&lt;"&amp;DATE($F$3,1+1,1)),0),2)</f>
        <v>0</v>
      </c>
      <c r="H5" s="53">
        <f>ROUND(SUMIFS(发票导入!$AK$5:$AK$3004,发票导入!$V$5:$V$3004,"进项",发票导入!$U$5:$U$3004,IF($C$3="全部","?*",$C$3),发票导入!$T$5:$T$3004,"&gt;="&amp;DATE($F$3,1,1),发票导入!$T$5:$T$3004,"&lt;"&amp;DATE($F$3,1+1,1),发票导入!$Y$5:$Y$3004,"应付"),2)</f>
        <v>0</v>
      </c>
      <c r="I5" s="53">
        <f>ROUND(SUMIFS(发票导入!$AK$5:$AK$3004,发票导入!$V$5:$V$3004,"进项",发票导入!$U$5:$U$3004,IF($C$3="全部","?*",$C$3),发票导入!$T$5:$T$3004,"&gt;="&amp;DATE($F$3,1,1),发票导入!$T$5:$T$3004,"&lt;"&amp;DATE($F$3,1+1,1),发票导入!$Y$5:$Y$3004,"报销票"),2)</f>
        <v>0</v>
      </c>
      <c r="J5" s="53">
        <f>ROUND(SUMIFS(资金台帐!$AB$6:$AB$6005,资金台帐!$U$6:$U$6005,"收入",资金台帐!$O$6:$O$6005,IF($C$3="全部","?*",$C$3),资金台帐!$N$6:$N$6005,"&gt;="&amp;DATE($F$3,1,1),资金台帐!$N$6:$N$6005,"&lt;"&amp;DATE($F$3,1+1,1))-SUMIFS(资金台帐!$AC$6:$AC$6005,资金台帐!$U$6:$U$6005,"收入",资金台帐!$O$6:$O$6005,IF($C$3="全部","?*",$C$3),资金台帐!$N$6:$N$6005,"&gt;="&amp;DATE($F$3,1,1),资金台帐!$N$6:$N$6005,"&lt;"&amp;DATE($F$3,1+1,1)),2)</f>
        <v>0</v>
      </c>
      <c r="K5" s="53">
        <f>ROUND(SUMIFS(资金台帐!$AC$6:$AC$6005,资金台帐!$U$6:$U$6005,"变动成本",资金台帐!$O$6:$O$6005,IF($C$3="全部","?*",$C$3),资金台帐!$N$6:$N$6005,"&gt;="&amp;DATE($F$3,1,1),资金台帐!$N$6:$N$6005,"&lt;"&amp;DATE($F$3,1+1,1))+SUMIFS(资金台帐!$AC$6:$AC$6005,资金台帐!$U$6:$U$6005,"固定成本",资金台帐!$O$6:$O$6005,IF($C$3="全部","?*",$C$3),资金台帐!$N$6:$N$6005,"&gt;="&amp;DATE($F$3,1,1),资金台帐!$N$6:$N$6005,"&lt;"&amp;DATE($F$3,1+1,1))+SUMIFS(资金台帐!$AC$6:$AC$6005,资金台帐!$U$6:$U$6005,"其他支出",资金台帐!$O$6:$O$6005,IF($C$3="全部","?*",$C$3),资金台帐!$N$6:$N$6005,"&gt;="&amp;DATE($F$3,1,1),资金台帐!$N$6:$N$6005,"&lt;"&amp;DATE($F$3,1+1,1))-(SUMIFS(资金台帐!$AB$6:$AB$6005,资金台帐!$U$6:$U$6005,"变动成本",资金台帐!$O$6:$O$6005,IF($C$3="全部","?*",$C$3),资金台帐!$N$6:$N$6005,"&gt;="&amp;DATE($F$3,1,1),资金台帐!$N$6:$N$6005,"&lt;"&amp;DATE($F$3,1+1,1))+SUMIFS(资金台帐!$AB$6:$AB$6005,资金台帐!$U$6:$U$6005,"固定成本",资金台帐!$O$6:$O$6005,IF($C$3="全部","?*",$C$3),资金台帐!$N$6:$N$6005,"&gt;="&amp;DATE($F$3,1,1),资金台帐!$N$6:$N$6005,"&lt;"&amp;DATE($F$3,1+1,1))+SUMIFS(资金台帐!$AB$6:$AB$6005,资金台帐!$U$6:$U$6005,"其他支出",资金台帐!$O$6:$O$6005,IF($C$3="全部","?*",$C$3),资金台帐!$N$6:$N$6005,"&gt;="&amp;DATE($F$3,1,1),资金台帐!$N$6:$N$6005,"&lt;"&amp;DATE($F$3,1+1,1))),2)</f>
        <v>0</v>
      </c>
      <c r="L5" s="53">
        <f>ROUND(IF($C$3&lt;&gt;"全部",SUMIFS(发票导入!$AK$5:$AK$3004,发票导入!$V$5:$V$3004,"内部",发票导入!$AI$5:$AI$3004,$C$3,发票导入!$T$5:$T$3004,"&gt;="&amp;DATE($F$3,1,1),发票导入!$T$5:$T$3004,"&lt;"&amp;DATE($F$3,1+1,1))+SUMIFS(发票导入!$AK$5:$AK$3004,发票导入!$V$5:$V$3004,"内部",发票导入!$AJ$5:$AJ$3004,$C$3,发票导入!$T$5:$T$3004,"&gt;="&amp;DATE($F$3,1,1),发票导入!$T$5:$T$3004,"&lt;"&amp;DATE($F$3,1+1,1)),SUMIFS(发票导入!$AK$5:$AK$3004,发票导入!$V$5:$V$3004,"内部",发票导入!$T$5:$T$3004,"&gt;="&amp;DATE($F$3,1,1),发票导入!$T$5:$T$3004,"&lt;"&amp;DATE($F$3,1+1,1))),2)</f>
        <v>0</v>
      </c>
    </row>
    <row r="6">
      <c r="A6" s="63" t="inlineStr">
        <is>
          <t>2月</t>
        </is>
      </c>
      <c r="B6" s="85">
        <f>COUNTIFS(发票导入!$V$5:$V$3004,"销项",发票导入!$U$5:$U$3004,IF($C$3="全部","?*",$C$3),发票导入!$T$5:$T$3004,"&gt;="&amp;DATE($F$3,2,1),发票导入!$T$5:$T$3004,"&lt;"&amp;DATE($F$3,2+1,1),发票导入!$AK$5:$AK$3004,"&lt;&gt;0")+IF($C$3&lt;&gt;"全部",COUNTIFS(发票导入!$V$5:$V$3004,"内部",发票导入!$AI$5:$AI$3004,$C$3,发票导入!$T$5:$T$3004,"&gt;="&amp;DATE($F$3,2,1),发票导入!$T$5:$T$3004,"&lt;"&amp;DATE($F$3,2+1,1),发票导入!$AK$5:$AK$3004,"&lt;&gt;0"),0)</f>
        <v>0</v>
      </c>
      <c r="C6" s="53">
        <f>ROUND(SUMIFS(发票导入!$AL$5:$AL$3004,发票导入!$V$5:$V$3004,"销项",发票导入!$U$5:$U$3004,IF($C$3="全部","?*",$C$3),发票导入!$T$5:$T$3004,"&gt;="&amp;DATE($F$3,2,1),发票导入!$T$5:$T$3004,"&lt;"&amp;DATE($F$3,2+1,1))+IF($C$3&lt;&gt;"全部",SUMIFS(发票导入!$AL$5:$AL$3004,发票导入!$V$5:$V$3004,"内部",发票导入!$AI$5:$AI$3004,$C$3,发票导入!$T$5:$T$3004,"&gt;="&amp;DATE($F$3,2,1),发票导入!$T$5:$T$3004,"&lt;"&amp;DATE($F$3,2+1,1)),0),2)</f>
        <v>0</v>
      </c>
      <c r="D6" s="53">
        <f>ROUND(SUMIFS(发票导入!$AM$5:$AM$3004,发票导入!$V$5:$V$3004,"销项",发票导入!$U$5:$U$3004,IF($C$3="全部","?*",$C$3),发票导入!$T$5:$T$3004,"&gt;="&amp;DATE($F$3,2,1),发票导入!$T$5:$T$3004,"&lt;"&amp;DATE($F$3,2+1,1))+IF($C$3&lt;&gt;"全部",SUMIFS(发票导入!$AM$5:$AM$3004,发票导入!$V$5:$V$3004,"内部",发票导入!$AI$5:$AI$3004,$C$3,发票导入!$T$5:$T$3004,"&gt;="&amp;DATE($F$3,2,1),发票导入!$T$5:$T$3004,"&lt;"&amp;DATE($F$3,2+1,1)),0),2)</f>
        <v>0</v>
      </c>
      <c r="E6" s="53">
        <f>ROUND(SUMIFS(发票导入!$AK$5:$AK$3004,发票导入!$V$5:$V$3004,"销项",发票导入!$U$5:$U$3004,IF($C$3="全部","?*",$C$3),发票导入!$T$5:$T$3004,"&gt;="&amp;DATE($F$3,2,1),发票导入!$T$5:$T$3004,"&lt;"&amp;DATE($F$3,2+1,1))+IF($C$3&lt;&gt;"全部",SUMIFS(发票导入!$AK$5:$AK$3004,发票导入!$V$5:$V$3004,"内部",发票导入!$AI$5:$AI$3004,$C$3,发票导入!$T$5:$T$3004,"&gt;="&amp;DATE($F$3,2,1),发票导入!$T$5:$T$3004,"&lt;"&amp;DATE($F$3,2+1,1)),0),2)</f>
        <v>0</v>
      </c>
      <c r="F6" s="85">
        <f>COUNTIFS(发票导入!$V$5:$V$3004,"进项",发票导入!$U$5:$U$3004,IF($C$3="全部","?*",$C$3),发票导入!$T$5:$T$3004,"&gt;="&amp;DATE($F$3,2,1),发票导入!$T$5:$T$3004,"&lt;"&amp;DATE($F$3,2+1,1),发票导入!$AK$5:$AK$3004,"&lt;&gt;0")+IF($C$3&lt;&gt;"全部",COUNTIFS(发票导入!$V$5:$V$3004,"内部",发票导入!$AJ$5:$AJ$3004,$C$3,发票导入!$T$5:$T$3004,"&gt;="&amp;DATE($F$3,2,1),发票导入!$T$5:$T$3004,"&lt;"&amp;DATE($F$3,2+1,1),发票导入!$AK$5:$AK$3004,"&lt;&gt;0"),0)</f>
        <v>0</v>
      </c>
      <c r="G6" s="53">
        <f>ROUND(SUMIFS(发票导入!$AK$5:$AK$3004,发票导入!$V$5:$V$3004,"进项",发票导入!$U$5:$U$3004,IF($C$3="全部","?*",$C$3),发票导入!$T$5:$T$3004,"&gt;="&amp;DATE($F$3,2,1),发票导入!$T$5:$T$3004,"&lt;"&amp;DATE($F$3,2+1,1))+IF($C$3&lt;&gt;"全部",SUMIFS(发票导入!$AK$5:$AK$3004,发票导入!$V$5:$V$3004,"内部",发票导入!$AJ$5:$AJ$3004,$C$3,发票导入!$T$5:$T$3004,"&gt;="&amp;DATE($F$3,2,1),发票导入!$T$5:$T$3004,"&lt;"&amp;DATE($F$3,2+1,1)),0),2)</f>
        <v>0</v>
      </c>
      <c r="H6" s="53">
        <f>ROUND(SUMIFS(发票导入!$AK$5:$AK$3004,发票导入!$V$5:$V$3004,"进项",发票导入!$U$5:$U$3004,IF($C$3="全部","?*",$C$3),发票导入!$T$5:$T$3004,"&gt;="&amp;DATE($F$3,2,1),发票导入!$T$5:$T$3004,"&lt;"&amp;DATE($F$3,2+1,1),发票导入!$Y$5:$Y$3004,"应付"),2)</f>
        <v>0</v>
      </c>
      <c r="I6" s="53">
        <f>ROUND(SUMIFS(发票导入!$AK$5:$AK$3004,发票导入!$V$5:$V$3004,"进项",发票导入!$U$5:$U$3004,IF($C$3="全部","?*",$C$3),发票导入!$T$5:$T$3004,"&gt;="&amp;DATE($F$3,2,1),发票导入!$T$5:$T$3004,"&lt;"&amp;DATE($F$3,2+1,1),发票导入!$Y$5:$Y$3004,"报销票"),2)</f>
        <v>0</v>
      </c>
      <c r="J6" s="53">
        <f>ROUND(SUMIFS(资金台帐!$AB$6:$AB$6005,资金台帐!$U$6:$U$6005,"收入",资金台帐!$O$6:$O$6005,IF($C$3="全部","?*",$C$3),资金台帐!$N$6:$N$6005,"&gt;="&amp;DATE($F$3,2,1),资金台帐!$N$6:$N$6005,"&lt;"&amp;DATE($F$3,2+1,1))-SUMIFS(资金台帐!$AC$6:$AC$6005,资金台帐!$U$6:$U$6005,"收入",资金台帐!$O$6:$O$6005,IF($C$3="全部","?*",$C$3),资金台帐!$N$6:$N$6005,"&gt;="&amp;DATE($F$3,2,1),资金台帐!$N$6:$N$6005,"&lt;"&amp;DATE($F$3,2+1,1)),2)</f>
        <v>0</v>
      </c>
      <c r="K6" s="53">
        <f>ROUND(SUMIFS(资金台帐!$AC$6:$AC$6005,资金台帐!$U$6:$U$6005,"变动成本",资金台帐!$O$6:$O$6005,IF($C$3="全部","?*",$C$3),资金台帐!$N$6:$N$6005,"&gt;="&amp;DATE($F$3,2,1),资金台帐!$N$6:$N$6005,"&lt;"&amp;DATE($F$3,2+1,1))+SUMIFS(资金台帐!$AC$6:$AC$6005,资金台帐!$U$6:$U$6005,"固定成本",资金台帐!$O$6:$O$6005,IF($C$3="全部","?*",$C$3),资金台帐!$N$6:$N$6005,"&gt;="&amp;DATE($F$3,2,1),资金台帐!$N$6:$N$6005,"&lt;"&amp;DATE($F$3,2+1,1))+SUMIFS(资金台帐!$AC$6:$AC$6005,资金台帐!$U$6:$U$6005,"其他支出",资金台帐!$O$6:$O$6005,IF($C$3="全部","?*",$C$3),资金台帐!$N$6:$N$6005,"&gt;="&amp;DATE($F$3,2,1),资金台帐!$N$6:$N$6005,"&lt;"&amp;DATE($F$3,2+1,1))-(SUMIFS(资金台帐!$AB$6:$AB$6005,资金台帐!$U$6:$U$6005,"变动成本",资金台帐!$O$6:$O$6005,IF($C$3="全部","?*",$C$3),资金台帐!$N$6:$N$6005,"&gt;="&amp;DATE($F$3,2,1),资金台帐!$N$6:$N$6005,"&lt;"&amp;DATE($F$3,2+1,1))+SUMIFS(资金台帐!$AB$6:$AB$6005,资金台帐!$U$6:$U$6005,"固定成本",资金台帐!$O$6:$O$6005,IF($C$3="全部","?*",$C$3),资金台帐!$N$6:$N$6005,"&gt;="&amp;DATE($F$3,2,1),资金台帐!$N$6:$N$6005,"&lt;"&amp;DATE($F$3,2+1,1))+SUMIFS(资金台帐!$AB$6:$AB$6005,资金台帐!$U$6:$U$6005,"其他支出",资金台帐!$O$6:$O$6005,IF($C$3="全部","?*",$C$3),资金台帐!$N$6:$N$6005,"&gt;="&amp;DATE($F$3,2,1),资金台帐!$N$6:$N$6005,"&lt;"&amp;DATE($F$3,2+1,1))),2)</f>
        <v>0</v>
      </c>
      <c r="L6" s="53">
        <f>ROUND(IF($C$3&lt;&gt;"全部",SUMIFS(发票导入!$AK$5:$AK$3004,发票导入!$V$5:$V$3004,"内部",发票导入!$AI$5:$AI$3004,$C$3,发票导入!$T$5:$T$3004,"&gt;="&amp;DATE($F$3,2,1),发票导入!$T$5:$T$3004,"&lt;"&amp;DATE($F$3,2+1,1))+SUMIFS(发票导入!$AK$5:$AK$3004,发票导入!$V$5:$V$3004,"内部",发票导入!$AJ$5:$AJ$3004,$C$3,发票导入!$T$5:$T$3004,"&gt;="&amp;DATE($F$3,2,1),发票导入!$T$5:$T$3004,"&lt;"&amp;DATE($F$3,2+1,1)),SUMIFS(发票导入!$AK$5:$AK$3004,发票导入!$V$5:$V$3004,"内部",发票导入!$T$5:$T$3004,"&gt;="&amp;DATE($F$3,2,1),发票导入!$T$5:$T$3004,"&lt;"&amp;DATE($F$3,2+1,1))),2)</f>
        <v>0</v>
      </c>
    </row>
    <row r="7">
      <c r="A7" s="63" t="inlineStr">
        <is>
          <t>3月</t>
        </is>
      </c>
      <c r="B7" s="85">
        <f>COUNTIFS(发票导入!$V$5:$V$3004,"销项",发票导入!$U$5:$U$3004,IF($C$3="全部","?*",$C$3),发票导入!$T$5:$T$3004,"&gt;="&amp;DATE($F$3,3,1),发票导入!$T$5:$T$3004,"&lt;"&amp;DATE($F$3,3+1,1),发票导入!$AK$5:$AK$3004,"&lt;&gt;0")+IF($C$3&lt;&gt;"全部",COUNTIFS(发票导入!$V$5:$V$3004,"内部",发票导入!$AI$5:$AI$3004,$C$3,发票导入!$T$5:$T$3004,"&gt;="&amp;DATE($F$3,3,1),发票导入!$T$5:$T$3004,"&lt;"&amp;DATE($F$3,3+1,1),发票导入!$AK$5:$AK$3004,"&lt;&gt;0"),0)</f>
        <v>0</v>
      </c>
      <c r="C7" s="53">
        <f>ROUND(SUMIFS(发票导入!$AL$5:$AL$3004,发票导入!$V$5:$V$3004,"销项",发票导入!$U$5:$U$3004,IF($C$3="全部","?*",$C$3),发票导入!$T$5:$T$3004,"&gt;="&amp;DATE($F$3,3,1),发票导入!$T$5:$T$3004,"&lt;"&amp;DATE($F$3,3+1,1))+IF($C$3&lt;&gt;"全部",SUMIFS(发票导入!$AL$5:$AL$3004,发票导入!$V$5:$V$3004,"内部",发票导入!$AI$5:$AI$3004,$C$3,发票导入!$T$5:$T$3004,"&gt;="&amp;DATE($F$3,3,1),发票导入!$T$5:$T$3004,"&lt;"&amp;DATE($F$3,3+1,1)),0),2)</f>
        <v>0</v>
      </c>
      <c r="D7" s="53">
        <f>ROUND(SUMIFS(发票导入!$AM$5:$AM$3004,发票导入!$V$5:$V$3004,"销项",发票导入!$U$5:$U$3004,IF($C$3="全部","?*",$C$3),发票导入!$T$5:$T$3004,"&gt;="&amp;DATE($F$3,3,1),发票导入!$T$5:$T$3004,"&lt;"&amp;DATE($F$3,3+1,1))+IF($C$3&lt;&gt;"全部",SUMIFS(发票导入!$AM$5:$AM$3004,发票导入!$V$5:$V$3004,"内部",发票导入!$AI$5:$AI$3004,$C$3,发票导入!$T$5:$T$3004,"&gt;="&amp;DATE($F$3,3,1),发票导入!$T$5:$T$3004,"&lt;"&amp;DATE($F$3,3+1,1)),0),2)</f>
        <v>0</v>
      </c>
      <c r="E7" s="53">
        <f>ROUND(SUMIFS(发票导入!$AK$5:$AK$3004,发票导入!$V$5:$V$3004,"销项",发票导入!$U$5:$U$3004,IF($C$3="全部","?*",$C$3),发票导入!$T$5:$T$3004,"&gt;="&amp;DATE($F$3,3,1),发票导入!$T$5:$T$3004,"&lt;"&amp;DATE($F$3,3+1,1))+IF($C$3&lt;&gt;"全部",SUMIFS(发票导入!$AK$5:$AK$3004,发票导入!$V$5:$V$3004,"内部",发票导入!$AI$5:$AI$3004,$C$3,发票导入!$T$5:$T$3004,"&gt;="&amp;DATE($F$3,3,1),发票导入!$T$5:$T$3004,"&lt;"&amp;DATE($F$3,3+1,1)),0),2)</f>
        <v>0</v>
      </c>
      <c r="F7" s="85">
        <f>COUNTIFS(发票导入!$V$5:$V$3004,"进项",发票导入!$U$5:$U$3004,IF($C$3="全部","?*",$C$3),发票导入!$T$5:$T$3004,"&gt;="&amp;DATE($F$3,3,1),发票导入!$T$5:$T$3004,"&lt;"&amp;DATE($F$3,3+1,1),发票导入!$AK$5:$AK$3004,"&lt;&gt;0")+IF($C$3&lt;&gt;"全部",COUNTIFS(发票导入!$V$5:$V$3004,"内部",发票导入!$AJ$5:$AJ$3004,$C$3,发票导入!$T$5:$T$3004,"&gt;="&amp;DATE($F$3,3,1),发票导入!$T$5:$T$3004,"&lt;"&amp;DATE($F$3,3+1,1),发票导入!$AK$5:$AK$3004,"&lt;&gt;0"),0)</f>
        <v>0</v>
      </c>
      <c r="G7" s="53">
        <f>ROUND(SUMIFS(发票导入!$AK$5:$AK$3004,发票导入!$V$5:$V$3004,"进项",发票导入!$U$5:$U$3004,IF($C$3="全部","?*",$C$3),发票导入!$T$5:$T$3004,"&gt;="&amp;DATE($F$3,3,1),发票导入!$T$5:$T$3004,"&lt;"&amp;DATE($F$3,3+1,1))+IF($C$3&lt;&gt;"全部",SUMIFS(发票导入!$AK$5:$AK$3004,发票导入!$V$5:$V$3004,"内部",发票导入!$AJ$5:$AJ$3004,$C$3,发票导入!$T$5:$T$3004,"&gt;="&amp;DATE($F$3,3,1),发票导入!$T$5:$T$3004,"&lt;"&amp;DATE($F$3,3+1,1)),0),2)</f>
        <v>0</v>
      </c>
      <c r="H7" s="53">
        <f>ROUND(SUMIFS(发票导入!$AK$5:$AK$3004,发票导入!$V$5:$V$3004,"进项",发票导入!$U$5:$U$3004,IF($C$3="全部","?*",$C$3),发票导入!$T$5:$T$3004,"&gt;="&amp;DATE($F$3,3,1),发票导入!$T$5:$T$3004,"&lt;"&amp;DATE($F$3,3+1,1),发票导入!$Y$5:$Y$3004,"应付"),2)</f>
        <v>0</v>
      </c>
      <c r="I7" s="53">
        <f>ROUND(SUMIFS(发票导入!$AK$5:$AK$3004,发票导入!$V$5:$V$3004,"进项",发票导入!$U$5:$U$3004,IF($C$3="全部","?*",$C$3),发票导入!$T$5:$T$3004,"&gt;="&amp;DATE($F$3,3,1),发票导入!$T$5:$T$3004,"&lt;"&amp;DATE($F$3,3+1,1),发票导入!$Y$5:$Y$3004,"报销票"),2)</f>
        <v>0</v>
      </c>
      <c r="J7" s="53">
        <f>ROUND(SUMIFS(资金台帐!$AB$6:$AB$6005,资金台帐!$U$6:$U$6005,"收入",资金台帐!$O$6:$O$6005,IF($C$3="全部","?*",$C$3),资金台帐!$N$6:$N$6005,"&gt;="&amp;DATE($F$3,3,1),资金台帐!$N$6:$N$6005,"&lt;"&amp;DATE($F$3,3+1,1))-SUMIFS(资金台帐!$AC$6:$AC$6005,资金台帐!$U$6:$U$6005,"收入",资金台帐!$O$6:$O$6005,IF($C$3="全部","?*",$C$3),资金台帐!$N$6:$N$6005,"&gt;="&amp;DATE($F$3,3,1),资金台帐!$N$6:$N$6005,"&lt;"&amp;DATE($F$3,3+1,1)),2)</f>
        <v>0</v>
      </c>
      <c r="K7" s="53">
        <f>ROUND(SUMIFS(资金台帐!$AC$6:$AC$6005,资金台帐!$U$6:$U$6005,"变动成本",资金台帐!$O$6:$O$6005,IF($C$3="全部","?*",$C$3),资金台帐!$N$6:$N$6005,"&gt;="&amp;DATE($F$3,3,1),资金台帐!$N$6:$N$6005,"&lt;"&amp;DATE($F$3,3+1,1))+SUMIFS(资金台帐!$AC$6:$AC$6005,资金台帐!$U$6:$U$6005,"固定成本",资金台帐!$O$6:$O$6005,IF($C$3="全部","?*",$C$3),资金台帐!$N$6:$N$6005,"&gt;="&amp;DATE($F$3,3,1),资金台帐!$N$6:$N$6005,"&lt;"&amp;DATE($F$3,3+1,1))+SUMIFS(资金台帐!$AC$6:$AC$6005,资金台帐!$U$6:$U$6005,"其他支出",资金台帐!$O$6:$O$6005,IF($C$3="全部","?*",$C$3),资金台帐!$N$6:$N$6005,"&gt;="&amp;DATE($F$3,3,1),资金台帐!$N$6:$N$6005,"&lt;"&amp;DATE($F$3,3+1,1))-(SUMIFS(资金台帐!$AB$6:$AB$6005,资金台帐!$U$6:$U$6005,"变动成本",资金台帐!$O$6:$O$6005,IF($C$3="全部","?*",$C$3),资金台帐!$N$6:$N$6005,"&gt;="&amp;DATE($F$3,3,1),资金台帐!$N$6:$N$6005,"&lt;"&amp;DATE($F$3,3+1,1))+SUMIFS(资金台帐!$AB$6:$AB$6005,资金台帐!$U$6:$U$6005,"固定成本",资金台帐!$O$6:$O$6005,IF($C$3="全部","?*",$C$3),资金台帐!$N$6:$N$6005,"&gt;="&amp;DATE($F$3,3,1),资金台帐!$N$6:$N$6005,"&lt;"&amp;DATE($F$3,3+1,1))+SUMIFS(资金台帐!$AB$6:$AB$6005,资金台帐!$U$6:$U$6005,"其他支出",资金台帐!$O$6:$O$6005,IF($C$3="全部","?*",$C$3),资金台帐!$N$6:$N$6005,"&gt;="&amp;DATE($F$3,3,1),资金台帐!$N$6:$N$6005,"&lt;"&amp;DATE($F$3,3+1,1))),2)</f>
        <v>0</v>
      </c>
      <c r="L7" s="53">
        <f>ROUND(IF($C$3&lt;&gt;"全部",SUMIFS(发票导入!$AK$5:$AK$3004,发票导入!$V$5:$V$3004,"内部",发票导入!$AI$5:$AI$3004,$C$3,发票导入!$T$5:$T$3004,"&gt;="&amp;DATE($F$3,3,1),发票导入!$T$5:$T$3004,"&lt;"&amp;DATE($F$3,3+1,1))+SUMIFS(发票导入!$AK$5:$AK$3004,发票导入!$V$5:$V$3004,"内部",发票导入!$AJ$5:$AJ$3004,$C$3,发票导入!$T$5:$T$3004,"&gt;="&amp;DATE($F$3,3,1),发票导入!$T$5:$T$3004,"&lt;"&amp;DATE($F$3,3+1,1)),SUMIFS(发票导入!$AK$5:$AK$3004,发票导入!$V$5:$V$3004,"内部",发票导入!$T$5:$T$3004,"&gt;="&amp;DATE($F$3,3,1),发票导入!$T$5:$T$3004,"&lt;"&amp;DATE($F$3,3+1,1))),2)</f>
        <v>0</v>
      </c>
    </row>
    <row r="8">
      <c r="A8" s="63" t="inlineStr">
        <is>
          <t>4月</t>
        </is>
      </c>
      <c r="B8" s="85">
        <f>COUNTIFS(发票导入!$V$5:$V$3004,"销项",发票导入!$U$5:$U$3004,IF($C$3="全部","?*",$C$3),发票导入!$T$5:$T$3004,"&gt;="&amp;DATE($F$3,4,1),发票导入!$T$5:$T$3004,"&lt;"&amp;DATE($F$3,4+1,1),发票导入!$AK$5:$AK$3004,"&lt;&gt;0")+IF($C$3&lt;&gt;"全部",COUNTIFS(发票导入!$V$5:$V$3004,"内部",发票导入!$AI$5:$AI$3004,$C$3,发票导入!$T$5:$T$3004,"&gt;="&amp;DATE($F$3,4,1),发票导入!$T$5:$T$3004,"&lt;"&amp;DATE($F$3,4+1,1),发票导入!$AK$5:$AK$3004,"&lt;&gt;0"),0)</f>
        <v>0</v>
      </c>
      <c r="C8" s="53">
        <f>ROUND(SUMIFS(发票导入!$AL$5:$AL$3004,发票导入!$V$5:$V$3004,"销项",发票导入!$U$5:$U$3004,IF($C$3="全部","?*",$C$3),发票导入!$T$5:$T$3004,"&gt;="&amp;DATE($F$3,4,1),发票导入!$T$5:$T$3004,"&lt;"&amp;DATE($F$3,4+1,1))+IF($C$3&lt;&gt;"全部",SUMIFS(发票导入!$AL$5:$AL$3004,发票导入!$V$5:$V$3004,"内部",发票导入!$AI$5:$AI$3004,$C$3,发票导入!$T$5:$T$3004,"&gt;="&amp;DATE($F$3,4,1),发票导入!$T$5:$T$3004,"&lt;"&amp;DATE($F$3,4+1,1)),0),2)</f>
        <v>0</v>
      </c>
      <c r="D8" s="53">
        <f>ROUND(SUMIFS(发票导入!$AM$5:$AM$3004,发票导入!$V$5:$V$3004,"销项",发票导入!$U$5:$U$3004,IF($C$3="全部","?*",$C$3),发票导入!$T$5:$T$3004,"&gt;="&amp;DATE($F$3,4,1),发票导入!$T$5:$T$3004,"&lt;"&amp;DATE($F$3,4+1,1))+IF($C$3&lt;&gt;"全部",SUMIFS(发票导入!$AM$5:$AM$3004,发票导入!$V$5:$V$3004,"内部",发票导入!$AI$5:$AI$3004,$C$3,发票导入!$T$5:$T$3004,"&gt;="&amp;DATE($F$3,4,1),发票导入!$T$5:$T$3004,"&lt;"&amp;DATE($F$3,4+1,1)),0),2)</f>
        <v>0</v>
      </c>
      <c r="E8" s="53">
        <f>ROUND(SUMIFS(发票导入!$AK$5:$AK$3004,发票导入!$V$5:$V$3004,"销项",发票导入!$U$5:$U$3004,IF($C$3="全部","?*",$C$3),发票导入!$T$5:$T$3004,"&gt;="&amp;DATE($F$3,4,1),发票导入!$T$5:$T$3004,"&lt;"&amp;DATE($F$3,4+1,1))+IF($C$3&lt;&gt;"全部",SUMIFS(发票导入!$AK$5:$AK$3004,发票导入!$V$5:$V$3004,"内部",发票导入!$AI$5:$AI$3004,$C$3,发票导入!$T$5:$T$3004,"&gt;="&amp;DATE($F$3,4,1),发票导入!$T$5:$T$3004,"&lt;"&amp;DATE($F$3,4+1,1)),0),2)</f>
        <v>0</v>
      </c>
      <c r="F8" s="85">
        <f>COUNTIFS(发票导入!$V$5:$V$3004,"进项",发票导入!$U$5:$U$3004,IF($C$3="全部","?*",$C$3),发票导入!$T$5:$T$3004,"&gt;="&amp;DATE($F$3,4,1),发票导入!$T$5:$T$3004,"&lt;"&amp;DATE($F$3,4+1,1),发票导入!$AK$5:$AK$3004,"&lt;&gt;0")+IF($C$3&lt;&gt;"全部",COUNTIFS(发票导入!$V$5:$V$3004,"内部",发票导入!$AJ$5:$AJ$3004,$C$3,发票导入!$T$5:$T$3004,"&gt;="&amp;DATE($F$3,4,1),发票导入!$T$5:$T$3004,"&lt;"&amp;DATE($F$3,4+1,1),发票导入!$AK$5:$AK$3004,"&lt;&gt;0"),0)</f>
        <v>0</v>
      </c>
      <c r="G8" s="53">
        <f>ROUND(SUMIFS(发票导入!$AK$5:$AK$3004,发票导入!$V$5:$V$3004,"进项",发票导入!$U$5:$U$3004,IF($C$3="全部","?*",$C$3),发票导入!$T$5:$T$3004,"&gt;="&amp;DATE($F$3,4,1),发票导入!$T$5:$T$3004,"&lt;"&amp;DATE($F$3,4+1,1))+IF($C$3&lt;&gt;"全部",SUMIFS(发票导入!$AK$5:$AK$3004,发票导入!$V$5:$V$3004,"内部",发票导入!$AJ$5:$AJ$3004,$C$3,发票导入!$T$5:$T$3004,"&gt;="&amp;DATE($F$3,4,1),发票导入!$T$5:$T$3004,"&lt;"&amp;DATE($F$3,4+1,1)),0),2)</f>
        <v>0</v>
      </c>
      <c r="H8" s="53">
        <f>ROUND(SUMIFS(发票导入!$AK$5:$AK$3004,发票导入!$V$5:$V$3004,"进项",发票导入!$U$5:$U$3004,IF($C$3="全部","?*",$C$3),发票导入!$T$5:$T$3004,"&gt;="&amp;DATE($F$3,4,1),发票导入!$T$5:$T$3004,"&lt;"&amp;DATE($F$3,4+1,1),发票导入!$Y$5:$Y$3004,"应付"),2)</f>
        <v>0</v>
      </c>
      <c r="I8" s="53">
        <f>ROUND(SUMIFS(发票导入!$AK$5:$AK$3004,发票导入!$V$5:$V$3004,"进项",发票导入!$U$5:$U$3004,IF($C$3="全部","?*",$C$3),发票导入!$T$5:$T$3004,"&gt;="&amp;DATE($F$3,4,1),发票导入!$T$5:$T$3004,"&lt;"&amp;DATE($F$3,4+1,1),发票导入!$Y$5:$Y$3004,"报销票"),2)</f>
        <v>0</v>
      </c>
      <c r="J8" s="53">
        <f>ROUND(SUMIFS(资金台帐!$AB$6:$AB$6005,资金台帐!$U$6:$U$6005,"收入",资金台帐!$O$6:$O$6005,IF($C$3="全部","?*",$C$3),资金台帐!$N$6:$N$6005,"&gt;="&amp;DATE($F$3,4,1),资金台帐!$N$6:$N$6005,"&lt;"&amp;DATE($F$3,4+1,1))-SUMIFS(资金台帐!$AC$6:$AC$6005,资金台帐!$U$6:$U$6005,"收入",资金台帐!$O$6:$O$6005,IF($C$3="全部","?*",$C$3),资金台帐!$N$6:$N$6005,"&gt;="&amp;DATE($F$3,4,1),资金台帐!$N$6:$N$6005,"&lt;"&amp;DATE($F$3,4+1,1)),2)</f>
        <v>0</v>
      </c>
      <c r="K8" s="53">
        <f>ROUND(SUMIFS(资金台帐!$AC$6:$AC$6005,资金台帐!$U$6:$U$6005,"变动成本",资金台帐!$O$6:$O$6005,IF($C$3="全部","?*",$C$3),资金台帐!$N$6:$N$6005,"&gt;="&amp;DATE($F$3,4,1),资金台帐!$N$6:$N$6005,"&lt;"&amp;DATE($F$3,4+1,1))+SUMIFS(资金台帐!$AC$6:$AC$6005,资金台帐!$U$6:$U$6005,"固定成本",资金台帐!$O$6:$O$6005,IF($C$3="全部","?*",$C$3),资金台帐!$N$6:$N$6005,"&gt;="&amp;DATE($F$3,4,1),资金台帐!$N$6:$N$6005,"&lt;"&amp;DATE($F$3,4+1,1))+SUMIFS(资金台帐!$AC$6:$AC$6005,资金台帐!$U$6:$U$6005,"其他支出",资金台帐!$O$6:$O$6005,IF($C$3="全部","?*",$C$3),资金台帐!$N$6:$N$6005,"&gt;="&amp;DATE($F$3,4,1),资金台帐!$N$6:$N$6005,"&lt;"&amp;DATE($F$3,4+1,1))-(SUMIFS(资金台帐!$AB$6:$AB$6005,资金台帐!$U$6:$U$6005,"变动成本",资金台帐!$O$6:$O$6005,IF($C$3="全部","?*",$C$3),资金台帐!$N$6:$N$6005,"&gt;="&amp;DATE($F$3,4,1),资金台帐!$N$6:$N$6005,"&lt;"&amp;DATE($F$3,4+1,1))+SUMIFS(资金台帐!$AB$6:$AB$6005,资金台帐!$U$6:$U$6005,"固定成本",资金台帐!$O$6:$O$6005,IF($C$3="全部","?*",$C$3),资金台帐!$N$6:$N$6005,"&gt;="&amp;DATE($F$3,4,1),资金台帐!$N$6:$N$6005,"&lt;"&amp;DATE($F$3,4+1,1))+SUMIFS(资金台帐!$AB$6:$AB$6005,资金台帐!$U$6:$U$6005,"其他支出",资金台帐!$O$6:$O$6005,IF($C$3="全部","?*",$C$3),资金台帐!$N$6:$N$6005,"&gt;="&amp;DATE($F$3,4,1),资金台帐!$N$6:$N$6005,"&lt;"&amp;DATE($F$3,4+1,1))),2)</f>
        <v>0</v>
      </c>
      <c r="L8" s="53">
        <f>ROUND(IF($C$3&lt;&gt;"全部",SUMIFS(发票导入!$AK$5:$AK$3004,发票导入!$V$5:$V$3004,"内部",发票导入!$AI$5:$AI$3004,$C$3,发票导入!$T$5:$T$3004,"&gt;="&amp;DATE($F$3,4,1),发票导入!$T$5:$T$3004,"&lt;"&amp;DATE($F$3,4+1,1))+SUMIFS(发票导入!$AK$5:$AK$3004,发票导入!$V$5:$V$3004,"内部",发票导入!$AJ$5:$AJ$3004,$C$3,发票导入!$T$5:$T$3004,"&gt;="&amp;DATE($F$3,4,1),发票导入!$T$5:$T$3004,"&lt;"&amp;DATE($F$3,4+1,1)),SUMIFS(发票导入!$AK$5:$AK$3004,发票导入!$V$5:$V$3004,"内部",发票导入!$T$5:$T$3004,"&gt;="&amp;DATE($F$3,4,1),发票导入!$T$5:$T$3004,"&lt;"&amp;DATE($F$3,4+1,1))),2)</f>
        <v>0</v>
      </c>
    </row>
    <row r="9">
      <c r="A9" s="63" t="inlineStr">
        <is>
          <t>5月</t>
        </is>
      </c>
      <c r="B9" s="85">
        <f>COUNTIFS(发票导入!$V$5:$V$3004,"销项",发票导入!$U$5:$U$3004,IF($C$3="全部","?*",$C$3),发票导入!$T$5:$T$3004,"&gt;="&amp;DATE($F$3,5,1),发票导入!$T$5:$T$3004,"&lt;"&amp;DATE($F$3,5+1,1),发票导入!$AK$5:$AK$3004,"&lt;&gt;0")+IF($C$3&lt;&gt;"全部",COUNTIFS(发票导入!$V$5:$V$3004,"内部",发票导入!$AI$5:$AI$3004,$C$3,发票导入!$T$5:$T$3004,"&gt;="&amp;DATE($F$3,5,1),发票导入!$T$5:$T$3004,"&lt;"&amp;DATE($F$3,5+1,1),发票导入!$AK$5:$AK$3004,"&lt;&gt;0"),0)</f>
        <v>0</v>
      </c>
      <c r="C9" s="53">
        <f>ROUND(SUMIFS(发票导入!$AL$5:$AL$3004,发票导入!$V$5:$V$3004,"销项",发票导入!$U$5:$U$3004,IF($C$3="全部","?*",$C$3),发票导入!$T$5:$T$3004,"&gt;="&amp;DATE($F$3,5,1),发票导入!$T$5:$T$3004,"&lt;"&amp;DATE($F$3,5+1,1))+IF($C$3&lt;&gt;"全部",SUMIFS(发票导入!$AL$5:$AL$3004,发票导入!$V$5:$V$3004,"内部",发票导入!$AI$5:$AI$3004,$C$3,发票导入!$T$5:$T$3004,"&gt;="&amp;DATE($F$3,5,1),发票导入!$T$5:$T$3004,"&lt;"&amp;DATE($F$3,5+1,1)),0),2)</f>
        <v>0</v>
      </c>
      <c r="D9" s="53">
        <f>ROUND(SUMIFS(发票导入!$AM$5:$AM$3004,发票导入!$V$5:$V$3004,"销项",发票导入!$U$5:$U$3004,IF($C$3="全部","?*",$C$3),发票导入!$T$5:$T$3004,"&gt;="&amp;DATE($F$3,5,1),发票导入!$T$5:$T$3004,"&lt;"&amp;DATE($F$3,5+1,1))+IF($C$3&lt;&gt;"全部",SUMIFS(发票导入!$AM$5:$AM$3004,发票导入!$V$5:$V$3004,"内部",发票导入!$AI$5:$AI$3004,$C$3,发票导入!$T$5:$T$3004,"&gt;="&amp;DATE($F$3,5,1),发票导入!$T$5:$T$3004,"&lt;"&amp;DATE($F$3,5+1,1)),0),2)</f>
        <v>0</v>
      </c>
      <c r="E9" s="53">
        <f>ROUND(SUMIFS(发票导入!$AK$5:$AK$3004,发票导入!$V$5:$V$3004,"销项",发票导入!$U$5:$U$3004,IF($C$3="全部","?*",$C$3),发票导入!$T$5:$T$3004,"&gt;="&amp;DATE($F$3,5,1),发票导入!$T$5:$T$3004,"&lt;"&amp;DATE($F$3,5+1,1))+IF($C$3&lt;&gt;"全部",SUMIFS(发票导入!$AK$5:$AK$3004,发票导入!$V$5:$V$3004,"内部",发票导入!$AI$5:$AI$3004,$C$3,发票导入!$T$5:$T$3004,"&gt;="&amp;DATE($F$3,5,1),发票导入!$T$5:$T$3004,"&lt;"&amp;DATE($F$3,5+1,1)),0),2)</f>
        <v>0</v>
      </c>
      <c r="F9" s="85">
        <f>COUNTIFS(发票导入!$V$5:$V$3004,"进项",发票导入!$U$5:$U$3004,IF($C$3="全部","?*",$C$3),发票导入!$T$5:$T$3004,"&gt;="&amp;DATE($F$3,5,1),发票导入!$T$5:$T$3004,"&lt;"&amp;DATE($F$3,5+1,1),发票导入!$AK$5:$AK$3004,"&lt;&gt;0")+IF($C$3&lt;&gt;"全部",COUNTIFS(发票导入!$V$5:$V$3004,"内部",发票导入!$AJ$5:$AJ$3004,$C$3,发票导入!$T$5:$T$3004,"&gt;="&amp;DATE($F$3,5,1),发票导入!$T$5:$T$3004,"&lt;"&amp;DATE($F$3,5+1,1),发票导入!$AK$5:$AK$3004,"&lt;&gt;0"),0)</f>
        <v>0</v>
      </c>
      <c r="G9" s="53">
        <f>ROUND(SUMIFS(发票导入!$AK$5:$AK$3004,发票导入!$V$5:$V$3004,"进项",发票导入!$U$5:$U$3004,IF($C$3="全部","?*",$C$3),发票导入!$T$5:$T$3004,"&gt;="&amp;DATE($F$3,5,1),发票导入!$T$5:$T$3004,"&lt;"&amp;DATE($F$3,5+1,1))+IF($C$3&lt;&gt;"全部",SUMIFS(发票导入!$AK$5:$AK$3004,发票导入!$V$5:$V$3004,"内部",发票导入!$AJ$5:$AJ$3004,$C$3,发票导入!$T$5:$T$3004,"&gt;="&amp;DATE($F$3,5,1),发票导入!$T$5:$T$3004,"&lt;"&amp;DATE($F$3,5+1,1)),0),2)</f>
        <v>0</v>
      </c>
      <c r="H9" s="53">
        <f>ROUND(SUMIFS(发票导入!$AK$5:$AK$3004,发票导入!$V$5:$V$3004,"进项",发票导入!$U$5:$U$3004,IF($C$3="全部","?*",$C$3),发票导入!$T$5:$T$3004,"&gt;="&amp;DATE($F$3,5,1),发票导入!$T$5:$T$3004,"&lt;"&amp;DATE($F$3,5+1,1),发票导入!$Y$5:$Y$3004,"应付"),2)</f>
        <v>0</v>
      </c>
      <c r="I9" s="53">
        <f>ROUND(SUMIFS(发票导入!$AK$5:$AK$3004,发票导入!$V$5:$V$3004,"进项",发票导入!$U$5:$U$3004,IF($C$3="全部","?*",$C$3),发票导入!$T$5:$T$3004,"&gt;="&amp;DATE($F$3,5,1),发票导入!$T$5:$T$3004,"&lt;"&amp;DATE($F$3,5+1,1),发票导入!$Y$5:$Y$3004,"报销票"),2)</f>
        <v>0</v>
      </c>
      <c r="J9" s="53">
        <f>ROUND(SUMIFS(资金台帐!$AB$6:$AB$6005,资金台帐!$U$6:$U$6005,"收入",资金台帐!$O$6:$O$6005,IF($C$3="全部","?*",$C$3),资金台帐!$N$6:$N$6005,"&gt;="&amp;DATE($F$3,5,1),资金台帐!$N$6:$N$6005,"&lt;"&amp;DATE($F$3,5+1,1))-SUMIFS(资金台帐!$AC$6:$AC$6005,资金台帐!$U$6:$U$6005,"收入",资金台帐!$O$6:$O$6005,IF($C$3="全部","?*",$C$3),资金台帐!$N$6:$N$6005,"&gt;="&amp;DATE($F$3,5,1),资金台帐!$N$6:$N$6005,"&lt;"&amp;DATE($F$3,5+1,1)),2)</f>
        <v>0</v>
      </c>
      <c r="K9" s="53">
        <f>ROUND(SUMIFS(资金台帐!$AC$6:$AC$6005,资金台帐!$U$6:$U$6005,"变动成本",资金台帐!$O$6:$O$6005,IF($C$3="全部","?*",$C$3),资金台帐!$N$6:$N$6005,"&gt;="&amp;DATE($F$3,5,1),资金台帐!$N$6:$N$6005,"&lt;"&amp;DATE($F$3,5+1,1))+SUMIFS(资金台帐!$AC$6:$AC$6005,资金台帐!$U$6:$U$6005,"固定成本",资金台帐!$O$6:$O$6005,IF($C$3="全部","?*",$C$3),资金台帐!$N$6:$N$6005,"&gt;="&amp;DATE($F$3,5,1),资金台帐!$N$6:$N$6005,"&lt;"&amp;DATE($F$3,5+1,1))+SUMIFS(资金台帐!$AC$6:$AC$6005,资金台帐!$U$6:$U$6005,"其他支出",资金台帐!$O$6:$O$6005,IF($C$3="全部","?*",$C$3),资金台帐!$N$6:$N$6005,"&gt;="&amp;DATE($F$3,5,1),资金台帐!$N$6:$N$6005,"&lt;"&amp;DATE($F$3,5+1,1))-(SUMIFS(资金台帐!$AB$6:$AB$6005,资金台帐!$U$6:$U$6005,"变动成本",资金台帐!$O$6:$O$6005,IF($C$3="全部","?*",$C$3),资金台帐!$N$6:$N$6005,"&gt;="&amp;DATE($F$3,5,1),资金台帐!$N$6:$N$6005,"&lt;"&amp;DATE($F$3,5+1,1))+SUMIFS(资金台帐!$AB$6:$AB$6005,资金台帐!$U$6:$U$6005,"固定成本",资金台帐!$O$6:$O$6005,IF($C$3="全部","?*",$C$3),资金台帐!$N$6:$N$6005,"&gt;="&amp;DATE($F$3,5,1),资金台帐!$N$6:$N$6005,"&lt;"&amp;DATE($F$3,5+1,1))+SUMIFS(资金台帐!$AB$6:$AB$6005,资金台帐!$U$6:$U$6005,"其他支出",资金台帐!$O$6:$O$6005,IF($C$3="全部","?*",$C$3),资金台帐!$N$6:$N$6005,"&gt;="&amp;DATE($F$3,5,1),资金台帐!$N$6:$N$6005,"&lt;"&amp;DATE($F$3,5+1,1))),2)</f>
        <v>0</v>
      </c>
      <c r="L9" s="53">
        <f>ROUND(IF($C$3&lt;&gt;"全部",SUMIFS(发票导入!$AK$5:$AK$3004,发票导入!$V$5:$V$3004,"内部",发票导入!$AI$5:$AI$3004,$C$3,发票导入!$T$5:$T$3004,"&gt;="&amp;DATE($F$3,5,1),发票导入!$T$5:$T$3004,"&lt;"&amp;DATE($F$3,5+1,1))+SUMIFS(发票导入!$AK$5:$AK$3004,发票导入!$V$5:$V$3004,"内部",发票导入!$AJ$5:$AJ$3004,$C$3,发票导入!$T$5:$T$3004,"&gt;="&amp;DATE($F$3,5,1),发票导入!$T$5:$T$3004,"&lt;"&amp;DATE($F$3,5+1,1)),SUMIFS(发票导入!$AK$5:$AK$3004,发票导入!$V$5:$V$3004,"内部",发票导入!$T$5:$T$3004,"&gt;="&amp;DATE($F$3,5,1),发票导入!$T$5:$T$3004,"&lt;"&amp;DATE($F$3,5+1,1))),2)</f>
        <v>0</v>
      </c>
    </row>
    <row r="10">
      <c r="A10" s="63" t="inlineStr">
        <is>
          <t>6月</t>
        </is>
      </c>
      <c r="B10" s="85">
        <f>COUNTIFS(发票导入!$V$5:$V$3004,"销项",发票导入!$U$5:$U$3004,IF($C$3="全部","?*",$C$3),发票导入!$T$5:$T$3004,"&gt;="&amp;DATE($F$3,6,1),发票导入!$T$5:$T$3004,"&lt;"&amp;DATE($F$3,6+1,1),发票导入!$AK$5:$AK$3004,"&lt;&gt;0")+IF($C$3&lt;&gt;"全部",COUNTIFS(发票导入!$V$5:$V$3004,"内部",发票导入!$AI$5:$AI$3004,$C$3,发票导入!$T$5:$T$3004,"&gt;="&amp;DATE($F$3,6,1),发票导入!$T$5:$T$3004,"&lt;"&amp;DATE($F$3,6+1,1),发票导入!$AK$5:$AK$3004,"&lt;&gt;0"),0)</f>
        <v>0</v>
      </c>
      <c r="C10" s="53">
        <f>ROUND(SUMIFS(发票导入!$AL$5:$AL$3004,发票导入!$V$5:$V$3004,"销项",发票导入!$U$5:$U$3004,IF($C$3="全部","?*",$C$3),发票导入!$T$5:$T$3004,"&gt;="&amp;DATE($F$3,6,1),发票导入!$T$5:$T$3004,"&lt;"&amp;DATE($F$3,6+1,1))+IF($C$3&lt;&gt;"全部",SUMIFS(发票导入!$AL$5:$AL$3004,发票导入!$V$5:$V$3004,"内部",发票导入!$AI$5:$AI$3004,$C$3,发票导入!$T$5:$T$3004,"&gt;="&amp;DATE($F$3,6,1),发票导入!$T$5:$T$3004,"&lt;"&amp;DATE($F$3,6+1,1)),0),2)</f>
        <v>0</v>
      </c>
      <c r="D10" s="53">
        <f>ROUND(SUMIFS(发票导入!$AM$5:$AM$3004,发票导入!$V$5:$V$3004,"销项",发票导入!$U$5:$U$3004,IF($C$3="全部","?*",$C$3),发票导入!$T$5:$T$3004,"&gt;="&amp;DATE($F$3,6,1),发票导入!$T$5:$T$3004,"&lt;"&amp;DATE($F$3,6+1,1))+IF($C$3&lt;&gt;"全部",SUMIFS(发票导入!$AM$5:$AM$3004,发票导入!$V$5:$V$3004,"内部",发票导入!$AI$5:$AI$3004,$C$3,发票导入!$T$5:$T$3004,"&gt;="&amp;DATE($F$3,6,1),发票导入!$T$5:$T$3004,"&lt;"&amp;DATE($F$3,6+1,1)),0),2)</f>
        <v>0</v>
      </c>
      <c r="E10" s="53">
        <f>ROUND(SUMIFS(发票导入!$AK$5:$AK$3004,发票导入!$V$5:$V$3004,"销项",发票导入!$U$5:$U$3004,IF($C$3="全部","?*",$C$3),发票导入!$T$5:$T$3004,"&gt;="&amp;DATE($F$3,6,1),发票导入!$T$5:$T$3004,"&lt;"&amp;DATE($F$3,6+1,1))+IF($C$3&lt;&gt;"全部",SUMIFS(发票导入!$AK$5:$AK$3004,发票导入!$V$5:$V$3004,"内部",发票导入!$AI$5:$AI$3004,$C$3,发票导入!$T$5:$T$3004,"&gt;="&amp;DATE($F$3,6,1),发票导入!$T$5:$T$3004,"&lt;"&amp;DATE($F$3,6+1,1)),0),2)</f>
        <v>0</v>
      </c>
      <c r="F10" s="85">
        <f>COUNTIFS(发票导入!$V$5:$V$3004,"进项",发票导入!$U$5:$U$3004,IF($C$3="全部","?*",$C$3),发票导入!$T$5:$T$3004,"&gt;="&amp;DATE($F$3,6,1),发票导入!$T$5:$T$3004,"&lt;"&amp;DATE($F$3,6+1,1),发票导入!$AK$5:$AK$3004,"&lt;&gt;0")+IF($C$3&lt;&gt;"全部",COUNTIFS(发票导入!$V$5:$V$3004,"内部",发票导入!$AJ$5:$AJ$3004,$C$3,发票导入!$T$5:$T$3004,"&gt;="&amp;DATE($F$3,6,1),发票导入!$T$5:$T$3004,"&lt;"&amp;DATE($F$3,6+1,1),发票导入!$AK$5:$AK$3004,"&lt;&gt;0"),0)</f>
        <v>0</v>
      </c>
      <c r="G10" s="53">
        <f>ROUND(SUMIFS(发票导入!$AK$5:$AK$3004,发票导入!$V$5:$V$3004,"进项",发票导入!$U$5:$U$3004,IF($C$3="全部","?*",$C$3),发票导入!$T$5:$T$3004,"&gt;="&amp;DATE($F$3,6,1),发票导入!$T$5:$T$3004,"&lt;"&amp;DATE($F$3,6+1,1))+IF($C$3&lt;&gt;"全部",SUMIFS(发票导入!$AK$5:$AK$3004,发票导入!$V$5:$V$3004,"内部",发票导入!$AJ$5:$AJ$3004,$C$3,发票导入!$T$5:$T$3004,"&gt;="&amp;DATE($F$3,6,1),发票导入!$T$5:$T$3004,"&lt;"&amp;DATE($F$3,6+1,1)),0),2)</f>
        <v>0</v>
      </c>
      <c r="H10" s="53">
        <f>ROUND(SUMIFS(发票导入!$AK$5:$AK$3004,发票导入!$V$5:$V$3004,"进项",发票导入!$U$5:$U$3004,IF($C$3="全部","?*",$C$3),发票导入!$T$5:$T$3004,"&gt;="&amp;DATE($F$3,6,1),发票导入!$T$5:$T$3004,"&lt;"&amp;DATE($F$3,6+1,1),发票导入!$Y$5:$Y$3004,"应付"),2)</f>
        <v>0</v>
      </c>
      <c r="I10" s="53">
        <f>ROUND(SUMIFS(发票导入!$AK$5:$AK$3004,发票导入!$V$5:$V$3004,"进项",发票导入!$U$5:$U$3004,IF($C$3="全部","?*",$C$3),发票导入!$T$5:$T$3004,"&gt;="&amp;DATE($F$3,6,1),发票导入!$T$5:$T$3004,"&lt;"&amp;DATE($F$3,6+1,1),发票导入!$Y$5:$Y$3004,"报销票"),2)</f>
        <v>0</v>
      </c>
      <c r="J10" s="53">
        <f>ROUND(SUMIFS(资金台帐!$AB$6:$AB$6005,资金台帐!$U$6:$U$6005,"收入",资金台帐!$O$6:$O$6005,IF($C$3="全部","?*",$C$3),资金台帐!$N$6:$N$6005,"&gt;="&amp;DATE($F$3,6,1),资金台帐!$N$6:$N$6005,"&lt;"&amp;DATE($F$3,6+1,1))-SUMIFS(资金台帐!$AC$6:$AC$6005,资金台帐!$U$6:$U$6005,"收入",资金台帐!$O$6:$O$6005,IF($C$3="全部","?*",$C$3),资金台帐!$N$6:$N$6005,"&gt;="&amp;DATE($F$3,6,1),资金台帐!$N$6:$N$6005,"&lt;"&amp;DATE($F$3,6+1,1)),2)</f>
        <v>0</v>
      </c>
      <c r="K10" s="53">
        <f>ROUND(SUMIFS(资金台帐!$AC$6:$AC$6005,资金台帐!$U$6:$U$6005,"变动成本",资金台帐!$O$6:$O$6005,IF($C$3="全部","?*",$C$3),资金台帐!$N$6:$N$6005,"&gt;="&amp;DATE($F$3,6,1),资金台帐!$N$6:$N$6005,"&lt;"&amp;DATE($F$3,6+1,1))+SUMIFS(资金台帐!$AC$6:$AC$6005,资金台帐!$U$6:$U$6005,"固定成本",资金台帐!$O$6:$O$6005,IF($C$3="全部","?*",$C$3),资金台帐!$N$6:$N$6005,"&gt;="&amp;DATE($F$3,6,1),资金台帐!$N$6:$N$6005,"&lt;"&amp;DATE($F$3,6+1,1))+SUMIFS(资金台帐!$AC$6:$AC$6005,资金台帐!$U$6:$U$6005,"其他支出",资金台帐!$O$6:$O$6005,IF($C$3="全部","?*",$C$3),资金台帐!$N$6:$N$6005,"&gt;="&amp;DATE($F$3,6,1),资金台帐!$N$6:$N$6005,"&lt;"&amp;DATE($F$3,6+1,1))-(SUMIFS(资金台帐!$AB$6:$AB$6005,资金台帐!$U$6:$U$6005,"变动成本",资金台帐!$O$6:$O$6005,IF($C$3="全部","?*",$C$3),资金台帐!$N$6:$N$6005,"&gt;="&amp;DATE($F$3,6,1),资金台帐!$N$6:$N$6005,"&lt;"&amp;DATE($F$3,6+1,1))+SUMIFS(资金台帐!$AB$6:$AB$6005,资金台帐!$U$6:$U$6005,"固定成本",资金台帐!$O$6:$O$6005,IF($C$3="全部","?*",$C$3),资金台帐!$N$6:$N$6005,"&gt;="&amp;DATE($F$3,6,1),资金台帐!$N$6:$N$6005,"&lt;"&amp;DATE($F$3,6+1,1))+SUMIFS(资金台帐!$AB$6:$AB$6005,资金台帐!$U$6:$U$6005,"其他支出",资金台帐!$O$6:$O$6005,IF($C$3="全部","?*",$C$3),资金台帐!$N$6:$N$6005,"&gt;="&amp;DATE($F$3,6,1),资金台帐!$N$6:$N$6005,"&lt;"&amp;DATE($F$3,6+1,1))),2)</f>
        <v>0</v>
      </c>
      <c r="L10" s="53">
        <f>ROUND(IF($C$3&lt;&gt;"全部",SUMIFS(发票导入!$AK$5:$AK$3004,发票导入!$V$5:$V$3004,"内部",发票导入!$AI$5:$AI$3004,$C$3,发票导入!$T$5:$T$3004,"&gt;="&amp;DATE($F$3,6,1),发票导入!$T$5:$T$3004,"&lt;"&amp;DATE($F$3,6+1,1))+SUMIFS(发票导入!$AK$5:$AK$3004,发票导入!$V$5:$V$3004,"内部",发票导入!$AJ$5:$AJ$3004,$C$3,发票导入!$T$5:$T$3004,"&gt;="&amp;DATE($F$3,6,1),发票导入!$T$5:$T$3004,"&lt;"&amp;DATE($F$3,6+1,1)),SUMIFS(发票导入!$AK$5:$AK$3004,发票导入!$V$5:$V$3004,"内部",发票导入!$T$5:$T$3004,"&gt;="&amp;DATE($F$3,6,1),发票导入!$T$5:$T$3004,"&lt;"&amp;DATE($F$3,6+1,1))),2)</f>
        <v>0</v>
      </c>
    </row>
    <row r="11">
      <c r="A11" s="63" t="inlineStr">
        <is>
          <t>7月</t>
        </is>
      </c>
      <c r="B11" s="85">
        <f>COUNTIFS(发票导入!$V$5:$V$3004,"销项",发票导入!$U$5:$U$3004,IF($C$3="全部","?*",$C$3),发票导入!$T$5:$T$3004,"&gt;="&amp;DATE($F$3,7,1),发票导入!$T$5:$T$3004,"&lt;"&amp;DATE($F$3,7+1,1),发票导入!$AK$5:$AK$3004,"&lt;&gt;0")+IF($C$3&lt;&gt;"全部",COUNTIFS(发票导入!$V$5:$V$3004,"内部",发票导入!$AI$5:$AI$3004,$C$3,发票导入!$T$5:$T$3004,"&gt;="&amp;DATE($F$3,7,1),发票导入!$T$5:$T$3004,"&lt;"&amp;DATE($F$3,7+1,1),发票导入!$AK$5:$AK$3004,"&lt;&gt;0"),0)</f>
        <v>0</v>
      </c>
      <c r="C11" s="53">
        <f>ROUND(SUMIFS(发票导入!$AL$5:$AL$3004,发票导入!$V$5:$V$3004,"销项",发票导入!$U$5:$U$3004,IF($C$3="全部","?*",$C$3),发票导入!$T$5:$T$3004,"&gt;="&amp;DATE($F$3,7,1),发票导入!$T$5:$T$3004,"&lt;"&amp;DATE($F$3,7+1,1))+IF($C$3&lt;&gt;"全部",SUMIFS(发票导入!$AL$5:$AL$3004,发票导入!$V$5:$V$3004,"内部",发票导入!$AI$5:$AI$3004,$C$3,发票导入!$T$5:$T$3004,"&gt;="&amp;DATE($F$3,7,1),发票导入!$T$5:$T$3004,"&lt;"&amp;DATE($F$3,7+1,1)),0),2)</f>
        <v>0</v>
      </c>
      <c r="D11" s="53">
        <f>ROUND(SUMIFS(发票导入!$AM$5:$AM$3004,发票导入!$V$5:$V$3004,"销项",发票导入!$U$5:$U$3004,IF($C$3="全部","?*",$C$3),发票导入!$T$5:$T$3004,"&gt;="&amp;DATE($F$3,7,1),发票导入!$T$5:$T$3004,"&lt;"&amp;DATE($F$3,7+1,1))+IF($C$3&lt;&gt;"全部",SUMIFS(发票导入!$AM$5:$AM$3004,发票导入!$V$5:$V$3004,"内部",发票导入!$AI$5:$AI$3004,$C$3,发票导入!$T$5:$T$3004,"&gt;="&amp;DATE($F$3,7,1),发票导入!$T$5:$T$3004,"&lt;"&amp;DATE($F$3,7+1,1)),0),2)</f>
        <v>0</v>
      </c>
      <c r="E11" s="53">
        <f>ROUND(SUMIFS(发票导入!$AK$5:$AK$3004,发票导入!$V$5:$V$3004,"销项",发票导入!$U$5:$U$3004,IF($C$3="全部","?*",$C$3),发票导入!$T$5:$T$3004,"&gt;="&amp;DATE($F$3,7,1),发票导入!$T$5:$T$3004,"&lt;"&amp;DATE($F$3,7+1,1))+IF($C$3&lt;&gt;"全部",SUMIFS(发票导入!$AK$5:$AK$3004,发票导入!$V$5:$V$3004,"内部",发票导入!$AI$5:$AI$3004,$C$3,发票导入!$T$5:$T$3004,"&gt;="&amp;DATE($F$3,7,1),发票导入!$T$5:$T$3004,"&lt;"&amp;DATE($F$3,7+1,1)),0),2)</f>
        <v>0</v>
      </c>
      <c r="F11" s="85">
        <f>COUNTIFS(发票导入!$V$5:$V$3004,"进项",发票导入!$U$5:$U$3004,IF($C$3="全部","?*",$C$3),发票导入!$T$5:$T$3004,"&gt;="&amp;DATE($F$3,7,1),发票导入!$T$5:$T$3004,"&lt;"&amp;DATE($F$3,7+1,1),发票导入!$AK$5:$AK$3004,"&lt;&gt;0")+IF($C$3&lt;&gt;"全部",COUNTIFS(发票导入!$V$5:$V$3004,"内部",发票导入!$AJ$5:$AJ$3004,$C$3,发票导入!$T$5:$T$3004,"&gt;="&amp;DATE($F$3,7,1),发票导入!$T$5:$T$3004,"&lt;"&amp;DATE($F$3,7+1,1),发票导入!$AK$5:$AK$3004,"&lt;&gt;0"),0)</f>
        <v>17</v>
      </c>
      <c r="G11" s="53">
        <f>ROUND(SUMIFS(发票导入!$AK$5:$AK$3004,发票导入!$V$5:$V$3004,"进项",发票导入!$U$5:$U$3004,IF($C$3="全部","?*",$C$3),发票导入!$T$5:$T$3004,"&gt;="&amp;DATE($F$3,7,1),发票导入!$T$5:$T$3004,"&lt;"&amp;DATE($F$3,7+1,1))+IF($C$3&lt;&gt;"全部",SUMIFS(发票导入!$AK$5:$AK$3004,发票导入!$V$5:$V$3004,"内部",发票导入!$AJ$5:$AJ$3004,$C$3,发票导入!$T$5:$T$3004,"&gt;="&amp;DATE($F$3,7,1),发票导入!$T$5:$T$3004,"&lt;"&amp;DATE($F$3,7+1,1)),0),2)</f>
        <v>17799.97</v>
      </c>
      <c r="H11" s="53">
        <f>ROUND(SUMIFS(发票导入!$AK$5:$AK$3004,发票导入!$V$5:$V$3004,"进项",发票导入!$U$5:$U$3004,IF($C$3="全部","?*",$C$3),发票导入!$T$5:$T$3004,"&gt;="&amp;DATE($F$3,7,1),发票导入!$T$5:$T$3004,"&lt;"&amp;DATE($F$3,7+1,1),发票导入!$Y$5:$Y$3004,"应付"),2)</f>
        <v>199</v>
      </c>
      <c r="I11" s="53">
        <f>ROUND(SUMIFS(发票导入!$AK$5:$AK$3004,发票导入!$V$5:$V$3004,"进项",发票导入!$U$5:$U$3004,IF($C$3="全部","?*",$C$3),发票导入!$T$5:$T$3004,"&gt;="&amp;DATE($F$3,7,1),发票导入!$T$5:$T$3004,"&lt;"&amp;DATE($F$3,7+1,1),发票导入!$Y$5:$Y$3004,"报销票"),2)</f>
        <v>17600.97</v>
      </c>
      <c r="J11" s="53">
        <f>ROUND(SUMIFS(资金台帐!$AB$6:$AB$6005,资金台帐!$U$6:$U$6005,"收入",资金台帐!$O$6:$O$6005,IF($C$3="全部","?*",$C$3),资金台帐!$N$6:$N$6005,"&gt;="&amp;DATE($F$3,7,1),资金台帐!$N$6:$N$6005,"&lt;"&amp;DATE($F$3,7+1,1))-SUMIFS(资金台帐!$AC$6:$AC$6005,资金台帐!$U$6:$U$6005,"收入",资金台帐!$O$6:$O$6005,IF($C$3="全部","?*",$C$3),资金台帐!$N$6:$N$6005,"&gt;="&amp;DATE($F$3,7,1),资金台帐!$N$6:$N$6005,"&lt;"&amp;DATE($F$3,7+1,1)),2)</f>
        <v>0</v>
      </c>
      <c r="K11" s="53">
        <f>ROUND(SUMIFS(资金台帐!$AC$6:$AC$6005,资金台帐!$U$6:$U$6005,"变动成本",资金台帐!$O$6:$O$6005,IF($C$3="全部","?*",$C$3),资金台帐!$N$6:$N$6005,"&gt;="&amp;DATE($F$3,7,1),资金台帐!$N$6:$N$6005,"&lt;"&amp;DATE($F$3,7+1,1))+SUMIFS(资金台帐!$AC$6:$AC$6005,资金台帐!$U$6:$U$6005,"固定成本",资金台帐!$O$6:$O$6005,IF($C$3="全部","?*",$C$3),资金台帐!$N$6:$N$6005,"&gt;="&amp;DATE($F$3,7,1),资金台帐!$N$6:$N$6005,"&lt;"&amp;DATE($F$3,7+1,1))+SUMIFS(资金台帐!$AC$6:$AC$6005,资金台帐!$U$6:$U$6005,"其他支出",资金台帐!$O$6:$O$6005,IF($C$3="全部","?*",$C$3),资金台帐!$N$6:$N$6005,"&gt;="&amp;DATE($F$3,7,1),资金台帐!$N$6:$N$6005,"&lt;"&amp;DATE($F$3,7+1,1))-(SUMIFS(资金台帐!$AB$6:$AB$6005,资金台帐!$U$6:$U$6005,"变动成本",资金台帐!$O$6:$O$6005,IF($C$3="全部","?*",$C$3),资金台帐!$N$6:$N$6005,"&gt;="&amp;DATE($F$3,7,1),资金台帐!$N$6:$N$6005,"&lt;"&amp;DATE($F$3,7+1,1))+SUMIFS(资金台帐!$AB$6:$AB$6005,资金台帐!$U$6:$U$6005,"固定成本",资金台帐!$O$6:$O$6005,IF($C$3="全部","?*",$C$3),资金台帐!$N$6:$N$6005,"&gt;="&amp;DATE($F$3,7,1),资金台帐!$N$6:$N$6005,"&lt;"&amp;DATE($F$3,7+1,1))+SUMIFS(资金台帐!$AB$6:$AB$6005,资金台帐!$U$6:$U$6005,"其他支出",资金台帐!$O$6:$O$6005,IF($C$3="全部","?*",$C$3),资金台帐!$N$6:$N$6005,"&gt;="&amp;DATE($F$3,7,1),资金台帐!$N$6:$N$6005,"&lt;"&amp;DATE($F$3,7+1,1))),2)</f>
        <v>0</v>
      </c>
      <c r="L11" s="53">
        <f>ROUND(IF($C$3&lt;&gt;"全部",SUMIFS(发票导入!$AK$5:$AK$3004,发票导入!$V$5:$V$3004,"内部",发票导入!$AI$5:$AI$3004,$C$3,发票导入!$T$5:$T$3004,"&gt;="&amp;DATE($F$3,7,1),发票导入!$T$5:$T$3004,"&lt;"&amp;DATE($F$3,7+1,1))+SUMIFS(发票导入!$AK$5:$AK$3004,发票导入!$V$5:$V$3004,"内部",发票导入!$AJ$5:$AJ$3004,$C$3,发票导入!$T$5:$T$3004,"&gt;="&amp;DATE($F$3,7,1),发票导入!$T$5:$T$3004,"&lt;"&amp;DATE($F$3,7+1,1)),SUMIFS(发票导入!$AK$5:$AK$3004,发票导入!$V$5:$V$3004,"内部",发票导入!$T$5:$T$3004,"&gt;="&amp;DATE($F$3,7,1),发票导入!$T$5:$T$3004,"&lt;"&amp;DATE($F$3,7+1,1))),2)</f>
        <v>0</v>
      </c>
    </row>
    <row r="12">
      <c r="A12" s="63" t="inlineStr">
        <is>
          <t>8月</t>
        </is>
      </c>
      <c r="B12" s="85">
        <f>COUNTIFS(发票导入!$V$5:$V$3004,"销项",发票导入!$U$5:$U$3004,IF($C$3="全部","?*",$C$3),发票导入!$T$5:$T$3004,"&gt;="&amp;DATE($F$3,8,1),发票导入!$T$5:$T$3004,"&lt;"&amp;DATE($F$3,8+1,1),发票导入!$AK$5:$AK$3004,"&lt;&gt;0")+IF($C$3&lt;&gt;"全部",COUNTIFS(发票导入!$V$5:$V$3004,"内部",发票导入!$AI$5:$AI$3004,$C$3,发票导入!$T$5:$T$3004,"&gt;="&amp;DATE($F$3,8,1),发票导入!$T$5:$T$3004,"&lt;"&amp;DATE($F$3,8+1,1),发票导入!$AK$5:$AK$3004,"&lt;&gt;0"),0)</f>
        <v>12</v>
      </c>
      <c r="C12" s="53">
        <f>ROUND(SUMIFS(发票导入!$AL$5:$AL$3004,发票导入!$V$5:$V$3004,"销项",发票导入!$U$5:$U$3004,IF($C$3="全部","?*",$C$3),发票导入!$T$5:$T$3004,"&gt;="&amp;DATE($F$3,8,1),发票导入!$T$5:$T$3004,"&lt;"&amp;DATE($F$3,8+1,1))+IF($C$3&lt;&gt;"全部",SUMIFS(发票导入!$AL$5:$AL$3004,发票导入!$V$5:$V$3004,"内部",发票导入!$AI$5:$AI$3004,$C$3,发票导入!$T$5:$T$3004,"&gt;="&amp;DATE($F$3,8,1),发票导入!$T$5:$T$3004,"&lt;"&amp;DATE($F$3,8+1,1)),0),2)</f>
        <v>99900.98</v>
      </c>
      <c r="D12" s="53">
        <f>ROUND(SUMIFS(发票导入!$AM$5:$AM$3004,发票导入!$V$5:$V$3004,"销项",发票导入!$U$5:$U$3004,IF($C$3="全部","?*",$C$3),发票导入!$T$5:$T$3004,"&gt;="&amp;DATE($F$3,8,1),发票导入!$T$5:$T$3004,"&lt;"&amp;DATE($F$3,8+1,1))+IF($C$3&lt;&gt;"全部",SUMIFS(发票导入!$AM$5:$AM$3004,发票导入!$V$5:$V$3004,"内部",发票导入!$AI$5:$AI$3004,$C$3,发票导入!$T$5:$T$3004,"&gt;="&amp;DATE($F$3,8,1),发票导入!$T$5:$T$3004,"&lt;"&amp;DATE($F$3,8+1,1)),0),2)</f>
        <v>999.02</v>
      </c>
      <c r="E12" s="53">
        <f>ROUND(SUMIFS(发票导入!$AK$5:$AK$3004,发票导入!$V$5:$V$3004,"销项",发票导入!$U$5:$U$3004,IF($C$3="全部","?*",$C$3),发票导入!$T$5:$T$3004,"&gt;="&amp;DATE($F$3,8,1),发票导入!$T$5:$T$3004,"&lt;"&amp;DATE($F$3,8+1,1))+IF($C$3&lt;&gt;"全部",SUMIFS(发票导入!$AK$5:$AK$3004,发票导入!$V$5:$V$3004,"内部",发票导入!$AI$5:$AI$3004,$C$3,发票导入!$T$5:$T$3004,"&gt;="&amp;DATE($F$3,8,1),发票导入!$T$5:$T$3004,"&lt;"&amp;DATE($F$3,8+1,1)),0),2)</f>
        <v>100900</v>
      </c>
      <c r="F12" s="85">
        <f>COUNTIFS(发票导入!$V$5:$V$3004,"进项",发票导入!$U$5:$U$3004,IF($C$3="全部","?*",$C$3),发票导入!$T$5:$T$3004,"&gt;="&amp;DATE($F$3,8,1),发票导入!$T$5:$T$3004,"&lt;"&amp;DATE($F$3,8+1,1),发票导入!$AK$5:$AK$3004,"&lt;&gt;0")+IF($C$3&lt;&gt;"全部",COUNTIFS(发票导入!$V$5:$V$3004,"内部",发票导入!$AJ$5:$AJ$3004,$C$3,发票导入!$T$5:$T$3004,"&gt;="&amp;DATE($F$3,8,1),发票导入!$T$5:$T$3004,"&lt;"&amp;DATE($F$3,8+1,1),发票导入!$AK$5:$AK$3004,"&lt;&gt;0"),0)</f>
        <v>80</v>
      </c>
      <c r="G12" s="53">
        <f>ROUND(SUMIFS(发票导入!$AK$5:$AK$3004,发票导入!$V$5:$V$3004,"进项",发票导入!$U$5:$U$3004,IF($C$3="全部","?*",$C$3),发票导入!$T$5:$T$3004,"&gt;="&amp;DATE($F$3,8,1),发票导入!$T$5:$T$3004,"&lt;"&amp;DATE($F$3,8+1,1))+IF($C$3&lt;&gt;"全部",SUMIFS(发票导入!$AK$5:$AK$3004,发票导入!$V$5:$V$3004,"内部",发票导入!$AJ$5:$AJ$3004,$C$3,发票导入!$T$5:$T$3004,"&gt;="&amp;DATE($F$3,8,1),发票导入!$T$5:$T$3004,"&lt;"&amp;DATE($F$3,8+1,1)),0),2)</f>
        <v>23514.07</v>
      </c>
      <c r="H12" s="53">
        <f>ROUND(SUMIFS(发票导入!$AK$5:$AK$3004,发票导入!$V$5:$V$3004,"进项",发票导入!$U$5:$U$3004,IF($C$3="全部","?*",$C$3),发票导入!$T$5:$T$3004,"&gt;="&amp;DATE($F$3,8,1),发票导入!$T$5:$T$3004,"&lt;"&amp;DATE($F$3,8+1,1),发票导入!$Y$5:$Y$3004,"应付"),2)</f>
        <v>199</v>
      </c>
      <c r="I12" s="53">
        <f>ROUND(SUMIFS(发票导入!$AK$5:$AK$3004,发票导入!$V$5:$V$3004,"进项",发票导入!$U$5:$U$3004,IF($C$3="全部","?*",$C$3),发票导入!$T$5:$T$3004,"&gt;="&amp;DATE($F$3,8,1),发票导入!$T$5:$T$3004,"&lt;"&amp;DATE($F$3,8+1,1),发票导入!$Y$5:$Y$3004,"报销票"),2)</f>
        <v>23315.07</v>
      </c>
      <c r="J12" s="53">
        <f>ROUND(SUMIFS(资金台帐!$AB$6:$AB$6005,资金台帐!$U$6:$U$6005,"收入",资金台帐!$O$6:$O$6005,IF($C$3="全部","?*",$C$3),资金台帐!$N$6:$N$6005,"&gt;="&amp;DATE($F$3,8,1),资金台帐!$N$6:$N$6005,"&lt;"&amp;DATE($F$3,8+1,1))-SUMIFS(资金台帐!$AC$6:$AC$6005,资金台帐!$U$6:$U$6005,"收入",资金台帐!$O$6:$O$6005,IF($C$3="全部","?*",$C$3),资金台帐!$N$6:$N$6005,"&gt;="&amp;DATE($F$3,8,1),资金台帐!$N$6:$N$6005,"&lt;"&amp;DATE($F$3,8+1,1)),2)</f>
        <v>0</v>
      </c>
      <c r="K12" s="53">
        <f>ROUND(SUMIFS(资金台帐!$AC$6:$AC$6005,资金台帐!$U$6:$U$6005,"变动成本",资金台帐!$O$6:$O$6005,IF($C$3="全部","?*",$C$3),资金台帐!$N$6:$N$6005,"&gt;="&amp;DATE($F$3,8,1),资金台帐!$N$6:$N$6005,"&lt;"&amp;DATE($F$3,8+1,1))+SUMIFS(资金台帐!$AC$6:$AC$6005,资金台帐!$U$6:$U$6005,"固定成本",资金台帐!$O$6:$O$6005,IF($C$3="全部","?*",$C$3),资金台帐!$N$6:$N$6005,"&gt;="&amp;DATE($F$3,8,1),资金台帐!$N$6:$N$6005,"&lt;"&amp;DATE($F$3,8+1,1))+SUMIFS(资金台帐!$AC$6:$AC$6005,资金台帐!$U$6:$U$6005,"其他支出",资金台帐!$O$6:$O$6005,IF($C$3="全部","?*",$C$3),资金台帐!$N$6:$N$6005,"&gt;="&amp;DATE($F$3,8,1),资金台帐!$N$6:$N$6005,"&lt;"&amp;DATE($F$3,8+1,1))-(SUMIFS(资金台帐!$AB$6:$AB$6005,资金台帐!$U$6:$U$6005,"变动成本",资金台帐!$O$6:$O$6005,IF($C$3="全部","?*",$C$3),资金台帐!$N$6:$N$6005,"&gt;="&amp;DATE($F$3,8,1),资金台帐!$N$6:$N$6005,"&lt;"&amp;DATE($F$3,8+1,1))+SUMIFS(资金台帐!$AB$6:$AB$6005,资金台帐!$U$6:$U$6005,"固定成本",资金台帐!$O$6:$O$6005,IF($C$3="全部","?*",$C$3),资金台帐!$N$6:$N$6005,"&gt;="&amp;DATE($F$3,8,1),资金台帐!$N$6:$N$6005,"&lt;"&amp;DATE($F$3,8+1,1))+SUMIFS(资金台帐!$AB$6:$AB$6005,资金台帐!$U$6:$U$6005,"其他支出",资金台帐!$O$6:$O$6005,IF($C$3="全部","?*",$C$3),资金台帐!$N$6:$N$6005,"&gt;="&amp;DATE($F$3,8,1),资金台帐!$N$6:$N$6005,"&lt;"&amp;DATE($F$3,8+1,1))),2)</f>
        <v>0</v>
      </c>
      <c r="L12" s="53">
        <f>ROUND(IF($C$3&lt;&gt;"全部",SUMIFS(发票导入!$AK$5:$AK$3004,发票导入!$V$5:$V$3004,"内部",发票导入!$AI$5:$AI$3004,$C$3,发票导入!$T$5:$T$3004,"&gt;="&amp;DATE($F$3,8,1),发票导入!$T$5:$T$3004,"&lt;"&amp;DATE($F$3,8+1,1))+SUMIFS(发票导入!$AK$5:$AK$3004,发票导入!$V$5:$V$3004,"内部",发票导入!$AJ$5:$AJ$3004,$C$3,发票导入!$T$5:$T$3004,"&gt;="&amp;DATE($F$3,8,1),发票导入!$T$5:$T$3004,"&lt;"&amp;DATE($F$3,8+1,1)),SUMIFS(发票导入!$AK$5:$AK$3004,发票导入!$V$5:$V$3004,"内部",发票导入!$T$5:$T$3004,"&gt;="&amp;DATE($F$3,8,1),发票导入!$T$5:$T$3004,"&lt;"&amp;DATE($F$3,8+1,1))),2)</f>
        <v>0</v>
      </c>
    </row>
    <row r="13">
      <c r="A13" s="63" t="inlineStr">
        <is>
          <t>9月</t>
        </is>
      </c>
      <c r="B13" s="85">
        <f>COUNTIFS(发票导入!$V$5:$V$3004,"销项",发票导入!$U$5:$U$3004,IF($C$3="全部","?*",$C$3),发票导入!$T$5:$T$3004,"&gt;="&amp;DATE($F$3,9,1),发票导入!$T$5:$T$3004,"&lt;"&amp;DATE($F$3,9+1,1),发票导入!$AK$5:$AK$3004,"&lt;&gt;0")+IF($C$3&lt;&gt;"全部",COUNTIFS(发票导入!$V$5:$V$3004,"内部",发票导入!$AI$5:$AI$3004,$C$3,发票导入!$T$5:$T$3004,"&gt;="&amp;DATE($F$3,9,1),发票导入!$T$5:$T$3004,"&lt;"&amp;DATE($F$3,9+1,1),发票导入!$AK$5:$AK$3004,"&lt;&gt;0"),0)</f>
        <v>0</v>
      </c>
      <c r="C13" s="53">
        <f>ROUND(SUMIFS(发票导入!$AL$5:$AL$3004,发票导入!$V$5:$V$3004,"销项",发票导入!$U$5:$U$3004,IF($C$3="全部","?*",$C$3),发票导入!$T$5:$T$3004,"&gt;="&amp;DATE($F$3,9,1),发票导入!$T$5:$T$3004,"&lt;"&amp;DATE($F$3,9+1,1))+IF($C$3&lt;&gt;"全部",SUMIFS(发票导入!$AL$5:$AL$3004,发票导入!$V$5:$V$3004,"内部",发票导入!$AI$5:$AI$3004,$C$3,发票导入!$T$5:$T$3004,"&gt;="&amp;DATE($F$3,9,1),发票导入!$T$5:$T$3004,"&lt;"&amp;DATE($F$3,9+1,1)),0),2)</f>
        <v>0</v>
      </c>
      <c r="D13" s="53">
        <f>ROUND(SUMIFS(发票导入!$AM$5:$AM$3004,发票导入!$V$5:$V$3004,"销项",发票导入!$U$5:$U$3004,IF($C$3="全部","?*",$C$3),发票导入!$T$5:$T$3004,"&gt;="&amp;DATE($F$3,9,1),发票导入!$T$5:$T$3004,"&lt;"&amp;DATE($F$3,9+1,1))+IF($C$3&lt;&gt;"全部",SUMIFS(发票导入!$AM$5:$AM$3004,发票导入!$V$5:$V$3004,"内部",发票导入!$AI$5:$AI$3004,$C$3,发票导入!$T$5:$T$3004,"&gt;="&amp;DATE($F$3,9,1),发票导入!$T$5:$T$3004,"&lt;"&amp;DATE($F$3,9+1,1)),0),2)</f>
        <v>0</v>
      </c>
      <c r="E13" s="53">
        <f>ROUND(SUMIFS(发票导入!$AK$5:$AK$3004,发票导入!$V$5:$V$3004,"销项",发票导入!$U$5:$U$3004,IF($C$3="全部","?*",$C$3),发票导入!$T$5:$T$3004,"&gt;="&amp;DATE($F$3,9,1),发票导入!$T$5:$T$3004,"&lt;"&amp;DATE($F$3,9+1,1))+IF($C$3&lt;&gt;"全部",SUMIFS(发票导入!$AK$5:$AK$3004,发票导入!$V$5:$V$3004,"内部",发票导入!$AI$5:$AI$3004,$C$3,发票导入!$T$5:$T$3004,"&gt;="&amp;DATE($F$3,9,1),发票导入!$T$5:$T$3004,"&lt;"&amp;DATE($F$3,9+1,1)),0),2)</f>
        <v>0</v>
      </c>
      <c r="F13" s="85">
        <f>COUNTIFS(发票导入!$V$5:$V$3004,"进项",发票导入!$U$5:$U$3004,IF($C$3="全部","?*",$C$3),发票导入!$T$5:$T$3004,"&gt;="&amp;DATE($F$3,9,1),发票导入!$T$5:$T$3004,"&lt;"&amp;DATE($F$3,9+1,1),发票导入!$AK$5:$AK$3004,"&lt;&gt;0")+IF($C$3&lt;&gt;"全部",COUNTIFS(发票导入!$V$5:$V$3004,"内部",发票导入!$AJ$5:$AJ$3004,$C$3,发票导入!$T$5:$T$3004,"&gt;="&amp;DATE($F$3,9,1),发票导入!$T$5:$T$3004,"&lt;"&amp;DATE($F$3,9+1,1),发票导入!$AK$5:$AK$3004,"&lt;&gt;0"),0)</f>
        <v>0</v>
      </c>
      <c r="G13" s="53">
        <f>ROUND(SUMIFS(发票导入!$AK$5:$AK$3004,发票导入!$V$5:$V$3004,"进项",发票导入!$U$5:$U$3004,IF($C$3="全部","?*",$C$3),发票导入!$T$5:$T$3004,"&gt;="&amp;DATE($F$3,9,1),发票导入!$T$5:$T$3004,"&lt;"&amp;DATE($F$3,9+1,1))+IF($C$3&lt;&gt;"全部",SUMIFS(发票导入!$AK$5:$AK$3004,发票导入!$V$5:$V$3004,"内部",发票导入!$AJ$5:$AJ$3004,$C$3,发票导入!$T$5:$T$3004,"&gt;="&amp;DATE($F$3,9,1),发票导入!$T$5:$T$3004,"&lt;"&amp;DATE($F$3,9+1,1)),0),2)</f>
        <v>0</v>
      </c>
      <c r="H13" s="53">
        <f>ROUND(SUMIFS(发票导入!$AK$5:$AK$3004,发票导入!$V$5:$V$3004,"进项",发票导入!$U$5:$U$3004,IF($C$3="全部","?*",$C$3),发票导入!$T$5:$T$3004,"&gt;="&amp;DATE($F$3,9,1),发票导入!$T$5:$T$3004,"&lt;"&amp;DATE($F$3,9+1,1),发票导入!$Y$5:$Y$3004,"应付"),2)</f>
        <v>0</v>
      </c>
      <c r="I13" s="53">
        <f>ROUND(SUMIFS(发票导入!$AK$5:$AK$3004,发票导入!$V$5:$V$3004,"进项",发票导入!$U$5:$U$3004,IF($C$3="全部","?*",$C$3),发票导入!$T$5:$T$3004,"&gt;="&amp;DATE($F$3,9,1),发票导入!$T$5:$T$3004,"&lt;"&amp;DATE($F$3,9+1,1),发票导入!$Y$5:$Y$3004,"报销票"),2)</f>
        <v>0</v>
      </c>
      <c r="J13" s="53">
        <f>ROUND(SUMIFS(资金台帐!$AB$6:$AB$6005,资金台帐!$U$6:$U$6005,"收入",资金台帐!$O$6:$O$6005,IF($C$3="全部","?*",$C$3),资金台帐!$N$6:$N$6005,"&gt;="&amp;DATE($F$3,9,1),资金台帐!$N$6:$N$6005,"&lt;"&amp;DATE($F$3,9+1,1))-SUMIFS(资金台帐!$AC$6:$AC$6005,资金台帐!$U$6:$U$6005,"收入",资金台帐!$O$6:$O$6005,IF($C$3="全部","?*",$C$3),资金台帐!$N$6:$N$6005,"&gt;="&amp;DATE($F$3,9,1),资金台帐!$N$6:$N$6005,"&lt;"&amp;DATE($F$3,9+1,1)),2)</f>
        <v>171000</v>
      </c>
      <c r="K13" s="53">
        <f>ROUND(SUMIFS(资金台帐!$AC$6:$AC$6005,资金台帐!$U$6:$U$6005,"变动成本",资金台帐!$O$6:$O$6005,IF($C$3="全部","?*",$C$3),资金台帐!$N$6:$N$6005,"&gt;="&amp;DATE($F$3,9,1),资金台帐!$N$6:$N$6005,"&lt;"&amp;DATE($F$3,9+1,1))+SUMIFS(资金台帐!$AC$6:$AC$6005,资金台帐!$U$6:$U$6005,"固定成本",资金台帐!$O$6:$O$6005,IF($C$3="全部","?*",$C$3),资金台帐!$N$6:$N$6005,"&gt;="&amp;DATE($F$3,9,1),资金台帐!$N$6:$N$6005,"&lt;"&amp;DATE($F$3,9+1,1))+SUMIFS(资金台帐!$AC$6:$AC$6005,资金台帐!$U$6:$U$6005,"其他支出",资金台帐!$O$6:$O$6005,IF($C$3="全部","?*",$C$3),资金台帐!$N$6:$N$6005,"&gt;="&amp;DATE($F$3,9,1),资金台帐!$N$6:$N$6005,"&lt;"&amp;DATE($F$3,9+1,1))-(SUMIFS(资金台帐!$AB$6:$AB$6005,资金台帐!$U$6:$U$6005,"变动成本",资金台帐!$O$6:$O$6005,IF($C$3="全部","?*",$C$3),资金台帐!$N$6:$N$6005,"&gt;="&amp;DATE($F$3,9,1),资金台帐!$N$6:$N$6005,"&lt;"&amp;DATE($F$3,9+1,1))+SUMIFS(资金台帐!$AB$6:$AB$6005,资金台帐!$U$6:$U$6005,"固定成本",资金台帐!$O$6:$O$6005,IF($C$3="全部","?*",$C$3),资金台帐!$N$6:$N$6005,"&gt;="&amp;DATE($F$3,9,1),资金台帐!$N$6:$N$6005,"&lt;"&amp;DATE($F$3,9+1,1))+SUMIFS(资金台帐!$AB$6:$AB$6005,资金台帐!$U$6:$U$6005,"其他支出",资金台帐!$O$6:$O$6005,IF($C$3="全部","?*",$C$3),资金台帐!$N$6:$N$6005,"&gt;="&amp;DATE($F$3,9,1),资金台帐!$N$6:$N$6005,"&lt;"&amp;DATE($F$3,9+1,1))),2)</f>
        <v>22378.66</v>
      </c>
      <c r="L13" s="53">
        <f>ROUND(IF($C$3&lt;&gt;"全部",SUMIFS(发票导入!$AK$5:$AK$3004,发票导入!$V$5:$V$3004,"内部",发票导入!$AI$5:$AI$3004,$C$3,发票导入!$T$5:$T$3004,"&gt;="&amp;DATE($F$3,9,1),发票导入!$T$5:$T$3004,"&lt;"&amp;DATE($F$3,9+1,1))+SUMIFS(发票导入!$AK$5:$AK$3004,发票导入!$V$5:$V$3004,"内部",发票导入!$AJ$5:$AJ$3004,$C$3,发票导入!$T$5:$T$3004,"&gt;="&amp;DATE($F$3,9,1),发票导入!$T$5:$T$3004,"&lt;"&amp;DATE($F$3,9+1,1)),SUMIFS(发票导入!$AK$5:$AK$3004,发票导入!$V$5:$V$3004,"内部",发票导入!$T$5:$T$3004,"&gt;="&amp;DATE($F$3,9,1),发票导入!$T$5:$T$3004,"&lt;"&amp;DATE($F$3,9+1,1))),2)</f>
        <v>0</v>
      </c>
    </row>
    <row r="14">
      <c r="A14" s="63" t="inlineStr">
        <is>
          <t>10月</t>
        </is>
      </c>
      <c r="B14" s="85">
        <f>COUNTIFS(发票导入!$V$5:$V$3004,"销项",发票导入!$U$5:$U$3004,IF($C$3="全部","?*",$C$3),发票导入!$T$5:$T$3004,"&gt;="&amp;DATE($F$3,10,1),发票导入!$T$5:$T$3004,"&lt;"&amp;DATE($F$3,10+1,1),发票导入!$AK$5:$AK$3004,"&lt;&gt;0")+IF($C$3&lt;&gt;"全部",COUNTIFS(发票导入!$V$5:$V$3004,"内部",发票导入!$AI$5:$AI$3004,$C$3,发票导入!$T$5:$T$3004,"&gt;="&amp;DATE($F$3,10,1),发票导入!$T$5:$T$3004,"&lt;"&amp;DATE($F$3,10+1,1),发票导入!$AK$5:$AK$3004,"&lt;&gt;0"),0)</f>
        <v>0</v>
      </c>
      <c r="C14" s="53">
        <f>ROUND(SUMIFS(发票导入!$AL$5:$AL$3004,发票导入!$V$5:$V$3004,"销项",发票导入!$U$5:$U$3004,IF($C$3="全部","?*",$C$3),发票导入!$T$5:$T$3004,"&gt;="&amp;DATE($F$3,10,1),发票导入!$T$5:$T$3004,"&lt;"&amp;DATE($F$3,10+1,1))+IF($C$3&lt;&gt;"全部",SUMIFS(发票导入!$AL$5:$AL$3004,发票导入!$V$5:$V$3004,"内部",发票导入!$AI$5:$AI$3004,$C$3,发票导入!$T$5:$T$3004,"&gt;="&amp;DATE($F$3,10,1),发票导入!$T$5:$T$3004,"&lt;"&amp;DATE($F$3,10+1,1)),0),2)</f>
        <v>0</v>
      </c>
      <c r="D14" s="53">
        <f>ROUND(SUMIFS(发票导入!$AM$5:$AM$3004,发票导入!$V$5:$V$3004,"销项",发票导入!$U$5:$U$3004,IF($C$3="全部","?*",$C$3),发票导入!$T$5:$T$3004,"&gt;="&amp;DATE($F$3,10,1),发票导入!$T$5:$T$3004,"&lt;"&amp;DATE($F$3,10+1,1))+IF($C$3&lt;&gt;"全部",SUMIFS(发票导入!$AM$5:$AM$3004,发票导入!$V$5:$V$3004,"内部",发票导入!$AI$5:$AI$3004,$C$3,发票导入!$T$5:$T$3004,"&gt;="&amp;DATE($F$3,10,1),发票导入!$T$5:$T$3004,"&lt;"&amp;DATE($F$3,10+1,1)),0),2)</f>
        <v>0</v>
      </c>
      <c r="E14" s="53">
        <f>ROUND(SUMIFS(发票导入!$AK$5:$AK$3004,发票导入!$V$5:$V$3004,"销项",发票导入!$U$5:$U$3004,IF($C$3="全部","?*",$C$3),发票导入!$T$5:$T$3004,"&gt;="&amp;DATE($F$3,10,1),发票导入!$T$5:$T$3004,"&lt;"&amp;DATE($F$3,10+1,1))+IF($C$3&lt;&gt;"全部",SUMIFS(发票导入!$AK$5:$AK$3004,发票导入!$V$5:$V$3004,"内部",发票导入!$AI$5:$AI$3004,$C$3,发票导入!$T$5:$T$3004,"&gt;="&amp;DATE($F$3,10,1),发票导入!$T$5:$T$3004,"&lt;"&amp;DATE($F$3,10+1,1)),0),2)</f>
        <v>0</v>
      </c>
      <c r="F14" s="85">
        <f>COUNTIFS(发票导入!$V$5:$V$3004,"进项",发票导入!$U$5:$U$3004,IF($C$3="全部","?*",$C$3),发票导入!$T$5:$T$3004,"&gt;="&amp;DATE($F$3,10,1),发票导入!$T$5:$T$3004,"&lt;"&amp;DATE($F$3,10+1,1),发票导入!$AK$5:$AK$3004,"&lt;&gt;0")+IF($C$3&lt;&gt;"全部",COUNTIFS(发票导入!$V$5:$V$3004,"内部",发票导入!$AJ$5:$AJ$3004,$C$3,发票导入!$T$5:$T$3004,"&gt;="&amp;DATE($F$3,10,1),发票导入!$T$5:$T$3004,"&lt;"&amp;DATE($F$3,10+1,1),发票导入!$AK$5:$AK$3004,"&lt;&gt;0"),0)</f>
        <v>0</v>
      </c>
      <c r="G14" s="53">
        <f>ROUND(SUMIFS(发票导入!$AK$5:$AK$3004,发票导入!$V$5:$V$3004,"进项",发票导入!$U$5:$U$3004,IF($C$3="全部","?*",$C$3),发票导入!$T$5:$T$3004,"&gt;="&amp;DATE($F$3,10,1),发票导入!$T$5:$T$3004,"&lt;"&amp;DATE($F$3,10+1,1))+IF($C$3&lt;&gt;"全部",SUMIFS(发票导入!$AK$5:$AK$3004,发票导入!$V$5:$V$3004,"内部",发票导入!$AJ$5:$AJ$3004,$C$3,发票导入!$T$5:$T$3004,"&gt;="&amp;DATE($F$3,10,1),发票导入!$T$5:$T$3004,"&lt;"&amp;DATE($F$3,10+1,1)),0),2)</f>
        <v>0</v>
      </c>
      <c r="H14" s="53">
        <f>ROUND(SUMIFS(发票导入!$AK$5:$AK$3004,发票导入!$V$5:$V$3004,"进项",发票导入!$U$5:$U$3004,IF($C$3="全部","?*",$C$3),发票导入!$T$5:$T$3004,"&gt;="&amp;DATE($F$3,10,1),发票导入!$T$5:$T$3004,"&lt;"&amp;DATE($F$3,10+1,1),发票导入!$Y$5:$Y$3004,"应付"),2)</f>
        <v>0</v>
      </c>
      <c r="I14" s="53">
        <f>ROUND(SUMIFS(发票导入!$AK$5:$AK$3004,发票导入!$V$5:$V$3004,"进项",发票导入!$U$5:$U$3004,IF($C$3="全部","?*",$C$3),发票导入!$T$5:$T$3004,"&gt;="&amp;DATE($F$3,10,1),发票导入!$T$5:$T$3004,"&lt;"&amp;DATE($F$3,10+1,1),发票导入!$Y$5:$Y$3004,"报销票"),2)</f>
        <v>0</v>
      </c>
      <c r="J14" s="53">
        <f>ROUND(SUMIFS(资金台帐!$AB$6:$AB$6005,资金台帐!$U$6:$U$6005,"收入",资金台帐!$O$6:$O$6005,IF($C$3="全部","?*",$C$3),资金台帐!$N$6:$N$6005,"&gt;="&amp;DATE($F$3,10,1),资金台帐!$N$6:$N$6005,"&lt;"&amp;DATE($F$3,10+1,1))-SUMIFS(资金台帐!$AC$6:$AC$6005,资金台帐!$U$6:$U$6005,"收入",资金台帐!$O$6:$O$6005,IF($C$3="全部","?*",$C$3),资金台帐!$N$6:$N$6005,"&gt;="&amp;DATE($F$3,10,1),资金台帐!$N$6:$N$6005,"&lt;"&amp;DATE($F$3,10+1,1)),2)</f>
        <v>0</v>
      </c>
      <c r="K14" s="53">
        <f>ROUND(SUMIFS(资金台帐!$AC$6:$AC$6005,资金台帐!$U$6:$U$6005,"变动成本",资金台帐!$O$6:$O$6005,IF($C$3="全部","?*",$C$3),资金台帐!$N$6:$N$6005,"&gt;="&amp;DATE($F$3,10,1),资金台帐!$N$6:$N$6005,"&lt;"&amp;DATE($F$3,10+1,1))+SUMIFS(资金台帐!$AC$6:$AC$6005,资金台帐!$U$6:$U$6005,"固定成本",资金台帐!$O$6:$O$6005,IF($C$3="全部","?*",$C$3),资金台帐!$N$6:$N$6005,"&gt;="&amp;DATE($F$3,10,1),资金台帐!$N$6:$N$6005,"&lt;"&amp;DATE($F$3,10+1,1))+SUMIFS(资金台帐!$AC$6:$AC$6005,资金台帐!$U$6:$U$6005,"其他支出",资金台帐!$O$6:$O$6005,IF($C$3="全部","?*",$C$3),资金台帐!$N$6:$N$6005,"&gt;="&amp;DATE($F$3,10,1),资金台帐!$N$6:$N$6005,"&lt;"&amp;DATE($F$3,10+1,1))-(SUMIFS(资金台帐!$AB$6:$AB$6005,资金台帐!$U$6:$U$6005,"变动成本",资金台帐!$O$6:$O$6005,IF($C$3="全部","?*",$C$3),资金台帐!$N$6:$N$6005,"&gt;="&amp;DATE($F$3,10,1),资金台帐!$N$6:$N$6005,"&lt;"&amp;DATE($F$3,10+1,1))+SUMIFS(资金台帐!$AB$6:$AB$6005,资金台帐!$U$6:$U$6005,"固定成本",资金台帐!$O$6:$O$6005,IF($C$3="全部","?*",$C$3),资金台帐!$N$6:$N$6005,"&gt;="&amp;DATE($F$3,10,1),资金台帐!$N$6:$N$6005,"&lt;"&amp;DATE($F$3,10+1,1))+SUMIFS(资金台帐!$AB$6:$AB$6005,资金台帐!$U$6:$U$6005,"其他支出",资金台帐!$O$6:$O$6005,IF($C$3="全部","?*",$C$3),资金台帐!$N$6:$N$6005,"&gt;="&amp;DATE($F$3,10,1),资金台帐!$N$6:$N$6005,"&lt;"&amp;DATE($F$3,10+1,1))),2)</f>
        <v>0</v>
      </c>
      <c r="L14" s="53">
        <f>ROUND(IF($C$3&lt;&gt;"全部",SUMIFS(发票导入!$AK$5:$AK$3004,发票导入!$V$5:$V$3004,"内部",发票导入!$AI$5:$AI$3004,$C$3,发票导入!$T$5:$T$3004,"&gt;="&amp;DATE($F$3,10,1),发票导入!$T$5:$T$3004,"&lt;"&amp;DATE($F$3,10+1,1))+SUMIFS(发票导入!$AK$5:$AK$3004,发票导入!$V$5:$V$3004,"内部",发票导入!$AJ$5:$AJ$3004,$C$3,发票导入!$T$5:$T$3004,"&gt;="&amp;DATE($F$3,10,1),发票导入!$T$5:$T$3004,"&lt;"&amp;DATE($F$3,10+1,1)),SUMIFS(发票导入!$AK$5:$AK$3004,发票导入!$V$5:$V$3004,"内部",发票导入!$T$5:$T$3004,"&gt;="&amp;DATE($F$3,10,1),发票导入!$T$5:$T$3004,"&lt;"&amp;DATE($F$3,10+1,1))),2)</f>
        <v>0</v>
      </c>
    </row>
    <row r="15">
      <c r="A15" s="63" t="inlineStr">
        <is>
          <t>11月</t>
        </is>
      </c>
      <c r="B15" s="85">
        <f>COUNTIFS(发票导入!$V$5:$V$3004,"销项",发票导入!$U$5:$U$3004,IF($C$3="全部","?*",$C$3),发票导入!$T$5:$T$3004,"&gt;="&amp;DATE($F$3,11,1),发票导入!$T$5:$T$3004,"&lt;"&amp;DATE($F$3,11+1,1),发票导入!$AK$5:$AK$3004,"&lt;&gt;0")+IF($C$3&lt;&gt;"全部",COUNTIFS(发票导入!$V$5:$V$3004,"内部",发票导入!$AI$5:$AI$3004,$C$3,发票导入!$T$5:$T$3004,"&gt;="&amp;DATE($F$3,11,1),发票导入!$T$5:$T$3004,"&lt;"&amp;DATE($F$3,11+1,1),发票导入!$AK$5:$AK$3004,"&lt;&gt;0"),0)</f>
        <v>0</v>
      </c>
      <c r="C15" s="53">
        <f>ROUND(SUMIFS(发票导入!$AL$5:$AL$3004,发票导入!$V$5:$V$3004,"销项",发票导入!$U$5:$U$3004,IF($C$3="全部","?*",$C$3),发票导入!$T$5:$T$3004,"&gt;="&amp;DATE($F$3,11,1),发票导入!$T$5:$T$3004,"&lt;"&amp;DATE($F$3,11+1,1))+IF($C$3&lt;&gt;"全部",SUMIFS(发票导入!$AL$5:$AL$3004,发票导入!$V$5:$V$3004,"内部",发票导入!$AI$5:$AI$3004,$C$3,发票导入!$T$5:$T$3004,"&gt;="&amp;DATE($F$3,11,1),发票导入!$T$5:$T$3004,"&lt;"&amp;DATE($F$3,11+1,1)),0),2)</f>
        <v>0</v>
      </c>
      <c r="D15" s="53">
        <f>ROUND(SUMIFS(发票导入!$AM$5:$AM$3004,发票导入!$V$5:$V$3004,"销项",发票导入!$U$5:$U$3004,IF($C$3="全部","?*",$C$3),发票导入!$T$5:$T$3004,"&gt;="&amp;DATE($F$3,11,1),发票导入!$T$5:$T$3004,"&lt;"&amp;DATE($F$3,11+1,1))+IF($C$3&lt;&gt;"全部",SUMIFS(发票导入!$AM$5:$AM$3004,发票导入!$V$5:$V$3004,"内部",发票导入!$AI$5:$AI$3004,$C$3,发票导入!$T$5:$T$3004,"&gt;="&amp;DATE($F$3,11,1),发票导入!$T$5:$T$3004,"&lt;"&amp;DATE($F$3,11+1,1)),0),2)</f>
        <v>0</v>
      </c>
      <c r="E15" s="53">
        <f>ROUND(SUMIFS(发票导入!$AK$5:$AK$3004,发票导入!$V$5:$V$3004,"销项",发票导入!$U$5:$U$3004,IF($C$3="全部","?*",$C$3),发票导入!$T$5:$T$3004,"&gt;="&amp;DATE($F$3,11,1),发票导入!$T$5:$T$3004,"&lt;"&amp;DATE($F$3,11+1,1))+IF($C$3&lt;&gt;"全部",SUMIFS(发票导入!$AK$5:$AK$3004,发票导入!$V$5:$V$3004,"内部",发票导入!$AI$5:$AI$3004,$C$3,发票导入!$T$5:$T$3004,"&gt;="&amp;DATE($F$3,11,1),发票导入!$T$5:$T$3004,"&lt;"&amp;DATE($F$3,11+1,1)),0),2)</f>
        <v>0</v>
      </c>
      <c r="F15" s="85">
        <f>COUNTIFS(发票导入!$V$5:$V$3004,"进项",发票导入!$U$5:$U$3004,IF($C$3="全部","?*",$C$3),发票导入!$T$5:$T$3004,"&gt;="&amp;DATE($F$3,11,1),发票导入!$T$5:$T$3004,"&lt;"&amp;DATE($F$3,11+1,1),发票导入!$AK$5:$AK$3004,"&lt;&gt;0")+IF($C$3&lt;&gt;"全部",COUNTIFS(发票导入!$V$5:$V$3004,"内部",发票导入!$AJ$5:$AJ$3004,$C$3,发票导入!$T$5:$T$3004,"&gt;="&amp;DATE($F$3,11,1),发票导入!$T$5:$T$3004,"&lt;"&amp;DATE($F$3,11+1,1),发票导入!$AK$5:$AK$3004,"&lt;&gt;0"),0)</f>
        <v>0</v>
      </c>
      <c r="G15" s="53">
        <f>ROUND(SUMIFS(发票导入!$AK$5:$AK$3004,发票导入!$V$5:$V$3004,"进项",发票导入!$U$5:$U$3004,IF($C$3="全部","?*",$C$3),发票导入!$T$5:$T$3004,"&gt;="&amp;DATE($F$3,11,1),发票导入!$T$5:$T$3004,"&lt;"&amp;DATE($F$3,11+1,1))+IF($C$3&lt;&gt;"全部",SUMIFS(发票导入!$AK$5:$AK$3004,发票导入!$V$5:$V$3004,"内部",发票导入!$AJ$5:$AJ$3004,$C$3,发票导入!$T$5:$T$3004,"&gt;="&amp;DATE($F$3,11,1),发票导入!$T$5:$T$3004,"&lt;"&amp;DATE($F$3,11+1,1)),0),2)</f>
        <v>0</v>
      </c>
      <c r="H15" s="53">
        <f>ROUND(SUMIFS(发票导入!$AK$5:$AK$3004,发票导入!$V$5:$V$3004,"进项",发票导入!$U$5:$U$3004,IF($C$3="全部","?*",$C$3),发票导入!$T$5:$T$3004,"&gt;="&amp;DATE($F$3,11,1),发票导入!$T$5:$T$3004,"&lt;"&amp;DATE($F$3,11+1,1),发票导入!$Y$5:$Y$3004,"应付"),2)</f>
        <v>0</v>
      </c>
      <c r="I15" s="53">
        <f>ROUND(SUMIFS(发票导入!$AK$5:$AK$3004,发票导入!$V$5:$V$3004,"进项",发票导入!$U$5:$U$3004,IF($C$3="全部","?*",$C$3),发票导入!$T$5:$T$3004,"&gt;="&amp;DATE($F$3,11,1),发票导入!$T$5:$T$3004,"&lt;"&amp;DATE($F$3,11+1,1),发票导入!$Y$5:$Y$3004,"报销票"),2)</f>
        <v>0</v>
      </c>
      <c r="J15" s="53">
        <f>ROUND(SUMIFS(资金台帐!$AB$6:$AB$6005,资金台帐!$U$6:$U$6005,"收入",资金台帐!$O$6:$O$6005,IF($C$3="全部","?*",$C$3),资金台帐!$N$6:$N$6005,"&gt;="&amp;DATE($F$3,11,1),资金台帐!$N$6:$N$6005,"&lt;"&amp;DATE($F$3,11+1,1))-SUMIFS(资金台帐!$AC$6:$AC$6005,资金台帐!$U$6:$U$6005,"收入",资金台帐!$O$6:$O$6005,IF($C$3="全部","?*",$C$3),资金台帐!$N$6:$N$6005,"&gt;="&amp;DATE($F$3,11,1),资金台帐!$N$6:$N$6005,"&lt;"&amp;DATE($F$3,11+1,1)),2)</f>
        <v>0</v>
      </c>
      <c r="K15" s="53">
        <f>ROUND(SUMIFS(资金台帐!$AC$6:$AC$6005,资金台帐!$U$6:$U$6005,"变动成本",资金台帐!$O$6:$O$6005,IF($C$3="全部","?*",$C$3),资金台帐!$N$6:$N$6005,"&gt;="&amp;DATE($F$3,11,1),资金台帐!$N$6:$N$6005,"&lt;"&amp;DATE($F$3,11+1,1))+SUMIFS(资金台帐!$AC$6:$AC$6005,资金台帐!$U$6:$U$6005,"固定成本",资金台帐!$O$6:$O$6005,IF($C$3="全部","?*",$C$3),资金台帐!$N$6:$N$6005,"&gt;="&amp;DATE($F$3,11,1),资金台帐!$N$6:$N$6005,"&lt;"&amp;DATE($F$3,11+1,1))+SUMIFS(资金台帐!$AC$6:$AC$6005,资金台帐!$U$6:$U$6005,"其他支出",资金台帐!$O$6:$O$6005,IF($C$3="全部","?*",$C$3),资金台帐!$N$6:$N$6005,"&gt;="&amp;DATE($F$3,11,1),资金台帐!$N$6:$N$6005,"&lt;"&amp;DATE($F$3,11+1,1))-(SUMIFS(资金台帐!$AB$6:$AB$6005,资金台帐!$U$6:$U$6005,"变动成本",资金台帐!$O$6:$O$6005,IF($C$3="全部","?*",$C$3),资金台帐!$N$6:$N$6005,"&gt;="&amp;DATE($F$3,11,1),资金台帐!$N$6:$N$6005,"&lt;"&amp;DATE($F$3,11+1,1))+SUMIFS(资金台帐!$AB$6:$AB$6005,资金台帐!$U$6:$U$6005,"固定成本",资金台帐!$O$6:$O$6005,IF($C$3="全部","?*",$C$3),资金台帐!$N$6:$N$6005,"&gt;="&amp;DATE($F$3,11,1),资金台帐!$N$6:$N$6005,"&lt;"&amp;DATE($F$3,11+1,1))+SUMIFS(资金台帐!$AB$6:$AB$6005,资金台帐!$U$6:$U$6005,"其他支出",资金台帐!$O$6:$O$6005,IF($C$3="全部","?*",$C$3),资金台帐!$N$6:$N$6005,"&gt;="&amp;DATE($F$3,11,1),资金台帐!$N$6:$N$6005,"&lt;"&amp;DATE($F$3,11+1,1))),2)</f>
        <v>0</v>
      </c>
      <c r="L15" s="53">
        <f>ROUND(IF($C$3&lt;&gt;"全部",SUMIFS(发票导入!$AK$5:$AK$3004,发票导入!$V$5:$V$3004,"内部",发票导入!$AI$5:$AI$3004,$C$3,发票导入!$T$5:$T$3004,"&gt;="&amp;DATE($F$3,11,1),发票导入!$T$5:$T$3004,"&lt;"&amp;DATE($F$3,11+1,1))+SUMIFS(发票导入!$AK$5:$AK$3004,发票导入!$V$5:$V$3004,"内部",发票导入!$AJ$5:$AJ$3004,$C$3,发票导入!$T$5:$T$3004,"&gt;="&amp;DATE($F$3,11,1),发票导入!$T$5:$T$3004,"&lt;"&amp;DATE($F$3,11+1,1)),SUMIFS(发票导入!$AK$5:$AK$3004,发票导入!$V$5:$V$3004,"内部",发票导入!$T$5:$T$3004,"&gt;="&amp;DATE($F$3,11,1),发票导入!$T$5:$T$3004,"&lt;"&amp;DATE($F$3,11+1,1))),2)</f>
        <v>0</v>
      </c>
    </row>
    <row r="16">
      <c r="A16" s="63" t="inlineStr">
        <is>
          <t>12月</t>
        </is>
      </c>
      <c r="B16" s="85">
        <f>COUNTIFS(发票导入!$V$5:$V$3004,"销项",发票导入!$U$5:$U$3004,IF($C$3="全部","?*",$C$3),发票导入!$T$5:$T$3004,"&gt;="&amp;DATE($F$3,12,1),发票导入!$T$5:$T$3004,"&lt;"&amp;DATE($F$3,12+1,1),发票导入!$AK$5:$AK$3004,"&lt;&gt;0")+IF($C$3&lt;&gt;"全部",COUNTIFS(发票导入!$V$5:$V$3004,"内部",发票导入!$AI$5:$AI$3004,$C$3,发票导入!$T$5:$T$3004,"&gt;="&amp;DATE($F$3,12,1),发票导入!$T$5:$T$3004,"&lt;"&amp;DATE($F$3,12+1,1),发票导入!$AK$5:$AK$3004,"&lt;&gt;0"),0)</f>
        <v>0</v>
      </c>
      <c r="C16" s="53">
        <f>ROUND(SUMIFS(发票导入!$AL$5:$AL$3004,发票导入!$V$5:$V$3004,"销项",发票导入!$U$5:$U$3004,IF($C$3="全部","?*",$C$3),发票导入!$T$5:$T$3004,"&gt;="&amp;DATE($F$3,12,1),发票导入!$T$5:$T$3004,"&lt;"&amp;DATE($F$3,12+1,1))+IF($C$3&lt;&gt;"全部",SUMIFS(发票导入!$AL$5:$AL$3004,发票导入!$V$5:$V$3004,"内部",发票导入!$AI$5:$AI$3004,$C$3,发票导入!$T$5:$T$3004,"&gt;="&amp;DATE($F$3,12,1),发票导入!$T$5:$T$3004,"&lt;"&amp;DATE($F$3,12+1,1)),0),2)</f>
        <v>0</v>
      </c>
      <c r="D16" s="53">
        <f>ROUND(SUMIFS(发票导入!$AM$5:$AM$3004,发票导入!$V$5:$V$3004,"销项",发票导入!$U$5:$U$3004,IF($C$3="全部","?*",$C$3),发票导入!$T$5:$T$3004,"&gt;="&amp;DATE($F$3,12,1),发票导入!$T$5:$T$3004,"&lt;"&amp;DATE($F$3,12+1,1))+IF($C$3&lt;&gt;"全部",SUMIFS(发票导入!$AM$5:$AM$3004,发票导入!$V$5:$V$3004,"内部",发票导入!$AI$5:$AI$3004,$C$3,发票导入!$T$5:$T$3004,"&gt;="&amp;DATE($F$3,12,1),发票导入!$T$5:$T$3004,"&lt;"&amp;DATE($F$3,12+1,1)),0),2)</f>
        <v>0</v>
      </c>
      <c r="E16" s="53">
        <f>ROUND(SUMIFS(发票导入!$AK$5:$AK$3004,发票导入!$V$5:$V$3004,"销项",发票导入!$U$5:$U$3004,IF($C$3="全部","?*",$C$3),发票导入!$T$5:$T$3004,"&gt;="&amp;DATE($F$3,12,1),发票导入!$T$5:$T$3004,"&lt;"&amp;DATE($F$3,12+1,1))+IF($C$3&lt;&gt;"全部",SUMIFS(发票导入!$AK$5:$AK$3004,发票导入!$V$5:$V$3004,"内部",发票导入!$AI$5:$AI$3004,$C$3,发票导入!$T$5:$T$3004,"&gt;="&amp;DATE($F$3,12,1),发票导入!$T$5:$T$3004,"&lt;"&amp;DATE($F$3,12+1,1)),0),2)</f>
        <v>0</v>
      </c>
      <c r="F16" s="85">
        <f>COUNTIFS(发票导入!$V$5:$V$3004,"进项",发票导入!$U$5:$U$3004,IF($C$3="全部","?*",$C$3),发票导入!$T$5:$T$3004,"&gt;="&amp;DATE($F$3,12,1),发票导入!$T$5:$T$3004,"&lt;"&amp;DATE($F$3,12+1,1),发票导入!$AK$5:$AK$3004,"&lt;&gt;0")+IF($C$3&lt;&gt;"全部",COUNTIFS(发票导入!$V$5:$V$3004,"内部",发票导入!$AJ$5:$AJ$3004,$C$3,发票导入!$T$5:$T$3004,"&gt;="&amp;DATE($F$3,12,1),发票导入!$T$5:$T$3004,"&lt;"&amp;DATE($F$3,12+1,1),发票导入!$AK$5:$AK$3004,"&lt;&gt;0"),0)</f>
        <v>0</v>
      </c>
      <c r="G16" s="53">
        <f>ROUND(SUMIFS(发票导入!$AK$5:$AK$3004,发票导入!$V$5:$V$3004,"进项",发票导入!$U$5:$U$3004,IF($C$3="全部","?*",$C$3),发票导入!$T$5:$T$3004,"&gt;="&amp;DATE($F$3,12,1),发票导入!$T$5:$T$3004,"&lt;"&amp;DATE($F$3,12+1,1))+IF($C$3&lt;&gt;"全部",SUMIFS(发票导入!$AK$5:$AK$3004,发票导入!$V$5:$V$3004,"内部",发票导入!$AJ$5:$AJ$3004,$C$3,发票导入!$T$5:$T$3004,"&gt;="&amp;DATE($F$3,12,1),发票导入!$T$5:$T$3004,"&lt;"&amp;DATE($F$3,12+1,1)),0),2)</f>
        <v>0</v>
      </c>
      <c r="H16" s="53">
        <f>ROUND(SUMIFS(发票导入!$AK$5:$AK$3004,发票导入!$V$5:$V$3004,"进项",发票导入!$U$5:$U$3004,IF($C$3="全部","?*",$C$3),发票导入!$T$5:$T$3004,"&gt;="&amp;DATE($F$3,12,1),发票导入!$T$5:$T$3004,"&lt;"&amp;DATE($F$3,12+1,1),发票导入!$Y$5:$Y$3004,"应付"),2)</f>
        <v>0</v>
      </c>
      <c r="I16" s="53">
        <f>ROUND(SUMIFS(发票导入!$AK$5:$AK$3004,发票导入!$V$5:$V$3004,"进项",发票导入!$U$5:$U$3004,IF($C$3="全部","?*",$C$3),发票导入!$T$5:$T$3004,"&gt;="&amp;DATE($F$3,12,1),发票导入!$T$5:$T$3004,"&lt;"&amp;DATE($F$3,12+1,1),发票导入!$Y$5:$Y$3004,"报销票"),2)</f>
        <v>0</v>
      </c>
      <c r="J16" s="53">
        <f>ROUND(SUMIFS(资金台帐!$AB$6:$AB$6005,资金台帐!$U$6:$U$6005,"收入",资金台帐!$O$6:$O$6005,IF($C$3="全部","?*",$C$3),资金台帐!$N$6:$N$6005,"&gt;="&amp;DATE($F$3,12,1),资金台帐!$N$6:$N$6005,"&lt;"&amp;DATE($F$3,12+1,1))-SUMIFS(资金台帐!$AC$6:$AC$6005,资金台帐!$U$6:$U$6005,"收入",资金台帐!$O$6:$O$6005,IF($C$3="全部","?*",$C$3),资金台帐!$N$6:$N$6005,"&gt;="&amp;DATE($F$3,12,1),资金台帐!$N$6:$N$6005,"&lt;"&amp;DATE($F$3,12+1,1)),2)</f>
        <v>0</v>
      </c>
      <c r="K16" s="53">
        <f>ROUND(SUMIFS(资金台帐!$AC$6:$AC$6005,资金台帐!$U$6:$U$6005,"变动成本",资金台帐!$O$6:$O$6005,IF($C$3="全部","?*",$C$3),资金台帐!$N$6:$N$6005,"&gt;="&amp;DATE($F$3,12,1),资金台帐!$N$6:$N$6005,"&lt;"&amp;DATE($F$3,12+1,1))+SUMIFS(资金台帐!$AC$6:$AC$6005,资金台帐!$U$6:$U$6005,"固定成本",资金台帐!$O$6:$O$6005,IF($C$3="全部","?*",$C$3),资金台帐!$N$6:$N$6005,"&gt;="&amp;DATE($F$3,12,1),资金台帐!$N$6:$N$6005,"&lt;"&amp;DATE($F$3,12+1,1))+SUMIFS(资金台帐!$AC$6:$AC$6005,资金台帐!$U$6:$U$6005,"其他支出",资金台帐!$O$6:$O$6005,IF($C$3="全部","?*",$C$3),资金台帐!$N$6:$N$6005,"&gt;="&amp;DATE($F$3,12,1),资金台帐!$N$6:$N$6005,"&lt;"&amp;DATE($F$3,12+1,1))-(SUMIFS(资金台帐!$AB$6:$AB$6005,资金台帐!$U$6:$U$6005,"变动成本",资金台帐!$O$6:$O$6005,IF($C$3="全部","?*",$C$3),资金台帐!$N$6:$N$6005,"&gt;="&amp;DATE($F$3,12,1),资金台帐!$N$6:$N$6005,"&lt;"&amp;DATE($F$3,12+1,1))+SUMIFS(资金台帐!$AB$6:$AB$6005,资金台帐!$U$6:$U$6005,"固定成本",资金台帐!$O$6:$O$6005,IF($C$3="全部","?*",$C$3),资金台帐!$N$6:$N$6005,"&gt;="&amp;DATE($F$3,12,1),资金台帐!$N$6:$N$6005,"&lt;"&amp;DATE($F$3,12+1,1))+SUMIFS(资金台帐!$AB$6:$AB$6005,资金台帐!$U$6:$U$6005,"其他支出",资金台帐!$O$6:$O$6005,IF($C$3="全部","?*",$C$3),资金台帐!$N$6:$N$6005,"&gt;="&amp;DATE($F$3,12,1),资金台帐!$N$6:$N$6005,"&lt;"&amp;DATE($F$3,12+1,1))),2)</f>
        <v>0</v>
      </c>
      <c r="L16" s="53">
        <f>ROUND(IF($C$3&lt;&gt;"全部",SUMIFS(发票导入!$AK$5:$AK$3004,发票导入!$V$5:$V$3004,"内部",发票导入!$AI$5:$AI$3004,$C$3,发票导入!$T$5:$T$3004,"&gt;="&amp;DATE($F$3,12,1),发票导入!$T$5:$T$3004,"&lt;"&amp;DATE($F$3,12+1,1))+SUMIFS(发票导入!$AK$5:$AK$3004,发票导入!$V$5:$V$3004,"内部",发票导入!$AJ$5:$AJ$3004,$C$3,发票导入!$T$5:$T$3004,"&gt;="&amp;DATE($F$3,12,1),发票导入!$T$5:$T$3004,"&lt;"&amp;DATE($F$3,12+1,1)),SUMIFS(发票导入!$AK$5:$AK$3004,发票导入!$V$5:$V$3004,"内部",发票导入!$T$5:$T$3004,"&gt;="&amp;DATE($F$3,12,1),发票导入!$T$5:$T$3004,"&lt;"&amp;DATE($F$3,12+1,1))),2)</f>
        <v>0</v>
      </c>
    </row>
    <row r="17">
      <c r="A17" s="61" t="inlineStr">
        <is>
          <t>全年</t>
        </is>
      </c>
      <c r="B17" s="86">
        <f>COUNTIFS(发票导入!$V$5:$V$3004,"销项",发票导入!$U$5:$U$3004,IF($C$3="全部","?*",$C$3),发票导入!$T$5:$T$3004,"&gt;="&amp;DATE($F$3,1,1),发票导入!$T$5:$T$3004,"&lt;"&amp;DATE($F$3+1,1,1),发票导入!$AK$5:$AK$3004,"&lt;&gt;0")+IF($C$3&lt;&gt;"全部",COUNTIFS(发票导入!$V$5:$V$3004,"内部",发票导入!$AI$5:$AI$3004,$C$3,发票导入!$T$5:$T$3004,"&gt;="&amp;DATE($F$3,1,1),发票导入!$T$5:$T$3004,"&lt;"&amp;DATE($F$3+1,1,1),发票导入!$AK$5:$AK$3004,"&lt;&gt;0"),0)</f>
        <v>12</v>
      </c>
      <c r="C17" s="37">
        <f>ROUND(SUMIFS(发票导入!$AL$5:$AL$3004,发票导入!$V$5:$V$3004,"销项",发票导入!$U$5:$U$3004,IF($C$3="全部","?*",$C$3),发票导入!$T$5:$T$3004,"&gt;="&amp;DATE($F$3,1,1),发票导入!$T$5:$T$3004,"&lt;"&amp;DATE($F$3+1,1,1))+IF($C$3&lt;&gt;"全部",SUMIFS(发票导入!$AL$5:$AL$3004,发票导入!$V$5:$V$3004,"内部",发票导入!$AI$5:$AI$3004,$C$3,发票导入!$T$5:$T$3004,"&gt;="&amp;DATE($F$3,1,1),发票导入!$T$5:$T$3004,"&lt;"&amp;DATE($F$3+1,1,1)),0),2)</f>
        <v>99900.98</v>
      </c>
      <c r="D17" s="37">
        <f>ROUND(SUMIFS(发票导入!$AM$5:$AM$3004,发票导入!$V$5:$V$3004,"销项",发票导入!$U$5:$U$3004,IF($C$3="全部","?*",$C$3),发票导入!$T$5:$T$3004,"&gt;="&amp;DATE($F$3,1,1),发票导入!$T$5:$T$3004,"&lt;"&amp;DATE($F$3+1,1,1))+IF($C$3&lt;&gt;"全部",SUMIFS(发票导入!$AM$5:$AM$3004,发票导入!$V$5:$V$3004,"内部",发票导入!$AI$5:$AI$3004,$C$3,发票导入!$T$5:$T$3004,"&gt;="&amp;DATE($F$3,1,1),发票导入!$T$5:$T$3004,"&lt;"&amp;DATE($F$3+1,1,1)),0),2)</f>
        <v>999.02</v>
      </c>
      <c r="E17" s="37">
        <f>ROUND(SUMIFS(发票导入!$AK$5:$AK$3004,发票导入!$V$5:$V$3004,"销项",发票导入!$U$5:$U$3004,IF($C$3="全部","?*",$C$3),发票导入!$T$5:$T$3004,"&gt;="&amp;DATE($F$3,1,1),发票导入!$T$5:$T$3004,"&lt;"&amp;DATE($F$3+1,1,1))+IF($C$3&lt;&gt;"全部",SUMIFS(发票导入!$AK$5:$AK$3004,发票导入!$V$5:$V$3004,"内部",发票导入!$AI$5:$AI$3004,$C$3,发票导入!$T$5:$T$3004,"&gt;="&amp;DATE($F$3,1,1),发票导入!$T$5:$T$3004,"&lt;"&amp;DATE($F$3+1,1,1)),0),2)</f>
        <v>100900</v>
      </c>
      <c r="F17" s="86">
        <f>COUNTIFS(发票导入!$V$5:$V$3004,"进项",发票导入!$U$5:$U$3004,IF($C$3="全部","?*",$C$3),发票导入!$T$5:$T$3004,"&gt;="&amp;DATE($F$3,1,1),发票导入!$T$5:$T$3004,"&lt;"&amp;DATE($F$3+1,1,1),发票导入!$AK$5:$AK$3004,"&lt;&gt;0")+IF($C$3&lt;&gt;"全部",COUNTIFS(发票导入!$V$5:$V$3004,"内部",发票导入!$AJ$5:$AJ$3004,$C$3,发票导入!$T$5:$T$3004,"&gt;="&amp;DATE($F$3,1,1),发票导入!$T$5:$T$3004,"&lt;"&amp;DATE($F$3+1,1,1),发票导入!$AK$5:$AK$3004,"&lt;&gt;0"),0)</f>
        <v>97</v>
      </c>
      <c r="G17" s="37">
        <f>ROUND(SUMIFS(发票导入!$AK$5:$AK$3004,发票导入!$V$5:$V$3004,"进项",发票导入!$U$5:$U$3004,IF($C$3="全部","?*",$C$3),发票导入!$T$5:$T$3004,"&gt;="&amp;DATE($F$3,1,1),发票导入!$T$5:$T$3004,"&lt;"&amp;DATE($F$3+1,1,1))+IF($C$3&lt;&gt;"全部",SUMIFS(发票导入!$AK$5:$AK$3004,发票导入!$V$5:$V$3004,"内部",发票导入!$AJ$5:$AJ$3004,$C$3,发票导入!$T$5:$T$3004,"&gt;="&amp;DATE($F$3,1,1),发票导入!$T$5:$T$3004,"&lt;"&amp;DATE($F$3+1,1,1)),0),2)</f>
        <v>41314.04</v>
      </c>
      <c r="H17" s="37">
        <f>ROUND(SUMIFS(发票导入!$AK$5:$AK$3004,发票导入!$V$5:$V$3004,"进项",发票导入!$U$5:$U$3004,IF($C$3="全部","?*",$C$3),发票导入!$T$5:$T$3004,"&gt;="&amp;DATE($F$3,1,1),发票导入!$T$5:$T$3004,"&lt;"&amp;DATE($F$3+1,1,1),发票导入!$Y$5:$Y$3004,"应付"),2)</f>
        <v>398</v>
      </c>
      <c r="I17" s="37">
        <f>ROUND(SUMIFS(发票导入!$AK$5:$AK$3004,发票导入!$V$5:$V$3004,"进项",发票导入!$U$5:$U$3004,IF($C$3="全部","?*",$C$3),发票导入!$T$5:$T$3004,"&gt;="&amp;DATE($F$3,1,1),发票导入!$T$5:$T$3004,"&lt;"&amp;DATE($F$3+1,1,1),发票导入!$Y$5:$Y$3004,"报销票"),2)</f>
        <v>40916.04</v>
      </c>
      <c r="J17" s="37">
        <f>ROUND(SUMIFS(资金台帐!$AB$6:$AB$6005,资金台帐!$U$6:$U$6005,"收入",资金台帐!$O$6:$O$6005,IF($C$3="全部","?*",$C$3),资金台帐!$N$6:$N$6005,"&gt;="&amp;DATE($F$3,1,1),资金台帐!$N$6:$N$6005,"&lt;"&amp;DATE($F$3+1,1,1))-SUMIFS(资金台帐!$AC$6:$AC$6005,资金台帐!$U$6:$U$6005,"收入",资金台帐!$O$6:$O$6005,IF($C$3="全部","?*",$C$3),资金台帐!$N$6:$N$6005,"&gt;="&amp;DATE($F$3,1,1),资金台帐!$N$6:$N$6005,"&lt;"&amp;DATE($F$3+1,1,1)),2)</f>
        <v>171000</v>
      </c>
      <c r="K17" s="37">
        <f>ROUND(SUMIFS(资金台帐!$AC$6:$AC$6005,资金台帐!$U$6:$U$6005,"变动成本",资金台帐!$O$6:$O$6005,IF($C$3="全部","?*",$C$3),资金台帐!$N$6:$N$6005,"&gt;="&amp;DATE($F$3,1,1),资金台帐!$N$6:$N$6005,"&lt;"&amp;DATE($F$3+1,1,1))+SUMIFS(资金台帐!$AC$6:$AC$6005,资金台帐!$U$6:$U$6005,"固定成本",资金台帐!$O$6:$O$6005,IF($C$3="全部","?*",$C$3),资金台帐!$N$6:$N$6005,"&gt;="&amp;DATE($F$3,1,1),资金台帐!$N$6:$N$6005,"&lt;"&amp;DATE($F$3+1,1,1))+SUMIFS(资金台帐!$AC$6:$AC$6005,资金台帐!$U$6:$U$6005,"其他支出",资金台帐!$O$6:$O$6005,IF($C$3="全部","?*",$C$3),资金台帐!$N$6:$N$6005,"&gt;="&amp;DATE($F$3,1,1),资金台帐!$N$6:$N$6005,"&lt;"&amp;DATE($F$3+1,1,1))-(SUMIFS(资金台帐!$AB$6:$AB$6005,资金台帐!$U$6:$U$6005,"变动成本",资金台帐!$O$6:$O$6005,IF($C$3="全部","?*",$C$3),资金台帐!$N$6:$N$6005,"&gt;="&amp;DATE($F$3,1,1),资金台帐!$N$6:$N$6005,"&lt;"&amp;DATE($F$3+1,1,1))+SUMIFS(资金台帐!$AB$6:$AB$6005,资金台帐!$U$6:$U$6005,"固定成本",资金台帐!$O$6:$O$6005,IF($C$3="全部","?*",$C$3),资金台帐!$N$6:$N$6005,"&gt;="&amp;DATE($F$3,1,1),资金台帐!$N$6:$N$6005,"&lt;"&amp;DATE($F$3+1,1,1))+SUMIFS(资金台帐!$AB$6:$AB$6005,资金台帐!$U$6:$U$6005,"其他支出",资金台帐!$O$6:$O$6005,IF($C$3="全部","?*",$C$3),资金台帐!$N$6:$N$6005,"&gt;="&amp;DATE($F$3,1,1),资金台帐!$N$6:$N$6005,"&lt;"&amp;DATE($F$3+1,1,1))),2)</f>
        <v>22378.66</v>
      </c>
      <c r="L17" s="37">
        <f>ROUND(IF($C$3&lt;&gt;"全部",SUMIFS(发票导入!$AK$5:$AK$3004,发票导入!$V$5:$V$3004,"内部",发票导入!$AI$5:$AI$3004,$C$3,发票导入!$T$5:$T$3004,"&gt;="&amp;DATE($F$3,1,1),发票导入!$T$5:$T$3004,"&lt;"&amp;DATE($F$3+1,1,1))+SUMIFS(发票导入!$AK$5:$AK$3004,发票导入!$V$5:$V$3004,"内部",发票导入!$AJ$5:$AJ$3004,$C$3,发票导入!$T$5:$T$3004,"&gt;="&amp;DATE($F$3,1,1),发票导入!$T$5:$T$3004,"&lt;"&amp;DATE($F$3+1,1,1)),SUMIFS(发票导入!$AK$5:$AK$3004,发票导入!$V$5:$V$3004,"内部",发票导入!$T$5:$T$3004,"&gt;="&amp;DATE($F$3,1,1),发票导入!$T$5:$T$3004,"&lt;"&amp;DATE($F$3+1,1,1))),2)</f>
        <v>0</v>
      </c>
    </row>
  </sheetData>
  <mergeCells count="2">
    <mergeCell ref="A2:L2"/>
    <mergeCell ref="A1:L1"/>
  </mergeCells>
  <dataValidations count="2">
    <dataValidation sqref="C3" showDropDown="0" showInputMessage="1" showErrorMessage="0" allowBlank="1" promptTitle="提示" prompt="选一家公司，或「全部」" type="list">
      <formula1>=_辅助!$A$1:$A$9</formula1>
    </dataValidation>
    <dataValidation sqref="F3" showDropDown="0" showInputMessage="0" showErrorMessage="0" allowBlank="1" type="list">
      <formula1>"2024,2025,2026,2027,2028,2029,2030"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6005"/>
  <sheetViews>
    <sheetView tabSelected="0" workbookViewId="0">
      <selection activeCell="A1" sqref="A1"/>
    </sheetView>
  </sheetViews>
  <sheetFormatPr baseColWidth="8" defaultRowHeight="15"/>
  <sheetData>
    <row r="1">
      <c r="A1" s="87" t="inlineStr">
        <is>
          <t>（取数用，别改：数据来自【A065-1_流水发票导入.xlsx】的【资金台帐】）</t>
        </is>
      </c>
    </row>
    <row r="6">
      <c r="B6" t="str">
        <f>[1]资金台帐!B6&amp;""</f>
        <v>农行2896</v>
      </c>
      <c r="H6" t="str">
        <f>[1]资金台帐!H6&amp;""</f>
        <v>宁波鹿小白机电有限公司</v>
      </c>
      <c r="J6" t="str">
        <f>[1]资金台帐!J6&amp;""</f>
        <v>转存</v>
      </c>
      <c r="N6">
        <f>[1]资金台帐!N6</f>
        <v>46266.0</v>
      </c>
      <c r="O6" t="str">
        <f>[1]资金台帐!O6&amp;""</f>
        <v>中智优力</v>
      </c>
      <c r="P6" t="str">
        <f>[1]资金台帐!P6&amp;""</f>
        <v>宁波鹿小白机电有限公司</v>
      </c>
      <c r="Q6" t="str">
        <f>[1]资金台帐!Q6&amp;""</f>
        <v>客户</v>
      </c>
      <c r="T6" t="str">
        <f>[1]资金台帐!T6&amp;""</f>
        <v>新增</v>
      </c>
      <c r="U6" t="str">
        <f>[1]资金台帐!U6&amp;""</f>
        <v>收入</v>
      </c>
      <c r="W6" t="str">
        <f>[1]资金台帐!W6&amp;""</f>
        <v>✓</v>
      </c>
      <c r="X6" t="str">
        <f>[1]资金台帐!X6&amp;""</f>
        <v>√ 新客户首笔</v>
      </c>
      <c r="AB6">
        <f>[1]资金台帐!AB6</f>
        <v>9600</v>
      </c>
      <c r="AC6">
        <f>[1]资金台帐!AC6</f>
        <v>0</v>
      </c>
      <c r="AD6">
        <f>[1]资金台帐!AD6</f>
        <v>9600</v>
      </c>
      <c r="AJ6">
        <f>[1]资金台帐!AJ6</f>
        <v>0</v>
      </c>
      <c r="AK6">
        <f>[1]资金台帐!AK6</f>
        <v>1</v>
      </c>
      <c r="BA6" s="22">
        <f t="shared" ref="BA6:BA6005" si="0">IF(AND(P6=往来对账单!$F$3,P6&lt;&gt;"",OR(往来对账单!$C$3="全部",O6=往来对账单!$C$3),N6&gt;=往来对账单!$R$3,N6&lt;=往来对账单!$R$4,N(AB6)+N(AC6)&lt;&gt;0,N(AK6)=1),N6*100000+50000+ROW(),"")</f>
      </c>
    </row>
    <row r="7">
      <c r="B7" t="str">
        <f>[1]资金台帐!B7&amp;""</f>
        <v>农行2896</v>
      </c>
      <c r="H7" t="str">
        <f>[1]资金台帐!H7&amp;""</f>
        <v>中国电信股份有限公司宁波分公司（电信）</v>
      </c>
      <c r="J7" t="str">
        <f>[1]资金台帐!J7&amp;""</f>
        <v>公共缴费</v>
      </c>
      <c r="N7">
        <f>[1]资金台帐!N7</f>
        <v>46266.0</v>
      </c>
      <c r="O7" t="str">
        <f>[1]资金台帐!O7&amp;""</f>
        <v>中智优力</v>
      </c>
      <c r="P7" t="str">
        <f>[1]资金台帐!P7&amp;""</f>
        <v>中国电信股份有限公司宁波分公司</v>
      </c>
      <c r="Q7" t="str">
        <f>[1]资金台帐!Q7&amp;""</f>
        <v>供应商</v>
      </c>
      <c r="T7" t="str">
        <f>[1]资金台帐!T7&amp;""</f>
        <v>办公费用</v>
      </c>
      <c r="U7" t="str">
        <f>[1]资金台帐!U7&amp;""</f>
        <v>变动成本</v>
      </c>
      <c r="W7" t="str">
        <f>[1]资金台帐!W7&amp;""</f>
        <v>✓</v>
      </c>
      <c r="X7" t="str">
        <f>[1]资金台帐!X7&amp;""</f>
        <v>√</v>
      </c>
      <c r="AB7">
        <f>[1]资金台帐!AB7</f>
        <v>0</v>
      </c>
      <c r="AC7">
        <f>[1]资金台帐!AC7</f>
        <v>214.29</v>
      </c>
      <c r="AD7">
        <f>[1]资金台帐!AD7</f>
        <v>-214.29</v>
      </c>
      <c r="AJ7">
        <f>[1]资金台帐!AJ7</f>
        <v>1</v>
      </c>
      <c r="AK7">
        <f>[1]资金台帐!AK7</f>
        <v>1</v>
      </c>
      <c r="BA7" s="22">
        <f t="shared" si="0"/>
      </c>
    </row>
    <row r="8">
      <c r="B8" t="str">
        <f>[1]资金台帐!B8&amp;""</f>
        <v>农行2896</v>
      </c>
      <c r="H8" t="str">
        <f>[1]资金台帐!H8&amp;""</f>
        <v>宁波新鹏机械有限公司</v>
      </c>
      <c r="J8" t="str">
        <f>[1]资金台帐!J8&amp;""</f>
        <v>转存</v>
      </c>
      <c r="N8">
        <f>[1]资金台帐!N8</f>
        <v>46267.0</v>
      </c>
      <c r="O8" t="str">
        <f>[1]资金台帐!O8&amp;""</f>
        <v>中智优力</v>
      </c>
      <c r="P8" t="str">
        <f>[1]资金台帐!P8&amp;""</f>
        <v>宁波新鹏机械有限公司</v>
      </c>
      <c r="Q8" t="str">
        <f>[1]资金台帐!Q8&amp;""</f>
        <v>客户</v>
      </c>
      <c r="T8" t="str">
        <f>[1]资金台帐!T8&amp;""</f>
        <v>新增</v>
      </c>
      <c r="U8" t="str">
        <f>[1]资金台帐!U8&amp;""</f>
        <v>收入</v>
      </c>
      <c r="W8" t="str">
        <f>[1]资金台帐!W8&amp;""</f>
        <v>✓</v>
      </c>
      <c r="X8" t="str">
        <f>[1]资金台帐!X8&amp;""</f>
        <v>√ 新客户首笔</v>
      </c>
      <c r="AB8">
        <f>[1]资金台帐!AB8</f>
        <v>6000</v>
      </c>
      <c r="AC8">
        <f>[1]资金台帐!AC8</f>
        <v>0</v>
      </c>
      <c r="AD8">
        <f>[1]资金台帐!AD8</f>
        <v>6000</v>
      </c>
      <c r="AJ8">
        <f>[1]资金台帐!AJ8</f>
        <v>0</v>
      </c>
      <c r="AK8">
        <f>[1]资金台帐!AK8</f>
        <v>1</v>
      </c>
      <c r="BA8" s="22">
        <f t="shared" si="0"/>
      </c>
    </row>
    <row r="9">
      <c r="B9" t="str">
        <f>[1]资金台帐!B9&amp;""</f>
        <v>农行2896</v>
      </c>
      <c r="H9" t="str">
        <f>[1]资金台帐!H9&amp;""</f>
        <v>宁波恒杰工业锁闭技术有限公司</v>
      </c>
      <c r="J9" t="str">
        <f>[1]资金台帐!J9&amp;""</f>
        <v>转存</v>
      </c>
      <c r="N9">
        <f>[1]资金台帐!N9</f>
        <v>46268.0</v>
      </c>
      <c r="O9" t="str">
        <f>[1]资金台帐!O9&amp;""</f>
        <v>中智优力</v>
      </c>
      <c r="P9" t="str">
        <f>[1]资金台帐!P9&amp;""</f>
        <v>宁波恒杰工业锁闭技术有限公司</v>
      </c>
      <c r="Q9" t="str">
        <f>[1]资金台帐!Q9&amp;""</f>
        <v>客户</v>
      </c>
      <c r="T9" t="str">
        <f>[1]资金台帐!T9&amp;""</f>
        <v>新增</v>
      </c>
      <c r="U9" t="str">
        <f>[1]资金台帐!U9&amp;""</f>
        <v>收入</v>
      </c>
      <c r="W9" t="str">
        <f>[1]资金台帐!W9&amp;""</f>
        <v>✓</v>
      </c>
      <c r="X9" t="str">
        <f>[1]资金台帐!X9&amp;""</f>
        <v>√ 新客户首笔</v>
      </c>
      <c r="AB9">
        <f>[1]资金台帐!AB9</f>
        <v>68800</v>
      </c>
      <c r="AC9">
        <f>[1]资金台帐!AC9</f>
        <v>0</v>
      </c>
      <c r="AD9">
        <f>[1]资金台帐!AD9</f>
        <v>68800</v>
      </c>
      <c r="AJ9">
        <f>[1]资金台帐!AJ9</f>
        <v>0</v>
      </c>
      <c r="AK9">
        <f>[1]资金台帐!AK9</f>
        <v>1</v>
      </c>
      <c r="BA9" s="22">
        <f t="shared" si="0"/>
      </c>
    </row>
    <row r="10">
      <c r="B10" t="str">
        <f>[1]资金台帐!B10&amp;""</f>
        <v>农行2896</v>
      </c>
      <c r="H10" t="str">
        <f>[1]资金台帐!H10&amp;""</f>
        <v>郭伟健</v>
      </c>
      <c r="J10" t="str">
        <f>[1]资金台帐!J10&amp;""</f>
        <v>转存</v>
      </c>
      <c r="N10">
        <f>[1]资金台帐!N10</f>
        <v>46268.0</v>
      </c>
      <c r="O10" t="str">
        <f>[1]资金台帐!O10&amp;""</f>
        <v>中智优力</v>
      </c>
      <c r="P10">
        <f>[1]资金台帐!P10&amp;""</f>
      </c>
      <c r="Q10">
        <f>[1]资金台帐!Q10&amp;""</f>
      </c>
      <c r="T10">
        <f>[1]资金台帐!T10&amp;""</f>
      </c>
      <c r="U10">
        <f>[1]资金台帐!U10&amp;""</f>
      </c>
      <c r="W10" t="str">
        <f>[1]资金台帐!W10&amp;""</f>
        <v>✓</v>
      </c>
      <c r="X10" t="str">
        <f>[1]资金台帐!X10&amp;""</f>
        <v>✗ 认不出：对方户名没登记，到【往来单位】加，或点「去改」手工选</v>
      </c>
      <c r="AB10">
        <f>[1]资金台帐!AB10</f>
        <v>10000</v>
      </c>
      <c r="AC10">
        <f>[1]资金台帐!AC10</f>
        <v>0</v>
      </c>
      <c r="AD10">
        <f>[1]资金台帐!AD10</f>
        <v>10000</v>
      </c>
      <c r="AJ10">
        <f>[1]资金台帐!AJ10</f>
        <v>0</v>
      </c>
      <c r="AK10">
        <f>[1]资金台帐!AK10</f>
        <v>0</v>
      </c>
      <c r="BA10" s="22">
        <f t="shared" si="0"/>
      </c>
    </row>
    <row r="11">
      <c r="B11" t="str">
        <f>[1]资金台帐!B11&amp;""</f>
        <v>农行2896</v>
      </c>
      <c r="H11" t="str">
        <f>[1]资金台帐!H11&amp;""</f>
        <v>宁波绮绘印花有限公司</v>
      </c>
      <c r="J11" t="str">
        <f>[1]资金台帐!J11&amp;""</f>
        <v>转存</v>
      </c>
      <c r="N11">
        <f>[1]资金台帐!N11</f>
        <v>46268.0</v>
      </c>
      <c r="O11" t="str">
        <f>[1]资金台帐!O11&amp;""</f>
        <v>中智优力</v>
      </c>
      <c r="P11" t="str">
        <f>[1]资金台帐!P11&amp;""</f>
        <v>宁波绮绘印花有限公司</v>
      </c>
      <c r="Q11" t="str">
        <f>[1]资金台帐!Q11&amp;""</f>
        <v>客户</v>
      </c>
      <c r="T11" t="str">
        <f>[1]资金台帐!T11&amp;""</f>
        <v>新增</v>
      </c>
      <c r="U11" t="str">
        <f>[1]资金台帐!U11&amp;""</f>
        <v>收入</v>
      </c>
      <c r="W11" t="str">
        <f>[1]资金台帐!W11&amp;""</f>
        <v>✓</v>
      </c>
      <c r="X11" t="str">
        <f>[1]资金台帐!X11&amp;""</f>
        <v>√ 新客户首笔</v>
      </c>
      <c r="AB11">
        <f>[1]资金台帐!AB11</f>
        <v>8000</v>
      </c>
      <c r="AC11">
        <f>[1]资金台帐!AC11</f>
        <v>0</v>
      </c>
      <c r="AD11">
        <f>[1]资金台帐!AD11</f>
        <v>8000</v>
      </c>
      <c r="AJ11">
        <f>[1]资金台帐!AJ11</f>
        <v>0</v>
      </c>
      <c r="AK11">
        <f>[1]资金台帐!AK11</f>
        <v>1</v>
      </c>
      <c r="BA11" s="22">
        <f t="shared" si="0"/>
      </c>
    </row>
    <row r="12">
      <c r="B12" t="str">
        <f>[1]资金台帐!B12&amp;""</f>
        <v>农行2896</v>
      </c>
      <c r="H12" t="str">
        <f>[1]资金台帐!H12&amp;""</f>
        <v>浙江乾创智能技术有限公司</v>
      </c>
      <c r="J12" t="str">
        <f>[1]资金台帐!J12&amp;""</f>
        <v>转取</v>
      </c>
      <c r="N12">
        <f>[1]资金台帐!N12</f>
        <v>46269.0</v>
      </c>
      <c r="O12" t="str">
        <f>[1]资金台帐!O12&amp;""</f>
        <v>中智优力</v>
      </c>
      <c r="P12">
        <f>[1]资金台帐!P12&amp;""</f>
      </c>
      <c r="Q12">
        <f>[1]资金台帐!Q12&amp;""</f>
      </c>
      <c r="T12">
        <f>[1]资金台帐!T12&amp;""</f>
      </c>
      <c r="U12">
        <f>[1]资金台帐!U12&amp;""</f>
      </c>
      <c r="W12" t="str">
        <f>[1]资金台帐!W12&amp;""</f>
        <v>✓</v>
      </c>
      <c r="X12" t="str">
        <f>[1]资金台帐!X12&amp;""</f>
        <v>✗ 认不出：对方户名没登记，到【往来单位】加，或点「去改」手工选</v>
      </c>
      <c r="AB12">
        <f>[1]资金台帐!AB12</f>
        <v>0</v>
      </c>
      <c r="AC12">
        <f>[1]资金台帐!AC12</f>
        <v>10166.5</v>
      </c>
      <c r="AD12">
        <f>[1]资金台帐!AD12</f>
        <v>-10166.5</v>
      </c>
      <c r="AJ12">
        <f>[1]资金台帐!AJ12</f>
        <v>0</v>
      </c>
      <c r="AK12">
        <f>[1]资金台帐!AK12</f>
        <v>0</v>
      </c>
      <c r="BA12" s="22">
        <f t="shared" si="0"/>
      </c>
    </row>
    <row r="13">
      <c r="B13" t="str">
        <f>[1]资金台帐!B13&amp;""</f>
        <v>农行2896</v>
      </c>
      <c r="H13" t="str">
        <f>[1]资金台帐!H13&amp;""</f>
        <v>中国农业银行股份有限公司宁波五乡支行</v>
      </c>
      <c r="J13" t="str">
        <f>[1]资金台帐!J13&amp;""</f>
        <v>费用外收</v>
      </c>
      <c r="N13">
        <f>[1]资金台帐!N13</f>
        <v>46269.0</v>
      </c>
      <c r="O13" t="str">
        <f>[1]资金台帐!O13&amp;""</f>
        <v>中智优力</v>
      </c>
      <c r="P13">
        <f>[1]资金台帐!P13&amp;""</f>
      </c>
      <c r="Q13">
        <f>[1]资金台帐!Q13&amp;""</f>
      </c>
      <c r="T13" t="str">
        <f>[1]资金台帐!T13&amp;""</f>
        <v>银行手续费</v>
      </c>
      <c r="U13" t="str">
        <f>[1]资金台帐!U13&amp;""</f>
        <v>变动成本</v>
      </c>
      <c r="W13" t="str">
        <f>[1]资金台帐!W13&amp;""</f>
        <v>✓</v>
      </c>
      <c r="X13" t="str">
        <f>[1]资金台帐!X13&amp;""</f>
        <v>√</v>
      </c>
      <c r="AB13">
        <f>[1]资金台帐!AB13</f>
        <v>0</v>
      </c>
      <c r="AC13">
        <f>[1]资金台帐!AC13</f>
        <v>0.9</v>
      </c>
      <c r="AD13">
        <f>[1]资金台帐!AD13</f>
        <v>-0.9</v>
      </c>
      <c r="AJ13">
        <f>[1]资金台帐!AJ13</f>
        <v>0</v>
      </c>
      <c r="AK13">
        <f>[1]资金台帐!AK13</f>
        <v>0</v>
      </c>
      <c r="BA13" s="22">
        <f t="shared" si="0"/>
      </c>
    </row>
    <row r="14">
      <c r="B14" t="str">
        <f>[1]资金台帐!B14&amp;""</f>
        <v>农行2896</v>
      </c>
      <c r="H14" t="str">
        <f>[1]资金台帐!H14&amp;""</f>
        <v>浙江省成套工程有限公司鄞州分公司</v>
      </c>
      <c r="J14" t="str">
        <f>[1]资金台帐!J14&amp;""</f>
        <v>转存</v>
      </c>
      <c r="N14">
        <f>[1]资金台帐!N14</f>
        <v>46272.0</v>
      </c>
      <c r="O14" t="str">
        <f>[1]资金台帐!O14&amp;""</f>
        <v>中智优力</v>
      </c>
      <c r="P14" t="str">
        <f>[1]资金台帐!P14&amp;""</f>
        <v>浙江省成套工程有限公司鄞州分公司</v>
      </c>
      <c r="Q14" t="str">
        <f>[1]资金台帐!Q14&amp;""</f>
        <v>客户</v>
      </c>
      <c r="T14" t="str">
        <f>[1]资金台帐!T14&amp;""</f>
        <v>新增</v>
      </c>
      <c r="U14" t="str">
        <f>[1]资金台帐!U14&amp;""</f>
        <v>收入</v>
      </c>
      <c r="W14" t="str">
        <f>[1]资金台帐!W14&amp;""</f>
        <v>✓</v>
      </c>
      <c r="X14" t="str">
        <f>[1]资金台帐!X14&amp;""</f>
        <v>√ 新客户首笔</v>
      </c>
      <c r="AB14">
        <f>[1]资金台帐!AB14</f>
        <v>1800</v>
      </c>
      <c r="AC14">
        <f>[1]资金台帐!AC14</f>
        <v>0</v>
      </c>
      <c r="AD14">
        <f>[1]资金台帐!AD14</f>
        <v>1800</v>
      </c>
      <c r="AJ14">
        <f>[1]资金台帐!AJ14</f>
        <v>0</v>
      </c>
      <c r="AK14">
        <f>[1]资金台帐!AK14</f>
        <v>1</v>
      </c>
      <c r="BA14" s="22">
        <f t="shared" si="0"/>
      </c>
    </row>
    <row r="15">
      <c r="B15" t="str">
        <f>[1]资金台帐!B15&amp;""</f>
        <v>农行2896</v>
      </c>
      <c r="H15" t="str">
        <f>[1]资金台帐!H15&amp;""</f>
        <v>宁波市吉安商会</v>
      </c>
      <c r="J15" t="str">
        <f>[1]资金台帐!J15&amp;""</f>
        <v>转存</v>
      </c>
      <c r="N15">
        <f>[1]资金台帐!N15</f>
        <v>46273.0</v>
      </c>
      <c r="O15" t="str">
        <f>[1]资金台帐!O15&amp;""</f>
        <v>中智优力</v>
      </c>
      <c r="P15" t="str">
        <f>[1]资金台帐!P15&amp;""</f>
        <v>宁波市吉安商会</v>
      </c>
      <c r="Q15" t="str">
        <f>[1]资金台帐!Q15&amp;""</f>
        <v>客户</v>
      </c>
      <c r="T15" t="str">
        <f>[1]资金台帐!T15&amp;""</f>
        <v>新增</v>
      </c>
      <c r="U15" t="str">
        <f>[1]资金台帐!U15&amp;""</f>
        <v>收入</v>
      </c>
      <c r="W15" t="str">
        <f>[1]资金台帐!W15&amp;""</f>
        <v>✓</v>
      </c>
      <c r="X15" t="str">
        <f>[1]资金台帐!X15&amp;""</f>
        <v>√ 新客户首笔</v>
      </c>
      <c r="AB15">
        <f>[1]资金台帐!AB15</f>
        <v>500</v>
      </c>
      <c r="AC15">
        <f>[1]资金台帐!AC15</f>
        <v>0</v>
      </c>
      <c r="AD15">
        <f>[1]资金台帐!AD15</f>
        <v>500</v>
      </c>
      <c r="AJ15">
        <f>[1]资金台帐!AJ15</f>
        <v>0</v>
      </c>
      <c r="AK15">
        <f>[1]资金台帐!AK15</f>
        <v>1</v>
      </c>
      <c r="BA15" s="22">
        <f t="shared" si="0"/>
      </c>
    </row>
    <row r="16">
      <c r="B16" t="str">
        <f>[1]资金台帐!B16&amp;""</f>
        <v>农行2896</v>
      </c>
      <c r="H16" t="str">
        <f>[1]资金台帐!H16&amp;""</f>
        <v>宁波绵菡电子有限公司</v>
      </c>
      <c r="J16" t="str">
        <f>[1]资金台帐!J16&amp;""</f>
        <v>转存</v>
      </c>
      <c r="N16">
        <f>[1]资金台帐!N16</f>
        <v>46274.0</v>
      </c>
      <c r="O16" t="str">
        <f>[1]资金台帐!O16&amp;""</f>
        <v>中智优力</v>
      </c>
      <c r="P16" t="str">
        <f>[1]资金台帐!P16&amp;""</f>
        <v>宁波绵菡电子有限公司</v>
      </c>
      <c r="Q16" t="str">
        <f>[1]资金台帐!Q16&amp;""</f>
        <v>客户</v>
      </c>
      <c r="T16" t="str">
        <f>[1]资金台帐!T16&amp;""</f>
        <v>新增</v>
      </c>
      <c r="U16" t="str">
        <f>[1]资金台帐!U16&amp;""</f>
        <v>收入</v>
      </c>
      <c r="W16" t="str">
        <f>[1]资金台帐!W16&amp;""</f>
        <v>✓</v>
      </c>
      <c r="X16" t="str">
        <f>[1]资金台帐!X16&amp;""</f>
        <v>√ 新客户首笔</v>
      </c>
      <c r="AB16">
        <f>[1]资金台帐!AB16</f>
        <v>3000</v>
      </c>
      <c r="AC16">
        <f>[1]资金台帐!AC16</f>
        <v>0</v>
      </c>
      <c r="AD16">
        <f>[1]资金台帐!AD16</f>
        <v>3000</v>
      </c>
      <c r="AJ16">
        <f>[1]资金台帐!AJ16</f>
        <v>0</v>
      </c>
      <c r="AK16">
        <f>[1]资金台帐!AK16</f>
        <v>1</v>
      </c>
      <c r="BA16" s="22">
        <f t="shared" si="0"/>
      </c>
    </row>
    <row r="17">
      <c r="B17" t="str">
        <f>[1]资金台帐!B17&amp;""</f>
        <v>农行2896</v>
      </c>
      <c r="H17" t="str">
        <f>[1]资金台帐!H17&amp;""</f>
        <v>宁波猫受屋玩具有限公司</v>
      </c>
      <c r="J17" t="str">
        <f>[1]资金台帐!J17&amp;""</f>
        <v>转取</v>
      </c>
      <c r="N17">
        <f>[1]资金台帐!N17</f>
        <v>46275.0</v>
      </c>
      <c r="O17" t="str">
        <f>[1]资金台帐!O17&amp;""</f>
        <v>中智优力</v>
      </c>
      <c r="P17">
        <f>[1]资金台帐!P17&amp;""</f>
      </c>
      <c r="Q17">
        <f>[1]资金台帐!Q17&amp;""</f>
      </c>
      <c r="T17">
        <f>[1]资金台帐!T17&amp;""</f>
      </c>
      <c r="U17">
        <f>[1]资金台帐!U17&amp;""</f>
      </c>
      <c r="W17" t="str">
        <f>[1]资金台帐!W17&amp;""</f>
        <v>✓</v>
      </c>
      <c r="X17" t="str">
        <f>[1]资金台帐!X17&amp;""</f>
        <v>✗ 认不出：对方户名没登记，到【往来单位】加，或点「去改」手工选</v>
      </c>
      <c r="AB17">
        <f>[1]资金台帐!AB17</f>
        <v>0</v>
      </c>
      <c r="AC17">
        <f>[1]资金台帐!AC17</f>
        <v>15000.02</v>
      </c>
      <c r="AD17">
        <f>[1]资金台帐!AD17</f>
        <v>-15000.02</v>
      </c>
      <c r="AJ17">
        <f>[1]资金台帐!AJ17</f>
        <v>0</v>
      </c>
      <c r="AK17">
        <f>[1]资金台帐!AK17</f>
        <v>0</v>
      </c>
      <c r="BA17" s="22">
        <f t="shared" si="0"/>
      </c>
    </row>
    <row r="18">
      <c r="B18" t="str">
        <f>[1]资金台帐!B18&amp;""</f>
        <v>农行2896</v>
      </c>
      <c r="H18" t="str">
        <f>[1]资金台帐!H18&amp;""</f>
        <v>中国农业银行股份有限公司宁波五乡支行</v>
      </c>
      <c r="J18" t="str">
        <f>[1]资金台帐!J18&amp;""</f>
        <v>费用外收</v>
      </c>
      <c r="N18">
        <f>[1]资金台帐!N18</f>
        <v>46275.0</v>
      </c>
      <c r="O18" t="str">
        <f>[1]资金台帐!O18&amp;""</f>
        <v>中智优力</v>
      </c>
      <c r="P18">
        <f>[1]资金台帐!P18&amp;""</f>
      </c>
      <c r="Q18">
        <f>[1]资金台帐!Q18&amp;""</f>
      </c>
      <c r="T18" t="str">
        <f>[1]资金台帐!T18&amp;""</f>
        <v>银行手续费</v>
      </c>
      <c r="U18" t="str">
        <f>[1]资金台帐!U18&amp;""</f>
        <v>变动成本</v>
      </c>
      <c r="W18" t="str">
        <f>[1]资金台帐!W18&amp;""</f>
        <v>✓</v>
      </c>
      <c r="X18" t="str">
        <f>[1]资金台帐!X18&amp;""</f>
        <v>√</v>
      </c>
      <c r="AB18">
        <f>[1]资金台帐!AB18</f>
        <v>0</v>
      </c>
      <c r="AC18">
        <f>[1]资金台帐!AC18</f>
        <v>0.9</v>
      </c>
      <c r="AD18">
        <f>[1]资金台帐!AD18</f>
        <v>-0.9</v>
      </c>
      <c r="AJ18">
        <f>[1]资金台帐!AJ18</f>
        <v>0</v>
      </c>
      <c r="AK18">
        <f>[1]资金台帐!AK18</f>
        <v>0</v>
      </c>
      <c r="BA18" s="22">
        <f t="shared" si="0"/>
      </c>
    </row>
    <row r="19">
      <c r="B19" t="str">
        <f>[1]资金台帐!B19&amp;""</f>
        <v>农行2896</v>
      </c>
      <c r="H19" t="str">
        <f>[1]资金台帐!H19&amp;""</f>
        <v>核糖（宁波）文创有限公司</v>
      </c>
      <c r="J19" t="str">
        <f>[1]资金台帐!J19&amp;""</f>
        <v>转取</v>
      </c>
      <c r="N19">
        <f>[1]资金台帐!N19</f>
        <v>46275.0</v>
      </c>
      <c r="O19" t="str">
        <f>[1]资金台帐!O19&amp;""</f>
        <v>中智优力</v>
      </c>
      <c r="P19">
        <f>[1]资金台帐!P19&amp;""</f>
      </c>
      <c r="Q19">
        <f>[1]资金台帐!Q19&amp;""</f>
      </c>
      <c r="T19">
        <f>[1]资金台帐!T19&amp;""</f>
      </c>
      <c r="U19">
        <f>[1]资金台帐!U19&amp;""</f>
      </c>
      <c r="W19" t="str">
        <f>[1]资金台帐!W19&amp;""</f>
        <v>✓</v>
      </c>
      <c r="X19" t="str">
        <f>[1]资金台帐!X19&amp;""</f>
        <v>✗ 认不出：对方户名没登记，到【往来单位】加，或点「去改」手工选</v>
      </c>
      <c r="AB19">
        <f>[1]资金台帐!AB19</f>
        <v>0</v>
      </c>
      <c r="AC19">
        <f>[1]资金台帐!AC19</f>
        <v>8333.36</v>
      </c>
      <c r="AD19">
        <f>[1]资金台帐!AD19</f>
        <v>-8333.36</v>
      </c>
      <c r="AJ19">
        <f>[1]资金台帐!AJ19</f>
        <v>0</v>
      </c>
      <c r="AK19">
        <f>[1]资金台帐!AK19</f>
        <v>0</v>
      </c>
      <c r="BA19" s="22">
        <f t="shared" si="0"/>
      </c>
    </row>
    <row r="20">
      <c r="B20" t="str">
        <f>[1]资金台帐!B20&amp;""</f>
        <v>农行2896</v>
      </c>
      <c r="H20" t="str">
        <f>[1]资金台帐!H20&amp;""</f>
        <v>中国农业银行股份有限公司宁波五乡支行</v>
      </c>
      <c r="J20" t="str">
        <f>[1]资金台帐!J20&amp;""</f>
        <v>费用外收</v>
      </c>
      <c r="N20">
        <f>[1]资金台帐!N20</f>
        <v>46275.0</v>
      </c>
      <c r="O20" t="str">
        <f>[1]资金台帐!O20&amp;""</f>
        <v>中智优力</v>
      </c>
      <c r="P20">
        <f>[1]资金台帐!P20&amp;""</f>
      </c>
      <c r="Q20">
        <f>[1]资金台帐!Q20&amp;""</f>
      </c>
      <c r="T20" t="str">
        <f>[1]资金台帐!T20&amp;""</f>
        <v>银行手续费</v>
      </c>
      <c r="U20" t="str">
        <f>[1]资金台帐!U20&amp;""</f>
        <v>变动成本</v>
      </c>
      <c r="W20" t="str">
        <f>[1]资金台帐!W20&amp;""</f>
        <v>✓</v>
      </c>
      <c r="X20" t="str">
        <f>[1]资金台帐!X20&amp;""</f>
        <v>√</v>
      </c>
      <c r="AB20">
        <f>[1]资金台帐!AB20</f>
        <v>0</v>
      </c>
      <c r="AC20">
        <f>[1]资金台帐!AC20</f>
        <v>0.9</v>
      </c>
      <c r="AD20">
        <f>[1]资金台帐!AD20</f>
        <v>-0.9</v>
      </c>
      <c r="AJ20">
        <f>[1]资金台帐!AJ20</f>
        <v>0</v>
      </c>
      <c r="AK20">
        <f>[1]资金台帐!AK20</f>
        <v>0</v>
      </c>
      <c r="BA20" s="22">
        <f t="shared" si="0"/>
      </c>
    </row>
    <row r="21">
      <c r="B21" t="str">
        <f>[1]资金台帐!B21&amp;""</f>
        <v>农行2896</v>
      </c>
      <c r="H21" t="str">
        <f>[1]资金台帐!H21&amp;""</f>
        <v>宁波启定塑料制品有限公司</v>
      </c>
      <c r="J21" t="str">
        <f>[1]资金台帐!J21&amp;""</f>
        <v>转存</v>
      </c>
      <c r="N21">
        <f>[1]资金台帐!N21</f>
        <v>46276.0</v>
      </c>
      <c r="O21" t="str">
        <f>[1]资金台帐!O21&amp;""</f>
        <v>中智优力</v>
      </c>
      <c r="P21" t="str">
        <f>[1]资金台帐!P21&amp;""</f>
        <v>宁波启定塑料制品有限公司</v>
      </c>
      <c r="Q21" t="str">
        <f>[1]资金台帐!Q21&amp;""</f>
        <v>客户</v>
      </c>
      <c r="T21" t="str">
        <f>[1]资金台帐!T21&amp;""</f>
        <v>新增</v>
      </c>
      <c r="U21" t="str">
        <f>[1]资金台帐!U21&amp;""</f>
        <v>收入</v>
      </c>
      <c r="W21" t="str">
        <f>[1]资金台帐!W21&amp;""</f>
        <v>✓</v>
      </c>
      <c r="X21" t="str">
        <f>[1]资金台帐!X21&amp;""</f>
        <v>√ 新客户首笔</v>
      </c>
      <c r="AB21">
        <f>[1]资金台帐!AB21</f>
        <v>300</v>
      </c>
      <c r="AC21">
        <f>[1]资金台帐!AC21</f>
        <v>0</v>
      </c>
      <c r="AD21">
        <f>[1]资金台帐!AD21</f>
        <v>300</v>
      </c>
      <c r="AJ21">
        <f>[1]资金台帐!AJ21</f>
        <v>0</v>
      </c>
      <c r="AK21">
        <f>[1]资金台帐!AK21</f>
        <v>1</v>
      </c>
      <c r="BA21" s="22">
        <f t="shared" si="0"/>
      </c>
    </row>
    <row r="22">
      <c r="B22" t="str">
        <f>[1]资金台帐!B22&amp;""</f>
        <v>农行2896</v>
      </c>
      <c r="H22" t="str">
        <f>[1]资金台帐!H22&amp;""</f>
        <v>宁波蓝空科技服务有限公司</v>
      </c>
      <c r="J22" t="str">
        <f>[1]资金台帐!J22&amp;""</f>
        <v>转取</v>
      </c>
      <c r="N22">
        <f>[1]资金台帐!N22</f>
        <v>46276.0</v>
      </c>
      <c r="O22" t="str">
        <f>[1]资金台帐!O22&amp;""</f>
        <v>中智优力</v>
      </c>
      <c r="P22">
        <f>[1]资金台帐!P22&amp;""</f>
      </c>
      <c r="Q22">
        <f>[1]资金台帐!Q22&amp;""</f>
      </c>
      <c r="T22">
        <f>[1]资金台帐!T22&amp;""</f>
      </c>
      <c r="U22">
        <f>[1]资金台帐!U22&amp;""</f>
      </c>
      <c r="W22" t="str">
        <f>[1]资金台帐!W22&amp;""</f>
        <v>✓</v>
      </c>
      <c r="X22" t="str">
        <f>[1]资金台帐!X22&amp;""</f>
        <v>✗ 认不出：对方户名没登记，到【往来单位】加，或点「去改」手工选</v>
      </c>
      <c r="AB22">
        <f>[1]资金台帐!AB22</f>
        <v>0</v>
      </c>
      <c r="AC22">
        <f>[1]资金台帐!AC22</f>
        <v>12600</v>
      </c>
      <c r="AD22">
        <f>[1]资金台帐!AD22</f>
        <v>-12600</v>
      </c>
      <c r="AJ22">
        <f>[1]资金台帐!AJ22</f>
        <v>0</v>
      </c>
      <c r="AK22">
        <f>[1]资金台帐!AK22</f>
        <v>0</v>
      </c>
      <c r="BA22" s="22">
        <f t="shared" si="0"/>
      </c>
    </row>
    <row r="23">
      <c r="B23" t="str">
        <f>[1]资金台帐!B23&amp;""</f>
        <v>农行2896</v>
      </c>
      <c r="H23" t="str">
        <f>[1]资金台帐!H23&amp;""</f>
        <v>宁波福盟企业管理有限公司</v>
      </c>
      <c r="J23" t="str">
        <f>[1]资金台帐!J23&amp;""</f>
        <v>转取</v>
      </c>
      <c r="N23">
        <f>[1]资金台帐!N23</f>
        <v>46276.0</v>
      </c>
      <c r="O23" t="str">
        <f>[1]资金台帐!O23&amp;""</f>
        <v>中智优力</v>
      </c>
      <c r="P23">
        <f>[1]资金台帐!P23&amp;""</f>
      </c>
      <c r="Q23">
        <f>[1]资金台帐!Q23&amp;""</f>
      </c>
      <c r="T23">
        <f>[1]资金台帐!T23&amp;""</f>
      </c>
      <c r="U23">
        <f>[1]资金台帐!U23&amp;""</f>
      </c>
      <c r="W23" t="str">
        <f>[1]资金台帐!W23&amp;""</f>
        <v>✓</v>
      </c>
      <c r="X23" t="str">
        <f>[1]资金台帐!X23&amp;""</f>
        <v>✗ 认不出：对方户名没登记，到【往来单位】加，或点「去改」手工选</v>
      </c>
      <c r="AB23">
        <f>[1]资金台帐!AB23</f>
        <v>0</v>
      </c>
      <c r="AC23">
        <f>[1]资金台帐!AC23</f>
        <v>21670</v>
      </c>
      <c r="AD23">
        <f>[1]资金台帐!AD23</f>
        <v>-21670</v>
      </c>
      <c r="AJ23">
        <f>[1]资金台帐!AJ23</f>
        <v>0</v>
      </c>
      <c r="AK23">
        <f>[1]资金台帐!AK23</f>
        <v>0</v>
      </c>
      <c r="BA23" s="22">
        <f t="shared" si="0"/>
      </c>
    </row>
    <row r="24">
      <c r="B24" t="str">
        <f>[1]资金台帐!B24&amp;""</f>
        <v>农行2896</v>
      </c>
      <c r="H24" t="str">
        <f>[1]资金台帐!H24&amp;""</f>
        <v>中国农业银行股份有限公司宁波五乡支行</v>
      </c>
      <c r="J24" t="str">
        <f>[1]资金台帐!J24&amp;""</f>
        <v>费用外收</v>
      </c>
      <c r="N24">
        <f>[1]资金台帐!N24</f>
        <v>46276.0</v>
      </c>
      <c r="O24" t="str">
        <f>[1]资金台帐!O24&amp;""</f>
        <v>中智优力</v>
      </c>
      <c r="P24">
        <f>[1]资金台帐!P24&amp;""</f>
      </c>
      <c r="Q24">
        <f>[1]资金台帐!Q24&amp;""</f>
      </c>
      <c r="T24" t="str">
        <f>[1]资金台帐!T24&amp;""</f>
        <v>银行手续费</v>
      </c>
      <c r="U24" t="str">
        <f>[1]资金台帐!U24&amp;""</f>
        <v>变动成本</v>
      </c>
      <c r="W24" t="str">
        <f>[1]资金台帐!W24&amp;""</f>
        <v>✓</v>
      </c>
      <c r="X24" t="str">
        <f>[1]资金台帐!X24&amp;""</f>
        <v>√</v>
      </c>
      <c r="AB24">
        <f>[1]资金台帐!AB24</f>
        <v>0</v>
      </c>
      <c r="AC24">
        <f>[1]资金台帐!AC24</f>
        <v>0.9</v>
      </c>
      <c r="AD24">
        <f>[1]资金台帐!AD24</f>
        <v>-0.9</v>
      </c>
      <c r="AJ24">
        <f>[1]资金台帐!AJ24</f>
        <v>0</v>
      </c>
      <c r="AK24">
        <f>[1]资金台帐!AK24</f>
        <v>0</v>
      </c>
      <c r="BA24" s="22">
        <f t="shared" si="0"/>
      </c>
    </row>
    <row r="25">
      <c r="B25" t="str">
        <f>[1]资金台帐!B25&amp;""</f>
        <v>农行2896</v>
      </c>
      <c r="H25" t="str">
        <f>[1]资金台帐!H25&amp;""</f>
        <v>宁波佳协永立服饰有限公司</v>
      </c>
      <c r="J25" t="str">
        <f>[1]资金台帐!J25&amp;""</f>
        <v>转存</v>
      </c>
      <c r="N25">
        <f>[1]资金台帐!N25</f>
        <v>46276.0</v>
      </c>
      <c r="O25" t="str">
        <f>[1]资金台帐!O25&amp;""</f>
        <v>中智优力</v>
      </c>
      <c r="P25" t="str">
        <f>[1]资金台帐!P25&amp;""</f>
        <v>宁波佳协永立服饰有限公司</v>
      </c>
      <c r="Q25" t="str">
        <f>[1]资金台帐!Q25&amp;""</f>
        <v>客户</v>
      </c>
      <c r="T25" t="str">
        <f>[1]资金台帐!T25&amp;""</f>
        <v>新增</v>
      </c>
      <c r="U25" t="str">
        <f>[1]资金台帐!U25&amp;""</f>
        <v>收入</v>
      </c>
      <c r="W25" t="str">
        <f>[1]资金台帐!W25&amp;""</f>
        <v>✓</v>
      </c>
      <c r="X25" t="str">
        <f>[1]资金台帐!X25&amp;""</f>
        <v>√ 新客户首笔</v>
      </c>
      <c r="AB25">
        <f>[1]资金台帐!AB25</f>
        <v>54000</v>
      </c>
      <c r="AC25">
        <f>[1]资金台帐!AC25</f>
        <v>0</v>
      </c>
      <c r="AD25">
        <f>[1]资金台帐!AD25</f>
        <v>54000</v>
      </c>
      <c r="AJ25">
        <f>[1]资金台帐!AJ25</f>
        <v>0</v>
      </c>
      <c r="AK25">
        <f>[1]资金台帐!AK25</f>
        <v>1</v>
      </c>
      <c r="BA25" s="22">
        <f t="shared" si="0"/>
      </c>
    </row>
    <row r="26">
      <c r="B26" t="str">
        <f>[1]资金台帐!B26&amp;""</f>
        <v>农行2896</v>
      </c>
      <c r="H26">
        <f>[1]资金台帐!H26&amp;""</f>
      </c>
      <c r="J26" t="str">
        <f>[1]资金台帐!J26&amp;""</f>
        <v>转取</v>
      </c>
      <c r="N26">
        <f>[1]资金台帐!N26</f>
        <v>46277.0</v>
      </c>
      <c r="O26" t="str">
        <f>[1]资金台帐!O26&amp;""</f>
        <v>中智优力</v>
      </c>
      <c r="P26">
        <f>[1]资金台帐!P26&amp;""</f>
      </c>
      <c r="Q26">
        <f>[1]资金台帐!Q26&amp;""</f>
      </c>
      <c r="T26">
        <f>[1]资金台帐!T26&amp;""</f>
      </c>
      <c r="U26">
        <f>[1]资金台帐!U26&amp;""</f>
      </c>
      <c r="W26" t="str">
        <f>[1]资金台帐!W26&amp;""</f>
        <v>✓</v>
      </c>
      <c r="X26" t="str">
        <f>[1]资金台帐!X26&amp;""</f>
        <v>✗ 请点「去改」选收支项目</v>
      </c>
      <c r="AB26">
        <f>[1]资金台帐!AB26</f>
        <v>0</v>
      </c>
      <c r="AC26">
        <f>[1]资金台帐!AC26</f>
        <v>30</v>
      </c>
      <c r="AD26">
        <f>[1]资金台帐!AD26</f>
        <v>-30</v>
      </c>
      <c r="AJ26">
        <f>[1]资金台帐!AJ26</f>
        <v>0</v>
      </c>
      <c r="AK26">
        <f>[1]资金台帐!AK26</f>
        <v>0</v>
      </c>
      <c r="BA26" s="22">
        <f t="shared" si="0"/>
      </c>
    </row>
    <row r="27">
      <c r="B27" t="str">
        <f>[1]资金台帐!B27&amp;""</f>
        <v>农行2896</v>
      </c>
      <c r="H27" t="str">
        <f>[1]资金台帐!H27&amp;""</f>
        <v>宁波市鄞州烈盛电子有限公司</v>
      </c>
      <c r="J27" t="str">
        <f>[1]资金台帐!J27&amp;""</f>
        <v>转存</v>
      </c>
      <c r="N27">
        <f>[1]资金台帐!N27</f>
        <v>46278.0</v>
      </c>
      <c r="O27" t="str">
        <f>[1]资金台帐!O27&amp;""</f>
        <v>中智优力</v>
      </c>
      <c r="P27" t="str">
        <f>[1]资金台帐!P27&amp;""</f>
        <v>宁波市鄞州烈盛电子有限公司</v>
      </c>
      <c r="Q27" t="str">
        <f>[1]资金台帐!Q27&amp;""</f>
        <v>客户</v>
      </c>
      <c r="T27" t="str">
        <f>[1]资金台帐!T27&amp;""</f>
        <v>新增</v>
      </c>
      <c r="U27" t="str">
        <f>[1]资金台帐!U27&amp;""</f>
        <v>收入</v>
      </c>
      <c r="W27" t="str">
        <f>[1]资金台帐!W27&amp;""</f>
        <v>✓</v>
      </c>
      <c r="X27" t="str">
        <f>[1]资金台帐!X27&amp;""</f>
        <v>√ 新客户首笔</v>
      </c>
      <c r="AB27">
        <f>[1]资金台帐!AB27</f>
        <v>2000</v>
      </c>
      <c r="AC27">
        <f>[1]资金台帐!AC27</f>
        <v>0</v>
      </c>
      <c r="AD27">
        <f>[1]资金台帐!AD27</f>
        <v>2000</v>
      </c>
      <c r="AJ27">
        <f>[1]资金台帐!AJ27</f>
        <v>0</v>
      </c>
      <c r="AK27">
        <f>[1]资金台帐!AK27</f>
        <v>1</v>
      </c>
      <c r="BA27" s="22">
        <f t="shared" si="0"/>
      </c>
    </row>
    <row r="28">
      <c r="B28" t="str">
        <f>[1]资金台帐!B28&amp;""</f>
        <v>农行2896</v>
      </c>
      <c r="H28" t="str">
        <f>[1]资金台帐!H28&amp;""</f>
        <v>宁波盛晞钛金科技有限公司</v>
      </c>
      <c r="J28" t="str">
        <f>[1]资金台帐!J28&amp;""</f>
        <v>转存</v>
      </c>
      <c r="N28">
        <f>[1]资金台帐!N28</f>
        <v>46278.0</v>
      </c>
      <c r="O28" t="str">
        <f>[1]资金台帐!O28&amp;""</f>
        <v>中智优力</v>
      </c>
      <c r="P28" t="str">
        <f>[1]资金台帐!P28&amp;""</f>
        <v>宁波盛晞钛金科技有限公司</v>
      </c>
      <c r="Q28" t="str">
        <f>[1]资金台帐!Q28&amp;""</f>
        <v>客户</v>
      </c>
      <c r="T28" t="str">
        <f>[1]资金台帐!T28&amp;""</f>
        <v>新增</v>
      </c>
      <c r="U28" t="str">
        <f>[1]资金台帐!U28&amp;""</f>
        <v>收入</v>
      </c>
      <c r="W28" t="str">
        <f>[1]资金台帐!W28&amp;""</f>
        <v>✓</v>
      </c>
      <c r="X28" t="str">
        <f>[1]资金台帐!X28&amp;""</f>
        <v>√ 新客户首笔</v>
      </c>
      <c r="AB28">
        <f>[1]资金台帐!AB28</f>
        <v>1000</v>
      </c>
      <c r="AC28">
        <f>[1]资金台帐!AC28</f>
        <v>0</v>
      </c>
      <c r="AD28">
        <f>[1]资金台帐!AD28</f>
        <v>1000</v>
      </c>
      <c r="AJ28">
        <f>[1]资金台帐!AJ28</f>
        <v>0</v>
      </c>
      <c r="AK28">
        <f>[1]资金台帐!AK28</f>
        <v>1</v>
      </c>
      <c r="BA28" s="22">
        <f t="shared" si="0"/>
      </c>
    </row>
    <row r="29">
      <c r="B29" t="str">
        <f>[1]资金台帐!B29&amp;""</f>
        <v>农行2896</v>
      </c>
      <c r="H29" t="str">
        <f>[1]资金台帐!H29&amp;""</f>
        <v>待报解预算收入－国库信息处理系统扣税</v>
      </c>
      <c r="J29" t="str">
        <f>[1]资金台帐!J29&amp;""</f>
        <v>公共缴费</v>
      </c>
      <c r="N29">
        <f>[1]资金台帐!N29</f>
        <v>46278.0</v>
      </c>
      <c r="O29" t="str">
        <f>[1]资金台帐!O29&amp;""</f>
        <v>中智优力</v>
      </c>
      <c r="P29" t="str">
        <f>[1]资金台帐!P29&amp;""</f>
        <v>国库（税款）</v>
      </c>
      <c r="Q29" t="str">
        <f>[1]资金台帐!Q29&amp;""</f>
        <v>税务银行</v>
      </c>
      <c r="T29" t="str">
        <f>[1]资金台帐!T29&amp;""</f>
        <v>税金</v>
      </c>
      <c r="U29" t="str">
        <f>[1]资金台帐!U29&amp;""</f>
        <v>变动成本</v>
      </c>
      <c r="W29" t="str">
        <f>[1]资金台帐!W29&amp;""</f>
        <v>✓</v>
      </c>
      <c r="X29" t="str">
        <f>[1]资金台帐!X29&amp;""</f>
        <v>⚠ 税务扣款默认算税金：是社保（挂靠）的点「去改」改</v>
      </c>
      <c r="AB29">
        <f>[1]资金台帐!AB29</f>
        <v>0</v>
      </c>
      <c r="AC29">
        <f>[1]资金台帐!AC29</f>
        <v>790.77</v>
      </c>
      <c r="AD29">
        <f>[1]资金台帐!AD29</f>
        <v>-790.77</v>
      </c>
      <c r="AJ29">
        <f>[1]资金台帐!AJ29</f>
        <v>0</v>
      </c>
      <c r="AK29">
        <f>[1]资金台帐!AK29</f>
        <v>0</v>
      </c>
      <c r="BA29" s="22">
        <f t="shared" si="0"/>
      </c>
    </row>
    <row r="30">
      <c r="B30" t="str">
        <f>[1]资金台帐!B30&amp;""</f>
        <v>农行2896</v>
      </c>
      <c r="H30" t="str">
        <f>[1]资金台帐!H30&amp;""</f>
        <v>待报解预算收入－国库信息处理系统扣税</v>
      </c>
      <c r="J30" t="str">
        <f>[1]资金台帐!J30&amp;""</f>
        <v>公共缴费</v>
      </c>
      <c r="N30">
        <f>[1]资金台帐!N30</f>
        <v>46278.0</v>
      </c>
      <c r="O30" t="str">
        <f>[1]资金台帐!O30&amp;""</f>
        <v>中智优力</v>
      </c>
      <c r="P30" t="str">
        <f>[1]资金台帐!P30&amp;""</f>
        <v>国库（税款）</v>
      </c>
      <c r="Q30" t="str">
        <f>[1]资金台帐!Q30&amp;""</f>
        <v>税务银行</v>
      </c>
      <c r="T30" t="str">
        <f>[1]资金台帐!T30&amp;""</f>
        <v>税金</v>
      </c>
      <c r="U30" t="str">
        <f>[1]资金台帐!U30&amp;""</f>
        <v>变动成本</v>
      </c>
      <c r="W30" t="str">
        <f>[1]资金台帐!W30&amp;""</f>
        <v>✓</v>
      </c>
      <c r="X30" t="str">
        <f>[1]资金台帐!X30&amp;""</f>
        <v>⚠ 税务扣款默认算税金：是社保（挂靠）的点「去改」改</v>
      </c>
      <c r="AB30">
        <f>[1]资金台帐!AB30</f>
        <v>0</v>
      </c>
      <c r="AC30">
        <f>[1]资金台帐!AC30</f>
        <v>21370</v>
      </c>
      <c r="AD30">
        <f>[1]资金台帐!AD30</f>
        <v>-21370</v>
      </c>
      <c r="AJ30">
        <f>[1]资金台帐!AJ30</f>
        <v>0</v>
      </c>
      <c r="AK30">
        <f>[1]资金台帐!AK30</f>
        <v>0</v>
      </c>
      <c r="BA30" s="22">
        <f t="shared" si="0"/>
      </c>
    </row>
    <row r="31">
      <c r="B31" t="str">
        <f>[1]资金台帐!B31&amp;""</f>
        <v>农行2896</v>
      </c>
      <c r="H31" t="str">
        <f>[1]资金台帐!H31&amp;""</f>
        <v>宁波市华方塑料机械制造有限公司</v>
      </c>
      <c r="J31" t="str">
        <f>[1]资金台帐!J31&amp;""</f>
        <v>转存</v>
      </c>
      <c r="N31">
        <f>[1]资金台帐!N31</f>
        <v>46279.0</v>
      </c>
      <c r="O31" t="str">
        <f>[1]资金台帐!O31&amp;""</f>
        <v>中智优力</v>
      </c>
      <c r="P31" t="str">
        <f>[1]资金台帐!P31&amp;""</f>
        <v>宁波市华方塑料机械制造有限公司</v>
      </c>
      <c r="Q31" t="str">
        <f>[1]资金台帐!Q31&amp;""</f>
        <v>客户</v>
      </c>
      <c r="T31" t="str">
        <f>[1]资金台帐!T31&amp;""</f>
        <v>新增</v>
      </c>
      <c r="U31" t="str">
        <f>[1]资金台帐!U31&amp;""</f>
        <v>收入</v>
      </c>
      <c r="W31" t="str">
        <f>[1]资金台帐!W31&amp;""</f>
        <v>✓</v>
      </c>
      <c r="X31" t="str">
        <f>[1]资金台帐!X31&amp;""</f>
        <v>√ 新客户首笔</v>
      </c>
      <c r="AB31">
        <f>[1]资金台帐!AB31</f>
        <v>10000</v>
      </c>
      <c r="AC31">
        <f>[1]资金台帐!AC31</f>
        <v>0</v>
      </c>
      <c r="AD31">
        <f>[1]资金台帐!AD31</f>
        <v>10000</v>
      </c>
      <c r="AJ31">
        <f>[1]资金台帐!AJ31</f>
        <v>0</v>
      </c>
      <c r="AK31">
        <f>[1]资金台帐!AK31</f>
        <v>1</v>
      </c>
      <c r="BA31" s="22">
        <f t="shared" si="0"/>
        <v>4627950031</v>
      </c>
    </row>
    <row r="32">
      <c r="B32" t="str">
        <f>[1]资金台帐!B32&amp;""</f>
        <v>农行2896</v>
      </c>
      <c r="H32" t="str">
        <f>[1]资金台帐!H32&amp;""</f>
        <v>宁波恒世通实业有限公司</v>
      </c>
      <c r="J32" t="str">
        <f>[1]资金台帐!J32&amp;""</f>
        <v>转存</v>
      </c>
      <c r="N32">
        <f>[1]资金台帐!N32</f>
        <v>46279.0</v>
      </c>
      <c r="O32" t="str">
        <f>[1]资金台帐!O32&amp;""</f>
        <v>中智优力</v>
      </c>
      <c r="P32" t="str">
        <f>[1]资金台帐!P32&amp;""</f>
        <v>宁波恒世通实业有限公司</v>
      </c>
      <c r="Q32" t="str">
        <f>[1]资金台帐!Q32&amp;""</f>
        <v>客户</v>
      </c>
      <c r="T32" t="str">
        <f>[1]资金台帐!T32&amp;""</f>
        <v>新增</v>
      </c>
      <c r="U32" t="str">
        <f>[1]资金台帐!U32&amp;""</f>
        <v>收入</v>
      </c>
      <c r="W32" t="str">
        <f>[1]资金台帐!W32&amp;""</f>
        <v>✓</v>
      </c>
      <c r="X32" t="str">
        <f>[1]资金台帐!X32&amp;""</f>
        <v>√ 新客户首笔</v>
      </c>
      <c r="AB32">
        <f>[1]资金台帐!AB32</f>
        <v>6000</v>
      </c>
      <c r="AC32">
        <f>[1]资金台帐!AC32</f>
        <v>0</v>
      </c>
      <c r="AD32">
        <f>[1]资金台帐!AD32</f>
        <v>6000</v>
      </c>
      <c r="AJ32">
        <f>[1]资金台帐!AJ32</f>
        <v>0</v>
      </c>
      <c r="AK32">
        <f>[1]资金台帐!AK32</f>
        <v>1</v>
      </c>
      <c r="BA32" s="22">
        <f t="shared" si="0"/>
      </c>
    </row>
    <row r="33">
      <c r="B33">
        <f>[1]资金台帐!B33&amp;""</f>
      </c>
      <c r="H33">
        <f>[1]资金台帐!H33&amp;""</f>
      </c>
      <c r="J33">
        <f>[1]资金台帐!J33&amp;""</f>
      </c>
      <c r="N33">
        <f>[1]资金台帐!N33</f>
      </c>
      <c r="O33">
        <f>[1]资金台帐!O33&amp;""</f>
      </c>
      <c r="P33">
        <f>[1]资金台帐!P33&amp;""</f>
      </c>
      <c r="Q33">
        <f>[1]资金台帐!Q33&amp;""</f>
      </c>
      <c r="T33">
        <f>[1]资金台帐!T33&amp;""</f>
      </c>
      <c r="U33">
        <f>[1]资金台帐!U33&amp;""</f>
      </c>
      <c r="W33">
        <f>[1]资金台帐!W33&amp;""</f>
      </c>
      <c r="X33">
        <f>[1]资金台帐!X33&amp;""</f>
      </c>
      <c r="AB33">
        <f>[1]资金台帐!AB33</f>
        <v>0</v>
      </c>
      <c r="AC33">
        <f>[1]资金台帐!AC33</f>
        <v>0</v>
      </c>
      <c r="AD33">
        <f>[1]资金台帐!AD33</f>
        <v>0</v>
      </c>
      <c r="AJ33">
        <f>[1]资金台帐!AJ33</f>
        <v>0</v>
      </c>
      <c r="AK33">
        <f>[1]资金台帐!AK33</f>
        <v>0</v>
      </c>
      <c r="BA33" s="22">
        <f t="shared" si="0"/>
      </c>
    </row>
    <row r="34">
      <c r="B34">
        <f>[1]资金台帐!B34&amp;""</f>
      </c>
      <c r="H34">
        <f>[1]资金台帐!H34&amp;""</f>
      </c>
      <c r="J34">
        <f>[1]资金台帐!J34&amp;""</f>
      </c>
      <c r="N34">
        <f>[1]资金台帐!N34</f>
      </c>
      <c r="O34">
        <f>[1]资金台帐!O34&amp;""</f>
      </c>
      <c r="P34">
        <f>[1]资金台帐!P34&amp;""</f>
      </c>
      <c r="Q34">
        <f>[1]资金台帐!Q34&amp;""</f>
      </c>
      <c r="T34">
        <f>[1]资金台帐!T34&amp;""</f>
      </c>
      <c r="U34">
        <f>[1]资金台帐!U34&amp;""</f>
      </c>
      <c r="W34">
        <f>[1]资金台帐!W34&amp;""</f>
      </c>
      <c r="X34">
        <f>[1]资金台帐!X34&amp;""</f>
      </c>
      <c r="AB34">
        <f>[1]资金台帐!AB34</f>
        <v>0</v>
      </c>
      <c r="AC34">
        <f>[1]资金台帐!AC34</f>
        <v>0</v>
      </c>
      <c r="AD34">
        <f>[1]资金台帐!AD34</f>
        <v>0</v>
      </c>
      <c r="AJ34">
        <f>[1]资金台帐!AJ34</f>
        <v>0</v>
      </c>
      <c r="AK34">
        <f>[1]资金台帐!AK34</f>
        <v>0</v>
      </c>
      <c r="BA34" s="22">
        <f t="shared" si="0"/>
      </c>
    </row>
    <row r="35">
      <c r="B35">
        <f>[1]资金台帐!B35&amp;""</f>
      </c>
      <c r="H35">
        <f>[1]资金台帐!H35&amp;""</f>
      </c>
      <c r="J35">
        <f>[1]资金台帐!J35&amp;""</f>
      </c>
      <c r="N35">
        <f>[1]资金台帐!N35</f>
      </c>
      <c r="O35">
        <f>[1]资金台帐!O35&amp;""</f>
      </c>
      <c r="P35">
        <f>[1]资金台帐!P35&amp;""</f>
      </c>
      <c r="Q35">
        <f>[1]资金台帐!Q35&amp;""</f>
      </c>
      <c r="T35">
        <f>[1]资金台帐!T35&amp;""</f>
      </c>
      <c r="U35">
        <f>[1]资金台帐!U35&amp;""</f>
      </c>
      <c r="W35">
        <f>[1]资金台帐!W35&amp;""</f>
      </c>
      <c r="X35">
        <f>[1]资金台帐!X35&amp;""</f>
      </c>
      <c r="AB35">
        <f>[1]资金台帐!AB35</f>
        <v>0</v>
      </c>
      <c r="AC35">
        <f>[1]资金台帐!AC35</f>
        <v>0</v>
      </c>
      <c r="AD35">
        <f>[1]资金台帐!AD35</f>
        <v>0</v>
      </c>
      <c r="AJ35">
        <f>[1]资金台帐!AJ35</f>
        <v>0</v>
      </c>
      <c r="AK35">
        <f>[1]资金台帐!AK35</f>
        <v>0</v>
      </c>
      <c r="BA35" s="22">
        <f t="shared" si="0"/>
      </c>
    </row>
    <row r="36">
      <c r="B36">
        <f>[1]资金台帐!B36&amp;""</f>
      </c>
      <c r="H36">
        <f>[1]资金台帐!H36&amp;""</f>
      </c>
      <c r="J36">
        <f>[1]资金台帐!J36&amp;""</f>
      </c>
      <c r="N36">
        <f>[1]资金台帐!N36</f>
      </c>
      <c r="O36">
        <f>[1]资金台帐!O36&amp;""</f>
      </c>
      <c r="P36">
        <f>[1]资金台帐!P36&amp;""</f>
      </c>
      <c r="Q36">
        <f>[1]资金台帐!Q36&amp;""</f>
      </c>
      <c r="T36">
        <f>[1]资金台帐!T36&amp;""</f>
      </c>
      <c r="U36">
        <f>[1]资金台帐!U36&amp;""</f>
      </c>
      <c r="W36">
        <f>[1]资金台帐!W36&amp;""</f>
      </c>
      <c r="X36">
        <f>[1]资金台帐!X36&amp;""</f>
      </c>
      <c r="AB36">
        <f>[1]资金台帐!AB36</f>
        <v>0</v>
      </c>
      <c r="AC36">
        <f>[1]资金台帐!AC36</f>
        <v>0</v>
      </c>
      <c r="AD36">
        <f>[1]资金台帐!AD36</f>
        <v>0</v>
      </c>
      <c r="AJ36">
        <f>[1]资金台帐!AJ36</f>
        <v>0</v>
      </c>
      <c r="AK36">
        <f>[1]资金台帐!AK36</f>
        <v>0</v>
      </c>
      <c r="BA36" s="22">
        <f t="shared" si="0"/>
      </c>
    </row>
    <row r="37">
      <c r="B37">
        <f>[1]资金台帐!B37&amp;""</f>
      </c>
      <c r="H37">
        <f>[1]资金台帐!H37&amp;""</f>
      </c>
      <c r="J37">
        <f>[1]资金台帐!J37&amp;""</f>
      </c>
      <c r="N37">
        <f>[1]资金台帐!N37</f>
      </c>
      <c r="O37">
        <f>[1]资金台帐!O37&amp;""</f>
      </c>
      <c r="P37">
        <f>[1]资金台帐!P37&amp;""</f>
      </c>
      <c r="Q37">
        <f>[1]资金台帐!Q37&amp;""</f>
      </c>
      <c r="T37">
        <f>[1]资金台帐!T37&amp;""</f>
      </c>
      <c r="U37">
        <f>[1]资金台帐!U37&amp;""</f>
      </c>
      <c r="W37">
        <f>[1]资金台帐!W37&amp;""</f>
      </c>
      <c r="X37">
        <f>[1]资金台帐!X37&amp;""</f>
      </c>
      <c r="AB37">
        <f>[1]资金台帐!AB37</f>
        <v>0</v>
      </c>
      <c r="AC37">
        <f>[1]资金台帐!AC37</f>
        <v>0</v>
      </c>
      <c r="AD37">
        <f>[1]资金台帐!AD37</f>
        <v>0</v>
      </c>
      <c r="AJ37">
        <f>[1]资金台帐!AJ37</f>
        <v>0</v>
      </c>
      <c r="AK37">
        <f>[1]资金台帐!AK37</f>
        <v>0</v>
      </c>
      <c r="BA37" s="22">
        <f t="shared" si="0"/>
      </c>
    </row>
    <row r="38">
      <c r="B38">
        <f>[1]资金台帐!B38&amp;""</f>
      </c>
      <c r="H38">
        <f>[1]资金台帐!H38&amp;""</f>
      </c>
      <c r="J38">
        <f>[1]资金台帐!J38&amp;""</f>
      </c>
      <c r="N38">
        <f>[1]资金台帐!N38</f>
      </c>
      <c r="O38">
        <f>[1]资金台帐!O38&amp;""</f>
      </c>
      <c r="P38">
        <f>[1]资金台帐!P38&amp;""</f>
      </c>
      <c r="Q38">
        <f>[1]资金台帐!Q38&amp;""</f>
      </c>
      <c r="T38">
        <f>[1]资金台帐!T38&amp;""</f>
      </c>
      <c r="U38">
        <f>[1]资金台帐!U38&amp;""</f>
      </c>
      <c r="W38">
        <f>[1]资金台帐!W38&amp;""</f>
      </c>
      <c r="X38">
        <f>[1]资金台帐!X38&amp;""</f>
      </c>
      <c r="AB38">
        <f>[1]资金台帐!AB38</f>
        <v>0</v>
      </c>
      <c r="AC38">
        <f>[1]资金台帐!AC38</f>
        <v>0</v>
      </c>
      <c r="AD38">
        <f>[1]资金台帐!AD38</f>
        <v>0</v>
      </c>
      <c r="AJ38">
        <f>[1]资金台帐!AJ38</f>
        <v>0</v>
      </c>
      <c r="AK38">
        <f>[1]资金台帐!AK38</f>
        <v>0</v>
      </c>
      <c r="BA38" s="22">
        <f t="shared" si="0"/>
      </c>
    </row>
    <row r="39">
      <c r="B39">
        <f>[1]资金台帐!B39&amp;""</f>
      </c>
      <c r="H39">
        <f>[1]资金台帐!H39&amp;""</f>
      </c>
      <c r="J39">
        <f>[1]资金台帐!J39&amp;""</f>
      </c>
      <c r="N39">
        <f>[1]资金台帐!N39</f>
      </c>
      <c r="O39">
        <f>[1]资金台帐!O39&amp;""</f>
      </c>
      <c r="P39">
        <f>[1]资金台帐!P39&amp;""</f>
      </c>
      <c r="Q39">
        <f>[1]资金台帐!Q39&amp;""</f>
      </c>
      <c r="T39">
        <f>[1]资金台帐!T39&amp;""</f>
      </c>
      <c r="U39">
        <f>[1]资金台帐!U39&amp;""</f>
      </c>
      <c r="W39">
        <f>[1]资金台帐!W39&amp;""</f>
      </c>
      <c r="X39">
        <f>[1]资金台帐!X39&amp;""</f>
      </c>
      <c r="AB39">
        <f>[1]资金台帐!AB39</f>
        <v>0</v>
      </c>
      <c r="AC39">
        <f>[1]资金台帐!AC39</f>
        <v>0</v>
      </c>
      <c r="AD39">
        <f>[1]资金台帐!AD39</f>
        <v>0</v>
      </c>
      <c r="AJ39">
        <f>[1]资金台帐!AJ39</f>
        <v>0</v>
      </c>
      <c r="AK39">
        <f>[1]资金台帐!AK39</f>
        <v>0</v>
      </c>
      <c r="BA39" s="22">
        <f t="shared" si="0"/>
      </c>
    </row>
    <row r="40">
      <c r="B40">
        <f>[1]资金台帐!B40&amp;""</f>
      </c>
      <c r="H40">
        <f>[1]资金台帐!H40&amp;""</f>
      </c>
      <c r="J40">
        <f>[1]资金台帐!J40&amp;""</f>
      </c>
      <c r="N40">
        <f>[1]资金台帐!N40</f>
      </c>
      <c r="O40">
        <f>[1]资金台帐!O40&amp;""</f>
      </c>
      <c r="P40">
        <f>[1]资金台帐!P40&amp;""</f>
      </c>
      <c r="Q40">
        <f>[1]资金台帐!Q40&amp;""</f>
      </c>
      <c r="T40">
        <f>[1]资金台帐!T40&amp;""</f>
      </c>
      <c r="U40">
        <f>[1]资金台帐!U40&amp;""</f>
      </c>
      <c r="W40">
        <f>[1]资金台帐!W40&amp;""</f>
      </c>
      <c r="X40">
        <f>[1]资金台帐!X40&amp;""</f>
      </c>
      <c r="AB40">
        <f>[1]资金台帐!AB40</f>
        <v>0</v>
      </c>
      <c r="AC40">
        <f>[1]资金台帐!AC40</f>
        <v>0</v>
      </c>
      <c r="AD40">
        <f>[1]资金台帐!AD40</f>
        <v>0</v>
      </c>
      <c r="AJ40">
        <f>[1]资金台帐!AJ40</f>
        <v>0</v>
      </c>
      <c r="AK40">
        <f>[1]资金台帐!AK40</f>
        <v>0</v>
      </c>
      <c r="BA40" s="22">
        <f t="shared" si="0"/>
      </c>
    </row>
    <row r="41">
      <c r="B41">
        <f>[1]资金台帐!B41&amp;""</f>
      </c>
      <c r="H41">
        <f>[1]资金台帐!H41&amp;""</f>
      </c>
      <c r="J41">
        <f>[1]资金台帐!J41&amp;""</f>
      </c>
      <c r="N41">
        <f>[1]资金台帐!N41</f>
      </c>
      <c r="O41">
        <f>[1]资金台帐!O41&amp;""</f>
      </c>
      <c r="P41">
        <f>[1]资金台帐!P41&amp;""</f>
      </c>
      <c r="Q41">
        <f>[1]资金台帐!Q41&amp;""</f>
      </c>
      <c r="T41">
        <f>[1]资金台帐!T41&amp;""</f>
      </c>
      <c r="U41">
        <f>[1]资金台帐!U41&amp;""</f>
      </c>
      <c r="W41">
        <f>[1]资金台帐!W41&amp;""</f>
      </c>
      <c r="X41">
        <f>[1]资金台帐!X41&amp;""</f>
      </c>
      <c r="AB41">
        <f>[1]资金台帐!AB41</f>
        <v>0</v>
      </c>
      <c r="AC41">
        <f>[1]资金台帐!AC41</f>
        <v>0</v>
      </c>
      <c r="AD41">
        <f>[1]资金台帐!AD41</f>
        <v>0</v>
      </c>
      <c r="AJ41">
        <f>[1]资金台帐!AJ41</f>
        <v>0</v>
      </c>
      <c r="AK41">
        <f>[1]资金台帐!AK41</f>
        <v>0</v>
      </c>
      <c r="BA41" s="22">
        <f t="shared" si="0"/>
      </c>
    </row>
    <row r="42">
      <c r="B42">
        <f>[1]资金台帐!B42&amp;""</f>
      </c>
      <c r="H42">
        <f>[1]资金台帐!H42&amp;""</f>
      </c>
      <c r="J42">
        <f>[1]资金台帐!J42&amp;""</f>
      </c>
      <c r="N42">
        <f>[1]资金台帐!N42</f>
      </c>
      <c r="O42">
        <f>[1]资金台帐!O42&amp;""</f>
      </c>
      <c r="P42">
        <f>[1]资金台帐!P42&amp;""</f>
      </c>
      <c r="Q42">
        <f>[1]资金台帐!Q42&amp;""</f>
      </c>
      <c r="T42">
        <f>[1]资金台帐!T42&amp;""</f>
      </c>
      <c r="U42">
        <f>[1]资金台帐!U42&amp;""</f>
      </c>
      <c r="W42">
        <f>[1]资金台帐!W42&amp;""</f>
      </c>
      <c r="X42">
        <f>[1]资金台帐!X42&amp;""</f>
      </c>
      <c r="AB42">
        <f>[1]资金台帐!AB42</f>
        <v>0</v>
      </c>
      <c r="AC42">
        <f>[1]资金台帐!AC42</f>
        <v>0</v>
      </c>
      <c r="AD42">
        <f>[1]资金台帐!AD42</f>
        <v>0</v>
      </c>
      <c r="AJ42">
        <f>[1]资金台帐!AJ42</f>
        <v>0</v>
      </c>
      <c r="AK42">
        <f>[1]资金台帐!AK42</f>
        <v>0</v>
      </c>
      <c r="BA42" s="22">
        <f t="shared" si="0"/>
      </c>
    </row>
    <row r="43">
      <c r="B43">
        <f>[1]资金台帐!B43&amp;""</f>
      </c>
      <c r="H43">
        <f>[1]资金台帐!H43&amp;""</f>
      </c>
      <c r="J43">
        <f>[1]资金台帐!J43&amp;""</f>
      </c>
      <c r="N43">
        <f>[1]资金台帐!N43</f>
      </c>
      <c r="O43">
        <f>[1]资金台帐!O43&amp;""</f>
      </c>
      <c r="P43">
        <f>[1]资金台帐!P43&amp;""</f>
      </c>
      <c r="Q43">
        <f>[1]资金台帐!Q43&amp;""</f>
      </c>
      <c r="T43">
        <f>[1]资金台帐!T43&amp;""</f>
      </c>
      <c r="U43">
        <f>[1]资金台帐!U43&amp;""</f>
      </c>
      <c r="W43">
        <f>[1]资金台帐!W43&amp;""</f>
      </c>
      <c r="X43">
        <f>[1]资金台帐!X43&amp;""</f>
      </c>
      <c r="AB43">
        <f>[1]资金台帐!AB43</f>
        <v>0</v>
      </c>
      <c r="AC43">
        <f>[1]资金台帐!AC43</f>
        <v>0</v>
      </c>
      <c r="AD43">
        <f>[1]资金台帐!AD43</f>
        <v>0</v>
      </c>
      <c r="AJ43">
        <f>[1]资金台帐!AJ43</f>
        <v>0</v>
      </c>
      <c r="AK43">
        <f>[1]资金台帐!AK43</f>
        <v>0</v>
      </c>
      <c r="BA43" s="22">
        <f t="shared" si="0"/>
      </c>
    </row>
    <row r="44">
      <c r="B44">
        <f>[1]资金台帐!B44&amp;""</f>
      </c>
      <c r="H44">
        <f>[1]资金台帐!H44&amp;""</f>
      </c>
      <c r="J44">
        <f>[1]资金台帐!J44&amp;""</f>
      </c>
      <c r="N44">
        <f>[1]资金台帐!N44</f>
      </c>
      <c r="O44">
        <f>[1]资金台帐!O44&amp;""</f>
      </c>
      <c r="P44">
        <f>[1]资金台帐!P44&amp;""</f>
      </c>
      <c r="Q44">
        <f>[1]资金台帐!Q44&amp;""</f>
      </c>
      <c r="T44">
        <f>[1]资金台帐!T44&amp;""</f>
      </c>
      <c r="U44">
        <f>[1]资金台帐!U44&amp;""</f>
      </c>
      <c r="W44">
        <f>[1]资金台帐!W44&amp;""</f>
      </c>
      <c r="X44">
        <f>[1]资金台帐!X44&amp;""</f>
      </c>
      <c r="AB44">
        <f>[1]资金台帐!AB44</f>
        <v>0</v>
      </c>
      <c r="AC44">
        <f>[1]资金台帐!AC44</f>
        <v>0</v>
      </c>
      <c r="AD44">
        <f>[1]资金台帐!AD44</f>
        <v>0</v>
      </c>
      <c r="AJ44">
        <f>[1]资金台帐!AJ44</f>
        <v>0</v>
      </c>
      <c r="AK44">
        <f>[1]资金台帐!AK44</f>
        <v>0</v>
      </c>
      <c r="BA44" s="22">
        <f t="shared" si="0"/>
      </c>
    </row>
    <row r="45">
      <c r="B45">
        <f>[1]资金台帐!B45&amp;""</f>
      </c>
      <c r="H45">
        <f>[1]资金台帐!H45&amp;""</f>
      </c>
      <c r="J45">
        <f>[1]资金台帐!J45&amp;""</f>
      </c>
      <c r="N45">
        <f>[1]资金台帐!N45</f>
      </c>
      <c r="O45">
        <f>[1]资金台帐!O45&amp;""</f>
      </c>
      <c r="P45">
        <f>[1]资金台帐!P45&amp;""</f>
      </c>
      <c r="Q45">
        <f>[1]资金台帐!Q45&amp;""</f>
      </c>
      <c r="T45">
        <f>[1]资金台帐!T45&amp;""</f>
      </c>
      <c r="U45">
        <f>[1]资金台帐!U45&amp;""</f>
      </c>
      <c r="W45">
        <f>[1]资金台帐!W45&amp;""</f>
      </c>
      <c r="X45">
        <f>[1]资金台帐!X45&amp;""</f>
      </c>
      <c r="AB45">
        <f>[1]资金台帐!AB45</f>
        <v>0</v>
      </c>
      <c r="AC45">
        <f>[1]资金台帐!AC45</f>
        <v>0</v>
      </c>
      <c r="AD45">
        <f>[1]资金台帐!AD45</f>
        <v>0</v>
      </c>
      <c r="AJ45">
        <f>[1]资金台帐!AJ45</f>
        <v>0</v>
      </c>
      <c r="AK45">
        <f>[1]资金台帐!AK45</f>
        <v>0</v>
      </c>
      <c r="BA45" s="22">
        <f t="shared" si="0"/>
      </c>
    </row>
    <row r="46">
      <c r="B46">
        <f>[1]资金台帐!B46&amp;""</f>
      </c>
      <c r="H46">
        <f>[1]资金台帐!H46&amp;""</f>
      </c>
      <c r="J46">
        <f>[1]资金台帐!J46&amp;""</f>
      </c>
      <c r="N46">
        <f>[1]资金台帐!N46</f>
      </c>
      <c r="O46">
        <f>[1]资金台帐!O46&amp;""</f>
      </c>
      <c r="P46">
        <f>[1]资金台帐!P46&amp;""</f>
      </c>
      <c r="Q46">
        <f>[1]资金台帐!Q46&amp;""</f>
      </c>
      <c r="T46">
        <f>[1]资金台帐!T46&amp;""</f>
      </c>
      <c r="U46">
        <f>[1]资金台帐!U46&amp;""</f>
      </c>
      <c r="W46">
        <f>[1]资金台帐!W46&amp;""</f>
      </c>
      <c r="X46">
        <f>[1]资金台帐!X46&amp;""</f>
      </c>
      <c r="AB46">
        <f>[1]资金台帐!AB46</f>
        <v>0</v>
      </c>
      <c r="AC46">
        <f>[1]资金台帐!AC46</f>
        <v>0</v>
      </c>
      <c r="AD46">
        <f>[1]资金台帐!AD46</f>
        <v>0</v>
      </c>
      <c r="AJ46">
        <f>[1]资金台帐!AJ46</f>
        <v>0</v>
      </c>
      <c r="AK46">
        <f>[1]资金台帐!AK46</f>
        <v>0</v>
      </c>
      <c r="BA46" s="22">
        <f t="shared" si="0"/>
      </c>
    </row>
    <row r="47">
      <c r="B47">
        <f>[1]资金台帐!B47&amp;""</f>
      </c>
      <c r="H47">
        <f>[1]资金台帐!H47&amp;""</f>
      </c>
      <c r="J47">
        <f>[1]资金台帐!J47&amp;""</f>
      </c>
      <c r="N47">
        <f>[1]资金台帐!N47</f>
      </c>
      <c r="O47">
        <f>[1]资金台帐!O47&amp;""</f>
      </c>
      <c r="P47">
        <f>[1]资金台帐!P47&amp;""</f>
      </c>
      <c r="Q47">
        <f>[1]资金台帐!Q47&amp;""</f>
      </c>
      <c r="T47">
        <f>[1]资金台帐!T47&amp;""</f>
      </c>
      <c r="U47">
        <f>[1]资金台帐!U47&amp;""</f>
      </c>
      <c r="W47">
        <f>[1]资金台帐!W47&amp;""</f>
      </c>
      <c r="X47">
        <f>[1]资金台帐!X47&amp;""</f>
      </c>
      <c r="AB47">
        <f>[1]资金台帐!AB47</f>
        <v>0</v>
      </c>
      <c r="AC47">
        <f>[1]资金台帐!AC47</f>
        <v>0</v>
      </c>
      <c r="AD47">
        <f>[1]资金台帐!AD47</f>
        <v>0</v>
      </c>
      <c r="AJ47">
        <f>[1]资金台帐!AJ47</f>
        <v>0</v>
      </c>
      <c r="AK47">
        <f>[1]资金台帐!AK47</f>
        <v>0</v>
      </c>
      <c r="BA47" s="22">
        <f t="shared" si="0"/>
      </c>
    </row>
    <row r="48">
      <c r="B48">
        <f>[1]资金台帐!B48&amp;""</f>
      </c>
      <c r="H48">
        <f>[1]资金台帐!H48&amp;""</f>
      </c>
      <c r="J48">
        <f>[1]资金台帐!J48&amp;""</f>
      </c>
      <c r="N48">
        <f>[1]资金台帐!N48</f>
      </c>
      <c r="O48">
        <f>[1]资金台帐!O48&amp;""</f>
      </c>
      <c r="P48">
        <f>[1]资金台帐!P48&amp;""</f>
      </c>
      <c r="Q48">
        <f>[1]资金台帐!Q48&amp;""</f>
      </c>
      <c r="T48">
        <f>[1]资金台帐!T48&amp;""</f>
      </c>
      <c r="U48">
        <f>[1]资金台帐!U48&amp;""</f>
      </c>
      <c r="W48">
        <f>[1]资金台帐!W48&amp;""</f>
      </c>
      <c r="X48">
        <f>[1]资金台帐!X48&amp;""</f>
      </c>
      <c r="AB48">
        <f>[1]资金台帐!AB48</f>
        <v>0</v>
      </c>
      <c r="AC48">
        <f>[1]资金台帐!AC48</f>
        <v>0</v>
      </c>
      <c r="AD48">
        <f>[1]资金台帐!AD48</f>
        <v>0</v>
      </c>
      <c r="AJ48">
        <f>[1]资金台帐!AJ48</f>
        <v>0</v>
      </c>
      <c r="AK48">
        <f>[1]资金台帐!AK48</f>
        <v>0</v>
      </c>
      <c r="BA48" s="22">
        <f t="shared" si="0"/>
      </c>
    </row>
    <row r="49">
      <c r="B49">
        <f>[1]资金台帐!B49&amp;""</f>
      </c>
      <c r="H49">
        <f>[1]资金台帐!H49&amp;""</f>
      </c>
      <c r="J49">
        <f>[1]资金台帐!J49&amp;""</f>
      </c>
      <c r="N49">
        <f>[1]资金台帐!N49</f>
      </c>
      <c r="O49">
        <f>[1]资金台帐!O49&amp;""</f>
      </c>
      <c r="P49">
        <f>[1]资金台帐!P49&amp;""</f>
      </c>
      <c r="Q49">
        <f>[1]资金台帐!Q49&amp;""</f>
      </c>
      <c r="T49">
        <f>[1]资金台帐!T49&amp;""</f>
      </c>
      <c r="U49">
        <f>[1]资金台帐!U49&amp;""</f>
      </c>
      <c r="W49">
        <f>[1]资金台帐!W49&amp;""</f>
      </c>
      <c r="X49">
        <f>[1]资金台帐!X49&amp;""</f>
      </c>
      <c r="AB49">
        <f>[1]资金台帐!AB49</f>
        <v>0</v>
      </c>
      <c r="AC49">
        <f>[1]资金台帐!AC49</f>
        <v>0</v>
      </c>
      <c r="AD49">
        <f>[1]资金台帐!AD49</f>
        <v>0</v>
      </c>
      <c r="AJ49">
        <f>[1]资金台帐!AJ49</f>
        <v>0</v>
      </c>
      <c r="AK49">
        <f>[1]资金台帐!AK49</f>
        <v>0</v>
      </c>
      <c r="BA49" s="22">
        <f t="shared" si="0"/>
      </c>
    </row>
    <row r="50">
      <c r="B50">
        <f>[1]资金台帐!B50&amp;""</f>
      </c>
      <c r="H50">
        <f>[1]资金台帐!H50&amp;""</f>
      </c>
      <c r="J50">
        <f>[1]资金台帐!J50&amp;""</f>
      </c>
      <c r="N50">
        <f>[1]资金台帐!N50</f>
      </c>
      <c r="O50">
        <f>[1]资金台帐!O50&amp;""</f>
      </c>
      <c r="P50">
        <f>[1]资金台帐!P50&amp;""</f>
      </c>
      <c r="Q50">
        <f>[1]资金台帐!Q50&amp;""</f>
      </c>
      <c r="T50">
        <f>[1]资金台帐!T50&amp;""</f>
      </c>
      <c r="U50">
        <f>[1]资金台帐!U50&amp;""</f>
      </c>
      <c r="W50">
        <f>[1]资金台帐!W50&amp;""</f>
      </c>
      <c r="X50">
        <f>[1]资金台帐!X50&amp;""</f>
      </c>
      <c r="AB50">
        <f>[1]资金台帐!AB50</f>
        <v>0</v>
      </c>
      <c r="AC50">
        <f>[1]资金台帐!AC50</f>
        <v>0</v>
      </c>
      <c r="AD50">
        <f>[1]资金台帐!AD50</f>
        <v>0</v>
      </c>
      <c r="AJ50">
        <f>[1]资金台帐!AJ50</f>
        <v>0</v>
      </c>
      <c r="AK50">
        <f>[1]资金台帐!AK50</f>
        <v>0</v>
      </c>
      <c r="BA50" s="22">
        <f t="shared" si="0"/>
      </c>
    </row>
    <row r="51">
      <c r="B51">
        <f>[1]资金台帐!B51&amp;""</f>
      </c>
      <c r="H51">
        <f>[1]资金台帐!H51&amp;""</f>
      </c>
      <c r="J51">
        <f>[1]资金台帐!J51&amp;""</f>
      </c>
      <c r="N51">
        <f>[1]资金台帐!N51</f>
      </c>
      <c r="O51">
        <f>[1]资金台帐!O51&amp;""</f>
      </c>
      <c r="P51">
        <f>[1]资金台帐!P51&amp;""</f>
      </c>
      <c r="Q51">
        <f>[1]资金台帐!Q51&amp;""</f>
      </c>
      <c r="T51">
        <f>[1]资金台帐!T51&amp;""</f>
      </c>
      <c r="U51">
        <f>[1]资金台帐!U51&amp;""</f>
      </c>
      <c r="W51">
        <f>[1]资金台帐!W51&amp;""</f>
      </c>
      <c r="X51">
        <f>[1]资金台帐!X51&amp;""</f>
      </c>
      <c r="AB51">
        <f>[1]资金台帐!AB51</f>
        <v>0</v>
      </c>
      <c r="AC51">
        <f>[1]资金台帐!AC51</f>
        <v>0</v>
      </c>
      <c r="AD51">
        <f>[1]资金台帐!AD51</f>
        <v>0</v>
      </c>
      <c r="AJ51">
        <f>[1]资金台帐!AJ51</f>
        <v>0</v>
      </c>
      <c r="AK51">
        <f>[1]资金台帐!AK51</f>
        <v>0</v>
      </c>
      <c r="BA51" s="22">
        <f t="shared" si="0"/>
      </c>
    </row>
    <row r="52">
      <c r="B52">
        <f>[1]资金台帐!B52&amp;""</f>
      </c>
      <c r="H52">
        <f>[1]资金台帐!H52&amp;""</f>
      </c>
      <c r="J52">
        <f>[1]资金台帐!J52&amp;""</f>
      </c>
      <c r="N52">
        <f>[1]资金台帐!N52</f>
      </c>
      <c r="O52">
        <f>[1]资金台帐!O52&amp;""</f>
      </c>
      <c r="P52">
        <f>[1]资金台帐!P52&amp;""</f>
      </c>
      <c r="Q52">
        <f>[1]资金台帐!Q52&amp;""</f>
      </c>
      <c r="T52">
        <f>[1]资金台帐!T52&amp;""</f>
      </c>
      <c r="U52">
        <f>[1]资金台帐!U52&amp;""</f>
      </c>
      <c r="W52">
        <f>[1]资金台帐!W52&amp;""</f>
      </c>
      <c r="X52">
        <f>[1]资金台帐!X52&amp;""</f>
      </c>
      <c r="AB52">
        <f>[1]资金台帐!AB52</f>
        <v>0</v>
      </c>
      <c r="AC52">
        <f>[1]资金台帐!AC52</f>
        <v>0</v>
      </c>
      <c r="AD52">
        <f>[1]资金台帐!AD52</f>
        <v>0</v>
      </c>
      <c r="AJ52">
        <f>[1]资金台帐!AJ52</f>
        <v>0</v>
      </c>
      <c r="AK52">
        <f>[1]资金台帐!AK52</f>
        <v>0</v>
      </c>
      <c r="BA52" s="22">
        <f t="shared" si="0"/>
      </c>
    </row>
    <row r="53">
      <c r="B53">
        <f>[1]资金台帐!B53&amp;""</f>
      </c>
      <c r="H53">
        <f>[1]资金台帐!H53&amp;""</f>
      </c>
      <c r="J53">
        <f>[1]资金台帐!J53&amp;""</f>
      </c>
      <c r="N53">
        <f>[1]资金台帐!N53</f>
      </c>
      <c r="O53">
        <f>[1]资金台帐!O53&amp;""</f>
      </c>
      <c r="P53">
        <f>[1]资金台帐!P53&amp;""</f>
      </c>
      <c r="Q53">
        <f>[1]资金台帐!Q53&amp;""</f>
      </c>
      <c r="T53">
        <f>[1]资金台帐!T53&amp;""</f>
      </c>
      <c r="U53">
        <f>[1]资金台帐!U53&amp;""</f>
      </c>
      <c r="W53">
        <f>[1]资金台帐!W53&amp;""</f>
      </c>
      <c r="X53">
        <f>[1]资金台帐!X53&amp;""</f>
      </c>
      <c r="AB53">
        <f>[1]资金台帐!AB53</f>
        <v>0</v>
      </c>
      <c r="AC53">
        <f>[1]资金台帐!AC53</f>
        <v>0</v>
      </c>
      <c r="AD53">
        <f>[1]资金台帐!AD53</f>
        <v>0</v>
      </c>
      <c r="AJ53">
        <f>[1]资金台帐!AJ53</f>
        <v>0</v>
      </c>
      <c r="AK53">
        <f>[1]资金台帐!AK53</f>
        <v>0</v>
      </c>
      <c r="BA53" s="22">
        <f t="shared" si="0"/>
      </c>
    </row>
    <row r="54">
      <c r="B54">
        <f>[1]资金台帐!B54&amp;""</f>
      </c>
      <c r="H54">
        <f>[1]资金台帐!H54&amp;""</f>
      </c>
      <c r="J54">
        <f>[1]资金台帐!J54&amp;""</f>
      </c>
      <c r="N54">
        <f>[1]资金台帐!N54</f>
      </c>
      <c r="O54">
        <f>[1]资金台帐!O54&amp;""</f>
      </c>
      <c r="P54">
        <f>[1]资金台帐!P54&amp;""</f>
      </c>
      <c r="Q54">
        <f>[1]资金台帐!Q54&amp;""</f>
      </c>
      <c r="T54">
        <f>[1]资金台帐!T54&amp;""</f>
      </c>
      <c r="U54">
        <f>[1]资金台帐!U54&amp;""</f>
      </c>
      <c r="W54">
        <f>[1]资金台帐!W54&amp;""</f>
      </c>
      <c r="X54">
        <f>[1]资金台帐!X54&amp;""</f>
      </c>
      <c r="AB54">
        <f>[1]资金台帐!AB54</f>
        <v>0</v>
      </c>
      <c r="AC54">
        <f>[1]资金台帐!AC54</f>
        <v>0</v>
      </c>
      <c r="AD54">
        <f>[1]资金台帐!AD54</f>
        <v>0</v>
      </c>
      <c r="AJ54">
        <f>[1]资金台帐!AJ54</f>
        <v>0</v>
      </c>
      <c r="AK54">
        <f>[1]资金台帐!AK54</f>
        <v>0</v>
      </c>
      <c r="BA54" s="22">
        <f t="shared" si="0"/>
      </c>
    </row>
    <row r="55">
      <c r="B55">
        <f>[1]资金台帐!B55&amp;""</f>
      </c>
      <c r="H55">
        <f>[1]资金台帐!H55&amp;""</f>
      </c>
      <c r="J55">
        <f>[1]资金台帐!J55&amp;""</f>
      </c>
      <c r="N55">
        <f>[1]资金台帐!N55</f>
      </c>
      <c r="O55">
        <f>[1]资金台帐!O55&amp;""</f>
      </c>
      <c r="P55">
        <f>[1]资金台帐!P55&amp;""</f>
      </c>
      <c r="Q55">
        <f>[1]资金台帐!Q55&amp;""</f>
      </c>
      <c r="T55">
        <f>[1]资金台帐!T55&amp;""</f>
      </c>
      <c r="U55">
        <f>[1]资金台帐!U55&amp;""</f>
      </c>
      <c r="W55">
        <f>[1]资金台帐!W55&amp;""</f>
      </c>
      <c r="X55">
        <f>[1]资金台帐!X55&amp;""</f>
      </c>
      <c r="AB55">
        <f>[1]资金台帐!AB55</f>
        <v>0</v>
      </c>
      <c r="AC55">
        <f>[1]资金台帐!AC55</f>
        <v>0</v>
      </c>
      <c r="AD55">
        <f>[1]资金台帐!AD55</f>
        <v>0</v>
      </c>
      <c r="AJ55">
        <f>[1]资金台帐!AJ55</f>
        <v>0</v>
      </c>
      <c r="AK55">
        <f>[1]资金台帐!AK55</f>
        <v>0</v>
      </c>
      <c r="BA55" s="22">
        <f t="shared" si="0"/>
      </c>
    </row>
    <row r="56">
      <c r="B56">
        <f>[1]资金台帐!B56&amp;""</f>
      </c>
      <c r="H56">
        <f>[1]资金台帐!H56&amp;""</f>
      </c>
      <c r="J56">
        <f>[1]资金台帐!J56&amp;""</f>
      </c>
      <c r="N56">
        <f>[1]资金台帐!N56</f>
      </c>
      <c r="O56">
        <f>[1]资金台帐!O56&amp;""</f>
      </c>
      <c r="P56">
        <f>[1]资金台帐!P56&amp;""</f>
      </c>
      <c r="Q56">
        <f>[1]资金台帐!Q56&amp;""</f>
      </c>
      <c r="T56">
        <f>[1]资金台帐!T56&amp;""</f>
      </c>
      <c r="U56">
        <f>[1]资金台帐!U56&amp;""</f>
      </c>
      <c r="W56">
        <f>[1]资金台帐!W56&amp;""</f>
      </c>
      <c r="X56">
        <f>[1]资金台帐!X56&amp;""</f>
      </c>
      <c r="AB56">
        <f>[1]资金台帐!AB56</f>
        <v>0</v>
      </c>
      <c r="AC56">
        <f>[1]资金台帐!AC56</f>
        <v>0</v>
      </c>
      <c r="AD56">
        <f>[1]资金台帐!AD56</f>
        <v>0</v>
      </c>
      <c r="AJ56">
        <f>[1]资金台帐!AJ56</f>
        <v>0</v>
      </c>
      <c r="AK56">
        <f>[1]资金台帐!AK56</f>
        <v>0</v>
      </c>
      <c r="BA56" s="22">
        <f t="shared" si="0"/>
      </c>
    </row>
    <row r="57">
      <c r="B57">
        <f>[1]资金台帐!B57&amp;""</f>
      </c>
      <c r="H57">
        <f>[1]资金台帐!H57&amp;""</f>
      </c>
      <c r="J57">
        <f>[1]资金台帐!J57&amp;""</f>
      </c>
      <c r="N57">
        <f>[1]资金台帐!N57</f>
      </c>
      <c r="O57">
        <f>[1]资金台帐!O57&amp;""</f>
      </c>
      <c r="P57">
        <f>[1]资金台帐!P57&amp;""</f>
      </c>
      <c r="Q57">
        <f>[1]资金台帐!Q57&amp;""</f>
      </c>
      <c r="T57">
        <f>[1]资金台帐!T57&amp;""</f>
      </c>
      <c r="U57">
        <f>[1]资金台帐!U57&amp;""</f>
      </c>
      <c r="W57">
        <f>[1]资金台帐!W57&amp;""</f>
      </c>
      <c r="X57">
        <f>[1]资金台帐!X57&amp;""</f>
      </c>
      <c r="AB57">
        <f>[1]资金台帐!AB57</f>
        <v>0</v>
      </c>
      <c r="AC57">
        <f>[1]资金台帐!AC57</f>
        <v>0</v>
      </c>
      <c r="AD57">
        <f>[1]资金台帐!AD57</f>
        <v>0</v>
      </c>
      <c r="AJ57">
        <f>[1]资金台帐!AJ57</f>
        <v>0</v>
      </c>
      <c r="AK57">
        <f>[1]资金台帐!AK57</f>
        <v>0</v>
      </c>
      <c r="BA57" s="22">
        <f t="shared" si="0"/>
      </c>
    </row>
    <row r="58">
      <c r="B58">
        <f>[1]资金台帐!B58&amp;""</f>
      </c>
      <c r="H58">
        <f>[1]资金台帐!H58&amp;""</f>
      </c>
      <c r="J58">
        <f>[1]资金台帐!J58&amp;""</f>
      </c>
      <c r="N58">
        <f>[1]资金台帐!N58</f>
      </c>
      <c r="O58">
        <f>[1]资金台帐!O58&amp;""</f>
      </c>
      <c r="P58">
        <f>[1]资金台帐!P58&amp;""</f>
      </c>
      <c r="Q58">
        <f>[1]资金台帐!Q58&amp;""</f>
      </c>
      <c r="T58">
        <f>[1]资金台帐!T58&amp;""</f>
      </c>
      <c r="U58">
        <f>[1]资金台帐!U58&amp;""</f>
      </c>
      <c r="W58">
        <f>[1]资金台帐!W58&amp;""</f>
      </c>
      <c r="X58">
        <f>[1]资金台帐!X58&amp;""</f>
      </c>
      <c r="AB58">
        <f>[1]资金台帐!AB58</f>
        <v>0</v>
      </c>
      <c r="AC58">
        <f>[1]资金台帐!AC58</f>
        <v>0</v>
      </c>
      <c r="AD58">
        <f>[1]资金台帐!AD58</f>
        <v>0</v>
      </c>
      <c r="AJ58">
        <f>[1]资金台帐!AJ58</f>
        <v>0</v>
      </c>
      <c r="AK58">
        <f>[1]资金台帐!AK58</f>
        <v>0</v>
      </c>
      <c r="BA58" s="22">
        <f t="shared" si="0"/>
      </c>
    </row>
    <row r="59">
      <c r="B59">
        <f>[1]资金台帐!B59&amp;""</f>
      </c>
      <c r="H59">
        <f>[1]资金台帐!H59&amp;""</f>
      </c>
      <c r="J59">
        <f>[1]资金台帐!J59&amp;""</f>
      </c>
      <c r="N59">
        <f>[1]资金台帐!N59</f>
      </c>
      <c r="O59">
        <f>[1]资金台帐!O59&amp;""</f>
      </c>
      <c r="P59">
        <f>[1]资金台帐!P59&amp;""</f>
      </c>
      <c r="Q59">
        <f>[1]资金台帐!Q59&amp;""</f>
      </c>
      <c r="T59">
        <f>[1]资金台帐!T59&amp;""</f>
      </c>
      <c r="U59">
        <f>[1]资金台帐!U59&amp;""</f>
      </c>
      <c r="W59">
        <f>[1]资金台帐!W59&amp;""</f>
      </c>
      <c r="X59">
        <f>[1]资金台帐!X59&amp;""</f>
      </c>
      <c r="AB59">
        <f>[1]资金台帐!AB59</f>
        <v>0</v>
      </c>
      <c r="AC59">
        <f>[1]资金台帐!AC59</f>
        <v>0</v>
      </c>
      <c r="AD59">
        <f>[1]资金台帐!AD59</f>
        <v>0</v>
      </c>
      <c r="AJ59">
        <f>[1]资金台帐!AJ59</f>
        <v>0</v>
      </c>
      <c r="AK59">
        <f>[1]资金台帐!AK59</f>
        <v>0</v>
      </c>
      <c r="BA59" s="22">
        <f t="shared" si="0"/>
      </c>
    </row>
    <row r="60">
      <c r="B60">
        <f>[1]资金台帐!B60&amp;""</f>
      </c>
      <c r="H60">
        <f>[1]资金台帐!H60&amp;""</f>
      </c>
      <c r="J60">
        <f>[1]资金台帐!J60&amp;""</f>
      </c>
      <c r="N60">
        <f>[1]资金台帐!N60</f>
      </c>
      <c r="O60">
        <f>[1]资金台帐!O60&amp;""</f>
      </c>
      <c r="P60">
        <f>[1]资金台帐!P60&amp;""</f>
      </c>
      <c r="Q60">
        <f>[1]资金台帐!Q60&amp;""</f>
      </c>
      <c r="T60">
        <f>[1]资金台帐!T60&amp;""</f>
      </c>
      <c r="U60">
        <f>[1]资金台帐!U60&amp;""</f>
      </c>
      <c r="W60">
        <f>[1]资金台帐!W60&amp;""</f>
      </c>
      <c r="X60">
        <f>[1]资金台帐!X60&amp;""</f>
      </c>
      <c r="AB60">
        <f>[1]资金台帐!AB60</f>
        <v>0</v>
      </c>
      <c r="AC60">
        <f>[1]资金台帐!AC60</f>
        <v>0</v>
      </c>
      <c r="AD60">
        <f>[1]资金台帐!AD60</f>
        <v>0</v>
      </c>
      <c r="AJ60">
        <f>[1]资金台帐!AJ60</f>
        <v>0</v>
      </c>
      <c r="AK60">
        <f>[1]资金台帐!AK60</f>
        <v>0</v>
      </c>
      <c r="BA60" s="22">
        <f t="shared" si="0"/>
      </c>
    </row>
    <row r="61">
      <c r="B61">
        <f>[1]资金台帐!B61&amp;""</f>
      </c>
      <c r="H61">
        <f>[1]资金台帐!H61&amp;""</f>
      </c>
      <c r="J61">
        <f>[1]资金台帐!J61&amp;""</f>
      </c>
      <c r="N61">
        <f>[1]资金台帐!N61</f>
      </c>
      <c r="O61">
        <f>[1]资金台帐!O61&amp;""</f>
      </c>
      <c r="P61">
        <f>[1]资金台帐!P61&amp;""</f>
      </c>
      <c r="Q61">
        <f>[1]资金台帐!Q61&amp;""</f>
      </c>
      <c r="T61">
        <f>[1]资金台帐!T61&amp;""</f>
      </c>
      <c r="U61">
        <f>[1]资金台帐!U61&amp;""</f>
      </c>
      <c r="W61">
        <f>[1]资金台帐!W61&amp;""</f>
      </c>
      <c r="X61">
        <f>[1]资金台帐!X61&amp;""</f>
      </c>
      <c r="AB61">
        <f>[1]资金台帐!AB61</f>
        <v>0</v>
      </c>
      <c r="AC61">
        <f>[1]资金台帐!AC61</f>
        <v>0</v>
      </c>
      <c r="AD61">
        <f>[1]资金台帐!AD61</f>
        <v>0</v>
      </c>
      <c r="AJ61">
        <f>[1]资金台帐!AJ61</f>
        <v>0</v>
      </c>
      <c r="AK61">
        <f>[1]资金台帐!AK61</f>
        <v>0</v>
      </c>
      <c r="BA61" s="22">
        <f t="shared" si="0"/>
      </c>
    </row>
    <row r="62">
      <c r="B62">
        <f>[1]资金台帐!B62&amp;""</f>
      </c>
      <c r="H62">
        <f>[1]资金台帐!H62&amp;""</f>
      </c>
      <c r="J62">
        <f>[1]资金台帐!J62&amp;""</f>
      </c>
      <c r="N62">
        <f>[1]资金台帐!N62</f>
      </c>
      <c r="O62">
        <f>[1]资金台帐!O62&amp;""</f>
      </c>
      <c r="P62">
        <f>[1]资金台帐!P62&amp;""</f>
      </c>
      <c r="Q62">
        <f>[1]资金台帐!Q62&amp;""</f>
      </c>
      <c r="T62">
        <f>[1]资金台帐!T62&amp;""</f>
      </c>
      <c r="U62">
        <f>[1]资金台帐!U62&amp;""</f>
      </c>
      <c r="W62">
        <f>[1]资金台帐!W62&amp;""</f>
      </c>
      <c r="X62">
        <f>[1]资金台帐!X62&amp;""</f>
      </c>
      <c r="AB62">
        <f>[1]资金台帐!AB62</f>
        <v>0</v>
      </c>
      <c r="AC62">
        <f>[1]资金台帐!AC62</f>
        <v>0</v>
      </c>
      <c r="AD62">
        <f>[1]资金台帐!AD62</f>
        <v>0</v>
      </c>
      <c r="AJ62">
        <f>[1]资金台帐!AJ62</f>
        <v>0</v>
      </c>
      <c r="AK62">
        <f>[1]资金台帐!AK62</f>
        <v>0</v>
      </c>
      <c r="BA62" s="22">
        <f t="shared" si="0"/>
      </c>
    </row>
    <row r="63">
      <c r="B63">
        <f>[1]资金台帐!B63&amp;""</f>
      </c>
      <c r="H63">
        <f>[1]资金台帐!H63&amp;""</f>
      </c>
      <c r="J63">
        <f>[1]资金台帐!J63&amp;""</f>
      </c>
      <c r="N63">
        <f>[1]资金台帐!N63</f>
      </c>
      <c r="O63">
        <f>[1]资金台帐!O63&amp;""</f>
      </c>
      <c r="P63">
        <f>[1]资金台帐!P63&amp;""</f>
      </c>
      <c r="Q63">
        <f>[1]资金台帐!Q63&amp;""</f>
      </c>
      <c r="T63">
        <f>[1]资金台帐!T63&amp;""</f>
      </c>
      <c r="U63">
        <f>[1]资金台帐!U63&amp;""</f>
      </c>
      <c r="W63">
        <f>[1]资金台帐!W63&amp;""</f>
      </c>
      <c r="X63">
        <f>[1]资金台帐!X63&amp;""</f>
      </c>
      <c r="AB63">
        <f>[1]资金台帐!AB63</f>
        <v>0</v>
      </c>
      <c r="AC63">
        <f>[1]资金台帐!AC63</f>
        <v>0</v>
      </c>
      <c r="AD63">
        <f>[1]资金台帐!AD63</f>
        <v>0</v>
      </c>
      <c r="AJ63">
        <f>[1]资金台帐!AJ63</f>
        <v>0</v>
      </c>
      <c r="AK63">
        <f>[1]资金台帐!AK63</f>
        <v>0</v>
      </c>
      <c r="BA63" s="22">
        <f t="shared" si="0"/>
      </c>
    </row>
    <row r="64">
      <c r="B64">
        <f>[1]资金台帐!B64&amp;""</f>
      </c>
      <c r="H64">
        <f>[1]资金台帐!H64&amp;""</f>
      </c>
      <c r="J64">
        <f>[1]资金台帐!J64&amp;""</f>
      </c>
      <c r="N64">
        <f>[1]资金台帐!N64</f>
      </c>
      <c r="O64">
        <f>[1]资金台帐!O64&amp;""</f>
      </c>
      <c r="P64">
        <f>[1]资金台帐!P64&amp;""</f>
      </c>
      <c r="Q64">
        <f>[1]资金台帐!Q64&amp;""</f>
      </c>
      <c r="T64">
        <f>[1]资金台帐!T64&amp;""</f>
      </c>
      <c r="U64">
        <f>[1]资金台帐!U64&amp;""</f>
      </c>
      <c r="W64">
        <f>[1]资金台帐!W64&amp;""</f>
      </c>
      <c r="X64">
        <f>[1]资金台帐!X64&amp;""</f>
      </c>
      <c r="AB64">
        <f>[1]资金台帐!AB64</f>
        <v>0</v>
      </c>
      <c r="AC64">
        <f>[1]资金台帐!AC64</f>
        <v>0</v>
      </c>
      <c r="AD64">
        <f>[1]资金台帐!AD64</f>
        <v>0</v>
      </c>
      <c r="AJ64">
        <f>[1]资金台帐!AJ64</f>
        <v>0</v>
      </c>
      <c r="AK64">
        <f>[1]资金台帐!AK64</f>
        <v>0</v>
      </c>
      <c r="BA64" s="22">
        <f t="shared" si="0"/>
      </c>
    </row>
    <row r="65">
      <c r="B65">
        <f>[1]资金台帐!B65&amp;""</f>
      </c>
      <c r="H65">
        <f>[1]资金台帐!H65&amp;""</f>
      </c>
      <c r="J65">
        <f>[1]资金台帐!J65&amp;""</f>
      </c>
      <c r="N65">
        <f>[1]资金台帐!N65</f>
      </c>
      <c r="O65">
        <f>[1]资金台帐!O65&amp;""</f>
      </c>
      <c r="P65">
        <f>[1]资金台帐!P65&amp;""</f>
      </c>
      <c r="Q65">
        <f>[1]资金台帐!Q65&amp;""</f>
      </c>
      <c r="T65">
        <f>[1]资金台帐!T65&amp;""</f>
      </c>
      <c r="U65">
        <f>[1]资金台帐!U65&amp;""</f>
      </c>
      <c r="W65">
        <f>[1]资金台帐!W65&amp;""</f>
      </c>
      <c r="X65">
        <f>[1]资金台帐!X65&amp;""</f>
      </c>
      <c r="AB65">
        <f>[1]资金台帐!AB65</f>
        <v>0</v>
      </c>
      <c r="AC65">
        <f>[1]资金台帐!AC65</f>
        <v>0</v>
      </c>
      <c r="AD65">
        <f>[1]资金台帐!AD65</f>
        <v>0</v>
      </c>
      <c r="AJ65">
        <f>[1]资金台帐!AJ65</f>
        <v>0</v>
      </c>
      <c r="AK65">
        <f>[1]资金台帐!AK65</f>
        <v>0</v>
      </c>
      <c r="BA65" s="22">
        <f t="shared" si="0"/>
      </c>
    </row>
    <row r="66">
      <c r="B66">
        <f>[1]资金台帐!B66&amp;""</f>
      </c>
      <c r="H66">
        <f>[1]资金台帐!H66&amp;""</f>
      </c>
      <c r="J66">
        <f>[1]资金台帐!J66&amp;""</f>
      </c>
      <c r="N66">
        <f>[1]资金台帐!N66</f>
      </c>
      <c r="O66">
        <f>[1]资金台帐!O66&amp;""</f>
      </c>
      <c r="P66">
        <f>[1]资金台帐!P66&amp;""</f>
      </c>
      <c r="Q66">
        <f>[1]资金台帐!Q66&amp;""</f>
      </c>
      <c r="T66">
        <f>[1]资金台帐!T66&amp;""</f>
      </c>
      <c r="U66">
        <f>[1]资金台帐!U66&amp;""</f>
      </c>
      <c r="W66">
        <f>[1]资金台帐!W66&amp;""</f>
      </c>
      <c r="X66">
        <f>[1]资金台帐!X66&amp;""</f>
      </c>
      <c r="AB66">
        <f>[1]资金台帐!AB66</f>
        <v>0</v>
      </c>
      <c r="AC66">
        <f>[1]资金台帐!AC66</f>
        <v>0</v>
      </c>
      <c r="AD66">
        <f>[1]资金台帐!AD66</f>
        <v>0</v>
      </c>
      <c r="AJ66">
        <f>[1]资金台帐!AJ66</f>
        <v>0</v>
      </c>
      <c r="AK66">
        <f>[1]资金台帐!AK66</f>
        <v>0</v>
      </c>
      <c r="BA66" s="22">
        <f t="shared" si="0"/>
      </c>
    </row>
    <row r="67">
      <c r="B67">
        <f>[1]资金台帐!B67&amp;""</f>
      </c>
      <c r="H67">
        <f>[1]资金台帐!H67&amp;""</f>
      </c>
      <c r="J67">
        <f>[1]资金台帐!J67&amp;""</f>
      </c>
      <c r="N67">
        <f>[1]资金台帐!N67</f>
      </c>
      <c r="O67">
        <f>[1]资金台帐!O67&amp;""</f>
      </c>
      <c r="P67">
        <f>[1]资金台帐!P67&amp;""</f>
      </c>
      <c r="Q67">
        <f>[1]资金台帐!Q67&amp;""</f>
      </c>
      <c r="T67">
        <f>[1]资金台帐!T67&amp;""</f>
      </c>
      <c r="U67">
        <f>[1]资金台帐!U67&amp;""</f>
      </c>
      <c r="W67">
        <f>[1]资金台帐!W67&amp;""</f>
      </c>
      <c r="X67">
        <f>[1]资金台帐!X67&amp;""</f>
      </c>
      <c r="AB67">
        <f>[1]资金台帐!AB67</f>
        <v>0</v>
      </c>
      <c r="AC67">
        <f>[1]资金台帐!AC67</f>
        <v>0</v>
      </c>
      <c r="AD67">
        <f>[1]资金台帐!AD67</f>
        <v>0</v>
      </c>
      <c r="AJ67">
        <f>[1]资金台帐!AJ67</f>
        <v>0</v>
      </c>
      <c r="AK67">
        <f>[1]资金台帐!AK67</f>
        <v>0</v>
      </c>
      <c r="BA67" s="22">
        <f t="shared" si="0"/>
      </c>
    </row>
    <row r="68">
      <c r="B68">
        <f>[1]资金台帐!B68&amp;""</f>
      </c>
      <c r="H68">
        <f>[1]资金台帐!H68&amp;""</f>
      </c>
      <c r="J68">
        <f>[1]资金台帐!J68&amp;""</f>
      </c>
      <c r="N68">
        <f>[1]资金台帐!N68</f>
      </c>
      <c r="O68">
        <f>[1]资金台帐!O68&amp;""</f>
      </c>
      <c r="P68">
        <f>[1]资金台帐!P68&amp;""</f>
      </c>
      <c r="Q68">
        <f>[1]资金台帐!Q68&amp;""</f>
      </c>
      <c r="T68">
        <f>[1]资金台帐!T68&amp;""</f>
      </c>
      <c r="U68">
        <f>[1]资金台帐!U68&amp;""</f>
      </c>
      <c r="W68">
        <f>[1]资金台帐!W68&amp;""</f>
      </c>
      <c r="X68">
        <f>[1]资金台帐!X68&amp;""</f>
      </c>
      <c r="AB68">
        <f>[1]资金台帐!AB68</f>
        <v>0</v>
      </c>
      <c r="AC68">
        <f>[1]资金台帐!AC68</f>
        <v>0</v>
      </c>
      <c r="AD68">
        <f>[1]资金台帐!AD68</f>
        <v>0</v>
      </c>
      <c r="AJ68">
        <f>[1]资金台帐!AJ68</f>
        <v>0</v>
      </c>
      <c r="AK68">
        <f>[1]资金台帐!AK68</f>
        <v>0</v>
      </c>
      <c r="BA68" s="22">
        <f t="shared" si="0"/>
      </c>
    </row>
    <row r="69">
      <c r="B69">
        <f>[1]资金台帐!B69&amp;""</f>
      </c>
      <c r="H69">
        <f>[1]资金台帐!H69&amp;""</f>
      </c>
      <c r="J69">
        <f>[1]资金台帐!J69&amp;""</f>
      </c>
      <c r="N69">
        <f>[1]资金台帐!N69</f>
      </c>
      <c r="O69">
        <f>[1]资金台帐!O69&amp;""</f>
      </c>
      <c r="P69">
        <f>[1]资金台帐!P69&amp;""</f>
      </c>
      <c r="Q69">
        <f>[1]资金台帐!Q69&amp;""</f>
      </c>
      <c r="T69">
        <f>[1]资金台帐!T69&amp;""</f>
      </c>
      <c r="U69">
        <f>[1]资金台帐!U69&amp;""</f>
      </c>
      <c r="W69">
        <f>[1]资金台帐!W69&amp;""</f>
      </c>
      <c r="X69">
        <f>[1]资金台帐!X69&amp;""</f>
      </c>
      <c r="AB69">
        <f>[1]资金台帐!AB69</f>
        <v>0</v>
      </c>
      <c r="AC69">
        <f>[1]资金台帐!AC69</f>
        <v>0</v>
      </c>
      <c r="AD69">
        <f>[1]资金台帐!AD69</f>
        <v>0</v>
      </c>
      <c r="AJ69">
        <f>[1]资金台帐!AJ69</f>
        <v>0</v>
      </c>
      <c r="AK69">
        <f>[1]资金台帐!AK69</f>
        <v>0</v>
      </c>
      <c r="BA69" s="22">
        <f t="shared" si="0"/>
      </c>
    </row>
    <row r="70">
      <c r="B70">
        <f>[1]资金台帐!B70&amp;""</f>
      </c>
      <c r="H70">
        <f>[1]资金台帐!H70&amp;""</f>
      </c>
      <c r="J70">
        <f>[1]资金台帐!J70&amp;""</f>
      </c>
      <c r="N70">
        <f>[1]资金台帐!N70</f>
      </c>
      <c r="O70">
        <f>[1]资金台帐!O70&amp;""</f>
      </c>
      <c r="P70">
        <f>[1]资金台帐!P70&amp;""</f>
      </c>
      <c r="Q70">
        <f>[1]资金台帐!Q70&amp;""</f>
      </c>
      <c r="T70">
        <f>[1]资金台帐!T70&amp;""</f>
      </c>
      <c r="U70">
        <f>[1]资金台帐!U70&amp;""</f>
      </c>
      <c r="W70">
        <f>[1]资金台帐!W70&amp;""</f>
      </c>
      <c r="X70">
        <f>[1]资金台帐!X70&amp;""</f>
      </c>
      <c r="AB70">
        <f>[1]资金台帐!AB70</f>
        <v>0</v>
      </c>
      <c r="AC70">
        <f>[1]资金台帐!AC70</f>
        <v>0</v>
      </c>
      <c r="AD70">
        <f>[1]资金台帐!AD70</f>
        <v>0</v>
      </c>
      <c r="AJ70">
        <f>[1]资金台帐!AJ70</f>
        <v>0</v>
      </c>
      <c r="AK70">
        <f>[1]资金台帐!AK70</f>
        <v>0</v>
      </c>
      <c r="BA70" s="22">
        <f t="shared" si="0"/>
      </c>
    </row>
    <row r="71">
      <c r="B71">
        <f>[1]资金台帐!B71&amp;""</f>
      </c>
      <c r="H71">
        <f>[1]资金台帐!H71&amp;""</f>
      </c>
      <c r="J71">
        <f>[1]资金台帐!J71&amp;""</f>
      </c>
      <c r="N71">
        <f>[1]资金台帐!N71</f>
      </c>
      <c r="O71">
        <f>[1]资金台帐!O71&amp;""</f>
      </c>
      <c r="P71">
        <f>[1]资金台帐!P71&amp;""</f>
      </c>
      <c r="Q71">
        <f>[1]资金台帐!Q71&amp;""</f>
      </c>
      <c r="T71">
        <f>[1]资金台帐!T71&amp;""</f>
      </c>
      <c r="U71">
        <f>[1]资金台帐!U71&amp;""</f>
      </c>
      <c r="W71">
        <f>[1]资金台帐!W71&amp;""</f>
      </c>
      <c r="X71">
        <f>[1]资金台帐!X71&amp;""</f>
      </c>
      <c r="AB71">
        <f>[1]资金台帐!AB71</f>
        <v>0</v>
      </c>
      <c r="AC71">
        <f>[1]资金台帐!AC71</f>
        <v>0</v>
      </c>
      <c r="AD71">
        <f>[1]资金台帐!AD71</f>
        <v>0</v>
      </c>
      <c r="AJ71">
        <f>[1]资金台帐!AJ71</f>
        <v>0</v>
      </c>
      <c r="AK71">
        <f>[1]资金台帐!AK71</f>
        <v>0</v>
      </c>
      <c r="BA71" s="22">
        <f t="shared" si="0"/>
      </c>
    </row>
    <row r="72">
      <c r="B72">
        <f>[1]资金台帐!B72&amp;""</f>
      </c>
      <c r="H72">
        <f>[1]资金台帐!H72&amp;""</f>
      </c>
      <c r="J72">
        <f>[1]资金台帐!J72&amp;""</f>
      </c>
      <c r="N72">
        <f>[1]资金台帐!N72</f>
      </c>
      <c r="O72">
        <f>[1]资金台帐!O72&amp;""</f>
      </c>
      <c r="P72">
        <f>[1]资金台帐!P72&amp;""</f>
      </c>
      <c r="Q72">
        <f>[1]资金台帐!Q72&amp;""</f>
      </c>
      <c r="T72">
        <f>[1]资金台帐!T72&amp;""</f>
      </c>
      <c r="U72">
        <f>[1]资金台帐!U72&amp;""</f>
      </c>
      <c r="W72">
        <f>[1]资金台帐!W72&amp;""</f>
      </c>
      <c r="X72">
        <f>[1]资金台帐!X72&amp;""</f>
      </c>
      <c r="AB72">
        <f>[1]资金台帐!AB72</f>
        <v>0</v>
      </c>
      <c r="AC72">
        <f>[1]资金台帐!AC72</f>
        <v>0</v>
      </c>
      <c r="AD72">
        <f>[1]资金台帐!AD72</f>
        <v>0</v>
      </c>
      <c r="AJ72">
        <f>[1]资金台帐!AJ72</f>
        <v>0</v>
      </c>
      <c r="AK72">
        <f>[1]资金台帐!AK72</f>
        <v>0</v>
      </c>
      <c r="BA72" s="22">
        <f t="shared" si="0"/>
      </c>
    </row>
    <row r="73">
      <c r="B73">
        <f>[1]资金台帐!B73&amp;""</f>
      </c>
      <c r="H73">
        <f>[1]资金台帐!H73&amp;""</f>
      </c>
      <c r="J73">
        <f>[1]资金台帐!J73&amp;""</f>
      </c>
      <c r="N73">
        <f>[1]资金台帐!N73</f>
      </c>
      <c r="O73">
        <f>[1]资金台帐!O73&amp;""</f>
      </c>
      <c r="P73">
        <f>[1]资金台帐!P73&amp;""</f>
      </c>
      <c r="Q73">
        <f>[1]资金台帐!Q73&amp;""</f>
      </c>
      <c r="T73">
        <f>[1]资金台帐!T73&amp;""</f>
      </c>
      <c r="U73">
        <f>[1]资金台帐!U73&amp;""</f>
      </c>
      <c r="W73">
        <f>[1]资金台帐!W73&amp;""</f>
      </c>
      <c r="X73">
        <f>[1]资金台帐!X73&amp;""</f>
      </c>
      <c r="AB73">
        <f>[1]资金台帐!AB73</f>
        <v>0</v>
      </c>
      <c r="AC73">
        <f>[1]资金台帐!AC73</f>
        <v>0</v>
      </c>
      <c r="AD73">
        <f>[1]资金台帐!AD73</f>
        <v>0</v>
      </c>
      <c r="AJ73">
        <f>[1]资金台帐!AJ73</f>
        <v>0</v>
      </c>
      <c r="AK73">
        <f>[1]资金台帐!AK73</f>
        <v>0</v>
      </c>
      <c r="BA73" s="22">
        <f t="shared" si="0"/>
      </c>
    </row>
    <row r="74">
      <c r="B74">
        <f>[1]资金台帐!B74&amp;""</f>
      </c>
      <c r="H74">
        <f>[1]资金台帐!H74&amp;""</f>
      </c>
      <c r="J74">
        <f>[1]资金台帐!J74&amp;""</f>
      </c>
      <c r="N74">
        <f>[1]资金台帐!N74</f>
      </c>
      <c r="O74">
        <f>[1]资金台帐!O74&amp;""</f>
      </c>
      <c r="P74">
        <f>[1]资金台帐!P74&amp;""</f>
      </c>
      <c r="Q74">
        <f>[1]资金台帐!Q74&amp;""</f>
      </c>
      <c r="T74">
        <f>[1]资金台帐!T74&amp;""</f>
      </c>
      <c r="U74">
        <f>[1]资金台帐!U74&amp;""</f>
      </c>
      <c r="W74">
        <f>[1]资金台帐!W74&amp;""</f>
      </c>
      <c r="X74">
        <f>[1]资金台帐!X74&amp;""</f>
      </c>
      <c r="AB74">
        <f>[1]资金台帐!AB74</f>
        <v>0</v>
      </c>
      <c r="AC74">
        <f>[1]资金台帐!AC74</f>
        <v>0</v>
      </c>
      <c r="AD74">
        <f>[1]资金台帐!AD74</f>
        <v>0</v>
      </c>
      <c r="AJ74">
        <f>[1]资金台帐!AJ74</f>
        <v>0</v>
      </c>
      <c r="AK74">
        <f>[1]资金台帐!AK74</f>
        <v>0</v>
      </c>
      <c r="BA74" s="22">
        <f t="shared" si="0"/>
      </c>
    </row>
    <row r="75">
      <c r="B75">
        <f>[1]资金台帐!B75&amp;""</f>
      </c>
      <c r="H75">
        <f>[1]资金台帐!H75&amp;""</f>
      </c>
      <c r="J75">
        <f>[1]资金台帐!J75&amp;""</f>
      </c>
      <c r="N75">
        <f>[1]资金台帐!N75</f>
      </c>
      <c r="O75">
        <f>[1]资金台帐!O75&amp;""</f>
      </c>
      <c r="P75">
        <f>[1]资金台帐!P75&amp;""</f>
      </c>
      <c r="Q75">
        <f>[1]资金台帐!Q75&amp;""</f>
      </c>
      <c r="T75">
        <f>[1]资金台帐!T75&amp;""</f>
      </c>
      <c r="U75">
        <f>[1]资金台帐!U75&amp;""</f>
      </c>
      <c r="W75">
        <f>[1]资金台帐!W75&amp;""</f>
      </c>
      <c r="X75">
        <f>[1]资金台帐!X75&amp;""</f>
      </c>
      <c r="AB75">
        <f>[1]资金台帐!AB75</f>
        <v>0</v>
      </c>
      <c r="AC75">
        <f>[1]资金台帐!AC75</f>
        <v>0</v>
      </c>
      <c r="AD75">
        <f>[1]资金台帐!AD75</f>
        <v>0</v>
      </c>
      <c r="AJ75">
        <f>[1]资金台帐!AJ75</f>
        <v>0</v>
      </c>
      <c r="AK75">
        <f>[1]资金台帐!AK75</f>
        <v>0</v>
      </c>
      <c r="BA75" s="22">
        <f t="shared" si="0"/>
      </c>
    </row>
    <row r="76">
      <c r="B76">
        <f>[1]资金台帐!B76&amp;""</f>
      </c>
      <c r="H76">
        <f>[1]资金台帐!H76&amp;""</f>
      </c>
      <c r="J76">
        <f>[1]资金台帐!J76&amp;""</f>
      </c>
      <c r="N76">
        <f>[1]资金台帐!N76</f>
      </c>
      <c r="O76">
        <f>[1]资金台帐!O76&amp;""</f>
      </c>
      <c r="P76">
        <f>[1]资金台帐!P76&amp;""</f>
      </c>
      <c r="Q76">
        <f>[1]资金台帐!Q76&amp;""</f>
      </c>
      <c r="T76">
        <f>[1]资金台帐!T76&amp;""</f>
      </c>
      <c r="U76">
        <f>[1]资金台帐!U76&amp;""</f>
      </c>
      <c r="W76">
        <f>[1]资金台帐!W76&amp;""</f>
      </c>
      <c r="X76">
        <f>[1]资金台帐!X76&amp;""</f>
      </c>
      <c r="AB76">
        <f>[1]资金台帐!AB76</f>
        <v>0</v>
      </c>
      <c r="AC76">
        <f>[1]资金台帐!AC76</f>
        <v>0</v>
      </c>
      <c r="AD76">
        <f>[1]资金台帐!AD76</f>
        <v>0</v>
      </c>
      <c r="AJ76">
        <f>[1]资金台帐!AJ76</f>
        <v>0</v>
      </c>
      <c r="AK76">
        <f>[1]资金台帐!AK76</f>
        <v>0</v>
      </c>
      <c r="BA76" s="22">
        <f t="shared" si="0"/>
      </c>
    </row>
    <row r="77">
      <c r="B77">
        <f>[1]资金台帐!B77&amp;""</f>
      </c>
      <c r="H77">
        <f>[1]资金台帐!H77&amp;""</f>
      </c>
      <c r="J77">
        <f>[1]资金台帐!J77&amp;""</f>
      </c>
      <c r="N77">
        <f>[1]资金台帐!N77</f>
      </c>
      <c r="O77">
        <f>[1]资金台帐!O77&amp;""</f>
      </c>
      <c r="P77">
        <f>[1]资金台帐!P77&amp;""</f>
      </c>
      <c r="Q77">
        <f>[1]资金台帐!Q77&amp;""</f>
      </c>
      <c r="T77">
        <f>[1]资金台帐!T77&amp;""</f>
      </c>
      <c r="U77">
        <f>[1]资金台帐!U77&amp;""</f>
      </c>
      <c r="W77">
        <f>[1]资金台帐!W77&amp;""</f>
      </c>
      <c r="X77">
        <f>[1]资金台帐!X77&amp;""</f>
      </c>
      <c r="AB77">
        <f>[1]资金台帐!AB77</f>
        <v>0</v>
      </c>
      <c r="AC77">
        <f>[1]资金台帐!AC77</f>
        <v>0</v>
      </c>
      <c r="AD77">
        <f>[1]资金台帐!AD77</f>
        <v>0</v>
      </c>
      <c r="AJ77">
        <f>[1]资金台帐!AJ77</f>
        <v>0</v>
      </c>
      <c r="AK77">
        <f>[1]资金台帐!AK77</f>
        <v>0</v>
      </c>
      <c r="BA77" s="22">
        <f t="shared" si="0"/>
      </c>
    </row>
    <row r="78">
      <c r="B78">
        <f>[1]资金台帐!B78&amp;""</f>
      </c>
      <c r="H78">
        <f>[1]资金台帐!H78&amp;""</f>
      </c>
      <c r="J78">
        <f>[1]资金台帐!J78&amp;""</f>
      </c>
      <c r="N78">
        <f>[1]资金台帐!N78</f>
      </c>
      <c r="O78">
        <f>[1]资金台帐!O78&amp;""</f>
      </c>
      <c r="P78">
        <f>[1]资金台帐!P78&amp;""</f>
      </c>
      <c r="Q78">
        <f>[1]资金台帐!Q78&amp;""</f>
      </c>
      <c r="T78">
        <f>[1]资金台帐!T78&amp;""</f>
      </c>
      <c r="U78">
        <f>[1]资金台帐!U78&amp;""</f>
      </c>
      <c r="W78">
        <f>[1]资金台帐!W78&amp;""</f>
      </c>
      <c r="X78">
        <f>[1]资金台帐!X78&amp;""</f>
      </c>
      <c r="AB78">
        <f>[1]资金台帐!AB78</f>
        <v>0</v>
      </c>
      <c r="AC78">
        <f>[1]资金台帐!AC78</f>
        <v>0</v>
      </c>
      <c r="AD78">
        <f>[1]资金台帐!AD78</f>
        <v>0</v>
      </c>
      <c r="AJ78">
        <f>[1]资金台帐!AJ78</f>
        <v>0</v>
      </c>
      <c r="AK78">
        <f>[1]资金台帐!AK78</f>
        <v>0</v>
      </c>
      <c r="BA78" s="22">
        <f t="shared" si="0"/>
      </c>
    </row>
    <row r="79">
      <c r="B79">
        <f>[1]资金台帐!B79&amp;""</f>
      </c>
      <c r="H79">
        <f>[1]资金台帐!H79&amp;""</f>
      </c>
      <c r="J79">
        <f>[1]资金台帐!J79&amp;""</f>
      </c>
      <c r="N79">
        <f>[1]资金台帐!N79</f>
      </c>
      <c r="O79">
        <f>[1]资金台帐!O79&amp;""</f>
      </c>
      <c r="P79">
        <f>[1]资金台帐!P79&amp;""</f>
      </c>
      <c r="Q79">
        <f>[1]资金台帐!Q79&amp;""</f>
      </c>
      <c r="T79">
        <f>[1]资金台帐!T79&amp;""</f>
      </c>
      <c r="U79">
        <f>[1]资金台帐!U79&amp;""</f>
      </c>
      <c r="W79">
        <f>[1]资金台帐!W79&amp;""</f>
      </c>
      <c r="X79">
        <f>[1]资金台帐!X79&amp;""</f>
      </c>
      <c r="AB79">
        <f>[1]资金台帐!AB79</f>
        <v>0</v>
      </c>
      <c r="AC79">
        <f>[1]资金台帐!AC79</f>
        <v>0</v>
      </c>
      <c r="AD79">
        <f>[1]资金台帐!AD79</f>
        <v>0</v>
      </c>
      <c r="AJ79">
        <f>[1]资金台帐!AJ79</f>
        <v>0</v>
      </c>
      <c r="AK79">
        <f>[1]资金台帐!AK79</f>
        <v>0</v>
      </c>
      <c r="BA79" s="22">
        <f t="shared" si="0"/>
      </c>
    </row>
    <row r="80">
      <c r="B80">
        <f>[1]资金台帐!B80&amp;""</f>
      </c>
      <c r="H80">
        <f>[1]资金台帐!H80&amp;""</f>
      </c>
      <c r="J80">
        <f>[1]资金台帐!J80&amp;""</f>
      </c>
      <c r="N80">
        <f>[1]资金台帐!N80</f>
      </c>
      <c r="O80">
        <f>[1]资金台帐!O80&amp;""</f>
      </c>
      <c r="P80">
        <f>[1]资金台帐!P80&amp;""</f>
      </c>
      <c r="Q80">
        <f>[1]资金台帐!Q80&amp;""</f>
      </c>
      <c r="T80">
        <f>[1]资金台帐!T80&amp;""</f>
      </c>
      <c r="U80">
        <f>[1]资金台帐!U80&amp;""</f>
      </c>
      <c r="W80">
        <f>[1]资金台帐!W80&amp;""</f>
      </c>
      <c r="X80">
        <f>[1]资金台帐!X80&amp;""</f>
      </c>
      <c r="AB80">
        <f>[1]资金台帐!AB80</f>
        <v>0</v>
      </c>
      <c r="AC80">
        <f>[1]资金台帐!AC80</f>
        <v>0</v>
      </c>
      <c r="AD80">
        <f>[1]资金台帐!AD80</f>
        <v>0</v>
      </c>
      <c r="AJ80">
        <f>[1]资金台帐!AJ80</f>
        <v>0</v>
      </c>
      <c r="AK80">
        <f>[1]资金台帐!AK80</f>
        <v>0</v>
      </c>
      <c r="BA80" s="22">
        <f t="shared" si="0"/>
      </c>
    </row>
    <row r="81">
      <c r="B81">
        <f>[1]资金台帐!B81&amp;""</f>
      </c>
      <c r="H81">
        <f>[1]资金台帐!H81&amp;""</f>
      </c>
      <c r="J81">
        <f>[1]资金台帐!J81&amp;""</f>
      </c>
      <c r="N81">
        <f>[1]资金台帐!N81</f>
      </c>
      <c r="O81">
        <f>[1]资金台帐!O81&amp;""</f>
      </c>
      <c r="P81">
        <f>[1]资金台帐!P81&amp;""</f>
      </c>
      <c r="Q81">
        <f>[1]资金台帐!Q81&amp;""</f>
      </c>
      <c r="T81">
        <f>[1]资金台帐!T81&amp;""</f>
      </c>
      <c r="U81">
        <f>[1]资金台帐!U81&amp;""</f>
      </c>
      <c r="W81">
        <f>[1]资金台帐!W81&amp;""</f>
      </c>
      <c r="X81">
        <f>[1]资金台帐!X81&amp;""</f>
      </c>
      <c r="AB81">
        <f>[1]资金台帐!AB81</f>
        <v>0</v>
      </c>
      <c r="AC81">
        <f>[1]资金台帐!AC81</f>
        <v>0</v>
      </c>
      <c r="AD81">
        <f>[1]资金台帐!AD81</f>
        <v>0</v>
      </c>
      <c r="AJ81">
        <f>[1]资金台帐!AJ81</f>
        <v>0</v>
      </c>
      <c r="AK81">
        <f>[1]资金台帐!AK81</f>
        <v>0</v>
      </c>
      <c r="BA81" s="22">
        <f t="shared" si="0"/>
      </c>
    </row>
    <row r="82">
      <c r="B82">
        <f>[1]资金台帐!B82&amp;""</f>
      </c>
      <c r="H82">
        <f>[1]资金台帐!H82&amp;""</f>
      </c>
      <c r="J82">
        <f>[1]资金台帐!J82&amp;""</f>
      </c>
      <c r="N82">
        <f>[1]资金台帐!N82</f>
      </c>
      <c r="O82">
        <f>[1]资金台帐!O82&amp;""</f>
      </c>
      <c r="P82">
        <f>[1]资金台帐!P82&amp;""</f>
      </c>
      <c r="Q82">
        <f>[1]资金台帐!Q82&amp;""</f>
      </c>
      <c r="T82">
        <f>[1]资金台帐!T82&amp;""</f>
      </c>
      <c r="U82">
        <f>[1]资金台帐!U82&amp;""</f>
      </c>
      <c r="W82">
        <f>[1]资金台帐!W82&amp;""</f>
      </c>
      <c r="X82">
        <f>[1]资金台帐!X82&amp;""</f>
      </c>
      <c r="AB82">
        <f>[1]资金台帐!AB82</f>
        <v>0</v>
      </c>
      <c r="AC82">
        <f>[1]资金台帐!AC82</f>
        <v>0</v>
      </c>
      <c r="AD82">
        <f>[1]资金台帐!AD82</f>
        <v>0</v>
      </c>
      <c r="AJ82">
        <f>[1]资金台帐!AJ82</f>
        <v>0</v>
      </c>
      <c r="AK82">
        <f>[1]资金台帐!AK82</f>
        <v>0</v>
      </c>
      <c r="BA82" s="22">
        <f t="shared" si="0"/>
      </c>
    </row>
    <row r="83">
      <c r="B83">
        <f>[1]资金台帐!B83&amp;""</f>
      </c>
      <c r="H83">
        <f>[1]资金台帐!H83&amp;""</f>
      </c>
      <c r="J83">
        <f>[1]资金台帐!J83&amp;""</f>
      </c>
      <c r="N83">
        <f>[1]资金台帐!N83</f>
      </c>
      <c r="O83">
        <f>[1]资金台帐!O83&amp;""</f>
      </c>
      <c r="P83">
        <f>[1]资金台帐!P83&amp;""</f>
      </c>
      <c r="Q83">
        <f>[1]资金台帐!Q83&amp;""</f>
      </c>
      <c r="T83">
        <f>[1]资金台帐!T83&amp;""</f>
      </c>
      <c r="U83">
        <f>[1]资金台帐!U83&amp;""</f>
      </c>
      <c r="W83">
        <f>[1]资金台帐!W83&amp;""</f>
      </c>
      <c r="X83">
        <f>[1]资金台帐!X83&amp;""</f>
      </c>
      <c r="AB83">
        <f>[1]资金台帐!AB83</f>
        <v>0</v>
      </c>
      <c r="AC83">
        <f>[1]资金台帐!AC83</f>
        <v>0</v>
      </c>
      <c r="AD83">
        <f>[1]资金台帐!AD83</f>
        <v>0</v>
      </c>
      <c r="AJ83">
        <f>[1]资金台帐!AJ83</f>
        <v>0</v>
      </c>
      <c r="AK83">
        <f>[1]资金台帐!AK83</f>
        <v>0</v>
      </c>
      <c r="BA83" s="22">
        <f t="shared" si="0"/>
      </c>
    </row>
    <row r="84">
      <c r="B84">
        <f>[1]资金台帐!B84&amp;""</f>
      </c>
      <c r="H84">
        <f>[1]资金台帐!H84&amp;""</f>
      </c>
      <c r="J84">
        <f>[1]资金台帐!J84&amp;""</f>
      </c>
      <c r="N84">
        <f>[1]资金台帐!N84</f>
      </c>
      <c r="O84">
        <f>[1]资金台帐!O84&amp;""</f>
      </c>
      <c r="P84">
        <f>[1]资金台帐!P84&amp;""</f>
      </c>
      <c r="Q84">
        <f>[1]资金台帐!Q84&amp;""</f>
      </c>
      <c r="T84">
        <f>[1]资金台帐!T84&amp;""</f>
      </c>
      <c r="U84">
        <f>[1]资金台帐!U84&amp;""</f>
      </c>
      <c r="W84">
        <f>[1]资金台帐!W84&amp;""</f>
      </c>
      <c r="X84">
        <f>[1]资金台帐!X84&amp;""</f>
      </c>
      <c r="AB84">
        <f>[1]资金台帐!AB84</f>
        <v>0</v>
      </c>
      <c r="AC84">
        <f>[1]资金台帐!AC84</f>
        <v>0</v>
      </c>
      <c r="AD84">
        <f>[1]资金台帐!AD84</f>
        <v>0</v>
      </c>
      <c r="AJ84">
        <f>[1]资金台帐!AJ84</f>
        <v>0</v>
      </c>
      <c r="AK84">
        <f>[1]资金台帐!AK84</f>
        <v>0</v>
      </c>
      <c r="BA84" s="22">
        <f t="shared" si="0"/>
      </c>
    </row>
    <row r="85">
      <c r="B85">
        <f>[1]资金台帐!B85&amp;""</f>
      </c>
      <c r="H85">
        <f>[1]资金台帐!H85&amp;""</f>
      </c>
      <c r="J85">
        <f>[1]资金台帐!J85&amp;""</f>
      </c>
      <c r="N85">
        <f>[1]资金台帐!N85</f>
      </c>
      <c r="O85">
        <f>[1]资金台帐!O85&amp;""</f>
      </c>
      <c r="P85">
        <f>[1]资金台帐!P85&amp;""</f>
      </c>
      <c r="Q85">
        <f>[1]资金台帐!Q85&amp;""</f>
      </c>
      <c r="T85">
        <f>[1]资金台帐!T85&amp;""</f>
      </c>
      <c r="U85">
        <f>[1]资金台帐!U85&amp;""</f>
      </c>
      <c r="W85">
        <f>[1]资金台帐!W85&amp;""</f>
      </c>
      <c r="X85">
        <f>[1]资金台帐!X85&amp;""</f>
      </c>
      <c r="AB85">
        <f>[1]资金台帐!AB85</f>
        <v>0</v>
      </c>
      <c r="AC85">
        <f>[1]资金台帐!AC85</f>
        <v>0</v>
      </c>
      <c r="AD85">
        <f>[1]资金台帐!AD85</f>
        <v>0</v>
      </c>
      <c r="AJ85">
        <f>[1]资金台帐!AJ85</f>
        <v>0</v>
      </c>
      <c r="AK85">
        <f>[1]资金台帐!AK85</f>
        <v>0</v>
      </c>
      <c r="BA85" s="22">
        <f t="shared" si="0"/>
      </c>
    </row>
    <row r="86">
      <c r="B86">
        <f>[1]资金台帐!B86&amp;""</f>
      </c>
      <c r="H86">
        <f>[1]资金台帐!H86&amp;""</f>
      </c>
      <c r="J86">
        <f>[1]资金台帐!J86&amp;""</f>
      </c>
      <c r="N86">
        <f>[1]资金台帐!N86</f>
      </c>
      <c r="O86">
        <f>[1]资金台帐!O86&amp;""</f>
      </c>
      <c r="P86">
        <f>[1]资金台帐!P86&amp;""</f>
      </c>
      <c r="Q86">
        <f>[1]资金台帐!Q86&amp;""</f>
      </c>
      <c r="T86">
        <f>[1]资金台帐!T86&amp;""</f>
      </c>
      <c r="U86">
        <f>[1]资金台帐!U86&amp;""</f>
      </c>
      <c r="W86">
        <f>[1]资金台帐!W86&amp;""</f>
      </c>
      <c r="X86">
        <f>[1]资金台帐!X86&amp;""</f>
      </c>
      <c r="AB86">
        <f>[1]资金台帐!AB86</f>
        <v>0</v>
      </c>
      <c r="AC86">
        <f>[1]资金台帐!AC86</f>
        <v>0</v>
      </c>
      <c r="AD86">
        <f>[1]资金台帐!AD86</f>
        <v>0</v>
      </c>
      <c r="AJ86">
        <f>[1]资金台帐!AJ86</f>
        <v>0</v>
      </c>
      <c r="AK86">
        <f>[1]资金台帐!AK86</f>
        <v>0</v>
      </c>
      <c r="BA86" s="22">
        <f t="shared" si="0"/>
      </c>
    </row>
    <row r="87">
      <c r="B87">
        <f>[1]资金台帐!B87&amp;""</f>
      </c>
      <c r="H87">
        <f>[1]资金台帐!H87&amp;""</f>
      </c>
      <c r="J87">
        <f>[1]资金台帐!J87&amp;""</f>
      </c>
      <c r="N87">
        <f>[1]资金台帐!N87</f>
      </c>
      <c r="O87">
        <f>[1]资金台帐!O87&amp;""</f>
      </c>
      <c r="P87">
        <f>[1]资金台帐!P87&amp;""</f>
      </c>
      <c r="Q87">
        <f>[1]资金台帐!Q87&amp;""</f>
      </c>
      <c r="T87">
        <f>[1]资金台帐!T87&amp;""</f>
      </c>
      <c r="U87">
        <f>[1]资金台帐!U87&amp;""</f>
      </c>
      <c r="W87">
        <f>[1]资金台帐!W87&amp;""</f>
      </c>
      <c r="X87">
        <f>[1]资金台帐!X87&amp;""</f>
      </c>
      <c r="AB87">
        <f>[1]资金台帐!AB87</f>
        <v>0</v>
      </c>
      <c r="AC87">
        <f>[1]资金台帐!AC87</f>
        <v>0</v>
      </c>
      <c r="AD87">
        <f>[1]资金台帐!AD87</f>
        <v>0</v>
      </c>
      <c r="AJ87">
        <f>[1]资金台帐!AJ87</f>
        <v>0</v>
      </c>
      <c r="AK87">
        <f>[1]资金台帐!AK87</f>
        <v>0</v>
      </c>
      <c r="BA87" s="22">
        <f t="shared" si="0"/>
      </c>
    </row>
    <row r="88">
      <c r="B88">
        <f>[1]资金台帐!B88&amp;""</f>
      </c>
      <c r="H88">
        <f>[1]资金台帐!H88&amp;""</f>
      </c>
      <c r="J88">
        <f>[1]资金台帐!J88&amp;""</f>
      </c>
      <c r="N88">
        <f>[1]资金台帐!N88</f>
      </c>
      <c r="O88">
        <f>[1]资金台帐!O88&amp;""</f>
      </c>
      <c r="P88">
        <f>[1]资金台帐!P88&amp;""</f>
      </c>
      <c r="Q88">
        <f>[1]资金台帐!Q88&amp;""</f>
      </c>
      <c r="T88">
        <f>[1]资金台帐!T88&amp;""</f>
      </c>
      <c r="U88">
        <f>[1]资金台帐!U88&amp;""</f>
      </c>
      <c r="W88">
        <f>[1]资金台帐!W88&amp;""</f>
      </c>
      <c r="X88">
        <f>[1]资金台帐!X88&amp;""</f>
      </c>
      <c r="AB88">
        <f>[1]资金台帐!AB88</f>
        <v>0</v>
      </c>
      <c r="AC88">
        <f>[1]资金台帐!AC88</f>
        <v>0</v>
      </c>
      <c r="AD88">
        <f>[1]资金台帐!AD88</f>
        <v>0</v>
      </c>
      <c r="AJ88">
        <f>[1]资金台帐!AJ88</f>
        <v>0</v>
      </c>
      <c r="AK88">
        <f>[1]资金台帐!AK88</f>
        <v>0</v>
      </c>
      <c r="BA88" s="22">
        <f t="shared" si="0"/>
      </c>
    </row>
    <row r="89">
      <c r="B89">
        <f>[1]资金台帐!B89&amp;""</f>
      </c>
      <c r="H89">
        <f>[1]资金台帐!H89&amp;""</f>
      </c>
      <c r="J89">
        <f>[1]资金台帐!J89&amp;""</f>
      </c>
      <c r="N89">
        <f>[1]资金台帐!N89</f>
      </c>
      <c r="O89">
        <f>[1]资金台帐!O89&amp;""</f>
      </c>
      <c r="P89">
        <f>[1]资金台帐!P89&amp;""</f>
      </c>
      <c r="Q89">
        <f>[1]资金台帐!Q89&amp;""</f>
      </c>
      <c r="T89">
        <f>[1]资金台帐!T89&amp;""</f>
      </c>
      <c r="U89">
        <f>[1]资金台帐!U89&amp;""</f>
      </c>
      <c r="W89">
        <f>[1]资金台帐!W89&amp;""</f>
      </c>
      <c r="X89">
        <f>[1]资金台帐!X89&amp;""</f>
      </c>
      <c r="AB89">
        <f>[1]资金台帐!AB89</f>
        <v>0</v>
      </c>
      <c r="AC89">
        <f>[1]资金台帐!AC89</f>
        <v>0</v>
      </c>
      <c r="AD89">
        <f>[1]资金台帐!AD89</f>
        <v>0</v>
      </c>
      <c r="AJ89">
        <f>[1]资金台帐!AJ89</f>
        <v>0</v>
      </c>
      <c r="AK89">
        <f>[1]资金台帐!AK89</f>
        <v>0</v>
      </c>
      <c r="BA89" s="22">
        <f t="shared" si="0"/>
      </c>
    </row>
    <row r="90">
      <c r="B90">
        <f>[1]资金台帐!B90&amp;""</f>
      </c>
      <c r="H90">
        <f>[1]资金台帐!H90&amp;""</f>
      </c>
      <c r="J90">
        <f>[1]资金台帐!J90&amp;""</f>
      </c>
      <c r="N90">
        <f>[1]资金台帐!N90</f>
      </c>
      <c r="O90">
        <f>[1]资金台帐!O90&amp;""</f>
      </c>
      <c r="P90">
        <f>[1]资金台帐!P90&amp;""</f>
      </c>
      <c r="Q90">
        <f>[1]资金台帐!Q90&amp;""</f>
      </c>
      <c r="T90">
        <f>[1]资金台帐!T90&amp;""</f>
      </c>
      <c r="U90">
        <f>[1]资金台帐!U90&amp;""</f>
      </c>
      <c r="W90">
        <f>[1]资金台帐!W90&amp;""</f>
      </c>
      <c r="X90">
        <f>[1]资金台帐!X90&amp;""</f>
      </c>
      <c r="AB90">
        <f>[1]资金台帐!AB90</f>
        <v>0</v>
      </c>
      <c r="AC90">
        <f>[1]资金台帐!AC90</f>
        <v>0</v>
      </c>
      <c r="AD90">
        <f>[1]资金台帐!AD90</f>
        <v>0</v>
      </c>
      <c r="AJ90">
        <f>[1]资金台帐!AJ90</f>
        <v>0</v>
      </c>
      <c r="AK90">
        <f>[1]资金台帐!AK90</f>
        <v>0</v>
      </c>
      <c r="BA90" s="22">
        <f t="shared" si="0"/>
      </c>
    </row>
    <row r="91">
      <c r="B91">
        <f>[1]资金台帐!B91&amp;""</f>
      </c>
      <c r="H91">
        <f>[1]资金台帐!H91&amp;""</f>
      </c>
      <c r="J91">
        <f>[1]资金台帐!J91&amp;""</f>
      </c>
      <c r="N91">
        <f>[1]资金台帐!N91</f>
      </c>
      <c r="O91">
        <f>[1]资金台帐!O91&amp;""</f>
      </c>
      <c r="P91">
        <f>[1]资金台帐!P91&amp;""</f>
      </c>
      <c r="Q91">
        <f>[1]资金台帐!Q91&amp;""</f>
      </c>
      <c r="T91">
        <f>[1]资金台帐!T91&amp;""</f>
      </c>
      <c r="U91">
        <f>[1]资金台帐!U91&amp;""</f>
      </c>
      <c r="W91">
        <f>[1]资金台帐!W91&amp;""</f>
      </c>
      <c r="X91">
        <f>[1]资金台帐!X91&amp;""</f>
      </c>
      <c r="AB91">
        <f>[1]资金台帐!AB91</f>
        <v>0</v>
      </c>
      <c r="AC91">
        <f>[1]资金台帐!AC91</f>
        <v>0</v>
      </c>
      <c r="AD91">
        <f>[1]资金台帐!AD91</f>
        <v>0</v>
      </c>
      <c r="AJ91">
        <f>[1]资金台帐!AJ91</f>
        <v>0</v>
      </c>
      <c r="AK91">
        <f>[1]资金台帐!AK91</f>
        <v>0</v>
      </c>
      <c r="BA91" s="22">
        <f t="shared" si="0"/>
      </c>
    </row>
    <row r="92">
      <c r="B92">
        <f>[1]资金台帐!B92&amp;""</f>
      </c>
      <c r="H92">
        <f>[1]资金台帐!H92&amp;""</f>
      </c>
      <c r="J92">
        <f>[1]资金台帐!J92&amp;""</f>
      </c>
      <c r="N92">
        <f>[1]资金台帐!N92</f>
      </c>
      <c r="O92">
        <f>[1]资金台帐!O92&amp;""</f>
      </c>
      <c r="P92">
        <f>[1]资金台帐!P92&amp;""</f>
      </c>
      <c r="Q92">
        <f>[1]资金台帐!Q92&amp;""</f>
      </c>
      <c r="T92">
        <f>[1]资金台帐!T92&amp;""</f>
      </c>
      <c r="U92">
        <f>[1]资金台帐!U92&amp;""</f>
      </c>
      <c r="W92">
        <f>[1]资金台帐!W92&amp;""</f>
      </c>
      <c r="X92">
        <f>[1]资金台帐!X92&amp;""</f>
      </c>
      <c r="AB92">
        <f>[1]资金台帐!AB92</f>
        <v>0</v>
      </c>
      <c r="AC92">
        <f>[1]资金台帐!AC92</f>
        <v>0</v>
      </c>
      <c r="AD92">
        <f>[1]资金台帐!AD92</f>
        <v>0</v>
      </c>
      <c r="AJ92">
        <f>[1]资金台帐!AJ92</f>
        <v>0</v>
      </c>
      <c r="AK92">
        <f>[1]资金台帐!AK92</f>
        <v>0</v>
      </c>
      <c r="BA92" s="22">
        <f t="shared" si="0"/>
      </c>
    </row>
    <row r="93">
      <c r="B93">
        <f>[1]资金台帐!B93&amp;""</f>
      </c>
      <c r="H93">
        <f>[1]资金台帐!H93&amp;""</f>
      </c>
      <c r="J93">
        <f>[1]资金台帐!J93&amp;""</f>
      </c>
      <c r="N93">
        <f>[1]资金台帐!N93</f>
      </c>
      <c r="O93">
        <f>[1]资金台帐!O93&amp;""</f>
      </c>
      <c r="P93">
        <f>[1]资金台帐!P93&amp;""</f>
      </c>
      <c r="Q93">
        <f>[1]资金台帐!Q93&amp;""</f>
      </c>
      <c r="T93">
        <f>[1]资金台帐!T93&amp;""</f>
      </c>
      <c r="U93">
        <f>[1]资金台帐!U93&amp;""</f>
      </c>
      <c r="W93">
        <f>[1]资金台帐!W93&amp;""</f>
      </c>
      <c r="X93">
        <f>[1]资金台帐!X93&amp;""</f>
      </c>
      <c r="AB93">
        <f>[1]资金台帐!AB93</f>
        <v>0</v>
      </c>
      <c r="AC93">
        <f>[1]资金台帐!AC93</f>
        <v>0</v>
      </c>
      <c r="AD93">
        <f>[1]资金台帐!AD93</f>
        <v>0</v>
      </c>
      <c r="AJ93">
        <f>[1]资金台帐!AJ93</f>
        <v>0</v>
      </c>
      <c r="AK93">
        <f>[1]资金台帐!AK93</f>
        <v>0</v>
      </c>
      <c r="BA93" s="22">
        <f t="shared" si="0"/>
      </c>
    </row>
    <row r="94">
      <c r="B94">
        <f>[1]资金台帐!B94&amp;""</f>
      </c>
      <c r="H94">
        <f>[1]资金台帐!H94&amp;""</f>
      </c>
      <c r="J94">
        <f>[1]资金台帐!J94&amp;""</f>
      </c>
      <c r="N94">
        <f>[1]资金台帐!N94</f>
      </c>
      <c r="O94">
        <f>[1]资金台帐!O94&amp;""</f>
      </c>
      <c r="P94">
        <f>[1]资金台帐!P94&amp;""</f>
      </c>
      <c r="Q94">
        <f>[1]资金台帐!Q94&amp;""</f>
      </c>
      <c r="T94">
        <f>[1]资金台帐!T94&amp;""</f>
      </c>
      <c r="U94">
        <f>[1]资金台帐!U94&amp;""</f>
      </c>
      <c r="W94">
        <f>[1]资金台帐!W94&amp;""</f>
      </c>
      <c r="X94">
        <f>[1]资金台帐!X94&amp;""</f>
      </c>
      <c r="AB94">
        <f>[1]资金台帐!AB94</f>
        <v>0</v>
      </c>
      <c r="AC94">
        <f>[1]资金台帐!AC94</f>
        <v>0</v>
      </c>
      <c r="AD94">
        <f>[1]资金台帐!AD94</f>
        <v>0</v>
      </c>
      <c r="AJ94">
        <f>[1]资金台帐!AJ94</f>
        <v>0</v>
      </c>
      <c r="AK94">
        <f>[1]资金台帐!AK94</f>
        <v>0</v>
      </c>
      <c r="BA94" s="22">
        <f t="shared" si="0"/>
      </c>
    </row>
    <row r="95">
      <c r="B95">
        <f>[1]资金台帐!B95&amp;""</f>
      </c>
      <c r="H95">
        <f>[1]资金台帐!H95&amp;""</f>
      </c>
      <c r="J95">
        <f>[1]资金台帐!J95&amp;""</f>
      </c>
      <c r="N95">
        <f>[1]资金台帐!N95</f>
      </c>
      <c r="O95">
        <f>[1]资金台帐!O95&amp;""</f>
      </c>
      <c r="P95">
        <f>[1]资金台帐!P95&amp;""</f>
      </c>
      <c r="Q95">
        <f>[1]资金台帐!Q95&amp;""</f>
      </c>
      <c r="T95">
        <f>[1]资金台帐!T95&amp;""</f>
      </c>
      <c r="U95">
        <f>[1]资金台帐!U95&amp;""</f>
      </c>
      <c r="W95">
        <f>[1]资金台帐!W95&amp;""</f>
      </c>
      <c r="X95">
        <f>[1]资金台帐!X95&amp;""</f>
      </c>
      <c r="AB95">
        <f>[1]资金台帐!AB95</f>
        <v>0</v>
      </c>
      <c r="AC95">
        <f>[1]资金台帐!AC95</f>
        <v>0</v>
      </c>
      <c r="AD95">
        <f>[1]资金台帐!AD95</f>
        <v>0</v>
      </c>
      <c r="AJ95">
        <f>[1]资金台帐!AJ95</f>
        <v>0</v>
      </c>
      <c r="AK95">
        <f>[1]资金台帐!AK95</f>
        <v>0</v>
      </c>
      <c r="BA95" s="22">
        <f t="shared" si="0"/>
      </c>
    </row>
    <row r="96">
      <c r="B96">
        <f>[1]资金台帐!B96&amp;""</f>
      </c>
      <c r="H96">
        <f>[1]资金台帐!H96&amp;""</f>
      </c>
      <c r="J96">
        <f>[1]资金台帐!J96&amp;""</f>
      </c>
      <c r="N96">
        <f>[1]资金台帐!N96</f>
      </c>
      <c r="O96">
        <f>[1]资金台帐!O96&amp;""</f>
      </c>
      <c r="P96">
        <f>[1]资金台帐!P96&amp;""</f>
      </c>
      <c r="Q96">
        <f>[1]资金台帐!Q96&amp;""</f>
      </c>
      <c r="T96">
        <f>[1]资金台帐!T96&amp;""</f>
      </c>
      <c r="U96">
        <f>[1]资金台帐!U96&amp;""</f>
      </c>
      <c r="W96">
        <f>[1]资金台帐!W96&amp;""</f>
      </c>
      <c r="X96">
        <f>[1]资金台帐!X96&amp;""</f>
      </c>
      <c r="AB96">
        <f>[1]资金台帐!AB96</f>
        <v>0</v>
      </c>
      <c r="AC96">
        <f>[1]资金台帐!AC96</f>
        <v>0</v>
      </c>
      <c r="AD96">
        <f>[1]资金台帐!AD96</f>
        <v>0</v>
      </c>
      <c r="AJ96">
        <f>[1]资金台帐!AJ96</f>
        <v>0</v>
      </c>
      <c r="AK96">
        <f>[1]资金台帐!AK96</f>
        <v>0</v>
      </c>
      <c r="BA96" s="22">
        <f t="shared" si="0"/>
      </c>
    </row>
    <row r="97">
      <c r="B97">
        <f>[1]资金台帐!B97&amp;""</f>
      </c>
      <c r="H97">
        <f>[1]资金台帐!H97&amp;""</f>
      </c>
      <c r="J97">
        <f>[1]资金台帐!J97&amp;""</f>
      </c>
      <c r="N97">
        <f>[1]资金台帐!N97</f>
      </c>
      <c r="O97">
        <f>[1]资金台帐!O97&amp;""</f>
      </c>
      <c r="P97">
        <f>[1]资金台帐!P97&amp;""</f>
      </c>
      <c r="Q97">
        <f>[1]资金台帐!Q97&amp;""</f>
      </c>
      <c r="T97">
        <f>[1]资金台帐!T97&amp;""</f>
      </c>
      <c r="U97">
        <f>[1]资金台帐!U97&amp;""</f>
      </c>
      <c r="W97">
        <f>[1]资金台帐!W97&amp;""</f>
      </c>
      <c r="X97">
        <f>[1]资金台帐!X97&amp;""</f>
      </c>
      <c r="AB97">
        <f>[1]资金台帐!AB97</f>
        <v>0</v>
      </c>
      <c r="AC97">
        <f>[1]资金台帐!AC97</f>
        <v>0</v>
      </c>
      <c r="AD97">
        <f>[1]资金台帐!AD97</f>
        <v>0</v>
      </c>
      <c r="AJ97">
        <f>[1]资金台帐!AJ97</f>
        <v>0</v>
      </c>
      <c r="AK97">
        <f>[1]资金台帐!AK97</f>
        <v>0</v>
      </c>
      <c r="BA97" s="22">
        <f t="shared" si="0"/>
      </c>
    </row>
    <row r="98">
      <c r="B98">
        <f>[1]资金台帐!B98&amp;""</f>
      </c>
      <c r="H98">
        <f>[1]资金台帐!H98&amp;""</f>
      </c>
      <c r="J98">
        <f>[1]资金台帐!J98&amp;""</f>
      </c>
      <c r="N98">
        <f>[1]资金台帐!N98</f>
      </c>
      <c r="O98">
        <f>[1]资金台帐!O98&amp;""</f>
      </c>
      <c r="P98">
        <f>[1]资金台帐!P98&amp;""</f>
      </c>
      <c r="Q98">
        <f>[1]资金台帐!Q98&amp;""</f>
      </c>
      <c r="T98">
        <f>[1]资金台帐!T98&amp;""</f>
      </c>
      <c r="U98">
        <f>[1]资金台帐!U98&amp;""</f>
      </c>
      <c r="W98">
        <f>[1]资金台帐!W98&amp;""</f>
      </c>
      <c r="X98">
        <f>[1]资金台帐!X98&amp;""</f>
      </c>
      <c r="AB98">
        <f>[1]资金台帐!AB98</f>
        <v>0</v>
      </c>
      <c r="AC98">
        <f>[1]资金台帐!AC98</f>
        <v>0</v>
      </c>
      <c r="AD98">
        <f>[1]资金台帐!AD98</f>
        <v>0</v>
      </c>
      <c r="AJ98">
        <f>[1]资金台帐!AJ98</f>
        <v>0</v>
      </c>
      <c r="AK98">
        <f>[1]资金台帐!AK98</f>
        <v>0</v>
      </c>
      <c r="BA98" s="22">
        <f t="shared" si="0"/>
      </c>
    </row>
    <row r="99">
      <c r="B99">
        <f>[1]资金台帐!B99&amp;""</f>
      </c>
      <c r="H99">
        <f>[1]资金台帐!H99&amp;""</f>
      </c>
      <c r="J99">
        <f>[1]资金台帐!J99&amp;""</f>
      </c>
      <c r="N99">
        <f>[1]资金台帐!N99</f>
      </c>
      <c r="O99">
        <f>[1]资金台帐!O99&amp;""</f>
      </c>
      <c r="P99">
        <f>[1]资金台帐!P99&amp;""</f>
      </c>
      <c r="Q99">
        <f>[1]资金台帐!Q99&amp;""</f>
      </c>
      <c r="T99">
        <f>[1]资金台帐!T99&amp;""</f>
      </c>
      <c r="U99">
        <f>[1]资金台帐!U99&amp;""</f>
      </c>
      <c r="W99">
        <f>[1]资金台帐!W99&amp;""</f>
      </c>
      <c r="X99">
        <f>[1]资金台帐!X99&amp;""</f>
      </c>
      <c r="AB99">
        <f>[1]资金台帐!AB99</f>
        <v>0</v>
      </c>
      <c r="AC99">
        <f>[1]资金台帐!AC99</f>
        <v>0</v>
      </c>
      <c r="AD99">
        <f>[1]资金台帐!AD99</f>
        <v>0</v>
      </c>
      <c r="AJ99">
        <f>[1]资金台帐!AJ99</f>
        <v>0</v>
      </c>
      <c r="AK99">
        <f>[1]资金台帐!AK99</f>
        <v>0</v>
      </c>
      <c r="BA99" s="22">
        <f t="shared" si="0"/>
      </c>
    </row>
    <row r="100">
      <c r="B100">
        <f>[1]资金台帐!B100&amp;""</f>
      </c>
      <c r="H100">
        <f>[1]资金台帐!H100&amp;""</f>
      </c>
      <c r="J100">
        <f>[1]资金台帐!J100&amp;""</f>
      </c>
      <c r="N100">
        <f>[1]资金台帐!N100</f>
      </c>
      <c r="O100">
        <f>[1]资金台帐!O100&amp;""</f>
      </c>
      <c r="P100">
        <f>[1]资金台帐!P100&amp;""</f>
      </c>
      <c r="Q100">
        <f>[1]资金台帐!Q100&amp;""</f>
      </c>
      <c r="T100">
        <f>[1]资金台帐!T100&amp;""</f>
      </c>
      <c r="U100">
        <f>[1]资金台帐!U100&amp;""</f>
      </c>
      <c r="W100">
        <f>[1]资金台帐!W100&amp;""</f>
      </c>
      <c r="X100">
        <f>[1]资金台帐!X100&amp;""</f>
      </c>
      <c r="AB100">
        <f>[1]资金台帐!AB100</f>
        <v>0</v>
      </c>
      <c r="AC100">
        <f>[1]资金台帐!AC100</f>
        <v>0</v>
      </c>
      <c r="AD100">
        <f>[1]资金台帐!AD100</f>
        <v>0</v>
      </c>
      <c r="AJ100">
        <f>[1]资金台帐!AJ100</f>
        <v>0</v>
      </c>
      <c r="AK100">
        <f>[1]资金台帐!AK100</f>
        <v>0</v>
      </c>
      <c r="BA100" s="22">
        <f t="shared" si="0"/>
      </c>
    </row>
    <row r="101">
      <c r="B101">
        <f>[1]资金台帐!B101&amp;""</f>
      </c>
      <c r="H101">
        <f>[1]资金台帐!H101&amp;""</f>
      </c>
      <c r="J101">
        <f>[1]资金台帐!J101&amp;""</f>
      </c>
      <c r="N101">
        <f>[1]资金台帐!N101</f>
      </c>
      <c r="O101">
        <f>[1]资金台帐!O101&amp;""</f>
      </c>
      <c r="P101">
        <f>[1]资金台帐!P101&amp;""</f>
      </c>
      <c r="Q101">
        <f>[1]资金台帐!Q101&amp;""</f>
      </c>
      <c r="T101">
        <f>[1]资金台帐!T101&amp;""</f>
      </c>
      <c r="U101">
        <f>[1]资金台帐!U101&amp;""</f>
      </c>
      <c r="W101">
        <f>[1]资金台帐!W101&amp;""</f>
      </c>
      <c r="X101">
        <f>[1]资金台帐!X101&amp;""</f>
      </c>
      <c r="AB101">
        <f>[1]资金台帐!AB101</f>
        <v>0</v>
      </c>
      <c r="AC101">
        <f>[1]资金台帐!AC101</f>
        <v>0</v>
      </c>
      <c r="AD101">
        <f>[1]资金台帐!AD101</f>
        <v>0</v>
      </c>
      <c r="AJ101">
        <f>[1]资金台帐!AJ101</f>
        <v>0</v>
      </c>
      <c r="AK101">
        <f>[1]资金台帐!AK101</f>
        <v>0</v>
      </c>
      <c r="BA101" s="22">
        <f t="shared" si="0"/>
      </c>
    </row>
    <row r="102">
      <c r="B102">
        <f>[1]资金台帐!B102&amp;""</f>
      </c>
      <c r="H102">
        <f>[1]资金台帐!H102&amp;""</f>
      </c>
      <c r="J102">
        <f>[1]资金台帐!J102&amp;""</f>
      </c>
      <c r="N102">
        <f>[1]资金台帐!N102</f>
      </c>
      <c r="O102">
        <f>[1]资金台帐!O102&amp;""</f>
      </c>
      <c r="P102">
        <f>[1]资金台帐!P102&amp;""</f>
      </c>
      <c r="Q102">
        <f>[1]资金台帐!Q102&amp;""</f>
      </c>
      <c r="T102">
        <f>[1]资金台帐!T102&amp;""</f>
      </c>
      <c r="U102">
        <f>[1]资金台帐!U102&amp;""</f>
      </c>
      <c r="W102">
        <f>[1]资金台帐!W102&amp;""</f>
      </c>
      <c r="X102">
        <f>[1]资金台帐!X102&amp;""</f>
      </c>
      <c r="AB102">
        <f>[1]资金台帐!AB102</f>
        <v>0</v>
      </c>
      <c r="AC102">
        <f>[1]资金台帐!AC102</f>
        <v>0</v>
      </c>
      <c r="AD102">
        <f>[1]资金台帐!AD102</f>
        <v>0</v>
      </c>
      <c r="AJ102">
        <f>[1]资金台帐!AJ102</f>
        <v>0</v>
      </c>
      <c r="AK102">
        <f>[1]资金台帐!AK102</f>
        <v>0</v>
      </c>
      <c r="BA102" s="22">
        <f t="shared" si="0"/>
      </c>
    </row>
    <row r="103">
      <c r="B103">
        <f>[1]资金台帐!B103&amp;""</f>
      </c>
      <c r="H103">
        <f>[1]资金台帐!H103&amp;""</f>
      </c>
      <c r="J103">
        <f>[1]资金台帐!J103&amp;""</f>
      </c>
      <c r="N103">
        <f>[1]资金台帐!N103</f>
      </c>
      <c r="O103">
        <f>[1]资金台帐!O103&amp;""</f>
      </c>
      <c r="P103">
        <f>[1]资金台帐!P103&amp;""</f>
      </c>
      <c r="Q103">
        <f>[1]资金台帐!Q103&amp;""</f>
      </c>
      <c r="T103">
        <f>[1]资金台帐!T103&amp;""</f>
      </c>
      <c r="U103">
        <f>[1]资金台帐!U103&amp;""</f>
      </c>
      <c r="W103">
        <f>[1]资金台帐!W103&amp;""</f>
      </c>
      <c r="X103">
        <f>[1]资金台帐!X103&amp;""</f>
      </c>
      <c r="AB103">
        <f>[1]资金台帐!AB103</f>
        <v>0</v>
      </c>
      <c r="AC103">
        <f>[1]资金台帐!AC103</f>
        <v>0</v>
      </c>
      <c r="AD103">
        <f>[1]资金台帐!AD103</f>
        <v>0</v>
      </c>
      <c r="AJ103">
        <f>[1]资金台帐!AJ103</f>
        <v>0</v>
      </c>
      <c r="AK103">
        <f>[1]资金台帐!AK103</f>
        <v>0</v>
      </c>
      <c r="BA103" s="22">
        <f t="shared" si="0"/>
      </c>
    </row>
    <row r="104">
      <c r="B104">
        <f>[1]资金台帐!B104&amp;""</f>
      </c>
      <c r="H104">
        <f>[1]资金台帐!H104&amp;""</f>
      </c>
      <c r="J104">
        <f>[1]资金台帐!J104&amp;""</f>
      </c>
      <c r="N104">
        <f>[1]资金台帐!N104</f>
      </c>
      <c r="O104">
        <f>[1]资金台帐!O104&amp;""</f>
      </c>
      <c r="P104">
        <f>[1]资金台帐!P104&amp;""</f>
      </c>
      <c r="Q104">
        <f>[1]资金台帐!Q104&amp;""</f>
      </c>
      <c r="T104">
        <f>[1]资金台帐!T104&amp;""</f>
      </c>
      <c r="U104">
        <f>[1]资金台帐!U104&amp;""</f>
      </c>
      <c r="W104">
        <f>[1]资金台帐!W104&amp;""</f>
      </c>
      <c r="X104">
        <f>[1]资金台帐!X104&amp;""</f>
      </c>
      <c r="AB104">
        <f>[1]资金台帐!AB104</f>
        <v>0</v>
      </c>
      <c r="AC104">
        <f>[1]资金台帐!AC104</f>
        <v>0</v>
      </c>
      <c r="AD104">
        <f>[1]资金台帐!AD104</f>
        <v>0</v>
      </c>
      <c r="AJ104">
        <f>[1]资金台帐!AJ104</f>
        <v>0</v>
      </c>
      <c r="AK104">
        <f>[1]资金台帐!AK104</f>
        <v>0</v>
      </c>
      <c r="BA104" s="22">
        <f t="shared" si="0"/>
      </c>
    </row>
    <row r="105">
      <c r="B105">
        <f>[1]资金台帐!B105&amp;""</f>
      </c>
      <c r="H105">
        <f>[1]资金台帐!H105&amp;""</f>
      </c>
      <c r="J105">
        <f>[1]资金台帐!J105&amp;""</f>
      </c>
      <c r="N105">
        <f>[1]资金台帐!N105</f>
      </c>
      <c r="O105">
        <f>[1]资金台帐!O105&amp;""</f>
      </c>
      <c r="P105">
        <f>[1]资金台帐!P105&amp;""</f>
      </c>
      <c r="Q105">
        <f>[1]资金台帐!Q105&amp;""</f>
      </c>
      <c r="T105">
        <f>[1]资金台帐!T105&amp;""</f>
      </c>
      <c r="U105">
        <f>[1]资金台帐!U105&amp;""</f>
      </c>
      <c r="W105">
        <f>[1]资金台帐!W105&amp;""</f>
      </c>
      <c r="X105">
        <f>[1]资金台帐!X105&amp;""</f>
      </c>
      <c r="AB105">
        <f>[1]资金台帐!AB105</f>
        <v>0</v>
      </c>
      <c r="AC105">
        <f>[1]资金台帐!AC105</f>
        <v>0</v>
      </c>
      <c r="AD105">
        <f>[1]资金台帐!AD105</f>
        <v>0</v>
      </c>
      <c r="AJ105">
        <f>[1]资金台帐!AJ105</f>
        <v>0</v>
      </c>
      <c r="AK105">
        <f>[1]资金台帐!AK105</f>
        <v>0</v>
      </c>
      <c r="BA105" s="22">
        <f t="shared" si="0"/>
      </c>
    </row>
    <row r="106">
      <c r="B106">
        <f>[1]资金台帐!B106&amp;""</f>
      </c>
      <c r="H106">
        <f>[1]资金台帐!H106&amp;""</f>
      </c>
      <c r="J106">
        <f>[1]资金台帐!J106&amp;""</f>
      </c>
      <c r="N106">
        <f>[1]资金台帐!N106</f>
      </c>
      <c r="O106">
        <f>[1]资金台帐!O106&amp;""</f>
      </c>
      <c r="P106">
        <f>[1]资金台帐!P106&amp;""</f>
      </c>
      <c r="Q106">
        <f>[1]资金台帐!Q106&amp;""</f>
      </c>
      <c r="T106">
        <f>[1]资金台帐!T106&amp;""</f>
      </c>
      <c r="U106">
        <f>[1]资金台帐!U106&amp;""</f>
      </c>
      <c r="W106">
        <f>[1]资金台帐!W106&amp;""</f>
      </c>
      <c r="X106">
        <f>[1]资金台帐!X106&amp;""</f>
      </c>
      <c r="AB106">
        <f>[1]资金台帐!AB106</f>
        <v>0</v>
      </c>
      <c r="AC106">
        <f>[1]资金台帐!AC106</f>
        <v>0</v>
      </c>
      <c r="AD106">
        <f>[1]资金台帐!AD106</f>
        <v>0</v>
      </c>
      <c r="AJ106">
        <f>[1]资金台帐!AJ106</f>
        <v>0</v>
      </c>
      <c r="AK106">
        <f>[1]资金台帐!AK106</f>
        <v>0</v>
      </c>
      <c r="BA106" s="22">
        <f t="shared" si="0"/>
      </c>
    </row>
    <row r="107">
      <c r="B107">
        <f>[1]资金台帐!B107&amp;""</f>
      </c>
      <c r="H107">
        <f>[1]资金台帐!H107&amp;""</f>
      </c>
      <c r="J107">
        <f>[1]资金台帐!J107&amp;""</f>
      </c>
      <c r="N107">
        <f>[1]资金台帐!N107</f>
      </c>
      <c r="O107">
        <f>[1]资金台帐!O107&amp;""</f>
      </c>
      <c r="P107">
        <f>[1]资金台帐!P107&amp;""</f>
      </c>
      <c r="Q107">
        <f>[1]资金台帐!Q107&amp;""</f>
      </c>
      <c r="T107">
        <f>[1]资金台帐!T107&amp;""</f>
      </c>
      <c r="U107">
        <f>[1]资金台帐!U107&amp;""</f>
      </c>
      <c r="W107">
        <f>[1]资金台帐!W107&amp;""</f>
      </c>
      <c r="X107">
        <f>[1]资金台帐!X107&amp;""</f>
      </c>
      <c r="AB107">
        <f>[1]资金台帐!AB107</f>
        <v>0</v>
      </c>
      <c r="AC107">
        <f>[1]资金台帐!AC107</f>
        <v>0</v>
      </c>
      <c r="AD107">
        <f>[1]资金台帐!AD107</f>
        <v>0</v>
      </c>
      <c r="AJ107">
        <f>[1]资金台帐!AJ107</f>
        <v>0</v>
      </c>
      <c r="AK107">
        <f>[1]资金台帐!AK107</f>
        <v>0</v>
      </c>
      <c r="BA107" s="22">
        <f t="shared" si="0"/>
      </c>
    </row>
    <row r="108">
      <c r="B108">
        <f>[1]资金台帐!B108&amp;""</f>
      </c>
      <c r="H108">
        <f>[1]资金台帐!H108&amp;""</f>
      </c>
      <c r="J108">
        <f>[1]资金台帐!J108&amp;""</f>
      </c>
      <c r="N108">
        <f>[1]资金台帐!N108</f>
      </c>
      <c r="O108">
        <f>[1]资金台帐!O108&amp;""</f>
      </c>
      <c r="P108">
        <f>[1]资金台帐!P108&amp;""</f>
      </c>
      <c r="Q108">
        <f>[1]资金台帐!Q108&amp;""</f>
      </c>
      <c r="T108">
        <f>[1]资金台帐!T108&amp;""</f>
      </c>
      <c r="U108">
        <f>[1]资金台帐!U108&amp;""</f>
      </c>
      <c r="W108">
        <f>[1]资金台帐!W108&amp;""</f>
      </c>
      <c r="X108">
        <f>[1]资金台帐!X108&amp;""</f>
      </c>
      <c r="AB108">
        <f>[1]资金台帐!AB108</f>
        <v>0</v>
      </c>
      <c r="AC108">
        <f>[1]资金台帐!AC108</f>
        <v>0</v>
      </c>
      <c r="AD108">
        <f>[1]资金台帐!AD108</f>
        <v>0</v>
      </c>
      <c r="AJ108">
        <f>[1]资金台帐!AJ108</f>
        <v>0</v>
      </c>
      <c r="AK108">
        <f>[1]资金台帐!AK108</f>
        <v>0</v>
      </c>
      <c r="BA108" s="22">
        <f t="shared" si="0"/>
      </c>
    </row>
    <row r="109">
      <c r="B109">
        <f>[1]资金台帐!B109&amp;""</f>
      </c>
      <c r="H109">
        <f>[1]资金台帐!H109&amp;""</f>
      </c>
      <c r="J109">
        <f>[1]资金台帐!J109&amp;""</f>
      </c>
      <c r="N109">
        <f>[1]资金台帐!N109</f>
      </c>
      <c r="O109">
        <f>[1]资金台帐!O109&amp;""</f>
      </c>
      <c r="P109">
        <f>[1]资金台帐!P109&amp;""</f>
      </c>
      <c r="Q109">
        <f>[1]资金台帐!Q109&amp;""</f>
      </c>
      <c r="T109">
        <f>[1]资金台帐!T109&amp;""</f>
      </c>
      <c r="U109">
        <f>[1]资金台帐!U109&amp;""</f>
      </c>
      <c r="W109">
        <f>[1]资金台帐!W109&amp;""</f>
      </c>
      <c r="X109">
        <f>[1]资金台帐!X109&amp;""</f>
      </c>
      <c r="AB109">
        <f>[1]资金台帐!AB109</f>
        <v>0</v>
      </c>
      <c r="AC109">
        <f>[1]资金台帐!AC109</f>
        <v>0</v>
      </c>
      <c r="AD109">
        <f>[1]资金台帐!AD109</f>
        <v>0</v>
      </c>
      <c r="AJ109">
        <f>[1]资金台帐!AJ109</f>
        <v>0</v>
      </c>
      <c r="AK109">
        <f>[1]资金台帐!AK109</f>
        <v>0</v>
      </c>
      <c r="BA109" s="22">
        <f t="shared" si="0"/>
      </c>
    </row>
    <row r="110">
      <c r="B110">
        <f>[1]资金台帐!B110&amp;""</f>
      </c>
      <c r="H110">
        <f>[1]资金台帐!H110&amp;""</f>
      </c>
      <c r="J110">
        <f>[1]资金台帐!J110&amp;""</f>
      </c>
      <c r="N110">
        <f>[1]资金台帐!N110</f>
      </c>
      <c r="O110">
        <f>[1]资金台帐!O110&amp;""</f>
      </c>
      <c r="P110">
        <f>[1]资金台帐!P110&amp;""</f>
      </c>
      <c r="Q110">
        <f>[1]资金台帐!Q110&amp;""</f>
      </c>
      <c r="T110">
        <f>[1]资金台帐!T110&amp;""</f>
      </c>
      <c r="U110">
        <f>[1]资金台帐!U110&amp;""</f>
      </c>
      <c r="W110">
        <f>[1]资金台帐!W110&amp;""</f>
      </c>
      <c r="X110">
        <f>[1]资金台帐!X110&amp;""</f>
      </c>
      <c r="AB110">
        <f>[1]资金台帐!AB110</f>
        <v>0</v>
      </c>
      <c r="AC110">
        <f>[1]资金台帐!AC110</f>
        <v>0</v>
      </c>
      <c r="AD110">
        <f>[1]资金台帐!AD110</f>
        <v>0</v>
      </c>
      <c r="AJ110">
        <f>[1]资金台帐!AJ110</f>
        <v>0</v>
      </c>
      <c r="AK110">
        <f>[1]资金台帐!AK110</f>
        <v>0</v>
      </c>
      <c r="BA110" s="22">
        <f t="shared" si="0"/>
      </c>
    </row>
    <row r="111">
      <c r="B111">
        <f>[1]资金台帐!B111&amp;""</f>
      </c>
      <c r="H111">
        <f>[1]资金台帐!H111&amp;""</f>
      </c>
      <c r="J111">
        <f>[1]资金台帐!J111&amp;""</f>
      </c>
      <c r="N111">
        <f>[1]资金台帐!N111</f>
      </c>
      <c r="O111">
        <f>[1]资金台帐!O111&amp;""</f>
      </c>
      <c r="P111">
        <f>[1]资金台帐!P111&amp;""</f>
      </c>
      <c r="Q111">
        <f>[1]资金台帐!Q111&amp;""</f>
      </c>
      <c r="T111">
        <f>[1]资金台帐!T111&amp;""</f>
      </c>
      <c r="U111">
        <f>[1]资金台帐!U111&amp;""</f>
      </c>
      <c r="W111">
        <f>[1]资金台帐!W111&amp;""</f>
      </c>
      <c r="X111">
        <f>[1]资金台帐!X111&amp;""</f>
      </c>
      <c r="AB111">
        <f>[1]资金台帐!AB111</f>
        <v>0</v>
      </c>
      <c r="AC111">
        <f>[1]资金台帐!AC111</f>
        <v>0</v>
      </c>
      <c r="AD111">
        <f>[1]资金台帐!AD111</f>
        <v>0</v>
      </c>
      <c r="AJ111">
        <f>[1]资金台帐!AJ111</f>
        <v>0</v>
      </c>
      <c r="AK111">
        <f>[1]资金台帐!AK111</f>
        <v>0</v>
      </c>
      <c r="BA111" s="22">
        <f t="shared" si="0"/>
      </c>
    </row>
    <row r="112">
      <c r="B112">
        <f>[1]资金台帐!B112&amp;""</f>
      </c>
      <c r="H112">
        <f>[1]资金台帐!H112&amp;""</f>
      </c>
      <c r="J112">
        <f>[1]资金台帐!J112&amp;""</f>
      </c>
      <c r="N112">
        <f>[1]资金台帐!N112</f>
      </c>
      <c r="O112">
        <f>[1]资金台帐!O112&amp;""</f>
      </c>
      <c r="P112">
        <f>[1]资金台帐!P112&amp;""</f>
      </c>
      <c r="Q112">
        <f>[1]资金台帐!Q112&amp;""</f>
      </c>
      <c r="T112">
        <f>[1]资金台帐!T112&amp;""</f>
      </c>
      <c r="U112">
        <f>[1]资金台帐!U112&amp;""</f>
      </c>
      <c r="W112">
        <f>[1]资金台帐!W112&amp;""</f>
      </c>
      <c r="X112">
        <f>[1]资金台帐!X112&amp;""</f>
      </c>
      <c r="AB112">
        <f>[1]资金台帐!AB112</f>
        <v>0</v>
      </c>
      <c r="AC112">
        <f>[1]资金台帐!AC112</f>
        <v>0</v>
      </c>
      <c r="AD112">
        <f>[1]资金台帐!AD112</f>
        <v>0</v>
      </c>
      <c r="AJ112">
        <f>[1]资金台帐!AJ112</f>
        <v>0</v>
      </c>
      <c r="AK112">
        <f>[1]资金台帐!AK112</f>
        <v>0</v>
      </c>
      <c r="BA112" s="22">
        <f t="shared" si="0"/>
      </c>
    </row>
    <row r="113">
      <c r="B113">
        <f>[1]资金台帐!B113&amp;""</f>
      </c>
      <c r="H113">
        <f>[1]资金台帐!H113&amp;""</f>
      </c>
      <c r="J113">
        <f>[1]资金台帐!J113&amp;""</f>
      </c>
      <c r="N113">
        <f>[1]资金台帐!N113</f>
      </c>
      <c r="O113">
        <f>[1]资金台帐!O113&amp;""</f>
      </c>
      <c r="P113">
        <f>[1]资金台帐!P113&amp;""</f>
      </c>
      <c r="Q113">
        <f>[1]资金台帐!Q113&amp;""</f>
      </c>
      <c r="T113">
        <f>[1]资金台帐!T113&amp;""</f>
      </c>
      <c r="U113">
        <f>[1]资金台帐!U113&amp;""</f>
      </c>
      <c r="W113">
        <f>[1]资金台帐!W113&amp;""</f>
      </c>
      <c r="X113">
        <f>[1]资金台帐!X113&amp;""</f>
      </c>
      <c r="AB113">
        <f>[1]资金台帐!AB113</f>
        <v>0</v>
      </c>
      <c r="AC113">
        <f>[1]资金台帐!AC113</f>
        <v>0</v>
      </c>
      <c r="AD113">
        <f>[1]资金台帐!AD113</f>
        <v>0</v>
      </c>
      <c r="AJ113">
        <f>[1]资金台帐!AJ113</f>
        <v>0</v>
      </c>
      <c r="AK113">
        <f>[1]资金台帐!AK113</f>
        <v>0</v>
      </c>
      <c r="BA113" s="22">
        <f t="shared" si="0"/>
      </c>
    </row>
    <row r="114">
      <c r="B114">
        <f>[1]资金台帐!B114&amp;""</f>
      </c>
      <c r="H114">
        <f>[1]资金台帐!H114&amp;""</f>
      </c>
      <c r="J114">
        <f>[1]资金台帐!J114&amp;""</f>
      </c>
      <c r="N114">
        <f>[1]资金台帐!N114</f>
      </c>
      <c r="O114">
        <f>[1]资金台帐!O114&amp;""</f>
      </c>
      <c r="P114">
        <f>[1]资金台帐!P114&amp;""</f>
      </c>
      <c r="Q114">
        <f>[1]资金台帐!Q114&amp;""</f>
      </c>
      <c r="T114">
        <f>[1]资金台帐!T114&amp;""</f>
      </c>
      <c r="U114">
        <f>[1]资金台帐!U114&amp;""</f>
      </c>
      <c r="W114">
        <f>[1]资金台帐!W114&amp;""</f>
      </c>
      <c r="X114">
        <f>[1]资金台帐!X114&amp;""</f>
      </c>
      <c r="AB114">
        <f>[1]资金台帐!AB114</f>
        <v>0</v>
      </c>
      <c r="AC114">
        <f>[1]资金台帐!AC114</f>
        <v>0</v>
      </c>
      <c r="AD114">
        <f>[1]资金台帐!AD114</f>
        <v>0</v>
      </c>
      <c r="AJ114">
        <f>[1]资金台帐!AJ114</f>
        <v>0</v>
      </c>
      <c r="AK114">
        <f>[1]资金台帐!AK114</f>
        <v>0</v>
      </c>
      <c r="BA114" s="22">
        <f t="shared" si="0"/>
      </c>
    </row>
    <row r="115">
      <c r="B115">
        <f>[1]资金台帐!B115&amp;""</f>
      </c>
      <c r="H115">
        <f>[1]资金台帐!H115&amp;""</f>
      </c>
      <c r="J115">
        <f>[1]资金台帐!J115&amp;""</f>
      </c>
      <c r="N115">
        <f>[1]资金台帐!N115</f>
      </c>
      <c r="O115">
        <f>[1]资金台帐!O115&amp;""</f>
      </c>
      <c r="P115">
        <f>[1]资金台帐!P115&amp;""</f>
      </c>
      <c r="Q115">
        <f>[1]资金台帐!Q115&amp;""</f>
      </c>
      <c r="T115">
        <f>[1]资金台帐!T115&amp;""</f>
      </c>
      <c r="U115">
        <f>[1]资金台帐!U115&amp;""</f>
      </c>
      <c r="W115">
        <f>[1]资金台帐!W115&amp;""</f>
      </c>
      <c r="X115">
        <f>[1]资金台帐!X115&amp;""</f>
      </c>
      <c r="AB115">
        <f>[1]资金台帐!AB115</f>
        <v>0</v>
      </c>
      <c r="AC115">
        <f>[1]资金台帐!AC115</f>
        <v>0</v>
      </c>
      <c r="AD115">
        <f>[1]资金台帐!AD115</f>
        <v>0</v>
      </c>
      <c r="AJ115">
        <f>[1]资金台帐!AJ115</f>
        <v>0</v>
      </c>
      <c r="AK115">
        <f>[1]资金台帐!AK115</f>
        <v>0</v>
      </c>
      <c r="BA115" s="22">
        <f t="shared" si="0"/>
      </c>
    </row>
    <row r="116">
      <c r="B116">
        <f>[1]资金台帐!B116&amp;""</f>
      </c>
      <c r="H116">
        <f>[1]资金台帐!H116&amp;""</f>
      </c>
      <c r="J116">
        <f>[1]资金台帐!J116&amp;""</f>
      </c>
      <c r="N116">
        <f>[1]资金台帐!N116</f>
      </c>
      <c r="O116">
        <f>[1]资金台帐!O116&amp;""</f>
      </c>
      <c r="P116">
        <f>[1]资金台帐!P116&amp;""</f>
      </c>
      <c r="Q116">
        <f>[1]资金台帐!Q116&amp;""</f>
      </c>
      <c r="T116">
        <f>[1]资金台帐!T116&amp;""</f>
      </c>
      <c r="U116">
        <f>[1]资金台帐!U116&amp;""</f>
      </c>
      <c r="W116">
        <f>[1]资金台帐!W116&amp;""</f>
      </c>
      <c r="X116">
        <f>[1]资金台帐!X116&amp;""</f>
      </c>
      <c r="AB116">
        <f>[1]资金台帐!AB116</f>
        <v>0</v>
      </c>
      <c r="AC116">
        <f>[1]资金台帐!AC116</f>
        <v>0</v>
      </c>
      <c r="AD116">
        <f>[1]资金台帐!AD116</f>
        <v>0</v>
      </c>
      <c r="AJ116">
        <f>[1]资金台帐!AJ116</f>
        <v>0</v>
      </c>
      <c r="AK116">
        <f>[1]资金台帐!AK116</f>
        <v>0</v>
      </c>
      <c r="BA116" s="22">
        <f t="shared" si="0"/>
      </c>
    </row>
    <row r="117">
      <c r="B117">
        <f>[1]资金台帐!B117&amp;""</f>
      </c>
      <c r="H117">
        <f>[1]资金台帐!H117&amp;""</f>
      </c>
      <c r="J117">
        <f>[1]资金台帐!J117&amp;""</f>
      </c>
      <c r="N117">
        <f>[1]资金台帐!N117</f>
      </c>
      <c r="O117">
        <f>[1]资金台帐!O117&amp;""</f>
      </c>
      <c r="P117">
        <f>[1]资金台帐!P117&amp;""</f>
      </c>
      <c r="Q117">
        <f>[1]资金台帐!Q117&amp;""</f>
      </c>
      <c r="T117">
        <f>[1]资金台帐!T117&amp;""</f>
      </c>
      <c r="U117">
        <f>[1]资金台帐!U117&amp;""</f>
      </c>
      <c r="W117">
        <f>[1]资金台帐!W117&amp;""</f>
      </c>
      <c r="X117">
        <f>[1]资金台帐!X117&amp;""</f>
      </c>
      <c r="AB117">
        <f>[1]资金台帐!AB117</f>
        <v>0</v>
      </c>
      <c r="AC117">
        <f>[1]资金台帐!AC117</f>
        <v>0</v>
      </c>
      <c r="AD117">
        <f>[1]资金台帐!AD117</f>
        <v>0</v>
      </c>
      <c r="AJ117">
        <f>[1]资金台帐!AJ117</f>
        <v>0</v>
      </c>
      <c r="AK117">
        <f>[1]资金台帐!AK117</f>
        <v>0</v>
      </c>
      <c r="BA117" s="22">
        <f t="shared" si="0"/>
      </c>
    </row>
    <row r="118">
      <c r="B118">
        <f>[1]资金台帐!B118&amp;""</f>
      </c>
      <c r="H118">
        <f>[1]资金台帐!H118&amp;""</f>
      </c>
      <c r="J118">
        <f>[1]资金台帐!J118&amp;""</f>
      </c>
      <c r="N118">
        <f>[1]资金台帐!N118</f>
      </c>
      <c r="O118">
        <f>[1]资金台帐!O118&amp;""</f>
      </c>
      <c r="P118">
        <f>[1]资金台帐!P118&amp;""</f>
      </c>
      <c r="Q118">
        <f>[1]资金台帐!Q118&amp;""</f>
      </c>
      <c r="T118">
        <f>[1]资金台帐!T118&amp;""</f>
      </c>
      <c r="U118">
        <f>[1]资金台帐!U118&amp;""</f>
      </c>
      <c r="W118">
        <f>[1]资金台帐!W118&amp;""</f>
      </c>
      <c r="X118">
        <f>[1]资金台帐!X118&amp;""</f>
      </c>
      <c r="AB118">
        <f>[1]资金台帐!AB118</f>
        <v>0</v>
      </c>
      <c r="AC118">
        <f>[1]资金台帐!AC118</f>
        <v>0</v>
      </c>
      <c r="AD118">
        <f>[1]资金台帐!AD118</f>
        <v>0</v>
      </c>
      <c r="AJ118">
        <f>[1]资金台帐!AJ118</f>
        <v>0</v>
      </c>
      <c r="AK118">
        <f>[1]资金台帐!AK118</f>
        <v>0</v>
      </c>
      <c r="BA118" s="22">
        <f t="shared" si="0"/>
      </c>
    </row>
    <row r="119">
      <c r="B119">
        <f>[1]资金台帐!B119&amp;""</f>
      </c>
      <c r="H119">
        <f>[1]资金台帐!H119&amp;""</f>
      </c>
      <c r="J119">
        <f>[1]资金台帐!J119&amp;""</f>
      </c>
      <c r="N119">
        <f>[1]资金台帐!N119</f>
      </c>
      <c r="O119">
        <f>[1]资金台帐!O119&amp;""</f>
      </c>
      <c r="P119">
        <f>[1]资金台帐!P119&amp;""</f>
      </c>
      <c r="Q119">
        <f>[1]资金台帐!Q119&amp;""</f>
      </c>
      <c r="T119">
        <f>[1]资金台帐!T119&amp;""</f>
      </c>
      <c r="U119">
        <f>[1]资金台帐!U119&amp;""</f>
      </c>
      <c r="W119">
        <f>[1]资金台帐!W119&amp;""</f>
      </c>
      <c r="X119">
        <f>[1]资金台帐!X119&amp;""</f>
      </c>
      <c r="AB119">
        <f>[1]资金台帐!AB119</f>
        <v>0</v>
      </c>
      <c r="AC119">
        <f>[1]资金台帐!AC119</f>
        <v>0</v>
      </c>
      <c r="AD119">
        <f>[1]资金台帐!AD119</f>
        <v>0</v>
      </c>
      <c r="AJ119">
        <f>[1]资金台帐!AJ119</f>
        <v>0</v>
      </c>
      <c r="AK119">
        <f>[1]资金台帐!AK119</f>
        <v>0</v>
      </c>
      <c r="BA119" s="22">
        <f t="shared" si="0"/>
      </c>
    </row>
    <row r="120">
      <c r="B120">
        <f>[1]资金台帐!B120&amp;""</f>
      </c>
      <c r="H120">
        <f>[1]资金台帐!H120&amp;""</f>
      </c>
      <c r="J120">
        <f>[1]资金台帐!J120&amp;""</f>
      </c>
      <c r="N120">
        <f>[1]资金台帐!N120</f>
      </c>
      <c r="O120">
        <f>[1]资金台帐!O120&amp;""</f>
      </c>
      <c r="P120">
        <f>[1]资金台帐!P120&amp;""</f>
      </c>
      <c r="Q120">
        <f>[1]资金台帐!Q120&amp;""</f>
      </c>
      <c r="T120">
        <f>[1]资金台帐!T120&amp;""</f>
      </c>
      <c r="U120">
        <f>[1]资金台帐!U120&amp;""</f>
      </c>
      <c r="W120">
        <f>[1]资金台帐!W120&amp;""</f>
      </c>
      <c r="X120">
        <f>[1]资金台帐!X120&amp;""</f>
      </c>
      <c r="AB120">
        <f>[1]资金台帐!AB120</f>
        <v>0</v>
      </c>
      <c r="AC120">
        <f>[1]资金台帐!AC120</f>
        <v>0</v>
      </c>
      <c r="AD120">
        <f>[1]资金台帐!AD120</f>
        <v>0</v>
      </c>
      <c r="AJ120">
        <f>[1]资金台帐!AJ120</f>
        <v>0</v>
      </c>
      <c r="AK120">
        <f>[1]资金台帐!AK120</f>
        <v>0</v>
      </c>
      <c r="BA120" s="22">
        <f t="shared" si="0"/>
      </c>
    </row>
    <row r="121">
      <c r="B121">
        <f>[1]资金台帐!B121&amp;""</f>
      </c>
      <c r="H121">
        <f>[1]资金台帐!H121&amp;""</f>
      </c>
      <c r="J121">
        <f>[1]资金台帐!J121&amp;""</f>
      </c>
      <c r="N121">
        <f>[1]资金台帐!N121</f>
      </c>
      <c r="O121">
        <f>[1]资金台帐!O121&amp;""</f>
      </c>
      <c r="P121">
        <f>[1]资金台帐!P121&amp;""</f>
      </c>
      <c r="Q121">
        <f>[1]资金台帐!Q121&amp;""</f>
      </c>
      <c r="T121">
        <f>[1]资金台帐!T121&amp;""</f>
      </c>
      <c r="U121">
        <f>[1]资金台帐!U121&amp;""</f>
      </c>
      <c r="W121">
        <f>[1]资金台帐!W121&amp;""</f>
      </c>
      <c r="X121">
        <f>[1]资金台帐!X121&amp;""</f>
      </c>
      <c r="AB121">
        <f>[1]资金台帐!AB121</f>
        <v>0</v>
      </c>
      <c r="AC121">
        <f>[1]资金台帐!AC121</f>
        <v>0</v>
      </c>
      <c r="AD121">
        <f>[1]资金台帐!AD121</f>
        <v>0</v>
      </c>
      <c r="AJ121">
        <f>[1]资金台帐!AJ121</f>
        <v>0</v>
      </c>
      <c r="AK121">
        <f>[1]资金台帐!AK121</f>
        <v>0</v>
      </c>
      <c r="BA121" s="22">
        <f t="shared" si="0"/>
      </c>
    </row>
    <row r="122">
      <c r="B122">
        <f>[1]资金台帐!B122&amp;""</f>
      </c>
      <c r="H122">
        <f>[1]资金台帐!H122&amp;""</f>
      </c>
      <c r="J122">
        <f>[1]资金台帐!J122&amp;""</f>
      </c>
      <c r="N122">
        <f>[1]资金台帐!N122</f>
      </c>
      <c r="O122">
        <f>[1]资金台帐!O122&amp;""</f>
      </c>
      <c r="P122">
        <f>[1]资金台帐!P122&amp;""</f>
      </c>
      <c r="Q122">
        <f>[1]资金台帐!Q122&amp;""</f>
      </c>
      <c r="T122">
        <f>[1]资金台帐!T122&amp;""</f>
      </c>
      <c r="U122">
        <f>[1]资金台帐!U122&amp;""</f>
      </c>
      <c r="W122">
        <f>[1]资金台帐!W122&amp;""</f>
      </c>
      <c r="X122">
        <f>[1]资金台帐!X122&amp;""</f>
      </c>
      <c r="AB122">
        <f>[1]资金台帐!AB122</f>
        <v>0</v>
      </c>
      <c r="AC122">
        <f>[1]资金台帐!AC122</f>
        <v>0</v>
      </c>
      <c r="AD122">
        <f>[1]资金台帐!AD122</f>
        <v>0</v>
      </c>
      <c r="AJ122">
        <f>[1]资金台帐!AJ122</f>
        <v>0</v>
      </c>
      <c r="AK122">
        <f>[1]资金台帐!AK122</f>
        <v>0</v>
      </c>
      <c r="BA122" s="22">
        <f t="shared" si="0"/>
      </c>
    </row>
    <row r="123">
      <c r="B123">
        <f>[1]资金台帐!B123&amp;""</f>
      </c>
      <c r="H123">
        <f>[1]资金台帐!H123&amp;""</f>
      </c>
      <c r="J123">
        <f>[1]资金台帐!J123&amp;""</f>
      </c>
      <c r="N123">
        <f>[1]资金台帐!N123</f>
      </c>
      <c r="O123">
        <f>[1]资金台帐!O123&amp;""</f>
      </c>
      <c r="P123">
        <f>[1]资金台帐!P123&amp;""</f>
      </c>
      <c r="Q123">
        <f>[1]资金台帐!Q123&amp;""</f>
      </c>
      <c r="T123">
        <f>[1]资金台帐!T123&amp;""</f>
      </c>
      <c r="U123">
        <f>[1]资金台帐!U123&amp;""</f>
      </c>
      <c r="W123">
        <f>[1]资金台帐!W123&amp;""</f>
      </c>
      <c r="X123">
        <f>[1]资金台帐!X123&amp;""</f>
      </c>
      <c r="AB123">
        <f>[1]资金台帐!AB123</f>
        <v>0</v>
      </c>
      <c r="AC123">
        <f>[1]资金台帐!AC123</f>
        <v>0</v>
      </c>
      <c r="AD123">
        <f>[1]资金台帐!AD123</f>
        <v>0</v>
      </c>
      <c r="AJ123">
        <f>[1]资金台帐!AJ123</f>
        <v>0</v>
      </c>
      <c r="AK123">
        <f>[1]资金台帐!AK123</f>
        <v>0</v>
      </c>
      <c r="BA123" s="22">
        <f t="shared" si="0"/>
      </c>
    </row>
    <row r="124">
      <c r="B124">
        <f>[1]资金台帐!B124&amp;""</f>
      </c>
      <c r="H124">
        <f>[1]资金台帐!H124&amp;""</f>
      </c>
      <c r="J124">
        <f>[1]资金台帐!J124&amp;""</f>
      </c>
      <c r="N124">
        <f>[1]资金台帐!N124</f>
      </c>
      <c r="O124">
        <f>[1]资金台帐!O124&amp;""</f>
      </c>
      <c r="P124">
        <f>[1]资金台帐!P124&amp;""</f>
      </c>
      <c r="Q124">
        <f>[1]资金台帐!Q124&amp;""</f>
      </c>
      <c r="T124">
        <f>[1]资金台帐!T124&amp;""</f>
      </c>
      <c r="U124">
        <f>[1]资金台帐!U124&amp;""</f>
      </c>
      <c r="W124">
        <f>[1]资金台帐!W124&amp;""</f>
      </c>
      <c r="X124">
        <f>[1]资金台帐!X124&amp;""</f>
      </c>
      <c r="AB124">
        <f>[1]资金台帐!AB124</f>
        <v>0</v>
      </c>
      <c r="AC124">
        <f>[1]资金台帐!AC124</f>
        <v>0</v>
      </c>
      <c r="AD124">
        <f>[1]资金台帐!AD124</f>
        <v>0</v>
      </c>
      <c r="AJ124">
        <f>[1]资金台帐!AJ124</f>
        <v>0</v>
      </c>
      <c r="AK124">
        <f>[1]资金台帐!AK124</f>
        <v>0</v>
      </c>
      <c r="BA124" s="22">
        <f t="shared" si="0"/>
      </c>
    </row>
    <row r="125">
      <c r="B125">
        <f>[1]资金台帐!B125&amp;""</f>
      </c>
      <c r="H125">
        <f>[1]资金台帐!H125&amp;""</f>
      </c>
      <c r="J125">
        <f>[1]资金台帐!J125&amp;""</f>
      </c>
      <c r="N125">
        <f>[1]资金台帐!N125</f>
      </c>
      <c r="O125">
        <f>[1]资金台帐!O125&amp;""</f>
      </c>
      <c r="P125">
        <f>[1]资金台帐!P125&amp;""</f>
      </c>
      <c r="Q125">
        <f>[1]资金台帐!Q125&amp;""</f>
      </c>
      <c r="T125">
        <f>[1]资金台帐!T125&amp;""</f>
      </c>
      <c r="U125">
        <f>[1]资金台帐!U125&amp;""</f>
      </c>
      <c r="W125">
        <f>[1]资金台帐!W125&amp;""</f>
      </c>
      <c r="X125">
        <f>[1]资金台帐!X125&amp;""</f>
      </c>
      <c r="AB125">
        <f>[1]资金台帐!AB125</f>
        <v>0</v>
      </c>
      <c r="AC125">
        <f>[1]资金台帐!AC125</f>
        <v>0</v>
      </c>
      <c r="AD125">
        <f>[1]资金台帐!AD125</f>
        <v>0</v>
      </c>
      <c r="AJ125">
        <f>[1]资金台帐!AJ125</f>
        <v>0</v>
      </c>
      <c r="AK125">
        <f>[1]资金台帐!AK125</f>
        <v>0</v>
      </c>
      <c r="BA125" s="22">
        <f t="shared" si="0"/>
      </c>
    </row>
    <row r="126">
      <c r="B126">
        <f>[1]资金台帐!B126&amp;""</f>
      </c>
      <c r="H126">
        <f>[1]资金台帐!H126&amp;""</f>
      </c>
      <c r="J126">
        <f>[1]资金台帐!J126&amp;""</f>
      </c>
      <c r="N126">
        <f>[1]资金台帐!N126</f>
      </c>
      <c r="O126">
        <f>[1]资金台帐!O126&amp;""</f>
      </c>
      <c r="P126">
        <f>[1]资金台帐!P126&amp;""</f>
      </c>
      <c r="Q126">
        <f>[1]资金台帐!Q126&amp;""</f>
      </c>
      <c r="T126">
        <f>[1]资金台帐!T126&amp;""</f>
      </c>
      <c r="U126">
        <f>[1]资金台帐!U126&amp;""</f>
      </c>
      <c r="W126">
        <f>[1]资金台帐!W126&amp;""</f>
      </c>
      <c r="X126">
        <f>[1]资金台帐!X126&amp;""</f>
      </c>
      <c r="AB126">
        <f>[1]资金台帐!AB126</f>
        <v>0</v>
      </c>
      <c r="AC126">
        <f>[1]资金台帐!AC126</f>
        <v>0</v>
      </c>
      <c r="AD126">
        <f>[1]资金台帐!AD126</f>
        <v>0</v>
      </c>
      <c r="AJ126">
        <f>[1]资金台帐!AJ126</f>
        <v>0</v>
      </c>
      <c r="AK126">
        <f>[1]资金台帐!AK126</f>
        <v>0</v>
      </c>
      <c r="BA126" s="22">
        <f t="shared" si="0"/>
      </c>
    </row>
    <row r="127">
      <c r="B127">
        <f>[1]资金台帐!B127&amp;""</f>
      </c>
      <c r="H127">
        <f>[1]资金台帐!H127&amp;""</f>
      </c>
      <c r="J127">
        <f>[1]资金台帐!J127&amp;""</f>
      </c>
      <c r="N127">
        <f>[1]资金台帐!N127</f>
      </c>
      <c r="O127">
        <f>[1]资金台帐!O127&amp;""</f>
      </c>
      <c r="P127">
        <f>[1]资金台帐!P127&amp;""</f>
      </c>
      <c r="Q127">
        <f>[1]资金台帐!Q127&amp;""</f>
      </c>
      <c r="T127">
        <f>[1]资金台帐!T127&amp;""</f>
      </c>
      <c r="U127">
        <f>[1]资金台帐!U127&amp;""</f>
      </c>
      <c r="W127">
        <f>[1]资金台帐!W127&amp;""</f>
      </c>
      <c r="X127">
        <f>[1]资金台帐!X127&amp;""</f>
      </c>
      <c r="AB127">
        <f>[1]资金台帐!AB127</f>
        <v>0</v>
      </c>
      <c r="AC127">
        <f>[1]资金台帐!AC127</f>
        <v>0</v>
      </c>
      <c r="AD127">
        <f>[1]资金台帐!AD127</f>
        <v>0</v>
      </c>
      <c r="AJ127">
        <f>[1]资金台帐!AJ127</f>
        <v>0</v>
      </c>
      <c r="AK127">
        <f>[1]资金台帐!AK127</f>
        <v>0</v>
      </c>
      <c r="BA127" s="22">
        <f t="shared" si="0"/>
      </c>
    </row>
    <row r="128">
      <c r="B128">
        <f>[1]资金台帐!B128&amp;""</f>
      </c>
      <c r="H128">
        <f>[1]资金台帐!H128&amp;""</f>
      </c>
      <c r="J128">
        <f>[1]资金台帐!J128&amp;""</f>
      </c>
      <c r="N128">
        <f>[1]资金台帐!N128</f>
      </c>
      <c r="O128">
        <f>[1]资金台帐!O128&amp;""</f>
      </c>
      <c r="P128">
        <f>[1]资金台帐!P128&amp;""</f>
      </c>
      <c r="Q128">
        <f>[1]资金台帐!Q128&amp;""</f>
      </c>
      <c r="T128">
        <f>[1]资金台帐!T128&amp;""</f>
      </c>
      <c r="U128">
        <f>[1]资金台帐!U128&amp;""</f>
      </c>
      <c r="W128">
        <f>[1]资金台帐!W128&amp;""</f>
      </c>
      <c r="X128">
        <f>[1]资金台帐!X128&amp;""</f>
      </c>
      <c r="AB128">
        <f>[1]资金台帐!AB128</f>
        <v>0</v>
      </c>
      <c r="AC128">
        <f>[1]资金台帐!AC128</f>
        <v>0</v>
      </c>
      <c r="AD128">
        <f>[1]资金台帐!AD128</f>
        <v>0</v>
      </c>
      <c r="AJ128">
        <f>[1]资金台帐!AJ128</f>
        <v>0</v>
      </c>
      <c r="AK128">
        <f>[1]资金台帐!AK128</f>
        <v>0</v>
      </c>
      <c r="BA128" s="22">
        <f t="shared" si="0"/>
      </c>
    </row>
    <row r="129">
      <c r="B129">
        <f>[1]资金台帐!B129&amp;""</f>
      </c>
      <c r="H129">
        <f>[1]资金台帐!H129&amp;""</f>
      </c>
      <c r="J129">
        <f>[1]资金台帐!J129&amp;""</f>
      </c>
      <c r="N129">
        <f>[1]资金台帐!N129</f>
      </c>
      <c r="O129">
        <f>[1]资金台帐!O129&amp;""</f>
      </c>
      <c r="P129">
        <f>[1]资金台帐!P129&amp;""</f>
      </c>
      <c r="Q129">
        <f>[1]资金台帐!Q129&amp;""</f>
      </c>
      <c r="T129">
        <f>[1]资金台帐!T129&amp;""</f>
      </c>
      <c r="U129">
        <f>[1]资金台帐!U129&amp;""</f>
      </c>
      <c r="W129">
        <f>[1]资金台帐!W129&amp;""</f>
      </c>
      <c r="X129">
        <f>[1]资金台帐!X129&amp;""</f>
      </c>
      <c r="AB129">
        <f>[1]资金台帐!AB129</f>
        <v>0</v>
      </c>
      <c r="AC129">
        <f>[1]资金台帐!AC129</f>
        <v>0</v>
      </c>
      <c r="AD129">
        <f>[1]资金台帐!AD129</f>
        <v>0</v>
      </c>
      <c r="AJ129">
        <f>[1]资金台帐!AJ129</f>
        <v>0</v>
      </c>
      <c r="AK129">
        <f>[1]资金台帐!AK129</f>
        <v>0</v>
      </c>
      <c r="BA129" s="22">
        <f t="shared" si="0"/>
      </c>
    </row>
    <row r="130">
      <c r="B130">
        <f>[1]资金台帐!B130&amp;""</f>
      </c>
      <c r="H130">
        <f>[1]资金台帐!H130&amp;""</f>
      </c>
      <c r="J130">
        <f>[1]资金台帐!J130&amp;""</f>
      </c>
      <c r="N130">
        <f>[1]资金台帐!N130</f>
      </c>
      <c r="O130">
        <f>[1]资金台帐!O130&amp;""</f>
      </c>
      <c r="P130">
        <f>[1]资金台帐!P130&amp;""</f>
      </c>
      <c r="Q130">
        <f>[1]资金台帐!Q130&amp;""</f>
      </c>
      <c r="T130">
        <f>[1]资金台帐!T130&amp;""</f>
      </c>
      <c r="U130">
        <f>[1]资金台帐!U130&amp;""</f>
      </c>
      <c r="W130">
        <f>[1]资金台帐!W130&amp;""</f>
      </c>
      <c r="X130">
        <f>[1]资金台帐!X130&amp;""</f>
      </c>
      <c r="AB130">
        <f>[1]资金台帐!AB130</f>
        <v>0</v>
      </c>
      <c r="AC130">
        <f>[1]资金台帐!AC130</f>
        <v>0</v>
      </c>
      <c r="AD130">
        <f>[1]资金台帐!AD130</f>
        <v>0</v>
      </c>
      <c r="AJ130">
        <f>[1]资金台帐!AJ130</f>
        <v>0</v>
      </c>
      <c r="AK130">
        <f>[1]资金台帐!AK130</f>
        <v>0</v>
      </c>
      <c r="BA130" s="22">
        <f t="shared" si="0"/>
      </c>
    </row>
    <row r="131">
      <c r="B131">
        <f>[1]资金台帐!B131&amp;""</f>
      </c>
      <c r="H131">
        <f>[1]资金台帐!H131&amp;""</f>
      </c>
      <c r="J131">
        <f>[1]资金台帐!J131&amp;""</f>
      </c>
      <c r="N131">
        <f>[1]资金台帐!N131</f>
      </c>
      <c r="O131">
        <f>[1]资金台帐!O131&amp;""</f>
      </c>
      <c r="P131">
        <f>[1]资金台帐!P131&amp;""</f>
      </c>
      <c r="Q131">
        <f>[1]资金台帐!Q131&amp;""</f>
      </c>
      <c r="T131">
        <f>[1]资金台帐!T131&amp;""</f>
      </c>
      <c r="U131">
        <f>[1]资金台帐!U131&amp;""</f>
      </c>
      <c r="W131">
        <f>[1]资金台帐!W131&amp;""</f>
      </c>
      <c r="X131">
        <f>[1]资金台帐!X131&amp;""</f>
      </c>
      <c r="AB131">
        <f>[1]资金台帐!AB131</f>
        <v>0</v>
      </c>
      <c r="AC131">
        <f>[1]资金台帐!AC131</f>
        <v>0</v>
      </c>
      <c r="AD131">
        <f>[1]资金台帐!AD131</f>
        <v>0</v>
      </c>
      <c r="AJ131">
        <f>[1]资金台帐!AJ131</f>
        <v>0</v>
      </c>
      <c r="AK131">
        <f>[1]资金台帐!AK131</f>
        <v>0</v>
      </c>
      <c r="BA131" s="22">
        <f t="shared" si="0"/>
      </c>
    </row>
    <row r="132">
      <c r="B132">
        <f>[1]资金台帐!B132&amp;""</f>
      </c>
      <c r="H132">
        <f>[1]资金台帐!H132&amp;""</f>
      </c>
      <c r="J132">
        <f>[1]资金台帐!J132&amp;""</f>
      </c>
      <c r="N132">
        <f>[1]资金台帐!N132</f>
      </c>
      <c r="O132">
        <f>[1]资金台帐!O132&amp;""</f>
      </c>
      <c r="P132">
        <f>[1]资金台帐!P132&amp;""</f>
      </c>
      <c r="Q132">
        <f>[1]资金台帐!Q132&amp;""</f>
      </c>
      <c r="T132">
        <f>[1]资金台帐!T132&amp;""</f>
      </c>
      <c r="U132">
        <f>[1]资金台帐!U132&amp;""</f>
      </c>
      <c r="W132">
        <f>[1]资金台帐!W132&amp;""</f>
      </c>
      <c r="X132">
        <f>[1]资金台帐!X132&amp;""</f>
      </c>
      <c r="AB132">
        <f>[1]资金台帐!AB132</f>
        <v>0</v>
      </c>
      <c r="AC132">
        <f>[1]资金台帐!AC132</f>
        <v>0</v>
      </c>
      <c r="AD132">
        <f>[1]资金台帐!AD132</f>
        <v>0</v>
      </c>
      <c r="AJ132">
        <f>[1]资金台帐!AJ132</f>
        <v>0</v>
      </c>
      <c r="AK132">
        <f>[1]资金台帐!AK132</f>
        <v>0</v>
      </c>
      <c r="BA132" s="22">
        <f t="shared" si="0"/>
      </c>
    </row>
    <row r="133">
      <c r="B133">
        <f>[1]资金台帐!B133&amp;""</f>
      </c>
      <c r="H133">
        <f>[1]资金台帐!H133&amp;""</f>
      </c>
      <c r="J133">
        <f>[1]资金台帐!J133&amp;""</f>
      </c>
      <c r="N133">
        <f>[1]资金台帐!N133</f>
      </c>
      <c r="O133">
        <f>[1]资金台帐!O133&amp;""</f>
      </c>
      <c r="P133">
        <f>[1]资金台帐!P133&amp;""</f>
      </c>
      <c r="Q133">
        <f>[1]资金台帐!Q133&amp;""</f>
      </c>
      <c r="T133">
        <f>[1]资金台帐!T133&amp;""</f>
      </c>
      <c r="U133">
        <f>[1]资金台帐!U133&amp;""</f>
      </c>
      <c r="W133">
        <f>[1]资金台帐!W133&amp;""</f>
      </c>
      <c r="X133">
        <f>[1]资金台帐!X133&amp;""</f>
      </c>
      <c r="AB133">
        <f>[1]资金台帐!AB133</f>
        <v>0</v>
      </c>
      <c r="AC133">
        <f>[1]资金台帐!AC133</f>
        <v>0</v>
      </c>
      <c r="AD133">
        <f>[1]资金台帐!AD133</f>
        <v>0</v>
      </c>
      <c r="AJ133">
        <f>[1]资金台帐!AJ133</f>
        <v>0</v>
      </c>
      <c r="AK133">
        <f>[1]资金台帐!AK133</f>
        <v>0</v>
      </c>
      <c r="BA133" s="22">
        <f t="shared" si="0"/>
      </c>
    </row>
    <row r="134">
      <c r="B134">
        <f>[1]资金台帐!B134&amp;""</f>
      </c>
      <c r="H134">
        <f>[1]资金台帐!H134&amp;""</f>
      </c>
      <c r="J134">
        <f>[1]资金台帐!J134&amp;""</f>
      </c>
      <c r="N134">
        <f>[1]资金台帐!N134</f>
      </c>
      <c r="O134">
        <f>[1]资金台帐!O134&amp;""</f>
      </c>
      <c r="P134">
        <f>[1]资金台帐!P134&amp;""</f>
      </c>
      <c r="Q134">
        <f>[1]资金台帐!Q134&amp;""</f>
      </c>
      <c r="T134">
        <f>[1]资金台帐!T134&amp;""</f>
      </c>
      <c r="U134">
        <f>[1]资金台帐!U134&amp;""</f>
      </c>
      <c r="W134">
        <f>[1]资金台帐!W134&amp;""</f>
      </c>
      <c r="X134">
        <f>[1]资金台帐!X134&amp;""</f>
      </c>
      <c r="AB134">
        <f>[1]资金台帐!AB134</f>
        <v>0</v>
      </c>
      <c r="AC134">
        <f>[1]资金台帐!AC134</f>
        <v>0</v>
      </c>
      <c r="AD134">
        <f>[1]资金台帐!AD134</f>
        <v>0</v>
      </c>
      <c r="AJ134">
        <f>[1]资金台帐!AJ134</f>
        <v>0</v>
      </c>
      <c r="AK134">
        <f>[1]资金台帐!AK134</f>
        <v>0</v>
      </c>
      <c r="BA134" s="22">
        <f t="shared" si="0"/>
      </c>
    </row>
    <row r="135">
      <c r="B135">
        <f>[1]资金台帐!B135&amp;""</f>
      </c>
      <c r="H135">
        <f>[1]资金台帐!H135&amp;""</f>
      </c>
      <c r="J135">
        <f>[1]资金台帐!J135&amp;""</f>
      </c>
      <c r="N135">
        <f>[1]资金台帐!N135</f>
      </c>
      <c r="O135">
        <f>[1]资金台帐!O135&amp;""</f>
      </c>
      <c r="P135">
        <f>[1]资金台帐!P135&amp;""</f>
      </c>
      <c r="Q135">
        <f>[1]资金台帐!Q135&amp;""</f>
      </c>
      <c r="T135">
        <f>[1]资金台帐!T135&amp;""</f>
      </c>
      <c r="U135">
        <f>[1]资金台帐!U135&amp;""</f>
      </c>
      <c r="W135">
        <f>[1]资金台帐!W135&amp;""</f>
      </c>
      <c r="X135">
        <f>[1]资金台帐!X135&amp;""</f>
      </c>
      <c r="AB135">
        <f>[1]资金台帐!AB135</f>
        <v>0</v>
      </c>
      <c r="AC135">
        <f>[1]资金台帐!AC135</f>
        <v>0</v>
      </c>
      <c r="AD135">
        <f>[1]资金台帐!AD135</f>
        <v>0</v>
      </c>
      <c r="AJ135">
        <f>[1]资金台帐!AJ135</f>
        <v>0</v>
      </c>
      <c r="AK135">
        <f>[1]资金台帐!AK135</f>
        <v>0</v>
      </c>
      <c r="BA135" s="22">
        <f t="shared" si="0"/>
      </c>
    </row>
    <row r="136">
      <c r="B136">
        <f>[1]资金台帐!B136&amp;""</f>
      </c>
      <c r="H136">
        <f>[1]资金台帐!H136&amp;""</f>
      </c>
      <c r="J136">
        <f>[1]资金台帐!J136&amp;""</f>
      </c>
      <c r="N136">
        <f>[1]资金台帐!N136</f>
      </c>
      <c r="O136">
        <f>[1]资金台帐!O136&amp;""</f>
      </c>
      <c r="P136">
        <f>[1]资金台帐!P136&amp;""</f>
      </c>
      <c r="Q136">
        <f>[1]资金台帐!Q136&amp;""</f>
      </c>
      <c r="T136">
        <f>[1]资金台帐!T136&amp;""</f>
      </c>
      <c r="U136">
        <f>[1]资金台帐!U136&amp;""</f>
      </c>
      <c r="W136">
        <f>[1]资金台帐!W136&amp;""</f>
      </c>
      <c r="X136">
        <f>[1]资金台帐!X136&amp;""</f>
      </c>
      <c r="AB136">
        <f>[1]资金台帐!AB136</f>
        <v>0</v>
      </c>
      <c r="AC136">
        <f>[1]资金台帐!AC136</f>
        <v>0</v>
      </c>
      <c r="AD136">
        <f>[1]资金台帐!AD136</f>
        <v>0</v>
      </c>
      <c r="AJ136">
        <f>[1]资金台帐!AJ136</f>
        <v>0</v>
      </c>
      <c r="AK136">
        <f>[1]资金台帐!AK136</f>
        <v>0</v>
      </c>
      <c r="BA136" s="22">
        <f t="shared" si="0"/>
      </c>
    </row>
    <row r="137">
      <c r="B137">
        <f>[1]资金台帐!B137&amp;""</f>
      </c>
      <c r="H137">
        <f>[1]资金台帐!H137&amp;""</f>
      </c>
      <c r="J137">
        <f>[1]资金台帐!J137&amp;""</f>
      </c>
      <c r="N137">
        <f>[1]资金台帐!N137</f>
      </c>
      <c r="O137">
        <f>[1]资金台帐!O137&amp;""</f>
      </c>
      <c r="P137">
        <f>[1]资金台帐!P137&amp;""</f>
      </c>
      <c r="Q137">
        <f>[1]资金台帐!Q137&amp;""</f>
      </c>
      <c r="T137">
        <f>[1]资金台帐!T137&amp;""</f>
      </c>
      <c r="U137">
        <f>[1]资金台帐!U137&amp;""</f>
      </c>
      <c r="W137">
        <f>[1]资金台帐!W137&amp;""</f>
      </c>
      <c r="X137">
        <f>[1]资金台帐!X137&amp;""</f>
      </c>
      <c r="AB137">
        <f>[1]资金台帐!AB137</f>
        <v>0</v>
      </c>
      <c r="AC137">
        <f>[1]资金台帐!AC137</f>
        <v>0</v>
      </c>
      <c r="AD137">
        <f>[1]资金台帐!AD137</f>
        <v>0</v>
      </c>
      <c r="AJ137">
        <f>[1]资金台帐!AJ137</f>
        <v>0</v>
      </c>
      <c r="AK137">
        <f>[1]资金台帐!AK137</f>
        <v>0</v>
      </c>
      <c r="BA137" s="22">
        <f t="shared" si="0"/>
      </c>
    </row>
    <row r="138">
      <c r="B138">
        <f>[1]资金台帐!B138&amp;""</f>
      </c>
      <c r="H138">
        <f>[1]资金台帐!H138&amp;""</f>
      </c>
      <c r="J138">
        <f>[1]资金台帐!J138&amp;""</f>
      </c>
      <c r="N138">
        <f>[1]资金台帐!N138</f>
      </c>
      <c r="O138">
        <f>[1]资金台帐!O138&amp;""</f>
      </c>
      <c r="P138">
        <f>[1]资金台帐!P138&amp;""</f>
      </c>
      <c r="Q138">
        <f>[1]资金台帐!Q138&amp;""</f>
      </c>
      <c r="T138">
        <f>[1]资金台帐!T138&amp;""</f>
      </c>
      <c r="U138">
        <f>[1]资金台帐!U138&amp;""</f>
      </c>
      <c r="W138">
        <f>[1]资金台帐!W138&amp;""</f>
      </c>
      <c r="X138">
        <f>[1]资金台帐!X138&amp;""</f>
      </c>
      <c r="AB138">
        <f>[1]资金台帐!AB138</f>
        <v>0</v>
      </c>
      <c r="AC138">
        <f>[1]资金台帐!AC138</f>
        <v>0</v>
      </c>
      <c r="AD138">
        <f>[1]资金台帐!AD138</f>
        <v>0</v>
      </c>
      <c r="AJ138">
        <f>[1]资金台帐!AJ138</f>
        <v>0</v>
      </c>
      <c r="AK138">
        <f>[1]资金台帐!AK138</f>
        <v>0</v>
      </c>
      <c r="BA138" s="22">
        <f t="shared" si="0"/>
      </c>
    </row>
    <row r="139">
      <c r="B139">
        <f>[1]资金台帐!B139&amp;""</f>
      </c>
      <c r="H139">
        <f>[1]资金台帐!H139&amp;""</f>
      </c>
      <c r="J139">
        <f>[1]资金台帐!J139&amp;""</f>
      </c>
      <c r="N139">
        <f>[1]资金台帐!N139</f>
      </c>
      <c r="O139">
        <f>[1]资金台帐!O139&amp;""</f>
      </c>
      <c r="P139">
        <f>[1]资金台帐!P139&amp;""</f>
      </c>
      <c r="Q139">
        <f>[1]资金台帐!Q139&amp;""</f>
      </c>
      <c r="T139">
        <f>[1]资金台帐!T139&amp;""</f>
      </c>
      <c r="U139">
        <f>[1]资金台帐!U139&amp;""</f>
      </c>
      <c r="W139">
        <f>[1]资金台帐!W139&amp;""</f>
      </c>
      <c r="X139">
        <f>[1]资金台帐!X139&amp;""</f>
      </c>
      <c r="AB139">
        <f>[1]资金台帐!AB139</f>
        <v>0</v>
      </c>
      <c r="AC139">
        <f>[1]资金台帐!AC139</f>
        <v>0</v>
      </c>
      <c r="AD139">
        <f>[1]资金台帐!AD139</f>
        <v>0</v>
      </c>
      <c r="AJ139">
        <f>[1]资金台帐!AJ139</f>
        <v>0</v>
      </c>
      <c r="AK139">
        <f>[1]资金台帐!AK139</f>
        <v>0</v>
      </c>
      <c r="BA139" s="22">
        <f t="shared" si="0"/>
      </c>
    </row>
    <row r="140">
      <c r="B140">
        <f>[1]资金台帐!B140&amp;""</f>
      </c>
      <c r="H140">
        <f>[1]资金台帐!H140&amp;""</f>
      </c>
      <c r="J140">
        <f>[1]资金台帐!J140&amp;""</f>
      </c>
      <c r="N140">
        <f>[1]资金台帐!N140</f>
      </c>
      <c r="O140">
        <f>[1]资金台帐!O140&amp;""</f>
      </c>
      <c r="P140">
        <f>[1]资金台帐!P140&amp;""</f>
      </c>
      <c r="Q140">
        <f>[1]资金台帐!Q140&amp;""</f>
      </c>
      <c r="T140">
        <f>[1]资金台帐!T140&amp;""</f>
      </c>
      <c r="U140">
        <f>[1]资金台帐!U140&amp;""</f>
      </c>
      <c r="W140">
        <f>[1]资金台帐!W140&amp;""</f>
      </c>
      <c r="X140">
        <f>[1]资金台帐!X140&amp;""</f>
      </c>
      <c r="AB140">
        <f>[1]资金台帐!AB140</f>
        <v>0</v>
      </c>
      <c r="AC140">
        <f>[1]资金台帐!AC140</f>
        <v>0</v>
      </c>
      <c r="AD140">
        <f>[1]资金台帐!AD140</f>
        <v>0</v>
      </c>
      <c r="AJ140">
        <f>[1]资金台帐!AJ140</f>
        <v>0</v>
      </c>
      <c r="AK140">
        <f>[1]资金台帐!AK140</f>
        <v>0</v>
      </c>
      <c r="BA140" s="22">
        <f t="shared" si="0"/>
      </c>
    </row>
    <row r="141">
      <c r="B141">
        <f>[1]资金台帐!B141&amp;""</f>
      </c>
      <c r="H141">
        <f>[1]资金台帐!H141&amp;""</f>
      </c>
      <c r="J141">
        <f>[1]资金台帐!J141&amp;""</f>
      </c>
      <c r="N141">
        <f>[1]资金台帐!N141</f>
      </c>
      <c r="O141">
        <f>[1]资金台帐!O141&amp;""</f>
      </c>
      <c r="P141">
        <f>[1]资金台帐!P141&amp;""</f>
      </c>
      <c r="Q141">
        <f>[1]资金台帐!Q141&amp;""</f>
      </c>
      <c r="T141">
        <f>[1]资金台帐!T141&amp;""</f>
      </c>
      <c r="U141">
        <f>[1]资金台帐!U141&amp;""</f>
      </c>
      <c r="W141">
        <f>[1]资金台帐!W141&amp;""</f>
      </c>
      <c r="X141">
        <f>[1]资金台帐!X141&amp;""</f>
      </c>
      <c r="AB141">
        <f>[1]资金台帐!AB141</f>
        <v>0</v>
      </c>
      <c r="AC141">
        <f>[1]资金台帐!AC141</f>
        <v>0</v>
      </c>
      <c r="AD141">
        <f>[1]资金台帐!AD141</f>
        <v>0</v>
      </c>
      <c r="AJ141">
        <f>[1]资金台帐!AJ141</f>
        <v>0</v>
      </c>
      <c r="AK141">
        <f>[1]资金台帐!AK141</f>
        <v>0</v>
      </c>
      <c r="BA141" s="22">
        <f t="shared" si="0"/>
      </c>
    </row>
    <row r="142">
      <c r="B142">
        <f>[1]资金台帐!B142&amp;""</f>
      </c>
      <c r="H142">
        <f>[1]资金台帐!H142&amp;""</f>
      </c>
      <c r="J142">
        <f>[1]资金台帐!J142&amp;""</f>
      </c>
      <c r="N142">
        <f>[1]资金台帐!N142</f>
      </c>
      <c r="O142">
        <f>[1]资金台帐!O142&amp;""</f>
      </c>
      <c r="P142">
        <f>[1]资金台帐!P142&amp;""</f>
      </c>
      <c r="Q142">
        <f>[1]资金台帐!Q142&amp;""</f>
      </c>
      <c r="T142">
        <f>[1]资金台帐!T142&amp;""</f>
      </c>
      <c r="U142">
        <f>[1]资金台帐!U142&amp;""</f>
      </c>
      <c r="W142">
        <f>[1]资金台帐!W142&amp;""</f>
      </c>
      <c r="X142">
        <f>[1]资金台帐!X142&amp;""</f>
      </c>
      <c r="AB142">
        <f>[1]资金台帐!AB142</f>
        <v>0</v>
      </c>
      <c r="AC142">
        <f>[1]资金台帐!AC142</f>
        <v>0</v>
      </c>
      <c r="AD142">
        <f>[1]资金台帐!AD142</f>
        <v>0</v>
      </c>
      <c r="AJ142">
        <f>[1]资金台帐!AJ142</f>
        <v>0</v>
      </c>
      <c r="AK142">
        <f>[1]资金台帐!AK142</f>
        <v>0</v>
      </c>
      <c r="BA142" s="22">
        <f t="shared" si="0"/>
      </c>
    </row>
    <row r="143">
      <c r="B143">
        <f>[1]资金台帐!B143&amp;""</f>
      </c>
      <c r="H143">
        <f>[1]资金台帐!H143&amp;""</f>
      </c>
      <c r="J143">
        <f>[1]资金台帐!J143&amp;""</f>
      </c>
      <c r="N143">
        <f>[1]资金台帐!N143</f>
      </c>
      <c r="O143">
        <f>[1]资金台帐!O143&amp;""</f>
      </c>
      <c r="P143">
        <f>[1]资金台帐!P143&amp;""</f>
      </c>
      <c r="Q143">
        <f>[1]资金台帐!Q143&amp;""</f>
      </c>
      <c r="T143">
        <f>[1]资金台帐!T143&amp;""</f>
      </c>
      <c r="U143">
        <f>[1]资金台帐!U143&amp;""</f>
      </c>
      <c r="W143">
        <f>[1]资金台帐!W143&amp;""</f>
      </c>
      <c r="X143">
        <f>[1]资金台帐!X143&amp;""</f>
      </c>
      <c r="AB143">
        <f>[1]资金台帐!AB143</f>
        <v>0</v>
      </c>
      <c r="AC143">
        <f>[1]资金台帐!AC143</f>
        <v>0</v>
      </c>
      <c r="AD143">
        <f>[1]资金台帐!AD143</f>
        <v>0</v>
      </c>
      <c r="AJ143">
        <f>[1]资金台帐!AJ143</f>
        <v>0</v>
      </c>
      <c r="AK143">
        <f>[1]资金台帐!AK143</f>
        <v>0</v>
      </c>
      <c r="BA143" s="22">
        <f t="shared" si="0"/>
      </c>
    </row>
    <row r="144">
      <c r="B144">
        <f>[1]资金台帐!B144&amp;""</f>
      </c>
      <c r="H144">
        <f>[1]资金台帐!H144&amp;""</f>
      </c>
      <c r="J144">
        <f>[1]资金台帐!J144&amp;""</f>
      </c>
      <c r="N144">
        <f>[1]资金台帐!N144</f>
      </c>
      <c r="O144">
        <f>[1]资金台帐!O144&amp;""</f>
      </c>
      <c r="P144">
        <f>[1]资金台帐!P144&amp;""</f>
      </c>
      <c r="Q144">
        <f>[1]资金台帐!Q144&amp;""</f>
      </c>
      <c r="T144">
        <f>[1]资金台帐!T144&amp;""</f>
      </c>
      <c r="U144">
        <f>[1]资金台帐!U144&amp;""</f>
      </c>
      <c r="W144">
        <f>[1]资金台帐!W144&amp;""</f>
      </c>
      <c r="X144">
        <f>[1]资金台帐!X144&amp;""</f>
      </c>
      <c r="AB144">
        <f>[1]资金台帐!AB144</f>
        <v>0</v>
      </c>
      <c r="AC144">
        <f>[1]资金台帐!AC144</f>
        <v>0</v>
      </c>
      <c r="AD144">
        <f>[1]资金台帐!AD144</f>
        <v>0</v>
      </c>
      <c r="AJ144">
        <f>[1]资金台帐!AJ144</f>
        <v>0</v>
      </c>
      <c r="AK144">
        <f>[1]资金台帐!AK144</f>
        <v>0</v>
      </c>
      <c r="BA144" s="22">
        <f t="shared" si="0"/>
      </c>
    </row>
    <row r="145">
      <c r="B145">
        <f>[1]资金台帐!B145&amp;""</f>
      </c>
      <c r="H145">
        <f>[1]资金台帐!H145&amp;""</f>
      </c>
      <c r="J145">
        <f>[1]资金台帐!J145&amp;""</f>
      </c>
      <c r="N145">
        <f>[1]资金台帐!N145</f>
      </c>
      <c r="O145">
        <f>[1]资金台帐!O145&amp;""</f>
      </c>
      <c r="P145">
        <f>[1]资金台帐!P145&amp;""</f>
      </c>
      <c r="Q145">
        <f>[1]资金台帐!Q145&amp;""</f>
      </c>
      <c r="T145">
        <f>[1]资金台帐!T145&amp;""</f>
      </c>
      <c r="U145">
        <f>[1]资金台帐!U145&amp;""</f>
      </c>
      <c r="W145">
        <f>[1]资金台帐!W145&amp;""</f>
      </c>
      <c r="X145">
        <f>[1]资金台帐!X145&amp;""</f>
      </c>
      <c r="AB145">
        <f>[1]资金台帐!AB145</f>
        <v>0</v>
      </c>
      <c r="AC145">
        <f>[1]资金台帐!AC145</f>
        <v>0</v>
      </c>
      <c r="AD145">
        <f>[1]资金台帐!AD145</f>
        <v>0</v>
      </c>
      <c r="AJ145">
        <f>[1]资金台帐!AJ145</f>
        <v>0</v>
      </c>
      <c r="AK145">
        <f>[1]资金台帐!AK145</f>
        <v>0</v>
      </c>
      <c r="BA145" s="22">
        <f t="shared" si="0"/>
      </c>
    </row>
    <row r="146">
      <c r="B146">
        <f>[1]资金台帐!B146&amp;""</f>
      </c>
      <c r="H146">
        <f>[1]资金台帐!H146&amp;""</f>
      </c>
      <c r="J146">
        <f>[1]资金台帐!J146&amp;""</f>
      </c>
      <c r="N146">
        <f>[1]资金台帐!N146</f>
      </c>
      <c r="O146">
        <f>[1]资金台帐!O146&amp;""</f>
      </c>
      <c r="P146">
        <f>[1]资金台帐!P146&amp;""</f>
      </c>
      <c r="Q146">
        <f>[1]资金台帐!Q146&amp;""</f>
      </c>
      <c r="T146">
        <f>[1]资金台帐!T146&amp;""</f>
      </c>
      <c r="U146">
        <f>[1]资金台帐!U146&amp;""</f>
      </c>
      <c r="W146">
        <f>[1]资金台帐!W146&amp;""</f>
      </c>
      <c r="X146">
        <f>[1]资金台帐!X146&amp;""</f>
      </c>
      <c r="AB146">
        <f>[1]资金台帐!AB146</f>
        <v>0</v>
      </c>
      <c r="AC146">
        <f>[1]资金台帐!AC146</f>
        <v>0</v>
      </c>
      <c r="AD146">
        <f>[1]资金台帐!AD146</f>
        <v>0</v>
      </c>
      <c r="AJ146">
        <f>[1]资金台帐!AJ146</f>
        <v>0</v>
      </c>
      <c r="AK146">
        <f>[1]资金台帐!AK146</f>
        <v>0</v>
      </c>
      <c r="BA146" s="22">
        <f t="shared" si="0"/>
      </c>
    </row>
    <row r="147">
      <c r="B147">
        <f>[1]资金台帐!B147&amp;""</f>
      </c>
      <c r="H147">
        <f>[1]资金台帐!H147&amp;""</f>
      </c>
      <c r="J147">
        <f>[1]资金台帐!J147&amp;""</f>
      </c>
      <c r="N147">
        <f>[1]资金台帐!N147</f>
      </c>
      <c r="O147">
        <f>[1]资金台帐!O147&amp;""</f>
      </c>
      <c r="P147">
        <f>[1]资金台帐!P147&amp;""</f>
      </c>
      <c r="Q147">
        <f>[1]资金台帐!Q147&amp;""</f>
      </c>
      <c r="T147">
        <f>[1]资金台帐!T147&amp;""</f>
      </c>
      <c r="U147">
        <f>[1]资金台帐!U147&amp;""</f>
      </c>
      <c r="W147">
        <f>[1]资金台帐!W147&amp;""</f>
      </c>
      <c r="X147">
        <f>[1]资金台帐!X147&amp;""</f>
      </c>
      <c r="AB147">
        <f>[1]资金台帐!AB147</f>
        <v>0</v>
      </c>
      <c r="AC147">
        <f>[1]资金台帐!AC147</f>
        <v>0</v>
      </c>
      <c r="AD147">
        <f>[1]资金台帐!AD147</f>
        <v>0</v>
      </c>
      <c r="AJ147">
        <f>[1]资金台帐!AJ147</f>
        <v>0</v>
      </c>
      <c r="AK147">
        <f>[1]资金台帐!AK147</f>
        <v>0</v>
      </c>
      <c r="BA147" s="22">
        <f t="shared" si="0"/>
      </c>
    </row>
    <row r="148">
      <c r="B148">
        <f>[1]资金台帐!B148&amp;""</f>
      </c>
      <c r="H148">
        <f>[1]资金台帐!H148&amp;""</f>
      </c>
      <c r="J148">
        <f>[1]资金台帐!J148&amp;""</f>
      </c>
      <c r="N148">
        <f>[1]资金台帐!N148</f>
      </c>
      <c r="O148">
        <f>[1]资金台帐!O148&amp;""</f>
      </c>
      <c r="P148">
        <f>[1]资金台帐!P148&amp;""</f>
      </c>
      <c r="Q148">
        <f>[1]资金台帐!Q148&amp;""</f>
      </c>
      <c r="T148">
        <f>[1]资金台帐!T148&amp;""</f>
      </c>
      <c r="U148">
        <f>[1]资金台帐!U148&amp;""</f>
      </c>
      <c r="W148">
        <f>[1]资金台帐!W148&amp;""</f>
      </c>
      <c r="X148">
        <f>[1]资金台帐!X148&amp;""</f>
      </c>
      <c r="AB148">
        <f>[1]资金台帐!AB148</f>
        <v>0</v>
      </c>
      <c r="AC148">
        <f>[1]资金台帐!AC148</f>
        <v>0</v>
      </c>
      <c r="AD148">
        <f>[1]资金台帐!AD148</f>
        <v>0</v>
      </c>
      <c r="AJ148">
        <f>[1]资金台帐!AJ148</f>
        <v>0</v>
      </c>
      <c r="AK148">
        <f>[1]资金台帐!AK148</f>
        <v>0</v>
      </c>
      <c r="BA148" s="22">
        <f t="shared" si="0"/>
      </c>
    </row>
    <row r="149">
      <c r="B149">
        <f>[1]资金台帐!B149&amp;""</f>
      </c>
      <c r="H149">
        <f>[1]资金台帐!H149&amp;""</f>
      </c>
      <c r="J149">
        <f>[1]资金台帐!J149&amp;""</f>
      </c>
      <c r="N149">
        <f>[1]资金台帐!N149</f>
      </c>
      <c r="O149">
        <f>[1]资金台帐!O149&amp;""</f>
      </c>
      <c r="P149">
        <f>[1]资金台帐!P149&amp;""</f>
      </c>
      <c r="Q149">
        <f>[1]资金台帐!Q149&amp;""</f>
      </c>
      <c r="T149">
        <f>[1]资金台帐!T149&amp;""</f>
      </c>
      <c r="U149">
        <f>[1]资金台帐!U149&amp;""</f>
      </c>
      <c r="W149">
        <f>[1]资金台帐!W149&amp;""</f>
      </c>
      <c r="X149">
        <f>[1]资金台帐!X149&amp;""</f>
      </c>
      <c r="AB149">
        <f>[1]资金台帐!AB149</f>
        <v>0</v>
      </c>
      <c r="AC149">
        <f>[1]资金台帐!AC149</f>
        <v>0</v>
      </c>
      <c r="AD149">
        <f>[1]资金台帐!AD149</f>
        <v>0</v>
      </c>
      <c r="AJ149">
        <f>[1]资金台帐!AJ149</f>
        <v>0</v>
      </c>
      <c r="AK149">
        <f>[1]资金台帐!AK149</f>
        <v>0</v>
      </c>
      <c r="BA149" s="22">
        <f t="shared" si="0"/>
      </c>
    </row>
    <row r="150">
      <c r="B150">
        <f>[1]资金台帐!B150&amp;""</f>
      </c>
      <c r="H150">
        <f>[1]资金台帐!H150&amp;""</f>
      </c>
      <c r="J150">
        <f>[1]资金台帐!J150&amp;""</f>
      </c>
      <c r="N150">
        <f>[1]资金台帐!N150</f>
      </c>
      <c r="O150">
        <f>[1]资金台帐!O150&amp;""</f>
      </c>
      <c r="P150">
        <f>[1]资金台帐!P150&amp;""</f>
      </c>
      <c r="Q150">
        <f>[1]资金台帐!Q150&amp;""</f>
      </c>
      <c r="T150">
        <f>[1]资金台帐!T150&amp;""</f>
      </c>
      <c r="U150">
        <f>[1]资金台帐!U150&amp;""</f>
      </c>
      <c r="W150">
        <f>[1]资金台帐!W150&amp;""</f>
      </c>
      <c r="X150">
        <f>[1]资金台帐!X150&amp;""</f>
      </c>
      <c r="AB150">
        <f>[1]资金台帐!AB150</f>
        <v>0</v>
      </c>
      <c r="AC150">
        <f>[1]资金台帐!AC150</f>
        <v>0</v>
      </c>
      <c r="AD150">
        <f>[1]资金台帐!AD150</f>
        <v>0</v>
      </c>
      <c r="AJ150">
        <f>[1]资金台帐!AJ150</f>
        <v>0</v>
      </c>
      <c r="AK150">
        <f>[1]资金台帐!AK150</f>
        <v>0</v>
      </c>
      <c r="BA150" s="22">
        <f t="shared" si="0"/>
      </c>
    </row>
    <row r="151">
      <c r="B151">
        <f>[1]资金台帐!B151&amp;""</f>
      </c>
      <c r="H151">
        <f>[1]资金台帐!H151&amp;""</f>
      </c>
      <c r="J151">
        <f>[1]资金台帐!J151&amp;""</f>
      </c>
      <c r="N151">
        <f>[1]资金台帐!N151</f>
      </c>
      <c r="O151">
        <f>[1]资金台帐!O151&amp;""</f>
      </c>
      <c r="P151">
        <f>[1]资金台帐!P151&amp;""</f>
      </c>
      <c r="Q151">
        <f>[1]资金台帐!Q151&amp;""</f>
      </c>
      <c r="T151">
        <f>[1]资金台帐!T151&amp;""</f>
      </c>
      <c r="U151">
        <f>[1]资金台帐!U151&amp;""</f>
      </c>
      <c r="W151">
        <f>[1]资金台帐!W151&amp;""</f>
      </c>
      <c r="X151">
        <f>[1]资金台帐!X151&amp;""</f>
      </c>
      <c r="AB151">
        <f>[1]资金台帐!AB151</f>
        <v>0</v>
      </c>
      <c r="AC151">
        <f>[1]资金台帐!AC151</f>
        <v>0</v>
      </c>
      <c r="AD151">
        <f>[1]资金台帐!AD151</f>
        <v>0</v>
      </c>
      <c r="AJ151">
        <f>[1]资金台帐!AJ151</f>
        <v>0</v>
      </c>
      <c r="AK151">
        <f>[1]资金台帐!AK151</f>
        <v>0</v>
      </c>
      <c r="BA151" s="22">
        <f t="shared" si="0"/>
      </c>
    </row>
    <row r="152">
      <c r="B152">
        <f>[1]资金台帐!B152&amp;""</f>
      </c>
      <c r="H152">
        <f>[1]资金台帐!H152&amp;""</f>
      </c>
      <c r="J152">
        <f>[1]资金台帐!J152&amp;""</f>
      </c>
      <c r="N152">
        <f>[1]资金台帐!N152</f>
      </c>
      <c r="O152">
        <f>[1]资金台帐!O152&amp;""</f>
      </c>
      <c r="P152">
        <f>[1]资金台帐!P152&amp;""</f>
      </c>
      <c r="Q152">
        <f>[1]资金台帐!Q152&amp;""</f>
      </c>
      <c r="T152">
        <f>[1]资金台帐!T152&amp;""</f>
      </c>
      <c r="U152">
        <f>[1]资金台帐!U152&amp;""</f>
      </c>
      <c r="W152">
        <f>[1]资金台帐!W152&amp;""</f>
      </c>
      <c r="X152">
        <f>[1]资金台帐!X152&amp;""</f>
      </c>
      <c r="AB152">
        <f>[1]资金台帐!AB152</f>
        <v>0</v>
      </c>
      <c r="AC152">
        <f>[1]资金台帐!AC152</f>
        <v>0</v>
      </c>
      <c r="AD152">
        <f>[1]资金台帐!AD152</f>
        <v>0</v>
      </c>
      <c r="AJ152">
        <f>[1]资金台帐!AJ152</f>
        <v>0</v>
      </c>
      <c r="AK152">
        <f>[1]资金台帐!AK152</f>
        <v>0</v>
      </c>
      <c r="BA152" s="22">
        <f t="shared" si="0"/>
      </c>
    </row>
    <row r="153">
      <c r="B153">
        <f>[1]资金台帐!B153&amp;""</f>
      </c>
      <c r="H153">
        <f>[1]资金台帐!H153&amp;""</f>
      </c>
      <c r="J153">
        <f>[1]资金台帐!J153&amp;""</f>
      </c>
      <c r="N153">
        <f>[1]资金台帐!N153</f>
      </c>
      <c r="O153">
        <f>[1]资金台帐!O153&amp;""</f>
      </c>
      <c r="P153">
        <f>[1]资金台帐!P153&amp;""</f>
      </c>
      <c r="Q153">
        <f>[1]资金台帐!Q153&amp;""</f>
      </c>
      <c r="T153">
        <f>[1]资金台帐!T153&amp;""</f>
      </c>
      <c r="U153">
        <f>[1]资金台帐!U153&amp;""</f>
      </c>
      <c r="W153">
        <f>[1]资金台帐!W153&amp;""</f>
      </c>
      <c r="X153">
        <f>[1]资金台帐!X153&amp;""</f>
      </c>
      <c r="AB153">
        <f>[1]资金台帐!AB153</f>
        <v>0</v>
      </c>
      <c r="AC153">
        <f>[1]资金台帐!AC153</f>
        <v>0</v>
      </c>
      <c r="AD153">
        <f>[1]资金台帐!AD153</f>
        <v>0</v>
      </c>
      <c r="AJ153">
        <f>[1]资金台帐!AJ153</f>
        <v>0</v>
      </c>
      <c r="AK153">
        <f>[1]资金台帐!AK153</f>
        <v>0</v>
      </c>
      <c r="BA153" s="22">
        <f t="shared" si="0"/>
      </c>
    </row>
    <row r="154">
      <c r="B154">
        <f>[1]资金台帐!B154&amp;""</f>
      </c>
      <c r="H154">
        <f>[1]资金台帐!H154&amp;""</f>
      </c>
      <c r="J154">
        <f>[1]资金台帐!J154&amp;""</f>
      </c>
      <c r="N154">
        <f>[1]资金台帐!N154</f>
      </c>
      <c r="O154">
        <f>[1]资金台帐!O154&amp;""</f>
      </c>
      <c r="P154">
        <f>[1]资金台帐!P154&amp;""</f>
      </c>
      <c r="Q154">
        <f>[1]资金台帐!Q154&amp;""</f>
      </c>
      <c r="T154">
        <f>[1]资金台帐!T154&amp;""</f>
      </c>
      <c r="U154">
        <f>[1]资金台帐!U154&amp;""</f>
      </c>
      <c r="W154">
        <f>[1]资金台帐!W154&amp;""</f>
      </c>
      <c r="X154">
        <f>[1]资金台帐!X154&amp;""</f>
      </c>
      <c r="AB154">
        <f>[1]资金台帐!AB154</f>
        <v>0</v>
      </c>
      <c r="AC154">
        <f>[1]资金台帐!AC154</f>
        <v>0</v>
      </c>
      <c r="AD154">
        <f>[1]资金台帐!AD154</f>
        <v>0</v>
      </c>
      <c r="AJ154">
        <f>[1]资金台帐!AJ154</f>
        <v>0</v>
      </c>
      <c r="AK154">
        <f>[1]资金台帐!AK154</f>
        <v>0</v>
      </c>
      <c r="BA154" s="22">
        <f t="shared" si="0"/>
      </c>
    </row>
    <row r="155">
      <c r="B155">
        <f>[1]资金台帐!B155&amp;""</f>
      </c>
      <c r="H155">
        <f>[1]资金台帐!H155&amp;""</f>
      </c>
      <c r="J155">
        <f>[1]资金台帐!J155&amp;""</f>
      </c>
      <c r="N155">
        <f>[1]资金台帐!N155</f>
      </c>
      <c r="O155">
        <f>[1]资金台帐!O155&amp;""</f>
      </c>
      <c r="P155">
        <f>[1]资金台帐!P155&amp;""</f>
      </c>
      <c r="Q155">
        <f>[1]资金台帐!Q155&amp;""</f>
      </c>
      <c r="T155">
        <f>[1]资金台帐!T155&amp;""</f>
      </c>
      <c r="U155">
        <f>[1]资金台帐!U155&amp;""</f>
      </c>
      <c r="W155">
        <f>[1]资金台帐!W155&amp;""</f>
      </c>
      <c r="X155">
        <f>[1]资金台帐!X155&amp;""</f>
      </c>
      <c r="AB155">
        <f>[1]资金台帐!AB155</f>
        <v>0</v>
      </c>
      <c r="AC155">
        <f>[1]资金台帐!AC155</f>
        <v>0</v>
      </c>
      <c r="AD155">
        <f>[1]资金台帐!AD155</f>
        <v>0</v>
      </c>
      <c r="AJ155">
        <f>[1]资金台帐!AJ155</f>
        <v>0</v>
      </c>
      <c r="AK155">
        <f>[1]资金台帐!AK155</f>
        <v>0</v>
      </c>
      <c r="BA155" s="22">
        <f t="shared" si="0"/>
      </c>
    </row>
    <row r="156">
      <c r="B156">
        <f>[1]资金台帐!B156&amp;""</f>
      </c>
      <c r="H156">
        <f>[1]资金台帐!H156&amp;""</f>
      </c>
      <c r="J156">
        <f>[1]资金台帐!J156&amp;""</f>
      </c>
      <c r="N156">
        <f>[1]资金台帐!N156</f>
      </c>
      <c r="O156">
        <f>[1]资金台帐!O156&amp;""</f>
      </c>
      <c r="P156">
        <f>[1]资金台帐!P156&amp;""</f>
      </c>
      <c r="Q156">
        <f>[1]资金台帐!Q156&amp;""</f>
      </c>
      <c r="T156">
        <f>[1]资金台帐!T156&amp;""</f>
      </c>
      <c r="U156">
        <f>[1]资金台帐!U156&amp;""</f>
      </c>
      <c r="W156">
        <f>[1]资金台帐!W156&amp;""</f>
      </c>
      <c r="X156">
        <f>[1]资金台帐!X156&amp;""</f>
      </c>
      <c r="AB156">
        <f>[1]资金台帐!AB156</f>
        <v>0</v>
      </c>
      <c r="AC156">
        <f>[1]资金台帐!AC156</f>
        <v>0</v>
      </c>
      <c r="AD156">
        <f>[1]资金台帐!AD156</f>
        <v>0</v>
      </c>
      <c r="AJ156">
        <f>[1]资金台帐!AJ156</f>
        <v>0</v>
      </c>
      <c r="AK156">
        <f>[1]资金台帐!AK156</f>
        <v>0</v>
      </c>
      <c r="BA156" s="22">
        <f t="shared" si="0"/>
      </c>
    </row>
    <row r="157">
      <c r="B157">
        <f>[1]资金台帐!B157&amp;""</f>
      </c>
      <c r="H157">
        <f>[1]资金台帐!H157&amp;""</f>
      </c>
      <c r="J157">
        <f>[1]资金台帐!J157&amp;""</f>
      </c>
      <c r="N157">
        <f>[1]资金台帐!N157</f>
      </c>
      <c r="O157">
        <f>[1]资金台帐!O157&amp;""</f>
      </c>
      <c r="P157">
        <f>[1]资金台帐!P157&amp;""</f>
      </c>
      <c r="Q157">
        <f>[1]资金台帐!Q157&amp;""</f>
      </c>
      <c r="T157">
        <f>[1]资金台帐!T157&amp;""</f>
      </c>
      <c r="U157">
        <f>[1]资金台帐!U157&amp;""</f>
      </c>
      <c r="W157">
        <f>[1]资金台帐!W157&amp;""</f>
      </c>
      <c r="X157">
        <f>[1]资金台帐!X157&amp;""</f>
      </c>
      <c r="AB157">
        <f>[1]资金台帐!AB157</f>
        <v>0</v>
      </c>
      <c r="AC157">
        <f>[1]资金台帐!AC157</f>
        <v>0</v>
      </c>
      <c r="AD157">
        <f>[1]资金台帐!AD157</f>
        <v>0</v>
      </c>
      <c r="AJ157">
        <f>[1]资金台帐!AJ157</f>
        <v>0</v>
      </c>
      <c r="AK157">
        <f>[1]资金台帐!AK157</f>
        <v>0</v>
      </c>
      <c r="BA157" s="22">
        <f t="shared" si="0"/>
      </c>
    </row>
    <row r="158">
      <c r="B158">
        <f>[1]资金台帐!B158&amp;""</f>
      </c>
      <c r="H158">
        <f>[1]资金台帐!H158&amp;""</f>
      </c>
      <c r="J158">
        <f>[1]资金台帐!J158&amp;""</f>
      </c>
      <c r="N158">
        <f>[1]资金台帐!N158</f>
      </c>
      <c r="O158">
        <f>[1]资金台帐!O158&amp;""</f>
      </c>
      <c r="P158">
        <f>[1]资金台帐!P158&amp;""</f>
      </c>
      <c r="Q158">
        <f>[1]资金台帐!Q158&amp;""</f>
      </c>
      <c r="T158">
        <f>[1]资金台帐!T158&amp;""</f>
      </c>
      <c r="U158">
        <f>[1]资金台帐!U158&amp;""</f>
      </c>
      <c r="W158">
        <f>[1]资金台帐!W158&amp;""</f>
      </c>
      <c r="X158">
        <f>[1]资金台帐!X158&amp;""</f>
      </c>
      <c r="AB158">
        <f>[1]资金台帐!AB158</f>
        <v>0</v>
      </c>
      <c r="AC158">
        <f>[1]资金台帐!AC158</f>
        <v>0</v>
      </c>
      <c r="AD158">
        <f>[1]资金台帐!AD158</f>
        <v>0</v>
      </c>
      <c r="AJ158">
        <f>[1]资金台帐!AJ158</f>
        <v>0</v>
      </c>
      <c r="AK158">
        <f>[1]资金台帐!AK158</f>
        <v>0</v>
      </c>
      <c r="BA158" s="22">
        <f t="shared" si="0"/>
      </c>
    </row>
    <row r="159">
      <c r="B159">
        <f>[1]资金台帐!B159&amp;""</f>
      </c>
      <c r="H159">
        <f>[1]资金台帐!H159&amp;""</f>
      </c>
      <c r="J159">
        <f>[1]资金台帐!J159&amp;""</f>
      </c>
      <c r="N159">
        <f>[1]资金台帐!N159</f>
      </c>
      <c r="O159">
        <f>[1]资金台帐!O159&amp;""</f>
      </c>
      <c r="P159">
        <f>[1]资金台帐!P159&amp;""</f>
      </c>
      <c r="Q159">
        <f>[1]资金台帐!Q159&amp;""</f>
      </c>
      <c r="T159">
        <f>[1]资金台帐!T159&amp;""</f>
      </c>
      <c r="U159">
        <f>[1]资金台帐!U159&amp;""</f>
      </c>
      <c r="W159">
        <f>[1]资金台帐!W159&amp;""</f>
      </c>
      <c r="X159">
        <f>[1]资金台帐!X159&amp;""</f>
      </c>
      <c r="AB159">
        <f>[1]资金台帐!AB159</f>
        <v>0</v>
      </c>
      <c r="AC159">
        <f>[1]资金台帐!AC159</f>
        <v>0</v>
      </c>
      <c r="AD159">
        <f>[1]资金台帐!AD159</f>
        <v>0</v>
      </c>
      <c r="AJ159">
        <f>[1]资金台帐!AJ159</f>
        <v>0</v>
      </c>
      <c r="AK159">
        <f>[1]资金台帐!AK159</f>
        <v>0</v>
      </c>
      <c r="BA159" s="22">
        <f t="shared" si="0"/>
      </c>
    </row>
    <row r="160">
      <c r="B160">
        <f>[1]资金台帐!B160&amp;""</f>
      </c>
      <c r="H160">
        <f>[1]资金台帐!H160&amp;""</f>
      </c>
      <c r="J160">
        <f>[1]资金台帐!J160&amp;""</f>
      </c>
      <c r="N160">
        <f>[1]资金台帐!N160</f>
      </c>
      <c r="O160">
        <f>[1]资金台帐!O160&amp;""</f>
      </c>
      <c r="P160">
        <f>[1]资金台帐!P160&amp;""</f>
      </c>
      <c r="Q160">
        <f>[1]资金台帐!Q160&amp;""</f>
      </c>
      <c r="T160">
        <f>[1]资金台帐!T160&amp;""</f>
      </c>
      <c r="U160">
        <f>[1]资金台帐!U160&amp;""</f>
      </c>
      <c r="W160">
        <f>[1]资金台帐!W160&amp;""</f>
      </c>
      <c r="X160">
        <f>[1]资金台帐!X160&amp;""</f>
      </c>
      <c r="AB160">
        <f>[1]资金台帐!AB160</f>
        <v>0</v>
      </c>
      <c r="AC160">
        <f>[1]资金台帐!AC160</f>
        <v>0</v>
      </c>
      <c r="AD160">
        <f>[1]资金台帐!AD160</f>
        <v>0</v>
      </c>
      <c r="AJ160">
        <f>[1]资金台帐!AJ160</f>
        <v>0</v>
      </c>
      <c r="AK160">
        <f>[1]资金台帐!AK160</f>
        <v>0</v>
      </c>
      <c r="BA160" s="22">
        <f t="shared" si="0"/>
      </c>
    </row>
    <row r="161">
      <c r="B161">
        <f>[1]资金台帐!B161&amp;""</f>
      </c>
      <c r="H161">
        <f>[1]资金台帐!H161&amp;""</f>
      </c>
      <c r="J161">
        <f>[1]资金台帐!J161&amp;""</f>
      </c>
      <c r="N161">
        <f>[1]资金台帐!N161</f>
      </c>
      <c r="O161">
        <f>[1]资金台帐!O161&amp;""</f>
      </c>
      <c r="P161">
        <f>[1]资金台帐!P161&amp;""</f>
      </c>
      <c r="Q161">
        <f>[1]资金台帐!Q161&amp;""</f>
      </c>
      <c r="T161">
        <f>[1]资金台帐!T161&amp;""</f>
      </c>
      <c r="U161">
        <f>[1]资金台帐!U161&amp;""</f>
      </c>
      <c r="W161">
        <f>[1]资金台帐!W161&amp;""</f>
      </c>
      <c r="X161">
        <f>[1]资金台帐!X161&amp;""</f>
      </c>
      <c r="AB161">
        <f>[1]资金台帐!AB161</f>
        <v>0</v>
      </c>
      <c r="AC161">
        <f>[1]资金台帐!AC161</f>
        <v>0</v>
      </c>
      <c r="AD161">
        <f>[1]资金台帐!AD161</f>
        <v>0</v>
      </c>
      <c r="AJ161">
        <f>[1]资金台帐!AJ161</f>
        <v>0</v>
      </c>
      <c r="AK161">
        <f>[1]资金台帐!AK161</f>
        <v>0</v>
      </c>
      <c r="BA161" s="22">
        <f t="shared" si="0"/>
      </c>
    </row>
    <row r="162">
      <c r="B162">
        <f>[1]资金台帐!B162&amp;""</f>
      </c>
      <c r="H162">
        <f>[1]资金台帐!H162&amp;""</f>
      </c>
      <c r="J162">
        <f>[1]资金台帐!J162&amp;""</f>
      </c>
      <c r="N162">
        <f>[1]资金台帐!N162</f>
      </c>
      <c r="O162">
        <f>[1]资金台帐!O162&amp;""</f>
      </c>
      <c r="P162">
        <f>[1]资金台帐!P162&amp;""</f>
      </c>
      <c r="Q162">
        <f>[1]资金台帐!Q162&amp;""</f>
      </c>
      <c r="T162">
        <f>[1]资金台帐!T162&amp;""</f>
      </c>
      <c r="U162">
        <f>[1]资金台帐!U162&amp;""</f>
      </c>
      <c r="W162">
        <f>[1]资金台帐!W162&amp;""</f>
      </c>
      <c r="X162">
        <f>[1]资金台帐!X162&amp;""</f>
      </c>
      <c r="AB162">
        <f>[1]资金台帐!AB162</f>
        <v>0</v>
      </c>
      <c r="AC162">
        <f>[1]资金台帐!AC162</f>
        <v>0</v>
      </c>
      <c r="AD162">
        <f>[1]资金台帐!AD162</f>
        <v>0</v>
      </c>
      <c r="AJ162">
        <f>[1]资金台帐!AJ162</f>
        <v>0</v>
      </c>
      <c r="AK162">
        <f>[1]资金台帐!AK162</f>
        <v>0</v>
      </c>
      <c r="BA162" s="22">
        <f t="shared" si="0"/>
      </c>
    </row>
    <row r="163">
      <c r="B163">
        <f>[1]资金台帐!B163&amp;""</f>
      </c>
      <c r="H163">
        <f>[1]资金台帐!H163&amp;""</f>
      </c>
      <c r="J163">
        <f>[1]资金台帐!J163&amp;""</f>
      </c>
      <c r="N163">
        <f>[1]资金台帐!N163</f>
      </c>
      <c r="O163">
        <f>[1]资金台帐!O163&amp;""</f>
      </c>
      <c r="P163">
        <f>[1]资金台帐!P163&amp;""</f>
      </c>
      <c r="Q163">
        <f>[1]资金台帐!Q163&amp;""</f>
      </c>
      <c r="T163">
        <f>[1]资金台帐!T163&amp;""</f>
      </c>
      <c r="U163">
        <f>[1]资金台帐!U163&amp;""</f>
      </c>
      <c r="W163">
        <f>[1]资金台帐!W163&amp;""</f>
      </c>
      <c r="X163">
        <f>[1]资金台帐!X163&amp;""</f>
      </c>
      <c r="AB163">
        <f>[1]资金台帐!AB163</f>
        <v>0</v>
      </c>
      <c r="AC163">
        <f>[1]资金台帐!AC163</f>
        <v>0</v>
      </c>
      <c r="AD163">
        <f>[1]资金台帐!AD163</f>
        <v>0</v>
      </c>
      <c r="AJ163">
        <f>[1]资金台帐!AJ163</f>
        <v>0</v>
      </c>
      <c r="AK163">
        <f>[1]资金台帐!AK163</f>
        <v>0</v>
      </c>
      <c r="BA163" s="22">
        <f t="shared" si="0"/>
      </c>
    </row>
    <row r="164">
      <c r="B164">
        <f>[1]资金台帐!B164&amp;""</f>
      </c>
      <c r="H164">
        <f>[1]资金台帐!H164&amp;""</f>
      </c>
      <c r="J164">
        <f>[1]资金台帐!J164&amp;""</f>
      </c>
      <c r="N164">
        <f>[1]资金台帐!N164</f>
      </c>
      <c r="O164">
        <f>[1]资金台帐!O164&amp;""</f>
      </c>
      <c r="P164">
        <f>[1]资金台帐!P164&amp;""</f>
      </c>
      <c r="Q164">
        <f>[1]资金台帐!Q164&amp;""</f>
      </c>
      <c r="T164">
        <f>[1]资金台帐!T164&amp;""</f>
      </c>
      <c r="U164">
        <f>[1]资金台帐!U164&amp;""</f>
      </c>
      <c r="W164">
        <f>[1]资金台帐!W164&amp;""</f>
      </c>
      <c r="X164">
        <f>[1]资金台帐!X164&amp;""</f>
      </c>
      <c r="AB164">
        <f>[1]资金台帐!AB164</f>
        <v>0</v>
      </c>
      <c r="AC164">
        <f>[1]资金台帐!AC164</f>
        <v>0</v>
      </c>
      <c r="AD164">
        <f>[1]资金台帐!AD164</f>
        <v>0</v>
      </c>
      <c r="AJ164">
        <f>[1]资金台帐!AJ164</f>
        <v>0</v>
      </c>
      <c r="AK164">
        <f>[1]资金台帐!AK164</f>
        <v>0</v>
      </c>
      <c r="BA164" s="22">
        <f t="shared" si="0"/>
      </c>
    </row>
    <row r="165">
      <c r="B165">
        <f>[1]资金台帐!B165&amp;""</f>
      </c>
      <c r="H165">
        <f>[1]资金台帐!H165&amp;""</f>
      </c>
      <c r="J165">
        <f>[1]资金台帐!J165&amp;""</f>
      </c>
      <c r="N165">
        <f>[1]资金台帐!N165</f>
      </c>
      <c r="O165">
        <f>[1]资金台帐!O165&amp;""</f>
      </c>
      <c r="P165">
        <f>[1]资金台帐!P165&amp;""</f>
      </c>
      <c r="Q165">
        <f>[1]资金台帐!Q165&amp;""</f>
      </c>
      <c r="T165">
        <f>[1]资金台帐!T165&amp;""</f>
      </c>
      <c r="U165">
        <f>[1]资金台帐!U165&amp;""</f>
      </c>
      <c r="W165">
        <f>[1]资金台帐!W165&amp;""</f>
      </c>
      <c r="X165">
        <f>[1]资金台帐!X165&amp;""</f>
      </c>
      <c r="AB165">
        <f>[1]资金台帐!AB165</f>
        <v>0</v>
      </c>
      <c r="AC165">
        <f>[1]资金台帐!AC165</f>
        <v>0</v>
      </c>
      <c r="AD165">
        <f>[1]资金台帐!AD165</f>
        <v>0</v>
      </c>
      <c r="AJ165">
        <f>[1]资金台帐!AJ165</f>
        <v>0</v>
      </c>
      <c r="AK165">
        <f>[1]资金台帐!AK165</f>
        <v>0</v>
      </c>
      <c r="BA165" s="22">
        <f t="shared" si="0"/>
      </c>
    </row>
    <row r="166">
      <c r="B166">
        <f>[1]资金台帐!B166&amp;""</f>
      </c>
      <c r="H166">
        <f>[1]资金台帐!H166&amp;""</f>
      </c>
      <c r="J166">
        <f>[1]资金台帐!J166&amp;""</f>
      </c>
      <c r="N166">
        <f>[1]资金台帐!N166</f>
      </c>
      <c r="O166">
        <f>[1]资金台帐!O166&amp;""</f>
      </c>
      <c r="P166">
        <f>[1]资金台帐!P166&amp;""</f>
      </c>
      <c r="Q166">
        <f>[1]资金台帐!Q166&amp;""</f>
      </c>
      <c r="T166">
        <f>[1]资金台帐!T166&amp;""</f>
      </c>
      <c r="U166">
        <f>[1]资金台帐!U166&amp;""</f>
      </c>
      <c r="W166">
        <f>[1]资金台帐!W166&amp;""</f>
      </c>
      <c r="X166">
        <f>[1]资金台帐!X166&amp;""</f>
      </c>
      <c r="AB166">
        <f>[1]资金台帐!AB166</f>
        <v>0</v>
      </c>
      <c r="AC166">
        <f>[1]资金台帐!AC166</f>
        <v>0</v>
      </c>
      <c r="AD166">
        <f>[1]资金台帐!AD166</f>
        <v>0</v>
      </c>
      <c r="AJ166">
        <f>[1]资金台帐!AJ166</f>
        <v>0</v>
      </c>
      <c r="AK166">
        <f>[1]资金台帐!AK166</f>
        <v>0</v>
      </c>
      <c r="BA166" s="22">
        <f t="shared" si="0"/>
      </c>
    </row>
    <row r="167">
      <c r="B167">
        <f>[1]资金台帐!B167&amp;""</f>
      </c>
      <c r="H167">
        <f>[1]资金台帐!H167&amp;""</f>
      </c>
      <c r="J167">
        <f>[1]资金台帐!J167&amp;""</f>
      </c>
      <c r="N167">
        <f>[1]资金台帐!N167</f>
      </c>
      <c r="O167">
        <f>[1]资金台帐!O167&amp;""</f>
      </c>
      <c r="P167">
        <f>[1]资金台帐!P167&amp;""</f>
      </c>
      <c r="Q167">
        <f>[1]资金台帐!Q167&amp;""</f>
      </c>
      <c r="T167">
        <f>[1]资金台帐!T167&amp;""</f>
      </c>
      <c r="U167">
        <f>[1]资金台帐!U167&amp;""</f>
      </c>
      <c r="W167">
        <f>[1]资金台帐!W167&amp;""</f>
      </c>
      <c r="X167">
        <f>[1]资金台帐!X167&amp;""</f>
      </c>
      <c r="AB167">
        <f>[1]资金台帐!AB167</f>
        <v>0</v>
      </c>
      <c r="AC167">
        <f>[1]资金台帐!AC167</f>
        <v>0</v>
      </c>
      <c r="AD167">
        <f>[1]资金台帐!AD167</f>
        <v>0</v>
      </c>
      <c r="AJ167">
        <f>[1]资金台帐!AJ167</f>
        <v>0</v>
      </c>
      <c r="AK167">
        <f>[1]资金台帐!AK167</f>
        <v>0</v>
      </c>
      <c r="BA167" s="22">
        <f t="shared" si="0"/>
      </c>
    </row>
    <row r="168">
      <c r="B168">
        <f>[1]资金台帐!B168&amp;""</f>
      </c>
      <c r="H168">
        <f>[1]资金台帐!H168&amp;""</f>
      </c>
      <c r="J168">
        <f>[1]资金台帐!J168&amp;""</f>
      </c>
      <c r="N168">
        <f>[1]资金台帐!N168</f>
      </c>
      <c r="O168">
        <f>[1]资金台帐!O168&amp;""</f>
      </c>
      <c r="P168">
        <f>[1]资金台帐!P168&amp;""</f>
      </c>
      <c r="Q168">
        <f>[1]资金台帐!Q168&amp;""</f>
      </c>
      <c r="T168">
        <f>[1]资金台帐!T168&amp;""</f>
      </c>
      <c r="U168">
        <f>[1]资金台帐!U168&amp;""</f>
      </c>
      <c r="W168">
        <f>[1]资金台帐!W168&amp;""</f>
      </c>
      <c r="X168">
        <f>[1]资金台帐!X168&amp;""</f>
      </c>
      <c r="AB168">
        <f>[1]资金台帐!AB168</f>
        <v>0</v>
      </c>
      <c r="AC168">
        <f>[1]资金台帐!AC168</f>
        <v>0</v>
      </c>
      <c r="AD168">
        <f>[1]资金台帐!AD168</f>
        <v>0</v>
      </c>
      <c r="AJ168">
        <f>[1]资金台帐!AJ168</f>
        <v>0</v>
      </c>
      <c r="AK168">
        <f>[1]资金台帐!AK168</f>
        <v>0</v>
      </c>
      <c r="BA168" s="22">
        <f t="shared" si="0"/>
      </c>
    </row>
    <row r="169">
      <c r="B169">
        <f>[1]资金台帐!B169&amp;""</f>
      </c>
      <c r="H169">
        <f>[1]资金台帐!H169&amp;""</f>
      </c>
      <c r="J169">
        <f>[1]资金台帐!J169&amp;""</f>
      </c>
      <c r="N169">
        <f>[1]资金台帐!N169</f>
      </c>
      <c r="O169">
        <f>[1]资金台帐!O169&amp;""</f>
      </c>
      <c r="P169">
        <f>[1]资金台帐!P169&amp;""</f>
      </c>
      <c r="Q169">
        <f>[1]资金台帐!Q169&amp;""</f>
      </c>
      <c r="T169">
        <f>[1]资金台帐!T169&amp;""</f>
      </c>
      <c r="U169">
        <f>[1]资金台帐!U169&amp;""</f>
      </c>
      <c r="W169">
        <f>[1]资金台帐!W169&amp;""</f>
      </c>
      <c r="X169">
        <f>[1]资金台帐!X169&amp;""</f>
      </c>
      <c r="AB169">
        <f>[1]资金台帐!AB169</f>
        <v>0</v>
      </c>
      <c r="AC169">
        <f>[1]资金台帐!AC169</f>
        <v>0</v>
      </c>
      <c r="AD169">
        <f>[1]资金台帐!AD169</f>
        <v>0</v>
      </c>
      <c r="AJ169">
        <f>[1]资金台帐!AJ169</f>
        <v>0</v>
      </c>
      <c r="AK169">
        <f>[1]资金台帐!AK169</f>
        <v>0</v>
      </c>
      <c r="BA169" s="22">
        <f t="shared" si="0"/>
      </c>
    </row>
    <row r="170">
      <c r="B170">
        <f>[1]资金台帐!B170&amp;""</f>
      </c>
      <c r="H170">
        <f>[1]资金台帐!H170&amp;""</f>
      </c>
      <c r="J170">
        <f>[1]资金台帐!J170&amp;""</f>
      </c>
      <c r="N170">
        <f>[1]资金台帐!N170</f>
      </c>
      <c r="O170">
        <f>[1]资金台帐!O170&amp;""</f>
      </c>
      <c r="P170">
        <f>[1]资金台帐!P170&amp;""</f>
      </c>
      <c r="Q170">
        <f>[1]资金台帐!Q170&amp;""</f>
      </c>
      <c r="T170">
        <f>[1]资金台帐!T170&amp;""</f>
      </c>
      <c r="U170">
        <f>[1]资金台帐!U170&amp;""</f>
      </c>
      <c r="W170">
        <f>[1]资金台帐!W170&amp;""</f>
      </c>
      <c r="X170">
        <f>[1]资金台帐!X170&amp;""</f>
      </c>
      <c r="AB170">
        <f>[1]资金台帐!AB170</f>
        <v>0</v>
      </c>
      <c r="AC170">
        <f>[1]资金台帐!AC170</f>
        <v>0</v>
      </c>
      <c r="AD170">
        <f>[1]资金台帐!AD170</f>
        <v>0</v>
      </c>
      <c r="AJ170">
        <f>[1]资金台帐!AJ170</f>
        <v>0</v>
      </c>
      <c r="AK170">
        <f>[1]资金台帐!AK170</f>
        <v>0</v>
      </c>
      <c r="BA170" s="22">
        <f t="shared" si="0"/>
      </c>
    </row>
    <row r="171">
      <c r="B171">
        <f>[1]资金台帐!B171&amp;""</f>
      </c>
      <c r="H171">
        <f>[1]资金台帐!H171&amp;""</f>
      </c>
      <c r="J171">
        <f>[1]资金台帐!J171&amp;""</f>
      </c>
      <c r="N171">
        <f>[1]资金台帐!N171</f>
      </c>
      <c r="O171">
        <f>[1]资金台帐!O171&amp;""</f>
      </c>
      <c r="P171">
        <f>[1]资金台帐!P171&amp;""</f>
      </c>
      <c r="Q171">
        <f>[1]资金台帐!Q171&amp;""</f>
      </c>
      <c r="T171">
        <f>[1]资金台帐!T171&amp;""</f>
      </c>
      <c r="U171">
        <f>[1]资金台帐!U171&amp;""</f>
      </c>
      <c r="W171">
        <f>[1]资金台帐!W171&amp;""</f>
      </c>
      <c r="X171">
        <f>[1]资金台帐!X171&amp;""</f>
      </c>
      <c r="AB171">
        <f>[1]资金台帐!AB171</f>
        <v>0</v>
      </c>
      <c r="AC171">
        <f>[1]资金台帐!AC171</f>
        <v>0</v>
      </c>
      <c r="AD171">
        <f>[1]资金台帐!AD171</f>
        <v>0</v>
      </c>
      <c r="AJ171">
        <f>[1]资金台帐!AJ171</f>
        <v>0</v>
      </c>
      <c r="AK171">
        <f>[1]资金台帐!AK171</f>
        <v>0</v>
      </c>
      <c r="BA171" s="22">
        <f t="shared" si="0"/>
      </c>
    </row>
    <row r="172">
      <c r="B172">
        <f>[1]资金台帐!B172&amp;""</f>
      </c>
      <c r="H172">
        <f>[1]资金台帐!H172&amp;""</f>
      </c>
      <c r="J172">
        <f>[1]资金台帐!J172&amp;""</f>
      </c>
      <c r="N172">
        <f>[1]资金台帐!N172</f>
      </c>
      <c r="O172">
        <f>[1]资金台帐!O172&amp;""</f>
      </c>
      <c r="P172">
        <f>[1]资金台帐!P172&amp;""</f>
      </c>
      <c r="Q172">
        <f>[1]资金台帐!Q172&amp;""</f>
      </c>
      <c r="T172">
        <f>[1]资金台帐!T172&amp;""</f>
      </c>
      <c r="U172">
        <f>[1]资金台帐!U172&amp;""</f>
      </c>
      <c r="W172">
        <f>[1]资金台帐!W172&amp;""</f>
      </c>
      <c r="X172">
        <f>[1]资金台帐!X172&amp;""</f>
      </c>
      <c r="AB172">
        <f>[1]资金台帐!AB172</f>
        <v>0</v>
      </c>
      <c r="AC172">
        <f>[1]资金台帐!AC172</f>
        <v>0</v>
      </c>
      <c r="AD172">
        <f>[1]资金台帐!AD172</f>
        <v>0</v>
      </c>
      <c r="AJ172">
        <f>[1]资金台帐!AJ172</f>
        <v>0</v>
      </c>
      <c r="AK172">
        <f>[1]资金台帐!AK172</f>
        <v>0</v>
      </c>
      <c r="BA172" s="22">
        <f t="shared" si="0"/>
      </c>
    </row>
    <row r="173">
      <c r="B173">
        <f>[1]资金台帐!B173&amp;""</f>
      </c>
      <c r="H173">
        <f>[1]资金台帐!H173&amp;""</f>
      </c>
      <c r="J173">
        <f>[1]资金台帐!J173&amp;""</f>
      </c>
      <c r="N173">
        <f>[1]资金台帐!N173</f>
      </c>
      <c r="O173">
        <f>[1]资金台帐!O173&amp;""</f>
      </c>
      <c r="P173">
        <f>[1]资金台帐!P173&amp;""</f>
      </c>
      <c r="Q173">
        <f>[1]资金台帐!Q173&amp;""</f>
      </c>
      <c r="T173">
        <f>[1]资金台帐!T173&amp;""</f>
      </c>
      <c r="U173">
        <f>[1]资金台帐!U173&amp;""</f>
      </c>
      <c r="W173">
        <f>[1]资金台帐!W173&amp;""</f>
      </c>
      <c r="X173">
        <f>[1]资金台帐!X173&amp;""</f>
      </c>
      <c r="AB173">
        <f>[1]资金台帐!AB173</f>
        <v>0</v>
      </c>
      <c r="AC173">
        <f>[1]资金台帐!AC173</f>
        <v>0</v>
      </c>
      <c r="AD173">
        <f>[1]资金台帐!AD173</f>
        <v>0</v>
      </c>
      <c r="AJ173">
        <f>[1]资金台帐!AJ173</f>
        <v>0</v>
      </c>
      <c r="AK173">
        <f>[1]资金台帐!AK173</f>
        <v>0</v>
      </c>
      <c r="BA173" s="22">
        <f t="shared" si="0"/>
      </c>
    </row>
    <row r="174">
      <c r="B174">
        <f>[1]资金台帐!B174&amp;""</f>
      </c>
      <c r="H174">
        <f>[1]资金台帐!H174&amp;""</f>
      </c>
      <c r="J174">
        <f>[1]资金台帐!J174&amp;""</f>
      </c>
      <c r="N174">
        <f>[1]资金台帐!N174</f>
      </c>
      <c r="O174">
        <f>[1]资金台帐!O174&amp;""</f>
      </c>
      <c r="P174">
        <f>[1]资金台帐!P174&amp;""</f>
      </c>
      <c r="Q174">
        <f>[1]资金台帐!Q174&amp;""</f>
      </c>
      <c r="T174">
        <f>[1]资金台帐!T174&amp;""</f>
      </c>
      <c r="U174">
        <f>[1]资金台帐!U174&amp;""</f>
      </c>
      <c r="W174">
        <f>[1]资金台帐!W174&amp;""</f>
      </c>
      <c r="X174">
        <f>[1]资金台帐!X174&amp;""</f>
      </c>
      <c r="AB174">
        <f>[1]资金台帐!AB174</f>
        <v>0</v>
      </c>
      <c r="AC174">
        <f>[1]资金台帐!AC174</f>
        <v>0</v>
      </c>
      <c r="AD174">
        <f>[1]资金台帐!AD174</f>
        <v>0</v>
      </c>
      <c r="AJ174">
        <f>[1]资金台帐!AJ174</f>
        <v>0</v>
      </c>
      <c r="AK174">
        <f>[1]资金台帐!AK174</f>
        <v>0</v>
      </c>
      <c r="BA174" s="22">
        <f t="shared" si="0"/>
      </c>
    </row>
    <row r="175">
      <c r="B175">
        <f>[1]资金台帐!B175&amp;""</f>
      </c>
      <c r="H175">
        <f>[1]资金台帐!H175&amp;""</f>
      </c>
      <c r="J175">
        <f>[1]资金台帐!J175&amp;""</f>
      </c>
      <c r="N175">
        <f>[1]资金台帐!N175</f>
      </c>
      <c r="O175">
        <f>[1]资金台帐!O175&amp;""</f>
      </c>
      <c r="P175">
        <f>[1]资金台帐!P175&amp;""</f>
      </c>
      <c r="Q175">
        <f>[1]资金台帐!Q175&amp;""</f>
      </c>
      <c r="T175">
        <f>[1]资金台帐!T175&amp;""</f>
      </c>
      <c r="U175">
        <f>[1]资金台帐!U175&amp;""</f>
      </c>
      <c r="W175">
        <f>[1]资金台帐!W175&amp;""</f>
      </c>
      <c r="X175">
        <f>[1]资金台帐!X175&amp;""</f>
      </c>
      <c r="AB175">
        <f>[1]资金台帐!AB175</f>
        <v>0</v>
      </c>
      <c r="AC175">
        <f>[1]资金台帐!AC175</f>
        <v>0</v>
      </c>
      <c r="AD175">
        <f>[1]资金台帐!AD175</f>
        <v>0</v>
      </c>
      <c r="AJ175">
        <f>[1]资金台帐!AJ175</f>
        <v>0</v>
      </c>
      <c r="AK175">
        <f>[1]资金台帐!AK175</f>
        <v>0</v>
      </c>
      <c r="BA175" s="22">
        <f t="shared" si="0"/>
      </c>
    </row>
    <row r="176">
      <c r="B176">
        <f>[1]资金台帐!B176&amp;""</f>
      </c>
      <c r="H176">
        <f>[1]资金台帐!H176&amp;""</f>
      </c>
      <c r="J176">
        <f>[1]资金台帐!J176&amp;""</f>
      </c>
      <c r="N176">
        <f>[1]资金台帐!N176</f>
      </c>
      <c r="O176">
        <f>[1]资金台帐!O176&amp;""</f>
      </c>
      <c r="P176">
        <f>[1]资金台帐!P176&amp;""</f>
      </c>
      <c r="Q176">
        <f>[1]资金台帐!Q176&amp;""</f>
      </c>
      <c r="T176">
        <f>[1]资金台帐!T176&amp;""</f>
      </c>
      <c r="U176">
        <f>[1]资金台帐!U176&amp;""</f>
      </c>
      <c r="W176">
        <f>[1]资金台帐!W176&amp;""</f>
      </c>
      <c r="X176">
        <f>[1]资金台帐!X176&amp;""</f>
      </c>
      <c r="AB176">
        <f>[1]资金台帐!AB176</f>
        <v>0</v>
      </c>
      <c r="AC176">
        <f>[1]资金台帐!AC176</f>
        <v>0</v>
      </c>
      <c r="AD176">
        <f>[1]资金台帐!AD176</f>
        <v>0</v>
      </c>
      <c r="AJ176">
        <f>[1]资金台帐!AJ176</f>
        <v>0</v>
      </c>
      <c r="AK176">
        <f>[1]资金台帐!AK176</f>
        <v>0</v>
      </c>
      <c r="BA176" s="22">
        <f t="shared" si="0"/>
      </c>
    </row>
    <row r="177">
      <c r="B177">
        <f>[1]资金台帐!B177&amp;""</f>
      </c>
      <c r="H177">
        <f>[1]资金台帐!H177&amp;""</f>
      </c>
      <c r="J177">
        <f>[1]资金台帐!J177&amp;""</f>
      </c>
      <c r="N177">
        <f>[1]资金台帐!N177</f>
      </c>
      <c r="O177">
        <f>[1]资金台帐!O177&amp;""</f>
      </c>
      <c r="P177">
        <f>[1]资金台帐!P177&amp;""</f>
      </c>
      <c r="Q177">
        <f>[1]资金台帐!Q177&amp;""</f>
      </c>
      <c r="T177">
        <f>[1]资金台帐!T177&amp;""</f>
      </c>
      <c r="U177">
        <f>[1]资金台帐!U177&amp;""</f>
      </c>
      <c r="W177">
        <f>[1]资金台帐!W177&amp;""</f>
      </c>
      <c r="X177">
        <f>[1]资金台帐!X177&amp;""</f>
      </c>
      <c r="AB177">
        <f>[1]资金台帐!AB177</f>
        <v>0</v>
      </c>
      <c r="AC177">
        <f>[1]资金台帐!AC177</f>
        <v>0</v>
      </c>
      <c r="AD177">
        <f>[1]资金台帐!AD177</f>
        <v>0</v>
      </c>
      <c r="AJ177">
        <f>[1]资金台帐!AJ177</f>
        <v>0</v>
      </c>
      <c r="AK177">
        <f>[1]资金台帐!AK177</f>
        <v>0</v>
      </c>
      <c r="BA177" s="22">
        <f t="shared" si="0"/>
      </c>
    </row>
    <row r="178">
      <c r="B178">
        <f>[1]资金台帐!B178&amp;""</f>
      </c>
      <c r="H178">
        <f>[1]资金台帐!H178&amp;""</f>
      </c>
      <c r="J178">
        <f>[1]资金台帐!J178&amp;""</f>
      </c>
      <c r="N178">
        <f>[1]资金台帐!N178</f>
      </c>
      <c r="O178">
        <f>[1]资金台帐!O178&amp;""</f>
      </c>
      <c r="P178">
        <f>[1]资金台帐!P178&amp;""</f>
      </c>
      <c r="Q178">
        <f>[1]资金台帐!Q178&amp;""</f>
      </c>
      <c r="T178">
        <f>[1]资金台帐!T178&amp;""</f>
      </c>
      <c r="U178">
        <f>[1]资金台帐!U178&amp;""</f>
      </c>
      <c r="W178">
        <f>[1]资金台帐!W178&amp;""</f>
      </c>
      <c r="X178">
        <f>[1]资金台帐!X178&amp;""</f>
      </c>
      <c r="AB178">
        <f>[1]资金台帐!AB178</f>
        <v>0</v>
      </c>
      <c r="AC178">
        <f>[1]资金台帐!AC178</f>
        <v>0</v>
      </c>
      <c r="AD178">
        <f>[1]资金台帐!AD178</f>
        <v>0</v>
      </c>
      <c r="AJ178">
        <f>[1]资金台帐!AJ178</f>
        <v>0</v>
      </c>
      <c r="AK178">
        <f>[1]资金台帐!AK178</f>
        <v>0</v>
      </c>
      <c r="BA178" s="22">
        <f t="shared" si="0"/>
      </c>
    </row>
    <row r="179">
      <c r="B179">
        <f>[1]资金台帐!B179&amp;""</f>
      </c>
      <c r="H179">
        <f>[1]资金台帐!H179&amp;""</f>
      </c>
      <c r="J179">
        <f>[1]资金台帐!J179&amp;""</f>
      </c>
      <c r="N179">
        <f>[1]资金台帐!N179</f>
      </c>
      <c r="O179">
        <f>[1]资金台帐!O179&amp;""</f>
      </c>
      <c r="P179">
        <f>[1]资金台帐!P179&amp;""</f>
      </c>
      <c r="Q179">
        <f>[1]资金台帐!Q179&amp;""</f>
      </c>
      <c r="T179">
        <f>[1]资金台帐!T179&amp;""</f>
      </c>
      <c r="U179">
        <f>[1]资金台帐!U179&amp;""</f>
      </c>
      <c r="W179">
        <f>[1]资金台帐!W179&amp;""</f>
      </c>
      <c r="X179">
        <f>[1]资金台帐!X179&amp;""</f>
      </c>
      <c r="AB179">
        <f>[1]资金台帐!AB179</f>
        <v>0</v>
      </c>
      <c r="AC179">
        <f>[1]资金台帐!AC179</f>
        <v>0</v>
      </c>
      <c r="AD179">
        <f>[1]资金台帐!AD179</f>
        <v>0</v>
      </c>
      <c r="AJ179">
        <f>[1]资金台帐!AJ179</f>
        <v>0</v>
      </c>
      <c r="AK179">
        <f>[1]资金台帐!AK179</f>
        <v>0</v>
      </c>
      <c r="BA179" s="22">
        <f t="shared" si="0"/>
      </c>
    </row>
    <row r="180">
      <c r="B180">
        <f>[1]资金台帐!B180&amp;""</f>
      </c>
      <c r="H180">
        <f>[1]资金台帐!H180&amp;""</f>
      </c>
      <c r="J180">
        <f>[1]资金台帐!J180&amp;""</f>
      </c>
      <c r="N180">
        <f>[1]资金台帐!N180</f>
      </c>
      <c r="O180">
        <f>[1]资金台帐!O180&amp;""</f>
      </c>
      <c r="P180">
        <f>[1]资金台帐!P180&amp;""</f>
      </c>
      <c r="Q180">
        <f>[1]资金台帐!Q180&amp;""</f>
      </c>
      <c r="T180">
        <f>[1]资金台帐!T180&amp;""</f>
      </c>
      <c r="U180">
        <f>[1]资金台帐!U180&amp;""</f>
      </c>
      <c r="W180">
        <f>[1]资金台帐!W180&amp;""</f>
      </c>
      <c r="X180">
        <f>[1]资金台帐!X180&amp;""</f>
      </c>
      <c r="AB180">
        <f>[1]资金台帐!AB180</f>
        <v>0</v>
      </c>
      <c r="AC180">
        <f>[1]资金台帐!AC180</f>
        <v>0</v>
      </c>
      <c r="AD180">
        <f>[1]资金台帐!AD180</f>
        <v>0</v>
      </c>
      <c r="AJ180">
        <f>[1]资金台帐!AJ180</f>
        <v>0</v>
      </c>
      <c r="AK180">
        <f>[1]资金台帐!AK180</f>
        <v>0</v>
      </c>
      <c r="BA180" s="22">
        <f t="shared" si="0"/>
      </c>
    </row>
    <row r="181">
      <c r="B181">
        <f>[1]资金台帐!B181&amp;""</f>
      </c>
      <c r="H181">
        <f>[1]资金台帐!H181&amp;""</f>
      </c>
      <c r="J181">
        <f>[1]资金台帐!J181&amp;""</f>
      </c>
      <c r="N181">
        <f>[1]资金台帐!N181</f>
      </c>
      <c r="O181">
        <f>[1]资金台帐!O181&amp;""</f>
      </c>
      <c r="P181">
        <f>[1]资金台帐!P181&amp;""</f>
      </c>
      <c r="Q181">
        <f>[1]资金台帐!Q181&amp;""</f>
      </c>
      <c r="T181">
        <f>[1]资金台帐!T181&amp;""</f>
      </c>
      <c r="U181">
        <f>[1]资金台帐!U181&amp;""</f>
      </c>
      <c r="W181">
        <f>[1]资金台帐!W181&amp;""</f>
      </c>
      <c r="X181">
        <f>[1]资金台帐!X181&amp;""</f>
      </c>
      <c r="AB181">
        <f>[1]资金台帐!AB181</f>
        <v>0</v>
      </c>
      <c r="AC181">
        <f>[1]资金台帐!AC181</f>
        <v>0</v>
      </c>
      <c r="AD181">
        <f>[1]资金台帐!AD181</f>
        <v>0</v>
      </c>
      <c r="AJ181">
        <f>[1]资金台帐!AJ181</f>
        <v>0</v>
      </c>
      <c r="AK181">
        <f>[1]资金台帐!AK181</f>
        <v>0</v>
      </c>
      <c r="BA181" s="22">
        <f t="shared" si="0"/>
      </c>
    </row>
    <row r="182">
      <c r="B182">
        <f>[1]资金台帐!B182&amp;""</f>
      </c>
      <c r="H182">
        <f>[1]资金台帐!H182&amp;""</f>
      </c>
      <c r="J182">
        <f>[1]资金台帐!J182&amp;""</f>
      </c>
      <c r="N182">
        <f>[1]资金台帐!N182</f>
      </c>
      <c r="O182">
        <f>[1]资金台帐!O182&amp;""</f>
      </c>
      <c r="P182">
        <f>[1]资金台帐!P182&amp;""</f>
      </c>
      <c r="Q182">
        <f>[1]资金台帐!Q182&amp;""</f>
      </c>
      <c r="T182">
        <f>[1]资金台帐!T182&amp;""</f>
      </c>
      <c r="U182">
        <f>[1]资金台帐!U182&amp;""</f>
      </c>
      <c r="W182">
        <f>[1]资金台帐!W182&amp;""</f>
      </c>
      <c r="X182">
        <f>[1]资金台帐!X182&amp;""</f>
      </c>
      <c r="AB182">
        <f>[1]资金台帐!AB182</f>
        <v>0</v>
      </c>
      <c r="AC182">
        <f>[1]资金台帐!AC182</f>
        <v>0</v>
      </c>
      <c r="AD182">
        <f>[1]资金台帐!AD182</f>
        <v>0</v>
      </c>
      <c r="AJ182">
        <f>[1]资金台帐!AJ182</f>
        <v>0</v>
      </c>
      <c r="AK182">
        <f>[1]资金台帐!AK182</f>
        <v>0</v>
      </c>
      <c r="BA182" s="22">
        <f t="shared" si="0"/>
      </c>
    </row>
    <row r="183">
      <c r="B183">
        <f>[1]资金台帐!B183&amp;""</f>
      </c>
      <c r="H183">
        <f>[1]资金台帐!H183&amp;""</f>
      </c>
      <c r="J183">
        <f>[1]资金台帐!J183&amp;""</f>
      </c>
      <c r="N183">
        <f>[1]资金台帐!N183</f>
      </c>
      <c r="O183">
        <f>[1]资金台帐!O183&amp;""</f>
      </c>
      <c r="P183">
        <f>[1]资金台帐!P183&amp;""</f>
      </c>
      <c r="Q183">
        <f>[1]资金台帐!Q183&amp;""</f>
      </c>
      <c r="T183">
        <f>[1]资金台帐!T183&amp;""</f>
      </c>
      <c r="U183">
        <f>[1]资金台帐!U183&amp;""</f>
      </c>
      <c r="W183">
        <f>[1]资金台帐!W183&amp;""</f>
      </c>
      <c r="X183">
        <f>[1]资金台帐!X183&amp;""</f>
      </c>
      <c r="AB183">
        <f>[1]资金台帐!AB183</f>
        <v>0</v>
      </c>
      <c r="AC183">
        <f>[1]资金台帐!AC183</f>
        <v>0</v>
      </c>
      <c r="AD183">
        <f>[1]资金台帐!AD183</f>
        <v>0</v>
      </c>
      <c r="AJ183">
        <f>[1]资金台帐!AJ183</f>
        <v>0</v>
      </c>
      <c r="AK183">
        <f>[1]资金台帐!AK183</f>
        <v>0</v>
      </c>
      <c r="BA183" s="22">
        <f t="shared" si="0"/>
      </c>
    </row>
    <row r="184">
      <c r="B184">
        <f>[1]资金台帐!B184&amp;""</f>
      </c>
      <c r="H184">
        <f>[1]资金台帐!H184&amp;""</f>
      </c>
      <c r="J184">
        <f>[1]资金台帐!J184&amp;""</f>
      </c>
      <c r="N184">
        <f>[1]资金台帐!N184</f>
      </c>
      <c r="O184">
        <f>[1]资金台帐!O184&amp;""</f>
      </c>
      <c r="P184">
        <f>[1]资金台帐!P184&amp;""</f>
      </c>
      <c r="Q184">
        <f>[1]资金台帐!Q184&amp;""</f>
      </c>
      <c r="T184">
        <f>[1]资金台帐!T184&amp;""</f>
      </c>
      <c r="U184">
        <f>[1]资金台帐!U184&amp;""</f>
      </c>
      <c r="W184">
        <f>[1]资金台帐!W184&amp;""</f>
      </c>
      <c r="X184">
        <f>[1]资金台帐!X184&amp;""</f>
      </c>
      <c r="AB184">
        <f>[1]资金台帐!AB184</f>
        <v>0</v>
      </c>
      <c r="AC184">
        <f>[1]资金台帐!AC184</f>
        <v>0</v>
      </c>
      <c r="AD184">
        <f>[1]资金台帐!AD184</f>
        <v>0</v>
      </c>
      <c r="AJ184">
        <f>[1]资金台帐!AJ184</f>
        <v>0</v>
      </c>
      <c r="AK184">
        <f>[1]资金台帐!AK184</f>
        <v>0</v>
      </c>
      <c r="BA184" s="22">
        <f t="shared" si="0"/>
      </c>
    </row>
    <row r="185">
      <c r="B185">
        <f>[1]资金台帐!B185&amp;""</f>
      </c>
      <c r="H185">
        <f>[1]资金台帐!H185&amp;""</f>
      </c>
      <c r="J185">
        <f>[1]资金台帐!J185&amp;""</f>
      </c>
      <c r="N185">
        <f>[1]资金台帐!N185</f>
      </c>
      <c r="O185">
        <f>[1]资金台帐!O185&amp;""</f>
      </c>
      <c r="P185">
        <f>[1]资金台帐!P185&amp;""</f>
      </c>
      <c r="Q185">
        <f>[1]资金台帐!Q185&amp;""</f>
      </c>
      <c r="T185">
        <f>[1]资金台帐!T185&amp;""</f>
      </c>
      <c r="U185">
        <f>[1]资金台帐!U185&amp;""</f>
      </c>
      <c r="W185">
        <f>[1]资金台帐!W185&amp;""</f>
      </c>
      <c r="X185">
        <f>[1]资金台帐!X185&amp;""</f>
      </c>
      <c r="AB185">
        <f>[1]资金台帐!AB185</f>
        <v>0</v>
      </c>
      <c r="AC185">
        <f>[1]资金台帐!AC185</f>
        <v>0</v>
      </c>
      <c r="AD185">
        <f>[1]资金台帐!AD185</f>
        <v>0</v>
      </c>
      <c r="AJ185">
        <f>[1]资金台帐!AJ185</f>
        <v>0</v>
      </c>
      <c r="AK185">
        <f>[1]资金台帐!AK185</f>
        <v>0</v>
      </c>
      <c r="BA185" s="22">
        <f t="shared" si="0"/>
      </c>
    </row>
    <row r="186">
      <c r="B186">
        <f>[1]资金台帐!B186&amp;""</f>
      </c>
      <c r="H186">
        <f>[1]资金台帐!H186&amp;""</f>
      </c>
      <c r="J186">
        <f>[1]资金台帐!J186&amp;""</f>
      </c>
      <c r="N186">
        <f>[1]资金台帐!N186</f>
      </c>
      <c r="O186">
        <f>[1]资金台帐!O186&amp;""</f>
      </c>
      <c r="P186">
        <f>[1]资金台帐!P186&amp;""</f>
      </c>
      <c r="Q186">
        <f>[1]资金台帐!Q186&amp;""</f>
      </c>
      <c r="T186">
        <f>[1]资金台帐!T186&amp;""</f>
      </c>
      <c r="U186">
        <f>[1]资金台帐!U186&amp;""</f>
      </c>
      <c r="W186">
        <f>[1]资金台帐!W186&amp;""</f>
      </c>
      <c r="X186">
        <f>[1]资金台帐!X186&amp;""</f>
      </c>
      <c r="AB186">
        <f>[1]资金台帐!AB186</f>
        <v>0</v>
      </c>
      <c r="AC186">
        <f>[1]资金台帐!AC186</f>
        <v>0</v>
      </c>
      <c r="AD186">
        <f>[1]资金台帐!AD186</f>
        <v>0</v>
      </c>
      <c r="AJ186">
        <f>[1]资金台帐!AJ186</f>
        <v>0</v>
      </c>
      <c r="AK186">
        <f>[1]资金台帐!AK186</f>
        <v>0</v>
      </c>
      <c r="BA186" s="22">
        <f t="shared" si="0"/>
      </c>
    </row>
    <row r="187">
      <c r="B187">
        <f>[1]资金台帐!B187&amp;""</f>
      </c>
      <c r="H187">
        <f>[1]资金台帐!H187&amp;""</f>
      </c>
      <c r="J187">
        <f>[1]资金台帐!J187&amp;""</f>
      </c>
      <c r="N187">
        <f>[1]资金台帐!N187</f>
      </c>
      <c r="O187">
        <f>[1]资金台帐!O187&amp;""</f>
      </c>
      <c r="P187">
        <f>[1]资金台帐!P187&amp;""</f>
      </c>
      <c r="Q187">
        <f>[1]资金台帐!Q187&amp;""</f>
      </c>
      <c r="T187">
        <f>[1]资金台帐!T187&amp;""</f>
      </c>
      <c r="U187">
        <f>[1]资金台帐!U187&amp;""</f>
      </c>
      <c r="W187">
        <f>[1]资金台帐!W187&amp;""</f>
      </c>
      <c r="X187">
        <f>[1]资金台帐!X187&amp;""</f>
      </c>
      <c r="AB187">
        <f>[1]资金台帐!AB187</f>
        <v>0</v>
      </c>
      <c r="AC187">
        <f>[1]资金台帐!AC187</f>
        <v>0</v>
      </c>
      <c r="AD187">
        <f>[1]资金台帐!AD187</f>
        <v>0</v>
      </c>
      <c r="AJ187">
        <f>[1]资金台帐!AJ187</f>
        <v>0</v>
      </c>
      <c r="AK187">
        <f>[1]资金台帐!AK187</f>
        <v>0</v>
      </c>
      <c r="BA187" s="22">
        <f t="shared" si="0"/>
      </c>
    </row>
    <row r="188">
      <c r="B188">
        <f>[1]资金台帐!B188&amp;""</f>
      </c>
      <c r="H188">
        <f>[1]资金台帐!H188&amp;""</f>
      </c>
      <c r="J188">
        <f>[1]资金台帐!J188&amp;""</f>
      </c>
      <c r="N188">
        <f>[1]资金台帐!N188</f>
      </c>
      <c r="O188">
        <f>[1]资金台帐!O188&amp;""</f>
      </c>
      <c r="P188">
        <f>[1]资金台帐!P188&amp;""</f>
      </c>
      <c r="Q188">
        <f>[1]资金台帐!Q188&amp;""</f>
      </c>
      <c r="T188">
        <f>[1]资金台帐!T188&amp;""</f>
      </c>
      <c r="U188">
        <f>[1]资金台帐!U188&amp;""</f>
      </c>
      <c r="W188">
        <f>[1]资金台帐!W188&amp;""</f>
      </c>
      <c r="X188">
        <f>[1]资金台帐!X188&amp;""</f>
      </c>
      <c r="AB188">
        <f>[1]资金台帐!AB188</f>
        <v>0</v>
      </c>
      <c r="AC188">
        <f>[1]资金台帐!AC188</f>
        <v>0</v>
      </c>
      <c r="AD188">
        <f>[1]资金台帐!AD188</f>
        <v>0</v>
      </c>
      <c r="AJ188">
        <f>[1]资金台帐!AJ188</f>
        <v>0</v>
      </c>
      <c r="AK188">
        <f>[1]资金台帐!AK188</f>
        <v>0</v>
      </c>
      <c r="BA188" s="22">
        <f t="shared" si="0"/>
      </c>
    </row>
    <row r="189">
      <c r="B189">
        <f>[1]资金台帐!B189&amp;""</f>
      </c>
      <c r="H189">
        <f>[1]资金台帐!H189&amp;""</f>
      </c>
      <c r="J189">
        <f>[1]资金台帐!J189&amp;""</f>
      </c>
      <c r="N189">
        <f>[1]资金台帐!N189</f>
      </c>
      <c r="O189">
        <f>[1]资金台帐!O189&amp;""</f>
      </c>
      <c r="P189">
        <f>[1]资金台帐!P189&amp;""</f>
      </c>
      <c r="Q189">
        <f>[1]资金台帐!Q189&amp;""</f>
      </c>
      <c r="T189">
        <f>[1]资金台帐!T189&amp;""</f>
      </c>
      <c r="U189">
        <f>[1]资金台帐!U189&amp;""</f>
      </c>
      <c r="W189">
        <f>[1]资金台帐!W189&amp;""</f>
      </c>
      <c r="X189">
        <f>[1]资金台帐!X189&amp;""</f>
      </c>
      <c r="AB189">
        <f>[1]资金台帐!AB189</f>
        <v>0</v>
      </c>
      <c r="AC189">
        <f>[1]资金台帐!AC189</f>
        <v>0</v>
      </c>
      <c r="AD189">
        <f>[1]资金台帐!AD189</f>
        <v>0</v>
      </c>
      <c r="AJ189">
        <f>[1]资金台帐!AJ189</f>
        <v>0</v>
      </c>
      <c r="AK189">
        <f>[1]资金台帐!AK189</f>
        <v>0</v>
      </c>
      <c r="BA189" s="22">
        <f t="shared" si="0"/>
      </c>
    </row>
    <row r="190">
      <c r="B190">
        <f>[1]资金台帐!B190&amp;""</f>
      </c>
      <c r="H190">
        <f>[1]资金台帐!H190&amp;""</f>
      </c>
      <c r="J190">
        <f>[1]资金台帐!J190&amp;""</f>
      </c>
      <c r="N190">
        <f>[1]资金台帐!N190</f>
      </c>
      <c r="O190">
        <f>[1]资金台帐!O190&amp;""</f>
      </c>
      <c r="P190">
        <f>[1]资金台帐!P190&amp;""</f>
      </c>
      <c r="Q190">
        <f>[1]资金台帐!Q190&amp;""</f>
      </c>
      <c r="T190">
        <f>[1]资金台帐!T190&amp;""</f>
      </c>
      <c r="U190">
        <f>[1]资金台帐!U190&amp;""</f>
      </c>
      <c r="W190">
        <f>[1]资金台帐!W190&amp;""</f>
      </c>
      <c r="X190">
        <f>[1]资金台帐!X190&amp;""</f>
      </c>
      <c r="AB190">
        <f>[1]资金台帐!AB190</f>
        <v>0</v>
      </c>
      <c r="AC190">
        <f>[1]资金台帐!AC190</f>
        <v>0</v>
      </c>
      <c r="AD190">
        <f>[1]资金台帐!AD190</f>
        <v>0</v>
      </c>
      <c r="AJ190">
        <f>[1]资金台帐!AJ190</f>
        <v>0</v>
      </c>
      <c r="AK190">
        <f>[1]资金台帐!AK190</f>
        <v>0</v>
      </c>
      <c r="BA190" s="22">
        <f t="shared" si="0"/>
      </c>
    </row>
    <row r="191">
      <c r="B191">
        <f>[1]资金台帐!B191&amp;""</f>
      </c>
      <c r="H191">
        <f>[1]资金台帐!H191&amp;""</f>
      </c>
      <c r="J191">
        <f>[1]资金台帐!J191&amp;""</f>
      </c>
      <c r="N191">
        <f>[1]资金台帐!N191</f>
      </c>
      <c r="O191">
        <f>[1]资金台帐!O191&amp;""</f>
      </c>
      <c r="P191">
        <f>[1]资金台帐!P191&amp;""</f>
      </c>
      <c r="Q191">
        <f>[1]资金台帐!Q191&amp;""</f>
      </c>
      <c r="T191">
        <f>[1]资金台帐!T191&amp;""</f>
      </c>
      <c r="U191">
        <f>[1]资金台帐!U191&amp;""</f>
      </c>
      <c r="W191">
        <f>[1]资金台帐!W191&amp;""</f>
      </c>
      <c r="X191">
        <f>[1]资金台帐!X191&amp;""</f>
      </c>
      <c r="AB191">
        <f>[1]资金台帐!AB191</f>
        <v>0</v>
      </c>
      <c r="AC191">
        <f>[1]资金台帐!AC191</f>
        <v>0</v>
      </c>
      <c r="AD191">
        <f>[1]资金台帐!AD191</f>
        <v>0</v>
      </c>
      <c r="AJ191">
        <f>[1]资金台帐!AJ191</f>
        <v>0</v>
      </c>
      <c r="AK191">
        <f>[1]资金台帐!AK191</f>
        <v>0</v>
      </c>
      <c r="BA191" s="22">
        <f t="shared" si="0"/>
      </c>
    </row>
    <row r="192">
      <c r="B192">
        <f>[1]资金台帐!B192&amp;""</f>
      </c>
      <c r="H192">
        <f>[1]资金台帐!H192&amp;""</f>
      </c>
      <c r="J192">
        <f>[1]资金台帐!J192&amp;""</f>
      </c>
      <c r="N192">
        <f>[1]资金台帐!N192</f>
      </c>
      <c r="O192">
        <f>[1]资金台帐!O192&amp;""</f>
      </c>
      <c r="P192">
        <f>[1]资金台帐!P192&amp;""</f>
      </c>
      <c r="Q192">
        <f>[1]资金台帐!Q192&amp;""</f>
      </c>
      <c r="T192">
        <f>[1]资金台帐!T192&amp;""</f>
      </c>
      <c r="U192">
        <f>[1]资金台帐!U192&amp;""</f>
      </c>
      <c r="W192">
        <f>[1]资金台帐!W192&amp;""</f>
      </c>
      <c r="X192">
        <f>[1]资金台帐!X192&amp;""</f>
      </c>
      <c r="AB192">
        <f>[1]资金台帐!AB192</f>
        <v>0</v>
      </c>
      <c r="AC192">
        <f>[1]资金台帐!AC192</f>
        <v>0</v>
      </c>
      <c r="AD192">
        <f>[1]资金台帐!AD192</f>
        <v>0</v>
      </c>
      <c r="AJ192">
        <f>[1]资金台帐!AJ192</f>
        <v>0</v>
      </c>
      <c r="AK192">
        <f>[1]资金台帐!AK192</f>
        <v>0</v>
      </c>
      <c r="BA192" s="22">
        <f t="shared" si="0"/>
      </c>
    </row>
    <row r="193">
      <c r="B193">
        <f>[1]资金台帐!B193&amp;""</f>
      </c>
      <c r="H193">
        <f>[1]资金台帐!H193&amp;""</f>
      </c>
      <c r="J193">
        <f>[1]资金台帐!J193&amp;""</f>
      </c>
      <c r="N193">
        <f>[1]资金台帐!N193</f>
      </c>
      <c r="O193">
        <f>[1]资金台帐!O193&amp;""</f>
      </c>
      <c r="P193">
        <f>[1]资金台帐!P193&amp;""</f>
      </c>
      <c r="Q193">
        <f>[1]资金台帐!Q193&amp;""</f>
      </c>
      <c r="T193">
        <f>[1]资金台帐!T193&amp;""</f>
      </c>
      <c r="U193">
        <f>[1]资金台帐!U193&amp;""</f>
      </c>
      <c r="W193">
        <f>[1]资金台帐!W193&amp;""</f>
      </c>
      <c r="X193">
        <f>[1]资金台帐!X193&amp;""</f>
      </c>
      <c r="AB193">
        <f>[1]资金台帐!AB193</f>
        <v>0</v>
      </c>
      <c r="AC193">
        <f>[1]资金台帐!AC193</f>
        <v>0</v>
      </c>
      <c r="AD193">
        <f>[1]资金台帐!AD193</f>
        <v>0</v>
      </c>
      <c r="AJ193">
        <f>[1]资金台帐!AJ193</f>
        <v>0</v>
      </c>
      <c r="AK193">
        <f>[1]资金台帐!AK193</f>
        <v>0</v>
      </c>
      <c r="BA193" s="22">
        <f t="shared" si="0"/>
      </c>
    </row>
    <row r="194">
      <c r="B194">
        <f>[1]资金台帐!B194&amp;""</f>
      </c>
      <c r="H194">
        <f>[1]资金台帐!H194&amp;""</f>
      </c>
      <c r="J194">
        <f>[1]资金台帐!J194&amp;""</f>
      </c>
      <c r="N194">
        <f>[1]资金台帐!N194</f>
      </c>
      <c r="O194">
        <f>[1]资金台帐!O194&amp;""</f>
      </c>
      <c r="P194">
        <f>[1]资金台帐!P194&amp;""</f>
      </c>
      <c r="Q194">
        <f>[1]资金台帐!Q194&amp;""</f>
      </c>
      <c r="T194">
        <f>[1]资金台帐!T194&amp;""</f>
      </c>
      <c r="U194">
        <f>[1]资金台帐!U194&amp;""</f>
      </c>
      <c r="W194">
        <f>[1]资金台帐!W194&amp;""</f>
      </c>
      <c r="X194">
        <f>[1]资金台帐!X194&amp;""</f>
      </c>
      <c r="AB194">
        <f>[1]资金台帐!AB194</f>
        <v>0</v>
      </c>
      <c r="AC194">
        <f>[1]资金台帐!AC194</f>
        <v>0</v>
      </c>
      <c r="AD194">
        <f>[1]资金台帐!AD194</f>
        <v>0</v>
      </c>
      <c r="AJ194">
        <f>[1]资金台帐!AJ194</f>
        <v>0</v>
      </c>
      <c r="AK194">
        <f>[1]资金台帐!AK194</f>
        <v>0</v>
      </c>
      <c r="BA194" s="22">
        <f t="shared" si="0"/>
      </c>
    </row>
    <row r="195">
      <c r="B195">
        <f>[1]资金台帐!B195&amp;""</f>
      </c>
      <c r="H195">
        <f>[1]资金台帐!H195&amp;""</f>
      </c>
      <c r="J195">
        <f>[1]资金台帐!J195&amp;""</f>
      </c>
      <c r="N195">
        <f>[1]资金台帐!N195</f>
      </c>
      <c r="O195">
        <f>[1]资金台帐!O195&amp;""</f>
      </c>
      <c r="P195">
        <f>[1]资金台帐!P195&amp;""</f>
      </c>
      <c r="Q195">
        <f>[1]资金台帐!Q195&amp;""</f>
      </c>
      <c r="T195">
        <f>[1]资金台帐!T195&amp;""</f>
      </c>
      <c r="U195">
        <f>[1]资金台帐!U195&amp;""</f>
      </c>
      <c r="W195">
        <f>[1]资金台帐!W195&amp;""</f>
      </c>
      <c r="X195">
        <f>[1]资金台帐!X195&amp;""</f>
      </c>
      <c r="AB195">
        <f>[1]资金台帐!AB195</f>
        <v>0</v>
      </c>
      <c r="AC195">
        <f>[1]资金台帐!AC195</f>
        <v>0</v>
      </c>
      <c r="AD195">
        <f>[1]资金台帐!AD195</f>
        <v>0</v>
      </c>
      <c r="AJ195">
        <f>[1]资金台帐!AJ195</f>
        <v>0</v>
      </c>
      <c r="AK195">
        <f>[1]资金台帐!AK195</f>
        <v>0</v>
      </c>
      <c r="BA195" s="22">
        <f t="shared" si="0"/>
      </c>
    </row>
    <row r="196">
      <c r="B196">
        <f>[1]资金台帐!B196&amp;""</f>
      </c>
      <c r="H196">
        <f>[1]资金台帐!H196&amp;""</f>
      </c>
      <c r="J196">
        <f>[1]资金台帐!J196&amp;""</f>
      </c>
      <c r="N196">
        <f>[1]资金台帐!N196</f>
      </c>
      <c r="O196">
        <f>[1]资金台帐!O196&amp;""</f>
      </c>
      <c r="P196">
        <f>[1]资金台帐!P196&amp;""</f>
      </c>
      <c r="Q196">
        <f>[1]资金台帐!Q196&amp;""</f>
      </c>
      <c r="T196">
        <f>[1]资金台帐!T196&amp;""</f>
      </c>
      <c r="U196">
        <f>[1]资金台帐!U196&amp;""</f>
      </c>
      <c r="W196">
        <f>[1]资金台帐!W196&amp;""</f>
      </c>
      <c r="X196">
        <f>[1]资金台帐!X196&amp;""</f>
      </c>
      <c r="AB196">
        <f>[1]资金台帐!AB196</f>
        <v>0</v>
      </c>
      <c r="AC196">
        <f>[1]资金台帐!AC196</f>
        <v>0</v>
      </c>
      <c r="AD196">
        <f>[1]资金台帐!AD196</f>
        <v>0</v>
      </c>
      <c r="AJ196">
        <f>[1]资金台帐!AJ196</f>
        <v>0</v>
      </c>
      <c r="AK196">
        <f>[1]资金台帐!AK196</f>
        <v>0</v>
      </c>
      <c r="BA196" s="22">
        <f t="shared" si="0"/>
      </c>
    </row>
    <row r="197">
      <c r="B197">
        <f>[1]资金台帐!B197&amp;""</f>
      </c>
      <c r="H197">
        <f>[1]资金台帐!H197&amp;""</f>
      </c>
      <c r="J197">
        <f>[1]资金台帐!J197&amp;""</f>
      </c>
      <c r="N197">
        <f>[1]资金台帐!N197</f>
      </c>
      <c r="O197">
        <f>[1]资金台帐!O197&amp;""</f>
      </c>
      <c r="P197">
        <f>[1]资金台帐!P197&amp;""</f>
      </c>
      <c r="Q197">
        <f>[1]资金台帐!Q197&amp;""</f>
      </c>
      <c r="T197">
        <f>[1]资金台帐!T197&amp;""</f>
      </c>
      <c r="U197">
        <f>[1]资金台帐!U197&amp;""</f>
      </c>
      <c r="W197">
        <f>[1]资金台帐!W197&amp;""</f>
      </c>
      <c r="X197">
        <f>[1]资金台帐!X197&amp;""</f>
      </c>
      <c r="AB197">
        <f>[1]资金台帐!AB197</f>
        <v>0</v>
      </c>
      <c r="AC197">
        <f>[1]资金台帐!AC197</f>
        <v>0</v>
      </c>
      <c r="AD197">
        <f>[1]资金台帐!AD197</f>
        <v>0</v>
      </c>
      <c r="AJ197">
        <f>[1]资金台帐!AJ197</f>
        <v>0</v>
      </c>
      <c r="AK197">
        <f>[1]资金台帐!AK197</f>
        <v>0</v>
      </c>
      <c r="BA197" s="22">
        <f t="shared" si="0"/>
      </c>
    </row>
    <row r="198">
      <c r="B198">
        <f>[1]资金台帐!B198&amp;""</f>
      </c>
      <c r="H198">
        <f>[1]资金台帐!H198&amp;""</f>
      </c>
      <c r="J198">
        <f>[1]资金台帐!J198&amp;""</f>
      </c>
      <c r="N198">
        <f>[1]资金台帐!N198</f>
      </c>
      <c r="O198">
        <f>[1]资金台帐!O198&amp;""</f>
      </c>
      <c r="P198">
        <f>[1]资金台帐!P198&amp;""</f>
      </c>
      <c r="Q198">
        <f>[1]资金台帐!Q198&amp;""</f>
      </c>
      <c r="T198">
        <f>[1]资金台帐!T198&amp;""</f>
      </c>
      <c r="U198">
        <f>[1]资金台帐!U198&amp;""</f>
      </c>
      <c r="W198">
        <f>[1]资金台帐!W198&amp;""</f>
      </c>
      <c r="X198">
        <f>[1]资金台帐!X198&amp;""</f>
      </c>
      <c r="AB198">
        <f>[1]资金台帐!AB198</f>
        <v>0</v>
      </c>
      <c r="AC198">
        <f>[1]资金台帐!AC198</f>
        <v>0</v>
      </c>
      <c r="AD198">
        <f>[1]资金台帐!AD198</f>
        <v>0</v>
      </c>
      <c r="AJ198">
        <f>[1]资金台帐!AJ198</f>
        <v>0</v>
      </c>
      <c r="AK198">
        <f>[1]资金台帐!AK198</f>
        <v>0</v>
      </c>
      <c r="BA198" s="22">
        <f t="shared" si="0"/>
      </c>
    </row>
    <row r="199">
      <c r="B199">
        <f>[1]资金台帐!B199&amp;""</f>
      </c>
      <c r="H199">
        <f>[1]资金台帐!H199&amp;""</f>
      </c>
      <c r="J199">
        <f>[1]资金台帐!J199&amp;""</f>
      </c>
      <c r="N199">
        <f>[1]资金台帐!N199</f>
      </c>
      <c r="O199">
        <f>[1]资金台帐!O199&amp;""</f>
      </c>
      <c r="P199">
        <f>[1]资金台帐!P199&amp;""</f>
      </c>
      <c r="Q199">
        <f>[1]资金台帐!Q199&amp;""</f>
      </c>
      <c r="T199">
        <f>[1]资金台帐!T199&amp;""</f>
      </c>
      <c r="U199">
        <f>[1]资金台帐!U199&amp;""</f>
      </c>
      <c r="W199">
        <f>[1]资金台帐!W199&amp;""</f>
      </c>
      <c r="X199">
        <f>[1]资金台帐!X199&amp;""</f>
      </c>
      <c r="AB199">
        <f>[1]资金台帐!AB199</f>
        <v>0</v>
      </c>
      <c r="AC199">
        <f>[1]资金台帐!AC199</f>
        <v>0</v>
      </c>
      <c r="AD199">
        <f>[1]资金台帐!AD199</f>
        <v>0</v>
      </c>
      <c r="AJ199">
        <f>[1]资金台帐!AJ199</f>
        <v>0</v>
      </c>
      <c r="AK199">
        <f>[1]资金台帐!AK199</f>
        <v>0</v>
      </c>
      <c r="BA199" s="22">
        <f t="shared" si="0"/>
      </c>
    </row>
    <row r="200">
      <c r="B200">
        <f>[1]资金台帐!B200&amp;""</f>
      </c>
      <c r="H200">
        <f>[1]资金台帐!H200&amp;""</f>
      </c>
      <c r="J200">
        <f>[1]资金台帐!J200&amp;""</f>
      </c>
      <c r="N200">
        <f>[1]资金台帐!N200</f>
      </c>
      <c r="O200">
        <f>[1]资金台帐!O200&amp;""</f>
      </c>
      <c r="P200">
        <f>[1]资金台帐!P200&amp;""</f>
      </c>
      <c r="Q200">
        <f>[1]资金台帐!Q200&amp;""</f>
      </c>
      <c r="T200">
        <f>[1]资金台帐!T200&amp;""</f>
      </c>
      <c r="U200">
        <f>[1]资金台帐!U200&amp;""</f>
      </c>
      <c r="W200">
        <f>[1]资金台帐!W200&amp;""</f>
      </c>
      <c r="X200">
        <f>[1]资金台帐!X200&amp;""</f>
      </c>
      <c r="AB200">
        <f>[1]资金台帐!AB200</f>
        <v>0</v>
      </c>
      <c r="AC200">
        <f>[1]资金台帐!AC200</f>
        <v>0</v>
      </c>
      <c r="AD200">
        <f>[1]资金台帐!AD200</f>
        <v>0</v>
      </c>
      <c r="AJ200">
        <f>[1]资金台帐!AJ200</f>
        <v>0</v>
      </c>
      <c r="AK200">
        <f>[1]资金台帐!AK200</f>
        <v>0</v>
      </c>
      <c r="BA200" s="22">
        <f t="shared" si="0"/>
      </c>
    </row>
    <row r="201">
      <c r="B201">
        <f>[1]资金台帐!B201&amp;""</f>
      </c>
      <c r="H201">
        <f>[1]资金台帐!H201&amp;""</f>
      </c>
      <c r="J201">
        <f>[1]资金台帐!J201&amp;""</f>
      </c>
      <c r="N201">
        <f>[1]资金台帐!N201</f>
      </c>
      <c r="O201">
        <f>[1]资金台帐!O201&amp;""</f>
      </c>
      <c r="P201">
        <f>[1]资金台帐!P201&amp;""</f>
      </c>
      <c r="Q201">
        <f>[1]资金台帐!Q201&amp;""</f>
      </c>
      <c r="T201">
        <f>[1]资金台帐!T201&amp;""</f>
      </c>
      <c r="U201">
        <f>[1]资金台帐!U201&amp;""</f>
      </c>
      <c r="W201">
        <f>[1]资金台帐!W201&amp;""</f>
      </c>
      <c r="X201">
        <f>[1]资金台帐!X201&amp;""</f>
      </c>
      <c r="AB201">
        <f>[1]资金台帐!AB201</f>
        <v>0</v>
      </c>
      <c r="AC201">
        <f>[1]资金台帐!AC201</f>
        <v>0</v>
      </c>
      <c r="AD201">
        <f>[1]资金台帐!AD201</f>
        <v>0</v>
      </c>
      <c r="AJ201">
        <f>[1]资金台帐!AJ201</f>
        <v>0</v>
      </c>
      <c r="AK201">
        <f>[1]资金台帐!AK201</f>
        <v>0</v>
      </c>
      <c r="BA201" s="22">
        <f t="shared" si="0"/>
      </c>
    </row>
    <row r="202">
      <c r="B202">
        <f>[1]资金台帐!B202&amp;""</f>
      </c>
      <c r="H202">
        <f>[1]资金台帐!H202&amp;""</f>
      </c>
      <c r="J202">
        <f>[1]资金台帐!J202&amp;""</f>
      </c>
      <c r="N202">
        <f>[1]资金台帐!N202</f>
      </c>
      <c r="O202">
        <f>[1]资金台帐!O202&amp;""</f>
      </c>
      <c r="P202">
        <f>[1]资金台帐!P202&amp;""</f>
      </c>
      <c r="Q202">
        <f>[1]资金台帐!Q202&amp;""</f>
      </c>
      <c r="T202">
        <f>[1]资金台帐!T202&amp;""</f>
      </c>
      <c r="U202">
        <f>[1]资金台帐!U202&amp;""</f>
      </c>
      <c r="W202">
        <f>[1]资金台帐!W202&amp;""</f>
      </c>
      <c r="X202">
        <f>[1]资金台帐!X202&amp;""</f>
      </c>
      <c r="AB202">
        <f>[1]资金台帐!AB202</f>
        <v>0</v>
      </c>
      <c r="AC202">
        <f>[1]资金台帐!AC202</f>
        <v>0</v>
      </c>
      <c r="AD202">
        <f>[1]资金台帐!AD202</f>
        <v>0</v>
      </c>
      <c r="AJ202">
        <f>[1]资金台帐!AJ202</f>
        <v>0</v>
      </c>
      <c r="AK202">
        <f>[1]资金台帐!AK202</f>
        <v>0</v>
      </c>
      <c r="BA202" s="22">
        <f t="shared" si="0"/>
      </c>
    </row>
    <row r="203">
      <c r="B203">
        <f>[1]资金台帐!B203&amp;""</f>
      </c>
      <c r="H203">
        <f>[1]资金台帐!H203&amp;""</f>
      </c>
      <c r="J203">
        <f>[1]资金台帐!J203&amp;""</f>
      </c>
      <c r="N203">
        <f>[1]资金台帐!N203</f>
      </c>
      <c r="O203">
        <f>[1]资金台帐!O203&amp;""</f>
      </c>
      <c r="P203">
        <f>[1]资金台帐!P203&amp;""</f>
      </c>
      <c r="Q203">
        <f>[1]资金台帐!Q203&amp;""</f>
      </c>
      <c r="T203">
        <f>[1]资金台帐!T203&amp;""</f>
      </c>
      <c r="U203">
        <f>[1]资金台帐!U203&amp;""</f>
      </c>
      <c r="W203">
        <f>[1]资金台帐!W203&amp;""</f>
      </c>
      <c r="X203">
        <f>[1]资金台帐!X203&amp;""</f>
      </c>
      <c r="AB203">
        <f>[1]资金台帐!AB203</f>
        <v>0</v>
      </c>
      <c r="AC203">
        <f>[1]资金台帐!AC203</f>
        <v>0</v>
      </c>
      <c r="AD203">
        <f>[1]资金台帐!AD203</f>
        <v>0</v>
      </c>
      <c r="AJ203">
        <f>[1]资金台帐!AJ203</f>
        <v>0</v>
      </c>
      <c r="AK203">
        <f>[1]资金台帐!AK203</f>
        <v>0</v>
      </c>
      <c r="BA203" s="22">
        <f t="shared" si="0"/>
      </c>
    </row>
    <row r="204">
      <c r="B204">
        <f>[1]资金台帐!B204&amp;""</f>
      </c>
      <c r="H204">
        <f>[1]资金台帐!H204&amp;""</f>
      </c>
      <c r="J204">
        <f>[1]资金台帐!J204&amp;""</f>
      </c>
      <c r="N204">
        <f>[1]资金台帐!N204</f>
      </c>
      <c r="O204">
        <f>[1]资金台帐!O204&amp;""</f>
      </c>
      <c r="P204">
        <f>[1]资金台帐!P204&amp;""</f>
      </c>
      <c r="Q204">
        <f>[1]资金台帐!Q204&amp;""</f>
      </c>
      <c r="T204">
        <f>[1]资金台帐!T204&amp;""</f>
      </c>
      <c r="U204">
        <f>[1]资金台帐!U204&amp;""</f>
      </c>
      <c r="W204">
        <f>[1]资金台帐!W204&amp;""</f>
      </c>
      <c r="X204">
        <f>[1]资金台帐!X204&amp;""</f>
      </c>
      <c r="AB204">
        <f>[1]资金台帐!AB204</f>
        <v>0</v>
      </c>
      <c r="AC204">
        <f>[1]资金台帐!AC204</f>
        <v>0</v>
      </c>
      <c r="AD204">
        <f>[1]资金台帐!AD204</f>
        <v>0</v>
      </c>
      <c r="AJ204">
        <f>[1]资金台帐!AJ204</f>
        <v>0</v>
      </c>
      <c r="AK204">
        <f>[1]资金台帐!AK204</f>
        <v>0</v>
      </c>
      <c r="BA204" s="22">
        <f t="shared" si="0"/>
      </c>
    </row>
    <row r="205">
      <c r="B205">
        <f>[1]资金台帐!B205&amp;""</f>
      </c>
      <c r="H205">
        <f>[1]资金台帐!H205&amp;""</f>
      </c>
      <c r="J205">
        <f>[1]资金台帐!J205&amp;""</f>
      </c>
      <c r="N205">
        <f>[1]资金台帐!N205</f>
      </c>
      <c r="O205">
        <f>[1]资金台帐!O205&amp;""</f>
      </c>
      <c r="P205">
        <f>[1]资金台帐!P205&amp;""</f>
      </c>
      <c r="Q205">
        <f>[1]资金台帐!Q205&amp;""</f>
      </c>
      <c r="T205">
        <f>[1]资金台帐!T205&amp;""</f>
      </c>
      <c r="U205">
        <f>[1]资金台帐!U205&amp;""</f>
      </c>
      <c r="W205">
        <f>[1]资金台帐!W205&amp;""</f>
      </c>
      <c r="X205">
        <f>[1]资金台帐!X205&amp;""</f>
      </c>
      <c r="AB205">
        <f>[1]资金台帐!AB205</f>
        <v>0</v>
      </c>
      <c r="AC205">
        <f>[1]资金台帐!AC205</f>
        <v>0</v>
      </c>
      <c r="AD205">
        <f>[1]资金台帐!AD205</f>
        <v>0</v>
      </c>
      <c r="AJ205">
        <f>[1]资金台帐!AJ205</f>
        <v>0</v>
      </c>
      <c r="AK205">
        <f>[1]资金台帐!AK205</f>
        <v>0</v>
      </c>
      <c r="BA205" s="22">
        <f t="shared" si="0"/>
      </c>
    </row>
    <row r="206">
      <c r="B206">
        <f>[1]资金台帐!B206&amp;""</f>
      </c>
      <c r="H206">
        <f>[1]资金台帐!H206&amp;""</f>
      </c>
      <c r="J206">
        <f>[1]资金台帐!J206&amp;""</f>
      </c>
      <c r="N206">
        <f>[1]资金台帐!N206</f>
      </c>
      <c r="O206">
        <f>[1]资金台帐!O206&amp;""</f>
      </c>
      <c r="P206">
        <f>[1]资金台帐!P206&amp;""</f>
      </c>
      <c r="Q206">
        <f>[1]资金台帐!Q206&amp;""</f>
      </c>
      <c r="T206">
        <f>[1]资金台帐!T206&amp;""</f>
      </c>
      <c r="U206">
        <f>[1]资金台帐!U206&amp;""</f>
      </c>
      <c r="W206">
        <f>[1]资金台帐!W206&amp;""</f>
      </c>
      <c r="X206">
        <f>[1]资金台帐!X206&amp;""</f>
      </c>
      <c r="AB206">
        <f>[1]资金台帐!AB206</f>
        <v>0</v>
      </c>
      <c r="AC206">
        <f>[1]资金台帐!AC206</f>
        <v>0</v>
      </c>
      <c r="AD206">
        <f>[1]资金台帐!AD206</f>
        <v>0</v>
      </c>
      <c r="AJ206">
        <f>[1]资金台帐!AJ206</f>
        <v>0</v>
      </c>
      <c r="AK206">
        <f>[1]资金台帐!AK206</f>
        <v>0</v>
      </c>
      <c r="BA206" s="22">
        <f t="shared" si="0"/>
      </c>
    </row>
    <row r="207">
      <c r="B207">
        <f>[1]资金台帐!B207&amp;""</f>
      </c>
      <c r="H207">
        <f>[1]资金台帐!H207&amp;""</f>
      </c>
      <c r="J207">
        <f>[1]资金台帐!J207&amp;""</f>
      </c>
      <c r="N207">
        <f>[1]资金台帐!N207</f>
      </c>
      <c r="O207">
        <f>[1]资金台帐!O207&amp;""</f>
      </c>
      <c r="P207">
        <f>[1]资金台帐!P207&amp;""</f>
      </c>
      <c r="Q207">
        <f>[1]资金台帐!Q207&amp;""</f>
      </c>
      <c r="T207">
        <f>[1]资金台帐!T207&amp;""</f>
      </c>
      <c r="U207">
        <f>[1]资金台帐!U207&amp;""</f>
      </c>
      <c r="W207">
        <f>[1]资金台帐!W207&amp;""</f>
      </c>
      <c r="X207">
        <f>[1]资金台帐!X207&amp;""</f>
      </c>
      <c r="AB207">
        <f>[1]资金台帐!AB207</f>
        <v>0</v>
      </c>
      <c r="AC207">
        <f>[1]资金台帐!AC207</f>
        <v>0</v>
      </c>
      <c r="AD207">
        <f>[1]资金台帐!AD207</f>
        <v>0</v>
      </c>
      <c r="AJ207">
        <f>[1]资金台帐!AJ207</f>
        <v>0</v>
      </c>
      <c r="AK207">
        <f>[1]资金台帐!AK207</f>
        <v>0</v>
      </c>
      <c r="BA207" s="22">
        <f t="shared" si="0"/>
      </c>
    </row>
    <row r="208">
      <c r="B208">
        <f>[1]资金台帐!B208&amp;""</f>
      </c>
      <c r="H208">
        <f>[1]资金台帐!H208&amp;""</f>
      </c>
      <c r="J208">
        <f>[1]资金台帐!J208&amp;""</f>
      </c>
      <c r="N208">
        <f>[1]资金台帐!N208</f>
      </c>
      <c r="O208">
        <f>[1]资金台帐!O208&amp;""</f>
      </c>
      <c r="P208">
        <f>[1]资金台帐!P208&amp;""</f>
      </c>
      <c r="Q208">
        <f>[1]资金台帐!Q208&amp;""</f>
      </c>
      <c r="T208">
        <f>[1]资金台帐!T208&amp;""</f>
      </c>
      <c r="U208">
        <f>[1]资金台帐!U208&amp;""</f>
      </c>
      <c r="W208">
        <f>[1]资金台帐!W208&amp;""</f>
      </c>
      <c r="X208">
        <f>[1]资金台帐!X208&amp;""</f>
      </c>
      <c r="AB208">
        <f>[1]资金台帐!AB208</f>
        <v>0</v>
      </c>
      <c r="AC208">
        <f>[1]资金台帐!AC208</f>
        <v>0</v>
      </c>
      <c r="AD208">
        <f>[1]资金台帐!AD208</f>
        <v>0</v>
      </c>
      <c r="AJ208">
        <f>[1]资金台帐!AJ208</f>
        <v>0</v>
      </c>
      <c r="AK208">
        <f>[1]资金台帐!AK208</f>
        <v>0</v>
      </c>
      <c r="BA208" s="22">
        <f t="shared" si="0"/>
      </c>
    </row>
    <row r="209">
      <c r="B209">
        <f>[1]资金台帐!B209&amp;""</f>
      </c>
      <c r="H209">
        <f>[1]资金台帐!H209&amp;""</f>
      </c>
      <c r="J209">
        <f>[1]资金台帐!J209&amp;""</f>
      </c>
      <c r="N209">
        <f>[1]资金台帐!N209</f>
      </c>
      <c r="O209">
        <f>[1]资金台帐!O209&amp;""</f>
      </c>
      <c r="P209">
        <f>[1]资金台帐!P209&amp;""</f>
      </c>
      <c r="Q209">
        <f>[1]资金台帐!Q209&amp;""</f>
      </c>
      <c r="T209">
        <f>[1]资金台帐!T209&amp;""</f>
      </c>
      <c r="U209">
        <f>[1]资金台帐!U209&amp;""</f>
      </c>
      <c r="W209">
        <f>[1]资金台帐!W209&amp;""</f>
      </c>
      <c r="X209">
        <f>[1]资金台帐!X209&amp;""</f>
      </c>
      <c r="AB209">
        <f>[1]资金台帐!AB209</f>
        <v>0</v>
      </c>
      <c r="AC209">
        <f>[1]资金台帐!AC209</f>
        <v>0</v>
      </c>
      <c r="AD209">
        <f>[1]资金台帐!AD209</f>
        <v>0</v>
      </c>
      <c r="AJ209">
        <f>[1]资金台帐!AJ209</f>
        <v>0</v>
      </c>
      <c r="AK209">
        <f>[1]资金台帐!AK209</f>
        <v>0</v>
      </c>
      <c r="BA209" s="22">
        <f t="shared" si="0"/>
      </c>
    </row>
    <row r="210">
      <c r="B210">
        <f>[1]资金台帐!B210&amp;""</f>
      </c>
      <c r="H210">
        <f>[1]资金台帐!H210&amp;""</f>
      </c>
      <c r="J210">
        <f>[1]资金台帐!J210&amp;""</f>
      </c>
      <c r="N210">
        <f>[1]资金台帐!N210</f>
      </c>
      <c r="O210">
        <f>[1]资金台帐!O210&amp;""</f>
      </c>
      <c r="P210">
        <f>[1]资金台帐!P210&amp;""</f>
      </c>
      <c r="Q210">
        <f>[1]资金台帐!Q210&amp;""</f>
      </c>
      <c r="T210">
        <f>[1]资金台帐!T210&amp;""</f>
      </c>
      <c r="U210">
        <f>[1]资金台帐!U210&amp;""</f>
      </c>
      <c r="W210">
        <f>[1]资金台帐!W210&amp;""</f>
      </c>
      <c r="X210">
        <f>[1]资金台帐!X210&amp;""</f>
      </c>
      <c r="AB210">
        <f>[1]资金台帐!AB210</f>
        <v>0</v>
      </c>
      <c r="AC210">
        <f>[1]资金台帐!AC210</f>
        <v>0</v>
      </c>
      <c r="AD210">
        <f>[1]资金台帐!AD210</f>
        <v>0</v>
      </c>
      <c r="AJ210">
        <f>[1]资金台帐!AJ210</f>
        <v>0</v>
      </c>
      <c r="AK210">
        <f>[1]资金台帐!AK210</f>
        <v>0</v>
      </c>
      <c r="BA210" s="22">
        <f t="shared" si="0"/>
      </c>
    </row>
    <row r="211">
      <c r="B211">
        <f>[1]资金台帐!B211&amp;""</f>
      </c>
      <c r="H211">
        <f>[1]资金台帐!H211&amp;""</f>
      </c>
      <c r="J211">
        <f>[1]资金台帐!J211&amp;""</f>
      </c>
      <c r="N211">
        <f>[1]资金台帐!N211</f>
      </c>
      <c r="O211">
        <f>[1]资金台帐!O211&amp;""</f>
      </c>
      <c r="P211">
        <f>[1]资金台帐!P211&amp;""</f>
      </c>
      <c r="Q211">
        <f>[1]资金台帐!Q211&amp;""</f>
      </c>
      <c r="T211">
        <f>[1]资金台帐!T211&amp;""</f>
      </c>
      <c r="U211">
        <f>[1]资金台帐!U211&amp;""</f>
      </c>
      <c r="W211">
        <f>[1]资金台帐!W211&amp;""</f>
      </c>
      <c r="X211">
        <f>[1]资金台帐!X211&amp;""</f>
      </c>
      <c r="AB211">
        <f>[1]资金台帐!AB211</f>
        <v>0</v>
      </c>
      <c r="AC211">
        <f>[1]资金台帐!AC211</f>
        <v>0</v>
      </c>
      <c r="AD211">
        <f>[1]资金台帐!AD211</f>
        <v>0</v>
      </c>
      <c r="AJ211">
        <f>[1]资金台帐!AJ211</f>
        <v>0</v>
      </c>
      <c r="AK211">
        <f>[1]资金台帐!AK211</f>
        <v>0</v>
      </c>
      <c r="BA211" s="22">
        <f t="shared" si="0"/>
      </c>
    </row>
    <row r="212">
      <c r="B212">
        <f>[1]资金台帐!B212&amp;""</f>
      </c>
      <c r="H212">
        <f>[1]资金台帐!H212&amp;""</f>
      </c>
      <c r="J212">
        <f>[1]资金台帐!J212&amp;""</f>
      </c>
      <c r="N212">
        <f>[1]资金台帐!N212</f>
      </c>
      <c r="O212">
        <f>[1]资金台帐!O212&amp;""</f>
      </c>
      <c r="P212">
        <f>[1]资金台帐!P212&amp;""</f>
      </c>
      <c r="Q212">
        <f>[1]资金台帐!Q212&amp;""</f>
      </c>
      <c r="T212">
        <f>[1]资金台帐!T212&amp;""</f>
      </c>
      <c r="U212">
        <f>[1]资金台帐!U212&amp;""</f>
      </c>
      <c r="W212">
        <f>[1]资金台帐!W212&amp;""</f>
      </c>
      <c r="X212">
        <f>[1]资金台帐!X212&amp;""</f>
      </c>
      <c r="AB212">
        <f>[1]资金台帐!AB212</f>
        <v>0</v>
      </c>
      <c r="AC212">
        <f>[1]资金台帐!AC212</f>
        <v>0</v>
      </c>
      <c r="AD212">
        <f>[1]资金台帐!AD212</f>
        <v>0</v>
      </c>
      <c r="AJ212">
        <f>[1]资金台帐!AJ212</f>
        <v>0</v>
      </c>
      <c r="AK212">
        <f>[1]资金台帐!AK212</f>
        <v>0</v>
      </c>
      <c r="BA212" s="22">
        <f t="shared" si="0"/>
      </c>
    </row>
    <row r="213">
      <c r="B213">
        <f>[1]资金台帐!B213&amp;""</f>
      </c>
      <c r="H213">
        <f>[1]资金台帐!H213&amp;""</f>
      </c>
      <c r="J213">
        <f>[1]资金台帐!J213&amp;""</f>
      </c>
      <c r="N213">
        <f>[1]资金台帐!N213</f>
      </c>
      <c r="O213">
        <f>[1]资金台帐!O213&amp;""</f>
      </c>
      <c r="P213">
        <f>[1]资金台帐!P213&amp;""</f>
      </c>
      <c r="Q213">
        <f>[1]资金台帐!Q213&amp;""</f>
      </c>
      <c r="T213">
        <f>[1]资金台帐!T213&amp;""</f>
      </c>
      <c r="U213">
        <f>[1]资金台帐!U213&amp;""</f>
      </c>
      <c r="W213">
        <f>[1]资金台帐!W213&amp;""</f>
      </c>
      <c r="X213">
        <f>[1]资金台帐!X213&amp;""</f>
      </c>
      <c r="AB213">
        <f>[1]资金台帐!AB213</f>
        <v>0</v>
      </c>
      <c r="AC213">
        <f>[1]资金台帐!AC213</f>
        <v>0</v>
      </c>
      <c r="AD213">
        <f>[1]资金台帐!AD213</f>
        <v>0</v>
      </c>
      <c r="AJ213">
        <f>[1]资金台帐!AJ213</f>
        <v>0</v>
      </c>
      <c r="AK213">
        <f>[1]资金台帐!AK213</f>
        <v>0</v>
      </c>
      <c r="BA213" s="22">
        <f t="shared" si="0"/>
      </c>
    </row>
    <row r="214">
      <c r="B214">
        <f>[1]资金台帐!B214&amp;""</f>
      </c>
      <c r="H214">
        <f>[1]资金台帐!H214&amp;""</f>
      </c>
      <c r="J214">
        <f>[1]资金台帐!J214&amp;""</f>
      </c>
      <c r="N214">
        <f>[1]资金台帐!N214</f>
      </c>
      <c r="O214">
        <f>[1]资金台帐!O214&amp;""</f>
      </c>
      <c r="P214">
        <f>[1]资金台帐!P214&amp;""</f>
      </c>
      <c r="Q214">
        <f>[1]资金台帐!Q214&amp;""</f>
      </c>
      <c r="T214">
        <f>[1]资金台帐!T214&amp;""</f>
      </c>
      <c r="U214">
        <f>[1]资金台帐!U214&amp;""</f>
      </c>
      <c r="W214">
        <f>[1]资金台帐!W214&amp;""</f>
      </c>
      <c r="X214">
        <f>[1]资金台帐!X214&amp;""</f>
      </c>
      <c r="AB214">
        <f>[1]资金台帐!AB214</f>
        <v>0</v>
      </c>
      <c r="AC214">
        <f>[1]资金台帐!AC214</f>
        <v>0</v>
      </c>
      <c r="AD214">
        <f>[1]资金台帐!AD214</f>
        <v>0</v>
      </c>
      <c r="AJ214">
        <f>[1]资金台帐!AJ214</f>
        <v>0</v>
      </c>
      <c r="AK214">
        <f>[1]资金台帐!AK214</f>
        <v>0</v>
      </c>
      <c r="BA214" s="22">
        <f t="shared" si="0"/>
      </c>
    </row>
    <row r="215">
      <c r="B215">
        <f>[1]资金台帐!B215&amp;""</f>
      </c>
      <c r="H215">
        <f>[1]资金台帐!H215&amp;""</f>
      </c>
      <c r="J215">
        <f>[1]资金台帐!J215&amp;""</f>
      </c>
      <c r="N215">
        <f>[1]资金台帐!N215</f>
      </c>
      <c r="O215">
        <f>[1]资金台帐!O215&amp;""</f>
      </c>
      <c r="P215">
        <f>[1]资金台帐!P215&amp;""</f>
      </c>
      <c r="Q215">
        <f>[1]资金台帐!Q215&amp;""</f>
      </c>
      <c r="T215">
        <f>[1]资金台帐!T215&amp;""</f>
      </c>
      <c r="U215">
        <f>[1]资金台帐!U215&amp;""</f>
      </c>
      <c r="W215">
        <f>[1]资金台帐!W215&amp;""</f>
      </c>
      <c r="X215">
        <f>[1]资金台帐!X215&amp;""</f>
      </c>
      <c r="AB215">
        <f>[1]资金台帐!AB215</f>
        <v>0</v>
      </c>
      <c r="AC215">
        <f>[1]资金台帐!AC215</f>
        <v>0</v>
      </c>
      <c r="AD215">
        <f>[1]资金台帐!AD215</f>
        <v>0</v>
      </c>
      <c r="AJ215">
        <f>[1]资金台帐!AJ215</f>
        <v>0</v>
      </c>
      <c r="AK215">
        <f>[1]资金台帐!AK215</f>
        <v>0</v>
      </c>
      <c r="BA215" s="22">
        <f t="shared" si="0"/>
      </c>
    </row>
    <row r="216">
      <c r="B216">
        <f>[1]资金台帐!B216&amp;""</f>
      </c>
      <c r="H216">
        <f>[1]资金台帐!H216&amp;""</f>
      </c>
      <c r="J216">
        <f>[1]资金台帐!J216&amp;""</f>
      </c>
      <c r="N216">
        <f>[1]资金台帐!N216</f>
      </c>
      <c r="O216">
        <f>[1]资金台帐!O216&amp;""</f>
      </c>
      <c r="P216">
        <f>[1]资金台帐!P216&amp;""</f>
      </c>
      <c r="Q216">
        <f>[1]资金台帐!Q216&amp;""</f>
      </c>
      <c r="T216">
        <f>[1]资金台帐!T216&amp;""</f>
      </c>
      <c r="U216">
        <f>[1]资金台帐!U216&amp;""</f>
      </c>
      <c r="W216">
        <f>[1]资金台帐!W216&amp;""</f>
      </c>
      <c r="X216">
        <f>[1]资金台帐!X216&amp;""</f>
      </c>
      <c r="AB216">
        <f>[1]资金台帐!AB216</f>
        <v>0</v>
      </c>
      <c r="AC216">
        <f>[1]资金台帐!AC216</f>
        <v>0</v>
      </c>
      <c r="AD216">
        <f>[1]资金台帐!AD216</f>
        <v>0</v>
      </c>
      <c r="AJ216">
        <f>[1]资金台帐!AJ216</f>
        <v>0</v>
      </c>
      <c r="AK216">
        <f>[1]资金台帐!AK216</f>
        <v>0</v>
      </c>
      <c r="BA216" s="22">
        <f t="shared" si="0"/>
      </c>
    </row>
    <row r="217">
      <c r="B217">
        <f>[1]资金台帐!B217&amp;""</f>
      </c>
      <c r="H217">
        <f>[1]资金台帐!H217&amp;""</f>
      </c>
      <c r="J217">
        <f>[1]资金台帐!J217&amp;""</f>
      </c>
      <c r="N217">
        <f>[1]资金台帐!N217</f>
      </c>
      <c r="O217">
        <f>[1]资金台帐!O217&amp;""</f>
      </c>
      <c r="P217">
        <f>[1]资金台帐!P217&amp;""</f>
      </c>
      <c r="Q217">
        <f>[1]资金台帐!Q217&amp;""</f>
      </c>
      <c r="T217">
        <f>[1]资金台帐!T217&amp;""</f>
      </c>
      <c r="U217">
        <f>[1]资金台帐!U217&amp;""</f>
      </c>
      <c r="W217">
        <f>[1]资金台帐!W217&amp;""</f>
      </c>
      <c r="X217">
        <f>[1]资金台帐!X217&amp;""</f>
      </c>
      <c r="AB217">
        <f>[1]资金台帐!AB217</f>
        <v>0</v>
      </c>
      <c r="AC217">
        <f>[1]资金台帐!AC217</f>
        <v>0</v>
      </c>
      <c r="AD217">
        <f>[1]资金台帐!AD217</f>
        <v>0</v>
      </c>
      <c r="AJ217">
        <f>[1]资金台帐!AJ217</f>
        <v>0</v>
      </c>
      <c r="AK217">
        <f>[1]资金台帐!AK217</f>
        <v>0</v>
      </c>
      <c r="BA217" s="22">
        <f t="shared" si="0"/>
      </c>
    </row>
    <row r="218">
      <c r="B218">
        <f>[1]资金台帐!B218&amp;""</f>
      </c>
      <c r="H218">
        <f>[1]资金台帐!H218&amp;""</f>
      </c>
      <c r="J218">
        <f>[1]资金台帐!J218&amp;""</f>
      </c>
      <c r="N218">
        <f>[1]资金台帐!N218</f>
      </c>
      <c r="O218">
        <f>[1]资金台帐!O218&amp;""</f>
      </c>
      <c r="P218">
        <f>[1]资金台帐!P218&amp;""</f>
      </c>
      <c r="Q218">
        <f>[1]资金台帐!Q218&amp;""</f>
      </c>
      <c r="T218">
        <f>[1]资金台帐!T218&amp;""</f>
      </c>
      <c r="U218">
        <f>[1]资金台帐!U218&amp;""</f>
      </c>
      <c r="W218">
        <f>[1]资金台帐!W218&amp;""</f>
      </c>
      <c r="X218">
        <f>[1]资金台帐!X218&amp;""</f>
      </c>
      <c r="AB218">
        <f>[1]资金台帐!AB218</f>
        <v>0</v>
      </c>
      <c r="AC218">
        <f>[1]资金台帐!AC218</f>
        <v>0</v>
      </c>
      <c r="AD218">
        <f>[1]资金台帐!AD218</f>
        <v>0</v>
      </c>
      <c r="AJ218">
        <f>[1]资金台帐!AJ218</f>
        <v>0</v>
      </c>
      <c r="AK218">
        <f>[1]资金台帐!AK218</f>
        <v>0</v>
      </c>
      <c r="BA218" s="22">
        <f t="shared" si="0"/>
      </c>
    </row>
    <row r="219">
      <c r="B219">
        <f>[1]资金台帐!B219&amp;""</f>
      </c>
      <c r="H219">
        <f>[1]资金台帐!H219&amp;""</f>
      </c>
      <c r="J219">
        <f>[1]资金台帐!J219&amp;""</f>
      </c>
      <c r="N219">
        <f>[1]资金台帐!N219</f>
      </c>
      <c r="O219">
        <f>[1]资金台帐!O219&amp;""</f>
      </c>
      <c r="P219">
        <f>[1]资金台帐!P219&amp;""</f>
      </c>
      <c r="Q219">
        <f>[1]资金台帐!Q219&amp;""</f>
      </c>
      <c r="T219">
        <f>[1]资金台帐!T219&amp;""</f>
      </c>
      <c r="U219">
        <f>[1]资金台帐!U219&amp;""</f>
      </c>
      <c r="W219">
        <f>[1]资金台帐!W219&amp;""</f>
      </c>
      <c r="X219">
        <f>[1]资金台帐!X219&amp;""</f>
      </c>
      <c r="AB219">
        <f>[1]资金台帐!AB219</f>
        <v>0</v>
      </c>
      <c r="AC219">
        <f>[1]资金台帐!AC219</f>
        <v>0</v>
      </c>
      <c r="AD219">
        <f>[1]资金台帐!AD219</f>
        <v>0</v>
      </c>
      <c r="AJ219">
        <f>[1]资金台帐!AJ219</f>
        <v>0</v>
      </c>
      <c r="AK219">
        <f>[1]资金台帐!AK219</f>
        <v>0</v>
      </c>
      <c r="BA219" s="22">
        <f t="shared" si="0"/>
      </c>
    </row>
    <row r="220">
      <c r="B220">
        <f>[1]资金台帐!B220&amp;""</f>
      </c>
      <c r="H220">
        <f>[1]资金台帐!H220&amp;""</f>
      </c>
      <c r="J220">
        <f>[1]资金台帐!J220&amp;""</f>
      </c>
      <c r="N220">
        <f>[1]资金台帐!N220</f>
      </c>
      <c r="O220">
        <f>[1]资金台帐!O220&amp;""</f>
      </c>
      <c r="P220">
        <f>[1]资金台帐!P220&amp;""</f>
      </c>
      <c r="Q220">
        <f>[1]资金台帐!Q220&amp;""</f>
      </c>
      <c r="T220">
        <f>[1]资金台帐!T220&amp;""</f>
      </c>
      <c r="U220">
        <f>[1]资金台帐!U220&amp;""</f>
      </c>
      <c r="W220">
        <f>[1]资金台帐!W220&amp;""</f>
      </c>
      <c r="X220">
        <f>[1]资金台帐!X220&amp;""</f>
      </c>
      <c r="AB220">
        <f>[1]资金台帐!AB220</f>
        <v>0</v>
      </c>
      <c r="AC220">
        <f>[1]资金台帐!AC220</f>
        <v>0</v>
      </c>
      <c r="AD220">
        <f>[1]资金台帐!AD220</f>
        <v>0</v>
      </c>
      <c r="AJ220">
        <f>[1]资金台帐!AJ220</f>
        <v>0</v>
      </c>
      <c r="AK220">
        <f>[1]资金台帐!AK220</f>
        <v>0</v>
      </c>
      <c r="BA220" s="22">
        <f t="shared" si="0"/>
      </c>
    </row>
    <row r="221">
      <c r="B221">
        <f>[1]资金台帐!B221&amp;""</f>
      </c>
      <c r="H221">
        <f>[1]资金台帐!H221&amp;""</f>
      </c>
      <c r="J221">
        <f>[1]资金台帐!J221&amp;""</f>
      </c>
      <c r="N221">
        <f>[1]资金台帐!N221</f>
      </c>
      <c r="O221">
        <f>[1]资金台帐!O221&amp;""</f>
      </c>
      <c r="P221">
        <f>[1]资金台帐!P221&amp;""</f>
      </c>
      <c r="Q221">
        <f>[1]资金台帐!Q221&amp;""</f>
      </c>
      <c r="T221">
        <f>[1]资金台帐!T221&amp;""</f>
      </c>
      <c r="U221">
        <f>[1]资金台帐!U221&amp;""</f>
      </c>
      <c r="W221">
        <f>[1]资金台帐!W221&amp;""</f>
      </c>
      <c r="X221">
        <f>[1]资金台帐!X221&amp;""</f>
      </c>
      <c r="AB221">
        <f>[1]资金台帐!AB221</f>
        <v>0</v>
      </c>
      <c r="AC221">
        <f>[1]资金台帐!AC221</f>
        <v>0</v>
      </c>
      <c r="AD221">
        <f>[1]资金台帐!AD221</f>
        <v>0</v>
      </c>
      <c r="AJ221">
        <f>[1]资金台帐!AJ221</f>
        <v>0</v>
      </c>
      <c r="AK221">
        <f>[1]资金台帐!AK221</f>
        <v>0</v>
      </c>
      <c r="BA221" s="22">
        <f t="shared" si="0"/>
      </c>
    </row>
    <row r="222">
      <c r="B222">
        <f>[1]资金台帐!B222&amp;""</f>
      </c>
      <c r="H222">
        <f>[1]资金台帐!H222&amp;""</f>
      </c>
      <c r="J222">
        <f>[1]资金台帐!J222&amp;""</f>
      </c>
      <c r="N222">
        <f>[1]资金台帐!N222</f>
      </c>
      <c r="O222">
        <f>[1]资金台帐!O222&amp;""</f>
      </c>
      <c r="P222">
        <f>[1]资金台帐!P222&amp;""</f>
      </c>
      <c r="Q222">
        <f>[1]资金台帐!Q222&amp;""</f>
      </c>
      <c r="T222">
        <f>[1]资金台帐!T222&amp;""</f>
      </c>
      <c r="U222">
        <f>[1]资金台帐!U222&amp;""</f>
      </c>
      <c r="W222">
        <f>[1]资金台帐!W222&amp;""</f>
      </c>
      <c r="X222">
        <f>[1]资金台帐!X222&amp;""</f>
      </c>
      <c r="AB222">
        <f>[1]资金台帐!AB222</f>
        <v>0</v>
      </c>
      <c r="AC222">
        <f>[1]资金台帐!AC222</f>
        <v>0</v>
      </c>
      <c r="AD222">
        <f>[1]资金台帐!AD222</f>
        <v>0</v>
      </c>
      <c r="AJ222">
        <f>[1]资金台帐!AJ222</f>
        <v>0</v>
      </c>
      <c r="AK222">
        <f>[1]资金台帐!AK222</f>
        <v>0</v>
      </c>
      <c r="BA222" s="22">
        <f t="shared" si="0"/>
      </c>
    </row>
    <row r="223">
      <c r="B223">
        <f>[1]资金台帐!B223&amp;""</f>
      </c>
      <c r="H223">
        <f>[1]资金台帐!H223&amp;""</f>
      </c>
      <c r="J223">
        <f>[1]资金台帐!J223&amp;""</f>
      </c>
      <c r="N223">
        <f>[1]资金台帐!N223</f>
      </c>
      <c r="O223">
        <f>[1]资金台帐!O223&amp;""</f>
      </c>
      <c r="P223">
        <f>[1]资金台帐!P223&amp;""</f>
      </c>
      <c r="Q223">
        <f>[1]资金台帐!Q223&amp;""</f>
      </c>
      <c r="T223">
        <f>[1]资金台帐!T223&amp;""</f>
      </c>
      <c r="U223">
        <f>[1]资金台帐!U223&amp;""</f>
      </c>
      <c r="W223">
        <f>[1]资金台帐!W223&amp;""</f>
      </c>
      <c r="X223">
        <f>[1]资金台帐!X223&amp;""</f>
      </c>
      <c r="AB223">
        <f>[1]资金台帐!AB223</f>
        <v>0</v>
      </c>
      <c r="AC223">
        <f>[1]资金台帐!AC223</f>
        <v>0</v>
      </c>
      <c r="AD223">
        <f>[1]资金台帐!AD223</f>
        <v>0</v>
      </c>
      <c r="AJ223">
        <f>[1]资金台帐!AJ223</f>
        <v>0</v>
      </c>
      <c r="AK223">
        <f>[1]资金台帐!AK223</f>
        <v>0</v>
      </c>
      <c r="BA223" s="22">
        <f t="shared" si="0"/>
      </c>
    </row>
    <row r="224">
      <c r="B224">
        <f>[1]资金台帐!B224&amp;""</f>
      </c>
      <c r="H224">
        <f>[1]资金台帐!H224&amp;""</f>
      </c>
      <c r="J224">
        <f>[1]资金台帐!J224&amp;""</f>
      </c>
      <c r="N224">
        <f>[1]资金台帐!N224</f>
      </c>
      <c r="O224">
        <f>[1]资金台帐!O224&amp;""</f>
      </c>
      <c r="P224">
        <f>[1]资金台帐!P224&amp;""</f>
      </c>
      <c r="Q224">
        <f>[1]资金台帐!Q224&amp;""</f>
      </c>
      <c r="T224">
        <f>[1]资金台帐!T224&amp;""</f>
      </c>
      <c r="U224">
        <f>[1]资金台帐!U224&amp;""</f>
      </c>
      <c r="W224">
        <f>[1]资金台帐!W224&amp;""</f>
      </c>
      <c r="X224">
        <f>[1]资金台帐!X224&amp;""</f>
      </c>
      <c r="AB224">
        <f>[1]资金台帐!AB224</f>
        <v>0</v>
      </c>
      <c r="AC224">
        <f>[1]资金台帐!AC224</f>
        <v>0</v>
      </c>
      <c r="AD224">
        <f>[1]资金台帐!AD224</f>
        <v>0</v>
      </c>
      <c r="AJ224">
        <f>[1]资金台帐!AJ224</f>
        <v>0</v>
      </c>
      <c r="AK224">
        <f>[1]资金台帐!AK224</f>
        <v>0</v>
      </c>
      <c r="BA224" s="22">
        <f t="shared" si="0"/>
      </c>
    </row>
    <row r="225">
      <c r="B225">
        <f>[1]资金台帐!B225&amp;""</f>
      </c>
      <c r="H225">
        <f>[1]资金台帐!H225&amp;""</f>
      </c>
      <c r="J225">
        <f>[1]资金台帐!J225&amp;""</f>
      </c>
      <c r="N225">
        <f>[1]资金台帐!N225</f>
      </c>
      <c r="O225">
        <f>[1]资金台帐!O225&amp;""</f>
      </c>
      <c r="P225">
        <f>[1]资金台帐!P225&amp;""</f>
      </c>
      <c r="Q225">
        <f>[1]资金台帐!Q225&amp;""</f>
      </c>
      <c r="T225">
        <f>[1]资金台帐!T225&amp;""</f>
      </c>
      <c r="U225">
        <f>[1]资金台帐!U225&amp;""</f>
      </c>
      <c r="W225">
        <f>[1]资金台帐!W225&amp;""</f>
      </c>
      <c r="X225">
        <f>[1]资金台帐!X225&amp;""</f>
      </c>
      <c r="AB225">
        <f>[1]资金台帐!AB225</f>
        <v>0</v>
      </c>
      <c r="AC225">
        <f>[1]资金台帐!AC225</f>
        <v>0</v>
      </c>
      <c r="AD225">
        <f>[1]资金台帐!AD225</f>
        <v>0</v>
      </c>
      <c r="AJ225">
        <f>[1]资金台帐!AJ225</f>
        <v>0</v>
      </c>
      <c r="AK225">
        <f>[1]资金台帐!AK225</f>
        <v>0</v>
      </c>
      <c r="BA225" s="22">
        <f t="shared" si="0"/>
      </c>
    </row>
    <row r="226">
      <c r="B226">
        <f>[1]资金台帐!B226&amp;""</f>
      </c>
      <c r="H226">
        <f>[1]资金台帐!H226&amp;""</f>
      </c>
      <c r="J226">
        <f>[1]资金台帐!J226&amp;""</f>
      </c>
      <c r="N226">
        <f>[1]资金台帐!N226</f>
      </c>
      <c r="O226">
        <f>[1]资金台帐!O226&amp;""</f>
      </c>
      <c r="P226">
        <f>[1]资金台帐!P226&amp;""</f>
      </c>
      <c r="Q226">
        <f>[1]资金台帐!Q226&amp;""</f>
      </c>
      <c r="T226">
        <f>[1]资金台帐!T226&amp;""</f>
      </c>
      <c r="U226">
        <f>[1]资金台帐!U226&amp;""</f>
      </c>
      <c r="W226">
        <f>[1]资金台帐!W226&amp;""</f>
      </c>
      <c r="X226">
        <f>[1]资金台帐!X226&amp;""</f>
      </c>
      <c r="AB226">
        <f>[1]资金台帐!AB226</f>
        <v>0</v>
      </c>
      <c r="AC226">
        <f>[1]资金台帐!AC226</f>
        <v>0</v>
      </c>
      <c r="AD226">
        <f>[1]资金台帐!AD226</f>
        <v>0</v>
      </c>
      <c r="AJ226">
        <f>[1]资金台帐!AJ226</f>
        <v>0</v>
      </c>
      <c r="AK226">
        <f>[1]资金台帐!AK226</f>
        <v>0</v>
      </c>
      <c r="BA226" s="22">
        <f t="shared" si="0"/>
      </c>
    </row>
    <row r="227">
      <c r="B227">
        <f>[1]资金台帐!B227&amp;""</f>
      </c>
      <c r="H227">
        <f>[1]资金台帐!H227&amp;""</f>
      </c>
      <c r="J227">
        <f>[1]资金台帐!J227&amp;""</f>
      </c>
      <c r="N227">
        <f>[1]资金台帐!N227</f>
      </c>
      <c r="O227">
        <f>[1]资金台帐!O227&amp;""</f>
      </c>
      <c r="P227">
        <f>[1]资金台帐!P227&amp;""</f>
      </c>
      <c r="Q227">
        <f>[1]资金台帐!Q227&amp;""</f>
      </c>
      <c r="T227">
        <f>[1]资金台帐!T227&amp;""</f>
      </c>
      <c r="U227">
        <f>[1]资金台帐!U227&amp;""</f>
      </c>
      <c r="W227">
        <f>[1]资金台帐!W227&amp;""</f>
      </c>
      <c r="X227">
        <f>[1]资金台帐!X227&amp;""</f>
      </c>
      <c r="AB227">
        <f>[1]资金台帐!AB227</f>
        <v>0</v>
      </c>
      <c r="AC227">
        <f>[1]资金台帐!AC227</f>
        <v>0</v>
      </c>
      <c r="AD227">
        <f>[1]资金台帐!AD227</f>
        <v>0</v>
      </c>
      <c r="AJ227">
        <f>[1]资金台帐!AJ227</f>
        <v>0</v>
      </c>
      <c r="AK227">
        <f>[1]资金台帐!AK227</f>
        <v>0</v>
      </c>
      <c r="BA227" s="22">
        <f t="shared" si="0"/>
      </c>
    </row>
    <row r="228">
      <c r="B228">
        <f>[1]资金台帐!B228&amp;""</f>
      </c>
      <c r="H228">
        <f>[1]资金台帐!H228&amp;""</f>
      </c>
      <c r="J228">
        <f>[1]资金台帐!J228&amp;""</f>
      </c>
      <c r="N228">
        <f>[1]资金台帐!N228</f>
      </c>
      <c r="O228">
        <f>[1]资金台帐!O228&amp;""</f>
      </c>
      <c r="P228">
        <f>[1]资金台帐!P228&amp;""</f>
      </c>
      <c r="Q228">
        <f>[1]资金台帐!Q228&amp;""</f>
      </c>
      <c r="T228">
        <f>[1]资金台帐!T228&amp;""</f>
      </c>
      <c r="U228">
        <f>[1]资金台帐!U228&amp;""</f>
      </c>
      <c r="W228">
        <f>[1]资金台帐!W228&amp;""</f>
      </c>
      <c r="X228">
        <f>[1]资金台帐!X228&amp;""</f>
      </c>
      <c r="AB228">
        <f>[1]资金台帐!AB228</f>
        <v>0</v>
      </c>
      <c r="AC228">
        <f>[1]资金台帐!AC228</f>
        <v>0</v>
      </c>
      <c r="AD228">
        <f>[1]资金台帐!AD228</f>
        <v>0</v>
      </c>
      <c r="AJ228">
        <f>[1]资金台帐!AJ228</f>
        <v>0</v>
      </c>
      <c r="AK228">
        <f>[1]资金台帐!AK228</f>
        <v>0</v>
      </c>
      <c r="BA228" s="22">
        <f t="shared" si="0"/>
      </c>
    </row>
    <row r="229">
      <c r="B229">
        <f>[1]资金台帐!B229&amp;""</f>
      </c>
      <c r="H229">
        <f>[1]资金台帐!H229&amp;""</f>
      </c>
      <c r="J229">
        <f>[1]资金台帐!J229&amp;""</f>
      </c>
      <c r="N229">
        <f>[1]资金台帐!N229</f>
      </c>
      <c r="O229">
        <f>[1]资金台帐!O229&amp;""</f>
      </c>
      <c r="P229">
        <f>[1]资金台帐!P229&amp;""</f>
      </c>
      <c r="Q229">
        <f>[1]资金台帐!Q229&amp;""</f>
      </c>
      <c r="T229">
        <f>[1]资金台帐!T229&amp;""</f>
      </c>
      <c r="U229">
        <f>[1]资金台帐!U229&amp;""</f>
      </c>
      <c r="W229">
        <f>[1]资金台帐!W229&amp;""</f>
      </c>
      <c r="X229">
        <f>[1]资金台帐!X229&amp;""</f>
      </c>
      <c r="AB229">
        <f>[1]资金台帐!AB229</f>
        <v>0</v>
      </c>
      <c r="AC229">
        <f>[1]资金台帐!AC229</f>
        <v>0</v>
      </c>
      <c r="AD229">
        <f>[1]资金台帐!AD229</f>
        <v>0</v>
      </c>
      <c r="AJ229">
        <f>[1]资金台帐!AJ229</f>
        <v>0</v>
      </c>
      <c r="AK229">
        <f>[1]资金台帐!AK229</f>
        <v>0</v>
      </c>
      <c r="BA229" s="22">
        <f t="shared" si="0"/>
      </c>
    </row>
    <row r="230">
      <c r="B230">
        <f>[1]资金台帐!B230&amp;""</f>
      </c>
      <c r="H230">
        <f>[1]资金台帐!H230&amp;""</f>
      </c>
      <c r="J230">
        <f>[1]资金台帐!J230&amp;""</f>
      </c>
      <c r="N230">
        <f>[1]资金台帐!N230</f>
      </c>
      <c r="O230">
        <f>[1]资金台帐!O230&amp;""</f>
      </c>
      <c r="P230">
        <f>[1]资金台帐!P230&amp;""</f>
      </c>
      <c r="Q230">
        <f>[1]资金台帐!Q230&amp;""</f>
      </c>
      <c r="T230">
        <f>[1]资金台帐!T230&amp;""</f>
      </c>
      <c r="U230">
        <f>[1]资金台帐!U230&amp;""</f>
      </c>
      <c r="W230">
        <f>[1]资金台帐!W230&amp;""</f>
      </c>
      <c r="X230">
        <f>[1]资金台帐!X230&amp;""</f>
      </c>
      <c r="AB230">
        <f>[1]资金台帐!AB230</f>
        <v>0</v>
      </c>
      <c r="AC230">
        <f>[1]资金台帐!AC230</f>
        <v>0</v>
      </c>
      <c r="AD230">
        <f>[1]资金台帐!AD230</f>
        <v>0</v>
      </c>
      <c r="AJ230">
        <f>[1]资金台帐!AJ230</f>
        <v>0</v>
      </c>
      <c r="AK230">
        <f>[1]资金台帐!AK230</f>
        <v>0</v>
      </c>
      <c r="BA230" s="22">
        <f t="shared" si="0"/>
      </c>
    </row>
    <row r="231">
      <c r="B231">
        <f>[1]资金台帐!B231&amp;""</f>
      </c>
      <c r="H231">
        <f>[1]资金台帐!H231&amp;""</f>
      </c>
      <c r="J231">
        <f>[1]资金台帐!J231&amp;""</f>
      </c>
      <c r="N231">
        <f>[1]资金台帐!N231</f>
      </c>
      <c r="O231">
        <f>[1]资金台帐!O231&amp;""</f>
      </c>
      <c r="P231">
        <f>[1]资金台帐!P231&amp;""</f>
      </c>
      <c r="Q231">
        <f>[1]资金台帐!Q231&amp;""</f>
      </c>
      <c r="T231">
        <f>[1]资金台帐!T231&amp;""</f>
      </c>
      <c r="U231">
        <f>[1]资金台帐!U231&amp;""</f>
      </c>
      <c r="W231">
        <f>[1]资金台帐!W231&amp;""</f>
      </c>
      <c r="X231">
        <f>[1]资金台帐!X231&amp;""</f>
      </c>
      <c r="AB231">
        <f>[1]资金台帐!AB231</f>
        <v>0</v>
      </c>
      <c r="AC231">
        <f>[1]资金台帐!AC231</f>
        <v>0</v>
      </c>
      <c r="AD231">
        <f>[1]资金台帐!AD231</f>
        <v>0</v>
      </c>
      <c r="AJ231">
        <f>[1]资金台帐!AJ231</f>
        <v>0</v>
      </c>
      <c r="AK231">
        <f>[1]资金台帐!AK231</f>
        <v>0</v>
      </c>
      <c r="BA231" s="22">
        <f t="shared" si="0"/>
      </c>
    </row>
    <row r="232">
      <c r="B232">
        <f>[1]资金台帐!B232&amp;""</f>
      </c>
      <c r="H232">
        <f>[1]资金台帐!H232&amp;""</f>
      </c>
      <c r="J232">
        <f>[1]资金台帐!J232&amp;""</f>
      </c>
      <c r="N232">
        <f>[1]资金台帐!N232</f>
      </c>
      <c r="O232">
        <f>[1]资金台帐!O232&amp;""</f>
      </c>
      <c r="P232">
        <f>[1]资金台帐!P232&amp;""</f>
      </c>
      <c r="Q232">
        <f>[1]资金台帐!Q232&amp;""</f>
      </c>
      <c r="T232">
        <f>[1]资金台帐!T232&amp;""</f>
      </c>
      <c r="U232">
        <f>[1]资金台帐!U232&amp;""</f>
      </c>
      <c r="W232">
        <f>[1]资金台帐!W232&amp;""</f>
      </c>
      <c r="X232">
        <f>[1]资金台帐!X232&amp;""</f>
      </c>
      <c r="AB232">
        <f>[1]资金台帐!AB232</f>
        <v>0</v>
      </c>
      <c r="AC232">
        <f>[1]资金台帐!AC232</f>
        <v>0</v>
      </c>
      <c r="AD232">
        <f>[1]资金台帐!AD232</f>
        <v>0</v>
      </c>
      <c r="AJ232">
        <f>[1]资金台帐!AJ232</f>
        <v>0</v>
      </c>
      <c r="AK232">
        <f>[1]资金台帐!AK232</f>
        <v>0</v>
      </c>
      <c r="BA232" s="22">
        <f t="shared" si="0"/>
      </c>
    </row>
    <row r="233">
      <c r="B233">
        <f>[1]资金台帐!B233&amp;""</f>
      </c>
      <c r="H233">
        <f>[1]资金台帐!H233&amp;""</f>
      </c>
      <c r="J233">
        <f>[1]资金台帐!J233&amp;""</f>
      </c>
      <c r="N233">
        <f>[1]资金台帐!N233</f>
      </c>
      <c r="O233">
        <f>[1]资金台帐!O233&amp;""</f>
      </c>
      <c r="P233">
        <f>[1]资金台帐!P233&amp;""</f>
      </c>
      <c r="Q233">
        <f>[1]资金台帐!Q233&amp;""</f>
      </c>
      <c r="T233">
        <f>[1]资金台帐!T233&amp;""</f>
      </c>
      <c r="U233">
        <f>[1]资金台帐!U233&amp;""</f>
      </c>
      <c r="W233">
        <f>[1]资金台帐!W233&amp;""</f>
      </c>
      <c r="X233">
        <f>[1]资金台帐!X233&amp;""</f>
      </c>
      <c r="AB233">
        <f>[1]资金台帐!AB233</f>
        <v>0</v>
      </c>
      <c r="AC233">
        <f>[1]资金台帐!AC233</f>
        <v>0</v>
      </c>
      <c r="AD233">
        <f>[1]资金台帐!AD233</f>
        <v>0</v>
      </c>
      <c r="AJ233">
        <f>[1]资金台帐!AJ233</f>
        <v>0</v>
      </c>
      <c r="AK233">
        <f>[1]资金台帐!AK233</f>
        <v>0</v>
      </c>
      <c r="BA233" s="22">
        <f t="shared" si="0"/>
      </c>
    </row>
    <row r="234">
      <c r="B234">
        <f>[1]资金台帐!B234&amp;""</f>
      </c>
      <c r="H234">
        <f>[1]资金台帐!H234&amp;""</f>
      </c>
      <c r="J234">
        <f>[1]资金台帐!J234&amp;""</f>
      </c>
      <c r="N234">
        <f>[1]资金台帐!N234</f>
      </c>
      <c r="O234">
        <f>[1]资金台帐!O234&amp;""</f>
      </c>
      <c r="P234">
        <f>[1]资金台帐!P234&amp;""</f>
      </c>
      <c r="Q234">
        <f>[1]资金台帐!Q234&amp;""</f>
      </c>
      <c r="T234">
        <f>[1]资金台帐!T234&amp;""</f>
      </c>
      <c r="U234">
        <f>[1]资金台帐!U234&amp;""</f>
      </c>
      <c r="W234">
        <f>[1]资金台帐!W234&amp;""</f>
      </c>
      <c r="X234">
        <f>[1]资金台帐!X234&amp;""</f>
      </c>
      <c r="AB234">
        <f>[1]资金台帐!AB234</f>
        <v>0</v>
      </c>
      <c r="AC234">
        <f>[1]资金台帐!AC234</f>
        <v>0</v>
      </c>
      <c r="AD234">
        <f>[1]资金台帐!AD234</f>
        <v>0</v>
      </c>
      <c r="AJ234">
        <f>[1]资金台帐!AJ234</f>
        <v>0</v>
      </c>
      <c r="AK234">
        <f>[1]资金台帐!AK234</f>
        <v>0</v>
      </c>
      <c r="BA234" s="22">
        <f t="shared" si="0"/>
      </c>
    </row>
    <row r="235">
      <c r="B235">
        <f>[1]资金台帐!B235&amp;""</f>
      </c>
      <c r="H235">
        <f>[1]资金台帐!H235&amp;""</f>
      </c>
      <c r="J235">
        <f>[1]资金台帐!J235&amp;""</f>
      </c>
      <c r="N235">
        <f>[1]资金台帐!N235</f>
      </c>
      <c r="O235">
        <f>[1]资金台帐!O235&amp;""</f>
      </c>
      <c r="P235">
        <f>[1]资金台帐!P235&amp;""</f>
      </c>
      <c r="Q235">
        <f>[1]资金台帐!Q235&amp;""</f>
      </c>
      <c r="T235">
        <f>[1]资金台帐!T235&amp;""</f>
      </c>
      <c r="U235">
        <f>[1]资金台帐!U235&amp;""</f>
      </c>
      <c r="W235">
        <f>[1]资金台帐!W235&amp;""</f>
      </c>
      <c r="X235">
        <f>[1]资金台帐!X235&amp;""</f>
      </c>
      <c r="AB235">
        <f>[1]资金台帐!AB235</f>
        <v>0</v>
      </c>
      <c r="AC235">
        <f>[1]资金台帐!AC235</f>
        <v>0</v>
      </c>
      <c r="AD235">
        <f>[1]资金台帐!AD235</f>
        <v>0</v>
      </c>
      <c r="AJ235">
        <f>[1]资金台帐!AJ235</f>
        <v>0</v>
      </c>
      <c r="AK235">
        <f>[1]资金台帐!AK235</f>
        <v>0</v>
      </c>
      <c r="BA235" s="22">
        <f t="shared" si="0"/>
      </c>
    </row>
    <row r="236">
      <c r="B236">
        <f>[1]资金台帐!B236&amp;""</f>
      </c>
      <c r="H236">
        <f>[1]资金台帐!H236&amp;""</f>
      </c>
      <c r="J236">
        <f>[1]资金台帐!J236&amp;""</f>
      </c>
      <c r="N236">
        <f>[1]资金台帐!N236</f>
      </c>
      <c r="O236">
        <f>[1]资金台帐!O236&amp;""</f>
      </c>
      <c r="P236">
        <f>[1]资金台帐!P236&amp;""</f>
      </c>
      <c r="Q236">
        <f>[1]资金台帐!Q236&amp;""</f>
      </c>
      <c r="T236">
        <f>[1]资金台帐!T236&amp;""</f>
      </c>
      <c r="U236">
        <f>[1]资金台帐!U236&amp;""</f>
      </c>
      <c r="W236">
        <f>[1]资金台帐!W236&amp;""</f>
      </c>
      <c r="X236">
        <f>[1]资金台帐!X236&amp;""</f>
      </c>
      <c r="AB236">
        <f>[1]资金台帐!AB236</f>
        <v>0</v>
      </c>
      <c r="AC236">
        <f>[1]资金台帐!AC236</f>
        <v>0</v>
      </c>
      <c r="AD236">
        <f>[1]资金台帐!AD236</f>
        <v>0</v>
      </c>
      <c r="AJ236">
        <f>[1]资金台帐!AJ236</f>
        <v>0</v>
      </c>
      <c r="AK236">
        <f>[1]资金台帐!AK236</f>
        <v>0</v>
      </c>
      <c r="BA236" s="22">
        <f t="shared" si="0"/>
      </c>
    </row>
    <row r="237">
      <c r="B237">
        <f>[1]资金台帐!B237&amp;""</f>
      </c>
      <c r="H237">
        <f>[1]资金台帐!H237&amp;""</f>
      </c>
      <c r="J237">
        <f>[1]资金台帐!J237&amp;""</f>
      </c>
      <c r="N237">
        <f>[1]资金台帐!N237</f>
      </c>
      <c r="O237">
        <f>[1]资金台帐!O237&amp;""</f>
      </c>
      <c r="P237">
        <f>[1]资金台帐!P237&amp;""</f>
      </c>
      <c r="Q237">
        <f>[1]资金台帐!Q237&amp;""</f>
      </c>
      <c r="T237">
        <f>[1]资金台帐!T237&amp;""</f>
      </c>
      <c r="U237">
        <f>[1]资金台帐!U237&amp;""</f>
      </c>
      <c r="W237">
        <f>[1]资金台帐!W237&amp;""</f>
      </c>
      <c r="X237">
        <f>[1]资金台帐!X237&amp;""</f>
      </c>
      <c r="AB237">
        <f>[1]资金台帐!AB237</f>
        <v>0</v>
      </c>
      <c r="AC237">
        <f>[1]资金台帐!AC237</f>
        <v>0</v>
      </c>
      <c r="AD237">
        <f>[1]资金台帐!AD237</f>
        <v>0</v>
      </c>
      <c r="AJ237">
        <f>[1]资金台帐!AJ237</f>
        <v>0</v>
      </c>
      <c r="AK237">
        <f>[1]资金台帐!AK237</f>
        <v>0</v>
      </c>
      <c r="BA237" s="22">
        <f t="shared" si="0"/>
      </c>
    </row>
    <row r="238">
      <c r="B238">
        <f>[1]资金台帐!B238&amp;""</f>
      </c>
      <c r="H238">
        <f>[1]资金台帐!H238&amp;""</f>
      </c>
      <c r="J238">
        <f>[1]资金台帐!J238&amp;""</f>
      </c>
      <c r="N238">
        <f>[1]资金台帐!N238</f>
      </c>
      <c r="O238">
        <f>[1]资金台帐!O238&amp;""</f>
      </c>
      <c r="P238">
        <f>[1]资金台帐!P238&amp;""</f>
      </c>
      <c r="Q238">
        <f>[1]资金台帐!Q238&amp;""</f>
      </c>
      <c r="T238">
        <f>[1]资金台帐!T238&amp;""</f>
      </c>
      <c r="U238">
        <f>[1]资金台帐!U238&amp;""</f>
      </c>
      <c r="W238">
        <f>[1]资金台帐!W238&amp;""</f>
      </c>
      <c r="X238">
        <f>[1]资金台帐!X238&amp;""</f>
      </c>
      <c r="AB238">
        <f>[1]资金台帐!AB238</f>
        <v>0</v>
      </c>
      <c r="AC238">
        <f>[1]资金台帐!AC238</f>
        <v>0</v>
      </c>
      <c r="AD238">
        <f>[1]资金台帐!AD238</f>
        <v>0</v>
      </c>
      <c r="AJ238">
        <f>[1]资金台帐!AJ238</f>
        <v>0</v>
      </c>
      <c r="AK238">
        <f>[1]资金台帐!AK238</f>
        <v>0</v>
      </c>
      <c r="BA238" s="22">
        <f t="shared" si="0"/>
      </c>
    </row>
    <row r="239">
      <c r="B239">
        <f>[1]资金台帐!B239&amp;""</f>
      </c>
      <c r="H239">
        <f>[1]资金台帐!H239&amp;""</f>
      </c>
      <c r="J239">
        <f>[1]资金台帐!J239&amp;""</f>
      </c>
      <c r="N239">
        <f>[1]资金台帐!N239</f>
      </c>
      <c r="O239">
        <f>[1]资金台帐!O239&amp;""</f>
      </c>
      <c r="P239">
        <f>[1]资金台帐!P239&amp;""</f>
      </c>
      <c r="Q239">
        <f>[1]资金台帐!Q239&amp;""</f>
      </c>
      <c r="T239">
        <f>[1]资金台帐!T239&amp;""</f>
      </c>
      <c r="U239">
        <f>[1]资金台帐!U239&amp;""</f>
      </c>
      <c r="W239">
        <f>[1]资金台帐!W239&amp;""</f>
      </c>
      <c r="X239">
        <f>[1]资金台帐!X239&amp;""</f>
      </c>
      <c r="AB239">
        <f>[1]资金台帐!AB239</f>
        <v>0</v>
      </c>
      <c r="AC239">
        <f>[1]资金台帐!AC239</f>
        <v>0</v>
      </c>
      <c r="AD239">
        <f>[1]资金台帐!AD239</f>
        <v>0</v>
      </c>
      <c r="AJ239">
        <f>[1]资金台帐!AJ239</f>
        <v>0</v>
      </c>
      <c r="AK239">
        <f>[1]资金台帐!AK239</f>
        <v>0</v>
      </c>
      <c r="BA239" s="22">
        <f t="shared" si="0"/>
      </c>
    </row>
    <row r="240">
      <c r="B240">
        <f>[1]资金台帐!B240&amp;""</f>
      </c>
      <c r="H240">
        <f>[1]资金台帐!H240&amp;""</f>
      </c>
      <c r="J240">
        <f>[1]资金台帐!J240&amp;""</f>
      </c>
      <c r="N240">
        <f>[1]资金台帐!N240</f>
      </c>
      <c r="O240">
        <f>[1]资金台帐!O240&amp;""</f>
      </c>
      <c r="P240">
        <f>[1]资金台帐!P240&amp;""</f>
      </c>
      <c r="Q240">
        <f>[1]资金台帐!Q240&amp;""</f>
      </c>
      <c r="T240">
        <f>[1]资金台帐!T240&amp;""</f>
      </c>
      <c r="U240">
        <f>[1]资金台帐!U240&amp;""</f>
      </c>
      <c r="W240">
        <f>[1]资金台帐!W240&amp;""</f>
      </c>
      <c r="X240">
        <f>[1]资金台帐!X240&amp;""</f>
      </c>
      <c r="AB240">
        <f>[1]资金台帐!AB240</f>
        <v>0</v>
      </c>
      <c r="AC240">
        <f>[1]资金台帐!AC240</f>
        <v>0</v>
      </c>
      <c r="AD240">
        <f>[1]资金台帐!AD240</f>
        <v>0</v>
      </c>
      <c r="AJ240">
        <f>[1]资金台帐!AJ240</f>
        <v>0</v>
      </c>
      <c r="AK240">
        <f>[1]资金台帐!AK240</f>
        <v>0</v>
      </c>
      <c r="BA240" s="22">
        <f t="shared" si="0"/>
      </c>
    </row>
    <row r="241">
      <c r="B241">
        <f>[1]资金台帐!B241&amp;""</f>
      </c>
      <c r="H241">
        <f>[1]资金台帐!H241&amp;""</f>
      </c>
      <c r="J241">
        <f>[1]资金台帐!J241&amp;""</f>
      </c>
      <c r="N241">
        <f>[1]资金台帐!N241</f>
      </c>
      <c r="O241">
        <f>[1]资金台帐!O241&amp;""</f>
      </c>
      <c r="P241">
        <f>[1]资金台帐!P241&amp;""</f>
      </c>
      <c r="Q241">
        <f>[1]资金台帐!Q241&amp;""</f>
      </c>
      <c r="T241">
        <f>[1]资金台帐!T241&amp;""</f>
      </c>
      <c r="U241">
        <f>[1]资金台帐!U241&amp;""</f>
      </c>
      <c r="W241">
        <f>[1]资金台帐!W241&amp;""</f>
      </c>
      <c r="X241">
        <f>[1]资金台帐!X241&amp;""</f>
      </c>
      <c r="AB241">
        <f>[1]资金台帐!AB241</f>
        <v>0</v>
      </c>
      <c r="AC241">
        <f>[1]资金台帐!AC241</f>
        <v>0</v>
      </c>
      <c r="AD241">
        <f>[1]资金台帐!AD241</f>
        <v>0</v>
      </c>
      <c r="AJ241">
        <f>[1]资金台帐!AJ241</f>
        <v>0</v>
      </c>
      <c r="AK241">
        <f>[1]资金台帐!AK241</f>
        <v>0</v>
      </c>
      <c r="BA241" s="22">
        <f t="shared" si="0"/>
      </c>
    </row>
    <row r="242">
      <c r="B242">
        <f>[1]资金台帐!B242&amp;""</f>
      </c>
      <c r="H242">
        <f>[1]资金台帐!H242&amp;""</f>
      </c>
      <c r="J242">
        <f>[1]资金台帐!J242&amp;""</f>
      </c>
      <c r="N242">
        <f>[1]资金台帐!N242</f>
      </c>
      <c r="O242">
        <f>[1]资金台帐!O242&amp;""</f>
      </c>
      <c r="P242">
        <f>[1]资金台帐!P242&amp;""</f>
      </c>
      <c r="Q242">
        <f>[1]资金台帐!Q242&amp;""</f>
      </c>
      <c r="T242">
        <f>[1]资金台帐!T242&amp;""</f>
      </c>
      <c r="U242">
        <f>[1]资金台帐!U242&amp;""</f>
      </c>
      <c r="W242">
        <f>[1]资金台帐!W242&amp;""</f>
      </c>
      <c r="X242">
        <f>[1]资金台帐!X242&amp;""</f>
      </c>
      <c r="AB242">
        <f>[1]资金台帐!AB242</f>
        <v>0</v>
      </c>
      <c r="AC242">
        <f>[1]资金台帐!AC242</f>
        <v>0</v>
      </c>
      <c r="AD242">
        <f>[1]资金台帐!AD242</f>
        <v>0</v>
      </c>
      <c r="AJ242">
        <f>[1]资金台帐!AJ242</f>
        <v>0</v>
      </c>
      <c r="AK242">
        <f>[1]资金台帐!AK242</f>
        <v>0</v>
      </c>
      <c r="BA242" s="22">
        <f t="shared" si="0"/>
      </c>
    </row>
    <row r="243">
      <c r="B243">
        <f>[1]资金台帐!B243&amp;""</f>
      </c>
      <c r="H243">
        <f>[1]资金台帐!H243&amp;""</f>
      </c>
      <c r="J243">
        <f>[1]资金台帐!J243&amp;""</f>
      </c>
      <c r="N243">
        <f>[1]资金台帐!N243</f>
      </c>
      <c r="O243">
        <f>[1]资金台帐!O243&amp;""</f>
      </c>
      <c r="P243">
        <f>[1]资金台帐!P243&amp;""</f>
      </c>
      <c r="Q243">
        <f>[1]资金台帐!Q243&amp;""</f>
      </c>
      <c r="T243">
        <f>[1]资金台帐!T243&amp;""</f>
      </c>
      <c r="U243">
        <f>[1]资金台帐!U243&amp;""</f>
      </c>
      <c r="W243">
        <f>[1]资金台帐!W243&amp;""</f>
      </c>
      <c r="X243">
        <f>[1]资金台帐!X243&amp;""</f>
      </c>
      <c r="AB243">
        <f>[1]资金台帐!AB243</f>
        <v>0</v>
      </c>
      <c r="AC243">
        <f>[1]资金台帐!AC243</f>
        <v>0</v>
      </c>
      <c r="AD243">
        <f>[1]资金台帐!AD243</f>
        <v>0</v>
      </c>
      <c r="AJ243">
        <f>[1]资金台帐!AJ243</f>
        <v>0</v>
      </c>
      <c r="AK243">
        <f>[1]资金台帐!AK243</f>
        <v>0</v>
      </c>
      <c r="BA243" s="22">
        <f t="shared" si="0"/>
      </c>
    </row>
    <row r="244">
      <c r="B244">
        <f>[1]资金台帐!B244&amp;""</f>
      </c>
      <c r="H244">
        <f>[1]资金台帐!H244&amp;""</f>
      </c>
      <c r="J244">
        <f>[1]资金台帐!J244&amp;""</f>
      </c>
      <c r="N244">
        <f>[1]资金台帐!N244</f>
      </c>
      <c r="O244">
        <f>[1]资金台帐!O244&amp;""</f>
      </c>
      <c r="P244">
        <f>[1]资金台帐!P244&amp;""</f>
      </c>
      <c r="Q244">
        <f>[1]资金台帐!Q244&amp;""</f>
      </c>
      <c r="T244">
        <f>[1]资金台帐!T244&amp;""</f>
      </c>
      <c r="U244">
        <f>[1]资金台帐!U244&amp;""</f>
      </c>
      <c r="W244">
        <f>[1]资金台帐!W244&amp;""</f>
      </c>
      <c r="X244">
        <f>[1]资金台帐!X244&amp;""</f>
      </c>
      <c r="AB244">
        <f>[1]资金台帐!AB244</f>
        <v>0</v>
      </c>
      <c r="AC244">
        <f>[1]资金台帐!AC244</f>
        <v>0</v>
      </c>
      <c r="AD244">
        <f>[1]资金台帐!AD244</f>
        <v>0</v>
      </c>
      <c r="AJ244">
        <f>[1]资金台帐!AJ244</f>
        <v>0</v>
      </c>
      <c r="AK244">
        <f>[1]资金台帐!AK244</f>
        <v>0</v>
      </c>
      <c r="BA244" s="22">
        <f t="shared" si="0"/>
      </c>
    </row>
    <row r="245">
      <c r="B245">
        <f>[1]资金台帐!B245&amp;""</f>
      </c>
      <c r="H245">
        <f>[1]资金台帐!H245&amp;""</f>
      </c>
      <c r="J245">
        <f>[1]资金台帐!J245&amp;""</f>
      </c>
      <c r="N245">
        <f>[1]资金台帐!N245</f>
      </c>
      <c r="O245">
        <f>[1]资金台帐!O245&amp;""</f>
      </c>
      <c r="P245">
        <f>[1]资金台帐!P245&amp;""</f>
      </c>
      <c r="Q245">
        <f>[1]资金台帐!Q245&amp;""</f>
      </c>
      <c r="T245">
        <f>[1]资金台帐!T245&amp;""</f>
      </c>
      <c r="U245">
        <f>[1]资金台帐!U245&amp;""</f>
      </c>
      <c r="W245">
        <f>[1]资金台帐!W245&amp;""</f>
      </c>
      <c r="X245">
        <f>[1]资金台帐!X245&amp;""</f>
      </c>
      <c r="AB245">
        <f>[1]资金台帐!AB245</f>
        <v>0</v>
      </c>
      <c r="AC245">
        <f>[1]资金台帐!AC245</f>
        <v>0</v>
      </c>
      <c r="AD245">
        <f>[1]资金台帐!AD245</f>
        <v>0</v>
      </c>
      <c r="AJ245">
        <f>[1]资金台帐!AJ245</f>
        <v>0</v>
      </c>
      <c r="AK245">
        <f>[1]资金台帐!AK245</f>
        <v>0</v>
      </c>
      <c r="BA245" s="22">
        <f t="shared" si="0"/>
      </c>
    </row>
    <row r="246">
      <c r="B246">
        <f>[1]资金台帐!B246&amp;""</f>
      </c>
      <c r="H246">
        <f>[1]资金台帐!H246&amp;""</f>
      </c>
      <c r="J246">
        <f>[1]资金台帐!J246&amp;""</f>
      </c>
      <c r="N246">
        <f>[1]资金台帐!N246</f>
      </c>
      <c r="O246">
        <f>[1]资金台帐!O246&amp;""</f>
      </c>
      <c r="P246">
        <f>[1]资金台帐!P246&amp;""</f>
      </c>
      <c r="Q246">
        <f>[1]资金台帐!Q246&amp;""</f>
      </c>
      <c r="T246">
        <f>[1]资金台帐!T246&amp;""</f>
      </c>
      <c r="U246">
        <f>[1]资金台帐!U246&amp;""</f>
      </c>
      <c r="W246">
        <f>[1]资金台帐!W246&amp;""</f>
      </c>
      <c r="X246">
        <f>[1]资金台帐!X246&amp;""</f>
      </c>
      <c r="AB246">
        <f>[1]资金台帐!AB246</f>
        <v>0</v>
      </c>
      <c r="AC246">
        <f>[1]资金台帐!AC246</f>
        <v>0</v>
      </c>
      <c r="AD246">
        <f>[1]资金台帐!AD246</f>
        <v>0</v>
      </c>
      <c r="AJ246">
        <f>[1]资金台帐!AJ246</f>
        <v>0</v>
      </c>
      <c r="AK246">
        <f>[1]资金台帐!AK246</f>
        <v>0</v>
      </c>
      <c r="BA246" s="22">
        <f t="shared" si="0"/>
      </c>
    </row>
    <row r="247">
      <c r="B247">
        <f>[1]资金台帐!B247&amp;""</f>
      </c>
      <c r="H247">
        <f>[1]资金台帐!H247&amp;""</f>
      </c>
      <c r="J247">
        <f>[1]资金台帐!J247&amp;""</f>
      </c>
      <c r="N247">
        <f>[1]资金台帐!N247</f>
      </c>
      <c r="O247">
        <f>[1]资金台帐!O247&amp;""</f>
      </c>
      <c r="P247">
        <f>[1]资金台帐!P247&amp;""</f>
      </c>
      <c r="Q247">
        <f>[1]资金台帐!Q247&amp;""</f>
      </c>
      <c r="T247">
        <f>[1]资金台帐!T247&amp;""</f>
      </c>
      <c r="U247">
        <f>[1]资金台帐!U247&amp;""</f>
      </c>
      <c r="W247">
        <f>[1]资金台帐!W247&amp;""</f>
      </c>
      <c r="X247">
        <f>[1]资金台帐!X247&amp;""</f>
      </c>
      <c r="AB247">
        <f>[1]资金台帐!AB247</f>
        <v>0</v>
      </c>
      <c r="AC247">
        <f>[1]资金台帐!AC247</f>
        <v>0</v>
      </c>
      <c r="AD247">
        <f>[1]资金台帐!AD247</f>
        <v>0</v>
      </c>
      <c r="AJ247">
        <f>[1]资金台帐!AJ247</f>
        <v>0</v>
      </c>
      <c r="AK247">
        <f>[1]资金台帐!AK247</f>
        <v>0</v>
      </c>
      <c r="BA247" s="22">
        <f t="shared" si="0"/>
      </c>
    </row>
    <row r="248">
      <c r="B248">
        <f>[1]资金台帐!B248&amp;""</f>
      </c>
      <c r="H248">
        <f>[1]资金台帐!H248&amp;""</f>
      </c>
      <c r="J248">
        <f>[1]资金台帐!J248&amp;""</f>
      </c>
      <c r="N248">
        <f>[1]资金台帐!N248</f>
      </c>
      <c r="O248">
        <f>[1]资金台帐!O248&amp;""</f>
      </c>
      <c r="P248">
        <f>[1]资金台帐!P248&amp;""</f>
      </c>
      <c r="Q248">
        <f>[1]资金台帐!Q248&amp;""</f>
      </c>
      <c r="T248">
        <f>[1]资金台帐!T248&amp;""</f>
      </c>
      <c r="U248">
        <f>[1]资金台帐!U248&amp;""</f>
      </c>
      <c r="W248">
        <f>[1]资金台帐!W248&amp;""</f>
      </c>
      <c r="X248">
        <f>[1]资金台帐!X248&amp;""</f>
      </c>
      <c r="AB248">
        <f>[1]资金台帐!AB248</f>
        <v>0</v>
      </c>
      <c r="AC248">
        <f>[1]资金台帐!AC248</f>
        <v>0</v>
      </c>
      <c r="AD248">
        <f>[1]资金台帐!AD248</f>
        <v>0</v>
      </c>
      <c r="AJ248">
        <f>[1]资金台帐!AJ248</f>
        <v>0</v>
      </c>
      <c r="AK248">
        <f>[1]资金台帐!AK248</f>
        <v>0</v>
      </c>
      <c r="BA248" s="22">
        <f t="shared" si="0"/>
      </c>
    </row>
    <row r="249">
      <c r="B249">
        <f>[1]资金台帐!B249&amp;""</f>
      </c>
      <c r="H249">
        <f>[1]资金台帐!H249&amp;""</f>
      </c>
      <c r="J249">
        <f>[1]资金台帐!J249&amp;""</f>
      </c>
      <c r="N249">
        <f>[1]资金台帐!N249</f>
      </c>
      <c r="O249">
        <f>[1]资金台帐!O249&amp;""</f>
      </c>
      <c r="P249">
        <f>[1]资金台帐!P249&amp;""</f>
      </c>
      <c r="Q249">
        <f>[1]资金台帐!Q249&amp;""</f>
      </c>
      <c r="T249">
        <f>[1]资金台帐!T249&amp;""</f>
      </c>
      <c r="U249">
        <f>[1]资金台帐!U249&amp;""</f>
      </c>
      <c r="W249">
        <f>[1]资金台帐!W249&amp;""</f>
      </c>
      <c r="X249">
        <f>[1]资金台帐!X249&amp;""</f>
      </c>
      <c r="AB249">
        <f>[1]资金台帐!AB249</f>
        <v>0</v>
      </c>
      <c r="AC249">
        <f>[1]资金台帐!AC249</f>
        <v>0</v>
      </c>
      <c r="AD249">
        <f>[1]资金台帐!AD249</f>
        <v>0</v>
      </c>
      <c r="AJ249">
        <f>[1]资金台帐!AJ249</f>
        <v>0</v>
      </c>
      <c r="AK249">
        <f>[1]资金台帐!AK249</f>
        <v>0</v>
      </c>
      <c r="BA249" s="22">
        <f t="shared" si="0"/>
      </c>
    </row>
    <row r="250">
      <c r="B250">
        <f>[1]资金台帐!B250&amp;""</f>
      </c>
      <c r="H250">
        <f>[1]资金台帐!H250&amp;""</f>
      </c>
      <c r="J250">
        <f>[1]资金台帐!J250&amp;""</f>
      </c>
      <c r="N250">
        <f>[1]资金台帐!N250</f>
      </c>
      <c r="O250">
        <f>[1]资金台帐!O250&amp;""</f>
      </c>
      <c r="P250">
        <f>[1]资金台帐!P250&amp;""</f>
      </c>
      <c r="Q250">
        <f>[1]资金台帐!Q250&amp;""</f>
      </c>
      <c r="T250">
        <f>[1]资金台帐!T250&amp;""</f>
      </c>
      <c r="U250">
        <f>[1]资金台帐!U250&amp;""</f>
      </c>
      <c r="W250">
        <f>[1]资金台帐!W250&amp;""</f>
      </c>
      <c r="X250">
        <f>[1]资金台帐!X250&amp;""</f>
      </c>
      <c r="AB250">
        <f>[1]资金台帐!AB250</f>
        <v>0</v>
      </c>
      <c r="AC250">
        <f>[1]资金台帐!AC250</f>
        <v>0</v>
      </c>
      <c r="AD250">
        <f>[1]资金台帐!AD250</f>
        <v>0</v>
      </c>
      <c r="AJ250">
        <f>[1]资金台帐!AJ250</f>
        <v>0</v>
      </c>
      <c r="AK250">
        <f>[1]资金台帐!AK250</f>
        <v>0</v>
      </c>
      <c r="BA250" s="22">
        <f t="shared" si="0"/>
      </c>
    </row>
    <row r="251">
      <c r="B251">
        <f>[1]资金台帐!B251&amp;""</f>
      </c>
      <c r="H251">
        <f>[1]资金台帐!H251&amp;""</f>
      </c>
      <c r="J251">
        <f>[1]资金台帐!J251&amp;""</f>
      </c>
      <c r="N251">
        <f>[1]资金台帐!N251</f>
      </c>
      <c r="O251">
        <f>[1]资金台帐!O251&amp;""</f>
      </c>
      <c r="P251">
        <f>[1]资金台帐!P251&amp;""</f>
      </c>
      <c r="Q251">
        <f>[1]资金台帐!Q251&amp;""</f>
      </c>
      <c r="T251">
        <f>[1]资金台帐!T251&amp;""</f>
      </c>
      <c r="U251">
        <f>[1]资金台帐!U251&amp;""</f>
      </c>
      <c r="W251">
        <f>[1]资金台帐!W251&amp;""</f>
      </c>
      <c r="X251">
        <f>[1]资金台帐!X251&amp;""</f>
      </c>
      <c r="AB251">
        <f>[1]资金台帐!AB251</f>
        <v>0</v>
      </c>
      <c r="AC251">
        <f>[1]资金台帐!AC251</f>
        <v>0</v>
      </c>
      <c r="AD251">
        <f>[1]资金台帐!AD251</f>
        <v>0</v>
      </c>
      <c r="AJ251">
        <f>[1]资金台帐!AJ251</f>
        <v>0</v>
      </c>
      <c r="AK251">
        <f>[1]资金台帐!AK251</f>
        <v>0</v>
      </c>
      <c r="BA251" s="22">
        <f t="shared" si="0"/>
      </c>
    </row>
    <row r="252">
      <c r="B252">
        <f>[1]资金台帐!B252&amp;""</f>
      </c>
      <c r="H252">
        <f>[1]资金台帐!H252&amp;""</f>
      </c>
      <c r="J252">
        <f>[1]资金台帐!J252&amp;""</f>
      </c>
      <c r="N252">
        <f>[1]资金台帐!N252</f>
      </c>
      <c r="O252">
        <f>[1]资金台帐!O252&amp;""</f>
      </c>
      <c r="P252">
        <f>[1]资金台帐!P252&amp;""</f>
      </c>
      <c r="Q252">
        <f>[1]资金台帐!Q252&amp;""</f>
      </c>
      <c r="T252">
        <f>[1]资金台帐!T252&amp;""</f>
      </c>
      <c r="U252">
        <f>[1]资金台帐!U252&amp;""</f>
      </c>
      <c r="W252">
        <f>[1]资金台帐!W252&amp;""</f>
      </c>
      <c r="X252">
        <f>[1]资金台帐!X252&amp;""</f>
      </c>
      <c r="AB252">
        <f>[1]资金台帐!AB252</f>
        <v>0</v>
      </c>
      <c r="AC252">
        <f>[1]资金台帐!AC252</f>
        <v>0</v>
      </c>
      <c r="AD252">
        <f>[1]资金台帐!AD252</f>
        <v>0</v>
      </c>
      <c r="AJ252">
        <f>[1]资金台帐!AJ252</f>
        <v>0</v>
      </c>
      <c r="AK252">
        <f>[1]资金台帐!AK252</f>
        <v>0</v>
      </c>
      <c r="BA252" s="22">
        <f t="shared" si="0"/>
      </c>
    </row>
    <row r="253">
      <c r="B253">
        <f>[1]资金台帐!B253&amp;""</f>
      </c>
      <c r="H253">
        <f>[1]资金台帐!H253&amp;""</f>
      </c>
      <c r="J253">
        <f>[1]资金台帐!J253&amp;""</f>
      </c>
      <c r="N253">
        <f>[1]资金台帐!N253</f>
      </c>
      <c r="O253">
        <f>[1]资金台帐!O253&amp;""</f>
      </c>
      <c r="P253">
        <f>[1]资金台帐!P253&amp;""</f>
      </c>
      <c r="Q253">
        <f>[1]资金台帐!Q253&amp;""</f>
      </c>
      <c r="T253">
        <f>[1]资金台帐!T253&amp;""</f>
      </c>
      <c r="U253">
        <f>[1]资金台帐!U253&amp;""</f>
      </c>
      <c r="W253">
        <f>[1]资金台帐!W253&amp;""</f>
      </c>
      <c r="X253">
        <f>[1]资金台帐!X253&amp;""</f>
      </c>
      <c r="AB253">
        <f>[1]资金台帐!AB253</f>
        <v>0</v>
      </c>
      <c r="AC253">
        <f>[1]资金台帐!AC253</f>
        <v>0</v>
      </c>
      <c r="AD253">
        <f>[1]资金台帐!AD253</f>
        <v>0</v>
      </c>
      <c r="AJ253">
        <f>[1]资金台帐!AJ253</f>
        <v>0</v>
      </c>
      <c r="AK253">
        <f>[1]资金台帐!AK253</f>
        <v>0</v>
      </c>
      <c r="BA253" s="22">
        <f t="shared" si="0"/>
      </c>
    </row>
    <row r="254">
      <c r="B254">
        <f>[1]资金台帐!B254&amp;""</f>
      </c>
      <c r="H254">
        <f>[1]资金台帐!H254&amp;""</f>
      </c>
      <c r="J254">
        <f>[1]资金台帐!J254&amp;""</f>
      </c>
      <c r="N254">
        <f>[1]资金台帐!N254</f>
      </c>
      <c r="O254">
        <f>[1]资金台帐!O254&amp;""</f>
      </c>
      <c r="P254">
        <f>[1]资金台帐!P254&amp;""</f>
      </c>
      <c r="Q254">
        <f>[1]资金台帐!Q254&amp;""</f>
      </c>
      <c r="T254">
        <f>[1]资金台帐!T254&amp;""</f>
      </c>
      <c r="U254">
        <f>[1]资金台帐!U254&amp;""</f>
      </c>
      <c r="W254">
        <f>[1]资金台帐!W254&amp;""</f>
      </c>
      <c r="X254">
        <f>[1]资金台帐!X254&amp;""</f>
      </c>
      <c r="AB254">
        <f>[1]资金台帐!AB254</f>
        <v>0</v>
      </c>
      <c r="AC254">
        <f>[1]资金台帐!AC254</f>
        <v>0</v>
      </c>
      <c r="AD254">
        <f>[1]资金台帐!AD254</f>
        <v>0</v>
      </c>
      <c r="AJ254">
        <f>[1]资金台帐!AJ254</f>
        <v>0</v>
      </c>
      <c r="AK254">
        <f>[1]资金台帐!AK254</f>
        <v>0</v>
      </c>
      <c r="BA254" s="22">
        <f t="shared" si="0"/>
      </c>
    </row>
    <row r="255">
      <c r="B255">
        <f>[1]资金台帐!B255&amp;""</f>
      </c>
      <c r="H255">
        <f>[1]资金台帐!H255&amp;""</f>
      </c>
      <c r="J255">
        <f>[1]资金台帐!J255&amp;""</f>
      </c>
      <c r="N255">
        <f>[1]资金台帐!N255</f>
      </c>
      <c r="O255">
        <f>[1]资金台帐!O255&amp;""</f>
      </c>
      <c r="P255">
        <f>[1]资金台帐!P255&amp;""</f>
      </c>
      <c r="Q255">
        <f>[1]资金台帐!Q255&amp;""</f>
      </c>
      <c r="T255">
        <f>[1]资金台帐!T255&amp;""</f>
      </c>
      <c r="U255">
        <f>[1]资金台帐!U255&amp;""</f>
      </c>
      <c r="W255">
        <f>[1]资金台帐!W255&amp;""</f>
      </c>
      <c r="X255">
        <f>[1]资金台帐!X255&amp;""</f>
      </c>
      <c r="AB255">
        <f>[1]资金台帐!AB255</f>
        <v>0</v>
      </c>
      <c r="AC255">
        <f>[1]资金台帐!AC255</f>
        <v>0</v>
      </c>
      <c r="AD255">
        <f>[1]资金台帐!AD255</f>
        <v>0</v>
      </c>
      <c r="AJ255">
        <f>[1]资金台帐!AJ255</f>
        <v>0</v>
      </c>
      <c r="AK255">
        <f>[1]资金台帐!AK255</f>
        <v>0</v>
      </c>
      <c r="BA255" s="22">
        <f t="shared" si="0"/>
      </c>
    </row>
    <row r="256">
      <c r="B256">
        <f>[1]资金台帐!B256&amp;""</f>
      </c>
      <c r="H256">
        <f>[1]资金台帐!H256&amp;""</f>
      </c>
      <c r="J256">
        <f>[1]资金台帐!J256&amp;""</f>
      </c>
      <c r="N256">
        <f>[1]资金台帐!N256</f>
      </c>
      <c r="O256">
        <f>[1]资金台帐!O256&amp;""</f>
      </c>
      <c r="P256">
        <f>[1]资金台帐!P256&amp;""</f>
      </c>
      <c r="Q256">
        <f>[1]资金台帐!Q256&amp;""</f>
      </c>
      <c r="T256">
        <f>[1]资金台帐!T256&amp;""</f>
      </c>
      <c r="U256">
        <f>[1]资金台帐!U256&amp;""</f>
      </c>
      <c r="W256">
        <f>[1]资金台帐!W256&amp;""</f>
      </c>
      <c r="X256">
        <f>[1]资金台帐!X256&amp;""</f>
      </c>
      <c r="AB256">
        <f>[1]资金台帐!AB256</f>
        <v>0</v>
      </c>
      <c r="AC256">
        <f>[1]资金台帐!AC256</f>
        <v>0</v>
      </c>
      <c r="AD256">
        <f>[1]资金台帐!AD256</f>
        <v>0</v>
      </c>
      <c r="AJ256">
        <f>[1]资金台帐!AJ256</f>
        <v>0</v>
      </c>
      <c r="AK256">
        <f>[1]资金台帐!AK256</f>
        <v>0</v>
      </c>
      <c r="BA256" s="22">
        <f t="shared" si="0"/>
      </c>
    </row>
    <row r="257">
      <c r="B257">
        <f>[1]资金台帐!B257&amp;""</f>
      </c>
      <c r="H257">
        <f>[1]资金台帐!H257&amp;""</f>
      </c>
      <c r="J257">
        <f>[1]资金台帐!J257&amp;""</f>
      </c>
      <c r="N257">
        <f>[1]资金台帐!N257</f>
      </c>
      <c r="O257">
        <f>[1]资金台帐!O257&amp;""</f>
      </c>
      <c r="P257">
        <f>[1]资金台帐!P257&amp;""</f>
      </c>
      <c r="Q257">
        <f>[1]资金台帐!Q257&amp;""</f>
      </c>
      <c r="T257">
        <f>[1]资金台帐!T257&amp;""</f>
      </c>
      <c r="U257">
        <f>[1]资金台帐!U257&amp;""</f>
      </c>
      <c r="W257">
        <f>[1]资金台帐!W257&amp;""</f>
      </c>
      <c r="X257">
        <f>[1]资金台帐!X257&amp;""</f>
      </c>
      <c r="AB257">
        <f>[1]资金台帐!AB257</f>
        <v>0</v>
      </c>
      <c r="AC257">
        <f>[1]资金台帐!AC257</f>
        <v>0</v>
      </c>
      <c r="AD257">
        <f>[1]资金台帐!AD257</f>
        <v>0</v>
      </c>
      <c r="AJ257">
        <f>[1]资金台帐!AJ257</f>
        <v>0</v>
      </c>
      <c r="AK257">
        <f>[1]资金台帐!AK257</f>
        <v>0</v>
      </c>
      <c r="BA257" s="22">
        <f t="shared" si="0"/>
      </c>
    </row>
    <row r="258">
      <c r="B258">
        <f>[1]资金台帐!B258&amp;""</f>
      </c>
      <c r="H258">
        <f>[1]资金台帐!H258&amp;""</f>
      </c>
      <c r="J258">
        <f>[1]资金台帐!J258&amp;""</f>
      </c>
      <c r="N258">
        <f>[1]资金台帐!N258</f>
      </c>
      <c r="O258">
        <f>[1]资金台帐!O258&amp;""</f>
      </c>
      <c r="P258">
        <f>[1]资金台帐!P258&amp;""</f>
      </c>
      <c r="Q258">
        <f>[1]资金台帐!Q258&amp;""</f>
      </c>
      <c r="T258">
        <f>[1]资金台帐!T258&amp;""</f>
      </c>
      <c r="U258">
        <f>[1]资金台帐!U258&amp;""</f>
      </c>
      <c r="W258">
        <f>[1]资金台帐!W258&amp;""</f>
      </c>
      <c r="X258">
        <f>[1]资金台帐!X258&amp;""</f>
      </c>
      <c r="AB258">
        <f>[1]资金台帐!AB258</f>
        <v>0</v>
      </c>
      <c r="AC258">
        <f>[1]资金台帐!AC258</f>
        <v>0</v>
      </c>
      <c r="AD258">
        <f>[1]资金台帐!AD258</f>
        <v>0</v>
      </c>
      <c r="AJ258">
        <f>[1]资金台帐!AJ258</f>
        <v>0</v>
      </c>
      <c r="AK258">
        <f>[1]资金台帐!AK258</f>
        <v>0</v>
      </c>
      <c r="BA258" s="22">
        <f t="shared" si="0"/>
      </c>
    </row>
    <row r="259">
      <c r="B259">
        <f>[1]资金台帐!B259&amp;""</f>
      </c>
      <c r="H259">
        <f>[1]资金台帐!H259&amp;""</f>
      </c>
      <c r="J259">
        <f>[1]资金台帐!J259&amp;""</f>
      </c>
      <c r="N259">
        <f>[1]资金台帐!N259</f>
      </c>
      <c r="O259">
        <f>[1]资金台帐!O259&amp;""</f>
      </c>
      <c r="P259">
        <f>[1]资金台帐!P259&amp;""</f>
      </c>
      <c r="Q259">
        <f>[1]资金台帐!Q259&amp;""</f>
      </c>
      <c r="T259">
        <f>[1]资金台帐!T259&amp;""</f>
      </c>
      <c r="U259">
        <f>[1]资金台帐!U259&amp;""</f>
      </c>
      <c r="W259">
        <f>[1]资金台帐!W259&amp;""</f>
      </c>
      <c r="X259">
        <f>[1]资金台帐!X259&amp;""</f>
      </c>
      <c r="AB259">
        <f>[1]资金台帐!AB259</f>
        <v>0</v>
      </c>
      <c r="AC259">
        <f>[1]资金台帐!AC259</f>
        <v>0</v>
      </c>
      <c r="AD259">
        <f>[1]资金台帐!AD259</f>
        <v>0</v>
      </c>
      <c r="AJ259">
        <f>[1]资金台帐!AJ259</f>
        <v>0</v>
      </c>
      <c r="AK259">
        <f>[1]资金台帐!AK259</f>
        <v>0</v>
      </c>
      <c r="BA259" s="22">
        <f t="shared" si="0"/>
      </c>
    </row>
    <row r="260">
      <c r="B260">
        <f>[1]资金台帐!B260&amp;""</f>
      </c>
      <c r="H260">
        <f>[1]资金台帐!H260&amp;""</f>
      </c>
      <c r="J260">
        <f>[1]资金台帐!J260&amp;""</f>
      </c>
      <c r="N260">
        <f>[1]资金台帐!N260</f>
      </c>
      <c r="O260">
        <f>[1]资金台帐!O260&amp;""</f>
      </c>
      <c r="P260">
        <f>[1]资金台帐!P260&amp;""</f>
      </c>
      <c r="Q260">
        <f>[1]资金台帐!Q260&amp;""</f>
      </c>
      <c r="T260">
        <f>[1]资金台帐!T260&amp;""</f>
      </c>
      <c r="U260">
        <f>[1]资金台帐!U260&amp;""</f>
      </c>
      <c r="W260">
        <f>[1]资金台帐!W260&amp;""</f>
      </c>
      <c r="X260">
        <f>[1]资金台帐!X260&amp;""</f>
      </c>
      <c r="AB260">
        <f>[1]资金台帐!AB260</f>
        <v>0</v>
      </c>
      <c r="AC260">
        <f>[1]资金台帐!AC260</f>
        <v>0</v>
      </c>
      <c r="AD260">
        <f>[1]资金台帐!AD260</f>
        <v>0</v>
      </c>
      <c r="AJ260">
        <f>[1]资金台帐!AJ260</f>
        <v>0</v>
      </c>
      <c r="AK260">
        <f>[1]资金台帐!AK260</f>
        <v>0</v>
      </c>
      <c r="BA260" s="22">
        <f t="shared" si="0"/>
      </c>
    </row>
    <row r="261">
      <c r="B261">
        <f>[1]资金台帐!B261&amp;""</f>
      </c>
      <c r="H261">
        <f>[1]资金台帐!H261&amp;""</f>
      </c>
      <c r="J261">
        <f>[1]资金台帐!J261&amp;""</f>
      </c>
      <c r="N261">
        <f>[1]资金台帐!N261</f>
      </c>
      <c r="O261">
        <f>[1]资金台帐!O261&amp;""</f>
      </c>
      <c r="P261">
        <f>[1]资金台帐!P261&amp;""</f>
      </c>
      <c r="Q261">
        <f>[1]资金台帐!Q261&amp;""</f>
      </c>
      <c r="T261">
        <f>[1]资金台帐!T261&amp;""</f>
      </c>
      <c r="U261">
        <f>[1]资金台帐!U261&amp;""</f>
      </c>
      <c r="W261">
        <f>[1]资金台帐!W261&amp;""</f>
      </c>
      <c r="X261">
        <f>[1]资金台帐!X261&amp;""</f>
      </c>
      <c r="AB261">
        <f>[1]资金台帐!AB261</f>
        <v>0</v>
      </c>
      <c r="AC261">
        <f>[1]资金台帐!AC261</f>
        <v>0</v>
      </c>
      <c r="AD261">
        <f>[1]资金台帐!AD261</f>
        <v>0</v>
      </c>
      <c r="AJ261">
        <f>[1]资金台帐!AJ261</f>
        <v>0</v>
      </c>
      <c r="AK261">
        <f>[1]资金台帐!AK261</f>
        <v>0</v>
      </c>
      <c r="BA261" s="22">
        <f t="shared" si="0"/>
      </c>
    </row>
    <row r="262">
      <c r="B262">
        <f>[1]资金台帐!B262&amp;""</f>
      </c>
      <c r="H262">
        <f>[1]资金台帐!H262&amp;""</f>
      </c>
      <c r="J262">
        <f>[1]资金台帐!J262&amp;""</f>
      </c>
      <c r="N262">
        <f>[1]资金台帐!N262</f>
      </c>
      <c r="O262">
        <f>[1]资金台帐!O262&amp;""</f>
      </c>
      <c r="P262">
        <f>[1]资金台帐!P262&amp;""</f>
      </c>
      <c r="Q262">
        <f>[1]资金台帐!Q262&amp;""</f>
      </c>
      <c r="T262">
        <f>[1]资金台帐!T262&amp;""</f>
      </c>
      <c r="U262">
        <f>[1]资金台帐!U262&amp;""</f>
      </c>
      <c r="W262">
        <f>[1]资金台帐!W262&amp;""</f>
      </c>
      <c r="X262">
        <f>[1]资金台帐!X262&amp;""</f>
      </c>
      <c r="AB262">
        <f>[1]资金台帐!AB262</f>
        <v>0</v>
      </c>
      <c r="AC262">
        <f>[1]资金台帐!AC262</f>
        <v>0</v>
      </c>
      <c r="AD262">
        <f>[1]资金台帐!AD262</f>
        <v>0</v>
      </c>
      <c r="AJ262">
        <f>[1]资金台帐!AJ262</f>
        <v>0</v>
      </c>
      <c r="AK262">
        <f>[1]资金台帐!AK262</f>
        <v>0</v>
      </c>
      <c r="BA262" s="22">
        <f t="shared" si="0"/>
      </c>
    </row>
    <row r="263">
      <c r="B263">
        <f>[1]资金台帐!B263&amp;""</f>
      </c>
      <c r="H263">
        <f>[1]资金台帐!H263&amp;""</f>
      </c>
      <c r="J263">
        <f>[1]资金台帐!J263&amp;""</f>
      </c>
      <c r="N263">
        <f>[1]资金台帐!N263</f>
      </c>
      <c r="O263">
        <f>[1]资金台帐!O263&amp;""</f>
      </c>
      <c r="P263">
        <f>[1]资金台帐!P263&amp;""</f>
      </c>
      <c r="Q263">
        <f>[1]资金台帐!Q263&amp;""</f>
      </c>
      <c r="T263">
        <f>[1]资金台帐!T263&amp;""</f>
      </c>
      <c r="U263">
        <f>[1]资金台帐!U263&amp;""</f>
      </c>
      <c r="W263">
        <f>[1]资金台帐!W263&amp;""</f>
      </c>
      <c r="X263">
        <f>[1]资金台帐!X263&amp;""</f>
      </c>
      <c r="AB263">
        <f>[1]资金台帐!AB263</f>
        <v>0</v>
      </c>
      <c r="AC263">
        <f>[1]资金台帐!AC263</f>
        <v>0</v>
      </c>
      <c r="AD263">
        <f>[1]资金台帐!AD263</f>
        <v>0</v>
      </c>
      <c r="AJ263">
        <f>[1]资金台帐!AJ263</f>
        <v>0</v>
      </c>
      <c r="AK263">
        <f>[1]资金台帐!AK263</f>
        <v>0</v>
      </c>
      <c r="BA263" s="22">
        <f t="shared" si="0"/>
      </c>
    </row>
    <row r="264">
      <c r="B264">
        <f>[1]资金台帐!B264&amp;""</f>
      </c>
      <c r="H264">
        <f>[1]资金台帐!H264&amp;""</f>
      </c>
      <c r="J264">
        <f>[1]资金台帐!J264&amp;""</f>
      </c>
      <c r="N264">
        <f>[1]资金台帐!N264</f>
      </c>
      <c r="O264">
        <f>[1]资金台帐!O264&amp;""</f>
      </c>
      <c r="P264">
        <f>[1]资金台帐!P264&amp;""</f>
      </c>
      <c r="Q264">
        <f>[1]资金台帐!Q264&amp;""</f>
      </c>
      <c r="T264">
        <f>[1]资金台帐!T264&amp;""</f>
      </c>
      <c r="U264">
        <f>[1]资金台帐!U264&amp;""</f>
      </c>
      <c r="W264">
        <f>[1]资金台帐!W264&amp;""</f>
      </c>
      <c r="X264">
        <f>[1]资金台帐!X264&amp;""</f>
      </c>
      <c r="AB264">
        <f>[1]资金台帐!AB264</f>
        <v>0</v>
      </c>
      <c r="AC264">
        <f>[1]资金台帐!AC264</f>
        <v>0</v>
      </c>
      <c r="AD264">
        <f>[1]资金台帐!AD264</f>
        <v>0</v>
      </c>
      <c r="AJ264">
        <f>[1]资金台帐!AJ264</f>
        <v>0</v>
      </c>
      <c r="AK264">
        <f>[1]资金台帐!AK264</f>
        <v>0</v>
      </c>
      <c r="BA264" s="22">
        <f t="shared" si="0"/>
      </c>
    </row>
    <row r="265">
      <c r="B265">
        <f>[1]资金台帐!B265&amp;""</f>
      </c>
      <c r="H265">
        <f>[1]资金台帐!H265&amp;""</f>
      </c>
      <c r="J265">
        <f>[1]资金台帐!J265&amp;""</f>
      </c>
      <c r="N265">
        <f>[1]资金台帐!N265</f>
      </c>
      <c r="O265">
        <f>[1]资金台帐!O265&amp;""</f>
      </c>
      <c r="P265">
        <f>[1]资金台帐!P265&amp;""</f>
      </c>
      <c r="Q265">
        <f>[1]资金台帐!Q265&amp;""</f>
      </c>
      <c r="T265">
        <f>[1]资金台帐!T265&amp;""</f>
      </c>
      <c r="U265">
        <f>[1]资金台帐!U265&amp;""</f>
      </c>
      <c r="W265">
        <f>[1]资金台帐!W265&amp;""</f>
      </c>
      <c r="X265">
        <f>[1]资金台帐!X265&amp;""</f>
      </c>
      <c r="AB265">
        <f>[1]资金台帐!AB265</f>
        <v>0</v>
      </c>
      <c r="AC265">
        <f>[1]资金台帐!AC265</f>
        <v>0</v>
      </c>
      <c r="AD265">
        <f>[1]资金台帐!AD265</f>
        <v>0</v>
      </c>
      <c r="AJ265">
        <f>[1]资金台帐!AJ265</f>
        <v>0</v>
      </c>
      <c r="AK265">
        <f>[1]资金台帐!AK265</f>
        <v>0</v>
      </c>
      <c r="BA265" s="22">
        <f t="shared" si="0"/>
      </c>
    </row>
    <row r="266">
      <c r="B266">
        <f>[1]资金台帐!B266&amp;""</f>
      </c>
      <c r="H266">
        <f>[1]资金台帐!H266&amp;""</f>
      </c>
      <c r="J266">
        <f>[1]资金台帐!J266&amp;""</f>
      </c>
      <c r="N266">
        <f>[1]资金台帐!N266</f>
      </c>
      <c r="O266">
        <f>[1]资金台帐!O266&amp;""</f>
      </c>
      <c r="P266">
        <f>[1]资金台帐!P266&amp;""</f>
      </c>
      <c r="Q266">
        <f>[1]资金台帐!Q266&amp;""</f>
      </c>
      <c r="T266">
        <f>[1]资金台帐!T266&amp;""</f>
      </c>
      <c r="U266">
        <f>[1]资金台帐!U266&amp;""</f>
      </c>
      <c r="W266">
        <f>[1]资金台帐!W266&amp;""</f>
      </c>
      <c r="X266">
        <f>[1]资金台帐!X266&amp;""</f>
      </c>
      <c r="AB266">
        <f>[1]资金台帐!AB266</f>
        <v>0</v>
      </c>
      <c r="AC266">
        <f>[1]资金台帐!AC266</f>
        <v>0</v>
      </c>
      <c r="AD266">
        <f>[1]资金台帐!AD266</f>
        <v>0</v>
      </c>
      <c r="AJ266">
        <f>[1]资金台帐!AJ266</f>
        <v>0</v>
      </c>
      <c r="AK266">
        <f>[1]资金台帐!AK266</f>
        <v>0</v>
      </c>
      <c r="BA266" s="22">
        <f t="shared" si="0"/>
      </c>
    </row>
    <row r="267">
      <c r="B267">
        <f>[1]资金台帐!B267&amp;""</f>
      </c>
      <c r="H267">
        <f>[1]资金台帐!H267&amp;""</f>
      </c>
      <c r="J267">
        <f>[1]资金台帐!J267&amp;""</f>
      </c>
      <c r="N267">
        <f>[1]资金台帐!N267</f>
      </c>
      <c r="O267">
        <f>[1]资金台帐!O267&amp;""</f>
      </c>
      <c r="P267">
        <f>[1]资金台帐!P267&amp;""</f>
      </c>
      <c r="Q267">
        <f>[1]资金台帐!Q267&amp;""</f>
      </c>
      <c r="T267">
        <f>[1]资金台帐!T267&amp;""</f>
      </c>
      <c r="U267">
        <f>[1]资金台帐!U267&amp;""</f>
      </c>
      <c r="W267">
        <f>[1]资金台帐!W267&amp;""</f>
      </c>
      <c r="X267">
        <f>[1]资金台帐!X267&amp;""</f>
      </c>
      <c r="AB267">
        <f>[1]资金台帐!AB267</f>
        <v>0</v>
      </c>
      <c r="AC267">
        <f>[1]资金台帐!AC267</f>
        <v>0</v>
      </c>
      <c r="AD267">
        <f>[1]资金台帐!AD267</f>
        <v>0</v>
      </c>
      <c r="AJ267">
        <f>[1]资金台帐!AJ267</f>
        <v>0</v>
      </c>
      <c r="AK267">
        <f>[1]资金台帐!AK267</f>
        <v>0</v>
      </c>
      <c r="BA267" s="22">
        <f t="shared" si="0"/>
      </c>
    </row>
    <row r="268">
      <c r="B268">
        <f>[1]资金台帐!B268&amp;""</f>
      </c>
      <c r="H268">
        <f>[1]资金台帐!H268&amp;""</f>
      </c>
      <c r="J268">
        <f>[1]资金台帐!J268&amp;""</f>
      </c>
      <c r="N268">
        <f>[1]资金台帐!N268</f>
      </c>
      <c r="O268">
        <f>[1]资金台帐!O268&amp;""</f>
      </c>
      <c r="P268">
        <f>[1]资金台帐!P268&amp;""</f>
      </c>
      <c r="Q268">
        <f>[1]资金台帐!Q268&amp;""</f>
      </c>
      <c r="T268">
        <f>[1]资金台帐!T268&amp;""</f>
      </c>
      <c r="U268">
        <f>[1]资金台帐!U268&amp;""</f>
      </c>
      <c r="W268">
        <f>[1]资金台帐!W268&amp;""</f>
      </c>
      <c r="X268">
        <f>[1]资金台帐!X268&amp;""</f>
      </c>
      <c r="AB268">
        <f>[1]资金台帐!AB268</f>
        <v>0</v>
      </c>
      <c r="AC268">
        <f>[1]资金台帐!AC268</f>
        <v>0</v>
      </c>
      <c r="AD268">
        <f>[1]资金台帐!AD268</f>
        <v>0</v>
      </c>
      <c r="AJ268">
        <f>[1]资金台帐!AJ268</f>
        <v>0</v>
      </c>
      <c r="AK268">
        <f>[1]资金台帐!AK268</f>
        <v>0</v>
      </c>
      <c r="BA268" s="22">
        <f t="shared" si="0"/>
      </c>
    </row>
    <row r="269">
      <c r="B269">
        <f>[1]资金台帐!B269&amp;""</f>
      </c>
      <c r="H269">
        <f>[1]资金台帐!H269&amp;""</f>
      </c>
      <c r="J269">
        <f>[1]资金台帐!J269&amp;""</f>
      </c>
      <c r="N269">
        <f>[1]资金台帐!N269</f>
      </c>
      <c r="O269">
        <f>[1]资金台帐!O269&amp;""</f>
      </c>
      <c r="P269">
        <f>[1]资金台帐!P269&amp;""</f>
      </c>
      <c r="Q269">
        <f>[1]资金台帐!Q269&amp;""</f>
      </c>
      <c r="T269">
        <f>[1]资金台帐!T269&amp;""</f>
      </c>
      <c r="U269">
        <f>[1]资金台帐!U269&amp;""</f>
      </c>
      <c r="W269">
        <f>[1]资金台帐!W269&amp;""</f>
      </c>
      <c r="X269">
        <f>[1]资金台帐!X269&amp;""</f>
      </c>
      <c r="AB269">
        <f>[1]资金台帐!AB269</f>
        <v>0</v>
      </c>
      <c r="AC269">
        <f>[1]资金台帐!AC269</f>
        <v>0</v>
      </c>
      <c r="AD269">
        <f>[1]资金台帐!AD269</f>
        <v>0</v>
      </c>
      <c r="AJ269">
        <f>[1]资金台帐!AJ269</f>
        <v>0</v>
      </c>
      <c r="AK269">
        <f>[1]资金台帐!AK269</f>
        <v>0</v>
      </c>
      <c r="BA269" s="22">
        <f t="shared" si="0"/>
      </c>
    </row>
    <row r="270">
      <c r="B270">
        <f>[1]资金台帐!B270&amp;""</f>
      </c>
      <c r="H270">
        <f>[1]资金台帐!H270&amp;""</f>
      </c>
      <c r="J270">
        <f>[1]资金台帐!J270&amp;""</f>
      </c>
      <c r="N270">
        <f>[1]资金台帐!N270</f>
      </c>
      <c r="O270">
        <f>[1]资金台帐!O270&amp;""</f>
      </c>
      <c r="P270">
        <f>[1]资金台帐!P270&amp;""</f>
      </c>
      <c r="Q270">
        <f>[1]资金台帐!Q270&amp;""</f>
      </c>
      <c r="T270">
        <f>[1]资金台帐!T270&amp;""</f>
      </c>
      <c r="U270">
        <f>[1]资金台帐!U270&amp;""</f>
      </c>
      <c r="W270">
        <f>[1]资金台帐!W270&amp;""</f>
      </c>
      <c r="X270">
        <f>[1]资金台帐!X270&amp;""</f>
      </c>
      <c r="AB270">
        <f>[1]资金台帐!AB270</f>
        <v>0</v>
      </c>
      <c r="AC270">
        <f>[1]资金台帐!AC270</f>
        <v>0</v>
      </c>
      <c r="AD270">
        <f>[1]资金台帐!AD270</f>
        <v>0</v>
      </c>
      <c r="AJ270">
        <f>[1]资金台帐!AJ270</f>
        <v>0</v>
      </c>
      <c r="AK270">
        <f>[1]资金台帐!AK270</f>
        <v>0</v>
      </c>
      <c r="BA270" s="22">
        <f t="shared" si="0"/>
      </c>
    </row>
    <row r="271">
      <c r="B271">
        <f>[1]资金台帐!B271&amp;""</f>
      </c>
      <c r="H271">
        <f>[1]资金台帐!H271&amp;""</f>
      </c>
      <c r="J271">
        <f>[1]资金台帐!J271&amp;""</f>
      </c>
      <c r="N271">
        <f>[1]资金台帐!N271</f>
      </c>
      <c r="O271">
        <f>[1]资金台帐!O271&amp;""</f>
      </c>
      <c r="P271">
        <f>[1]资金台帐!P271&amp;""</f>
      </c>
      <c r="Q271">
        <f>[1]资金台帐!Q271&amp;""</f>
      </c>
      <c r="T271">
        <f>[1]资金台帐!T271&amp;""</f>
      </c>
      <c r="U271">
        <f>[1]资金台帐!U271&amp;""</f>
      </c>
      <c r="W271">
        <f>[1]资金台帐!W271&amp;""</f>
      </c>
      <c r="X271">
        <f>[1]资金台帐!X271&amp;""</f>
      </c>
      <c r="AB271">
        <f>[1]资金台帐!AB271</f>
        <v>0</v>
      </c>
      <c r="AC271">
        <f>[1]资金台帐!AC271</f>
        <v>0</v>
      </c>
      <c r="AD271">
        <f>[1]资金台帐!AD271</f>
        <v>0</v>
      </c>
      <c r="AJ271">
        <f>[1]资金台帐!AJ271</f>
        <v>0</v>
      </c>
      <c r="AK271">
        <f>[1]资金台帐!AK271</f>
        <v>0</v>
      </c>
      <c r="BA271" s="22">
        <f t="shared" si="0"/>
      </c>
    </row>
    <row r="272">
      <c r="B272">
        <f>[1]资金台帐!B272&amp;""</f>
      </c>
      <c r="H272">
        <f>[1]资金台帐!H272&amp;""</f>
      </c>
      <c r="J272">
        <f>[1]资金台帐!J272&amp;""</f>
      </c>
      <c r="N272">
        <f>[1]资金台帐!N272</f>
      </c>
      <c r="O272">
        <f>[1]资金台帐!O272&amp;""</f>
      </c>
      <c r="P272">
        <f>[1]资金台帐!P272&amp;""</f>
      </c>
      <c r="Q272">
        <f>[1]资金台帐!Q272&amp;""</f>
      </c>
      <c r="T272">
        <f>[1]资金台帐!T272&amp;""</f>
      </c>
      <c r="U272">
        <f>[1]资金台帐!U272&amp;""</f>
      </c>
      <c r="W272">
        <f>[1]资金台帐!W272&amp;""</f>
      </c>
      <c r="X272">
        <f>[1]资金台帐!X272&amp;""</f>
      </c>
      <c r="AB272">
        <f>[1]资金台帐!AB272</f>
        <v>0</v>
      </c>
      <c r="AC272">
        <f>[1]资金台帐!AC272</f>
        <v>0</v>
      </c>
      <c r="AD272">
        <f>[1]资金台帐!AD272</f>
        <v>0</v>
      </c>
      <c r="AJ272">
        <f>[1]资金台帐!AJ272</f>
        <v>0</v>
      </c>
      <c r="AK272">
        <f>[1]资金台帐!AK272</f>
        <v>0</v>
      </c>
      <c r="BA272" s="22">
        <f t="shared" si="0"/>
      </c>
    </row>
    <row r="273">
      <c r="B273">
        <f>[1]资金台帐!B273&amp;""</f>
      </c>
      <c r="H273">
        <f>[1]资金台帐!H273&amp;""</f>
      </c>
      <c r="J273">
        <f>[1]资金台帐!J273&amp;""</f>
      </c>
      <c r="N273">
        <f>[1]资金台帐!N273</f>
      </c>
      <c r="O273">
        <f>[1]资金台帐!O273&amp;""</f>
      </c>
      <c r="P273">
        <f>[1]资金台帐!P273&amp;""</f>
      </c>
      <c r="Q273">
        <f>[1]资金台帐!Q273&amp;""</f>
      </c>
      <c r="T273">
        <f>[1]资金台帐!T273&amp;""</f>
      </c>
      <c r="U273">
        <f>[1]资金台帐!U273&amp;""</f>
      </c>
      <c r="W273">
        <f>[1]资金台帐!W273&amp;""</f>
      </c>
      <c r="X273">
        <f>[1]资金台帐!X273&amp;""</f>
      </c>
      <c r="AB273">
        <f>[1]资金台帐!AB273</f>
        <v>0</v>
      </c>
      <c r="AC273">
        <f>[1]资金台帐!AC273</f>
        <v>0</v>
      </c>
      <c r="AD273">
        <f>[1]资金台帐!AD273</f>
        <v>0</v>
      </c>
      <c r="AJ273">
        <f>[1]资金台帐!AJ273</f>
        <v>0</v>
      </c>
      <c r="AK273">
        <f>[1]资金台帐!AK273</f>
        <v>0</v>
      </c>
      <c r="BA273" s="22">
        <f t="shared" si="0"/>
      </c>
    </row>
    <row r="274">
      <c r="B274">
        <f>[1]资金台帐!B274&amp;""</f>
      </c>
      <c r="H274">
        <f>[1]资金台帐!H274&amp;""</f>
      </c>
      <c r="J274">
        <f>[1]资金台帐!J274&amp;""</f>
      </c>
      <c r="N274">
        <f>[1]资金台帐!N274</f>
      </c>
      <c r="O274">
        <f>[1]资金台帐!O274&amp;""</f>
      </c>
      <c r="P274">
        <f>[1]资金台帐!P274&amp;""</f>
      </c>
      <c r="Q274">
        <f>[1]资金台帐!Q274&amp;""</f>
      </c>
      <c r="T274">
        <f>[1]资金台帐!T274&amp;""</f>
      </c>
      <c r="U274">
        <f>[1]资金台帐!U274&amp;""</f>
      </c>
      <c r="W274">
        <f>[1]资金台帐!W274&amp;""</f>
      </c>
      <c r="X274">
        <f>[1]资金台帐!X274&amp;""</f>
      </c>
      <c r="AB274">
        <f>[1]资金台帐!AB274</f>
        <v>0</v>
      </c>
      <c r="AC274">
        <f>[1]资金台帐!AC274</f>
        <v>0</v>
      </c>
      <c r="AD274">
        <f>[1]资金台帐!AD274</f>
        <v>0</v>
      </c>
      <c r="AJ274">
        <f>[1]资金台帐!AJ274</f>
        <v>0</v>
      </c>
      <c r="AK274">
        <f>[1]资金台帐!AK274</f>
        <v>0</v>
      </c>
      <c r="BA274" s="22">
        <f t="shared" si="0"/>
      </c>
    </row>
    <row r="275">
      <c r="B275">
        <f>[1]资金台帐!B275&amp;""</f>
      </c>
      <c r="H275">
        <f>[1]资金台帐!H275&amp;""</f>
      </c>
      <c r="J275">
        <f>[1]资金台帐!J275&amp;""</f>
      </c>
      <c r="N275">
        <f>[1]资金台帐!N275</f>
      </c>
      <c r="O275">
        <f>[1]资金台帐!O275&amp;""</f>
      </c>
      <c r="P275">
        <f>[1]资金台帐!P275&amp;""</f>
      </c>
      <c r="Q275">
        <f>[1]资金台帐!Q275&amp;""</f>
      </c>
      <c r="T275">
        <f>[1]资金台帐!T275&amp;""</f>
      </c>
      <c r="U275">
        <f>[1]资金台帐!U275&amp;""</f>
      </c>
      <c r="W275">
        <f>[1]资金台帐!W275&amp;""</f>
      </c>
      <c r="X275">
        <f>[1]资金台帐!X275&amp;""</f>
      </c>
      <c r="AB275">
        <f>[1]资金台帐!AB275</f>
        <v>0</v>
      </c>
      <c r="AC275">
        <f>[1]资金台帐!AC275</f>
        <v>0</v>
      </c>
      <c r="AD275">
        <f>[1]资金台帐!AD275</f>
        <v>0</v>
      </c>
      <c r="AJ275">
        <f>[1]资金台帐!AJ275</f>
        <v>0</v>
      </c>
      <c r="AK275">
        <f>[1]资金台帐!AK275</f>
        <v>0</v>
      </c>
      <c r="BA275" s="22">
        <f t="shared" si="0"/>
      </c>
    </row>
    <row r="276">
      <c r="B276">
        <f>[1]资金台帐!B276&amp;""</f>
      </c>
      <c r="H276">
        <f>[1]资金台帐!H276&amp;""</f>
      </c>
      <c r="J276">
        <f>[1]资金台帐!J276&amp;""</f>
      </c>
      <c r="N276">
        <f>[1]资金台帐!N276</f>
      </c>
      <c r="O276">
        <f>[1]资金台帐!O276&amp;""</f>
      </c>
      <c r="P276">
        <f>[1]资金台帐!P276&amp;""</f>
      </c>
      <c r="Q276">
        <f>[1]资金台帐!Q276&amp;""</f>
      </c>
      <c r="T276">
        <f>[1]资金台帐!T276&amp;""</f>
      </c>
      <c r="U276">
        <f>[1]资金台帐!U276&amp;""</f>
      </c>
      <c r="W276">
        <f>[1]资金台帐!W276&amp;""</f>
      </c>
      <c r="X276">
        <f>[1]资金台帐!X276&amp;""</f>
      </c>
      <c r="AB276">
        <f>[1]资金台帐!AB276</f>
        <v>0</v>
      </c>
      <c r="AC276">
        <f>[1]资金台帐!AC276</f>
        <v>0</v>
      </c>
      <c r="AD276">
        <f>[1]资金台帐!AD276</f>
        <v>0</v>
      </c>
      <c r="AJ276">
        <f>[1]资金台帐!AJ276</f>
        <v>0</v>
      </c>
      <c r="AK276">
        <f>[1]资金台帐!AK276</f>
        <v>0</v>
      </c>
      <c r="BA276" s="22">
        <f t="shared" si="0"/>
      </c>
    </row>
    <row r="277">
      <c r="B277">
        <f>[1]资金台帐!B277&amp;""</f>
      </c>
      <c r="H277">
        <f>[1]资金台帐!H277&amp;""</f>
      </c>
      <c r="J277">
        <f>[1]资金台帐!J277&amp;""</f>
      </c>
      <c r="N277">
        <f>[1]资金台帐!N277</f>
      </c>
      <c r="O277">
        <f>[1]资金台帐!O277&amp;""</f>
      </c>
      <c r="P277">
        <f>[1]资金台帐!P277&amp;""</f>
      </c>
      <c r="Q277">
        <f>[1]资金台帐!Q277&amp;""</f>
      </c>
      <c r="T277">
        <f>[1]资金台帐!T277&amp;""</f>
      </c>
      <c r="U277">
        <f>[1]资金台帐!U277&amp;""</f>
      </c>
      <c r="W277">
        <f>[1]资金台帐!W277&amp;""</f>
      </c>
      <c r="X277">
        <f>[1]资金台帐!X277&amp;""</f>
      </c>
      <c r="AB277">
        <f>[1]资金台帐!AB277</f>
        <v>0</v>
      </c>
      <c r="AC277">
        <f>[1]资金台帐!AC277</f>
        <v>0</v>
      </c>
      <c r="AD277">
        <f>[1]资金台帐!AD277</f>
        <v>0</v>
      </c>
      <c r="AJ277">
        <f>[1]资金台帐!AJ277</f>
        <v>0</v>
      </c>
      <c r="AK277">
        <f>[1]资金台帐!AK277</f>
        <v>0</v>
      </c>
      <c r="BA277" s="22">
        <f t="shared" si="0"/>
      </c>
    </row>
    <row r="278">
      <c r="B278">
        <f>[1]资金台帐!B278&amp;""</f>
      </c>
      <c r="H278">
        <f>[1]资金台帐!H278&amp;""</f>
      </c>
      <c r="J278">
        <f>[1]资金台帐!J278&amp;""</f>
      </c>
      <c r="N278">
        <f>[1]资金台帐!N278</f>
      </c>
      <c r="O278">
        <f>[1]资金台帐!O278&amp;""</f>
      </c>
      <c r="P278">
        <f>[1]资金台帐!P278&amp;""</f>
      </c>
      <c r="Q278">
        <f>[1]资金台帐!Q278&amp;""</f>
      </c>
      <c r="T278">
        <f>[1]资金台帐!T278&amp;""</f>
      </c>
      <c r="U278">
        <f>[1]资金台帐!U278&amp;""</f>
      </c>
      <c r="W278">
        <f>[1]资金台帐!W278&amp;""</f>
      </c>
      <c r="X278">
        <f>[1]资金台帐!X278&amp;""</f>
      </c>
      <c r="AB278">
        <f>[1]资金台帐!AB278</f>
        <v>0</v>
      </c>
      <c r="AC278">
        <f>[1]资金台帐!AC278</f>
        <v>0</v>
      </c>
      <c r="AD278">
        <f>[1]资金台帐!AD278</f>
        <v>0</v>
      </c>
      <c r="AJ278">
        <f>[1]资金台帐!AJ278</f>
        <v>0</v>
      </c>
      <c r="AK278">
        <f>[1]资金台帐!AK278</f>
        <v>0</v>
      </c>
      <c r="BA278" s="22">
        <f t="shared" si="0"/>
      </c>
    </row>
    <row r="279">
      <c r="B279">
        <f>[1]资金台帐!B279&amp;""</f>
      </c>
      <c r="H279">
        <f>[1]资金台帐!H279&amp;""</f>
      </c>
      <c r="J279">
        <f>[1]资金台帐!J279&amp;""</f>
      </c>
      <c r="N279">
        <f>[1]资金台帐!N279</f>
      </c>
      <c r="O279">
        <f>[1]资金台帐!O279&amp;""</f>
      </c>
      <c r="P279">
        <f>[1]资金台帐!P279&amp;""</f>
      </c>
      <c r="Q279">
        <f>[1]资金台帐!Q279&amp;""</f>
      </c>
      <c r="T279">
        <f>[1]资金台帐!T279&amp;""</f>
      </c>
      <c r="U279">
        <f>[1]资金台帐!U279&amp;""</f>
      </c>
      <c r="W279">
        <f>[1]资金台帐!W279&amp;""</f>
      </c>
      <c r="X279">
        <f>[1]资金台帐!X279&amp;""</f>
      </c>
      <c r="AB279">
        <f>[1]资金台帐!AB279</f>
        <v>0</v>
      </c>
      <c r="AC279">
        <f>[1]资金台帐!AC279</f>
        <v>0</v>
      </c>
      <c r="AD279">
        <f>[1]资金台帐!AD279</f>
        <v>0</v>
      </c>
      <c r="AJ279">
        <f>[1]资金台帐!AJ279</f>
        <v>0</v>
      </c>
      <c r="AK279">
        <f>[1]资金台帐!AK279</f>
        <v>0</v>
      </c>
      <c r="BA279" s="22">
        <f t="shared" si="0"/>
      </c>
    </row>
    <row r="280">
      <c r="B280">
        <f>[1]资金台帐!B280&amp;""</f>
      </c>
      <c r="H280">
        <f>[1]资金台帐!H280&amp;""</f>
      </c>
      <c r="J280">
        <f>[1]资金台帐!J280&amp;""</f>
      </c>
      <c r="N280">
        <f>[1]资金台帐!N280</f>
      </c>
      <c r="O280">
        <f>[1]资金台帐!O280&amp;""</f>
      </c>
      <c r="P280">
        <f>[1]资金台帐!P280&amp;""</f>
      </c>
      <c r="Q280">
        <f>[1]资金台帐!Q280&amp;""</f>
      </c>
      <c r="T280">
        <f>[1]资金台帐!T280&amp;""</f>
      </c>
      <c r="U280">
        <f>[1]资金台帐!U280&amp;""</f>
      </c>
      <c r="W280">
        <f>[1]资金台帐!W280&amp;""</f>
      </c>
      <c r="X280">
        <f>[1]资金台帐!X280&amp;""</f>
      </c>
      <c r="AB280">
        <f>[1]资金台帐!AB280</f>
        <v>0</v>
      </c>
      <c r="AC280">
        <f>[1]资金台帐!AC280</f>
        <v>0</v>
      </c>
      <c r="AD280">
        <f>[1]资金台帐!AD280</f>
        <v>0</v>
      </c>
      <c r="AJ280">
        <f>[1]资金台帐!AJ280</f>
        <v>0</v>
      </c>
      <c r="AK280">
        <f>[1]资金台帐!AK280</f>
        <v>0</v>
      </c>
      <c r="BA280" s="22">
        <f t="shared" si="0"/>
      </c>
    </row>
    <row r="281">
      <c r="B281">
        <f>[1]资金台帐!B281&amp;""</f>
      </c>
      <c r="H281">
        <f>[1]资金台帐!H281&amp;""</f>
      </c>
      <c r="J281">
        <f>[1]资金台帐!J281&amp;""</f>
      </c>
      <c r="N281">
        <f>[1]资金台帐!N281</f>
      </c>
      <c r="O281">
        <f>[1]资金台帐!O281&amp;""</f>
      </c>
      <c r="P281">
        <f>[1]资金台帐!P281&amp;""</f>
      </c>
      <c r="Q281">
        <f>[1]资金台帐!Q281&amp;""</f>
      </c>
      <c r="T281">
        <f>[1]资金台帐!T281&amp;""</f>
      </c>
      <c r="U281">
        <f>[1]资金台帐!U281&amp;""</f>
      </c>
      <c r="W281">
        <f>[1]资金台帐!W281&amp;""</f>
      </c>
      <c r="X281">
        <f>[1]资金台帐!X281&amp;""</f>
      </c>
      <c r="AB281">
        <f>[1]资金台帐!AB281</f>
        <v>0</v>
      </c>
      <c r="AC281">
        <f>[1]资金台帐!AC281</f>
        <v>0</v>
      </c>
      <c r="AD281">
        <f>[1]资金台帐!AD281</f>
        <v>0</v>
      </c>
      <c r="AJ281">
        <f>[1]资金台帐!AJ281</f>
        <v>0</v>
      </c>
      <c r="AK281">
        <f>[1]资金台帐!AK281</f>
        <v>0</v>
      </c>
      <c r="BA281" s="22">
        <f t="shared" si="0"/>
      </c>
    </row>
    <row r="282">
      <c r="B282">
        <f>[1]资金台帐!B282&amp;""</f>
      </c>
      <c r="H282">
        <f>[1]资金台帐!H282&amp;""</f>
      </c>
      <c r="J282">
        <f>[1]资金台帐!J282&amp;""</f>
      </c>
      <c r="N282">
        <f>[1]资金台帐!N282</f>
      </c>
      <c r="O282">
        <f>[1]资金台帐!O282&amp;""</f>
      </c>
      <c r="P282">
        <f>[1]资金台帐!P282&amp;""</f>
      </c>
      <c r="Q282">
        <f>[1]资金台帐!Q282&amp;""</f>
      </c>
      <c r="T282">
        <f>[1]资金台帐!T282&amp;""</f>
      </c>
      <c r="U282">
        <f>[1]资金台帐!U282&amp;""</f>
      </c>
      <c r="W282">
        <f>[1]资金台帐!W282&amp;""</f>
      </c>
      <c r="X282">
        <f>[1]资金台帐!X282&amp;""</f>
      </c>
      <c r="AB282">
        <f>[1]资金台帐!AB282</f>
        <v>0</v>
      </c>
      <c r="AC282">
        <f>[1]资金台帐!AC282</f>
        <v>0</v>
      </c>
      <c r="AD282">
        <f>[1]资金台帐!AD282</f>
        <v>0</v>
      </c>
      <c r="AJ282">
        <f>[1]资金台帐!AJ282</f>
        <v>0</v>
      </c>
      <c r="AK282">
        <f>[1]资金台帐!AK282</f>
        <v>0</v>
      </c>
      <c r="BA282" s="22">
        <f t="shared" si="0"/>
      </c>
    </row>
    <row r="283">
      <c r="B283">
        <f>[1]资金台帐!B283&amp;""</f>
      </c>
      <c r="H283">
        <f>[1]资金台帐!H283&amp;""</f>
      </c>
      <c r="J283">
        <f>[1]资金台帐!J283&amp;""</f>
      </c>
      <c r="N283">
        <f>[1]资金台帐!N283</f>
      </c>
      <c r="O283">
        <f>[1]资金台帐!O283&amp;""</f>
      </c>
      <c r="P283">
        <f>[1]资金台帐!P283&amp;""</f>
      </c>
      <c r="Q283">
        <f>[1]资金台帐!Q283&amp;""</f>
      </c>
      <c r="T283">
        <f>[1]资金台帐!T283&amp;""</f>
      </c>
      <c r="U283">
        <f>[1]资金台帐!U283&amp;""</f>
      </c>
      <c r="W283">
        <f>[1]资金台帐!W283&amp;""</f>
      </c>
      <c r="X283">
        <f>[1]资金台帐!X283&amp;""</f>
      </c>
      <c r="AB283">
        <f>[1]资金台帐!AB283</f>
        <v>0</v>
      </c>
      <c r="AC283">
        <f>[1]资金台帐!AC283</f>
        <v>0</v>
      </c>
      <c r="AD283">
        <f>[1]资金台帐!AD283</f>
        <v>0</v>
      </c>
      <c r="AJ283">
        <f>[1]资金台帐!AJ283</f>
        <v>0</v>
      </c>
      <c r="AK283">
        <f>[1]资金台帐!AK283</f>
        <v>0</v>
      </c>
      <c r="BA283" s="22">
        <f t="shared" si="0"/>
      </c>
    </row>
    <row r="284">
      <c r="B284">
        <f>[1]资金台帐!B284&amp;""</f>
      </c>
      <c r="H284">
        <f>[1]资金台帐!H284&amp;""</f>
      </c>
      <c r="J284">
        <f>[1]资金台帐!J284&amp;""</f>
      </c>
      <c r="N284">
        <f>[1]资金台帐!N284</f>
      </c>
      <c r="O284">
        <f>[1]资金台帐!O284&amp;""</f>
      </c>
      <c r="P284">
        <f>[1]资金台帐!P284&amp;""</f>
      </c>
      <c r="Q284">
        <f>[1]资金台帐!Q284&amp;""</f>
      </c>
      <c r="T284">
        <f>[1]资金台帐!T284&amp;""</f>
      </c>
      <c r="U284">
        <f>[1]资金台帐!U284&amp;""</f>
      </c>
      <c r="W284">
        <f>[1]资金台帐!W284&amp;""</f>
      </c>
      <c r="X284">
        <f>[1]资金台帐!X284&amp;""</f>
      </c>
      <c r="AB284">
        <f>[1]资金台帐!AB284</f>
        <v>0</v>
      </c>
      <c r="AC284">
        <f>[1]资金台帐!AC284</f>
        <v>0</v>
      </c>
      <c r="AD284">
        <f>[1]资金台帐!AD284</f>
        <v>0</v>
      </c>
      <c r="AJ284">
        <f>[1]资金台帐!AJ284</f>
        <v>0</v>
      </c>
      <c r="AK284">
        <f>[1]资金台帐!AK284</f>
        <v>0</v>
      </c>
      <c r="BA284" s="22">
        <f t="shared" si="0"/>
      </c>
    </row>
    <row r="285">
      <c r="B285">
        <f>[1]资金台帐!B285&amp;""</f>
      </c>
      <c r="H285">
        <f>[1]资金台帐!H285&amp;""</f>
      </c>
      <c r="J285">
        <f>[1]资金台帐!J285&amp;""</f>
      </c>
      <c r="N285">
        <f>[1]资金台帐!N285</f>
      </c>
      <c r="O285">
        <f>[1]资金台帐!O285&amp;""</f>
      </c>
      <c r="P285">
        <f>[1]资金台帐!P285&amp;""</f>
      </c>
      <c r="Q285">
        <f>[1]资金台帐!Q285&amp;""</f>
      </c>
      <c r="T285">
        <f>[1]资金台帐!T285&amp;""</f>
      </c>
      <c r="U285">
        <f>[1]资金台帐!U285&amp;""</f>
      </c>
      <c r="W285">
        <f>[1]资金台帐!W285&amp;""</f>
      </c>
      <c r="X285">
        <f>[1]资金台帐!X285&amp;""</f>
      </c>
      <c r="AB285">
        <f>[1]资金台帐!AB285</f>
        <v>0</v>
      </c>
      <c r="AC285">
        <f>[1]资金台帐!AC285</f>
        <v>0</v>
      </c>
      <c r="AD285">
        <f>[1]资金台帐!AD285</f>
        <v>0</v>
      </c>
      <c r="AJ285">
        <f>[1]资金台帐!AJ285</f>
        <v>0</v>
      </c>
      <c r="AK285">
        <f>[1]资金台帐!AK285</f>
        <v>0</v>
      </c>
      <c r="BA285" s="22">
        <f t="shared" si="0"/>
      </c>
    </row>
    <row r="286">
      <c r="B286">
        <f>[1]资金台帐!B286&amp;""</f>
      </c>
      <c r="H286">
        <f>[1]资金台帐!H286&amp;""</f>
      </c>
      <c r="J286">
        <f>[1]资金台帐!J286&amp;""</f>
      </c>
      <c r="N286">
        <f>[1]资金台帐!N286</f>
      </c>
      <c r="O286">
        <f>[1]资金台帐!O286&amp;""</f>
      </c>
      <c r="P286">
        <f>[1]资金台帐!P286&amp;""</f>
      </c>
      <c r="Q286">
        <f>[1]资金台帐!Q286&amp;""</f>
      </c>
      <c r="T286">
        <f>[1]资金台帐!T286&amp;""</f>
      </c>
      <c r="U286">
        <f>[1]资金台帐!U286&amp;""</f>
      </c>
      <c r="W286">
        <f>[1]资金台帐!W286&amp;""</f>
      </c>
      <c r="X286">
        <f>[1]资金台帐!X286&amp;""</f>
      </c>
      <c r="AB286">
        <f>[1]资金台帐!AB286</f>
        <v>0</v>
      </c>
      <c r="AC286">
        <f>[1]资金台帐!AC286</f>
        <v>0</v>
      </c>
      <c r="AD286">
        <f>[1]资金台帐!AD286</f>
        <v>0</v>
      </c>
      <c r="AJ286">
        <f>[1]资金台帐!AJ286</f>
        <v>0</v>
      </c>
      <c r="AK286">
        <f>[1]资金台帐!AK286</f>
        <v>0</v>
      </c>
      <c r="BA286" s="22">
        <f t="shared" si="0"/>
      </c>
    </row>
    <row r="287">
      <c r="B287">
        <f>[1]资金台帐!B287&amp;""</f>
      </c>
      <c r="H287">
        <f>[1]资金台帐!H287&amp;""</f>
      </c>
      <c r="J287">
        <f>[1]资金台帐!J287&amp;""</f>
      </c>
      <c r="N287">
        <f>[1]资金台帐!N287</f>
      </c>
      <c r="O287">
        <f>[1]资金台帐!O287&amp;""</f>
      </c>
      <c r="P287">
        <f>[1]资金台帐!P287&amp;""</f>
      </c>
      <c r="Q287">
        <f>[1]资金台帐!Q287&amp;""</f>
      </c>
      <c r="T287">
        <f>[1]资金台帐!T287&amp;""</f>
      </c>
      <c r="U287">
        <f>[1]资金台帐!U287&amp;""</f>
      </c>
      <c r="W287">
        <f>[1]资金台帐!W287&amp;""</f>
      </c>
      <c r="X287">
        <f>[1]资金台帐!X287&amp;""</f>
      </c>
      <c r="AB287">
        <f>[1]资金台帐!AB287</f>
        <v>0</v>
      </c>
      <c r="AC287">
        <f>[1]资金台帐!AC287</f>
        <v>0</v>
      </c>
      <c r="AD287">
        <f>[1]资金台帐!AD287</f>
        <v>0</v>
      </c>
      <c r="AJ287">
        <f>[1]资金台帐!AJ287</f>
        <v>0</v>
      </c>
      <c r="AK287">
        <f>[1]资金台帐!AK287</f>
        <v>0</v>
      </c>
      <c r="BA287" s="22">
        <f t="shared" si="0"/>
      </c>
    </row>
    <row r="288">
      <c r="B288">
        <f>[1]资金台帐!B288&amp;""</f>
      </c>
      <c r="H288">
        <f>[1]资金台帐!H288&amp;""</f>
      </c>
      <c r="J288">
        <f>[1]资金台帐!J288&amp;""</f>
      </c>
      <c r="N288">
        <f>[1]资金台帐!N288</f>
      </c>
      <c r="O288">
        <f>[1]资金台帐!O288&amp;""</f>
      </c>
      <c r="P288">
        <f>[1]资金台帐!P288&amp;""</f>
      </c>
      <c r="Q288">
        <f>[1]资金台帐!Q288&amp;""</f>
      </c>
      <c r="T288">
        <f>[1]资金台帐!T288&amp;""</f>
      </c>
      <c r="U288">
        <f>[1]资金台帐!U288&amp;""</f>
      </c>
      <c r="W288">
        <f>[1]资金台帐!W288&amp;""</f>
      </c>
      <c r="X288">
        <f>[1]资金台帐!X288&amp;""</f>
      </c>
      <c r="AB288">
        <f>[1]资金台帐!AB288</f>
        <v>0</v>
      </c>
      <c r="AC288">
        <f>[1]资金台帐!AC288</f>
        <v>0</v>
      </c>
      <c r="AD288">
        <f>[1]资金台帐!AD288</f>
        <v>0</v>
      </c>
      <c r="AJ288">
        <f>[1]资金台帐!AJ288</f>
        <v>0</v>
      </c>
      <c r="AK288">
        <f>[1]资金台帐!AK288</f>
        <v>0</v>
      </c>
      <c r="BA288" s="22">
        <f t="shared" si="0"/>
      </c>
    </row>
    <row r="289">
      <c r="B289">
        <f>[1]资金台帐!B289&amp;""</f>
      </c>
      <c r="H289">
        <f>[1]资金台帐!H289&amp;""</f>
      </c>
      <c r="J289">
        <f>[1]资金台帐!J289&amp;""</f>
      </c>
      <c r="N289">
        <f>[1]资金台帐!N289</f>
      </c>
      <c r="O289">
        <f>[1]资金台帐!O289&amp;""</f>
      </c>
      <c r="P289">
        <f>[1]资金台帐!P289&amp;""</f>
      </c>
      <c r="Q289">
        <f>[1]资金台帐!Q289&amp;""</f>
      </c>
      <c r="T289">
        <f>[1]资金台帐!T289&amp;""</f>
      </c>
      <c r="U289">
        <f>[1]资金台帐!U289&amp;""</f>
      </c>
      <c r="W289">
        <f>[1]资金台帐!W289&amp;""</f>
      </c>
      <c r="X289">
        <f>[1]资金台帐!X289&amp;""</f>
      </c>
      <c r="AB289">
        <f>[1]资金台帐!AB289</f>
        <v>0</v>
      </c>
      <c r="AC289">
        <f>[1]资金台帐!AC289</f>
        <v>0</v>
      </c>
      <c r="AD289">
        <f>[1]资金台帐!AD289</f>
        <v>0</v>
      </c>
      <c r="AJ289">
        <f>[1]资金台帐!AJ289</f>
        <v>0</v>
      </c>
      <c r="AK289">
        <f>[1]资金台帐!AK289</f>
        <v>0</v>
      </c>
      <c r="BA289" s="22">
        <f t="shared" si="0"/>
      </c>
    </row>
    <row r="290">
      <c r="B290">
        <f>[1]资金台帐!B290&amp;""</f>
      </c>
      <c r="H290">
        <f>[1]资金台帐!H290&amp;""</f>
      </c>
      <c r="J290">
        <f>[1]资金台帐!J290&amp;""</f>
      </c>
      <c r="N290">
        <f>[1]资金台帐!N290</f>
      </c>
      <c r="O290">
        <f>[1]资金台帐!O290&amp;""</f>
      </c>
      <c r="P290">
        <f>[1]资金台帐!P290&amp;""</f>
      </c>
      <c r="Q290">
        <f>[1]资金台帐!Q290&amp;""</f>
      </c>
      <c r="T290">
        <f>[1]资金台帐!T290&amp;""</f>
      </c>
      <c r="U290">
        <f>[1]资金台帐!U290&amp;""</f>
      </c>
      <c r="W290">
        <f>[1]资金台帐!W290&amp;""</f>
      </c>
      <c r="X290">
        <f>[1]资金台帐!X290&amp;""</f>
      </c>
      <c r="AB290">
        <f>[1]资金台帐!AB290</f>
        <v>0</v>
      </c>
      <c r="AC290">
        <f>[1]资金台帐!AC290</f>
        <v>0</v>
      </c>
      <c r="AD290">
        <f>[1]资金台帐!AD290</f>
        <v>0</v>
      </c>
      <c r="AJ290">
        <f>[1]资金台帐!AJ290</f>
        <v>0</v>
      </c>
      <c r="AK290">
        <f>[1]资金台帐!AK290</f>
        <v>0</v>
      </c>
      <c r="BA290" s="22">
        <f t="shared" si="0"/>
      </c>
    </row>
    <row r="291">
      <c r="B291">
        <f>[1]资金台帐!B291&amp;""</f>
      </c>
      <c r="H291">
        <f>[1]资金台帐!H291&amp;""</f>
      </c>
      <c r="J291">
        <f>[1]资金台帐!J291&amp;""</f>
      </c>
      <c r="N291">
        <f>[1]资金台帐!N291</f>
      </c>
      <c r="O291">
        <f>[1]资金台帐!O291&amp;""</f>
      </c>
      <c r="P291">
        <f>[1]资金台帐!P291&amp;""</f>
      </c>
      <c r="Q291">
        <f>[1]资金台帐!Q291&amp;""</f>
      </c>
      <c r="T291">
        <f>[1]资金台帐!T291&amp;""</f>
      </c>
      <c r="U291">
        <f>[1]资金台帐!U291&amp;""</f>
      </c>
      <c r="W291">
        <f>[1]资金台帐!W291&amp;""</f>
      </c>
      <c r="X291">
        <f>[1]资金台帐!X291&amp;""</f>
      </c>
      <c r="AB291">
        <f>[1]资金台帐!AB291</f>
        <v>0</v>
      </c>
      <c r="AC291">
        <f>[1]资金台帐!AC291</f>
        <v>0</v>
      </c>
      <c r="AD291">
        <f>[1]资金台帐!AD291</f>
        <v>0</v>
      </c>
      <c r="AJ291">
        <f>[1]资金台帐!AJ291</f>
        <v>0</v>
      </c>
      <c r="AK291">
        <f>[1]资金台帐!AK291</f>
        <v>0</v>
      </c>
      <c r="BA291" s="22">
        <f t="shared" si="0"/>
      </c>
    </row>
    <row r="292">
      <c r="B292">
        <f>[1]资金台帐!B292&amp;""</f>
      </c>
      <c r="H292">
        <f>[1]资金台帐!H292&amp;""</f>
      </c>
      <c r="J292">
        <f>[1]资金台帐!J292&amp;""</f>
      </c>
      <c r="N292">
        <f>[1]资金台帐!N292</f>
      </c>
      <c r="O292">
        <f>[1]资金台帐!O292&amp;""</f>
      </c>
      <c r="P292">
        <f>[1]资金台帐!P292&amp;""</f>
      </c>
      <c r="Q292">
        <f>[1]资金台帐!Q292&amp;""</f>
      </c>
      <c r="T292">
        <f>[1]资金台帐!T292&amp;""</f>
      </c>
      <c r="U292">
        <f>[1]资金台帐!U292&amp;""</f>
      </c>
      <c r="W292">
        <f>[1]资金台帐!W292&amp;""</f>
      </c>
      <c r="X292">
        <f>[1]资金台帐!X292&amp;""</f>
      </c>
      <c r="AB292">
        <f>[1]资金台帐!AB292</f>
        <v>0</v>
      </c>
      <c r="AC292">
        <f>[1]资金台帐!AC292</f>
        <v>0</v>
      </c>
      <c r="AD292">
        <f>[1]资金台帐!AD292</f>
        <v>0</v>
      </c>
      <c r="AJ292">
        <f>[1]资金台帐!AJ292</f>
        <v>0</v>
      </c>
      <c r="AK292">
        <f>[1]资金台帐!AK292</f>
        <v>0</v>
      </c>
      <c r="BA292" s="22">
        <f t="shared" si="0"/>
      </c>
    </row>
    <row r="293">
      <c r="B293">
        <f>[1]资金台帐!B293&amp;""</f>
      </c>
      <c r="H293">
        <f>[1]资金台帐!H293&amp;""</f>
      </c>
      <c r="J293">
        <f>[1]资金台帐!J293&amp;""</f>
      </c>
      <c r="N293">
        <f>[1]资金台帐!N293</f>
      </c>
      <c r="O293">
        <f>[1]资金台帐!O293&amp;""</f>
      </c>
      <c r="P293">
        <f>[1]资金台帐!P293&amp;""</f>
      </c>
      <c r="Q293">
        <f>[1]资金台帐!Q293&amp;""</f>
      </c>
      <c r="T293">
        <f>[1]资金台帐!T293&amp;""</f>
      </c>
      <c r="U293">
        <f>[1]资金台帐!U293&amp;""</f>
      </c>
      <c r="W293">
        <f>[1]资金台帐!W293&amp;""</f>
      </c>
      <c r="X293">
        <f>[1]资金台帐!X293&amp;""</f>
      </c>
      <c r="AB293">
        <f>[1]资金台帐!AB293</f>
        <v>0</v>
      </c>
      <c r="AC293">
        <f>[1]资金台帐!AC293</f>
        <v>0</v>
      </c>
      <c r="AD293">
        <f>[1]资金台帐!AD293</f>
        <v>0</v>
      </c>
      <c r="AJ293">
        <f>[1]资金台帐!AJ293</f>
        <v>0</v>
      </c>
      <c r="AK293">
        <f>[1]资金台帐!AK293</f>
        <v>0</v>
      </c>
      <c r="BA293" s="22">
        <f t="shared" si="0"/>
      </c>
    </row>
    <row r="294">
      <c r="B294">
        <f>[1]资金台帐!B294&amp;""</f>
      </c>
      <c r="H294">
        <f>[1]资金台帐!H294&amp;""</f>
      </c>
      <c r="J294">
        <f>[1]资金台帐!J294&amp;""</f>
      </c>
      <c r="N294">
        <f>[1]资金台帐!N294</f>
      </c>
      <c r="O294">
        <f>[1]资金台帐!O294&amp;""</f>
      </c>
      <c r="P294">
        <f>[1]资金台帐!P294&amp;""</f>
      </c>
      <c r="Q294">
        <f>[1]资金台帐!Q294&amp;""</f>
      </c>
      <c r="T294">
        <f>[1]资金台帐!T294&amp;""</f>
      </c>
      <c r="U294">
        <f>[1]资金台帐!U294&amp;""</f>
      </c>
      <c r="W294">
        <f>[1]资金台帐!W294&amp;""</f>
      </c>
      <c r="X294">
        <f>[1]资金台帐!X294&amp;""</f>
      </c>
      <c r="AB294">
        <f>[1]资金台帐!AB294</f>
        <v>0</v>
      </c>
      <c r="AC294">
        <f>[1]资金台帐!AC294</f>
        <v>0</v>
      </c>
      <c r="AD294">
        <f>[1]资金台帐!AD294</f>
        <v>0</v>
      </c>
      <c r="AJ294">
        <f>[1]资金台帐!AJ294</f>
        <v>0</v>
      </c>
      <c r="AK294">
        <f>[1]资金台帐!AK294</f>
        <v>0</v>
      </c>
      <c r="BA294" s="22">
        <f t="shared" si="0"/>
      </c>
    </row>
    <row r="295">
      <c r="B295">
        <f>[1]资金台帐!B295&amp;""</f>
      </c>
      <c r="H295">
        <f>[1]资金台帐!H295&amp;""</f>
      </c>
      <c r="J295">
        <f>[1]资金台帐!J295&amp;""</f>
      </c>
      <c r="N295">
        <f>[1]资金台帐!N295</f>
      </c>
      <c r="O295">
        <f>[1]资金台帐!O295&amp;""</f>
      </c>
      <c r="P295">
        <f>[1]资金台帐!P295&amp;""</f>
      </c>
      <c r="Q295">
        <f>[1]资金台帐!Q295&amp;""</f>
      </c>
      <c r="T295">
        <f>[1]资金台帐!T295&amp;""</f>
      </c>
      <c r="U295">
        <f>[1]资金台帐!U295&amp;""</f>
      </c>
      <c r="W295">
        <f>[1]资金台帐!W295&amp;""</f>
      </c>
      <c r="X295">
        <f>[1]资金台帐!X295&amp;""</f>
      </c>
      <c r="AB295">
        <f>[1]资金台帐!AB295</f>
        <v>0</v>
      </c>
      <c r="AC295">
        <f>[1]资金台帐!AC295</f>
        <v>0</v>
      </c>
      <c r="AD295">
        <f>[1]资金台帐!AD295</f>
        <v>0</v>
      </c>
      <c r="AJ295">
        <f>[1]资金台帐!AJ295</f>
        <v>0</v>
      </c>
      <c r="AK295">
        <f>[1]资金台帐!AK295</f>
        <v>0</v>
      </c>
      <c r="BA295" s="22">
        <f t="shared" si="0"/>
      </c>
    </row>
    <row r="296">
      <c r="B296">
        <f>[1]资金台帐!B296&amp;""</f>
      </c>
      <c r="H296">
        <f>[1]资金台帐!H296&amp;""</f>
      </c>
      <c r="J296">
        <f>[1]资金台帐!J296&amp;""</f>
      </c>
      <c r="N296">
        <f>[1]资金台帐!N296</f>
      </c>
      <c r="O296">
        <f>[1]资金台帐!O296&amp;""</f>
      </c>
      <c r="P296">
        <f>[1]资金台帐!P296&amp;""</f>
      </c>
      <c r="Q296">
        <f>[1]资金台帐!Q296&amp;""</f>
      </c>
      <c r="T296">
        <f>[1]资金台帐!T296&amp;""</f>
      </c>
      <c r="U296">
        <f>[1]资金台帐!U296&amp;""</f>
      </c>
      <c r="W296">
        <f>[1]资金台帐!W296&amp;""</f>
      </c>
      <c r="X296">
        <f>[1]资金台帐!X296&amp;""</f>
      </c>
      <c r="AB296">
        <f>[1]资金台帐!AB296</f>
        <v>0</v>
      </c>
      <c r="AC296">
        <f>[1]资金台帐!AC296</f>
        <v>0</v>
      </c>
      <c r="AD296">
        <f>[1]资金台帐!AD296</f>
        <v>0</v>
      </c>
      <c r="AJ296">
        <f>[1]资金台帐!AJ296</f>
        <v>0</v>
      </c>
      <c r="AK296">
        <f>[1]资金台帐!AK296</f>
        <v>0</v>
      </c>
      <c r="BA296" s="22">
        <f t="shared" si="0"/>
      </c>
    </row>
    <row r="297">
      <c r="B297">
        <f>[1]资金台帐!B297&amp;""</f>
      </c>
      <c r="H297">
        <f>[1]资金台帐!H297&amp;""</f>
      </c>
      <c r="J297">
        <f>[1]资金台帐!J297&amp;""</f>
      </c>
      <c r="N297">
        <f>[1]资金台帐!N297</f>
      </c>
      <c r="O297">
        <f>[1]资金台帐!O297&amp;""</f>
      </c>
      <c r="P297">
        <f>[1]资金台帐!P297&amp;""</f>
      </c>
      <c r="Q297">
        <f>[1]资金台帐!Q297&amp;""</f>
      </c>
      <c r="T297">
        <f>[1]资金台帐!T297&amp;""</f>
      </c>
      <c r="U297">
        <f>[1]资金台帐!U297&amp;""</f>
      </c>
      <c r="W297">
        <f>[1]资金台帐!W297&amp;""</f>
      </c>
      <c r="X297">
        <f>[1]资金台帐!X297&amp;""</f>
      </c>
      <c r="AB297">
        <f>[1]资金台帐!AB297</f>
        <v>0</v>
      </c>
      <c r="AC297">
        <f>[1]资金台帐!AC297</f>
        <v>0</v>
      </c>
      <c r="AD297">
        <f>[1]资金台帐!AD297</f>
        <v>0</v>
      </c>
      <c r="AJ297">
        <f>[1]资金台帐!AJ297</f>
        <v>0</v>
      </c>
      <c r="AK297">
        <f>[1]资金台帐!AK297</f>
        <v>0</v>
      </c>
      <c r="BA297" s="22">
        <f t="shared" si="0"/>
      </c>
    </row>
    <row r="298">
      <c r="B298">
        <f>[1]资金台帐!B298&amp;""</f>
      </c>
      <c r="H298">
        <f>[1]资金台帐!H298&amp;""</f>
      </c>
      <c r="J298">
        <f>[1]资金台帐!J298&amp;""</f>
      </c>
      <c r="N298">
        <f>[1]资金台帐!N298</f>
      </c>
      <c r="O298">
        <f>[1]资金台帐!O298&amp;""</f>
      </c>
      <c r="P298">
        <f>[1]资金台帐!P298&amp;""</f>
      </c>
      <c r="Q298">
        <f>[1]资金台帐!Q298&amp;""</f>
      </c>
      <c r="T298">
        <f>[1]资金台帐!T298&amp;""</f>
      </c>
      <c r="U298">
        <f>[1]资金台帐!U298&amp;""</f>
      </c>
      <c r="W298">
        <f>[1]资金台帐!W298&amp;""</f>
      </c>
      <c r="X298">
        <f>[1]资金台帐!X298&amp;""</f>
      </c>
      <c r="AB298">
        <f>[1]资金台帐!AB298</f>
        <v>0</v>
      </c>
      <c r="AC298">
        <f>[1]资金台帐!AC298</f>
        <v>0</v>
      </c>
      <c r="AD298">
        <f>[1]资金台帐!AD298</f>
        <v>0</v>
      </c>
      <c r="AJ298">
        <f>[1]资金台帐!AJ298</f>
        <v>0</v>
      </c>
      <c r="AK298">
        <f>[1]资金台帐!AK298</f>
        <v>0</v>
      </c>
      <c r="BA298" s="22">
        <f t="shared" si="0"/>
      </c>
    </row>
    <row r="299">
      <c r="B299">
        <f>[1]资金台帐!B299&amp;""</f>
      </c>
      <c r="H299">
        <f>[1]资金台帐!H299&amp;""</f>
      </c>
      <c r="J299">
        <f>[1]资金台帐!J299&amp;""</f>
      </c>
      <c r="N299">
        <f>[1]资金台帐!N299</f>
      </c>
      <c r="O299">
        <f>[1]资金台帐!O299&amp;""</f>
      </c>
      <c r="P299">
        <f>[1]资金台帐!P299&amp;""</f>
      </c>
      <c r="Q299">
        <f>[1]资金台帐!Q299&amp;""</f>
      </c>
      <c r="T299">
        <f>[1]资金台帐!T299&amp;""</f>
      </c>
      <c r="U299">
        <f>[1]资金台帐!U299&amp;""</f>
      </c>
      <c r="W299">
        <f>[1]资金台帐!W299&amp;""</f>
      </c>
      <c r="X299">
        <f>[1]资金台帐!X299&amp;""</f>
      </c>
      <c r="AB299">
        <f>[1]资金台帐!AB299</f>
        <v>0</v>
      </c>
      <c r="AC299">
        <f>[1]资金台帐!AC299</f>
        <v>0</v>
      </c>
      <c r="AD299">
        <f>[1]资金台帐!AD299</f>
        <v>0</v>
      </c>
      <c r="AJ299">
        <f>[1]资金台帐!AJ299</f>
        <v>0</v>
      </c>
      <c r="AK299">
        <f>[1]资金台帐!AK299</f>
        <v>0</v>
      </c>
      <c r="BA299" s="22">
        <f t="shared" si="0"/>
      </c>
    </row>
    <row r="300">
      <c r="B300">
        <f>[1]资金台帐!B300&amp;""</f>
      </c>
      <c r="H300">
        <f>[1]资金台帐!H300&amp;""</f>
      </c>
      <c r="J300">
        <f>[1]资金台帐!J300&amp;""</f>
      </c>
      <c r="N300">
        <f>[1]资金台帐!N300</f>
      </c>
      <c r="O300">
        <f>[1]资金台帐!O300&amp;""</f>
      </c>
      <c r="P300">
        <f>[1]资金台帐!P300&amp;""</f>
      </c>
      <c r="Q300">
        <f>[1]资金台帐!Q300&amp;""</f>
      </c>
      <c r="T300">
        <f>[1]资金台帐!T300&amp;""</f>
      </c>
      <c r="U300">
        <f>[1]资金台帐!U300&amp;""</f>
      </c>
      <c r="W300">
        <f>[1]资金台帐!W300&amp;""</f>
      </c>
      <c r="X300">
        <f>[1]资金台帐!X300&amp;""</f>
      </c>
      <c r="AB300">
        <f>[1]资金台帐!AB300</f>
        <v>0</v>
      </c>
      <c r="AC300">
        <f>[1]资金台帐!AC300</f>
        <v>0</v>
      </c>
      <c r="AD300">
        <f>[1]资金台帐!AD300</f>
        <v>0</v>
      </c>
      <c r="AJ300">
        <f>[1]资金台帐!AJ300</f>
        <v>0</v>
      </c>
      <c r="AK300">
        <f>[1]资金台帐!AK300</f>
        <v>0</v>
      </c>
      <c r="BA300" s="22">
        <f t="shared" si="0"/>
      </c>
    </row>
    <row r="301">
      <c r="B301">
        <f>[1]资金台帐!B301&amp;""</f>
      </c>
      <c r="H301">
        <f>[1]资金台帐!H301&amp;""</f>
      </c>
      <c r="J301">
        <f>[1]资金台帐!J301&amp;""</f>
      </c>
      <c r="N301">
        <f>[1]资金台帐!N301</f>
      </c>
      <c r="O301">
        <f>[1]资金台帐!O301&amp;""</f>
      </c>
      <c r="P301">
        <f>[1]资金台帐!P301&amp;""</f>
      </c>
      <c r="Q301">
        <f>[1]资金台帐!Q301&amp;""</f>
      </c>
      <c r="T301">
        <f>[1]资金台帐!T301&amp;""</f>
      </c>
      <c r="U301">
        <f>[1]资金台帐!U301&amp;""</f>
      </c>
      <c r="W301">
        <f>[1]资金台帐!W301&amp;""</f>
      </c>
      <c r="X301">
        <f>[1]资金台帐!X301&amp;""</f>
      </c>
      <c r="AB301">
        <f>[1]资金台帐!AB301</f>
        <v>0</v>
      </c>
      <c r="AC301">
        <f>[1]资金台帐!AC301</f>
        <v>0</v>
      </c>
      <c r="AD301">
        <f>[1]资金台帐!AD301</f>
        <v>0</v>
      </c>
      <c r="AJ301">
        <f>[1]资金台帐!AJ301</f>
        <v>0</v>
      </c>
      <c r="AK301">
        <f>[1]资金台帐!AK301</f>
        <v>0</v>
      </c>
      <c r="BA301" s="22">
        <f t="shared" si="0"/>
      </c>
    </row>
    <row r="302">
      <c r="B302">
        <f>[1]资金台帐!B302&amp;""</f>
      </c>
      <c r="H302">
        <f>[1]资金台帐!H302&amp;""</f>
      </c>
      <c r="J302">
        <f>[1]资金台帐!J302&amp;""</f>
      </c>
      <c r="N302">
        <f>[1]资金台帐!N302</f>
      </c>
      <c r="O302">
        <f>[1]资金台帐!O302&amp;""</f>
      </c>
      <c r="P302">
        <f>[1]资金台帐!P302&amp;""</f>
      </c>
      <c r="Q302">
        <f>[1]资金台帐!Q302&amp;""</f>
      </c>
      <c r="T302">
        <f>[1]资金台帐!T302&amp;""</f>
      </c>
      <c r="U302">
        <f>[1]资金台帐!U302&amp;""</f>
      </c>
      <c r="W302">
        <f>[1]资金台帐!W302&amp;""</f>
      </c>
      <c r="X302">
        <f>[1]资金台帐!X302&amp;""</f>
      </c>
      <c r="AB302">
        <f>[1]资金台帐!AB302</f>
        <v>0</v>
      </c>
      <c r="AC302">
        <f>[1]资金台帐!AC302</f>
        <v>0</v>
      </c>
      <c r="AD302">
        <f>[1]资金台帐!AD302</f>
        <v>0</v>
      </c>
      <c r="AJ302">
        <f>[1]资金台帐!AJ302</f>
        <v>0</v>
      </c>
      <c r="AK302">
        <f>[1]资金台帐!AK302</f>
        <v>0</v>
      </c>
      <c r="BA302" s="22">
        <f t="shared" si="0"/>
      </c>
    </row>
    <row r="303">
      <c r="B303">
        <f>[1]资金台帐!B303&amp;""</f>
      </c>
      <c r="H303">
        <f>[1]资金台帐!H303&amp;""</f>
      </c>
      <c r="J303">
        <f>[1]资金台帐!J303&amp;""</f>
      </c>
      <c r="N303">
        <f>[1]资金台帐!N303</f>
      </c>
      <c r="O303">
        <f>[1]资金台帐!O303&amp;""</f>
      </c>
      <c r="P303">
        <f>[1]资金台帐!P303&amp;""</f>
      </c>
      <c r="Q303">
        <f>[1]资金台帐!Q303&amp;""</f>
      </c>
      <c r="T303">
        <f>[1]资金台帐!T303&amp;""</f>
      </c>
      <c r="U303">
        <f>[1]资金台帐!U303&amp;""</f>
      </c>
      <c r="W303">
        <f>[1]资金台帐!W303&amp;""</f>
      </c>
      <c r="X303">
        <f>[1]资金台帐!X303&amp;""</f>
      </c>
      <c r="AB303">
        <f>[1]资金台帐!AB303</f>
        <v>0</v>
      </c>
      <c r="AC303">
        <f>[1]资金台帐!AC303</f>
        <v>0</v>
      </c>
      <c r="AD303">
        <f>[1]资金台帐!AD303</f>
        <v>0</v>
      </c>
      <c r="AJ303">
        <f>[1]资金台帐!AJ303</f>
        <v>0</v>
      </c>
      <c r="AK303">
        <f>[1]资金台帐!AK303</f>
        <v>0</v>
      </c>
      <c r="BA303" s="22">
        <f t="shared" si="0"/>
      </c>
    </row>
    <row r="304">
      <c r="B304">
        <f>[1]资金台帐!B304&amp;""</f>
      </c>
      <c r="H304">
        <f>[1]资金台帐!H304&amp;""</f>
      </c>
      <c r="J304">
        <f>[1]资金台帐!J304&amp;""</f>
      </c>
      <c r="N304">
        <f>[1]资金台帐!N304</f>
      </c>
      <c r="O304">
        <f>[1]资金台帐!O304&amp;""</f>
      </c>
      <c r="P304">
        <f>[1]资金台帐!P304&amp;""</f>
      </c>
      <c r="Q304">
        <f>[1]资金台帐!Q304&amp;""</f>
      </c>
      <c r="T304">
        <f>[1]资金台帐!T304&amp;""</f>
      </c>
      <c r="U304">
        <f>[1]资金台帐!U304&amp;""</f>
      </c>
      <c r="W304">
        <f>[1]资金台帐!W304&amp;""</f>
      </c>
      <c r="X304">
        <f>[1]资金台帐!X304&amp;""</f>
      </c>
      <c r="AB304">
        <f>[1]资金台帐!AB304</f>
        <v>0</v>
      </c>
      <c r="AC304">
        <f>[1]资金台帐!AC304</f>
        <v>0</v>
      </c>
      <c r="AD304">
        <f>[1]资金台帐!AD304</f>
        <v>0</v>
      </c>
      <c r="AJ304">
        <f>[1]资金台帐!AJ304</f>
        <v>0</v>
      </c>
      <c r="AK304">
        <f>[1]资金台帐!AK304</f>
        <v>0</v>
      </c>
      <c r="BA304" s="22">
        <f t="shared" si="0"/>
      </c>
    </row>
    <row r="305">
      <c r="B305">
        <f>[1]资金台帐!B305&amp;""</f>
      </c>
      <c r="H305">
        <f>[1]资金台帐!H305&amp;""</f>
      </c>
      <c r="J305">
        <f>[1]资金台帐!J305&amp;""</f>
      </c>
      <c r="N305">
        <f>[1]资金台帐!N305</f>
      </c>
      <c r="O305">
        <f>[1]资金台帐!O305&amp;""</f>
      </c>
      <c r="P305">
        <f>[1]资金台帐!P305&amp;""</f>
      </c>
      <c r="Q305">
        <f>[1]资金台帐!Q305&amp;""</f>
      </c>
      <c r="T305">
        <f>[1]资金台帐!T305&amp;""</f>
      </c>
      <c r="U305">
        <f>[1]资金台帐!U305&amp;""</f>
      </c>
      <c r="W305">
        <f>[1]资金台帐!W305&amp;""</f>
      </c>
      <c r="X305">
        <f>[1]资金台帐!X305&amp;""</f>
      </c>
      <c r="AB305">
        <f>[1]资金台帐!AB305</f>
        <v>0</v>
      </c>
      <c r="AC305">
        <f>[1]资金台帐!AC305</f>
        <v>0</v>
      </c>
      <c r="AD305">
        <f>[1]资金台帐!AD305</f>
        <v>0</v>
      </c>
      <c r="AJ305">
        <f>[1]资金台帐!AJ305</f>
        <v>0</v>
      </c>
      <c r="AK305">
        <f>[1]资金台帐!AK305</f>
        <v>0</v>
      </c>
      <c r="BA305" s="22">
        <f t="shared" si="0"/>
      </c>
    </row>
    <row r="306">
      <c r="B306">
        <f>[1]资金台帐!B306&amp;""</f>
      </c>
      <c r="H306">
        <f>[1]资金台帐!H306&amp;""</f>
      </c>
      <c r="J306">
        <f>[1]资金台帐!J306&amp;""</f>
      </c>
      <c r="N306">
        <f>[1]资金台帐!N306</f>
      </c>
      <c r="O306">
        <f>[1]资金台帐!O306&amp;""</f>
      </c>
      <c r="P306">
        <f>[1]资金台帐!P306&amp;""</f>
      </c>
      <c r="Q306">
        <f>[1]资金台帐!Q306&amp;""</f>
      </c>
      <c r="T306">
        <f>[1]资金台帐!T306&amp;""</f>
      </c>
      <c r="U306">
        <f>[1]资金台帐!U306&amp;""</f>
      </c>
      <c r="W306">
        <f>[1]资金台帐!W306&amp;""</f>
      </c>
      <c r="X306">
        <f>[1]资金台帐!X306&amp;""</f>
      </c>
      <c r="AB306">
        <f>[1]资金台帐!AB306</f>
        <v>0</v>
      </c>
      <c r="AC306">
        <f>[1]资金台帐!AC306</f>
        <v>0</v>
      </c>
      <c r="AD306">
        <f>[1]资金台帐!AD306</f>
        <v>0</v>
      </c>
      <c r="AJ306">
        <f>[1]资金台帐!AJ306</f>
        <v>0</v>
      </c>
      <c r="AK306">
        <f>[1]资金台帐!AK306</f>
        <v>0</v>
      </c>
      <c r="BA306" s="22">
        <f t="shared" si="0"/>
      </c>
    </row>
    <row r="307">
      <c r="B307">
        <f>[1]资金台帐!B307&amp;""</f>
      </c>
      <c r="H307">
        <f>[1]资金台帐!H307&amp;""</f>
      </c>
      <c r="J307">
        <f>[1]资金台帐!J307&amp;""</f>
      </c>
      <c r="N307">
        <f>[1]资金台帐!N307</f>
      </c>
      <c r="O307">
        <f>[1]资金台帐!O307&amp;""</f>
      </c>
      <c r="P307">
        <f>[1]资金台帐!P307&amp;""</f>
      </c>
      <c r="Q307">
        <f>[1]资金台帐!Q307&amp;""</f>
      </c>
      <c r="T307">
        <f>[1]资金台帐!T307&amp;""</f>
      </c>
      <c r="U307">
        <f>[1]资金台帐!U307&amp;""</f>
      </c>
      <c r="W307">
        <f>[1]资金台帐!W307&amp;""</f>
      </c>
      <c r="X307">
        <f>[1]资金台帐!X307&amp;""</f>
      </c>
      <c r="AB307">
        <f>[1]资金台帐!AB307</f>
        <v>0</v>
      </c>
      <c r="AC307">
        <f>[1]资金台帐!AC307</f>
        <v>0</v>
      </c>
      <c r="AD307">
        <f>[1]资金台帐!AD307</f>
        <v>0</v>
      </c>
      <c r="AJ307">
        <f>[1]资金台帐!AJ307</f>
        <v>0</v>
      </c>
      <c r="AK307">
        <f>[1]资金台帐!AK307</f>
        <v>0</v>
      </c>
      <c r="BA307" s="22">
        <f t="shared" si="0"/>
      </c>
    </row>
    <row r="308">
      <c r="B308">
        <f>[1]资金台帐!B308&amp;""</f>
      </c>
      <c r="H308">
        <f>[1]资金台帐!H308&amp;""</f>
      </c>
      <c r="J308">
        <f>[1]资金台帐!J308&amp;""</f>
      </c>
      <c r="N308">
        <f>[1]资金台帐!N308</f>
      </c>
      <c r="O308">
        <f>[1]资金台帐!O308&amp;""</f>
      </c>
      <c r="P308">
        <f>[1]资金台帐!P308&amp;""</f>
      </c>
      <c r="Q308">
        <f>[1]资金台帐!Q308&amp;""</f>
      </c>
      <c r="T308">
        <f>[1]资金台帐!T308&amp;""</f>
      </c>
      <c r="U308">
        <f>[1]资金台帐!U308&amp;""</f>
      </c>
      <c r="W308">
        <f>[1]资金台帐!W308&amp;""</f>
      </c>
      <c r="X308">
        <f>[1]资金台帐!X308&amp;""</f>
      </c>
      <c r="AB308">
        <f>[1]资金台帐!AB308</f>
        <v>0</v>
      </c>
      <c r="AC308">
        <f>[1]资金台帐!AC308</f>
        <v>0</v>
      </c>
      <c r="AD308">
        <f>[1]资金台帐!AD308</f>
        <v>0</v>
      </c>
      <c r="AJ308">
        <f>[1]资金台帐!AJ308</f>
        <v>0</v>
      </c>
      <c r="AK308">
        <f>[1]资金台帐!AK308</f>
        <v>0</v>
      </c>
      <c r="BA308" s="22">
        <f t="shared" si="0"/>
      </c>
    </row>
    <row r="309">
      <c r="B309">
        <f>[1]资金台帐!B309&amp;""</f>
      </c>
      <c r="H309">
        <f>[1]资金台帐!H309&amp;""</f>
      </c>
      <c r="J309">
        <f>[1]资金台帐!J309&amp;""</f>
      </c>
      <c r="N309">
        <f>[1]资金台帐!N309</f>
      </c>
      <c r="O309">
        <f>[1]资金台帐!O309&amp;""</f>
      </c>
      <c r="P309">
        <f>[1]资金台帐!P309&amp;""</f>
      </c>
      <c r="Q309">
        <f>[1]资金台帐!Q309&amp;""</f>
      </c>
      <c r="T309">
        <f>[1]资金台帐!T309&amp;""</f>
      </c>
      <c r="U309">
        <f>[1]资金台帐!U309&amp;""</f>
      </c>
      <c r="W309">
        <f>[1]资金台帐!W309&amp;""</f>
      </c>
      <c r="X309">
        <f>[1]资金台帐!X309&amp;""</f>
      </c>
      <c r="AB309">
        <f>[1]资金台帐!AB309</f>
        <v>0</v>
      </c>
      <c r="AC309">
        <f>[1]资金台帐!AC309</f>
        <v>0</v>
      </c>
      <c r="AD309">
        <f>[1]资金台帐!AD309</f>
        <v>0</v>
      </c>
      <c r="AJ309">
        <f>[1]资金台帐!AJ309</f>
        <v>0</v>
      </c>
      <c r="AK309">
        <f>[1]资金台帐!AK309</f>
        <v>0</v>
      </c>
      <c r="BA309" s="22">
        <f t="shared" si="0"/>
      </c>
    </row>
    <row r="310">
      <c r="B310">
        <f>[1]资金台帐!B310&amp;""</f>
      </c>
      <c r="H310">
        <f>[1]资金台帐!H310&amp;""</f>
      </c>
      <c r="J310">
        <f>[1]资金台帐!J310&amp;""</f>
      </c>
      <c r="N310">
        <f>[1]资金台帐!N310</f>
      </c>
      <c r="O310">
        <f>[1]资金台帐!O310&amp;""</f>
      </c>
      <c r="P310">
        <f>[1]资金台帐!P310&amp;""</f>
      </c>
      <c r="Q310">
        <f>[1]资金台帐!Q310&amp;""</f>
      </c>
      <c r="T310">
        <f>[1]资金台帐!T310&amp;""</f>
      </c>
      <c r="U310">
        <f>[1]资金台帐!U310&amp;""</f>
      </c>
      <c r="W310">
        <f>[1]资金台帐!W310&amp;""</f>
      </c>
      <c r="X310">
        <f>[1]资金台帐!X310&amp;""</f>
      </c>
      <c r="AB310">
        <f>[1]资金台帐!AB310</f>
        <v>0</v>
      </c>
      <c r="AC310">
        <f>[1]资金台帐!AC310</f>
        <v>0</v>
      </c>
      <c r="AD310">
        <f>[1]资金台帐!AD310</f>
        <v>0</v>
      </c>
      <c r="AJ310">
        <f>[1]资金台帐!AJ310</f>
        <v>0</v>
      </c>
      <c r="AK310">
        <f>[1]资金台帐!AK310</f>
        <v>0</v>
      </c>
      <c r="BA310" s="22">
        <f t="shared" si="0"/>
      </c>
    </row>
    <row r="311">
      <c r="B311">
        <f>[1]资金台帐!B311&amp;""</f>
      </c>
      <c r="H311">
        <f>[1]资金台帐!H311&amp;""</f>
      </c>
      <c r="J311">
        <f>[1]资金台帐!J311&amp;""</f>
      </c>
      <c r="N311">
        <f>[1]资金台帐!N311</f>
      </c>
      <c r="O311">
        <f>[1]资金台帐!O311&amp;""</f>
      </c>
      <c r="P311">
        <f>[1]资金台帐!P311&amp;""</f>
      </c>
      <c r="Q311">
        <f>[1]资金台帐!Q311&amp;""</f>
      </c>
      <c r="T311">
        <f>[1]资金台帐!T311&amp;""</f>
      </c>
      <c r="U311">
        <f>[1]资金台帐!U311&amp;""</f>
      </c>
      <c r="W311">
        <f>[1]资金台帐!W311&amp;""</f>
      </c>
      <c r="X311">
        <f>[1]资金台帐!X311&amp;""</f>
      </c>
      <c r="AB311">
        <f>[1]资金台帐!AB311</f>
        <v>0</v>
      </c>
      <c r="AC311">
        <f>[1]资金台帐!AC311</f>
        <v>0</v>
      </c>
      <c r="AD311">
        <f>[1]资金台帐!AD311</f>
        <v>0</v>
      </c>
      <c r="AJ311">
        <f>[1]资金台帐!AJ311</f>
        <v>0</v>
      </c>
      <c r="AK311">
        <f>[1]资金台帐!AK311</f>
        <v>0</v>
      </c>
      <c r="BA311" s="22">
        <f t="shared" si="0"/>
      </c>
    </row>
    <row r="312">
      <c r="B312">
        <f>[1]资金台帐!B312&amp;""</f>
      </c>
      <c r="H312">
        <f>[1]资金台帐!H312&amp;""</f>
      </c>
      <c r="J312">
        <f>[1]资金台帐!J312&amp;""</f>
      </c>
      <c r="N312">
        <f>[1]资金台帐!N312</f>
      </c>
      <c r="O312">
        <f>[1]资金台帐!O312&amp;""</f>
      </c>
      <c r="P312">
        <f>[1]资金台帐!P312&amp;""</f>
      </c>
      <c r="Q312">
        <f>[1]资金台帐!Q312&amp;""</f>
      </c>
      <c r="T312">
        <f>[1]资金台帐!T312&amp;""</f>
      </c>
      <c r="U312">
        <f>[1]资金台帐!U312&amp;""</f>
      </c>
      <c r="W312">
        <f>[1]资金台帐!W312&amp;""</f>
      </c>
      <c r="X312">
        <f>[1]资金台帐!X312&amp;""</f>
      </c>
      <c r="AB312">
        <f>[1]资金台帐!AB312</f>
        <v>0</v>
      </c>
      <c r="AC312">
        <f>[1]资金台帐!AC312</f>
        <v>0</v>
      </c>
      <c r="AD312">
        <f>[1]资金台帐!AD312</f>
        <v>0</v>
      </c>
      <c r="AJ312">
        <f>[1]资金台帐!AJ312</f>
        <v>0</v>
      </c>
      <c r="AK312">
        <f>[1]资金台帐!AK312</f>
        <v>0</v>
      </c>
      <c r="BA312" s="22">
        <f t="shared" si="0"/>
      </c>
    </row>
    <row r="313">
      <c r="B313">
        <f>[1]资金台帐!B313&amp;""</f>
      </c>
      <c r="H313">
        <f>[1]资金台帐!H313&amp;""</f>
      </c>
      <c r="J313">
        <f>[1]资金台帐!J313&amp;""</f>
      </c>
      <c r="N313">
        <f>[1]资金台帐!N313</f>
      </c>
      <c r="O313">
        <f>[1]资金台帐!O313&amp;""</f>
      </c>
      <c r="P313">
        <f>[1]资金台帐!P313&amp;""</f>
      </c>
      <c r="Q313">
        <f>[1]资金台帐!Q313&amp;""</f>
      </c>
      <c r="T313">
        <f>[1]资金台帐!T313&amp;""</f>
      </c>
      <c r="U313">
        <f>[1]资金台帐!U313&amp;""</f>
      </c>
      <c r="W313">
        <f>[1]资金台帐!W313&amp;""</f>
      </c>
      <c r="X313">
        <f>[1]资金台帐!X313&amp;""</f>
      </c>
      <c r="AB313">
        <f>[1]资金台帐!AB313</f>
        <v>0</v>
      </c>
      <c r="AC313">
        <f>[1]资金台帐!AC313</f>
        <v>0</v>
      </c>
      <c r="AD313">
        <f>[1]资金台帐!AD313</f>
        <v>0</v>
      </c>
      <c r="AJ313">
        <f>[1]资金台帐!AJ313</f>
        <v>0</v>
      </c>
      <c r="AK313">
        <f>[1]资金台帐!AK313</f>
        <v>0</v>
      </c>
      <c r="BA313" s="22">
        <f t="shared" si="0"/>
      </c>
    </row>
    <row r="314">
      <c r="B314">
        <f>[1]资金台帐!B314&amp;""</f>
      </c>
      <c r="H314">
        <f>[1]资金台帐!H314&amp;""</f>
      </c>
      <c r="J314">
        <f>[1]资金台帐!J314&amp;""</f>
      </c>
      <c r="N314">
        <f>[1]资金台帐!N314</f>
      </c>
      <c r="O314">
        <f>[1]资金台帐!O314&amp;""</f>
      </c>
      <c r="P314">
        <f>[1]资金台帐!P314&amp;""</f>
      </c>
      <c r="Q314">
        <f>[1]资金台帐!Q314&amp;""</f>
      </c>
      <c r="T314">
        <f>[1]资金台帐!T314&amp;""</f>
      </c>
      <c r="U314">
        <f>[1]资金台帐!U314&amp;""</f>
      </c>
      <c r="W314">
        <f>[1]资金台帐!W314&amp;""</f>
      </c>
      <c r="X314">
        <f>[1]资金台帐!X314&amp;""</f>
      </c>
      <c r="AB314">
        <f>[1]资金台帐!AB314</f>
        <v>0</v>
      </c>
      <c r="AC314">
        <f>[1]资金台帐!AC314</f>
        <v>0</v>
      </c>
      <c r="AD314">
        <f>[1]资金台帐!AD314</f>
        <v>0</v>
      </c>
      <c r="AJ314">
        <f>[1]资金台帐!AJ314</f>
        <v>0</v>
      </c>
      <c r="AK314">
        <f>[1]资金台帐!AK314</f>
        <v>0</v>
      </c>
      <c r="BA314" s="22">
        <f t="shared" si="0"/>
      </c>
    </row>
    <row r="315">
      <c r="B315">
        <f>[1]资金台帐!B315&amp;""</f>
      </c>
      <c r="H315">
        <f>[1]资金台帐!H315&amp;""</f>
      </c>
      <c r="J315">
        <f>[1]资金台帐!J315&amp;""</f>
      </c>
      <c r="N315">
        <f>[1]资金台帐!N315</f>
      </c>
      <c r="O315">
        <f>[1]资金台帐!O315&amp;""</f>
      </c>
      <c r="P315">
        <f>[1]资金台帐!P315&amp;""</f>
      </c>
      <c r="Q315">
        <f>[1]资金台帐!Q315&amp;""</f>
      </c>
      <c r="T315">
        <f>[1]资金台帐!T315&amp;""</f>
      </c>
      <c r="U315">
        <f>[1]资金台帐!U315&amp;""</f>
      </c>
      <c r="W315">
        <f>[1]资金台帐!W315&amp;""</f>
      </c>
      <c r="X315">
        <f>[1]资金台帐!X315&amp;""</f>
      </c>
      <c r="AB315">
        <f>[1]资金台帐!AB315</f>
        <v>0</v>
      </c>
      <c r="AC315">
        <f>[1]资金台帐!AC315</f>
        <v>0</v>
      </c>
      <c r="AD315">
        <f>[1]资金台帐!AD315</f>
        <v>0</v>
      </c>
      <c r="AJ315">
        <f>[1]资金台帐!AJ315</f>
        <v>0</v>
      </c>
      <c r="AK315">
        <f>[1]资金台帐!AK315</f>
        <v>0</v>
      </c>
      <c r="BA315" s="22">
        <f t="shared" si="0"/>
      </c>
    </row>
    <row r="316">
      <c r="B316">
        <f>[1]资金台帐!B316&amp;""</f>
      </c>
      <c r="H316">
        <f>[1]资金台帐!H316&amp;""</f>
      </c>
      <c r="J316">
        <f>[1]资金台帐!J316&amp;""</f>
      </c>
      <c r="N316">
        <f>[1]资金台帐!N316</f>
      </c>
      <c r="O316">
        <f>[1]资金台帐!O316&amp;""</f>
      </c>
      <c r="P316">
        <f>[1]资金台帐!P316&amp;""</f>
      </c>
      <c r="Q316">
        <f>[1]资金台帐!Q316&amp;""</f>
      </c>
      <c r="T316">
        <f>[1]资金台帐!T316&amp;""</f>
      </c>
      <c r="U316">
        <f>[1]资金台帐!U316&amp;""</f>
      </c>
      <c r="W316">
        <f>[1]资金台帐!W316&amp;""</f>
      </c>
      <c r="X316">
        <f>[1]资金台帐!X316&amp;""</f>
      </c>
      <c r="AB316">
        <f>[1]资金台帐!AB316</f>
        <v>0</v>
      </c>
      <c r="AC316">
        <f>[1]资金台帐!AC316</f>
        <v>0</v>
      </c>
      <c r="AD316">
        <f>[1]资金台帐!AD316</f>
        <v>0</v>
      </c>
      <c r="AJ316">
        <f>[1]资金台帐!AJ316</f>
        <v>0</v>
      </c>
      <c r="AK316">
        <f>[1]资金台帐!AK316</f>
        <v>0</v>
      </c>
      <c r="BA316" s="22">
        <f t="shared" si="0"/>
      </c>
    </row>
    <row r="317">
      <c r="B317">
        <f>[1]资金台帐!B317&amp;""</f>
      </c>
      <c r="H317">
        <f>[1]资金台帐!H317&amp;""</f>
      </c>
      <c r="J317">
        <f>[1]资金台帐!J317&amp;""</f>
      </c>
      <c r="N317">
        <f>[1]资金台帐!N317</f>
      </c>
      <c r="O317">
        <f>[1]资金台帐!O317&amp;""</f>
      </c>
      <c r="P317">
        <f>[1]资金台帐!P317&amp;""</f>
      </c>
      <c r="Q317">
        <f>[1]资金台帐!Q317&amp;""</f>
      </c>
      <c r="T317">
        <f>[1]资金台帐!T317&amp;""</f>
      </c>
      <c r="U317">
        <f>[1]资金台帐!U317&amp;""</f>
      </c>
      <c r="W317">
        <f>[1]资金台帐!W317&amp;""</f>
      </c>
      <c r="X317">
        <f>[1]资金台帐!X317&amp;""</f>
      </c>
      <c r="AB317">
        <f>[1]资金台帐!AB317</f>
        <v>0</v>
      </c>
      <c r="AC317">
        <f>[1]资金台帐!AC317</f>
        <v>0</v>
      </c>
      <c r="AD317">
        <f>[1]资金台帐!AD317</f>
        <v>0</v>
      </c>
      <c r="AJ317">
        <f>[1]资金台帐!AJ317</f>
        <v>0</v>
      </c>
      <c r="AK317">
        <f>[1]资金台帐!AK317</f>
        <v>0</v>
      </c>
      <c r="BA317" s="22">
        <f t="shared" si="0"/>
      </c>
    </row>
    <row r="318">
      <c r="B318">
        <f>[1]资金台帐!B318&amp;""</f>
      </c>
      <c r="H318">
        <f>[1]资金台帐!H318&amp;""</f>
      </c>
      <c r="J318">
        <f>[1]资金台帐!J318&amp;""</f>
      </c>
      <c r="N318">
        <f>[1]资金台帐!N318</f>
      </c>
      <c r="O318">
        <f>[1]资金台帐!O318&amp;""</f>
      </c>
      <c r="P318">
        <f>[1]资金台帐!P318&amp;""</f>
      </c>
      <c r="Q318">
        <f>[1]资金台帐!Q318&amp;""</f>
      </c>
      <c r="T318">
        <f>[1]资金台帐!T318&amp;""</f>
      </c>
      <c r="U318">
        <f>[1]资金台帐!U318&amp;""</f>
      </c>
      <c r="W318">
        <f>[1]资金台帐!W318&amp;""</f>
      </c>
      <c r="X318">
        <f>[1]资金台帐!X318&amp;""</f>
      </c>
      <c r="AB318">
        <f>[1]资金台帐!AB318</f>
        <v>0</v>
      </c>
      <c r="AC318">
        <f>[1]资金台帐!AC318</f>
        <v>0</v>
      </c>
      <c r="AD318">
        <f>[1]资金台帐!AD318</f>
        <v>0</v>
      </c>
      <c r="AJ318">
        <f>[1]资金台帐!AJ318</f>
        <v>0</v>
      </c>
      <c r="AK318">
        <f>[1]资金台帐!AK318</f>
        <v>0</v>
      </c>
      <c r="BA318" s="22">
        <f t="shared" si="0"/>
      </c>
    </row>
    <row r="319">
      <c r="B319">
        <f>[1]资金台帐!B319&amp;""</f>
      </c>
      <c r="H319">
        <f>[1]资金台帐!H319&amp;""</f>
      </c>
      <c r="J319">
        <f>[1]资金台帐!J319&amp;""</f>
      </c>
      <c r="N319">
        <f>[1]资金台帐!N319</f>
      </c>
      <c r="O319">
        <f>[1]资金台帐!O319&amp;""</f>
      </c>
      <c r="P319">
        <f>[1]资金台帐!P319&amp;""</f>
      </c>
      <c r="Q319">
        <f>[1]资金台帐!Q319&amp;""</f>
      </c>
      <c r="T319">
        <f>[1]资金台帐!T319&amp;""</f>
      </c>
      <c r="U319">
        <f>[1]资金台帐!U319&amp;""</f>
      </c>
      <c r="W319">
        <f>[1]资金台帐!W319&amp;""</f>
      </c>
      <c r="X319">
        <f>[1]资金台帐!X319&amp;""</f>
      </c>
      <c r="AB319">
        <f>[1]资金台帐!AB319</f>
        <v>0</v>
      </c>
      <c r="AC319">
        <f>[1]资金台帐!AC319</f>
        <v>0</v>
      </c>
      <c r="AD319">
        <f>[1]资金台帐!AD319</f>
        <v>0</v>
      </c>
      <c r="AJ319">
        <f>[1]资金台帐!AJ319</f>
        <v>0</v>
      </c>
      <c r="AK319">
        <f>[1]资金台帐!AK319</f>
        <v>0</v>
      </c>
      <c r="BA319" s="22">
        <f t="shared" si="0"/>
      </c>
    </row>
    <row r="320">
      <c r="B320">
        <f>[1]资金台帐!B320&amp;""</f>
      </c>
      <c r="H320">
        <f>[1]资金台帐!H320&amp;""</f>
      </c>
      <c r="J320">
        <f>[1]资金台帐!J320&amp;""</f>
      </c>
      <c r="N320">
        <f>[1]资金台帐!N320</f>
      </c>
      <c r="O320">
        <f>[1]资金台帐!O320&amp;""</f>
      </c>
      <c r="P320">
        <f>[1]资金台帐!P320&amp;""</f>
      </c>
      <c r="Q320">
        <f>[1]资金台帐!Q320&amp;""</f>
      </c>
      <c r="T320">
        <f>[1]资金台帐!T320&amp;""</f>
      </c>
      <c r="U320">
        <f>[1]资金台帐!U320&amp;""</f>
      </c>
      <c r="W320">
        <f>[1]资金台帐!W320&amp;""</f>
      </c>
      <c r="X320">
        <f>[1]资金台帐!X320&amp;""</f>
      </c>
      <c r="AB320">
        <f>[1]资金台帐!AB320</f>
        <v>0</v>
      </c>
      <c r="AC320">
        <f>[1]资金台帐!AC320</f>
        <v>0</v>
      </c>
      <c r="AD320">
        <f>[1]资金台帐!AD320</f>
        <v>0</v>
      </c>
      <c r="AJ320">
        <f>[1]资金台帐!AJ320</f>
        <v>0</v>
      </c>
      <c r="AK320">
        <f>[1]资金台帐!AK320</f>
        <v>0</v>
      </c>
      <c r="BA320" s="22">
        <f t="shared" si="0"/>
      </c>
    </row>
    <row r="321">
      <c r="B321">
        <f>[1]资金台帐!B321&amp;""</f>
      </c>
      <c r="H321">
        <f>[1]资金台帐!H321&amp;""</f>
      </c>
      <c r="J321">
        <f>[1]资金台帐!J321&amp;""</f>
      </c>
      <c r="N321">
        <f>[1]资金台帐!N321</f>
      </c>
      <c r="O321">
        <f>[1]资金台帐!O321&amp;""</f>
      </c>
      <c r="P321">
        <f>[1]资金台帐!P321&amp;""</f>
      </c>
      <c r="Q321">
        <f>[1]资金台帐!Q321&amp;""</f>
      </c>
      <c r="T321">
        <f>[1]资金台帐!T321&amp;""</f>
      </c>
      <c r="U321">
        <f>[1]资金台帐!U321&amp;""</f>
      </c>
      <c r="W321">
        <f>[1]资金台帐!W321&amp;""</f>
      </c>
      <c r="X321">
        <f>[1]资金台帐!X321&amp;""</f>
      </c>
      <c r="AB321">
        <f>[1]资金台帐!AB321</f>
        <v>0</v>
      </c>
      <c r="AC321">
        <f>[1]资金台帐!AC321</f>
        <v>0</v>
      </c>
      <c r="AD321">
        <f>[1]资金台帐!AD321</f>
        <v>0</v>
      </c>
      <c r="AJ321">
        <f>[1]资金台帐!AJ321</f>
        <v>0</v>
      </c>
      <c r="AK321">
        <f>[1]资金台帐!AK321</f>
        <v>0</v>
      </c>
      <c r="BA321" s="22">
        <f t="shared" si="0"/>
      </c>
    </row>
    <row r="322">
      <c r="B322">
        <f>[1]资金台帐!B322&amp;""</f>
      </c>
      <c r="H322">
        <f>[1]资金台帐!H322&amp;""</f>
      </c>
      <c r="J322">
        <f>[1]资金台帐!J322&amp;""</f>
      </c>
      <c r="N322">
        <f>[1]资金台帐!N322</f>
      </c>
      <c r="O322">
        <f>[1]资金台帐!O322&amp;""</f>
      </c>
      <c r="P322">
        <f>[1]资金台帐!P322&amp;""</f>
      </c>
      <c r="Q322">
        <f>[1]资金台帐!Q322&amp;""</f>
      </c>
      <c r="T322">
        <f>[1]资金台帐!T322&amp;""</f>
      </c>
      <c r="U322">
        <f>[1]资金台帐!U322&amp;""</f>
      </c>
      <c r="W322">
        <f>[1]资金台帐!W322&amp;""</f>
      </c>
      <c r="X322">
        <f>[1]资金台帐!X322&amp;""</f>
      </c>
      <c r="AB322">
        <f>[1]资金台帐!AB322</f>
        <v>0</v>
      </c>
      <c r="AC322">
        <f>[1]资金台帐!AC322</f>
        <v>0</v>
      </c>
      <c r="AD322">
        <f>[1]资金台帐!AD322</f>
        <v>0</v>
      </c>
      <c r="AJ322">
        <f>[1]资金台帐!AJ322</f>
        <v>0</v>
      </c>
      <c r="AK322">
        <f>[1]资金台帐!AK322</f>
        <v>0</v>
      </c>
      <c r="BA322" s="22">
        <f t="shared" si="0"/>
      </c>
    </row>
    <row r="323">
      <c r="B323">
        <f>[1]资金台帐!B323&amp;""</f>
      </c>
      <c r="H323">
        <f>[1]资金台帐!H323&amp;""</f>
      </c>
      <c r="J323">
        <f>[1]资金台帐!J323&amp;""</f>
      </c>
      <c r="N323">
        <f>[1]资金台帐!N323</f>
      </c>
      <c r="O323">
        <f>[1]资金台帐!O323&amp;""</f>
      </c>
      <c r="P323">
        <f>[1]资金台帐!P323&amp;""</f>
      </c>
      <c r="Q323">
        <f>[1]资金台帐!Q323&amp;""</f>
      </c>
      <c r="T323">
        <f>[1]资金台帐!T323&amp;""</f>
      </c>
      <c r="U323">
        <f>[1]资金台帐!U323&amp;""</f>
      </c>
      <c r="W323">
        <f>[1]资金台帐!W323&amp;""</f>
      </c>
      <c r="X323">
        <f>[1]资金台帐!X323&amp;""</f>
      </c>
      <c r="AB323">
        <f>[1]资金台帐!AB323</f>
        <v>0</v>
      </c>
      <c r="AC323">
        <f>[1]资金台帐!AC323</f>
        <v>0</v>
      </c>
      <c r="AD323">
        <f>[1]资金台帐!AD323</f>
        <v>0</v>
      </c>
      <c r="AJ323">
        <f>[1]资金台帐!AJ323</f>
        <v>0</v>
      </c>
      <c r="AK323">
        <f>[1]资金台帐!AK323</f>
        <v>0</v>
      </c>
      <c r="BA323" s="22">
        <f t="shared" si="0"/>
      </c>
    </row>
    <row r="324">
      <c r="B324">
        <f>[1]资金台帐!B324&amp;""</f>
      </c>
      <c r="H324">
        <f>[1]资金台帐!H324&amp;""</f>
      </c>
      <c r="J324">
        <f>[1]资金台帐!J324&amp;""</f>
      </c>
      <c r="N324">
        <f>[1]资金台帐!N324</f>
      </c>
      <c r="O324">
        <f>[1]资金台帐!O324&amp;""</f>
      </c>
      <c r="P324">
        <f>[1]资金台帐!P324&amp;""</f>
      </c>
      <c r="Q324">
        <f>[1]资金台帐!Q324&amp;""</f>
      </c>
      <c r="T324">
        <f>[1]资金台帐!T324&amp;""</f>
      </c>
      <c r="U324">
        <f>[1]资金台帐!U324&amp;""</f>
      </c>
      <c r="W324">
        <f>[1]资金台帐!W324&amp;""</f>
      </c>
      <c r="X324">
        <f>[1]资金台帐!X324&amp;""</f>
      </c>
      <c r="AB324">
        <f>[1]资金台帐!AB324</f>
        <v>0</v>
      </c>
      <c r="AC324">
        <f>[1]资金台帐!AC324</f>
        <v>0</v>
      </c>
      <c r="AD324">
        <f>[1]资金台帐!AD324</f>
        <v>0</v>
      </c>
      <c r="AJ324">
        <f>[1]资金台帐!AJ324</f>
        <v>0</v>
      </c>
      <c r="AK324">
        <f>[1]资金台帐!AK324</f>
        <v>0</v>
      </c>
      <c r="BA324" s="22">
        <f t="shared" si="0"/>
      </c>
    </row>
    <row r="325">
      <c r="B325">
        <f>[1]资金台帐!B325&amp;""</f>
      </c>
      <c r="H325">
        <f>[1]资金台帐!H325&amp;""</f>
      </c>
      <c r="J325">
        <f>[1]资金台帐!J325&amp;""</f>
      </c>
      <c r="N325">
        <f>[1]资金台帐!N325</f>
      </c>
      <c r="O325">
        <f>[1]资金台帐!O325&amp;""</f>
      </c>
      <c r="P325">
        <f>[1]资金台帐!P325&amp;""</f>
      </c>
      <c r="Q325">
        <f>[1]资金台帐!Q325&amp;""</f>
      </c>
      <c r="T325">
        <f>[1]资金台帐!T325&amp;""</f>
      </c>
      <c r="U325">
        <f>[1]资金台帐!U325&amp;""</f>
      </c>
      <c r="W325">
        <f>[1]资金台帐!W325&amp;""</f>
      </c>
      <c r="X325">
        <f>[1]资金台帐!X325&amp;""</f>
      </c>
      <c r="AB325">
        <f>[1]资金台帐!AB325</f>
        <v>0</v>
      </c>
      <c r="AC325">
        <f>[1]资金台帐!AC325</f>
        <v>0</v>
      </c>
      <c r="AD325">
        <f>[1]资金台帐!AD325</f>
        <v>0</v>
      </c>
      <c r="AJ325">
        <f>[1]资金台帐!AJ325</f>
        <v>0</v>
      </c>
      <c r="AK325">
        <f>[1]资金台帐!AK325</f>
        <v>0</v>
      </c>
      <c r="BA325" s="22">
        <f t="shared" si="0"/>
      </c>
    </row>
    <row r="326">
      <c r="B326">
        <f>[1]资金台帐!B326&amp;""</f>
      </c>
      <c r="H326">
        <f>[1]资金台帐!H326&amp;""</f>
      </c>
      <c r="J326">
        <f>[1]资金台帐!J326&amp;""</f>
      </c>
      <c r="N326">
        <f>[1]资金台帐!N326</f>
      </c>
      <c r="O326">
        <f>[1]资金台帐!O326&amp;""</f>
      </c>
      <c r="P326">
        <f>[1]资金台帐!P326&amp;""</f>
      </c>
      <c r="Q326">
        <f>[1]资金台帐!Q326&amp;""</f>
      </c>
      <c r="T326">
        <f>[1]资金台帐!T326&amp;""</f>
      </c>
      <c r="U326">
        <f>[1]资金台帐!U326&amp;""</f>
      </c>
      <c r="W326">
        <f>[1]资金台帐!W326&amp;""</f>
      </c>
      <c r="X326">
        <f>[1]资金台帐!X326&amp;""</f>
      </c>
      <c r="AB326">
        <f>[1]资金台帐!AB326</f>
        <v>0</v>
      </c>
      <c r="AC326">
        <f>[1]资金台帐!AC326</f>
        <v>0</v>
      </c>
      <c r="AD326">
        <f>[1]资金台帐!AD326</f>
        <v>0</v>
      </c>
      <c r="AJ326">
        <f>[1]资金台帐!AJ326</f>
        <v>0</v>
      </c>
      <c r="AK326">
        <f>[1]资金台帐!AK326</f>
        <v>0</v>
      </c>
      <c r="BA326" s="22">
        <f t="shared" si="0"/>
      </c>
    </row>
    <row r="327">
      <c r="B327">
        <f>[1]资金台帐!B327&amp;""</f>
      </c>
      <c r="H327">
        <f>[1]资金台帐!H327&amp;""</f>
      </c>
      <c r="J327">
        <f>[1]资金台帐!J327&amp;""</f>
      </c>
      <c r="N327">
        <f>[1]资金台帐!N327</f>
      </c>
      <c r="O327">
        <f>[1]资金台帐!O327&amp;""</f>
      </c>
      <c r="P327">
        <f>[1]资金台帐!P327&amp;""</f>
      </c>
      <c r="Q327">
        <f>[1]资金台帐!Q327&amp;""</f>
      </c>
      <c r="T327">
        <f>[1]资金台帐!T327&amp;""</f>
      </c>
      <c r="U327">
        <f>[1]资金台帐!U327&amp;""</f>
      </c>
      <c r="W327">
        <f>[1]资金台帐!W327&amp;""</f>
      </c>
      <c r="X327">
        <f>[1]资金台帐!X327&amp;""</f>
      </c>
      <c r="AB327">
        <f>[1]资金台帐!AB327</f>
        <v>0</v>
      </c>
      <c r="AC327">
        <f>[1]资金台帐!AC327</f>
        <v>0</v>
      </c>
      <c r="AD327">
        <f>[1]资金台帐!AD327</f>
        <v>0</v>
      </c>
      <c r="AJ327">
        <f>[1]资金台帐!AJ327</f>
        <v>0</v>
      </c>
      <c r="AK327">
        <f>[1]资金台帐!AK327</f>
        <v>0</v>
      </c>
      <c r="BA327" s="22">
        <f t="shared" si="0"/>
      </c>
    </row>
    <row r="328">
      <c r="B328">
        <f>[1]资金台帐!B328&amp;""</f>
      </c>
      <c r="H328">
        <f>[1]资金台帐!H328&amp;""</f>
      </c>
      <c r="J328">
        <f>[1]资金台帐!J328&amp;""</f>
      </c>
      <c r="N328">
        <f>[1]资金台帐!N328</f>
      </c>
      <c r="O328">
        <f>[1]资金台帐!O328&amp;""</f>
      </c>
      <c r="P328">
        <f>[1]资金台帐!P328&amp;""</f>
      </c>
      <c r="Q328">
        <f>[1]资金台帐!Q328&amp;""</f>
      </c>
      <c r="T328">
        <f>[1]资金台帐!T328&amp;""</f>
      </c>
      <c r="U328">
        <f>[1]资金台帐!U328&amp;""</f>
      </c>
      <c r="W328">
        <f>[1]资金台帐!W328&amp;""</f>
      </c>
      <c r="X328">
        <f>[1]资金台帐!X328&amp;""</f>
      </c>
      <c r="AB328">
        <f>[1]资金台帐!AB328</f>
        <v>0</v>
      </c>
      <c r="AC328">
        <f>[1]资金台帐!AC328</f>
        <v>0</v>
      </c>
      <c r="AD328">
        <f>[1]资金台帐!AD328</f>
        <v>0</v>
      </c>
      <c r="AJ328">
        <f>[1]资金台帐!AJ328</f>
        <v>0</v>
      </c>
      <c r="AK328">
        <f>[1]资金台帐!AK328</f>
        <v>0</v>
      </c>
      <c r="BA328" s="22">
        <f t="shared" si="0"/>
      </c>
    </row>
    <row r="329">
      <c r="B329">
        <f>[1]资金台帐!B329&amp;""</f>
      </c>
      <c r="H329">
        <f>[1]资金台帐!H329&amp;""</f>
      </c>
      <c r="J329">
        <f>[1]资金台帐!J329&amp;""</f>
      </c>
      <c r="N329">
        <f>[1]资金台帐!N329</f>
      </c>
      <c r="O329">
        <f>[1]资金台帐!O329&amp;""</f>
      </c>
      <c r="P329">
        <f>[1]资金台帐!P329&amp;""</f>
      </c>
      <c r="Q329">
        <f>[1]资金台帐!Q329&amp;""</f>
      </c>
      <c r="T329">
        <f>[1]资金台帐!T329&amp;""</f>
      </c>
      <c r="U329">
        <f>[1]资金台帐!U329&amp;""</f>
      </c>
      <c r="W329">
        <f>[1]资金台帐!W329&amp;""</f>
      </c>
      <c r="X329">
        <f>[1]资金台帐!X329&amp;""</f>
      </c>
      <c r="AB329">
        <f>[1]资金台帐!AB329</f>
        <v>0</v>
      </c>
      <c r="AC329">
        <f>[1]资金台帐!AC329</f>
        <v>0</v>
      </c>
      <c r="AD329">
        <f>[1]资金台帐!AD329</f>
        <v>0</v>
      </c>
      <c r="AJ329">
        <f>[1]资金台帐!AJ329</f>
        <v>0</v>
      </c>
      <c r="AK329">
        <f>[1]资金台帐!AK329</f>
        <v>0</v>
      </c>
      <c r="BA329" s="22">
        <f t="shared" si="0"/>
      </c>
    </row>
    <row r="330">
      <c r="B330">
        <f>[1]资金台帐!B330&amp;""</f>
      </c>
      <c r="H330">
        <f>[1]资金台帐!H330&amp;""</f>
      </c>
      <c r="J330">
        <f>[1]资金台帐!J330&amp;""</f>
      </c>
      <c r="N330">
        <f>[1]资金台帐!N330</f>
      </c>
      <c r="O330">
        <f>[1]资金台帐!O330&amp;""</f>
      </c>
      <c r="P330">
        <f>[1]资金台帐!P330&amp;""</f>
      </c>
      <c r="Q330">
        <f>[1]资金台帐!Q330&amp;""</f>
      </c>
      <c r="T330">
        <f>[1]资金台帐!T330&amp;""</f>
      </c>
      <c r="U330">
        <f>[1]资金台帐!U330&amp;""</f>
      </c>
      <c r="W330">
        <f>[1]资金台帐!W330&amp;""</f>
      </c>
      <c r="X330">
        <f>[1]资金台帐!X330&amp;""</f>
      </c>
      <c r="AB330">
        <f>[1]资金台帐!AB330</f>
        <v>0</v>
      </c>
      <c r="AC330">
        <f>[1]资金台帐!AC330</f>
        <v>0</v>
      </c>
      <c r="AD330">
        <f>[1]资金台帐!AD330</f>
        <v>0</v>
      </c>
      <c r="AJ330">
        <f>[1]资金台帐!AJ330</f>
        <v>0</v>
      </c>
      <c r="AK330">
        <f>[1]资金台帐!AK330</f>
        <v>0</v>
      </c>
      <c r="BA330" s="22">
        <f t="shared" si="0"/>
      </c>
    </row>
    <row r="331">
      <c r="B331">
        <f>[1]资金台帐!B331&amp;""</f>
      </c>
      <c r="H331">
        <f>[1]资金台帐!H331&amp;""</f>
      </c>
      <c r="J331">
        <f>[1]资金台帐!J331&amp;""</f>
      </c>
      <c r="N331">
        <f>[1]资金台帐!N331</f>
      </c>
      <c r="O331">
        <f>[1]资金台帐!O331&amp;""</f>
      </c>
      <c r="P331">
        <f>[1]资金台帐!P331&amp;""</f>
      </c>
      <c r="Q331">
        <f>[1]资金台帐!Q331&amp;""</f>
      </c>
      <c r="T331">
        <f>[1]资金台帐!T331&amp;""</f>
      </c>
      <c r="U331">
        <f>[1]资金台帐!U331&amp;""</f>
      </c>
      <c r="W331">
        <f>[1]资金台帐!W331&amp;""</f>
      </c>
      <c r="X331">
        <f>[1]资金台帐!X331&amp;""</f>
      </c>
      <c r="AB331">
        <f>[1]资金台帐!AB331</f>
        <v>0</v>
      </c>
      <c r="AC331">
        <f>[1]资金台帐!AC331</f>
        <v>0</v>
      </c>
      <c r="AD331">
        <f>[1]资金台帐!AD331</f>
        <v>0</v>
      </c>
      <c r="AJ331">
        <f>[1]资金台帐!AJ331</f>
        <v>0</v>
      </c>
      <c r="AK331">
        <f>[1]资金台帐!AK331</f>
        <v>0</v>
      </c>
      <c r="BA331" s="22">
        <f t="shared" si="0"/>
      </c>
    </row>
    <row r="332">
      <c r="B332">
        <f>[1]资金台帐!B332&amp;""</f>
      </c>
      <c r="H332">
        <f>[1]资金台帐!H332&amp;""</f>
      </c>
      <c r="J332">
        <f>[1]资金台帐!J332&amp;""</f>
      </c>
      <c r="N332">
        <f>[1]资金台帐!N332</f>
      </c>
      <c r="O332">
        <f>[1]资金台帐!O332&amp;""</f>
      </c>
      <c r="P332">
        <f>[1]资金台帐!P332&amp;""</f>
      </c>
      <c r="Q332">
        <f>[1]资金台帐!Q332&amp;""</f>
      </c>
      <c r="T332">
        <f>[1]资金台帐!T332&amp;""</f>
      </c>
      <c r="U332">
        <f>[1]资金台帐!U332&amp;""</f>
      </c>
      <c r="W332">
        <f>[1]资金台帐!W332&amp;""</f>
      </c>
      <c r="X332">
        <f>[1]资金台帐!X332&amp;""</f>
      </c>
      <c r="AB332">
        <f>[1]资金台帐!AB332</f>
        <v>0</v>
      </c>
      <c r="AC332">
        <f>[1]资金台帐!AC332</f>
        <v>0</v>
      </c>
      <c r="AD332">
        <f>[1]资金台帐!AD332</f>
        <v>0</v>
      </c>
      <c r="AJ332">
        <f>[1]资金台帐!AJ332</f>
        <v>0</v>
      </c>
      <c r="AK332">
        <f>[1]资金台帐!AK332</f>
        <v>0</v>
      </c>
      <c r="BA332" s="22">
        <f t="shared" si="0"/>
      </c>
    </row>
    <row r="333">
      <c r="B333">
        <f>[1]资金台帐!B333&amp;""</f>
      </c>
      <c r="H333">
        <f>[1]资金台帐!H333&amp;""</f>
      </c>
      <c r="J333">
        <f>[1]资金台帐!J333&amp;""</f>
      </c>
      <c r="N333">
        <f>[1]资金台帐!N333</f>
      </c>
      <c r="O333">
        <f>[1]资金台帐!O333&amp;""</f>
      </c>
      <c r="P333">
        <f>[1]资金台帐!P333&amp;""</f>
      </c>
      <c r="Q333">
        <f>[1]资金台帐!Q333&amp;""</f>
      </c>
      <c r="T333">
        <f>[1]资金台帐!T333&amp;""</f>
      </c>
      <c r="U333">
        <f>[1]资金台帐!U333&amp;""</f>
      </c>
      <c r="W333">
        <f>[1]资金台帐!W333&amp;""</f>
      </c>
      <c r="X333">
        <f>[1]资金台帐!X333&amp;""</f>
      </c>
      <c r="AB333">
        <f>[1]资金台帐!AB333</f>
        <v>0</v>
      </c>
      <c r="AC333">
        <f>[1]资金台帐!AC333</f>
        <v>0</v>
      </c>
      <c r="AD333">
        <f>[1]资金台帐!AD333</f>
        <v>0</v>
      </c>
      <c r="AJ333">
        <f>[1]资金台帐!AJ333</f>
        <v>0</v>
      </c>
      <c r="AK333">
        <f>[1]资金台帐!AK333</f>
        <v>0</v>
      </c>
      <c r="BA333" s="22">
        <f t="shared" si="0"/>
      </c>
    </row>
    <row r="334">
      <c r="B334">
        <f>[1]资金台帐!B334&amp;""</f>
      </c>
      <c r="H334">
        <f>[1]资金台帐!H334&amp;""</f>
      </c>
      <c r="J334">
        <f>[1]资金台帐!J334&amp;""</f>
      </c>
      <c r="N334">
        <f>[1]资金台帐!N334</f>
      </c>
      <c r="O334">
        <f>[1]资金台帐!O334&amp;""</f>
      </c>
      <c r="P334">
        <f>[1]资金台帐!P334&amp;""</f>
      </c>
      <c r="Q334">
        <f>[1]资金台帐!Q334&amp;""</f>
      </c>
      <c r="T334">
        <f>[1]资金台帐!T334&amp;""</f>
      </c>
      <c r="U334">
        <f>[1]资金台帐!U334&amp;""</f>
      </c>
      <c r="W334">
        <f>[1]资金台帐!W334&amp;""</f>
      </c>
      <c r="X334">
        <f>[1]资金台帐!X334&amp;""</f>
      </c>
      <c r="AB334">
        <f>[1]资金台帐!AB334</f>
        <v>0</v>
      </c>
      <c r="AC334">
        <f>[1]资金台帐!AC334</f>
        <v>0</v>
      </c>
      <c r="AD334">
        <f>[1]资金台帐!AD334</f>
        <v>0</v>
      </c>
      <c r="AJ334">
        <f>[1]资金台帐!AJ334</f>
        <v>0</v>
      </c>
      <c r="AK334">
        <f>[1]资金台帐!AK334</f>
        <v>0</v>
      </c>
      <c r="BA334" s="22">
        <f t="shared" si="0"/>
      </c>
    </row>
    <row r="335">
      <c r="B335">
        <f>[1]资金台帐!B335&amp;""</f>
      </c>
      <c r="H335">
        <f>[1]资金台帐!H335&amp;""</f>
      </c>
      <c r="J335">
        <f>[1]资金台帐!J335&amp;""</f>
      </c>
      <c r="N335">
        <f>[1]资金台帐!N335</f>
      </c>
      <c r="O335">
        <f>[1]资金台帐!O335&amp;""</f>
      </c>
      <c r="P335">
        <f>[1]资金台帐!P335&amp;""</f>
      </c>
      <c r="Q335">
        <f>[1]资金台帐!Q335&amp;""</f>
      </c>
      <c r="T335">
        <f>[1]资金台帐!T335&amp;""</f>
      </c>
      <c r="U335">
        <f>[1]资金台帐!U335&amp;""</f>
      </c>
      <c r="W335">
        <f>[1]资金台帐!W335&amp;""</f>
      </c>
      <c r="X335">
        <f>[1]资金台帐!X335&amp;""</f>
      </c>
      <c r="AB335">
        <f>[1]资金台帐!AB335</f>
        <v>0</v>
      </c>
      <c r="AC335">
        <f>[1]资金台帐!AC335</f>
        <v>0</v>
      </c>
      <c r="AD335">
        <f>[1]资金台帐!AD335</f>
        <v>0</v>
      </c>
      <c r="AJ335">
        <f>[1]资金台帐!AJ335</f>
        <v>0</v>
      </c>
      <c r="AK335">
        <f>[1]资金台帐!AK335</f>
        <v>0</v>
      </c>
      <c r="BA335" s="22">
        <f t="shared" si="0"/>
      </c>
    </row>
    <row r="336">
      <c r="B336">
        <f>[1]资金台帐!B336&amp;""</f>
      </c>
      <c r="H336">
        <f>[1]资金台帐!H336&amp;""</f>
      </c>
      <c r="J336">
        <f>[1]资金台帐!J336&amp;""</f>
      </c>
      <c r="N336">
        <f>[1]资金台帐!N336</f>
      </c>
      <c r="O336">
        <f>[1]资金台帐!O336&amp;""</f>
      </c>
      <c r="P336">
        <f>[1]资金台帐!P336&amp;""</f>
      </c>
      <c r="Q336">
        <f>[1]资金台帐!Q336&amp;""</f>
      </c>
      <c r="T336">
        <f>[1]资金台帐!T336&amp;""</f>
      </c>
      <c r="U336">
        <f>[1]资金台帐!U336&amp;""</f>
      </c>
      <c r="W336">
        <f>[1]资金台帐!W336&amp;""</f>
      </c>
      <c r="X336">
        <f>[1]资金台帐!X336&amp;""</f>
      </c>
      <c r="AB336">
        <f>[1]资金台帐!AB336</f>
        <v>0</v>
      </c>
      <c r="AC336">
        <f>[1]资金台帐!AC336</f>
        <v>0</v>
      </c>
      <c r="AD336">
        <f>[1]资金台帐!AD336</f>
        <v>0</v>
      </c>
      <c r="AJ336">
        <f>[1]资金台帐!AJ336</f>
        <v>0</v>
      </c>
      <c r="AK336">
        <f>[1]资金台帐!AK336</f>
        <v>0</v>
      </c>
      <c r="BA336" s="22">
        <f t="shared" si="0"/>
      </c>
    </row>
    <row r="337">
      <c r="B337">
        <f>[1]资金台帐!B337&amp;""</f>
      </c>
      <c r="H337">
        <f>[1]资金台帐!H337&amp;""</f>
      </c>
      <c r="J337">
        <f>[1]资金台帐!J337&amp;""</f>
      </c>
      <c r="N337">
        <f>[1]资金台帐!N337</f>
      </c>
      <c r="O337">
        <f>[1]资金台帐!O337&amp;""</f>
      </c>
      <c r="P337">
        <f>[1]资金台帐!P337&amp;""</f>
      </c>
      <c r="Q337">
        <f>[1]资金台帐!Q337&amp;""</f>
      </c>
      <c r="T337">
        <f>[1]资金台帐!T337&amp;""</f>
      </c>
      <c r="U337">
        <f>[1]资金台帐!U337&amp;""</f>
      </c>
      <c r="W337">
        <f>[1]资金台帐!W337&amp;""</f>
      </c>
      <c r="X337">
        <f>[1]资金台帐!X337&amp;""</f>
      </c>
      <c r="AB337">
        <f>[1]资金台帐!AB337</f>
        <v>0</v>
      </c>
      <c r="AC337">
        <f>[1]资金台帐!AC337</f>
        <v>0</v>
      </c>
      <c r="AD337">
        <f>[1]资金台帐!AD337</f>
        <v>0</v>
      </c>
      <c r="AJ337">
        <f>[1]资金台帐!AJ337</f>
        <v>0</v>
      </c>
      <c r="AK337">
        <f>[1]资金台帐!AK337</f>
        <v>0</v>
      </c>
      <c r="BA337" s="22">
        <f t="shared" si="0"/>
      </c>
    </row>
    <row r="338">
      <c r="B338">
        <f>[1]资金台帐!B338&amp;""</f>
      </c>
      <c r="H338">
        <f>[1]资金台帐!H338&amp;""</f>
      </c>
      <c r="J338">
        <f>[1]资金台帐!J338&amp;""</f>
      </c>
      <c r="N338">
        <f>[1]资金台帐!N338</f>
      </c>
      <c r="O338">
        <f>[1]资金台帐!O338&amp;""</f>
      </c>
      <c r="P338">
        <f>[1]资金台帐!P338&amp;""</f>
      </c>
      <c r="Q338">
        <f>[1]资金台帐!Q338&amp;""</f>
      </c>
      <c r="T338">
        <f>[1]资金台帐!T338&amp;""</f>
      </c>
      <c r="U338">
        <f>[1]资金台帐!U338&amp;""</f>
      </c>
      <c r="W338">
        <f>[1]资金台帐!W338&amp;""</f>
      </c>
      <c r="X338">
        <f>[1]资金台帐!X338&amp;""</f>
      </c>
      <c r="AB338">
        <f>[1]资金台帐!AB338</f>
        <v>0</v>
      </c>
      <c r="AC338">
        <f>[1]资金台帐!AC338</f>
        <v>0</v>
      </c>
      <c r="AD338">
        <f>[1]资金台帐!AD338</f>
        <v>0</v>
      </c>
      <c r="AJ338">
        <f>[1]资金台帐!AJ338</f>
        <v>0</v>
      </c>
      <c r="AK338">
        <f>[1]资金台帐!AK338</f>
        <v>0</v>
      </c>
      <c r="BA338" s="22">
        <f t="shared" si="0"/>
      </c>
    </row>
    <row r="339">
      <c r="B339">
        <f>[1]资金台帐!B339&amp;""</f>
      </c>
      <c r="H339">
        <f>[1]资金台帐!H339&amp;""</f>
      </c>
      <c r="J339">
        <f>[1]资金台帐!J339&amp;""</f>
      </c>
      <c r="N339">
        <f>[1]资金台帐!N339</f>
      </c>
      <c r="O339">
        <f>[1]资金台帐!O339&amp;""</f>
      </c>
      <c r="P339">
        <f>[1]资金台帐!P339&amp;""</f>
      </c>
      <c r="Q339">
        <f>[1]资金台帐!Q339&amp;""</f>
      </c>
      <c r="T339">
        <f>[1]资金台帐!T339&amp;""</f>
      </c>
      <c r="U339">
        <f>[1]资金台帐!U339&amp;""</f>
      </c>
      <c r="W339">
        <f>[1]资金台帐!W339&amp;""</f>
      </c>
      <c r="X339">
        <f>[1]资金台帐!X339&amp;""</f>
      </c>
      <c r="AB339">
        <f>[1]资金台帐!AB339</f>
        <v>0</v>
      </c>
      <c r="AC339">
        <f>[1]资金台帐!AC339</f>
        <v>0</v>
      </c>
      <c r="AD339">
        <f>[1]资金台帐!AD339</f>
        <v>0</v>
      </c>
      <c r="AJ339">
        <f>[1]资金台帐!AJ339</f>
        <v>0</v>
      </c>
      <c r="AK339">
        <f>[1]资金台帐!AK339</f>
        <v>0</v>
      </c>
      <c r="BA339" s="22">
        <f t="shared" si="0"/>
      </c>
    </row>
    <row r="340">
      <c r="B340">
        <f>[1]资金台帐!B340&amp;""</f>
      </c>
      <c r="H340">
        <f>[1]资金台帐!H340&amp;""</f>
      </c>
      <c r="J340">
        <f>[1]资金台帐!J340&amp;""</f>
      </c>
      <c r="N340">
        <f>[1]资金台帐!N340</f>
      </c>
      <c r="O340">
        <f>[1]资金台帐!O340&amp;""</f>
      </c>
      <c r="P340">
        <f>[1]资金台帐!P340&amp;""</f>
      </c>
      <c r="Q340">
        <f>[1]资金台帐!Q340&amp;""</f>
      </c>
      <c r="T340">
        <f>[1]资金台帐!T340&amp;""</f>
      </c>
      <c r="U340">
        <f>[1]资金台帐!U340&amp;""</f>
      </c>
      <c r="W340">
        <f>[1]资金台帐!W340&amp;""</f>
      </c>
      <c r="X340">
        <f>[1]资金台帐!X340&amp;""</f>
      </c>
      <c r="AB340">
        <f>[1]资金台帐!AB340</f>
        <v>0</v>
      </c>
      <c r="AC340">
        <f>[1]资金台帐!AC340</f>
        <v>0</v>
      </c>
      <c r="AD340">
        <f>[1]资金台帐!AD340</f>
        <v>0</v>
      </c>
      <c r="AJ340">
        <f>[1]资金台帐!AJ340</f>
        <v>0</v>
      </c>
      <c r="AK340">
        <f>[1]资金台帐!AK340</f>
        <v>0</v>
      </c>
      <c r="BA340" s="22">
        <f t="shared" si="0"/>
      </c>
    </row>
    <row r="341">
      <c r="B341">
        <f>[1]资金台帐!B341&amp;""</f>
      </c>
      <c r="H341">
        <f>[1]资金台帐!H341&amp;""</f>
      </c>
      <c r="J341">
        <f>[1]资金台帐!J341&amp;""</f>
      </c>
      <c r="N341">
        <f>[1]资金台帐!N341</f>
      </c>
      <c r="O341">
        <f>[1]资金台帐!O341&amp;""</f>
      </c>
      <c r="P341">
        <f>[1]资金台帐!P341&amp;""</f>
      </c>
      <c r="Q341">
        <f>[1]资金台帐!Q341&amp;""</f>
      </c>
      <c r="T341">
        <f>[1]资金台帐!T341&amp;""</f>
      </c>
      <c r="U341">
        <f>[1]资金台帐!U341&amp;""</f>
      </c>
      <c r="W341">
        <f>[1]资金台帐!W341&amp;""</f>
      </c>
      <c r="X341">
        <f>[1]资金台帐!X341&amp;""</f>
      </c>
      <c r="AB341">
        <f>[1]资金台帐!AB341</f>
        <v>0</v>
      </c>
      <c r="AC341">
        <f>[1]资金台帐!AC341</f>
        <v>0</v>
      </c>
      <c r="AD341">
        <f>[1]资金台帐!AD341</f>
        <v>0</v>
      </c>
      <c r="AJ341">
        <f>[1]资金台帐!AJ341</f>
        <v>0</v>
      </c>
      <c r="AK341">
        <f>[1]资金台帐!AK341</f>
        <v>0</v>
      </c>
      <c r="BA341" s="22">
        <f t="shared" si="0"/>
      </c>
    </row>
    <row r="342">
      <c r="B342">
        <f>[1]资金台帐!B342&amp;""</f>
      </c>
      <c r="H342">
        <f>[1]资金台帐!H342&amp;""</f>
      </c>
      <c r="J342">
        <f>[1]资金台帐!J342&amp;""</f>
      </c>
      <c r="N342">
        <f>[1]资金台帐!N342</f>
      </c>
      <c r="O342">
        <f>[1]资金台帐!O342&amp;""</f>
      </c>
      <c r="P342">
        <f>[1]资金台帐!P342&amp;""</f>
      </c>
      <c r="Q342">
        <f>[1]资金台帐!Q342&amp;""</f>
      </c>
      <c r="T342">
        <f>[1]资金台帐!T342&amp;""</f>
      </c>
      <c r="U342">
        <f>[1]资金台帐!U342&amp;""</f>
      </c>
      <c r="W342">
        <f>[1]资金台帐!W342&amp;""</f>
      </c>
      <c r="X342">
        <f>[1]资金台帐!X342&amp;""</f>
      </c>
      <c r="AB342">
        <f>[1]资金台帐!AB342</f>
        <v>0</v>
      </c>
      <c r="AC342">
        <f>[1]资金台帐!AC342</f>
        <v>0</v>
      </c>
      <c r="AD342">
        <f>[1]资金台帐!AD342</f>
        <v>0</v>
      </c>
      <c r="AJ342">
        <f>[1]资金台帐!AJ342</f>
        <v>0</v>
      </c>
      <c r="AK342">
        <f>[1]资金台帐!AK342</f>
        <v>0</v>
      </c>
      <c r="BA342" s="22">
        <f t="shared" si="0"/>
      </c>
    </row>
    <row r="343">
      <c r="B343">
        <f>[1]资金台帐!B343&amp;""</f>
      </c>
      <c r="H343">
        <f>[1]资金台帐!H343&amp;""</f>
      </c>
      <c r="J343">
        <f>[1]资金台帐!J343&amp;""</f>
      </c>
      <c r="N343">
        <f>[1]资金台帐!N343</f>
      </c>
      <c r="O343">
        <f>[1]资金台帐!O343&amp;""</f>
      </c>
      <c r="P343">
        <f>[1]资金台帐!P343&amp;""</f>
      </c>
      <c r="Q343">
        <f>[1]资金台帐!Q343&amp;""</f>
      </c>
      <c r="T343">
        <f>[1]资金台帐!T343&amp;""</f>
      </c>
      <c r="U343">
        <f>[1]资金台帐!U343&amp;""</f>
      </c>
      <c r="W343">
        <f>[1]资金台帐!W343&amp;""</f>
      </c>
      <c r="X343">
        <f>[1]资金台帐!X343&amp;""</f>
      </c>
      <c r="AB343">
        <f>[1]资金台帐!AB343</f>
        <v>0</v>
      </c>
      <c r="AC343">
        <f>[1]资金台帐!AC343</f>
        <v>0</v>
      </c>
      <c r="AD343">
        <f>[1]资金台帐!AD343</f>
        <v>0</v>
      </c>
      <c r="AJ343">
        <f>[1]资金台帐!AJ343</f>
        <v>0</v>
      </c>
      <c r="AK343">
        <f>[1]资金台帐!AK343</f>
        <v>0</v>
      </c>
      <c r="BA343" s="22">
        <f t="shared" si="0"/>
      </c>
    </row>
    <row r="344">
      <c r="B344">
        <f>[1]资金台帐!B344&amp;""</f>
      </c>
      <c r="H344">
        <f>[1]资金台帐!H344&amp;""</f>
      </c>
      <c r="J344">
        <f>[1]资金台帐!J344&amp;""</f>
      </c>
      <c r="N344">
        <f>[1]资金台帐!N344</f>
      </c>
      <c r="O344">
        <f>[1]资金台帐!O344&amp;""</f>
      </c>
      <c r="P344">
        <f>[1]资金台帐!P344&amp;""</f>
      </c>
      <c r="Q344">
        <f>[1]资金台帐!Q344&amp;""</f>
      </c>
      <c r="T344">
        <f>[1]资金台帐!T344&amp;""</f>
      </c>
      <c r="U344">
        <f>[1]资金台帐!U344&amp;""</f>
      </c>
      <c r="W344">
        <f>[1]资金台帐!W344&amp;""</f>
      </c>
      <c r="X344">
        <f>[1]资金台帐!X344&amp;""</f>
      </c>
      <c r="AB344">
        <f>[1]资金台帐!AB344</f>
        <v>0</v>
      </c>
      <c r="AC344">
        <f>[1]资金台帐!AC344</f>
        <v>0</v>
      </c>
      <c r="AD344">
        <f>[1]资金台帐!AD344</f>
        <v>0</v>
      </c>
      <c r="AJ344">
        <f>[1]资金台帐!AJ344</f>
        <v>0</v>
      </c>
      <c r="AK344">
        <f>[1]资金台帐!AK344</f>
        <v>0</v>
      </c>
      <c r="BA344" s="22">
        <f t="shared" si="0"/>
      </c>
    </row>
    <row r="345">
      <c r="B345">
        <f>[1]资金台帐!B345&amp;""</f>
      </c>
      <c r="H345">
        <f>[1]资金台帐!H345&amp;""</f>
      </c>
      <c r="J345">
        <f>[1]资金台帐!J345&amp;""</f>
      </c>
      <c r="N345">
        <f>[1]资金台帐!N345</f>
      </c>
      <c r="O345">
        <f>[1]资金台帐!O345&amp;""</f>
      </c>
      <c r="P345">
        <f>[1]资金台帐!P345&amp;""</f>
      </c>
      <c r="Q345">
        <f>[1]资金台帐!Q345&amp;""</f>
      </c>
      <c r="T345">
        <f>[1]资金台帐!T345&amp;""</f>
      </c>
      <c r="U345">
        <f>[1]资金台帐!U345&amp;""</f>
      </c>
      <c r="W345">
        <f>[1]资金台帐!W345&amp;""</f>
      </c>
      <c r="X345">
        <f>[1]资金台帐!X345&amp;""</f>
      </c>
      <c r="AB345">
        <f>[1]资金台帐!AB345</f>
        <v>0</v>
      </c>
      <c r="AC345">
        <f>[1]资金台帐!AC345</f>
        <v>0</v>
      </c>
      <c r="AD345">
        <f>[1]资金台帐!AD345</f>
        <v>0</v>
      </c>
      <c r="AJ345">
        <f>[1]资金台帐!AJ345</f>
        <v>0</v>
      </c>
      <c r="AK345">
        <f>[1]资金台帐!AK345</f>
        <v>0</v>
      </c>
      <c r="BA345" s="22">
        <f t="shared" si="0"/>
      </c>
    </row>
    <row r="346">
      <c r="B346">
        <f>[1]资金台帐!B346&amp;""</f>
      </c>
      <c r="H346">
        <f>[1]资金台帐!H346&amp;""</f>
      </c>
      <c r="J346">
        <f>[1]资金台帐!J346&amp;""</f>
      </c>
      <c r="N346">
        <f>[1]资金台帐!N346</f>
      </c>
      <c r="O346">
        <f>[1]资金台帐!O346&amp;""</f>
      </c>
      <c r="P346">
        <f>[1]资金台帐!P346&amp;""</f>
      </c>
      <c r="Q346">
        <f>[1]资金台帐!Q346&amp;""</f>
      </c>
      <c r="T346">
        <f>[1]资金台帐!T346&amp;""</f>
      </c>
      <c r="U346">
        <f>[1]资金台帐!U346&amp;""</f>
      </c>
      <c r="W346">
        <f>[1]资金台帐!W346&amp;""</f>
      </c>
      <c r="X346">
        <f>[1]资金台帐!X346&amp;""</f>
      </c>
      <c r="AB346">
        <f>[1]资金台帐!AB346</f>
        <v>0</v>
      </c>
      <c r="AC346">
        <f>[1]资金台帐!AC346</f>
        <v>0</v>
      </c>
      <c r="AD346">
        <f>[1]资金台帐!AD346</f>
        <v>0</v>
      </c>
      <c r="AJ346">
        <f>[1]资金台帐!AJ346</f>
        <v>0</v>
      </c>
      <c r="AK346">
        <f>[1]资金台帐!AK346</f>
        <v>0</v>
      </c>
      <c r="BA346" s="22">
        <f t="shared" si="0"/>
      </c>
    </row>
    <row r="347">
      <c r="B347">
        <f>[1]资金台帐!B347&amp;""</f>
      </c>
      <c r="H347">
        <f>[1]资金台帐!H347&amp;""</f>
      </c>
      <c r="J347">
        <f>[1]资金台帐!J347&amp;""</f>
      </c>
      <c r="N347">
        <f>[1]资金台帐!N347</f>
      </c>
      <c r="O347">
        <f>[1]资金台帐!O347&amp;""</f>
      </c>
      <c r="P347">
        <f>[1]资金台帐!P347&amp;""</f>
      </c>
      <c r="Q347">
        <f>[1]资金台帐!Q347&amp;""</f>
      </c>
      <c r="T347">
        <f>[1]资金台帐!T347&amp;""</f>
      </c>
      <c r="U347">
        <f>[1]资金台帐!U347&amp;""</f>
      </c>
      <c r="W347">
        <f>[1]资金台帐!W347&amp;""</f>
      </c>
      <c r="X347">
        <f>[1]资金台帐!X347&amp;""</f>
      </c>
      <c r="AB347">
        <f>[1]资金台帐!AB347</f>
        <v>0</v>
      </c>
      <c r="AC347">
        <f>[1]资金台帐!AC347</f>
        <v>0</v>
      </c>
      <c r="AD347">
        <f>[1]资金台帐!AD347</f>
        <v>0</v>
      </c>
      <c r="AJ347">
        <f>[1]资金台帐!AJ347</f>
        <v>0</v>
      </c>
      <c r="AK347">
        <f>[1]资金台帐!AK347</f>
        <v>0</v>
      </c>
      <c r="BA347" s="22">
        <f t="shared" si="0"/>
      </c>
    </row>
    <row r="348">
      <c r="B348">
        <f>[1]资金台帐!B348&amp;""</f>
      </c>
      <c r="H348">
        <f>[1]资金台帐!H348&amp;""</f>
      </c>
      <c r="J348">
        <f>[1]资金台帐!J348&amp;""</f>
      </c>
      <c r="N348">
        <f>[1]资金台帐!N348</f>
      </c>
      <c r="O348">
        <f>[1]资金台帐!O348&amp;""</f>
      </c>
      <c r="P348">
        <f>[1]资金台帐!P348&amp;""</f>
      </c>
      <c r="Q348">
        <f>[1]资金台帐!Q348&amp;""</f>
      </c>
      <c r="T348">
        <f>[1]资金台帐!T348&amp;""</f>
      </c>
      <c r="U348">
        <f>[1]资金台帐!U348&amp;""</f>
      </c>
      <c r="W348">
        <f>[1]资金台帐!W348&amp;""</f>
      </c>
      <c r="X348">
        <f>[1]资金台帐!X348&amp;""</f>
      </c>
      <c r="AB348">
        <f>[1]资金台帐!AB348</f>
        <v>0</v>
      </c>
      <c r="AC348">
        <f>[1]资金台帐!AC348</f>
        <v>0</v>
      </c>
      <c r="AD348">
        <f>[1]资金台帐!AD348</f>
        <v>0</v>
      </c>
      <c r="AJ348">
        <f>[1]资金台帐!AJ348</f>
        <v>0</v>
      </c>
      <c r="AK348">
        <f>[1]资金台帐!AK348</f>
        <v>0</v>
      </c>
      <c r="BA348" s="22">
        <f t="shared" si="0"/>
      </c>
    </row>
    <row r="349">
      <c r="B349">
        <f>[1]资金台帐!B349&amp;""</f>
      </c>
      <c r="H349">
        <f>[1]资金台帐!H349&amp;""</f>
      </c>
      <c r="J349">
        <f>[1]资金台帐!J349&amp;""</f>
      </c>
      <c r="N349">
        <f>[1]资金台帐!N349</f>
      </c>
      <c r="O349">
        <f>[1]资金台帐!O349&amp;""</f>
      </c>
      <c r="P349">
        <f>[1]资金台帐!P349&amp;""</f>
      </c>
      <c r="Q349">
        <f>[1]资金台帐!Q349&amp;""</f>
      </c>
      <c r="T349">
        <f>[1]资金台帐!T349&amp;""</f>
      </c>
      <c r="U349">
        <f>[1]资金台帐!U349&amp;""</f>
      </c>
      <c r="W349">
        <f>[1]资金台帐!W349&amp;""</f>
      </c>
      <c r="X349">
        <f>[1]资金台帐!X349&amp;""</f>
      </c>
      <c r="AB349">
        <f>[1]资金台帐!AB349</f>
        <v>0</v>
      </c>
      <c r="AC349">
        <f>[1]资金台帐!AC349</f>
        <v>0</v>
      </c>
      <c r="AD349">
        <f>[1]资金台帐!AD349</f>
        <v>0</v>
      </c>
      <c r="AJ349">
        <f>[1]资金台帐!AJ349</f>
        <v>0</v>
      </c>
      <c r="AK349">
        <f>[1]资金台帐!AK349</f>
        <v>0</v>
      </c>
      <c r="BA349" s="22">
        <f t="shared" si="0"/>
      </c>
    </row>
    <row r="350">
      <c r="B350">
        <f>[1]资金台帐!B350&amp;""</f>
      </c>
      <c r="H350">
        <f>[1]资金台帐!H350&amp;""</f>
      </c>
      <c r="J350">
        <f>[1]资金台帐!J350&amp;""</f>
      </c>
      <c r="N350">
        <f>[1]资金台帐!N350</f>
      </c>
      <c r="O350">
        <f>[1]资金台帐!O350&amp;""</f>
      </c>
      <c r="P350">
        <f>[1]资金台帐!P350&amp;""</f>
      </c>
      <c r="Q350">
        <f>[1]资金台帐!Q350&amp;""</f>
      </c>
      <c r="T350">
        <f>[1]资金台帐!T350&amp;""</f>
      </c>
      <c r="U350">
        <f>[1]资金台帐!U350&amp;""</f>
      </c>
      <c r="W350">
        <f>[1]资金台帐!W350&amp;""</f>
      </c>
      <c r="X350">
        <f>[1]资金台帐!X350&amp;""</f>
      </c>
      <c r="AB350">
        <f>[1]资金台帐!AB350</f>
        <v>0</v>
      </c>
      <c r="AC350">
        <f>[1]资金台帐!AC350</f>
        <v>0</v>
      </c>
      <c r="AD350">
        <f>[1]资金台帐!AD350</f>
        <v>0</v>
      </c>
      <c r="AJ350">
        <f>[1]资金台帐!AJ350</f>
        <v>0</v>
      </c>
      <c r="AK350">
        <f>[1]资金台帐!AK350</f>
        <v>0</v>
      </c>
      <c r="BA350" s="22">
        <f t="shared" si="0"/>
      </c>
    </row>
    <row r="351">
      <c r="B351">
        <f>[1]资金台帐!B351&amp;""</f>
      </c>
      <c r="H351">
        <f>[1]资金台帐!H351&amp;""</f>
      </c>
      <c r="J351">
        <f>[1]资金台帐!J351&amp;""</f>
      </c>
      <c r="N351">
        <f>[1]资金台帐!N351</f>
      </c>
      <c r="O351">
        <f>[1]资金台帐!O351&amp;""</f>
      </c>
      <c r="P351">
        <f>[1]资金台帐!P351&amp;""</f>
      </c>
      <c r="Q351">
        <f>[1]资金台帐!Q351&amp;""</f>
      </c>
      <c r="T351">
        <f>[1]资金台帐!T351&amp;""</f>
      </c>
      <c r="U351">
        <f>[1]资金台帐!U351&amp;""</f>
      </c>
      <c r="W351">
        <f>[1]资金台帐!W351&amp;""</f>
      </c>
      <c r="X351">
        <f>[1]资金台帐!X351&amp;""</f>
      </c>
      <c r="AB351">
        <f>[1]资金台帐!AB351</f>
        <v>0</v>
      </c>
      <c r="AC351">
        <f>[1]资金台帐!AC351</f>
        <v>0</v>
      </c>
      <c r="AD351">
        <f>[1]资金台帐!AD351</f>
        <v>0</v>
      </c>
      <c r="AJ351">
        <f>[1]资金台帐!AJ351</f>
        <v>0</v>
      </c>
      <c r="AK351">
        <f>[1]资金台帐!AK351</f>
        <v>0</v>
      </c>
      <c r="BA351" s="22">
        <f t="shared" si="0"/>
      </c>
    </row>
    <row r="352">
      <c r="B352">
        <f>[1]资金台帐!B352&amp;""</f>
      </c>
      <c r="H352">
        <f>[1]资金台帐!H352&amp;""</f>
      </c>
      <c r="J352">
        <f>[1]资金台帐!J352&amp;""</f>
      </c>
      <c r="N352">
        <f>[1]资金台帐!N352</f>
      </c>
      <c r="O352">
        <f>[1]资金台帐!O352&amp;""</f>
      </c>
      <c r="P352">
        <f>[1]资金台帐!P352&amp;""</f>
      </c>
      <c r="Q352">
        <f>[1]资金台帐!Q352&amp;""</f>
      </c>
      <c r="T352">
        <f>[1]资金台帐!T352&amp;""</f>
      </c>
      <c r="U352">
        <f>[1]资金台帐!U352&amp;""</f>
      </c>
      <c r="W352">
        <f>[1]资金台帐!W352&amp;""</f>
      </c>
      <c r="X352">
        <f>[1]资金台帐!X352&amp;""</f>
      </c>
      <c r="AB352">
        <f>[1]资金台帐!AB352</f>
        <v>0</v>
      </c>
      <c r="AC352">
        <f>[1]资金台帐!AC352</f>
        <v>0</v>
      </c>
      <c r="AD352">
        <f>[1]资金台帐!AD352</f>
        <v>0</v>
      </c>
      <c r="AJ352">
        <f>[1]资金台帐!AJ352</f>
        <v>0</v>
      </c>
      <c r="AK352">
        <f>[1]资金台帐!AK352</f>
        <v>0</v>
      </c>
      <c r="BA352" s="22">
        <f t="shared" si="0"/>
      </c>
    </row>
    <row r="353">
      <c r="B353">
        <f>[1]资金台帐!B353&amp;""</f>
      </c>
      <c r="H353">
        <f>[1]资金台帐!H353&amp;""</f>
      </c>
      <c r="J353">
        <f>[1]资金台帐!J353&amp;""</f>
      </c>
      <c r="N353">
        <f>[1]资金台帐!N353</f>
      </c>
      <c r="O353">
        <f>[1]资金台帐!O353&amp;""</f>
      </c>
      <c r="P353">
        <f>[1]资金台帐!P353&amp;""</f>
      </c>
      <c r="Q353">
        <f>[1]资金台帐!Q353&amp;""</f>
      </c>
      <c r="T353">
        <f>[1]资金台帐!T353&amp;""</f>
      </c>
      <c r="U353">
        <f>[1]资金台帐!U353&amp;""</f>
      </c>
      <c r="W353">
        <f>[1]资金台帐!W353&amp;""</f>
      </c>
      <c r="X353">
        <f>[1]资金台帐!X353&amp;""</f>
      </c>
      <c r="AB353">
        <f>[1]资金台帐!AB353</f>
        <v>0</v>
      </c>
      <c r="AC353">
        <f>[1]资金台帐!AC353</f>
        <v>0</v>
      </c>
      <c r="AD353">
        <f>[1]资金台帐!AD353</f>
        <v>0</v>
      </c>
      <c r="AJ353">
        <f>[1]资金台帐!AJ353</f>
        <v>0</v>
      </c>
      <c r="AK353">
        <f>[1]资金台帐!AK353</f>
        <v>0</v>
      </c>
      <c r="BA353" s="22">
        <f t="shared" si="0"/>
      </c>
    </row>
    <row r="354">
      <c r="B354">
        <f>[1]资金台帐!B354&amp;""</f>
      </c>
      <c r="H354">
        <f>[1]资金台帐!H354&amp;""</f>
      </c>
      <c r="J354">
        <f>[1]资金台帐!J354&amp;""</f>
      </c>
      <c r="N354">
        <f>[1]资金台帐!N354</f>
      </c>
      <c r="O354">
        <f>[1]资金台帐!O354&amp;""</f>
      </c>
      <c r="P354">
        <f>[1]资金台帐!P354&amp;""</f>
      </c>
      <c r="Q354">
        <f>[1]资金台帐!Q354&amp;""</f>
      </c>
      <c r="T354">
        <f>[1]资金台帐!T354&amp;""</f>
      </c>
      <c r="U354">
        <f>[1]资金台帐!U354&amp;""</f>
      </c>
      <c r="W354">
        <f>[1]资金台帐!W354&amp;""</f>
      </c>
      <c r="X354">
        <f>[1]资金台帐!X354&amp;""</f>
      </c>
      <c r="AB354">
        <f>[1]资金台帐!AB354</f>
        <v>0</v>
      </c>
      <c r="AC354">
        <f>[1]资金台帐!AC354</f>
        <v>0</v>
      </c>
      <c r="AD354">
        <f>[1]资金台帐!AD354</f>
        <v>0</v>
      </c>
      <c r="AJ354">
        <f>[1]资金台帐!AJ354</f>
        <v>0</v>
      </c>
      <c r="AK354">
        <f>[1]资金台帐!AK354</f>
        <v>0</v>
      </c>
      <c r="BA354" s="22">
        <f t="shared" si="0"/>
      </c>
    </row>
    <row r="355">
      <c r="B355">
        <f>[1]资金台帐!B355&amp;""</f>
      </c>
      <c r="H355">
        <f>[1]资金台帐!H355&amp;""</f>
      </c>
      <c r="J355">
        <f>[1]资金台帐!J355&amp;""</f>
      </c>
      <c r="N355">
        <f>[1]资金台帐!N355</f>
      </c>
      <c r="O355">
        <f>[1]资金台帐!O355&amp;""</f>
      </c>
      <c r="P355">
        <f>[1]资金台帐!P355&amp;""</f>
      </c>
      <c r="Q355">
        <f>[1]资金台帐!Q355&amp;""</f>
      </c>
      <c r="T355">
        <f>[1]资金台帐!T355&amp;""</f>
      </c>
      <c r="U355">
        <f>[1]资金台帐!U355&amp;""</f>
      </c>
      <c r="W355">
        <f>[1]资金台帐!W355&amp;""</f>
      </c>
      <c r="X355">
        <f>[1]资金台帐!X355&amp;""</f>
      </c>
      <c r="AB355">
        <f>[1]资金台帐!AB355</f>
        <v>0</v>
      </c>
      <c r="AC355">
        <f>[1]资金台帐!AC355</f>
        <v>0</v>
      </c>
      <c r="AD355">
        <f>[1]资金台帐!AD355</f>
        <v>0</v>
      </c>
      <c r="AJ355">
        <f>[1]资金台帐!AJ355</f>
        <v>0</v>
      </c>
      <c r="AK355">
        <f>[1]资金台帐!AK355</f>
        <v>0</v>
      </c>
      <c r="BA355" s="22">
        <f t="shared" si="0"/>
      </c>
    </row>
    <row r="356">
      <c r="B356">
        <f>[1]资金台帐!B356&amp;""</f>
      </c>
      <c r="H356">
        <f>[1]资金台帐!H356&amp;""</f>
      </c>
      <c r="J356">
        <f>[1]资金台帐!J356&amp;""</f>
      </c>
      <c r="N356">
        <f>[1]资金台帐!N356</f>
      </c>
      <c r="O356">
        <f>[1]资金台帐!O356&amp;""</f>
      </c>
      <c r="P356">
        <f>[1]资金台帐!P356&amp;""</f>
      </c>
      <c r="Q356">
        <f>[1]资金台帐!Q356&amp;""</f>
      </c>
      <c r="T356">
        <f>[1]资金台帐!T356&amp;""</f>
      </c>
      <c r="U356">
        <f>[1]资金台帐!U356&amp;""</f>
      </c>
      <c r="W356">
        <f>[1]资金台帐!W356&amp;""</f>
      </c>
      <c r="X356">
        <f>[1]资金台帐!X356&amp;""</f>
      </c>
      <c r="AB356">
        <f>[1]资金台帐!AB356</f>
        <v>0</v>
      </c>
      <c r="AC356">
        <f>[1]资金台帐!AC356</f>
        <v>0</v>
      </c>
      <c r="AD356">
        <f>[1]资金台帐!AD356</f>
        <v>0</v>
      </c>
      <c r="AJ356">
        <f>[1]资金台帐!AJ356</f>
        <v>0</v>
      </c>
      <c r="AK356">
        <f>[1]资金台帐!AK356</f>
        <v>0</v>
      </c>
      <c r="BA356" s="22">
        <f t="shared" si="0"/>
      </c>
    </row>
    <row r="357">
      <c r="B357">
        <f>[1]资金台帐!B357&amp;""</f>
      </c>
      <c r="H357">
        <f>[1]资金台帐!H357&amp;""</f>
      </c>
      <c r="J357">
        <f>[1]资金台帐!J357&amp;""</f>
      </c>
      <c r="N357">
        <f>[1]资金台帐!N357</f>
      </c>
      <c r="O357">
        <f>[1]资金台帐!O357&amp;""</f>
      </c>
      <c r="P357">
        <f>[1]资金台帐!P357&amp;""</f>
      </c>
      <c r="Q357">
        <f>[1]资金台帐!Q357&amp;""</f>
      </c>
      <c r="T357">
        <f>[1]资金台帐!T357&amp;""</f>
      </c>
      <c r="U357">
        <f>[1]资金台帐!U357&amp;""</f>
      </c>
      <c r="W357">
        <f>[1]资金台帐!W357&amp;""</f>
      </c>
      <c r="X357">
        <f>[1]资金台帐!X357&amp;""</f>
      </c>
      <c r="AB357">
        <f>[1]资金台帐!AB357</f>
        <v>0</v>
      </c>
      <c r="AC357">
        <f>[1]资金台帐!AC357</f>
        <v>0</v>
      </c>
      <c r="AD357">
        <f>[1]资金台帐!AD357</f>
        <v>0</v>
      </c>
      <c r="AJ357">
        <f>[1]资金台帐!AJ357</f>
        <v>0</v>
      </c>
      <c r="AK357">
        <f>[1]资金台帐!AK357</f>
        <v>0</v>
      </c>
      <c r="BA357" s="22">
        <f t="shared" si="0"/>
      </c>
    </row>
    <row r="358">
      <c r="B358">
        <f>[1]资金台帐!B358&amp;""</f>
      </c>
      <c r="H358">
        <f>[1]资金台帐!H358&amp;""</f>
      </c>
      <c r="J358">
        <f>[1]资金台帐!J358&amp;""</f>
      </c>
      <c r="N358">
        <f>[1]资金台帐!N358</f>
      </c>
      <c r="O358">
        <f>[1]资金台帐!O358&amp;""</f>
      </c>
      <c r="P358">
        <f>[1]资金台帐!P358&amp;""</f>
      </c>
      <c r="Q358">
        <f>[1]资金台帐!Q358&amp;""</f>
      </c>
      <c r="T358">
        <f>[1]资金台帐!T358&amp;""</f>
      </c>
      <c r="U358">
        <f>[1]资金台帐!U358&amp;""</f>
      </c>
      <c r="W358">
        <f>[1]资金台帐!W358&amp;""</f>
      </c>
      <c r="X358">
        <f>[1]资金台帐!X358&amp;""</f>
      </c>
      <c r="AB358">
        <f>[1]资金台帐!AB358</f>
        <v>0</v>
      </c>
      <c r="AC358">
        <f>[1]资金台帐!AC358</f>
        <v>0</v>
      </c>
      <c r="AD358">
        <f>[1]资金台帐!AD358</f>
        <v>0</v>
      </c>
      <c r="AJ358">
        <f>[1]资金台帐!AJ358</f>
        <v>0</v>
      </c>
      <c r="AK358">
        <f>[1]资金台帐!AK358</f>
        <v>0</v>
      </c>
      <c r="BA358" s="22">
        <f t="shared" si="0"/>
      </c>
    </row>
    <row r="359">
      <c r="B359">
        <f>[1]资金台帐!B359&amp;""</f>
      </c>
      <c r="H359">
        <f>[1]资金台帐!H359&amp;""</f>
      </c>
      <c r="J359">
        <f>[1]资金台帐!J359&amp;""</f>
      </c>
      <c r="N359">
        <f>[1]资金台帐!N359</f>
      </c>
      <c r="O359">
        <f>[1]资金台帐!O359&amp;""</f>
      </c>
      <c r="P359">
        <f>[1]资金台帐!P359&amp;""</f>
      </c>
      <c r="Q359">
        <f>[1]资金台帐!Q359&amp;""</f>
      </c>
      <c r="T359">
        <f>[1]资金台帐!T359&amp;""</f>
      </c>
      <c r="U359">
        <f>[1]资金台帐!U359&amp;""</f>
      </c>
      <c r="W359">
        <f>[1]资金台帐!W359&amp;""</f>
      </c>
      <c r="X359">
        <f>[1]资金台帐!X359&amp;""</f>
      </c>
      <c r="AB359">
        <f>[1]资金台帐!AB359</f>
        <v>0</v>
      </c>
      <c r="AC359">
        <f>[1]资金台帐!AC359</f>
        <v>0</v>
      </c>
      <c r="AD359">
        <f>[1]资金台帐!AD359</f>
        <v>0</v>
      </c>
      <c r="AJ359">
        <f>[1]资金台帐!AJ359</f>
        <v>0</v>
      </c>
      <c r="AK359">
        <f>[1]资金台帐!AK359</f>
        <v>0</v>
      </c>
      <c r="BA359" s="22">
        <f t="shared" si="0"/>
      </c>
    </row>
    <row r="360">
      <c r="B360">
        <f>[1]资金台帐!B360&amp;""</f>
      </c>
      <c r="H360">
        <f>[1]资金台帐!H360&amp;""</f>
      </c>
      <c r="J360">
        <f>[1]资金台帐!J360&amp;""</f>
      </c>
      <c r="N360">
        <f>[1]资金台帐!N360</f>
      </c>
      <c r="O360">
        <f>[1]资金台帐!O360&amp;""</f>
      </c>
      <c r="P360">
        <f>[1]资金台帐!P360&amp;""</f>
      </c>
      <c r="Q360">
        <f>[1]资金台帐!Q360&amp;""</f>
      </c>
      <c r="T360">
        <f>[1]资金台帐!T360&amp;""</f>
      </c>
      <c r="U360">
        <f>[1]资金台帐!U360&amp;""</f>
      </c>
      <c r="W360">
        <f>[1]资金台帐!W360&amp;""</f>
      </c>
      <c r="X360">
        <f>[1]资金台帐!X360&amp;""</f>
      </c>
      <c r="AB360">
        <f>[1]资金台帐!AB360</f>
        <v>0</v>
      </c>
      <c r="AC360">
        <f>[1]资金台帐!AC360</f>
        <v>0</v>
      </c>
      <c r="AD360">
        <f>[1]资金台帐!AD360</f>
        <v>0</v>
      </c>
      <c r="AJ360">
        <f>[1]资金台帐!AJ360</f>
        <v>0</v>
      </c>
      <c r="AK360">
        <f>[1]资金台帐!AK360</f>
        <v>0</v>
      </c>
      <c r="BA360" s="22">
        <f t="shared" si="0"/>
      </c>
    </row>
    <row r="361">
      <c r="B361">
        <f>[1]资金台帐!B361&amp;""</f>
      </c>
      <c r="H361">
        <f>[1]资金台帐!H361&amp;""</f>
      </c>
      <c r="J361">
        <f>[1]资金台帐!J361&amp;""</f>
      </c>
      <c r="N361">
        <f>[1]资金台帐!N361</f>
      </c>
      <c r="O361">
        <f>[1]资金台帐!O361&amp;""</f>
      </c>
      <c r="P361">
        <f>[1]资金台帐!P361&amp;""</f>
      </c>
      <c r="Q361">
        <f>[1]资金台帐!Q361&amp;""</f>
      </c>
      <c r="T361">
        <f>[1]资金台帐!T361&amp;""</f>
      </c>
      <c r="U361">
        <f>[1]资金台帐!U361&amp;""</f>
      </c>
      <c r="W361">
        <f>[1]资金台帐!W361&amp;""</f>
      </c>
      <c r="X361">
        <f>[1]资金台帐!X361&amp;""</f>
      </c>
      <c r="AB361">
        <f>[1]资金台帐!AB361</f>
        <v>0</v>
      </c>
      <c r="AC361">
        <f>[1]资金台帐!AC361</f>
        <v>0</v>
      </c>
      <c r="AD361">
        <f>[1]资金台帐!AD361</f>
        <v>0</v>
      </c>
      <c r="AJ361">
        <f>[1]资金台帐!AJ361</f>
        <v>0</v>
      </c>
      <c r="AK361">
        <f>[1]资金台帐!AK361</f>
        <v>0</v>
      </c>
      <c r="BA361" s="22">
        <f t="shared" si="0"/>
      </c>
    </row>
    <row r="362">
      <c r="B362">
        <f>[1]资金台帐!B362&amp;""</f>
      </c>
      <c r="H362">
        <f>[1]资金台帐!H362&amp;""</f>
      </c>
      <c r="J362">
        <f>[1]资金台帐!J362&amp;""</f>
      </c>
      <c r="N362">
        <f>[1]资金台帐!N362</f>
      </c>
      <c r="O362">
        <f>[1]资金台帐!O362&amp;""</f>
      </c>
      <c r="P362">
        <f>[1]资金台帐!P362&amp;""</f>
      </c>
      <c r="Q362">
        <f>[1]资金台帐!Q362&amp;""</f>
      </c>
      <c r="T362">
        <f>[1]资金台帐!T362&amp;""</f>
      </c>
      <c r="U362">
        <f>[1]资金台帐!U362&amp;""</f>
      </c>
      <c r="W362">
        <f>[1]资金台帐!W362&amp;""</f>
      </c>
      <c r="X362">
        <f>[1]资金台帐!X362&amp;""</f>
      </c>
      <c r="AB362">
        <f>[1]资金台帐!AB362</f>
        <v>0</v>
      </c>
      <c r="AC362">
        <f>[1]资金台帐!AC362</f>
        <v>0</v>
      </c>
      <c r="AD362">
        <f>[1]资金台帐!AD362</f>
        <v>0</v>
      </c>
      <c r="AJ362">
        <f>[1]资金台帐!AJ362</f>
        <v>0</v>
      </c>
      <c r="AK362">
        <f>[1]资金台帐!AK362</f>
        <v>0</v>
      </c>
      <c r="BA362" s="22">
        <f t="shared" si="0"/>
      </c>
    </row>
    <row r="363">
      <c r="B363">
        <f>[1]资金台帐!B363&amp;""</f>
      </c>
      <c r="H363">
        <f>[1]资金台帐!H363&amp;""</f>
      </c>
      <c r="J363">
        <f>[1]资金台帐!J363&amp;""</f>
      </c>
      <c r="N363">
        <f>[1]资金台帐!N363</f>
      </c>
      <c r="O363">
        <f>[1]资金台帐!O363&amp;""</f>
      </c>
      <c r="P363">
        <f>[1]资金台帐!P363&amp;""</f>
      </c>
      <c r="Q363">
        <f>[1]资金台帐!Q363&amp;""</f>
      </c>
      <c r="T363">
        <f>[1]资金台帐!T363&amp;""</f>
      </c>
      <c r="U363">
        <f>[1]资金台帐!U363&amp;""</f>
      </c>
      <c r="W363">
        <f>[1]资金台帐!W363&amp;""</f>
      </c>
      <c r="X363">
        <f>[1]资金台帐!X363&amp;""</f>
      </c>
      <c r="AB363">
        <f>[1]资金台帐!AB363</f>
        <v>0</v>
      </c>
      <c r="AC363">
        <f>[1]资金台帐!AC363</f>
        <v>0</v>
      </c>
      <c r="AD363">
        <f>[1]资金台帐!AD363</f>
        <v>0</v>
      </c>
      <c r="AJ363">
        <f>[1]资金台帐!AJ363</f>
        <v>0</v>
      </c>
      <c r="AK363">
        <f>[1]资金台帐!AK363</f>
        <v>0</v>
      </c>
      <c r="BA363" s="22">
        <f t="shared" si="0"/>
      </c>
    </row>
    <row r="364">
      <c r="B364">
        <f>[1]资金台帐!B364&amp;""</f>
      </c>
      <c r="H364">
        <f>[1]资金台帐!H364&amp;""</f>
      </c>
      <c r="J364">
        <f>[1]资金台帐!J364&amp;""</f>
      </c>
      <c r="N364">
        <f>[1]资金台帐!N364</f>
      </c>
      <c r="O364">
        <f>[1]资金台帐!O364&amp;""</f>
      </c>
      <c r="P364">
        <f>[1]资金台帐!P364&amp;""</f>
      </c>
      <c r="Q364">
        <f>[1]资金台帐!Q364&amp;""</f>
      </c>
      <c r="T364">
        <f>[1]资金台帐!T364&amp;""</f>
      </c>
      <c r="U364">
        <f>[1]资金台帐!U364&amp;""</f>
      </c>
      <c r="W364">
        <f>[1]资金台帐!W364&amp;""</f>
      </c>
      <c r="X364">
        <f>[1]资金台帐!X364&amp;""</f>
      </c>
      <c r="AB364">
        <f>[1]资金台帐!AB364</f>
        <v>0</v>
      </c>
      <c r="AC364">
        <f>[1]资金台帐!AC364</f>
        <v>0</v>
      </c>
      <c r="AD364">
        <f>[1]资金台帐!AD364</f>
        <v>0</v>
      </c>
      <c r="AJ364">
        <f>[1]资金台帐!AJ364</f>
        <v>0</v>
      </c>
      <c r="AK364">
        <f>[1]资金台帐!AK364</f>
        <v>0</v>
      </c>
      <c r="BA364" s="22">
        <f t="shared" si="0"/>
      </c>
    </row>
    <row r="365">
      <c r="B365">
        <f>[1]资金台帐!B365&amp;""</f>
      </c>
      <c r="H365">
        <f>[1]资金台帐!H365&amp;""</f>
      </c>
      <c r="J365">
        <f>[1]资金台帐!J365&amp;""</f>
      </c>
      <c r="N365">
        <f>[1]资金台帐!N365</f>
      </c>
      <c r="O365">
        <f>[1]资金台帐!O365&amp;""</f>
      </c>
      <c r="P365">
        <f>[1]资金台帐!P365&amp;""</f>
      </c>
      <c r="Q365">
        <f>[1]资金台帐!Q365&amp;""</f>
      </c>
      <c r="T365">
        <f>[1]资金台帐!T365&amp;""</f>
      </c>
      <c r="U365">
        <f>[1]资金台帐!U365&amp;""</f>
      </c>
      <c r="W365">
        <f>[1]资金台帐!W365&amp;""</f>
      </c>
      <c r="X365">
        <f>[1]资金台帐!X365&amp;""</f>
      </c>
      <c r="AB365">
        <f>[1]资金台帐!AB365</f>
        <v>0</v>
      </c>
      <c r="AC365">
        <f>[1]资金台帐!AC365</f>
        <v>0</v>
      </c>
      <c r="AD365">
        <f>[1]资金台帐!AD365</f>
        <v>0</v>
      </c>
      <c r="AJ365">
        <f>[1]资金台帐!AJ365</f>
        <v>0</v>
      </c>
      <c r="AK365">
        <f>[1]资金台帐!AK365</f>
        <v>0</v>
      </c>
      <c r="BA365" s="22">
        <f t="shared" si="0"/>
      </c>
    </row>
    <row r="366">
      <c r="B366">
        <f>[1]资金台帐!B366&amp;""</f>
      </c>
      <c r="H366">
        <f>[1]资金台帐!H366&amp;""</f>
      </c>
      <c r="J366">
        <f>[1]资金台帐!J366&amp;""</f>
      </c>
      <c r="N366">
        <f>[1]资金台帐!N366</f>
      </c>
      <c r="O366">
        <f>[1]资金台帐!O366&amp;""</f>
      </c>
      <c r="P366">
        <f>[1]资金台帐!P366&amp;""</f>
      </c>
      <c r="Q366">
        <f>[1]资金台帐!Q366&amp;""</f>
      </c>
      <c r="T366">
        <f>[1]资金台帐!T366&amp;""</f>
      </c>
      <c r="U366">
        <f>[1]资金台帐!U366&amp;""</f>
      </c>
      <c r="W366">
        <f>[1]资金台帐!W366&amp;""</f>
      </c>
      <c r="X366">
        <f>[1]资金台帐!X366&amp;""</f>
      </c>
      <c r="AB366">
        <f>[1]资金台帐!AB366</f>
        <v>0</v>
      </c>
      <c r="AC366">
        <f>[1]资金台帐!AC366</f>
        <v>0</v>
      </c>
      <c r="AD366">
        <f>[1]资金台帐!AD366</f>
        <v>0</v>
      </c>
      <c r="AJ366">
        <f>[1]资金台帐!AJ366</f>
        <v>0</v>
      </c>
      <c r="AK366">
        <f>[1]资金台帐!AK366</f>
        <v>0</v>
      </c>
      <c r="BA366" s="22">
        <f t="shared" si="0"/>
      </c>
    </row>
    <row r="367">
      <c r="B367">
        <f>[1]资金台帐!B367&amp;""</f>
      </c>
      <c r="H367">
        <f>[1]资金台帐!H367&amp;""</f>
      </c>
      <c r="J367">
        <f>[1]资金台帐!J367&amp;""</f>
      </c>
      <c r="N367">
        <f>[1]资金台帐!N367</f>
      </c>
      <c r="O367">
        <f>[1]资金台帐!O367&amp;""</f>
      </c>
      <c r="P367">
        <f>[1]资金台帐!P367&amp;""</f>
      </c>
      <c r="Q367">
        <f>[1]资金台帐!Q367&amp;""</f>
      </c>
      <c r="T367">
        <f>[1]资金台帐!T367&amp;""</f>
      </c>
      <c r="U367">
        <f>[1]资金台帐!U367&amp;""</f>
      </c>
      <c r="W367">
        <f>[1]资金台帐!W367&amp;""</f>
      </c>
      <c r="X367">
        <f>[1]资金台帐!X367&amp;""</f>
      </c>
      <c r="AB367">
        <f>[1]资金台帐!AB367</f>
        <v>0</v>
      </c>
      <c r="AC367">
        <f>[1]资金台帐!AC367</f>
        <v>0</v>
      </c>
      <c r="AD367">
        <f>[1]资金台帐!AD367</f>
        <v>0</v>
      </c>
      <c r="AJ367">
        <f>[1]资金台帐!AJ367</f>
        <v>0</v>
      </c>
      <c r="AK367">
        <f>[1]资金台帐!AK367</f>
        <v>0</v>
      </c>
      <c r="BA367" s="22">
        <f t="shared" si="0"/>
      </c>
    </row>
    <row r="368">
      <c r="B368">
        <f>[1]资金台帐!B368&amp;""</f>
      </c>
      <c r="H368">
        <f>[1]资金台帐!H368&amp;""</f>
      </c>
      <c r="J368">
        <f>[1]资金台帐!J368&amp;""</f>
      </c>
      <c r="N368">
        <f>[1]资金台帐!N368</f>
      </c>
      <c r="O368">
        <f>[1]资金台帐!O368&amp;""</f>
      </c>
      <c r="P368">
        <f>[1]资金台帐!P368&amp;""</f>
      </c>
      <c r="Q368">
        <f>[1]资金台帐!Q368&amp;""</f>
      </c>
      <c r="T368">
        <f>[1]资金台帐!T368&amp;""</f>
      </c>
      <c r="U368">
        <f>[1]资金台帐!U368&amp;""</f>
      </c>
      <c r="W368">
        <f>[1]资金台帐!W368&amp;""</f>
      </c>
      <c r="X368">
        <f>[1]资金台帐!X368&amp;""</f>
      </c>
      <c r="AB368">
        <f>[1]资金台帐!AB368</f>
        <v>0</v>
      </c>
      <c r="AC368">
        <f>[1]资金台帐!AC368</f>
        <v>0</v>
      </c>
      <c r="AD368">
        <f>[1]资金台帐!AD368</f>
        <v>0</v>
      </c>
      <c r="AJ368">
        <f>[1]资金台帐!AJ368</f>
        <v>0</v>
      </c>
      <c r="AK368">
        <f>[1]资金台帐!AK368</f>
        <v>0</v>
      </c>
      <c r="BA368" s="22">
        <f t="shared" si="0"/>
      </c>
    </row>
    <row r="369">
      <c r="B369">
        <f>[1]资金台帐!B369&amp;""</f>
      </c>
      <c r="H369">
        <f>[1]资金台帐!H369&amp;""</f>
      </c>
      <c r="J369">
        <f>[1]资金台帐!J369&amp;""</f>
      </c>
      <c r="N369">
        <f>[1]资金台帐!N369</f>
      </c>
      <c r="O369">
        <f>[1]资金台帐!O369&amp;""</f>
      </c>
      <c r="P369">
        <f>[1]资金台帐!P369&amp;""</f>
      </c>
      <c r="Q369">
        <f>[1]资金台帐!Q369&amp;""</f>
      </c>
      <c r="T369">
        <f>[1]资金台帐!T369&amp;""</f>
      </c>
      <c r="U369">
        <f>[1]资金台帐!U369&amp;""</f>
      </c>
      <c r="W369">
        <f>[1]资金台帐!W369&amp;""</f>
      </c>
      <c r="X369">
        <f>[1]资金台帐!X369&amp;""</f>
      </c>
      <c r="AB369">
        <f>[1]资金台帐!AB369</f>
        <v>0</v>
      </c>
      <c r="AC369">
        <f>[1]资金台帐!AC369</f>
        <v>0</v>
      </c>
      <c r="AD369">
        <f>[1]资金台帐!AD369</f>
        <v>0</v>
      </c>
      <c r="AJ369">
        <f>[1]资金台帐!AJ369</f>
        <v>0</v>
      </c>
      <c r="AK369">
        <f>[1]资金台帐!AK369</f>
        <v>0</v>
      </c>
      <c r="BA369" s="22">
        <f t="shared" si="0"/>
      </c>
    </row>
    <row r="370">
      <c r="B370">
        <f>[1]资金台帐!B370&amp;""</f>
      </c>
      <c r="H370">
        <f>[1]资金台帐!H370&amp;""</f>
      </c>
      <c r="J370">
        <f>[1]资金台帐!J370&amp;""</f>
      </c>
      <c r="N370">
        <f>[1]资金台帐!N370</f>
      </c>
      <c r="O370">
        <f>[1]资金台帐!O370&amp;""</f>
      </c>
      <c r="P370">
        <f>[1]资金台帐!P370&amp;""</f>
      </c>
      <c r="Q370">
        <f>[1]资金台帐!Q370&amp;""</f>
      </c>
      <c r="T370">
        <f>[1]资金台帐!T370&amp;""</f>
      </c>
      <c r="U370">
        <f>[1]资金台帐!U370&amp;""</f>
      </c>
      <c r="W370">
        <f>[1]资金台帐!W370&amp;""</f>
      </c>
      <c r="X370">
        <f>[1]资金台帐!X370&amp;""</f>
      </c>
      <c r="AB370">
        <f>[1]资金台帐!AB370</f>
        <v>0</v>
      </c>
      <c r="AC370">
        <f>[1]资金台帐!AC370</f>
        <v>0</v>
      </c>
      <c r="AD370">
        <f>[1]资金台帐!AD370</f>
        <v>0</v>
      </c>
      <c r="AJ370">
        <f>[1]资金台帐!AJ370</f>
        <v>0</v>
      </c>
      <c r="AK370">
        <f>[1]资金台帐!AK370</f>
        <v>0</v>
      </c>
      <c r="BA370" s="22">
        <f t="shared" si="0"/>
      </c>
    </row>
    <row r="371">
      <c r="B371">
        <f>[1]资金台帐!B371&amp;""</f>
      </c>
      <c r="H371">
        <f>[1]资金台帐!H371&amp;""</f>
      </c>
      <c r="J371">
        <f>[1]资金台帐!J371&amp;""</f>
      </c>
      <c r="N371">
        <f>[1]资金台帐!N371</f>
      </c>
      <c r="O371">
        <f>[1]资金台帐!O371&amp;""</f>
      </c>
      <c r="P371">
        <f>[1]资金台帐!P371&amp;""</f>
      </c>
      <c r="Q371">
        <f>[1]资金台帐!Q371&amp;""</f>
      </c>
      <c r="T371">
        <f>[1]资金台帐!T371&amp;""</f>
      </c>
      <c r="U371">
        <f>[1]资金台帐!U371&amp;""</f>
      </c>
      <c r="W371">
        <f>[1]资金台帐!W371&amp;""</f>
      </c>
      <c r="X371">
        <f>[1]资金台帐!X371&amp;""</f>
      </c>
      <c r="AB371">
        <f>[1]资金台帐!AB371</f>
        <v>0</v>
      </c>
      <c r="AC371">
        <f>[1]资金台帐!AC371</f>
        <v>0</v>
      </c>
      <c r="AD371">
        <f>[1]资金台帐!AD371</f>
        <v>0</v>
      </c>
      <c r="AJ371">
        <f>[1]资金台帐!AJ371</f>
        <v>0</v>
      </c>
      <c r="AK371">
        <f>[1]资金台帐!AK371</f>
        <v>0</v>
      </c>
      <c r="BA371" s="22">
        <f t="shared" si="0"/>
      </c>
    </row>
    <row r="372">
      <c r="B372">
        <f>[1]资金台帐!B372&amp;""</f>
      </c>
      <c r="H372">
        <f>[1]资金台帐!H372&amp;""</f>
      </c>
      <c r="J372">
        <f>[1]资金台帐!J372&amp;""</f>
      </c>
      <c r="N372">
        <f>[1]资金台帐!N372</f>
      </c>
      <c r="O372">
        <f>[1]资金台帐!O372&amp;""</f>
      </c>
      <c r="P372">
        <f>[1]资金台帐!P372&amp;""</f>
      </c>
      <c r="Q372">
        <f>[1]资金台帐!Q372&amp;""</f>
      </c>
      <c r="T372">
        <f>[1]资金台帐!T372&amp;""</f>
      </c>
      <c r="U372">
        <f>[1]资金台帐!U372&amp;""</f>
      </c>
      <c r="W372">
        <f>[1]资金台帐!W372&amp;""</f>
      </c>
      <c r="X372">
        <f>[1]资金台帐!X372&amp;""</f>
      </c>
      <c r="AB372">
        <f>[1]资金台帐!AB372</f>
        <v>0</v>
      </c>
      <c r="AC372">
        <f>[1]资金台帐!AC372</f>
        <v>0</v>
      </c>
      <c r="AD372">
        <f>[1]资金台帐!AD372</f>
        <v>0</v>
      </c>
      <c r="AJ372">
        <f>[1]资金台帐!AJ372</f>
        <v>0</v>
      </c>
      <c r="AK372">
        <f>[1]资金台帐!AK372</f>
        <v>0</v>
      </c>
      <c r="BA372" s="22">
        <f t="shared" si="0"/>
      </c>
    </row>
    <row r="373">
      <c r="B373">
        <f>[1]资金台帐!B373&amp;""</f>
      </c>
      <c r="H373">
        <f>[1]资金台帐!H373&amp;""</f>
      </c>
      <c r="J373">
        <f>[1]资金台帐!J373&amp;""</f>
      </c>
      <c r="N373">
        <f>[1]资金台帐!N373</f>
      </c>
      <c r="O373">
        <f>[1]资金台帐!O373&amp;""</f>
      </c>
      <c r="P373">
        <f>[1]资金台帐!P373&amp;""</f>
      </c>
      <c r="Q373">
        <f>[1]资金台帐!Q373&amp;""</f>
      </c>
      <c r="T373">
        <f>[1]资金台帐!T373&amp;""</f>
      </c>
      <c r="U373">
        <f>[1]资金台帐!U373&amp;""</f>
      </c>
      <c r="W373">
        <f>[1]资金台帐!W373&amp;""</f>
      </c>
      <c r="X373">
        <f>[1]资金台帐!X373&amp;""</f>
      </c>
      <c r="AB373">
        <f>[1]资金台帐!AB373</f>
        <v>0</v>
      </c>
      <c r="AC373">
        <f>[1]资金台帐!AC373</f>
        <v>0</v>
      </c>
      <c r="AD373">
        <f>[1]资金台帐!AD373</f>
        <v>0</v>
      </c>
      <c r="AJ373">
        <f>[1]资金台帐!AJ373</f>
        <v>0</v>
      </c>
      <c r="AK373">
        <f>[1]资金台帐!AK373</f>
        <v>0</v>
      </c>
      <c r="BA373" s="22">
        <f t="shared" si="0"/>
      </c>
    </row>
    <row r="374">
      <c r="B374">
        <f>[1]资金台帐!B374&amp;""</f>
      </c>
      <c r="H374">
        <f>[1]资金台帐!H374&amp;""</f>
      </c>
      <c r="J374">
        <f>[1]资金台帐!J374&amp;""</f>
      </c>
      <c r="N374">
        <f>[1]资金台帐!N374</f>
      </c>
      <c r="O374">
        <f>[1]资金台帐!O374&amp;""</f>
      </c>
      <c r="P374">
        <f>[1]资金台帐!P374&amp;""</f>
      </c>
      <c r="Q374">
        <f>[1]资金台帐!Q374&amp;""</f>
      </c>
      <c r="T374">
        <f>[1]资金台帐!T374&amp;""</f>
      </c>
      <c r="U374">
        <f>[1]资金台帐!U374&amp;""</f>
      </c>
      <c r="W374">
        <f>[1]资金台帐!W374&amp;""</f>
      </c>
      <c r="X374">
        <f>[1]资金台帐!X374&amp;""</f>
      </c>
      <c r="AB374">
        <f>[1]资金台帐!AB374</f>
        <v>0</v>
      </c>
      <c r="AC374">
        <f>[1]资金台帐!AC374</f>
        <v>0</v>
      </c>
      <c r="AD374">
        <f>[1]资金台帐!AD374</f>
        <v>0</v>
      </c>
      <c r="AJ374">
        <f>[1]资金台帐!AJ374</f>
        <v>0</v>
      </c>
      <c r="AK374">
        <f>[1]资金台帐!AK374</f>
        <v>0</v>
      </c>
      <c r="BA374" s="22">
        <f t="shared" si="0"/>
      </c>
    </row>
    <row r="375">
      <c r="B375">
        <f>[1]资金台帐!B375&amp;""</f>
      </c>
      <c r="H375">
        <f>[1]资金台帐!H375&amp;""</f>
      </c>
      <c r="J375">
        <f>[1]资金台帐!J375&amp;""</f>
      </c>
      <c r="N375">
        <f>[1]资金台帐!N375</f>
      </c>
      <c r="O375">
        <f>[1]资金台帐!O375&amp;""</f>
      </c>
      <c r="P375">
        <f>[1]资金台帐!P375&amp;""</f>
      </c>
      <c r="Q375">
        <f>[1]资金台帐!Q375&amp;""</f>
      </c>
      <c r="T375">
        <f>[1]资金台帐!T375&amp;""</f>
      </c>
      <c r="U375">
        <f>[1]资金台帐!U375&amp;""</f>
      </c>
      <c r="W375">
        <f>[1]资金台帐!W375&amp;""</f>
      </c>
      <c r="X375">
        <f>[1]资金台帐!X375&amp;""</f>
      </c>
      <c r="AB375">
        <f>[1]资金台帐!AB375</f>
        <v>0</v>
      </c>
      <c r="AC375">
        <f>[1]资金台帐!AC375</f>
        <v>0</v>
      </c>
      <c r="AD375">
        <f>[1]资金台帐!AD375</f>
        <v>0</v>
      </c>
      <c r="AJ375">
        <f>[1]资金台帐!AJ375</f>
        <v>0</v>
      </c>
      <c r="AK375">
        <f>[1]资金台帐!AK375</f>
        <v>0</v>
      </c>
      <c r="BA375" s="22">
        <f t="shared" si="0"/>
      </c>
    </row>
    <row r="376">
      <c r="B376">
        <f>[1]资金台帐!B376&amp;""</f>
      </c>
      <c r="H376">
        <f>[1]资金台帐!H376&amp;""</f>
      </c>
      <c r="J376">
        <f>[1]资金台帐!J376&amp;""</f>
      </c>
      <c r="N376">
        <f>[1]资金台帐!N376</f>
      </c>
      <c r="O376">
        <f>[1]资金台帐!O376&amp;""</f>
      </c>
      <c r="P376">
        <f>[1]资金台帐!P376&amp;""</f>
      </c>
      <c r="Q376">
        <f>[1]资金台帐!Q376&amp;""</f>
      </c>
      <c r="T376">
        <f>[1]资金台帐!T376&amp;""</f>
      </c>
      <c r="U376">
        <f>[1]资金台帐!U376&amp;""</f>
      </c>
      <c r="W376">
        <f>[1]资金台帐!W376&amp;""</f>
      </c>
      <c r="X376">
        <f>[1]资金台帐!X376&amp;""</f>
      </c>
      <c r="AB376">
        <f>[1]资金台帐!AB376</f>
        <v>0</v>
      </c>
      <c r="AC376">
        <f>[1]资金台帐!AC376</f>
        <v>0</v>
      </c>
      <c r="AD376">
        <f>[1]资金台帐!AD376</f>
        <v>0</v>
      </c>
      <c r="AJ376">
        <f>[1]资金台帐!AJ376</f>
        <v>0</v>
      </c>
      <c r="AK376">
        <f>[1]资金台帐!AK376</f>
        <v>0</v>
      </c>
      <c r="BA376" s="22">
        <f t="shared" si="0"/>
      </c>
    </row>
    <row r="377">
      <c r="B377">
        <f>[1]资金台帐!B377&amp;""</f>
      </c>
      <c r="H377">
        <f>[1]资金台帐!H377&amp;""</f>
      </c>
      <c r="J377">
        <f>[1]资金台帐!J377&amp;""</f>
      </c>
      <c r="N377">
        <f>[1]资金台帐!N377</f>
      </c>
      <c r="O377">
        <f>[1]资金台帐!O377&amp;""</f>
      </c>
      <c r="P377">
        <f>[1]资金台帐!P377&amp;""</f>
      </c>
      <c r="Q377">
        <f>[1]资金台帐!Q377&amp;""</f>
      </c>
      <c r="T377">
        <f>[1]资金台帐!T377&amp;""</f>
      </c>
      <c r="U377">
        <f>[1]资金台帐!U377&amp;""</f>
      </c>
      <c r="W377">
        <f>[1]资金台帐!W377&amp;""</f>
      </c>
      <c r="X377">
        <f>[1]资金台帐!X377&amp;""</f>
      </c>
      <c r="AB377">
        <f>[1]资金台帐!AB377</f>
        <v>0</v>
      </c>
      <c r="AC377">
        <f>[1]资金台帐!AC377</f>
        <v>0</v>
      </c>
      <c r="AD377">
        <f>[1]资金台帐!AD377</f>
        <v>0</v>
      </c>
      <c r="AJ377">
        <f>[1]资金台帐!AJ377</f>
        <v>0</v>
      </c>
      <c r="AK377">
        <f>[1]资金台帐!AK377</f>
        <v>0</v>
      </c>
      <c r="BA377" s="22">
        <f t="shared" si="0"/>
      </c>
    </row>
    <row r="378">
      <c r="B378">
        <f>[1]资金台帐!B378&amp;""</f>
      </c>
      <c r="H378">
        <f>[1]资金台帐!H378&amp;""</f>
      </c>
      <c r="J378">
        <f>[1]资金台帐!J378&amp;""</f>
      </c>
      <c r="N378">
        <f>[1]资金台帐!N378</f>
      </c>
      <c r="O378">
        <f>[1]资金台帐!O378&amp;""</f>
      </c>
      <c r="P378">
        <f>[1]资金台帐!P378&amp;""</f>
      </c>
      <c r="Q378">
        <f>[1]资金台帐!Q378&amp;""</f>
      </c>
      <c r="T378">
        <f>[1]资金台帐!T378&amp;""</f>
      </c>
      <c r="U378">
        <f>[1]资金台帐!U378&amp;""</f>
      </c>
      <c r="W378">
        <f>[1]资金台帐!W378&amp;""</f>
      </c>
      <c r="X378">
        <f>[1]资金台帐!X378&amp;""</f>
      </c>
      <c r="AB378">
        <f>[1]资金台帐!AB378</f>
        <v>0</v>
      </c>
      <c r="AC378">
        <f>[1]资金台帐!AC378</f>
        <v>0</v>
      </c>
      <c r="AD378">
        <f>[1]资金台帐!AD378</f>
        <v>0</v>
      </c>
      <c r="AJ378">
        <f>[1]资金台帐!AJ378</f>
        <v>0</v>
      </c>
      <c r="AK378">
        <f>[1]资金台帐!AK378</f>
        <v>0</v>
      </c>
      <c r="BA378" s="22">
        <f t="shared" si="0"/>
      </c>
    </row>
    <row r="379">
      <c r="B379">
        <f>[1]资金台帐!B379&amp;""</f>
      </c>
      <c r="H379">
        <f>[1]资金台帐!H379&amp;""</f>
      </c>
      <c r="J379">
        <f>[1]资金台帐!J379&amp;""</f>
      </c>
      <c r="N379">
        <f>[1]资金台帐!N379</f>
      </c>
      <c r="O379">
        <f>[1]资金台帐!O379&amp;""</f>
      </c>
      <c r="P379">
        <f>[1]资金台帐!P379&amp;""</f>
      </c>
      <c r="Q379">
        <f>[1]资金台帐!Q379&amp;""</f>
      </c>
      <c r="T379">
        <f>[1]资金台帐!T379&amp;""</f>
      </c>
      <c r="U379">
        <f>[1]资金台帐!U379&amp;""</f>
      </c>
      <c r="W379">
        <f>[1]资金台帐!W379&amp;""</f>
      </c>
      <c r="X379">
        <f>[1]资金台帐!X379&amp;""</f>
      </c>
      <c r="AB379">
        <f>[1]资金台帐!AB379</f>
        <v>0</v>
      </c>
      <c r="AC379">
        <f>[1]资金台帐!AC379</f>
        <v>0</v>
      </c>
      <c r="AD379">
        <f>[1]资金台帐!AD379</f>
        <v>0</v>
      </c>
      <c r="AJ379">
        <f>[1]资金台帐!AJ379</f>
        <v>0</v>
      </c>
      <c r="AK379">
        <f>[1]资金台帐!AK379</f>
        <v>0</v>
      </c>
      <c r="BA379" s="22">
        <f t="shared" si="0"/>
      </c>
    </row>
    <row r="380">
      <c r="B380">
        <f>[1]资金台帐!B380&amp;""</f>
      </c>
      <c r="H380">
        <f>[1]资金台帐!H380&amp;""</f>
      </c>
      <c r="J380">
        <f>[1]资金台帐!J380&amp;""</f>
      </c>
      <c r="N380">
        <f>[1]资金台帐!N380</f>
      </c>
      <c r="O380">
        <f>[1]资金台帐!O380&amp;""</f>
      </c>
      <c r="P380">
        <f>[1]资金台帐!P380&amp;""</f>
      </c>
      <c r="Q380">
        <f>[1]资金台帐!Q380&amp;""</f>
      </c>
      <c r="T380">
        <f>[1]资金台帐!T380&amp;""</f>
      </c>
      <c r="U380">
        <f>[1]资金台帐!U380&amp;""</f>
      </c>
      <c r="W380">
        <f>[1]资金台帐!W380&amp;""</f>
      </c>
      <c r="X380">
        <f>[1]资金台帐!X380&amp;""</f>
      </c>
      <c r="AB380">
        <f>[1]资金台帐!AB380</f>
        <v>0</v>
      </c>
      <c r="AC380">
        <f>[1]资金台帐!AC380</f>
        <v>0</v>
      </c>
      <c r="AD380">
        <f>[1]资金台帐!AD380</f>
        <v>0</v>
      </c>
      <c r="AJ380">
        <f>[1]资金台帐!AJ380</f>
        <v>0</v>
      </c>
      <c r="AK380">
        <f>[1]资金台帐!AK380</f>
        <v>0</v>
      </c>
      <c r="BA380" s="22">
        <f t="shared" si="0"/>
      </c>
    </row>
    <row r="381">
      <c r="B381">
        <f>[1]资金台帐!B381&amp;""</f>
      </c>
      <c r="H381">
        <f>[1]资金台帐!H381&amp;""</f>
      </c>
      <c r="J381">
        <f>[1]资金台帐!J381&amp;""</f>
      </c>
      <c r="N381">
        <f>[1]资金台帐!N381</f>
      </c>
      <c r="O381">
        <f>[1]资金台帐!O381&amp;""</f>
      </c>
      <c r="P381">
        <f>[1]资金台帐!P381&amp;""</f>
      </c>
      <c r="Q381">
        <f>[1]资金台帐!Q381&amp;""</f>
      </c>
      <c r="T381">
        <f>[1]资金台帐!T381&amp;""</f>
      </c>
      <c r="U381">
        <f>[1]资金台帐!U381&amp;""</f>
      </c>
      <c r="W381">
        <f>[1]资金台帐!W381&amp;""</f>
      </c>
      <c r="X381">
        <f>[1]资金台帐!X381&amp;""</f>
      </c>
      <c r="AB381">
        <f>[1]资金台帐!AB381</f>
        <v>0</v>
      </c>
      <c r="AC381">
        <f>[1]资金台帐!AC381</f>
        <v>0</v>
      </c>
      <c r="AD381">
        <f>[1]资金台帐!AD381</f>
        <v>0</v>
      </c>
      <c r="AJ381">
        <f>[1]资金台帐!AJ381</f>
        <v>0</v>
      </c>
      <c r="AK381">
        <f>[1]资金台帐!AK381</f>
        <v>0</v>
      </c>
      <c r="BA381" s="22">
        <f t="shared" si="0"/>
      </c>
    </row>
    <row r="382">
      <c r="B382">
        <f>[1]资金台帐!B382&amp;""</f>
      </c>
      <c r="H382">
        <f>[1]资金台帐!H382&amp;""</f>
      </c>
      <c r="J382">
        <f>[1]资金台帐!J382&amp;""</f>
      </c>
      <c r="N382">
        <f>[1]资金台帐!N382</f>
      </c>
      <c r="O382">
        <f>[1]资金台帐!O382&amp;""</f>
      </c>
      <c r="P382">
        <f>[1]资金台帐!P382&amp;""</f>
      </c>
      <c r="Q382">
        <f>[1]资金台帐!Q382&amp;""</f>
      </c>
      <c r="T382">
        <f>[1]资金台帐!T382&amp;""</f>
      </c>
      <c r="U382">
        <f>[1]资金台帐!U382&amp;""</f>
      </c>
      <c r="W382">
        <f>[1]资金台帐!W382&amp;""</f>
      </c>
      <c r="X382">
        <f>[1]资金台帐!X382&amp;""</f>
      </c>
      <c r="AB382">
        <f>[1]资金台帐!AB382</f>
        <v>0</v>
      </c>
      <c r="AC382">
        <f>[1]资金台帐!AC382</f>
        <v>0</v>
      </c>
      <c r="AD382">
        <f>[1]资金台帐!AD382</f>
        <v>0</v>
      </c>
      <c r="AJ382">
        <f>[1]资金台帐!AJ382</f>
        <v>0</v>
      </c>
      <c r="AK382">
        <f>[1]资金台帐!AK382</f>
        <v>0</v>
      </c>
      <c r="BA382" s="22">
        <f t="shared" si="0"/>
      </c>
    </row>
    <row r="383">
      <c r="B383">
        <f>[1]资金台帐!B383&amp;""</f>
      </c>
      <c r="H383">
        <f>[1]资金台帐!H383&amp;""</f>
      </c>
      <c r="J383">
        <f>[1]资金台帐!J383&amp;""</f>
      </c>
      <c r="N383">
        <f>[1]资金台帐!N383</f>
      </c>
      <c r="O383">
        <f>[1]资金台帐!O383&amp;""</f>
      </c>
      <c r="P383">
        <f>[1]资金台帐!P383&amp;""</f>
      </c>
      <c r="Q383">
        <f>[1]资金台帐!Q383&amp;""</f>
      </c>
      <c r="T383">
        <f>[1]资金台帐!T383&amp;""</f>
      </c>
      <c r="U383">
        <f>[1]资金台帐!U383&amp;""</f>
      </c>
      <c r="W383">
        <f>[1]资金台帐!W383&amp;""</f>
      </c>
      <c r="X383">
        <f>[1]资金台帐!X383&amp;""</f>
      </c>
      <c r="AB383">
        <f>[1]资金台帐!AB383</f>
        <v>0</v>
      </c>
      <c r="AC383">
        <f>[1]资金台帐!AC383</f>
        <v>0</v>
      </c>
      <c r="AD383">
        <f>[1]资金台帐!AD383</f>
        <v>0</v>
      </c>
      <c r="AJ383">
        <f>[1]资金台帐!AJ383</f>
        <v>0</v>
      </c>
      <c r="AK383">
        <f>[1]资金台帐!AK383</f>
        <v>0</v>
      </c>
      <c r="BA383" s="22">
        <f t="shared" si="0"/>
      </c>
    </row>
    <row r="384">
      <c r="B384">
        <f>[1]资金台帐!B384&amp;""</f>
      </c>
      <c r="H384">
        <f>[1]资金台帐!H384&amp;""</f>
      </c>
      <c r="J384">
        <f>[1]资金台帐!J384&amp;""</f>
      </c>
      <c r="N384">
        <f>[1]资金台帐!N384</f>
      </c>
      <c r="O384">
        <f>[1]资金台帐!O384&amp;""</f>
      </c>
      <c r="P384">
        <f>[1]资金台帐!P384&amp;""</f>
      </c>
      <c r="Q384">
        <f>[1]资金台帐!Q384&amp;""</f>
      </c>
      <c r="T384">
        <f>[1]资金台帐!T384&amp;""</f>
      </c>
      <c r="U384">
        <f>[1]资金台帐!U384&amp;""</f>
      </c>
      <c r="W384">
        <f>[1]资金台帐!W384&amp;""</f>
      </c>
      <c r="X384">
        <f>[1]资金台帐!X384&amp;""</f>
      </c>
      <c r="AB384">
        <f>[1]资金台帐!AB384</f>
        <v>0</v>
      </c>
      <c r="AC384">
        <f>[1]资金台帐!AC384</f>
        <v>0</v>
      </c>
      <c r="AD384">
        <f>[1]资金台帐!AD384</f>
        <v>0</v>
      </c>
      <c r="AJ384">
        <f>[1]资金台帐!AJ384</f>
        <v>0</v>
      </c>
      <c r="AK384">
        <f>[1]资金台帐!AK384</f>
        <v>0</v>
      </c>
      <c r="BA384" s="22">
        <f t="shared" si="0"/>
      </c>
    </row>
    <row r="385">
      <c r="B385">
        <f>[1]资金台帐!B385&amp;""</f>
      </c>
      <c r="H385">
        <f>[1]资金台帐!H385&amp;""</f>
      </c>
      <c r="J385">
        <f>[1]资金台帐!J385&amp;""</f>
      </c>
      <c r="N385">
        <f>[1]资金台帐!N385</f>
      </c>
      <c r="O385">
        <f>[1]资金台帐!O385&amp;""</f>
      </c>
      <c r="P385">
        <f>[1]资金台帐!P385&amp;""</f>
      </c>
      <c r="Q385">
        <f>[1]资金台帐!Q385&amp;""</f>
      </c>
      <c r="T385">
        <f>[1]资金台帐!T385&amp;""</f>
      </c>
      <c r="U385">
        <f>[1]资金台帐!U385&amp;""</f>
      </c>
      <c r="W385">
        <f>[1]资金台帐!W385&amp;""</f>
      </c>
      <c r="X385">
        <f>[1]资金台帐!X385&amp;""</f>
      </c>
      <c r="AB385">
        <f>[1]资金台帐!AB385</f>
        <v>0</v>
      </c>
      <c r="AC385">
        <f>[1]资金台帐!AC385</f>
        <v>0</v>
      </c>
      <c r="AD385">
        <f>[1]资金台帐!AD385</f>
        <v>0</v>
      </c>
      <c r="AJ385">
        <f>[1]资金台帐!AJ385</f>
        <v>0</v>
      </c>
      <c r="AK385">
        <f>[1]资金台帐!AK385</f>
        <v>0</v>
      </c>
      <c r="BA385" s="22">
        <f t="shared" si="0"/>
      </c>
    </row>
    <row r="386">
      <c r="B386">
        <f>[1]资金台帐!B386&amp;""</f>
      </c>
      <c r="H386">
        <f>[1]资金台帐!H386&amp;""</f>
      </c>
      <c r="J386">
        <f>[1]资金台帐!J386&amp;""</f>
      </c>
      <c r="N386">
        <f>[1]资金台帐!N386</f>
      </c>
      <c r="O386">
        <f>[1]资金台帐!O386&amp;""</f>
      </c>
      <c r="P386">
        <f>[1]资金台帐!P386&amp;""</f>
      </c>
      <c r="Q386">
        <f>[1]资金台帐!Q386&amp;""</f>
      </c>
      <c r="T386">
        <f>[1]资金台帐!T386&amp;""</f>
      </c>
      <c r="U386">
        <f>[1]资金台帐!U386&amp;""</f>
      </c>
      <c r="W386">
        <f>[1]资金台帐!W386&amp;""</f>
      </c>
      <c r="X386">
        <f>[1]资金台帐!X386&amp;""</f>
      </c>
      <c r="AB386">
        <f>[1]资金台帐!AB386</f>
        <v>0</v>
      </c>
      <c r="AC386">
        <f>[1]资金台帐!AC386</f>
        <v>0</v>
      </c>
      <c r="AD386">
        <f>[1]资金台帐!AD386</f>
        <v>0</v>
      </c>
      <c r="AJ386">
        <f>[1]资金台帐!AJ386</f>
        <v>0</v>
      </c>
      <c r="AK386">
        <f>[1]资金台帐!AK386</f>
        <v>0</v>
      </c>
      <c r="BA386" s="22">
        <f t="shared" si="0"/>
      </c>
    </row>
    <row r="387">
      <c r="B387">
        <f>[1]资金台帐!B387&amp;""</f>
      </c>
      <c r="H387">
        <f>[1]资金台帐!H387&amp;""</f>
      </c>
      <c r="J387">
        <f>[1]资金台帐!J387&amp;""</f>
      </c>
      <c r="N387">
        <f>[1]资金台帐!N387</f>
      </c>
      <c r="O387">
        <f>[1]资金台帐!O387&amp;""</f>
      </c>
      <c r="P387">
        <f>[1]资金台帐!P387&amp;""</f>
      </c>
      <c r="Q387">
        <f>[1]资金台帐!Q387&amp;""</f>
      </c>
      <c r="T387">
        <f>[1]资金台帐!T387&amp;""</f>
      </c>
      <c r="U387">
        <f>[1]资金台帐!U387&amp;""</f>
      </c>
      <c r="W387">
        <f>[1]资金台帐!W387&amp;""</f>
      </c>
      <c r="X387">
        <f>[1]资金台帐!X387&amp;""</f>
      </c>
      <c r="AB387">
        <f>[1]资金台帐!AB387</f>
        <v>0</v>
      </c>
      <c r="AC387">
        <f>[1]资金台帐!AC387</f>
        <v>0</v>
      </c>
      <c r="AD387">
        <f>[1]资金台帐!AD387</f>
        <v>0</v>
      </c>
      <c r="AJ387">
        <f>[1]资金台帐!AJ387</f>
        <v>0</v>
      </c>
      <c r="AK387">
        <f>[1]资金台帐!AK387</f>
        <v>0</v>
      </c>
      <c r="BA387" s="22">
        <f t="shared" si="0"/>
      </c>
    </row>
    <row r="388">
      <c r="B388">
        <f>[1]资金台帐!B388&amp;""</f>
      </c>
      <c r="H388">
        <f>[1]资金台帐!H388&amp;""</f>
      </c>
      <c r="J388">
        <f>[1]资金台帐!J388&amp;""</f>
      </c>
      <c r="N388">
        <f>[1]资金台帐!N388</f>
      </c>
      <c r="O388">
        <f>[1]资金台帐!O388&amp;""</f>
      </c>
      <c r="P388">
        <f>[1]资金台帐!P388&amp;""</f>
      </c>
      <c r="Q388">
        <f>[1]资金台帐!Q388&amp;""</f>
      </c>
      <c r="T388">
        <f>[1]资金台帐!T388&amp;""</f>
      </c>
      <c r="U388">
        <f>[1]资金台帐!U388&amp;""</f>
      </c>
      <c r="W388">
        <f>[1]资金台帐!W388&amp;""</f>
      </c>
      <c r="X388">
        <f>[1]资金台帐!X388&amp;""</f>
      </c>
      <c r="AB388">
        <f>[1]资金台帐!AB388</f>
        <v>0</v>
      </c>
      <c r="AC388">
        <f>[1]资金台帐!AC388</f>
        <v>0</v>
      </c>
      <c r="AD388">
        <f>[1]资金台帐!AD388</f>
        <v>0</v>
      </c>
      <c r="AJ388">
        <f>[1]资金台帐!AJ388</f>
        <v>0</v>
      </c>
      <c r="AK388">
        <f>[1]资金台帐!AK388</f>
        <v>0</v>
      </c>
      <c r="BA388" s="22">
        <f t="shared" si="0"/>
      </c>
    </row>
    <row r="389">
      <c r="B389">
        <f>[1]资金台帐!B389&amp;""</f>
      </c>
      <c r="H389">
        <f>[1]资金台帐!H389&amp;""</f>
      </c>
      <c r="J389">
        <f>[1]资金台帐!J389&amp;""</f>
      </c>
      <c r="N389">
        <f>[1]资金台帐!N389</f>
      </c>
      <c r="O389">
        <f>[1]资金台帐!O389&amp;""</f>
      </c>
      <c r="P389">
        <f>[1]资金台帐!P389&amp;""</f>
      </c>
      <c r="Q389">
        <f>[1]资金台帐!Q389&amp;""</f>
      </c>
      <c r="T389">
        <f>[1]资金台帐!T389&amp;""</f>
      </c>
      <c r="U389">
        <f>[1]资金台帐!U389&amp;""</f>
      </c>
      <c r="W389">
        <f>[1]资金台帐!W389&amp;""</f>
      </c>
      <c r="X389">
        <f>[1]资金台帐!X389&amp;""</f>
      </c>
      <c r="AB389">
        <f>[1]资金台帐!AB389</f>
        <v>0</v>
      </c>
      <c r="AC389">
        <f>[1]资金台帐!AC389</f>
        <v>0</v>
      </c>
      <c r="AD389">
        <f>[1]资金台帐!AD389</f>
        <v>0</v>
      </c>
      <c r="AJ389">
        <f>[1]资金台帐!AJ389</f>
        <v>0</v>
      </c>
      <c r="AK389">
        <f>[1]资金台帐!AK389</f>
        <v>0</v>
      </c>
      <c r="BA389" s="22">
        <f t="shared" si="0"/>
      </c>
    </row>
    <row r="390">
      <c r="B390">
        <f>[1]资金台帐!B390&amp;""</f>
      </c>
      <c r="H390">
        <f>[1]资金台帐!H390&amp;""</f>
      </c>
      <c r="J390">
        <f>[1]资金台帐!J390&amp;""</f>
      </c>
      <c r="N390">
        <f>[1]资金台帐!N390</f>
      </c>
      <c r="O390">
        <f>[1]资金台帐!O390&amp;""</f>
      </c>
      <c r="P390">
        <f>[1]资金台帐!P390&amp;""</f>
      </c>
      <c r="Q390">
        <f>[1]资金台帐!Q390&amp;""</f>
      </c>
      <c r="T390">
        <f>[1]资金台帐!T390&amp;""</f>
      </c>
      <c r="U390">
        <f>[1]资金台帐!U390&amp;""</f>
      </c>
      <c r="W390">
        <f>[1]资金台帐!W390&amp;""</f>
      </c>
      <c r="X390">
        <f>[1]资金台帐!X390&amp;""</f>
      </c>
      <c r="AB390">
        <f>[1]资金台帐!AB390</f>
        <v>0</v>
      </c>
      <c r="AC390">
        <f>[1]资金台帐!AC390</f>
        <v>0</v>
      </c>
      <c r="AD390">
        <f>[1]资金台帐!AD390</f>
        <v>0</v>
      </c>
      <c r="AJ390">
        <f>[1]资金台帐!AJ390</f>
        <v>0</v>
      </c>
      <c r="AK390">
        <f>[1]资金台帐!AK390</f>
        <v>0</v>
      </c>
      <c r="BA390" s="22">
        <f t="shared" si="0"/>
      </c>
    </row>
    <row r="391">
      <c r="B391">
        <f>[1]资金台帐!B391&amp;""</f>
      </c>
      <c r="H391">
        <f>[1]资金台帐!H391&amp;""</f>
      </c>
      <c r="J391">
        <f>[1]资金台帐!J391&amp;""</f>
      </c>
      <c r="N391">
        <f>[1]资金台帐!N391</f>
      </c>
      <c r="O391">
        <f>[1]资金台帐!O391&amp;""</f>
      </c>
      <c r="P391">
        <f>[1]资金台帐!P391&amp;""</f>
      </c>
      <c r="Q391">
        <f>[1]资金台帐!Q391&amp;""</f>
      </c>
      <c r="T391">
        <f>[1]资金台帐!T391&amp;""</f>
      </c>
      <c r="U391">
        <f>[1]资金台帐!U391&amp;""</f>
      </c>
      <c r="W391">
        <f>[1]资金台帐!W391&amp;""</f>
      </c>
      <c r="X391">
        <f>[1]资金台帐!X391&amp;""</f>
      </c>
      <c r="AB391">
        <f>[1]资金台帐!AB391</f>
        <v>0</v>
      </c>
      <c r="AC391">
        <f>[1]资金台帐!AC391</f>
        <v>0</v>
      </c>
      <c r="AD391">
        <f>[1]资金台帐!AD391</f>
        <v>0</v>
      </c>
      <c r="AJ391">
        <f>[1]资金台帐!AJ391</f>
        <v>0</v>
      </c>
      <c r="AK391">
        <f>[1]资金台帐!AK391</f>
        <v>0</v>
      </c>
      <c r="BA391" s="22">
        <f t="shared" si="0"/>
      </c>
    </row>
    <row r="392">
      <c r="B392">
        <f>[1]资金台帐!B392&amp;""</f>
      </c>
      <c r="H392">
        <f>[1]资金台帐!H392&amp;""</f>
      </c>
      <c r="J392">
        <f>[1]资金台帐!J392&amp;""</f>
      </c>
      <c r="N392">
        <f>[1]资金台帐!N392</f>
      </c>
      <c r="O392">
        <f>[1]资金台帐!O392&amp;""</f>
      </c>
      <c r="P392">
        <f>[1]资金台帐!P392&amp;""</f>
      </c>
      <c r="Q392">
        <f>[1]资金台帐!Q392&amp;""</f>
      </c>
      <c r="T392">
        <f>[1]资金台帐!T392&amp;""</f>
      </c>
      <c r="U392">
        <f>[1]资金台帐!U392&amp;""</f>
      </c>
      <c r="W392">
        <f>[1]资金台帐!W392&amp;""</f>
      </c>
      <c r="X392">
        <f>[1]资金台帐!X392&amp;""</f>
      </c>
      <c r="AB392">
        <f>[1]资金台帐!AB392</f>
        <v>0</v>
      </c>
      <c r="AC392">
        <f>[1]资金台帐!AC392</f>
        <v>0</v>
      </c>
      <c r="AD392">
        <f>[1]资金台帐!AD392</f>
        <v>0</v>
      </c>
      <c r="AJ392">
        <f>[1]资金台帐!AJ392</f>
        <v>0</v>
      </c>
      <c r="AK392">
        <f>[1]资金台帐!AK392</f>
        <v>0</v>
      </c>
      <c r="BA392" s="22">
        <f t="shared" si="0"/>
      </c>
    </row>
    <row r="393">
      <c r="B393">
        <f>[1]资金台帐!B393&amp;""</f>
      </c>
      <c r="H393">
        <f>[1]资金台帐!H393&amp;""</f>
      </c>
      <c r="J393">
        <f>[1]资金台帐!J393&amp;""</f>
      </c>
      <c r="N393">
        <f>[1]资金台帐!N393</f>
      </c>
      <c r="O393">
        <f>[1]资金台帐!O393&amp;""</f>
      </c>
      <c r="P393">
        <f>[1]资金台帐!P393&amp;""</f>
      </c>
      <c r="Q393">
        <f>[1]资金台帐!Q393&amp;""</f>
      </c>
      <c r="T393">
        <f>[1]资金台帐!T393&amp;""</f>
      </c>
      <c r="U393">
        <f>[1]资金台帐!U393&amp;""</f>
      </c>
      <c r="W393">
        <f>[1]资金台帐!W393&amp;""</f>
      </c>
      <c r="X393">
        <f>[1]资金台帐!X393&amp;""</f>
      </c>
      <c r="AB393">
        <f>[1]资金台帐!AB393</f>
        <v>0</v>
      </c>
      <c r="AC393">
        <f>[1]资金台帐!AC393</f>
        <v>0</v>
      </c>
      <c r="AD393">
        <f>[1]资金台帐!AD393</f>
        <v>0</v>
      </c>
      <c r="AJ393">
        <f>[1]资金台帐!AJ393</f>
        <v>0</v>
      </c>
      <c r="AK393">
        <f>[1]资金台帐!AK393</f>
        <v>0</v>
      </c>
      <c r="BA393" s="22">
        <f t="shared" si="0"/>
      </c>
    </row>
    <row r="394">
      <c r="B394">
        <f>[1]资金台帐!B394&amp;""</f>
      </c>
      <c r="H394">
        <f>[1]资金台帐!H394&amp;""</f>
      </c>
      <c r="J394">
        <f>[1]资金台帐!J394&amp;""</f>
      </c>
      <c r="N394">
        <f>[1]资金台帐!N394</f>
      </c>
      <c r="O394">
        <f>[1]资金台帐!O394&amp;""</f>
      </c>
      <c r="P394">
        <f>[1]资金台帐!P394&amp;""</f>
      </c>
      <c r="Q394">
        <f>[1]资金台帐!Q394&amp;""</f>
      </c>
      <c r="T394">
        <f>[1]资金台帐!T394&amp;""</f>
      </c>
      <c r="U394">
        <f>[1]资金台帐!U394&amp;""</f>
      </c>
      <c r="W394">
        <f>[1]资金台帐!W394&amp;""</f>
      </c>
      <c r="X394">
        <f>[1]资金台帐!X394&amp;""</f>
      </c>
      <c r="AB394">
        <f>[1]资金台帐!AB394</f>
        <v>0</v>
      </c>
      <c r="AC394">
        <f>[1]资金台帐!AC394</f>
        <v>0</v>
      </c>
      <c r="AD394">
        <f>[1]资金台帐!AD394</f>
        <v>0</v>
      </c>
      <c r="AJ394">
        <f>[1]资金台帐!AJ394</f>
        <v>0</v>
      </c>
      <c r="AK394">
        <f>[1]资金台帐!AK394</f>
        <v>0</v>
      </c>
      <c r="BA394" s="22">
        <f t="shared" si="0"/>
      </c>
    </row>
    <row r="395">
      <c r="B395">
        <f>[1]资金台帐!B395&amp;""</f>
      </c>
      <c r="H395">
        <f>[1]资金台帐!H395&amp;""</f>
      </c>
      <c r="J395">
        <f>[1]资金台帐!J395&amp;""</f>
      </c>
      <c r="N395">
        <f>[1]资金台帐!N395</f>
      </c>
      <c r="O395">
        <f>[1]资金台帐!O395&amp;""</f>
      </c>
      <c r="P395">
        <f>[1]资金台帐!P395&amp;""</f>
      </c>
      <c r="Q395">
        <f>[1]资金台帐!Q395&amp;""</f>
      </c>
      <c r="T395">
        <f>[1]资金台帐!T395&amp;""</f>
      </c>
      <c r="U395">
        <f>[1]资金台帐!U395&amp;""</f>
      </c>
      <c r="W395">
        <f>[1]资金台帐!W395&amp;""</f>
      </c>
      <c r="X395">
        <f>[1]资金台帐!X395&amp;""</f>
      </c>
      <c r="AB395">
        <f>[1]资金台帐!AB395</f>
        <v>0</v>
      </c>
      <c r="AC395">
        <f>[1]资金台帐!AC395</f>
        <v>0</v>
      </c>
      <c r="AD395">
        <f>[1]资金台帐!AD395</f>
        <v>0</v>
      </c>
      <c r="AJ395">
        <f>[1]资金台帐!AJ395</f>
        <v>0</v>
      </c>
      <c r="AK395">
        <f>[1]资金台帐!AK395</f>
        <v>0</v>
      </c>
      <c r="BA395" s="22">
        <f t="shared" si="0"/>
      </c>
    </row>
    <row r="396">
      <c r="B396">
        <f>[1]资金台帐!B396&amp;""</f>
      </c>
      <c r="H396">
        <f>[1]资金台帐!H396&amp;""</f>
      </c>
      <c r="J396">
        <f>[1]资金台帐!J396&amp;""</f>
      </c>
      <c r="N396">
        <f>[1]资金台帐!N396</f>
      </c>
      <c r="O396">
        <f>[1]资金台帐!O396&amp;""</f>
      </c>
      <c r="P396">
        <f>[1]资金台帐!P396&amp;""</f>
      </c>
      <c r="Q396">
        <f>[1]资金台帐!Q396&amp;""</f>
      </c>
      <c r="T396">
        <f>[1]资金台帐!T396&amp;""</f>
      </c>
      <c r="U396">
        <f>[1]资金台帐!U396&amp;""</f>
      </c>
      <c r="W396">
        <f>[1]资金台帐!W396&amp;""</f>
      </c>
      <c r="X396">
        <f>[1]资金台帐!X396&amp;""</f>
      </c>
      <c r="AB396">
        <f>[1]资金台帐!AB396</f>
        <v>0</v>
      </c>
      <c r="AC396">
        <f>[1]资金台帐!AC396</f>
        <v>0</v>
      </c>
      <c r="AD396">
        <f>[1]资金台帐!AD396</f>
        <v>0</v>
      </c>
      <c r="AJ396">
        <f>[1]资金台帐!AJ396</f>
        <v>0</v>
      </c>
      <c r="AK396">
        <f>[1]资金台帐!AK396</f>
        <v>0</v>
      </c>
      <c r="BA396" s="22">
        <f t="shared" si="0"/>
      </c>
    </row>
    <row r="397">
      <c r="B397">
        <f>[1]资金台帐!B397&amp;""</f>
      </c>
      <c r="H397">
        <f>[1]资金台帐!H397&amp;""</f>
      </c>
      <c r="J397">
        <f>[1]资金台帐!J397&amp;""</f>
      </c>
      <c r="N397">
        <f>[1]资金台帐!N397</f>
      </c>
      <c r="O397">
        <f>[1]资金台帐!O397&amp;""</f>
      </c>
      <c r="P397">
        <f>[1]资金台帐!P397&amp;""</f>
      </c>
      <c r="Q397">
        <f>[1]资金台帐!Q397&amp;""</f>
      </c>
      <c r="T397">
        <f>[1]资金台帐!T397&amp;""</f>
      </c>
      <c r="U397">
        <f>[1]资金台帐!U397&amp;""</f>
      </c>
      <c r="W397">
        <f>[1]资金台帐!W397&amp;""</f>
      </c>
      <c r="X397">
        <f>[1]资金台帐!X397&amp;""</f>
      </c>
      <c r="AB397">
        <f>[1]资金台帐!AB397</f>
        <v>0</v>
      </c>
      <c r="AC397">
        <f>[1]资金台帐!AC397</f>
        <v>0</v>
      </c>
      <c r="AD397">
        <f>[1]资金台帐!AD397</f>
        <v>0</v>
      </c>
      <c r="AJ397">
        <f>[1]资金台帐!AJ397</f>
        <v>0</v>
      </c>
      <c r="AK397">
        <f>[1]资金台帐!AK397</f>
        <v>0</v>
      </c>
      <c r="BA397" s="22">
        <f t="shared" si="0"/>
      </c>
    </row>
    <row r="398">
      <c r="B398">
        <f>[1]资金台帐!B398&amp;""</f>
      </c>
      <c r="H398">
        <f>[1]资金台帐!H398&amp;""</f>
      </c>
      <c r="J398">
        <f>[1]资金台帐!J398&amp;""</f>
      </c>
      <c r="N398">
        <f>[1]资金台帐!N398</f>
      </c>
      <c r="O398">
        <f>[1]资金台帐!O398&amp;""</f>
      </c>
      <c r="P398">
        <f>[1]资金台帐!P398&amp;""</f>
      </c>
      <c r="Q398">
        <f>[1]资金台帐!Q398&amp;""</f>
      </c>
      <c r="T398">
        <f>[1]资金台帐!T398&amp;""</f>
      </c>
      <c r="U398">
        <f>[1]资金台帐!U398&amp;""</f>
      </c>
      <c r="W398">
        <f>[1]资金台帐!W398&amp;""</f>
      </c>
      <c r="X398">
        <f>[1]资金台帐!X398&amp;""</f>
      </c>
      <c r="AB398">
        <f>[1]资金台帐!AB398</f>
        <v>0</v>
      </c>
      <c r="AC398">
        <f>[1]资金台帐!AC398</f>
        <v>0</v>
      </c>
      <c r="AD398">
        <f>[1]资金台帐!AD398</f>
        <v>0</v>
      </c>
      <c r="AJ398">
        <f>[1]资金台帐!AJ398</f>
        <v>0</v>
      </c>
      <c r="AK398">
        <f>[1]资金台帐!AK398</f>
        <v>0</v>
      </c>
      <c r="BA398" s="22">
        <f t="shared" si="0"/>
      </c>
    </row>
    <row r="399">
      <c r="B399">
        <f>[1]资金台帐!B399&amp;""</f>
      </c>
      <c r="H399">
        <f>[1]资金台帐!H399&amp;""</f>
      </c>
      <c r="J399">
        <f>[1]资金台帐!J399&amp;""</f>
      </c>
      <c r="N399">
        <f>[1]资金台帐!N399</f>
      </c>
      <c r="O399">
        <f>[1]资金台帐!O399&amp;""</f>
      </c>
      <c r="P399">
        <f>[1]资金台帐!P399&amp;""</f>
      </c>
      <c r="Q399">
        <f>[1]资金台帐!Q399&amp;""</f>
      </c>
      <c r="T399">
        <f>[1]资金台帐!T399&amp;""</f>
      </c>
      <c r="U399">
        <f>[1]资金台帐!U399&amp;""</f>
      </c>
      <c r="W399">
        <f>[1]资金台帐!W399&amp;""</f>
      </c>
      <c r="X399">
        <f>[1]资金台帐!X399&amp;""</f>
      </c>
      <c r="AB399">
        <f>[1]资金台帐!AB399</f>
        <v>0</v>
      </c>
      <c r="AC399">
        <f>[1]资金台帐!AC399</f>
        <v>0</v>
      </c>
      <c r="AD399">
        <f>[1]资金台帐!AD399</f>
        <v>0</v>
      </c>
      <c r="AJ399">
        <f>[1]资金台帐!AJ399</f>
        <v>0</v>
      </c>
      <c r="AK399">
        <f>[1]资金台帐!AK399</f>
        <v>0</v>
      </c>
      <c r="BA399" s="22">
        <f t="shared" si="0"/>
      </c>
    </row>
    <row r="400">
      <c r="B400">
        <f>[1]资金台帐!B400&amp;""</f>
      </c>
      <c r="H400">
        <f>[1]资金台帐!H400&amp;""</f>
      </c>
      <c r="J400">
        <f>[1]资金台帐!J400&amp;""</f>
      </c>
      <c r="N400">
        <f>[1]资金台帐!N400</f>
      </c>
      <c r="O400">
        <f>[1]资金台帐!O400&amp;""</f>
      </c>
      <c r="P400">
        <f>[1]资金台帐!P400&amp;""</f>
      </c>
      <c r="Q400">
        <f>[1]资金台帐!Q400&amp;""</f>
      </c>
      <c r="T400">
        <f>[1]资金台帐!T400&amp;""</f>
      </c>
      <c r="U400">
        <f>[1]资金台帐!U400&amp;""</f>
      </c>
      <c r="W400">
        <f>[1]资金台帐!W400&amp;""</f>
      </c>
      <c r="X400">
        <f>[1]资金台帐!X400&amp;""</f>
      </c>
      <c r="AB400">
        <f>[1]资金台帐!AB400</f>
        <v>0</v>
      </c>
      <c r="AC400">
        <f>[1]资金台帐!AC400</f>
        <v>0</v>
      </c>
      <c r="AD400">
        <f>[1]资金台帐!AD400</f>
        <v>0</v>
      </c>
      <c r="AJ400">
        <f>[1]资金台帐!AJ400</f>
        <v>0</v>
      </c>
      <c r="AK400">
        <f>[1]资金台帐!AK400</f>
        <v>0</v>
      </c>
      <c r="BA400" s="22">
        <f t="shared" si="0"/>
      </c>
    </row>
    <row r="401">
      <c r="B401">
        <f>[1]资金台帐!B401&amp;""</f>
      </c>
      <c r="H401">
        <f>[1]资金台帐!H401&amp;""</f>
      </c>
      <c r="J401">
        <f>[1]资金台帐!J401&amp;""</f>
      </c>
      <c r="N401">
        <f>[1]资金台帐!N401</f>
      </c>
      <c r="O401">
        <f>[1]资金台帐!O401&amp;""</f>
      </c>
      <c r="P401">
        <f>[1]资金台帐!P401&amp;""</f>
      </c>
      <c r="Q401">
        <f>[1]资金台帐!Q401&amp;""</f>
      </c>
      <c r="T401">
        <f>[1]资金台帐!T401&amp;""</f>
      </c>
      <c r="U401">
        <f>[1]资金台帐!U401&amp;""</f>
      </c>
      <c r="W401">
        <f>[1]资金台帐!W401&amp;""</f>
      </c>
      <c r="X401">
        <f>[1]资金台帐!X401&amp;""</f>
      </c>
      <c r="AB401">
        <f>[1]资金台帐!AB401</f>
        <v>0</v>
      </c>
      <c r="AC401">
        <f>[1]资金台帐!AC401</f>
        <v>0</v>
      </c>
      <c r="AD401">
        <f>[1]资金台帐!AD401</f>
        <v>0</v>
      </c>
      <c r="AJ401">
        <f>[1]资金台帐!AJ401</f>
        <v>0</v>
      </c>
      <c r="AK401">
        <f>[1]资金台帐!AK401</f>
        <v>0</v>
      </c>
      <c r="BA401" s="22">
        <f t="shared" si="0"/>
      </c>
    </row>
    <row r="402">
      <c r="B402">
        <f>[1]资金台帐!B402&amp;""</f>
      </c>
      <c r="H402">
        <f>[1]资金台帐!H402&amp;""</f>
      </c>
      <c r="J402">
        <f>[1]资金台帐!J402&amp;""</f>
      </c>
      <c r="N402">
        <f>[1]资金台帐!N402</f>
      </c>
      <c r="O402">
        <f>[1]资金台帐!O402&amp;""</f>
      </c>
      <c r="P402">
        <f>[1]资金台帐!P402&amp;""</f>
      </c>
      <c r="Q402">
        <f>[1]资金台帐!Q402&amp;""</f>
      </c>
      <c r="T402">
        <f>[1]资金台帐!T402&amp;""</f>
      </c>
      <c r="U402">
        <f>[1]资金台帐!U402&amp;""</f>
      </c>
      <c r="W402">
        <f>[1]资金台帐!W402&amp;""</f>
      </c>
      <c r="X402">
        <f>[1]资金台帐!X402&amp;""</f>
      </c>
      <c r="AB402">
        <f>[1]资金台帐!AB402</f>
        <v>0</v>
      </c>
      <c r="AC402">
        <f>[1]资金台帐!AC402</f>
        <v>0</v>
      </c>
      <c r="AD402">
        <f>[1]资金台帐!AD402</f>
        <v>0</v>
      </c>
      <c r="AJ402">
        <f>[1]资金台帐!AJ402</f>
        <v>0</v>
      </c>
      <c r="AK402">
        <f>[1]资金台帐!AK402</f>
        <v>0</v>
      </c>
      <c r="BA402" s="22">
        <f t="shared" si="0"/>
      </c>
    </row>
    <row r="403">
      <c r="B403">
        <f>[1]资金台帐!B403&amp;""</f>
      </c>
      <c r="H403">
        <f>[1]资金台帐!H403&amp;""</f>
      </c>
      <c r="J403">
        <f>[1]资金台帐!J403&amp;""</f>
      </c>
      <c r="N403">
        <f>[1]资金台帐!N403</f>
      </c>
      <c r="O403">
        <f>[1]资金台帐!O403&amp;""</f>
      </c>
      <c r="P403">
        <f>[1]资金台帐!P403&amp;""</f>
      </c>
      <c r="Q403">
        <f>[1]资金台帐!Q403&amp;""</f>
      </c>
      <c r="T403">
        <f>[1]资金台帐!T403&amp;""</f>
      </c>
      <c r="U403">
        <f>[1]资金台帐!U403&amp;""</f>
      </c>
      <c r="W403">
        <f>[1]资金台帐!W403&amp;""</f>
      </c>
      <c r="X403">
        <f>[1]资金台帐!X403&amp;""</f>
      </c>
      <c r="AB403">
        <f>[1]资金台帐!AB403</f>
        <v>0</v>
      </c>
      <c r="AC403">
        <f>[1]资金台帐!AC403</f>
        <v>0</v>
      </c>
      <c r="AD403">
        <f>[1]资金台帐!AD403</f>
        <v>0</v>
      </c>
      <c r="AJ403">
        <f>[1]资金台帐!AJ403</f>
        <v>0</v>
      </c>
      <c r="AK403">
        <f>[1]资金台帐!AK403</f>
        <v>0</v>
      </c>
      <c r="BA403" s="22">
        <f t="shared" si="0"/>
      </c>
    </row>
    <row r="404">
      <c r="B404">
        <f>[1]资金台帐!B404&amp;""</f>
      </c>
      <c r="H404">
        <f>[1]资金台帐!H404&amp;""</f>
      </c>
      <c r="J404">
        <f>[1]资金台帐!J404&amp;""</f>
      </c>
      <c r="N404">
        <f>[1]资金台帐!N404</f>
      </c>
      <c r="O404">
        <f>[1]资金台帐!O404&amp;""</f>
      </c>
      <c r="P404">
        <f>[1]资金台帐!P404&amp;""</f>
      </c>
      <c r="Q404">
        <f>[1]资金台帐!Q404&amp;""</f>
      </c>
      <c r="T404">
        <f>[1]资金台帐!T404&amp;""</f>
      </c>
      <c r="U404">
        <f>[1]资金台帐!U404&amp;""</f>
      </c>
      <c r="W404">
        <f>[1]资金台帐!W404&amp;""</f>
      </c>
      <c r="X404">
        <f>[1]资金台帐!X404&amp;""</f>
      </c>
      <c r="AB404">
        <f>[1]资金台帐!AB404</f>
        <v>0</v>
      </c>
      <c r="AC404">
        <f>[1]资金台帐!AC404</f>
        <v>0</v>
      </c>
      <c r="AD404">
        <f>[1]资金台帐!AD404</f>
        <v>0</v>
      </c>
      <c r="AJ404">
        <f>[1]资金台帐!AJ404</f>
        <v>0</v>
      </c>
      <c r="AK404">
        <f>[1]资金台帐!AK404</f>
        <v>0</v>
      </c>
      <c r="BA404" s="22">
        <f t="shared" si="0"/>
      </c>
    </row>
    <row r="405">
      <c r="B405">
        <f>[1]资金台帐!B405&amp;""</f>
      </c>
      <c r="H405">
        <f>[1]资金台帐!H405&amp;""</f>
      </c>
      <c r="J405">
        <f>[1]资金台帐!J405&amp;""</f>
      </c>
      <c r="N405">
        <f>[1]资金台帐!N405</f>
      </c>
      <c r="O405">
        <f>[1]资金台帐!O405&amp;""</f>
      </c>
      <c r="P405">
        <f>[1]资金台帐!P405&amp;""</f>
      </c>
      <c r="Q405">
        <f>[1]资金台帐!Q405&amp;""</f>
      </c>
      <c r="T405">
        <f>[1]资金台帐!T405&amp;""</f>
      </c>
      <c r="U405">
        <f>[1]资金台帐!U405&amp;""</f>
      </c>
      <c r="W405">
        <f>[1]资金台帐!W405&amp;""</f>
      </c>
      <c r="X405">
        <f>[1]资金台帐!X405&amp;""</f>
      </c>
      <c r="AB405">
        <f>[1]资金台帐!AB405</f>
        <v>0</v>
      </c>
      <c r="AC405">
        <f>[1]资金台帐!AC405</f>
        <v>0</v>
      </c>
      <c r="AD405">
        <f>[1]资金台帐!AD405</f>
        <v>0</v>
      </c>
      <c r="AJ405">
        <f>[1]资金台帐!AJ405</f>
        <v>0</v>
      </c>
      <c r="AK405">
        <f>[1]资金台帐!AK405</f>
        <v>0</v>
      </c>
      <c r="BA405" s="22">
        <f t="shared" si="0"/>
      </c>
    </row>
    <row r="406">
      <c r="B406">
        <f>[1]资金台帐!B406&amp;""</f>
      </c>
      <c r="H406">
        <f>[1]资金台帐!H406&amp;""</f>
      </c>
      <c r="J406">
        <f>[1]资金台帐!J406&amp;""</f>
      </c>
      <c r="N406">
        <f>[1]资金台帐!N406</f>
      </c>
      <c r="O406">
        <f>[1]资金台帐!O406&amp;""</f>
      </c>
      <c r="P406">
        <f>[1]资金台帐!P406&amp;""</f>
      </c>
      <c r="Q406">
        <f>[1]资金台帐!Q406&amp;""</f>
      </c>
      <c r="T406">
        <f>[1]资金台帐!T406&amp;""</f>
      </c>
      <c r="U406">
        <f>[1]资金台帐!U406&amp;""</f>
      </c>
      <c r="W406">
        <f>[1]资金台帐!W406&amp;""</f>
      </c>
      <c r="X406">
        <f>[1]资金台帐!X406&amp;""</f>
      </c>
      <c r="AB406">
        <f>[1]资金台帐!AB406</f>
        <v>0</v>
      </c>
      <c r="AC406">
        <f>[1]资金台帐!AC406</f>
        <v>0</v>
      </c>
      <c r="AD406">
        <f>[1]资金台帐!AD406</f>
        <v>0</v>
      </c>
      <c r="AJ406">
        <f>[1]资金台帐!AJ406</f>
        <v>0</v>
      </c>
      <c r="AK406">
        <f>[1]资金台帐!AK406</f>
        <v>0</v>
      </c>
      <c r="BA406" s="22">
        <f t="shared" si="0"/>
      </c>
    </row>
    <row r="407">
      <c r="B407">
        <f>[1]资金台帐!B407&amp;""</f>
      </c>
      <c r="H407">
        <f>[1]资金台帐!H407&amp;""</f>
      </c>
      <c r="J407">
        <f>[1]资金台帐!J407&amp;""</f>
      </c>
      <c r="N407">
        <f>[1]资金台帐!N407</f>
      </c>
      <c r="O407">
        <f>[1]资金台帐!O407&amp;""</f>
      </c>
      <c r="P407">
        <f>[1]资金台帐!P407&amp;""</f>
      </c>
      <c r="Q407">
        <f>[1]资金台帐!Q407&amp;""</f>
      </c>
      <c r="T407">
        <f>[1]资金台帐!T407&amp;""</f>
      </c>
      <c r="U407">
        <f>[1]资金台帐!U407&amp;""</f>
      </c>
      <c r="W407">
        <f>[1]资金台帐!W407&amp;""</f>
      </c>
      <c r="X407">
        <f>[1]资金台帐!X407&amp;""</f>
      </c>
      <c r="AB407">
        <f>[1]资金台帐!AB407</f>
        <v>0</v>
      </c>
      <c r="AC407">
        <f>[1]资金台帐!AC407</f>
        <v>0</v>
      </c>
      <c r="AD407">
        <f>[1]资金台帐!AD407</f>
        <v>0</v>
      </c>
      <c r="AJ407">
        <f>[1]资金台帐!AJ407</f>
        <v>0</v>
      </c>
      <c r="AK407">
        <f>[1]资金台帐!AK407</f>
        <v>0</v>
      </c>
      <c r="BA407" s="22">
        <f t="shared" si="0"/>
      </c>
    </row>
    <row r="408">
      <c r="B408">
        <f>[1]资金台帐!B408&amp;""</f>
      </c>
      <c r="H408">
        <f>[1]资金台帐!H408&amp;""</f>
      </c>
      <c r="J408">
        <f>[1]资金台帐!J408&amp;""</f>
      </c>
      <c r="N408">
        <f>[1]资金台帐!N408</f>
      </c>
      <c r="O408">
        <f>[1]资金台帐!O408&amp;""</f>
      </c>
      <c r="P408">
        <f>[1]资金台帐!P408&amp;""</f>
      </c>
      <c r="Q408">
        <f>[1]资金台帐!Q408&amp;""</f>
      </c>
      <c r="T408">
        <f>[1]资金台帐!T408&amp;""</f>
      </c>
      <c r="U408">
        <f>[1]资金台帐!U408&amp;""</f>
      </c>
      <c r="W408">
        <f>[1]资金台帐!W408&amp;""</f>
      </c>
      <c r="X408">
        <f>[1]资金台帐!X408&amp;""</f>
      </c>
      <c r="AB408">
        <f>[1]资金台帐!AB408</f>
        <v>0</v>
      </c>
      <c r="AC408">
        <f>[1]资金台帐!AC408</f>
        <v>0</v>
      </c>
      <c r="AD408">
        <f>[1]资金台帐!AD408</f>
        <v>0</v>
      </c>
      <c r="AJ408">
        <f>[1]资金台帐!AJ408</f>
        <v>0</v>
      </c>
      <c r="AK408">
        <f>[1]资金台帐!AK408</f>
        <v>0</v>
      </c>
      <c r="BA408" s="22">
        <f t="shared" si="0"/>
      </c>
    </row>
    <row r="409">
      <c r="B409">
        <f>[1]资金台帐!B409&amp;""</f>
      </c>
      <c r="H409">
        <f>[1]资金台帐!H409&amp;""</f>
      </c>
      <c r="J409">
        <f>[1]资金台帐!J409&amp;""</f>
      </c>
      <c r="N409">
        <f>[1]资金台帐!N409</f>
      </c>
      <c r="O409">
        <f>[1]资金台帐!O409&amp;""</f>
      </c>
      <c r="P409">
        <f>[1]资金台帐!P409&amp;""</f>
      </c>
      <c r="Q409">
        <f>[1]资金台帐!Q409&amp;""</f>
      </c>
      <c r="T409">
        <f>[1]资金台帐!T409&amp;""</f>
      </c>
      <c r="U409">
        <f>[1]资金台帐!U409&amp;""</f>
      </c>
      <c r="W409">
        <f>[1]资金台帐!W409&amp;""</f>
      </c>
      <c r="X409">
        <f>[1]资金台帐!X409&amp;""</f>
      </c>
      <c r="AB409">
        <f>[1]资金台帐!AB409</f>
        <v>0</v>
      </c>
      <c r="AC409">
        <f>[1]资金台帐!AC409</f>
        <v>0</v>
      </c>
      <c r="AD409">
        <f>[1]资金台帐!AD409</f>
        <v>0</v>
      </c>
      <c r="AJ409">
        <f>[1]资金台帐!AJ409</f>
        <v>0</v>
      </c>
      <c r="AK409">
        <f>[1]资金台帐!AK409</f>
        <v>0</v>
      </c>
      <c r="BA409" s="22">
        <f t="shared" si="0"/>
      </c>
    </row>
    <row r="410">
      <c r="B410">
        <f>[1]资金台帐!B410&amp;""</f>
      </c>
      <c r="H410">
        <f>[1]资金台帐!H410&amp;""</f>
      </c>
      <c r="J410">
        <f>[1]资金台帐!J410&amp;""</f>
      </c>
      <c r="N410">
        <f>[1]资金台帐!N410</f>
      </c>
      <c r="O410">
        <f>[1]资金台帐!O410&amp;""</f>
      </c>
      <c r="P410">
        <f>[1]资金台帐!P410&amp;""</f>
      </c>
      <c r="Q410">
        <f>[1]资金台帐!Q410&amp;""</f>
      </c>
      <c r="T410">
        <f>[1]资金台帐!T410&amp;""</f>
      </c>
      <c r="U410">
        <f>[1]资金台帐!U410&amp;""</f>
      </c>
      <c r="W410">
        <f>[1]资金台帐!W410&amp;""</f>
      </c>
      <c r="X410">
        <f>[1]资金台帐!X410&amp;""</f>
      </c>
      <c r="AB410">
        <f>[1]资金台帐!AB410</f>
        <v>0</v>
      </c>
      <c r="AC410">
        <f>[1]资金台帐!AC410</f>
        <v>0</v>
      </c>
      <c r="AD410">
        <f>[1]资金台帐!AD410</f>
        <v>0</v>
      </c>
      <c r="AJ410">
        <f>[1]资金台帐!AJ410</f>
        <v>0</v>
      </c>
      <c r="AK410">
        <f>[1]资金台帐!AK410</f>
        <v>0</v>
      </c>
      <c r="BA410" s="22">
        <f t="shared" si="0"/>
      </c>
    </row>
    <row r="411">
      <c r="B411">
        <f>[1]资金台帐!B411&amp;""</f>
      </c>
      <c r="H411">
        <f>[1]资金台帐!H411&amp;""</f>
      </c>
      <c r="J411">
        <f>[1]资金台帐!J411&amp;""</f>
      </c>
      <c r="N411">
        <f>[1]资金台帐!N411</f>
      </c>
      <c r="O411">
        <f>[1]资金台帐!O411&amp;""</f>
      </c>
      <c r="P411">
        <f>[1]资金台帐!P411&amp;""</f>
      </c>
      <c r="Q411">
        <f>[1]资金台帐!Q411&amp;""</f>
      </c>
      <c r="T411">
        <f>[1]资金台帐!T411&amp;""</f>
      </c>
      <c r="U411">
        <f>[1]资金台帐!U411&amp;""</f>
      </c>
      <c r="W411">
        <f>[1]资金台帐!W411&amp;""</f>
      </c>
      <c r="X411">
        <f>[1]资金台帐!X411&amp;""</f>
      </c>
      <c r="AB411">
        <f>[1]资金台帐!AB411</f>
        <v>0</v>
      </c>
      <c r="AC411">
        <f>[1]资金台帐!AC411</f>
        <v>0</v>
      </c>
      <c r="AD411">
        <f>[1]资金台帐!AD411</f>
        <v>0</v>
      </c>
      <c r="AJ411">
        <f>[1]资金台帐!AJ411</f>
        <v>0</v>
      </c>
      <c r="AK411">
        <f>[1]资金台帐!AK411</f>
        <v>0</v>
      </c>
      <c r="BA411" s="22">
        <f t="shared" si="0"/>
      </c>
    </row>
    <row r="412">
      <c r="B412">
        <f>[1]资金台帐!B412&amp;""</f>
      </c>
      <c r="H412">
        <f>[1]资金台帐!H412&amp;""</f>
      </c>
      <c r="J412">
        <f>[1]资金台帐!J412&amp;""</f>
      </c>
      <c r="N412">
        <f>[1]资金台帐!N412</f>
      </c>
      <c r="O412">
        <f>[1]资金台帐!O412&amp;""</f>
      </c>
      <c r="P412">
        <f>[1]资金台帐!P412&amp;""</f>
      </c>
      <c r="Q412">
        <f>[1]资金台帐!Q412&amp;""</f>
      </c>
      <c r="T412">
        <f>[1]资金台帐!T412&amp;""</f>
      </c>
      <c r="U412">
        <f>[1]资金台帐!U412&amp;""</f>
      </c>
      <c r="W412">
        <f>[1]资金台帐!W412&amp;""</f>
      </c>
      <c r="X412">
        <f>[1]资金台帐!X412&amp;""</f>
      </c>
      <c r="AB412">
        <f>[1]资金台帐!AB412</f>
        <v>0</v>
      </c>
      <c r="AC412">
        <f>[1]资金台帐!AC412</f>
        <v>0</v>
      </c>
      <c r="AD412">
        <f>[1]资金台帐!AD412</f>
        <v>0</v>
      </c>
      <c r="AJ412">
        <f>[1]资金台帐!AJ412</f>
        <v>0</v>
      </c>
      <c r="AK412">
        <f>[1]资金台帐!AK412</f>
        <v>0</v>
      </c>
      <c r="BA412" s="22">
        <f t="shared" si="0"/>
      </c>
    </row>
    <row r="413">
      <c r="B413">
        <f>[1]资金台帐!B413&amp;""</f>
      </c>
      <c r="H413">
        <f>[1]资金台帐!H413&amp;""</f>
      </c>
      <c r="J413">
        <f>[1]资金台帐!J413&amp;""</f>
      </c>
      <c r="N413">
        <f>[1]资金台帐!N413</f>
      </c>
      <c r="O413">
        <f>[1]资金台帐!O413&amp;""</f>
      </c>
      <c r="P413">
        <f>[1]资金台帐!P413&amp;""</f>
      </c>
      <c r="Q413">
        <f>[1]资金台帐!Q413&amp;""</f>
      </c>
      <c r="T413">
        <f>[1]资金台帐!T413&amp;""</f>
      </c>
      <c r="U413">
        <f>[1]资金台帐!U413&amp;""</f>
      </c>
      <c r="W413">
        <f>[1]资金台帐!W413&amp;""</f>
      </c>
      <c r="X413">
        <f>[1]资金台帐!X413&amp;""</f>
      </c>
      <c r="AB413">
        <f>[1]资金台帐!AB413</f>
        <v>0</v>
      </c>
      <c r="AC413">
        <f>[1]资金台帐!AC413</f>
        <v>0</v>
      </c>
      <c r="AD413">
        <f>[1]资金台帐!AD413</f>
        <v>0</v>
      </c>
      <c r="AJ413">
        <f>[1]资金台帐!AJ413</f>
        <v>0</v>
      </c>
      <c r="AK413">
        <f>[1]资金台帐!AK413</f>
        <v>0</v>
      </c>
      <c r="BA413" s="22">
        <f t="shared" si="0"/>
      </c>
    </row>
    <row r="414">
      <c r="B414">
        <f>[1]资金台帐!B414&amp;""</f>
      </c>
      <c r="H414">
        <f>[1]资金台帐!H414&amp;""</f>
      </c>
      <c r="J414">
        <f>[1]资金台帐!J414&amp;""</f>
      </c>
      <c r="N414">
        <f>[1]资金台帐!N414</f>
      </c>
      <c r="O414">
        <f>[1]资金台帐!O414&amp;""</f>
      </c>
      <c r="P414">
        <f>[1]资金台帐!P414&amp;""</f>
      </c>
      <c r="Q414">
        <f>[1]资金台帐!Q414&amp;""</f>
      </c>
      <c r="T414">
        <f>[1]资金台帐!T414&amp;""</f>
      </c>
      <c r="U414">
        <f>[1]资金台帐!U414&amp;""</f>
      </c>
      <c r="W414">
        <f>[1]资金台帐!W414&amp;""</f>
      </c>
      <c r="X414">
        <f>[1]资金台帐!X414&amp;""</f>
      </c>
      <c r="AB414">
        <f>[1]资金台帐!AB414</f>
        <v>0</v>
      </c>
      <c r="AC414">
        <f>[1]资金台帐!AC414</f>
        <v>0</v>
      </c>
      <c r="AD414">
        <f>[1]资金台帐!AD414</f>
        <v>0</v>
      </c>
      <c r="AJ414">
        <f>[1]资金台帐!AJ414</f>
        <v>0</v>
      </c>
      <c r="AK414">
        <f>[1]资金台帐!AK414</f>
        <v>0</v>
      </c>
      <c r="BA414" s="22">
        <f t="shared" si="0"/>
      </c>
    </row>
    <row r="415">
      <c r="B415">
        <f>[1]资金台帐!B415&amp;""</f>
      </c>
      <c r="H415">
        <f>[1]资金台帐!H415&amp;""</f>
      </c>
      <c r="J415">
        <f>[1]资金台帐!J415&amp;""</f>
      </c>
      <c r="N415">
        <f>[1]资金台帐!N415</f>
      </c>
      <c r="O415">
        <f>[1]资金台帐!O415&amp;""</f>
      </c>
      <c r="P415">
        <f>[1]资金台帐!P415&amp;""</f>
      </c>
      <c r="Q415">
        <f>[1]资金台帐!Q415&amp;""</f>
      </c>
      <c r="T415">
        <f>[1]资金台帐!T415&amp;""</f>
      </c>
      <c r="U415">
        <f>[1]资金台帐!U415&amp;""</f>
      </c>
      <c r="W415">
        <f>[1]资金台帐!W415&amp;""</f>
      </c>
      <c r="X415">
        <f>[1]资金台帐!X415&amp;""</f>
      </c>
      <c r="AB415">
        <f>[1]资金台帐!AB415</f>
        <v>0</v>
      </c>
      <c r="AC415">
        <f>[1]资金台帐!AC415</f>
        <v>0</v>
      </c>
      <c r="AD415">
        <f>[1]资金台帐!AD415</f>
        <v>0</v>
      </c>
      <c r="AJ415">
        <f>[1]资金台帐!AJ415</f>
        <v>0</v>
      </c>
      <c r="AK415">
        <f>[1]资金台帐!AK415</f>
        <v>0</v>
      </c>
      <c r="BA415" s="22">
        <f t="shared" si="0"/>
      </c>
    </row>
    <row r="416">
      <c r="B416">
        <f>[1]资金台帐!B416&amp;""</f>
      </c>
      <c r="H416">
        <f>[1]资金台帐!H416&amp;""</f>
      </c>
      <c r="J416">
        <f>[1]资金台帐!J416&amp;""</f>
      </c>
      <c r="N416">
        <f>[1]资金台帐!N416</f>
      </c>
      <c r="O416">
        <f>[1]资金台帐!O416&amp;""</f>
      </c>
      <c r="P416">
        <f>[1]资金台帐!P416&amp;""</f>
      </c>
      <c r="Q416">
        <f>[1]资金台帐!Q416&amp;""</f>
      </c>
      <c r="T416">
        <f>[1]资金台帐!T416&amp;""</f>
      </c>
      <c r="U416">
        <f>[1]资金台帐!U416&amp;""</f>
      </c>
      <c r="W416">
        <f>[1]资金台帐!W416&amp;""</f>
      </c>
      <c r="X416">
        <f>[1]资金台帐!X416&amp;""</f>
      </c>
      <c r="AB416">
        <f>[1]资金台帐!AB416</f>
        <v>0</v>
      </c>
      <c r="AC416">
        <f>[1]资金台帐!AC416</f>
        <v>0</v>
      </c>
      <c r="AD416">
        <f>[1]资金台帐!AD416</f>
        <v>0</v>
      </c>
      <c r="AJ416">
        <f>[1]资金台帐!AJ416</f>
        <v>0</v>
      </c>
      <c r="AK416">
        <f>[1]资金台帐!AK416</f>
        <v>0</v>
      </c>
      <c r="BA416" s="22">
        <f t="shared" si="0"/>
      </c>
    </row>
    <row r="417">
      <c r="B417">
        <f>[1]资金台帐!B417&amp;""</f>
      </c>
      <c r="H417">
        <f>[1]资金台帐!H417&amp;""</f>
      </c>
      <c r="J417">
        <f>[1]资金台帐!J417&amp;""</f>
      </c>
      <c r="N417">
        <f>[1]资金台帐!N417</f>
      </c>
      <c r="O417">
        <f>[1]资金台帐!O417&amp;""</f>
      </c>
      <c r="P417">
        <f>[1]资金台帐!P417&amp;""</f>
      </c>
      <c r="Q417">
        <f>[1]资金台帐!Q417&amp;""</f>
      </c>
      <c r="T417">
        <f>[1]资金台帐!T417&amp;""</f>
      </c>
      <c r="U417">
        <f>[1]资金台帐!U417&amp;""</f>
      </c>
      <c r="W417">
        <f>[1]资金台帐!W417&amp;""</f>
      </c>
      <c r="X417">
        <f>[1]资金台帐!X417&amp;""</f>
      </c>
      <c r="AB417">
        <f>[1]资金台帐!AB417</f>
        <v>0</v>
      </c>
      <c r="AC417">
        <f>[1]资金台帐!AC417</f>
        <v>0</v>
      </c>
      <c r="AD417">
        <f>[1]资金台帐!AD417</f>
        <v>0</v>
      </c>
      <c r="AJ417">
        <f>[1]资金台帐!AJ417</f>
        <v>0</v>
      </c>
      <c r="AK417">
        <f>[1]资金台帐!AK417</f>
        <v>0</v>
      </c>
      <c r="BA417" s="22">
        <f t="shared" si="0"/>
      </c>
    </row>
    <row r="418">
      <c r="B418">
        <f>[1]资金台帐!B418&amp;""</f>
      </c>
      <c r="H418">
        <f>[1]资金台帐!H418&amp;""</f>
      </c>
      <c r="J418">
        <f>[1]资金台帐!J418&amp;""</f>
      </c>
      <c r="N418">
        <f>[1]资金台帐!N418</f>
      </c>
      <c r="O418">
        <f>[1]资金台帐!O418&amp;""</f>
      </c>
      <c r="P418">
        <f>[1]资金台帐!P418&amp;""</f>
      </c>
      <c r="Q418">
        <f>[1]资金台帐!Q418&amp;""</f>
      </c>
      <c r="T418">
        <f>[1]资金台帐!T418&amp;""</f>
      </c>
      <c r="U418">
        <f>[1]资金台帐!U418&amp;""</f>
      </c>
      <c r="W418">
        <f>[1]资金台帐!W418&amp;""</f>
      </c>
      <c r="X418">
        <f>[1]资金台帐!X418&amp;""</f>
      </c>
      <c r="AB418">
        <f>[1]资金台帐!AB418</f>
        <v>0</v>
      </c>
      <c r="AC418">
        <f>[1]资金台帐!AC418</f>
        <v>0</v>
      </c>
      <c r="AD418">
        <f>[1]资金台帐!AD418</f>
        <v>0</v>
      </c>
      <c r="AJ418">
        <f>[1]资金台帐!AJ418</f>
        <v>0</v>
      </c>
      <c r="AK418">
        <f>[1]资金台帐!AK418</f>
        <v>0</v>
      </c>
      <c r="BA418" s="22">
        <f t="shared" si="0"/>
      </c>
    </row>
    <row r="419">
      <c r="B419">
        <f>[1]资金台帐!B419&amp;""</f>
      </c>
      <c r="H419">
        <f>[1]资金台帐!H419&amp;""</f>
      </c>
      <c r="J419">
        <f>[1]资金台帐!J419&amp;""</f>
      </c>
      <c r="N419">
        <f>[1]资金台帐!N419</f>
      </c>
      <c r="O419">
        <f>[1]资金台帐!O419&amp;""</f>
      </c>
      <c r="P419">
        <f>[1]资金台帐!P419&amp;""</f>
      </c>
      <c r="Q419">
        <f>[1]资金台帐!Q419&amp;""</f>
      </c>
      <c r="T419">
        <f>[1]资金台帐!T419&amp;""</f>
      </c>
      <c r="U419">
        <f>[1]资金台帐!U419&amp;""</f>
      </c>
      <c r="W419">
        <f>[1]资金台帐!W419&amp;""</f>
      </c>
      <c r="X419">
        <f>[1]资金台帐!X419&amp;""</f>
      </c>
      <c r="AB419">
        <f>[1]资金台帐!AB419</f>
        <v>0</v>
      </c>
      <c r="AC419">
        <f>[1]资金台帐!AC419</f>
        <v>0</v>
      </c>
      <c r="AD419">
        <f>[1]资金台帐!AD419</f>
        <v>0</v>
      </c>
      <c r="AJ419">
        <f>[1]资金台帐!AJ419</f>
        <v>0</v>
      </c>
      <c r="AK419">
        <f>[1]资金台帐!AK419</f>
        <v>0</v>
      </c>
      <c r="BA419" s="22">
        <f t="shared" si="0"/>
      </c>
    </row>
    <row r="420">
      <c r="B420">
        <f>[1]资金台帐!B420&amp;""</f>
      </c>
      <c r="H420">
        <f>[1]资金台帐!H420&amp;""</f>
      </c>
      <c r="J420">
        <f>[1]资金台帐!J420&amp;""</f>
      </c>
      <c r="N420">
        <f>[1]资金台帐!N420</f>
      </c>
      <c r="O420">
        <f>[1]资金台帐!O420&amp;""</f>
      </c>
      <c r="P420">
        <f>[1]资金台帐!P420&amp;""</f>
      </c>
      <c r="Q420">
        <f>[1]资金台帐!Q420&amp;""</f>
      </c>
      <c r="T420">
        <f>[1]资金台帐!T420&amp;""</f>
      </c>
      <c r="U420">
        <f>[1]资金台帐!U420&amp;""</f>
      </c>
      <c r="W420">
        <f>[1]资金台帐!W420&amp;""</f>
      </c>
      <c r="X420">
        <f>[1]资金台帐!X420&amp;""</f>
      </c>
      <c r="AB420">
        <f>[1]资金台帐!AB420</f>
        <v>0</v>
      </c>
      <c r="AC420">
        <f>[1]资金台帐!AC420</f>
        <v>0</v>
      </c>
      <c r="AD420">
        <f>[1]资金台帐!AD420</f>
        <v>0</v>
      </c>
      <c r="AJ420">
        <f>[1]资金台帐!AJ420</f>
        <v>0</v>
      </c>
      <c r="AK420">
        <f>[1]资金台帐!AK420</f>
        <v>0</v>
      </c>
      <c r="BA420" s="22">
        <f t="shared" si="0"/>
      </c>
    </row>
    <row r="421">
      <c r="B421">
        <f>[1]资金台帐!B421&amp;""</f>
      </c>
      <c r="H421">
        <f>[1]资金台帐!H421&amp;""</f>
      </c>
      <c r="J421">
        <f>[1]资金台帐!J421&amp;""</f>
      </c>
      <c r="N421">
        <f>[1]资金台帐!N421</f>
      </c>
      <c r="O421">
        <f>[1]资金台帐!O421&amp;""</f>
      </c>
      <c r="P421">
        <f>[1]资金台帐!P421&amp;""</f>
      </c>
      <c r="Q421">
        <f>[1]资金台帐!Q421&amp;""</f>
      </c>
      <c r="T421">
        <f>[1]资金台帐!T421&amp;""</f>
      </c>
      <c r="U421">
        <f>[1]资金台帐!U421&amp;""</f>
      </c>
      <c r="W421">
        <f>[1]资金台帐!W421&amp;""</f>
      </c>
      <c r="X421">
        <f>[1]资金台帐!X421&amp;""</f>
      </c>
      <c r="AB421">
        <f>[1]资金台帐!AB421</f>
        <v>0</v>
      </c>
      <c r="AC421">
        <f>[1]资金台帐!AC421</f>
        <v>0</v>
      </c>
      <c r="AD421">
        <f>[1]资金台帐!AD421</f>
        <v>0</v>
      </c>
      <c r="AJ421">
        <f>[1]资金台帐!AJ421</f>
        <v>0</v>
      </c>
      <c r="AK421">
        <f>[1]资金台帐!AK421</f>
        <v>0</v>
      </c>
      <c r="BA421" s="22">
        <f t="shared" si="0"/>
      </c>
    </row>
    <row r="422">
      <c r="B422">
        <f>[1]资金台帐!B422&amp;""</f>
      </c>
      <c r="H422">
        <f>[1]资金台帐!H422&amp;""</f>
      </c>
      <c r="J422">
        <f>[1]资金台帐!J422&amp;""</f>
      </c>
      <c r="N422">
        <f>[1]资金台帐!N422</f>
      </c>
      <c r="O422">
        <f>[1]资金台帐!O422&amp;""</f>
      </c>
      <c r="P422">
        <f>[1]资金台帐!P422&amp;""</f>
      </c>
      <c r="Q422">
        <f>[1]资金台帐!Q422&amp;""</f>
      </c>
      <c r="T422">
        <f>[1]资金台帐!T422&amp;""</f>
      </c>
      <c r="U422">
        <f>[1]资金台帐!U422&amp;""</f>
      </c>
      <c r="W422">
        <f>[1]资金台帐!W422&amp;""</f>
      </c>
      <c r="X422">
        <f>[1]资金台帐!X422&amp;""</f>
      </c>
      <c r="AB422">
        <f>[1]资金台帐!AB422</f>
        <v>0</v>
      </c>
      <c r="AC422">
        <f>[1]资金台帐!AC422</f>
        <v>0</v>
      </c>
      <c r="AD422">
        <f>[1]资金台帐!AD422</f>
        <v>0</v>
      </c>
      <c r="AJ422">
        <f>[1]资金台帐!AJ422</f>
        <v>0</v>
      </c>
      <c r="AK422">
        <f>[1]资金台帐!AK422</f>
        <v>0</v>
      </c>
      <c r="BA422" s="22">
        <f t="shared" si="0"/>
      </c>
    </row>
    <row r="423">
      <c r="B423">
        <f>[1]资金台帐!B423&amp;""</f>
      </c>
      <c r="H423">
        <f>[1]资金台帐!H423&amp;""</f>
      </c>
      <c r="J423">
        <f>[1]资金台帐!J423&amp;""</f>
      </c>
      <c r="N423">
        <f>[1]资金台帐!N423</f>
      </c>
      <c r="O423">
        <f>[1]资金台帐!O423&amp;""</f>
      </c>
      <c r="P423">
        <f>[1]资金台帐!P423&amp;""</f>
      </c>
      <c r="Q423">
        <f>[1]资金台帐!Q423&amp;""</f>
      </c>
      <c r="T423">
        <f>[1]资金台帐!T423&amp;""</f>
      </c>
      <c r="U423">
        <f>[1]资金台帐!U423&amp;""</f>
      </c>
      <c r="W423">
        <f>[1]资金台帐!W423&amp;""</f>
      </c>
      <c r="X423">
        <f>[1]资金台帐!X423&amp;""</f>
      </c>
      <c r="AB423">
        <f>[1]资金台帐!AB423</f>
        <v>0</v>
      </c>
      <c r="AC423">
        <f>[1]资金台帐!AC423</f>
        <v>0</v>
      </c>
      <c r="AD423">
        <f>[1]资金台帐!AD423</f>
        <v>0</v>
      </c>
      <c r="AJ423">
        <f>[1]资金台帐!AJ423</f>
        <v>0</v>
      </c>
      <c r="AK423">
        <f>[1]资金台帐!AK423</f>
        <v>0</v>
      </c>
      <c r="BA423" s="22">
        <f t="shared" si="0"/>
      </c>
    </row>
    <row r="424">
      <c r="B424">
        <f>[1]资金台帐!B424&amp;""</f>
      </c>
      <c r="H424">
        <f>[1]资金台帐!H424&amp;""</f>
      </c>
      <c r="J424">
        <f>[1]资金台帐!J424&amp;""</f>
      </c>
      <c r="N424">
        <f>[1]资金台帐!N424</f>
      </c>
      <c r="O424">
        <f>[1]资金台帐!O424&amp;""</f>
      </c>
      <c r="P424">
        <f>[1]资金台帐!P424&amp;""</f>
      </c>
      <c r="Q424">
        <f>[1]资金台帐!Q424&amp;""</f>
      </c>
      <c r="T424">
        <f>[1]资金台帐!T424&amp;""</f>
      </c>
      <c r="U424">
        <f>[1]资金台帐!U424&amp;""</f>
      </c>
      <c r="W424">
        <f>[1]资金台帐!W424&amp;""</f>
      </c>
      <c r="X424">
        <f>[1]资金台帐!X424&amp;""</f>
      </c>
      <c r="AB424">
        <f>[1]资金台帐!AB424</f>
        <v>0</v>
      </c>
      <c r="AC424">
        <f>[1]资金台帐!AC424</f>
        <v>0</v>
      </c>
      <c r="AD424">
        <f>[1]资金台帐!AD424</f>
        <v>0</v>
      </c>
      <c r="AJ424">
        <f>[1]资金台帐!AJ424</f>
        <v>0</v>
      </c>
      <c r="AK424">
        <f>[1]资金台帐!AK424</f>
        <v>0</v>
      </c>
      <c r="BA424" s="22">
        <f t="shared" si="0"/>
      </c>
    </row>
    <row r="425">
      <c r="B425">
        <f>[1]资金台帐!B425&amp;""</f>
      </c>
      <c r="H425">
        <f>[1]资金台帐!H425&amp;""</f>
      </c>
      <c r="J425">
        <f>[1]资金台帐!J425&amp;""</f>
      </c>
      <c r="N425">
        <f>[1]资金台帐!N425</f>
      </c>
      <c r="O425">
        <f>[1]资金台帐!O425&amp;""</f>
      </c>
      <c r="P425">
        <f>[1]资金台帐!P425&amp;""</f>
      </c>
      <c r="Q425">
        <f>[1]资金台帐!Q425&amp;""</f>
      </c>
      <c r="T425">
        <f>[1]资金台帐!T425&amp;""</f>
      </c>
      <c r="U425">
        <f>[1]资金台帐!U425&amp;""</f>
      </c>
      <c r="W425">
        <f>[1]资金台帐!W425&amp;""</f>
      </c>
      <c r="X425">
        <f>[1]资金台帐!X425&amp;""</f>
      </c>
      <c r="AB425">
        <f>[1]资金台帐!AB425</f>
        <v>0</v>
      </c>
      <c r="AC425">
        <f>[1]资金台帐!AC425</f>
        <v>0</v>
      </c>
      <c r="AD425">
        <f>[1]资金台帐!AD425</f>
        <v>0</v>
      </c>
      <c r="AJ425">
        <f>[1]资金台帐!AJ425</f>
        <v>0</v>
      </c>
      <c r="AK425">
        <f>[1]资金台帐!AK425</f>
        <v>0</v>
      </c>
      <c r="BA425" s="22">
        <f t="shared" si="0"/>
      </c>
    </row>
    <row r="426">
      <c r="B426">
        <f>[1]资金台帐!B426&amp;""</f>
      </c>
      <c r="H426">
        <f>[1]资金台帐!H426&amp;""</f>
      </c>
      <c r="J426">
        <f>[1]资金台帐!J426&amp;""</f>
      </c>
      <c r="N426">
        <f>[1]资金台帐!N426</f>
      </c>
      <c r="O426">
        <f>[1]资金台帐!O426&amp;""</f>
      </c>
      <c r="P426">
        <f>[1]资金台帐!P426&amp;""</f>
      </c>
      <c r="Q426">
        <f>[1]资金台帐!Q426&amp;""</f>
      </c>
      <c r="T426">
        <f>[1]资金台帐!T426&amp;""</f>
      </c>
      <c r="U426">
        <f>[1]资金台帐!U426&amp;""</f>
      </c>
      <c r="W426">
        <f>[1]资金台帐!W426&amp;""</f>
      </c>
      <c r="X426">
        <f>[1]资金台帐!X426&amp;""</f>
      </c>
      <c r="AB426">
        <f>[1]资金台帐!AB426</f>
        <v>0</v>
      </c>
      <c r="AC426">
        <f>[1]资金台帐!AC426</f>
        <v>0</v>
      </c>
      <c r="AD426">
        <f>[1]资金台帐!AD426</f>
        <v>0</v>
      </c>
      <c r="AJ426">
        <f>[1]资金台帐!AJ426</f>
        <v>0</v>
      </c>
      <c r="AK426">
        <f>[1]资金台帐!AK426</f>
        <v>0</v>
      </c>
      <c r="BA426" s="22">
        <f t="shared" si="0"/>
      </c>
    </row>
    <row r="427">
      <c r="B427">
        <f>[1]资金台帐!B427&amp;""</f>
      </c>
      <c r="H427">
        <f>[1]资金台帐!H427&amp;""</f>
      </c>
      <c r="J427">
        <f>[1]资金台帐!J427&amp;""</f>
      </c>
      <c r="N427">
        <f>[1]资金台帐!N427</f>
      </c>
      <c r="O427">
        <f>[1]资金台帐!O427&amp;""</f>
      </c>
      <c r="P427">
        <f>[1]资金台帐!P427&amp;""</f>
      </c>
      <c r="Q427">
        <f>[1]资金台帐!Q427&amp;""</f>
      </c>
      <c r="T427">
        <f>[1]资金台帐!T427&amp;""</f>
      </c>
      <c r="U427">
        <f>[1]资金台帐!U427&amp;""</f>
      </c>
      <c r="W427">
        <f>[1]资金台帐!W427&amp;""</f>
      </c>
      <c r="X427">
        <f>[1]资金台帐!X427&amp;""</f>
      </c>
      <c r="AB427">
        <f>[1]资金台帐!AB427</f>
        <v>0</v>
      </c>
      <c r="AC427">
        <f>[1]资金台帐!AC427</f>
        <v>0</v>
      </c>
      <c r="AD427">
        <f>[1]资金台帐!AD427</f>
        <v>0</v>
      </c>
      <c r="AJ427">
        <f>[1]资金台帐!AJ427</f>
        <v>0</v>
      </c>
      <c r="AK427">
        <f>[1]资金台帐!AK427</f>
        <v>0</v>
      </c>
      <c r="BA427" s="22">
        <f t="shared" si="0"/>
      </c>
    </row>
    <row r="428">
      <c r="B428">
        <f>[1]资金台帐!B428&amp;""</f>
      </c>
      <c r="H428">
        <f>[1]资金台帐!H428&amp;""</f>
      </c>
      <c r="J428">
        <f>[1]资金台帐!J428&amp;""</f>
      </c>
      <c r="N428">
        <f>[1]资金台帐!N428</f>
      </c>
      <c r="O428">
        <f>[1]资金台帐!O428&amp;""</f>
      </c>
      <c r="P428">
        <f>[1]资金台帐!P428&amp;""</f>
      </c>
      <c r="Q428">
        <f>[1]资金台帐!Q428&amp;""</f>
      </c>
      <c r="T428">
        <f>[1]资金台帐!T428&amp;""</f>
      </c>
      <c r="U428">
        <f>[1]资金台帐!U428&amp;""</f>
      </c>
      <c r="W428">
        <f>[1]资金台帐!W428&amp;""</f>
      </c>
      <c r="X428">
        <f>[1]资金台帐!X428&amp;""</f>
      </c>
      <c r="AB428">
        <f>[1]资金台帐!AB428</f>
        <v>0</v>
      </c>
      <c r="AC428">
        <f>[1]资金台帐!AC428</f>
        <v>0</v>
      </c>
      <c r="AD428">
        <f>[1]资金台帐!AD428</f>
        <v>0</v>
      </c>
      <c r="AJ428">
        <f>[1]资金台帐!AJ428</f>
        <v>0</v>
      </c>
      <c r="AK428">
        <f>[1]资金台帐!AK428</f>
        <v>0</v>
      </c>
      <c r="BA428" s="22">
        <f t="shared" si="0"/>
      </c>
    </row>
    <row r="429">
      <c r="B429">
        <f>[1]资金台帐!B429&amp;""</f>
      </c>
      <c r="H429">
        <f>[1]资金台帐!H429&amp;""</f>
      </c>
      <c r="J429">
        <f>[1]资金台帐!J429&amp;""</f>
      </c>
      <c r="N429">
        <f>[1]资金台帐!N429</f>
      </c>
      <c r="O429">
        <f>[1]资金台帐!O429&amp;""</f>
      </c>
      <c r="P429">
        <f>[1]资金台帐!P429&amp;""</f>
      </c>
      <c r="Q429">
        <f>[1]资金台帐!Q429&amp;""</f>
      </c>
      <c r="T429">
        <f>[1]资金台帐!T429&amp;""</f>
      </c>
      <c r="U429">
        <f>[1]资金台帐!U429&amp;""</f>
      </c>
      <c r="W429">
        <f>[1]资金台帐!W429&amp;""</f>
      </c>
      <c r="X429">
        <f>[1]资金台帐!X429&amp;""</f>
      </c>
      <c r="AB429">
        <f>[1]资金台帐!AB429</f>
        <v>0</v>
      </c>
      <c r="AC429">
        <f>[1]资金台帐!AC429</f>
        <v>0</v>
      </c>
      <c r="AD429">
        <f>[1]资金台帐!AD429</f>
        <v>0</v>
      </c>
      <c r="AJ429">
        <f>[1]资金台帐!AJ429</f>
        <v>0</v>
      </c>
      <c r="AK429">
        <f>[1]资金台帐!AK429</f>
        <v>0</v>
      </c>
      <c r="BA429" s="22">
        <f t="shared" si="0"/>
      </c>
    </row>
    <row r="430">
      <c r="B430">
        <f>[1]资金台帐!B430&amp;""</f>
      </c>
      <c r="H430">
        <f>[1]资金台帐!H430&amp;""</f>
      </c>
      <c r="J430">
        <f>[1]资金台帐!J430&amp;""</f>
      </c>
      <c r="N430">
        <f>[1]资金台帐!N430</f>
      </c>
      <c r="O430">
        <f>[1]资金台帐!O430&amp;""</f>
      </c>
      <c r="P430">
        <f>[1]资金台帐!P430&amp;""</f>
      </c>
      <c r="Q430">
        <f>[1]资金台帐!Q430&amp;""</f>
      </c>
      <c r="T430">
        <f>[1]资金台帐!T430&amp;""</f>
      </c>
      <c r="U430">
        <f>[1]资金台帐!U430&amp;""</f>
      </c>
      <c r="W430">
        <f>[1]资金台帐!W430&amp;""</f>
      </c>
      <c r="X430">
        <f>[1]资金台帐!X430&amp;""</f>
      </c>
      <c r="AB430">
        <f>[1]资金台帐!AB430</f>
        <v>0</v>
      </c>
      <c r="AC430">
        <f>[1]资金台帐!AC430</f>
        <v>0</v>
      </c>
      <c r="AD430">
        <f>[1]资金台帐!AD430</f>
        <v>0</v>
      </c>
      <c r="AJ430">
        <f>[1]资金台帐!AJ430</f>
        <v>0</v>
      </c>
      <c r="AK430">
        <f>[1]资金台帐!AK430</f>
        <v>0</v>
      </c>
      <c r="BA430" s="22">
        <f t="shared" si="0"/>
      </c>
    </row>
    <row r="431">
      <c r="B431">
        <f>[1]资金台帐!B431&amp;""</f>
      </c>
      <c r="H431">
        <f>[1]资金台帐!H431&amp;""</f>
      </c>
      <c r="J431">
        <f>[1]资金台帐!J431&amp;""</f>
      </c>
      <c r="N431">
        <f>[1]资金台帐!N431</f>
      </c>
      <c r="O431">
        <f>[1]资金台帐!O431&amp;""</f>
      </c>
      <c r="P431">
        <f>[1]资金台帐!P431&amp;""</f>
      </c>
      <c r="Q431">
        <f>[1]资金台帐!Q431&amp;""</f>
      </c>
      <c r="T431">
        <f>[1]资金台帐!T431&amp;""</f>
      </c>
      <c r="U431">
        <f>[1]资金台帐!U431&amp;""</f>
      </c>
      <c r="W431">
        <f>[1]资金台帐!W431&amp;""</f>
      </c>
      <c r="X431">
        <f>[1]资金台帐!X431&amp;""</f>
      </c>
      <c r="AB431">
        <f>[1]资金台帐!AB431</f>
        <v>0</v>
      </c>
      <c r="AC431">
        <f>[1]资金台帐!AC431</f>
        <v>0</v>
      </c>
      <c r="AD431">
        <f>[1]资金台帐!AD431</f>
        <v>0</v>
      </c>
      <c r="AJ431">
        <f>[1]资金台帐!AJ431</f>
        <v>0</v>
      </c>
      <c r="AK431">
        <f>[1]资金台帐!AK431</f>
        <v>0</v>
      </c>
      <c r="BA431" s="22">
        <f t="shared" si="0"/>
      </c>
    </row>
    <row r="432">
      <c r="B432">
        <f>[1]资金台帐!B432&amp;""</f>
      </c>
      <c r="H432">
        <f>[1]资金台帐!H432&amp;""</f>
      </c>
      <c r="J432">
        <f>[1]资金台帐!J432&amp;""</f>
      </c>
      <c r="N432">
        <f>[1]资金台帐!N432</f>
      </c>
      <c r="O432">
        <f>[1]资金台帐!O432&amp;""</f>
      </c>
      <c r="P432">
        <f>[1]资金台帐!P432&amp;""</f>
      </c>
      <c r="Q432">
        <f>[1]资金台帐!Q432&amp;""</f>
      </c>
      <c r="T432">
        <f>[1]资金台帐!T432&amp;""</f>
      </c>
      <c r="U432">
        <f>[1]资金台帐!U432&amp;""</f>
      </c>
      <c r="W432">
        <f>[1]资金台帐!W432&amp;""</f>
      </c>
      <c r="X432">
        <f>[1]资金台帐!X432&amp;""</f>
      </c>
      <c r="AB432">
        <f>[1]资金台帐!AB432</f>
        <v>0</v>
      </c>
      <c r="AC432">
        <f>[1]资金台帐!AC432</f>
        <v>0</v>
      </c>
      <c r="AD432">
        <f>[1]资金台帐!AD432</f>
        <v>0</v>
      </c>
      <c r="AJ432">
        <f>[1]资金台帐!AJ432</f>
        <v>0</v>
      </c>
      <c r="AK432">
        <f>[1]资金台帐!AK432</f>
        <v>0</v>
      </c>
      <c r="BA432" s="22">
        <f t="shared" si="0"/>
      </c>
    </row>
    <row r="433">
      <c r="B433">
        <f>[1]资金台帐!B433&amp;""</f>
      </c>
      <c r="H433">
        <f>[1]资金台帐!H433&amp;""</f>
      </c>
      <c r="J433">
        <f>[1]资金台帐!J433&amp;""</f>
      </c>
      <c r="N433">
        <f>[1]资金台帐!N433</f>
      </c>
      <c r="O433">
        <f>[1]资金台帐!O433&amp;""</f>
      </c>
      <c r="P433">
        <f>[1]资金台帐!P433&amp;""</f>
      </c>
      <c r="Q433">
        <f>[1]资金台帐!Q433&amp;""</f>
      </c>
      <c r="T433">
        <f>[1]资金台帐!T433&amp;""</f>
      </c>
      <c r="U433">
        <f>[1]资金台帐!U433&amp;""</f>
      </c>
      <c r="W433">
        <f>[1]资金台帐!W433&amp;""</f>
      </c>
      <c r="X433">
        <f>[1]资金台帐!X433&amp;""</f>
      </c>
      <c r="AB433">
        <f>[1]资金台帐!AB433</f>
        <v>0</v>
      </c>
      <c r="AC433">
        <f>[1]资金台帐!AC433</f>
        <v>0</v>
      </c>
      <c r="AD433">
        <f>[1]资金台帐!AD433</f>
        <v>0</v>
      </c>
      <c r="AJ433">
        <f>[1]资金台帐!AJ433</f>
        <v>0</v>
      </c>
      <c r="AK433">
        <f>[1]资金台帐!AK433</f>
        <v>0</v>
      </c>
      <c r="BA433" s="22">
        <f t="shared" si="0"/>
      </c>
    </row>
    <row r="434">
      <c r="B434">
        <f>[1]资金台帐!B434&amp;""</f>
      </c>
      <c r="H434">
        <f>[1]资金台帐!H434&amp;""</f>
      </c>
      <c r="J434">
        <f>[1]资金台帐!J434&amp;""</f>
      </c>
      <c r="N434">
        <f>[1]资金台帐!N434</f>
      </c>
      <c r="O434">
        <f>[1]资金台帐!O434&amp;""</f>
      </c>
      <c r="P434">
        <f>[1]资金台帐!P434&amp;""</f>
      </c>
      <c r="Q434">
        <f>[1]资金台帐!Q434&amp;""</f>
      </c>
      <c r="T434">
        <f>[1]资金台帐!T434&amp;""</f>
      </c>
      <c r="U434">
        <f>[1]资金台帐!U434&amp;""</f>
      </c>
      <c r="W434">
        <f>[1]资金台帐!W434&amp;""</f>
      </c>
      <c r="X434">
        <f>[1]资金台帐!X434&amp;""</f>
      </c>
      <c r="AB434">
        <f>[1]资金台帐!AB434</f>
        <v>0</v>
      </c>
      <c r="AC434">
        <f>[1]资金台帐!AC434</f>
        <v>0</v>
      </c>
      <c r="AD434">
        <f>[1]资金台帐!AD434</f>
        <v>0</v>
      </c>
      <c r="AJ434">
        <f>[1]资金台帐!AJ434</f>
        <v>0</v>
      </c>
      <c r="AK434">
        <f>[1]资金台帐!AK434</f>
        <v>0</v>
      </c>
      <c r="BA434" s="22">
        <f t="shared" si="0"/>
      </c>
    </row>
    <row r="435">
      <c r="B435">
        <f>[1]资金台帐!B435&amp;""</f>
      </c>
      <c r="H435">
        <f>[1]资金台帐!H435&amp;""</f>
      </c>
      <c r="J435">
        <f>[1]资金台帐!J435&amp;""</f>
      </c>
      <c r="N435">
        <f>[1]资金台帐!N435</f>
      </c>
      <c r="O435">
        <f>[1]资金台帐!O435&amp;""</f>
      </c>
      <c r="P435">
        <f>[1]资金台帐!P435&amp;""</f>
      </c>
      <c r="Q435">
        <f>[1]资金台帐!Q435&amp;""</f>
      </c>
      <c r="T435">
        <f>[1]资金台帐!T435&amp;""</f>
      </c>
      <c r="U435">
        <f>[1]资金台帐!U435&amp;""</f>
      </c>
      <c r="W435">
        <f>[1]资金台帐!W435&amp;""</f>
      </c>
      <c r="X435">
        <f>[1]资金台帐!X435&amp;""</f>
      </c>
      <c r="AB435">
        <f>[1]资金台帐!AB435</f>
        <v>0</v>
      </c>
      <c r="AC435">
        <f>[1]资金台帐!AC435</f>
        <v>0</v>
      </c>
      <c r="AD435">
        <f>[1]资金台帐!AD435</f>
        <v>0</v>
      </c>
      <c r="AJ435">
        <f>[1]资金台帐!AJ435</f>
        <v>0</v>
      </c>
      <c r="AK435">
        <f>[1]资金台帐!AK435</f>
        <v>0</v>
      </c>
      <c r="BA435" s="22">
        <f t="shared" si="0"/>
      </c>
    </row>
    <row r="436">
      <c r="B436">
        <f>[1]资金台帐!B436&amp;""</f>
      </c>
      <c r="H436">
        <f>[1]资金台帐!H436&amp;""</f>
      </c>
      <c r="J436">
        <f>[1]资金台帐!J436&amp;""</f>
      </c>
      <c r="N436">
        <f>[1]资金台帐!N436</f>
      </c>
      <c r="O436">
        <f>[1]资金台帐!O436&amp;""</f>
      </c>
      <c r="P436">
        <f>[1]资金台帐!P436&amp;""</f>
      </c>
      <c r="Q436">
        <f>[1]资金台帐!Q436&amp;""</f>
      </c>
      <c r="T436">
        <f>[1]资金台帐!T436&amp;""</f>
      </c>
      <c r="U436">
        <f>[1]资金台帐!U436&amp;""</f>
      </c>
      <c r="W436">
        <f>[1]资金台帐!W436&amp;""</f>
      </c>
      <c r="X436">
        <f>[1]资金台帐!X436&amp;""</f>
      </c>
      <c r="AB436">
        <f>[1]资金台帐!AB436</f>
        <v>0</v>
      </c>
      <c r="AC436">
        <f>[1]资金台帐!AC436</f>
        <v>0</v>
      </c>
      <c r="AD436">
        <f>[1]资金台帐!AD436</f>
        <v>0</v>
      </c>
      <c r="AJ436">
        <f>[1]资金台帐!AJ436</f>
        <v>0</v>
      </c>
      <c r="AK436">
        <f>[1]资金台帐!AK436</f>
        <v>0</v>
      </c>
      <c r="BA436" s="22">
        <f t="shared" si="0"/>
      </c>
    </row>
    <row r="437">
      <c r="B437">
        <f>[1]资金台帐!B437&amp;""</f>
      </c>
      <c r="H437">
        <f>[1]资金台帐!H437&amp;""</f>
      </c>
      <c r="J437">
        <f>[1]资金台帐!J437&amp;""</f>
      </c>
      <c r="N437">
        <f>[1]资金台帐!N437</f>
      </c>
      <c r="O437">
        <f>[1]资金台帐!O437&amp;""</f>
      </c>
      <c r="P437">
        <f>[1]资金台帐!P437&amp;""</f>
      </c>
      <c r="Q437">
        <f>[1]资金台帐!Q437&amp;""</f>
      </c>
      <c r="T437">
        <f>[1]资金台帐!T437&amp;""</f>
      </c>
      <c r="U437">
        <f>[1]资金台帐!U437&amp;""</f>
      </c>
      <c r="W437">
        <f>[1]资金台帐!W437&amp;""</f>
      </c>
      <c r="X437">
        <f>[1]资金台帐!X437&amp;""</f>
      </c>
      <c r="AB437">
        <f>[1]资金台帐!AB437</f>
        <v>0</v>
      </c>
      <c r="AC437">
        <f>[1]资金台帐!AC437</f>
        <v>0</v>
      </c>
      <c r="AD437">
        <f>[1]资金台帐!AD437</f>
        <v>0</v>
      </c>
      <c r="AJ437">
        <f>[1]资金台帐!AJ437</f>
        <v>0</v>
      </c>
      <c r="AK437">
        <f>[1]资金台帐!AK437</f>
        <v>0</v>
      </c>
      <c r="BA437" s="22">
        <f t="shared" si="0"/>
      </c>
    </row>
    <row r="438">
      <c r="B438">
        <f>[1]资金台帐!B438&amp;""</f>
      </c>
      <c r="H438">
        <f>[1]资金台帐!H438&amp;""</f>
      </c>
      <c r="J438">
        <f>[1]资金台帐!J438&amp;""</f>
      </c>
      <c r="N438">
        <f>[1]资金台帐!N438</f>
      </c>
      <c r="O438">
        <f>[1]资金台帐!O438&amp;""</f>
      </c>
      <c r="P438">
        <f>[1]资金台帐!P438&amp;""</f>
      </c>
      <c r="Q438">
        <f>[1]资金台帐!Q438&amp;""</f>
      </c>
      <c r="T438">
        <f>[1]资金台帐!T438&amp;""</f>
      </c>
      <c r="U438">
        <f>[1]资金台帐!U438&amp;""</f>
      </c>
      <c r="W438">
        <f>[1]资金台帐!W438&amp;""</f>
      </c>
      <c r="X438">
        <f>[1]资金台帐!X438&amp;""</f>
      </c>
      <c r="AB438">
        <f>[1]资金台帐!AB438</f>
        <v>0</v>
      </c>
      <c r="AC438">
        <f>[1]资金台帐!AC438</f>
        <v>0</v>
      </c>
      <c r="AD438">
        <f>[1]资金台帐!AD438</f>
        <v>0</v>
      </c>
      <c r="AJ438">
        <f>[1]资金台帐!AJ438</f>
        <v>0</v>
      </c>
      <c r="AK438">
        <f>[1]资金台帐!AK438</f>
        <v>0</v>
      </c>
      <c r="BA438" s="22">
        <f t="shared" si="0"/>
      </c>
    </row>
    <row r="439">
      <c r="B439">
        <f>[1]资金台帐!B439&amp;""</f>
      </c>
      <c r="H439">
        <f>[1]资金台帐!H439&amp;""</f>
      </c>
      <c r="J439">
        <f>[1]资金台帐!J439&amp;""</f>
      </c>
      <c r="N439">
        <f>[1]资金台帐!N439</f>
      </c>
      <c r="O439">
        <f>[1]资金台帐!O439&amp;""</f>
      </c>
      <c r="P439">
        <f>[1]资金台帐!P439&amp;""</f>
      </c>
      <c r="Q439">
        <f>[1]资金台帐!Q439&amp;""</f>
      </c>
      <c r="T439">
        <f>[1]资金台帐!T439&amp;""</f>
      </c>
      <c r="U439">
        <f>[1]资金台帐!U439&amp;""</f>
      </c>
      <c r="W439">
        <f>[1]资金台帐!W439&amp;""</f>
      </c>
      <c r="X439">
        <f>[1]资金台帐!X439&amp;""</f>
      </c>
      <c r="AB439">
        <f>[1]资金台帐!AB439</f>
        <v>0</v>
      </c>
      <c r="AC439">
        <f>[1]资金台帐!AC439</f>
        <v>0</v>
      </c>
      <c r="AD439">
        <f>[1]资金台帐!AD439</f>
        <v>0</v>
      </c>
      <c r="AJ439">
        <f>[1]资金台帐!AJ439</f>
        <v>0</v>
      </c>
      <c r="AK439">
        <f>[1]资金台帐!AK439</f>
        <v>0</v>
      </c>
      <c r="BA439" s="22">
        <f t="shared" si="0"/>
      </c>
    </row>
    <row r="440">
      <c r="B440">
        <f>[1]资金台帐!B440&amp;""</f>
      </c>
      <c r="H440">
        <f>[1]资金台帐!H440&amp;""</f>
      </c>
      <c r="J440">
        <f>[1]资金台帐!J440&amp;""</f>
      </c>
      <c r="N440">
        <f>[1]资金台帐!N440</f>
      </c>
      <c r="O440">
        <f>[1]资金台帐!O440&amp;""</f>
      </c>
      <c r="P440">
        <f>[1]资金台帐!P440&amp;""</f>
      </c>
      <c r="Q440">
        <f>[1]资金台帐!Q440&amp;""</f>
      </c>
      <c r="T440">
        <f>[1]资金台帐!T440&amp;""</f>
      </c>
      <c r="U440">
        <f>[1]资金台帐!U440&amp;""</f>
      </c>
      <c r="W440">
        <f>[1]资金台帐!W440&amp;""</f>
      </c>
      <c r="X440">
        <f>[1]资金台帐!X440&amp;""</f>
      </c>
      <c r="AB440">
        <f>[1]资金台帐!AB440</f>
        <v>0</v>
      </c>
      <c r="AC440">
        <f>[1]资金台帐!AC440</f>
        <v>0</v>
      </c>
      <c r="AD440">
        <f>[1]资金台帐!AD440</f>
        <v>0</v>
      </c>
      <c r="AJ440">
        <f>[1]资金台帐!AJ440</f>
        <v>0</v>
      </c>
      <c r="AK440">
        <f>[1]资金台帐!AK440</f>
        <v>0</v>
      </c>
      <c r="BA440" s="22">
        <f t="shared" si="0"/>
      </c>
    </row>
    <row r="441">
      <c r="B441">
        <f>[1]资金台帐!B441&amp;""</f>
      </c>
      <c r="H441">
        <f>[1]资金台帐!H441&amp;""</f>
      </c>
      <c r="J441">
        <f>[1]资金台帐!J441&amp;""</f>
      </c>
      <c r="N441">
        <f>[1]资金台帐!N441</f>
      </c>
      <c r="O441">
        <f>[1]资金台帐!O441&amp;""</f>
      </c>
      <c r="P441">
        <f>[1]资金台帐!P441&amp;""</f>
      </c>
      <c r="Q441">
        <f>[1]资金台帐!Q441&amp;""</f>
      </c>
      <c r="T441">
        <f>[1]资金台帐!T441&amp;""</f>
      </c>
      <c r="U441">
        <f>[1]资金台帐!U441&amp;""</f>
      </c>
      <c r="W441">
        <f>[1]资金台帐!W441&amp;""</f>
      </c>
      <c r="X441">
        <f>[1]资金台帐!X441&amp;""</f>
      </c>
      <c r="AB441">
        <f>[1]资金台帐!AB441</f>
        <v>0</v>
      </c>
      <c r="AC441">
        <f>[1]资金台帐!AC441</f>
        <v>0</v>
      </c>
      <c r="AD441">
        <f>[1]资金台帐!AD441</f>
        <v>0</v>
      </c>
      <c r="AJ441">
        <f>[1]资金台帐!AJ441</f>
        <v>0</v>
      </c>
      <c r="AK441">
        <f>[1]资金台帐!AK441</f>
        <v>0</v>
      </c>
      <c r="BA441" s="22">
        <f t="shared" si="0"/>
      </c>
    </row>
    <row r="442">
      <c r="B442">
        <f>[1]资金台帐!B442&amp;""</f>
      </c>
      <c r="H442">
        <f>[1]资金台帐!H442&amp;""</f>
      </c>
      <c r="J442">
        <f>[1]资金台帐!J442&amp;""</f>
      </c>
      <c r="N442">
        <f>[1]资金台帐!N442</f>
      </c>
      <c r="O442">
        <f>[1]资金台帐!O442&amp;""</f>
      </c>
      <c r="P442">
        <f>[1]资金台帐!P442&amp;""</f>
      </c>
      <c r="Q442">
        <f>[1]资金台帐!Q442&amp;""</f>
      </c>
      <c r="T442">
        <f>[1]资金台帐!T442&amp;""</f>
      </c>
      <c r="U442">
        <f>[1]资金台帐!U442&amp;""</f>
      </c>
      <c r="W442">
        <f>[1]资金台帐!W442&amp;""</f>
      </c>
      <c r="X442">
        <f>[1]资金台帐!X442&amp;""</f>
      </c>
      <c r="AB442">
        <f>[1]资金台帐!AB442</f>
        <v>0</v>
      </c>
      <c r="AC442">
        <f>[1]资金台帐!AC442</f>
        <v>0</v>
      </c>
      <c r="AD442">
        <f>[1]资金台帐!AD442</f>
        <v>0</v>
      </c>
      <c r="AJ442">
        <f>[1]资金台帐!AJ442</f>
        <v>0</v>
      </c>
      <c r="AK442">
        <f>[1]资金台帐!AK442</f>
        <v>0</v>
      </c>
      <c r="BA442" s="22">
        <f t="shared" si="0"/>
      </c>
    </row>
    <row r="443">
      <c r="B443">
        <f>[1]资金台帐!B443&amp;""</f>
      </c>
      <c r="H443">
        <f>[1]资金台帐!H443&amp;""</f>
      </c>
      <c r="J443">
        <f>[1]资金台帐!J443&amp;""</f>
      </c>
      <c r="N443">
        <f>[1]资金台帐!N443</f>
      </c>
      <c r="O443">
        <f>[1]资金台帐!O443&amp;""</f>
      </c>
      <c r="P443">
        <f>[1]资金台帐!P443&amp;""</f>
      </c>
      <c r="Q443">
        <f>[1]资金台帐!Q443&amp;""</f>
      </c>
      <c r="T443">
        <f>[1]资金台帐!T443&amp;""</f>
      </c>
      <c r="U443">
        <f>[1]资金台帐!U443&amp;""</f>
      </c>
      <c r="W443">
        <f>[1]资金台帐!W443&amp;""</f>
      </c>
      <c r="X443">
        <f>[1]资金台帐!X443&amp;""</f>
      </c>
      <c r="AB443">
        <f>[1]资金台帐!AB443</f>
        <v>0</v>
      </c>
      <c r="AC443">
        <f>[1]资金台帐!AC443</f>
        <v>0</v>
      </c>
      <c r="AD443">
        <f>[1]资金台帐!AD443</f>
        <v>0</v>
      </c>
      <c r="AJ443">
        <f>[1]资金台帐!AJ443</f>
        <v>0</v>
      </c>
      <c r="AK443">
        <f>[1]资金台帐!AK443</f>
        <v>0</v>
      </c>
      <c r="BA443" s="22">
        <f t="shared" si="0"/>
      </c>
    </row>
    <row r="444">
      <c r="B444">
        <f>[1]资金台帐!B444&amp;""</f>
      </c>
      <c r="H444">
        <f>[1]资金台帐!H444&amp;""</f>
      </c>
      <c r="J444">
        <f>[1]资金台帐!J444&amp;""</f>
      </c>
      <c r="N444">
        <f>[1]资金台帐!N444</f>
      </c>
      <c r="O444">
        <f>[1]资金台帐!O444&amp;""</f>
      </c>
      <c r="P444">
        <f>[1]资金台帐!P444&amp;""</f>
      </c>
      <c r="Q444">
        <f>[1]资金台帐!Q444&amp;""</f>
      </c>
      <c r="T444">
        <f>[1]资金台帐!T444&amp;""</f>
      </c>
      <c r="U444">
        <f>[1]资金台帐!U444&amp;""</f>
      </c>
      <c r="W444">
        <f>[1]资金台帐!W444&amp;""</f>
      </c>
      <c r="X444">
        <f>[1]资金台帐!X444&amp;""</f>
      </c>
      <c r="AB444">
        <f>[1]资金台帐!AB444</f>
        <v>0</v>
      </c>
      <c r="AC444">
        <f>[1]资金台帐!AC444</f>
        <v>0</v>
      </c>
      <c r="AD444">
        <f>[1]资金台帐!AD444</f>
        <v>0</v>
      </c>
      <c r="AJ444">
        <f>[1]资金台帐!AJ444</f>
        <v>0</v>
      </c>
      <c r="AK444">
        <f>[1]资金台帐!AK444</f>
        <v>0</v>
      </c>
      <c r="BA444" s="22">
        <f t="shared" si="0"/>
      </c>
    </row>
    <row r="445">
      <c r="B445">
        <f>[1]资金台帐!B445&amp;""</f>
      </c>
      <c r="H445">
        <f>[1]资金台帐!H445&amp;""</f>
      </c>
      <c r="J445">
        <f>[1]资金台帐!J445&amp;""</f>
      </c>
      <c r="N445">
        <f>[1]资金台帐!N445</f>
      </c>
      <c r="O445">
        <f>[1]资金台帐!O445&amp;""</f>
      </c>
      <c r="P445">
        <f>[1]资金台帐!P445&amp;""</f>
      </c>
      <c r="Q445">
        <f>[1]资金台帐!Q445&amp;""</f>
      </c>
      <c r="T445">
        <f>[1]资金台帐!T445&amp;""</f>
      </c>
      <c r="U445">
        <f>[1]资金台帐!U445&amp;""</f>
      </c>
      <c r="W445">
        <f>[1]资金台帐!W445&amp;""</f>
      </c>
      <c r="X445">
        <f>[1]资金台帐!X445&amp;""</f>
      </c>
      <c r="AB445">
        <f>[1]资金台帐!AB445</f>
        <v>0</v>
      </c>
      <c r="AC445">
        <f>[1]资金台帐!AC445</f>
        <v>0</v>
      </c>
      <c r="AD445">
        <f>[1]资金台帐!AD445</f>
        <v>0</v>
      </c>
      <c r="AJ445">
        <f>[1]资金台帐!AJ445</f>
        <v>0</v>
      </c>
      <c r="AK445">
        <f>[1]资金台帐!AK445</f>
        <v>0</v>
      </c>
      <c r="BA445" s="22">
        <f t="shared" si="0"/>
      </c>
    </row>
    <row r="446">
      <c r="B446">
        <f>[1]资金台帐!B446&amp;""</f>
      </c>
      <c r="H446">
        <f>[1]资金台帐!H446&amp;""</f>
      </c>
      <c r="J446">
        <f>[1]资金台帐!J446&amp;""</f>
      </c>
      <c r="N446">
        <f>[1]资金台帐!N446</f>
      </c>
      <c r="O446">
        <f>[1]资金台帐!O446&amp;""</f>
      </c>
      <c r="P446">
        <f>[1]资金台帐!P446&amp;""</f>
      </c>
      <c r="Q446">
        <f>[1]资金台帐!Q446&amp;""</f>
      </c>
      <c r="T446">
        <f>[1]资金台帐!T446&amp;""</f>
      </c>
      <c r="U446">
        <f>[1]资金台帐!U446&amp;""</f>
      </c>
      <c r="W446">
        <f>[1]资金台帐!W446&amp;""</f>
      </c>
      <c r="X446">
        <f>[1]资金台帐!X446&amp;""</f>
      </c>
      <c r="AB446">
        <f>[1]资金台帐!AB446</f>
        <v>0</v>
      </c>
      <c r="AC446">
        <f>[1]资金台帐!AC446</f>
        <v>0</v>
      </c>
      <c r="AD446">
        <f>[1]资金台帐!AD446</f>
        <v>0</v>
      </c>
      <c r="AJ446">
        <f>[1]资金台帐!AJ446</f>
        <v>0</v>
      </c>
      <c r="AK446">
        <f>[1]资金台帐!AK446</f>
        <v>0</v>
      </c>
      <c r="BA446" s="22">
        <f t="shared" si="0"/>
      </c>
    </row>
    <row r="447">
      <c r="B447">
        <f>[1]资金台帐!B447&amp;""</f>
      </c>
      <c r="H447">
        <f>[1]资金台帐!H447&amp;""</f>
      </c>
      <c r="J447">
        <f>[1]资金台帐!J447&amp;""</f>
      </c>
      <c r="N447">
        <f>[1]资金台帐!N447</f>
      </c>
      <c r="O447">
        <f>[1]资金台帐!O447&amp;""</f>
      </c>
      <c r="P447">
        <f>[1]资金台帐!P447&amp;""</f>
      </c>
      <c r="Q447">
        <f>[1]资金台帐!Q447&amp;""</f>
      </c>
      <c r="T447">
        <f>[1]资金台帐!T447&amp;""</f>
      </c>
      <c r="U447">
        <f>[1]资金台帐!U447&amp;""</f>
      </c>
      <c r="W447">
        <f>[1]资金台帐!W447&amp;""</f>
      </c>
      <c r="X447">
        <f>[1]资金台帐!X447&amp;""</f>
      </c>
      <c r="AB447">
        <f>[1]资金台帐!AB447</f>
        <v>0</v>
      </c>
      <c r="AC447">
        <f>[1]资金台帐!AC447</f>
        <v>0</v>
      </c>
      <c r="AD447">
        <f>[1]资金台帐!AD447</f>
        <v>0</v>
      </c>
      <c r="AJ447">
        <f>[1]资金台帐!AJ447</f>
        <v>0</v>
      </c>
      <c r="AK447">
        <f>[1]资金台帐!AK447</f>
        <v>0</v>
      </c>
      <c r="BA447" s="22">
        <f t="shared" si="0"/>
      </c>
    </row>
    <row r="448">
      <c r="B448">
        <f>[1]资金台帐!B448&amp;""</f>
      </c>
      <c r="H448">
        <f>[1]资金台帐!H448&amp;""</f>
      </c>
      <c r="J448">
        <f>[1]资金台帐!J448&amp;""</f>
      </c>
      <c r="N448">
        <f>[1]资金台帐!N448</f>
      </c>
      <c r="O448">
        <f>[1]资金台帐!O448&amp;""</f>
      </c>
      <c r="P448">
        <f>[1]资金台帐!P448&amp;""</f>
      </c>
      <c r="Q448">
        <f>[1]资金台帐!Q448&amp;""</f>
      </c>
      <c r="T448">
        <f>[1]资金台帐!T448&amp;""</f>
      </c>
      <c r="U448">
        <f>[1]资金台帐!U448&amp;""</f>
      </c>
      <c r="W448">
        <f>[1]资金台帐!W448&amp;""</f>
      </c>
      <c r="X448">
        <f>[1]资金台帐!X448&amp;""</f>
      </c>
      <c r="AB448">
        <f>[1]资金台帐!AB448</f>
        <v>0</v>
      </c>
      <c r="AC448">
        <f>[1]资金台帐!AC448</f>
        <v>0</v>
      </c>
      <c r="AD448">
        <f>[1]资金台帐!AD448</f>
        <v>0</v>
      </c>
      <c r="AJ448">
        <f>[1]资金台帐!AJ448</f>
        <v>0</v>
      </c>
      <c r="AK448">
        <f>[1]资金台帐!AK448</f>
        <v>0</v>
      </c>
      <c r="BA448" s="22">
        <f t="shared" si="0"/>
      </c>
    </row>
    <row r="449">
      <c r="B449">
        <f>[1]资金台帐!B449&amp;""</f>
      </c>
      <c r="H449">
        <f>[1]资金台帐!H449&amp;""</f>
      </c>
      <c r="J449">
        <f>[1]资金台帐!J449&amp;""</f>
      </c>
      <c r="N449">
        <f>[1]资金台帐!N449</f>
      </c>
      <c r="O449">
        <f>[1]资金台帐!O449&amp;""</f>
      </c>
      <c r="P449">
        <f>[1]资金台帐!P449&amp;""</f>
      </c>
      <c r="Q449">
        <f>[1]资金台帐!Q449&amp;""</f>
      </c>
      <c r="T449">
        <f>[1]资金台帐!T449&amp;""</f>
      </c>
      <c r="U449">
        <f>[1]资金台帐!U449&amp;""</f>
      </c>
      <c r="W449">
        <f>[1]资金台帐!W449&amp;""</f>
      </c>
      <c r="X449">
        <f>[1]资金台帐!X449&amp;""</f>
      </c>
      <c r="AB449">
        <f>[1]资金台帐!AB449</f>
        <v>0</v>
      </c>
      <c r="AC449">
        <f>[1]资金台帐!AC449</f>
        <v>0</v>
      </c>
      <c r="AD449">
        <f>[1]资金台帐!AD449</f>
        <v>0</v>
      </c>
      <c r="AJ449">
        <f>[1]资金台帐!AJ449</f>
        <v>0</v>
      </c>
      <c r="AK449">
        <f>[1]资金台帐!AK449</f>
        <v>0</v>
      </c>
      <c r="BA449" s="22">
        <f t="shared" si="0"/>
      </c>
    </row>
    <row r="450">
      <c r="B450">
        <f>[1]资金台帐!B450&amp;""</f>
      </c>
      <c r="H450">
        <f>[1]资金台帐!H450&amp;""</f>
      </c>
      <c r="J450">
        <f>[1]资金台帐!J450&amp;""</f>
      </c>
      <c r="N450">
        <f>[1]资金台帐!N450</f>
      </c>
      <c r="O450">
        <f>[1]资金台帐!O450&amp;""</f>
      </c>
      <c r="P450">
        <f>[1]资金台帐!P450&amp;""</f>
      </c>
      <c r="Q450">
        <f>[1]资金台帐!Q450&amp;""</f>
      </c>
      <c r="T450">
        <f>[1]资金台帐!T450&amp;""</f>
      </c>
      <c r="U450">
        <f>[1]资金台帐!U450&amp;""</f>
      </c>
      <c r="W450">
        <f>[1]资金台帐!W450&amp;""</f>
      </c>
      <c r="X450">
        <f>[1]资金台帐!X450&amp;""</f>
      </c>
      <c r="AB450">
        <f>[1]资金台帐!AB450</f>
        <v>0</v>
      </c>
      <c r="AC450">
        <f>[1]资金台帐!AC450</f>
        <v>0</v>
      </c>
      <c r="AD450">
        <f>[1]资金台帐!AD450</f>
        <v>0</v>
      </c>
      <c r="AJ450">
        <f>[1]资金台帐!AJ450</f>
        <v>0</v>
      </c>
      <c r="AK450">
        <f>[1]资金台帐!AK450</f>
        <v>0</v>
      </c>
      <c r="BA450" s="22">
        <f t="shared" si="0"/>
      </c>
    </row>
    <row r="451">
      <c r="B451">
        <f>[1]资金台帐!B451&amp;""</f>
      </c>
      <c r="H451">
        <f>[1]资金台帐!H451&amp;""</f>
      </c>
      <c r="J451">
        <f>[1]资金台帐!J451&amp;""</f>
      </c>
      <c r="N451">
        <f>[1]资金台帐!N451</f>
      </c>
      <c r="O451">
        <f>[1]资金台帐!O451&amp;""</f>
      </c>
      <c r="P451">
        <f>[1]资金台帐!P451&amp;""</f>
      </c>
      <c r="Q451">
        <f>[1]资金台帐!Q451&amp;""</f>
      </c>
      <c r="T451">
        <f>[1]资金台帐!T451&amp;""</f>
      </c>
      <c r="U451">
        <f>[1]资金台帐!U451&amp;""</f>
      </c>
      <c r="W451">
        <f>[1]资金台帐!W451&amp;""</f>
      </c>
      <c r="X451">
        <f>[1]资金台帐!X451&amp;""</f>
      </c>
      <c r="AB451">
        <f>[1]资金台帐!AB451</f>
        <v>0</v>
      </c>
      <c r="AC451">
        <f>[1]资金台帐!AC451</f>
        <v>0</v>
      </c>
      <c r="AD451">
        <f>[1]资金台帐!AD451</f>
        <v>0</v>
      </c>
      <c r="AJ451">
        <f>[1]资金台帐!AJ451</f>
        <v>0</v>
      </c>
      <c r="AK451">
        <f>[1]资金台帐!AK451</f>
        <v>0</v>
      </c>
      <c r="BA451" s="22">
        <f t="shared" si="0"/>
      </c>
    </row>
    <row r="452">
      <c r="B452">
        <f>[1]资金台帐!B452&amp;""</f>
      </c>
      <c r="H452">
        <f>[1]资金台帐!H452&amp;""</f>
      </c>
      <c r="J452">
        <f>[1]资金台帐!J452&amp;""</f>
      </c>
      <c r="N452">
        <f>[1]资金台帐!N452</f>
      </c>
      <c r="O452">
        <f>[1]资金台帐!O452&amp;""</f>
      </c>
      <c r="P452">
        <f>[1]资金台帐!P452&amp;""</f>
      </c>
      <c r="Q452">
        <f>[1]资金台帐!Q452&amp;""</f>
      </c>
      <c r="T452">
        <f>[1]资金台帐!T452&amp;""</f>
      </c>
      <c r="U452">
        <f>[1]资金台帐!U452&amp;""</f>
      </c>
      <c r="W452">
        <f>[1]资金台帐!W452&amp;""</f>
      </c>
      <c r="X452">
        <f>[1]资金台帐!X452&amp;""</f>
      </c>
      <c r="AB452">
        <f>[1]资金台帐!AB452</f>
        <v>0</v>
      </c>
      <c r="AC452">
        <f>[1]资金台帐!AC452</f>
        <v>0</v>
      </c>
      <c r="AD452">
        <f>[1]资金台帐!AD452</f>
        <v>0</v>
      </c>
      <c r="AJ452">
        <f>[1]资金台帐!AJ452</f>
        <v>0</v>
      </c>
      <c r="AK452">
        <f>[1]资金台帐!AK452</f>
        <v>0</v>
      </c>
      <c r="BA452" s="22">
        <f t="shared" si="0"/>
      </c>
    </row>
    <row r="453">
      <c r="B453">
        <f>[1]资金台帐!B453&amp;""</f>
      </c>
      <c r="H453">
        <f>[1]资金台帐!H453&amp;""</f>
      </c>
      <c r="J453">
        <f>[1]资金台帐!J453&amp;""</f>
      </c>
      <c r="N453">
        <f>[1]资金台帐!N453</f>
      </c>
      <c r="O453">
        <f>[1]资金台帐!O453&amp;""</f>
      </c>
      <c r="P453">
        <f>[1]资金台帐!P453&amp;""</f>
      </c>
      <c r="Q453">
        <f>[1]资金台帐!Q453&amp;""</f>
      </c>
      <c r="T453">
        <f>[1]资金台帐!T453&amp;""</f>
      </c>
      <c r="U453">
        <f>[1]资金台帐!U453&amp;""</f>
      </c>
      <c r="W453">
        <f>[1]资金台帐!W453&amp;""</f>
      </c>
      <c r="X453">
        <f>[1]资金台帐!X453&amp;""</f>
      </c>
      <c r="AB453">
        <f>[1]资金台帐!AB453</f>
        <v>0</v>
      </c>
      <c r="AC453">
        <f>[1]资金台帐!AC453</f>
        <v>0</v>
      </c>
      <c r="AD453">
        <f>[1]资金台帐!AD453</f>
        <v>0</v>
      </c>
      <c r="AJ453">
        <f>[1]资金台帐!AJ453</f>
        <v>0</v>
      </c>
      <c r="AK453">
        <f>[1]资金台帐!AK453</f>
        <v>0</v>
      </c>
      <c r="BA453" s="22">
        <f t="shared" si="0"/>
      </c>
    </row>
    <row r="454">
      <c r="B454">
        <f>[1]资金台帐!B454&amp;""</f>
      </c>
      <c r="H454">
        <f>[1]资金台帐!H454&amp;""</f>
      </c>
      <c r="J454">
        <f>[1]资金台帐!J454&amp;""</f>
      </c>
      <c r="N454">
        <f>[1]资金台帐!N454</f>
      </c>
      <c r="O454">
        <f>[1]资金台帐!O454&amp;""</f>
      </c>
      <c r="P454">
        <f>[1]资金台帐!P454&amp;""</f>
      </c>
      <c r="Q454">
        <f>[1]资金台帐!Q454&amp;""</f>
      </c>
      <c r="T454">
        <f>[1]资金台帐!T454&amp;""</f>
      </c>
      <c r="U454">
        <f>[1]资金台帐!U454&amp;""</f>
      </c>
      <c r="W454">
        <f>[1]资金台帐!W454&amp;""</f>
      </c>
      <c r="X454">
        <f>[1]资金台帐!X454&amp;""</f>
      </c>
      <c r="AB454">
        <f>[1]资金台帐!AB454</f>
        <v>0</v>
      </c>
      <c r="AC454">
        <f>[1]资金台帐!AC454</f>
        <v>0</v>
      </c>
      <c r="AD454">
        <f>[1]资金台帐!AD454</f>
        <v>0</v>
      </c>
      <c r="AJ454">
        <f>[1]资金台帐!AJ454</f>
        <v>0</v>
      </c>
      <c r="AK454">
        <f>[1]资金台帐!AK454</f>
        <v>0</v>
      </c>
      <c r="BA454" s="22">
        <f t="shared" si="0"/>
      </c>
    </row>
    <row r="455">
      <c r="B455">
        <f>[1]资金台帐!B455&amp;""</f>
      </c>
      <c r="H455">
        <f>[1]资金台帐!H455&amp;""</f>
      </c>
      <c r="J455">
        <f>[1]资金台帐!J455&amp;""</f>
      </c>
      <c r="N455">
        <f>[1]资金台帐!N455</f>
      </c>
      <c r="O455">
        <f>[1]资金台帐!O455&amp;""</f>
      </c>
      <c r="P455">
        <f>[1]资金台帐!P455&amp;""</f>
      </c>
      <c r="Q455">
        <f>[1]资金台帐!Q455&amp;""</f>
      </c>
      <c r="T455">
        <f>[1]资金台帐!T455&amp;""</f>
      </c>
      <c r="U455">
        <f>[1]资金台帐!U455&amp;""</f>
      </c>
      <c r="W455">
        <f>[1]资金台帐!W455&amp;""</f>
      </c>
      <c r="X455">
        <f>[1]资金台帐!X455&amp;""</f>
      </c>
      <c r="AB455">
        <f>[1]资金台帐!AB455</f>
        <v>0</v>
      </c>
      <c r="AC455">
        <f>[1]资金台帐!AC455</f>
        <v>0</v>
      </c>
      <c r="AD455">
        <f>[1]资金台帐!AD455</f>
        <v>0</v>
      </c>
      <c r="AJ455">
        <f>[1]资金台帐!AJ455</f>
        <v>0</v>
      </c>
      <c r="AK455">
        <f>[1]资金台帐!AK455</f>
        <v>0</v>
      </c>
      <c r="BA455" s="22">
        <f t="shared" si="0"/>
      </c>
    </row>
    <row r="456">
      <c r="B456">
        <f>[1]资金台帐!B456&amp;""</f>
      </c>
      <c r="H456">
        <f>[1]资金台帐!H456&amp;""</f>
      </c>
      <c r="J456">
        <f>[1]资金台帐!J456&amp;""</f>
      </c>
      <c r="N456">
        <f>[1]资金台帐!N456</f>
      </c>
      <c r="O456">
        <f>[1]资金台帐!O456&amp;""</f>
      </c>
      <c r="P456">
        <f>[1]资金台帐!P456&amp;""</f>
      </c>
      <c r="Q456">
        <f>[1]资金台帐!Q456&amp;""</f>
      </c>
      <c r="T456">
        <f>[1]资金台帐!T456&amp;""</f>
      </c>
      <c r="U456">
        <f>[1]资金台帐!U456&amp;""</f>
      </c>
      <c r="W456">
        <f>[1]资金台帐!W456&amp;""</f>
      </c>
      <c r="X456">
        <f>[1]资金台帐!X456&amp;""</f>
      </c>
      <c r="AB456">
        <f>[1]资金台帐!AB456</f>
        <v>0</v>
      </c>
      <c r="AC456">
        <f>[1]资金台帐!AC456</f>
        <v>0</v>
      </c>
      <c r="AD456">
        <f>[1]资金台帐!AD456</f>
        <v>0</v>
      </c>
      <c r="AJ456">
        <f>[1]资金台帐!AJ456</f>
        <v>0</v>
      </c>
      <c r="AK456">
        <f>[1]资金台帐!AK456</f>
        <v>0</v>
      </c>
      <c r="BA456" s="22">
        <f t="shared" si="0"/>
      </c>
    </row>
    <row r="457">
      <c r="B457">
        <f>[1]资金台帐!B457&amp;""</f>
      </c>
      <c r="H457">
        <f>[1]资金台帐!H457&amp;""</f>
      </c>
      <c r="J457">
        <f>[1]资金台帐!J457&amp;""</f>
      </c>
      <c r="N457">
        <f>[1]资金台帐!N457</f>
      </c>
      <c r="O457">
        <f>[1]资金台帐!O457&amp;""</f>
      </c>
      <c r="P457">
        <f>[1]资金台帐!P457&amp;""</f>
      </c>
      <c r="Q457">
        <f>[1]资金台帐!Q457&amp;""</f>
      </c>
      <c r="T457">
        <f>[1]资金台帐!T457&amp;""</f>
      </c>
      <c r="U457">
        <f>[1]资金台帐!U457&amp;""</f>
      </c>
      <c r="W457">
        <f>[1]资金台帐!W457&amp;""</f>
      </c>
      <c r="X457">
        <f>[1]资金台帐!X457&amp;""</f>
      </c>
      <c r="AB457">
        <f>[1]资金台帐!AB457</f>
        <v>0</v>
      </c>
      <c r="AC457">
        <f>[1]资金台帐!AC457</f>
        <v>0</v>
      </c>
      <c r="AD457">
        <f>[1]资金台帐!AD457</f>
        <v>0</v>
      </c>
      <c r="AJ457">
        <f>[1]资金台帐!AJ457</f>
        <v>0</v>
      </c>
      <c r="AK457">
        <f>[1]资金台帐!AK457</f>
        <v>0</v>
      </c>
      <c r="BA457" s="22">
        <f t="shared" si="0"/>
      </c>
    </row>
    <row r="458">
      <c r="B458">
        <f>[1]资金台帐!B458&amp;""</f>
      </c>
      <c r="H458">
        <f>[1]资金台帐!H458&amp;""</f>
      </c>
      <c r="J458">
        <f>[1]资金台帐!J458&amp;""</f>
      </c>
      <c r="N458">
        <f>[1]资金台帐!N458</f>
      </c>
      <c r="O458">
        <f>[1]资金台帐!O458&amp;""</f>
      </c>
      <c r="P458">
        <f>[1]资金台帐!P458&amp;""</f>
      </c>
      <c r="Q458">
        <f>[1]资金台帐!Q458&amp;""</f>
      </c>
      <c r="T458">
        <f>[1]资金台帐!T458&amp;""</f>
      </c>
      <c r="U458">
        <f>[1]资金台帐!U458&amp;""</f>
      </c>
      <c r="W458">
        <f>[1]资金台帐!W458&amp;""</f>
      </c>
      <c r="X458">
        <f>[1]资金台帐!X458&amp;""</f>
      </c>
      <c r="AB458">
        <f>[1]资金台帐!AB458</f>
        <v>0</v>
      </c>
      <c r="AC458">
        <f>[1]资金台帐!AC458</f>
        <v>0</v>
      </c>
      <c r="AD458">
        <f>[1]资金台帐!AD458</f>
        <v>0</v>
      </c>
      <c r="AJ458">
        <f>[1]资金台帐!AJ458</f>
        <v>0</v>
      </c>
      <c r="AK458">
        <f>[1]资金台帐!AK458</f>
        <v>0</v>
      </c>
      <c r="BA458" s="22">
        <f t="shared" si="0"/>
      </c>
    </row>
    <row r="459">
      <c r="B459">
        <f>[1]资金台帐!B459&amp;""</f>
      </c>
      <c r="H459">
        <f>[1]资金台帐!H459&amp;""</f>
      </c>
      <c r="J459">
        <f>[1]资金台帐!J459&amp;""</f>
      </c>
      <c r="N459">
        <f>[1]资金台帐!N459</f>
      </c>
      <c r="O459">
        <f>[1]资金台帐!O459&amp;""</f>
      </c>
      <c r="P459">
        <f>[1]资金台帐!P459&amp;""</f>
      </c>
      <c r="Q459">
        <f>[1]资金台帐!Q459&amp;""</f>
      </c>
      <c r="T459">
        <f>[1]资金台帐!T459&amp;""</f>
      </c>
      <c r="U459">
        <f>[1]资金台帐!U459&amp;""</f>
      </c>
      <c r="W459">
        <f>[1]资金台帐!W459&amp;""</f>
      </c>
      <c r="X459">
        <f>[1]资金台帐!X459&amp;""</f>
      </c>
      <c r="AB459">
        <f>[1]资金台帐!AB459</f>
        <v>0</v>
      </c>
      <c r="AC459">
        <f>[1]资金台帐!AC459</f>
        <v>0</v>
      </c>
      <c r="AD459">
        <f>[1]资金台帐!AD459</f>
        <v>0</v>
      </c>
      <c r="AJ459">
        <f>[1]资金台帐!AJ459</f>
        <v>0</v>
      </c>
      <c r="AK459">
        <f>[1]资金台帐!AK459</f>
        <v>0</v>
      </c>
      <c r="BA459" s="22">
        <f t="shared" si="0"/>
      </c>
    </row>
    <row r="460">
      <c r="B460">
        <f>[1]资金台帐!B460&amp;""</f>
      </c>
      <c r="H460">
        <f>[1]资金台帐!H460&amp;""</f>
      </c>
      <c r="J460">
        <f>[1]资金台帐!J460&amp;""</f>
      </c>
      <c r="N460">
        <f>[1]资金台帐!N460</f>
      </c>
      <c r="O460">
        <f>[1]资金台帐!O460&amp;""</f>
      </c>
      <c r="P460">
        <f>[1]资金台帐!P460&amp;""</f>
      </c>
      <c r="Q460">
        <f>[1]资金台帐!Q460&amp;""</f>
      </c>
      <c r="T460">
        <f>[1]资金台帐!T460&amp;""</f>
      </c>
      <c r="U460">
        <f>[1]资金台帐!U460&amp;""</f>
      </c>
      <c r="W460">
        <f>[1]资金台帐!W460&amp;""</f>
      </c>
      <c r="X460">
        <f>[1]资金台帐!X460&amp;""</f>
      </c>
      <c r="AB460">
        <f>[1]资金台帐!AB460</f>
        <v>0</v>
      </c>
      <c r="AC460">
        <f>[1]资金台帐!AC460</f>
        <v>0</v>
      </c>
      <c r="AD460">
        <f>[1]资金台帐!AD460</f>
        <v>0</v>
      </c>
      <c r="AJ460">
        <f>[1]资金台帐!AJ460</f>
        <v>0</v>
      </c>
      <c r="AK460">
        <f>[1]资金台帐!AK460</f>
        <v>0</v>
      </c>
      <c r="BA460" s="22">
        <f t="shared" si="0"/>
      </c>
    </row>
    <row r="461">
      <c r="B461">
        <f>[1]资金台帐!B461&amp;""</f>
      </c>
      <c r="H461">
        <f>[1]资金台帐!H461&amp;""</f>
      </c>
      <c r="J461">
        <f>[1]资金台帐!J461&amp;""</f>
      </c>
      <c r="N461">
        <f>[1]资金台帐!N461</f>
      </c>
      <c r="O461">
        <f>[1]资金台帐!O461&amp;""</f>
      </c>
      <c r="P461">
        <f>[1]资金台帐!P461&amp;""</f>
      </c>
      <c r="Q461">
        <f>[1]资金台帐!Q461&amp;""</f>
      </c>
      <c r="T461">
        <f>[1]资金台帐!T461&amp;""</f>
      </c>
      <c r="U461">
        <f>[1]资金台帐!U461&amp;""</f>
      </c>
      <c r="W461">
        <f>[1]资金台帐!W461&amp;""</f>
      </c>
      <c r="X461">
        <f>[1]资金台帐!X461&amp;""</f>
      </c>
      <c r="AB461">
        <f>[1]资金台帐!AB461</f>
        <v>0</v>
      </c>
      <c r="AC461">
        <f>[1]资金台帐!AC461</f>
        <v>0</v>
      </c>
      <c r="AD461">
        <f>[1]资金台帐!AD461</f>
        <v>0</v>
      </c>
      <c r="AJ461">
        <f>[1]资金台帐!AJ461</f>
        <v>0</v>
      </c>
      <c r="AK461">
        <f>[1]资金台帐!AK461</f>
        <v>0</v>
      </c>
      <c r="BA461" s="22">
        <f t="shared" si="0"/>
      </c>
    </row>
    <row r="462">
      <c r="B462">
        <f>[1]资金台帐!B462&amp;""</f>
      </c>
      <c r="H462">
        <f>[1]资金台帐!H462&amp;""</f>
      </c>
      <c r="J462">
        <f>[1]资金台帐!J462&amp;""</f>
      </c>
      <c r="N462">
        <f>[1]资金台帐!N462</f>
      </c>
      <c r="O462">
        <f>[1]资金台帐!O462&amp;""</f>
      </c>
      <c r="P462">
        <f>[1]资金台帐!P462&amp;""</f>
      </c>
      <c r="Q462">
        <f>[1]资金台帐!Q462&amp;""</f>
      </c>
      <c r="T462">
        <f>[1]资金台帐!T462&amp;""</f>
      </c>
      <c r="U462">
        <f>[1]资金台帐!U462&amp;""</f>
      </c>
      <c r="W462">
        <f>[1]资金台帐!W462&amp;""</f>
      </c>
      <c r="X462">
        <f>[1]资金台帐!X462&amp;""</f>
      </c>
      <c r="AB462">
        <f>[1]资金台帐!AB462</f>
        <v>0</v>
      </c>
      <c r="AC462">
        <f>[1]资金台帐!AC462</f>
        <v>0</v>
      </c>
      <c r="AD462">
        <f>[1]资金台帐!AD462</f>
        <v>0</v>
      </c>
      <c r="AJ462">
        <f>[1]资金台帐!AJ462</f>
        <v>0</v>
      </c>
      <c r="AK462">
        <f>[1]资金台帐!AK462</f>
        <v>0</v>
      </c>
      <c r="BA462" s="22">
        <f t="shared" si="0"/>
      </c>
    </row>
    <row r="463">
      <c r="B463">
        <f>[1]资金台帐!B463&amp;""</f>
      </c>
      <c r="H463">
        <f>[1]资金台帐!H463&amp;""</f>
      </c>
      <c r="J463">
        <f>[1]资金台帐!J463&amp;""</f>
      </c>
      <c r="N463">
        <f>[1]资金台帐!N463</f>
      </c>
      <c r="O463">
        <f>[1]资金台帐!O463&amp;""</f>
      </c>
      <c r="P463">
        <f>[1]资金台帐!P463&amp;""</f>
      </c>
      <c r="Q463">
        <f>[1]资金台帐!Q463&amp;""</f>
      </c>
      <c r="T463">
        <f>[1]资金台帐!T463&amp;""</f>
      </c>
      <c r="U463">
        <f>[1]资金台帐!U463&amp;""</f>
      </c>
      <c r="W463">
        <f>[1]资金台帐!W463&amp;""</f>
      </c>
      <c r="X463">
        <f>[1]资金台帐!X463&amp;""</f>
      </c>
      <c r="AB463">
        <f>[1]资金台帐!AB463</f>
        <v>0</v>
      </c>
      <c r="AC463">
        <f>[1]资金台帐!AC463</f>
        <v>0</v>
      </c>
      <c r="AD463">
        <f>[1]资金台帐!AD463</f>
        <v>0</v>
      </c>
      <c r="AJ463">
        <f>[1]资金台帐!AJ463</f>
        <v>0</v>
      </c>
      <c r="AK463">
        <f>[1]资金台帐!AK463</f>
        <v>0</v>
      </c>
      <c r="BA463" s="22">
        <f t="shared" si="0"/>
      </c>
    </row>
    <row r="464">
      <c r="B464">
        <f>[1]资金台帐!B464&amp;""</f>
      </c>
      <c r="H464">
        <f>[1]资金台帐!H464&amp;""</f>
      </c>
      <c r="J464">
        <f>[1]资金台帐!J464&amp;""</f>
      </c>
      <c r="N464">
        <f>[1]资金台帐!N464</f>
      </c>
      <c r="O464">
        <f>[1]资金台帐!O464&amp;""</f>
      </c>
      <c r="P464">
        <f>[1]资金台帐!P464&amp;""</f>
      </c>
      <c r="Q464">
        <f>[1]资金台帐!Q464&amp;""</f>
      </c>
      <c r="T464">
        <f>[1]资金台帐!T464&amp;""</f>
      </c>
      <c r="U464">
        <f>[1]资金台帐!U464&amp;""</f>
      </c>
      <c r="W464">
        <f>[1]资金台帐!W464&amp;""</f>
      </c>
      <c r="X464">
        <f>[1]资金台帐!X464&amp;""</f>
      </c>
      <c r="AB464">
        <f>[1]资金台帐!AB464</f>
        <v>0</v>
      </c>
      <c r="AC464">
        <f>[1]资金台帐!AC464</f>
        <v>0</v>
      </c>
      <c r="AD464">
        <f>[1]资金台帐!AD464</f>
        <v>0</v>
      </c>
      <c r="AJ464">
        <f>[1]资金台帐!AJ464</f>
        <v>0</v>
      </c>
      <c r="AK464">
        <f>[1]资金台帐!AK464</f>
        <v>0</v>
      </c>
      <c r="BA464" s="22">
        <f t="shared" si="0"/>
      </c>
    </row>
    <row r="465">
      <c r="B465">
        <f>[1]资金台帐!B465&amp;""</f>
      </c>
      <c r="H465">
        <f>[1]资金台帐!H465&amp;""</f>
      </c>
      <c r="J465">
        <f>[1]资金台帐!J465&amp;""</f>
      </c>
      <c r="N465">
        <f>[1]资金台帐!N465</f>
      </c>
      <c r="O465">
        <f>[1]资金台帐!O465&amp;""</f>
      </c>
      <c r="P465">
        <f>[1]资金台帐!P465&amp;""</f>
      </c>
      <c r="Q465">
        <f>[1]资金台帐!Q465&amp;""</f>
      </c>
      <c r="T465">
        <f>[1]资金台帐!T465&amp;""</f>
      </c>
      <c r="U465">
        <f>[1]资金台帐!U465&amp;""</f>
      </c>
      <c r="W465">
        <f>[1]资金台帐!W465&amp;""</f>
      </c>
      <c r="X465">
        <f>[1]资金台帐!X465&amp;""</f>
      </c>
      <c r="AB465">
        <f>[1]资金台帐!AB465</f>
        <v>0</v>
      </c>
      <c r="AC465">
        <f>[1]资金台帐!AC465</f>
        <v>0</v>
      </c>
      <c r="AD465">
        <f>[1]资金台帐!AD465</f>
        <v>0</v>
      </c>
      <c r="AJ465">
        <f>[1]资金台帐!AJ465</f>
        <v>0</v>
      </c>
      <c r="AK465">
        <f>[1]资金台帐!AK465</f>
        <v>0</v>
      </c>
      <c r="BA465" s="22">
        <f t="shared" si="0"/>
      </c>
    </row>
    <row r="466">
      <c r="B466">
        <f>[1]资金台帐!B466&amp;""</f>
      </c>
      <c r="H466">
        <f>[1]资金台帐!H466&amp;""</f>
      </c>
      <c r="J466">
        <f>[1]资金台帐!J466&amp;""</f>
      </c>
      <c r="N466">
        <f>[1]资金台帐!N466</f>
      </c>
      <c r="O466">
        <f>[1]资金台帐!O466&amp;""</f>
      </c>
      <c r="P466">
        <f>[1]资金台帐!P466&amp;""</f>
      </c>
      <c r="Q466">
        <f>[1]资金台帐!Q466&amp;""</f>
      </c>
      <c r="T466">
        <f>[1]资金台帐!T466&amp;""</f>
      </c>
      <c r="U466">
        <f>[1]资金台帐!U466&amp;""</f>
      </c>
      <c r="W466">
        <f>[1]资金台帐!W466&amp;""</f>
      </c>
      <c r="X466">
        <f>[1]资金台帐!X466&amp;""</f>
      </c>
      <c r="AB466">
        <f>[1]资金台帐!AB466</f>
        <v>0</v>
      </c>
      <c r="AC466">
        <f>[1]资金台帐!AC466</f>
        <v>0</v>
      </c>
      <c r="AD466">
        <f>[1]资金台帐!AD466</f>
        <v>0</v>
      </c>
      <c r="AJ466">
        <f>[1]资金台帐!AJ466</f>
        <v>0</v>
      </c>
      <c r="AK466">
        <f>[1]资金台帐!AK466</f>
        <v>0</v>
      </c>
      <c r="BA466" s="22">
        <f t="shared" si="0"/>
      </c>
    </row>
    <row r="467">
      <c r="B467">
        <f>[1]资金台帐!B467&amp;""</f>
      </c>
      <c r="H467">
        <f>[1]资金台帐!H467&amp;""</f>
      </c>
      <c r="J467">
        <f>[1]资金台帐!J467&amp;""</f>
      </c>
      <c r="N467">
        <f>[1]资金台帐!N467</f>
      </c>
      <c r="O467">
        <f>[1]资金台帐!O467&amp;""</f>
      </c>
      <c r="P467">
        <f>[1]资金台帐!P467&amp;""</f>
      </c>
      <c r="Q467">
        <f>[1]资金台帐!Q467&amp;""</f>
      </c>
      <c r="T467">
        <f>[1]资金台帐!T467&amp;""</f>
      </c>
      <c r="U467">
        <f>[1]资金台帐!U467&amp;""</f>
      </c>
      <c r="W467">
        <f>[1]资金台帐!W467&amp;""</f>
      </c>
      <c r="X467">
        <f>[1]资金台帐!X467&amp;""</f>
      </c>
      <c r="AB467">
        <f>[1]资金台帐!AB467</f>
        <v>0</v>
      </c>
      <c r="AC467">
        <f>[1]资金台帐!AC467</f>
        <v>0</v>
      </c>
      <c r="AD467">
        <f>[1]资金台帐!AD467</f>
        <v>0</v>
      </c>
      <c r="AJ467">
        <f>[1]资金台帐!AJ467</f>
        <v>0</v>
      </c>
      <c r="AK467">
        <f>[1]资金台帐!AK467</f>
        <v>0</v>
      </c>
      <c r="BA467" s="22">
        <f t="shared" si="0"/>
      </c>
    </row>
    <row r="468">
      <c r="B468">
        <f>[1]资金台帐!B468&amp;""</f>
      </c>
      <c r="H468">
        <f>[1]资金台帐!H468&amp;""</f>
      </c>
      <c r="J468">
        <f>[1]资金台帐!J468&amp;""</f>
      </c>
      <c r="N468">
        <f>[1]资金台帐!N468</f>
      </c>
      <c r="O468">
        <f>[1]资金台帐!O468&amp;""</f>
      </c>
      <c r="P468">
        <f>[1]资金台帐!P468&amp;""</f>
      </c>
      <c r="Q468">
        <f>[1]资金台帐!Q468&amp;""</f>
      </c>
      <c r="T468">
        <f>[1]资金台帐!T468&amp;""</f>
      </c>
      <c r="U468">
        <f>[1]资金台帐!U468&amp;""</f>
      </c>
      <c r="W468">
        <f>[1]资金台帐!W468&amp;""</f>
      </c>
      <c r="X468">
        <f>[1]资金台帐!X468&amp;""</f>
      </c>
      <c r="AB468">
        <f>[1]资金台帐!AB468</f>
        <v>0</v>
      </c>
      <c r="AC468">
        <f>[1]资金台帐!AC468</f>
        <v>0</v>
      </c>
      <c r="AD468">
        <f>[1]资金台帐!AD468</f>
        <v>0</v>
      </c>
      <c r="AJ468">
        <f>[1]资金台帐!AJ468</f>
        <v>0</v>
      </c>
      <c r="AK468">
        <f>[1]资金台帐!AK468</f>
        <v>0</v>
      </c>
      <c r="BA468" s="22">
        <f t="shared" si="0"/>
      </c>
    </row>
    <row r="469">
      <c r="B469">
        <f>[1]资金台帐!B469&amp;""</f>
      </c>
      <c r="H469">
        <f>[1]资金台帐!H469&amp;""</f>
      </c>
      <c r="J469">
        <f>[1]资金台帐!J469&amp;""</f>
      </c>
      <c r="N469">
        <f>[1]资金台帐!N469</f>
      </c>
      <c r="O469">
        <f>[1]资金台帐!O469&amp;""</f>
      </c>
      <c r="P469">
        <f>[1]资金台帐!P469&amp;""</f>
      </c>
      <c r="Q469">
        <f>[1]资金台帐!Q469&amp;""</f>
      </c>
      <c r="T469">
        <f>[1]资金台帐!T469&amp;""</f>
      </c>
      <c r="U469">
        <f>[1]资金台帐!U469&amp;""</f>
      </c>
      <c r="W469">
        <f>[1]资金台帐!W469&amp;""</f>
      </c>
      <c r="X469">
        <f>[1]资金台帐!X469&amp;""</f>
      </c>
      <c r="AB469">
        <f>[1]资金台帐!AB469</f>
        <v>0</v>
      </c>
      <c r="AC469">
        <f>[1]资金台帐!AC469</f>
        <v>0</v>
      </c>
      <c r="AD469">
        <f>[1]资金台帐!AD469</f>
        <v>0</v>
      </c>
      <c r="AJ469">
        <f>[1]资金台帐!AJ469</f>
        <v>0</v>
      </c>
      <c r="AK469">
        <f>[1]资金台帐!AK469</f>
        <v>0</v>
      </c>
      <c r="BA469" s="22">
        <f t="shared" si="0"/>
      </c>
    </row>
    <row r="470">
      <c r="B470">
        <f>[1]资金台帐!B470&amp;""</f>
      </c>
      <c r="H470">
        <f>[1]资金台帐!H470&amp;""</f>
      </c>
      <c r="J470">
        <f>[1]资金台帐!J470&amp;""</f>
      </c>
      <c r="N470">
        <f>[1]资金台帐!N470</f>
      </c>
      <c r="O470">
        <f>[1]资金台帐!O470&amp;""</f>
      </c>
      <c r="P470">
        <f>[1]资金台帐!P470&amp;""</f>
      </c>
      <c r="Q470">
        <f>[1]资金台帐!Q470&amp;""</f>
      </c>
      <c r="T470">
        <f>[1]资金台帐!T470&amp;""</f>
      </c>
      <c r="U470">
        <f>[1]资金台帐!U470&amp;""</f>
      </c>
      <c r="W470">
        <f>[1]资金台帐!W470&amp;""</f>
      </c>
      <c r="X470">
        <f>[1]资金台帐!X470&amp;""</f>
      </c>
      <c r="AB470">
        <f>[1]资金台帐!AB470</f>
        <v>0</v>
      </c>
      <c r="AC470">
        <f>[1]资金台帐!AC470</f>
        <v>0</v>
      </c>
      <c r="AD470">
        <f>[1]资金台帐!AD470</f>
        <v>0</v>
      </c>
      <c r="AJ470">
        <f>[1]资金台帐!AJ470</f>
        <v>0</v>
      </c>
      <c r="AK470">
        <f>[1]资金台帐!AK470</f>
        <v>0</v>
      </c>
      <c r="BA470" s="22">
        <f t="shared" si="0"/>
      </c>
    </row>
    <row r="471">
      <c r="B471">
        <f>[1]资金台帐!B471&amp;""</f>
      </c>
      <c r="H471">
        <f>[1]资金台帐!H471&amp;""</f>
      </c>
      <c r="J471">
        <f>[1]资金台帐!J471&amp;""</f>
      </c>
      <c r="N471">
        <f>[1]资金台帐!N471</f>
      </c>
      <c r="O471">
        <f>[1]资金台帐!O471&amp;""</f>
      </c>
      <c r="P471">
        <f>[1]资金台帐!P471&amp;""</f>
      </c>
      <c r="Q471">
        <f>[1]资金台帐!Q471&amp;""</f>
      </c>
      <c r="T471">
        <f>[1]资金台帐!T471&amp;""</f>
      </c>
      <c r="U471">
        <f>[1]资金台帐!U471&amp;""</f>
      </c>
      <c r="W471">
        <f>[1]资金台帐!W471&amp;""</f>
      </c>
      <c r="X471">
        <f>[1]资金台帐!X471&amp;""</f>
      </c>
      <c r="AB471">
        <f>[1]资金台帐!AB471</f>
        <v>0</v>
      </c>
      <c r="AC471">
        <f>[1]资金台帐!AC471</f>
        <v>0</v>
      </c>
      <c r="AD471">
        <f>[1]资金台帐!AD471</f>
        <v>0</v>
      </c>
      <c r="AJ471">
        <f>[1]资金台帐!AJ471</f>
        <v>0</v>
      </c>
      <c r="AK471">
        <f>[1]资金台帐!AK471</f>
        <v>0</v>
      </c>
      <c r="BA471" s="22">
        <f t="shared" si="0"/>
      </c>
    </row>
    <row r="472">
      <c r="B472">
        <f>[1]资金台帐!B472&amp;""</f>
      </c>
      <c r="H472">
        <f>[1]资金台帐!H472&amp;""</f>
      </c>
      <c r="J472">
        <f>[1]资金台帐!J472&amp;""</f>
      </c>
      <c r="N472">
        <f>[1]资金台帐!N472</f>
      </c>
      <c r="O472">
        <f>[1]资金台帐!O472&amp;""</f>
      </c>
      <c r="P472">
        <f>[1]资金台帐!P472&amp;""</f>
      </c>
      <c r="Q472">
        <f>[1]资金台帐!Q472&amp;""</f>
      </c>
      <c r="T472">
        <f>[1]资金台帐!T472&amp;""</f>
      </c>
      <c r="U472">
        <f>[1]资金台帐!U472&amp;""</f>
      </c>
      <c r="W472">
        <f>[1]资金台帐!W472&amp;""</f>
      </c>
      <c r="X472">
        <f>[1]资金台帐!X472&amp;""</f>
      </c>
      <c r="AB472">
        <f>[1]资金台帐!AB472</f>
        <v>0</v>
      </c>
      <c r="AC472">
        <f>[1]资金台帐!AC472</f>
        <v>0</v>
      </c>
      <c r="AD472">
        <f>[1]资金台帐!AD472</f>
        <v>0</v>
      </c>
      <c r="AJ472">
        <f>[1]资金台帐!AJ472</f>
        <v>0</v>
      </c>
      <c r="AK472">
        <f>[1]资金台帐!AK472</f>
        <v>0</v>
      </c>
      <c r="BA472" s="22">
        <f t="shared" si="0"/>
      </c>
    </row>
    <row r="473">
      <c r="B473">
        <f>[1]资金台帐!B473&amp;""</f>
      </c>
      <c r="H473">
        <f>[1]资金台帐!H473&amp;""</f>
      </c>
      <c r="J473">
        <f>[1]资金台帐!J473&amp;""</f>
      </c>
      <c r="N473">
        <f>[1]资金台帐!N473</f>
      </c>
      <c r="O473">
        <f>[1]资金台帐!O473&amp;""</f>
      </c>
      <c r="P473">
        <f>[1]资金台帐!P473&amp;""</f>
      </c>
      <c r="Q473">
        <f>[1]资金台帐!Q473&amp;""</f>
      </c>
      <c r="T473">
        <f>[1]资金台帐!T473&amp;""</f>
      </c>
      <c r="U473">
        <f>[1]资金台帐!U473&amp;""</f>
      </c>
      <c r="W473">
        <f>[1]资金台帐!W473&amp;""</f>
      </c>
      <c r="X473">
        <f>[1]资金台帐!X473&amp;""</f>
      </c>
      <c r="AB473">
        <f>[1]资金台帐!AB473</f>
        <v>0</v>
      </c>
      <c r="AC473">
        <f>[1]资金台帐!AC473</f>
        <v>0</v>
      </c>
      <c r="AD473">
        <f>[1]资金台帐!AD473</f>
        <v>0</v>
      </c>
      <c r="AJ473">
        <f>[1]资金台帐!AJ473</f>
        <v>0</v>
      </c>
      <c r="AK473">
        <f>[1]资金台帐!AK473</f>
        <v>0</v>
      </c>
      <c r="BA473" s="22">
        <f t="shared" si="0"/>
      </c>
    </row>
    <row r="474">
      <c r="B474">
        <f>[1]资金台帐!B474&amp;""</f>
      </c>
      <c r="H474">
        <f>[1]资金台帐!H474&amp;""</f>
      </c>
      <c r="J474">
        <f>[1]资金台帐!J474&amp;""</f>
      </c>
      <c r="N474">
        <f>[1]资金台帐!N474</f>
      </c>
      <c r="O474">
        <f>[1]资金台帐!O474&amp;""</f>
      </c>
      <c r="P474">
        <f>[1]资金台帐!P474&amp;""</f>
      </c>
      <c r="Q474">
        <f>[1]资金台帐!Q474&amp;""</f>
      </c>
      <c r="T474">
        <f>[1]资金台帐!T474&amp;""</f>
      </c>
      <c r="U474">
        <f>[1]资金台帐!U474&amp;""</f>
      </c>
      <c r="W474">
        <f>[1]资金台帐!W474&amp;""</f>
      </c>
      <c r="X474">
        <f>[1]资金台帐!X474&amp;""</f>
      </c>
      <c r="AB474">
        <f>[1]资金台帐!AB474</f>
        <v>0</v>
      </c>
      <c r="AC474">
        <f>[1]资金台帐!AC474</f>
        <v>0</v>
      </c>
      <c r="AD474">
        <f>[1]资金台帐!AD474</f>
        <v>0</v>
      </c>
      <c r="AJ474">
        <f>[1]资金台帐!AJ474</f>
        <v>0</v>
      </c>
      <c r="AK474">
        <f>[1]资金台帐!AK474</f>
        <v>0</v>
      </c>
      <c r="BA474" s="22">
        <f t="shared" si="0"/>
      </c>
    </row>
    <row r="475">
      <c r="B475">
        <f>[1]资金台帐!B475&amp;""</f>
      </c>
      <c r="H475">
        <f>[1]资金台帐!H475&amp;""</f>
      </c>
      <c r="J475">
        <f>[1]资金台帐!J475&amp;""</f>
      </c>
      <c r="N475">
        <f>[1]资金台帐!N475</f>
      </c>
      <c r="O475">
        <f>[1]资金台帐!O475&amp;""</f>
      </c>
      <c r="P475">
        <f>[1]资金台帐!P475&amp;""</f>
      </c>
      <c r="Q475">
        <f>[1]资金台帐!Q475&amp;""</f>
      </c>
      <c r="T475">
        <f>[1]资金台帐!T475&amp;""</f>
      </c>
      <c r="U475">
        <f>[1]资金台帐!U475&amp;""</f>
      </c>
      <c r="W475">
        <f>[1]资金台帐!W475&amp;""</f>
      </c>
      <c r="X475">
        <f>[1]资金台帐!X475&amp;""</f>
      </c>
      <c r="AB475">
        <f>[1]资金台帐!AB475</f>
        <v>0</v>
      </c>
      <c r="AC475">
        <f>[1]资金台帐!AC475</f>
        <v>0</v>
      </c>
      <c r="AD475">
        <f>[1]资金台帐!AD475</f>
        <v>0</v>
      </c>
      <c r="AJ475">
        <f>[1]资金台帐!AJ475</f>
        <v>0</v>
      </c>
      <c r="AK475">
        <f>[1]资金台帐!AK475</f>
        <v>0</v>
      </c>
      <c r="BA475" s="22">
        <f t="shared" si="0"/>
      </c>
    </row>
    <row r="476">
      <c r="B476">
        <f>[1]资金台帐!B476&amp;""</f>
      </c>
      <c r="H476">
        <f>[1]资金台帐!H476&amp;""</f>
      </c>
      <c r="J476">
        <f>[1]资金台帐!J476&amp;""</f>
      </c>
      <c r="N476">
        <f>[1]资金台帐!N476</f>
      </c>
      <c r="O476">
        <f>[1]资金台帐!O476&amp;""</f>
      </c>
      <c r="P476">
        <f>[1]资金台帐!P476&amp;""</f>
      </c>
      <c r="Q476">
        <f>[1]资金台帐!Q476&amp;""</f>
      </c>
      <c r="T476">
        <f>[1]资金台帐!T476&amp;""</f>
      </c>
      <c r="U476">
        <f>[1]资金台帐!U476&amp;""</f>
      </c>
      <c r="W476">
        <f>[1]资金台帐!W476&amp;""</f>
      </c>
      <c r="X476">
        <f>[1]资金台帐!X476&amp;""</f>
      </c>
      <c r="AB476">
        <f>[1]资金台帐!AB476</f>
        <v>0</v>
      </c>
      <c r="AC476">
        <f>[1]资金台帐!AC476</f>
        <v>0</v>
      </c>
      <c r="AD476">
        <f>[1]资金台帐!AD476</f>
        <v>0</v>
      </c>
      <c r="AJ476">
        <f>[1]资金台帐!AJ476</f>
        <v>0</v>
      </c>
      <c r="AK476">
        <f>[1]资金台帐!AK476</f>
        <v>0</v>
      </c>
      <c r="BA476" s="22">
        <f t="shared" si="0"/>
      </c>
    </row>
    <row r="477">
      <c r="B477">
        <f>[1]资金台帐!B477&amp;""</f>
      </c>
      <c r="H477">
        <f>[1]资金台帐!H477&amp;""</f>
      </c>
      <c r="J477">
        <f>[1]资金台帐!J477&amp;""</f>
      </c>
      <c r="N477">
        <f>[1]资金台帐!N477</f>
      </c>
      <c r="O477">
        <f>[1]资金台帐!O477&amp;""</f>
      </c>
      <c r="P477">
        <f>[1]资金台帐!P477&amp;""</f>
      </c>
      <c r="Q477">
        <f>[1]资金台帐!Q477&amp;""</f>
      </c>
      <c r="T477">
        <f>[1]资金台帐!T477&amp;""</f>
      </c>
      <c r="U477">
        <f>[1]资金台帐!U477&amp;""</f>
      </c>
      <c r="W477">
        <f>[1]资金台帐!W477&amp;""</f>
      </c>
      <c r="X477">
        <f>[1]资金台帐!X477&amp;""</f>
      </c>
      <c r="AB477">
        <f>[1]资金台帐!AB477</f>
        <v>0</v>
      </c>
      <c r="AC477">
        <f>[1]资金台帐!AC477</f>
        <v>0</v>
      </c>
      <c r="AD477">
        <f>[1]资金台帐!AD477</f>
        <v>0</v>
      </c>
      <c r="AJ477">
        <f>[1]资金台帐!AJ477</f>
        <v>0</v>
      </c>
      <c r="AK477">
        <f>[1]资金台帐!AK477</f>
        <v>0</v>
      </c>
      <c r="BA477" s="22">
        <f t="shared" si="0"/>
      </c>
    </row>
    <row r="478">
      <c r="B478">
        <f>[1]资金台帐!B478&amp;""</f>
      </c>
      <c r="H478">
        <f>[1]资金台帐!H478&amp;""</f>
      </c>
      <c r="J478">
        <f>[1]资金台帐!J478&amp;""</f>
      </c>
      <c r="N478">
        <f>[1]资金台帐!N478</f>
      </c>
      <c r="O478">
        <f>[1]资金台帐!O478&amp;""</f>
      </c>
      <c r="P478">
        <f>[1]资金台帐!P478&amp;""</f>
      </c>
      <c r="Q478">
        <f>[1]资金台帐!Q478&amp;""</f>
      </c>
      <c r="T478">
        <f>[1]资金台帐!T478&amp;""</f>
      </c>
      <c r="U478">
        <f>[1]资金台帐!U478&amp;""</f>
      </c>
      <c r="W478">
        <f>[1]资金台帐!W478&amp;""</f>
      </c>
      <c r="X478">
        <f>[1]资金台帐!X478&amp;""</f>
      </c>
      <c r="AB478">
        <f>[1]资金台帐!AB478</f>
        <v>0</v>
      </c>
      <c r="AC478">
        <f>[1]资金台帐!AC478</f>
        <v>0</v>
      </c>
      <c r="AD478">
        <f>[1]资金台帐!AD478</f>
        <v>0</v>
      </c>
      <c r="AJ478">
        <f>[1]资金台帐!AJ478</f>
        <v>0</v>
      </c>
      <c r="AK478">
        <f>[1]资金台帐!AK478</f>
        <v>0</v>
      </c>
      <c r="BA478" s="22">
        <f t="shared" si="0"/>
      </c>
    </row>
    <row r="479">
      <c r="B479">
        <f>[1]资金台帐!B479&amp;""</f>
      </c>
      <c r="H479">
        <f>[1]资金台帐!H479&amp;""</f>
      </c>
      <c r="J479">
        <f>[1]资金台帐!J479&amp;""</f>
      </c>
      <c r="N479">
        <f>[1]资金台帐!N479</f>
      </c>
      <c r="O479">
        <f>[1]资金台帐!O479&amp;""</f>
      </c>
      <c r="P479">
        <f>[1]资金台帐!P479&amp;""</f>
      </c>
      <c r="Q479">
        <f>[1]资金台帐!Q479&amp;""</f>
      </c>
      <c r="T479">
        <f>[1]资金台帐!T479&amp;""</f>
      </c>
      <c r="U479">
        <f>[1]资金台帐!U479&amp;""</f>
      </c>
      <c r="W479">
        <f>[1]资金台帐!W479&amp;""</f>
      </c>
      <c r="X479">
        <f>[1]资金台帐!X479&amp;""</f>
      </c>
      <c r="AB479">
        <f>[1]资金台帐!AB479</f>
        <v>0</v>
      </c>
      <c r="AC479">
        <f>[1]资金台帐!AC479</f>
        <v>0</v>
      </c>
      <c r="AD479">
        <f>[1]资金台帐!AD479</f>
        <v>0</v>
      </c>
      <c r="AJ479">
        <f>[1]资金台帐!AJ479</f>
        <v>0</v>
      </c>
      <c r="AK479">
        <f>[1]资金台帐!AK479</f>
        <v>0</v>
      </c>
      <c r="BA479" s="22">
        <f t="shared" si="0"/>
      </c>
    </row>
    <row r="480">
      <c r="B480">
        <f>[1]资金台帐!B480&amp;""</f>
      </c>
      <c r="H480">
        <f>[1]资金台帐!H480&amp;""</f>
      </c>
      <c r="J480">
        <f>[1]资金台帐!J480&amp;""</f>
      </c>
      <c r="N480">
        <f>[1]资金台帐!N480</f>
      </c>
      <c r="O480">
        <f>[1]资金台帐!O480&amp;""</f>
      </c>
      <c r="P480">
        <f>[1]资金台帐!P480&amp;""</f>
      </c>
      <c r="Q480">
        <f>[1]资金台帐!Q480&amp;""</f>
      </c>
      <c r="T480">
        <f>[1]资金台帐!T480&amp;""</f>
      </c>
      <c r="U480">
        <f>[1]资金台帐!U480&amp;""</f>
      </c>
      <c r="W480">
        <f>[1]资金台帐!W480&amp;""</f>
      </c>
      <c r="X480">
        <f>[1]资金台帐!X480&amp;""</f>
      </c>
      <c r="AB480">
        <f>[1]资金台帐!AB480</f>
        <v>0</v>
      </c>
      <c r="AC480">
        <f>[1]资金台帐!AC480</f>
        <v>0</v>
      </c>
      <c r="AD480">
        <f>[1]资金台帐!AD480</f>
        <v>0</v>
      </c>
      <c r="AJ480">
        <f>[1]资金台帐!AJ480</f>
        <v>0</v>
      </c>
      <c r="AK480">
        <f>[1]资金台帐!AK480</f>
        <v>0</v>
      </c>
      <c r="BA480" s="22">
        <f t="shared" si="0"/>
      </c>
    </row>
    <row r="481">
      <c r="B481">
        <f>[1]资金台帐!B481&amp;""</f>
      </c>
      <c r="H481">
        <f>[1]资金台帐!H481&amp;""</f>
      </c>
      <c r="J481">
        <f>[1]资金台帐!J481&amp;""</f>
      </c>
      <c r="N481">
        <f>[1]资金台帐!N481</f>
      </c>
      <c r="O481">
        <f>[1]资金台帐!O481&amp;""</f>
      </c>
      <c r="P481">
        <f>[1]资金台帐!P481&amp;""</f>
      </c>
      <c r="Q481">
        <f>[1]资金台帐!Q481&amp;""</f>
      </c>
      <c r="T481">
        <f>[1]资金台帐!T481&amp;""</f>
      </c>
      <c r="U481">
        <f>[1]资金台帐!U481&amp;""</f>
      </c>
      <c r="W481">
        <f>[1]资金台帐!W481&amp;""</f>
      </c>
      <c r="X481">
        <f>[1]资金台帐!X481&amp;""</f>
      </c>
      <c r="AB481">
        <f>[1]资金台帐!AB481</f>
        <v>0</v>
      </c>
      <c r="AC481">
        <f>[1]资金台帐!AC481</f>
        <v>0</v>
      </c>
      <c r="AD481">
        <f>[1]资金台帐!AD481</f>
        <v>0</v>
      </c>
      <c r="AJ481">
        <f>[1]资金台帐!AJ481</f>
        <v>0</v>
      </c>
      <c r="AK481">
        <f>[1]资金台帐!AK481</f>
        <v>0</v>
      </c>
      <c r="BA481" s="22">
        <f t="shared" si="0"/>
      </c>
    </row>
    <row r="482">
      <c r="B482">
        <f>[1]资金台帐!B482&amp;""</f>
      </c>
      <c r="H482">
        <f>[1]资金台帐!H482&amp;""</f>
      </c>
      <c r="J482">
        <f>[1]资金台帐!J482&amp;""</f>
      </c>
      <c r="N482">
        <f>[1]资金台帐!N482</f>
      </c>
      <c r="O482">
        <f>[1]资金台帐!O482&amp;""</f>
      </c>
      <c r="P482">
        <f>[1]资金台帐!P482&amp;""</f>
      </c>
      <c r="Q482">
        <f>[1]资金台帐!Q482&amp;""</f>
      </c>
      <c r="T482">
        <f>[1]资金台帐!T482&amp;""</f>
      </c>
      <c r="U482">
        <f>[1]资金台帐!U482&amp;""</f>
      </c>
      <c r="W482">
        <f>[1]资金台帐!W482&amp;""</f>
      </c>
      <c r="X482">
        <f>[1]资金台帐!X482&amp;""</f>
      </c>
      <c r="AB482">
        <f>[1]资金台帐!AB482</f>
        <v>0</v>
      </c>
      <c r="AC482">
        <f>[1]资金台帐!AC482</f>
        <v>0</v>
      </c>
      <c r="AD482">
        <f>[1]资金台帐!AD482</f>
        <v>0</v>
      </c>
      <c r="AJ482">
        <f>[1]资金台帐!AJ482</f>
        <v>0</v>
      </c>
      <c r="AK482">
        <f>[1]资金台帐!AK482</f>
        <v>0</v>
      </c>
      <c r="BA482" s="22">
        <f t="shared" si="0"/>
      </c>
    </row>
    <row r="483">
      <c r="B483">
        <f>[1]资金台帐!B483&amp;""</f>
      </c>
      <c r="H483">
        <f>[1]资金台帐!H483&amp;""</f>
      </c>
      <c r="J483">
        <f>[1]资金台帐!J483&amp;""</f>
      </c>
      <c r="N483">
        <f>[1]资金台帐!N483</f>
      </c>
      <c r="O483">
        <f>[1]资金台帐!O483&amp;""</f>
      </c>
      <c r="P483">
        <f>[1]资金台帐!P483&amp;""</f>
      </c>
      <c r="Q483">
        <f>[1]资金台帐!Q483&amp;""</f>
      </c>
      <c r="T483">
        <f>[1]资金台帐!T483&amp;""</f>
      </c>
      <c r="U483">
        <f>[1]资金台帐!U483&amp;""</f>
      </c>
      <c r="W483">
        <f>[1]资金台帐!W483&amp;""</f>
      </c>
      <c r="X483">
        <f>[1]资金台帐!X483&amp;""</f>
      </c>
      <c r="AB483">
        <f>[1]资金台帐!AB483</f>
        <v>0</v>
      </c>
      <c r="AC483">
        <f>[1]资金台帐!AC483</f>
        <v>0</v>
      </c>
      <c r="AD483">
        <f>[1]资金台帐!AD483</f>
        <v>0</v>
      </c>
      <c r="AJ483">
        <f>[1]资金台帐!AJ483</f>
        <v>0</v>
      </c>
      <c r="AK483">
        <f>[1]资金台帐!AK483</f>
        <v>0</v>
      </c>
      <c r="BA483" s="22">
        <f t="shared" si="0"/>
      </c>
    </row>
    <row r="484">
      <c r="B484">
        <f>[1]资金台帐!B484&amp;""</f>
      </c>
      <c r="H484">
        <f>[1]资金台帐!H484&amp;""</f>
      </c>
      <c r="J484">
        <f>[1]资金台帐!J484&amp;""</f>
      </c>
      <c r="N484">
        <f>[1]资金台帐!N484</f>
      </c>
      <c r="O484">
        <f>[1]资金台帐!O484&amp;""</f>
      </c>
      <c r="P484">
        <f>[1]资金台帐!P484&amp;""</f>
      </c>
      <c r="Q484">
        <f>[1]资金台帐!Q484&amp;""</f>
      </c>
      <c r="T484">
        <f>[1]资金台帐!T484&amp;""</f>
      </c>
      <c r="U484">
        <f>[1]资金台帐!U484&amp;""</f>
      </c>
      <c r="W484">
        <f>[1]资金台帐!W484&amp;""</f>
      </c>
      <c r="X484">
        <f>[1]资金台帐!X484&amp;""</f>
      </c>
      <c r="AB484">
        <f>[1]资金台帐!AB484</f>
        <v>0</v>
      </c>
      <c r="AC484">
        <f>[1]资金台帐!AC484</f>
        <v>0</v>
      </c>
      <c r="AD484">
        <f>[1]资金台帐!AD484</f>
        <v>0</v>
      </c>
      <c r="AJ484">
        <f>[1]资金台帐!AJ484</f>
        <v>0</v>
      </c>
      <c r="AK484">
        <f>[1]资金台帐!AK484</f>
        <v>0</v>
      </c>
      <c r="BA484" s="22">
        <f t="shared" si="0"/>
      </c>
    </row>
    <row r="485">
      <c r="B485">
        <f>[1]资金台帐!B485&amp;""</f>
      </c>
      <c r="H485">
        <f>[1]资金台帐!H485&amp;""</f>
      </c>
      <c r="J485">
        <f>[1]资金台帐!J485&amp;""</f>
      </c>
      <c r="N485">
        <f>[1]资金台帐!N485</f>
      </c>
      <c r="O485">
        <f>[1]资金台帐!O485&amp;""</f>
      </c>
      <c r="P485">
        <f>[1]资金台帐!P485&amp;""</f>
      </c>
      <c r="Q485">
        <f>[1]资金台帐!Q485&amp;""</f>
      </c>
      <c r="T485">
        <f>[1]资金台帐!T485&amp;""</f>
      </c>
      <c r="U485">
        <f>[1]资金台帐!U485&amp;""</f>
      </c>
      <c r="W485">
        <f>[1]资金台帐!W485&amp;""</f>
      </c>
      <c r="X485">
        <f>[1]资金台帐!X485&amp;""</f>
      </c>
      <c r="AB485">
        <f>[1]资金台帐!AB485</f>
        <v>0</v>
      </c>
      <c r="AC485">
        <f>[1]资金台帐!AC485</f>
        <v>0</v>
      </c>
      <c r="AD485">
        <f>[1]资金台帐!AD485</f>
        <v>0</v>
      </c>
      <c r="AJ485">
        <f>[1]资金台帐!AJ485</f>
        <v>0</v>
      </c>
      <c r="AK485">
        <f>[1]资金台帐!AK485</f>
        <v>0</v>
      </c>
      <c r="BA485" s="22">
        <f t="shared" si="0"/>
      </c>
    </row>
    <row r="486">
      <c r="B486">
        <f>[1]资金台帐!B486&amp;""</f>
      </c>
      <c r="H486">
        <f>[1]资金台帐!H486&amp;""</f>
      </c>
      <c r="J486">
        <f>[1]资金台帐!J486&amp;""</f>
      </c>
      <c r="N486">
        <f>[1]资金台帐!N486</f>
      </c>
      <c r="O486">
        <f>[1]资金台帐!O486&amp;""</f>
      </c>
      <c r="P486">
        <f>[1]资金台帐!P486&amp;""</f>
      </c>
      <c r="Q486">
        <f>[1]资金台帐!Q486&amp;""</f>
      </c>
      <c r="T486">
        <f>[1]资金台帐!T486&amp;""</f>
      </c>
      <c r="U486">
        <f>[1]资金台帐!U486&amp;""</f>
      </c>
      <c r="W486">
        <f>[1]资金台帐!W486&amp;""</f>
      </c>
      <c r="X486">
        <f>[1]资金台帐!X486&amp;""</f>
      </c>
      <c r="AB486">
        <f>[1]资金台帐!AB486</f>
        <v>0</v>
      </c>
      <c r="AC486">
        <f>[1]资金台帐!AC486</f>
        <v>0</v>
      </c>
      <c r="AD486">
        <f>[1]资金台帐!AD486</f>
        <v>0</v>
      </c>
      <c r="AJ486">
        <f>[1]资金台帐!AJ486</f>
        <v>0</v>
      </c>
      <c r="AK486">
        <f>[1]资金台帐!AK486</f>
        <v>0</v>
      </c>
      <c r="BA486" s="22">
        <f t="shared" si="0"/>
      </c>
    </row>
    <row r="487">
      <c r="B487">
        <f>[1]资金台帐!B487&amp;""</f>
      </c>
      <c r="H487">
        <f>[1]资金台帐!H487&amp;""</f>
      </c>
      <c r="J487">
        <f>[1]资金台帐!J487&amp;""</f>
      </c>
      <c r="N487">
        <f>[1]资金台帐!N487</f>
      </c>
      <c r="O487">
        <f>[1]资金台帐!O487&amp;""</f>
      </c>
      <c r="P487">
        <f>[1]资金台帐!P487&amp;""</f>
      </c>
      <c r="Q487">
        <f>[1]资金台帐!Q487&amp;""</f>
      </c>
      <c r="T487">
        <f>[1]资金台帐!T487&amp;""</f>
      </c>
      <c r="U487">
        <f>[1]资金台帐!U487&amp;""</f>
      </c>
      <c r="W487">
        <f>[1]资金台帐!W487&amp;""</f>
      </c>
      <c r="X487">
        <f>[1]资金台帐!X487&amp;""</f>
      </c>
      <c r="AB487">
        <f>[1]资金台帐!AB487</f>
        <v>0</v>
      </c>
      <c r="AC487">
        <f>[1]资金台帐!AC487</f>
        <v>0</v>
      </c>
      <c r="AD487">
        <f>[1]资金台帐!AD487</f>
        <v>0</v>
      </c>
      <c r="AJ487">
        <f>[1]资金台帐!AJ487</f>
        <v>0</v>
      </c>
      <c r="AK487">
        <f>[1]资金台帐!AK487</f>
        <v>0</v>
      </c>
      <c r="BA487" s="22">
        <f t="shared" si="0"/>
      </c>
    </row>
    <row r="488">
      <c r="B488">
        <f>[1]资金台帐!B488&amp;""</f>
      </c>
      <c r="H488">
        <f>[1]资金台帐!H488&amp;""</f>
      </c>
      <c r="J488">
        <f>[1]资金台帐!J488&amp;""</f>
      </c>
      <c r="N488">
        <f>[1]资金台帐!N488</f>
      </c>
      <c r="O488">
        <f>[1]资金台帐!O488&amp;""</f>
      </c>
      <c r="P488">
        <f>[1]资金台帐!P488&amp;""</f>
      </c>
      <c r="Q488">
        <f>[1]资金台帐!Q488&amp;""</f>
      </c>
      <c r="T488">
        <f>[1]资金台帐!T488&amp;""</f>
      </c>
      <c r="U488">
        <f>[1]资金台帐!U488&amp;""</f>
      </c>
      <c r="W488">
        <f>[1]资金台帐!W488&amp;""</f>
      </c>
      <c r="X488">
        <f>[1]资金台帐!X488&amp;""</f>
      </c>
      <c r="AB488">
        <f>[1]资金台帐!AB488</f>
        <v>0</v>
      </c>
      <c r="AC488">
        <f>[1]资金台帐!AC488</f>
        <v>0</v>
      </c>
      <c r="AD488">
        <f>[1]资金台帐!AD488</f>
        <v>0</v>
      </c>
      <c r="AJ488">
        <f>[1]资金台帐!AJ488</f>
        <v>0</v>
      </c>
      <c r="AK488">
        <f>[1]资金台帐!AK488</f>
        <v>0</v>
      </c>
      <c r="BA488" s="22">
        <f t="shared" si="0"/>
      </c>
    </row>
    <row r="489">
      <c r="B489">
        <f>[1]资金台帐!B489&amp;""</f>
      </c>
      <c r="H489">
        <f>[1]资金台帐!H489&amp;""</f>
      </c>
      <c r="J489">
        <f>[1]资金台帐!J489&amp;""</f>
      </c>
      <c r="N489">
        <f>[1]资金台帐!N489</f>
      </c>
      <c r="O489">
        <f>[1]资金台帐!O489&amp;""</f>
      </c>
      <c r="P489">
        <f>[1]资金台帐!P489&amp;""</f>
      </c>
      <c r="Q489">
        <f>[1]资金台帐!Q489&amp;""</f>
      </c>
      <c r="T489">
        <f>[1]资金台帐!T489&amp;""</f>
      </c>
      <c r="U489">
        <f>[1]资金台帐!U489&amp;""</f>
      </c>
      <c r="W489">
        <f>[1]资金台帐!W489&amp;""</f>
      </c>
      <c r="X489">
        <f>[1]资金台帐!X489&amp;""</f>
      </c>
      <c r="AB489">
        <f>[1]资金台帐!AB489</f>
        <v>0</v>
      </c>
      <c r="AC489">
        <f>[1]资金台帐!AC489</f>
        <v>0</v>
      </c>
      <c r="AD489">
        <f>[1]资金台帐!AD489</f>
        <v>0</v>
      </c>
      <c r="AJ489">
        <f>[1]资金台帐!AJ489</f>
        <v>0</v>
      </c>
      <c r="AK489">
        <f>[1]资金台帐!AK489</f>
        <v>0</v>
      </c>
      <c r="BA489" s="22">
        <f t="shared" si="0"/>
      </c>
    </row>
    <row r="490">
      <c r="B490">
        <f>[1]资金台帐!B490&amp;""</f>
      </c>
      <c r="H490">
        <f>[1]资金台帐!H490&amp;""</f>
      </c>
      <c r="J490">
        <f>[1]资金台帐!J490&amp;""</f>
      </c>
      <c r="N490">
        <f>[1]资金台帐!N490</f>
      </c>
      <c r="O490">
        <f>[1]资金台帐!O490&amp;""</f>
      </c>
      <c r="P490">
        <f>[1]资金台帐!P490&amp;""</f>
      </c>
      <c r="Q490">
        <f>[1]资金台帐!Q490&amp;""</f>
      </c>
      <c r="T490">
        <f>[1]资金台帐!T490&amp;""</f>
      </c>
      <c r="U490">
        <f>[1]资金台帐!U490&amp;""</f>
      </c>
      <c r="W490">
        <f>[1]资金台帐!W490&amp;""</f>
      </c>
      <c r="X490">
        <f>[1]资金台帐!X490&amp;""</f>
      </c>
      <c r="AB490">
        <f>[1]资金台帐!AB490</f>
        <v>0</v>
      </c>
      <c r="AC490">
        <f>[1]资金台帐!AC490</f>
        <v>0</v>
      </c>
      <c r="AD490">
        <f>[1]资金台帐!AD490</f>
        <v>0</v>
      </c>
      <c r="AJ490">
        <f>[1]资金台帐!AJ490</f>
        <v>0</v>
      </c>
      <c r="AK490">
        <f>[1]资金台帐!AK490</f>
        <v>0</v>
      </c>
      <c r="BA490" s="22">
        <f t="shared" si="0"/>
      </c>
    </row>
    <row r="491">
      <c r="B491">
        <f>[1]资金台帐!B491&amp;""</f>
      </c>
      <c r="H491">
        <f>[1]资金台帐!H491&amp;""</f>
      </c>
      <c r="J491">
        <f>[1]资金台帐!J491&amp;""</f>
      </c>
      <c r="N491">
        <f>[1]资金台帐!N491</f>
      </c>
      <c r="O491">
        <f>[1]资金台帐!O491&amp;""</f>
      </c>
      <c r="P491">
        <f>[1]资金台帐!P491&amp;""</f>
      </c>
      <c r="Q491">
        <f>[1]资金台帐!Q491&amp;""</f>
      </c>
      <c r="T491">
        <f>[1]资金台帐!T491&amp;""</f>
      </c>
      <c r="U491">
        <f>[1]资金台帐!U491&amp;""</f>
      </c>
      <c r="W491">
        <f>[1]资金台帐!W491&amp;""</f>
      </c>
      <c r="X491">
        <f>[1]资金台帐!X491&amp;""</f>
      </c>
      <c r="AB491">
        <f>[1]资金台帐!AB491</f>
        <v>0</v>
      </c>
      <c r="AC491">
        <f>[1]资金台帐!AC491</f>
        <v>0</v>
      </c>
      <c r="AD491">
        <f>[1]资金台帐!AD491</f>
        <v>0</v>
      </c>
      <c r="AJ491">
        <f>[1]资金台帐!AJ491</f>
        <v>0</v>
      </c>
      <c r="AK491">
        <f>[1]资金台帐!AK491</f>
        <v>0</v>
      </c>
      <c r="BA491" s="22">
        <f t="shared" si="0"/>
      </c>
    </row>
    <row r="492">
      <c r="B492">
        <f>[1]资金台帐!B492&amp;""</f>
      </c>
      <c r="H492">
        <f>[1]资金台帐!H492&amp;""</f>
      </c>
      <c r="J492">
        <f>[1]资金台帐!J492&amp;""</f>
      </c>
      <c r="N492">
        <f>[1]资金台帐!N492</f>
      </c>
      <c r="O492">
        <f>[1]资金台帐!O492&amp;""</f>
      </c>
      <c r="P492">
        <f>[1]资金台帐!P492&amp;""</f>
      </c>
      <c r="Q492">
        <f>[1]资金台帐!Q492&amp;""</f>
      </c>
      <c r="T492">
        <f>[1]资金台帐!T492&amp;""</f>
      </c>
      <c r="U492">
        <f>[1]资金台帐!U492&amp;""</f>
      </c>
      <c r="W492">
        <f>[1]资金台帐!W492&amp;""</f>
      </c>
      <c r="X492">
        <f>[1]资金台帐!X492&amp;""</f>
      </c>
      <c r="AB492">
        <f>[1]资金台帐!AB492</f>
        <v>0</v>
      </c>
      <c r="AC492">
        <f>[1]资金台帐!AC492</f>
        <v>0</v>
      </c>
      <c r="AD492">
        <f>[1]资金台帐!AD492</f>
        <v>0</v>
      </c>
      <c r="AJ492">
        <f>[1]资金台帐!AJ492</f>
        <v>0</v>
      </c>
      <c r="AK492">
        <f>[1]资金台帐!AK492</f>
        <v>0</v>
      </c>
      <c r="BA492" s="22">
        <f t="shared" si="0"/>
      </c>
    </row>
    <row r="493">
      <c r="B493">
        <f>[1]资金台帐!B493&amp;""</f>
      </c>
      <c r="H493">
        <f>[1]资金台帐!H493&amp;""</f>
      </c>
      <c r="J493">
        <f>[1]资金台帐!J493&amp;""</f>
      </c>
      <c r="N493">
        <f>[1]资金台帐!N493</f>
      </c>
      <c r="O493">
        <f>[1]资金台帐!O493&amp;""</f>
      </c>
      <c r="P493">
        <f>[1]资金台帐!P493&amp;""</f>
      </c>
      <c r="Q493">
        <f>[1]资金台帐!Q493&amp;""</f>
      </c>
      <c r="T493">
        <f>[1]资金台帐!T493&amp;""</f>
      </c>
      <c r="U493">
        <f>[1]资金台帐!U493&amp;""</f>
      </c>
      <c r="W493">
        <f>[1]资金台帐!W493&amp;""</f>
      </c>
      <c r="X493">
        <f>[1]资金台帐!X493&amp;""</f>
      </c>
      <c r="AB493">
        <f>[1]资金台帐!AB493</f>
        <v>0</v>
      </c>
      <c r="AC493">
        <f>[1]资金台帐!AC493</f>
        <v>0</v>
      </c>
      <c r="AD493">
        <f>[1]资金台帐!AD493</f>
        <v>0</v>
      </c>
      <c r="AJ493">
        <f>[1]资金台帐!AJ493</f>
        <v>0</v>
      </c>
      <c r="AK493">
        <f>[1]资金台帐!AK493</f>
        <v>0</v>
      </c>
      <c r="BA493" s="22">
        <f t="shared" si="0"/>
      </c>
    </row>
    <row r="494">
      <c r="B494">
        <f>[1]资金台帐!B494&amp;""</f>
      </c>
      <c r="H494">
        <f>[1]资金台帐!H494&amp;""</f>
      </c>
      <c r="J494">
        <f>[1]资金台帐!J494&amp;""</f>
      </c>
      <c r="N494">
        <f>[1]资金台帐!N494</f>
      </c>
      <c r="O494">
        <f>[1]资金台帐!O494&amp;""</f>
      </c>
      <c r="P494">
        <f>[1]资金台帐!P494&amp;""</f>
      </c>
      <c r="Q494">
        <f>[1]资金台帐!Q494&amp;""</f>
      </c>
      <c r="T494">
        <f>[1]资金台帐!T494&amp;""</f>
      </c>
      <c r="U494">
        <f>[1]资金台帐!U494&amp;""</f>
      </c>
      <c r="W494">
        <f>[1]资金台帐!W494&amp;""</f>
      </c>
      <c r="X494">
        <f>[1]资金台帐!X494&amp;""</f>
      </c>
      <c r="AB494">
        <f>[1]资金台帐!AB494</f>
        <v>0</v>
      </c>
      <c r="AC494">
        <f>[1]资金台帐!AC494</f>
        <v>0</v>
      </c>
      <c r="AD494">
        <f>[1]资金台帐!AD494</f>
        <v>0</v>
      </c>
      <c r="AJ494">
        <f>[1]资金台帐!AJ494</f>
        <v>0</v>
      </c>
      <c r="AK494">
        <f>[1]资金台帐!AK494</f>
        <v>0</v>
      </c>
      <c r="BA494" s="22">
        <f t="shared" si="0"/>
      </c>
    </row>
    <row r="495">
      <c r="B495">
        <f>[1]资金台帐!B495&amp;""</f>
      </c>
      <c r="H495">
        <f>[1]资金台帐!H495&amp;""</f>
      </c>
      <c r="J495">
        <f>[1]资金台帐!J495&amp;""</f>
      </c>
      <c r="N495">
        <f>[1]资金台帐!N495</f>
      </c>
      <c r="O495">
        <f>[1]资金台帐!O495&amp;""</f>
      </c>
      <c r="P495">
        <f>[1]资金台帐!P495&amp;""</f>
      </c>
      <c r="Q495">
        <f>[1]资金台帐!Q495&amp;""</f>
      </c>
      <c r="T495">
        <f>[1]资金台帐!T495&amp;""</f>
      </c>
      <c r="U495">
        <f>[1]资金台帐!U495&amp;""</f>
      </c>
      <c r="W495">
        <f>[1]资金台帐!W495&amp;""</f>
      </c>
      <c r="X495">
        <f>[1]资金台帐!X495&amp;""</f>
      </c>
      <c r="AB495">
        <f>[1]资金台帐!AB495</f>
        <v>0</v>
      </c>
      <c r="AC495">
        <f>[1]资金台帐!AC495</f>
        <v>0</v>
      </c>
      <c r="AD495">
        <f>[1]资金台帐!AD495</f>
        <v>0</v>
      </c>
      <c r="AJ495">
        <f>[1]资金台帐!AJ495</f>
        <v>0</v>
      </c>
      <c r="AK495">
        <f>[1]资金台帐!AK495</f>
        <v>0</v>
      </c>
      <c r="BA495" s="22">
        <f t="shared" si="0"/>
      </c>
    </row>
    <row r="496">
      <c r="B496">
        <f>[1]资金台帐!B496&amp;""</f>
      </c>
      <c r="H496">
        <f>[1]资金台帐!H496&amp;""</f>
      </c>
      <c r="J496">
        <f>[1]资金台帐!J496&amp;""</f>
      </c>
      <c r="N496">
        <f>[1]资金台帐!N496</f>
      </c>
      <c r="O496">
        <f>[1]资金台帐!O496&amp;""</f>
      </c>
      <c r="P496">
        <f>[1]资金台帐!P496&amp;""</f>
      </c>
      <c r="Q496">
        <f>[1]资金台帐!Q496&amp;""</f>
      </c>
      <c r="T496">
        <f>[1]资金台帐!T496&amp;""</f>
      </c>
      <c r="U496">
        <f>[1]资金台帐!U496&amp;""</f>
      </c>
      <c r="W496">
        <f>[1]资金台帐!W496&amp;""</f>
      </c>
      <c r="X496">
        <f>[1]资金台帐!X496&amp;""</f>
      </c>
      <c r="AB496">
        <f>[1]资金台帐!AB496</f>
        <v>0</v>
      </c>
      <c r="AC496">
        <f>[1]资金台帐!AC496</f>
        <v>0</v>
      </c>
      <c r="AD496">
        <f>[1]资金台帐!AD496</f>
        <v>0</v>
      </c>
      <c r="AJ496">
        <f>[1]资金台帐!AJ496</f>
        <v>0</v>
      </c>
      <c r="AK496">
        <f>[1]资金台帐!AK496</f>
        <v>0</v>
      </c>
      <c r="BA496" s="22">
        <f t="shared" si="0"/>
      </c>
    </row>
    <row r="497">
      <c r="B497">
        <f>[1]资金台帐!B497&amp;""</f>
      </c>
      <c r="H497">
        <f>[1]资金台帐!H497&amp;""</f>
      </c>
      <c r="J497">
        <f>[1]资金台帐!J497&amp;""</f>
      </c>
      <c r="N497">
        <f>[1]资金台帐!N497</f>
      </c>
      <c r="O497">
        <f>[1]资金台帐!O497&amp;""</f>
      </c>
      <c r="P497">
        <f>[1]资金台帐!P497&amp;""</f>
      </c>
      <c r="Q497">
        <f>[1]资金台帐!Q497&amp;""</f>
      </c>
      <c r="T497">
        <f>[1]资金台帐!T497&amp;""</f>
      </c>
      <c r="U497">
        <f>[1]资金台帐!U497&amp;""</f>
      </c>
      <c r="W497">
        <f>[1]资金台帐!W497&amp;""</f>
      </c>
      <c r="X497">
        <f>[1]资金台帐!X497&amp;""</f>
      </c>
      <c r="AB497">
        <f>[1]资金台帐!AB497</f>
        <v>0</v>
      </c>
      <c r="AC497">
        <f>[1]资金台帐!AC497</f>
        <v>0</v>
      </c>
      <c r="AD497">
        <f>[1]资金台帐!AD497</f>
        <v>0</v>
      </c>
      <c r="AJ497">
        <f>[1]资金台帐!AJ497</f>
        <v>0</v>
      </c>
      <c r="AK497">
        <f>[1]资金台帐!AK497</f>
        <v>0</v>
      </c>
      <c r="BA497" s="22">
        <f t="shared" si="0"/>
      </c>
    </row>
    <row r="498">
      <c r="B498">
        <f>[1]资金台帐!B498&amp;""</f>
      </c>
      <c r="H498">
        <f>[1]资金台帐!H498&amp;""</f>
      </c>
      <c r="J498">
        <f>[1]资金台帐!J498&amp;""</f>
      </c>
      <c r="N498">
        <f>[1]资金台帐!N498</f>
      </c>
      <c r="O498">
        <f>[1]资金台帐!O498&amp;""</f>
      </c>
      <c r="P498">
        <f>[1]资金台帐!P498&amp;""</f>
      </c>
      <c r="Q498">
        <f>[1]资金台帐!Q498&amp;""</f>
      </c>
      <c r="T498">
        <f>[1]资金台帐!T498&amp;""</f>
      </c>
      <c r="U498">
        <f>[1]资金台帐!U498&amp;""</f>
      </c>
      <c r="W498">
        <f>[1]资金台帐!W498&amp;""</f>
      </c>
      <c r="X498">
        <f>[1]资金台帐!X498&amp;""</f>
      </c>
      <c r="AB498">
        <f>[1]资金台帐!AB498</f>
        <v>0</v>
      </c>
      <c r="AC498">
        <f>[1]资金台帐!AC498</f>
        <v>0</v>
      </c>
      <c r="AD498">
        <f>[1]资金台帐!AD498</f>
        <v>0</v>
      </c>
      <c r="AJ498">
        <f>[1]资金台帐!AJ498</f>
        <v>0</v>
      </c>
      <c r="AK498">
        <f>[1]资金台帐!AK498</f>
        <v>0</v>
      </c>
      <c r="BA498" s="22">
        <f t="shared" si="0"/>
      </c>
    </row>
    <row r="499">
      <c r="B499">
        <f>[1]资金台帐!B499&amp;""</f>
      </c>
      <c r="H499">
        <f>[1]资金台帐!H499&amp;""</f>
      </c>
      <c r="J499">
        <f>[1]资金台帐!J499&amp;""</f>
      </c>
      <c r="N499">
        <f>[1]资金台帐!N499</f>
      </c>
      <c r="O499">
        <f>[1]资金台帐!O499&amp;""</f>
      </c>
      <c r="P499">
        <f>[1]资金台帐!P499&amp;""</f>
      </c>
      <c r="Q499">
        <f>[1]资金台帐!Q499&amp;""</f>
      </c>
      <c r="T499">
        <f>[1]资金台帐!T499&amp;""</f>
      </c>
      <c r="U499">
        <f>[1]资金台帐!U499&amp;""</f>
      </c>
      <c r="W499">
        <f>[1]资金台帐!W499&amp;""</f>
      </c>
      <c r="X499">
        <f>[1]资金台帐!X499&amp;""</f>
      </c>
      <c r="AB499">
        <f>[1]资金台帐!AB499</f>
        <v>0</v>
      </c>
      <c r="AC499">
        <f>[1]资金台帐!AC499</f>
        <v>0</v>
      </c>
      <c r="AD499">
        <f>[1]资金台帐!AD499</f>
        <v>0</v>
      </c>
      <c r="AJ499">
        <f>[1]资金台帐!AJ499</f>
        <v>0</v>
      </c>
      <c r="AK499">
        <f>[1]资金台帐!AK499</f>
        <v>0</v>
      </c>
      <c r="BA499" s="22">
        <f t="shared" si="0"/>
      </c>
    </row>
    <row r="500">
      <c r="B500">
        <f>[1]资金台帐!B500&amp;""</f>
      </c>
      <c r="H500">
        <f>[1]资金台帐!H500&amp;""</f>
      </c>
      <c r="J500">
        <f>[1]资金台帐!J500&amp;""</f>
      </c>
      <c r="N500">
        <f>[1]资金台帐!N500</f>
      </c>
      <c r="O500">
        <f>[1]资金台帐!O500&amp;""</f>
      </c>
      <c r="P500">
        <f>[1]资金台帐!P500&amp;""</f>
      </c>
      <c r="Q500">
        <f>[1]资金台帐!Q500&amp;""</f>
      </c>
      <c r="T500">
        <f>[1]资金台帐!T500&amp;""</f>
      </c>
      <c r="U500">
        <f>[1]资金台帐!U500&amp;""</f>
      </c>
      <c r="W500">
        <f>[1]资金台帐!W500&amp;""</f>
      </c>
      <c r="X500">
        <f>[1]资金台帐!X500&amp;""</f>
      </c>
      <c r="AB500">
        <f>[1]资金台帐!AB500</f>
        <v>0</v>
      </c>
      <c r="AC500">
        <f>[1]资金台帐!AC500</f>
        <v>0</v>
      </c>
      <c r="AD500">
        <f>[1]资金台帐!AD500</f>
        <v>0</v>
      </c>
      <c r="AJ500">
        <f>[1]资金台帐!AJ500</f>
        <v>0</v>
      </c>
      <c r="AK500">
        <f>[1]资金台帐!AK500</f>
        <v>0</v>
      </c>
      <c r="BA500" s="22">
        <f t="shared" si="0"/>
      </c>
    </row>
    <row r="501">
      <c r="B501">
        <f>[1]资金台帐!B501&amp;""</f>
      </c>
      <c r="H501">
        <f>[1]资金台帐!H501&amp;""</f>
      </c>
      <c r="J501">
        <f>[1]资金台帐!J501&amp;""</f>
      </c>
      <c r="N501">
        <f>[1]资金台帐!N501</f>
      </c>
      <c r="O501">
        <f>[1]资金台帐!O501&amp;""</f>
      </c>
      <c r="P501">
        <f>[1]资金台帐!P501&amp;""</f>
      </c>
      <c r="Q501">
        <f>[1]资金台帐!Q501&amp;""</f>
      </c>
      <c r="T501">
        <f>[1]资金台帐!T501&amp;""</f>
      </c>
      <c r="U501">
        <f>[1]资金台帐!U501&amp;""</f>
      </c>
      <c r="W501">
        <f>[1]资金台帐!W501&amp;""</f>
      </c>
      <c r="X501">
        <f>[1]资金台帐!X501&amp;""</f>
      </c>
      <c r="AB501">
        <f>[1]资金台帐!AB501</f>
        <v>0</v>
      </c>
      <c r="AC501">
        <f>[1]资金台帐!AC501</f>
        <v>0</v>
      </c>
      <c r="AD501">
        <f>[1]资金台帐!AD501</f>
        <v>0</v>
      </c>
      <c r="AJ501">
        <f>[1]资金台帐!AJ501</f>
        <v>0</v>
      </c>
      <c r="AK501">
        <f>[1]资金台帐!AK501</f>
        <v>0</v>
      </c>
      <c r="BA501" s="22">
        <f t="shared" si="0"/>
      </c>
    </row>
    <row r="502">
      <c r="B502">
        <f>[1]资金台帐!B502&amp;""</f>
      </c>
      <c r="H502">
        <f>[1]资金台帐!H502&amp;""</f>
      </c>
      <c r="J502">
        <f>[1]资金台帐!J502&amp;""</f>
      </c>
      <c r="N502">
        <f>[1]资金台帐!N502</f>
      </c>
      <c r="O502">
        <f>[1]资金台帐!O502&amp;""</f>
      </c>
      <c r="P502">
        <f>[1]资金台帐!P502&amp;""</f>
      </c>
      <c r="Q502">
        <f>[1]资金台帐!Q502&amp;""</f>
      </c>
      <c r="T502">
        <f>[1]资金台帐!T502&amp;""</f>
      </c>
      <c r="U502">
        <f>[1]资金台帐!U502&amp;""</f>
      </c>
      <c r="W502">
        <f>[1]资金台帐!W502&amp;""</f>
      </c>
      <c r="X502">
        <f>[1]资金台帐!X502&amp;""</f>
      </c>
      <c r="AB502">
        <f>[1]资金台帐!AB502</f>
        <v>0</v>
      </c>
      <c r="AC502">
        <f>[1]资金台帐!AC502</f>
        <v>0</v>
      </c>
      <c r="AD502">
        <f>[1]资金台帐!AD502</f>
        <v>0</v>
      </c>
      <c r="AJ502">
        <f>[1]资金台帐!AJ502</f>
        <v>0</v>
      </c>
      <c r="AK502">
        <f>[1]资金台帐!AK502</f>
        <v>0</v>
      </c>
      <c r="BA502" s="22">
        <f t="shared" si="0"/>
      </c>
    </row>
    <row r="503">
      <c r="B503">
        <f>[1]资金台帐!B503&amp;""</f>
      </c>
      <c r="H503">
        <f>[1]资金台帐!H503&amp;""</f>
      </c>
      <c r="J503">
        <f>[1]资金台帐!J503&amp;""</f>
      </c>
      <c r="N503">
        <f>[1]资金台帐!N503</f>
      </c>
      <c r="O503">
        <f>[1]资金台帐!O503&amp;""</f>
      </c>
      <c r="P503">
        <f>[1]资金台帐!P503&amp;""</f>
      </c>
      <c r="Q503">
        <f>[1]资金台帐!Q503&amp;""</f>
      </c>
      <c r="T503">
        <f>[1]资金台帐!T503&amp;""</f>
      </c>
      <c r="U503">
        <f>[1]资金台帐!U503&amp;""</f>
      </c>
      <c r="W503">
        <f>[1]资金台帐!W503&amp;""</f>
      </c>
      <c r="X503">
        <f>[1]资金台帐!X503&amp;""</f>
      </c>
      <c r="AB503">
        <f>[1]资金台帐!AB503</f>
        <v>0</v>
      </c>
      <c r="AC503">
        <f>[1]资金台帐!AC503</f>
        <v>0</v>
      </c>
      <c r="AD503">
        <f>[1]资金台帐!AD503</f>
        <v>0</v>
      </c>
      <c r="AJ503">
        <f>[1]资金台帐!AJ503</f>
        <v>0</v>
      </c>
      <c r="AK503">
        <f>[1]资金台帐!AK503</f>
        <v>0</v>
      </c>
      <c r="BA503" s="22">
        <f t="shared" si="0"/>
      </c>
    </row>
    <row r="504">
      <c r="B504">
        <f>[1]资金台帐!B504&amp;""</f>
      </c>
      <c r="H504">
        <f>[1]资金台帐!H504&amp;""</f>
      </c>
      <c r="J504">
        <f>[1]资金台帐!J504&amp;""</f>
      </c>
      <c r="N504">
        <f>[1]资金台帐!N504</f>
      </c>
      <c r="O504">
        <f>[1]资金台帐!O504&amp;""</f>
      </c>
      <c r="P504">
        <f>[1]资金台帐!P504&amp;""</f>
      </c>
      <c r="Q504">
        <f>[1]资金台帐!Q504&amp;""</f>
      </c>
      <c r="T504">
        <f>[1]资金台帐!T504&amp;""</f>
      </c>
      <c r="U504">
        <f>[1]资金台帐!U504&amp;""</f>
      </c>
      <c r="W504">
        <f>[1]资金台帐!W504&amp;""</f>
      </c>
      <c r="X504">
        <f>[1]资金台帐!X504&amp;""</f>
      </c>
      <c r="AB504">
        <f>[1]资金台帐!AB504</f>
        <v>0</v>
      </c>
      <c r="AC504">
        <f>[1]资金台帐!AC504</f>
        <v>0</v>
      </c>
      <c r="AD504">
        <f>[1]资金台帐!AD504</f>
        <v>0</v>
      </c>
      <c r="AJ504">
        <f>[1]资金台帐!AJ504</f>
        <v>0</v>
      </c>
      <c r="AK504">
        <f>[1]资金台帐!AK504</f>
        <v>0</v>
      </c>
      <c r="BA504" s="22">
        <f t="shared" si="0"/>
      </c>
    </row>
    <row r="505">
      <c r="B505">
        <f>[1]资金台帐!B505&amp;""</f>
      </c>
      <c r="H505">
        <f>[1]资金台帐!H505&amp;""</f>
      </c>
      <c r="J505">
        <f>[1]资金台帐!J505&amp;""</f>
      </c>
      <c r="N505">
        <f>[1]资金台帐!N505</f>
      </c>
      <c r="O505">
        <f>[1]资金台帐!O505&amp;""</f>
      </c>
      <c r="P505">
        <f>[1]资金台帐!P505&amp;""</f>
      </c>
      <c r="Q505">
        <f>[1]资金台帐!Q505&amp;""</f>
      </c>
      <c r="T505">
        <f>[1]资金台帐!T505&amp;""</f>
      </c>
      <c r="U505">
        <f>[1]资金台帐!U505&amp;""</f>
      </c>
      <c r="W505">
        <f>[1]资金台帐!W505&amp;""</f>
      </c>
      <c r="X505">
        <f>[1]资金台帐!X505&amp;""</f>
      </c>
      <c r="AB505">
        <f>[1]资金台帐!AB505</f>
        <v>0</v>
      </c>
      <c r="AC505">
        <f>[1]资金台帐!AC505</f>
        <v>0</v>
      </c>
      <c r="AD505">
        <f>[1]资金台帐!AD505</f>
        <v>0</v>
      </c>
      <c r="AJ505">
        <f>[1]资金台帐!AJ505</f>
        <v>0</v>
      </c>
      <c r="AK505">
        <f>[1]资金台帐!AK505</f>
        <v>0</v>
      </c>
      <c r="BA505" s="22">
        <f t="shared" si="0"/>
      </c>
    </row>
    <row r="506">
      <c r="B506">
        <f>[1]资金台帐!B506&amp;""</f>
      </c>
      <c r="H506">
        <f>[1]资金台帐!H506&amp;""</f>
      </c>
      <c r="J506">
        <f>[1]资金台帐!J506&amp;""</f>
      </c>
      <c r="N506">
        <f>[1]资金台帐!N506</f>
      </c>
      <c r="O506">
        <f>[1]资金台帐!O506&amp;""</f>
      </c>
      <c r="P506">
        <f>[1]资金台帐!P506&amp;""</f>
      </c>
      <c r="Q506">
        <f>[1]资金台帐!Q506&amp;""</f>
      </c>
      <c r="T506">
        <f>[1]资金台帐!T506&amp;""</f>
      </c>
      <c r="U506">
        <f>[1]资金台帐!U506&amp;""</f>
      </c>
      <c r="W506">
        <f>[1]资金台帐!W506&amp;""</f>
      </c>
      <c r="X506">
        <f>[1]资金台帐!X506&amp;""</f>
      </c>
      <c r="AB506">
        <f>[1]资金台帐!AB506</f>
        <v>0</v>
      </c>
      <c r="AC506">
        <f>[1]资金台帐!AC506</f>
        <v>0</v>
      </c>
      <c r="AD506">
        <f>[1]资金台帐!AD506</f>
        <v>0</v>
      </c>
      <c r="AJ506">
        <f>[1]资金台帐!AJ506</f>
        <v>0</v>
      </c>
      <c r="AK506">
        <f>[1]资金台帐!AK506</f>
        <v>0</v>
      </c>
      <c r="BA506" s="22">
        <f t="shared" si="0"/>
      </c>
    </row>
    <row r="507">
      <c r="B507">
        <f>[1]资金台帐!B507&amp;""</f>
      </c>
      <c r="H507">
        <f>[1]资金台帐!H507&amp;""</f>
      </c>
      <c r="J507">
        <f>[1]资金台帐!J507&amp;""</f>
      </c>
      <c r="N507">
        <f>[1]资金台帐!N507</f>
      </c>
      <c r="O507">
        <f>[1]资金台帐!O507&amp;""</f>
      </c>
      <c r="P507">
        <f>[1]资金台帐!P507&amp;""</f>
      </c>
      <c r="Q507">
        <f>[1]资金台帐!Q507&amp;""</f>
      </c>
      <c r="T507">
        <f>[1]资金台帐!T507&amp;""</f>
      </c>
      <c r="U507">
        <f>[1]资金台帐!U507&amp;""</f>
      </c>
      <c r="W507">
        <f>[1]资金台帐!W507&amp;""</f>
      </c>
      <c r="X507">
        <f>[1]资金台帐!X507&amp;""</f>
      </c>
      <c r="AB507">
        <f>[1]资金台帐!AB507</f>
        <v>0</v>
      </c>
      <c r="AC507">
        <f>[1]资金台帐!AC507</f>
        <v>0</v>
      </c>
      <c r="AD507">
        <f>[1]资金台帐!AD507</f>
        <v>0</v>
      </c>
      <c r="AJ507">
        <f>[1]资金台帐!AJ507</f>
        <v>0</v>
      </c>
      <c r="AK507">
        <f>[1]资金台帐!AK507</f>
        <v>0</v>
      </c>
      <c r="BA507" s="22">
        <f t="shared" si="0"/>
      </c>
    </row>
    <row r="508">
      <c r="B508">
        <f>[1]资金台帐!B508&amp;""</f>
      </c>
      <c r="H508">
        <f>[1]资金台帐!H508&amp;""</f>
      </c>
      <c r="J508">
        <f>[1]资金台帐!J508&amp;""</f>
      </c>
      <c r="N508">
        <f>[1]资金台帐!N508</f>
      </c>
      <c r="O508">
        <f>[1]资金台帐!O508&amp;""</f>
      </c>
      <c r="P508">
        <f>[1]资金台帐!P508&amp;""</f>
      </c>
      <c r="Q508">
        <f>[1]资金台帐!Q508&amp;""</f>
      </c>
      <c r="T508">
        <f>[1]资金台帐!T508&amp;""</f>
      </c>
      <c r="U508">
        <f>[1]资金台帐!U508&amp;""</f>
      </c>
      <c r="W508">
        <f>[1]资金台帐!W508&amp;""</f>
      </c>
      <c r="X508">
        <f>[1]资金台帐!X508&amp;""</f>
      </c>
      <c r="AB508">
        <f>[1]资金台帐!AB508</f>
        <v>0</v>
      </c>
      <c r="AC508">
        <f>[1]资金台帐!AC508</f>
        <v>0</v>
      </c>
      <c r="AD508">
        <f>[1]资金台帐!AD508</f>
        <v>0</v>
      </c>
      <c r="AJ508">
        <f>[1]资金台帐!AJ508</f>
        <v>0</v>
      </c>
      <c r="AK508">
        <f>[1]资金台帐!AK508</f>
        <v>0</v>
      </c>
      <c r="BA508" s="22">
        <f t="shared" si="0"/>
      </c>
    </row>
    <row r="509">
      <c r="B509">
        <f>[1]资金台帐!B509&amp;""</f>
      </c>
      <c r="H509">
        <f>[1]资金台帐!H509&amp;""</f>
      </c>
      <c r="J509">
        <f>[1]资金台帐!J509&amp;""</f>
      </c>
      <c r="N509">
        <f>[1]资金台帐!N509</f>
      </c>
      <c r="O509">
        <f>[1]资金台帐!O509&amp;""</f>
      </c>
      <c r="P509">
        <f>[1]资金台帐!P509&amp;""</f>
      </c>
      <c r="Q509">
        <f>[1]资金台帐!Q509&amp;""</f>
      </c>
      <c r="T509">
        <f>[1]资金台帐!T509&amp;""</f>
      </c>
      <c r="U509">
        <f>[1]资金台帐!U509&amp;""</f>
      </c>
      <c r="W509">
        <f>[1]资金台帐!W509&amp;""</f>
      </c>
      <c r="X509">
        <f>[1]资金台帐!X509&amp;""</f>
      </c>
      <c r="AB509">
        <f>[1]资金台帐!AB509</f>
        <v>0</v>
      </c>
      <c r="AC509">
        <f>[1]资金台帐!AC509</f>
        <v>0</v>
      </c>
      <c r="AD509">
        <f>[1]资金台帐!AD509</f>
        <v>0</v>
      </c>
      <c r="AJ509">
        <f>[1]资金台帐!AJ509</f>
        <v>0</v>
      </c>
      <c r="AK509">
        <f>[1]资金台帐!AK509</f>
        <v>0</v>
      </c>
      <c r="BA509" s="22">
        <f t="shared" si="0"/>
      </c>
    </row>
    <row r="510">
      <c r="B510">
        <f>[1]资金台帐!B510&amp;""</f>
      </c>
      <c r="H510">
        <f>[1]资金台帐!H510&amp;""</f>
      </c>
      <c r="J510">
        <f>[1]资金台帐!J510&amp;""</f>
      </c>
      <c r="N510">
        <f>[1]资金台帐!N510</f>
      </c>
      <c r="O510">
        <f>[1]资金台帐!O510&amp;""</f>
      </c>
      <c r="P510">
        <f>[1]资金台帐!P510&amp;""</f>
      </c>
      <c r="Q510">
        <f>[1]资金台帐!Q510&amp;""</f>
      </c>
      <c r="T510">
        <f>[1]资金台帐!T510&amp;""</f>
      </c>
      <c r="U510">
        <f>[1]资金台帐!U510&amp;""</f>
      </c>
      <c r="W510">
        <f>[1]资金台帐!W510&amp;""</f>
      </c>
      <c r="X510">
        <f>[1]资金台帐!X510&amp;""</f>
      </c>
      <c r="AB510">
        <f>[1]资金台帐!AB510</f>
        <v>0</v>
      </c>
      <c r="AC510">
        <f>[1]资金台帐!AC510</f>
        <v>0</v>
      </c>
      <c r="AD510">
        <f>[1]资金台帐!AD510</f>
        <v>0</v>
      </c>
      <c r="AJ510">
        <f>[1]资金台帐!AJ510</f>
        <v>0</v>
      </c>
      <c r="AK510">
        <f>[1]资金台帐!AK510</f>
        <v>0</v>
      </c>
      <c r="BA510" s="22">
        <f t="shared" si="0"/>
      </c>
    </row>
    <row r="511">
      <c r="B511">
        <f>[1]资金台帐!B511&amp;""</f>
      </c>
      <c r="H511">
        <f>[1]资金台帐!H511&amp;""</f>
      </c>
      <c r="J511">
        <f>[1]资金台帐!J511&amp;""</f>
      </c>
      <c r="N511">
        <f>[1]资金台帐!N511</f>
      </c>
      <c r="O511">
        <f>[1]资金台帐!O511&amp;""</f>
      </c>
      <c r="P511">
        <f>[1]资金台帐!P511&amp;""</f>
      </c>
      <c r="Q511">
        <f>[1]资金台帐!Q511&amp;""</f>
      </c>
      <c r="T511">
        <f>[1]资金台帐!T511&amp;""</f>
      </c>
      <c r="U511">
        <f>[1]资金台帐!U511&amp;""</f>
      </c>
      <c r="W511">
        <f>[1]资金台帐!W511&amp;""</f>
      </c>
      <c r="X511">
        <f>[1]资金台帐!X511&amp;""</f>
      </c>
      <c r="AB511">
        <f>[1]资金台帐!AB511</f>
        <v>0</v>
      </c>
      <c r="AC511">
        <f>[1]资金台帐!AC511</f>
        <v>0</v>
      </c>
      <c r="AD511">
        <f>[1]资金台帐!AD511</f>
        <v>0</v>
      </c>
      <c r="AJ511">
        <f>[1]资金台帐!AJ511</f>
        <v>0</v>
      </c>
      <c r="AK511">
        <f>[1]资金台帐!AK511</f>
        <v>0</v>
      </c>
      <c r="BA511" s="22">
        <f t="shared" si="0"/>
      </c>
    </row>
    <row r="512">
      <c r="B512">
        <f>[1]资金台帐!B512&amp;""</f>
      </c>
      <c r="H512">
        <f>[1]资金台帐!H512&amp;""</f>
      </c>
      <c r="J512">
        <f>[1]资金台帐!J512&amp;""</f>
      </c>
      <c r="N512">
        <f>[1]资金台帐!N512</f>
      </c>
      <c r="O512">
        <f>[1]资金台帐!O512&amp;""</f>
      </c>
      <c r="P512">
        <f>[1]资金台帐!P512&amp;""</f>
      </c>
      <c r="Q512">
        <f>[1]资金台帐!Q512&amp;""</f>
      </c>
      <c r="T512">
        <f>[1]资金台帐!T512&amp;""</f>
      </c>
      <c r="U512">
        <f>[1]资金台帐!U512&amp;""</f>
      </c>
      <c r="W512">
        <f>[1]资金台帐!W512&amp;""</f>
      </c>
      <c r="X512">
        <f>[1]资金台帐!X512&amp;""</f>
      </c>
      <c r="AB512">
        <f>[1]资金台帐!AB512</f>
        <v>0</v>
      </c>
      <c r="AC512">
        <f>[1]资金台帐!AC512</f>
        <v>0</v>
      </c>
      <c r="AD512">
        <f>[1]资金台帐!AD512</f>
        <v>0</v>
      </c>
      <c r="AJ512">
        <f>[1]资金台帐!AJ512</f>
        <v>0</v>
      </c>
      <c r="AK512">
        <f>[1]资金台帐!AK512</f>
        <v>0</v>
      </c>
      <c r="BA512" s="22">
        <f t="shared" si="0"/>
      </c>
    </row>
    <row r="513">
      <c r="B513">
        <f>[1]资金台帐!B513&amp;""</f>
      </c>
      <c r="H513">
        <f>[1]资金台帐!H513&amp;""</f>
      </c>
      <c r="J513">
        <f>[1]资金台帐!J513&amp;""</f>
      </c>
      <c r="N513">
        <f>[1]资金台帐!N513</f>
      </c>
      <c r="O513">
        <f>[1]资金台帐!O513&amp;""</f>
      </c>
      <c r="P513">
        <f>[1]资金台帐!P513&amp;""</f>
      </c>
      <c r="Q513">
        <f>[1]资金台帐!Q513&amp;""</f>
      </c>
      <c r="T513">
        <f>[1]资金台帐!T513&amp;""</f>
      </c>
      <c r="U513">
        <f>[1]资金台帐!U513&amp;""</f>
      </c>
      <c r="W513">
        <f>[1]资金台帐!W513&amp;""</f>
      </c>
      <c r="X513">
        <f>[1]资金台帐!X513&amp;""</f>
      </c>
      <c r="AB513">
        <f>[1]资金台帐!AB513</f>
        <v>0</v>
      </c>
      <c r="AC513">
        <f>[1]资金台帐!AC513</f>
        <v>0</v>
      </c>
      <c r="AD513">
        <f>[1]资金台帐!AD513</f>
        <v>0</v>
      </c>
      <c r="AJ513">
        <f>[1]资金台帐!AJ513</f>
        <v>0</v>
      </c>
      <c r="AK513">
        <f>[1]资金台帐!AK513</f>
        <v>0</v>
      </c>
      <c r="BA513" s="22">
        <f t="shared" si="0"/>
      </c>
    </row>
    <row r="514">
      <c r="B514">
        <f>[1]资金台帐!B514&amp;""</f>
      </c>
      <c r="H514">
        <f>[1]资金台帐!H514&amp;""</f>
      </c>
      <c r="J514">
        <f>[1]资金台帐!J514&amp;""</f>
      </c>
      <c r="N514">
        <f>[1]资金台帐!N514</f>
      </c>
      <c r="O514">
        <f>[1]资金台帐!O514&amp;""</f>
      </c>
      <c r="P514">
        <f>[1]资金台帐!P514&amp;""</f>
      </c>
      <c r="Q514">
        <f>[1]资金台帐!Q514&amp;""</f>
      </c>
      <c r="T514">
        <f>[1]资金台帐!T514&amp;""</f>
      </c>
      <c r="U514">
        <f>[1]资金台帐!U514&amp;""</f>
      </c>
      <c r="W514">
        <f>[1]资金台帐!W514&amp;""</f>
      </c>
      <c r="X514">
        <f>[1]资金台帐!X514&amp;""</f>
      </c>
      <c r="AB514">
        <f>[1]资金台帐!AB514</f>
        <v>0</v>
      </c>
      <c r="AC514">
        <f>[1]资金台帐!AC514</f>
        <v>0</v>
      </c>
      <c r="AD514">
        <f>[1]资金台帐!AD514</f>
        <v>0</v>
      </c>
      <c r="AJ514">
        <f>[1]资金台帐!AJ514</f>
        <v>0</v>
      </c>
      <c r="AK514">
        <f>[1]资金台帐!AK514</f>
        <v>0</v>
      </c>
      <c r="BA514" s="22">
        <f t="shared" si="0"/>
      </c>
    </row>
    <row r="515">
      <c r="B515">
        <f>[1]资金台帐!B515&amp;""</f>
      </c>
      <c r="H515">
        <f>[1]资金台帐!H515&amp;""</f>
      </c>
      <c r="J515">
        <f>[1]资金台帐!J515&amp;""</f>
      </c>
      <c r="N515">
        <f>[1]资金台帐!N515</f>
      </c>
      <c r="O515">
        <f>[1]资金台帐!O515&amp;""</f>
      </c>
      <c r="P515">
        <f>[1]资金台帐!P515&amp;""</f>
      </c>
      <c r="Q515">
        <f>[1]资金台帐!Q515&amp;""</f>
      </c>
      <c r="T515">
        <f>[1]资金台帐!T515&amp;""</f>
      </c>
      <c r="U515">
        <f>[1]资金台帐!U515&amp;""</f>
      </c>
      <c r="W515">
        <f>[1]资金台帐!W515&amp;""</f>
      </c>
      <c r="X515">
        <f>[1]资金台帐!X515&amp;""</f>
      </c>
      <c r="AB515">
        <f>[1]资金台帐!AB515</f>
        <v>0</v>
      </c>
      <c r="AC515">
        <f>[1]资金台帐!AC515</f>
        <v>0</v>
      </c>
      <c r="AD515">
        <f>[1]资金台帐!AD515</f>
        <v>0</v>
      </c>
      <c r="AJ515">
        <f>[1]资金台帐!AJ515</f>
        <v>0</v>
      </c>
      <c r="AK515">
        <f>[1]资金台帐!AK515</f>
        <v>0</v>
      </c>
      <c r="BA515" s="22">
        <f t="shared" si="0"/>
      </c>
    </row>
    <row r="516">
      <c r="B516">
        <f>[1]资金台帐!B516&amp;""</f>
      </c>
      <c r="H516">
        <f>[1]资金台帐!H516&amp;""</f>
      </c>
      <c r="J516">
        <f>[1]资金台帐!J516&amp;""</f>
      </c>
      <c r="N516">
        <f>[1]资金台帐!N516</f>
      </c>
      <c r="O516">
        <f>[1]资金台帐!O516&amp;""</f>
      </c>
      <c r="P516">
        <f>[1]资金台帐!P516&amp;""</f>
      </c>
      <c r="Q516">
        <f>[1]资金台帐!Q516&amp;""</f>
      </c>
      <c r="T516">
        <f>[1]资金台帐!T516&amp;""</f>
      </c>
      <c r="U516">
        <f>[1]资金台帐!U516&amp;""</f>
      </c>
      <c r="W516">
        <f>[1]资金台帐!W516&amp;""</f>
      </c>
      <c r="X516">
        <f>[1]资金台帐!X516&amp;""</f>
      </c>
      <c r="AB516">
        <f>[1]资金台帐!AB516</f>
        <v>0</v>
      </c>
      <c r="AC516">
        <f>[1]资金台帐!AC516</f>
        <v>0</v>
      </c>
      <c r="AD516">
        <f>[1]资金台帐!AD516</f>
        <v>0</v>
      </c>
      <c r="AJ516">
        <f>[1]资金台帐!AJ516</f>
        <v>0</v>
      </c>
      <c r="AK516">
        <f>[1]资金台帐!AK516</f>
        <v>0</v>
      </c>
      <c r="BA516" s="22">
        <f t="shared" si="0"/>
      </c>
    </row>
    <row r="517">
      <c r="B517">
        <f>[1]资金台帐!B517&amp;""</f>
      </c>
      <c r="H517">
        <f>[1]资金台帐!H517&amp;""</f>
      </c>
      <c r="J517">
        <f>[1]资金台帐!J517&amp;""</f>
      </c>
      <c r="N517">
        <f>[1]资金台帐!N517</f>
      </c>
      <c r="O517">
        <f>[1]资金台帐!O517&amp;""</f>
      </c>
      <c r="P517">
        <f>[1]资金台帐!P517&amp;""</f>
      </c>
      <c r="Q517">
        <f>[1]资金台帐!Q517&amp;""</f>
      </c>
      <c r="T517">
        <f>[1]资金台帐!T517&amp;""</f>
      </c>
      <c r="U517">
        <f>[1]资金台帐!U517&amp;""</f>
      </c>
      <c r="W517">
        <f>[1]资金台帐!W517&amp;""</f>
      </c>
      <c r="X517">
        <f>[1]资金台帐!X517&amp;""</f>
      </c>
      <c r="AB517">
        <f>[1]资金台帐!AB517</f>
        <v>0</v>
      </c>
      <c r="AC517">
        <f>[1]资金台帐!AC517</f>
        <v>0</v>
      </c>
      <c r="AD517">
        <f>[1]资金台帐!AD517</f>
        <v>0</v>
      </c>
      <c r="AJ517">
        <f>[1]资金台帐!AJ517</f>
        <v>0</v>
      </c>
      <c r="AK517">
        <f>[1]资金台帐!AK517</f>
        <v>0</v>
      </c>
      <c r="BA517" s="22">
        <f t="shared" si="0"/>
      </c>
    </row>
    <row r="518">
      <c r="B518">
        <f>[1]资金台帐!B518&amp;""</f>
      </c>
      <c r="H518">
        <f>[1]资金台帐!H518&amp;""</f>
      </c>
      <c r="J518">
        <f>[1]资金台帐!J518&amp;""</f>
      </c>
      <c r="N518">
        <f>[1]资金台帐!N518</f>
      </c>
      <c r="O518">
        <f>[1]资金台帐!O518&amp;""</f>
      </c>
      <c r="P518">
        <f>[1]资金台帐!P518&amp;""</f>
      </c>
      <c r="Q518">
        <f>[1]资金台帐!Q518&amp;""</f>
      </c>
      <c r="T518">
        <f>[1]资金台帐!T518&amp;""</f>
      </c>
      <c r="U518">
        <f>[1]资金台帐!U518&amp;""</f>
      </c>
      <c r="W518">
        <f>[1]资金台帐!W518&amp;""</f>
      </c>
      <c r="X518">
        <f>[1]资金台帐!X518&amp;""</f>
      </c>
      <c r="AB518">
        <f>[1]资金台帐!AB518</f>
        <v>0</v>
      </c>
      <c r="AC518">
        <f>[1]资金台帐!AC518</f>
        <v>0</v>
      </c>
      <c r="AD518">
        <f>[1]资金台帐!AD518</f>
        <v>0</v>
      </c>
      <c r="AJ518">
        <f>[1]资金台帐!AJ518</f>
        <v>0</v>
      </c>
      <c r="AK518">
        <f>[1]资金台帐!AK518</f>
        <v>0</v>
      </c>
      <c r="BA518" s="22">
        <f t="shared" si="0"/>
      </c>
    </row>
    <row r="519">
      <c r="B519">
        <f>[1]资金台帐!B519&amp;""</f>
      </c>
      <c r="H519">
        <f>[1]资金台帐!H519&amp;""</f>
      </c>
      <c r="J519">
        <f>[1]资金台帐!J519&amp;""</f>
      </c>
      <c r="N519">
        <f>[1]资金台帐!N519</f>
      </c>
      <c r="O519">
        <f>[1]资金台帐!O519&amp;""</f>
      </c>
      <c r="P519">
        <f>[1]资金台帐!P519&amp;""</f>
      </c>
      <c r="Q519">
        <f>[1]资金台帐!Q519&amp;""</f>
      </c>
      <c r="T519">
        <f>[1]资金台帐!T519&amp;""</f>
      </c>
      <c r="U519">
        <f>[1]资金台帐!U519&amp;""</f>
      </c>
      <c r="W519">
        <f>[1]资金台帐!W519&amp;""</f>
      </c>
      <c r="X519">
        <f>[1]资金台帐!X519&amp;""</f>
      </c>
      <c r="AB519">
        <f>[1]资金台帐!AB519</f>
        <v>0</v>
      </c>
      <c r="AC519">
        <f>[1]资金台帐!AC519</f>
        <v>0</v>
      </c>
      <c r="AD519">
        <f>[1]资金台帐!AD519</f>
        <v>0</v>
      </c>
      <c r="AJ519">
        <f>[1]资金台帐!AJ519</f>
        <v>0</v>
      </c>
      <c r="AK519">
        <f>[1]资金台帐!AK519</f>
        <v>0</v>
      </c>
      <c r="BA519" s="22">
        <f t="shared" si="0"/>
      </c>
    </row>
    <row r="520">
      <c r="B520">
        <f>[1]资金台帐!B520&amp;""</f>
      </c>
      <c r="H520">
        <f>[1]资金台帐!H520&amp;""</f>
      </c>
      <c r="J520">
        <f>[1]资金台帐!J520&amp;""</f>
      </c>
      <c r="N520">
        <f>[1]资金台帐!N520</f>
      </c>
      <c r="O520">
        <f>[1]资金台帐!O520&amp;""</f>
      </c>
      <c r="P520">
        <f>[1]资金台帐!P520&amp;""</f>
      </c>
      <c r="Q520">
        <f>[1]资金台帐!Q520&amp;""</f>
      </c>
      <c r="T520">
        <f>[1]资金台帐!T520&amp;""</f>
      </c>
      <c r="U520">
        <f>[1]资金台帐!U520&amp;""</f>
      </c>
      <c r="W520">
        <f>[1]资金台帐!W520&amp;""</f>
      </c>
      <c r="X520">
        <f>[1]资金台帐!X520&amp;""</f>
      </c>
      <c r="AB520">
        <f>[1]资金台帐!AB520</f>
        <v>0</v>
      </c>
      <c r="AC520">
        <f>[1]资金台帐!AC520</f>
        <v>0</v>
      </c>
      <c r="AD520">
        <f>[1]资金台帐!AD520</f>
        <v>0</v>
      </c>
      <c r="AJ520">
        <f>[1]资金台帐!AJ520</f>
        <v>0</v>
      </c>
      <c r="AK520">
        <f>[1]资金台帐!AK520</f>
        <v>0</v>
      </c>
      <c r="BA520" s="22">
        <f t="shared" si="0"/>
      </c>
    </row>
    <row r="521">
      <c r="B521">
        <f>[1]资金台帐!B521&amp;""</f>
      </c>
      <c r="H521">
        <f>[1]资金台帐!H521&amp;""</f>
      </c>
      <c r="J521">
        <f>[1]资金台帐!J521&amp;""</f>
      </c>
      <c r="N521">
        <f>[1]资金台帐!N521</f>
      </c>
      <c r="O521">
        <f>[1]资金台帐!O521&amp;""</f>
      </c>
      <c r="P521">
        <f>[1]资金台帐!P521&amp;""</f>
      </c>
      <c r="Q521">
        <f>[1]资金台帐!Q521&amp;""</f>
      </c>
      <c r="T521">
        <f>[1]资金台帐!T521&amp;""</f>
      </c>
      <c r="U521">
        <f>[1]资金台帐!U521&amp;""</f>
      </c>
      <c r="W521">
        <f>[1]资金台帐!W521&amp;""</f>
      </c>
      <c r="X521">
        <f>[1]资金台帐!X521&amp;""</f>
      </c>
      <c r="AB521">
        <f>[1]资金台帐!AB521</f>
        <v>0</v>
      </c>
      <c r="AC521">
        <f>[1]资金台帐!AC521</f>
        <v>0</v>
      </c>
      <c r="AD521">
        <f>[1]资金台帐!AD521</f>
        <v>0</v>
      </c>
      <c r="AJ521">
        <f>[1]资金台帐!AJ521</f>
        <v>0</v>
      </c>
      <c r="AK521">
        <f>[1]资金台帐!AK521</f>
        <v>0</v>
      </c>
      <c r="BA521" s="22">
        <f t="shared" si="0"/>
      </c>
    </row>
    <row r="522">
      <c r="B522">
        <f>[1]资金台帐!B522&amp;""</f>
      </c>
      <c r="H522">
        <f>[1]资金台帐!H522&amp;""</f>
      </c>
      <c r="J522">
        <f>[1]资金台帐!J522&amp;""</f>
      </c>
      <c r="N522">
        <f>[1]资金台帐!N522</f>
      </c>
      <c r="O522">
        <f>[1]资金台帐!O522&amp;""</f>
      </c>
      <c r="P522">
        <f>[1]资金台帐!P522&amp;""</f>
      </c>
      <c r="Q522">
        <f>[1]资金台帐!Q522&amp;""</f>
      </c>
      <c r="T522">
        <f>[1]资金台帐!T522&amp;""</f>
      </c>
      <c r="U522">
        <f>[1]资金台帐!U522&amp;""</f>
      </c>
      <c r="W522">
        <f>[1]资金台帐!W522&amp;""</f>
      </c>
      <c r="X522">
        <f>[1]资金台帐!X522&amp;""</f>
      </c>
      <c r="AB522">
        <f>[1]资金台帐!AB522</f>
        <v>0</v>
      </c>
      <c r="AC522">
        <f>[1]资金台帐!AC522</f>
        <v>0</v>
      </c>
      <c r="AD522">
        <f>[1]资金台帐!AD522</f>
        <v>0</v>
      </c>
      <c r="AJ522">
        <f>[1]资金台帐!AJ522</f>
        <v>0</v>
      </c>
      <c r="AK522">
        <f>[1]资金台帐!AK522</f>
        <v>0</v>
      </c>
      <c r="BA522" s="22">
        <f t="shared" si="0"/>
      </c>
    </row>
    <row r="523">
      <c r="B523">
        <f>[1]资金台帐!B523&amp;""</f>
      </c>
      <c r="H523">
        <f>[1]资金台帐!H523&amp;""</f>
      </c>
      <c r="J523">
        <f>[1]资金台帐!J523&amp;""</f>
      </c>
      <c r="N523">
        <f>[1]资金台帐!N523</f>
      </c>
      <c r="O523">
        <f>[1]资金台帐!O523&amp;""</f>
      </c>
      <c r="P523">
        <f>[1]资金台帐!P523&amp;""</f>
      </c>
      <c r="Q523">
        <f>[1]资金台帐!Q523&amp;""</f>
      </c>
      <c r="T523">
        <f>[1]资金台帐!T523&amp;""</f>
      </c>
      <c r="U523">
        <f>[1]资金台帐!U523&amp;""</f>
      </c>
      <c r="W523">
        <f>[1]资金台帐!W523&amp;""</f>
      </c>
      <c r="X523">
        <f>[1]资金台帐!X523&amp;""</f>
      </c>
      <c r="AB523">
        <f>[1]资金台帐!AB523</f>
        <v>0</v>
      </c>
      <c r="AC523">
        <f>[1]资金台帐!AC523</f>
        <v>0</v>
      </c>
      <c r="AD523">
        <f>[1]资金台帐!AD523</f>
        <v>0</v>
      </c>
      <c r="AJ523">
        <f>[1]资金台帐!AJ523</f>
        <v>0</v>
      </c>
      <c r="AK523">
        <f>[1]资金台帐!AK523</f>
        <v>0</v>
      </c>
      <c r="BA523" s="22">
        <f t="shared" si="0"/>
      </c>
    </row>
    <row r="524">
      <c r="B524">
        <f>[1]资金台帐!B524&amp;""</f>
      </c>
      <c r="H524">
        <f>[1]资金台帐!H524&amp;""</f>
      </c>
      <c r="J524">
        <f>[1]资金台帐!J524&amp;""</f>
      </c>
      <c r="N524">
        <f>[1]资金台帐!N524</f>
      </c>
      <c r="O524">
        <f>[1]资金台帐!O524&amp;""</f>
      </c>
      <c r="P524">
        <f>[1]资金台帐!P524&amp;""</f>
      </c>
      <c r="Q524">
        <f>[1]资金台帐!Q524&amp;""</f>
      </c>
      <c r="T524">
        <f>[1]资金台帐!T524&amp;""</f>
      </c>
      <c r="U524">
        <f>[1]资金台帐!U524&amp;""</f>
      </c>
      <c r="W524">
        <f>[1]资金台帐!W524&amp;""</f>
      </c>
      <c r="X524">
        <f>[1]资金台帐!X524&amp;""</f>
      </c>
      <c r="AB524">
        <f>[1]资金台帐!AB524</f>
        <v>0</v>
      </c>
      <c r="AC524">
        <f>[1]资金台帐!AC524</f>
        <v>0</v>
      </c>
      <c r="AD524">
        <f>[1]资金台帐!AD524</f>
        <v>0</v>
      </c>
      <c r="AJ524">
        <f>[1]资金台帐!AJ524</f>
        <v>0</v>
      </c>
      <c r="AK524">
        <f>[1]资金台帐!AK524</f>
        <v>0</v>
      </c>
      <c r="BA524" s="22">
        <f t="shared" si="0"/>
      </c>
    </row>
    <row r="525">
      <c r="B525">
        <f>[1]资金台帐!B525&amp;""</f>
      </c>
      <c r="H525">
        <f>[1]资金台帐!H525&amp;""</f>
      </c>
      <c r="J525">
        <f>[1]资金台帐!J525&amp;""</f>
      </c>
      <c r="N525">
        <f>[1]资金台帐!N525</f>
      </c>
      <c r="O525">
        <f>[1]资金台帐!O525&amp;""</f>
      </c>
      <c r="P525">
        <f>[1]资金台帐!P525&amp;""</f>
      </c>
      <c r="Q525">
        <f>[1]资金台帐!Q525&amp;""</f>
      </c>
      <c r="T525">
        <f>[1]资金台帐!T525&amp;""</f>
      </c>
      <c r="U525">
        <f>[1]资金台帐!U525&amp;""</f>
      </c>
      <c r="W525">
        <f>[1]资金台帐!W525&amp;""</f>
      </c>
      <c r="X525">
        <f>[1]资金台帐!X525&amp;""</f>
      </c>
      <c r="AB525">
        <f>[1]资金台帐!AB525</f>
        <v>0</v>
      </c>
      <c r="AC525">
        <f>[1]资金台帐!AC525</f>
        <v>0</v>
      </c>
      <c r="AD525">
        <f>[1]资金台帐!AD525</f>
        <v>0</v>
      </c>
      <c r="AJ525">
        <f>[1]资金台帐!AJ525</f>
        <v>0</v>
      </c>
      <c r="AK525">
        <f>[1]资金台帐!AK525</f>
        <v>0</v>
      </c>
      <c r="BA525" s="22">
        <f t="shared" si="0"/>
      </c>
    </row>
    <row r="526">
      <c r="B526">
        <f>[1]资金台帐!B526&amp;""</f>
      </c>
      <c r="H526">
        <f>[1]资金台帐!H526&amp;""</f>
      </c>
      <c r="J526">
        <f>[1]资金台帐!J526&amp;""</f>
      </c>
      <c r="N526">
        <f>[1]资金台帐!N526</f>
      </c>
      <c r="O526">
        <f>[1]资金台帐!O526&amp;""</f>
      </c>
      <c r="P526">
        <f>[1]资金台帐!P526&amp;""</f>
      </c>
      <c r="Q526">
        <f>[1]资金台帐!Q526&amp;""</f>
      </c>
      <c r="T526">
        <f>[1]资金台帐!T526&amp;""</f>
      </c>
      <c r="U526">
        <f>[1]资金台帐!U526&amp;""</f>
      </c>
      <c r="W526">
        <f>[1]资金台帐!W526&amp;""</f>
      </c>
      <c r="X526">
        <f>[1]资金台帐!X526&amp;""</f>
      </c>
      <c r="AB526">
        <f>[1]资金台帐!AB526</f>
        <v>0</v>
      </c>
      <c r="AC526">
        <f>[1]资金台帐!AC526</f>
        <v>0</v>
      </c>
      <c r="AD526">
        <f>[1]资金台帐!AD526</f>
        <v>0</v>
      </c>
      <c r="AJ526">
        <f>[1]资金台帐!AJ526</f>
        <v>0</v>
      </c>
      <c r="AK526">
        <f>[1]资金台帐!AK526</f>
        <v>0</v>
      </c>
      <c r="BA526" s="22">
        <f t="shared" si="0"/>
      </c>
    </row>
    <row r="527">
      <c r="B527">
        <f>[1]资金台帐!B527&amp;""</f>
      </c>
      <c r="H527">
        <f>[1]资金台帐!H527&amp;""</f>
      </c>
      <c r="J527">
        <f>[1]资金台帐!J527&amp;""</f>
      </c>
      <c r="N527">
        <f>[1]资金台帐!N527</f>
      </c>
      <c r="O527">
        <f>[1]资金台帐!O527&amp;""</f>
      </c>
      <c r="P527">
        <f>[1]资金台帐!P527&amp;""</f>
      </c>
      <c r="Q527">
        <f>[1]资金台帐!Q527&amp;""</f>
      </c>
      <c r="T527">
        <f>[1]资金台帐!T527&amp;""</f>
      </c>
      <c r="U527">
        <f>[1]资金台帐!U527&amp;""</f>
      </c>
      <c r="W527">
        <f>[1]资金台帐!W527&amp;""</f>
      </c>
      <c r="X527">
        <f>[1]资金台帐!X527&amp;""</f>
      </c>
      <c r="AB527">
        <f>[1]资金台帐!AB527</f>
        <v>0</v>
      </c>
      <c r="AC527">
        <f>[1]资金台帐!AC527</f>
        <v>0</v>
      </c>
      <c r="AD527">
        <f>[1]资金台帐!AD527</f>
        <v>0</v>
      </c>
      <c r="AJ527">
        <f>[1]资金台帐!AJ527</f>
        <v>0</v>
      </c>
      <c r="AK527">
        <f>[1]资金台帐!AK527</f>
        <v>0</v>
      </c>
      <c r="BA527" s="22">
        <f t="shared" si="0"/>
      </c>
    </row>
    <row r="528">
      <c r="B528">
        <f>[1]资金台帐!B528&amp;""</f>
      </c>
      <c r="H528">
        <f>[1]资金台帐!H528&amp;""</f>
      </c>
      <c r="J528">
        <f>[1]资金台帐!J528&amp;""</f>
      </c>
      <c r="N528">
        <f>[1]资金台帐!N528</f>
      </c>
      <c r="O528">
        <f>[1]资金台帐!O528&amp;""</f>
      </c>
      <c r="P528">
        <f>[1]资金台帐!P528&amp;""</f>
      </c>
      <c r="Q528">
        <f>[1]资金台帐!Q528&amp;""</f>
      </c>
      <c r="T528">
        <f>[1]资金台帐!T528&amp;""</f>
      </c>
      <c r="U528">
        <f>[1]资金台帐!U528&amp;""</f>
      </c>
      <c r="W528">
        <f>[1]资金台帐!W528&amp;""</f>
      </c>
      <c r="X528">
        <f>[1]资金台帐!X528&amp;""</f>
      </c>
      <c r="AB528">
        <f>[1]资金台帐!AB528</f>
        <v>0</v>
      </c>
      <c r="AC528">
        <f>[1]资金台帐!AC528</f>
        <v>0</v>
      </c>
      <c r="AD528">
        <f>[1]资金台帐!AD528</f>
        <v>0</v>
      </c>
      <c r="AJ528">
        <f>[1]资金台帐!AJ528</f>
        <v>0</v>
      </c>
      <c r="AK528">
        <f>[1]资金台帐!AK528</f>
        <v>0</v>
      </c>
      <c r="BA528" s="22">
        <f t="shared" si="0"/>
      </c>
    </row>
    <row r="529">
      <c r="B529">
        <f>[1]资金台帐!B529&amp;""</f>
      </c>
      <c r="H529">
        <f>[1]资金台帐!H529&amp;""</f>
      </c>
      <c r="J529">
        <f>[1]资金台帐!J529&amp;""</f>
      </c>
      <c r="N529">
        <f>[1]资金台帐!N529</f>
      </c>
      <c r="O529">
        <f>[1]资金台帐!O529&amp;""</f>
      </c>
      <c r="P529">
        <f>[1]资金台帐!P529&amp;""</f>
      </c>
      <c r="Q529">
        <f>[1]资金台帐!Q529&amp;""</f>
      </c>
      <c r="T529">
        <f>[1]资金台帐!T529&amp;""</f>
      </c>
      <c r="U529">
        <f>[1]资金台帐!U529&amp;""</f>
      </c>
      <c r="W529">
        <f>[1]资金台帐!W529&amp;""</f>
      </c>
      <c r="X529">
        <f>[1]资金台帐!X529&amp;""</f>
      </c>
      <c r="AB529">
        <f>[1]资金台帐!AB529</f>
        <v>0</v>
      </c>
      <c r="AC529">
        <f>[1]资金台帐!AC529</f>
        <v>0</v>
      </c>
      <c r="AD529">
        <f>[1]资金台帐!AD529</f>
        <v>0</v>
      </c>
      <c r="AJ529">
        <f>[1]资金台帐!AJ529</f>
        <v>0</v>
      </c>
      <c r="AK529">
        <f>[1]资金台帐!AK529</f>
        <v>0</v>
      </c>
      <c r="BA529" s="22">
        <f t="shared" si="0"/>
      </c>
    </row>
    <row r="530">
      <c r="B530">
        <f>[1]资金台帐!B530&amp;""</f>
      </c>
      <c r="H530">
        <f>[1]资金台帐!H530&amp;""</f>
      </c>
      <c r="J530">
        <f>[1]资金台帐!J530&amp;""</f>
      </c>
      <c r="N530">
        <f>[1]资金台帐!N530</f>
      </c>
      <c r="O530">
        <f>[1]资金台帐!O530&amp;""</f>
      </c>
      <c r="P530">
        <f>[1]资金台帐!P530&amp;""</f>
      </c>
      <c r="Q530">
        <f>[1]资金台帐!Q530&amp;""</f>
      </c>
      <c r="T530">
        <f>[1]资金台帐!T530&amp;""</f>
      </c>
      <c r="U530">
        <f>[1]资金台帐!U530&amp;""</f>
      </c>
      <c r="W530">
        <f>[1]资金台帐!W530&amp;""</f>
      </c>
      <c r="X530">
        <f>[1]资金台帐!X530&amp;""</f>
      </c>
      <c r="AB530">
        <f>[1]资金台帐!AB530</f>
        <v>0</v>
      </c>
      <c r="AC530">
        <f>[1]资金台帐!AC530</f>
        <v>0</v>
      </c>
      <c r="AD530">
        <f>[1]资金台帐!AD530</f>
        <v>0</v>
      </c>
      <c r="AJ530">
        <f>[1]资金台帐!AJ530</f>
        <v>0</v>
      </c>
      <c r="AK530">
        <f>[1]资金台帐!AK530</f>
        <v>0</v>
      </c>
      <c r="BA530" s="22">
        <f t="shared" si="0"/>
      </c>
    </row>
    <row r="531">
      <c r="B531">
        <f>[1]资金台帐!B531&amp;""</f>
      </c>
      <c r="H531">
        <f>[1]资金台帐!H531&amp;""</f>
      </c>
      <c r="J531">
        <f>[1]资金台帐!J531&amp;""</f>
      </c>
      <c r="N531">
        <f>[1]资金台帐!N531</f>
      </c>
      <c r="O531">
        <f>[1]资金台帐!O531&amp;""</f>
      </c>
      <c r="P531">
        <f>[1]资金台帐!P531&amp;""</f>
      </c>
      <c r="Q531">
        <f>[1]资金台帐!Q531&amp;""</f>
      </c>
      <c r="T531">
        <f>[1]资金台帐!T531&amp;""</f>
      </c>
      <c r="U531">
        <f>[1]资金台帐!U531&amp;""</f>
      </c>
      <c r="W531">
        <f>[1]资金台帐!W531&amp;""</f>
      </c>
      <c r="X531">
        <f>[1]资金台帐!X531&amp;""</f>
      </c>
      <c r="AB531">
        <f>[1]资金台帐!AB531</f>
        <v>0</v>
      </c>
      <c r="AC531">
        <f>[1]资金台帐!AC531</f>
        <v>0</v>
      </c>
      <c r="AD531">
        <f>[1]资金台帐!AD531</f>
        <v>0</v>
      </c>
      <c r="AJ531">
        <f>[1]资金台帐!AJ531</f>
        <v>0</v>
      </c>
      <c r="AK531">
        <f>[1]资金台帐!AK531</f>
        <v>0</v>
      </c>
      <c r="BA531" s="22">
        <f t="shared" si="0"/>
      </c>
    </row>
    <row r="532">
      <c r="B532">
        <f>[1]资金台帐!B532&amp;""</f>
      </c>
      <c r="H532">
        <f>[1]资金台帐!H532&amp;""</f>
      </c>
      <c r="J532">
        <f>[1]资金台帐!J532&amp;""</f>
      </c>
      <c r="N532">
        <f>[1]资金台帐!N532</f>
      </c>
      <c r="O532">
        <f>[1]资金台帐!O532&amp;""</f>
      </c>
      <c r="P532">
        <f>[1]资金台帐!P532&amp;""</f>
      </c>
      <c r="Q532">
        <f>[1]资金台帐!Q532&amp;""</f>
      </c>
      <c r="T532">
        <f>[1]资金台帐!T532&amp;""</f>
      </c>
      <c r="U532">
        <f>[1]资金台帐!U532&amp;""</f>
      </c>
      <c r="W532">
        <f>[1]资金台帐!W532&amp;""</f>
      </c>
      <c r="X532">
        <f>[1]资金台帐!X532&amp;""</f>
      </c>
      <c r="AB532">
        <f>[1]资金台帐!AB532</f>
        <v>0</v>
      </c>
      <c r="AC532">
        <f>[1]资金台帐!AC532</f>
        <v>0</v>
      </c>
      <c r="AD532">
        <f>[1]资金台帐!AD532</f>
        <v>0</v>
      </c>
      <c r="AJ532">
        <f>[1]资金台帐!AJ532</f>
        <v>0</v>
      </c>
      <c r="AK532">
        <f>[1]资金台帐!AK532</f>
        <v>0</v>
      </c>
      <c r="BA532" s="22">
        <f t="shared" si="0"/>
      </c>
    </row>
    <row r="533">
      <c r="B533">
        <f>[1]资金台帐!B533&amp;""</f>
      </c>
      <c r="H533">
        <f>[1]资金台帐!H533&amp;""</f>
      </c>
      <c r="J533">
        <f>[1]资金台帐!J533&amp;""</f>
      </c>
      <c r="N533">
        <f>[1]资金台帐!N533</f>
      </c>
      <c r="O533">
        <f>[1]资金台帐!O533&amp;""</f>
      </c>
      <c r="P533">
        <f>[1]资金台帐!P533&amp;""</f>
      </c>
      <c r="Q533">
        <f>[1]资金台帐!Q533&amp;""</f>
      </c>
      <c r="T533">
        <f>[1]资金台帐!T533&amp;""</f>
      </c>
      <c r="U533">
        <f>[1]资金台帐!U533&amp;""</f>
      </c>
      <c r="W533">
        <f>[1]资金台帐!W533&amp;""</f>
      </c>
      <c r="X533">
        <f>[1]资金台帐!X533&amp;""</f>
      </c>
      <c r="AB533">
        <f>[1]资金台帐!AB533</f>
        <v>0</v>
      </c>
      <c r="AC533">
        <f>[1]资金台帐!AC533</f>
        <v>0</v>
      </c>
      <c r="AD533">
        <f>[1]资金台帐!AD533</f>
        <v>0</v>
      </c>
      <c r="AJ533">
        <f>[1]资金台帐!AJ533</f>
        <v>0</v>
      </c>
      <c r="AK533">
        <f>[1]资金台帐!AK533</f>
        <v>0</v>
      </c>
      <c r="BA533" s="22">
        <f t="shared" si="0"/>
      </c>
    </row>
    <row r="534">
      <c r="B534">
        <f>[1]资金台帐!B534&amp;""</f>
      </c>
      <c r="H534">
        <f>[1]资金台帐!H534&amp;""</f>
      </c>
      <c r="J534">
        <f>[1]资金台帐!J534&amp;""</f>
      </c>
      <c r="N534">
        <f>[1]资金台帐!N534</f>
      </c>
      <c r="O534">
        <f>[1]资金台帐!O534&amp;""</f>
      </c>
      <c r="P534">
        <f>[1]资金台帐!P534&amp;""</f>
      </c>
      <c r="Q534">
        <f>[1]资金台帐!Q534&amp;""</f>
      </c>
      <c r="T534">
        <f>[1]资金台帐!T534&amp;""</f>
      </c>
      <c r="U534">
        <f>[1]资金台帐!U534&amp;""</f>
      </c>
      <c r="W534">
        <f>[1]资金台帐!W534&amp;""</f>
      </c>
      <c r="X534">
        <f>[1]资金台帐!X534&amp;""</f>
      </c>
      <c r="AB534">
        <f>[1]资金台帐!AB534</f>
        <v>0</v>
      </c>
      <c r="AC534">
        <f>[1]资金台帐!AC534</f>
        <v>0</v>
      </c>
      <c r="AD534">
        <f>[1]资金台帐!AD534</f>
        <v>0</v>
      </c>
      <c r="AJ534">
        <f>[1]资金台帐!AJ534</f>
        <v>0</v>
      </c>
      <c r="AK534">
        <f>[1]资金台帐!AK534</f>
        <v>0</v>
      </c>
      <c r="BA534" s="22">
        <f t="shared" si="0"/>
      </c>
    </row>
    <row r="535">
      <c r="B535">
        <f>[1]资金台帐!B535&amp;""</f>
      </c>
      <c r="H535">
        <f>[1]资金台帐!H535&amp;""</f>
      </c>
      <c r="J535">
        <f>[1]资金台帐!J535&amp;""</f>
      </c>
      <c r="N535">
        <f>[1]资金台帐!N535</f>
      </c>
      <c r="O535">
        <f>[1]资金台帐!O535&amp;""</f>
      </c>
      <c r="P535">
        <f>[1]资金台帐!P535&amp;""</f>
      </c>
      <c r="Q535">
        <f>[1]资金台帐!Q535&amp;""</f>
      </c>
      <c r="T535">
        <f>[1]资金台帐!T535&amp;""</f>
      </c>
      <c r="U535">
        <f>[1]资金台帐!U535&amp;""</f>
      </c>
      <c r="W535">
        <f>[1]资金台帐!W535&amp;""</f>
      </c>
      <c r="X535">
        <f>[1]资金台帐!X535&amp;""</f>
      </c>
      <c r="AB535">
        <f>[1]资金台帐!AB535</f>
        <v>0</v>
      </c>
      <c r="AC535">
        <f>[1]资金台帐!AC535</f>
        <v>0</v>
      </c>
      <c r="AD535">
        <f>[1]资金台帐!AD535</f>
        <v>0</v>
      </c>
      <c r="AJ535">
        <f>[1]资金台帐!AJ535</f>
        <v>0</v>
      </c>
      <c r="AK535">
        <f>[1]资金台帐!AK535</f>
        <v>0</v>
      </c>
      <c r="BA535" s="22">
        <f t="shared" si="0"/>
      </c>
    </row>
    <row r="536">
      <c r="B536">
        <f>[1]资金台帐!B536&amp;""</f>
      </c>
      <c r="H536">
        <f>[1]资金台帐!H536&amp;""</f>
      </c>
      <c r="J536">
        <f>[1]资金台帐!J536&amp;""</f>
      </c>
      <c r="N536">
        <f>[1]资金台帐!N536</f>
      </c>
      <c r="O536">
        <f>[1]资金台帐!O536&amp;""</f>
      </c>
      <c r="P536">
        <f>[1]资金台帐!P536&amp;""</f>
      </c>
      <c r="Q536">
        <f>[1]资金台帐!Q536&amp;""</f>
      </c>
      <c r="T536">
        <f>[1]资金台帐!T536&amp;""</f>
      </c>
      <c r="U536">
        <f>[1]资金台帐!U536&amp;""</f>
      </c>
      <c r="W536">
        <f>[1]资金台帐!W536&amp;""</f>
      </c>
      <c r="X536">
        <f>[1]资金台帐!X536&amp;""</f>
      </c>
      <c r="AB536">
        <f>[1]资金台帐!AB536</f>
        <v>0</v>
      </c>
      <c r="AC536">
        <f>[1]资金台帐!AC536</f>
        <v>0</v>
      </c>
      <c r="AD536">
        <f>[1]资金台帐!AD536</f>
        <v>0</v>
      </c>
      <c r="AJ536">
        <f>[1]资金台帐!AJ536</f>
        <v>0</v>
      </c>
      <c r="AK536">
        <f>[1]资金台帐!AK536</f>
        <v>0</v>
      </c>
      <c r="BA536" s="22">
        <f t="shared" si="0"/>
      </c>
    </row>
    <row r="537">
      <c r="B537">
        <f>[1]资金台帐!B537&amp;""</f>
      </c>
      <c r="H537">
        <f>[1]资金台帐!H537&amp;""</f>
      </c>
      <c r="J537">
        <f>[1]资金台帐!J537&amp;""</f>
      </c>
      <c r="N537">
        <f>[1]资金台帐!N537</f>
      </c>
      <c r="O537">
        <f>[1]资金台帐!O537&amp;""</f>
      </c>
      <c r="P537">
        <f>[1]资金台帐!P537&amp;""</f>
      </c>
      <c r="Q537">
        <f>[1]资金台帐!Q537&amp;""</f>
      </c>
      <c r="T537">
        <f>[1]资金台帐!T537&amp;""</f>
      </c>
      <c r="U537">
        <f>[1]资金台帐!U537&amp;""</f>
      </c>
      <c r="W537">
        <f>[1]资金台帐!W537&amp;""</f>
      </c>
      <c r="X537">
        <f>[1]资金台帐!X537&amp;""</f>
      </c>
      <c r="AB537">
        <f>[1]资金台帐!AB537</f>
        <v>0</v>
      </c>
      <c r="AC537">
        <f>[1]资金台帐!AC537</f>
        <v>0</v>
      </c>
      <c r="AD537">
        <f>[1]资金台帐!AD537</f>
        <v>0</v>
      </c>
      <c r="AJ537">
        <f>[1]资金台帐!AJ537</f>
        <v>0</v>
      </c>
      <c r="AK537">
        <f>[1]资金台帐!AK537</f>
        <v>0</v>
      </c>
      <c r="BA537" s="22">
        <f t="shared" si="0"/>
      </c>
    </row>
    <row r="538">
      <c r="B538">
        <f>[1]资金台帐!B538&amp;""</f>
      </c>
      <c r="H538">
        <f>[1]资金台帐!H538&amp;""</f>
      </c>
      <c r="J538">
        <f>[1]资金台帐!J538&amp;""</f>
      </c>
      <c r="N538">
        <f>[1]资金台帐!N538</f>
      </c>
      <c r="O538">
        <f>[1]资金台帐!O538&amp;""</f>
      </c>
      <c r="P538">
        <f>[1]资金台帐!P538&amp;""</f>
      </c>
      <c r="Q538">
        <f>[1]资金台帐!Q538&amp;""</f>
      </c>
      <c r="T538">
        <f>[1]资金台帐!T538&amp;""</f>
      </c>
      <c r="U538">
        <f>[1]资金台帐!U538&amp;""</f>
      </c>
      <c r="W538">
        <f>[1]资金台帐!W538&amp;""</f>
      </c>
      <c r="X538">
        <f>[1]资金台帐!X538&amp;""</f>
      </c>
      <c r="AB538">
        <f>[1]资金台帐!AB538</f>
        <v>0</v>
      </c>
      <c r="AC538">
        <f>[1]资金台帐!AC538</f>
        <v>0</v>
      </c>
      <c r="AD538">
        <f>[1]资金台帐!AD538</f>
        <v>0</v>
      </c>
      <c r="AJ538">
        <f>[1]资金台帐!AJ538</f>
        <v>0</v>
      </c>
      <c r="AK538">
        <f>[1]资金台帐!AK538</f>
        <v>0</v>
      </c>
      <c r="BA538" s="22">
        <f t="shared" si="0"/>
      </c>
    </row>
    <row r="539">
      <c r="B539">
        <f>[1]资金台帐!B539&amp;""</f>
      </c>
      <c r="H539">
        <f>[1]资金台帐!H539&amp;""</f>
      </c>
      <c r="J539">
        <f>[1]资金台帐!J539&amp;""</f>
      </c>
      <c r="N539">
        <f>[1]资金台帐!N539</f>
      </c>
      <c r="O539">
        <f>[1]资金台帐!O539&amp;""</f>
      </c>
      <c r="P539">
        <f>[1]资金台帐!P539&amp;""</f>
      </c>
      <c r="Q539">
        <f>[1]资金台帐!Q539&amp;""</f>
      </c>
      <c r="T539">
        <f>[1]资金台帐!T539&amp;""</f>
      </c>
      <c r="U539">
        <f>[1]资金台帐!U539&amp;""</f>
      </c>
      <c r="W539">
        <f>[1]资金台帐!W539&amp;""</f>
      </c>
      <c r="X539">
        <f>[1]资金台帐!X539&amp;""</f>
      </c>
      <c r="AB539">
        <f>[1]资金台帐!AB539</f>
        <v>0</v>
      </c>
      <c r="AC539">
        <f>[1]资金台帐!AC539</f>
        <v>0</v>
      </c>
      <c r="AD539">
        <f>[1]资金台帐!AD539</f>
        <v>0</v>
      </c>
      <c r="AJ539">
        <f>[1]资金台帐!AJ539</f>
        <v>0</v>
      </c>
      <c r="AK539">
        <f>[1]资金台帐!AK539</f>
        <v>0</v>
      </c>
      <c r="BA539" s="22">
        <f t="shared" si="0"/>
      </c>
    </row>
    <row r="540">
      <c r="B540">
        <f>[1]资金台帐!B540&amp;""</f>
      </c>
      <c r="H540">
        <f>[1]资金台帐!H540&amp;""</f>
      </c>
      <c r="J540">
        <f>[1]资金台帐!J540&amp;""</f>
      </c>
      <c r="N540">
        <f>[1]资金台帐!N540</f>
      </c>
      <c r="O540">
        <f>[1]资金台帐!O540&amp;""</f>
      </c>
      <c r="P540">
        <f>[1]资金台帐!P540&amp;""</f>
      </c>
      <c r="Q540">
        <f>[1]资金台帐!Q540&amp;""</f>
      </c>
      <c r="T540">
        <f>[1]资金台帐!T540&amp;""</f>
      </c>
      <c r="U540">
        <f>[1]资金台帐!U540&amp;""</f>
      </c>
      <c r="W540">
        <f>[1]资金台帐!W540&amp;""</f>
      </c>
      <c r="X540">
        <f>[1]资金台帐!X540&amp;""</f>
      </c>
      <c r="AB540">
        <f>[1]资金台帐!AB540</f>
        <v>0</v>
      </c>
      <c r="AC540">
        <f>[1]资金台帐!AC540</f>
        <v>0</v>
      </c>
      <c r="AD540">
        <f>[1]资金台帐!AD540</f>
        <v>0</v>
      </c>
      <c r="AJ540">
        <f>[1]资金台帐!AJ540</f>
        <v>0</v>
      </c>
      <c r="AK540">
        <f>[1]资金台帐!AK540</f>
        <v>0</v>
      </c>
      <c r="BA540" s="22">
        <f t="shared" si="0"/>
      </c>
    </row>
    <row r="541">
      <c r="B541">
        <f>[1]资金台帐!B541&amp;""</f>
      </c>
      <c r="H541">
        <f>[1]资金台帐!H541&amp;""</f>
      </c>
      <c r="J541">
        <f>[1]资金台帐!J541&amp;""</f>
      </c>
      <c r="N541">
        <f>[1]资金台帐!N541</f>
      </c>
      <c r="O541">
        <f>[1]资金台帐!O541&amp;""</f>
      </c>
      <c r="P541">
        <f>[1]资金台帐!P541&amp;""</f>
      </c>
      <c r="Q541">
        <f>[1]资金台帐!Q541&amp;""</f>
      </c>
      <c r="T541">
        <f>[1]资金台帐!T541&amp;""</f>
      </c>
      <c r="U541">
        <f>[1]资金台帐!U541&amp;""</f>
      </c>
      <c r="W541">
        <f>[1]资金台帐!W541&amp;""</f>
      </c>
      <c r="X541">
        <f>[1]资金台帐!X541&amp;""</f>
      </c>
      <c r="AB541">
        <f>[1]资金台帐!AB541</f>
        <v>0</v>
      </c>
      <c r="AC541">
        <f>[1]资金台帐!AC541</f>
        <v>0</v>
      </c>
      <c r="AD541">
        <f>[1]资金台帐!AD541</f>
        <v>0</v>
      </c>
      <c r="AJ541">
        <f>[1]资金台帐!AJ541</f>
        <v>0</v>
      </c>
      <c r="AK541">
        <f>[1]资金台帐!AK541</f>
        <v>0</v>
      </c>
      <c r="BA541" s="22">
        <f t="shared" si="0"/>
      </c>
    </row>
    <row r="542">
      <c r="B542">
        <f>[1]资金台帐!B542&amp;""</f>
      </c>
      <c r="H542">
        <f>[1]资金台帐!H542&amp;""</f>
      </c>
      <c r="J542">
        <f>[1]资金台帐!J542&amp;""</f>
      </c>
      <c r="N542">
        <f>[1]资金台帐!N542</f>
      </c>
      <c r="O542">
        <f>[1]资金台帐!O542&amp;""</f>
      </c>
      <c r="P542">
        <f>[1]资金台帐!P542&amp;""</f>
      </c>
      <c r="Q542">
        <f>[1]资金台帐!Q542&amp;""</f>
      </c>
      <c r="T542">
        <f>[1]资金台帐!T542&amp;""</f>
      </c>
      <c r="U542">
        <f>[1]资金台帐!U542&amp;""</f>
      </c>
      <c r="W542">
        <f>[1]资金台帐!W542&amp;""</f>
      </c>
      <c r="X542">
        <f>[1]资金台帐!X542&amp;""</f>
      </c>
      <c r="AB542">
        <f>[1]资金台帐!AB542</f>
        <v>0</v>
      </c>
      <c r="AC542">
        <f>[1]资金台帐!AC542</f>
        <v>0</v>
      </c>
      <c r="AD542">
        <f>[1]资金台帐!AD542</f>
        <v>0</v>
      </c>
      <c r="AJ542">
        <f>[1]资金台帐!AJ542</f>
        <v>0</v>
      </c>
      <c r="AK542">
        <f>[1]资金台帐!AK542</f>
        <v>0</v>
      </c>
      <c r="BA542" s="22">
        <f t="shared" si="0"/>
      </c>
    </row>
    <row r="543">
      <c r="B543">
        <f>[1]资金台帐!B543&amp;""</f>
      </c>
      <c r="H543">
        <f>[1]资金台帐!H543&amp;""</f>
      </c>
      <c r="J543">
        <f>[1]资金台帐!J543&amp;""</f>
      </c>
      <c r="N543">
        <f>[1]资金台帐!N543</f>
      </c>
      <c r="O543">
        <f>[1]资金台帐!O543&amp;""</f>
      </c>
      <c r="P543">
        <f>[1]资金台帐!P543&amp;""</f>
      </c>
      <c r="Q543">
        <f>[1]资金台帐!Q543&amp;""</f>
      </c>
      <c r="T543">
        <f>[1]资金台帐!T543&amp;""</f>
      </c>
      <c r="U543">
        <f>[1]资金台帐!U543&amp;""</f>
      </c>
      <c r="W543">
        <f>[1]资金台帐!W543&amp;""</f>
      </c>
      <c r="X543">
        <f>[1]资金台帐!X543&amp;""</f>
      </c>
      <c r="AB543">
        <f>[1]资金台帐!AB543</f>
        <v>0</v>
      </c>
      <c r="AC543">
        <f>[1]资金台帐!AC543</f>
        <v>0</v>
      </c>
      <c r="AD543">
        <f>[1]资金台帐!AD543</f>
        <v>0</v>
      </c>
      <c r="AJ543">
        <f>[1]资金台帐!AJ543</f>
        <v>0</v>
      </c>
      <c r="AK543">
        <f>[1]资金台帐!AK543</f>
        <v>0</v>
      </c>
      <c r="BA543" s="22">
        <f t="shared" si="0"/>
      </c>
    </row>
    <row r="544">
      <c r="B544">
        <f>[1]资金台帐!B544&amp;""</f>
      </c>
      <c r="H544">
        <f>[1]资金台帐!H544&amp;""</f>
      </c>
      <c r="J544">
        <f>[1]资金台帐!J544&amp;""</f>
      </c>
      <c r="N544">
        <f>[1]资金台帐!N544</f>
      </c>
      <c r="O544">
        <f>[1]资金台帐!O544&amp;""</f>
      </c>
      <c r="P544">
        <f>[1]资金台帐!P544&amp;""</f>
      </c>
      <c r="Q544">
        <f>[1]资金台帐!Q544&amp;""</f>
      </c>
      <c r="T544">
        <f>[1]资金台帐!T544&amp;""</f>
      </c>
      <c r="U544">
        <f>[1]资金台帐!U544&amp;""</f>
      </c>
      <c r="W544">
        <f>[1]资金台帐!W544&amp;""</f>
      </c>
      <c r="X544">
        <f>[1]资金台帐!X544&amp;""</f>
      </c>
      <c r="AB544">
        <f>[1]资金台帐!AB544</f>
        <v>0</v>
      </c>
      <c r="AC544">
        <f>[1]资金台帐!AC544</f>
        <v>0</v>
      </c>
      <c r="AD544">
        <f>[1]资金台帐!AD544</f>
        <v>0</v>
      </c>
      <c r="AJ544">
        <f>[1]资金台帐!AJ544</f>
        <v>0</v>
      </c>
      <c r="AK544">
        <f>[1]资金台帐!AK544</f>
        <v>0</v>
      </c>
      <c r="BA544" s="22">
        <f t="shared" si="0"/>
      </c>
    </row>
    <row r="545">
      <c r="B545">
        <f>[1]资金台帐!B545&amp;""</f>
      </c>
      <c r="H545">
        <f>[1]资金台帐!H545&amp;""</f>
      </c>
      <c r="J545">
        <f>[1]资金台帐!J545&amp;""</f>
      </c>
      <c r="N545">
        <f>[1]资金台帐!N545</f>
      </c>
      <c r="O545">
        <f>[1]资金台帐!O545&amp;""</f>
      </c>
      <c r="P545">
        <f>[1]资金台帐!P545&amp;""</f>
      </c>
      <c r="Q545">
        <f>[1]资金台帐!Q545&amp;""</f>
      </c>
      <c r="T545">
        <f>[1]资金台帐!T545&amp;""</f>
      </c>
      <c r="U545">
        <f>[1]资金台帐!U545&amp;""</f>
      </c>
      <c r="W545">
        <f>[1]资金台帐!W545&amp;""</f>
      </c>
      <c r="X545">
        <f>[1]资金台帐!X545&amp;""</f>
      </c>
      <c r="AB545">
        <f>[1]资金台帐!AB545</f>
        <v>0</v>
      </c>
      <c r="AC545">
        <f>[1]资金台帐!AC545</f>
        <v>0</v>
      </c>
      <c r="AD545">
        <f>[1]资金台帐!AD545</f>
        <v>0</v>
      </c>
      <c r="AJ545">
        <f>[1]资金台帐!AJ545</f>
        <v>0</v>
      </c>
      <c r="AK545">
        <f>[1]资金台帐!AK545</f>
        <v>0</v>
      </c>
      <c r="BA545" s="22">
        <f t="shared" si="0"/>
      </c>
    </row>
    <row r="546">
      <c r="B546">
        <f>[1]资金台帐!B546&amp;""</f>
      </c>
      <c r="H546">
        <f>[1]资金台帐!H546&amp;""</f>
      </c>
      <c r="J546">
        <f>[1]资金台帐!J546&amp;""</f>
      </c>
      <c r="N546">
        <f>[1]资金台帐!N546</f>
      </c>
      <c r="O546">
        <f>[1]资金台帐!O546&amp;""</f>
      </c>
      <c r="P546">
        <f>[1]资金台帐!P546&amp;""</f>
      </c>
      <c r="Q546">
        <f>[1]资金台帐!Q546&amp;""</f>
      </c>
      <c r="T546">
        <f>[1]资金台帐!T546&amp;""</f>
      </c>
      <c r="U546">
        <f>[1]资金台帐!U546&amp;""</f>
      </c>
      <c r="W546">
        <f>[1]资金台帐!W546&amp;""</f>
      </c>
      <c r="X546">
        <f>[1]资金台帐!X546&amp;""</f>
      </c>
      <c r="AB546">
        <f>[1]资金台帐!AB546</f>
        <v>0</v>
      </c>
      <c r="AC546">
        <f>[1]资金台帐!AC546</f>
        <v>0</v>
      </c>
      <c r="AD546">
        <f>[1]资金台帐!AD546</f>
        <v>0</v>
      </c>
      <c r="AJ546">
        <f>[1]资金台帐!AJ546</f>
        <v>0</v>
      </c>
      <c r="AK546">
        <f>[1]资金台帐!AK546</f>
        <v>0</v>
      </c>
      <c r="BA546" s="22">
        <f t="shared" si="0"/>
      </c>
    </row>
    <row r="547">
      <c r="B547">
        <f>[1]资金台帐!B547&amp;""</f>
      </c>
      <c r="H547">
        <f>[1]资金台帐!H547&amp;""</f>
      </c>
      <c r="J547">
        <f>[1]资金台帐!J547&amp;""</f>
      </c>
      <c r="N547">
        <f>[1]资金台帐!N547</f>
      </c>
      <c r="O547">
        <f>[1]资金台帐!O547&amp;""</f>
      </c>
      <c r="P547">
        <f>[1]资金台帐!P547&amp;""</f>
      </c>
      <c r="Q547">
        <f>[1]资金台帐!Q547&amp;""</f>
      </c>
      <c r="T547">
        <f>[1]资金台帐!T547&amp;""</f>
      </c>
      <c r="U547">
        <f>[1]资金台帐!U547&amp;""</f>
      </c>
      <c r="W547">
        <f>[1]资金台帐!W547&amp;""</f>
      </c>
      <c r="X547">
        <f>[1]资金台帐!X547&amp;""</f>
      </c>
      <c r="AB547">
        <f>[1]资金台帐!AB547</f>
        <v>0</v>
      </c>
      <c r="AC547">
        <f>[1]资金台帐!AC547</f>
        <v>0</v>
      </c>
      <c r="AD547">
        <f>[1]资金台帐!AD547</f>
        <v>0</v>
      </c>
      <c r="AJ547">
        <f>[1]资金台帐!AJ547</f>
        <v>0</v>
      </c>
      <c r="AK547">
        <f>[1]资金台帐!AK547</f>
        <v>0</v>
      </c>
      <c r="BA547" s="22">
        <f t="shared" si="0"/>
      </c>
    </row>
    <row r="548">
      <c r="B548">
        <f>[1]资金台帐!B548&amp;""</f>
      </c>
      <c r="H548">
        <f>[1]资金台帐!H548&amp;""</f>
      </c>
      <c r="J548">
        <f>[1]资金台帐!J548&amp;""</f>
      </c>
      <c r="N548">
        <f>[1]资金台帐!N548</f>
      </c>
      <c r="O548">
        <f>[1]资金台帐!O548&amp;""</f>
      </c>
      <c r="P548">
        <f>[1]资金台帐!P548&amp;""</f>
      </c>
      <c r="Q548">
        <f>[1]资金台帐!Q548&amp;""</f>
      </c>
      <c r="T548">
        <f>[1]资金台帐!T548&amp;""</f>
      </c>
      <c r="U548">
        <f>[1]资金台帐!U548&amp;""</f>
      </c>
      <c r="W548">
        <f>[1]资金台帐!W548&amp;""</f>
      </c>
      <c r="X548">
        <f>[1]资金台帐!X548&amp;""</f>
      </c>
      <c r="AB548">
        <f>[1]资金台帐!AB548</f>
        <v>0</v>
      </c>
      <c r="AC548">
        <f>[1]资金台帐!AC548</f>
        <v>0</v>
      </c>
      <c r="AD548">
        <f>[1]资金台帐!AD548</f>
        <v>0</v>
      </c>
      <c r="AJ548">
        <f>[1]资金台帐!AJ548</f>
        <v>0</v>
      </c>
      <c r="AK548">
        <f>[1]资金台帐!AK548</f>
        <v>0</v>
      </c>
      <c r="BA548" s="22">
        <f t="shared" si="0"/>
      </c>
    </row>
    <row r="549">
      <c r="B549">
        <f>[1]资金台帐!B549&amp;""</f>
      </c>
      <c r="H549">
        <f>[1]资金台帐!H549&amp;""</f>
      </c>
      <c r="J549">
        <f>[1]资金台帐!J549&amp;""</f>
      </c>
      <c r="N549">
        <f>[1]资金台帐!N549</f>
      </c>
      <c r="O549">
        <f>[1]资金台帐!O549&amp;""</f>
      </c>
      <c r="P549">
        <f>[1]资金台帐!P549&amp;""</f>
      </c>
      <c r="Q549">
        <f>[1]资金台帐!Q549&amp;""</f>
      </c>
      <c r="T549">
        <f>[1]资金台帐!T549&amp;""</f>
      </c>
      <c r="U549">
        <f>[1]资金台帐!U549&amp;""</f>
      </c>
      <c r="W549">
        <f>[1]资金台帐!W549&amp;""</f>
      </c>
      <c r="X549">
        <f>[1]资金台帐!X549&amp;""</f>
      </c>
      <c r="AB549">
        <f>[1]资金台帐!AB549</f>
        <v>0</v>
      </c>
      <c r="AC549">
        <f>[1]资金台帐!AC549</f>
        <v>0</v>
      </c>
      <c r="AD549">
        <f>[1]资金台帐!AD549</f>
        <v>0</v>
      </c>
      <c r="AJ549">
        <f>[1]资金台帐!AJ549</f>
        <v>0</v>
      </c>
      <c r="AK549">
        <f>[1]资金台帐!AK549</f>
        <v>0</v>
      </c>
      <c r="BA549" s="22">
        <f t="shared" si="0"/>
      </c>
    </row>
    <row r="550">
      <c r="B550">
        <f>[1]资金台帐!B550&amp;""</f>
      </c>
      <c r="H550">
        <f>[1]资金台帐!H550&amp;""</f>
      </c>
      <c r="J550">
        <f>[1]资金台帐!J550&amp;""</f>
      </c>
      <c r="N550">
        <f>[1]资金台帐!N550</f>
      </c>
      <c r="O550">
        <f>[1]资金台帐!O550&amp;""</f>
      </c>
      <c r="P550">
        <f>[1]资金台帐!P550&amp;""</f>
      </c>
      <c r="Q550">
        <f>[1]资金台帐!Q550&amp;""</f>
      </c>
      <c r="T550">
        <f>[1]资金台帐!T550&amp;""</f>
      </c>
      <c r="U550">
        <f>[1]资金台帐!U550&amp;""</f>
      </c>
      <c r="W550">
        <f>[1]资金台帐!W550&amp;""</f>
      </c>
      <c r="X550">
        <f>[1]资金台帐!X550&amp;""</f>
      </c>
      <c r="AB550">
        <f>[1]资金台帐!AB550</f>
        <v>0</v>
      </c>
      <c r="AC550">
        <f>[1]资金台帐!AC550</f>
        <v>0</v>
      </c>
      <c r="AD550">
        <f>[1]资金台帐!AD550</f>
        <v>0</v>
      </c>
      <c r="AJ550">
        <f>[1]资金台帐!AJ550</f>
        <v>0</v>
      </c>
      <c r="AK550">
        <f>[1]资金台帐!AK550</f>
        <v>0</v>
      </c>
      <c r="BA550" s="22">
        <f t="shared" si="0"/>
      </c>
    </row>
    <row r="551">
      <c r="B551">
        <f>[1]资金台帐!B551&amp;""</f>
      </c>
      <c r="H551">
        <f>[1]资金台帐!H551&amp;""</f>
      </c>
      <c r="J551">
        <f>[1]资金台帐!J551&amp;""</f>
      </c>
      <c r="N551">
        <f>[1]资金台帐!N551</f>
      </c>
      <c r="O551">
        <f>[1]资金台帐!O551&amp;""</f>
      </c>
      <c r="P551">
        <f>[1]资金台帐!P551&amp;""</f>
      </c>
      <c r="Q551">
        <f>[1]资金台帐!Q551&amp;""</f>
      </c>
      <c r="T551">
        <f>[1]资金台帐!T551&amp;""</f>
      </c>
      <c r="U551">
        <f>[1]资金台帐!U551&amp;""</f>
      </c>
      <c r="W551">
        <f>[1]资金台帐!W551&amp;""</f>
      </c>
      <c r="X551">
        <f>[1]资金台帐!X551&amp;""</f>
      </c>
      <c r="AB551">
        <f>[1]资金台帐!AB551</f>
        <v>0</v>
      </c>
      <c r="AC551">
        <f>[1]资金台帐!AC551</f>
        <v>0</v>
      </c>
      <c r="AD551">
        <f>[1]资金台帐!AD551</f>
        <v>0</v>
      </c>
      <c r="AJ551">
        <f>[1]资金台帐!AJ551</f>
        <v>0</v>
      </c>
      <c r="AK551">
        <f>[1]资金台帐!AK551</f>
        <v>0</v>
      </c>
      <c r="BA551" s="22">
        <f t="shared" si="0"/>
      </c>
    </row>
    <row r="552">
      <c r="B552">
        <f>[1]资金台帐!B552&amp;""</f>
      </c>
      <c r="H552">
        <f>[1]资金台帐!H552&amp;""</f>
      </c>
      <c r="J552">
        <f>[1]资金台帐!J552&amp;""</f>
      </c>
      <c r="N552">
        <f>[1]资金台帐!N552</f>
      </c>
      <c r="O552">
        <f>[1]资金台帐!O552&amp;""</f>
      </c>
      <c r="P552">
        <f>[1]资金台帐!P552&amp;""</f>
      </c>
      <c r="Q552">
        <f>[1]资金台帐!Q552&amp;""</f>
      </c>
      <c r="T552">
        <f>[1]资金台帐!T552&amp;""</f>
      </c>
      <c r="U552">
        <f>[1]资金台帐!U552&amp;""</f>
      </c>
      <c r="W552">
        <f>[1]资金台帐!W552&amp;""</f>
      </c>
      <c r="X552">
        <f>[1]资金台帐!X552&amp;""</f>
      </c>
      <c r="AB552">
        <f>[1]资金台帐!AB552</f>
        <v>0</v>
      </c>
      <c r="AC552">
        <f>[1]资金台帐!AC552</f>
        <v>0</v>
      </c>
      <c r="AD552">
        <f>[1]资金台帐!AD552</f>
        <v>0</v>
      </c>
      <c r="AJ552">
        <f>[1]资金台帐!AJ552</f>
        <v>0</v>
      </c>
      <c r="AK552">
        <f>[1]资金台帐!AK552</f>
        <v>0</v>
      </c>
      <c r="BA552" s="22">
        <f t="shared" si="0"/>
      </c>
    </row>
    <row r="553">
      <c r="B553">
        <f>[1]资金台帐!B553&amp;""</f>
      </c>
      <c r="H553">
        <f>[1]资金台帐!H553&amp;""</f>
      </c>
      <c r="J553">
        <f>[1]资金台帐!J553&amp;""</f>
      </c>
      <c r="N553">
        <f>[1]资金台帐!N553</f>
      </c>
      <c r="O553">
        <f>[1]资金台帐!O553&amp;""</f>
      </c>
      <c r="P553">
        <f>[1]资金台帐!P553&amp;""</f>
      </c>
      <c r="Q553">
        <f>[1]资金台帐!Q553&amp;""</f>
      </c>
      <c r="T553">
        <f>[1]资金台帐!T553&amp;""</f>
      </c>
      <c r="U553">
        <f>[1]资金台帐!U553&amp;""</f>
      </c>
      <c r="W553">
        <f>[1]资金台帐!W553&amp;""</f>
      </c>
      <c r="X553">
        <f>[1]资金台帐!X553&amp;""</f>
      </c>
      <c r="AB553">
        <f>[1]资金台帐!AB553</f>
        <v>0</v>
      </c>
      <c r="AC553">
        <f>[1]资金台帐!AC553</f>
        <v>0</v>
      </c>
      <c r="AD553">
        <f>[1]资金台帐!AD553</f>
        <v>0</v>
      </c>
      <c r="AJ553">
        <f>[1]资金台帐!AJ553</f>
        <v>0</v>
      </c>
      <c r="AK553">
        <f>[1]资金台帐!AK553</f>
        <v>0</v>
      </c>
      <c r="BA553" s="22">
        <f t="shared" si="0"/>
      </c>
    </row>
    <row r="554">
      <c r="B554">
        <f>[1]资金台帐!B554&amp;""</f>
      </c>
      <c r="H554">
        <f>[1]资金台帐!H554&amp;""</f>
      </c>
      <c r="J554">
        <f>[1]资金台帐!J554&amp;""</f>
      </c>
      <c r="N554">
        <f>[1]资金台帐!N554</f>
      </c>
      <c r="O554">
        <f>[1]资金台帐!O554&amp;""</f>
      </c>
      <c r="P554">
        <f>[1]资金台帐!P554&amp;""</f>
      </c>
      <c r="Q554">
        <f>[1]资金台帐!Q554&amp;""</f>
      </c>
      <c r="T554">
        <f>[1]资金台帐!T554&amp;""</f>
      </c>
      <c r="U554">
        <f>[1]资金台帐!U554&amp;""</f>
      </c>
      <c r="W554">
        <f>[1]资金台帐!W554&amp;""</f>
      </c>
      <c r="X554">
        <f>[1]资金台帐!X554&amp;""</f>
      </c>
      <c r="AB554">
        <f>[1]资金台帐!AB554</f>
        <v>0</v>
      </c>
      <c r="AC554">
        <f>[1]资金台帐!AC554</f>
        <v>0</v>
      </c>
      <c r="AD554">
        <f>[1]资金台帐!AD554</f>
        <v>0</v>
      </c>
      <c r="AJ554">
        <f>[1]资金台帐!AJ554</f>
        <v>0</v>
      </c>
      <c r="AK554">
        <f>[1]资金台帐!AK554</f>
        <v>0</v>
      </c>
      <c r="BA554" s="22">
        <f t="shared" si="0"/>
      </c>
    </row>
    <row r="555">
      <c r="B555">
        <f>[1]资金台帐!B555&amp;""</f>
      </c>
      <c r="H555">
        <f>[1]资金台帐!H555&amp;""</f>
      </c>
      <c r="J555">
        <f>[1]资金台帐!J555&amp;""</f>
      </c>
      <c r="N555">
        <f>[1]资金台帐!N555</f>
      </c>
      <c r="O555">
        <f>[1]资金台帐!O555&amp;""</f>
      </c>
      <c r="P555">
        <f>[1]资金台帐!P555&amp;""</f>
      </c>
      <c r="Q555">
        <f>[1]资金台帐!Q555&amp;""</f>
      </c>
      <c r="T555">
        <f>[1]资金台帐!T555&amp;""</f>
      </c>
      <c r="U555">
        <f>[1]资金台帐!U555&amp;""</f>
      </c>
      <c r="W555">
        <f>[1]资金台帐!W555&amp;""</f>
      </c>
      <c r="X555">
        <f>[1]资金台帐!X555&amp;""</f>
      </c>
      <c r="AB555">
        <f>[1]资金台帐!AB555</f>
        <v>0</v>
      </c>
      <c r="AC555">
        <f>[1]资金台帐!AC555</f>
        <v>0</v>
      </c>
      <c r="AD555">
        <f>[1]资金台帐!AD555</f>
        <v>0</v>
      </c>
      <c r="AJ555">
        <f>[1]资金台帐!AJ555</f>
        <v>0</v>
      </c>
      <c r="AK555">
        <f>[1]资金台帐!AK555</f>
        <v>0</v>
      </c>
      <c r="BA555" s="22">
        <f t="shared" si="0"/>
      </c>
    </row>
    <row r="556">
      <c r="B556">
        <f>[1]资金台帐!B556&amp;""</f>
      </c>
      <c r="H556">
        <f>[1]资金台帐!H556&amp;""</f>
      </c>
      <c r="J556">
        <f>[1]资金台帐!J556&amp;""</f>
      </c>
      <c r="N556">
        <f>[1]资金台帐!N556</f>
      </c>
      <c r="O556">
        <f>[1]资金台帐!O556&amp;""</f>
      </c>
      <c r="P556">
        <f>[1]资金台帐!P556&amp;""</f>
      </c>
      <c r="Q556">
        <f>[1]资金台帐!Q556&amp;""</f>
      </c>
      <c r="T556">
        <f>[1]资金台帐!T556&amp;""</f>
      </c>
      <c r="U556">
        <f>[1]资金台帐!U556&amp;""</f>
      </c>
      <c r="W556">
        <f>[1]资金台帐!W556&amp;""</f>
      </c>
      <c r="X556">
        <f>[1]资金台帐!X556&amp;""</f>
      </c>
      <c r="AB556">
        <f>[1]资金台帐!AB556</f>
        <v>0</v>
      </c>
      <c r="AC556">
        <f>[1]资金台帐!AC556</f>
        <v>0</v>
      </c>
      <c r="AD556">
        <f>[1]资金台帐!AD556</f>
        <v>0</v>
      </c>
      <c r="AJ556">
        <f>[1]资金台帐!AJ556</f>
        <v>0</v>
      </c>
      <c r="AK556">
        <f>[1]资金台帐!AK556</f>
        <v>0</v>
      </c>
      <c r="BA556" s="22">
        <f t="shared" si="0"/>
      </c>
    </row>
    <row r="557">
      <c r="B557">
        <f>[1]资金台帐!B557&amp;""</f>
      </c>
      <c r="H557">
        <f>[1]资金台帐!H557&amp;""</f>
      </c>
      <c r="J557">
        <f>[1]资金台帐!J557&amp;""</f>
      </c>
      <c r="N557">
        <f>[1]资金台帐!N557</f>
      </c>
      <c r="O557">
        <f>[1]资金台帐!O557&amp;""</f>
      </c>
      <c r="P557">
        <f>[1]资金台帐!P557&amp;""</f>
      </c>
      <c r="Q557">
        <f>[1]资金台帐!Q557&amp;""</f>
      </c>
      <c r="T557">
        <f>[1]资金台帐!T557&amp;""</f>
      </c>
      <c r="U557">
        <f>[1]资金台帐!U557&amp;""</f>
      </c>
      <c r="W557">
        <f>[1]资金台帐!W557&amp;""</f>
      </c>
      <c r="X557">
        <f>[1]资金台帐!X557&amp;""</f>
      </c>
      <c r="AB557">
        <f>[1]资金台帐!AB557</f>
        <v>0</v>
      </c>
      <c r="AC557">
        <f>[1]资金台帐!AC557</f>
        <v>0</v>
      </c>
      <c r="AD557">
        <f>[1]资金台帐!AD557</f>
        <v>0</v>
      </c>
      <c r="AJ557">
        <f>[1]资金台帐!AJ557</f>
        <v>0</v>
      </c>
      <c r="AK557">
        <f>[1]资金台帐!AK557</f>
        <v>0</v>
      </c>
      <c r="BA557" s="22">
        <f t="shared" si="0"/>
      </c>
    </row>
    <row r="558">
      <c r="B558">
        <f>[1]资金台帐!B558&amp;""</f>
      </c>
      <c r="H558">
        <f>[1]资金台帐!H558&amp;""</f>
      </c>
      <c r="J558">
        <f>[1]资金台帐!J558&amp;""</f>
      </c>
      <c r="N558">
        <f>[1]资金台帐!N558</f>
      </c>
      <c r="O558">
        <f>[1]资金台帐!O558&amp;""</f>
      </c>
      <c r="P558">
        <f>[1]资金台帐!P558&amp;""</f>
      </c>
      <c r="Q558">
        <f>[1]资金台帐!Q558&amp;""</f>
      </c>
      <c r="T558">
        <f>[1]资金台帐!T558&amp;""</f>
      </c>
      <c r="U558">
        <f>[1]资金台帐!U558&amp;""</f>
      </c>
      <c r="W558">
        <f>[1]资金台帐!W558&amp;""</f>
      </c>
      <c r="X558">
        <f>[1]资金台帐!X558&amp;""</f>
      </c>
      <c r="AB558">
        <f>[1]资金台帐!AB558</f>
        <v>0</v>
      </c>
      <c r="AC558">
        <f>[1]资金台帐!AC558</f>
        <v>0</v>
      </c>
      <c r="AD558">
        <f>[1]资金台帐!AD558</f>
        <v>0</v>
      </c>
      <c r="AJ558">
        <f>[1]资金台帐!AJ558</f>
        <v>0</v>
      </c>
      <c r="AK558">
        <f>[1]资金台帐!AK558</f>
        <v>0</v>
      </c>
      <c r="BA558" s="22">
        <f t="shared" si="0"/>
      </c>
    </row>
    <row r="559">
      <c r="B559">
        <f>[1]资金台帐!B559&amp;""</f>
      </c>
      <c r="H559">
        <f>[1]资金台帐!H559&amp;""</f>
      </c>
      <c r="J559">
        <f>[1]资金台帐!J559&amp;""</f>
      </c>
      <c r="N559">
        <f>[1]资金台帐!N559</f>
      </c>
      <c r="O559">
        <f>[1]资金台帐!O559&amp;""</f>
      </c>
      <c r="P559">
        <f>[1]资金台帐!P559&amp;""</f>
      </c>
      <c r="Q559">
        <f>[1]资金台帐!Q559&amp;""</f>
      </c>
      <c r="T559">
        <f>[1]资金台帐!T559&amp;""</f>
      </c>
      <c r="U559">
        <f>[1]资金台帐!U559&amp;""</f>
      </c>
      <c r="W559">
        <f>[1]资金台帐!W559&amp;""</f>
      </c>
      <c r="X559">
        <f>[1]资金台帐!X559&amp;""</f>
      </c>
      <c r="AB559">
        <f>[1]资金台帐!AB559</f>
        <v>0</v>
      </c>
      <c r="AC559">
        <f>[1]资金台帐!AC559</f>
        <v>0</v>
      </c>
      <c r="AD559">
        <f>[1]资金台帐!AD559</f>
        <v>0</v>
      </c>
      <c r="AJ559">
        <f>[1]资金台帐!AJ559</f>
        <v>0</v>
      </c>
      <c r="AK559">
        <f>[1]资金台帐!AK559</f>
        <v>0</v>
      </c>
      <c r="BA559" s="22">
        <f t="shared" si="0"/>
      </c>
    </row>
    <row r="560">
      <c r="B560">
        <f>[1]资金台帐!B560&amp;""</f>
      </c>
      <c r="H560">
        <f>[1]资金台帐!H560&amp;""</f>
      </c>
      <c r="J560">
        <f>[1]资金台帐!J560&amp;""</f>
      </c>
      <c r="N560">
        <f>[1]资金台帐!N560</f>
      </c>
      <c r="O560">
        <f>[1]资金台帐!O560&amp;""</f>
      </c>
      <c r="P560">
        <f>[1]资金台帐!P560&amp;""</f>
      </c>
      <c r="Q560">
        <f>[1]资金台帐!Q560&amp;""</f>
      </c>
      <c r="T560">
        <f>[1]资金台帐!T560&amp;""</f>
      </c>
      <c r="U560">
        <f>[1]资金台帐!U560&amp;""</f>
      </c>
      <c r="W560">
        <f>[1]资金台帐!W560&amp;""</f>
      </c>
      <c r="X560">
        <f>[1]资金台帐!X560&amp;""</f>
      </c>
      <c r="AB560">
        <f>[1]资金台帐!AB560</f>
        <v>0</v>
      </c>
      <c r="AC560">
        <f>[1]资金台帐!AC560</f>
        <v>0</v>
      </c>
      <c r="AD560">
        <f>[1]资金台帐!AD560</f>
        <v>0</v>
      </c>
      <c r="AJ560">
        <f>[1]资金台帐!AJ560</f>
        <v>0</v>
      </c>
      <c r="AK560">
        <f>[1]资金台帐!AK560</f>
        <v>0</v>
      </c>
      <c r="BA560" s="22">
        <f t="shared" si="0"/>
      </c>
    </row>
    <row r="561">
      <c r="B561">
        <f>[1]资金台帐!B561&amp;""</f>
      </c>
      <c r="H561">
        <f>[1]资金台帐!H561&amp;""</f>
      </c>
      <c r="J561">
        <f>[1]资金台帐!J561&amp;""</f>
      </c>
      <c r="N561">
        <f>[1]资金台帐!N561</f>
      </c>
      <c r="O561">
        <f>[1]资金台帐!O561&amp;""</f>
      </c>
      <c r="P561">
        <f>[1]资金台帐!P561&amp;""</f>
      </c>
      <c r="Q561">
        <f>[1]资金台帐!Q561&amp;""</f>
      </c>
      <c r="T561">
        <f>[1]资金台帐!T561&amp;""</f>
      </c>
      <c r="U561">
        <f>[1]资金台帐!U561&amp;""</f>
      </c>
      <c r="W561">
        <f>[1]资金台帐!W561&amp;""</f>
      </c>
      <c r="X561">
        <f>[1]资金台帐!X561&amp;""</f>
      </c>
      <c r="AB561">
        <f>[1]资金台帐!AB561</f>
        <v>0</v>
      </c>
      <c r="AC561">
        <f>[1]资金台帐!AC561</f>
        <v>0</v>
      </c>
      <c r="AD561">
        <f>[1]资金台帐!AD561</f>
        <v>0</v>
      </c>
      <c r="AJ561">
        <f>[1]资金台帐!AJ561</f>
        <v>0</v>
      </c>
      <c r="AK561">
        <f>[1]资金台帐!AK561</f>
        <v>0</v>
      </c>
      <c r="BA561" s="22">
        <f t="shared" si="0"/>
      </c>
    </row>
    <row r="562">
      <c r="B562">
        <f>[1]资金台帐!B562&amp;""</f>
      </c>
      <c r="H562">
        <f>[1]资金台帐!H562&amp;""</f>
      </c>
      <c r="J562">
        <f>[1]资金台帐!J562&amp;""</f>
      </c>
      <c r="N562">
        <f>[1]资金台帐!N562</f>
      </c>
      <c r="O562">
        <f>[1]资金台帐!O562&amp;""</f>
      </c>
      <c r="P562">
        <f>[1]资金台帐!P562&amp;""</f>
      </c>
      <c r="Q562">
        <f>[1]资金台帐!Q562&amp;""</f>
      </c>
      <c r="T562">
        <f>[1]资金台帐!T562&amp;""</f>
      </c>
      <c r="U562">
        <f>[1]资金台帐!U562&amp;""</f>
      </c>
      <c r="W562">
        <f>[1]资金台帐!W562&amp;""</f>
      </c>
      <c r="X562">
        <f>[1]资金台帐!X562&amp;""</f>
      </c>
      <c r="AB562">
        <f>[1]资金台帐!AB562</f>
        <v>0</v>
      </c>
      <c r="AC562">
        <f>[1]资金台帐!AC562</f>
        <v>0</v>
      </c>
      <c r="AD562">
        <f>[1]资金台帐!AD562</f>
        <v>0</v>
      </c>
      <c r="AJ562">
        <f>[1]资金台帐!AJ562</f>
        <v>0</v>
      </c>
      <c r="AK562">
        <f>[1]资金台帐!AK562</f>
        <v>0</v>
      </c>
      <c r="BA562" s="22">
        <f t="shared" si="0"/>
      </c>
    </row>
    <row r="563">
      <c r="B563">
        <f>[1]资金台帐!B563&amp;""</f>
      </c>
      <c r="H563">
        <f>[1]资金台帐!H563&amp;""</f>
      </c>
      <c r="J563">
        <f>[1]资金台帐!J563&amp;""</f>
      </c>
      <c r="N563">
        <f>[1]资金台帐!N563</f>
      </c>
      <c r="O563">
        <f>[1]资金台帐!O563&amp;""</f>
      </c>
      <c r="P563">
        <f>[1]资金台帐!P563&amp;""</f>
      </c>
      <c r="Q563">
        <f>[1]资金台帐!Q563&amp;""</f>
      </c>
      <c r="T563">
        <f>[1]资金台帐!T563&amp;""</f>
      </c>
      <c r="U563">
        <f>[1]资金台帐!U563&amp;""</f>
      </c>
      <c r="W563">
        <f>[1]资金台帐!W563&amp;""</f>
      </c>
      <c r="X563">
        <f>[1]资金台帐!X563&amp;""</f>
      </c>
      <c r="AB563">
        <f>[1]资金台帐!AB563</f>
        <v>0</v>
      </c>
      <c r="AC563">
        <f>[1]资金台帐!AC563</f>
        <v>0</v>
      </c>
      <c r="AD563">
        <f>[1]资金台帐!AD563</f>
        <v>0</v>
      </c>
      <c r="AJ563">
        <f>[1]资金台帐!AJ563</f>
        <v>0</v>
      </c>
      <c r="AK563">
        <f>[1]资金台帐!AK563</f>
        <v>0</v>
      </c>
      <c r="BA563" s="22">
        <f t="shared" si="0"/>
      </c>
    </row>
    <row r="564">
      <c r="B564">
        <f>[1]资金台帐!B564&amp;""</f>
      </c>
      <c r="H564">
        <f>[1]资金台帐!H564&amp;""</f>
      </c>
      <c r="J564">
        <f>[1]资金台帐!J564&amp;""</f>
      </c>
      <c r="N564">
        <f>[1]资金台帐!N564</f>
      </c>
      <c r="O564">
        <f>[1]资金台帐!O564&amp;""</f>
      </c>
      <c r="P564">
        <f>[1]资金台帐!P564&amp;""</f>
      </c>
      <c r="Q564">
        <f>[1]资金台帐!Q564&amp;""</f>
      </c>
      <c r="T564">
        <f>[1]资金台帐!T564&amp;""</f>
      </c>
      <c r="U564">
        <f>[1]资金台帐!U564&amp;""</f>
      </c>
      <c r="W564">
        <f>[1]资金台帐!W564&amp;""</f>
      </c>
      <c r="X564">
        <f>[1]资金台帐!X564&amp;""</f>
      </c>
      <c r="AB564">
        <f>[1]资金台帐!AB564</f>
        <v>0</v>
      </c>
      <c r="AC564">
        <f>[1]资金台帐!AC564</f>
        <v>0</v>
      </c>
      <c r="AD564">
        <f>[1]资金台帐!AD564</f>
        <v>0</v>
      </c>
      <c r="AJ564">
        <f>[1]资金台帐!AJ564</f>
        <v>0</v>
      </c>
      <c r="AK564">
        <f>[1]资金台帐!AK564</f>
        <v>0</v>
      </c>
      <c r="BA564" s="22">
        <f t="shared" si="0"/>
      </c>
    </row>
    <row r="565">
      <c r="B565">
        <f>[1]资金台帐!B565&amp;""</f>
      </c>
      <c r="H565">
        <f>[1]资金台帐!H565&amp;""</f>
      </c>
      <c r="J565">
        <f>[1]资金台帐!J565&amp;""</f>
      </c>
      <c r="N565">
        <f>[1]资金台帐!N565</f>
      </c>
      <c r="O565">
        <f>[1]资金台帐!O565&amp;""</f>
      </c>
      <c r="P565">
        <f>[1]资金台帐!P565&amp;""</f>
      </c>
      <c r="Q565">
        <f>[1]资金台帐!Q565&amp;""</f>
      </c>
      <c r="T565">
        <f>[1]资金台帐!T565&amp;""</f>
      </c>
      <c r="U565">
        <f>[1]资金台帐!U565&amp;""</f>
      </c>
      <c r="W565">
        <f>[1]资金台帐!W565&amp;""</f>
      </c>
      <c r="X565">
        <f>[1]资金台帐!X565&amp;""</f>
      </c>
      <c r="AB565">
        <f>[1]资金台帐!AB565</f>
        <v>0</v>
      </c>
      <c r="AC565">
        <f>[1]资金台帐!AC565</f>
        <v>0</v>
      </c>
      <c r="AD565">
        <f>[1]资金台帐!AD565</f>
        <v>0</v>
      </c>
      <c r="AJ565">
        <f>[1]资金台帐!AJ565</f>
        <v>0</v>
      </c>
      <c r="AK565">
        <f>[1]资金台帐!AK565</f>
        <v>0</v>
      </c>
      <c r="BA565" s="22">
        <f t="shared" si="0"/>
      </c>
    </row>
    <row r="566">
      <c r="B566">
        <f>[1]资金台帐!B566&amp;""</f>
      </c>
      <c r="H566">
        <f>[1]资金台帐!H566&amp;""</f>
      </c>
      <c r="J566">
        <f>[1]资金台帐!J566&amp;""</f>
      </c>
      <c r="N566">
        <f>[1]资金台帐!N566</f>
      </c>
      <c r="O566">
        <f>[1]资金台帐!O566&amp;""</f>
      </c>
      <c r="P566">
        <f>[1]资金台帐!P566&amp;""</f>
      </c>
      <c r="Q566">
        <f>[1]资金台帐!Q566&amp;""</f>
      </c>
      <c r="T566">
        <f>[1]资金台帐!T566&amp;""</f>
      </c>
      <c r="U566">
        <f>[1]资金台帐!U566&amp;""</f>
      </c>
      <c r="W566">
        <f>[1]资金台帐!W566&amp;""</f>
      </c>
      <c r="X566">
        <f>[1]资金台帐!X566&amp;""</f>
      </c>
      <c r="AB566">
        <f>[1]资金台帐!AB566</f>
        <v>0</v>
      </c>
      <c r="AC566">
        <f>[1]资金台帐!AC566</f>
        <v>0</v>
      </c>
      <c r="AD566">
        <f>[1]资金台帐!AD566</f>
        <v>0</v>
      </c>
      <c r="AJ566">
        <f>[1]资金台帐!AJ566</f>
        <v>0</v>
      </c>
      <c r="AK566">
        <f>[1]资金台帐!AK566</f>
        <v>0</v>
      </c>
      <c r="BA566" s="22">
        <f t="shared" si="0"/>
      </c>
    </row>
    <row r="567">
      <c r="B567">
        <f>[1]资金台帐!B567&amp;""</f>
      </c>
      <c r="H567">
        <f>[1]资金台帐!H567&amp;""</f>
      </c>
      <c r="J567">
        <f>[1]资金台帐!J567&amp;""</f>
      </c>
      <c r="N567">
        <f>[1]资金台帐!N567</f>
      </c>
      <c r="O567">
        <f>[1]资金台帐!O567&amp;""</f>
      </c>
      <c r="P567">
        <f>[1]资金台帐!P567&amp;""</f>
      </c>
      <c r="Q567">
        <f>[1]资金台帐!Q567&amp;""</f>
      </c>
      <c r="T567">
        <f>[1]资金台帐!T567&amp;""</f>
      </c>
      <c r="U567">
        <f>[1]资金台帐!U567&amp;""</f>
      </c>
      <c r="W567">
        <f>[1]资金台帐!W567&amp;""</f>
      </c>
      <c r="X567">
        <f>[1]资金台帐!X567&amp;""</f>
      </c>
      <c r="AB567">
        <f>[1]资金台帐!AB567</f>
        <v>0</v>
      </c>
      <c r="AC567">
        <f>[1]资金台帐!AC567</f>
        <v>0</v>
      </c>
      <c r="AD567">
        <f>[1]资金台帐!AD567</f>
        <v>0</v>
      </c>
      <c r="AJ567">
        <f>[1]资金台帐!AJ567</f>
        <v>0</v>
      </c>
      <c r="AK567">
        <f>[1]资金台帐!AK567</f>
        <v>0</v>
      </c>
      <c r="BA567" s="22">
        <f t="shared" si="0"/>
      </c>
    </row>
    <row r="568">
      <c r="B568">
        <f>[1]资金台帐!B568&amp;""</f>
      </c>
      <c r="H568">
        <f>[1]资金台帐!H568&amp;""</f>
      </c>
      <c r="J568">
        <f>[1]资金台帐!J568&amp;""</f>
      </c>
      <c r="N568">
        <f>[1]资金台帐!N568</f>
      </c>
      <c r="O568">
        <f>[1]资金台帐!O568&amp;""</f>
      </c>
      <c r="P568">
        <f>[1]资金台帐!P568&amp;""</f>
      </c>
      <c r="Q568">
        <f>[1]资金台帐!Q568&amp;""</f>
      </c>
      <c r="T568">
        <f>[1]资金台帐!T568&amp;""</f>
      </c>
      <c r="U568">
        <f>[1]资金台帐!U568&amp;""</f>
      </c>
      <c r="W568">
        <f>[1]资金台帐!W568&amp;""</f>
      </c>
      <c r="X568">
        <f>[1]资金台帐!X568&amp;""</f>
      </c>
      <c r="AB568">
        <f>[1]资金台帐!AB568</f>
        <v>0</v>
      </c>
      <c r="AC568">
        <f>[1]资金台帐!AC568</f>
        <v>0</v>
      </c>
      <c r="AD568">
        <f>[1]资金台帐!AD568</f>
        <v>0</v>
      </c>
      <c r="AJ568">
        <f>[1]资金台帐!AJ568</f>
        <v>0</v>
      </c>
      <c r="AK568">
        <f>[1]资金台帐!AK568</f>
        <v>0</v>
      </c>
      <c r="BA568" s="22">
        <f t="shared" si="0"/>
      </c>
    </row>
    <row r="569">
      <c r="B569">
        <f>[1]资金台帐!B569&amp;""</f>
      </c>
      <c r="H569">
        <f>[1]资金台帐!H569&amp;""</f>
      </c>
      <c r="J569">
        <f>[1]资金台帐!J569&amp;""</f>
      </c>
      <c r="N569">
        <f>[1]资金台帐!N569</f>
      </c>
      <c r="O569">
        <f>[1]资金台帐!O569&amp;""</f>
      </c>
      <c r="P569">
        <f>[1]资金台帐!P569&amp;""</f>
      </c>
      <c r="Q569">
        <f>[1]资金台帐!Q569&amp;""</f>
      </c>
      <c r="T569">
        <f>[1]资金台帐!T569&amp;""</f>
      </c>
      <c r="U569">
        <f>[1]资金台帐!U569&amp;""</f>
      </c>
      <c r="W569">
        <f>[1]资金台帐!W569&amp;""</f>
      </c>
      <c r="X569">
        <f>[1]资金台帐!X569&amp;""</f>
      </c>
      <c r="AB569">
        <f>[1]资金台帐!AB569</f>
        <v>0</v>
      </c>
      <c r="AC569">
        <f>[1]资金台帐!AC569</f>
        <v>0</v>
      </c>
      <c r="AD569">
        <f>[1]资金台帐!AD569</f>
        <v>0</v>
      </c>
      <c r="AJ569">
        <f>[1]资金台帐!AJ569</f>
        <v>0</v>
      </c>
      <c r="AK569">
        <f>[1]资金台帐!AK569</f>
        <v>0</v>
      </c>
      <c r="BA569" s="22">
        <f t="shared" si="0"/>
      </c>
    </row>
    <row r="570">
      <c r="B570">
        <f>[1]资金台帐!B570&amp;""</f>
      </c>
      <c r="H570">
        <f>[1]资金台帐!H570&amp;""</f>
      </c>
      <c r="J570">
        <f>[1]资金台帐!J570&amp;""</f>
      </c>
      <c r="N570">
        <f>[1]资金台帐!N570</f>
      </c>
      <c r="O570">
        <f>[1]资金台帐!O570&amp;""</f>
      </c>
      <c r="P570">
        <f>[1]资金台帐!P570&amp;""</f>
      </c>
      <c r="Q570">
        <f>[1]资金台帐!Q570&amp;""</f>
      </c>
      <c r="T570">
        <f>[1]资金台帐!T570&amp;""</f>
      </c>
      <c r="U570">
        <f>[1]资金台帐!U570&amp;""</f>
      </c>
      <c r="W570">
        <f>[1]资金台帐!W570&amp;""</f>
      </c>
      <c r="X570">
        <f>[1]资金台帐!X570&amp;""</f>
      </c>
      <c r="AB570">
        <f>[1]资金台帐!AB570</f>
        <v>0</v>
      </c>
      <c r="AC570">
        <f>[1]资金台帐!AC570</f>
        <v>0</v>
      </c>
      <c r="AD570">
        <f>[1]资金台帐!AD570</f>
        <v>0</v>
      </c>
      <c r="AJ570">
        <f>[1]资金台帐!AJ570</f>
        <v>0</v>
      </c>
      <c r="AK570">
        <f>[1]资金台帐!AK570</f>
        <v>0</v>
      </c>
      <c r="BA570" s="22">
        <f t="shared" si="0"/>
      </c>
    </row>
    <row r="571">
      <c r="B571">
        <f>[1]资金台帐!B571&amp;""</f>
      </c>
      <c r="H571">
        <f>[1]资金台帐!H571&amp;""</f>
      </c>
      <c r="J571">
        <f>[1]资金台帐!J571&amp;""</f>
      </c>
      <c r="N571">
        <f>[1]资金台帐!N571</f>
      </c>
      <c r="O571">
        <f>[1]资金台帐!O571&amp;""</f>
      </c>
      <c r="P571">
        <f>[1]资金台帐!P571&amp;""</f>
      </c>
      <c r="Q571">
        <f>[1]资金台帐!Q571&amp;""</f>
      </c>
      <c r="T571">
        <f>[1]资金台帐!T571&amp;""</f>
      </c>
      <c r="U571">
        <f>[1]资金台帐!U571&amp;""</f>
      </c>
      <c r="W571">
        <f>[1]资金台帐!W571&amp;""</f>
      </c>
      <c r="X571">
        <f>[1]资金台帐!X571&amp;""</f>
      </c>
      <c r="AB571">
        <f>[1]资金台帐!AB571</f>
        <v>0</v>
      </c>
      <c r="AC571">
        <f>[1]资金台帐!AC571</f>
        <v>0</v>
      </c>
      <c r="AD571">
        <f>[1]资金台帐!AD571</f>
        <v>0</v>
      </c>
      <c r="AJ571">
        <f>[1]资金台帐!AJ571</f>
        <v>0</v>
      </c>
      <c r="AK571">
        <f>[1]资金台帐!AK571</f>
        <v>0</v>
      </c>
      <c r="BA571" s="22">
        <f t="shared" si="0"/>
      </c>
    </row>
    <row r="572">
      <c r="B572">
        <f>[1]资金台帐!B572&amp;""</f>
      </c>
      <c r="H572">
        <f>[1]资金台帐!H572&amp;""</f>
      </c>
      <c r="J572">
        <f>[1]资金台帐!J572&amp;""</f>
      </c>
      <c r="N572">
        <f>[1]资金台帐!N572</f>
      </c>
      <c r="O572">
        <f>[1]资金台帐!O572&amp;""</f>
      </c>
      <c r="P572">
        <f>[1]资金台帐!P572&amp;""</f>
      </c>
      <c r="Q572">
        <f>[1]资金台帐!Q572&amp;""</f>
      </c>
      <c r="T572">
        <f>[1]资金台帐!T572&amp;""</f>
      </c>
      <c r="U572">
        <f>[1]资金台帐!U572&amp;""</f>
      </c>
      <c r="W572">
        <f>[1]资金台帐!W572&amp;""</f>
      </c>
      <c r="X572">
        <f>[1]资金台帐!X572&amp;""</f>
      </c>
      <c r="AB572">
        <f>[1]资金台帐!AB572</f>
        <v>0</v>
      </c>
      <c r="AC572">
        <f>[1]资金台帐!AC572</f>
        <v>0</v>
      </c>
      <c r="AD572">
        <f>[1]资金台帐!AD572</f>
        <v>0</v>
      </c>
      <c r="AJ572">
        <f>[1]资金台帐!AJ572</f>
        <v>0</v>
      </c>
      <c r="AK572">
        <f>[1]资金台帐!AK572</f>
        <v>0</v>
      </c>
      <c r="BA572" s="22">
        <f t="shared" si="0"/>
      </c>
    </row>
    <row r="573">
      <c r="B573">
        <f>[1]资金台帐!B573&amp;""</f>
      </c>
      <c r="H573">
        <f>[1]资金台帐!H573&amp;""</f>
      </c>
      <c r="J573">
        <f>[1]资金台帐!J573&amp;""</f>
      </c>
      <c r="N573">
        <f>[1]资金台帐!N573</f>
      </c>
      <c r="O573">
        <f>[1]资金台帐!O573&amp;""</f>
      </c>
      <c r="P573">
        <f>[1]资金台帐!P573&amp;""</f>
      </c>
      <c r="Q573">
        <f>[1]资金台帐!Q573&amp;""</f>
      </c>
      <c r="T573">
        <f>[1]资金台帐!T573&amp;""</f>
      </c>
      <c r="U573">
        <f>[1]资金台帐!U573&amp;""</f>
      </c>
      <c r="W573">
        <f>[1]资金台帐!W573&amp;""</f>
      </c>
      <c r="X573">
        <f>[1]资金台帐!X573&amp;""</f>
      </c>
      <c r="AB573">
        <f>[1]资金台帐!AB573</f>
        <v>0</v>
      </c>
      <c r="AC573">
        <f>[1]资金台帐!AC573</f>
        <v>0</v>
      </c>
      <c r="AD573">
        <f>[1]资金台帐!AD573</f>
        <v>0</v>
      </c>
      <c r="AJ573">
        <f>[1]资金台帐!AJ573</f>
        <v>0</v>
      </c>
      <c r="AK573">
        <f>[1]资金台帐!AK573</f>
        <v>0</v>
      </c>
      <c r="BA573" s="22">
        <f t="shared" si="0"/>
      </c>
    </row>
    <row r="574">
      <c r="B574">
        <f>[1]资金台帐!B574&amp;""</f>
      </c>
      <c r="H574">
        <f>[1]资金台帐!H574&amp;""</f>
      </c>
      <c r="J574">
        <f>[1]资金台帐!J574&amp;""</f>
      </c>
      <c r="N574">
        <f>[1]资金台帐!N574</f>
      </c>
      <c r="O574">
        <f>[1]资金台帐!O574&amp;""</f>
      </c>
      <c r="P574">
        <f>[1]资金台帐!P574&amp;""</f>
      </c>
      <c r="Q574">
        <f>[1]资金台帐!Q574&amp;""</f>
      </c>
      <c r="T574">
        <f>[1]资金台帐!T574&amp;""</f>
      </c>
      <c r="U574">
        <f>[1]资金台帐!U574&amp;""</f>
      </c>
      <c r="W574">
        <f>[1]资金台帐!W574&amp;""</f>
      </c>
      <c r="X574">
        <f>[1]资金台帐!X574&amp;""</f>
      </c>
      <c r="AB574">
        <f>[1]资金台帐!AB574</f>
        <v>0</v>
      </c>
      <c r="AC574">
        <f>[1]资金台帐!AC574</f>
        <v>0</v>
      </c>
      <c r="AD574">
        <f>[1]资金台帐!AD574</f>
        <v>0</v>
      </c>
      <c r="AJ574">
        <f>[1]资金台帐!AJ574</f>
        <v>0</v>
      </c>
      <c r="AK574">
        <f>[1]资金台帐!AK574</f>
        <v>0</v>
      </c>
      <c r="BA574" s="22">
        <f t="shared" si="0"/>
      </c>
    </row>
    <row r="575">
      <c r="B575">
        <f>[1]资金台帐!B575&amp;""</f>
      </c>
      <c r="H575">
        <f>[1]资金台帐!H575&amp;""</f>
      </c>
      <c r="J575">
        <f>[1]资金台帐!J575&amp;""</f>
      </c>
      <c r="N575">
        <f>[1]资金台帐!N575</f>
      </c>
      <c r="O575">
        <f>[1]资金台帐!O575&amp;""</f>
      </c>
      <c r="P575">
        <f>[1]资金台帐!P575&amp;""</f>
      </c>
      <c r="Q575">
        <f>[1]资金台帐!Q575&amp;""</f>
      </c>
      <c r="T575">
        <f>[1]资金台帐!T575&amp;""</f>
      </c>
      <c r="U575">
        <f>[1]资金台帐!U575&amp;""</f>
      </c>
      <c r="W575">
        <f>[1]资金台帐!W575&amp;""</f>
      </c>
      <c r="X575">
        <f>[1]资金台帐!X575&amp;""</f>
      </c>
      <c r="AB575">
        <f>[1]资金台帐!AB575</f>
        <v>0</v>
      </c>
      <c r="AC575">
        <f>[1]资金台帐!AC575</f>
        <v>0</v>
      </c>
      <c r="AD575">
        <f>[1]资金台帐!AD575</f>
        <v>0</v>
      </c>
      <c r="AJ575">
        <f>[1]资金台帐!AJ575</f>
        <v>0</v>
      </c>
      <c r="AK575">
        <f>[1]资金台帐!AK575</f>
        <v>0</v>
      </c>
      <c r="BA575" s="22">
        <f t="shared" si="0"/>
      </c>
    </row>
    <row r="576">
      <c r="B576">
        <f>[1]资金台帐!B576&amp;""</f>
      </c>
      <c r="H576">
        <f>[1]资金台帐!H576&amp;""</f>
      </c>
      <c r="J576">
        <f>[1]资金台帐!J576&amp;""</f>
      </c>
      <c r="N576">
        <f>[1]资金台帐!N576</f>
      </c>
      <c r="O576">
        <f>[1]资金台帐!O576&amp;""</f>
      </c>
      <c r="P576">
        <f>[1]资金台帐!P576&amp;""</f>
      </c>
      <c r="Q576">
        <f>[1]资金台帐!Q576&amp;""</f>
      </c>
      <c r="T576">
        <f>[1]资金台帐!T576&amp;""</f>
      </c>
      <c r="U576">
        <f>[1]资金台帐!U576&amp;""</f>
      </c>
      <c r="W576">
        <f>[1]资金台帐!W576&amp;""</f>
      </c>
      <c r="X576">
        <f>[1]资金台帐!X576&amp;""</f>
      </c>
      <c r="AB576">
        <f>[1]资金台帐!AB576</f>
        <v>0</v>
      </c>
      <c r="AC576">
        <f>[1]资金台帐!AC576</f>
        <v>0</v>
      </c>
      <c r="AD576">
        <f>[1]资金台帐!AD576</f>
        <v>0</v>
      </c>
      <c r="AJ576">
        <f>[1]资金台帐!AJ576</f>
        <v>0</v>
      </c>
      <c r="AK576">
        <f>[1]资金台帐!AK576</f>
        <v>0</v>
      </c>
      <c r="BA576" s="22">
        <f t="shared" si="0"/>
      </c>
    </row>
    <row r="577">
      <c r="B577">
        <f>[1]资金台帐!B577&amp;""</f>
      </c>
      <c r="H577">
        <f>[1]资金台帐!H577&amp;""</f>
      </c>
      <c r="J577">
        <f>[1]资金台帐!J577&amp;""</f>
      </c>
      <c r="N577">
        <f>[1]资金台帐!N577</f>
      </c>
      <c r="O577">
        <f>[1]资金台帐!O577&amp;""</f>
      </c>
      <c r="P577">
        <f>[1]资金台帐!P577&amp;""</f>
      </c>
      <c r="Q577">
        <f>[1]资金台帐!Q577&amp;""</f>
      </c>
      <c r="T577">
        <f>[1]资金台帐!T577&amp;""</f>
      </c>
      <c r="U577">
        <f>[1]资金台帐!U577&amp;""</f>
      </c>
      <c r="W577">
        <f>[1]资金台帐!W577&amp;""</f>
      </c>
      <c r="X577">
        <f>[1]资金台帐!X577&amp;""</f>
      </c>
      <c r="AB577">
        <f>[1]资金台帐!AB577</f>
        <v>0</v>
      </c>
      <c r="AC577">
        <f>[1]资金台帐!AC577</f>
        <v>0</v>
      </c>
      <c r="AD577">
        <f>[1]资金台帐!AD577</f>
        <v>0</v>
      </c>
      <c r="AJ577">
        <f>[1]资金台帐!AJ577</f>
        <v>0</v>
      </c>
      <c r="AK577">
        <f>[1]资金台帐!AK577</f>
        <v>0</v>
      </c>
      <c r="BA577" s="22">
        <f t="shared" si="0"/>
      </c>
    </row>
    <row r="578">
      <c r="B578">
        <f>[1]资金台帐!B578&amp;""</f>
      </c>
      <c r="H578">
        <f>[1]资金台帐!H578&amp;""</f>
      </c>
      <c r="J578">
        <f>[1]资金台帐!J578&amp;""</f>
      </c>
      <c r="N578">
        <f>[1]资金台帐!N578</f>
      </c>
      <c r="O578">
        <f>[1]资金台帐!O578&amp;""</f>
      </c>
      <c r="P578">
        <f>[1]资金台帐!P578&amp;""</f>
      </c>
      <c r="Q578">
        <f>[1]资金台帐!Q578&amp;""</f>
      </c>
      <c r="T578">
        <f>[1]资金台帐!T578&amp;""</f>
      </c>
      <c r="U578">
        <f>[1]资金台帐!U578&amp;""</f>
      </c>
      <c r="W578">
        <f>[1]资金台帐!W578&amp;""</f>
      </c>
      <c r="X578">
        <f>[1]资金台帐!X578&amp;""</f>
      </c>
      <c r="AB578">
        <f>[1]资金台帐!AB578</f>
        <v>0</v>
      </c>
      <c r="AC578">
        <f>[1]资金台帐!AC578</f>
        <v>0</v>
      </c>
      <c r="AD578">
        <f>[1]资金台帐!AD578</f>
        <v>0</v>
      </c>
      <c r="AJ578">
        <f>[1]资金台帐!AJ578</f>
        <v>0</v>
      </c>
      <c r="AK578">
        <f>[1]资金台帐!AK578</f>
        <v>0</v>
      </c>
      <c r="BA578" s="22">
        <f t="shared" si="0"/>
      </c>
    </row>
    <row r="579">
      <c r="B579">
        <f>[1]资金台帐!B579&amp;""</f>
      </c>
      <c r="H579">
        <f>[1]资金台帐!H579&amp;""</f>
      </c>
      <c r="J579">
        <f>[1]资金台帐!J579&amp;""</f>
      </c>
      <c r="N579">
        <f>[1]资金台帐!N579</f>
      </c>
      <c r="O579">
        <f>[1]资金台帐!O579&amp;""</f>
      </c>
      <c r="P579">
        <f>[1]资金台帐!P579&amp;""</f>
      </c>
      <c r="Q579">
        <f>[1]资金台帐!Q579&amp;""</f>
      </c>
      <c r="T579">
        <f>[1]资金台帐!T579&amp;""</f>
      </c>
      <c r="U579">
        <f>[1]资金台帐!U579&amp;""</f>
      </c>
      <c r="W579">
        <f>[1]资金台帐!W579&amp;""</f>
      </c>
      <c r="X579">
        <f>[1]资金台帐!X579&amp;""</f>
      </c>
      <c r="AB579">
        <f>[1]资金台帐!AB579</f>
        <v>0</v>
      </c>
      <c r="AC579">
        <f>[1]资金台帐!AC579</f>
        <v>0</v>
      </c>
      <c r="AD579">
        <f>[1]资金台帐!AD579</f>
        <v>0</v>
      </c>
      <c r="AJ579">
        <f>[1]资金台帐!AJ579</f>
        <v>0</v>
      </c>
      <c r="AK579">
        <f>[1]资金台帐!AK579</f>
        <v>0</v>
      </c>
      <c r="BA579" s="22">
        <f t="shared" si="0"/>
      </c>
    </row>
    <row r="580">
      <c r="B580">
        <f>[1]资金台帐!B580&amp;""</f>
      </c>
      <c r="H580">
        <f>[1]资金台帐!H580&amp;""</f>
      </c>
      <c r="J580">
        <f>[1]资金台帐!J580&amp;""</f>
      </c>
      <c r="N580">
        <f>[1]资金台帐!N580</f>
      </c>
      <c r="O580">
        <f>[1]资金台帐!O580&amp;""</f>
      </c>
      <c r="P580">
        <f>[1]资金台帐!P580&amp;""</f>
      </c>
      <c r="Q580">
        <f>[1]资金台帐!Q580&amp;""</f>
      </c>
      <c r="T580">
        <f>[1]资金台帐!T580&amp;""</f>
      </c>
      <c r="U580">
        <f>[1]资金台帐!U580&amp;""</f>
      </c>
      <c r="W580">
        <f>[1]资金台帐!W580&amp;""</f>
      </c>
      <c r="X580">
        <f>[1]资金台帐!X580&amp;""</f>
      </c>
      <c r="AB580">
        <f>[1]资金台帐!AB580</f>
        <v>0</v>
      </c>
      <c r="AC580">
        <f>[1]资金台帐!AC580</f>
        <v>0</v>
      </c>
      <c r="AD580">
        <f>[1]资金台帐!AD580</f>
        <v>0</v>
      </c>
      <c r="AJ580">
        <f>[1]资金台帐!AJ580</f>
        <v>0</v>
      </c>
      <c r="AK580">
        <f>[1]资金台帐!AK580</f>
        <v>0</v>
      </c>
      <c r="BA580" s="22">
        <f t="shared" si="0"/>
      </c>
    </row>
    <row r="581">
      <c r="B581">
        <f>[1]资金台帐!B581&amp;""</f>
      </c>
      <c r="H581">
        <f>[1]资金台帐!H581&amp;""</f>
      </c>
      <c r="J581">
        <f>[1]资金台帐!J581&amp;""</f>
      </c>
      <c r="N581">
        <f>[1]资金台帐!N581</f>
      </c>
      <c r="O581">
        <f>[1]资金台帐!O581&amp;""</f>
      </c>
      <c r="P581">
        <f>[1]资金台帐!P581&amp;""</f>
      </c>
      <c r="Q581">
        <f>[1]资金台帐!Q581&amp;""</f>
      </c>
      <c r="T581">
        <f>[1]资金台帐!T581&amp;""</f>
      </c>
      <c r="U581">
        <f>[1]资金台帐!U581&amp;""</f>
      </c>
      <c r="W581">
        <f>[1]资金台帐!W581&amp;""</f>
      </c>
      <c r="X581">
        <f>[1]资金台帐!X581&amp;""</f>
      </c>
      <c r="AB581">
        <f>[1]资金台帐!AB581</f>
        <v>0</v>
      </c>
      <c r="AC581">
        <f>[1]资金台帐!AC581</f>
        <v>0</v>
      </c>
      <c r="AD581">
        <f>[1]资金台帐!AD581</f>
        <v>0</v>
      </c>
      <c r="AJ581">
        <f>[1]资金台帐!AJ581</f>
        <v>0</v>
      </c>
      <c r="AK581">
        <f>[1]资金台帐!AK581</f>
        <v>0</v>
      </c>
      <c r="BA581" s="22">
        <f t="shared" si="0"/>
      </c>
    </row>
    <row r="582">
      <c r="B582">
        <f>[1]资金台帐!B582&amp;""</f>
      </c>
      <c r="H582">
        <f>[1]资金台帐!H582&amp;""</f>
      </c>
      <c r="J582">
        <f>[1]资金台帐!J582&amp;""</f>
      </c>
      <c r="N582">
        <f>[1]资金台帐!N582</f>
      </c>
      <c r="O582">
        <f>[1]资金台帐!O582&amp;""</f>
      </c>
      <c r="P582">
        <f>[1]资金台帐!P582&amp;""</f>
      </c>
      <c r="Q582">
        <f>[1]资金台帐!Q582&amp;""</f>
      </c>
      <c r="T582">
        <f>[1]资金台帐!T582&amp;""</f>
      </c>
      <c r="U582">
        <f>[1]资金台帐!U582&amp;""</f>
      </c>
      <c r="W582">
        <f>[1]资金台帐!W582&amp;""</f>
      </c>
      <c r="X582">
        <f>[1]资金台帐!X582&amp;""</f>
      </c>
      <c r="AB582">
        <f>[1]资金台帐!AB582</f>
        <v>0</v>
      </c>
      <c r="AC582">
        <f>[1]资金台帐!AC582</f>
        <v>0</v>
      </c>
      <c r="AD582">
        <f>[1]资金台帐!AD582</f>
        <v>0</v>
      </c>
      <c r="AJ582">
        <f>[1]资金台帐!AJ582</f>
        <v>0</v>
      </c>
      <c r="AK582">
        <f>[1]资金台帐!AK582</f>
        <v>0</v>
      </c>
      <c r="BA582" s="22">
        <f t="shared" si="0"/>
      </c>
    </row>
    <row r="583">
      <c r="B583">
        <f>[1]资金台帐!B583&amp;""</f>
      </c>
      <c r="H583">
        <f>[1]资金台帐!H583&amp;""</f>
      </c>
      <c r="J583">
        <f>[1]资金台帐!J583&amp;""</f>
      </c>
      <c r="N583">
        <f>[1]资金台帐!N583</f>
      </c>
      <c r="O583">
        <f>[1]资金台帐!O583&amp;""</f>
      </c>
      <c r="P583">
        <f>[1]资金台帐!P583&amp;""</f>
      </c>
      <c r="Q583">
        <f>[1]资金台帐!Q583&amp;""</f>
      </c>
      <c r="T583">
        <f>[1]资金台帐!T583&amp;""</f>
      </c>
      <c r="U583">
        <f>[1]资金台帐!U583&amp;""</f>
      </c>
      <c r="W583">
        <f>[1]资金台帐!W583&amp;""</f>
      </c>
      <c r="X583">
        <f>[1]资金台帐!X583&amp;""</f>
      </c>
      <c r="AB583">
        <f>[1]资金台帐!AB583</f>
        <v>0</v>
      </c>
      <c r="AC583">
        <f>[1]资金台帐!AC583</f>
        <v>0</v>
      </c>
      <c r="AD583">
        <f>[1]资金台帐!AD583</f>
        <v>0</v>
      </c>
      <c r="AJ583">
        <f>[1]资金台帐!AJ583</f>
        <v>0</v>
      </c>
      <c r="AK583">
        <f>[1]资金台帐!AK583</f>
        <v>0</v>
      </c>
      <c r="BA583" s="22">
        <f t="shared" si="0"/>
      </c>
    </row>
    <row r="584">
      <c r="B584">
        <f>[1]资金台帐!B584&amp;""</f>
      </c>
      <c r="H584">
        <f>[1]资金台帐!H584&amp;""</f>
      </c>
      <c r="J584">
        <f>[1]资金台帐!J584&amp;""</f>
      </c>
      <c r="N584">
        <f>[1]资金台帐!N584</f>
      </c>
      <c r="O584">
        <f>[1]资金台帐!O584&amp;""</f>
      </c>
      <c r="P584">
        <f>[1]资金台帐!P584&amp;""</f>
      </c>
      <c r="Q584">
        <f>[1]资金台帐!Q584&amp;""</f>
      </c>
      <c r="T584">
        <f>[1]资金台帐!T584&amp;""</f>
      </c>
      <c r="U584">
        <f>[1]资金台帐!U584&amp;""</f>
      </c>
      <c r="W584">
        <f>[1]资金台帐!W584&amp;""</f>
      </c>
      <c r="X584">
        <f>[1]资金台帐!X584&amp;""</f>
      </c>
      <c r="AB584">
        <f>[1]资金台帐!AB584</f>
        <v>0</v>
      </c>
      <c r="AC584">
        <f>[1]资金台帐!AC584</f>
        <v>0</v>
      </c>
      <c r="AD584">
        <f>[1]资金台帐!AD584</f>
        <v>0</v>
      </c>
      <c r="AJ584">
        <f>[1]资金台帐!AJ584</f>
        <v>0</v>
      </c>
      <c r="AK584">
        <f>[1]资金台帐!AK584</f>
        <v>0</v>
      </c>
      <c r="BA584" s="22">
        <f t="shared" si="0"/>
      </c>
    </row>
    <row r="585">
      <c r="B585">
        <f>[1]资金台帐!B585&amp;""</f>
      </c>
      <c r="H585">
        <f>[1]资金台帐!H585&amp;""</f>
      </c>
      <c r="J585">
        <f>[1]资金台帐!J585&amp;""</f>
      </c>
      <c r="N585">
        <f>[1]资金台帐!N585</f>
      </c>
      <c r="O585">
        <f>[1]资金台帐!O585&amp;""</f>
      </c>
      <c r="P585">
        <f>[1]资金台帐!P585&amp;""</f>
      </c>
      <c r="Q585">
        <f>[1]资金台帐!Q585&amp;""</f>
      </c>
      <c r="T585">
        <f>[1]资金台帐!T585&amp;""</f>
      </c>
      <c r="U585">
        <f>[1]资金台帐!U585&amp;""</f>
      </c>
      <c r="W585">
        <f>[1]资金台帐!W585&amp;""</f>
      </c>
      <c r="X585">
        <f>[1]资金台帐!X585&amp;""</f>
      </c>
      <c r="AB585">
        <f>[1]资金台帐!AB585</f>
        <v>0</v>
      </c>
      <c r="AC585">
        <f>[1]资金台帐!AC585</f>
        <v>0</v>
      </c>
      <c r="AD585">
        <f>[1]资金台帐!AD585</f>
        <v>0</v>
      </c>
      <c r="AJ585">
        <f>[1]资金台帐!AJ585</f>
        <v>0</v>
      </c>
      <c r="AK585">
        <f>[1]资金台帐!AK585</f>
        <v>0</v>
      </c>
      <c r="BA585" s="22">
        <f t="shared" si="0"/>
      </c>
    </row>
    <row r="586">
      <c r="B586">
        <f>[1]资金台帐!B586&amp;""</f>
      </c>
      <c r="H586">
        <f>[1]资金台帐!H586&amp;""</f>
      </c>
      <c r="J586">
        <f>[1]资金台帐!J586&amp;""</f>
      </c>
      <c r="N586">
        <f>[1]资金台帐!N586</f>
      </c>
      <c r="O586">
        <f>[1]资金台帐!O586&amp;""</f>
      </c>
      <c r="P586">
        <f>[1]资金台帐!P586&amp;""</f>
      </c>
      <c r="Q586">
        <f>[1]资金台帐!Q586&amp;""</f>
      </c>
      <c r="T586">
        <f>[1]资金台帐!T586&amp;""</f>
      </c>
      <c r="U586">
        <f>[1]资金台帐!U586&amp;""</f>
      </c>
      <c r="W586">
        <f>[1]资金台帐!W586&amp;""</f>
      </c>
      <c r="X586">
        <f>[1]资金台帐!X586&amp;""</f>
      </c>
      <c r="AB586">
        <f>[1]资金台帐!AB586</f>
        <v>0</v>
      </c>
      <c r="AC586">
        <f>[1]资金台帐!AC586</f>
        <v>0</v>
      </c>
      <c r="AD586">
        <f>[1]资金台帐!AD586</f>
        <v>0</v>
      </c>
      <c r="AJ586">
        <f>[1]资金台帐!AJ586</f>
        <v>0</v>
      </c>
      <c r="AK586">
        <f>[1]资金台帐!AK586</f>
        <v>0</v>
      </c>
      <c r="BA586" s="22">
        <f t="shared" si="0"/>
      </c>
    </row>
    <row r="587">
      <c r="B587">
        <f>[1]资金台帐!B587&amp;""</f>
      </c>
      <c r="H587">
        <f>[1]资金台帐!H587&amp;""</f>
      </c>
      <c r="J587">
        <f>[1]资金台帐!J587&amp;""</f>
      </c>
      <c r="N587">
        <f>[1]资金台帐!N587</f>
      </c>
      <c r="O587">
        <f>[1]资金台帐!O587&amp;""</f>
      </c>
      <c r="P587">
        <f>[1]资金台帐!P587&amp;""</f>
      </c>
      <c r="Q587">
        <f>[1]资金台帐!Q587&amp;""</f>
      </c>
      <c r="T587">
        <f>[1]资金台帐!T587&amp;""</f>
      </c>
      <c r="U587">
        <f>[1]资金台帐!U587&amp;""</f>
      </c>
      <c r="W587">
        <f>[1]资金台帐!W587&amp;""</f>
      </c>
      <c r="X587">
        <f>[1]资金台帐!X587&amp;""</f>
      </c>
      <c r="AB587">
        <f>[1]资金台帐!AB587</f>
        <v>0</v>
      </c>
      <c r="AC587">
        <f>[1]资金台帐!AC587</f>
        <v>0</v>
      </c>
      <c r="AD587">
        <f>[1]资金台帐!AD587</f>
        <v>0</v>
      </c>
      <c r="AJ587">
        <f>[1]资金台帐!AJ587</f>
        <v>0</v>
      </c>
      <c r="AK587">
        <f>[1]资金台帐!AK587</f>
        <v>0</v>
      </c>
      <c r="BA587" s="22">
        <f t="shared" si="0"/>
      </c>
    </row>
    <row r="588">
      <c r="B588">
        <f>[1]资金台帐!B588&amp;""</f>
      </c>
      <c r="H588">
        <f>[1]资金台帐!H588&amp;""</f>
      </c>
      <c r="J588">
        <f>[1]资金台帐!J588&amp;""</f>
      </c>
      <c r="N588">
        <f>[1]资金台帐!N588</f>
      </c>
      <c r="O588">
        <f>[1]资金台帐!O588&amp;""</f>
      </c>
      <c r="P588">
        <f>[1]资金台帐!P588&amp;""</f>
      </c>
      <c r="Q588">
        <f>[1]资金台帐!Q588&amp;""</f>
      </c>
      <c r="T588">
        <f>[1]资金台帐!T588&amp;""</f>
      </c>
      <c r="U588">
        <f>[1]资金台帐!U588&amp;""</f>
      </c>
      <c r="W588">
        <f>[1]资金台帐!W588&amp;""</f>
      </c>
      <c r="X588">
        <f>[1]资金台帐!X588&amp;""</f>
      </c>
      <c r="AB588">
        <f>[1]资金台帐!AB588</f>
        <v>0</v>
      </c>
      <c r="AC588">
        <f>[1]资金台帐!AC588</f>
        <v>0</v>
      </c>
      <c r="AD588">
        <f>[1]资金台帐!AD588</f>
        <v>0</v>
      </c>
      <c r="AJ588">
        <f>[1]资金台帐!AJ588</f>
        <v>0</v>
      </c>
      <c r="AK588">
        <f>[1]资金台帐!AK588</f>
        <v>0</v>
      </c>
      <c r="BA588" s="22">
        <f t="shared" si="0"/>
      </c>
    </row>
    <row r="589">
      <c r="B589">
        <f>[1]资金台帐!B589&amp;""</f>
      </c>
      <c r="H589">
        <f>[1]资金台帐!H589&amp;""</f>
      </c>
      <c r="J589">
        <f>[1]资金台帐!J589&amp;""</f>
      </c>
      <c r="N589">
        <f>[1]资金台帐!N589</f>
      </c>
      <c r="O589">
        <f>[1]资金台帐!O589&amp;""</f>
      </c>
      <c r="P589">
        <f>[1]资金台帐!P589&amp;""</f>
      </c>
      <c r="Q589">
        <f>[1]资金台帐!Q589&amp;""</f>
      </c>
      <c r="T589">
        <f>[1]资金台帐!T589&amp;""</f>
      </c>
      <c r="U589">
        <f>[1]资金台帐!U589&amp;""</f>
      </c>
      <c r="W589">
        <f>[1]资金台帐!W589&amp;""</f>
      </c>
      <c r="X589">
        <f>[1]资金台帐!X589&amp;""</f>
      </c>
      <c r="AB589">
        <f>[1]资金台帐!AB589</f>
        <v>0</v>
      </c>
      <c r="AC589">
        <f>[1]资金台帐!AC589</f>
        <v>0</v>
      </c>
      <c r="AD589">
        <f>[1]资金台帐!AD589</f>
        <v>0</v>
      </c>
      <c r="AJ589">
        <f>[1]资金台帐!AJ589</f>
        <v>0</v>
      </c>
      <c r="AK589">
        <f>[1]资金台帐!AK589</f>
        <v>0</v>
      </c>
      <c r="BA589" s="22">
        <f t="shared" si="0"/>
      </c>
    </row>
    <row r="590">
      <c r="B590">
        <f>[1]资金台帐!B590&amp;""</f>
      </c>
      <c r="H590">
        <f>[1]资金台帐!H590&amp;""</f>
      </c>
      <c r="J590">
        <f>[1]资金台帐!J590&amp;""</f>
      </c>
      <c r="N590">
        <f>[1]资金台帐!N590</f>
      </c>
      <c r="O590">
        <f>[1]资金台帐!O590&amp;""</f>
      </c>
      <c r="P590">
        <f>[1]资金台帐!P590&amp;""</f>
      </c>
      <c r="Q590">
        <f>[1]资金台帐!Q590&amp;""</f>
      </c>
      <c r="T590">
        <f>[1]资金台帐!T590&amp;""</f>
      </c>
      <c r="U590">
        <f>[1]资金台帐!U590&amp;""</f>
      </c>
      <c r="W590">
        <f>[1]资金台帐!W590&amp;""</f>
      </c>
      <c r="X590">
        <f>[1]资金台帐!X590&amp;""</f>
      </c>
      <c r="AB590">
        <f>[1]资金台帐!AB590</f>
        <v>0</v>
      </c>
      <c r="AC590">
        <f>[1]资金台帐!AC590</f>
        <v>0</v>
      </c>
      <c r="AD590">
        <f>[1]资金台帐!AD590</f>
        <v>0</v>
      </c>
      <c r="AJ590">
        <f>[1]资金台帐!AJ590</f>
        <v>0</v>
      </c>
      <c r="AK590">
        <f>[1]资金台帐!AK590</f>
        <v>0</v>
      </c>
      <c r="BA590" s="22">
        <f t="shared" si="0"/>
      </c>
    </row>
    <row r="591">
      <c r="B591">
        <f>[1]资金台帐!B591&amp;""</f>
      </c>
      <c r="H591">
        <f>[1]资金台帐!H591&amp;""</f>
      </c>
      <c r="J591">
        <f>[1]资金台帐!J591&amp;""</f>
      </c>
      <c r="N591">
        <f>[1]资金台帐!N591</f>
      </c>
      <c r="O591">
        <f>[1]资金台帐!O591&amp;""</f>
      </c>
      <c r="P591">
        <f>[1]资金台帐!P591&amp;""</f>
      </c>
      <c r="Q591">
        <f>[1]资金台帐!Q591&amp;""</f>
      </c>
      <c r="T591">
        <f>[1]资金台帐!T591&amp;""</f>
      </c>
      <c r="U591">
        <f>[1]资金台帐!U591&amp;""</f>
      </c>
      <c r="W591">
        <f>[1]资金台帐!W591&amp;""</f>
      </c>
      <c r="X591">
        <f>[1]资金台帐!X591&amp;""</f>
      </c>
      <c r="AB591">
        <f>[1]资金台帐!AB591</f>
        <v>0</v>
      </c>
      <c r="AC591">
        <f>[1]资金台帐!AC591</f>
        <v>0</v>
      </c>
      <c r="AD591">
        <f>[1]资金台帐!AD591</f>
        <v>0</v>
      </c>
      <c r="AJ591">
        <f>[1]资金台帐!AJ591</f>
        <v>0</v>
      </c>
      <c r="AK591">
        <f>[1]资金台帐!AK591</f>
        <v>0</v>
      </c>
      <c r="BA591" s="22">
        <f t="shared" si="0"/>
      </c>
    </row>
    <row r="592">
      <c r="B592">
        <f>[1]资金台帐!B592&amp;""</f>
      </c>
      <c r="H592">
        <f>[1]资金台帐!H592&amp;""</f>
      </c>
      <c r="J592">
        <f>[1]资金台帐!J592&amp;""</f>
      </c>
      <c r="N592">
        <f>[1]资金台帐!N592</f>
      </c>
      <c r="O592">
        <f>[1]资金台帐!O592&amp;""</f>
      </c>
      <c r="P592">
        <f>[1]资金台帐!P592&amp;""</f>
      </c>
      <c r="Q592">
        <f>[1]资金台帐!Q592&amp;""</f>
      </c>
      <c r="T592">
        <f>[1]资金台帐!T592&amp;""</f>
      </c>
      <c r="U592">
        <f>[1]资金台帐!U592&amp;""</f>
      </c>
      <c r="W592">
        <f>[1]资金台帐!W592&amp;""</f>
      </c>
      <c r="X592">
        <f>[1]资金台帐!X592&amp;""</f>
      </c>
      <c r="AB592">
        <f>[1]资金台帐!AB592</f>
        <v>0</v>
      </c>
      <c r="AC592">
        <f>[1]资金台帐!AC592</f>
        <v>0</v>
      </c>
      <c r="AD592">
        <f>[1]资金台帐!AD592</f>
        <v>0</v>
      </c>
      <c r="AJ592">
        <f>[1]资金台帐!AJ592</f>
        <v>0</v>
      </c>
      <c r="AK592">
        <f>[1]资金台帐!AK592</f>
        <v>0</v>
      </c>
      <c r="BA592" s="22">
        <f t="shared" si="0"/>
      </c>
    </row>
    <row r="593">
      <c r="B593">
        <f>[1]资金台帐!B593&amp;""</f>
      </c>
      <c r="H593">
        <f>[1]资金台帐!H593&amp;""</f>
      </c>
      <c r="J593">
        <f>[1]资金台帐!J593&amp;""</f>
      </c>
      <c r="N593">
        <f>[1]资金台帐!N593</f>
      </c>
      <c r="O593">
        <f>[1]资金台帐!O593&amp;""</f>
      </c>
      <c r="P593">
        <f>[1]资金台帐!P593&amp;""</f>
      </c>
      <c r="Q593">
        <f>[1]资金台帐!Q593&amp;""</f>
      </c>
      <c r="T593">
        <f>[1]资金台帐!T593&amp;""</f>
      </c>
      <c r="U593">
        <f>[1]资金台帐!U593&amp;""</f>
      </c>
      <c r="W593">
        <f>[1]资金台帐!W593&amp;""</f>
      </c>
      <c r="X593">
        <f>[1]资金台帐!X593&amp;""</f>
      </c>
      <c r="AB593">
        <f>[1]资金台帐!AB593</f>
        <v>0</v>
      </c>
      <c r="AC593">
        <f>[1]资金台帐!AC593</f>
        <v>0</v>
      </c>
      <c r="AD593">
        <f>[1]资金台帐!AD593</f>
        <v>0</v>
      </c>
      <c r="AJ593">
        <f>[1]资金台帐!AJ593</f>
        <v>0</v>
      </c>
      <c r="AK593">
        <f>[1]资金台帐!AK593</f>
        <v>0</v>
      </c>
      <c r="BA593" s="22">
        <f t="shared" si="0"/>
      </c>
    </row>
    <row r="594">
      <c r="B594">
        <f>[1]资金台帐!B594&amp;""</f>
      </c>
      <c r="H594">
        <f>[1]资金台帐!H594&amp;""</f>
      </c>
      <c r="J594">
        <f>[1]资金台帐!J594&amp;""</f>
      </c>
      <c r="N594">
        <f>[1]资金台帐!N594</f>
      </c>
      <c r="O594">
        <f>[1]资金台帐!O594&amp;""</f>
      </c>
      <c r="P594">
        <f>[1]资金台帐!P594&amp;""</f>
      </c>
      <c r="Q594">
        <f>[1]资金台帐!Q594&amp;""</f>
      </c>
      <c r="T594">
        <f>[1]资金台帐!T594&amp;""</f>
      </c>
      <c r="U594">
        <f>[1]资金台帐!U594&amp;""</f>
      </c>
      <c r="W594">
        <f>[1]资金台帐!W594&amp;""</f>
      </c>
      <c r="X594">
        <f>[1]资金台帐!X594&amp;""</f>
      </c>
      <c r="AB594">
        <f>[1]资金台帐!AB594</f>
        <v>0</v>
      </c>
      <c r="AC594">
        <f>[1]资金台帐!AC594</f>
        <v>0</v>
      </c>
      <c r="AD594">
        <f>[1]资金台帐!AD594</f>
        <v>0</v>
      </c>
      <c r="AJ594">
        <f>[1]资金台帐!AJ594</f>
        <v>0</v>
      </c>
      <c r="AK594">
        <f>[1]资金台帐!AK594</f>
        <v>0</v>
      </c>
      <c r="BA594" s="22">
        <f t="shared" si="0"/>
      </c>
    </row>
    <row r="595">
      <c r="B595">
        <f>[1]资金台帐!B595&amp;""</f>
      </c>
      <c r="H595">
        <f>[1]资金台帐!H595&amp;""</f>
      </c>
      <c r="J595">
        <f>[1]资金台帐!J595&amp;""</f>
      </c>
      <c r="N595">
        <f>[1]资金台帐!N595</f>
      </c>
      <c r="O595">
        <f>[1]资金台帐!O595&amp;""</f>
      </c>
      <c r="P595">
        <f>[1]资金台帐!P595&amp;""</f>
      </c>
      <c r="Q595">
        <f>[1]资金台帐!Q595&amp;""</f>
      </c>
      <c r="T595">
        <f>[1]资金台帐!T595&amp;""</f>
      </c>
      <c r="U595">
        <f>[1]资金台帐!U595&amp;""</f>
      </c>
      <c r="W595">
        <f>[1]资金台帐!W595&amp;""</f>
      </c>
      <c r="X595">
        <f>[1]资金台帐!X595&amp;""</f>
      </c>
      <c r="AB595">
        <f>[1]资金台帐!AB595</f>
        <v>0</v>
      </c>
      <c r="AC595">
        <f>[1]资金台帐!AC595</f>
        <v>0</v>
      </c>
      <c r="AD595">
        <f>[1]资金台帐!AD595</f>
        <v>0</v>
      </c>
      <c r="AJ595">
        <f>[1]资金台帐!AJ595</f>
        <v>0</v>
      </c>
      <c r="AK595">
        <f>[1]资金台帐!AK595</f>
        <v>0</v>
      </c>
      <c r="BA595" s="22">
        <f t="shared" si="0"/>
      </c>
    </row>
    <row r="596">
      <c r="B596">
        <f>[1]资金台帐!B596&amp;""</f>
      </c>
      <c r="H596">
        <f>[1]资金台帐!H596&amp;""</f>
      </c>
      <c r="J596">
        <f>[1]资金台帐!J596&amp;""</f>
      </c>
      <c r="N596">
        <f>[1]资金台帐!N596</f>
      </c>
      <c r="O596">
        <f>[1]资金台帐!O596&amp;""</f>
      </c>
      <c r="P596">
        <f>[1]资金台帐!P596&amp;""</f>
      </c>
      <c r="Q596">
        <f>[1]资金台帐!Q596&amp;""</f>
      </c>
      <c r="T596">
        <f>[1]资金台帐!T596&amp;""</f>
      </c>
      <c r="U596">
        <f>[1]资金台帐!U596&amp;""</f>
      </c>
      <c r="W596">
        <f>[1]资金台帐!W596&amp;""</f>
      </c>
      <c r="X596">
        <f>[1]资金台帐!X596&amp;""</f>
      </c>
      <c r="AB596">
        <f>[1]资金台帐!AB596</f>
        <v>0</v>
      </c>
      <c r="AC596">
        <f>[1]资金台帐!AC596</f>
        <v>0</v>
      </c>
      <c r="AD596">
        <f>[1]资金台帐!AD596</f>
        <v>0</v>
      </c>
      <c r="AJ596">
        <f>[1]资金台帐!AJ596</f>
        <v>0</v>
      </c>
      <c r="AK596">
        <f>[1]资金台帐!AK596</f>
        <v>0</v>
      </c>
      <c r="BA596" s="22">
        <f t="shared" si="0"/>
      </c>
    </row>
    <row r="597">
      <c r="B597">
        <f>[1]资金台帐!B597&amp;""</f>
      </c>
      <c r="H597">
        <f>[1]资金台帐!H597&amp;""</f>
      </c>
      <c r="J597">
        <f>[1]资金台帐!J597&amp;""</f>
      </c>
      <c r="N597">
        <f>[1]资金台帐!N597</f>
      </c>
      <c r="O597">
        <f>[1]资金台帐!O597&amp;""</f>
      </c>
      <c r="P597">
        <f>[1]资金台帐!P597&amp;""</f>
      </c>
      <c r="Q597">
        <f>[1]资金台帐!Q597&amp;""</f>
      </c>
      <c r="T597">
        <f>[1]资金台帐!T597&amp;""</f>
      </c>
      <c r="U597">
        <f>[1]资金台帐!U597&amp;""</f>
      </c>
      <c r="W597">
        <f>[1]资金台帐!W597&amp;""</f>
      </c>
      <c r="X597">
        <f>[1]资金台帐!X597&amp;""</f>
      </c>
      <c r="AB597">
        <f>[1]资金台帐!AB597</f>
        <v>0</v>
      </c>
      <c r="AC597">
        <f>[1]资金台帐!AC597</f>
        <v>0</v>
      </c>
      <c r="AD597">
        <f>[1]资金台帐!AD597</f>
        <v>0</v>
      </c>
      <c r="AJ597">
        <f>[1]资金台帐!AJ597</f>
        <v>0</v>
      </c>
      <c r="AK597">
        <f>[1]资金台帐!AK597</f>
        <v>0</v>
      </c>
      <c r="BA597" s="22">
        <f t="shared" si="0"/>
      </c>
    </row>
    <row r="598">
      <c r="B598">
        <f>[1]资金台帐!B598&amp;""</f>
      </c>
      <c r="H598">
        <f>[1]资金台帐!H598&amp;""</f>
      </c>
      <c r="J598">
        <f>[1]资金台帐!J598&amp;""</f>
      </c>
      <c r="N598">
        <f>[1]资金台帐!N598</f>
      </c>
      <c r="O598">
        <f>[1]资金台帐!O598&amp;""</f>
      </c>
      <c r="P598">
        <f>[1]资金台帐!P598&amp;""</f>
      </c>
      <c r="Q598">
        <f>[1]资金台帐!Q598&amp;""</f>
      </c>
      <c r="T598">
        <f>[1]资金台帐!T598&amp;""</f>
      </c>
      <c r="U598">
        <f>[1]资金台帐!U598&amp;""</f>
      </c>
      <c r="W598">
        <f>[1]资金台帐!W598&amp;""</f>
      </c>
      <c r="X598">
        <f>[1]资金台帐!X598&amp;""</f>
      </c>
      <c r="AB598">
        <f>[1]资金台帐!AB598</f>
        <v>0</v>
      </c>
      <c r="AC598">
        <f>[1]资金台帐!AC598</f>
        <v>0</v>
      </c>
      <c r="AD598">
        <f>[1]资金台帐!AD598</f>
        <v>0</v>
      </c>
      <c r="AJ598">
        <f>[1]资金台帐!AJ598</f>
        <v>0</v>
      </c>
      <c r="AK598">
        <f>[1]资金台帐!AK598</f>
        <v>0</v>
      </c>
      <c r="BA598" s="22">
        <f t="shared" si="0"/>
      </c>
    </row>
    <row r="599">
      <c r="B599">
        <f>[1]资金台帐!B599&amp;""</f>
      </c>
      <c r="H599">
        <f>[1]资金台帐!H599&amp;""</f>
      </c>
      <c r="J599">
        <f>[1]资金台帐!J599&amp;""</f>
      </c>
      <c r="N599">
        <f>[1]资金台帐!N599</f>
      </c>
      <c r="O599">
        <f>[1]资金台帐!O599&amp;""</f>
      </c>
      <c r="P599">
        <f>[1]资金台帐!P599&amp;""</f>
      </c>
      <c r="Q599">
        <f>[1]资金台帐!Q599&amp;""</f>
      </c>
      <c r="T599">
        <f>[1]资金台帐!T599&amp;""</f>
      </c>
      <c r="U599">
        <f>[1]资金台帐!U599&amp;""</f>
      </c>
      <c r="W599">
        <f>[1]资金台帐!W599&amp;""</f>
      </c>
      <c r="X599">
        <f>[1]资金台帐!X599&amp;""</f>
      </c>
      <c r="AB599">
        <f>[1]资金台帐!AB599</f>
        <v>0</v>
      </c>
      <c r="AC599">
        <f>[1]资金台帐!AC599</f>
        <v>0</v>
      </c>
      <c r="AD599">
        <f>[1]资金台帐!AD599</f>
        <v>0</v>
      </c>
      <c r="AJ599">
        <f>[1]资金台帐!AJ599</f>
        <v>0</v>
      </c>
      <c r="AK599">
        <f>[1]资金台帐!AK599</f>
        <v>0</v>
      </c>
      <c r="BA599" s="22">
        <f t="shared" si="0"/>
      </c>
    </row>
    <row r="600">
      <c r="B600">
        <f>[1]资金台帐!B600&amp;""</f>
      </c>
      <c r="H600">
        <f>[1]资金台帐!H600&amp;""</f>
      </c>
      <c r="J600">
        <f>[1]资金台帐!J600&amp;""</f>
      </c>
      <c r="N600">
        <f>[1]资金台帐!N600</f>
      </c>
      <c r="O600">
        <f>[1]资金台帐!O600&amp;""</f>
      </c>
      <c r="P600">
        <f>[1]资金台帐!P600&amp;""</f>
      </c>
      <c r="Q600">
        <f>[1]资金台帐!Q600&amp;""</f>
      </c>
      <c r="T600">
        <f>[1]资金台帐!T600&amp;""</f>
      </c>
      <c r="U600">
        <f>[1]资金台帐!U600&amp;""</f>
      </c>
      <c r="W600">
        <f>[1]资金台帐!W600&amp;""</f>
      </c>
      <c r="X600">
        <f>[1]资金台帐!X600&amp;""</f>
      </c>
      <c r="AB600">
        <f>[1]资金台帐!AB600</f>
        <v>0</v>
      </c>
      <c r="AC600">
        <f>[1]资金台帐!AC600</f>
        <v>0</v>
      </c>
      <c r="AD600">
        <f>[1]资金台帐!AD600</f>
        <v>0</v>
      </c>
      <c r="AJ600">
        <f>[1]资金台帐!AJ600</f>
        <v>0</v>
      </c>
      <c r="AK600">
        <f>[1]资金台帐!AK600</f>
        <v>0</v>
      </c>
      <c r="BA600" s="22">
        <f t="shared" si="0"/>
      </c>
    </row>
    <row r="601">
      <c r="B601">
        <f>[1]资金台帐!B601&amp;""</f>
      </c>
      <c r="H601">
        <f>[1]资金台帐!H601&amp;""</f>
      </c>
      <c r="J601">
        <f>[1]资金台帐!J601&amp;""</f>
      </c>
      <c r="N601">
        <f>[1]资金台帐!N601</f>
      </c>
      <c r="O601">
        <f>[1]资金台帐!O601&amp;""</f>
      </c>
      <c r="P601">
        <f>[1]资金台帐!P601&amp;""</f>
      </c>
      <c r="Q601">
        <f>[1]资金台帐!Q601&amp;""</f>
      </c>
      <c r="T601">
        <f>[1]资金台帐!T601&amp;""</f>
      </c>
      <c r="U601">
        <f>[1]资金台帐!U601&amp;""</f>
      </c>
      <c r="W601">
        <f>[1]资金台帐!W601&amp;""</f>
      </c>
      <c r="X601">
        <f>[1]资金台帐!X601&amp;""</f>
      </c>
      <c r="AB601">
        <f>[1]资金台帐!AB601</f>
        <v>0</v>
      </c>
      <c r="AC601">
        <f>[1]资金台帐!AC601</f>
        <v>0</v>
      </c>
      <c r="AD601">
        <f>[1]资金台帐!AD601</f>
        <v>0</v>
      </c>
      <c r="AJ601">
        <f>[1]资金台帐!AJ601</f>
        <v>0</v>
      </c>
      <c r="AK601">
        <f>[1]资金台帐!AK601</f>
        <v>0</v>
      </c>
      <c r="BA601" s="22">
        <f t="shared" si="0"/>
      </c>
    </row>
    <row r="602">
      <c r="B602">
        <f>[1]资金台帐!B602&amp;""</f>
      </c>
      <c r="H602">
        <f>[1]资金台帐!H602&amp;""</f>
      </c>
      <c r="J602">
        <f>[1]资金台帐!J602&amp;""</f>
      </c>
      <c r="N602">
        <f>[1]资金台帐!N602</f>
      </c>
      <c r="O602">
        <f>[1]资金台帐!O602&amp;""</f>
      </c>
      <c r="P602">
        <f>[1]资金台帐!P602&amp;""</f>
      </c>
      <c r="Q602">
        <f>[1]资金台帐!Q602&amp;""</f>
      </c>
      <c r="T602">
        <f>[1]资金台帐!T602&amp;""</f>
      </c>
      <c r="U602">
        <f>[1]资金台帐!U602&amp;""</f>
      </c>
      <c r="W602">
        <f>[1]资金台帐!W602&amp;""</f>
      </c>
      <c r="X602">
        <f>[1]资金台帐!X602&amp;""</f>
      </c>
      <c r="AB602">
        <f>[1]资金台帐!AB602</f>
        <v>0</v>
      </c>
      <c r="AC602">
        <f>[1]资金台帐!AC602</f>
        <v>0</v>
      </c>
      <c r="AD602">
        <f>[1]资金台帐!AD602</f>
        <v>0</v>
      </c>
      <c r="AJ602">
        <f>[1]资金台帐!AJ602</f>
        <v>0</v>
      </c>
      <c r="AK602">
        <f>[1]资金台帐!AK602</f>
        <v>0</v>
      </c>
      <c r="BA602" s="22">
        <f t="shared" si="0"/>
      </c>
    </row>
    <row r="603">
      <c r="B603">
        <f>[1]资金台帐!B603&amp;""</f>
      </c>
      <c r="H603">
        <f>[1]资金台帐!H603&amp;""</f>
      </c>
      <c r="J603">
        <f>[1]资金台帐!J603&amp;""</f>
      </c>
      <c r="N603">
        <f>[1]资金台帐!N603</f>
      </c>
      <c r="O603">
        <f>[1]资金台帐!O603&amp;""</f>
      </c>
      <c r="P603">
        <f>[1]资金台帐!P603&amp;""</f>
      </c>
      <c r="Q603">
        <f>[1]资金台帐!Q603&amp;""</f>
      </c>
      <c r="T603">
        <f>[1]资金台帐!T603&amp;""</f>
      </c>
      <c r="U603">
        <f>[1]资金台帐!U603&amp;""</f>
      </c>
      <c r="W603">
        <f>[1]资金台帐!W603&amp;""</f>
      </c>
      <c r="X603">
        <f>[1]资金台帐!X603&amp;""</f>
      </c>
      <c r="AB603">
        <f>[1]资金台帐!AB603</f>
        <v>0</v>
      </c>
      <c r="AC603">
        <f>[1]资金台帐!AC603</f>
        <v>0</v>
      </c>
      <c r="AD603">
        <f>[1]资金台帐!AD603</f>
        <v>0</v>
      </c>
      <c r="AJ603">
        <f>[1]资金台帐!AJ603</f>
        <v>0</v>
      </c>
      <c r="AK603">
        <f>[1]资金台帐!AK603</f>
        <v>0</v>
      </c>
      <c r="BA603" s="22">
        <f t="shared" si="0"/>
      </c>
    </row>
    <row r="604">
      <c r="B604">
        <f>[1]资金台帐!B604&amp;""</f>
      </c>
      <c r="H604">
        <f>[1]资金台帐!H604&amp;""</f>
      </c>
      <c r="J604">
        <f>[1]资金台帐!J604&amp;""</f>
      </c>
      <c r="N604">
        <f>[1]资金台帐!N604</f>
      </c>
      <c r="O604">
        <f>[1]资金台帐!O604&amp;""</f>
      </c>
      <c r="P604">
        <f>[1]资金台帐!P604&amp;""</f>
      </c>
      <c r="Q604">
        <f>[1]资金台帐!Q604&amp;""</f>
      </c>
      <c r="T604">
        <f>[1]资金台帐!T604&amp;""</f>
      </c>
      <c r="U604">
        <f>[1]资金台帐!U604&amp;""</f>
      </c>
      <c r="W604">
        <f>[1]资金台帐!W604&amp;""</f>
      </c>
      <c r="X604">
        <f>[1]资金台帐!X604&amp;""</f>
      </c>
      <c r="AB604">
        <f>[1]资金台帐!AB604</f>
        <v>0</v>
      </c>
      <c r="AC604">
        <f>[1]资金台帐!AC604</f>
        <v>0</v>
      </c>
      <c r="AD604">
        <f>[1]资金台帐!AD604</f>
        <v>0</v>
      </c>
      <c r="AJ604">
        <f>[1]资金台帐!AJ604</f>
        <v>0</v>
      </c>
      <c r="AK604">
        <f>[1]资金台帐!AK604</f>
        <v>0</v>
      </c>
      <c r="BA604" s="22">
        <f t="shared" si="0"/>
      </c>
    </row>
    <row r="605">
      <c r="B605">
        <f>[1]资金台帐!B605&amp;""</f>
      </c>
      <c r="H605">
        <f>[1]资金台帐!H605&amp;""</f>
      </c>
      <c r="J605">
        <f>[1]资金台帐!J605&amp;""</f>
      </c>
      <c r="N605">
        <f>[1]资金台帐!N605</f>
      </c>
      <c r="O605">
        <f>[1]资金台帐!O605&amp;""</f>
      </c>
      <c r="P605">
        <f>[1]资金台帐!P605&amp;""</f>
      </c>
      <c r="Q605">
        <f>[1]资金台帐!Q605&amp;""</f>
      </c>
      <c r="T605">
        <f>[1]资金台帐!T605&amp;""</f>
      </c>
      <c r="U605">
        <f>[1]资金台帐!U605&amp;""</f>
      </c>
      <c r="W605">
        <f>[1]资金台帐!W605&amp;""</f>
      </c>
      <c r="X605">
        <f>[1]资金台帐!X605&amp;""</f>
      </c>
      <c r="AB605">
        <f>[1]资金台帐!AB605</f>
        <v>0</v>
      </c>
      <c r="AC605">
        <f>[1]资金台帐!AC605</f>
        <v>0</v>
      </c>
      <c r="AD605">
        <f>[1]资金台帐!AD605</f>
        <v>0</v>
      </c>
      <c r="AJ605">
        <f>[1]资金台帐!AJ605</f>
        <v>0</v>
      </c>
      <c r="AK605">
        <f>[1]资金台帐!AK605</f>
        <v>0</v>
      </c>
      <c r="BA605" s="22">
        <f t="shared" si="0"/>
      </c>
    </row>
    <row r="606">
      <c r="B606">
        <f>[1]资金台帐!B606&amp;""</f>
      </c>
      <c r="H606">
        <f>[1]资金台帐!H606&amp;""</f>
      </c>
      <c r="J606">
        <f>[1]资金台帐!J606&amp;""</f>
      </c>
      <c r="N606">
        <f>[1]资金台帐!N606</f>
      </c>
      <c r="O606">
        <f>[1]资金台帐!O606&amp;""</f>
      </c>
      <c r="P606">
        <f>[1]资金台帐!P606&amp;""</f>
      </c>
      <c r="Q606">
        <f>[1]资金台帐!Q606&amp;""</f>
      </c>
      <c r="T606">
        <f>[1]资金台帐!T606&amp;""</f>
      </c>
      <c r="U606">
        <f>[1]资金台帐!U606&amp;""</f>
      </c>
      <c r="W606">
        <f>[1]资金台帐!W606&amp;""</f>
      </c>
      <c r="X606">
        <f>[1]资金台帐!X606&amp;""</f>
      </c>
      <c r="AB606">
        <f>[1]资金台帐!AB606</f>
        <v>0</v>
      </c>
      <c r="AC606">
        <f>[1]资金台帐!AC606</f>
        <v>0</v>
      </c>
      <c r="AD606">
        <f>[1]资金台帐!AD606</f>
        <v>0</v>
      </c>
      <c r="AJ606">
        <f>[1]资金台帐!AJ606</f>
        <v>0</v>
      </c>
      <c r="AK606">
        <f>[1]资金台帐!AK606</f>
        <v>0</v>
      </c>
      <c r="BA606" s="22">
        <f t="shared" si="0"/>
      </c>
    </row>
    <row r="607">
      <c r="B607">
        <f>[1]资金台帐!B607&amp;""</f>
      </c>
      <c r="H607">
        <f>[1]资金台帐!H607&amp;""</f>
      </c>
      <c r="J607">
        <f>[1]资金台帐!J607&amp;""</f>
      </c>
      <c r="N607">
        <f>[1]资金台帐!N607</f>
      </c>
      <c r="O607">
        <f>[1]资金台帐!O607&amp;""</f>
      </c>
      <c r="P607">
        <f>[1]资金台帐!P607&amp;""</f>
      </c>
      <c r="Q607">
        <f>[1]资金台帐!Q607&amp;""</f>
      </c>
      <c r="T607">
        <f>[1]资金台帐!T607&amp;""</f>
      </c>
      <c r="U607">
        <f>[1]资金台帐!U607&amp;""</f>
      </c>
      <c r="W607">
        <f>[1]资金台帐!W607&amp;""</f>
      </c>
      <c r="X607">
        <f>[1]资金台帐!X607&amp;""</f>
      </c>
      <c r="AB607">
        <f>[1]资金台帐!AB607</f>
        <v>0</v>
      </c>
      <c r="AC607">
        <f>[1]资金台帐!AC607</f>
        <v>0</v>
      </c>
      <c r="AD607">
        <f>[1]资金台帐!AD607</f>
        <v>0</v>
      </c>
      <c r="AJ607">
        <f>[1]资金台帐!AJ607</f>
        <v>0</v>
      </c>
      <c r="AK607">
        <f>[1]资金台帐!AK607</f>
        <v>0</v>
      </c>
      <c r="BA607" s="22">
        <f t="shared" si="0"/>
      </c>
    </row>
    <row r="608">
      <c r="B608">
        <f>[1]资金台帐!B608&amp;""</f>
      </c>
      <c r="H608">
        <f>[1]资金台帐!H608&amp;""</f>
      </c>
      <c r="J608">
        <f>[1]资金台帐!J608&amp;""</f>
      </c>
      <c r="N608">
        <f>[1]资金台帐!N608</f>
      </c>
      <c r="O608">
        <f>[1]资金台帐!O608&amp;""</f>
      </c>
      <c r="P608">
        <f>[1]资金台帐!P608&amp;""</f>
      </c>
      <c r="Q608">
        <f>[1]资金台帐!Q608&amp;""</f>
      </c>
      <c r="T608">
        <f>[1]资金台帐!T608&amp;""</f>
      </c>
      <c r="U608">
        <f>[1]资金台帐!U608&amp;""</f>
      </c>
      <c r="W608">
        <f>[1]资金台帐!W608&amp;""</f>
      </c>
      <c r="X608">
        <f>[1]资金台帐!X608&amp;""</f>
      </c>
      <c r="AB608">
        <f>[1]资金台帐!AB608</f>
        <v>0</v>
      </c>
      <c r="AC608">
        <f>[1]资金台帐!AC608</f>
        <v>0</v>
      </c>
      <c r="AD608">
        <f>[1]资金台帐!AD608</f>
        <v>0</v>
      </c>
      <c r="AJ608">
        <f>[1]资金台帐!AJ608</f>
        <v>0</v>
      </c>
      <c r="AK608">
        <f>[1]资金台帐!AK608</f>
        <v>0</v>
      </c>
      <c r="BA608" s="22">
        <f t="shared" si="0"/>
      </c>
    </row>
    <row r="609">
      <c r="B609">
        <f>[1]资金台帐!B609&amp;""</f>
      </c>
      <c r="H609">
        <f>[1]资金台帐!H609&amp;""</f>
      </c>
      <c r="J609">
        <f>[1]资金台帐!J609&amp;""</f>
      </c>
      <c r="N609">
        <f>[1]资金台帐!N609</f>
      </c>
      <c r="O609">
        <f>[1]资金台帐!O609&amp;""</f>
      </c>
      <c r="P609">
        <f>[1]资金台帐!P609&amp;""</f>
      </c>
      <c r="Q609">
        <f>[1]资金台帐!Q609&amp;""</f>
      </c>
      <c r="T609">
        <f>[1]资金台帐!T609&amp;""</f>
      </c>
      <c r="U609">
        <f>[1]资金台帐!U609&amp;""</f>
      </c>
      <c r="W609">
        <f>[1]资金台帐!W609&amp;""</f>
      </c>
      <c r="X609">
        <f>[1]资金台帐!X609&amp;""</f>
      </c>
      <c r="AB609">
        <f>[1]资金台帐!AB609</f>
        <v>0</v>
      </c>
      <c r="AC609">
        <f>[1]资金台帐!AC609</f>
        <v>0</v>
      </c>
      <c r="AD609">
        <f>[1]资金台帐!AD609</f>
        <v>0</v>
      </c>
      <c r="AJ609">
        <f>[1]资金台帐!AJ609</f>
        <v>0</v>
      </c>
      <c r="AK609">
        <f>[1]资金台帐!AK609</f>
        <v>0</v>
      </c>
      <c r="BA609" s="22">
        <f t="shared" si="0"/>
      </c>
    </row>
    <row r="610">
      <c r="B610">
        <f>[1]资金台帐!B610&amp;""</f>
      </c>
      <c r="H610">
        <f>[1]资金台帐!H610&amp;""</f>
      </c>
      <c r="J610">
        <f>[1]资金台帐!J610&amp;""</f>
      </c>
      <c r="N610">
        <f>[1]资金台帐!N610</f>
      </c>
      <c r="O610">
        <f>[1]资金台帐!O610&amp;""</f>
      </c>
      <c r="P610">
        <f>[1]资金台帐!P610&amp;""</f>
      </c>
      <c r="Q610">
        <f>[1]资金台帐!Q610&amp;""</f>
      </c>
      <c r="T610">
        <f>[1]资金台帐!T610&amp;""</f>
      </c>
      <c r="U610">
        <f>[1]资金台帐!U610&amp;""</f>
      </c>
      <c r="W610">
        <f>[1]资金台帐!W610&amp;""</f>
      </c>
      <c r="X610">
        <f>[1]资金台帐!X610&amp;""</f>
      </c>
      <c r="AB610">
        <f>[1]资金台帐!AB610</f>
        <v>0</v>
      </c>
      <c r="AC610">
        <f>[1]资金台帐!AC610</f>
        <v>0</v>
      </c>
      <c r="AD610">
        <f>[1]资金台帐!AD610</f>
        <v>0</v>
      </c>
      <c r="AJ610">
        <f>[1]资金台帐!AJ610</f>
        <v>0</v>
      </c>
      <c r="AK610">
        <f>[1]资金台帐!AK610</f>
        <v>0</v>
      </c>
      <c r="BA610" s="22">
        <f t="shared" si="0"/>
      </c>
    </row>
    <row r="611">
      <c r="B611">
        <f>[1]资金台帐!B611&amp;""</f>
      </c>
      <c r="H611">
        <f>[1]资金台帐!H611&amp;""</f>
      </c>
      <c r="J611">
        <f>[1]资金台帐!J611&amp;""</f>
      </c>
      <c r="N611">
        <f>[1]资金台帐!N611</f>
      </c>
      <c r="O611">
        <f>[1]资金台帐!O611&amp;""</f>
      </c>
      <c r="P611">
        <f>[1]资金台帐!P611&amp;""</f>
      </c>
      <c r="Q611">
        <f>[1]资金台帐!Q611&amp;""</f>
      </c>
      <c r="T611">
        <f>[1]资金台帐!T611&amp;""</f>
      </c>
      <c r="U611">
        <f>[1]资金台帐!U611&amp;""</f>
      </c>
      <c r="W611">
        <f>[1]资金台帐!W611&amp;""</f>
      </c>
      <c r="X611">
        <f>[1]资金台帐!X611&amp;""</f>
      </c>
      <c r="AB611">
        <f>[1]资金台帐!AB611</f>
        <v>0</v>
      </c>
      <c r="AC611">
        <f>[1]资金台帐!AC611</f>
        <v>0</v>
      </c>
      <c r="AD611">
        <f>[1]资金台帐!AD611</f>
        <v>0</v>
      </c>
      <c r="AJ611">
        <f>[1]资金台帐!AJ611</f>
        <v>0</v>
      </c>
      <c r="AK611">
        <f>[1]资金台帐!AK611</f>
        <v>0</v>
      </c>
      <c r="BA611" s="22">
        <f t="shared" si="0"/>
      </c>
    </row>
    <row r="612">
      <c r="B612">
        <f>[1]资金台帐!B612&amp;""</f>
      </c>
      <c r="H612">
        <f>[1]资金台帐!H612&amp;""</f>
      </c>
      <c r="J612">
        <f>[1]资金台帐!J612&amp;""</f>
      </c>
      <c r="N612">
        <f>[1]资金台帐!N612</f>
      </c>
      <c r="O612">
        <f>[1]资金台帐!O612&amp;""</f>
      </c>
      <c r="P612">
        <f>[1]资金台帐!P612&amp;""</f>
      </c>
      <c r="Q612">
        <f>[1]资金台帐!Q612&amp;""</f>
      </c>
      <c r="T612">
        <f>[1]资金台帐!T612&amp;""</f>
      </c>
      <c r="U612">
        <f>[1]资金台帐!U612&amp;""</f>
      </c>
      <c r="W612">
        <f>[1]资金台帐!W612&amp;""</f>
      </c>
      <c r="X612">
        <f>[1]资金台帐!X612&amp;""</f>
      </c>
      <c r="AB612">
        <f>[1]资金台帐!AB612</f>
        <v>0</v>
      </c>
      <c r="AC612">
        <f>[1]资金台帐!AC612</f>
        <v>0</v>
      </c>
      <c r="AD612">
        <f>[1]资金台帐!AD612</f>
        <v>0</v>
      </c>
      <c r="AJ612">
        <f>[1]资金台帐!AJ612</f>
        <v>0</v>
      </c>
      <c r="AK612">
        <f>[1]资金台帐!AK612</f>
        <v>0</v>
      </c>
      <c r="BA612" s="22">
        <f t="shared" si="0"/>
      </c>
    </row>
    <row r="613">
      <c r="B613">
        <f>[1]资金台帐!B613&amp;""</f>
      </c>
      <c r="H613">
        <f>[1]资金台帐!H613&amp;""</f>
      </c>
      <c r="J613">
        <f>[1]资金台帐!J613&amp;""</f>
      </c>
      <c r="N613">
        <f>[1]资金台帐!N613</f>
      </c>
      <c r="O613">
        <f>[1]资金台帐!O613&amp;""</f>
      </c>
      <c r="P613">
        <f>[1]资金台帐!P613&amp;""</f>
      </c>
      <c r="Q613">
        <f>[1]资金台帐!Q613&amp;""</f>
      </c>
      <c r="T613">
        <f>[1]资金台帐!T613&amp;""</f>
      </c>
      <c r="U613">
        <f>[1]资金台帐!U613&amp;""</f>
      </c>
      <c r="W613">
        <f>[1]资金台帐!W613&amp;""</f>
      </c>
      <c r="X613">
        <f>[1]资金台帐!X613&amp;""</f>
      </c>
      <c r="AB613">
        <f>[1]资金台帐!AB613</f>
        <v>0</v>
      </c>
      <c r="AC613">
        <f>[1]资金台帐!AC613</f>
        <v>0</v>
      </c>
      <c r="AD613">
        <f>[1]资金台帐!AD613</f>
        <v>0</v>
      </c>
      <c r="AJ613">
        <f>[1]资金台帐!AJ613</f>
        <v>0</v>
      </c>
      <c r="AK613">
        <f>[1]资金台帐!AK613</f>
        <v>0</v>
      </c>
      <c r="BA613" s="22">
        <f t="shared" si="0"/>
      </c>
    </row>
    <row r="614">
      <c r="B614">
        <f>[1]资金台帐!B614&amp;""</f>
      </c>
      <c r="H614">
        <f>[1]资金台帐!H614&amp;""</f>
      </c>
      <c r="J614">
        <f>[1]资金台帐!J614&amp;""</f>
      </c>
      <c r="N614">
        <f>[1]资金台帐!N614</f>
      </c>
      <c r="O614">
        <f>[1]资金台帐!O614&amp;""</f>
      </c>
      <c r="P614">
        <f>[1]资金台帐!P614&amp;""</f>
      </c>
      <c r="Q614">
        <f>[1]资金台帐!Q614&amp;""</f>
      </c>
      <c r="T614">
        <f>[1]资金台帐!T614&amp;""</f>
      </c>
      <c r="U614">
        <f>[1]资金台帐!U614&amp;""</f>
      </c>
      <c r="W614">
        <f>[1]资金台帐!W614&amp;""</f>
      </c>
      <c r="X614">
        <f>[1]资金台帐!X614&amp;""</f>
      </c>
      <c r="AB614">
        <f>[1]资金台帐!AB614</f>
        <v>0</v>
      </c>
      <c r="AC614">
        <f>[1]资金台帐!AC614</f>
        <v>0</v>
      </c>
      <c r="AD614">
        <f>[1]资金台帐!AD614</f>
        <v>0</v>
      </c>
      <c r="AJ614">
        <f>[1]资金台帐!AJ614</f>
        <v>0</v>
      </c>
      <c r="AK614">
        <f>[1]资金台帐!AK614</f>
        <v>0</v>
      </c>
      <c r="BA614" s="22">
        <f t="shared" si="0"/>
      </c>
    </row>
    <row r="615">
      <c r="B615">
        <f>[1]资金台帐!B615&amp;""</f>
      </c>
      <c r="H615">
        <f>[1]资金台帐!H615&amp;""</f>
      </c>
      <c r="J615">
        <f>[1]资金台帐!J615&amp;""</f>
      </c>
      <c r="N615">
        <f>[1]资金台帐!N615</f>
      </c>
      <c r="O615">
        <f>[1]资金台帐!O615&amp;""</f>
      </c>
      <c r="P615">
        <f>[1]资金台帐!P615&amp;""</f>
      </c>
      <c r="Q615">
        <f>[1]资金台帐!Q615&amp;""</f>
      </c>
      <c r="T615">
        <f>[1]资金台帐!T615&amp;""</f>
      </c>
      <c r="U615">
        <f>[1]资金台帐!U615&amp;""</f>
      </c>
      <c r="W615">
        <f>[1]资金台帐!W615&amp;""</f>
      </c>
      <c r="X615">
        <f>[1]资金台帐!X615&amp;""</f>
      </c>
      <c r="AB615">
        <f>[1]资金台帐!AB615</f>
        <v>0</v>
      </c>
      <c r="AC615">
        <f>[1]资金台帐!AC615</f>
        <v>0</v>
      </c>
      <c r="AD615">
        <f>[1]资金台帐!AD615</f>
        <v>0</v>
      </c>
      <c r="AJ615">
        <f>[1]资金台帐!AJ615</f>
        <v>0</v>
      </c>
      <c r="AK615">
        <f>[1]资金台帐!AK615</f>
        <v>0</v>
      </c>
      <c r="BA615" s="22">
        <f t="shared" si="0"/>
      </c>
    </row>
    <row r="616">
      <c r="B616">
        <f>[1]资金台帐!B616&amp;""</f>
      </c>
      <c r="H616">
        <f>[1]资金台帐!H616&amp;""</f>
      </c>
      <c r="J616">
        <f>[1]资金台帐!J616&amp;""</f>
      </c>
      <c r="N616">
        <f>[1]资金台帐!N616</f>
      </c>
      <c r="O616">
        <f>[1]资金台帐!O616&amp;""</f>
      </c>
      <c r="P616">
        <f>[1]资金台帐!P616&amp;""</f>
      </c>
      <c r="Q616">
        <f>[1]资金台帐!Q616&amp;""</f>
      </c>
      <c r="T616">
        <f>[1]资金台帐!T616&amp;""</f>
      </c>
      <c r="U616">
        <f>[1]资金台帐!U616&amp;""</f>
      </c>
      <c r="W616">
        <f>[1]资金台帐!W616&amp;""</f>
      </c>
      <c r="X616">
        <f>[1]资金台帐!X616&amp;""</f>
      </c>
      <c r="AB616">
        <f>[1]资金台帐!AB616</f>
        <v>0</v>
      </c>
      <c r="AC616">
        <f>[1]资金台帐!AC616</f>
        <v>0</v>
      </c>
      <c r="AD616">
        <f>[1]资金台帐!AD616</f>
        <v>0</v>
      </c>
      <c r="AJ616">
        <f>[1]资金台帐!AJ616</f>
        <v>0</v>
      </c>
      <c r="AK616">
        <f>[1]资金台帐!AK616</f>
        <v>0</v>
      </c>
      <c r="BA616" s="22">
        <f t="shared" si="0"/>
      </c>
    </row>
    <row r="617">
      <c r="B617">
        <f>[1]资金台帐!B617&amp;""</f>
      </c>
      <c r="H617">
        <f>[1]资金台帐!H617&amp;""</f>
      </c>
      <c r="J617">
        <f>[1]资金台帐!J617&amp;""</f>
      </c>
      <c r="N617">
        <f>[1]资金台帐!N617</f>
      </c>
      <c r="O617">
        <f>[1]资金台帐!O617&amp;""</f>
      </c>
      <c r="P617">
        <f>[1]资金台帐!P617&amp;""</f>
      </c>
      <c r="Q617">
        <f>[1]资金台帐!Q617&amp;""</f>
      </c>
      <c r="T617">
        <f>[1]资金台帐!T617&amp;""</f>
      </c>
      <c r="U617">
        <f>[1]资金台帐!U617&amp;""</f>
      </c>
      <c r="W617">
        <f>[1]资金台帐!W617&amp;""</f>
      </c>
      <c r="X617">
        <f>[1]资金台帐!X617&amp;""</f>
      </c>
      <c r="AB617">
        <f>[1]资金台帐!AB617</f>
        <v>0</v>
      </c>
      <c r="AC617">
        <f>[1]资金台帐!AC617</f>
        <v>0</v>
      </c>
      <c r="AD617">
        <f>[1]资金台帐!AD617</f>
        <v>0</v>
      </c>
      <c r="AJ617">
        <f>[1]资金台帐!AJ617</f>
        <v>0</v>
      </c>
      <c r="AK617">
        <f>[1]资金台帐!AK617</f>
        <v>0</v>
      </c>
      <c r="BA617" s="22">
        <f t="shared" si="0"/>
      </c>
    </row>
    <row r="618">
      <c r="B618">
        <f>[1]资金台帐!B618&amp;""</f>
      </c>
      <c r="H618">
        <f>[1]资金台帐!H618&amp;""</f>
      </c>
      <c r="J618">
        <f>[1]资金台帐!J618&amp;""</f>
      </c>
      <c r="N618">
        <f>[1]资金台帐!N618</f>
      </c>
      <c r="O618">
        <f>[1]资金台帐!O618&amp;""</f>
      </c>
      <c r="P618">
        <f>[1]资金台帐!P618&amp;""</f>
      </c>
      <c r="Q618">
        <f>[1]资金台帐!Q618&amp;""</f>
      </c>
      <c r="T618">
        <f>[1]资金台帐!T618&amp;""</f>
      </c>
      <c r="U618">
        <f>[1]资金台帐!U618&amp;""</f>
      </c>
      <c r="W618">
        <f>[1]资金台帐!W618&amp;""</f>
      </c>
      <c r="X618">
        <f>[1]资金台帐!X618&amp;""</f>
      </c>
      <c r="AB618">
        <f>[1]资金台帐!AB618</f>
        <v>0</v>
      </c>
      <c r="AC618">
        <f>[1]资金台帐!AC618</f>
        <v>0</v>
      </c>
      <c r="AD618">
        <f>[1]资金台帐!AD618</f>
        <v>0</v>
      </c>
      <c r="AJ618">
        <f>[1]资金台帐!AJ618</f>
        <v>0</v>
      </c>
      <c r="AK618">
        <f>[1]资金台帐!AK618</f>
        <v>0</v>
      </c>
      <c r="BA618" s="22">
        <f t="shared" si="0"/>
      </c>
    </row>
    <row r="619">
      <c r="B619">
        <f>[1]资金台帐!B619&amp;""</f>
      </c>
      <c r="H619">
        <f>[1]资金台帐!H619&amp;""</f>
      </c>
      <c r="J619">
        <f>[1]资金台帐!J619&amp;""</f>
      </c>
      <c r="N619">
        <f>[1]资金台帐!N619</f>
      </c>
      <c r="O619">
        <f>[1]资金台帐!O619&amp;""</f>
      </c>
      <c r="P619">
        <f>[1]资金台帐!P619&amp;""</f>
      </c>
      <c r="Q619">
        <f>[1]资金台帐!Q619&amp;""</f>
      </c>
      <c r="T619">
        <f>[1]资金台帐!T619&amp;""</f>
      </c>
      <c r="U619">
        <f>[1]资金台帐!U619&amp;""</f>
      </c>
      <c r="W619">
        <f>[1]资金台帐!W619&amp;""</f>
      </c>
      <c r="X619">
        <f>[1]资金台帐!X619&amp;""</f>
      </c>
      <c r="AB619">
        <f>[1]资金台帐!AB619</f>
        <v>0</v>
      </c>
      <c r="AC619">
        <f>[1]资金台帐!AC619</f>
        <v>0</v>
      </c>
      <c r="AD619">
        <f>[1]资金台帐!AD619</f>
        <v>0</v>
      </c>
      <c r="AJ619">
        <f>[1]资金台帐!AJ619</f>
        <v>0</v>
      </c>
      <c r="AK619">
        <f>[1]资金台帐!AK619</f>
        <v>0</v>
      </c>
      <c r="BA619" s="22">
        <f t="shared" si="0"/>
      </c>
    </row>
    <row r="620">
      <c r="B620">
        <f>[1]资金台帐!B620&amp;""</f>
      </c>
      <c r="H620">
        <f>[1]资金台帐!H620&amp;""</f>
      </c>
      <c r="J620">
        <f>[1]资金台帐!J620&amp;""</f>
      </c>
      <c r="N620">
        <f>[1]资金台帐!N620</f>
      </c>
      <c r="O620">
        <f>[1]资金台帐!O620&amp;""</f>
      </c>
      <c r="P620">
        <f>[1]资金台帐!P620&amp;""</f>
      </c>
      <c r="Q620">
        <f>[1]资金台帐!Q620&amp;""</f>
      </c>
      <c r="T620">
        <f>[1]资金台帐!T620&amp;""</f>
      </c>
      <c r="U620">
        <f>[1]资金台帐!U620&amp;""</f>
      </c>
      <c r="W620">
        <f>[1]资金台帐!W620&amp;""</f>
      </c>
      <c r="X620">
        <f>[1]资金台帐!X620&amp;""</f>
      </c>
      <c r="AB620">
        <f>[1]资金台帐!AB620</f>
        <v>0</v>
      </c>
      <c r="AC620">
        <f>[1]资金台帐!AC620</f>
        <v>0</v>
      </c>
      <c r="AD620">
        <f>[1]资金台帐!AD620</f>
        <v>0</v>
      </c>
      <c r="AJ620">
        <f>[1]资金台帐!AJ620</f>
        <v>0</v>
      </c>
      <c r="AK620">
        <f>[1]资金台帐!AK620</f>
        <v>0</v>
      </c>
      <c r="BA620" s="22">
        <f t="shared" si="0"/>
      </c>
    </row>
    <row r="621">
      <c r="B621">
        <f>[1]资金台帐!B621&amp;""</f>
      </c>
      <c r="H621">
        <f>[1]资金台帐!H621&amp;""</f>
      </c>
      <c r="J621">
        <f>[1]资金台帐!J621&amp;""</f>
      </c>
      <c r="N621">
        <f>[1]资金台帐!N621</f>
      </c>
      <c r="O621">
        <f>[1]资金台帐!O621&amp;""</f>
      </c>
      <c r="P621">
        <f>[1]资金台帐!P621&amp;""</f>
      </c>
      <c r="Q621">
        <f>[1]资金台帐!Q621&amp;""</f>
      </c>
      <c r="T621">
        <f>[1]资金台帐!T621&amp;""</f>
      </c>
      <c r="U621">
        <f>[1]资金台帐!U621&amp;""</f>
      </c>
      <c r="W621">
        <f>[1]资金台帐!W621&amp;""</f>
      </c>
      <c r="X621">
        <f>[1]资金台帐!X621&amp;""</f>
      </c>
      <c r="AB621">
        <f>[1]资金台帐!AB621</f>
        <v>0</v>
      </c>
      <c r="AC621">
        <f>[1]资金台帐!AC621</f>
        <v>0</v>
      </c>
      <c r="AD621">
        <f>[1]资金台帐!AD621</f>
        <v>0</v>
      </c>
      <c r="AJ621">
        <f>[1]资金台帐!AJ621</f>
        <v>0</v>
      </c>
      <c r="AK621">
        <f>[1]资金台帐!AK621</f>
        <v>0</v>
      </c>
      <c r="BA621" s="22">
        <f t="shared" si="0"/>
      </c>
    </row>
    <row r="622">
      <c r="B622">
        <f>[1]资金台帐!B622&amp;""</f>
      </c>
      <c r="H622">
        <f>[1]资金台帐!H622&amp;""</f>
      </c>
      <c r="J622">
        <f>[1]资金台帐!J622&amp;""</f>
      </c>
      <c r="N622">
        <f>[1]资金台帐!N622</f>
      </c>
      <c r="O622">
        <f>[1]资金台帐!O622&amp;""</f>
      </c>
      <c r="P622">
        <f>[1]资金台帐!P622&amp;""</f>
      </c>
      <c r="Q622">
        <f>[1]资金台帐!Q622&amp;""</f>
      </c>
      <c r="T622">
        <f>[1]资金台帐!T622&amp;""</f>
      </c>
      <c r="U622">
        <f>[1]资金台帐!U622&amp;""</f>
      </c>
      <c r="W622">
        <f>[1]资金台帐!W622&amp;""</f>
      </c>
      <c r="X622">
        <f>[1]资金台帐!X622&amp;""</f>
      </c>
      <c r="AB622">
        <f>[1]资金台帐!AB622</f>
        <v>0</v>
      </c>
      <c r="AC622">
        <f>[1]资金台帐!AC622</f>
        <v>0</v>
      </c>
      <c r="AD622">
        <f>[1]资金台帐!AD622</f>
        <v>0</v>
      </c>
      <c r="AJ622">
        <f>[1]资金台帐!AJ622</f>
        <v>0</v>
      </c>
      <c r="AK622">
        <f>[1]资金台帐!AK622</f>
        <v>0</v>
      </c>
      <c r="BA622" s="22">
        <f t="shared" si="0"/>
      </c>
    </row>
    <row r="623">
      <c r="B623">
        <f>[1]资金台帐!B623&amp;""</f>
      </c>
      <c r="H623">
        <f>[1]资金台帐!H623&amp;""</f>
      </c>
      <c r="J623">
        <f>[1]资金台帐!J623&amp;""</f>
      </c>
      <c r="N623">
        <f>[1]资金台帐!N623</f>
      </c>
      <c r="O623">
        <f>[1]资金台帐!O623&amp;""</f>
      </c>
      <c r="P623">
        <f>[1]资金台帐!P623&amp;""</f>
      </c>
      <c r="Q623">
        <f>[1]资金台帐!Q623&amp;""</f>
      </c>
      <c r="T623">
        <f>[1]资金台帐!T623&amp;""</f>
      </c>
      <c r="U623">
        <f>[1]资金台帐!U623&amp;""</f>
      </c>
      <c r="W623">
        <f>[1]资金台帐!W623&amp;""</f>
      </c>
      <c r="X623">
        <f>[1]资金台帐!X623&amp;""</f>
      </c>
      <c r="AB623">
        <f>[1]资金台帐!AB623</f>
        <v>0</v>
      </c>
      <c r="AC623">
        <f>[1]资金台帐!AC623</f>
        <v>0</v>
      </c>
      <c r="AD623">
        <f>[1]资金台帐!AD623</f>
        <v>0</v>
      </c>
      <c r="AJ623">
        <f>[1]资金台帐!AJ623</f>
        <v>0</v>
      </c>
      <c r="AK623">
        <f>[1]资金台帐!AK623</f>
        <v>0</v>
      </c>
      <c r="BA623" s="22">
        <f t="shared" si="0"/>
      </c>
    </row>
    <row r="624">
      <c r="B624">
        <f>[1]资金台帐!B624&amp;""</f>
      </c>
      <c r="H624">
        <f>[1]资金台帐!H624&amp;""</f>
      </c>
      <c r="J624">
        <f>[1]资金台帐!J624&amp;""</f>
      </c>
      <c r="N624">
        <f>[1]资金台帐!N624</f>
      </c>
      <c r="O624">
        <f>[1]资金台帐!O624&amp;""</f>
      </c>
      <c r="P624">
        <f>[1]资金台帐!P624&amp;""</f>
      </c>
      <c r="Q624">
        <f>[1]资金台帐!Q624&amp;""</f>
      </c>
      <c r="T624">
        <f>[1]资金台帐!T624&amp;""</f>
      </c>
      <c r="U624">
        <f>[1]资金台帐!U624&amp;""</f>
      </c>
      <c r="W624">
        <f>[1]资金台帐!W624&amp;""</f>
      </c>
      <c r="X624">
        <f>[1]资金台帐!X624&amp;""</f>
      </c>
      <c r="AB624">
        <f>[1]资金台帐!AB624</f>
        <v>0</v>
      </c>
      <c r="AC624">
        <f>[1]资金台帐!AC624</f>
        <v>0</v>
      </c>
      <c r="AD624">
        <f>[1]资金台帐!AD624</f>
        <v>0</v>
      </c>
      <c r="AJ624">
        <f>[1]资金台帐!AJ624</f>
        <v>0</v>
      </c>
      <c r="AK624">
        <f>[1]资金台帐!AK624</f>
        <v>0</v>
      </c>
      <c r="BA624" s="22">
        <f t="shared" si="0"/>
      </c>
    </row>
    <row r="625">
      <c r="B625">
        <f>[1]资金台帐!B625&amp;""</f>
      </c>
      <c r="H625">
        <f>[1]资金台帐!H625&amp;""</f>
      </c>
      <c r="J625">
        <f>[1]资金台帐!J625&amp;""</f>
      </c>
      <c r="N625">
        <f>[1]资金台帐!N625</f>
      </c>
      <c r="O625">
        <f>[1]资金台帐!O625&amp;""</f>
      </c>
      <c r="P625">
        <f>[1]资金台帐!P625&amp;""</f>
      </c>
      <c r="Q625">
        <f>[1]资金台帐!Q625&amp;""</f>
      </c>
      <c r="T625">
        <f>[1]资金台帐!T625&amp;""</f>
      </c>
      <c r="U625">
        <f>[1]资金台帐!U625&amp;""</f>
      </c>
      <c r="W625">
        <f>[1]资金台帐!W625&amp;""</f>
      </c>
      <c r="X625">
        <f>[1]资金台帐!X625&amp;""</f>
      </c>
      <c r="AB625">
        <f>[1]资金台帐!AB625</f>
        <v>0</v>
      </c>
      <c r="AC625">
        <f>[1]资金台帐!AC625</f>
        <v>0</v>
      </c>
      <c r="AD625">
        <f>[1]资金台帐!AD625</f>
        <v>0</v>
      </c>
      <c r="AJ625">
        <f>[1]资金台帐!AJ625</f>
        <v>0</v>
      </c>
      <c r="AK625">
        <f>[1]资金台帐!AK625</f>
        <v>0</v>
      </c>
      <c r="BA625" s="22">
        <f t="shared" si="0"/>
      </c>
    </row>
    <row r="626">
      <c r="B626">
        <f>[1]资金台帐!B626&amp;""</f>
      </c>
      <c r="H626">
        <f>[1]资金台帐!H626&amp;""</f>
      </c>
      <c r="J626">
        <f>[1]资金台帐!J626&amp;""</f>
      </c>
      <c r="N626">
        <f>[1]资金台帐!N626</f>
      </c>
      <c r="O626">
        <f>[1]资金台帐!O626&amp;""</f>
      </c>
      <c r="P626">
        <f>[1]资金台帐!P626&amp;""</f>
      </c>
      <c r="Q626">
        <f>[1]资金台帐!Q626&amp;""</f>
      </c>
      <c r="T626">
        <f>[1]资金台帐!T626&amp;""</f>
      </c>
      <c r="U626">
        <f>[1]资金台帐!U626&amp;""</f>
      </c>
      <c r="W626">
        <f>[1]资金台帐!W626&amp;""</f>
      </c>
      <c r="X626">
        <f>[1]资金台帐!X626&amp;""</f>
      </c>
      <c r="AB626">
        <f>[1]资金台帐!AB626</f>
        <v>0</v>
      </c>
      <c r="AC626">
        <f>[1]资金台帐!AC626</f>
        <v>0</v>
      </c>
      <c r="AD626">
        <f>[1]资金台帐!AD626</f>
        <v>0</v>
      </c>
      <c r="AJ626">
        <f>[1]资金台帐!AJ626</f>
        <v>0</v>
      </c>
      <c r="AK626">
        <f>[1]资金台帐!AK626</f>
        <v>0</v>
      </c>
      <c r="BA626" s="22">
        <f t="shared" si="0"/>
      </c>
    </row>
    <row r="627">
      <c r="B627">
        <f>[1]资金台帐!B627&amp;""</f>
      </c>
      <c r="H627">
        <f>[1]资金台帐!H627&amp;""</f>
      </c>
      <c r="J627">
        <f>[1]资金台帐!J627&amp;""</f>
      </c>
      <c r="N627">
        <f>[1]资金台帐!N627</f>
      </c>
      <c r="O627">
        <f>[1]资金台帐!O627&amp;""</f>
      </c>
      <c r="P627">
        <f>[1]资金台帐!P627&amp;""</f>
      </c>
      <c r="Q627">
        <f>[1]资金台帐!Q627&amp;""</f>
      </c>
      <c r="T627">
        <f>[1]资金台帐!T627&amp;""</f>
      </c>
      <c r="U627">
        <f>[1]资金台帐!U627&amp;""</f>
      </c>
      <c r="W627">
        <f>[1]资金台帐!W627&amp;""</f>
      </c>
      <c r="X627">
        <f>[1]资金台帐!X627&amp;""</f>
      </c>
      <c r="AB627">
        <f>[1]资金台帐!AB627</f>
        <v>0</v>
      </c>
      <c r="AC627">
        <f>[1]资金台帐!AC627</f>
        <v>0</v>
      </c>
      <c r="AD627">
        <f>[1]资金台帐!AD627</f>
        <v>0</v>
      </c>
      <c r="AJ627">
        <f>[1]资金台帐!AJ627</f>
        <v>0</v>
      </c>
      <c r="AK627">
        <f>[1]资金台帐!AK627</f>
        <v>0</v>
      </c>
      <c r="BA627" s="22">
        <f t="shared" si="0"/>
      </c>
    </row>
    <row r="628">
      <c r="B628">
        <f>[1]资金台帐!B628&amp;""</f>
      </c>
      <c r="H628">
        <f>[1]资金台帐!H628&amp;""</f>
      </c>
      <c r="J628">
        <f>[1]资金台帐!J628&amp;""</f>
      </c>
      <c r="N628">
        <f>[1]资金台帐!N628</f>
      </c>
      <c r="O628">
        <f>[1]资金台帐!O628&amp;""</f>
      </c>
      <c r="P628">
        <f>[1]资金台帐!P628&amp;""</f>
      </c>
      <c r="Q628">
        <f>[1]资金台帐!Q628&amp;""</f>
      </c>
      <c r="T628">
        <f>[1]资金台帐!T628&amp;""</f>
      </c>
      <c r="U628">
        <f>[1]资金台帐!U628&amp;""</f>
      </c>
      <c r="W628">
        <f>[1]资金台帐!W628&amp;""</f>
      </c>
      <c r="X628">
        <f>[1]资金台帐!X628&amp;""</f>
      </c>
      <c r="AB628">
        <f>[1]资金台帐!AB628</f>
        <v>0</v>
      </c>
      <c r="AC628">
        <f>[1]资金台帐!AC628</f>
        <v>0</v>
      </c>
      <c r="AD628">
        <f>[1]资金台帐!AD628</f>
        <v>0</v>
      </c>
      <c r="AJ628">
        <f>[1]资金台帐!AJ628</f>
        <v>0</v>
      </c>
      <c r="AK628">
        <f>[1]资金台帐!AK628</f>
        <v>0</v>
      </c>
      <c r="BA628" s="22">
        <f t="shared" si="0"/>
      </c>
    </row>
    <row r="629">
      <c r="B629">
        <f>[1]资金台帐!B629&amp;""</f>
      </c>
      <c r="H629">
        <f>[1]资金台帐!H629&amp;""</f>
      </c>
      <c r="J629">
        <f>[1]资金台帐!J629&amp;""</f>
      </c>
      <c r="N629">
        <f>[1]资金台帐!N629</f>
      </c>
      <c r="O629">
        <f>[1]资金台帐!O629&amp;""</f>
      </c>
      <c r="P629">
        <f>[1]资金台帐!P629&amp;""</f>
      </c>
      <c r="Q629">
        <f>[1]资金台帐!Q629&amp;""</f>
      </c>
      <c r="T629">
        <f>[1]资金台帐!T629&amp;""</f>
      </c>
      <c r="U629">
        <f>[1]资金台帐!U629&amp;""</f>
      </c>
      <c r="W629">
        <f>[1]资金台帐!W629&amp;""</f>
      </c>
      <c r="X629">
        <f>[1]资金台帐!X629&amp;""</f>
      </c>
      <c r="AB629">
        <f>[1]资金台帐!AB629</f>
        <v>0</v>
      </c>
      <c r="AC629">
        <f>[1]资金台帐!AC629</f>
        <v>0</v>
      </c>
      <c r="AD629">
        <f>[1]资金台帐!AD629</f>
        <v>0</v>
      </c>
      <c r="AJ629">
        <f>[1]资金台帐!AJ629</f>
        <v>0</v>
      </c>
      <c r="AK629">
        <f>[1]资金台帐!AK629</f>
        <v>0</v>
      </c>
      <c r="BA629" s="22">
        <f t="shared" si="0"/>
      </c>
    </row>
    <row r="630">
      <c r="B630">
        <f>[1]资金台帐!B630&amp;""</f>
      </c>
      <c r="H630">
        <f>[1]资金台帐!H630&amp;""</f>
      </c>
      <c r="J630">
        <f>[1]资金台帐!J630&amp;""</f>
      </c>
      <c r="N630">
        <f>[1]资金台帐!N630</f>
      </c>
      <c r="O630">
        <f>[1]资金台帐!O630&amp;""</f>
      </c>
      <c r="P630">
        <f>[1]资金台帐!P630&amp;""</f>
      </c>
      <c r="Q630">
        <f>[1]资金台帐!Q630&amp;""</f>
      </c>
      <c r="T630">
        <f>[1]资金台帐!T630&amp;""</f>
      </c>
      <c r="U630">
        <f>[1]资金台帐!U630&amp;""</f>
      </c>
      <c r="W630">
        <f>[1]资金台帐!W630&amp;""</f>
      </c>
      <c r="X630">
        <f>[1]资金台帐!X630&amp;""</f>
      </c>
      <c r="AB630">
        <f>[1]资金台帐!AB630</f>
        <v>0</v>
      </c>
      <c r="AC630">
        <f>[1]资金台帐!AC630</f>
        <v>0</v>
      </c>
      <c r="AD630">
        <f>[1]资金台帐!AD630</f>
        <v>0</v>
      </c>
      <c r="AJ630">
        <f>[1]资金台帐!AJ630</f>
        <v>0</v>
      </c>
      <c r="AK630">
        <f>[1]资金台帐!AK630</f>
        <v>0</v>
      </c>
      <c r="BA630" s="22">
        <f t="shared" si="0"/>
      </c>
    </row>
    <row r="631">
      <c r="B631">
        <f>[1]资金台帐!B631&amp;""</f>
      </c>
      <c r="H631">
        <f>[1]资金台帐!H631&amp;""</f>
      </c>
      <c r="J631">
        <f>[1]资金台帐!J631&amp;""</f>
      </c>
      <c r="N631">
        <f>[1]资金台帐!N631</f>
      </c>
      <c r="O631">
        <f>[1]资金台帐!O631&amp;""</f>
      </c>
      <c r="P631">
        <f>[1]资金台帐!P631&amp;""</f>
      </c>
      <c r="Q631">
        <f>[1]资金台帐!Q631&amp;""</f>
      </c>
      <c r="T631">
        <f>[1]资金台帐!T631&amp;""</f>
      </c>
      <c r="U631">
        <f>[1]资金台帐!U631&amp;""</f>
      </c>
      <c r="W631">
        <f>[1]资金台帐!W631&amp;""</f>
      </c>
      <c r="X631">
        <f>[1]资金台帐!X631&amp;""</f>
      </c>
      <c r="AB631">
        <f>[1]资金台帐!AB631</f>
        <v>0</v>
      </c>
      <c r="AC631">
        <f>[1]资金台帐!AC631</f>
        <v>0</v>
      </c>
      <c r="AD631">
        <f>[1]资金台帐!AD631</f>
        <v>0</v>
      </c>
      <c r="AJ631">
        <f>[1]资金台帐!AJ631</f>
        <v>0</v>
      </c>
      <c r="AK631">
        <f>[1]资金台帐!AK631</f>
        <v>0</v>
      </c>
      <c r="BA631" s="22">
        <f t="shared" si="0"/>
      </c>
    </row>
    <row r="632">
      <c r="B632">
        <f>[1]资金台帐!B632&amp;""</f>
      </c>
      <c r="H632">
        <f>[1]资金台帐!H632&amp;""</f>
      </c>
      <c r="J632">
        <f>[1]资金台帐!J632&amp;""</f>
      </c>
      <c r="N632">
        <f>[1]资金台帐!N632</f>
      </c>
      <c r="O632">
        <f>[1]资金台帐!O632&amp;""</f>
      </c>
      <c r="P632">
        <f>[1]资金台帐!P632&amp;""</f>
      </c>
      <c r="Q632">
        <f>[1]资金台帐!Q632&amp;""</f>
      </c>
      <c r="T632">
        <f>[1]资金台帐!T632&amp;""</f>
      </c>
      <c r="U632">
        <f>[1]资金台帐!U632&amp;""</f>
      </c>
      <c r="W632">
        <f>[1]资金台帐!W632&amp;""</f>
      </c>
      <c r="X632">
        <f>[1]资金台帐!X632&amp;""</f>
      </c>
      <c r="AB632">
        <f>[1]资金台帐!AB632</f>
        <v>0</v>
      </c>
      <c r="AC632">
        <f>[1]资金台帐!AC632</f>
        <v>0</v>
      </c>
      <c r="AD632">
        <f>[1]资金台帐!AD632</f>
        <v>0</v>
      </c>
      <c r="AJ632">
        <f>[1]资金台帐!AJ632</f>
        <v>0</v>
      </c>
      <c r="AK632">
        <f>[1]资金台帐!AK632</f>
        <v>0</v>
      </c>
      <c r="BA632" s="22">
        <f t="shared" si="0"/>
      </c>
    </row>
    <row r="633">
      <c r="B633">
        <f>[1]资金台帐!B633&amp;""</f>
      </c>
      <c r="H633">
        <f>[1]资金台帐!H633&amp;""</f>
      </c>
      <c r="J633">
        <f>[1]资金台帐!J633&amp;""</f>
      </c>
      <c r="N633">
        <f>[1]资金台帐!N633</f>
      </c>
      <c r="O633">
        <f>[1]资金台帐!O633&amp;""</f>
      </c>
      <c r="P633">
        <f>[1]资金台帐!P633&amp;""</f>
      </c>
      <c r="Q633">
        <f>[1]资金台帐!Q633&amp;""</f>
      </c>
      <c r="T633">
        <f>[1]资金台帐!T633&amp;""</f>
      </c>
      <c r="U633">
        <f>[1]资金台帐!U633&amp;""</f>
      </c>
      <c r="W633">
        <f>[1]资金台帐!W633&amp;""</f>
      </c>
      <c r="X633">
        <f>[1]资金台帐!X633&amp;""</f>
      </c>
      <c r="AB633">
        <f>[1]资金台帐!AB633</f>
        <v>0</v>
      </c>
      <c r="AC633">
        <f>[1]资金台帐!AC633</f>
        <v>0</v>
      </c>
      <c r="AD633">
        <f>[1]资金台帐!AD633</f>
        <v>0</v>
      </c>
      <c r="AJ633">
        <f>[1]资金台帐!AJ633</f>
        <v>0</v>
      </c>
      <c r="AK633">
        <f>[1]资金台帐!AK633</f>
        <v>0</v>
      </c>
      <c r="BA633" s="22">
        <f t="shared" si="0"/>
      </c>
    </row>
    <row r="634">
      <c r="B634">
        <f>[1]资金台帐!B634&amp;""</f>
      </c>
      <c r="H634">
        <f>[1]资金台帐!H634&amp;""</f>
      </c>
      <c r="J634">
        <f>[1]资金台帐!J634&amp;""</f>
      </c>
      <c r="N634">
        <f>[1]资金台帐!N634</f>
      </c>
      <c r="O634">
        <f>[1]资金台帐!O634&amp;""</f>
      </c>
      <c r="P634">
        <f>[1]资金台帐!P634&amp;""</f>
      </c>
      <c r="Q634">
        <f>[1]资金台帐!Q634&amp;""</f>
      </c>
      <c r="T634">
        <f>[1]资金台帐!T634&amp;""</f>
      </c>
      <c r="U634">
        <f>[1]资金台帐!U634&amp;""</f>
      </c>
      <c r="W634">
        <f>[1]资金台帐!W634&amp;""</f>
      </c>
      <c r="X634">
        <f>[1]资金台帐!X634&amp;""</f>
      </c>
      <c r="AB634">
        <f>[1]资金台帐!AB634</f>
        <v>0</v>
      </c>
      <c r="AC634">
        <f>[1]资金台帐!AC634</f>
        <v>0</v>
      </c>
      <c r="AD634">
        <f>[1]资金台帐!AD634</f>
        <v>0</v>
      </c>
      <c r="AJ634">
        <f>[1]资金台帐!AJ634</f>
        <v>0</v>
      </c>
      <c r="AK634">
        <f>[1]资金台帐!AK634</f>
        <v>0</v>
      </c>
      <c r="BA634" s="22">
        <f t="shared" si="0"/>
      </c>
    </row>
    <row r="635">
      <c r="B635">
        <f>[1]资金台帐!B635&amp;""</f>
      </c>
      <c r="H635">
        <f>[1]资金台帐!H635&amp;""</f>
      </c>
      <c r="J635">
        <f>[1]资金台帐!J635&amp;""</f>
      </c>
      <c r="N635">
        <f>[1]资金台帐!N635</f>
      </c>
      <c r="O635">
        <f>[1]资金台帐!O635&amp;""</f>
      </c>
      <c r="P635">
        <f>[1]资金台帐!P635&amp;""</f>
      </c>
      <c r="Q635">
        <f>[1]资金台帐!Q635&amp;""</f>
      </c>
      <c r="T635">
        <f>[1]资金台帐!T635&amp;""</f>
      </c>
      <c r="U635">
        <f>[1]资金台帐!U635&amp;""</f>
      </c>
      <c r="W635">
        <f>[1]资金台帐!W635&amp;""</f>
      </c>
      <c r="X635">
        <f>[1]资金台帐!X635&amp;""</f>
      </c>
      <c r="AB635">
        <f>[1]资金台帐!AB635</f>
        <v>0</v>
      </c>
      <c r="AC635">
        <f>[1]资金台帐!AC635</f>
        <v>0</v>
      </c>
      <c r="AD635">
        <f>[1]资金台帐!AD635</f>
        <v>0</v>
      </c>
      <c r="AJ635">
        <f>[1]资金台帐!AJ635</f>
        <v>0</v>
      </c>
      <c r="AK635">
        <f>[1]资金台帐!AK635</f>
        <v>0</v>
      </c>
      <c r="BA635" s="22">
        <f t="shared" si="0"/>
      </c>
    </row>
    <row r="636">
      <c r="B636">
        <f>[1]资金台帐!B636&amp;""</f>
      </c>
      <c r="H636">
        <f>[1]资金台帐!H636&amp;""</f>
      </c>
      <c r="J636">
        <f>[1]资金台帐!J636&amp;""</f>
      </c>
      <c r="N636">
        <f>[1]资金台帐!N636</f>
      </c>
      <c r="O636">
        <f>[1]资金台帐!O636&amp;""</f>
      </c>
      <c r="P636">
        <f>[1]资金台帐!P636&amp;""</f>
      </c>
      <c r="Q636">
        <f>[1]资金台帐!Q636&amp;""</f>
      </c>
      <c r="T636">
        <f>[1]资金台帐!T636&amp;""</f>
      </c>
      <c r="U636">
        <f>[1]资金台帐!U636&amp;""</f>
      </c>
      <c r="W636">
        <f>[1]资金台帐!W636&amp;""</f>
      </c>
      <c r="X636">
        <f>[1]资金台帐!X636&amp;""</f>
      </c>
      <c r="AB636">
        <f>[1]资金台帐!AB636</f>
        <v>0</v>
      </c>
      <c r="AC636">
        <f>[1]资金台帐!AC636</f>
        <v>0</v>
      </c>
      <c r="AD636">
        <f>[1]资金台帐!AD636</f>
        <v>0</v>
      </c>
      <c r="AJ636">
        <f>[1]资金台帐!AJ636</f>
        <v>0</v>
      </c>
      <c r="AK636">
        <f>[1]资金台帐!AK636</f>
        <v>0</v>
      </c>
      <c r="BA636" s="22">
        <f t="shared" si="0"/>
      </c>
    </row>
    <row r="637">
      <c r="B637">
        <f>[1]资金台帐!B637&amp;""</f>
      </c>
      <c r="H637">
        <f>[1]资金台帐!H637&amp;""</f>
      </c>
      <c r="J637">
        <f>[1]资金台帐!J637&amp;""</f>
      </c>
      <c r="N637">
        <f>[1]资金台帐!N637</f>
      </c>
      <c r="O637">
        <f>[1]资金台帐!O637&amp;""</f>
      </c>
      <c r="P637">
        <f>[1]资金台帐!P637&amp;""</f>
      </c>
      <c r="Q637">
        <f>[1]资金台帐!Q637&amp;""</f>
      </c>
      <c r="T637">
        <f>[1]资金台帐!T637&amp;""</f>
      </c>
      <c r="U637">
        <f>[1]资金台帐!U637&amp;""</f>
      </c>
      <c r="W637">
        <f>[1]资金台帐!W637&amp;""</f>
      </c>
      <c r="X637">
        <f>[1]资金台帐!X637&amp;""</f>
      </c>
      <c r="AB637">
        <f>[1]资金台帐!AB637</f>
        <v>0</v>
      </c>
      <c r="AC637">
        <f>[1]资金台帐!AC637</f>
        <v>0</v>
      </c>
      <c r="AD637">
        <f>[1]资金台帐!AD637</f>
        <v>0</v>
      </c>
      <c r="AJ637">
        <f>[1]资金台帐!AJ637</f>
        <v>0</v>
      </c>
      <c r="AK637">
        <f>[1]资金台帐!AK637</f>
        <v>0</v>
      </c>
      <c r="BA637" s="22">
        <f t="shared" si="0"/>
      </c>
    </row>
    <row r="638">
      <c r="B638">
        <f>[1]资金台帐!B638&amp;""</f>
      </c>
      <c r="H638">
        <f>[1]资金台帐!H638&amp;""</f>
      </c>
      <c r="J638">
        <f>[1]资金台帐!J638&amp;""</f>
      </c>
      <c r="N638">
        <f>[1]资金台帐!N638</f>
      </c>
      <c r="O638">
        <f>[1]资金台帐!O638&amp;""</f>
      </c>
      <c r="P638">
        <f>[1]资金台帐!P638&amp;""</f>
      </c>
      <c r="Q638">
        <f>[1]资金台帐!Q638&amp;""</f>
      </c>
      <c r="T638">
        <f>[1]资金台帐!T638&amp;""</f>
      </c>
      <c r="U638">
        <f>[1]资金台帐!U638&amp;""</f>
      </c>
      <c r="W638">
        <f>[1]资金台帐!W638&amp;""</f>
      </c>
      <c r="X638">
        <f>[1]资金台帐!X638&amp;""</f>
      </c>
      <c r="AB638">
        <f>[1]资金台帐!AB638</f>
        <v>0</v>
      </c>
      <c r="AC638">
        <f>[1]资金台帐!AC638</f>
        <v>0</v>
      </c>
      <c r="AD638">
        <f>[1]资金台帐!AD638</f>
        <v>0</v>
      </c>
      <c r="AJ638">
        <f>[1]资金台帐!AJ638</f>
        <v>0</v>
      </c>
      <c r="AK638">
        <f>[1]资金台帐!AK638</f>
        <v>0</v>
      </c>
      <c r="BA638" s="22">
        <f t="shared" si="0"/>
      </c>
    </row>
    <row r="639">
      <c r="B639">
        <f>[1]资金台帐!B639&amp;""</f>
      </c>
      <c r="H639">
        <f>[1]资金台帐!H639&amp;""</f>
      </c>
      <c r="J639">
        <f>[1]资金台帐!J639&amp;""</f>
      </c>
      <c r="N639">
        <f>[1]资金台帐!N639</f>
      </c>
      <c r="O639">
        <f>[1]资金台帐!O639&amp;""</f>
      </c>
      <c r="P639">
        <f>[1]资金台帐!P639&amp;""</f>
      </c>
      <c r="Q639">
        <f>[1]资金台帐!Q639&amp;""</f>
      </c>
      <c r="T639">
        <f>[1]资金台帐!T639&amp;""</f>
      </c>
      <c r="U639">
        <f>[1]资金台帐!U639&amp;""</f>
      </c>
      <c r="W639">
        <f>[1]资金台帐!W639&amp;""</f>
      </c>
      <c r="X639">
        <f>[1]资金台帐!X639&amp;""</f>
      </c>
      <c r="AB639">
        <f>[1]资金台帐!AB639</f>
        <v>0</v>
      </c>
      <c r="AC639">
        <f>[1]资金台帐!AC639</f>
        <v>0</v>
      </c>
      <c r="AD639">
        <f>[1]资金台帐!AD639</f>
        <v>0</v>
      </c>
      <c r="AJ639">
        <f>[1]资金台帐!AJ639</f>
        <v>0</v>
      </c>
      <c r="AK639">
        <f>[1]资金台帐!AK639</f>
        <v>0</v>
      </c>
      <c r="BA639" s="22">
        <f t="shared" si="0"/>
      </c>
    </row>
    <row r="640">
      <c r="B640">
        <f>[1]资金台帐!B640&amp;""</f>
      </c>
      <c r="H640">
        <f>[1]资金台帐!H640&amp;""</f>
      </c>
      <c r="J640">
        <f>[1]资金台帐!J640&amp;""</f>
      </c>
      <c r="N640">
        <f>[1]资金台帐!N640</f>
      </c>
      <c r="O640">
        <f>[1]资金台帐!O640&amp;""</f>
      </c>
      <c r="P640">
        <f>[1]资金台帐!P640&amp;""</f>
      </c>
      <c r="Q640">
        <f>[1]资金台帐!Q640&amp;""</f>
      </c>
      <c r="T640">
        <f>[1]资金台帐!T640&amp;""</f>
      </c>
      <c r="U640">
        <f>[1]资金台帐!U640&amp;""</f>
      </c>
      <c r="W640">
        <f>[1]资金台帐!W640&amp;""</f>
      </c>
      <c r="X640">
        <f>[1]资金台帐!X640&amp;""</f>
      </c>
      <c r="AB640">
        <f>[1]资金台帐!AB640</f>
        <v>0</v>
      </c>
      <c r="AC640">
        <f>[1]资金台帐!AC640</f>
        <v>0</v>
      </c>
      <c r="AD640">
        <f>[1]资金台帐!AD640</f>
        <v>0</v>
      </c>
      <c r="AJ640">
        <f>[1]资金台帐!AJ640</f>
        <v>0</v>
      </c>
      <c r="AK640">
        <f>[1]资金台帐!AK640</f>
        <v>0</v>
      </c>
      <c r="BA640" s="22">
        <f t="shared" si="0"/>
      </c>
    </row>
    <row r="641">
      <c r="B641">
        <f>[1]资金台帐!B641&amp;""</f>
      </c>
      <c r="H641">
        <f>[1]资金台帐!H641&amp;""</f>
      </c>
      <c r="J641">
        <f>[1]资金台帐!J641&amp;""</f>
      </c>
      <c r="N641">
        <f>[1]资金台帐!N641</f>
      </c>
      <c r="O641">
        <f>[1]资金台帐!O641&amp;""</f>
      </c>
      <c r="P641">
        <f>[1]资金台帐!P641&amp;""</f>
      </c>
      <c r="Q641">
        <f>[1]资金台帐!Q641&amp;""</f>
      </c>
      <c r="T641">
        <f>[1]资金台帐!T641&amp;""</f>
      </c>
      <c r="U641">
        <f>[1]资金台帐!U641&amp;""</f>
      </c>
      <c r="W641">
        <f>[1]资金台帐!W641&amp;""</f>
      </c>
      <c r="X641">
        <f>[1]资金台帐!X641&amp;""</f>
      </c>
      <c r="AB641">
        <f>[1]资金台帐!AB641</f>
        <v>0</v>
      </c>
      <c r="AC641">
        <f>[1]资金台帐!AC641</f>
        <v>0</v>
      </c>
      <c r="AD641">
        <f>[1]资金台帐!AD641</f>
        <v>0</v>
      </c>
      <c r="AJ641">
        <f>[1]资金台帐!AJ641</f>
        <v>0</v>
      </c>
      <c r="AK641">
        <f>[1]资金台帐!AK641</f>
        <v>0</v>
      </c>
      <c r="BA641" s="22">
        <f t="shared" si="0"/>
      </c>
    </row>
    <row r="642">
      <c r="B642">
        <f>[1]资金台帐!B642&amp;""</f>
      </c>
      <c r="H642">
        <f>[1]资金台帐!H642&amp;""</f>
      </c>
      <c r="J642">
        <f>[1]资金台帐!J642&amp;""</f>
      </c>
      <c r="N642">
        <f>[1]资金台帐!N642</f>
      </c>
      <c r="O642">
        <f>[1]资金台帐!O642&amp;""</f>
      </c>
      <c r="P642">
        <f>[1]资金台帐!P642&amp;""</f>
      </c>
      <c r="Q642">
        <f>[1]资金台帐!Q642&amp;""</f>
      </c>
      <c r="T642">
        <f>[1]资金台帐!T642&amp;""</f>
      </c>
      <c r="U642">
        <f>[1]资金台帐!U642&amp;""</f>
      </c>
      <c r="W642">
        <f>[1]资金台帐!W642&amp;""</f>
      </c>
      <c r="X642">
        <f>[1]资金台帐!X642&amp;""</f>
      </c>
      <c r="AB642">
        <f>[1]资金台帐!AB642</f>
        <v>0</v>
      </c>
      <c r="AC642">
        <f>[1]资金台帐!AC642</f>
        <v>0</v>
      </c>
      <c r="AD642">
        <f>[1]资金台帐!AD642</f>
        <v>0</v>
      </c>
      <c r="AJ642">
        <f>[1]资金台帐!AJ642</f>
        <v>0</v>
      </c>
      <c r="AK642">
        <f>[1]资金台帐!AK642</f>
        <v>0</v>
      </c>
      <c r="BA642" s="22">
        <f t="shared" si="0"/>
      </c>
    </row>
    <row r="643">
      <c r="B643">
        <f>[1]资金台帐!B643&amp;""</f>
      </c>
      <c r="H643">
        <f>[1]资金台帐!H643&amp;""</f>
      </c>
      <c r="J643">
        <f>[1]资金台帐!J643&amp;""</f>
      </c>
      <c r="N643">
        <f>[1]资金台帐!N643</f>
      </c>
      <c r="O643">
        <f>[1]资金台帐!O643&amp;""</f>
      </c>
      <c r="P643">
        <f>[1]资金台帐!P643&amp;""</f>
      </c>
      <c r="Q643">
        <f>[1]资金台帐!Q643&amp;""</f>
      </c>
      <c r="T643">
        <f>[1]资金台帐!T643&amp;""</f>
      </c>
      <c r="U643">
        <f>[1]资金台帐!U643&amp;""</f>
      </c>
      <c r="W643">
        <f>[1]资金台帐!W643&amp;""</f>
      </c>
      <c r="X643">
        <f>[1]资金台帐!X643&amp;""</f>
      </c>
      <c r="AB643">
        <f>[1]资金台帐!AB643</f>
        <v>0</v>
      </c>
      <c r="AC643">
        <f>[1]资金台帐!AC643</f>
        <v>0</v>
      </c>
      <c r="AD643">
        <f>[1]资金台帐!AD643</f>
        <v>0</v>
      </c>
      <c r="AJ643">
        <f>[1]资金台帐!AJ643</f>
        <v>0</v>
      </c>
      <c r="AK643">
        <f>[1]资金台帐!AK643</f>
        <v>0</v>
      </c>
      <c r="BA643" s="22">
        <f t="shared" si="0"/>
      </c>
    </row>
    <row r="644">
      <c r="B644">
        <f>[1]资金台帐!B644&amp;""</f>
      </c>
      <c r="H644">
        <f>[1]资金台帐!H644&amp;""</f>
      </c>
      <c r="J644">
        <f>[1]资金台帐!J644&amp;""</f>
      </c>
      <c r="N644">
        <f>[1]资金台帐!N644</f>
      </c>
      <c r="O644">
        <f>[1]资金台帐!O644&amp;""</f>
      </c>
      <c r="P644">
        <f>[1]资金台帐!P644&amp;""</f>
      </c>
      <c r="Q644">
        <f>[1]资金台帐!Q644&amp;""</f>
      </c>
      <c r="T644">
        <f>[1]资金台帐!T644&amp;""</f>
      </c>
      <c r="U644">
        <f>[1]资金台帐!U644&amp;""</f>
      </c>
      <c r="W644">
        <f>[1]资金台帐!W644&amp;""</f>
      </c>
      <c r="X644">
        <f>[1]资金台帐!X644&amp;""</f>
      </c>
      <c r="AB644">
        <f>[1]资金台帐!AB644</f>
        <v>0</v>
      </c>
      <c r="AC644">
        <f>[1]资金台帐!AC644</f>
        <v>0</v>
      </c>
      <c r="AD644">
        <f>[1]资金台帐!AD644</f>
        <v>0</v>
      </c>
      <c r="AJ644">
        <f>[1]资金台帐!AJ644</f>
        <v>0</v>
      </c>
      <c r="AK644">
        <f>[1]资金台帐!AK644</f>
        <v>0</v>
      </c>
      <c r="BA644" s="22">
        <f t="shared" si="0"/>
      </c>
    </row>
    <row r="645">
      <c r="B645">
        <f>[1]资金台帐!B645&amp;""</f>
      </c>
      <c r="H645">
        <f>[1]资金台帐!H645&amp;""</f>
      </c>
      <c r="J645">
        <f>[1]资金台帐!J645&amp;""</f>
      </c>
      <c r="N645">
        <f>[1]资金台帐!N645</f>
      </c>
      <c r="O645">
        <f>[1]资金台帐!O645&amp;""</f>
      </c>
      <c r="P645">
        <f>[1]资金台帐!P645&amp;""</f>
      </c>
      <c r="Q645">
        <f>[1]资金台帐!Q645&amp;""</f>
      </c>
      <c r="T645">
        <f>[1]资金台帐!T645&amp;""</f>
      </c>
      <c r="U645">
        <f>[1]资金台帐!U645&amp;""</f>
      </c>
      <c r="W645">
        <f>[1]资金台帐!W645&amp;""</f>
      </c>
      <c r="X645">
        <f>[1]资金台帐!X645&amp;""</f>
      </c>
      <c r="AB645">
        <f>[1]资金台帐!AB645</f>
        <v>0</v>
      </c>
      <c r="AC645">
        <f>[1]资金台帐!AC645</f>
        <v>0</v>
      </c>
      <c r="AD645">
        <f>[1]资金台帐!AD645</f>
        <v>0</v>
      </c>
      <c r="AJ645">
        <f>[1]资金台帐!AJ645</f>
        <v>0</v>
      </c>
      <c r="AK645">
        <f>[1]资金台帐!AK645</f>
        <v>0</v>
      </c>
      <c r="BA645" s="22">
        <f t="shared" si="0"/>
      </c>
    </row>
    <row r="646">
      <c r="B646">
        <f>[1]资金台帐!B646&amp;""</f>
      </c>
      <c r="H646">
        <f>[1]资金台帐!H646&amp;""</f>
      </c>
      <c r="J646">
        <f>[1]资金台帐!J646&amp;""</f>
      </c>
      <c r="N646">
        <f>[1]资金台帐!N646</f>
      </c>
      <c r="O646">
        <f>[1]资金台帐!O646&amp;""</f>
      </c>
      <c r="P646">
        <f>[1]资金台帐!P646&amp;""</f>
      </c>
      <c r="Q646">
        <f>[1]资金台帐!Q646&amp;""</f>
      </c>
      <c r="T646">
        <f>[1]资金台帐!T646&amp;""</f>
      </c>
      <c r="U646">
        <f>[1]资金台帐!U646&amp;""</f>
      </c>
      <c r="W646">
        <f>[1]资金台帐!W646&amp;""</f>
      </c>
      <c r="X646">
        <f>[1]资金台帐!X646&amp;""</f>
      </c>
      <c r="AB646">
        <f>[1]资金台帐!AB646</f>
        <v>0</v>
      </c>
      <c r="AC646">
        <f>[1]资金台帐!AC646</f>
        <v>0</v>
      </c>
      <c r="AD646">
        <f>[1]资金台帐!AD646</f>
        <v>0</v>
      </c>
      <c r="AJ646">
        <f>[1]资金台帐!AJ646</f>
        <v>0</v>
      </c>
      <c r="AK646">
        <f>[1]资金台帐!AK646</f>
        <v>0</v>
      </c>
      <c r="BA646" s="22">
        <f t="shared" si="0"/>
      </c>
    </row>
    <row r="647">
      <c r="B647">
        <f>[1]资金台帐!B647&amp;""</f>
      </c>
      <c r="H647">
        <f>[1]资金台帐!H647&amp;""</f>
      </c>
      <c r="J647">
        <f>[1]资金台帐!J647&amp;""</f>
      </c>
      <c r="N647">
        <f>[1]资金台帐!N647</f>
      </c>
      <c r="O647">
        <f>[1]资金台帐!O647&amp;""</f>
      </c>
      <c r="P647">
        <f>[1]资金台帐!P647&amp;""</f>
      </c>
      <c r="Q647">
        <f>[1]资金台帐!Q647&amp;""</f>
      </c>
      <c r="T647">
        <f>[1]资金台帐!T647&amp;""</f>
      </c>
      <c r="U647">
        <f>[1]资金台帐!U647&amp;""</f>
      </c>
      <c r="W647">
        <f>[1]资金台帐!W647&amp;""</f>
      </c>
      <c r="X647">
        <f>[1]资金台帐!X647&amp;""</f>
      </c>
      <c r="AB647">
        <f>[1]资金台帐!AB647</f>
        <v>0</v>
      </c>
      <c r="AC647">
        <f>[1]资金台帐!AC647</f>
        <v>0</v>
      </c>
      <c r="AD647">
        <f>[1]资金台帐!AD647</f>
        <v>0</v>
      </c>
      <c r="AJ647">
        <f>[1]资金台帐!AJ647</f>
        <v>0</v>
      </c>
      <c r="AK647">
        <f>[1]资金台帐!AK647</f>
        <v>0</v>
      </c>
      <c r="BA647" s="22">
        <f t="shared" si="0"/>
      </c>
    </row>
    <row r="648">
      <c r="B648">
        <f>[1]资金台帐!B648&amp;""</f>
      </c>
      <c r="H648">
        <f>[1]资金台帐!H648&amp;""</f>
      </c>
      <c r="J648">
        <f>[1]资金台帐!J648&amp;""</f>
      </c>
      <c r="N648">
        <f>[1]资金台帐!N648</f>
      </c>
      <c r="O648">
        <f>[1]资金台帐!O648&amp;""</f>
      </c>
      <c r="P648">
        <f>[1]资金台帐!P648&amp;""</f>
      </c>
      <c r="Q648">
        <f>[1]资金台帐!Q648&amp;""</f>
      </c>
      <c r="T648">
        <f>[1]资金台帐!T648&amp;""</f>
      </c>
      <c r="U648">
        <f>[1]资金台帐!U648&amp;""</f>
      </c>
      <c r="W648">
        <f>[1]资金台帐!W648&amp;""</f>
      </c>
      <c r="X648">
        <f>[1]资金台帐!X648&amp;""</f>
      </c>
      <c r="AB648">
        <f>[1]资金台帐!AB648</f>
        <v>0</v>
      </c>
      <c r="AC648">
        <f>[1]资金台帐!AC648</f>
        <v>0</v>
      </c>
      <c r="AD648">
        <f>[1]资金台帐!AD648</f>
        <v>0</v>
      </c>
      <c r="AJ648">
        <f>[1]资金台帐!AJ648</f>
        <v>0</v>
      </c>
      <c r="AK648">
        <f>[1]资金台帐!AK648</f>
        <v>0</v>
      </c>
      <c r="BA648" s="22">
        <f t="shared" si="0"/>
      </c>
    </row>
    <row r="649">
      <c r="B649">
        <f>[1]资金台帐!B649&amp;""</f>
      </c>
      <c r="H649">
        <f>[1]资金台帐!H649&amp;""</f>
      </c>
      <c r="J649">
        <f>[1]资金台帐!J649&amp;""</f>
      </c>
      <c r="N649">
        <f>[1]资金台帐!N649</f>
      </c>
      <c r="O649">
        <f>[1]资金台帐!O649&amp;""</f>
      </c>
      <c r="P649">
        <f>[1]资金台帐!P649&amp;""</f>
      </c>
      <c r="Q649">
        <f>[1]资金台帐!Q649&amp;""</f>
      </c>
      <c r="T649">
        <f>[1]资金台帐!T649&amp;""</f>
      </c>
      <c r="U649">
        <f>[1]资金台帐!U649&amp;""</f>
      </c>
      <c r="W649">
        <f>[1]资金台帐!W649&amp;""</f>
      </c>
      <c r="X649">
        <f>[1]资金台帐!X649&amp;""</f>
      </c>
      <c r="AB649">
        <f>[1]资金台帐!AB649</f>
        <v>0</v>
      </c>
      <c r="AC649">
        <f>[1]资金台帐!AC649</f>
        <v>0</v>
      </c>
      <c r="AD649">
        <f>[1]资金台帐!AD649</f>
        <v>0</v>
      </c>
      <c r="AJ649">
        <f>[1]资金台帐!AJ649</f>
        <v>0</v>
      </c>
      <c r="AK649">
        <f>[1]资金台帐!AK649</f>
        <v>0</v>
      </c>
      <c r="BA649" s="22">
        <f t="shared" si="0"/>
      </c>
    </row>
    <row r="650">
      <c r="B650">
        <f>[1]资金台帐!B650&amp;""</f>
      </c>
      <c r="H650">
        <f>[1]资金台帐!H650&amp;""</f>
      </c>
      <c r="J650">
        <f>[1]资金台帐!J650&amp;""</f>
      </c>
      <c r="N650">
        <f>[1]资金台帐!N650</f>
      </c>
      <c r="O650">
        <f>[1]资金台帐!O650&amp;""</f>
      </c>
      <c r="P650">
        <f>[1]资金台帐!P650&amp;""</f>
      </c>
      <c r="Q650">
        <f>[1]资金台帐!Q650&amp;""</f>
      </c>
      <c r="T650">
        <f>[1]资金台帐!T650&amp;""</f>
      </c>
      <c r="U650">
        <f>[1]资金台帐!U650&amp;""</f>
      </c>
      <c r="W650">
        <f>[1]资金台帐!W650&amp;""</f>
      </c>
      <c r="X650">
        <f>[1]资金台帐!X650&amp;""</f>
      </c>
      <c r="AB650">
        <f>[1]资金台帐!AB650</f>
        <v>0</v>
      </c>
      <c r="AC650">
        <f>[1]资金台帐!AC650</f>
        <v>0</v>
      </c>
      <c r="AD650">
        <f>[1]资金台帐!AD650</f>
        <v>0</v>
      </c>
      <c r="AJ650">
        <f>[1]资金台帐!AJ650</f>
        <v>0</v>
      </c>
      <c r="AK650">
        <f>[1]资金台帐!AK650</f>
        <v>0</v>
      </c>
      <c r="BA650" s="22">
        <f t="shared" si="0"/>
      </c>
    </row>
    <row r="651">
      <c r="B651">
        <f>[1]资金台帐!B651&amp;""</f>
      </c>
      <c r="H651">
        <f>[1]资金台帐!H651&amp;""</f>
      </c>
      <c r="J651">
        <f>[1]资金台帐!J651&amp;""</f>
      </c>
      <c r="N651">
        <f>[1]资金台帐!N651</f>
      </c>
      <c r="O651">
        <f>[1]资金台帐!O651&amp;""</f>
      </c>
      <c r="P651">
        <f>[1]资金台帐!P651&amp;""</f>
      </c>
      <c r="Q651">
        <f>[1]资金台帐!Q651&amp;""</f>
      </c>
      <c r="T651">
        <f>[1]资金台帐!T651&amp;""</f>
      </c>
      <c r="U651">
        <f>[1]资金台帐!U651&amp;""</f>
      </c>
      <c r="W651">
        <f>[1]资金台帐!W651&amp;""</f>
      </c>
      <c r="X651">
        <f>[1]资金台帐!X651&amp;""</f>
      </c>
      <c r="AB651">
        <f>[1]资金台帐!AB651</f>
        <v>0</v>
      </c>
      <c r="AC651">
        <f>[1]资金台帐!AC651</f>
        <v>0</v>
      </c>
      <c r="AD651">
        <f>[1]资金台帐!AD651</f>
        <v>0</v>
      </c>
      <c r="AJ651">
        <f>[1]资金台帐!AJ651</f>
        <v>0</v>
      </c>
      <c r="AK651">
        <f>[1]资金台帐!AK651</f>
        <v>0</v>
      </c>
      <c r="BA651" s="22">
        <f t="shared" si="0"/>
      </c>
    </row>
    <row r="652">
      <c r="B652">
        <f>[1]资金台帐!B652&amp;""</f>
      </c>
      <c r="H652">
        <f>[1]资金台帐!H652&amp;""</f>
      </c>
      <c r="J652">
        <f>[1]资金台帐!J652&amp;""</f>
      </c>
      <c r="N652">
        <f>[1]资金台帐!N652</f>
      </c>
      <c r="O652">
        <f>[1]资金台帐!O652&amp;""</f>
      </c>
      <c r="P652">
        <f>[1]资金台帐!P652&amp;""</f>
      </c>
      <c r="Q652">
        <f>[1]资金台帐!Q652&amp;""</f>
      </c>
      <c r="T652">
        <f>[1]资金台帐!T652&amp;""</f>
      </c>
      <c r="U652">
        <f>[1]资金台帐!U652&amp;""</f>
      </c>
      <c r="W652">
        <f>[1]资金台帐!W652&amp;""</f>
      </c>
      <c r="X652">
        <f>[1]资金台帐!X652&amp;""</f>
      </c>
      <c r="AB652">
        <f>[1]资金台帐!AB652</f>
        <v>0</v>
      </c>
      <c r="AC652">
        <f>[1]资金台帐!AC652</f>
        <v>0</v>
      </c>
      <c r="AD652">
        <f>[1]资金台帐!AD652</f>
        <v>0</v>
      </c>
      <c r="AJ652">
        <f>[1]资金台帐!AJ652</f>
        <v>0</v>
      </c>
      <c r="AK652">
        <f>[1]资金台帐!AK652</f>
        <v>0</v>
      </c>
      <c r="BA652" s="22">
        <f t="shared" si="0"/>
      </c>
    </row>
    <row r="653">
      <c r="B653">
        <f>[1]资金台帐!B653&amp;""</f>
      </c>
      <c r="H653">
        <f>[1]资金台帐!H653&amp;""</f>
      </c>
      <c r="J653">
        <f>[1]资金台帐!J653&amp;""</f>
      </c>
      <c r="N653">
        <f>[1]资金台帐!N653</f>
      </c>
      <c r="O653">
        <f>[1]资金台帐!O653&amp;""</f>
      </c>
      <c r="P653">
        <f>[1]资金台帐!P653&amp;""</f>
      </c>
      <c r="Q653">
        <f>[1]资金台帐!Q653&amp;""</f>
      </c>
      <c r="T653">
        <f>[1]资金台帐!T653&amp;""</f>
      </c>
      <c r="U653">
        <f>[1]资金台帐!U653&amp;""</f>
      </c>
      <c r="W653">
        <f>[1]资金台帐!W653&amp;""</f>
      </c>
      <c r="X653">
        <f>[1]资金台帐!X653&amp;""</f>
      </c>
      <c r="AB653">
        <f>[1]资金台帐!AB653</f>
        <v>0</v>
      </c>
      <c r="AC653">
        <f>[1]资金台帐!AC653</f>
        <v>0</v>
      </c>
      <c r="AD653">
        <f>[1]资金台帐!AD653</f>
        <v>0</v>
      </c>
      <c r="AJ653">
        <f>[1]资金台帐!AJ653</f>
        <v>0</v>
      </c>
      <c r="AK653">
        <f>[1]资金台帐!AK653</f>
        <v>0</v>
      </c>
      <c r="BA653" s="22">
        <f t="shared" si="0"/>
      </c>
    </row>
    <row r="654">
      <c r="B654">
        <f>[1]资金台帐!B654&amp;""</f>
      </c>
      <c r="H654">
        <f>[1]资金台帐!H654&amp;""</f>
      </c>
      <c r="J654">
        <f>[1]资金台帐!J654&amp;""</f>
      </c>
      <c r="N654">
        <f>[1]资金台帐!N654</f>
      </c>
      <c r="O654">
        <f>[1]资金台帐!O654&amp;""</f>
      </c>
      <c r="P654">
        <f>[1]资金台帐!P654&amp;""</f>
      </c>
      <c r="Q654">
        <f>[1]资金台帐!Q654&amp;""</f>
      </c>
      <c r="T654">
        <f>[1]资金台帐!T654&amp;""</f>
      </c>
      <c r="U654">
        <f>[1]资金台帐!U654&amp;""</f>
      </c>
      <c r="W654">
        <f>[1]资金台帐!W654&amp;""</f>
      </c>
      <c r="X654">
        <f>[1]资金台帐!X654&amp;""</f>
      </c>
      <c r="AB654">
        <f>[1]资金台帐!AB654</f>
        <v>0</v>
      </c>
      <c r="AC654">
        <f>[1]资金台帐!AC654</f>
        <v>0</v>
      </c>
      <c r="AD654">
        <f>[1]资金台帐!AD654</f>
        <v>0</v>
      </c>
      <c r="AJ654">
        <f>[1]资金台帐!AJ654</f>
        <v>0</v>
      </c>
      <c r="AK654">
        <f>[1]资金台帐!AK654</f>
        <v>0</v>
      </c>
      <c r="BA654" s="22">
        <f t="shared" si="0"/>
      </c>
    </row>
    <row r="655">
      <c r="B655">
        <f>[1]资金台帐!B655&amp;""</f>
      </c>
      <c r="H655">
        <f>[1]资金台帐!H655&amp;""</f>
      </c>
      <c r="J655">
        <f>[1]资金台帐!J655&amp;""</f>
      </c>
      <c r="N655">
        <f>[1]资金台帐!N655</f>
      </c>
      <c r="O655">
        <f>[1]资金台帐!O655&amp;""</f>
      </c>
      <c r="P655">
        <f>[1]资金台帐!P655&amp;""</f>
      </c>
      <c r="Q655">
        <f>[1]资金台帐!Q655&amp;""</f>
      </c>
      <c r="T655">
        <f>[1]资金台帐!T655&amp;""</f>
      </c>
      <c r="U655">
        <f>[1]资金台帐!U655&amp;""</f>
      </c>
      <c r="W655">
        <f>[1]资金台帐!W655&amp;""</f>
      </c>
      <c r="X655">
        <f>[1]资金台帐!X655&amp;""</f>
      </c>
      <c r="AB655">
        <f>[1]资金台帐!AB655</f>
        <v>0</v>
      </c>
      <c r="AC655">
        <f>[1]资金台帐!AC655</f>
        <v>0</v>
      </c>
      <c r="AD655">
        <f>[1]资金台帐!AD655</f>
        <v>0</v>
      </c>
      <c r="AJ655">
        <f>[1]资金台帐!AJ655</f>
        <v>0</v>
      </c>
      <c r="AK655">
        <f>[1]资金台帐!AK655</f>
        <v>0</v>
      </c>
      <c r="BA655" s="22">
        <f t="shared" si="0"/>
      </c>
    </row>
    <row r="656">
      <c r="B656">
        <f>[1]资金台帐!B656&amp;""</f>
      </c>
      <c r="H656">
        <f>[1]资金台帐!H656&amp;""</f>
      </c>
      <c r="J656">
        <f>[1]资金台帐!J656&amp;""</f>
      </c>
      <c r="N656">
        <f>[1]资金台帐!N656</f>
      </c>
      <c r="O656">
        <f>[1]资金台帐!O656&amp;""</f>
      </c>
      <c r="P656">
        <f>[1]资金台帐!P656&amp;""</f>
      </c>
      <c r="Q656">
        <f>[1]资金台帐!Q656&amp;""</f>
      </c>
      <c r="T656">
        <f>[1]资金台帐!T656&amp;""</f>
      </c>
      <c r="U656">
        <f>[1]资金台帐!U656&amp;""</f>
      </c>
      <c r="W656">
        <f>[1]资金台帐!W656&amp;""</f>
      </c>
      <c r="X656">
        <f>[1]资金台帐!X656&amp;""</f>
      </c>
      <c r="AB656">
        <f>[1]资金台帐!AB656</f>
        <v>0</v>
      </c>
      <c r="AC656">
        <f>[1]资金台帐!AC656</f>
        <v>0</v>
      </c>
      <c r="AD656">
        <f>[1]资金台帐!AD656</f>
        <v>0</v>
      </c>
      <c r="AJ656">
        <f>[1]资金台帐!AJ656</f>
        <v>0</v>
      </c>
      <c r="AK656">
        <f>[1]资金台帐!AK656</f>
        <v>0</v>
      </c>
      <c r="BA656" s="22">
        <f t="shared" si="0"/>
      </c>
    </row>
    <row r="657">
      <c r="B657">
        <f>[1]资金台帐!B657&amp;""</f>
      </c>
      <c r="H657">
        <f>[1]资金台帐!H657&amp;""</f>
      </c>
      <c r="J657">
        <f>[1]资金台帐!J657&amp;""</f>
      </c>
      <c r="N657">
        <f>[1]资金台帐!N657</f>
      </c>
      <c r="O657">
        <f>[1]资金台帐!O657&amp;""</f>
      </c>
      <c r="P657">
        <f>[1]资金台帐!P657&amp;""</f>
      </c>
      <c r="Q657">
        <f>[1]资金台帐!Q657&amp;""</f>
      </c>
      <c r="T657">
        <f>[1]资金台帐!T657&amp;""</f>
      </c>
      <c r="U657">
        <f>[1]资金台帐!U657&amp;""</f>
      </c>
      <c r="W657">
        <f>[1]资金台帐!W657&amp;""</f>
      </c>
      <c r="X657">
        <f>[1]资金台帐!X657&amp;""</f>
      </c>
      <c r="AB657">
        <f>[1]资金台帐!AB657</f>
        <v>0</v>
      </c>
      <c r="AC657">
        <f>[1]资金台帐!AC657</f>
        <v>0</v>
      </c>
      <c r="AD657">
        <f>[1]资金台帐!AD657</f>
        <v>0</v>
      </c>
      <c r="AJ657">
        <f>[1]资金台帐!AJ657</f>
        <v>0</v>
      </c>
      <c r="AK657">
        <f>[1]资金台帐!AK657</f>
        <v>0</v>
      </c>
      <c r="BA657" s="22">
        <f t="shared" si="0"/>
      </c>
    </row>
    <row r="658">
      <c r="B658">
        <f>[1]资金台帐!B658&amp;""</f>
      </c>
      <c r="H658">
        <f>[1]资金台帐!H658&amp;""</f>
      </c>
      <c r="J658">
        <f>[1]资金台帐!J658&amp;""</f>
      </c>
      <c r="N658">
        <f>[1]资金台帐!N658</f>
      </c>
      <c r="O658">
        <f>[1]资金台帐!O658&amp;""</f>
      </c>
      <c r="P658">
        <f>[1]资金台帐!P658&amp;""</f>
      </c>
      <c r="Q658">
        <f>[1]资金台帐!Q658&amp;""</f>
      </c>
      <c r="T658">
        <f>[1]资金台帐!T658&amp;""</f>
      </c>
      <c r="U658">
        <f>[1]资金台帐!U658&amp;""</f>
      </c>
      <c r="W658">
        <f>[1]资金台帐!W658&amp;""</f>
      </c>
      <c r="X658">
        <f>[1]资金台帐!X658&amp;""</f>
      </c>
      <c r="AB658">
        <f>[1]资金台帐!AB658</f>
        <v>0</v>
      </c>
      <c r="AC658">
        <f>[1]资金台帐!AC658</f>
        <v>0</v>
      </c>
      <c r="AD658">
        <f>[1]资金台帐!AD658</f>
        <v>0</v>
      </c>
      <c r="AJ658">
        <f>[1]资金台帐!AJ658</f>
        <v>0</v>
      </c>
      <c r="AK658">
        <f>[1]资金台帐!AK658</f>
        <v>0</v>
      </c>
      <c r="BA658" s="22">
        <f t="shared" si="0"/>
      </c>
    </row>
    <row r="659">
      <c r="B659">
        <f>[1]资金台帐!B659&amp;""</f>
      </c>
      <c r="H659">
        <f>[1]资金台帐!H659&amp;""</f>
      </c>
      <c r="J659">
        <f>[1]资金台帐!J659&amp;""</f>
      </c>
      <c r="N659">
        <f>[1]资金台帐!N659</f>
      </c>
      <c r="O659">
        <f>[1]资金台帐!O659&amp;""</f>
      </c>
      <c r="P659">
        <f>[1]资金台帐!P659&amp;""</f>
      </c>
      <c r="Q659">
        <f>[1]资金台帐!Q659&amp;""</f>
      </c>
      <c r="T659">
        <f>[1]资金台帐!T659&amp;""</f>
      </c>
      <c r="U659">
        <f>[1]资金台帐!U659&amp;""</f>
      </c>
      <c r="W659">
        <f>[1]资金台帐!W659&amp;""</f>
      </c>
      <c r="X659">
        <f>[1]资金台帐!X659&amp;""</f>
      </c>
      <c r="AB659">
        <f>[1]资金台帐!AB659</f>
        <v>0</v>
      </c>
      <c r="AC659">
        <f>[1]资金台帐!AC659</f>
        <v>0</v>
      </c>
      <c r="AD659">
        <f>[1]资金台帐!AD659</f>
        <v>0</v>
      </c>
      <c r="AJ659">
        <f>[1]资金台帐!AJ659</f>
        <v>0</v>
      </c>
      <c r="AK659">
        <f>[1]资金台帐!AK659</f>
        <v>0</v>
      </c>
      <c r="BA659" s="22">
        <f t="shared" si="0"/>
      </c>
    </row>
    <row r="660">
      <c r="B660">
        <f>[1]资金台帐!B660&amp;""</f>
      </c>
      <c r="H660">
        <f>[1]资金台帐!H660&amp;""</f>
      </c>
      <c r="J660">
        <f>[1]资金台帐!J660&amp;""</f>
      </c>
      <c r="N660">
        <f>[1]资金台帐!N660</f>
      </c>
      <c r="O660">
        <f>[1]资金台帐!O660&amp;""</f>
      </c>
      <c r="P660">
        <f>[1]资金台帐!P660&amp;""</f>
      </c>
      <c r="Q660">
        <f>[1]资金台帐!Q660&amp;""</f>
      </c>
      <c r="T660">
        <f>[1]资金台帐!T660&amp;""</f>
      </c>
      <c r="U660">
        <f>[1]资金台帐!U660&amp;""</f>
      </c>
      <c r="W660">
        <f>[1]资金台帐!W660&amp;""</f>
      </c>
      <c r="X660">
        <f>[1]资金台帐!X660&amp;""</f>
      </c>
      <c r="AB660">
        <f>[1]资金台帐!AB660</f>
        <v>0</v>
      </c>
      <c r="AC660">
        <f>[1]资金台帐!AC660</f>
        <v>0</v>
      </c>
      <c r="AD660">
        <f>[1]资金台帐!AD660</f>
        <v>0</v>
      </c>
      <c r="AJ660">
        <f>[1]资金台帐!AJ660</f>
        <v>0</v>
      </c>
      <c r="AK660">
        <f>[1]资金台帐!AK660</f>
        <v>0</v>
      </c>
      <c r="BA660" s="22">
        <f t="shared" si="0"/>
      </c>
    </row>
    <row r="661">
      <c r="B661">
        <f>[1]资金台帐!B661&amp;""</f>
      </c>
      <c r="H661">
        <f>[1]资金台帐!H661&amp;""</f>
      </c>
      <c r="J661">
        <f>[1]资金台帐!J661&amp;""</f>
      </c>
      <c r="N661">
        <f>[1]资金台帐!N661</f>
      </c>
      <c r="O661">
        <f>[1]资金台帐!O661&amp;""</f>
      </c>
      <c r="P661">
        <f>[1]资金台帐!P661&amp;""</f>
      </c>
      <c r="Q661">
        <f>[1]资金台帐!Q661&amp;""</f>
      </c>
      <c r="T661">
        <f>[1]资金台帐!T661&amp;""</f>
      </c>
      <c r="U661">
        <f>[1]资金台帐!U661&amp;""</f>
      </c>
      <c r="W661">
        <f>[1]资金台帐!W661&amp;""</f>
      </c>
      <c r="X661">
        <f>[1]资金台帐!X661&amp;""</f>
      </c>
      <c r="AB661">
        <f>[1]资金台帐!AB661</f>
        <v>0</v>
      </c>
      <c r="AC661">
        <f>[1]资金台帐!AC661</f>
        <v>0</v>
      </c>
      <c r="AD661">
        <f>[1]资金台帐!AD661</f>
        <v>0</v>
      </c>
      <c r="AJ661">
        <f>[1]资金台帐!AJ661</f>
        <v>0</v>
      </c>
      <c r="AK661">
        <f>[1]资金台帐!AK661</f>
        <v>0</v>
      </c>
      <c r="BA661" s="22">
        <f t="shared" si="0"/>
      </c>
    </row>
    <row r="662">
      <c r="B662">
        <f>[1]资金台帐!B662&amp;""</f>
      </c>
      <c r="H662">
        <f>[1]资金台帐!H662&amp;""</f>
      </c>
      <c r="J662">
        <f>[1]资金台帐!J662&amp;""</f>
      </c>
      <c r="N662">
        <f>[1]资金台帐!N662</f>
      </c>
      <c r="O662">
        <f>[1]资金台帐!O662&amp;""</f>
      </c>
      <c r="P662">
        <f>[1]资金台帐!P662&amp;""</f>
      </c>
      <c r="Q662">
        <f>[1]资金台帐!Q662&amp;""</f>
      </c>
      <c r="T662">
        <f>[1]资金台帐!T662&amp;""</f>
      </c>
      <c r="U662">
        <f>[1]资金台帐!U662&amp;""</f>
      </c>
      <c r="W662">
        <f>[1]资金台帐!W662&amp;""</f>
      </c>
      <c r="X662">
        <f>[1]资金台帐!X662&amp;""</f>
      </c>
      <c r="AB662">
        <f>[1]资金台帐!AB662</f>
        <v>0</v>
      </c>
      <c r="AC662">
        <f>[1]资金台帐!AC662</f>
        <v>0</v>
      </c>
      <c r="AD662">
        <f>[1]资金台帐!AD662</f>
        <v>0</v>
      </c>
      <c r="AJ662">
        <f>[1]资金台帐!AJ662</f>
        <v>0</v>
      </c>
      <c r="AK662">
        <f>[1]资金台帐!AK662</f>
        <v>0</v>
      </c>
      <c r="BA662" s="22">
        <f t="shared" si="0"/>
      </c>
    </row>
    <row r="663">
      <c r="B663">
        <f>[1]资金台帐!B663&amp;""</f>
      </c>
      <c r="H663">
        <f>[1]资金台帐!H663&amp;""</f>
      </c>
      <c r="J663">
        <f>[1]资金台帐!J663&amp;""</f>
      </c>
      <c r="N663">
        <f>[1]资金台帐!N663</f>
      </c>
      <c r="O663">
        <f>[1]资金台帐!O663&amp;""</f>
      </c>
      <c r="P663">
        <f>[1]资金台帐!P663&amp;""</f>
      </c>
      <c r="Q663">
        <f>[1]资金台帐!Q663&amp;""</f>
      </c>
      <c r="T663">
        <f>[1]资金台帐!T663&amp;""</f>
      </c>
      <c r="U663">
        <f>[1]资金台帐!U663&amp;""</f>
      </c>
      <c r="W663">
        <f>[1]资金台帐!W663&amp;""</f>
      </c>
      <c r="X663">
        <f>[1]资金台帐!X663&amp;""</f>
      </c>
      <c r="AB663">
        <f>[1]资金台帐!AB663</f>
        <v>0</v>
      </c>
      <c r="AC663">
        <f>[1]资金台帐!AC663</f>
        <v>0</v>
      </c>
      <c r="AD663">
        <f>[1]资金台帐!AD663</f>
        <v>0</v>
      </c>
      <c r="AJ663">
        <f>[1]资金台帐!AJ663</f>
        <v>0</v>
      </c>
      <c r="AK663">
        <f>[1]资金台帐!AK663</f>
        <v>0</v>
      </c>
      <c r="BA663" s="22">
        <f t="shared" si="0"/>
      </c>
    </row>
    <row r="664">
      <c r="B664">
        <f>[1]资金台帐!B664&amp;""</f>
      </c>
      <c r="H664">
        <f>[1]资金台帐!H664&amp;""</f>
      </c>
      <c r="J664">
        <f>[1]资金台帐!J664&amp;""</f>
      </c>
      <c r="N664">
        <f>[1]资金台帐!N664</f>
      </c>
      <c r="O664">
        <f>[1]资金台帐!O664&amp;""</f>
      </c>
      <c r="P664">
        <f>[1]资金台帐!P664&amp;""</f>
      </c>
      <c r="Q664">
        <f>[1]资金台帐!Q664&amp;""</f>
      </c>
      <c r="T664">
        <f>[1]资金台帐!T664&amp;""</f>
      </c>
      <c r="U664">
        <f>[1]资金台帐!U664&amp;""</f>
      </c>
      <c r="W664">
        <f>[1]资金台帐!W664&amp;""</f>
      </c>
      <c r="X664">
        <f>[1]资金台帐!X664&amp;""</f>
      </c>
      <c r="AB664">
        <f>[1]资金台帐!AB664</f>
        <v>0</v>
      </c>
      <c r="AC664">
        <f>[1]资金台帐!AC664</f>
        <v>0</v>
      </c>
      <c r="AD664">
        <f>[1]资金台帐!AD664</f>
        <v>0</v>
      </c>
      <c r="AJ664">
        <f>[1]资金台帐!AJ664</f>
        <v>0</v>
      </c>
      <c r="AK664">
        <f>[1]资金台帐!AK664</f>
        <v>0</v>
      </c>
      <c r="BA664" s="22">
        <f t="shared" si="0"/>
      </c>
    </row>
    <row r="665">
      <c r="B665">
        <f>[1]资金台帐!B665&amp;""</f>
      </c>
      <c r="H665">
        <f>[1]资金台帐!H665&amp;""</f>
      </c>
      <c r="J665">
        <f>[1]资金台帐!J665&amp;""</f>
      </c>
      <c r="N665">
        <f>[1]资金台帐!N665</f>
      </c>
      <c r="O665">
        <f>[1]资金台帐!O665&amp;""</f>
      </c>
      <c r="P665">
        <f>[1]资金台帐!P665&amp;""</f>
      </c>
      <c r="Q665">
        <f>[1]资金台帐!Q665&amp;""</f>
      </c>
      <c r="T665">
        <f>[1]资金台帐!T665&amp;""</f>
      </c>
      <c r="U665">
        <f>[1]资金台帐!U665&amp;""</f>
      </c>
      <c r="W665">
        <f>[1]资金台帐!W665&amp;""</f>
      </c>
      <c r="X665">
        <f>[1]资金台帐!X665&amp;""</f>
      </c>
      <c r="AB665">
        <f>[1]资金台帐!AB665</f>
        <v>0</v>
      </c>
      <c r="AC665">
        <f>[1]资金台帐!AC665</f>
        <v>0</v>
      </c>
      <c r="AD665">
        <f>[1]资金台帐!AD665</f>
        <v>0</v>
      </c>
      <c r="AJ665">
        <f>[1]资金台帐!AJ665</f>
        <v>0</v>
      </c>
      <c r="AK665">
        <f>[1]资金台帐!AK665</f>
        <v>0</v>
      </c>
      <c r="BA665" s="22">
        <f t="shared" si="0"/>
      </c>
    </row>
    <row r="666">
      <c r="B666">
        <f>[1]资金台帐!B666&amp;""</f>
      </c>
      <c r="H666">
        <f>[1]资金台帐!H666&amp;""</f>
      </c>
      <c r="J666">
        <f>[1]资金台帐!J666&amp;""</f>
      </c>
      <c r="N666">
        <f>[1]资金台帐!N666</f>
      </c>
      <c r="O666">
        <f>[1]资金台帐!O666&amp;""</f>
      </c>
      <c r="P666">
        <f>[1]资金台帐!P666&amp;""</f>
      </c>
      <c r="Q666">
        <f>[1]资金台帐!Q666&amp;""</f>
      </c>
      <c r="T666">
        <f>[1]资金台帐!T666&amp;""</f>
      </c>
      <c r="U666">
        <f>[1]资金台帐!U666&amp;""</f>
      </c>
      <c r="W666">
        <f>[1]资金台帐!W666&amp;""</f>
      </c>
      <c r="X666">
        <f>[1]资金台帐!X666&amp;""</f>
      </c>
      <c r="AB666">
        <f>[1]资金台帐!AB666</f>
        <v>0</v>
      </c>
      <c r="AC666">
        <f>[1]资金台帐!AC666</f>
        <v>0</v>
      </c>
      <c r="AD666">
        <f>[1]资金台帐!AD666</f>
        <v>0</v>
      </c>
      <c r="AJ666">
        <f>[1]资金台帐!AJ666</f>
        <v>0</v>
      </c>
      <c r="AK666">
        <f>[1]资金台帐!AK666</f>
        <v>0</v>
      </c>
      <c r="BA666" s="22">
        <f t="shared" si="0"/>
      </c>
    </row>
    <row r="667">
      <c r="B667">
        <f>[1]资金台帐!B667&amp;""</f>
      </c>
      <c r="H667">
        <f>[1]资金台帐!H667&amp;""</f>
      </c>
      <c r="J667">
        <f>[1]资金台帐!J667&amp;""</f>
      </c>
      <c r="N667">
        <f>[1]资金台帐!N667</f>
      </c>
      <c r="O667">
        <f>[1]资金台帐!O667&amp;""</f>
      </c>
      <c r="P667">
        <f>[1]资金台帐!P667&amp;""</f>
      </c>
      <c r="Q667">
        <f>[1]资金台帐!Q667&amp;""</f>
      </c>
      <c r="T667">
        <f>[1]资金台帐!T667&amp;""</f>
      </c>
      <c r="U667">
        <f>[1]资金台帐!U667&amp;""</f>
      </c>
      <c r="W667">
        <f>[1]资金台帐!W667&amp;""</f>
      </c>
      <c r="X667">
        <f>[1]资金台帐!X667&amp;""</f>
      </c>
      <c r="AB667">
        <f>[1]资金台帐!AB667</f>
        <v>0</v>
      </c>
      <c r="AC667">
        <f>[1]资金台帐!AC667</f>
        <v>0</v>
      </c>
      <c r="AD667">
        <f>[1]资金台帐!AD667</f>
        <v>0</v>
      </c>
      <c r="AJ667">
        <f>[1]资金台帐!AJ667</f>
        <v>0</v>
      </c>
      <c r="AK667">
        <f>[1]资金台帐!AK667</f>
        <v>0</v>
      </c>
      <c r="BA667" s="22">
        <f t="shared" si="0"/>
      </c>
    </row>
    <row r="668">
      <c r="B668">
        <f>[1]资金台帐!B668&amp;""</f>
      </c>
      <c r="H668">
        <f>[1]资金台帐!H668&amp;""</f>
      </c>
      <c r="J668">
        <f>[1]资金台帐!J668&amp;""</f>
      </c>
      <c r="N668">
        <f>[1]资金台帐!N668</f>
      </c>
      <c r="O668">
        <f>[1]资金台帐!O668&amp;""</f>
      </c>
      <c r="P668">
        <f>[1]资金台帐!P668&amp;""</f>
      </c>
      <c r="Q668">
        <f>[1]资金台帐!Q668&amp;""</f>
      </c>
      <c r="T668">
        <f>[1]资金台帐!T668&amp;""</f>
      </c>
      <c r="U668">
        <f>[1]资金台帐!U668&amp;""</f>
      </c>
      <c r="W668">
        <f>[1]资金台帐!W668&amp;""</f>
      </c>
      <c r="X668">
        <f>[1]资金台帐!X668&amp;""</f>
      </c>
      <c r="AB668">
        <f>[1]资金台帐!AB668</f>
        <v>0</v>
      </c>
      <c r="AC668">
        <f>[1]资金台帐!AC668</f>
        <v>0</v>
      </c>
      <c r="AD668">
        <f>[1]资金台帐!AD668</f>
        <v>0</v>
      </c>
      <c r="AJ668">
        <f>[1]资金台帐!AJ668</f>
        <v>0</v>
      </c>
      <c r="AK668">
        <f>[1]资金台帐!AK668</f>
        <v>0</v>
      </c>
      <c r="BA668" s="22">
        <f t="shared" si="0"/>
      </c>
    </row>
    <row r="669">
      <c r="B669">
        <f>[1]资金台帐!B669&amp;""</f>
      </c>
      <c r="H669">
        <f>[1]资金台帐!H669&amp;""</f>
      </c>
      <c r="J669">
        <f>[1]资金台帐!J669&amp;""</f>
      </c>
      <c r="N669">
        <f>[1]资金台帐!N669</f>
      </c>
      <c r="O669">
        <f>[1]资金台帐!O669&amp;""</f>
      </c>
      <c r="P669">
        <f>[1]资金台帐!P669&amp;""</f>
      </c>
      <c r="Q669">
        <f>[1]资金台帐!Q669&amp;""</f>
      </c>
      <c r="T669">
        <f>[1]资金台帐!T669&amp;""</f>
      </c>
      <c r="U669">
        <f>[1]资金台帐!U669&amp;""</f>
      </c>
      <c r="W669">
        <f>[1]资金台帐!W669&amp;""</f>
      </c>
      <c r="X669">
        <f>[1]资金台帐!X669&amp;""</f>
      </c>
      <c r="AB669">
        <f>[1]资金台帐!AB669</f>
        <v>0</v>
      </c>
      <c r="AC669">
        <f>[1]资金台帐!AC669</f>
        <v>0</v>
      </c>
      <c r="AD669">
        <f>[1]资金台帐!AD669</f>
        <v>0</v>
      </c>
      <c r="AJ669">
        <f>[1]资金台帐!AJ669</f>
        <v>0</v>
      </c>
      <c r="AK669">
        <f>[1]资金台帐!AK669</f>
        <v>0</v>
      </c>
      <c r="BA669" s="22">
        <f t="shared" si="0"/>
      </c>
    </row>
    <row r="670">
      <c r="B670">
        <f>[1]资金台帐!B670&amp;""</f>
      </c>
      <c r="H670">
        <f>[1]资金台帐!H670&amp;""</f>
      </c>
      <c r="J670">
        <f>[1]资金台帐!J670&amp;""</f>
      </c>
      <c r="N670">
        <f>[1]资金台帐!N670</f>
      </c>
      <c r="O670">
        <f>[1]资金台帐!O670&amp;""</f>
      </c>
      <c r="P670">
        <f>[1]资金台帐!P670&amp;""</f>
      </c>
      <c r="Q670">
        <f>[1]资金台帐!Q670&amp;""</f>
      </c>
      <c r="T670">
        <f>[1]资金台帐!T670&amp;""</f>
      </c>
      <c r="U670">
        <f>[1]资金台帐!U670&amp;""</f>
      </c>
      <c r="W670">
        <f>[1]资金台帐!W670&amp;""</f>
      </c>
      <c r="X670">
        <f>[1]资金台帐!X670&amp;""</f>
      </c>
      <c r="AB670">
        <f>[1]资金台帐!AB670</f>
        <v>0</v>
      </c>
      <c r="AC670">
        <f>[1]资金台帐!AC670</f>
        <v>0</v>
      </c>
      <c r="AD670">
        <f>[1]资金台帐!AD670</f>
        <v>0</v>
      </c>
      <c r="AJ670">
        <f>[1]资金台帐!AJ670</f>
        <v>0</v>
      </c>
      <c r="AK670">
        <f>[1]资金台帐!AK670</f>
        <v>0</v>
      </c>
      <c r="BA670" s="22">
        <f t="shared" si="0"/>
      </c>
    </row>
    <row r="671">
      <c r="B671">
        <f>[1]资金台帐!B671&amp;""</f>
      </c>
      <c r="H671">
        <f>[1]资金台帐!H671&amp;""</f>
      </c>
      <c r="J671">
        <f>[1]资金台帐!J671&amp;""</f>
      </c>
      <c r="N671">
        <f>[1]资金台帐!N671</f>
      </c>
      <c r="O671">
        <f>[1]资金台帐!O671&amp;""</f>
      </c>
      <c r="P671">
        <f>[1]资金台帐!P671&amp;""</f>
      </c>
      <c r="Q671">
        <f>[1]资金台帐!Q671&amp;""</f>
      </c>
      <c r="T671">
        <f>[1]资金台帐!T671&amp;""</f>
      </c>
      <c r="U671">
        <f>[1]资金台帐!U671&amp;""</f>
      </c>
      <c r="W671">
        <f>[1]资金台帐!W671&amp;""</f>
      </c>
      <c r="X671">
        <f>[1]资金台帐!X671&amp;""</f>
      </c>
      <c r="AB671">
        <f>[1]资金台帐!AB671</f>
        <v>0</v>
      </c>
      <c r="AC671">
        <f>[1]资金台帐!AC671</f>
        <v>0</v>
      </c>
      <c r="AD671">
        <f>[1]资金台帐!AD671</f>
        <v>0</v>
      </c>
      <c r="AJ671">
        <f>[1]资金台帐!AJ671</f>
        <v>0</v>
      </c>
      <c r="AK671">
        <f>[1]资金台帐!AK671</f>
        <v>0</v>
      </c>
      <c r="BA671" s="22">
        <f t="shared" si="0"/>
      </c>
    </row>
    <row r="672">
      <c r="B672">
        <f>[1]资金台帐!B672&amp;""</f>
      </c>
      <c r="H672">
        <f>[1]资金台帐!H672&amp;""</f>
      </c>
      <c r="J672">
        <f>[1]资金台帐!J672&amp;""</f>
      </c>
      <c r="N672">
        <f>[1]资金台帐!N672</f>
      </c>
      <c r="O672">
        <f>[1]资金台帐!O672&amp;""</f>
      </c>
      <c r="P672">
        <f>[1]资金台帐!P672&amp;""</f>
      </c>
      <c r="Q672">
        <f>[1]资金台帐!Q672&amp;""</f>
      </c>
      <c r="T672">
        <f>[1]资金台帐!T672&amp;""</f>
      </c>
      <c r="U672">
        <f>[1]资金台帐!U672&amp;""</f>
      </c>
      <c r="W672">
        <f>[1]资金台帐!W672&amp;""</f>
      </c>
      <c r="X672">
        <f>[1]资金台帐!X672&amp;""</f>
      </c>
      <c r="AB672">
        <f>[1]资金台帐!AB672</f>
        <v>0</v>
      </c>
      <c r="AC672">
        <f>[1]资金台帐!AC672</f>
        <v>0</v>
      </c>
      <c r="AD672">
        <f>[1]资金台帐!AD672</f>
        <v>0</v>
      </c>
      <c r="AJ672">
        <f>[1]资金台帐!AJ672</f>
        <v>0</v>
      </c>
      <c r="AK672">
        <f>[1]资金台帐!AK672</f>
        <v>0</v>
      </c>
      <c r="BA672" s="22">
        <f t="shared" si="0"/>
      </c>
    </row>
    <row r="673">
      <c r="B673">
        <f>[1]资金台帐!B673&amp;""</f>
      </c>
      <c r="H673">
        <f>[1]资金台帐!H673&amp;""</f>
      </c>
      <c r="J673">
        <f>[1]资金台帐!J673&amp;""</f>
      </c>
      <c r="N673">
        <f>[1]资金台帐!N673</f>
      </c>
      <c r="O673">
        <f>[1]资金台帐!O673&amp;""</f>
      </c>
      <c r="P673">
        <f>[1]资金台帐!P673&amp;""</f>
      </c>
      <c r="Q673">
        <f>[1]资金台帐!Q673&amp;""</f>
      </c>
      <c r="T673">
        <f>[1]资金台帐!T673&amp;""</f>
      </c>
      <c r="U673">
        <f>[1]资金台帐!U673&amp;""</f>
      </c>
      <c r="W673">
        <f>[1]资金台帐!W673&amp;""</f>
      </c>
      <c r="X673">
        <f>[1]资金台帐!X673&amp;""</f>
      </c>
      <c r="AB673">
        <f>[1]资金台帐!AB673</f>
        <v>0</v>
      </c>
      <c r="AC673">
        <f>[1]资金台帐!AC673</f>
        <v>0</v>
      </c>
      <c r="AD673">
        <f>[1]资金台帐!AD673</f>
        <v>0</v>
      </c>
      <c r="AJ673">
        <f>[1]资金台帐!AJ673</f>
        <v>0</v>
      </c>
      <c r="AK673">
        <f>[1]资金台帐!AK673</f>
        <v>0</v>
      </c>
      <c r="BA673" s="22">
        <f t="shared" si="0"/>
      </c>
    </row>
    <row r="674">
      <c r="B674">
        <f>[1]资金台帐!B674&amp;""</f>
      </c>
      <c r="H674">
        <f>[1]资金台帐!H674&amp;""</f>
      </c>
      <c r="J674">
        <f>[1]资金台帐!J674&amp;""</f>
      </c>
      <c r="N674">
        <f>[1]资金台帐!N674</f>
      </c>
      <c r="O674">
        <f>[1]资金台帐!O674&amp;""</f>
      </c>
      <c r="P674">
        <f>[1]资金台帐!P674&amp;""</f>
      </c>
      <c r="Q674">
        <f>[1]资金台帐!Q674&amp;""</f>
      </c>
      <c r="T674">
        <f>[1]资金台帐!T674&amp;""</f>
      </c>
      <c r="U674">
        <f>[1]资金台帐!U674&amp;""</f>
      </c>
      <c r="W674">
        <f>[1]资金台帐!W674&amp;""</f>
      </c>
      <c r="X674">
        <f>[1]资金台帐!X674&amp;""</f>
      </c>
      <c r="AB674">
        <f>[1]资金台帐!AB674</f>
        <v>0</v>
      </c>
      <c r="AC674">
        <f>[1]资金台帐!AC674</f>
        <v>0</v>
      </c>
      <c r="AD674">
        <f>[1]资金台帐!AD674</f>
        <v>0</v>
      </c>
      <c r="AJ674">
        <f>[1]资金台帐!AJ674</f>
        <v>0</v>
      </c>
      <c r="AK674">
        <f>[1]资金台帐!AK674</f>
        <v>0</v>
      </c>
      <c r="BA674" s="22">
        <f t="shared" si="0"/>
      </c>
    </row>
    <row r="675">
      <c r="B675">
        <f>[1]资金台帐!B675&amp;""</f>
      </c>
      <c r="H675">
        <f>[1]资金台帐!H675&amp;""</f>
      </c>
      <c r="J675">
        <f>[1]资金台帐!J675&amp;""</f>
      </c>
      <c r="N675">
        <f>[1]资金台帐!N675</f>
      </c>
      <c r="O675">
        <f>[1]资金台帐!O675&amp;""</f>
      </c>
      <c r="P675">
        <f>[1]资金台帐!P675&amp;""</f>
      </c>
      <c r="Q675">
        <f>[1]资金台帐!Q675&amp;""</f>
      </c>
      <c r="T675">
        <f>[1]资金台帐!T675&amp;""</f>
      </c>
      <c r="U675">
        <f>[1]资金台帐!U675&amp;""</f>
      </c>
      <c r="W675">
        <f>[1]资金台帐!W675&amp;""</f>
      </c>
      <c r="X675">
        <f>[1]资金台帐!X675&amp;""</f>
      </c>
      <c r="AB675">
        <f>[1]资金台帐!AB675</f>
        <v>0</v>
      </c>
      <c r="AC675">
        <f>[1]资金台帐!AC675</f>
        <v>0</v>
      </c>
      <c r="AD675">
        <f>[1]资金台帐!AD675</f>
        <v>0</v>
      </c>
      <c r="AJ675">
        <f>[1]资金台帐!AJ675</f>
        <v>0</v>
      </c>
      <c r="AK675">
        <f>[1]资金台帐!AK675</f>
        <v>0</v>
      </c>
      <c r="BA675" s="22">
        <f t="shared" si="0"/>
      </c>
    </row>
    <row r="676">
      <c r="B676">
        <f>[1]资金台帐!B676&amp;""</f>
      </c>
      <c r="H676">
        <f>[1]资金台帐!H676&amp;""</f>
      </c>
      <c r="J676">
        <f>[1]资金台帐!J676&amp;""</f>
      </c>
      <c r="N676">
        <f>[1]资金台帐!N676</f>
      </c>
      <c r="O676">
        <f>[1]资金台帐!O676&amp;""</f>
      </c>
      <c r="P676">
        <f>[1]资金台帐!P676&amp;""</f>
      </c>
      <c r="Q676">
        <f>[1]资金台帐!Q676&amp;""</f>
      </c>
      <c r="T676">
        <f>[1]资金台帐!T676&amp;""</f>
      </c>
      <c r="U676">
        <f>[1]资金台帐!U676&amp;""</f>
      </c>
      <c r="W676">
        <f>[1]资金台帐!W676&amp;""</f>
      </c>
      <c r="X676">
        <f>[1]资金台帐!X676&amp;""</f>
      </c>
      <c r="AB676">
        <f>[1]资金台帐!AB676</f>
        <v>0</v>
      </c>
      <c r="AC676">
        <f>[1]资金台帐!AC676</f>
        <v>0</v>
      </c>
      <c r="AD676">
        <f>[1]资金台帐!AD676</f>
        <v>0</v>
      </c>
      <c r="AJ676">
        <f>[1]资金台帐!AJ676</f>
        <v>0</v>
      </c>
      <c r="AK676">
        <f>[1]资金台帐!AK676</f>
        <v>0</v>
      </c>
      <c r="BA676" s="22">
        <f t="shared" si="0"/>
      </c>
    </row>
    <row r="677">
      <c r="B677">
        <f>[1]资金台帐!B677&amp;""</f>
      </c>
      <c r="H677">
        <f>[1]资金台帐!H677&amp;""</f>
      </c>
      <c r="J677">
        <f>[1]资金台帐!J677&amp;""</f>
      </c>
      <c r="N677">
        <f>[1]资金台帐!N677</f>
      </c>
      <c r="O677">
        <f>[1]资金台帐!O677&amp;""</f>
      </c>
      <c r="P677">
        <f>[1]资金台帐!P677&amp;""</f>
      </c>
      <c r="Q677">
        <f>[1]资金台帐!Q677&amp;""</f>
      </c>
      <c r="T677">
        <f>[1]资金台帐!T677&amp;""</f>
      </c>
      <c r="U677">
        <f>[1]资金台帐!U677&amp;""</f>
      </c>
      <c r="W677">
        <f>[1]资金台帐!W677&amp;""</f>
      </c>
      <c r="X677">
        <f>[1]资金台帐!X677&amp;""</f>
      </c>
      <c r="AB677">
        <f>[1]资金台帐!AB677</f>
        <v>0</v>
      </c>
      <c r="AC677">
        <f>[1]资金台帐!AC677</f>
        <v>0</v>
      </c>
      <c r="AD677">
        <f>[1]资金台帐!AD677</f>
        <v>0</v>
      </c>
      <c r="AJ677">
        <f>[1]资金台帐!AJ677</f>
        <v>0</v>
      </c>
      <c r="AK677">
        <f>[1]资金台帐!AK677</f>
        <v>0</v>
      </c>
      <c r="BA677" s="22">
        <f t="shared" si="0"/>
      </c>
    </row>
    <row r="678">
      <c r="B678">
        <f>[1]资金台帐!B678&amp;""</f>
      </c>
      <c r="H678">
        <f>[1]资金台帐!H678&amp;""</f>
      </c>
      <c r="J678">
        <f>[1]资金台帐!J678&amp;""</f>
      </c>
      <c r="N678">
        <f>[1]资金台帐!N678</f>
      </c>
      <c r="O678">
        <f>[1]资金台帐!O678&amp;""</f>
      </c>
      <c r="P678">
        <f>[1]资金台帐!P678&amp;""</f>
      </c>
      <c r="Q678">
        <f>[1]资金台帐!Q678&amp;""</f>
      </c>
      <c r="T678">
        <f>[1]资金台帐!T678&amp;""</f>
      </c>
      <c r="U678">
        <f>[1]资金台帐!U678&amp;""</f>
      </c>
      <c r="W678">
        <f>[1]资金台帐!W678&amp;""</f>
      </c>
      <c r="X678">
        <f>[1]资金台帐!X678&amp;""</f>
      </c>
      <c r="AB678">
        <f>[1]资金台帐!AB678</f>
        <v>0</v>
      </c>
      <c r="AC678">
        <f>[1]资金台帐!AC678</f>
        <v>0</v>
      </c>
      <c r="AD678">
        <f>[1]资金台帐!AD678</f>
        <v>0</v>
      </c>
      <c r="AJ678">
        <f>[1]资金台帐!AJ678</f>
        <v>0</v>
      </c>
      <c r="AK678">
        <f>[1]资金台帐!AK678</f>
        <v>0</v>
      </c>
      <c r="BA678" s="22">
        <f t="shared" si="0"/>
      </c>
    </row>
    <row r="679">
      <c r="B679">
        <f>[1]资金台帐!B679&amp;""</f>
      </c>
      <c r="H679">
        <f>[1]资金台帐!H679&amp;""</f>
      </c>
      <c r="J679">
        <f>[1]资金台帐!J679&amp;""</f>
      </c>
      <c r="N679">
        <f>[1]资金台帐!N679</f>
      </c>
      <c r="O679">
        <f>[1]资金台帐!O679&amp;""</f>
      </c>
      <c r="P679">
        <f>[1]资金台帐!P679&amp;""</f>
      </c>
      <c r="Q679">
        <f>[1]资金台帐!Q679&amp;""</f>
      </c>
      <c r="T679">
        <f>[1]资金台帐!T679&amp;""</f>
      </c>
      <c r="U679">
        <f>[1]资金台帐!U679&amp;""</f>
      </c>
      <c r="W679">
        <f>[1]资金台帐!W679&amp;""</f>
      </c>
      <c r="X679">
        <f>[1]资金台帐!X679&amp;""</f>
      </c>
      <c r="AB679">
        <f>[1]资金台帐!AB679</f>
        <v>0</v>
      </c>
      <c r="AC679">
        <f>[1]资金台帐!AC679</f>
        <v>0</v>
      </c>
      <c r="AD679">
        <f>[1]资金台帐!AD679</f>
        <v>0</v>
      </c>
      <c r="AJ679">
        <f>[1]资金台帐!AJ679</f>
        <v>0</v>
      </c>
      <c r="AK679">
        <f>[1]资金台帐!AK679</f>
        <v>0</v>
      </c>
      <c r="BA679" s="22">
        <f t="shared" si="0"/>
      </c>
    </row>
    <row r="680">
      <c r="B680">
        <f>[1]资金台帐!B680&amp;""</f>
      </c>
      <c r="H680">
        <f>[1]资金台帐!H680&amp;""</f>
      </c>
      <c r="J680">
        <f>[1]资金台帐!J680&amp;""</f>
      </c>
      <c r="N680">
        <f>[1]资金台帐!N680</f>
      </c>
      <c r="O680">
        <f>[1]资金台帐!O680&amp;""</f>
      </c>
      <c r="P680">
        <f>[1]资金台帐!P680&amp;""</f>
      </c>
      <c r="Q680">
        <f>[1]资金台帐!Q680&amp;""</f>
      </c>
      <c r="T680">
        <f>[1]资金台帐!T680&amp;""</f>
      </c>
      <c r="U680">
        <f>[1]资金台帐!U680&amp;""</f>
      </c>
      <c r="W680">
        <f>[1]资金台帐!W680&amp;""</f>
      </c>
      <c r="X680">
        <f>[1]资金台帐!X680&amp;""</f>
      </c>
      <c r="AB680">
        <f>[1]资金台帐!AB680</f>
        <v>0</v>
      </c>
      <c r="AC680">
        <f>[1]资金台帐!AC680</f>
        <v>0</v>
      </c>
      <c r="AD680">
        <f>[1]资金台帐!AD680</f>
        <v>0</v>
      </c>
      <c r="AJ680">
        <f>[1]资金台帐!AJ680</f>
        <v>0</v>
      </c>
      <c r="AK680">
        <f>[1]资金台帐!AK680</f>
        <v>0</v>
      </c>
      <c r="BA680" s="22">
        <f t="shared" si="0"/>
      </c>
    </row>
    <row r="681">
      <c r="B681">
        <f>[1]资金台帐!B681&amp;""</f>
      </c>
      <c r="H681">
        <f>[1]资金台帐!H681&amp;""</f>
      </c>
      <c r="J681">
        <f>[1]资金台帐!J681&amp;""</f>
      </c>
      <c r="N681">
        <f>[1]资金台帐!N681</f>
      </c>
      <c r="O681">
        <f>[1]资金台帐!O681&amp;""</f>
      </c>
      <c r="P681">
        <f>[1]资金台帐!P681&amp;""</f>
      </c>
      <c r="Q681">
        <f>[1]资金台帐!Q681&amp;""</f>
      </c>
      <c r="T681">
        <f>[1]资金台帐!T681&amp;""</f>
      </c>
      <c r="U681">
        <f>[1]资金台帐!U681&amp;""</f>
      </c>
      <c r="W681">
        <f>[1]资金台帐!W681&amp;""</f>
      </c>
      <c r="X681">
        <f>[1]资金台帐!X681&amp;""</f>
      </c>
      <c r="AB681">
        <f>[1]资金台帐!AB681</f>
        <v>0</v>
      </c>
      <c r="AC681">
        <f>[1]资金台帐!AC681</f>
        <v>0</v>
      </c>
      <c r="AD681">
        <f>[1]资金台帐!AD681</f>
        <v>0</v>
      </c>
      <c r="AJ681">
        <f>[1]资金台帐!AJ681</f>
        <v>0</v>
      </c>
      <c r="AK681">
        <f>[1]资金台帐!AK681</f>
        <v>0</v>
      </c>
      <c r="BA681" s="22">
        <f t="shared" si="0"/>
      </c>
    </row>
    <row r="682">
      <c r="B682">
        <f>[1]资金台帐!B682&amp;""</f>
      </c>
      <c r="H682">
        <f>[1]资金台帐!H682&amp;""</f>
      </c>
      <c r="J682">
        <f>[1]资金台帐!J682&amp;""</f>
      </c>
      <c r="N682">
        <f>[1]资金台帐!N682</f>
      </c>
      <c r="O682">
        <f>[1]资金台帐!O682&amp;""</f>
      </c>
      <c r="P682">
        <f>[1]资金台帐!P682&amp;""</f>
      </c>
      <c r="Q682">
        <f>[1]资金台帐!Q682&amp;""</f>
      </c>
      <c r="T682">
        <f>[1]资金台帐!T682&amp;""</f>
      </c>
      <c r="U682">
        <f>[1]资金台帐!U682&amp;""</f>
      </c>
      <c r="W682">
        <f>[1]资金台帐!W682&amp;""</f>
      </c>
      <c r="X682">
        <f>[1]资金台帐!X682&amp;""</f>
      </c>
      <c r="AB682">
        <f>[1]资金台帐!AB682</f>
        <v>0</v>
      </c>
      <c r="AC682">
        <f>[1]资金台帐!AC682</f>
        <v>0</v>
      </c>
      <c r="AD682">
        <f>[1]资金台帐!AD682</f>
        <v>0</v>
      </c>
      <c r="AJ682">
        <f>[1]资金台帐!AJ682</f>
        <v>0</v>
      </c>
      <c r="AK682">
        <f>[1]资金台帐!AK682</f>
        <v>0</v>
      </c>
      <c r="BA682" s="22">
        <f t="shared" si="0"/>
      </c>
    </row>
    <row r="683">
      <c r="B683">
        <f>[1]资金台帐!B683&amp;""</f>
      </c>
      <c r="H683">
        <f>[1]资金台帐!H683&amp;""</f>
      </c>
      <c r="J683">
        <f>[1]资金台帐!J683&amp;""</f>
      </c>
      <c r="N683">
        <f>[1]资金台帐!N683</f>
      </c>
      <c r="O683">
        <f>[1]资金台帐!O683&amp;""</f>
      </c>
      <c r="P683">
        <f>[1]资金台帐!P683&amp;""</f>
      </c>
      <c r="Q683">
        <f>[1]资金台帐!Q683&amp;""</f>
      </c>
      <c r="T683">
        <f>[1]资金台帐!T683&amp;""</f>
      </c>
      <c r="U683">
        <f>[1]资金台帐!U683&amp;""</f>
      </c>
      <c r="W683">
        <f>[1]资金台帐!W683&amp;""</f>
      </c>
      <c r="X683">
        <f>[1]资金台帐!X683&amp;""</f>
      </c>
      <c r="AB683">
        <f>[1]资金台帐!AB683</f>
        <v>0</v>
      </c>
      <c r="AC683">
        <f>[1]资金台帐!AC683</f>
        <v>0</v>
      </c>
      <c r="AD683">
        <f>[1]资金台帐!AD683</f>
        <v>0</v>
      </c>
      <c r="AJ683">
        <f>[1]资金台帐!AJ683</f>
        <v>0</v>
      </c>
      <c r="AK683">
        <f>[1]资金台帐!AK683</f>
        <v>0</v>
      </c>
      <c r="BA683" s="22">
        <f t="shared" si="0"/>
      </c>
    </row>
    <row r="684">
      <c r="B684">
        <f>[1]资金台帐!B684&amp;""</f>
      </c>
      <c r="H684">
        <f>[1]资金台帐!H684&amp;""</f>
      </c>
      <c r="J684">
        <f>[1]资金台帐!J684&amp;""</f>
      </c>
      <c r="N684">
        <f>[1]资金台帐!N684</f>
      </c>
      <c r="O684">
        <f>[1]资金台帐!O684&amp;""</f>
      </c>
      <c r="P684">
        <f>[1]资金台帐!P684&amp;""</f>
      </c>
      <c r="Q684">
        <f>[1]资金台帐!Q684&amp;""</f>
      </c>
      <c r="T684">
        <f>[1]资金台帐!T684&amp;""</f>
      </c>
      <c r="U684">
        <f>[1]资金台帐!U684&amp;""</f>
      </c>
      <c r="W684">
        <f>[1]资金台帐!W684&amp;""</f>
      </c>
      <c r="X684">
        <f>[1]资金台帐!X684&amp;""</f>
      </c>
      <c r="AB684">
        <f>[1]资金台帐!AB684</f>
        <v>0</v>
      </c>
      <c r="AC684">
        <f>[1]资金台帐!AC684</f>
        <v>0</v>
      </c>
      <c r="AD684">
        <f>[1]资金台帐!AD684</f>
        <v>0</v>
      </c>
      <c r="AJ684">
        <f>[1]资金台帐!AJ684</f>
        <v>0</v>
      </c>
      <c r="AK684">
        <f>[1]资金台帐!AK684</f>
        <v>0</v>
      </c>
      <c r="BA684" s="22">
        <f t="shared" si="0"/>
      </c>
    </row>
    <row r="685">
      <c r="B685">
        <f>[1]资金台帐!B685&amp;""</f>
      </c>
      <c r="H685">
        <f>[1]资金台帐!H685&amp;""</f>
      </c>
      <c r="J685">
        <f>[1]资金台帐!J685&amp;""</f>
      </c>
      <c r="N685">
        <f>[1]资金台帐!N685</f>
      </c>
      <c r="O685">
        <f>[1]资金台帐!O685&amp;""</f>
      </c>
      <c r="P685">
        <f>[1]资金台帐!P685&amp;""</f>
      </c>
      <c r="Q685">
        <f>[1]资金台帐!Q685&amp;""</f>
      </c>
      <c r="T685">
        <f>[1]资金台帐!T685&amp;""</f>
      </c>
      <c r="U685">
        <f>[1]资金台帐!U685&amp;""</f>
      </c>
      <c r="W685">
        <f>[1]资金台帐!W685&amp;""</f>
      </c>
      <c r="X685">
        <f>[1]资金台帐!X685&amp;""</f>
      </c>
      <c r="AB685">
        <f>[1]资金台帐!AB685</f>
        <v>0</v>
      </c>
      <c r="AC685">
        <f>[1]资金台帐!AC685</f>
        <v>0</v>
      </c>
      <c r="AD685">
        <f>[1]资金台帐!AD685</f>
        <v>0</v>
      </c>
      <c r="AJ685">
        <f>[1]资金台帐!AJ685</f>
        <v>0</v>
      </c>
      <c r="AK685">
        <f>[1]资金台帐!AK685</f>
        <v>0</v>
      </c>
      <c r="BA685" s="22">
        <f t="shared" si="0"/>
      </c>
    </row>
    <row r="686">
      <c r="B686">
        <f>[1]资金台帐!B686&amp;""</f>
      </c>
      <c r="H686">
        <f>[1]资金台帐!H686&amp;""</f>
      </c>
      <c r="J686">
        <f>[1]资金台帐!J686&amp;""</f>
      </c>
      <c r="N686">
        <f>[1]资金台帐!N686</f>
      </c>
      <c r="O686">
        <f>[1]资金台帐!O686&amp;""</f>
      </c>
      <c r="P686">
        <f>[1]资金台帐!P686&amp;""</f>
      </c>
      <c r="Q686">
        <f>[1]资金台帐!Q686&amp;""</f>
      </c>
      <c r="T686">
        <f>[1]资金台帐!T686&amp;""</f>
      </c>
      <c r="U686">
        <f>[1]资金台帐!U686&amp;""</f>
      </c>
      <c r="W686">
        <f>[1]资金台帐!W686&amp;""</f>
      </c>
      <c r="X686">
        <f>[1]资金台帐!X686&amp;""</f>
      </c>
      <c r="AB686">
        <f>[1]资金台帐!AB686</f>
        <v>0</v>
      </c>
      <c r="AC686">
        <f>[1]资金台帐!AC686</f>
        <v>0</v>
      </c>
      <c r="AD686">
        <f>[1]资金台帐!AD686</f>
        <v>0</v>
      </c>
      <c r="AJ686">
        <f>[1]资金台帐!AJ686</f>
        <v>0</v>
      </c>
      <c r="AK686">
        <f>[1]资金台帐!AK686</f>
        <v>0</v>
      </c>
      <c r="BA686" s="22">
        <f t="shared" si="0"/>
      </c>
    </row>
    <row r="687">
      <c r="B687">
        <f>[1]资金台帐!B687&amp;""</f>
      </c>
      <c r="H687">
        <f>[1]资金台帐!H687&amp;""</f>
      </c>
      <c r="J687">
        <f>[1]资金台帐!J687&amp;""</f>
      </c>
      <c r="N687">
        <f>[1]资金台帐!N687</f>
      </c>
      <c r="O687">
        <f>[1]资金台帐!O687&amp;""</f>
      </c>
      <c r="P687">
        <f>[1]资金台帐!P687&amp;""</f>
      </c>
      <c r="Q687">
        <f>[1]资金台帐!Q687&amp;""</f>
      </c>
      <c r="T687">
        <f>[1]资金台帐!T687&amp;""</f>
      </c>
      <c r="U687">
        <f>[1]资金台帐!U687&amp;""</f>
      </c>
      <c r="W687">
        <f>[1]资金台帐!W687&amp;""</f>
      </c>
      <c r="X687">
        <f>[1]资金台帐!X687&amp;""</f>
      </c>
      <c r="AB687">
        <f>[1]资金台帐!AB687</f>
        <v>0</v>
      </c>
      <c r="AC687">
        <f>[1]资金台帐!AC687</f>
        <v>0</v>
      </c>
      <c r="AD687">
        <f>[1]资金台帐!AD687</f>
        <v>0</v>
      </c>
      <c r="AJ687">
        <f>[1]资金台帐!AJ687</f>
        <v>0</v>
      </c>
      <c r="AK687">
        <f>[1]资金台帐!AK687</f>
        <v>0</v>
      </c>
      <c r="BA687" s="22">
        <f t="shared" si="0"/>
      </c>
    </row>
    <row r="688">
      <c r="B688">
        <f>[1]资金台帐!B688&amp;""</f>
      </c>
      <c r="H688">
        <f>[1]资金台帐!H688&amp;""</f>
      </c>
      <c r="J688">
        <f>[1]资金台帐!J688&amp;""</f>
      </c>
      <c r="N688">
        <f>[1]资金台帐!N688</f>
      </c>
      <c r="O688">
        <f>[1]资金台帐!O688&amp;""</f>
      </c>
      <c r="P688">
        <f>[1]资金台帐!P688&amp;""</f>
      </c>
      <c r="Q688">
        <f>[1]资金台帐!Q688&amp;""</f>
      </c>
      <c r="T688">
        <f>[1]资金台帐!T688&amp;""</f>
      </c>
      <c r="U688">
        <f>[1]资金台帐!U688&amp;""</f>
      </c>
      <c r="W688">
        <f>[1]资金台帐!W688&amp;""</f>
      </c>
      <c r="X688">
        <f>[1]资金台帐!X688&amp;""</f>
      </c>
      <c r="AB688">
        <f>[1]资金台帐!AB688</f>
        <v>0</v>
      </c>
      <c r="AC688">
        <f>[1]资金台帐!AC688</f>
        <v>0</v>
      </c>
      <c r="AD688">
        <f>[1]资金台帐!AD688</f>
        <v>0</v>
      </c>
      <c r="AJ688">
        <f>[1]资金台帐!AJ688</f>
        <v>0</v>
      </c>
      <c r="AK688">
        <f>[1]资金台帐!AK688</f>
        <v>0</v>
      </c>
      <c r="BA688" s="22">
        <f t="shared" si="0"/>
      </c>
    </row>
    <row r="689">
      <c r="B689">
        <f>[1]资金台帐!B689&amp;""</f>
      </c>
      <c r="H689">
        <f>[1]资金台帐!H689&amp;""</f>
      </c>
      <c r="J689">
        <f>[1]资金台帐!J689&amp;""</f>
      </c>
      <c r="N689">
        <f>[1]资金台帐!N689</f>
      </c>
      <c r="O689">
        <f>[1]资金台帐!O689&amp;""</f>
      </c>
      <c r="P689">
        <f>[1]资金台帐!P689&amp;""</f>
      </c>
      <c r="Q689">
        <f>[1]资金台帐!Q689&amp;""</f>
      </c>
      <c r="T689">
        <f>[1]资金台帐!T689&amp;""</f>
      </c>
      <c r="U689">
        <f>[1]资金台帐!U689&amp;""</f>
      </c>
      <c r="W689">
        <f>[1]资金台帐!W689&amp;""</f>
      </c>
      <c r="X689">
        <f>[1]资金台帐!X689&amp;""</f>
      </c>
      <c r="AB689">
        <f>[1]资金台帐!AB689</f>
        <v>0</v>
      </c>
      <c r="AC689">
        <f>[1]资金台帐!AC689</f>
        <v>0</v>
      </c>
      <c r="AD689">
        <f>[1]资金台帐!AD689</f>
        <v>0</v>
      </c>
      <c r="AJ689">
        <f>[1]资金台帐!AJ689</f>
        <v>0</v>
      </c>
      <c r="AK689">
        <f>[1]资金台帐!AK689</f>
        <v>0</v>
      </c>
      <c r="BA689" s="22">
        <f t="shared" si="0"/>
      </c>
    </row>
    <row r="690">
      <c r="B690">
        <f>[1]资金台帐!B690&amp;""</f>
      </c>
      <c r="H690">
        <f>[1]资金台帐!H690&amp;""</f>
      </c>
      <c r="J690">
        <f>[1]资金台帐!J690&amp;""</f>
      </c>
      <c r="N690">
        <f>[1]资金台帐!N690</f>
      </c>
      <c r="O690">
        <f>[1]资金台帐!O690&amp;""</f>
      </c>
      <c r="P690">
        <f>[1]资金台帐!P690&amp;""</f>
      </c>
      <c r="Q690">
        <f>[1]资金台帐!Q690&amp;""</f>
      </c>
      <c r="T690">
        <f>[1]资金台帐!T690&amp;""</f>
      </c>
      <c r="U690">
        <f>[1]资金台帐!U690&amp;""</f>
      </c>
      <c r="W690">
        <f>[1]资金台帐!W690&amp;""</f>
      </c>
      <c r="X690">
        <f>[1]资金台帐!X690&amp;""</f>
      </c>
      <c r="AB690">
        <f>[1]资金台帐!AB690</f>
        <v>0</v>
      </c>
      <c r="AC690">
        <f>[1]资金台帐!AC690</f>
        <v>0</v>
      </c>
      <c r="AD690">
        <f>[1]资金台帐!AD690</f>
        <v>0</v>
      </c>
      <c r="AJ690">
        <f>[1]资金台帐!AJ690</f>
        <v>0</v>
      </c>
      <c r="AK690">
        <f>[1]资金台帐!AK690</f>
        <v>0</v>
      </c>
      <c r="BA690" s="22">
        <f t="shared" si="0"/>
      </c>
    </row>
    <row r="691">
      <c r="B691">
        <f>[1]资金台帐!B691&amp;""</f>
      </c>
      <c r="H691">
        <f>[1]资金台帐!H691&amp;""</f>
      </c>
      <c r="J691">
        <f>[1]资金台帐!J691&amp;""</f>
      </c>
      <c r="N691">
        <f>[1]资金台帐!N691</f>
      </c>
      <c r="O691">
        <f>[1]资金台帐!O691&amp;""</f>
      </c>
      <c r="P691">
        <f>[1]资金台帐!P691&amp;""</f>
      </c>
      <c r="Q691">
        <f>[1]资金台帐!Q691&amp;""</f>
      </c>
      <c r="T691">
        <f>[1]资金台帐!T691&amp;""</f>
      </c>
      <c r="U691">
        <f>[1]资金台帐!U691&amp;""</f>
      </c>
      <c r="W691">
        <f>[1]资金台帐!W691&amp;""</f>
      </c>
      <c r="X691">
        <f>[1]资金台帐!X691&amp;""</f>
      </c>
      <c r="AB691">
        <f>[1]资金台帐!AB691</f>
        <v>0</v>
      </c>
      <c r="AC691">
        <f>[1]资金台帐!AC691</f>
        <v>0</v>
      </c>
      <c r="AD691">
        <f>[1]资金台帐!AD691</f>
        <v>0</v>
      </c>
      <c r="AJ691">
        <f>[1]资金台帐!AJ691</f>
        <v>0</v>
      </c>
      <c r="AK691">
        <f>[1]资金台帐!AK691</f>
        <v>0</v>
      </c>
      <c r="BA691" s="22">
        <f t="shared" si="0"/>
      </c>
    </row>
    <row r="692">
      <c r="B692">
        <f>[1]资金台帐!B692&amp;""</f>
      </c>
      <c r="H692">
        <f>[1]资金台帐!H692&amp;""</f>
      </c>
      <c r="J692">
        <f>[1]资金台帐!J692&amp;""</f>
      </c>
      <c r="N692">
        <f>[1]资金台帐!N692</f>
      </c>
      <c r="O692">
        <f>[1]资金台帐!O692&amp;""</f>
      </c>
      <c r="P692">
        <f>[1]资金台帐!P692&amp;""</f>
      </c>
      <c r="Q692">
        <f>[1]资金台帐!Q692&amp;""</f>
      </c>
      <c r="T692">
        <f>[1]资金台帐!T692&amp;""</f>
      </c>
      <c r="U692">
        <f>[1]资金台帐!U692&amp;""</f>
      </c>
      <c r="W692">
        <f>[1]资金台帐!W692&amp;""</f>
      </c>
      <c r="X692">
        <f>[1]资金台帐!X692&amp;""</f>
      </c>
      <c r="AB692">
        <f>[1]资金台帐!AB692</f>
        <v>0</v>
      </c>
      <c r="AC692">
        <f>[1]资金台帐!AC692</f>
        <v>0</v>
      </c>
      <c r="AD692">
        <f>[1]资金台帐!AD692</f>
        <v>0</v>
      </c>
      <c r="AJ692">
        <f>[1]资金台帐!AJ692</f>
        <v>0</v>
      </c>
      <c r="AK692">
        <f>[1]资金台帐!AK692</f>
        <v>0</v>
      </c>
      <c r="BA692" s="22">
        <f t="shared" si="0"/>
      </c>
    </row>
    <row r="693">
      <c r="B693">
        <f>[1]资金台帐!B693&amp;""</f>
      </c>
      <c r="H693">
        <f>[1]资金台帐!H693&amp;""</f>
      </c>
      <c r="J693">
        <f>[1]资金台帐!J693&amp;""</f>
      </c>
      <c r="N693">
        <f>[1]资金台帐!N693</f>
      </c>
      <c r="O693">
        <f>[1]资金台帐!O693&amp;""</f>
      </c>
      <c r="P693">
        <f>[1]资金台帐!P693&amp;""</f>
      </c>
      <c r="Q693">
        <f>[1]资金台帐!Q693&amp;""</f>
      </c>
      <c r="T693">
        <f>[1]资金台帐!T693&amp;""</f>
      </c>
      <c r="U693">
        <f>[1]资金台帐!U693&amp;""</f>
      </c>
      <c r="W693">
        <f>[1]资金台帐!W693&amp;""</f>
      </c>
      <c r="X693">
        <f>[1]资金台帐!X693&amp;""</f>
      </c>
      <c r="AB693">
        <f>[1]资金台帐!AB693</f>
        <v>0</v>
      </c>
      <c r="AC693">
        <f>[1]资金台帐!AC693</f>
        <v>0</v>
      </c>
      <c r="AD693">
        <f>[1]资金台帐!AD693</f>
        <v>0</v>
      </c>
      <c r="AJ693">
        <f>[1]资金台帐!AJ693</f>
        <v>0</v>
      </c>
      <c r="AK693">
        <f>[1]资金台帐!AK693</f>
        <v>0</v>
      </c>
      <c r="BA693" s="22">
        <f t="shared" si="0"/>
      </c>
    </row>
    <row r="694">
      <c r="B694">
        <f>[1]资金台帐!B694&amp;""</f>
      </c>
      <c r="H694">
        <f>[1]资金台帐!H694&amp;""</f>
      </c>
      <c r="J694">
        <f>[1]资金台帐!J694&amp;""</f>
      </c>
      <c r="N694">
        <f>[1]资金台帐!N694</f>
      </c>
      <c r="O694">
        <f>[1]资金台帐!O694&amp;""</f>
      </c>
      <c r="P694">
        <f>[1]资金台帐!P694&amp;""</f>
      </c>
      <c r="Q694">
        <f>[1]资金台帐!Q694&amp;""</f>
      </c>
      <c r="T694">
        <f>[1]资金台帐!T694&amp;""</f>
      </c>
      <c r="U694">
        <f>[1]资金台帐!U694&amp;""</f>
      </c>
      <c r="W694">
        <f>[1]资金台帐!W694&amp;""</f>
      </c>
      <c r="X694">
        <f>[1]资金台帐!X694&amp;""</f>
      </c>
      <c r="AB694">
        <f>[1]资金台帐!AB694</f>
        <v>0</v>
      </c>
      <c r="AC694">
        <f>[1]资金台帐!AC694</f>
        <v>0</v>
      </c>
      <c r="AD694">
        <f>[1]资金台帐!AD694</f>
        <v>0</v>
      </c>
      <c r="AJ694">
        <f>[1]资金台帐!AJ694</f>
        <v>0</v>
      </c>
      <c r="AK694">
        <f>[1]资金台帐!AK694</f>
        <v>0</v>
      </c>
      <c r="BA694" s="22">
        <f t="shared" si="0"/>
      </c>
    </row>
    <row r="695">
      <c r="B695">
        <f>[1]资金台帐!B695&amp;""</f>
      </c>
      <c r="H695">
        <f>[1]资金台帐!H695&amp;""</f>
      </c>
      <c r="J695">
        <f>[1]资金台帐!J695&amp;""</f>
      </c>
      <c r="N695">
        <f>[1]资金台帐!N695</f>
      </c>
      <c r="O695">
        <f>[1]资金台帐!O695&amp;""</f>
      </c>
      <c r="P695">
        <f>[1]资金台帐!P695&amp;""</f>
      </c>
      <c r="Q695">
        <f>[1]资金台帐!Q695&amp;""</f>
      </c>
      <c r="T695">
        <f>[1]资金台帐!T695&amp;""</f>
      </c>
      <c r="U695">
        <f>[1]资金台帐!U695&amp;""</f>
      </c>
      <c r="W695">
        <f>[1]资金台帐!W695&amp;""</f>
      </c>
      <c r="X695">
        <f>[1]资金台帐!X695&amp;""</f>
      </c>
      <c r="AB695">
        <f>[1]资金台帐!AB695</f>
        <v>0</v>
      </c>
      <c r="AC695">
        <f>[1]资金台帐!AC695</f>
        <v>0</v>
      </c>
      <c r="AD695">
        <f>[1]资金台帐!AD695</f>
        <v>0</v>
      </c>
      <c r="AJ695">
        <f>[1]资金台帐!AJ695</f>
        <v>0</v>
      </c>
      <c r="AK695">
        <f>[1]资金台帐!AK695</f>
        <v>0</v>
      </c>
      <c r="BA695" s="22">
        <f t="shared" si="0"/>
      </c>
    </row>
    <row r="696">
      <c r="B696">
        <f>[1]资金台帐!B696&amp;""</f>
      </c>
      <c r="H696">
        <f>[1]资金台帐!H696&amp;""</f>
      </c>
      <c r="J696">
        <f>[1]资金台帐!J696&amp;""</f>
      </c>
      <c r="N696">
        <f>[1]资金台帐!N696</f>
      </c>
      <c r="O696">
        <f>[1]资金台帐!O696&amp;""</f>
      </c>
      <c r="P696">
        <f>[1]资金台帐!P696&amp;""</f>
      </c>
      <c r="Q696">
        <f>[1]资金台帐!Q696&amp;""</f>
      </c>
      <c r="T696">
        <f>[1]资金台帐!T696&amp;""</f>
      </c>
      <c r="U696">
        <f>[1]资金台帐!U696&amp;""</f>
      </c>
      <c r="W696">
        <f>[1]资金台帐!W696&amp;""</f>
      </c>
      <c r="X696">
        <f>[1]资金台帐!X696&amp;""</f>
      </c>
      <c r="AB696">
        <f>[1]资金台帐!AB696</f>
        <v>0</v>
      </c>
      <c r="AC696">
        <f>[1]资金台帐!AC696</f>
        <v>0</v>
      </c>
      <c r="AD696">
        <f>[1]资金台帐!AD696</f>
        <v>0</v>
      </c>
      <c r="AJ696">
        <f>[1]资金台帐!AJ696</f>
        <v>0</v>
      </c>
      <c r="AK696">
        <f>[1]资金台帐!AK696</f>
        <v>0</v>
      </c>
      <c r="BA696" s="22">
        <f t="shared" si="0"/>
      </c>
    </row>
    <row r="697">
      <c r="B697">
        <f>[1]资金台帐!B697&amp;""</f>
      </c>
      <c r="H697">
        <f>[1]资金台帐!H697&amp;""</f>
      </c>
      <c r="J697">
        <f>[1]资金台帐!J697&amp;""</f>
      </c>
      <c r="N697">
        <f>[1]资金台帐!N697</f>
      </c>
      <c r="O697">
        <f>[1]资金台帐!O697&amp;""</f>
      </c>
      <c r="P697">
        <f>[1]资金台帐!P697&amp;""</f>
      </c>
      <c r="Q697">
        <f>[1]资金台帐!Q697&amp;""</f>
      </c>
      <c r="T697">
        <f>[1]资金台帐!T697&amp;""</f>
      </c>
      <c r="U697">
        <f>[1]资金台帐!U697&amp;""</f>
      </c>
      <c r="W697">
        <f>[1]资金台帐!W697&amp;""</f>
      </c>
      <c r="X697">
        <f>[1]资金台帐!X697&amp;""</f>
      </c>
      <c r="AB697">
        <f>[1]资金台帐!AB697</f>
        <v>0</v>
      </c>
      <c r="AC697">
        <f>[1]资金台帐!AC697</f>
        <v>0</v>
      </c>
      <c r="AD697">
        <f>[1]资金台帐!AD697</f>
        <v>0</v>
      </c>
      <c r="AJ697">
        <f>[1]资金台帐!AJ697</f>
        <v>0</v>
      </c>
      <c r="AK697">
        <f>[1]资金台帐!AK697</f>
        <v>0</v>
      </c>
      <c r="BA697" s="22">
        <f t="shared" si="0"/>
      </c>
    </row>
    <row r="698">
      <c r="B698">
        <f>[1]资金台帐!B698&amp;""</f>
      </c>
      <c r="H698">
        <f>[1]资金台帐!H698&amp;""</f>
      </c>
      <c r="J698">
        <f>[1]资金台帐!J698&amp;""</f>
      </c>
      <c r="N698">
        <f>[1]资金台帐!N698</f>
      </c>
      <c r="O698">
        <f>[1]资金台帐!O698&amp;""</f>
      </c>
      <c r="P698">
        <f>[1]资金台帐!P698&amp;""</f>
      </c>
      <c r="Q698">
        <f>[1]资金台帐!Q698&amp;""</f>
      </c>
      <c r="T698">
        <f>[1]资金台帐!T698&amp;""</f>
      </c>
      <c r="U698">
        <f>[1]资金台帐!U698&amp;""</f>
      </c>
      <c r="W698">
        <f>[1]资金台帐!W698&amp;""</f>
      </c>
      <c r="X698">
        <f>[1]资金台帐!X698&amp;""</f>
      </c>
      <c r="AB698">
        <f>[1]资金台帐!AB698</f>
        <v>0</v>
      </c>
      <c r="AC698">
        <f>[1]资金台帐!AC698</f>
        <v>0</v>
      </c>
      <c r="AD698">
        <f>[1]资金台帐!AD698</f>
        <v>0</v>
      </c>
      <c r="AJ698">
        <f>[1]资金台帐!AJ698</f>
        <v>0</v>
      </c>
      <c r="AK698">
        <f>[1]资金台帐!AK698</f>
        <v>0</v>
      </c>
      <c r="BA698" s="22">
        <f t="shared" si="0"/>
      </c>
    </row>
    <row r="699">
      <c r="B699">
        <f>[1]资金台帐!B699&amp;""</f>
      </c>
      <c r="H699">
        <f>[1]资金台帐!H699&amp;""</f>
      </c>
      <c r="J699">
        <f>[1]资金台帐!J699&amp;""</f>
      </c>
      <c r="N699">
        <f>[1]资金台帐!N699</f>
      </c>
      <c r="O699">
        <f>[1]资金台帐!O699&amp;""</f>
      </c>
      <c r="P699">
        <f>[1]资金台帐!P699&amp;""</f>
      </c>
      <c r="Q699">
        <f>[1]资金台帐!Q699&amp;""</f>
      </c>
      <c r="T699">
        <f>[1]资金台帐!T699&amp;""</f>
      </c>
      <c r="U699">
        <f>[1]资金台帐!U699&amp;""</f>
      </c>
      <c r="W699">
        <f>[1]资金台帐!W699&amp;""</f>
      </c>
      <c r="X699">
        <f>[1]资金台帐!X699&amp;""</f>
      </c>
      <c r="AB699">
        <f>[1]资金台帐!AB699</f>
        <v>0</v>
      </c>
      <c r="AC699">
        <f>[1]资金台帐!AC699</f>
        <v>0</v>
      </c>
      <c r="AD699">
        <f>[1]资金台帐!AD699</f>
        <v>0</v>
      </c>
      <c r="AJ699">
        <f>[1]资金台帐!AJ699</f>
        <v>0</v>
      </c>
      <c r="AK699">
        <f>[1]资金台帐!AK699</f>
        <v>0</v>
      </c>
      <c r="BA699" s="22">
        <f t="shared" si="0"/>
      </c>
    </row>
    <row r="700">
      <c r="B700">
        <f>[1]资金台帐!B700&amp;""</f>
      </c>
      <c r="H700">
        <f>[1]资金台帐!H700&amp;""</f>
      </c>
      <c r="J700">
        <f>[1]资金台帐!J700&amp;""</f>
      </c>
      <c r="N700">
        <f>[1]资金台帐!N700</f>
      </c>
      <c r="O700">
        <f>[1]资金台帐!O700&amp;""</f>
      </c>
      <c r="P700">
        <f>[1]资金台帐!P700&amp;""</f>
      </c>
      <c r="Q700">
        <f>[1]资金台帐!Q700&amp;""</f>
      </c>
      <c r="T700">
        <f>[1]资金台帐!T700&amp;""</f>
      </c>
      <c r="U700">
        <f>[1]资金台帐!U700&amp;""</f>
      </c>
      <c r="W700">
        <f>[1]资金台帐!W700&amp;""</f>
      </c>
      <c r="X700">
        <f>[1]资金台帐!X700&amp;""</f>
      </c>
      <c r="AB700">
        <f>[1]资金台帐!AB700</f>
        <v>0</v>
      </c>
      <c r="AC700">
        <f>[1]资金台帐!AC700</f>
        <v>0</v>
      </c>
      <c r="AD700">
        <f>[1]资金台帐!AD700</f>
        <v>0</v>
      </c>
      <c r="AJ700">
        <f>[1]资金台帐!AJ700</f>
        <v>0</v>
      </c>
      <c r="AK700">
        <f>[1]资金台帐!AK700</f>
        <v>0</v>
      </c>
      <c r="BA700" s="22">
        <f t="shared" si="0"/>
      </c>
    </row>
    <row r="701">
      <c r="B701">
        <f>[1]资金台帐!B701&amp;""</f>
      </c>
      <c r="H701">
        <f>[1]资金台帐!H701&amp;""</f>
      </c>
      <c r="J701">
        <f>[1]资金台帐!J701&amp;""</f>
      </c>
      <c r="N701">
        <f>[1]资金台帐!N701</f>
      </c>
      <c r="O701">
        <f>[1]资金台帐!O701&amp;""</f>
      </c>
      <c r="P701">
        <f>[1]资金台帐!P701&amp;""</f>
      </c>
      <c r="Q701">
        <f>[1]资金台帐!Q701&amp;""</f>
      </c>
      <c r="T701">
        <f>[1]资金台帐!T701&amp;""</f>
      </c>
      <c r="U701">
        <f>[1]资金台帐!U701&amp;""</f>
      </c>
      <c r="W701">
        <f>[1]资金台帐!W701&amp;""</f>
      </c>
      <c r="X701">
        <f>[1]资金台帐!X701&amp;""</f>
      </c>
      <c r="AB701">
        <f>[1]资金台帐!AB701</f>
        <v>0</v>
      </c>
      <c r="AC701">
        <f>[1]资金台帐!AC701</f>
        <v>0</v>
      </c>
      <c r="AD701">
        <f>[1]资金台帐!AD701</f>
        <v>0</v>
      </c>
      <c r="AJ701">
        <f>[1]资金台帐!AJ701</f>
        <v>0</v>
      </c>
      <c r="AK701">
        <f>[1]资金台帐!AK701</f>
        <v>0</v>
      </c>
      <c r="BA701" s="22">
        <f t="shared" si="0"/>
      </c>
    </row>
    <row r="702">
      <c r="B702">
        <f>[1]资金台帐!B702&amp;""</f>
      </c>
      <c r="H702">
        <f>[1]资金台帐!H702&amp;""</f>
      </c>
      <c r="J702">
        <f>[1]资金台帐!J702&amp;""</f>
      </c>
      <c r="N702">
        <f>[1]资金台帐!N702</f>
      </c>
      <c r="O702">
        <f>[1]资金台帐!O702&amp;""</f>
      </c>
      <c r="P702">
        <f>[1]资金台帐!P702&amp;""</f>
      </c>
      <c r="Q702">
        <f>[1]资金台帐!Q702&amp;""</f>
      </c>
      <c r="T702">
        <f>[1]资金台帐!T702&amp;""</f>
      </c>
      <c r="U702">
        <f>[1]资金台帐!U702&amp;""</f>
      </c>
      <c r="W702">
        <f>[1]资金台帐!W702&amp;""</f>
      </c>
      <c r="X702">
        <f>[1]资金台帐!X702&amp;""</f>
      </c>
      <c r="AB702">
        <f>[1]资金台帐!AB702</f>
        <v>0</v>
      </c>
      <c r="AC702">
        <f>[1]资金台帐!AC702</f>
        <v>0</v>
      </c>
      <c r="AD702">
        <f>[1]资金台帐!AD702</f>
        <v>0</v>
      </c>
      <c r="AJ702">
        <f>[1]资金台帐!AJ702</f>
        <v>0</v>
      </c>
      <c r="AK702">
        <f>[1]资金台帐!AK702</f>
        <v>0</v>
      </c>
      <c r="BA702" s="22">
        <f t="shared" si="0"/>
      </c>
    </row>
    <row r="703">
      <c r="B703">
        <f>[1]资金台帐!B703&amp;""</f>
      </c>
      <c r="H703">
        <f>[1]资金台帐!H703&amp;""</f>
      </c>
      <c r="J703">
        <f>[1]资金台帐!J703&amp;""</f>
      </c>
      <c r="N703">
        <f>[1]资金台帐!N703</f>
      </c>
      <c r="O703">
        <f>[1]资金台帐!O703&amp;""</f>
      </c>
      <c r="P703">
        <f>[1]资金台帐!P703&amp;""</f>
      </c>
      <c r="Q703">
        <f>[1]资金台帐!Q703&amp;""</f>
      </c>
      <c r="T703">
        <f>[1]资金台帐!T703&amp;""</f>
      </c>
      <c r="U703">
        <f>[1]资金台帐!U703&amp;""</f>
      </c>
      <c r="W703">
        <f>[1]资金台帐!W703&amp;""</f>
      </c>
      <c r="X703">
        <f>[1]资金台帐!X703&amp;""</f>
      </c>
      <c r="AB703">
        <f>[1]资金台帐!AB703</f>
        <v>0</v>
      </c>
      <c r="AC703">
        <f>[1]资金台帐!AC703</f>
        <v>0</v>
      </c>
      <c r="AD703">
        <f>[1]资金台帐!AD703</f>
        <v>0</v>
      </c>
      <c r="AJ703">
        <f>[1]资金台帐!AJ703</f>
        <v>0</v>
      </c>
      <c r="AK703">
        <f>[1]资金台帐!AK703</f>
        <v>0</v>
      </c>
      <c r="BA703" s="22">
        <f t="shared" si="0"/>
      </c>
    </row>
    <row r="704">
      <c r="B704">
        <f>[1]资金台帐!B704&amp;""</f>
      </c>
      <c r="H704">
        <f>[1]资金台帐!H704&amp;""</f>
      </c>
      <c r="J704">
        <f>[1]资金台帐!J704&amp;""</f>
      </c>
      <c r="N704">
        <f>[1]资金台帐!N704</f>
      </c>
      <c r="O704">
        <f>[1]资金台帐!O704&amp;""</f>
      </c>
      <c r="P704">
        <f>[1]资金台帐!P704&amp;""</f>
      </c>
      <c r="Q704">
        <f>[1]资金台帐!Q704&amp;""</f>
      </c>
      <c r="T704">
        <f>[1]资金台帐!T704&amp;""</f>
      </c>
      <c r="U704">
        <f>[1]资金台帐!U704&amp;""</f>
      </c>
      <c r="W704">
        <f>[1]资金台帐!W704&amp;""</f>
      </c>
      <c r="X704">
        <f>[1]资金台帐!X704&amp;""</f>
      </c>
      <c r="AB704">
        <f>[1]资金台帐!AB704</f>
        <v>0</v>
      </c>
      <c r="AC704">
        <f>[1]资金台帐!AC704</f>
        <v>0</v>
      </c>
      <c r="AD704">
        <f>[1]资金台帐!AD704</f>
        <v>0</v>
      </c>
      <c r="AJ704">
        <f>[1]资金台帐!AJ704</f>
        <v>0</v>
      </c>
      <c r="AK704">
        <f>[1]资金台帐!AK704</f>
        <v>0</v>
      </c>
      <c r="BA704" s="22">
        <f t="shared" si="0"/>
      </c>
    </row>
    <row r="705">
      <c r="B705">
        <f>[1]资金台帐!B705&amp;""</f>
      </c>
      <c r="H705">
        <f>[1]资金台帐!H705&amp;""</f>
      </c>
      <c r="J705">
        <f>[1]资金台帐!J705&amp;""</f>
      </c>
      <c r="N705">
        <f>[1]资金台帐!N705</f>
      </c>
      <c r="O705">
        <f>[1]资金台帐!O705&amp;""</f>
      </c>
      <c r="P705">
        <f>[1]资金台帐!P705&amp;""</f>
      </c>
      <c r="Q705">
        <f>[1]资金台帐!Q705&amp;""</f>
      </c>
      <c r="T705">
        <f>[1]资金台帐!T705&amp;""</f>
      </c>
      <c r="U705">
        <f>[1]资金台帐!U705&amp;""</f>
      </c>
      <c r="W705">
        <f>[1]资金台帐!W705&amp;""</f>
      </c>
      <c r="X705">
        <f>[1]资金台帐!X705&amp;""</f>
      </c>
      <c r="AB705">
        <f>[1]资金台帐!AB705</f>
        <v>0</v>
      </c>
      <c r="AC705">
        <f>[1]资金台帐!AC705</f>
        <v>0</v>
      </c>
      <c r="AD705">
        <f>[1]资金台帐!AD705</f>
        <v>0</v>
      </c>
      <c r="AJ705">
        <f>[1]资金台帐!AJ705</f>
        <v>0</v>
      </c>
      <c r="AK705">
        <f>[1]资金台帐!AK705</f>
        <v>0</v>
      </c>
      <c r="BA705" s="22">
        <f t="shared" si="0"/>
      </c>
    </row>
    <row r="706">
      <c r="B706">
        <f>[1]资金台帐!B706&amp;""</f>
      </c>
      <c r="H706">
        <f>[1]资金台帐!H706&amp;""</f>
      </c>
      <c r="J706">
        <f>[1]资金台帐!J706&amp;""</f>
      </c>
      <c r="N706">
        <f>[1]资金台帐!N706</f>
      </c>
      <c r="O706">
        <f>[1]资金台帐!O706&amp;""</f>
      </c>
      <c r="P706">
        <f>[1]资金台帐!P706&amp;""</f>
      </c>
      <c r="Q706">
        <f>[1]资金台帐!Q706&amp;""</f>
      </c>
      <c r="T706">
        <f>[1]资金台帐!T706&amp;""</f>
      </c>
      <c r="U706">
        <f>[1]资金台帐!U706&amp;""</f>
      </c>
      <c r="W706">
        <f>[1]资金台帐!W706&amp;""</f>
      </c>
      <c r="X706">
        <f>[1]资金台帐!X706&amp;""</f>
      </c>
      <c r="AB706">
        <f>[1]资金台帐!AB706</f>
        <v>0</v>
      </c>
      <c r="AC706">
        <f>[1]资金台帐!AC706</f>
        <v>0</v>
      </c>
      <c r="AD706">
        <f>[1]资金台帐!AD706</f>
        <v>0</v>
      </c>
      <c r="AJ706">
        <f>[1]资金台帐!AJ706</f>
        <v>0</v>
      </c>
      <c r="AK706">
        <f>[1]资金台帐!AK706</f>
        <v>0</v>
      </c>
      <c r="BA706" s="22">
        <f t="shared" si="0"/>
      </c>
    </row>
    <row r="707">
      <c r="B707">
        <f>[1]资金台帐!B707&amp;""</f>
      </c>
      <c r="H707">
        <f>[1]资金台帐!H707&amp;""</f>
      </c>
      <c r="J707">
        <f>[1]资金台帐!J707&amp;""</f>
      </c>
      <c r="N707">
        <f>[1]资金台帐!N707</f>
      </c>
      <c r="O707">
        <f>[1]资金台帐!O707&amp;""</f>
      </c>
      <c r="P707">
        <f>[1]资金台帐!P707&amp;""</f>
      </c>
      <c r="Q707">
        <f>[1]资金台帐!Q707&amp;""</f>
      </c>
      <c r="T707">
        <f>[1]资金台帐!T707&amp;""</f>
      </c>
      <c r="U707">
        <f>[1]资金台帐!U707&amp;""</f>
      </c>
      <c r="W707">
        <f>[1]资金台帐!W707&amp;""</f>
      </c>
      <c r="X707">
        <f>[1]资金台帐!X707&amp;""</f>
      </c>
      <c r="AB707">
        <f>[1]资金台帐!AB707</f>
        <v>0</v>
      </c>
      <c r="AC707">
        <f>[1]资金台帐!AC707</f>
        <v>0</v>
      </c>
      <c r="AD707">
        <f>[1]资金台帐!AD707</f>
        <v>0</v>
      </c>
      <c r="AJ707">
        <f>[1]资金台帐!AJ707</f>
        <v>0</v>
      </c>
      <c r="AK707">
        <f>[1]资金台帐!AK707</f>
        <v>0</v>
      </c>
      <c r="BA707" s="22">
        <f t="shared" si="0"/>
      </c>
    </row>
    <row r="708">
      <c r="B708">
        <f>[1]资金台帐!B708&amp;""</f>
      </c>
      <c r="H708">
        <f>[1]资金台帐!H708&amp;""</f>
      </c>
      <c r="J708">
        <f>[1]资金台帐!J708&amp;""</f>
      </c>
      <c r="N708">
        <f>[1]资金台帐!N708</f>
      </c>
      <c r="O708">
        <f>[1]资金台帐!O708&amp;""</f>
      </c>
      <c r="P708">
        <f>[1]资金台帐!P708&amp;""</f>
      </c>
      <c r="Q708">
        <f>[1]资金台帐!Q708&amp;""</f>
      </c>
      <c r="T708">
        <f>[1]资金台帐!T708&amp;""</f>
      </c>
      <c r="U708">
        <f>[1]资金台帐!U708&amp;""</f>
      </c>
      <c r="W708">
        <f>[1]资金台帐!W708&amp;""</f>
      </c>
      <c r="X708">
        <f>[1]资金台帐!X708&amp;""</f>
      </c>
      <c r="AB708">
        <f>[1]资金台帐!AB708</f>
        <v>0</v>
      </c>
      <c r="AC708">
        <f>[1]资金台帐!AC708</f>
        <v>0</v>
      </c>
      <c r="AD708">
        <f>[1]资金台帐!AD708</f>
        <v>0</v>
      </c>
      <c r="AJ708">
        <f>[1]资金台帐!AJ708</f>
        <v>0</v>
      </c>
      <c r="AK708">
        <f>[1]资金台帐!AK708</f>
        <v>0</v>
      </c>
      <c r="BA708" s="22">
        <f t="shared" si="0"/>
      </c>
    </row>
    <row r="709">
      <c r="B709">
        <f>[1]资金台帐!B709&amp;""</f>
      </c>
      <c r="H709">
        <f>[1]资金台帐!H709&amp;""</f>
      </c>
      <c r="J709">
        <f>[1]资金台帐!J709&amp;""</f>
      </c>
      <c r="N709">
        <f>[1]资金台帐!N709</f>
      </c>
      <c r="O709">
        <f>[1]资金台帐!O709&amp;""</f>
      </c>
      <c r="P709">
        <f>[1]资金台帐!P709&amp;""</f>
      </c>
      <c r="Q709">
        <f>[1]资金台帐!Q709&amp;""</f>
      </c>
      <c r="T709">
        <f>[1]资金台帐!T709&amp;""</f>
      </c>
      <c r="U709">
        <f>[1]资金台帐!U709&amp;""</f>
      </c>
      <c r="W709">
        <f>[1]资金台帐!W709&amp;""</f>
      </c>
      <c r="X709">
        <f>[1]资金台帐!X709&amp;""</f>
      </c>
      <c r="AB709">
        <f>[1]资金台帐!AB709</f>
        <v>0</v>
      </c>
      <c r="AC709">
        <f>[1]资金台帐!AC709</f>
        <v>0</v>
      </c>
      <c r="AD709">
        <f>[1]资金台帐!AD709</f>
        <v>0</v>
      </c>
      <c r="AJ709">
        <f>[1]资金台帐!AJ709</f>
        <v>0</v>
      </c>
      <c r="AK709">
        <f>[1]资金台帐!AK709</f>
        <v>0</v>
      </c>
      <c r="BA709" s="22">
        <f t="shared" si="0"/>
      </c>
    </row>
    <row r="710">
      <c r="B710">
        <f>[1]资金台帐!B710&amp;""</f>
      </c>
      <c r="H710">
        <f>[1]资金台帐!H710&amp;""</f>
      </c>
      <c r="J710">
        <f>[1]资金台帐!J710&amp;""</f>
      </c>
      <c r="N710">
        <f>[1]资金台帐!N710</f>
      </c>
      <c r="O710">
        <f>[1]资金台帐!O710&amp;""</f>
      </c>
      <c r="P710">
        <f>[1]资金台帐!P710&amp;""</f>
      </c>
      <c r="Q710">
        <f>[1]资金台帐!Q710&amp;""</f>
      </c>
      <c r="T710">
        <f>[1]资金台帐!T710&amp;""</f>
      </c>
      <c r="U710">
        <f>[1]资金台帐!U710&amp;""</f>
      </c>
      <c r="W710">
        <f>[1]资金台帐!W710&amp;""</f>
      </c>
      <c r="X710">
        <f>[1]资金台帐!X710&amp;""</f>
      </c>
      <c r="AB710">
        <f>[1]资金台帐!AB710</f>
        <v>0</v>
      </c>
      <c r="AC710">
        <f>[1]资金台帐!AC710</f>
        <v>0</v>
      </c>
      <c r="AD710">
        <f>[1]资金台帐!AD710</f>
        <v>0</v>
      </c>
      <c r="AJ710">
        <f>[1]资金台帐!AJ710</f>
        <v>0</v>
      </c>
      <c r="AK710">
        <f>[1]资金台帐!AK710</f>
        <v>0</v>
      </c>
      <c r="BA710" s="22">
        <f t="shared" si="0"/>
      </c>
    </row>
    <row r="711">
      <c r="B711">
        <f>[1]资金台帐!B711&amp;""</f>
      </c>
      <c r="H711">
        <f>[1]资金台帐!H711&amp;""</f>
      </c>
      <c r="J711">
        <f>[1]资金台帐!J711&amp;""</f>
      </c>
      <c r="N711">
        <f>[1]资金台帐!N711</f>
      </c>
      <c r="O711">
        <f>[1]资金台帐!O711&amp;""</f>
      </c>
      <c r="P711">
        <f>[1]资金台帐!P711&amp;""</f>
      </c>
      <c r="Q711">
        <f>[1]资金台帐!Q711&amp;""</f>
      </c>
      <c r="T711">
        <f>[1]资金台帐!T711&amp;""</f>
      </c>
      <c r="U711">
        <f>[1]资金台帐!U711&amp;""</f>
      </c>
      <c r="W711">
        <f>[1]资金台帐!W711&amp;""</f>
      </c>
      <c r="X711">
        <f>[1]资金台帐!X711&amp;""</f>
      </c>
      <c r="AB711">
        <f>[1]资金台帐!AB711</f>
        <v>0</v>
      </c>
      <c r="AC711">
        <f>[1]资金台帐!AC711</f>
        <v>0</v>
      </c>
      <c r="AD711">
        <f>[1]资金台帐!AD711</f>
        <v>0</v>
      </c>
      <c r="AJ711">
        <f>[1]资金台帐!AJ711</f>
        <v>0</v>
      </c>
      <c r="AK711">
        <f>[1]资金台帐!AK711</f>
        <v>0</v>
      </c>
      <c r="BA711" s="22">
        <f t="shared" si="0"/>
      </c>
    </row>
    <row r="712">
      <c r="B712">
        <f>[1]资金台帐!B712&amp;""</f>
      </c>
      <c r="H712">
        <f>[1]资金台帐!H712&amp;""</f>
      </c>
      <c r="J712">
        <f>[1]资金台帐!J712&amp;""</f>
      </c>
      <c r="N712">
        <f>[1]资金台帐!N712</f>
      </c>
      <c r="O712">
        <f>[1]资金台帐!O712&amp;""</f>
      </c>
      <c r="P712">
        <f>[1]资金台帐!P712&amp;""</f>
      </c>
      <c r="Q712">
        <f>[1]资金台帐!Q712&amp;""</f>
      </c>
      <c r="T712">
        <f>[1]资金台帐!T712&amp;""</f>
      </c>
      <c r="U712">
        <f>[1]资金台帐!U712&amp;""</f>
      </c>
      <c r="W712">
        <f>[1]资金台帐!W712&amp;""</f>
      </c>
      <c r="X712">
        <f>[1]资金台帐!X712&amp;""</f>
      </c>
      <c r="AB712">
        <f>[1]资金台帐!AB712</f>
        <v>0</v>
      </c>
      <c r="AC712">
        <f>[1]资金台帐!AC712</f>
        <v>0</v>
      </c>
      <c r="AD712">
        <f>[1]资金台帐!AD712</f>
        <v>0</v>
      </c>
      <c r="AJ712">
        <f>[1]资金台帐!AJ712</f>
        <v>0</v>
      </c>
      <c r="AK712">
        <f>[1]资金台帐!AK712</f>
        <v>0</v>
      </c>
      <c r="BA712" s="22">
        <f t="shared" si="0"/>
      </c>
    </row>
    <row r="713">
      <c r="B713">
        <f>[1]资金台帐!B713&amp;""</f>
      </c>
      <c r="H713">
        <f>[1]资金台帐!H713&amp;""</f>
      </c>
      <c r="J713">
        <f>[1]资金台帐!J713&amp;""</f>
      </c>
      <c r="N713">
        <f>[1]资金台帐!N713</f>
      </c>
      <c r="O713">
        <f>[1]资金台帐!O713&amp;""</f>
      </c>
      <c r="P713">
        <f>[1]资金台帐!P713&amp;""</f>
      </c>
      <c r="Q713">
        <f>[1]资金台帐!Q713&amp;""</f>
      </c>
      <c r="T713">
        <f>[1]资金台帐!T713&amp;""</f>
      </c>
      <c r="U713">
        <f>[1]资金台帐!U713&amp;""</f>
      </c>
      <c r="W713">
        <f>[1]资金台帐!W713&amp;""</f>
      </c>
      <c r="X713">
        <f>[1]资金台帐!X713&amp;""</f>
      </c>
      <c r="AB713">
        <f>[1]资金台帐!AB713</f>
        <v>0</v>
      </c>
      <c r="AC713">
        <f>[1]资金台帐!AC713</f>
        <v>0</v>
      </c>
      <c r="AD713">
        <f>[1]资金台帐!AD713</f>
        <v>0</v>
      </c>
      <c r="AJ713">
        <f>[1]资金台帐!AJ713</f>
        <v>0</v>
      </c>
      <c r="AK713">
        <f>[1]资金台帐!AK713</f>
        <v>0</v>
      </c>
      <c r="BA713" s="22">
        <f t="shared" si="0"/>
      </c>
    </row>
    <row r="714">
      <c r="B714">
        <f>[1]资金台帐!B714&amp;""</f>
      </c>
      <c r="H714">
        <f>[1]资金台帐!H714&amp;""</f>
      </c>
      <c r="J714">
        <f>[1]资金台帐!J714&amp;""</f>
      </c>
      <c r="N714">
        <f>[1]资金台帐!N714</f>
      </c>
      <c r="O714">
        <f>[1]资金台帐!O714&amp;""</f>
      </c>
      <c r="P714">
        <f>[1]资金台帐!P714&amp;""</f>
      </c>
      <c r="Q714">
        <f>[1]资金台帐!Q714&amp;""</f>
      </c>
      <c r="T714">
        <f>[1]资金台帐!T714&amp;""</f>
      </c>
      <c r="U714">
        <f>[1]资金台帐!U714&amp;""</f>
      </c>
      <c r="W714">
        <f>[1]资金台帐!W714&amp;""</f>
      </c>
      <c r="X714">
        <f>[1]资金台帐!X714&amp;""</f>
      </c>
      <c r="AB714">
        <f>[1]资金台帐!AB714</f>
        <v>0</v>
      </c>
      <c r="AC714">
        <f>[1]资金台帐!AC714</f>
        <v>0</v>
      </c>
      <c r="AD714">
        <f>[1]资金台帐!AD714</f>
        <v>0</v>
      </c>
      <c r="AJ714">
        <f>[1]资金台帐!AJ714</f>
        <v>0</v>
      </c>
      <c r="AK714">
        <f>[1]资金台帐!AK714</f>
        <v>0</v>
      </c>
      <c r="BA714" s="22">
        <f t="shared" si="0"/>
      </c>
    </row>
    <row r="715">
      <c r="B715">
        <f>[1]资金台帐!B715&amp;""</f>
      </c>
      <c r="H715">
        <f>[1]资金台帐!H715&amp;""</f>
      </c>
      <c r="J715">
        <f>[1]资金台帐!J715&amp;""</f>
      </c>
      <c r="N715">
        <f>[1]资金台帐!N715</f>
      </c>
      <c r="O715">
        <f>[1]资金台帐!O715&amp;""</f>
      </c>
      <c r="P715">
        <f>[1]资金台帐!P715&amp;""</f>
      </c>
      <c r="Q715">
        <f>[1]资金台帐!Q715&amp;""</f>
      </c>
      <c r="T715">
        <f>[1]资金台帐!T715&amp;""</f>
      </c>
      <c r="U715">
        <f>[1]资金台帐!U715&amp;""</f>
      </c>
      <c r="W715">
        <f>[1]资金台帐!W715&amp;""</f>
      </c>
      <c r="X715">
        <f>[1]资金台帐!X715&amp;""</f>
      </c>
      <c r="AB715">
        <f>[1]资金台帐!AB715</f>
        <v>0</v>
      </c>
      <c r="AC715">
        <f>[1]资金台帐!AC715</f>
        <v>0</v>
      </c>
      <c r="AD715">
        <f>[1]资金台帐!AD715</f>
        <v>0</v>
      </c>
      <c r="AJ715">
        <f>[1]资金台帐!AJ715</f>
        <v>0</v>
      </c>
      <c r="AK715">
        <f>[1]资金台帐!AK715</f>
        <v>0</v>
      </c>
      <c r="BA715" s="22">
        <f t="shared" si="0"/>
      </c>
    </row>
    <row r="716">
      <c r="B716">
        <f>[1]资金台帐!B716&amp;""</f>
      </c>
      <c r="H716">
        <f>[1]资金台帐!H716&amp;""</f>
      </c>
      <c r="J716">
        <f>[1]资金台帐!J716&amp;""</f>
      </c>
      <c r="N716">
        <f>[1]资金台帐!N716</f>
      </c>
      <c r="O716">
        <f>[1]资金台帐!O716&amp;""</f>
      </c>
      <c r="P716">
        <f>[1]资金台帐!P716&amp;""</f>
      </c>
      <c r="Q716">
        <f>[1]资金台帐!Q716&amp;""</f>
      </c>
      <c r="T716">
        <f>[1]资金台帐!T716&amp;""</f>
      </c>
      <c r="U716">
        <f>[1]资金台帐!U716&amp;""</f>
      </c>
      <c r="W716">
        <f>[1]资金台帐!W716&amp;""</f>
      </c>
      <c r="X716">
        <f>[1]资金台帐!X716&amp;""</f>
      </c>
      <c r="AB716">
        <f>[1]资金台帐!AB716</f>
        <v>0</v>
      </c>
      <c r="AC716">
        <f>[1]资金台帐!AC716</f>
        <v>0</v>
      </c>
      <c r="AD716">
        <f>[1]资金台帐!AD716</f>
        <v>0</v>
      </c>
      <c r="AJ716">
        <f>[1]资金台帐!AJ716</f>
        <v>0</v>
      </c>
      <c r="AK716">
        <f>[1]资金台帐!AK716</f>
        <v>0</v>
      </c>
      <c r="BA716" s="22">
        <f t="shared" si="0"/>
      </c>
    </row>
    <row r="717">
      <c r="B717">
        <f>[1]资金台帐!B717&amp;""</f>
      </c>
      <c r="H717">
        <f>[1]资金台帐!H717&amp;""</f>
      </c>
      <c r="J717">
        <f>[1]资金台帐!J717&amp;""</f>
      </c>
      <c r="N717">
        <f>[1]资金台帐!N717</f>
      </c>
      <c r="O717">
        <f>[1]资金台帐!O717&amp;""</f>
      </c>
      <c r="P717">
        <f>[1]资金台帐!P717&amp;""</f>
      </c>
      <c r="Q717">
        <f>[1]资金台帐!Q717&amp;""</f>
      </c>
      <c r="T717">
        <f>[1]资金台帐!T717&amp;""</f>
      </c>
      <c r="U717">
        <f>[1]资金台帐!U717&amp;""</f>
      </c>
      <c r="W717">
        <f>[1]资金台帐!W717&amp;""</f>
      </c>
      <c r="X717">
        <f>[1]资金台帐!X717&amp;""</f>
      </c>
      <c r="AB717">
        <f>[1]资金台帐!AB717</f>
        <v>0</v>
      </c>
      <c r="AC717">
        <f>[1]资金台帐!AC717</f>
        <v>0</v>
      </c>
      <c r="AD717">
        <f>[1]资金台帐!AD717</f>
        <v>0</v>
      </c>
      <c r="AJ717">
        <f>[1]资金台帐!AJ717</f>
        <v>0</v>
      </c>
      <c r="AK717">
        <f>[1]资金台帐!AK717</f>
        <v>0</v>
      </c>
      <c r="BA717" s="22">
        <f t="shared" si="0"/>
      </c>
    </row>
    <row r="718">
      <c r="B718">
        <f>[1]资金台帐!B718&amp;""</f>
      </c>
      <c r="H718">
        <f>[1]资金台帐!H718&amp;""</f>
      </c>
      <c r="J718">
        <f>[1]资金台帐!J718&amp;""</f>
      </c>
      <c r="N718">
        <f>[1]资金台帐!N718</f>
      </c>
      <c r="O718">
        <f>[1]资金台帐!O718&amp;""</f>
      </c>
      <c r="P718">
        <f>[1]资金台帐!P718&amp;""</f>
      </c>
      <c r="Q718">
        <f>[1]资金台帐!Q718&amp;""</f>
      </c>
      <c r="T718">
        <f>[1]资金台帐!T718&amp;""</f>
      </c>
      <c r="U718">
        <f>[1]资金台帐!U718&amp;""</f>
      </c>
      <c r="W718">
        <f>[1]资金台帐!W718&amp;""</f>
      </c>
      <c r="X718">
        <f>[1]资金台帐!X718&amp;""</f>
      </c>
      <c r="AB718">
        <f>[1]资金台帐!AB718</f>
        <v>0</v>
      </c>
      <c r="AC718">
        <f>[1]资金台帐!AC718</f>
        <v>0</v>
      </c>
      <c r="AD718">
        <f>[1]资金台帐!AD718</f>
        <v>0</v>
      </c>
      <c r="AJ718">
        <f>[1]资金台帐!AJ718</f>
        <v>0</v>
      </c>
      <c r="AK718">
        <f>[1]资金台帐!AK718</f>
        <v>0</v>
      </c>
      <c r="BA718" s="22">
        <f t="shared" si="0"/>
      </c>
    </row>
    <row r="719">
      <c r="B719">
        <f>[1]资金台帐!B719&amp;""</f>
      </c>
      <c r="H719">
        <f>[1]资金台帐!H719&amp;""</f>
      </c>
      <c r="J719">
        <f>[1]资金台帐!J719&amp;""</f>
      </c>
      <c r="N719">
        <f>[1]资金台帐!N719</f>
      </c>
      <c r="O719">
        <f>[1]资金台帐!O719&amp;""</f>
      </c>
      <c r="P719">
        <f>[1]资金台帐!P719&amp;""</f>
      </c>
      <c r="Q719">
        <f>[1]资金台帐!Q719&amp;""</f>
      </c>
      <c r="T719">
        <f>[1]资金台帐!T719&amp;""</f>
      </c>
      <c r="U719">
        <f>[1]资金台帐!U719&amp;""</f>
      </c>
      <c r="W719">
        <f>[1]资金台帐!W719&amp;""</f>
      </c>
      <c r="X719">
        <f>[1]资金台帐!X719&amp;""</f>
      </c>
      <c r="AB719">
        <f>[1]资金台帐!AB719</f>
        <v>0</v>
      </c>
      <c r="AC719">
        <f>[1]资金台帐!AC719</f>
        <v>0</v>
      </c>
      <c r="AD719">
        <f>[1]资金台帐!AD719</f>
        <v>0</v>
      </c>
      <c r="AJ719">
        <f>[1]资金台帐!AJ719</f>
        <v>0</v>
      </c>
      <c r="AK719">
        <f>[1]资金台帐!AK719</f>
        <v>0</v>
      </c>
      <c r="BA719" s="22">
        <f t="shared" si="0"/>
      </c>
    </row>
    <row r="720">
      <c r="B720">
        <f>[1]资金台帐!B720&amp;""</f>
      </c>
      <c r="H720">
        <f>[1]资金台帐!H720&amp;""</f>
      </c>
      <c r="J720">
        <f>[1]资金台帐!J720&amp;""</f>
      </c>
      <c r="N720">
        <f>[1]资金台帐!N720</f>
      </c>
      <c r="O720">
        <f>[1]资金台帐!O720&amp;""</f>
      </c>
      <c r="P720">
        <f>[1]资金台帐!P720&amp;""</f>
      </c>
      <c r="Q720">
        <f>[1]资金台帐!Q720&amp;""</f>
      </c>
      <c r="T720">
        <f>[1]资金台帐!T720&amp;""</f>
      </c>
      <c r="U720">
        <f>[1]资金台帐!U720&amp;""</f>
      </c>
      <c r="W720">
        <f>[1]资金台帐!W720&amp;""</f>
      </c>
      <c r="X720">
        <f>[1]资金台帐!X720&amp;""</f>
      </c>
      <c r="AB720">
        <f>[1]资金台帐!AB720</f>
        <v>0</v>
      </c>
      <c r="AC720">
        <f>[1]资金台帐!AC720</f>
        <v>0</v>
      </c>
      <c r="AD720">
        <f>[1]资金台帐!AD720</f>
        <v>0</v>
      </c>
      <c r="AJ720">
        <f>[1]资金台帐!AJ720</f>
        <v>0</v>
      </c>
      <c r="AK720">
        <f>[1]资金台帐!AK720</f>
        <v>0</v>
      </c>
      <c r="BA720" s="22">
        <f t="shared" si="0"/>
      </c>
    </row>
    <row r="721">
      <c r="B721">
        <f>[1]资金台帐!B721&amp;""</f>
      </c>
      <c r="H721">
        <f>[1]资金台帐!H721&amp;""</f>
      </c>
      <c r="J721">
        <f>[1]资金台帐!J721&amp;""</f>
      </c>
      <c r="N721">
        <f>[1]资金台帐!N721</f>
      </c>
      <c r="O721">
        <f>[1]资金台帐!O721&amp;""</f>
      </c>
      <c r="P721">
        <f>[1]资金台帐!P721&amp;""</f>
      </c>
      <c r="Q721">
        <f>[1]资金台帐!Q721&amp;""</f>
      </c>
      <c r="T721">
        <f>[1]资金台帐!T721&amp;""</f>
      </c>
      <c r="U721">
        <f>[1]资金台帐!U721&amp;""</f>
      </c>
      <c r="W721">
        <f>[1]资金台帐!W721&amp;""</f>
      </c>
      <c r="X721">
        <f>[1]资金台帐!X721&amp;""</f>
      </c>
      <c r="AB721">
        <f>[1]资金台帐!AB721</f>
        <v>0</v>
      </c>
      <c r="AC721">
        <f>[1]资金台帐!AC721</f>
        <v>0</v>
      </c>
      <c r="AD721">
        <f>[1]资金台帐!AD721</f>
        <v>0</v>
      </c>
      <c r="AJ721">
        <f>[1]资金台帐!AJ721</f>
        <v>0</v>
      </c>
      <c r="AK721">
        <f>[1]资金台帐!AK721</f>
        <v>0</v>
      </c>
      <c r="BA721" s="22">
        <f t="shared" si="0"/>
      </c>
    </row>
    <row r="722">
      <c r="B722">
        <f>[1]资金台帐!B722&amp;""</f>
      </c>
      <c r="H722">
        <f>[1]资金台帐!H722&amp;""</f>
      </c>
      <c r="J722">
        <f>[1]资金台帐!J722&amp;""</f>
      </c>
      <c r="N722">
        <f>[1]资金台帐!N722</f>
      </c>
      <c r="O722">
        <f>[1]资金台帐!O722&amp;""</f>
      </c>
      <c r="P722">
        <f>[1]资金台帐!P722&amp;""</f>
      </c>
      <c r="Q722">
        <f>[1]资金台帐!Q722&amp;""</f>
      </c>
      <c r="T722">
        <f>[1]资金台帐!T722&amp;""</f>
      </c>
      <c r="U722">
        <f>[1]资金台帐!U722&amp;""</f>
      </c>
      <c r="W722">
        <f>[1]资金台帐!W722&amp;""</f>
      </c>
      <c r="X722">
        <f>[1]资金台帐!X722&amp;""</f>
      </c>
      <c r="AB722">
        <f>[1]资金台帐!AB722</f>
        <v>0</v>
      </c>
      <c r="AC722">
        <f>[1]资金台帐!AC722</f>
        <v>0</v>
      </c>
      <c r="AD722">
        <f>[1]资金台帐!AD722</f>
        <v>0</v>
      </c>
      <c r="AJ722">
        <f>[1]资金台帐!AJ722</f>
        <v>0</v>
      </c>
      <c r="AK722">
        <f>[1]资金台帐!AK722</f>
        <v>0</v>
      </c>
      <c r="BA722" s="22">
        <f t="shared" si="0"/>
      </c>
    </row>
    <row r="723">
      <c r="B723">
        <f>[1]资金台帐!B723&amp;""</f>
      </c>
      <c r="H723">
        <f>[1]资金台帐!H723&amp;""</f>
      </c>
      <c r="J723">
        <f>[1]资金台帐!J723&amp;""</f>
      </c>
      <c r="N723">
        <f>[1]资金台帐!N723</f>
      </c>
      <c r="O723">
        <f>[1]资金台帐!O723&amp;""</f>
      </c>
      <c r="P723">
        <f>[1]资金台帐!P723&amp;""</f>
      </c>
      <c r="Q723">
        <f>[1]资金台帐!Q723&amp;""</f>
      </c>
      <c r="T723">
        <f>[1]资金台帐!T723&amp;""</f>
      </c>
      <c r="U723">
        <f>[1]资金台帐!U723&amp;""</f>
      </c>
      <c r="W723">
        <f>[1]资金台帐!W723&amp;""</f>
      </c>
      <c r="X723">
        <f>[1]资金台帐!X723&amp;""</f>
      </c>
      <c r="AB723">
        <f>[1]资金台帐!AB723</f>
        <v>0</v>
      </c>
      <c r="AC723">
        <f>[1]资金台帐!AC723</f>
        <v>0</v>
      </c>
      <c r="AD723">
        <f>[1]资金台帐!AD723</f>
        <v>0</v>
      </c>
      <c r="AJ723">
        <f>[1]资金台帐!AJ723</f>
        <v>0</v>
      </c>
      <c r="AK723">
        <f>[1]资金台帐!AK723</f>
        <v>0</v>
      </c>
      <c r="BA723" s="22">
        <f t="shared" si="0"/>
      </c>
    </row>
    <row r="724">
      <c r="B724">
        <f>[1]资金台帐!B724&amp;""</f>
      </c>
      <c r="H724">
        <f>[1]资金台帐!H724&amp;""</f>
      </c>
      <c r="J724">
        <f>[1]资金台帐!J724&amp;""</f>
      </c>
      <c r="N724">
        <f>[1]资金台帐!N724</f>
      </c>
      <c r="O724">
        <f>[1]资金台帐!O724&amp;""</f>
      </c>
      <c r="P724">
        <f>[1]资金台帐!P724&amp;""</f>
      </c>
      <c r="Q724">
        <f>[1]资金台帐!Q724&amp;""</f>
      </c>
      <c r="T724">
        <f>[1]资金台帐!T724&amp;""</f>
      </c>
      <c r="U724">
        <f>[1]资金台帐!U724&amp;""</f>
      </c>
      <c r="W724">
        <f>[1]资金台帐!W724&amp;""</f>
      </c>
      <c r="X724">
        <f>[1]资金台帐!X724&amp;""</f>
      </c>
      <c r="AB724">
        <f>[1]资金台帐!AB724</f>
        <v>0</v>
      </c>
      <c r="AC724">
        <f>[1]资金台帐!AC724</f>
        <v>0</v>
      </c>
      <c r="AD724">
        <f>[1]资金台帐!AD724</f>
        <v>0</v>
      </c>
      <c r="AJ724">
        <f>[1]资金台帐!AJ724</f>
        <v>0</v>
      </c>
      <c r="AK724">
        <f>[1]资金台帐!AK724</f>
        <v>0</v>
      </c>
      <c r="BA724" s="22">
        <f t="shared" si="0"/>
      </c>
    </row>
    <row r="725">
      <c r="B725">
        <f>[1]资金台帐!B725&amp;""</f>
      </c>
      <c r="H725">
        <f>[1]资金台帐!H725&amp;""</f>
      </c>
      <c r="J725">
        <f>[1]资金台帐!J725&amp;""</f>
      </c>
      <c r="N725">
        <f>[1]资金台帐!N725</f>
      </c>
      <c r="O725">
        <f>[1]资金台帐!O725&amp;""</f>
      </c>
      <c r="P725">
        <f>[1]资金台帐!P725&amp;""</f>
      </c>
      <c r="Q725">
        <f>[1]资金台帐!Q725&amp;""</f>
      </c>
      <c r="T725">
        <f>[1]资金台帐!T725&amp;""</f>
      </c>
      <c r="U725">
        <f>[1]资金台帐!U725&amp;""</f>
      </c>
      <c r="W725">
        <f>[1]资金台帐!W725&amp;""</f>
      </c>
      <c r="X725">
        <f>[1]资金台帐!X725&amp;""</f>
      </c>
      <c r="AB725">
        <f>[1]资金台帐!AB725</f>
        <v>0</v>
      </c>
      <c r="AC725">
        <f>[1]资金台帐!AC725</f>
        <v>0</v>
      </c>
      <c r="AD725">
        <f>[1]资金台帐!AD725</f>
        <v>0</v>
      </c>
      <c r="AJ725">
        <f>[1]资金台帐!AJ725</f>
        <v>0</v>
      </c>
      <c r="AK725">
        <f>[1]资金台帐!AK725</f>
        <v>0</v>
      </c>
      <c r="BA725" s="22">
        <f t="shared" si="0"/>
      </c>
    </row>
    <row r="726">
      <c r="B726">
        <f>[1]资金台帐!B726&amp;""</f>
      </c>
      <c r="H726">
        <f>[1]资金台帐!H726&amp;""</f>
      </c>
      <c r="J726">
        <f>[1]资金台帐!J726&amp;""</f>
      </c>
      <c r="N726">
        <f>[1]资金台帐!N726</f>
      </c>
      <c r="O726">
        <f>[1]资金台帐!O726&amp;""</f>
      </c>
      <c r="P726">
        <f>[1]资金台帐!P726&amp;""</f>
      </c>
      <c r="Q726">
        <f>[1]资金台帐!Q726&amp;""</f>
      </c>
      <c r="T726">
        <f>[1]资金台帐!T726&amp;""</f>
      </c>
      <c r="U726">
        <f>[1]资金台帐!U726&amp;""</f>
      </c>
      <c r="W726">
        <f>[1]资金台帐!W726&amp;""</f>
      </c>
      <c r="X726">
        <f>[1]资金台帐!X726&amp;""</f>
      </c>
      <c r="AB726">
        <f>[1]资金台帐!AB726</f>
        <v>0</v>
      </c>
      <c r="AC726">
        <f>[1]资金台帐!AC726</f>
        <v>0</v>
      </c>
      <c r="AD726">
        <f>[1]资金台帐!AD726</f>
        <v>0</v>
      </c>
      <c r="AJ726">
        <f>[1]资金台帐!AJ726</f>
        <v>0</v>
      </c>
      <c r="AK726">
        <f>[1]资金台帐!AK726</f>
        <v>0</v>
      </c>
      <c r="BA726" s="22">
        <f t="shared" si="0"/>
      </c>
    </row>
    <row r="727">
      <c r="B727">
        <f>[1]资金台帐!B727&amp;""</f>
      </c>
      <c r="H727">
        <f>[1]资金台帐!H727&amp;""</f>
      </c>
      <c r="J727">
        <f>[1]资金台帐!J727&amp;""</f>
      </c>
      <c r="N727">
        <f>[1]资金台帐!N727</f>
      </c>
      <c r="O727">
        <f>[1]资金台帐!O727&amp;""</f>
      </c>
      <c r="P727">
        <f>[1]资金台帐!P727&amp;""</f>
      </c>
      <c r="Q727">
        <f>[1]资金台帐!Q727&amp;""</f>
      </c>
      <c r="T727">
        <f>[1]资金台帐!T727&amp;""</f>
      </c>
      <c r="U727">
        <f>[1]资金台帐!U727&amp;""</f>
      </c>
      <c r="W727">
        <f>[1]资金台帐!W727&amp;""</f>
      </c>
      <c r="X727">
        <f>[1]资金台帐!X727&amp;""</f>
      </c>
      <c r="AB727">
        <f>[1]资金台帐!AB727</f>
        <v>0</v>
      </c>
      <c r="AC727">
        <f>[1]资金台帐!AC727</f>
        <v>0</v>
      </c>
      <c r="AD727">
        <f>[1]资金台帐!AD727</f>
        <v>0</v>
      </c>
      <c r="AJ727">
        <f>[1]资金台帐!AJ727</f>
        <v>0</v>
      </c>
      <c r="AK727">
        <f>[1]资金台帐!AK727</f>
        <v>0</v>
      </c>
      <c r="BA727" s="22">
        <f t="shared" si="0"/>
      </c>
    </row>
    <row r="728">
      <c r="B728">
        <f>[1]资金台帐!B728&amp;""</f>
      </c>
      <c r="H728">
        <f>[1]资金台帐!H728&amp;""</f>
      </c>
      <c r="J728">
        <f>[1]资金台帐!J728&amp;""</f>
      </c>
      <c r="N728">
        <f>[1]资金台帐!N728</f>
      </c>
      <c r="O728">
        <f>[1]资金台帐!O728&amp;""</f>
      </c>
      <c r="P728">
        <f>[1]资金台帐!P728&amp;""</f>
      </c>
      <c r="Q728">
        <f>[1]资金台帐!Q728&amp;""</f>
      </c>
      <c r="T728">
        <f>[1]资金台帐!T728&amp;""</f>
      </c>
      <c r="U728">
        <f>[1]资金台帐!U728&amp;""</f>
      </c>
      <c r="W728">
        <f>[1]资金台帐!W728&amp;""</f>
      </c>
      <c r="X728">
        <f>[1]资金台帐!X728&amp;""</f>
      </c>
      <c r="AB728">
        <f>[1]资金台帐!AB728</f>
        <v>0</v>
      </c>
      <c r="AC728">
        <f>[1]资金台帐!AC728</f>
        <v>0</v>
      </c>
      <c r="AD728">
        <f>[1]资金台帐!AD728</f>
        <v>0</v>
      </c>
      <c r="AJ728">
        <f>[1]资金台帐!AJ728</f>
        <v>0</v>
      </c>
      <c r="AK728">
        <f>[1]资金台帐!AK728</f>
        <v>0</v>
      </c>
      <c r="BA728" s="22">
        <f t="shared" si="0"/>
      </c>
    </row>
    <row r="729">
      <c r="B729">
        <f>[1]资金台帐!B729&amp;""</f>
      </c>
      <c r="H729">
        <f>[1]资金台帐!H729&amp;""</f>
      </c>
      <c r="J729">
        <f>[1]资金台帐!J729&amp;""</f>
      </c>
      <c r="N729">
        <f>[1]资金台帐!N729</f>
      </c>
      <c r="O729">
        <f>[1]资金台帐!O729&amp;""</f>
      </c>
      <c r="P729">
        <f>[1]资金台帐!P729&amp;""</f>
      </c>
      <c r="Q729">
        <f>[1]资金台帐!Q729&amp;""</f>
      </c>
      <c r="T729">
        <f>[1]资金台帐!T729&amp;""</f>
      </c>
      <c r="U729">
        <f>[1]资金台帐!U729&amp;""</f>
      </c>
      <c r="W729">
        <f>[1]资金台帐!W729&amp;""</f>
      </c>
      <c r="X729">
        <f>[1]资金台帐!X729&amp;""</f>
      </c>
      <c r="AB729">
        <f>[1]资金台帐!AB729</f>
        <v>0</v>
      </c>
      <c r="AC729">
        <f>[1]资金台帐!AC729</f>
        <v>0</v>
      </c>
      <c r="AD729">
        <f>[1]资金台帐!AD729</f>
        <v>0</v>
      </c>
      <c r="AJ729">
        <f>[1]资金台帐!AJ729</f>
        <v>0</v>
      </c>
      <c r="AK729">
        <f>[1]资金台帐!AK729</f>
        <v>0</v>
      </c>
      <c r="BA729" s="22">
        <f t="shared" si="0"/>
      </c>
    </row>
    <row r="730">
      <c r="B730">
        <f>[1]资金台帐!B730&amp;""</f>
      </c>
      <c r="H730">
        <f>[1]资金台帐!H730&amp;""</f>
      </c>
      <c r="J730">
        <f>[1]资金台帐!J730&amp;""</f>
      </c>
      <c r="N730">
        <f>[1]资金台帐!N730</f>
      </c>
      <c r="O730">
        <f>[1]资金台帐!O730&amp;""</f>
      </c>
      <c r="P730">
        <f>[1]资金台帐!P730&amp;""</f>
      </c>
      <c r="Q730">
        <f>[1]资金台帐!Q730&amp;""</f>
      </c>
      <c r="T730">
        <f>[1]资金台帐!T730&amp;""</f>
      </c>
      <c r="U730">
        <f>[1]资金台帐!U730&amp;""</f>
      </c>
      <c r="W730">
        <f>[1]资金台帐!W730&amp;""</f>
      </c>
      <c r="X730">
        <f>[1]资金台帐!X730&amp;""</f>
      </c>
      <c r="AB730">
        <f>[1]资金台帐!AB730</f>
        <v>0</v>
      </c>
      <c r="AC730">
        <f>[1]资金台帐!AC730</f>
        <v>0</v>
      </c>
      <c r="AD730">
        <f>[1]资金台帐!AD730</f>
        <v>0</v>
      </c>
      <c r="AJ730">
        <f>[1]资金台帐!AJ730</f>
        <v>0</v>
      </c>
      <c r="AK730">
        <f>[1]资金台帐!AK730</f>
        <v>0</v>
      </c>
      <c r="BA730" s="22">
        <f t="shared" si="0"/>
      </c>
    </row>
    <row r="731">
      <c r="B731">
        <f>[1]资金台帐!B731&amp;""</f>
      </c>
      <c r="H731">
        <f>[1]资金台帐!H731&amp;""</f>
      </c>
      <c r="J731">
        <f>[1]资金台帐!J731&amp;""</f>
      </c>
      <c r="N731">
        <f>[1]资金台帐!N731</f>
      </c>
      <c r="O731">
        <f>[1]资金台帐!O731&amp;""</f>
      </c>
      <c r="P731">
        <f>[1]资金台帐!P731&amp;""</f>
      </c>
      <c r="Q731">
        <f>[1]资金台帐!Q731&amp;""</f>
      </c>
      <c r="T731">
        <f>[1]资金台帐!T731&amp;""</f>
      </c>
      <c r="U731">
        <f>[1]资金台帐!U731&amp;""</f>
      </c>
      <c r="W731">
        <f>[1]资金台帐!W731&amp;""</f>
      </c>
      <c r="X731">
        <f>[1]资金台帐!X731&amp;""</f>
      </c>
      <c r="AB731">
        <f>[1]资金台帐!AB731</f>
        <v>0</v>
      </c>
      <c r="AC731">
        <f>[1]资金台帐!AC731</f>
        <v>0</v>
      </c>
      <c r="AD731">
        <f>[1]资金台帐!AD731</f>
        <v>0</v>
      </c>
      <c r="AJ731">
        <f>[1]资金台帐!AJ731</f>
        <v>0</v>
      </c>
      <c r="AK731">
        <f>[1]资金台帐!AK731</f>
        <v>0</v>
      </c>
      <c r="BA731" s="22">
        <f t="shared" si="0"/>
      </c>
    </row>
    <row r="732">
      <c r="B732">
        <f>[1]资金台帐!B732&amp;""</f>
      </c>
      <c r="H732">
        <f>[1]资金台帐!H732&amp;""</f>
      </c>
      <c r="J732">
        <f>[1]资金台帐!J732&amp;""</f>
      </c>
      <c r="N732">
        <f>[1]资金台帐!N732</f>
      </c>
      <c r="O732">
        <f>[1]资金台帐!O732&amp;""</f>
      </c>
      <c r="P732">
        <f>[1]资金台帐!P732&amp;""</f>
      </c>
      <c r="Q732">
        <f>[1]资金台帐!Q732&amp;""</f>
      </c>
      <c r="T732">
        <f>[1]资金台帐!T732&amp;""</f>
      </c>
      <c r="U732">
        <f>[1]资金台帐!U732&amp;""</f>
      </c>
      <c r="W732">
        <f>[1]资金台帐!W732&amp;""</f>
      </c>
      <c r="X732">
        <f>[1]资金台帐!X732&amp;""</f>
      </c>
      <c r="AB732">
        <f>[1]资金台帐!AB732</f>
        <v>0</v>
      </c>
      <c r="AC732">
        <f>[1]资金台帐!AC732</f>
        <v>0</v>
      </c>
      <c r="AD732">
        <f>[1]资金台帐!AD732</f>
        <v>0</v>
      </c>
      <c r="AJ732">
        <f>[1]资金台帐!AJ732</f>
        <v>0</v>
      </c>
      <c r="AK732">
        <f>[1]资金台帐!AK732</f>
        <v>0</v>
      </c>
      <c r="BA732" s="22">
        <f t="shared" si="0"/>
      </c>
    </row>
    <row r="733">
      <c r="B733">
        <f>[1]资金台帐!B733&amp;""</f>
      </c>
      <c r="H733">
        <f>[1]资金台帐!H733&amp;""</f>
      </c>
      <c r="J733">
        <f>[1]资金台帐!J733&amp;""</f>
      </c>
      <c r="N733">
        <f>[1]资金台帐!N733</f>
      </c>
      <c r="O733">
        <f>[1]资金台帐!O733&amp;""</f>
      </c>
      <c r="P733">
        <f>[1]资金台帐!P733&amp;""</f>
      </c>
      <c r="Q733">
        <f>[1]资金台帐!Q733&amp;""</f>
      </c>
      <c r="T733">
        <f>[1]资金台帐!T733&amp;""</f>
      </c>
      <c r="U733">
        <f>[1]资金台帐!U733&amp;""</f>
      </c>
      <c r="W733">
        <f>[1]资金台帐!W733&amp;""</f>
      </c>
      <c r="X733">
        <f>[1]资金台帐!X733&amp;""</f>
      </c>
      <c r="AB733">
        <f>[1]资金台帐!AB733</f>
        <v>0</v>
      </c>
      <c r="AC733">
        <f>[1]资金台帐!AC733</f>
        <v>0</v>
      </c>
      <c r="AD733">
        <f>[1]资金台帐!AD733</f>
        <v>0</v>
      </c>
      <c r="AJ733">
        <f>[1]资金台帐!AJ733</f>
        <v>0</v>
      </c>
      <c r="AK733">
        <f>[1]资金台帐!AK733</f>
        <v>0</v>
      </c>
      <c r="BA733" s="22">
        <f t="shared" si="0"/>
      </c>
    </row>
    <row r="734">
      <c r="B734">
        <f>[1]资金台帐!B734&amp;""</f>
      </c>
      <c r="H734">
        <f>[1]资金台帐!H734&amp;""</f>
      </c>
      <c r="J734">
        <f>[1]资金台帐!J734&amp;""</f>
      </c>
      <c r="N734">
        <f>[1]资金台帐!N734</f>
      </c>
      <c r="O734">
        <f>[1]资金台帐!O734&amp;""</f>
      </c>
      <c r="P734">
        <f>[1]资金台帐!P734&amp;""</f>
      </c>
      <c r="Q734">
        <f>[1]资金台帐!Q734&amp;""</f>
      </c>
      <c r="T734">
        <f>[1]资金台帐!T734&amp;""</f>
      </c>
      <c r="U734">
        <f>[1]资金台帐!U734&amp;""</f>
      </c>
      <c r="W734">
        <f>[1]资金台帐!W734&amp;""</f>
      </c>
      <c r="X734">
        <f>[1]资金台帐!X734&amp;""</f>
      </c>
      <c r="AB734">
        <f>[1]资金台帐!AB734</f>
        <v>0</v>
      </c>
      <c r="AC734">
        <f>[1]资金台帐!AC734</f>
        <v>0</v>
      </c>
      <c r="AD734">
        <f>[1]资金台帐!AD734</f>
        <v>0</v>
      </c>
      <c r="AJ734">
        <f>[1]资金台帐!AJ734</f>
        <v>0</v>
      </c>
      <c r="AK734">
        <f>[1]资金台帐!AK734</f>
        <v>0</v>
      </c>
      <c r="BA734" s="22">
        <f t="shared" si="0"/>
      </c>
    </row>
    <row r="735">
      <c r="B735">
        <f>[1]资金台帐!B735&amp;""</f>
      </c>
      <c r="H735">
        <f>[1]资金台帐!H735&amp;""</f>
      </c>
      <c r="J735">
        <f>[1]资金台帐!J735&amp;""</f>
      </c>
      <c r="N735">
        <f>[1]资金台帐!N735</f>
      </c>
      <c r="O735">
        <f>[1]资金台帐!O735&amp;""</f>
      </c>
      <c r="P735">
        <f>[1]资金台帐!P735&amp;""</f>
      </c>
      <c r="Q735">
        <f>[1]资金台帐!Q735&amp;""</f>
      </c>
      <c r="T735">
        <f>[1]资金台帐!T735&amp;""</f>
      </c>
      <c r="U735">
        <f>[1]资金台帐!U735&amp;""</f>
      </c>
      <c r="W735">
        <f>[1]资金台帐!W735&amp;""</f>
      </c>
      <c r="X735">
        <f>[1]资金台帐!X735&amp;""</f>
      </c>
      <c r="AB735">
        <f>[1]资金台帐!AB735</f>
        <v>0</v>
      </c>
      <c r="AC735">
        <f>[1]资金台帐!AC735</f>
        <v>0</v>
      </c>
      <c r="AD735">
        <f>[1]资金台帐!AD735</f>
        <v>0</v>
      </c>
      <c r="AJ735">
        <f>[1]资金台帐!AJ735</f>
        <v>0</v>
      </c>
      <c r="AK735">
        <f>[1]资金台帐!AK735</f>
        <v>0</v>
      </c>
      <c r="BA735" s="22">
        <f t="shared" si="0"/>
      </c>
    </row>
    <row r="736">
      <c r="B736">
        <f>[1]资金台帐!B736&amp;""</f>
      </c>
      <c r="H736">
        <f>[1]资金台帐!H736&amp;""</f>
      </c>
      <c r="J736">
        <f>[1]资金台帐!J736&amp;""</f>
      </c>
      <c r="N736">
        <f>[1]资金台帐!N736</f>
      </c>
      <c r="O736">
        <f>[1]资金台帐!O736&amp;""</f>
      </c>
      <c r="P736">
        <f>[1]资金台帐!P736&amp;""</f>
      </c>
      <c r="Q736">
        <f>[1]资金台帐!Q736&amp;""</f>
      </c>
      <c r="T736">
        <f>[1]资金台帐!T736&amp;""</f>
      </c>
      <c r="U736">
        <f>[1]资金台帐!U736&amp;""</f>
      </c>
      <c r="W736">
        <f>[1]资金台帐!W736&amp;""</f>
      </c>
      <c r="X736">
        <f>[1]资金台帐!X736&amp;""</f>
      </c>
      <c r="AB736">
        <f>[1]资金台帐!AB736</f>
        <v>0</v>
      </c>
      <c r="AC736">
        <f>[1]资金台帐!AC736</f>
        <v>0</v>
      </c>
      <c r="AD736">
        <f>[1]资金台帐!AD736</f>
        <v>0</v>
      </c>
      <c r="AJ736">
        <f>[1]资金台帐!AJ736</f>
        <v>0</v>
      </c>
      <c r="AK736">
        <f>[1]资金台帐!AK736</f>
        <v>0</v>
      </c>
      <c r="BA736" s="22">
        <f t="shared" si="0"/>
      </c>
    </row>
    <row r="737">
      <c r="B737">
        <f>[1]资金台帐!B737&amp;""</f>
      </c>
      <c r="H737">
        <f>[1]资金台帐!H737&amp;""</f>
      </c>
      <c r="J737">
        <f>[1]资金台帐!J737&amp;""</f>
      </c>
      <c r="N737">
        <f>[1]资金台帐!N737</f>
      </c>
      <c r="O737">
        <f>[1]资金台帐!O737&amp;""</f>
      </c>
      <c r="P737">
        <f>[1]资金台帐!P737&amp;""</f>
      </c>
      <c r="Q737">
        <f>[1]资金台帐!Q737&amp;""</f>
      </c>
      <c r="T737">
        <f>[1]资金台帐!T737&amp;""</f>
      </c>
      <c r="U737">
        <f>[1]资金台帐!U737&amp;""</f>
      </c>
      <c r="W737">
        <f>[1]资金台帐!W737&amp;""</f>
      </c>
      <c r="X737">
        <f>[1]资金台帐!X737&amp;""</f>
      </c>
      <c r="AB737">
        <f>[1]资金台帐!AB737</f>
        <v>0</v>
      </c>
      <c r="AC737">
        <f>[1]资金台帐!AC737</f>
        <v>0</v>
      </c>
      <c r="AD737">
        <f>[1]资金台帐!AD737</f>
        <v>0</v>
      </c>
      <c r="AJ737">
        <f>[1]资金台帐!AJ737</f>
        <v>0</v>
      </c>
      <c r="AK737">
        <f>[1]资金台帐!AK737</f>
        <v>0</v>
      </c>
      <c r="BA737" s="22">
        <f t="shared" si="0"/>
      </c>
    </row>
    <row r="738">
      <c r="B738">
        <f>[1]资金台帐!B738&amp;""</f>
      </c>
      <c r="H738">
        <f>[1]资金台帐!H738&amp;""</f>
      </c>
      <c r="J738">
        <f>[1]资金台帐!J738&amp;""</f>
      </c>
      <c r="N738">
        <f>[1]资金台帐!N738</f>
      </c>
      <c r="O738">
        <f>[1]资金台帐!O738&amp;""</f>
      </c>
      <c r="P738">
        <f>[1]资金台帐!P738&amp;""</f>
      </c>
      <c r="Q738">
        <f>[1]资金台帐!Q738&amp;""</f>
      </c>
      <c r="T738">
        <f>[1]资金台帐!T738&amp;""</f>
      </c>
      <c r="U738">
        <f>[1]资金台帐!U738&amp;""</f>
      </c>
      <c r="W738">
        <f>[1]资金台帐!W738&amp;""</f>
      </c>
      <c r="X738">
        <f>[1]资金台帐!X738&amp;""</f>
      </c>
      <c r="AB738">
        <f>[1]资金台帐!AB738</f>
        <v>0</v>
      </c>
      <c r="AC738">
        <f>[1]资金台帐!AC738</f>
        <v>0</v>
      </c>
      <c r="AD738">
        <f>[1]资金台帐!AD738</f>
        <v>0</v>
      </c>
      <c r="AJ738">
        <f>[1]资金台帐!AJ738</f>
        <v>0</v>
      </c>
      <c r="AK738">
        <f>[1]资金台帐!AK738</f>
        <v>0</v>
      </c>
      <c r="BA738" s="22">
        <f t="shared" si="0"/>
      </c>
    </row>
    <row r="739">
      <c r="B739">
        <f>[1]资金台帐!B739&amp;""</f>
      </c>
      <c r="H739">
        <f>[1]资金台帐!H739&amp;""</f>
      </c>
      <c r="J739">
        <f>[1]资金台帐!J739&amp;""</f>
      </c>
      <c r="N739">
        <f>[1]资金台帐!N739</f>
      </c>
      <c r="O739">
        <f>[1]资金台帐!O739&amp;""</f>
      </c>
      <c r="P739">
        <f>[1]资金台帐!P739&amp;""</f>
      </c>
      <c r="Q739">
        <f>[1]资金台帐!Q739&amp;""</f>
      </c>
      <c r="T739">
        <f>[1]资金台帐!T739&amp;""</f>
      </c>
      <c r="U739">
        <f>[1]资金台帐!U739&amp;""</f>
      </c>
      <c r="W739">
        <f>[1]资金台帐!W739&amp;""</f>
      </c>
      <c r="X739">
        <f>[1]资金台帐!X739&amp;""</f>
      </c>
      <c r="AB739">
        <f>[1]资金台帐!AB739</f>
        <v>0</v>
      </c>
      <c r="AC739">
        <f>[1]资金台帐!AC739</f>
        <v>0</v>
      </c>
      <c r="AD739">
        <f>[1]资金台帐!AD739</f>
        <v>0</v>
      </c>
      <c r="AJ739">
        <f>[1]资金台帐!AJ739</f>
        <v>0</v>
      </c>
      <c r="AK739">
        <f>[1]资金台帐!AK739</f>
        <v>0</v>
      </c>
      <c r="BA739" s="22">
        <f t="shared" si="0"/>
      </c>
    </row>
    <row r="740">
      <c r="B740">
        <f>[1]资金台帐!B740&amp;""</f>
      </c>
      <c r="H740">
        <f>[1]资金台帐!H740&amp;""</f>
      </c>
      <c r="J740">
        <f>[1]资金台帐!J740&amp;""</f>
      </c>
      <c r="N740">
        <f>[1]资金台帐!N740</f>
      </c>
      <c r="O740">
        <f>[1]资金台帐!O740&amp;""</f>
      </c>
      <c r="P740">
        <f>[1]资金台帐!P740&amp;""</f>
      </c>
      <c r="Q740">
        <f>[1]资金台帐!Q740&amp;""</f>
      </c>
      <c r="T740">
        <f>[1]资金台帐!T740&amp;""</f>
      </c>
      <c r="U740">
        <f>[1]资金台帐!U740&amp;""</f>
      </c>
      <c r="W740">
        <f>[1]资金台帐!W740&amp;""</f>
      </c>
      <c r="X740">
        <f>[1]资金台帐!X740&amp;""</f>
      </c>
      <c r="AB740">
        <f>[1]资金台帐!AB740</f>
        <v>0</v>
      </c>
      <c r="AC740">
        <f>[1]资金台帐!AC740</f>
        <v>0</v>
      </c>
      <c r="AD740">
        <f>[1]资金台帐!AD740</f>
        <v>0</v>
      </c>
      <c r="AJ740">
        <f>[1]资金台帐!AJ740</f>
        <v>0</v>
      </c>
      <c r="AK740">
        <f>[1]资金台帐!AK740</f>
        <v>0</v>
      </c>
      <c r="BA740" s="22">
        <f t="shared" si="0"/>
      </c>
    </row>
    <row r="741">
      <c r="B741">
        <f>[1]资金台帐!B741&amp;""</f>
      </c>
      <c r="H741">
        <f>[1]资金台帐!H741&amp;""</f>
      </c>
      <c r="J741">
        <f>[1]资金台帐!J741&amp;""</f>
      </c>
      <c r="N741">
        <f>[1]资金台帐!N741</f>
      </c>
      <c r="O741">
        <f>[1]资金台帐!O741&amp;""</f>
      </c>
      <c r="P741">
        <f>[1]资金台帐!P741&amp;""</f>
      </c>
      <c r="Q741">
        <f>[1]资金台帐!Q741&amp;""</f>
      </c>
      <c r="T741">
        <f>[1]资金台帐!T741&amp;""</f>
      </c>
      <c r="U741">
        <f>[1]资金台帐!U741&amp;""</f>
      </c>
      <c r="W741">
        <f>[1]资金台帐!W741&amp;""</f>
      </c>
      <c r="X741">
        <f>[1]资金台帐!X741&amp;""</f>
      </c>
      <c r="AB741">
        <f>[1]资金台帐!AB741</f>
        <v>0</v>
      </c>
      <c r="AC741">
        <f>[1]资金台帐!AC741</f>
        <v>0</v>
      </c>
      <c r="AD741">
        <f>[1]资金台帐!AD741</f>
        <v>0</v>
      </c>
      <c r="AJ741">
        <f>[1]资金台帐!AJ741</f>
        <v>0</v>
      </c>
      <c r="AK741">
        <f>[1]资金台帐!AK741</f>
        <v>0</v>
      </c>
      <c r="BA741" s="22">
        <f t="shared" si="0"/>
      </c>
    </row>
    <row r="742">
      <c r="B742">
        <f>[1]资金台帐!B742&amp;""</f>
      </c>
      <c r="H742">
        <f>[1]资金台帐!H742&amp;""</f>
      </c>
      <c r="J742">
        <f>[1]资金台帐!J742&amp;""</f>
      </c>
      <c r="N742">
        <f>[1]资金台帐!N742</f>
      </c>
      <c r="O742">
        <f>[1]资金台帐!O742&amp;""</f>
      </c>
      <c r="P742">
        <f>[1]资金台帐!P742&amp;""</f>
      </c>
      <c r="Q742">
        <f>[1]资金台帐!Q742&amp;""</f>
      </c>
      <c r="T742">
        <f>[1]资金台帐!T742&amp;""</f>
      </c>
      <c r="U742">
        <f>[1]资金台帐!U742&amp;""</f>
      </c>
      <c r="W742">
        <f>[1]资金台帐!W742&amp;""</f>
      </c>
      <c r="X742">
        <f>[1]资金台帐!X742&amp;""</f>
      </c>
      <c r="AB742">
        <f>[1]资金台帐!AB742</f>
        <v>0</v>
      </c>
      <c r="AC742">
        <f>[1]资金台帐!AC742</f>
        <v>0</v>
      </c>
      <c r="AD742">
        <f>[1]资金台帐!AD742</f>
        <v>0</v>
      </c>
      <c r="AJ742">
        <f>[1]资金台帐!AJ742</f>
        <v>0</v>
      </c>
      <c r="AK742">
        <f>[1]资金台帐!AK742</f>
        <v>0</v>
      </c>
      <c r="BA742" s="22">
        <f t="shared" si="0"/>
      </c>
    </row>
    <row r="743">
      <c r="B743">
        <f>[1]资金台帐!B743&amp;""</f>
      </c>
      <c r="H743">
        <f>[1]资金台帐!H743&amp;""</f>
      </c>
      <c r="J743">
        <f>[1]资金台帐!J743&amp;""</f>
      </c>
      <c r="N743">
        <f>[1]资金台帐!N743</f>
      </c>
      <c r="O743">
        <f>[1]资金台帐!O743&amp;""</f>
      </c>
      <c r="P743">
        <f>[1]资金台帐!P743&amp;""</f>
      </c>
      <c r="Q743">
        <f>[1]资金台帐!Q743&amp;""</f>
      </c>
      <c r="T743">
        <f>[1]资金台帐!T743&amp;""</f>
      </c>
      <c r="U743">
        <f>[1]资金台帐!U743&amp;""</f>
      </c>
      <c r="W743">
        <f>[1]资金台帐!W743&amp;""</f>
      </c>
      <c r="X743">
        <f>[1]资金台帐!X743&amp;""</f>
      </c>
      <c r="AB743">
        <f>[1]资金台帐!AB743</f>
        <v>0</v>
      </c>
      <c r="AC743">
        <f>[1]资金台帐!AC743</f>
        <v>0</v>
      </c>
      <c r="AD743">
        <f>[1]资金台帐!AD743</f>
        <v>0</v>
      </c>
      <c r="AJ743">
        <f>[1]资金台帐!AJ743</f>
        <v>0</v>
      </c>
      <c r="AK743">
        <f>[1]资金台帐!AK743</f>
        <v>0</v>
      </c>
      <c r="BA743" s="22">
        <f t="shared" si="0"/>
      </c>
    </row>
    <row r="744">
      <c r="B744">
        <f>[1]资金台帐!B744&amp;""</f>
      </c>
      <c r="H744">
        <f>[1]资金台帐!H744&amp;""</f>
      </c>
      <c r="J744">
        <f>[1]资金台帐!J744&amp;""</f>
      </c>
      <c r="N744">
        <f>[1]资金台帐!N744</f>
      </c>
      <c r="O744">
        <f>[1]资金台帐!O744&amp;""</f>
      </c>
      <c r="P744">
        <f>[1]资金台帐!P744&amp;""</f>
      </c>
      <c r="Q744">
        <f>[1]资金台帐!Q744&amp;""</f>
      </c>
      <c r="T744">
        <f>[1]资金台帐!T744&amp;""</f>
      </c>
      <c r="U744">
        <f>[1]资金台帐!U744&amp;""</f>
      </c>
      <c r="W744">
        <f>[1]资金台帐!W744&amp;""</f>
      </c>
      <c r="X744">
        <f>[1]资金台帐!X744&amp;""</f>
      </c>
      <c r="AB744">
        <f>[1]资金台帐!AB744</f>
        <v>0</v>
      </c>
      <c r="AC744">
        <f>[1]资金台帐!AC744</f>
        <v>0</v>
      </c>
      <c r="AD744">
        <f>[1]资金台帐!AD744</f>
        <v>0</v>
      </c>
      <c r="AJ744">
        <f>[1]资金台帐!AJ744</f>
        <v>0</v>
      </c>
      <c r="AK744">
        <f>[1]资金台帐!AK744</f>
        <v>0</v>
      </c>
      <c r="BA744" s="22">
        <f t="shared" si="0"/>
      </c>
    </row>
    <row r="745">
      <c r="B745">
        <f>[1]资金台帐!B745&amp;""</f>
      </c>
      <c r="H745">
        <f>[1]资金台帐!H745&amp;""</f>
      </c>
      <c r="J745">
        <f>[1]资金台帐!J745&amp;""</f>
      </c>
      <c r="N745">
        <f>[1]资金台帐!N745</f>
      </c>
      <c r="O745">
        <f>[1]资金台帐!O745&amp;""</f>
      </c>
      <c r="P745">
        <f>[1]资金台帐!P745&amp;""</f>
      </c>
      <c r="Q745">
        <f>[1]资金台帐!Q745&amp;""</f>
      </c>
      <c r="T745">
        <f>[1]资金台帐!T745&amp;""</f>
      </c>
      <c r="U745">
        <f>[1]资金台帐!U745&amp;""</f>
      </c>
      <c r="W745">
        <f>[1]资金台帐!W745&amp;""</f>
      </c>
      <c r="X745">
        <f>[1]资金台帐!X745&amp;""</f>
      </c>
      <c r="AB745">
        <f>[1]资金台帐!AB745</f>
        <v>0</v>
      </c>
      <c r="AC745">
        <f>[1]资金台帐!AC745</f>
        <v>0</v>
      </c>
      <c r="AD745">
        <f>[1]资金台帐!AD745</f>
        <v>0</v>
      </c>
      <c r="AJ745">
        <f>[1]资金台帐!AJ745</f>
        <v>0</v>
      </c>
      <c r="AK745">
        <f>[1]资金台帐!AK745</f>
        <v>0</v>
      </c>
      <c r="BA745" s="22">
        <f t="shared" si="0"/>
      </c>
    </row>
    <row r="746">
      <c r="B746">
        <f>[1]资金台帐!B746&amp;""</f>
      </c>
      <c r="H746">
        <f>[1]资金台帐!H746&amp;""</f>
      </c>
      <c r="J746">
        <f>[1]资金台帐!J746&amp;""</f>
      </c>
      <c r="N746">
        <f>[1]资金台帐!N746</f>
      </c>
      <c r="O746">
        <f>[1]资金台帐!O746&amp;""</f>
      </c>
      <c r="P746">
        <f>[1]资金台帐!P746&amp;""</f>
      </c>
      <c r="Q746">
        <f>[1]资金台帐!Q746&amp;""</f>
      </c>
      <c r="T746">
        <f>[1]资金台帐!T746&amp;""</f>
      </c>
      <c r="U746">
        <f>[1]资金台帐!U746&amp;""</f>
      </c>
      <c r="W746">
        <f>[1]资金台帐!W746&amp;""</f>
      </c>
      <c r="X746">
        <f>[1]资金台帐!X746&amp;""</f>
      </c>
      <c r="AB746">
        <f>[1]资金台帐!AB746</f>
        <v>0</v>
      </c>
      <c r="AC746">
        <f>[1]资金台帐!AC746</f>
        <v>0</v>
      </c>
      <c r="AD746">
        <f>[1]资金台帐!AD746</f>
        <v>0</v>
      </c>
      <c r="AJ746">
        <f>[1]资金台帐!AJ746</f>
        <v>0</v>
      </c>
      <c r="AK746">
        <f>[1]资金台帐!AK746</f>
        <v>0</v>
      </c>
      <c r="BA746" s="22">
        <f t="shared" si="0"/>
      </c>
    </row>
    <row r="747">
      <c r="B747">
        <f>[1]资金台帐!B747&amp;""</f>
      </c>
      <c r="H747">
        <f>[1]资金台帐!H747&amp;""</f>
      </c>
      <c r="J747">
        <f>[1]资金台帐!J747&amp;""</f>
      </c>
      <c r="N747">
        <f>[1]资金台帐!N747</f>
      </c>
      <c r="O747">
        <f>[1]资金台帐!O747&amp;""</f>
      </c>
      <c r="P747">
        <f>[1]资金台帐!P747&amp;""</f>
      </c>
      <c r="Q747">
        <f>[1]资金台帐!Q747&amp;""</f>
      </c>
      <c r="T747">
        <f>[1]资金台帐!T747&amp;""</f>
      </c>
      <c r="U747">
        <f>[1]资金台帐!U747&amp;""</f>
      </c>
      <c r="W747">
        <f>[1]资金台帐!W747&amp;""</f>
      </c>
      <c r="X747">
        <f>[1]资金台帐!X747&amp;""</f>
      </c>
      <c r="AB747">
        <f>[1]资金台帐!AB747</f>
        <v>0</v>
      </c>
      <c r="AC747">
        <f>[1]资金台帐!AC747</f>
        <v>0</v>
      </c>
      <c r="AD747">
        <f>[1]资金台帐!AD747</f>
        <v>0</v>
      </c>
      <c r="AJ747">
        <f>[1]资金台帐!AJ747</f>
        <v>0</v>
      </c>
      <c r="AK747">
        <f>[1]资金台帐!AK747</f>
        <v>0</v>
      </c>
      <c r="BA747" s="22">
        <f t="shared" si="0"/>
      </c>
    </row>
    <row r="748">
      <c r="B748">
        <f>[1]资金台帐!B748&amp;""</f>
      </c>
      <c r="H748">
        <f>[1]资金台帐!H748&amp;""</f>
      </c>
      <c r="J748">
        <f>[1]资金台帐!J748&amp;""</f>
      </c>
      <c r="N748">
        <f>[1]资金台帐!N748</f>
      </c>
      <c r="O748">
        <f>[1]资金台帐!O748&amp;""</f>
      </c>
      <c r="P748">
        <f>[1]资金台帐!P748&amp;""</f>
      </c>
      <c r="Q748">
        <f>[1]资金台帐!Q748&amp;""</f>
      </c>
      <c r="T748">
        <f>[1]资金台帐!T748&amp;""</f>
      </c>
      <c r="U748">
        <f>[1]资金台帐!U748&amp;""</f>
      </c>
      <c r="W748">
        <f>[1]资金台帐!W748&amp;""</f>
      </c>
      <c r="X748">
        <f>[1]资金台帐!X748&amp;""</f>
      </c>
      <c r="AB748">
        <f>[1]资金台帐!AB748</f>
        <v>0</v>
      </c>
      <c r="AC748">
        <f>[1]资金台帐!AC748</f>
        <v>0</v>
      </c>
      <c r="AD748">
        <f>[1]资金台帐!AD748</f>
        <v>0</v>
      </c>
      <c r="AJ748">
        <f>[1]资金台帐!AJ748</f>
        <v>0</v>
      </c>
      <c r="AK748">
        <f>[1]资金台帐!AK748</f>
        <v>0</v>
      </c>
      <c r="BA748" s="22">
        <f t="shared" si="0"/>
      </c>
    </row>
    <row r="749">
      <c r="B749">
        <f>[1]资金台帐!B749&amp;""</f>
      </c>
      <c r="H749">
        <f>[1]资金台帐!H749&amp;""</f>
      </c>
      <c r="J749">
        <f>[1]资金台帐!J749&amp;""</f>
      </c>
      <c r="N749">
        <f>[1]资金台帐!N749</f>
      </c>
      <c r="O749">
        <f>[1]资金台帐!O749&amp;""</f>
      </c>
      <c r="P749">
        <f>[1]资金台帐!P749&amp;""</f>
      </c>
      <c r="Q749">
        <f>[1]资金台帐!Q749&amp;""</f>
      </c>
      <c r="T749">
        <f>[1]资金台帐!T749&amp;""</f>
      </c>
      <c r="U749">
        <f>[1]资金台帐!U749&amp;""</f>
      </c>
      <c r="W749">
        <f>[1]资金台帐!W749&amp;""</f>
      </c>
      <c r="X749">
        <f>[1]资金台帐!X749&amp;""</f>
      </c>
      <c r="AB749">
        <f>[1]资金台帐!AB749</f>
        <v>0</v>
      </c>
      <c r="AC749">
        <f>[1]资金台帐!AC749</f>
        <v>0</v>
      </c>
      <c r="AD749">
        <f>[1]资金台帐!AD749</f>
        <v>0</v>
      </c>
      <c r="AJ749">
        <f>[1]资金台帐!AJ749</f>
        <v>0</v>
      </c>
      <c r="AK749">
        <f>[1]资金台帐!AK749</f>
        <v>0</v>
      </c>
      <c r="BA749" s="22">
        <f t="shared" si="0"/>
      </c>
    </row>
    <row r="750">
      <c r="B750">
        <f>[1]资金台帐!B750&amp;""</f>
      </c>
      <c r="H750">
        <f>[1]资金台帐!H750&amp;""</f>
      </c>
      <c r="J750">
        <f>[1]资金台帐!J750&amp;""</f>
      </c>
      <c r="N750">
        <f>[1]资金台帐!N750</f>
      </c>
      <c r="O750">
        <f>[1]资金台帐!O750&amp;""</f>
      </c>
      <c r="P750">
        <f>[1]资金台帐!P750&amp;""</f>
      </c>
      <c r="Q750">
        <f>[1]资金台帐!Q750&amp;""</f>
      </c>
      <c r="T750">
        <f>[1]资金台帐!T750&amp;""</f>
      </c>
      <c r="U750">
        <f>[1]资金台帐!U750&amp;""</f>
      </c>
      <c r="W750">
        <f>[1]资金台帐!W750&amp;""</f>
      </c>
      <c r="X750">
        <f>[1]资金台帐!X750&amp;""</f>
      </c>
      <c r="AB750">
        <f>[1]资金台帐!AB750</f>
        <v>0</v>
      </c>
      <c r="AC750">
        <f>[1]资金台帐!AC750</f>
        <v>0</v>
      </c>
      <c r="AD750">
        <f>[1]资金台帐!AD750</f>
        <v>0</v>
      </c>
      <c r="AJ750">
        <f>[1]资金台帐!AJ750</f>
        <v>0</v>
      </c>
      <c r="AK750">
        <f>[1]资金台帐!AK750</f>
        <v>0</v>
      </c>
      <c r="BA750" s="22">
        <f t="shared" si="0"/>
      </c>
    </row>
    <row r="751">
      <c r="B751">
        <f>[1]资金台帐!B751&amp;""</f>
      </c>
      <c r="H751">
        <f>[1]资金台帐!H751&amp;""</f>
      </c>
      <c r="J751">
        <f>[1]资金台帐!J751&amp;""</f>
      </c>
      <c r="N751">
        <f>[1]资金台帐!N751</f>
      </c>
      <c r="O751">
        <f>[1]资金台帐!O751&amp;""</f>
      </c>
      <c r="P751">
        <f>[1]资金台帐!P751&amp;""</f>
      </c>
      <c r="Q751">
        <f>[1]资金台帐!Q751&amp;""</f>
      </c>
      <c r="T751">
        <f>[1]资金台帐!T751&amp;""</f>
      </c>
      <c r="U751">
        <f>[1]资金台帐!U751&amp;""</f>
      </c>
      <c r="W751">
        <f>[1]资金台帐!W751&amp;""</f>
      </c>
      <c r="X751">
        <f>[1]资金台帐!X751&amp;""</f>
      </c>
      <c r="AB751">
        <f>[1]资金台帐!AB751</f>
        <v>0</v>
      </c>
      <c r="AC751">
        <f>[1]资金台帐!AC751</f>
        <v>0</v>
      </c>
      <c r="AD751">
        <f>[1]资金台帐!AD751</f>
        <v>0</v>
      </c>
      <c r="AJ751">
        <f>[1]资金台帐!AJ751</f>
        <v>0</v>
      </c>
      <c r="AK751">
        <f>[1]资金台帐!AK751</f>
        <v>0</v>
      </c>
      <c r="BA751" s="22">
        <f t="shared" si="0"/>
      </c>
    </row>
    <row r="752">
      <c r="B752">
        <f>[1]资金台帐!B752&amp;""</f>
      </c>
      <c r="H752">
        <f>[1]资金台帐!H752&amp;""</f>
      </c>
      <c r="J752">
        <f>[1]资金台帐!J752&amp;""</f>
      </c>
      <c r="N752">
        <f>[1]资金台帐!N752</f>
      </c>
      <c r="O752">
        <f>[1]资金台帐!O752&amp;""</f>
      </c>
      <c r="P752">
        <f>[1]资金台帐!P752&amp;""</f>
      </c>
      <c r="Q752">
        <f>[1]资金台帐!Q752&amp;""</f>
      </c>
      <c r="T752">
        <f>[1]资金台帐!T752&amp;""</f>
      </c>
      <c r="U752">
        <f>[1]资金台帐!U752&amp;""</f>
      </c>
      <c r="W752">
        <f>[1]资金台帐!W752&amp;""</f>
      </c>
      <c r="X752">
        <f>[1]资金台帐!X752&amp;""</f>
      </c>
      <c r="AB752">
        <f>[1]资金台帐!AB752</f>
        <v>0</v>
      </c>
      <c r="AC752">
        <f>[1]资金台帐!AC752</f>
        <v>0</v>
      </c>
      <c r="AD752">
        <f>[1]资金台帐!AD752</f>
        <v>0</v>
      </c>
      <c r="AJ752">
        <f>[1]资金台帐!AJ752</f>
        <v>0</v>
      </c>
      <c r="AK752">
        <f>[1]资金台帐!AK752</f>
        <v>0</v>
      </c>
      <c r="BA752" s="22">
        <f t="shared" si="0"/>
      </c>
    </row>
    <row r="753">
      <c r="B753">
        <f>[1]资金台帐!B753&amp;""</f>
      </c>
      <c r="H753">
        <f>[1]资金台帐!H753&amp;""</f>
      </c>
      <c r="J753">
        <f>[1]资金台帐!J753&amp;""</f>
      </c>
      <c r="N753">
        <f>[1]资金台帐!N753</f>
      </c>
      <c r="O753">
        <f>[1]资金台帐!O753&amp;""</f>
      </c>
      <c r="P753">
        <f>[1]资金台帐!P753&amp;""</f>
      </c>
      <c r="Q753">
        <f>[1]资金台帐!Q753&amp;""</f>
      </c>
      <c r="T753">
        <f>[1]资金台帐!T753&amp;""</f>
      </c>
      <c r="U753">
        <f>[1]资金台帐!U753&amp;""</f>
      </c>
      <c r="W753">
        <f>[1]资金台帐!W753&amp;""</f>
      </c>
      <c r="X753">
        <f>[1]资金台帐!X753&amp;""</f>
      </c>
      <c r="AB753">
        <f>[1]资金台帐!AB753</f>
        <v>0</v>
      </c>
      <c r="AC753">
        <f>[1]资金台帐!AC753</f>
        <v>0</v>
      </c>
      <c r="AD753">
        <f>[1]资金台帐!AD753</f>
        <v>0</v>
      </c>
      <c r="AJ753">
        <f>[1]资金台帐!AJ753</f>
        <v>0</v>
      </c>
      <c r="AK753">
        <f>[1]资金台帐!AK753</f>
        <v>0</v>
      </c>
      <c r="BA753" s="22">
        <f t="shared" si="0"/>
      </c>
    </row>
    <row r="754">
      <c r="B754">
        <f>[1]资金台帐!B754&amp;""</f>
      </c>
      <c r="H754">
        <f>[1]资金台帐!H754&amp;""</f>
      </c>
      <c r="J754">
        <f>[1]资金台帐!J754&amp;""</f>
      </c>
      <c r="N754">
        <f>[1]资金台帐!N754</f>
      </c>
      <c r="O754">
        <f>[1]资金台帐!O754&amp;""</f>
      </c>
      <c r="P754">
        <f>[1]资金台帐!P754&amp;""</f>
      </c>
      <c r="Q754">
        <f>[1]资金台帐!Q754&amp;""</f>
      </c>
      <c r="T754">
        <f>[1]资金台帐!T754&amp;""</f>
      </c>
      <c r="U754">
        <f>[1]资金台帐!U754&amp;""</f>
      </c>
      <c r="W754">
        <f>[1]资金台帐!W754&amp;""</f>
      </c>
      <c r="X754">
        <f>[1]资金台帐!X754&amp;""</f>
      </c>
      <c r="AB754">
        <f>[1]资金台帐!AB754</f>
        <v>0</v>
      </c>
      <c r="AC754">
        <f>[1]资金台帐!AC754</f>
        <v>0</v>
      </c>
      <c r="AD754">
        <f>[1]资金台帐!AD754</f>
        <v>0</v>
      </c>
      <c r="AJ754">
        <f>[1]资金台帐!AJ754</f>
        <v>0</v>
      </c>
      <c r="AK754">
        <f>[1]资金台帐!AK754</f>
        <v>0</v>
      </c>
      <c r="BA754" s="22">
        <f t="shared" si="0"/>
      </c>
    </row>
    <row r="755">
      <c r="B755">
        <f>[1]资金台帐!B755&amp;""</f>
      </c>
      <c r="H755">
        <f>[1]资金台帐!H755&amp;""</f>
      </c>
      <c r="J755">
        <f>[1]资金台帐!J755&amp;""</f>
      </c>
      <c r="N755">
        <f>[1]资金台帐!N755</f>
      </c>
      <c r="O755">
        <f>[1]资金台帐!O755&amp;""</f>
      </c>
      <c r="P755">
        <f>[1]资金台帐!P755&amp;""</f>
      </c>
      <c r="Q755">
        <f>[1]资金台帐!Q755&amp;""</f>
      </c>
      <c r="T755">
        <f>[1]资金台帐!T755&amp;""</f>
      </c>
      <c r="U755">
        <f>[1]资金台帐!U755&amp;""</f>
      </c>
      <c r="W755">
        <f>[1]资金台帐!W755&amp;""</f>
      </c>
      <c r="X755">
        <f>[1]资金台帐!X755&amp;""</f>
      </c>
      <c r="AB755">
        <f>[1]资金台帐!AB755</f>
        <v>0</v>
      </c>
      <c r="AC755">
        <f>[1]资金台帐!AC755</f>
        <v>0</v>
      </c>
      <c r="AD755">
        <f>[1]资金台帐!AD755</f>
        <v>0</v>
      </c>
      <c r="AJ755">
        <f>[1]资金台帐!AJ755</f>
        <v>0</v>
      </c>
      <c r="AK755">
        <f>[1]资金台帐!AK755</f>
        <v>0</v>
      </c>
      <c r="BA755" s="22">
        <f t="shared" si="0"/>
      </c>
    </row>
    <row r="756">
      <c r="B756">
        <f>[1]资金台帐!B756&amp;""</f>
      </c>
      <c r="H756">
        <f>[1]资金台帐!H756&amp;""</f>
      </c>
      <c r="J756">
        <f>[1]资金台帐!J756&amp;""</f>
      </c>
      <c r="N756">
        <f>[1]资金台帐!N756</f>
      </c>
      <c r="O756">
        <f>[1]资金台帐!O756&amp;""</f>
      </c>
      <c r="P756">
        <f>[1]资金台帐!P756&amp;""</f>
      </c>
      <c r="Q756">
        <f>[1]资金台帐!Q756&amp;""</f>
      </c>
      <c r="T756">
        <f>[1]资金台帐!T756&amp;""</f>
      </c>
      <c r="U756">
        <f>[1]资金台帐!U756&amp;""</f>
      </c>
      <c r="W756">
        <f>[1]资金台帐!W756&amp;""</f>
      </c>
      <c r="X756">
        <f>[1]资金台帐!X756&amp;""</f>
      </c>
      <c r="AB756">
        <f>[1]资金台帐!AB756</f>
        <v>0</v>
      </c>
      <c r="AC756">
        <f>[1]资金台帐!AC756</f>
        <v>0</v>
      </c>
      <c r="AD756">
        <f>[1]资金台帐!AD756</f>
        <v>0</v>
      </c>
      <c r="AJ756">
        <f>[1]资金台帐!AJ756</f>
        <v>0</v>
      </c>
      <c r="AK756">
        <f>[1]资金台帐!AK756</f>
        <v>0</v>
      </c>
      <c r="BA756" s="22">
        <f t="shared" si="0"/>
      </c>
    </row>
    <row r="757">
      <c r="B757">
        <f>[1]资金台帐!B757&amp;""</f>
      </c>
      <c r="H757">
        <f>[1]资金台帐!H757&amp;""</f>
      </c>
      <c r="J757">
        <f>[1]资金台帐!J757&amp;""</f>
      </c>
      <c r="N757">
        <f>[1]资金台帐!N757</f>
      </c>
      <c r="O757">
        <f>[1]资金台帐!O757&amp;""</f>
      </c>
      <c r="P757">
        <f>[1]资金台帐!P757&amp;""</f>
      </c>
      <c r="Q757">
        <f>[1]资金台帐!Q757&amp;""</f>
      </c>
      <c r="T757">
        <f>[1]资金台帐!T757&amp;""</f>
      </c>
      <c r="U757">
        <f>[1]资金台帐!U757&amp;""</f>
      </c>
      <c r="W757">
        <f>[1]资金台帐!W757&amp;""</f>
      </c>
      <c r="X757">
        <f>[1]资金台帐!X757&amp;""</f>
      </c>
      <c r="AB757">
        <f>[1]资金台帐!AB757</f>
        <v>0</v>
      </c>
      <c r="AC757">
        <f>[1]资金台帐!AC757</f>
        <v>0</v>
      </c>
      <c r="AD757">
        <f>[1]资金台帐!AD757</f>
        <v>0</v>
      </c>
      <c r="AJ757">
        <f>[1]资金台帐!AJ757</f>
        <v>0</v>
      </c>
      <c r="AK757">
        <f>[1]资金台帐!AK757</f>
        <v>0</v>
      </c>
      <c r="BA757" s="22">
        <f t="shared" si="0"/>
      </c>
    </row>
    <row r="758">
      <c r="B758">
        <f>[1]资金台帐!B758&amp;""</f>
      </c>
      <c r="H758">
        <f>[1]资金台帐!H758&amp;""</f>
      </c>
      <c r="J758">
        <f>[1]资金台帐!J758&amp;""</f>
      </c>
      <c r="N758">
        <f>[1]资金台帐!N758</f>
      </c>
      <c r="O758">
        <f>[1]资金台帐!O758&amp;""</f>
      </c>
      <c r="P758">
        <f>[1]资金台帐!P758&amp;""</f>
      </c>
      <c r="Q758">
        <f>[1]资金台帐!Q758&amp;""</f>
      </c>
      <c r="T758">
        <f>[1]资金台帐!T758&amp;""</f>
      </c>
      <c r="U758">
        <f>[1]资金台帐!U758&amp;""</f>
      </c>
      <c r="W758">
        <f>[1]资金台帐!W758&amp;""</f>
      </c>
      <c r="X758">
        <f>[1]资金台帐!X758&amp;""</f>
      </c>
      <c r="AB758">
        <f>[1]资金台帐!AB758</f>
        <v>0</v>
      </c>
      <c r="AC758">
        <f>[1]资金台帐!AC758</f>
        <v>0</v>
      </c>
      <c r="AD758">
        <f>[1]资金台帐!AD758</f>
        <v>0</v>
      </c>
      <c r="AJ758">
        <f>[1]资金台帐!AJ758</f>
        <v>0</v>
      </c>
      <c r="AK758">
        <f>[1]资金台帐!AK758</f>
        <v>0</v>
      </c>
      <c r="BA758" s="22">
        <f t="shared" si="0"/>
      </c>
    </row>
    <row r="759">
      <c r="B759">
        <f>[1]资金台帐!B759&amp;""</f>
      </c>
      <c r="H759">
        <f>[1]资金台帐!H759&amp;""</f>
      </c>
      <c r="J759">
        <f>[1]资金台帐!J759&amp;""</f>
      </c>
      <c r="N759">
        <f>[1]资金台帐!N759</f>
      </c>
      <c r="O759">
        <f>[1]资金台帐!O759&amp;""</f>
      </c>
      <c r="P759">
        <f>[1]资金台帐!P759&amp;""</f>
      </c>
      <c r="Q759">
        <f>[1]资金台帐!Q759&amp;""</f>
      </c>
      <c r="T759">
        <f>[1]资金台帐!T759&amp;""</f>
      </c>
      <c r="U759">
        <f>[1]资金台帐!U759&amp;""</f>
      </c>
      <c r="W759">
        <f>[1]资金台帐!W759&amp;""</f>
      </c>
      <c r="X759">
        <f>[1]资金台帐!X759&amp;""</f>
      </c>
      <c r="AB759">
        <f>[1]资金台帐!AB759</f>
        <v>0</v>
      </c>
      <c r="AC759">
        <f>[1]资金台帐!AC759</f>
        <v>0</v>
      </c>
      <c r="AD759">
        <f>[1]资金台帐!AD759</f>
        <v>0</v>
      </c>
      <c r="AJ759">
        <f>[1]资金台帐!AJ759</f>
        <v>0</v>
      </c>
      <c r="AK759">
        <f>[1]资金台帐!AK759</f>
        <v>0</v>
      </c>
      <c r="BA759" s="22">
        <f t="shared" si="0"/>
      </c>
    </row>
    <row r="760">
      <c r="B760">
        <f>[1]资金台帐!B760&amp;""</f>
      </c>
      <c r="H760">
        <f>[1]资金台帐!H760&amp;""</f>
      </c>
      <c r="J760">
        <f>[1]资金台帐!J760&amp;""</f>
      </c>
      <c r="N760">
        <f>[1]资金台帐!N760</f>
      </c>
      <c r="O760">
        <f>[1]资金台帐!O760&amp;""</f>
      </c>
      <c r="P760">
        <f>[1]资金台帐!P760&amp;""</f>
      </c>
      <c r="Q760">
        <f>[1]资金台帐!Q760&amp;""</f>
      </c>
      <c r="T760">
        <f>[1]资金台帐!T760&amp;""</f>
      </c>
      <c r="U760">
        <f>[1]资金台帐!U760&amp;""</f>
      </c>
      <c r="W760">
        <f>[1]资金台帐!W760&amp;""</f>
      </c>
      <c r="X760">
        <f>[1]资金台帐!X760&amp;""</f>
      </c>
      <c r="AB760">
        <f>[1]资金台帐!AB760</f>
        <v>0</v>
      </c>
      <c r="AC760">
        <f>[1]资金台帐!AC760</f>
        <v>0</v>
      </c>
      <c r="AD760">
        <f>[1]资金台帐!AD760</f>
        <v>0</v>
      </c>
      <c r="AJ760">
        <f>[1]资金台帐!AJ760</f>
        <v>0</v>
      </c>
      <c r="AK760">
        <f>[1]资金台帐!AK760</f>
        <v>0</v>
      </c>
      <c r="BA760" s="22">
        <f t="shared" si="0"/>
      </c>
    </row>
    <row r="761">
      <c r="B761">
        <f>[1]资金台帐!B761&amp;""</f>
      </c>
      <c r="H761">
        <f>[1]资金台帐!H761&amp;""</f>
      </c>
      <c r="J761">
        <f>[1]资金台帐!J761&amp;""</f>
      </c>
      <c r="N761">
        <f>[1]资金台帐!N761</f>
      </c>
      <c r="O761">
        <f>[1]资金台帐!O761&amp;""</f>
      </c>
      <c r="P761">
        <f>[1]资金台帐!P761&amp;""</f>
      </c>
      <c r="Q761">
        <f>[1]资金台帐!Q761&amp;""</f>
      </c>
      <c r="T761">
        <f>[1]资金台帐!T761&amp;""</f>
      </c>
      <c r="U761">
        <f>[1]资金台帐!U761&amp;""</f>
      </c>
      <c r="W761">
        <f>[1]资金台帐!W761&amp;""</f>
      </c>
      <c r="X761">
        <f>[1]资金台帐!X761&amp;""</f>
      </c>
      <c r="AB761">
        <f>[1]资金台帐!AB761</f>
        <v>0</v>
      </c>
      <c r="AC761">
        <f>[1]资金台帐!AC761</f>
        <v>0</v>
      </c>
      <c r="AD761">
        <f>[1]资金台帐!AD761</f>
        <v>0</v>
      </c>
      <c r="AJ761">
        <f>[1]资金台帐!AJ761</f>
        <v>0</v>
      </c>
      <c r="AK761">
        <f>[1]资金台帐!AK761</f>
        <v>0</v>
      </c>
      <c r="BA761" s="22">
        <f t="shared" si="0"/>
      </c>
    </row>
    <row r="762">
      <c r="B762">
        <f>[1]资金台帐!B762&amp;""</f>
      </c>
      <c r="H762">
        <f>[1]资金台帐!H762&amp;""</f>
      </c>
      <c r="J762">
        <f>[1]资金台帐!J762&amp;""</f>
      </c>
      <c r="N762">
        <f>[1]资金台帐!N762</f>
      </c>
      <c r="O762">
        <f>[1]资金台帐!O762&amp;""</f>
      </c>
      <c r="P762">
        <f>[1]资金台帐!P762&amp;""</f>
      </c>
      <c r="Q762">
        <f>[1]资金台帐!Q762&amp;""</f>
      </c>
      <c r="T762">
        <f>[1]资金台帐!T762&amp;""</f>
      </c>
      <c r="U762">
        <f>[1]资金台帐!U762&amp;""</f>
      </c>
      <c r="W762">
        <f>[1]资金台帐!W762&amp;""</f>
      </c>
      <c r="X762">
        <f>[1]资金台帐!X762&amp;""</f>
      </c>
      <c r="AB762">
        <f>[1]资金台帐!AB762</f>
        <v>0</v>
      </c>
      <c r="AC762">
        <f>[1]资金台帐!AC762</f>
        <v>0</v>
      </c>
      <c r="AD762">
        <f>[1]资金台帐!AD762</f>
        <v>0</v>
      </c>
      <c r="AJ762">
        <f>[1]资金台帐!AJ762</f>
        <v>0</v>
      </c>
      <c r="AK762">
        <f>[1]资金台帐!AK762</f>
        <v>0</v>
      </c>
      <c r="BA762" s="22">
        <f t="shared" si="0"/>
      </c>
    </row>
    <row r="763">
      <c r="B763">
        <f>[1]资金台帐!B763&amp;""</f>
      </c>
      <c r="H763">
        <f>[1]资金台帐!H763&amp;""</f>
      </c>
      <c r="J763">
        <f>[1]资金台帐!J763&amp;""</f>
      </c>
      <c r="N763">
        <f>[1]资金台帐!N763</f>
      </c>
      <c r="O763">
        <f>[1]资金台帐!O763&amp;""</f>
      </c>
      <c r="P763">
        <f>[1]资金台帐!P763&amp;""</f>
      </c>
      <c r="Q763">
        <f>[1]资金台帐!Q763&amp;""</f>
      </c>
      <c r="T763">
        <f>[1]资金台帐!T763&amp;""</f>
      </c>
      <c r="U763">
        <f>[1]资金台帐!U763&amp;""</f>
      </c>
      <c r="W763">
        <f>[1]资金台帐!W763&amp;""</f>
      </c>
      <c r="X763">
        <f>[1]资金台帐!X763&amp;""</f>
      </c>
      <c r="AB763">
        <f>[1]资金台帐!AB763</f>
        <v>0</v>
      </c>
      <c r="AC763">
        <f>[1]资金台帐!AC763</f>
        <v>0</v>
      </c>
      <c r="AD763">
        <f>[1]资金台帐!AD763</f>
        <v>0</v>
      </c>
      <c r="AJ763">
        <f>[1]资金台帐!AJ763</f>
        <v>0</v>
      </c>
      <c r="AK763">
        <f>[1]资金台帐!AK763</f>
        <v>0</v>
      </c>
      <c r="BA763" s="22">
        <f t="shared" si="0"/>
      </c>
    </row>
    <row r="764">
      <c r="B764">
        <f>[1]资金台帐!B764&amp;""</f>
      </c>
      <c r="H764">
        <f>[1]资金台帐!H764&amp;""</f>
      </c>
      <c r="J764">
        <f>[1]资金台帐!J764&amp;""</f>
      </c>
      <c r="N764">
        <f>[1]资金台帐!N764</f>
      </c>
      <c r="O764">
        <f>[1]资金台帐!O764&amp;""</f>
      </c>
      <c r="P764">
        <f>[1]资金台帐!P764&amp;""</f>
      </c>
      <c r="Q764">
        <f>[1]资金台帐!Q764&amp;""</f>
      </c>
      <c r="T764">
        <f>[1]资金台帐!T764&amp;""</f>
      </c>
      <c r="U764">
        <f>[1]资金台帐!U764&amp;""</f>
      </c>
      <c r="W764">
        <f>[1]资金台帐!W764&amp;""</f>
      </c>
      <c r="X764">
        <f>[1]资金台帐!X764&amp;""</f>
      </c>
      <c r="AB764">
        <f>[1]资金台帐!AB764</f>
        <v>0</v>
      </c>
      <c r="AC764">
        <f>[1]资金台帐!AC764</f>
        <v>0</v>
      </c>
      <c r="AD764">
        <f>[1]资金台帐!AD764</f>
        <v>0</v>
      </c>
      <c r="AJ764">
        <f>[1]资金台帐!AJ764</f>
        <v>0</v>
      </c>
      <c r="AK764">
        <f>[1]资金台帐!AK764</f>
        <v>0</v>
      </c>
      <c r="BA764" s="22">
        <f t="shared" si="0"/>
      </c>
    </row>
    <row r="765">
      <c r="B765">
        <f>[1]资金台帐!B765&amp;""</f>
      </c>
      <c r="H765">
        <f>[1]资金台帐!H765&amp;""</f>
      </c>
      <c r="J765">
        <f>[1]资金台帐!J765&amp;""</f>
      </c>
      <c r="N765">
        <f>[1]资金台帐!N765</f>
      </c>
      <c r="O765">
        <f>[1]资金台帐!O765&amp;""</f>
      </c>
      <c r="P765">
        <f>[1]资金台帐!P765&amp;""</f>
      </c>
      <c r="Q765">
        <f>[1]资金台帐!Q765&amp;""</f>
      </c>
      <c r="T765">
        <f>[1]资金台帐!T765&amp;""</f>
      </c>
      <c r="U765">
        <f>[1]资金台帐!U765&amp;""</f>
      </c>
      <c r="W765">
        <f>[1]资金台帐!W765&amp;""</f>
      </c>
      <c r="X765">
        <f>[1]资金台帐!X765&amp;""</f>
      </c>
      <c r="AB765">
        <f>[1]资金台帐!AB765</f>
        <v>0</v>
      </c>
      <c r="AC765">
        <f>[1]资金台帐!AC765</f>
        <v>0</v>
      </c>
      <c r="AD765">
        <f>[1]资金台帐!AD765</f>
        <v>0</v>
      </c>
      <c r="AJ765">
        <f>[1]资金台帐!AJ765</f>
        <v>0</v>
      </c>
      <c r="AK765">
        <f>[1]资金台帐!AK765</f>
        <v>0</v>
      </c>
      <c r="BA765" s="22">
        <f t="shared" si="0"/>
      </c>
    </row>
    <row r="766">
      <c r="B766">
        <f>[1]资金台帐!B766&amp;""</f>
      </c>
      <c r="H766">
        <f>[1]资金台帐!H766&amp;""</f>
      </c>
      <c r="J766">
        <f>[1]资金台帐!J766&amp;""</f>
      </c>
      <c r="N766">
        <f>[1]资金台帐!N766</f>
      </c>
      <c r="O766">
        <f>[1]资金台帐!O766&amp;""</f>
      </c>
      <c r="P766">
        <f>[1]资金台帐!P766&amp;""</f>
      </c>
      <c r="Q766">
        <f>[1]资金台帐!Q766&amp;""</f>
      </c>
      <c r="T766">
        <f>[1]资金台帐!T766&amp;""</f>
      </c>
      <c r="U766">
        <f>[1]资金台帐!U766&amp;""</f>
      </c>
      <c r="W766">
        <f>[1]资金台帐!W766&amp;""</f>
      </c>
      <c r="X766">
        <f>[1]资金台帐!X766&amp;""</f>
      </c>
      <c r="AB766">
        <f>[1]资金台帐!AB766</f>
        <v>0</v>
      </c>
      <c r="AC766">
        <f>[1]资金台帐!AC766</f>
        <v>0</v>
      </c>
      <c r="AD766">
        <f>[1]资金台帐!AD766</f>
        <v>0</v>
      </c>
      <c r="AJ766">
        <f>[1]资金台帐!AJ766</f>
        <v>0</v>
      </c>
      <c r="AK766">
        <f>[1]资金台帐!AK766</f>
        <v>0</v>
      </c>
      <c r="BA766" s="22">
        <f t="shared" si="0"/>
      </c>
    </row>
    <row r="767">
      <c r="B767">
        <f>[1]资金台帐!B767&amp;""</f>
      </c>
      <c r="H767">
        <f>[1]资金台帐!H767&amp;""</f>
      </c>
      <c r="J767">
        <f>[1]资金台帐!J767&amp;""</f>
      </c>
      <c r="N767">
        <f>[1]资金台帐!N767</f>
      </c>
      <c r="O767">
        <f>[1]资金台帐!O767&amp;""</f>
      </c>
      <c r="P767">
        <f>[1]资金台帐!P767&amp;""</f>
      </c>
      <c r="Q767">
        <f>[1]资金台帐!Q767&amp;""</f>
      </c>
      <c r="T767">
        <f>[1]资金台帐!T767&amp;""</f>
      </c>
      <c r="U767">
        <f>[1]资金台帐!U767&amp;""</f>
      </c>
      <c r="W767">
        <f>[1]资金台帐!W767&amp;""</f>
      </c>
      <c r="X767">
        <f>[1]资金台帐!X767&amp;""</f>
      </c>
      <c r="AB767">
        <f>[1]资金台帐!AB767</f>
        <v>0</v>
      </c>
      <c r="AC767">
        <f>[1]资金台帐!AC767</f>
        <v>0</v>
      </c>
      <c r="AD767">
        <f>[1]资金台帐!AD767</f>
        <v>0</v>
      </c>
      <c r="AJ767">
        <f>[1]资金台帐!AJ767</f>
        <v>0</v>
      </c>
      <c r="AK767">
        <f>[1]资金台帐!AK767</f>
        <v>0</v>
      </c>
      <c r="BA767" s="22">
        <f t="shared" si="0"/>
      </c>
    </row>
    <row r="768">
      <c r="B768">
        <f>[1]资金台帐!B768&amp;""</f>
      </c>
      <c r="H768">
        <f>[1]资金台帐!H768&amp;""</f>
      </c>
      <c r="J768">
        <f>[1]资金台帐!J768&amp;""</f>
      </c>
      <c r="N768">
        <f>[1]资金台帐!N768</f>
      </c>
      <c r="O768">
        <f>[1]资金台帐!O768&amp;""</f>
      </c>
      <c r="P768">
        <f>[1]资金台帐!P768&amp;""</f>
      </c>
      <c r="Q768">
        <f>[1]资金台帐!Q768&amp;""</f>
      </c>
      <c r="T768">
        <f>[1]资金台帐!T768&amp;""</f>
      </c>
      <c r="U768">
        <f>[1]资金台帐!U768&amp;""</f>
      </c>
      <c r="W768">
        <f>[1]资金台帐!W768&amp;""</f>
      </c>
      <c r="X768">
        <f>[1]资金台帐!X768&amp;""</f>
      </c>
      <c r="AB768">
        <f>[1]资金台帐!AB768</f>
        <v>0</v>
      </c>
      <c r="AC768">
        <f>[1]资金台帐!AC768</f>
        <v>0</v>
      </c>
      <c r="AD768">
        <f>[1]资金台帐!AD768</f>
        <v>0</v>
      </c>
      <c r="AJ768">
        <f>[1]资金台帐!AJ768</f>
        <v>0</v>
      </c>
      <c r="AK768">
        <f>[1]资金台帐!AK768</f>
        <v>0</v>
      </c>
      <c r="BA768" s="22">
        <f t="shared" si="0"/>
      </c>
    </row>
    <row r="769">
      <c r="B769">
        <f>[1]资金台帐!B769&amp;""</f>
      </c>
      <c r="H769">
        <f>[1]资金台帐!H769&amp;""</f>
      </c>
      <c r="J769">
        <f>[1]资金台帐!J769&amp;""</f>
      </c>
      <c r="N769">
        <f>[1]资金台帐!N769</f>
      </c>
      <c r="O769">
        <f>[1]资金台帐!O769&amp;""</f>
      </c>
      <c r="P769">
        <f>[1]资金台帐!P769&amp;""</f>
      </c>
      <c r="Q769">
        <f>[1]资金台帐!Q769&amp;""</f>
      </c>
      <c r="T769">
        <f>[1]资金台帐!T769&amp;""</f>
      </c>
      <c r="U769">
        <f>[1]资金台帐!U769&amp;""</f>
      </c>
      <c r="W769">
        <f>[1]资金台帐!W769&amp;""</f>
      </c>
      <c r="X769">
        <f>[1]资金台帐!X769&amp;""</f>
      </c>
      <c r="AB769">
        <f>[1]资金台帐!AB769</f>
        <v>0</v>
      </c>
      <c r="AC769">
        <f>[1]资金台帐!AC769</f>
        <v>0</v>
      </c>
      <c r="AD769">
        <f>[1]资金台帐!AD769</f>
        <v>0</v>
      </c>
      <c r="AJ769">
        <f>[1]资金台帐!AJ769</f>
        <v>0</v>
      </c>
      <c r="AK769">
        <f>[1]资金台帐!AK769</f>
        <v>0</v>
      </c>
      <c r="BA769" s="22">
        <f t="shared" si="0"/>
      </c>
    </row>
    <row r="770">
      <c r="B770">
        <f>[1]资金台帐!B770&amp;""</f>
      </c>
      <c r="H770">
        <f>[1]资金台帐!H770&amp;""</f>
      </c>
      <c r="J770">
        <f>[1]资金台帐!J770&amp;""</f>
      </c>
      <c r="N770">
        <f>[1]资金台帐!N770</f>
      </c>
      <c r="O770">
        <f>[1]资金台帐!O770&amp;""</f>
      </c>
      <c r="P770">
        <f>[1]资金台帐!P770&amp;""</f>
      </c>
      <c r="Q770">
        <f>[1]资金台帐!Q770&amp;""</f>
      </c>
      <c r="T770">
        <f>[1]资金台帐!T770&amp;""</f>
      </c>
      <c r="U770">
        <f>[1]资金台帐!U770&amp;""</f>
      </c>
      <c r="W770">
        <f>[1]资金台帐!W770&amp;""</f>
      </c>
      <c r="X770">
        <f>[1]资金台帐!X770&amp;""</f>
      </c>
      <c r="AB770">
        <f>[1]资金台帐!AB770</f>
        <v>0</v>
      </c>
      <c r="AC770">
        <f>[1]资金台帐!AC770</f>
        <v>0</v>
      </c>
      <c r="AD770">
        <f>[1]资金台帐!AD770</f>
        <v>0</v>
      </c>
      <c r="AJ770">
        <f>[1]资金台帐!AJ770</f>
        <v>0</v>
      </c>
      <c r="AK770">
        <f>[1]资金台帐!AK770</f>
        <v>0</v>
      </c>
      <c r="BA770" s="22">
        <f t="shared" si="0"/>
      </c>
    </row>
    <row r="771">
      <c r="B771">
        <f>[1]资金台帐!B771&amp;""</f>
      </c>
      <c r="H771">
        <f>[1]资金台帐!H771&amp;""</f>
      </c>
      <c r="J771">
        <f>[1]资金台帐!J771&amp;""</f>
      </c>
      <c r="N771">
        <f>[1]资金台帐!N771</f>
      </c>
      <c r="O771">
        <f>[1]资金台帐!O771&amp;""</f>
      </c>
      <c r="P771">
        <f>[1]资金台帐!P771&amp;""</f>
      </c>
      <c r="Q771">
        <f>[1]资金台帐!Q771&amp;""</f>
      </c>
      <c r="T771">
        <f>[1]资金台帐!T771&amp;""</f>
      </c>
      <c r="U771">
        <f>[1]资金台帐!U771&amp;""</f>
      </c>
      <c r="W771">
        <f>[1]资金台帐!W771&amp;""</f>
      </c>
      <c r="X771">
        <f>[1]资金台帐!X771&amp;""</f>
      </c>
      <c r="AB771">
        <f>[1]资金台帐!AB771</f>
        <v>0</v>
      </c>
      <c r="AC771">
        <f>[1]资金台帐!AC771</f>
        <v>0</v>
      </c>
      <c r="AD771">
        <f>[1]资金台帐!AD771</f>
        <v>0</v>
      </c>
      <c r="AJ771">
        <f>[1]资金台帐!AJ771</f>
        <v>0</v>
      </c>
      <c r="AK771">
        <f>[1]资金台帐!AK771</f>
        <v>0</v>
      </c>
      <c r="BA771" s="22">
        <f t="shared" si="0"/>
      </c>
    </row>
    <row r="772">
      <c r="B772">
        <f>[1]资金台帐!B772&amp;""</f>
      </c>
      <c r="H772">
        <f>[1]资金台帐!H772&amp;""</f>
      </c>
      <c r="J772">
        <f>[1]资金台帐!J772&amp;""</f>
      </c>
      <c r="N772">
        <f>[1]资金台帐!N772</f>
      </c>
      <c r="O772">
        <f>[1]资金台帐!O772&amp;""</f>
      </c>
      <c r="P772">
        <f>[1]资金台帐!P772&amp;""</f>
      </c>
      <c r="Q772">
        <f>[1]资金台帐!Q772&amp;""</f>
      </c>
      <c r="T772">
        <f>[1]资金台帐!T772&amp;""</f>
      </c>
      <c r="U772">
        <f>[1]资金台帐!U772&amp;""</f>
      </c>
      <c r="W772">
        <f>[1]资金台帐!W772&amp;""</f>
      </c>
      <c r="X772">
        <f>[1]资金台帐!X772&amp;""</f>
      </c>
      <c r="AB772">
        <f>[1]资金台帐!AB772</f>
        <v>0</v>
      </c>
      <c r="AC772">
        <f>[1]资金台帐!AC772</f>
        <v>0</v>
      </c>
      <c r="AD772">
        <f>[1]资金台帐!AD772</f>
        <v>0</v>
      </c>
      <c r="AJ772">
        <f>[1]资金台帐!AJ772</f>
        <v>0</v>
      </c>
      <c r="AK772">
        <f>[1]资金台帐!AK772</f>
        <v>0</v>
      </c>
      <c r="BA772" s="22">
        <f t="shared" si="0"/>
      </c>
    </row>
    <row r="773">
      <c r="B773">
        <f>[1]资金台帐!B773&amp;""</f>
      </c>
      <c r="H773">
        <f>[1]资金台帐!H773&amp;""</f>
      </c>
      <c r="J773">
        <f>[1]资金台帐!J773&amp;""</f>
      </c>
      <c r="N773">
        <f>[1]资金台帐!N773</f>
      </c>
      <c r="O773">
        <f>[1]资金台帐!O773&amp;""</f>
      </c>
      <c r="P773">
        <f>[1]资金台帐!P773&amp;""</f>
      </c>
      <c r="Q773">
        <f>[1]资金台帐!Q773&amp;""</f>
      </c>
      <c r="T773">
        <f>[1]资金台帐!T773&amp;""</f>
      </c>
      <c r="U773">
        <f>[1]资金台帐!U773&amp;""</f>
      </c>
      <c r="W773">
        <f>[1]资金台帐!W773&amp;""</f>
      </c>
      <c r="X773">
        <f>[1]资金台帐!X773&amp;""</f>
      </c>
      <c r="AB773">
        <f>[1]资金台帐!AB773</f>
        <v>0</v>
      </c>
      <c r="AC773">
        <f>[1]资金台帐!AC773</f>
        <v>0</v>
      </c>
      <c r="AD773">
        <f>[1]资金台帐!AD773</f>
        <v>0</v>
      </c>
      <c r="AJ773">
        <f>[1]资金台帐!AJ773</f>
        <v>0</v>
      </c>
      <c r="AK773">
        <f>[1]资金台帐!AK773</f>
        <v>0</v>
      </c>
      <c r="BA773" s="22">
        <f t="shared" si="0"/>
      </c>
    </row>
    <row r="774">
      <c r="B774">
        <f>[1]资金台帐!B774&amp;""</f>
      </c>
      <c r="H774">
        <f>[1]资金台帐!H774&amp;""</f>
      </c>
      <c r="J774">
        <f>[1]资金台帐!J774&amp;""</f>
      </c>
      <c r="N774">
        <f>[1]资金台帐!N774</f>
      </c>
      <c r="O774">
        <f>[1]资金台帐!O774&amp;""</f>
      </c>
      <c r="P774">
        <f>[1]资金台帐!P774&amp;""</f>
      </c>
      <c r="Q774">
        <f>[1]资金台帐!Q774&amp;""</f>
      </c>
      <c r="T774">
        <f>[1]资金台帐!T774&amp;""</f>
      </c>
      <c r="U774">
        <f>[1]资金台帐!U774&amp;""</f>
      </c>
      <c r="W774">
        <f>[1]资金台帐!W774&amp;""</f>
      </c>
      <c r="X774">
        <f>[1]资金台帐!X774&amp;""</f>
      </c>
      <c r="AB774">
        <f>[1]资金台帐!AB774</f>
        <v>0</v>
      </c>
      <c r="AC774">
        <f>[1]资金台帐!AC774</f>
        <v>0</v>
      </c>
      <c r="AD774">
        <f>[1]资金台帐!AD774</f>
        <v>0</v>
      </c>
      <c r="AJ774">
        <f>[1]资金台帐!AJ774</f>
        <v>0</v>
      </c>
      <c r="AK774">
        <f>[1]资金台帐!AK774</f>
        <v>0</v>
      </c>
      <c r="BA774" s="22">
        <f t="shared" si="0"/>
      </c>
    </row>
    <row r="775">
      <c r="B775">
        <f>[1]资金台帐!B775&amp;""</f>
      </c>
      <c r="H775">
        <f>[1]资金台帐!H775&amp;""</f>
      </c>
      <c r="J775">
        <f>[1]资金台帐!J775&amp;""</f>
      </c>
      <c r="N775">
        <f>[1]资金台帐!N775</f>
      </c>
      <c r="O775">
        <f>[1]资金台帐!O775&amp;""</f>
      </c>
      <c r="P775">
        <f>[1]资金台帐!P775&amp;""</f>
      </c>
      <c r="Q775">
        <f>[1]资金台帐!Q775&amp;""</f>
      </c>
      <c r="T775">
        <f>[1]资金台帐!T775&amp;""</f>
      </c>
      <c r="U775">
        <f>[1]资金台帐!U775&amp;""</f>
      </c>
      <c r="W775">
        <f>[1]资金台帐!W775&amp;""</f>
      </c>
      <c r="X775">
        <f>[1]资金台帐!X775&amp;""</f>
      </c>
      <c r="AB775">
        <f>[1]资金台帐!AB775</f>
        <v>0</v>
      </c>
      <c r="AC775">
        <f>[1]资金台帐!AC775</f>
        <v>0</v>
      </c>
      <c r="AD775">
        <f>[1]资金台帐!AD775</f>
        <v>0</v>
      </c>
      <c r="AJ775">
        <f>[1]资金台帐!AJ775</f>
        <v>0</v>
      </c>
      <c r="AK775">
        <f>[1]资金台帐!AK775</f>
        <v>0</v>
      </c>
      <c r="BA775" s="22">
        <f t="shared" si="0"/>
      </c>
    </row>
    <row r="776">
      <c r="B776">
        <f>[1]资金台帐!B776&amp;""</f>
      </c>
      <c r="H776">
        <f>[1]资金台帐!H776&amp;""</f>
      </c>
      <c r="J776">
        <f>[1]资金台帐!J776&amp;""</f>
      </c>
      <c r="N776">
        <f>[1]资金台帐!N776</f>
      </c>
      <c r="O776">
        <f>[1]资金台帐!O776&amp;""</f>
      </c>
      <c r="P776">
        <f>[1]资金台帐!P776&amp;""</f>
      </c>
      <c r="Q776">
        <f>[1]资金台帐!Q776&amp;""</f>
      </c>
      <c r="T776">
        <f>[1]资金台帐!T776&amp;""</f>
      </c>
      <c r="U776">
        <f>[1]资金台帐!U776&amp;""</f>
      </c>
      <c r="W776">
        <f>[1]资金台帐!W776&amp;""</f>
      </c>
      <c r="X776">
        <f>[1]资金台帐!X776&amp;""</f>
      </c>
      <c r="AB776">
        <f>[1]资金台帐!AB776</f>
        <v>0</v>
      </c>
      <c r="AC776">
        <f>[1]资金台帐!AC776</f>
        <v>0</v>
      </c>
      <c r="AD776">
        <f>[1]资金台帐!AD776</f>
        <v>0</v>
      </c>
      <c r="AJ776">
        <f>[1]资金台帐!AJ776</f>
        <v>0</v>
      </c>
      <c r="AK776">
        <f>[1]资金台帐!AK776</f>
        <v>0</v>
      </c>
      <c r="BA776" s="22">
        <f t="shared" si="0"/>
      </c>
    </row>
    <row r="777">
      <c r="B777">
        <f>[1]资金台帐!B777&amp;""</f>
      </c>
      <c r="H777">
        <f>[1]资金台帐!H777&amp;""</f>
      </c>
      <c r="J777">
        <f>[1]资金台帐!J777&amp;""</f>
      </c>
      <c r="N777">
        <f>[1]资金台帐!N777</f>
      </c>
      <c r="O777">
        <f>[1]资金台帐!O777&amp;""</f>
      </c>
      <c r="P777">
        <f>[1]资金台帐!P777&amp;""</f>
      </c>
      <c r="Q777">
        <f>[1]资金台帐!Q777&amp;""</f>
      </c>
      <c r="T777">
        <f>[1]资金台帐!T777&amp;""</f>
      </c>
      <c r="U777">
        <f>[1]资金台帐!U777&amp;""</f>
      </c>
      <c r="W777">
        <f>[1]资金台帐!W777&amp;""</f>
      </c>
      <c r="X777">
        <f>[1]资金台帐!X777&amp;""</f>
      </c>
      <c r="AB777">
        <f>[1]资金台帐!AB777</f>
        <v>0</v>
      </c>
      <c r="AC777">
        <f>[1]资金台帐!AC777</f>
        <v>0</v>
      </c>
      <c r="AD777">
        <f>[1]资金台帐!AD777</f>
        <v>0</v>
      </c>
      <c r="AJ777">
        <f>[1]资金台帐!AJ777</f>
        <v>0</v>
      </c>
      <c r="AK777">
        <f>[1]资金台帐!AK777</f>
        <v>0</v>
      </c>
      <c r="BA777" s="22">
        <f t="shared" si="0"/>
      </c>
    </row>
    <row r="778">
      <c r="B778">
        <f>[1]资金台帐!B778&amp;""</f>
      </c>
      <c r="H778">
        <f>[1]资金台帐!H778&amp;""</f>
      </c>
      <c r="J778">
        <f>[1]资金台帐!J778&amp;""</f>
      </c>
      <c r="N778">
        <f>[1]资金台帐!N778</f>
      </c>
      <c r="O778">
        <f>[1]资金台帐!O778&amp;""</f>
      </c>
      <c r="P778">
        <f>[1]资金台帐!P778&amp;""</f>
      </c>
      <c r="Q778">
        <f>[1]资金台帐!Q778&amp;""</f>
      </c>
      <c r="T778">
        <f>[1]资金台帐!T778&amp;""</f>
      </c>
      <c r="U778">
        <f>[1]资金台帐!U778&amp;""</f>
      </c>
      <c r="W778">
        <f>[1]资金台帐!W778&amp;""</f>
      </c>
      <c r="X778">
        <f>[1]资金台帐!X778&amp;""</f>
      </c>
      <c r="AB778">
        <f>[1]资金台帐!AB778</f>
        <v>0</v>
      </c>
      <c r="AC778">
        <f>[1]资金台帐!AC778</f>
        <v>0</v>
      </c>
      <c r="AD778">
        <f>[1]资金台帐!AD778</f>
        <v>0</v>
      </c>
      <c r="AJ778">
        <f>[1]资金台帐!AJ778</f>
        <v>0</v>
      </c>
      <c r="AK778">
        <f>[1]资金台帐!AK778</f>
        <v>0</v>
      </c>
      <c r="BA778" s="22">
        <f t="shared" si="0"/>
      </c>
    </row>
    <row r="779">
      <c r="B779">
        <f>[1]资金台帐!B779&amp;""</f>
      </c>
      <c r="H779">
        <f>[1]资金台帐!H779&amp;""</f>
      </c>
      <c r="J779">
        <f>[1]资金台帐!J779&amp;""</f>
      </c>
      <c r="N779">
        <f>[1]资金台帐!N779</f>
      </c>
      <c r="O779">
        <f>[1]资金台帐!O779&amp;""</f>
      </c>
      <c r="P779">
        <f>[1]资金台帐!P779&amp;""</f>
      </c>
      <c r="Q779">
        <f>[1]资金台帐!Q779&amp;""</f>
      </c>
      <c r="T779">
        <f>[1]资金台帐!T779&amp;""</f>
      </c>
      <c r="U779">
        <f>[1]资金台帐!U779&amp;""</f>
      </c>
      <c r="W779">
        <f>[1]资金台帐!W779&amp;""</f>
      </c>
      <c r="X779">
        <f>[1]资金台帐!X779&amp;""</f>
      </c>
      <c r="AB779">
        <f>[1]资金台帐!AB779</f>
        <v>0</v>
      </c>
      <c r="AC779">
        <f>[1]资金台帐!AC779</f>
        <v>0</v>
      </c>
      <c r="AD779">
        <f>[1]资金台帐!AD779</f>
        <v>0</v>
      </c>
      <c r="AJ779">
        <f>[1]资金台帐!AJ779</f>
        <v>0</v>
      </c>
      <c r="AK779">
        <f>[1]资金台帐!AK779</f>
        <v>0</v>
      </c>
      <c r="BA779" s="22">
        <f t="shared" si="0"/>
      </c>
    </row>
    <row r="780">
      <c r="B780">
        <f>[1]资金台帐!B780&amp;""</f>
      </c>
      <c r="H780">
        <f>[1]资金台帐!H780&amp;""</f>
      </c>
      <c r="J780">
        <f>[1]资金台帐!J780&amp;""</f>
      </c>
      <c r="N780">
        <f>[1]资金台帐!N780</f>
      </c>
      <c r="O780">
        <f>[1]资金台帐!O780&amp;""</f>
      </c>
      <c r="P780">
        <f>[1]资金台帐!P780&amp;""</f>
      </c>
      <c r="Q780">
        <f>[1]资金台帐!Q780&amp;""</f>
      </c>
      <c r="T780">
        <f>[1]资金台帐!T780&amp;""</f>
      </c>
      <c r="U780">
        <f>[1]资金台帐!U780&amp;""</f>
      </c>
      <c r="W780">
        <f>[1]资金台帐!W780&amp;""</f>
      </c>
      <c r="X780">
        <f>[1]资金台帐!X780&amp;""</f>
      </c>
      <c r="AB780">
        <f>[1]资金台帐!AB780</f>
        <v>0</v>
      </c>
      <c r="AC780">
        <f>[1]资金台帐!AC780</f>
        <v>0</v>
      </c>
      <c r="AD780">
        <f>[1]资金台帐!AD780</f>
        <v>0</v>
      </c>
      <c r="AJ780">
        <f>[1]资金台帐!AJ780</f>
        <v>0</v>
      </c>
      <c r="AK780">
        <f>[1]资金台帐!AK780</f>
        <v>0</v>
      </c>
      <c r="BA780" s="22">
        <f t="shared" si="0"/>
      </c>
    </row>
    <row r="781">
      <c r="B781">
        <f>[1]资金台帐!B781&amp;""</f>
      </c>
      <c r="H781">
        <f>[1]资金台帐!H781&amp;""</f>
      </c>
      <c r="J781">
        <f>[1]资金台帐!J781&amp;""</f>
      </c>
      <c r="N781">
        <f>[1]资金台帐!N781</f>
      </c>
      <c r="O781">
        <f>[1]资金台帐!O781&amp;""</f>
      </c>
      <c r="P781">
        <f>[1]资金台帐!P781&amp;""</f>
      </c>
      <c r="Q781">
        <f>[1]资金台帐!Q781&amp;""</f>
      </c>
      <c r="T781">
        <f>[1]资金台帐!T781&amp;""</f>
      </c>
      <c r="U781">
        <f>[1]资金台帐!U781&amp;""</f>
      </c>
      <c r="W781">
        <f>[1]资金台帐!W781&amp;""</f>
      </c>
      <c r="X781">
        <f>[1]资金台帐!X781&amp;""</f>
      </c>
      <c r="AB781">
        <f>[1]资金台帐!AB781</f>
        <v>0</v>
      </c>
      <c r="AC781">
        <f>[1]资金台帐!AC781</f>
        <v>0</v>
      </c>
      <c r="AD781">
        <f>[1]资金台帐!AD781</f>
        <v>0</v>
      </c>
      <c r="AJ781">
        <f>[1]资金台帐!AJ781</f>
        <v>0</v>
      </c>
      <c r="AK781">
        <f>[1]资金台帐!AK781</f>
        <v>0</v>
      </c>
      <c r="BA781" s="22">
        <f t="shared" si="0"/>
      </c>
    </row>
    <row r="782">
      <c r="B782">
        <f>[1]资金台帐!B782&amp;""</f>
      </c>
      <c r="H782">
        <f>[1]资金台帐!H782&amp;""</f>
      </c>
      <c r="J782">
        <f>[1]资金台帐!J782&amp;""</f>
      </c>
      <c r="N782">
        <f>[1]资金台帐!N782</f>
      </c>
      <c r="O782">
        <f>[1]资金台帐!O782&amp;""</f>
      </c>
      <c r="P782">
        <f>[1]资金台帐!P782&amp;""</f>
      </c>
      <c r="Q782">
        <f>[1]资金台帐!Q782&amp;""</f>
      </c>
      <c r="T782">
        <f>[1]资金台帐!T782&amp;""</f>
      </c>
      <c r="U782">
        <f>[1]资金台帐!U782&amp;""</f>
      </c>
      <c r="W782">
        <f>[1]资金台帐!W782&amp;""</f>
      </c>
      <c r="X782">
        <f>[1]资金台帐!X782&amp;""</f>
      </c>
      <c r="AB782">
        <f>[1]资金台帐!AB782</f>
        <v>0</v>
      </c>
      <c r="AC782">
        <f>[1]资金台帐!AC782</f>
        <v>0</v>
      </c>
      <c r="AD782">
        <f>[1]资金台帐!AD782</f>
        <v>0</v>
      </c>
      <c r="AJ782">
        <f>[1]资金台帐!AJ782</f>
        <v>0</v>
      </c>
      <c r="AK782">
        <f>[1]资金台帐!AK782</f>
        <v>0</v>
      </c>
      <c r="BA782" s="22">
        <f t="shared" si="0"/>
      </c>
    </row>
    <row r="783">
      <c r="B783">
        <f>[1]资金台帐!B783&amp;""</f>
      </c>
      <c r="H783">
        <f>[1]资金台帐!H783&amp;""</f>
      </c>
      <c r="J783">
        <f>[1]资金台帐!J783&amp;""</f>
      </c>
      <c r="N783">
        <f>[1]资金台帐!N783</f>
      </c>
      <c r="O783">
        <f>[1]资金台帐!O783&amp;""</f>
      </c>
      <c r="P783">
        <f>[1]资金台帐!P783&amp;""</f>
      </c>
      <c r="Q783">
        <f>[1]资金台帐!Q783&amp;""</f>
      </c>
      <c r="T783">
        <f>[1]资金台帐!T783&amp;""</f>
      </c>
      <c r="U783">
        <f>[1]资金台帐!U783&amp;""</f>
      </c>
      <c r="W783">
        <f>[1]资金台帐!W783&amp;""</f>
      </c>
      <c r="X783">
        <f>[1]资金台帐!X783&amp;""</f>
      </c>
      <c r="AB783">
        <f>[1]资金台帐!AB783</f>
        <v>0</v>
      </c>
      <c r="AC783">
        <f>[1]资金台帐!AC783</f>
        <v>0</v>
      </c>
      <c r="AD783">
        <f>[1]资金台帐!AD783</f>
        <v>0</v>
      </c>
      <c r="AJ783">
        <f>[1]资金台帐!AJ783</f>
        <v>0</v>
      </c>
      <c r="AK783">
        <f>[1]资金台帐!AK783</f>
        <v>0</v>
      </c>
      <c r="BA783" s="22">
        <f t="shared" si="0"/>
      </c>
    </row>
    <row r="784">
      <c r="B784">
        <f>[1]资金台帐!B784&amp;""</f>
      </c>
      <c r="H784">
        <f>[1]资金台帐!H784&amp;""</f>
      </c>
      <c r="J784">
        <f>[1]资金台帐!J784&amp;""</f>
      </c>
      <c r="N784">
        <f>[1]资金台帐!N784</f>
      </c>
      <c r="O784">
        <f>[1]资金台帐!O784&amp;""</f>
      </c>
      <c r="P784">
        <f>[1]资金台帐!P784&amp;""</f>
      </c>
      <c r="Q784">
        <f>[1]资金台帐!Q784&amp;""</f>
      </c>
      <c r="T784">
        <f>[1]资金台帐!T784&amp;""</f>
      </c>
      <c r="U784">
        <f>[1]资金台帐!U784&amp;""</f>
      </c>
      <c r="W784">
        <f>[1]资金台帐!W784&amp;""</f>
      </c>
      <c r="X784">
        <f>[1]资金台帐!X784&amp;""</f>
      </c>
      <c r="AB784">
        <f>[1]资金台帐!AB784</f>
        <v>0</v>
      </c>
      <c r="AC784">
        <f>[1]资金台帐!AC784</f>
        <v>0</v>
      </c>
      <c r="AD784">
        <f>[1]资金台帐!AD784</f>
        <v>0</v>
      </c>
      <c r="AJ784">
        <f>[1]资金台帐!AJ784</f>
        <v>0</v>
      </c>
      <c r="AK784">
        <f>[1]资金台帐!AK784</f>
        <v>0</v>
      </c>
      <c r="BA784" s="22">
        <f t="shared" si="0"/>
      </c>
    </row>
    <row r="785">
      <c r="B785">
        <f>[1]资金台帐!B785&amp;""</f>
      </c>
      <c r="H785">
        <f>[1]资金台帐!H785&amp;""</f>
      </c>
      <c r="J785">
        <f>[1]资金台帐!J785&amp;""</f>
      </c>
      <c r="N785">
        <f>[1]资金台帐!N785</f>
      </c>
      <c r="O785">
        <f>[1]资金台帐!O785&amp;""</f>
      </c>
      <c r="P785">
        <f>[1]资金台帐!P785&amp;""</f>
      </c>
      <c r="Q785">
        <f>[1]资金台帐!Q785&amp;""</f>
      </c>
      <c r="T785">
        <f>[1]资金台帐!T785&amp;""</f>
      </c>
      <c r="U785">
        <f>[1]资金台帐!U785&amp;""</f>
      </c>
      <c r="W785">
        <f>[1]资金台帐!W785&amp;""</f>
      </c>
      <c r="X785">
        <f>[1]资金台帐!X785&amp;""</f>
      </c>
      <c r="AB785">
        <f>[1]资金台帐!AB785</f>
        <v>0</v>
      </c>
      <c r="AC785">
        <f>[1]资金台帐!AC785</f>
        <v>0</v>
      </c>
      <c r="AD785">
        <f>[1]资金台帐!AD785</f>
        <v>0</v>
      </c>
      <c r="AJ785">
        <f>[1]资金台帐!AJ785</f>
        <v>0</v>
      </c>
      <c r="AK785">
        <f>[1]资金台帐!AK785</f>
        <v>0</v>
      </c>
      <c r="BA785" s="22">
        <f t="shared" si="0"/>
      </c>
    </row>
    <row r="786">
      <c r="B786">
        <f>[1]资金台帐!B786&amp;""</f>
      </c>
      <c r="H786">
        <f>[1]资金台帐!H786&amp;""</f>
      </c>
      <c r="J786">
        <f>[1]资金台帐!J786&amp;""</f>
      </c>
      <c r="N786">
        <f>[1]资金台帐!N786</f>
      </c>
      <c r="O786">
        <f>[1]资金台帐!O786&amp;""</f>
      </c>
      <c r="P786">
        <f>[1]资金台帐!P786&amp;""</f>
      </c>
      <c r="Q786">
        <f>[1]资金台帐!Q786&amp;""</f>
      </c>
      <c r="T786">
        <f>[1]资金台帐!T786&amp;""</f>
      </c>
      <c r="U786">
        <f>[1]资金台帐!U786&amp;""</f>
      </c>
      <c r="W786">
        <f>[1]资金台帐!W786&amp;""</f>
      </c>
      <c r="X786">
        <f>[1]资金台帐!X786&amp;""</f>
      </c>
      <c r="AB786">
        <f>[1]资金台帐!AB786</f>
        <v>0</v>
      </c>
      <c r="AC786">
        <f>[1]资金台帐!AC786</f>
        <v>0</v>
      </c>
      <c r="AD786">
        <f>[1]资金台帐!AD786</f>
        <v>0</v>
      </c>
      <c r="AJ786">
        <f>[1]资金台帐!AJ786</f>
        <v>0</v>
      </c>
      <c r="AK786">
        <f>[1]资金台帐!AK786</f>
        <v>0</v>
      </c>
      <c r="BA786" s="22">
        <f t="shared" si="0"/>
      </c>
    </row>
    <row r="787">
      <c r="B787">
        <f>[1]资金台帐!B787&amp;""</f>
      </c>
      <c r="H787">
        <f>[1]资金台帐!H787&amp;""</f>
      </c>
      <c r="J787">
        <f>[1]资金台帐!J787&amp;""</f>
      </c>
      <c r="N787">
        <f>[1]资金台帐!N787</f>
      </c>
      <c r="O787">
        <f>[1]资金台帐!O787&amp;""</f>
      </c>
      <c r="P787">
        <f>[1]资金台帐!P787&amp;""</f>
      </c>
      <c r="Q787">
        <f>[1]资金台帐!Q787&amp;""</f>
      </c>
      <c r="T787">
        <f>[1]资金台帐!T787&amp;""</f>
      </c>
      <c r="U787">
        <f>[1]资金台帐!U787&amp;""</f>
      </c>
      <c r="W787">
        <f>[1]资金台帐!W787&amp;""</f>
      </c>
      <c r="X787">
        <f>[1]资金台帐!X787&amp;""</f>
      </c>
      <c r="AB787">
        <f>[1]资金台帐!AB787</f>
        <v>0</v>
      </c>
      <c r="AC787">
        <f>[1]资金台帐!AC787</f>
        <v>0</v>
      </c>
      <c r="AD787">
        <f>[1]资金台帐!AD787</f>
        <v>0</v>
      </c>
      <c r="AJ787">
        <f>[1]资金台帐!AJ787</f>
        <v>0</v>
      </c>
      <c r="AK787">
        <f>[1]资金台帐!AK787</f>
        <v>0</v>
      </c>
      <c r="BA787" s="22">
        <f t="shared" si="0"/>
      </c>
    </row>
    <row r="788">
      <c r="B788">
        <f>[1]资金台帐!B788&amp;""</f>
      </c>
      <c r="H788">
        <f>[1]资金台帐!H788&amp;""</f>
      </c>
      <c r="J788">
        <f>[1]资金台帐!J788&amp;""</f>
      </c>
      <c r="N788">
        <f>[1]资金台帐!N788</f>
      </c>
      <c r="O788">
        <f>[1]资金台帐!O788&amp;""</f>
      </c>
      <c r="P788">
        <f>[1]资金台帐!P788&amp;""</f>
      </c>
      <c r="Q788">
        <f>[1]资金台帐!Q788&amp;""</f>
      </c>
      <c r="T788">
        <f>[1]资金台帐!T788&amp;""</f>
      </c>
      <c r="U788">
        <f>[1]资金台帐!U788&amp;""</f>
      </c>
      <c r="W788">
        <f>[1]资金台帐!W788&amp;""</f>
      </c>
      <c r="X788">
        <f>[1]资金台帐!X788&amp;""</f>
      </c>
      <c r="AB788">
        <f>[1]资金台帐!AB788</f>
        <v>0</v>
      </c>
      <c r="AC788">
        <f>[1]资金台帐!AC788</f>
        <v>0</v>
      </c>
      <c r="AD788">
        <f>[1]资金台帐!AD788</f>
        <v>0</v>
      </c>
      <c r="AJ788">
        <f>[1]资金台帐!AJ788</f>
        <v>0</v>
      </c>
      <c r="AK788">
        <f>[1]资金台帐!AK788</f>
        <v>0</v>
      </c>
      <c r="BA788" s="22">
        <f t="shared" si="0"/>
      </c>
    </row>
    <row r="789">
      <c r="B789">
        <f>[1]资金台帐!B789&amp;""</f>
      </c>
      <c r="H789">
        <f>[1]资金台帐!H789&amp;""</f>
      </c>
      <c r="J789">
        <f>[1]资金台帐!J789&amp;""</f>
      </c>
      <c r="N789">
        <f>[1]资金台帐!N789</f>
      </c>
      <c r="O789">
        <f>[1]资金台帐!O789&amp;""</f>
      </c>
      <c r="P789">
        <f>[1]资金台帐!P789&amp;""</f>
      </c>
      <c r="Q789">
        <f>[1]资金台帐!Q789&amp;""</f>
      </c>
      <c r="T789">
        <f>[1]资金台帐!T789&amp;""</f>
      </c>
      <c r="U789">
        <f>[1]资金台帐!U789&amp;""</f>
      </c>
      <c r="W789">
        <f>[1]资金台帐!W789&amp;""</f>
      </c>
      <c r="X789">
        <f>[1]资金台帐!X789&amp;""</f>
      </c>
      <c r="AB789">
        <f>[1]资金台帐!AB789</f>
        <v>0</v>
      </c>
      <c r="AC789">
        <f>[1]资金台帐!AC789</f>
        <v>0</v>
      </c>
      <c r="AD789">
        <f>[1]资金台帐!AD789</f>
        <v>0</v>
      </c>
      <c r="AJ789">
        <f>[1]资金台帐!AJ789</f>
        <v>0</v>
      </c>
      <c r="AK789">
        <f>[1]资金台帐!AK789</f>
        <v>0</v>
      </c>
      <c r="BA789" s="22">
        <f t="shared" si="0"/>
      </c>
    </row>
    <row r="790">
      <c r="B790">
        <f>[1]资金台帐!B790&amp;""</f>
      </c>
      <c r="H790">
        <f>[1]资金台帐!H790&amp;""</f>
      </c>
      <c r="J790">
        <f>[1]资金台帐!J790&amp;""</f>
      </c>
      <c r="N790">
        <f>[1]资金台帐!N790</f>
      </c>
      <c r="O790">
        <f>[1]资金台帐!O790&amp;""</f>
      </c>
      <c r="P790">
        <f>[1]资金台帐!P790&amp;""</f>
      </c>
      <c r="Q790">
        <f>[1]资金台帐!Q790&amp;""</f>
      </c>
      <c r="T790">
        <f>[1]资金台帐!T790&amp;""</f>
      </c>
      <c r="U790">
        <f>[1]资金台帐!U790&amp;""</f>
      </c>
      <c r="W790">
        <f>[1]资金台帐!W790&amp;""</f>
      </c>
      <c r="X790">
        <f>[1]资金台帐!X790&amp;""</f>
      </c>
      <c r="AB790">
        <f>[1]资金台帐!AB790</f>
        <v>0</v>
      </c>
      <c r="AC790">
        <f>[1]资金台帐!AC790</f>
        <v>0</v>
      </c>
      <c r="AD790">
        <f>[1]资金台帐!AD790</f>
        <v>0</v>
      </c>
      <c r="AJ790">
        <f>[1]资金台帐!AJ790</f>
        <v>0</v>
      </c>
      <c r="AK790">
        <f>[1]资金台帐!AK790</f>
        <v>0</v>
      </c>
      <c r="BA790" s="22">
        <f t="shared" si="0"/>
      </c>
    </row>
    <row r="791">
      <c r="B791">
        <f>[1]资金台帐!B791&amp;""</f>
      </c>
      <c r="H791">
        <f>[1]资金台帐!H791&amp;""</f>
      </c>
      <c r="J791">
        <f>[1]资金台帐!J791&amp;""</f>
      </c>
      <c r="N791">
        <f>[1]资金台帐!N791</f>
      </c>
      <c r="O791">
        <f>[1]资金台帐!O791&amp;""</f>
      </c>
      <c r="P791">
        <f>[1]资金台帐!P791&amp;""</f>
      </c>
      <c r="Q791">
        <f>[1]资金台帐!Q791&amp;""</f>
      </c>
      <c r="T791">
        <f>[1]资金台帐!T791&amp;""</f>
      </c>
      <c r="U791">
        <f>[1]资金台帐!U791&amp;""</f>
      </c>
      <c r="W791">
        <f>[1]资金台帐!W791&amp;""</f>
      </c>
      <c r="X791">
        <f>[1]资金台帐!X791&amp;""</f>
      </c>
      <c r="AB791">
        <f>[1]资金台帐!AB791</f>
        <v>0</v>
      </c>
      <c r="AC791">
        <f>[1]资金台帐!AC791</f>
        <v>0</v>
      </c>
      <c r="AD791">
        <f>[1]资金台帐!AD791</f>
        <v>0</v>
      </c>
      <c r="AJ791">
        <f>[1]资金台帐!AJ791</f>
        <v>0</v>
      </c>
      <c r="AK791">
        <f>[1]资金台帐!AK791</f>
        <v>0</v>
      </c>
      <c r="BA791" s="22">
        <f t="shared" si="0"/>
      </c>
    </row>
    <row r="792">
      <c r="B792">
        <f>[1]资金台帐!B792&amp;""</f>
      </c>
      <c r="H792">
        <f>[1]资金台帐!H792&amp;""</f>
      </c>
      <c r="J792">
        <f>[1]资金台帐!J792&amp;""</f>
      </c>
      <c r="N792">
        <f>[1]资金台帐!N792</f>
      </c>
      <c r="O792">
        <f>[1]资金台帐!O792&amp;""</f>
      </c>
      <c r="P792">
        <f>[1]资金台帐!P792&amp;""</f>
      </c>
      <c r="Q792">
        <f>[1]资金台帐!Q792&amp;""</f>
      </c>
      <c r="T792">
        <f>[1]资金台帐!T792&amp;""</f>
      </c>
      <c r="U792">
        <f>[1]资金台帐!U792&amp;""</f>
      </c>
      <c r="W792">
        <f>[1]资金台帐!W792&amp;""</f>
      </c>
      <c r="X792">
        <f>[1]资金台帐!X792&amp;""</f>
      </c>
      <c r="AB792">
        <f>[1]资金台帐!AB792</f>
        <v>0</v>
      </c>
      <c r="AC792">
        <f>[1]资金台帐!AC792</f>
        <v>0</v>
      </c>
      <c r="AD792">
        <f>[1]资金台帐!AD792</f>
        <v>0</v>
      </c>
      <c r="AJ792">
        <f>[1]资金台帐!AJ792</f>
        <v>0</v>
      </c>
      <c r="AK792">
        <f>[1]资金台帐!AK792</f>
        <v>0</v>
      </c>
      <c r="BA792" s="22">
        <f t="shared" si="0"/>
      </c>
    </row>
    <row r="793">
      <c r="B793">
        <f>[1]资金台帐!B793&amp;""</f>
      </c>
      <c r="H793">
        <f>[1]资金台帐!H793&amp;""</f>
      </c>
      <c r="J793">
        <f>[1]资金台帐!J793&amp;""</f>
      </c>
      <c r="N793">
        <f>[1]资金台帐!N793</f>
      </c>
      <c r="O793">
        <f>[1]资金台帐!O793&amp;""</f>
      </c>
      <c r="P793">
        <f>[1]资金台帐!P793&amp;""</f>
      </c>
      <c r="Q793">
        <f>[1]资金台帐!Q793&amp;""</f>
      </c>
      <c r="T793">
        <f>[1]资金台帐!T793&amp;""</f>
      </c>
      <c r="U793">
        <f>[1]资金台帐!U793&amp;""</f>
      </c>
      <c r="W793">
        <f>[1]资金台帐!W793&amp;""</f>
      </c>
      <c r="X793">
        <f>[1]资金台帐!X793&amp;""</f>
      </c>
      <c r="AB793">
        <f>[1]资金台帐!AB793</f>
        <v>0</v>
      </c>
      <c r="AC793">
        <f>[1]资金台帐!AC793</f>
        <v>0</v>
      </c>
      <c r="AD793">
        <f>[1]资金台帐!AD793</f>
        <v>0</v>
      </c>
      <c r="AJ793">
        <f>[1]资金台帐!AJ793</f>
        <v>0</v>
      </c>
      <c r="AK793">
        <f>[1]资金台帐!AK793</f>
        <v>0</v>
      </c>
      <c r="BA793" s="22">
        <f t="shared" si="0"/>
      </c>
    </row>
    <row r="794">
      <c r="B794">
        <f>[1]资金台帐!B794&amp;""</f>
      </c>
      <c r="H794">
        <f>[1]资金台帐!H794&amp;""</f>
      </c>
      <c r="J794">
        <f>[1]资金台帐!J794&amp;""</f>
      </c>
      <c r="N794">
        <f>[1]资金台帐!N794</f>
      </c>
      <c r="O794">
        <f>[1]资金台帐!O794&amp;""</f>
      </c>
      <c r="P794">
        <f>[1]资金台帐!P794&amp;""</f>
      </c>
      <c r="Q794">
        <f>[1]资金台帐!Q794&amp;""</f>
      </c>
      <c r="T794">
        <f>[1]资金台帐!T794&amp;""</f>
      </c>
      <c r="U794">
        <f>[1]资金台帐!U794&amp;""</f>
      </c>
      <c r="W794">
        <f>[1]资金台帐!W794&amp;""</f>
      </c>
      <c r="X794">
        <f>[1]资金台帐!X794&amp;""</f>
      </c>
      <c r="AB794">
        <f>[1]资金台帐!AB794</f>
        <v>0</v>
      </c>
      <c r="AC794">
        <f>[1]资金台帐!AC794</f>
        <v>0</v>
      </c>
      <c r="AD794">
        <f>[1]资金台帐!AD794</f>
        <v>0</v>
      </c>
      <c r="AJ794">
        <f>[1]资金台帐!AJ794</f>
        <v>0</v>
      </c>
      <c r="AK794">
        <f>[1]资金台帐!AK794</f>
        <v>0</v>
      </c>
      <c r="BA794" s="22">
        <f t="shared" si="0"/>
      </c>
    </row>
    <row r="795">
      <c r="B795">
        <f>[1]资金台帐!B795&amp;""</f>
      </c>
      <c r="H795">
        <f>[1]资金台帐!H795&amp;""</f>
      </c>
      <c r="J795">
        <f>[1]资金台帐!J795&amp;""</f>
      </c>
      <c r="N795">
        <f>[1]资金台帐!N795</f>
      </c>
      <c r="O795">
        <f>[1]资金台帐!O795&amp;""</f>
      </c>
      <c r="P795">
        <f>[1]资金台帐!P795&amp;""</f>
      </c>
      <c r="Q795">
        <f>[1]资金台帐!Q795&amp;""</f>
      </c>
      <c r="T795">
        <f>[1]资金台帐!T795&amp;""</f>
      </c>
      <c r="U795">
        <f>[1]资金台帐!U795&amp;""</f>
      </c>
      <c r="W795">
        <f>[1]资金台帐!W795&amp;""</f>
      </c>
      <c r="X795">
        <f>[1]资金台帐!X795&amp;""</f>
      </c>
      <c r="AB795">
        <f>[1]资金台帐!AB795</f>
        <v>0</v>
      </c>
      <c r="AC795">
        <f>[1]资金台帐!AC795</f>
        <v>0</v>
      </c>
      <c r="AD795">
        <f>[1]资金台帐!AD795</f>
        <v>0</v>
      </c>
      <c r="AJ795">
        <f>[1]资金台帐!AJ795</f>
        <v>0</v>
      </c>
      <c r="AK795">
        <f>[1]资金台帐!AK795</f>
        <v>0</v>
      </c>
      <c r="BA795" s="22">
        <f t="shared" si="0"/>
      </c>
    </row>
    <row r="796">
      <c r="B796">
        <f>[1]资金台帐!B796&amp;""</f>
      </c>
      <c r="H796">
        <f>[1]资金台帐!H796&amp;""</f>
      </c>
      <c r="J796">
        <f>[1]资金台帐!J796&amp;""</f>
      </c>
      <c r="N796">
        <f>[1]资金台帐!N796</f>
      </c>
      <c r="O796">
        <f>[1]资金台帐!O796&amp;""</f>
      </c>
      <c r="P796">
        <f>[1]资金台帐!P796&amp;""</f>
      </c>
      <c r="Q796">
        <f>[1]资金台帐!Q796&amp;""</f>
      </c>
      <c r="T796">
        <f>[1]资金台帐!T796&amp;""</f>
      </c>
      <c r="U796">
        <f>[1]资金台帐!U796&amp;""</f>
      </c>
      <c r="W796">
        <f>[1]资金台帐!W796&amp;""</f>
      </c>
      <c r="X796">
        <f>[1]资金台帐!X796&amp;""</f>
      </c>
      <c r="AB796">
        <f>[1]资金台帐!AB796</f>
        <v>0</v>
      </c>
      <c r="AC796">
        <f>[1]资金台帐!AC796</f>
        <v>0</v>
      </c>
      <c r="AD796">
        <f>[1]资金台帐!AD796</f>
        <v>0</v>
      </c>
      <c r="AJ796">
        <f>[1]资金台帐!AJ796</f>
        <v>0</v>
      </c>
      <c r="AK796">
        <f>[1]资金台帐!AK796</f>
        <v>0</v>
      </c>
      <c r="BA796" s="22">
        <f t="shared" si="0"/>
      </c>
    </row>
    <row r="797">
      <c r="B797">
        <f>[1]资金台帐!B797&amp;""</f>
      </c>
      <c r="H797">
        <f>[1]资金台帐!H797&amp;""</f>
      </c>
      <c r="J797">
        <f>[1]资金台帐!J797&amp;""</f>
      </c>
      <c r="N797">
        <f>[1]资金台帐!N797</f>
      </c>
      <c r="O797">
        <f>[1]资金台帐!O797&amp;""</f>
      </c>
      <c r="P797">
        <f>[1]资金台帐!P797&amp;""</f>
      </c>
      <c r="Q797">
        <f>[1]资金台帐!Q797&amp;""</f>
      </c>
      <c r="T797">
        <f>[1]资金台帐!T797&amp;""</f>
      </c>
      <c r="U797">
        <f>[1]资金台帐!U797&amp;""</f>
      </c>
      <c r="W797">
        <f>[1]资金台帐!W797&amp;""</f>
      </c>
      <c r="X797">
        <f>[1]资金台帐!X797&amp;""</f>
      </c>
      <c r="AB797">
        <f>[1]资金台帐!AB797</f>
        <v>0</v>
      </c>
      <c r="AC797">
        <f>[1]资金台帐!AC797</f>
        <v>0</v>
      </c>
      <c r="AD797">
        <f>[1]资金台帐!AD797</f>
        <v>0</v>
      </c>
      <c r="AJ797">
        <f>[1]资金台帐!AJ797</f>
        <v>0</v>
      </c>
      <c r="AK797">
        <f>[1]资金台帐!AK797</f>
        <v>0</v>
      </c>
      <c r="BA797" s="22">
        <f t="shared" si="0"/>
      </c>
    </row>
    <row r="798">
      <c r="B798">
        <f>[1]资金台帐!B798&amp;""</f>
      </c>
      <c r="H798">
        <f>[1]资金台帐!H798&amp;""</f>
      </c>
      <c r="J798">
        <f>[1]资金台帐!J798&amp;""</f>
      </c>
      <c r="N798">
        <f>[1]资金台帐!N798</f>
      </c>
      <c r="O798">
        <f>[1]资金台帐!O798&amp;""</f>
      </c>
      <c r="P798">
        <f>[1]资金台帐!P798&amp;""</f>
      </c>
      <c r="Q798">
        <f>[1]资金台帐!Q798&amp;""</f>
      </c>
      <c r="T798">
        <f>[1]资金台帐!T798&amp;""</f>
      </c>
      <c r="U798">
        <f>[1]资金台帐!U798&amp;""</f>
      </c>
      <c r="W798">
        <f>[1]资金台帐!W798&amp;""</f>
      </c>
      <c r="X798">
        <f>[1]资金台帐!X798&amp;""</f>
      </c>
      <c r="AB798">
        <f>[1]资金台帐!AB798</f>
        <v>0</v>
      </c>
      <c r="AC798">
        <f>[1]资金台帐!AC798</f>
        <v>0</v>
      </c>
      <c r="AD798">
        <f>[1]资金台帐!AD798</f>
        <v>0</v>
      </c>
      <c r="AJ798">
        <f>[1]资金台帐!AJ798</f>
        <v>0</v>
      </c>
      <c r="AK798">
        <f>[1]资金台帐!AK798</f>
        <v>0</v>
      </c>
      <c r="BA798" s="22">
        <f t="shared" si="0"/>
      </c>
    </row>
    <row r="799">
      <c r="B799">
        <f>[1]资金台帐!B799&amp;""</f>
      </c>
      <c r="H799">
        <f>[1]资金台帐!H799&amp;""</f>
      </c>
      <c r="J799">
        <f>[1]资金台帐!J799&amp;""</f>
      </c>
      <c r="N799">
        <f>[1]资金台帐!N799</f>
      </c>
      <c r="O799">
        <f>[1]资金台帐!O799&amp;""</f>
      </c>
      <c r="P799">
        <f>[1]资金台帐!P799&amp;""</f>
      </c>
      <c r="Q799">
        <f>[1]资金台帐!Q799&amp;""</f>
      </c>
      <c r="T799">
        <f>[1]资金台帐!T799&amp;""</f>
      </c>
      <c r="U799">
        <f>[1]资金台帐!U799&amp;""</f>
      </c>
      <c r="W799">
        <f>[1]资金台帐!W799&amp;""</f>
      </c>
      <c r="X799">
        <f>[1]资金台帐!X799&amp;""</f>
      </c>
      <c r="AB799">
        <f>[1]资金台帐!AB799</f>
        <v>0</v>
      </c>
      <c r="AC799">
        <f>[1]资金台帐!AC799</f>
        <v>0</v>
      </c>
      <c r="AD799">
        <f>[1]资金台帐!AD799</f>
        <v>0</v>
      </c>
      <c r="AJ799">
        <f>[1]资金台帐!AJ799</f>
        <v>0</v>
      </c>
      <c r="AK799">
        <f>[1]资金台帐!AK799</f>
        <v>0</v>
      </c>
      <c r="BA799" s="22">
        <f t="shared" si="0"/>
      </c>
    </row>
    <row r="800">
      <c r="B800">
        <f>[1]资金台帐!B800&amp;""</f>
      </c>
      <c r="H800">
        <f>[1]资金台帐!H800&amp;""</f>
      </c>
      <c r="J800">
        <f>[1]资金台帐!J800&amp;""</f>
      </c>
      <c r="N800">
        <f>[1]资金台帐!N800</f>
      </c>
      <c r="O800">
        <f>[1]资金台帐!O800&amp;""</f>
      </c>
      <c r="P800">
        <f>[1]资金台帐!P800&amp;""</f>
      </c>
      <c r="Q800">
        <f>[1]资金台帐!Q800&amp;""</f>
      </c>
      <c r="T800">
        <f>[1]资金台帐!T800&amp;""</f>
      </c>
      <c r="U800">
        <f>[1]资金台帐!U800&amp;""</f>
      </c>
      <c r="W800">
        <f>[1]资金台帐!W800&amp;""</f>
      </c>
      <c r="X800">
        <f>[1]资金台帐!X800&amp;""</f>
      </c>
      <c r="AB800">
        <f>[1]资金台帐!AB800</f>
        <v>0</v>
      </c>
      <c r="AC800">
        <f>[1]资金台帐!AC800</f>
        <v>0</v>
      </c>
      <c r="AD800">
        <f>[1]资金台帐!AD800</f>
        <v>0</v>
      </c>
      <c r="AJ800">
        <f>[1]资金台帐!AJ800</f>
        <v>0</v>
      </c>
      <c r="AK800">
        <f>[1]资金台帐!AK800</f>
        <v>0</v>
      </c>
      <c r="BA800" s="22">
        <f t="shared" si="0"/>
      </c>
    </row>
    <row r="801">
      <c r="B801">
        <f>[1]资金台帐!B801&amp;""</f>
      </c>
      <c r="H801">
        <f>[1]资金台帐!H801&amp;""</f>
      </c>
      <c r="J801">
        <f>[1]资金台帐!J801&amp;""</f>
      </c>
      <c r="N801">
        <f>[1]资金台帐!N801</f>
      </c>
      <c r="O801">
        <f>[1]资金台帐!O801&amp;""</f>
      </c>
      <c r="P801">
        <f>[1]资金台帐!P801&amp;""</f>
      </c>
      <c r="Q801">
        <f>[1]资金台帐!Q801&amp;""</f>
      </c>
      <c r="T801">
        <f>[1]资金台帐!T801&amp;""</f>
      </c>
      <c r="U801">
        <f>[1]资金台帐!U801&amp;""</f>
      </c>
      <c r="W801">
        <f>[1]资金台帐!W801&amp;""</f>
      </c>
      <c r="X801">
        <f>[1]资金台帐!X801&amp;""</f>
      </c>
      <c r="AB801">
        <f>[1]资金台帐!AB801</f>
        <v>0</v>
      </c>
      <c r="AC801">
        <f>[1]资金台帐!AC801</f>
        <v>0</v>
      </c>
      <c r="AD801">
        <f>[1]资金台帐!AD801</f>
        <v>0</v>
      </c>
      <c r="AJ801">
        <f>[1]资金台帐!AJ801</f>
        <v>0</v>
      </c>
      <c r="AK801">
        <f>[1]资金台帐!AK801</f>
        <v>0</v>
      </c>
      <c r="BA801" s="22">
        <f t="shared" si="0"/>
      </c>
    </row>
    <row r="802">
      <c r="B802">
        <f>[1]资金台帐!B802&amp;""</f>
      </c>
      <c r="H802">
        <f>[1]资金台帐!H802&amp;""</f>
      </c>
      <c r="J802">
        <f>[1]资金台帐!J802&amp;""</f>
      </c>
      <c r="N802">
        <f>[1]资金台帐!N802</f>
      </c>
      <c r="O802">
        <f>[1]资金台帐!O802&amp;""</f>
      </c>
      <c r="P802">
        <f>[1]资金台帐!P802&amp;""</f>
      </c>
      <c r="Q802">
        <f>[1]资金台帐!Q802&amp;""</f>
      </c>
      <c r="T802">
        <f>[1]资金台帐!T802&amp;""</f>
      </c>
      <c r="U802">
        <f>[1]资金台帐!U802&amp;""</f>
      </c>
      <c r="W802">
        <f>[1]资金台帐!W802&amp;""</f>
      </c>
      <c r="X802">
        <f>[1]资金台帐!X802&amp;""</f>
      </c>
      <c r="AB802">
        <f>[1]资金台帐!AB802</f>
        <v>0</v>
      </c>
      <c r="AC802">
        <f>[1]资金台帐!AC802</f>
        <v>0</v>
      </c>
      <c r="AD802">
        <f>[1]资金台帐!AD802</f>
        <v>0</v>
      </c>
      <c r="AJ802">
        <f>[1]资金台帐!AJ802</f>
        <v>0</v>
      </c>
      <c r="AK802">
        <f>[1]资金台帐!AK802</f>
        <v>0</v>
      </c>
      <c r="BA802" s="22">
        <f t="shared" si="0"/>
      </c>
    </row>
    <row r="803">
      <c r="B803">
        <f>[1]资金台帐!B803&amp;""</f>
      </c>
      <c r="H803">
        <f>[1]资金台帐!H803&amp;""</f>
      </c>
      <c r="J803">
        <f>[1]资金台帐!J803&amp;""</f>
      </c>
      <c r="N803">
        <f>[1]资金台帐!N803</f>
      </c>
      <c r="O803">
        <f>[1]资金台帐!O803&amp;""</f>
      </c>
      <c r="P803">
        <f>[1]资金台帐!P803&amp;""</f>
      </c>
      <c r="Q803">
        <f>[1]资金台帐!Q803&amp;""</f>
      </c>
      <c r="T803">
        <f>[1]资金台帐!T803&amp;""</f>
      </c>
      <c r="U803">
        <f>[1]资金台帐!U803&amp;""</f>
      </c>
      <c r="W803">
        <f>[1]资金台帐!W803&amp;""</f>
      </c>
      <c r="X803">
        <f>[1]资金台帐!X803&amp;""</f>
      </c>
      <c r="AB803">
        <f>[1]资金台帐!AB803</f>
        <v>0</v>
      </c>
      <c r="AC803">
        <f>[1]资金台帐!AC803</f>
        <v>0</v>
      </c>
      <c r="AD803">
        <f>[1]资金台帐!AD803</f>
        <v>0</v>
      </c>
      <c r="AJ803">
        <f>[1]资金台帐!AJ803</f>
        <v>0</v>
      </c>
      <c r="AK803">
        <f>[1]资金台帐!AK803</f>
        <v>0</v>
      </c>
      <c r="BA803" s="22">
        <f t="shared" si="0"/>
      </c>
    </row>
    <row r="804">
      <c r="B804">
        <f>[1]资金台帐!B804&amp;""</f>
      </c>
      <c r="H804">
        <f>[1]资金台帐!H804&amp;""</f>
      </c>
      <c r="J804">
        <f>[1]资金台帐!J804&amp;""</f>
      </c>
      <c r="N804">
        <f>[1]资金台帐!N804</f>
      </c>
      <c r="O804">
        <f>[1]资金台帐!O804&amp;""</f>
      </c>
      <c r="P804">
        <f>[1]资金台帐!P804&amp;""</f>
      </c>
      <c r="Q804">
        <f>[1]资金台帐!Q804&amp;""</f>
      </c>
      <c r="T804">
        <f>[1]资金台帐!T804&amp;""</f>
      </c>
      <c r="U804">
        <f>[1]资金台帐!U804&amp;""</f>
      </c>
      <c r="W804">
        <f>[1]资金台帐!W804&amp;""</f>
      </c>
      <c r="X804">
        <f>[1]资金台帐!X804&amp;""</f>
      </c>
      <c r="AB804">
        <f>[1]资金台帐!AB804</f>
        <v>0</v>
      </c>
      <c r="AC804">
        <f>[1]资金台帐!AC804</f>
        <v>0</v>
      </c>
      <c r="AD804">
        <f>[1]资金台帐!AD804</f>
        <v>0</v>
      </c>
      <c r="AJ804">
        <f>[1]资金台帐!AJ804</f>
        <v>0</v>
      </c>
      <c r="AK804">
        <f>[1]资金台帐!AK804</f>
        <v>0</v>
      </c>
      <c r="BA804" s="22">
        <f t="shared" si="0"/>
      </c>
    </row>
    <row r="805">
      <c r="B805">
        <f>[1]资金台帐!B805&amp;""</f>
      </c>
      <c r="H805">
        <f>[1]资金台帐!H805&amp;""</f>
      </c>
      <c r="J805">
        <f>[1]资金台帐!J805&amp;""</f>
      </c>
      <c r="N805">
        <f>[1]资金台帐!N805</f>
      </c>
      <c r="O805">
        <f>[1]资金台帐!O805&amp;""</f>
      </c>
      <c r="P805">
        <f>[1]资金台帐!P805&amp;""</f>
      </c>
      <c r="Q805">
        <f>[1]资金台帐!Q805&amp;""</f>
      </c>
      <c r="T805">
        <f>[1]资金台帐!T805&amp;""</f>
      </c>
      <c r="U805">
        <f>[1]资金台帐!U805&amp;""</f>
      </c>
      <c r="W805">
        <f>[1]资金台帐!W805&amp;""</f>
      </c>
      <c r="X805">
        <f>[1]资金台帐!X805&amp;""</f>
      </c>
      <c r="AB805">
        <f>[1]资金台帐!AB805</f>
        <v>0</v>
      </c>
      <c r="AC805">
        <f>[1]资金台帐!AC805</f>
        <v>0</v>
      </c>
      <c r="AD805">
        <f>[1]资金台帐!AD805</f>
        <v>0</v>
      </c>
      <c r="AJ805">
        <f>[1]资金台帐!AJ805</f>
        <v>0</v>
      </c>
      <c r="AK805">
        <f>[1]资金台帐!AK805</f>
        <v>0</v>
      </c>
      <c r="BA805" s="22">
        <f t="shared" si="0"/>
      </c>
    </row>
    <row r="806">
      <c r="B806">
        <f>[1]资金台帐!B806&amp;""</f>
      </c>
      <c r="H806">
        <f>[1]资金台帐!H806&amp;""</f>
      </c>
      <c r="J806">
        <f>[1]资金台帐!J806&amp;""</f>
      </c>
      <c r="N806">
        <f>[1]资金台帐!N806</f>
      </c>
      <c r="O806">
        <f>[1]资金台帐!O806&amp;""</f>
      </c>
      <c r="P806">
        <f>[1]资金台帐!P806&amp;""</f>
      </c>
      <c r="Q806">
        <f>[1]资金台帐!Q806&amp;""</f>
      </c>
      <c r="T806">
        <f>[1]资金台帐!T806&amp;""</f>
      </c>
      <c r="U806">
        <f>[1]资金台帐!U806&amp;""</f>
      </c>
      <c r="W806">
        <f>[1]资金台帐!W806&amp;""</f>
      </c>
      <c r="X806">
        <f>[1]资金台帐!X806&amp;""</f>
      </c>
      <c r="AB806">
        <f>[1]资金台帐!AB806</f>
        <v>0</v>
      </c>
      <c r="AC806">
        <f>[1]资金台帐!AC806</f>
        <v>0</v>
      </c>
      <c r="AD806">
        <f>[1]资金台帐!AD806</f>
        <v>0</v>
      </c>
      <c r="AJ806">
        <f>[1]资金台帐!AJ806</f>
        <v>0</v>
      </c>
      <c r="AK806">
        <f>[1]资金台帐!AK806</f>
        <v>0</v>
      </c>
      <c r="BA806" s="22">
        <f t="shared" si="0"/>
      </c>
    </row>
    <row r="807">
      <c r="B807">
        <f>[1]资金台帐!B807&amp;""</f>
      </c>
      <c r="H807">
        <f>[1]资金台帐!H807&amp;""</f>
      </c>
      <c r="J807">
        <f>[1]资金台帐!J807&amp;""</f>
      </c>
      <c r="N807">
        <f>[1]资金台帐!N807</f>
      </c>
      <c r="O807">
        <f>[1]资金台帐!O807&amp;""</f>
      </c>
      <c r="P807">
        <f>[1]资金台帐!P807&amp;""</f>
      </c>
      <c r="Q807">
        <f>[1]资金台帐!Q807&amp;""</f>
      </c>
      <c r="T807">
        <f>[1]资金台帐!T807&amp;""</f>
      </c>
      <c r="U807">
        <f>[1]资金台帐!U807&amp;""</f>
      </c>
      <c r="W807">
        <f>[1]资金台帐!W807&amp;""</f>
      </c>
      <c r="X807">
        <f>[1]资金台帐!X807&amp;""</f>
      </c>
      <c r="AB807">
        <f>[1]资金台帐!AB807</f>
        <v>0</v>
      </c>
      <c r="AC807">
        <f>[1]资金台帐!AC807</f>
        <v>0</v>
      </c>
      <c r="AD807">
        <f>[1]资金台帐!AD807</f>
        <v>0</v>
      </c>
      <c r="AJ807">
        <f>[1]资金台帐!AJ807</f>
        <v>0</v>
      </c>
      <c r="AK807">
        <f>[1]资金台帐!AK807</f>
        <v>0</v>
      </c>
      <c r="BA807" s="22">
        <f t="shared" si="0"/>
      </c>
    </row>
    <row r="808">
      <c r="B808">
        <f>[1]资金台帐!B808&amp;""</f>
      </c>
      <c r="H808">
        <f>[1]资金台帐!H808&amp;""</f>
      </c>
      <c r="J808">
        <f>[1]资金台帐!J808&amp;""</f>
      </c>
      <c r="N808">
        <f>[1]资金台帐!N808</f>
      </c>
      <c r="O808">
        <f>[1]资金台帐!O808&amp;""</f>
      </c>
      <c r="P808">
        <f>[1]资金台帐!P808&amp;""</f>
      </c>
      <c r="Q808">
        <f>[1]资金台帐!Q808&amp;""</f>
      </c>
      <c r="T808">
        <f>[1]资金台帐!T808&amp;""</f>
      </c>
      <c r="U808">
        <f>[1]资金台帐!U808&amp;""</f>
      </c>
      <c r="W808">
        <f>[1]资金台帐!W808&amp;""</f>
      </c>
      <c r="X808">
        <f>[1]资金台帐!X808&amp;""</f>
      </c>
      <c r="AB808">
        <f>[1]资金台帐!AB808</f>
        <v>0</v>
      </c>
      <c r="AC808">
        <f>[1]资金台帐!AC808</f>
        <v>0</v>
      </c>
      <c r="AD808">
        <f>[1]资金台帐!AD808</f>
        <v>0</v>
      </c>
      <c r="AJ808">
        <f>[1]资金台帐!AJ808</f>
        <v>0</v>
      </c>
      <c r="AK808">
        <f>[1]资金台帐!AK808</f>
        <v>0</v>
      </c>
      <c r="BA808" s="22">
        <f t="shared" si="0"/>
      </c>
    </row>
    <row r="809">
      <c r="B809">
        <f>[1]资金台帐!B809&amp;""</f>
      </c>
      <c r="H809">
        <f>[1]资金台帐!H809&amp;""</f>
      </c>
      <c r="J809">
        <f>[1]资金台帐!J809&amp;""</f>
      </c>
      <c r="N809">
        <f>[1]资金台帐!N809</f>
      </c>
      <c r="O809">
        <f>[1]资金台帐!O809&amp;""</f>
      </c>
      <c r="P809">
        <f>[1]资金台帐!P809&amp;""</f>
      </c>
      <c r="Q809">
        <f>[1]资金台帐!Q809&amp;""</f>
      </c>
      <c r="T809">
        <f>[1]资金台帐!T809&amp;""</f>
      </c>
      <c r="U809">
        <f>[1]资金台帐!U809&amp;""</f>
      </c>
      <c r="W809">
        <f>[1]资金台帐!W809&amp;""</f>
      </c>
      <c r="X809">
        <f>[1]资金台帐!X809&amp;""</f>
      </c>
      <c r="AB809">
        <f>[1]资金台帐!AB809</f>
        <v>0</v>
      </c>
      <c r="AC809">
        <f>[1]资金台帐!AC809</f>
        <v>0</v>
      </c>
      <c r="AD809">
        <f>[1]资金台帐!AD809</f>
        <v>0</v>
      </c>
      <c r="AJ809">
        <f>[1]资金台帐!AJ809</f>
        <v>0</v>
      </c>
      <c r="AK809">
        <f>[1]资金台帐!AK809</f>
        <v>0</v>
      </c>
      <c r="BA809" s="22">
        <f t="shared" si="0"/>
      </c>
    </row>
    <row r="810">
      <c r="B810">
        <f>[1]资金台帐!B810&amp;""</f>
      </c>
      <c r="H810">
        <f>[1]资金台帐!H810&amp;""</f>
      </c>
      <c r="J810">
        <f>[1]资金台帐!J810&amp;""</f>
      </c>
      <c r="N810">
        <f>[1]资金台帐!N810</f>
      </c>
      <c r="O810">
        <f>[1]资金台帐!O810&amp;""</f>
      </c>
      <c r="P810">
        <f>[1]资金台帐!P810&amp;""</f>
      </c>
      <c r="Q810">
        <f>[1]资金台帐!Q810&amp;""</f>
      </c>
      <c r="T810">
        <f>[1]资金台帐!T810&amp;""</f>
      </c>
      <c r="U810">
        <f>[1]资金台帐!U810&amp;""</f>
      </c>
      <c r="W810">
        <f>[1]资金台帐!W810&amp;""</f>
      </c>
      <c r="X810">
        <f>[1]资金台帐!X810&amp;""</f>
      </c>
      <c r="AB810">
        <f>[1]资金台帐!AB810</f>
        <v>0</v>
      </c>
      <c r="AC810">
        <f>[1]资金台帐!AC810</f>
        <v>0</v>
      </c>
      <c r="AD810">
        <f>[1]资金台帐!AD810</f>
        <v>0</v>
      </c>
      <c r="AJ810">
        <f>[1]资金台帐!AJ810</f>
        <v>0</v>
      </c>
      <c r="AK810">
        <f>[1]资金台帐!AK810</f>
        <v>0</v>
      </c>
      <c r="BA810" s="22">
        <f t="shared" si="0"/>
      </c>
    </row>
    <row r="811">
      <c r="B811">
        <f>[1]资金台帐!B811&amp;""</f>
      </c>
      <c r="H811">
        <f>[1]资金台帐!H811&amp;""</f>
      </c>
      <c r="J811">
        <f>[1]资金台帐!J811&amp;""</f>
      </c>
      <c r="N811">
        <f>[1]资金台帐!N811</f>
      </c>
      <c r="O811">
        <f>[1]资金台帐!O811&amp;""</f>
      </c>
      <c r="P811">
        <f>[1]资金台帐!P811&amp;""</f>
      </c>
      <c r="Q811">
        <f>[1]资金台帐!Q811&amp;""</f>
      </c>
      <c r="T811">
        <f>[1]资金台帐!T811&amp;""</f>
      </c>
      <c r="U811">
        <f>[1]资金台帐!U811&amp;""</f>
      </c>
      <c r="W811">
        <f>[1]资金台帐!W811&amp;""</f>
      </c>
      <c r="X811">
        <f>[1]资金台帐!X811&amp;""</f>
      </c>
      <c r="AB811">
        <f>[1]资金台帐!AB811</f>
        <v>0</v>
      </c>
      <c r="AC811">
        <f>[1]资金台帐!AC811</f>
        <v>0</v>
      </c>
      <c r="AD811">
        <f>[1]资金台帐!AD811</f>
        <v>0</v>
      </c>
      <c r="AJ811">
        <f>[1]资金台帐!AJ811</f>
        <v>0</v>
      </c>
      <c r="AK811">
        <f>[1]资金台帐!AK811</f>
        <v>0</v>
      </c>
      <c r="BA811" s="22">
        <f t="shared" si="0"/>
      </c>
    </row>
    <row r="812">
      <c r="B812">
        <f>[1]资金台帐!B812&amp;""</f>
      </c>
      <c r="H812">
        <f>[1]资金台帐!H812&amp;""</f>
      </c>
      <c r="J812">
        <f>[1]资金台帐!J812&amp;""</f>
      </c>
      <c r="N812">
        <f>[1]资金台帐!N812</f>
      </c>
      <c r="O812">
        <f>[1]资金台帐!O812&amp;""</f>
      </c>
      <c r="P812">
        <f>[1]资金台帐!P812&amp;""</f>
      </c>
      <c r="Q812">
        <f>[1]资金台帐!Q812&amp;""</f>
      </c>
      <c r="T812">
        <f>[1]资金台帐!T812&amp;""</f>
      </c>
      <c r="U812">
        <f>[1]资金台帐!U812&amp;""</f>
      </c>
      <c r="W812">
        <f>[1]资金台帐!W812&amp;""</f>
      </c>
      <c r="X812">
        <f>[1]资金台帐!X812&amp;""</f>
      </c>
      <c r="AB812">
        <f>[1]资金台帐!AB812</f>
        <v>0</v>
      </c>
      <c r="AC812">
        <f>[1]资金台帐!AC812</f>
        <v>0</v>
      </c>
      <c r="AD812">
        <f>[1]资金台帐!AD812</f>
        <v>0</v>
      </c>
      <c r="AJ812">
        <f>[1]资金台帐!AJ812</f>
        <v>0</v>
      </c>
      <c r="AK812">
        <f>[1]资金台帐!AK812</f>
        <v>0</v>
      </c>
      <c r="BA812" s="22">
        <f t="shared" si="0"/>
      </c>
    </row>
    <row r="813">
      <c r="B813">
        <f>[1]资金台帐!B813&amp;""</f>
      </c>
      <c r="H813">
        <f>[1]资金台帐!H813&amp;""</f>
      </c>
      <c r="J813">
        <f>[1]资金台帐!J813&amp;""</f>
      </c>
      <c r="N813">
        <f>[1]资金台帐!N813</f>
      </c>
      <c r="O813">
        <f>[1]资金台帐!O813&amp;""</f>
      </c>
      <c r="P813">
        <f>[1]资金台帐!P813&amp;""</f>
      </c>
      <c r="Q813">
        <f>[1]资金台帐!Q813&amp;""</f>
      </c>
      <c r="T813">
        <f>[1]资金台帐!T813&amp;""</f>
      </c>
      <c r="U813">
        <f>[1]资金台帐!U813&amp;""</f>
      </c>
      <c r="W813">
        <f>[1]资金台帐!W813&amp;""</f>
      </c>
      <c r="X813">
        <f>[1]资金台帐!X813&amp;""</f>
      </c>
      <c r="AB813">
        <f>[1]资金台帐!AB813</f>
        <v>0</v>
      </c>
      <c r="AC813">
        <f>[1]资金台帐!AC813</f>
        <v>0</v>
      </c>
      <c r="AD813">
        <f>[1]资金台帐!AD813</f>
        <v>0</v>
      </c>
      <c r="AJ813">
        <f>[1]资金台帐!AJ813</f>
        <v>0</v>
      </c>
      <c r="AK813">
        <f>[1]资金台帐!AK813</f>
        <v>0</v>
      </c>
      <c r="BA813" s="22">
        <f t="shared" si="0"/>
      </c>
    </row>
    <row r="814">
      <c r="B814">
        <f>[1]资金台帐!B814&amp;""</f>
      </c>
      <c r="H814">
        <f>[1]资金台帐!H814&amp;""</f>
      </c>
      <c r="J814">
        <f>[1]资金台帐!J814&amp;""</f>
      </c>
      <c r="N814">
        <f>[1]资金台帐!N814</f>
      </c>
      <c r="O814">
        <f>[1]资金台帐!O814&amp;""</f>
      </c>
      <c r="P814">
        <f>[1]资金台帐!P814&amp;""</f>
      </c>
      <c r="Q814">
        <f>[1]资金台帐!Q814&amp;""</f>
      </c>
      <c r="T814">
        <f>[1]资金台帐!T814&amp;""</f>
      </c>
      <c r="U814">
        <f>[1]资金台帐!U814&amp;""</f>
      </c>
      <c r="W814">
        <f>[1]资金台帐!W814&amp;""</f>
      </c>
      <c r="X814">
        <f>[1]资金台帐!X814&amp;""</f>
      </c>
      <c r="AB814">
        <f>[1]资金台帐!AB814</f>
        <v>0</v>
      </c>
      <c r="AC814">
        <f>[1]资金台帐!AC814</f>
        <v>0</v>
      </c>
      <c r="AD814">
        <f>[1]资金台帐!AD814</f>
        <v>0</v>
      </c>
      <c r="AJ814">
        <f>[1]资金台帐!AJ814</f>
        <v>0</v>
      </c>
      <c r="AK814">
        <f>[1]资金台帐!AK814</f>
        <v>0</v>
      </c>
      <c r="BA814" s="22">
        <f t="shared" si="0"/>
      </c>
    </row>
    <row r="815">
      <c r="B815">
        <f>[1]资金台帐!B815&amp;""</f>
      </c>
      <c r="H815">
        <f>[1]资金台帐!H815&amp;""</f>
      </c>
      <c r="J815">
        <f>[1]资金台帐!J815&amp;""</f>
      </c>
      <c r="N815">
        <f>[1]资金台帐!N815</f>
      </c>
      <c r="O815">
        <f>[1]资金台帐!O815&amp;""</f>
      </c>
      <c r="P815">
        <f>[1]资金台帐!P815&amp;""</f>
      </c>
      <c r="Q815">
        <f>[1]资金台帐!Q815&amp;""</f>
      </c>
      <c r="T815">
        <f>[1]资金台帐!T815&amp;""</f>
      </c>
      <c r="U815">
        <f>[1]资金台帐!U815&amp;""</f>
      </c>
      <c r="W815">
        <f>[1]资金台帐!W815&amp;""</f>
      </c>
      <c r="X815">
        <f>[1]资金台帐!X815&amp;""</f>
      </c>
      <c r="AB815">
        <f>[1]资金台帐!AB815</f>
        <v>0</v>
      </c>
      <c r="AC815">
        <f>[1]资金台帐!AC815</f>
        <v>0</v>
      </c>
      <c r="AD815">
        <f>[1]资金台帐!AD815</f>
        <v>0</v>
      </c>
      <c r="AJ815">
        <f>[1]资金台帐!AJ815</f>
        <v>0</v>
      </c>
      <c r="AK815">
        <f>[1]资金台帐!AK815</f>
        <v>0</v>
      </c>
      <c r="BA815" s="22">
        <f t="shared" si="0"/>
      </c>
    </row>
    <row r="816">
      <c r="B816">
        <f>[1]资金台帐!B816&amp;""</f>
      </c>
      <c r="H816">
        <f>[1]资金台帐!H816&amp;""</f>
      </c>
      <c r="J816">
        <f>[1]资金台帐!J816&amp;""</f>
      </c>
      <c r="N816">
        <f>[1]资金台帐!N816</f>
      </c>
      <c r="O816">
        <f>[1]资金台帐!O816&amp;""</f>
      </c>
      <c r="P816">
        <f>[1]资金台帐!P816&amp;""</f>
      </c>
      <c r="Q816">
        <f>[1]资金台帐!Q816&amp;""</f>
      </c>
      <c r="T816">
        <f>[1]资金台帐!T816&amp;""</f>
      </c>
      <c r="U816">
        <f>[1]资金台帐!U816&amp;""</f>
      </c>
      <c r="W816">
        <f>[1]资金台帐!W816&amp;""</f>
      </c>
      <c r="X816">
        <f>[1]资金台帐!X816&amp;""</f>
      </c>
      <c r="AB816">
        <f>[1]资金台帐!AB816</f>
        <v>0</v>
      </c>
      <c r="AC816">
        <f>[1]资金台帐!AC816</f>
        <v>0</v>
      </c>
      <c r="AD816">
        <f>[1]资金台帐!AD816</f>
        <v>0</v>
      </c>
      <c r="AJ816">
        <f>[1]资金台帐!AJ816</f>
        <v>0</v>
      </c>
      <c r="AK816">
        <f>[1]资金台帐!AK816</f>
        <v>0</v>
      </c>
      <c r="BA816" s="22">
        <f t="shared" si="0"/>
      </c>
    </row>
    <row r="817">
      <c r="B817">
        <f>[1]资金台帐!B817&amp;""</f>
      </c>
      <c r="H817">
        <f>[1]资金台帐!H817&amp;""</f>
      </c>
      <c r="J817">
        <f>[1]资金台帐!J817&amp;""</f>
      </c>
      <c r="N817">
        <f>[1]资金台帐!N817</f>
      </c>
      <c r="O817">
        <f>[1]资金台帐!O817&amp;""</f>
      </c>
      <c r="P817">
        <f>[1]资金台帐!P817&amp;""</f>
      </c>
      <c r="Q817">
        <f>[1]资金台帐!Q817&amp;""</f>
      </c>
      <c r="T817">
        <f>[1]资金台帐!T817&amp;""</f>
      </c>
      <c r="U817">
        <f>[1]资金台帐!U817&amp;""</f>
      </c>
      <c r="W817">
        <f>[1]资金台帐!W817&amp;""</f>
      </c>
      <c r="X817">
        <f>[1]资金台帐!X817&amp;""</f>
      </c>
      <c r="AB817">
        <f>[1]资金台帐!AB817</f>
        <v>0</v>
      </c>
      <c r="AC817">
        <f>[1]资金台帐!AC817</f>
        <v>0</v>
      </c>
      <c r="AD817">
        <f>[1]资金台帐!AD817</f>
        <v>0</v>
      </c>
      <c r="AJ817">
        <f>[1]资金台帐!AJ817</f>
        <v>0</v>
      </c>
      <c r="AK817">
        <f>[1]资金台帐!AK817</f>
        <v>0</v>
      </c>
      <c r="BA817" s="22">
        <f t="shared" si="0"/>
      </c>
    </row>
    <row r="818">
      <c r="B818">
        <f>[1]资金台帐!B818&amp;""</f>
      </c>
      <c r="H818">
        <f>[1]资金台帐!H818&amp;""</f>
      </c>
      <c r="J818">
        <f>[1]资金台帐!J818&amp;""</f>
      </c>
      <c r="N818">
        <f>[1]资金台帐!N818</f>
      </c>
      <c r="O818">
        <f>[1]资金台帐!O818&amp;""</f>
      </c>
      <c r="P818">
        <f>[1]资金台帐!P818&amp;""</f>
      </c>
      <c r="Q818">
        <f>[1]资金台帐!Q818&amp;""</f>
      </c>
      <c r="T818">
        <f>[1]资金台帐!T818&amp;""</f>
      </c>
      <c r="U818">
        <f>[1]资金台帐!U818&amp;""</f>
      </c>
      <c r="W818">
        <f>[1]资金台帐!W818&amp;""</f>
      </c>
      <c r="X818">
        <f>[1]资金台帐!X818&amp;""</f>
      </c>
      <c r="AB818">
        <f>[1]资金台帐!AB818</f>
        <v>0</v>
      </c>
      <c r="AC818">
        <f>[1]资金台帐!AC818</f>
        <v>0</v>
      </c>
      <c r="AD818">
        <f>[1]资金台帐!AD818</f>
        <v>0</v>
      </c>
      <c r="AJ818">
        <f>[1]资金台帐!AJ818</f>
        <v>0</v>
      </c>
      <c r="AK818">
        <f>[1]资金台帐!AK818</f>
        <v>0</v>
      </c>
      <c r="BA818" s="22">
        <f t="shared" si="0"/>
      </c>
    </row>
    <row r="819">
      <c r="B819">
        <f>[1]资金台帐!B819&amp;""</f>
      </c>
      <c r="H819">
        <f>[1]资金台帐!H819&amp;""</f>
      </c>
      <c r="J819">
        <f>[1]资金台帐!J819&amp;""</f>
      </c>
      <c r="N819">
        <f>[1]资金台帐!N819</f>
      </c>
      <c r="O819">
        <f>[1]资金台帐!O819&amp;""</f>
      </c>
      <c r="P819">
        <f>[1]资金台帐!P819&amp;""</f>
      </c>
      <c r="Q819">
        <f>[1]资金台帐!Q819&amp;""</f>
      </c>
      <c r="T819">
        <f>[1]资金台帐!T819&amp;""</f>
      </c>
      <c r="U819">
        <f>[1]资金台帐!U819&amp;""</f>
      </c>
      <c r="W819">
        <f>[1]资金台帐!W819&amp;""</f>
      </c>
      <c r="X819">
        <f>[1]资金台帐!X819&amp;""</f>
      </c>
      <c r="AB819">
        <f>[1]资金台帐!AB819</f>
        <v>0</v>
      </c>
      <c r="AC819">
        <f>[1]资金台帐!AC819</f>
        <v>0</v>
      </c>
      <c r="AD819">
        <f>[1]资金台帐!AD819</f>
        <v>0</v>
      </c>
      <c r="AJ819">
        <f>[1]资金台帐!AJ819</f>
        <v>0</v>
      </c>
      <c r="AK819">
        <f>[1]资金台帐!AK819</f>
        <v>0</v>
      </c>
      <c r="BA819" s="22">
        <f t="shared" si="0"/>
      </c>
    </row>
    <row r="820">
      <c r="B820">
        <f>[1]资金台帐!B820&amp;""</f>
      </c>
      <c r="H820">
        <f>[1]资金台帐!H820&amp;""</f>
      </c>
      <c r="J820">
        <f>[1]资金台帐!J820&amp;""</f>
      </c>
      <c r="N820">
        <f>[1]资金台帐!N820</f>
      </c>
      <c r="O820">
        <f>[1]资金台帐!O820&amp;""</f>
      </c>
      <c r="P820">
        <f>[1]资金台帐!P820&amp;""</f>
      </c>
      <c r="Q820">
        <f>[1]资金台帐!Q820&amp;""</f>
      </c>
      <c r="T820">
        <f>[1]资金台帐!T820&amp;""</f>
      </c>
      <c r="U820">
        <f>[1]资金台帐!U820&amp;""</f>
      </c>
      <c r="W820">
        <f>[1]资金台帐!W820&amp;""</f>
      </c>
      <c r="X820">
        <f>[1]资金台帐!X820&amp;""</f>
      </c>
      <c r="AB820">
        <f>[1]资金台帐!AB820</f>
        <v>0</v>
      </c>
      <c r="AC820">
        <f>[1]资金台帐!AC820</f>
        <v>0</v>
      </c>
      <c r="AD820">
        <f>[1]资金台帐!AD820</f>
        <v>0</v>
      </c>
      <c r="AJ820">
        <f>[1]资金台帐!AJ820</f>
        <v>0</v>
      </c>
      <c r="AK820">
        <f>[1]资金台帐!AK820</f>
        <v>0</v>
      </c>
      <c r="BA820" s="22">
        <f t="shared" si="0"/>
      </c>
    </row>
    <row r="821">
      <c r="B821">
        <f>[1]资金台帐!B821&amp;""</f>
      </c>
      <c r="H821">
        <f>[1]资金台帐!H821&amp;""</f>
      </c>
      <c r="J821">
        <f>[1]资金台帐!J821&amp;""</f>
      </c>
      <c r="N821">
        <f>[1]资金台帐!N821</f>
      </c>
      <c r="O821">
        <f>[1]资金台帐!O821&amp;""</f>
      </c>
      <c r="P821">
        <f>[1]资金台帐!P821&amp;""</f>
      </c>
      <c r="Q821">
        <f>[1]资金台帐!Q821&amp;""</f>
      </c>
      <c r="T821">
        <f>[1]资金台帐!T821&amp;""</f>
      </c>
      <c r="U821">
        <f>[1]资金台帐!U821&amp;""</f>
      </c>
      <c r="W821">
        <f>[1]资金台帐!W821&amp;""</f>
      </c>
      <c r="X821">
        <f>[1]资金台帐!X821&amp;""</f>
      </c>
      <c r="AB821">
        <f>[1]资金台帐!AB821</f>
        <v>0</v>
      </c>
      <c r="AC821">
        <f>[1]资金台帐!AC821</f>
        <v>0</v>
      </c>
      <c r="AD821">
        <f>[1]资金台帐!AD821</f>
        <v>0</v>
      </c>
      <c r="AJ821">
        <f>[1]资金台帐!AJ821</f>
        <v>0</v>
      </c>
      <c r="AK821">
        <f>[1]资金台帐!AK821</f>
        <v>0</v>
      </c>
      <c r="BA821" s="22">
        <f t="shared" si="0"/>
      </c>
    </row>
    <row r="822">
      <c r="B822">
        <f>[1]资金台帐!B822&amp;""</f>
      </c>
      <c r="H822">
        <f>[1]资金台帐!H822&amp;""</f>
      </c>
      <c r="J822">
        <f>[1]资金台帐!J822&amp;""</f>
      </c>
      <c r="N822">
        <f>[1]资金台帐!N822</f>
      </c>
      <c r="O822">
        <f>[1]资金台帐!O822&amp;""</f>
      </c>
      <c r="P822">
        <f>[1]资金台帐!P822&amp;""</f>
      </c>
      <c r="Q822">
        <f>[1]资金台帐!Q822&amp;""</f>
      </c>
      <c r="T822">
        <f>[1]资金台帐!T822&amp;""</f>
      </c>
      <c r="U822">
        <f>[1]资金台帐!U822&amp;""</f>
      </c>
      <c r="W822">
        <f>[1]资金台帐!W822&amp;""</f>
      </c>
      <c r="X822">
        <f>[1]资金台帐!X822&amp;""</f>
      </c>
      <c r="AB822">
        <f>[1]资金台帐!AB822</f>
        <v>0</v>
      </c>
      <c r="AC822">
        <f>[1]资金台帐!AC822</f>
        <v>0</v>
      </c>
      <c r="AD822">
        <f>[1]资金台帐!AD822</f>
        <v>0</v>
      </c>
      <c r="AJ822">
        <f>[1]资金台帐!AJ822</f>
        <v>0</v>
      </c>
      <c r="AK822">
        <f>[1]资金台帐!AK822</f>
        <v>0</v>
      </c>
      <c r="BA822" s="22">
        <f t="shared" si="0"/>
      </c>
    </row>
    <row r="823">
      <c r="B823">
        <f>[1]资金台帐!B823&amp;""</f>
      </c>
      <c r="H823">
        <f>[1]资金台帐!H823&amp;""</f>
      </c>
      <c r="J823">
        <f>[1]资金台帐!J823&amp;""</f>
      </c>
      <c r="N823">
        <f>[1]资金台帐!N823</f>
      </c>
      <c r="O823">
        <f>[1]资金台帐!O823&amp;""</f>
      </c>
      <c r="P823">
        <f>[1]资金台帐!P823&amp;""</f>
      </c>
      <c r="Q823">
        <f>[1]资金台帐!Q823&amp;""</f>
      </c>
      <c r="T823">
        <f>[1]资金台帐!T823&amp;""</f>
      </c>
      <c r="U823">
        <f>[1]资金台帐!U823&amp;""</f>
      </c>
      <c r="W823">
        <f>[1]资金台帐!W823&amp;""</f>
      </c>
      <c r="X823">
        <f>[1]资金台帐!X823&amp;""</f>
      </c>
      <c r="AB823">
        <f>[1]资金台帐!AB823</f>
        <v>0</v>
      </c>
      <c r="AC823">
        <f>[1]资金台帐!AC823</f>
        <v>0</v>
      </c>
      <c r="AD823">
        <f>[1]资金台帐!AD823</f>
        <v>0</v>
      </c>
      <c r="AJ823">
        <f>[1]资金台帐!AJ823</f>
        <v>0</v>
      </c>
      <c r="AK823">
        <f>[1]资金台帐!AK823</f>
        <v>0</v>
      </c>
      <c r="BA823" s="22">
        <f t="shared" si="0"/>
      </c>
    </row>
    <row r="824">
      <c r="B824">
        <f>[1]资金台帐!B824&amp;""</f>
      </c>
      <c r="H824">
        <f>[1]资金台帐!H824&amp;""</f>
      </c>
      <c r="J824">
        <f>[1]资金台帐!J824&amp;""</f>
      </c>
      <c r="N824">
        <f>[1]资金台帐!N824</f>
      </c>
      <c r="O824">
        <f>[1]资金台帐!O824&amp;""</f>
      </c>
      <c r="P824">
        <f>[1]资金台帐!P824&amp;""</f>
      </c>
      <c r="Q824">
        <f>[1]资金台帐!Q824&amp;""</f>
      </c>
      <c r="T824">
        <f>[1]资金台帐!T824&amp;""</f>
      </c>
      <c r="U824">
        <f>[1]资金台帐!U824&amp;""</f>
      </c>
      <c r="W824">
        <f>[1]资金台帐!W824&amp;""</f>
      </c>
      <c r="X824">
        <f>[1]资金台帐!X824&amp;""</f>
      </c>
      <c r="AB824">
        <f>[1]资金台帐!AB824</f>
        <v>0</v>
      </c>
      <c r="AC824">
        <f>[1]资金台帐!AC824</f>
        <v>0</v>
      </c>
      <c r="AD824">
        <f>[1]资金台帐!AD824</f>
        <v>0</v>
      </c>
      <c r="AJ824">
        <f>[1]资金台帐!AJ824</f>
        <v>0</v>
      </c>
      <c r="AK824">
        <f>[1]资金台帐!AK824</f>
        <v>0</v>
      </c>
      <c r="BA824" s="22">
        <f t="shared" si="0"/>
      </c>
    </row>
    <row r="825">
      <c r="B825">
        <f>[1]资金台帐!B825&amp;""</f>
      </c>
      <c r="H825">
        <f>[1]资金台帐!H825&amp;""</f>
      </c>
      <c r="J825">
        <f>[1]资金台帐!J825&amp;""</f>
      </c>
      <c r="N825">
        <f>[1]资金台帐!N825</f>
      </c>
      <c r="O825">
        <f>[1]资金台帐!O825&amp;""</f>
      </c>
      <c r="P825">
        <f>[1]资金台帐!P825&amp;""</f>
      </c>
      <c r="Q825">
        <f>[1]资金台帐!Q825&amp;""</f>
      </c>
      <c r="T825">
        <f>[1]资金台帐!T825&amp;""</f>
      </c>
      <c r="U825">
        <f>[1]资金台帐!U825&amp;""</f>
      </c>
      <c r="W825">
        <f>[1]资金台帐!W825&amp;""</f>
      </c>
      <c r="X825">
        <f>[1]资金台帐!X825&amp;""</f>
      </c>
      <c r="AB825">
        <f>[1]资金台帐!AB825</f>
        <v>0</v>
      </c>
      <c r="AC825">
        <f>[1]资金台帐!AC825</f>
        <v>0</v>
      </c>
      <c r="AD825">
        <f>[1]资金台帐!AD825</f>
        <v>0</v>
      </c>
      <c r="AJ825">
        <f>[1]资金台帐!AJ825</f>
        <v>0</v>
      </c>
      <c r="AK825">
        <f>[1]资金台帐!AK825</f>
        <v>0</v>
      </c>
      <c r="BA825" s="22">
        <f t="shared" si="0"/>
      </c>
    </row>
    <row r="826">
      <c r="B826">
        <f>[1]资金台帐!B826&amp;""</f>
      </c>
      <c r="H826">
        <f>[1]资金台帐!H826&amp;""</f>
      </c>
      <c r="J826">
        <f>[1]资金台帐!J826&amp;""</f>
      </c>
      <c r="N826">
        <f>[1]资金台帐!N826</f>
      </c>
      <c r="O826">
        <f>[1]资金台帐!O826&amp;""</f>
      </c>
      <c r="P826">
        <f>[1]资金台帐!P826&amp;""</f>
      </c>
      <c r="Q826">
        <f>[1]资金台帐!Q826&amp;""</f>
      </c>
      <c r="T826">
        <f>[1]资金台帐!T826&amp;""</f>
      </c>
      <c r="U826">
        <f>[1]资金台帐!U826&amp;""</f>
      </c>
      <c r="W826">
        <f>[1]资金台帐!W826&amp;""</f>
      </c>
      <c r="X826">
        <f>[1]资金台帐!X826&amp;""</f>
      </c>
      <c r="AB826">
        <f>[1]资金台帐!AB826</f>
        <v>0</v>
      </c>
      <c r="AC826">
        <f>[1]资金台帐!AC826</f>
        <v>0</v>
      </c>
      <c r="AD826">
        <f>[1]资金台帐!AD826</f>
        <v>0</v>
      </c>
      <c r="AJ826">
        <f>[1]资金台帐!AJ826</f>
        <v>0</v>
      </c>
      <c r="AK826">
        <f>[1]资金台帐!AK826</f>
        <v>0</v>
      </c>
      <c r="BA826" s="22">
        <f t="shared" si="0"/>
      </c>
    </row>
    <row r="827">
      <c r="B827">
        <f>[1]资金台帐!B827&amp;""</f>
      </c>
      <c r="H827">
        <f>[1]资金台帐!H827&amp;""</f>
      </c>
      <c r="J827">
        <f>[1]资金台帐!J827&amp;""</f>
      </c>
      <c r="N827">
        <f>[1]资金台帐!N827</f>
      </c>
      <c r="O827">
        <f>[1]资金台帐!O827&amp;""</f>
      </c>
      <c r="P827">
        <f>[1]资金台帐!P827&amp;""</f>
      </c>
      <c r="Q827">
        <f>[1]资金台帐!Q827&amp;""</f>
      </c>
      <c r="T827">
        <f>[1]资金台帐!T827&amp;""</f>
      </c>
      <c r="U827">
        <f>[1]资金台帐!U827&amp;""</f>
      </c>
      <c r="W827">
        <f>[1]资金台帐!W827&amp;""</f>
      </c>
      <c r="X827">
        <f>[1]资金台帐!X827&amp;""</f>
      </c>
      <c r="AB827">
        <f>[1]资金台帐!AB827</f>
        <v>0</v>
      </c>
      <c r="AC827">
        <f>[1]资金台帐!AC827</f>
        <v>0</v>
      </c>
      <c r="AD827">
        <f>[1]资金台帐!AD827</f>
        <v>0</v>
      </c>
      <c r="AJ827">
        <f>[1]资金台帐!AJ827</f>
        <v>0</v>
      </c>
      <c r="AK827">
        <f>[1]资金台帐!AK827</f>
        <v>0</v>
      </c>
      <c r="BA827" s="22">
        <f t="shared" si="0"/>
      </c>
    </row>
    <row r="828">
      <c r="B828">
        <f>[1]资金台帐!B828&amp;""</f>
      </c>
      <c r="H828">
        <f>[1]资金台帐!H828&amp;""</f>
      </c>
      <c r="J828">
        <f>[1]资金台帐!J828&amp;""</f>
      </c>
      <c r="N828">
        <f>[1]资金台帐!N828</f>
      </c>
      <c r="O828">
        <f>[1]资金台帐!O828&amp;""</f>
      </c>
      <c r="P828">
        <f>[1]资金台帐!P828&amp;""</f>
      </c>
      <c r="Q828">
        <f>[1]资金台帐!Q828&amp;""</f>
      </c>
      <c r="T828">
        <f>[1]资金台帐!T828&amp;""</f>
      </c>
      <c r="U828">
        <f>[1]资金台帐!U828&amp;""</f>
      </c>
      <c r="W828">
        <f>[1]资金台帐!W828&amp;""</f>
      </c>
      <c r="X828">
        <f>[1]资金台帐!X828&amp;""</f>
      </c>
      <c r="AB828">
        <f>[1]资金台帐!AB828</f>
        <v>0</v>
      </c>
      <c r="AC828">
        <f>[1]资金台帐!AC828</f>
        <v>0</v>
      </c>
      <c r="AD828">
        <f>[1]资金台帐!AD828</f>
        <v>0</v>
      </c>
      <c r="AJ828">
        <f>[1]资金台帐!AJ828</f>
        <v>0</v>
      </c>
      <c r="AK828">
        <f>[1]资金台帐!AK828</f>
        <v>0</v>
      </c>
      <c r="BA828" s="22">
        <f t="shared" si="0"/>
      </c>
    </row>
    <row r="829">
      <c r="B829">
        <f>[1]资金台帐!B829&amp;""</f>
      </c>
      <c r="H829">
        <f>[1]资金台帐!H829&amp;""</f>
      </c>
      <c r="J829">
        <f>[1]资金台帐!J829&amp;""</f>
      </c>
      <c r="N829">
        <f>[1]资金台帐!N829</f>
      </c>
      <c r="O829">
        <f>[1]资金台帐!O829&amp;""</f>
      </c>
      <c r="P829">
        <f>[1]资金台帐!P829&amp;""</f>
      </c>
      <c r="Q829">
        <f>[1]资金台帐!Q829&amp;""</f>
      </c>
      <c r="T829">
        <f>[1]资金台帐!T829&amp;""</f>
      </c>
      <c r="U829">
        <f>[1]资金台帐!U829&amp;""</f>
      </c>
      <c r="W829">
        <f>[1]资金台帐!W829&amp;""</f>
      </c>
      <c r="X829">
        <f>[1]资金台帐!X829&amp;""</f>
      </c>
      <c r="AB829">
        <f>[1]资金台帐!AB829</f>
        <v>0</v>
      </c>
      <c r="AC829">
        <f>[1]资金台帐!AC829</f>
        <v>0</v>
      </c>
      <c r="AD829">
        <f>[1]资金台帐!AD829</f>
        <v>0</v>
      </c>
      <c r="AJ829">
        <f>[1]资金台帐!AJ829</f>
        <v>0</v>
      </c>
      <c r="AK829">
        <f>[1]资金台帐!AK829</f>
        <v>0</v>
      </c>
      <c r="BA829" s="22">
        <f t="shared" si="0"/>
      </c>
    </row>
    <row r="830">
      <c r="B830">
        <f>[1]资金台帐!B830&amp;""</f>
      </c>
      <c r="H830">
        <f>[1]资金台帐!H830&amp;""</f>
      </c>
      <c r="J830">
        <f>[1]资金台帐!J830&amp;""</f>
      </c>
      <c r="N830">
        <f>[1]资金台帐!N830</f>
      </c>
      <c r="O830">
        <f>[1]资金台帐!O830&amp;""</f>
      </c>
      <c r="P830">
        <f>[1]资金台帐!P830&amp;""</f>
      </c>
      <c r="Q830">
        <f>[1]资金台帐!Q830&amp;""</f>
      </c>
      <c r="T830">
        <f>[1]资金台帐!T830&amp;""</f>
      </c>
      <c r="U830">
        <f>[1]资金台帐!U830&amp;""</f>
      </c>
      <c r="W830">
        <f>[1]资金台帐!W830&amp;""</f>
      </c>
      <c r="X830">
        <f>[1]资金台帐!X830&amp;""</f>
      </c>
      <c r="AB830">
        <f>[1]资金台帐!AB830</f>
        <v>0</v>
      </c>
      <c r="AC830">
        <f>[1]资金台帐!AC830</f>
        <v>0</v>
      </c>
      <c r="AD830">
        <f>[1]资金台帐!AD830</f>
        <v>0</v>
      </c>
      <c r="AJ830">
        <f>[1]资金台帐!AJ830</f>
        <v>0</v>
      </c>
      <c r="AK830">
        <f>[1]资金台帐!AK830</f>
        <v>0</v>
      </c>
      <c r="BA830" s="22">
        <f t="shared" si="0"/>
      </c>
    </row>
    <row r="831">
      <c r="B831">
        <f>[1]资金台帐!B831&amp;""</f>
      </c>
      <c r="H831">
        <f>[1]资金台帐!H831&amp;""</f>
      </c>
      <c r="J831">
        <f>[1]资金台帐!J831&amp;""</f>
      </c>
      <c r="N831">
        <f>[1]资金台帐!N831</f>
      </c>
      <c r="O831">
        <f>[1]资金台帐!O831&amp;""</f>
      </c>
      <c r="P831">
        <f>[1]资金台帐!P831&amp;""</f>
      </c>
      <c r="Q831">
        <f>[1]资金台帐!Q831&amp;""</f>
      </c>
      <c r="T831">
        <f>[1]资金台帐!T831&amp;""</f>
      </c>
      <c r="U831">
        <f>[1]资金台帐!U831&amp;""</f>
      </c>
      <c r="W831">
        <f>[1]资金台帐!W831&amp;""</f>
      </c>
      <c r="X831">
        <f>[1]资金台帐!X831&amp;""</f>
      </c>
      <c r="AB831">
        <f>[1]资金台帐!AB831</f>
        <v>0</v>
      </c>
      <c r="AC831">
        <f>[1]资金台帐!AC831</f>
        <v>0</v>
      </c>
      <c r="AD831">
        <f>[1]资金台帐!AD831</f>
        <v>0</v>
      </c>
      <c r="AJ831">
        <f>[1]资金台帐!AJ831</f>
        <v>0</v>
      </c>
      <c r="AK831">
        <f>[1]资金台帐!AK831</f>
        <v>0</v>
      </c>
      <c r="BA831" s="22">
        <f t="shared" si="0"/>
      </c>
    </row>
    <row r="832">
      <c r="B832">
        <f>[1]资金台帐!B832&amp;""</f>
      </c>
      <c r="H832">
        <f>[1]资金台帐!H832&amp;""</f>
      </c>
      <c r="J832">
        <f>[1]资金台帐!J832&amp;""</f>
      </c>
      <c r="N832">
        <f>[1]资金台帐!N832</f>
      </c>
      <c r="O832">
        <f>[1]资金台帐!O832&amp;""</f>
      </c>
      <c r="P832">
        <f>[1]资金台帐!P832&amp;""</f>
      </c>
      <c r="Q832">
        <f>[1]资金台帐!Q832&amp;""</f>
      </c>
      <c r="T832">
        <f>[1]资金台帐!T832&amp;""</f>
      </c>
      <c r="U832">
        <f>[1]资金台帐!U832&amp;""</f>
      </c>
      <c r="W832">
        <f>[1]资金台帐!W832&amp;""</f>
      </c>
      <c r="X832">
        <f>[1]资金台帐!X832&amp;""</f>
      </c>
      <c r="AB832">
        <f>[1]资金台帐!AB832</f>
        <v>0</v>
      </c>
      <c r="AC832">
        <f>[1]资金台帐!AC832</f>
        <v>0</v>
      </c>
      <c r="AD832">
        <f>[1]资金台帐!AD832</f>
        <v>0</v>
      </c>
      <c r="AJ832">
        <f>[1]资金台帐!AJ832</f>
        <v>0</v>
      </c>
      <c r="AK832">
        <f>[1]资金台帐!AK832</f>
        <v>0</v>
      </c>
      <c r="BA832" s="22">
        <f t="shared" si="0"/>
      </c>
    </row>
    <row r="833">
      <c r="B833">
        <f>[1]资金台帐!B833&amp;""</f>
      </c>
      <c r="H833">
        <f>[1]资金台帐!H833&amp;""</f>
      </c>
      <c r="J833">
        <f>[1]资金台帐!J833&amp;""</f>
      </c>
      <c r="N833">
        <f>[1]资金台帐!N833</f>
      </c>
      <c r="O833">
        <f>[1]资金台帐!O833&amp;""</f>
      </c>
      <c r="P833">
        <f>[1]资金台帐!P833&amp;""</f>
      </c>
      <c r="Q833">
        <f>[1]资金台帐!Q833&amp;""</f>
      </c>
      <c r="T833">
        <f>[1]资金台帐!T833&amp;""</f>
      </c>
      <c r="U833">
        <f>[1]资金台帐!U833&amp;""</f>
      </c>
      <c r="W833">
        <f>[1]资金台帐!W833&amp;""</f>
      </c>
      <c r="X833">
        <f>[1]资金台帐!X833&amp;""</f>
      </c>
      <c r="AB833">
        <f>[1]资金台帐!AB833</f>
        <v>0</v>
      </c>
      <c r="AC833">
        <f>[1]资金台帐!AC833</f>
        <v>0</v>
      </c>
      <c r="AD833">
        <f>[1]资金台帐!AD833</f>
        <v>0</v>
      </c>
      <c r="AJ833">
        <f>[1]资金台帐!AJ833</f>
        <v>0</v>
      </c>
      <c r="AK833">
        <f>[1]资金台帐!AK833</f>
        <v>0</v>
      </c>
      <c r="BA833" s="22">
        <f t="shared" si="0"/>
      </c>
    </row>
    <row r="834">
      <c r="B834">
        <f>[1]资金台帐!B834&amp;""</f>
      </c>
      <c r="H834">
        <f>[1]资金台帐!H834&amp;""</f>
      </c>
      <c r="J834">
        <f>[1]资金台帐!J834&amp;""</f>
      </c>
      <c r="N834">
        <f>[1]资金台帐!N834</f>
      </c>
      <c r="O834">
        <f>[1]资金台帐!O834&amp;""</f>
      </c>
      <c r="P834">
        <f>[1]资金台帐!P834&amp;""</f>
      </c>
      <c r="Q834">
        <f>[1]资金台帐!Q834&amp;""</f>
      </c>
      <c r="T834">
        <f>[1]资金台帐!T834&amp;""</f>
      </c>
      <c r="U834">
        <f>[1]资金台帐!U834&amp;""</f>
      </c>
      <c r="W834">
        <f>[1]资金台帐!W834&amp;""</f>
      </c>
      <c r="X834">
        <f>[1]资金台帐!X834&amp;""</f>
      </c>
      <c r="AB834">
        <f>[1]资金台帐!AB834</f>
        <v>0</v>
      </c>
      <c r="AC834">
        <f>[1]资金台帐!AC834</f>
        <v>0</v>
      </c>
      <c r="AD834">
        <f>[1]资金台帐!AD834</f>
        <v>0</v>
      </c>
      <c r="AJ834">
        <f>[1]资金台帐!AJ834</f>
        <v>0</v>
      </c>
      <c r="AK834">
        <f>[1]资金台帐!AK834</f>
        <v>0</v>
      </c>
      <c r="BA834" s="22">
        <f t="shared" si="0"/>
      </c>
    </row>
    <row r="835">
      <c r="B835">
        <f>[1]资金台帐!B835&amp;""</f>
      </c>
      <c r="H835">
        <f>[1]资金台帐!H835&amp;""</f>
      </c>
      <c r="J835">
        <f>[1]资金台帐!J835&amp;""</f>
      </c>
      <c r="N835">
        <f>[1]资金台帐!N835</f>
      </c>
      <c r="O835">
        <f>[1]资金台帐!O835&amp;""</f>
      </c>
      <c r="P835">
        <f>[1]资金台帐!P835&amp;""</f>
      </c>
      <c r="Q835">
        <f>[1]资金台帐!Q835&amp;""</f>
      </c>
      <c r="T835">
        <f>[1]资金台帐!T835&amp;""</f>
      </c>
      <c r="U835">
        <f>[1]资金台帐!U835&amp;""</f>
      </c>
      <c r="W835">
        <f>[1]资金台帐!W835&amp;""</f>
      </c>
      <c r="X835">
        <f>[1]资金台帐!X835&amp;""</f>
      </c>
      <c r="AB835">
        <f>[1]资金台帐!AB835</f>
        <v>0</v>
      </c>
      <c r="AC835">
        <f>[1]资金台帐!AC835</f>
        <v>0</v>
      </c>
      <c r="AD835">
        <f>[1]资金台帐!AD835</f>
        <v>0</v>
      </c>
      <c r="AJ835">
        <f>[1]资金台帐!AJ835</f>
        <v>0</v>
      </c>
      <c r="AK835">
        <f>[1]资金台帐!AK835</f>
        <v>0</v>
      </c>
      <c r="BA835" s="22">
        <f t="shared" si="0"/>
      </c>
    </row>
    <row r="836">
      <c r="B836">
        <f>[1]资金台帐!B836&amp;""</f>
      </c>
      <c r="H836">
        <f>[1]资金台帐!H836&amp;""</f>
      </c>
      <c r="J836">
        <f>[1]资金台帐!J836&amp;""</f>
      </c>
      <c r="N836">
        <f>[1]资金台帐!N836</f>
      </c>
      <c r="O836">
        <f>[1]资金台帐!O836&amp;""</f>
      </c>
      <c r="P836">
        <f>[1]资金台帐!P836&amp;""</f>
      </c>
      <c r="Q836">
        <f>[1]资金台帐!Q836&amp;""</f>
      </c>
      <c r="T836">
        <f>[1]资金台帐!T836&amp;""</f>
      </c>
      <c r="U836">
        <f>[1]资金台帐!U836&amp;""</f>
      </c>
      <c r="W836">
        <f>[1]资金台帐!W836&amp;""</f>
      </c>
      <c r="X836">
        <f>[1]资金台帐!X836&amp;""</f>
      </c>
      <c r="AB836">
        <f>[1]资金台帐!AB836</f>
        <v>0</v>
      </c>
      <c r="AC836">
        <f>[1]资金台帐!AC836</f>
        <v>0</v>
      </c>
      <c r="AD836">
        <f>[1]资金台帐!AD836</f>
        <v>0</v>
      </c>
      <c r="AJ836">
        <f>[1]资金台帐!AJ836</f>
        <v>0</v>
      </c>
      <c r="AK836">
        <f>[1]资金台帐!AK836</f>
        <v>0</v>
      </c>
      <c r="BA836" s="22">
        <f t="shared" si="0"/>
      </c>
    </row>
    <row r="837">
      <c r="B837">
        <f>[1]资金台帐!B837&amp;""</f>
      </c>
      <c r="H837">
        <f>[1]资金台帐!H837&amp;""</f>
      </c>
      <c r="J837">
        <f>[1]资金台帐!J837&amp;""</f>
      </c>
      <c r="N837">
        <f>[1]资金台帐!N837</f>
      </c>
      <c r="O837">
        <f>[1]资金台帐!O837&amp;""</f>
      </c>
      <c r="P837">
        <f>[1]资金台帐!P837&amp;""</f>
      </c>
      <c r="Q837">
        <f>[1]资金台帐!Q837&amp;""</f>
      </c>
      <c r="T837">
        <f>[1]资金台帐!T837&amp;""</f>
      </c>
      <c r="U837">
        <f>[1]资金台帐!U837&amp;""</f>
      </c>
      <c r="W837">
        <f>[1]资金台帐!W837&amp;""</f>
      </c>
      <c r="X837">
        <f>[1]资金台帐!X837&amp;""</f>
      </c>
      <c r="AB837">
        <f>[1]资金台帐!AB837</f>
        <v>0</v>
      </c>
      <c r="AC837">
        <f>[1]资金台帐!AC837</f>
        <v>0</v>
      </c>
      <c r="AD837">
        <f>[1]资金台帐!AD837</f>
        <v>0</v>
      </c>
      <c r="AJ837">
        <f>[1]资金台帐!AJ837</f>
        <v>0</v>
      </c>
      <c r="AK837">
        <f>[1]资金台帐!AK837</f>
        <v>0</v>
      </c>
      <c r="BA837" s="22">
        <f t="shared" si="0"/>
      </c>
    </row>
    <row r="838">
      <c r="B838">
        <f>[1]资金台帐!B838&amp;""</f>
      </c>
      <c r="H838">
        <f>[1]资金台帐!H838&amp;""</f>
      </c>
      <c r="J838">
        <f>[1]资金台帐!J838&amp;""</f>
      </c>
      <c r="N838">
        <f>[1]资金台帐!N838</f>
      </c>
      <c r="O838">
        <f>[1]资金台帐!O838&amp;""</f>
      </c>
      <c r="P838">
        <f>[1]资金台帐!P838&amp;""</f>
      </c>
      <c r="Q838">
        <f>[1]资金台帐!Q838&amp;""</f>
      </c>
      <c r="T838">
        <f>[1]资金台帐!T838&amp;""</f>
      </c>
      <c r="U838">
        <f>[1]资金台帐!U838&amp;""</f>
      </c>
      <c r="W838">
        <f>[1]资金台帐!W838&amp;""</f>
      </c>
      <c r="X838">
        <f>[1]资金台帐!X838&amp;""</f>
      </c>
      <c r="AB838">
        <f>[1]资金台帐!AB838</f>
        <v>0</v>
      </c>
      <c r="AC838">
        <f>[1]资金台帐!AC838</f>
        <v>0</v>
      </c>
      <c r="AD838">
        <f>[1]资金台帐!AD838</f>
        <v>0</v>
      </c>
      <c r="AJ838">
        <f>[1]资金台帐!AJ838</f>
        <v>0</v>
      </c>
      <c r="AK838">
        <f>[1]资金台帐!AK838</f>
        <v>0</v>
      </c>
      <c r="BA838" s="22">
        <f t="shared" si="0"/>
      </c>
    </row>
    <row r="839">
      <c r="B839">
        <f>[1]资金台帐!B839&amp;""</f>
      </c>
      <c r="H839">
        <f>[1]资金台帐!H839&amp;""</f>
      </c>
      <c r="J839">
        <f>[1]资金台帐!J839&amp;""</f>
      </c>
      <c r="N839">
        <f>[1]资金台帐!N839</f>
      </c>
      <c r="O839">
        <f>[1]资金台帐!O839&amp;""</f>
      </c>
      <c r="P839">
        <f>[1]资金台帐!P839&amp;""</f>
      </c>
      <c r="Q839">
        <f>[1]资金台帐!Q839&amp;""</f>
      </c>
      <c r="T839">
        <f>[1]资金台帐!T839&amp;""</f>
      </c>
      <c r="U839">
        <f>[1]资金台帐!U839&amp;""</f>
      </c>
      <c r="W839">
        <f>[1]资金台帐!W839&amp;""</f>
      </c>
      <c r="X839">
        <f>[1]资金台帐!X839&amp;""</f>
      </c>
      <c r="AB839">
        <f>[1]资金台帐!AB839</f>
        <v>0</v>
      </c>
      <c r="AC839">
        <f>[1]资金台帐!AC839</f>
        <v>0</v>
      </c>
      <c r="AD839">
        <f>[1]资金台帐!AD839</f>
        <v>0</v>
      </c>
      <c r="AJ839">
        <f>[1]资金台帐!AJ839</f>
        <v>0</v>
      </c>
      <c r="AK839">
        <f>[1]资金台帐!AK839</f>
        <v>0</v>
      </c>
      <c r="BA839" s="22">
        <f t="shared" si="0"/>
      </c>
    </row>
    <row r="840">
      <c r="B840">
        <f>[1]资金台帐!B840&amp;""</f>
      </c>
      <c r="H840">
        <f>[1]资金台帐!H840&amp;""</f>
      </c>
      <c r="J840">
        <f>[1]资金台帐!J840&amp;""</f>
      </c>
      <c r="N840">
        <f>[1]资金台帐!N840</f>
      </c>
      <c r="O840">
        <f>[1]资金台帐!O840&amp;""</f>
      </c>
      <c r="P840">
        <f>[1]资金台帐!P840&amp;""</f>
      </c>
      <c r="Q840">
        <f>[1]资金台帐!Q840&amp;""</f>
      </c>
      <c r="T840">
        <f>[1]资金台帐!T840&amp;""</f>
      </c>
      <c r="U840">
        <f>[1]资金台帐!U840&amp;""</f>
      </c>
      <c r="W840">
        <f>[1]资金台帐!W840&amp;""</f>
      </c>
      <c r="X840">
        <f>[1]资金台帐!X840&amp;""</f>
      </c>
      <c r="AB840">
        <f>[1]资金台帐!AB840</f>
        <v>0</v>
      </c>
      <c r="AC840">
        <f>[1]资金台帐!AC840</f>
        <v>0</v>
      </c>
      <c r="AD840">
        <f>[1]资金台帐!AD840</f>
        <v>0</v>
      </c>
      <c r="AJ840">
        <f>[1]资金台帐!AJ840</f>
        <v>0</v>
      </c>
      <c r="AK840">
        <f>[1]资金台帐!AK840</f>
        <v>0</v>
      </c>
      <c r="BA840" s="22">
        <f t="shared" si="0"/>
      </c>
    </row>
    <row r="841">
      <c r="B841">
        <f>[1]资金台帐!B841&amp;""</f>
      </c>
      <c r="H841">
        <f>[1]资金台帐!H841&amp;""</f>
      </c>
      <c r="J841">
        <f>[1]资金台帐!J841&amp;""</f>
      </c>
      <c r="N841">
        <f>[1]资金台帐!N841</f>
      </c>
      <c r="O841">
        <f>[1]资金台帐!O841&amp;""</f>
      </c>
      <c r="P841">
        <f>[1]资金台帐!P841&amp;""</f>
      </c>
      <c r="Q841">
        <f>[1]资金台帐!Q841&amp;""</f>
      </c>
      <c r="T841">
        <f>[1]资金台帐!T841&amp;""</f>
      </c>
      <c r="U841">
        <f>[1]资金台帐!U841&amp;""</f>
      </c>
      <c r="W841">
        <f>[1]资金台帐!W841&amp;""</f>
      </c>
      <c r="X841">
        <f>[1]资金台帐!X841&amp;""</f>
      </c>
      <c r="AB841">
        <f>[1]资金台帐!AB841</f>
        <v>0</v>
      </c>
      <c r="AC841">
        <f>[1]资金台帐!AC841</f>
        <v>0</v>
      </c>
      <c r="AD841">
        <f>[1]资金台帐!AD841</f>
        <v>0</v>
      </c>
      <c r="AJ841">
        <f>[1]资金台帐!AJ841</f>
        <v>0</v>
      </c>
      <c r="AK841">
        <f>[1]资金台帐!AK841</f>
        <v>0</v>
      </c>
      <c r="BA841" s="22">
        <f t="shared" si="0"/>
      </c>
    </row>
    <row r="842">
      <c r="B842">
        <f>[1]资金台帐!B842&amp;""</f>
      </c>
      <c r="H842">
        <f>[1]资金台帐!H842&amp;""</f>
      </c>
      <c r="J842">
        <f>[1]资金台帐!J842&amp;""</f>
      </c>
      <c r="N842">
        <f>[1]资金台帐!N842</f>
      </c>
      <c r="O842">
        <f>[1]资金台帐!O842&amp;""</f>
      </c>
      <c r="P842">
        <f>[1]资金台帐!P842&amp;""</f>
      </c>
      <c r="Q842">
        <f>[1]资金台帐!Q842&amp;""</f>
      </c>
      <c r="T842">
        <f>[1]资金台帐!T842&amp;""</f>
      </c>
      <c r="U842">
        <f>[1]资金台帐!U842&amp;""</f>
      </c>
      <c r="W842">
        <f>[1]资金台帐!W842&amp;""</f>
      </c>
      <c r="X842">
        <f>[1]资金台帐!X842&amp;""</f>
      </c>
      <c r="AB842">
        <f>[1]资金台帐!AB842</f>
        <v>0</v>
      </c>
      <c r="AC842">
        <f>[1]资金台帐!AC842</f>
        <v>0</v>
      </c>
      <c r="AD842">
        <f>[1]资金台帐!AD842</f>
        <v>0</v>
      </c>
      <c r="AJ842">
        <f>[1]资金台帐!AJ842</f>
        <v>0</v>
      </c>
      <c r="AK842">
        <f>[1]资金台帐!AK842</f>
        <v>0</v>
      </c>
      <c r="BA842" s="22">
        <f t="shared" si="0"/>
      </c>
    </row>
    <row r="843">
      <c r="B843">
        <f>[1]资金台帐!B843&amp;""</f>
      </c>
      <c r="H843">
        <f>[1]资金台帐!H843&amp;""</f>
      </c>
      <c r="J843">
        <f>[1]资金台帐!J843&amp;""</f>
      </c>
      <c r="N843">
        <f>[1]资金台帐!N843</f>
      </c>
      <c r="O843">
        <f>[1]资金台帐!O843&amp;""</f>
      </c>
      <c r="P843">
        <f>[1]资金台帐!P843&amp;""</f>
      </c>
      <c r="Q843">
        <f>[1]资金台帐!Q843&amp;""</f>
      </c>
      <c r="T843">
        <f>[1]资金台帐!T843&amp;""</f>
      </c>
      <c r="U843">
        <f>[1]资金台帐!U843&amp;""</f>
      </c>
      <c r="W843">
        <f>[1]资金台帐!W843&amp;""</f>
      </c>
      <c r="X843">
        <f>[1]资金台帐!X843&amp;""</f>
      </c>
      <c r="AB843">
        <f>[1]资金台帐!AB843</f>
        <v>0</v>
      </c>
      <c r="AC843">
        <f>[1]资金台帐!AC843</f>
        <v>0</v>
      </c>
      <c r="AD843">
        <f>[1]资金台帐!AD843</f>
        <v>0</v>
      </c>
      <c r="AJ843">
        <f>[1]资金台帐!AJ843</f>
        <v>0</v>
      </c>
      <c r="AK843">
        <f>[1]资金台帐!AK843</f>
        <v>0</v>
      </c>
      <c r="BA843" s="22">
        <f t="shared" si="0"/>
      </c>
    </row>
    <row r="844">
      <c r="B844">
        <f>[1]资金台帐!B844&amp;""</f>
      </c>
      <c r="H844">
        <f>[1]资金台帐!H844&amp;""</f>
      </c>
      <c r="J844">
        <f>[1]资金台帐!J844&amp;""</f>
      </c>
      <c r="N844">
        <f>[1]资金台帐!N844</f>
      </c>
      <c r="O844">
        <f>[1]资金台帐!O844&amp;""</f>
      </c>
      <c r="P844">
        <f>[1]资金台帐!P844&amp;""</f>
      </c>
      <c r="Q844">
        <f>[1]资金台帐!Q844&amp;""</f>
      </c>
      <c r="T844">
        <f>[1]资金台帐!T844&amp;""</f>
      </c>
      <c r="U844">
        <f>[1]资金台帐!U844&amp;""</f>
      </c>
      <c r="W844">
        <f>[1]资金台帐!W844&amp;""</f>
      </c>
      <c r="X844">
        <f>[1]资金台帐!X844&amp;""</f>
      </c>
      <c r="AB844">
        <f>[1]资金台帐!AB844</f>
        <v>0</v>
      </c>
      <c r="AC844">
        <f>[1]资金台帐!AC844</f>
        <v>0</v>
      </c>
      <c r="AD844">
        <f>[1]资金台帐!AD844</f>
        <v>0</v>
      </c>
      <c r="AJ844">
        <f>[1]资金台帐!AJ844</f>
        <v>0</v>
      </c>
      <c r="AK844">
        <f>[1]资金台帐!AK844</f>
        <v>0</v>
      </c>
      <c r="BA844" s="22">
        <f t="shared" si="0"/>
      </c>
    </row>
    <row r="845">
      <c r="B845">
        <f>[1]资金台帐!B845&amp;""</f>
      </c>
      <c r="H845">
        <f>[1]资金台帐!H845&amp;""</f>
      </c>
      <c r="J845">
        <f>[1]资金台帐!J845&amp;""</f>
      </c>
      <c r="N845">
        <f>[1]资金台帐!N845</f>
      </c>
      <c r="O845">
        <f>[1]资金台帐!O845&amp;""</f>
      </c>
      <c r="P845">
        <f>[1]资金台帐!P845&amp;""</f>
      </c>
      <c r="Q845">
        <f>[1]资金台帐!Q845&amp;""</f>
      </c>
      <c r="T845">
        <f>[1]资金台帐!T845&amp;""</f>
      </c>
      <c r="U845">
        <f>[1]资金台帐!U845&amp;""</f>
      </c>
      <c r="W845">
        <f>[1]资金台帐!W845&amp;""</f>
      </c>
      <c r="X845">
        <f>[1]资金台帐!X845&amp;""</f>
      </c>
      <c r="AB845">
        <f>[1]资金台帐!AB845</f>
        <v>0</v>
      </c>
      <c r="AC845">
        <f>[1]资金台帐!AC845</f>
        <v>0</v>
      </c>
      <c r="AD845">
        <f>[1]资金台帐!AD845</f>
        <v>0</v>
      </c>
      <c r="AJ845">
        <f>[1]资金台帐!AJ845</f>
        <v>0</v>
      </c>
      <c r="AK845">
        <f>[1]资金台帐!AK845</f>
        <v>0</v>
      </c>
      <c r="BA845" s="22">
        <f t="shared" si="0"/>
      </c>
    </row>
    <row r="846">
      <c r="B846">
        <f>[1]资金台帐!B846&amp;""</f>
      </c>
      <c r="H846">
        <f>[1]资金台帐!H846&amp;""</f>
      </c>
      <c r="J846">
        <f>[1]资金台帐!J846&amp;""</f>
      </c>
      <c r="N846">
        <f>[1]资金台帐!N846</f>
      </c>
      <c r="O846">
        <f>[1]资金台帐!O846&amp;""</f>
      </c>
      <c r="P846">
        <f>[1]资金台帐!P846&amp;""</f>
      </c>
      <c r="Q846">
        <f>[1]资金台帐!Q846&amp;""</f>
      </c>
      <c r="T846">
        <f>[1]资金台帐!T846&amp;""</f>
      </c>
      <c r="U846">
        <f>[1]资金台帐!U846&amp;""</f>
      </c>
      <c r="W846">
        <f>[1]资金台帐!W846&amp;""</f>
      </c>
      <c r="X846">
        <f>[1]资金台帐!X846&amp;""</f>
      </c>
      <c r="AB846">
        <f>[1]资金台帐!AB846</f>
        <v>0</v>
      </c>
      <c r="AC846">
        <f>[1]资金台帐!AC846</f>
        <v>0</v>
      </c>
      <c r="AD846">
        <f>[1]资金台帐!AD846</f>
        <v>0</v>
      </c>
      <c r="AJ846">
        <f>[1]资金台帐!AJ846</f>
        <v>0</v>
      </c>
      <c r="AK846">
        <f>[1]资金台帐!AK846</f>
        <v>0</v>
      </c>
      <c r="BA846" s="22">
        <f t="shared" si="0"/>
      </c>
    </row>
    <row r="847">
      <c r="B847">
        <f>[1]资金台帐!B847&amp;""</f>
      </c>
      <c r="H847">
        <f>[1]资金台帐!H847&amp;""</f>
      </c>
      <c r="J847">
        <f>[1]资金台帐!J847&amp;""</f>
      </c>
      <c r="N847">
        <f>[1]资金台帐!N847</f>
      </c>
      <c r="O847">
        <f>[1]资金台帐!O847&amp;""</f>
      </c>
      <c r="P847">
        <f>[1]资金台帐!P847&amp;""</f>
      </c>
      <c r="Q847">
        <f>[1]资金台帐!Q847&amp;""</f>
      </c>
      <c r="T847">
        <f>[1]资金台帐!T847&amp;""</f>
      </c>
      <c r="U847">
        <f>[1]资金台帐!U847&amp;""</f>
      </c>
      <c r="W847">
        <f>[1]资金台帐!W847&amp;""</f>
      </c>
      <c r="X847">
        <f>[1]资金台帐!X847&amp;""</f>
      </c>
      <c r="AB847">
        <f>[1]资金台帐!AB847</f>
        <v>0</v>
      </c>
      <c r="AC847">
        <f>[1]资金台帐!AC847</f>
        <v>0</v>
      </c>
      <c r="AD847">
        <f>[1]资金台帐!AD847</f>
        <v>0</v>
      </c>
      <c r="AJ847">
        <f>[1]资金台帐!AJ847</f>
        <v>0</v>
      </c>
      <c r="AK847">
        <f>[1]资金台帐!AK847</f>
        <v>0</v>
      </c>
      <c r="BA847" s="22">
        <f t="shared" si="0"/>
      </c>
    </row>
    <row r="848">
      <c r="B848">
        <f>[1]资金台帐!B848&amp;""</f>
      </c>
      <c r="H848">
        <f>[1]资金台帐!H848&amp;""</f>
      </c>
      <c r="J848">
        <f>[1]资金台帐!J848&amp;""</f>
      </c>
      <c r="N848">
        <f>[1]资金台帐!N848</f>
      </c>
      <c r="O848">
        <f>[1]资金台帐!O848&amp;""</f>
      </c>
      <c r="P848">
        <f>[1]资金台帐!P848&amp;""</f>
      </c>
      <c r="Q848">
        <f>[1]资金台帐!Q848&amp;""</f>
      </c>
      <c r="T848">
        <f>[1]资金台帐!T848&amp;""</f>
      </c>
      <c r="U848">
        <f>[1]资金台帐!U848&amp;""</f>
      </c>
      <c r="W848">
        <f>[1]资金台帐!W848&amp;""</f>
      </c>
      <c r="X848">
        <f>[1]资金台帐!X848&amp;""</f>
      </c>
      <c r="AB848">
        <f>[1]资金台帐!AB848</f>
        <v>0</v>
      </c>
      <c r="AC848">
        <f>[1]资金台帐!AC848</f>
        <v>0</v>
      </c>
      <c r="AD848">
        <f>[1]资金台帐!AD848</f>
        <v>0</v>
      </c>
      <c r="AJ848">
        <f>[1]资金台帐!AJ848</f>
        <v>0</v>
      </c>
      <c r="AK848">
        <f>[1]资金台帐!AK848</f>
        <v>0</v>
      </c>
      <c r="BA848" s="22">
        <f t="shared" si="0"/>
      </c>
    </row>
    <row r="849">
      <c r="B849">
        <f>[1]资金台帐!B849&amp;""</f>
      </c>
      <c r="H849">
        <f>[1]资金台帐!H849&amp;""</f>
      </c>
      <c r="J849">
        <f>[1]资金台帐!J849&amp;""</f>
      </c>
      <c r="N849">
        <f>[1]资金台帐!N849</f>
      </c>
      <c r="O849">
        <f>[1]资金台帐!O849&amp;""</f>
      </c>
      <c r="P849">
        <f>[1]资金台帐!P849&amp;""</f>
      </c>
      <c r="Q849">
        <f>[1]资金台帐!Q849&amp;""</f>
      </c>
      <c r="T849">
        <f>[1]资金台帐!T849&amp;""</f>
      </c>
      <c r="U849">
        <f>[1]资金台帐!U849&amp;""</f>
      </c>
      <c r="W849">
        <f>[1]资金台帐!W849&amp;""</f>
      </c>
      <c r="X849">
        <f>[1]资金台帐!X849&amp;""</f>
      </c>
      <c r="AB849">
        <f>[1]资金台帐!AB849</f>
        <v>0</v>
      </c>
      <c r="AC849">
        <f>[1]资金台帐!AC849</f>
        <v>0</v>
      </c>
      <c r="AD849">
        <f>[1]资金台帐!AD849</f>
        <v>0</v>
      </c>
      <c r="AJ849">
        <f>[1]资金台帐!AJ849</f>
        <v>0</v>
      </c>
      <c r="AK849">
        <f>[1]资金台帐!AK849</f>
        <v>0</v>
      </c>
      <c r="BA849" s="22">
        <f t="shared" si="0"/>
      </c>
    </row>
    <row r="850">
      <c r="B850">
        <f>[1]资金台帐!B850&amp;""</f>
      </c>
      <c r="H850">
        <f>[1]资金台帐!H850&amp;""</f>
      </c>
      <c r="J850">
        <f>[1]资金台帐!J850&amp;""</f>
      </c>
      <c r="N850">
        <f>[1]资金台帐!N850</f>
      </c>
      <c r="O850">
        <f>[1]资金台帐!O850&amp;""</f>
      </c>
      <c r="P850">
        <f>[1]资金台帐!P850&amp;""</f>
      </c>
      <c r="Q850">
        <f>[1]资金台帐!Q850&amp;""</f>
      </c>
      <c r="T850">
        <f>[1]资金台帐!T850&amp;""</f>
      </c>
      <c r="U850">
        <f>[1]资金台帐!U850&amp;""</f>
      </c>
      <c r="W850">
        <f>[1]资金台帐!W850&amp;""</f>
      </c>
      <c r="X850">
        <f>[1]资金台帐!X850&amp;""</f>
      </c>
      <c r="AB850">
        <f>[1]资金台帐!AB850</f>
        <v>0</v>
      </c>
      <c r="AC850">
        <f>[1]资金台帐!AC850</f>
        <v>0</v>
      </c>
      <c r="AD850">
        <f>[1]资金台帐!AD850</f>
        <v>0</v>
      </c>
      <c r="AJ850">
        <f>[1]资金台帐!AJ850</f>
        <v>0</v>
      </c>
      <c r="AK850">
        <f>[1]资金台帐!AK850</f>
        <v>0</v>
      </c>
      <c r="BA850" s="22">
        <f t="shared" si="0"/>
      </c>
    </row>
    <row r="851">
      <c r="B851">
        <f>[1]资金台帐!B851&amp;""</f>
      </c>
      <c r="H851">
        <f>[1]资金台帐!H851&amp;""</f>
      </c>
      <c r="J851">
        <f>[1]资金台帐!J851&amp;""</f>
      </c>
      <c r="N851">
        <f>[1]资金台帐!N851</f>
      </c>
      <c r="O851">
        <f>[1]资金台帐!O851&amp;""</f>
      </c>
      <c r="P851">
        <f>[1]资金台帐!P851&amp;""</f>
      </c>
      <c r="Q851">
        <f>[1]资金台帐!Q851&amp;""</f>
      </c>
      <c r="T851">
        <f>[1]资金台帐!T851&amp;""</f>
      </c>
      <c r="U851">
        <f>[1]资金台帐!U851&amp;""</f>
      </c>
      <c r="W851">
        <f>[1]资金台帐!W851&amp;""</f>
      </c>
      <c r="X851">
        <f>[1]资金台帐!X851&amp;""</f>
      </c>
      <c r="AB851">
        <f>[1]资金台帐!AB851</f>
        <v>0</v>
      </c>
      <c r="AC851">
        <f>[1]资金台帐!AC851</f>
        <v>0</v>
      </c>
      <c r="AD851">
        <f>[1]资金台帐!AD851</f>
        <v>0</v>
      </c>
      <c r="AJ851">
        <f>[1]资金台帐!AJ851</f>
        <v>0</v>
      </c>
      <c r="AK851">
        <f>[1]资金台帐!AK851</f>
        <v>0</v>
      </c>
      <c r="BA851" s="22">
        <f t="shared" si="0"/>
      </c>
    </row>
    <row r="852">
      <c r="B852">
        <f>[1]资金台帐!B852&amp;""</f>
      </c>
      <c r="H852">
        <f>[1]资金台帐!H852&amp;""</f>
      </c>
      <c r="J852">
        <f>[1]资金台帐!J852&amp;""</f>
      </c>
      <c r="N852">
        <f>[1]资金台帐!N852</f>
      </c>
      <c r="O852">
        <f>[1]资金台帐!O852&amp;""</f>
      </c>
      <c r="P852">
        <f>[1]资金台帐!P852&amp;""</f>
      </c>
      <c r="Q852">
        <f>[1]资金台帐!Q852&amp;""</f>
      </c>
      <c r="T852">
        <f>[1]资金台帐!T852&amp;""</f>
      </c>
      <c r="U852">
        <f>[1]资金台帐!U852&amp;""</f>
      </c>
      <c r="W852">
        <f>[1]资金台帐!W852&amp;""</f>
      </c>
      <c r="X852">
        <f>[1]资金台帐!X852&amp;""</f>
      </c>
      <c r="AB852">
        <f>[1]资金台帐!AB852</f>
        <v>0</v>
      </c>
      <c r="AC852">
        <f>[1]资金台帐!AC852</f>
        <v>0</v>
      </c>
      <c r="AD852">
        <f>[1]资金台帐!AD852</f>
        <v>0</v>
      </c>
      <c r="AJ852">
        <f>[1]资金台帐!AJ852</f>
        <v>0</v>
      </c>
      <c r="AK852">
        <f>[1]资金台帐!AK852</f>
        <v>0</v>
      </c>
      <c r="BA852" s="22">
        <f t="shared" si="0"/>
      </c>
    </row>
    <row r="853">
      <c r="B853">
        <f>[1]资金台帐!B853&amp;""</f>
      </c>
      <c r="H853">
        <f>[1]资金台帐!H853&amp;""</f>
      </c>
      <c r="J853">
        <f>[1]资金台帐!J853&amp;""</f>
      </c>
      <c r="N853">
        <f>[1]资金台帐!N853</f>
      </c>
      <c r="O853">
        <f>[1]资金台帐!O853&amp;""</f>
      </c>
      <c r="P853">
        <f>[1]资金台帐!P853&amp;""</f>
      </c>
      <c r="Q853">
        <f>[1]资金台帐!Q853&amp;""</f>
      </c>
      <c r="T853">
        <f>[1]资金台帐!T853&amp;""</f>
      </c>
      <c r="U853">
        <f>[1]资金台帐!U853&amp;""</f>
      </c>
      <c r="W853">
        <f>[1]资金台帐!W853&amp;""</f>
      </c>
      <c r="X853">
        <f>[1]资金台帐!X853&amp;""</f>
      </c>
      <c r="AB853">
        <f>[1]资金台帐!AB853</f>
        <v>0</v>
      </c>
      <c r="AC853">
        <f>[1]资金台帐!AC853</f>
        <v>0</v>
      </c>
      <c r="AD853">
        <f>[1]资金台帐!AD853</f>
        <v>0</v>
      </c>
      <c r="AJ853">
        <f>[1]资金台帐!AJ853</f>
        <v>0</v>
      </c>
      <c r="AK853">
        <f>[1]资金台帐!AK853</f>
        <v>0</v>
      </c>
      <c r="BA853" s="22">
        <f t="shared" si="0"/>
      </c>
    </row>
    <row r="854">
      <c r="B854">
        <f>[1]资金台帐!B854&amp;""</f>
      </c>
      <c r="H854">
        <f>[1]资金台帐!H854&amp;""</f>
      </c>
      <c r="J854">
        <f>[1]资金台帐!J854&amp;""</f>
      </c>
      <c r="N854">
        <f>[1]资金台帐!N854</f>
      </c>
      <c r="O854">
        <f>[1]资金台帐!O854&amp;""</f>
      </c>
      <c r="P854">
        <f>[1]资金台帐!P854&amp;""</f>
      </c>
      <c r="Q854">
        <f>[1]资金台帐!Q854&amp;""</f>
      </c>
      <c r="T854">
        <f>[1]资金台帐!T854&amp;""</f>
      </c>
      <c r="U854">
        <f>[1]资金台帐!U854&amp;""</f>
      </c>
      <c r="W854">
        <f>[1]资金台帐!W854&amp;""</f>
      </c>
      <c r="X854">
        <f>[1]资金台帐!X854&amp;""</f>
      </c>
      <c r="AB854">
        <f>[1]资金台帐!AB854</f>
        <v>0</v>
      </c>
      <c r="AC854">
        <f>[1]资金台帐!AC854</f>
        <v>0</v>
      </c>
      <c r="AD854">
        <f>[1]资金台帐!AD854</f>
        <v>0</v>
      </c>
      <c r="AJ854">
        <f>[1]资金台帐!AJ854</f>
        <v>0</v>
      </c>
      <c r="AK854">
        <f>[1]资金台帐!AK854</f>
        <v>0</v>
      </c>
      <c r="BA854" s="22">
        <f t="shared" si="0"/>
      </c>
    </row>
    <row r="855">
      <c r="B855">
        <f>[1]资金台帐!B855&amp;""</f>
      </c>
      <c r="H855">
        <f>[1]资金台帐!H855&amp;""</f>
      </c>
      <c r="J855">
        <f>[1]资金台帐!J855&amp;""</f>
      </c>
      <c r="N855">
        <f>[1]资金台帐!N855</f>
      </c>
      <c r="O855">
        <f>[1]资金台帐!O855&amp;""</f>
      </c>
      <c r="P855">
        <f>[1]资金台帐!P855&amp;""</f>
      </c>
      <c r="Q855">
        <f>[1]资金台帐!Q855&amp;""</f>
      </c>
      <c r="T855">
        <f>[1]资金台帐!T855&amp;""</f>
      </c>
      <c r="U855">
        <f>[1]资金台帐!U855&amp;""</f>
      </c>
      <c r="W855">
        <f>[1]资金台帐!W855&amp;""</f>
      </c>
      <c r="X855">
        <f>[1]资金台帐!X855&amp;""</f>
      </c>
      <c r="AB855">
        <f>[1]资金台帐!AB855</f>
        <v>0</v>
      </c>
      <c r="AC855">
        <f>[1]资金台帐!AC855</f>
        <v>0</v>
      </c>
      <c r="AD855">
        <f>[1]资金台帐!AD855</f>
        <v>0</v>
      </c>
      <c r="AJ855">
        <f>[1]资金台帐!AJ855</f>
        <v>0</v>
      </c>
      <c r="AK855">
        <f>[1]资金台帐!AK855</f>
        <v>0</v>
      </c>
      <c r="BA855" s="22">
        <f t="shared" si="0"/>
      </c>
    </row>
    <row r="856">
      <c r="B856">
        <f>[1]资金台帐!B856&amp;""</f>
      </c>
      <c r="H856">
        <f>[1]资金台帐!H856&amp;""</f>
      </c>
      <c r="J856">
        <f>[1]资金台帐!J856&amp;""</f>
      </c>
      <c r="N856">
        <f>[1]资金台帐!N856</f>
      </c>
      <c r="O856">
        <f>[1]资金台帐!O856&amp;""</f>
      </c>
      <c r="P856">
        <f>[1]资金台帐!P856&amp;""</f>
      </c>
      <c r="Q856">
        <f>[1]资金台帐!Q856&amp;""</f>
      </c>
      <c r="T856">
        <f>[1]资金台帐!T856&amp;""</f>
      </c>
      <c r="U856">
        <f>[1]资金台帐!U856&amp;""</f>
      </c>
      <c r="W856">
        <f>[1]资金台帐!W856&amp;""</f>
      </c>
      <c r="X856">
        <f>[1]资金台帐!X856&amp;""</f>
      </c>
      <c r="AB856">
        <f>[1]资金台帐!AB856</f>
        <v>0</v>
      </c>
      <c r="AC856">
        <f>[1]资金台帐!AC856</f>
        <v>0</v>
      </c>
      <c r="AD856">
        <f>[1]资金台帐!AD856</f>
        <v>0</v>
      </c>
      <c r="AJ856">
        <f>[1]资金台帐!AJ856</f>
        <v>0</v>
      </c>
      <c r="AK856">
        <f>[1]资金台帐!AK856</f>
        <v>0</v>
      </c>
      <c r="BA856" s="22">
        <f t="shared" si="0"/>
      </c>
    </row>
    <row r="857">
      <c r="B857">
        <f>[1]资金台帐!B857&amp;""</f>
      </c>
      <c r="H857">
        <f>[1]资金台帐!H857&amp;""</f>
      </c>
      <c r="J857">
        <f>[1]资金台帐!J857&amp;""</f>
      </c>
      <c r="N857">
        <f>[1]资金台帐!N857</f>
      </c>
      <c r="O857">
        <f>[1]资金台帐!O857&amp;""</f>
      </c>
      <c r="P857">
        <f>[1]资金台帐!P857&amp;""</f>
      </c>
      <c r="Q857">
        <f>[1]资金台帐!Q857&amp;""</f>
      </c>
      <c r="T857">
        <f>[1]资金台帐!T857&amp;""</f>
      </c>
      <c r="U857">
        <f>[1]资金台帐!U857&amp;""</f>
      </c>
      <c r="W857">
        <f>[1]资金台帐!W857&amp;""</f>
      </c>
      <c r="X857">
        <f>[1]资金台帐!X857&amp;""</f>
      </c>
      <c r="AB857">
        <f>[1]资金台帐!AB857</f>
        <v>0</v>
      </c>
      <c r="AC857">
        <f>[1]资金台帐!AC857</f>
        <v>0</v>
      </c>
      <c r="AD857">
        <f>[1]资金台帐!AD857</f>
        <v>0</v>
      </c>
      <c r="AJ857">
        <f>[1]资金台帐!AJ857</f>
        <v>0</v>
      </c>
      <c r="AK857">
        <f>[1]资金台帐!AK857</f>
        <v>0</v>
      </c>
      <c r="BA857" s="22">
        <f t="shared" si="0"/>
      </c>
    </row>
    <row r="858">
      <c r="B858">
        <f>[1]资金台帐!B858&amp;""</f>
      </c>
      <c r="H858">
        <f>[1]资金台帐!H858&amp;""</f>
      </c>
      <c r="J858">
        <f>[1]资金台帐!J858&amp;""</f>
      </c>
      <c r="N858">
        <f>[1]资金台帐!N858</f>
      </c>
      <c r="O858">
        <f>[1]资金台帐!O858&amp;""</f>
      </c>
      <c r="P858">
        <f>[1]资金台帐!P858&amp;""</f>
      </c>
      <c r="Q858">
        <f>[1]资金台帐!Q858&amp;""</f>
      </c>
      <c r="T858">
        <f>[1]资金台帐!T858&amp;""</f>
      </c>
      <c r="U858">
        <f>[1]资金台帐!U858&amp;""</f>
      </c>
      <c r="W858">
        <f>[1]资金台帐!W858&amp;""</f>
      </c>
      <c r="X858">
        <f>[1]资金台帐!X858&amp;""</f>
      </c>
      <c r="AB858">
        <f>[1]资金台帐!AB858</f>
        <v>0</v>
      </c>
      <c r="AC858">
        <f>[1]资金台帐!AC858</f>
        <v>0</v>
      </c>
      <c r="AD858">
        <f>[1]资金台帐!AD858</f>
        <v>0</v>
      </c>
      <c r="AJ858">
        <f>[1]资金台帐!AJ858</f>
        <v>0</v>
      </c>
      <c r="AK858">
        <f>[1]资金台帐!AK858</f>
        <v>0</v>
      </c>
      <c r="BA858" s="22">
        <f t="shared" si="0"/>
      </c>
    </row>
    <row r="859">
      <c r="B859">
        <f>[1]资金台帐!B859&amp;""</f>
      </c>
      <c r="H859">
        <f>[1]资金台帐!H859&amp;""</f>
      </c>
      <c r="J859">
        <f>[1]资金台帐!J859&amp;""</f>
      </c>
      <c r="N859">
        <f>[1]资金台帐!N859</f>
      </c>
      <c r="O859">
        <f>[1]资金台帐!O859&amp;""</f>
      </c>
      <c r="P859">
        <f>[1]资金台帐!P859&amp;""</f>
      </c>
      <c r="Q859">
        <f>[1]资金台帐!Q859&amp;""</f>
      </c>
      <c r="T859">
        <f>[1]资金台帐!T859&amp;""</f>
      </c>
      <c r="U859">
        <f>[1]资金台帐!U859&amp;""</f>
      </c>
      <c r="W859">
        <f>[1]资金台帐!W859&amp;""</f>
      </c>
      <c r="X859">
        <f>[1]资金台帐!X859&amp;""</f>
      </c>
      <c r="AB859">
        <f>[1]资金台帐!AB859</f>
        <v>0</v>
      </c>
      <c r="AC859">
        <f>[1]资金台帐!AC859</f>
        <v>0</v>
      </c>
      <c r="AD859">
        <f>[1]资金台帐!AD859</f>
        <v>0</v>
      </c>
      <c r="AJ859">
        <f>[1]资金台帐!AJ859</f>
        <v>0</v>
      </c>
      <c r="AK859">
        <f>[1]资金台帐!AK859</f>
        <v>0</v>
      </c>
      <c r="BA859" s="22">
        <f t="shared" si="0"/>
      </c>
    </row>
    <row r="860">
      <c r="B860">
        <f>[1]资金台帐!B860&amp;""</f>
      </c>
      <c r="H860">
        <f>[1]资金台帐!H860&amp;""</f>
      </c>
      <c r="J860">
        <f>[1]资金台帐!J860&amp;""</f>
      </c>
      <c r="N860">
        <f>[1]资金台帐!N860</f>
      </c>
      <c r="O860">
        <f>[1]资金台帐!O860&amp;""</f>
      </c>
      <c r="P860">
        <f>[1]资金台帐!P860&amp;""</f>
      </c>
      <c r="Q860">
        <f>[1]资金台帐!Q860&amp;""</f>
      </c>
      <c r="T860">
        <f>[1]资金台帐!T860&amp;""</f>
      </c>
      <c r="U860">
        <f>[1]资金台帐!U860&amp;""</f>
      </c>
      <c r="W860">
        <f>[1]资金台帐!W860&amp;""</f>
      </c>
      <c r="X860">
        <f>[1]资金台帐!X860&amp;""</f>
      </c>
      <c r="AB860">
        <f>[1]资金台帐!AB860</f>
        <v>0</v>
      </c>
      <c r="AC860">
        <f>[1]资金台帐!AC860</f>
        <v>0</v>
      </c>
      <c r="AD860">
        <f>[1]资金台帐!AD860</f>
        <v>0</v>
      </c>
      <c r="AJ860">
        <f>[1]资金台帐!AJ860</f>
        <v>0</v>
      </c>
      <c r="AK860">
        <f>[1]资金台帐!AK860</f>
        <v>0</v>
      </c>
      <c r="BA860" s="22">
        <f t="shared" si="0"/>
      </c>
    </row>
    <row r="861">
      <c r="B861">
        <f>[1]资金台帐!B861&amp;""</f>
      </c>
      <c r="H861">
        <f>[1]资金台帐!H861&amp;""</f>
      </c>
      <c r="J861">
        <f>[1]资金台帐!J861&amp;""</f>
      </c>
      <c r="N861">
        <f>[1]资金台帐!N861</f>
      </c>
      <c r="O861">
        <f>[1]资金台帐!O861&amp;""</f>
      </c>
      <c r="P861">
        <f>[1]资金台帐!P861&amp;""</f>
      </c>
      <c r="Q861">
        <f>[1]资金台帐!Q861&amp;""</f>
      </c>
      <c r="T861">
        <f>[1]资金台帐!T861&amp;""</f>
      </c>
      <c r="U861">
        <f>[1]资金台帐!U861&amp;""</f>
      </c>
      <c r="W861">
        <f>[1]资金台帐!W861&amp;""</f>
      </c>
      <c r="X861">
        <f>[1]资金台帐!X861&amp;""</f>
      </c>
      <c r="AB861">
        <f>[1]资金台帐!AB861</f>
        <v>0</v>
      </c>
      <c r="AC861">
        <f>[1]资金台帐!AC861</f>
        <v>0</v>
      </c>
      <c r="AD861">
        <f>[1]资金台帐!AD861</f>
        <v>0</v>
      </c>
      <c r="AJ861">
        <f>[1]资金台帐!AJ861</f>
        <v>0</v>
      </c>
      <c r="AK861">
        <f>[1]资金台帐!AK861</f>
        <v>0</v>
      </c>
      <c r="BA861" s="22">
        <f t="shared" si="0"/>
      </c>
    </row>
    <row r="862">
      <c r="B862">
        <f>[1]资金台帐!B862&amp;""</f>
      </c>
      <c r="H862">
        <f>[1]资金台帐!H862&amp;""</f>
      </c>
      <c r="J862">
        <f>[1]资金台帐!J862&amp;""</f>
      </c>
      <c r="N862">
        <f>[1]资金台帐!N862</f>
      </c>
      <c r="O862">
        <f>[1]资金台帐!O862&amp;""</f>
      </c>
      <c r="P862">
        <f>[1]资金台帐!P862&amp;""</f>
      </c>
      <c r="Q862">
        <f>[1]资金台帐!Q862&amp;""</f>
      </c>
      <c r="T862">
        <f>[1]资金台帐!T862&amp;""</f>
      </c>
      <c r="U862">
        <f>[1]资金台帐!U862&amp;""</f>
      </c>
      <c r="W862">
        <f>[1]资金台帐!W862&amp;""</f>
      </c>
      <c r="X862">
        <f>[1]资金台帐!X862&amp;""</f>
      </c>
      <c r="AB862">
        <f>[1]资金台帐!AB862</f>
        <v>0</v>
      </c>
      <c r="AC862">
        <f>[1]资金台帐!AC862</f>
        <v>0</v>
      </c>
      <c r="AD862">
        <f>[1]资金台帐!AD862</f>
        <v>0</v>
      </c>
      <c r="AJ862">
        <f>[1]资金台帐!AJ862</f>
        <v>0</v>
      </c>
      <c r="AK862">
        <f>[1]资金台帐!AK862</f>
        <v>0</v>
      </c>
      <c r="BA862" s="22">
        <f t="shared" si="0"/>
      </c>
    </row>
    <row r="863">
      <c r="B863">
        <f>[1]资金台帐!B863&amp;""</f>
      </c>
      <c r="H863">
        <f>[1]资金台帐!H863&amp;""</f>
      </c>
      <c r="J863">
        <f>[1]资金台帐!J863&amp;""</f>
      </c>
      <c r="N863">
        <f>[1]资金台帐!N863</f>
      </c>
      <c r="O863">
        <f>[1]资金台帐!O863&amp;""</f>
      </c>
      <c r="P863">
        <f>[1]资金台帐!P863&amp;""</f>
      </c>
      <c r="Q863">
        <f>[1]资金台帐!Q863&amp;""</f>
      </c>
      <c r="T863">
        <f>[1]资金台帐!T863&amp;""</f>
      </c>
      <c r="U863">
        <f>[1]资金台帐!U863&amp;""</f>
      </c>
      <c r="W863">
        <f>[1]资金台帐!W863&amp;""</f>
      </c>
      <c r="X863">
        <f>[1]资金台帐!X863&amp;""</f>
      </c>
      <c r="AB863">
        <f>[1]资金台帐!AB863</f>
        <v>0</v>
      </c>
      <c r="AC863">
        <f>[1]资金台帐!AC863</f>
        <v>0</v>
      </c>
      <c r="AD863">
        <f>[1]资金台帐!AD863</f>
        <v>0</v>
      </c>
      <c r="AJ863">
        <f>[1]资金台帐!AJ863</f>
        <v>0</v>
      </c>
      <c r="AK863">
        <f>[1]资金台帐!AK863</f>
        <v>0</v>
      </c>
      <c r="BA863" s="22">
        <f t="shared" si="0"/>
      </c>
    </row>
    <row r="864">
      <c r="B864">
        <f>[1]资金台帐!B864&amp;""</f>
      </c>
      <c r="H864">
        <f>[1]资金台帐!H864&amp;""</f>
      </c>
      <c r="J864">
        <f>[1]资金台帐!J864&amp;""</f>
      </c>
      <c r="N864">
        <f>[1]资金台帐!N864</f>
      </c>
      <c r="O864">
        <f>[1]资金台帐!O864&amp;""</f>
      </c>
      <c r="P864">
        <f>[1]资金台帐!P864&amp;""</f>
      </c>
      <c r="Q864">
        <f>[1]资金台帐!Q864&amp;""</f>
      </c>
      <c r="T864">
        <f>[1]资金台帐!T864&amp;""</f>
      </c>
      <c r="U864">
        <f>[1]资金台帐!U864&amp;""</f>
      </c>
      <c r="W864">
        <f>[1]资金台帐!W864&amp;""</f>
      </c>
      <c r="X864">
        <f>[1]资金台帐!X864&amp;""</f>
      </c>
      <c r="AB864">
        <f>[1]资金台帐!AB864</f>
        <v>0</v>
      </c>
      <c r="AC864">
        <f>[1]资金台帐!AC864</f>
        <v>0</v>
      </c>
      <c r="AD864">
        <f>[1]资金台帐!AD864</f>
        <v>0</v>
      </c>
      <c r="AJ864">
        <f>[1]资金台帐!AJ864</f>
        <v>0</v>
      </c>
      <c r="AK864">
        <f>[1]资金台帐!AK864</f>
        <v>0</v>
      </c>
      <c r="BA864" s="22">
        <f t="shared" si="0"/>
      </c>
    </row>
    <row r="865">
      <c r="B865">
        <f>[1]资金台帐!B865&amp;""</f>
      </c>
      <c r="H865">
        <f>[1]资金台帐!H865&amp;""</f>
      </c>
      <c r="J865">
        <f>[1]资金台帐!J865&amp;""</f>
      </c>
      <c r="N865">
        <f>[1]资金台帐!N865</f>
      </c>
      <c r="O865">
        <f>[1]资金台帐!O865&amp;""</f>
      </c>
      <c r="P865">
        <f>[1]资金台帐!P865&amp;""</f>
      </c>
      <c r="Q865">
        <f>[1]资金台帐!Q865&amp;""</f>
      </c>
      <c r="T865">
        <f>[1]资金台帐!T865&amp;""</f>
      </c>
      <c r="U865">
        <f>[1]资金台帐!U865&amp;""</f>
      </c>
      <c r="W865">
        <f>[1]资金台帐!W865&amp;""</f>
      </c>
      <c r="X865">
        <f>[1]资金台帐!X865&amp;""</f>
      </c>
      <c r="AB865">
        <f>[1]资金台帐!AB865</f>
        <v>0</v>
      </c>
      <c r="AC865">
        <f>[1]资金台帐!AC865</f>
        <v>0</v>
      </c>
      <c r="AD865">
        <f>[1]资金台帐!AD865</f>
        <v>0</v>
      </c>
      <c r="AJ865">
        <f>[1]资金台帐!AJ865</f>
        <v>0</v>
      </c>
      <c r="AK865">
        <f>[1]资金台帐!AK865</f>
        <v>0</v>
      </c>
      <c r="BA865" s="22">
        <f t="shared" si="0"/>
      </c>
    </row>
    <row r="866">
      <c r="B866">
        <f>[1]资金台帐!B866&amp;""</f>
      </c>
      <c r="H866">
        <f>[1]资金台帐!H866&amp;""</f>
      </c>
      <c r="J866">
        <f>[1]资金台帐!J866&amp;""</f>
      </c>
      <c r="N866">
        <f>[1]资金台帐!N866</f>
      </c>
      <c r="O866">
        <f>[1]资金台帐!O866&amp;""</f>
      </c>
      <c r="P866">
        <f>[1]资金台帐!P866&amp;""</f>
      </c>
      <c r="Q866">
        <f>[1]资金台帐!Q866&amp;""</f>
      </c>
      <c r="T866">
        <f>[1]资金台帐!T866&amp;""</f>
      </c>
      <c r="U866">
        <f>[1]资金台帐!U866&amp;""</f>
      </c>
      <c r="W866">
        <f>[1]资金台帐!W866&amp;""</f>
      </c>
      <c r="X866">
        <f>[1]资金台帐!X866&amp;""</f>
      </c>
      <c r="AB866">
        <f>[1]资金台帐!AB866</f>
        <v>0</v>
      </c>
      <c r="AC866">
        <f>[1]资金台帐!AC866</f>
        <v>0</v>
      </c>
      <c r="AD866">
        <f>[1]资金台帐!AD866</f>
        <v>0</v>
      </c>
      <c r="AJ866">
        <f>[1]资金台帐!AJ866</f>
        <v>0</v>
      </c>
      <c r="AK866">
        <f>[1]资金台帐!AK866</f>
        <v>0</v>
      </c>
      <c r="BA866" s="22">
        <f t="shared" si="0"/>
      </c>
    </row>
    <row r="867">
      <c r="B867">
        <f>[1]资金台帐!B867&amp;""</f>
      </c>
      <c r="H867">
        <f>[1]资金台帐!H867&amp;""</f>
      </c>
      <c r="J867">
        <f>[1]资金台帐!J867&amp;""</f>
      </c>
      <c r="N867">
        <f>[1]资金台帐!N867</f>
      </c>
      <c r="O867">
        <f>[1]资金台帐!O867&amp;""</f>
      </c>
      <c r="P867">
        <f>[1]资金台帐!P867&amp;""</f>
      </c>
      <c r="Q867">
        <f>[1]资金台帐!Q867&amp;""</f>
      </c>
      <c r="T867">
        <f>[1]资金台帐!T867&amp;""</f>
      </c>
      <c r="U867">
        <f>[1]资金台帐!U867&amp;""</f>
      </c>
      <c r="W867">
        <f>[1]资金台帐!W867&amp;""</f>
      </c>
      <c r="X867">
        <f>[1]资金台帐!X867&amp;""</f>
      </c>
      <c r="AB867">
        <f>[1]资金台帐!AB867</f>
        <v>0</v>
      </c>
      <c r="AC867">
        <f>[1]资金台帐!AC867</f>
        <v>0</v>
      </c>
      <c r="AD867">
        <f>[1]资金台帐!AD867</f>
        <v>0</v>
      </c>
      <c r="AJ867">
        <f>[1]资金台帐!AJ867</f>
        <v>0</v>
      </c>
      <c r="AK867">
        <f>[1]资金台帐!AK867</f>
        <v>0</v>
      </c>
      <c r="BA867" s="22">
        <f t="shared" si="0"/>
      </c>
    </row>
    <row r="868">
      <c r="B868">
        <f>[1]资金台帐!B868&amp;""</f>
      </c>
      <c r="H868">
        <f>[1]资金台帐!H868&amp;""</f>
      </c>
      <c r="J868">
        <f>[1]资金台帐!J868&amp;""</f>
      </c>
      <c r="N868">
        <f>[1]资金台帐!N868</f>
      </c>
      <c r="O868">
        <f>[1]资金台帐!O868&amp;""</f>
      </c>
      <c r="P868">
        <f>[1]资金台帐!P868&amp;""</f>
      </c>
      <c r="Q868">
        <f>[1]资金台帐!Q868&amp;""</f>
      </c>
      <c r="T868">
        <f>[1]资金台帐!T868&amp;""</f>
      </c>
      <c r="U868">
        <f>[1]资金台帐!U868&amp;""</f>
      </c>
      <c r="W868">
        <f>[1]资金台帐!W868&amp;""</f>
      </c>
      <c r="X868">
        <f>[1]资金台帐!X868&amp;""</f>
      </c>
      <c r="AB868">
        <f>[1]资金台帐!AB868</f>
        <v>0</v>
      </c>
      <c r="AC868">
        <f>[1]资金台帐!AC868</f>
        <v>0</v>
      </c>
      <c r="AD868">
        <f>[1]资金台帐!AD868</f>
        <v>0</v>
      </c>
      <c r="AJ868">
        <f>[1]资金台帐!AJ868</f>
        <v>0</v>
      </c>
      <c r="AK868">
        <f>[1]资金台帐!AK868</f>
        <v>0</v>
      </c>
      <c r="BA868" s="22">
        <f t="shared" si="0"/>
      </c>
    </row>
    <row r="869">
      <c r="B869">
        <f>[1]资金台帐!B869&amp;""</f>
      </c>
      <c r="H869">
        <f>[1]资金台帐!H869&amp;""</f>
      </c>
      <c r="J869">
        <f>[1]资金台帐!J869&amp;""</f>
      </c>
      <c r="N869">
        <f>[1]资金台帐!N869</f>
      </c>
      <c r="O869">
        <f>[1]资金台帐!O869&amp;""</f>
      </c>
      <c r="P869">
        <f>[1]资金台帐!P869&amp;""</f>
      </c>
      <c r="Q869">
        <f>[1]资金台帐!Q869&amp;""</f>
      </c>
      <c r="T869">
        <f>[1]资金台帐!T869&amp;""</f>
      </c>
      <c r="U869">
        <f>[1]资金台帐!U869&amp;""</f>
      </c>
      <c r="W869">
        <f>[1]资金台帐!W869&amp;""</f>
      </c>
      <c r="X869">
        <f>[1]资金台帐!X869&amp;""</f>
      </c>
      <c r="AB869">
        <f>[1]资金台帐!AB869</f>
        <v>0</v>
      </c>
      <c r="AC869">
        <f>[1]资金台帐!AC869</f>
        <v>0</v>
      </c>
      <c r="AD869">
        <f>[1]资金台帐!AD869</f>
        <v>0</v>
      </c>
      <c r="AJ869">
        <f>[1]资金台帐!AJ869</f>
        <v>0</v>
      </c>
      <c r="AK869">
        <f>[1]资金台帐!AK869</f>
        <v>0</v>
      </c>
      <c r="BA869" s="22">
        <f t="shared" si="0"/>
      </c>
    </row>
    <row r="870">
      <c r="B870">
        <f>[1]资金台帐!B870&amp;""</f>
      </c>
      <c r="H870">
        <f>[1]资金台帐!H870&amp;""</f>
      </c>
      <c r="J870">
        <f>[1]资金台帐!J870&amp;""</f>
      </c>
      <c r="N870">
        <f>[1]资金台帐!N870</f>
      </c>
      <c r="O870">
        <f>[1]资金台帐!O870&amp;""</f>
      </c>
      <c r="P870">
        <f>[1]资金台帐!P870&amp;""</f>
      </c>
      <c r="Q870">
        <f>[1]资金台帐!Q870&amp;""</f>
      </c>
      <c r="T870">
        <f>[1]资金台帐!T870&amp;""</f>
      </c>
      <c r="U870">
        <f>[1]资金台帐!U870&amp;""</f>
      </c>
      <c r="W870">
        <f>[1]资金台帐!W870&amp;""</f>
      </c>
      <c r="X870">
        <f>[1]资金台帐!X870&amp;""</f>
      </c>
      <c r="AB870">
        <f>[1]资金台帐!AB870</f>
        <v>0</v>
      </c>
      <c r="AC870">
        <f>[1]资金台帐!AC870</f>
        <v>0</v>
      </c>
      <c r="AD870">
        <f>[1]资金台帐!AD870</f>
        <v>0</v>
      </c>
      <c r="AJ870">
        <f>[1]资金台帐!AJ870</f>
        <v>0</v>
      </c>
      <c r="AK870">
        <f>[1]资金台帐!AK870</f>
        <v>0</v>
      </c>
      <c r="BA870" s="22">
        <f t="shared" si="0"/>
      </c>
    </row>
    <row r="871">
      <c r="B871">
        <f>[1]资金台帐!B871&amp;""</f>
      </c>
      <c r="H871">
        <f>[1]资金台帐!H871&amp;""</f>
      </c>
      <c r="J871">
        <f>[1]资金台帐!J871&amp;""</f>
      </c>
      <c r="N871">
        <f>[1]资金台帐!N871</f>
      </c>
      <c r="O871">
        <f>[1]资金台帐!O871&amp;""</f>
      </c>
      <c r="P871">
        <f>[1]资金台帐!P871&amp;""</f>
      </c>
      <c r="Q871">
        <f>[1]资金台帐!Q871&amp;""</f>
      </c>
      <c r="T871">
        <f>[1]资金台帐!T871&amp;""</f>
      </c>
      <c r="U871">
        <f>[1]资金台帐!U871&amp;""</f>
      </c>
      <c r="W871">
        <f>[1]资金台帐!W871&amp;""</f>
      </c>
      <c r="X871">
        <f>[1]资金台帐!X871&amp;""</f>
      </c>
      <c r="AB871">
        <f>[1]资金台帐!AB871</f>
        <v>0</v>
      </c>
      <c r="AC871">
        <f>[1]资金台帐!AC871</f>
        <v>0</v>
      </c>
      <c r="AD871">
        <f>[1]资金台帐!AD871</f>
        <v>0</v>
      </c>
      <c r="AJ871">
        <f>[1]资金台帐!AJ871</f>
        <v>0</v>
      </c>
      <c r="AK871">
        <f>[1]资金台帐!AK871</f>
        <v>0</v>
      </c>
      <c r="BA871" s="22">
        <f t="shared" si="0"/>
      </c>
    </row>
    <row r="872">
      <c r="B872">
        <f>[1]资金台帐!B872&amp;""</f>
      </c>
      <c r="H872">
        <f>[1]资金台帐!H872&amp;""</f>
      </c>
      <c r="J872">
        <f>[1]资金台帐!J872&amp;""</f>
      </c>
      <c r="N872">
        <f>[1]资金台帐!N872</f>
      </c>
      <c r="O872">
        <f>[1]资金台帐!O872&amp;""</f>
      </c>
      <c r="P872">
        <f>[1]资金台帐!P872&amp;""</f>
      </c>
      <c r="Q872">
        <f>[1]资金台帐!Q872&amp;""</f>
      </c>
      <c r="T872">
        <f>[1]资金台帐!T872&amp;""</f>
      </c>
      <c r="U872">
        <f>[1]资金台帐!U872&amp;""</f>
      </c>
      <c r="W872">
        <f>[1]资金台帐!W872&amp;""</f>
      </c>
      <c r="X872">
        <f>[1]资金台帐!X872&amp;""</f>
      </c>
      <c r="AB872">
        <f>[1]资金台帐!AB872</f>
        <v>0</v>
      </c>
      <c r="AC872">
        <f>[1]资金台帐!AC872</f>
        <v>0</v>
      </c>
      <c r="AD872">
        <f>[1]资金台帐!AD872</f>
        <v>0</v>
      </c>
      <c r="AJ872">
        <f>[1]资金台帐!AJ872</f>
        <v>0</v>
      </c>
      <c r="AK872">
        <f>[1]资金台帐!AK872</f>
        <v>0</v>
      </c>
      <c r="BA872" s="22">
        <f t="shared" si="0"/>
      </c>
    </row>
    <row r="873">
      <c r="B873">
        <f>[1]资金台帐!B873&amp;""</f>
      </c>
      <c r="H873">
        <f>[1]资金台帐!H873&amp;""</f>
      </c>
      <c r="J873">
        <f>[1]资金台帐!J873&amp;""</f>
      </c>
      <c r="N873">
        <f>[1]资金台帐!N873</f>
      </c>
      <c r="O873">
        <f>[1]资金台帐!O873&amp;""</f>
      </c>
      <c r="P873">
        <f>[1]资金台帐!P873&amp;""</f>
      </c>
      <c r="Q873">
        <f>[1]资金台帐!Q873&amp;""</f>
      </c>
      <c r="T873">
        <f>[1]资金台帐!T873&amp;""</f>
      </c>
      <c r="U873">
        <f>[1]资金台帐!U873&amp;""</f>
      </c>
      <c r="W873">
        <f>[1]资金台帐!W873&amp;""</f>
      </c>
      <c r="X873">
        <f>[1]资金台帐!X873&amp;""</f>
      </c>
      <c r="AB873">
        <f>[1]资金台帐!AB873</f>
        <v>0</v>
      </c>
      <c r="AC873">
        <f>[1]资金台帐!AC873</f>
        <v>0</v>
      </c>
      <c r="AD873">
        <f>[1]资金台帐!AD873</f>
        <v>0</v>
      </c>
      <c r="AJ873">
        <f>[1]资金台帐!AJ873</f>
        <v>0</v>
      </c>
      <c r="AK873">
        <f>[1]资金台帐!AK873</f>
        <v>0</v>
      </c>
      <c r="BA873" s="22">
        <f t="shared" si="0"/>
      </c>
    </row>
    <row r="874">
      <c r="B874">
        <f>[1]资金台帐!B874&amp;""</f>
      </c>
      <c r="H874">
        <f>[1]资金台帐!H874&amp;""</f>
      </c>
      <c r="J874">
        <f>[1]资金台帐!J874&amp;""</f>
      </c>
      <c r="N874">
        <f>[1]资金台帐!N874</f>
      </c>
      <c r="O874">
        <f>[1]资金台帐!O874&amp;""</f>
      </c>
      <c r="P874">
        <f>[1]资金台帐!P874&amp;""</f>
      </c>
      <c r="Q874">
        <f>[1]资金台帐!Q874&amp;""</f>
      </c>
      <c r="T874">
        <f>[1]资金台帐!T874&amp;""</f>
      </c>
      <c r="U874">
        <f>[1]资金台帐!U874&amp;""</f>
      </c>
      <c r="W874">
        <f>[1]资金台帐!W874&amp;""</f>
      </c>
      <c r="X874">
        <f>[1]资金台帐!X874&amp;""</f>
      </c>
      <c r="AB874">
        <f>[1]资金台帐!AB874</f>
        <v>0</v>
      </c>
      <c r="AC874">
        <f>[1]资金台帐!AC874</f>
        <v>0</v>
      </c>
      <c r="AD874">
        <f>[1]资金台帐!AD874</f>
        <v>0</v>
      </c>
      <c r="AJ874">
        <f>[1]资金台帐!AJ874</f>
        <v>0</v>
      </c>
      <c r="AK874">
        <f>[1]资金台帐!AK874</f>
        <v>0</v>
      </c>
      <c r="BA874" s="22">
        <f t="shared" si="0"/>
      </c>
    </row>
    <row r="875">
      <c r="B875">
        <f>[1]资金台帐!B875&amp;""</f>
      </c>
      <c r="H875">
        <f>[1]资金台帐!H875&amp;""</f>
      </c>
      <c r="J875">
        <f>[1]资金台帐!J875&amp;""</f>
      </c>
      <c r="N875">
        <f>[1]资金台帐!N875</f>
      </c>
      <c r="O875">
        <f>[1]资金台帐!O875&amp;""</f>
      </c>
      <c r="P875">
        <f>[1]资金台帐!P875&amp;""</f>
      </c>
      <c r="Q875">
        <f>[1]资金台帐!Q875&amp;""</f>
      </c>
      <c r="T875">
        <f>[1]资金台帐!T875&amp;""</f>
      </c>
      <c r="U875">
        <f>[1]资金台帐!U875&amp;""</f>
      </c>
      <c r="W875">
        <f>[1]资金台帐!W875&amp;""</f>
      </c>
      <c r="X875">
        <f>[1]资金台帐!X875&amp;""</f>
      </c>
      <c r="AB875">
        <f>[1]资金台帐!AB875</f>
        <v>0</v>
      </c>
      <c r="AC875">
        <f>[1]资金台帐!AC875</f>
        <v>0</v>
      </c>
      <c r="AD875">
        <f>[1]资金台帐!AD875</f>
        <v>0</v>
      </c>
      <c r="AJ875">
        <f>[1]资金台帐!AJ875</f>
        <v>0</v>
      </c>
      <c r="AK875">
        <f>[1]资金台帐!AK875</f>
        <v>0</v>
      </c>
      <c r="BA875" s="22">
        <f t="shared" si="0"/>
      </c>
    </row>
    <row r="876">
      <c r="B876">
        <f>[1]资金台帐!B876&amp;""</f>
      </c>
      <c r="H876">
        <f>[1]资金台帐!H876&amp;""</f>
      </c>
      <c r="J876">
        <f>[1]资金台帐!J876&amp;""</f>
      </c>
      <c r="N876">
        <f>[1]资金台帐!N876</f>
      </c>
      <c r="O876">
        <f>[1]资金台帐!O876&amp;""</f>
      </c>
      <c r="P876">
        <f>[1]资金台帐!P876&amp;""</f>
      </c>
      <c r="Q876">
        <f>[1]资金台帐!Q876&amp;""</f>
      </c>
      <c r="T876">
        <f>[1]资金台帐!T876&amp;""</f>
      </c>
      <c r="U876">
        <f>[1]资金台帐!U876&amp;""</f>
      </c>
      <c r="W876">
        <f>[1]资金台帐!W876&amp;""</f>
      </c>
      <c r="X876">
        <f>[1]资金台帐!X876&amp;""</f>
      </c>
      <c r="AB876">
        <f>[1]资金台帐!AB876</f>
        <v>0</v>
      </c>
      <c r="AC876">
        <f>[1]资金台帐!AC876</f>
        <v>0</v>
      </c>
      <c r="AD876">
        <f>[1]资金台帐!AD876</f>
        <v>0</v>
      </c>
      <c r="AJ876">
        <f>[1]资金台帐!AJ876</f>
        <v>0</v>
      </c>
      <c r="AK876">
        <f>[1]资金台帐!AK876</f>
        <v>0</v>
      </c>
      <c r="BA876" s="22">
        <f t="shared" si="0"/>
      </c>
    </row>
    <row r="877">
      <c r="B877">
        <f>[1]资金台帐!B877&amp;""</f>
      </c>
      <c r="H877">
        <f>[1]资金台帐!H877&amp;""</f>
      </c>
      <c r="J877">
        <f>[1]资金台帐!J877&amp;""</f>
      </c>
      <c r="N877">
        <f>[1]资金台帐!N877</f>
      </c>
      <c r="O877">
        <f>[1]资金台帐!O877&amp;""</f>
      </c>
      <c r="P877">
        <f>[1]资金台帐!P877&amp;""</f>
      </c>
      <c r="Q877">
        <f>[1]资金台帐!Q877&amp;""</f>
      </c>
      <c r="T877">
        <f>[1]资金台帐!T877&amp;""</f>
      </c>
      <c r="U877">
        <f>[1]资金台帐!U877&amp;""</f>
      </c>
      <c r="W877">
        <f>[1]资金台帐!W877&amp;""</f>
      </c>
      <c r="X877">
        <f>[1]资金台帐!X877&amp;""</f>
      </c>
      <c r="AB877">
        <f>[1]资金台帐!AB877</f>
        <v>0</v>
      </c>
      <c r="AC877">
        <f>[1]资金台帐!AC877</f>
        <v>0</v>
      </c>
      <c r="AD877">
        <f>[1]资金台帐!AD877</f>
        <v>0</v>
      </c>
      <c r="AJ877">
        <f>[1]资金台帐!AJ877</f>
        <v>0</v>
      </c>
      <c r="AK877">
        <f>[1]资金台帐!AK877</f>
        <v>0</v>
      </c>
      <c r="BA877" s="22">
        <f t="shared" si="0"/>
      </c>
    </row>
    <row r="878">
      <c r="B878">
        <f>[1]资金台帐!B878&amp;""</f>
      </c>
      <c r="H878">
        <f>[1]资金台帐!H878&amp;""</f>
      </c>
      <c r="J878">
        <f>[1]资金台帐!J878&amp;""</f>
      </c>
      <c r="N878">
        <f>[1]资金台帐!N878</f>
      </c>
      <c r="O878">
        <f>[1]资金台帐!O878&amp;""</f>
      </c>
      <c r="P878">
        <f>[1]资金台帐!P878&amp;""</f>
      </c>
      <c r="Q878">
        <f>[1]资金台帐!Q878&amp;""</f>
      </c>
      <c r="T878">
        <f>[1]资金台帐!T878&amp;""</f>
      </c>
      <c r="U878">
        <f>[1]资金台帐!U878&amp;""</f>
      </c>
      <c r="W878">
        <f>[1]资金台帐!W878&amp;""</f>
      </c>
      <c r="X878">
        <f>[1]资金台帐!X878&amp;""</f>
      </c>
      <c r="AB878">
        <f>[1]资金台帐!AB878</f>
        <v>0</v>
      </c>
      <c r="AC878">
        <f>[1]资金台帐!AC878</f>
        <v>0</v>
      </c>
      <c r="AD878">
        <f>[1]资金台帐!AD878</f>
        <v>0</v>
      </c>
      <c r="AJ878">
        <f>[1]资金台帐!AJ878</f>
        <v>0</v>
      </c>
      <c r="AK878">
        <f>[1]资金台帐!AK878</f>
        <v>0</v>
      </c>
      <c r="BA878" s="22">
        <f t="shared" si="0"/>
      </c>
    </row>
    <row r="879">
      <c r="B879">
        <f>[1]资金台帐!B879&amp;""</f>
      </c>
      <c r="H879">
        <f>[1]资金台帐!H879&amp;""</f>
      </c>
      <c r="J879">
        <f>[1]资金台帐!J879&amp;""</f>
      </c>
      <c r="N879">
        <f>[1]资金台帐!N879</f>
      </c>
      <c r="O879">
        <f>[1]资金台帐!O879&amp;""</f>
      </c>
      <c r="P879">
        <f>[1]资金台帐!P879&amp;""</f>
      </c>
      <c r="Q879">
        <f>[1]资金台帐!Q879&amp;""</f>
      </c>
      <c r="T879">
        <f>[1]资金台帐!T879&amp;""</f>
      </c>
      <c r="U879">
        <f>[1]资金台帐!U879&amp;""</f>
      </c>
      <c r="W879">
        <f>[1]资金台帐!W879&amp;""</f>
      </c>
      <c r="X879">
        <f>[1]资金台帐!X879&amp;""</f>
      </c>
      <c r="AB879">
        <f>[1]资金台帐!AB879</f>
        <v>0</v>
      </c>
      <c r="AC879">
        <f>[1]资金台帐!AC879</f>
        <v>0</v>
      </c>
      <c r="AD879">
        <f>[1]资金台帐!AD879</f>
        <v>0</v>
      </c>
      <c r="AJ879">
        <f>[1]资金台帐!AJ879</f>
        <v>0</v>
      </c>
      <c r="AK879">
        <f>[1]资金台帐!AK879</f>
        <v>0</v>
      </c>
      <c r="BA879" s="22">
        <f t="shared" si="0"/>
      </c>
    </row>
    <row r="880">
      <c r="B880">
        <f>[1]资金台帐!B880&amp;""</f>
      </c>
      <c r="H880">
        <f>[1]资金台帐!H880&amp;""</f>
      </c>
      <c r="J880">
        <f>[1]资金台帐!J880&amp;""</f>
      </c>
      <c r="N880">
        <f>[1]资金台帐!N880</f>
      </c>
      <c r="O880">
        <f>[1]资金台帐!O880&amp;""</f>
      </c>
      <c r="P880">
        <f>[1]资金台帐!P880&amp;""</f>
      </c>
      <c r="Q880">
        <f>[1]资金台帐!Q880&amp;""</f>
      </c>
      <c r="T880">
        <f>[1]资金台帐!T880&amp;""</f>
      </c>
      <c r="U880">
        <f>[1]资金台帐!U880&amp;""</f>
      </c>
      <c r="W880">
        <f>[1]资金台帐!W880&amp;""</f>
      </c>
      <c r="X880">
        <f>[1]资金台帐!X880&amp;""</f>
      </c>
      <c r="AB880">
        <f>[1]资金台帐!AB880</f>
        <v>0</v>
      </c>
      <c r="AC880">
        <f>[1]资金台帐!AC880</f>
        <v>0</v>
      </c>
      <c r="AD880">
        <f>[1]资金台帐!AD880</f>
        <v>0</v>
      </c>
      <c r="AJ880">
        <f>[1]资金台帐!AJ880</f>
        <v>0</v>
      </c>
      <c r="AK880">
        <f>[1]资金台帐!AK880</f>
        <v>0</v>
      </c>
      <c r="BA880" s="22">
        <f t="shared" si="0"/>
      </c>
    </row>
    <row r="881">
      <c r="B881">
        <f>[1]资金台帐!B881&amp;""</f>
      </c>
      <c r="H881">
        <f>[1]资金台帐!H881&amp;""</f>
      </c>
      <c r="J881">
        <f>[1]资金台帐!J881&amp;""</f>
      </c>
      <c r="N881">
        <f>[1]资金台帐!N881</f>
      </c>
      <c r="O881">
        <f>[1]资金台帐!O881&amp;""</f>
      </c>
      <c r="P881">
        <f>[1]资金台帐!P881&amp;""</f>
      </c>
      <c r="Q881">
        <f>[1]资金台帐!Q881&amp;""</f>
      </c>
      <c r="T881">
        <f>[1]资金台帐!T881&amp;""</f>
      </c>
      <c r="U881">
        <f>[1]资金台帐!U881&amp;""</f>
      </c>
      <c r="W881">
        <f>[1]资金台帐!W881&amp;""</f>
      </c>
      <c r="X881">
        <f>[1]资金台帐!X881&amp;""</f>
      </c>
      <c r="AB881">
        <f>[1]资金台帐!AB881</f>
        <v>0</v>
      </c>
      <c r="AC881">
        <f>[1]资金台帐!AC881</f>
        <v>0</v>
      </c>
      <c r="AD881">
        <f>[1]资金台帐!AD881</f>
        <v>0</v>
      </c>
      <c r="AJ881">
        <f>[1]资金台帐!AJ881</f>
        <v>0</v>
      </c>
      <c r="AK881">
        <f>[1]资金台帐!AK881</f>
        <v>0</v>
      </c>
      <c r="BA881" s="22">
        <f t="shared" si="0"/>
      </c>
    </row>
    <row r="882">
      <c r="B882">
        <f>[1]资金台帐!B882&amp;""</f>
      </c>
      <c r="H882">
        <f>[1]资金台帐!H882&amp;""</f>
      </c>
      <c r="J882">
        <f>[1]资金台帐!J882&amp;""</f>
      </c>
      <c r="N882">
        <f>[1]资金台帐!N882</f>
      </c>
      <c r="O882">
        <f>[1]资金台帐!O882&amp;""</f>
      </c>
      <c r="P882">
        <f>[1]资金台帐!P882&amp;""</f>
      </c>
      <c r="Q882">
        <f>[1]资金台帐!Q882&amp;""</f>
      </c>
      <c r="T882">
        <f>[1]资金台帐!T882&amp;""</f>
      </c>
      <c r="U882">
        <f>[1]资金台帐!U882&amp;""</f>
      </c>
      <c r="W882">
        <f>[1]资金台帐!W882&amp;""</f>
      </c>
      <c r="X882">
        <f>[1]资金台帐!X882&amp;""</f>
      </c>
      <c r="AB882">
        <f>[1]资金台帐!AB882</f>
        <v>0</v>
      </c>
      <c r="AC882">
        <f>[1]资金台帐!AC882</f>
        <v>0</v>
      </c>
      <c r="AD882">
        <f>[1]资金台帐!AD882</f>
        <v>0</v>
      </c>
      <c r="AJ882">
        <f>[1]资金台帐!AJ882</f>
        <v>0</v>
      </c>
      <c r="AK882">
        <f>[1]资金台帐!AK882</f>
        <v>0</v>
      </c>
      <c r="BA882" s="22">
        <f t="shared" si="0"/>
      </c>
    </row>
    <row r="883">
      <c r="B883">
        <f>[1]资金台帐!B883&amp;""</f>
      </c>
      <c r="H883">
        <f>[1]资金台帐!H883&amp;""</f>
      </c>
      <c r="J883">
        <f>[1]资金台帐!J883&amp;""</f>
      </c>
      <c r="N883">
        <f>[1]资金台帐!N883</f>
      </c>
      <c r="O883">
        <f>[1]资金台帐!O883&amp;""</f>
      </c>
      <c r="P883">
        <f>[1]资金台帐!P883&amp;""</f>
      </c>
      <c r="Q883">
        <f>[1]资金台帐!Q883&amp;""</f>
      </c>
      <c r="T883">
        <f>[1]资金台帐!T883&amp;""</f>
      </c>
      <c r="U883">
        <f>[1]资金台帐!U883&amp;""</f>
      </c>
      <c r="W883">
        <f>[1]资金台帐!W883&amp;""</f>
      </c>
      <c r="X883">
        <f>[1]资金台帐!X883&amp;""</f>
      </c>
      <c r="AB883">
        <f>[1]资金台帐!AB883</f>
        <v>0</v>
      </c>
      <c r="AC883">
        <f>[1]资金台帐!AC883</f>
        <v>0</v>
      </c>
      <c r="AD883">
        <f>[1]资金台帐!AD883</f>
        <v>0</v>
      </c>
      <c r="AJ883">
        <f>[1]资金台帐!AJ883</f>
        <v>0</v>
      </c>
      <c r="AK883">
        <f>[1]资金台帐!AK883</f>
        <v>0</v>
      </c>
      <c r="BA883" s="22">
        <f t="shared" si="0"/>
      </c>
    </row>
    <row r="884">
      <c r="B884">
        <f>[1]资金台帐!B884&amp;""</f>
      </c>
      <c r="H884">
        <f>[1]资金台帐!H884&amp;""</f>
      </c>
      <c r="J884">
        <f>[1]资金台帐!J884&amp;""</f>
      </c>
      <c r="N884">
        <f>[1]资金台帐!N884</f>
      </c>
      <c r="O884">
        <f>[1]资金台帐!O884&amp;""</f>
      </c>
      <c r="P884">
        <f>[1]资金台帐!P884&amp;""</f>
      </c>
      <c r="Q884">
        <f>[1]资金台帐!Q884&amp;""</f>
      </c>
      <c r="T884">
        <f>[1]资金台帐!T884&amp;""</f>
      </c>
      <c r="U884">
        <f>[1]资金台帐!U884&amp;""</f>
      </c>
      <c r="W884">
        <f>[1]资金台帐!W884&amp;""</f>
      </c>
      <c r="X884">
        <f>[1]资金台帐!X884&amp;""</f>
      </c>
      <c r="AB884">
        <f>[1]资金台帐!AB884</f>
        <v>0</v>
      </c>
      <c r="AC884">
        <f>[1]资金台帐!AC884</f>
        <v>0</v>
      </c>
      <c r="AD884">
        <f>[1]资金台帐!AD884</f>
        <v>0</v>
      </c>
      <c r="AJ884">
        <f>[1]资金台帐!AJ884</f>
        <v>0</v>
      </c>
      <c r="AK884">
        <f>[1]资金台帐!AK884</f>
        <v>0</v>
      </c>
      <c r="BA884" s="22">
        <f t="shared" si="0"/>
      </c>
    </row>
    <row r="885">
      <c r="B885">
        <f>[1]资金台帐!B885&amp;""</f>
      </c>
      <c r="H885">
        <f>[1]资金台帐!H885&amp;""</f>
      </c>
      <c r="J885">
        <f>[1]资金台帐!J885&amp;""</f>
      </c>
      <c r="N885">
        <f>[1]资金台帐!N885</f>
      </c>
      <c r="O885">
        <f>[1]资金台帐!O885&amp;""</f>
      </c>
      <c r="P885">
        <f>[1]资金台帐!P885&amp;""</f>
      </c>
      <c r="Q885">
        <f>[1]资金台帐!Q885&amp;""</f>
      </c>
      <c r="T885">
        <f>[1]资金台帐!T885&amp;""</f>
      </c>
      <c r="U885">
        <f>[1]资金台帐!U885&amp;""</f>
      </c>
      <c r="W885">
        <f>[1]资金台帐!W885&amp;""</f>
      </c>
      <c r="X885">
        <f>[1]资金台帐!X885&amp;""</f>
      </c>
      <c r="AB885">
        <f>[1]资金台帐!AB885</f>
        <v>0</v>
      </c>
      <c r="AC885">
        <f>[1]资金台帐!AC885</f>
        <v>0</v>
      </c>
      <c r="AD885">
        <f>[1]资金台帐!AD885</f>
        <v>0</v>
      </c>
      <c r="AJ885">
        <f>[1]资金台帐!AJ885</f>
        <v>0</v>
      </c>
      <c r="AK885">
        <f>[1]资金台帐!AK885</f>
        <v>0</v>
      </c>
      <c r="BA885" s="22">
        <f t="shared" si="0"/>
      </c>
    </row>
    <row r="886">
      <c r="B886">
        <f>[1]资金台帐!B886&amp;""</f>
      </c>
      <c r="H886">
        <f>[1]资金台帐!H886&amp;""</f>
      </c>
      <c r="J886">
        <f>[1]资金台帐!J886&amp;""</f>
      </c>
      <c r="N886">
        <f>[1]资金台帐!N886</f>
      </c>
      <c r="O886">
        <f>[1]资金台帐!O886&amp;""</f>
      </c>
      <c r="P886">
        <f>[1]资金台帐!P886&amp;""</f>
      </c>
      <c r="Q886">
        <f>[1]资金台帐!Q886&amp;""</f>
      </c>
      <c r="T886">
        <f>[1]资金台帐!T886&amp;""</f>
      </c>
      <c r="U886">
        <f>[1]资金台帐!U886&amp;""</f>
      </c>
      <c r="W886">
        <f>[1]资金台帐!W886&amp;""</f>
      </c>
      <c r="X886">
        <f>[1]资金台帐!X886&amp;""</f>
      </c>
      <c r="AB886">
        <f>[1]资金台帐!AB886</f>
        <v>0</v>
      </c>
      <c r="AC886">
        <f>[1]资金台帐!AC886</f>
        <v>0</v>
      </c>
      <c r="AD886">
        <f>[1]资金台帐!AD886</f>
        <v>0</v>
      </c>
      <c r="AJ886">
        <f>[1]资金台帐!AJ886</f>
        <v>0</v>
      </c>
      <c r="AK886">
        <f>[1]资金台帐!AK886</f>
        <v>0</v>
      </c>
      <c r="BA886" s="22">
        <f t="shared" si="0"/>
      </c>
    </row>
    <row r="887">
      <c r="B887">
        <f>[1]资金台帐!B887&amp;""</f>
      </c>
      <c r="H887">
        <f>[1]资金台帐!H887&amp;""</f>
      </c>
      <c r="J887">
        <f>[1]资金台帐!J887&amp;""</f>
      </c>
      <c r="N887">
        <f>[1]资金台帐!N887</f>
      </c>
      <c r="O887">
        <f>[1]资金台帐!O887&amp;""</f>
      </c>
      <c r="P887">
        <f>[1]资金台帐!P887&amp;""</f>
      </c>
      <c r="Q887">
        <f>[1]资金台帐!Q887&amp;""</f>
      </c>
      <c r="T887">
        <f>[1]资金台帐!T887&amp;""</f>
      </c>
      <c r="U887">
        <f>[1]资金台帐!U887&amp;""</f>
      </c>
      <c r="W887">
        <f>[1]资金台帐!W887&amp;""</f>
      </c>
      <c r="X887">
        <f>[1]资金台帐!X887&amp;""</f>
      </c>
      <c r="AB887">
        <f>[1]资金台帐!AB887</f>
        <v>0</v>
      </c>
      <c r="AC887">
        <f>[1]资金台帐!AC887</f>
        <v>0</v>
      </c>
      <c r="AD887">
        <f>[1]资金台帐!AD887</f>
        <v>0</v>
      </c>
      <c r="AJ887">
        <f>[1]资金台帐!AJ887</f>
        <v>0</v>
      </c>
      <c r="AK887">
        <f>[1]资金台帐!AK887</f>
        <v>0</v>
      </c>
      <c r="BA887" s="22">
        <f t="shared" si="0"/>
      </c>
    </row>
    <row r="888">
      <c r="B888">
        <f>[1]资金台帐!B888&amp;""</f>
      </c>
      <c r="H888">
        <f>[1]资金台帐!H888&amp;""</f>
      </c>
      <c r="J888">
        <f>[1]资金台帐!J888&amp;""</f>
      </c>
      <c r="N888">
        <f>[1]资金台帐!N888</f>
      </c>
      <c r="O888">
        <f>[1]资金台帐!O888&amp;""</f>
      </c>
      <c r="P888">
        <f>[1]资金台帐!P888&amp;""</f>
      </c>
      <c r="Q888">
        <f>[1]资金台帐!Q888&amp;""</f>
      </c>
      <c r="T888">
        <f>[1]资金台帐!T888&amp;""</f>
      </c>
      <c r="U888">
        <f>[1]资金台帐!U888&amp;""</f>
      </c>
      <c r="W888">
        <f>[1]资金台帐!W888&amp;""</f>
      </c>
      <c r="X888">
        <f>[1]资金台帐!X888&amp;""</f>
      </c>
      <c r="AB888">
        <f>[1]资金台帐!AB888</f>
        <v>0</v>
      </c>
      <c r="AC888">
        <f>[1]资金台帐!AC888</f>
        <v>0</v>
      </c>
      <c r="AD888">
        <f>[1]资金台帐!AD888</f>
        <v>0</v>
      </c>
      <c r="AJ888">
        <f>[1]资金台帐!AJ888</f>
        <v>0</v>
      </c>
      <c r="AK888">
        <f>[1]资金台帐!AK888</f>
        <v>0</v>
      </c>
      <c r="BA888" s="22">
        <f t="shared" si="0"/>
      </c>
    </row>
    <row r="889">
      <c r="B889">
        <f>[1]资金台帐!B889&amp;""</f>
      </c>
      <c r="H889">
        <f>[1]资金台帐!H889&amp;""</f>
      </c>
      <c r="J889">
        <f>[1]资金台帐!J889&amp;""</f>
      </c>
      <c r="N889">
        <f>[1]资金台帐!N889</f>
      </c>
      <c r="O889">
        <f>[1]资金台帐!O889&amp;""</f>
      </c>
      <c r="P889">
        <f>[1]资金台帐!P889&amp;""</f>
      </c>
      <c r="Q889">
        <f>[1]资金台帐!Q889&amp;""</f>
      </c>
      <c r="T889">
        <f>[1]资金台帐!T889&amp;""</f>
      </c>
      <c r="U889">
        <f>[1]资金台帐!U889&amp;""</f>
      </c>
      <c r="W889">
        <f>[1]资金台帐!W889&amp;""</f>
      </c>
      <c r="X889">
        <f>[1]资金台帐!X889&amp;""</f>
      </c>
      <c r="AB889">
        <f>[1]资金台帐!AB889</f>
        <v>0</v>
      </c>
      <c r="AC889">
        <f>[1]资金台帐!AC889</f>
        <v>0</v>
      </c>
      <c r="AD889">
        <f>[1]资金台帐!AD889</f>
        <v>0</v>
      </c>
      <c r="AJ889">
        <f>[1]资金台帐!AJ889</f>
        <v>0</v>
      </c>
      <c r="AK889">
        <f>[1]资金台帐!AK889</f>
        <v>0</v>
      </c>
      <c r="BA889" s="22">
        <f t="shared" si="0"/>
      </c>
    </row>
    <row r="890">
      <c r="B890">
        <f>[1]资金台帐!B890&amp;""</f>
      </c>
      <c r="H890">
        <f>[1]资金台帐!H890&amp;""</f>
      </c>
      <c r="J890">
        <f>[1]资金台帐!J890&amp;""</f>
      </c>
      <c r="N890">
        <f>[1]资金台帐!N890</f>
      </c>
      <c r="O890">
        <f>[1]资金台帐!O890&amp;""</f>
      </c>
      <c r="P890">
        <f>[1]资金台帐!P890&amp;""</f>
      </c>
      <c r="Q890">
        <f>[1]资金台帐!Q890&amp;""</f>
      </c>
      <c r="T890">
        <f>[1]资金台帐!T890&amp;""</f>
      </c>
      <c r="U890">
        <f>[1]资金台帐!U890&amp;""</f>
      </c>
      <c r="W890">
        <f>[1]资金台帐!W890&amp;""</f>
      </c>
      <c r="X890">
        <f>[1]资金台帐!X890&amp;""</f>
      </c>
      <c r="AB890">
        <f>[1]资金台帐!AB890</f>
        <v>0</v>
      </c>
      <c r="AC890">
        <f>[1]资金台帐!AC890</f>
        <v>0</v>
      </c>
      <c r="AD890">
        <f>[1]资金台帐!AD890</f>
        <v>0</v>
      </c>
      <c r="AJ890">
        <f>[1]资金台帐!AJ890</f>
        <v>0</v>
      </c>
      <c r="AK890">
        <f>[1]资金台帐!AK890</f>
        <v>0</v>
      </c>
      <c r="BA890" s="22">
        <f t="shared" si="0"/>
      </c>
    </row>
    <row r="891">
      <c r="B891">
        <f>[1]资金台帐!B891&amp;""</f>
      </c>
      <c r="H891">
        <f>[1]资金台帐!H891&amp;""</f>
      </c>
      <c r="J891">
        <f>[1]资金台帐!J891&amp;""</f>
      </c>
      <c r="N891">
        <f>[1]资金台帐!N891</f>
      </c>
      <c r="O891">
        <f>[1]资金台帐!O891&amp;""</f>
      </c>
      <c r="P891">
        <f>[1]资金台帐!P891&amp;""</f>
      </c>
      <c r="Q891">
        <f>[1]资金台帐!Q891&amp;""</f>
      </c>
      <c r="T891">
        <f>[1]资金台帐!T891&amp;""</f>
      </c>
      <c r="U891">
        <f>[1]资金台帐!U891&amp;""</f>
      </c>
      <c r="W891">
        <f>[1]资金台帐!W891&amp;""</f>
      </c>
      <c r="X891">
        <f>[1]资金台帐!X891&amp;""</f>
      </c>
      <c r="AB891">
        <f>[1]资金台帐!AB891</f>
        <v>0</v>
      </c>
      <c r="AC891">
        <f>[1]资金台帐!AC891</f>
        <v>0</v>
      </c>
      <c r="AD891">
        <f>[1]资金台帐!AD891</f>
        <v>0</v>
      </c>
      <c r="AJ891">
        <f>[1]资金台帐!AJ891</f>
        <v>0</v>
      </c>
      <c r="AK891">
        <f>[1]资金台帐!AK891</f>
        <v>0</v>
      </c>
      <c r="BA891" s="22">
        <f t="shared" si="0"/>
      </c>
    </row>
    <row r="892">
      <c r="B892">
        <f>[1]资金台帐!B892&amp;""</f>
      </c>
      <c r="H892">
        <f>[1]资金台帐!H892&amp;""</f>
      </c>
      <c r="J892">
        <f>[1]资金台帐!J892&amp;""</f>
      </c>
      <c r="N892">
        <f>[1]资金台帐!N892</f>
      </c>
      <c r="O892">
        <f>[1]资金台帐!O892&amp;""</f>
      </c>
      <c r="P892">
        <f>[1]资金台帐!P892&amp;""</f>
      </c>
      <c r="Q892">
        <f>[1]资金台帐!Q892&amp;""</f>
      </c>
      <c r="T892">
        <f>[1]资金台帐!T892&amp;""</f>
      </c>
      <c r="U892">
        <f>[1]资金台帐!U892&amp;""</f>
      </c>
      <c r="W892">
        <f>[1]资金台帐!W892&amp;""</f>
      </c>
      <c r="X892">
        <f>[1]资金台帐!X892&amp;""</f>
      </c>
      <c r="AB892">
        <f>[1]资金台帐!AB892</f>
        <v>0</v>
      </c>
      <c r="AC892">
        <f>[1]资金台帐!AC892</f>
        <v>0</v>
      </c>
      <c r="AD892">
        <f>[1]资金台帐!AD892</f>
        <v>0</v>
      </c>
      <c r="AJ892">
        <f>[1]资金台帐!AJ892</f>
        <v>0</v>
      </c>
      <c r="AK892">
        <f>[1]资金台帐!AK892</f>
        <v>0</v>
      </c>
      <c r="BA892" s="22">
        <f t="shared" si="0"/>
      </c>
    </row>
    <row r="893">
      <c r="B893">
        <f>[1]资金台帐!B893&amp;""</f>
      </c>
      <c r="H893">
        <f>[1]资金台帐!H893&amp;""</f>
      </c>
      <c r="J893">
        <f>[1]资金台帐!J893&amp;""</f>
      </c>
      <c r="N893">
        <f>[1]资金台帐!N893</f>
      </c>
      <c r="O893">
        <f>[1]资金台帐!O893&amp;""</f>
      </c>
      <c r="P893">
        <f>[1]资金台帐!P893&amp;""</f>
      </c>
      <c r="Q893">
        <f>[1]资金台帐!Q893&amp;""</f>
      </c>
      <c r="T893">
        <f>[1]资金台帐!T893&amp;""</f>
      </c>
      <c r="U893">
        <f>[1]资金台帐!U893&amp;""</f>
      </c>
      <c r="W893">
        <f>[1]资金台帐!W893&amp;""</f>
      </c>
      <c r="X893">
        <f>[1]资金台帐!X893&amp;""</f>
      </c>
      <c r="AB893">
        <f>[1]资金台帐!AB893</f>
        <v>0</v>
      </c>
      <c r="AC893">
        <f>[1]资金台帐!AC893</f>
        <v>0</v>
      </c>
      <c r="AD893">
        <f>[1]资金台帐!AD893</f>
        <v>0</v>
      </c>
      <c r="AJ893">
        <f>[1]资金台帐!AJ893</f>
        <v>0</v>
      </c>
      <c r="AK893">
        <f>[1]资金台帐!AK893</f>
        <v>0</v>
      </c>
      <c r="BA893" s="22">
        <f t="shared" si="0"/>
      </c>
    </row>
    <row r="894">
      <c r="B894">
        <f>[1]资金台帐!B894&amp;""</f>
      </c>
      <c r="H894">
        <f>[1]资金台帐!H894&amp;""</f>
      </c>
      <c r="J894">
        <f>[1]资金台帐!J894&amp;""</f>
      </c>
      <c r="N894">
        <f>[1]资金台帐!N894</f>
      </c>
      <c r="O894">
        <f>[1]资金台帐!O894&amp;""</f>
      </c>
      <c r="P894">
        <f>[1]资金台帐!P894&amp;""</f>
      </c>
      <c r="Q894">
        <f>[1]资金台帐!Q894&amp;""</f>
      </c>
      <c r="T894">
        <f>[1]资金台帐!T894&amp;""</f>
      </c>
      <c r="U894">
        <f>[1]资金台帐!U894&amp;""</f>
      </c>
      <c r="W894">
        <f>[1]资金台帐!W894&amp;""</f>
      </c>
      <c r="X894">
        <f>[1]资金台帐!X894&amp;""</f>
      </c>
      <c r="AB894">
        <f>[1]资金台帐!AB894</f>
        <v>0</v>
      </c>
      <c r="AC894">
        <f>[1]资金台帐!AC894</f>
        <v>0</v>
      </c>
      <c r="AD894">
        <f>[1]资金台帐!AD894</f>
        <v>0</v>
      </c>
      <c r="AJ894">
        <f>[1]资金台帐!AJ894</f>
        <v>0</v>
      </c>
      <c r="AK894">
        <f>[1]资金台帐!AK894</f>
        <v>0</v>
      </c>
      <c r="BA894" s="22">
        <f t="shared" si="0"/>
      </c>
    </row>
    <row r="895">
      <c r="B895">
        <f>[1]资金台帐!B895&amp;""</f>
      </c>
      <c r="H895">
        <f>[1]资金台帐!H895&amp;""</f>
      </c>
      <c r="J895">
        <f>[1]资金台帐!J895&amp;""</f>
      </c>
      <c r="N895">
        <f>[1]资金台帐!N895</f>
      </c>
      <c r="O895">
        <f>[1]资金台帐!O895&amp;""</f>
      </c>
      <c r="P895">
        <f>[1]资金台帐!P895&amp;""</f>
      </c>
      <c r="Q895">
        <f>[1]资金台帐!Q895&amp;""</f>
      </c>
      <c r="T895">
        <f>[1]资金台帐!T895&amp;""</f>
      </c>
      <c r="U895">
        <f>[1]资金台帐!U895&amp;""</f>
      </c>
      <c r="W895">
        <f>[1]资金台帐!W895&amp;""</f>
      </c>
      <c r="X895">
        <f>[1]资金台帐!X895&amp;""</f>
      </c>
      <c r="AB895">
        <f>[1]资金台帐!AB895</f>
        <v>0</v>
      </c>
      <c r="AC895">
        <f>[1]资金台帐!AC895</f>
        <v>0</v>
      </c>
      <c r="AD895">
        <f>[1]资金台帐!AD895</f>
        <v>0</v>
      </c>
      <c r="AJ895">
        <f>[1]资金台帐!AJ895</f>
        <v>0</v>
      </c>
      <c r="AK895">
        <f>[1]资金台帐!AK895</f>
        <v>0</v>
      </c>
      <c r="BA895" s="22">
        <f t="shared" si="0"/>
      </c>
    </row>
    <row r="896">
      <c r="B896">
        <f>[1]资金台帐!B896&amp;""</f>
      </c>
      <c r="H896">
        <f>[1]资金台帐!H896&amp;""</f>
      </c>
      <c r="J896">
        <f>[1]资金台帐!J896&amp;""</f>
      </c>
      <c r="N896">
        <f>[1]资金台帐!N896</f>
      </c>
      <c r="O896">
        <f>[1]资金台帐!O896&amp;""</f>
      </c>
      <c r="P896">
        <f>[1]资金台帐!P896&amp;""</f>
      </c>
      <c r="Q896">
        <f>[1]资金台帐!Q896&amp;""</f>
      </c>
      <c r="T896">
        <f>[1]资金台帐!T896&amp;""</f>
      </c>
      <c r="U896">
        <f>[1]资金台帐!U896&amp;""</f>
      </c>
      <c r="W896">
        <f>[1]资金台帐!W896&amp;""</f>
      </c>
      <c r="X896">
        <f>[1]资金台帐!X896&amp;""</f>
      </c>
      <c r="AB896">
        <f>[1]资金台帐!AB896</f>
        <v>0</v>
      </c>
      <c r="AC896">
        <f>[1]资金台帐!AC896</f>
        <v>0</v>
      </c>
      <c r="AD896">
        <f>[1]资金台帐!AD896</f>
        <v>0</v>
      </c>
      <c r="AJ896">
        <f>[1]资金台帐!AJ896</f>
        <v>0</v>
      </c>
      <c r="AK896">
        <f>[1]资金台帐!AK896</f>
        <v>0</v>
      </c>
      <c r="BA896" s="22">
        <f t="shared" si="0"/>
      </c>
    </row>
    <row r="897">
      <c r="B897">
        <f>[1]资金台帐!B897&amp;""</f>
      </c>
      <c r="H897">
        <f>[1]资金台帐!H897&amp;""</f>
      </c>
      <c r="J897">
        <f>[1]资金台帐!J897&amp;""</f>
      </c>
      <c r="N897">
        <f>[1]资金台帐!N897</f>
      </c>
      <c r="O897">
        <f>[1]资金台帐!O897&amp;""</f>
      </c>
      <c r="P897">
        <f>[1]资金台帐!P897&amp;""</f>
      </c>
      <c r="Q897">
        <f>[1]资金台帐!Q897&amp;""</f>
      </c>
      <c r="T897">
        <f>[1]资金台帐!T897&amp;""</f>
      </c>
      <c r="U897">
        <f>[1]资金台帐!U897&amp;""</f>
      </c>
      <c r="W897">
        <f>[1]资金台帐!W897&amp;""</f>
      </c>
      <c r="X897">
        <f>[1]资金台帐!X897&amp;""</f>
      </c>
      <c r="AB897">
        <f>[1]资金台帐!AB897</f>
        <v>0</v>
      </c>
      <c r="AC897">
        <f>[1]资金台帐!AC897</f>
        <v>0</v>
      </c>
      <c r="AD897">
        <f>[1]资金台帐!AD897</f>
        <v>0</v>
      </c>
      <c r="AJ897">
        <f>[1]资金台帐!AJ897</f>
        <v>0</v>
      </c>
      <c r="AK897">
        <f>[1]资金台帐!AK897</f>
        <v>0</v>
      </c>
      <c r="BA897" s="22">
        <f t="shared" si="0"/>
      </c>
    </row>
    <row r="898">
      <c r="B898">
        <f>[1]资金台帐!B898&amp;""</f>
      </c>
      <c r="H898">
        <f>[1]资金台帐!H898&amp;""</f>
      </c>
      <c r="J898">
        <f>[1]资金台帐!J898&amp;""</f>
      </c>
      <c r="N898">
        <f>[1]资金台帐!N898</f>
      </c>
      <c r="O898">
        <f>[1]资金台帐!O898&amp;""</f>
      </c>
      <c r="P898">
        <f>[1]资金台帐!P898&amp;""</f>
      </c>
      <c r="Q898">
        <f>[1]资金台帐!Q898&amp;""</f>
      </c>
      <c r="T898">
        <f>[1]资金台帐!T898&amp;""</f>
      </c>
      <c r="U898">
        <f>[1]资金台帐!U898&amp;""</f>
      </c>
      <c r="W898">
        <f>[1]资金台帐!W898&amp;""</f>
      </c>
      <c r="X898">
        <f>[1]资金台帐!X898&amp;""</f>
      </c>
      <c r="AB898">
        <f>[1]资金台帐!AB898</f>
        <v>0</v>
      </c>
      <c r="AC898">
        <f>[1]资金台帐!AC898</f>
        <v>0</v>
      </c>
      <c r="AD898">
        <f>[1]资金台帐!AD898</f>
        <v>0</v>
      </c>
      <c r="AJ898">
        <f>[1]资金台帐!AJ898</f>
        <v>0</v>
      </c>
      <c r="AK898">
        <f>[1]资金台帐!AK898</f>
        <v>0</v>
      </c>
      <c r="BA898" s="22">
        <f t="shared" si="0"/>
      </c>
    </row>
    <row r="899">
      <c r="B899">
        <f>[1]资金台帐!B899&amp;""</f>
      </c>
      <c r="H899">
        <f>[1]资金台帐!H899&amp;""</f>
      </c>
      <c r="J899">
        <f>[1]资金台帐!J899&amp;""</f>
      </c>
      <c r="N899">
        <f>[1]资金台帐!N899</f>
      </c>
      <c r="O899">
        <f>[1]资金台帐!O899&amp;""</f>
      </c>
      <c r="P899">
        <f>[1]资金台帐!P899&amp;""</f>
      </c>
      <c r="Q899">
        <f>[1]资金台帐!Q899&amp;""</f>
      </c>
      <c r="T899">
        <f>[1]资金台帐!T899&amp;""</f>
      </c>
      <c r="U899">
        <f>[1]资金台帐!U899&amp;""</f>
      </c>
      <c r="W899">
        <f>[1]资金台帐!W899&amp;""</f>
      </c>
      <c r="X899">
        <f>[1]资金台帐!X899&amp;""</f>
      </c>
      <c r="AB899">
        <f>[1]资金台帐!AB899</f>
        <v>0</v>
      </c>
      <c r="AC899">
        <f>[1]资金台帐!AC899</f>
        <v>0</v>
      </c>
      <c r="AD899">
        <f>[1]资金台帐!AD899</f>
        <v>0</v>
      </c>
      <c r="AJ899">
        <f>[1]资金台帐!AJ899</f>
        <v>0</v>
      </c>
      <c r="AK899">
        <f>[1]资金台帐!AK899</f>
        <v>0</v>
      </c>
      <c r="BA899" s="22">
        <f t="shared" si="0"/>
      </c>
    </row>
    <row r="900">
      <c r="B900">
        <f>[1]资金台帐!B900&amp;""</f>
      </c>
      <c r="H900">
        <f>[1]资金台帐!H900&amp;""</f>
      </c>
      <c r="J900">
        <f>[1]资金台帐!J900&amp;""</f>
      </c>
      <c r="N900">
        <f>[1]资金台帐!N900</f>
      </c>
      <c r="O900">
        <f>[1]资金台帐!O900&amp;""</f>
      </c>
      <c r="P900">
        <f>[1]资金台帐!P900&amp;""</f>
      </c>
      <c r="Q900">
        <f>[1]资金台帐!Q900&amp;""</f>
      </c>
      <c r="T900">
        <f>[1]资金台帐!T900&amp;""</f>
      </c>
      <c r="U900">
        <f>[1]资金台帐!U900&amp;""</f>
      </c>
      <c r="W900">
        <f>[1]资金台帐!W900&amp;""</f>
      </c>
      <c r="X900">
        <f>[1]资金台帐!X900&amp;""</f>
      </c>
      <c r="AB900">
        <f>[1]资金台帐!AB900</f>
        <v>0</v>
      </c>
      <c r="AC900">
        <f>[1]资金台帐!AC900</f>
        <v>0</v>
      </c>
      <c r="AD900">
        <f>[1]资金台帐!AD900</f>
        <v>0</v>
      </c>
      <c r="AJ900">
        <f>[1]资金台帐!AJ900</f>
        <v>0</v>
      </c>
      <c r="AK900">
        <f>[1]资金台帐!AK900</f>
        <v>0</v>
      </c>
      <c r="BA900" s="22">
        <f t="shared" si="0"/>
      </c>
    </row>
    <row r="901">
      <c r="B901">
        <f>[1]资金台帐!B901&amp;""</f>
      </c>
      <c r="H901">
        <f>[1]资金台帐!H901&amp;""</f>
      </c>
      <c r="J901">
        <f>[1]资金台帐!J901&amp;""</f>
      </c>
      <c r="N901">
        <f>[1]资金台帐!N901</f>
      </c>
      <c r="O901">
        <f>[1]资金台帐!O901&amp;""</f>
      </c>
      <c r="P901">
        <f>[1]资金台帐!P901&amp;""</f>
      </c>
      <c r="Q901">
        <f>[1]资金台帐!Q901&amp;""</f>
      </c>
      <c r="T901">
        <f>[1]资金台帐!T901&amp;""</f>
      </c>
      <c r="U901">
        <f>[1]资金台帐!U901&amp;""</f>
      </c>
      <c r="W901">
        <f>[1]资金台帐!W901&amp;""</f>
      </c>
      <c r="X901">
        <f>[1]资金台帐!X901&amp;""</f>
      </c>
      <c r="AB901">
        <f>[1]资金台帐!AB901</f>
        <v>0</v>
      </c>
      <c r="AC901">
        <f>[1]资金台帐!AC901</f>
        <v>0</v>
      </c>
      <c r="AD901">
        <f>[1]资金台帐!AD901</f>
        <v>0</v>
      </c>
      <c r="AJ901">
        <f>[1]资金台帐!AJ901</f>
        <v>0</v>
      </c>
      <c r="AK901">
        <f>[1]资金台帐!AK901</f>
        <v>0</v>
      </c>
      <c r="BA901" s="22">
        <f t="shared" si="0"/>
      </c>
    </row>
    <row r="902">
      <c r="B902">
        <f>[1]资金台帐!B902&amp;""</f>
      </c>
      <c r="H902">
        <f>[1]资金台帐!H902&amp;""</f>
      </c>
      <c r="J902">
        <f>[1]资金台帐!J902&amp;""</f>
      </c>
      <c r="N902">
        <f>[1]资金台帐!N902</f>
      </c>
      <c r="O902">
        <f>[1]资金台帐!O902&amp;""</f>
      </c>
      <c r="P902">
        <f>[1]资金台帐!P902&amp;""</f>
      </c>
      <c r="Q902">
        <f>[1]资金台帐!Q902&amp;""</f>
      </c>
      <c r="T902">
        <f>[1]资金台帐!T902&amp;""</f>
      </c>
      <c r="U902">
        <f>[1]资金台帐!U902&amp;""</f>
      </c>
      <c r="W902">
        <f>[1]资金台帐!W902&amp;""</f>
      </c>
      <c r="X902">
        <f>[1]资金台帐!X902&amp;""</f>
      </c>
      <c r="AB902">
        <f>[1]资金台帐!AB902</f>
        <v>0</v>
      </c>
      <c r="AC902">
        <f>[1]资金台帐!AC902</f>
        <v>0</v>
      </c>
      <c r="AD902">
        <f>[1]资金台帐!AD902</f>
        <v>0</v>
      </c>
      <c r="AJ902">
        <f>[1]资金台帐!AJ902</f>
        <v>0</v>
      </c>
      <c r="AK902">
        <f>[1]资金台帐!AK902</f>
        <v>0</v>
      </c>
      <c r="BA902" s="22">
        <f t="shared" si="0"/>
      </c>
    </row>
    <row r="903">
      <c r="B903">
        <f>[1]资金台帐!B903&amp;""</f>
      </c>
      <c r="H903">
        <f>[1]资金台帐!H903&amp;""</f>
      </c>
      <c r="J903">
        <f>[1]资金台帐!J903&amp;""</f>
      </c>
      <c r="N903">
        <f>[1]资金台帐!N903</f>
      </c>
      <c r="O903">
        <f>[1]资金台帐!O903&amp;""</f>
      </c>
      <c r="P903">
        <f>[1]资金台帐!P903&amp;""</f>
      </c>
      <c r="Q903">
        <f>[1]资金台帐!Q903&amp;""</f>
      </c>
      <c r="T903">
        <f>[1]资金台帐!T903&amp;""</f>
      </c>
      <c r="U903">
        <f>[1]资金台帐!U903&amp;""</f>
      </c>
      <c r="W903">
        <f>[1]资金台帐!W903&amp;""</f>
      </c>
      <c r="X903">
        <f>[1]资金台帐!X903&amp;""</f>
      </c>
      <c r="AB903">
        <f>[1]资金台帐!AB903</f>
        <v>0</v>
      </c>
      <c r="AC903">
        <f>[1]资金台帐!AC903</f>
        <v>0</v>
      </c>
      <c r="AD903">
        <f>[1]资金台帐!AD903</f>
        <v>0</v>
      </c>
      <c r="AJ903">
        <f>[1]资金台帐!AJ903</f>
        <v>0</v>
      </c>
      <c r="AK903">
        <f>[1]资金台帐!AK903</f>
        <v>0</v>
      </c>
      <c r="BA903" s="22">
        <f t="shared" si="0"/>
      </c>
    </row>
    <row r="904">
      <c r="B904">
        <f>[1]资金台帐!B904&amp;""</f>
      </c>
      <c r="H904">
        <f>[1]资金台帐!H904&amp;""</f>
      </c>
      <c r="J904">
        <f>[1]资金台帐!J904&amp;""</f>
      </c>
      <c r="N904">
        <f>[1]资金台帐!N904</f>
      </c>
      <c r="O904">
        <f>[1]资金台帐!O904&amp;""</f>
      </c>
      <c r="P904">
        <f>[1]资金台帐!P904&amp;""</f>
      </c>
      <c r="Q904">
        <f>[1]资金台帐!Q904&amp;""</f>
      </c>
      <c r="T904">
        <f>[1]资金台帐!T904&amp;""</f>
      </c>
      <c r="U904">
        <f>[1]资金台帐!U904&amp;""</f>
      </c>
      <c r="W904">
        <f>[1]资金台帐!W904&amp;""</f>
      </c>
      <c r="X904">
        <f>[1]资金台帐!X904&amp;""</f>
      </c>
      <c r="AB904">
        <f>[1]资金台帐!AB904</f>
        <v>0</v>
      </c>
      <c r="AC904">
        <f>[1]资金台帐!AC904</f>
        <v>0</v>
      </c>
      <c r="AD904">
        <f>[1]资金台帐!AD904</f>
        <v>0</v>
      </c>
      <c r="AJ904">
        <f>[1]资金台帐!AJ904</f>
        <v>0</v>
      </c>
      <c r="AK904">
        <f>[1]资金台帐!AK904</f>
        <v>0</v>
      </c>
      <c r="BA904" s="22">
        <f t="shared" si="0"/>
      </c>
    </row>
    <row r="905">
      <c r="B905">
        <f>[1]资金台帐!B905&amp;""</f>
      </c>
      <c r="H905">
        <f>[1]资金台帐!H905&amp;""</f>
      </c>
      <c r="J905">
        <f>[1]资金台帐!J905&amp;""</f>
      </c>
      <c r="N905">
        <f>[1]资金台帐!N905</f>
      </c>
      <c r="O905">
        <f>[1]资金台帐!O905&amp;""</f>
      </c>
      <c r="P905">
        <f>[1]资金台帐!P905&amp;""</f>
      </c>
      <c r="Q905">
        <f>[1]资金台帐!Q905&amp;""</f>
      </c>
      <c r="T905">
        <f>[1]资金台帐!T905&amp;""</f>
      </c>
      <c r="U905">
        <f>[1]资金台帐!U905&amp;""</f>
      </c>
      <c r="W905">
        <f>[1]资金台帐!W905&amp;""</f>
      </c>
      <c r="X905">
        <f>[1]资金台帐!X905&amp;""</f>
      </c>
      <c r="AB905">
        <f>[1]资金台帐!AB905</f>
        <v>0</v>
      </c>
      <c r="AC905">
        <f>[1]资金台帐!AC905</f>
        <v>0</v>
      </c>
      <c r="AD905">
        <f>[1]资金台帐!AD905</f>
        <v>0</v>
      </c>
      <c r="AJ905">
        <f>[1]资金台帐!AJ905</f>
        <v>0</v>
      </c>
      <c r="AK905">
        <f>[1]资金台帐!AK905</f>
        <v>0</v>
      </c>
      <c r="BA905" s="22">
        <f t="shared" si="0"/>
      </c>
    </row>
    <row r="906">
      <c r="B906">
        <f>[1]资金台帐!B906&amp;""</f>
      </c>
      <c r="H906">
        <f>[1]资金台帐!H906&amp;""</f>
      </c>
      <c r="J906">
        <f>[1]资金台帐!J906&amp;""</f>
      </c>
      <c r="N906">
        <f>[1]资金台帐!N906</f>
      </c>
      <c r="O906">
        <f>[1]资金台帐!O906&amp;""</f>
      </c>
      <c r="P906">
        <f>[1]资金台帐!P906&amp;""</f>
      </c>
      <c r="Q906">
        <f>[1]资金台帐!Q906&amp;""</f>
      </c>
      <c r="T906">
        <f>[1]资金台帐!T906&amp;""</f>
      </c>
      <c r="U906">
        <f>[1]资金台帐!U906&amp;""</f>
      </c>
      <c r="W906">
        <f>[1]资金台帐!W906&amp;""</f>
      </c>
      <c r="X906">
        <f>[1]资金台帐!X906&amp;""</f>
      </c>
      <c r="AB906">
        <f>[1]资金台帐!AB906</f>
        <v>0</v>
      </c>
      <c r="AC906">
        <f>[1]资金台帐!AC906</f>
        <v>0</v>
      </c>
      <c r="AD906">
        <f>[1]资金台帐!AD906</f>
        <v>0</v>
      </c>
      <c r="AJ906">
        <f>[1]资金台帐!AJ906</f>
        <v>0</v>
      </c>
      <c r="AK906">
        <f>[1]资金台帐!AK906</f>
        <v>0</v>
      </c>
      <c r="BA906" s="22">
        <f t="shared" si="0"/>
      </c>
    </row>
    <row r="907">
      <c r="B907">
        <f>[1]资金台帐!B907&amp;""</f>
      </c>
      <c r="H907">
        <f>[1]资金台帐!H907&amp;""</f>
      </c>
      <c r="J907">
        <f>[1]资金台帐!J907&amp;""</f>
      </c>
      <c r="N907">
        <f>[1]资金台帐!N907</f>
      </c>
      <c r="O907">
        <f>[1]资金台帐!O907&amp;""</f>
      </c>
      <c r="P907">
        <f>[1]资金台帐!P907&amp;""</f>
      </c>
      <c r="Q907">
        <f>[1]资金台帐!Q907&amp;""</f>
      </c>
      <c r="T907">
        <f>[1]资金台帐!T907&amp;""</f>
      </c>
      <c r="U907">
        <f>[1]资金台帐!U907&amp;""</f>
      </c>
      <c r="W907">
        <f>[1]资金台帐!W907&amp;""</f>
      </c>
      <c r="X907">
        <f>[1]资金台帐!X907&amp;""</f>
      </c>
      <c r="AB907">
        <f>[1]资金台帐!AB907</f>
        <v>0</v>
      </c>
      <c r="AC907">
        <f>[1]资金台帐!AC907</f>
        <v>0</v>
      </c>
      <c r="AD907">
        <f>[1]资金台帐!AD907</f>
        <v>0</v>
      </c>
      <c r="AJ907">
        <f>[1]资金台帐!AJ907</f>
        <v>0</v>
      </c>
      <c r="AK907">
        <f>[1]资金台帐!AK907</f>
        <v>0</v>
      </c>
      <c r="BA907" s="22">
        <f t="shared" si="0"/>
      </c>
    </row>
    <row r="908">
      <c r="B908">
        <f>[1]资金台帐!B908&amp;""</f>
      </c>
      <c r="H908">
        <f>[1]资金台帐!H908&amp;""</f>
      </c>
      <c r="J908">
        <f>[1]资金台帐!J908&amp;""</f>
      </c>
      <c r="N908">
        <f>[1]资金台帐!N908</f>
      </c>
      <c r="O908">
        <f>[1]资金台帐!O908&amp;""</f>
      </c>
      <c r="P908">
        <f>[1]资金台帐!P908&amp;""</f>
      </c>
      <c r="Q908">
        <f>[1]资金台帐!Q908&amp;""</f>
      </c>
      <c r="T908">
        <f>[1]资金台帐!T908&amp;""</f>
      </c>
      <c r="U908">
        <f>[1]资金台帐!U908&amp;""</f>
      </c>
      <c r="W908">
        <f>[1]资金台帐!W908&amp;""</f>
      </c>
      <c r="X908">
        <f>[1]资金台帐!X908&amp;""</f>
      </c>
      <c r="AB908">
        <f>[1]资金台帐!AB908</f>
        <v>0</v>
      </c>
      <c r="AC908">
        <f>[1]资金台帐!AC908</f>
        <v>0</v>
      </c>
      <c r="AD908">
        <f>[1]资金台帐!AD908</f>
        <v>0</v>
      </c>
      <c r="AJ908">
        <f>[1]资金台帐!AJ908</f>
        <v>0</v>
      </c>
      <c r="AK908">
        <f>[1]资金台帐!AK908</f>
        <v>0</v>
      </c>
      <c r="BA908" s="22">
        <f t="shared" si="0"/>
      </c>
    </row>
    <row r="909">
      <c r="B909">
        <f>[1]资金台帐!B909&amp;""</f>
      </c>
      <c r="H909">
        <f>[1]资金台帐!H909&amp;""</f>
      </c>
      <c r="J909">
        <f>[1]资金台帐!J909&amp;""</f>
      </c>
      <c r="N909">
        <f>[1]资金台帐!N909</f>
      </c>
      <c r="O909">
        <f>[1]资金台帐!O909&amp;""</f>
      </c>
      <c r="P909">
        <f>[1]资金台帐!P909&amp;""</f>
      </c>
      <c r="Q909">
        <f>[1]资金台帐!Q909&amp;""</f>
      </c>
      <c r="T909">
        <f>[1]资金台帐!T909&amp;""</f>
      </c>
      <c r="U909">
        <f>[1]资金台帐!U909&amp;""</f>
      </c>
      <c r="W909">
        <f>[1]资金台帐!W909&amp;""</f>
      </c>
      <c r="X909">
        <f>[1]资金台帐!X909&amp;""</f>
      </c>
      <c r="AB909">
        <f>[1]资金台帐!AB909</f>
        <v>0</v>
      </c>
      <c r="AC909">
        <f>[1]资金台帐!AC909</f>
        <v>0</v>
      </c>
      <c r="AD909">
        <f>[1]资金台帐!AD909</f>
        <v>0</v>
      </c>
      <c r="AJ909">
        <f>[1]资金台帐!AJ909</f>
        <v>0</v>
      </c>
      <c r="AK909">
        <f>[1]资金台帐!AK909</f>
        <v>0</v>
      </c>
      <c r="BA909" s="22">
        <f t="shared" si="0"/>
      </c>
    </row>
    <row r="910">
      <c r="B910">
        <f>[1]资金台帐!B910&amp;""</f>
      </c>
      <c r="H910">
        <f>[1]资金台帐!H910&amp;""</f>
      </c>
      <c r="J910">
        <f>[1]资金台帐!J910&amp;""</f>
      </c>
      <c r="N910">
        <f>[1]资金台帐!N910</f>
      </c>
      <c r="O910">
        <f>[1]资金台帐!O910&amp;""</f>
      </c>
      <c r="P910">
        <f>[1]资金台帐!P910&amp;""</f>
      </c>
      <c r="Q910">
        <f>[1]资金台帐!Q910&amp;""</f>
      </c>
      <c r="T910">
        <f>[1]资金台帐!T910&amp;""</f>
      </c>
      <c r="U910">
        <f>[1]资金台帐!U910&amp;""</f>
      </c>
      <c r="W910">
        <f>[1]资金台帐!W910&amp;""</f>
      </c>
      <c r="X910">
        <f>[1]资金台帐!X910&amp;""</f>
      </c>
      <c r="AB910">
        <f>[1]资金台帐!AB910</f>
        <v>0</v>
      </c>
      <c r="AC910">
        <f>[1]资金台帐!AC910</f>
        <v>0</v>
      </c>
      <c r="AD910">
        <f>[1]资金台帐!AD910</f>
        <v>0</v>
      </c>
      <c r="AJ910">
        <f>[1]资金台帐!AJ910</f>
        <v>0</v>
      </c>
      <c r="AK910">
        <f>[1]资金台帐!AK910</f>
        <v>0</v>
      </c>
      <c r="BA910" s="22">
        <f t="shared" si="0"/>
      </c>
    </row>
    <row r="911">
      <c r="B911">
        <f>[1]资金台帐!B911&amp;""</f>
      </c>
      <c r="H911">
        <f>[1]资金台帐!H911&amp;""</f>
      </c>
      <c r="J911">
        <f>[1]资金台帐!J911&amp;""</f>
      </c>
      <c r="N911">
        <f>[1]资金台帐!N911</f>
      </c>
      <c r="O911">
        <f>[1]资金台帐!O911&amp;""</f>
      </c>
      <c r="P911">
        <f>[1]资金台帐!P911&amp;""</f>
      </c>
      <c r="Q911">
        <f>[1]资金台帐!Q911&amp;""</f>
      </c>
      <c r="T911">
        <f>[1]资金台帐!T911&amp;""</f>
      </c>
      <c r="U911">
        <f>[1]资金台帐!U911&amp;""</f>
      </c>
      <c r="W911">
        <f>[1]资金台帐!W911&amp;""</f>
      </c>
      <c r="X911">
        <f>[1]资金台帐!X911&amp;""</f>
      </c>
      <c r="AB911">
        <f>[1]资金台帐!AB911</f>
        <v>0</v>
      </c>
      <c r="AC911">
        <f>[1]资金台帐!AC911</f>
        <v>0</v>
      </c>
      <c r="AD911">
        <f>[1]资金台帐!AD911</f>
        <v>0</v>
      </c>
      <c r="AJ911">
        <f>[1]资金台帐!AJ911</f>
        <v>0</v>
      </c>
      <c r="AK911">
        <f>[1]资金台帐!AK911</f>
        <v>0</v>
      </c>
      <c r="BA911" s="22">
        <f t="shared" si="0"/>
      </c>
    </row>
    <row r="912">
      <c r="B912">
        <f>[1]资金台帐!B912&amp;""</f>
      </c>
      <c r="H912">
        <f>[1]资金台帐!H912&amp;""</f>
      </c>
      <c r="J912">
        <f>[1]资金台帐!J912&amp;""</f>
      </c>
      <c r="N912">
        <f>[1]资金台帐!N912</f>
      </c>
      <c r="O912">
        <f>[1]资金台帐!O912&amp;""</f>
      </c>
      <c r="P912">
        <f>[1]资金台帐!P912&amp;""</f>
      </c>
      <c r="Q912">
        <f>[1]资金台帐!Q912&amp;""</f>
      </c>
      <c r="T912">
        <f>[1]资金台帐!T912&amp;""</f>
      </c>
      <c r="U912">
        <f>[1]资金台帐!U912&amp;""</f>
      </c>
      <c r="W912">
        <f>[1]资金台帐!W912&amp;""</f>
      </c>
      <c r="X912">
        <f>[1]资金台帐!X912&amp;""</f>
      </c>
      <c r="AB912">
        <f>[1]资金台帐!AB912</f>
        <v>0</v>
      </c>
      <c r="AC912">
        <f>[1]资金台帐!AC912</f>
        <v>0</v>
      </c>
      <c r="AD912">
        <f>[1]资金台帐!AD912</f>
        <v>0</v>
      </c>
      <c r="AJ912">
        <f>[1]资金台帐!AJ912</f>
        <v>0</v>
      </c>
      <c r="AK912">
        <f>[1]资金台帐!AK912</f>
        <v>0</v>
      </c>
      <c r="BA912" s="22">
        <f t="shared" si="0"/>
      </c>
    </row>
    <row r="913">
      <c r="B913">
        <f>[1]资金台帐!B913&amp;""</f>
      </c>
      <c r="H913">
        <f>[1]资金台帐!H913&amp;""</f>
      </c>
      <c r="J913">
        <f>[1]资金台帐!J913&amp;""</f>
      </c>
      <c r="N913">
        <f>[1]资金台帐!N913</f>
      </c>
      <c r="O913">
        <f>[1]资金台帐!O913&amp;""</f>
      </c>
      <c r="P913">
        <f>[1]资金台帐!P913&amp;""</f>
      </c>
      <c r="Q913">
        <f>[1]资金台帐!Q913&amp;""</f>
      </c>
      <c r="T913">
        <f>[1]资金台帐!T913&amp;""</f>
      </c>
      <c r="U913">
        <f>[1]资金台帐!U913&amp;""</f>
      </c>
      <c r="W913">
        <f>[1]资金台帐!W913&amp;""</f>
      </c>
      <c r="X913">
        <f>[1]资金台帐!X913&amp;""</f>
      </c>
      <c r="AB913">
        <f>[1]资金台帐!AB913</f>
        <v>0</v>
      </c>
      <c r="AC913">
        <f>[1]资金台帐!AC913</f>
        <v>0</v>
      </c>
      <c r="AD913">
        <f>[1]资金台帐!AD913</f>
        <v>0</v>
      </c>
      <c r="AJ913">
        <f>[1]资金台帐!AJ913</f>
        <v>0</v>
      </c>
      <c r="AK913">
        <f>[1]资金台帐!AK913</f>
        <v>0</v>
      </c>
      <c r="BA913" s="22">
        <f t="shared" si="0"/>
      </c>
    </row>
    <row r="914">
      <c r="B914">
        <f>[1]资金台帐!B914&amp;""</f>
      </c>
      <c r="H914">
        <f>[1]资金台帐!H914&amp;""</f>
      </c>
      <c r="J914">
        <f>[1]资金台帐!J914&amp;""</f>
      </c>
      <c r="N914">
        <f>[1]资金台帐!N914</f>
      </c>
      <c r="O914">
        <f>[1]资金台帐!O914&amp;""</f>
      </c>
      <c r="P914">
        <f>[1]资金台帐!P914&amp;""</f>
      </c>
      <c r="Q914">
        <f>[1]资金台帐!Q914&amp;""</f>
      </c>
      <c r="T914">
        <f>[1]资金台帐!T914&amp;""</f>
      </c>
      <c r="U914">
        <f>[1]资金台帐!U914&amp;""</f>
      </c>
      <c r="W914">
        <f>[1]资金台帐!W914&amp;""</f>
      </c>
      <c r="X914">
        <f>[1]资金台帐!X914&amp;""</f>
      </c>
      <c r="AB914">
        <f>[1]资金台帐!AB914</f>
        <v>0</v>
      </c>
      <c r="AC914">
        <f>[1]资金台帐!AC914</f>
        <v>0</v>
      </c>
      <c r="AD914">
        <f>[1]资金台帐!AD914</f>
        <v>0</v>
      </c>
      <c r="AJ914">
        <f>[1]资金台帐!AJ914</f>
        <v>0</v>
      </c>
      <c r="AK914">
        <f>[1]资金台帐!AK914</f>
        <v>0</v>
      </c>
      <c r="BA914" s="22">
        <f t="shared" si="0"/>
      </c>
    </row>
    <row r="915">
      <c r="B915">
        <f>[1]资金台帐!B915&amp;""</f>
      </c>
      <c r="H915">
        <f>[1]资金台帐!H915&amp;""</f>
      </c>
      <c r="J915">
        <f>[1]资金台帐!J915&amp;""</f>
      </c>
      <c r="N915">
        <f>[1]资金台帐!N915</f>
      </c>
      <c r="O915">
        <f>[1]资金台帐!O915&amp;""</f>
      </c>
      <c r="P915">
        <f>[1]资金台帐!P915&amp;""</f>
      </c>
      <c r="Q915">
        <f>[1]资金台帐!Q915&amp;""</f>
      </c>
      <c r="T915">
        <f>[1]资金台帐!T915&amp;""</f>
      </c>
      <c r="U915">
        <f>[1]资金台帐!U915&amp;""</f>
      </c>
      <c r="W915">
        <f>[1]资金台帐!W915&amp;""</f>
      </c>
      <c r="X915">
        <f>[1]资金台帐!X915&amp;""</f>
      </c>
      <c r="AB915">
        <f>[1]资金台帐!AB915</f>
        <v>0</v>
      </c>
      <c r="AC915">
        <f>[1]资金台帐!AC915</f>
        <v>0</v>
      </c>
      <c r="AD915">
        <f>[1]资金台帐!AD915</f>
        <v>0</v>
      </c>
      <c r="AJ915">
        <f>[1]资金台帐!AJ915</f>
        <v>0</v>
      </c>
      <c r="AK915">
        <f>[1]资金台帐!AK915</f>
        <v>0</v>
      </c>
      <c r="BA915" s="22">
        <f t="shared" si="0"/>
      </c>
    </row>
    <row r="916">
      <c r="B916">
        <f>[1]资金台帐!B916&amp;""</f>
      </c>
      <c r="H916">
        <f>[1]资金台帐!H916&amp;""</f>
      </c>
      <c r="J916">
        <f>[1]资金台帐!J916&amp;""</f>
      </c>
      <c r="N916">
        <f>[1]资金台帐!N916</f>
      </c>
      <c r="O916">
        <f>[1]资金台帐!O916&amp;""</f>
      </c>
      <c r="P916">
        <f>[1]资金台帐!P916&amp;""</f>
      </c>
      <c r="Q916">
        <f>[1]资金台帐!Q916&amp;""</f>
      </c>
      <c r="T916">
        <f>[1]资金台帐!T916&amp;""</f>
      </c>
      <c r="U916">
        <f>[1]资金台帐!U916&amp;""</f>
      </c>
      <c r="W916">
        <f>[1]资金台帐!W916&amp;""</f>
      </c>
      <c r="X916">
        <f>[1]资金台帐!X916&amp;""</f>
      </c>
      <c r="AB916">
        <f>[1]资金台帐!AB916</f>
        <v>0</v>
      </c>
      <c r="AC916">
        <f>[1]资金台帐!AC916</f>
        <v>0</v>
      </c>
      <c r="AD916">
        <f>[1]资金台帐!AD916</f>
        <v>0</v>
      </c>
      <c r="AJ916">
        <f>[1]资金台帐!AJ916</f>
        <v>0</v>
      </c>
      <c r="AK916">
        <f>[1]资金台帐!AK916</f>
        <v>0</v>
      </c>
      <c r="BA916" s="22">
        <f t="shared" si="0"/>
      </c>
    </row>
    <row r="917">
      <c r="B917">
        <f>[1]资金台帐!B917&amp;""</f>
      </c>
      <c r="H917">
        <f>[1]资金台帐!H917&amp;""</f>
      </c>
      <c r="J917">
        <f>[1]资金台帐!J917&amp;""</f>
      </c>
      <c r="N917">
        <f>[1]资金台帐!N917</f>
      </c>
      <c r="O917">
        <f>[1]资金台帐!O917&amp;""</f>
      </c>
      <c r="P917">
        <f>[1]资金台帐!P917&amp;""</f>
      </c>
      <c r="Q917">
        <f>[1]资金台帐!Q917&amp;""</f>
      </c>
      <c r="T917">
        <f>[1]资金台帐!T917&amp;""</f>
      </c>
      <c r="U917">
        <f>[1]资金台帐!U917&amp;""</f>
      </c>
      <c r="W917">
        <f>[1]资金台帐!W917&amp;""</f>
      </c>
      <c r="X917">
        <f>[1]资金台帐!X917&amp;""</f>
      </c>
      <c r="AB917">
        <f>[1]资金台帐!AB917</f>
        <v>0</v>
      </c>
      <c r="AC917">
        <f>[1]资金台帐!AC917</f>
        <v>0</v>
      </c>
      <c r="AD917">
        <f>[1]资金台帐!AD917</f>
        <v>0</v>
      </c>
      <c r="AJ917">
        <f>[1]资金台帐!AJ917</f>
        <v>0</v>
      </c>
      <c r="AK917">
        <f>[1]资金台帐!AK917</f>
        <v>0</v>
      </c>
      <c r="BA917" s="22">
        <f t="shared" si="0"/>
      </c>
    </row>
    <row r="918">
      <c r="B918">
        <f>[1]资金台帐!B918&amp;""</f>
      </c>
      <c r="H918">
        <f>[1]资金台帐!H918&amp;""</f>
      </c>
      <c r="J918">
        <f>[1]资金台帐!J918&amp;""</f>
      </c>
      <c r="N918">
        <f>[1]资金台帐!N918</f>
      </c>
      <c r="O918">
        <f>[1]资金台帐!O918&amp;""</f>
      </c>
      <c r="P918">
        <f>[1]资金台帐!P918&amp;""</f>
      </c>
      <c r="Q918">
        <f>[1]资金台帐!Q918&amp;""</f>
      </c>
      <c r="T918">
        <f>[1]资金台帐!T918&amp;""</f>
      </c>
      <c r="U918">
        <f>[1]资金台帐!U918&amp;""</f>
      </c>
      <c r="W918">
        <f>[1]资金台帐!W918&amp;""</f>
      </c>
      <c r="X918">
        <f>[1]资金台帐!X918&amp;""</f>
      </c>
      <c r="AB918">
        <f>[1]资金台帐!AB918</f>
        <v>0</v>
      </c>
      <c r="AC918">
        <f>[1]资金台帐!AC918</f>
        <v>0</v>
      </c>
      <c r="AD918">
        <f>[1]资金台帐!AD918</f>
        <v>0</v>
      </c>
      <c r="AJ918">
        <f>[1]资金台帐!AJ918</f>
        <v>0</v>
      </c>
      <c r="AK918">
        <f>[1]资金台帐!AK918</f>
        <v>0</v>
      </c>
      <c r="BA918" s="22">
        <f t="shared" si="0"/>
      </c>
    </row>
    <row r="919">
      <c r="B919">
        <f>[1]资金台帐!B919&amp;""</f>
      </c>
      <c r="H919">
        <f>[1]资金台帐!H919&amp;""</f>
      </c>
      <c r="J919">
        <f>[1]资金台帐!J919&amp;""</f>
      </c>
      <c r="N919">
        <f>[1]资金台帐!N919</f>
      </c>
      <c r="O919">
        <f>[1]资金台帐!O919&amp;""</f>
      </c>
      <c r="P919">
        <f>[1]资金台帐!P919&amp;""</f>
      </c>
      <c r="Q919">
        <f>[1]资金台帐!Q919&amp;""</f>
      </c>
      <c r="T919">
        <f>[1]资金台帐!T919&amp;""</f>
      </c>
      <c r="U919">
        <f>[1]资金台帐!U919&amp;""</f>
      </c>
      <c r="W919">
        <f>[1]资金台帐!W919&amp;""</f>
      </c>
      <c r="X919">
        <f>[1]资金台帐!X919&amp;""</f>
      </c>
      <c r="AB919">
        <f>[1]资金台帐!AB919</f>
        <v>0</v>
      </c>
      <c r="AC919">
        <f>[1]资金台帐!AC919</f>
        <v>0</v>
      </c>
      <c r="AD919">
        <f>[1]资金台帐!AD919</f>
        <v>0</v>
      </c>
      <c r="AJ919">
        <f>[1]资金台帐!AJ919</f>
        <v>0</v>
      </c>
      <c r="AK919">
        <f>[1]资金台帐!AK919</f>
        <v>0</v>
      </c>
      <c r="BA919" s="22">
        <f t="shared" si="0"/>
      </c>
    </row>
    <row r="920">
      <c r="B920">
        <f>[1]资金台帐!B920&amp;""</f>
      </c>
      <c r="H920">
        <f>[1]资金台帐!H920&amp;""</f>
      </c>
      <c r="J920">
        <f>[1]资金台帐!J920&amp;""</f>
      </c>
      <c r="N920">
        <f>[1]资金台帐!N920</f>
      </c>
      <c r="O920">
        <f>[1]资金台帐!O920&amp;""</f>
      </c>
      <c r="P920">
        <f>[1]资金台帐!P920&amp;""</f>
      </c>
      <c r="Q920">
        <f>[1]资金台帐!Q920&amp;""</f>
      </c>
      <c r="T920">
        <f>[1]资金台帐!T920&amp;""</f>
      </c>
      <c r="U920">
        <f>[1]资金台帐!U920&amp;""</f>
      </c>
      <c r="W920">
        <f>[1]资金台帐!W920&amp;""</f>
      </c>
      <c r="X920">
        <f>[1]资金台帐!X920&amp;""</f>
      </c>
      <c r="AB920">
        <f>[1]资金台帐!AB920</f>
        <v>0</v>
      </c>
      <c r="AC920">
        <f>[1]资金台帐!AC920</f>
        <v>0</v>
      </c>
      <c r="AD920">
        <f>[1]资金台帐!AD920</f>
        <v>0</v>
      </c>
      <c r="AJ920">
        <f>[1]资金台帐!AJ920</f>
        <v>0</v>
      </c>
      <c r="AK920">
        <f>[1]资金台帐!AK920</f>
        <v>0</v>
      </c>
      <c r="BA920" s="22">
        <f t="shared" si="0"/>
      </c>
    </row>
    <row r="921">
      <c r="B921">
        <f>[1]资金台帐!B921&amp;""</f>
      </c>
      <c r="H921">
        <f>[1]资金台帐!H921&amp;""</f>
      </c>
      <c r="J921">
        <f>[1]资金台帐!J921&amp;""</f>
      </c>
      <c r="N921">
        <f>[1]资金台帐!N921</f>
      </c>
      <c r="O921">
        <f>[1]资金台帐!O921&amp;""</f>
      </c>
      <c r="P921">
        <f>[1]资金台帐!P921&amp;""</f>
      </c>
      <c r="Q921">
        <f>[1]资金台帐!Q921&amp;""</f>
      </c>
      <c r="T921">
        <f>[1]资金台帐!T921&amp;""</f>
      </c>
      <c r="U921">
        <f>[1]资金台帐!U921&amp;""</f>
      </c>
      <c r="W921">
        <f>[1]资金台帐!W921&amp;""</f>
      </c>
      <c r="X921">
        <f>[1]资金台帐!X921&amp;""</f>
      </c>
      <c r="AB921">
        <f>[1]资金台帐!AB921</f>
        <v>0</v>
      </c>
      <c r="AC921">
        <f>[1]资金台帐!AC921</f>
        <v>0</v>
      </c>
      <c r="AD921">
        <f>[1]资金台帐!AD921</f>
        <v>0</v>
      </c>
      <c r="AJ921">
        <f>[1]资金台帐!AJ921</f>
        <v>0</v>
      </c>
      <c r="AK921">
        <f>[1]资金台帐!AK921</f>
        <v>0</v>
      </c>
      <c r="BA921" s="22">
        <f t="shared" si="0"/>
      </c>
    </row>
    <row r="922">
      <c r="B922">
        <f>[1]资金台帐!B922&amp;""</f>
      </c>
      <c r="H922">
        <f>[1]资金台帐!H922&amp;""</f>
      </c>
      <c r="J922">
        <f>[1]资金台帐!J922&amp;""</f>
      </c>
      <c r="N922">
        <f>[1]资金台帐!N922</f>
      </c>
      <c r="O922">
        <f>[1]资金台帐!O922&amp;""</f>
      </c>
      <c r="P922">
        <f>[1]资金台帐!P922&amp;""</f>
      </c>
      <c r="Q922">
        <f>[1]资金台帐!Q922&amp;""</f>
      </c>
      <c r="T922">
        <f>[1]资金台帐!T922&amp;""</f>
      </c>
      <c r="U922">
        <f>[1]资金台帐!U922&amp;""</f>
      </c>
      <c r="W922">
        <f>[1]资金台帐!W922&amp;""</f>
      </c>
      <c r="X922">
        <f>[1]资金台帐!X922&amp;""</f>
      </c>
      <c r="AB922">
        <f>[1]资金台帐!AB922</f>
        <v>0</v>
      </c>
      <c r="AC922">
        <f>[1]资金台帐!AC922</f>
        <v>0</v>
      </c>
      <c r="AD922">
        <f>[1]资金台帐!AD922</f>
        <v>0</v>
      </c>
      <c r="AJ922">
        <f>[1]资金台帐!AJ922</f>
        <v>0</v>
      </c>
      <c r="AK922">
        <f>[1]资金台帐!AK922</f>
        <v>0</v>
      </c>
      <c r="BA922" s="22">
        <f t="shared" si="0"/>
      </c>
    </row>
    <row r="923">
      <c r="B923">
        <f>[1]资金台帐!B923&amp;""</f>
      </c>
      <c r="H923">
        <f>[1]资金台帐!H923&amp;""</f>
      </c>
      <c r="J923">
        <f>[1]资金台帐!J923&amp;""</f>
      </c>
      <c r="N923">
        <f>[1]资金台帐!N923</f>
      </c>
      <c r="O923">
        <f>[1]资金台帐!O923&amp;""</f>
      </c>
      <c r="P923">
        <f>[1]资金台帐!P923&amp;""</f>
      </c>
      <c r="Q923">
        <f>[1]资金台帐!Q923&amp;""</f>
      </c>
      <c r="T923">
        <f>[1]资金台帐!T923&amp;""</f>
      </c>
      <c r="U923">
        <f>[1]资金台帐!U923&amp;""</f>
      </c>
      <c r="W923">
        <f>[1]资金台帐!W923&amp;""</f>
      </c>
      <c r="X923">
        <f>[1]资金台帐!X923&amp;""</f>
      </c>
      <c r="AB923">
        <f>[1]资金台帐!AB923</f>
        <v>0</v>
      </c>
      <c r="AC923">
        <f>[1]资金台帐!AC923</f>
        <v>0</v>
      </c>
      <c r="AD923">
        <f>[1]资金台帐!AD923</f>
        <v>0</v>
      </c>
      <c r="AJ923">
        <f>[1]资金台帐!AJ923</f>
        <v>0</v>
      </c>
      <c r="AK923">
        <f>[1]资金台帐!AK923</f>
        <v>0</v>
      </c>
      <c r="BA923" s="22">
        <f t="shared" si="0"/>
      </c>
    </row>
    <row r="924">
      <c r="B924">
        <f>[1]资金台帐!B924&amp;""</f>
      </c>
      <c r="H924">
        <f>[1]资金台帐!H924&amp;""</f>
      </c>
      <c r="J924">
        <f>[1]资金台帐!J924&amp;""</f>
      </c>
      <c r="N924">
        <f>[1]资金台帐!N924</f>
      </c>
      <c r="O924">
        <f>[1]资金台帐!O924&amp;""</f>
      </c>
      <c r="P924">
        <f>[1]资金台帐!P924&amp;""</f>
      </c>
      <c r="Q924">
        <f>[1]资金台帐!Q924&amp;""</f>
      </c>
      <c r="T924">
        <f>[1]资金台帐!T924&amp;""</f>
      </c>
      <c r="U924">
        <f>[1]资金台帐!U924&amp;""</f>
      </c>
      <c r="W924">
        <f>[1]资金台帐!W924&amp;""</f>
      </c>
      <c r="X924">
        <f>[1]资金台帐!X924&amp;""</f>
      </c>
      <c r="AB924">
        <f>[1]资金台帐!AB924</f>
        <v>0</v>
      </c>
      <c r="AC924">
        <f>[1]资金台帐!AC924</f>
        <v>0</v>
      </c>
      <c r="AD924">
        <f>[1]资金台帐!AD924</f>
        <v>0</v>
      </c>
      <c r="AJ924">
        <f>[1]资金台帐!AJ924</f>
        <v>0</v>
      </c>
      <c r="AK924">
        <f>[1]资金台帐!AK924</f>
        <v>0</v>
      </c>
      <c r="BA924" s="22">
        <f t="shared" si="0"/>
      </c>
    </row>
    <row r="925">
      <c r="B925">
        <f>[1]资金台帐!B925&amp;""</f>
      </c>
      <c r="H925">
        <f>[1]资金台帐!H925&amp;""</f>
      </c>
      <c r="J925">
        <f>[1]资金台帐!J925&amp;""</f>
      </c>
      <c r="N925">
        <f>[1]资金台帐!N925</f>
      </c>
      <c r="O925">
        <f>[1]资金台帐!O925&amp;""</f>
      </c>
      <c r="P925">
        <f>[1]资金台帐!P925&amp;""</f>
      </c>
      <c r="Q925">
        <f>[1]资金台帐!Q925&amp;""</f>
      </c>
      <c r="T925">
        <f>[1]资金台帐!T925&amp;""</f>
      </c>
      <c r="U925">
        <f>[1]资金台帐!U925&amp;""</f>
      </c>
      <c r="W925">
        <f>[1]资金台帐!W925&amp;""</f>
      </c>
      <c r="X925">
        <f>[1]资金台帐!X925&amp;""</f>
      </c>
      <c r="AB925">
        <f>[1]资金台帐!AB925</f>
        <v>0</v>
      </c>
      <c r="AC925">
        <f>[1]资金台帐!AC925</f>
        <v>0</v>
      </c>
      <c r="AD925">
        <f>[1]资金台帐!AD925</f>
        <v>0</v>
      </c>
      <c r="AJ925">
        <f>[1]资金台帐!AJ925</f>
        <v>0</v>
      </c>
      <c r="AK925">
        <f>[1]资金台帐!AK925</f>
        <v>0</v>
      </c>
      <c r="BA925" s="22">
        <f t="shared" si="0"/>
      </c>
    </row>
    <row r="926">
      <c r="B926">
        <f>[1]资金台帐!B926&amp;""</f>
      </c>
      <c r="H926">
        <f>[1]资金台帐!H926&amp;""</f>
      </c>
      <c r="J926">
        <f>[1]资金台帐!J926&amp;""</f>
      </c>
      <c r="N926">
        <f>[1]资金台帐!N926</f>
      </c>
      <c r="O926">
        <f>[1]资金台帐!O926&amp;""</f>
      </c>
      <c r="P926">
        <f>[1]资金台帐!P926&amp;""</f>
      </c>
      <c r="Q926">
        <f>[1]资金台帐!Q926&amp;""</f>
      </c>
      <c r="T926">
        <f>[1]资金台帐!T926&amp;""</f>
      </c>
      <c r="U926">
        <f>[1]资金台帐!U926&amp;""</f>
      </c>
      <c r="W926">
        <f>[1]资金台帐!W926&amp;""</f>
      </c>
      <c r="X926">
        <f>[1]资金台帐!X926&amp;""</f>
      </c>
      <c r="AB926">
        <f>[1]资金台帐!AB926</f>
        <v>0</v>
      </c>
      <c r="AC926">
        <f>[1]资金台帐!AC926</f>
        <v>0</v>
      </c>
      <c r="AD926">
        <f>[1]资金台帐!AD926</f>
        <v>0</v>
      </c>
      <c r="AJ926">
        <f>[1]资金台帐!AJ926</f>
        <v>0</v>
      </c>
      <c r="AK926">
        <f>[1]资金台帐!AK926</f>
        <v>0</v>
      </c>
      <c r="BA926" s="22">
        <f t="shared" si="0"/>
      </c>
    </row>
    <row r="927">
      <c r="B927">
        <f>[1]资金台帐!B927&amp;""</f>
      </c>
      <c r="H927">
        <f>[1]资金台帐!H927&amp;""</f>
      </c>
      <c r="J927">
        <f>[1]资金台帐!J927&amp;""</f>
      </c>
      <c r="N927">
        <f>[1]资金台帐!N927</f>
      </c>
      <c r="O927">
        <f>[1]资金台帐!O927&amp;""</f>
      </c>
      <c r="P927">
        <f>[1]资金台帐!P927&amp;""</f>
      </c>
      <c r="Q927">
        <f>[1]资金台帐!Q927&amp;""</f>
      </c>
      <c r="T927">
        <f>[1]资金台帐!T927&amp;""</f>
      </c>
      <c r="U927">
        <f>[1]资金台帐!U927&amp;""</f>
      </c>
      <c r="W927">
        <f>[1]资金台帐!W927&amp;""</f>
      </c>
      <c r="X927">
        <f>[1]资金台帐!X927&amp;""</f>
      </c>
      <c r="AB927">
        <f>[1]资金台帐!AB927</f>
        <v>0</v>
      </c>
      <c r="AC927">
        <f>[1]资金台帐!AC927</f>
        <v>0</v>
      </c>
      <c r="AD927">
        <f>[1]资金台帐!AD927</f>
        <v>0</v>
      </c>
      <c r="AJ927">
        <f>[1]资金台帐!AJ927</f>
        <v>0</v>
      </c>
      <c r="AK927">
        <f>[1]资金台帐!AK927</f>
        <v>0</v>
      </c>
      <c r="BA927" s="22">
        <f t="shared" si="0"/>
      </c>
    </row>
    <row r="928">
      <c r="B928">
        <f>[1]资金台帐!B928&amp;""</f>
      </c>
      <c r="H928">
        <f>[1]资金台帐!H928&amp;""</f>
      </c>
      <c r="J928">
        <f>[1]资金台帐!J928&amp;""</f>
      </c>
      <c r="N928">
        <f>[1]资金台帐!N928</f>
      </c>
      <c r="O928">
        <f>[1]资金台帐!O928&amp;""</f>
      </c>
      <c r="P928">
        <f>[1]资金台帐!P928&amp;""</f>
      </c>
      <c r="Q928">
        <f>[1]资金台帐!Q928&amp;""</f>
      </c>
      <c r="T928">
        <f>[1]资金台帐!T928&amp;""</f>
      </c>
      <c r="U928">
        <f>[1]资金台帐!U928&amp;""</f>
      </c>
      <c r="W928">
        <f>[1]资金台帐!W928&amp;""</f>
      </c>
      <c r="X928">
        <f>[1]资金台帐!X928&amp;""</f>
      </c>
      <c r="AB928">
        <f>[1]资金台帐!AB928</f>
        <v>0</v>
      </c>
      <c r="AC928">
        <f>[1]资金台帐!AC928</f>
        <v>0</v>
      </c>
      <c r="AD928">
        <f>[1]资金台帐!AD928</f>
        <v>0</v>
      </c>
      <c r="AJ928">
        <f>[1]资金台帐!AJ928</f>
        <v>0</v>
      </c>
      <c r="AK928">
        <f>[1]资金台帐!AK928</f>
        <v>0</v>
      </c>
      <c r="BA928" s="22">
        <f t="shared" si="0"/>
      </c>
    </row>
    <row r="929">
      <c r="B929">
        <f>[1]资金台帐!B929&amp;""</f>
      </c>
      <c r="H929">
        <f>[1]资金台帐!H929&amp;""</f>
      </c>
      <c r="J929">
        <f>[1]资金台帐!J929&amp;""</f>
      </c>
      <c r="N929">
        <f>[1]资金台帐!N929</f>
      </c>
      <c r="O929">
        <f>[1]资金台帐!O929&amp;""</f>
      </c>
      <c r="P929">
        <f>[1]资金台帐!P929&amp;""</f>
      </c>
      <c r="Q929">
        <f>[1]资金台帐!Q929&amp;""</f>
      </c>
      <c r="T929">
        <f>[1]资金台帐!T929&amp;""</f>
      </c>
      <c r="U929">
        <f>[1]资金台帐!U929&amp;""</f>
      </c>
      <c r="W929">
        <f>[1]资金台帐!W929&amp;""</f>
      </c>
      <c r="X929">
        <f>[1]资金台帐!X929&amp;""</f>
      </c>
      <c r="AB929">
        <f>[1]资金台帐!AB929</f>
        <v>0</v>
      </c>
      <c r="AC929">
        <f>[1]资金台帐!AC929</f>
        <v>0</v>
      </c>
      <c r="AD929">
        <f>[1]资金台帐!AD929</f>
        <v>0</v>
      </c>
      <c r="AJ929">
        <f>[1]资金台帐!AJ929</f>
        <v>0</v>
      </c>
      <c r="AK929">
        <f>[1]资金台帐!AK929</f>
        <v>0</v>
      </c>
      <c r="BA929" s="22">
        <f t="shared" si="0"/>
      </c>
    </row>
    <row r="930">
      <c r="B930">
        <f>[1]资金台帐!B930&amp;""</f>
      </c>
      <c r="H930">
        <f>[1]资金台帐!H930&amp;""</f>
      </c>
      <c r="J930">
        <f>[1]资金台帐!J930&amp;""</f>
      </c>
      <c r="N930">
        <f>[1]资金台帐!N930</f>
      </c>
      <c r="O930">
        <f>[1]资金台帐!O930&amp;""</f>
      </c>
      <c r="P930">
        <f>[1]资金台帐!P930&amp;""</f>
      </c>
      <c r="Q930">
        <f>[1]资金台帐!Q930&amp;""</f>
      </c>
      <c r="T930">
        <f>[1]资金台帐!T930&amp;""</f>
      </c>
      <c r="U930">
        <f>[1]资金台帐!U930&amp;""</f>
      </c>
      <c r="W930">
        <f>[1]资金台帐!W930&amp;""</f>
      </c>
      <c r="X930">
        <f>[1]资金台帐!X930&amp;""</f>
      </c>
      <c r="AB930">
        <f>[1]资金台帐!AB930</f>
        <v>0</v>
      </c>
      <c r="AC930">
        <f>[1]资金台帐!AC930</f>
        <v>0</v>
      </c>
      <c r="AD930">
        <f>[1]资金台帐!AD930</f>
        <v>0</v>
      </c>
      <c r="AJ930">
        <f>[1]资金台帐!AJ930</f>
        <v>0</v>
      </c>
      <c r="AK930">
        <f>[1]资金台帐!AK930</f>
        <v>0</v>
      </c>
      <c r="BA930" s="22">
        <f t="shared" si="0"/>
      </c>
    </row>
    <row r="931">
      <c r="B931">
        <f>[1]资金台帐!B931&amp;""</f>
      </c>
      <c r="H931">
        <f>[1]资金台帐!H931&amp;""</f>
      </c>
      <c r="J931">
        <f>[1]资金台帐!J931&amp;""</f>
      </c>
      <c r="N931">
        <f>[1]资金台帐!N931</f>
      </c>
      <c r="O931">
        <f>[1]资金台帐!O931&amp;""</f>
      </c>
      <c r="P931">
        <f>[1]资金台帐!P931&amp;""</f>
      </c>
      <c r="Q931">
        <f>[1]资金台帐!Q931&amp;""</f>
      </c>
      <c r="T931">
        <f>[1]资金台帐!T931&amp;""</f>
      </c>
      <c r="U931">
        <f>[1]资金台帐!U931&amp;""</f>
      </c>
      <c r="W931">
        <f>[1]资金台帐!W931&amp;""</f>
      </c>
      <c r="X931">
        <f>[1]资金台帐!X931&amp;""</f>
      </c>
      <c r="AB931">
        <f>[1]资金台帐!AB931</f>
        <v>0</v>
      </c>
      <c r="AC931">
        <f>[1]资金台帐!AC931</f>
        <v>0</v>
      </c>
      <c r="AD931">
        <f>[1]资金台帐!AD931</f>
        <v>0</v>
      </c>
      <c r="AJ931">
        <f>[1]资金台帐!AJ931</f>
        <v>0</v>
      </c>
      <c r="AK931">
        <f>[1]资金台帐!AK931</f>
        <v>0</v>
      </c>
      <c r="BA931" s="22">
        <f t="shared" si="0"/>
      </c>
    </row>
    <row r="932">
      <c r="B932">
        <f>[1]资金台帐!B932&amp;""</f>
      </c>
      <c r="H932">
        <f>[1]资金台帐!H932&amp;""</f>
      </c>
      <c r="J932">
        <f>[1]资金台帐!J932&amp;""</f>
      </c>
      <c r="N932">
        <f>[1]资金台帐!N932</f>
      </c>
      <c r="O932">
        <f>[1]资金台帐!O932&amp;""</f>
      </c>
      <c r="P932">
        <f>[1]资金台帐!P932&amp;""</f>
      </c>
      <c r="Q932">
        <f>[1]资金台帐!Q932&amp;""</f>
      </c>
      <c r="T932">
        <f>[1]资金台帐!T932&amp;""</f>
      </c>
      <c r="U932">
        <f>[1]资金台帐!U932&amp;""</f>
      </c>
      <c r="W932">
        <f>[1]资金台帐!W932&amp;""</f>
      </c>
      <c r="X932">
        <f>[1]资金台帐!X932&amp;""</f>
      </c>
      <c r="AB932">
        <f>[1]资金台帐!AB932</f>
        <v>0</v>
      </c>
      <c r="AC932">
        <f>[1]资金台帐!AC932</f>
        <v>0</v>
      </c>
      <c r="AD932">
        <f>[1]资金台帐!AD932</f>
        <v>0</v>
      </c>
      <c r="AJ932">
        <f>[1]资金台帐!AJ932</f>
        <v>0</v>
      </c>
      <c r="AK932">
        <f>[1]资金台帐!AK932</f>
        <v>0</v>
      </c>
      <c r="BA932" s="22">
        <f t="shared" si="0"/>
      </c>
    </row>
    <row r="933">
      <c r="B933">
        <f>[1]资金台帐!B933&amp;""</f>
      </c>
      <c r="H933">
        <f>[1]资金台帐!H933&amp;""</f>
      </c>
      <c r="J933">
        <f>[1]资金台帐!J933&amp;""</f>
      </c>
      <c r="N933">
        <f>[1]资金台帐!N933</f>
      </c>
      <c r="O933">
        <f>[1]资金台帐!O933&amp;""</f>
      </c>
      <c r="P933">
        <f>[1]资金台帐!P933&amp;""</f>
      </c>
      <c r="Q933">
        <f>[1]资金台帐!Q933&amp;""</f>
      </c>
      <c r="T933">
        <f>[1]资金台帐!T933&amp;""</f>
      </c>
      <c r="U933">
        <f>[1]资金台帐!U933&amp;""</f>
      </c>
      <c r="W933">
        <f>[1]资金台帐!W933&amp;""</f>
      </c>
      <c r="X933">
        <f>[1]资金台帐!X933&amp;""</f>
      </c>
      <c r="AB933">
        <f>[1]资金台帐!AB933</f>
        <v>0</v>
      </c>
      <c r="AC933">
        <f>[1]资金台帐!AC933</f>
        <v>0</v>
      </c>
      <c r="AD933">
        <f>[1]资金台帐!AD933</f>
        <v>0</v>
      </c>
      <c r="AJ933">
        <f>[1]资金台帐!AJ933</f>
        <v>0</v>
      </c>
      <c r="AK933">
        <f>[1]资金台帐!AK933</f>
        <v>0</v>
      </c>
      <c r="BA933" s="22">
        <f t="shared" si="0"/>
      </c>
    </row>
    <row r="934">
      <c r="B934">
        <f>[1]资金台帐!B934&amp;""</f>
      </c>
      <c r="H934">
        <f>[1]资金台帐!H934&amp;""</f>
      </c>
      <c r="J934">
        <f>[1]资金台帐!J934&amp;""</f>
      </c>
      <c r="N934">
        <f>[1]资金台帐!N934</f>
      </c>
      <c r="O934">
        <f>[1]资金台帐!O934&amp;""</f>
      </c>
      <c r="P934">
        <f>[1]资金台帐!P934&amp;""</f>
      </c>
      <c r="Q934">
        <f>[1]资金台帐!Q934&amp;""</f>
      </c>
      <c r="T934">
        <f>[1]资金台帐!T934&amp;""</f>
      </c>
      <c r="U934">
        <f>[1]资金台帐!U934&amp;""</f>
      </c>
      <c r="W934">
        <f>[1]资金台帐!W934&amp;""</f>
      </c>
      <c r="X934">
        <f>[1]资金台帐!X934&amp;""</f>
      </c>
      <c r="AB934">
        <f>[1]资金台帐!AB934</f>
        <v>0</v>
      </c>
      <c r="AC934">
        <f>[1]资金台帐!AC934</f>
        <v>0</v>
      </c>
      <c r="AD934">
        <f>[1]资金台帐!AD934</f>
        <v>0</v>
      </c>
      <c r="AJ934">
        <f>[1]资金台帐!AJ934</f>
        <v>0</v>
      </c>
      <c r="AK934">
        <f>[1]资金台帐!AK934</f>
        <v>0</v>
      </c>
      <c r="BA934" s="22">
        <f t="shared" si="0"/>
      </c>
    </row>
    <row r="935">
      <c r="B935">
        <f>[1]资金台帐!B935&amp;""</f>
      </c>
      <c r="H935">
        <f>[1]资金台帐!H935&amp;""</f>
      </c>
      <c r="J935">
        <f>[1]资金台帐!J935&amp;""</f>
      </c>
      <c r="N935">
        <f>[1]资金台帐!N935</f>
      </c>
      <c r="O935">
        <f>[1]资金台帐!O935&amp;""</f>
      </c>
      <c r="P935">
        <f>[1]资金台帐!P935&amp;""</f>
      </c>
      <c r="Q935">
        <f>[1]资金台帐!Q935&amp;""</f>
      </c>
      <c r="T935">
        <f>[1]资金台帐!T935&amp;""</f>
      </c>
      <c r="U935">
        <f>[1]资金台帐!U935&amp;""</f>
      </c>
      <c r="W935">
        <f>[1]资金台帐!W935&amp;""</f>
      </c>
      <c r="X935">
        <f>[1]资金台帐!X935&amp;""</f>
      </c>
      <c r="AB935">
        <f>[1]资金台帐!AB935</f>
        <v>0</v>
      </c>
      <c r="AC935">
        <f>[1]资金台帐!AC935</f>
        <v>0</v>
      </c>
      <c r="AD935">
        <f>[1]资金台帐!AD935</f>
        <v>0</v>
      </c>
      <c r="AJ935">
        <f>[1]资金台帐!AJ935</f>
        <v>0</v>
      </c>
      <c r="AK935">
        <f>[1]资金台帐!AK935</f>
        <v>0</v>
      </c>
      <c r="BA935" s="22">
        <f t="shared" si="0"/>
      </c>
    </row>
    <row r="936">
      <c r="B936">
        <f>[1]资金台帐!B936&amp;""</f>
      </c>
      <c r="H936">
        <f>[1]资金台帐!H936&amp;""</f>
      </c>
      <c r="J936">
        <f>[1]资金台帐!J936&amp;""</f>
      </c>
      <c r="N936">
        <f>[1]资金台帐!N936</f>
      </c>
      <c r="O936">
        <f>[1]资金台帐!O936&amp;""</f>
      </c>
      <c r="P936">
        <f>[1]资金台帐!P936&amp;""</f>
      </c>
      <c r="Q936">
        <f>[1]资金台帐!Q936&amp;""</f>
      </c>
      <c r="T936">
        <f>[1]资金台帐!T936&amp;""</f>
      </c>
      <c r="U936">
        <f>[1]资金台帐!U936&amp;""</f>
      </c>
      <c r="W936">
        <f>[1]资金台帐!W936&amp;""</f>
      </c>
      <c r="X936">
        <f>[1]资金台帐!X936&amp;""</f>
      </c>
      <c r="AB936">
        <f>[1]资金台帐!AB936</f>
        <v>0</v>
      </c>
      <c r="AC936">
        <f>[1]资金台帐!AC936</f>
        <v>0</v>
      </c>
      <c r="AD936">
        <f>[1]资金台帐!AD936</f>
        <v>0</v>
      </c>
      <c r="AJ936">
        <f>[1]资金台帐!AJ936</f>
        <v>0</v>
      </c>
      <c r="AK936">
        <f>[1]资金台帐!AK936</f>
        <v>0</v>
      </c>
      <c r="BA936" s="22">
        <f t="shared" si="0"/>
      </c>
    </row>
    <row r="937">
      <c r="B937">
        <f>[1]资金台帐!B937&amp;""</f>
      </c>
      <c r="H937">
        <f>[1]资金台帐!H937&amp;""</f>
      </c>
      <c r="J937">
        <f>[1]资金台帐!J937&amp;""</f>
      </c>
      <c r="N937">
        <f>[1]资金台帐!N937</f>
      </c>
      <c r="O937">
        <f>[1]资金台帐!O937&amp;""</f>
      </c>
      <c r="P937">
        <f>[1]资金台帐!P937&amp;""</f>
      </c>
      <c r="Q937">
        <f>[1]资金台帐!Q937&amp;""</f>
      </c>
      <c r="T937">
        <f>[1]资金台帐!T937&amp;""</f>
      </c>
      <c r="U937">
        <f>[1]资金台帐!U937&amp;""</f>
      </c>
      <c r="W937">
        <f>[1]资金台帐!W937&amp;""</f>
      </c>
      <c r="X937">
        <f>[1]资金台帐!X937&amp;""</f>
      </c>
      <c r="AB937">
        <f>[1]资金台帐!AB937</f>
        <v>0</v>
      </c>
      <c r="AC937">
        <f>[1]资金台帐!AC937</f>
        <v>0</v>
      </c>
      <c r="AD937">
        <f>[1]资金台帐!AD937</f>
        <v>0</v>
      </c>
      <c r="AJ937">
        <f>[1]资金台帐!AJ937</f>
        <v>0</v>
      </c>
      <c r="AK937">
        <f>[1]资金台帐!AK937</f>
        <v>0</v>
      </c>
      <c r="BA937" s="22">
        <f t="shared" si="0"/>
      </c>
    </row>
    <row r="938">
      <c r="B938">
        <f>[1]资金台帐!B938&amp;""</f>
      </c>
      <c r="H938">
        <f>[1]资金台帐!H938&amp;""</f>
      </c>
      <c r="J938">
        <f>[1]资金台帐!J938&amp;""</f>
      </c>
      <c r="N938">
        <f>[1]资金台帐!N938</f>
      </c>
      <c r="O938">
        <f>[1]资金台帐!O938&amp;""</f>
      </c>
      <c r="P938">
        <f>[1]资金台帐!P938&amp;""</f>
      </c>
      <c r="Q938">
        <f>[1]资金台帐!Q938&amp;""</f>
      </c>
      <c r="T938">
        <f>[1]资金台帐!T938&amp;""</f>
      </c>
      <c r="U938">
        <f>[1]资金台帐!U938&amp;""</f>
      </c>
      <c r="W938">
        <f>[1]资金台帐!W938&amp;""</f>
      </c>
      <c r="X938">
        <f>[1]资金台帐!X938&amp;""</f>
      </c>
      <c r="AB938">
        <f>[1]资金台帐!AB938</f>
        <v>0</v>
      </c>
      <c r="AC938">
        <f>[1]资金台帐!AC938</f>
        <v>0</v>
      </c>
      <c r="AD938">
        <f>[1]资金台帐!AD938</f>
        <v>0</v>
      </c>
      <c r="AJ938">
        <f>[1]资金台帐!AJ938</f>
        <v>0</v>
      </c>
      <c r="AK938">
        <f>[1]资金台帐!AK938</f>
        <v>0</v>
      </c>
      <c r="BA938" s="22">
        <f t="shared" si="0"/>
      </c>
    </row>
    <row r="939">
      <c r="B939">
        <f>[1]资金台帐!B939&amp;""</f>
      </c>
      <c r="H939">
        <f>[1]资金台帐!H939&amp;""</f>
      </c>
      <c r="J939">
        <f>[1]资金台帐!J939&amp;""</f>
      </c>
      <c r="N939">
        <f>[1]资金台帐!N939</f>
      </c>
      <c r="O939">
        <f>[1]资金台帐!O939&amp;""</f>
      </c>
      <c r="P939">
        <f>[1]资金台帐!P939&amp;""</f>
      </c>
      <c r="Q939">
        <f>[1]资金台帐!Q939&amp;""</f>
      </c>
      <c r="T939">
        <f>[1]资金台帐!T939&amp;""</f>
      </c>
      <c r="U939">
        <f>[1]资金台帐!U939&amp;""</f>
      </c>
      <c r="W939">
        <f>[1]资金台帐!W939&amp;""</f>
      </c>
      <c r="X939">
        <f>[1]资金台帐!X939&amp;""</f>
      </c>
      <c r="AB939">
        <f>[1]资金台帐!AB939</f>
        <v>0</v>
      </c>
      <c r="AC939">
        <f>[1]资金台帐!AC939</f>
        <v>0</v>
      </c>
      <c r="AD939">
        <f>[1]资金台帐!AD939</f>
        <v>0</v>
      </c>
      <c r="AJ939">
        <f>[1]资金台帐!AJ939</f>
        <v>0</v>
      </c>
      <c r="AK939">
        <f>[1]资金台帐!AK939</f>
        <v>0</v>
      </c>
      <c r="BA939" s="22">
        <f t="shared" si="0"/>
      </c>
    </row>
    <row r="940">
      <c r="B940">
        <f>[1]资金台帐!B940&amp;""</f>
      </c>
      <c r="H940">
        <f>[1]资金台帐!H940&amp;""</f>
      </c>
      <c r="J940">
        <f>[1]资金台帐!J940&amp;""</f>
      </c>
      <c r="N940">
        <f>[1]资金台帐!N940</f>
      </c>
      <c r="O940">
        <f>[1]资金台帐!O940&amp;""</f>
      </c>
      <c r="P940">
        <f>[1]资金台帐!P940&amp;""</f>
      </c>
      <c r="Q940">
        <f>[1]资金台帐!Q940&amp;""</f>
      </c>
      <c r="T940">
        <f>[1]资金台帐!T940&amp;""</f>
      </c>
      <c r="U940">
        <f>[1]资金台帐!U940&amp;""</f>
      </c>
      <c r="W940">
        <f>[1]资金台帐!W940&amp;""</f>
      </c>
      <c r="X940">
        <f>[1]资金台帐!X940&amp;""</f>
      </c>
      <c r="AB940">
        <f>[1]资金台帐!AB940</f>
        <v>0</v>
      </c>
      <c r="AC940">
        <f>[1]资金台帐!AC940</f>
        <v>0</v>
      </c>
      <c r="AD940">
        <f>[1]资金台帐!AD940</f>
        <v>0</v>
      </c>
      <c r="AJ940">
        <f>[1]资金台帐!AJ940</f>
        <v>0</v>
      </c>
      <c r="AK940">
        <f>[1]资金台帐!AK940</f>
        <v>0</v>
      </c>
      <c r="BA940" s="22">
        <f t="shared" si="0"/>
      </c>
    </row>
    <row r="941">
      <c r="B941">
        <f>[1]资金台帐!B941&amp;""</f>
      </c>
      <c r="H941">
        <f>[1]资金台帐!H941&amp;""</f>
      </c>
      <c r="J941">
        <f>[1]资金台帐!J941&amp;""</f>
      </c>
      <c r="N941">
        <f>[1]资金台帐!N941</f>
      </c>
      <c r="O941">
        <f>[1]资金台帐!O941&amp;""</f>
      </c>
      <c r="P941">
        <f>[1]资金台帐!P941&amp;""</f>
      </c>
      <c r="Q941">
        <f>[1]资金台帐!Q941&amp;""</f>
      </c>
      <c r="T941">
        <f>[1]资金台帐!T941&amp;""</f>
      </c>
      <c r="U941">
        <f>[1]资金台帐!U941&amp;""</f>
      </c>
      <c r="W941">
        <f>[1]资金台帐!W941&amp;""</f>
      </c>
      <c r="X941">
        <f>[1]资金台帐!X941&amp;""</f>
      </c>
      <c r="AB941">
        <f>[1]资金台帐!AB941</f>
        <v>0</v>
      </c>
      <c r="AC941">
        <f>[1]资金台帐!AC941</f>
        <v>0</v>
      </c>
      <c r="AD941">
        <f>[1]资金台帐!AD941</f>
        <v>0</v>
      </c>
      <c r="AJ941">
        <f>[1]资金台帐!AJ941</f>
        <v>0</v>
      </c>
      <c r="AK941">
        <f>[1]资金台帐!AK941</f>
        <v>0</v>
      </c>
      <c r="BA941" s="22">
        <f t="shared" si="0"/>
      </c>
    </row>
    <row r="942">
      <c r="B942">
        <f>[1]资金台帐!B942&amp;""</f>
      </c>
      <c r="H942">
        <f>[1]资金台帐!H942&amp;""</f>
      </c>
      <c r="J942">
        <f>[1]资金台帐!J942&amp;""</f>
      </c>
      <c r="N942">
        <f>[1]资金台帐!N942</f>
      </c>
      <c r="O942">
        <f>[1]资金台帐!O942&amp;""</f>
      </c>
      <c r="P942">
        <f>[1]资金台帐!P942&amp;""</f>
      </c>
      <c r="Q942">
        <f>[1]资金台帐!Q942&amp;""</f>
      </c>
      <c r="T942">
        <f>[1]资金台帐!T942&amp;""</f>
      </c>
      <c r="U942">
        <f>[1]资金台帐!U942&amp;""</f>
      </c>
      <c r="W942">
        <f>[1]资金台帐!W942&amp;""</f>
      </c>
      <c r="X942">
        <f>[1]资金台帐!X942&amp;""</f>
      </c>
      <c r="AB942">
        <f>[1]资金台帐!AB942</f>
        <v>0</v>
      </c>
      <c r="AC942">
        <f>[1]资金台帐!AC942</f>
        <v>0</v>
      </c>
      <c r="AD942">
        <f>[1]资金台帐!AD942</f>
        <v>0</v>
      </c>
      <c r="AJ942">
        <f>[1]资金台帐!AJ942</f>
        <v>0</v>
      </c>
      <c r="AK942">
        <f>[1]资金台帐!AK942</f>
        <v>0</v>
      </c>
      <c r="BA942" s="22">
        <f t="shared" si="0"/>
      </c>
    </row>
    <row r="943">
      <c r="B943">
        <f>[1]资金台帐!B943&amp;""</f>
      </c>
      <c r="H943">
        <f>[1]资金台帐!H943&amp;""</f>
      </c>
      <c r="J943">
        <f>[1]资金台帐!J943&amp;""</f>
      </c>
      <c r="N943">
        <f>[1]资金台帐!N943</f>
      </c>
      <c r="O943">
        <f>[1]资金台帐!O943&amp;""</f>
      </c>
      <c r="P943">
        <f>[1]资金台帐!P943&amp;""</f>
      </c>
      <c r="Q943">
        <f>[1]资金台帐!Q943&amp;""</f>
      </c>
      <c r="T943">
        <f>[1]资金台帐!T943&amp;""</f>
      </c>
      <c r="U943">
        <f>[1]资金台帐!U943&amp;""</f>
      </c>
      <c r="W943">
        <f>[1]资金台帐!W943&amp;""</f>
      </c>
      <c r="X943">
        <f>[1]资金台帐!X943&amp;""</f>
      </c>
      <c r="AB943">
        <f>[1]资金台帐!AB943</f>
        <v>0</v>
      </c>
      <c r="AC943">
        <f>[1]资金台帐!AC943</f>
        <v>0</v>
      </c>
      <c r="AD943">
        <f>[1]资金台帐!AD943</f>
        <v>0</v>
      </c>
      <c r="AJ943">
        <f>[1]资金台帐!AJ943</f>
        <v>0</v>
      </c>
      <c r="AK943">
        <f>[1]资金台帐!AK943</f>
        <v>0</v>
      </c>
      <c r="BA943" s="22">
        <f t="shared" si="0"/>
      </c>
    </row>
    <row r="944">
      <c r="B944">
        <f>[1]资金台帐!B944&amp;""</f>
      </c>
      <c r="H944">
        <f>[1]资金台帐!H944&amp;""</f>
      </c>
      <c r="J944">
        <f>[1]资金台帐!J944&amp;""</f>
      </c>
      <c r="N944">
        <f>[1]资金台帐!N944</f>
      </c>
      <c r="O944">
        <f>[1]资金台帐!O944&amp;""</f>
      </c>
      <c r="P944">
        <f>[1]资金台帐!P944&amp;""</f>
      </c>
      <c r="Q944">
        <f>[1]资金台帐!Q944&amp;""</f>
      </c>
      <c r="T944">
        <f>[1]资金台帐!T944&amp;""</f>
      </c>
      <c r="U944">
        <f>[1]资金台帐!U944&amp;""</f>
      </c>
      <c r="W944">
        <f>[1]资金台帐!W944&amp;""</f>
      </c>
      <c r="X944">
        <f>[1]资金台帐!X944&amp;""</f>
      </c>
      <c r="AB944">
        <f>[1]资金台帐!AB944</f>
        <v>0</v>
      </c>
      <c r="AC944">
        <f>[1]资金台帐!AC944</f>
        <v>0</v>
      </c>
      <c r="AD944">
        <f>[1]资金台帐!AD944</f>
        <v>0</v>
      </c>
      <c r="AJ944">
        <f>[1]资金台帐!AJ944</f>
        <v>0</v>
      </c>
      <c r="AK944">
        <f>[1]资金台帐!AK944</f>
        <v>0</v>
      </c>
      <c r="BA944" s="22">
        <f t="shared" si="0"/>
      </c>
    </row>
    <row r="945">
      <c r="B945">
        <f>[1]资金台帐!B945&amp;""</f>
      </c>
      <c r="H945">
        <f>[1]资金台帐!H945&amp;""</f>
      </c>
      <c r="J945">
        <f>[1]资金台帐!J945&amp;""</f>
      </c>
      <c r="N945">
        <f>[1]资金台帐!N945</f>
      </c>
      <c r="O945">
        <f>[1]资金台帐!O945&amp;""</f>
      </c>
      <c r="P945">
        <f>[1]资金台帐!P945&amp;""</f>
      </c>
      <c r="Q945">
        <f>[1]资金台帐!Q945&amp;""</f>
      </c>
      <c r="T945">
        <f>[1]资金台帐!T945&amp;""</f>
      </c>
      <c r="U945">
        <f>[1]资金台帐!U945&amp;""</f>
      </c>
      <c r="W945">
        <f>[1]资金台帐!W945&amp;""</f>
      </c>
      <c r="X945">
        <f>[1]资金台帐!X945&amp;""</f>
      </c>
      <c r="AB945">
        <f>[1]资金台帐!AB945</f>
        <v>0</v>
      </c>
      <c r="AC945">
        <f>[1]资金台帐!AC945</f>
        <v>0</v>
      </c>
      <c r="AD945">
        <f>[1]资金台帐!AD945</f>
        <v>0</v>
      </c>
      <c r="AJ945">
        <f>[1]资金台帐!AJ945</f>
        <v>0</v>
      </c>
      <c r="AK945">
        <f>[1]资金台帐!AK945</f>
        <v>0</v>
      </c>
      <c r="BA945" s="22">
        <f t="shared" si="0"/>
      </c>
    </row>
    <row r="946">
      <c r="B946">
        <f>[1]资金台帐!B946&amp;""</f>
      </c>
      <c r="H946">
        <f>[1]资金台帐!H946&amp;""</f>
      </c>
      <c r="J946">
        <f>[1]资金台帐!J946&amp;""</f>
      </c>
      <c r="N946">
        <f>[1]资金台帐!N946</f>
      </c>
      <c r="O946">
        <f>[1]资金台帐!O946&amp;""</f>
      </c>
      <c r="P946">
        <f>[1]资金台帐!P946&amp;""</f>
      </c>
      <c r="Q946">
        <f>[1]资金台帐!Q946&amp;""</f>
      </c>
      <c r="T946">
        <f>[1]资金台帐!T946&amp;""</f>
      </c>
      <c r="U946">
        <f>[1]资金台帐!U946&amp;""</f>
      </c>
      <c r="W946">
        <f>[1]资金台帐!W946&amp;""</f>
      </c>
      <c r="X946">
        <f>[1]资金台帐!X946&amp;""</f>
      </c>
      <c r="AB946">
        <f>[1]资金台帐!AB946</f>
        <v>0</v>
      </c>
      <c r="AC946">
        <f>[1]资金台帐!AC946</f>
        <v>0</v>
      </c>
      <c r="AD946">
        <f>[1]资金台帐!AD946</f>
        <v>0</v>
      </c>
      <c r="AJ946">
        <f>[1]资金台帐!AJ946</f>
        <v>0</v>
      </c>
      <c r="AK946">
        <f>[1]资金台帐!AK946</f>
        <v>0</v>
      </c>
      <c r="BA946" s="22">
        <f t="shared" si="0"/>
      </c>
    </row>
    <row r="947">
      <c r="B947">
        <f>[1]资金台帐!B947&amp;""</f>
      </c>
      <c r="H947">
        <f>[1]资金台帐!H947&amp;""</f>
      </c>
      <c r="J947">
        <f>[1]资金台帐!J947&amp;""</f>
      </c>
      <c r="N947">
        <f>[1]资金台帐!N947</f>
      </c>
      <c r="O947">
        <f>[1]资金台帐!O947&amp;""</f>
      </c>
      <c r="P947">
        <f>[1]资金台帐!P947&amp;""</f>
      </c>
      <c r="Q947">
        <f>[1]资金台帐!Q947&amp;""</f>
      </c>
      <c r="T947">
        <f>[1]资金台帐!T947&amp;""</f>
      </c>
      <c r="U947">
        <f>[1]资金台帐!U947&amp;""</f>
      </c>
      <c r="W947">
        <f>[1]资金台帐!W947&amp;""</f>
      </c>
      <c r="X947">
        <f>[1]资金台帐!X947&amp;""</f>
      </c>
      <c r="AB947">
        <f>[1]资金台帐!AB947</f>
        <v>0</v>
      </c>
      <c r="AC947">
        <f>[1]资金台帐!AC947</f>
        <v>0</v>
      </c>
      <c r="AD947">
        <f>[1]资金台帐!AD947</f>
        <v>0</v>
      </c>
      <c r="AJ947">
        <f>[1]资金台帐!AJ947</f>
        <v>0</v>
      </c>
      <c r="AK947">
        <f>[1]资金台帐!AK947</f>
        <v>0</v>
      </c>
      <c r="BA947" s="22">
        <f t="shared" si="0"/>
      </c>
    </row>
    <row r="948">
      <c r="B948">
        <f>[1]资金台帐!B948&amp;""</f>
      </c>
      <c r="H948">
        <f>[1]资金台帐!H948&amp;""</f>
      </c>
      <c r="J948">
        <f>[1]资金台帐!J948&amp;""</f>
      </c>
      <c r="N948">
        <f>[1]资金台帐!N948</f>
      </c>
      <c r="O948">
        <f>[1]资金台帐!O948&amp;""</f>
      </c>
      <c r="P948">
        <f>[1]资金台帐!P948&amp;""</f>
      </c>
      <c r="Q948">
        <f>[1]资金台帐!Q948&amp;""</f>
      </c>
      <c r="T948">
        <f>[1]资金台帐!T948&amp;""</f>
      </c>
      <c r="U948">
        <f>[1]资金台帐!U948&amp;""</f>
      </c>
      <c r="W948">
        <f>[1]资金台帐!W948&amp;""</f>
      </c>
      <c r="X948">
        <f>[1]资金台帐!X948&amp;""</f>
      </c>
      <c r="AB948">
        <f>[1]资金台帐!AB948</f>
        <v>0</v>
      </c>
      <c r="AC948">
        <f>[1]资金台帐!AC948</f>
        <v>0</v>
      </c>
      <c r="AD948">
        <f>[1]资金台帐!AD948</f>
        <v>0</v>
      </c>
      <c r="AJ948">
        <f>[1]资金台帐!AJ948</f>
        <v>0</v>
      </c>
      <c r="AK948">
        <f>[1]资金台帐!AK948</f>
        <v>0</v>
      </c>
      <c r="BA948" s="22">
        <f t="shared" si="0"/>
      </c>
    </row>
    <row r="949">
      <c r="B949">
        <f>[1]资金台帐!B949&amp;""</f>
      </c>
      <c r="H949">
        <f>[1]资金台帐!H949&amp;""</f>
      </c>
      <c r="J949">
        <f>[1]资金台帐!J949&amp;""</f>
      </c>
      <c r="N949">
        <f>[1]资金台帐!N949</f>
      </c>
      <c r="O949">
        <f>[1]资金台帐!O949&amp;""</f>
      </c>
      <c r="P949">
        <f>[1]资金台帐!P949&amp;""</f>
      </c>
      <c r="Q949">
        <f>[1]资金台帐!Q949&amp;""</f>
      </c>
      <c r="T949">
        <f>[1]资金台帐!T949&amp;""</f>
      </c>
      <c r="U949">
        <f>[1]资金台帐!U949&amp;""</f>
      </c>
      <c r="W949">
        <f>[1]资金台帐!W949&amp;""</f>
      </c>
      <c r="X949">
        <f>[1]资金台帐!X949&amp;""</f>
      </c>
      <c r="AB949">
        <f>[1]资金台帐!AB949</f>
        <v>0</v>
      </c>
      <c r="AC949">
        <f>[1]资金台帐!AC949</f>
        <v>0</v>
      </c>
      <c r="AD949">
        <f>[1]资金台帐!AD949</f>
        <v>0</v>
      </c>
      <c r="AJ949">
        <f>[1]资金台帐!AJ949</f>
        <v>0</v>
      </c>
      <c r="AK949">
        <f>[1]资金台帐!AK949</f>
        <v>0</v>
      </c>
      <c r="BA949" s="22">
        <f t="shared" si="0"/>
      </c>
    </row>
    <row r="950">
      <c r="B950">
        <f>[1]资金台帐!B950&amp;""</f>
      </c>
      <c r="H950">
        <f>[1]资金台帐!H950&amp;""</f>
      </c>
      <c r="J950">
        <f>[1]资金台帐!J950&amp;""</f>
      </c>
      <c r="N950">
        <f>[1]资金台帐!N950</f>
      </c>
      <c r="O950">
        <f>[1]资金台帐!O950&amp;""</f>
      </c>
      <c r="P950">
        <f>[1]资金台帐!P950&amp;""</f>
      </c>
      <c r="Q950">
        <f>[1]资金台帐!Q950&amp;""</f>
      </c>
      <c r="T950">
        <f>[1]资金台帐!T950&amp;""</f>
      </c>
      <c r="U950">
        <f>[1]资金台帐!U950&amp;""</f>
      </c>
      <c r="W950">
        <f>[1]资金台帐!W950&amp;""</f>
      </c>
      <c r="X950">
        <f>[1]资金台帐!X950&amp;""</f>
      </c>
      <c r="AB950">
        <f>[1]资金台帐!AB950</f>
        <v>0</v>
      </c>
      <c r="AC950">
        <f>[1]资金台帐!AC950</f>
        <v>0</v>
      </c>
      <c r="AD950">
        <f>[1]资金台帐!AD950</f>
        <v>0</v>
      </c>
      <c r="AJ950">
        <f>[1]资金台帐!AJ950</f>
        <v>0</v>
      </c>
      <c r="AK950">
        <f>[1]资金台帐!AK950</f>
        <v>0</v>
      </c>
      <c r="BA950" s="22">
        <f t="shared" si="0"/>
      </c>
    </row>
    <row r="951">
      <c r="B951">
        <f>[1]资金台帐!B951&amp;""</f>
      </c>
      <c r="H951">
        <f>[1]资金台帐!H951&amp;""</f>
      </c>
      <c r="J951">
        <f>[1]资金台帐!J951&amp;""</f>
      </c>
      <c r="N951">
        <f>[1]资金台帐!N951</f>
      </c>
      <c r="O951">
        <f>[1]资金台帐!O951&amp;""</f>
      </c>
      <c r="P951">
        <f>[1]资金台帐!P951&amp;""</f>
      </c>
      <c r="Q951">
        <f>[1]资金台帐!Q951&amp;""</f>
      </c>
      <c r="T951">
        <f>[1]资金台帐!T951&amp;""</f>
      </c>
      <c r="U951">
        <f>[1]资金台帐!U951&amp;""</f>
      </c>
      <c r="W951">
        <f>[1]资金台帐!W951&amp;""</f>
      </c>
      <c r="X951">
        <f>[1]资金台帐!X951&amp;""</f>
      </c>
      <c r="AB951">
        <f>[1]资金台帐!AB951</f>
        <v>0</v>
      </c>
      <c r="AC951">
        <f>[1]资金台帐!AC951</f>
        <v>0</v>
      </c>
      <c r="AD951">
        <f>[1]资金台帐!AD951</f>
        <v>0</v>
      </c>
      <c r="AJ951">
        <f>[1]资金台帐!AJ951</f>
        <v>0</v>
      </c>
      <c r="AK951">
        <f>[1]资金台帐!AK951</f>
        <v>0</v>
      </c>
      <c r="BA951" s="22">
        <f t="shared" si="0"/>
      </c>
    </row>
    <row r="952">
      <c r="B952">
        <f>[1]资金台帐!B952&amp;""</f>
      </c>
      <c r="H952">
        <f>[1]资金台帐!H952&amp;""</f>
      </c>
      <c r="J952">
        <f>[1]资金台帐!J952&amp;""</f>
      </c>
      <c r="N952">
        <f>[1]资金台帐!N952</f>
      </c>
      <c r="O952">
        <f>[1]资金台帐!O952&amp;""</f>
      </c>
      <c r="P952">
        <f>[1]资金台帐!P952&amp;""</f>
      </c>
      <c r="Q952">
        <f>[1]资金台帐!Q952&amp;""</f>
      </c>
      <c r="T952">
        <f>[1]资金台帐!T952&amp;""</f>
      </c>
      <c r="U952">
        <f>[1]资金台帐!U952&amp;""</f>
      </c>
      <c r="W952">
        <f>[1]资金台帐!W952&amp;""</f>
      </c>
      <c r="X952">
        <f>[1]资金台帐!X952&amp;""</f>
      </c>
      <c r="AB952">
        <f>[1]资金台帐!AB952</f>
        <v>0</v>
      </c>
      <c r="AC952">
        <f>[1]资金台帐!AC952</f>
        <v>0</v>
      </c>
      <c r="AD952">
        <f>[1]资金台帐!AD952</f>
        <v>0</v>
      </c>
      <c r="AJ952">
        <f>[1]资金台帐!AJ952</f>
        <v>0</v>
      </c>
      <c r="AK952">
        <f>[1]资金台帐!AK952</f>
        <v>0</v>
      </c>
      <c r="BA952" s="22">
        <f t="shared" si="0"/>
      </c>
    </row>
    <row r="953">
      <c r="B953">
        <f>[1]资金台帐!B953&amp;""</f>
      </c>
      <c r="H953">
        <f>[1]资金台帐!H953&amp;""</f>
      </c>
      <c r="J953">
        <f>[1]资金台帐!J953&amp;""</f>
      </c>
      <c r="N953">
        <f>[1]资金台帐!N953</f>
      </c>
      <c r="O953">
        <f>[1]资金台帐!O953&amp;""</f>
      </c>
      <c r="P953">
        <f>[1]资金台帐!P953&amp;""</f>
      </c>
      <c r="Q953">
        <f>[1]资金台帐!Q953&amp;""</f>
      </c>
      <c r="T953">
        <f>[1]资金台帐!T953&amp;""</f>
      </c>
      <c r="U953">
        <f>[1]资金台帐!U953&amp;""</f>
      </c>
      <c r="W953">
        <f>[1]资金台帐!W953&amp;""</f>
      </c>
      <c r="X953">
        <f>[1]资金台帐!X953&amp;""</f>
      </c>
      <c r="AB953">
        <f>[1]资金台帐!AB953</f>
        <v>0</v>
      </c>
      <c r="AC953">
        <f>[1]资金台帐!AC953</f>
        <v>0</v>
      </c>
      <c r="AD953">
        <f>[1]资金台帐!AD953</f>
        <v>0</v>
      </c>
      <c r="AJ953">
        <f>[1]资金台帐!AJ953</f>
        <v>0</v>
      </c>
      <c r="AK953">
        <f>[1]资金台帐!AK953</f>
        <v>0</v>
      </c>
      <c r="BA953" s="22">
        <f t="shared" si="0"/>
      </c>
    </row>
    <row r="954">
      <c r="B954">
        <f>[1]资金台帐!B954&amp;""</f>
      </c>
      <c r="H954">
        <f>[1]资金台帐!H954&amp;""</f>
      </c>
      <c r="J954">
        <f>[1]资金台帐!J954&amp;""</f>
      </c>
      <c r="N954">
        <f>[1]资金台帐!N954</f>
      </c>
      <c r="O954">
        <f>[1]资金台帐!O954&amp;""</f>
      </c>
      <c r="P954">
        <f>[1]资金台帐!P954&amp;""</f>
      </c>
      <c r="Q954">
        <f>[1]资金台帐!Q954&amp;""</f>
      </c>
      <c r="T954">
        <f>[1]资金台帐!T954&amp;""</f>
      </c>
      <c r="U954">
        <f>[1]资金台帐!U954&amp;""</f>
      </c>
      <c r="W954">
        <f>[1]资金台帐!W954&amp;""</f>
      </c>
      <c r="X954">
        <f>[1]资金台帐!X954&amp;""</f>
      </c>
      <c r="AB954">
        <f>[1]资金台帐!AB954</f>
        <v>0</v>
      </c>
      <c r="AC954">
        <f>[1]资金台帐!AC954</f>
        <v>0</v>
      </c>
      <c r="AD954">
        <f>[1]资金台帐!AD954</f>
        <v>0</v>
      </c>
      <c r="AJ954">
        <f>[1]资金台帐!AJ954</f>
        <v>0</v>
      </c>
      <c r="AK954">
        <f>[1]资金台帐!AK954</f>
        <v>0</v>
      </c>
      <c r="BA954" s="22">
        <f t="shared" si="0"/>
      </c>
    </row>
    <row r="955">
      <c r="B955">
        <f>[1]资金台帐!B955&amp;""</f>
      </c>
      <c r="H955">
        <f>[1]资金台帐!H955&amp;""</f>
      </c>
      <c r="J955">
        <f>[1]资金台帐!J955&amp;""</f>
      </c>
      <c r="N955">
        <f>[1]资金台帐!N955</f>
      </c>
      <c r="O955">
        <f>[1]资金台帐!O955&amp;""</f>
      </c>
      <c r="P955">
        <f>[1]资金台帐!P955&amp;""</f>
      </c>
      <c r="Q955">
        <f>[1]资金台帐!Q955&amp;""</f>
      </c>
      <c r="T955">
        <f>[1]资金台帐!T955&amp;""</f>
      </c>
      <c r="U955">
        <f>[1]资金台帐!U955&amp;""</f>
      </c>
      <c r="W955">
        <f>[1]资金台帐!W955&amp;""</f>
      </c>
      <c r="X955">
        <f>[1]资金台帐!X955&amp;""</f>
      </c>
      <c r="AB955">
        <f>[1]资金台帐!AB955</f>
        <v>0</v>
      </c>
      <c r="AC955">
        <f>[1]资金台帐!AC955</f>
        <v>0</v>
      </c>
      <c r="AD955">
        <f>[1]资金台帐!AD955</f>
        <v>0</v>
      </c>
      <c r="AJ955">
        <f>[1]资金台帐!AJ955</f>
        <v>0</v>
      </c>
      <c r="AK955">
        <f>[1]资金台帐!AK955</f>
        <v>0</v>
      </c>
      <c r="BA955" s="22">
        <f t="shared" si="0"/>
      </c>
    </row>
    <row r="956">
      <c r="B956">
        <f>[1]资金台帐!B956&amp;""</f>
      </c>
      <c r="H956">
        <f>[1]资金台帐!H956&amp;""</f>
      </c>
      <c r="J956">
        <f>[1]资金台帐!J956&amp;""</f>
      </c>
      <c r="N956">
        <f>[1]资金台帐!N956</f>
      </c>
      <c r="O956">
        <f>[1]资金台帐!O956&amp;""</f>
      </c>
      <c r="P956">
        <f>[1]资金台帐!P956&amp;""</f>
      </c>
      <c r="Q956">
        <f>[1]资金台帐!Q956&amp;""</f>
      </c>
      <c r="T956">
        <f>[1]资金台帐!T956&amp;""</f>
      </c>
      <c r="U956">
        <f>[1]资金台帐!U956&amp;""</f>
      </c>
      <c r="W956">
        <f>[1]资金台帐!W956&amp;""</f>
      </c>
      <c r="X956">
        <f>[1]资金台帐!X956&amp;""</f>
      </c>
      <c r="AB956">
        <f>[1]资金台帐!AB956</f>
        <v>0</v>
      </c>
      <c r="AC956">
        <f>[1]资金台帐!AC956</f>
        <v>0</v>
      </c>
      <c r="AD956">
        <f>[1]资金台帐!AD956</f>
        <v>0</v>
      </c>
      <c r="AJ956">
        <f>[1]资金台帐!AJ956</f>
        <v>0</v>
      </c>
      <c r="AK956">
        <f>[1]资金台帐!AK956</f>
        <v>0</v>
      </c>
      <c r="BA956" s="22">
        <f t="shared" si="0"/>
      </c>
    </row>
    <row r="957">
      <c r="B957">
        <f>[1]资金台帐!B957&amp;""</f>
      </c>
      <c r="H957">
        <f>[1]资金台帐!H957&amp;""</f>
      </c>
      <c r="J957">
        <f>[1]资金台帐!J957&amp;""</f>
      </c>
      <c r="N957">
        <f>[1]资金台帐!N957</f>
      </c>
      <c r="O957">
        <f>[1]资金台帐!O957&amp;""</f>
      </c>
      <c r="P957">
        <f>[1]资金台帐!P957&amp;""</f>
      </c>
      <c r="Q957">
        <f>[1]资金台帐!Q957&amp;""</f>
      </c>
      <c r="T957">
        <f>[1]资金台帐!T957&amp;""</f>
      </c>
      <c r="U957">
        <f>[1]资金台帐!U957&amp;""</f>
      </c>
      <c r="W957">
        <f>[1]资金台帐!W957&amp;""</f>
      </c>
      <c r="X957">
        <f>[1]资金台帐!X957&amp;""</f>
      </c>
      <c r="AB957">
        <f>[1]资金台帐!AB957</f>
        <v>0</v>
      </c>
      <c r="AC957">
        <f>[1]资金台帐!AC957</f>
        <v>0</v>
      </c>
      <c r="AD957">
        <f>[1]资金台帐!AD957</f>
        <v>0</v>
      </c>
      <c r="AJ957">
        <f>[1]资金台帐!AJ957</f>
        <v>0</v>
      </c>
      <c r="AK957">
        <f>[1]资金台帐!AK957</f>
        <v>0</v>
      </c>
      <c r="BA957" s="22">
        <f t="shared" si="0"/>
      </c>
    </row>
    <row r="958">
      <c r="B958">
        <f>[1]资金台帐!B958&amp;""</f>
      </c>
      <c r="H958">
        <f>[1]资金台帐!H958&amp;""</f>
      </c>
      <c r="J958">
        <f>[1]资金台帐!J958&amp;""</f>
      </c>
      <c r="N958">
        <f>[1]资金台帐!N958</f>
      </c>
      <c r="O958">
        <f>[1]资金台帐!O958&amp;""</f>
      </c>
      <c r="P958">
        <f>[1]资金台帐!P958&amp;""</f>
      </c>
      <c r="Q958">
        <f>[1]资金台帐!Q958&amp;""</f>
      </c>
      <c r="T958">
        <f>[1]资金台帐!T958&amp;""</f>
      </c>
      <c r="U958">
        <f>[1]资金台帐!U958&amp;""</f>
      </c>
      <c r="W958">
        <f>[1]资金台帐!W958&amp;""</f>
      </c>
      <c r="X958">
        <f>[1]资金台帐!X958&amp;""</f>
      </c>
      <c r="AB958">
        <f>[1]资金台帐!AB958</f>
        <v>0</v>
      </c>
      <c r="AC958">
        <f>[1]资金台帐!AC958</f>
        <v>0</v>
      </c>
      <c r="AD958">
        <f>[1]资金台帐!AD958</f>
        <v>0</v>
      </c>
      <c r="AJ958">
        <f>[1]资金台帐!AJ958</f>
        <v>0</v>
      </c>
      <c r="AK958">
        <f>[1]资金台帐!AK958</f>
        <v>0</v>
      </c>
      <c r="BA958" s="22">
        <f t="shared" si="0"/>
      </c>
    </row>
    <row r="959">
      <c r="B959">
        <f>[1]资金台帐!B959&amp;""</f>
      </c>
      <c r="H959">
        <f>[1]资金台帐!H959&amp;""</f>
      </c>
      <c r="J959">
        <f>[1]资金台帐!J959&amp;""</f>
      </c>
      <c r="N959">
        <f>[1]资金台帐!N959</f>
      </c>
      <c r="O959">
        <f>[1]资金台帐!O959&amp;""</f>
      </c>
      <c r="P959">
        <f>[1]资金台帐!P959&amp;""</f>
      </c>
      <c r="Q959">
        <f>[1]资金台帐!Q959&amp;""</f>
      </c>
      <c r="T959">
        <f>[1]资金台帐!T959&amp;""</f>
      </c>
      <c r="U959">
        <f>[1]资金台帐!U959&amp;""</f>
      </c>
      <c r="W959">
        <f>[1]资金台帐!W959&amp;""</f>
      </c>
      <c r="X959">
        <f>[1]资金台帐!X959&amp;""</f>
      </c>
      <c r="AB959">
        <f>[1]资金台帐!AB959</f>
        <v>0</v>
      </c>
      <c r="AC959">
        <f>[1]资金台帐!AC959</f>
        <v>0</v>
      </c>
      <c r="AD959">
        <f>[1]资金台帐!AD959</f>
        <v>0</v>
      </c>
      <c r="AJ959">
        <f>[1]资金台帐!AJ959</f>
        <v>0</v>
      </c>
      <c r="AK959">
        <f>[1]资金台帐!AK959</f>
        <v>0</v>
      </c>
      <c r="BA959" s="22">
        <f t="shared" si="0"/>
      </c>
    </row>
    <row r="960">
      <c r="B960">
        <f>[1]资金台帐!B960&amp;""</f>
      </c>
      <c r="H960">
        <f>[1]资金台帐!H960&amp;""</f>
      </c>
      <c r="J960">
        <f>[1]资金台帐!J960&amp;""</f>
      </c>
      <c r="N960">
        <f>[1]资金台帐!N960</f>
      </c>
      <c r="O960">
        <f>[1]资金台帐!O960&amp;""</f>
      </c>
      <c r="P960">
        <f>[1]资金台帐!P960&amp;""</f>
      </c>
      <c r="Q960">
        <f>[1]资金台帐!Q960&amp;""</f>
      </c>
      <c r="T960">
        <f>[1]资金台帐!T960&amp;""</f>
      </c>
      <c r="U960">
        <f>[1]资金台帐!U960&amp;""</f>
      </c>
      <c r="W960">
        <f>[1]资金台帐!W960&amp;""</f>
      </c>
      <c r="X960">
        <f>[1]资金台帐!X960&amp;""</f>
      </c>
      <c r="AB960">
        <f>[1]资金台帐!AB960</f>
        <v>0</v>
      </c>
      <c r="AC960">
        <f>[1]资金台帐!AC960</f>
        <v>0</v>
      </c>
      <c r="AD960">
        <f>[1]资金台帐!AD960</f>
        <v>0</v>
      </c>
      <c r="AJ960">
        <f>[1]资金台帐!AJ960</f>
        <v>0</v>
      </c>
      <c r="AK960">
        <f>[1]资金台帐!AK960</f>
        <v>0</v>
      </c>
      <c r="BA960" s="22">
        <f t="shared" si="0"/>
      </c>
    </row>
    <row r="961">
      <c r="B961">
        <f>[1]资金台帐!B961&amp;""</f>
      </c>
      <c r="H961">
        <f>[1]资金台帐!H961&amp;""</f>
      </c>
      <c r="J961">
        <f>[1]资金台帐!J961&amp;""</f>
      </c>
      <c r="N961">
        <f>[1]资金台帐!N961</f>
      </c>
      <c r="O961">
        <f>[1]资金台帐!O961&amp;""</f>
      </c>
      <c r="P961">
        <f>[1]资金台帐!P961&amp;""</f>
      </c>
      <c r="Q961">
        <f>[1]资金台帐!Q961&amp;""</f>
      </c>
      <c r="T961">
        <f>[1]资金台帐!T961&amp;""</f>
      </c>
      <c r="U961">
        <f>[1]资金台帐!U961&amp;""</f>
      </c>
      <c r="W961">
        <f>[1]资金台帐!W961&amp;""</f>
      </c>
      <c r="X961">
        <f>[1]资金台帐!X961&amp;""</f>
      </c>
      <c r="AB961">
        <f>[1]资金台帐!AB961</f>
        <v>0</v>
      </c>
      <c r="AC961">
        <f>[1]资金台帐!AC961</f>
        <v>0</v>
      </c>
      <c r="AD961">
        <f>[1]资金台帐!AD961</f>
        <v>0</v>
      </c>
      <c r="AJ961">
        <f>[1]资金台帐!AJ961</f>
        <v>0</v>
      </c>
      <c r="AK961">
        <f>[1]资金台帐!AK961</f>
        <v>0</v>
      </c>
      <c r="BA961" s="22">
        <f t="shared" si="0"/>
      </c>
    </row>
    <row r="962">
      <c r="B962">
        <f>[1]资金台帐!B962&amp;""</f>
      </c>
      <c r="H962">
        <f>[1]资金台帐!H962&amp;""</f>
      </c>
      <c r="J962">
        <f>[1]资金台帐!J962&amp;""</f>
      </c>
      <c r="N962">
        <f>[1]资金台帐!N962</f>
      </c>
      <c r="O962">
        <f>[1]资金台帐!O962&amp;""</f>
      </c>
      <c r="P962">
        <f>[1]资金台帐!P962&amp;""</f>
      </c>
      <c r="Q962">
        <f>[1]资金台帐!Q962&amp;""</f>
      </c>
      <c r="T962">
        <f>[1]资金台帐!T962&amp;""</f>
      </c>
      <c r="U962">
        <f>[1]资金台帐!U962&amp;""</f>
      </c>
      <c r="W962">
        <f>[1]资金台帐!W962&amp;""</f>
      </c>
      <c r="X962">
        <f>[1]资金台帐!X962&amp;""</f>
      </c>
      <c r="AB962">
        <f>[1]资金台帐!AB962</f>
        <v>0</v>
      </c>
      <c r="AC962">
        <f>[1]资金台帐!AC962</f>
        <v>0</v>
      </c>
      <c r="AD962">
        <f>[1]资金台帐!AD962</f>
        <v>0</v>
      </c>
      <c r="AJ962">
        <f>[1]资金台帐!AJ962</f>
        <v>0</v>
      </c>
      <c r="AK962">
        <f>[1]资金台帐!AK962</f>
        <v>0</v>
      </c>
      <c r="BA962" s="22">
        <f t="shared" si="0"/>
      </c>
    </row>
    <row r="963">
      <c r="B963">
        <f>[1]资金台帐!B963&amp;""</f>
      </c>
      <c r="H963">
        <f>[1]资金台帐!H963&amp;""</f>
      </c>
      <c r="J963">
        <f>[1]资金台帐!J963&amp;""</f>
      </c>
      <c r="N963">
        <f>[1]资金台帐!N963</f>
      </c>
      <c r="O963">
        <f>[1]资金台帐!O963&amp;""</f>
      </c>
      <c r="P963">
        <f>[1]资金台帐!P963&amp;""</f>
      </c>
      <c r="Q963">
        <f>[1]资金台帐!Q963&amp;""</f>
      </c>
      <c r="T963">
        <f>[1]资金台帐!T963&amp;""</f>
      </c>
      <c r="U963">
        <f>[1]资金台帐!U963&amp;""</f>
      </c>
      <c r="W963">
        <f>[1]资金台帐!W963&amp;""</f>
      </c>
      <c r="X963">
        <f>[1]资金台帐!X963&amp;""</f>
      </c>
      <c r="AB963">
        <f>[1]资金台帐!AB963</f>
        <v>0</v>
      </c>
      <c r="AC963">
        <f>[1]资金台帐!AC963</f>
        <v>0</v>
      </c>
      <c r="AD963">
        <f>[1]资金台帐!AD963</f>
        <v>0</v>
      </c>
      <c r="AJ963">
        <f>[1]资金台帐!AJ963</f>
        <v>0</v>
      </c>
      <c r="AK963">
        <f>[1]资金台帐!AK963</f>
        <v>0</v>
      </c>
      <c r="BA963" s="22">
        <f t="shared" si="0"/>
      </c>
    </row>
    <row r="964">
      <c r="B964">
        <f>[1]资金台帐!B964&amp;""</f>
      </c>
      <c r="H964">
        <f>[1]资金台帐!H964&amp;""</f>
      </c>
      <c r="J964">
        <f>[1]资金台帐!J964&amp;""</f>
      </c>
      <c r="N964">
        <f>[1]资金台帐!N964</f>
      </c>
      <c r="O964">
        <f>[1]资金台帐!O964&amp;""</f>
      </c>
      <c r="P964">
        <f>[1]资金台帐!P964&amp;""</f>
      </c>
      <c r="Q964">
        <f>[1]资金台帐!Q964&amp;""</f>
      </c>
      <c r="T964">
        <f>[1]资金台帐!T964&amp;""</f>
      </c>
      <c r="U964">
        <f>[1]资金台帐!U964&amp;""</f>
      </c>
      <c r="W964">
        <f>[1]资金台帐!W964&amp;""</f>
      </c>
      <c r="X964">
        <f>[1]资金台帐!X964&amp;""</f>
      </c>
      <c r="AB964">
        <f>[1]资金台帐!AB964</f>
        <v>0</v>
      </c>
      <c r="AC964">
        <f>[1]资金台帐!AC964</f>
        <v>0</v>
      </c>
      <c r="AD964">
        <f>[1]资金台帐!AD964</f>
        <v>0</v>
      </c>
      <c r="AJ964">
        <f>[1]资金台帐!AJ964</f>
        <v>0</v>
      </c>
      <c r="AK964">
        <f>[1]资金台帐!AK964</f>
        <v>0</v>
      </c>
      <c r="BA964" s="22">
        <f t="shared" si="0"/>
      </c>
    </row>
    <row r="965">
      <c r="B965">
        <f>[1]资金台帐!B965&amp;""</f>
      </c>
      <c r="H965">
        <f>[1]资金台帐!H965&amp;""</f>
      </c>
      <c r="J965">
        <f>[1]资金台帐!J965&amp;""</f>
      </c>
      <c r="N965">
        <f>[1]资金台帐!N965</f>
      </c>
      <c r="O965">
        <f>[1]资金台帐!O965&amp;""</f>
      </c>
      <c r="P965">
        <f>[1]资金台帐!P965&amp;""</f>
      </c>
      <c r="Q965">
        <f>[1]资金台帐!Q965&amp;""</f>
      </c>
      <c r="T965">
        <f>[1]资金台帐!T965&amp;""</f>
      </c>
      <c r="U965">
        <f>[1]资金台帐!U965&amp;""</f>
      </c>
      <c r="W965">
        <f>[1]资金台帐!W965&amp;""</f>
      </c>
      <c r="X965">
        <f>[1]资金台帐!X965&amp;""</f>
      </c>
      <c r="AB965">
        <f>[1]资金台帐!AB965</f>
        <v>0</v>
      </c>
      <c r="AC965">
        <f>[1]资金台帐!AC965</f>
        <v>0</v>
      </c>
      <c r="AD965">
        <f>[1]资金台帐!AD965</f>
        <v>0</v>
      </c>
      <c r="AJ965">
        <f>[1]资金台帐!AJ965</f>
        <v>0</v>
      </c>
      <c r="AK965">
        <f>[1]资金台帐!AK965</f>
        <v>0</v>
      </c>
      <c r="BA965" s="22">
        <f t="shared" si="0"/>
      </c>
    </row>
    <row r="966">
      <c r="B966">
        <f>[1]资金台帐!B966&amp;""</f>
      </c>
      <c r="H966">
        <f>[1]资金台帐!H966&amp;""</f>
      </c>
      <c r="J966">
        <f>[1]资金台帐!J966&amp;""</f>
      </c>
      <c r="N966">
        <f>[1]资金台帐!N966</f>
      </c>
      <c r="O966">
        <f>[1]资金台帐!O966&amp;""</f>
      </c>
      <c r="P966">
        <f>[1]资金台帐!P966&amp;""</f>
      </c>
      <c r="Q966">
        <f>[1]资金台帐!Q966&amp;""</f>
      </c>
      <c r="T966">
        <f>[1]资金台帐!T966&amp;""</f>
      </c>
      <c r="U966">
        <f>[1]资金台帐!U966&amp;""</f>
      </c>
      <c r="W966">
        <f>[1]资金台帐!W966&amp;""</f>
      </c>
      <c r="X966">
        <f>[1]资金台帐!X966&amp;""</f>
      </c>
      <c r="AB966">
        <f>[1]资金台帐!AB966</f>
        <v>0</v>
      </c>
      <c r="AC966">
        <f>[1]资金台帐!AC966</f>
        <v>0</v>
      </c>
      <c r="AD966">
        <f>[1]资金台帐!AD966</f>
        <v>0</v>
      </c>
      <c r="AJ966">
        <f>[1]资金台帐!AJ966</f>
        <v>0</v>
      </c>
      <c r="AK966">
        <f>[1]资金台帐!AK966</f>
        <v>0</v>
      </c>
      <c r="BA966" s="22">
        <f t="shared" si="0"/>
      </c>
    </row>
    <row r="967">
      <c r="B967">
        <f>[1]资金台帐!B967&amp;""</f>
      </c>
      <c r="H967">
        <f>[1]资金台帐!H967&amp;""</f>
      </c>
      <c r="J967">
        <f>[1]资金台帐!J967&amp;""</f>
      </c>
      <c r="N967">
        <f>[1]资金台帐!N967</f>
      </c>
      <c r="O967">
        <f>[1]资金台帐!O967&amp;""</f>
      </c>
      <c r="P967">
        <f>[1]资金台帐!P967&amp;""</f>
      </c>
      <c r="Q967">
        <f>[1]资金台帐!Q967&amp;""</f>
      </c>
      <c r="T967">
        <f>[1]资金台帐!T967&amp;""</f>
      </c>
      <c r="U967">
        <f>[1]资金台帐!U967&amp;""</f>
      </c>
      <c r="W967">
        <f>[1]资金台帐!W967&amp;""</f>
      </c>
      <c r="X967">
        <f>[1]资金台帐!X967&amp;""</f>
      </c>
      <c r="AB967">
        <f>[1]资金台帐!AB967</f>
        <v>0</v>
      </c>
      <c r="AC967">
        <f>[1]资金台帐!AC967</f>
        <v>0</v>
      </c>
      <c r="AD967">
        <f>[1]资金台帐!AD967</f>
        <v>0</v>
      </c>
      <c r="AJ967">
        <f>[1]资金台帐!AJ967</f>
        <v>0</v>
      </c>
      <c r="AK967">
        <f>[1]资金台帐!AK967</f>
        <v>0</v>
      </c>
      <c r="BA967" s="22">
        <f t="shared" si="0"/>
      </c>
    </row>
    <row r="968">
      <c r="B968">
        <f>[1]资金台帐!B968&amp;""</f>
      </c>
      <c r="H968">
        <f>[1]资金台帐!H968&amp;""</f>
      </c>
      <c r="J968">
        <f>[1]资金台帐!J968&amp;""</f>
      </c>
      <c r="N968">
        <f>[1]资金台帐!N968</f>
      </c>
      <c r="O968">
        <f>[1]资金台帐!O968&amp;""</f>
      </c>
      <c r="P968">
        <f>[1]资金台帐!P968&amp;""</f>
      </c>
      <c r="Q968">
        <f>[1]资金台帐!Q968&amp;""</f>
      </c>
      <c r="T968">
        <f>[1]资金台帐!T968&amp;""</f>
      </c>
      <c r="U968">
        <f>[1]资金台帐!U968&amp;""</f>
      </c>
      <c r="W968">
        <f>[1]资金台帐!W968&amp;""</f>
      </c>
      <c r="X968">
        <f>[1]资金台帐!X968&amp;""</f>
      </c>
      <c r="AB968">
        <f>[1]资金台帐!AB968</f>
        <v>0</v>
      </c>
      <c r="AC968">
        <f>[1]资金台帐!AC968</f>
        <v>0</v>
      </c>
      <c r="AD968">
        <f>[1]资金台帐!AD968</f>
        <v>0</v>
      </c>
      <c r="AJ968">
        <f>[1]资金台帐!AJ968</f>
        <v>0</v>
      </c>
      <c r="AK968">
        <f>[1]资金台帐!AK968</f>
        <v>0</v>
      </c>
      <c r="BA968" s="22">
        <f t="shared" si="0"/>
      </c>
    </row>
    <row r="969">
      <c r="B969">
        <f>[1]资金台帐!B969&amp;""</f>
      </c>
      <c r="H969">
        <f>[1]资金台帐!H969&amp;""</f>
      </c>
      <c r="J969">
        <f>[1]资金台帐!J969&amp;""</f>
      </c>
      <c r="N969">
        <f>[1]资金台帐!N969</f>
      </c>
      <c r="O969">
        <f>[1]资金台帐!O969&amp;""</f>
      </c>
      <c r="P969">
        <f>[1]资金台帐!P969&amp;""</f>
      </c>
      <c r="Q969">
        <f>[1]资金台帐!Q969&amp;""</f>
      </c>
      <c r="T969">
        <f>[1]资金台帐!T969&amp;""</f>
      </c>
      <c r="U969">
        <f>[1]资金台帐!U969&amp;""</f>
      </c>
      <c r="W969">
        <f>[1]资金台帐!W969&amp;""</f>
      </c>
      <c r="X969">
        <f>[1]资金台帐!X969&amp;""</f>
      </c>
      <c r="AB969">
        <f>[1]资金台帐!AB969</f>
        <v>0</v>
      </c>
      <c r="AC969">
        <f>[1]资金台帐!AC969</f>
        <v>0</v>
      </c>
      <c r="AD969">
        <f>[1]资金台帐!AD969</f>
        <v>0</v>
      </c>
      <c r="AJ969">
        <f>[1]资金台帐!AJ969</f>
        <v>0</v>
      </c>
      <c r="AK969">
        <f>[1]资金台帐!AK969</f>
        <v>0</v>
      </c>
      <c r="BA969" s="22">
        <f t="shared" si="0"/>
      </c>
    </row>
    <row r="970">
      <c r="B970">
        <f>[1]资金台帐!B970&amp;""</f>
      </c>
      <c r="H970">
        <f>[1]资金台帐!H970&amp;""</f>
      </c>
      <c r="J970">
        <f>[1]资金台帐!J970&amp;""</f>
      </c>
      <c r="N970">
        <f>[1]资金台帐!N970</f>
      </c>
      <c r="O970">
        <f>[1]资金台帐!O970&amp;""</f>
      </c>
      <c r="P970">
        <f>[1]资金台帐!P970&amp;""</f>
      </c>
      <c r="Q970">
        <f>[1]资金台帐!Q970&amp;""</f>
      </c>
      <c r="T970">
        <f>[1]资金台帐!T970&amp;""</f>
      </c>
      <c r="U970">
        <f>[1]资金台帐!U970&amp;""</f>
      </c>
      <c r="W970">
        <f>[1]资金台帐!W970&amp;""</f>
      </c>
      <c r="X970">
        <f>[1]资金台帐!X970&amp;""</f>
      </c>
      <c r="AB970">
        <f>[1]资金台帐!AB970</f>
        <v>0</v>
      </c>
      <c r="AC970">
        <f>[1]资金台帐!AC970</f>
        <v>0</v>
      </c>
      <c r="AD970">
        <f>[1]资金台帐!AD970</f>
        <v>0</v>
      </c>
      <c r="AJ970">
        <f>[1]资金台帐!AJ970</f>
        <v>0</v>
      </c>
      <c r="AK970">
        <f>[1]资金台帐!AK970</f>
        <v>0</v>
      </c>
      <c r="BA970" s="22">
        <f t="shared" si="0"/>
      </c>
    </row>
    <row r="971">
      <c r="B971">
        <f>[1]资金台帐!B971&amp;""</f>
      </c>
      <c r="H971">
        <f>[1]资金台帐!H971&amp;""</f>
      </c>
      <c r="J971">
        <f>[1]资金台帐!J971&amp;""</f>
      </c>
      <c r="N971">
        <f>[1]资金台帐!N971</f>
      </c>
      <c r="O971">
        <f>[1]资金台帐!O971&amp;""</f>
      </c>
      <c r="P971">
        <f>[1]资金台帐!P971&amp;""</f>
      </c>
      <c r="Q971">
        <f>[1]资金台帐!Q971&amp;""</f>
      </c>
      <c r="T971">
        <f>[1]资金台帐!T971&amp;""</f>
      </c>
      <c r="U971">
        <f>[1]资金台帐!U971&amp;""</f>
      </c>
      <c r="W971">
        <f>[1]资金台帐!W971&amp;""</f>
      </c>
      <c r="X971">
        <f>[1]资金台帐!X971&amp;""</f>
      </c>
      <c r="AB971">
        <f>[1]资金台帐!AB971</f>
        <v>0</v>
      </c>
      <c r="AC971">
        <f>[1]资金台帐!AC971</f>
        <v>0</v>
      </c>
      <c r="AD971">
        <f>[1]资金台帐!AD971</f>
        <v>0</v>
      </c>
      <c r="AJ971">
        <f>[1]资金台帐!AJ971</f>
        <v>0</v>
      </c>
      <c r="AK971">
        <f>[1]资金台帐!AK971</f>
        <v>0</v>
      </c>
      <c r="BA971" s="22">
        <f t="shared" si="0"/>
      </c>
    </row>
    <row r="972">
      <c r="B972">
        <f>[1]资金台帐!B972&amp;""</f>
      </c>
      <c r="H972">
        <f>[1]资金台帐!H972&amp;""</f>
      </c>
      <c r="J972">
        <f>[1]资金台帐!J972&amp;""</f>
      </c>
      <c r="N972">
        <f>[1]资金台帐!N972</f>
      </c>
      <c r="O972">
        <f>[1]资金台帐!O972&amp;""</f>
      </c>
      <c r="P972">
        <f>[1]资金台帐!P972&amp;""</f>
      </c>
      <c r="Q972">
        <f>[1]资金台帐!Q972&amp;""</f>
      </c>
      <c r="T972">
        <f>[1]资金台帐!T972&amp;""</f>
      </c>
      <c r="U972">
        <f>[1]资金台帐!U972&amp;""</f>
      </c>
      <c r="W972">
        <f>[1]资金台帐!W972&amp;""</f>
      </c>
      <c r="X972">
        <f>[1]资金台帐!X972&amp;""</f>
      </c>
      <c r="AB972">
        <f>[1]资金台帐!AB972</f>
        <v>0</v>
      </c>
      <c r="AC972">
        <f>[1]资金台帐!AC972</f>
        <v>0</v>
      </c>
      <c r="AD972">
        <f>[1]资金台帐!AD972</f>
        <v>0</v>
      </c>
      <c r="AJ972">
        <f>[1]资金台帐!AJ972</f>
        <v>0</v>
      </c>
      <c r="AK972">
        <f>[1]资金台帐!AK972</f>
        <v>0</v>
      </c>
      <c r="BA972" s="22">
        <f t="shared" si="0"/>
      </c>
    </row>
    <row r="973">
      <c r="B973">
        <f>[1]资金台帐!B973&amp;""</f>
      </c>
      <c r="H973">
        <f>[1]资金台帐!H973&amp;""</f>
      </c>
      <c r="J973">
        <f>[1]资金台帐!J973&amp;""</f>
      </c>
      <c r="N973">
        <f>[1]资金台帐!N973</f>
      </c>
      <c r="O973">
        <f>[1]资金台帐!O973&amp;""</f>
      </c>
      <c r="P973">
        <f>[1]资金台帐!P973&amp;""</f>
      </c>
      <c r="Q973">
        <f>[1]资金台帐!Q973&amp;""</f>
      </c>
      <c r="T973">
        <f>[1]资金台帐!T973&amp;""</f>
      </c>
      <c r="U973">
        <f>[1]资金台帐!U973&amp;""</f>
      </c>
      <c r="W973">
        <f>[1]资金台帐!W973&amp;""</f>
      </c>
      <c r="X973">
        <f>[1]资金台帐!X973&amp;""</f>
      </c>
      <c r="AB973">
        <f>[1]资金台帐!AB973</f>
        <v>0</v>
      </c>
      <c r="AC973">
        <f>[1]资金台帐!AC973</f>
        <v>0</v>
      </c>
      <c r="AD973">
        <f>[1]资金台帐!AD973</f>
        <v>0</v>
      </c>
      <c r="AJ973">
        <f>[1]资金台帐!AJ973</f>
        <v>0</v>
      </c>
      <c r="AK973">
        <f>[1]资金台帐!AK973</f>
        <v>0</v>
      </c>
      <c r="BA973" s="22">
        <f t="shared" si="0"/>
      </c>
    </row>
    <row r="974">
      <c r="B974">
        <f>[1]资金台帐!B974&amp;""</f>
      </c>
      <c r="H974">
        <f>[1]资金台帐!H974&amp;""</f>
      </c>
      <c r="J974">
        <f>[1]资金台帐!J974&amp;""</f>
      </c>
      <c r="N974">
        <f>[1]资金台帐!N974</f>
      </c>
      <c r="O974">
        <f>[1]资金台帐!O974&amp;""</f>
      </c>
      <c r="P974">
        <f>[1]资金台帐!P974&amp;""</f>
      </c>
      <c r="Q974">
        <f>[1]资金台帐!Q974&amp;""</f>
      </c>
      <c r="T974">
        <f>[1]资金台帐!T974&amp;""</f>
      </c>
      <c r="U974">
        <f>[1]资金台帐!U974&amp;""</f>
      </c>
      <c r="W974">
        <f>[1]资金台帐!W974&amp;""</f>
      </c>
      <c r="X974">
        <f>[1]资金台帐!X974&amp;""</f>
      </c>
      <c r="AB974">
        <f>[1]资金台帐!AB974</f>
        <v>0</v>
      </c>
      <c r="AC974">
        <f>[1]资金台帐!AC974</f>
        <v>0</v>
      </c>
      <c r="AD974">
        <f>[1]资金台帐!AD974</f>
        <v>0</v>
      </c>
      <c r="AJ974">
        <f>[1]资金台帐!AJ974</f>
        <v>0</v>
      </c>
      <c r="AK974">
        <f>[1]资金台帐!AK974</f>
        <v>0</v>
      </c>
      <c r="BA974" s="22">
        <f t="shared" si="0"/>
      </c>
    </row>
    <row r="975">
      <c r="B975">
        <f>[1]资金台帐!B975&amp;""</f>
      </c>
      <c r="H975">
        <f>[1]资金台帐!H975&amp;""</f>
      </c>
      <c r="J975">
        <f>[1]资金台帐!J975&amp;""</f>
      </c>
      <c r="N975">
        <f>[1]资金台帐!N975</f>
      </c>
      <c r="O975">
        <f>[1]资金台帐!O975&amp;""</f>
      </c>
      <c r="P975">
        <f>[1]资金台帐!P975&amp;""</f>
      </c>
      <c r="Q975">
        <f>[1]资金台帐!Q975&amp;""</f>
      </c>
      <c r="T975">
        <f>[1]资金台帐!T975&amp;""</f>
      </c>
      <c r="U975">
        <f>[1]资金台帐!U975&amp;""</f>
      </c>
      <c r="W975">
        <f>[1]资金台帐!W975&amp;""</f>
      </c>
      <c r="X975">
        <f>[1]资金台帐!X975&amp;""</f>
      </c>
      <c r="AB975">
        <f>[1]资金台帐!AB975</f>
        <v>0</v>
      </c>
      <c r="AC975">
        <f>[1]资金台帐!AC975</f>
        <v>0</v>
      </c>
      <c r="AD975">
        <f>[1]资金台帐!AD975</f>
        <v>0</v>
      </c>
      <c r="AJ975">
        <f>[1]资金台帐!AJ975</f>
        <v>0</v>
      </c>
      <c r="AK975">
        <f>[1]资金台帐!AK975</f>
        <v>0</v>
      </c>
      <c r="BA975" s="22">
        <f t="shared" si="0"/>
      </c>
    </row>
    <row r="976">
      <c r="B976">
        <f>[1]资金台帐!B976&amp;""</f>
      </c>
      <c r="H976">
        <f>[1]资金台帐!H976&amp;""</f>
      </c>
      <c r="J976">
        <f>[1]资金台帐!J976&amp;""</f>
      </c>
      <c r="N976">
        <f>[1]资金台帐!N976</f>
      </c>
      <c r="O976">
        <f>[1]资金台帐!O976&amp;""</f>
      </c>
      <c r="P976">
        <f>[1]资金台帐!P976&amp;""</f>
      </c>
      <c r="Q976">
        <f>[1]资金台帐!Q976&amp;""</f>
      </c>
      <c r="T976">
        <f>[1]资金台帐!T976&amp;""</f>
      </c>
      <c r="U976">
        <f>[1]资金台帐!U976&amp;""</f>
      </c>
      <c r="W976">
        <f>[1]资金台帐!W976&amp;""</f>
      </c>
      <c r="X976">
        <f>[1]资金台帐!X976&amp;""</f>
      </c>
      <c r="AB976">
        <f>[1]资金台帐!AB976</f>
        <v>0</v>
      </c>
      <c r="AC976">
        <f>[1]资金台帐!AC976</f>
        <v>0</v>
      </c>
      <c r="AD976">
        <f>[1]资金台帐!AD976</f>
        <v>0</v>
      </c>
      <c r="AJ976">
        <f>[1]资金台帐!AJ976</f>
        <v>0</v>
      </c>
      <c r="AK976">
        <f>[1]资金台帐!AK976</f>
        <v>0</v>
      </c>
      <c r="BA976" s="22">
        <f t="shared" si="0"/>
      </c>
    </row>
    <row r="977">
      <c r="B977">
        <f>[1]资金台帐!B977&amp;""</f>
      </c>
      <c r="H977">
        <f>[1]资金台帐!H977&amp;""</f>
      </c>
      <c r="J977">
        <f>[1]资金台帐!J977&amp;""</f>
      </c>
      <c r="N977">
        <f>[1]资金台帐!N977</f>
      </c>
      <c r="O977">
        <f>[1]资金台帐!O977&amp;""</f>
      </c>
      <c r="P977">
        <f>[1]资金台帐!P977&amp;""</f>
      </c>
      <c r="Q977">
        <f>[1]资金台帐!Q977&amp;""</f>
      </c>
      <c r="T977">
        <f>[1]资金台帐!T977&amp;""</f>
      </c>
      <c r="U977">
        <f>[1]资金台帐!U977&amp;""</f>
      </c>
      <c r="W977">
        <f>[1]资金台帐!W977&amp;""</f>
      </c>
      <c r="X977">
        <f>[1]资金台帐!X977&amp;""</f>
      </c>
      <c r="AB977">
        <f>[1]资金台帐!AB977</f>
        <v>0</v>
      </c>
      <c r="AC977">
        <f>[1]资金台帐!AC977</f>
        <v>0</v>
      </c>
      <c r="AD977">
        <f>[1]资金台帐!AD977</f>
        <v>0</v>
      </c>
      <c r="AJ977">
        <f>[1]资金台帐!AJ977</f>
        <v>0</v>
      </c>
      <c r="AK977">
        <f>[1]资金台帐!AK977</f>
        <v>0</v>
      </c>
      <c r="BA977" s="22">
        <f t="shared" si="0"/>
      </c>
    </row>
    <row r="978">
      <c r="B978">
        <f>[1]资金台帐!B978&amp;""</f>
      </c>
      <c r="H978">
        <f>[1]资金台帐!H978&amp;""</f>
      </c>
      <c r="J978">
        <f>[1]资金台帐!J978&amp;""</f>
      </c>
      <c r="N978">
        <f>[1]资金台帐!N978</f>
      </c>
      <c r="O978">
        <f>[1]资金台帐!O978&amp;""</f>
      </c>
      <c r="P978">
        <f>[1]资金台帐!P978&amp;""</f>
      </c>
      <c r="Q978">
        <f>[1]资金台帐!Q978&amp;""</f>
      </c>
      <c r="T978">
        <f>[1]资金台帐!T978&amp;""</f>
      </c>
      <c r="U978">
        <f>[1]资金台帐!U978&amp;""</f>
      </c>
      <c r="W978">
        <f>[1]资金台帐!W978&amp;""</f>
      </c>
      <c r="X978">
        <f>[1]资金台帐!X978&amp;""</f>
      </c>
      <c r="AB978">
        <f>[1]资金台帐!AB978</f>
        <v>0</v>
      </c>
      <c r="AC978">
        <f>[1]资金台帐!AC978</f>
        <v>0</v>
      </c>
      <c r="AD978">
        <f>[1]资金台帐!AD978</f>
        <v>0</v>
      </c>
      <c r="AJ978">
        <f>[1]资金台帐!AJ978</f>
        <v>0</v>
      </c>
      <c r="AK978">
        <f>[1]资金台帐!AK978</f>
        <v>0</v>
      </c>
      <c r="BA978" s="22">
        <f t="shared" si="0"/>
      </c>
    </row>
    <row r="979">
      <c r="B979">
        <f>[1]资金台帐!B979&amp;""</f>
      </c>
      <c r="H979">
        <f>[1]资金台帐!H979&amp;""</f>
      </c>
      <c r="J979">
        <f>[1]资金台帐!J979&amp;""</f>
      </c>
      <c r="N979">
        <f>[1]资金台帐!N979</f>
      </c>
      <c r="O979">
        <f>[1]资金台帐!O979&amp;""</f>
      </c>
      <c r="P979">
        <f>[1]资金台帐!P979&amp;""</f>
      </c>
      <c r="Q979">
        <f>[1]资金台帐!Q979&amp;""</f>
      </c>
      <c r="T979">
        <f>[1]资金台帐!T979&amp;""</f>
      </c>
      <c r="U979">
        <f>[1]资金台帐!U979&amp;""</f>
      </c>
      <c r="W979">
        <f>[1]资金台帐!W979&amp;""</f>
      </c>
      <c r="X979">
        <f>[1]资金台帐!X979&amp;""</f>
      </c>
      <c r="AB979">
        <f>[1]资金台帐!AB979</f>
        <v>0</v>
      </c>
      <c r="AC979">
        <f>[1]资金台帐!AC979</f>
        <v>0</v>
      </c>
      <c r="AD979">
        <f>[1]资金台帐!AD979</f>
        <v>0</v>
      </c>
      <c r="AJ979">
        <f>[1]资金台帐!AJ979</f>
        <v>0</v>
      </c>
      <c r="AK979">
        <f>[1]资金台帐!AK979</f>
        <v>0</v>
      </c>
      <c r="BA979" s="22">
        <f t="shared" si="0"/>
      </c>
    </row>
    <row r="980">
      <c r="B980">
        <f>[1]资金台帐!B980&amp;""</f>
      </c>
      <c r="H980">
        <f>[1]资金台帐!H980&amp;""</f>
      </c>
      <c r="J980">
        <f>[1]资金台帐!J980&amp;""</f>
      </c>
      <c r="N980">
        <f>[1]资金台帐!N980</f>
      </c>
      <c r="O980">
        <f>[1]资金台帐!O980&amp;""</f>
      </c>
      <c r="P980">
        <f>[1]资金台帐!P980&amp;""</f>
      </c>
      <c r="Q980">
        <f>[1]资金台帐!Q980&amp;""</f>
      </c>
      <c r="T980">
        <f>[1]资金台帐!T980&amp;""</f>
      </c>
      <c r="U980">
        <f>[1]资金台帐!U980&amp;""</f>
      </c>
      <c r="W980">
        <f>[1]资金台帐!W980&amp;""</f>
      </c>
      <c r="X980">
        <f>[1]资金台帐!X980&amp;""</f>
      </c>
      <c r="AB980">
        <f>[1]资金台帐!AB980</f>
        <v>0</v>
      </c>
      <c r="AC980">
        <f>[1]资金台帐!AC980</f>
        <v>0</v>
      </c>
      <c r="AD980">
        <f>[1]资金台帐!AD980</f>
        <v>0</v>
      </c>
      <c r="AJ980">
        <f>[1]资金台帐!AJ980</f>
        <v>0</v>
      </c>
      <c r="AK980">
        <f>[1]资金台帐!AK980</f>
        <v>0</v>
      </c>
      <c r="BA980" s="22">
        <f t="shared" si="0"/>
      </c>
    </row>
    <row r="981">
      <c r="B981">
        <f>[1]资金台帐!B981&amp;""</f>
      </c>
      <c r="H981">
        <f>[1]资金台帐!H981&amp;""</f>
      </c>
      <c r="J981">
        <f>[1]资金台帐!J981&amp;""</f>
      </c>
      <c r="N981">
        <f>[1]资金台帐!N981</f>
      </c>
      <c r="O981">
        <f>[1]资金台帐!O981&amp;""</f>
      </c>
      <c r="P981">
        <f>[1]资金台帐!P981&amp;""</f>
      </c>
      <c r="Q981">
        <f>[1]资金台帐!Q981&amp;""</f>
      </c>
      <c r="T981">
        <f>[1]资金台帐!T981&amp;""</f>
      </c>
      <c r="U981">
        <f>[1]资金台帐!U981&amp;""</f>
      </c>
      <c r="W981">
        <f>[1]资金台帐!W981&amp;""</f>
      </c>
      <c r="X981">
        <f>[1]资金台帐!X981&amp;""</f>
      </c>
      <c r="AB981">
        <f>[1]资金台帐!AB981</f>
        <v>0</v>
      </c>
      <c r="AC981">
        <f>[1]资金台帐!AC981</f>
        <v>0</v>
      </c>
      <c r="AD981">
        <f>[1]资金台帐!AD981</f>
        <v>0</v>
      </c>
      <c r="AJ981">
        <f>[1]资金台帐!AJ981</f>
        <v>0</v>
      </c>
      <c r="AK981">
        <f>[1]资金台帐!AK981</f>
        <v>0</v>
      </c>
      <c r="BA981" s="22">
        <f t="shared" si="0"/>
      </c>
    </row>
    <row r="982">
      <c r="B982">
        <f>[1]资金台帐!B982&amp;""</f>
      </c>
      <c r="H982">
        <f>[1]资金台帐!H982&amp;""</f>
      </c>
      <c r="J982">
        <f>[1]资金台帐!J982&amp;""</f>
      </c>
      <c r="N982">
        <f>[1]资金台帐!N982</f>
      </c>
      <c r="O982">
        <f>[1]资金台帐!O982&amp;""</f>
      </c>
      <c r="P982">
        <f>[1]资金台帐!P982&amp;""</f>
      </c>
      <c r="Q982">
        <f>[1]资金台帐!Q982&amp;""</f>
      </c>
      <c r="T982">
        <f>[1]资金台帐!T982&amp;""</f>
      </c>
      <c r="U982">
        <f>[1]资金台帐!U982&amp;""</f>
      </c>
      <c r="W982">
        <f>[1]资金台帐!W982&amp;""</f>
      </c>
      <c r="X982">
        <f>[1]资金台帐!X982&amp;""</f>
      </c>
      <c r="AB982">
        <f>[1]资金台帐!AB982</f>
        <v>0</v>
      </c>
      <c r="AC982">
        <f>[1]资金台帐!AC982</f>
        <v>0</v>
      </c>
      <c r="AD982">
        <f>[1]资金台帐!AD982</f>
        <v>0</v>
      </c>
      <c r="AJ982">
        <f>[1]资金台帐!AJ982</f>
        <v>0</v>
      </c>
      <c r="AK982">
        <f>[1]资金台帐!AK982</f>
        <v>0</v>
      </c>
      <c r="BA982" s="22">
        <f t="shared" si="0"/>
      </c>
    </row>
    <row r="983">
      <c r="B983">
        <f>[1]资金台帐!B983&amp;""</f>
      </c>
      <c r="H983">
        <f>[1]资金台帐!H983&amp;""</f>
      </c>
      <c r="J983">
        <f>[1]资金台帐!J983&amp;""</f>
      </c>
      <c r="N983">
        <f>[1]资金台帐!N983</f>
      </c>
      <c r="O983">
        <f>[1]资金台帐!O983&amp;""</f>
      </c>
      <c r="P983">
        <f>[1]资金台帐!P983&amp;""</f>
      </c>
      <c r="Q983">
        <f>[1]资金台帐!Q983&amp;""</f>
      </c>
      <c r="T983">
        <f>[1]资金台帐!T983&amp;""</f>
      </c>
      <c r="U983">
        <f>[1]资金台帐!U983&amp;""</f>
      </c>
      <c r="W983">
        <f>[1]资金台帐!W983&amp;""</f>
      </c>
      <c r="X983">
        <f>[1]资金台帐!X983&amp;""</f>
      </c>
      <c r="AB983">
        <f>[1]资金台帐!AB983</f>
        <v>0</v>
      </c>
      <c r="AC983">
        <f>[1]资金台帐!AC983</f>
        <v>0</v>
      </c>
      <c r="AD983">
        <f>[1]资金台帐!AD983</f>
        <v>0</v>
      </c>
      <c r="AJ983">
        <f>[1]资金台帐!AJ983</f>
        <v>0</v>
      </c>
      <c r="AK983">
        <f>[1]资金台帐!AK983</f>
        <v>0</v>
      </c>
      <c r="BA983" s="22">
        <f t="shared" si="0"/>
      </c>
    </row>
    <row r="984">
      <c r="B984">
        <f>[1]资金台帐!B984&amp;""</f>
      </c>
      <c r="H984">
        <f>[1]资金台帐!H984&amp;""</f>
      </c>
      <c r="J984">
        <f>[1]资金台帐!J984&amp;""</f>
      </c>
      <c r="N984">
        <f>[1]资金台帐!N984</f>
      </c>
      <c r="O984">
        <f>[1]资金台帐!O984&amp;""</f>
      </c>
      <c r="P984">
        <f>[1]资金台帐!P984&amp;""</f>
      </c>
      <c r="Q984">
        <f>[1]资金台帐!Q984&amp;""</f>
      </c>
      <c r="T984">
        <f>[1]资金台帐!T984&amp;""</f>
      </c>
      <c r="U984">
        <f>[1]资金台帐!U984&amp;""</f>
      </c>
      <c r="W984">
        <f>[1]资金台帐!W984&amp;""</f>
      </c>
      <c r="X984">
        <f>[1]资金台帐!X984&amp;""</f>
      </c>
      <c r="AB984">
        <f>[1]资金台帐!AB984</f>
        <v>0</v>
      </c>
      <c r="AC984">
        <f>[1]资金台帐!AC984</f>
        <v>0</v>
      </c>
      <c r="AD984">
        <f>[1]资金台帐!AD984</f>
        <v>0</v>
      </c>
      <c r="AJ984">
        <f>[1]资金台帐!AJ984</f>
        <v>0</v>
      </c>
      <c r="AK984">
        <f>[1]资金台帐!AK984</f>
        <v>0</v>
      </c>
      <c r="BA984" s="22">
        <f t="shared" si="0"/>
      </c>
    </row>
    <row r="985">
      <c r="B985">
        <f>[1]资金台帐!B985&amp;""</f>
      </c>
      <c r="H985">
        <f>[1]资金台帐!H985&amp;""</f>
      </c>
      <c r="J985">
        <f>[1]资金台帐!J985&amp;""</f>
      </c>
      <c r="N985">
        <f>[1]资金台帐!N985</f>
      </c>
      <c r="O985">
        <f>[1]资金台帐!O985&amp;""</f>
      </c>
      <c r="P985">
        <f>[1]资金台帐!P985&amp;""</f>
      </c>
      <c r="Q985">
        <f>[1]资金台帐!Q985&amp;""</f>
      </c>
      <c r="T985">
        <f>[1]资金台帐!T985&amp;""</f>
      </c>
      <c r="U985">
        <f>[1]资金台帐!U985&amp;""</f>
      </c>
      <c r="W985">
        <f>[1]资金台帐!W985&amp;""</f>
      </c>
      <c r="X985">
        <f>[1]资金台帐!X985&amp;""</f>
      </c>
      <c r="AB985">
        <f>[1]资金台帐!AB985</f>
        <v>0</v>
      </c>
      <c r="AC985">
        <f>[1]资金台帐!AC985</f>
        <v>0</v>
      </c>
      <c r="AD985">
        <f>[1]资金台帐!AD985</f>
        <v>0</v>
      </c>
      <c r="AJ985">
        <f>[1]资金台帐!AJ985</f>
        <v>0</v>
      </c>
      <c r="AK985">
        <f>[1]资金台帐!AK985</f>
        <v>0</v>
      </c>
      <c r="BA985" s="22">
        <f t="shared" si="0"/>
      </c>
    </row>
    <row r="986">
      <c r="B986">
        <f>[1]资金台帐!B986&amp;""</f>
      </c>
      <c r="H986">
        <f>[1]资金台帐!H986&amp;""</f>
      </c>
      <c r="J986">
        <f>[1]资金台帐!J986&amp;""</f>
      </c>
      <c r="N986">
        <f>[1]资金台帐!N986</f>
      </c>
      <c r="O986">
        <f>[1]资金台帐!O986&amp;""</f>
      </c>
      <c r="P986">
        <f>[1]资金台帐!P986&amp;""</f>
      </c>
      <c r="Q986">
        <f>[1]资金台帐!Q986&amp;""</f>
      </c>
      <c r="T986">
        <f>[1]资金台帐!T986&amp;""</f>
      </c>
      <c r="U986">
        <f>[1]资金台帐!U986&amp;""</f>
      </c>
      <c r="W986">
        <f>[1]资金台帐!W986&amp;""</f>
      </c>
      <c r="X986">
        <f>[1]资金台帐!X986&amp;""</f>
      </c>
      <c r="AB986">
        <f>[1]资金台帐!AB986</f>
        <v>0</v>
      </c>
      <c r="AC986">
        <f>[1]资金台帐!AC986</f>
        <v>0</v>
      </c>
      <c r="AD986">
        <f>[1]资金台帐!AD986</f>
        <v>0</v>
      </c>
      <c r="AJ986">
        <f>[1]资金台帐!AJ986</f>
        <v>0</v>
      </c>
      <c r="AK986">
        <f>[1]资金台帐!AK986</f>
        <v>0</v>
      </c>
      <c r="BA986" s="22">
        <f t="shared" si="0"/>
      </c>
    </row>
    <row r="987">
      <c r="B987">
        <f>[1]资金台帐!B987&amp;""</f>
      </c>
      <c r="H987">
        <f>[1]资金台帐!H987&amp;""</f>
      </c>
      <c r="J987">
        <f>[1]资金台帐!J987&amp;""</f>
      </c>
      <c r="N987">
        <f>[1]资金台帐!N987</f>
      </c>
      <c r="O987">
        <f>[1]资金台帐!O987&amp;""</f>
      </c>
      <c r="P987">
        <f>[1]资金台帐!P987&amp;""</f>
      </c>
      <c r="Q987">
        <f>[1]资金台帐!Q987&amp;""</f>
      </c>
      <c r="T987">
        <f>[1]资金台帐!T987&amp;""</f>
      </c>
      <c r="U987">
        <f>[1]资金台帐!U987&amp;""</f>
      </c>
      <c r="W987">
        <f>[1]资金台帐!W987&amp;""</f>
      </c>
      <c r="X987">
        <f>[1]资金台帐!X987&amp;""</f>
      </c>
      <c r="AB987">
        <f>[1]资金台帐!AB987</f>
        <v>0</v>
      </c>
      <c r="AC987">
        <f>[1]资金台帐!AC987</f>
        <v>0</v>
      </c>
      <c r="AD987">
        <f>[1]资金台帐!AD987</f>
        <v>0</v>
      </c>
      <c r="AJ987">
        <f>[1]资金台帐!AJ987</f>
        <v>0</v>
      </c>
      <c r="AK987">
        <f>[1]资金台帐!AK987</f>
        <v>0</v>
      </c>
      <c r="BA987" s="22">
        <f t="shared" si="0"/>
      </c>
    </row>
    <row r="988">
      <c r="B988">
        <f>[1]资金台帐!B988&amp;""</f>
      </c>
      <c r="H988">
        <f>[1]资金台帐!H988&amp;""</f>
      </c>
      <c r="J988">
        <f>[1]资金台帐!J988&amp;""</f>
      </c>
      <c r="N988">
        <f>[1]资金台帐!N988</f>
      </c>
      <c r="O988">
        <f>[1]资金台帐!O988&amp;""</f>
      </c>
      <c r="P988">
        <f>[1]资金台帐!P988&amp;""</f>
      </c>
      <c r="Q988">
        <f>[1]资金台帐!Q988&amp;""</f>
      </c>
      <c r="T988">
        <f>[1]资金台帐!T988&amp;""</f>
      </c>
      <c r="U988">
        <f>[1]资金台帐!U988&amp;""</f>
      </c>
      <c r="W988">
        <f>[1]资金台帐!W988&amp;""</f>
      </c>
      <c r="X988">
        <f>[1]资金台帐!X988&amp;""</f>
      </c>
      <c r="AB988">
        <f>[1]资金台帐!AB988</f>
        <v>0</v>
      </c>
      <c r="AC988">
        <f>[1]资金台帐!AC988</f>
        <v>0</v>
      </c>
      <c r="AD988">
        <f>[1]资金台帐!AD988</f>
        <v>0</v>
      </c>
      <c r="AJ988">
        <f>[1]资金台帐!AJ988</f>
        <v>0</v>
      </c>
      <c r="AK988">
        <f>[1]资金台帐!AK988</f>
        <v>0</v>
      </c>
      <c r="BA988" s="22">
        <f t="shared" si="0"/>
      </c>
    </row>
    <row r="989">
      <c r="B989">
        <f>[1]资金台帐!B989&amp;""</f>
      </c>
      <c r="H989">
        <f>[1]资金台帐!H989&amp;""</f>
      </c>
      <c r="J989">
        <f>[1]资金台帐!J989&amp;""</f>
      </c>
      <c r="N989">
        <f>[1]资金台帐!N989</f>
      </c>
      <c r="O989">
        <f>[1]资金台帐!O989&amp;""</f>
      </c>
      <c r="P989">
        <f>[1]资金台帐!P989&amp;""</f>
      </c>
      <c r="Q989">
        <f>[1]资金台帐!Q989&amp;""</f>
      </c>
      <c r="T989">
        <f>[1]资金台帐!T989&amp;""</f>
      </c>
      <c r="U989">
        <f>[1]资金台帐!U989&amp;""</f>
      </c>
      <c r="W989">
        <f>[1]资金台帐!W989&amp;""</f>
      </c>
      <c r="X989">
        <f>[1]资金台帐!X989&amp;""</f>
      </c>
      <c r="AB989">
        <f>[1]资金台帐!AB989</f>
        <v>0</v>
      </c>
      <c r="AC989">
        <f>[1]资金台帐!AC989</f>
        <v>0</v>
      </c>
      <c r="AD989">
        <f>[1]资金台帐!AD989</f>
        <v>0</v>
      </c>
      <c r="AJ989">
        <f>[1]资金台帐!AJ989</f>
        <v>0</v>
      </c>
      <c r="AK989">
        <f>[1]资金台帐!AK989</f>
        <v>0</v>
      </c>
      <c r="BA989" s="22">
        <f t="shared" si="0"/>
      </c>
    </row>
    <row r="990">
      <c r="B990">
        <f>[1]资金台帐!B990&amp;""</f>
      </c>
      <c r="H990">
        <f>[1]资金台帐!H990&amp;""</f>
      </c>
      <c r="J990">
        <f>[1]资金台帐!J990&amp;""</f>
      </c>
      <c r="N990">
        <f>[1]资金台帐!N990</f>
      </c>
      <c r="O990">
        <f>[1]资金台帐!O990&amp;""</f>
      </c>
      <c r="P990">
        <f>[1]资金台帐!P990&amp;""</f>
      </c>
      <c r="Q990">
        <f>[1]资金台帐!Q990&amp;""</f>
      </c>
      <c r="T990">
        <f>[1]资金台帐!T990&amp;""</f>
      </c>
      <c r="U990">
        <f>[1]资金台帐!U990&amp;""</f>
      </c>
      <c r="W990">
        <f>[1]资金台帐!W990&amp;""</f>
      </c>
      <c r="X990">
        <f>[1]资金台帐!X990&amp;""</f>
      </c>
      <c r="AB990">
        <f>[1]资金台帐!AB990</f>
        <v>0</v>
      </c>
      <c r="AC990">
        <f>[1]资金台帐!AC990</f>
        <v>0</v>
      </c>
      <c r="AD990">
        <f>[1]资金台帐!AD990</f>
        <v>0</v>
      </c>
      <c r="AJ990">
        <f>[1]资金台帐!AJ990</f>
        <v>0</v>
      </c>
      <c r="AK990">
        <f>[1]资金台帐!AK990</f>
        <v>0</v>
      </c>
      <c r="BA990" s="22">
        <f t="shared" si="0"/>
      </c>
    </row>
    <row r="991">
      <c r="B991">
        <f>[1]资金台帐!B991&amp;""</f>
      </c>
      <c r="H991">
        <f>[1]资金台帐!H991&amp;""</f>
      </c>
      <c r="J991">
        <f>[1]资金台帐!J991&amp;""</f>
      </c>
      <c r="N991">
        <f>[1]资金台帐!N991</f>
      </c>
      <c r="O991">
        <f>[1]资金台帐!O991&amp;""</f>
      </c>
      <c r="P991">
        <f>[1]资金台帐!P991&amp;""</f>
      </c>
      <c r="Q991">
        <f>[1]资金台帐!Q991&amp;""</f>
      </c>
      <c r="T991">
        <f>[1]资金台帐!T991&amp;""</f>
      </c>
      <c r="U991">
        <f>[1]资金台帐!U991&amp;""</f>
      </c>
      <c r="W991">
        <f>[1]资金台帐!W991&amp;""</f>
      </c>
      <c r="X991">
        <f>[1]资金台帐!X991&amp;""</f>
      </c>
      <c r="AB991">
        <f>[1]资金台帐!AB991</f>
        <v>0</v>
      </c>
      <c r="AC991">
        <f>[1]资金台帐!AC991</f>
        <v>0</v>
      </c>
      <c r="AD991">
        <f>[1]资金台帐!AD991</f>
        <v>0</v>
      </c>
      <c r="AJ991">
        <f>[1]资金台帐!AJ991</f>
        <v>0</v>
      </c>
      <c r="AK991">
        <f>[1]资金台帐!AK991</f>
        <v>0</v>
      </c>
      <c r="BA991" s="22">
        <f t="shared" si="0"/>
      </c>
    </row>
    <row r="992">
      <c r="B992">
        <f>[1]资金台帐!B992&amp;""</f>
      </c>
      <c r="H992">
        <f>[1]资金台帐!H992&amp;""</f>
      </c>
      <c r="J992">
        <f>[1]资金台帐!J992&amp;""</f>
      </c>
      <c r="N992">
        <f>[1]资金台帐!N992</f>
      </c>
      <c r="O992">
        <f>[1]资金台帐!O992&amp;""</f>
      </c>
      <c r="P992">
        <f>[1]资金台帐!P992&amp;""</f>
      </c>
      <c r="Q992">
        <f>[1]资金台帐!Q992&amp;""</f>
      </c>
      <c r="T992">
        <f>[1]资金台帐!T992&amp;""</f>
      </c>
      <c r="U992">
        <f>[1]资金台帐!U992&amp;""</f>
      </c>
      <c r="W992">
        <f>[1]资金台帐!W992&amp;""</f>
      </c>
      <c r="X992">
        <f>[1]资金台帐!X992&amp;""</f>
      </c>
      <c r="AB992">
        <f>[1]资金台帐!AB992</f>
        <v>0</v>
      </c>
      <c r="AC992">
        <f>[1]资金台帐!AC992</f>
        <v>0</v>
      </c>
      <c r="AD992">
        <f>[1]资金台帐!AD992</f>
        <v>0</v>
      </c>
      <c r="AJ992">
        <f>[1]资金台帐!AJ992</f>
        <v>0</v>
      </c>
      <c r="AK992">
        <f>[1]资金台帐!AK992</f>
        <v>0</v>
      </c>
      <c r="BA992" s="22">
        <f t="shared" si="0"/>
      </c>
    </row>
    <row r="993">
      <c r="B993">
        <f>[1]资金台帐!B993&amp;""</f>
      </c>
      <c r="H993">
        <f>[1]资金台帐!H993&amp;""</f>
      </c>
      <c r="J993">
        <f>[1]资金台帐!J993&amp;""</f>
      </c>
      <c r="N993">
        <f>[1]资金台帐!N993</f>
      </c>
      <c r="O993">
        <f>[1]资金台帐!O993&amp;""</f>
      </c>
      <c r="P993">
        <f>[1]资金台帐!P993&amp;""</f>
      </c>
      <c r="Q993">
        <f>[1]资金台帐!Q993&amp;""</f>
      </c>
      <c r="T993">
        <f>[1]资金台帐!T993&amp;""</f>
      </c>
      <c r="U993">
        <f>[1]资金台帐!U993&amp;""</f>
      </c>
      <c r="W993">
        <f>[1]资金台帐!W993&amp;""</f>
      </c>
      <c r="X993">
        <f>[1]资金台帐!X993&amp;""</f>
      </c>
      <c r="AB993">
        <f>[1]资金台帐!AB993</f>
        <v>0</v>
      </c>
      <c r="AC993">
        <f>[1]资金台帐!AC993</f>
        <v>0</v>
      </c>
      <c r="AD993">
        <f>[1]资金台帐!AD993</f>
        <v>0</v>
      </c>
      <c r="AJ993">
        <f>[1]资金台帐!AJ993</f>
        <v>0</v>
      </c>
      <c r="AK993">
        <f>[1]资金台帐!AK993</f>
        <v>0</v>
      </c>
      <c r="BA993" s="22">
        <f t="shared" si="0"/>
      </c>
    </row>
    <row r="994">
      <c r="B994">
        <f>[1]资金台帐!B994&amp;""</f>
      </c>
      <c r="H994">
        <f>[1]资金台帐!H994&amp;""</f>
      </c>
      <c r="J994">
        <f>[1]资金台帐!J994&amp;""</f>
      </c>
      <c r="N994">
        <f>[1]资金台帐!N994</f>
      </c>
      <c r="O994">
        <f>[1]资金台帐!O994&amp;""</f>
      </c>
      <c r="P994">
        <f>[1]资金台帐!P994&amp;""</f>
      </c>
      <c r="Q994">
        <f>[1]资金台帐!Q994&amp;""</f>
      </c>
      <c r="T994">
        <f>[1]资金台帐!T994&amp;""</f>
      </c>
      <c r="U994">
        <f>[1]资金台帐!U994&amp;""</f>
      </c>
      <c r="W994">
        <f>[1]资金台帐!W994&amp;""</f>
      </c>
      <c r="X994">
        <f>[1]资金台帐!X994&amp;""</f>
      </c>
      <c r="AB994">
        <f>[1]资金台帐!AB994</f>
        <v>0</v>
      </c>
      <c r="AC994">
        <f>[1]资金台帐!AC994</f>
        <v>0</v>
      </c>
      <c r="AD994">
        <f>[1]资金台帐!AD994</f>
        <v>0</v>
      </c>
      <c r="AJ994">
        <f>[1]资金台帐!AJ994</f>
        <v>0</v>
      </c>
      <c r="AK994">
        <f>[1]资金台帐!AK994</f>
        <v>0</v>
      </c>
      <c r="BA994" s="22">
        <f t="shared" si="0"/>
      </c>
    </row>
    <row r="995">
      <c r="B995">
        <f>[1]资金台帐!B995&amp;""</f>
      </c>
      <c r="H995">
        <f>[1]资金台帐!H995&amp;""</f>
      </c>
      <c r="J995">
        <f>[1]资金台帐!J995&amp;""</f>
      </c>
      <c r="N995">
        <f>[1]资金台帐!N995</f>
      </c>
      <c r="O995">
        <f>[1]资金台帐!O995&amp;""</f>
      </c>
      <c r="P995">
        <f>[1]资金台帐!P995&amp;""</f>
      </c>
      <c r="Q995">
        <f>[1]资金台帐!Q995&amp;""</f>
      </c>
      <c r="T995">
        <f>[1]资金台帐!T995&amp;""</f>
      </c>
      <c r="U995">
        <f>[1]资金台帐!U995&amp;""</f>
      </c>
      <c r="W995">
        <f>[1]资金台帐!W995&amp;""</f>
      </c>
      <c r="X995">
        <f>[1]资金台帐!X995&amp;""</f>
      </c>
      <c r="AB995">
        <f>[1]资金台帐!AB995</f>
        <v>0</v>
      </c>
      <c r="AC995">
        <f>[1]资金台帐!AC995</f>
        <v>0</v>
      </c>
      <c r="AD995">
        <f>[1]资金台帐!AD995</f>
        <v>0</v>
      </c>
      <c r="AJ995">
        <f>[1]资金台帐!AJ995</f>
        <v>0</v>
      </c>
      <c r="AK995">
        <f>[1]资金台帐!AK995</f>
        <v>0</v>
      </c>
      <c r="BA995" s="22">
        <f t="shared" si="0"/>
      </c>
    </row>
    <row r="996">
      <c r="B996">
        <f>[1]资金台帐!B996&amp;""</f>
      </c>
      <c r="H996">
        <f>[1]资金台帐!H996&amp;""</f>
      </c>
      <c r="J996">
        <f>[1]资金台帐!J996&amp;""</f>
      </c>
      <c r="N996">
        <f>[1]资金台帐!N996</f>
      </c>
      <c r="O996">
        <f>[1]资金台帐!O996&amp;""</f>
      </c>
      <c r="P996">
        <f>[1]资金台帐!P996&amp;""</f>
      </c>
      <c r="Q996">
        <f>[1]资金台帐!Q996&amp;""</f>
      </c>
      <c r="T996">
        <f>[1]资金台帐!T996&amp;""</f>
      </c>
      <c r="U996">
        <f>[1]资金台帐!U996&amp;""</f>
      </c>
      <c r="W996">
        <f>[1]资金台帐!W996&amp;""</f>
      </c>
      <c r="X996">
        <f>[1]资金台帐!X996&amp;""</f>
      </c>
      <c r="AB996">
        <f>[1]资金台帐!AB996</f>
        <v>0</v>
      </c>
      <c r="AC996">
        <f>[1]资金台帐!AC996</f>
        <v>0</v>
      </c>
      <c r="AD996">
        <f>[1]资金台帐!AD996</f>
        <v>0</v>
      </c>
      <c r="AJ996">
        <f>[1]资金台帐!AJ996</f>
        <v>0</v>
      </c>
      <c r="AK996">
        <f>[1]资金台帐!AK996</f>
        <v>0</v>
      </c>
      <c r="BA996" s="22">
        <f t="shared" si="0"/>
      </c>
    </row>
    <row r="997">
      <c r="B997">
        <f>[1]资金台帐!B997&amp;""</f>
      </c>
      <c r="H997">
        <f>[1]资金台帐!H997&amp;""</f>
      </c>
      <c r="J997">
        <f>[1]资金台帐!J997&amp;""</f>
      </c>
      <c r="N997">
        <f>[1]资金台帐!N997</f>
      </c>
      <c r="O997">
        <f>[1]资金台帐!O997&amp;""</f>
      </c>
      <c r="P997">
        <f>[1]资金台帐!P997&amp;""</f>
      </c>
      <c r="Q997">
        <f>[1]资金台帐!Q997&amp;""</f>
      </c>
      <c r="T997">
        <f>[1]资金台帐!T997&amp;""</f>
      </c>
      <c r="U997">
        <f>[1]资金台帐!U997&amp;""</f>
      </c>
      <c r="W997">
        <f>[1]资金台帐!W997&amp;""</f>
      </c>
      <c r="X997">
        <f>[1]资金台帐!X997&amp;""</f>
      </c>
      <c r="AB997">
        <f>[1]资金台帐!AB997</f>
        <v>0</v>
      </c>
      <c r="AC997">
        <f>[1]资金台帐!AC997</f>
        <v>0</v>
      </c>
      <c r="AD997">
        <f>[1]资金台帐!AD997</f>
        <v>0</v>
      </c>
      <c r="AJ997">
        <f>[1]资金台帐!AJ997</f>
        <v>0</v>
      </c>
      <c r="AK997">
        <f>[1]资金台帐!AK997</f>
        <v>0</v>
      </c>
      <c r="BA997" s="22">
        <f t="shared" si="0"/>
      </c>
    </row>
    <row r="998">
      <c r="B998">
        <f>[1]资金台帐!B998&amp;""</f>
      </c>
      <c r="H998">
        <f>[1]资金台帐!H998&amp;""</f>
      </c>
      <c r="J998">
        <f>[1]资金台帐!J998&amp;""</f>
      </c>
      <c r="N998">
        <f>[1]资金台帐!N998</f>
      </c>
      <c r="O998">
        <f>[1]资金台帐!O998&amp;""</f>
      </c>
      <c r="P998">
        <f>[1]资金台帐!P998&amp;""</f>
      </c>
      <c r="Q998">
        <f>[1]资金台帐!Q998&amp;""</f>
      </c>
      <c r="T998">
        <f>[1]资金台帐!T998&amp;""</f>
      </c>
      <c r="U998">
        <f>[1]资金台帐!U998&amp;""</f>
      </c>
      <c r="W998">
        <f>[1]资金台帐!W998&amp;""</f>
      </c>
      <c r="X998">
        <f>[1]资金台帐!X998&amp;""</f>
      </c>
      <c r="AB998">
        <f>[1]资金台帐!AB998</f>
        <v>0</v>
      </c>
      <c r="AC998">
        <f>[1]资金台帐!AC998</f>
        <v>0</v>
      </c>
      <c r="AD998">
        <f>[1]资金台帐!AD998</f>
        <v>0</v>
      </c>
      <c r="AJ998">
        <f>[1]资金台帐!AJ998</f>
        <v>0</v>
      </c>
      <c r="AK998">
        <f>[1]资金台帐!AK998</f>
        <v>0</v>
      </c>
      <c r="BA998" s="22">
        <f t="shared" si="0"/>
      </c>
    </row>
    <row r="999">
      <c r="B999">
        <f>[1]资金台帐!B999&amp;""</f>
      </c>
      <c r="H999">
        <f>[1]资金台帐!H999&amp;""</f>
      </c>
      <c r="J999">
        <f>[1]资金台帐!J999&amp;""</f>
      </c>
      <c r="N999">
        <f>[1]资金台帐!N999</f>
      </c>
      <c r="O999">
        <f>[1]资金台帐!O999&amp;""</f>
      </c>
      <c r="P999">
        <f>[1]资金台帐!P999&amp;""</f>
      </c>
      <c r="Q999">
        <f>[1]资金台帐!Q999&amp;""</f>
      </c>
      <c r="T999">
        <f>[1]资金台帐!T999&amp;""</f>
      </c>
      <c r="U999">
        <f>[1]资金台帐!U999&amp;""</f>
      </c>
      <c r="W999">
        <f>[1]资金台帐!W999&amp;""</f>
      </c>
      <c r="X999">
        <f>[1]资金台帐!X999&amp;""</f>
      </c>
      <c r="AB999">
        <f>[1]资金台帐!AB999</f>
        <v>0</v>
      </c>
      <c r="AC999">
        <f>[1]资金台帐!AC999</f>
        <v>0</v>
      </c>
      <c r="AD999">
        <f>[1]资金台帐!AD999</f>
        <v>0</v>
      </c>
      <c r="AJ999">
        <f>[1]资金台帐!AJ999</f>
        <v>0</v>
      </c>
      <c r="AK999">
        <f>[1]资金台帐!AK999</f>
        <v>0</v>
      </c>
      <c r="BA999" s="22">
        <f t="shared" si="0"/>
      </c>
    </row>
    <row r="1000">
      <c r="B1000">
        <f>[1]资金台帐!B1000&amp;""</f>
      </c>
      <c r="H1000">
        <f>[1]资金台帐!H1000&amp;""</f>
      </c>
      <c r="J1000">
        <f>[1]资金台帐!J1000&amp;""</f>
      </c>
      <c r="N1000">
        <f>[1]资金台帐!N1000</f>
      </c>
      <c r="O1000">
        <f>[1]资金台帐!O1000&amp;""</f>
      </c>
      <c r="P1000">
        <f>[1]资金台帐!P1000&amp;""</f>
      </c>
      <c r="Q1000">
        <f>[1]资金台帐!Q1000&amp;""</f>
      </c>
      <c r="T1000">
        <f>[1]资金台帐!T1000&amp;""</f>
      </c>
      <c r="U1000">
        <f>[1]资金台帐!U1000&amp;""</f>
      </c>
      <c r="W1000">
        <f>[1]资金台帐!W1000&amp;""</f>
      </c>
      <c r="X1000">
        <f>[1]资金台帐!X1000&amp;""</f>
      </c>
      <c r="AB1000">
        <f>[1]资金台帐!AB1000</f>
        <v>0</v>
      </c>
      <c r="AC1000">
        <f>[1]资金台帐!AC1000</f>
        <v>0</v>
      </c>
      <c r="AD1000">
        <f>[1]资金台帐!AD1000</f>
        <v>0</v>
      </c>
      <c r="AJ1000">
        <f>[1]资金台帐!AJ1000</f>
        <v>0</v>
      </c>
      <c r="AK1000">
        <f>[1]资金台帐!AK1000</f>
        <v>0</v>
      </c>
      <c r="BA1000" s="22">
        <f t="shared" si="0"/>
      </c>
    </row>
    <row r="1001">
      <c r="B1001">
        <f>[1]资金台帐!B1001&amp;""</f>
      </c>
      <c r="H1001">
        <f>[1]资金台帐!H1001&amp;""</f>
      </c>
      <c r="J1001">
        <f>[1]资金台帐!J1001&amp;""</f>
      </c>
      <c r="N1001">
        <f>[1]资金台帐!N1001</f>
      </c>
      <c r="O1001">
        <f>[1]资金台帐!O1001&amp;""</f>
      </c>
      <c r="P1001">
        <f>[1]资金台帐!P1001&amp;""</f>
      </c>
      <c r="Q1001">
        <f>[1]资金台帐!Q1001&amp;""</f>
      </c>
      <c r="T1001">
        <f>[1]资金台帐!T1001&amp;""</f>
      </c>
      <c r="U1001">
        <f>[1]资金台帐!U1001&amp;""</f>
      </c>
      <c r="W1001">
        <f>[1]资金台帐!W1001&amp;""</f>
      </c>
      <c r="X1001">
        <f>[1]资金台帐!X1001&amp;""</f>
      </c>
      <c r="AB1001">
        <f>[1]资金台帐!AB1001</f>
        <v>0</v>
      </c>
      <c r="AC1001">
        <f>[1]资金台帐!AC1001</f>
        <v>0</v>
      </c>
      <c r="AD1001">
        <f>[1]资金台帐!AD1001</f>
        <v>0</v>
      </c>
      <c r="AJ1001">
        <f>[1]资金台帐!AJ1001</f>
        <v>0</v>
      </c>
      <c r="AK1001">
        <f>[1]资金台帐!AK1001</f>
        <v>0</v>
      </c>
      <c r="BA1001" s="22">
        <f t="shared" si="0"/>
      </c>
    </row>
    <row r="1002">
      <c r="B1002">
        <f>[1]资金台帐!B1002&amp;""</f>
      </c>
      <c r="H1002">
        <f>[1]资金台帐!H1002&amp;""</f>
      </c>
      <c r="J1002">
        <f>[1]资金台帐!J1002&amp;""</f>
      </c>
      <c r="N1002">
        <f>[1]资金台帐!N1002</f>
      </c>
      <c r="O1002">
        <f>[1]资金台帐!O1002&amp;""</f>
      </c>
      <c r="P1002">
        <f>[1]资金台帐!P1002&amp;""</f>
      </c>
      <c r="Q1002">
        <f>[1]资金台帐!Q1002&amp;""</f>
      </c>
      <c r="T1002">
        <f>[1]资金台帐!T1002&amp;""</f>
      </c>
      <c r="U1002">
        <f>[1]资金台帐!U1002&amp;""</f>
      </c>
      <c r="W1002">
        <f>[1]资金台帐!W1002&amp;""</f>
      </c>
      <c r="X1002">
        <f>[1]资金台帐!X1002&amp;""</f>
      </c>
      <c r="AB1002">
        <f>[1]资金台帐!AB1002</f>
        <v>0</v>
      </c>
      <c r="AC1002">
        <f>[1]资金台帐!AC1002</f>
        <v>0</v>
      </c>
      <c r="AD1002">
        <f>[1]资金台帐!AD1002</f>
        <v>0</v>
      </c>
      <c r="AJ1002">
        <f>[1]资金台帐!AJ1002</f>
        <v>0</v>
      </c>
      <c r="AK1002">
        <f>[1]资金台帐!AK1002</f>
        <v>0</v>
      </c>
      <c r="BA1002" s="22">
        <f t="shared" si="0"/>
      </c>
    </row>
    <row r="1003">
      <c r="B1003">
        <f>[1]资金台帐!B1003&amp;""</f>
      </c>
      <c r="H1003">
        <f>[1]资金台帐!H1003&amp;""</f>
      </c>
      <c r="J1003">
        <f>[1]资金台帐!J1003&amp;""</f>
      </c>
      <c r="N1003">
        <f>[1]资金台帐!N1003</f>
      </c>
      <c r="O1003">
        <f>[1]资金台帐!O1003&amp;""</f>
      </c>
      <c r="P1003">
        <f>[1]资金台帐!P1003&amp;""</f>
      </c>
      <c r="Q1003">
        <f>[1]资金台帐!Q1003&amp;""</f>
      </c>
      <c r="T1003">
        <f>[1]资金台帐!T1003&amp;""</f>
      </c>
      <c r="U1003">
        <f>[1]资金台帐!U1003&amp;""</f>
      </c>
      <c r="W1003">
        <f>[1]资金台帐!W1003&amp;""</f>
      </c>
      <c r="X1003">
        <f>[1]资金台帐!X1003&amp;""</f>
      </c>
      <c r="AB1003">
        <f>[1]资金台帐!AB1003</f>
        <v>0</v>
      </c>
      <c r="AC1003">
        <f>[1]资金台帐!AC1003</f>
        <v>0</v>
      </c>
      <c r="AD1003">
        <f>[1]资金台帐!AD1003</f>
        <v>0</v>
      </c>
      <c r="AJ1003">
        <f>[1]资金台帐!AJ1003</f>
        <v>0</v>
      </c>
      <c r="AK1003">
        <f>[1]资金台帐!AK1003</f>
        <v>0</v>
      </c>
      <c r="BA1003" s="22">
        <f t="shared" si="0"/>
      </c>
    </row>
    <row r="1004">
      <c r="B1004">
        <f>[1]资金台帐!B1004&amp;""</f>
      </c>
      <c r="H1004">
        <f>[1]资金台帐!H1004&amp;""</f>
      </c>
      <c r="J1004">
        <f>[1]资金台帐!J1004&amp;""</f>
      </c>
      <c r="N1004">
        <f>[1]资金台帐!N1004</f>
      </c>
      <c r="O1004">
        <f>[1]资金台帐!O1004&amp;""</f>
      </c>
      <c r="P1004">
        <f>[1]资金台帐!P1004&amp;""</f>
      </c>
      <c r="Q1004">
        <f>[1]资金台帐!Q1004&amp;""</f>
      </c>
      <c r="T1004">
        <f>[1]资金台帐!T1004&amp;""</f>
      </c>
      <c r="U1004">
        <f>[1]资金台帐!U1004&amp;""</f>
      </c>
      <c r="W1004">
        <f>[1]资金台帐!W1004&amp;""</f>
      </c>
      <c r="X1004">
        <f>[1]资金台帐!X1004&amp;""</f>
      </c>
      <c r="AB1004">
        <f>[1]资金台帐!AB1004</f>
        <v>0</v>
      </c>
      <c r="AC1004">
        <f>[1]资金台帐!AC1004</f>
        <v>0</v>
      </c>
      <c r="AD1004">
        <f>[1]资金台帐!AD1004</f>
        <v>0</v>
      </c>
      <c r="AJ1004">
        <f>[1]资金台帐!AJ1004</f>
        <v>0</v>
      </c>
      <c r="AK1004">
        <f>[1]资金台帐!AK1004</f>
        <v>0</v>
      </c>
      <c r="BA1004" s="22">
        <f t="shared" si="0"/>
      </c>
    </row>
    <row r="1005">
      <c r="B1005">
        <f>[1]资金台帐!B1005&amp;""</f>
      </c>
      <c r="H1005">
        <f>[1]资金台帐!H1005&amp;""</f>
      </c>
      <c r="J1005">
        <f>[1]资金台帐!J1005&amp;""</f>
      </c>
      <c r="N1005">
        <f>[1]资金台帐!N1005</f>
      </c>
      <c r="O1005">
        <f>[1]资金台帐!O1005&amp;""</f>
      </c>
      <c r="P1005">
        <f>[1]资金台帐!P1005&amp;""</f>
      </c>
      <c r="Q1005">
        <f>[1]资金台帐!Q1005&amp;""</f>
      </c>
      <c r="T1005">
        <f>[1]资金台帐!T1005&amp;""</f>
      </c>
      <c r="U1005">
        <f>[1]资金台帐!U1005&amp;""</f>
      </c>
      <c r="W1005">
        <f>[1]资金台帐!W1005&amp;""</f>
      </c>
      <c r="X1005">
        <f>[1]资金台帐!X1005&amp;""</f>
      </c>
      <c r="AB1005">
        <f>[1]资金台帐!AB1005</f>
        <v>0</v>
      </c>
      <c r="AC1005">
        <f>[1]资金台帐!AC1005</f>
        <v>0</v>
      </c>
      <c r="AD1005">
        <f>[1]资金台帐!AD1005</f>
        <v>0</v>
      </c>
      <c r="AJ1005">
        <f>[1]资金台帐!AJ1005</f>
        <v>0</v>
      </c>
      <c r="AK1005">
        <f>[1]资金台帐!AK1005</f>
        <v>0</v>
      </c>
      <c r="BA1005" s="22">
        <f t="shared" si="0"/>
      </c>
    </row>
    <row r="1006">
      <c r="B1006">
        <f>[1]资金台帐!B1006&amp;""</f>
      </c>
      <c r="H1006">
        <f>[1]资金台帐!H1006&amp;""</f>
      </c>
      <c r="J1006">
        <f>[1]资金台帐!J1006&amp;""</f>
      </c>
      <c r="N1006">
        <f>[1]资金台帐!N1006</f>
      </c>
      <c r="O1006">
        <f>[1]资金台帐!O1006&amp;""</f>
      </c>
      <c r="P1006">
        <f>[1]资金台帐!P1006&amp;""</f>
      </c>
      <c r="Q1006">
        <f>[1]资金台帐!Q1006&amp;""</f>
      </c>
      <c r="T1006">
        <f>[1]资金台帐!T1006&amp;""</f>
      </c>
      <c r="U1006">
        <f>[1]资金台帐!U1006&amp;""</f>
      </c>
      <c r="W1006">
        <f>[1]资金台帐!W1006&amp;""</f>
      </c>
      <c r="X1006">
        <f>[1]资金台帐!X1006&amp;""</f>
      </c>
      <c r="AB1006">
        <f>[1]资金台帐!AB1006</f>
        <v>0</v>
      </c>
      <c r="AC1006">
        <f>[1]资金台帐!AC1006</f>
        <v>0</v>
      </c>
      <c r="AD1006">
        <f>[1]资金台帐!AD1006</f>
        <v>0</v>
      </c>
      <c r="AJ1006">
        <f>[1]资金台帐!AJ1006</f>
        <v>0</v>
      </c>
      <c r="AK1006">
        <f>[1]资金台帐!AK1006</f>
        <v>0</v>
      </c>
      <c r="BA1006" s="22">
        <f t="shared" si="0"/>
      </c>
    </row>
    <row r="1007">
      <c r="B1007">
        <f>[1]资金台帐!B1007&amp;""</f>
      </c>
      <c r="H1007">
        <f>[1]资金台帐!H1007&amp;""</f>
      </c>
      <c r="J1007">
        <f>[1]资金台帐!J1007&amp;""</f>
      </c>
      <c r="N1007">
        <f>[1]资金台帐!N1007</f>
      </c>
      <c r="O1007">
        <f>[1]资金台帐!O1007&amp;""</f>
      </c>
      <c r="P1007">
        <f>[1]资金台帐!P1007&amp;""</f>
      </c>
      <c r="Q1007">
        <f>[1]资金台帐!Q1007&amp;""</f>
      </c>
      <c r="T1007">
        <f>[1]资金台帐!T1007&amp;""</f>
      </c>
      <c r="U1007">
        <f>[1]资金台帐!U1007&amp;""</f>
      </c>
      <c r="W1007">
        <f>[1]资金台帐!W1007&amp;""</f>
      </c>
      <c r="X1007">
        <f>[1]资金台帐!X1007&amp;""</f>
      </c>
      <c r="AB1007">
        <f>[1]资金台帐!AB1007</f>
        <v>0</v>
      </c>
      <c r="AC1007">
        <f>[1]资金台帐!AC1007</f>
        <v>0</v>
      </c>
      <c r="AD1007">
        <f>[1]资金台帐!AD1007</f>
        <v>0</v>
      </c>
      <c r="AJ1007">
        <f>[1]资金台帐!AJ1007</f>
        <v>0</v>
      </c>
      <c r="AK1007">
        <f>[1]资金台帐!AK1007</f>
        <v>0</v>
      </c>
      <c r="BA1007" s="22">
        <f t="shared" si="0"/>
      </c>
    </row>
    <row r="1008">
      <c r="B1008">
        <f>[1]资金台帐!B1008&amp;""</f>
      </c>
      <c r="H1008">
        <f>[1]资金台帐!H1008&amp;""</f>
      </c>
      <c r="J1008">
        <f>[1]资金台帐!J1008&amp;""</f>
      </c>
      <c r="N1008">
        <f>[1]资金台帐!N1008</f>
      </c>
      <c r="O1008">
        <f>[1]资金台帐!O1008&amp;""</f>
      </c>
      <c r="P1008">
        <f>[1]资金台帐!P1008&amp;""</f>
      </c>
      <c r="Q1008">
        <f>[1]资金台帐!Q1008&amp;""</f>
      </c>
      <c r="T1008">
        <f>[1]资金台帐!T1008&amp;""</f>
      </c>
      <c r="U1008">
        <f>[1]资金台帐!U1008&amp;""</f>
      </c>
      <c r="W1008">
        <f>[1]资金台帐!W1008&amp;""</f>
      </c>
      <c r="X1008">
        <f>[1]资金台帐!X1008&amp;""</f>
      </c>
      <c r="AB1008">
        <f>[1]资金台帐!AB1008</f>
        <v>0</v>
      </c>
      <c r="AC1008">
        <f>[1]资金台帐!AC1008</f>
        <v>0</v>
      </c>
      <c r="AD1008">
        <f>[1]资金台帐!AD1008</f>
        <v>0</v>
      </c>
      <c r="AJ1008">
        <f>[1]资金台帐!AJ1008</f>
        <v>0</v>
      </c>
      <c r="AK1008">
        <f>[1]资金台帐!AK1008</f>
        <v>0</v>
      </c>
      <c r="BA1008" s="22">
        <f t="shared" si="0"/>
      </c>
    </row>
    <row r="1009">
      <c r="B1009">
        <f>[1]资金台帐!B1009&amp;""</f>
      </c>
      <c r="H1009">
        <f>[1]资金台帐!H1009&amp;""</f>
      </c>
      <c r="J1009">
        <f>[1]资金台帐!J1009&amp;""</f>
      </c>
      <c r="N1009">
        <f>[1]资金台帐!N1009</f>
      </c>
      <c r="O1009">
        <f>[1]资金台帐!O1009&amp;""</f>
      </c>
      <c r="P1009">
        <f>[1]资金台帐!P1009&amp;""</f>
      </c>
      <c r="Q1009">
        <f>[1]资金台帐!Q1009&amp;""</f>
      </c>
      <c r="T1009">
        <f>[1]资金台帐!T1009&amp;""</f>
      </c>
      <c r="U1009">
        <f>[1]资金台帐!U1009&amp;""</f>
      </c>
      <c r="W1009">
        <f>[1]资金台帐!W1009&amp;""</f>
      </c>
      <c r="X1009">
        <f>[1]资金台帐!X1009&amp;""</f>
      </c>
      <c r="AB1009">
        <f>[1]资金台帐!AB1009</f>
        <v>0</v>
      </c>
      <c r="AC1009">
        <f>[1]资金台帐!AC1009</f>
        <v>0</v>
      </c>
      <c r="AD1009">
        <f>[1]资金台帐!AD1009</f>
        <v>0</v>
      </c>
      <c r="AJ1009">
        <f>[1]资金台帐!AJ1009</f>
        <v>0</v>
      </c>
      <c r="AK1009">
        <f>[1]资金台帐!AK1009</f>
        <v>0</v>
      </c>
      <c r="BA1009" s="22">
        <f t="shared" si="0"/>
      </c>
    </row>
    <row r="1010">
      <c r="B1010">
        <f>[1]资金台帐!B1010&amp;""</f>
      </c>
      <c r="H1010">
        <f>[1]资金台帐!H1010&amp;""</f>
      </c>
      <c r="J1010">
        <f>[1]资金台帐!J1010&amp;""</f>
      </c>
      <c r="N1010">
        <f>[1]资金台帐!N1010</f>
      </c>
      <c r="O1010">
        <f>[1]资金台帐!O1010&amp;""</f>
      </c>
      <c r="P1010">
        <f>[1]资金台帐!P1010&amp;""</f>
      </c>
      <c r="Q1010">
        <f>[1]资金台帐!Q1010&amp;""</f>
      </c>
      <c r="T1010">
        <f>[1]资金台帐!T1010&amp;""</f>
      </c>
      <c r="U1010">
        <f>[1]资金台帐!U1010&amp;""</f>
      </c>
      <c r="W1010">
        <f>[1]资金台帐!W1010&amp;""</f>
      </c>
      <c r="X1010">
        <f>[1]资金台帐!X1010&amp;""</f>
      </c>
      <c r="AB1010">
        <f>[1]资金台帐!AB1010</f>
        <v>0</v>
      </c>
      <c r="AC1010">
        <f>[1]资金台帐!AC1010</f>
        <v>0</v>
      </c>
      <c r="AD1010">
        <f>[1]资金台帐!AD1010</f>
        <v>0</v>
      </c>
      <c r="AJ1010">
        <f>[1]资金台帐!AJ1010</f>
        <v>0</v>
      </c>
      <c r="AK1010">
        <f>[1]资金台帐!AK1010</f>
        <v>0</v>
      </c>
      <c r="BA1010" s="22">
        <f t="shared" si="0"/>
      </c>
    </row>
    <row r="1011">
      <c r="B1011">
        <f>[1]资金台帐!B1011&amp;""</f>
      </c>
      <c r="H1011">
        <f>[1]资金台帐!H1011&amp;""</f>
      </c>
      <c r="J1011">
        <f>[1]资金台帐!J1011&amp;""</f>
      </c>
      <c r="N1011">
        <f>[1]资金台帐!N1011</f>
      </c>
      <c r="O1011">
        <f>[1]资金台帐!O1011&amp;""</f>
      </c>
      <c r="P1011">
        <f>[1]资金台帐!P1011&amp;""</f>
      </c>
      <c r="Q1011">
        <f>[1]资金台帐!Q1011&amp;""</f>
      </c>
      <c r="T1011">
        <f>[1]资金台帐!T1011&amp;""</f>
      </c>
      <c r="U1011">
        <f>[1]资金台帐!U1011&amp;""</f>
      </c>
      <c r="W1011">
        <f>[1]资金台帐!W1011&amp;""</f>
      </c>
      <c r="X1011">
        <f>[1]资金台帐!X1011&amp;""</f>
      </c>
      <c r="AB1011">
        <f>[1]资金台帐!AB1011</f>
        <v>0</v>
      </c>
      <c r="AC1011">
        <f>[1]资金台帐!AC1011</f>
        <v>0</v>
      </c>
      <c r="AD1011">
        <f>[1]资金台帐!AD1011</f>
        <v>0</v>
      </c>
      <c r="AJ1011">
        <f>[1]资金台帐!AJ1011</f>
        <v>0</v>
      </c>
      <c r="AK1011">
        <f>[1]资金台帐!AK1011</f>
        <v>0</v>
      </c>
      <c r="BA1011" s="22">
        <f t="shared" si="0"/>
      </c>
    </row>
    <row r="1012">
      <c r="B1012">
        <f>[1]资金台帐!B1012&amp;""</f>
      </c>
      <c r="H1012">
        <f>[1]资金台帐!H1012&amp;""</f>
      </c>
      <c r="J1012">
        <f>[1]资金台帐!J1012&amp;""</f>
      </c>
      <c r="N1012">
        <f>[1]资金台帐!N1012</f>
      </c>
      <c r="O1012">
        <f>[1]资金台帐!O1012&amp;""</f>
      </c>
      <c r="P1012">
        <f>[1]资金台帐!P1012&amp;""</f>
      </c>
      <c r="Q1012">
        <f>[1]资金台帐!Q1012&amp;""</f>
      </c>
      <c r="T1012">
        <f>[1]资金台帐!T1012&amp;""</f>
      </c>
      <c r="U1012">
        <f>[1]资金台帐!U1012&amp;""</f>
      </c>
      <c r="W1012">
        <f>[1]资金台帐!W1012&amp;""</f>
      </c>
      <c r="X1012">
        <f>[1]资金台帐!X1012&amp;""</f>
      </c>
      <c r="AB1012">
        <f>[1]资金台帐!AB1012</f>
        <v>0</v>
      </c>
      <c r="AC1012">
        <f>[1]资金台帐!AC1012</f>
        <v>0</v>
      </c>
      <c r="AD1012">
        <f>[1]资金台帐!AD1012</f>
        <v>0</v>
      </c>
      <c r="AJ1012">
        <f>[1]资金台帐!AJ1012</f>
        <v>0</v>
      </c>
      <c r="AK1012">
        <f>[1]资金台帐!AK1012</f>
        <v>0</v>
      </c>
      <c r="BA1012" s="22">
        <f t="shared" si="0"/>
      </c>
    </row>
    <row r="1013">
      <c r="B1013">
        <f>[1]资金台帐!B1013&amp;""</f>
      </c>
      <c r="H1013">
        <f>[1]资金台帐!H1013&amp;""</f>
      </c>
      <c r="J1013">
        <f>[1]资金台帐!J1013&amp;""</f>
      </c>
      <c r="N1013">
        <f>[1]资金台帐!N1013</f>
      </c>
      <c r="O1013">
        <f>[1]资金台帐!O1013&amp;""</f>
      </c>
      <c r="P1013">
        <f>[1]资金台帐!P1013&amp;""</f>
      </c>
      <c r="Q1013">
        <f>[1]资金台帐!Q1013&amp;""</f>
      </c>
      <c r="T1013">
        <f>[1]资金台帐!T1013&amp;""</f>
      </c>
      <c r="U1013">
        <f>[1]资金台帐!U1013&amp;""</f>
      </c>
      <c r="W1013">
        <f>[1]资金台帐!W1013&amp;""</f>
      </c>
      <c r="X1013">
        <f>[1]资金台帐!X1013&amp;""</f>
      </c>
      <c r="AB1013">
        <f>[1]资金台帐!AB1013</f>
        <v>0</v>
      </c>
      <c r="AC1013">
        <f>[1]资金台帐!AC1013</f>
        <v>0</v>
      </c>
      <c r="AD1013">
        <f>[1]资金台帐!AD1013</f>
        <v>0</v>
      </c>
      <c r="AJ1013">
        <f>[1]资金台帐!AJ1013</f>
        <v>0</v>
      </c>
      <c r="AK1013">
        <f>[1]资金台帐!AK1013</f>
        <v>0</v>
      </c>
      <c r="BA1013" s="22">
        <f t="shared" si="0"/>
      </c>
    </row>
    <row r="1014">
      <c r="B1014">
        <f>[1]资金台帐!B1014&amp;""</f>
      </c>
      <c r="H1014">
        <f>[1]资金台帐!H1014&amp;""</f>
      </c>
      <c r="J1014">
        <f>[1]资金台帐!J1014&amp;""</f>
      </c>
      <c r="N1014">
        <f>[1]资金台帐!N1014</f>
      </c>
      <c r="O1014">
        <f>[1]资金台帐!O1014&amp;""</f>
      </c>
      <c r="P1014">
        <f>[1]资金台帐!P1014&amp;""</f>
      </c>
      <c r="Q1014">
        <f>[1]资金台帐!Q1014&amp;""</f>
      </c>
      <c r="T1014">
        <f>[1]资金台帐!T1014&amp;""</f>
      </c>
      <c r="U1014">
        <f>[1]资金台帐!U1014&amp;""</f>
      </c>
      <c r="W1014">
        <f>[1]资金台帐!W1014&amp;""</f>
      </c>
      <c r="X1014">
        <f>[1]资金台帐!X1014&amp;""</f>
      </c>
      <c r="AB1014">
        <f>[1]资金台帐!AB1014</f>
        <v>0</v>
      </c>
      <c r="AC1014">
        <f>[1]资金台帐!AC1014</f>
        <v>0</v>
      </c>
      <c r="AD1014">
        <f>[1]资金台帐!AD1014</f>
        <v>0</v>
      </c>
      <c r="AJ1014">
        <f>[1]资金台帐!AJ1014</f>
        <v>0</v>
      </c>
      <c r="AK1014">
        <f>[1]资金台帐!AK1014</f>
        <v>0</v>
      </c>
      <c r="BA1014" s="22">
        <f t="shared" si="0"/>
      </c>
    </row>
    <row r="1015">
      <c r="B1015">
        <f>[1]资金台帐!B1015&amp;""</f>
      </c>
      <c r="H1015">
        <f>[1]资金台帐!H1015&amp;""</f>
      </c>
      <c r="J1015">
        <f>[1]资金台帐!J1015&amp;""</f>
      </c>
      <c r="N1015">
        <f>[1]资金台帐!N1015</f>
      </c>
      <c r="O1015">
        <f>[1]资金台帐!O1015&amp;""</f>
      </c>
      <c r="P1015">
        <f>[1]资金台帐!P1015&amp;""</f>
      </c>
      <c r="Q1015">
        <f>[1]资金台帐!Q1015&amp;""</f>
      </c>
      <c r="T1015">
        <f>[1]资金台帐!T1015&amp;""</f>
      </c>
      <c r="U1015">
        <f>[1]资金台帐!U1015&amp;""</f>
      </c>
      <c r="W1015">
        <f>[1]资金台帐!W1015&amp;""</f>
      </c>
      <c r="X1015">
        <f>[1]资金台帐!X1015&amp;""</f>
      </c>
      <c r="AB1015">
        <f>[1]资金台帐!AB1015</f>
        <v>0</v>
      </c>
      <c r="AC1015">
        <f>[1]资金台帐!AC1015</f>
        <v>0</v>
      </c>
      <c r="AD1015">
        <f>[1]资金台帐!AD1015</f>
        <v>0</v>
      </c>
      <c r="AJ1015">
        <f>[1]资金台帐!AJ1015</f>
        <v>0</v>
      </c>
      <c r="AK1015">
        <f>[1]资金台帐!AK1015</f>
        <v>0</v>
      </c>
      <c r="BA1015" s="22">
        <f t="shared" si="0"/>
      </c>
    </row>
    <row r="1016">
      <c r="B1016">
        <f>[1]资金台帐!B1016&amp;""</f>
      </c>
      <c r="H1016">
        <f>[1]资金台帐!H1016&amp;""</f>
      </c>
      <c r="J1016">
        <f>[1]资金台帐!J1016&amp;""</f>
      </c>
      <c r="N1016">
        <f>[1]资金台帐!N1016</f>
      </c>
      <c r="O1016">
        <f>[1]资金台帐!O1016&amp;""</f>
      </c>
      <c r="P1016">
        <f>[1]资金台帐!P1016&amp;""</f>
      </c>
      <c r="Q1016">
        <f>[1]资金台帐!Q1016&amp;""</f>
      </c>
      <c r="T1016">
        <f>[1]资金台帐!T1016&amp;""</f>
      </c>
      <c r="U1016">
        <f>[1]资金台帐!U1016&amp;""</f>
      </c>
      <c r="W1016">
        <f>[1]资金台帐!W1016&amp;""</f>
      </c>
      <c r="X1016">
        <f>[1]资金台帐!X1016&amp;""</f>
      </c>
      <c r="AB1016">
        <f>[1]资金台帐!AB1016</f>
        <v>0</v>
      </c>
      <c r="AC1016">
        <f>[1]资金台帐!AC1016</f>
        <v>0</v>
      </c>
      <c r="AD1016">
        <f>[1]资金台帐!AD1016</f>
        <v>0</v>
      </c>
      <c r="AJ1016">
        <f>[1]资金台帐!AJ1016</f>
        <v>0</v>
      </c>
      <c r="AK1016">
        <f>[1]资金台帐!AK1016</f>
        <v>0</v>
      </c>
      <c r="BA1016" s="22">
        <f t="shared" si="0"/>
      </c>
    </row>
    <row r="1017">
      <c r="B1017">
        <f>[1]资金台帐!B1017&amp;""</f>
      </c>
      <c r="H1017">
        <f>[1]资金台帐!H1017&amp;""</f>
      </c>
      <c r="J1017">
        <f>[1]资金台帐!J1017&amp;""</f>
      </c>
      <c r="N1017">
        <f>[1]资金台帐!N1017</f>
      </c>
      <c r="O1017">
        <f>[1]资金台帐!O1017&amp;""</f>
      </c>
      <c r="P1017">
        <f>[1]资金台帐!P1017&amp;""</f>
      </c>
      <c r="Q1017">
        <f>[1]资金台帐!Q1017&amp;""</f>
      </c>
      <c r="T1017">
        <f>[1]资金台帐!T1017&amp;""</f>
      </c>
      <c r="U1017">
        <f>[1]资金台帐!U1017&amp;""</f>
      </c>
      <c r="W1017">
        <f>[1]资金台帐!W1017&amp;""</f>
      </c>
      <c r="X1017">
        <f>[1]资金台帐!X1017&amp;""</f>
      </c>
      <c r="AB1017">
        <f>[1]资金台帐!AB1017</f>
        <v>0</v>
      </c>
      <c r="AC1017">
        <f>[1]资金台帐!AC1017</f>
        <v>0</v>
      </c>
      <c r="AD1017">
        <f>[1]资金台帐!AD1017</f>
        <v>0</v>
      </c>
      <c r="AJ1017">
        <f>[1]资金台帐!AJ1017</f>
        <v>0</v>
      </c>
      <c r="AK1017">
        <f>[1]资金台帐!AK1017</f>
        <v>0</v>
      </c>
      <c r="BA1017" s="22">
        <f t="shared" si="0"/>
      </c>
    </row>
    <row r="1018">
      <c r="B1018">
        <f>[1]资金台帐!B1018&amp;""</f>
      </c>
      <c r="H1018">
        <f>[1]资金台帐!H1018&amp;""</f>
      </c>
      <c r="J1018">
        <f>[1]资金台帐!J1018&amp;""</f>
      </c>
      <c r="N1018">
        <f>[1]资金台帐!N1018</f>
      </c>
      <c r="O1018">
        <f>[1]资金台帐!O1018&amp;""</f>
      </c>
      <c r="P1018">
        <f>[1]资金台帐!P1018&amp;""</f>
      </c>
      <c r="Q1018">
        <f>[1]资金台帐!Q1018&amp;""</f>
      </c>
      <c r="T1018">
        <f>[1]资金台帐!T1018&amp;""</f>
      </c>
      <c r="U1018">
        <f>[1]资金台帐!U1018&amp;""</f>
      </c>
      <c r="W1018">
        <f>[1]资金台帐!W1018&amp;""</f>
      </c>
      <c r="X1018">
        <f>[1]资金台帐!X1018&amp;""</f>
      </c>
      <c r="AB1018">
        <f>[1]资金台帐!AB1018</f>
        <v>0</v>
      </c>
      <c r="AC1018">
        <f>[1]资金台帐!AC1018</f>
        <v>0</v>
      </c>
      <c r="AD1018">
        <f>[1]资金台帐!AD1018</f>
        <v>0</v>
      </c>
      <c r="AJ1018">
        <f>[1]资金台帐!AJ1018</f>
        <v>0</v>
      </c>
      <c r="AK1018">
        <f>[1]资金台帐!AK1018</f>
        <v>0</v>
      </c>
      <c r="BA1018" s="22">
        <f t="shared" si="0"/>
      </c>
    </row>
    <row r="1019">
      <c r="B1019">
        <f>[1]资金台帐!B1019&amp;""</f>
      </c>
      <c r="H1019">
        <f>[1]资金台帐!H1019&amp;""</f>
      </c>
      <c r="J1019">
        <f>[1]资金台帐!J1019&amp;""</f>
      </c>
      <c r="N1019">
        <f>[1]资金台帐!N1019</f>
      </c>
      <c r="O1019">
        <f>[1]资金台帐!O1019&amp;""</f>
      </c>
      <c r="P1019">
        <f>[1]资金台帐!P1019&amp;""</f>
      </c>
      <c r="Q1019">
        <f>[1]资金台帐!Q1019&amp;""</f>
      </c>
      <c r="T1019">
        <f>[1]资金台帐!T1019&amp;""</f>
      </c>
      <c r="U1019">
        <f>[1]资金台帐!U1019&amp;""</f>
      </c>
      <c r="W1019">
        <f>[1]资金台帐!W1019&amp;""</f>
      </c>
      <c r="X1019">
        <f>[1]资金台帐!X1019&amp;""</f>
      </c>
      <c r="AB1019">
        <f>[1]资金台帐!AB1019</f>
        <v>0</v>
      </c>
      <c r="AC1019">
        <f>[1]资金台帐!AC1019</f>
        <v>0</v>
      </c>
      <c r="AD1019">
        <f>[1]资金台帐!AD1019</f>
        <v>0</v>
      </c>
      <c r="AJ1019">
        <f>[1]资金台帐!AJ1019</f>
        <v>0</v>
      </c>
      <c r="AK1019">
        <f>[1]资金台帐!AK1019</f>
        <v>0</v>
      </c>
      <c r="BA1019" s="22">
        <f t="shared" si="0"/>
      </c>
    </row>
    <row r="1020">
      <c r="B1020">
        <f>[1]资金台帐!B1020&amp;""</f>
      </c>
      <c r="H1020">
        <f>[1]资金台帐!H1020&amp;""</f>
      </c>
      <c r="J1020">
        <f>[1]资金台帐!J1020&amp;""</f>
      </c>
      <c r="N1020">
        <f>[1]资金台帐!N1020</f>
      </c>
      <c r="O1020">
        <f>[1]资金台帐!O1020&amp;""</f>
      </c>
      <c r="P1020">
        <f>[1]资金台帐!P1020&amp;""</f>
      </c>
      <c r="Q1020">
        <f>[1]资金台帐!Q1020&amp;""</f>
      </c>
      <c r="T1020">
        <f>[1]资金台帐!T1020&amp;""</f>
      </c>
      <c r="U1020">
        <f>[1]资金台帐!U1020&amp;""</f>
      </c>
      <c r="W1020">
        <f>[1]资金台帐!W1020&amp;""</f>
      </c>
      <c r="X1020">
        <f>[1]资金台帐!X1020&amp;""</f>
      </c>
      <c r="AB1020">
        <f>[1]资金台帐!AB1020</f>
        <v>0</v>
      </c>
      <c r="AC1020">
        <f>[1]资金台帐!AC1020</f>
        <v>0</v>
      </c>
      <c r="AD1020">
        <f>[1]资金台帐!AD1020</f>
        <v>0</v>
      </c>
      <c r="AJ1020">
        <f>[1]资金台帐!AJ1020</f>
        <v>0</v>
      </c>
      <c r="AK1020">
        <f>[1]资金台帐!AK1020</f>
        <v>0</v>
      </c>
      <c r="BA1020" s="22">
        <f t="shared" si="0"/>
      </c>
    </row>
    <row r="1021">
      <c r="B1021">
        <f>[1]资金台帐!B1021&amp;""</f>
      </c>
      <c r="H1021">
        <f>[1]资金台帐!H1021&amp;""</f>
      </c>
      <c r="J1021">
        <f>[1]资金台帐!J1021&amp;""</f>
      </c>
      <c r="N1021">
        <f>[1]资金台帐!N1021</f>
      </c>
      <c r="O1021">
        <f>[1]资金台帐!O1021&amp;""</f>
      </c>
      <c r="P1021">
        <f>[1]资金台帐!P1021&amp;""</f>
      </c>
      <c r="Q1021">
        <f>[1]资金台帐!Q1021&amp;""</f>
      </c>
      <c r="T1021">
        <f>[1]资金台帐!T1021&amp;""</f>
      </c>
      <c r="U1021">
        <f>[1]资金台帐!U1021&amp;""</f>
      </c>
      <c r="W1021">
        <f>[1]资金台帐!W1021&amp;""</f>
      </c>
      <c r="X1021">
        <f>[1]资金台帐!X1021&amp;""</f>
      </c>
      <c r="AB1021">
        <f>[1]资金台帐!AB1021</f>
        <v>0</v>
      </c>
      <c r="AC1021">
        <f>[1]资金台帐!AC1021</f>
        <v>0</v>
      </c>
      <c r="AD1021">
        <f>[1]资金台帐!AD1021</f>
        <v>0</v>
      </c>
      <c r="AJ1021">
        <f>[1]资金台帐!AJ1021</f>
        <v>0</v>
      </c>
      <c r="AK1021">
        <f>[1]资金台帐!AK1021</f>
        <v>0</v>
      </c>
      <c r="BA1021" s="22">
        <f t="shared" si="0"/>
      </c>
    </row>
    <row r="1022">
      <c r="B1022">
        <f>[1]资金台帐!B1022&amp;""</f>
      </c>
      <c r="H1022">
        <f>[1]资金台帐!H1022&amp;""</f>
      </c>
      <c r="J1022">
        <f>[1]资金台帐!J1022&amp;""</f>
      </c>
      <c r="N1022">
        <f>[1]资金台帐!N1022</f>
      </c>
      <c r="O1022">
        <f>[1]资金台帐!O1022&amp;""</f>
      </c>
      <c r="P1022">
        <f>[1]资金台帐!P1022&amp;""</f>
      </c>
      <c r="Q1022">
        <f>[1]资金台帐!Q1022&amp;""</f>
      </c>
      <c r="T1022">
        <f>[1]资金台帐!T1022&amp;""</f>
      </c>
      <c r="U1022">
        <f>[1]资金台帐!U1022&amp;""</f>
      </c>
      <c r="W1022">
        <f>[1]资金台帐!W1022&amp;""</f>
      </c>
      <c r="X1022">
        <f>[1]资金台帐!X1022&amp;""</f>
      </c>
      <c r="AB1022">
        <f>[1]资金台帐!AB1022</f>
        <v>0</v>
      </c>
      <c r="AC1022">
        <f>[1]资金台帐!AC1022</f>
        <v>0</v>
      </c>
      <c r="AD1022">
        <f>[1]资金台帐!AD1022</f>
        <v>0</v>
      </c>
      <c r="AJ1022">
        <f>[1]资金台帐!AJ1022</f>
        <v>0</v>
      </c>
      <c r="AK1022">
        <f>[1]资金台帐!AK1022</f>
        <v>0</v>
      </c>
      <c r="BA1022" s="22">
        <f t="shared" si="0"/>
      </c>
    </row>
    <row r="1023">
      <c r="B1023">
        <f>[1]资金台帐!B1023&amp;""</f>
      </c>
      <c r="H1023">
        <f>[1]资金台帐!H1023&amp;""</f>
      </c>
      <c r="J1023">
        <f>[1]资金台帐!J1023&amp;""</f>
      </c>
      <c r="N1023">
        <f>[1]资金台帐!N1023</f>
      </c>
      <c r="O1023">
        <f>[1]资金台帐!O1023&amp;""</f>
      </c>
      <c r="P1023">
        <f>[1]资金台帐!P1023&amp;""</f>
      </c>
      <c r="Q1023">
        <f>[1]资金台帐!Q1023&amp;""</f>
      </c>
      <c r="T1023">
        <f>[1]资金台帐!T1023&amp;""</f>
      </c>
      <c r="U1023">
        <f>[1]资金台帐!U1023&amp;""</f>
      </c>
      <c r="W1023">
        <f>[1]资金台帐!W1023&amp;""</f>
      </c>
      <c r="X1023">
        <f>[1]资金台帐!X1023&amp;""</f>
      </c>
      <c r="AB1023">
        <f>[1]资金台帐!AB1023</f>
        <v>0</v>
      </c>
      <c r="AC1023">
        <f>[1]资金台帐!AC1023</f>
        <v>0</v>
      </c>
      <c r="AD1023">
        <f>[1]资金台帐!AD1023</f>
        <v>0</v>
      </c>
      <c r="AJ1023">
        <f>[1]资金台帐!AJ1023</f>
        <v>0</v>
      </c>
      <c r="AK1023">
        <f>[1]资金台帐!AK1023</f>
        <v>0</v>
      </c>
      <c r="BA1023" s="22">
        <f t="shared" si="0"/>
      </c>
    </row>
    <row r="1024">
      <c r="B1024">
        <f>[1]资金台帐!B1024&amp;""</f>
      </c>
      <c r="H1024">
        <f>[1]资金台帐!H1024&amp;""</f>
      </c>
      <c r="J1024">
        <f>[1]资金台帐!J1024&amp;""</f>
      </c>
      <c r="N1024">
        <f>[1]资金台帐!N1024</f>
      </c>
      <c r="O1024">
        <f>[1]资金台帐!O1024&amp;""</f>
      </c>
      <c r="P1024">
        <f>[1]资金台帐!P1024&amp;""</f>
      </c>
      <c r="Q1024">
        <f>[1]资金台帐!Q1024&amp;""</f>
      </c>
      <c r="T1024">
        <f>[1]资金台帐!T1024&amp;""</f>
      </c>
      <c r="U1024">
        <f>[1]资金台帐!U1024&amp;""</f>
      </c>
      <c r="W1024">
        <f>[1]资金台帐!W1024&amp;""</f>
      </c>
      <c r="X1024">
        <f>[1]资金台帐!X1024&amp;""</f>
      </c>
      <c r="AB1024">
        <f>[1]资金台帐!AB1024</f>
        <v>0</v>
      </c>
      <c r="AC1024">
        <f>[1]资金台帐!AC1024</f>
        <v>0</v>
      </c>
      <c r="AD1024">
        <f>[1]资金台帐!AD1024</f>
        <v>0</v>
      </c>
      <c r="AJ1024">
        <f>[1]资金台帐!AJ1024</f>
        <v>0</v>
      </c>
      <c r="AK1024">
        <f>[1]资金台帐!AK1024</f>
        <v>0</v>
      </c>
      <c r="BA1024" s="22">
        <f t="shared" si="0"/>
      </c>
    </row>
    <row r="1025">
      <c r="B1025">
        <f>[1]资金台帐!B1025&amp;""</f>
      </c>
      <c r="H1025">
        <f>[1]资金台帐!H1025&amp;""</f>
      </c>
      <c r="J1025">
        <f>[1]资金台帐!J1025&amp;""</f>
      </c>
      <c r="N1025">
        <f>[1]资金台帐!N1025</f>
      </c>
      <c r="O1025">
        <f>[1]资金台帐!O1025&amp;""</f>
      </c>
      <c r="P1025">
        <f>[1]资金台帐!P1025&amp;""</f>
      </c>
      <c r="Q1025">
        <f>[1]资金台帐!Q1025&amp;""</f>
      </c>
      <c r="T1025">
        <f>[1]资金台帐!T1025&amp;""</f>
      </c>
      <c r="U1025">
        <f>[1]资金台帐!U1025&amp;""</f>
      </c>
      <c r="W1025">
        <f>[1]资金台帐!W1025&amp;""</f>
      </c>
      <c r="X1025">
        <f>[1]资金台帐!X1025&amp;""</f>
      </c>
      <c r="AB1025">
        <f>[1]资金台帐!AB1025</f>
        <v>0</v>
      </c>
      <c r="AC1025">
        <f>[1]资金台帐!AC1025</f>
        <v>0</v>
      </c>
      <c r="AD1025">
        <f>[1]资金台帐!AD1025</f>
        <v>0</v>
      </c>
      <c r="AJ1025">
        <f>[1]资金台帐!AJ1025</f>
        <v>0</v>
      </c>
      <c r="AK1025">
        <f>[1]资金台帐!AK1025</f>
        <v>0</v>
      </c>
      <c r="BA1025" s="22">
        <f t="shared" si="0"/>
      </c>
    </row>
    <row r="1026">
      <c r="B1026">
        <f>[1]资金台帐!B1026&amp;""</f>
      </c>
      <c r="H1026">
        <f>[1]资金台帐!H1026&amp;""</f>
      </c>
      <c r="J1026">
        <f>[1]资金台帐!J1026&amp;""</f>
      </c>
      <c r="N1026">
        <f>[1]资金台帐!N1026</f>
      </c>
      <c r="O1026">
        <f>[1]资金台帐!O1026&amp;""</f>
      </c>
      <c r="P1026">
        <f>[1]资金台帐!P1026&amp;""</f>
      </c>
      <c r="Q1026">
        <f>[1]资金台帐!Q1026&amp;""</f>
      </c>
      <c r="T1026">
        <f>[1]资金台帐!T1026&amp;""</f>
      </c>
      <c r="U1026">
        <f>[1]资金台帐!U1026&amp;""</f>
      </c>
      <c r="W1026">
        <f>[1]资金台帐!W1026&amp;""</f>
      </c>
      <c r="X1026">
        <f>[1]资金台帐!X1026&amp;""</f>
      </c>
      <c r="AB1026">
        <f>[1]资金台帐!AB1026</f>
        <v>0</v>
      </c>
      <c r="AC1026">
        <f>[1]资金台帐!AC1026</f>
        <v>0</v>
      </c>
      <c r="AD1026">
        <f>[1]资金台帐!AD1026</f>
        <v>0</v>
      </c>
      <c r="AJ1026">
        <f>[1]资金台帐!AJ1026</f>
        <v>0</v>
      </c>
      <c r="AK1026">
        <f>[1]资金台帐!AK1026</f>
        <v>0</v>
      </c>
      <c r="BA1026" s="22">
        <f t="shared" si="0"/>
      </c>
    </row>
    <row r="1027">
      <c r="B1027">
        <f>[1]资金台帐!B1027&amp;""</f>
      </c>
      <c r="H1027">
        <f>[1]资金台帐!H1027&amp;""</f>
      </c>
      <c r="J1027">
        <f>[1]资金台帐!J1027&amp;""</f>
      </c>
      <c r="N1027">
        <f>[1]资金台帐!N1027</f>
      </c>
      <c r="O1027">
        <f>[1]资金台帐!O1027&amp;""</f>
      </c>
      <c r="P1027">
        <f>[1]资金台帐!P1027&amp;""</f>
      </c>
      <c r="Q1027">
        <f>[1]资金台帐!Q1027&amp;""</f>
      </c>
      <c r="T1027">
        <f>[1]资金台帐!T1027&amp;""</f>
      </c>
      <c r="U1027">
        <f>[1]资金台帐!U1027&amp;""</f>
      </c>
      <c r="W1027">
        <f>[1]资金台帐!W1027&amp;""</f>
      </c>
      <c r="X1027">
        <f>[1]资金台帐!X1027&amp;""</f>
      </c>
      <c r="AB1027">
        <f>[1]资金台帐!AB1027</f>
        <v>0</v>
      </c>
      <c r="AC1027">
        <f>[1]资金台帐!AC1027</f>
        <v>0</v>
      </c>
      <c r="AD1027">
        <f>[1]资金台帐!AD1027</f>
        <v>0</v>
      </c>
      <c r="AJ1027">
        <f>[1]资金台帐!AJ1027</f>
        <v>0</v>
      </c>
      <c r="AK1027">
        <f>[1]资金台帐!AK1027</f>
        <v>0</v>
      </c>
      <c r="BA1027" s="22">
        <f t="shared" si="0"/>
      </c>
    </row>
    <row r="1028">
      <c r="B1028">
        <f>[1]资金台帐!B1028&amp;""</f>
      </c>
      <c r="H1028">
        <f>[1]资金台帐!H1028&amp;""</f>
      </c>
      <c r="J1028">
        <f>[1]资金台帐!J1028&amp;""</f>
      </c>
      <c r="N1028">
        <f>[1]资金台帐!N1028</f>
      </c>
      <c r="O1028">
        <f>[1]资金台帐!O1028&amp;""</f>
      </c>
      <c r="P1028">
        <f>[1]资金台帐!P1028&amp;""</f>
      </c>
      <c r="Q1028">
        <f>[1]资金台帐!Q1028&amp;""</f>
      </c>
      <c r="T1028">
        <f>[1]资金台帐!T1028&amp;""</f>
      </c>
      <c r="U1028">
        <f>[1]资金台帐!U1028&amp;""</f>
      </c>
      <c r="W1028">
        <f>[1]资金台帐!W1028&amp;""</f>
      </c>
      <c r="X1028">
        <f>[1]资金台帐!X1028&amp;""</f>
      </c>
      <c r="AB1028">
        <f>[1]资金台帐!AB1028</f>
        <v>0</v>
      </c>
      <c r="AC1028">
        <f>[1]资金台帐!AC1028</f>
        <v>0</v>
      </c>
      <c r="AD1028">
        <f>[1]资金台帐!AD1028</f>
        <v>0</v>
      </c>
      <c r="AJ1028">
        <f>[1]资金台帐!AJ1028</f>
        <v>0</v>
      </c>
      <c r="AK1028">
        <f>[1]资金台帐!AK1028</f>
        <v>0</v>
      </c>
      <c r="BA1028" s="22">
        <f t="shared" si="0"/>
      </c>
    </row>
    <row r="1029">
      <c r="B1029">
        <f>[1]资金台帐!B1029&amp;""</f>
      </c>
      <c r="H1029">
        <f>[1]资金台帐!H1029&amp;""</f>
      </c>
      <c r="J1029">
        <f>[1]资金台帐!J1029&amp;""</f>
      </c>
      <c r="N1029">
        <f>[1]资金台帐!N1029</f>
      </c>
      <c r="O1029">
        <f>[1]资金台帐!O1029&amp;""</f>
      </c>
      <c r="P1029">
        <f>[1]资金台帐!P1029&amp;""</f>
      </c>
      <c r="Q1029">
        <f>[1]资金台帐!Q1029&amp;""</f>
      </c>
      <c r="T1029">
        <f>[1]资金台帐!T1029&amp;""</f>
      </c>
      <c r="U1029">
        <f>[1]资金台帐!U1029&amp;""</f>
      </c>
      <c r="W1029">
        <f>[1]资金台帐!W1029&amp;""</f>
      </c>
      <c r="X1029">
        <f>[1]资金台帐!X1029&amp;""</f>
      </c>
      <c r="AB1029">
        <f>[1]资金台帐!AB1029</f>
        <v>0</v>
      </c>
      <c r="AC1029">
        <f>[1]资金台帐!AC1029</f>
        <v>0</v>
      </c>
      <c r="AD1029">
        <f>[1]资金台帐!AD1029</f>
        <v>0</v>
      </c>
      <c r="AJ1029">
        <f>[1]资金台帐!AJ1029</f>
        <v>0</v>
      </c>
      <c r="AK1029">
        <f>[1]资金台帐!AK1029</f>
        <v>0</v>
      </c>
      <c r="BA1029" s="22">
        <f t="shared" si="0"/>
      </c>
    </row>
    <row r="1030">
      <c r="B1030">
        <f>[1]资金台帐!B1030&amp;""</f>
      </c>
      <c r="H1030">
        <f>[1]资金台帐!H1030&amp;""</f>
      </c>
      <c r="J1030">
        <f>[1]资金台帐!J1030&amp;""</f>
      </c>
      <c r="N1030">
        <f>[1]资金台帐!N1030</f>
      </c>
      <c r="O1030">
        <f>[1]资金台帐!O1030&amp;""</f>
      </c>
      <c r="P1030">
        <f>[1]资金台帐!P1030&amp;""</f>
      </c>
      <c r="Q1030">
        <f>[1]资金台帐!Q1030&amp;""</f>
      </c>
      <c r="T1030">
        <f>[1]资金台帐!T1030&amp;""</f>
      </c>
      <c r="U1030">
        <f>[1]资金台帐!U1030&amp;""</f>
      </c>
      <c r="W1030">
        <f>[1]资金台帐!W1030&amp;""</f>
      </c>
      <c r="X1030">
        <f>[1]资金台帐!X1030&amp;""</f>
      </c>
      <c r="AB1030">
        <f>[1]资金台帐!AB1030</f>
        <v>0</v>
      </c>
      <c r="AC1030">
        <f>[1]资金台帐!AC1030</f>
        <v>0</v>
      </c>
      <c r="AD1030">
        <f>[1]资金台帐!AD1030</f>
        <v>0</v>
      </c>
      <c r="AJ1030">
        <f>[1]资金台帐!AJ1030</f>
        <v>0</v>
      </c>
      <c r="AK1030">
        <f>[1]资金台帐!AK1030</f>
        <v>0</v>
      </c>
      <c r="BA1030" s="22">
        <f t="shared" si="0"/>
      </c>
    </row>
    <row r="1031">
      <c r="B1031">
        <f>[1]资金台帐!B1031&amp;""</f>
      </c>
      <c r="H1031">
        <f>[1]资金台帐!H1031&amp;""</f>
      </c>
      <c r="J1031">
        <f>[1]资金台帐!J1031&amp;""</f>
      </c>
      <c r="N1031">
        <f>[1]资金台帐!N1031</f>
      </c>
      <c r="O1031">
        <f>[1]资金台帐!O1031&amp;""</f>
      </c>
      <c r="P1031">
        <f>[1]资金台帐!P1031&amp;""</f>
      </c>
      <c r="Q1031">
        <f>[1]资金台帐!Q1031&amp;""</f>
      </c>
      <c r="T1031">
        <f>[1]资金台帐!T1031&amp;""</f>
      </c>
      <c r="U1031">
        <f>[1]资金台帐!U1031&amp;""</f>
      </c>
      <c r="W1031">
        <f>[1]资金台帐!W1031&amp;""</f>
      </c>
      <c r="X1031">
        <f>[1]资金台帐!X1031&amp;""</f>
      </c>
      <c r="AB1031">
        <f>[1]资金台帐!AB1031</f>
        <v>0</v>
      </c>
      <c r="AC1031">
        <f>[1]资金台帐!AC1031</f>
        <v>0</v>
      </c>
      <c r="AD1031">
        <f>[1]资金台帐!AD1031</f>
        <v>0</v>
      </c>
      <c r="AJ1031">
        <f>[1]资金台帐!AJ1031</f>
        <v>0</v>
      </c>
      <c r="AK1031">
        <f>[1]资金台帐!AK1031</f>
        <v>0</v>
      </c>
      <c r="BA1031" s="22">
        <f t="shared" si="0"/>
      </c>
    </row>
    <row r="1032">
      <c r="B1032">
        <f>[1]资金台帐!B1032&amp;""</f>
      </c>
      <c r="H1032">
        <f>[1]资金台帐!H1032&amp;""</f>
      </c>
      <c r="J1032">
        <f>[1]资金台帐!J1032&amp;""</f>
      </c>
      <c r="N1032">
        <f>[1]资金台帐!N1032</f>
      </c>
      <c r="O1032">
        <f>[1]资金台帐!O1032&amp;""</f>
      </c>
      <c r="P1032">
        <f>[1]资金台帐!P1032&amp;""</f>
      </c>
      <c r="Q1032">
        <f>[1]资金台帐!Q1032&amp;""</f>
      </c>
      <c r="T1032">
        <f>[1]资金台帐!T1032&amp;""</f>
      </c>
      <c r="U1032">
        <f>[1]资金台帐!U1032&amp;""</f>
      </c>
      <c r="W1032">
        <f>[1]资金台帐!W1032&amp;""</f>
      </c>
      <c r="X1032">
        <f>[1]资金台帐!X1032&amp;""</f>
      </c>
      <c r="AB1032">
        <f>[1]资金台帐!AB1032</f>
        <v>0</v>
      </c>
      <c r="AC1032">
        <f>[1]资金台帐!AC1032</f>
        <v>0</v>
      </c>
      <c r="AD1032">
        <f>[1]资金台帐!AD1032</f>
        <v>0</v>
      </c>
      <c r="AJ1032">
        <f>[1]资金台帐!AJ1032</f>
        <v>0</v>
      </c>
      <c r="AK1032">
        <f>[1]资金台帐!AK1032</f>
        <v>0</v>
      </c>
      <c r="BA1032" s="22">
        <f t="shared" si="0"/>
      </c>
    </row>
    <row r="1033">
      <c r="B1033">
        <f>[1]资金台帐!B1033&amp;""</f>
      </c>
      <c r="H1033">
        <f>[1]资金台帐!H1033&amp;""</f>
      </c>
      <c r="J1033">
        <f>[1]资金台帐!J1033&amp;""</f>
      </c>
      <c r="N1033">
        <f>[1]资金台帐!N1033</f>
      </c>
      <c r="O1033">
        <f>[1]资金台帐!O1033&amp;""</f>
      </c>
      <c r="P1033">
        <f>[1]资金台帐!P1033&amp;""</f>
      </c>
      <c r="Q1033">
        <f>[1]资金台帐!Q1033&amp;""</f>
      </c>
      <c r="T1033">
        <f>[1]资金台帐!T1033&amp;""</f>
      </c>
      <c r="U1033">
        <f>[1]资金台帐!U1033&amp;""</f>
      </c>
      <c r="W1033">
        <f>[1]资金台帐!W1033&amp;""</f>
      </c>
      <c r="X1033">
        <f>[1]资金台帐!X1033&amp;""</f>
      </c>
      <c r="AB1033">
        <f>[1]资金台帐!AB1033</f>
        <v>0</v>
      </c>
      <c r="AC1033">
        <f>[1]资金台帐!AC1033</f>
        <v>0</v>
      </c>
      <c r="AD1033">
        <f>[1]资金台帐!AD1033</f>
        <v>0</v>
      </c>
      <c r="AJ1033">
        <f>[1]资金台帐!AJ1033</f>
        <v>0</v>
      </c>
      <c r="AK1033">
        <f>[1]资金台帐!AK1033</f>
        <v>0</v>
      </c>
      <c r="BA1033" s="22">
        <f t="shared" si="0"/>
      </c>
    </row>
    <row r="1034">
      <c r="B1034">
        <f>[1]资金台帐!B1034&amp;""</f>
      </c>
      <c r="H1034">
        <f>[1]资金台帐!H1034&amp;""</f>
      </c>
      <c r="J1034">
        <f>[1]资金台帐!J1034&amp;""</f>
      </c>
      <c r="N1034">
        <f>[1]资金台帐!N1034</f>
      </c>
      <c r="O1034">
        <f>[1]资金台帐!O1034&amp;""</f>
      </c>
      <c r="P1034">
        <f>[1]资金台帐!P1034&amp;""</f>
      </c>
      <c r="Q1034">
        <f>[1]资金台帐!Q1034&amp;""</f>
      </c>
      <c r="T1034">
        <f>[1]资金台帐!T1034&amp;""</f>
      </c>
      <c r="U1034">
        <f>[1]资金台帐!U1034&amp;""</f>
      </c>
      <c r="W1034">
        <f>[1]资金台帐!W1034&amp;""</f>
      </c>
      <c r="X1034">
        <f>[1]资金台帐!X1034&amp;""</f>
      </c>
      <c r="AB1034">
        <f>[1]资金台帐!AB1034</f>
        <v>0</v>
      </c>
      <c r="AC1034">
        <f>[1]资金台帐!AC1034</f>
        <v>0</v>
      </c>
      <c r="AD1034">
        <f>[1]资金台帐!AD1034</f>
        <v>0</v>
      </c>
      <c r="AJ1034">
        <f>[1]资金台帐!AJ1034</f>
        <v>0</v>
      </c>
      <c r="AK1034">
        <f>[1]资金台帐!AK1034</f>
        <v>0</v>
      </c>
      <c r="BA1034" s="22">
        <f t="shared" si="0"/>
      </c>
    </row>
    <row r="1035">
      <c r="B1035">
        <f>[1]资金台帐!B1035&amp;""</f>
      </c>
      <c r="H1035">
        <f>[1]资金台帐!H1035&amp;""</f>
      </c>
      <c r="J1035">
        <f>[1]资金台帐!J1035&amp;""</f>
      </c>
      <c r="N1035">
        <f>[1]资金台帐!N1035</f>
      </c>
      <c r="O1035">
        <f>[1]资金台帐!O1035&amp;""</f>
      </c>
      <c r="P1035">
        <f>[1]资金台帐!P1035&amp;""</f>
      </c>
      <c r="Q1035">
        <f>[1]资金台帐!Q1035&amp;""</f>
      </c>
      <c r="T1035">
        <f>[1]资金台帐!T1035&amp;""</f>
      </c>
      <c r="U1035">
        <f>[1]资金台帐!U1035&amp;""</f>
      </c>
      <c r="W1035">
        <f>[1]资金台帐!W1035&amp;""</f>
      </c>
      <c r="X1035">
        <f>[1]资金台帐!X1035&amp;""</f>
      </c>
      <c r="AB1035">
        <f>[1]资金台帐!AB1035</f>
        <v>0</v>
      </c>
      <c r="AC1035">
        <f>[1]资金台帐!AC1035</f>
        <v>0</v>
      </c>
      <c r="AD1035">
        <f>[1]资金台帐!AD1035</f>
        <v>0</v>
      </c>
      <c r="AJ1035">
        <f>[1]资金台帐!AJ1035</f>
        <v>0</v>
      </c>
      <c r="AK1035">
        <f>[1]资金台帐!AK1035</f>
        <v>0</v>
      </c>
      <c r="BA1035" s="22">
        <f t="shared" si="0"/>
      </c>
    </row>
    <row r="1036">
      <c r="B1036">
        <f>[1]资金台帐!B1036&amp;""</f>
      </c>
      <c r="H1036">
        <f>[1]资金台帐!H1036&amp;""</f>
      </c>
      <c r="J1036">
        <f>[1]资金台帐!J1036&amp;""</f>
      </c>
      <c r="N1036">
        <f>[1]资金台帐!N1036</f>
      </c>
      <c r="O1036">
        <f>[1]资金台帐!O1036&amp;""</f>
      </c>
      <c r="P1036">
        <f>[1]资金台帐!P1036&amp;""</f>
      </c>
      <c r="Q1036">
        <f>[1]资金台帐!Q1036&amp;""</f>
      </c>
      <c r="T1036">
        <f>[1]资金台帐!T1036&amp;""</f>
      </c>
      <c r="U1036">
        <f>[1]资金台帐!U1036&amp;""</f>
      </c>
      <c r="W1036">
        <f>[1]资金台帐!W1036&amp;""</f>
      </c>
      <c r="X1036">
        <f>[1]资金台帐!X1036&amp;""</f>
      </c>
      <c r="AB1036">
        <f>[1]资金台帐!AB1036</f>
        <v>0</v>
      </c>
      <c r="AC1036">
        <f>[1]资金台帐!AC1036</f>
        <v>0</v>
      </c>
      <c r="AD1036">
        <f>[1]资金台帐!AD1036</f>
        <v>0</v>
      </c>
      <c r="AJ1036">
        <f>[1]资金台帐!AJ1036</f>
        <v>0</v>
      </c>
      <c r="AK1036">
        <f>[1]资金台帐!AK1036</f>
        <v>0</v>
      </c>
      <c r="BA1036" s="22">
        <f t="shared" si="0"/>
      </c>
    </row>
    <row r="1037">
      <c r="B1037">
        <f>[1]资金台帐!B1037&amp;""</f>
      </c>
      <c r="H1037">
        <f>[1]资金台帐!H1037&amp;""</f>
      </c>
      <c r="J1037">
        <f>[1]资金台帐!J1037&amp;""</f>
      </c>
      <c r="N1037">
        <f>[1]资金台帐!N1037</f>
      </c>
      <c r="O1037">
        <f>[1]资金台帐!O1037&amp;""</f>
      </c>
      <c r="P1037">
        <f>[1]资金台帐!P1037&amp;""</f>
      </c>
      <c r="Q1037">
        <f>[1]资金台帐!Q1037&amp;""</f>
      </c>
      <c r="T1037">
        <f>[1]资金台帐!T1037&amp;""</f>
      </c>
      <c r="U1037">
        <f>[1]资金台帐!U1037&amp;""</f>
      </c>
      <c r="W1037">
        <f>[1]资金台帐!W1037&amp;""</f>
      </c>
      <c r="X1037">
        <f>[1]资金台帐!X1037&amp;""</f>
      </c>
      <c r="AB1037">
        <f>[1]资金台帐!AB1037</f>
        <v>0</v>
      </c>
      <c r="AC1037">
        <f>[1]资金台帐!AC1037</f>
        <v>0</v>
      </c>
      <c r="AD1037">
        <f>[1]资金台帐!AD1037</f>
        <v>0</v>
      </c>
      <c r="AJ1037">
        <f>[1]资金台帐!AJ1037</f>
        <v>0</v>
      </c>
      <c r="AK1037">
        <f>[1]资金台帐!AK1037</f>
        <v>0</v>
      </c>
      <c r="BA1037" s="22">
        <f t="shared" si="0"/>
      </c>
    </row>
    <row r="1038">
      <c r="B1038">
        <f>[1]资金台帐!B1038&amp;""</f>
      </c>
      <c r="H1038">
        <f>[1]资金台帐!H1038&amp;""</f>
      </c>
      <c r="J1038">
        <f>[1]资金台帐!J1038&amp;""</f>
      </c>
      <c r="N1038">
        <f>[1]资金台帐!N1038</f>
      </c>
      <c r="O1038">
        <f>[1]资金台帐!O1038&amp;""</f>
      </c>
      <c r="P1038">
        <f>[1]资金台帐!P1038&amp;""</f>
      </c>
      <c r="Q1038">
        <f>[1]资金台帐!Q1038&amp;""</f>
      </c>
      <c r="T1038">
        <f>[1]资金台帐!T1038&amp;""</f>
      </c>
      <c r="U1038">
        <f>[1]资金台帐!U1038&amp;""</f>
      </c>
      <c r="W1038">
        <f>[1]资金台帐!W1038&amp;""</f>
      </c>
      <c r="X1038">
        <f>[1]资金台帐!X1038&amp;""</f>
      </c>
      <c r="AB1038">
        <f>[1]资金台帐!AB1038</f>
        <v>0</v>
      </c>
      <c r="AC1038">
        <f>[1]资金台帐!AC1038</f>
        <v>0</v>
      </c>
      <c r="AD1038">
        <f>[1]资金台帐!AD1038</f>
        <v>0</v>
      </c>
      <c r="AJ1038">
        <f>[1]资金台帐!AJ1038</f>
        <v>0</v>
      </c>
      <c r="AK1038">
        <f>[1]资金台帐!AK1038</f>
        <v>0</v>
      </c>
      <c r="BA1038" s="22">
        <f t="shared" si="0"/>
      </c>
    </row>
    <row r="1039">
      <c r="B1039">
        <f>[1]资金台帐!B1039&amp;""</f>
      </c>
      <c r="H1039">
        <f>[1]资金台帐!H1039&amp;""</f>
      </c>
      <c r="J1039">
        <f>[1]资金台帐!J1039&amp;""</f>
      </c>
      <c r="N1039">
        <f>[1]资金台帐!N1039</f>
      </c>
      <c r="O1039">
        <f>[1]资金台帐!O1039&amp;""</f>
      </c>
      <c r="P1039">
        <f>[1]资金台帐!P1039&amp;""</f>
      </c>
      <c r="Q1039">
        <f>[1]资金台帐!Q1039&amp;""</f>
      </c>
      <c r="T1039">
        <f>[1]资金台帐!T1039&amp;""</f>
      </c>
      <c r="U1039">
        <f>[1]资金台帐!U1039&amp;""</f>
      </c>
      <c r="W1039">
        <f>[1]资金台帐!W1039&amp;""</f>
      </c>
      <c r="X1039">
        <f>[1]资金台帐!X1039&amp;""</f>
      </c>
      <c r="AB1039">
        <f>[1]资金台帐!AB1039</f>
        <v>0</v>
      </c>
      <c r="AC1039">
        <f>[1]资金台帐!AC1039</f>
        <v>0</v>
      </c>
      <c r="AD1039">
        <f>[1]资金台帐!AD1039</f>
        <v>0</v>
      </c>
      <c r="AJ1039">
        <f>[1]资金台帐!AJ1039</f>
        <v>0</v>
      </c>
      <c r="AK1039">
        <f>[1]资金台帐!AK1039</f>
        <v>0</v>
      </c>
      <c r="BA1039" s="22">
        <f t="shared" si="0"/>
      </c>
    </row>
    <row r="1040">
      <c r="B1040">
        <f>[1]资金台帐!B1040&amp;""</f>
      </c>
      <c r="H1040">
        <f>[1]资金台帐!H1040&amp;""</f>
      </c>
      <c r="J1040">
        <f>[1]资金台帐!J1040&amp;""</f>
      </c>
      <c r="N1040">
        <f>[1]资金台帐!N1040</f>
      </c>
      <c r="O1040">
        <f>[1]资金台帐!O1040&amp;""</f>
      </c>
      <c r="P1040">
        <f>[1]资金台帐!P1040&amp;""</f>
      </c>
      <c r="Q1040">
        <f>[1]资金台帐!Q1040&amp;""</f>
      </c>
      <c r="T1040">
        <f>[1]资金台帐!T1040&amp;""</f>
      </c>
      <c r="U1040">
        <f>[1]资金台帐!U1040&amp;""</f>
      </c>
      <c r="W1040">
        <f>[1]资金台帐!W1040&amp;""</f>
      </c>
      <c r="X1040">
        <f>[1]资金台帐!X1040&amp;""</f>
      </c>
      <c r="AB1040">
        <f>[1]资金台帐!AB1040</f>
        <v>0</v>
      </c>
      <c r="AC1040">
        <f>[1]资金台帐!AC1040</f>
        <v>0</v>
      </c>
      <c r="AD1040">
        <f>[1]资金台帐!AD1040</f>
        <v>0</v>
      </c>
      <c r="AJ1040">
        <f>[1]资金台帐!AJ1040</f>
        <v>0</v>
      </c>
      <c r="AK1040">
        <f>[1]资金台帐!AK1040</f>
        <v>0</v>
      </c>
      <c r="BA1040" s="22">
        <f t="shared" si="0"/>
      </c>
    </row>
    <row r="1041">
      <c r="B1041">
        <f>[1]资金台帐!B1041&amp;""</f>
      </c>
      <c r="H1041">
        <f>[1]资金台帐!H1041&amp;""</f>
      </c>
      <c r="J1041">
        <f>[1]资金台帐!J1041&amp;""</f>
      </c>
      <c r="N1041">
        <f>[1]资金台帐!N1041</f>
      </c>
      <c r="O1041">
        <f>[1]资金台帐!O1041&amp;""</f>
      </c>
      <c r="P1041">
        <f>[1]资金台帐!P1041&amp;""</f>
      </c>
      <c r="Q1041">
        <f>[1]资金台帐!Q1041&amp;""</f>
      </c>
      <c r="T1041">
        <f>[1]资金台帐!T1041&amp;""</f>
      </c>
      <c r="U1041">
        <f>[1]资金台帐!U1041&amp;""</f>
      </c>
      <c r="W1041">
        <f>[1]资金台帐!W1041&amp;""</f>
      </c>
      <c r="X1041">
        <f>[1]资金台帐!X1041&amp;""</f>
      </c>
      <c r="AB1041">
        <f>[1]资金台帐!AB1041</f>
        <v>0</v>
      </c>
      <c r="AC1041">
        <f>[1]资金台帐!AC1041</f>
        <v>0</v>
      </c>
      <c r="AD1041">
        <f>[1]资金台帐!AD1041</f>
        <v>0</v>
      </c>
      <c r="AJ1041">
        <f>[1]资金台帐!AJ1041</f>
        <v>0</v>
      </c>
      <c r="AK1041">
        <f>[1]资金台帐!AK1041</f>
        <v>0</v>
      </c>
      <c r="BA1041" s="22">
        <f t="shared" si="0"/>
      </c>
    </row>
    <row r="1042">
      <c r="B1042">
        <f>[1]资金台帐!B1042&amp;""</f>
      </c>
      <c r="H1042">
        <f>[1]资金台帐!H1042&amp;""</f>
      </c>
      <c r="J1042">
        <f>[1]资金台帐!J1042&amp;""</f>
      </c>
      <c r="N1042">
        <f>[1]资金台帐!N1042</f>
      </c>
      <c r="O1042">
        <f>[1]资金台帐!O1042&amp;""</f>
      </c>
      <c r="P1042">
        <f>[1]资金台帐!P1042&amp;""</f>
      </c>
      <c r="Q1042">
        <f>[1]资金台帐!Q1042&amp;""</f>
      </c>
      <c r="T1042">
        <f>[1]资金台帐!T1042&amp;""</f>
      </c>
      <c r="U1042">
        <f>[1]资金台帐!U1042&amp;""</f>
      </c>
      <c r="W1042">
        <f>[1]资金台帐!W1042&amp;""</f>
      </c>
      <c r="X1042">
        <f>[1]资金台帐!X1042&amp;""</f>
      </c>
      <c r="AB1042">
        <f>[1]资金台帐!AB1042</f>
        <v>0</v>
      </c>
      <c r="AC1042">
        <f>[1]资金台帐!AC1042</f>
        <v>0</v>
      </c>
      <c r="AD1042">
        <f>[1]资金台帐!AD1042</f>
        <v>0</v>
      </c>
      <c r="AJ1042">
        <f>[1]资金台帐!AJ1042</f>
        <v>0</v>
      </c>
      <c r="AK1042">
        <f>[1]资金台帐!AK1042</f>
        <v>0</v>
      </c>
      <c r="BA1042" s="22">
        <f t="shared" si="0"/>
      </c>
    </row>
    <row r="1043">
      <c r="B1043">
        <f>[1]资金台帐!B1043&amp;""</f>
      </c>
      <c r="H1043">
        <f>[1]资金台帐!H1043&amp;""</f>
      </c>
      <c r="J1043">
        <f>[1]资金台帐!J1043&amp;""</f>
      </c>
      <c r="N1043">
        <f>[1]资金台帐!N1043</f>
      </c>
      <c r="O1043">
        <f>[1]资金台帐!O1043&amp;""</f>
      </c>
      <c r="P1043">
        <f>[1]资金台帐!P1043&amp;""</f>
      </c>
      <c r="Q1043">
        <f>[1]资金台帐!Q1043&amp;""</f>
      </c>
      <c r="T1043">
        <f>[1]资金台帐!T1043&amp;""</f>
      </c>
      <c r="U1043">
        <f>[1]资金台帐!U1043&amp;""</f>
      </c>
      <c r="W1043">
        <f>[1]资金台帐!W1043&amp;""</f>
      </c>
      <c r="X1043">
        <f>[1]资金台帐!X1043&amp;""</f>
      </c>
      <c r="AB1043">
        <f>[1]资金台帐!AB1043</f>
        <v>0</v>
      </c>
      <c r="AC1043">
        <f>[1]资金台帐!AC1043</f>
        <v>0</v>
      </c>
      <c r="AD1043">
        <f>[1]资金台帐!AD1043</f>
        <v>0</v>
      </c>
      <c r="AJ1043">
        <f>[1]资金台帐!AJ1043</f>
        <v>0</v>
      </c>
      <c r="AK1043">
        <f>[1]资金台帐!AK1043</f>
        <v>0</v>
      </c>
      <c r="BA1043" s="22">
        <f t="shared" si="0"/>
      </c>
    </row>
    <row r="1044">
      <c r="B1044">
        <f>[1]资金台帐!B1044&amp;""</f>
      </c>
      <c r="H1044">
        <f>[1]资金台帐!H1044&amp;""</f>
      </c>
      <c r="J1044">
        <f>[1]资金台帐!J1044&amp;""</f>
      </c>
      <c r="N1044">
        <f>[1]资金台帐!N1044</f>
      </c>
      <c r="O1044">
        <f>[1]资金台帐!O1044&amp;""</f>
      </c>
      <c r="P1044">
        <f>[1]资金台帐!P1044&amp;""</f>
      </c>
      <c r="Q1044">
        <f>[1]资金台帐!Q1044&amp;""</f>
      </c>
      <c r="T1044">
        <f>[1]资金台帐!T1044&amp;""</f>
      </c>
      <c r="U1044">
        <f>[1]资金台帐!U1044&amp;""</f>
      </c>
      <c r="W1044">
        <f>[1]资金台帐!W1044&amp;""</f>
      </c>
      <c r="X1044">
        <f>[1]资金台帐!X1044&amp;""</f>
      </c>
      <c r="AB1044">
        <f>[1]资金台帐!AB1044</f>
        <v>0</v>
      </c>
      <c r="AC1044">
        <f>[1]资金台帐!AC1044</f>
        <v>0</v>
      </c>
      <c r="AD1044">
        <f>[1]资金台帐!AD1044</f>
        <v>0</v>
      </c>
      <c r="AJ1044">
        <f>[1]资金台帐!AJ1044</f>
        <v>0</v>
      </c>
      <c r="AK1044">
        <f>[1]资金台帐!AK1044</f>
        <v>0</v>
      </c>
      <c r="BA1044" s="22">
        <f t="shared" si="0"/>
      </c>
    </row>
    <row r="1045">
      <c r="B1045">
        <f>[1]资金台帐!B1045&amp;""</f>
      </c>
      <c r="H1045">
        <f>[1]资金台帐!H1045&amp;""</f>
      </c>
      <c r="J1045">
        <f>[1]资金台帐!J1045&amp;""</f>
      </c>
      <c r="N1045">
        <f>[1]资金台帐!N1045</f>
      </c>
      <c r="O1045">
        <f>[1]资金台帐!O1045&amp;""</f>
      </c>
      <c r="P1045">
        <f>[1]资金台帐!P1045&amp;""</f>
      </c>
      <c r="Q1045">
        <f>[1]资金台帐!Q1045&amp;""</f>
      </c>
      <c r="T1045">
        <f>[1]资金台帐!T1045&amp;""</f>
      </c>
      <c r="U1045">
        <f>[1]资金台帐!U1045&amp;""</f>
      </c>
      <c r="W1045">
        <f>[1]资金台帐!W1045&amp;""</f>
      </c>
      <c r="X1045">
        <f>[1]资金台帐!X1045&amp;""</f>
      </c>
      <c r="AB1045">
        <f>[1]资金台帐!AB1045</f>
        <v>0</v>
      </c>
      <c r="AC1045">
        <f>[1]资金台帐!AC1045</f>
        <v>0</v>
      </c>
      <c r="AD1045">
        <f>[1]资金台帐!AD1045</f>
        <v>0</v>
      </c>
      <c r="AJ1045">
        <f>[1]资金台帐!AJ1045</f>
        <v>0</v>
      </c>
      <c r="AK1045">
        <f>[1]资金台帐!AK1045</f>
        <v>0</v>
      </c>
      <c r="BA1045" s="22">
        <f t="shared" si="0"/>
      </c>
    </row>
    <row r="1046">
      <c r="B1046">
        <f>[1]资金台帐!B1046&amp;""</f>
      </c>
      <c r="H1046">
        <f>[1]资金台帐!H1046&amp;""</f>
      </c>
      <c r="J1046">
        <f>[1]资金台帐!J1046&amp;""</f>
      </c>
      <c r="N1046">
        <f>[1]资金台帐!N1046</f>
      </c>
      <c r="O1046">
        <f>[1]资金台帐!O1046&amp;""</f>
      </c>
      <c r="P1046">
        <f>[1]资金台帐!P1046&amp;""</f>
      </c>
      <c r="Q1046">
        <f>[1]资金台帐!Q1046&amp;""</f>
      </c>
      <c r="T1046">
        <f>[1]资金台帐!T1046&amp;""</f>
      </c>
      <c r="U1046">
        <f>[1]资金台帐!U1046&amp;""</f>
      </c>
      <c r="W1046">
        <f>[1]资金台帐!W1046&amp;""</f>
      </c>
      <c r="X1046">
        <f>[1]资金台帐!X1046&amp;""</f>
      </c>
      <c r="AB1046">
        <f>[1]资金台帐!AB1046</f>
        <v>0</v>
      </c>
      <c r="AC1046">
        <f>[1]资金台帐!AC1046</f>
        <v>0</v>
      </c>
      <c r="AD1046">
        <f>[1]资金台帐!AD1046</f>
        <v>0</v>
      </c>
      <c r="AJ1046">
        <f>[1]资金台帐!AJ1046</f>
        <v>0</v>
      </c>
      <c r="AK1046">
        <f>[1]资金台帐!AK1046</f>
        <v>0</v>
      </c>
      <c r="BA1046" s="22">
        <f t="shared" si="0"/>
      </c>
    </row>
    <row r="1047">
      <c r="B1047">
        <f>[1]资金台帐!B1047&amp;""</f>
      </c>
      <c r="H1047">
        <f>[1]资金台帐!H1047&amp;""</f>
      </c>
      <c r="J1047">
        <f>[1]资金台帐!J1047&amp;""</f>
      </c>
      <c r="N1047">
        <f>[1]资金台帐!N1047</f>
      </c>
      <c r="O1047">
        <f>[1]资金台帐!O1047&amp;""</f>
      </c>
      <c r="P1047">
        <f>[1]资金台帐!P1047&amp;""</f>
      </c>
      <c r="Q1047">
        <f>[1]资金台帐!Q1047&amp;""</f>
      </c>
      <c r="T1047">
        <f>[1]资金台帐!T1047&amp;""</f>
      </c>
      <c r="U1047">
        <f>[1]资金台帐!U1047&amp;""</f>
      </c>
      <c r="W1047">
        <f>[1]资金台帐!W1047&amp;""</f>
      </c>
      <c r="X1047">
        <f>[1]资金台帐!X1047&amp;""</f>
      </c>
      <c r="AB1047">
        <f>[1]资金台帐!AB1047</f>
        <v>0</v>
      </c>
      <c r="AC1047">
        <f>[1]资金台帐!AC1047</f>
        <v>0</v>
      </c>
      <c r="AD1047">
        <f>[1]资金台帐!AD1047</f>
        <v>0</v>
      </c>
      <c r="AJ1047">
        <f>[1]资金台帐!AJ1047</f>
        <v>0</v>
      </c>
      <c r="AK1047">
        <f>[1]资金台帐!AK1047</f>
        <v>0</v>
      </c>
      <c r="BA1047" s="22">
        <f t="shared" si="0"/>
      </c>
    </row>
    <row r="1048">
      <c r="B1048">
        <f>[1]资金台帐!B1048&amp;""</f>
      </c>
      <c r="H1048">
        <f>[1]资金台帐!H1048&amp;""</f>
      </c>
      <c r="J1048">
        <f>[1]资金台帐!J1048&amp;""</f>
      </c>
      <c r="N1048">
        <f>[1]资金台帐!N1048</f>
      </c>
      <c r="O1048">
        <f>[1]资金台帐!O1048&amp;""</f>
      </c>
      <c r="P1048">
        <f>[1]资金台帐!P1048&amp;""</f>
      </c>
      <c r="Q1048">
        <f>[1]资金台帐!Q1048&amp;""</f>
      </c>
      <c r="T1048">
        <f>[1]资金台帐!T1048&amp;""</f>
      </c>
      <c r="U1048">
        <f>[1]资金台帐!U1048&amp;""</f>
      </c>
      <c r="W1048">
        <f>[1]资金台帐!W1048&amp;""</f>
      </c>
      <c r="X1048">
        <f>[1]资金台帐!X1048&amp;""</f>
      </c>
      <c r="AB1048">
        <f>[1]资金台帐!AB1048</f>
        <v>0</v>
      </c>
      <c r="AC1048">
        <f>[1]资金台帐!AC1048</f>
        <v>0</v>
      </c>
      <c r="AD1048">
        <f>[1]资金台帐!AD1048</f>
        <v>0</v>
      </c>
      <c r="AJ1048">
        <f>[1]资金台帐!AJ1048</f>
        <v>0</v>
      </c>
      <c r="AK1048">
        <f>[1]资金台帐!AK1048</f>
        <v>0</v>
      </c>
      <c r="BA1048" s="22">
        <f t="shared" si="0"/>
      </c>
    </row>
    <row r="1049">
      <c r="B1049">
        <f>[1]资金台帐!B1049&amp;""</f>
      </c>
      <c r="H1049">
        <f>[1]资金台帐!H1049&amp;""</f>
      </c>
      <c r="J1049">
        <f>[1]资金台帐!J1049&amp;""</f>
      </c>
      <c r="N1049">
        <f>[1]资金台帐!N1049</f>
      </c>
      <c r="O1049">
        <f>[1]资金台帐!O1049&amp;""</f>
      </c>
      <c r="P1049">
        <f>[1]资金台帐!P1049&amp;""</f>
      </c>
      <c r="Q1049">
        <f>[1]资金台帐!Q1049&amp;""</f>
      </c>
      <c r="T1049">
        <f>[1]资金台帐!T1049&amp;""</f>
      </c>
      <c r="U1049">
        <f>[1]资金台帐!U1049&amp;""</f>
      </c>
      <c r="W1049">
        <f>[1]资金台帐!W1049&amp;""</f>
      </c>
      <c r="X1049">
        <f>[1]资金台帐!X1049&amp;""</f>
      </c>
      <c r="AB1049">
        <f>[1]资金台帐!AB1049</f>
        <v>0</v>
      </c>
      <c r="AC1049">
        <f>[1]资金台帐!AC1049</f>
        <v>0</v>
      </c>
      <c r="AD1049">
        <f>[1]资金台帐!AD1049</f>
        <v>0</v>
      </c>
      <c r="AJ1049">
        <f>[1]资金台帐!AJ1049</f>
        <v>0</v>
      </c>
      <c r="AK1049">
        <f>[1]资金台帐!AK1049</f>
        <v>0</v>
      </c>
      <c r="BA1049" s="22">
        <f t="shared" si="0"/>
      </c>
    </row>
    <row r="1050">
      <c r="B1050">
        <f>[1]资金台帐!B1050&amp;""</f>
      </c>
      <c r="H1050">
        <f>[1]资金台帐!H1050&amp;""</f>
      </c>
      <c r="J1050">
        <f>[1]资金台帐!J1050&amp;""</f>
      </c>
      <c r="N1050">
        <f>[1]资金台帐!N1050</f>
      </c>
      <c r="O1050">
        <f>[1]资金台帐!O1050&amp;""</f>
      </c>
      <c r="P1050">
        <f>[1]资金台帐!P1050&amp;""</f>
      </c>
      <c r="Q1050">
        <f>[1]资金台帐!Q1050&amp;""</f>
      </c>
      <c r="T1050">
        <f>[1]资金台帐!T1050&amp;""</f>
      </c>
      <c r="U1050">
        <f>[1]资金台帐!U1050&amp;""</f>
      </c>
      <c r="W1050">
        <f>[1]资金台帐!W1050&amp;""</f>
      </c>
      <c r="X1050">
        <f>[1]资金台帐!X1050&amp;""</f>
      </c>
      <c r="AB1050">
        <f>[1]资金台帐!AB1050</f>
        <v>0</v>
      </c>
      <c r="AC1050">
        <f>[1]资金台帐!AC1050</f>
        <v>0</v>
      </c>
      <c r="AD1050">
        <f>[1]资金台帐!AD1050</f>
        <v>0</v>
      </c>
      <c r="AJ1050">
        <f>[1]资金台帐!AJ1050</f>
        <v>0</v>
      </c>
      <c r="AK1050">
        <f>[1]资金台帐!AK1050</f>
        <v>0</v>
      </c>
      <c r="BA1050" s="22">
        <f t="shared" si="0"/>
      </c>
    </row>
    <row r="1051">
      <c r="B1051">
        <f>[1]资金台帐!B1051&amp;""</f>
      </c>
      <c r="H1051">
        <f>[1]资金台帐!H1051&amp;""</f>
      </c>
      <c r="J1051">
        <f>[1]资金台帐!J1051&amp;""</f>
      </c>
      <c r="N1051">
        <f>[1]资金台帐!N1051</f>
      </c>
      <c r="O1051">
        <f>[1]资金台帐!O1051&amp;""</f>
      </c>
      <c r="P1051">
        <f>[1]资金台帐!P1051&amp;""</f>
      </c>
      <c r="Q1051">
        <f>[1]资金台帐!Q1051&amp;""</f>
      </c>
      <c r="T1051">
        <f>[1]资金台帐!T1051&amp;""</f>
      </c>
      <c r="U1051">
        <f>[1]资金台帐!U1051&amp;""</f>
      </c>
      <c r="W1051">
        <f>[1]资金台帐!W1051&amp;""</f>
      </c>
      <c r="X1051">
        <f>[1]资金台帐!X1051&amp;""</f>
      </c>
      <c r="AB1051">
        <f>[1]资金台帐!AB1051</f>
        <v>0</v>
      </c>
      <c r="AC1051">
        <f>[1]资金台帐!AC1051</f>
        <v>0</v>
      </c>
      <c r="AD1051">
        <f>[1]资金台帐!AD1051</f>
        <v>0</v>
      </c>
      <c r="AJ1051">
        <f>[1]资金台帐!AJ1051</f>
        <v>0</v>
      </c>
      <c r="AK1051">
        <f>[1]资金台帐!AK1051</f>
        <v>0</v>
      </c>
      <c r="BA1051" s="22">
        <f t="shared" si="0"/>
      </c>
    </row>
    <row r="1052">
      <c r="B1052">
        <f>[1]资金台帐!B1052&amp;""</f>
      </c>
      <c r="H1052">
        <f>[1]资金台帐!H1052&amp;""</f>
      </c>
      <c r="J1052">
        <f>[1]资金台帐!J1052&amp;""</f>
      </c>
      <c r="N1052">
        <f>[1]资金台帐!N1052</f>
      </c>
      <c r="O1052">
        <f>[1]资金台帐!O1052&amp;""</f>
      </c>
      <c r="P1052">
        <f>[1]资金台帐!P1052&amp;""</f>
      </c>
      <c r="Q1052">
        <f>[1]资金台帐!Q1052&amp;""</f>
      </c>
      <c r="T1052">
        <f>[1]资金台帐!T1052&amp;""</f>
      </c>
      <c r="U1052">
        <f>[1]资金台帐!U1052&amp;""</f>
      </c>
      <c r="W1052">
        <f>[1]资金台帐!W1052&amp;""</f>
      </c>
      <c r="X1052">
        <f>[1]资金台帐!X1052&amp;""</f>
      </c>
      <c r="AB1052">
        <f>[1]资金台帐!AB1052</f>
        <v>0</v>
      </c>
      <c r="AC1052">
        <f>[1]资金台帐!AC1052</f>
        <v>0</v>
      </c>
      <c r="AD1052">
        <f>[1]资金台帐!AD1052</f>
        <v>0</v>
      </c>
      <c r="AJ1052">
        <f>[1]资金台帐!AJ1052</f>
        <v>0</v>
      </c>
      <c r="AK1052">
        <f>[1]资金台帐!AK1052</f>
        <v>0</v>
      </c>
      <c r="BA1052" s="22">
        <f t="shared" si="0"/>
      </c>
    </row>
    <row r="1053">
      <c r="B1053">
        <f>[1]资金台帐!B1053&amp;""</f>
      </c>
      <c r="H1053">
        <f>[1]资金台帐!H1053&amp;""</f>
      </c>
      <c r="J1053">
        <f>[1]资金台帐!J1053&amp;""</f>
      </c>
      <c r="N1053">
        <f>[1]资金台帐!N1053</f>
      </c>
      <c r="O1053">
        <f>[1]资金台帐!O1053&amp;""</f>
      </c>
      <c r="P1053">
        <f>[1]资金台帐!P1053&amp;""</f>
      </c>
      <c r="Q1053">
        <f>[1]资金台帐!Q1053&amp;""</f>
      </c>
      <c r="T1053">
        <f>[1]资金台帐!T1053&amp;""</f>
      </c>
      <c r="U1053">
        <f>[1]资金台帐!U1053&amp;""</f>
      </c>
      <c r="W1053">
        <f>[1]资金台帐!W1053&amp;""</f>
      </c>
      <c r="X1053">
        <f>[1]资金台帐!X1053&amp;""</f>
      </c>
      <c r="AB1053">
        <f>[1]资金台帐!AB1053</f>
        <v>0</v>
      </c>
      <c r="AC1053">
        <f>[1]资金台帐!AC1053</f>
        <v>0</v>
      </c>
      <c r="AD1053">
        <f>[1]资金台帐!AD1053</f>
        <v>0</v>
      </c>
      <c r="AJ1053">
        <f>[1]资金台帐!AJ1053</f>
        <v>0</v>
      </c>
      <c r="AK1053">
        <f>[1]资金台帐!AK1053</f>
        <v>0</v>
      </c>
      <c r="BA1053" s="22">
        <f t="shared" si="0"/>
      </c>
    </row>
    <row r="1054">
      <c r="B1054">
        <f>[1]资金台帐!B1054&amp;""</f>
      </c>
      <c r="H1054">
        <f>[1]资金台帐!H1054&amp;""</f>
      </c>
      <c r="J1054">
        <f>[1]资金台帐!J1054&amp;""</f>
      </c>
      <c r="N1054">
        <f>[1]资金台帐!N1054</f>
      </c>
      <c r="O1054">
        <f>[1]资金台帐!O1054&amp;""</f>
      </c>
      <c r="P1054">
        <f>[1]资金台帐!P1054&amp;""</f>
      </c>
      <c r="Q1054">
        <f>[1]资金台帐!Q1054&amp;""</f>
      </c>
      <c r="T1054">
        <f>[1]资金台帐!T1054&amp;""</f>
      </c>
      <c r="U1054">
        <f>[1]资金台帐!U1054&amp;""</f>
      </c>
      <c r="W1054">
        <f>[1]资金台帐!W1054&amp;""</f>
      </c>
      <c r="X1054">
        <f>[1]资金台帐!X1054&amp;""</f>
      </c>
      <c r="AB1054">
        <f>[1]资金台帐!AB1054</f>
        <v>0</v>
      </c>
      <c r="AC1054">
        <f>[1]资金台帐!AC1054</f>
        <v>0</v>
      </c>
      <c r="AD1054">
        <f>[1]资金台帐!AD1054</f>
        <v>0</v>
      </c>
      <c r="AJ1054">
        <f>[1]资金台帐!AJ1054</f>
        <v>0</v>
      </c>
      <c r="AK1054">
        <f>[1]资金台帐!AK1054</f>
        <v>0</v>
      </c>
      <c r="BA1054" s="22">
        <f t="shared" si="0"/>
      </c>
    </row>
    <row r="1055">
      <c r="B1055">
        <f>[1]资金台帐!B1055&amp;""</f>
      </c>
      <c r="H1055">
        <f>[1]资金台帐!H1055&amp;""</f>
      </c>
      <c r="J1055">
        <f>[1]资金台帐!J1055&amp;""</f>
      </c>
      <c r="N1055">
        <f>[1]资金台帐!N1055</f>
      </c>
      <c r="O1055">
        <f>[1]资金台帐!O1055&amp;""</f>
      </c>
      <c r="P1055">
        <f>[1]资金台帐!P1055&amp;""</f>
      </c>
      <c r="Q1055">
        <f>[1]资金台帐!Q1055&amp;""</f>
      </c>
      <c r="T1055">
        <f>[1]资金台帐!T1055&amp;""</f>
      </c>
      <c r="U1055">
        <f>[1]资金台帐!U1055&amp;""</f>
      </c>
      <c r="W1055">
        <f>[1]资金台帐!W1055&amp;""</f>
      </c>
      <c r="X1055">
        <f>[1]资金台帐!X1055&amp;""</f>
      </c>
      <c r="AB1055">
        <f>[1]资金台帐!AB1055</f>
        <v>0</v>
      </c>
      <c r="AC1055">
        <f>[1]资金台帐!AC1055</f>
        <v>0</v>
      </c>
      <c r="AD1055">
        <f>[1]资金台帐!AD1055</f>
        <v>0</v>
      </c>
      <c r="AJ1055">
        <f>[1]资金台帐!AJ1055</f>
        <v>0</v>
      </c>
      <c r="AK1055">
        <f>[1]资金台帐!AK1055</f>
        <v>0</v>
      </c>
      <c r="BA1055" s="22">
        <f t="shared" si="0"/>
      </c>
    </row>
    <row r="1056">
      <c r="B1056">
        <f>[1]资金台帐!B1056&amp;""</f>
      </c>
      <c r="H1056">
        <f>[1]资金台帐!H1056&amp;""</f>
      </c>
      <c r="J1056">
        <f>[1]资金台帐!J1056&amp;""</f>
      </c>
      <c r="N1056">
        <f>[1]资金台帐!N1056</f>
      </c>
      <c r="O1056">
        <f>[1]资金台帐!O1056&amp;""</f>
      </c>
      <c r="P1056">
        <f>[1]资金台帐!P1056&amp;""</f>
      </c>
      <c r="Q1056">
        <f>[1]资金台帐!Q1056&amp;""</f>
      </c>
      <c r="T1056">
        <f>[1]资金台帐!T1056&amp;""</f>
      </c>
      <c r="U1056">
        <f>[1]资金台帐!U1056&amp;""</f>
      </c>
      <c r="W1056">
        <f>[1]资金台帐!W1056&amp;""</f>
      </c>
      <c r="X1056">
        <f>[1]资金台帐!X1056&amp;""</f>
      </c>
      <c r="AB1056">
        <f>[1]资金台帐!AB1056</f>
        <v>0</v>
      </c>
      <c r="AC1056">
        <f>[1]资金台帐!AC1056</f>
        <v>0</v>
      </c>
      <c r="AD1056">
        <f>[1]资金台帐!AD1056</f>
        <v>0</v>
      </c>
      <c r="AJ1056">
        <f>[1]资金台帐!AJ1056</f>
        <v>0</v>
      </c>
      <c r="AK1056">
        <f>[1]资金台帐!AK1056</f>
        <v>0</v>
      </c>
      <c r="BA1056" s="22">
        <f t="shared" si="0"/>
      </c>
    </row>
    <row r="1057">
      <c r="B1057">
        <f>[1]资金台帐!B1057&amp;""</f>
      </c>
      <c r="H1057">
        <f>[1]资金台帐!H1057&amp;""</f>
      </c>
      <c r="J1057">
        <f>[1]资金台帐!J1057&amp;""</f>
      </c>
      <c r="N1057">
        <f>[1]资金台帐!N1057</f>
      </c>
      <c r="O1057">
        <f>[1]资金台帐!O1057&amp;""</f>
      </c>
      <c r="P1057">
        <f>[1]资金台帐!P1057&amp;""</f>
      </c>
      <c r="Q1057">
        <f>[1]资金台帐!Q1057&amp;""</f>
      </c>
      <c r="T1057">
        <f>[1]资金台帐!T1057&amp;""</f>
      </c>
      <c r="U1057">
        <f>[1]资金台帐!U1057&amp;""</f>
      </c>
      <c r="W1057">
        <f>[1]资金台帐!W1057&amp;""</f>
      </c>
      <c r="X1057">
        <f>[1]资金台帐!X1057&amp;""</f>
      </c>
      <c r="AB1057">
        <f>[1]资金台帐!AB1057</f>
        <v>0</v>
      </c>
      <c r="AC1057">
        <f>[1]资金台帐!AC1057</f>
        <v>0</v>
      </c>
      <c r="AD1057">
        <f>[1]资金台帐!AD1057</f>
        <v>0</v>
      </c>
      <c r="AJ1057">
        <f>[1]资金台帐!AJ1057</f>
        <v>0</v>
      </c>
      <c r="AK1057">
        <f>[1]资金台帐!AK1057</f>
        <v>0</v>
      </c>
      <c r="BA1057" s="22">
        <f t="shared" si="0"/>
      </c>
    </row>
    <row r="1058">
      <c r="B1058">
        <f>[1]资金台帐!B1058&amp;""</f>
      </c>
      <c r="H1058">
        <f>[1]资金台帐!H1058&amp;""</f>
      </c>
      <c r="J1058">
        <f>[1]资金台帐!J1058&amp;""</f>
      </c>
      <c r="N1058">
        <f>[1]资金台帐!N1058</f>
      </c>
      <c r="O1058">
        <f>[1]资金台帐!O1058&amp;""</f>
      </c>
      <c r="P1058">
        <f>[1]资金台帐!P1058&amp;""</f>
      </c>
      <c r="Q1058">
        <f>[1]资金台帐!Q1058&amp;""</f>
      </c>
      <c r="T1058">
        <f>[1]资金台帐!T1058&amp;""</f>
      </c>
      <c r="U1058">
        <f>[1]资金台帐!U1058&amp;""</f>
      </c>
      <c r="W1058">
        <f>[1]资金台帐!W1058&amp;""</f>
      </c>
      <c r="X1058">
        <f>[1]资金台帐!X1058&amp;""</f>
      </c>
      <c r="AB1058">
        <f>[1]资金台帐!AB1058</f>
        <v>0</v>
      </c>
      <c r="AC1058">
        <f>[1]资金台帐!AC1058</f>
        <v>0</v>
      </c>
      <c r="AD1058">
        <f>[1]资金台帐!AD1058</f>
        <v>0</v>
      </c>
      <c r="AJ1058">
        <f>[1]资金台帐!AJ1058</f>
        <v>0</v>
      </c>
      <c r="AK1058">
        <f>[1]资金台帐!AK1058</f>
        <v>0</v>
      </c>
      <c r="BA1058" s="22">
        <f t="shared" si="0"/>
      </c>
    </row>
    <row r="1059">
      <c r="B1059">
        <f>[1]资金台帐!B1059&amp;""</f>
      </c>
      <c r="H1059">
        <f>[1]资金台帐!H1059&amp;""</f>
      </c>
      <c r="J1059">
        <f>[1]资金台帐!J1059&amp;""</f>
      </c>
      <c r="N1059">
        <f>[1]资金台帐!N1059</f>
      </c>
      <c r="O1059">
        <f>[1]资金台帐!O1059&amp;""</f>
      </c>
      <c r="P1059">
        <f>[1]资金台帐!P1059&amp;""</f>
      </c>
      <c r="Q1059">
        <f>[1]资金台帐!Q1059&amp;""</f>
      </c>
      <c r="T1059">
        <f>[1]资金台帐!T1059&amp;""</f>
      </c>
      <c r="U1059">
        <f>[1]资金台帐!U1059&amp;""</f>
      </c>
      <c r="W1059">
        <f>[1]资金台帐!W1059&amp;""</f>
      </c>
      <c r="X1059">
        <f>[1]资金台帐!X1059&amp;""</f>
      </c>
      <c r="AB1059">
        <f>[1]资金台帐!AB1059</f>
        <v>0</v>
      </c>
      <c r="AC1059">
        <f>[1]资金台帐!AC1059</f>
        <v>0</v>
      </c>
      <c r="AD1059">
        <f>[1]资金台帐!AD1059</f>
        <v>0</v>
      </c>
      <c r="AJ1059">
        <f>[1]资金台帐!AJ1059</f>
        <v>0</v>
      </c>
      <c r="AK1059">
        <f>[1]资金台帐!AK1059</f>
        <v>0</v>
      </c>
      <c r="BA1059" s="22">
        <f t="shared" si="0"/>
      </c>
    </row>
    <row r="1060">
      <c r="B1060">
        <f>[1]资金台帐!B1060&amp;""</f>
      </c>
      <c r="H1060">
        <f>[1]资金台帐!H1060&amp;""</f>
      </c>
      <c r="J1060">
        <f>[1]资金台帐!J1060&amp;""</f>
      </c>
      <c r="N1060">
        <f>[1]资金台帐!N1060</f>
      </c>
      <c r="O1060">
        <f>[1]资金台帐!O1060&amp;""</f>
      </c>
      <c r="P1060">
        <f>[1]资金台帐!P1060&amp;""</f>
      </c>
      <c r="Q1060">
        <f>[1]资金台帐!Q1060&amp;""</f>
      </c>
      <c r="T1060">
        <f>[1]资金台帐!T1060&amp;""</f>
      </c>
      <c r="U1060">
        <f>[1]资金台帐!U1060&amp;""</f>
      </c>
      <c r="W1060">
        <f>[1]资金台帐!W1060&amp;""</f>
      </c>
      <c r="X1060">
        <f>[1]资金台帐!X1060&amp;""</f>
      </c>
      <c r="AB1060">
        <f>[1]资金台帐!AB1060</f>
        <v>0</v>
      </c>
      <c r="AC1060">
        <f>[1]资金台帐!AC1060</f>
        <v>0</v>
      </c>
      <c r="AD1060">
        <f>[1]资金台帐!AD1060</f>
        <v>0</v>
      </c>
      <c r="AJ1060">
        <f>[1]资金台帐!AJ1060</f>
        <v>0</v>
      </c>
      <c r="AK1060">
        <f>[1]资金台帐!AK1060</f>
        <v>0</v>
      </c>
      <c r="BA1060" s="22">
        <f t="shared" si="0"/>
      </c>
    </row>
    <row r="1061">
      <c r="B1061">
        <f>[1]资金台帐!B1061&amp;""</f>
      </c>
      <c r="H1061">
        <f>[1]资金台帐!H1061&amp;""</f>
      </c>
      <c r="J1061">
        <f>[1]资金台帐!J1061&amp;""</f>
      </c>
      <c r="N1061">
        <f>[1]资金台帐!N1061</f>
      </c>
      <c r="O1061">
        <f>[1]资金台帐!O1061&amp;""</f>
      </c>
      <c r="P1061">
        <f>[1]资金台帐!P1061&amp;""</f>
      </c>
      <c r="Q1061">
        <f>[1]资金台帐!Q1061&amp;""</f>
      </c>
      <c r="T1061">
        <f>[1]资金台帐!T1061&amp;""</f>
      </c>
      <c r="U1061">
        <f>[1]资金台帐!U1061&amp;""</f>
      </c>
      <c r="W1061">
        <f>[1]资金台帐!W1061&amp;""</f>
      </c>
      <c r="X1061">
        <f>[1]资金台帐!X1061&amp;""</f>
      </c>
      <c r="AB1061">
        <f>[1]资金台帐!AB1061</f>
        <v>0</v>
      </c>
      <c r="AC1061">
        <f>[1]资金台帐!AC1061</f>
        <v>0</v>
      </c>
      <c r="AD1061">
        <f>[1]资金台帐!AD1061</f>
        <v>0</v>
      </c>
      <c r="AJ1061">
        <f>[1]资金台帐!AJ1061</f>
        <v>0</v>
      </c>
      <c r="AK1061">
        <f>[1]资金台帐!AK1061</f>
        <v>0</v>
      </c>
      <c r="BA1061" s="22">
        <f t="shared" si="0"/>
      </c>
    </row>
    <row r="1062">
      <c r="B1062">
        <f>[1]资金台帐!B1062&amp;""</f>
      </c>
      <c r="H1062">
        <f>[1]资金台帐!H1062&amp;""</f>
      </c>
      <c r="J1062">
        <f>[1]资金台帐!J1062&amp;""</f>
      </c>
      <c r="N1062">
        <f>[1]资金台帐!N1062</f>
      </c>
      <c r="O1062">
        <f>[1]资金台帐!O1062&amp;""</f>
      </c>
      <c r="P1062">
        <f>[1]资金台帐!P1062&amp;""</f>
      </c>
      <c r="Q1062">
        <f>[1]资金台帐!Q1062&amp;""</f>
      </c>
      <c r="T1062">
        <f>[1]资金台帐!T1062&amp;""</f>
      </c>
      <c r="U1062">
        <f>[1]资金台帐!U1062&amp;""</f>
      </c>
      <c r="W1062">
        <f>[1]资金台帐!W1062&amp;""</f>
      </c>
      <c r="X1062">
        <f>[1]资金台帐!X1062&amp;""</f>
      </c>
      <c r="AB1062">
        <f>[1]资金台帐!AB1062</f>
        <v>0</v>
      </c>
      <c r="AC1062">
        <f>[1]资金台帐!AC1062</f>
        <v>0</v>
      </c>
      <c r="AD1062">
        <f>[1]资金台帐!AD1062</f>
        <v>0</v>
      </c>
      <c r="AJ1062">
        <f>[1]资金台帐!AJ1062</f>
        <v>0</v>
      </c>
      <c r="AK1062">
        <f>[1]资金台帐!AK1062</f>
        <v>0</v>
      </c>
      <c r="BA1062" s="22">
        <f t="shared" si="0"/>
      </c>
    </row>
    <row r="1063">
      <c r="B1063">
        <f>[1]资金台帐!B1063&amp;""</f>
      </c>
      <c r="H1063">
        <f>[1]资金台帐!H1063&amp;""</f>
      </c>
      <c r="J1063">
        <f>[1]资金台帐!J1063&amp;""</f>
      </c>
      <c r="N1063">
        <f>[1]资金台帐!N1063</f>
      </c>
      <c r="O1063">
        <f>[1]资金台帐!O1063&amp;""</f>
      </c>
      <c r="P1063">
        <f>[1]资金台帐!P1063&amp;""</f>
      </c>
      <c r="Q1063">
        <f>[1]资金台帐!Q1063&amp;""</f>
      </c>
      <c r="T1063">
        <f>[1]资金台帐!T1063&amp;""</f>
      </c>
      <c r="U1063">
        <f>[1]资金台帐!U1063&amp;""</f>
      </c>
      <c r="W1063">
        <f>[1]资金台帐!W1063&amp;""</f>
      </c>
      <c r="X1063">
        <f>[1]资金台帐!X1063&amp;""</f>
      </c>
      <c r="AB1063">
        <f>[1]资金台帐!AB1063</f>
        <v>0</v>
      </c>
      <c r="AC1063">
        <f>[1]资金台帐!AC1063</f>
        <v>0</v>
      </c>
      <c r="AD1063">
        <f>[1]资金台帐!AD1063</f>
        <v>0</v>
      </c>
      <c r="AJ1063">
        <f>[1]资金台帐!AJ1063</f>
        <v>0</v>
      </c>
      <c r="AK1063">
        <f>[1]资金台帐!AK1063</f>
        <v>0</v>
      </c>
      <c r="BA1063" s="22">
        <f t="shared" si="0"/>
      </c>
    </row>
    <row r="1064">
      <c r="B1064">
        <f>[1]资金台帐!B1064&amp;""</f>
      </c>
      <c r="H1064">
        <f>[1]资金台帐!H1064&amp;""</f>
      </c>
      <c r="J1064">
        <f>[1]资金台帐!J1064&amp;""</f>
      </c>
      <c r="N1064">
        <f>[1]资金台帐!N1064</f>
      </c>
      <c r="O1064">
        <f>[1]资金台帐!O1064&amp;""</f>
      </c>
      <c r="P1064">
        <f>[1]资金台帐!P1064&amp;""</f>
      </c>
      <c r="Q1064">
        <f>[1]资金台帐!Q1064&amp;""</f>
      </c>
      <c r="T1064">
        <f>[1]资金台帐!T1064&amp;""</f>
      </c>
      <c r="U1064">
        <f>[1]资金台帐!U1064&amp;""</f>
      </c>
      <c r="W1064">
        <f>[1]资金台帐!W1064&amp;""</f>
      </c>
      <c r="X1064">
        <f>[1]资金台帐!X1064&amp;""</f>
      </c>
      <c r="AB1064">
        <f>[1]资金台帐!AB1064</f>
        <v>0</v>
      </c>
      <c r="AC1064">
        <f>[1]资金台帐!AC1064</f>
        <v>0</v>
      </c>
      <c r="AD1064">
        <f>[1]资金台帐!AD1064</f>
        <v>0</v>
      </c>
      <c r="AJ1064">
        <f>[1]资金台帐!AJ1064</f>
        <v>0</v>
      </c>
      <c r="AK1064">
        <f>[1]资金台帐!AK1064</f>
        <v>0</v>
      </c>
      <c r="BA1064" s="22">
        <f t="shared" si="0"/>
      </c>
    </row>
    <row r="1065">
      <c r="B1065">
        <f>[1]资金台帐!B1065&amp;""</f>
      </c>
      <c r="H1065">
        <f>[1]资金台帐!H1065&amp;""</f>
      </c>
      <c r="J1065">
        <f>[1]资金台帐!J1065&amp;""</f>
      </c>
      <c r="N1065">
        <f>[1]资金台帐!N1065</f>
      </c>
      <c r="O1065">
        <f>[1]资金台帐!O1065&amp;""</f>
      </c>
      <c r="P1065">
        <f>[1]资金台帐!P1065&amp;""</f>
      </c>
      <c r="Q1065">
        <f>[1]资金台帐!Q1065&amp;""</f>
      </c>
      <c r="T1065">
        <f>[1]资金台帐!T1065&amp;""</f>
      </c>
      <c r="U1065">
        <f>[1]资金台帐!U1065&amp;""</f>
      </c>
      <c r="W1065">
        <f>[1]资金台帐!W1065&amp;""</f>
      </c>
      <c r="X1065">
        <f>[1]资金台帐!X1065&amp;""</f>
      </c>
      <c r="AB1065">
        <f>[1]资金台帐!AB1065</f>
        <v>0</v>
      </c>
      <c r="AC1065">
        <f>[1]资金台帐!AC1065</f>
        <v>0</v>
      </c>
      <c r="AD1065">
        <f>[1]资金台帐!AD1065</f>
        <v>0</v>
      </c>
      <c r="AJ1065">
        <f>[1]资金台帐!AJ1065</f>
        <v>0</v>
      </c>
      <c r="AK1065">
        <f>[1]资金台帐!AK1065</f>
        <v>0</v>
      </c>
      <c r="BA1065" s="22">
        <f t="shared" si="0"/>
      </c>
    </row>
    <row r="1066">
      <c r="B1066">
        <f>[1]资金台帐!B1066&amp;""</f>
      </c>
      <c r="H1066">
        <f>[1]资金台帐!H1066&amp;""</f>
      </c>
      <c r="J1066">
        <f>[1]资金台帐!J1066&amp;""</f>
      </c>
      <c r="N1066">
        <f>[1]资金台帐!N1066</f>
      </c>
      <c r="O1066">
        <f>[1]资金台帐!O1066&amp;""</f>
      </c>
      <c r="P1066">
        <f>[1]资金台帐!P1066&amp;""</f>
      </c>
      <c r="Q1066">
        <f>[1]资金台帐!Q1066&amp;""</f>
      </c>
      <c r="T1066">
        <f>[1]资金台帐!T1066&amp;""</f>
      </c>
      <c r="U1066">
        <f>[1]资金台帐!U1066&amp;""</f>
      </c>
      <c r="W1066">
        <f>[1]资金台帐!W1066&amp;""</f>
      </c>
      <c r="X1066">
        <f>[1]资金台帐!X1066&amp;""</f>
      </c>
      <c r="AB1066">
        <f>[1]资金台帐!AB1066</f>
        <v>0</v>
      </c>
      <c r="AC1066">
        <f>[1]资金台帐!AC1066</f>
        <v>0</v>
      </c>
      <c r="AD1066">
        <f>[1]资金台帐!AD1066</f>
        <v>0</v>
      </c>
      <c r="AJ1066">
        <f>[1]资金台帐!AJ1066</f>
        <v>0</v>
      </c>
      <c r="AK1066">
        <f>[1]资金台帐!AK1066</f>
        <v>0</v>
      </c>
      <c r="BA1066" s="22">
        <f t="shared" si="0"/>
      </c>
    </row>
    <row r="1067">
      <c r="B1067">
        <f>[1]资金台帐!B1067&amp;""</f>
      </c>
      <c r="H1067">
        <f>[1]资金台帐!H1067&amp;""</f>
      </c>
      <c r="J1067">
        <f>[1]资金台帐!J1067&amp;""</f>
      </c>
      <c r="N1067">
        <f>[1]资金台帐!N1067</f>
      </c>
      <c r="O1067">
        <f>[1]资金台帐!O1067&amp;""</f>
      </c>
      <c r="P1067">
        <f>[1]资金台帐!P1067&amp;""</f>
      </c>
      <c r="Q1067">
        <f>[1]资金台帐!Q1067&amp;""</f>
      </c>
      <c r="T1067">
        <f>[1]资金台帐!T1067&amp;""</f>
      </c>
      <c r="U1067">
        <f>[1]资金台帐!U1067&amp;""</f>
      </c>
      <c r="W1067">
        <f>[1]资金台帐!W1067&amp;""</f>
      </c>
      <c r="X1067">
        <f>[1]资金台帐!X1067&amp;""</f>
      </c>
      <c r="AB1067">
        <f>[1]资金台帐!AB1067</f>
        <v>0</v>
      </c>
      <c r="AC1067">
        <f>[1]资金台帐!AC1067</f>
        <v>0</v>
      </c>
      <c r="AD1067">
        <f>[1]资金台帐!AD1067</f>
        <v>0</v>
      </c>
      <c r="AJ1067">
        <f>[1]资金台帐!AJ1067</f>
        <v>0</v>
      </c>
      <c r="AK1067">
        <f>[1]资金台帐!AK1067</f>
        <v>0</v>
      </c>
      <c r="BA1067" s="22">
        <f t="shared" si="0"/>
      </c>
    </row>
    <row r="1068">
      <c r="B1068">
        <f>[1]资金台帐!B1068&amp;""</f>
      </c>
      <c r="H1068">
        <f>[1]资金台帐!H1068&amp;""</f>
      </c>
      <c r="J1068">
        <f>[1]资金台帐!J1068&amp;""</f>
      </c>
      <c r="N1068">
        <f>[1]资金台帐!N1068</f>
      </c>
      <c r="O1068">
        <f>[1]资金台帐!O1068&amp;""</f>
      </c>
      <c r="P1068">
        <f>[1]资金台帐!P1068&amp;""</f>
      </c>
      <c r="Q1068">
        <f>[1]资金台帐!Q1068&amp;""</f>
      </c>
      <c r="T1068">
        <f>[1]资金台帐!T1068&amp;""</f>
      </c>
      <c r="U1068">
        <f>[1]资金台帐!U1068&amp;""</f>
      </c>
      <c r="W1068">
        <f>[1]资金台帐!W1068&amp;""</f>
      </c>
      <c r="X1068">
        <f>[1]资金台帐!X1068&amp;""</f>
      </c>
      <c r="AB1068">
        <f>[1]资金台帐!AB1068</f>
        <v>0</v>
      </c>
      <c r="AC1068">
        <f>[1]资金台帐!AC1068</f>
        <v>0</v>
      </c>
      <c r="AD1068">
        <f>[1]资金台帐!AD1068</f>
        <v>0</v>
      </c>
      <c r="AJ1068">
        <f>[1]资金台帐!AJ1068</f>
        <v>0</v>
      </c>
      <c r="AK1068">
        <f>[1]资金台帐!AK1068</f>
        <v>0</v>
      </c>
      <c r="BA1068" s="22">
        <f t="shared" si="0"/>
      </c>
    </row>
    <row r="1069">
      <c r="B1069">
        <f>[1]资金台帐!B1069&amp;""</f>
      </c>
      <c r="H1069">
        <f>[1]资金台帐!H1069&amp;""</f>
      </c>
      <c r="J1069">
        <f>[1]资金台帐!J1069&amp;""</f>
      </c>
      <c r="N1069">
        <f>[1]资金台帐!N1069</f>
      </c>
      <c r="O1069">
        <f>[1]资金台帐!O1069&amp;""</f>
      </c>
      <c r="P1069">
        <f>[1]资金台帐!P1069&amp;""</f>
      </c>
      <c r="Q1069">
        <f>[1]资金台帐!Q1069&amp;""</f>
      </c>
      <c r="T1069">
        <f>[1]资金台帐!T1069&amp;""</f>
      </c>
      <c r="U1069">
        <f>[1]资金台帐!U1069&amp;""</f>
      </c>
      <c r="W1069">
        <f>[1]资金台帐!W1069&amp;""</f>
      </c>
      <c r="X1069">
        <f>[1]资金台帐!X1069&amp;""</f>
      </c>
      <c r="AB1069">
        <f>[1]资金台帐!AB1069</f>
        <v>0</v>
      </c>
      <c r="AC1069">
        <f>[1]资金台帐!AC1069</f>
        <v>0</v>
      </c>
      <c r="AD1069">
        <f>[1]资金台帐!AD1069</f>
        <v>0</v>
      </c>
      <c r="AJ1069">
        <f>[1]资金台帐!AJ1069</f>
        <v>0</v>
      </c>
      <c r="AK1069">
        <f>[1]资金台帐!AK1069</f>
        <v>0</v>
      </c>
      <c r="BA1069" s="22">
        <f t="shared" si="0"/>
      </c>
    </row>
    <row r="1070">
      <c r="B1070">
        <f>[1]资金台帐!B1070&amp;""</f>
      </c>
      <c r="H1070">
        <f>[1]资金台帐!H1070&amp;""</f>
      </c>
      <c r="J1070">
        <f>[1]资金台帐!J1070&amp;""</f>
      </c>
      <c r="N1070">
        <f>[1]资金台帐!N1070</f>
      </c>
      <c r="O1070">
        <f>[1]资金台帐!O1070&amp;""</f>
      </c>
      <c r="P1070">
        <f>[1]资金台帐!P1070&amp;""</f>
      </c>
      <c r="Q1070">
        <f>[1]资金台帐!Q1070&amp;""</f>
      </c>
      <c r="T1070">
        <f>[1]资金台帐!T1070&amp;""</f>
      </c>
      <c r="U1070">
        <f>[1]资金台帐!U1070&amp;""</f>
      </c>
      <c r="W1070">
        <f>[1]资金台帐!W1070&amp;""</f>
      </c>
      <c r="X1070">
        <f>[1]资金台帐!X1070&amp;""</f>
      </c>
      <c r="AB1070">
        <f>[1]资金台帐!AB1070</f>
        <v>0</v>
      </c>
      <c r="AC1070">
        <f>[1]资金台帐!AC1070</f>
        <v>0</v>
      </c>
      <c r="AD1070">
        <f>[1]资金台帐!AD1070</f>
        <v>0</v>
      </c>
      <c r="AJ1070">
        <f>[1]资金台帐!AJ1070</f>
        <v>0</v>
      </c>
      <c r="AK1070">
        <f>[1]资金台帐!AK1070</f>
        <v>0</v>
      </c>
      <c r="BA1070" s="22">
        <f t="shared" si="0"/>
      </c>
    </row>
    <row r="1071">
      <c r="B1071">
        <f>[1]资金台帐!B1071&amp;""</f>
      </c>
      <c r="H1071">
        <f>[1]资金台帐!H1071&amp;""</f>
      </c>
      <c r="J1071">
        <f>[1]资金台帐!J1071&amp;""</f>
      </c>
      <c r="N1071">
        <f>[1]资金台帐!N1071</f>
      </c>
      <c r="O1071">
        <f>[1]资金台帐!O1071&amp;""</f>
      </c>
      <c r="P1071">
        <f>[1]资金台帐!P1071&amp;""</f>
      </c>
      <c r="Q1071">
        <f>[1]资金台帐!Q1071&amp;""</f>
      </c>
      <c r="T1071">
        <f>[1]资金台帐!T1071&amp;""</f>
      </c>
      <c r="U1071">
        <f>[1]资金台帐!U1071&amp;""</f>
      </c>
      <c r="W1071">
        <f>[1]资金台帐!W1071&amp;""</f>
      </c>
      <c r="X1071">
        <f>[1]资金台帐!X1071&amp;""</f>
      </c>
      <c r="AB1071">
        <f>[1]资金台帐!AB1071</f>
        <v>0</v>
      </c>
      <c r="AC1071">
        <f>[1]资金台帐!AC1071</f>
        <v>0</v>
      </c>
      <c r="AD1071">
        <f>[1]资金台帐!AD1071</f>
        <v>0</v>
      </c>
      <c r="AJ1071">
        <f>[1]资金台帐!AJ1071</f>
        <v>0</v>
      </c>
      <c r="AK1071">
        <f>[1]资金台帐!AK1071</f>
        <v>0</v>
      </c>
      <c r="BA1071" s="22">
        <f t="shared" si="0"/>
      </c>
    </row>
    <row r="1072">
      <c r="B1072">
        <f>[1]资金台帐!B1072&amp;""</f>
      </c>
      <c r="H1072">
        <f>[1]资金台帐!H1072&amp;""</f>
      </c>
      <c r="J1072">
        <f>[1]资金台帐!J1072&amp;""</f>
      </c>
      <c r="N1072">
        <f>[1]资金台帐!N1072</f>
      </c>
      <c r="O1072">
        <f>[1]资金台帐!O1072&amp;""</f>
      </c>
      <c r="P1072">
        <f>[1]资金台帐!P1072&amp;""</f>
      </c>
      <c r="Q1072">
        <f>[1]资金台帐!Q1072&amp;""</f>
      </c>
      <c r="T1072">
        <f>[1]资金台帐!T1072&amp;""</f>
      </c>
      <c r="U1072">
        <f>[1]资金台帐!U1072&amp;""</f>
      </c>
      <c r="W1072">
        <f>[1]资金台帐!W1072&amp;""</f>
      </c>
      <c r="X1072">
        <f>[1]资金台帐!X1072&amp;""</f>
      </c>
      <c r="AB1072">
        <f>[1]资金台帐!AB1072</f>
        <v>0</v>
      </c>
      <c r="AC1072">
        <f>[1]资金台帐!AC1072</f>
        <v>0</v>
      </c>
      <c r="AD1072">
        <f>[1]资金台帐!AD1072</f>
        <v>0</v>
      </c>
      <c r="AJ1072">
        <f>[1]资金台帐!AJ1072</f>
        <v>0</v>
      </c>
      <c r="AK1072">
        <f>[1]资金台帐!AK1072</f>
        <v>0</v>
      </c>
      <c r="BA1072" s="22">
        <f t="shared" si="0"/>
      </c>
    </row>
    <row r="1073">
      <c r="B1073">
        <f>[1]资金台帐!B1073&amp;""</f>
      </c>
      <c r="H1073">
        <f>[1]资金台帐!H1073&amp;""</f>
      </c>
      <c r="J1073">
        <f>[1]资金台帐!J1073&amp;""</f>
      </c>
      <c r="N1073">
        <f>[1]资金台帐!N1073</f>
      </c>
      <c r="O1073">
        <f>[1]资金台帐!O1073&amp;""</f>
      </c>
      <c r="P1073">
        <f>[1]资金台帐!P1073&amp;""</f>
      </c>
      <c r="Q1073">
        <f>[1]资金台帐!Q1073&amp;""</f>
      </c>
      <c r="T1073">
        <f>[1]资金台帐!T1073&amp;""</f>
      </c>
      <c r="U1073">
        <f>[1]资金台帐!U1073&amp;""</f>
      </c>
      <c r="W1073">
        <f>[1]资金台帐!W1073&amp;""</f>
      </c>
      <c r="X1073">
        <f>[1]资金台帐!X1073&amp;""</f>
      </c>
      <c r="AB1073">
        <f>[1]资金台帐!AB1073</f>
        <v>0</v>
      </c>
      <c r="AC1073">
        <f>[1]资金台帐!AC1073</f>
        <v>0</v>
      </c>
      <c r="AD1073">
        <f>[1]资金台帐!AD1073</f>
        <v>0</v>
      </c>
      <c r="AJ1073">
        <f>[1]资金台帐!AJ1073</f>
        <v>0</v>
      </c>
      <c r="AK1073">
        <f>[1]资金台帐!AK1073</f>
        <v>0</v>
      </c>
      <c r="BA1073" s="22">
        <f t="shared" si="0"/>
      </c>
    </row>
    <row r="1074">
      <c r="B1074">
        <f>[1]资金台帐!B1074&amp;""</f>
      </c>
      <c r="H1074">
        <f>[1]资金台帐!H1074&amp;""</f>
      </c>
      <c r="J1074">
        <f>[1]资金台帐!J1074&amp;""</f>
      </c>
      <c r="N1074">
        <f>[1]资金台帐!N1074</f>
      </c>
      <c r="O1074">
        <f>[1]资金台帐!O1074&amp;""</f>
      </c>
      <c r="P1074">
        <f>[1]资金台帐!P1074&amp;""</f>
      </c>
      <c r="Q1074">
        <f>[1]资金台帐!Q1074&amp;""</f>
      </c>
      <c r="T1074">
        <f>[1]资金台帐!T1074&amp;""</f>
      </c>
      <c r="U1074">
        <f>[1]资金台帐!U1074&amp;""</f>
      </c>
      <c r="W1074">
        <f>[1]资金台帐!W1074&amp;""</f>
      </c>
      <c r="X1074">
        <f>[1]资金台帐!X1074&amp;""</f>
      </c>
      <c r="AB1074">
        <f>[1]资金台帐!AB1074</f>
        <v>0</v>
      </c>
      <c r="AC1074">
        <f>[1]资金台帐!AC1074</f>
        <v>0</v>
      </c>
      <c r="AD1074">
        <f>[1]资金台帐!AD1074</f>
        <v>0</v>
      </c>
      <c r="AJ1074">
        <f>[1]资金台帐!AJ1074</f>
        <v>0</v>
      </c>
      <c r="AK1074">
        <f>[1]资金台帐!AK1074</f>
        <v>0</v>
      </c>
      <c r="BA1074" s="22">
        <f t="shared" si="0"/>
      </c>
    </row>
    <row r="1075">
      <c r="B1075">
        <f>[1]资金台帐!B1075&amp;""</f>
      </c>
      <c r="H1075">
        <f>[1]资金台帐!H1075&amp;""</f>
      </c>
      <c r="J1075">
        <f>[1]资金台帐!J1075&amp;""</f>
      </c>
      <c r="N1075">
        <f>[1]资金台帐!N1075</f>
      </c>
      <c r="O1075">
        <f>[1]资金台帐!O1075&amp;""</f>
      </c>
      <c r="P1075">
        <f>[1]资金台帐!P1075&amp;""</f>
      </c>
      <c r="Q1075">
        <f>[1]资金台帐!Q1075&amp;""</f>
      </c>
      <c r="T1075">
        <f>[1]资金台帐!T1075&amp;""</f>
      </c>
      <c r="U1075">
        <f>[1]资金台帐!U1075&amp;""</f>
      </c>
      <c r="W1075">
        <f>[1]资金台帐!W1075&amp;""</f>
      </c>
      <c r="X1075">
        <f>[1]资金台帐!X1075&amp;""</f>
      </c>
      <c r="AB1075">
        <f>[1]资金台帐!AB1075</f>
        <v>0</v>
      </c>
      <c r="AC1075">
        <f>[1]资金台帐!AC1075</f>
        <v>0</v>
      </c>
      <c r="AD1075">
        <f>[1]资金台帐!AD1075</f>
        <v>0</v>
      </c>
      <c r="AJ1075">
        <f>[1]资金台帐!AJ1075</f>
        <v>0</v>
      </c>
      <c r="AK1075">
        <f>[1]资金台帐!AK1075</f>
        <v>0</v>
      </c>
      <c r="BA1075" s="22">
        <f t="shared" si="0"/>
      </c>
    </row>
    <row r="1076">
      <c r="B1076">
        <f>[1]资金台帐!B1076&amp;""</f>
      </c>
      <c r="H1076">
        <f>[1]资金台帐!H1076&amp;""</f>
      </c>
      <c r="J1076">
        <f>[1]资金台帐!J1076&amp;""</f>
      </c>
      <c r="N1076">
        <f>[1]资金台帐!N1076</f>
      </c>
      <c r="O1076">
        <f>[1]资金台帐!O1076&amp;""</f>
      </c>
      <c r="P1076">
        <f>[1]资金台帐!P1076&amp;""</f>
      </c>
      <c r="Q1076">
        <f>[1]资金台帐!Q1076&amp;""</f>
      </c>
      <c r="T1076">
        <f>[1]资金台帐!T1076&amp;""</f>
      </c>
      <c r="U1076">
        <f>[1]资金台帐!U1076&amp;""</f>
      </c>
      <c r="W1076">
        <f>[1]资金台帐!W1076&amp;""</f>
      </c>
      <c r="X1076">
        <f>[1]资金台帐!X1076&amp;""</f>
      </c>
      <c r="AB1076">
        <f>[1]资金台帐!AB1076</f>
        <v>0</v>
      </c>
      <c r="AC1076">
        <f>[1]资金台帐!AC1076</f>
        <v>0</v>
      </c>
      <c r="AD1076">
        <f>[1]资金台帐!AD1076</f>
        <v>0</v>
      </c>
      <c r="AJ1076">
        <f>[1]资金台帐!AJ1076</f>
        <v>0</v>
      </c>
      <c r="AK1076">
        <f>[1]资金台帐!AK1076</f>
        <v>0</v>
      </c>
      <c r="BA1076" s="22">
        <f t="shared" si="0"/>
      </c>
    </row>
    <row r="1077">
      <c r="B1077">
        <f>[1]资金台帐!B1077&amp;""</f>
      </c>
      <c r="H1077">
        <f>[1]资金台帐!H1077&amp;""</f>
      </c>
      <c r="J1077">
        <f>[1]资金台帐!J1077&amp;""</f>
      </c>
      <c r="N1077">
        <f>[1]资金台帐!N1077</f>
      </c>
      <c r="O1077">
        <f>[1]资金台帐!O1077&amp;""</f>
      </c>
      <c r="P1077">
        <f>[1]资金台帐!P1077&amp;""</f>
      </c>
      <c r="Q1077">
        <f>[1]资金台帐!Q1077&amp;""</f>
      </c>
      <c r="T1077">
        <f>[1]资金台帐!T1077&amp;""</f>
      </c>
      <c r="U1077">
        <f>[1]资金台帐!U1077&amp;""</f>
      </c>
      <c r="W1077">
        <f>[1]资金台帐!W1077&amp;""</f>
      </c>
      <c r="X1077">
        <f>[1]资金台帐!X1077&amp;""</f>
      </c>
      <c r="AB1077">
        <f>[1]资金台帐!AB1077</f>
        <v>0</v>
      </c>
      <c r="AC1077">
        <f>[1]资金台帐!AC1077</f>
        <v>0</v>
      </c>
      <c r="AD1077">
        <f>[1]资金台帐!AD1077</f>
        <v>0</v>
      </c>
      <c r="AJ1077">
        <f>[1]资金台帐!AJ1077</f>
        <v>0</v>
      </c>
      <c r="AK1077">
        <f>[1]资金台帐!AK1077</f>
        <v>0</v>
      </c>
      <c r="BA1077" s="22">
        <f t="shared" si="0"/>
      </c>
    </row>
    <row r="1078">
      <c r="B1078">
        <f>[1]资金台帐!B1078&amp;""</f>
      </c>
      <c r="H1078">
        <f>[1]资金台帐!H1078&amp;""</f>
      </c>
      <c r="J1078">
        <f>[1]资金台帐!J1078&amp;""</f>
      </c>
      <c r="N1078">
        <f>[1]资金台帐!N1078</f>
      </c>
      <c r="O1078">
        <f>[1]资金台帐!O1078&amp;""</f>
      </c>
      <c r="P1078">
        <f>[1]资金台帐!P1078&amp;""</f>
      </c>
      <c r="Q1078">
        <f>[1]资金台帐!Q1078&amp;""</f>
      </c>
      <c r="T1078">
        <f>[1]资金台帐!T1078&amp;""</f>
      </c>
      <c r="U1078">
        <f>[1]资金台帐!U1078&amp;""</f>
      </c>
      <c r="W1078">
        <f>[1]资金台帐!W1078&amp;""</f>
      </c>
      <c r="X1078">
        <f>[1]资金台帐!X1078&amp;""</f>
      </c>
      <c r="AB1078">
        <f>[1]资金台帐!AB1078</f>
        <v>0</v>
      </c>
      <c r="AC1078">
        <f>[1]资金台帐!AC1078</f>
        <v>0</v>
      </c>
      <c r="AD1078">
        <f>[1]资金台帐!AD1078</f>
        <v>0</v>
      </c>
      <c r="AJ1078">
        <f>[1]资金台帐!AJ1078</f>
        <v>0</v>
      </c>
      <c r="AK1078">
        <f>[1]资金台帐!AK1078</f>
        <v>0</v>
      </c>
      <c r="BA1078" s="22">
        <f t="shared" si="0"/>
      </c>
    </row>
    <row r="1079">
      <c r="B1079">
        <f>[1]资金台帐!B1079&amp;""</f>
      </c>
      <c r="H1079">
        <f>[1]资金台帐!H1079&amp;""</f>
      </c>
      <c r="J1079">
        <f>[1]资金台帐!J1079&amp;""</f>
      </c>
      <c r="N1079">
        <f>[1]资金台帐!N1079</f>
      </c>
      <c r="O1079">
        <f>[1]资金台帐!O1079&amp;""</f>
      </c>
      <c r="P1079">
        <f>[1]资金台帐!P1079&amp;""</f>
      </c>
      <c r="Q1079">
        <f>[1]资金台帐!Q1079&amp;""</f>
      </c>
      <c r="T1079">
        <f>[1]资金台帐!T1079&amp;""</f>
      </c>
      <c r="U1079">
        <f>[1]资金台帐!U1079&amp;""</f>
      </c>
      <c r="W1079">
        <f>[1]资金台帐!W1079&amp;""</f>
      </c>
      <c r="X1079">
        <f>[1]资金台帐!X1079&amp;""</f>
      </c>
      <c r="AB1079">
        <f>[1]资金台帐!AB1079</f>
        <v>0</v>
      </c>
      <c r="AC1079">
        <f>[1]资金台帐!AC1079</f>
        <v>0</v>
      </c>
      <c r="AD1079">
        <f>[1]资金台帐!AD1079</f>
        <v>0</v>
      </c>
      <c r="AJ1079">
        <f>[1]资金台帐!AJ1079</f>
        <v>0</v>
      </c>
      <c r="AK1079">
        <f>[1]资金台帐!AK1079</f>
        <v>0</v>
      </c>
      <c r="BA1079" s="22">
        <f t="shared" si="0"/>
      </c>
    </row>
    <row r="1080">
      <c r="B1080">
        <f>[1]资金台帐!B1080&amp;""</f>
      </c>
      <c r="H1080">
        <f>[1]资金台帐!H1080&amp;""</f>
      </c>
      <c r="J1080">
        <f>[1]资金台帐!J1080&amp;""</f>
      </c>
      <c r="N1080">
        <f>[1]资金台帐!N1080</f>
      </c>
      <c r="O1080">
        <f>[1]资金台帐!O1080&amp;""</f>
      </c>
      <c r="P1080">
        <f>[1]资金台帐!P1080&amp;""</f>
      </c>
      <c r="Q1080">
        <f>[1]资金台帐!Q1080&amp;""</f>
      </c>
      <c r="T1080">
        <f>[1]资金台帐!T1080&amp;""</f>
      </c>
      <c r="U1080">
        <f>[1]资金台帐!U1080&amp;""</f>
      </c>
      <c r="W1080">
        <f>[1]资金台帐!W1080&amp;""</f>
      </c>
      <c r="X1080">
        <f>[1]资金台帐!X1080&amp;""</f>
      </c>
      <c r="AB1080">
        <f>[1]资金台帐!AB1080</f>
        <v>0</v>
      </c>
      <c r="AC1080">
        <f>[1]资金台帐!AC1080</f>
        <v>0</v>
      </c>
      <c r="AD1080">
        <f>[1]资金台帐!AD1080</f>
        <v>0</v>
      </c>
      <c r="AJ1080">
        <f>[1]资金台帐!AJ1080</f>
        <v>0</v>
      </c>
      <c r="AK1080">
        <f>[1]资金台帐!AK1080</f>
        <v>0</v>
      </c>
      <c r="BA1080" s="22">
        <f t="shared" si="0"/>
      </c>
    </row>
    <row r="1081">
      <c r="B1081">
        <f>[1]资金台帐!B1081&amp;""</f>
      </c>
      <c r="H1081">
        <f>[1]资金台帐!H1081&amp;""</f>
      </c>
      <c r="J1081">
        <f>[1]资金台帐!J1081&amp;""</f>
      </c>
      <c r="N1081">
        <f>[1]资金台帐!N1081</f>
      </c>
      <c r="O1081">
        <f>[1]资金台帐!O1081&amp;""</f>
      </c>
      <c r="P1081">
        <f>[1]资金台帐!P1081&amp;""</f>
      </c>
      <c r="Q1081">
        <f>[1]资金台帐!Q1081&amp;""</f>
      </c>
      <c r="T1081">
        <f>[1]资金台帐!T1081&amp;""</f>
      </c>
      <c r="U1081">
        <f>[1]资金台帐!U1081&amp;""</f>
      </c>
      <c r="W1081">
        <f>[1]资金台帐!W1081&amp;""</f>
      </c>
      <c r="X1081">
        <f>[1]资金台帐!X1081&amp;""</f>
      </c>
      <c r="AB1081">
        <f>[1]资金台帐!AB1081</f>
        <v>0</v>
      </c>
      <c r="AC1081">
        <f>[1]资金台帐!AC1081</f>
        <v>0</v>
      </c>
      <c r="AD1081">
        <f>[1]资金台帐!AD1081</f>
        <v>0</v>
      </c>
      <c r="AJ1081">
        <f>[1]资金台帐!AJ1081</f>
        <v>0</v>
      </c>
      <c r="AK1081">
        <f>[1]资金台帐!AK1081</f>
        <v>0</v>
      </c>
      <c r="BA1081" s="22">
        <f t="shared" si="0"/>
      </c>
    </row>
    <row r="1082">
      <c r="B1082">
        <f>[1]资金台帐!B1082&amp;""</f>
      </c>
      <c r="H1082">
        <f>[1]资金台帐!H1082&amp;""</f>
      </c>
      <c r="J1082">
        <f>[1]资金台帐!J1082&amp;""</f>
      </c>
      <c r="N1082">
        <f>[1]资金台帐!N1082</f>
      </c>
      <c r="O1082">
        <f>[1]资金台帐!O1082&amp;""</f>
      </c>
      <c r="P1082">
        <f>[1]资金台帐!P1082&amp;""</f>
      </c>
      <c r="Q1082">
        <f>[1]资金台帐!Q1082&amp;""</f>
      </c>
      <c r="T1082">
        <f>[1]资金台帐!T1082&amp;""</f>
      </c>
      <c r="U1082">
        <f>[1]资金台帐!U1082&amp;""</f>
      </c>
      <c r="W1082">
        <f>[1]资金台帐!W1082&amp;""</f>
      </c>
      <c r="X1082">
        <f>[1]资金台帐!X1082&amp;""</f>
      </c>
      <c r="AB1082">
        <f>[1]资金台帐!AB1082</f>
        <v>0</v>
      </c>
      <c r="AC1082">
        <f>[1]资金台帐!AC1082</f>
        <v>0</v>
      </c>
      <c r="AD1082">
        <f>[1]资金台帐!AD1082</f>
        <v>0</v>
      </c>
      <c r="AJ1082">
        <f>[1]资金台帐!AJ1082</f>
        <v>0</v>
      </c>
      <c r="AK1082">
        <f>[1]资金台帐!AK1082</f>
        <v>0</v>
      </c>
      <c r="BA1082" s="22">
        <f t="shared" si="0"/>
      </c>
    </row>
    <row r="1083">
      <c r="B1083">
        <f>[1]资金台帐!B1083&amp;""</f>
      </c>
      <c r="H1083">
        <f>[1]资金台帐!H1083&amp;""</f>
      </c>
      <c r="J1083">
        <f>[1]资金台帐!J1083&amp;""</f>
      </c>
      <c r="N1083">
        <f>[1]资金台帐!N1083</f>
      </c>
      <c r="O1083">
        <f>[1]资金台帐!O1083&amp;""</f>
      </c>
      <c r="P1083">
        <f>[1]资金台帐!P1083&amp;""</f>
      </c>
      <c r="Q1083">
        <f>[1]资金台帐!Q1083&amp;""</f>
      </c>
      <c r="T1083">
        <f>[1]资金台帐!T1083&amp;""</f>
      </c>
      <c r="U1083">
        <f>[1]资金台帐!U1083&amp;""</f>
      </c>
      <c r="W1083">
        <f>[1]资金台帐!W1083&amp;""</f>
      </c>
      <c r="X1083">
        <f>[1]资金台帐!X1083&amp;""</f>
      </c>
      <c r="AB1083">
        <f>[1]资金台帐!AB1083</f>
        <v>0</v>
      </c>
      <c r="AC1083">
        <f>[1]资金台帐!AC1083</f>
        <v>0</v>
      </c>
      <c r="AD1083">
        <f>[1]资金台帐!AD1083</f>
        <v>0</v>
      </c>
      <c r="AJ1083">
        <f>[1]资金台帐!AJ1083</f>
        <v>0</v>
      </c>
      <c r="AK1083">
        <f>[1]资金台帐!AK1083</f>
        <v>0</v>
      </c>
      <c r="BA1083" s="22">
        <f t="shared" si="0"/>
      </c>
    </row>
    <row r="1084">
      <c r="B1084">
        <f>[1]资金台帐!B1084&amp;""</f>
      </c>
      <c r="H1084">
        <f>[1]资金台帐!H1084&amp;""</f>
      </c>
      <c r="J1084">
        <f>[1]资金台帐!J1084&amp;""</f>
      </c>
      <c r="N1084">
        <f>[1]资金台帐!N1084</f>
      </c>
      <c r="O1084">
        <f>[1]资金台帐!O1084&amp;""</f>
      </c>
      <c r="P1084">
        <f>[1]资金台帐!P1084&amp;""</f>
      </c>
      <c r="Q1084">
        <f>[1]资金台帐!Q1084&amp;""</f>
      </c>
      <c r="T1084">
        <f>[1]资金台帐!T1084&amp;""</f>
      </c>
      <c r="U1084">
        <f>[1]资金台帐!U1084&amp;""</f>
      </c>
      <c r="W1084">
        <f>[1]资金台帐!W1084&amp;""</f>
      </c>
      <c r="X1084">
        <f>[1]资金台帐!X1084&amp;""</f>
      </c>
      <c r="AB1084">
        <f>[1]资金台帐!AB1084</f>
        <v>0</v>
      </c>
      <c r="AC1084">
        <f>[1]资金台帐!AC1084</f>
        <v>0</v>
      </c>
      <c r="AD1084">
        <f>[1]资金台帐!AD1084</f>
        <v>0</v>
      </c>
      <c r="AJ1084">
        <f>[1]资金台帐!AJ1084</f>
        <v>0</v>
      </c>
      <c r="AK1084">
        <f>[1]资金台帐!AK1084</f>
        <v>0</v>
      </c>
      <c r="BA1084" s="22">
        <f t="shared" si="0"/>
      </c>
    </row>
    <row r="1085">
      <c r="B1085">
        <f>[1]资金台帐!B1085&amp;""</f>
      </c>
      <c r="H1085">
        <f>[1]资金台帐!H1085&amp;""</f>
      </c>
      <c r="J1085">
        <f>[1]资金台帐!J1085&amp;""</f>
      </c>
      <c r="N1085">
        <f>[1]资金台帐!N1085</f>
      </c>
      <c r="O1085">
        <f>[1]资金台帐!O1085&amp;""</f>
      </c>
      <c r="P1085">
        <f>[1]资金台帐!P1085&amp;""</f>
      </c>
      <c r="Q1085">
        <f>[1]资金台帐!Q1085&amp;""</f>
      </c>
      <c r="T1085">
        <f>[1]资金台帐!T1085&amp;""</f>
      </c>
      <c r="U1085">
        <f>[1]资金台帐!U1085&amp;""</f>
      </c>
      <c r="W1085">
        <f>[1]资金台帐!W1085&amp;""</f>
      </c>
      <c r="X1085">
        <f>[1]资金台帐!X1085&amp;""</f>
      </c>
      <c r="AB1085">
        <f>[1]资金台帐!AB1085</f>
        <v>0</v>
      </c>
      <c r="AC1085">
        <f>[1]资金台帐!AC1085</f>
        <v>0</v>
      </c>
      <c r="AD1085">
        <f>[1]资金台帐!AD1085</f>
        <v>0</v>
      </c>
      <c r="AJ1085">
        <f>[1]资金台帐!AJ1085</f>
        <v>0</v>
      </c>
      <c r="AK1085">
        <f>[1]资金台帐!AK1085</f>
        <v>0</v>
      </c>
      <c r="BA1085" s="22">
        <f t="shared" si="0"/>
      </c>
    </row>
    <row r="1086">
      <c r="B1086">
        <f>[1]资金台帐!B1086&amp;""</f>
      </c>
      <c r="H1086">
        <f>[1]资金台帐!H1086&amp;""</f>
      </c>
      <c r="J1086">
        <f>[1]资金台帐!J1086&amp;""</f>
      </c>
      <c r="N1086">
        <f>[1]资金台帐!N1086</f>
      </c>
      <c r="O1086">
        <f>[1]资金台帐!O1086&amp;""</f>
      </c>
      <c r="P1086">
        <f>[1]资金台帐!P1086&amp;""</f>
      </c>
      <c r="Q1086">
        <f>[1]资金台帐!Q1086&amp;""</f>
      </c>
      <c r="T1086">
        <f>[1]资金台帐!T1086&amp;""</f>
      </c>
      <c r="U1086">
        <f>[1]资金台帐!U1086&amp;""</f>
      </c>
      <c r="W1086">
        <f>[1]资金台帐!W1086&amp;""</f>
      </c>
      <c r="X1086">
        <f>[1]资金台帐!X1086&amp;""</f>
      </c>
      <c r="AB1086">
        <f>[1]资金台帐!AB1086</f>
        <v>0</v>
      </c>
      <c r="AC1086">
        <f>[1]资金台帐!AC1086</f>
        <v>0</v>
      </c>
      <c r="AD1086">
        <f>[1]资金台帐!AD1086</f>
        <v>0</v>
      </c>
      <c r="AJ1086">
        <f>[1]资金台帐!AJ1086</f>
        <v>0</v>
      </c>
      <c r="AK1086">
        <f>[1]资金台帐!AK1086</f>
        <v>0</v>
      </c>
      <c r="BA1086" s="22">
        <f t="shared" si="0"/>
      </c>
    </row>
    <row r="1087">
      <c r="B1087">
        <f>[1]资金台帐!B1087&amp;""</f>
      </c>
      <c r="H1087">
        <f>[1]资金台帐!H1087&amp;""</f>
      </c>
      <c r="J1087">
        <f>[1]资金台帐!J1087&amp;""</f>
      </c>
      <c r="N1087">
        <f>[1]资金台帐!N1087</f>
      </c>
      <c r="O1087">
        <f>[1]资金台帐!O1087&amp;""</f>
      </c>
      <c r="P1087">
        <f>[1]资金台帐!P1087&amp;""</f>
      </c>
      <c r="Q1087">
        <f>[1]资金台帐!Q1087&amp;""</f>
      </c>
      <c r="T1087">
        <f>[1]资金台帐!T1087&amp;""</f>
      </c>
      <c r="U1087">
        <f>[1]资金台帐!U1087&amp;""</f>
      </c>
      <c r="W1087">
        <f>[1]资金台帐!W1087&amp;""</f>
      </c>
      <c r="X1087">
        <f>[1]资金台帐!X1087&amp;""</f>
      </c>
      <c r="AB1087">
        <f>[1]资金台帐!AB1087</f>
        <v>0</v>
      </c>
      <c r="AC1087">
        <f>[1]资金台帐!AC1087</f>
        <v>0</v>
      </c>
      <c r="AD1087">
        <f>[1]资金台帐!AD1087</f>
        <v>0</v>
      </c>
      <c r="AJ1087">
        <f>[1]资金台帐!AJ1087</f>
        <v>0</v>
      </c>
      <c r="AK1087">
        <f>[1]资金台帐!AK1087</f>
        <v>0</v>
      </c>
      <c r="BA1087" s="22">
        <f t="shared" si="0"/>
      </c>
    </row>
    <row r="1088">
      <c r="B1088">
        <f>[1]资金台帐!B1088&amp;""</f>
      </c>
      <c r="H1088">
        <f>[1]资金台帐!H1088&amp;""</f>
      </c>
      <c r="J1088">
        <f>[1]资金台帐!J1088&amp;""</f>
      </c>
      <c r="N1088">
        <f>[1]资金台帐!N1088</f>
      </c>
      <c r="O1088">
        <f>[1]资金台帐!O1088&amp;""</f>
      </c>
      <c r="P1088">
        <f>[1]资金台帐!P1088&amp;""</f>
      </c>
      <c r="Q1088">
        <f>[1]资金台帐!Q1088&amp;""</f>
      </c>
      <c r="T1088">
        <f>[1]资金台帐!T1088&amp;""</f>
      </c>
      <c r="U1088">
        <f>[1]资金台帐!U1088&amp;""</f>
      </c>
      <c r="W1088">
        <f>[1]资金台帐!W1088&amp;""</f>
      </c>
      <c r="X1088">
        <f>[1]资金台帐!X1088&amp;""</f>
      </c>
      <c r="AB1088">
        <f>[1]资金台帐!AB1088</f>
        <v>0</v>
      </c>
      <c r="AC1088">
        <f>[1]资金台帐!AC1088</f>
        <v>0</v>
      </c>
      <c r="AD1088">
        <f>[1]资金台帐!AD1088</f>
        <v>0</v>
      </c>
      <c r="AJ1088">
        <f>[1]资金台帐!AJ1088</f>
        <v>0</v>
      </c>
      <c r="AK1088">
        <f>[1]资金台帐!AK1088</f>
        <v>0</v>
      </c>
      <c r="BA1088" s="22">
        <f t="shared" si="0"/>
      </c>
    </row>
    <row r="1089">
      <c r="B1089">
        <f>[1]资金台帐!B1089&amp;""</f>
      </c>
      <c r="H1089">
        <f>[1]资金台帐!H1089&amp;""</f>
      </c>
      <c r="J1089">
        <f>[1]资金台帐!J1089&amp;""</f>
      </c>
      <c r="N1089">
        <f>[1]资金台帐!N1089</f>
      </c>
      <c r="O1089">
        <f>[1]资金台帐!O1089&amp;""</f>
      </c>
      <c r="P1089">
        <f>[1]资金台帐!P1089&amp;""</f>
      </c>
      <c r="Q1089">
        <f>[1]资金台帐!Q1089&amp;""</f>
      </c>
      <c r="T1089">
        <f>[1]资金台帐!T1089&amp;""</f>
      </c>
      <c r="U1089">
        <f>[1]资金台帐!U1089&amp;""</f>
      </c>
      <c r="W1089">
        <f>[1]资金台帐!W1089&amp;""</f>
      </c>
      <c r="X1089">
        <f>[1]资金台帐!X1089&amp;""</f>
      </c>
      <c r="AB1089">
        <f>[1]资金台帐!AB1089</f>
        <v>0</v>
      </c>
      <c r="AC1089">
        <f>[1]资金台帐!AC1089</f>
        <v>0</v>
      </c>
      <c r="AD1089">
        <f>[1]资金台帐!AD1089</f>
        <v>0</v>
      </c>
      <c r="AJ1089">
        <f>[1]资金台帐!AJ1089</f>
        <v>0</v>
      </c>
      <c r="AK1089">
        <f>[1]资金台帐!AK1089</f>
        <v>0</v>
      </c>
      <c r="BA1089" s="22">
        <f t="shared" si="0"/>
      </c>
    </row>
    <row r="1090">
      <c r="B1090">
        <f>[1]资金台帐!B1090&amp;""</f>
      </c>
      <c r="H1090">
        <f>[1]资金台帐!H1090&amp;""</f>
      </c>
      <c r="J1090">
        <f>[1]资金台帐!J1090&amp;""</f>
      </c>
      <c r="N1090">
        <f>[1]资金台帐!N1090</f>
      </c>
      <c r="O1090">
        <f>[1]资金台帐!O1090&amp;""</f>
      </c>
      <c r="P1090">
        <f>[1]资金台帐!P1090&amp;""</f>
      </c>
      <c r="Q1090">
        <f>[1]资金台帐!Q1090&amp;""</f>
      </c>
      <c r="T1090">
        <f>[1]资金台帐!T1090&amp;""</f>
      </c>
      <c r="U1090">
        <f>[1]资金台帐!U1090&amp;""</f>
      </c>
      <c r="W1090">
        <f>[1]资金台帐!W1090&amp;""</f>
      </c>
      <c r="X1090">
        <f>[1]资金台帐!X1090&amp;""</f>
      </c>
      <c r="AB1090">
        <f>[1]资金台帐!AB1090</f>
        <v>0</v>
      </c>
      <c r="AC1090">
        <f>[1]资金台帐!AC1090</f>
        <v>0</v>
      </c>
      <c r="AD1090">
        <f>[1]资金台帐!AD1090</f>
        <v>0</v>
      </c>
      <c r="AJ1090">
        <f>[1]资金台帐!AJ1090</f>
        <v>0</v>
      </c>
      <c r="AK1090">
        <f>[1]资金台帐!AK1090</f>
        <v>0</v>
      </c>
      <c r="BA1090" s="22">
        <f t="shared" si="0"/>
      </c>
    </row>
    <row r="1091">
      <c r="B1091">
        <f>[1]资金台帐!B1091&amp;""</f>
      </c>
      <c r="H1091">
        <f>[1]资金台帐!H1091&amp;""</f>
      </c>
      <c r="J1091">
        <f>[1]资金台帐!J1091&amp;""</f>
      </c>
      <c r="N1091">
        <f>[1]资金台帐!N1091</f>
      </c>
      <c r="O1091">
        <f>[1]资金台帐!O1091&amp;""</f>
      </c>
      <c r="P1091">
        <f>[1]资金台帐!P1091&amp;""</f>
      </c>
      <c r="Q1091">
        <f>[1]资金台帐!Q1091&amp;""</f>
      </c>
      <c r="T1091">
        <f>[1]资金台帐!T1091&amp;""</f>
      </c>
      <c r="U1091">
        <f>[1]资金台帐!U1091&amp;""</f>
      </c>
      <c r="W1091">
        <f>[1]资金台帐!W1091&amp;""</f>
      </c>
      <c r="X1091">
        <f>[1]资金台帐!X1091&amp;""</f>
      </c>
      <c r="AB1091">
        <f>[1]资金台帐!AB1091</f>
        <v>0</v>
      </c>
      <c r="AC1091">
        <f>[1]资金台帐!AC1091</f>
        <v>0</v>
      </c>
      <c r="AD1091">
        <f>[1]资金台帐!AD1091</f>
        <v>0</v>
      </c>
      <c r="AJ1091">
        <f>[1]资金台帐!AJ1091</f>
        <v>0</v>
      </c>
      <c r="AK1091">
        <f>[1]资金台帐!AK1091</f>
        <v>0</v>
      </c>
      <c r="BA1091" s="22">
        <f t="shared" si="0"/>
      </c>
    </row>
    <row r="1092">
      <c r="B1092">
        <f>[1]资金台帐!B1092&amp;""</f>
      </c>
      <c r="H1092">
        <f>[1]资金台帐!H1092&amp;""</f>
      </c>
      <c r="J1092">
        <f>[1]资金台帐!J1092&amp;""</f>
      </c>
      <c r="N1092">
        <f>[1]资金台帐!N1092</f>
      </c>
      <c r="O1092">
        <f>[1]资金台帐!O1092&amp;""</f>
      </c>
      <c r="P1092">
        <f>[1]资金台帐!P1092&amp;""</f>
      </c>
      <c r="Q1092">
        <f>[1]资金台帐!Q1092&amp;""</f>
      </c>
      <c r="T1092">
        <f>[1]资金台帐!T1092&amp;""</f>
      </c>
      <c r="U1092">
        <f>[1]资金台帐!U1092&amp;""</f>
      </c>
      <c r="W1092">
        <f>[1]资金台帐!W1092&amp;""</f>
      </c>
      <c r="X1092">
        <f>[1]资金台帐!X1092&amp;""</f>
      </c>
      <c r="AB1092">
        <f>[1]资金台帐!AB1092</f>
        <v>0</v>
      </c>
      <c r="AC1092">
        <f>[1]资金台帐!AC1092</f>
        <v>0</v>
      </c>
      <c r="AD1092">
        <f>[1]资金台帐!AD1092</f>
        <v>0</v>
      </c>
      <c r="AJ1092">
        <f>[1]资金台帐!AJ1092</f>
        <v>0</v>
      </c>
      <c r="AK1092">
        <f>[1]资金台帐!AK1092</f>
        <v>0</v>
      </c>
      <c r="BA1092" s="22">
        <f t="shared" si="0"/>
      </c>
    </row>
    <row r="1093">
      <c r="B1093">
        <f>[1]资金台帐!B1093&amp;""</f>
      </c>
      <c r="H1093">
        <f>[1]资金台帐!H1093&amp;""</f>
      </c>
      <c r="J1093">
        <f>[1]资金台帐!J1093&amp;""</f>
      </c>
      <c r="N1093">
        <f>[1]资金台帐!N1093</f>
      </c>
      <c r="O1093">
        <f>[1]资金台帐!O1093&amp;""</f>
      </c>
      <c r="P1093">
        <f>[1]资金台帐!P1093&amp;""</f>
      </c>
      <c r="Q1093">
        <f>[1]资金台帐!Q1093&amp;""</f>
      </c>
      <c r="T1093">
        <f>[1]资金台帐!T1093&amp;""</f>
      </c>
      <c r="U1093">
        <f>[1]资金台帐!U1093&amp;""</f>
      </c>
      <c r="W1093">
        <f>[1]资金台帐!W1093&amp;""</f>
      </c>
      <c r="X1093">
        <f>[1]资金台帐!X1093&amp;""</f>
      </c>
      <c r="AB1093">
        <f>[1]资金台帐!AB1093</f>
        <v>0</v>
      </c>
      <c r="AC1093">
        <f>[1]资金台帐!AC1093</f>
        <v>0</v>
      </c>
      <c r="AD1093">
        <f>[1]资金台帐!AD1093</f>
        <v>0</v>
      </c>
      <c r="AJ1093">
        <f>[1]资金台帐!AJ1093</f>
        <v>0</v>
      </c>
      <c r="AK1093">
        <f>[1]资金台帐!AK1093</f>
        <v>0</v>
      </c>
      <c r="BA1093" s="22">
        <f t="shared" si="0"/>
      </c>
    </row>
    <row r="1094">
      <c r="B1094">
        <f>[1]资金台帐!B1094&amp;""</f>
      </c>
      <c r="H1094">
        <f>[1]资金台帐!H1094&amp;""</f>
      </c>
      <c r="J1094">
        <f>[1]资金台帐!J1094&amp;""</f>
      </c>
      <c r="N1094">
        <f>[1]资金台帐!N1094</f>
      </c>
      <c r="O1094">
        <f>[1]资金台帐!O1094&amp;""</f>
      </c>
      <c r="P1094">
        <f>[1]资金台帐!P1094&amp;""</f>
      </c>
      <c r="Q1094">
        <f>[1]资金台帐!Q1094&amp;""</f>
      </c>
      <c r="T1094">
        <f>[1]资金台帐!T1094&amp;""</f>
      </c>
      <c r="U1094">
        <f>[1]资金台帐!U1094&amp;""</f>
      </c>
      <c r="W1094">
        <f>[1]资金台帐!W1094&amp;""</f>
      </c>
      <c r="X1094">
        <f>[1]资金台帐!X1094&amp;""</f>
      </c>
      <c r="AB1094">
        <f>[1]资金台帐!AB1094</f>
        <v>0</v>
      </c>
      <c r="AC1094">
        <f>[1]资金台帐!AC1094</f>
        <v>0</v>
      </c>
      <c r="AD1094">
        <f>[1]资金台帐!AD1094</f>
        <v>0</v>
      </c>
      <c r="AJ1094">
        <f>[1]资金台帐!AJ1094</f>
        <v>0</v>
      </c>
      <c r="AK1094">
        <f>[1]资金台帐!AK1094</f>
        <v>0</v>
      </c>
      <c r="BA1094" s="22">
        <f t="shared" si="0"/>
      </c>
    </row>
    <row r="1095">
      <c r="B1095">
        <f>[1]资金台帐!B1095&amp;""</f>
      </c>
      <c r="H1095">
        <f>[1]资金台帐!H1095&amp;""</f>
      </c>
      <c r="J1095">
        <f>[1]资金台帐!J1095&amp;""</f>
      </c>
      <c r="N1095">
        <f>[1]资金台帐!N1095</f>
      </c>
      <c r="O1095">
        <f>[1]资金台帐!O1095&amp;""</f>
      </c>
      <c r="P1095">
        <f>[1]资金台帐!P1095&amp;""</f>
      </c>
      <c r="Q1095">
        <f>[1]资金台帐!Q1095&amp;""</f>
      </c>
      <c r="T1095">
        <f>[1]资金台帐!T1095&amp;""</f>
      </c>
      <c r="U1095">
        <f>[1]资金台帐!U1095&amp;""</f>
      </c>
      <c r="W1095">
        <f>[1]资金台帐!W1095&amp;""</f>
      </c>
      <c r="X1095">
        <f>[1]资金台帐!X1095&amp;""</f>
      </c>
      <c r="AB1095">
        <f>[1]资金台帐!AB1095</f>
        <v>0</v>
      </c>
      <c r="AC1095">
        <f>[1]资金台帐!AC1095</f>
        <v>0</v>
      </c>
      <c r="AD1095">
        <f>[1]资金台帐!AD1095</f>
        <v>0</v>
      </c>
      <c r="AJ1095">
        <f>[1]资金台帐!AJ1095</f>
        <v>0</v>
      </c>
      <c r="AK1095">
        <f>[1]资金台帐!AK1095</f>
        <v>0</v>
      </c>
      <c r="BA1095" s="22">
        <f t="shared" si="0"/>
      </c>
    </row>
    <row r="1096">
      <c r="B1096">
        <f>[1]资金台帐!B1096&amp;""</f>
      </c>
      <c r="H1096">
        <f>[1]资金台帐!H1096&amp;""</f>
      </c>
      <c r="J1096">
        <f>[1]资金台帐!J1096&amp;""</f>
      </c>
      <c r="N1096">
        <f>[1]资金台帐!N1096</f>
      </c>
      <c r="O1096">
        <f>[1]资金台帐!O1096&amp;""</f>
      </c>
      <c r="P1096">
        <f>[1]资金台帐!P1096&amp;""</f>
      </c>
      <c r="Q1096">
        <f>[1]资金台帐!Q1096&amp;""</f>
      </c>
      <c r="T1096">
        <f>[1]资金台帐!T1096&amp;""</f>
      </c>
      <c r="U1096">
        <f>[1]资金台帐!U1096&amp;""</f>
      </c>
      <c r="W1096">
        <f>[1]资金台帐!W1096&amp;""</f>
      </c>
      <c r="X1096">
        <f>[1]资金台帐!X1096&amp;""</f>
      </c>
      <c r="AB1096">
        <f>[1]资金台帐!AB1096</f>
        <v>0</v>
      </c>
      <c r="AC1096">
        <f>[1]资金台帐!AC1096</f>
        <v>0</v>
      </c>
      <c r="AD1096">
        <f>[1]资金台帐!AD1096</f>
        <v>0</v>
      </c>
      <c r="AJ1096">
        <f>[1]资金台帐!AJ1096</f>
        <v>0</v>
      </c>
      <c r="AK1096">
        <f>[1]资金台帐!AK1096</f>
        <v>0</v>
      </c>
      <c r="BA1096" s="22">
        <f t="shared" si="0"/>
      </c>
    </row>
    <row r="1097">
      <c r="B1097">
        <f>[1]资金台帐!B1097&amp;""</f>
      </c>
      <c r="H1097">
        <f>[1]资金台帐!H1097&amp;""</f>
      </c>
      <c r="J1097">
        <f>[1]资金台帐!J1097&amp;""</f>
      </c>
      <c r="N1097">
        <f>[1]资金台帐!N1097</f>
      </c>
      <c r="O1097">
        <f>[1]资金台帐!O1097&amp;""</f>
      </c>
      <c r="P1097">
        <f>[1]资金台帐!P1097&amp;""</f>
      </c>
      <c r="Q1097">
        <f>[1]资金台帐!Q1097&amp;""</f>
      </c>
      <c r="T1097">
        <f>[1]资金台帐!T1097&amp;""</f>
      </c>
      <c r="U1097">
        <f>[1]资金台帐!U1097&amp;""</f>
      </c>
      <c r="W1097">
        <f>[1]资金台帐!W1097&amp;""</f>
      </c>
      <c r="X1097">
        <f>[1]资金台帐!X1097&amp;""</f>
      </c>
      <c r="AB1097">
        <f>[1]资金台帐!AB1097</f>
        <v>0</v>
      </c>
      <c r="AC1097">
        <f>[1]资金台帐!AC1097</f>
        <v>0</v>
      </c>
      <c r="AD1097">
        <f>[1]资金台帐!AD1097</f>
        <v>0</v>
      </c>
      <c r="AJ1097">
        <f>[1]资金台帐!AJ1097</f>
        <v>0</v>
      </c>
      <c r="AK1097">
        <f>[1]资金台帐!AK1097</f>
        <v>0</v>
      </c>
      <c r="BA1097" s="22">
        <f t="shared" si="0"/>
      </c>
    </row>
    <row r="1098">
      <c r="B1098">
        <f>[1]资金台帐!B1098&amp;""</f>
      </c>
      <c r="H1098">
        <f>[1]资金台帐!H1098&amp;""</f>
      </c>
      <c r="J1098">
        <f>[1]资金台帐!J1098&amp;""</f>
      </c>
      <c r="N1098">
        <f>[1]资金台帐!N1098</f>
      </c>
      <c r="O1098">
        <f>[1]资金台帐!O1098&amp;""</f>
      </c>
      <c r="P1098">
        <f>[1]资金台帐!P1098&amp;""</f>
      </c>
      <c r="Q1098">
        <f>[1]资金台帐!Q1098&amp;""</f>
      </c>
      <c r="T1098">
        <f>[1]资金台帐!T1098&amp;""</f>
      </c>
      <c r="U1098">
        <f>[1]资金台帐!U1098&amp;""</f>
      </c>
      <c r="W1098">
        <f>[1]资金台帐!W1098&amp;""</f>
      </c>
      <c r="X1098">
        <f>[1]资金台帐!X1098&amp;""</f>
      </c>
      <c r="AB1098">
        <f>[1]资金台帐!AB1098</f>
        <v>0</v>
      </c>
      <c r="AC1098">
        <f>[1]资金台帐!AC1098</f>
        <v>0</v>
      </c>
      <c r="AD1098">
        <f>[1]资金台帐!AD1098</f>
        <v>0</v>
      </c>
      <c r="AJ1098">
        <f>[1]资金台帐!AJ1098</f>
        <v>0</v>
      </c>
      <c r="AK1098">
        <f>[1]资金台帐!AK1098</f>
        <v>0</v>
      </c>
      <c r="BA1098" s="22">
        <f t="shared" si="0"/>
      </c>
    </row>
    <row r="1099">
      <c r="B1099">
        <f>[1]资金台帐!B1099&amp;""</f>
      </c>
      <c r="H1099">
        <f>[1]资金台帐!H1099&amp;""</f>
      </c>
      <c r="J1099">
        <f>[1]资金台帐!J1099&amp;""</f>
      </c>
      <c r="N1099">
        <f>[1]资金台帐!N1099</f>
      </c>
      <c r="O1099">
        <f>[1]资金台帐!O1099&amp;""</f>
      </c>
      <c r="P1099">
        <f>[1]资金台帐!P1099&amp;""</f>
      </c>
      <c r="Q1099">
        <f>[1]资金台帐!Q1099&amp;""</f>
      </c>
      <c r="T1099">
        <f>[1]资金台帐!T1099&amp;""</f>
      </c>
      <c r="U1099">
        <f>[1]资金台帐!U1099&amp;""</f>
      </c>
      <c r="W1099">
        <f>[1]资金台帐!W1099&amp;""</f>
      </c>
      <c r="X1099">
        <f>[1]资金台帐!X1099&amp;""</f>
      </c>
      <c r="AB1099">
        <f>[1]资金台帐!AB1099</f>
        <v>0</v>
      </c>
      <c r="AC1099">
        <f>[1]资金台帐!AC1099</f>
        <v>0</v>
      </c>
      <c r="AD1099">
        <f>[1]资金台帐!AD1099</f>
        <v>0</v>
      </c>
      <c r="AJ1099">
        <f>[1]资金台帐!AJ1099</f>
        <v>0</v>
      </c>
      <c r="AK1099">
        <f>[1]资金台帐!AK1099</f>
        <v>0</v>
      </c>
      <c r="BA1099" s="22">
        <f t="shared" si="0"/>
      </c>
    </row>
    <row r="1100">
      <c r="B1100">
        <f>[1]资金台帐!B1100&amp;""</f>
      </c>
      <c r="H1100">
        <f>[1]资金台帐!H1100&amp;""</f>
      </c>
      <c r="J1100">
        <f>[1]资金台帐!J1100&amp;""</f>
      </c>
      <c r="N1100">
        <f>[1]资金台帐!N1100</f>
      </c>
      <c r="O1100">
        <f>[1]资金台帐!O1100&amp;""</f>
      </c>
      <c r="P1100">
        <f>[1]资金台帐!P1100&amp;""</f>
      </c>
      <c r="Q1100">
        <f>[1]资金台帐!Q1100&amp;""</f>
      </c>
      <c r="T1100">
        <f>[1]资金台帐!T1100&amp;""</f>
      </c>
      <c r="U1100">
        <f>[1]资金台帐!U1100&amp;""</f>
      </c>
      <c r="W1100">
        <f>[1]资金台帐!W1100&amp;""</f>
      </c>
      <c r="X1100">
        <f>[1]资金台帐!X1100&amp;""</f>
      </c>
      <c r="AB1100">
        <f>[1]资金台帐!AB1100</f>
        <v>0</v>
      </c>
      <c r="AC1100">
        <f>[1]资金台帐!AC1100</f>
        <v>0</v>
      </c>
      <c r="AD1100">
        <f>[1]资金台帐!AD1100</f>
        <v>0</v>
      </c>
      <c r="AJ1100">
        <f>[1]资金台帐!AJ1100</f>
        <v>0</v>
      </c>
      <c r="AK1100">
        <f>[1]资金台帐!AK1100</f>
        <v>0</v>
      </c>
      <c r="BA1100" s="22">
        <f t="shared" si="0"/>
      </c>
    </row>
    <row r="1101">
      <c r="B1101">
        <f>[1]资金台帐!B1101&amp;""</f>
      </c>
      <c r="H1101">
        <f>[1]资金台帐!H1101&amp;""</f>
      </c>
      <c r="J1101">
        <f>[1]资金台帐!J1101&amp;""</f>
      </c>
      <c r="N1101">
        <f>[1]资金台帐!N1101</f>
      </c>
      <c r="O1101">
        <f>[1]资金台帐!O1101&amp;""</f>
      </c>
      <c r="P1101">
        <f>[1]资金台帐!P1101&amp;""</f>
      </c>
      <c r="Q1101">
        <f>[1]资金台帐!Q1101&amp;""</f>
      </c>
      <c r="T1101">
        <f>[1]资金台帐!T1101&amp;""</f>
      </c>
      <c r="U1101">
        <f>[1]资金台帐!U1101&amp;""</f>
      </c>
      <c r="W1101">
        <f>[1]资金台帐!W1101&amp;""</f>
      </c>
      <c r="X1101">
        <f>[1]资金台帐!X1101&amp;""</f>
      </c>
      <c r="AB1101">
        <f>[1]资金台帐!AB1101</f>
        <v>0</v>
      </c>
      <c r="AC1101">
        <f>[1]资金台帐!AC1101</f>
        <v>0</v>
      </c>
      <c r="AD1101">
        <f>[1]资金台帐!AD1101</f>
        <v>0</v>
      </c>
      <c r="AJ1101">
        <f>[1]资金台帐!AJ1101</f>
        <v>0</v>
      </c>
      <c r="AK1101">
        <f>[1]资金台帐!AK1101</f>
        <v>0</v>
      </c>
      <c r="BA1101" s="22">
        <f t="shared" si="0"/>
      </c>
    </row>
    <row r="1102">
      <c r="B1102">
        <f>[1]资金台帐!B1102&amp;""</f>
      </c>
      <c r="H1102">
        <f>[1]资金台帐!H1102&amp;""</f>
      </c>
      <c r="J1102">
        <f>[1]资金台帐!J1102&amp;""</f>
      </c>
      <c r="N1102">
        <f>[1]资金台帐!N1102</f>
      </c>
      <c r="O1102">
        <f>[1]资金台帐!O1102&amp;""</f>
      </c>
      <c r="P1102">
        <f>[1]资金台帐!P1102&amp;""</f>
      </c>
      <c r="Q1102">
        <f>[1]资金台帐!Q1102&amp;""</f>
      </c>
      <c r="T1102">
        <f>[1]资金台帐!T1102&amp;""</f>
      </c>
      <c r="U1102">
        <f>[1]资金台帐!U1102&amp;""</f>
      </c>
      <c r="W1102">
        <f>[1]资金台帐!W1102&amp;""</f>
      </c>
      <c r="X1102">
        <f>[1]资金台帐!X1102&amp;""</f>
      </c>
      <c r="AB1102">
        <f>[1]资金台帐!AB1102</f>
        <v>0</v>
      </c>
      <c r="AC1102">
        <f>[1]资金台帐!AC1102</f>
        <v>0</v>
      </c>
      <c r="AD1102">
        <f>[1]资金台帐!AD1102</f>
        <v>0</v>
      </c>
      <c r="AJ1102">
        <f>[1]资金台帐!AJ1102</f>
        <v>0</v>
      </c>
      <c r="AK1102">
        <f>[1]资金台帐!AK1102</f>
        <v>0</v>
      </c>
      <c r="BA1102" s="22">
        <f t="shared" si="0"/>
      </c>
    </row>
    <row r="1103">
      <c r="B1103">
        <f>[1]资金台帐!B1103&amp;""</f>
      </c>
      <c r="H1103">
        <f>[1]资金台帐!H1103&amp;""</f>
      </c>
      <c r="J1103">
        <f>[1]资金台帐!J1103&amp;""</f>
      </c>
      <c r="N1103">
        <f>[1]资金台帐!N1103</f>
      </c>
      <c r="O1103">
        <f>[1]资金台帐!O1103&amp;""</f>
      </c>
      <c r="P1103">
        <f>[1]资金台帐!P1103&amp;""</f>
      </c>
      <c r="Q1103">
        <f>[1]资金台帐!Q1103&amp;""</f>
      </c>
      <c r="T1103">
        <f>[1]资金台帐!T1103&amp;""</f>
      </c>
      <c r="U1103">
        <f>[1]资金台帐!U1103&amp;""</f>
      </c>
      <c r="W1103">
        <f>[1]资金台帐!W1103&amp;""</f>
      </c>
      <c r="X1103">
        <f>[1]资金台帐!X1103&amp;""</f>
      </c>
      <c r="AB1103">
        <f>[1]资金台帐!AB1103</f>
        <v>0</v>
      </c>
      <c r="AC1103">
        <f>[1]资金台帐!AC1103</f>
        <v>0</v>
      </c>
      <c r="AD1103">
        <f>[1]资金台帐!AD1103</f>
        <v>0</v>
      </c>
      <c r="AJ1103">
        <f>[1]资金台帐!AJ1103</f>
        <v>0</v>
      </c>
      <c r="AK1103">
        <f>[1]资金台帐!AK1103</f>
        <v>0</v>
      </c>
      <c r="BA1103" s="22">
        <f t="shared" si="0"/>
      </c>
    </row>
    <row r="1104">
      <c r="B1104">
        <f>[1]资金台帐!B1104&amp;""</f>
      </c>
      <c r="H1104">
        <f>[1]资金台帐!H1104&amp;""</f>
      </c>
      <c r="J1104">
        <f>[1]资金台帐!J1104&amp;""</f>
      </c>
      <c r="N1104">
        <f>[1]资金台帐!N1104</f>
      </c>
      <c r="O1104">
        <f>[1]资金台帐!O1104&amp;""</f>
      </c>
      <c r="P1104">
        <f>[1]资金台帐!P1104&amp;""</f>
      </c>
      <c r="Q1104">
        <f>[1]资金台帐!Q1104&amp;""</f>
      </c>
      <c r="T1104">
        <f>[1]资金台帐!T1104&amp;""</f>
      </c>
      <c r="U1104">
        <f>[1]资金台帐!U1104&amp;""</f>
      </c>
      <c r="W1104">
        <f>[1]资金台帐!W1104&amp;""</f>
      </c>
      <c r="X1104">
        <f>[1]资金台帐!X1104&amp;""</f>
      </c>
      <c r="AB1104">
        <f>[1]资金台帐!AB1104</f>
        <v>0</v>
      </c>
      <c r="AC1104">
        <f>[1]资金台帐!AC1104</f>
        <v>0</v>
      </c>
      <c r="AD1104">
        <f>[1]资金台帐!AD1104</f>
        <v>0</v>
      </c>
      <c r="AJ1104">
        <f>[1]资金台帐!AJ1104</f>
        <v>0</v>
      </c>
      <c r="AK1104">
        <f>[1]资金台帐!AK1104</f>
        <v>0</v>
      </c>
      <c r="BA1104" s="22">
        <f t="shared" si="0"/>
      </c>
    </row>
    <row r="1105">
      <c r="B1105">
        <f>[1]资金台帐!B1105&amp;""</f>
      </c>
      <c r="H1105">
        <f>[1]资金台帐!H1105&amp;""</f>
      </c>
      <c r="J1105">
        <f>[1]资金台帐!J1105&amp;""</f>
      </c>
      <c r="N1105">
        <f>[1]资金台帐!N1105</f>
      </c>
      <c r="O1105">
        <f>[1]资金台帐!O1105&amp;""</f>
      </c>
      <c r="P1105">
        <f>[1]资金台帐!P1105&amp;""</f>
      </c>
      <c r="Q1105">
        <f>[1]资金台帐!Q1105&amp;""</f>
      </c>
      <c r="T1105">
        <f>[1]资金台帐!T1105&amp;""</f>
      </c>
      <c r="U1105">
        <f>[1]资金台帐!U1105&amp;""</f>
      </c>
      <c r="W1105">
        <f>[1]资金台帐!W1105&amp;""</f>
      </c>
      <c r="X1105">
        <f>[1]资金台帐!X1105&amp;""</f>
      </c>
      <c r="AB1105">
        <f>[1]资金台帐!AB1105</f>
        <v>0</v>
      </c>
      <c r="AC1105">
        <f>[1]资金台帐!AC1105</f>
        <v>0</v>
      </c>
      <c r="AD1105">
        <f>[1]资金台帐!AD1105</f>
        <v>0</v>
      </c>
      <c r="AJ1105">
        <f>[1]资金台帐!AJ1105</f>
        <v>0</v>
      </c>
      <c r="AK1105">
        <f>[1]资金台帐!AK1105</f>
        <v>0</v>
      </c>
      <c r="BA1105" s="22">
        <f t="shared" si="0"/>
      </c>
    </row>
    <row r="1106">
      <c r="B1106">
        <f>[1]资金台帐!B1106&amp;""</f>
      </c>
      <c r="H1106">
        <f>[1]资金台帐!H1106&amp;""</f>
      </c>
      <c r="J1106">
        <f>[1]资金台帐!J1106&amp;""</f>
      </c>
      <c r="N1106">
        <f>[1]资金台帐!N1106</f>
      </c>
      <c r="O1106">
        <f>[1]资金台帐!O1106&amp;""</f>
      </c>
      <c r="P1106">
        <f>[1]资金台帐!P1106&amp;""</f>
      </c>
      <c r="Q1106">
        <f>[1]资金台帐!Q1106&amp;""</f>
      </c>
      <c r="T1106">
        <f>[1]资金台帐!T1106&amp;""</f>
      </c>
      <c r="U1106">
        <f>[1]资金台帐!U1106&amp;""</f>
      </c>
      <c r="W1106">
        <f>[1]资金台帐!W1106&amp;""</f>
      </c>
      <c r="X1106">
        <f>[1]资金台帐!X1106&amp;""</f>
      </c>
      <c r="AB1106">
        <f>[1]资金台帐!AB1106</f>
        <v>0</v>
      </c>
      <c r="AC1106">
        <f>[1]资金台帐!AC1106</f>
        <v>0</v>
      </c>
      <c r="AD1106">
        <f>[1]资金台帐!AD1106</f>
        <v>0</v>
      </c>
      <c r="AJ1106">
        <f>[1]资金台帐!AJ1106</f>
        <v>0</v>
      </c>
      <c r="AK1106">
        <f>[1]资金台帐!AK1106</f>
        <v>0</v>
      </c>
      <c r="BA1106" s="22">
        <f t="shared" si="0"/>
      </c>
    </row>
    <row r="1107">
      <c r="B1107">
        <f>[1]资金台帐!B1107&amp;""</f>
      </c>
      <c r="H1107">
        <f>[1]资金台帐!H1107&amp;""</f>
      </c>
      <c r="J1107">
        <f>[1]资金台帐!J1107&amp;""</f>
      </c>
      <c r="N1107">
        <f>[1]资金台帐!N1107</f>
      </c>
      <c r="O1107">
        <f>[1]资金台帐!O1107&amp;""</f>
      </c>
      <c r="P1107">
        <f>[1]资金台帐!P1107&amp;""</f>
      </c>
      <c r="Q1107">
        <f>[1]资金台帐!Q1107&amp;""</f>
      </c>
      <c r="T1107">
        <f>[1]资金台帐!T1107&amp;""</f>
      </c>
      <c r="U1107">
        <f>[1]资金台帐!U1107&amp;""</f>
      </c>
      <c r="W1107">
        <f>[1]资金台帐!W1107&amp;""</f>
      </c>
      <c r="X1107">
        <f>[1]资金台帐!X1107&amp;""</f>
      </c>
      <c r="AB1107">
        <f>[1]资金台帐!AB1107</f>
        <v>0</v>
      </c>
      <c r="AC1107">
        <f>[1]资金台帐!AC1107</f>
        <v>0</v>
      </c>
      <c r="AD1107">
        <f>[1]资金台帐!AD1107</f>
        <v>0</v>
      </c>
      <c r="AJ1107">
        <f>[1]资金台帐!AJ1107</f>
        <v>0</v>
      </c>
      <c r="AK1107">
        <f>[1]资金台帐!AK1107</f>
        <v>0</v>
      </c>
      <c r="BA1107" s="22">
        <f t="shared" si="0"/>
      </c>
    </row>
    <row r="1108">
      <c r="B1108">
        <f>[1]资金台帐!B1108&amp;""</f>
      </c>
      <c r="H1108">
        <f>[1]资金台帐!H1108&amp;""</f>
      </c>
      <c r="J1108">
        <f>[1]资金台帐!J1108&amp;""</f>
      </c>
      <c r="N1108">
        <f>[1]资金台帐!N1108</f>
      </c>
      <c r="O1108">
        <f>[1]资金台帐!O1108&amp;""</f>
      </c>
      <c r="P1108">
        <f>[1]资金台帐!P1108&amp;""</f>
      </c>
      <c r="Q1108">
        <f>[1]资金台帐!Q1108&amp;""</f>
      </c>
      <c r="T1108">
        <f>[1]资金台帐!T1108&amp;""</f>
      </c>
      <c r="U1108">
        <f>[1]资金台帐!U1108&amp;""</f>
      </c>
      <c r="W1108">
        <f>[1]资金台帐!W1108&amp;""</f>
      </c>
      <c r="X1108">
        <f>[1]资金台帐!X1108&amp;""</f>
      </c>
      <c r="AB1108">
        <f>[1]资金台帐!AB1108</f>
        <v>0</v>
      </c>
      <c r="AC1108">
        <f>[1]资金台帐!AC1108</f>
        <v>0</v>
      </c>
      <c r="AD1108">
        <f>[1]资金台帐!AD1108</f>
        <v>0</v>
      </c>
      <c r="AJ1108">
        <f>[1]资金台帐!AJ1108</f>
        <v>0</v>
      </c>
      <c r="AK1108">
        <f>[1]资金台帐!AK1108</f>
        <v>0</v>
      </c>
      <c r="BA1108" s="22">
        <f t="shared" si="0"/>
      </c>
    </row>
    <row r="1109">
      <c r="B1109">
        <f>[1]资金台帐!B1109&amp;""</f>
      </c>
      <c r="H1109">
        <f>[1]资金台帐!H1109&amp;""</f>
      </c>
      <c r="J1109">
        <f>[1]资金台帐!J1109&amp;""</f>
      </c>
      <c r="N1109">
        <f>[1]资金台帐!N1109</f>
      </c>
      <c r="O1109">
        <f>[1]资金台帐!O1109&amp;""</f>
      </c>
      <c r="P1109">
        <f>[1]资金台帐!P1109&amp;""</f>
      </c>
      <c r="Q1109">
        <f>[1]资金台帐!Q1109&amp;""</f>
      </c>
      <c r="T1109">
        <f>[1]资金台帐!T1109&amp;""</f>
      </c>
      <c r="U1109">
        <f>[1]资金台帐!U1109&amp;""</f>
      </c>
      <c r="W1109">
        <f>[1]资金台帐!W1109&amp;""</f>
      </c>
      <c r="X1109">
        <f>[1]资金台帐!X1109&amp;""</f>
      </c>
      <c r="AB1109">
        <f>[1]资金台帐!AB1109</f>
        <v>0</v>
      </c>
      <c r="AC1109">
        <f>[1]资金台帐!AC1109</f>
        <v>0</v>
      </c>
      <c r="AD1109">
        <f>[1]资金台帐!AD1109</f>
        <v>0</v>
      </c>
      <c r="AJ1109">
        <f>[1]资金台帐!AJ1109</f>
        <v>0</v>
      </c>
      <c r="AK1109">
        <f>[1]资金台帐!AK1109</f>
        <v>0</v>
      </c>
      <c r="BA1109" s="22">
        <f t="shared" si="0"/>
      </c>
    </row>
    <row r="1110">
      <c r="B1110">
        <f>[1]资金台帐!B1110&amp;""</f>
      </c>
      <c r="H1110">
        <f>[1]资金台帐!H1110&amp;""</f>
      </c>
      <c r="J1110">
        <f>[1]资金台帐!J1110&amp;""</f>
      </c>
      <c r="N1110">
        <f>[1]资金台帐!N1110</f>
      </c>
      <c r="O1110">
        <f>[1]资金台帐!O1110&amp;""</f>
      </c>
      <c r="P1110">
        <f>[1]资金台帐!P1110&amp;""</f>
      </c>
      <c r="Q1110">
        <f>[1]资金台帐!Q1110&amp;""</f>
      </c>
      <c r="T1110">
        <f>[1]资金台帐!T1110&amp;""</f>
      </c>
      <c r="U1110">
        <f>[1]资金台帐!U1110&amp;""</f>
      </c>
      <c r="W1110">
        <f>[1]资金台帐!W1110&amp;""</f>
      </c>
      <c r="X1110">
        <f>[1]资金台帐!X1110&amp;""</f>
      </c>
      <c r="AB1110">
        <f>[1]资金台帐!AB1110</f>
        <v>0</v>
      </c>
      <c r="AC1110">
        <f>[1]资金台帐!AC1110</f>
        <v>0</v>
      </c>
      <c r="AD1110">
        <f>[1]资金台帐!AD1110</f>
        <v>0</v>
      </c>
      <c r="AJ1110">
        <f>[1]资金台帐!AJ1110</f>
        <v>0</v>
      </c>
      <c r="AK1110">
        <f>[1]资金台帐!AK1110</f>
        <v>0</v>
      </c>
      <c r="BA1110" s="22">
        <f t="shared" si="0"/>
      </c>
    </row>
    <row r="1111">
      <c r="B1111">
        <f>[1]资金台帐!B1111&amp;""</f>
      </c>
      <c r="H1111">
        <f>[1]资金台帐!H1111&amp;""</f>
      </c>
      <c r="J1111">
        <f>[1]资金台帐!J1111&amp;""</f>
      </c>
      <c r="N1111">
        <f>[1]资金台帐!N1111</f>
      </c>
      <c r="O1111">
        <f>[1]资金台帐!O1111&amp;""</f>
      </c>
      <c r="P1111">
        <f>[1]资金台帐!P1111&amp;""</f>
      </c>
      <c r="Q1111">
        <f>[1]资金台帐!Q1111&amp;""</f>
      </c>
      <c r="T1111">
        <f>[1]资金台帐!T1111&amp;""</f>
      </c>
      <c r="U1111">
        <f>[1]资金台帐!U1111&amp;""</f>
      </c>
      <c r="W1111">
        <f>[1]资金台帐!W1111&amp;""</f>
      </c>
      <c r="X1111">
        <f>[1]资金台帐!X1111&amp;""</f>
      </c>
      <c r="AB1111">
        <f>[1]资金台帐!AB1111</f>
        <v>0</v>
      </c>
      <c r="AC1111">
        <f>[1]资金台帐!AC1111</f>
        <v>0</v>
      </c>
      <c r="AD1111">
        <f>[1]资金台帐!AD1111</f>
        <v>0</v>
      </c>
      <c r="AJ1111">
        <f>[1]资金台帐!AJ1111</f>
        <v>0</v>
      </c>
      <c r="AK1111">
        <f>[1]资金台帐!AK1111</f>
        <v>0</v>
      </c>
      <c r="BA1111" s="22">
        <f t="shared" si="0"/>
      </c>
    </row>
    <row r="1112">
      <c r="B1112">
        <f>[1]资金台帐!B1112&amp;""</f>
      </c>
      <c r="H1112">
        <f>[1]资金台帐!H1112&amp;""</f>
      </c>
      <c r="J1112">
        <f>[1]资金台帐!J1112&amp;""</f>
      </c>
      <c r="N1112">
        <f>[1]资金台帐!N1112</f>
      </c>
      <c r="O1112">
        <f>[1]资金台帐!O1112&amp;""</f>
      </c>
      <c r="P1112">
        <f>[1]资金台帐!P1112&amp;""</f>
      </c>
      <c r="Q1112">
        <f>[1]资金台帐!Q1112&amp;""</f>
      </c>
      <c r="T1112">
        <f>[1]资金台帐!T1112&amp;""</f>
      </c>
      <c r="U1112">
        <f>[1]资金台帐!U1112&amp;""</f>
      </c>
      <c r="W1112">
        <f>[1]资金台帐!W1112&amp;""</f>
      </c>
      <c r="X1112">
        <f>[1]资金台帐!X1112&amp;""</f>
      </c>
      <c r="AB1112">
        <f>[1]资金台帐!AB1112</f>
        <v>0</v>
      </c>
      <c r="AC1112">
        <f>[1]资金台帐!AC1112</f>
        <v>0</v>
      </c>
      <c r="AD1112">
        <f>[1]资金台帐!AD1112</f>
        <v>0</v>
      </c>
      <c r="AJ1112">
        <f>[1]资金台帐!AJ1112</f>
        <v>0</v>
      </c>
      <c r="AK1112">
        <f>[1]资金台帐!AK1112</f>
        <v>0</v>
      </c>
      <c r="BA1112" s="22">
        <f t="shared" si="0"/>
      </c>
    </row>
    <row r="1113">
      <c r="B1113">
        <f>[1]资金台帐!B1113&amp;""</f>
      </c>
      <c r="H1113">
        <f>[1]资金台帐!H1113&amp;""</f>
      </c>
      <c r="J1113">
        <f>[1]资金台帐!J1113&amp;""</f>
      </c>
      <c r="N1113">
        <f>[1]资金台帐!N1113</f>
      </c>
      <c r="O1113">
        <f>[1]资金台帐!O1113&amp;""</f>
      </c>
      <c r="P1113">
        <f>[1]资金台帐!P1113&amp;""</f>
      </c>
      <c r="Q1113">
        <f>[1]资金台帐!Q1113&amp;""</f>
      </c>
      <c r="T1113">
        <f>[1]资金台帐!T1113&amp;""</f>
      </c>
      <c r="U1113">
        <f>[1]资金台帐!U1113&amp;""</f>
      </c>
      <c r="W1113">
        <f>[1]资金台帐!W1113&amp;""</f>
      </c>
      <c r="X1113">
        <f>[1]资金台帐!X1113&amp;""</f>
      </c>
      <c r="AB1113">
        <f>[1]资金台帐!AB1113</f>
        <v>0</v>
      </c>
      <c r="AC1113">
        <f>[1]资金台帐!AC1113</f>
        <v>0</v>
      </c>
      <c r="AD1113">
        <f>[1]资金台帐!AD1113</f>
        <v>0</v>
      </c>
      <c r="AJ1113">
        <f>[1]资金台帐!AJ1113</f>
        <v>0</v>
      </c>
      <c r="AK1113">
        <f>[1]资金台帐!AK1113</f>
        <v>0</v>
      </c>
      <c r="BA1113" s="22">
        <f t="shared" si="0"/>
      </c>
    </row>
    <row r="1114">
      <c r="B1114">
        <f>[1]资金台帐!B1114&amp;""</f>
      </c>
      <c r="H1114">
        <f>[1]资金台帐!H1114&amp;""</f>
      </c>
      <c r="J1114">
        <f>[1]资金台帐!J1114&amp;""</f>
      </c>
      <c r="N1114">
        <f>[1]资金台帐!N1114</f>
      </c>
      <c r="O1114">
        <f>[1]资金台帐!O1114&amp;""</f>
      </c>
      <c r="P1114">
        <f>[1]资金台帐!P1114&amp;""</f>
      </c>
      <c r="Q1114">
        <f>[1]资金台帐!Q1114&amp;""</f>
      </c>
      <c r="T1114">
        <f>[1]资金台帐!T1114&amp;""</f>
      </c>
      <c r="U1114">
        <f>[1]资金台帐!U1114&amp;""</f>
      </c>
      <c r="W1114">
        <f>[1]资金台帐!W1114&amp;""</f>
      </c>
      <c r="X1114">
        <f>[1]资金台帐!X1114&amp;""</f>
      </c>
      <c r="AB1114">
        <f>[1]资金台帐!AB1114</f>
        <v>0</v>
      </c>
      <c r="AC1114">
        <f>[1]资金台帐!AC1114</f>
        <v>0</v>
      </c>
      <c r="AD1114">
        <f>[1]资金台帐!AD1114</f>
        <v>0</v>
      </c>
      <c r="AJ1114">
        <f>[1]资金台帐!AJ1114</f>
        <v>0</v>
      </c>
      <c r="AK1114">
        <f>[1]资金台帐!AK1114</f>
        <v>0</v>
      </c>
      <c r="BA1114" s="22">
        <f t="shared" si="0"/>
      </c>
    </row>
    <row r="1115">
      <c r="B1115">
        <f>[1]资金台帐!B1115&amp;""</f>
      </c>
      <c r="H1115">
        <f>[1]资金台帐!H1115&amp;""</f>
      </c>
      <c r="J1115">
        <f>[1]资金台帐!J1115&amp;""</f>
      </c>
      <c r="N1115">
        <f>[1]资金台帐!N1115</f>
      </c>
      <c r="O1115">
        <f>[1]资金台帐!O1115&amp;""</f>
      </c>
      <c r="P1115">
        <f>[1]资金台帐!P1115&amp;""</f>
      </c>
      <c r="Q1115">
        <f>[1]资金台帐!Q1115&amp;""</f>
      </c>
      <c r="T1115">
        <f>[1]资金台帐!T1115&amp;""</f>
      </c>
      <c r="U1115">
        <f>[1]资金台帐!U1115&amp;""</f>
      </c>
      <c r="W1115">
        <f>[1]资金台帐!W1115&amp;""</f>
      </c>
      <c r="X1115">
        <f>[1]资金台帐!X1115&amp;""</f>
      </c>
      <c r="AB1115">
        <f>[1]资金台帐!AB1115</f>
        <v>0</v>
      </c>
      <c r="AC1115">
        <f>[1]资金台帐!AC1115</f>
        <v>0</v>
      </c>
      <c r="AD1115">
        <f>[1]资金台帐!AD1115</f>
        <v>0</v>
      </c>
      <c r="AJ1115">
        <f>[1]资金台帐!AJ1115</f>
        <v>0</v>
      </c>
      <c r="AK1115">
        <f>[1]资金台帐!AK1115</f>
        <v>0</v>
      </c>
      <c r="BA1115" s="22">
        <f t="shared" si="0"/>
      </c>
    </row>
    <row r="1116">
      <c r="B1116">
        <f>[1]资金台帐!B1116&amp;""</f>
      </c>
      <c r="H1116">
        <f>[1]资金台帐!H1116&amp;""</f>
      </c>
      <c r="J1116">
        <f>[1]资金台帐!J1116&amp;""</f>
      </c>
      <c r="N1116">
        <f>[1]资金台帐!N1116</f>
      </c>
      <c r="O1116">
        <f>[1]资金台帐!O1116&amp;""</f>
      </c>
      <c r="P1116">
        <f>[1]资金台帐!P1116&amp;""</f>
      </c>
      <c r="Q1116">
        <f>[1]资金台帐!Q1116&amp;""</f>
      </c>
      <c r="T1116">
        <f>[1]资金台帐!T1116&amp;""</f>
      </c>
      <c r="U1116">
        <f>[1]资金台帐!U1116&amp;""</f>
      </c>
      <c r="W1116">
        <f>[1]资金台帐!W1116&amp;""</f>
      </c>
      <c r="X1116">
        <f>[1]资金台帐!X1116&amp;""</f>
      </c>
      <c r="AB1116">
        <f>[1]资金台帐!AB1116</f>
        <v>0</v>
      </c>
      <c r="AC1116">
        <f>[1]资金台帐!AC1116</f>
        <v>0</v>
      </c>
      <c r="AD1116">
        <f>[1]资金台帐!AD1116</f>
        <v>0</v>
      </c>
      <c r="AJ1116">
        <f>[1]资金台帐!AJ1116</f>
        <v>0</v>
      </c>
      <c r="AK1116">
        <f>[1]资金台帐!AK1116</f>
        <v>0</v>
      </c>
      <c r="BA1116" s="22">
        <f t="shared" si="0"/>
      </c>
    </row>
    <row r="1117">
      <c r="B1117">
        <f>[1]资金台帐!B1117&amp;""</f>
      </c>
      <c r="H1117">
        <f>[1]资金台帐!H1117&amp;""</f>
      </c>
      <c r="J1117">
        <f>[1]资金台帐!J1117&amp;""</f>
      </c>
      <c r="N1117">
        <f>[1]资金台帐!N1117</f>
      </c>
      <c r="O1117">
        <f>[1]资金台帐!O1117&amp;""</f>
      </c>
      <c r="P1117">
        <f>[1]资金台帐!P1117&amp;""</f>
      </c>
      <c r="Q1117">
        <f>[1]资金台帐!Q1117&amp;""</f>
      </c>
      <c r="T1117">
        <f>[1]资金台帐!T1117&amp;""</f>
      </c>
      <c r="U1117">
        <f>[1]资金台帐!U1117&amp;""</f>
      </c>
      <c r="W1117">
        <f>[1]资金台帐!W1117&amp;""</f>
      </c>
      <c r="X1117">
        <f>[1]资金台帐!X1117&amp;""</f>
      </c>
      <c r="AB1117">
        <f>[1]资金台帐!AB1117</f>
        <v>0</v>
      </c>
      <c r="AC1117">
        <f>[1]资金台帐!AC1117</f>
        <v>0</v>
      </c>
      <c r="AD1117">
        <f>[1]资金台帐!AD1117</f>
        <v>0</v>
      </c>
      <c r="AJ1117">
        <f>[1]资金台帐!AJ1117</f>
        <v>0</v>
      </c>
      <c r="AK1117">
        <f>[1]资金台帐!AK1117</f>
        <v>0</v>
      </c>
      <c r="BA1117" s="22">
        <f t="shared" si="0"/>
      </c>
    </row>
    <row r="1118">
      <c r="B1118">
        <f>[1]资金台帐!B1118&amp;""</f>
      </c>
      <c r="H1118">
        <f>[1]资金台帐!H1118&amp;""</f>
      </c>
      <c r="J1118">
        <f>[1]资金台帐!J1118&amp;""</f>
      </c>
      <c r="N1118">
        <f>[1]资金台帐!N1118</f>
      </c>
      <c r="O1118">
        <f>[1]资金台帐!O1118&amp;""</f>
      </c>
      <c r="P1118">
        <f>[1]资金台帐!P1118&amp;""</f>
      </c>
      <c r="Q1118">
        <f>[1]资金台帐!Q1118&amp;""</f>
      </c>
      <c r="T1118">
        <f>[1]资金台帐!T1118&amp;""</f>
      </c>
      <c r="U1118">
        <f>[1]资金台帐!U1118&amp;""</f>
      </c>
      <c r="W1118">
        <f>[1]资金台帐!W1118&amp;""</f>
      </c>
      <c r="X1118">
        <f>[1]资金台帐!X1118&amp;""</f>
      </c>
      <c r="AB1118">
        <f>[1]资金台帐!AB1118</f>
        <v>0</v>
      </c>
      <c r="AC1118">
        <f>[1]资金台帐!AC1118</f>
        <v>0</v>
      </c>
      <c r="AD1118">
        <f>[1]资金台帐!AD1118</f>
        <v>0</v>
      </c>
      <c r="AJ1118">
        <f>[1]资金台帐!AJ1118</f>
        <v>0</v>
      </c>
      <c r="AK1118">
        <f>[1]资金台帐!AK1118</f>
        <v>0</v>
      </c>
      <c r="BA1118" s="22">
        <f t="shared" si="0"/>
      </c>
    </row>
    <row r="1119">
      <c r="B1119">
        <f>[1]资金台帐!B1119&amp;""</f>
      </c>
      <c r="H1119">
        <f>[1]资金台帐!H1119&amp;""</f>
      </c>
      <c r="J1119">
        <f>[1]资金台帐!J1119&amp;""</f>
      </c>
      <c r="N1119">
        <f>[1]资金台帐!N1119</f>
      </c>
      <c r="O1119">
        <f>[1]资金台帐!O1119&amp;""</f>
      </c>
      <c r="P1119">
        <f>[1]资金台帐!P1119&amp;""</f>
      </c>
      <c r="Q1119">
        <f>[1]资金台帐!Q1119&amp;""</f>
      </c>
      <c r="T1119">
        <f>[1]资金台帐!T1119&amp;""</f>
      </c>
      <c r="U1119">
        <f>[1]资金台帐!U1119&amp;""</f>
      </c>
      <c r="W1119">
        <f>[1]资金台帐!W1119&amp;""</f>
      </c>
      <c r="X1119">
        <f>[1]资金台帐!X1119&amp;""</f>
      </c>
      <c r="AB1119">
        <f>[1]资金台帐!AB1119</f>
        <v>0</v>
      </c>
      <c r="AC1119">
        <f>[1]资金台帐!AC1119</f>
        <v>0</v>
      </c>
      <c r="AD1119">
        <f>[1]资金台帐!AD1119</f>
        <v>0</v>
      </c>
      <c r="AJ1119">
        <f>[1]资金台帐!AJ1119</f>
        <v>0</v>
      </c>
      <c r="AK1119">
        <f>[1]资金台帐!AK1119</f>
        <v>0</v>
      </c>
      <c r="BA1119" s="22">
        <f t="shared" si="0"/>
      </c>
    </row>
    <row r="1120">
      <c r="B1120">
        <f>[1]资金台帐!B1120&amp;""</f>
      </c>
      <c r="H1120">
        <f>[1]资金台帐!H1120&amp;""</f>
      </c>
      <c r="J1120">
        <f>[1]资金台帐!J1120&amp;""</f>
      </c>
      <c r="N1120">
        <f>[1]资金台帐!N1120</f>
      </c>
      <c r="O1120">
        <f>[1]资金台帐!O1120&amp;""</f>
      </c>
      <c r="P1120">
        <f>[1]资金台帐!P1120&amp;""</f>
      </c>
      <c r="Q1120">
        <f>[1]资金台帐!Q1120&amp;""</f>
      </c>
      <c r="T1120">
        <f>[1]资金台帐!T1120&amp;""</f>
      </c>
      <c r="U1120">
        <f>[1]资金台帐!U1120&amp;""</f>
      </c>
      <c r="W1120">
        <f>[1]资金台帐!W1120&amp;""</f>
      </c>
      <c r="X1120">
        <f>[1]资金台帐!X1120&amp;""</f>
      </c>
      <c r="AB1120">
        <f>[1]资金台帐!AB1120</f>
        <v>0</v>
      </c>
      <c r="AC1120">
        <f>[1]资金台帐!AC1120</f>
        <v>0</v>
      </c>
      <c r="AD1120">
        <f>[1]资金台帐!AD1120</f>
        <v>0</v>
      </c>
      <c r="AJ1120">
        <f>[1]资金台帐!AJ1120</f>
        <v>0</v>
      </c>
      <c r="AK1120">
        <f>[1]资金台帐!AK1120</f>
        <v>0</v>
      </c>
      <c r="BA1120" s="22">
        <f t="shared" si="0"/>
      </c>
    </row>
    <row r="1121">
      <c r="B1121">
        <f>[1]资金台帐!B1121&amp;""</f>
      </c>
      <c r="H1121">
        <f>[1]资金台帐!H1121&amp;""</f>
      </c>
      <c r="J1121">
        <f>[1]资金台帐!J1121&amp;""</f>
      </c>
      <c r="N1121">
        <f>[1]资金台帐!N1121</f>
      </c>
      <c r="O1121">
        <f>[1]资金台帐!O1121&amp;""</f>
      </c>
      <c r="P1121">
        <f>[1]资金台帐!P1121&amp;""</f>
      </c>
      <c r="Q1121">
        <f>[1]资金台帐!Q1121&amp;""</f>
      </c>
      <c r="T1121">
        <f>[1]资金台帐!T1121&amp;""</f>
      </c>
      <c r="U1121">
        <f>[1]资金台帐!U1121&amp;""</f>
      </c>
      <c r="W1121">
        <f>[1]资金台帐!W1121&amp;""</f>
      </c>
      <c r="X1121">
        <f>[1]资金台帐!X1121&amp;""</f>
      </c>
      <c r="AB1121">
        <f>[1]资金台帐!AB1121</f>
        <v>0</v>
      </c>
      <c r="AC1121">
        <f>[1]资金台帐!AC1121</f>
        <v>0</v>
      </c>
      <c r="AD1121">
        <f>[1]资金台帐!AD1121</f>
        <v>0</v>
      </c>
      <c r="AJ1121">
        <f>[1]资金台帐!AJ1121</f>
        <v>0</v>
      </c>
      <c r="AK1121">
        <f>[1]资金台帐!AK1121</f>
        <v>0</v>
      </c>
      <c r="BA1121" s="22">
        <f t="shared" si="0"/>
      </c>
    </row>
    <row r="1122">
      <c r="B1122">
        <f>[1]资金台帐!B1122&amp;""</f>
      </c>
      <c r="H1122">
        <f>[1]资金台帐!H1122&amp;""</f>
      </c>
      <c r="J1122">
        <f>[1]资金台帐!J1122&amp;""</f>
      </c>
      <c r="N1122">
        <f>[1]资金台帐!N1122</f>
      </c>
      <c r="O1122">
        <f>[1]资金台帐!O1122&amp;""</f>
      </c>
      <c r="P1122">
        <f>[1]资金台帐!P1122&amp;""</f>
      </c>
      <c r="Q1122">
        <f>[1]资金台帐!Q1122&amp;""</f>
      </c>
      <c r="T1122">
        <f>[1]资金台帐!T1122&amp;""</f>
      </c>
      <c r="U1122">
        <f>[1]资金台帐!U1122&amp;""</f>
      </c>
      <c r="W1122">
        <f>[1]资金台帐!W1122&amp;""</f>
      </c>
      <c r="X1122">
        <f>[1]资金台帐!X1122&amp;""</f>
      </c>
      <c r="AB1122">
        <f>[1]资金台帐!AB1122</f>
        <v>0</v>
      </c>
      <c r="AC1122">
        <f>[1]资金台帐!AC1122</f>
        <v>0</v>
      </c>
      <c r="AD1122">
        <f>[1]资金台帐!AD1122</f>
        <v>0</v>
      </c>
      <c r="AJ1122">
        <f>[1]资金台帐!AJ1122</f>
        <v>0</v>
      </c>
      <c r="AK1122">
        <f>[1]资金台帐!AK1122</f>
        <v>0</v>
      </c>
      <c r="BA1122" s="22">
        <f t="shared" si="0"/>
      </c>
    </row>
    <row r="1123">
      <c r="B1123">
        <f>[1]资金台帐!B1123&amp;""</f>
      </c>
      <c r="H1123">
        <f>[1]资金台帐!H1123&amp;""</f>
      </c>
      <c r="J1123">
        <f>[1]资金台帐!J1123&amp;""</f>
      </c>
      <c r="N1123">
        <f>[1]资金台帐!N1123</f>
      </c>
      <c r="O1123">
        <f>[1]资金台帐!O1123&amp;""</f>
      </c>
      <c r="P1123">
        <f>[1]资金台帐!P1123&amp;""</f>
      </c>
      <c r="Q1123">
        <f>[1]资金台帐!Q1123&amp;""</f>
      </c>
      <c r="T1123">
        <f>[1]资金台帐!T1123&amp;""</f>
      </c>
      <c r="U1123">
        <f>[1]资金台帐!U1123&amp;""</f>
      </c>
      <c r="W1123">
        <f>[1]资金台帐!W1123&amp;""</f>
      </c>
      <c r="X1123">
        <f>[1]资金台帐!X1123&amp;""</f>
      </c>
      <c r="AB1123">
        <f>[1]资金台帐!AB1123</f>
        <v>0</v>
      </c>
      <c r="AC1123">
        <f>[1]资金台帐!AC1123</f>
        <v>0</v>
      </c>
      <c r="AD1123">
        <f>[1]资金台帐!AD1123</f>
        <v>0</v>
      </c>
      <c r="AJ1123">
        <f>[1]资金台帐!AJ1123</f>
        <v>0</v>
      </c>
      <c r="AK1123">
        <f>[1]资金台帐!AK1123</f>
        <v>0</v>
      </c>
      <c r="BA1123" s="22">
        <f t="shared" si="0"/>
      </c>
    </row>
    <row r="1124">
      <c r="B1124">
        <f>[1]资金台帐!B1124&amp;""</f>
      </c>
      <c r="H1124">
        <f>[1]资金台帐!H1124&amp;""</f>
      </c>
      <c r="J1124">
        <f>[1]资金台帐!J1124&amp;""</f>
      </c>
      <c r="N1124">
        <f>[1]资金台帐!N1124</f>
      </c>
      <c r="O1124">
        <f>[1]资金台帐!O1124&amp;""</f>
      </c>
      <c r="P1124">
        <f>[1]资金台帐!P1124&amp;""</f>
      </c>
      <c r="Q1124">
        <f>[1]资金台帐!Q1124&amp;""</f>
      </c>
      <c r="T1124">
        <f>[1]资金台帐!T1124&amp;""</f>
      </c>
      <c r="U1124">
        <f>[1]资金台帐!U1124&amp;""</f>
      </c>
      <c r="W1124">
        <f>[1]资金台帐!W1124&amp;""</f>
      </c>
      <c r="X1124">
        <f>[1]资金台帐!X1124&amp;""</f>
      </c>
      <c r="AB1124">
        <f>[1]资金台帐!AB1124</f>
        <v>0</v>
      </c>
      <c r="AC1124">
        <f>[1]资金台帐!AC1124</f>
        <v>0</v>
      </c>
      <c r="AD1124">
        <f>[1]资金台帐!AD1124</f>
        <v>0</v>
      </c>
      <c r="AJ1124">
        <f>[1]资金台帐!AJ1124</f>
        <v>0</v>
      </c>
      <c r="AK1124">
        <f>[1]资金台帐!AK1124</f>
        <v>0</v>
      </c>
      <c r="BA1124" s="22">
        <f t="shared" si="0"/>
      </c>
    </row>
    <row r="1125">
      <c r="B1125">
        <f>[1]资金台帐!B1125&amp;""</f>
      </c>
      <c r="H1125">
        <f>[1]资金台帐!H1125&amp;""</f>
      </c>
      <c r="J1125">
        <f>[1]资金台帐!J1125&amp;""</f>
      </c>
      <c r="N1125">
        <f>[1]资金台帐!N1125</f>
      </c>
      <c r="O1125">
        <f>[1]资金台帐!O1125&amp;""</f>
      </c>
      <c r="P1125">
        <f>[1]资金台帐!P1125&amp;""</f>
      </c>
      <c r="Q1125">
        <f>[1]资金台帐!Q1125&amp;""</f>
      </c>
      <c r="T1125">
        <f>[1]资金台帐!T1125&amp;""</f>
      </c>
      <c r="U1125">
        <f>[1]资金台帐!U1125&amp;""</f>
      </c>
      <c r="W1125">
        <f>[1]资金台帐!W1125&amp;""</f>
      </c>
      <c r="X1125">
        <f>[1]资金台帐!X1125&amp;""</f>
      </c>
      <c r="AB1125">
        <f>[1]资金台帐!AB1125</f>
        <v>0</v>
      </c>
      <c r="AC1125">
        <f>[1]资金台帐!AC1125</f>
        <v>0</v>
      </c>
      <c r="AD1125">
        <f>[1]资金台帐!AD1125</f>
        <v>0</v>
      </c>
      <c r="AJ1125">
        <f>[1]资金台帐!AJ1125</f>
        <v>0</v>
      </c>
      <c r="AK1125">
        <f>[1]资金台帐!AK1125</f>
        <v>0</v>
      </c>
      <c r="BA1125" s="22">
        <f t="shared" si="0"/>
      </c>
    </row>
    <row r="1126">
      <c r="B1126">
        <f>[1]资金台帐!B1126&amp;""</f>
      </c>
      <c r="H1126">
        <f>[1]资金台帐!H1126&amp;""</f>
      </c>
      <c r="J1126">
        <f>[1]资金台帐!J1126&amp;""</f>
      </c>
      <c r="N1126">
        <f>[1]资金台帐!N1126</f>
      </c>
      <c r="O1126">
        <f>[1]资金台帐!O1126&amp;""</f>
      </c>
      <c r="P1126">
        <f>[1]资金台帐!P1126&amp;""</f>
      </c>
      <c r="Q1126">
        <f>[1]资金台帐!Q1126&amp;""</f>
      </c>
      <c r="T1126">
        <f>[1]资金台帐!T1126&amp;""</f>
      </c>
      <c r="U1126">
        <f>[1]资金台帐!U1126&amp;""</f>
      </c>
      <c r="W1126">
        <f>[1]资金台帐!W1126&amp;""</f>
      </c>
      <c r="X1126">
        <f>[1]资金台帐!X1126&amp;""</f>
      </c>
      <c r="AB1126">
        <f>[1]资金台帐!AB1126</f>
        <v>0</v>
      </c>
      <c r="AC1126">
        <f>[1]资金台帐!AC1126</f>
        <v>0</v>
      </c>
      <c r="AD1126">
        <f>[1]资金台帐!AD1126</f>
        <v>0</v>
      </c>
      <c r="AJ1126">
        <f>[1]资金台帐!AJ1126</f>
        <v>0</v>
      </c>
      <c r="AK1126">
        <f>[1]资金台帐!AK1126</f>
        <v>0</v>
      </c>
      <c r="BA1126" s="22">
        <f t="shared" si="0"/>
      </c>
    </row>
    <row r="1127">
      <c r="B1127">
        <f>[1]资金台帐!B1127&amp;""</f>
      </c>
      <c r="H1127">
        <f>[1]资金台帐!H1127&amp;""</f>
      </c>
      <c r="J1127">
        <f>[1]资金台帐!J1127&amp;""</f>
      </c>
      <c r="N1127">
        <f>[1]资金台帐!N1127</f>
      </c>
      <c r="O1127">
        <f>[1]资金台帐!O1127&amp;""</f>
      </c>
      <c r="P1127">
        <f>[1]资金台帐!P1127&amp;""</f>
      </c>
      <c r="Q1127">
        <f>[1]资金台帐!Q1127&amp;""</f>
      </c>
      <c r="T1127">
        <f>[1]资金台帐!T1127&amp;""</f>
      </c>
      <c r="U1127">
        <f>[1]资金台帐!U1127&amp;""</f>
      </c>
      <c r="W1127">
        <f>[1]资金台帐!W1127&amp;""</f>
      </c>
      <c r="X1127">
        <f>[1]资金台帐!X1127&amp;""</f>
      </c>
      <c r="AB1127">
        <f>[1]资金台帐!AB1127</f>
        <v>0</v>
      </c>
      <c r="AC1127">
        <f>[1]资金台帐!AC1127</f>
        <v>0</v>
      </c>
      <c r="AD1127">
        <f>[1]资金台帐!AD1127</f>
        <v>0</v>
      </c>
      <c r="AJ1127">
        <f>[1]资金台帐!AJ1127</f>
        <v>0</v>
      </c>
      <c r="AK1127">
        <f>[1]资金台帐!AK1127</f>
        <v>0</v>
      </c>
      <c r="BA1127" s="22">
        <f t="shared" si="0"/>
      </c>
    </row>
    <row r="1128">
      <c r="B1128">
        <f>[1]资金台帐!B1128&amp;""</f>
      </c>
      <c r="H1128">
        <f>[1]资金台帐!H1128&amp;""</f>
      </c>
      <c r="J1128">
        <f>[1]资金台帐!J1128&amp;""</f>
      </c>
      <c r="N1128">
        <f>[1]资金台帐!N1128</f>
      </c>
      <c r="O1128">
        <f>[1]资金台帐!O1128&amp;""</f>
      </c>
      <c r="P1128">
        <f>[1]资金台帐!P1128&amp;""</f>
      </c>
      <c r="Q1128">
        <f>[1]资金台帐!Q1128&amp;""</f>
      </c>
      <c r="T1128">
        <f>[1]资金台帐!T1128&amp;""</f>
      </c>
      <c r="U1128">
        <f>[1]资金台帐!U1128&amp;""</f>
      </c>
      <c r="W1128">
        <f>[1]资金台帐!W1128&amp;""</f>
      </c>
      <c r="X1128">
        <f>[1]资金台帐!X1128&amp;""</f>
      </c>
      <c r="AB1128">
        <f>[1]资金台帐!AB1128</f>
        <v>0</v>
      </c>
      <c r="AC1128">
        <f>[1]资金台帐!AC1128</f>
        <v>0</v>
      </c>
      <c r="AD1128">
        <f>[1]资金台帐!AD1128</f>
        <v>0</v>
      </c>
      <c r="AJ1128">
        <f>[1]资金台帐!AJ1128</f>
        <v>0</v>
      </c>
      <c r="AK1128">
        <f>[1]资金台帐!AK1128</f>
        <v>0</v>
      </c>
      <c r="BA1128" s="22">
        <f t="shared" si="0"/>
      </c>
    </row>
    <row r="1129">
      <c r="B1129">
        <f>[1]资金台帐!B1129&amp;""</f>
      </c>
      <c r="H1129">
        <f>[1]资金台帐!H1129&amp;""</f>
      </c>
      <c r="J1129">
        <f>[1]资金台帐!J1129&amp;""</f>
      </c>
      <c r="N1129">
        <f>[1]资金台帐!N1129</f>
      </c>
      <c r="O1129">
        <f>[1]资金台帐!O1129&amp;""</f>
      </c>
      <c r="P1129">
        <f>[1]资金台帐!P1129&amp;""</f>
      </c>
      <c r="Q1129">
        <f>[1]资金台帐!Q1129&amp;""</f>
      </c>
      <c r="T1129">
        <f>[1]资金台帐!T1129&amp;""</f>
      </c>
      <c r="U1129">
        <f>[1]资金台帐!U1129&amp;""</f>
      </c>
      <c r="W1129">
        <f>[1]资金台帐!W1129&amp;""</f>
      </c>
      <c r="X1129">
        <f>[1]资金台帐!X1129&amp;""</f>
      </c>
      <c r="AB1129">
        <f>[1]资金台帐!AB1129</f>
        <v>0</v>
      </c>
      <c r="AC1129">
        <f>[1]资金台帐!AC1129</f>
        <v>0</v>
      </c>
      <c r="AD1129">
        <f>[1]资金台帐!AD1129</f>
        <v>0</v>
      </c>
      <c r="AJ1129">
        <f>[1]资金台帐!AJ1129</f>
        <v>0</v>
      </c>
      <c r="AK1129">
        <f>[1]资金台帐!AK1129</f>
        <v>0</v>
      </c>
      <c r="BA1129" s="22">
        <f t="shared" si="0"/>
      </c>
    </row>
    <row r="1130">
      <c r="B1130">
        <f>[1]资金台帐!B1130&amp;""</f>
      </c>
      <c r="H1130">
        <f>[1]资金台帐!H1130&amp;""</f>
      </c>
      <c r="J1130">
        <f>[1]资金台帐!J1130&amp;""</f>
      </c>
      <c r="N1130">
        <f>[1]资金台帐!N1130</f>
      </c>
      <c r="O1130">
        <f>[1]资金台帐!O1130&amp;""</f>
      </c>
      <c r="P1130">
        <f>[1]资金台帐!P1130&amp;""</f>
      </c>
      <c r="Q1130">
        <f>[1]资金台帐!Q1130&amp;""</f>
      </c>
      <c r="T1130">
        <f>[1]资金台帐!T1130&amp;""</f>
      </c>
      <c r="U1130">
        <f>[1]资金台帐!U1130&amp;""</f>
      </c>
      <c r="W1130">
        <f>[1]资金台帐!W1130&amp;""</f>
      </c>
      <c r="X1130">
        <f>[1]资金台帐!X1130&amp;""</f>
      </c>
      <c r="AB1130">
        <f>[1]资金台帐!AB1130</f>
        <v>0</v>
      </c>
      <c r="AC1130">
        <f>[1]资金台帐!AC1130</f>
        <v>0</v>
      </c>
      <c r="AD1130">
        <f>[1]资金台帐!AD1130</f>
        <v>0</v>
      </c>
      <c r="AJ1130">
        <f>[1]资金台帐!AJ1130</f>
        <v>0</v>
      </c>
      <c r="AK1130">
        <f>[1]资金台帐!AK1130</f>
        <v>0</v>
      </c>
      <c r="BA1130" s="22">
        <f t="shared" si="0"/>
      </c>
    </row>
    <row r="1131">
      <c r="B1131">
        <f>[1]资金台帐!B1131&amp;""</f>
      </c>
      <c r="H1131">
        <f>[1]资金台帐!H1131&amp;""</f>
      </c>
      <c r="J1131">
        <f>[1]资金台帐!J1131&amp;""</f>
      </c>
      <c r="N1131">
        <f>[1]资金台帐!N1131</f>
      </c>
      <c r="O1131">
        <f>[1]资金台帐!O1131&amp;""</f>
      </c>
      <c r="P1131">
        <f>[1]资金台帐!P1131&amp;""</f>
      </c>
      <c r="Q1131">
        <f>[1]资金台帐!Q1131&amp;""</f>
      </c>
      <c r="T1131">
        <f>[1]资金台帐!T1131&amp;""</f>
      </c>
      <c r="U1131">
        <f>[1]资金台帐!U1131&amp;""</f>
      </c>
      <c r="W1131">
        <f>[1]资金台帐!W1131&amp;""</f>
      </c>
      <c r="X1131">
        <f>[1]资金台帐!X1131&amp;""</f>
      </c>
      <c r="AB1131">
        <f>[1]资金台帐!AB1131</f>
        <v>0</v>
      </c>
      <c r="AC1131">
        <f>[1]资金台帐!AC1131</f>
        <v>0</v>
      </c>
      <c r="AD1131">
        <f>[1]资金台帐!AD1131</f>
        <v>0</v>
      </c>
      <c r="AJ1131">
        <f>[1]资金台帐!AJ1131</f>
        <v>0</v>
      </c>
      <c r="AK1131">
        <f>[1]资金台帐!AK1131</f>
        <v>0</v>
      </c>
      <c r="BA1131" s="22">
        <f t="shared" si="0"/>
      </c>
    </row>
    <row r="1132">
      <c r="B1132">
        <f>[1]资金台帐!B1132&amp;""</f>
      </c>
      <c r="H1132">
        <f>[1]资金台帐!H1132&amp;""</f>
      </c>
      <c r="J1132">
        <f>[1]资金台帐!J1132&amp;""</f>
      </c>
      <c r="N1132">
        <f>[1]资金台帐!N1132</f>
      </c>
      <c r="O1132">
        <f>[1]资金台帐!O1132&amp;""</f>
      </c>
      <c r="P1132">
        <f>[1]资金台帐!P1132&amp;""</f>
      </c>
      <c r="Q1132">
        <f>[1]资金台帐!Q1132&amp;""</f>
      </c>
      <c r="T1132">
        <f>[1]资金台帐!T1132&amp;""</f>
      </c>
      <c r="U1132">
        <f>[1]资金台帐!U1132&amp;""</f>
      </c>
      <c r="W1132">
        <f>[1]资金台帐!W1132&amp;""</f>
      </c>
      <c r="X1132">
        <f>[1]资金台帐!X1132&amp;""</f>
      </c>
      <c r="AB1132">
        <f>[1]资金台帐!AB1132</f>
        <v>0</v>
      </c>
      <c r="AC1132">
        <f>[1]资金台帐!AC1132</f>
        <v>0</v>
      </c>
      <c r="AD1132">
        <f>[1]资金台帐!AD1132</f>
        <v>0</v>
      </c>
      <c r="AJ1132">
        <f>[1]资金台帐!AJ1132</f>
        <v>0</v>
      </c>
      <c r="AK1132">
        <f>[1]资金台帐!AK1132</f>
        <v>0</v>
      </c>
      <c r="BA1132" s="22">
        <f t="shared" si="0"/>
      </c>
    </row>
    <row r="1133">
      <c r="B1133">
        <f>[1]资金台帐!B1133&amp;""</f>
      </c>
      <c r="H1133">
        <f>[1]资金台帐!H1133&amp;""</f>
      </c>
      <c r="J1133">
        <f>[1]资金台帐!J1133&amp;""</f>
      </c>
      <c r="N1133">
        <f>[1]资金台帐!N1133</f>
      </c>
      <c r="O1133">
        <f>[1]资金台帐!O1133&amp;""</f>
      </c>
      <c r="P1133">
        <f>[1]资金台帐!P1133&amp;""</f>
      </c>
      <c r="Q1133">
        <f>[1]资金台帐!Q1133&amp;""</f>
      </c>
      <c r="T1133">
        <f>[1]资金台帐!T1133&amp;""</f>
      </c>
      <c r="U1133">
        <f>[1]资金台帐!U1133&amp;""</f>
      </c>
      <c r="W1133">
        <f>[1]资金台帐!W1133&amp;""</f>
      </c>
      <c r="X1133">
        <f>[1]资金台帐!X1133&amp;""</f>
      </c>
      <c r="AB1133">
        <f>[1]资金台帐!AB1133</f>
        <v>0</v>
      </c>
      <c r="AC1133">
        <f>[1]资金台帐!AC1133</f>
        <v>0</v>
      </c>
      <c r="AD1133">
        <f>[1]资金台帐!AD1133</f>
        <v>0</v>
      </c>
      <c r="AJ1133">
        <f>[1]资金台帐!AJ1133</f>
        <v>0</v>
      </c>
      <c r="AK1133">
        <f>[1]资金台帐!AK1133</f>
        <v>0</v>
      </c>
      <c r="BA1133" s="22">
        <f t="shared" si="0"/>
      </c>
    </row>
    <row r="1134">
      <c r="B1134">
        <f>[1]资金台帐!B1134&amp;""</f>
      </c>
      <c r="H1134">
        <f>[1]资金台帐!H1134&amp;""</f>
      </c>
      <c r="J1134">
        <f>[1]资金台帐!J1134&amp;""</f>
      </c>
      <c r="N1134">
        <f>[1]资金台帐!N1134</f>
      </c>
      <c r="O1134">
        <f>[1]资金台帐!O1134&amp;""</f>
      </c>
      <c r="P1134">
        <f>[1]资金台帐!P1134&amp;""</f>
      </c>
      <c r="Q1134">
        <f>[1]资金台帐!Q1134&amp;""</f>
      </c>
      <c r="T1134">
        <f>[1]资金台帐!T1134&amp;""</f>
      </c>
      <c r="U1134">
        <f>[1]资金台帐!U1134&amp;""</f>
      </c>
      <c r="W1134">
        <f>[1]资金台帐!W1134&amp;""</f>
      </c>
      <c r="X1134">
        <f>[1]资金台帐!X1134&amp;""</f>
      </c>
      <c r="AB1134">
        <f>[1]资金台帐!AB1134</f>
        <v>0</v>
      </c>
      <c r="AC1134">
        <f>[1]资金台帐!AC1134</f>
        <v>0</v>
      </c>
      <c r="AD1134">
        <f>[1]资金台帐!AD1134</f>
        <v>0</v>
      </c>
      <c r="AJ1134">
        <f>[1]资金台帐!AJ1134</f>
        <v>0</v>
      </c>
      <c r="AK1134">
        <f>[1]资金台帐!AK1134</f>
        <v>0</v>
      </c>
      <c r="BA1134" s="22">
        <f t="shared" si="0"/>
      </c>
    </row>
    <row r="1135">
      <c r="B1135">
        <f>[1]资金台帐!B1135&amp;""</f>
      </c>
      <c r="H1135">
        <f>[1]资金台帐!H1135&amp;""</f>
      </c>
      <c r="J1135">
        <f>[1]资金台帐!J1135&amp;""</f>
      </c>
      <c r="N1135">
        <f>[1]资金台帐!N1135</f>
      </c>
      <c r="O1135">
        <f>[1]资金台帐!O1135&amp;""</f>
      </c>
      <c r="P1135">
        <f>[1]资金台帐!P1135&amp;""</f>
      </c>
      <c r="Q1135">
        <f>[1]资金台帐!Q1135&amp;""</f>
      </c>
      <c r="T1135">
        <f>[1]资金台帐!T1135&amp;""</f>
      </c>
      <c r="U1135">
        <f>[1]资金台帐!U1135&amp;""</f>
      </c>
      <c r="W1135">
        <f>[1]资金台帐!W1135&amp;""</f>
      </c>
      <c r="X1135">
        <f>[1]资金台帐!X1135&amp;""</f>
      </c>
      <c r="AB1135">
        <f>[1]资金台帐!AB1135</f>
        <v>0</v>
      </c>
      <c r="AC1135">
        <f>[1]资金台帐!AC1135</f>
        <v>0</v>
      </c>
      <c r="AD1135">
        <f>[1]资金台帐!AD1135</f>
        <v>0</v>
      </c>
      <c r="AJ1135">
        <f>[1]资金台帐!AJ1135</f>
        <v>0</v>
      </c>
      <c r="AK1135">
        <f>[1]资金台帐!AK1135</f>
        <v>0</v>
      </c>
      <c r="BA1135" s="22">
        <f t="shared" si="0"/>
      </c>
    </row>
    <row r="1136">
      <c r="B1136">
        <f>[1]资金台帐!B1136&amp;""</f>
      </c>
      <c r="H1136">
        <f>[1]资金台帐!H1136&amp;""</f>
      </c>
      <c r="J1136">
        <f>[1]资金台帐!J1136&amp;""</f>
      </c>
      <c r="N1136">
        <f>[1]资金台帐!N1136</f>
      </c>
      <c r="O1136">
        <f>[1]资金台帐!O1136&amp;""</f>
      </c>
      <c r="P1136">
        <f>[1]资金台帐!P1136&amp;""</f>
      </c>
      <c r="Q1136">
        <f>[1]资金台帐!Q1136&amp;""</f>
      </c>
      <c r="T1136">
        <f>[1]资金台帐!T1136&amp;""</f>
      </c>
      <c r="U1136">
        <f>[1]资金台帐!U1136&amp;""</f>
      </c>
      <c r="W1136">
        <f>[1]资金台帐!W1136&amp;""</f>
      </c>
      <c r="X1136">
        <f>[1]资金台帐!X1136&amp;""</f>
      </c>
      <c r="AB1136">
        <f>[1]资金台帐!AB1136</f>
        <v>0</v>
      </c>
      <c r="AC1136">
        <f>[1]资金台帐!AC1136</f>
        <v>0</v>
      </c>
      <c r="AD1136">
        <f>[1]资金台帐!AD1136</f>
        <v>0</v>
      </c>
      <c r="AJ1136">
        <f>[1]资金台帐!AJ1136</f>
        <v>0</v>
      </c>
      <c r="AK1136">
        <f>[1]资金台帐!AK1136</f>
        <v>0</v>
      </c>
      <c r="BA1136" s="22">
        <f t="shared" si="0"/>
      </c>
    </row>
    <row r="1137">
      <c r="B1137">
        <f>[1]资金台帐!B1137&amp;""</f>
      </c>
      <c r="H1137">
        <f>[1]资金台帐!H1137&amp;""</f>
      </c>
      <c r="J1137">
        <f>[1]资金台帐!J1137&amp;""</f>
      </c>
      <c r="N1137">
        <f>[1]资金台帐!N1137</f>
      </c>
      <c r="O1137">
        <f>[1]资金台帐!O1137&amp;""</f>
      </c>
      <c r="P1137">
        <f>[1]资金台帐!P1137&amp;""</f>
      </c>
      <c r="Q1137">
        <f>[1]资金台帐!Q1137&amp;""</f>
      </c>
      <c r="T1137">
        <f>[1]资金台帐!T1137&amp;""</f>
      </c>
      <c r="U1137">
        <f>[1]资金台帐!U1137&amp;""</f>
      </c>
      <c r="W1137">
        <f>[1]资金台帐!W1137&amp;""</f>
      </c>
      <c r="X1137">
        <f>[1]资金台帐!X1137&amp;""</f>
      </c>
      <c r="AB1137">
        <f>[1]资金台帐!AB1137</f>
        <v>0</v>
      </c>
      <c r="AC1137">
        <f>[1]资金台帐!AC1137</f>
        <v>0</v>
      </c>
      <c r="AD1137">
        <f>[1]资金台帐!AD1137</f>
        <v>0</v>
      </c>
      <c r="AJ1137">
        <f>[1]资金台帐!AJ1137</f>
        <v>0</v>
      </c>
      <c r="AK1137">
        <f>[1]资金台帐!AK1137</f>
        <v>0</v>
      </c>
      <c r="BA1137" s="22">
        <f t="shared" si="0"/>
      </c>
    </row>
    <row r="1138">
      <c r="B1138">
        <f>[1]资金台帐!B1138&amp;""</f>
      </c>
      <c r="H1138">
        <f>[1]资金台帐!H1138&amp;""</f>
      </c>
      <c r="J1138">
        <f>[1]资金台帐!J1138&amp;""</f>
      </c>
      <c r="N1138">
        <f>[1]资金台帐!N1138</f>
      </c>
      <c r="O1138">
        <f>[1]资金台帐!O1138&amp;""</f>
      </c>
      <c r="P1138">
        <f>[1]资金台帐!P1138&amp;""</f>
      </c>
      <c r="Q1138">
        <f>[1]资金台帐!Q1138&amp;""</f>
      </c>
      <c r="T1138">
        <f>[1]资金台帐!T1138&amp;""</f>
      </c>
      <c r="U1138">
        <f>[1]资金台帐!U1138&amp;""</f>
      </c>
      <c r="W1138">
        <f>[1]资金台帐!W1138&amp;""</f>
      </c>
      <c r="X1138">
        <f>[1]资金台帐!X1138&amp;""</f>
      </c>
      <c r="AB1138">
        <f>[1]资金台帐!AB1138</f>
        <v>0</v>
      </c>
      <c r="AC1138">
        <f>[1]资金台帐!AC1138</f>
        <v>0</v>
      </c>
      <c r="AD1138">
        <f>[1]资金台帐!AD1138</f>
        <v>0</v>
      </c>
      <c r="AJ1138">
        <f>[1]资金台帐!AJ1138</f>
        <v>0</v>
      </c>
      <c r="AK1138">
        <f>[1]资金台帐!AK1138</f>
        <v>0</v>
      </c>
      <c r="BA1138" s="22">
        <f t="shared" si="0"/>
      </c>
    </row>
    <row r="1139">
      <c r="B1139">
        <f>[1]资金台帐!B1139&amp;""</f>
      </c>
      <c r="H1139">
        <f>[1]资金台帐!H1139&amp;""</f>
      </c>
      <c r="J1139">
        <f>[1]资金台帐!J1139&amp;""</f>
      </c>
      <c r="N1139">
        <f>[1]资金台帐!N1139</f>
      </c>
      <c r="O1139">
        <f>[1]资金台帐!O1139&amp;""</f>
      </c>
      <c r="P1139">
        <f>[1]资金台帐!P1139&amp;""</f>
      </c>
      <c r="Q1139">
        <f>[1]资金台帐!Q1139&amp;""</f>
      </c>
      <c r="T1139">
        <f>[1]资金台帐!T1139&amp;""</f>
      </c>
      <c r="U1139">
        <f>[1]资金台帐!U1139&amp;""</f>
      </c>
      <c r="W1139">
        <f>[1]资金台帐!W1139&amp;""</f>
      </c>
      <c r="X1139">
        <f>[1]资金台帐!X1139&amp;""</f>
      </c>
      <c r="AB1139">
        <f>[1]资金台帐!AB1139</f>
        <v>0</v>
      </c>
      <c r="AC1139">
        <f>[1]资金台帐!AC1139</f>
        <v>0</v>
      </c>
      <c r="AD1139">
        <f>[1]资金台帐!AD1139</f>
        <v>0</v>
      </c>
      <c r="AJ1139">
        <f>[1]资金台帐!AJ1139</f>
        <v>0</v>
      </c>
      <c r="AK1139">
        <f>[1]资金台帐!AK1139</f>
        <v>0</v>
      </c>
      <c r="BA1139" s="22">
        <f t="shared" si="0"/>
      </c>
    </row>
    <row r="1140">
      <c r="B1140">
        <f>[1]资金台帐!B1140&amp;""</f>
      </c>
      <c r="H1140">
        <f>[1]资金台帐!H1140&amp;""</f>
      </c>
      <c r="J1140">
        <f>[1]资金台帐!J1140&amp;""</f>
      </c>
      <c r="N1140">
        <f>[1]资金台帐!N1140</f>
      </c>
      <c r="O1140">
        <f>[1]资金台帐!O1140&amp;""</f>
      </c>
      <c r="P1140">
        <f>[1]资金台帐!P1140&amp;""</f>
      </c>
      <c r="Q1140">
        <f>[1]资金台帐!Q1140&amp;""</f>
      </c>
      <c r="T1140">
        <f>[1]资金台帐!T1140&amp;""</f>
      </c>
      <c r="U1140">
        <f>[1]资金台帐!U1140&amp;""</f>
      </c>
      <c r="W1140">
        <f>[1]资金台帐!W1140&amp;""</f>
      </c>
      <c r="X1140">
        <f>[1]资金台帐!X1140&amp;""</f>
      </c>
      <c r="AB1140">
        <f>[1]资金台帐!AB1140</f>
        <v>0</v>
      </c>
      <c r="AC1140">
        <f>[1]资金台帐!AC1140</f>
        <v>0</v>
      </c>
      <c r="AD1140">
        <f>[1]资金台帐!AD1140</f>
        <v>0</v>
      </c>
      <c r="AJ1140">
        <f>[1]资金台帐!AJ1140</f>
        <v>0</v>
      </c>
      <c r="AK1140">
        <f>[1]资金台帐!AK1140</f>
        <v>0</v>
      </c>
      <c r="BA1140" s="22">
        <f t="shared" si="0"/>
      </c>
    </row>
    <row r="1141">
      <c r="B1141">
        <f>[1]资金台帐!B1141&amp;""</f>
      </c>
      <c r="H1141">
        <f>[1]资金台帐!H1141&amp;""</f>
      </c>
      <c r="J1141">
        <f>[1]资金台帐!J1141&amp;""</f>
      </c>
      <c r="N1141">
        <f>[1]资金台帐!N1141</f>
      </c>
      <c r="O1141">
        <f>[1]资金台帐!O1141&amp;""</f>
      </c>
      <c r="P1141">
        <f>[1]资金台帐!P1141&amp;""</f>
      </c>
      <c r="Q1141">
        <f>[1]资金台帐!Q1141&amp;""</f>
      </c>
      <c r="T1141">
        <f>[1]资金台帐!T1141&amp;""</f>
      </c>
      <c r="U1141">
        <f>[1]资金台帐!U1141&amp;""</f>
      </c>
      <c r="W1141">
        <f>[1]资金台帐!W1141&amp;""</f>
      </c>
      <c r="X1141">
        <f>[1]资金台帐!X1141&amp;""</f>
      </c>
      <c r="AB1141">
        <f>[1]资金台帐!AB1141</f>
        <v>0</v>
      </c>
      <c r="AC1141">
        <f>[1]资金台帐!AC1141</f>
        <v>0</v>
      </c>
      <c r="AD1141">
        <f>[1]资金台帐!AD1141</f>
        <v>0</v>
      </c>
      <c r="AJ1141">
        <f>[1]资金台帐!AJ1141</f>
        <v>0</v>
      </c>
      <c r="AK1141">
        <f>[1]资金台帐!AK1141</f>
        <v>0</v>
      </c>
      <c r="BA1141" s="22">
        <f t="shared" si="0"/>
      </c>
    </row>
    <row r="1142">
      <c r="B1142">
        <f>[1]资金台帐!B1142&amp;""</f>
      </c>
      <c r="H1142">
        <f>[1]资金台帐!H1142&amp;""</f>
      </c>
      <c r="J1142">
        <f>[1]资金台帐!J1142&amp;""</f>
      </c>
      <c r="N1142">
        <f>[1]资金台帐!N1142</f>
      </c>
      <c r="O1142">
        <f>[1]资金台帐!O1142&amp;""</f>
      </c>
      <c r="P1142">
        <f>[1]资金台帐!P1142&amp;""</f>
      </c>
      <c r="Q1142">
        <f>[1]资金台帐!Q1142&amp;""</f>
      </c>
      <c r="T1142">
        <f>[1]资金台帐!T1142&amp;""</f>
      </c>
      <c r="U1142">
        <f>[1]资金台帐!U1142&amp;""</f>
      </c>
      <c r="W1142">
        <f>[1]资金台帐!W1142&amp;""</f>
      </c>
      <c r="X1142">
        <f>[1]资金台帐!X1142&amp;""</f>
      </c>
      <c r="AB1142">
        <f>[1]资金台帐!AB1142</f>
        <v>0</v>
      </c>
      <c r="AC1142">
        <f>[1]资金台帐!AC1142</f>
        <v>0</v>
      </c>
      <c r="AD1142">
        <f>[1]资金台帐!AD1142</f>
        <v>0</v>
      </c>
      <c r="AJ1142">
        <f>[1]资金台帐!AJ1142</f>
        <v>0</v>
      </c>
      <c r="AK1142">
        <f>[1]资金台帐!AK1142</f>
        <v>0</v>
      </c>
      <c r="BA1142" s="22">
        <f t="shared" si="0"/>
      </c>
    </row>
    <row r="1143">
      <c r="B1143">
        <f>[1]资金台帐!B1143&amp;""</f>
      </c>
      <c r="H1143">
        <f>[1]资金台帐!H1143&amp;""</f>
      </c>
      <c r="J1143">
        <f>[1]资金台帐!J1143&amp;""</f>
      </c>
      <c r="N1143">
        <f>[1]资金台帐!N1143</f>
      </c>
      <c r="O1143">
        <f>[1]资金台帐!O1143&amp;""</f>
      </c>
      <c r="P1143">
        <f>[1]资金台帐!P1143&amp;""</f>
      </c>
      <c r="Q1143">
        <f>[1]资金台帐!Q1143&amp;""</f>
      </c>
      <c r="T1143">
        <f>[1]资金台帐!T1143&amp;""</f>
      </c>
      <c r="U1143">
        <f>[1]资金台帐!U1143&amp;""</f>
      </c>
      <c r="W1143">
        <f>[1]资金台帐!W1143&amp;""</f>
      </c>
      <c r="X1143">
        <f>[1]资金台帐!X1143&amp;""</f>
      </c>
      <c r="AB1143">
        <f>[1]资金台帐!AB1143</f>
        <v>0</v>
      </c>
      <c r="AC1143">
        <f>[1]资金台帐!AC1143</f>
        <v>0</v>
      </c>
      <c r="AD1143">
        <f>[1]资金台帐!AD1143</f>
        <v>0</v>
      </c>
      <c r="AJ1143">
        <f>[1]资金台帐!AJ1143</f>
        <v>0</v>
      </c>
      <c r="AK1143">
        <f>[1]资金台帐!AK1143</f>
        <v>0</v>
      </c>
      <c r="BA1143" s="22">
        <f t="shared" si="0"/>
      </c>
    </row>
    <row r="1144">
      <c r="B1144">
        <f>[1]资金台帐!B1144&amp;""</f>
      </c>
      <c r="H1144">
        <f>[1]资金台帐!H1144&amp;""</f>
      </c>
      <c r="J1144">
        <f>[1]资金台帐!J1144&amp;""</f>
      </c>
      <c r="N1144">
        <f>[1]资金台帐!N1144</f>
      </c>
      <c r="O1144">
        <f>[1]资金台帐!O1144&amp;""</f>
      </c>
      <c r="P1144">
        <f>[1]资金台帐!P1144&amp;""</f>
      </c>
      <c r="Q1144">
        <f>[1]资金台帐!Q1144&amp;""</f>
      </c>
      <c r="T1144">
        <f>[1]资金台帐!T1144&amp;""</f>
      </c>
      <c r="U1144">
        <f>[1]资金台帐!U1144&amp;""</f>
      </c>
      <c r="W1144">
        <f>[1]资金台帐!W1144&amp;""</f>
      </c>
      <c r="X1144">
        <f>[1]资金台帐!X1144&amp;""</f>
      </c>
      <c r="AB1144">
        <f>[1]资金台帐!AB1144</f>
        <v>0</v>
      </c>
      <c r="AC1144">
        <f>[1]资金台帐!AC1144</f>
        <v>0</v>
      </c>
      <c r="AD1144">
        <f>[1]资金台帐!AD1144</f>
        <v>0</v>
      </c>
      <c r="AJ1144">
        <f>[1]资金台帐!AJ1144</f>
        <v>0</v>
      </c>
      <c r="AK1144">
        <f>[1]资金台帐!AK1144</f>
        <v>0</v>
      </c>
      <c r="BA1144" s="22">
        <f t="shared" si="0"/>
      </c>
    </row>
    <row r="1145">
      <c r="B1145">
        <f>[1]资金台帐!B1145&amp;""</f>
      </c>
      <c r="H1145">
        <f>[1]资金台帐!H1145&amp;""</f>
      </c>
      <c r="J1145">
        <f>[1]资金台帐!J1145&amp;""</f>
      </c>
      <c r="N1145">
        <f>[1]资金台帐!N1145</f>
      </c>
      <c r="O1145">
        <f>[1]资金台帐!O1145&amp;""</f>
      </c>
      <c r="P1145">
        <f>[1]资金台帐!P1145&amp;""</f>
      </c>
      <c r="Q1145">
        <f>[1]资金台帐!Q1145&amp;""</f>
      </c>
      <c r="T1145">
        <f>[1]资金台帐!T1145&amp;""</f>
      </c>
      <c r="U1145">
        <f>[1]资金台帐!U1145&amp;""</f>
      </c>
      <c r="W1145">
        <f>[1]资金台帐!W1145&amp;""</f>
      </c>
      <c r="X1145">
        <f>[1]资金台帐!X1145&amp;""</f>
      </c>
      <c r="AB1145">
        <f>[1]资金台帐!AB1145</f>
        <v>0</v>
      </c>
      <c r="AC1145">
        <f>[1]资金台帐!AC1145</f>
        <v>0</v>
      </c>
      <c r="AD1145">
        <f>[1]资金台帐!AD1145</f>
        <v>0</v>
      </c>
      <c r="AJ1145">
        <f>[1]资金台帐!AJ1145</f>
        <v>0</v>
      </c>
      <c r="AK1145">
        <f>[1]资金台帐!AK1145</f>
        <v>0</v>
      </c>
      <c r="BA1145" s="22">
        <f t="shared" si="0"/>
      </c>
    </row>
    <row r="1146">
      <c r="B1146">
        <f>[1]资金台帐!B1146&amp;""</f>
      </c>
      <c r="H1146">
        <f>[1]资金台帐!H1146&amp;""</f>
      </c>
      <c r="J1146">
        <f>[1]资金台帐!J1146&amp;""</f>
      </c>
      <c r="N1146">
        <f>[1]资金台帐!N1146</f>
      </c>
      <c r="O1146">
        <f>[1]资金台帐!O1146&amp;""</f>
      </c>
      <c r="P1146">
        <f>[1]资金台帐!P1146&amp;""</f>
      </c>
      <c r="Q1146">
        <f>[1]资金台帐!Q1146&amp;""</f>
      </c>
      <c r="T1146">
        <f>[1]资金台帐!T1146&amp;""</f>
      </c>
      <c r="U1146">
        <f>[1]资金台帐!U1146&amp;""</f>
      </c>
      <c r="W1146">
        <f>[1]资金台帐!W1146&amp;""</f>
      </c>
      <c r="X1146">
        <f>[1]资金台帐!X1146&amp;""</f>
      </c>
      <c r="AB1146">
        <f>[1]资金台帐!AB1146</f>
        <v>0</v>
      </c>
      <c r="AC1146">
        <f>[1]资金台帐!AC1146</f>
        <v>0</v>
      </c>
      <c r="AD1146">
        <f>[1]资金台帐!AD1146</f>
        <v>0</v>
      </c>
      <c r="AJ1146">
        <f>[1]资金台帐!AJ1146</f>
        <v>0</v>
      </c>
      <c r="AK1146">
        <f>[1]资金台帐!AK1146</f>
        <v>0</v>
      </c>
      <c r="BA1146" s="22">
        <f t="shared" si="0"/>
      </c>
    </row>
    <row r="1147">
      <c r="B1147">
        <f>[1]资金台帐!B1147&amp;""</f>
      </c>
      <c r="H1147">
        <f>[1]资金台帐!H1147&amp;""</f>
      </c>
      <c r="J1147">
        <f>[1]资金台帐!J1147&amp;""</f>
      </c>
      <c r="N1147">
        <f>[1]资金台帐!N1147</f>
      </c>
      <c r="O1147">
        <f>[1]资金台帐!O1147&amp;""</f>
      </c>
      <c r="P1147">
        <f>[1]资金台帐!P1147&amp;""</f>
      </c>
      <c r="Q1147">
        <f>[1]资金台帐!Q1147&amp;""</f>
      </c>
      <c r="T1147">
        <f>[1]资金台帐!T1147&amp;""</f>
      </c>
      <c r="U1147">
        <f>[1]资金台帐!U1147&amp;""</f>
      </c>
      <c r="W1147">
        <f>[1]资金台帐!W1147&amp;""</f>
      </c>
      <c r="X1147">
        <f>[1]资金台帐!X1147&amp;""</f>
      </c>
      <c r="AB1147">
        <f>[1]资金台帐!AB1147</f>
        <v>0</v>
      </c>
      <c r="AC1147">
        <f>[1]资金台帐!AC1147</f>
        <v>0</v>
      </c>
      <c r="AD1147">
        <f>[1]资金台帐!AD1147</f>
        <v>0</v>
      </c>
      <c r="AJ1147">
        <f>[1]资金台帐!AJ1147</f>
        <v>0</v>
      </c>
      <c r="AK1147">
        <f>[1]资金台帐!AK1147</f>
        <v>0</v>
      </c>
      <c r="BA1147" s="22">
        <f t="shared" si="0"/>
      </c>
    </row>
    <row r="1148">
      <c r="B1148">
        <f>[1]资金台帐!B1148&amp;""</f>
      </c>
      <c r="H1148">
        <f>[1]资金台帐!H1148&amp;""</f>
      </c>
      <c r="J1148">
        <f>[1]资金台帐!J1148&amp;""</f>
      </c>
      <c r="N1148">
        <f>[1]资金台帐!N1148</f>
      </c>
      <c r="O1148">
        <f>[1]资金台帐!O1148&amp;""</f>
      </c>
      <c r="P1148">
        <f>[1]资金台帐!P1148&amp;""</f>
      </c>
      <c r="Q1148">
        <f>[1]资金台帐!Q1148&amp;""</f>
      </c>
      <c r="T1148">
        <f>[1]资金台帐!T1148&amp;""</f>
      </c>
      <c r="U1148">
        <f>[1]资金台帐!U1148&amp;""</f>
      </c>
      <c r="W1148">
        <f>[1]资金台帐!W1148&amp;""</f>
      </c>
      <c r="X1148">
        <f>[1]资金台帐!X1148&amp;""</f>
      </c>
      <c r="AB1148">
        <f>[1]资金台帐!AB1148</f>
        <v>0</v>
      </c>
      <c r="AC1148">
        <f>[1]资金台帐!AC1148</f>
        <v>0</v>
      </c>
      <c r="AD1148">
        <f>[1]资金台帐!AD1148</f>
        <v>0</v>
      </c>
      <c r="AJ1148">
        <f>[1]资金台帐!AJ1148</f>
        <v>0</v>
      </c>
      <c r="AK1148">
        <f>[1]资金台帐!AK1148</f>
        <v>0</v>
      </c>
      <c r="BA1148" s="22">
        <f t="shared" si="0"/>
      </c>
    </row>
    <row r="1149">
      <c r="B1149">
        <f>[1]资金台帐!B1149&amp;""</f>
      </c>
      <c r="H1149">
        <f>[1]资金台帐!H1149&amp;""</f>
      </c>
      <c r="J1149">
        <f>[1]资金台帐!J1149&amp;""</f>
      </c>
      <c r="N1149">
        <f>[1]资金台帐!N1149</f>
      </c>
      <c r="O1149">
        <f>[1]资金台帐!O1149&amp;""</f>
      </c>
      <c r="P1149">
        <f>[1]资金台帐!P1149&amp;""</f>
      </c>
      <c r="Q1149">
        <f>[1]资金台帐!Q1149&amp;""</f>
      </c>
      <c r="T1149">
        <f>[1]资金台帐!T1149&amp;""</f>
      </c>
      <c r="U1149">
        <f>[1]资金台帐!U1149&amp;""</f>
      </c>
      <c r="W1149">
        <f>[1]资金台帐!W1149&amp;""</f>
      </c>
      <c r="X1149">
        <f>[1]资金台帐!X1149&amp;""</f>
      </c>
      <c r="AB1149">
        <f>[1]资金台帐!AB1149</f>
        <v>0</v>
      </c>
      <c r="AC1149">
        <f>[1]资金台帐!AC1149</f>
        <v>0</v>
      </c>
      <c r="AD1149">
        <f>[1]资金台帐!AD1149</f>
        <v>0</v>
      </c>
      <c r="AJ1149">
        <f>[1]资金台帐!AJ1149</f>
        <v>0</v>
      </c>
      <c r="AK1149">
        <f>[1]资金台帐!AK1149</f>
        <v>0</v>
      </c>
      <c r="BA1149" s="22">
        <f t="shared" si="0"/>
      </c>
    </row>
    <row r="1150">
      <c r="B1150">
        <f>[1]资金台帐!B1150&amp;""</f>
      </c>
      <c r="H1150">
        <f>[1]资金台帐!H1150&amp;""</f>
      </c>
      <c r="J1150">
        <f>[1]资金台帐!J1150&amp;""</f>
      </c>
      <c r="N1150">
        <f>[1]资金台帐!N1150</f>
      </c>
      <c r="O1150">
        <f>[1]资金台帐!O1150&amp;""</f>
      </c>
      <c r="P1150">
        <f>[1]资金台帐!P1150&amp;""</f>
      </c>
      <c r="Q1150">
        <f>[1]资金台帐!Q1150&amp;""</f>
      </c>
      <c r="T1150">
        <f>[1]资金台帐!T1150&amp;""</f>
      </c>
      <c r="U1150">
        <f>[1]资金台帐!U1150&amp;""</f>
      </c>
      <c r="W1150">
        <f>[1]资金台帐!W1150&amp;""</f>
      </c>
      <c r="X1150">
        <f>[1]资金台帐!X1150&amp;""</f>
      </c>
      <c r="AB1150">
        <f>[1]资金台帐!AB1150</f>
        <v>0</v>
      </c>
      <c r="AC1150">
        <f>[1]资金台帐!AC1150</f>
        <v>0</v>
      </c>
      <c r="AD1150">
        <f>[1]资金台帐!AD1150</f>
        <v>0</v>
      </c>
      <c r="AJ1150">
        <f>[1]资金台帐!AJ1150</f>
        <v>0</v>
      </c>
      <c r="AK1150">
        <f>[1]资金台帐!AK1150</f>
        <v>0</v>
      </c>
      <c r="BA1150" s="22">
        <f t="shared" si="0"/>
      </c>
    </row>
    <row r="1151">
      <c r="B1151">
        <f>[1]资金台帐!B1151&amp;""</f>
      </c>
      <c r="H1151">
        <f>[1]资金台帐!H1151&amp;""</f>
      </c>
      <c r="J1151">
        <f>[1]资金台帐!J1151&amp;""</f>
      </c>
      <c r="N1151">
        <f>[1]资金台帐!N1151</f>
      </c>
      <c r="O1151">
        <f>[1]资金台帐!O1151&amp;""</f>
      </c>
      <c r="P1151">
        <f>[1]资金台帐!P1151&amp;""</f>
      </c>
      <c r="Q1151">
        <f>[1]资金台帐!Q1151&amp;""</f>
      </c>
      <c r="T1151">
        <f>[1]资金台帐!T1151&amp;""</f>
      </c>
      <c r="U1151">
        <f>[1]资金台帐!U1151&amp;""</f>
      </c>
      <c r="W1151">
        <f>[1]资金台帐!W1151&amp;""</f>
      </c>
      <c r="X1151">
        <f>[1]资金台帐!X1151&amp;""</f>
      </c>
      <c r="AB1151">
        <f>[1]资金台帐!AB1151</f>
        <v>0</v>
      </c>
      <c r="AC1151">
        <f>[1]资金台帐!AC1151</f>
        <v>0</v>
      </c>
      <c r="AD1151">
        <f>[1]资金台帐!AD1151</f>
        <v>0</v>
      </c>
      <c r="AJ1151">
        <f>[1]资金台帐!AJ1151</f>
        <v>0</v>
      </c>
      <c r="AK1151">
        <f>[1]资金台帐!AK1151</f>
        <v>0</v>
      </c>
      <c r="BA1151" s="22">
        <f t="shared" si="0"/>
      </c>
    </row>
    <row r="1152">
      <c r="B1152">
        <f>[1]资金台帐!B1152&amp;""</f>
      </c>
      <c r="H1152">
        <f>[1]资金台帐!H1152&amp;""</f>
      </c>
      <c r="J1152">
        <f>[1]资金台帐!J1152&amp;""</f>
      </c>
      <c r="N1152">
        <f>[1]资金台帐!N1152</f>
      </c>
      <c r="O1152">
        <f>[1]资金台帐!O1152&amp;""</f>
      </c>
      <c r="P1152">
        <f>[1]资金台帐!P1152&amp;""</f>
      </c>
      <c r="Q1152">
        <f>[1]资金台帐!Q1152&amp;""</f>
      </c>
      <c r="T1152">
        <f>[1]资金台帐!T1152&amp;""</f>
      </c>
      <c r="U1152">
        <f>[1]资金台帐!U1152&amp;""</f>
      </c>
      <c r="W1152">
        <f>[1]资金台帐!W1152&amp;""</f>
      </c>
      <c r="X1152">
        <f>[1]资金台帐!X1152&amp;""</f>
      </c>
      <c r="AB1152">
        <f>[1]资金台帐!AB1152</f>
        <v>0</v>
      </c>
      <c r="AC1152">
        <f>[1]资金台帐!AC1152</f>
        <v>0</v>
      </c>
      <c r="AD1152">
        <f>[1]资金台帐!AD1152</f>
        <v>0</v>
      </c>
      <c r="AJ1152">
        <f>[1]资金台帐!AJ1152</f>
        <v>0</v>
      </c>
      <c r="AK1152">
        <f>[1]资金台帐!AK1152</f>
        <v>0</v>
      </c>
      <c r="BA1152" s="22">
        <f t="shared" si="0"/>
      </c>
    </row>
    <row r="1153">
      <c r="B1153">
        <f>[1]资金台帐!B1153&amp;""</f>
      </c>
      <c r="H1153">
        <f>[1]资金台帐!H1153&amp;""</f>
      </c>
      <c r="J1153">
        <f>[1]资金台帐!J1153&amp;""</f>
      </c>
      <c r="N1153">
        <f>[1]资金台帐!N1153</f>
      </c>
      <c r="O1153">
        <f>[1]资金台帐!O1153&amp;""</f>
      </c>
      <c r="P1153">
        <f>[1]资金台帐!P1153&amp;""</f>
      </c>
      <c r="Q1153">
        <f>[1]资金台帐!Q1153&amp;""</f>
      </c>
      <c r="T1153">
        <f>[1]资金台帐!T1153&amp;""</f>
      </c>
      <c r="U1153">
        <f>[1]资金台帐!U1153&amp;""</f>
      </c>
      <c r="W1153">
        <f>[1]资金台帐!W1153&amp;""</f>
      </c>
      <c r="X1153">
        <f>[1]资金台帐!X1153&amp;""</f>
      </c>
      <c r="AB1153">
        <f>[1]资金台帐!AB1153</f>
        <v>0</v>
      </c>
      <c r="AC1153">
        <f>[1]资金台帐!AC1153</f>
        <v>0</v>
      </c>
      <c r="AD1153">
        <f>[1]资金台帐!AD1153</f>
        <v>0</v>
      </c>
      <c r="AJ1153">
        <f>[1]资金台帐!AJ1153</f>
        <v>0</v>
      </c>
      <c r="AK1153">
        <f>[1]资金台帐!AK1153</f>
        <v>0</v>
      </c>
      <c r="BA1153" s="22">
        <f t="shared" si="0"/>
      </c>
    </row>
    <row r="1154">
      <c r="B1154">
        <f>[1]资金台帐!B1154&amp;""</f>
      </c>
      <c r="H1154">
        <f>[1]资金台帐!H1154&amp;""</f>
      </c>
      <c r="J1154">
        <f>[1]资金台帐!J1154&amp;""</f>
      </c>
      <c r="N1154">
        <f>[1]资金台帐!N1154</f>
      </c>
      <c r="O1154">
        <f>[1]资金台帐!O1154&amp;""</f>
      </c>
      <c r="P1154">
        <f>[1]资金台帐!P1154&amp;""</f>
      </c>
      <c r="Q1154">
        <f>[1]资金台帐!Q1154&amp;""</f>
      </c>
      <c r="T1154">
        <f>[1]资金台帐!T1154&amp;""</f>
      </c>
      <c r="U1154">
        <f>[1]资金台帐!U1154&amp;""</f>
      </c>
      <c r="W1154">
        <f>[1]资金台帐!W1154&amp;""</f>
      </c>
      <c r="X1154">
        <f>[1]资金台帐!X1154&amp;""</f>
      </c>
      <c r="AB1154">
        <f>[1]资金台帐!AB1154</f>
        <v>0</v>
      </c>
      <c r="AC1154">
        <f>[1]资金台帐!AC1154</f>
        <v>0</v>
      </c>
      <c r="AD1154">
        <f>[1]资金台帐!AD1154</f>
        <v>0</v>
      </c>
      <c r="AJ1154">
        <f>[1]资金台帐!AJ1154</f>
        <v>0</v>
      </c>
      <c r="AK1154">
        <f>[1]资金台帐!AK1154</f>
        <v>0</v>
      </c>
      <c r="BA1154" s="22">
        <f t="shared" si="0"/>
      </c>
    </row>
    <row r="1155">
      <c r="B1155">
        <f>[1]资金台帐!B1155&amp;""</f>
      </c>
      <c r="H1155">
        <f>[1]资金台帐!H1155&amp;""</f>
      </c>
      <c r="J1155">
        <f>[1]资金台帐!J1155&amp;""</f>
      </c>
      <c r="N1155">
        <f>[1]资金台帐!N1155</f>
      </c>
      <c r="O1155">
        <f>[1]资金台帐!O1155&amp;""</f>
      </c>
      <c r="P1155">
        <f>[1]资金台帐!P1155&amp;""</f>
      </c>
      <c r="Q1155">
        <f>[1]资金台帐!Q1155&amp;""</f>
      </c>
      <c r="T1155">
        <f>[1]资金台帐!T1155&amp;""</f>
      </c>
      <c r="U1155">
        <f>[1]资金台帐!U1155&amp;""</f>
      </c>
      <c r="W1155">
        <f>[1]资金台帐!W1155&amp;""</f>
      </c>
      <c r="X1155">
        <f>[1]资金台帐!X1155&amp;""</f>
      </c>
      <c r="AB1155">
        <f>[1]资金台帐!AB1155</f>
        <v>0</v>
      </c>
      <c r="AC1155">
        <f>[1]资金台帐!AC1155</f>
        <v>0</v>
      </c>
      <c r="AD1155">
        <f>[1]资金台帐!AD1155</f>
        <v>0</v>
      </c>
      <c r="AJ1155">
        <f>[1]资金台帐!AJ1155</f>
        <v>0</v>
      </c>
      <c r="AK1155">
        <f>[1]资金台帐!AK1155</f>
        <v>0</v>
      </c>
      <c r="BA1155" s="22">
        <f t="shared" si="0"/>
      </c>
    </row>
    <row r="1156">
      <c r="B1156">
        <f>[1]资金台帐!B1156&amp;""</f>
      </c>
      <c r="H1156">
        <f>[1]资金台帐!H1156&amp;""</f>
      </c>
      <c r="J1156">
        <f>[1]资金台帐!J1156&amp;""</f>
      </c>
      <c r="N1156">
        <f>[1]资金台帐!N1156</f>
      </c>
      <c r="O1156">
        <f>[1]资金台帐!O1156&amp;""</f>
      </c>
      <c r="P1156">
        <f>[1]资金台帐!P1156&amp;""</f>
      </c>
      <c r="Q1156">
        <f>[1]资金台帐!Q1156&amp;""</f>
      </c>
      <c r="T1156">
        <f>[1]资金台帐!T1156&amp;""</f>
      </c>
      <c r="U1156">
        <f>[1]资金台帐!U1156&amp;""</f>
      </c>
      <c r="W1156">
        <f>[1]资金台帐!W1156&amp;""</f>
      </c>
      <c r="X1156">
        <f>[1]资金台帐!X1156&amp;""</f>
      </c>
      <c r="AB1156">
        <f>[1]资金台帐!AB1156</f>
        <v>0</v>
      </c>
      <c r="AC1156">
        <f>[1]资金台帐!AC1156</f>
        <v>0</v>
      </c>
      <c r="AD1156">
        <f>[1]资金台帐!AD1156</f>
        <v>0</v>
      </c>
      <c r="AJ1156">
        <f>[1]资金台帐!AJ1156</f>
        <v>0</v>
      </c>
      <c r="AK1156">
        <f>[1]资金台帐!AK1156</f>
        <v>0</v>
      </c>
      <c r="BA1156" s="22">
        <f t="shared" si="0"/>
      </c>
    </row>
    <row r="1157">
      <c r="B1157">
        <f>[1]资金台帐!B1157&amp;""</f>
      </c>
      <c r="H1157">
        <f>[1]资金台帐!H1157&amp;""</f>
      </c>
      <c r="J1157">
        <f>[1]资金台帐!J1157&amp;""</f>
      </c>
      <c r="N1157">
        <f>[1]资金台帐!N1157</f>
      </c>
      <c r="O1157">
        <f>[1]资金台帐!O1157&amp;""</f>
      </c>
      <c r="P1157">
        <f>[1]资金台帐!P1157&amp;""</f>
      </c>
      <c r="Q1157">
        <f>[1]资金台帐!Q1157&amp;""</f>
      </c>
      <c r="T1157">
        <f>[1]资金台帐!T1157&amp;""</f>
      </c>
      <c r="U1157">
        <f>[1]资金台帐!U1157&amp;""</f>
      </c>
      <c r="W1157">
        <f>[1]资金台帐!W1157&amp;""</f>
      </c>
      <c r="X1157">
        <f>[1]资金台帐!X1157&amp;""</f>
      </c>
      <c r="AB1157">
        <f>[1]资金台帐!AB1157</f>
        <v>0</v>
      </c>
      <c r="AC1157">
        <f>[1]资金台帐!AC1157</f>
        <v>0</v>
      </c>
      <c r="AD1157">
        <f>[1]资金台帐!AD1157</f>
        <v>0</v>
      </c>
      <c r="AJ1157">
        <f>[1]资金台帐!AJ1157</f>
        <v>0</v>
      </c>
      <c r="AK1157">
        <f>[1]资金台帐!AK1157</f>
        <v>0</v>
      </c>
      <c r="BA1157" s="22">
        <f t="shared" si="0"/>
      </c>
    </row>
    <row r="1158">
      <c r="B1158">
        <f>[1]资金台帐!B1158&amp;""</f>
      </c>
      <c r="H1158">
        <f>[1]资金台帐!H1158&amp;""</f>
      </c>
      <c r="J1158">
        <f>[1]资金台帐!J1158&amp;""</f>
      </c>
      <c r="N1158">
        <f>[1]资金台帐!N1158</f>
      </c>
      <c r="O1158">
        <f>[1]资金台帐!O1158&amp;""</f>
      </c>
      <c r="P1158">
        <f>[1]资金台帐!P1158&amp;""</f>
      </c>
      <c r="Q1158">
        <f>[1]资金台帐!Q1158&amp;""</f>
      </c>
      <c r="T1158">
        <f>[1]资金台帐!T1158&amp;""</f>
      </c>
      <c r="U1158">
        <f>[1]资金台帐!U1158&amp;""</f>
      </c>
      <c r="W1158">
        <f>[1]资金台帐!W1158&amp;""</f>
      </c>
      <c r="X1158">
        <f>[1]资金台帐!X1158&amp;""</f>
      </c>
      <c r="AB1158">
        <f>[1]资金台帐!AB1158</f>
        <v>0</v>
      </c>
      <c r="AC1158">
        <f>[1]资金台帐!AC1158</f>
        <v>0</v>
      </c>
      <c r="AD1158">
        <f>[1]资金台帐!AD1158</f>
        <v>0</v>
      </c>
      <c r="AJ1158">
        <f>[1]资金台帐!AJ1158</f>
        <v>0</v>
      </c>
      <c r="AK1158">
        <f>[1]资金台帐!AK1158</f>
        <v>0</v>
      </c>
      <c r="BA1158" s="22">
        <f t="shared" si="0"/>
      </c>
    </row>
    <row r="1159">
      <c r="B1159">
        <f>[1]资金台帐!B1159&amp;""</f>
      </c>
      <c r="H1159">
        <f>[1]资金台帐!H1159&amp;""</f>
      </c>
      <c r="J1159">
        <f>[1]资金台帐!J1159&amp;""</f>
      </c>
      <c r="N1159">
        <f>[1]资金台帐!N1159</f>
      </c>
      <c r="O1159">
        <f>[1]资金台帐!O1159&amp;""</f>
      </c>
      <c r="P1159">
        <f>[1]资金台帐!P1159&amp;""</f>
      </c>
      <c r="Q1159">
        <f>[1]资金台帐!Q1159&amp;""</f>
      </c>
      <c r="T1159">
        <f>[1]资金台帐!T1159&amp;""</f>
      </c>
      <c r="U1159">
        <f>[1]资金台帐!U1159&amp;""</f>
      </c>
      <c r="W1159">
        <f>[1]资金台帐!W1159&amp;""</f>
      </c>
      <c r="X1159">
        <f>[1]资金台帐!X1159&amp;""</f>
      </c>
      <c r="AB1159">
        <f>[1]资金台帐!AB1159</f>
        <v>0</v>
      </c>
      <c r="AC1159">
        <f>[1]资金台帐!AC1159</f>
        <v>0</v>
      </c>
      <c r="AD1159">
        <f>[1]资金台帐!AD1159</f>
        <v>0</v>
      </c>
      <c r="AJ1159">
        <f>[1]资金台帐!AJ1159</f>
        <v>0</v>
      </c>
      <c r="AK1159">
        <f>[1]资金台帐!AK1159</f>
        <v>0</v>
      </c>
      <c r="BA1159" s="22">
        <f t="shared" si="0"/>
      </c>
    </row>
    <row r="1160">
      <c r="B1160">
        <f>[1]资金台帐!B1160&amp;""</f>
      </c>
      <c r="H1160">
        <f>[1]资金台帐!H1160&amp;""</f>
      </c>
      <c r="J1160">
        <f>[1]资金台帐!J1160&amp;""</f>
      </c>
      <c r="N1160">
        <f>[1]资金台帐!N1160</f>
      </c>
      <c r="O1160">
        <f>[1]资金台帐!O1160&amp;""</f>
      </c>
      <c r="P1160">
        <f>[1]资金台帐!P1160&amp;""</f>
      </c>
      <c r="Q1160">
        <f>[1]资金台帐!Q1160&amp;""</f>
      </c>
      <c r="T1160">
        <f>[1]资金台帐!T1160&amp;""</f>
      </c>
      <c r="U1160">
        <f>[1]资金台帐!U1160&amp;""</f>
      </c>
      <c r="W1160">
        <f>[1]资金台帐!W1160&amp;""</f>
      </c>
      <c r="X1160">
        <f>[1]资金台帐!X1160&amp;""</f>
      </c>
      <c r="AB1160">
        <f>[1]资金台帐!AB1160</f>
        <v>0</v>
      </c>
      <c r="AC1160">
        <f>[1]资金台帐!AC1160</f>
        <v>0</v>
      </c>
      <c r="AD1160">
        <f>[1]资金台帐!AD1160</f>
        <v>0</v>
      </c>
      <c r="AJ1160">
        <f>[1]资金台帐!AJ1160</f>
        <v>0</v>
      </c>
      <c r="AK1160">
        <f>[1]资金台帐!AK1160</f>
        <v>0</v>
      </c>
      <c r="BA1160" s="22">
        <f t="shared" si="0"/>
      </c>
    </row>
    <row r="1161">
      <c r="B1161">
        <f>[1]资金台帐!B1161&amp;""</f>
      </c>
      <c r="H1161">
        <f>[1]资金台帐!H1161&amp;""</f>
      </c>
      <c r="J1161">
        <f>[1]资金台帐!J1161&amp;""</f>
      </c>
      <c r="N1161">
        <f>[1]资金台帐!N1161</f>
      </c>
      <c r="O1161">
        <f>[1]资金台帐!O1161&amp;""</f>
      </c>
      <c r="P1161">
        <f>[1]资金台帐!P1161&amp;""</f>
      </c>
      <c r="Q1161">
        <f>[1]资金台帐!Q1161&amp;""</f>
      </c>
      <c r="T1161">
        <f>[1]资金台帐!T1161&amp;""</f>
      </c>
      <c r="U1161">
        <f>[1]资金台帐!U1161&amp;""</f>
      </c>
      <c r="W1161">
        <f>[1]资金台帐!W1161&amp;""</f>
      </c>
      <c r="X1161">
        <f>[1]资金台帐!X1161&amp;""</f>
      </c>
      <c r="AB1161">
        <f>[1]资金台帐!AB1161</f>
        <v>0</v>
      </c>
      <c r="AC1161">
        <f>[1]资金台帐!AC1161</f>
        <v>0</v>
      </c>
      <c r="AD1161">
        <f>[1]资金台帐!AD1161</f>
        <v>0</v>
      </c>
      <c r="AJ1161">
        <f>[1]资金台帐!AJ1161</f>
        <v>0</v>
      </c>
      <c r="AK1161">
        <f>[1]资金台帐!AK1161</f>
        <v>0</v>
      </c>
      <c r="BA1161" s="22">
        <f t="shared" si="0"/>
      </c>
    </row>
    <row r="1162">
      <c r="B1162">
        <f>[1]资金台帐!B1162&amp;""</f>
      </c>
      <c r="H1162">
        <f>[1]资金台帐!H1162&amp;""</f>
      </c>
      <c r="J1162">
        <f>[1]资金台帐!J1162&amp;""</f>
      </c>
      <c r="N1162">
        <f>[1]资金台帐!N1162</f>
      </c>
      <c r="O1162">
        <f>[1]资金台帐!O1162&amp;""</f>
      </c>
      <c r="P1162">
        <f>[1]资金台帐!P1162&amp;""</f>
      </c>
      <c r="Q1162">
        <f>[1]资金台帐!Q1162&amp;""</f>
      </c>
      <c r="T1162">
        <f>[1]资金台帐!T1162&amp;""</f>
      </c>
      <c r="U1162">
        <f>[1]资金台帐!U1162&amp;""</f>
      </c>
      <c r="W1162">
        <f>[1]资金台帐!W1162&amp;""</f>
      </c>
      <c r="X1162">
        <f>[1]资金台帐!X1162&amp;""</f>
      </c>
      <c r="AB1162">
        <f>[1]资金台帐!AB1162</f>
        <v>0</v>
      </c>
      <c r="AC1162">
        <f>[1]资金台帐!AC1162</f>
        <v>0</v>
      </c>
      <c r="AD1162">
        <f>[1]资金台帐!AD1162</f>
        <v>0</v>
      </c>
      <c r="AJ1162">
        <f>[1]资金台帐!AJ1162</f>
        <v>0</v>
      </c>
      <c r="AK1162">
        <f>[1]资金台帐!AK1162</f>
        <v>0</v>
      </c>
      <c r="BA1162" s="22">
        <f t="shared" si="0"/>
      </c>
    </row>
    <row r="1163">
      <c r="B1163">
        <f>[1]资金台帐!B1163&amp;""</f>
      </c>
      <c r="H1163">
        <f>[1]资金台帐!H1163&amp;""</f>
      </c>
      <c r="J1163">
        <f>[1]资金台帐!J1163&amp;""</f>
      </c>
      <c r="N1163">
        <f>[1]资金台帐!N1163</f>
      </c>
      <c r="O1163">
        <f>[1]资金台帐!O1163&amp;""</f>
      </c>
      <c r="P1163">
        <f>[1]资金台帐!P1163&amp;""</f>
      </c>
      <c r="Q1163">
        <f>[1]资金台帐!Q1163&amp;""</f>
      </c>
      <c r="T1163">
        <f>[1]资金台帐!T1163&amp;""</f>
      </c>
      <c r="U1163">
        <f>[1]资金台帐!U1163&amp;""</f>
      </c>
      <c r="W1163">
        <f>[1]资金台帐!W1163&amp;""</f>
      </c>
      <c r="X1163">
        <f>[1]资金台帐!X1163&amp;""</f>
      </c>
      <c r="AB1163">
        <f>[1]资金台帐!AB1163</f>
        <v>0</v>
      </c>
      <c r="AC1163">
        <f>[1]资金台帐!AC1163</f>
        <v>0</v>
      </c>
      <c r="AD1163">
        <f>[1]资金台帐!AD1163</f>
        <v>0</v>
      </c>
      <c r="AJ1163">
        <f>[1]资金台帐!AJ1163</f>
        <v>0</v>
      </c>
      <c r="AK1163">
        <f>[1]资金台帐!AK1163</f>
        <v>0</v>
      </c>
      <c r="BA1163" s="22">
        <f t="shared" si="0"/>
      </c>
    </row>
    <row r="1164">
      <c r="B1164">
        <f>[1]资金台帐!B1164&amp;""</f>
      </c>
      <c r="H1164">
        <f>[1]资金台帐!H1164&amp;""</f>
      </c>
      <c r="J1164">
        <f>[1]资金台帐!J1164&amp;""</f>
      </c>
      <c r="N1164">
        <f>[1]资金台帐!N1164</f>
      </c>
      <c r="O1164">
        <f>[1]资金台帐!O1164&amp;""</f>
      </c>
      <c r="P1164">
        <f>[1]资金台帐!P1164&amp;""</f>
      </c>
      <c r="Q1164">
        <f>[1]资金台帐!Q1164&amp;""</f>
      </c>
      <c r="T1164">
        <f>[1]资金台帐!T1164&amp;""</f>
      </c>
      <c r="U1164">
        <f>[1]资金台帐!U1164&amp;""</f>
      </c>
      <c r="W1164">
        <f>[1]资金台帐!W1164&amp;""</f>
      </c>
      <c r="X1164">
        <f>[1]资金台帐!X1164&amp;""</f>
      </c>
      <c r="AB1164">
        <f>[1]资金台帐!AB1164</f>
        <v>0</v>
      </c>
      <c r="AC1164">
        <f>[1]资金台帐!AC1164</f>
        <v>0</v>
      </c>
      <c r="AD1164">
        <f>[1]资金台帐!AD1164</f>
        <v>0</v>
      </c>
      <c r="AJ1164">
        <f>[1]资金台帐!AJ1164</f>
        <v>0</v>
      </c>
      <c r="AK1164">
        <f>[1]资金台帐!AK1164</f>
        <v>0</v>
      </c>
      <c r="BA1164" s="22">
        <f t="shared" si="0"/>
      </c>
    </row>
    <row r="1165">
      <c r="B1165">
        <f>[1]资金台帐!B1165&amp;""</f>
      </c>
      <c r="H1165">
        <f>[1]资金台帐!H1165&amp;""</f>
      </c>
      <c r="J1165">
        <f>[1]资金台帐!J1165&amp;""</f>
      </c>
      <c r="N1165">
        <f>[1]资金台帐!N1165</f>
      </c>
      <c r="O1165">
        <f>[1]资金台帐!O1165&amp;""</f>
      </c>
      <c r="P1165">
        <f>[1]资金台帐!P1165&amp;""</f>
      </c>
      <c r="Q1165">
        <f>[1]资金台帐!Q1165&amp;""</f>
      </c>
      <c r="T1165">
        <f>[1]资金台帐!T1165&amp;""</f>
      </c>
      <c r="U1165">
        <f>[1]资金台帐!U1165&amp;""</f>
      </c>
      <c r="W1165">
        <f>[1]资金台帐!W1165&amp;""</f>
      </c>
      <c r="X1165">
        <f>[1]资金台帐!X1165&amp;""</f>
      </c>
      <c r="AB1165">
        <f>[1]资金台帐!AB1165</f>
        <v>0</v>
      </c>
      <c r="AC1165">
        <f>[1]资金台帐!AC1165</f>
        <v>0</v>
      </c>
      <c r="AD1165">
        <f>[1]资金台帐!AD1165</f>
        <v>0</v>
      </c>
      <c r="AJ1165">
        <f>[1]资金台帐!AJ1165</f>
        <v>0</v>
      </c>
      <c r="AK1165">
        <f>[1]资金台帐!AK1165</f>
        <v>0</v>
      </c>
      <c r="BA1165" s="22">
        <f t="shared" si="0"/>
      </c>
    </row>
    <row r="1166">
      <c r="B1166">
        <f>[1]资金台帐!B1166&amp;""</f>
      </c>
      <c r="H1166">
        <f>[1]资金台帐!H1166&amp;""</f>
      </c>
      <c r="J1166">
        <f>[1]资金台帐!J1166&amp;""</f>
      </c>
      <c r="N1166">
        <f>[1]资金台帐!N1166</f>
      </c>
      <c r="O1166">
        <f>[1]资金台帐!O1166&amp;""</f>
      </c>
      <c r="P1166">
        <f>[1]资金台帐!P1166&amp;""</f>
      </c>
      <c r="Q1166">
        <f>[1]资金台帐!Q1166&amp;""</f>
      </c>
      <c r="T1166">
        <f>[1]资金台帐!T1166&amp;""</f>
      </c>
      <c r="U1166">
        <f>[1]资金台帐!U1166&amp;""</f>
      </c>
      <c r="W1166">
        <f>[1]资金台帐!W1166&amp;""</f>
      </c>
      <c r="X1166">
        <f>[1]资金台帐!X1166&amp;""</f>
      </c>
      <c r="AB1166">
        <f>[1]资金台帐!AB1166</f>
        <v>0</v>
      </c>
      <c r="AC1166">
        <f>[1]资金台帐!AC1166</f>
        <v>0</v>
      </c>
      <c r="AD1166">
        <f>[1]资金台帐!AD1166</f>
        <v>0</v>
      </c>
      <c r="AJ1166">
        <f>[1]资金台帐!AJ1166</f>
        <v>0</v>
      </c>
      <c r="AK1166">
        <f>[1]资金台帐!AK1166</f>
        <v>0</v>
      </c>
      <c r="BA1166" s="22">
        <f t="shared" si="0"/>
      </c>
    </row>
    <row r="1167">
      <c r="B1167">
        <f>[1]资金台帐!B1167&amp;""</f>
      </c>
      <c r="H1167">
        <f>[1]资金台帐!H1167&amp;""</f>
      </c>
      <c r="J1167">
        <f>[1]资金台帐!J1167&amp;""</f>
      </c>
      <c r="N1167">
        <f>[1]资金台帐!N1167</f>
      </c>
      <c r="O1167">
        <f>[1]资金台帐!O1167&amp;""</f>
      </c>
      <c r="P1167">
        <f>[1]资金台帐!P1167&amp;""</f>
      </c>
      <c r="Q1167">
        <f>[1]资金台帐!Q1167&amp;""</f>
      </c>
      <c r="T1167">
        <f>[1]资金台帐!T1167&amp;""</f>
      </c>
      <c r="U1167">
        <f>[1]资金台帐!U1167&amp;""</f>
      </c>
      <c r="W1167">
        <f>[1]资金台帐!W1167&amp;""</f>
      </c>
      <c r="X1167">
        <f>[1]资金台帐!X1167&amp;""</f>
      </c>
      <c r="AB1167">
        <f>[1]资金台帐!AB1167</f>
        <v>0</v>
      </c>
      <c r="AC1167">
        <f>[1]资金台帐!AC1167</f>
        <v>0</v>
      </c>
      <c r="AD1167">
        <f>[1]资金台帐!AD1167</f>
        <v>0</v>
      </c>
      <c r="AJ1167">
        <f>[1]资金台帐!AJ1167</f>
        <v>0</v>
      </c>
      <c r="AK1167">
        <f>[1]资金台帐!AK1167</f>
        <v>0</v>
      </c>
      <c r="BA1167" s="22">
        <f t="shared" si="0"/>
      </c>
    </row>
    <row r="1168">
      <c r="B1168">
        <f>[1]资金台帐!B1168&amp;""</f>
      </c>
      <c r="H1168">
        <f>[1]资金台帐!H1168&amp;""</f>
      </c>
      <c r="J1168">
        <f>[1]资金台帐!J1168&amp;""</f>
      </c>
      <c r="N1168">
        <f>[1]资金台帐!N1168</f>
      </c>
      <c r="O1168">
        <f>[1]资金台帐!O1168&amp;""</f>
      </c>
      <c r="P1168">
        <f>[1]资金台帐!P1168&amp;""</f>
      </c>
      <c r="Q1168">
        <f>[1]资金台帐!Q1168&amp;""</f>
      </c>
      <c r="T1168">
        <f>[1]资金台帐!T1168&amp;""</f>
      </c>
      <c r="U1168">
        <f>[1]资金台帐!U1168&amp;""</f>
      </c>
      <c r="W1168">
        <f>[1]资金台帐!W1168&amp;""</f>
      </c>
      <c r="X1168">
        <f>[1]资金台帐!X1168&amp;""</f>
      </c>
      <c r="AB1168">
        <f>[1]资金台帐!AB1168</f>
        <v>0</v>
      </c>
      <c r="AC1168">
        <f>[1]资金台帐!AC1168</f>
        <v>0</v>
      </c>
      <c r="AD1168">
        <f>[1]资金台帐!AD1168</f>
        <v>0</v>
      </c>
      <c r="AJ1168">
        <f>[1]资金台帐!AJ1168</f>
        <v>0</v>
      </c>
      <c r="AK1168">
        <f>[1]资金台帐!AK1168</f>
        <v>0</v>
      </c>
      <c r="BA1168" s="22">
        <f t="shared" si="0"/>
      </c>
    </row>
    <row r="1169">
      <c r="B1169">
        <f>[1]资金台帐!B1169&amp;""</f>
      </c>
      <c r="H1169">
        <f>[1]资金台帐!H1169&amp;""</f>
      </c>
      <c r="J1169">
        <f>[1]资金台帐!J1169&amp;""</f>
      </c>
      <c r="N1169">
        <f>[1]资金台帐!N1169</f>
      </c>
      <c r="O1169">
        <f>[1]资金台帐!O1169&amp;""</f>
      </c>
      <c r="P1169">
        <f>[1]资金台帐!P1169&amp;""</f>
      </c>
      <c r="Q1169">
        <f>[1]资金台帐!Q1169&amp;""</f>
      </c>
      <c r="T1169">
        <f>[1]资金台帐!T1169&amp;""</f>
      </c>
      <c r="U1169">
        <f>[1]资金台帐!U1169&amp;""</f>
      </c>
      <c r="W1169">
        <f>[1]资金台帐!W1169&amp;""</f>
      </c>
      <c r="X1169">
        <f>[1]资金台帐!X1169&amp;""</f>
      </c>
      <c r="AB1169">
        <f>[1]资金台帐!AB1169</f>
        <v>0</v>
      </c>
      <c r="AC1169">
        <f>[1]资金台帐!AC1169</f>
        <v>0</v>
      </c>
      <c r="AD1169">
        <f>[1]资金台帐!AD1169</f>
        <v>0</v>
      </c>
      <c r="AJ1169">
        <f>[1]资金台帐!AJ1169</f>
        <v>0</v>
      </c>
      <c r="AK1169">
        <f>[1]资金台帐!AK1169</f>
        <v>0</v>
      </c>
      <c r="BA1169" s="22">
        <f t="shared" si="0"/>
      </c>
    </row>
    <row r="1170">
      <c r="B1170">
        <f>[1]资金台帐!B1170&amp;""</f>
      </c>
      <c r="H1170">
        <f>[1]资金台帐!H1170&amp;""</f>
      </c>
      <c r="J1170">
        <f>[1]资金台帐!J1170&amp;""</f>
      </c>
      <c r="N1170">
        <f>[1]资金台帐!N1170</f>
      </c>
      <c r="O1170">
        <f>[1]资金台帐!O1170&amp;""</f>
      </c>
      <c r="P1170">
        <f>[1]资金台帐!P1170&amp;""</f>
      </c>
      <c r="Q1170">
        <f>[1]资金台帐!Q1170&amp;""</f>
      </c>
      <c r="T1170">
        <f>[1]资金台帐!T1170&amp;""</f>
      </c>
      <c r="U1170">
        <f>[1]资金台帐!U1170&amp;""</f>
      </c>
      <c r="W1170">
        <f>[1]资金台帐!W1170&amp;""</f>
      </c>
      <c r="X1170">
        <f>[1]资金台帐!X1170&amp;""</f>
      </c>
      <c r="AB1170">
        <f>[1]资金台帐!AB1170</f>
        <v>0</v>
      </c>
      <c r="AC1170">
        <f>[1]资金台帐!AC1170</f>
        <v>0</v>
      </c>
      <c r="AD1170">
        <f>[1]资金台帐!AD1170</f>
        <v>0</v>
      </c>
      <c r="AJ1170">
        <f>[1]资金台帐!AJ1170</f>
        <v>0</v>
      </c>
      <c r="AK1170">
        <f>[1]资金台帐!AK1170</f>
        <v>0</v>
      </c>
      <c r="BA1170" s="22">
        <f t="shared" si="0"/>
      </c>
    </row>
    <row r="1171">
      <c r="B1171">
        <f>[1]资金台帐!B1171&amp;""</f>
      </c>
      <c r="H1171">
        <f>[1]资金台帐!H1171&amp;""</f>
      </c>
      <c r="J1171">
        <f>[1]资金台帐!J1171&amp;""</f>
      </c>
      <c r="N1171">
        <f>[1]资金台帐!N1171</f>
      </c>
      <c r="O1171">
        <f>[1]资金台帐!O1171&amp;""</f>
      </c>
      <c r="P1171">
        <f>[1]资金台帐!P1171&amp;""</f>
      </c>
      <c r="Q1171">
        <f>[1]资金台帐!Q1171&amp;""</f>
      </c>
      <c r="T1171">
        <f>[1]资金台帐!T1171&amp;""</f>
      </c>
      <c r="U1171">
        <f>[1]资金台帐!U1171&amp;""</f>
      </c>
      <c r="W1171">
        <f>[1]资金台帐!W1171&amp;""</f>
      </c>
      <c r="X1171">
        <f>[1]资金台帐!X1171&amp;""</f>
      </c>
      <c r="AB1171">
        <f>[1]资金台帐!AB1171</f>
        <v>0</v>
      </c>
      <c r="AC1171">
        <f>[1]资金台帐!AC1171</f>
        <v>0</v>
      </c>
      <c r="AD1171">
        <f>[1]资金台帐!AD1171</f>
        <v>0</v>
      </c>
      <c r="AJ1171">
        <f>[1]资金台帐!AJ1171</f>
        <v>0</v>
      </c>
      <c r="AK1171">
        <f>[1]资金台帐!AK1171</f>
        <v>0</v>
      </c>
      <c r="BA1171" s="22">
        <f t="shared" si="0"/>
      </c>
    </row>
    <row r="1172">
      <c r="B1172">
        <f>[1]资金台帐!B1172&amp;""</f>
      </c>
      <c r="H1172">
        <f>[1]资金台帐!H1172&amp;""</f>
      </c>
      <c r="J1172">
        <f>[1]资金台帐!J1172&amp;""</f>
      </c>
      <c r="N1172">
        <f>[1]资金台帐!N1172</f>
      </c>
      <c r="O1172">
        <f>[1]资金台帐!O1172&amp;""</f>
      </c>
      <c r="P1172">
        <f>[1]资金台帐!P1172&amp;""</f>
      </c>
      <c r="Q1172">
        <f>[1]资金台帐!Q1172&amp;""</f>
      </c>
      <c r="T1172">
        <f>[1]资金台帐!T1172&amp;""</f>
      </c>
      <c r="U1172">
        <f>[1]资金台帐!U1172&amp;""</f>
      </c>
      <c r="W1172">
        <f>[1]资金台帐!W1172&amp;""</f>
      </c>
      <c r="X1172">
        <f>[1]资金台帐!X1172&amp;""</f>
      </c>
      <c r="AB1172">
        <f>[1]资金台帐!AB1172</f>
        <v>0</v>
      </c>
      <c r="AC1172">
        <f>[1]资金台帐!AC1172</f>
        <v>0</v>
      </c>
      <c r="AD1172">
        <f>[1]资金台帐!AD1172</f>
        <v>0</v>
      </c>
      <c r="AJ1172">
        <f>[1]资金台帐!AJ1172</f>
        <v>0</v>
      </c>
      <c r="AK1172">
        <f>[1]资金台帐!AK1172</f>
        <v>0</v>
      </c>
      <c r="BA1172" s="22">
        <f t="shared" si="0"/>
      </c>
    </row>
    <row r="1173">
      <c r="B1173">
        <f>[1]资金台帐!B1173&amp;""</f>
      </c>
      <c r="H1173">
        <f>[1]资金台帐!H1173&amp;""</f>
      </c>
      <c r="J1173">
        <f>[1]资金台帐!J1173&amp;""</f>
      </c>
      <c r="N1173">
        <f>[1]资金台帐!N1173</f>
      </c>
      <c r="O1173">
        <f>[1]资金台帐!O1173&amp;""</f>
      </c>
      <c r="P1173">
        <f>[1]资金台帐!P1173&amp;""</f>
      </c>
      <c r="Q1173">
        <f>[1]资金台帐!Q1173&amp;""</f>
      </c>
      <c r="T1173">
        <f>[1]资金台帐!T1173&amp;""</f>
      </c>
      <c r="U1173">
        <f>[1]资金台帐!U1173&amp;""</f>
      </c>
      <c r="W1173">
        <f>[1]资金台帐!W1173&amp;""</f>
      </c>
      <c r="X1173">
        <f>[1]资金台帐!X1173&amp;""</f>
      </c>
      <c r="AB1173">
        <f>[1]资金台帐!AB1173</f>
        <v>0</v>
      </c>
      <c r="AC1173">
        <f>[1]资金台帐!AC1173</f>
        <v>0</v>
      </c>
      <c r="AD1173">
        <f>[1]资金台帐!AD1173</f>
        <v>0</v>
      </c>
      <c r="AJ1173">
        <f>[1]资金台帐!AJ1173</f>
        <v>0</v>
      </c>
      <c r="AK1173">
        <f>[1]资金台帐!AK1173</f>
        <v>0</v>
      </c>
      <c r="BA1173" s="22">
        <f t="shared" si="0"/>
      </c>
    </row>
    <row r="1174">
      <c r="B1174">
        <f>[1]资金台帐!B1174&amp;""</f>
      </c>
      <c r="H1174">
        <f>[1]资金台帐!H1174&amp;""</f>
      </c>
      <c r="J1174">
        <f>[1]资金台帐!J1174&amp;""</f>
      </c>
      <c r="N1174">
        <f>[1]资金台帐!N1174</f>
      </c>
      <c r="O1174">
        <f>[1]资金台帐!O1174&amp;""</f>
      </c>
      <c r="P1174">
        <f>[1]资金台帐!P1174&amp;""</f>
      </c>
      <c r="Q1174">
        <f>[1]资金台帐!Q1174&amp;""</f>
      </c>
      <c r="T1174">
        <f>[1]资金台帐!T1174&amp;""</f>
      </c>
      <c r="U1174">
        <f>[1]资金台帐!U1174&amp;""</f>
      </c>
      <c r="W1174">
        <f>[1]资金台帐!W1174&amp;""</f>
      </c>
      <c r="X1174">
        <f>[1]资金台帐!X1174&amp;""</f>
      </c>
      <c r="AB1174">
        <f>[1]资金台帐!AB1174</f>
        <v>0</v>
      </c>
      <c r="AC1174">
        <f>[1]资金台帐!AC1174</f>
        <v>0</v>
      </c>
      <c r="AD1174">
        <f>[1]资金台帐!AD1174</f>
        <v>0</v>
      </c>
      <c r="AJ1174">
        <f>[1]资金台帐!AJ1174</f>
        <v>0</v>
      </c>
      <c r="AK1174">
        <f>[1]资金台帐!AK1174</f>
        <v>0</v>
      </c>
      <c r="BA1174" s="22">
        <f t="shared" si="0"/>
      </c>
    </row>
    <row r="1175">
      <c r="B1175">
        <f>[1]资金台帐!B1175&amp;""</f>
      </c>
      <c r="H1175">
        <f>[1]资金台帐!H1175&amp;""</f>
      </c>
      <c r="J1175">
        <f>[1]资金台帐!J1175&amp;""</f>
      </c>
      <c r="N1175">
        <f>[1]资金台帐!N1175</f>
      </c>
      <c r="O1175">
        <f>[1]资金台帐!O1175&amp;""</f>
      </c>
      <c r="P1175">
        <f>[1]资金台帐!P1175&amp;""</f>
      </c>
      <c r="Q1175">
        <f>[1]资金台帐!Q1175&amp;""</f>
      </c>
      <c r="T1175">
        <f>[1]资金台帐!T1175&amp;""</f>
      </c>
      <c r="U1175">
        <f>[1]资金台帐!U1175&amp;""</f>
      </c>
      <c r="W1175">
        <f>[1]资金台帐!W1175&amp;""</f>
      </c>
      <c r="X1175">
        <f>[1]资金台帐!X1175&amp;""</f>
      </c>
      <c r="AB1175">
        <f>[1]资金台帐!AB1175</f>
        <v>0</v>
      </c>
      <c r="AC1175">
        <f>[1]资金台帐!AC1175</f>
        <v>0</v>
      </c>
      <c r="AD1175">
        <f>[1]资金台帐!AD1175</f>
        <v>0</v>
      </c>
      <c r="AJ1175">
        <f>[1]资金台帐!AJ1175</f>
        <v>0</v>
      </c>
      <c r="AK1175">
        <f>[1]资金台帐!AK1175</f>
        <v>0</v>
      </c>
      <c r="BA1175" s="22">
        <f t="shared" si="0"/>
      </c>
    </row>
    <row r="1176">
      <c r="B1176">
        <f>[1]资金台帐!B1176&amp;""</f>
      </c>
      <c r="H1176">
        <f>[1]资金台帐!H1176&amp;""</f>
      </c>
      <c r="J1176">
        <f>[1]资金台帐!J1176&amp;""</f>
      </c>
      <c r="N1176">
        <f>[1]资金台帐!N1176</f>
      </c>
      <c r="O1176">
        <f>[1]资金台帐!O1176&amp;""</f>
      </c>
      <c r="P1176">
        <f>[1]资金台帐!P1176&amp;""</f>
      </c>
      <c r="Q1176">
        <f>[1]资金台帐!Q1176&amp;""</f>
      </c>
      <c r="T1176">
        <f>[1]资金台帐!T1176&amp;""</f>
      </c>
      <c r="U1176">
        <f>[1]资金台帐!U1176&amp;""</f>
      </c>
      <c r="W1176">
        <f>[1]资金台帐!W1176&amp;""</f>
      </c>
      <c r="X1176">
        <f>[1]资金台帐!X1176&amp;""</f>
      </c>
      <c r="AB1176">
        <f>[1]资金台帐!AB1176</f>
        <v>0</v>
      </c>
      <c r="AC1176">
        <f>[1]资金台帐!AC1176</f>
        <v>0</v>
      </c>
      <c r="AD1176">
        <f>[1]资金台帐!AD1176</f>
        <v>0</v>
      </c>
      <c r="AJ1176">
        <f>[1]资金台帐!AJ1176</f>
        <v>0</v>
      </c>
      <c r="AK1176">
        <f>[1]资金台帐!AK1176</f>
        <v>0</v>
      </c>
      <c r="BA1176" s="22">
        <f t="shared" si="0"/>
      </c>
    </row>
    <row r="1177">
      <c r="B1177">
        <f>[1]资金台帐!B1177&amp;""</f>
      </c>
      <c r="H1177">
        <f>[1]资金台帐!H1177&amp;""</f>
      </c>
      <c r="J1177">
        <f>[1]资金台帐!J1177&amp;""</f>
      </c>
      <c r="N1177">
        <f>[1]资金台帐!N1177</f>
      </c>
      <c r="O1177">
        <f>[1]资金台帐!O1177&amp;""</f>
      </c>
      <c r="P1177">
        <f>[1]资金台帐!P1177&amp;""</f>
      </c>
      <c r="Q1177">
        <f>[1]资金台帐!Q1177&amp;""</f>
      </c>
      <c r="T1177">
        <f>[1]资金台帐!T1177&amp;""</f>
      </c>
      <c r="U1177">
        <f>[1]资金台帐!U1177&amp;""</f>
      </c>
      <c r="W1177">
        <f>[1]资金台帐!W1177&amp;""</f>
      </c>
      <c r="X1177">
        <f>[1]资金台帐!X1177&amp;""</f>
      </c>
      <c r="AB1177">
        <f>[1]资金台帐!AB1177</f>
        <v>0</v>
      </c>
      <c r="AC1177">
        <f>[1]资金台帐!AC1177</f>
        <v>0</v>
      </c>
      <c r="AD1177">
        <f>[1]资金台帐!AD1177</f>
        <v>0</v>
      </c>
      <c r="AJ1177">
        <f>[1]资金台帐!AJ1177</f>
        <v>0</v>
      </c>
      <c r="AK1177">
        <f>[1]资金台帐!AK1177</f>
        <v>0</v>
      </c>
      <c r="BA1177" s="22">
        <f t="shared" si="0"/>
      </c>
    </row>
    <row r="1178">
      <c r="B1178">
        <f>[1]资金台帐!B1178&amp;""</f>
      </c>
      <c r="H1178">
        <f>[1]资金台帐!H1178&amp;""</f>
      </c>
      <c r="J1178">
        <f>[1]资金台帐!J1178&amp;""</f>
      </c>
      <c r="N1178">
        <f>[1]资金台帐!N1178</f>
      </c>
      <c r="O1178">
        <f>[1]资金台帐!O1178&amp;""</f>
      </c>
      <c r="P1178">
        <f>[1]资金台帐!P1178&amp;""</f>
      </c>
      <c r="Q1178">
        <f>[1]资金台帐!Q1178&amp;""</f>
      </c>
      <c r="T1178">
        <f>[1]资金台帐!T1178&amp;""</f>
      </c>
      <c r="U1178">
        <f>[1]资金台帐!U1178&amp;""</f>
      </c>
      <c r="W1178">
        <f>[1]资金台帐!W1178&amp;""</f>
      </c>
      <c r="X1178">
        <f>[1]资金台帐!X1178&amp;""</f>
      </c>
      <c r="AB1178">
        <f>[1]资金台帐!AB1178</f>
        <v>0</v>
      </c>
      <c r="AC1178">
        <f>[1]资金台帐!AC1178</f>
        <v>0</v>
      </c>
      <c r="AD1178">
        <f>[1]资金台帐!AD1178</f>
        <v>0</v>
      </c>
      <c r="AJ1178">
        <f>[1]资金台帐!AJ1178</f>
        <v>0</v>
      </c>
      <c r="AK1178">
        <f>[1]资金台帐!AK1178</f>
        <v>0</v>
      </c>
      <c r="BA1178" s="22">
        <f t="shared" si="0"/>
      </c>
    </row>
    <row r="1179">
      <c r="B1179">
        <f>[1]资金台帐!B1179&amp;""</f>
      </c>
      <c r="H1179">
        <f>[1]资金台帐!H1179&amp;""</f>
      </c>
      <c r="J1179">
        <f>[1]资金台帐!J1179&amp;""</f>
      </c>
      <c r="N1179">
        <f>[1]资金台帐!N1179</f>
      </c>
      <c r="O1179">
        <f>[1]资金台帐!O1179&amp;""</f>
      </c>
      <c r="P1179">
        <f>[1]资金台帐!P1179&amp;""</f>
      </c>
      <c r="Q1179">
        <f>[1]资金台帐!Q1179&amp;""</f>
      </c>
      <c r="T1179">
        <f>[1]资金台帐!T1179&amp;""</f>
      </c>
      <c r="U1179">
        <f>[1]资金台帐!U1179&amp;""</f>
      </c>
      <c r="W1179">
        <f>[1]资金台帐!W1179&amp;""</f>
      </c>
      <c r="X1179">
        <f>[1]资金台帐!X1179&amp;""</f>
      </c>
      <c r="AB1179">
        <f>[1]资金台帐!AB1179</f>
        <v>0</v>
      </c>
      <c r="AC1179">
        <f>[1]资金台帐!AC1179</f>
        <v>0</v>
      </c>
      <c r="AD1179">
        <f>[1]资金台帐!AD1179</f>
        <v>0</v>
      </c>
      <c r="AJ1179">
        <f>[1]资金台帐!AJ1179</f>
        <v>0</v>
      </c>
      <c r="AK1179">
        <f>[1]资金台帐!AK1179</f>
        <v>0</v>
      </c>
      <c r="BA1179" s="22">
        <f t="shared" si="0"/>
      </c>
    </row>
    <row r="1180">
      <c r="B1180">
        <f>[1]资金台帐!B1180&amp;""</f>
      </c>
      <c r="H1180">
        <f>[1]资金台帐!H1180&amp;""</f>
      </c>
      <c r="J1180">
        <f>[1]资金台帐!J1180&amp;""</f>
      </c>
      <c r="N1180">
        <f>[1]资金台帐!N1180</f>
      </c>
      <c r="O1180">
        <f>[1]资金台帐!O1180&amp;""</f>
      </c>
      <c r="P1180">
        <f>[1]资金台帐!P1180&amp;""</f>
      </c>
      <c r="Q1180">
        <f>[1]资金台帐!Q1180&amp;""</f>
      </c>
      <c r="T1180">
        <f>[1]资金台帐!T1180&amp;""</f>
      </c>
      <c r="U1180">
        <f>[1]资金台帐!U1180&amp;""</f>
      </c>
      <c r="W1180">
        <f>[1]资金台帐!W1180&amp;""</f>
      </c>
      <c r="X1180">
        <f>[1]资金台帐!X1180&amp;""</f>
      </c>
      <c r="AB1180">
        <f>[1]资金台帐!AB1180</f>
        <v>0</v>
      </c>
      <c r="AC1180">
        <f>[1]资金台帐!AC1180</f>
        <v>0</v>
      </c>
      <c r="AD1180">
        <f>[1]资金台帐!AD1180</f>
        <v>0</v>
      </c>
      <c r="AJ1180">
        <f>[1]资金台帐!AJ1180</f>
        <v>0</v>
      </c>
      <c r="AK1180">
        <f>[1]资金台帐!AK1180</f>
        <v>0</v>
      </c>
      <c r="BA1180" s="22">
        <f t="shared" si="0"/>
      </c>
    </row>
    <row r="1181">
      <c r="B1181">
        <f>[1]资金台帐!B1181&amp;""</f>
      </c>
      <c r="H1181">
        <f>[1]资金台帐!H1181&amp;""</f>
      </c>
      <c r="J1181">
        <f>[1]资金台帐!J1181&amp;""</f>
      </c>
      <c r="N1181">
        <f>[1]资金台帐!N1181</f>
      </c>
      <c r="O1181">
        <f>[1]资金台帐!O1181&amp;""</f>
      </c>
      <c r="P1181">
        <f>[1]资金台帐!P1181&amp;""</f>
      </c>
      <c r="Q1181">
        <f>[1]资金台帐!Q1181&amp;""</f>
      </c>
      <c r="T1181">
        <f>[1]资金台帐!T1181&amp;""</f>
      </c>
      <c r="U1181">
        <f>[1]资金台帐!U1181&amp;""</f>
      </c>
      <c r="W1181">
        <f>[1]资金台帐!W1181&amp;""</f>
      </c>
      <c r="X1181">
        <f>[1]资金台帐!X1181&amp;""</f>
      </c>
      <c r="AB1181">
        <f>[1]资金台帐!AB1181</f>
        <v>0</v>
      </c>
      <c r="AC1181">
        <f>[1]资金台帐!AC1181</f>
        <v>0</v>
      </c>
      <c r="AD1181">
        <f>[1]资金台帐!AD1181</f>
        <v>0</v>
      </c>
      <c r="AJ1181">
        <f>[1]资金台帐!AJ1181</f>
        <v>0</v>
      </c>
      <c r="AK1181">
        <f>[1]资金台帐!AK1181</f>
        <v>0</v>
      </c>
      <c r="BA1181" s="22">
        <f t="shared" si="0"/>
      </c>
    </row>
    <row r="1182">
      <c r="B1182">
        <f>[1]资金台帐!B1182&amp;""</f>
      </c>
      <c r="H1182">
        <f>[1]资金台帐!H1182&amp;""</f>
      </c>
      <c r="J1182">
        <f>[1]资金台帐!J1182&amp;""</f>
      </c>
      <c r="N1182">
        <f>[1]资金台帐!N1182</f>
      </c>
      <c r="O1182">
        <f>[1]资金台帐!O1182&amp;""</f>
      </c>
      <c r="P1182">
        <f>[1]资金台帐!P1182&amp;""</f>
      </c>
      <c r="Q1182">
        <f>[1]资金台帐!Q1182&amp;""</f>
      </c>
      <c r="T1182">
        <f>[1]资金台帐!T1182&amp;""</f>
      </c>
      <c r="U1182">
        <f>[1]资金台帐!U1182&amp;""</f>
      </c>
      <c r="W1182">
        <f>[1]资金台帐!W1182&amp;""</f>
      </c>
      <c r="X1182">
        <f>[1]资金台帐!X1182&amp;""</f>
      </c>
      <c r="AB1182">
        <f>[1]资金台帐!AB1182</f>
        <v>0</v>
      </c>
      <c r="AC1182">
        <f>[1]资金台帐!AC1182</f>
        <v>0</v>
      </c>
      <c r="AD1182">
        <f>[1]资金台帐!AD1182</f>
        <v>0</v>
      </c>
      <c r="AJ1182">
        <f>[1]资金台帐!AJ1182</f>
        <v>0</v>
      </c>
      <c r="AK1182">
        <f>[1]资金台帐!AK1182</f>
        <v>0</v>
      </c>
      <c r="BA1182" s="22">
        <f t="shared" si="0"/>
      </c>
    </row>
    <row r="1183">
      <c r="B1183">
        <f>[1]资金台帐!B1183&amp;""</f>
      </c>
      <c r="H1183">
        <f>[1]资金台帐!H1183&amp;""</f>
      </c>
      <c r="J1183">
        <f>[1]资金台帐!J1183&amp;""</f>
      </c>
      <c r="N1183">
        <f>[1]资金台帐!N1183</f>
      </c>
      <c r="O1183">
        <f>[1]资金台帐!O1183&amp;""</f>
      </c>
      <c r="P1183">
        <f>[1]资金台帐!P1183&amp;""</f>
      </c>
      <c r="Q1183">
        <f>[1]资金台帐!Q1183&amp;""</f>
      </c>
      <c r="T1183">
        <f>[1]资金台帐!T1183&amp;""</f>
      </c>
      <c r="U1183">
        <f>[1]资金台帐!U1183&amp;""</f>
      </c>
      <c r="W1183">
        <f>[1]资金台帐!W1183&amp;""</f>
      </c>
      <c r="X1183">
        <f>[1]资金台帐!X1183&amp;""</f>
      </c>
      <c r="AB1183">
        <f>[1]资金台帐!AB1183</f>
        <v>0</v>
      </c>
      <c r="AC1183">
        <f>[1]资金台帐!AC1183</f>
        <v>0</v>
      </c>
      <c r="AD1183">
        <f>[1]资金台帐!AD1183</f>
        <v>0</v>
      </c>
      <c r="AJ1183">
        <f>[1]资金台帐!AJ1183</f>
        <v>0</v>
      </c>
      <c r="AK1183">
        <f>[1]资金台帐!AK1183</f>
        <v>0</v>
      </c>
      <c r="BA1183" s="22">
        <f t="shared" si="0"/>
      </c>
    </row>
    <row r="1184">
      <c r="B1184">
        <f>[1]资金台帐!B1184&amp;""</f>
      </c>
      <c r="H1184">
        <f>[1]资金台帐!H1184&amp;""</f>
      </c>
      <c r="J1184">
        <f>[1]资金台帐!J1184&amp;""</f>
      </c>
      <c r="N1184">
        <f>[1]资金台帐!N1184</f>
      </c>
      <c r="O1184">
        <f>[1]资金台帐!O1184&amp;""</f>
      </c>
      <c r="P1184">
        <f>[1]资金台帐!P1184&amp;""</f>
      </c>
      <c r="Q1184">
        <f>[1]资金台帐!Q1184&amp;""</f>
      </c>
      <c r="T1184">
        <f>[1]资金台帐!T1184&amp;""</f>
      </c>
      <c r="U1184">
        <f>[1]资金台帐!U1184&amp;""</f>
      </c>
      <c r="W1184">
        <f>[1]资金台帐!W1184&amp;""</f>
      </c>
      <c r="X1184">
        <f>[1]资金台帐!X1184&amp;""</f>
      </c>
      <c r="AB1184">
        <f>[1]资金台帐!AB1184</f>
        <v>0</v>
      </c>
      <c r="AC1184">
        <f>[1]资金台帐!AC1184</f>
        <v>0</v>
      </c>
      <c r="AD1184">
        <f>[1]资金台帐!AD1184</f>
        <v>0</v>
      </c>
      <c r="AJ1184">
        <f>[1]资金台帐!AJ1184</f>
        <v>0</v>
      </c>
      <c r="AK1184">
        <f>[1]资金台帐!AK1184</f>
        <v>0</v>
      </c>
      <c r="BA1184" s="22">
        <f t="shared" si="0"/>
      </c>
    </row>
    <row r="1185">
      <c r="B1185">
        <f>[1]资金台帐!B1185&amp;""</f>
      </c>
      <c r="H1185">
        <f>[1]资金台帐!H1185&amp;""</f>
      </c>
      <c r="J1185">
        <f>[1]资金台帐!J1185&amp;""</f>
      </c>
      <c r="N1185">
        <f>[1]资金台帐!N1185</f>
      </c>
      <c r="O1185">
        <f>[1]资金台帐!O1185&amp;""</f>
      </c>
      <c r="P1185">
        <f>[1]资金台帐!P1185&amp;""</f>
      </c>
      <c r="Q1185">
        <f>[1]资金台帐!Q1185&amp;""</f>
      </c>
      <c r="T1185">
        <f>[1]资金台帐!T1185&amp;""</f>
      </c>
      <c r="U1185">
        <f>[1]资金台帐!U1185&amp;""</f>
      </c>
      <c r="W1185">
        <f>[1]资金台帐!W1185&amp;""</f>
      </c>
      <c r="X1185">
        <f>[1]资金台帐!X1185&amp;""</f>
      </c>
      <c r="AB1185">
        <f>[1]资金台帐!AB1185</f>
        <v>0</v>
      </c>
      <c r="AC1185">
        <f>[1]资金台帐!AC1185</f>
        <v>0</v>
      </c>
      <c r="AD1185">
        <f>[1]资金台帐!AD1185</f>
        <v>0</v>
      </c>
      <c r="AJ1185">
        <f>[1]资金台帐!AJ1185</f>
        <v>0</v>
      </c>
      <c r="AK1185">
        <f>[1]资金台帐!AK1185</f>
        <v>0</v>
      </c>
      <c r="BA1185" s="22">
        <f t="shared" si="0"/>
      </c>
    </row>
    <row r="1186">
      <c r="B1186">
        <f>[1]资金台帐!B1186&amp;""</f>
      </c>
      <c r="H1186">
        <f>[1]资金台帐!H1186&amp;""</f>
      </c>
      <c r="J1186">
        <f>[1]资金台帐!J1186&amp;""</f>
      </c>
      <c r="N1186">
        <f>[1]资金台帐!N1186</f>
      </c>
      <c r="O1186">
        <f>[1]资金台帐!O1186&amp;""</f>
      </c>
      <c r="P1186">
        <f>[1]资金台帐!P1186&amp;""</f>
      </c>
      <c r="Q1186">
        <f>[1]资金台帐!Q1186&amp;""</f>
      </c>
      <c r="T1186">
        <f>[1]资金台帐!T1186&amp;""</f>
      </c>
      <c r="U1186">
        <f>[1]资金台帐!U1186&amp;""</f>
      </c>
      <c r="W1186">
        <f>[1]资金台帐!W1186&amp;""</f>
      </c>
      <c r="X1186">
        <f>[1]资金台帐!X1186&amp;""</f>
      </c>
      <c r="AB1186">
        <f>[1]资金台帐!AB1186</f>
        <v>0</v>
      </c>
      <c r="AC1186">
        <f>[1]资金台帐!AC1186</f>
        <v>0</v>
      </c>
      <c r="AD1186">
        <f>[1]资金台帐!AD1186</f>
        <v>0</v>
      </c>
      <c r="AJ1186">
        <f>[1]资金台帐!AJ1186</f>
        <v>0</v>
      </c>
      <c r="AK1186">
        <f>[1]资金台帐!AK1186</f>
        <v>0</v>
      </c>
      <c r="BA1186" s="22">
        <f t="shared" si="0"/>
      </c>
    </row>
    <row r="1187">
      <c r="B1187">
        <f>[1]资金台帐!B1187&amp;""</f>
      </c>
      <c r="H1187">
        <f>[1]资金台帐!H1187&amp;""</f>
      </c>
      <c r="J1187">
        <f>[1]资金台帐!J1187&amp;""</f>
      </c>
      <c r="N1187">
        <f>[1]资金台帐!N1187</f>
      </c>
      <c r="O1187">
        <f>[1]资金台帐!O1187&amp;""</f>
      </c>
      <c r="P1187">
        <f>[1]资金台帐!P1187&amp;""</f>
      </c>
      <c r="Q1187">
        <f>[1]资金台帐!Q1187&amp;""</f>
      </c>
      <c r="T1187">
        <f>[1]资金台帐!T1187&amp;""</f>
      </c>
      <c r="U1187">
        <f>[1]资金台帐!U1187&amp;""</f>
      </c>
      <c r="W1187">
        <f>[1]资金台帐!W1187&amp;""</f>
      </c>
      <c r="X1187">
        <f>[1]资金台帐!X1187&amp;""</f>
      </c>
      <c r="AB1187">
        <f>[1]资金台帐!AB1187</f>
        <v>0</v>
      </c>
      <c r="AC1187">
        <f>[1]资金台帐!AC1187</f>
        <v>0</v>
      </c>
      <c r="AD1187">
        <f>[1]资金台帐!AD1187</f>
        <v>0</v>
      </c>
      <c r="AJ1187">
        <f>[1]资金台帐!AJ1187</f>
        <v>0</v>
      </c>
      <c r="AK1187">
        <f>[1]资金台帐!AK1187</f>
        <v>0</v>
      </c>
      <c r="BA1187" s="22">
        <f t="shared" si="0"/>
      </c>
    </row>
    <row r="1188">
      <c r="B1188">
        <f>[1]资金台帐!B1188&amp;""</f>
      </c>
      <c r="H1188">
        <f>[1]资金台帐!H1188&amp;""</f>
      </c>
      <c r="J1188">
        <f>[1]资金台帐!J1188&amp;""</f>
      </c>
      <c r="N1188">
        <f>[1]资金台帐!N1188</f>
      </c>
      <c r="O1188">
        <f>[1]资金台帐!O1188&amp;""</f>
      </c>
      <c r="P1188">
        <f>[1]资金台帐!P1188&amp;""</f>
      </c>
      <c r="Q1188">
        <f>[1]资金台帐!Q1188&amp;""</f>
      </c>
      <c r="T1188">
        <f>[1]资金台帐!T1188&amp;""</f>
      </c>
      <c r="U1188">
        <f>[1]资金台帐!U1188&amp;""</f>
      </c>
      <c r="W1188">
        <f>[1]资金台帐!W1188&amp;""</f>
      </c>
      <c r="X1188">
        <f>[1]资金台帐!X1188&amp;""</f>
      </c>
      <c r="AB1188">
        <f>[1]资金台帐!AB1188</f>
        <v>0</v>
      </c>
      <c r="AC1188">
        <f>[1]资金台帐!AC1188</f>
        <v>0</v>
      </c>
      <c r="AD1188">
        <f>[1]资金台帐!AD1188</f>
        <v>0</v>
      </c>
      <c r="AJ1188">
        <f>[1]资金台帐!AJ1188</f>
        <v>0</v>
      </c>
      <c r="AK1188">
        <f>[1]资金台帐!AK1188</f>
        <v>0</v>
      </c>
      <c r="BA1188" s="22">
        <f t="shared" si="0"/>
      </c>
    </row>
    <row r="1189">
      <c r="B1189">
        <f>[1]资金台帐!B1189&amp;""</f>
      </c>
      <c r="H1189">
        <f>[1]资金台帐!H1189&amp;""</f>
      </c>
      <c r="J1189">
        <f>[1]资金台帐!J1189&amp;""</f>
      </c>
      <c r="N1189">
        <f>[1]资金台帐!N1189</f>
      </c>
      <c r="O1189">
        <f>[1]资金台帐!O1189&amp;""</f>
      </c>
      <c r="P1189">
        <f>[1]资金台帐!P1189&amp;""</f>
      </c>
      <c r="Q1189">
        <f>[1]资金台帐!Q1189&amp;""</f>
      </c>
      <c r="T1189">
        <f>[1]资金台帐!T1189&amp;""</f>
      </c>
      <c r="U1189">
        <f>[1]资金台帐!U1189&amp;""</f>
      </c>
      <c r="W1189">
        <f>[1]资金台帐!W1189&amp;""</f>
      </c>
      <c r="X1189">
        <f>[1]资金台帐!X1189&amp;""</f>
      </c>
      <c r="AB1189">
        <f>[1]资金台帐!AB1189</f>
        <v>0</v>
      </c>
      <c r="AC1189">
        <f>[1]资金台帐!AC1189</f>
        <v>0</v>
      </c>
      <c r="AD1189">
        <f>[1]资金台帐!AD1189</f>
        <v>0</v>
      </c>
      <c r="AJ1189">
        <f>[1]资金台帐!AJ1189</f>
        <v>0</v>
      </c>
      <c r="AK1189">
        <f>[1]资金台帐!AK1189</f>
        <v>0</v>
      </c>
      <c r="BA1189" s="22">
        <f t="shared" si="0"/>
      </c>
    </row>
    <row r="1190">
      <c r="B1190">
        <f>[1]资金台帐!B1190&amp;""</f>
      </c>
      <c r="H1190">
        <f>[1]资金台帐!H1190&amp;""</f>
      </c>
      <c r="J1190">
        <f>[1]资金台帐!J1190&amp;""</f>
      </c>
      <c r="N1190">
        <f>[1]资金台帐!N1190</f>
      </c>
      <c r="O1190">
        <f>[1]资金台帐!O1190&amp;""</f>
      </c>
      <c r="P1190">
        <f>[1]资金台帐!P1190&amp;""</f>
      </c>
      <c r="Q1190">
        <f>[1]资金台帐!Q1190&amp;""</f>
      </c>
      <c r="T1190">
        <f>[1]资金台帐!T1190&amp;""</f>
      </c>
      <c r="U1190">
        <f>[1]资金台帐!U1190&amp;""</f>
      </c>
      <c r="W1190">
        <f>[1]资金台帐!W1190&amp;""</f>
      </c>
      <c r="X1190">
        <f>[1]资金台帐!X1190&amp;""</f>
      </c>
      <c r="AB1190">
        <f>[1]资金台帐!AB1190</f>
        <v>0</v>
      </c>
      <c r="AC1190">
        <f>[1]资金台帐!AC1190</f>
        <v>0</v>
      </c>
      <c r="AD1190">
        <f>[1]资金台帐!AD1190</f>
        <v>0</v>
      </c>
      <c r="AJ1190">
        <f>[1]资金台帐!AJ1190</f>
        <v>0</v>
      </c>
      <c r="AK1190">
        <f>[1]资金台帐!AK1190</f>
        <v>0</v>
      </c>
      <c r="BA1190" s="22">
        <f t="shared" si="0"/>
      </c>
    </row>
    <row r="1191">
      <c r="B1191">
        <f>[1]资金台帐!B1191&amp;""</f>
      </c>
      <c r="H1191">
        <f>[1]资金台帐!H1191&amp;""</f>
      </c>
      <c r="J1191">
        <f>[1]资金台帐!J1191&amp;""</f>
      </c>
      <c r="N1191">
        <f>[1]资金台帐!N1191</f>
      </c>
      <c r="O1191">
        <f>[1]资金台帐!O1191&amp;""</f>
      </c>
      <c r="P1191">
        <f>[1]资金台帐!P1191&amp;""</f>
      </c>
      <c r="Q1191">
        <f>[1]资金台帐!Q1191&amp;""</f>
      </c>
      <c r="T1191">
        <f>[1]资金台帐!T1191&amp;""</f>
      </c>
      <c r="U1191">
        <f>[1]资金台帐!U1191&amp;""</f>
      </c>
      <c r="W1191">
        <f>[1]资金台帐!W1191&amp;""</f>
      </c>
      <c r="X1191">
        <f>[1]资金台帐!X1191&amp;""</f>
      </c>
      <c r="AB1191">
        <f>[1]资金台帐!AB1191</f>
        <v>0</v>
      </c>
      <c r="AC1191">
        <f>[1]资金台帐!AC1191</f>
        <v>0</v>
      </c>
      <c r="AD1191">
        <f>[1]资金台帐!AD1191</f>
        <v>0</v>
      </c>
      <c r="AJ1191">
        <f>[1]资金台帐!AJ1191</f>
        <v>0</v>
      </c>
      <c r="AK1191">
        <f>[1]资金台帐!AK1191</f>
        <v>0</v>
      </c>
      <c r="BA1191" s="22">
        <f t="shared" si="0"/>
      </c>
    </row>
    <row r="1192">
      <c r="B1192">
        <f>[1]资金台帐!B1192&amp;""</f>
      </c>
      <c r="H1192">
        <f>[1]资金台帐!H1192&amp;""</f>
      </c>
      <c r="J1192">
        <f>[1]资金台帐!J1192&amp;""</f>
      </c>
      <c r="N1192">
        <f>[1]资金台帐!N1192</f>
      </c>
      <c r="O1192">
        <f>[1]资金台帐!O1192&amp;""</f>
      </c>
      <c r="P1192">
        <f>[1]资金台帐!P1192&amp;""</f>
      </c>
      <c r="Q1192">
        <f>[1]资金台帐!Q1192&amp;""</f>
      </c>
      <c r="T1192">
        <f>[1]资金台帐!T1192&amp;""</f>
      </c>
      <c r="U1192">
        <f>[1]资金台帐!U1192&amp;""</f>
      </c>
      <c r="W1192">
        <f>[1]资金台帐!W1192&amp;""</f>
      </c>
      <c r="X1192">
        <f>[1]资金台帐!X1192&amp;""</f>
      </c>
      <c r="AB1192">
        <f>[1]资金台帐!AB1192</f>
        <v>0</v>
      </c>
      <c r="AC1192">
        <f>[1]资金台帐!AC1192</f>
        <v>0</v>
      </c>
      <c r="AD1192">
        <f>[1]资金台帐!AD1192</f>
        <v>0</v>
      </c>
      <c r="AJ1192">
        <f>[1]资金台帐!AJ1192</f>
        <v>0</v>
      </c>
      <c r="AK1192">
        <f>[1]资金台帐!AK1192</f>
        <v>0</v>
      </c>
      <c r="BA1192" s="22">
        <f t="shared" si="0"/>
      </c>
    </row>
    <row r="1193">
      <c r="B1193">
        <f>[1]资金台帐!B1193&amp;""</f>
      </c>
      <c r="H1193">
        <f>[1]资金台帐!H1193&amp;""</f>
      </c>
      <c r="J1193">
        <f>[1]资金台帐!J1193&amp;""</f>
      </c>
      <c r="N1193">
        <f>[1]资金台帐!N1193</f>
      </c>
      <c r="O1193">
        <f>[1]资金台帐!O1193&amp;""</f>
      </c>
      <c r="P1193">
        <f>[1]资金台帐!P1193&amp;""</f>
      </c>
      <c r="Q1193">
        <f>[1]资金台帐!Q1193&amp;""</f>
      </c>
      <c r="T1193">
        <f>[1]资金台帐!T1193&amp;""</f>
      </c>
      <c r="U1193">
        <f>[1]资金台帐!U1193&amp;""</f>
      </c>
      <c r="W1193">
        <f>[1]资金台帐!W1193&amp;""</f>
      </c>
      <c r="X1193">
        <f>[1]资金台帐!X1193&amp;""</f>
      </c>
      <c r="AB1193">
        <f>[1]资金台帐!AB1193</f>
        <v>0</v>
      </c>
      <c r="AC1193">
        <f>[1]资金台帐!AC1193</f>
        <v>0</v>
      </c>
      <c r="AD1193">
        <f>[1]资金台帐!AD1193</f>
        <v>0</v>
      </c>
      <c r="AJ1193">
        <f>[1]资金台帐!AJ1193</f>
        <v>0</v>
      </c>
      <c r="AK1193">
        <f>[1]资金台帐!AK1193</f>
        <v>0</v>
      </c>
      <c r="BA1193" s="22">
        <f t="shared" si="0"/>
      </c>
    </row>
    <row r="1194">
      <c r="B1194">
        <f>[1]资金台帐!B1194&amp;""</f>
      </c>
      <c r="H1194">
        <f>[1]资金台帐!H1194&amp;""</f>
      </c>
      <c r="J1194">
        <f>[1]资金台帐!J1194&amp;""</f>
      </c>
      <c r="N1194">
        <f>[1]资金台帐!N1194</f>
      </c>
      <c r="O1194">
        <f>[1]资金台帐!O1194&amp;""</f>
      </c>
      <c r="P1194">
        <f>[1]资金台帐!P1194&amp;""</f>
      </c>
      <c r="Q1194">
        <f>[1]资金台帐!Q1194&amp;""</f>
      </c>
      <c r="T1194">
        <f>[1]资金台帐!T1194&amp;""</f>
      </c>
      <c r="U1194">
        <f>[1]资金台帐!U1194&amp;""</f>
      </c>
      <c r="W1194">
        <f>[1]资金台帐!W1194&amp;""</f>
      </c>
      <c r="X1194">
        <f>[1]资金台帐!X1194&amp;""</f>
      </c>
      <c r="AB1194">
        <f>[1]资金台帐!AB1194</f>
        <v>0</v>
      </c>
      <c r="AC1194">
        <f>[1]资金台帐!AC1194</f>
        <v>0</v>
      </c>
      <c r="AD1194">
        <f>[1]资金台帐!AD1194</f>
        <v>0</v>
      </c>
      <c r="AJ1194">
        <f>[1]资金台帐!AJ1194</f>
        <v>0</v>
      </c>
      <c r="AK1194">
        <f>[1]资金台帐!AK1194</f>
        <v>0</v>
      </c>
      <c r="BA1194" s="22">
        <f t="shared" si="0"/>
      </c>
    </row>
    <row r="1195">
      <c r="B1195">
        <f>[1]资金台帐!B1195&amp;""</f>
      </c>
      <c r="H1195">
        <f>[1]资金台帐!H1195&amp;""</f>
      </c>
      <c r="J1195">
        <f>[1]资金台帐!J1195&amp;""</f>
      </c>
      <c r="N1195">
        <f>[1]资金台帐!N1195</f>
      </c>
      <c r="O1195">
        <f>[1]资金台帐!O1195&amp;""</f>
      </c>
      <c r="P1195">
        <f>[1]资金台帐!P1195&amp;""</f>
      </c>
      <c r="Q1195">
        <f>[1]资金台帐!Q1195&amp;""</f>
      </c>
      <c r="T1195">
        <f>[1]资金台帐!T1195&amp;""</f>
      </c>
      <c r="U1195">
        <f>[1]资金台帐!U1195&amp;""</f>
      </c>
      <c r="W1195">
        <f>[1]资金台帐!W1195&amp;""</f>
      </c>
      <c r="X1195">
        <f>[1]资金台帐!X1195&amp;""</f>
      </c>
      <c r="AB1195">
        <f>[1]资金台帐!AB1195</f>
        <v>0</v>
      </c>
      <c r="AC1195">
        <f>[1]资金台帐!AC1195</f>
        <v>0</v>
      </c>
      <c r="AD1195">
        <f>[1]资金台帐!AD1195</f>
        <v>0</v>
      </c>
      <c r="AJ1195">
        <f>[1]资金台帐!AJ1195</f>
        <v>0</v>
      </c>
      <c r="AK1195">
        <f>[1]资金台帐!AK1195</f>
        <v>0</v>
      </c>
      <c r="BA1195" s="22">
        <f t="shared" si="0"/>
      </c>
    </row>
    <row r="1196">
      <c r="B1196">
        <f>[1]资金台帐!B1196&amp;""</f>
      </c>
      <c r="H1196">
        <f>[1]资金台帐!H1196&amp;""</f>
      </c>
      <c r="J1196">
        <f>[1]资金台帐!J1196&amp;""</f>
      </c>
      <c r="N1196">
        <f>[1]资金台帐!N1196</f>
      </c>
      <c r="O1196">
        <f>[1]资金台帐!O1196&amp;""</f>
      </c>
      <c r="P1196">
        <f>[1]资金台帐!P1196&amp;""</f>
      </c>
      <c r="Q1196">
        <f>[1]资金台帐!Q1196&amp;""</f>
      </c>
      <c r="T1196">
        <f>[1]资金台帐!T1196&amp;""</f>
      </c>
      <c r="U1196">
        <f>[1]资金台帐!U1196&amp;""</f>
      </c>
      <c r="W1196">
        <f>[1]资金台帐!W1196&amp;""</f>
      </c>
      <c r="X1196">
        <f>[1]资金台帐!X1196&amp;""</f>
      </c>
      <c r="AB1196">
        <f>[1]资金台帐!AB1196</f>
        <v>0</v>
      </c>
      <c r="AC1196">
        <f>[1]资金台帐!AC1196</f>
        <v>0</v>
      </c>
      <c r="AD1196">
        <f>[1]资金台帐!AD1196</f>
        <v>0</v>
      </c>
      <c r="AJ1196">
        <f>[1]资金台帐!AJ1196</f>
        <v>0</v>
      </c>
      <c r="AK1196">
        <f>[1]资金台帐!AK1196</f>
        <v>0</v>
      </c>
      <c r="BA1196" s="22">
        <f t="shared" si="0"/>
      </c>
    </row>
    <row r="1197">
      <c r="B1197">
        <f>[1]资金台帐!B1197&amp;""</f>
      </c>
      <c r="H1197">
        <f>[1]资金台帐!H1197&amp;""</f>
      </c>
      <c r="J1197">
        <f>[1]资金台帐!J1197&amp;""</f>
      </c>
      <c r="N1197">
        <f>[1]资金台帐!N1197</f>
      </c>
      <c r="O1197">
        <f>[1]资金台帐!O1197&amp;""</f>
      </c>
      <c r="P1197">
        <f>[1]资金台帐!P1197&amp;""</f>
      </c>
      <c r="Q1197">
        <f>[1]资金台帐!Q1197&amp;""</f>
      </c>
      <c r="T1197">
        <f>[1]资金台帐!T1197&amp;""</f>
      </c>
      <c r="U1197">
        <f>[1]资金台帐!U1197&amp;""</f>
      </c>
      <c r="W1197">
        <f>[1]资金台帐!W1197&amp;""</f>
      </c>
      <c r="X1197">
        <f>[1]资金台帐!X1197&amp;""</f>
      </c>
      <c r="AB1197">
        <f>[1]资金台帐!AB1197</f>
        <v>0</v>
      </c>
      <c r="AC1197">
        <f>[1]资金台帐!AC1197</f>
        <v>0</v>
      </c>
      <c r="AD1197">
        <f>[1]资金台帐!AD1197</f>
        <v>0</v>
      </c>
      <c r="AJ1197">
        <f>[1]资金台帐!AJ1197</f>
        <v>0</v>
      </c>
      <c r="AK1197">
        <f>[1]资金台帐!AK1197</f>
        <v>0</v>
      </c>
      <c r="BA1197" s="22">
        <f t="shared" si="0"/>
      </c>
    </row>
    <row r="1198">
      <c r="B1198">
        <f>[1]资金台帐!B1198&amp;""</f>
      </c>
      <c r="H1198">
        <f>[1]资金台帐!H1198&amp;""</f>
      </c>
      <c r="J1198">
        <f>[1]资金台帐!J1198&amp;""</f>
      </c>
      <c r="N1198">
        <f>[1]资金台帐!N1198</f>
      </c>
      <c r="O1198">
        <f>[1]资金台帐!O1198&amp;""</f>
      </c>
      <c r="P1198">
        <f>[1]资金台帐!P1198&amp;""</f>
      </c>
      <c r="Q1198">
        <f>[1]资金台帐!Q1198&amp;""</f>
      </c>
      <c r="T1198">
        <f>[1]资金台帐!T1198&amp;""</f>
      </c>
      <c r="U1198">
        <f>[1]资金台帐!U1198&amp;""</f>
      </c>
      <c r="W1198">
        <f>[1]资金台帐!W1198&amp;""</f>
      </c>
      <c r="X1198">
        <f>[1]资金台帐!X1198&amp;""</f>
      </c>
      <c r="AB1198">
        <f>[1]资金台帐!AB1198</f>
        <v>0</v>
      </c>
      <c r="AC1198">
        <f>[1]资金台帐!AC1198</f>
        <v>0</v>
      </c>
      <c r="AD1198">
        <f>[1]资金台帐!AD1198</f>
        <v>0</v>
      </c>
      <c r="AJ1198">
        <f>[1]资金台帐!AJ1198</f>
        <v>0</v>
      </c>
      <c r="AK1198">
        <f>[1]资金台帐!AK1198</f>
        <v>0</v>
      </c>
      <c r="BA1198" s="22">
        <f t="shared" si="0"/>
      </c>
    </row>
    <row r="1199">
      <c r="B1199">
        <f>[1]资金台帐!B1199&amp;""</f>
      </c>
      <c r="H1199">
        <f>[1]资金台帐!H1199&amp;""</f>
      </c>
      <c r="J1199">
        <f>[1]资金台帐!J1199&amp;""</f>
      </c>
      <c r="N1199">
        <f>[1]资金台帐!N1199</f>
      </c>
      <c r="O1199">
        <f>[1]资金台帐!O1199&amp;""</f>
      </c>
      <c r="P1199">
        <f>[1]资金台帐!P1199&amp;""</f>
      </c>
      <c r="Q1199">
        <f>[1]资金台帐!Q1199&amp;""</f>
      </c>
      <c r="T1199">
        <f>[1]资金台帐!T1199&amp;""</f>
      </c>
      <c r="U1199">
        <f>[1]资金台帐!U1199&amp;""</f>
      </c>
      <c r="W1199">
        <f>[1]资金台帐!W1199&amp;""</f>
      </c>
      <c r="X1199">
        <f>[1]资金台帐!X1199&amp;""</f>
      </c>
      <c r="AB1199">
        <f>[1]资金台帐!AB1199</f>
        <v>0</v>
      </c>
      <c r="AC1199">
        <f>[1]资金台帐!AC1199</f>
        <v>0</v>
      </c>
      <c r="AD1199">
        <f>[1]资金台帐!AD1199</f>
        <v>0</v>
      </c>
      <c r="AJ1199">
        <f>[1]资金台帐!AJ1199</f>
        <v>0</v>
      </c>
      <c r="AK1199">
        <f>[1]资金台帐!AK1199</f>
        <v>0</v>
      </c>
      <c r="BA1199" s="22">
        <f t="shared" si="0"/>
      </c>
    </row>
    <row r="1200">
      <c r="B1200">
        <f>[1]资金台帐!B1200&amp;""</f>
      </c>
      <c r="H1200">
        <f>[1]资金台帐!H1200&amp;""</f>
      </c>
      <c r="J1200">
        <f>[1]资金台帐!J1200&amp;""</f>
      </c>
      <c r="N1200">
        <f>[1]资金台帐!N1200</f>
      </c>
      <c r="O1200">
        <f>[1]资金台帐!O1200&amp;""</f>
      </c>
      <c r="P1200">
        <f>[1]资金台帐!P1200&amp;""</f>
      </c>
      <c r="Q1200">
        <f>[1]资金台帐!Q1200&amp;""</f>
      </c>
      <c r="T1200">
        <f>[1]资金台帐!T1200&amp;""</f>
      </c>
      <c r="U1200">
        <f>[1]资金台帐!U1200&amp;""</f>
      </c>
      <c r="W1200">
        <f>[1]资金台帐!W1200&amp;""</f>
      </c>
      <c r="X1200">
        <f>[1]资金台帐!X1200&amp;""</f>
      </c>
      <c r="AB1200">
        <f>[1]资金台帐!AB1200</f>
        <v>0</v>
      </c>
      <c r="AC1200">
        <f>[1]资金台帐!AC1200</f>
        <v>0</v>
      </c>
      <c r="AD1200">
        <f>[1]资金台帐!AD1200</f>
        <v>0</v>
      </c>
      <c r="AJ1200">
        <f>[1]资金台帐!AJ1200</f>
        <v>0</v>
      </c>
      <c r="AK1200">
        <f>[1]资金台帐!AK1200</f>
        <v>0</v>
      </c>
      <c r="BA1200" s="22">
        <f t="shared" si="0"/>
      </c>
    </row>
    <row r="1201">
      <c r="B1201">
        <f>[1]资金台帐!B1201&amp;""</f>
      </c>
      <c r="H1201">
        <f>[1]资金台帐!H1201&amp;""</f>
      </c>
      <c r="J1201">
        <f>[1]资金台帐!J1201&amp;""</f>
      </c>
      <c r="N1201">
        <f>[1]资金台帐!N1201</f>
      </c>
      <c r="O1201">
        <f>[1]资金台帐!O1201&amp;""</f>
      </c>
      <c r="P1201">
        <f>[1]资金台帐!P1201&amp;""</f>
      </c>
      <c r="Q1201">
        <f>[1]资金台帐!Q1201&amp;""</f>
      </c>
      <c r="T1201">
        <f>[1]资金台帐!T1201&amp;""</f>
      </c>
      <c r="U1201">
        <f>[1]资金台帐!U1201&amp;""</f>
      </c>
      <c r="W1201">
        <f>[1]资金台帐!W1201&amp;""</f>
      </c>
      <c r="X1201">
        <f>[1]资金台帐!X1201&amp;""</f>
      </c>
      <c r="AB1201">
        <f>[1]资金台帐!AB1201</f>
        <v>0</v>
      </c>
      <c r="AC1201">
        <f>[1]资金台帐!AC1201</f>
        <v>0</v>
      </c>
      <c r="AD1201">
        <f>[1]资金台帐!AD1201</f>
        <v>0</v>
      </c>
      <c r="AJ1201">
        <f>[1]资金台帐!AJ1201</f>
        <v>0</v>
      </c>
      <c r="AK1201">
        <f>[1]资金台帐!AK1201</f>
        <v>0</v>
      </c>
      <c r="BA1201" s="22">
        <f t="shared" si="0"/>
      </c>
    </row>
    <row r="1202">
      <c r="B1202">
        <f>[1]资金台帐!B1202&amp;""</f>
      </c>
      <c r="H1202">
        <f>[1]资金台帐!H1202&amp;""</f>
      </c>
      <c r="J1202">
        <f>[1]资金台帐!J1202&amp;""</f>
      </c>
      <c r="N1202">
        <f>[1]资金台帐!N1202</f>
      </c>
      <c r="O1202">
        <f>[1]资金台帐!O1202&amp;""</f>
      </c>
      <c r="P1202">
        <f>[1]资金台帐!P1202&amp;""</f>
      </c>
      <c r="Q1202">
        <f>[1]资金台帐!Q1202&amp;""</f>
      </c>
      <c r="T1202">
        <f>[1]资金台帐!T1202&amp;""</f>
      </c>
      <c r="U1202">
        <f>[1]资金台帐!U1202&amp;""</f>
      </c>
      <c r="W1202">
        <f>[1]资金台帐!W1202&amp;""</f>
      </c>
      <c r="X1202">
        <f>[1]资金台帐!X1202&amp;""</f>
      </c>
      <c r="AB1202">
        <f>[1]资金台帐!AB1202</f>
        <v>0</v>
      </c>
      <c r="AC1202">
        <f>[1]资金台帐!AC1202</f>
        <v>0</v>
      </c>
      <c r="AD1202">
        <f>[1]资金台帐!AD1202</f>
        <v>0</v>
      </c>
      <c r="AJ1202">
        <f>[1]资金台帐!AJ1202</f>
        <v>0</v>
      </c>
      <c r="AK1202">
        <f>[1]资金台帐!AK1202</f>
        <v>0</v>
      </c>
      <c r="BA1202" s="22">
        <f t="shared" si="0"/>
      </c>
    </row>
    <row r="1203">
      <c r="B1203">
        <f>[1]资金台帐!B1203&amp;""</f>
      </c>
      <c r="H1203">
        <f>[1]资金台帐!H1203&amp;""</f>
      </c>
      <c r="J1203">
        <f>[1]资金台帐!J1203&amp;""</f>
      </c>
      <c r="N1203">
        <f>[1]资金台帐!N1203</f>
      </c>
      <c r="O1203">
        <f>[1]资金台帐!O1203&amp;""</f>
      </c>
      <c r="P1203">
        <f>[1]资金台帐!P1203&amp;""</f>
      </c>
      <c r="Q1203">
        <f>[1]资金台帐!Q1203&amp;""</f>
      </c>
      <c r="T1203">
        <f>[1]资金台帐!T1203&amp;""</f>
      </c>
      <c r="U1203">
        <f>[1]资金台帐!U1203&amp;""</f>
      </c>
      <c r="W1203">
        <f>[1]资金台帐!W1203&amp;""</f>
      </c>
      <c r="X1203">
        <f>[1]资金台帐!X1203&amp;""</f>
      </c>
      <c r="AB1203">
        <f>[1]资金台帐!AB1203</f>
        <v>0</v>
      </c>
      <c r="AC1203">
        <f>[1]资金台帐!AC1203</f>
        <v>0</v>
      </c>
      <c r="AD1203">
        <f>[1]资金台帐!AD1203</f>
        <v>0</v>
      </c>
      <c r="AJ1203">
        <f>[1]资金台帐!AJ1203</f>
        <v>0</v>
      </c>
      <c r="AK1203">
        <f>[1]资金台帐!AK1203</f>
        <v>0</v>
      </c>
      <c r="BA1203" s="22">
        <f t="shared" si="0"/>
      </c>
    </row>
    <row r="1204">
      <c r="B1204">
        <f>[1]资金台帐!B1204&amp;""</f>
      </c>
      <c r="H1204">
        <f>[1]资金台帐!H1204&amp;""</f>
      </c>
      <c r="J1204">
        <f>[1]资金台帐!J1204&amp;""</f>
      </c>
      <c r="N1204">
        <f>[1]资金台帐!N1204</f>
      </c>
      <c r="O1204">
        <f>[1]资金台帐!O1204&amp;""</f>
      </c>
      <c r="P1204">
        <f>[1]资金台帐!P1204&amp;""</f>
      </c>
      <c r="Q1204">
        <f>[1]资金台帐!Q1204&amp;""</f>
      </c>
      <c r="T1204">
        <f>[1]资金台帐!T1204&amp;""</f>
      </c>
      <c r="U1204">
        <f>[1]资金台帐!U1204&amp;""</f>
      </c>
      <c r="W1204">
        <f>[1]资金台帐!W1204&amp;""</f>
      </c>
      <c r="X1204">
        <f>[1]资金台帐!X1204&amp;""</f>
      </c>
      <c r="AB1204">
        <f>[1]资金台帐!AB1204</f>
        <v>0</v>
      </c>
      <c r="AC1204">
        <f>[1]资金台帐!AC1204</f>
        <v>0</v>
      </c>
      <c r="AD1204">
        <f>[1]资金台帐!AD1204</f>
        <v>0</v>
      </c>
      <c r="AJ1204">
        <f>[1]资金台帐!AJ1204</f>
        <v>0</v>
      </c>
      <c r="AK1204">
        <f>[1]资金台帐!AK1204</f>
        <v>0</v>
      </c>
      <c r="BA1204" s="22">
        <f t="shared" si="0"/>
      </c>
    </row>
    <row r="1205">
      <c r="B1205">
        <f>[1]资金台帐!B1205&amp;""</f>
      </c>
      <c r="H1205">
        <f>[1]资金台帐!H1205&amp;""</f>
      </c>
      <c r="J1205">
        <f>[1]资金台帐!J1205&amp;""</f>
      </c>
      <c r="N1205">
        <f>[1]资金台帐!N1205</f>
      </c>
      <c r="O1205">
        <f>[1]资金台帐!O1205&amp;""</f>
      </c>
      <c r="P1205">
        <f>[1]资金台帐!P1205&amp;""</f>
      </c>
      <c r="Q1205">
        <f>[1]资金台帐!Q1205&amp;""</f>
      </c>
      <c r="T1205">
        <f>[1]资金台帐!T1205&amp;""</f>
      </c>
      <c r="U1205">
        <f>[1]资金台帐!U1205&amp;""</f>
      </c>
      <c r="W1205">
        <f>[1]资金台帐!W1205&amp;""</f>
      </c>
      <c r="X1205">
        <f>[1]资金台帐!X1205&amp;""</f>
      </c>
      <c r="AB1205">
        <f>[1]资金台帐!AB1205</f>
        <v>0</v>
      </c>
      <c r="AC1205">
        <f>[1]资金台帐!AC1205</f>
        <v>0</v>
      </c>
      <c r="AD1205">
        <f>[1]资金台帐!AD1205</f>
        <v>0</v>
      </c>
      <c r="AJ1205">
        <f>[1]资金台帐!AJ1205</f>
        <v>0</v>
      </c>
      <c r="AK1205">
        <f>[1]资金台帐!AK1205</f>
        <v>0</v>
      </c>
      <c r="BA1205" s="22">
        <f t="shared" si="0"/>
      </c>
    </row>
    <row r="1206">
      <c r="B1206">
        <f>[1]资金台帐!B1206&amp;""</f>
      </c>
      <c r="H1206">
        <f>[1]资金台帐!H1206&amp;""</f>
      </c>
      <c r="J1206">
        <f>[1]资金台帐!J1206&amp;""</f>
      </c>
      <c r="N1206">
        <f>[1]资金台帐!N1206</f>
      </c>
      <c r="O1206">
        <f>[1]资金台帐!O1206&amp;""</f>
      </c>
      <c r="P1206">
        <f>[1]资金台帐!P1206&amp;""</f>
      </c>
      <c r="Q1206">
        <f>[1]资金台帐!Q1206&amp;""</f>
      </c>
      <c r="T1206">
        <f>[1]资金台帐!T1206&amp;""</f>
      </c>
      <c r="U1206">
        <f>[1]资金台帐!U1206&amp;""</f>
      </c>
      <c r="W1206">
        <f>[1]资金台帐!W1206&amp;""</f>
      </c>
      <c r="X1206">
        <f>[1]资金台帐!X1206&amp;""</f>
      </c>
      <c r="AB1206">
        <f>[1]资金台帐!AB1206</f>
        <v>0</v>
      </c>
      <c r="AC1206">
        <f>[1]资金台帐!AC1206</f>
        <v>0</v>
      </c>
      <c r="AD1206">
        <f>[1]资金台帐!AD1206</f>
        <v>0</v>
      </c>
      <c r="AJ1206">
        <f>[1]资金台帐!AJ1206</f>
        <v>0</v>
      </c>
      <c r="AK1206">
        <f>[1]资金台帐!AK1206</f>
        <v>0</v>
      </c>
      <c r="BA1206" s="22">
        <f t="shared" si="0"/>
      </c>
    </row>
    <row r="1207">
      <c r="B1207">
        <f>[1]资金台帐!B1207&amp;""</f>
      </c>
      <c r="H1207">
        <f>[1]资金台帐!H1207&amp;""</f>
      </c>
      <c r="J1207">
        <f>[1]资金台帐!J1207&amp;""</f>
      </c>
      <c r="N1207">
        <f>[1]资金台帐!N1207</f>
      </c>
      <c r="O1207">
        <f>[1]资金台帐!O1207&amp;""</f>
      </c>
      <c r="P1207">
        <f>[1]资金台帐!P1207&amp;""</f>
      </c>
      <c r="Q1207">
        <f>[1]资金台帐!Q1207&amp;""</f>
      </c>
      <c r="T1207">
        <f>[1]资金台帐!T1207&amp;""</f>
      </c>
      <c r="U1207">
        <f>[1]资金台帐!U1207&amp;""</f>
      </c>
      <c r="W1207">
        <f>[1]资金台帐!W1207&amp;""</f>
      </c>
      <c r="X1207">
        <f>[1]资金台帐!X1207&amp;""</f>
      </c>
      <c r="AB1207">
        <f>[1]资金台帐!AB1207</f>
        <v>0</v>
      </c>
      <c r="AC1207">
        <f>[1]资金台帐!AC1207</f>
        <v>0</v>
      </c>
      <c r="AD1207">
        <f>[1]资金台帐!AD1207</f>
        <v>0</v>
      </c>
      <c r="AJ1207">
        <f>[1]资金台帐!AJ1207</f>
        <v>0</v>
      </c>
      <c r="AK1207">
        <f>[1]资金台帐!AK1207</f>
        <v>0</v>
      </c>
      <c r="BA1207" s="22">
        <f t="shared" si="0"/>
      </c>
    </row>
    <row r="1208">
      <c r="B1208">
        <f>[1]资金台帐!B1208&amp;""</f>
      </c>
      <c r="H1208">
        <f>[1]资金台帐!H1208&amp;""</f>
      </c>
      <c r="J1208">
        <f>[1]资金台帐!J1208&amp;""</f>
      </c>
      <c r="N1208">
        <f>[1]资金台帐!N1208</f>
      </c>
      <c r="O1208">
        <f>[1]资金台帐!O1208&amp;""</f>
      </c>
      <c r="P1208">
        <f>[1]资金台帐!P1208&amp;""</f>
      </c>
      <c r="Q1208">
        <f>[1]资金台帐!Q1208&amp;""</f>
      </c>
      <c r="T1208">
        <f>[1]资金台帐!T1208&amp;""</f>
      </c>
      <c r="U1208">
        <f>[1]资金台帐!U1208&amp;""</f>
      </c>
      <c r="W1208">
        <f>[1]资金台帐!W1208&amp;""</f>
      </c>
      <c r="X1208">
        <f>[1]资金台帐!X1208&amp;""</f>
      </c>
      <c r="AB1208">
        <f>[1]资金台帐!AB1208</f>
        <v>0</v>
      </c>
      <c r="AC1208">
        <f>[1]资金台帐!AC1208</f>
        <v>0</v>
      </c>
      <c r="AD1208">
        <f>[1]资金台帐!AD1208</f>
        <v>0</v>
      </c>
      <c r="AJ1208">
        <f>[1]资金台帐!AJ1208</f>
        <v>0</v>
      </c>
      <c r="AK1208">
        <f>[1]资金台帐!AK1208</f>
        <v>0</v>
      </c>
      <c r="BA1208" s="22">
        <f t="shared" si="0"/>
      </c>
    </row>
    <row r="1209">
      <c r="B1209">
        <f>[1]资金台帐!B1209&amp;""</f>
      </c>
      <c r="H1209">
        <f>[1]资金台帐!H1209&amp;""</f>
      </c>
      <c r="J1209">
        <f>[1]资金台帐!J1209&amp;""</f>
      </c>
      <c r="N1209">
        <f>[1]资金台帐!N1209</f>
      </c>
      <c r="O1209">
        <f>[1]资金台帐!O1209&amp;""</f>
      </c>
      <c r="P1209">
        <f>[1]资金台帐!P1209&amp;""</f>
      </c>
      <c r="Q1209">
        <f>[1]资金台帐!Q1209&amp;""</f>
      </c>
      <c r="T1209">
        <f>[1]资金台帐!T1209&amp;""</f>
      </c>
      <c r="U1209">
        <f>[1]资金台帐!U1209&amp;""</f>
      </c>
      <c r="W1209">
        <f>[1]资金台帐!W1209&amp;""</f>
      </c>
      <c r="X1209">
        <f>[1]资金台帐!X1209&amp;""</f>
      </c>
      <c r="AB1209">
        <f>[1]资金台帐!AB1209</f>
        <v>0</v>
      </c>
      <c r="AC1209">
        <f>[1]资金台帐!AC1209</f>
        <v>0</v>
      </c>
      <c r="AD1209">
        <f>[1]资金台帐!AD1209</f>
        <v>0</v>
      </c>
      <c r="AJ1209">
        <f>[1]资金台帐!AJ1209</f>
        <v>0</v>
      </c>
      <c r="AK1209">
        <f>[1]资金台帐!AK1209</f>
        <v>0</v>
      </c>
      <c r="BA1209" s="22">
        <f t="shared" si="0"/>
      </c>
    </row>
    <row r="1210">
      <c r="B1210">
        <f>[1]资金台帐!B1210&amp;""</f>
      </c>
      <c r="H1210">
        <f>[1]资金台帐!H1210&amp;""</f>
      </c>
      <c r="J1210">
        <f>[1]资金台帐!J1210&amp;""</f>
      </c>
      <c r="N1210">
        <f>[1]资金台帐!N1210</f>
      </c>
      <c r="O1210">
        <f>[1]资金台帐!O1210&amp;""</f>
      </c>
      <c r="P1210">
        <f>[1]资金台帐!P1210&amp;""</f>
      </c>
      <c r="Q1210">
        <f>[1]资金台帐!Q1210&amp;""</f>
      </c>
      <c r="T1210">
        <f>[1]资金台帐!T1210&amp;""</f>
      </c>
      <c r="U1210">
        <f>[1]资金台帐!U1210&amp;""</f>
      </c>
      <c r="W1210">
        <f>[1]资金台帐!W1210&amp;""</f>
      </c>
      <c r="X1210">
        <f>[1]资金台帐!X1210&amp;""</f>
      </c>
      <c r="AB1210">
        <f>[1]资金台帐!AB1210</f>
        <v>0</v>
      </c>
      <c r="AC1210">
        <f>[1]资金台帐!AC1210</f>
        <v>0</v>
      </c>
      <c r="AD1210">
        <f>[1]资金台帐!AD1210</f>
        <v>0</v>
      </c>
      <c r="AJ1210">
        <f>[1]资金台帐!AJ1210</f>
        <v>0</v>
      </c>
      <c r="AK1210">
        <f>[1]资金台帐!AK1210</f>
        <v>0</v>
      </c>
      <c r="BA1210" s="22">
        <f t="shared" si="0"/>
      </c>
    </row>
    <row r="1211">
      <c r="B1211">
        <f>[1]资金台帐!B1211&amp;""</f>
      </c>
      <c r="H1211">
        <f>[1]资金台帐!H1211&amp;""</f>
      </c>
      <c r="J1211">
        <f>[1]资金台帐!J1211&amp;""</f>
      </c>
      <c r="N1211">
        <f>[1]资金台帐!N1211</f>
      </c>
      <c r="O1211">
        <f>[1]资金台帐!O1211&amp;""</f>
      </c>
      <c r="P1211">
        <f>[1]资金台帐!P1211&amp;""</f>
      </c>
      <c r="Q1211">
        <f>[1]资金台帐!Q1211&amp;""</f>
      </c>
      <c r="T1211">
        <f>[1]资金台帐!T1211&amp;""</f>
      </c>
      <c r="U1211">
        <f>[1]资金台帐!U1211&amp;""</f>
      </c>
      <c r="W1211">
        <f>[1]资金台帐!W1211&amp;""</f>
      </c>
      <c r="X1211">
        <f>[1]资金台帐!X1211&amp;""</f>
      </c>
      <c r="AB1211">
        <f>[1]资金台帐!AB1211</f>
        <v>0</v>
      </c>
      <c r="AC1211">
        <f>[1]资金台帐!AC1211</f>
        <v>0</v>
      </c>
      <c r="AD1211">
        <f>[1]资金台帐!AD1211</f>
        <v>0</v>
      </c>
      <c r="AJ1211">
        <f>[1]资金台帐!AJ1211</f>
        <v>0</v>
      </c>
      <c r="AK1211">
        <f>[1]资金台帐!AK1211</f>
        <v>0</v>
      </c>
      <c r="BA1211" s="22">
        <f t="shared" si="0"/>
      </c>
    </row>
    <row r="1212">
      <c r="B1212">
        <f>[1]资金台帐!B1212&amp;""</f>
      </c>
      <c r="H1212">
        <f>[1]资金台帐!H1212&amp;""</f>
      </c>
      <c r="J1212">
        <f>[1]资金台帐!J1212&amp;""</f>
      </c>
      <c r="N1212">
        <f>[1]资金台帐!N1212</f>
      </c>
      <c r="O1212">
        <f>[1]资金台帐!O1212&amp;""</f>
      </c>
      <c r="P1212">
        <f>[1]资金台帐!P1212&amp;""</f>
      </c>
      <c r="Q1212">
        <f>[1]资金台帐!Q1212&amp;""</f>
      </c>
      <c r="T1212">
        <f>[1]资金台帐!T1212&amp;""</f>
      </c>
      <c r="U1212">
        <f>[1]资金台帐!U1212&amp;""</f>
      </c>
      <c r="W1212">
        <f>[1]资金台帐!W1212&amp;""</f>
      </c>
      <c r="X1212">
        <f>[1]资金台帐!X1212&amp;""</f>
      </c>
      <c r="AB1212">
        <f>[1]资金台帐!AB1212</f>
        <v>0</v>
      </c>
      <c r="AC1212">
        <f>[1]资金台帐!AC1212</f>
        <v>0</v>
      </c>
      <c r="AD1212">
        <f>[1]资金台帐!AD1212</f>
        <v>0</v>
      </c>
      <c r="AJ1212">
        <f>[1]资金台帐!AJ1212</f>
        <v>0</v>
      </c>
      <c r="AK1212">
        <f>[1]资金台帐!AK1212</f>
        <v>0</v>
      </c>
      <c r="BA1212" s="22">
        <f t="shared" si="0"/>
      </c>
    </row>
    <row r="1213">
      <c r="B1213">
        <f>[1]资金台帐!B1213&amp;""</f>
      </c>
      <c r="H1213">
        <f>[1]资金台帐!H1213&amp;""</f>
      </c>
      <c r="J1213">
        <f>[1]资金台帐!J1213&amp;""</f>
      </c>
      <c r="N1213">
        <f>[1]资金台帐!N1213</f>
      </c>
      <c r="O1213">
        <f>[1]资金台帐!O1213&amp;""</f>
      </c>
      <c r="P1213">
        <f>[1]资金台帐!P1213&amp;""</f>
      </c>
      <c r="Q1213">
        <f>[1]资金台帐!Q1213&amp;""</f>
      </c>
      <c r="T1213">
        <f>[1]资金台帐!T1213&amp;""</f>
      </c>
      <c r="U1213">
        <f>[1]资金台帐!U1213&amp;""</f>
      </c>
      <c r="W1213">
        <f>[1]资金台帐!W1213&amp;""</f>
      </c>
      <c r="X1213">
        <f>[1]资金台帐!X1213&amp;""</f>
      </c>
      <c r="AB1213">
        <f>[1]资金台帐!AB1213</f>
        <v>0</v>
      </c>
      <c r="AC1213">
        <f>[1]资金台帐!AC1213</f>
        <v>0</v>
      </c>
      <c r="AD1213">
        <f>[1]资金台帐!AD1213</f>
        <v>0</v>
      </c>
      <c r="AJ1213">
        <f>[1]资金台帐!AJ1213</f>
        <v>0</v>
      </c>
      <c r="AK1213">
        <f>[1]资金台帐!AK1213</f>
        <v>0</v>
      </c>
      <c r="BA1213" s="22">
        <f t="shared" si="0"/>
      </c>
    </row>
    <row r="1214">
      <c r="B1214">
        <f>[1]资金台帐!B1214&amp;""</f>
      </c>
      <c r="H1214">
        <f>[1]资金台帐!H1214&amp;""</f>
      </c>
      <c r="J1214">
        <f>[1]资金台帐!J1214&amp;""</f>
      </c>
      <c r="N1214">
        <f>[1]资金台帐!N1214</f>
      </c>
      <c r="O1214">
        <f>[1]资金台帐!O1214&amp;""</f>
      </c>
      <c r="P1214">
        <f>[1]资金台帐!P1214&amp;""</f>
      </c>
      <c r="Q1214">
        <f>[1]资金台帐!Q1214&amp;""</f>
      </c>
      <c r="T1214">
        <f>[1]资金台帐!T1214&amp;""</f>
      </c>
      <c r="U1214">
        <f>[1]资金台帐!U1214&amp;""</f>
      </c>
      <c r="W1214">
        <f>[1]资金台帐!W1214&amp;""</f>
      </c>
      <c r="X1214">
        <f>[1]资金台帐!X1214&amp;""</f>
      </c>
      <c r="AB1214">
        <f>[1]资金台帐!AB1214</f>
        <v>0</v>
      </c>
      <c r="AC1214">
        <f>[1]资金台帐!AC1214</f>
        <v>0</v>
      </c>
      <c r="AD1214">
        <f>[1]资金台帐!AD1214</f>
        <v>0</v>
      </c>
      <c r="AJ1214">
        <f>[1]资金台帐!AJ1214</f>
        <v>0</v>
      </c>
      <c r="AK1214">
        <f>[1]资金台帐!AK1214</f>
        <v>0</v>
      </c>
      <c r="BA1214" s="22">
        <f t="shared" si="0"/>
      </c>
    </row>
    <row r="1215">
      <c r="B1215">
        <f>[1]资金台帐!B1215&amp;""</f>
      </c>
      <c r="H1215">
        <f>[1]资金台帐!H1215&amp;""</f>
      </c>
      <c r="J1215">
        <f>[1]资金台帐!J1215&amp;""</f>
      </c>
      <c r="N1215">
        <f>[1]资金台帐!N1215</f>
      </c>
      <c r="O1215">
        <f>[1]资金台帐!O1215&amp;""</f>
      </c>
      <c r="P1215">
        <f>[1]资金台帐!P1215&amp;""</f>
      </c>
      <c r="Q1215">
        <f>[1]资金台帐!Q1215&amp;""</f>
      </c>
      <c r="T1215">
        <f>[1]资金台帐!T1215&amp;""</f>
      </c>
      <c r="U1215">
        <f>[1]资金台帐!U1215&amp;""</f>
      </c>
      <c r="W1215">
        <f>[1]资金台帐!W1215&amp;""</f>
      </c>
      <c r="X1215">
        <f>[1]资金台帐!X1215&amp;""</f>
      </c>
      <c r="AB1215">
        <f>[1]资金台帐!AB1215</f>
        <v>0</v>
      </c>
      <c r="AC1215">
        <f>[1]资金台帐!AC1215</f>
        <v>0</v>
      </c>
      <c r="AD1215">
        <f>[1]资金台帐!AD1215</f>
        <v>0</v>
      </c>
      <c r="AJ1215">
        <f>[1]资金台帐!AJ1215</f>
        <v>0</v>
      </c>
      <c r="AK1215">
        <f>[1]资金台帐!AK1215</f>
        <v>0</v>
      </c>
      <c r="BA1215" s="22">
        <f t="shared" si="0"/>
      </c>
    </row>
    <row r="1216">
      <c r="B1216">
        <f>[1]资金台帐!B1216&amp;""</f>
      </c>
      <c r="H1216">
        <f>[1]资金台帐!H1216&amp;""</f>
      </c>
      <c r="J1216">
        <f>[1]资金台帐!J1216&amp;""</f>
      </c>
      <c r="N1216">
        <f>[1]资金台帐!N1216</f>
      </c>
      <c r="O1216">
        <f>[1]资金台帐!O1216&amp;""</f>
      </c>
      <c r="P1216">
        <f>[1]资金台帐!P1216&amp;""</f>
      </c>
      <c r="Q1216">
        <f>[1]资金台帐!Q1216&amp;""</f>
      </c>
      <c r="T1216">
        <f>[1]资金台帐!T1216&amp;""</f>
      </c>
      <c r="U1216">
        <f>[1]资金台帐!U1216&amp;""</f>
      </c>
      <c r="W1216">
        <f>[1]资金台帐!W1216&amp;""</f>
      </c>
      <c r="X1216">
        <f>[1]资金台帐!X1216&amp;""</f>
      </c>
      <c r="AB1216">
        <f>[1]资金台帐!AB1216</f>
        <v>0</v>
      </c>
      <c r="AC1216">
        <f>[1]资金台帐!AC1216</f>
        <v>0</v>
      </c>
      <c r="AD1216">
        <f>[1]资金台帐!AD1216</f>
        <v>0</v>
      </c>
      <c r="AJ1216">
        <f>[1]资金台帐!AJ1216</f>
        <v>0</v>
      </c>
      <c r="AK1216">
        <f>[1]资金台帐!AK1216</f>
        <v>0</v>
      </c>
      <c r="BA1216" s="22">
        <f t="shared" si="0"/>
      </c>
    </row>
    <row r="1217">
      <c r="B1217">
        <f>[1]资金台帐!B1217&amp;""</f>
      </c>
      <c r="H1217">
        <f>[1]资金台帐!H1217&amp;""</f>
      </c>
      <c r="J1217">
        <f>[1]资金台帐!J1217&amp;""</f>
      </c>
      <c r="N1217">
        <f>[1]资金台帐!N1217</f>
      </c>
      <c r="O1217">
        <f>[1]资金台帐!O1217&amp;""</f>
      </c>
      <c r="P1217">
        <f>[1]资金台帐!P1217&amp;""</f>
      </c>
      <c r="Q1217">
        <f>[1]资金台帐!Q1217&amp;""</f>
      </c>
      <c r="T1217">
        <f>[1]资金台帐!T1217&amp;""</f>
      </c>
      <c r="U1217">
        <f>[1]资金台帐!U1217&amp;""</f>
      </c>
      <c r="W1217">
        <f>[1]资金台帐!W1217&amp;""</f>
      </c>
      <c r="X1217">
        <f>[1]资金台帐!X1217&amp;""</f>
      </c>
      <c r="AB1217">
        <f>[1]资金台帐!AB1217</f>
        <v>0</v>
      </c>
      <c r="AC1217">
        <f>[1]资金台帐!AC1217</f>
        <v>0</v>
      </c>
      <c r="AD1217">
        <f>[1]资金台帐!AD1217</f>
        <v>0</v>
      </c>
      <c r="AJ1217">
        <f>[1]资金台帐!AJ1217</f>
        <v>0</v>
      </c>
      <c r="AK1217">
        <f>[1]资金台帐!AK1217</f>
        <v>0</v>
      </c>
      <c r="BA1217" s="22">
        <f t="shared" si="0"/>
      </c>
    </row>
    <row r="1218">
      <c r="B1218">
        <f>[1]资金台帐!B1218&amp;""</f>
      </c>
      <c r="H1218">
        <f>[1]资金台帐!H1218&amp;""</f>
      </c>
      <c r="J1218">
        <f>[1]资金台帐!J1218&amp;""</f>
      </c>
      <c r="N1218">
        <f>[1]资金台帐!N1218</f>
      </c>
      <c r="O1218">
        <f>[1]资金台帐!O1218&amp;""</f>
      </c>
      <c r="P1218">
        <f>[1]资金台帐!P1218&amp;""</f>
      </c>
      <c r="Q1218">
        <f>[1]资金台帐!Q1218&amp;""</f>
      </c>
      <c r="T1218">
        <f>[1]资金台帐!T1218&amp;""</f>
      </c>
      <c r="U1218">
        <f>[1]资金台帐!U1218&amp;""</f>
      </c>
      <c r="W1218">
        <f>[1]资金台帐!W1218&amp;""</f>
      </c>
      <c r="X1218">
        <f>[1]资金台帐!X1218&amp;""</f>
      </c>
      <c r="AB1218">
        <f>[1]资金台帐!AB1218</f>
        <v>0</v>
      </c>
      <c r="AC1218">
        <f>[1]资金台帐!AC1218</f>
        <v>0</v>
      </c>
      <c r="AD1218">
        <f>[1]资金台帐!AD1218</f>
        <v>0</v>
      </c>
      <c r="AJ1218">
        <f>[1]资金台帐!AJ1218</f>
        <v>0</v>
      </c>
      <c r="AK1218">
        <f>[1]资金台帐!AK1218</f>
        <v>0</v>
      </c>
      <c r="BA1218" s="22">
        <f t="shared" si="0"/>
      </c>
    </row>
    <row r="1219">
      <c r="B1219">
        <f>[1]资金台帐!B1219&amp;""</f>
      </c>
      <c r="H1219">
        <f>[1]资金台帐!H1219&amp;""</f>
      </c>
      <c r="J1219">
        <f>[1]资金台帐!J1219&amp;""</f>
      </c>
      <c r="N1219">
        <f>[1]资金台帐!N1219</f>
      </c>
      <c r="O1219">
        <f>[1]资金台帐!O1219&amp;""</f>
      </c>
      <c r="P1219">
        <f>[1]资金台帐!P1219&amp;""</f>
      </c>
      <c r="Q1219">
        <f>[1]资金台帐!Q1219&amp;""</f>
      </c>
      <c r="T1219">
        <f>[1]资金台帐!T1219&amp;""</f>
      </c>
      <c r="U1219">
        <f>[1]资金台帐!U1219&amp;""</f>
      </c>
      <c r="W1219">
        <f>[1]资金台帐!W1219&amp;""</f>
      </c>
      <c r="X1219">
        <f>[1]资金台帐!X1219&amp;""</f>
      </c>
      <c r="AB1219">
        <f>[1]资金台帐!AB1219</f>
        <v>0</v>
      </c>
      <c r="AC1219">
        <f>[1]资金台帐!AC1219</f>
        <v>0</v>
      </c>
      <c r="AD1219">
        <f>[1]资金台帐!AD1219</f>
        <v>0</v>
      </c>
      <c r="AJ1219">
        <f>[1]资金台帐!AJ1219</f>
        <v>0</v>
      </c>
      <c r="AK1219">
        <f>[1]资金台帐!AK1219</f>
        <v>0</v>
      </c>
      <c r="BA1219" s="22">
        <f t="shared" si="0"/>
      </c>
    </row>
    <row r="1220">
      <c r="B1220">
        <f>[1]资金台帐!B1220&amp;""</f>
      </c>
      <c r="H1220">
        <f>[1]资金台帐!H1220&amp;""</f>
      </c>
      <c r="J1220">
        <f>[1]资金台帐!J1220&amp;""</f>
      </c>
      <c r="N1220">
        <f>[1]资金台帐!N1220</f>
      </c>
      <c r="O1220">
        <f>[1]资金台帐!O1220&amp;""</f>
      </c>
      <c r="P1220">
        <f>[1]资金台帐!P1220&amp;""</f>
      </c>
      <c r="Q1220">
        <f>[1]资金台帐!Q1220&amp;""</f>
      </c>
      <c r="T1220">
        <f>[1]资金台帐!T1220&amp;""</f>
      </c>
      <c r="U1220">
        <f>[1]资金台帐!U1220&amp;""</f>
      </c>
      <c r="W1220">
        <f>[1]资金台帐!W1220&amp;""</f>
      </c>
      <c r="X1220">
        <f>[1]资金台帐!X1220&amp;""</f>
      </c>
      <c r="AB1220">
        <f>[1]资金台帐!AB1220</f>
        <v>0</v>
      </c>
      <c r="AC1220">
        <f>[1]资金台帐!AC1220</f>
        <v>0</v>
      </c>
      <c r="AD1220">
        <f>[1]资金台帐!AD1220</f>
        <v>0</v>
      </c>
      <c r="AJ1220">
        <f>[1]资金台帐!AJ1220</f>
        <v>0</v>
      </c>
      <c r="AK1220">
        <f>[1]资金台帐!AK1220</f>
        <v>0</v>
      </c>
      <c r="BA1220" s="22">
        <f t="shared" si="0"/>
      </c>
    </row>
    <row r="1221">
      <c r="B1221">
        <f>[1]资金台帐!B1221&amp;""</f>
      </c>
      <c r="H1221">
        <f>[1]资金台帐!H1221&amp;""</f>
      </c>
      <c r="J1221">
        <f>[1]资金台帐!J1221&amp;""</f>
      </c>
      <c r="N1221">
        <f>[1]资金台帐!N1221</f>
      </c>
      <c r="O1221">
        <f>[1]资金台帐!O1221&amp;""</f>
      </c>
      <c r="P1221">
        <f>[1]资金台帐!P1221&amp;""</f>
      </c>
      <c r="Q1221">
        <f>[1]资金台帐!Q1221&amp;""</f>
      </c>
      <c r="T1221">
        <f>[1]资金台帐!T1221&amp;""</f>
      </c>
      <c r="U1221">
        <f>[1]资金台帐!U1221&amp;""</f>
      </c>
      <c r="W1221">
        <f>[1]资金台帐!W1221&amp;""</f>
      </c>
      <c r="X1221">
        <f>[1]资金台帐!X1221&amp;""</f>
      </c>
      <c r="AB1221">
        <f>[1]资金台帐!AB1221</f>
        <v>0</v>
      </c>
      <c r="AC1221">
        <f>[1]资金台帐!AC1221</f>
        <v>0</v>
      </c>
      <c r="AD1221">
        <f>[1]资金台帐!AD1221</f>
        <v>0</v>
      </c>
      <c r="AJ1221">
        <f>[1]资金台帐!AJ1221</f>
        <v>0</v>
      </c>
      <c r="AK1221">
        <f>[1]资金台帐!AK1221</f>
        <v>0</v>
      </c>
      <c r="BA1221" s="22">
        <f t="shared" si="0"/>
      </c>
    </row>
    <row r="1222">
      <c r="B1222">
        <f>[1]资金台帐!B1222&amp;""</f>
      </c>
      <c r="H1222">
        <f>[1]资金台帐!H1222&amp;""</f>
      </c>
      <c r="J1222">
        <f>[1]资金台帐!J1222&amp;""</f>
      </c>
      <c r="N1222">
        <f>[1]资金台帐!N1222</f>
      </c>
      <c r="O1222">
        <f>[1]资金台帐!O1222&amp;""</f>
      </c>
      <c r="P1222">
        <f>[1]资金台帐!P1222&amp;""</f>
      </c>
      <c r="Q1222">
        <f>[1]资金台帐!Q1222&amp;""</f>
      </c>
      <c r="T1222">
        <f>[1]资金台帐!T1222&amp;""</f>
      </c>
      <c r="U1222">
        <f>[1]资金台帐!U1222&amp;""</f>
      </c>
      <c r="W1222">
        <f>[1]资金台帐!W1222&amp;""</f>
      </c>
      <c r="X1222">
        <f>[1]资金台帐!X1222&amp;""</f>
      </c>
      <c r="AB1222">
        <f>[1]资金台帐!AB1222</f>
        <v>0</v>
      </c>
      <c r="AC1222">
        <f>[1]资金台帐!AC1222</f>
        <v>0</v>
      </c>
      <c r="AD1222">
        <f>[1]资金台帐!AD1222</f>
        <v>0</v>
      </c>
      <c r="AJ1222">
        <f>[1]资金台帐!AJ1222</f>
        <v>0</v>
      </c>
      <c r="AK1222">
        <f>[1]资金台帐!AK1222</f>
        <v>0</v>
      </c>
      <c r="BA1222" s="22">
        <f t="shared" si="0"/>
      </c>
    </row>
    <row r="1223">
      <c r="B1223">
        <f>[1]资金台帐!B1223&amp;""</f>
      </c>
      <c r="H1223">
        <f>[1]资金台帐!H1223&amp;""</f>
      </c>
      <c r="J1223">
        <f>[1]资金台帐!J1223&amp;""</f>
      </c>
      <c r="N1223">
        <f>[1]资金台帐!N1223</f>
      </c>
      <c r="O1223">
        <f>[1]资金台帐!O1223&amp;""</f>
      </c>
      <c r="P1223">
        <f>[1]资金台帐!P1223&amp;""</f>
      </c>
      <c r="Q1223">
        <f>[1]资金台帐!Q1223&amp;""</f>
      </c>
      <c r="T1223">
        <f>[1]资金台帐!T1223&amp;""</f>
      </c>
      <c r="U1223">
        <f>[1]资金台帐!U1223&amp;""</f>
      </c>
      <c r="W1223">
        <f>[1]资金台帐!W1223&amp;""</f>
      </c>
      <c r="X1223">
        <f>[1]资金台帐!X1223&amp;""</f>
      </c>
      <c r="AB1223">
        <f>[1]资金台帐!AB1223</f>
        <v>0</v>
      </c>
      <c r="AC1223">
        <f>[1]资金台帐!AC1223</f>
        <v>0</v>
      </c>
      <c r="AD1223">
        <f>[1]资金台帐!AD1223</f>
        <v>0</v>
      </c>
      <c r="AJ1223">
        <f>[1]资金台帐!AJ1223</f>
        <v>0</v>
      </c>
      <c r="AK1223">
        <f>[1]资金台帐!AK1223</f>
        <v>0</v>
      </c>
      <c r="BA1223" s="22">
        <f t="shared" si="0"/>
      </c>
    </row>
    <row r="1224">
      <c r="B1224">
        <f>[1]资金台帐!B1224&amp;""</f>
      </c>
      <c r="H1224">
        <f>[1]资金台帐!H1224&amp;""</f>
      </c>
      <c r="J1224">
        <f>[1]资金台帐!J1224&amp;""</f>
      </c>
      <c r="N1224">
        <f>[1]资金台帐!N1224</f>
      </c>
      <c r="O1224">
        <f>[1]资金台帐!O1224&amp;""</f>
      </c>
      <c r="P1224">
        <f>[1]资金台帐!P1224&amp;""</f>
      </c>
      <c r="Q1224">
        <f>[1]资金台帐!Q1224&amp;""</f>
      </c>
      <c r="T1224">
        <f>[1]资金台帐!T1224&amp;""</f>
      </c>
      <c r="U1224">
        <f>[1]资金台帐!U1224&amp;""</f>
      </c>
      <c r="W1224">
        <f>[1]资金台帐!W1224&amp;""</f>
      </c>
      <c r="X1224">
        <f>[1]资金台帐!X1224&amp;""</f>
      </c>
      <c r="AB1224">
        <f>[1]资金台帐!AB1224</f>
        <v>0</v>
      </c>
      <c r="AC1224">
        <f>[1]资金台帐!AC1224</f>
        <v>0</v>
      </c>
      <c r="AD1224">
        <f>[1]资金台帐!AD1224</f>
        <v>0</v>
      </c>
      <c r="AJ1224">
        <f>[1]资金台帐!AJ1224</f>
        <v>0</v>
      </c>
      <c r="AK1224">
        <f>[1]资金台帐!AK1224</f>
        <v>0</v>
      </c>
      <c r="BA1224" s="22">
        <f t="shared" si="0"/>
      </c>
    </row>
    <row r="1225">
      <c r="B1225">
        <f>[1]资金台帐!B1225&amp;""</f>
      </c>
      <c r="H1225">
        <f>[1]资金台帐!H1225&amp;""</f>
      </c>
      <c r="J1225">
        <f>[1]资金台帐!J1225&amp;""</f>
      </c>
      <c r="N1225">
        <f>[1]资金台帐!N1225</f>
      </c>
      <c r="O1225">
        <f>[1]资金台帐!O1225&amp;""</f>
      </c>
      <c r="P1225">
        <f>[1]资金台帐!P1225&amp;""</f>
      </c>
      <c r="Q1225">
        <f>[1]资金台帐!Q1225&amp;""</f>
      </c>
      <c r="T1225">
        <f>[1]资金台帐!T1225&amp;""</f>
      </c>
      <c r="U1225">
        <f>[1]资金台帐!U1225&amp;""</f>
      </c>
      <c r="W1225">
        <f>[1]资金台帐!W1225&amp;""</f>
      </c>
      <c r="X1225">
        <f>[1]资金台帐!X1225&amp;""</f>
      </c>
      <c r="AB1225">
        <f>[1]资金台帐!AB1225</f>
        <v>0</v>
      </c>
      <c r="AC1225">
        <f>[1]资金台帐!AC1225</f>
        <v>0</v>
      </c>
      <c r="AD1225">
        <f>[1]资金台帐!AD1225</f>
        <v>0</v>
      </c>
      <c r="AJ1225">
        <f>[1]资金台帐!AJ1225</f>
        <v>0</v>
      </c>
      <c r="AK1225">
        <f>[1]资金台帐!AK1225</f>
        <v>0</v>
      </c>
      <c r="BA1225" s="22">
        <f t="shared" si="0"/>
      </c>
    </row>
    <row r="1226">
      <c r="B1226">
        <f>[1]资金台帐!B1226&amp;""</f>
      </c>
      <c r="H1226">
        <f>[1]资金台帐!H1226&amp;""</f>
      </c>
      <c r="J1226">
        <f>[1]资金台帐!J1226&amp;""</f>
      </c>
      <c r="N1226">
        <f>[1]资金台帐!N1226</f>
      </c>
      <c r="O1226">
        <f>[1]资金台帐!O1226&amp;""</f>
      </c>
      <c r="P1226">
        <f>[1]资金台帐!P1226&amp;""</f>
      </c>
      <c r="Q1226">
        <f>[1]资金台帐!Q1226&amp;""</f>
      </c>
      <c r="T1226">
        <f>[1]资金台帐!T1226&amp;""</f>
      </c>
      <c r="U1226">
        <f>[1]资金台帐!U1226&amp;""</f>
      </c>
      <c r="W1226">
        <f>[1]资金台帐!W1226&amp;""</f>
      </c>
      <c r="X1226">
        <f>[1]资金台帐!X1226&amp;""</f>
      </c>
      <c r="AB1226">
        <f>[1]资金台帐!AB1226</f>
        <v>0</v>
      </c>
      <c r="AC1226">
        <f>[1]资金台帐!AC1226</f>
        <v>0</v>
      </c>
      <c r="AD1226">
        <f>[1]资金台帐!AD1226</f>
        <v>0</v>
      </c>
      <c r="AJ1226">
        <f>[1]资金台帐!AJ1226</f>
        <v>0</v>
      </c>
      <c r="AK1226">
        <f>[1]资金台帐!AK1226</f>
        <v>0</v>
      </c>
      <c r="BA1226" s="22">
        <f t="shared" si="0"/>
      </c>
    </row>
    <row r="1227">
      <c r="B1227">
        <f>[1]资金台帐!B1227&amp;""</f>
      </c>
      <c r="H1227">
        <f>[1]资金台帐!H1227&amp;""</f>
      </c>
      <c r="J1227">
        <f>[1]资金台帐!J1227&amp;""</f>
      </c>
      <c r="N1227">
        <f>[1]资金台帐!N1227</f>
      </c>
      <c r="O1227">
        <f>[1]资金台帐!O1227&amp;""</f>
      </c>
      <c r="P1227">
        <f>[1]资金台帐!P1227&amp;""</f>
      </c>
      <c r="Q1227">
        <f>[1]资金台帐!Q1227&amp;""</f>
      </c>
      <c r="T1227">
        <f>[1]资金台帐!T1227&amp;""</f>
      </c>
      <c r="U1227">
        <f>[1]资金台帐!U1227&amp;""</f>
      </c>
      <c r="W1227">
        <f>[1]资金台帐!W1227&amp;""</f>
      </c>
      <c r="X1227">
        <f>[1]资金台帐!X1227&amp;""</f>
      </c>
      <c r="AB1227">
        <f>[1]资金台帐!AB1227</f>
        <v>0</v>
      </c>
      <c r="AC1227">
        <f>[1]资金台帐!AC1227</f>
        <v>0</v>
      </c>
      <c r="AD1227">
        <f>[1]资金台帐!AD1227</f>
        <v>0</v>
      </c>
      <c r="AJ1227">
        <f>[1]资金台帐!AJ1227</f>
        <v>0</v>
      </c>
      <c r="AK1227">
        <f>[1]资金台帐!AK1227</f>
        <v>0</v>
      </c>
      <c r="BA1227" s="22">
        <f t="shared" si="0"/>
      </c>
    </row>
    <row r="1228">
      <c r="B1228">
        <f>[1]资金台帐!B1228&amp;""</f>
      </c>
      <c r="H1228">
        <f>[1]资金台帐!H1228&amp;""</f>
      </c>
      <c r="J1228">
        <f>[1]资金台帐!J1228&amp;""</f>
      </c>
      <c r="N1228">
        <f>[1]资金台帐!N1228</f>
      </c>
      <c r="O1228">
        <f>[1]资金台帐!O1228&amp;""</f>
      </c>
      <c r="P1228">
        <f>[1]资金台帐!P1228&amp;""</f>
      </c>
      <c r="Q1228">
        <f>[1]资金台帐!Q1228&amp;""</f>
      </c>
      <c r="T1228">
        <f>[1]资金台帐!T1228&amp;""</f>
      </c>
      <c r="U1228">
        <f>[1]资金台帐!U1228&amp;""</f>
      </c>
      <c r="W1228">
        <f>[1]资金台帐!W1228&amp;""</f>
      </c>
      <c r="X1228">
        <f>[1]资金台帐!X1228&amp;""</f>
      </c>
      <c r="AB1228">
        <f>[1]资金台帐!AB1228</f>
        <v>0</v>
      </c>
      <c r="AC1228">
        <f>[1]资金台帐!AC1228</f>
        <v>0</v>
      </c>
      <c r="AD1228">
        <f>[1]资金台帐!AD1228</f>
        <v>0</v>
      </c>
      <c r="AJ1228">
        <f>[1]资金台帐!AJ1228</f>
        <v>0</v>
      </c>
      <c r="AK1228">
        <f>[1]资金台帐!AK1228</f>
        <v>0</v>
      </c>
      <c r="BA1228" s="22">
        <f t="shared" si="0"/>
      </c>
    </row>
    <row r="1229">
      <c r="B1229">
        <f>[1]资金台帐!B1229&amp;""</f>
      </c>
      <c r="H1229">
        <f>[1]资金台帐!H1229&amp;""</f>
      </c>
      <c r="J1229">
        <f>[1]资金台帐!J1229&amp;""</f>
      </c>
      <c r="N1229">
        <f>[1]资金台帐!N1229</f>
      </c>
      <c r="O1229">
        <f>[1]资金台帐!O1229&amp;""</f>
      </c>
      <c r="P1229">
        <f>[1]资金台帐!P1229&amp;""</f>
      </c>
      <c r="Q1229">
        <f>[1]资金台帐!Q1229&amp;""</f>
      </c>
      <c r="T1229">
        <f>[1]资金台帐!T1229&amp;""</f>
      </c>
      <c r="U1229">
        <f>[1]资金台帐!U1229&amp;""</f>
      </c>
      <c r="W1229">
        <f>[1]资金台帐!W1229&amp;""</f>
      </c>
      <c r="X1229">
        <f>[1]资金台帐!X1229&amp;""</f>
      </c>
      <c r="AB1229">
        <f>[1]资金台帐!AB1229</f>
        <v>0</v>
      </c>
      <c r="AC1229">
        <f>[1]资金台帐!AC1229</f>
        <v>0</v>
      </c>
      <c r="AD1229">
        <f>[1]资金台帐!AD1229</f>
        <v>0</v>
      </c>
      <c r="AJ1229">
        <f>[1]资金台帐!AJ1229</f>
        <v>0</v>
      </c>
      <c r="AK1229">
        <f>[1]资金台帐!AK1229</f>
        <v>0</v>
      </c>
      <c r="BA1229" s="22">
        <f t="shared" si="0"/>
      </c>
    </row>
    <row r="1230">
      <c r="B1230">
        <f>[1]资金台帐!B1230&amp;""</f>
      </c>
      <c r="H1230">
        <f>[1]资金台帐!H1230&amp;""</f>
      </c>
      <c r="J1230">
        <f>[1]资金台帐!J1230&amp;""</f>
      </c>
      <c r="N1230">
        <f>[1]资金台帐!N1230</f>
      </c>
      <c r="O1230">
        <f>[1]资金台帐!O1230&amp;""</f>
      </c>
      <c r="P1230">
        <f>[1]资金台帐!P1230&amp;""</f>
      </c>
      <c r="Q1230">
        <f>[1]资金台帐!Q1230&amp;""</f>
      </c>
      <c r="T1230">
        <f>[1]资金台帐!T1230&amp;""</f>
      </c>
      <c r="U1230">
        <f>[1]资金台帐!U1230&amp;""</f>
      </c>
      <c r="W1230">
        <f>[1]资金台帐!W1230&amp;""</f>
      </c>
      <c r="X1230">
        <f>[1]资金台帐!X1230&amp;""</f>
      </c>
      <c r="AB1230">
        <f>[1]资金台帐!AB1230</f>
        <v>0</v>
      </c>
      <c r="AC1230">
        <f>[1]资金台帐!AC1230</f>
        <v>0</v>
      </c>
      <c r="AD1230">
        <f>[1]资金台帐!AD1230</f>
        <v>0</v>
      </c>
      <c r="AJ1230">
        <f>[1]资金台帐!AJ1230</f>
        <v>0</v>
      </c>
      <c r="AK1230">
        <f>[1]资金台帐!AK1230</f>
        <v>0</v>
      </c>
      <c r="BA1230" s="22">
        <f t="shared" si="0"/>
      </c>
    </row>
    <row r="1231">
      <c r="B1231">
        <f>[1]资金台帐!B1231&amp;""</f>
      </c>
      <c r="H1231">
        <f>[1]资金台帐!H1231&amp;""</f>
      </c>
      <c r="J1231">
        <f>[1]资金台帐!J1231&amp;""</f>
      </c>
      <c r="N1231">
        <f>[1]资金台帐!N1231</f>
      </c>
      <c r="O1231">
        <f>[1]资金台帐!O1231&amp;""</f>
      </c>
      <c r="P1231">
        <f>[1]资金台帐!P1231&amp;""</f>
      </c>
      <c r="Q1231">
        <f>[1]资金台帐!Q1231&amp;""</f>
      </c>
      <c r="T1231">
        <f>[1]资金台帐!T1231&amp;""</f>
      </c>
      <c r="U1231">
        <f>[1]资金台帐!U1231&amp;""</f>
      </c>
      <c r="W1231">
        <f>[1]资金台帐!W1231&amp;""</f>
      </c>
      <c r="X1231">
        <f>[1]资金台帐!X1231&amp;""</f>
      </c>
      <c r="AB1231">
        <f>[1]资金台帐!AB1231</f>
        <v>0</v>
      </c>
      <c r="AC1231">
        <f>[1]资金台帐!AC1231</f>
        <v>0</v>
      </c>
      <c r="AD1231">
        <f>[1]资金台帐!AD1231</f>
        <v>0</v>
      </c>
      <c r="AJ1231">
        <f>[1]资金台帐!AJ1231</f>
        <v>0</v>
      </c>
      <c r="AK1231">
        <f>[1]资金台帐!AK1231</f>
        <v>0</v>
      </c>
      <c r="BA1231" s="22">
        <f t="shared" si="0"/>
      </c>
    </row>
    <row r="1232">
      <c r="B1232">
        <f>[1]资金台帐!B1232&amp;""</f>
      </c>
      <c r="H1232">
        <f>[1]资金台帐!H1232&amp;""</f>
      </c>
      <c r="J1232">
        <f>[1]资金台帐!J1232&amp;""</f>
      </c>
      <c r="N1232">
        <f>[1]资金台帐!N1232</f>
      </c>
      <c r="O1232">
        <f>[1]资金台帐!O1232&amp;""</f>
      </c>
      <c r="P1232">
        <f>[1]资金台帐!P1232&amp;""</f>
      </c>
      <c r="Q1232">
        <f>[1]资金台帐!Q1232&amp;""</f>
      </c>
      <c r="T1232">
        <f>[1]资金台帐!T1232&amp;""</f>
      </c>
      <c r="U1232">
        <f>[1]资金台帐!U1232&amp;""</f>
      </c>
      <c r="W1232">
        <f>[1]资金台帐!W1232&amp;""</f>
      </c>
      <c r="X1232">
        <f>[1]资金台帐!X1232&amp;""</f>
      </c>
      <c r="AB1232">
        <f>[1]资金台帐!AB1232</f>
        <v>0</v>
      </c>
      <c r="AC1232">
        <f>[1]资金台帐!AC1232</f>
        <v>0</v>
      </c>
      <c r="AD1232">
        <f>[1]资金台帐!AD1232</f>
        <v>0</v>
      </c>
      <c r="AJ1232">
        <f>[1]资金台帐!AJ1232</f>
        <v>0</v>
      </c>
      <c r="AK1232">
        <f>[1]资金台帐!AK1232</f>
        <v>0</v>
      </c>
      <c r="BA1232" s="22">
        <f t="shared" si="0"/>
      </c>
    </row>
    <row r="1233">
      <c r="B1233">
        <f>[1]资金台帐!B1233&amp;""</f>
      </c>
      <c r="H1233">
        <f>[1]资金台帐!H1233&amp;""</f>
      </c>
      <c r="J1233">
        <f>[1]资金台帐!J1233&amp;""</f>
      </c>
      <c r="N1233">
        <f>[1]资金台帐!N1233</f>
      </c>
      <c r="O1233">
        <f>[1]资金台帐!O1233&amp;""</f>
      </c>
      <c r="P1233">
        <f>[1]资金台帐!P1233&amp;""</f>
      </c>
      <c r="Q1233">
        <f>[1]资金台帐!Q1233&amp;""</f>
      </c>
      <c r="T1233">
        <f>[1]资金台帐!T1233&amp;""</f>
      </c>
      <c r="U1233">
        <f>[1]资金台帐!U1233&amp;""</f>
      </c>
      <c r="W1233">
        <f>[1]资金台帐!W1233&amp;""</f>
      </c>
      <c r="X1233">
        <f>[1]资金台帐!X1233&amp;""</f>
      </c>
      <c r="AB1233">
        <f>[1]资金台帐!AB1233</f>
        <v>0</v>
      </c>
      <c r="AC1233">
        <f>[1]资金台帐!AC1233</f>
        <v>0</v>
      </c>
      <c r="AD1233">
        <f>[1]资金台帐!AD1233</f>
        <v>0</v>
      </c>
      <c r="AJ1233">
        <f>[1]资金台帐!AJ1233</f>
        <v>0</v>
      </c>
      <c r="AK1233">
        <f>[1]资金台帐!AK1233</f>
        <v>0</v>
      </c>
      <c r="BA1233" s="22">
        <f t="shared" si="0"/>
      </c>
    </row>
    <row r="1234">
      <c r="B1234">
        <f>[1]资金台帐!B1234&amp;""</f>
      </c>
      <c r="H1234">
        <f>[1]资金台帐!H1234&amp;""</f>
      </c>
      <c r="J1234">
        <f>[1]资金台帐!J1234&amp;""</f>
      </c>
      <c r="N1234">
        <f>[1]资金台帐!N1234</f>
      </c>
      <c r="O1234">
        <f>[1]资金台帐!O1234&amp;""</f>
      </c>
      <c r="P1234">
        <f>[1]资金台帐!P1234&amp;""</f>
      </c>
      <c r="Q1234">
        <f>[1]资金台帐!Q1234&amp;""</f>
      </c>
      <c r="T1234">
        <f>[1]资金台帐!T1234&amp;""</f>
      </c>
      <c r="U1234">
        <f>[1]资金台帐!U1234&amp;""</f>
      </c>
      <c r="W1234">
        <f>[1]资金台帐!W1234&amp;""</f>
      </c>
      <c r="X1234">
        <f>[1]资金台帐!X1234&amp;""</f>
      </c>
      <c r="AB1234">
        <f>[1]资金台帐!AB1234</f>
        <v>0</v>
      </c>
      <c r="AC1234">
        <f>[1]资金台帐!AC1234</f>
        <v>0</v>
      </c>
      <c r="AD1234">
        <f>[1]资金台帐!AD1234</f>
        <v>0</v>
      </c>
      <c r="AJ1234">
        <f>[1]资金台帐!AJ1234</f>
        <v>0</v>
      </c>
      <c r="AK1234">
        <f>[1]资金台帐!AK1234</f>
        <v>0</v>
      </c>
      <c r="BA1234" s="22">
        <f t="shared" si="0"/>
      </c>
    </row>
    <row r="1235">
      <c r="B1235">
        <f>[1]资金台帐!B1235&amp;""</f>
      </c>
      <c r="H1235">
        <f>[1]资金台帐!H1235&amp;""</f>
      </c>
      <c r="J1235">
        <f>[1]资金台帐!J1235&amp;""</f>
      </c>
      <c r="N1235">
        <f>[1]资金台帐!N1235</f>
      </c>
      <c r="O1235">
        <f>[1]资金台帐!O1235&amp;""</f>
      </c>
      <c r="P1235">
        <f>[1]资金台帐!P1235&amp;""</f>
      </c>
      <c r="Q1235">
        <f>[1]资金台帐!Q1235&amp;""</f>
      </c>
      <c r="T1235">
        <f>[1]资金台帐!T1235&amp;""</f>
      </c>
      <c r="U1235">
        <f>[1]资金台帐!U1235&amp;""</f>
      </c>
      <c r="W1235">
        <f>[1]资金台帐!W1235&amp;""</f>
      </c>
      <c r="X1235">
        <f>[1]资金台帐!X1235&amp;""</f>
      </c>
      <c r="AB1235">
        <f>[1]资金台帐!AB1235</f>
        <v>0</v>
      </c>
      <c r="AC1235">
        <f>[1]资金台帐!AC1235</f>
        <v>0</v>
      </c>
      <c r="AD1235">
        <f>[1]资金台帐!AD1235</f>
        <v>0</v>
      </c>
      <c r="AJ1235">
        <f>[1]资金台帐!AJ1235</f>
        <v>0</v>
      </c>
      <c r="AK1235">
        <f>[1]资金台帐!AK1235</f>
        <v>0</v>
      </c>
      <c r="BA1235" s="22">
        <f t="shared" si="0"/>
      </c>
    </row>
    <row r="1236">
      <c r="B1236">
        <f>[1]资金台帐!B1236&amp;""</f>
      </c>
      <c r="H1236">
        <f>[1]资金台帐!H1236&amp;""</f>
      </c>
      <c r="J1236">
        <f>[1]资金台帐!J1236&amp;""</f>
      </c>
      <c r="N1236">
        <f>[1]资金台帐!N1236</f>
      </c>
      <c r="O1236">
        <f>[1]资金台帐!O1236&amp;""</f>
      </c>
      <c r="P1236">
        <f>[1]资金台帐!P1236&amp;""</f>
      </c>
      <c r="Q1236">
        <f>[1]资金台帐!Q1236&amp;""</f>
      </c>
      <c r="T1236">
        <f>[1]资金台帐!T1236&amp;""</f>
      </c>
      <c r="U1236">
        <f>[1]资金台帐!U1236&amp;""</f>
      </c>
      <c r="W1236">
        <f>[1]资金台帐!W1236&amp;""</f>
      </c>
      <c r="X1236">
        <f>[1]资金台帐!X1236&amp;""</f>
      </c>
      <c r="AB1236">
        <f>[1]资金台帐!AB1236</f>
        <v>0</v>
      </c>
      <c r="AC1236">
        <f>[1]资金台帐!AC1236</f>
        <v>0</v>
      </c>
      <c r="AD1236">
        <f>[1]资金台帐!AD1236</f>
        <v>0</v>
      </c>
      <c r="AJ1236">
        <f>[1]资金台帐!AJ1236</f>
        <v>0</v>
      </c>
      <c r="AK1236">
        <f>[1]资金台帐!AK1236</f>
        <v>0</v>
      </c>
      <c r="BA1236" s="22">
        <f t="shared" si="0"/>
      </c>
    </row>
    <row r="1237">
      <c r="B1237">
        <f>[1]资金台帐!B1237&amp;""</f>
      </c>
      <c r="H1237">
        <f>[1]资金台帐!H1237&amp;""</f>
      </c>
      <c r="J1237">
        <f>[1]资金台帐!J1237&amp;""</f>
      </c>
      <c r="N1237">
        <f>[1]资金台帐!N1237</f>
      </c>
      <c r="O1237">
        <f>[1]资金台帐!O1237&amp;""</f>
      </c>
      <c r="P1237">
        <f>[1]资金台帐!P1237&amp;""</f>
      </c>
      <c r="Q1237">
        <f>[1]资金台帐!Q1237&amp;""</f>
      </c>
      <c r="T1237">
        <f>[1]资金台帐!T1237&amp;""</f>
      </c>
      <c r="U1237">
        <f>[1]资金台帐!U1237&amp;""</f>
      </c>
      <c r="W1237">
        <f>[1]资金台帐!W1237&amp;""</f>
      </c>
      <c r="X1237">
        <f>[1]资金台帐!X1237&amp;""</f>
      </c>
      <c r="AB1237">
        <f>[1]资金台帐!AB1237</f>
        <v>0</v>
      </c>
      <c r="AC1237">
        <f>[1]资金台帐!AC1237</f>
        <v>0</v>
      </c>
      <c r="AD1237">
        <f>[1]资金台帐!AD1237</f>
        <v>0</v>
      </c>
      <c r="AJ1237">
        <f>[1]资金台帐!AJ1237</f>
        <v>0</v>
      </c>
      <c r="AK1237">
        <f>[1]资金台帐!AK1237</f>
        <v>0</v>
      </c>
      <c r="BA1237" s="22">
        <f t="shared" si="0"/>
      </c>
    </row>
    <row r="1238">
      <c r="B1238">
        <f>[1]资金台帐!B1238&amp;""</f>
      </c>
      <c r="H1238">
        <f>[1]资金台帐!H1238&amp;""</f>
      </c>
      <c r="J1238">
        <f>[1]资金台帐!J1238&amp;""</f>
      </c>
      <c r="N1238">
        <f>[1]资金台帐!N1238</f>
      </c>
      <c r="O1238">
        <f>[1]资金台帐!O1238&amp;""</f>
      </c>
      <c r="P1238">
        <f>[1]资金台帐!P1238&amp;""</f>
      </c>
      <c r="Q1238">
        <f>[1]资金台帐!Q1238&amp;""</f>
      </c>
      <c r="T1238">
        <f>[1]资金台帐!T1238&amp;""</f>
      </c>
      <c r="U1238">
        <f>[1]资金台帐!U1238&amp;""</f>
      </c>
      <c r="W1238">
        <f>[1]资金台帐!W1238&amp;""</f>
      </c>
      <c r="X1238">
        <f>[1]资金台帐!X1238&amp;""</f>
      </c>
      <c r="AB1238">
        <f>[1]资金台帐!AB1238</f>
        <v>0</v>
      </c>
      <c r="AC1238">
        <f>[1]资金台帐!AC1238</f>
        <v>0</v>
      </c>
      <c r="AD1238">
        <f>[1]资金台帐!AD1238</f>
        <v>0</v>
      </c>
      <c r="AJ1238">
        <f>[1]资金台帐!AJ1238</f>
        <v>0</v>
      </c>
      <c r="AK1238">
        <f>[1]资金台帐!AK1238</f>
        <v>0</v>
      </c>
      <c r="BA1238" s="22">
        <f t="shared" si="0"/>
      </c>
    </row>
    <row r="1239">
      <c r="B1239">
        <f>[1]资金台帐!B1239&amp;""</f>
      </c>
      <c r="H1239">
        <f>[1]资金台帐!H1239&amp;""</f>
      </c>
      <c r="J1239">
        <f>[1]资金台帐!J1239&amp;""</f>
      </c>
      <c r="N1239">
        <f>[1]资金台帐!N1239</f>
      </c>
      <c r="O1239">
        <f>[1]资金台帐!O1239&amp;""</f>
      </c>
      <c r="P1239">
        <f>[1]资金台帐!P1239&amp;""</f>
      </c>
      <c r="Q1239">
        <f>[1]资金台帐!Q1239&amp;""</f>
      </c>
      <c r="T1239">
        <f>[1]资金台帐!T1239&amp;""</f>
      </c>
      <c r="U1239">
        <f>[1]资金台帐!U1239&amp;""</f>
      </c>
      <c r="W1239">
        <f>[1]资金台帐!W1239&amp;""</f>
      </c>
      <c r="X1239">
        <f>[1]资金台帐!X1239&amp;""</f>
      </c>
      <c r="AB1239">
        <f>[1]资金台帐!AB1239</f>
        <v>0</v>
      </c>
      <c r="AC1239">
        <f>[1]资金台帐!AC1239</f>
        <v>0</v>
      </c>
      <c r="AD1239">
        <f>[1]资金台帐!AD1239</f>
        <v>0</v>
      </c>
      <c r="AJ1239">
        <f>[1]资金台帐!AJ1239</f>
        <v>0</v>
      </c>
      <c r="AK1239">
        <f>[1]资金台帐!AK1239</f>
        <v>0</v>
      </c>
      <c r="BA1239" s="22">
        <f t="shared" si="0"/>
      </c>
    </row>
    <row r="1240">
      <c r="B1240">
        <f>[1]资金台帐!B1240&amp;""</f>
      </c>
      <c r="H1240">
        <f>[1]资金台帐!H1240&amp;""</f>
      </c>
      <c r="J1240">
        <f>[1]资金台帐!J1240&amp;""</f>
      </c>
      <c r="N1240">
        <f>[1]资金台帐!N1240</f>
      </c>
      <c r="O1240">
        <f>[1]资金台帐!O1240&amp;""</f>
      </c>
      <c r="P1240">
        <f>[1]资金台帐!P1240&amp;""</f>
      </c>
      <c r="Q1240">
        <f>[1]资金台帐!Q1240&amp;""</f>
      </c>
      <c r="T1240">
        <f>[1]资金台帐!T1240&amp;""</f>
      </c>
      <c r="U1240">
        <f>[1]资金台帐!U1240&amp;""</f>
      </c>
      <c r="W1240">
        <f>[1]资金台帐!W1240&amp;""</f>
      </c>
      <c r="X1240">
        <f>[1]资金台帐!X1240&amp;""</f>
      </c>
      <c r="AB1240">
        <f>[1]资金台帐!AB1240</f>
        <v>0</v>
      </c>
      <c r="AC1240">
        <f>[1]资金台帐!AC1240</f>
        <v>0</v>
      </c>
      <c r="AD1240">
        <f>[1]资金台帐!AD1240</f>
        <v>0</v>
      </c>
      <c r="AJ1240">
        <f>[1]资金台帐!AJ1240</f>
        <v>0</v>
      </c>
      <c r="AK1240">
        <f>[1]资金台帐!AK1240</f>
        <v>0</v>
      </c>
      <c r="BA1240" s="22">
        <f t="shared" si="0"/>
      </c>
    </row>
    <row r="1241">
      <c r="B1241">
        <f>[1]资金台帐!B1241&amp;""</f>
      </c>
      <c r="H1241">
        <f>[1]资金台帐!H1241&amp;""</f>
      </c>
      <c r="J1241">
        <f>[1]资金台帐!J1241&amp;""</f>
      </c>
      <c r="N1241">
        <f>[1]资金台帐!N1241</f>
      </c>
      <c r="O1241">
        <f>[1]资金台帐!O1241&amp;""</f>
      </c>
      <c r="P1241">
        <f>[1]资金台帐!P1241&amp;""</f>
      </c>
      <c r="Q1241">
        <f>[1]资金台帐!Q1241&amp;""</f>
      </c>
      <c r="T1241">
        <f>[1]资金台帐!T1241&amp;""</f>
      </c>
      <c r="U1241">
        <f>[1]资金台帐!U1241&amp;""</f>
      </c>
      <c r="W1241">
        <f>[1]资金台帐!W1241&amp;""</f>
      </c>
      <c r="X1241">
        <f>[1]资金台帐!X1241&amp;""</f>
      </c>
      <c r="AB1241">
        <f>[1]资金台帐!AB1241</f>
        <v>0</v>
      </c>
      <c r="AC1241">
        <f>[1]资金台帐!AC1241</f>
        <v>0</v>
      </c>
      <c r="AD1241">
        <f>[1]资金台帐!AD1241</f>
        <v>0</v>
      </c>
      <c r="AJ1241">
        <f>[1]资金台帐!AJ1241</f>
        <v>0</v>
      </c>
      <c r="AK1241">
        <f>[1]资金台帐!AK1241</f>
        <v>0</v>
      </c>
      <c r="BA1241" s="22">
        <f t="shared" si="0"/>
      </c>
    </row>
    <row r="1242">
      <c r="B1242">
        <f>[1]资金台帐!B1242&amp;""</f>
      </c>
      <c r="H1242">
        <f>[1]资金台帐!H1242&amp;""</f>
      </c>
      <c r="J1242">
        <f>[1]资金台帐!J1242&amp;""</f>
      </c>
      <c r="N1242">
        <f>[1]资金台帐!N1242</f>
      </c>
      <c r="O1242">
        <f>[1]资金台帐!O1242&amp;""</f>
      </c>
      <c r="P1242">
        <f>[1]资金台帐!P1242&amp;""</f>
      </c>
      <c r="Q1242">
        <f>[1]资金台帐!Q1242&amp;""</f>
      </c>
      <c r="T1242">
        <f>[1]资金台帐!T1242&amp;""</f>
      </c>
      <c r="U1242">
        <f>[1]资金台帐!U1242&amp;""</f>
      </c>
      <c r="W1242">
        <f>[1]资金台帐!W1242&amp;""</f>
      </c>
      <c r="X1242">
        <f>[1]资金台帐!X1242&amp;""</f>
      </c>
      <c r="AB1242">
        <f>[1]资金台帐!AB1242</f>
        <v>0</v>
      </c>
      <c r="AC1242">
        <f>[1]资金台帐!AC1242</f>
        <v>0</v>
      </c>
      <c r="AD1242">
        <f>[1]资金台帐!AD1242</f>
        <v>0</v>
      </c>
      <c r="AJ1242">
        <f>[1]资金台帐!AJ1242</f>
        <v>0</v>
      </c>
      <c r="AK1242">
        <f>[1]资金台帐!AK1242</f>
        <v>0</v>
      </c>
      <c r="BA1242" s="22">
        <f t="shared" si="0"/>
      </c>
    </row>
    <row r="1243">
      <c r="B1243">
        <f>[1]资金台帐!B1243&amp;""</f>
      </c>
      <c r="H1243">
        <f>[1]资金台帐!H1243&amp;""</f>
      </c>
      <c r="J1243">
        <f>[1]资金台帐!J1243&amp;""</f>
      </c>
      <c r="N1243">
        <f>[1]资金台帐!N1243</f>
      </c>
      <c r="O1243">
        <f>[1]资金台帐!O1243&amp;""</f>
      </c>
      <c r="P1243">
        <f>[1]资金台帐!P1243&amp;""</f>
      </c>
      <c r="Q1243">
        <f>[1]资金台帐!Q1243&amp;""</f>
      </c>
      <c r="T1243">
        <f>[1]资金台帐!T1243&amp;""</f>
      </c>
      <c r="U1243">
        <f>[1]资金台帐!U1243&amp;""</f>
      </c>
      <c r="W1243">
        <f>[1]资金台帐!W1243&amp;""</f>
      </c>
      <c r="X1243">
        <f>[1]资金台帐!X1243&amp;""</f>
      </c>
      <c r="AB1243">
        <f>[1]资金台帐!AB1243</f>
        <v>0</v>
      </c>
      <c r="AC1243">
        <f>[1]资金台帐!AC1243</f>
        <v>0</v>
      </c>
      <c r="AD1243">
        <f>[1]资金台帐!AD1243</f>
        <v>0</v>
      </c>
      <c r="AJ1243">
        <f>[1]资金台帐!AJ1243</f>
        <v>0</v>
      </c>
      <c r="AK1243">
        <f>[1]资金台帐!AK1243</f>
        <v>0</v>
      </c>
      <c r="BA1243" s="22">
        <f t="shared" si="0"/>
      </c>
    </row>
    <row r="1244">
      <c r="B1244">
        <f>[1]资金台帐!B1244&amp;""</f>
      </c>
      <c r="H1244">
        <f>[1]资金台帐!H1244&amp;""</f>
      </c>
      <c r="J1244">
        <f>[1]资金台帐!J1244&amp;""</f>
      </c>
      <c r="N1244">
        <f>[1]资金台帐!N1244</f>
      </c>
      <c r="O1244">
        <f>[1]资金台帐!O1244&amp;""</f>
      </c>
      <c r="P1244">
        <f>[1]资金台帐!P1244&amp;""</f>
      </c>
      <c r="Q1244">
        <f>[1]资金台帐!Q1244&amp;""</f>
      </c>
      <c r="T1244">
        <f>[1]资金台帐!T1244&amp;""</f>
      </c>
      <c r="U1244">
        <f>[1]资金台帐!U1244&amp;""</f>
      </c>
      <c r="W1244">
        <f>[1]资金台帐!W1244&amp;""</f>
      </c>
      <c r="X1244">
        <f>[1]资金台帐!X1244&amp;""</f>
      </c>
      <c r="AB1244">
        <f>[1]资金台帐!AB1244</f>
        <v>0</v>
      </c>
      <c r="AC1244">
        <f>[1]资金台帐!AC1244</f>
        <v>0</v>
      </c>
      <c r="AD1244">
        <f>[1]资金台帐!AD1244</f>
        <v>0</v>
      </c>
      <c r="AJ1244">
        <f>[1]资金台帐!AJ1244</f>
        <v>0</v>
      </c>
      <c r="AK1244">
        <f>[1]资金台帐!AK1244</f>
        <v>0</v>
      </c>
      <c r="BA1244" s="22">
        <f t="shared" si="0"/>
      </c>
    </row>
    <row r="1245">
      <c r="B1245">
        <f>[1]资金台帐!B1245&amp;""</f>
      </c>
      <c r="H1245">
        <f>[1]资金台帐!H1245&amp;""</f>
      </c>
      <c r="J1245">
        <f>[1]资金台帐!J1245&amp;""</f>
      </c>
      <c r="N1245">
        <f>[1]资金台帐!N1245</f>
      </c>
      <c r="O1245">
        <f>[1]资金台帐!O1245&amp;""</f>
      </c>
      <c r="P1245">
        <f>[1]资金台帐!P1245&amp;""</f>
      </c>
      <c r="Q1245">
        <f>[1]资金台帐!Q1245&amp;""</f>
      </c>
      <c r="T1245">
        <f>[1]资金台帐!T1245&amp;""</f>
      </c>
      <c r="U1245">
        <f>[1]资金台帐!U1245&amp;""</f>
      </c>
      <c r="W1245">
        <f>[1]资金台帐!W1245&amp;""</f>
      </c>
      <c r="X1245">
        <f>[1]资金台帐!X1245&amp;""</f>
      </c>
      <c r="AB1245">
        <f>[1]资金台帐!AB1245</f>
        <v>0</v>
      </c>
      <c r="AC1245">
        <f>[1]资金台帐!AC1245</f>
        <v>0</v>
      </c>
      <c r="AD1245">
        <f>[1]资金台帐!AD1245</f>
        <v>0</v>
      </c>
      <c r="AJ1245">
        <f>[1]资金台帐!AJ1245</f>
        <v>0</v>
      </c>
      <c r="AK1245">
        <f>[1]资金台帐!AK1245</f>
        <v>0</v>
      </c>
      <c r="BA1245" s="22">
        <f t="shared" si="0"/>
      </c>
    </row>
    <row r="1246">
      <c r="B1246">
        <f>[1]资金台帐!B1246&amp;""</f>
      </c>
      <c r="H1246">
        <f>[1]资金台帐!H1246&amp;""</f>
      </c>
      <c r="J1246">
        <f>[1]资金台帐!J1246&amp;""</f>
      </c>
      <c r="N1246">
        <f>[1]资金台帐!N1246</f>
      </c>
      <c r="O1246">
        <f>[1]资金台帐!O1246&amp;""</f>
      </c>
      <c r="P1246">
        <f>[1]资金台帐!P1246&amp;""</f>
      </c>
      <c r="Q1246">
        <f>[1]资金台帐!Q1246&amp;""</f>
      </c>
      <c r="T1246">
        <f>[1]资金台帐!T1246&amp;""</f>
      </c>
      <c r="U1246">
        <f>[1]资金台帐!U1246&amp;""</f>
      </c>
      <c r="W1246">
        <f>[1]资金台帐!W1246&amp;""</f>
      </c>
      <c r="X1246">
        <f>[1]资金台帐!X1246&amp;""</f>
      </c>
      <c r="AB1246">
        <f>[1]资金台帐!AB1246</f>
        <v>0</v>
      </c>
      <c r="AC1246">
        <f>[1]资金台帐!AC1246</f>
        <v>0</v>
      </c>
      <c r="AD1246">
        <f>[1]资金台帐!AD1246</f>
        <v>0</v>
      </c>
      <c r="AJ1246">
        <f>[1]资金台帐!AJ1246</f>
        <v>0</v>
      </c>
      <c r="AK1246">
        <f>[1]资金台帐!AK1246</f>
        <v>0</v>
      </c>
      <c r="BA1246" s="22">
        <f t="shared" si="0"/>
      </c>
    </row>
    <row r="1247">
      <c r="B1247">
        <f>[1]资金台帐!B1247&amp;""</f>
      </c>
      <c r="H1247">
        <f>[1]资金台帐!H1247&amp;""</f>
      </c>
      <c r="J1247">
        <f>[1]资金台帐!J1247&amp;""</f>
      </c>
      <c r="N1247">
        <f>[1]资金台帐!N1247</f>
      </c>
      <c r="O1247">
        <f>[1]资金台帐!O1247&amp;""</f>
      </c>
      <c r="P1247">
        <f>[1]资金台帐!P1247&amp;""</f>
      </c>
      <c r="Q1247">
        <f>[1]资金台帐!Q1247&amp;""</f>
      </c>
      <c r="T1247">
        <f>[1]资金台帐!T1247&amp;""</f>
      </c>
      <c r="U1247">
        <f>[1]资金台帐!U1247&amp;""</f>
      </c>
      <c r="W1247">
        <f>[1]资金台帐!W1247&amp;""</f>
      </c>
      <c r="X1247">
        <f>[1]资金台帐!X1247&amp;""</f>
      </c>
      <c r="AB1247">
        <f>[1]资金台帐!AB1247</f>
        <v>0</v>
      </c>
      <c r="AC1247">
        <f>[1]资金台帐!AC1247</f>
        <v>0</v>
      </c>
      <c r="AD1247">
        <f>[1]资金台帐!AD1247</f>
        <v>0</v>
      </c>
      <c r="AJ1247">
        <f>[1]资金台帐!AJ1247</f>
        <v>0</v>
      </c>
      <c r="AK1247">
        <f>[1]资金台帐!AK1247</f>
        <v>0</v>
      </c>
      <c r="BA1247" s="22">
        <f t="shared" si="0"/>
      </c>
    </row>
    <row r="1248">
      <c r="B1248">
        <f>[1]资金台帐!B1248&amp;""</f>
      </c>
      <c r="H1248">
        <f>[1]资金台帐!H1248&amp;""</f>
      </c>
      <c r="J1248">
        <f>[1]资金台帐!J1248&amp;""</f>
      </c>
      <c r="N1248">
        <f>[1]资金台帐!N1248</f>
      </c>
      <c r="O1248">
        <f>[1]资金台帐!O1248&amp;""</f>
      </c>
      <c r="P1248">
        <f>[1]资金台帐!P1248&amp;""</f>
      </c>
      <c r="Q1248">
        <f>[1]资金台帐!Q1248&amp;""</f>
      </c>
      <c r="T1248">
        <f>[1]资金台帐!T1248&amp;""</f>
      </c>
      <c r="U1248">
        <f>[1]资金台帐!U1248&amp;""</f>
      </c>
      <c r="W1248">
        <f>[1]资金台帐!W1248&amp;""</f>
      </c>
      <c r="X1248">
        <f>[1]资金台帐!X1248&amp;""</f>
      </c>
      <c r="AB1248">
        <f>[1]资金台帐!AB1248</f>
        <v>0</v>
      </c>
      <c r="AC1248">
        <f>[1]资金台帐!AC1248</f>
        <v>0</v>
      </c>
      <c r="AD1248">
        <f>[1]资金台帐!AD1248</f>
        <v>0</v>
      </c>
      <c r="AJ1248">
        <f>[1]资金台帐!AJ1248</f>
        <v>0</v>
      </c>
      <c r="AK1248">
        <f>[1]资金台帐!AK1248</f>
        <v>0</v>
      </c>
      <c r="BA1248" s="22">
        <f t="shared" si="0"/>
      </c>
    </row>
    <row r="1249">
      <c r="B1249">
        <f>[1]资金台帐!B1249&amp;""</f>
      </c>
      <c r="H1249">
        <f>[1]资金台帐!H1249&amp;""</f>
      </c>
      <c r="J1249">
        <f>[1]资金台帐!J1249&amp;""</f>
      </c>
      <c r="N1249">
        <f>[1]资金台帐!N1249</f>
      </c>
      <c r="O1249">
        <f>[1]资金台帐!O1249&amp;""</f>
      </c>
      <c r="P1249">
        <f>[1]资金台帐!P1249&amp;""</f>
      </c>
      <c r="Q1249">
        <f>[1]资金台帐!Q1249&amp;""</f>
      </c>
      <c r="T1249">
        <f>[1]资金台帐!T1249&amp;""</f>
      </c>
      <c r="U1249">
        <f>[1]资金台帐!U1249&amp;""</f>
      </c>
      <c r="W1249">
        <f>[1]资金台帐!W1249&amp;""</f>
      </c>
      <c r="X1249">
        <f>[1]资金台帐!X1249&amp;""</f>
      </c>
      <c r="AB1249">
        <f>[1]资金台帐!AB1249</f>
        <v>0</v>
      </c>
      <c r="AC1249">
        <f>[1]资金台帐!AC1249</f>
        <v>0</v>
      </c>
      <c r="AD1249">
        <f>[1]资金台帐!AD1249</f>
        <v>0</v>
      </c>
      <c r="AJ1249">
        <f>[1]资金台帐!AJ1249</f>
        <v>0</v>
      </c>
      <c r="AK1249">
        <f>[1]资金台帐!AK1249</f>
        <v>0</v>
      </c>
      <c r="BA1249" s="22">
        <f t="shared" si="0"/>
      </c>
    </row>
    <row r="1250">
      <c r="B1250">
        <f>[1]资金台帐!B1250&amp;""</f>
      </c>
      <c r="H1250">
        <f>[1]资金台帐!H1250&amp;""</f>
      </c>
      <c r="J1250">
        <f>[1]资金台帐!J1250&amp;""</f>
      </c>
      <c r="N1250">
        <f>[1]资金台帐!N1250</f>
      </c>
      <c r="O1250">
        <f>[1]资金台帐!O1250&amp;""</f>
      </c>
      <c r="P1250">
        <f>[1]资金台帐!P1250&amp;""</f>
      </c>
      <c r="Q1250">
        <f>[1]资金台帐!Q1250&amp;""</f>
      </c>
      <c r="T1250">
        <f>[1]资金台帐!T1250&amp;""</f>
      </c>
      <c r="U1250">
        <f>[1]资金台帐!U1250&amp;""</f>
      </c>
      <c r="W1250">
        <f>[1]资金台帐!W1250&amp;""</f>
      </c>
      <c r="X1250">
        <f>[1]资金台帐!X1250&amp;""</f>
      </c>
      <c r="AB1250">
        <f>[1]资金台帐!AB1250</f>
        <v>0</v>
      </c>
      <c r="AC1250">
        <f>[1]资金台帐!AC1250</f>
        <v>0</v>
      </c>
      <c r="AD1250">
        <f>[1]资金台帐!AD1250</f>
        <v>0</v>
      </c>
      <c r="AJ1250">
        <f>[1]资金台帐!AJ1250</f>
        <v>0</v>
      </c>
      <c r="AK1250">
        <f>[1]资金台帐!AK1250</f>
        <v>0</v>
      </c>
      <c r="BA1250" s="22">
        <f t="shared" si="0"/>
      </c>
    </row>
    <row r="1251">
      <c r="B1251">
        <f>[1]资金台帐!B1251&amp;""</f>
      </c>
      <c r="H1251">
        <f>[1]资金台帐!H1251&amp;""</f>
      </c>
      <c r="J1251">
        <f>[1]资金台帐!J1251&amp;""</f>
      </c>
      <c r="N1251">
        <f>[1]资金台帐!N1251</f>
      </c>
      <c r="O1251">
        <f>[1]资金台帐!O1251&amp;""</f>
      </c>
      <c r="P1251">
        <f>[1]资金台帐!P1251&amp;""</f>
      </c>
      <c r="Q1251">
        <f>[1]资金台帐!Q1251&amp;""</f>
      </c>
      <c r="T1251">
        <f>[1]资金台帐!T1251&amp;""</f>
      </c>
      <c r="U1251">
        <f>[1]资金台帐!U1251&amp;""</f>
      </c>
      <c r="W1251">
        <f>[1]资金台帐!W1251&amp;""</f>
      </c>
      <c r="X1251">
        <f>[1]资金台帐!X1251&amp;""</f>
      </c>
      <c r="AB1251">
        <f>[1]资金台帐!AB1251</f>
        <v>0</v>
      </c>
      <c r="AC1251">
        <f>[1]资金台帐!AC1251</f>
        <v>0</v>
      </c>
      <c r="AD1251">
        <f>[1]资金台帐!AD1251</f>
        <v>0</v>
      </c>
      <c r="AJ1251">
        <f>[1]资金台帐!AJ1251</f>
        <v>0</v>
      </c>
      <c r="AK1251">
        <f>[1]资金台帐!AK1251</f>
        <v>0</v>
      </c>
      <c r="BA1251" s="22">
        <f t="shared" si="0"/>
      </c>
    </row>
    <row r="1252">
      <c r="B1252">
        <f>[1]资金台帐!B1252&amp;""</f>
      </c>
      <c r="H1252">
        <f>[1]资金台帐!H1252&amp;""</f>
      </c>
      <c r="J1252">
        <f>[1]资金台帐!J1252&amp;""</f>
      </c>
      <c r="N1252">
        <f>[1]资金台帐!N1252</f>
      </c>
      <c r="O1252">
        <f>[1]资金台帐!O1252&amp;""</f>
      </c>
      <c r="P1252">
        <f>[1]资金台帐!P1252&amp;""</f>
      </c>
      <c r="Q1252">
        <f>[1]资金台帐!Q1252&amp;""</f>
      </c>
      <c r="T1252">
        <f>[1]资金台帐!T1252&amp;""</f>
      </c>
      <c r="U1252">
        <f>[1]资金台帐!U1252&amp;""</f>
      </c>
      <c r="W1252">
        <f>[1]资金台帐!W1252&amp;""</f>
      </c>
      <c r="X1252">
        <f>[1]资金台帐!X1252&amp;""</f>
      </c>
      <c r="AB1252">
        <f>[1]资金台帐!AB1252</f>
        <v>0</v>
      </c>
      <c r="AC1252">
        <f>[1]资金台帐!AC1252</f>
        <v>0</v>
      </c>
      <c r="AD1252">
        <f>[1]资金台帐!AD1252</f>
        <v>0</v>
      </c>
      <c r="AJ1252">
        <f>[1]资金台帐!AJ1252</f>
        <v>0</v>
      </c>
      <c r="AK1252">
        <f>[1]资金台帐!AK1252</f>
        <v>0</v>
      </c>
      <c r="BA1252" s="22">
        <f t="shared" si="0"/>
      </c>
    </row>
    <row r="1253">
      <c r="B1253">
        <f>[1]资金台帐!B1253&amp;""</f>
      </c>
      <c r="H1253">
        <f>[1]资金台帐!H1253&amp;""</f>
      </c>
      <c r="J1253">
        <f>[1]资金台帐!J1253&amp;""</f>
      </c>
      <c r="N1253">
        <f>[1]资金台帐!N1253</f>
      </c>
      <c r="O1253">
        <f>[1]资金台帐!O1253&amp;""</f>
      </c>
      <c r="P1253">
        <f>[1]资金台帐!P1253&amp;""</f>
      </c>
      <c r="Q1253">
        <f>[1]资金台帐!Q1253&amp;""</f>
      </c>
      <c r="T1253">
        <f>[1]资金台帐!T1253&amp;""</f>
      </c>
      <c r="U1253">
        <f>[1]资金台帐!U1253&amp;""</f>
      </c>
      <c r="W1253">
        <f>[1]资金台帐!W1253&amp;""</f>
      </c>
      <c r="X1253">
        <f>[1]资金台帐!X1253&amp;""</f>
      </c>
      <c r="AB1253">
        <f>[1]资金台帐!AB1253</f>
        <v>0</v>
      </c>
      <c r="AC1253">
        <f>[1]资金台帐!AC1253</f>
        <v>0</v>
      </c>
      <c r="AD1253">
        <f>[1]资金台帐!AD1253</f>
        <v>0</v>
      </c>
      <c r="AJ1253">
        <f>[1]资金台帐!AJ1253</f>
        <v>0</v>
      </c>
      <c r="AK1253">
        <f>[1]资金台帐!AK1253</f>
        <v>0</v>
      </c>
      <c r="BA1253" s="22">
        <f t="shared" si="0"/>
      </c>
    </row>
    <row r="1254">
      <c r="B1254">
        <f>[1]资金台帐!B1254&amp;""</f>
      </c>
      <c r="H1254">
        <f>[1]资金台帐!H1254&amp;""</f>
      </c>
      <c r="J1254">
        <f>[1]资金台帐!J1254&amp;""</f>
      </c>
      <c r="N1254">
        <f>[1]资金台帐!N1254</f>
      </c>
      <c r="O1254">
        <f>[1]资金台帐!O1254&amp;""</f>
      </c>
      <c r="P1254">
        <f>[1]资金台帐!P1254&amp;""</f>
      </c>
      <c r="Q1254">
        <f>[1]资金台帐!Q1254&amp;""</f>
      </c>
      <c r="T1254">
        <f>[1]资金台帐!T1254&amp;""</f>
      </c>
      <c r="U1254">
        <f>[1]资金台帐!U1254&amp;""</f>
      </c>
      <c r="W1254">
        <f>[1]资金台帐!W1254&amp;""</f>
      </c>
      <c r="X1254">
        <f>[1]资金台帐!X1254&amp;""</f>
      </c>
      <c r="AB1254">
        <f>[1]资金台帐!AB1254</f>
        <v>0</v>
      </c>
      <c r="AC1254">
        <f>[1]资金台帐!AC1254</f>
        <v>0</v>
      </c>
      <c r="AD1254">
        <f>[1]资金台帐!AD1254</f>
        <v>0</v>
      </c>
      <c r="AJ1254">
        <f>[1]资金台帐!AJ1254</f>
        <v>0</v>
      </c>
      <c r="AK1254">
        <f>[1]资金台帐!AK1254</f>
        <v>0</v>
      </c>
      <c r="BA1254" s="22">
        <f t="shared" si="0"/>
      </c>
    </row>
    <row r="1255">
      <c r="B1255">
        <f>[1]资金台帐!B1255&amp;""</f>
      </c>
      <c r="H1255">
        <f>[1]资金台帐!H1255&amp;""</f>
      </c>
      <c r="J1255">
        <f>[1]资金台帐!J1255&amp;""</f>
      </c>
      <c r="N1255">
        <f>[1]资金台帐!N1255</f>
      </c>
      <c r="O1255">
        <f>[1]资金台帐!O1255&amp;""</f>
      </c>
      <c r="P1255">
        <f>[1]资金台帐!P1255&amp;""</f>
      </c>
      <c r="Q1255">
        <f>[1]资金台帐!Q1255&amp;""</f>
      </c>
      <c r="T1255">
        <f>[1]资金台帐!T1255&amp;""</f>
      </c>
      <c r="U1255">
        <f>[1]资金台帐!U1255&amp;""</f>
      </c>
      <c r="W1255">
        <f>[1]资金台帐!W1255&amp;""</f>
      </c>
      <c r="X1255">
        <f>[1]资金台帐!X1255&amp;""</f>
      </c>
      <c r="AB1255">
        <f>[1]资金台帐!AB1255</f>
        <v>0</v>
      </c>
      <c r="AC1255">
        <f>[1]资金台帐!AC1255</f>
        <v>0</v>
      </c>
      <c r="AD1255">
        <f>[1]资金台帐!AD1255</f>
        <v>0</v>
      </c>
      <c r="AJ1255">
        <f>[1]资金台帐!AJ1255</f>
        <v>0</v>
      </c>
      <c r="AK1255">
        <f>[1]资金台帐!AK1255</f>
        <v>0</v>
      </c>
      <c r="BA1255" s="22">
        <f t="shared" si="0"/>
      </c>
    </row>
    <row r="1256">
      <c r="B1256">
        <f>[1]资金台帐!B1256&amp;""</f>
      </c>
      <c r="H1256">
        <f>[1]资金台帐!H1256&amp;""</f>
      </c>
      <c r="J1256">
        <f>[1]资金台帐!J1256&amp;""</f>
      </c>
      <c r="N1256">
        <f>[1]资金台帐!N1256</f>
      </c>
      <c r="O1256">
        <f>[1]资金台帐!O1256&amp;""</f>
      </c>
      <c r="P1256">
        <f>[1]资金台帐!P1256&amp;""</f>
      </c>
      <c r="Q1256">
        <f>[1]资金台帐!Q1256&amp;""</f>
      </c>
      <c r="T1256">
        <f>[1]资金台帐!T1256&amp;""</f>
      </c>
      <c r="U1256">
        <f>[1]资金台帐!U1256&amp;""</f>
      </c>
      <c r="W1256">
        <f>[1]资金台帐!W1256&amp;""</f>
      </c>
      <c r="X1256">
        <f>[1]资金台帐!X1256&amp;""</f>
      </c>
      <c r="AB1256">
        <f>[1]资金台帐!AB1256</f>
        <v>0</v>
      </c>
      <c r="AC1256">
        <f>[1]资金台帐!AC1256</f>
        <v>0</v>
      </c>
      <c r="AD1256">
        <f>[1]资金台帐!AD1256</f>
        <v>0</v>
      </c>
      <c r="AJ1256">
        <f>[1]资金台帐!AJ1256</f>
        <v>0</v>
      </c>
      <c r="AK1256">
        <f>[1]资金台帐!AK1256</f>
        <v>0</v>
      </c>
      <c r="BA1256" s="22">
        <f t="shared" si="0"/>
      </c>
    </row>
    <row r="1257">
      <c r="B1257">
        <f>[1]资金台帐!B1257&amp;""</f>
      </c>
      <c r="H1257">
        <f>[1]资金台帐!H1257&amp;""</f>
      </c>
      <c r="J1257">
        <f>[1]资金台帐!J1257&amp;""</f>
      </c>
      <c r="N1257">
        <f>[1]资金台帐!N1257</f>
      </c>
      <c r="O1257">
        <f>[1]资金台帐!O1257&amp;""</f>
      </c>
      <c r="P1257">
        <f>[1]资金台帐!P1257&amp;""</f>
      </c>
      <c r="Q1257">
        <f>[1]资金台帐!Q1257&amp;""</f>
      </c>
      <c r="T1257">
        <f>[1]资金台帐!T1257&amp;""</f>
      </c>
      <c r="U1257">
        <f>[1]资金台帐!U1257&amp;""</f>
      </c>
      <c r="W1257">
        <f>[1]资金台帐!W1257&amp;""</f>
      </c>
      <c r="X1257">
        <f>[1]资金台帐!X1257&amp;""</f>
      </c>
      <c r="AB1257">
        <f>[1]资金台帐!AB1257</f>
        <v>0</v>
      </c>
      <c r="AC1257">
        <f>[1]资金台帐!AC1257</f>
        <v>0</v>
      </c>
      <c r="AD1257">
        <f>[1]资金台帐!AD1257</f>
        <v>0</v>
      </c>
      <c r="AJ1257">
        <f>[1]资金台帐!AJ1257</f>
        <v>0</v>
      </c>
      <c r="AK1257">
        <f>[1]资金台帐!AK1257</f>
        <v>0</v>
      </c>
      <c r="BA1257" s="22">
        <f t="shared" si="0"/>
      </c>
    </row>
    <row r="1258">
      <c r="B1258">
        <f>[1]资金台帐!B1258&amp;""</f>
      </c>
      <c r="H1258">
        <f>[1]资金台帐!H1258&amp;""</f>
      </c>
      <c r="J1258">
        <f>[1]资金台帐!J1258&amp;""</f>
      </c>
      <c r="N1258">
        <f>[1]资金台帐!N1258</f>
      </c>
      <c r="O1258">
        <f>[1]资金台帐!O1258&amp;""</f>
      </c>
      <c r="P1258">
        <f>[1]资金台帐!P1258&amp;""</f>
      </c>
      <c r="Q1258">
        <f>[1]资金台帐!Q1258&amp;""</f>
      </c>
      <c r="T1258">
        <f>[1]资金台帐!T1258&amp;""</f>
      </c>
      <c r="U1258">
        <f>[1]资金台帐!U1258&amp;""</f>
      </c>
      <c r="W1258">
        <f>[1]资金台帐!W1258&amp;""</f>
      </c>
      <c r="X1258">
        <f>[1]资金台帐!X1258&amp;""</f>
      </c>
      <c r="AB1258">
        <f>[1]资金台帐!AB1258</f>
        <v>0</v>
      </c>
      <c r="AC1258">
        <f>[1]资金台帐!AC1258</f>
        <v>0</v>
      </c>
      <c r="AD1258">
        <f>[1]资金台帐!AD1258</f>
        <v>0</v>
      </c>
      <c r="AJ1258">
        <f>[1]资金台帐!AJ1258</f>
        <v>0</v>
      </c>
      <c r="AK1258">
        <f>[1]资金台帐!AK1258</f>
        <v>0</v>
      </c>
      <c r="BA1258" s="22">
        <f t="shared" si="0"/>
      </c>
    </row>
    <row r="1259">
      <c r="B1259">
        <f>[1]资金台帐!B1259&amp;""</f>
      </c>
      <c r="H1259">
        <f>[1]资金台帐!H1259&amp;""</f>
      </c>
      <c r="J1259">
        <f>[1]资金台帐!J1259&amp;""</f>
      </c>
      <c r="N1259">
        <f>[1]资金台帐!N1259</f>
      </c>
      <c r="O1259">
        <f>[1]资金台帐!O1259&amp;""</f>
      </c>
      <c r="P1259">
        <f>[1]资金台帐!P1259&amp;""</f>
      </c>
      <c r="Q1259">
        <f>[1]资金台帐!Q1259&amp;""</f>
      </c>
      <c r="T1259">
        <f>[1]资金台帐!T1259&amp;""</f>
      </c>
      <c r="U1259">
        <f>[1]资金台帐!U1259&amp;""</f>
      </c>
      <c r="W1259">
        <f>[1]资金台帐!W1259&amp;""</f>
      </c>
      <c r="X1259">
        <f>[1]资金台帐!X1259&amp;""</f>
      </c>
      <c r="AB1259">
        <f>[1]资金台帐!AB1259</f>
        <v>0</v>
      </c>
      <c r="AC1259">
        <f>[1]资金台帐!AC1259</f>
        <v>0</v>
      </c>
      <c r="AD1259">
        <f>[1]资金台帐!AD1259</f>
        <v>0</v>
      </c>
      <c r="AJ1259">
        <f>[1]资金台帐!AJ1259</f>
        <v>0</v>
      </c>
      <c r="AK1259">
        <f>[1]资金台帐!AK1259</f>
        <v>0</v>
      </c>
      <c r="BA1259" s="22">
        <f t="shared" si="0"/>
      </c>
    </row>
    <row r="1260">
      <c r="B1260">
        <f>[1]资金台帐!B1260&amp;""</f>
      </c>
      <c r="H1260">
        <f>[1]资金台帐!H1260&amp;""</f>
      </c>
      <c r="J1260">
        <f>[1]资金台帐!J1260&amp;""</f>
      </c>
      <c r="N1260">
        <f>[1]资金台帐!N1260</f>
      </c>
      <c r="O1260">
        <f>[1]资金台帐!O1260&amp;""</f>
      </c>
      <c r="P1260">
        <f>[1]资金台帐!P1260&amp;""</f>
      </c>
      <c r="Q1260">
        <f>[1]资金台帐!Q1260&amp;""</f>
      </c>
      <c r="T1260">
        <f>[1]资金台帐!T1260&amp;""</f>
      </c>
      <c r="U1260">
        <f>[1]资金台帐!U1260&amp;""</f>
      </c>
      <c r="W1260">
        <f>[1]资金台帐!W1260&amp;""</f>
      </c>
      <c r="X1260">
        <f>[1]资金台帐!X1260&amp;""</f>
      </c>
      <c r="AB1260">
        <f>[1]资金台帐!AB1260</f>
        <v>0</v>
      </c>
      <c r="AC1260">
        <f>[1]资金台帐!AC1260</f>
        <v>0</v>
      </c>
      <c r="AD1260">
        <f>[1]资金台帐!AD1260</f>
        <v>0</v>
      </c>
      <c r="AJ1260">
        <f>[1]资金台帐!AJ1260</f>
        <v>0</v>
      </c>
      <c r="AK1260">
        <f>[1]资金台帐!AK1260</f>
        <v>0</v>
      </c>
      <c r="BA1260" s="22">
        <f t="shared" si="0"/>
      </c>
    </row>
    <row r="1261">
      <c r="B1261">
        <f>[1]资金台帐!B1261&amp;""</f>
      </c>
      <c r="H1261">
        <f>[1]资金台帐!H1261&amp;""</f>
      </c>
      <c r="J1261">
        <f>[1]资金台帐!J1261&amp;""</f>
      </c>
      <c r="N1261">
        <f>[1]资金台帐!N1261</f>
      </c>
      <c r="O1261">
        <f>[1]资金台帐!O1261&amp;""</f>
      </c>
      <c r="P1261">
        <f>[1]资金台帐!P1261&amp;""</f>
      </c>
      <c r="Q1261">
        <f>[1]资金台帐!Q1261&amp;""</f>
      </c>
      <c r="T1261">
        <f>[1]资金台帐!T1261&amp;""</f>
      </c>
      <c r="U1261">
        <f>[1]资金台帐!U1261&amp;""</f>
      </c>
      <c r="W1261">
        <f>[1]资金台帐!W1261&amp;""</f>
      </c>
      <c r="X1261">
        <f>[1]资金台帐!X1261&amp;""</f>
      </c>
      <c r="AB1261">
        <f>[1]资金台帐!AB1261</f>
        <v>0</v>
      </c>
      <c r="AC1261">
        <f>[1]资金台帐!AC1261</f>
        <v>0</v>
      </c>
      <c r="AD1261">
        <f>[1]资金台帐!AD1261</f>
        <v>0</v>
      </c>
      <c r="AJ1261">
        <f>[1]资金台帐!AJ1261</f>
        <v>0</v>
      </c>
      <c r="AK1261">
        <f>[1]资金台帐!AK1261</f>
        <v>0</v>
      </c>
      <c r="BA1261" s="22">
        <f t="shared" si="0"/>
      </c>
    </row>
    <row r="1262">
      <c r="B1262">
        <f>[1]资金台帐!B1262&amp;""</f>
      </c>
      <c r="H1262">
        <f>[1]资金台帐!H1262&amp;""</f>
      </c>
      <c r="J1262">
        <f>[1]资金台帐!J1262&amp;""</f>
      </c>
      <c r="N1262">
        <f>[1]资金台帐!N1262</f>
      </c>
      <c r="O1262">
        <f>[1]资金台帐!O1262&amp;""</f>
      </c>
      <c r="P1262">
        <f>[1]资金台帐!P1262&amp;""</f>
      </c>
      <c r="Q1262">
        <f>[1]资金台帐!Q1262&amp;""</f>
      </c>
      <c r="T1262">
        <f>[1]资金台帐!T1262&amp;""</f>
      </c>
      <c r="U1262">
        <f>[1]资金台帐!U1262&amp;""</f>
      </c>
      <c r="W1262">
        <f>[1]资金台帐!W1262&amp;""</f>
      </c>
      <c r="X1262">
        <f>[1]资金台帐!X1262&amp;""</f>
      </c>
      <c r="AB1262">
        <f>[1]资金台帐!AB1262</f>
        <v>0</v>
      </c>
      <c r="AC1262">
        <f>[1]资金台帐!AC1262</f>
        <v>0</v>
      </c>
      <c r="AD1262">
        <f>[1]资金台帐!AD1262</f>
        <v>0</v>
      </c>
      <c r="AJ1262">
        <f>[1]资金台帐!AJ1262</f>
        <v>0</v>
      </c>
      <c r="AK1262">
        <f>[1]资金台帐!AK1262</f>
        <v>0</v>
      </c>
      <c r="BA1262" s="22">
        <f t="shared" si="0"/>
      </c>
    </row>
    <row r="1263">
      <c r="B1263">
        <f>[1]资金台帐!B1263&amp;""</f>
      </c>
      <c r="H1263">
        <f>[1]资金台帐!H1263&amp;""</f>
      </c>
      <c r="J1263">
        <f>[1]资金台帐!J1263&amp;""</f>
      </c>
      <c r="N1263">
        <f>[1]资金台帐!N1263</f>
      </c>
      <c r="O1263">
        <f>[1]资金台帐!O1263&amp;""</f>
      </c>
      <c r="P1263">
        <f>[1]资金台帐!P1263&amp;""</f>
      </c>
      <c r="Q1263">
        <f>[1]资金台帐!Q1263&amp;""</f>
      </c>
      <c r="T1263">
        <f>[1]资金台帐!T1263&amp;""</f>
      </c>
      <c r="U1263">
        <f>[1]资金台帐!U1263&amp;""</f>
      </c>
      <c r="W1263">
        <f>[1]资金台帐!W1263&amp;""</f>
      </c>
      <c r="X1263">
        <f>[1]资金台帐!X1263&amp;""</f>
      </c>
      <c r="AB1263">
        <f>[1]资金台帐!AB1263</f>
        <v>0</v>
      </c>
      <c r="AC1263">
        <f>[1]资金台帐!AC1263</f>
        <v>0</v>
      </c>
      <c r="AD1263">
        <f>[1]资金台帐!AD1263</f>
        <v>0</v>
      </c>
      <c r="AJ1263">
        <f>[1]资金台帐!AJ1263</f>
        <v>0</v>
      </c>
      <c r="AK1263">
        <f>[1]资金台帐!AK1263</f>
        <v>0</v>
      </c>
      <c r="BA1263" s="22">
        <f t="shared" si="0"/>
      </c>
    </row>
    <row r="1264">
      <c r="B1264">
        <f>[1]资金台帐!B1264&amp;""</f>
      </c>
      <c r="H1264">
        <f>[1]资金台帐!H1264&amp;""</f>
      </c>
      <c r="J1264">
        <f>[1]资金台帐!J1264&amp;""</f>
      </c>
      <c r="N1264">
        <f>[1]资金台帐!N1264</f>
      </c>
      <c r="O1264">
        <f>[1]资金台帐!O1264&amp;""</f>
      </c>
      <c r="P1264">
        <f>[1]资金台帐!P1264&amp;""</f>
      </c>
      <c r="Q1264">
        <f>[1]资金台帐!Q1264&amp;""</f>
      </c>
      <c r="T1264">
        <f>[1]资金台帐!T1264&amp;""</f>
      </c>
      <c r="U1264">
        <f>[1]资金台帐!U1264&amp;""</f>
      </c>
      <c r="W1264">
        <f>[1]资金台帐!W1264&amp;""</f>
      </c>
      <c r="X1264">
        <f>[1]资金台帐!X1264&amp;""</f>
      </c>
      <c r="AB1264">
        <f>[1]资金台帐!AB1264</f>
        <v>0</v>
      </c>
      <c r="AC1264">
        <f>[1]资金台帐!AC1264</f>
        <v>0</v>
      </c>
      <c r="AD1264">
        <f>[1]资金台帐!AD1264</f>
        <v>0</v>
      </c>
      <c r="AJ1264">
        <f>[1]资金台帐!AJ1264</f>
        <v>0</v>
      </c>
      <c r="AK1264">
        <f>[1]资金台帐!AK1264</f>
        <v>0</v>
      </c>
      <c r="BA1264" s="22">
        <f t="shared" si="0"/>
      </c>
    </row>
    <row r="1265">
      <c r="B1265">
        <f>[1]资金台帐!B1265&amp;""</f>
      </c>
      <c r="H1265">
        <f>[1]资金台帐!H1265&amp;""</f>
      </c>
      <c r="J1265">
        <f>[1]资金台帐!J1265&amp;""</f>
      </c>
      <c r="N1265">
        <f>[1]资金台帐!N1265</f>
      </c>
      <c r="O1265">
        <f>[1]资金台帐!O1265&amp;""</f>
      </c>
      <c r="P1265">
        <f>[1]资金台帐!P1265&amp;""</f>
      </c>
      <c r="Q1265">
        <f>[1]资金台帐!Q1265&amp;""</f>
      </c>
      <c r="T1265">
        <f>[1]资金台帐!T1265&amp;""</f>
      </c>
      <c r="U1265">
        <f>[1]资金台帐!U1265&amp;""</f>
      </c>
      <c r="W1265">
        <f>[1]资金台帐!W1265&amp;""</f>
      </c>
      <c r="X1265">
        <f>[1]资金台帐!X1265&amp;""</f>
      </c>
      <c r="AB1265">
        <f>[1]资金台帐!AB1265</f>
        <v>0</v>
      </c>
      <c r="AC1265">
        <f>[1]资金台帐!AC1265</f>
        <v>0</v>
      </c>
      <c r="AD1265">
        <f>[1]资金台帐!AD1265</f>
        <v>0</v>
      </c>
      <c r="AJ1265">
        <f>[1]资金台帐!AJ1265</f>
        <v>0</v>
      </c>
      <c r="AK1265">
        <f>[1]资金台帐!AK1265</f>
        <v>0</v>
      </c>
      <c r="BA1265" s="22">
        <f t="shared" si="0"/>
      </c>
    </row>
    <row r="1266">
      <c r="B1266">
        <f>[1]资金台帐!B1266&amp;""</f>
      </c>
      <c r="H1266">
        <f>[1]资金台帐!H1266&amp;""</f>
      </c>
      <c r="J1266">
        <f>[1]资金台帐!J1266&amp;""</f>
      </c>
      <c r="N1266">
        <f>[1]资金台帐!N1266</f>
      </c>
      <c r="O1266">
        <f>[1]资金台帐!O1266&amp;""</f>
      </c>
      <c r="P1266">
        <f>[1]资金台帐!P1266&amp;""</f>
      </c>
      <c r="Q1266">
        <f>[1]资金台帐!Q1266&amp;""</f>
      </c>
      <c r="T1266">
        <f>[1]资金台帐!T1266&amp;""</f>
      </c>
      <c r="U1266">
        <f>[1]资金台帐!U1266&amp;""</f>
      </c>
      <c r="W1266">
        <f>[1]资金台帐!W1266&amp;""</f>
      </c>
      <c r="X1266">
        <f>[1]资金台帐!X1266&amp;""</f>
      </c>
      <c r="AB1266">
        <f>[1]资金台帐!AB1266</f>
        <v>0</v>
      </c>
      <c r="AC1266">
        <f>[1]资金台帐!AC1266</f>
        <v>0</v>
      </c>
      <c r="AD1266">
        <f>[1]资金台帐!AD1266</f>
        <v>0</v>
      </c>
      <c r="AJ1266">
        <f>[1]资金台帐!AJ1266</f>
        <v>0</v>
      </c>
      <c r="AK1266">
        <f>[1]资金台帐!AK1266</f>
        <v>0</v>
      </c>
      <c r="BA1266" s="22">
        <f t="shared" si="0"/>
      </c>
    </row>
    <row r="1267">
      <c r="B1267">
        <f>[1]资金台帐!B1267&amp;""</f>
      </c>
      <c r="H1267">
        <f>[1]资金台帐!H1267&amp;""</f>
      </c>
      <c r="J1267">
        <f>[1]资金台帐!J1267&amp;""</f>
      </c>
      <c r="N1267">
        <f>[1]资金台帐!N1267</f>
      </c>
      <c r="O1267">
        <f>[1]资金台帐!O1267&amp;""</f>
      </c>
      <c r="P1267">
        <f>[1]资金台帐!P1267&amp;""</f>
      </c>
      <c r="Q1267">
        <f>[1]资金台帐!Q1267&amp;""</f>
      </c>
      <c r="T1267">
        <f>[1]资金台帐!T1267&amp;""</f>
      </c>
      <c r="U1267">
        <f>[1]资金台帐!U1267&amp;""</f>
      </c>
      <c r="W1267">
        <f>[1]资金台帐!W1267&amp;""</f>
      </c>
      <c r="X1267">
        <f>[1]资金台帐!X1267&amp;""</f>
      </c>
      <c r="AB1267">
        <f>[1]资金台帐!AB1267</f>
        <v>0</v>
      </c>
      <c r="AC1267">
        <f>[1]资金台帐!AC1267</f>
        <v>0</v>
      </c>
      <c r="AD1267">
        <f>[1]资金台帐!AD1267</f>
        <v>0</v>
      </c>
      <c r="AJ1267">
        <f>[1]资金台帐!AJ1267</f>
        <v>0</v>
      </c>
      <c r="AK1267">
        <f>[1]资金台帐!AK1267</f>
        <v>0</v>
      </c>
      <c r="BA1267" s="22">
        <f t="shared" si="0"/>
      </c>
    </row>
    <row r="1268">
      <c r="B1268">
        <f>[1]资金台帐!B1268&amp;""</f>
      </c>
      <c r="H1268">
        <f>[1]资金台帐!H1268&amp;""</f>
      </c>
      <c r="J1268">
        <f>[1]资金台帐!J1268&amp;""</f>
      </c>
      <c r="N1268">
        <f>[1]资金台帐!N1268</f>
      </c>
      <c r="O1268">
        <f>[1]资金台帐!O1268&amp;""</f>
      </c>
      <c r="P1268">
        <f>[1]资金台帐!P1268&amp;""</f>
      </c>
      <c r="Q1268">
        <f>[1]资金台帐!Q1268&amp;""</f>
      </c>
      <c r="T1268">
        <f>[1]资金台帐!T1268&amp;""</f>
      </c>
      <c r="U1268">
        <f>[1]资金台帐!U1268&amp;""</f>
      </c>
      <c r="W1268">
        <f>[1]资金台帐!W1268&amp;""</f>
      </c>
      <c r="X1268">
        <f>[1]资金台帐!X1268&amp;""</f>
      </c>
      <c r="AB1268">
        <f>[1]资金台帐!AB1268</f>
        <v>0</v>
      </c>
      <c r="AC1268">
        <f>[1]资金台帐!AC1268</f>
        <v>0</v>
      </c>
      <c r="AD1268">
        <f>[1]资金台帐!AD1268</f>
        <v>0</v>
      </c>
      <c r="AJ1268">
        <f>[1]资金台帐!AJ1268</f>
        <v>0</v>
      </c>
      <c r="AK1268">
        <f>[1]资金台帐!AK1268</f>
        <v>0</v>
      </c>
      <c r="BA1268" s="22">
        <f t="shared" si="0"/>
      </c>
    </row>
    <row r="1269">
      <c r="B1269">
        <f>[1]资金台帐!B1269&amp;""</f>
      </c>
      <c r="H1269">
        <f>[1]资金台帐!H1269&amp;""</f>
      </c>
      <c r="J1269">
        <f>[1]资金台帐!J1269&amp;""</f>
      </c>
      <c r="N1269">
        <f>[1]资金台帐!N1269</f>
      </c>
      <c r="O1269">
        <f>[1]资金台帐!O1269&amp;""</f>
      </c>
      <c r="P1269">
        <f>[1]资金台帐!P1269&amp;""</f>
      </c>
      <c r="Q1269">
        <f>[1]资金台帐!Q1269&amp;""</f>
      </c>
      <c r="T1269">
        <f>[1]资金台帐!T1269&amp;""</f>
      </c>
      <c r="U1269">
        <f>[1]资金台帐!U1269&amp;""</f>
      </c>
      <c r="W1269">
        <f>[1]资金台帐!W1269&amp;""</f>
      </c>
      <c r="X1269">
        <f>[1]资金台帐!X1269&amp;""</f>
      </c>
      <c r="AB1269">
        <f>[1]资金台帐!AB1269</f>
        <v>0</v>
      </c>
      <c r="AC1269">
        <f>[1]资金台帐!AC1269</f>
        <v>0</v>
      </c>
      <c r="AD1269">
        <f>[1]资金台帐!AD1269</f>
        <v>0</v>
      </c>
      <c r="AJ1269">
        <f>[1]资金台帐!AJ1269</f>
        <v>0</v>
      </c>
      <c r="AK1269">
        <f>[1]资金台帐!AK1269</f>
        <v>0</v>
      </c>
      <c r="BA1269" s="22">
        <f t="shared" si="0"/>
      </c>
    </row>
    <row r="1270">
      <c r="B1270">
        <f>[1]资金台帐!B1270&amp;""</f>
      </c>
      <c r="H1270">
        <f>[1]资金台帐!H1270&amp;""</f>
      </c>
      <c r="J1270">
        <f>[1]资金台帐!J1270&amp;""</f>
      </c>
      <c r="N1270">
        <f>[1]资金台帐!N1270</f>
      </c>
      <c r="O1270">
        <f>[1]资金台帐!O1270&amp;""</f>
      </c>
      <c r="P1270">
        <f>[1]资金台帐!P1270&amp;""</f>
      </c>
      <c r="Q1270">
        <f>[1]资金台帐!Q1270&amp;""</f>
      </c>
      <c r="T1270">
        <f>[1]资金台帐!T1270&amp;""</f>
      </c>
      <c r="U1270">
        <f>[1]资金台帐!U1270&amp;""</f>
      </c>
      <c r="W1270">
        <f>[1]资金台帐!W1270&amp;""</f>
      </c>
      <c r="X1270">
        <f>[1]资金台帐!X1270&amp;""</f>
      </c>
      <c r="AB1270">
        <f>[1]资金台帐!AB1270</f>
        <v>0</v>
      </c>
      <c r="AC1270">
        <f>[1]资金台帐!AC1270</f>
        <v>0</v>
      </c>
      <c r="AD1270">
        <f>[1]资金台帐!AD1270</f>
        <v>0</v>
      </c>
      <c r="AJ1270">
        <f>[1]资金台帐!AJ1270</f>
        <v>0</v>
      </c>
      <c r="AK1270">
        <f>[1]资金台帐!AK1270</f>
        <v>0</v>
      </c>
      <c r="BA1270" s="22">
        <f t="shared" si="0"/>
      </c>
    </row>
    <row r="1271">
      <c r="B1271">
        <f>[1]资金台帐!B1271&amp;""</f>
      </c>
      <c r="H1271">
        <f>[1]资金台帐!H1271&amp;""</f>
      </c>
      <c r="J1271">
        <f>[1]资金台帐!J1271&amp;""</f>
      </c>
      <c r="N1271">
        <f>[1]资金台帐!N1271</f>
      </c>
      <c r="O1271">
        <f>[1]资金台帐!O1271&amp;""</f>
      </c>
      <c r="P1271">
        <f>[1]资金台帐!P1271&amp;""</f>
      </c>
      <c r="Q1271">
        <f>[1]资金台帐!Q1271&amp;""</f>
      </c>
      <c r="T1271">
        <f>[1]资金台帐!T1271&amp;""</f>
      </c>
      <c r="U1271">
        <f>[1]资金台帐!U1271&amp;""</f>
      </c>
      <c r="W1271">
        <f>[1]资金台帐!W1271&amp;""</f>
      </c>
      <c r="X1271">
        <f>[1]资金台帐!X1271&amp;""</f>
      </c>
      <c r="AB1271">
        <f>[1]资金台帐!AB1271</f>
        <v>0</v>
      </c>
      <c r="AC1271">
        <f>[1]资金台帐!AC1271</f>
        <v>0</v>
      </c>
      <c r="AD1271">
        <f>[1]资金台帐!AD1271</f>
        <v>0</v>
      </c>
      <c r="AJ1271">
        <f>[1]资金台帐!AJ1271</f>
        <v>0</v>
      </c>
      <c r="AK1271">
        <f>[1]资金台帐!AK1271</f>
        <v>0</v>
      </c>
      <c r="BA1271" s="22">
        <f t="shared" si="0"/>
      </c>
    </row>
    <row r="1272">
      <c r="B1272">
        <f>[1]资金台帐!B1272&amp;""</f>
      </c>
      <c r="H1272">
        <f>[1]资金台帐!H1272&amp;""</f>
      </c>
      <c r="J1272">
        <f>[1]资金台帐!J1272&amp;""</f>
      </c>
      <c r="N1272">
        <f>[1]资金台帐!N1272</f>
      </c>
      <c r="O1272">
        <f>[1]资金台帐!O1272&amp;""</f>
      </c>
      <c r="P1272">
        <f>[1]资金台帐!P1272&amp;""</f>
      </c>
      <c r="Q1272">
        <f>[1]资金台帐!Q1272&amp;""</f>
      </c>
      <c r="T1272">
        <f>[1]资金台帐!T1272&amp;""</f>
      </c>
      <c r="U1272">
        <f>[1]资金台帐!U1272&amp;""</f>
      </c>
      <c r="W1272">
        <f>[1]资金台帐!W1272&amp;""</f>
      </c>
      <c r="X1272">
        <f>[1]资金台帐!X1272&amp;""</f>
      </c>
      <c r="AB1272">
        <f>[1]资金台帐!AB1272</f>
        <v>0</v>
      </c>
      <c r="AC1272">
        <f>[1]资金台帐!AC1272</f>
        <v>0</v>
      </c>
      <c r="AD1272">
        <f>[1]资金台帐!AD1272</f>
        <v>0</v>
      </c>
      <c r="AJ1272">
        <f>[1]资金台帐!AJ1272</f>
        <v>0</v>
      </c>
      <c r="AK1272">
        <f>[1]资金台帐!AK1272</f>
        <v>0</v>
      </c>
      <c r="BA1272" s="22">
        <f t="shared" si="0"/>
      </c>
    </row>
    <row r="1273">
      <c r="B1273">
        <f>[1]资金台帐!B1273&amp;""</f>
      </c>
      <c r="H1273">
        <f>[1]资金台帐!H1273&amp;""</f>
      </c>
      <c r="J1273">
        <f>[1]资金台帐!J1273&amp;""</f>
      </c>
      <c r="N1273">
        <f>[1]资金台帐!N1273</f>
      </c>
      <c r="O1273">
        <f>[1]资金台帐!O1273&amp;""</f>
      </c>
      <c r="P1273">
        <f>[1]资金台帐!P1273&amp;""</f>
      </c>
      <c r="Q1273">
        <f>[1]资金台帐!Q1273&amp;""</f>
      </c>
      <c r="T1273">
        <f>[1]资金台帐!T1273&amp;""</f>
      </c>
      <c r="U1273">
        <f>[1]资金台帐!U1273&amp;""</f>
      </c>
      <c r="W1273">
        <f>[1]资金台帐!W1273&amp;""</f>
      </c>
      <c r="X1273">
        <f>[1]资金台帐!X1273&amp;""</f>
      </c>
      <c r="AB1273">
        <f>[1]资金台帐!AB1273</f>
        <v>0</v>
      </c>
      <c r="AC1273">
        <f>[1]资金台帐!AC1273</f>
        <v>0</v>
      </c>
      <c r="AD1273">
        <f>[1]资金台帐!AD1273</f>
        <v>0</v>
      </c>
      <c r="AJ1273">
        <f>[1]资金台帐!AJ1273</f>
        <v>0</v>
      </c>
      <c r="AK1273">
        <f>[1]资金台帐!AK1273</f>
        <v>0</v>
      </c>
      <c r="BA1273" s="22">
        <f t="shared" si="0"/>
      </c>
    </row>
    <row r="1274">
      <c r="B1274">
        <f>[1]资金台帐!B1274&amp;""</f>
      </c>
      <c r="H1274">
        <f>[1]资金台帐!H1274&amp;""</f>
      </c>
      <c r="J1274">
        <f>[1]资金台帐!J1274&amp;""</f>
      </c>
      <c r="N1274">
        <f>[1]资金台帐!N1274</f>
      </c>
      <c r="O1274">
        <f>[1]资金台帐!O1274&amp;""</f>
      </c>
      <c r="P1274">
        <f>[1]资金台帐!P1274&amp;""</f>
      </c>
      <c r="Q1274">
        <f>[1]资金台帐!Q1274&amp;""</f>
      </c>
      <c r="T1274">
        <f>[1]资金台帐!T1274&amp;""</f>
      </c>
      <c r="U1274">
        <f>[1]资金台帐!U1274&amp;""</f>
      </c>
      <c r="W1274">
        <f>[1]资金台帐!W1274&amp;""</f>
      </c>
      <c r="X1274">
        <f>[1]资金台帐!X1274&amp;""</f>
      </c>
      <c r="AB1274">
        <f>[1]资金台帐!AB1274</f>
        <v>0</v>
      </c>
      <c r="AC1274">
        <f>[1]资金台帐!AC1274</f>
        <v>0</v>
      </c>
      <c r="AD1274">
        <f>[1]资金台帐!AD1274</f>
        <v>0</v>
      </c>
      <c r="AJ1274">
        <f>[1]资金台帐!AJ1274</f>
        <v>0</v>
      </c>
      <c r="AK1274">
        <f>[1]资金台帐!AK1274</f>
        <v>0</v>
      </c>
      <c r="BA1274" s="22">
        <f t="shared" si="0"/>
      </c>
    </row>
    <row r="1275">
      <c r="B1275">
        <f>[1]资金台帐!B1275&amp;""</f>
      </c>
      <c r="H1275">
        <f>[1]资金台帐!H1275&amp;""</f>
      </c>
      <c r="J1275">
        <f>[1]资金台帐!J1275&amp;""</f>
      </c>
      <c r="N1275">
        <f>[1]资金台帐!N1275</f>
      </c>
      <c r="O1275">
        <f>[1]资金台帐!O1275&amp;""</f>
      </c>
      <c r="P1275">
        <f>[1]资金台帐!P1275&amp;""</f>
      </c>
      <c r="Q1275">
        <f>[1]资金台帐!Q1275&amp;""</f>
      </c>
      <c r="T1275">
        <f>[1]资金台帐!T1275&amp;""</f>
      </c>
      <c r="U1275">
        <f>[1]资金台帐!U1275&amp;""</f>
      </c>
      <c r="W1275">
        <f>[1]资金台帐!W1275&amp;""</f>
      </c>
      <c r="X1275">
        <f>[1]资金台帐!X1275&amp;""</f>
      </c>
      <c r="AB1275">
        <f>[1]资金台帐!AB1275</f>
        <v>0</v>
      </c>
      <c r="AC1275">
        <f>[1]资金台帐!AC1275</f>
        <v>0</v>
      </c>
      <c r="AD1275">
        <f>[1]资金台帐!AD1275</f>
        <v>0</v>
      </c>
      <c r="AJ1275">
        <f>[1]资金台帐!AJ1275</f>
        <v>0</v>
      </c>
      <c r="AK1275">
        <f>[1]资金台帐!AK1275</f>
        <v>0</v>
      </c>
      <c r="BA1275" s="22">
        <f t="shared" si="0"/>
      </c>
    </row>
    <row r="1276">
      <c r="B1276">
        <f>[1]资金台帐!B1276&amp;""</f>
      </c>
      <c r="H1276">
        <f>[1]资金台帐!H1276&amp;""</f>
      </c>
      <c r="J1276">
        <f>[1]资金台帐!J1276&amp;""</f>
      </c>
      <c r="N1276">
        <f>[1]资金台帐!N1276</f>
      </c>
      <c r="O1276">
        <f>[1]资金台帐!O1276&amp;""</f>
      </c>
      <c r="P1276">
        <f>[1]资金台帐!P1276&amp;""</f>
      </c>
      <c r="Q1276">
        <f>[1]资金台帐!Q1276&amp;""</f>
      </c>
      <c r="T1276">
        <f>[1]资金台帐!T1276&amp;""</f>
      </c>
      <c r="U1276">
        <f>[1]资金台帐!U1276&amp;""</f>
      </c>
      <c r="W1276">
        <f>[1]资金台帐!W1276&amp;""</f>
      </c>
      <c r="X1276">
        <f>[1]资金台帐!X1276&amp;""</f>
      </c>
      <c r="AB1276">
        <f>[1]资金台帐!AB1276</f>
        <v>0</v>
      </c>
      <c r="AC1276">
        <f>[1]资金台帐!AC1276</f>
        <v>0</v>
      </c>
      <c r="AD1276">
        <f>[1]资金台帐!AD1276</f>
        <v>0</v>
      </c>
      <c r="AJ1276">
        <f>[1]资金台帐!AJ1276</f>
        <v>0</v>
      </c>
      <c r="AK1276">
        <f>[1]资金台帐!AK1276</f>
        <v>0</v>
      </c>
      <c r="BA1276" s="22">
        <f t="shared" si="0"/>
      </c>
    </row>
    <row r="1277">
      <c r="B1277">
        <f>[1]资金台帐!B1277&amp;""</f>
      </c>
      <c r="H1277">
        <f>[1]资金台帐!H1277&amp;""</f>
      </c>
      <c r="J1277">
        <f>[1]资金台帐!J1277&amp;""</f>
      </c>
      <c r="N1277">
        <f>[1]资金台帐!N1277</f>
      </c>
      <c r="O1277">
        <f>[1]资金台帐!O1277&amp;""</f>
      </c>
      <c r="P1277">
        <f>[1]资金台帐!P1277&amp;""</f>
      </c>
      <c r="Q1277">
        <f>[1]资金台帐!Q1277&amp;""</f>
      </c>
      <c r="T1277">
        <f>[1]资金台帐!T1277&amp;""</f>
      </c>
      <c r="U1277">
        <f>[1]资金台帐!U1277&amp;""</f>
      </c>
      <c r="W1277">
        <f>[1]资金台帐!W1277&amp;""</f>
      </c>
      <c r="X1277">
        <f>[1]资金台帐!X1277&amp;""</f>
      </c>
      <c r="AB1277">
        <f>[1]资金台帐!AB1277</f>
        <v>0</v>
      </c>
      <c r="AC1277">
        <f>[1]资金台帐!AC1277</f>
        <v>0</v>
      </c>
      <c r="AD1277">
        <f>[1]资金台帐!AD1277</f>
        <v>0</v>
      </c>
      <c r="AJ1277">
        <f>[1]资金台帐!AJ1277</f>
        <v>0</v>
      </c>
      <c r="AK1277">
        <f>[1]资金台帐!AK1277</f>
        <v>0</v>
      </c>
      <c r="BA1277" s="22">
        <f t="shared" si="0"/>
      </c>
    </row>
    <row r="1278">
      <c r="B1278">
        <f>[1]资金台帐!B1278&amp;""</f>
      </c>
      <c r="H1278">
        <f>[1]资金台帐!H1278&amp;""</f>
      </c>
      <c r="J1278">
        <f>[1]资金台帐!J1278&amp;""</f>
      </c>
      <c r="N1278">
        <f>[1]资金台帐!N1278</f>
      </c>
      <c r="O1278">
        <f>[1]资金台帐!O1278&amp;""</f>
      </c>
      <c r="P1278">
        <f>[1]资金台帐!P1278&amp;""</f>
      </c>
      <c r="Q1278">
        <f>[1]资金台帐!Q1278&amp;""</f>
      </c>
      <c r="T1278">
        <f>[1]资金台帐!T1278&amp;""</f>
      </c>
      <c r="U1278">
        <f>[1]资金台帐!U1278&amp;""</f>
      </c>
      <c r="W1278">
        <f>[1]资金台帐!W1278&amp;""</f>
      </c>
      <c r="X1278">
        <f>[1]资金台帐!X1278&amp;""</f>
      </c>
      <c r="AB1278">
        <f>[1]资金台帐!AB1278</f>
        <v>0</v>
      </c>
      <c r="AC1278">
        <f>[1]资金台帐!AC1278</f>
        <v>0</v>
      </c>
      <c r="AD1278">
        <f>[1]资金台帐!AD1278</f>
        <v>0</v>
      </c>
      <c r="AJ1278">
        <f>[1]资金台帐!AJ1278</f>
        <v>0</v>
      </c>
      <c r="AK1278">
        <f>[1]资金台帐!AK1278</f>
        <v>0</v>
      </c>
      <c r="BA1278" s="22">
        <f t="shared" si="0"/>
      </c>
    </row>
    <row r="1279">
      <c r="B1279">
        <f>[1]资金台帐!B1279&amp;""</f>
      </c>
      <c r="H1279">
        <f>[1]资金台帐!H1279&amp;""</f>
      </c>
      <c r="J1279">
        <f>[1]资金台帐!J1279&amp;""</f>
      </c>
      <c r="N1279">
        <f>[1]资金台帐!N1279</f>
      </c>
      <c r="O1279">
        <f>[1]资金台帐!O1279&amp;""</f>
      </c>
      <c r="P1279">
        <f>[1]资金台帐!P1279&amp;""</f>
      </c>
      <c r="Q1279">
        <f>[1]资金台帐!Q1279&amp;""</f>
      </c>
      <c r="T1279">
        <f>[1]资金台帐!T1279&amp;""</f>
      </c>
      <c r="U1279">
        <f>[1]资金台帐!U1279&amp;""</f>
      </c>
      <c r="W1279">
        <f>[1]资金台帐!W1279&amp;""</f>
      </c>
      <c r="X1279">
        <f>[1]资金台帐!X1279&amp;""</f>
      </c>
      <c r="AB1279">
        <f>[1]资金台帐!AB1279</f>
        <v>0</v>
      </c>
      <c r="AC1279">
        <f>[1]资金台帐!AC1279</f>
        <v>0</v>
      </c>
      <c r="AD1279">
        <f>[1]资金台帐!AD1279</f>
        <v>0</v>
      </c>
      <c r="AJ1279">
        <f>[1]资金台帐!AJ1279</f>
        <v>0</v>
      </c>
      <c r="AK1279">
        <f>[1]资金台帐!AK1279</f>
        <v>0</v>
      </c>
      <c r="BA1279" s="22">
        <f t="shared" si="0"/>
      </c>
    </row>
    <row r="1280">
      <c r="B1280">
        <f>[1]资金台帐!B1280&amp;""</f>
      </c>
      <c r="H1280">
        <f>[1]资金台帐!H1280&amp;""</f>
      </c>
      <c r="J1280">
        <f>[1]资金台帐!J1280&amp;""</f>
      </c>
      <c r="N1280">
        <f>[1]资金台帐!N1280</f>
      </c>
      <c r="O1280">
        <f>[1]资金台帐!O1280&amp;""</f>
      </c>
      <c r="P1280">
        <f>[1]资金台帐!P1280&amp;""</f>
      </c>
      <c r="Q1280">
        <f>[1]资金台帐!Q1280&amp;""</f>
      </c>
      <c r="T1280">
        <f>[1]资金台帐!T1280&amp;""</f>
      </c>
      <c r="U1280">
        <f>[1]资金台帐!U1280&amp;""</f>
      </c>
      <c r="W1280">
        <f>[1]资金台帐!W1280&amp;""</f>
      </c>
      <c r="X1280">
        <f>[1]资金台帐!X1280&amp;""</f>
      </c>
      <c r="AB1280">
        <f>[1]资金台帐!AB1280</f>
        <v>0</v>
      </c>
      <c r="AC1280">
        <f>[1]资金台帐!AC1280</f>
        <v>0</v>
      </c>
      <c r="AD1280">
        <f>[1]资金台帐!AD1280</f>
        <v>0</v>
      </c>
      <c r="AJ1280">
        <f>[1]资金台帐!AJ1280</f>
        <v>0</v>
      </c>
      <c r="AK1280">
        <f>[1]资金台帐!AK1280</f>
        <v>0</v>
      </c>
      <c r="BA1280" s="22">
        <f t="shared" si="0"/>
      </c>
    </row>
    <row r="1281">
      <c r="B1281">
        <f>[1]资金台帐!B1281&amp;""</f>
      </c>
      <c r="H1281">
        <f>[1]资金台帐!H1281&amp;""</f>
      </c>
      <c r="J1281">
        <f>[1]资金台帐!J1281&amp;""</f>
      </c>
      <c r="N1281">
        <f>[1]资金台帐!N1281</f>
      </c>
      <c r="O1281">
        <f>[1]资金台帐!O1281&amp;""</f>
      </c>
      <c r="P1281">
        <f>[1]资金台帐!P1281&amp;""</f>
      </c>
      <c r="Q1281">
        <f>[1]资金台帐!Q1281&amp;""</f>
      </c>
      <c r="T1281">
        <f>[1]资金台帐!T1281&amp;""</f>
      </c>
      <c r="U1281">
        <f>[1]资金台帐!U1281&amp;""</f>
      </c>
      <c r="W1281">
        <f>[1]资金台帐!W1281&amp;""</f>
      </c>
      <c r="X1281">
        <f>[1]资金台帐!X1281&amp;""</f>
      </c>
      <c r="AB1281">
        <f>[1]资金台帐!AB1281</f>
        <v>0</v>
      </c>
      <c r="AC1281">
        <f>[1]资金台帐!AC1281</f>
        <v>0</v>
      </c>
      <c r="AD1281">
        <f>[1]资金台帐!AD1281</f>
        <v>0</v>
      </c>
      <c r="AJ1281">
        <f>[1]资金台帐!AJ1281</f>
        <v>0</v>
      </c>
      <c r="AK1281">
        <f>[1]资金台帐!AK1281</f>
        <v>0</v>
      </c>
      <c r="BA1281" s="22">
        <f t="shared" si="0"/>
      </c>
    </row>
    <row r="1282">
      <c r="B1282">
        <f>[1]资金台帐!B1282&amp;""</f>
      </c>
      <c r="H1282">
        <f>[1]资金台帐!H1282&amp;""</f>
      </c>
      <c r="J1282">
        <f>[1]资金台帐!J1282&amp;""</f>
      </c>
      <c r="N1282">
        <f>[1]资金台帐!N1282</f>
      </c>
      <c r="O1282">
        <f>[1]资金台帐!O1282&amp;""</f>
      </c>
      <c r="P1282">
        <f>[1]资金台帐!P1282&amp;""</f>
      </c>
      <c r="Q1282">
        <f>[1]资金台帐!Q1282&amp;""</f>
      </c>
      <c r="T1282">
        <f>[1]资金台帐!T1282&amp;""</f>
      </c>
      <c r="U1282">
        <f>[1]资金台帐!U1282&amp;""</f>
      </c>
      <c r="W1282">
        <f>[1]资金台帐!W1282&amp;""</f>
      </c>
      <c r="X1282">
        <f>[1]资金台帐!X1282&amp;""</f>
      </c>
      <c r="AB1282">
        <f>[1]资金台帐!AB1282</f>
        <v>0</v>
      </c>
      <c r="AC1282">
        <f>[1]资金台帐!AC1282</f>
        <v>0</v>
      </c>
      <c r="AD1282">
        <f>[1]资金台帐!AD1282</f>
        <v>0</v>
      </c>
      <c r="AJ1282">
        <f>[1]资金台帐!AJ1282</f>
        <v>0</v>
      </c>
      <c r="AK1282">
        <f>[1]资金台帐!AK1282</f>
        <v>0</v>
      </c>
      <c r="BA1282" s="22">
        <f t="shared" si="0"/>
      </c>
    </row>
    <row r="1283">
      <c r="B1283">
        <f>[1]资金台帐!B1283&amp;""</f>
      </c>
      <c r="H1283">
        <f>[1]资金台帐!H1283&amp;""</f>
      </c>
      <c r="J1283">
        <f>[1]资金台帐!J1283&amp;""</f>
      </c>
      <c r="N1283">
        <f>[1]资金台帐!N1283</f>
      </c>
      <c r="O1283">
        <f>[1]资金台帐!O1283&amp;""</f>
      </c>
      <c r="P1283">
        <f>[1]资金台帐!P1283&amp;""</f>
      </c>
      <c r="Q1283">
        <f>[1]资金台帐!Q1283&amp;""</f>
      </c>
      <c r="T1283">
        <f>[1]资金台帐!T1283&amp;""</f>
      </c>
      <c r="U1283">
        <f>[1]资金台帐!U1283&amp;""</f>
      </c>
      <c r="W1283">
        <f>[1]资金台帐!W1283&amp;""</f>
      </c>
      <c r="X1283">
        <f>[1]资金台帐!X1283&amp;""</f>
      </c>
      <c r="AB1283">
        <f>[1]资金台帐!AB1283</f>
        <v>0</v>
      </c>
      <c r="AC1283">
        <f>[1]资金台帐!AC1283</f>
        <v>0</v>
      </c>
      <c r="AD1283">
        <f>[1]资金台帐!AD1283</f>
        <v>0</v>
      </c>
      <c r="AJ1283">
        <f>[1]资金台帐!AJ1283</f>
        <v>0</v>
      </c>
      <c r="AK1283">
        <f>[1]资金台帐!AK1283</f>
        <v>0</v>
      </c>
      <c r="BA1283" s="22">
        <f t="shared" si="0"/>
      </c>
    </row>
    <row r="1284">
      <c r="B1284">
        <f>[1]资金台帐!B1284&amp;""</f>
      </c>
      <c r="H1284">
        <f>[1]资金台帐!H1284&amp;""</f>
      </c>
      <c r="J1284">
        <f>[1]资金台帐!J1284&amp;""</f>
      </c>
      <c r="N1284">
        <f>[1]资金台帐!N1284</f>
      </c>
      <c r="O1284">
        <f>[1]资金台帐!O1284&amp;""</f>
      </c>
      <c r="P1284">
        <f>[1]资金台帐!P1284&amp;""</f>
      </c>
      <c r="Q1284">
        <f>[1]资金台帐!Q1284&amp;""</f>
      </c>
      <c r="T1284">
        <f>[1]资金台帐!T1284&amp;""</f>
      </c>
      <c r="U1284">
        <f>[1]资金台帐!U1284&amp;""</f>
      </c>
      <c r="W1284">
        <f>[1]资金台帐!W1284&amp;""</f>
      </c>
      <c r="X1284">
        <f>[1]资金台帐!X1284&amp;""</f>
      </c>
      <c r="AB1284">
        <f>[1]资金台帐!AB1284</f>
        <v>0</v>
      </c>
      <c r="AC1284">
        <f>[1]资金台帐!AC1284</f>
        <v>0</v>
      </c>
      <c r="AD1284">
        <f>[1]资金台帐!AD1284</f>
        <v>0</v>
      </c>
      <c r="AJ1284">
        <f>[1]资金台帐!AJ1284</f>
        <v>0</v>
      </c>
      <c r="AK1284">
        <f>[1]资金台帐!AK1284</f>
        <v>0</v>
      </c>
      <c r="BA1284" s="22">
        <f t="shared" si="0"/>
      </c>
    </row>
    <row r="1285">
      <c r="B1285">
        <f>[1]资金台帐!B1285&amp;""</f>
      </c>
      <c r="H1285">
        <f>[1]资金台帐!H1285&amp;""</f>
      </c>
      <c r="J1285">
        <f>[1]资金台帐!J1285&amp;""</f>
      </c>
      <c r="N1285">
        <f>[1]资金台帐!N1285</f>
      </c>
      <c r="O1285">
        <f>[1]资金台帐!O1285&amp;""</f>
      </c>
      <c r="P1285">
        <f>[1]资金台帐!P1285&amp;""</f>
      </c>
      <c r="Q1285">
        <f>[1]资金台帐!Q1285&amp;""</f>
      </c>
      <c r="T1285">
        <f>[1]资金台帐!T1285&amp;""</f>
      </c>
      <c r="U1285">
        <f>[1]资金台帐!U1285&amp;""</f>
      </c>
      <c r="W1285">
        <f>[1]资金台帐!W1285&amp;""</f>
      </c>
      <c r="X1285">
        <f>[1]资金台帐!X1285&amp;""</f>
      </c>
      <c r="AB1285">
        <f>[1]资金台帐!AB1285</f>
        <v>0</v>
      </c>
      <c r="AC1285">
        <f>[1]资金台帐!AC1285</f>
        <v>0</v>
      </c>
      <c r="AD1285">
        <f>[1]资金台帐!AD1285</f>
        <v>0</v>
      </c>
      <c r="AJ1285">
        <f>[1]资金台帐!AJ1285</f>
        <v>0</v>
      </c>
      <c r="AK1285">
        <f>[1]资金台帐!AK1285</f>
        <v>0</v>
      </c>
      <c r="BA1285" s="22">
        <f t="shared" si="0"/>
      </c>
    </row>
    <row r="1286">
      <c r="B1286">
        <f>[1]资金台帐!B1286&amp;""</f>
      </c>
      <c r="H1286">
        <f>[1]资金台帐!H1286&amp;""</f>
      </c>
      <c r="J1286">
        <f>[1]资金台帐!J1286&amp;""</f>
      </c>
      <c r="N1286">
        <f>[1]资金台帐!N1286</f>
      </c>
      <c r="O1286">
        <f>[1]资金台帐!O1286&amp;""</f>
      </c>
      <c r="P1286">
        <f>[1]资金台帐!P1286&amp;""</f>
      </c>
      <c r="Q1286">
        <f>[1]资金台帐!Q1286&amp;""</f>
      </c>
      <c r="T1286">
        <f>[1]资金台帐!T1286&amp;""</f>
      </c>
      <c r="U1286">
        <f>[1]资金台帐!U1286&amp;""</f>
      </c>
      <c r="W1286">
        <f>[1]资金台帐!W1286&amp;""</f>
      </c>
      <c r="X1286">
        <f>[1]资金台帐!X1286&amp;""</f>
      </c>
      <c r="AB1286">
        <f>[1]资金台帐!AB1286</f>
        <v>0</v>
      </c>
      <c r="AC1286">
        <f>[1]资金台帐!AC1286</f>
        <v>0</v>
      </c>
      <c r="AD1286">
        <f>[1]资金台帐!AD1286</f>
        <v>0</v>
      </c>
      <c r="AJ1286">
        <f>[1]资金台帐!AJ1286</f>
        <v>0</v>
      </c>
      <c r="AK1286">
        <f>[1]资金台帐!AK1286</f>
        <v>0</v>
      </c>
      <c r="BA1286" s="22">
        <f t="shared" si="0"/>
      </c>
    </row>
    <row r="1287">
      <c r="B1287">
        <f>[1]资金台帐!B1287&amp;""</f>
      </c>
      <c r="H1287">
        <f>[1]资金台帐!H1287&amp;""</f>
      </c>
      <c r="J1287">
        <f>[1]资金台帐!J1287&amp;""</f>
      </c>
      <c r="N1287">
        <f>[1]资金台帐!N1287</f>
      </c>
      <c r="O1287">
        <f>[1]资金台帐!O1287&amp;""</f>
      </c>
      <c r="P1287">
        <f>[1]资金台帐!P1287&amp;""</f>
      </c>
      <c r="Q1287">
        <f>[1]资金台帐!Q1287&amp;""</f>
      </c>
      <c r="T1287">
        <f>[1]资金台帐!T1287&amp;""</f>
      </c>
      <c r="U1287">
        <f>[1]资金台帐!U1287&amp;""</f>
      </c>
      <c r="W1287">
        <f>[1]资金台帐!W1287&amp;""</f>
      </c>
      <c r="X1287">
        <f>[1]资金台帐!X1287&amp;""</f>
      </c>
      <c r="AB1287">
        <f>[1]资金台帐!AB1287</f>
        <v>0</v>
      </c>
      <c r="AC1287">
        <f>[1]资金台帐!AC1287</f>
        <v>0</v>
      </c>
      <c r="AD1287">
        <f>[1]资金台帐!AD1287</f>
        <v>0</v>
      </c>
      <c r="AJ1287">
        <f>[1]资金台帐!AJ1287</f>
        <v>0</v>
      </c>
      <c r="AK1287">
        <f>[1]资金台帐!AK1287</f>
        <v>0</v>
      </c>
      <c r="BA1287" s="22">
        <f t="shared" si="0"/>
      </c>
    </row>
    <row r="1288">
      <c r="B1288">
        <f>[1]资金台帐!B1288&amp;""</f>
      </c>
      <c r="H1288">
        <f>[1]资金台帐!H1288&amp;""</f>
      </c>
      <c r="J1288">
        <f>[1]资金台帐!J1288&amp;""</f>
      </c>
      <c r="N1288">
        <f>[1]资金台帐!N1288</f>
      </c>
      <c r="O1288">
        <f>[1]资金台帐!O1288&amp;""</f>
      </c>
      <c r="P1288">
        <f>[1]资金台帐!P1288&amp;""</f>
      </c>
      <c r="Q1288">
        <f>[1]资金台帐!Q1288&amp;""</f>
      </c>
      <c r="T1288">
        <f>[1]资金台帐!T1288&amp;""</f>
      </c>
      <c r="U1288">
        <f>[1]资金台帐!U1288&amp;""</f>
      </c>
      <c r="W1288">
        <f>[1]资金台帐!W1288&amp;""</f>
      </c>
      <c r="X1288">
        <f>[1]资金台帐!X1288&amp;""</f>
      </c>
      <c r="AB1288">
        <f>[1]资金台帐!AB1288</f>
        <v>0</v>
      </c>
      <c r="AC1288">
        <f>[1]资金台帐!AC1288</f>
        <v>0</v>
      </c>
      <c r="AD1288">
        <f>[1]资金台帐!AD1288</f>
        <v>0</v>
      </c>
      <c r="AJ1288">
        <f>[1]资金台帐!AJ1288</f>
        <v>0</v>
      </c>
      <c r="AK1288">
        <f>[1]资金台帐!AK1288</f>
        <v>0</v>
      </c>
      <c r="BA1288" s="22">
        <f t="shared" si="0"/>
      </c>
    </row>
    <row r="1289">
      <c r="B1289">
        <f>[1]资金台帐!B1289&amp;""</f>
      </c>
      <c r="H1289">
        <f>[1]资金台帐!H1289&amp;""</f>
      </c>
      <c r="J1289">
        <f>[1]资金台帐!J1289&amp;""</f>
      </c>
      <c r="N1289">
        <f>[1]资金台帐!N1289</f>
      </c>
      <c r="O1289">
        <f>[1]资金台帐!O1289&amp;""</f>
      </c>
      <c r="P1289">
        <f>[1]资金台帐!P1289&amp;""</f>
      </c>
      <c r="Q1289">
        <f>[1]资金台帐!Q1289&amp;""</f>
      </c>
      <c r="T1289">
        <f>[1]资金台帐!T1289&amp;""</f>
      </c>
      <c r="U1289">
        <f>[1]资金台帐!U1289&amp;""</f>
      </c>
      <c r="W1289">
        <f>[1]资金台帐!W1289&amp;""</f>
      </c>
      <c r="X1289">
        <f>[1]资金台帐!X1289&amp;""</f>
      </c>
      <c r="AB1289">
        <f>[1]资金台帐!AB1289</f>
        <v>0</v>
      </c>
      <c r="AC1289">
        <f>[1]资金台帐!AC1289</f>
        <v>0</v>
      </c>
      <c r="AD1289">
        <f>[1]资金台帐!AD1289</f>
        <v>0</v>
      </c>
      <c r="AJ1289">
        <f>[1]资金台帐!AJ1289</f>
        <v>0</v>
      </c>
      <c r="AK1289">
        <f>[1]资金台帐!AK1289</f>
        <v>0</v>
      </c>
      <c r="BA1289" s="22">
        <f t="shared" si="0"/>
      </c>
    </row>
    <row r="1290">
      <c r="B1290">
        <f>[1]资金台帐!B1290&amp;""</f>
      </c>
      <c r="H1290">
        <f>[1]资金台帐!H1290&amp;""</f>
      </c>
      <c r="J1290">
        <f>[1]资金台帐!J1290&amp;""</f>
      </c>
      <c r="N1290">
        <f>[1]资金台帐!N1290</f>
      </c>
      <c r="O1290">
        <f>[1]资金台帐!O1290&amp;""</f>
      </c>
      <c r="P1290">
        <f>[1]资金台帐!P1290&amp;""</f>
      </c>
      <c r="Q1290">
        <f>[1]资金台帐!Q1290&amp;""</f>
      </c>
      <c r="T1290">
        <f>[1]资金台帐!T1290&amp;""</f>
      </c>
      <c r="U1290">
        <f>[1]资金台帐!U1290&amp;""</f>
      </c>
      <c r="W1290">
        <f>[1]资金台帐!W1290&amp;""</f>
      </c>
      <c r="X1290">
        <f>[1]资金台帐!X1290&amp;""</f>
      </c>
      <c r="AB1290">
        <f>[1]资金台帐!AB1290</f>
        <v>0</v>
      </c>
      <c r="AC1290">
        <f>[1]资金台帐!AC1290</f>
        <v>0</v>
      </c>
      <c r="AD1290">
        <f>[1]资金台帐!AD1290</f>
        <v>0</v>
      </c>
      <c r="AJ1290">
        <f>[1]资金台帐!AJ1290</f>
        <v>0</v>
      </c>
      <c r="AK1290">
        <f>[1]资金台帐!AK1290</f>
        <v>0</v>
      </c>
      <c r="BA1290" s="22">
        <f t="shared" si="0"/>
      </c>
    </row>
    <row r="1291">
      <c r="B1291">
        <f>[1]资金台帐!B1291&amp;""</f>
      </c>
      <c r="H1291">
        <f>[1]资金台帐!H1291&amp;""</f>
      </c>
      <c r="J1291">
        <f>[1]资金台帐!J1291&amp;""</f>
      </c>
      <c r="N1291">
        <f>[1]资金台帐!N1291</f>
      </c>
      <c r="O1291">
        <f>[1]资金台帐!O1291&amp;""</f>
      </c>
      <c r="P1291">
        <f>[1]资金台帐!P1291&amp;""</f>
      </c>
      <c r="Q1291">
        <f>[1]资金台帐!Q1291&amp;""</f>
      </c>
      <c r="T1291">
        <f>[1]资金台帐!T1291&amp;""</f>
      </c>
      <c r="U1291">
        <f>[1]资金台帐!U1291&amp;""</f>
      </c>
      <c r="W1291">
        <f>[1]资金台帐!W1291&amp;""</f>
      </c>
      <c r="X1291">
        <f>[1]资金台帐!X1291&amp;""</f>
      </c>
      <c r="AB1291">
        <f>[1]资金台帐!AB1291</f>
        <v>0</v>
      </c>
      <c r="AC1291">
        <f>[1]资金台帐!AC1291</f>
        <v>0</v>
      </c>
      <c r="AD1291">
        <f>[1]资金台帐!AD1291</f>
        <v>0</v>
      </c>
      <c r="AJ1291">
        <f>[1]资金台帐!AJ1291</f>
        <v>0</v>
      </c>
      <c r="AK1291">
        <f>[1]资金台帐!AK1291</f>
        <v>0</v>
      </c>
      <c r="BA1291" s="22">
        <f t="shared" si="0"/>
      </c>
    </row>
    <row r="1292">
      <c r="B1292">
        <f>[1]资金台帐!B1292&amp;""</f>
      </c>
      <c r="H1292">
        <f>[1]资金台帐!H1292&amp;""</f>
      </c>
      <c r="J1292">
        <f>[1]资金台帐!J1292&amp;""</f>
      </c>
      <c r="N1292">
        <f>[1]资金台帐!N1292</f>
      </c>
      <c r="O1292">
        <f>[1]资金台帐!O1292&amp;""</f>
      </c>
      <c r="P1292">
        <f>[1]资金台帐!P1292&amp;""</f>
      </c>
      <c r="Q1292">
        <f>[1]资金台帐!Q1292&amp;""</f>
      </c>
      <c r="T1292">
        <f>[1]资金台帐!T1292&amp;""</f>
      </c>
      <c r="U1292">
        <f>[1]资金台帐!U1292&amp;""</f>
      </c>
      <c r="W1292">
        <f>[1]资金台帐!W1292&amp;""</f>
      </c>
      <c r="X1292">
        <f>[1]资金台帐!X1292&amp;""</f>
      </c>
      <c r="AB1292">
        <f>[1]资金台帐!AB1292</f>
        <v>0</v>
      </c>
      <c r="AC1292">
        <f>[1]资金台帐!AC1292</f>
        <v>0</v>
      </c>
      <c r="AD1292">
        <f>[1]资金台帐!AD1292</f>
        <v>0</v>
      </c>
      <c r="AJ1292">
        <f>[1]资金台帐!AJ1292</f>
        <v>0</v>
      </c>
      <c r="AK1292">
        <f>[1]资金台帐!AK1292</f>
        <v>0</v>
      </c>
      <c r="BA1292" s="22">
        <f t="shared" si="0"/>
      </c>
    </row>
    <row r="1293">
      <c r="B1293">
        <f>[1]资金台帐!B1293&amp;""</f>
      </c>
      <c r="H1293">
        <f>[1]资金台帐!H1293&amp;""</f>
      </c>
      <c r="J1293">
        <f>[1]资金台帐!J1293&amp;""</f>
      </c>
      <c r="N1293">
        <f>[1]资金台帐!N1293</f>
      </c>
      <c r="O1293">
        <f>[1]资金台帐!O1293&amp;""</f>
      </c>
      <c r="P1293">
        <f>[1]资金台帐!P1293&amp;""</f>
      </c>
      <c r="Q1293">
        <f>[1]资金台帐!Q1293&amp;""</f>
      </c>
      <c r="T1293">
        <f>[1]资金台帐!T1293&amp;""</f>
      </c>
      <c r="U1293">
        <f>[1]资金台帐!U1293&amp;""</f>
      </c>
      <c r="W1293">
        <f>[1]资金台帐!W1293&amp;""</f>
      </c>
      <c r="X1293">
        <f>[1]资金台帐!X1293&amp;""</f>
      </c>
      <c r="AB1293">
        <f>[1]资金台帐!AB1293</f>
        <v>0</v>
      </c>
      <c r="AC1293">
        <f>[1]资金台帐!AC1293</f>
        <v>0</v>
      </c>
      <c r="AD1293">
        <f>[1]资金台帐!AD1293</f>
        <v>0</v>
      </c>
      <c r="AJ1293">
        <f>[1]资金台帐!AJ1293</f>
        <v>0</v>
      </c>
      <c r="AK1293">
        <f>[1]资金台帐!AK1293</f>
        <v>0</v>
      </c>
      <c r="BA1293" s="22">
        <f t="shared" si="0"/>
      </c>
    </row>
    <row r="1294">
      <c r="B1294">
        <f>[1]资金台帐!B1294&amp;""</f>
      </c>
      <c r="H1294">
        <f>[1]资金台帐!H1294&amp;""</f>
      </c>
      <c r="J1294">
        <f>[1]资金台帐!J1294&amp;""</f>
      </c>
      <c r="N1294">
        <f>[1]资金台帐!N1294</f>
      </c>
      <c r="O1294">
        <f>[1]资金台帐!O1294&amp;""</f>
      </c>
      <c r="P1294">
        <f>[1]资金台帐!P1294&amp;""</f>
      </c>
      <c r="Q1294">
        <f>[1]资金台帐!Q1294&amp;""</f>
      </c>
      <c r="T1294">
        <f>[1]资金台帐!T1294&amp;""</f>
      </c>
      <c r="U1294">
        <f>[1]资金台帐!U1294&amp;""</f>
      </c>
      <c r="W1294">
        <f>[1]资金台帐!W1294&amp;""</f>
      </c>
      <c r="X1294">
        <f>[1]资金台帐!X1294&amp;""</f>
      </c>
      <c r="AB1294">
        <f>[1]资金台帐!AB1294</f>
        <v>0</v>
      </c>
      <c r="AC1294">
        <f>[1]资金台帐!AC1294</f>
        <v>0</v>
      </c>
      <c r="AD1294">
        <f>[1]资金台帐!AD1294</f>
        <v>0</v>
      </c>
      <c r="AJ1294">
        <f>[1]资金台帐!AJ1294</f>
        <v>0</v>
      </c>
      <c r="AK1294">
        <f>[1]资金台帐!AK1294</f>
        <v>0</v>
      </c>
      <c r="BA1294" s="22">
        <f t="shared" si="0"/>
      </c>
    </row>
    <row r="1295">
      <c r="B1295">
        <f>[1]资金台帐!B1295&amp;""</f>
      </c>
      <c r="H1295">
        <f>[1]资金台帐!H1295&amp;""</f>
      </c>
      <c r="J1295">
        <f>[1]资金台帐!J1295&amp;""</f>
      </c>
      <c r="N1295">
        <f>[1]资金台帐!N1295</f>
      </c>
      <c r="O1295">
        <f>[1]资金台帐!O1295&amp;""</f>
      </c>
      <c r="P1295">
        <f>[1]资金台帐!P1295&amp;""</f>
      </c>
      <c r="Q1295">
        <f>[1]资金台帐!Q1295&amp;""</f>
      </c>
      <c r="T1295">
        <f>[1]资金台帐!T1295&amp;""</f>
      </c>
      <c r="U1295">
        <f>[1]资金台帐!U1295&amp;""</f>
      </c>
      <c r="W1295">
        <f>[1]资金台帐!W1295&amp;""</f>
      </c>
      <c r="X1295">
        <f>[1]资金台帐!X1295&amp;""</f>
      </c>
      <c r="AB1295">
        <f>[1]资金台帐!AB1295</f>
        <v>0</v>
      </c>
      <c r="AC1295">
        <f>[1]资金台帐!AC1295</f>
        <v>0</v>
      </c>
      <c r="AD1295">
        <f>[1]资金台帐!AD1295</f>
        <v>0</v>
      </c>
      <c r="AJ1295">
        <f>[1]资金台帐!AJ1295</f>
        <v>0</v>
      </c>
      <c r="AK1295">
        <f>[1]资金台帐!AK1295</f>
        <v>0</v>
      </c>
      <c r="BA1295" s="22">
        <f t="shared" si="0"/>
      </c>
    </row>
    <row r="1296">
      <c r="B1296">
        <f>[1]资金台帐!B1296&amp;""</f>
      </c>
      <c r="H1296">
        <f>[1]资金台帐!H1296&amp;""</f>
      </c>
      <c r="J1296">
        <f>[1]资金台帐!J1296&amp;""</f>
      </c>
      <c r="N1296">
        <f>[1]资金台帐!N1296</f>
      </c>
      <c r="O1296">
        <f>[1]资金台帐!O1296&amp;""</f>
      </c>
      <c r="P1296">
        <f>[1]资金台帐!P1296&amp;""</f>
      </c>
      <c r="Q1296">
        <f>[1]资金台帐!Q1296&amp;""</f>
      </c>
      <c r="T1296">
        <f>[1]资金台帐!T1296&amp;""</f>
      </c>
      <c r="U1296">
        <f>[1]资金台帐!U1296&amp;""</f>
      </c>
      <c r="W1296">
        <f>[1]资金台帐!W1296&amp;""</f>
      </c>
      <c r="X1296">
        <f>[1]资金台帐!X1296&amp;""</f>
      </c>
      <c r="AB1296">
        <f>[1]资金台帐!AB1296</f>
        <v>0</v>
      </c>
      <c r="AC1296">
        <f>[1]资金台帐!AC1296</f>
        <v>0</v>
      </c>
      <c r="AD1296">
        <f>[1]资金台帐!AD1296</f>
        <v>0</v>
      </c>
      <c r="AJ1296">
        <f>[1]资金台帐!AJ1296</f>
        <v>0</v>
      </c>
      <c r="AK1296">
        <f>[1]资金台帐!AK1296</f>
        <v>0</v>
      </c>
      <c r="BA1296" s="22">
        <f t="shared" si="0"/>
      </c>
    </row>
    <row r="1297">
      <c r="B1297">
        <f>[1]资金台帐!B1297&amp;""</f>
      </c>
      <c r="H1297">
        <f>[1]资金台帐!H1297&amp;""</f>
      </c>
      <c r="J1297">
        <f>[1]资金台帐!J1297&amp;""</f>
      </c>
      <c r="N1297">
        <f>[1]资金台帐!N1297</f>
      </c>
      <c r="O1297">
        <f>[1]资金台帐!O1297&amp;""</f>
      </c>
      <c r="P1297">
        <f>[1]资金台帐!P1297&amp;""</f>
      </c>
      <c r="Q1297">
        <f>[1]资金台帐!Q1297&amp;""</f>
      </c>
      <c r="T1297">
        <f>[1]资金台帐!T1297&amp;""</f>
      </c>
      <c r="U1297">
        <f>[1]资金台帐!U1297&amp;""</f>
      </c>
      <c r="W1297">
        <f>[1]资金台帐!W1297&amp;""</f>
      </c>
      <c r="X1297">
        <f>[1]资金台帐!X1297&amp;""</f>
      </c>
      <c r="AB1297">
        <f>[1]资金台帐!AB1297</f>
        <v>0</v>
      </c>
      <c r="AC1297">
        <f>[1]资金台帐!AC1297</f>
        <v>0</v>
      </c>
      <c r="AD1297">
        <f>[1]资金台帐!AD1297</f>
        <v>0</v>
      </c>
      <c r="AJ1297">
        <f>[1]资金台帐!AJ1297</f>
        <v>0</v>
      </c>
      <c r="AK1297">
        <f>[1]资金台帐!AK1297</f>
        <v>0</v>
      </c>
      <c r="BA1297" s="22">
        <f t="shared" si="0"/>
      </c>
    </row>
    <row r="1298">
      <c r="B1298">
        <f>[1]资金台帐!B1298&amp;""</f>
      </c>
      <c r="H1298">
        <f>[1]资金台帐!H1298&amp;""</f>
      </c>
      <c r="J1298">
        <f>[1]资金台帐!J1298&amp;""</f>
      </c>
      <c r="N1298">
        <f>[1]资金台帐!N1298</f>
      </c>
      <c r="O1298">
        <f>[1]资金台帐!O1298&amp;""</f>
      </c>
      <c r="P1298">
        <f>[1]资金台帐!P1298&amp;""</f>
      </c>
      <c r="Q1298">
        <f>[1]资金台帐!Q1298&amp;""</f>
      </c>
      <c r="T1298">
        <f>[1]资金台帐!T1298&amp;""</f>
      </c>
      <c r="U1298">
        <f>[1]资金台帐!U1298&amp;""</f>
      </c>
      <c r="W1298">
        <f>[1]资金台帐!W1298&amp;""</f>
      </c>
      <c r="X1298">
        <f>[1]资金台帐!X1298&amp;""</f>
      </c>
      <c r="AB1298">
        <f>[1]资金台帐!AB1298</f>
        <v>0</v>
      </c>
      <c r="AC1298">
        <f>[1]资金台帐!AC1298</f>
        <v>0</v>
      </c>
      <c r="AD1298">
        <f>[1]资金台帐!AD1298</f>
        <v>0</v>
      </c>
      <c r="AJ1298">
        <f>[1]资金台帐!AJ1298</f>
        <v>0</v>
      </c>
      <c r="AK1298">
        <f>[1]资金台帐!AK1298</f>
        <v>0</v>
      </c>
      <c r="BA1298" s="22">
        <f t="shared" si="0"/>
      </c>
    </row>
    <row r="1299">
      <c r="B1299">
        <f>[1]资金台帐!B1299&amp;""</f>
      </c>
      <c r="H1299">
        <f>[1]资金台帐!H1299&amp;""</f>
      </c>
      <c r="J1299">
        <f>[1]资金台帐!J1299&amp;""</f>
      </c>
      <c r="N1299">
        <f>[1]资金台帐!N1299</f>
      </c>
      <c r="O1299">
        <f>[1]资金台帐!O1299&amp;""</f>
      </c>
      <c r="P1299">
        <f>[1]资金台帐!P1299&amp;""</f>
      </c>
      <c r="Q1299">
        <f>[1]资金台帐!Q1299&amp;""</f>
      </c>
      <c r="T1299">
        <f>[1]资金台帐!T1299&amp;""</f>
      </c>
      <c r="U1299">
        <f>[1]资金台帐!U1299&amp;""</f>
      </c>
      <c r="W1299">
        <f>[1]资金台帐!W1299&amp;""</f>
      </c>
      <c r="X1299">
        <f>[1]资金台帐!X1299&amp;""</f>
      </c>
      <c r="AB1299">
        <f>[1]资金台帐!AB1299</f>
        <v>0</v>
      </c>
      <c r="AC1299">
        <f>[1]资金台帐!AC1299</f>
        <v>0</v>
      </c>
      <c r="AD1299">
        <f>[1]资金台帐!AD1299</f>
        <v>0</v>
      </c>
      <c r="AJ1299">
        <f>[1]资金台帐!AJ1299</f>
        <v>0</v>
      </c>
      <c r="AK1299">
        <f>[1]资金台帐!AK1299</f>
        <v>0</v>
      </c>
      <c r="BA1299" s="22">
        <f t="shared" si="0"/>
      </c>
    </row>
    <row r="1300">
      <c r="B1300">
        <f>[1]资金台帐!B1300&amp;""</f>
      </c>
      <c r="H1300">
        <f>[1]资金台帐!H1300&amp;""</f>
      </c>
      <c r="J1300">
        <f>[1]资金台帐!J1300&amp;""</f>
      </c>
      <c r="N1300">
        <f>[1]资金台帐!N1300</f>
      </c>
      <c r="O1300">
        <f>[1]资金台帐!O1300&amp;""</f>
      </c>
      <c r="P1300">
        <f>[1]资金台帐!P1300&amp;""</f>
      </c>
      <c r="Q1300">
        <f>[1]资金台帐!Q1300&amp;""</f>
      </c>
      <c r="T1300">
        <f>[1]资金台帐!T1300&amp;""</f>
      </c>
      <c r="U1300">
        <f>[1]资金台帐!U1300&amp;""</f>
      </c>
      <c r="W1300">
        <f>[1]资金台帐!W1300&amp;""</f>
      </c>
      <c r="X1300">
        <f>[1]资金台帐!X1300&amp;""</f>
      </c>
      <c r="AB1300">
        <f>[1]资金台帐!AB1300</f>
        <v>0</v>
      </c>
      <c r="AC1300">
        <f>[1]资金台帐!AC1300</f>
        <v>0</v>
      </c>
      <c r="AD1300">
        <f>[1]资金台帐!AD1300</f>
        <v>0</v>
      </c>
      <c r="AJ1300">
        <f>[1]资金台帐!AJ1300</f>
        <v>0</v>
      </c>
      <c r="AK1300">
        <f>[1]资金台帐!AK1300</f>
        <v>0</v>
      </c>
      <c r="BA1300" s="22">
        <f t="shared" si="0"/>
      </c>
    </row>
    <row r="1301">
      <c r="B1301">
        <f>[1]资金台帐!B1301&amp;""</f>
      </c>
      <c r="H1301">
        <f>[1]资金台帐!H1301&amp;""</f>
      </c>
      <c r="J1301">
        <f>[1]资金台帐!J1301&amp;""</f>
      </c>
      <c r="N1301">
        <f>[1]资金台帐!N1301</f>
      </c>
      <c r="O1301">
        <f>[1]资金台帐!O1301&amp;""</f>
      </c>
      <c r="P1301">
        <f>[1]资金台帐!P1301&amp;""</f>
      </c>
      <c r="Q1301">
        <f>[1]资金台帐!Q1301&amp;""</f>
      </c>
      <c r="T1301">
        <f>[1]资金台帐!T1301&amp;""</f>
      </c>
      <c r="U1301">
        <f>[1]资金台帐!U1301&amp;""</f>
      </c>
      <c r="W1301">
        <f>[1]资金台帐!W1301&amp;""</f>
      </c>
      <c r="X1301">
        <f>[1]资金台帐!X1301&amp;""</f>
      </c>
      <c r="AB1301">
        <f>[1]资金台帐!AB1301</f>
        <v>0</v>
      </c>
      <c r="AC1301">
        <f>[1]资金台帐!AC1301</f>
        <v>0</v>
      </c>
      <c r="AD1301">
        <f>[1]资金台帐!AD1301</f>
        <v>0</v>
      </c>
      <c r="AJ1301">
        <f>[1]资金台帐!AJ1301</f>
        <v>0</v>
      </c>
      <c r="AK1301">
        <f>[1]资金台帐!AK1301</f>
        <v>0</v>
      </c>
      <c r="BA1301" s="22">
        <f t="shared" si="0"/>
      </c>
    </row>
    <row r="1302">
      <c r="B1302">
        <f>[1]资金台帐!B1302&amp;""</f>
      </c>
      <c r="H1302">
        <f>[1]资金台帐!H1302&amp;""</f>
      </c>
      <c r="J1302">
        <f>[1]资金台帐!J1302&amp;""</f>
      </c>
      <c r="N1302">
        <f>[1]资金台帐!N1302</f>
      </c>
      <c r="O1302">
        <f>[1]资金台帐!O1302&amp;""</f>
      </c>
      <c r="P1302">
        <f>[1]资金台帐!P1302&amp;""</f>
      </c>
      <c r="Q1302">
        <f>[1]资金台帐!Q1302&amp;""</f>
      </c>
      <c r="T1302">
        <f>[1]资金台帐!T1302&amp;""</f>
      </c>
      <c r="U1302">
        <f>[1]资金台帐!U1302&amp;""</f>
      </c>
      <c r="W1302">
        <f>[1]资金台帐!W1302&amp;""</f>
      </c>
      <c r="X1302">
        <f>[1]资金台帐!X1302&amp;""</f>
      </c>
      <c r="AB1302">
        <f>[1]资金台帐!AB1302</f>
        <v>0</v>
      </c>
      <c r="AC1302">
        <f>[1]资金台帐!AC1302</f>
        <v>0</v>
      </c>
      <c r="AD1302">
        <f>[1]资金台帐!AD1302</f>
        <v>0</v>
      </c>
      <c r="AJ1302">
        <f>[1]资金台帐!AJ1302</f>
        <v>0</v>
      </c>
      <c r="AK1302">
        <f>[1]资金台帐!AK1302</f>
        <v>0</v>
      </c>
      <c r="BA1302" s="22">
        <f t="shared" si="0"/>
      </c>
    </row>
    <row r="1303">
      <c r="B1303">
        <f>[1]资金台帐!B1303&amp;""</f>
      </c>
      <c r="H1303">
        <f>[1]资金台帐!H1303&amp;""</f>
      </c>
      <c r="J1303">
        <f>[1]资金台帐!J1303&amp;""</f>
      </c>
      <c r="N1303">
        <f>[1]资金台帐!N1303</f>
      </c>
      <c r="O1303">
        <f>[1]资金台帐!O1303&amp;""</f>
      </c>
      <c r="P1303">
        <f>[1]资金台帐!P1303&amp;""</f>
      </c>
      <c r="Q1303">
        <f>[1]资金台帐!Q1303&amp;""</f>
      </c>
      <c r="T1303">
        <f>[1]资金台帐!T1303&amp;""</f>
      </c>
      <c r="U1303">
        <f>[1]资金台帐!U1303&amp;""</f>
      </c>
      <c r="W1303">
        <f>[1]资金台帐!W1303&amp;""</f>
      </c>
      <c r="X1303">
        <f>[1]资金台帐!X1303&amp;""</f>
      </c>
      <c r="AB1303">
        <f>[1]资金台帐!AB1303</f>
        <v>0</v>
      </c>
      <c r="AC1303">
        <f>[1]资金台帐!AC1303</f>
        <v>0</v>
      </c>
      <c r="AD1303">
        <f>[1]资金台帐!AD1303</f>
        <v>0</v>
      </c>
      <c r="AJ1303">
        <f>[1]资金台帐!AJ1303</f>
        <v>0</v>
      </c>
      <c r="AK1303">
        <f>[1]资金台帐!AK1303</f>
        <v>0</v>
      </c>
      <c r="BA1303" s="22">
        <f t="shared" si="0"/>
      </c>
    </row>
    <row r="1304">
      <c r="B1304">
        <f>[1]资金台帐!B1304&amp;""</f>
      </c>
      <c r="H1304">
        <f>[1]资金台帐!H1304&amp;""</f>
      </c>
      <c r="J1304">
        <f>[1]资金台帐!J1304&amp;""</f>
      </c>
      <c r="N1304">
        <f>[1]资金台帐!N1304</f>
      </c>
      <c r="O1304">
        <f>[1]资金台帐!O1304&amp;""</f>
      </c>
      <c r="P1304">
        <f>[1]资金台帐!P1304&amp;""</f>
      </c>
      <c r="Q1304">
        <f>[1]资金台帐!Q1304&amp;""</f>
      </c>
      <c r="T1304">
        <f>[1]资金台帐!T1304&amp;""</f>
      </c>
      <c r="U1304">
        <f>[1]资金台帐!U1304&amp;""</f>
      </c>
      <c r="W1304">
        <f>[1]资金台帐!W1304&amp;""</f>
      </c>
      <c r="X1304">
        <f>[1]资金台帐!X1304&amp;""</f>
      </c>
      <c r="AB1304">
        <f>[1]资金台帐!AB1304</f>
        <v>0</v>
      </c>
      <c r="AC1304">
        <f>[1]资金台帐!AC1304</f>
        <v>0</v>
      </c>
      <c r="AD1304">
        <f>[1]资金台帐!AD1304</f>
        <v>0</v>
      </c>
      <c r="AJ1304">
        <f>[1]资金台帐!AJ1304</f>
        <v>0</v>
      </c>
      <c r="AK1304">
        <f>[1]资金台帐!AK1304</f>
        <v>0</v>
      </c>
      <c r="BA1304" s="22">
        <f t="shared" si="0"/>
      </c>
    </row>
    <row r="1305">
      <c r="B1305">
        <f>[1]资金台帐!B1305&amp;""</f>
      </c>
      <c r="H1305">
        <f>[1]资金台帐!H1305&amp;""</f>
      </c>
      <c r="J1305">
        <f>[1]资金台帐!J1305&amp;""</f>
      </c>
      <c r="N1305">
        <f>[1]资金台帐!N1305</f>
      </c>
      <c r="O1305">
        <f>[1]资金台帐!O1305&amp;""</f>
      </c>
      <c r="P1305">
        <f>[1]资金台帐!P1305&amp;""</f>
      </c>
      <c r="Q1305">
        <f>[1]资金台帐!Q1305&amp;""</f>
      </c>
      <c r="T1305">
        <f>[1]资金台帐!T1305&amp;""</f>
      </c>
      <c r="U1305">
        <f>[1]资金台帐!U1305&amp;""</f>
      </c>
      <c r="W1305">
        <f>[1]资金台帐!W1305&amp;""</f>
      </c>
      <c r="X1305">
        <f>[1]资金台帐!X1305&amp;""</f>
      </c>
      <c r="AB1305">
        <f>[1]资金台帐!AB1305</f>
        <v>0</v>
      </c>
      <c r="AC1305">
        <f>[1]资金台帐!AC1305</f>
        <v>0</v>
      </c>
      <c r="AD1305">
        <f>[1]资金台帐!AD1305</f>
        <v>0</v>
      </c>
      <c r="AJ1305">
        <f>[1]资金台帐!AJ1305</f>
        <v>0</v>
      </c>
      <c r="AK1305">
        <f>[1]资金台帐!AK1305</f>
        <v>0</v>
      </c>
      <c r="BA1305" s="22">
        <f t="shared" si="0"/>
      </c>
    </row>
    <row r="1306">
      <c r="B1306">
        <f>[1]资金台帐!B1306&amp;""</f>
      </c>
      <c r="H1306">
        <f>[1]资金台帐!H1306&amp;""</f>
      </c>
      <c r="J1306">
        <f>[1]资金台帐!J1306&amp;""</f>
      </c>
      <c r="N1306">
        <f>[1]资金台帐!N1306</f>
      </c>
      <c r="O1306">
        <f>[1]资金台帐!O1306&amp;""</f>
      </c>
      <c r="P1306">
        <f>[1]资金台帐!P1306&amp;""</f>
      </c>
      <c r="Q1306">
        <f>[1]资金台帐!Q1306&amp;""</f>
      </c>
      <c r="T1306">
        <f>[1]资金台帐!T1306&amp;""</f>
      </c>
      <c r="U1306">
        <f>[1]资金台帐!U1306&amp;""</f>
      </c>
      <c r="W1306">
        <f>[1]资金台帐!W1306&amp;""</f>
      </c>
      <c r="X1306">
        <f>[1]资金台帐!X1306&amp;""</f>
      </c>
      <c r="AB1306">
        <f>[1]资金台帐!AB1306</f>
        <v>0</v>
      </c>
      <c r="AC1306">
        <f>[1]资金台帐!AC1306</f>
        <v>0</v>
      </c>
      <c r="AD1306">
        <f>[1]资金台帐!AD1306</f>
        <v>0</v>
      </c>
      <c r="AJ1306">
        <f>[1]资金台帐!AJ1306</f>
        <v>0</v>
      </c>
      <c r="AK1306">
        <f>[1]资金台帐!AK1306</f>
        <v>0</v>
      </c>
      <c r="BA1306" s="22">
        <f t="shared" si="0"/>
      </c>
    </row>
    <row r="1307">
      <c r="B1307">
        <f>[1]资金台帐!B1307&amp;""</f>
      </c>
      <c r="H1307">
        <f>[1]资金台帐!H1307&amp;""</f>
      </c>
      <c r="J1307">
        <f>[1]资金台帐!J1307&amp;""</f>
      </c>
      <c r="N1307">
        <f>[1]资金台帐!N1307</f>
      </c>
      <c r="O1307">
        <f>[1]资金台帐!O1307&amp;""</f>
      </c>
      <c r="P1307">
        <f>[1]资金台帐!P1307&amp;""</f>
      </c>
      <c r="Q1307">
        <f>[1]资金台帐!Q1307&amp;""</f>
      </c>
      <c r="T1307">
        <f>[1]资金台帐!T1307&amp;""</f>
      </c>
      <c r="U1307">
        <f>[1]资金台帐!U1307&amp;""</f>
      </c>
      <c r="W1307">
        <f>[1]资金台帐!W1307&amp;""</f>
      </c>
      <c r="X1307">
        <f>[1]资金台帐!X1307&amp;""</f>
      </c>
      <c r="AB1307">
        <f>[1]资金台帐!AB1307</f>
        <v>0</v>
      </c>
      <c r="AC1307">
        <f>[1]资金台帐!AC1307</f>
        <v>0</v>
      </c>
      <c r="AD1307">
        <f>[1]资金台帐!AD1307</f>
        <v>0</v>
      </c>
      <c r="AJ1307">
        <f>[1]资金台帐!AJ1307</f>
        <v>0</v>
      </c>
      <c r="AK1307">
        <f>[1]资金台帐!AK1307</f>
        <v>0</v>
      </c>
      <c r="BA1307" s="22">
        <f t="shared" si="0"/>
      </c>
    </row>
    <row r="1308">
      <c r="B1308">
        <f>[1]资金台帐!B1308&amp;""</f>
      </c>
      <c r="H1308">
        <f>[1]资金台帐!H1308&amp;""</f>
      </c>
      <c r="J1308">
        <f>[1]资金台帐!J1308&amp;""</f>
      </c>
      <c r="N1308">
        <f>[1]资金台帐!N1308</f>
      </c>
      <c r="O1308">
        <f>[1]资金台帐!O1308&amp;""</f>
      </c>
      <c r="P1308">
        <f>[1]资金台帐!P1308&amp;""</f>
      </c>
      <c r="Q1308">
        <f>[1]资金台帐!Q1308&amp;""</f>
      </c>
      <c r="T1308">
        <f>[1]资金台帐!T1308&amp;""</f>
      </c>
      <c r="U1308">
        <f>[1]资金台帐!U1308&amp;""</f>
      </c>
      <c r="W1308">
        <f>[1]资金台帐!W1308&amp;""</f>
      </c>
      <c r="X1308">
        <f>[1]资金台帐!X1308&amp;""</f>
      </c>
      <c r="AB1308">
        <f>[1]资金台帐!AB1308</f>
        <v>0</v>
      </c>
      <c r="AC1308">
        <f>[1]资金台帐!AC1308</f>
        <v>0</v>
      </c>
      <c r="AD1308">
        <f>[1]资金台帐!AD1308</f>
        <v>0</v>
      </c>
      <c r="AJ1308">
        <f>[1]资金台帐!AJ1308</f>
        <v>0</v>
      </c>
      <c r="AK1308">
        <f>[1]资金台帐!AK1308</f>
        <v>0</v>
      </c>
      <c r="BA1308" s="22">
        <f t="shared" si="0"/>
      </c>
    </row>
    <row r="1309">
      <c r="B1309">
        <f>[1]资金台帐!B1309&amp;""</f>
      </c>
      <c r="H1309">
        <f>[1]资金台帐!H1309&amp;""</f>
      </c>
      <c r="J1309">
        <f>[1]资金台帐!J1309&amp;""</f>
      </c>
      <c r="N1309">
        <f>[1]资金台帐!N1309</f>
      </c>
      <c r="O1309">
        <f>[1]资金台帐!O1309&amp;""</f>
      </c>
      <c r="P1309">
        <f>[1]资金台帐!P1309&amp;""</f>
      </c>
      <c r="Q1309">
        <f>[1]资金台帐!Q1309&amp;""</f>
      </c>
      <c r="T1309">
        <f>[1]资金台帐!T1309&amp;""</f>
      </c>
      <c r="U1309">
        <f>[1]资金台帐!U1309&amp;""</f>
      </c>
      <c r="W1309">
        <f>[1]资金台帐!W1309&amp;""</f>
      </c>
      <c r="X1309">
        <f>[1]资金台帐!X1309&amp;""</f>
      </c>
      <c r="AB1309">
        <f>[1]资金台帐!AB1309</f>
        <v>0</v>
      </c>
      <c r="AC1309">
        <f>[1]资金台帐!AC1309</f>
        <v>0</v>
      </c>
      <c r="AD1309">
        <f>[1]资金台帐!AD1309</f>
        <v>0</v>
      </c>
      <c r="AJ1309">
        <f>[1]资金台帐!AJ1309</f>
        <v>0</v>
      </c>
      <c r="AK1309">
        <f>[1]资金台帐!AK1309</f>
        <v>0</v>
      </c>
      <c r="BA1309" s="22">
        <f t="shared" si="0"/>
      </c>
    </row>
    <row r="1310">
      <c r="B1310">
        <f>[1]资金台帐!B1310&amp;""</f>
      </c>
      <c r="H1310">
        <f>[1]资金台帐!H1310&amp;""</f>
      </c>
      <c r="J1310">
        <f>[1]资金台帐!J1310&amp;""</f>
      </c>
      <c r="N1310">
        <f>[1]资金台帐!N1310</f>
      </c>
      <c r="O1310">
        <f>[1]资金台帐!O1310&amp;""</f>
      </c>
      <c r="P1310">
        <f>[1]资金台帐!P1310&amp;""</f>
      </c>
      <c r="Q1310">
        <f>[1]资金台帐!Q1310&amp;""</f>
      </c>
      <c r="T1310">
        <f>[1]资金台帐!T1310&amp;""</f>
      </c>
      <c r="U1310">
        <f>[1]资金台帐!U1310&amp;""</f>
      </c>
      <c r="W1310">
        <f>[1]资金台帐!W1310&amp;""</f>
      </c>
      <c r="X1310">
        <f>[1]资金台帐!X1310&amp;""</f>
      </c>
      <c r="AB1310">
        <f>[1]资金台帐!AB1310</f>
        <v>0</v>
      </c>
      <c r="AC1310">
        <f>[1]资金台帐!AC1310</f>
        <v>0</v>
      </c>
      <c r="AD1310">
        <f>[1]资金台帐!AD1310</f>
        <v>0</v>
      </c>
      <c r="AJ1310">
        <f>[1]资金台帐!AJ1310</f>
        <v>0</v>
      </c>
      <c r="AK1310">
        <f>[1]资金台帐!AK1310</f>
        <v>0</v>
      </c>
      <c r="BA1310" s="22">
        <f t="shared" si="0"/>
      </c>
    </row>
    <row r="1311">
      <c r="B1311">
        <f>[1]资金台帐!B1311&amp;""</f>
      </c>
      <c r="H1311">
        <f>[1]资金台帐!H1311&amp;""</f>
      </c>
      <c r="J1311">
        <f>[1]资金台帐!J1311&amp;""</f>
      </c>
      <c r="N1311">
        <f>[1]资金台帐!N1311</f>
      </c>
      <c r="O1311">
        <f>[1]资金台帐!O1311&amp;""</f>
      </c>
      <c r="P1311">
        <f>[1]资金台帐!P1311&amp;""</f>
      </c>
      <c r="Q1311">
        <f>[1]资金台帐!Q1311&amp;""</f>
      </c>
      <c r="T1311">
        <f>[1]资金台帐!T1311&amp;""</f>
      </c>
      <c r="U1311">
        <f>[1]资金台帐!U1311&amp;""</f>
      </c>
      <c r="W1311">
        <f>[1]资金台帐!W1311&amp;""</f>
      </c>
      <c r="X1311">
        <f>[1]资金台帐!X1311&amp;""</f>
      </c>
      <c r="AB1311">
        <f>[1]资金台帐!AB1311</f>
        <v>0</v>
      </c>
      <c r="AC1311">
        <f>[1]资金台帐!AC1311</f>
        <v>0</v>
      </c>
      <c r="AD1311">
        <f>[1]资金台帐!AD1311</f>
        <v>0</v>
      </c>
      <c r="AJ1311">
        <f>[1]资金台帐!AJ1311</f>
        <v>0</v>
      </c>
      <c r="AK1311">
        <f>[1]资金台帐!AK1311</f>
        <v>0</v>
      </c>
      <c r="BA1311" s="22">
        <f t="shared" si="0"/>
      </c>
    </row>
    <row r="1312">
      <c r="B1312">
        <f>[1]资金台帐!B1312&amp;""</f>
      </c>
      <c r="H1312">
        <f>[1]资金台帐!H1312&amp;""</f>
      </c>
      <c r="J1312">
        <f>[1]资金台帐!J1312&amp;""</f>
      </c>
      <c r="N1312">
        <f>[1]资金台帐!N1312</f>
      </c>
      <c r="O1312">
        <f>[1]资金台帐!O1312&amp;""</f>
      </c>
      <c r="P1312">
        <f>[1]资金台帐!P1312&amp;""</f>
      </c>
      <c r="Q1312">
        <f>[1]资金台帐!Q1312&amp;""</f>
      </c>
      <c r="T1312">
        <f>[1]资金台帐!T1312&amp;""</f>
      </c>
      <c r="U1312">
        <f>[1]资金台帐!U1312&amp;""</f>
      </c>
      <c r="W1312">
        <f>[1]资金台帐!W1312&amp;""</f>
      </c>
      <c r="X1312">
        <f>[1]资金台帐!X1312&amp;""</f>
      </c>
      <c r="AB1312">
        <f>[1]资金台帐!AB1312</f>
        <v>0</v>
      </c>
      <c r="AC1312">
        <f>[1]资金台帐!AC1312</f>
        <v>0</v>
      </c>
      <c r="AD1312">
        <f>[1]资金台帐!AD1312</f>
        <v>0</v>
      </c>
      <c r="AJ1312">
        <f>[1]资金台帐!AJ1312</f>
        <v>0</v>
      </c>
      <c r="AK1312">
        <f>[1]资金台帐!AK1312</f>
        <v>0</v>
      </c>
      <c r="BA1312" s="22">
        <f t="shared" si="0"/>
      </c>
    </row>
    <row r="1313">
      <c r="B1313">
        <f>[1]资金台帐!B1313&amp;""</f>
      </c>
      <c r="H1313">
        <f>[1]资金台帐!H1313&amp;""</f>
      </c>
      <c r="J1313">
        <f>[1]资金台帐!J1313&amp;""</f>
      </c>
      <c r="N1313">
        <f>[1]资金台帐!N1313</f>
      </c>
      <c r="O1313">
        <f>[1]资金台帐!O1313&amp;""</f>
      </c>
      <c r="P1313">
        <f>[1]资金台帐!P1313&amp;""</f>
      </c>
      <c r="Q1313">
        <f>[1]资金台帐!Q1313&amp;""</f>
      </c>
      <c r="T1313">
        <f>[1]资金台帐!T1313&amp;""</f>
      </c>
      <c r="U1313">
        <f>[1]资金台帐!U1313&amp;""</f>
      </c>
      <c r="W1313">
        <f>[1]资金台帐!W1313&amp;""</f>
      </c>
      <c r="X1313">
        <f>[1]资金台帐!X1313&amp;""</f>
      </c>
      <c r="AB1313">
        <f>[1]资金台帐!AB1313</f>
        <v>0</v>
      </c>
      <c r="AC1313">
        <f>[1]资金台帐!AC1313</f>
        <v>0</v>
      </c>
      <c r="AD1313">
        <f>[1]资金台帐!AD1313</f>
        <v>0</v>
      </c>
      <c r="AJ1313">
        <f>[1]资金台帐!AJ1313</f>
        <v>0</v>
      </c>
      <c r="AK1313">
        <f>[1]资金台帐!AK1313</f>
        <v>0</v>
      </c>
      <c r="BA1313" s="22">
        <f t="shared" si="0"/>
      </c>
    </row>
    <row r="1314">
      <c r="B1314">
        <f>[1]资金台帐!B1314&amp;""</f>
      </c>
      <c r="H1314">
        <f>[1]资金台帐!H1314&amp;""</f>
      </c>
      <c r="J1314">
        <f>[1]资金台帐!J1314&amp;""</f>
      </c>
      <c r="N1314">
        <f>[1]资金台帐!N1314</f>
      </c>
      <c r="O1314">
        <f>[1]资金台帐!O1314&amp;""</f>
      </c>
      <c r="P1314">
        <f>[1]资金台帐!P1314&amp;""</f>
      </c>
      <c r="Q1314">
        <f>[1]资金台帐!Q1314&amp;""</f>
      </c>
      <c r="T1314">
        <f>[1]资金台帐!T1314&amp;""</f>
      </c>
      <c r="U1314">
        <f>[1]资金台帐!U1314&amp;""</f>
      </c>
      <c r="W1314">
        <f>[1]资金台帐!W1314&amp;""</f>
      </c>
      <c r="X1314">
        <f>[1]资金台帐!X1314&amp;""</f>
      </c>
      <c r="AB1314">
        <f>[1]资金台帐!AB1314</f>
        <v>0</v>
      </c>
      <c r="AC1314">
        <f>[1]资金台帐!AC1314</f>
        <v>0</v>
      </c>
      <c r="AD1314">
        <f>[1]资金台帐!AD1314</f>
        <v>0</v>
      </c>
      <c r="AJ1314">
        <f>[1]资金台帐!AJ1314</f>
        <v>0</v>
      </c>
      <c r="AK1314">
        <f>[1]资金台帐!AK1314</f>
        <v>0</v>
      </c>
      <c r="BA1314" s="22">
        <f t="shared" si="0"/>
      </c>
    </row>
    <row r="1315">
      <c r="B1315">
        <f>[1]资金台帐!B1315&amp;""</f>
      </c>
      <c r="H1315">
        <f>[1]资金台帐!H1315&amp;""</f>
      </c>
      <c r="J1315">
        <f>[1]资金台帐!J1315&amp;""</f>
      </c>
      <c r="N1315">
        <f>[1]资金台帐!N1315</f>
      </c>
      <c r="O1315">
        <f>[1]资金台帐!O1315&amp;""</f>
      </c>
      <c r="P1315">
        <f>[1]资金台帐!P1315&amp;""</f>
      </c>
      <c r="Q1315">
        <f>[1]资金台帐!Q1315&amp;""</f>
      </c>
      <c r="T1315">
        <f>[1]资金台帐!T1315&amp;""</f>
      </c>
      <c r="U1315">
        <f>[1]资金台帐!U1315&amp;""</f>
      </c>
      <c r="W1315">
        <f>[1]资金台帐!W1315&amp;""</f>
      </c>
      <c r="X1315">
        <f>[1]资金台帐!X1315&amp;""</f>
      </c>
      <c r="AB1315">
        <f>[1]资金台帐!AB1315</f>
        <v>0</v>
      </c>
      <c r="AC1315">
        <f>[1]资金台帐!AC1315</f>
        <v>0</v>
      </c>
      <c r="AD1315">
        <f>[1]资金台帐!AD1315</f>
        <v>0</v>
      </c>
      <c r="AJ1315">
        <f>[1]资金台帐!AJ1315</f>
        <v>0</v>
      </c>
      <c r="AK1315">
        <f>[1]资金台帐!AK1315</f>
        <v>0</v>
      </c>
      <c r="BA1315" s="22">
        <f t="shared" si="0"/>
      </c>
    </row>
    <row r="1316">
      <c r="B1316">
        <f>[1]资金台帐!B1316&amp;""</f>
      </c>
      <c r="H1316">
        <f>[1]资金台帐!H1316&amp;""</f>
      </c>
      <c r="J1316">
        <f>[1]资金台帐!J1316&amp;""</f>
      </c>
      <c r="N1316">
        <f>[1]资金台帐!N1316</f>
      </c>
      <c r="O1316">
        <f>[1]资金台帐!O1316&amp;""</f>
      </c>
      <c r="P1316">
        <f>[1]资金台帐!P1316&amp;""</f>
      </c>
      <c r="Q1316">
        <f>[1]资金台帐!Q1316&amp;""</f>
      </c>
      <c r="T1316">
        <f>[1]资金台帐!T1316&amp;""</f>
      </c>
      <c r="U1316">
        <f>[1]资金台帐!U1316&amp;""</f>
      </c>
      <c r="W1316">
        <f>[1]资金台帐!W1316&amp;""</f>
      </c>
      <c r="X1316">
        <f>[1]资金台帐!X1316&amp;""</f>
      </c>
      <c r="AB1316">
        <f>[1]资金台帐!AB1316</f>
        <v>0</v>
      </c>
      <c r="AC1316">
        <f>[1]资金台帐!AC1316</f>
        <v>0</v>
      </c>
      <c r="AD1316">
        <f>[1]资金台帐!AD1316</f>
        <v>0</v>
      </c>
      <c r="AJ1316">
        <f>[1]资金台帐!AJ1316</f>
        <v>0</v>
      </c>
      <c r="AK1316">
        <f>[1]资金台帐!AK1316</f>
        <v>0</v>
      </c>
      <c r="BA1316" s="22">
        <f t="shared" si="0"/>
      </c>
    </row>
    <row r="1317">
      <c r="B1317">
        <f>[1]资金台帐!B1317&amp;""</f>
      </c>
      <c r="H1317">
        <f>[1]资金台帐!H1317&amp;""</f>
      </c>
      <c r="J1317">
        <f>[1]资金台帐!J1317&amp;""</f>
      </c>
      <c r="N1317">
        <f>[1]资金台帐!N1317</f>
      </c>
      <c r="O1317">
        <f>[1]资金台帐!O1317&amp;""</f>
      </c>
      <c r="P1317">
        <f>[1]资金台帐!P1317&amp;""</f>
      </c>
      <c r="Q1317">
        <f>[1]资金台帐!Q1317&amp;""</f>
      </c>
      <c r="T1317">
        <f>[1]资金台帐!T1317&amp;""</f>
      </c>
      <c r="U1317">
        <f>[1]资金台帐!U1317&amp;""</f>
      </c>
      <c r="W1317">
        <f>[1]资金台帐!W1317&amp;""</f>
      </c>
      <c r="X1317">
        <f>[1]资金台帐!X1317&amp;""</f>
      </c>
      <c r="AB1317">
        <f>[1]资金台帐!AB1317</f>
        <v>0</v>
      </c>
      <c r="AC1317">
        <f>[1]资金台帐!AC1317</f>
        <v>0</v>
      </c>
      <c r="AD1317">
        <f>[1]资金台帐!AD1317</f>
        <v>0</v>
      </c>
      <c r="AJ1317">
        <f>[1]资金台帐!AJ1317</f>
        <v>0</v>
      </c>
      <c r="AK1317">
        <f>[1]资金台帐!AK1317</f>
        <v>0</v>
      </c>
      <c r="BA1317" s="22">
        <f t="shared" si="0"/>
      </c>
    </row>
    <row r="1318">
      <c r="B1318">
        <f>[1]资金台帐!B1318&amp;""</f>
      </c>
      <c r="H1318">
        <f>[1]资金台帐!H1318&amp;""</f>
      </c>
      <c r="J1318">
        <f>[1]资金台帐!J1318&amp;""</f>
      </c>
      <c r="N1318">
        <f>[1]资金台帐!N1318</f>
      </c>
      <c r="O1318">
        <f>[1]资金台帐!O1318&amp;""</f>
      </c>
      <c r="P1318">
        <f>[1]资金台帐!P1318&amp;""</f>
      </c>
      <c r="Q1318">
        <f>[1]资金台帐!Q1318&amp;""</f>
      </c>
      <c r="T1318">
        <f>[1]资金台帐!T1318&amp;""</f>
      </c>
      <c r="U1318">
        <f>[1]资金台帐!U1318&amp;""</f>
      </c>
      <c r="W1318">
        <f>[1]资金台帐!W1318&amp;""</f>
      </c>
      <c r="X1318">
        <f>[1]资金台帐!X1318&amp;""</f>
      </c>
      <c r="AB1318">
        <f>[1]资金台帐!AB1318</f>
        <v>0</v>
      </c>
      <c r="AC1318">
        <f>[1]资金台帐!AC1318</f>
        <v>0</v>
      </c>
      <c r="AD1318">
        <f>[1]资金台帐!AD1318</f>
        <v>0</v>
      </c>
      <c r="AJ1318">
        <f>[1]资金台帐!AJ1318</f>
        <v>0</v>
      </c>
      <c r="AK1318">
        <f>[1]资金台帐!AK1318</f>
        <v>0</v>
      </c>
      <c r="BA1318" s="22">
        <f t="shared" si="0"/>
      </c>
    </row>
    <row r="1319">
      <c r="B1319">
        <f>[1]资金台帐!B1319&amp;""</f>
      </c>
      <c r="H1319">
        <f>[1]资金台帐!H1319&amp;""</f>
      </c>
      <c r="J1319">
        <f>[1]资金台帐!J1319&amp;""</f>
      </c>
      <c r="N1319">
        <f>[1]资金台帐!N1319</f>
      </c>
      <c r="O1319">
        <f>[1]资金台帐!O1319&amp;""</f>
      </c>
      <c r="P1319">
        <f>[1]资金台帐!P1319&amp;""</f>
      </c>
      <c r="Q1319">
        <f>[1]资金台帐!Q1319&amp;""</f>
      </c>
      <c r="T1319">
        <f>[1]资金台帐!T1319&amp;""</f>
      </c>
      <c r="U1319">
        <f>[1]资金台帐!U1319&amp;""</f>
      </c>
      <c r="W1319">
        <f>[1]资金台帐!W1319&amp;""</f>
      </c>
      <c r="X1319">
        <f>[1]资金台帐!X1319&amp;""</f>
      </c>
      <c r="AB1319">
        <f>[1]资金台帐!AB1319</f>
        <v>0</v>
      </c>
      <c r="AC1319">
        <f>[1]资金台帐!AC1319</f>
        <v>0</v>
      </c>
      <c r="AD1319">
        <f>[1]资金台帐!AD1319</f>
        <v>0</v>
      </c>
      <c r="AJ1319">
        <f>[1]资金台帐!AJ1319</f>
        <v>0</v>
      </c>
      <c r="AK1319">
        <f>[1]资金台帐!AK1319</f>
        <v>0</v>
      </c>
      <c r="BA1319" s="22">
        <f t="shared" si="0"/>
      </c>
    </row>
    <row r="1320">
      <c r="B1320">
        <f>[1]资金台帐!B1320&amp;""</f>
      </c>
      <c r="H1320">
        <f>[1]资金台帐!H1320&amp;""</f>
      </c>
      <c r="J1320">
        <f>[1]资金台帐!J1320&amp;""</f>
      </c>
      <c r="N1320">
        <f>[1]资金台帐!N1320</f>
      </c>
      <c r="O1320">
        <f>[1]资金台帐!O1320&amp;""</f>
      </c>
      <c r="P1320">
        <f>[1]资金台帐!P1320&amp;""</f>
      </c>
      <c r="Q1320">
        <f>[1]资金台帐!Q1320&amp;""</f>
      </c>
      <c r="T1320">
        <f>[1]资金台帐!T1320&amp;""</f>
      </c>
      <c r="U1320">
        <f>[1]资金台帐!U1320&amp;""</f>
      </c>
      <c r="W1320">
        <f>[1]资金台帐!W1320&amp;""</f>
      </c>
      <c r="X1320">
        <f>[1]资金台帐!X1320&amp;""</f>
      </c>
      <c r="AB1320">
        <f>[1]资金台帐!AB1320</f>
        <v>0</v>
      </c>
      <c r="AC1320">
        <f>[1]资金台帐!AC1320</f>
        <v>0</v>
      </c>
      <c r="AD1320">
        <f>[1]资金台帐!AD1320</f>
        <v>0</v>
      </c>
      <c r="AJ1320">
        <f>[1]资金台帐!AJ1320</f>
        <v>0</v>
      </c>
      <c r="AK1320">
        <f>[1]资金台帐!AK1320</f>
        <v>0</v>
      </c>
      <c r="BA1320" s="22">
        <f t="shared" si="0"/>
      </c>
    </row>
    <row r="1321">
      <c r="B1321">
        <f>[1]资金台帐!B1321&amp;""</f>
      </c>
      <c r="H1321">
        <f>[1]资金台帐!H1321&amp;""</f>
      </c>
      <c r="J1321">
        <f>[1]资金台帐!J1321&amp;""</f>
      </c>
      <c r="N1321">
        <f>[1]资金台帐!N1321</f>
      </c>
      <c r="O1321">
        <f>[1]资金台帐!O1321&amp;""</f>
      </c>
      <c r="P1321">
        <f>[1]资金台帐!P1321&amp;""</f>
      </c>
      <c r="Q1321">
        <f>[1]资金台帐!Q1321&amp;""</f>
      </c>
      <c r="T1321">
        <f>[1]资金台帐!T1321&amp;""</f>
      </c>
      <c r="U1321">
        <f>[1]资金台帐!U1321&amp;""</f>
      </c>
      <c r="W1321">
        <f>[1]资金台帐!W1321&amp;""</f>
      </c>
      <c r="X1321">
        <f>[1]资金台帐!X1321&amp;""</f>
      </c>
      <c r="AB1321">
        <f>[1]资金台帐!AB1321</f>
        <v>0</v>
      </c>
      <c r="AC1321">
        <f>[1]资金台帐!AC1321</f>
        <v>0</v>
      </c>
      <c r="AD1321">
        <f>[1]资金台帐!AD1321</f>
        <v>0</v>
      </c>
      <c r="AJ1321">
        <f>[1]资金台帐!AJ1321</f>
        <v>0</v>
      </c>
      <c r="AK1321">
        <f>[1]资金台帐!AK1321</f>
        <v>0</v>
      </c>
      <c r="BA1321" s="22">
        <f t="shared" si="0"/>
      </c>
    </row>
    <row r="1322">
      <c r="B1322">
        <f>[1]资金台帐!B1322&amp;""</f>
      </c>
      <c r="H1322">
        <f>[1]资金台帐!H1322&amp;""</f>
      </c>
      <c r="J1322">
        <f>[1]资金台帐!J1322&amp;""</f>
      </c>
      <c r="N1322">
        <f>[1]资金台帐!N1322</f>
      </c>
      <c r="O1322">
        <f>[1]资金台帐!O1322&amp;""</f>
      </c>
      <c r="P1322">
        <f>[1]资金台帐!P1322&amp;""</f>
      </c>
      <c r="Q1322">
        <f>[1]资金台帐!Q1322&amp;""</f>
      </c>
      <c r="T1322">
        <f>[1]资金台帐!T1322&amp;""</f>
      </c>
      <c r="U1322">
        <f>[1]资金台帐!U1322&amp;""</f>
      </c>
      <c r="W1322">
        <f>[1]资金台帐!W1322&amp;""</f>
      </c>
      <c r="X1322">
        <f>[1]资金台帐!X1322&amp;""</f>
      </c>
      <c r="AB1322">
        <f>[1]资金台帐!AB1322</f>
        <v>0</v>
      </c>
      <c r="AC1322">
        <f>[1]资金台帐!AC1322</f>
        <v>0</v>
      </c>
      <c r="AD1322">
        <f>[1]资金台帐!AD1322</f>
        <v>0</v>
      </c>
      <c r="AJ1322">
        <f>[1]资金台帐!AJ1322</f>
        <v>0</v>
      </c>
      <c r="AK1322">
        <f>[1]资金台帐!AK1322</f>
        <v>0</v>
      </c>
      <c r="BA1322" s="22">
        <f t="shared" si="0"/>
      </c>
    </row>
    <row r="1323">
      <c r="B1323">
        <f>[1]资金台帐!B1323&amp;""</f>
      </c>
      <c r="H1323">
        <f>[1]资金台帐!H1323&amp;""</f>
      </c>
      <c r="J1323">
        <f>[1]资金台帐!J1323&amp;""</f>
      </c>
      <c r="N1323">
        <f>[1]资金台帐!N1323</f>
      </c>
      <c r="O1323">
        <f>[1]资金台帐!O1323&amp;""</f>
      </c>
      <c r="P1323">
        <f>[1]资金台帐!P1323&amp;""</f>
      </c>
      <c r="Q1323">
        <f>[1]资金台帐!Q1323&amp;""</f>
      </c>
      <c r="T1323">
        <f>[1]资金台帐!T1323&amp;""</f>
      </c>
      <c r="U1323">
        <f>[1]资金台帐!U1323&amp;""</f>
      </c>
      <c r="W1323">
        <f>[1]资金台帐!W1323&amp;""</f>
      </c>
      <c r="X1323">
        <f>[1]资金台帐!X1323&amp;""</f>
      </c>
      <c r="AB1323">
        <f>[1]资金台帐!AB1323</f>
        <v>0</v>
      </c>
      <c r="AC1323">
        <f>[1]资金台帐!AC1323</f>
        <v>0</v>
      </c>
      <c r="AD1323">
        <f>[1]资金台帐!AD1323</f>
        <v>0</v>
      </c>
      <c r="AJ1323">
        <f>[1]资金台帐!AJ1323</f>
        <v>0</v>
      </c>
      <c r="AK1323">
        <f>[1]资金台帐!AK1323</f>
        <v>0</v>
      </c>
      <c r="BA1323" s="22">
        <f t="shared" si="0"/>
      </c>
    </row>
    <row r="1324">
      <c r="B1324">
        <f>[1]资金台帐!B1324&amp;""</f>
      </c>
      <c r="H1324">
        <f>[1]资金台帐!H1324&amp;""</f>
      </c>
      <c r="J1324">
        <f>[1]资金台帐!J1324&amp;""</f>
      </c>
      <c r="N1324">
        <f>[1]资金台帐!N1324</f>
      </c>
      <c r="O1324">
        <f>[1]资金台帐!O1324&amp;""</f>
      </c>
      <c r="P1324">
        <f>[1]资金台帐!P1324&amp;""</f>
      </c>
      <c r="Q1324">
        <f>[1]资金台帐!Q1324&amp;""</f>
      </c>
      <c r="T1324">
        <f>[1]资金台帐!T1324&amp;""</f>
      </c>
      <c r="U1324">
        <f>[1]资金台帐!U1324&amp;""</f>
      </c>
      <c r="W1324">
        <f>[1]资金台帐!W1324&amp;""</f>
      </c>
      <c r="X1324">
        <f>[1]资金台帐!X1324&amp;""</f>
      </c>
      <c r="AB1324">
        <f>[1]资金台帐!AB1324</f>
        <v>0</v>
      </c>
      <c r="AC1324">
        <f>[1]资金台帐!AC1324</f>
        <v>0</v>
      </c>
      <c r="AD1324">
        <f>[1]资金台帐!AD1324</f>
        <v>0</v>
      </c>
      <c r="AJ1324">
        <f>[1]资金台帐!AJ1324</f>
        <v>0</v>
      </c>
      <c r="AK1324">
        <f>[1]资金台帐!AK1324</f>
        <v>0</v>
      </c>
      <c r="BA1324" s="22">
        <f t="shared" si="0"/>
      </c>
    </row>
    <row r="1325">
      <c r="B1325">
        <f>[1]资金台帐!B1325&amp;""</f>
      </c>
      <c r="H1325">
        <f>[1]资金台帐!H1325&amp;""</f>
      </c>
      <c r="J1325">
        <f>[1]资金台帐!J1325&amp;""</f>
      </c>
      <c r="N1325">
        <f>[1]资金台帐!N1325</f>
      </c>
      <c r="O1325">
        <f>[1]资金台帐!O1325&amp;""</f>
      </c>
      <c r="P1325">
        <f>[1]资金台帐!P1325&amp;""</f>
      </c>
      <c r="Q1325">
        <f>[1]资金台帐!Q1325&amp;""</f>
      </c>
      <c r="T1325">
        <f>[1]资金台帐!T1325&amp;""</f>
      </c>
      <c r="U1325">
        <f>[1]资金台帐!U1325&amp;""</f>
      </c>
      <c r="W1325">
        <f>[1]资金台帐!W1325&amp;""</f>
      </c>
      <c r="X1325">
        <f>[1]资金台帐!X1325&amp;""</f>
      </c>
      <c r="AB1325">
        <f>[1]资金台帐!AB1325</f>
        <v>0</v>
      </c>
      <c r="AC1325">
        <f>[1]资金台帐!AC1325</f>
        <v>0</v>
      </c>
      <c r="AD1325">
        <f>[1]资金台帐!AD1325</f>
        <v>0</v>
      </c>
      <c r="AJ1325">
        <f>[1]资金台帐!AJ1325</f>
        <v>0</v>
      </c>
      <c r="AK1325">
        <f>[1]资金台帐!AK1325</f>
        <v>0</v>
      </c>
      <c r="BA1325" s="22">
        <f t="shared" si="0"/>
      </c>
    </row>
    <row r="1326">
      <c r="B1326">
        <f>[1]资金台帐!B1326&amp;""</f>
      </c>
      <c r="H1326">
        <f>[1]资金台帐!H1326&amp;""</f>
      </c>
      <c r="J1326">
        <f>[1]资金台帐!J1326&amp;""</f>
      </c>
      <c r="N1326">
        <f>[1]资金台帐!N1326</f>
      </c>
      <c r="O1326">
        <f>[1]资金台帐!O1326&amp;""</f>
      </c>
      <c r="P1326">
        <f>[1]资金台帐!P1326&amp;""</f>
      </c>
      <c r="Q1326">
        <f>[1]资金台帐!Q1326&amp;""</f>
      </c>
      <c r="T1326">
        <f>[1]资金台帐!T1326&amp;""</f>
      </c>
      <c r="U1326">
        <f>[1]资金台帐!U1326&amp;""</f>
      </c>
      <c r="W1326">
        <f>[1]资金台帐!W1326&amp;""</f>
      </c>
      <c r="X1326">
        <f>[1]资金台帐!X1326&amp;""</f>
      </c>
      <c r="AB1326">
        <f>[1]资金台帐!AB1326</f>
        <v>0</v>
      </c>
      <c r="AC1326">
        <f>[1]资金台帐!AC1326</f>
        <v>0</v>
      </c>
      <c r="AD1326">
        <f>[1]资金台帐!AD1326</f>
        <v>0</v>
      </c>
      <c r="AJ1326">
        <f>[1]资金台帐!AJ1326</f>
        <v>0</v>
      </c>
      <c r="AK1326">
        <f>[1]资金台帐!AK1326</f>
        <v>0</v>
      </c>
      <c r="BA1326" s="22">
        <f t="shared" si="0"/>
      </c>
    </row>
    <row r="1327">
      <c r="B1327">
        <f>[1]资金台帐!B1327&amp;""</f>
      </c>
      <c r="H1327">
        <f>[1]资金台帐!H1327&amp;""</f>
      </c>
      <c r="J1327">
        <f>[1]资金台帐!J1327&amp;""</f>
      </c>
      <c r="N1327">
        <f>[1]资金台帐!N1327</f>
      </c>
      <c r="O1327">
        <f>[1]资金台帐!O1327&amp;""</f>
      </c>
      <c r="P1327">
        <f>[1]资金台帐!P1327&amp;""</f>
      </c>
      <c r="Q1327">
        <f>[1]资金台帐!Q1327&amp;""</f>
      </c>
      <c r="T1327">
        <f>[1]资金台帐!T1327&amp;""</f>
      </c>
      <c r="U1327">
        <f>[1]资金台帐!U1327&amp;""</f>
      </c>
      <c r="W1327">
        <f>[1]资金台帐!W1327&amp;""</f>
      </c>
      <c r="X1327">
        <f>[1]资金台帐!X1327&amp;""</f>
      </c>
      <c r="AB1327">
        <f>[1]资金台帐!AB1327</f>
        <v>0</v>
      </c>
      <c r="AC1327">
        <f>[1]资金台帐!AC1327</f>
        <v>0</v>
      </c>
      <c r="AD1327">
        <f>[1]资金台帐!AD1327</f>
        <v>0</v>
      </c>
      <c r="AJ1327">
        <f>[1]资金台帐!AJ1327</f>
        <v>0</v>
      </c>
      <c r="AK1327">
        <f>[1]资金台帐!AK1327</f>
        <v>0</v>
      </c>
      <c r="BA1327" s="22">
        <f t="shared" si="0"/>
      </c>
    </row>
    <row r="1328">
      <c r="B1328">
        <f>[1]资金台帐!B1328&amp;""</f>
      </c>
      <c r="H1328">
        <f>[1]资金台帐!H1328&amp;""</f>
      </c>
      <c r="J1328">
        <f>[1]资金台帐!J1328&amp;""</f>
      </c>
      <c r="N1328">
        <f>[1]资金台帐!N1328</f>
      </c>
      <c r="O1328">
        <f>[1]资金台帐!O1328&amp;""</f>
      </c>
      <c r="P1328">
        <f>[1]资金台帐!P1328&amp;""</f>
      </c>
      <c r="Q1328">
        <f>[1]资金台帐!Q1328&amp;""</f>
      </c>
      <c r="T1328">
        <f>[1]资金台帐!T1328&amp;""</f>
      </c>
      <c r="U1328">
        <f>[1]资金台帐!U1328&amp;""</f>
      </c>
      <c r="W1328">
        <f>[1]资金台帐!W1328&amp;""</f>
      </c>
      <c r="X1328">
        <f>[1]资金台帐!X1328&amp;""</f>
      </c>
      <c r="AB1328">
        <f>[1]资金台帐!AB1328</f>
        <v>0</v>
      </c>
      <c r="AC1328">
        <f>[1]资金台帐!AC1328</f>
        <v>0</v>
      </c>
      <c r="AD1328">
        <f>[1]资金台帐!AD1328</f>
        <v>0</v>
      </c>
      <c r="AJ1328">
        <f>[1]资金台帐!AJ1328</f>
        <v>0</v>
      </c>
      <c r="AK1328">
        <f>[1]资金台帐!AK1328</f>
        <v>0</v>
      </c>
      <c r="BA1328" s="22">
        <f t="shared" si="0"/>
      </c>
    </row>
    <row r="1329">
      <c r="B1329">
        <f>[1]资金台帐!B1329&amp;""</f>
      </c>
      <c r="H1329">
        <f>[1]资金台帐!H1329&amp;""</f>
      </c>
      <c r="J1329">
        <f>[1]资金台帐!J1329&amp;""</f>
      </c>
      <c r="N1329">
        <f>[1]资金台帐!N1329</f>
      </c>
      <c r="O1329">
        <f>[1]资金台帐!O1329&amp;""</f>
      </c>
      <c r="P1329">
        <f>[1]资金台帐!P1329&amp;""</f>
      </c>
      <c r="Q1329">
        <f>[1]资金台帐!Q1329&amp;""</f>
      </c>
      <c r="T1329">
        <f>[1]资金台帐!T1329&amp;""</f>
      </c>
      <c r="U1329">
        <f>[1]资金台帐!U1329&amp;""</f>
      </c>
      <c r="W1329">
        <f>[1]资金台帐!W1329&amp;""</f>
      </c>
      <c r="X1329">
        <f>[1]资金台帐!X1329&amp;""</f>
      </c>
      <c r="AB1329">
        <f>[1]资金台帐!AB1329</f>
        <v>0</v>
      </c>
      <c r="AC1329">
        <f>[1]资金台帐!AC1329</f>
        <v>0</v>
      </c>
      <c r="AD1329">
        <f>[1]资金台帐!AD1329</f>
        <v>0</v>
      </c>
      <c r="AJ1329">
        <f>[1]资金台帐!AJ1329</f>
        <v>0</v>
      </c>
      <c r="AK1329">
        <f>[1]资金台帐!AK1329</f>
        <v>0</v>
      </c>
      <c r="BA1329" s="22">
        <f t="shared" si="0"/>
      </c>
    </row>
    <row r="1330">
      <c r="B1330">
        <f>[1]资金台帐!B1330&amp;""</f>
      </c>
      <c r="H1330">
        <f>[1]资金台帐!H1330&amp;""</f>
      </c>
      <c r="J1330">
        <f>[1]资金台帐!J1330&amp;""</f>
      </c>
      <c r="N1330">
        <f>[1]资金台帐!N1330</f>
      </c>
      <c r="O1330">
        <f>[1]资金台帐!O1330&amp;""</f>
      </c>
      <c r="P1330">
        <f>[1]资金台帐!P1330&amp;""</f>
      </c>
      <c r="Q1330">
        <f>[1]资金台帐!Q1330&amp;""</f>
      </c>
      <c r="T1330">
        <f>[1]资金台帐!T1330&amp;""</f>
      </c>
      <c r="U1330">
        <f>[1]资金台帐!U1330&amp;""</f>
      </c>
      <c r="W1330">
        <f>[1]资金台帐!W1330&amp;""</f>
      </c>
      <c r="X1330">
        <f>[1]资金台帐!X1330&amp;""</f>
      </c>
      <c r="AB1330">
        <f>[1]资金台帐!AB1330</f>
        <v>0</v>
      </c>
      <c r="AC1330">
        <f>[1]资金台帐!AC1330</f>
        <v>0</v>
      </c>
      <c r="AD1330">
        <f>[1]资金台帐!AD1330</f>
        <v>0</v>
      </c>
      <c r="AJ1330">
        <f>[1]资金台帐!AJ1330</f>
        <v>0</v>
      </c>
      <c r="AK1330">
        <f>[1]资金台帐!AK1330</f>
        <v>0</v>
      </c>
      <c r="BA1330" s="22">
        <f t="shared" si="0"/>
      </c>
    </row>
    <row r="1331">
      <c r="B1331">
        <f>[1]资金台帐!B1331&amp;""</f>
      </c>
      <c r="H1331">
        <f>[1]资金台帐!H1331&amp;""</f>
      </c>
      <c r="J1331">
        <f>[1]资金台帐!J1331&amp;""</f>
      </c>
      <c r="N1331">
        <f>[1]资金台帐!N1331</f>
      </c>
      <c r="O1331">
        <f>[1]资金台帐!O1331&amp;""</f>
      </c>
      <c r="P1331">
        <f>[1]资金台帐!P1331&amp;""</f>
      </c>
      <c r="Q1331">
        <f>[1]资金台帐!Q1331&amp;""</f>
      </c>
      <c r="T1331">
        <f>[1]资金台帐!T1331&amp;""</f>
      </c>
      <c r="U1331">
        <f>[1]资金台帐!U1331&amp;""</f>
      </c>
      <c r="W1331">
        <f>[1]资金台帐!W1331&amp;""</f>
      </c>
      <c r="X1331">
        <f>[1]资金台帐!X1331&amp;""</f>
      </c>
      <c r="AB1331">
        <f>[1]资金台帐!AB1331</f>
        <v>0</v>
      </c>
      <c r="AC1331">
        <f>[1]资金台帐!AC1331</f>
        <v>0</v>
      </c>
      <c r="AD1331">
        <f>[1]资金台帐!AD1331</f>
        <v>0</v>
      </c>
      <c r="AJ1331">
        <f>[1]资金台帐!AJ1331</f>
        <v>0</v>
      </c>
      <c r="AK1331">
        <f>[1]资金台帐!AK1331</f>
        <v>0</v>
      </c>
      <c r="BA1331" s="22">
        <f t="shared" si="0"/>
      </c>
    </row>
    <row r="1332">
      <c r="B1332">
        <f>[1]资金台帐!B1332&amp;""</f>
      </c>
      <c r="H1332">
        <f>[1]资金台帐!H1332&amp;""</f>
      </c>
      <c r="J1332">
        <f>[1]资金台帐!J1332&amp;""</f>
      </c>
      <c r="N1332">
        <f>[1]资金台帐!N1332</f>
      </c>
      <c r="O1332">
        <f>[1]资金台帐!O1332&amp;""</f>
      </c>
      <c r="P1332">
        <f>[1]资金台帐!P1332&amp;""</f>
      </c>
      <c r="Q1332">
        <f>[1]资金台帐!Q1332&amp;""</f>
      </c>
      <c r="T1332">
        <f>[1]资金台帐!T1332&amp;""</f>
      </c>
      <c r="U1332">
        <f>[1]资金台帐!U1332&amp;""</f>
      </c>
      <c r="W1332">
        <f>[1]资金台帐!W1332&amp;""</f>
      </c>
      <c r="X1332">
        <f>[1]资金台帐!X1332&amp;""</f>
      </c>
      <c r="AB1332">
        <f>[1]资金台帐!AB1332</f>
        <v>0</v>
      </c>
      <c r="AC1332">
        <f>[1]资金台帐!AC1332</f>
        <v>0</v>
      </c>
      <c r="AD1332">
        <f>[1]资金台帐!AD1332</f>
        <v>0</v>
      </c>
      <c r="AJ1332">
        <f>[1]资金台帐!AJ1332</f>
        <v>0</v>
      </c>
      <c r="AK1332">
        <f>[1]资金台帐!AK1332</f>
        <v>0</v>
      </c>
      <c r="BA1332" s="22">
        <f t="shared" si="0"/>
      </c>
    </row>
    <row r="1333">
      <c r="B1333">
        <f>[1]资金台帐!B1333&amp;""</f>
      </c>
      <c r="H1333">
        <f>[1]资金台帐!H1333&amp;""</f>
      </c>
      <c r="J1333">
        <f>[1]资金台帐!J1333&amp;""</f>
      </c>
      <c r="N1333">
        <f>[1]资金台帐!N1333</f>
      </c>
      <c r="O1333">
        <f>[1]资金台帐!O1333&amp;""</f>
      </c>
      <c r="P1333">
        <f>[1]资金台帐!P1333&amp;""</f>
      </c>
      <c r="Q1333">
        <f>[1]资金台帐!Q1333&amp;""</f>
      </c>
      <c r="T1333">
        <f>[1]资金台帐!T1333&amp;""</f>
      </c>
      <c r="U1333">
        <f>[1]资金台帐!U1333&amp;""</f>
      </c>
      <c r="W1333">
        <f>[1]资金台帐!W1333&amp;""</f>
      </c>
      <c r="X1333">
        <f>[1]资金台帐!X1333&amp;""</f>
      </c>
      <c r="AB1333">
        <f>[1]资金台帐!AB1333</f>
        <v>0</v>
      </c>
      <c r="AC1333">
        <f>[1]资金台帐!AC1333</f>
        <v>0</v>
      </c>
      <c r="AD1333">
        <f>[1]资金台帐!AD1333</f>
        <v>0</v>
      </c>
      <c r="AJ1333">
        <f>[1]资金台帐!AJ1333</f>
        <v>0</v>
      </c>
      <c r="AK1333">
        <f>[1]资金台帐!AK1333</f>
        <v>0</v>
      </c>
      <c r="BA1333" s="22">
        <f t="shared" si="0"/>
      </c>
    </row>
    <row r="1334">
      <c r="B1334">
        <f>[1]资金台帐!B1334&amp;""</f>
      </c>
      <c r="H1334">
        <f>[1]资金台帐!H1334&amp;""</f>
      </c>
      <c r="J1334">
        <f>[1]资金台帐!J1334&amp;""</f>
      </c>
      <c r="N1334">
        <f>[1]资金台帐!N1334</f>
      </c>
      <c r="O1334">
        <f>[1]资金台帐!O1334&amp;""</f>
      </c>
      <c r="P1334">
        <f>[1]资金台帐!P1334&amp;""</f>
      </c>
      <c r="Q1334">
        <f>[1]资金台帐!Q1334&amp;""</f>
      </c>
      <c r="T1334">
        <f>[1]资金台帐!T1334&amp;""</f>
      </c>
      <c r="U1334">
        <f>[1]资金台帐!U1334&amp;""</f>
      </c>
      <c r="W1334">
        <f>[1]资金台帐!W1334&amp;""</f>
      </c>
      <c r="X1334">
        <f>[1]资金台帐!X1334&amp;""</f>
      </c>
      <c r="AB1334">
        <f>[1]资金台帐!AB1334</f>
        <v>0</v>
      </c>
      <c r="AC1334">
        <f>[1]资金台帐!AC1334</f>
        <v>0</v>
      </c>
      <c r="AD1334">
        <f>[1]资金台帐!AD1334</f>
        <v>0</v>
      </c>
      <c r="AJ1334">
        <f>[1]资金台帐!AJ1334</f>
        <v>0</v>
      </c>
      <c r="AK1334">
        <f>[1]资金台帐!AK1334</f>
        <v>0</v>
      </c>
      <c r="BA1334" s="22">
        <f t="shared" si="0"/>
      </c>
    </row>
    <row r="1335">
      <c r="B1335">
        <f>[1]资金台帐!B1335&amp;""</f>
      </c>
      <c r="H1335">
        <f>[1]资金台帐!H1335&amp;""</f>
      </c>
      <c r="J1335">
        <f>[1]资金台帐!J1335&amp;""</f>
      </c>
      <c r="N1335">
        <f>[1]资金台帐!N1335</f>
      </c>
      <c r="O1335">
        <f>[1]资金台帐!O1335&amp;""</f>
      </c>
      <c r="P1335">
        <f>[1]资金台帐!P1335&amp;""</f>
      </c>
      <c r="Q1335">
        <f>[1]资金台帐!Q1335&amp;""</f>
      </c>
      <c r="T1335">
        <f>[1]资金台帐!T1335&amp;""</f>
      </c>
      <c r="U1335">
        <f>[1]资金台帐!U1335&amp;""</f>
      </c>
      <c r="W1335">
        <f>[1]资金台帐!W1335&amp;""</f>
      </c>
      <c r="X1335">
        <f>[1]资金台帐!X1335&amp;""</f>
      </c>
      <c r="AB1335">
        <f>[1]资金台帐!AB1335</f>
        <v>0</v>
      </c>
      <c r="AC1335">
        <f>[1]资金台帐!AC1335</f>
        <v>0</v>
      </c>
      <c r="AD1335">
        <f>[1]资金台帐!AD1335</f>
        <v>0</v>
      </c>
      <c r="AJ1335">
        <f>[1]资金台帐!AJ1335</f>
        <v>0</v>
      </c>
      <c r="AK1335">
        <f>[1]资金台帐!AK1335</f>
        <v>0</v>
      </c>
      <c r="BA1335" s="22">
        <f t="shared" si="0"/>
      </c>
    </row>
    <row r="1336">
      <c r="B1336">
        <f>[1]资金台帐!B1336&amp;""</f>
      </c>
      <c r="H1336">
        <f>[1]资金台帐!H1336&amp;""</f>
      </c>
      <c r="J1336">
        <f>[1]资金台帐!J1336&amp;""</f>
      </c>
      <c r="N1336">
        <f>[1]资金台帐!N1336</f>
      </c>
      <c r="O1336">
        <f>[1]资金台帐!O1336&amp;""</f>
      </c>
      <c r="P1336">
        <f>[1]资金台帐!P1336&amp;""</f>
      </c>
      <c r="Q1336">
        <f>[1]资金台帐!Q1336&amp;""</f>
      </c>
      <c r="T1336">
        <f>[1]资金台帐!T1336&amp;""</f>
      </c>
      <c r="U1336">
        <f>[1]资金台帐!U1336&amp;""</f>
      </c>
      <c r="W1336">
        <f>[1]资金台帐!W1336&amp;""</f>
      </c>
      <c r="X1336">
        <f>[1]资金台帐!X1336&amp;""</f>
      </c>
      <c r="AB1336">
        <f>[1]资金台帐!AB1336</f>
        <v>0</v>
      </c>
      <c r="AC1336">
        <f>[1]资金台帐!AC1336</f>
        <v>0</v>
      </c>
      <c r="AD1336">
        <f>[1]资金台帐!AD1336</f>
        <v>0</v>
      </c>
      <c r="AJ1336">
        <f>[1]资金台帐!AJ1336</f>
        <v>0</v>
      </c>
      <c r="AK1336">
        <f>[1]资金台帐!AK1336</f>
        <v>0</v>
      </c>
      <c r="BA1336" s="22">
        <f t="shared" si="0"/>
      </c>
    </row>
    <row r="1337">
      <c r="B1337">
        <f>[1]资金台帐!B1337&amp;""</f>
      </c>
      <c r="H1337">
        <f>[1]资金台帐!H1337&amp;""</f>
      </c>
      <c r="J1337">
        <f>[1]资金台帐!J1337&amp;""</f>
      </c>
      <c r="N1337">
        <f>[1]资金台帐!N1337</f>
      </c>
      <c r="O1337">
        <f>[1]资金台帐!O1337&amp;""</f>
      </c>
      <c r="P1337">
        <f>[1]资金台帐!P1337&amp;""</f>
      </c>
      <c r="Q1337">
        <f>[1]资金台帐!Q1337&amp;""</f>
      </c>
      <c r="T1337">
        <f>[1]资金台帐!T1337&amp;""</f>
      </c>
      <c r="U1337">
        <f>[1]资金台帐!U1337&amp;""</f>
      </c>
      <c r="W1337">
        <f>[1]资金台帐!W1337&amp;""</f>
      </c>
      <c r="X1337">
        <f>[1]资金台帐!X1337&amp;""</f>
      </c>
      <c r="AB1337">
        <f>[1]资金台帐!AB1337</f>
        <v>0</v>
      </c>
      <c r="AC1337">
        <f>[1]资金台帐!AC1337</f>
        <v>0</v>
      </c>
      <c r="AD1337">
        <f>[1]资金台帐!AD1337</f>
        <v>0</v>
      </c>
      <c r="AJ1337">
        <f>[1]资金台帐!AJ1337</f>
        <v>0</v>
      </c>
      <c r="AK1337">
        <f>[1]资金台帐!AK1337</f>
        <v>0</v>
      </c>
      <c r="BA1337" s="22">
        <f t="shared" si="0"/>
      </c>
    </row>
    <row r="1338">
      <c r="B1338">
        <f>[1]资金台帐!B1338&amp;""</f>
      </c>
      <c r="H1338">
        <f>[1]资金台帐!H1338&amp;""</f>
      </c>
      <c r="J1338">
        <f>[1]资金台帐!J1338&amp;""</f>
      </c>
      <c r="N1338">
        <f>[1]资金台帐!N1338</f>
      </c>
      <c r="O1338">
        <f>[1]资金台帐!O1338&amp;""</f>
      </c>
      <c r="P1338">
        <f>[1]资金台帐!P1338&amp;""</f>
      </c>
      <c r="Q1338">
        <f>[1]资金台帐!Q1338&amp;""</f>
      </c>
      <c r="T1338">
        <f>[1]资金台帐!T1338&amp;""</f>
      </c>
      <c r="U1338">
        <f>[1]资金台帐!U1338&amp;""</f>
      </c>
      <c r="W1338">
        <f>[1]资金台帐!W1338&amp;""</f>
      </c>
      <c r="X1338">
        <f>[1]资金台帐!X1338&amp;""</f>
      </c>
      <c r="AB1338">
        <f>[1]资金台帐!AB1338</f>
        <v>0</v>
      </c>
      <c r="AC1338">
        <f>[1]资金台帐!AC1338</f>
        <v>0</v>
      </c>
      <c r="AD1338">
        <f>[1]资金台帐!AD1338</f>
        <v>0</v>
      </c>
      <c r="AJ1338">
        <f>[1]资金台帐!AJ1338</f>
        <v>0</v>
      </c>
      <c r="AK1338">
        <f>[1]资金台帐!AK1338</f>
        <v>0</v>
      </c>
      <c r="BA1338" s="22">
        <f t="shared" si="0"/>
      </c>
    </row>
    <row r="1339">
      <c r="B1339">
        <f>[1]资金台帐!B1339&amp;""</f>
      </c>
      <c r="H1339">
        <f>[1]资金台帐!H1339&amp;""</f>
      </c>
      <c r="J1339">
        <f>[1]资金台帐!J1339&amp;""</f>
      </c>
      <c r="N1339">
        <f>[1]资金台帐!N1339</f>
      </c>
      <c r="O1339">
        <f>[1]资金台帐!O1339&amp;""</f>
      </c>
      <c r="P1339">
        <f>[1]资金台帐!P1339&amp;""</f>
      </c>
      <c r="Q1339">
        <f>[1]资金台帐!Q1339&amp;""</f>
      </c>
      <c r="T1339">
        <f>[1]资金台帐!T1339&amp;""</f>
      </c>
      <c r="U1339">
        <f>[1]资金台帐!U1339&amp;""</f>
      </c>
      <c r="W1339">
        <f>[1]资金台帐!W1339&amp;""</f>
      </c>
      <c r="X1339">
        <f>[1]资金台帐!X1339&amp;""</f>
      </c>
      <c r="AB1339">
        <f>[1]资金台帐!AB1339</f>
        <v>0</v>
      </c>
      <c r="AC1339">
        <f>[1]资金台帐!AC1339</f>
        <v>0</v>
      </c>
      <c r="AD1339">
        <f>[1]资金台帐!AD1339</f>
        <v>0</v>
      </c>
      <c r="AJ1339">
        <f>[1]资金台帐!AJ1339</f>
        <v>0</v>
      </c>
      <c r="AK1339">
        <f>[1]资金台帐!AK1339</f>
        <v>0</v>
      </c>
      <c r="BA1339" s="22">
        <f t="shared" si="0"/>
      </c>
    </row>
    <row r="1340">
      <c r="B1340">
        <f>[1]资金台帐!B1340&amp;""</f>
      </c>
      <c r="H1340">
        <f>[1]资金台帐!H1340&amp;""</f>
      </c>
      <c r="J1340">
        <f>[1]资金台帐!J1340&amp;""</f>
      </c>
      <c r="N1340">
        <f>[1]资金台帐!N1340</f>
      </c>
      <c r="O1340">
        <f>[1]资金台帐!O1340&amp;""</f>
      </c>
      <c r="P1340">
        <f>[1]资金台帐!P1340&amp;""</f>
      </c>
      <c r="Q1340">
        <f>[1]资金台帐!Q1340&amp;""</f>
      </c>
      <c r="T1340">
        <f>[1]资金台帐!T1340&amp;""</f>
      </c>
      <c r="U1340">
        <f>[1]资金台帐!U1340&amp;""</f>
      </c>
      <c r="W1340">
        <f>[1]资金台帐!W1340&amp;""</f>
      </c>
      <c r="X1340">
        <f>[1]资金台帐!X1340&amp;""</f>
      </c>
      <c r="AB1340">
        <f>[1]资金台帐!AB1340</f>
        <v>0</v>
      </c>
      <c r="AC1340">
        <f>[1]资金台帐!AC1340</f>
        <v>0</v>
      </c>
      <c r="AD1340">
        <f>[1]资金台帐!AD1340</f>
        <v>0</v>
      </c>
      <c r="AJ1340">
        <f>[1]资金台帐!AJ1340</f>
        <v>0</v>
      </c>
      <c r="AK1340">
        <f>[1]资金台帐!AK1340</f>
        <v>0</v>
      </c>
      <c r="BA1340" s="22">
        <f t="shared" si="0"/>
      </c>
    </row>
    <row r="1341">
      <c r="B1341">
        <f>[1]资金台帐!B1341&amp;""</f>
      </c>
      <c r="H1341">
        <f>[1]资金台帐!H1341&amp;""</f>
      </c>
      <c r="J1341">
        <f>[1]资金台帐!J1341&amp;""</f>
      </c>
      <c r="N1341">
        <f>[1]资金台帐!N1341</f>
      </c>
      <c r="O1341">
        <f>[1]资金台帐!O1341&amp;""</f>
      </c>
      <c r="P1341">
        <f>[1]资金台帐!P1341&amp;""</f>
      </c>
      <c r="Q1341">
        <f>[1]资金台帐!Q1341&amp;""</f>
      </c>
      <c r="T1341">
        <f>[1]资金台帐!T1341&amp;""</f>
      </c>
      <c r="U1341">
        <f>[1]资金台帐!U1341&amp;""</f>
      </c>
      <c r="W1341">
        <f>[1]资金台帐!W1341&amp;""</f>
      </c>
      <c r="X1341">
        <f>[1]资金台帐!X1341&amp;""</f>
      </c>
      <c r="AB1341">
        <f>[1]资金台帐!AB1341</f>
        <v>0</v>
      </c>
      <c r="AC1341">
        <f>[1]资金台帐!AC1341</f>
        <v>0</v>
      </c>
      <c r="AD1341">
        <f>[1]资金台帐!AD1341</f>
        <v>0</v>
      </c>
      <c r="AJ1341">
        <f>[1]资金台帐!AJ1341</f>
        <v>0</v>
      </c>
      <c r="AK1341">
        <f>[1]资金台帐!AK1341</f>
        <v>0</v>
      </c>
      <c r="BA1341" s="22">
        <f t="shared" si="0"/>
      </c>
    </row>
    <row r="1342">
      <c r="B1342">
        <f>[1]资金台帐!B1342&amp;""</f>
      </c>
      <c r="H1342">
        <f>[1]资金台帐!H1342&amp;""</f>
      </c>
      <c r="J1342">
        <f>[1]资金台帐!J1342&amp;""</f>
      </c>
      <c r="N1342">
        <f>[1]资金台帐!N1342</f>
      </c>
      <c r="O1342">
        <f>[1]资金台帐!O1342&amp;""</f>
      </c>
      <c r="P1342">
        <f>[1]资金台帐!P1342&amp;""</f>
      </c>
      <c r="Q1342">
        <f>[1]资金台帐!Q1342&amp;""</f>
      </c>
      <c r="T1342">
        <f>[1]资金台帐!T1342&amp;""</f>
      </c>
      <c r="U1342">
        <f>[1]资金台帐!U1342&amp;""</f>
      </c>
      <c r="W1342">
        <f>[1]资金台帐!W1342&amp;""</f>
      </c>
      <c r="X1342">
        <f>[1]资金台帐!X1342&amp;""</f>
      </c>
      <c r="AB1342">
        <f>[1]资金台帐!AB1342</f>
        <v>0</v>
      </c>
      <c r="AC1342">
        <f>[1]资金台帐!AC1342</f>
        <v>0</v>
      </c>
      <c r="AD1342">
        <f>[1]资金台帐!AD1342</f>
        <v>0</v>
      </c>
      <c r="AJ1342">
        <f>[1]资金台帐!AJ1342</f>
        <v>0</v>
      </c>
      <c r="AK1342">
        <f>[1]资金台帐!AK1342</f>
        <v>0</v>
      </c>
      <c r="BA1342" s="22">
        <f t="shared" si="0"/>
      </c>
    </row>
    <row r="1343">
      <c r="B1343">
        <f>[1]资金台帐!B1343&amp;""</f>
      </c>
      <c r="H1343">
        <f>[1]资金台帐!H1343&amp;""</f>
      </c>
      <c r="J1343">
        <f>[1]资金台帐!J1343&amp;""</f>
      </c>
      <c r="N1343">
        <f>[1]资金台帐!N1343</f>
      </c>
      <c r="O1343">
        <f>[1]资金台帐!O1343&amp;""</f>
      </c>
      <c r="P1343">
        <f>[1]资金台帐!P1343&amp;""</f>
      </c>
      <c r="Q1343">
        <f>[1]资金台帐!Q1343&amp;""</f>
      </c>
      <c r="T1343">
        <f>[1]资金台帐!T1343&amp;""</f>
      </c>
      <c r="U1343">
        <f>[1]资金台帐!U1343&amp;""</f>
      </c>
      <c r="W1343">
        <f>[1]资金台帐!W1343&amp;""</f>
      </c>
      <c r="X1343">
        <f>[1]资金台帐!X1343&amp;""</f>
      </c>
      <c r="AB1343">
        <f>[1]资金台帐!AB1343</f>
        <v>0</v>
      </c>
      <c r="AC1343">
        <f>[1]资金台帐!AC1343</f>
        <v>0</v>
      </c>
      <c r="AD1343">
        <f>[1]资金台帐!AD1343</f>
        <v>0</v>
      </c>
      <c r="AJ1343">
        <f>[1]资金台帐!AJ1343</f>
        <v>0</v>
      </c>
      <c r="AK1343">
        <f>[1]资金台帐!AK1343</f>
        <v>0</v>
      </c>
      <c r="BA1343" s="22">
        <f t="shared" si="0"/>
      </c>
    </row>
    <row r="1344">
      <c r="B1344">
        <f>[1]资金台帐!B1344&amp;""</f>
      </c>
      <c r="H1344">
        <f>[1]资金台帐!H1344&amp;""</f>
      </c>
      <c r="J1344">
        <f>[1]资金台帐!J1344&amp;""</f>
      </c>
      <c r="N1344">
        <f>[1]资金台帐!N1344</f>
      </c>
      <c r="O1344">
        <f>[1]资金台帐!O1344&amp;""</f>
      </c>
      <c r="P1344">
        <f>[1]资金台帐!P1344&amp;""</f>
      </c>
      <c r="Q1344">
        <f>[1]资金台帐!Q1344&amp;""</f>
      </c>
      <c r="T1344">
        <f>[1]资金台帐!T1344&amp;""</f>
      </c>
      <c r="U1344">
        <f>[1]资金台帐!U1344&amp;""</f>
      </c>
      <c r="W1344">
        <f>[1]资金台帐!W1344&amp;""</f>
      </c>
      <c r="X1344">
        <f>[1]资金台帐!X1344&amp;""</f>
      </c>
      <c r="AB1344">
        <f>[1]资金台帐!AB1344</f>
        <v>0</v>
      </c>
      <c r="AC1344">
        <f>[1]资金台帐!AC1344</f>
        <v>0</v>
      </c>
      <c r="AD1344">
        <f>[1]资金台帐!AD1344</f>
        <v>0</v>
      </c>
      <c r="AJ1344">
        <f>[1]资金台帐!AJ1344</f>
        <v>0</v>
      </c>
      <c r="AK1344">
        <f>[1]资金台帐!AK1344</f>
        <v>0</v>
      </c>
      <c r="BA1344" s="22">
        <f t="shared" si="0"/>
      </c>
    </row>
    <row r="1345">
      <c r="B1345">
        <f>[1]资金台帐!B1345&amp;""</f>
      </c>
      <c r="H1345">
        <f>[1]资金台帐!H1345&amp;""</f>
      </c>
      <c r="J1345">
        <f>[1]资金台帐!J1345&amp;""</f>
      </c>
      <c r="N1345">
        <f>[1]资金台帐!N1345</f>
      </c>
      <c r="O1345">
        <f>[1]资金台帐!O1345&amp;""</f>
      </c>
      <c r="P1345">
        <f>[1]资金台帐!P1345&amp;""</f>
      </c>
      <c r="Q1345">
        <f>[1]资金台帐!Q1345&amp;""</f>
      </c>
      <c r="T1345">
        <f>[1]资金台帐!T1345&amp;""</f>
      </c>
      <c r="U1345">
        <f>[1]资金台帐!U1345&amp;""</f>
      </c>
      <c r="W1345">
        <f>[1]资金台帐!W1345&amp;""</f>
      </c>
      <c r="X1345">
        <f>[1]资金台帐!X1345&amp;""</f>
      </c>
      <c r="AB1345">
        <f>[1]资金台帐!AB1345</f>
        <v>0</v>
      </c>
      <c r="AC1345">
        <f>[1]资金台帐!AC1345</f>
        <v>0</v>
      </c>
      <c r="AD1345">
        <f>[1]资金台帐!AD1345</f>
        <v>0</v>
      </c>
      <c r="AJ1345">
        <f>[1]资金台帐!AJ1345</f>
        <v>0</v>
      </c>
      <c r="AK1345">
        <f>[1]资金台帐!AK1345</f>
        <v>0</v>
      </c>
      <c r="BA1345" s="22">
        <f t="shared" si="0"/>
      </c>
    </row>
    <row r="1346">
      <c r="B1346">
        <f>[1]资金台帐!B1346&amp;""</f>
      </c>
      <c r="H1346">
        <f>[1]资金台帐!H1346&amp;""</f>
      </c>
      <c r="J1346">
        <f>[1]资金台帐!J1346&amp;""</f>
      </c>
      <c r="N1346">
        <f>[1]资金台帐!N1346</f>
      </c>
      <c r="O1346">
        <f>[1]资金台帐!O1346&amp;""</f>
      </c>
      <c r="P1346">
        <f>[1]资金台帐!P1346&amp;""</f>
      </c>
      <c r="Q1346">
        <f>[1]资金台帐!Q1346&amp;""</f>
      </c>
      <c r="T1346">
        <f>[1]资金台帐!T1346&amp;""</f>
      </c>
      <c r="U1346">
        <f>[1]资金台帐!U1346&amp;""</f>
      </c>
      <c r="W1346">
        <f>[1]资金台帐!W1346&amp;""</f>
      </c>
      <c r="X1346">
        <f>[1]资金台帐!X1346&amp;""</f>
      </c>
      <c r="AB1346">
        <f>[1]资金台帐!AB1346</f>
        <v>0</v>
      </c>
      <c r="AC1346">
        <f>[1]资金台帐!AC1346</f>
        <v>0</v>
      </c>
      <c r="AD1346">
        <f>[1]资金台帐!AD1346</f>
        <v>0</v>
      </c>
      <c r="AJ1346">
        <f>[1]资金台帐!AJ1346</f>
        <v>0</v>
      </c>
      <c r="AK1346">
        <f>[1]资金台帐!AK1346</f>
        <v>0</v>
      </c>
      <c r="BA1346" s="22">
        <f t="shared" si="0"/>
      </c>
    </row>
    <row r="1347">
      <c r="B1347">
        <f>[1]资金台帐!B1347&amp;""</f>
      </c>
      <c r="H1347">
        <f>[1]资金台帐!H1347&amp;""</f>
      </c>
      <c r="J1347">
        <f>[1]资金台帐!J1347&amp;""</f>
      </c>
      <c r="N1347">
        <f>[1]资金台帐!N1347</f>
      </c>
      <c r="O1347">
        <f>[1]资金台帐!O1347&amp;""</f>
      </c>
      <c r="P1347">
        <f>[1]资金台帐!P1347&amp;""</f>
      </c>
      <c r="Q1347">
        <f>[1]资金台帐!Q1347&amp;""</f>
      </c>
      <c r="T1347">
        <f>[1]资金台帐!T1347&amp;""</f>
      </c>
      <c r="U1347">
        <f>[1]资金台帐!U1347&amp;""</f>
      </c>
      <c r="W1347">
        <f>[1]资金台帐!W1347&amp;""</f>
      </c>
      <c r="X1347">
        <f>[1]资金台帐!X1347&amp;""</f>
      </c>
      <c r="AB1347">
        <f>[1]资金台帐!AB1347</f>
        <v>0</v>
      </c>
      <c r="AC1347">
        <f>[1]资金台帐!AC1347</f>
        <v>0</v>
      </c>
      <c r="AD1347">
        <f>[1]资金台帐!AD1347</f>
        <v>0</v>
      </c>
      <c r="AJ1347">
        <f>[1]资金台帐!AJ1347</f>
        <v>0</v>
      </c>
      <c r="AK1347">
        <f>[1]资金台帐!AK1347</f>
        <v>0</v>
      </c>
      <c r="BA1347" s="22">
        <f t="shared" si="0"/>
      </c>
    </row>
    <row r="1348">
      <c r="B1348">
        <f>[1]资金台帐!B1348&amp;""</f>
      </c>
      <c r="H1348">
        <f>[1]资金台帐!H1348&amp;""</f>
      </c>
      <c r="J1348">
        <f>[1]资金台帐!J1348&amp;""</f>
      </c>
      <c r="N1348">
        <f>[1]资金台帐!N1348</f>
      </c>
      <c r="O1348">
        <f>[1]资金台帐!O1348&amp;""</f>
      </c>
      <c r="P1348">
        <f>[1]资金台帐!P1348&amp;""</f>
      </c>
      <c r="Q1348">
        <f>[1]资金台帐!Q1348&amp;""</f>
      </c>
      <c r="T1348">
        <f>[1]资金台帐!T1348&amp;""</f>
      </c>
      <c r="U1348">
        <f>[1]资金台帐!U1348&amp;""</f>
      </c>
      <c r="W1348">
        <f>[1]资金台帐!W1348&amp;""</f>
      </c>
      <c r="X1348">
        <f>[1]资金台帐!X1348&amp;""</f>
      </c>
      <c r="AB1348">
        <f>[1]资金台帐!AB1348</f>
        <v>0</v>
      </c>
      <c r="AC1348">
        <f>[1]资金台帐!AC1348</f>
        <v>0</v>
      </c>
      <c r="AD1348">
        <f>[1]资金台帐!AD1348</f>
        <v>0</v>
      </c>
      <c r="AJ1348">
        <f>[1]资金台帐!AJ1348</f>
        <v>0</v>
      </c>
      <c r="AK1348">
        <f>[1]资金台帐!AK1348</f>
        <v>0</v>
      </c>
      <c r="BA1348" s="22">
        <f t="shared" si="0"/>
      </c>
    </row>
    <row r="1349">
      <c r="B1349">
        <f>[1]资金台帐!B1349&amp;""</f>
      </c>
      <c r="H1349">
        <f>[1]资金台帐!H1349&amp;""</f>
      </c>
      <c r="J1349">
        <f>[1]资金台帐!J1349&amp;""</f>
      </c>
      <c r="N1349">
        <f>[1]资金台帐!N1349</f>
      </c>
      <c r="O1349">
        <f>[1]资金台帐!O1349&amp;""</f>
      </c>
      <c r="P1349">
        <f>[1]资金台帐!P1349&amp;""</f>
      </c>
      <c r="Q1349">
        <f>[1]资金台帐!Q1349&amp;""</f>
      </c>
      <c r="T1349">
        <f>[1]资金台帐!T1349&amp;""</f>
      </c>
      <c r="U1349">
        <f>[1]资金台帐!U1349&amp;""</f>
      </c>
      <c r="W1349">
        <f>[1]资金台帐!W1349&amp;""</f>
      </c>
      <c r="X1349">
        <f>[1]资金台帐!X1349&amp;""</f>
      </c>
      <c r="AB1349">
        <f>[1]资金台帐!AB1349</f>
        <v>0</v>
      </c>
      <c r="AC1349">
        <f>[1]资金台帐!AC1349</f>
        <v>0</v>
      </c>
      <c r="AD1349">
        <f>[1]资金台帐!AD1349</f>
        <v>0</v>
      </c>
      <c r="AJ1349">
        <f>[1]资金台帐!AJ1349</f>
        <v>0</v>
      </c>
      <c r="AK1349">
        <f>[1]资金台帐!AK1349</f>
        <v>0</v>
      </c>
      <c r="BA1349" s="22">
        <f t="shared" si="0"/>
      </c>
    </row>
    <row r="1350">
      <c r="B1350">
        <f>[1]资金台帐!B1350&amp;""</f>
      </c>
      <c r="H1350">
        <f>[1]资金台帐!H1350&amp;""</f>
      </c>
      <c r="J1350">
        <f>[1]资金台帐!J1350&amp;""</f>
      </c>
      <c r="N1350">
        <f>[1]资金台帐!N1350</f>
      </c>
      <c r="O1350">
        <f>[1]资金台帐!O1350&amp;""</f>
      </c>
      <c r="P1350">
        <f>[1]资金台帐!P1350&amp;""</f>
      </c>
      <c r="Q1350">
        <f>[1]资金台帐!Q1350&amp;""</f>
      </c>
      <c r="T1350">
        <f>[1]资金台帐!T1350&amp;""</f>
      </c>
      <c r="U1350">
        <f>[1]资金台帐!U1350&amp;""</f>
      </c>
      <c r="W1350">
        <f>[1]资金台帐!W1350&amp;""</f>
      </c>
      <c r="X1350">
        <f>[1]资金台帐!X1350&amp;""</f>
      </c>
      <c r="AB1350">
        <f>[1]资金台帐!AB1350</f>
        <v>0</v>
      </c>
      <c r="AC1350">
        <f>[1]资金台帐!AC1350</f>
        <v>0</v>
      </c>
      <c r="AD1350">
        <f>[1]资金台帐!AD1350</f>
        <v>0</v>
      </c>
      <c r="AJ1350">
        <f>[1]资金台帐!AJ1350</f>
        <v>0</v>
      </c>
      <c r="AK1350">
        <f>[1]资金台帐!AK1350</f>
        <v>0</v>
      </c>
      <c r="BA1350" s="22">
        <f t="shared" si="0"/>
      </c>
    </row>
    <row r="1351">
      <c r="B1351">
        <f>[1]资金台帐!B1351&amp;""</f>
      </c>
      <c r="H1351">
        <f>[1]资金台帐!H1351&amp;""</f>
      </c>
      <c r="J1351">
        <f>[1]资金台帐!J1351&amp;""</f>
      </c>
      <c r="N1351">
        <f>[1]资金台帐!N1351</f>
      </c>
      <c r="O1351">
        <f>[1]资金台帐!O1351&amp;""</f>
      </c>
      <c r="P1351">
        <f>[1]资金台帐!P1351&amp;""</f>
      </c>
      <c r="Q1351">
        <f>[1]资金台帐!Q1351&amp;""</f>
      </c>
      <c r="T1351">
        <f>[1]资金台帐!T1351&amp;""</f>
      </c>
      <c r="U1351">
        <f>[1]资金台帐!U1351&amp;""</f>
      </c>
      <c r="W1351">
        <f>[1]资金台帐!W1351&amp;""</f>
      </c>
      <c r="X1351">
        <f>[1]资金台帐!X1351&amp;""</f>
      </c>
      <c r="AB1351">
        <f>[1]资金台帐!AB1351</f>
        <v>0</v>
      </c>
      <c r="AC1351">
        <f>[1]资金台帐!AC1351</f>
        <v>0</v>
      </c>
      <c r="AD1351">
        <f>[1]资金台帐!AD1351</f>
        <v>0</v>
      </c>
      <c r="AJ1351">
        <f>[1]资金台帐!AJ1351</f>
        <v>0</v>
      </c>
      <c r="AK1351">
        <f>[1]资金台帐!AK1351</f>
        <v>0</v>
      </c>
      <c r="BA1351" s="22">
        <f t="shared" si="0"/>
      </c>
    </row>
    <row r="1352">
      <c r="B1352">
        <f>[1]资金台帐!B1352&amp;""</f>
      </c>
      <c r="H1352">
        <f>[1]资金台帐!H1352&amp;""</f>
      </c>
      <c r="J1352">
        <f>[1]资金台帐!J1352&amp;""</f>
      </c>
      <c r="N1352">
        <f>[1]资金台帐!N1352</f>
      </c>
      <c r="O1352">
        <f>[1]资金台帐!O1352&amp;""</f>
      </c>
      <c r="P1352">
        <f>[1]资金台帐!P1352&amp;""</f>
      </c>
      <c r="Q1352">
        <f>[1]资金台帐!Q1352&amp;""</f>
      </c>
      <c r="T1352">
        <f>[1]资金台帐!T1352&amp;""</f>
      </c>
      <c r="U1352">
        <f>[1]资金台帐!U1352&amp;""</f>
      </c>
      <c r="W1352">
        <f>[1]资金台帐!W1352&amp;""</f>
      </c>
      <c r="X1352">
        <f>[1]资金台帐!X1352&amp;""</f>
      </c>
      <c r="AB1352">
        <f>[1]资金台帐!AB1352</f>
        <v>0</v>
      </c>
      <c r="AC1352">
        <f>[1]资金台帐!AC1352</f>
        <v>0</v>
      </c>
      <c r="AD1352">
        <f>[1]资金台帐!AD1352</f>
        <v>0</v>
      </c>
      <c r="AJ1352">
        <f>[1]资金台帐!AJ1352</f>
        <v>0</v>
      </c>
      <c r="AK1352">
        <f>[1]资金台帐!AK1352</f>
        <v>0</v>
      </c>
      <c r="BA1352" s="22">
        <f t="shared" si="0"/>
      </c>
    </row>
    <row r="1353">
      <c r="B1353">
        <f>[1]资金台帐!B1353&amp;""</f>
      </c>
      <c r="H1353">
        <f>[1]资金台帐!H1353&amp;""</f>
      </c>
      <c r="J1353">
        <f>[1]资金台帐!J1353&amp;""</f>
      </c>
      <c r="N1353">
        <f>[1]资金台帐!N1353</f>
      </c>
      <c r="O1353">
        <f>[1]资金台帐!O1353&amp;""</f>
      </c>
      <c r="P1353">
        <f>[1]资金台帐!P1353&amp;""</f>
      </c>
      <c r="Q1353">
        <f>[1]资金台帐!Q1353&amp;""</f>
      </c>
      <c r="T1353">
        <f>[1]资金台帐!T1353&amp;""</f>
      </c>
      <c r="U1353">
        <f>[1]资金台帐!U1353&amp;""</f>
      </c>
      <c r="W1353">
        <f>[1]资金台帐!W1353&amp;""</f>
      </c>
      <c r="X1353">
        <f>[1]资金台帐!X1353&amp;""</f>
      </c>
      <c r="AB1353">
        <f>[1]资金台帐!AB1353</f>
        <v>0</v>
      </c>
      <c r="AC1353">
        <f>[1]资金台帐!AC1353</f>
        <v>0</v>
      </c>
      <c r="AD1353">
        <f>[1]资金台帐!AD1353</f>
        <v>0</v>
      </c>
      <c r="AJ1353">
        <f>[1]资金台帐!AJ1353</f>
        <v>0</v>
      </c>
      <c r="AK1353">
        <f>[1]资金台帐!AK1353</f>
        <v>0</v>
      </c>
      <c r="BA1353" s="22">
        <f t="shared" si="0"/>
      </c>
    </row>
    <row r="1354">
      <c r="B1354">
        <f>[1]资金台帐!B1354&amp;""</f>
      </c>
      <c r="H1354">
        <f>[1]资金台帐!H1354&amp;""</f>
      </c>
      <c r="J1354">
        <f>[1]资金台帐!J1354&amp;""</f>
      </c>
      <c r="N1354">
        <f>[1]资金台帐!N1354</f>
      </c>
      <c r="O1354">
        <f>[1]资金台帐!O1354&amp;""</f>
      </c>
      <c r="P1354">
        <f>[1]资金台帐!P1354&amp;""</f>
      </c>
      <c r="Q1354">
        <f>[1]资金台帐!Q1354&amp;""</f>
      </c>
      <c r="T1354">
        <f>[1]资金台帐!T1354&amp;""</f>
      </c>
      <c r="U1354">
        <f>[1]资金台帐!U1354&amp;""</f>
      </c>
      <c r="W1354">
        <f>[1]资金台帐!W1354&amp;""</f>
      </c>
      <c r="X1354">
        <f>[1]资金台帐!X1354&amp;""</f>
      </c>
      <c r="AB1354">
        <f>[1]资金台帐!AB1354</f>
        <v>0</v>
      </c>
      <c r="AC1354">
        <f>[1]资金台帐!AC1354</f>
        <v>0</v>
      </c>
      <c r="AD1354">
        <f>[1]资金台帐!AD1354</f>
        <v>0</v>
      </c>
      <c r="AJ1354">
        <f>[1]资金台帐!AJ1354</f>
        <v>0</v>
      </c>
      <c r="AK1354">
        <f>[1]资金台帐!AK1354</f>
        <v>0</v>
      </c>
      <c r="BA1354" s="22">
        <f t="shared" si="0"/>
      </c>
    </row>
    <row r="1355">
      <c r="B1355">
        <f>[1]资金台帐!B1355&amp;""</f>
      </c>
      <c r="H1355">
        <f>[1]资金台帐!H1355&amp;""</f>
      </c>
      <c r="J1355">
        <f>[1]资金台帐!J1355&amp;""</f>
      </c>
      <c r="N1355">
        <f>[1]资金台帐!N1355</f>
      </c>
      <c r="O1355">
        <f>[1]资金台帐!O1355&amp;""</f>
      </c>
      <c r="P1355">
        <f>[1]资金台帐!P1355&amp;""</f>
      </c>
      <c r="Q1355">
        <f>[1]资金台帐!Q1355&amp;""</f>
      </c>
      <c r="T1355">
        <f>[1]资金台帐!T1355&amp;""</f>
      </c>
      <c r="U1355">
        <f>[1]资金台帐!U1355&amp;""</f>
      </c>
      <c r="W1355">
        <f>[1]资金台帐!W1355&amp;""</f>
      </c>
      <c r="X1355">
        <f>[1]资金台帐!X1355&amp;""</f>
      </c>
      <c r="AB1355">
        <f>[1]资金台帐!AB1355</f>
        <v>0</v>
      </c>
      <c r="AC1355">
        <f>[1]资金台帐!AC1355</f>
        <v>0</v>
      </c>
      <c r="AD1355">
        <f>[1]资金台帐!AD1355</f>
        <v>0</v>
      </c>
      <c r="AJ1355">
        <f>[1]资金台帐!AJ1355</f>
        <v>0</v>
      </c>
      <c r="AK1355">
        <f>[1]资金台帐!AK1355</f>
        <v>0</v>
      </c>
      <c r="BA1355" s="22">
        <f t="shared" si="0"/>
      </c>
    </row>
    <row r="1356">
      <c r="B1356">
        <f>[1]资金台帐!B1356&amp;""</f>
      </c>
      <c r="H1356">
        <f>[1]资金台帐!H1356&amp;""</f>
      </c>
      <c r="J1356">
        <f>[1]资金台帐!J1356&amp;""</f>
      </c>
      <c r="N1356">
        <f>[1]资金台帐!N1356</f>
      </c>
      <c r="O1356">
        <f>[1]资金台帐!O1356&amp;""</f>
      </c>
      <c r="P1356">
        <f>[1]资金台帐!P1356&amp;""</f>
      </c>
      <c r="Q1356">
        <f>[1]资金台帐!Q1356&amp;""</f>
      </c>
      <c r="T1356">
        <f>[1]资金台帐!T1356&amp;""</f>
      </c>
      <c r="U1356">
        <f>[1]资金台帐!U1356&amp;""</f>
      </c>
      <c r="W1356">
        <f>[1]资金台帐!W1356&amp;""</f>
      </c>
      <c r="X1356">
        <f>[1]资金台帐!X1356&amp;""</f>
      </c>
      <c r="AB1356">
        <f>[1]资金台帐!AB1356</f>
        <v>0</v>
      </c>
      <c r="AC1356">
        <f>[1]资金台帐!AC1356</f>
        <v>0</v>
      </c>
      <c r="AD1356">
        <f>[1]资金台帐!AD1356</f>
        <v>0</v>
      </c>
      <c r="AJ1356">
        <f>[1]资金台帐!AJ1356</f>
        <v>0</v>
      </c>
      <c r="AK1356">
        <f>[1]资金台帐!AK1356</f>
        <v>0</v>
      </c>
      <c r="BA1356" s="22">
        <f t="shared" si="0"/>
      </c>
    </row>
    <row r="1357">
      <c r="B1357">
        <f>[1]资金台帐!B1357&amp;""</f>
      </c>
      <c r="H1357">
        <f>[1]资金台帐!H1357&amp;""</f>
      </c>
      <c r="J1357">
        <f>[1]资金台帐!J1357&amp;""</f>
      </c>
      <c r="N1357">
        <f>[1]资金台帐!N1357</f>
      </c>
      <c r="O1357">
        <f>[1]资金台帐!O1357&amp;""</f>
      </c>
      <c r="P1357">
        <f>[1]资金台帐!P1357&amp;""</f>
      </c>
      <c r="Q1357">
        <f>[1]资金台帐!Q1357&amp;""</f>
      </c>
      <c r="T1357">
        <f>[1]资金台帐!T1357&amp;""</f>
      </c>
      <c r="U1357">
        <f>[1]资金台帐!U1357&amp;""</f>
      </c>
      <c r="W1357">
        <f>[1]资金台帐!W1357&amp;""</f>
      </c>
      <c r="X1357">
        <f>[1]资金台帐!X1357&amp;""</f>
      </c>
      <c r="AB1357">
        <f>[1]资金台帐!AB1357</f>
        <v>0</v>
      </c>
      <c r="AC1357">
        <f>[1]资金台帐!AC1357</f>
        <v>0</v>
      </c>
      <c r="AD1357">
        <f>[1]资金台帐!AD1357</f>
        <v>0</v>
      </c>
      <c r="AJ1357">
        <f>[1]资金台帐!AJ1357</f>
        <v>0</v>
      </c>
      <c r="AK1357">
        <f>[1]资金台帐!AK1357</f>
        <v>0</v>
      </c>
      <c r="BA1357" s="22">
        <f t="shared" si="0"/>
      </c>
    </row>
    <row r="1358">
      <c r="B1358">
        <f>[1]资金台帐!B1358&amp;""</f>
      </c>
      <c r="H1358">
        <f>[1]资金台帐!H1358&amp;""</f>
      </c>
      <c r="J1358">
        <f>[1]资金台帐!J1358&amp;""</f>
      </c>
      <c r="N1358">
        <f>[1]资金台帐!N1358</f>
      </c>
      <c r="O1358">
        <f>[1]资金台帐!O1358&amp;""</f>
      </c>
      <c r="P1358">
        <f>[1]资金台帐!P1358&amp;""</f>
      </c>
      <c r="Q1358">
        <f>[1]资金台帐!Q1358&amp;""</f>
      </c>
      <c r="T1358">
        <f>[1]资金台帐!T1358&amp;""</f>
      </c>
      <c r="U1358">
        <f>[1]资金台帐!U1358&amp;""</f>
      </c>
      <c r="W1358">
        <f>[1]资金台帐!W1358&amp;""</f>
      </c>
      <c r="X1358">
        <f>[1]资金台帐!X1358&amp;""</f>
      </c>
      <c r="AB1358">
        <f>[1]资金台帐!AB1358</f>
        <v>0</v>
      </c>
      <c r="AC1358">
        <f>[1]资金台帐!AC1358</f>
        <v>0</v>
      </c>
      <c r="AD1358">
        <f>[1]资金台帐!AD1358</f>
        <v>0</v>
      </c>
      <c r="AJ1358">
        <f>[1]资金台帐!AJ1358</f>
        <v>0</v>
      </c>
      <c r="AK1358">
        <f>[1]资金台帐!AK1358</f>
        <v>0</v>
      </c>
      <c r="BA1358" s="22">
        <f t="shared" si="0"/>
      </c>
    </row>
    <row r="1359">
      <c r="B1359">
        <f>[1]资金台帐!B1359&amp;""</f>
      </c>
      <c r="H1359">
        <f>[1]资金台帐!H1359&amp;""</f>
      </c>
      <c r="J1359">
        <f>[1]资金台帐!J1359&amp;""</f>
      </c>
      <c r="N1359">
        <f>[1]资金台帐!N1359</f>
      </c>
      <c r="O1359">
        <f>[1]资金台帐!O1359&amp;""</f>
      </c>
      <c r="P1359">
        <f>[1]资金台帐!P1359&amp;""</f>
      </c>
      <c r="Q1359">
        <f>[1]资金台帐!Q1359&amp;""</f>
      </c>
      <c r="T1359">
        <f>[1]资金台帐!T1359&amp;""</f>
      </c>
      <c r="U1359">
        <f>[1]资金台帐!U1359&amp;""</f>
      </c>
      <c r="W1359">
        <f>[1]资金台帐!W1359&amp;""</f>
      </c>
      <c r="X1359">
        <f>[1]资金台帐!X1359&amp;""</f>
      </c>
      <c r="AB1359">
        <f>[1]资金台帐!AB1359</f>
        <v>0</v>
      </c>
      <c r="AC1359">
        <f>[1]资金台帐!AC1359</f>
        <v>0</v>
      </c>
      <c r="AD1359">
        <f>[1]资金台帐!AD1359</f>
        <v>0</v>
      </c>
      <c r="AJ1359">
        <f>[1]资金台帐!AJ1359</f>
        <v>0</v>
      </c>
      <c r="AK1359">
        <f>[1]资金台帐!AK1359</f>
        <v>0</v>
      </c>
      <c r="BA1359" s="22">
        <f t="shared" si="0"/>
      </c>
    </row>
    <row r="1360">
      <c r="B1360">
        <f>[1]资金台帐!B1360&amp;""</f>
      </c>
      <c r="H1360">
        <f>[1]资金台帐!H1360&amp;""</f>
      </c>
      <c r="J1360">
        <f>[1]资金台帐!J1360&amp;""</f>
      </c>
      <c r="N1360">
        <f>[1]资金台帐!N1360</f>
      </c>
      <c r="O1360">
        <f>[1]资金台帐!O1360&amp;""</f>
      </c>
      <c r="P1360">
        <f>[1]资金台帐!P1360&amp;""</f>
      </c>
      <c r="Q1360">
        <f>[1]资金台帐!Q1360&amp;""</f>
      </c>
      <c r="T1360">
        <f>[1]资金台帐!T1360&amp;""</f>
      </c>
      <c r="U1360">
        <f>[1]资金台帐!U1360&amp;""</f>
      </c>
      <c r="W1360">
        <f>[1]资金台帐!W1360&amp;""</f>
      </c>
      <c r="X1360">
        <f>[1]资金台帐!X1360&amp;""</f>
      </c>
      <c r="AB1360">
        <f>[1]资金台帐!AB1360</f>
        <v>0</v>
      </c>
      <c r="AC1360">
        <f>[1]资金台帐!AC1360</f>
        <v>0</v>
      </c>
      <c r="AD1360">
        <f>[1]资金台帐!AD1360</f>
        <v>0</v>
      </c>
      <c r="AJ1360">
        <f>[1]资金台帐!AJ1360</f>
        <v>0</v>
      </c>
      <c r="AK1360">
        <f>[1]资金台帐!AK1360</f>
        <v>0</v>
      </c>
      <c r="BA1360" s="22">
        <f t="shared" si="0"/>
      </c>
    </row>
    <row r="1361">
      <c r="B1361">
        <f>[1]资金台帐!B1361&amp;""</f>
      </c>
      <c r="H1361">
        <f>[1]资金台帐!H1361&amp;""</f>
      </c>
      <c r="J1361">
        <f>[1]资金台帐!J1361&amp;""</f>
      </c>
      <c r="N1361">
        <f>[1]资金台帐!N1361</f>
      </c>
      <c r="O1361">
        <f>[1]资金台帐!O1361&amp;""</f>
      </c>
      <c r="P1361">
        <f>[1]资金台帐!P1361&amp;""</f>
      </c>
      <c r="Q1361">
        <f>[1]资金台帐!Q1361&amp;""</f>
      </c>
      <c r="T1361">
        <f>[1]资金台帐!T1361&amp;""</f>
      </c>
      <c r="U1361">
        <f>[1]资金台帐!U1361&amp;""</f>
      </c>
      <c r="W1361">
        <f>[1]资金台帐!W1361&amp;""</f>
      </c>
      <c r="X1361">
        <f>[1]资金台帐!X1361&amp;""</f>
      </c>
      <c r="AB1361">
        <f>[1]资金台帐!AB1361</f>
        <v>0</v>
      </c>
      <c r="AC1361">
        <f>[1]资金台帐!AC1361</f>
        <v>0</v>
      </c>
      <c r="AD1361">
        <f>[1]资金台帐!AD1361</f>
        <v>0</v>
      </c>
      <c r="AJ1361">
        <f>[1]资金台帐!AJ1361</f>
        <v>0</v>
      </c>
      <c r="AK1361">
        <f>[1]资金台帐!AK1361</f>
        <v>0</v>
      </c>
      <c r="BA1361" s="22">
        <f t="shared" si="0"/>
      </c>
    </row>
    <row r="1362">
      <c r="B1362">
        <f>[1]资金台帐!B1362&amp;""</f>
      </c>
      <c r="H1362">
        <f>[1]资金台帐!H1362&amp;""</f>
      </c>
      <c r="J1362">
        <f>[1]资金台帐!J1362&amp;""</f>
      </c>
      <c r="N1362">
        <f>[1]资金台帐!N1362</f>
      </c>
      <c r="O1362">
        <f>[1]资金台帐!O1362&amp;""</f>
      </c>
      <c r="P1362">
        <f>[1]资金台帐!P1362&amp;""</f>
      </c>
      <c r="Q1362">
        <f>[1]资金台帐!Q1362&amp;""</f>
      </c>
      <c r="T1362">
        <f>[1]资金台帐!T1362&amp;""</f>
      </c>
      <c r="U1362">
        <f>[1]资金台帐!U1362&amp;""</f>
      </c>
      <c r="W1362">
        <f>[1]资金台帐!W1362&amp;""</f>
      </c>
      <c r="X1362">
        <f>[1]资金台帐!X1362&amp;""</f>
      </c>
      <c r="AB1362">
        <f>[1]资金台帐!AB1362</f>
        <v>0</v>
      </c>
      <c r="AC1362">
        <f>[1]资金台帐!AC1362</f>
        <v>0</v>
      </c>
      <c r="AD1362">
        <f>[1]资金台帐!AD1362</f>
        <v>0</v>
      </c>
      <c r="AJ1362">
        <f>[1]资金台帐!AJ1362</f>
        <v>0</v>
      </c>
      <c r="AK1362">
        <f>[1]资金台帐!AK1362</f>
        <v>0</v>
      </c>
      <c r="BA1362" s="22">
        <f t="shared" si="0"/>
      </c>
    </row>
    <row r="1363">
      <c r="B1363">
        <f>[1]资金台帐!B1363&amp;""</f>
      </c>
      <c r="H1363">
        <f>[1]资金台帐!H1363&amp;""</f>
      </c>
      <c r="J1363">
        <f>[1]资金台帐!J1363&amp;""</f>
      </c>
      <c r="N1363">
        <f>[1]资金台帐!N1363</f>
      </c>
      <c r="O1363">
        <f>[1]资金台帐!O1363&amp;""</f>
      </c>
      <c r="P1363">
        <f>[1]资金台帐!P1363&amp;""</f>
      </c>
      <c r="Q1363">
        <f>[1]资金台帐!Q1363&amp;""</f>
      </c>
      <c r="T1363">
        <f>[1]资金台帐!T1363&amp;""</f>
      </c>
      <c r="U1363">
        <f>[1]资金台帐!U1363&amp;""</f>
      </c>
      <c r="W1363">
        <f>[1]资金台帐!W1363&amp;""</f>
      </c>
      <c r="X1363">
        <f>[1]资金台帐!X1363&amp;""</f>
      </c>
      <c r="AB1363">
        <f>[1]资金台帐!AB1363</f>
        <v>0</v>
      </c>
      <c r="AC1363">
        <f>[1]资金台帐!AC1363</f>
        <v>0</v>
      </c>
      <c r="AD1363">
        <f>[1]资金台帐!AD1363</f>
        <v>0</v>
      </c>
      <c r="AJ1363">
        <f>[1]资金台帐!AJ1363</f>
        <v>0</v>
      </c>
      <c r="AK1363">
        <f>[1]资金台帐!AK1363</f>
        <v>0</v>
      </c>
      <c r="BA1363" s="22">
        <f t="shared" si="0"/>
      </c>
    </row>
    <row r="1364">
      <c r="B1364">
        <f>[1]资金台帐!B1364&amp;""</f>
      </c>
      <c r="H1364">
        <f>[1]资金台帐!H1364&amp;""</f>
      </c>
      <c r="J1364">
        <f>[1]资金台帐!J1364&amp;""</f>
      </c>
      <c r="N1364">
        <f>[1]资金台帐!N1364</f>
      </c>
      <c r="O1364">
        <f>[1]资金台帐!O1364&amp;""</f>
      </c>
      <c r="P1364">
        <f>[1]资金台帐!P1364&amp;""</f>
      </c>
      <c r="Q1364">
        <f>[1]资金台帐!Q1364&amp;""</f>
      </c>
      <c r="T1364">
        <f>[1]资金台帐!T1364&amp;""</f>
      </c>
      <c r="U1364">
        <f>[1]资金台帐!U1364&amp;""</f>
      </c>
      <c r="W1364">
        <f>[1]资金台帐!W1364&amp;""</f>
      </c>
      <c r="X1364">
        <f>[1]资金台帐!X1364&amp;""</f>
      </c>
      <c r="AB1364">
        <f>[1]资金台帐!AB1364</f>
        <v>0</v>
      </c>
      <c r="AC1364">
        <f>[1]资金台帐!AC1364</f>
        <v>0</v>
      </c>
      <c r="AD1364">
        <f>[1]资金台帐!AD1364</f>
        <v>0</v>
      </c>
      <c r="AJ1364">
        <f>[1]资金台帐!AJ1364</f>
        <v>0</v>
      </c>
      <c r="AK1364">
        <f>[1]资金台帐!AK1364</f>
        <v>0</v>
      </c>
      <c r="BA1364" s="22">
        <f t="shared" si="0"/>
      </c>
    </row>
    <row r="1365">
      <c r="B1365">
        <f>[1]资金台帐!B1365&amp;""</f>
      </c>
      <c r="H1365">
        <f>[1]资金台帐!H1365&amp;""</f>
      </c>
      <c r="J1365">
        <f>[1]资金台帐!J1365&amp;""</f>
      </c>
      <c r="N1365">
        <f>[1]资金台帐!N1365</f>
      </c>
      <c r="O1365">
        <f>[1]资金台帐!O1365&amp;""</f>
      </c>
      <c r="P1365">
        <f>[1]资金台帐!P1365&amp;""</f>
      </c>
      <c r="Q1365">
        <f>[1]资金台帐!Q1365&amp;""</f>
      </c>
      <c r="T1365">
        <f>[1]资金台帐!T1365&amp;""</f>
      </c>
      <c r="U1365">
        <f>[1]资金台帐!U1365&amp;""</f>
      </c>
      <c r="W1365">
        <f>[1]资金台帐!W1365&amp;""</f>
      </c>
      <c r="X1365">
        <f>[1]资金台帐!X1365&amp;""</f>
      </c>
      <c r="AB1365">
        <f>[1]资金台帐!AB1365</f>
        <v>0</v>
      </c>
      <c r="AC1365">
        <f>[1]资金台帐!AC1365</f>
        <v>0</v>
      </c>
      <c r="AD1365">
        <f>[1]资金台帐!AD1365</f>
        <v>0</v>
      </c>
      <c r="AJ1365">
        <f>[1]资金台帐!AJ1365</f>
        <v>0</v>
      </c>
      <c r="AK1365">
        <f>[1]资金台帐!AK1365</f>
        <v>0</v>
      </c>
      <c r="BA1365" s="22">
        <f t="shared" si="0"/>
      </c>
    </row>
    <row r="1366">
      <c r="B1366">
        <f>[1]资金台帐!B1366&amp;""</f>
      </c>
      <c r="H1366">
        <f>[1]资金台帐!H1366&amp;""</f>
      </c>
      <c r="J1366">
        <f>[1]资金台帐!J1366&amp;""</f>
      </c>
      <c r="N1366">
        <f>[1]资金台帐!N1366</f>
      </c>
      <c r="O1366">
        <f>[1]资金台帐!O1366&amp;""</f>
      </c>
      <c r="P1366">
        <f>[1]资金台帐!P1366&amp;""</f>
      </c>
      <c r="Q1366">
        <f>[1]资金台帐!Q1366&amp;""</f>
      </c>
      <c r="T1366">
        <f>[1]资金台帐!T1366&amp;""</f>
      </c>
      <c r="U1366">
        <f>[1]资金台帐!U1366&amp;""</f>
      </c>
      <c r="W1366">
        <f>[1]资金台帐!W1366&amp;""</f>
      </c>
      <c r="X1366">
        <f>[1]资金台帐!X1366&amp;""</f>
      </c>
      <c r="AB1366">
        <f>[1]资金台帐!AB1366</f>
        <v>0</v>
      </c>
      <c r="AC1366">
        <f>[1]资金台帐!AC1366</f>
        <v>0</v>
      </c>
      <c r="AD1366">
        <f>[1]资金台帐!AD1366</f>
        <v>0</v>
      </c>
      <c r="AJ1366">
        <f>[1]资金台帐!AJ1366</f>
        <v>0</v>
      </c>
      <c r="AK1366">
        <f>[1]资金台帐!AK1366</f>
        <v>0</v>
      </c>
      <c r="BA1366" s="22">
        <f t="shared" si="0"/>
      </c>
    </row>
    <row r="1367">
      <c r="B1367">
        <f>[1]资金台帐!B1367&amp;""</f>
      </c>
      <c r="H1367">
        <f>[1]资金台帐!H1367&amp;""</f>
      </c>
      <c r="J1367">
        <f>[1]资金台帐!J1367&amp;""</f>
      </c>
      <c r="N1367">
        <f>[1]资金台帐!N1367</f>
      </c>
      <c r="O1367">
        <f>[1]资金台帐!O1367&amp;""</f>
      </c>
      <c r="P1367">
        <f>[1]资金台帐!P1367&amp;""</f>
      </c>
      <c r="Q1367">
        <f>[1]资金台帐!Q1367&amp;""</f>
      </c>
      <c r="T1367">
        <f>[1]资金台帐!T1367&amp;""</f>
      </c>
      <c r="U1367">
        <f>[1]资金台帐!U1367&amp;""</f>
      </c>
      <c r="W1367">
        <f>[1]资金台帐!W1367&amp;""</f>
      </c>
      <c r="X1367">
        <f>[1]资金台帐!X1367&amp;""</f>
      </c>
      <c r="AB1367">
        <f>[1]资金台帐!AB1367</f>
        <v>0</v>
      </c>
      <c r="AC1367">
        <f>[1]资金台帐!AC1367</f>
        <v>0</v>
      </c>
      <c r="AD1367">
        <f>[1]资金台帐!AD1367</f>
        <v>0</v>
      </c>
      <c r="AJ1367">
        <f>[1]资金台帐!AJ1367</f>
        <v>0</v>
      </c>
      <c r="AK1367">
        <f>[1]资金台帐!AK1367</f>
        <v>0</v>
      </c>
      <c r="BA1367" s="22">
        <f t="shared" si="0"/>
      </c>
    </row>
    <row r="1368">
      <c r="B1368">
        <f>[1]资金台帐!B1368&amp;""</f>
      </c>
      <c r="H1368">
        <f>[1]资金台帐!H1368&amp;""</f>
      </c>
      <c r="J1368">
        <f>[1]资金台帐!J1368&amp;""</f>
      </c>
      <c r="N1368">
        <f>[1]资金台帐!N1368</f>
      </c>
      <c r="O1368">
        <f>[1]资金台帐!O1368&amp;""</f>
      </c>
      <c r="P1368">
        <f>[1]资金台帐!P1368&amp;""</f>
      </c>
      <c r="Q1368">
        <f>[1]资金台帐!Q1368&amp;""</f>
      </c>
      <c r="T1368">
        <f>[1]资金台帐!T1368&amp;""</f>
      </c>
      <c r="U1368">
        <f>[1]资金台帐!U1368&amp;""</f>
      </c>
      <c r="W1368">
        <f>[1]资金台帐!W1368&amp;""</f>
      </c>
      <c r="X1368">
        <f>[1]资金台帐!X1368&amp;""</f>
      </c>
      <c r="AB1368">
        <f>[1]资金台帐!AB1368</f>
        <v>0</v>
      </c>
      <c r="AC1368">
        <f>[1]资金台帐!AC1368</f>
        <v>0</v>
      </c>
      <c r="AD1368">
        <f>[1]资金台帐!AD1368</f>
        <v>0</v>
      </c>
      <c r="AJ1368">
        <f>[1]资金台帐!AJ1368</f>
        <v>0</v>
      </c>
      <c r="AK1368">
        <f>[1]资金台帐!AK1368</f>
        <v>0</v>
      </c>
      <c r="BA1368" s="22">
        <f t="shared" si="0"/>
      </c>
    </row>
    <row r="1369">
      <c r="B1369">
        <f>[1]资金台帐!B1369&amp;""</f>
      </c>
      <c r="H1369">
        <f>[1]资金台帐!H1369&amp;""</f>
      </c>
      <c r="J1369">
        <f>[1]资金台帐!J1369&amp;""</f>
      </c>
      <c r="N1369">
        <f>[1]资金台帐!N1369</f>
      </c>
      <c r="O1369">
        <f>[1]资金台帐!O1369&amp;""</f>
      </c>
      <c r="P1369">
        <f>[1]资金台帐!P1369&amp;""</f>
      </c>
      <c r="Q1369">
        <f>[1]资金台帐!Q1369&amp;""</f>
      </c>
      <c r="T1369">
        <f>[1]资金台帐!T1369&amp;""</f>
      </c>
      <c r="U1369">
        <f>[1]资金台帐!U1369&amp;""</f>
      </c>
      <c r="W1369">
        <f>[1]资金台帐!W1369&amp;""</f>
      </c>
      <c r="X1369">
        <f>[1]资金台帐!X1369&amp;""</f>
      </c>
      <c r="AB1369">
        <f>[1]资金台帐!AB1369</f>
        <v>0</v>
      </c>
      <c r="AC1369">
        <f>[1]资金台帐!AC1369</f>
        <v>0</v>
      </c>
      <c r="AD1369">
        <f>[1]资金台帐!AD1369</f>
        <v>0</v>
      </c>
      <c r="AJ1369">
        <f>[1]资金台帐!AJ1369</f>
        <v>0</v>
      </c>
      <c r="AK1369">
        <f>[1]资金台帐!AK1369</f>
        <v>0</v>
      </c>
      <c r="BA1369" s="22">
        <f t="shared" si="0"/>
      </c>
    </row>
    <row r="1370">
      <c r="B1370">
        <f>[1]资金台帐!B1370&amp;""</f>
      </c>
      <c r="H1370">
        <f>[1]资金台帐!H1370&amp;""</f>
      </c>
      <c r="J1370">
        <f>[1]资金台帐!J1370&amp;""</f>
      </c>
      <c r="N1370">
        <f>[1]资金台帐!N1370</f>
      </c>
      <c r="O1370">
        <f>[1]资金台帐!O1370&amp;""</f>
      </c>
      <c r="P1370">
        <f>[1]资金台帐!P1370&amp;""</f>
      </c>
      <c r="Q1370">
        <f>[1]资金台帐!Q1370&amp;""</f>
      </c>
      <c r="T1370">
        <f>[1]资金台帐!T1370&amp;""</f>
      </c>
      <c r="U1370">
        <f>[1]资金台帐!U1370&amp;""</f>
      </c>
      <c r="W1370">
        <f>[1]资金台帐!W1370&amp;""</f>
      </c>
      <c r="X1370">
        <f>[1]资金台帐!X1370&amp;""</f>
      </c>
      <c r="AB1370">
        <f>[1]资金台帐!AB1370</f>
        <v>0</v>
      </c>
      <c r="AC1370">
        <f>[1]资金台帐!AC1370</f>
        <v>0</v>
      </c>
      <c r="AD1370">
        <f>[1]资金台帐!AD1370</f>
        <v>0</v>
      </c>
      <c r="AJ1370">
        <f>[1]资金台帐!AJ1370</f>
        <v>0</v>
      </c>
      <c r="AK1370">
        <f>[1]资金台帐!AK1370</f>
        <v>0</v>
      </c>
      <c r="BA1370" s="22">
        <f t="shared" si="0"/>
      </c>
    </row>
    <row r="1371">
      <c r="B1371">
        <f>[1]资金台帐!B1371&amp;""</f>
      </c>
      <c r="H1371">
        <f>[1]资金台帐!H1371&amp;""</f>
      </c>
      <c r="J1371">
        <f>[1]资金台帐!J1371&amp;""</f>
      </c>
      <c r="N1371">
        <f>[1]资金台帐!N1371</f>
      </c>
      <c r="O1371">
        <f>[1]资金台帐!O1371&amp;""</f>
      </c>
      <c r="P1371">
        <f>[1]资金台帐!P1371&amp;""</f>
      </c>
      <c r="Q1371">
        <f>[1]资金台帐!Q1371&amp;""</f>
      </c>
      <c r="T1371">
        <f>[1]资金台帐!T1371&amp;""</f>
      </c>
      <c r="U1371">
        <f>[1]资金台帐!U1371&amp;""</f>
      </c>
      <c r="W1371">
        <f>[1]资金台帐!W1371&amp;""</f>
      </c>
      <c r="X1371">
        <f>[1]资金台帐!X1371&amp;""</f>
      </c>
      <c r="AB1371">
        <f>[1]资金台帐!AB1371</f>
        <v>0</v>
      </c>
      <c r="AC1371">
        <f>[1]资金台帐!AC1371</f>
        <v>0</v>
      </c>
      <c r="AD1371">
        <f>[1]资金台帐!AD1371</f>
        <v>0</v>
      </c>
      <c r="AJ1371">
        <f>[1]资金台帐!AJ1371</f>
        <v>0</v>
      </c>
      <c r="AK1371">
        <f>[1]资金台帐!AK1371</f>
        <v>0</v>
      </c>
      <c r="BA1371" s="22">
        <f t="shared" si="0"/>
      </c>
    </row>
    <row r="1372">
      <c r="B1372">
        <f>[1]资金台帐!B1372&amp;""</f>
      </c>
      <c r="H1372">
        <f>[1]资金台帐!H1372&amp;""</f>
      </c>
      <c r="J1372">
        <f>[1]资金台帐!J1372&amp;""</f>
      </c>
      <c r="N1372">
        <f>[1]资金台帐!N1372</f>
      </c>
      <c r="O1372">
        <f>[1]资金台帐!O1372&amp;""</f>
      </c>
      <c r="P1372">
        <f>[1]资金台帐!P1372&amp;""</f>
      </c>
      <c r="Q1372">
        <f>[1]资金台帐!Q1372&amp;""</f>
      </c>
      <c r="T1372">
        <f>[1]资金台帐!T1372&amp;""</f>
      </c>
      <c r="U1372">
        <f>[1]资金台帐!U1372&amp;""</f>
      </c>
      <c r="W1372">
        <f>[1]资金台帐!W1372&amp;""</f>
      </c>
      <c r="X1372">
        <f>[1]资金台帐!X1372&amp;""</f>
      </c>
      <c r="AB1372">
        <f>[1]资金台帐!AB1372</f>
        <v>0</v>
      </c>
      <c r="AC1372">
        <f>[1]资金台帐!AC1372</f>
        <v>0</v>
      </c>
      <c r="AD1372">
        <f>[1]资金台帐!AD1372</f>
        <v>0</v>
      </c>
      <c r="AJ1372">
        <f>[1]资金台帐!AJ1372</f>
        <v>0</v>
      </c>
      <c r="AK1372">
        <f>[1]资金台帐!AK1372</f>
        <v>0</v>
      </c>
      <c r="BA1372" s="22">
        <f t="shared" si="0"/>
      </c>
    </row>
    <row r="1373">
      <c r="B1373">
        <f>[1]资金台帐!B1373&amp;""</f>
      </c>
      <c r="H1373">
        <f>[1]资金台帐!H1373&amp;""</f>
      </c>
      <c r="J1373">
        <f>[1]资金台帐!J1373&amp;""</f>
      </c>
      <c r="N1373">
        <f>[1]资金台帐!N1373</f>
      </c>
      <c r="O1373">
        <f>[1]资金台帐!O1373&amp;""</f>
      </c>
      <c r="P1373">
        <f>[1]资金台帐!P1373&amp;""</f>
      </c>
      <c r="Q1373">
        <f>[1]资金台帐!Q1373&amp;""</f>
      </c>
      <c r="T1373">
        <f>[1]资金台帐!T1373&amp;""</f>
      </c>
      <c r="U1373">
        <f>[1]资金台帐!U1373&amp;""</f>
      </c>
      <c r="W1373">
        <f>[1]资金台帐!W1373&amp;""</f>
      </c>
      <c r="X1373">
        <f>[1]资金台帐!X1373&amp;""</f>
      </c>
      <c r="AB1373">
        <f>[1]资金台帐!AB1373</f>
        <v>0</v>
      </c>
      <c r="AC1373">
        <f>[1]资金台帐!AC1373</f>
        <v>0</v>
      </c>
      <c r="AD1373">
        <f>[1]资金台帐!AD1373</f>
        <v>0</v>
      </c>
      <c r="AJ1373">
        <f>[1]资金台帐!AJ1373</f>
        <v>0</v>
      </c>
      <c r="AK1373">
        <f>[1]资金台帐!AK1373</f>
        <v>0</v>
      </c>
      <c r="BA1373" s="22">
        <f t="shared" si="0"/>
      </c>
    </row>
    <row r="1374">
      <c r="B1374">
        <f>[1]资金台帐!B1374&amp;""</f>
      </c>
      <c r="H1374">
        <f>[1]资金台帐!H1374&amp;""</f>
      </c>
      <c r="J1374">
        <f>[1]资金台帐!J1374&amp;""</f>
      </c>
      <c r="N1374">
        <f>[1]资金台帐!N1374</f>
      </c>
      <c r="O1374">
        <f>[1]资金台帐!O1374&amp;""</f>
      </c>
      <c r="P1374">
        <f>[1]资金台帐!P1374&amp;""</f>
      </c>
      <c r="Q1374">
        <f>[1]资金台帐!Q1374&amp;""</f>
      </c>
      <c r="T1374">
        <f>[1]资金台帐!T1374&amp;""</f>
      </c>
      <c r="U1374">
        <f>[1]资金台帐!U1374&amp;""</f>
      </c>
      <c r="W1374">
        <f>[1]资金台帐!W1374&amp;""</f>
      </c>
      <c r="X1374">
        <f>[1]资金台帐!X1374&amp;""</f>
      </c>
      <c r="AB1374">
        <f>[1]资金台帐!AB1374</f>
        <v>0</v>
      </c>
      <c r="AC1374">
        <f>[1]资金台帐!AC1374</f>
        <v>0</v>
      </c>
      <c r="AD1374">
        <f>[1]资金台帐!AD1374</f>
        <v>0</v>
      </c>
      <c r="AJ1374">
        <f>[1]资金台帐!AJ1374</f>
        <v>0</v>
      </c>
      <c r="AK1374">
        <f>[1]资金台帐!AK1374</f>
        <v>0</v>
      </c>
      <c r="BA1374" s="22">
        <f t="shared" si="0"/>
      </c>
    </row>
    <row r="1375">
      <c r="B1375">
        <f>[1]资金台帐!B1375&amp;""</f>
      </c>
      <c r="H1375">
        <f>[1]资金台帐!H1375&amp;""</f>
      </c>
      <c r="J1375">
        <f>[1]资金台帐!J1375&amp;""</f>
      </c>
      <c r="N1375">
        <f>[1]资金台帐!N1375</f>
      </c>
      <c r="O1375">
        <f>[1]资金台帐!O1375&amp;""</f>
      </c>
      <c r="P1375">
        <f>[1]资金台帐!P1375&amp;""</f>
      </c>
      <c r="Q1375">
        <f>[1]资金台帐!Q1375&amp;""</f>
      </c>
      <c r="T1375">
        <f>[1]资金台帐!T1375&amp;""</f>
      </c>
      <c r="U1375">
        <f>[1]资金台帐!U1375&amp;""</f>
      </c>
      <c r="W1375">
        <f>[1]资金台帐!W1375&amp;""</f>
      </c>
      <c r="X1375">
        <f>[1]资金台帐!X1375&amp;""</f>
      </c>
      <c r="AB1375">
        <f>[1]资金台帐!AB1375</f>
        <v>0</v>
      </c>
      <c r="AC1375">
        <f>[1]资金台帐!AC1375</f>
        <v>0</v>
      </c>
      <c r="AD1375">
        <f>[1]资金台帐!AD1375</f>
        <v>0</v>
      </c>
      <c r="AJ1375">
        <f>[1]资金台帐!AJ1375</f>
        <v>0</v>
      </c>
      <c r="AK1375">
        <f>[1]资金台帐!AK1375</f>
        <v>0</v>
      </c>
      <c r="BA1375" s="22">
        <f t="shared" si="0"/>
      </c>
    </row>
    <row r="1376">
      <c r="B1376">
        <f>[1]资金台帐!B1376&amp;""</f>
      </c>
      <c r="H1376">
        <f>[1]资金台帐!H1376&amp;""</f>
      </c>
      <c r="J1376">
        <f>[1]资金台帐!J1376&amp;""</f>
      </c>
      <c r="N1376">
        <f>[1]资金台帐!N1376</f>
      </c>
      <c r="O1376">
        <f>[1]资金台帐!O1376&amp;""</f>
      </c>
      <c r="P1376">
        <f>[1]资金台帐!P1376&amp;""</f>
      </c>
      <c r="Q1376">
        <f>[1]资金台帐!Q1376&amp;""</f>
      </c>
      <c r="T1376">
        <f>[1]资金台帐!T1376&amp;""</f>
      </c>
      <c r="U1376">
        <f>[1]资金台帐!U1376&amp;""</f>
      </c>
      <c r="W1376">
        <f>[1]资金台帐!W1376&amp;""</f>
      </c>
      <c r="X1376">
        <f>[1]资金台帐!X1376&amp;""</f>
      </c>
      <c r="AB1376">
        <f>[1]资金台帐!AB1376</f>
        <v>0</v>
      </c>
      <c r="AC1376">
        <f>[1]资金台帐!AC1376</f>
        <v>0</v>
      </c>
      <c r="AD1376">
        <f>[1]资金台帐!AD1376</f>
        <v>0</v>
      </c>
      <c r="AJ1376">
        <f>[1]资金台帐!AJ1376</f>
        <v>0</v>
      </c>
      <c r="AK1376">
        <f>[1]资金台帐!AK1376</f>
        <v>0</v>
      </c>
      <c r="BA1376" s="22">
        <f t="shared" si="0"/>
      </c>
    </row>
    <row r="1377">
      <c r="B1377">
        <f>[1]资金台帐!B1377&amp;""</f>
      </c>
      <c r="H1377">
        <f>[1]资金台帐!H1377&amp;""</f>
      </c>
      <c r="J1377">
        <f>[1]资金台帐!J1377&amp;""</f>
      </c>
      <c r="N1377">
        <f>[1]资金台帐!N1377</f>
      </c>
      <c r="O1377">
        <f>[1]资金台帐!O1377&amp;""</f>
      </c>
      <c r="P1377">
        <f>[1]资金台帐!P1377&amp;""</f>
      </c>
      <c r="Q1377">
        <f>[1]资金台帐!Q1377&amp;""</f>
      </c>
      <c r="T1377">
        <f>[1]资金台帐!T1377&amp;""</f>
      </c>
      <c r="U1377">
        <f>[1]资金台帐!U1377&amp;""</f>
      </c>
      <c r="W1377">
        <f>[1]资金台帐!W1377&amp;""</f>
      </c>
      <c r="X1377">
        <f>[1]资金台帐!X1377&amp;""</f>
      </c>
      <c r="AB1377">
        <f>[1]资金台帐!AB1377</f>
        <v>0</v>
      </c>
      <c r="AC1377">
        <f>[1]资金台帐!AC1377</f>
        <v>0</v>
      </c>
      <c r="AD1377">
        <f>[1]资金台帐!AD1377</f>
        <v>0</v>
      </c>
      <c r="AJ1377">
        <f>[1]资金台帐!AJ1377</f>
        <v>0</v>
      </c>
      <c r="AK1377">
        <f>[1]资金台帐!AK1377</f>
        <v>0</v>
      </c>
      <c r="BA1377" s="22">
        <f t="shared" si="0"/>
      </c>
    </row>
    <row r="1378">
      <c r="B1378">
        <f>[1]资金台帐!B1378&amp;""</f>
      </c>
      <c r="H1378">
        <f>[1]资金台帐!H1378&amp;""</f>
      </c>
      <c r="J1378">
        <f>[1]资金台帐!J1378&amp;""</f>
      </c>
      <c r="N1378">
        <f>[1]资金台帐!N1378</f>
      </c>
      <c r="O1378">
        <f>[1]资金台帐!O1378&amp;""</f>
      </c>
      <c r="P1378">
        <f>[1]资金台帐!P1378&amp;""</f>
      </c>
      <c r="Q1378">
        <f>[1]资金台帐!Q1378&amp;""</f>
      </c>
      <c r="T1378">
        <f>[1]资金台帐!T1378&amp;""</f>
      </c>
      <c r="U1378">
        <f>[1]资金台帐!U1378&amp;""</f>
      </c>
      <c r="W1378">
        <f>[1]资金台帐!W1378&amp;""</f>
      </c>
      <c r="X1378">
        <f>[1]资金台帐!X1378&amp;""</f>
      </c>
      <c r="AB1378">
        <f>[1]资金台帐!AB1378</f>
        <v>0</v>
      </c>
      <c r="AC1378">
        <f>[1]资金台帐!AC1378</f>
        <v>0</v>
      </c>
      <c r="AD1378">
        <f>[1]资金台帐!AD1378</f>
        <v>0</v>
      </c>
      <c r="AJ1378">
        <f>[1]资金台帐!AJ1378</f>
        <v>0</v>
      </c>
      <c r="AK1378">
        <f>[1]资金台帐!AK1378</f>
        <v>0</v>
      </c>
      <c r="BA1378" s="22">
        <f t="shared" si="0"/>
      </c>
    </row>
    <row r="1379">
      <c r="B1379">
        <f>[1]资金台帐!B1379&amp;""</f>
      </c>
      <c r="H1379">
        <f>[1]资金台帐!H1379&amp;""</f>
      </c>
      <c r="J1379">
        <f>[1]资金台帐!J1379&amp;""</f>
      </c>
      <c r="N1379">
        <f>[1]资金台帐!N1379</f>
      </c>
      <c r="O1379">
        <f>[1]资金台帐!O1379&amp;""</f>
      </c>
      <c r="P1379">
        <f>[1]资金台帐!P1379&amp;""</f>
      </c>
      <c r="Q1379">
        <f>[1]资金台帐!Q1379&amp;""</f>
      </c>
      <c r="T1379">
        <f>[1]资金台帐!T1379&amp;""</f>
      </c>
      <c r="U1379">
        <f>[1]资金台帐!U1379&amp;""</f>
      </c>
      <c r="W1379">
        <f>[1]资金台帐!W1379&amp;""</f>
      </c>
      <c r="X1379">
        <f>[1]资金台帐!X1379&amp;""</f>
      </c>
      <c r="AB1379">
        <f>[1]资金台帐!AB1379</f>
        <v>0</v>
      </c>
      <c r="AC1379">
        <f>[1]资金台帐!AC1379</f>
        <v>0</v>
      </c>
      <c r="AD1379">
        <f>[1]资金台帐!AD1379</f>
        <v>0</v>
      </c>
      <c r="AJ1379">
        <f>[1]资金台帐!AJ1379</f>
        <v>0</v>
      </c>
      <c r="AK1379">
        <f>[1]资金台帐!AK1379</f>
        <v>0</v>
      </c>
      <c r="BA1379" s="22">
        <f t="shared" si="0"/>
      </c>
    </row>
    <row r="1380">
      <c r="B1380">
        <f>[1]资金台帐!B1380&amp;""</f>
      </c>
      <c r="H1380">
        <f>[1]资金台帐!H1380&amp;""</f>
      </c>
      <c r="J1380">
        <f>[1]资金台帐!J1380&amp;""</f>
      </c>
      <c r="N1380">
        <f>[1]资金台帐!N1380</f>
      </c>
      <c r="O1380">
        <f>[1]资金台帐!O1380&amp;""</f>
      </c>
      <c r="P1380">
        <f>[1]资金台帐!P1380&amp;""</f>
      </c>
      <c r="Q1380">
        <f>[1]资金台帐!Q1380&amp;""</f>
      </c>
      <c r="T1380">
        <f>[1]资金台帐!T1380&amp;""</f>
      </c>
      <c r="U1380">
        <f>[1]资金台帐!U1380&amp;""</f>
      </c>
      <c r="W1380">
        <f>[1]资金台帐!W1380&amp;""</f>
      </c>
      <c r="X1380">
        <f>[1]资金台帐!X1380&amp;""</f>
      </c>
      <c r="AB1380">
        <f>[1]资金台帐!AB1380</f>
        <v>0</v>
      </c>
      <c r="AC1380">
        <f>[1]资金台帐!AC1380</f>
        <v>0</v>
      </c>
      <c r="AD1380">
        <f>[1]资金台帐!AD1380</f>
        <v>0</v>
      </c>
      <c r="AJ1380">
        <f>[1]资金台帐!AJ1380</f>
        <v>0</v>
      </c>
      <c r="AK1380">
        <f>[1]资金台帐!AK1380</f>
        <v>0</v>
      </c>
      <c r="BA1380" s="22">
        <f t="shared" si="0"/>
      </c>
    </row>
    <row r="1381">
      <c r="B1381">
        <f>[1]资金台帐!B1381&amp;""</f>
      </c>
      <c r="H1381">
        <f>[1]资金台帐!H1381&amp;""</f>
      </c>
      <c r="J1381">
        <f>[1]资金台帐!J1381&amp;""</f>
      </c>
      <c r="N1381">
        <f>[1]资金台帐!N1381</f>
      </c>
      <c r="O1381">
        <f>[1]资金台帐!O1381&amp;""</f>
      </c>
      <c r="P1381">
        <f>[1]资金台帐!P1381&amp;""</f>
      </c>
      <c r="Q1381">
        <f>[1]资金台帐!Q1381&amp;""</f>
      </c>
      <c r="T1381">
        <f>[1]资金台帐!T1381&amp;""</f>
      </c>
      <c r="U1381">
        <f>[1]资金台帐!U1381&amp;""</f>
      </c>
      <c r="W1381">
        <f>[1]资金台帐!W1381&amp;""</f>
      </c>
      <c r="X1381">
        <f>[1]资金台帐!X1381&amp;""</f>
      </c>
      <c r="AB1381">
        <f>[1]资金台帐!AB1381</f>
        <v>0</v>
      </c>
      <c r="AC1381">
        <f>[1]资金台帐!AC1381</f>
        <v>0</v>
      </c>
      <c r="AD1381">
        <f>[1]资金台帐!AD1381</f>
        <v>0</v>
      </c>
      <c r="AJ1381">
        <f>[1]资金台帐!AJ1381</f>
        <v>0</v>
      </c>
      <c r="AK1381">
        <f>[1]资金台帐!AK1381</f>
        <v>0</v>
      </c>
      <c r="BA1381" s="22">
        <f t="shared" si="0"/>
      </c>
    </row>
    <row r="1382">
      <c r="B1382">
        <f>[1]资金台帐!B1382&amp;""</f>
      </c>
      <c r="H1382">
        <f>[1]资金台帐!H1382&amp;""</f>
      </c>
      <c r="J1382">
        <f>[1]资金台帐!J1382&amp;""</f>
      </c>
      <c r="N1382">
        <f>[1]资金台帐!N1382</f>
      </c>
      <c r="O1382">
        <f>[1]资金台帐!O1382&amp;""</f>
      </c>
      <c r="P1382">
        <f>[1]资金台帐!P1382&amp;""</f>
      </c>
      <c r="Q1382">
        <f>[1]资金台帐!Q1382&amp;""</f>
      </c>
      <c r="T1382">
        <f>[1]资金台帐!T1382&amp;""</f>
      </c>
      <c r="U1382">
        <f>[1]资金台帐!U1382&amp;""</f>
      </c>
      <c r="W1382">
        <f>[1]资金台帐!W1382&amp;""</f>
      </c>
      <c r="X1382">
        <f>[1]资金台帐!X1382&amp;""</f>
      </c>
      <c r="AB1382">
        <f>[1]资金台帐!AB1382</f>
        <v>0</v>
      </c>
      <c r="AC1382">
        <f>[1]资金台帐!AC1382</f>
        <v>0</v>
      </c>
      <c r="AD1382">
        <f>[1]资金台帐!AD1382</f>
        <v>0</v>
      </c>
      <c r="AJ1382">
        <f>[1]资金台帐!AJ1382</f>
        <v>0</v>
      </c>
      <c r="AK1382">
        <f>[1]资金台帐!AK1382</f>
        <v>0</v>
      </c>
      <c r="BA1382" s="22">
        <f t="shared" si="0"/>
      </c>
    </row>
    <row r="1383">
      <c r="B1383">
        <f>[1]资金台帐!B1383&amp;""</f>
      </c>
      <c r="H1383">
        <f>[1]资金台帐!H1383&amp;""</f>
      </c>
      <c r="J1383">
        <f>[1]资金台帐!J1383&amp;""</f>
      </c>
      <c r="N1383">
        <f>[1]资金台帐!N1383</f>
      </c>
      <c r="O1383">
        <f>[1]资金台帐!O1383&amp;""</f>
      </c>
      <c r="P1383">
        <f>[1]资金台帐!P1383&amp;""</f>
      </c>
      <c r="Q1383">
        <f>[1]资金台帐!Q1383&amp;""</f>
      </c>
      <c r="T1383">
        <f>[1]资金台帐!T1383&amp;""</f>
      </c>
      <c r="U1383">
        <f>[1]资金台帐!U1383&amp;""</f>
      </c>
      <c r="W1383">
        <f>[1]资金台帐!W1383&amp;""</f>
      </c>
      <c r="X1383">
        <f>[1]资金台帐!X1383&amp;""</f>
      </c>
      <c r="AB1383">
        <f>[1]资金台帐!AB1383</f>
        <v>0</v>
      </c>
      <c r="AC1383">
        <f>[1]资金台帐!AC1383</f>
        <v>0</v>
      </c>
      <c r="AD1383">
        <f>[1]资金台帐!AD1383</f>
        <v>0</v>
      </c>
      <c r="AJ1383">
        <f>[1]资金台帐!AJ1383</f>
        <v>0</v>
      </c>
      <c r="AK1383">
        <f>[1]资金台帐!AK1383</f>
        <v>0</v>
      </c>
      <c r="BA1383" s="22">
        <f t="shared" si="0"/>
      </c>
    </row>
    <row r="1384">
      <c r="B1384">
        <f>[1]资金台帐!B1384&amp;""</f>
      </c>
      <c r="H1384">
        <f>[1]资金台帐!H1384&amp;""</f>
      </c>
      <c r="J1384">
        <f>[1]资金台帐!J1384&amp;""</f>
      </c>
      <c r="N1384">
        <f>[1]资金台帐!N1384</f>
      </c>
      <c r="O1384">
        <f>[1]资金台帐!O1384&amp;""</f>
      </c>
      <c r="P1384">
        <f>[1]资金台帐!P1384&amp;""</f>
      </c>
      <c r="Q1384">
        <f>[1]资金台帐!Q1384&amp;""</f>
      </c>
      <c r="T1384">
        <f>[1]资金台帐!T1384&amp;""</f>
      </c>
      <c r="U1384">
        <f>[1]资金台帐!U1384&amp;""</f>
      </c>
      <c r="W1384">
        <f>[1]资金台帐!W1384&amp;""</f>
      </c>
      <c r="X1384">
        <f>[1]资金台帐!X1384&amp;""</f>
      </c>
      <c r="AB1384">
        <f>[1]资金台帐!AB1384</f>
        <v>0</v>
      </c>
      <c r="AC1384">
        <f>[1]资金台帐!AC1384</f>
        <v>0</v>
      </c>
      <c r="AD1384">
        <f>[1]资金台帐!AD1384</f>
        <v>0</v>
      </c>
      <c r="AJ1384">
        <f>[1]资金台帐!AJ1384</f>
        <v>0</v>
      </c>
      <c r="AK1384">
        <f>[1]资金台帐!AK1384</f>
        <v>0</v>
      </c>
      <c r="BA1384" s="22">
        <f t="shared" si="0"/>
      </c>
    </row>
    <row r="1385">
      <c r="B1385">
        <f>[1]资金台帐!B1385&amp;""</f>
      </c>
      <c r="H1385">
        <f>[1]资金台帐!H1385&amp;""</f>
      </c>
      <c r="J1385">
        <f>[1]资金台帐!J1385&amp;""</f>
      </c>
      <c r="N1385">
        <f>[1]资金台帐!N1385</f>
      </c>
      <c r="O1385">
        <f>[1]资金台帐!O1385&amp;""</f>
      </c>
      <c r="P1385">
        <f>[1]资金台帐!P1385&amp;""</f>
      </c>
      <c r="Q1385">
        <f>[1]资金台帐!Q1385&amp;""</f>
      </c>
      <c r="T1385">
        <f>[1]资金台帐!T1385&amp;""</f>
      </c>
      <c r="U1385">
        <f>[1]资金台帐!U1385&amp;""</f>
      </c>
      <c r="W1385">
        <f>[1]资金台帐!W1385&amp;""</f>
      </c>
      <c r="X1385">
        <f>[1]资金台帐!X1385&amp;""</f>
      </c>
      <c r="AB1385">
        <f>[1]资金台帐!AB1385</f>
        <v>0</v>
      </c>
      <c r="AC1385">
        <f>[1]资金台帐!AC1385</f>
        <v>0</v>
      </c>
      <c r="AD1385">
        <f>[1]资金台帐!AD1385</f>
        <v>0</v>
      </c>
      <c r="AJ1385">
        <f>[1]资金台帐!AJ1385</f>
        <v>0</v>
      </c>
      <c r="AK1385">
        <f>[1]资金台帐!AK1385</f>
        <v>0</v>
      </c>
      <c r="BA1385" s="22">
        <f t="shared" si="0"/>
      </c>
    </row>
    <row r="1386">
      <c r="B1386">
        <f>[1]资金台帐!B1386&amp;""</f>
      </c>
      <c r="H1386">
        <f>[1]资金台帐!H1386&amp;""</f>
      </c>
      <c r="J1386">
        <f>[1]资金台帐!J1386&amp;""</f>
      </c>
      <c r="N1386">
        <f>[1]资金台帐!N1386</f>
      </c>
      <c r="O1386">
        <f>[1]资金台帐!O1386&amp;""</f>
      </c>
      <c r="P1386">
        <f>[1]资金台帐!P1386&amp;""</f>
      </c>
      <c r="Q1386">
        <f>[1]资金台帐!Q1386&amp;""</f>
      </c>
      <c r="T1386">
        <f>[1]资金台帐!T1386&amp;""</f>
      </c>
      <c r="U1386">
        <f>[1]资金台帐!U1386&amp;""</f>
      </c>
      <c r="W1386">
        <f>[1]资金台帐!W1386&amp;""</f>
      </c>
      <c r="X1386">
        <f>[1]资金台帐!X1386&amp;""</f>
      </c>
      <c r="AB1386">
        <f>[1]资金台帐!AB1386</f>
        <v>0</v>
      </c>
      <c r="AC1386">
        <f>[1]资金台帐!AC1386</f>
        <v>0</v>
      </c>
      <c r="AD1386">
        <f>[1]资金台帐!AD1386</f>
        <v>0</v>
      </c>
      <c r="AJ1386">
        <f>[1]资金台帐!AJ1386</f>
        <v>0</v>
      </c>
      <c r="AK1386">
        <f>[1]资金台帐!AK1386</f>
        <v>0</v>
      </c>
      <c r="BA1386" s="22">
        <f t="shared" si="0"/>
      </c>
    </row>
    <row r="1387">
      <c r="B1387">
        <f>[1]资金台帐!B1387&amp;""</f>
      </c>
      <c r="H1387">
        <f>[1]资金台帐!H1387&amp;""</f>
      </c>
      <c r="J1387">
        <f>[1]资金台帐!J1387&amp;""</f>
      </c>
      <c r="N1387">
        <f>[1]资金台帐!N1387</f>
      </c>
      <c r="O1387">
        <f>[1]资金台帐!O1387&amp;""</f>
      </c>
      <c r="P1387">
        <f>[1]资金台帐!P1387&amp;""</f>
      </c>
      <c r="Q1387">
        <f>[1]资金台帐!Q1387&amp;""</f>
      </c>
      <c r="T1387">
        <f>[1]资金台帐!T1387&amp;""</f>
      </c>
      <c r="U1387">
        <f>[1]资金台帐!U1387&amp;""</f>
      </c>
      <c r="W1387">
        <f>[1]资金台帐!W1387&amp;""</f>
      </c>
      <c r="X1387">
        <f>[1]资金台帐!X1387&amp;""</f>
      </c>
      <c r="AB1387">
        <f>[1]资金台帐!AB1387</f>
        <v>0</v>
      </c>
      <c r="AC1387">
        <f>[1]资金台帐!AC1387</f>
        <v>0</v>
      </c>
      <c r="AD1387">
        <f>[1]资金台帐!AD1387</f>
        <v>0</v>
      </c>
      <c r="AJ1387">
        <f>[1]资金台帐!AJ1387</f>
        <v>0</v>
      </c>
      <c r="AK1387">
        <f>[1]资金台帐!AK1387</f>
        <v>0</v>
      </c>
      <c r="BA1387" s="22">
        <f t="shared" si="0"/>
      </c>
    </row>
    <row r="1388">
      <c r="B1388">
        <f>[1]资金台帐!B1388&amp;""</f>
      </c>
      <c r="H1388">
        <f>[1]资金台帐!H1388&amp;""</f>
      </c>
      <c r="J1388">
        <f>[1]资金台帐!J1388&amp;""</f>
      </c>
      <c r="N1388">
        <f>[1]资金台帐!N1388</f>
      </c>
      <c r="O1388">
        <f>[1]资金台帐!O1388&amp;""</f>
      </c>
      <c r="P1388">
        <f>[1]资金台帐!P1388&amp;""</f>
      </c>
      <c r="Q1388">
        <f>[1]资金台帐!Q1388&amp;""</f>
      </c>
      <c r="T1388">
        <f>[1]资金台帐!T1388&amp;""</f>
      </c>
      <c r="U1388">
        <f>[1]资金台帐!U1388&amp;""</f>
      </c>
      <c r="W1388">
        <f>[1]资金台帐!W1388&amp;""</f>
      </c>
      <c r="X1388">
        <f>[1]资金台帐!X1388&amp;""</f>
      </c>
      <c r="AB1388">
        <f>[1]资金台帐!AB1388</f>
        <v>0</v>
      </c>
      <c r="AC1388">
        <f>[1]资金台帐!AC1388</f>
        <v>0</v>
      </c>
      <c r="AD1388">
        <f>[1]资金台帐!AD1388</f>
        <v>0</v>
      </c>
      <c r="AJ1388">
        <f>[1]资金台帐!AJ1388</f>
        <v>0</v>
      </c>
      <c r="AK1388">
        <f>[1]资金台帐!AK1388</f>
        <v>0</v>
      </c>
      <c r="BA1388" s="22">
        <f t="shared" si="0"/>
      </c>
    </row>
    <row r="1389">
      <c r="B1389">
        <f>[1]资金台帐!B1389&amp;""</f>
      </c>
      <c r="H1389">
        <f>[1]资金台帐!H1389&amp;""</f>
      </c>
      <c r="J1389">
        <f>[1]资金台帐!J1389&amp;""</f>
      </c>
      <c r="N1389">
        <f>[1]资金台帐!N1389</f>
      </c>
      <c r="O1389">
        <f>[1]资金台帐!O1389&amp;""</f>
      </c>
      <c r="P1389">
        <f>[1]资金台帐!P1389&amp;""</f>
      </c>
      <c r="Q1389">
        <f>[1]资金台帐!Q1389&amp;""</f>
      </c>
      <c r="T1389">
        <f>[1]资金台帐!T1389&amp;""</f>
      </c>
      <c r="U1389">
        <f>[1]资金台帐!U1389&amp;""</f>
      </c>
      <c r="W1389">
        <f>[1]资金台帐!W1389&amp;""</f>
      </c>
      <c r="X1389">
        <f>[1]资金台帐!X1389&amp;""</f>
      </c>
      <c r="AB1389">
        <f>[1]资金台帐!AB1389</f>
        <v>0</v>
      </c>
      <c r="AC1389">
        <f>[1]资金台帐!AC1389</f>
        <v>0</v>
      </c>
      <c r="AD1389">
        <f>[1]资金台帐!AD1389</f>
        <v>0</v>
      </c>
      <c r="AJ1389">
        <f>[1]资金台帐!AJ1389</f>
        <v>0</v>
      </c>
      <c r="AK1389">
        <f>[1]资金台帐!AK1389</f>
        <v>0</v>
      </c>
      <c r="BA1389" s="22">
        <f t="shared" si="0"/>
      </c>
    </row>
    <row r="1390">
      <c r="B1390">
        <f>[1]资金台帐!B1390&amp;""</f>
      </c>
      <c r="H1390">
        <f>[1]资金台帐!H1390&amp;""</f>
      </c>
      <c r="J1390">
        <f>[1]资金台帐!J1390&amp;""</f>
      </c>
      <c r="N1390">
        <f>[1]资金台帐!N1390</f>
      </c>
      <c r="O1390">
        <f>[1]资金台帐!O1390&amp;""</f>
      </c>
      <c r="P1390">
        <f>[1]资金台帐!P1390&amp;""</f>
      </c>
      <c r="Q1390">
        <f>[1]资金台帐!Q1390&amp;""</f>
      </c>
      <c r="T1390">
        <f>[1]资金台帐!T1390&amp;""</f>
      </c>
      <c r="U1390">
        <f>[1]资金台帐!U1390&amp;""</f>
      </c>
      <c r="W1390">
        <f>[1]资金台帐!W1390&amp;""</f>
      </c>
      <c r="X1390">
        <f>[1]资金台帐!X1390&amp;""</f>
      </c>
      <c r="AB1390">
        <f>[1]资金台帐!AB1390</f>
        <v>0</v>
      </c>
      <c r="AC1390">
        <f>[1]资金台帐!AC1390</f>
        <v>0</v>
      </c>
      <c r="AD1390">
        <f>[1]资金台帐!AD1390</f>
        <v>0</v>
      </c>
      <c r="AJ1390">
        <f>[1]资金台帐!AJ1390</f>
        <v>0</v>
      </c>
      <c r="AK1390">
        <f>[1]资金台帐!AK1390</f>
        <v>0</v>
      </c>
      <c r="BA1390" s="22">
        <f t="shared" si="0"/>
      </c>
    </row>
    <row r="1391">
      <c r="B1391">
        <f>[1]资金台帐!B1391&amp;""</f>
      </c>
      <c r="H1391">
        <f>[1]资金台帐!H1391&amp;""</f>
      </c>
      <c r="J1391">
        <f>[1]资金台帐!J1391&amp;""</f>
      </c>
      <c r="N1391">
        <f>[1]资金台帐!N1391</f>
      </c>
      <c r="O1391">
        <f>[1]资金台帐!O1391&amp;""</f>
      </c>
      <c r="P1391">
        <f>[1]资金台帐!P1391&amp;""</f>
      </c>
      <c r="Q1391">
        <f>[1]资金台帐!Q1391&amp;""</f>
      </c>
      <c r="T1391">
        <f>[1]资金台帐!T1391&amp;""</f>
      </c>
      <c r="U1391">
        <f>[1]资金台帐!U1391&amp;""</f>
      </c>
      <c r="W1391">
        <f>[1]资金台帐!W1391&amp;""</f>
      </c>
      <c r="X1391">
        <f>[1]资金台帐!X1391&amp;""</f>
      </c>
      <c r="AB1391">
        <f>[1]资金台帐!AB1391</f>
        <v>0</v>
      </c>
      <c r="AC1391">
        <f>[1]资金台帐!AC1391</f>
        <v>0</v>
      </c>
      <c r="AD1391">
        <f>[1]资金台帐!AD1391</f>
        <v>0</v>
      </c>
      <c r="AJ1391">
        <f>[1]资金台帐!AJ1391</f>
        <v>0</v>
      </c>
      <c r="AK1391">
        <f>[1]资金台帐!AK1391</f>
        <v>0</v>
      </c>
      <c r="BA1391" s="22">
        <f t="shared" si="0"/>
      </c>
    </row>
    <row r="1392">
      <c r="B1392">
        <f>[1]资金台帐!B1392&amp;""</f>
      </c>
      <c r="H1392">
        <f>[1]资金台帐!H1392&amp;""</f>
      </c>
      <c r="J1392">
        <f>[1]资金台帐!J1392&amp;""</f>
      </c>
      <c r="N1392">
        <f>[1]资金台帐!N1392</f>
      </c>
      <c r="O1392">
        <f>[1]资金台帐!O1392&amp;""</f>
      </c>
      <c r="P1392">
        <f>[1]资金台帐!P1392&amp;""</f>
      </c>
      <c r="Q1392">
        <f>[1]资金台帐!Q1392&amp;""</f>
      </c>
      <c r="T1392">
        <f>[1]资金台帐!T1392&amp;""</f>
      </c>
      <c r="U1392">
        <f>[1]资金台帐!U1392&amp;""</f>
      </c>
      <c r="W1392">
        <f>[1]资金台帐!W1392&amp;""</f>
      </c>
      <c r="X1392">
        <f>[1]资金台帐!X1392&amp;""</f>
      </c>
      <c r="AB1392">
        <f>[1]资金台帐!AB1392</f>
        <v>0</v>
      </c>
      <c r="AC1392">
        <f>[1]资金台帐!AC1392</f>
        <v>0</v>
      </c>
      <c r="AD1392">
        <f>[1]资金台帐!AD1392</f>
        <v>0</v>
      </c>
      <c r="AJ1392">
        <f>[1]资金台帐!AJ1392</f>
        <v>0</v>
      </c>
      <c r="AK1392">
        <f>[1]资金台帐!AK1392</f>
        <v>0</v>
      </c>
      <c r="BA1392" s="22">
        <f t="shared" si="0"/>
      </c>
    </row>
    <row r="1393">
      <c r="B1393">
        <f>[1]资金台帐!B1393&amp;""</f>
      </c>
      <c r="H1393">
        <f>[1]资金台帐!H1393&amp;""</f>
      </c>
      <c r="J1393">
        <f>[1]资金台帐!J1393&amp;""</f>
      </c>
      <c r="N1393">
        <f>[1]资金台帐!N1393</f>
      </c>
      <c r="O1393">
        <f>[1]资金台帐!O1393&amp;""</f>
      </c>
      <c r="P1393">
        <f>[1]资金台帐!P1393&amp;""</f>
      </c>
      <c r="Q1393">
        <f>[1]资金台帐!Q1393&amp;""</f>
      </c>
      <c r="T1393">
        <f>[1]资金台帐!T1393&amp;""</f>
      </c>
      <c r="U1393">
        <f>[1]资金台帐!U1393&amp;""</f>
      </c>
      <c r="W1393">
        <f>[1]资金台帐!W1393&amp;""</f>
      </c>
      <c r="X1393">
        <f>[1]资金台帐!X1393&amp;""</f>
      </c>
      <c r="AB1393">
        <f>[1]资金台帐!AB1393</f>
        <v>0</v>
      </c>
      <c r="AC1393">
        <f>[1]资金台帐!AC1393</f>
        <v>0</v>
      </c>
      <c r="AD1393">
        <f>[1]资金台帐!AD1393</f>
        <v>0</v>
      </c>
      <c r="AJ1393">
        <f>[1]资金台帐!AJ1393</f>
        <v>0</v>
      </c>
      <c r="AK1393">
        <f>[1]资金台帐!AK1393</f>
        <v>0</v>
      </c>
      <c r="BA1393" s="22">
        <f t="shared" si="0"/>
      </c>
    </row>
    <row r="1394">
      <c r="B1394">
        <f>[1]资金台帐!B1394&amp;""</f>
      </c>
      <c r="H1394">
        <f>[1]资金台帐!H1394&amp;""</f>
      </c>
      <c r="J1394">
        <f>[1]资金台帐!J1394&amp;""</f>
      </c>
      <c r="N1394">
        <f>[1]资金台帐!N1394</f>
      </c>
      <c r="O1394">
        <f>[1]资金台帐!O1394&amp;""</f>
      </c>
      <c r="P1394">
        <f>[1]资金台帐!P1394&amp;""</f>
      </c>
      <c r="Q1394">
        <f>[1]资金台帐!Q1394&amp;""</f>
      </c>
      <c r="T1394">
        <f>[1]资金台帐!T1394&amp;""</f>
      </c>
      <c r="U1394">
        <f>[1]资金台帐!U1394&amp;""</f>
      </c>
      <c r="W1394">
        <f>[1]资金台帐!W1394&amp;""</f>
      </c>
      <c r="X1394">
        <f>[1]资金台帐!X1394&amp;""</f>
      </c>
      <c r="AB1394">
        <f>[1]资金台帐!AB1394</f>
        <v>0</v>
      </c>
      <c r="AC1394">
        <f>[1]资金台帐!AC1394</f>
        <v>0</v>
      </c>
      <c r="AD1394">
        <f>[1]资金台帐!AD1394</f>
        <v>0</v>
      </c>
      <c r="AJ1394">
        <f>[1]资金台帐!AJ1394</f>
        <v>0</v>
      </c>
      <c r="AK1394">
        <f>[1]资金台帐!AK1394</f>
        <v>0</v>
      </c>
      <c r="BA1394" s="22">
        <f t="shared" si="0"/>
      </c>
    </row>
    <row r="1395">
      <c r="B1395">
        <f>[1]资金台帐!B1395&amp;""</f>
      </c>
      <c r="H1395">
        <f>[1]资金台帐!H1395&amp;""</f>
      </c>
      <c r="J1395">
        <f>[1]资金台帐!J1395&amp;""</f>
      </c>
      <c r="N1395">
        <f>[1]资金台帐!N1395</f>
      </c>
      <c r="O1395">
        <f>[1]资金台帐!O1395&amp;""</f>
      </c>
      <c r="P1395">
        <f>[1]资金台帐!P1395&amp;""</f>
      </c>
      <c r="Q1395">
        <f>[1]资金台帐!Q1395&amp;""</f>
      </c>
      <c r="T1395">
        <f>[1]资金台帐!T1395&amp;""</f>
      </c>
      <c r="U1395">
        <f>[1]资金台帐!U1395&amp;""</f>
      </c>
      <c r="W1395">
        <f>[1]资金台帐!W1395&amp;""</f>
      </c>
      <c r="X1395">
        <f>[1]资金台帐!X1395&amp;""</f>
      </c>
      <c r="AB1395">
        <f>[1]资金台帐!AB1395</f>
        <v>0</v>
      </c>
      <c r="AC1395">
        <f>[1]资金台帐!AC1395</f>
        <v>0</v>
      </c>
      <c r="AD1395">
        <f>[1]资金台帐!AD1395</f>
        <v>0</v>
      </c>
      <c r="AJ1395">
        <f>[1]资金台帐!AJ1395</f>
        <v>0</v>
      </c>
      <c r="AK1395">
        <f>[1]资金台帐!AK1395</f>
        <v>0</v>
      </c>
      <c r="BA1395" s="22">
        <f t="shared" si="0"/>
      </c>
    </row>
    <row r="1396">
      <c r="B1396">
        <f>[1]资金台帐!B1396&amp;""</f>
      </c>
      <c r="H1396">
        <f>[1]资金台帐!H1396&amp;""</f>
      </c>
      <c r="J1396">
        <f>[1]资金台帐!J1396&amp;""</f>
      </c>
      <c r="N1396">
        <f>[1]资金台帐!N1396</f>
      </c>
      <c r="O1396">
        <f>[1]资金台帐!O1396&amp;""</f>
      </c>
      <c r="P1396">
        <f>[1]资金台帐!P1396&amp;""</f>
      </c>
      <c r="Q1396">
        <f>[1]资金台帐!Q1396&amp;""</f>
      </c>
      <c r="T1396">
        <f>[1]资金台帐!T1396&amp;""</f>
      </c>
      <c r="U1396">
        <f>[1]资金台帐!U1396&amp;""</f>
      </c>
      <c r="W1396">
        <f>[1]资金台帐!W1396&amp;""</f>
      </c>
      <c r="X1396">
        <f>[1]资金台帐!X1396&amp;""</f>
      </c>
      <c r="AB1396">
        <f>[1]资金台帐!AB1396</f>
        <v>0</v>
      </c>
      <c r="AC1396">
        <f>[1]资金台帐!AC1396</f>
        <v>0</v>
      </c>
      <c r="AD1396">
        <f>[1]资金台帐!AD1396</f>
        <v>0</v>
      </c>
      <c r="AJ1396">
        <f>[1]资金台帐!AJ1396</f>
        <v>0</v>
      </c>
      <c r="AK1396">
        <f>[1]资金台帐!AK1396</f>
        <v>0</v>
      </c>
      <c r="BA1396" s="22">
        <f t="shared" si="0"/>
      </c>
    </row>
    <row r="1397">
      <c r="B1397">
        <f>[1]资金台帐!B1397&amp;""</f>
      </c>
      <c r="H1397">
        <f>[1]资金台帐!H1397&amp;""</f>
      </c>
      <c r="J1397">
        <f>[1]资金台帐!J1397&amp;""</f>
      </c>
      <c r="N1397">
        <f>[1]资金台帐!N1397</f>
      </c>
      <c r="O1397">
        <f>[1]资金台帐!O1397&amp;""</f>
      </c>
      <c r="P1397">
        <f>[1]资金台帐!P1397&amp;""</f>
      </c>
      <c r="Q1397">
        <f>[1]资金台帐!Q1397&amp;""</f>
      </c>
      <c r="T1397">
        <f>[1]资金台帐!T1397&amp;""</f>
      </c>
      <c r="U1397">
        <f>[1]资金台帐!U1397&amp;""</f>
      </c>
      <c r="W1397">
        <f>[1]资金台帐!W1397&amp;""</f>
      </c>
      <c r="X1397">
        <f>[1]资金台帐!X1397&amp;""</f>
      </c>
      <c r="AB1397">
        <f>[1]资金台帐!AB1397</f>
        <v>0</v>
      </c>
      <c r="AC1397">
        <f>[1]资金台帐!AC1397</f>
        <v>0</v>
      </c>
      <c r="AD1397">
        <f>[1]资金台帐!AD1397</f>
        <v>0</v>
      </c>
      <c r="AJ1397">
        <f>[1]资金台帐!AJ1397</f>
        <v>0</v>
      </c>
      <c r="AK1397">
        <f>[1]资金台帐!AK1397</f>
        <v>0</v>
      </c>
      <c r="BA1397" s="22">
        <f t="shared" si="0"/>
      </c>
    </row>
    <row r="1398">
      <c r="B1398">
        <f>[1]资金台帐!B1398&amp;""</f>
      </c>
      <c r="H1398">
        <f>[1]资金台帐!H1398&amp;""</f>
      </c>
      <c r="J1398">
        <f>[1]资金台帐!J1398&amp;""</f>
      </c>
      <c r="N1398">
        <f>[1]资金台帐!N1398</f>
      </c>
      <c r="O1398">
        <f>[1]资金台帐!O1398&amp;""</f>
      </c>
      <c r="P1398">
        <f>[1]资金台帐!P1398&amp;""</f>
      </c>
      <c r="Q1398">
        <f>[1]资金台帐!Q1398&amp;""</f>
      </c>
      <c r="T1398">
        <f>[1]资金台帐!T1398&amp;""</f>
      </c>
      <c r="U1398">
        <f>[1]资金台帐!U1398&amp;""</f>
      </c>
      <c r="W1398">
        <f>[1]资金台帐!W1398&amp;""</f>
      </c>
      <c r="X1398">
        <f>[1]资金台帐!X1398&amp;""</f>
      </c>
      <c r="AB1398">
        <f>[1]资金台帐!AB1398</f>
        <v>0</v>
      </c>
      <c r="AC1398">
        <f>[1]资金台帐!AC1398</f>
        <v>0</v>
      </c>
      <c r="AD1398">
        <f>[1]资金台帐!AD1398</f>
        <v>0</v>
      </c>
      <c r="AJ1398">
        <f>[1]资金台帐!AJ1398</f>
        <v>0</v>
      </c>
      <c r="AK1398">
        <f>[1]资金台帐!AK1398</f>
        <v>0</v>
      </c>
      <c r="BA1398" s="22">
        <f t="shared" si="0"/>
      </c>
    </row>
    <row r="1399">
      <c r="B1399">
        <f>[1]资金台帐!B1399&amp;""</f>
      </c>
      <c r="H1399">
        <f>[1]资金台帐!H1399&amp;""</f>
      </c>
      <c r="J1399">
        <f>[1]资金台帐!J1399&amp;""</f>
      </c>
      <c r="N1399">
        <f>[1]资金台帐!N1399</f>
      </c>
      <c r="O1399">
        <f>[1]资金台帐!O1399&amp;""</f>
      </c>
      <c r="P1399">
        <f>[1]资金台帐!P1399&amp;""</f>
      </c>
      <c r="Q1399">
        <f>[1]资金台帐!Q1399&amp;""</f>
      </c>
      <c r="T1399">
        <f>[1]资金台帐!T1399&amp;""</f>
      </c>
      <c r="U1399">
        <f>[1]资金台帐!U1399&amp;""</f>
      </c>
      <c r="W1399">
        <f>[1]资金台帐!W1399&amp;""</f>
      </c>
      <c r="X1399">
        <f>[1]资金台帐!X1399&amp;""</f>
      </c>
      <c r="AB1399">
        <f>[1]资金台帐!AB1399</f>
        <v>0</v>
      </c>
      <c r="AC1399">
        <f>[1]资金台帐!AC1399</f>
        <v>0</v>
      </c>
      <c r="AD1399">
        <f>[1]资金台帐!AD1399</f>
        <v>0</v>
      </c>
      <c r="AJ1399">
        <f>[1]资金台帐!AJ1399</f>
        <v>0</v>
      </c>
      <c r="AK1399">
        <f>[1]资金台帐!AK1399</f>
        <v>0</v>
      </c>
      <c r="BA1399" s="22">
        <f t="shared" si="0"/>
      </c>
    </row>
    <row r="1400">
      <c r="B1400">
        <f>[1]资金台帐!B1400&amp;""</f>
      </c>
      <c r="H1400">
        <f>[1]资金台帐!H1400&amp;""</f>
      </c>
      <c r="J1400">
        <f>[1]资金台帐!J1400&amp;""</f>
      </c>
      <c r="N1400">
        <f>[1]资金台帐!N1400</f>
      </c>
      <c r="O1400">
        <f>[1]资金台帐!O1400&amp;""</f>
      </c>
      <c r="P1400">
        <f>[1]资金台帐!P1400&amp;""</f>
      </c>
      <c r="Q1400">
        <f>[1]资金台帐!Q1400&amp;""</f>
      </c>
      <c r="T1400">
        <f>[1]资金台帐!T1400&amp;""</f>
      </c>
      <c r="U1400">
        <f>[1]资金台帐!U1400&amp;""</f>
      </c>
      <c r="W1400">
        <f>[1]资金台帐!W1400&amp;""</f>
      </c>
      <c r="X1400">
        <f>[1]资金台帐!X1400&amp;""</f>
      </c>
      <c r="AB1400">
        <f>[1]资金台帐!AB1400</f>
        <v>0</v>
      </c>
      <c r="AC1400">
        <f>[1]资金台帐!AC1400</f>
        <v>0</v>
      </c>
      <c r="AD1400">
        <f>[1]资金台帐!AD1400</f>
        <v>0</v>
      </c>
      <c r="AJ1400">
        <f>[1]资金台帐!AJ1400</f>
        <v>0</v>
      </c>
      <c r="AK1400">
        <f>[1]资金台帐!AK1400</f>
        <v>0</v>
      </c>
      <c r="BA1400" s="22">
        <f t="shared" si="0"/>
      </c>
    </row>
    <row r="1401">
      <c r="B1401">
        <f>[1]资金台帐!B1401&amp;""</f>
      </c>
      <c r="H1401">
        <f>[1]资金台帐!H1401&amp;""</f>
      </c>
      <c r="J1401">
        <f>[1]资金台帐!J1401&amp;""</f>
      </c>
      <c r="N1401">
        <f>[1]资金台帐!N1401</f>
      </c>
      <c r="O1401">
        <f>[1]资金台帐!O1401&amp;""</f>
      </c>
      <c r="P1401">
        <f>[1]资金台帐!P1401&amp;""</f>
      </c>
      <c r="Q1401">
        <f>[1]资金台帐!Q1401&amp;""</f>
      </c>
      <c r="T1401">
        <f>[1]资金台帐!T1401&amp;""</f>
      </c>
      <c r="U1401">
        <f>[1]资金台帐!U1401&amp;""</f>
      </c>
      <c r="W1401">
        <f>[1]资金台帐!W1401&amp;""</f>
      </c>
      <c r="X1401">
        <f>[1]资金台帐!X1401&amp;""</f>
      </c>
      <c r="AB1401">
        <f>[1]资金台帐!AB1401</f>
        <v>0</v>
      </c>
      <c r="AC1401">
        <f>[1]资金台帐!AC1401</f>
        <v>0</v>
      </c>
      <c r="AD1401">
        <f>[1]资金台帐!AD1401</f>
        <v>0</v>
      </c>
      <c r="AJ1401">
        <f>[1]资金台帐!AJ1401</f>
        <v>0</v>
      </c>
      <c r="AK1401">
        <f>[1]资金台帐!AK1401</f>
        <v>0</v>
      </c>
      <c r="BA1401" s="22">
        <f t="shared" si="0"/>
      </c>
    </row>
    <row r="1402">
      <c r="B1402">
        <f>[1]资金台帐!B1402&amp;""</f>
      </c>
      <c r="H1402">
        <f>[1]资金台帐!H1402&amp;""</f>
      </c>
      <c r="J1402">
        <f>[1]资金台帐!J1402&amp;""</f>
      </c>
      <c r="N1402">
        <f>[1]资金台帐!N1402</f>
      </c>
      <c r="O1402">
        <f>[1]资金台帐!O1402&amp;""</f>
      </c>
      <c r="P1402">
        <f>[1]资金台帐!P1402&amp;""</f>
      </c>
      <c r="Q1402">
        <f>[1]资金台帐!Q1402&amp;""</f>
      </c>
      <c r="T1402">
        <f>[1]资金台帐!T1402&amp;""</f>
      </c>
      <c r="U1402">
        <f>[1]资金台帐!U1402&amp;""</f>
      </c>
      <c r="W1402">
        <f>[1]资金台帐!W1402&amp;""</f>
      </c>
      <c r="X1402">
        <f>[1]资金台帐!X1402&amp;""</f>
      </c>
      <c r="AB1402">
        <f>[1]资金台帐!AB1402</f>
        <v>0</v>
      </c>
      <c r="AC1402">
        <f>[1]资金台帐!AC1402</f>
        <v>0</v>
      </c>
      <c r="AD1402">
        <f>[1]资金台帐!AD1402</f>
        <v>0</v>
      </c>
      <c r="AJ1402">
        <f>[1]资金台帐!AJ1402</f>
        <v>0</v>
      </c>
      <c r="AK1402">
        <f>[1]资金台帐!AK1402</f>
        <v>0</v>
      </c>
      <c r="BA1402" s="22">
        <f t="shared" si="0"/>
      </c>
    </row>
    <row r="1403">
      <c r="B1403">
        <f>[1]资金台帐!B1403&amp;""</f>
      </c>
      <c r="H1403">
        <f>[1]资金台帐!H1403&amp;""</f>
      </c>
      <c r="J1403">
        <f>[1]资金台帐!J1403&amp;""</f>
      </c>
      <c r="N1403">
        <f>[1]资金台帐!N1403</f>
      </c>
      <c r="O1403">
        <f>[1]资金台帐!O1403&amp;""</f>
      </c>
      <c r="P1403">
        <f>[1]资金台帐!P1403&amp;""</f>
      </c>
      <c r="Q1403">
        <f>[1]资金台帐!Q1403&amp;""</f>
      </c>
      <c r="T1403">
        <f>[1]资金台帐!T1403&amp;""</f>
      </c>
      <c r="U1403">
        <f>[1]资金台帐!U1403&amp;""</f>
      </c>
      <c r="W1403">
        <f>[1]资金台帐!W1403&amp;""</f>
      </c>
      <c r="X1403">
        <f>[1]资金台帐!X1403&amp;""</f>
      </c>
      <c r="AB1403">
        <f>[1]资金台帐!AB1403</f>
        <v>0</v>
      </c>
      <c r="AC1403">
        <f>[1]资金台帐!AC1403</f>
        <v>0</v>
      </c>
      <c r="AD1403">
        <f>[1]资金台帐!AD1403</f>
        <v>0</v>
      </c>
      <c r="AJ1403">
        <f>[1]资金台帐!AJ1403</f>
        <v>0</v>
      </c>
      <c r="AK1403">
        <f>[1]资金台帐!AK1403</f>
        <v>0</v>
      </c>
      <c r="BA1403" s="22">
        <f t="shared" si="0"/>
      </c>
    </row>
    <row r="1404">
      <c r="B1404">
        <f>[1]资金台帐!B1404&amp;""</f>
      </c>
      <c r="H1404">
        <f>[1]资金台帐!H1404&amp;""</f>
      </c>
      <c r="J1404">
        <f>[1]资金台帐!J1404&amp;""</f>
      </c>
      <c r="N1404">
        <f>[1]资金台帐!N1404</f>
      </c>
      <c r="O1404">
        <f>[1]资金台帐!O1404&amp;""</f>
      </c>
      <c r="P1404">
        <f>[1]资金台帐!P1404&amp;""</f>
      </c>
      <c r="Q1404">
        <f>[1]资金台帐!Q1404&amp;""</f>
      </c>
      <c r="T1404">
        <f>[1]资金台帐!T1404&amp;""</f>
      </c>
      <c r="U1404">
        <f>[1]资金台帐!U1404&amp;""</f>
      </c>
      <c r="W1404">
        <f>[1]资金台帐!W1404&amp;""</f>
      </c>
      <c r="X1404">
        <f>[1]资金台帐!X1404&amp;""</f>
      </c>
      <c r="AB1404">
        <f>[1]资金台帐!AB1404</f>
        <v>0</v>
      </c>
      <c r="AC1404">
        <f>[1]资金台帐!AC1404</f>
        <v>0</v>
      </c>
      <c r="AD1404">
        <f>[1]资金台帐!AD1404</f>
        <v>0</v>
      </c>
      <c r="AJ1404">
        <f>[1]资金台帐!AJ1404</f>
        <v>0</v>
      </c>
      <c r="AK1404">
        <f>[1]资金台帐!AK1404</f>
        <v>0</v>
      </c>
      <c r="BA1404" s="22">
        <f t="shared" si="0"/>
      </c>
    </row>
    <row r="1405">
      <c r="B1405">
        <f>[1]资金台帐!B1405&amp;""</f>
      </c>
      <c r="H1405">
        <f>[1]资金台帐!H1405&amp;""</f>
      </c>
      <c r="J1405">
        <f>[1]资金台帐!J1405&amp;""</f>
      </c>
      <c r="N1405">
        <f>[1]资金台帐!N1405</f>
      </c>
      <c r="O1405">
        <f>[1]资金台帐!O1405&amp;""</f>
      </c>
      <c r="P1405">
        <f>[1]资金台帐!P1405&amp;""</f>
      </c>
      <c r="Q1405">
        <f>[1]资金台帐!Q1405&amp;""</f>
      </c>
      <c r="T1405">
        <f>[1]资金台帐!T1405&amp;""</f>
      </c>
      <c r="U1405">
        <f>[1]资金台帐!U1405&amp;""</f>
      </c>
      <c r="W1405">
        <f>[1]资金台帐!W1405&amp;""</f>
      </c>
      <c r="X1405">
        <f>[1]资金台帐!X1405&amp;""</f>
      </c>
      <c r="AB1405">
        <f>[1]资金台帐!AB1405</f>
        <v>0</v>
      </c>
      <c r="AC1405">
        <f>[1]资金台帐!AC1405</f>
        <v>0</v>
      </c>
      <c r="AD1405">
        <f>[1]资金台帐!AD1405</f>
        <v>0</v>
      </c>
      <c r="AJ1405">
        <f>[1]资金台帐!AJ1405</f>
        <v>0</v>
      </c>
      <c r="AK1405">
        <f>[1]资金台帐!AK1405</f>
        <v>0</v>
      </c>
      <c r="BA1405" s="22">
        <f t="shared" si="0"/>
      </c>
    </row>
    <row r="1406">
      <c r="B1406">
        <f>[1]资金台帐!B1406&amp;""</f>
      </c>
      <c r="H1406">
        <f>[1]资金台帐!H1406&amp;""</f>
      </c>
      <c r="J1406">
        <f>[1]资金台帐!J1406&amp;""</f>
      </c>
      <c r="N1406">
        <f>[1]资金台帐!N1406</f>
      </c>
      <c r="O1406">
        <f>[1]资金台帐!O1406&amp;""</f>
      </c>
      <c r="P1406">
        <f>[1]资金台帐!P1406&amp;""</f>
      </c>
      <c r="Q1406">
        <f>[1]资金台帐!Q1406&amp;""</f>
      </c>
      <c r="T1406">
        <f>[1]资金台帐!T1406&amp;""</f>
      </c>
      <c r="U1406">
        <f>[1]资金台帐!U1406&amp;""</f>
      </c>
      <c r="W1406">
        <f>[1]资金台帐!W1406&amp;""</f>
      </c>
      <c r="X1406">
        <f>[1]资金台帐!X1406&amp;""</f>
      </c>
      <c r="AB1406">
        <f>[1]资金台帐!AB1406</f>
        <v>0</v>
      </c>
      <c r="AC1406">
        <f>[1]资金台帐!AC1406</f>
        <v>0</v>
      </c>
      <c r="AD1406">
        <f>[1]资金台帐!AD1406</f>
        <v>0</v>
      </c>
      <c r="AJ1406">
        <f>[1]资金台帐!AJ1406</f>
        <v>0</v>
      </c>
      <c r="AK1406">
        <f>[1]资金台帐!AK1406</f>
        <v>0</v>
      </c>
      <c r="BA1406" s="22">
        <f t="shared" si="0"/>
      </c>
    </row>
    <row r="1407">
      <c r="B1407">
        <f>[1]资金台帐!B1407&amp;""</f>
      </c>
      <c r="H1407">
        <f>[1]资金台帐!H1407&amp;""</f>
      </c>
      <c r="J1407">
        <f>[1]资金台帐!J1407&amp;""</f>
      </c>
      <c r="N1407">
        <f>[1]资金台帐!N1407</f>
      </c>
      <c r="O1407">
        <f>[1]资金台帐!O1407&amp;""</f>
      </c>
      <c r="P1407">
        <f>[1]资金台帐!P1407&amp;""</f>
      </c>
      <c r="Q1407">
        <f>[1]资金台帐!Q1407&amp;""</f>
      </c>
      <c r="T1407">
        <f>[1]资金台帐!T1407&amp;""</f>
      </c>
      <c r="U1407">
        <f>[1]资金台帐!U1407&amp;""</f>
      </c>
      <c r="W1407">
        <f>[1]资金台帐!W1407&amp;""</f>
      </c>
      <c r="X1407">
        <f>[1]资金台帐!X1407&amp;""</f>
      </c>
      <c r="AB1407">
        <f>[1]资金台帐!AB1407</f>
        <v>0</v>
      </c>
      <c r="AC1407">
        <f>[1]资金台帐!AC1407</f>
        <v>0</v>
      </c>
      <c r="AD1407">
        <f>[1]资金台帐!AD1407</f>
        <v>0</v>
      </c>
      <c r="AJ1407">
        <f>[1]资金台帐!AJ1407</f>
        <v>0</v>
      </c>
      <c r="AK1407">
        <f>[1]资金台帐!AK1407</f>
        <v>0</v>
      </c>
      <c r="BA1407" s="22">
        <f t="shared" si="0"/>
      </c>
    </row>
    <row r="1408">
      <c r="B1408">
        <f>[1]资金台帐!B1408&amp;""</f>
      </c>
      <c r="H1408">
        <f>[1]资金台帐!H1408&amp;""</f>
      </c>
      <c r="J1408">
        <f>[1]资金台帐!J1408&amp;""</f>
      </c>
      <c r="N1408">
        <f>[1]资金台帐!N1408</f>
      </c>
      <c r="O1408">
        <f>[1]资金台帐!O1408&amp;""</f>
      </c>
      <c r="P1408">
        <f>[1]资金台帐!P1408&amp;""</f>
      </c>
      <c r="Q1408">
        <f>[1]资金台帐!Q1408&amp;""</f>
      </c>
      <c r="T1408">
        <f>[1]资金台帐!T1408&amp;""</f>
      </c>
      <c r="U1408">
        <f>[1]资金台帐!U1408&amp;""</f>
      </c>
      <c r="W1408">
        <f>[1]资金台帐!W1408&amp;""</f>
      </c>
      <c r="X1408">
        <f>[1]资金台帐!X1408&amp;""</f>
      </c>
      <c r="AB1408">
        <f>[1]资金台帐!AB1408</f>
        <v>0</v>
      </c>
      <c r="AC1408">
        <f>[1]资金台帐!AC1408</f>
        <v>0</v>
      </c>
      <c r="AD1408">
        <f>[1]资金台帐!AD1408</f>
        <v>0</v>
      </c>
      <c r="AJ1408">
        <f>[1]资金台帐!AJ1408</f>
        <v>0</v>
      </c>
      <c r="AK1408">
        <f>[1]资金台帐!AK1408</f>
        <v>0</v>
      </c>
      <c r="BA1408" s="22">
        <f t="shared" si="0"/>
      </c>
    </row>
    <row r="1409">
      <c r="B1409">
        <f>[1]资金台帐!B1409&amp;""</f>
      </c>
      <c r="H1409">
        <f>[1]资金台帐!H1409&amp;""</f>
      </c>
      <c r="J1409">
        <f>[1]资金台帐!J1409&amp;""</f>
      </c>
      <c r="N1409">
        <f>[1]资金台帐!N1409</f>
      </c>
      <c r="O1409">
        <f>[1]资金台帐!O1409&amp;""</f>
      </c>
      <c r="P1409">
        <f>[1]资金台帐!P1409&amp;""</f>
      </c>
      <c r="Q1409">
        <f>[1]资金台帐!Q1409&amp;""</f>
      </c>
      <c r="T1409">
        <f>[1]资金台帐!T1409&amp;""</f>
      </c>
      <c r="U1409">
        <f>[1]资金台帐!U1409&amp;""</f>
      </c>
      <c r="W1409">
        <f>[1]资金台帐!W1409&amp;""</f>
      </c>
      <c r="X1409">
        <f>[1]资金台帐!X1409&amp;""</f>
      </c>
      <c r="AB1409">
        <f>[1]资金台帐!AB1409</f>
        <v>0</v>
      </c>
      <c r="AC1409">
        <f>[1]资金台帐!AC1409</f>
        <v>0</v>
      </c>
      <c r="AD1409">
        <f>[1]资金台帐!AD1409</f>
        <v>0</v>
      </c>
      <c r="AJ1409">
        <f>[1]资金台帐!AJ1409</f>
        <v>0</v>
      </c>
      <c r="AK1409">
        <f>[1]资金台帐!AK1409</f>
        <v>0</v>
      </c>
      <c r="BA1409" s="22">
        <f t="shared" si="0"/>
      </c>
    </row>
    <row r="1410">
      <c r="B1410">
        <f>[1]资金台帐!B1410&amp;""</f>
      </c>
      <c r="H1410">
        <f>[1]资金台帐!H1410&amp;""</f>
      </c>
      <c r="J1410">
        <f>[1]资金台帐!J1410&amp;""</f>
      </c>
      <c r="N1410">
        <f>[1]资金台帐!N1410</f>
      </c>
      <c r="O1410">
        <f>[1]资金台帐!O1410&amp;""</f>
      </c>
      <c r="P1410">
        <f>[1]资金台帐!P1410&amp;""</f>
      </c>
      <c r="Q1410">
        <f>[1]资金台帐!Q1410&amp;""</f>
      </c>
      <c r="T1410">
        <f>[1]资金台帐!T1410&amp;""</f>
      </c>
      <c r="U1410">
        <f>[1]资金台帐!U1410&amp;""</f>
      </c>
      <c r="W1410">
        <f>[1]资金台帐!W1410&amp;""</f>
      </c>
      <c r="X1410">
        <f>[1]资金台帐!X1410&amp;""</f>
      </c>
      <c r="AB1410">
        <f>[1]资金台帐!AB1410</f>
        <v>0</v>
      </c>
      <c r="AC1410">
        <f>[1]资金台帐!AC1410</f>
        <v>0</v>
      </c>
      <c r="AD1410">
        <f>[1]资金台帐!AD1410</f>
        <v>0</v>
      </c>
      <c r="AJ1410">
        <f>[1]资金台帐!AJ1410</f>
        <v>0</v>
      </c>
      <c r="AK1410">
        <f>[1]资金台帐!AK1410</f>
        <v>0</v>
      </c>
      <c r="BA1410" s="22">
        <f t="shared" si="0"/>
      </c>
    </row>
    <row r="1411">
      <c r="B1411">
        <f>[1]资金台帐!B1411&amp;""</f>
      </c>
      <c r="H1411">
        <f>[1]资金台帐!H1411&amp;""</f>
      </c>
      <c r="J1411">
        <f>[1]资金台帐!J1411&amp;""</f>
      </c>
      <c r="N1411">
        <f>[1]资金台帐!N1411</f>
      </c>
      <c r="O1411">
        <f>[1]资金台帐!O1411&amp;""</f>
      </c>
      <c r="P1411">
        <f>[1]资金台帐!P1411&amp;""</f>
      </c>
      <c r="Q1411">
        <f>[1]资金台帐!Q1411&amp;""</f>
      </c>
      <c r="T1411">
        <f>[1]资金台帐!T1411&amp;""</f>
      </c>
      <c r="U1411">
        <f>[1]资金台帐!U1411&amp;""</f>
      </c>
      <c r="W1411">
        <f>[1]资金台帐!W1411&amp;""</f>
      </c>
      <c r="X1411">
        <f>[1]资金台帐!X1411&amp;""</f>
      </c>
      <c r="AB1411">
        <f>[1]资金台帐!AB1411</f>
        <v>0</v>
      </c>
      <c r="AC1411">
        <f>[1]资金台帐!AC1411</f>
        <v>0</v>
      </c>
      <c r="AD1411">
        <f>[1]资金台帐!AD1411</f>
        <v>0</v>
      </c>
      <c r="AJ1411">
        <f>[1]资金台帐!AJ1411</f>
        <v>0</v>
      </c>
      <c r="AK1411">
        <f>[1]资金台帐!AK1411</f>
        <v>0</v>
      </c>
      <c r="BA1411" s="22">
        <f t="shared" si="0"/>
      </c>
    </row>
    <row r="1412">
      <c r="B1412">
        <f>[1]资金台帐!B1412&amp;""</f>
      </c>
      <c r="H1412">
        <f>[1]资金台帐!H1412&amp;""</f>
      </c>
      <c r="J1412">
        <f>[1]资金台帐!J1412&amp;""</f>
      </c>
      <c r="N1412">
        <f>[1]资金台帐!N1412</f>
      </c>
      <c r="O1412">
        <f>[1]资金台帐!O1412&amp;""</f>
      </c>
      <c r="P1412">
        <f>[1]资金台帐!P1412&amp;""</f>
      </c>
      <c r="Q1412">
        <f>[1]资金台帐!Q1412&amp;""</f>
      </c>
      <c r="T1412">
        <f>[1]资金台帐!T1412&amp;""</f>
      </c>
      <c r="U1412">
        <f>[1]资金台帐!U1412&amp;""</f>
      </c>
      <c r="W1412">
        <f>[1]资金台帐!W1412&amp;""</f>
      </c>
      <c r="X1412">
        <f>[1]资金台帐!X1412&amp;""</f>
      </c>
      <c r="AB1412">
        <f>[1]资金台帐!AB1412</f>
        <v>0</v>
      </c>
      <c r="AC1412">
        <f>[1]资金台帐!AC1412</f>
        <v>0</v>
      </c>
      <c r="AD1412">
        <f>[1]资金台帐!AD1412</f>
        <v>0</v>
      </c>
      <c r="AJ1412">
        <f>[1]资金台帐!AJ1412</f>
        <v>0</v>
      </c>
      <c r="AK1412">
        <f>[1]资金台帐!AK1412</f>
        <v>0</v>
      </c>
      <c r="BA1412" s="22">
        <f t="shared" si="0"/>
      </c>
    </row>
    <row r="1413">
      <c r="B1413">
        <f>[1]资金台帐!B1413&amp;""</f>
      </c>
      <c r="H1413">
        <f>[1]资金台帐!H1413&amp;""</f>
      </c>
      <c r="J1413">
        <f>[1]资金台帐!J1413&amp;""</f>
      </c>
      <c r="N1413">
        <f>[1]资金台帐!N1413</f>
      </c>
      <c r="O1413">
        <f>[1]资金台帐!O1413&amp;""</f>
      </c>
      <c r="P1413">
        <f>[1]资金台帐!P1413&amp;""</f>
      </c>
      <c r="Q1413">
        <f>[1]资金台帐!Q1413&amp;""</f>
      </c>
      <c r="T1413">
        <f>[1]资金台帐!T1413&amp;""</f>
      </c>
      <c r="U1413">
        <f>[1]资金台帐!U1413&amp;""</f>
      </c>
      <c r="W1413">
        <f>[1]资金台帐!W1413&amp;""</f>
      </c>
      <c r="X1413">
        <f>[1]资金台帐!X1413&amp;""</f>
      </c>
      <c r="AB1413">
        <f>[1]资金台帐!AB1413</f>
        <v>0</v>
      </c>
      <c r="AC1413">
        <f>[1]资金台帐!AC1413</f>
        <v>0</v>
      </c>
      <c r="AD1413">
        <f>[1]资金台帐!AD1413</f>
        <v>0</v>
      </c>
      <c r="AJ1413">
        <f>[1]资金台帐!AJ1413</f>
        <v>0</v>
      </c>
      <c r="AK1413">
        <f>[1]资金台帐!AK1413</f>
        <v>0</v>
      </c>
      <c r="BA1413" s="22">
        <f t="shared" si="0"/>
      </c>
    </row>
    <row r="1414">
      <c r="B1414">
        <f>[1]资金台帐!B1414&amp;""</f>
      </c>
      <c r="H1414">
        <f>[1]资金台帐!H1414&amp;""</f>
      </c>
      <c r="J1414">
        <f>[1]资金台帐!J1414&amp;""</f>
      </c>
      <c r="N1414">
        <f>[1]资金台帐!N1414</f>
      </c>
      <c r="O1414">
        <f>[1]资金台帐!O1414&amp;""</f>
      </c>
      <c r="P1414">
        <f>[1]资金台帐!P1414&amp;""</f>
      </c>
      <c r="Q1414">
        <f>[1]资金台帐!Q1414&amp;""</f>
      </c>
      <c r="T1414">
        <f>[1]资金台帐!T1414&amp;""</f>
      </c>
      <c r="U1414">
        <f>[1]资金台帐!U1414&amp;""</f>
      </c>
      <c r="W1414">
        <f>[1]资金台帐!W1414&amp;""</f>
      </c>
      <c r="X1414">
        <f>[1]资金台帐!X1414&amp;""</f>
      </c>
      <c r="AB1414">
        <f>[1]资金台帐!AB1414</f>
        <v>0</v>
      </c>
      <c r="AC1414">
        <f>[1]资金台帐!AC1414</f>
        <v>0</v>
      </c>
      <c r="AD1414">
        <f>[1]资金台帐!AD1414</f>
        <v>0</v>
      </c>
      <c r="AJ1414">
        <f>[1]资金台帐!AJ1414</f>
        <v>0</v>
      </c>
      <c r="AK1414">
        <f>[1]资金台帐!AK1414</f>
        <v>0</v>
      </c>
      <c r="BA1414" s="22">
        <f t="shared" si="0"/>
      </c>
    </row>
    <row r="1415">
      <c r="B1415">
        <f>[1]资金台帐!B1415&amp;""</f>
      </c>
      <c r="H1415">
        <f>[1]资金台帐!H1415&amp;""</f>
      </c>
      <c r="J1415">
        <f>[1]资金台帐!J1415&amp;""</f>
      </c>
      <c r="N1415">
        <f>[1]资金台帐!N1415</f>
      </c>
      <c r="O1415">
        <f>[1]资金台帐!O1415&amp;""</f>
      </c>
      <c r="P1415">
        <f>[1]资金台帐!P1415&amp;""</f>
      </c>
      <c r="Q1415">
        <f>[1]资金台帐!Q1415&amp;""</f>
      </c>
      <c r="T1415">
        <f>[1]资金台帐!T1415&amp;""</f>
      </c>
      <c r="U1415">
        <f>[1]资金台帐!U1415&amp;""</f>
      </c>
      <c r="W1415">
        <f>[1]资金台帐!W1415&amp;""</f>
      </c>
      <c r="X1415">
        <f>[1]资金台帐!X1415&amp;""</f>
      </c>
      <c r="AB1415">
        <f>[1]资金台帐!AB1415</f>
        <v>0</v>
      </c>
      <c r="AC1415">
        <f>[1]资金台帐!AC1415</f>
        <v>0</v>
      </c>
      <c r="AD1415">
        <f>[1]资金台帐!AD1415</f>
        <v>0</v>
      </c>
      <c r="AJ1415">
        <f>[1]资金台帐!AJ1415</f>
        <v>0</v>
      </c>
      <c r="AK1415">
        <f>[1]资金台帐!AK1415</f>
        <v>0</v>
      </c>
      <c r="BA1415" s="22">
        <f t="shared" si="0"/>
      </c>
    </row>
    <row r="1416">
      <c r="B1416">
        <f>[1]资金台帐!B1416&amp;""</f>
      </c>
      <c r="H1416">
        <f>[1]资金台帐!H1416&amp;""</f>
      </c>
      <c r="J1416">
        <f>[1]资金台帐!J1416&amp;""</f>
      </c>
      <c r="N1416">
        <f>[1]资金台帐!N1416</f>
      </c>
      <c r="O1416">
        <f>[1]资金台帐!O1416&amp;""</f>
      </c>
      <c r="P1416">
        <f>[1]资金台帐!P1416&amp;""</f>
      </c>
      <c r="Q1416">
        <f>[1]资金台帐!Q1416&amp;""</f>
      </c>
      <c r="T1416">
        <f>[1]资金台帐!T1416&amp;""</f>
      </c>
      <c r="U1416">
        <f>[1]资金台帐!U1416&amp;""</f>
      </c>
      <c r="W1416">
        <f>[1]资金台帐!W1416&amp;""</f>
      </c>
      <c r="X1416">
        <f>[1]资金台帐!X1416&amp;""</f>
      </c>
      <c r="AB1416">
        <f>[1]资金台帐!AB1416</f>
        <v>0</v>
      </c>
      <c r="AC1416">
        <f>[1]资金台帐!AC1416</f>
        <v>0</v>
      </c>
      <c r="AD1416">
        <f>[1]资金台帐!AD1416</f>
        <v>0</v>
      </c>
      <c r="AJ1416">
        <f>[1]资金台帐!AJ1416</f>
        <v>0</v>
      </c>
      <c r="AK1416">
        <f>[1]资金台帐!AK1416</f>
        <v>0</v>
      </c>
      <c r="BA1416" s="22">
        <f t="shared" si="0"/>
      </c>
    </row>
    <row r="1417">
      <c r="B1417">
        <f>[1]资金台帐!B1417&amp;""</f>
      </c>
      <c r="H1417">
        <f>[1]资金台帐!H1417&amp;""</f>
      </c>
      <c r="J1417">
        <f>[1]资金台帐!J1417&amp;""</f>
      </c>
      <c r="N1417">
        <f>[1]资金台帐!N1417</f>
      </c>
      <c r="O1417">
        <f>[1]资金台帐!O1417&amp;""</f>
      </c>
      <c r="P1417">
        <f>[1]资金台帐!P1417&amp;""</f>
      </c>
      <c r="Q1417">
        <f>[1]资金台帐!Q1417&amp;""</f>
      </c>
      <c r="T1417">
        <f>[1]资金台帐!T1417&amp;""</f>
      </c>
      <c r="U1417">
        <f>[1]资金台帐!U1417&amp;""</f>
      </c>
      <c r="W1417">
        <f>[1]资金台帐!W1417&amp;""</f>
      </c>
      <c r="X1417">
        <f>[1]资金台帐!X1417&amp;""</f>
      </c>
      <c r="AB1417">
        <f>[1]资金台帐!AB1417</f>
        <v>0</v>
      </c>
      <c r="AC1417">
        <f>[1]资金台帐!AC1417</f>
        <v>0</v>
      </c>
      <c r="AD1417">
        <f>[1]资金台帐!AD1417</f>
        <v>0</v>
      </c>
      <c r="AJ1417">
        <f>[1]资金台帐!AJ1417</f>
        <v>0</v>
      </c>
      <c r="AK1417">
        <f>[1]资金台帐!AK1417</f>
        <v>0</v>
      </c>
      <c r="BA1417" s="22">
        <f t="shared" si="0"/>
      </c>
    </row>
    <row r="1418">
      <c r="B1418">
        <f>[1]资金台帐!B1418&amp;""</f>
      </c>
      <c r="H1418">
        <f>[1]资金台帐!H1418&amp;""</f>
      </c>
      <c r="J1418">
        <f>[1]资金台帐!J1418&amp;""</f>
      </c>
      <c r="N1418">
        <f>[1]资金台帐!N1418</f>
      </c>
      <c r="O1418">
        <f>[1]资金台帐!O1418&amp;""</f>
      </c>
      <c r="P1418">
        <f>[1]资金台帐!P1418&amp;""</f>
      </c>
      <c r="Q1418">
        <f>[1]资金台帐!Q1418&amp;""</f>
      </c>
      <c r="T1418">
        <f>[1]资金台帐!T1418&amp;""</f>
      </c>
      <c r="U1418">
        <f>[1]资金台帐!U1418&amp;""</f>
      </c>
      <c r="W1418">
        <f>[1]资金台帐!W1418&amp;""</f>
      </c>
      <c r="X1418">
        <f>[1]资金台帐!X1418&amp;""</f>
      </c>
      <c r="AB1418">
        <f>[1]资金台帐!AB1418</f>
        <v>0</v>
      </c>
      <c r="AC1418">
        <f>[1]资金台帐!AC1418</f>
        <v>0</v>
      </c>
      <c r="AD1418">
        <f>[1]资金台帐!AD1418</f>
        <v>0</v>
      </c>
      <c r="AJ1418">
        <f>[1]资金台帐!AJ1418</f>
        <v>0</v>
      </c>
      <c r="AK1418">
        <f>[1]资金台帐!AK1418</f>
        <v>0</v>
      </c>
      <c r="BA1418" s="22">
        <f t="shared" si="0"/>
      </c>
    </row>
    <row r="1419">
      <c r="B1419">
        <f>[1]资金台帐!B1419&amp;""</f>
      </c>
      <c r="H1419">
        <f>[1]资金台帐!H1419&amp;""</f>
      </c>
      <c r="J1419">
        <f>[1]资金台帐!J1419&amp;""</f>
      </c>
      <c r="N1419">
        <f>[1]资金台帐!N1419</f>
      </c>
      <c r="O1419">
        <f>[1]资金台帐!O1419&amp;""</f>
      </c>
      <c r="P1419">
        <f>[1]资金台帐!P1419&amp;""</f>
      </c>
      <c r="Q1419">
        <f>[1]资金台帐!Q1419&amp;""</f>
      </c>
      <c r="T1419">
        <f>[1]资金台帐!T1419&amp;""</f>
      </c>
      <c r="U1419">
        <f>[1]资金台帐!U1419&amp;""</f>
      </c>
      <c r="W1419">
        <f>[1]资金台帐!W1419&amp;""</f>
      </c>
      <c r="X1419">
        <f>[1]资金台帐!X1419&amp;""</f>
      </c>
      <c r="AB1419">
        <f>[1]资金台帐!AB1419</f>
        <v>0</v>
      </c>
      <c r="AC1419">
        <f>[1]资金台帐!AC1419</f>
        <v>0</v>
      </c>
      <c r="AD1419">
        <f>[1]资金台帐!AD1419</f>
        <v>0</v>
      </c>
      <c r="AJ1419">
        <f>[1]资金台帐!AJ1419</f>
        <v>0</v>
      </c>
      <c r="AK1419">
        <f>[1]资金台帐!AK1419</f>
        <v>0</v>
      </c>
      <c r="BA1419" s="22">
        <f t="shared" si="0"/>
      </c>
    </row>
    <row r="1420">
      <c r="B1420">
        <f>[1]资金台帐!B1420&amp;""</f>
      </c>
      <c r="H1420">
        <f>[1]资金台帐!H1420&amp;""</f>
      </c>
      <c r="J1420">
        <f>[1]资金台帐!J1420&amp;""</f>
      </c>
      <c r="N1420">
        <f>[1]资金台帐!N1420</f>
      </c>
      <c r="O1420">
        <f>[1]资金台帐!O1420&amp;""</f>
      </c>
      <c r="P1420">
        <f>[1]资金台帐!P1420&amp;""</f>
      </c>
      <c r="Q1420">
        <f>[1]资金台帐!Q1420&amp;""</f>
      </c>
      <c r="T1420">
        <f>[1]资金台帐!T1420&amp;""</f>
      </c>
      <c r="U1420">
        <f>[1]资金台帐!U1420&amp;""</f>
      </c>
      <c r="W1420">
        <f>[1]资金台帐!W1420&amp;""</f>
      </c>
      <c r="X1420">
        <f>[1]资金台帐!X1420&amp;""</f>
      </c>
      <c r="AB1420">
        <f>[1]资金台帐!AB1420</f>
        <v>0</v>
      </c>
      <c r="AC1420">
        <f>[1]资金台帐!AC1420</f>
        <v>0</v>
      </c>
      <c r="AD1420">
        <f>[1]资金台帐!AD1420</f>
        <v>0</v>
      </c>
      <c r="AJ1420">
        <f>[1]资金台帐!AJ1420</f>
        <v>0</v>
      </c>
      <c r="AK1420">
        <f>[1]资金台帐!AK1420</f>
        <v>0</v>
      </c>
      <c r="BA1420" s="22">
        <f t="shared" si="0"/>
      </c>
    </row>
    <row r="1421">
      <c r="B1421">
        <f>[1]资金台帐!B1421&amp;""</f>
      </c>
      <c r="H1421">
        <f>[1]资金台帐!H1421&amp;""</f>
      </c>
      <c r="J1421">
        <f>[1]资金台帐!J1421&amp;""</f>
      </c>
      <c r="N1421">
        <f>[1]资金台帐!N1421</f>
      </c>
      <c r="O1421">
        <f>[1]资金台帐!O1421&amp;""</f>
      </c>
      <c r="P1421">
        <f>[1]资金台帐!P1421&amp;""</f>
      </c>
      <c r="Q1421">
        <f>[1]资金台帐!Q1421&amp;""</f>
      </c>
      <c r="T1421">
        <f>[1]资金台帐!T1421&amp;""</f>
      </c>
      <c r="U1421">
        <f>[1]资金台帐!U1421&amp;""</f>
      </c>
      <c r="W1421">
        <f>[1]资金台帐!W1421&amp;""</f>
      </c>
      <c r="X1421">
        <f>[1]资金台帐!X1421&amp;""</f>
      </c>
      <c r="AB1421">
        <f>[1]资金台帐!AB1421</f>
        <v>0</v>
      </c>
      <c r="AC1421">
        <f>[1]资金台帐!AC1421</f>
        <v>0</v>
      </c>
      <c r="AD1421">
        <f>[1]资金台帐!AD1421</f>
        <v>0</v>
      </c>
      <c r="AJ1421">
        <f>[1]资金台帐!AJ1421</f>
        <v>0</v>
      </c>
      <c r="AK1421">
        <f>[1]资金台帐!AK1421</f>
        <v>0</v>
      </c>
      <c r="BA1421" s="22">
        <f t="shared" si="0"/>
      </c>
    </row>
    <row r="1422">
      <c r="B1422">
        <f>[1]资金台帐!B1422&amp;""</f>
      </c>
      <c r="H1422">
        <f>[1]资金台帐!H1422&amp;""</f>
      </c>
      <c r="J1422">
        <f>[1]资金台帐!J1422&amp;""</f>
      </c>
      <c r="N1422">
        <f>[1]资金台帐!N1422</f>
      </c>
      <c r="O1422">
        <f>[1]资金台帐!O1422&amp;""</f>
      </c>
      <c r="P1422">
        <f>[1]资金台帐!P1422&amp;""</f>
      </c>
      <c r="Q1422">
        <f>[1]资金台帐!Q1422&amp;""</f>
      </c>
      <c r="T1422">
        <f>[1]资金台帐!T1422&amp;""</f>
      </c>
      <c r="U1422">
        <f>[1]资金台帐!U1422&amp;""</f>
      </c>
      <c r="W1422">
        <f>[1]资金台帐!W1422&amp;""</f>
      </c>
      <c r="X1422">
        <f>[1]资金台帐!X1422&amp;""</f>
      </c>
      <c r="AB1422">
        <f>[1]资金台帐!AB1422</f>
        <v>0</v>
      </c>
      <c r="AC1422">
        <f>[1]资金台帐!AC1422</f>
        <v>0</v>
      </c>
      <c r="AD1422">
        <f>[1]资金台帐!AD1422</f>
        <v>0</v>
      </c>
      <c r="AJ1422">
        <f>[1]资金台帐!AJ1422</f>
        <v>0</v>
      </c>
      <c r="AK1422">
        <f>[1]资金台帐!AK1422</f>
        <v>0</v>
      </c>
      <c r="BA1422" s="22">
        <f t="shared" si="0"/>
      </c>
    </row>
    <row r="1423">
      <c r="B1423">
        <f>[1]资金台帐!B1423&amp;""</f>
      </c>
      <c r="H1423">
        <f>[1]资金台帐!H1423&amp;""</f>
      </c>
      <c r="J1423">
        <f>[1]资金台帐!J1423&amp;""</f>
      </c>
      <c r="N1423">
        <f>[1]资金台帐!N1423</f>
      </c>
      <c r="O1423">
        <f>[1]资金台帐!O1423&amp;""</f>
      </c>
      <c r="P1423">
        <f>[1]资金台帐!P1423&amp;""</f>
      </c>
      <c r="Q1423">
        <f>[1]资金台帐!Q1423&amp;""</f>
      </c>
      <c r="T1423">
        <f>[1]资金台帐!T1423&amp;""</f>
      </c>
      <c r="U1423">
        <f>[1]资金台帐!U1423&amp;""</f>
      </c>
      <c r="W1423">
        <f>[1]资金台帐!W1423&amp;""</f>
      </c>
      <c r="X1423">
        <f>[1]资金台帐!X1423&amp;""</f>
      </c>
      <c r="AB1423">
        <f>[1]资金台帐!AB1423</f>
        <v>0</v>
      </c>
      <c r="AC1423">
        <f>[1]资金台帐!AC1423</f>
        <v>0</v>
      </c>
      <c r="AD1423">
        <f>[1]资金台帐!AD1423</f>
        <v>0</v>
      </c>
      <c r="AJ1423">
        <f>[1]资金台帐!AJ1423</f>
        <v>0</v>
      </c>
      <c r="AK1423">
        <f>[1]资金台帐!AK1423</f>
        <v>0</v>
      </c>
      <c r="BA1423" s="22">
        <f t="shared" si="0"/>
      </c>
    </row>
    <row r="1424">
      <c r="B1424">
        <f>[1]资金台帐!B1424&amp;""</f>
      </c>
      <c r="H1424">
        <f>[1]资金台帐!H1424&amp;""</f>
      </c>
      <c r="J1424">
        <f>[1]资金台帐!J1424&amp;""</f>
      </c>
      <c r="N1424">
        <f>[1]资金台帐!N1424</f>
      </c>
      <c r="O1424">
        <f>[1]资金台帐!O1424&amp;""</f>
      </c>
      <c r="P1424">
        <f>[1]资金台帐!P1424&amp;""</f>
      </c>
      <c r="Q1424">
        <f>[1]资金台帐!Q1424&amp;""</f>
      </c>
      <c r="T1424">
        <f>[1]资金台帐!T1424&amp;""</f>
      </c>
      <c r="U1424">
        <f>[1]资金台帐!U1424&amp;""</f>
      </c>
      <c r="W1424">
        <f>[1]资金台帐!W1424&amp;""</f>
      </c>
      <c r="X1424">
        <f>[1]资金台帐!X1424&amp;""</f>
      </c>
      <c r="AB1424">
        <f>[1]资金台帐!AB1424</f>
        <v>0</v>
      </c>
      <c r="AC1424">
        <f>[1]资金台帐!AC1424</f>
        <v>0</v>
      </c>
      <c r="AD1424">
        <f>[1]资金台帐!AD1424</f>
        <v>0</v>
      </c>
      <c r="AJ1424">
        <f>[1]资金台帐!AJ1424</f>
        <v>0</v>
      </c>
      <c r="AK1424">
        <f>[1]资金台帐!AK1424</f>
        <v>0</v>
      </c>
      <c r="BA1424" s="22">
        <f t="shared" si="0"/>
      </c>
    </row>
    <row r="1425">
      <c r="B1425">
        <f>[1]资金台帐!B1425&amp;""</f>
      </c>
      <c r="H1425">
        <f>[1]资金台帐!H1425&amp;""</f>
      </c>
      <c r="J1425">
        <f>[1]资金台帐!J1425&amp;""</f>
      </c>
      <c r="N1425">
        <f>[1]资金台帐!N1425</f>
      </c>
      <c r="O1425">
        <f>[1]资金台帐!O1425&amp;""</f>
      </c>
      <c r="P1425">
        <f>[1]资金台帐!P1425&amp;""</f>
      </c>
      <c r="Q1425">
        <f>[1]资金台帐!Q1425&amp;""</f>
      </c>
      <c r="T1425">
        <f>[1]资金台帐!T1425&amp;""</f>
      </c>
      <c r="U1425">
        <f>[1]资金台帐!U1425&amp;""</f>
      </c>
      <c r="W1425">
        <f>[1]资金台帐!W1425&amp;""</f>
      </c>
      <c r="X1425">
        <f>[1]资金台帐!X1425&amp;""</f>
      </c>
      <c r="AB1425">
        <f>[1]资金台帐!AB1425</f>
        <v>0</v>
      </c>
      <c r="AC1425">
        <f>[1]资金台帐!AC1425</f>
        <v>0</v>
      </c>
      <c r="AD1425">
        <f>[1]资金台帐!AD1425</f>
        <v>0</v>
      </c>
      <c r="AJ1425">
        <f>[1]资金台帐!AJ1425</f>
        <v>0</v>
      </c>
      <c r="AK1425">
        <f>[1]资金台帐!AK1425</f>
        <v>0</v>
      </c>
      <c r="BA1425" s="22">
        <f t="shared" si="0"/>
      </c>
    </row>
    <row r="1426">
      <c r="B1426">
        <f>[1]资金台帐!B1426&amp;""</f>
      </c>
      <c r="H1426">
        <f>[1]资金台帐!H1426&amp;""</f>
      </c>
      <c r="J1426">
        <f>[1]资金台帐!J1426&amp;""</f>
      </c>
      <c r="N1426">
        <f>[1]资金台帐!N1426</f>
      </c>
      <c r="O1426">
        <f>[1]资金台帐!O1426&amp;""</f>
      </c>
      <c r="P1426">
        <f>[1]资金台帐!P1426&amp;""</f>
      </c>
      <c r="Q1426">
        <f>[1]资金台帐!Q1426&amp;""</f>
      </c>
      <c r="T1426">
        <f>[1]资金台帐!T1426&amp;""</f>
      </c>
      <c r="U1426">
        <f>[1]资金台帐!U1426&amp;""</f>
      </c>
      <c r="W1426">
        <f>[1]资金台帐!W1426&amp;""</f>
      </c>
      <c r="X1426">
        <f>[1]资金台帐!X1426&amp;""</f>
      </c>
      <c r="AB1426">
        <f>[1]资金台帐!AB1426</f>
        <v>0</v>
      </c>
      <c r="AC1426">
        <f>[1]资金台帐!AC1426</f>
        <v>0</v>
      </c>
      <c r="AD1426">
        <f>[1]资金台帐!AD1426</f>
        <v>0</v>
      </c>
      <c r="AJ1426">
        <f>[1]资金台帐!AJ1426</f>
        <v>0</v>
      </c>
      <c r="AK1426">
        <f>[1]资金台帐!AK1426</f>
        <v>0</v>
      </c>
      <c r="BA1426" s="22">
        <f t="shared" si="0"/>
      </c>
    </row>
    <row r="1427">
      <c r="B1427">
        <f>[1]资金台帐!B1427&amp;""</f>
      </c>
      <c r="H1427">
        <f>[1]资金台帐!H1427&amp;""</f>
      </c>
      <c r="J1427">
        <f>[1]资金台帐!J1427&amp;""</f>
      </c>
      <c r="N1427">
        <f>[1]资金台帐!N1427</f>
      </c>
      <c r="O1427">
        <f>[1]资金台帐!O1427&amp;""</f>
      </c>
      <c r="P1427">
        <f>[1]资金台帐!P1427&amp;""</f>
      </c>
      <c r="Q1427">
        <f>[1]资金台帐!Q1427&amp;""</f>
      </c>
      <c r="T1427">
        <f>[1]资金台帐!T1427&amp;""</f>
      </c>
      <c r="U1427">
        <f>[1]资金台帐!U1427&amp;""</f>
      </c>
      <c r="W1427">
        <f>[1]资金台帐!W1427&amp;""</f>
      </c>
      <c r="X1427">
        <f>[1]资金台帐!X1427&amp;""</f>
      </c>
      <c r="AB1427">
        <f>[1]资金台帐!AB1427</f>
        <v>0</v>
      </c>
      <c r="AC1427">
        <f>[1]资金台帐!AC1427</f>
        <v>0</v>
      </c>
      <c r="AD1427">
        <f>[1]资金台帐!AD1427</f>
        <v>0</v>
      </c>
      <c r="AJ1427">
        <f>[1]资金台帐!AJ1427</f>
        <v>0</v>
      </c>
      <c r="AK1427">
        <f>[1]资金台帐!AK1427</f>
        <v>0</v>
      </c>
      <c r="BA1427" s="22">
        <f t="shared" si="0"/>
      </c>
    </row>
    <row r="1428">
      <c r="B1428">
        <f>[1]资金台帐!B1428&amp;""</f>
      </c>
      <c r="H1428">
        <f>[1]资金台帐!H1428&amp;""</f>
      </c>
      <c r="J1428">
        <f>[1]资金台帐!J1428&amp;""</f>
      </c>
      <c r="N1428">
        <f>[1]资金台帐!N1428</f>
      </c>
      <c r="O1428">
        <f>[1]资金台帐!O1428&amp;""</f>
      </c>
      <c r="P1428">
        <f>[1]资金台帐!P1428&amp;""</f>
      </c>
      <c r="Q1428">
        <f>[1]资金台帐!Q1428&amp;""</f>
      </c>
      <c r="T1428">
        <f>[1]资金台帐!T1428&amp;""</f>
      </c>
      <c r="U1428">
        <f>[1]资金台帐!U1428&amp;""</f>
      </c>
      <c r="W1428">
        <f>[1]资金台帐!W1428&amp;""</f>
      </c>
      <c r="X1428">
        <f>[1]资金台帐!X1428&amp;""</f>
      </c>
      <c r="AB1428">
        <f>[1]资金台帐!AB1428</f>
        <v>0</v>
      </c>
      <c r="AC1428">
        <f>[1]资金台帐!AC1428</f>
        <v>0</v>
      </c>
      <c r="AD1428">
        <f>[1]资金台帐!AD1428</f>
        <v>0</v>
      </c>
      <c r="AJ1428">
        <f>[1]资金台帐!AJ1428</f>
        <v>0</v>
      </c>
      <c r="AK1428">
        <f>[1]资金台帐!AK1428</f>
        <v>0</v>
      </c>
      <c r="BA1428" s="22">
        <f t="shared" si="0"/>
      </c>
    </row>
    <row r="1429">
      <c r="B1429">
        <f>[1]资金台帐!B1429&amp;""</f>
      </c>
      <c r="H1429">
        <f>[1]资金台帐!H1429&amp;""</f>
      </c>
      <c r="J1429">
        <f>[1]资金台帐!J1429&amp;""</f>
      </c>
      <c r="N1429">
        <f>[1]资金台帐!N1429</f>
      </c>
      <c r="O1429">
        <f>[1]资金台帐!O1429&amp;""</f>
      </c>
      <c r="P1429">
        <f>[1]资金台帐!P1429&amp;""</f>
      </c>
      <c r="Q1429">
        <f>[1]资金台帐!Q1429&amp;""</f>
      </c>
      <c r="T1429">
        <f>[1]资金台帐!T1429&amp;""</f>
      </c>
      <c r="U1429">
        <f>[1]资金台帐!U1429&amp;""</f>
      </c>
      <c r="W1429">
        <f>[1]资金台帐!W1429&amp;""</f>
      </c>
      <c r="X1429">
        <f>[1]资金台帐!X1429&amp;""</f>
      </c>
      <c r="AB1429">
        <f>[1]资金台帐!AB1429</f>
        <v>0</v>
      </c>
      <c r="AC1429">
        <f>[1]资金台帐!AC1429</f>
        <v>0</v>
      </c>
      <c r="AD1429">
        <f>[1]资金台帐!AD1429</f>
        <v>0</v>
      </c>
      <c r="AJ1429">
        <f>[1]资金台帐!AJ1429</f>
        <v>0</v>
      </c>
      <c r="AK1429">
        <f>[1]资金台帐!AK1429</f>
        <v>0</v>
      </c>
      <c r="BA1429" s="22">
        <f t="shared" si="0"/>
      </c>
    </row>
    <row r="1430">
      <c r="B1430">
        <f>[1]资金台帐!B1430&amp;""</f>
      </c>
      <c r="H1430">
        <f>[1]资金台帐!H1430&amp;""</f>
      </c>
      <c r="J1430">
        <f>[1]资金台帐!J1430&amp;""</f>
      </c>
      <c r="N1430">
        <f>[1]资金台帐!N1430</f>
      </c>
      <c r="O1430">
        <f>[1]资金台帐!O1430&amp;""</f>
      </c>
      <c r="P1430">
        <f>[1]资金台帐!P1430&amp;""</f>
      </c>
      <c r="Q1430">
        <f>[1]资金台帐!Q1430&amp;""</f>
      </c>
      <c r="T1430">
        <f>[1]资金台帐!T1430&amp;""</f>
      </c>
      <c r="U1430">
        <f>[1]资金台帐!U1430&amp;""</f>
      </c>
      <c r="W1430">
        <f>[1]资金台帐!W1430&amp;""</f>
      </c>
      <c r="X1430">
        <f>[1]资金台帐!X1430&amp;""</f>
      </c>
      <c r="AB1430">
        <f>[1]资金台帐!AB1430</f>
        <v>0</v>
      </c>
      <c r="AC1430">
        <f>[1]资金台帐!AC1430</f>
        <v>0</v>
      </c>
      <c r="AD1430">
        <f>[1]资金台帐!AD1430</f>
        <v>0</v>
      </c>
      <c r="AJ1430">
        <f>[1]资金台帐!AJ1430</f>
        <v>0</v>
      </c>
      <c r="AK1430">
        <f>[1]资金台帐!AK1430</f>
        <v>0</v>
      </c>
      <c r="BA1430" s="22">
        <f t="shared" si="0"/>
      </c>
    </row>
    <row r="1431">
      <c r="B1431">
        <f>[1]资金台帐!B1431&amp;""</f>
      </c>
      <c r="H1431">
        <f>[1]资金台帐!H1431&amp;""</f>
      </c>
      <c r="J1431">
        <f>[1]资金台帐!J1431&amp;""</f>
      </c>
      <c r="N1431">
        <f>[1]资金台帐!N1431</f>
      </c>
      <c r="O1431">
        <f>[1]资金台帐!O1431&amp;""</f>
      </c>
      <c r="P1431">
        <f>[1]资金台帐!P1431&amp;""</f>
      </c>
      <c r="Q1431">
        <f>[1]资金台帐!Q1431&amp;""</f>
      </c>
      <c r="T1431">
        <f>[1]资金台帐!T1431&amp;""</f>
      </c>
      <c r="U1431">
        <f>[1]资金台帐!U1431&amp;""</f>
      </c>
      <c r="W1431">
        <f>[1]资金台帐!W1431&amp;""</f>
      </c>
      <c r="X1431">
        <f>[1]资金台帐!X1431&amp;""</f>
      </c>
      <c r="AB1431">
        <f>[1]资金台帐!AB1431</f>
        <v>0</v>
      </c>
      <c r="AC1431">
        <f>[1]资金台帐!AC1431</f>
        <v>0</v>
      </c>
      <c r="AD1431">
        <f>[1]资金台帐!AD1431</f>
        <v>0</v>
      </c>
      <c r="AJ1431">
        <f>[1]资金台帐!AJ1431</f>
        <v>0</v>
      </c>
      <c r="AK1431">
        <f>[1]资金台帐!AK1431</f>
        <v>0</v>
      </c>
      <c r="BA1431" s="22">
        <f t="shared" si="0"/>
      </c>
    </row>
    <row r="1432">
      <c r="B1432">
        <f>[1]资金台帐!B1432&amp;""</f>
      </c>
      <c r="H1432">
        <f>[1]资金台帐!H1432&amp;""</f>
      </c>
      <c r="J1432">
        <f>[1]资金台帐!J1432&amp;""</f>
      </c>
      <c r="N1432">
        <f>[1]资金台帐!N1432</f>
      </c>
      <c r="O1432">
        <f>[1]资金台帐!O1432&amp;""</f>
      </c>
      <c r="P1432">
        <f>[1]资金台帐!P1432&amp;""</f>
      </c>
      <c r="Q1432">
        <f>[1]资金台帐!Q1432&amp;""</f>
      </c>
      <c r="T1432">
        <f>[1]资金台帐!T1432&amp;""</f>
      </c>
      <c r="U1432">
        <f>[1]资金台帐!U1432&amp;""</f>
      </c>
      <c r="W1432">
        <f>[1]资金台帐!W1432&amp;""</f>
      </c>
      <c r="X1432">
        <f>[1]资金台帐!X1432&amp;""</f>
      </c>
      <c r="AB1432">
        <f>[1]资金台帐!AB1432</f>
        <v>0</v>
      </c>
      <c r="AC1432">
        <f>[1]资金台帐!AC1432</f>
        <v>0</v>
      </c>
      <c r="AD1432">
        <f>[1]资金台帐!AD1432</f>
        <v>0</v>
      </c>
      <c r="AJ1432">
        <f>[1]资金台帐!AJ1432</f>
        <v>0</v>
      </c>
      <c r="AK1432">
        <f>[1]资金台帐!AK1432</f>
        <v>0</v>
      </c>
      <c r="BA1432" s="22">
        <f t="shared" si="0"/>
      </c>
    </row>
    <row r="1433">
      <c r="B1433">
        <f>[1]资金台帐!B1433&amp;""</f>
      </c>
      <c r="H1433">
        <f>[1]资金台帐!H1433&amp;""</f>
      </c>
      <c r="J1433">
        <f>[1]资金台帐!J1433&amp;""</f>
      </c>
      <c r="N1433">
        <f>[1]资金台帐!N1433</f>
      </c>
      <c r="O1433">
        <f>[1]资金台帐!O1433&amp;""</f>
      </c>
      <c r="P1433">
        <f>[1]资金台帐!P1433&amp;""</f>
      </c>
      <c r="Q1433">
        <f>[1]资金台帐!Q1433&amp;""</f>
      </c>
      <c r="T1433">
        <f>[1]资金台帐!T1433&amp;""</f>
      </c>
      <c r="U1433">
        <f>[1]资金台帐!U1433&amp;""</f>
      </c>
      <c r="W1433">
        <f>[1]资金台帐!W1433&amp;""</f>
      </c>
      <c r="X1433">
        <f>[1]资金台帐!X1433&amp;""</f>
      </c>
      <c r="AB1433">
        <f>[1]资金台帐!AB1433</f>
        <v>0</v>
      </c>
      <c r="AC1433">
        <f>[1]资金台帐!AC1433</f>
        <v>0</v>
      </c>
      <c r="AD1433">
        <f>[1]资金台帐!AD1433</f>
        <v>0</v>
      </c>
      <c r="AJ1433">
        <f>[1]资金台帐!AJ1433</f>
        <v>0</v>
      </c>
      <c r="AK1433">
        <f>[1]资金台帐!AK1433</f>
        <v>0</v>
      </c>
      <c r="BA1433" s="22">
        <f t="shared" si="0"/>
      </c>
    </row>
    <row r="1434">
      <c r="B1434">
        <f>[1]资金台帐!B1434&amp;""</f>
      </c>
      <c r="H1434">
        <f>[1]资金台帐!H1434&amp;""</f>
      </c>
      <c r="J1434">
        <f>[1]资金台帐!J1434&amp;""</f>
      </c>
      <c r="N1434">
        <f>[1]资金台帐!N1434</f>
      </c>
      <c r="O1434">
        <f>[1]资金台帐!O1434&amp;""</f>
      </c>
      <c r="P1434">
        <f>[1]资金台帐!P1434&amp;""</f>
      </c>
      <c r="Q1434">
        <f>[1]资金台帐!Q1434&amp;""</f>
      </c>
      <c r="T1434">
        <f>[1]资金台帐!T1434&amp;""</f>
      </c>
      <c r="U1434">
        <f>[1]资金台帐!U1434&amp;""</f>
      </c>
      <c r="W1434">
        <f>[1]资金台帐!W1434&amp;""</f>
      </c>
      <c r="X1434">
        <f>[1]资金台帐!X1434&amp;""</f>
      </c>
      <c r="AB1434">
        <f>[1]资金台帐!AB1434</f>
        <v>0</v>
      </c>
      <c r="AC1434">
        <f>[1]资金台帐!AC1434</f>
        <v>0</v>
      </c>
      <c r="AD1434">
        <f>[1]资金台帐!AD1434</f>
        <v>0</v>
      </c>
      <c r="AJ1434">
        <f>[1]资金台帐!AJ1434</f>
        <v>0</v>
      </c>
      <c r="AK1434">
        <f>[1]资金台帐!AK1434</f>
        <v>0</v>
      </c>
      <c r="BA1434" s="22">
        <f t="shared" si="0"/>
      </c>
    </row>
    <row r="1435">
      <c r="B1435">
        <f>[1]资金台帐!B1435&amp;""</f>
      </c>
      <c r="H1435">
        <f>[1]资金台帐!H1435&amp;""</f>
      </c>
      <c r="J1435">
        <f>[1]资金台帐!J1435&amp;""</f>
      </c>
      <c r="N1435">
        <f>[1]资金台帐!N1435</f>
      </c>
      <c r="O1435">
        <f>[1]资金台帐!O1435&amp;""</f>
      </c>
      <c r="P1435">
        <f>[1]资金台帐!P1435&amp;""</f>
      </c>
      <c r="Q1435">
        <f>[1]资金台帐!Q1435&amp;""</f>
      </c>
      <c r="T1435">
        <f>[1]资金台帐!T1435&amp;""</f>
      </c>
      <c r="U1435">
        <f>[1]资金台帐!U1435&amp;""</f>
      </c>
      <c r="W1435">
        <f>[1]资金台帐!W1435&amp;""</f>
      </c>
      <c r="X1435">
        <f>[1]资金台帐!X1435&amp;""</f>
      </c>
      <c r="AB1435">
        <f>[1]资金台帐!AB1435</f>
        <v>0</v>
      </c>
      <c r="AC1435">
        <f>[1]资金台帐!AC1435</f>
        <v>0</v>
      </c>
      <c r="AD1435">
        <f>[1]资金台帐!AD1435</f>
        <v>0</v>
      </c>
      <c r="AJ1435">
        <f>[1]资金台帐!AJ1435</f>
        <v>0</v>
      </c>
      <c r="AK1435">
        <f>[1]资金台帐!AK1435</f>
        <v>0</v>
      </c>
      <c r="BA1435" s="22">
        <f t="shared" si="0"/>
      </c>
    </row>
    <row r="1436">
      <c r="B1436">
        <f>[1]资金台帐!B1436&amp;""</f>
      </c>
      <c r="H1436">
        <f>[1]资金台帐!H1436&amp;""</f>
      </c>
      <c r="J1436">
        <f>[1]资金台帐!J1436&amp;""</f>
      </c>
      <c r="N1436">
        <f>[1]资金台帐!N1436</f>
      </c>
      <c r="O1436">
        <f>[1]资金台帐!O1436&amp;""</f>
      </c>
      <c r="P1436">
        <f>[1]资金台帐!P1436&amp;""</f>
      </c>
      <c r="Q1436">
        <f>[1]资金台帐!Q1436&amp;""</f>
      </c>
      <c r="T1436">
        <f>[1]资金台帐!T1436&amp;""</f>
      </c>
      <c r="U1436">
        <f>[1]资金台帐!U1436&amp;""</f>
      </c>
      <c r="W1436">
        <f>[1]资金台帐!W1436&amp;""</f>
      </c>
      <c r="X1436">
        <f>[1]资金台帐!X1436&amp;""</f>
      </c>
      <c r="AB1436">
        <f>[1]资金台帐!AB1436</f>
        <v>0</v>
      </c>
      <c r="AC1436">
        <f>[1]资金台帐!AC1436</f>
        <v>0</v>
      </c>
      <c r="AD1436">
        <f>[1]资金台帐!AD1436</f>
        <v>0</v>
      </c>
      <c r="AJ1436">
        <f>[1]资金台帐!AJ1436</f>
        <v>0</v>
      </c>
      <c r="AK1436">
        <f>[1]资金台帐!AK1436</f>
        <v>0</v>
      </c>
      <c r="BA1436" s="22">
        <f t="shared" si="0"/>
      </c>
    </row>
    <row r="1437">
      <c r="B1437">
        <f>[1]资金台帐!B1437&amp;""</f>
      </c>
      <c r="H1437">
        <f>[1]资金台帐!H1437&amp;""</f>
      </c>
      <c r="J1437">
        <f>[1]资金台帐!J1437&amp;""</f>
      </c>
      <c r="N1437">
        <f>[1]资金台帐!N1437</f>
      </c>
      <c r="O1437">
        <f>[1]资金台帐!O1437&amp;""</f>
      </c>
      <c r="P1437">
        <f>[1]资金台帐!P1437&amp;""</f>
      </c>
      <c r="Q1437">
        <f>[1]资金台帐!Q1437&amp;""</f>
      </c>
      <c r="T1437">
        <f>[1]资金台帐!T1437&amp;""</f>
      </c>
      <c r="U1437">
        <f>[1]资金台帐!U1437&amp;""</f>
      </c>
      <c r="W1437">
        <f>[1]资金台帐!W1437&amp;""</f>
      </c>
      <c r="X1437">
        <f>[1]资金台帐!X1437&amp;""</f>
      </c>
      <c r="AB1437">
        <f>[1]资金台帐!AB1437</f>
        <v>0</v>
      </c>
      <c r="AC1437">
        <f>[1]资金台帐!AC1437</f>
        <v>0</v>
      </c>
      <c r="AD1437">
        <f>[1]资金台帐!AD1437</f>
        <v>0</v>
      </c>
      <c r="AJ1437">
        <f>[1]资金台帐!AJ1437</f>
        <v>0</v>
      </c>
      <c r="AK1437">
        <f>[1]资金台帐!AK1437</f>
        <v>0</v>
      </c>
      <c r="BA1437" s="22">
        <f t="shared" si="0"/>
      </c>
    </row>
    <row r="1438">
      <c r="B1438">
        <f>[1]资金台帐!B1438&amp;""</f>
      </c>
      <c r="H1438">
        <f>[1]资金台帐!H1438&amp;""</f>
      </c>
      <c r="J1438">
        <f>[1]资金台帐!J1438&amp;""</f>
      </c>
      <c r="N1438">
        <f>[1]资金台帐!N1438</f>
      </c>
      <c r="O1438">
        <f>[1]资金台帐!O1438&amp;""</f>
      </c>
      <c r="P1438">
        <f>[1]资金台帐!P1438&amp;""</f>
      </c>
      <c r="Q1438">
        <f>[1]资金台帐!Q1438&amp;""</f>
      </c>
      <c r="T1438">
        <f>[1]资金台帐!T1438&amp;""</f>
      </c>
      <c r="U1438">
        <f>[1]资金台帐!U1438&amp;""</f>
      </c>
      <c r="W1438">
        <f>[1]资金台帐!W1438&amp;""</f>
      </c>
      <c r="X1438">
        <f>[1]资金台帐!X1438&amp;""</f>
      </c>
      <c r="AB1438">
        <f>[1]资金台帐!AB1438</f>
        <v>0</v>
      </c>
      <c r="AC1438">
        <f>[1]资金台帐!AC1438</f>
        <v>0</v>
      </c>
      <c r="AD1438">
        <f>[1]资金台帐!AD1438</f>
        <v>0</v>
      </c>
      <c r="AJ1438">
        <f>[1]资金台帐!AJ1438</f>
        <v>0</v>
      </c>
      <c r="AK1438">
        <f>[1]资金台帐!AK1438</f>
        <v>0</v>
      </c>
      <c r="BA1438" s="22">
        <f t="shared" si="0"/>
      </c>
    </row>
    <row r="1439">
      <c r="B1439">
        <f>[1]资金台帐!B1439&amp;""</f>
      </c>
      <c r="H1439">
        <f>[1]资金台帐!H1439&amp;""</f>
      </c>
      <c r="J1439">
        <f>[1]资金台帐!J1439&amp;""</f>
      </c>
      <c r="N1439">
        <f>[1]资金台帐!N1439</f>
      </c>
      <c r="O1439">
        <f>[1]资金台帐!O1439&amp;""</f>
      </c>
      <c r="P1439">
        <f>[1]资金台帐!P1439&amp;""</f>
      </c>
      <c r="Q1439">
        <f>[1]资金台帐!Q1439&amp;""</f>
      </c>
      <c r="T1439">
        <f>[1]资金台帐!T1439&amp;""</f>
      </c>
      <c r="U1439">
        <f>[1]资金台帐!U1439&amp;""</f>
      </c>
      <c r="W1439">
        <f>[1]资金台帐!W1439&amp;""</f>
      </c>
      <c r="X1439">
        <f>[1]资金台帐!X1439&amp;""</f>
      </c>
      <c r="AB1439">
        <f>[1]资金台帐!AB1439</f>
        <v>0</v>
      </c>
      <c r="AC1439">
        <f>[1]资金台帐!AC1439</f>
        <v>0</v>
      </c>
      <c r="AD1439">
        <f>[1]资金台帐!AD1439</f>
        <v>0</v>
      </c>
      <c r="AJ1439">
        <f>[1]资金台帐!AJ1439</f>
        <v>0</v>
      </c>
      <c r="AK1439">
        <f>[1]资金台帐!AK1439</f>
        <v>0</v>
      </c>
      <c r="BA1439" s="22">
        <f t="shared" si="0"/>
      </c>
    </row>
    <row r="1440">
      <c r="B1440">
        <f>[1]资金台帐!B1440&amp;""</f>
      </c>
      <c r="H1440">
        <f>[1]资金台帐!H1440&amp;""</f>
      </c>
      <c r="J1440">
        <f>[1]资金台帐!J1440&amp;""</f>
      </c>
      <c r="N1440">
        <f>[1]资金台帐!N1440</f>
      </c>
      <c r="O1440">
        <f>[1]资金台帐!O1440&amp;""</f>
      </c>
      <c r="P1440">
        <f>[1]资金台帐!P1440&amp;""</f>
      </c>
      <c r="Q1440">
        <f>[1]资金台帐!Q1440&amp;""</f>
      </c>
      <c r="T1440">
        <f>[1]资金台帐!T1440&amp;""</f>
      </c>
      <c r="U1440">
        <f>[1]资金台帐!U1440&amp;""</f>
      </c>
      <c r="W1440">
        <f>[1]资金台帐!W1440&amp;""</f>
      </c>
      <c r="X1440">
        <f>[1]资金台帐!X1440&amp;""</f>
      </c>
      <c r="AB1440">
        <f>[1]资金台帐!AB1440</f>
        <v>0</v>
      </c>
      <c r="AC1440">
        <f>[1]资金台帐!AC1440</f>
        <v>0</v>
      </c>
      <c r="AD1440">
        <f>[1]资金台帐!AD1440</f>
        <v>0</v>
      </c>
      <c r="AJ1440">
        <f>[1]资金台帐!AJ1440</f>
        <v>0</v>
      </c>
      <c r="AK1440">
        <f>[1]资金台帐!AK1440</f>
        <v>0</v>
      </c>
      <c r="BA1440" s="22">
        <f t="shared" si="0"/>
      </c>
    </row>
    <row r="1441">
      <c r="B1441">
        <f>[1]资金台帐!B1441&amp;""</f>
      </c>
      <c r="H1441">
        <f>[1]资金台帐!H1441&amp;""</f>
      </c>
      <c r="J1441">
        <f>[1]资金台帐!J1441&amp;""</f>
      </c>
      <c r="N1441">
        <f>[1]资金台帐!N1441</f>
      </c>
      <c r="O1441">
        <f>[1]资金台帐!O1441&amp;""</f>
      </c>
      <c r="P1441">
        <f>[1]资金台帐!P1441&amp;""</f>
      </c>
      <c r="Q1441">
        <f>[1]资金台帐!Q1441&amp;""</f>
      </c>
      <c r="T1441">
        <f>[1]资金台帐!T1441&amp;""</f>
      </c>
      <c r="U1441">
        <f>[1]资金台帐!U1441&amp;""</f>
      </c>
      <c r="W1441">
        <f>[1]资金台帐!W1441&amp;""</f>
      </c>
      <c r="X1441">
        <f>[1]资金台帐!X1441&amp;""</f>
      </c>
      <c r="AB1441">
        <f>[1]资金台帐!AB1441</f>
        <v>0</v>
      </c>
      <c r="AC1441">
        <f>[1]资金台帐!AC1441</f>
        <v>0</v>
      </c>
      <c r="AD1441">
        <f>[1]资金台帐!AD1441</f>
        <v>0</v>
      </c>
      <c r="AJ1441">
        <f>[1]资金台帐!AJ1441</f>
        <v>0</v>
      </c>
      <c r="AK1441">
        <f>[1]资金台帐!AK1441</f>
        <v>0</v>
      </c>
      <c r="BA1441" s="22">
        <f t="shared" si="0"/>
      </c>
    </row>
    <row r="1442">
      <c r="B1442">
        <f>[1]资金台帐!B1442&amp;""</f>
      </c>
      <c r="H1442">
        <f>[1]资金台帐!H1442&amp;""</f>
      </c>
      <c r="J1442">
        <f>[1]资金台帐!J1442&amp;""</f>
      </c>
      <c r="N1442">
        <f>[1]资金台帐!N1442</f>
      </c>
      <c r="O1442">
        <f>[1]资金台帐!O1442&amp;""</f>
      </c>
      <c r="P1442">
        <f>[1]资金台帐!P1442&amp;""</f>
      </c>
      <c r="Q1442">
        <f>[1]资金台帐!Q1442&amp;""</f>
      </c>
      <c r="T1442">
        <f>[1]资金台帐!T1442&amp;""</f>
      </c>
      <c r="U1442">
        <f>[1]资金台帐!U1442&amp;""</f>
      </c>
      <c r="W1442">
        <f>[1]资金台帐!W1442&amp;""</f>
      </c>
      <c r="X1442">
        <f>[1]资金台帐!X1442&amp;""</f>
      </c>
      <c r="AB1442">
        <f>[1]资金台帐!AB1442</f>
        <v>0</v>
      </c>
      <c r="AC1442">
        <f>[1]资金台帐!AC1442</f>
        <v>0</v>
      </c>
      <c r="AD1442">
        <f>[1]资金台帐!AD1442</f>
        <v>0</v>
      </c>
      <c r="AJ1442">
        <f>[1]资金台帐!AJ1442</f>
        <v>0</v>
      </c>
      <c r="AK1442">
        <f>[1]资金台帐!AK1442</f>
        <v>0</v>
      </c>
      <c r="BA1442" s="22">
        <f t="shared" si="0"/>
      </c>
    </row>
    <row r="1443">
      <c r="B1443">
        <f>[1]资金台帐!B1443&amp;""</f>
      </c>
      <c r="H1443">
        <f>[1]资金台帐!H1443&amp;""</f>
      </c>
      <c r="J1443">
        <f>[1]资金台帐!J1443&amp;""</f>
      </c>
      <c r="N1443">
        <f>[1]资金台帐!N1443</f>
      </c>
      <c r="O1443">
        <f>[1]资金台帐!O1443&amp;""</f>
      </c>
      <c r="P1443">
        <f>[1]资金台帐!P1443&amp;""</f>
      </c>
      <c r="Q1443">
        <f>[1]资金台帐!Q1443&amp;""</f>
      </c>
      <c r="T1443">
        <f>[1]资金台帐!T1443&amp;""</f>
      </c>
      <c r="U1443">
        <f>[1]资金台帐!U1443&amp;""</f>
      </c>
      <c r="W1443">
        <f>[1]资金台帐!W1443&amp;""</f>
      </c>
      <c r="X1443">
        <f>[1]资金台帐!X1443&amp;""</f>
      </c>
      <c r="AB1443">
        <f>[1]资金台帐!AB1443</f>
        <v>0</v>
      </c>
      <c r="AC1443">
        <f>[1]资金台帐!AC1443</f>
        <v>0</v>
      </c>
      <c r="AD1443">
        <f>[1]资金台帐!AD1443</f>
        <v>0</v>
      </c>
      <c r="AJ1443">
        <f>[1]资金台帐!AJ1443</f>
        <v>0</v>
      </c>
      <c r="AK1443">
        <f>[1]资金台帐!AK1443</f>
        <v>0</v>
      </c>
      <c r="BA1443" s="22">
        <f t="shared" si="0"/>
      </c>
    </row>
    <row r="1444">
      <c r="B1444">
        <f>[1]资金台帐!B1444&amp;""</f>
      </c>
      <c r="H1444">
        <f>[1]资金台帐!H1444&amp;""</f>
      </c>
      <c r="J1444">
        <f>[1]资金台帐!J1444&amp;""</f>
      </c>
      <c r="N1444">
        <f>[1]资金台帐!N1444</f>
      </c>
      <c r="O1444">
        <f>[1]资金台帐!O1444&amp;""</f>
      </c>
      <c r="P1444">
        <f>[1]资金台帐!P1444&amp;""</f>
      </c>
      <c r="Q1444">
        <f>[1]资金台帐!Q1444&amp;""</f>
      </c>
      <c r="T1444">
        <f>[1]资金台帐!T1444&amp;""</f>
      </c>
      <c r="U1444">
        <f>[1]资金台帐!U1444&amp;""</f>
      </c>
      <c r="W1444">
        <f>[1]资金台帐!W1444&amp;""</f>
      </c>
      <c r="X1444">
        <f>[1]资金台帐!X1444&amp;""</f>
      </c>
      <c r="AB1444">
        <f>[1]资金台帐!AB1444</f>
        <v>0</v>
      </c>
      <c r="AC1444">
        <f>[1]资金台帐!AC1444</f>
        <v>0</v>
      </c>
      <c r="AD1444">
        <f>[1]资金台帐!AD1444</f>
        <v>0</v>
      </c>
      <c r="AJ1444">
        <f>[1]资金台帐!AJ1444</f>
        <v>0</v>
      </c>
      <c r="AK1444">
        <f>[1]资金台帐!AK1444</f>
        <v>0</v>
      </c>
      <c r="BA1444" s="22">
        <f t="shared" si="0"/>
      </c>
    </row>
    <row r="1445">
      <c r="B1445">
        <f>[1]资金台帐!B1445&amp;""</f>
      </c>
      <c r="H1445">
        <f>[1]资金台帐!H1445&amp;""</f>
      </c>
      <c r="J1445">
        <f>[1]资金台帐!J1445&amp;""</f>
      </c>
      <c r="N1445">
        <f>[1]资金台帐!N1445</f>
      </c>
      <c r="O1445">
        <f>[1]资金台帐!O1445&amp;""</f>
      </c>
      <c r="P1445">
        <f>[1]资金台帐!P1445&amp;""</f>
      </c>
      <c r="Q1445">
        <f>[1]资金台帐!Q1445&amp;""</f>
      </c>
      <c r="T1445">
        <f>[1]资金台帐!T1445&amp;""</f>
      </c>
      <c r="U1445">
        <f>[1]资金台帐!U1445&amp;""</f>
      </c>
      <c r="W1445">
        <f>[1]资金台帐!W1445&amp;""</f>
      </c>
      <c r="X1445">
        <f>[1]资金台帐!X1445&amp;""</f>
      </c>
      <c r="AB1445">
        <f>[1]资金台帐!AB1445</f>
        <v>0</v>
      </c>
      <c r="AC1445">
        <f>[1]资金台帐!AC1445</f>
        <v>0</v>
      </c>
      <c r="AD1445">
        <f>[1]资金台帐!AD1445</f>
        <v>0</v>
      </c>
      <c r="AJ1445">
        <f>[1]资金台帐!AJ1445</f>
        <v>0</v>
      </c>
      <c r="AK1445">
        <f>[1]资金台帐!AK1445</f>
        <v>0</v>
      </c>
      <c r="BA1445" s="22">
        <f t="shared" si="0"/>
      </c>
    </row>
    <row r="1446">
      <c r="B1446">
        <f>[1]资金台帐!B1446&amp;""</f>
      </c>
      <c r="H1446">
        <f>[1]资金台帐!H1446&amp;""</f>
      </c>
      <c r="J1446">
        <f>[1]资金台帐!J1446&amp;""</f>
      </c>
      <c r="N1446">
        <f>[1]资金台帐!N1446</f>
      </c>
      <c r="O1446">
        <f>[1]资金台帐!O1446&amp;""</f>
      </c>
      <c r="P1446">
        <f>[1]资金台帐!P1446&amp;""</f>
      </c>
      <c r="Q1446">
        <f>[1]资金台帐!Q1446&amp;""</f>
      </c>
      <c r="T1446">
        <f>[1]资金台帐!T1446&amp;""</f>
      </c>
      <c r="U1446">
        <f>[1]资金台帐!U1446&amp;""</f>
      </c>
      <c r="W1446">
        <f>[1]资金台帐!W1446&amp;""</f>
      </c>
      <c r="X1446">
        <f>[1]资金台帐!X1446&amp;""</f>
      </c>
      <c r="AB1446">
        <f>[1]资金台帐!AB1446</f>
        <v>0</v>
      </c>
      <c r="AC1446">
        <f>[1]资金台帐!AC1446</f>
        <v>0</v>
      </c>
      <c r="AD1446">
        <f>[1]资金台帐!AD1446</f>
        <v>0</v>
      </c>
      <c r="AJ1446">
        <f>[1]资金台帐!AJ1446</f>
        <v>0</v>
      </c>
      <c r="AK1446">
        <f>[1]资金台帐!AK1446</f>
        <v>0</v>
      </c>
      <c r="BA1446" s="22">
        <f t="shared" si="0"/>
      </c>
    </row>
    <row r="1447">
      <c r="B1447">
        <f>[1]资金台帐!B1447&amp;""</f>
      </c>
      <c r="H1447">
        <f>[1]资金台帐!H1447&amp;""</f>
      </c>
      <c r="J1447">
        <f>[1]资金台帐!J1447&amp;""</f>
      </c>
      <c r="N1447">
        <f>[1]资金台帐!N1447</f>
      </c>
      <c r="O1447">
        <f>[1]资金台帐!O1447&amp;""</f>
      </c>
      <c r="P1447">
        <f>[1]资金台帐!P1447&amp;""</f>
      </c>
      <c r="Q1447">
        <f>[1]资金台帐!Q1447&amp;""</f>
      </c>
      <c r="T1447">
        <f>[1]资金台帐!T1447&amp;""</f>
      </c>
      <c r="U1447">
        <f>[1]资金台帐!U1447&amp;""</f>
      </c>
      <c r="W1447">
        <f>[1]资金台帐!W1447&amp;""</f>
      </c>
      <c r="X1447">
        <f>[1]资金台帐!X1447&amp;""</f>
      </c>
      <c r="AB1447">
        <f>[1]资金台帐!AB1447</f>
        <v>0</v>
      </c>
      <c r="AC1447">
        <f>[1]资金台帐!AC1447</f>
        <v>0</v>
      </c>
      <c r="AD1447">
        <f>[1]资金台帐!AD1447</f>
        <v>0</v>
      </c>
      <c r="AJ1447">
        <f>[1]资金台帐!AJ1447</f>
        <v>0</v>
      </c>
      <c r="AK1447">
        <f>[1]资金台帐!AK1447</f>
        <v>0</v>
      </c>
      <c r="BA1447" s="22">
        <f t="shared" si="0"/>
      </c>
    </row>
    <row r="1448">
      <c r="B1448">
        <f>[1]资金台帐!B1448&amp;""</f>
      </c>
      <c r="H1448">
        <f>[1]资金台帐!H1448&amp;""</f>
      </c>
      <c r="J1448">
        <f>[1]资金台帐!J1448&amp;""</f>
      </c>
      <c r="N1448">
        <f>[1]资金台帐!N1448</f>
      </c>
      <c r="O1448">
        <f>[1]资金台帐!O1448&amp;""</f>
      </c>
      <c r="P1448">
        <f>[1]资金台帐!P1448&amp;""</f>
      </c>
      <c r="Q1448">
        <f>[1]资金台帐!Q1448&amp;""</f>
      </c>
      <c r="T1448">
        <f>[1]资金台帐!T1448&amp;""</f>
      </c>
      <c r="U1448">
        <f>[1]资金台帐!U1448&amp;""</f>
      </c>
      <c r="W1448">
        <f>[1]资金台帐!W1448&amp;""</f>
      </c>
      <c r="X1448">
        <f>[1]资金台帐!X1448&amp;""</f>
      </c>
      <c r="AB1448">
        <f>[1]资金台帐!AB1448</f>
        <v>0</v>
      </c>
      <c r="AC1448">
        <f>[1]资金台帐!AC1448</f>
        <v>0</v>
      </c>
      <c r="AD1448">
        <f>[1]资金台帐!AD1448</f>
        <v>0</v>
      </c>
      <c r="AJ1448">
        <f>[1]资金台帐!AJ1448</f>
        <v>0</v>
      </c>
      <c r="AK1448">
        <f>[1]资金台帐!AK1448</f>
        <v>0</v>
      </c>
      <c r="BA1448" s="22">
        <f t="shared" si="0"/>
      </c>
    </row>
    <row r="1449">
      <c r="B1449">
        <f>[1]资金台帐!B1449&amp;""</f>
      </c>
      <c r="H1449">
        <f>[1]资金台帐!H1449&amp;""</f>
      </c>
      <c r="J1449">
        <f>[1]资金台帐!J1449&amp;""</f>
      </c>
      <c r="N1449">
        <f>[1]资金台帐!N1449</f>
      </c>
      <c r="O1449">
        <f>[1]资金台帐!O1449&amp;""</f>
      </c>
      <c r="P1449">
        <f>[1]资金台帐!P1449&amp;""</f>
      </c>
      <c r="Q1449">
        <f>[1]资金台帐!Q1449&amp;""</f>
      </c>
      <c r="T1449">
        <f>[1]资金台帐!T1449&amp;""</f>
      </c>
      <c r="U1449">
        <f>[1]资金台帐!U1449&amp;""</f>
      </c>
      <c r="W1449">
        <f>[1]资金台帐!W1449&amp;""</f>
      </c>
      <c r="X1449">
        <f>[1]资金台帐!X1449&amp;""</f>
      </c>
      <c r="AB1449">
        <f>[1]资金台帐!AB1449</f>
        <v>0</v>
      </c>
      <c r="AC1449">
        <f>[1]资金台帐!AC1449</f>
        <v>0</v>
      </c>
      <c r="AD1449">
        <f>[1]资金台帐!AD1449</f>
        <v>0</v>
      </c>
      <c r="AJ1449">
        <f>[1]资金台帐!AJ1449</f>
        <v>0</v>
      </c>
      <c r="AK1449">
        <f>[1]资金台帐!AK1449</f>
        <v>0</v>
      </c>
      <c r="BA1449" s="22">
        <f t="shared" si="0"/>
      </c>
    </row>
    <row r="1450">
      <c r="B1450">
        <f>[1]资金台帐!B1450&amp;""</f>
      </c>
      <c r="H1450">
        <f>[1]资金台帐!H1450&amp;""</f>
      </c>
      <c r="J1450">
        <f>[1]资金台帐!J1450&amp;""</f>
      </c>
      <c r="N1450">
        <f>[1]资金台帐!N1450</f>
      </c>
      <c r="O1450">
        <f>[1]资金台帐!O1450&amp;""</f>
      </c>
      <c r="P1450">
        <f>[1]资金台帐!P1450&amp;""</f>
      </c>
      <c r="Q1450">
        <f>[1]资金台帐!Q1450&amp;""</f>
      </c>
      <c r="T1450">
        <f>[1]资金台帐!T1450&amp;""</f>
      </c>
      <c r="U1450">
        <f>[1]资金台帐!U1450&amp;""</f>
      </c>
      <c r="W1450">
        <f>[1]资金台帐!W1450&amp;""</f>
      </c>
      <c r="X1450">
        <f>[1]资金台帐!X1450&amp;""</f>
      </c>
      <c r="AB1450">
        <f>[1]资金台帐!AB1450</f>
        <v>0</v>
      </c>
      <c r="AC1450">
        <f>[1]资金台帐!AC1450</f>
        <v>0</v>
      </c>
      <c r="AD1450">
        <f>[1]资金台帐!AD1450</f>
        <v>0</v>
      </c>
      <c r="AJ1450">
        <f>[1]资金台帐!AJ1450</f>
        <v>0</v>
      </c>
      <c r="AK1450">
        <f>[1]资金台帐!AK1450</f>
        <v>0</v>
      </c>
      <c r="BA1450" s="22">
        <f t="shared" si="0"/>
      </c>
    </row>
    <row r="1451">
      <c r="B1451">
        <f>[1]资金台帐!B1451&amp;""</f>
      </c>
      <c r="H1451">
        <f>[1]资金台帐!H1451&amp;""</f>
      </c>
      <c r="J1451">
        <f>[1]资金台帐!J1451&amp;""</f>
      </c>
      <c r="N1451">
        <f>[1]资金台帐!N1451</f>
      </c>
      <c r="O1451">
        <f>[1]资金台帐!O1451&amp;""</f>
      </c>
      <c r="P1451">
        <f>[1]资金台帐!P1451&amp;""</f>
      </c>
      <c r="Q1451">
        <f>[1]资金台帐!Q1451&amp;""</f>
      </c>
      <c r="T1451">
        <f>[1]资金台帐!T1451&amp;""</f>
      </c>
      <c r="U1451">
        <f>[1]资金台帐!U1451&amp;""</f>
      </c>
      <c r="W1451">
        <f>[1]资金台帐!W1451&amp;""</f>
      </c>
      <c r="X1451">
        <f>[1]资金台帐!X1451&amp;""</f>
      </c>
      <c r="AB1451">
        <f>[1]资金台帐!AB1451</f>
        <v>0</v>
      </c>
      <c r="AC1451">
        <f>[1]资金台帐!AC1451</f>
        <v>0</v>
      </c>
      <c r="AD1451">
        <f>[1]资金台帐!AD1451</f>
        <v>0</v>
      </c>
      <c r="AJ1451">
        <f>[1]资金台帐!AJ1451</f>
        <v>0</v>
      </c>
      <c r="AK1451">
        <f>[1]资金台帐!AK1451</f>
        <v>0</v>
      </c>
      <c r="BA1451" s="22">
        <f t="shared" si="0"/>
      </c>
    </row>
    <row r="1452">
      <c r="B1452">
        <f>[1]资金台帐!B1452&amp;""</f>
      </c>
      <c r="H1452">
        <f>[1]资金台帐!H1452&amp;""</f>
      </c>
      <c r="J1452">
        <f>[1]资金台帐!J1452&amp;""</f>
      </c>
      <c r="N1452">
        <f>[1]资金台帐!N1452</f>
      </c>
      <c r="O1452">
        <f>[1]资金台帐!O1452&amp;""</f>
      </c>
      <c r="P1452">
        <f>[1]资金台帐!P1452&amp;""</f>
      </c>
      <c r="Q1452">
        <f>[1]资金台帐!Q1452&amp;""</f>
      </c>
      <c r="T1452">
        <f>[1]资金台帐!T1452&amp;""</f>
      </c>
      <c r="U1452">
        <f>[1]资金台帐!U1452&amp;""</f>
      </c>
      <c r="W1452">
        <f>[1]资金台帐!W1452&amp;""</f>
      </c>
      <c r="X1452">
        <f>[1]资金台帐!X1452&amp;""</f>
      </c>
      <c r="AB1452">
        <f>[1]资金台帐!AB1452</f>
        <v>0</v>
      </c>
      <c r="AC1452">
        <f>[1]资金台帐!AC1452</f>
        <v>0</v>
      </c>
      <c r="AD1452">
        <f>[1]资金台帐!AD1452</f>
        <v>0</v>
      </c>
      <c r="AJ1452">
        <f>[1]资金台帐!AJ1452</f>
        <v>0</v>
      </c>
      <c r="AK1452">
        <f>[1]资金台帐!AK1452</f>
        <v>0</v>
      </c>
      <c r="BA1452" s="22">
        <f t="shared" si="0"/>
      </c>
    </row>
    <row r="1453">
      <c r="B1453">
        <f>[1]资金台帐!B1453&amp;""</f>
      </c>
      <c r="H1453">
        <f>[1]资金台帐!H1453&amp;""</f>
      </c>
      <c r="J1453">
        <f>[1]资金台帐!J1453&amp;""</f>
      </c>
      <c r="N1453">
        <f>[1]资金台帐!N1453</f>
      </c>
      <c r="O1453">
        <f>[1]资金台帐!O1453&amp;""</f>
      </c>
      <c r="P1453">
        <f>[1]资金台帐!P1453&amp;""</f>
      </c>
      <c r="Q1453">
        <f>[1]资金台帐!Q1453&amp;""</f>
      </c>
      <c r="T1453">
        <f>[1]资金台帐!T1453&amp;""</f>
      </c>
      <c r="U1453">
        <f>[1]资金台帐!U1453&amp;""</f>
      </c>
      <c r="W1453">
        <f>[1]资金台帐!W1453&amp;""</f>
      </c>
      <c r="X1453">
        <f>[1]资金台帐!X1453&amp;""</f>
      </c>
      <c r="AB1453">
        <f>[1]资金台帐!AB1453</f>
        <v>0</v>
      </c>
      <c r="AC1453">
        <f>[1]资金台帐!AC1453</f>
        <v>0</v>
      </c>
      <c r="AD1453">
        <f>[1]资金台帐!AD1453</f>
        <v>0</v>
      </c>
      <c r="AJ1453">
        <f>[1]资金台帐!AJ1453</f>
        <v>0</v>
      </c>
      <c r="AK1453">
        <f>[1]资金台帐!AK1453</f>
        <v>0</v>
      </c>
      <c r="BA1453" s="22">
        <f t="shared" si="0"/>
      </c>
    </row>
    <row r="1454">
      <c r="B1454">
        <f>[1]资金台帐!B1454&amp;""</f>
      </c>
      <c r="H1454">
        <f>[1]资金台帐!H1454&amp;""</f>
      </c>
      <c r="J1454">
        <f>[1]资金台帐!J1454&amp;""</f>
      </c>
      <c r="N1454">
        <f>[1]资金台帐!N1454</f>
      </c>
      <c r="O1454">
        <f>[1]资金台帐!O1454&amp;""</f>
      </c>
      <c r="P1454">
        <f>[1]资金台帐!P1454&amp;""</f>
      </c>
      <c r="Q1454">
        <f>[1]资金台帐!Q1454&amp;""</f>
      </c>
      <c r="T1454">
        <f>[1]资金台帐!T1454&amp;""</f>
      </c>
      <c r="U1454">
        <f>[1]资金台帐!U1454&amp;""</f>
      </c>
      <c r="W1454">
        <f>[1]资金台帐!W1454&amp;""</f>
      </c>
      <c r="X1454">
        <f>[1]资金台帐!X1454&amp;""</f>
      </c>
      <c r="AB1454">
        <f>[1]资金台帐!AB1454</f>
        <v>0</v>
      </c>
      <c r="AC1454">
        <f>[1]资金台帐!AC1454</f>
        <v>0</v>
      </c>
      <c r="AD1454">
        <f>[1]资金台帐!AD1454</f>
        <v>0</v>
      </c>
      <c r="AJ1454">
        <f>[1]资金台帐!AJ1454</f>
        <v>0</v>
      </c>
      <c r="AK1454">
        <f>[1]资金台帐!AK1454</f>
        <v>0</v>
      </c>
      <c r="BA1454" s="22">
        <f t="shared" si="0"/>
      </c>
    </row>
    <row r="1455">
      <c r="B1455">
        <f>[1]资金台帐!B1455&amp;""</f>
      </c>
      <c r="H1455">
        <f>[1]资金台帐!H1455&amp;""</f>
      </c>
      <c r="J1455">
        <f>[1]资金台帐!J1455&amp;""</f>
      </c>
      <c r="N1455">
        <f>[1]资金台帐!N1455</f>
      </c>
      <c r="O1455">
        <f>[1]资金台帐!O1455&amp;""</f>
      </c>
      <c r="P1455">
        <f>[1]资金台帐!P1455&amp;""</f>
      </c>
      <c r="Q1455">
        <f>[1]资金台帐!Q1455&amp;""</f>
      </c>
      <c r="T1455">
        <f>[1]资金台帐!T1455&amp;""</f>
      </c>
      <c r="U1455">
        <f>[1]资金台帐!U1455&amp;""</f>
      </c>
      <c r="W1455">
        <f>[1]资金台帐!W1455&amp;""</f>
      </c>
      <c r="X1455">
        <f>[1]资金台帐!X1455&amp;""</f>
      </c>
      <c r="AB1455">
        <f>[1]资金台帐!AB1455</f>
        <v>0</v>
      </c>
      <c r="AC1455">
        <f>[1]资金台帐!AC1455</f>
        <v>0</v>
      </c>
      <c r="AD1455">
        <f>[1]资金台帐!AD1455</f>
        <v>0</v>
      </c>
      <c r="AJ1455">
        <f>[1]资金台帐!AJ1455</f>
        <v>0</v>
      </c>
      <c r="AK1455">
        <f>[1]资金台帐!AK1455</f>
        <v>0</v>
      </c>
      <c r="BA1455" s="22">
        <f t="shared" si="0"/>
      </c>
    </row>
    <row r="1456">
      <c r="B1456">
        <f>[1]资金台帐!B1456&amp;""</f>
      </c>
      <c r="H1456">
        <f>[1]资金台帐!H1456&amp;""</f>
      </c>
      <c r="J1456">
        <f>[1]资金台帐!J1456&amp;""</f>
      </c>
      <c r="N1456">
        <f>[1]资金台帐!N1456</f>
      </c>
      <c r="O1456">
        <f>[1]资金台帐!O1456&amp;""</f>
      </c>
      <c r="P1456">
        <f>[1]资金台帐!P1456&amp;""</f>
      </c>
      <c r="Q1456">
        <f>[1]资金台帐!Q1456&amp;""</f>
      </c>
      <c r="T1456">
        <f>[1]资金台帐!T1456&amp;""</f>
      </c>
      <c r="U1456">
        <f>[1]资金台帐!U1456&amp;""</f>
      </c>
      <c r="W1456">
        <f>[1]资金台帐!W1456&amp;""</f>
      </c>
      <c r="X1456">
        <f>[1]资金台帐!X1456&amp;""</f>
      </c>
      <c r="AB1456">
        <f>[1]资金台帐!AB1456</f>
        <v>0</v>
      </c>
      <c r="AC1456">
        <f>[1]资金台帐!AC1456</f>
        <v>0</v>
      </c>
      <c r="AD1456">
        <f>[1]资金台帐!AD1456</f>
        <v>0</v>
      </c>
      <c r="AJ1456">
        <f>[1]资金台帐!AJ1456</f>
        <v>0</v>
      </c>
      <c r="AK1456">
        <f>[1]资金台帐!AK1456</f>
        <v>0</v>
      </c>
      <c r="BA1456" s="22">
        <f t="shared" si="0"/>
      </c>
    </row>
    <row r="1457">
      <c r="B1457">
        <f>[1]资金台帐!B1457&amp;""</f>
      </c>
      <c r="H1457">
        <f>[1]资金台帐!H1457&amp;""</f>
      </c>
      <c r="J1457">
        <f>[1]资金台帐!J1457&amp;""</f>
      </c>
      <c r="N1457">
        <f>[1]资金台帐!N1457</f>
      </c>
      <c r="O1457">
        <f>[1]资金台帐!O1457&amp;""</f>
      </c>
      <c r="P1457">
        <f>[1]资金台帐!P1457&amp;""</f>
      </c>
      <c r="Q1457">
        <f>[1]资金台帐!Q1457&amp;""</f>
      </c>
      <c r="T1457">
        <f>[1]资金台帐!T1457&amp;""</f>
      </c>
      <c r="U1457">
        <f>[1]资金台帐!U1457&amp;""</f>
      </c>
      <c r="W1457">
        <f>[1]资金台帐!W1457&amp;""</f>
      </c>
      <c r="X1457">
        <f>[1]资金台帐!X1457&amp;""</f>
      </c>
      <c r="AB1457">
        <f>[1]资金台帐!AB1457</f>
        <v>0</v>
      </c>
      <c r="AC1457">
        <f>[1]资金台帐!AC1457</f>
        <v>0</v>
      </c>
      <c r="AD1457">
        <f>[1]资金台帐!AD1457</f>
        <v>0</v>
      </c>
      <c r="AJ1457">
        <f>[1]资金台帐!AJ1457</f>
        <v>0</v>
      </c>
      <c r="AK1457">
        <f>[1]资金台帐!AK1457</f>
        <v>0</v>
      </c>
      <c r="BA1457" s="22">
        <f t="shared" si="0"/>
      </c>
    </row>
    <row r="1458">
      <c r="B1458">
        <f>[1]资金台帐!B1458&amp;""</f>
      </c>
      <c r="H1458">
        <f>[1]资金台帐!H1458&amp;""</f>
      </c>
      <c r="J1458">
        <f>[1]资金台帐!J1458&amp;""</f>
      </c>
      <c r="N1458">
        <f>[1]资金台帐!N1458</f>
      </c>
      <c r="O1458">
        <f>[1]资金台帐!O1458&amp;""</f>
      </c>
      <c r="P1458">
        <f>[1]资金台帐!P1458&amp;""</f>
      </c>
      <c r="Q1458">
        <f>[1]资金台帐!Q1458&amp;""</f>
      </c>
      <c r="T1458">
        <f>[1]资金台帐!T1458&amp;""</f>
      </c>
      <c r="U1458">
        <f>[1]资金台帐!U1458&amp;""</f>
      </c>
      <c r="W1458">
        <f>[1]资金台帐!W1458&amp;""</f>
      </c>
      <c r="X1458">
        <f>[1]资金台帐!X1458&amp;""</f>
      </c>
      <c r="AB1458">
        <f>[1]资金台帐!AB1458</f>
        <v>0</v>
      </c>
      <c r="AC1458">
        <f>[1]资金台帐!AC1458</f>
        <v>0</v>
      </c>
      <c r="AD1458">
        <f>[1]资金台帐!AD1458</f>
        <v>0</v>
      </c>
      <c r="AJ1458">
        <f>[1]资金台帐!AJ1458</f>
        <v>0</v>
      </c>
      <c r="AK1458">
        <f>[1]资金台帐!AK1458</f>
        <v>0</v>
      </c>
      <c r="BA1458" s="22">
        <f t="shared" si="0"/>
      </c>
    </row>
    <row r="1459">
      <c r="B1459">
        <f>[1]资金台帐!B1459&amp;""</f>
      </c>
      <c r="H1459">
        <f>[1]资金台帐!H1459&amp;""</f>
      </c>
      <c r="J1459">
        <f>[1]资金台帐!J1459&amp;""</f>
      </c>
      <c r="N1459">
        <f>[1]资金台帐!N1459</f>
      </c>
      <c r="O1459">
        <f>[1]资金台帐!O1459&amp;""</f>
      </c>
      <c r="P1459">
        <f>[1]资金台帐!P1459&amp;""</f>
      </c>
      <c r="Q1459">
        <f>[1]资金台帐!Q1459&amp;""</f>
      </c>
      <c r="T1459">
        <f>[1]资金台帐!T1459&amp;""</f>
      </c>
      <c r="U1459">
        <f>[1]资金台帐!U1459&amp;""</f>
      </c>
      <c r="W1459">
        <f>[1]资金台帐!W1459&amp;""</f>
      </c>
      <c r="X1459">
        <f>[1]资金台帐!X1459&amp;""</f>
      </c>
      <c r="AB1459">
        <f>[1]资金台帐!AB1459</f>
        <v>0</v>
      </c>
      <c r="AC1459">
        <f>[1]资金台帐!AC1459</f>
        <v>0</v>
      </c>
      <c r="AD1459">
        <f>[1]资金台帐!AD1459</f>
        <v>0</v>
      </c>
      <c r="AJ1459">
        <f>[1]资金台帐!AJ1459</f>
        <v>0</v>
      </c>
      <c r="AK1459">
        <f>[1]资金台帐!AK1459</f>
        <v>0</v>
      </c>
      <c r="BA1459" s="22">
        <f t="shared" si="0"/>
      </c>
    </row>
    <row r="1460">
      <c r="B1460">
        <f>[1]资金台帐!B1460&amp;""</f>
      </c>
      <c r="H1460">
        <f>[1]资金台帐!H1460&amp;""</f>
      </c>
      <c r="J1460">
        <f>[1]资金台帐!J1460&amp;""</f>
      </c>
      <c r="N1460">
        <f>[1]资金台帐!N1460</f>
      </c>
      <c r="O1460">
        <f>[1]资金台帐!O1460&amp;""</f>
      </c>
      <c r="P1460">
        <f>[1]资金台帐!P1460&amp;""</f>
      </c>
      <c r="Q1460">
        <f>[1]资金台帐!Q1460&amp;""</f>
      </c>
      <c r="T1460">
        <f>[1]资金台帐!T1460&amp;""</f>
      </c>
      <c r="U1460">
        <f>[1]资金台帐!U1460&amp;""</f>
      </c>
      <c r="W1460">
        <f>[1]资金台帐!W1460&amp;""</f>
      </c>
      <c r="X1460">
        <f>[1]资金台帐!X1460&amp;""</f>
      </c>
      <c r="AB1460">
        <f>[1]资金台帐!AB1460</f>
        <v>0</v>
      </c>
      <c r="AC1460">
        <f>[1]资金台帐!AC1460</f>
        <v>0</v>
      </c>
      <c r="AD1460">
        <f>[1]资金台帐!AD1460</f>
        <v>0</v>
      </c>
      <c r="AJ1460">
        <f>[1]资金台帐!AJ1460</f>
        <v>0</v>
      </c>
      <c r="AK1460">
        <f>[1]资金台帐!AK1460</f>
        <v>0</v>
      </c>
      <c r="BA1460" s="22">
        <f t="shared" si="0"/>
      </c>
    </row>
    <row r="1461">
      <c r="B1461">
        <f>[1]资金台帐!B1461&amp;""</f>
      </c>
      <c r="H1461">
        <f>[1]资金台帐!H1461&amp;""</f>
      </c>
      <c r="J1461">
        <f>[1]资金台帐!J1461&amp;""</f>
      </c>
      <c r="N1461">
        <f>[1]资金台帐!N1461</f>
      </c>
      <c r="O1461">
        <f>[1]资金台帐!O1461&amp;""</f>
      </c>
      <c r="P1461">
        <f>[1]资金台帐!P1461&amp;""</f>
      </c>
      <c r="Q1461">
        <f>[1]资金台帐!Q1461&amp;""</f>
      </c>
      <c r="T1461">
        <f>[1]资金台帐!T1461&amp;""</f>
      </c>
      <c r="U1461">
        <f>[1]资金台帐!U1461&amp;""</f>
      </c>
      <c r="W1461">
        <f>[1]资金台帐!W1461&amp;""</f>
      </c>
      <c r="X1461">
        <f>[1]资金台帐!X1461&amp;""</f>
      </c>
      <c r="AB1461">
        <f>[1]资金台帐!AB1461</f>
        <v>0</v>
      </c>
      <c r="AC1461">
        <f>[1]资金台帐!AC1461</f>
        <v>0</v>
      </c>
      <c r="AD1461">
        <f>[1]资金台帐!AD1461</f>
        <v>0</v>
      </c>
      <c r="AJ1461">
        <f>[1]资金台帐!AJ1461</f>
        <v>0</v>
      </c>
      <c r="AK1461">
        <f>[1]资金台帐!AK1461</f>
        <v>0</v>
      </c>
      <c r="BA1461" s="22">
        <f t="shared" si="0"/>
      </c>
    </row>
    <row r="1462">
      <c r="B1462">
        <f>[1]资金台帐!B1462&amp;""</f>
      </c>
      <c r="H1462">
        <f>[1]资金台帐!H1462&amp;""</f>
      </c>
      <c r="J1462">
        <f>[1]资金台帐!J1462&amp;""</f>
      </c>
      <c r="N1462">
        <f>[1]资金台帐!N1462</f>
      </c>
      <c r="O1462">
        <f>[1]资金台帐!O1462&amp;""</f>
      </c>
      <c r="P1462">
        <f>[1]资金台帐!P1462&amp;""</f>
      </c>
      <c r="Q1462">
        <f>[1]资金台帐!Q1462&amp;""</f>
      </c>
      <c r="T1462">
        <f>[1]资金台帐!T1462&amp;""</f>
      </c>
      <c r="U1462">
        <f>[1]资金台帐!U1462&amp;""</f>
      </c>
      <c r="W1462">
        <f>[1]资金台帐!W1462&amp;""</f>
      </c>
      <c r="X1462">
        <f>[1]资金台帐!X1462&amp;""</f>
      </c>
      <c r="AB1462">
        <f>[1]资金台帐!AB1462</f>
        <v>0</v>
      </c>
      <c r="AC1462">
        <f>[1]资金台帐!AC1462</f>
        <v>0</v>
      </c>
      <c r="AD1462">
        <f>[1]资金台帐!AD1462</f>
        <v>0</v>
      </c>
      <c r="AJ1462">
        <f>[1]资金台帐!AJ1462</f>
        <v>0</v>
      </c>
      <c r="AK1462">
        <f>[1]资金台帐!AK1462</f>
        <v>0</v>
      </c>
      <c r="BA1462" s="22">
        <f t="shared" si="0"/>
      </c>
    </row>
    <row r="1463">
      <c r="B1463">
        <f>[1]资金台帐!B1463&amp;""</f>
      </c>
      <c r="H1463">
        <f>[1]资金台帐!H1463&amp;""</f>
      </c>
      <c r="J1463">
        <f>[1]资金台帐!J1463&amp;""</f>
      </c>
      <c r="N1463">
        <f>[1]资金台帐!N1463</f>
      </c>
      <c r="O1463">
        <f>[1]资金台帐!O1463&amp;""</f>
      </c>
      <c r="P1463">
        <f>[1]资金台帐!P1463&amp;""</f>
      </c>
      <c r="Q1463">
        <f>[1]资金台帐!Q1463&amp;""</f>
      </c>
      <c r="T1463">
        <f>[1]资金台帐!T1463&amp;""</f>
      </c>
      <c r="U1463">
        <f>[1]资金台帐!U1463&amp;""</f>
      </c>
      <c r="W1463">
        <f>[1]资金台帐!W1463&amp;""</f>
      </c>
      <c r="X1463">
        <f>[1]资金台帐!X1463&amp;""</f>
      </c>
      <c r="AB1463">
        <f>[1]资金台帐!AB1463</f>
        <v>0</v>
      </c>
      <c r="AC1463">
        <f>[1]资金台帐!AC1463</f>
        <v>0</v>
      </c>
      <c r="AD1463">
        <f>[1]资金台帐!AD1463</f>
        <v>0</v>
      </c>
      <c r="AJ1463">
        <f>[1]资金台帐!AJ1463</f>
        <v>0</v>
      </c>
      <c r="AK1463">
        <f>[1]资金台帐!AK1463</f>
        <v>0</v>
      </c>
      <c r="BA1463" s="22">
        <f t="shared" si="0"/>
      </c>
    </row>
    <row r="1464">
      <c r="B1464">
        <f>[1]资金台帐!B1464&amp;""</f>
      </c>
      <c r="H1464">
        <f>[1]资金台帐!H1464&amp;""</f>
      </c>
      <c r="J1464">
        <f>[1]资金台帐!J1464&amp;""</f>
      </c>
      <c r="N1464">
        <f>[1]资金台帐!N1464</f>
      </c>
      <c r="O1464">
        <f>[1]资金台帐!O1464&amp;""</f>
      </c>
      <c r="P1464">
        <f>[1]资金台帐!P1464&amp;""</f>
      </c>
      <c r="Q1464">
        <f>[1]资金台帐!Q1464&amp;""</f>
      </c>
      <c r="T1464">
        <f>[1]资金台帐!T1464&amp;""</f>
      </c>
      <c r="U1464">
        <f>[1]资金台帐!U1464&amp;""</f>
      </c>
      <c r="W1464">
        <f>[1]资金台帐!W1464&amp;""</f>
      </c>
      <c r="X1464">
        <f>[1]资金台帐!X1464&amp;""</f>
      </c>
      <c r="AB1464">
        <f>[1]资金台帐!AB1464</f>
        <v>0</v>
      </c>
      <c r="AC1464">
        <f>[1]资金台帐!AC1464</f>
        <v>0</v>
      </c>
      <c r="AD1464">
        <f>[1]资金台帐!AD1464</f>
        <v>0</v>
      </c>
      <c r="AJ1464">
        <f>[1]资金台帐!AJ1464</f>
        <v>0</v>
      </c>
      <c r="AK1464">
        <f>[1]资金台帐!AK1464</f>
        <v>0</v>
      </c>
      <c r="BA1464" s="22">
        <f t="shared" si="0"/>
      </c>
    </row>
    <row r="1465">
      <c r="B1465">
        <f>[1]资金台帐!B1465&amp;""</f>
      </c>
      <c r="H1465">
        <f>[1]资金台帐!H1465&amp;""</f>
      </c>
      <c r="J1465">
        <f>[1]资金台帐!J1465&amp;""</f>
      </c>
      <c r="N1465">
        <f>[1]资金台帐!N1465</f>
      </c>
      <c r="O1465">
        <f>[1]资金台帐!O1465&amp;""</f>
      </c>
      <c r="P1465">
        <f>[1]资金台帐!P1465&amp;""</f>
      </c>
      <c r="Q1465">
        <f>[1]资金台帐!Q1465&amp;""</f>
      </c>
      <c r="T1465">
        <f>[1]资金台帐!T1465&amp;""</f>
      </c>
      <c r="U1465">
        <f>[1]资金台帐!U1465&amp;""</f>
      </c>
      <c r="W1465">
        <f>[1]资金台帐!W1465&amp;""</f>
      </c>
      <c r="X1465">
        <f>[1]资金台帐!X1465&amp;""</f>
      </c>
      <c r="AB1465">
        <f>[1]资金台帐!AB1465</f>
        <v>0</v>
      </c>
      <c r="AC1465">
        <f>[1]资金台帐!AC1465</f>
        <v>0</v>
      </c>
      <c r="AD1465">
        <f>[1]资金台帐!AD1465</f>
        <v>0</v>
      </c>
      <c r="AJ1465">
        <f>[1]资金台帐!AJ1465</f>
        <v>0</v>
      </c>
      <c r="AK1465">
        <f>[1]资金台帐!AK1465</f>
        <v>0</v>
      </c>
      <c r="BA1465" s="22">
        <f t="shared" si="0"/>
      </c>
    </row>
    <row r="1466">
      <c r="B1466">
        <f>[1]资金台帐!B1466&amp;""</f>
      </c>
      <c r="H1466">
        <f>[1]资金台帐!H1466&amp;""</f>
      </c>
      <c r="J1466">
        <f>[1]资金台帐!J1466&amp;""</f>
      </c>
      <c r="N1466">
        <f>[1]资金台帐!N1466</f>
      </c>
      <c r="O1466">
        <f>[1]资金台帐!O1466&amp;""</f>
      </c>
      <c r="P1466">
        <f>[1]资金台帐!P1466&amp;""</f>
      </c>
      <c r="Q1466">
        <f>[1]资金台帐!Q1466&amp;""</f>
      </c>
      <c r="T1466">
        <f>[1]资金台帐!T1466&amp;""</f>
      </c>
      <c r="U1466">
        <f>[1]资金台帐!U1466&amp;""</f>
      </c>
      <c r="W1466">
        <f>[1]资金台帐!W1466&amp;""</f>
      </c>
      <c r="X1466">
        <f>[1]资金台帐!X1466&amp;""</f>
      </c>
      <c r="AB1466">
        <f>[1]资金台帐!AB1466</f>
        <v>0</v>
      </c>
      <c r="AC1466">
        <f>[1]资金台帐!AC1466</f>
        <v>0</v>
      </c>
      <c r="AD1466">
        <f>[1]资金台帐!AD1466</f>
        <v>0</v>
      </c>
      <c r="AJ1466">
        <f>[1]资金台帐!AJ1466</f>
        <v>0</v>
      </c>
      <c r="AK1466">
        <f>[1]资金台帐!AK1466</f>
        <v>0</v>
      </c>
      <c r="BA1466" s="22">
        <f t="shared" si="0"/>
      </c>
    </row>
    <row r="1467">
      <c r="B1467">
        <f>[1]资金台帐!B1467&amp;""</f>
      </c>
      <c r="H1467">
        <f>[1]资金台帐!H1467&amp;""</f>
      </c>
      <c r="J1467">
        <f>[1]资金台帐!J1467&amp;""</f>
      </c>
      <c r="N1467">
        <f>[1]资金台帐!N1467</f>
      </c>
      <c r="O1467">
        <f>[1]资金台帐!O1467&amp;""</f>
      </c>
      <c r="P1467">
        <f>[1]资金台帐!P1467&amp;""</f>
      </c>
      <c r="Q1467">
        <f>[1]资金台帐!Q1467&amp;""</f>
      </c>
      <c r="T1467">
        <f>[1]资金台帐!T1467&amp;""</f>
      </c>
      <c r="U1467">
        <f>[1]资金台帐!U1467&amp;""</f>
      </c>
      <c r="W1467">
        <f>[1]资金台帐!W1467&amp;""</f>
      </c>
      <c r="X1467">
        <f>[1]资金台帐!X1467&amp;""</f>
      </c>
      <c r="AB1467">
        <f>[1]资金台帐!AB1467</f>
        <v>0</v>
      </c>
      <c r="AC1467">
        <f>[1]资金台帐!AC1467</f>
        <v>0</v>
      </c>
      <c r="AD1467">
        <f>[1]资金台帐!AD1467</f>
        <v>0</v>
      </c>
      <c r="AJ1467">
        <f>[1]资金台帐!AJ1467</f>
        <v>0</v>
      </c>
      <c r="AK1467">
        <f>[1]资金台帐!AK1467</f>
        <v>0</v>
      </c>
      <c r="BA1467" s="22">
        <f t="shared" si="0"/>
      </c>
    </row>
    <row r="1468">
      <c r="B1468">
        <f>[1]资金台帐!B1468&amp;""</f>
      </c>
      <c r="H1468">
        <f>[1]资金台帐!H1468&amp;""</f>
      </c>
      <c r="J1468">
        <f>[1]资金台帐!J1468&amp;""</f>
      </c>
      <c r="N1468">
        <f>[1]资金台帐!N1468</f>
      </c>
      <c r="O1468">
        <f>[1]资金台帐!O1468&amp;""</f>
      </c>
      <c r="P1468">
        <f>[1]资金台帐!P1468&amp;""</f>
      </c>
      <c r="Q1468">
        <f>[1]资金台帐!Q1468&amp;""</f>
      </c>
      <c r="T1468">
        <f>[1]资金台帐!T1468&amp;""</f>
      </c>
      <c r="U1468">
        <f>[1]资金台帐!U1468&amp;""</f>
      </c>
      <c r="W1468">
        <f>[1]资金台帐!W1468&amp;""</f>
      </c>
      <c r="X1468">
        <f>[1]资金台帐!X1468&amp;""</f>
      </c>
      <c r="AB1468">
        <f>[1]资金台帐!AB1468</f>
        <v>0</v>
      </c>
      <c r="AC1468">
        <f>[1]资金台帐!AC1468</f>
        <v>0</v>
      </c>
      <c r="AD1468">
        <f>[1]资金台帐!AD1468</f>
        <v>0</v>
      </c>
      <c r="AJ1468">
        <f>[1]资金台帐!AJ1468</f>
        <v>0</v>
      </c>
      <c r="AK1468">
        <f>[1]资金台帐!AK1468</f>
        <v>0</v>
      </c>
      <c r="BA1468" s="22">
        <f t="shared" si="0"/>
      </c>
    </row>
    <row r="1469">
      <c r="B1469">
        <f>[1]资金台帐!B1469&amp;""</f>
      </c>
      <c r="H1469">
        <f>[1]资金台帐!H1469&amp;""</f>
      </c>
      <c r="J1469">
        <f>[1]资金台帐!J1469&amp;""</f>
      </c>
      <c r="N1469">
        <f>[1]资金台帐!N1469</f>
      </c>
      <c r="O1469">
        <f>[1]资金台帐!O1469&amp;""</f>
      </c>
      <c r="P1469">
        <f>[1]资金台帐!P1469&amp;""</f>
      </c>
      <c r="Q1469">
        <f>[1]资金台帐!Q1469&amp;""</f>
      </c>
      <c r="T1469">
        <f>[1]资金台帐!T1469&amp;""</f>
      </c>
      <c r="U1469">
        <f>[1]资金台帐!U1469&amp;""</f>
      </c>
      <c r="W1469">
        <f>[1]资金台帐!W1469&amp;""</f>
      </c>
      <c r="X1469">
        <f>[1]资金台帐!X1469&amp;""</f>
      </c>
      <c r="AB1469">
        <f>[1]资金台帐!AB1469</f>
        <v>0</v>
      </c>
      <c r="AC1469">
        <f>[1]资金台帐!AC1469</f>
        <v>0</v>
      </c>
      <c r="AD1469">
        <f>[1]资金台帐!AD1469</f>
        <v>0</v>
      </c>
      <c r="AJ1469">
        <f>[1]资金台帐!AJ1469</f>
        <v>0</v>
      </c>
      <c r="AK1469">
        <f>[1]资金台帐!AK1469</f>
        <v>0</v>
      </c>
      <c r="BA1469" s="22">
        <f t="shared" si="0"/>
      </c>
    </row>
    <row r="1470">
      <c r="B1470">
        <f>[1]资金台帐!B1470&amp;""</f>
      </c>
      <c r="H1470">
        <f>[1]资金台帐!H1470&amp;""</f>
      </c>
      <c r="J1470">
        <f>[1]资金台帐!J1470&amp;""</f>
      </c>
      <c r="N1470">
        <f>[1]资金台帐!N1470</f>
      </c>
      <c r="O1470">
        <f>[1]资金台帐!O1470&amp;""</f>
      </c>
      <c r="P1470">
        <f>[1]资金台帐!P1470&amp;""</f>
      </c>
      <c r="Q1470">
        <f>[1]资金台帐!Q1470&amp;""</f>
      </c>
      <c r="T1470">
        <f>[1]资金台帐!T1470&amp;""</f>
      </c>
      <c r="U1470">
        <f>[1]资金台帐!U1470&amp;""</f>
      </c>
      <c r="W1470">
        <f>[1]资金台帐!W1470&amp;""</f>
      </c>
      <c r="X1470">
        <f>[1]资金台帐!X1470&amp;""</f>
      </c>
      <c r="AB1470">
        <f>[1]资金台帐!AB1470</f>
        <v>0</v>
      </c>
      <c r="AC1470">
        <f>[1]资金台帐!AC1470</f>
        <v>0</v>
      </c>
      <c r="AD1470">
        <f>[1]资金台帐!AD1470</f>
        <v>0</v>
      </c>
      <c r="AJ1470">
        <f>[1]资金台帐!AJ1470</f>
        <v>0</v>
      </c>
      <c r="AK1470">
        <f>[1]资金台帐!AK1470</f>
        <v>0</v>
      </c>
      <c r="BA1470" s="22">
        <f t="shared" si="0"/>
      </c>
    </row>
    <row r="1471">
      <c r="B1471">
        <f>[1]资金台帐!B1471&amp;""</f>
      </c>
      <c r="H1471">
        <f>[1]资金台帐!H1471&amp;""</f>
      </c>
      <c r="J1471">
        <f>[1]资金台帐!J1471&amp;""</f>
      </c>
      <c r="N1471">
        <f>[1]资金台帐!N1471</f>
      </c>
      <c r="O1471">
        <f>[1]资金台帐!O1471&amp;""</f>
      </c>
      <c r="P1471">
        <f>[1]资金台帐!P1471&amp;""</f>
      </c>
      <c r="Q1471">
        <f>[1]资金台帐!Q1471&amp;""</f>
      </c>
      <c r="T1471">
        <f>[1]资金台帐!T1471&amp;""</f>
      </c>
      <c r="U1471">
        <f>[1]资金台帐!U1471&amp;""</f>
      </c>
      <c r="W1471">
        <f>[1]资金台帐!W1471&amp;""</f>
      </c>
      <c r="X1471">
        <f>[1]资金台帐!X1471&amp;""</f>
      </c>
      <c r="AB1471">
        <f>[1]资金台帐!AB1471</f>
        <v>0</v>
      </c>
      <c r="AC1471">
        <f>[1]资金台帐!AC1471</f>
        <v>0</v>
      </c>
      <c r="AD1471">
        <f>[1]资金台帐!AD1471</f>
        <v>0</v>
      </c>
      <c r="AJ1471">
        <f>[1]资金台帐!AJ1471</f>
        <v>0</v>
      </c>
      <c r="AK1471">
        <f>[1]资金台帐!AK1471</f>
        <v>0</v>
      </c>
      <c r="BA1471" s="22">
        <f t="shared" si="0"/>
      </c>
    </row>
    <row r="1472">
      <c r="B1472">
        <f>[1]资金台帐!B1472&amp;""</f>
      </c>
      <c r="H1472">
        <f>[1]资金台帐!H1472&amp;""</f>
      </c>
      <c r="J1472">
        <f>[1]资金台帐!J1472&amp;""</f>
      </c>
      <c r="N1472">
        <f>[1]资金台帐!N1472</f>
      </c>
      <c r="O1472">
        <f>[1]资金台帐!O1472&amp;""</f>
      </c>
      <c r="P1472">
        <f>[1]资金台帐!P1472&amp;""</f>
      </c>
      <c r="Q1472">
        <f>[1]资金台帐!Q1472&amp;""</f>
      </c>
      <c r="T1472">
        <f>[1]资金台帐!T1472&amp;""</f>
      </c>
      <c r="U1472">
        <f>[1]资金台帐!U1472&amp;""</f>
      </c>
      <c r="W1472">
        <f>[1]资金台帐!W1472&amp;""</f>
      </c>
      <c r="X1472">
        <f>[1]资金台帐!X1472&amp;""</f>
      </c>
      <c r="AB1472">
        <f>[1]资金台帐!AB1472</f>
        <v>0</v>
      </c>
      <c r="AC1472">
        <f>[1]资金台帐!AC1472</f>
        <v>0</v>
      </c>
      <c r="AD1472">
        <f>[1]资金台帐!AD1472</f>
        <v>0</v>
      </c>
      <c r="AJ1472">
        <f>[1]资金台帐!AJ1472</f>
        <v>0</v>
      </c>
      <c r="AK1472">
        <f>[1]资金台帐!AK1472</f>
        <v>0</v>
      </c>
      <c r="BA1472" s="22">
        <f t="shared" si="0"/>
      </c>
    </row>
    <row r="1473">
      <c r="B1473">
        <f>[1]资金台帐!B1473&amp;""</f>
      </c>
      <c r="H1473">
        <f>[1]资金台帐!H1473&amp;""</f>
      </c>
      <c r="J1473">
        <f>[1]资金台帐!J1473&amp;""</f>
      </c>
      <c r="N1473">
        <f>[1]资金台帐!N1473</f>
      </c>
      <c r="O1473">
        <f>[1]资金台帐!O1473&amp;""</f>
      </c>
      <c r="P1473">
        <f>[1]资金台帐!P1473&amp;""</f>
      </c>
      <c r="Q1473">
        <f>[1]资金台帐!Q1473&amp;""</f>
      </c>
      <c r="T1473">
        <f>[1]资金台帐!T1473&amp;""</f>
      </c>
      <c r="U1473">
        <f>[1]资金台帐!U1473&amp;""</f>
      </c>
      <c r="W1473">
        <f>[1]资金台帐!W1473&amp;""</f>
      </c>
      <c r="X1473">
        <f>[1]资金台帐!X1473&amp;""</f>
      </c>
      <c r="AB1473">
        <f>[1]资金台帐!AB1473</f>
        <v>0</v>
      </c>
      <c r="AC1473">
        <f>[1]资金台帐!AC1473</f>
        <v>0</v>
      </c>
      <c r="AD1473">
        <f>[1]资金台帐!AD1473</f>
        <v>0</v>
      </c>
      <c r="AJ1473">
        <f>[1]资金台帐!AJ1473</f>
        <v>0</v>
      </c>
      <c r="AK1473">
        <f>[1]资金台帐!AK1473</f>
        <v>0</v>
      </c>
      <c r="BA1473" s="22">
        <f t="shared" si="0"/>
      </c>
    </row>
    <row r="1474">
      <c r="B1474">
        <f>[1]资金台帐!B1474&amp;""</f>
      </c>
      <c r="H1474">
        <f>[1]资金台帐!H1474&amp;""</f>
      </c>
      <c r="J1474">
        <f>[1]资金台帐!J1474&amp;""</f>
      </c>
      <c r="N1474">
        <f>[1]资金台帐!N1474</f>
      </c>
      <c r="O1474">
        <f>[1]资金台帐!O1474&amp;""</f>
      </c>
      <c r="P1474">
        <f>[1]资金台帐!P1474&amp;""</f>
      </c>
      <c r="Q1474">
        <f>[1]资金台帐!Q1474&amp;""</f>
      </c>
      <c r="T1474">
        <f>[1]资金台帐!T1474&amp;""</f>
      </c>
      <c r="U1474">
        <f>[1]资金台帐!U1474&amp;""</f>
      </c>
      <c r="W1474">
        <f>[1]资金台帐!W1474&amp;""</f>
      </c>
      <c r="X1474">
        <f>[1]资金台帐!X1474&amp;""</f>
      </c>
      <c r="AB1474">
        <f>[1]资金台帐!AB1474</f>
        <v>0</v>
      </c>
      <c r="AC1474">
        <f>[1]资金台帐!AC1474</f>
        <v>0</v>
      </c>
      <c r="AD1474">
        <f>[1]资金台帐!AD1474</f>
        <v>0</v>
      </c>
      <c r="AJ1474">
        <f>[1]资金台帐!AJ1474</f>
        <v>0</v>
      </c>
      <c r="AK1474">
        <f>[1]资金台帐!AK1474</f>
        <v>0</v>
      </c>
      <c r="BA1474" s="22">
        <f t="shared" si="0"/>
      </c>
    </row>
    <row r="1475">
      <c r="B1475">
        <f>[1]资金台帐!B1475&amp;""</f>
      </c>
      <c r="H1475">
        <f>[1]资金台帐!H1475&amp;""</f>
      </c>
      <c r="J1475">
        <f>[1]资金台帐!J1475&amp;""</f>
      </c>
      <c r="N1475">
        <f>[1]资金台帐!N1475</f>
      </c>
      <c r="O1475">
        <f>[1]资金台帐!O1475&amp;""</f>
      </c>
      <c r="P1475">
        <f>[1]资金台帐!P1475&amp;""</f>
      </c>
      <c r="Q1475">
        <f>[1]资金台帐!Q1475&amp;""</f>
      </c>
      <c r="T1475">
        <f>[1]资金台帐!T1475&amp;""</f>
      </c>
      <c r="U1475">
        <f>[1]资金台帐!U1475&amp;""</f>
      </c>
      <c r="W1475">
        <f>[1]资金台帐!W1475&amp;""</f>
      </c>
      <c r="X1475">
        <f>[1]资金台帐!X1475&amp;""</f>
      </c>
      <c r="AB1475">
        <f>[1]资金台帐!AB1475</f>
        <v>0</v>
      </c>
      <c r="AC1475">
        <f>[1]资金台帐!AC1475</f>
        <v>0</v>
      </c>
      <c r="AD1475">
        <f>[1]资金台帐!AD1475</f>
        <v>0</v>
      </c>
      <c r="AJ1475">
        <f>[1]资金台帐!AJ1475</f>
        <v>0</v>
      </c>
      <c r="AK1475">
        <f>[1]资金台帐!AK1475</f>
        <v>0</v>
      </c>
      <c r="BA1475" s="22">
        <f t="shared" si="0"/>
      </c>
    </row>
    <row r="1476">
      <c r="B1476">
        <f>[1]资金台帐!B1476&amp;""</f>
      </c>
      <c r="H1476">
        <f>[1]资金台帐!H1476&amp;""</f>
      </c>
      <c r="J1476">
        <f>[1]资金台帐!J1476&amp;""</f>
      </c>
      <c r="N1476">
        <f>[1]资金台帐!N1476</f>
      </c>
      <c r="O1476">
        <f>[1]资金台帐!O1476&amp;""</f>
      </c>
      <c r="P1476">
        <f>[1]资金台帐!P1476&amp;""</f>
      </c>
      <c r="Q1476">
        <f>[1]资金台帐!Q1476&amp;""</f>
      </c>
      <c r="T1476">
        <f>[1]资金台帐!T1476&amp;""</f>
      </c>
      <c r="U1476">
        <f>[1]资金台帐!U1476&amp;""</f>
      </c>
      <c r="W1476">
        <f>[1]资金台帐!W1476&amp;""</f>
      </c>
      <c r="X1476">
        <f>[1]资金台帐!X1476&amp;""</f>
      </c>
      <c r="AB1476">
        <f>[1]资金台帐!AB1476</f>
        <v>0</v>
      </c>
      <c r="AC1476">
        <f>[1]资金台帐!AC1476</f>
        <v>0</v>
      </c>
      <c r="AD1476">
        <f>[1]资金台帐!AD1476</f>
        <v>0</v>
      </c>
      <c r="AJ1476">
        <f>[1]资金台帐!AJ1476</f>
        <v>0</v>
      </c>
      <c r="AK1476">
        <f>[1]资金台帐!AK1476</f>
        <v>0</v>
      </c>
      <c r="BA1476" s="22">
        <f t="shared" si="0"/>
      </c>
    </row>
    <row r="1477">
      <c r="B1477">
        <f>[1]资金台帐!B1477&amp;""</f>
      </c>
      <c r="H1477">
        <f>[1]资金台帐!H1477&amp;""</f>
      </c>
      <c r="J1477">
        <f>[1]资金台帐!J1477&amp;""</f>
      </c>
      <c r="N1477">
        <f>[1]资金台帐!N1477</f>
      </c>
      <c r="O1477">
        <f>[1]资金台帐!O1477&amp;""</f>
      </c>
      <c r="P1477">
        <f>[1]资金台帐!P1477&amp;""</f>
      </c>
      <c r="Q1477">
        <f>[1]资金台帐!Q1477&amp;""</f>
      </c>
      <c r="T1477">
        <f>[1]资金台帐!T1477&amp;""</f>
      </c>
      <c r="U1477">
        <f>[1]资金台帐!U1477&amp;""</f>
      </c>
      <c r="W1477">
        <f>[1]资金台帐!W1477&amp;""</f>
      </c>
      <c r="X1477">
        <f>[1]资金台帐!X1477&amp;""</f>
      </c>
      <c r="AB1477">
        <f>[1]资金台帐!AB1477</f>
        <v>0</v>
      </c>
      <c r="AC1477">
        <f>[1]资金台帐!AC1477</f>
        <v>0</v>
      </c>
      <c r="AD1477">
        <f>[1]资金台帐!AD1477</f>
        <v>0</v>
      </c>
      <c r="AJ1477">
        <f>[1]资金台帐!AJ1477</f>
        <v>0</v>
      </c>
      <c r="AK1477">
        <f>[1]资金台帐!AK1477</f>
        <v>0</v>
      </c>
      <c r="BA1477" s="22">
        <f t="shared" si="0"/>
      </c>
    </row>
    <row r="1478">
      <c r="B1478">
        <f>[1]资金台帐!B1478&amp;""</f>
      </c>
      <c r="H1478">
        <f>[1]资金台帐!H1478&amp;""</f>
      </c>
      <c r="J1478">
        <f>[1]资金台帐!J1478&amp;""</f>
      </c>
      <c r="N1478">
        <f>[1]资金台帐!N1478</f>
      </c>
      <c r="O1478">
        <f>[1]资金台帐!O1478&amp;""</f>
      </c>
      <c r="P1478">
        <f>[1]资金台帐!P1478&amp;""</f>
      </c>
      <c r="Q1478">
        <f>[1]资金台帐!Q1478&amp;""</f>
      </c>
      <c r="T1478">
        <f>[1]资金台帐!T1478&amp;""</f>
      </c>
      <c r="U1478">
        <f>[1]资金台帐!U1478&amp;""</f>
      </c>
      <c r="W1478">
        <f>[1]资金台帐!W1478&amp;""</f>
      </c>
      <c r="X1478">
        <f>[1]资金台帐!X1478&amp;""</f>
      </c>
      <c r="AB1478">
        <f>[1]资金台帐!AB1478</f>
        <v>0</v>
      </c>
      <c r="AC1478">
        <f>[1]资金台帐!AC1478</f>
        <v>0</v>
      </c>
      <c r="AD1478">
        <f>[1]资金台帐!AD1478</f>
        <v>0</v>
      </c>
      <c r="AJ1478">
        <f>[1]资金台帐!AJ1478</f>
        <v>0</v>
      </c>
      <c r="AK1478">
        <f>[1]资金台帐!AK1478</f>
        <v>0</v>
      </c>
      <c r="BA1478" s="22">
        <f t="shared" si="0"/>
      </c>
    </row>
    <row r="1479">
      <c r="B1479">
        <f>[1]资金台帐!B1479&amp;""</f>
      </c>
      <c r="H1479">
        <f>[1]资金台帐!H1479&amp;""</f>
      </c>
      <c r="J1479">
        <f>[1]资金台帐!J1479&amp;""</f>
      </c>
      <c r="N1479">
        <f>[1]资金台帐!N1479</f>
      </c>
      <c r="O1479">
        <f>[1]资金台帐!O1479&amp;""</f>
      </c>
      <c r="P1479">
        <f>[1]资金台帐!P1479&amp;""</f>
      </c>
      <c r="Q1479">
        <f>[1]资金台帐!Q1479&amp;""</f>
      </c>
      <c r="T1479">
        <f>[1]资金台帐!T1479&amp;""</f>
      </c>
      <c r="U1479">
        <f>[1]资金台帐!U1479&amp;""</f>
      </c>
      <c r="W1479">
        <f>[1]资金台帐!W1479&amp;""</f>
      </c>
      <c r="X1479">
        <f>[1]资金台帐!X1479&amp;""</f>
      </c>
      <c r="AB1479">
        <f>[1]资金台帐!AB1479</f>
        <v>0</v>
      </c>
      <c r="AC1479">
        <f>[1]资金台帐!AC1479</f>
        <v>0</v>
      </c>
      <c r="AD1479">
        <f>[1]资金台帐!AD1479</f>
        <v>0</v>
      </c>
      <c r="AJ1479">
        <f>[1]资金台帐!AJ1479</f>
        <v>0</v>
      </c>
      <c r="AK1479">
        <f>[1]资金台帐!AK1479</f>
        <v>0</v>
      </c>
      <c r="BA1479" s="22">
        <f t="shared" si="0"/>
      </c>
    </row>
    <row r="1480">
      <c r="B1480">
        <f>[1]资金台帐!B1480&amp;""</f>
      </c>
      <c r="H1480">
        <f>[1]资金台帐!H1480&amp;""</f>
      </c>
      <c r="J1480">
        <f>[1]资金台帐!J1480&amp;""</f>
      </c>
      <c r="N1480">
        <f>[1]资金台帐!N1480</f>
      </c>
      <c r="O1480">
        <f>[1]资金台帐!O1480&amp;""</f>
      </c>
      <c r="P1480">
        <f>[1]资金台帐!P1480&amp;""</f>
      </c>
      <c r="Q1480">
        <f>[1]资金台帐!Q1480&amp;""</f>
      </c>
      <c r="T1480">
        <f>[1]资金台帐!T1480&amp;""</f>
      </c>
      <c r="U1480">
        <f>[1]资金台帐!U1480&amp;""</f>
      </c>
      <c r="W1480">
        <f>[1]资金台帐!W1480&amp;""</f>
      </c>
      <c r="X1480">
        <f>[1]资金台帐!X1480&amp;""</f>
      </c>
      <c r="AB1480">
        <f>[1]资金台帐!AB1480</f>
        <v>0</v>
      </c>
      <c r="AC1480">
        <f>[1]资金台帐!AC1480</f>
        <v>0</v>
      </c>
      <c r="AD1480">
        <f>[1]资金台帐!AD1480</f>
        <v>0</v>
      </c>
      <c r="AJ1480">
        <f>[1]资金台帐!AJ1480</f>
        <v>0</v>
      </c>
      <c r="AK1480">
        <f>[1]资金台帐!AK1480</f>
        <v>0</v>
      </c>
      <c r="BA1480" s="22">
        <f t="shared" si="0"/>
      </c>
    </row>
    <row r="1481">
      <c r="B1481">
        <f>[1]资金台帐!B1481&amp;""</f>
      </c>
      <c r="H1481">
        <f>[1]资金台帐!H1481&amp;""</f>
      </c>
      <c r="J1481">
        <f>[1]资金台帐!J1481&amp;""</f>
      </c>
      <c r="N1481">
        <f>[1]资金台帐!N1481</f>
      </c>
      <c r="O1481">
        <f>[1]资金台帐!O1481&amp;""</f>
      </c>
      <c r="P1481">
        <f>[1]资金台帐!P1481&amp;""</f>
      </c>
      <c r="Q1481">
        <f>[1]资金台帐!Q1481&amp;""</f>
      </c>
      <c r="T1481">
        <f>[1]资金台帐!T1481&amp;""</f>
      </c>
      <c r="U1481">
        <f>[1]资金台帐!U1481&amp;""</f>
      </c>
      <c r="W1481">
        <f>[1]资金台帐!W1481&amp;""</f>
      </c>
      <c r="X1481">
        <f>[1]资金台帐!X1481&amp;""</f>
      </c>
      <c r="AB1481">
        <f>[1]资金台帐!AB1481</f>
        <v>0</v>
      </c>
      <c r="AC1481">
        <f>[1]资金台帐!AC1481</f>
        <v>0</v>
      </c>
      <c r="AD1481">
        <f>[1]资金台帐!AD1481</f>
        <v>0</v>
      </c>
      <c r="AJ1481">
        <f>[1]资金台帐!AJ1481</f>
        <v>0</v>
      </c>
      <c r="AK1481">
        <f>[1]资金台帐!AK1481</f>
        <v>0</v>
      </c>
      <c r="BA1481" s="22">
        <f t="shared" si="0"/>
      </c>
    </row>
    <row r="1482">
      <c r="B1482">
        <f>[1]资金台帐!B1482&amp;""</f>
      </c>
      <c r="H1482">
        <f>[1]资金台帐!H1482&amp;""</f>
      </c>
      <c r="J1482">
        <f>[1]资金台帐!J1482&amp;""</f>
      </c>
      <c r="N1482">
        <f>[1]资金台帐!N1482</f>
      </c>
      <c r="O1482">
        <f>[1]资金台帐!O1482&amp;""</f>
      </c>
      <c r="P1482">
        <f>[1]资金台帐!P1482&amp;""</f>
      </c>
      <c r="Q1482">
        <f>[1]资金台帐!Q1482&amp;""</f>
      </c>
      <c r="T1482">
        <f>[1]资金台帐!T1482&amp;""</f>
      </c>
      <c r="U1482">
        <f>[1]资金台帐!U1482&amp;""</f>
      </c>
      <c r="W1482">
        <f>[1]资金台帐!W1482&amp;""</f>
      </c>
      <c r="X1482">
        <f>[1]资金台帐!X1482&amp;""</f>
      </c>
      <c r="AB1482">
        <f>[1]资金台帐!AB1482</f>
        <v>0</v>
      </c>
      <c r="AC1482">
        <f>[1]资金台帐!AC1482</f>
        <v>0</v>
      </c>
      <c r="AD1482">
        <f>[1]资金台帐!AD1482</f>
        <v>0</v>
      </c>
      <c r="AJ1482">
        <f>[1]资金台帐!AJ1482</f>
        <v>0</v>
      </c>
      <c r="AK1482">
        <f>[1]资金台帐!AK1482</f>
        <v>0</v>
      </c>
      <c r="BA1482" s="22">
        <f t="shared" si="0"/>
      </c>
    </row>
    <row r="1483">
      <c r="B1483">
        <f>[1]资金台帐!B1483&amp;""</f>
      </c>
      <c r="H1483">
        <f>[1]资金台帐!H1483&amp;""</f>
      </c>
      <c r="J1483">
        <f>[1]资金台帐!J1483&amp;""</f>
      </c>
      <c r="N1483">
        <f>[1]资金台帐!N1483</f>
      </c>
      <c r="O1483">
        <f>[1]资金台帐!O1483&amp;""</f>
      </c>
      <c r="P1483">
        <f>[1]资金台帐!P1483&amp;""</f>
      </c>
      <c r="Q1483">
        <f>[1]资金台帐!Q1483&amp;""</f>
      </c>
      <c r="T1483">
        <f>[1]资金台帐!T1483&amp;""</f>
      </c>
      <c r="U1483">
        <f>[1]资金台帐!U1483&amp;""</f>
      </c>
      <c r="W1483">
        <f>[1]资金台帐!W1483&amp;""</f>
      </c>
      <c r="X1483">
        <f>[1]资金台帐!X1483&amp;""</f>
      </c>
      <c r="AB1483">
        <f>[1]资金台帐!AB1483</f>
        <v>0</v>
      </c>
      <c r="AC1483">
        <f>[1]资金台帐!AC1483</f>
        <v>0</v>
      </c>
      <c r="AD1483">
        <f>[1]资金台帐!AD1483</f>
        <v>0</v>
      </c>
      <c r="AJ1483">
        <f>[1]资金台帐!AJ1483</f>
        <v>0</v>
      </c>
      <c r="AK1483">
        <f>[1]资金台帐!AK1483</f>
        <v>0</v>
      </c>
      <c r="BA1483" s="22">
        <f t="shared" si="0"/>
      </c>
    </row>
    <row r="1484">
      <c r="B1484">
        <f>[1]资金台帐!B1484&amp;""</f>
      </c>
      <c r="H1484">
        <f>[1]资金台帐!H1484&amp;""</f>
      </c>
      <c r="J1484">
        <f>[1]资金台帐!J1484&amp;""</f>
      </c>
      <c r="N1484">
        <f>[1]资金台帐!N1484</f>
      </c>
      <c r="O1484">
        <f>[1]资金台帐!O1484&amp;""</f>
      </c>
      <c r="P1484">
        <f>[1]资金台帐!P1484&amp;""</f>
      </c>
      <c r="Q1484">
        <f>[1]资金台帐!Q1484&amp;""</f>
      </c>
      <c r="T1484">
        <f>[1]资金台帐!T1484&amp;""</f>
      </c>
      <c r="U1484">
        <f>[1]资金台帐!U1484&amp;""</f>
      </c>
      <c r="W1484">
        <f>[1]资金台帐!W1484&amp;""</f>
      </c>
      <c r="X1484">
        <f>[1]资金台帐!X1484&amp;""</f>
      </c>
      <c r="AB1484">
        <f>[1]资金台帐!AB1484</f>
        <v>0</v>
      </c>
      <c r="AC1484">
        <f>[1]资金台帐!AC1484</f>
        <v>0</v>
      </c>
      <c r="AD1484">
        <f>[1]资金台帐!AD1484</f>
        <v>0</v>
      </c>
      <c r="AJ1484">
        <f>[1]资金台帐!AJ1484</f>
        <v>0</v>
      </c>
      <c r="AK1484">
        <f>[1]资金台帐!AK1484</f>
        <v>0</v>
      </c>
      <c r="BA1484" s="22">
        <f t="shared" si="0"/>
      </c>
    </row>
    <row r="1485">
      <c r="B1485">
        <f>[1]资金台帐!B1485&amp;""</f>
      </c>
      <c r="H1485">
        <f>[1]资金台帐!H1485&amp;""</f>
      </c>
      <c r="J1485">
        <f>[1]资金台帐!J1485&amp;""</f>
      </c>
      <c r="N1485">
        <f>[1]资金台帐!N1485</f>
      </c>
      <c r="O1485">
        <f>[1]资金台帐!O1485&amp;""</f>
      </c>
      <c r="P1485">
        <f>[1]资金台帐!P1485&amp;""</f>
      </c>
      <c r="Q1485">
        <f>[1]资金台帐!Q1485&amp;""</f>
      </c>
      <c r="T1485">
        <f>[1]资金台帐!T1485&amp;""</f>
      </c>
      <c r="U1485">
        <f>[1]资金台帐!U1485&amp;""</f>
      </c>
      <c r="W1485">
        <f>[1]资金台帐!W1485&amp;""</f>
      </c>
      <c r="X1485">
        <f>[1]资金台帐!X1485&amp;""</f>
      </c>
      <c r="AB1485">
        <f>[1]资金台帐!AB1485</f>
        <v>0</v>
      </c>
      <c r="AC1485">
        <f>[1]资金台帐!AC1485</f>
        <v>0</v>
      </c>
      <c r="AD1485">
        <f>[1]资金台帐!AD1485</f>
        <v>0</v>
      </c>
      <c r="AJ1485">
        <f>[1]资金台帐!AJ1485</f>
        <v>0</v>
      </c>
      <c r="AK1485">
        <f>[1]资金台帐!AK1485</f>
        <v>0</v>
      </c>
      <c r="BA1485" s="22">
        <f t="shared" si="0"/>
      </c>
    </row>
    <row r="1486">
      <c r="B1486">
        <f>[1]资金台帐!B1486&amp;""</f>
      </c>
      <c r="H1486">
        <f>[1]资金台帐!H1486&amp;""</f>
      </c>
      <c r="J1486">
        <f>[1]资金台帐!J1486&amp;""</f>
      </c>
      <c r="N1486">
        <f>[1]资金台帐!N1486</f>
      </c>
      <c r="O1486">
        <f>[1]资金台帐!O1486&amp;""</f>
      </c>
      <c r="P1486">
        <f>[1]资金台帐!P1486&amp;""</f>
      </c>
      <c r="Q1486">
        <f>[1]资金台帐!Q1486&amp;""</f>
      </c>
      <c r="T1486">
        <f>[1]资金台帐!T1486&amp;""</f>
      </c>
      <c r="U1486">
        <f>[1]资金台帐!U1486&amp;""</f>
      </c>
      <c r="W1486">
        <f>[1]资金台帐!W1486&amp;""</f>
      </c>
      <c r="X1486">
        <f>[1]资金台帐!X1486&amp;""</f>
      </c>
      <c r="AB1486">
        <f>[1]资金台帐!AB1486</f>
        <v>0</v>
      </c>
      <c r="AC1486">
        <f>[1]资金台帐!AC1486</f>
        <v>0</v>
      </c>
      <c r="AD1486">
        <f>[1]资金台帐!AD1486</f>
        <v>0</v>
      </c>
      <c r="AJ1486">
        <f>[1]资金台帐!AJ1486</f>
        <v>0</v>
      </c>
      <c r="AK1486">
        <f>[1]资金台帐!AK1486</f>
        <v>0</v>
      </c>
      <c r="BA1486" s="22">
        <f t="shared" si="0"/>
      </c>
    </row>
    <row r="1487">
      <c r="B1487">
        <f>[1]资金台帐!B1487&amp;""</f>
      </c>
      <c r="H1487">
        <f>[1]资金台帐!H1487&amp;""</f>
      </c>
      <c r="J1487">
        <f>[1]资金台帐!J1487&amp;""</f>
      </c>
      <c r="N1487">
        <f>[1]资金台帐!N1487</f>
      </c>
      <c r="O1487">
        <f>[1]资金台帐!O1487&amp;""</f>
      </c>
      <c r="P1487">
        <f>[1]资金台帐!P1487&amp;""</f>
      </c>
      <c r="Q1487">
        <f>[1]资金台帐!Q1487&amp;""</f>
      </c>
      <c r="T1487">
        <f>[1]资金台帐!T1487&amp;""</f>
      </c>
      <c r="U1487">
        <f>[1]资金台帐!U1487&amp;""</f>
      </c>
      <c r="W1487">
        <f>[1]资金台帐!W1487&amp;""</f>
      </c>
      <c r="X1487">
        <f>[1]资金台帐!X1487&amp;""</f>
      </c>
      <c r="AB1487">
        <f>[1]资金台帐!AB1487</f>
        <v>0</v>
      </c>
      <c r="AC1487">
        <f>[1]资金台帐!AC1487</f>
        <v>0</v>
      </c>
      <c r="AD1487">
        <f>[1]资金台帐!AD1487</f>
        <v>0</v>
      </c>
      <c r="AJ1487">
        <f>[1]资金台帐!AJ1487</f>
        <v>0</v>
      </c>
      <c r="AK1487">
        <f>[1]资金台帐!AK1487</f>
        <v>0</v>
      </c>
      <c r="BA1487" s="22">
        <f t="shared" si="0"/>
      </c>
    </row>
    <row r="1488">
      <c r="B1488">
        <f>[1]资金台帐!B1488&amp;""</f>
      </c>
      <c r="H1488">
        <f>[1]资金台帐!H1488&amp;""</f>
      </c>
      <c r="J1488">
        <f>[1]资金台帐!J1488&amp;""</f>
      </c>
      <c r="N1488">
        <f>[1]资金台帐!N1488</f>
      </c>
      <c r="O1488">
        <f>[1]资金台帐!O1488&amp;""</f>
      </c>
      <c r="P1488">
        <f>[1]资金台帐!P1488&amp;""</f>
      </c>
      <c r="Q1488">
        <f>[1]资金台帐!Q1488&amp;""</f>
      </c>
      <c r="T1488">
        <f>[1]资金台帐!T1488&amp;""</f>
      </c>
      <c r="U1488">
        <f>[1]资金台帐!U1488&amp;""</f>
      </c>
      <c r="W1488">
        <f>[1]资金台帐!W1488&amp;""</f>
      </c>
      <c r="X1488">
        <f>[1]资金台帐!X1488&amp;""</f>
      </c>
      <c r="AB1488">
        <f>[1]资金台帐!AB1488</f>
        <v>0</v>
      </c>
      <c r="AC1488">
        <f>[1]资金台帐!AC1488</f>
        <v>0</v>
      </c>
      <c r="AD1488">
        <f>[1]资金台帐!AD1488</f>
        <v>0</v>
      </c>
      <c r="AJ1488">
        <f>[1]资金台帐!AJ1488</f>
        <v>0</v>
      </c>
      <c r="AK1488">
        <f>[1]资金台帐!AK1488</f>
        <v>0</v>
      </c>
      <c r="BA1488" s="22">
        <f t="shared" si="0"/>
      </c>
    </row>
    <row r="1489">
      <c r="B1489">
        <f>[1]资金台帐!B1489&amp;""</f>
      </c>
      <c r="H1489">
        <f>[1]资金台帐!H1489&amp;""</f>
      </c>
      <c r="J1489">
        <f>[1]资金台帐!J1489&amp;""</f>
      </c>
      <c r="N1489">
        <f>[1]资金台帐!N1489</f>
      </c>
      <c r="O1489">
        <f>[1]资金台帐!O1489&amp;""</f>
      </c>
      <c r="P1489">
        <f>[1]资金台帐!P1489&amp;""</f>
      </c>
      <c r="Q1489">
        <f>[1]资金台帐!Q1489&amp;""</f>
      </c>
      <c r="T1489">
        <f>[1]资金台帐!T1489&amp;""</f>
      </c>
      <c r="U1489">
        <f>[1]资金台帐!U1489&amp;""</f>
      </c>
      <c r="W1489">
        <f>[1]资金台帐!W1489&amp;""</f>
      </c>
      <c r="X1489">
        <f>[1]资金台帐!X1489&amp;""</f>
      </c>
      <c r="AB1489">
        <f>[1]资金台帐!AB1489</f>
        <v>0</v>
      </c>
      <c r="AC1489">
        <f>[1]资金台帐!AC1489</f>
        <v>0</v>
      </c>
      <c r="AD1489">
        <f>[1]资金台帐!AD1489</f>
        <v>0</v>
      </c>
      <c r="AJ1489">
        <f>[1]资金台帐!AJ1489</f>
        <v>0</v>
      </c>
      <c r="AK1489">
        <f>[1]资金台帐!AK1489</f>
        <v>0</v>
      </c>
      <c r="BA1489" s="22">
        <f t="shared" si="0"/>
      </c>
    </row>
    <row r="1490">
      <c r="B1490">
        <f>[1]资金台帐!B1490&amp;""</f>
      </c>
      <c r="H1490">
        <f>[1]资金台帐!H1490&amp;""</f>
      </c>
      <c r="J1490">
        <f>[1]资金台帐!J1490&amp;""</f>
      </c>
      <c r="N1490">
        <f>[1]资金台帐!N1490</f>
      </c>
      <c r="O1490">
        <f>[1]资金台帐!O1490&amp;""</f>
      </c>
      <c r="P1490">
        <f>[1]资金台帐!P1490&amp;""</f>
      </c>
      <c r="Q1490">
        <f>[1]资金台帐!Q1490&amp;""</f>
      </c>
      <c r="T1490">
        <f>[1]资金台帐!T1490&amp;""</f>
      </c>
      <c r="U1490">
        <f>[1]资金台帐!U1490&amp;""</f>
      </c>
      <c r="W1490">
        <f>[1]资金台帐!W1490&amp;""</f>
      </c>
      <c r="X1490">
        <f>[1]资金台帐!X1490&amp;""</f>
      </c>
      <c r="AB1490">
        <f>[1]资金台帐!AB1490</f>
        <v>0</v>
      </c>
      <c r="AC1490">
        <f>[1]资金台帐!AC1490</f>
        <v>0</v>
      </c>
      <c r="AD1490">
        <f>[1]资金台帐!AD1490</f>
        <v>0</v>
      </c>
      <c r="AJ1490">
        <f>[1]资金台帐!AJ1490</f>
        <v>0</v>
      </c>
      <c r="AK1490">
        <f>[1]资金台帐!AK1490</f>
        <v>0</v>
      </c>
      <c r="BA1490" s="22">
        <f t="shared" si="0"/>
      </c>
    </row>
    <row r="1491">
      <c r="B1491">
        <f>[1]资金台帐!B1491&amp;""</f>
      </c>
      <c r="H1491">
        <f>[1]资金台帐!H1491&amp;""</f>
      </c>
      <c r="J1491">
        <f>[1]资金台帐!J1491&amp;""</f>
      </c>
      <c r="N1491">
        <f>[1]资金台帐!N1491</f>
      </c>
      <c r="O1491">
        <f>[1]资金台帐!O1491&amp;""</f>
      </c>
      <c r="P1491">
        <f>[1]资金台帐!P1491&amp;""</f>
      </c>
      <c r="Q1491">
        <f>[1]资金台帐!Q1491&amp;""</f>
      </c>
      <c r="T1491">
        <f>[1]资金台帐!T1491&amp;""</f>
      </c>
      <c r="U1491">
        <f>[1]资金台帐!U1491&amp;""</f>
      </c>
      <c r="W1491">
        <f>[1]资金台帐!W1491&amp;""</f>
      </c>
      <c r="X1491">
        <f>[1]资金台帐!X1491&amp;""</f>
      </c>
      <c r="AB1491">
        <f>[1]资金台帐!AB1491</f>
        <v>0</v>
      </c>
      <c r="AC1491">
        <f>[1]资金台帐!AC1491</f>
        <v>0</v>
      </c>
      <c r="AD1491">
        <f>[1]资金台帐!AD1491</f>
        <v>0</v>
      </c>
      <c r="AJ1491">
        <f>[1]资金台帐!AJ1491</f>
        <v>0</v>
      </c>
      <c r="AK1491">
        <f>[1]资金台帐!AK1491</f>
        <v>0</v>
      </c>
      <c r="BA1491" s="22">
        <f t="shared" si="0"/>
      </c>
    </row>
    <row r="1492">
      <c r="B1492">
        <f>[1]资金台帐!B1492&amp;""</f>
      </c>
      <c r="H1492">
        <f>[1]资金台帐!H1492&amp;""</f>
      </c>
      <c r="J1492">
        <f>[1]资金台帐!J1492&amp;""</f>
      </c>
      <c r="N1492">
        <f>[1]资金台帐!N1492</f>
      </c>
      <c r="O1492">
        <f>[1]资金台帐!O1492&amp;""</f>
      </c>
      <c r="P1492">
        <f>[1]资金台帐!P1492&amp;""</f>
      </c>
      <c r="Q1492">
        <f>[1]资金台帐!Q1492&amp;""</f>
      </c>
      <c r="T1492">
        <f>[1]资金台帐!T1492&amp;""</f>
      </c>
      <c r="U1492">
        <f>[1]资金台帐!U1492&amp;""</f>
      </c>
      <c r="W1492">
        <f>[1]资金台帐!W1492&amp;""</f>
      </c>
      <c r="X1492">
        <f>[1]资金台帐!X1492&amp;""</f>
      </c>
      <c r="AB1492">
        <f>[1]资金台帐!AB1492</f>
        <v>0</v>
      </c>
      <c r="AC1492">
        <f>[1]资金台帐!AC1492</f>
        <v>0</v>
      </c>
      <c r="AD1492">
        <f>[1]资金台帐!AD1492</f>
        <v>0</v>
      </c>
      <c r="AJ1492">
        <f>[1]资金台帐!AJ1492</f>
        <v>0</v>
      </c>
      <c r="AK1492">
        <f>[1]资金台帐!AK1492</f>
        <v>0</v>
      </c>
      <c r="BA1492" s="22">
        <f t="shared" si="0"/>
      </c>
    </row>
    <row r="1493">
      <c r="B1493">
        <f>[1]资金台帐!B1493&amp;""</f>
      </c>
      <c r="H1493">
        <f>[1]资金台帐!H1493&amp;""</f>
      </c>
      <c r="J1493">
        <f>[1]资金台帐!J1493&amp;""</f>
      </c>
      <c r="N1493">
        <f>[1]资金台帐!N1493</f>
      </c>
      <c r="O1493">
        <f>[1]资金台帐!O1493&amp;""</f>
      </c>
      <c r="P1493">
        <f>[1]资金台帐!P1493&amp;""</f>
      </c>
      <c r="Q1493">
        <f>[1]资金台帐!Q1493&amp;""</f>
      </c>
      <c r="T1493">
        <f>[1]资金台帐!T1493&amp;""</f>
      </c>
      <c r="U1493">
        <f>[1]资金台帐!U1493&amp;""</f>
      </c>
      <c r="W1493">
        <f>[1]资金台帐!W1493&amp;""</f>
      </c>
      <c r="X1493">
        <f>[1]资金台帐!X1493&amp;""</f>
      </c>
      <c r="AB1493">
        <f>[1]资金台帐!AB1493</f>
        <v>0</v>
      </c>
      <c r="AC1493">
        <f>[1]资金台帐!AC1493</f>
        <v>0</v>
      </c>
      <c r="AD1493">
        <f>[1]资金台帐!AD1493</f>
        <v>0</v>
      </c>
      <c r="AJ1493">
        <f>[1]资金台帐!AJ1493</f>
        <v>0</v>
      </c>
      <c r="AK1493">
        <f>[1]资金台帐!AK1493</f>
        <v>0</v>
      </c>
      <c r="BA1493" s="22">
        <f t="shared" si="0"/>
      </c>
    </row>
    <row r="1494">
      <c r="B1494">
        <f>[1]资金台帐!B1494&amp;""</f>
      </c>
      <c r="H1494">
        <f>[1]资金台帐!H1494&amp;""</f>
      </c>
      <c r="J1494">
        <f>[1]资金台帐!J1494&amp;""</f>
      </c>
      <c r="N1494">
        <f>[1]资金台帐!N1494</f>
      </c>
      <c r="O1494">
        <f>[1]资金台帐!O1494&amp;""</f>
      </c>
      <c r="P1494">
        <f>[1]资金台帐!P1494&amp;""</f>
      </c>
      <c r="Q1494">
        <f>[1]资金台帐!Q1494&amp;""</f>
      </c>
      <c r="T1494">
        <f>[1]资金台帐!T1494&amp;""</f>
      </c>
      <c r="U1494">
        <f>[1]资金台帐!U1494&amp;""</f>
      </c>
      <c r="W1494">
        <f>[1]资金台帐!W1494&amp;""</f>
      </c>
      <c r="X1494">
        <f>[1]资金台帐!X1494&amp;""</f>
      </c>
      <c r="AB1494">
        <f>[1]资金台帐!AB1494</f>
        <v>0</v>
      </c>
      <c r="AC1494">
        <f>[1]资金台帐!AC1494</f>
        <v>0</v>
      </c>
      <c r="AD1494">
        <f>[1]资金台帐!AD1494</f>
        <v>0</v>
      </c>
      <c r="AJ1494">
        <f>[1]资金台帐!AJ1494</f>
        <v>0</v>
      </c>
      <c r="AK1494">
        <f>[1]资金台帐!AK1494</f>
        <v>0</v>
      </c>
      <c r="BA1494" s="22">
        <f t="shared" si="0"/>
      </c>
    </row>
    <row r="1495">
      <c r="B1495">
        <f>[1]资金台帐!B1495&amp;""</f>
      </c>
      <c r="H1495">
        <f>[1]资金台帐!H1495&amp;""</f>
      </c>
      <c r="J1495">
        <f>[1]资金台帐!J1495&amp;""</f>
      </c>
      <c r="N1495">
        <f>[1]资金台帐!N1495</f>
      </c>
      <c r="O1495">
        <f>[1]资金台帐!O1495&amp;""</f>
      </c>
      <c r="P1495">
        <f>[1]资金台帐!P1495&amp;""</f>
      </c>
      <c r="Q1495">
        <f>[1]资金台帐!Q1495&amp;""</f>
      </c>
      <c r="T1495">
        <f>[1]资金台帐!T1495&amp;""</f>
      </c>
      <c r="U1495">
        <f>[1]资金台帐!U1495&amp;""</f>
      </c>
      <c r="W1495">
        <f>[1]资金台帐!W1495&amp;""</f>
      </c>
      <c r="X1495">
        <f>[1]资金台帐!X1495&amp;""</f>
      </c>
      <c r="AB1495">
        <f>[1]资金台帐!AB1495</f>
        <v>0</v>
      </c>
      <c r="AC1495">
        <f>[1]资金台帐!AC1495</f>
        <v>0</v>
      </c>
      <c r="AD1495">
        <f>[1]资金台帐!AD1495</f>
        <v>0</v>
      </c>
      <c r="AJ1495">
        <f>[1]资金台帐!AJ1495</f>
        <v>0</v>
      </c>
      <c r="AK1495">
        <f>[1]资金台帐!AK1495</f>
        <v>0</v>
      </c>
      <c r="BA1495" s="22">
        <f t="shared" si="0"/>
      </c>
    </row>
    <row r="1496">
      <c r="B1496">
        <f>[1]资金台帐!B1496&amp;""</f>
      </c>
      <c r="H1496">
        <f>[1]资金台帐!H1496&amp;""</f>
      </c>
      <c r="J1496">
        <f>[1]资金台帐!J1496&amp;""</f>
      </c>
      <c r="N1496">
        <f>[1]资金台帐!N1496</f>
      </c>
      <c r="O1496">
        <f>[1]资金台帐!O1496&amp;""</f>
      </c>
      <c r="P1496">
        <f>[1]资金台帐!P1496&amp;""</f>
      </c>
      <c r="Q1496">
        <f>[1]资金台帐!Q1496&amp;""</f>
      </c>
      <c r="T1496">
        <f>[1]资金台帐!T1496&amp;""</f>
      </c>
      <c r="U1496">
        <f>[1]资金台帐!U1496&amp;""</f>
      </c>
      <c r="W1496">
        <f>[1]资金台帐!W1496&amp;""</f>
      </c>
      <c r="X1496">
        <f>[1]资金台帐!X1496&amp;""</f>
      </c>
      <c r="AB1496">
        <f>[1]资金台帐!AB1496</f>
        <v>0</v>
      </c>
      <c r="AC1496">
        <f>[1]资金台帐!AC1496</f>
        <v>0</v>
      </c>
      <c r="AD1496">
        <f>[1]资金台帐!AD1496</f>
        <v>0</v>
      </c>
      <c r="AJ1496">
        <f>[1]资金台帐!AJ1496</f>
        <v>0</v>
      </c>
      <c r="AK1496">
        <f>[1]资金台帐!AK1496</f>
        <v>0</v>
      </c>
      <c r="BA1496" s="22">
        <f t="shared" si="0"/>
      </c>
    </row>
    <row r="1497">
      <c r="B1497">
        <f>[1]资金台帐!B1497&amp;""</f>
      </c>
      <c r="H1497">
        <f>[1]资金台帐!H1497&amp;""</f>
      </c>
      <c r="J1497">
        <f>[1]资金台帐!J1497&amp;""</f>
      </c>
      <c r="N1497">
        <f>[1]资金台帐!N1497</f>
      </c>
      <c r="O1497">
        <f>[1]资金台帐!O1497&amp;""</f>
      </c>
      <c r="P1497">
        <f>[1]资金台帐!P1497&amp;""</f>
      </c>
      <c r="Q1497">
        <f>[1]资金台帐!Q1497&amp;""</f>
      </c>
      <c r="T1497">
        <f>[1]资金台帐!T1497&amp;""</f>
      </c>
      <c r="U1497">
        <f>[1]资金台帐!U1497&amp;""</f>
      </c>
      <c r="W1497">
        <f>[1]资金台帐!W1497&amp;""</f>
      </c>
      <c r="X1497">
        <f>[1]资金台帐!X1497&amp;""</f>
      </c>
      <c r="AB1497">
        <f>[1]资金台帐!AB1497</f>
        <v>0</v>
      </c>
      <c r="AC1497">
        <f>[1]资金台帐!AC1497</f>
        <v>0</v>
      </c>
      <c r="AD1497">
        <f>[1]资金台帐!AD1497</f>
        <v>0</v>
      </c>
      <c r="AJ1497">
        <f>[1]资金台帐!AJ1497</f>
        <v>0</v>
      </c>
      <c r="AK1497">
        <f>[1]资金台帐!AK1497</f>
        <v>0</v>
      </c>
      <c r="BA1497" s="22">
        <f t="shared" si="0"/>
      </c>
    </row>
    <row r="1498">
      <c r="B1498">
        <f>[1]资金台帐!B1498&amp;""</f>
      </c>
      <c r="H1498">
        <f>[1]资金台帐!H1498&amp;""</f>
      </c>
      <c r="J1498">
        <f>[1]资金台帐!J1498&amp;""</f>
      </c>
      <c r="N1498">
        <f>[1]资金台帐!N1498</f>
      </c>
      <c r="O1498">
        <f>[1]资金台帐!O1498&amp;""</f>
      </c>
      <c r="P1498">
        <f>[1]资金台帐!P1498&amp;""</f>
      </c>
      <c r="Q1498">
        <f>[1]资金台帐!Q1498&amp;""</f>
      </c>
      <c r="T1498">
        <f>[1]资金台帐!T1498&amp;""</f>
      </c>
      <c r="U1498">
        <f>[1]资金台帐!U1498&amp;""</f>
      </c>
      <c r="W1498">
        <f>[1]资金台帐!W1498&amp;""</f>
      </c>
      <c r="X1498">
        <f>[1]资金台帐!X1498&amp;""</f>
      </c>
      <c r="AB1498">
        <f>[1]资金台帐!AB1498</f>
        <v>0</v>
      </c>
      <c r="AC1498">
        <f>[1]资金台帐!AC1498</f>
        <v>0</v>
      </c>
      <c r="AD1498">
        <f>[1]资金台帐!AD1498</f>
        <v>0</v>
      </c>
      <c r="AJ1498">
        <f>[1]资金台帐!AJ1498</f>
        <v>0</v>
      </c>
      <c r="AK1498">
        <f>[1]资金台帐!AK1498</f>
        <v>0</v>
      </c>
      <c r="BA1498" s="22">
        <f t="shared" si="0"/>
      </c>
    </row>
    <row r="1499">
      <c r="B1499">
        <f>[1]资金台帐!B1499&amp;""</f>
      </c>
      <c r="H1499">
        <f>[1]资金台帐!H1499&amp;""</f>
      </c>
      <c r="J1499">
        <f>[1]资金台帐!J1499&amp;""</f>
      </c>
      <c r="N1499">
        <f>[1]资金台帐!N1499</f>
      </c>
      <c r="O1499">
        <f>[1]资金台帐!O1499&amp;""</f>
      </c>
      <c r="P1499">
        <f>[1]资金台帐!P1499&amp;""</f>
      </c>
      <c r="Q1499">
        <f>[1]资金台帐!Q1499&amp;""</f>
      </c>
      <c r="T1499">
        <f>[1]资金台帐!T1499&amp;""</f>
      </c>
      <c r="U1499">
        <f>[1]资金台帐!U1499&amp;""</f>
      </c>
      <c r="W1499">
        <f>[1]资金台帐!W1499&amp;""</f>
      </c>
      <c r="X1499">
        <f>[1]资金台帐!X1499&amp;""</f>
      </c>
      <c r="AB1499">
        <f>[1]资金台帐!AB1499</f>
        <v>0</v>
      </c>
      <c r="AC1499">
        <f>[1]资金台帐!AC1499</f>
        <v>0</v>
      </c>
      <c r="AD1499">
        <f>[1]资金台帐!AD1499</f>
        <v>0</v>
      </c>
      <c r="AJ1499">
        <f>[1]资金台帐!AJ1499</f>
        <v>0</v>
      </c>
      <c r="AK1499">
        <f>[1]资金台帐!AK1499</f>
        <v>0</v>
      </c>
      <c r="BA1499" s="22">
        <f t="shared" si="0"/>
      </c>
    </row>
    <row r="1500">
      <c r="B1500">
        <f>[1]资金台帐!B1500&amp;""</f>
      </c>
      <c r="H1500">
        <f>[1]资金台帐!H1500&amp;""</f>
      </c>
      <c r="J1500">
        <f>[1]资金台帐!J1500&amp;""</f>
      </c>
      <c r="N1500">
        <f>[1]资金台帐!N1500</f>
      </c>
      <c r="O1500">
        <f>[1]资金台帐!O1500&amp;""</f>
      </c>
      <c r="P1500">
        <f>[1]资金台帐!P1500&amp;""</f>
      </c>
      <c r="Q1500">
        <f>[1]资金台帐!Q1500&amp;""</f>
      </c>
      <c r="T1500">
        <f>[1]资金台帐!T1500&amp;""</f>
      </c>
      <c r="U1500">
        <f>[1]资金台帐!U1500&amp;""</f>
      </c>
      <c r="W1500">
        <f>[1]资金台帐!W1500&amp;""</f>
      </c>
      <c r="X1500">
        <f>[1]资金台帐!X1500&amp;""</f>
      </c>
      <c r="AB1500">
        <f>[1]资金台帐!AB1500</f>
        <v>0</v>
      </c>
      <c r="AC1500">
        <f>[1]资金台帐!AC1500</f>
        <v>0</v>
      </c>
      <c r="AD1500">
        <f>[1]资金台帐!AD1500</f>
        <v>0</v>
      </c>
      <c r="AJ1500">
        <f>[1]资金台帐!AJ1500</f>
        <v>0</v>
      </c>
      <c r="AK1500">
        <f>[1]资金台帐!AK1500</f>
        <v>0</v>
      </c>
      <c r="BA1500" s="22">
        <f t="shared" si="0"/>
      </c>
    </row>
    <row r="1501">
      <c r="B1501">
        <f>[1]资金台帐!B1501&amp;""</f>
      </c>
      <c r="H1501">
        <f>[1]资金台帐!H1501&amp;""</f>
      </c>
      <c r="J1501">
        <f>[1]资金台帐!J1501&amp;""</f>
      </c>
      <c r="N1501">
        <f>[1]资金台帐!N1501</f>
      </c>
      <c r="O1501">
        <f>[1]资金台帐!O1501&amp;""</f>
      </c>
      <c r="P1501">
        <f>[1]资金台帐!P1501&amp;""</f>
      </c>
      <c r="Q1501">
        <f>[1]资金台帐!Q1501&amp;""</f>
      </c>
      <c r="T1501">
        <f>[1]资金台帐!T1501&amp;""</f>
      </c>
      <c r="U1501">
        <f>[1]资金台帐!U1501&amp;""</f>
      </c>
      <c r="W1501">
        <f>[1]资金台帐!W1501&amp;""</f>
      </c>
      <c r="X1501">
        <f>[1]资金台帐!X1501&amp;""</f>
      </c>
      <c r="AB1501">
        <f>[1]资金台帐!AB1501</f>
        <v>0</v>
      </c>
      <c r="AC1501">
        <f>[1]资金台帐!AC1501</f>
        <v>0</v>
      </c>
      <c r="AD1501">
        <f>[1]资金台帐!AD1501</f>
        <v>0</v>
      </c>
      <c r="AJ1501">
        <f>[1]资金台帐!AJ1501</f>
        <v>0</v>
      </c>
      <c r="AK1501">
        <f>[1]资金台帐!AK1501</f>
        <v>0</v>
      </c>
      <c r="BA1501" s="22">
        <f t="shared" si="0"/>
      </c>
    </row>
    <row r="1502">
      <c r="B1502">
        <f>[1]资金台帐!B1502&amp;""</f>
      </c>
      <c r="H1502">
        <f>[1]资金台帐!H1502&amp;""</f>
      </c>
      <c r="J1502">
        <f>[1]资金台帐!J1502&amp;""</f>
      </c>
      <c r="N1502">
        <f>[1]资金台帐!N1502</f>
      </c>
      <c r="O1502">
        <f>[1]资金台帐!O1502&amp;""</f>
      </c>
      <c r="P1502">
        <f>[1]资金台帐!P1502&amp;""</f>
      </c>
      <c r="Q1502">
        <f>[1]资金台帐!Q1502&amp;""</f>
      </c>
      <c r="T1502">
        <f>[1]资金台帐!T1502&amp;""</f>
      </c>
      <c r="U1502">
        <f>[1]资金台帐!U1502&amp;""</f>
      </c>
      <c r="W1502">
        <f>[1]资金台帐!W1502&amp;""</f>
      </c>
      <c r="X1502">
        <f>[1]资金台帐!X1502&amp;""</f>
      </c>
      <c r="AB1502">
        <f>[1]资金台帐!AB1502</f>
        <v>0</v>
      </c>
      <c r="AC1502">
        <f>[1]资金台帐!AC1502</f>
        <v>0</v>
      </c>
      <c r="AD1502">
        <f>[1]资金台帐!AD1502</f>
        <v>0</v>
      </c>
      <c r="AJ1502">
        <f>[1]资金台帐!AJ1502</f>
        <v>0</v>
      </c>
      <c r="AK1502">
        <f>[1]资金台帐!AK1502</f>
        <v>0</v>
      </c>
      <c r="BA1502" s="22">
        <f t="shared" si="0"/>
      </c>
    </row>
    <row r="1503">
      <c r="B1503">
        <f>[1]资金台帐!B1503&amp;""</f>
      </c>
      <c r="H1503">
        <f>[1]资金台帐!H1503&amp;""</f>
      </c>
      <c r="J1503">
        <f>[1]资金台帐!J1503&amp;""</f>
      </c>
      <c r="N1503">
        <f>[1]资金台帐!N1503</f>
      </c>
      <c r="O1503">
        <f>[1]资金台帐!O1503&amp;""</f>
      </c>
      <c r="P1503">
        <f>[1]资金台帐!P1503&amp;""</f>
      </c>
      <c r="Q1503">
        <f>[1]资金台帐!Q1503&amp;""</f>
      </c>
      <c r="T1503">
        <f>[1]资金台帐!T1503&amp;""</f>
      </c>
      <c r="U1503">
        <f>[1]资金台帐!U1503&amp;""</f>
      </c>
      <c r="W1503">
        <f>[1]资金台帐!W1503&amp;""</f>
      </c>
      <c r="X1503">
        <f>[1]资金台帐!X1503&amp;""</f>
      </c>
      <c r="AB1503">
        <f>[1]资金台帐!AB1503</f>
        <v>0</v>
      </c>
      <c r="AC1503">
        <f>[1]资金台帐!AC1503</f>
        <v>0</v>
      </c>
      <c r="AD1503">
        <f>[1]资金台帐!AD1503</f>
        <v>0</v>
      </c>
      <c r="AJ1503">
        <f>[1]资金台帐!AJ1503</f>
        <v>0</v>
      </c>
      <c r="AK1503">
        <f>[1]资金台帐!AK1503</f>
        <v>0</v>
      </c>
      <c r="BA1503" s="22">
        <f t="shared" si="0"/>
      </c>
    </row>
    <row r="1504">
      <c r="B1504">
        <f>[1]资金台帐!B1504&amp;""</f>
      </c>
      <c r="H1504">
        <f>[1]资金台帐!H1504&amp;""</f>
      </c>
      <c r="J1504">
        <f>[1]资金台帐!J1504&amp;""</f>
      </c>
      <c r="N1504">
        <f>[1]资金台帐!N1504</f>
      </c>
      <c r="O1504">
        <f>[1]资金台帐!O1504&amp;""</f>
      </c>
      <c r="P1504">
        <f>[1]资金台帐!P1504&amp;""</f>
      </c>
      <c r="Q1504">
        <f>[1]资金台帐!Q1504&amp;""</f>
      </c>
      <c r="T1504">
        <f>[1]资金台帐!T1504&amp;""</f>
      </c>
      <c r="U1504">
        <f>[1]资金台帐!U1504&amp;""</f>
      </c>
      <c r="W1504">
        <f>[1]资金台帐!W1504&amp;""</f>
      </c>
      <c r="X1504">
        <f>[1]资金台帐!X1504&amp;""</f>
      </c>
      <c r="AB1504">
        <f>[1]资金台帐!AB1504</f>
        <v>0</v>
      </c>
      <c r="AC1504">
        <f>[1]资金台帐!AC1504</f>
        <v>0</v>
      </c>
      <c r="AD1504">
        <f>[1]资金台帐!AD1504</f>
        <v>0</v>
      </c>
      <c r="AJ1504">
        <f>[1]资金台帐!AJ1504</f>
        <v>0</v>
      </c>
      <c r="AK1504">
        <f>[1]资金台帐!AK1504</f>
        <v>0</v>
      </c>
      <c r="BA1504" s="22">
        <f t="shared" si="0"/>
      </c>
    </row>
    <row r="1505">
      <c r="B1505">
        <f>[1]资金台帐!B1505&amp;""</f>
      </c>
      <c r="H1505">
        <f>[1]资金台帐!H1505&amp;""</f>
      </c>
      <c r="J1505">
        <f>[1]资金台帐!J1505&amp;""</f>
      </c>
      <c r="N1505">
        <f>[1]资金台帐!N1505</f>
      </c>
      <c r="O1505">
        <f>[1]资金台帐!O1505&amp;""</f>
      </c>
      <c r="P1505">
        <f>[1]资金台帐!P1505&amp;""</f>
      </c>
      <c r="Q1505">
        <f>[1]资金台帐!Q1505&amp;""</f>
      </c>
      <c r="T1505">
        <f>[1]资金台帐!T1505&amp;""</f>
      </c>
      <c r="U1505">
        <f>[1]资金台帐!U1505&amp;""</f>
      </c>
      <c r="W1505">
        <f>[1]资金台帐!W1505&amp;""</f>
      </c>
      <c r="X1505">
        <f>[1]资金台帐!X1505&amp;""</f>
      </c>
      <c r="AB1505">
        <f>[1]资金台帐!AB1505</f>
        <v>0</v>
      </c>
      <c r="AC1505">
        <f>[1]资金台帐!AC1505</f>
        <v>0</v>
      </c>
      <c r="AD1505">
        <f>[1]资金台帐!AD1505</f>
        <v>0</v>
      </c>
      <c r="AJ1505">
        <f>[1]资金台帐!AJ1505</f>
        <v>0</v>
      </c>
      <c r="AK1505">
        <f>[1]资金台帐!AK1505</f>
        <v>0</v>
      </c>
      <c r="BA1505" s="22">
        <f t="shared" si="0"/>
      </c>
    </row>
    <row r="1506">
      <c r="B1506">
        <f>[1]资金台帐!B1506&amp;""</f>
      </c>
      <c r="H1506">
        <f>[1]资金台帐!H1506&amp;""</f>
      </c>
      <c r="J1506">
        <f>[1]资金台帐!J1506&amp;""</f>
      </c>
      <c r="N1506">
        <f>[1]资金台帐!N1506</f>
      </c>
      <c r="O1506">
        <f>[1]资金台帐!O1506&amp;""</f>
      </c>
      <c r="P1506">
        <f>[1]资金台帐!P1506&amp;""</f>
      </c>
      <c r="Q1506">
        <f>[1]资金台帐!Q1506&amp;""</f>
      </c>
      <c r="T1506">
        <f>[1]资金台帐!T1506&amp;""</f>
      </c>
      <c r="U1506">
        <f>[1]资金台帐!U1506&amp;""</f>
      </c>
      <c r="W1506">
        <f>[1]资金台帐!W1506&amp;""</f>
      </c>
      <c r="X1506">
        <f>[1]资金台帐!X1506&amp;""</f>
      </c>
      <c r="AB1506">
        <f>[1]资金台帐!AB1506</f>
        <v>0</v>
      </c>
      <c r="AC1506">
        <f>[1]资金台帐!AC1506</f>
        <v>0</v>
      </c>
      <c r="AD1506">
        <f>[1]资金台帐!AD1506</f>
        <v>0</v>
      </c>
      <c r="AJ1506">
        <f>[1]资金台帐!AJ1506</f>
        <v>0</v>
      </c>
      <c r="AK1506">
        <f>[1]资金台帐!AK1506</f>
        <v>0</v>
      </c>
      <c r="BA1506" s="22">
        <f t="shared" si="0"/>
      </c>
    </row>
    <row r="1507">
      <c r="B1507">
        <f>[1]资金台帐!B1507&amp;""</f>
      </c>
      <c r="H1507">
        <f>[1]资金台帐!H1507&amp;""</f>
      </c>
      <c r="J1507">
        <f>[1]资金台帐!J1507&amp;""</f>
      </c>
      <c r="N1507">
        <f>[1]资金台帐!N1507</f>
      </c>
      <c r="O1507">
        <f>[1]资金台帐!O1507&amp;""</f>
      </c>
      <c r="P1507">
        <f>[1]资金台帐!P1507&amp;""</f>
      </c>
      <c r="Q1507">
        <f>[1]资金台帐!Q1507&amp;""</f>
      </c>
      <c r="T1507">
        <f>[1]资金台帐!T1507&amp;""</f>
      </c>
      <c r="U1507">
        <f>[1]资金台帐!U1507&amp;""</f>
      </c>
      <c r="W1507">
        <f>[1]资金台帐!W1507&amp;""</f>
      </c>
      <c r="X1507">
        <f>[1]资金台帐!X1507&amp;""</f>
      </c>
      <c r="AB1507">
        <f>[1]资金台帐!AB1507</f>
        <v>0</v>
      </c>
      <c r="AC1507">
        <f>[1]资金台帐!AC1507</f>
        <v>0</v>
      </c>
      <c r="AD1507">
        <f>[1]资金台帐!AD1507</f>
        <v>0</v>
      </c>
      <c r="AJ1507">
        <f>[1]资金台帐!AJ1507</f>
        <v>0</v>
      </c>
      <c r="AK1507">
        <f>[1]资金台帐!AK1507</f>
        <v>0</v>
      </c>
      <c r="BA1507" s="22">
        <f t="shared" si="0"/>
      </c>
    </row>
    <row r="1508">
      <c r="B1508">
        <f>[1]资金台帐!B1508&amp;""</f>
      </c>
      <c r="H1508">
        <f>[1]资金台帐!H1508&amp;""</f>
      </c>
      <c r="J1508">
        <f>[1]资金台帐!J1508&amp;""</f>
      </c>
      <c r="N1508">
        <f>[1]资金台帐!N1508</f>
      </c>
      <c r="O1508">
        <f>[1]资金台帐!O1508&amp;""</f>
      </c>
      <c r="P1508">
        <f>[1]资金台帐!P1508&amp;""</f>
      </c>
      <c r="Q1508">
        <f>[1]资金台帐!Q1508&amp;""</f>
      </c>
      <c r="T1508">
        <f>[1]资金台帐!T1508&amp;""</f>
      </c>
      <c r="U1508">
        <f>[1]资金台帐!U1508&amp;""</f>
      </c>
      <c r="W1508">
        <f>[1]资金台帐!W1508&amp;""</f>
      </c>
      <c r="X1508">
        <f>[1]资金台帐!X1508&amp;""</f>
      </c>
      <c r="AB1508">
        <f>[1]资金台帐!AB1508</f>
        <v>0</v>
      </c>
      <c r="AC1508">
        <f>[1]资金台帐!AC1508</f>
        <v>0</v>
      </c>
      <c r="AD1508">
        <f>[1]资金台帐!AD1508</f>
        <v>0</v>
      </c>
      <c r="AJ1508">
        <f>[1]资金台帐!AJ1508</f>
        <v>0</v>
      </c>
      <c r="AK1508">
        <f>[1]资金台帐!AK1508</f>
        <v>0</v>
      </c>
      <c r="BA1508" s="22">
        <f t="shared" si="0"/>
      </c>
    </row>
    <row r="1509">
      <c r="B1509">
        <f>[1]资金台帐!B1509&amp;""</f>
      </c>
      <c r="H1509">
        <f>[1]资金台帐!H1509&amp;""</f>
      </c>
      <c r="J1509">
        <f>[1]资金台帐!J1509&amp;""</f>
      </c>
      <c r="N1509">
        <f>[1]资金台帐!N1509</f>
      </c>
      <c r="O1509">
        <f>[1]资金台帐!O1509&amp;""</f>
      </c>
      <c r="P1509">
        <f>[1]资金台帐!P1509&amp;""</f>
      </c>
      <c r="Q1509">
        <f>[1]资金台帐!Q1509&amp;""</f>
      </c>
      <c r="T1509">
        <f>[1]资金台帐!T1509&amp;""</f>
      </c>
      <c r="U1509">
        <f>[1]资金台帐!U1509&amp;""</f>
      </c>
      <c r="W1509">
        <f>[1]资金台帐!W1509&amp;""</f>
      </c>
      <c r="X1509">
        <f>[1]资金台帐!X1509&amp;""</f>
      </c>
      <c r="AB1509">
        <f>[1]资金台帐!AB1509</f>
        <v>0</v>
      </c>
      <c r="AC1509">
        <f>[1]资金台帐!AC1509</f>
        <v>0</v>
      </c>
      <c r="AD1509">
        <f>[1]资金台帐!AD1509</f>
        <v>0</v>
      </c>
      <c r="AJ1509">
        <f>[1]资金台帐!AJ1509</f>
        <v>0</v>
      </c>
      <c r="AK1509">
        <f>[1]资金台帐!AK1509</f>
        <v>0</v>
      </c>
      <c r="BA1509" s="22">
        <f t="shared" si="0"/>
      </c>
    </row>
    <row r="1510">
      <c r="B1510">
        <f>[1]资金台帐!B1510&amp;""</f>
      </c>
      <c r="H1510">
        <f>[1]资金台帐!H1510&amp;""</f>
      </c>
      <c r="J1510">
        <f>[1]资金台帐!J1510&amp;""</f>
      </c>
      <c r="N1510">
        <f>[1]资金台帐!N1510</f>
      </c>
      <c r="O1510">
        <f>[1]资金台帐!O1510&amp;""</f>
      </c>
      <c r="P1510">
        <f>[1]资金台帐!P1510&amp;""</f>
      </c>
      <c r="Q1510">
        <f>[1]资金台帐!Q1510&amp;""</f>
      </c>
      <c r="T1510">
        <f>[1]资金台帐!T1510&amp;""</f>
      </c>
      <c r="U1510">
        <f>[1]资金台帐!U1510&amp;""</f>
      </c>
      <c r="W1510">
        <f>[1]资金台帐!W1510&amp;""</f>
      </c>
      <c r="X1510">
        <f>[1]资金台帐!X1510&amp;""</f>
      </c>
      <c r="AB1510">
        <f>[1]资金台帐!AB1510</f>
        <v>0</v>
      </c>
      <c r="AC1510">
        <f>[1]资金台帐!AC1510</f>
        <v>0</v>
      </c>
      <c r="AD1510">
        <f>[1]资金台帐!AD1510</f>
        <v>0</v>
      </c>
      <c r="AJ1510">
        <f>[1]资金台帐!AJ1510</f>
        <v>0</v>
      </c>
      <c r="AK1510">
        <f>[1]资金台帐!AK1510</f>
        <v>0</v>
      </c>
      <c r="BA1510" s="22">
        <f t="shared" si="0"/>
      </c>
    </row>
    <row r="1511">
      <c r="B1511">
        <f>[1]资金台帐!B1511&amp;""</f>
      </c>
      <c r="H1511">
        <f>[1]资金台帐!H1511&amp;""</f>
      </c>
      <c r="J1511">
        <f>[1]资金台帐!J1511&amp;""</f>
      </c>
      <c r="N1511">
        <f>[1]资金台帐!N1511</f>
      </c>
      <c r="O1511">
        <f>[1]资金台帐!O1511&amp;""</f>
      </c>
      <c r="P1511">
        <f>[1]资金台帐!P1511&amp;""</f>
      </c>
      <c r="Q1511">
        <f>[1]资金台帐!Q1511&amp;""</f>
      </c>
      <c r="T1511">
        <f>[1]资金台帐!T1511&amp;""</f>
      </c>
      <c r="U1511">
        <f>[1]资金台帐!U1511&amp;""</f>
      </c>
      <c r="W1511">
        <f>[1]资金台帐!W1511&amp;""</f>
      </c>
      <c r="X1511">
        <f>[1]资金台帐!X1511&amp;""</f>
      </c>
      <c r="AB1511">
        <f>[1]资金台帐!AB1511</f>
        <v>0</v>
      </c>
      <c r="AC1511">
        <f>[1]资金台帐!AC1511</f>
        <v>0</v>
      </c>
      <c r="AD1511">
        <f>[1]资金台帐!AD1511</f>
        <v>0</v>
      </c>
      <c r="AJ1511">
        <f>[1]资金台帐!AJ1511</f>
        <v>0</v>
      </c>
      <c r="AK1511">
        <f>[1]资金台帐!AK1511</f>
        <v>0</v>
      </c>
      <c r="BA1511" s="22">
        <f t="shared" si="0"/>
      </c>
    </row>
    <row r="1512">
      <c r="B1512">
        <f>[1]资金台帐!B1512&amp;""</f>
      </c>
      <c r="H1512">
        <f>[1]资金台帐!H1512&amp;""</f>
      </c>
      <c r="J1512">
        <f>[1]资金台帐!J1512&amp;""</f>
      </c>
      <c r="N1512">
        <f>[1]资金台帐!N1512</f>
      </c>
      <c r="O1512">
        <f>[1]资金台帐!O1512&amp;""</f>
      </c>
      <c r="P1512">
        <f>[1]资金台帐!P1512&amp;""</f>
      </c>
      <c r="Q1512">
        <f>[1]资金台帐!Q1512&amp;""</f>
      </c>
      <c r="T1512">
        <f>[1]资金台帐!T1512&amp;""</f>
      </c>
      <c r="U1512">
        <f>[1]资金台帐!U1512&amp;""</f>
      </c>
      <c r="W1512">
        <f>[1]资金台帐!W1512&amp;""</f>
      </c>
      <c r="X1512">
        <f>[1]资金台帐!X1512&amp;""</f>
      </c>
      <c r="AB1512">
        <f>[1]资金台帐!AB1512</f>
        <v>0</v>
      </c>
      <c r="AC1512">
        <f>[1]资金台帐!AC1512</f>
        <v>0</v>
      </c>
      <c r="AD1512">
        <f>[1]资金台帐!AD1512</f>
        <v>0</v>
      </c>
      <c r="AJ1512">
        <f>[1]资金台帐!AJ1512</f>
        <v>0</v>
      </c>
      <c r="AK1512">
        <f>[1]资金台帐!AK1512</f>
        <v>0</v>
      </c>
      <c r="BA1512" s="22">
        <f t="shared" si="0"/>
      </c>
    </row>
    <row r="1513">
      <c r="B1513">
        <f>[1]资金台帐!B1513&amp;""</f>
      </c>
      <c r="H1513">
        <f>[1]资金台帐!H1513&amp;""</f>
      </c>
      <c r="J1513">
        <f>[1]资金台帐!J1513&amp;""</f>
      </c>
      <c r="N1513">
        <f>[1]资金台帐!N1513</f>
      </c>
      <c r="O1513">
        <f>[1]资金台帐!O1513&amp;""</f>
      </c>
      <c r="P1513">
        <f>[1]资金台帐!P1513&amp;""</f>
      </c>
      <c r="Q1513">
        <f>[1]资金台帐!Q1513&amp;""</f>
      </c>
      <c r="T1513">
        <f>[1]资金台帐!T1513&amp;""</f>
      </c>
      <c r="U1513">
        <f>[1]资金台帐!U1513&amp;""</f>
      </c>
      <c r="W1513">
        <f>[1]资金台帐!W1513&amp;""</f>
      </c>
      <c r="X1513">
        <f>[1]资金台帐!X1513&amp;""</f>
      </c>
      <c r="AB1513">
        <f>[1]资金台帐!AB1513</f>
        <v>0</v>
      </c>
      <c r="AC1513">
        <f>[1]资金台帐!AC1513</f>
        <v>0</v>
      </c>
      <c r="AD1513">
        <f>[1]资金台帐!AD1513</f>
        <v>0</v>
      </c>
      <c r="AJ1513">
        <f>[1]资金台帐!AJ1513</f>
        <v>0</v>
      </c>
      <c r="AK1513">
        <f>[1]资金台帐!AK1513</f>
        <v>0</v>
      </c>
      <c r="BA1513" s="22">
        <f t="shared" si="0"/>
      </c>
    </row>
    <row r="1514">
      <c r="B1514">
        <f>[1]资金台帐!B1514&amp;""</f>
      </c>
      <c r="H1514">
        <f>[1]资金台帐!H1514&amp;""</f>
      </c>
      <c r="J1514">
        <f>[1]资金台帐!J1514&amp;""</f>
      </c>
      <c r="N1514">
        <f>[1]资金台帐!N1514</f>
      </c>
      <c r="O1514">
        <f>[1]资金台帐!O1514&amp;""</f>
      </c>
      <c r="P1514">
        <f>[1]资金台帐!P1514&amp;""</f>
      </c>
      <c r="Q1514">
        <f>[1]资金台帐!Q1514&amp;""</f>
      </c>
      <c r="T1514">
        <f>[1]资金台帐!T1514&amp;""</f>
      </c>
      <c r="U1514">
        <f>[1]资金台帐!U1514&amp;""</f>
      </c>
      <c r="W1514">
        <f>[1]资金台帐!W1514&amp;""</f>
      </c>
      <c r="X1514">
        <f>[1]资金台帐!X1514&amp;""</f>
      </c>
      <c r="AB1514">
        <f>[1]资金台帐!AB1514</f>
        <v>0</v>
      </c>
      <c r="AC1514">
        <f>[1]资金台帐!AC1514</f>
        <v>0</v>
      </c>
      <c r="AD1514">
        <f>[1]资金台帐!AD1514</f>
        <v>0</v>
      </c>
      <c r="AJ1514">
        <f>[1]资金台帐!AJ1514</f>
        <v>0</v>
      </c>
      <c r="AK1514">
        <f>[1]资金台帐!AK1514</f>
        <v>0</v>
      </c>
      <c r="BA1514" s="22">
        <f t="shared" si="0"/>
      </c>
    </row>
    <row r="1515">
      <c r="B1515">
        <f>[1]资金台帐!B1515&amp;""</f>
      </c>
      <c r="H1515">
        <f>[1]资金台帐!H1515&amp;""</f>
      </c>
      <c r="J1515">
        <f>[1]资金台帐!J1515&amp;""</f>
      </c>
      <c r="N1515">
        <f>[1]资金台帐!N1515</f>
      </c>
      <c r="O1515">
        <f>[1]资金台帐!O1515&amp;""</f>
      </c>
      <c r="P1515">
        <f>[1]资金台帐!P1515&amp;""</f>
      </c>
      <c r="Q1515">
        <f>[1]资金台帐!Q1515&amp;""</f>
      </c>
      <c r="T1515">
        <f>[1]资金台帐!T1515&amp;""</f>
      </c>
      <c r="U1515">
        <f>[1]资金台帐!U1515&amp;""</f>
      </c>
      <c r="W1515">
        <f>[1]资金台帐!W1515&amp;""</f>
      </c>
      <c r="X1515">
        <f>[1]资金台帐!X1515&amp;""</f>
      </c>
      <c r="AB1515">
        <f>[1]资金台帐!AB1515</f>
        <v>0</v>
      </c>
      <c r="AC1515">
        <f>[1]资金台帐!AC1515</f>
        <v>0</v>
      </c>
      <c r="AD1515">
        <f>[1]资金台帐!AD1515</f>
        <v>0</v>
      </c>
      <c r="AJ1515">
        <f>[1]资金台帐!AJ1515</f>
        <v>0</v>
      </c>
      <c r="AK1515">
        <f>[1]资金台帐!AK1515</f>
        <v>0</v>
      </c>
      <c r="BA1515" s="22">
        <f t="shared" si="0"/>
      </c>
    </row>
    <row r="1516">
      <c r="B1516">
        <f>[1]资金台帐!B1516&amp;""</f>
      </c>
      <c r="H1516">
        <f>[1]资金台帐!H1516&amp;""</f>
      </c>
      <c r="J1516">
        <f>[1]资金台帐!J1516&amp;""</f>
      </c>
      <c r="N1516">
        <f>[1]资金台帐!N1516</f>
      </c>
      <c r="O1516">
        <f>[1]资金台帐!O1516&amp;""</f>
      </c>
      <c r="P1516">
        <f>[1]资金台帐!P1516&amp;""</f>
      </c>
      <c r="Q1516">
        <f>[1]资金台帐!Q1516&amp;""</f>
      </c>
      <c r="T1516">
        <f>[1]资金台帐!T1516&amp;""</f>
      </c>
      <c r="U1516">
        <f>[1]资金台帐!U1516&amp;""</f>
      </c>
      <c r="W1516">
        <f>[1]资金台帐!W1516&amp;""</f>
      </c>
      <c r="X1516">
        <f>[1]资金台帐!X1516&amp;""</f>
      </c>
      <c r="AB1516">
        <f>[1]资金台帐!AB1516</f>
        <v>0</v>
      </c>
      <c r="AC1516">
        <f>[1]资金台帐!AC1516</f>
        <v>0</v>
      </c>
      <c r="AD1516">
        <f>[1]资金台帐!AD1516</f>
        <v>0</v>
      </c>
      <c r="AJ1516">
        <f>[1]资金台帐!AJ1516</f>
        <v>0</v>
      </c>
      <c r="AK1516">
        <f>[1]资金台帐!AK1516</f>
        <v>0</v>
      </c>
      <c r="BA1516" s="22">
        <f t="shared" si="0"/>
      </c>
    </row>
    <row r="1517">
      <c r="B1517">
        <f>[1]资金台帐!B1517&amp;""</f>
      </c>
      <c r="H1517">
        <f>[1]资金台帐!H1517&amp;""</f>
      </c>
      <c r="J1517">
        <f>[1]资金台帐!J1517&amp;""</f>
      </c>
      <c r="N1517">
        <f>[1]资金台帐!N1517</f>
      </c>
      <c r="O1517">
        <f>[1]资金台帐!O1517&amp;""</f>
      </c>
      <c r="P1517">
        <f>[1]资金台帐!P1517&amp;""</f>
      </c>
      <c r="Q1517">
        <f>[1]资金台帐!Q1517&amp;""</f>
      </c>
      <c r="T1517">
        <f>[1]资金台帐!T1517&amp;""</f>
      </c>
      <c r="U1517">
        <f>[1]资金台帐!U1517&amp;""</f>
      </c>
      <c r="W1517">
        <f>[1]资金台帐!W1517&amp;""</f>
      </c>
      <c r="X1517">
        <f>[1]资金台帐!X1517&amp;""</f>
      </c>
      <c r="AB1517">
        <f>[1]资金台帐!AB1517</f>
        <v>0</v>
      </c>
      <c r="AC1517">
        <f>[1]资金台帐!AC1517</f>
        <v>0</v>
      </c>
      <c r="AD1517">
        <f>[1]资金台帐!AD1517</f>
        <v>0</v>
      </c>
      <c r="AJ1517">
        <f>[1]资金台帐!AJ1517</f>
        <v>0</v>
      </c>
      <c r="AK1517">
        <f>[1]资金台帐!AK1517</f>
        <v>0</v>
      </c>
      <c r="BA1517" s="22">
        <f t="shared" si="0"/>
      </c>
    </row>
    <row r="1518">
      <c r="B1518">
        <f>[1]资金台帐!B1518&amp;""</f>
      </c>
      <c r="H1518">
        <f>[1]资金台帐!H1518&amp;""</f>
      </c>
      <c r="J1518">
        <f>[1]资金台帐!J1518&amp;""</f>
      </c>
      <c r="N1518">
        <f>[1]资金台帐!N1518</f>
      </c>
      <c r="O1518">
        <f>[1]资金台帐!O1518&amp;""</f>
      </c>
      <c r="P1518">
        <f>[1]资金台帐!P1518&amp;""</f>
      </c>
      <c r="Q1518">
        <f>[1]资金台帐!Q1518&amp;""</f>
      </c>
      <c r="T1518">
        <f>[1]资金台帐!T1518&amp;""</f>
      </c>
      <c r="U1518">
        <f>[1]资金台帐!U1518&amp;""</f>
      </c>
      <c r="W1518">
        <f>[1]资金台帐!W1518&amp;""</f>
      </c>
      <c r="X1518">
        <f>[1]资金台帐!X1518&amp;""</f>
      </c>
      <c r="AB1518">
        <f>[1]资金台帐!AB1518</f>
        <v>0</v>
      </c>
      <c r="AC1518">
        <f>[1]资金台帐!AC1518</f>
        <v>0</v>
      </c>
      <c r="AD1518">
        <f>[1]资金台帐!AD1518</f>
        <v>0</v>
      </c>
      <c r="AJ1518">
        <f>[1]资金台帐!AJ1518</f>
        <v>0</v>
      </c>
      <c r="AK1518">
        <f>[1]资金台帐!AK1518</f>
        <v>0</v>
      </c>
      <c r="BA1518" s="22">
        <f t="shared" si="0"/>
      </c>
    </row>
    <row r="1519">
      <c r="B1519">
        <f>[1]资金台帐!B1519&amp;""</f>
      </c>
      <c r="H1519">
        <f>[1]资金台帐!H1519&amp;""</f>
      </c>
      <c r="J1519">
        <f>[1]资金台帐!J1519&amp;""</f>
      </c>
      <c r="N1519">
        <f>[1]资金台帐!N1519</f>
      </c>
      <c r="O1519">
        <f>[1]资金台帐!O1519&amp;""</f>
      </c>
      <c r="P1519">
        <f>[1]资金台帐!P1519&amp;""</f>
      </c>
      <c r="Q1519">
        <f>[1]资金台帐!Q1519&amp;""</f>
      </c>
      <c r="T1519">
        <f>[1]资金台帐!T1519&amp;""</f>
      </c>
      <c r="U1519">
        <f>[1]资金台帐!U1519&amp;""</f>
      </c>
      <c r="W1519">
        <f>[1]资金台帐!W1519&amp;""</f>
      </c>
      <c r="X1519">
        <f>[1]资金台帐!X1519&amp;""</f>
      </c>
      <c r="AB1519">
        <f>[1]资金台帐!AB1519</f>
        <v>0</v>
      </c>
      <c r="AC1519">
        <f>[1]资金台帐!AC1519</f>
        <v>0</v>
      </c>
      <c r="AD1519">
        <f>[1]资金台帐!AD1519</f>
        <v>0</v>
      </c>
      <c r="AJ1519">
        <f>[1]资金台帐!AJ1519</f>
        <v>0</v>
      </c>
      <c r="AK1519">
        <f>[1]资金台帐!AK1519</f>
        <v>0</v>
      </c>
      <c r="BA1519" s="22">
        <f t="shared" si="0"/>
      </c>
    </row>
    <row r="1520">
      <c r="B1520">
        <f>[1]资金台帐!B1520&amp;""</f>
      </c>
      <c r="H1520">
        <f>[1]资金台帐!H1520&amp;""</f>
      </c>
      <c r="J1520">
        <f>[1]资金台帐!J1520&amp;""</f>
      </c>
      <c r="N1520">
        <f>[1]资金台帐!N1520</f>
      </c>
      <c r="O1520">
        <f>[1]资金台帐!O1520&amp;""</f>
      </c>
      <c r="P1520">
        <f>[1]资金台帐!P1520&amp;""</f>
      </c>
      <c r="Q1520">
        <f>[1]资金台帐!Q1520&amp;""</f>
      </c>
      <c r="T1520">
        <f>[1]资金台帐!T1520&amp;""</f>
      </c>
      <c r="U1520">
        <f>[1]资金台帐!U1520&amp;""</f>
      </c>
      <c r="W1520">
        <f>[1]资金台帐!W1520&amp;""</f>
      </c>
      <c r="X1520">
        <f>[1]资金台帐!X1520&amp;""</f>
      </c>
      <c r="AB1520">
        <f>[1]资金台帐!AB1520</f>
        <v>0</v>
      </c>
      <c r="AC1520">
        <f>[1]资金台帐!AC1520</f>
        <v>0</v>
      </c>
      <c r="AD1520">
        <f>[1]资金台帐!AD1520</f>
        <v>0</v>
      </c>
      <c r="AJ1520">
        <f>[1]资金台帐!AJ1520</f>
        <v>0</v>
      </c>
      <c r="AK1520">
        <f>[1]资金台帐!AK1520</f>
        <v>0</v>
      </c>
      <c r="BA1520" s="22">
        <f t="shared" si="0"/>
      </c>
    </row>
    <row r="1521">
      <c r="B1521">
        <f>[1]资金台帐!B1521&amp;""</f>
      </c>
      <c r="H1521">
        <f>[1]资金台帐!H1521&amp;""</f>
      </c>
      <c r="J1521">
        <f>[1]资金台帐!J1521&amp;""</f>
      </c>
      <c r="N1521">
        <f>[1]资金台帐!N1521</f>
      </c>
      <c r="O1521">
        <f>[1]资金台帐!O1521&amp;""</f>
      </c>
      <c r="P1521">
        <f>[1]资金台帐!P1521&amp;""</f>
      </c>
      <c r="Q1521">
        <f>[1]资金台帐!Q1521&amp;""</f>
      </c>
      <c r="T1521">
        <f>[1]资金台帐!T1521&amp;""</f>
      </c>
      <c r="U1521">
        <f>[1]资金台帐!U1521&amp;""</f>
      </c>
      <c r="W1521">
        <f>[1]资金台帐!W1521&amp;""</f>
      </c>
      <c r="X1521">
        <f>[1]资金台帐!X1521&amp;""</f>
      </c>
      <c r="AB1521">
        <f>[1]资金台帐!AB1521</f>
        <v>0</v>
      </c>
      <c r="AC1521">
        <f>[1]资金台帐!AC1521</f>
        <v>0</v>
      </c>
      <c r="AD1521">
        <f>[1]资金台帐!AD1521</f>
        <v>0</v>
      </c>
      <c r="AJ1521">
        <f>[1]资金台帐!AJ1521</f>
        <v>0</v>
      </c>
      <c r="AK1521">
        <f>[1]资金台帐!AK1521</f>
        <v>0</v>
      </c>
      <c r="BA1521" s="22">
        <f t="shared" si="0"/>
      </c>
    </row>
    <row r="1522">
      <c r="B1522">
        <f>[1]资金台帐!B1522&amp;""</f>
      </c>
      <c r="H1522">
        <f>[1]资金台帐!H1522&amp;""</f>
      </c>
      <c r="J1522">
        <f>[1]资金台帐!J1522&amp;""</f>
      </c>
      <c r="N1522">
        <f>[1]资金台帐!N1522</f>
      </c>
      <c r="O1522">
        <f>[1]资金台帐!O1522&amp;""</f>
      </c>
      <c r="P1522">
        <f>[1]资金台帐!P1522&amp;""</f>
      </c>
      <c r="Q1522">
        <f>[1]资金台帐!Q1522&amp;""</f>
      </c>
      <c r="T1522">
        <f>[1]资金台帐!T1522&amp;""</f>
      </c>
      <c r="U1522">
        <f>[1]资金台帐!U1522&amp;""</f>
      </c>
      <c r="W1522">
        <f>[1]资金台帐!W1522&amp;""</f>
      </c>
      <c r="X1522">
        <f>[1]资金台帐!X1522&amp;""</f>
      </c>
      <c r="AB1522">
        <f>[1]资金台帐!AB1522</f>
        <v>0</v>
      </c>
      <c r="AC1522">
        <f>[1]资金台帐!AC1522</f>
        <v>0</v>
      </c>
      <c r="AD1522">
        <f>[1]资金台帐!AD1522</f>
        <v>0</v>
      </c>
      <c r="AJ1522">
        <f>[1]资金台帐!AJ1522</f>
        <v>0</v>
      </c>
      <c r="AK1522">
        <f>[1]资金台帐!AK1522</f>
        <v>0</v>
      </c>
      <c r="BA1522" s="22">
        <f t="shared" si="0"/>
      </c>
    </row>
    <row r="1523">
      <c r="B1523">
        <f>[1]资金台帐!B1523&amp;""</f>
      </c>
      <c r="H1523">
        <f>[1]资金台帐!H1523&amp;""</f>
      </c>
      <c r="J1523">
        <f>[1]资金台帐!J1523&amp;""</f>
      </c>
      <c r="N1523">
        <f>[1]资金台帐!N1523</f>
      </c>
      <c r="O1523">
        <f>[1]资金台帐!O1523&amp;""</f>
      </c>
      <c r="P1523">
        <f>[1]资金台帐!P1523&amp;""</f>
      </c>
      <c r="Q1523">
        <f>[1]资金台帐!Q1523&amp;""</f>
      </c>
      <c r="T1523">
        <f>[1]资金台帐!T1523&amp;""</f>
      </c>
      <c r="U1523">
        <f>[1]资金台帐!U1523&amp;""</f>
      </c>
      <c r="W1523">
        <f>[1]资金台帐!W1523&amp;""</f>
      </c>
      <c r="X1523">
        <f>[1]资金台帐!X1523&amp;""</f>
      </c>
      <c r="AB1523">
        <f>[1]资金台帐!AB1523</f>
        <v>0</v>
      </c>
      <c r="AC1523">
        <f>[1]资金台帐!AC1523</f>
        <v>0</v>
      </c>
      <c r="AD1523">
        <f>[1]资金台帐!AD1523</f>
        <v>0</v>
      </c>
      <c r="AJ1523">
        <f>[1]资金台帐!AJ1523</f>
        <v>0</v>
      </c>
      <c r="AK1523">
        <f>[1]资金台帐!AK1523</f>
        <v>0</v>
      </c>
      <c r="BA1523" s="22">
        <f t="shared" si="0"/>
      </c>
    </row>
    <row r="1524">
      <c r="B1524">
        <f>[1]资金台帐!B1524&amp;""</f>
      </c>
      <c r="H1524">
        <f>[1]资金台帐!H1524&amp;""</f>
      </c>
      <c r="J1524">
        <f>[1]资金台帐!J1524&amp;""</f>
      </c>
      <c r="N1524">
        <f>[1]资金台帐!N1524</f>
      </c>
      <c r="O1524">
        <f>[1]资金台帐!O1524&amp;""</f>
      </c>
      <c r="P1524">
        <f>[1]资金台帐!P1524&amp;""</f>
      </c>
      <c r="Q1524">
        <f>[1]资金台帐!Q1524&amp;""</f>
      </c>
      <c r="T1524">
        <f>[1]资金台帐!T1524&amp;""</f>
      </c>
      <c r="U1524">
        <f>[1]资金台帐!U1524&amp;""</f>
      </c>
      <c r="W1524">
        <f>[1]资金台帐!W1524&amp;""</f>
      </c>
      <c r="X1524">
        <f>[1]资金台帐!X1524&amp;""</f>
      </c>
      <c r="AB1524">
        <f>[1]资金台帐!AB1524</f>
        <v>0</v>
      </c>
      <c r="AC1524">
        <f>[1]资金台帐!AC1524</f>
        <v>0</v>
      </c>
      <c r="AD1524">
        <f>[1]资金台帐!AD1524</f>
        <v>0</v>
      </c>
      <c r="AJ1524">
        <f>[1]资金台帐!AJ1524</f>
        <v>0</v>
      </c>
      <c r="AK1524">
        <f>[1]资金台帐!AK1524</f>
        <v>0</v>
      </c>
      <c r="BA1524" s="22">
        <f t="shared" si="0"/>
      </c>
    </row>
    <row r="1525">
      <c r="B1525">
        <f>[1]资金台帐!B1525&amp;""</f>
      </c>
      <c r="H1525">
        <f>[1]资金台帐!H1525&amp;""</f>
      </c>
      <c r="J1525">
        <f>[1]资金台帐!J1525&amp;""</f>
      </c>
      <c r="N1525">
        <f>[1]资金台帐!N1525</f>
      </c>
      <c r="O1525">
        <f>[1]资金台帐!O1525&amp;""</f>
      </c>
      <c r="P1525">
        <f>[1]资金台帐!P1525&amp;""</f>
      </c>
      <c r="Q1525">
        <f>[1]资金台帐!Q1525&amp;""</f>
      </c>
      <c r="T1525">
        <f>[1]资金台帐!T1525&amp;""</f>
      </c>
      <c r="U1525">
        <f>[1]资金台帐!U1525&amp;""</f>
      </c>
      <c r="W1525">
        <f>[1]资金台帐!W1525&amp;""</f>
      </c>
      <c r="X1525">
        <f>[1]资金台帐!X1525&amp;""</f>
      </c>
      <c r="AB1525">
        <f>[1]资金台帐!AB1525</f>
        <v>0</v>
      </c>
      <c r="AC1525">
        <f>[1]资金台帐!AC1525</f>
        <v>0</v>
      </c>
      <c r="AD1525">
        <f>[1]资金台帐!AD1525</f>
        <v>0</v>
      </c>
      <c r="AJ1525">
        <f>[1]资金台帐!AJ1525</f>
        <v>0</v>
      </c>
      <c r="AK1525">
        <f>[1]资金台帐!AK1525</f>
        <v>0</v>
      </c>
      <c r="BA1525" s="22">
        <f t="shared" si="0"/>
      </c>
    </row>
    <row r="1526">
      <c r="B1526">
        <f>[1]资金台帐!B1526&amp;""</f>
      </c>
      <c r="H1526">
        <f>[1]资金台帐!H1526&amp;""</f>
      </c>
      <c r="J1526">
        <f>[1]资金台帐!J1526&amp;""</f>
      </c>
      <c r="N1526">
        <f>[1]资金台帐!N1526</f>
      </c>
      <c r="O1526">
        <f>[1]资金台帐!O1526&amp;""</f>
      </c>
      <c r="P1526">
        <f>[1]资金台帐!P1526&amp;""</f>
      </c>
      <c r="Q1526">
        <f>[1]资金台帐!Q1526&amp;""</f>
      </c>
      <c r="T1526">
        <f>[1]资金台帐!T1526&amp;""</f>
      </c>
      <c r="U1526">
        <f>[1]资金台帐!U1526&amp;""</f>
      </c>
      <c r="W1526">
        <f>[1]资金台帐!W1526&amp;""</f>
      </c>
      <c r="X1526">
        <f>[1]资金台帐!X1526&amp;""</f>
      </c>
      <c r="AB1526">
        <f>[1]资金台帐!AB1526</f>
        <v>0</v>
      </c>
      <c r="AC1526">
        <f>[1]资金台帐!AC1526</f>
        <v>0</v>
      </c>
      <c r="AD1526">
        <f>[1]资金台帐!AD1526</f>
        <v>0</v>
      </c>
      <c r="AJ1526">
        <f>[1]资金台帐!AJ1526</f>
        <v>0</v>
      </c>
      <c r="AK1526">
        <f>[1]资金台帐!AK1526</f>
        <v>0</v>
      </c>
      <c r="BA1526" s="22">
        <f t="shared" si="0"/>
      </c>
    </row>
    <row r="1527">
      <c r="B1527">
        <f>[1]资金台帐!B1527&amp;""</f>
      </c>
      <c r="H1527">
        <f>[1]资金台帐!H1527&amp;""</f>
      </c>
      <c r="J1527">
        <f>[1]资金台帐!J1527&amp;""</f>
      </c>
      <c r="N1527">
        <f>[1]资金台帐!N1527</f>
      </c>
      <c r="O1527">
        <f>[1]资金台帐!O1527&amp;""</f>
      </c>
      <c r="P1527">
        <f>[1]资金台帐!P1527&amp;""</f>
      </c>
      <c r="Q1527">
        <f>[1]资金台帐!Q1527&amp;""</f>
      </c>
      <c r="T1527">
        <f>[1]资金台帐!T1527&amp;""</f>
      </c>
      <c r="U1527">
        <f>[1]资金台帐!U1527&amp;""</f>
      </c>
      <c r="W1527">
        <f>[1]资金台帐!W1527&amp;""</f>
      </c>
      <c r="X1527">
        <f>[1]资金台帐!X1527&amp;""</f>
      </c>
      <c r="AB1527">
        <f>[1]资金台帐!AB1527</f>
        <v>0</v>
      </c>
      <c r="AC1527">
        <f>[1]资金台帐!AC1527</f>
        <v>0</v>
      </c>
      <c r="AD1527">
        <f>[1]资金台帐!AD1527</f>
        <v>0</v>
      </c>
      <c r="AJ1527">
        <f>[1]资金台帐!AJ1527</f>
        <v>0</v>
      </c>
      <c r="AK1527">
        <f>[1]资金台帐!AK1527</f>
        <v>0</v>
      </c>
      <c r="BA1527" s="22">
        <f t="shared" si="0"/>
      </c>
    </row>
    <row r="1528">
      <c r="B1528">
        <f>[1]资金台帐!B1528&amp;""</f>
      </c>
      <c r="H1528">
        <f>[1]资金台帐!H1528&amp;""</f>
      </c>
      <c r="J1528">
        <f>[1]资金台帐!J1528&amp;""</f>
      </c>
      <c r="N1528">
        <f>[1]资金台帐!N1528</f>
      </c>
      <c r="O1528">
        <f>[1]资金台帐!O1528&amp;""</f>
      </c>
      <c r="P1528">
        <f>[1]资金台帐!P1528&amp;""</f>
      </c>
      <c r="Q1528">
        <f>[1]资金台帐!Q1528&amp;""</f>
      </c>
      <c r="T1528">
        <f>[1]资金台帐!T1528&amp;""</f>
      </c>
      <c r="U1528">
        <f>[1]资金台帐!U1528&amp;""</f>
      </c>
      <c r="W1528">
        <f>[1]资金台帐!W1528&amp;""</f>
      </c>
      <c r="X1528">
        <f>[1]资金台帐!X1528&amp;""</f>
      </c>
      <c r="AB1528">
        <f>[1]资金台帐!AB1528</f>
        <v>0</v>
      </c>
      <c r="AC1528">
        <f>[1]资金台帐!AC1528</f>
        <v>0</v>
      </c>
      <c r="AD1528">
        <f>[1]资金台帐!AD1528</f>
        <v>0</v>
      </c>
      <c r="AJ1528">
        <f>[1]资金台帐!AJ1528</f>
        <v>0</v>
      </c>
      <c r="AK1528">
        <f>[1]资金台帐!AK1528</f>
        <v>0</v>
      </c>
      <c r="BA1528" s="22">
        <f t="shared" si="0"/>
      </c>
    </row>
    <row r="1529">
      <c r="B1529">
        <f>[1]资金台帐!B1529&amp;""</f>
      </c>
      <c r="H1529">
        <f>[1]资金台帐!H1529&amp;""</f>
      </c>
      <c r="J1529">
        <f>[1]资金台帐!J1529&amp;""</f>
      </c>
      <c r="N1529">
        <f>[1]资金台帐!N1529</f>
      </c>
      <c r="O1529">
        <f>[1]资金台帐!O1529&amp;""</f>
      </c>
      <c r="P1529">
        <f>[1]资金台帐!P1529&amp;""</f>
      </c>
      <c r="Q1529">
        <f>[1]资金台帐!Q1529&amp;""</f>
      </c>
      <c r="T1529">
        <f>[1]资金台帐!T1529&amp;""</f>
      </c>
      <c r="U1529">
        <f>[1]资金台帐!U1529&amp;""</f>
      </c>
      <c r="W1529">
        <f>[1]资金台帐!W1529&amp;""</f>
      </c>
      <c r="X1529">
        <f>[1]资金台帐!X1529&amp;""</f>
      </c>
      <c r="AB1529">
        <f>[1]资金台帐!AB1529</f>
        <v>0</v>
      </c>
      <c r="AC1529">
        <f>[1]资金台帐!AC1529</f>
        <v>0</v>
      </c>
      <c r="AD1529">
        <f>[1]资金台帐!AD1529</f>
        <v>0</v>
      </c>
      <c r="AJ1529">
        <f>[1]资金台帐!AJ1529</f>
        <v>0</v>
      </c>
      <c r="AK1529">
        <f>[1]资金台帐!AK1529</f>
        <v>0</v>
      </c>
      <c r="BA1529" s="22">
        <f t="shared" si="0"/>
      </c>
    </row>
    <row r="1530">
      <c r="B1530">
        <f>[1]资金台帐!B1530&amp;""</f>
      </c>
      <c r="H1530">
        <f>[1]资金台帐!H1530&amp;""</f>
      </c>
      <c r="J1530">
        <f>[1]资金台帐!J1530&amp;""</f>
      </c>
      <c r="N1530">
        <f>[1]资金台帐!N1530</f>
      </c>
      <c r="O1530">
        <f>[1]资金台帐!O1530&amp;""</f>
      </c>
      <c r="P1530">
        <f>[1]资金台帐!P1530&amp;""</f>
      </c>
      <c r="Q1530">
        <f>[1]资金台帐!Q1530&amp;""</f>
      </c>
      <c r="T1530">
        <f>[1]资金台帐!T1530&amp;""</f>
      </c>
      <c r="U1530">
        <f>[1]资金台帐!U1530&amp;""</f>
      </c>
      <c r="W1530">
        <f>[1]资金台帐!W1530&amp;""</f>
      </c>
      <c r="X1530">
        <f>[1]资金台帐!X1530&amp;""</f>
      </c>
      <c r="AB1530">
        <f>[1]资金台帐!AB1530</f>
        <v>0</v>
      </c>
      <c r="AC1530">
        <f>[1]资金台帐!AC1530</f>
        <v>0</v>
      </c>
      <c r="AD1530">
        <f>[1]资金台帐!AD1530</f>
        <v>0</v>
      </c>
      <c r="AJ1530">
        <f>[1]资金台帐!AJ1530</f>
        <v>0</v>
      </c>
      <c r="AK1530">
        <f>[1]资金台帐!AK1530</f>
        <v>0</v>
      </c>
      <c r="BA1530" s="22">
        <f t="shared" si="0"/>
      </c>
    </row>
    <row r="1531">
      <c r="B1531">
        <f>[1]资金台帐!B1531&amp;""</f>
      </c>
      <c r="H1531">
        <f>[1]资金台帐!H1531&amp;""</f>
      </c>
      <c r="J1531">
        <f>[1]资金台帐!J1531&amp;""</f>
      </c>
      <c r="N1531">
        <f>[1]资金台帐!N1531</f>
      </c>
      <c r="O1531">
        <f>[1]资金台帐!O1531&amp;""</f>
      </c>
      <c r="P1531">
        <f>[1]资金台帐!P1531&amp;""</f>
      </c>
      <c r="Q1531">
        <f>[1]资金台帐!Q1531&amp;""</f>
      </c>
      <c r="T1531">
        <f>[1]资金台帐!T1531&amp;""</f>
      </c>
      <c r="U1531">
        <f>[1]资金台帐!U1531&amp;""</f>
      </c>
      <c r="W1531">
        <f>[1]资金台帐!W1531&amp;""</f>
      </c>
      <c r="X1531">
        <f>[1]资金台帐!X1531&amp;""</f>
      </c>
      <c r="AB1531">
        <f>[1]资金台帐!AB1531</f>
        <v>0</v>
      </c>
      <c r="AC1531">
        <f>[1]资金台帐!AC1531</f>
        <v>0</v>
      </c>
      <c r="AD1531">
        <f>[1]资金台帐!AD1531</f>
        <v>0</v>
      </c>
      <c r="AJ1531">
        <f>[1]资金台帐!AJ1531</f>
        <v>0</v>
      </c>
      <c r="AK1531">
        <f>[1]资金台帐!AK1531</f>
        <v>0</v>
      </c>
      <c r="BA1531" s="22">
        <f t="shared" si="0"/>
      </c>
    </row>
    <row r="1532">
      <c r="B1532">
        <f>[1]资金台帐!B1532&amp;""</f>
      </c>
      <c r="H1532">
        <f>[1]资金台帐!H1532&amp;""</f>
      </c>
      <c r="J1532">
        <f>[1]资金台帐!J1532&amp;""</f>
      </c>
      <c r="N1532">
        <f>[1]资金台帐!N1532</f>
      </c>
      <c r="O1532">
        <f>[1]资金台帐!O1532&amp;""</f>
      </c>
      <c r="P1532">
        <f>[1]资金台帐!P1532&amp;""</f>
      </c>
      <c r="Q1532">
        <f>[1]资金台帐!Q1532&amp;""</f>
      </c>
      <c r="T1532">
        <f>[1]资金台帐!T1532&amp;""</f>
      </c>
      <c r="U1532">
        <f>[1]资金台帐!U1532&amp;""</f>
      </c>
      <c r="W1532">
        <f>[1]资金台帐!W1532&amp;""</f>
      </c>
      <c r="X1532">
        <f>[1]资金台帐!X1532&amp;""</f>
      </c>
      <c r="AB1532">
        <f>[1]资金台帐!AB1532</f>
        <v>0</v>
      </c>
      <c r="AC1532">
        <f>[1]资金台帐!AC1532</f>
        <v>0</v>
      </c>
      <c r="AD1532">
        <f>[1]资金台帐!AD1532</f>
        <v>0</v>
      </c>
      <c r="AJ1532">
        <f>[1]资金台帐!AJ1532</f>
        <v>0</v>
      </c>
      <c r="AK1532">
        <f>[1]资金台帐!AK1532</f>
        <v>0</v>
      </c>
      <c r="BA1532" s="22">
        <f t="shared" si="0"/>
      </c>
    </row>
    <row r="1533">
      <c r="B1533">
        <f>[1]资金台帐!B1533&amp;""</f>
      </c>
      <c r="H1533">
        <f>[1]资金台帐!H1533&amp;""</f>
      </c>
      <c r="J1533">
        <f>[1]资金台帐!J1533&amp;""</f>
      </c>
      <c r="N1533">
        <f>[1]资金台帐!N1533</f>
      </c>
      <c r="O1533">
        <f>[1]资金台帐!O1533&amp;""</f>
      </c>
      <c r="P1533">
        <f>[1]资金台帐!P1533&amp;""</f>
      </c>
      <c r="Q1533">
        <f>[1]资金台帐!Q1533&amp;""</f>
      </c>
      <c r="T1533">
        <f>[1]资金台帐!T1533&amp;""</f>
      </c>
      <c r="U1533">
        <f>[1]资金台帐!U1533&amp;""</f>
      </c>
      <c r="W1533">
        <f>[1]资金台帐!W1533&amp;""</f>
      </c>
      <c r="X1533">
        <f>[1]资金台帐!X1533&amp;""</f>
      </c>
      <c r="AB1533">
        <f>[1]资金台帐!AB1533</f>
        <v>0</v>
      </c>
      <c r="AC1533">
        <f>[1]资金台帐!AC1533</f>
        <v>0</v>
      </c>
      <c r="AD1533">
        <f>[1]资金台帐!AD1533</f>
        <v>0</v>
      </c>
      <c r="AJ1533">
        <f>[1]资金台帐!AJ1533</f>
        <v>0</v>
      </c>
      <c r="AK1533">
        <f>[1]资金台帐!AK1533</f>
        <v>0</v>
      </c>
      <c r="BA1533" s="22">
        <f t="shared" si="0"/>
      </c>
    </row>
    <row r="1534">
      <c r="B1534">
        <f>[1]资金台帐!B1534&amp;""</f>
      </c>
      <c r="H1534">
        <f>[1]资金台帐!H1534&amp;""</f>
      </c>
      <c r="J1534">
        <f>[1]资金台帐!J1534&amp;""</f>
      </c>
      <c r="N1534">
        <f>[1]资金台帐!N1534</f>
      </c>
      <c r="O1534">
        <f>[1]资金台帐!O1534&amp;""</f>
      </c>
      <c r="P1534">
        <f>[1]资金台帐!P1534&amp;""</f>
      </c>
      <c r="Q1534">
        <f>[1]资金台帐!Q1534&amp;""</f>
      </c>
      <c r="T1534">
        <f>[1]资金台帐!T1534&amp;""</f>
      </c>
      <c r="U1534">
        <f>[1]资金台帐!U1534&amp;""</f>
      </c>
      <c r="W1534">
        <f>[1]资金台帐!W1534&amp;""</f>
      </c>
      <c r="X1534">
        <f>[1]资金台帐!X1534&amp;""</f>
      </c>
      <c r="AB1534">
        <f>[1]资金台帐!AB1534</f>
        <v>0</v>
      </c>
      <c r="AC1534">
        <f>[1]资金台帐!AC1534</f>
        <v>0</v>
      </c>
      <c r="AD1534">
        <f>[1]资金台帐!AD1534</f>
        <v>0</v>
      </c>
      <c r="AJ1534">
        <f>[1]资金台帐!AJ1534</f>
        <v>0</v>
      </c>
      <c r="AK1534">
        <f>[1]资金台帐!AK1534</f>
        <v>0</v>
      </c>
      <c r="BA1534" s="22">
        <f t="shared" si="0"/>
      </c>
    </row>
    <row r="1535">
      <c r="B1535">
        <f>[1]资金台帐!B1535&amp;""</f>
      </c>
      <c r="H1535">
        <f>[1]资金台帐!H1535&amp;""</f>
      </c>
      <c r="J1535">
        <f>[1]资金台帐!J1535&amp;""</f>
      </c>
      <c r="N1535">
        <f>[1]资金台帐!N1535</f>
      </c>
      <c r="O1535">
        <f>[1]资金台帐!O1535&amp;""</f>
      </c>
      <c r="P1535">
        <f>[1]资金台帐!P1535&amp;""</f>
      </c>
      <c r="Q1535">
        <f>[1]资金台帐!Q1535&amp;""</f>
      </c>
      <c r="T1535">
        <f>[1]资金台帐!T1535&amp;""</f>
      </c>
      <c r="U1535">
        <f>[1]资金台帐!U1535&amp;""</f>
      </c>
      <c r="W1535">
        <f>[1]资金台帐!W1535&amp;""</f>
      </c>
      <c r="X1535">
        <f>[1]资金台帐!X1535&amp;""</f>
      </c>
      <c r="AB1535">
        <f>[1]资金台帐!AB1535</f>
        <v>0</v>
      </c>
      <c r="AC1535">
        <f>[1]资金台帐!AC1535</f>
        <v>0</v>
      </c>
      <c r="AD1535">
        <f>[1]资金台帐!AD1535</f>
        <v>0</v>
      </c>
      <c r="AJ1535">
        <f>[1]资金台帐!AJ1535</f>
        <v>0</v>
      </c>
      <c r="AK1535">
        <f>[1]资金台帐!AK1535</f>
        <v>0</v>
      </c>
      <c r="BA1535" s="22">
        <f t="shared" si="0"/>
      </c>
    </row>
    <row r="1536">
      <c r="B1536">
        <f>[1]资金台帐!B1536&amp;""</f>
      </c>
      <c r="H1536">
        <f>[1]资金台帐!H1536&amp;""</f>
      </c>
      <c r="J1536">
        <f>[1]资金台帐!J1536&amp;""</f>
      </c>
      <c r="N1536">
        <f>[1]资金台帐!N1536</f>
      </c>
      <c r="O1536">
        <f>[1]资金台帐!O1536&amp;""</f>
      </c>
      <c r="P1536">
        <f>[1]资金台帐!P1536&amp;""</f>
      </c>
      <c r="Q1536">
        <f>[1]资金台帐!Q1536&amp;""</f>
      </c>
      <c r="T1536">
        <f>[1]资金台帐!T1536&amp;""</f>
      </c>
      <c r="U1536">
        <f>[1]资金台帐!U1536&amp;""</f>
      </c>
      <c r="W1536">
        <f>[1]资金台帐!W1536&amp;""</f>
      </c>
      <c r="X1536">
        <f>[1]资金台帐!X1536&amp;""</f>
      </c>
      <c r="AB1536">
        <f>[1]资金台帐!AB1536</f>
        <v>0</v>
      </c>
      <c r="AC1536">
        <f>[1]资金台帐!AC1536</f>
        <v>0</v>
      </c>
      <c r="AD1536">
        <f>[1]资金台帐!AD1536</f>
        <v>0</v>
      </c>
      <c r="AJ1536">
        <f>[1]资金台帐!AJ1536</f>
        <v>0</v>
      </c>
      <c r="AK1536">
        <f>[1]资金台帐!AK1536</f>
        <v>0</v>
      </c>
      <c r="BA1536" s="22">
        <f t="shared" si="0"/>
      </c>
    </row>
    <row r="1537">
      <c r="B1537">
        <f>[1]资金台帐!B1537&amp;""</f>
      </c>
      <c r="H1537">
        <f>[1]资金台帐!H1537&amp;""</f>
      </c>
      <c r="J1537">
        <f>[1]资金台帐!J1537&amp;""</f>
      </c>
      <c r="N1537">
        <f>[1]资金台帐!N1537</f>
      </c>
      <c r="O1537">
        <f>[1]资金台帐!O1537&amp;""</f>
      </c>
      <c r="P1537">
        <f>[1]资金台帐!P1537&amp;""</f>
      </c>
      <c r="Q1537">
        <f>[1]资金台帐!Q1537&amp;""</f>
      </c>
      <c r="T1537">
        <f>[1]资金台帐!T1537&amp;""</f>
      </c>
      <c r="U1537">
        <f>[1]资金台帐!U1537&amp;""</f>
      </c>
      <c r="W1537">
        <f>[1]资金台帐!W1537&amp;""</f>
      </c>
      <c r="X1537">
        <f>[1]资金台帐!X1537&amp;""</f>
      </c>
      <c r="AB1537">
        <f>[1]资金台帐!AB1537</f>
        <v>0</v>
      </c>
      <c r="AC1537">
        <f>[1]资金台帐!AC1537</f>
        <v>0</v>
      </c>
      <c r="AD1537">
        <f>[1]资金台帐!AD1537</f>
        <v>0</v>
      </c>
      <c r="AJ1537">
        <f>[1]资金台帐!AJ1537</f>
        <v>0</v>
      </c>
      <c r="AK1537">
        <f>[1]资金台帐!AK1537</f>
        <v>0</v>
      </c>
      <c r="BA1537" s="22">
        <f t="shared" si="0"/>
      </c>
    </row>
    <row r="1538">
      <c r="B1538">
        <f>[1]资金台帐!B1538&amp;""</f>
      </c>
      <c r="H1538">
        <f>[1]资金台帐!H1538&amp;""</f>
      </c>
      <c r="J1538">
        <f>[1]资金台帐!J1538&amp;""</f>
      </c>
      <c r="N1538">
        <f>[1]资金台帐!N1538</f>
      </c>
      <c r="O1538">
        <f>[1]资金台帐!O1538&amp;""</f>
      </c>
      <c r="P1538">
        <f>[1]资金台帐!P1538&amp;""</f>
      </c>
      <c r="Q1538">
        <f>[1]资金台帐!Q1538&amp;""</f>
      </c>
      <c r="T1538">
        <f>[1]资金台帐!T1538&amp;""</f>
      </c>
      <c r="U1538">
        <f>[1]资金台帐!U1538&amp;""</f>
      </c>
      <c r="W1538">
        <f>[1]资金台帐!W1538&amp;""</f>
      </c>
      <c r="X1538">
        <f>[1]资金台帐!X1538&amp;""</f>
      </c>
      <c r="AB1538">
        <f>[1]资金台帐!AB1538</f>
        <v>0</v>
      </c>
      <c r="AC1538">
        <f>[1]资金台帐!AC1538</f>
        <v>0</v>
      </c>
      <c r="AD1538">
        <f>[1]资金台帐!AD1538</f>
        <v>0</v>
      </c>
      <c r="AJ1538">
        <f>[1]资金台帐!AJ1538</f>
        <v>0</v>
      </c>
      <c r="AK1538">
        <f>[1]资金台帐!AK1538</f>
        <v>0</v>
      </c>
      <c r="BA1538" s="22">
        <f t="shared" si="0"/>
      </c>
    </row>
    <row r="1539">
      <c r="B1539">
        <f>[1]资金台帐!B1539&amp;""</f>
      </c>
      <c r="H1539">
        <f>[1]资金台帐!H1539&amp;""</f>
      </c>
      <c r="J1539">
        <f>[1]资金台帐!J1539&amp;""</f>
      </c>
      <c r="N1539">
        <f>[1]资金台帐!N1539</f>
      </c>
      <c r="O1539">
        <f>[1]资金台帐!O1539&amp;""</f>
      </c>
      <c r="P1539">
        <f>[1]资金台帐!P1539&amp;""</f>
      </c>
      <c r="Q1539">
        <f>[1]资金台帐!Q1539&amp;""</f>
      </c>
      <c r="T1539">
        <f>[1]资金台帐!T1539&amp;""</f>
      </c>
      <c r="U1539">
        <f>[1]资金台帐!U1539&amp;""</f>
      </c>
      <c r="W1539">
        <f>[1]资金台帐!W1539&amp;""</f>
      </c>
      <c r="X1539">
        <f>[1]资金台帐!X1539&amp;""</f>
      </c>
      <c r="AB1539">
        <f>[1]资金台帐!AB1539</f>
        <v>0</v>
      </c>
      <c r="AC1539">
        <f>[1]资金台帐!AC1539</f>
        <v>0</v>
      </c>
      <c r="AD1539">
        <f>[1]资金台帐!AD1539</f>
        <v>0</v>
      </c>
      <c r="AJ1539">
        <f>[1]资金台帐!AJ1539</f>
        <v>0</v>
      </c>
      <c r="AK1539">
        <f>[1]资金台帐!AK1539</f>
        <v>0</v>
      </c>
      <c r="BA1539" s="22">
        <f t="shared" si="0"/>
      </c>
    </row>
    <row r="1540">
      <c r="B1540">
        <f>[1]资金台帐!B1540&amp;""</f>
      </c>
      <c r="H1540">
        <f>[1]资金台帐!H1540&amp;""</f>
      </c>
      <c r="J1540">
        <f>[1]资金台帐!J1540&amp;""</f>
      </c>
      <c r="N1540">
        <f>[1]资金台帐!N1540</f>
      </c>
      <c r="O1540">
        <f>[1]资金台帐!O1540&amp;""</f>
      </c>
      <c r="P1540">
        <f>[1]资金台帐!P1540&amp;""</f>
      </c>
      <c r="Q1540">
        <f>[1]资金台帐!Q1540&amp;""</f>
      </c>
      <c r="T1540">
        <f>[1]资金台帐!T1540&amp;""</f>
      </c>
      <c r="U1540">
        <f>[1]资金台帐!U1540&amp;""</f>
      </c>
      <c r="W1540">
        <f>[1]资金台帐!W1540&amp;""</f>
      </c>
      <c r="X1540">
        <f>[1]资金台帐!X1540&amp;""</f>
      </c>
      <c r="AB1540">
        <f>[1]资金台帐!AB1540</f>
        <v>0</v>
      </c>
      <c r="AC1540">
        <f>[1]资金台帐!AC1540</f>
        <v>0</v>
      </c>
      <c r="AD1540">
        <f>[1]资金台帐!AD1540</f>
        <v>0</v>
      </c>
      <c r="AJ1540">
        <f>[1]资金台帐!AJ1540</f>
        <v>0</v>
      </c>
      <c r="AK1540">
        <f>[1]资金台帐!AK1540</f>
        <v>0</v>
      </c>
      <c r="BA1540" s="22">
        <f t="shared" si="0"/>
      </c>
    </row>
    <row r="1541">
      <c r="B1541">
        <f>[1]资金台帐!B1541&amp;""</f>
      </c>
      <c r="H1541">
        <f>[1]资金台帐!H1541&amp;""</f>
      </c>
      <c r="J1541">
        <f>[1]资金台帐!J1541&amp;""</f>
      </c>
      <c r="N1541">
        <f>[1]资金台帐!N1541</f>
      </c>
      <c r="O1541">
        <f>[1]资金台帐!O1541&amp;""</f>
      </c>
      <c r="P1541">
        <f>[1]资金台帐!P1541&amp;""</f>
      </c>
      <c r="Q1541">
        <f>[1]资金台帐!Q1541&amp;""</f>
      </c>
      <c r="T1541">
        <f>[1]资金台帐!T1541&amp;""</f>
      </c>
      <c r="U1541">
        <f>[1]资金台帐!U1541&amp;""</f>
      </c>
      <c r="W1541">
        <f>[1]资金台帐!W1541&amp;""</f>
      </c>
      <c r="X1541">
        <f>[1]资金台帐!X1541&amp;""</f>
      </c>
      <c r="AB1541">
        <f>[1]资金台帐!AB1541</f>
        <v>0</v>
      </c>
      <c r="AC1541">
        <f>[1]资金台帐!AC1541</f>
        <v>0</v>
      </c>
      <c r="AD1541">
        <f>[1]资金台帐!AD1541</f>
        <v>0</v>
      </c>
      <c r="AJ1541">
        <f>[1]资金台帐!AJ1541</f>
        <v>0</v>
      </c>
      <c r="AK1541">
        <f>[1]资金台帐!AK1541</f>
        <v>0</v>
      </c>
      <c r="BA1541" s="22">
        <f t="shared" si="0"/>
      </c>
    </row>
    <row r="1542">
      <c r="B1542">
        <f>[1]资金台帐!B1542&amp;""</f>
      </c>
      <c r="H1542">
        <f>[1]资金台帐!H1542&amp;""</f>
      </c>
      <c r="J1542">
        <f>[1]资金台帐!J1542&amp;""</f>
      </c>
      <c r="N1542">
        <f>[1]资金台帐!N1542</f>
      </c>
      <c r="O1542">
        <f>[1]资金台帐!O1542&amp;""</f>
      </c>
      <c r="P1542">
        <f>[1]资金台帐!P1542&amp;""</f>
      </c>
      <c r="Q1542">
        <f>[1]资金台帐!Q1542&amp;""</f>
      </c>
      <c r="T1542">
        <f>[1]资金台帐!T1542&amp;""</f>
      </c>
      <c r="U1542">
        <f>[1]资金台帐!U1542&amp;""</f>
      </c>
      <c r="W1542">
        <f>[1]资金台帐!W1542&amp;""</f>
      </c>
      <c r="X1542">
        <f>[1]资金台帐!X1542&amp;""</f>
      </c>
      <c r="AB1542">
        <f>[1]资金台帐!AB1542</f>
        <v>0</v>
      </c>
      <c r="AC1542">
        <f>[1]资金台帐!AC1542</f>
        <v>0</v>
      </c>
      <c r="AD1542">
        <f>[1]资金台帐!AD1542</f>
        <v>0</v>
      </c>
      <c r="AJ1542">
        <f>[1]资金台帐!AJ1542</f>
        <v>0</v>
      </c>
      <c r="AK1542">
        <f>[1]资金台帐!AK1542</f>
        <v>0</v>
      </c>
      <c r="BA1542" s="22">
        <f t="shared" si="0"/>
      </c>
    </row>
    <row r="1543">
      <c r="B1543">
        <f>[1]资金台帐!B1543&amp;""</f>
      </c>
      <c r="H1543">
        <f>[1]资金台帐!H1543&amp;""</f>
      </c>
      <c r="J1543">
        <f>[1]资金台帐!J1543&amp;""</f>
      </c>
      <c r="N1543">
        <f>[1]资金台帐!N1543</f>
      </c>
      <c r="O1543">
        <f>[1]资金台帐!O1543&amp;""</f>
      </c>
      <c r="P1543">
        <f>[1]资金台帐!P1543&amp;""</f>
      </c>
      <c r="Q1543">
        <f>[1]资金台帐!Q1543&amp;""</f>
      </c>
      <c r="T1543">
        <f>[1]资金台帐!T1543&amp;""</f>
      </c>
      <c r="U1543">
        <f>[1]资金台帐!U1543&amp;""</f>
      </c>
      <c r="W1543">
        <f>[1]资金台帐!W1543&amp;""</f>
      </c>
      <c r="X1543">
        <f>[1]资金台帐!X1543&amp;""</f>
      </c>
      <c r="AB1543">
        <f>[1]资金台帐!AB1543</f>
        <v>0</v>
      </c>
      <c r="AC1543">
        <f>[1]资金台帐!AC1543</f>
        <v>0</v>
      </c>
      <c r="AD1543">
        <f>[1]资金台帐!AD1543</f>
        <v>0</v>
      </c>
      <c r="AJ1543">
        <f>[1]资金台帐!AJ1543</f>
        <v>0</v>
      </c>
      <c r="AK1543">
        <f>[1]资金台帐!AK1543</f>
        <v>0</v>
      </c>
      <c r="BA1543" s="22">
        <f t="shared" si="0"/>
      </c>
    </row>
    <row r="1544">
      <c r="B1544">
        <f>[1]资金台帐!B1544&amp;""</f>
      </c>
      <c r="H1544">
        <f>[1]资金台帐!H1544&amp;""</f>
      </c>
      <c r="J1544">
        <f>[1]资金台帐!J1544&amp;""</f>
      </c>
      <c r="N1544">
        <f>[1]资金台帐!N1544</f>
      </c>
      <c r="O1544">
        <f>[1]资金台帐!O1544&amp;""</f>
      </c>
      <c r="P1544">
        <f>[1]资金台帐!P1544&amp;""</f>
      </c>
      <c r="Q1544">
        <f>[1]资金台帐!Q1544&amp;""</f>
      </c>
      <c r="T1544">
        <f>[1]资金台帐!T1544&amp;""</f>
      </c>
      <c r="U1544">
        <f>[1]资金台帐!U1544&amp;""</f>
      </c>
      <c r="W1544">
        <f>[1]资金台帐!W1544&amp;""</f>
      </c>
      <c r="X1544">
        <f>[1]资金台帐!X1544&amp;""</f>
      </c>
      <c r="AB1544">
        <f>[1]资金台帐!AB1544</f>
        <v>0</v>
      </c>
      <c r="AC1544">
        <f>[1]资金台帐!AC1544</f>
        <v>0</v>
      </c>
      <c r="AD1544">
        <f>[1]资金台帐!AD1544</f>
        <v>0</v>
      </c>
      <c r="AJ1544">
        <f>[1]资金台帐!AJ1544</f>
        <v>0</v>
      </c>
      <c r="AK1544">
        <f>[1]资金台帐!AK1544</f>
        <v>0</v>
      </c>
      <c r="BA1544" s="22">
        <f t="shared" si="0"/>
      </c>
    </row>
    <row r="1545">
      <c r="B1545">
        <f>[1]资金台帐!B1545&amp;""</f>
      </c>
      <c r="H1545">
        <f>[1]资金台帐!H1545&amp;""</f>
      </c>
      <c r="J1545">
        <f>[1]资金台帐!J1545&amp;""</f>
      </c>
      <c r="N1545">
        <f>[1]资金台帐!N1545</f>
      </c>
      <c r="O1545">
        <f>[1]资金台帐!O1545&amp;""</f>
      </c>
      <c r="P1545">
        <f>[1]资金台帐!P1545&amp;""</f>
      </c>
      <c r="Q1545">
        <f>[1]资金台帐!Q1545&amp;""</f>
      </c>
      <c r="T1545">
        <f>[1]资金台帐!T1545&amp;""</f>
      </c>
      <c r="U1545">
        <f>[1]资金台帐!U1545&amp;""</f>
      </c>
      <c r="W1545">
        <f>[1]资金台帐!W1545&amp;""</f>
      </c>
      <c r="X1545">
        <f>[1]资金台帐!X1545&amp;""</f>
      </c>
      <c r="AB1545">
        <f>[1]资金台帐!AB1545</f>
        <v>0</v>
      </c>
      <c r="AC1545">
        <f>[1]资金台帐!AC1545</f>
        <v>0</v>
      </c>
      <c r="AD1545">
        <f>[1]资金台帐!AD1545</f>
        <v>0</v>
      </c>
      <c r="AJ1545">
        <f>[1]资金台帐!AJ1545</f>
        <v>0</v>
      </c>
      <c r="AK1545">
        <f>[1]资金台帐!AK1545</f>
        <v>0</v>
      </c>
      <c r="BA1545" s="22">
        <f t="shared" si="0"/>
      </c>
    </row>
    <row r="1546">
      <c r="B1546">
        <f>[1]资金台帐!B1546&amp;""</f>
      </c>
      <c r="H1546">
        <f>[1]资金台帐!H1546&amp;""</f>
      </c>
      <c r="J1546">
        <f>[1]资金台帐!J1546&amp;""</f>
      </c>
      <c r="N1546">
        <f>[1]资金台帐!N1546</f>
      </c>
      <c r="O1546">
        <f>[1]资金台帐!O1546&amp;""</f>
      </c>
      <c r="P1546">
        <f>[1]资金台帐!P1546&amp;""</f>
      </c>
      <c r="Q1546">
        <f>[1]资金台帐!Q1546&amp;""</f>
      </c>
      <c r="T1546">
        <f>[1]资金台帐!T1546&amp;""</f>
      </c>
      <c r="U1546">
        <f>[1]资金台帐!U1546&amp;""</f>
      </c>
      <c r="W1546">
        <f>[1]资金台帐!W1546&amp;""</f>
      </c>
      <c r="X1546">
        <f>[1]资金台帐!X1546&amp;""</f>
      </c>
      <c r="AB1546">
        <f>[1]资金台帐!AB1546</f>
        <v>0</v>
      </c>
      <c r="AC1546">
        <f>[1]资金台帐!AC1546</f>
        <v>0</v>
      </c>
      <c r="AD1546">
        <f>[1]资金台帐!AD1546</f>
        <v>0</v>
      </c>
      <c r="AJ1546">
        <f>[1]资金台帐!AJ1546</f>
        <v>0</v>
      </c>
      <c r="AK1546">
        <f>[1]资金台帐!AK1546</f>
        <v>0</v>
      </c>
      <c r="BA1546" s="22">
        <f t="shared" si="0"/>
      </c>
    </row>
    <row r="1547">
      <c r="B1547">
        <f>[1]资金台帐!B1547&amp;""</f>
      </c>
      <c r="H1547">
        <f>[1]资金台帐!H1547&amp;""</f>
      </c>
      <c r="J1547">
        <f>[1]资金台帐!J1547&amp;""</f>
      </c>
      <c r="N1547">
        <f>[1]资金台帐!N1547</f>
      </c>
      <c r="O1547">
        <f>[1]资金台帐!O1547&amp;""</f>
      </c>
      <c r="P1547">
        <f>[1]资金台帐!P1547&amp;""</f>
      </c>
      <c r="Q1547">
        <f>[1]资金台帐!Q1547&amp;""</f>
      </c>
      <c r="T1547">
        <f>[1]资金台帐!T1547&amp;""</f>
      </c>
      <c r="U1547">
        <f>[1]资金台帐!U1547&amp;""</f>
      </c>
      <c r="W1547">
        <f>[1]资金台帐!W1547&amp;""</f>
      </c>
      <c r="X1547">
        <f>[1]资金台帐!X1547&amp;""</f>
      </c>
      <c r="AB1547">
        <f>[1]资金台帐!AB1547</f>
        <v>0</v>
      </c>
      <c r="AC1547">
        <f>[1]资金台帐!AC1547</f>
        <v>0</v>
      </c>
      <c r="AD1547">
        <f>[1]资金台帐!AD1547</f>
        <v>0</v>
      </c>
      <c r="AJ1547">
        <f>[1]资金台帐!AJ1547</f>
        <v>0</v>
      </c>
      <c r="AK1547">
        <f>[1]资金台帐!AK1547</f>
        <v>0</v>
      </c>
      <c r="BA1547" s="22">
        <f t="shared" si="0"/>
      </c>
    </row>
    <row r="1548">
      <c r="B1548">
        <f>[1]资金台帐!B1548&amp;""</f>
      </c>
      <c r="H1548">
        <f>[1]资金台帐!H1548&amp;""</f>
      </c>
      <c r="J1548">
        <f>[1]资金台帐!J1548&amp;""</f>
      </c>
      <c r="N1548">
        <f>[1]资金台帐!N1548</f>
      </c>
      <c r="O1548">
        <f>[1]资金台帐!O1548&amp;""</f>
      </c>
      <c r="P1548">
        <f>[1]资金台帐!P1548&amp;""</f>
      </c>
      <c r="Q1548">
        <f>[1]资金台帐!Q1548&amp;""</f>
      </c>
      <c r="T1548">
        <f>[1]资金台帐!T1548&amp;""</f>
      </c>
      <c r="U1548">
        <f>[1]资金台帐!U1548&amp;""</f>
      </c>
      <c r="W1548">
        <f>[1]资金台帐!W1548&amp;""</f>
      </c>
      <c r="X1548">
        <f>[1]资金台帐!X1548&amp;""</f>
      </c>
      <c r="AB1548">
        <f>[1]资金台帐!AB1548</f>
        <v>0</v>
      </c>
      <c r="AC1548">
        <f>[1]资金台帐!AC1548</f>
        <v>0</v>
      </c>
      <c r="AD1548">
        <f>[1]资金台帐!AD1548</f>
        <v>0</v>
      </c>
      <c r="AJ1548">
        <f>[1]资金台帐!AJ1548</f>
        <v>0</v>
      </c>
      <c r="AK1548">
        <f>[1]资金台帐!AK1548</f>
        <v>0</v>
      </c>
      <c r="BA1548" s="22">
        <f t="shared" si="0"/>
      </c>
    </row>
    <row r="1549">
      <c r="B1549">
        <f>[1]资金台帐!B1549&amp;""</f>
      </c>
      <c r="H1549">
        <f>[1]资金台帐!H1549&amp;""</f>
      </c>
      <c r="J1549">
        <f>[1]资金台帐!J1549&amp;""</f>
      </c>
      <c r="N1549">
        <f>[1]资金台帐!N1549</f>
      </c>
      <c r="O1549">
        <f>[1]资金台帐!O1549&amp;""</f>
      </c>
      <c r="P1549">
        <f>[1]资金台帐!P1549&amp;""</f>
      </c>
      <c r="Q1549">
        <f>[1]资金台帐!Q1549&amp;""</f>
      </c>
      <c r="T1549">
        <f>[1]资金台帐!T1549&amp;""</f>
      </c>
      <c r="U1549">
        <f>[1]资金台帐!U1549&amp;""</f>
      </c>
      <c r="W1549">
        <f>[1]资金台帐!W1549&amp;""</f>
      </c>
      <c r="X1549">
        <f>[1]资金台帐!X1549&amp;""</f>
      </c>
      <c r="AB1549">
        <f>[1]资金台帐!AB1549</f>
        <v>0</v>
      </c>
      <c r="AC1549">
        <f>[1]资金台帐!AC1549</f>
        <v>0</v>
      </c>
      <c r="AD1549">
        <f>[1]资金台帐!AD1549</f>
        <v>0</v>
      </c>
      <c r="AJ1549">
        <f>[1]资金台帐!AJ1549</f>
        <v>0</v>
      </c>
      <c r="AK1549">
        <f>[1]资金台帐!AK1549</f>
        <v>0</v>
      </c>
      <c r="BA1549" s="22">
        <f t="shared" si="0"/>
      </c>
    </row>
    <row r="1550">
      <c r="B1550">
        <f>[1]资金台帐!B1550&amp;""</f>
      </c>
      <c r="H1550">
        <f>[1]资金台帐!H1550&amp;""</f>
      </c>
      <c r="J1550">
        <f>[1]资金台帐!J1550&amp;""</f>
      </c>
      <c r="N1550">
        <f>[1]资金台帐!N1550</f>
      </c>
      <c r="O1550">
        <f>[1]资金台帐!O1550&amp;""</f>
      </c>
      <c r="P1550">
        <f>[1]资金台帐!P1550&amp;""</f>
      </c>
      <c r="Q1550">
        <f>[1]资金台帐!Q1550&amp;""</f>
      </c>
      <c r="T1550">
        <f>[1]资金台帐!T1550&amp;""</f>
      </c>
      <c r="U1550">
        <f>[1]资金台帐!U1550&amp;""</f>
      </c>
      <c r="W1550">
        <f>[1]资金台帐!W1550&amp;""</f>
      </c>
      <c r="X1550">
        <f>[1]资金台帐!X1550&amp;""</f>
      </c>
      <c r="AB1550">
        <f>[1]资金台帐!AB1550</f>
        <v>0</v>
      </c>
      <c r="AC1550">
        <f>[1]资金台帐!AC1550</f>
        <v>0</v>
      </c>
      <c r="AD1550">
        <f>[1]资金台帐!AD1550</f>
        <v>0</v>
      </c>
      <c r="AJ1550">
        <f>[1]资金台帐!AJ1550</f>
        <v>0</v>
      </c>
      <c r="AK1550">
        <f>[1]资金台帐!AK1550</f>
        <v>0</v>
      </c>
      <c r="BA1550" s="22">
        <f t="shared" si="0"/>
      </c>
    </row>
    <row r="1551">
      <c r="B1551">
        <f>[1]资金台帐!B1551&amp;""</f>
      </c>
      <c r="H1551">
        <f>[1]资金台帐!H1551&amp;""</f>
      </c>
      <c r="J1551">
        <f>[1]资金台帐!J1551&amp;""</f>
      </c>
      <c r="N1551">
        <f>[1]资金台帐!N1551</f>
      </c>
      <c r="O1551">
        <f>[1]资金台帐!O1551&amp;""</f>
      </c>
      <c r="P1551">
        <f>[1]资金台帐!P1551&amp;""</f>
      </c>
      <c r="Q1551">
        <f>[1]资金台帐!Q1551&amp;""</f>
      </c>
      <c r="T1551">
        <f>[1]资金台帐!T1551&amp;""</f>
      </c>
      <c r="U1551">
        <f>[1]资金台帐!U1551&amp;""</f>
      </c>
      <c r="W1551">
        <f>[1]资金台帐!W1551&amp;""</f>
      </c>
      <c r="X1551">
        <f>[1]资金台帐!X1551&amp;""</f>
      </c>
      <c r="AB1551">
        <f>[1]资金台帐!AB1551</f>
        <v>0</v>
      </c>
      <c r="AC1551">
        <f>[1]资金台帐!AC1551</f>
        <v>0</v>
      </c>
      <c r="AD1551">
        <f>[1]资金台帐!AD1551</f>
        <v>0</v>
      </c>
      <c r="AJ1551">
        <f>[1]资金台帐!AJ1551</f>
        <v>0</v>
      </c>
      <c r="AK1551">
        <f>[1]资金台帐!AK1551</f>
        <v>0</v>
      </c>
      <c r="BA1551" s="22">
        <f t="shared" si="0"/>
      </c>
    </row>
    <row r="1552">
      <c r="B1552">
        <f>[1]资金台帐!B1552&amp;""</f>
      </c>
      <c r="H1552">
        <f>[1]资金台帐!H1552&amp;""</f>
      </c>
      <c r="J1552">
        <f>[1]资金台帐!J1552&amp;""</f>
      </c>
      <c r="N1552">
        <f>[1]资金台帐!N1552</f>
      </c>
      <c r="O1552">
        <f>[1]资金台帐!O1552&amp;""</f>
      </c>
      <c r="P1552">
        <f>[1]资金台帐!P1552&amp;""</f>
      </c>
      <c r="Q1552">
        <f>[1]资金台帐!Q1552&amp;""</f>
      </c>
      <c r="T1552">
        <f>[1]资金台帐!T1552&amp;""</f>
      </c>
      <c r="U1552">
        <f>[1]资金台帐!U1552&amp;""</f>
      </c>
      <c r="W1552">
        <f>[1]资金台帐!W1552&amp;""</f>
      </c>
      <c r="X1552">
        <f>[1]资金台帐!X1552&amp;""</f>
      </c>
      <c r="AB1552">
        <f>[1]资金台帐!AB1552</f>
        <v>0</v>
      </c>
      <c r="AC1552">
        <f>[1]资金台帐!AC1552</f>
        <v>0</v>
      </c>
      <c r="AD1552">
        <f>[1]资金台帐!AD1552</f>
        <v>0</v>
      </c>
      <c r="AJ1552">
        <f>[1]资金台帐!AJ1552</f>
        <v>0</v>
      </c>
      <c r="AK1552">
        <f>[1]资金台帐!AK1552</f>
        <v>0</v>
      </c>
      <c r="BA1552" s="22">
        <f t="shared" si="0"/>
      </c>
    </row>
    <row r="1553">
      <c r="B1553">
        <f>[1]资金台帐!B1553&amp;""</f>
      </c>
      <c r="H1553">
        <f>[1]资金台帐!H1553&amp;""</f>
      </c>
      <c r="J1553">
        <f>[1]资金台帐!J1553&amp;""</f>
      </c>
      <c r="N1553">
        <f>[1]资金台帐!N1553</f>
      </c>
      <c r="O1553">
        <f>[1]资金台帐!O1553&amp;""</f>
      </c>
      <c r="P1553">
        <f>[1]资金台帐!P1553&amp;""</f>
      </c>
      <c r="Q1553">
        <f>[1]资金台帐!Q1553&amp;""</f>
      </c>
      <c r="T1553">
        <f>[1]资金台帐!T1553&amp;""</f>
      </c>
      <c r="U1553">
        <f>[1]资金台帐!U1553&amp;""</f>
      </c>
      <c r="W1553">
        <f>[1]资金台帐!W1553&amp;""</f>
      </c>
      <c r="X1553">
        <f>[1]资金台帐!X1553&amp;""</f>
      </c>
      <c r="AB1553">
        <f>[1]资金台帐!AB1553</f>
        <v>0</v>
      </c>
      <c r="AC1553">
        <f>[1]资金台帐!AC1553</f>
        <v>0</v>
      </c>
      <c r="AD1553">
        <f>[1]资金台帐!AD1553</f>
        <v>0</v>
      </c>
      <c r="AJ1553">
        <f>[1]资金台帐!AJ1553</f>
        <v>0</v>
      </c>
      <c r="AK1553">
        <f>[1]资金台帐!AK1553</f>
        <v>0</v>
      </c>
      <c r="BA1553" s="22">
        <f t="shared" si="0"/>
      </c>
    </row>
    <row r="1554">
      <c r="B1554">
        <f>[1]资金台帐!B1554&amp;""</f>
      </c>
      <c r="H1554">
        <f>[1]资金台帐!H1554&amp;""</f>
      </c>
      <c r="J1554">
        <f>[1]资金台帐!J1554&amp;""</f>
      </c>
      <c r="N1554">
        <f>[1]资金台帐!N1554</f>
      </c>
      <c r="O1554">
        <f>[1]资金台帐!O1554&amp;""</f>
      </c>
      <c r="P1554">
        <f>[1]资金台帐!P1554&amp;""</f>
      </c>
      <c r="Q1554">
        <f>[1]资金台帐!Q1554&amp;""</f>
      </c>
      <c r="T1554">
        <f>[1]资金台帐!T1554&amp;""</f>
      </c>
      <c r="U1554">
        <f>[1]资金台帐!U1554&amp;""</f>
      </c>
      <c r="W1554">
        <f>[1]资金台帐!W1554&amp;""</f>
      </c>
      <c r="X1554">
        <f>[1]资金台帐!X1554&amp;""</f>
      </c>
      <c r="AB1554">
        <f>[1]资金台帐!AB1554</f>
        <v>0</v>
      </c>
      <c r="AC1554">
        <f>[1]资金台帐!AC1554</f>
        <v>0</v>
      </c>
      <c r="AD1554">
        <f>[1]资金台帐!AD1554</f>
        <v>0</v>
      </c>
      <c r="AJ1554">
        <f>[1]资金台帐!AJ1554</f>
        <v>0</v>
      </c>
      <c r="AK1554">
        <f>[1]资金台帐!AK1554</f>
        <v>0</v>
      </c>
      <c r="BA1554" s="22">
        <f t="shared" si="0"/>
      </c>
    </row>
    <row r="1555">
      <c r="B1555">
        <f>[1]资金台帐!B1555&amp;""</f>
      </c>
      <c r="H1555">
        <f>[1]资金台帐!H1555&amp;""</f>
      </c>
      <c r="J1555">
        <f>[1]资金台帐!J1555&amp;""</f>
      </c>
      <c r="N1555">
        <f>[1]资金台帐!N1555</f>
      </c>
      <c r="O1555">
        <f>[1]资金台帐!O1555&amp;""</f>
      </c>
      <c r="P1555">
        <f>[1]资金台帐!P1555&amp;""</f>
      </c>
      <c r="Q1555">
        <f>[1]资金台帐!Q1555&amp;""</f>
      </c>
      <c r="T1555">
        <f>[1]资金台帐!T1555&amp;""</f>
      </c>
      <c r="U1555">
        <f>[1]资金台帐!U1555&amp;""</f>
      </c>
      <c r="W1555">
        <f>[1]资金台帐!W1555&amp;""</f>
      </c>
      <c r="X1555">
        <f>[1]资金台帐!X1555&amp;""</f>
      </c>
      <c r="AB1555">
        <f>[1]资金台帐!AB1555</f>
        <v>0</v>
      </c>
      <c r="AC1555">
        <f>[1]资金台帐!AC1555</f>
        <v>0</v>
      </c>
      <c r="AD1555">
        <f>[1]资金台帐!AD1555</f>
        <v>0</v>
      </c>
      <c r="AJ1555">
        <f>[1]资金台帐!AJ1555</f>
        <v>0</v>
      </c>
      <c r="AK1555">
        <f>[1]资金台帐!AK1555</f>
        <v>0</v>
      </c>
      <c r="BA1555" s="22">
        <f t="shared" si="0"/>
      </c>
    </row>
    <row r="1556">
      <c r="B1556">
        <f>[1]资金台帐!B1556&amp;""</f>
      </c>
      <c r="H1556">
        <f>[1]资金台帐!H1556&amp;""</f>
      </c>
      <c r="J1556">
        <f>[1]资金台帐!J1556&amp;""</f>
      </c>
      <c r="N1556">
        <f>[1]资金台帐!N1556</f>
      </c>
      <c r="O1556">
        <f>[1]资金台帐!O1556&amp;""</f>
      </c>
      <c r="P1556">
        <f>[1]资金台帐!P1556&amp;""</f>
      </c>
      <c r="Q1556">
        <f>[1]资金台帐!Q1556&amp;""</f>
      </c>
      <c r="T1556">
        <f>[1]资金台帐!T1556&amp;""</f>
      </c>
      <c r="U1556">
        <f>[1]资金台帐!U1556&amp;""</f>
      </c>
      <c r="W1556">
        <f>[1]资金台帐!W1556&amp;""</f>
      </c>
      <c r="X1556">
        <f>[1]资金台帐!X1556&amp;""</f>
      </c>
      <c r="AB1556">
        <f>[1]资金台帐!AB1556</f>
        <v>0</v>
      </c>
      <c r="AC1556">
        <f>[1]资金台帐!AC1556</f>
        <v>0</v>
      </c>
      <c r="AD1556">
        <f>[1]资金台帐!AD1556</f>
        <v>0</v>
      </c>
      <c r="AJ1556">
        <f>[1]资金台帐!AJ1556</f>
        <v>0</v>
      </c>
      <c r="AK1556">
        <f>[1]资金台帐!AK1556</f>
        <v>0</v>
      </c>
      <c r="BA1556" s="22">
        <f t="shared" si="0"/>
      </c>
    </row>
    <row r="1557">
      <c r="B1557">
        <f>[1]资金台帐!B1557&amp;""</f>
      </c>
      <c r="H1557">
        <f>[1]资金台帐!H1557&amp;""</f>
      </c>
      <c r="J1557">
        <f>[1]资金台帐!J1557&amp;""</f>
      </c>
      <c r="N1557">
        <f>[1]资金台帐!N1557</f>
      </c>
      <c r="O1557">
        <f>[1]资金台帐!O1557&amp;""</f>
      </c>
      <c r="P1557">
        <f>[1]资金台帐!P1557&amp;""</f>
      </c>
      <c r="Q1557">
        <f>[1]资金台帐!Q1557&amp;""</f>
      </c>
      <c r="T1557">
        <f>[1]资金台帐!T1557&amp;""</f>
      </c>
      <c r="U1557">
        <f>[1]资金台帐!U1557&amp;""</f>
      </c>
      <c r="W1557">
        <f>[1]资金台帐!W1557&amp;""</f>
      </c>
      <c r="X1557">
        <f>[1]资金台帐!X1557&amp;""</f>
      </c>
      <c r="AB1557">
        <f>[1]资金台帐!AB1557</f>
        <v>0</v>
      </c>
      <c r="AC1557">
        <f>[1]资金台帐!AC1557</f>
        <v>0</v>
      </c>
      <c r="AD1557">
        <f>[1]资金台帐!AD1557</f>
        <v>0</v>
      </c>
      <c r="AJ1557">
        <f>[1]资金台帐!AJ1557</f>
        <v>0</v>
      </c>
      <c r="AK1557">
        <f>[1]资金台帐!AK1557</f>
        <v>0</v>
      </c>
      <c r="BA1557" s="22">
        <f t="shared" si="0"/>
      </c>
    </row>
    <row r="1558">
      <c r="B1558">
        <f>[1]资金台帐!B1558&amp;""</f>
      </c>
      <c r="H1558">
        <f>[1]资金台帐!H1558&amp;""</f>
      </c>
      <c r="J1558">
        <f>[1]资金台帐!J1558&amp;""</f>
      </c>
      <c r="N1558">
        <f>[1]资金台帐!N1558</f>
      </c>
      <c r="O1558">
        <f>[1]资金台帐!O1558&amp;""</f>
      </c>
      <c r="P1558">
        <f>[1]资金台帐!P1558&amp;""</f>
      </c>
      <c r="Q1558">
        <f>[1]资金台帐!Q1558&amp;""</f>
      </c>
      <c r="T1558">
        <f>[1]资金台帐!T1558&amp;""</f>
      </c>
      <c r="U1558">
        <f>[1]资金台帐!U1558&amp;""</f>
      </c>
      <c r="W1558">
        <f>[1]资金台帐!W1558&amp;""</f>
      </c>
      <c r="X1558">
        <f>[1]资金台帐!X1558&amp;""</f>
      </c>
      <c r="AB1558">
        <f>[1]资金台帐!AB1558</f>
        <v>0</v>
      </c>
      <c r="AC1558">
        <f>[1]资金台帐!AC1558</f>
        <v>0</v>
      </c>
      <c r="AD1558">
        <f>[1]资金台帐!AD1558</f>
        <v>0</v>
      </c>
      <c r="AJ1558">
        <f>[1]资金台帐!AJ1558</f>
        <v>0</v>
      </c>
      <c r="AK1558">
        <f>[1]资金台帐!AK1558</f>
        <v>0</v>
      </c>
      <c r="BA1558" s="22">
        <f t="shared" si="0"/>
      </c>
    </row>
    <row r="1559">
      <c r="B1559">
        <f>[1]资金台帐!B1559&amp;""</f>
      </c>
      <c r="H1559">
        <f>[1]资金台帐!H1559&amp;""</f>
      </c>
      <c r="J1559">
        <f>[1]资金台帐!J1559&amp;""</f>
      </c>
      <c r="N1559">
        <f>[1]资金台帐!N1559</f>
      </c>
      <c r="O1559">
        <f>[1]资金台帐!O1559&amp;""</f>
      </c>
      <c r="P1559">
        <f>[1]资金台帐!P1559&amp;""</f>
      </c>
      <c r="Q1559">
        <f>[1]资金台帐!Q1559&amp;""</f>
      </c>
      <c r="T1559">
        <f>[1]资金台帐!T1559&amp;""</f>
      </c>
      <c r="U1559">
        <f>[1]资金台帐!U1559&amp;""</f>
      </c>
      <c r="W1559">
        <f>[1]资金台帐!W1559&amp;""</f>
      </c>
      <c r="X1559">
        <f>[1]资金台帐!X1559&amp;""</f>
      </c>
      <c r="AB1559">
        <f>[1]资金台帐!AB1559</f>
        <v>0</v>
      </c>
      <c r="AC1559">
        <f>[1]资金台帐!AC1559</f>
        <v>0</v>
      </c>
      <c r="AD1559">
        <f>[1]资金台帐!AD1559</f>
        <v>0</v>
      </c>
      <c r="AJ1559">
        <f>[1]资金台帐!AJ1559</f>
        <v>0</v>
      </c>
      <c r="AK1559">
        <f>[1]资金台帐!AK1559</f>
        <v>0</v>
      </c>
      <c r="BA1559" s="22">
        <f t="shared" si="0"/>
      </c>
    </row>
    <row r="1560">
      <c r="B1560">
        <f>[1]资金台帐!B1560&amp;""</f>
      </c>
      <c r="H1560">
        <f>[1]资金台帐!H1560&amp;""</f>
      </c>
      <c r="J1560">
        <f>[1]资金台帐!J1560&amp;""</f>
      </c>
      <c r="N1560">
        <f>[1]资金台帐!N1560</f>
      </c>
      <c r="O1560">
        <f>[1]资金台帐!O1560&amp;""</f>
      </c>
      <c r="P1560">
        <f>[1]资金台帐!P1560&amp;""</f>
      </c>
      <c r="Q1560">
        <f>[1]资金台帐!Q1560&amp;""</f>
      </c>
      <c r="T1560">
        <f>[1]资金台帐!T1560&amp;""</f>
      </c>
      <c r="U1560">
        <f>[1]资金台帐!U1560&amp;""</f>
      </c>
      <c r="W1560">
        <f>[1]资金台帐!W1560&amp;""</f>
      </c>
      <c r="X1560">
        <f>[1]资金台帐!X1560&amp;""</f>
      </c>
      <c r="AB1560">
        <f>[1]资金台帐!AB1560</f>
        <v>0</v>
      </c>
      <c r="AC1560">
        <f>[1]资金台帐!AC1560</f>
        <v>0</v>
      </c>
      <c r="AD1560">
        <f>[1]资金台帐!AD1560</f>
        <v>0</v>
      </c>
      <c r="AJ1560">
        <f>[1]资金台帐!AJ1560</f>
        <v>0</v>
      </c>
      <c r="AK1560">
        <f>[1]资金台帐!AK1560</f>
        <v>0</v>
      </c>
      <c r="BA1560" s="22">
        <f t="shared" si="0"/>
      </c>
    </row>
    <row r="1561">
      <c r="B1561">
        <f>[1]资金台帐!B1561&amp;""</f>
      </c>
      <c r="H1561">
        <f>[1]资金台帐!H1561&amp;""</f>
      </c>
      <c r="J1561">
        <f>[1]资金台帐!J1561&amp;""</f>
      </c>
      <c r="N1561">
        <f>[1]资金台帐!N1561</f>
      </c>
      <c r="O1561">
        <f>[1]资金台帐!O1561&amp;""</f>
      </c>
      <c r="P1561">
        <f>[1]资金台帐!P1561&amp;""</f>
      </c>
      <c r="Q1561">
        <f>[1]资金台帐!Q1561&amp;""</f>
      </c>
      <c r="T1561">
        <f>[1]资金台帐!T1561&amp;""</f>
      </c>
      <c r="U1561">
        <f>[1]资金台帐!U1561&amp;""</f>
      </c>
      <c r="W1561">
        <f>[1]资金台帐!W1561&amp;""</f>
      </c>
      <c r="X1561">
        <f>[1]资金台帐!X1561&amp;""</f>
      </c>
      <c r="AB1561">
        <f>[1]资金台帐!AB1561</f>
        <v>0</v>
      </c>
      <c r="AC1561">
        <f>[1]资金台帐!AC1561</f>
        <v>0</v>
      </c>
      <c r="AD1561">
        <f>[1]资金台帐!AD1561</f>
        <v>0</v>
      </c>
      <c r="AJ1561">
        <f>[1]资金台帐!AJ1561</f>
        <v>0</v>
      </c>
      <c r="AK1561">
        <f>[1]资金台帐!AK1561</f>
        <v>0</v>
      </c>
      <c r="BA1561" s="22">
        <f t="shared" si="0"/>
      </c>
    </row>
    <row r="1562">
      <c r="B1562">
        <f>[1]资金台帐!B1562&amp;""</f>
      </c>
      <c r="H1562">
        <f>[1]资金台帐!H1562&amp;""</f>
      </c>
      <c r="J1562">
        <f>[1]资金台帐!J1562&amp;""</f>
      </c>
      <c r="N1562">
        <f>[1]资金台帐!N1562</f>
      </c>
      <c r="O1562">
        <f>[1]资金台帐!O1562&amp;""</f>
      </c>
      <c r="P1562">
        <f>[1]资金台帐!P1562&amp;""</f>
      </c>
      <c r="Q1562">
        <f>[1]资金台帐!Q1562&amp;""</f>
      </c>
      <c r="T1562">
        <f>[1]资金台帐!T1562&amp;""</f>
      </c>
      <c r="U1562">
        <f>[1]资金台帐!U1562&amp;""</f>
      </c>
      <c r="W1562">
        <f>[1]资金台帐!W1562&amp;""</f>
      </c>
      <c r="X1562">
        <f>[1]资金台帐!X1562&amp;""</f>
      </c>
      <c r="AB1562">
        <f>[1]资金台帐!AB1562</f>
        <v>0</v>
      </c>
      <c r="AC1562">
        <f>[1]资金台帐!AC1562</f>
        <v>0</v>
      </c>
      <c r="AD1562">
        <f>[1]资金台帐!AD1562</f>
        <v>0</v>
      </c>
      <c r="AJ1562">
        <f>[1]资金台帐!AJ1562</f>
        <v>0</v>
      </c>
      <c r="AK1562">
        <f>[1]资金台帐!AK1562</f>
        <v>0</v>
      </c>
      <c r="BA1562" s="22">
        <f t="shared" si="0"/>
      </c>
    </row>
    <row r="1563">
      <c r="B1563">
        <f>[1]资金台帐!B1563&amp;""</f>
      </c>
      <c r="H1563">
        <f>[1]资金台帐!H1563&amp;""</f>
      </c>
      <c r="J1563">
        <f>[1]资金台帐!J1563&amp;""</f>
      </c>
      <c r="N1563">
        <f>[1]资金台帐!N1563</f>
      </c>
      <c r="O1563">
        <f>[1]资金台帐!O1563&amp;""</f>
      </c>
      <c r="P1563">
        <f>[1]资金台帐!P1563&amp;""</f>
      </c>
      <c r="Q1563">
        <f>[1]资金台帐!Q1563&amp;""</f>
      </c>
      <c r="T1563">
        <f>[1]资金台帐!T1563&amp;""</f>
      </c>
      <c r="U1563">
        <f>[1]资金台帐!U1563&amp;""</f>
      </c>
      <c r="W1563">
        <f>[1]资金台帐!W1563&amp;""</f>
      </c>
      <c r="X1563">
        <f>[1]资金台帐!X1563&amp;""</f>
      </c>
      <c r="AB1563">
        <f>[1]资金台帐!AB1563</f>
        <v>0</v>
      </c>
      <c r="AC1563">
        <f>[1]资金台帐!AC1563</f>
        <v>0</v>
      </c>
      <c r="AD1563">
        <f>[1]资金台帐!AD1563</f>
        <v>0</v>
      </c>
      <c r="AJ1563">
        <f>[1]资金台帐!AJ1563</f>
        <v>0</v>
      </c>
      <c r="AK1563">
        <f>[1]资金台帐!AK1563</f>
        <v>0</v>
      </c>
      <c r="BA1563" s="22">
        <f t="shared" si="0"/>
      </c>
    </row>
    <row r="1564">
      <c r="B1564">
        <f>[1]资金台帐!B1564&amp;""</f>
      </c>
      <c r="H1564">
        <f>[1]资金台帐!H1564&amp;""</f>
      </c>
      <c r="J1564">
        <f>[1]资金台帐!J1564&amp;""</f>
      </c>
      <c r="N1564">
        <f>[1]资金台帐!N1564</f>
      </c>
      <c r="O1564">
        <f>[1]资金台帐!O1564&amp;""</f>
      </c>
      <c r="P1564">
        <f>[1]资金台帐!P1564&amp;""</f>
      </c>
      <c r="Q1564">
        <f>[1]资金台帐!Q1564&amp;""</f>
      </c>
      <c r="T1564">
        <f>[1]资金台帐!T1564&amp;""</f>
      </c>
      <c r="U1564">
        <f>[1]资金台帐!U1564&amp;""</f>
      </c>
      <c r="W1564">
        <f>[1]资金台帐!W1564&amp;""</f>
      </c>
      <c r="X1564">
        <f>[1]资金台帐!X1564&amp;""</f>
      </c>
      <c r="AB1564">
        <f>[1]资金台帐!AB1564</f>
        <v>0</v>
      </c>
      <c r="AC1564">
        <f>[1]资金台帐!AC1564</f>
        <v>0</v>
      </c>
      <c r="AD1564">
        <f>[1]资金台帐!AD1564</f>
        <v>0</v>
      </c>
      <c r="AJ1564">
        <f>[1]资金台帐!AJ1564</f>
        <v>0</v>
      </c>
      <c r="AK1564">
        <f>[1]资金台帐!AK1564</f>
        <v>0</v>
      </c>
      <c r="BA1564" s="22">
        <f t="shared" si="0"/>
      </c>
    </row>
    <row r="1565">
      <c r="B1565">
        <f>[1]资金台帐!B1565&amp;""</f>
      </c>
      <c r="H1565">
        <f>[1]资金台帐!H1565&amp;""</f>
      </c>
      <c r="J1565">
        <f>[1]资金台帐!J1565&amp;""</f>
      </c>
      <c r="N1565">
        <f>[1]资金台帐!N1565</f>
      </c>
      <c r="O1565">
        <f>[1]资金台帐!O1565&amp;""</f>
      </c>
      <c r="P1565">
        <f>[1]资金台帐!P1565&amp;""</f>
      </c>
      <c r="Q1565">
        <f>[1]资金台帐!Q1565&amp;""</f>
      </c>
      <c r="T1565">
        <f>[1]资金台帐!T1565&amp;""</f>
      </c>
      <c r="U1565">
        <f>[1]资金台帐!U1565&amp;""</f>
      </c>
      <c r="W1565">
        <f>[1]资金台帐!W1565&amp;""</f>
      </c>
      <c r="X1565">
        <f>[1]资金台帐!X1565&amp;""</f>
      </c>
      <c r="AB1565">
        <f>[1]资金台帐!AB1565</f>
        <v>0</v>
      </c>
      <c r="AC1565">
        <f>[1]资金台帐!AC1565</f>
        <v>0</v>
      </c>
      <c r="AD1565">
        <f>[1]资金台帐!AD1565</f>
        <v>0</v>
      </c>
      <c r="AJ1565">
        <f>[1]资金台帐!AJ1565</f>
        <v>0</v>
      </c>
      <c r="AK1565">
        <f>[1]资金台帐!AK1565</f>
        <v>0</v>
      </c>
      <c r="BA1565" s="22">
        <f t="shared" si="0"/>
      </c>
    </row>
    <row r="1566">
      <c r="B1566">
        <f>[1]资金台帐!B1566&amp;""</f>
      </c>
      <c r="H1566">
        <f>[1]资金台帐!H1566&amp;""</f>
      </c>
      <c r="J1566">
        <f>[1]资金台帐!J1566&amp;""</f>
      </c>
      <c r="N1566">
        <f>[1]资金台帐!N1566</f>
      </c>
      <c r="O1566">
        <f>[1]资金台帐!O1566&amp;""</f>
      </c>
      <c r="P1566">
        <f>[1]资金台帐!P1566&amp;""</f>
      </c>
      <c r="Q1566">
        <f>[1]资金台帐!Q1566&amp;""</f>
      </c>
      <c r="T1566">
        <f>[1]资金台帐!T1566&amp;""</f>
      </c>
      <c r="U1566">
        <f>[1]资金台帐!U1566&amp;""</f>
      </c>
      <c r="W1566">
        <f>[1]资金台帐!W1566&amp;""</f>
      </c>
      <c r="X1566">
        <f>[1]资金台帐!X1566&amp;""</f>
      </c>
      <c r="AB1566">
        <f>[1]资金台帐!AB1566</f>
        <v>0</v>
      </c>
      <c r="AC1566">
        <f>[1]资金台帐!AC1566</f>
        <v>0</v>
      </c>
      <c r="AD1566">
        <f>[1]资金台帐!AD1566</f>
        <v>0</v>
      </c>
      <c r="AJ1566">
        <f>[1]资金台帐!AJ1566</f>
        <v>0</v>
      </c>
      <c r="AK1566">
        <f>[1]资金台帐!AK1566</f>
        <v>0</v>
      </c>
      <c r="BA1566" s="22">
        <f t="shared" si="0"/>
      </c>
    </row>
    <row r="1567">
      <c r="B1567">
        <f>[1]资金台帐!B1567&amp;""</f>
      </c>
      <c r="H1567">
        <f>[1]资金台帐!H1567&amp;""</f>
      </c>
      <c r="J1567">
        <f>[1]资金台帐!J1567&amp;""</f>
      </c>
      <c r="N1567">
        <f>[1]资金台帐!N1567</f>
      </c>
      <c r="O1567">
        <f>[1]资金台帐!O1567&amp;""</f>
      </c>
      <c r="P1567">
        <f>[1]资金台帐!P1567&amp;""</f>
      </c>
      <c r="Q1567">
        <f>[1]资金台帐!Q1567&amp;""</f>
      </c>
      <c r="T1567">
        <f>[1]资金台帐!T1567&amp;""</f>
      </c>
      <c r="U1567">
        <f>[1]资金台帐!U1567&amp;""</f>
      </c>
      <c r="W1567">
        <f>[1]资金台帐!W1567&amp;""</f>
      </c>
      <c r="X1567">
        <f>[1]资金台帐!X1567&amp;""</f>
      </c>
      <c r="AB1567">
        <f>[1]资金台帐!AB1567</f>
        <v>0</v>
      </c>
      <c r="AC1567">
        <f>[1]资金台帐!AC1567</f>
        <v>0</v>
      </c>
      <c r="AD1567">
        <f>[1]资金台帐!AD1567</f>
        <v>0</v>
      </c>
      <c r="AJ1567">
        <f>[1]资金台帐!AJ1567</f>
        <v>0</v>
      </c>
      <c r="AK1567">
        <f>[1]资金台帐!AK1567</f>
        <v>0</v>
      </c>
      <c r="BA1567" s="22">
        <f t="shared" si="0"/>
      </c>
    </row>
    <row r="1568">
      <c r="B1568">
        <f>[1]资金台帐!B1568&amp;""</f>
      </c>
      <c r="H1568">
        <f>[1]资金台帐!H1568&amp;""</f>
      </c>
      <c r="J1568">
        <f>[1]资金台帐!J1568&amp;""</f>
      </c>
      <c r="N1568">
        <f>[1]资金台帐!N1568</f>
      </c>
      <c r="O1568">
        <f>[1]资金台帐!O1568&amp;""</f>
      </c>
      <c r="P1568">
        <f>[1]资金台帐!P1568&amp;""</f>
      </c>
      <c r="Q1568">
        <f>[1]资金台帐!Q1568&amp;""</f>
      </c>
      <c r="T1568">
        <f>[1]资金台帐!T1568&amp;""</f>
      </c>
      <c r="U1568">
        <f>[1]资金台帐!U1568&amp;""</f>
      </c>
      <c r="W1568">
        <f>[1]资金台帐!W1568&amp;""</f>
      </c>
      <c r="X1568">
        <f>[1]资金台帐!X1568&amp;""</f>
      </c>
      <c r="AB1568">
        <f>[1]资金台帐!AB1568</f>
        <v>0</v>
      </c>
      <c r="AC1568">
        <f>[1]资金台帐!AC1568</f>
        <v>0</v>
      </c>
      <c r="AD1568">
        <f>[1]资金台帐!AD1568</f>
        <v>0</v>
      </c>
      <c r="AJ1568">
        <f>[1]资金台帐!AJ1568</f>
        <v>0</v>
      </c>
      <c r="AK1568">
        <f>[1]资金台帐!AK1568</f>
        <v>0</v>
      </c>
      <c r="BA1568" s="22">
        <f t="shared" si="0"/>
      </c>
    </row>
    <row r="1569">
      <c r="B1569">
        <f>[1]资金台帐!B1569&amp;""</f>
      </c>
      <c r="H1569">
        <f>[1]资金台帐!H1569&amp;""</f>
      </c>
      <c r="J1569">
        <f>[1]资金台帐!J1569&amp;""</f>
      </c>
      <c r="N1569">
        <f>[1]资金台帐!N1569</f>
      </c>
      <c r="O1569">
        <f>[1]资金台帐!O1569&amp;""</f>
      </c>
      <c r="P1569">
        <f>[1]资金台帐!P1569&amp;""</f>
      </c>
      <c r="Q1569">
        <f>[1]资金台帐!Q1569&amp;""</f>
      </c>
      <c r="T1569">
        <f>[1]资金台帐!T1569&amp;""</f>
      </c>
      <c r="U1569">
        <f>[1]资金台帐!U1569&amp;""</f>
      </c>
      <c r="W1569">
        <f>[1]资金台帐!W1569&amp;""</f>
      </c>
      <c r="X1569">
        <f>[1]资金台帐!X1569&amp;""</f>
      </c>
      <c r="AB1569">
        <f>[1]资金台帐!AB1569</f>
        <v>0</v>
      </c>
      <c r="AC1569">
        <f>[1]资金台帐!AC1569</f>
        <v>0</v>
      </c>
      <c r="AD1569">
        <f>[1]资金台帐!AD1569</f>
        <v>0</v>
      </c>
      <c r="AJ1569">
        <f>[1]资金台帐!AJ1569</f>
        <v>0</v>
      </c>
      <c r="AK1569">
        <f>[1]资金台帐!AK1569</f>
        <v>0</v>
      </c>
      <c r="BA1569" s="22">
        <f t="shared" si="0"/>
      </c>
    </row>
    <row r="1570">
      <c r="B1570">
        <f>[1]资金台帐!B1570&amp;""</f>
      </c>
      <c r="H1570">
        <f>[1]资金台帐!H1570&amp;""</f>
      </c>
      <c r="J1570">
        <f>[1]资金台帐!J1570&amp;""</f>
      </c>
      <c r="N1570">
        <f>[1]资金台帐!N1570</f>
      </c>
      <c r="O1570">
        <f>[1]资金台帐!O1570&amp;""</f>
      </c>
      <c r="P1570">
        <f>[1]资金台帐!P1570&amp;""</f>
      </c>
      <c r="Q1570">
        <f>[1]资金台帐!Q1570&amp;""</f>
      </c>
      <c r="T1570">
        <f>[1]资金台帐!T1570&amp;""</f>
      </c>
      <c r="U1570">
        <f>[1]资金台帐!U1570&amp;""</f>
      </c>
      <c r="W1570">
        <f>[1]资金台帐!W1570&amp;""</f>
      </c>
      <c r="X1570">
        <f>[1]资金台帐!X1570&amp;""</f>
      </c>
      <c r="AB1570">
        <f>[1]资金台帐!AB1570</f>
        <v>0</v>
      </c>
      <c r="AC1570">
        <f>[1]资金台帐!AC1570</f>
        <v>0</v>
      </c>
      <c r="AD1570">
        <f>[1]资金台帐!AD1570</f>
        <v>0</v>
      </c>
      <c r="AJ1570">
        <f>[1]资金台帐!AJ1570</f>
        <v>0</v>
      </c>
      <c r="AK1570">
        <f>[1]资金台帐!AK1570</f>
        <v>0</v>
      </c>
      <c r="BA1570" s="22">
        <f t="shared" si="0"/>
      </c>
    </row>
    <row r="1571">
      <c r="B1571">
        <f>[1]资金台帐!B1571&amp;""</f>
      </c>
      <c r="H1571">
        <f>[1]资金台帐!H1571&amp;""</f>
      </c>
      <c r="J1571">
        <f>[1]资金台帐!J1571&amp;""</f>
      </c>
      <c r="N1571">
        <f>[1]资金台帐!N1571</f>
      </c>
      <c r="O1571">
        <f>[1]资金台帐!O1571&amp;""</f>
      </c>
      <c r="P1571">
        <f>[1]资金台帐!P1571&amp;""</f>
      </c>
      <c r="Q1571">
        <f>[1]资金台帐!Q1571&amp;""</f>
      </c>
      <c r="T1571">
        <f>[1]资金台帐!T1571&amp;""</f>
      </c>
      <c r="U1571">
        <f>[1]资金台帐!U1571&amp;""</f>
      </c>
      <c r="W1571">
        <f>[1]资金台帐!W1571&amp;""</f>
      </c>
      <c r="X1571">
        <f>[1]资金台帐!X1571&amp;""</f>
      </c>
      <c r="AB1571">
        <f>[1]资金台帐!AB1571</f>
        <v>0</v>
      </c>
      <c r="AC1571">
        <f>[1]资金台帐!AC1571</f>
        <v>0</v>
      </c>
      <c r="AD1571">
        <f>[1]资金台帐!AD1571</f>
        <v>0</v>
      </c>
      <c r="AJ1571">
        <f>[1]资金台帐!AJ1571</f>
        <v>0</v>
      </c>
      <c r="AK1571">
        <f>[1]资金台帐!AK1571</f>
        <v>0</v>
      </c>
      <c r="BA1571" s="22">
        <f t="shared" si="0"/>
      </c>
    </row>
    <row r="1572">
      <c r="B1572">
        <f>[1]资金台帐!B1572&amp;""</f>
      </c>
      <c r="H1572">
        <f>[1]资金台帐!H1572&amp;""</f>
      </c>
      <c r="J1572">
        <f>[1]资金台帐!J1572&amp;""</f>
      </c>
      <c r="N1572">
        <f>[1]资金台帐!N1572</f>
      </c>
      <c r="O1572">
        <f>[1]资金台帐!O1572&amp;""</f>
      </c>
      <c r="P1572">
        <f>[1]资金台帐!P1572&amp;""</f>
      </c>
      <c r="Q1572">
        <f>[1]资金台帐!Q1572&amp;""</f>
      </c>
      <c r="T1572">
        <f>[1]资金台帐!T1572&amp;""</f>
      </c>
      <c r="U1572">
        <f>[1]资金台帐!U1572&amp;""</f>
      </c>
      <c r="W1572">
        <f>[1]资金台帐!W1572&amp;""</f>
      </c>
      <c r="X1572">
        <f>[1]资金台帐!X1572&amp;""</f>
      </c>
      <c r="AB1572">
        <f>[1]资金台帐!AB1572</f>
        <v>0</v>
      </c>
      <c r="AC1572">
        <f>[1]资金台帐!AC1572</f>
        <v>0</v>
      </c>
      <c r="AD1572">
        <f>[1]资金台帐!AD1572</f>
        <v>0</v>
      </c>
      <c r="AJ1572">
        <f>[1]资金台帐!AJ1572</f>
        <v>0</v>
      </c>
      <c r="AK1572">
        <f>[1]资金台帐!AK1572</f>
        <v>0</v>
      </c>
      <c r="BA1572" s="22">
        <f t="shared" si="0"/>
      </c>
    </row>
    <row r="1573">
      <c r="B1573">
        <f>[1]资金台帐!B1573&amp;""</f>
      </c>
      <c r="H1573">
        <f>[1]资金台帐!H1573&amp;""</f>
      </c>
      <c r="J1573">
        <f>[1]资金台帐!J1573&amp;""</f>
      </c>
      <c r="N1573">
        <f>[1]资金台帐!N1573</f>
      </c>
      <c r="O1573">
        <f>[1]资金台帐!O1573&amp;""</f>
      </c>
      <c r="P1573">
        <f>[1]资金台帐!P1573&amp;""</f>
      </c>
      <c r="Q1573">
        <f>[1]资金台帐!Q1573&amp;""</f>
      </c>
      <c r="T1573">
        <f>[1]资金台帐!T1573&amp;""</f>
      </c>
      <c r="U1573">
        <f>[1]资金台帐!U1573&amp;""</f>
      </c>
      <c r="W1573">
        <f>[1]资金台帐!W1573&amp;""</f>
      </c>
      <c r="X1573">
        <f>[1]资金台帐!X1573&amp;""</f>
      </c>
      <c r="AB1573">
        <f>[1]资金台帐!AB1573</f>
        <v>0</v>
      </c>
      <c r="AC1573">
        <f>[1]资金台帐!AC1573</f>
        <v>0</v>
      </c>
      <c r="AD1573">
        <f>[1]资金台帐!AD1573</f>
        <v>0</v>
      </c>
      <c r="AJ1573">
        <f>[1]资金台帐!AJ1573</f>
        <v>0</v>
      </c>
      <c r="AK1573">
        <f>[1]资金台帐!AK1573</f>
        <v>0</v>
      </c>
      <c r="BA1573" s="22">
        <f t="shared" si="0"/>
      </c>
    </row>
    <row r="1574">
      <c r="B1574">
        <f>[1]资金台帐!B1574&amp;""</f>
      </c>
      <c r="H1574">
        <f>[1]资金台帐!H1574&amp;""</f>
      </c>
      <c r="J1574">
        <f>[1]资金台帐!J1574&amp;""</f>
      </c>
      <c r="N1574">
        <f>[1]资金台帐!N1574</f>
      </c>
      <c r="O1574">
        <f>[1]资金台帐!O1574&amp;""</f>
      </c>
      <c r="P1574">
        <f>[1]资金台帐!P1574&amp;""</f>
      </c>
      <c r="Q1574">
        <f>[1]资金台帐!Q1574&amp;""</f>
      </c>
      <c r="T1574">
        <f>[1]资金台帐!T1574&amp;""</f>
      </c>
      <c r="U1574">
        <f>[1]资金台帐!U1574&amp;""</f>
      </c>
      <c r="W1574">
        <f>[1]资金台帐!W1574&amp;""</f>
      </c>
      <c r="X1574">
        <f>[1]资金台帐!X1574&amp;""</f>
      </c>
      <c r="AB1574">
        <f>[1]资金台帐!AB1574</f>
        <v>0</v>
      </c>
      <c r="AC1574">
        <f>[1]资金台帐!AC1574</f>
        <v>0</v>
      </c>
      <c r="AD1574">
        <f>[1]资金台帐!AD1574</f>
        <v>0</v>
      </c>
      <c r="AJ1574">
        <f>[1]资金台帐!AJ1574</f>
        <v>0</v>
      </c>
      <c r="AK1574">
        <f>[1]资金台帐!AK1574</f>
        <v>0</v>
      </c>
      <c r="BA1574" s="22">
        <f t="shared" si="0"/>
      </c>
    </row>
    <row r="1575">
      <c r="B1575">
        <f>[1]资金台帐!B1575&amp;""</f>
      </c>
      <c r="H1575">
        <f>[1]资金台帐!H1575&amp;""</f>
      </c>
      <c r="J1575">
        <f>[1]资金台帐!J1575&amp;""</f>
      </c>
      <c r="N1575">
        <f>[1]资金台帐!N1575</f>
      </c>
      <c r="O1575">
        <f>[1]资金台帐!O1575&amp;""</f>
      </c>
      <c r="P1575">
        <f>[1]资金台帐!P1575&amp;""</f>
      </c>
      <c r="Q1575">
        <f>[1]资金台帐!Q1575&amp;""</f>
      </c>
      <c r="T1575">
        <f>[1]资金台帐!T1575&amp;""</f>
      </c>
      <c r="U1575">
        <f>[1]资金台帐!U1575&amp;""</f>
      </c>
      <c r="W1575">
        <f>[1]资金台帐!W1575&amp;""</f>
      </c>
      <c r="X1575">
        <f>[1]资金台帐!X1575&amp;""</f>
      </c>
      <c r="AB1575">
        <f>[1]资金台帐!AB1575</f>
        <v>0</v>
      </c>
      <c r="AC1575">
        <f>[1]资金台帐!AC1575</f>
        <v>0</v>
      </c>
      <c r="AD1575">
        <f>[1]资金台帐!AD1575</f>
        <v>0</v>
      </c>
      <c r="AJ1575">
        <f>[1]资金台帐!AJ1575</f>
        <v>0</v>
      </c>
      <c r="AK1575">
        <f>[1]资金台帐!AK1575</f>
        <v>0</v>
      </c>
      <c r="BA1575" s="22">
        <f t="shared" si="0"/>
      </c>
    </row>
    <row r="1576">
      <c r="B1576">
        <f>[1]资金台帐!B1576&amp;""</f>
      </c>
      <c r="H1576">
        <f>[1]资金台帐!H1576&amp;""</f>
      </c>
      <c r="J1576">
        <f>[1]资金台帐!J1576&amp;""</f>
      </c>
      <c r="N1576">
        <f>[1]资金台帐!N1576</f>
      </c>
      <c r="O1576">
        <f>[1]资金台帐!O1576&amp;""</f>
      </c>
      <c r="P1576">
        <f>[1]资金台帐!P1576&amp;""</f>
      </c>
      <c r="Q1576">
        <f>[1]资金台帐!Q1576&amp;""</f>
      </c>
      <c r="T1576">
        <f>[1]资金台帐!T1576&amp;""</f>
      </c>
      <c r="U1576">
        <f>[1]资金台帐!U1576&amp;""</f>
      </c>
      <c r="W1576">
        <f>[1]资金台帐!W1576&amp;""</f>
      </c>
      <c r="X1576">
        <f>[1]资金台帐!X1576&amp;""</f>
      </c>
      <c r="AB1576">
        <f>[1]资金台帐!AB1576</f>
        <v>0</v>
      </c>
      <c r="AC1576">
        <f>[1]资金台帐!AC1576</f>
        <v>0</v>
      </c>
      <c r="AD1576">
        <f>[1]资金台帐!AD1576</f>
        <v>0</v>
      </c>
      <c r="AJ1576">
        <f>[1]资金台帐!AJ1576</f>
        <v>0</v>
      </c>
      <c r="AK1576">
        <f>[1]资金台帐!AK1576</f>
        <v>0</v>
      </c>
      <c r="BA1576" s="22">
        <f t="shared" si="0"/>
      </c>
    </row>
    <row r="1577">
      <c r="B1577">
        <f>[1]资金台帐!B1577&amp;""</f>
      </c>
      <c r="H1577">
        <f>[1]资金台帐!H1577&amp;""</f>
      </c>
      <c r="J1577">
        <f>[1]资金台帐!J1577&amp;""</f>
      </c>
      <c r="N1577">
        <f>[1]资金台帐!N1577</f>
      </c>
      <c r="O1577">
        <f>[1]资金台帐!O1577&amp;""</f>
      </c>
      <c r="P1577">
        <f>[1]资金台帐!P1577&amp;""</f>
      </c>
      <c r="Q1577">
        <f>[1]资金台帐!Q1577&amp;""</f>
      </c>
      <c r="T1577">
        <f>[1]资金台帐!T1577&amp;""</f>
      </c>
      <c r="U1577">
        <f>[1]资金台帐!U1577&amp;""</f>
      </c>
      <c r="W1577">
        <f>[1]资金台帐!W1577&amp;""</f>
      </c>
      <c r="X1577">
        <f>[1]资金台帐!X1577&amp;""</f>
      </c>
      <c r="AB1577">
        <f>[1]资金台帐!AB1577</f>
        <v>0</v>
      </c>
      <c r="AC1577">
        <f>[1]资金台帐!AC1577</f>
        <v>0</v>
      </c>
      <c r="AD1577">
        <f>[1]资金台帐!AD1577</f>
        <v>0</v>
      </c>
      <c r="AJ1577">
        <f>[1]资金台帐!AJ1577</f>
        <v>0</v>
      </c>
      <c r="AK1577">
        <f>[1]资金台帐!AK1577</f>
        <v>0</v>
      </c>
      <c r="BA1577" s="22">
        <f t="shared" si="0"/>
      </c>
    </row>
    <row r="1578">
      <c r="B1578">
        <f>[1]资金台帐!B1578&amp;""</f>
      </c>
      <c r="H1578">
        <f>[1]资金台帐!H1578&amp;""</f>
      </c>
      <c r="J1578">
        <f>[1]资金台帐!J1578&amp;""</f>
      </c>
      <c r="N1578">
        <f>[1]资金台帐!N1578</f>
      </c>
      <c r="O1578">
        <f>[1]资金台帐!O1578&amp;""</f>
      </c>
      <c r="P1578">
        <f>[1]资金台帐!P1578&amp;""</f>
      </c>
      <c r="Q1578">
        <f>[1]资金台帐!Q1578&amp;""</f>
      </c>
      <c r="T1578">
        <f>[1]资金台帐!T1578&amp;""</f>
      </c>
      <c r="U1578">
        <f>[1]资金台帐!U1578&amp;""</f>
      </c>
      <c r="W1578">
        <f>[1]资金台帐!W1578&amp;""</f>
      </c>
      <c r="X1578">
        <f>[1]资金台帐!X1578&amp;""</f>
      </c>
      <c r="AB1578">
        <f>[1]资金台帐!AB1578</f>
        <v>0</v>
      </c>
      <c r="AC1578">
        <f>[1]资金台帐!AC1578</f>
        <v>0</v>
      </c>
      <c r="AD1578">
        <f>[1]资金台帐!AD1578</f>
        <v>0</v>
      </c>
      <c r="AJ1578">
        <f>[1]资金台帐!AJ1578</f>
        <v>0</v>
      </c>
      <c r="AK1578">
        <f>[1]资金台帐!AK1578</f>
        <v>0</v>
      </c>
      <c r="BA1578" s="22">
        <f t="shared" si="0"/>
      </c>
    </row>
    <row r="1579">
      <c r="B1579">
        <f>[1]资金台帐!B1579&amp;""</f>
      </c>
      <c r="H1579">
        <f>[1]资金台帐!H1579&amp;""</f>
      </c>
      <c r="J1579">
        <f>[1]资金台帐!J1579&amp;""</f>
      </c>
      <c r="N1579">
        <f>[1]资金台帐!N1579</f>
      </c>
      <c r="O1579">
        <f>[1]资金台帐!O1579&amp;""</f>
      </c>
      <c r="P1579">
        <f>[1]资金台帐!P1579&amp;""</f>
      </c>
      <c r="Q1579">
        <f>[1]资金台帐!Q1579&amp;""</f>
      </c>
      <c r="T1579">
        <f>[1]资金台帐!T1579&amp;""</f>
      </c>
      <c r="U1579">
        <f>[1]资金台帐!U1579&amp;""</f>
      </c>
      <c r="W1579">
        <f>[1]资金台帐!W1579&amp;""</f>
      </c>
      <c r="X1579">
        <f>[1]资金台帐!X1579&amp;""</f>
      </c>
      <c r="AB1579">
        <f>[1]资金台帐!AB1579</f>
        <v>0</v>
      </c>
      <c r="AC1579">
        <f>[1]资金台帐!AC1579</f>
        <v>0</v>
      </c>
      <c r="AD1579">
        <f>[1]资金台帐!AD1579</f>
        <v>0</v>
      </c>
      <c r="AJ1579">
        <f>[1]资金台帐!AJ1579</f>
        <v>0</v>
      </c>
      <c r="AK1579">
        <f>[1]资金台帐!AK1579</f>
        <v>0</v>
      </c>
      <c r="BA1579" s="22">
        <f t="shared" si="0"/>
      </c>
    </row>
    <row r="1580">
      <c r="B1580">
        <f>[1]资金台帐!B1580&amp;""</f>
      </c>
      <c r="H1580">
        <f>[1]资金台帐!H1580&amp;""</f>
      </c>
      <c r="J1580">
        <f>[1]资金台帐!J1580&amp;""</f>
      </c>
      <c r="N1580">
        <f>[1]资金台帐!N1580</f>
      </c>
      <c r="O1580">
        <f>[1]资金台帐!O1580&amp;""</f>
      </c>
      <c r="P1580">
        <f>[1]资金台帐!P1580&amp;""</f>
      </c>
      <c r="Q1580">
        <f>[1]资金台帐!Q1580&amp;""</f>
      </c>
      <c r="T1580">
        <f>[1]资金台帐!T1580&amp;""</f>
      </c>
      <c r="U1580">
        <f>[1]资金台帐!U1580&amp;""</f>
      </c>
      <c r="W1580">
        <f>[1]资金台帐!W1580&amp;""</f>
      </c>
      <c r="X1580">
        <f>[1]资金台帐!X1580&amp;""</f>
      </c>
      <c r="AB1580">
        <f>[1]资金台帐!AB1580</f>
        <v>0</v>
      </c>
      <c r="AC1580">
        <f>[1]资金台帐!AC1580</f>
        <v>0</v>
      </c>
      <c r="AD1580">
        <f>[1]资金台帐!AD1580</f>
        <v>0</v>
      </c>
      <c r="AJ1580">
        <f>[1]资金台帐!AJ1580</f>
        <v>0</v>
      </c>
      <c r="AK1580">
        <f>[1]资金台帐!AK1580</f>
        <v>0</v>
      </c>
      <c r="BA1580" s="22">
        <f t="shared" si="0"/>
      </c>
    </row>
    <row r="1581">
      <c r="B1581">
        <f>[1]资金台帐!B1581&amp;""</f>
      </c>
      <c r="H1581">
        <f>[1]资金台帐!H1581&amp;""</f>
      </c>
      <c r="J1581">
        <f>[1]资金台帐!J1581&amp;""</f>
      </c>
      <c r="N1581">
        <f>[1]资金台帐!N1581</f>
      </c>
      <c r="O1581">
        <f>[1]资金台帐!O1581&amp;""</f>
      </c>
      <c r="P1581">
        <f>[1]资金台帐!P1581&amp;""</f>
      </c>
      <c r="Q1581">
        <f>[1]资金台帐!Q1581&amp;""</f>
      </c>
      <c r="T1581">
        <f>[1]资金台帐!T1581&amp;""</f>
      </c>
      <c r="U1581">
        <f>[1]资金台帐!U1581&amp;""</f>
      </c>
      <c r="W1581">
        <f>[1]资金台帐!W1581&amp;""</f>
      </c>
      <c r="X1581">
        <f>[1]资金台帐!X1581&amp;""</f>
      </c>
      <c r="AB1581">
        <f>[1]资金台帐!AB1581</f>
        <v>0</v>
      </c>
      <c r="AC1581">
        <f>[1]资金台帐!AC1581</f>
        <v>0</v>
      </c>
      <c r="AD1581">
        <f>[1]资金台帐!AD1581</f>
        <v>0</v>
      </c>
      <c r="AJ1581">
        <f>[1]资金台帐!AJ1581</f>
        <v>0</v>
      </c>
      <c r="AK1581">
        <f>[1]资金台帐!AK1581</f>
        <v>0</v>
      </c>
      <c r="BA1581" s="22">
        <f t="shared" si="0"/>
      </c>
    </row>
    <row r="1582">
      <c r="B1582">
        <f>[1]资金台帐!B1582&amp;""</f>
      </c>
      <c r="H1582">
        <f>[1]资金台帐!H1582&amp;""</f>
      </c>
      <c r="J1582">
        <f>[1]资金台帐!J1582&amp;""</f>
      </c>
      <c r="N1582">
        <f>[1]资金台帐!N1582</f>
      </c>
      <c r="O1582">
        <f>[1]资金台帐!O1582&amp;""</f>
      </c>
      <c r="P1582">
        <f>[1]资金台帐!P1582&amp;""</f>
      </c>
      <c r="Q1582">
        <f>[1]资金台帐!Q1582&amp;""</f>
      </c>
      <c r="T1582">
        <f>[1]资金台帐!T1582&amp;""</f>
      </c>
      <c r="U1582">
        <f>[1]资金台帐!U1582&amp;""</f>
      </c>
      <c r="W1582">
        <f>[1]资金台帐!W1582&amp;""</f>
      </c>
      <c r="X1582">
        <f>[1]资金台帐!X1582&amp;""</f>
      </c>
      <c r="AB1582">
        <f>[1]资金台帐!AB1582</f>
        <v>0</v>
      </c>
      <c r="AC1582">
        <f>[1]资金台帐!AC1582</f>
        <v>0</v>
      </c>
      <c r="AD1582">
        <f>[1]资金台帐!AD1582</f>
        <v>0</v>
      </c>
      <c r="AJ1582">
        <f>[1]资金台帐!AJ1582</f>
        <v>0</v>
      </c>
      <c r="AK1582">
        <f>[1]资金台帐!AK1582</f>
        <v>0</v>
      </c>
      <c r="BA1582" s="22">
        <f t="shared" si="0"/>
      </c>
    </row>
    <row r="1583">
      <c r="B1583">
        <f>[1]资金台帐!B1583&amp;""</f>
      </c>
      <c r="H1583">
        <f>[1]资金台帐!H1583&amp;""</f>
      </c>
      <c r="J1583">
        <f>[1]资金台帐!J1583&amp;""</f>
      </c>
      <c r="N1583">
        <f>[1]资金台帐!N1583</f>
      </c>
      <c r="O1583">
        <f>[1]资金台帐!O1583&amp;""</f>
      </c>
      <c r="P1583">
        <f>[1]资金台帐!P1583&amp;""</f>
      </c>
      <c r="Q1583">
        <f>[1]资金台帐!Q1583&amp;""</f>
      </c>
      <c r="T1583">
        <f>[1]资金台帐!T1583&amp;""</f>
      </c>
      <c r="U1583">
        <f>[1]资金台帐!U1583&amp;""</f>
      </c>
      <c r="W1583">
        <f>[1]资金台帐!W1583&amp;""</f>
      </c>
      <c r="X1583">
        <f>[1]资金台帐!X1583&amp;""</f>
      </c>
      <c r="AB1583">
        <f>[1]资金台帐!AB1583</f>
        <v>0</v>
      </c>
      <c r="AC1583">
        <f>[1]资金台帐!AC1583</f>
        <v>0</v>
      </c>
      <c r="AD1583">
        <f>[1]资金台帐!AD1583</f>
        <v>0</v>
      </c>
      <c r="AJ1583">
        <f>[1]资金台帐!AJ1583</f>
        <v>0</v>
      </c>
      <c r="AK1583">
        <f>[1]资金台帐!AK1583</f>
        <v>0</v>
      </c>
      <c r="BA1583" s="22">
        <f t="shared" si="0"/>
      </c>
    </row>
    <row r="1584">
      <c r="B1584">
        <f>[1]资金台帐!B1584&amp;""</f>
      </c>
      <c r="H1584">
        <f>[1]资金台帐!H1584&amp;""</f>
      </c>
      <c r="J1584">
        <f>[1]资金台帐!J1584&amp;""</f>
      </c>
      <c r="N1584">
        <f>[1]资金台帐!N1584</f>
      </c>
      <c r="O1584">
        <f>[1]资金台帐!O1584&amp;""</f>
      </c>
      <c r="P1584">
        <f>[1]资金台帐!P1584&amp;""</f>
      </c>
      <c r="Q1584">
        <f>[1]资金台帐!Q1584&amp;""</f>
      </c>
      <c r="T1584">
        <f>[1]资金台帐!T1584&amp;""</f>
      </c>
      <c r="U1584">
        <f>[1]资金台帐!U1584&amp;""</f>
      </c>
      <c r="W1584">
        <f>[1]资金台帐!W1584&amp;""</f>
      </c>
      <c r="X1584">
        <f>[1]资金台帐!X1584&amp;""</f>
      </c>
      <c r="AB1584">
        <f>[1]资金台帐!AB1584</f>
        <v>0</v>
      </c>
      <c r="AC1584">
        <f>[1]资金台帐!AC1584</f>
        <v>0</v>
      </c>
      <c r="AD1584">
        <f>[1]资金台帐!AD1584</f>
        <v>0</v>
      </c>
      <c r="AJ1584">
        <f>[1]资金台帐!AJ1584</f>
        <v>0</v>
      </c>
      <c r="AK1584">
        <f>[1]资金台帐!AK1584</f>
        <v>0</v>
      </c>
      <c r="BA1584" s="22">
        <f t="shared" si="0"/>
      </c>
    </row>
    <row r="1585">
      <c r="B1585">
        <f>[1]资金台帐!B1585&amp;""</f>
      </c>
      <c r="H1585">
        <f>[1]资金台帐!H1585&amp;""</f>
      </c>
      <c r="J1585">
        <f>[1]资金台帐!J1585&amp;""</f>
      </c>
      <c r="N1585">
        <f>[1]资金台帐!N1585</f>
      </c>
      <c r="O1585">
        <f>[1]资金台帐!O1585&amp;""</f>
      </c>
      <c r="P1585">
        <f>[1]资金台帐!P1585&amp;""</f>
      </c>
      <c r="Q1585">
        <f>[1]资金台帐!Q1585&amp;""</f>
      </c>
      <c r="T1585">
        <f>[1]资金台帐!T1585&amp;""</f>
      </c>
      <c r="U1585">
        <f>[1]资金台帐!U1585&amp;""</f>
      </c>
      <c r="W1585">
        <f>[1]资金台帐!W1585&amp;""</f>
      </c>
      <c r="X1585">
        <f>[1]资金台帐!X1585&amp;""</f>
      </c>
      <c r="AB1585">
        <f>[1]资金台帐!AB1585</f>
        <v>0</v>
      </c>
      <c r="AC1585">
        <f>[1]资金台帐!AC1585</f>
        <v>0</v>
      </c>
      <c r="AD1585">
        <f>[1]资金台帐!AD1585</f>
        <v>0</v>
      </c>
      <c r="AJ1585">
        <f>[1]资金台帐!AJ1585</f>
        <v>0</v>
      </c>
      <c r="AK1585">
        <f>[1]资金台帐!AK1585</f>
        <v>0</v>
      </c>
      <c r="BA1585" s="22">
        <f t="shared" si="0"/>
      </c>
    </row>
    <row r="1586">
      <c r="B1586">
        <f>[1]资金台帐!B1586&amp;""</f>
      </c>
      <c r="H1586">
        <f>[1]资金台帐!H1586&amp;""</f>
      </c>
      <c r="J1586">
        <f>[1]资金台帐!J1586&amp;""</f>
      </c>
      <c r="N1586">
        <f>[1]资金台帐!N1586</f>
      </c>
      <c r="O1586">
        <f>[1]资金台帐!O1586&amp;""</f>
      </c>
      <c r="P1586">
        <f>[1]资金台帐!P1586&amp;""</f>
      </c>
      <c r="Q1586">
        <f>[1]资金台帐!Q1586&amp;""</f>
      </c>
      <c r="T1586">
        <f>[1]资金台帐!T1586&amp;""</f>
      </c>
      <c r="U1586">
        <f>[1]资金台帐!U1586&amp;""</f>
      </c>
      <c r="W1586">
        <f>[1]资金台帐!W1586&amp;""</f>
      </c>
      <c r="X1586">
        <f>[1]资金台帐!X1586&amp;""</f>
      </c>
      <c r="AB1586">
        <f>[1]资金台帐!AB1586</f>
        <v>0</v>
      </c>
      <c r="AC1586">
        <f>[1]资金台帐!AC1586</f>
        <v>0</v>
      </c>
      <c r="AD1586">
        <f>[1]资金台帐!AD1586</f>
        <v>0</v>
      </c>
      <c r="AJ1586">
        <f>[1]资金台帐!AJ1586</f>
        <v>0</v>
      </c>
      <c r="AK1586">
        <f>[1]资金台帐!AK1586</f>
        <v>0</v>
      </c>
      <c r="BA1586" s="22">
        <f t="shared" si="0"/>
      </c>
    </row>
    <row r="1587">
      <c r="B1587">
        <f>[1]资金台帐!B1587&amp;""</f>
      </c>
      <c r="H1587">
        <f>[1]资金台帐!H1587&amp;""</f>
      </c>
      <c r="J1587">
        <f>[1]资金台帐!J1587&amp;""</f>
      </c>
      <c r="N1587">
        <f>[1]资金台帐!N1587</f>
      </c>
      <c r="O1587">
        <f>[1]资金台帐!O1587&amp;""</f>
      </c>
      <c r="P1587">
        <f>[1]资金台帐!P1587&amp;""</f>
      </c>
      <c r="Q1587">
        <f>[1]资金台帐!Q1587&amp;""</f>
      </c>
      <c r="T1587">
        <f>[1]资金台帐!T1587&amp;""</f>
      </c>
      <c r="U1587">
        <f>[1]资金台帐!U1587&amp;""</f>
      </c>
      <c r="W1587">
        <f>[1]资金台帐!W1587&amp;""</f>
      </c>
      <c r="X1587">
        <f>[1]资金台帐!X1587&amp;""</f>
      </c>
      <c r="AB1587">
        <f>[1]资金台帐!AB1587</f>
        <v>0</v>
      </c>
      <c r="AC1587">
        <f>[1]资金台帐!AC1587</f>
        <v>0</v>
      </c>
      <c r="AD1587">
        <f>[1]资金台帐!AD1587</f>
        <v>0</v>
      </c>
      <c r="AJ1587">
        <f>[1]资金台帐!AJ1587</f>
        <v>0</v>
      </c>
      <c r="AK1587">
        <f>[1]资金台帐!AK1587</f>
        <v>0</v>
      </c>
      <c r="BA1587" s="22">
        <f t="shared" si="0"/>
      </c>
    </row>
    <row r="1588">
      <c r="B1588">
        <f>[1]资金台帐!B1588&amp;""</f>
      </c>
      <c r="H1588">
        <f>[1]资金台帐!H1588&amp;""</f>
      </c>
      <c r="J1588">
        <f>[1]资金台帐!J1588&amp;""</f>
      </c>
      <c r="N1588">
        <f>[1]资金台帐!N1588</f>
      </c>
      <c r="O1588">
        <f>[1]资金台帐!O1588&amp;""</f>
      </c>
      <c r="P1588">
        <f>[1]资金台帐!P1588&amp;""</f>
      </c>
      <c r="Q1588">
        <f>[1]资金台帐!Q1588&amp;""</f>
      </c>
      <c r="T1588">
        <f>[1]资金台帐!T1588&amp;""</f>
      </c>
      <c r="U1588">
        <f>[1]资金台帐!U1588&amp;""</f>
      </c>
      <c r="W1588">
        <f>[1]资金台帐!W1588&amp;""</f>
      </c>
      <c r="X1588">
        <f>[1]资金台帐!X1588&amp;""</f>
      </c>
      <c r="AB1588">
        <f>[1]资金台帐!AB1588</f>
        <v>0</v>
      </c>
      <c r="AC1588">
        <f>[1]资金台帐!AC1588</f>
        <v>0</v>
      </c>
      <c r="AD1588">
        <f>[1]资金台帐!AD1588</f>
        <v>0</v>
      </c>
      <c r="AJ1588">
        <f>[1]资金台帐!AJ1588</f>
        <v>0</v>
      </c>
      <c r="AK1588">
        <f>[1]资金台帐!AK1588</f>
        <v>0</v>
      </c>
      <c r="BA1588" s="22">
        <f t="shared" si="0"/>
      </c>
    </row>
    <row r="1589">
      <c r="B1589">
        <f>[1]资金台帐!B1589&amp;""</f>
      </c>
      <c r="H1589">
        <f>[1]资金台帐!H1589&amp;""</f>
      </c>
      <c r="J1589">
        <f>[1]资金台帐!J1589&amp;""</f>
      </c>
      <c r="N1589">
        <f>[1]资金台帐!N1589</f>
      </c>
      <c r="O1589">
        <f>[1]资金台帐!O1589&amp;""</f>
      </c>
      <c r="P1589">
        <f>[1]资金台帐!P1589&amp;""</f>
      </c>
      <c r="Q1589">
        <f>[1]资金台帐!Q1589&amp;""</f>
      </c>
      <c r="T1589">
        <f>[1]资金台帐!T1589&amp;""</f>
      </c>
      <c r="U1589">
        <f>[1]资金台帐!U1589&amp;""</f>
      </c>
      <c r="W1589">
        <f>[1]资金台帐!W1589&amp;""</f>
      </c>
      <c r="X1589">
        <f>[1]资金台帐!X1589&amp;""</f>
      </c>
      <c r="AB1589">
        <f>[1]资金台帐!AB1589</f>
        <v>0</v>
      </c>
      <c r="AC1589">
        <f>[1]资金台帐!AC1589</f>
        <v>0</v>
      </c>
      <c r="AD1589">
        <f>[1]资金台帐!AD1589</f>
        <v>0</v>
      </c>
      <c r="AJ1589">
        <f>[1]资金台帐!AJ1589</f>
        <v>0</v>
      </c>
      <c r="AK1589">
        <f>[1]资金台帐!AK1589</f>
        <v>0</v>
      </c>
      <c r="BA1589" s="22">
        <f t="shared" si="0"/>
      </c>
    </row>
    <row r="1590">
      <c r="B1590">
        <f>[1]资金台帐!B1590&amp;""</f>
      </c>
      <c r="H1590">
        <f>[1]资金台帐!H1590&amp;""</f>
      </c>
      <c r="J1590">
        <f>[1]资金台帐!J1590&amp;""</f>
      </c>
      <c r="N1590">
        <f>[1]资金台帐!N1590</f>
      </c>
      <c r="O1590">
        <f>[1]资金台帐!O1590&amp;""</f>
      </c>
      <c r="P1590">
        <f>[1]资金台帐!P1590&amp;""</f>
      </c>
      <c r="Q1590">
        <f>[1]资金台帐!Q1590&amp;""</f>
      </c>
      <c r="T1590">
        <f>[1]资金台帐!T1590&amp;""</f>
      </c>
      <c r="U1590">
        <f>[1]资金台帐!U1590&amp;""</f>
      </c>
      <c r="W1590">
        <f>[1]资金台帐!W1590&amp;""</f>
      </c>
      <c r="X1590">
        <f>[1]资金台帐!X1590&amp;""</f>
      </c>
      <c r="AB1590">
        <f>[1]资金台帐!AB1590</f>
        <v>0</v>
      </c>
      <c r="AC1590">
        <f>[1]资金台帐!AC1590</f>
        <v>0</v>
      </c>
      <c r="AD1590">
        <f>[1]资金台帐!AD1590</f>
        <v>0</v>
      </c>
      <c r="AJ1590">
        <f>[1]资金台帐!AJ1590</f>
        <v>0</v>
      </c>
      <c r="AK1590">
        <f>[1]资金台帐!AK1590</f>
        <v>0</v>
      </c>
      <c r="BA1590" s="22">
        <f t="shared" si="0"/>
      </c>
    </row>
    <row r="1591">
      <c r="B1591">
        <f>[1]资金台帐!B1591&amp;""</f>
      </c>
      <c r="H1591">
        <f>[1]资金台帐!H1591&amp;""</f>
      </c>
      <c r="J1591">
        <f>[1]资金台帐!J1591&amp;""</f>
      </c>
      <c r="N1591">
        <f>[1]资金台帐!N1591</f>
      </c>
      <c r="O1591">
        <f>[1]资金台帐!O1591&amp;""</f>
      </c>
      <c r="P1591">
        <f>[1]资金台帐!P1591&amp;""</f>
      </c>
      <c r="Q1591">
        <f>[1]资金台帐!Q1591&amp;""</f>
      </c>
      <c r="T1591">
        <f>[1]资金台帐!T1591&amp;""</f>
      </c>
      <c r="U1591">
        <f>[1]资金台帐!U1591&amp;""</f>
      </c>
      <c r="W1591">
        <f>[1]资金台帐!W1591&amp;""</f>
      </c>
      <c r="X1591">
        <f>[1]资金台帐!X1591&amp;""</f>
      </c>
      <c r="AB1591">
        <f>[1]资金台帐!AB1591</f>
        <v>0</v>
      </c>
      <c r="AC1591">
        <f>[1]资金台帐!AC1591</f>
        <v>0</v>
      </c>
      <c r="AD1591">
        <f>[1]资金台帐!AD1591</f>
        <v>0</v>
      </c>
      <c r="AJ1591">
        <f>[1]资金台帐!AJ1591</f>
        <v>0</v>
      </c>
      <c r="AK1591">
        <f>[1]资金台帐!AK1591</f>
        <v>0</v>
      </c>
      <c r="BA1591" s="22">
        <f t="shared" si="0"/>
      </c>
    </row>
    <row r="1592">
      <c r="B1592">
        <f>[1]资金台帐!B1592&amp;""</f>
      </c>
      <c r="H1592">
        <f>[1]资金台帐!H1592&amp;""</f>
      </c>
      <c r="J1592">
        <f>[1]资金台帐!J1592&amp;""</f>
      </c>
      <c r="N1592">
        <f>[1]资金台帐!N1592</f>
      </c>
      <c r="O1592">
        <f>[1]资金台帐!O1592&amp;""</f>
      </c>
      <c r="P1592">
        <f>[1]资金台帐!P1592&amp;""</f>
      </c>
      <c r="Q1592">
        <f>[1]资金台帐!Q1592&amp;""</f>
      </c>
      <c r="T1592">
        <f>[1]资金台帐!T1592&amp;""</f>
      </c>
      <c r="U1592">
        <f>[1]资金台帐!U1592&amp;""</f>
      </c>
      <c r="W1592">
        <f>[1]资金台帐!W1592&amp;""</f>
      </c>
      <c r="X1592">
        <f>[1]资金台帐!X1592&amp;""</f>
      </c>
      <c r="AB1592">
        <f>[1]资金台帐!AB1592</f>
        <v>0</v>
      </c>
      <c r="AC1592">
        <f>[1]资金台帐!AC1592</f>
        <v>0</v>
      </c>
      <c r="AD1592">
        <f>[1]资金台帐!AD1592</f>
        <v>0</v>
      </c>
      <c r="AJ1592">
        <f>[1]资金台帐!AJ1592</f>
        <v>0</v>
      </c>
      <c r="AK1592">
        <f>[1]资金台帐!AK1592</f>
        <v>0</v>
      </c>
      <c r="BA1592" s="22">
        <f t="shared" si="0"/>
      </c>
    </row>
    <row r="1593">
      <c r="B1593">
        <f>[1]资金台帐!B1593&amp;""</f>
      </c>
      <c r="H1593">
        <f>[1]资金台帐!H1593&amp;""</f>
      </c>
      <c r="J1593">
        <f>[1]资金台帐!J1593&amp;""</f>
      </c>
      <c r="N1593">
        <f>[1]资金台帐!N1593</f>
      </c>
      <c r="O1593">
        <f>[1]资金台帐!O1593&amp;""</f>
      </c>
      <c r="P1593">
        <f>[1]资金台帐!P1593&amp;""</f>
      </c>
      <c r="Q1593">
        <f>[1]资金台帐!Q1593&amp;""</f>
      </c>
      <c r="T1593">
        <f>[1]资金台帐!T1593&amp;""</f>
      </c>
      <c r="U1593">
        <f>[1]资金台帐!U1593&amp;""</f>
      </c>
      <c r="W1593">
        <f>[1]资金台帐!W1593&amp;""</f>
      </c>
      <c r="X1593">
        <f>[1]资金台帐!X1593&amp;""</f>
      </c>
      <c r="AB1593">
        <f>[1]资金台帐!AB1593</f>
        <v>0</v>
      </c>
      <c r="AC1593">
        <f>[1]资金台帐!AC1593</f>
        <v>0</v>
      </c>
      <c r="AD1593">
        <f>[1]资金台帐!AD1593</f>
        <v>0</v>
      </c>
      <c r="AJ1593">
        <f>[1]资金台帐!AJ1593</f>
        <v>0</v>
      </c>
      <c r="AK1593">
        <f>[1]资金台帐!AK1593</f>
        <v>0</v>
      </c>
      <c r="BA1593" s="22">
        <f t="shared" si="0"/>
      </c>
    </row>
    <row r="1594">
      <c r="B1594">
        <f>[1]资金台帐!B1594&amp;""</f>
      </c>
      <c r="H1594">
        <f>[1]资金台帐!H1594&amp;""</f>
      </c>
      <c r="J1594">
        <f>[1]资金台帐!J1594&amp;""</f>
      </c>
      <c r="N1594">
        <f>[1]资金台帐!N1594</f>
      </c>
      <c r="O1594">
        <f>[1]资金台帐!O1594&amp;""</f>
      </c>
      <c r="P1594">
        <f>[1]资金台帐!P1594&amp;""</f>
      </c>
      <c r="Q1594">
        <f>[1]资金台帐!Q1594&amp;""</f>
      </c>
      <c r="T1594">
        <f>[1]资金台帐!T1594&amp;""</f>
      </c>
      <c r="U1594">
        <f>[1]资金台帐!U1594&amp;""</f>
      </c>
      <c r="W1594">
        <f>[1]资金台帐!W1594&amp;""</f>
      </c>
      <c r="X1594">
        <f>[1]资金台帐!X1594&amp;""</f>
      </c>
      <c r="AB1594">
        <f>[1]资金台帐!AB1594</f>
        <v>0</v>
      </c>
      <c r="AC1594">
        <f>[1]资金台帐!AC1594</f>
        <v>0</v>
      </c>
      <c r="AD1594">
        <f>[1]资金台帐!AD1594</f>
        <v>0</v>
      </c>
      <c r="AJ1594">
        <f>[1]资金台帐!AJ1594</f>
        <v>0</v>
      </c>
      <c r="AK1594">
        <f>[1]资金台帐!AK1594</f>
        <v>0</v>
      </c>
      <c r="BA1594" s="22">
        <f t="shared" si="0"/>
      </c>
    </row>
    <row r="1595">
      <c r="B1595">
        <f>[1]资金台帐!B1595&amp;""</f>
      </c>
      <c r="H1595">
        <f>[1]资金台帐!H1595&amp;""</f>
      </c>
      <c r="J1595">
        <f>[1]资金台帐!J1595&amp;""</f>
      </c>
      <c r="N1595">
        <f>[1]资金台帐!N1595</f>
      </c>
      <c r="O1595">
        <f>[1]资金台帐!O1595&amp;""</f>
      </c>
      <c r="P1595">
        <f>[1]资金台帐!P1595&amp;""</f>
      </c>
      <c r="Q1595">
        <f>[1]资金台帐!Q1595&amp;""</f>
      </c>
      <c r="T1595">
        <f>[1]资金台帐!T1595&amp;""</f>
      </c>
      <c r="U1595">
        <f>[1]资金台帐!U1595&amp;""</f>
      </c>
      <c r="W1595">
        <f>[1]资金台帐!W1595&amp;""</f>
      </c>
      <c r="X1595">
        <f>[1]资金台帐!X1595&amp;""</f>
      </c>
      <c r="AB1595">
        <f>[1]资金台帐!AB1595</f>
        <v>0</v>
      </c>
      <c r="AC1595">
        <f>[1]资金台帐!AC1595</f>
        <v>0</v>
      </c>
      <c r="AD1595">
        <f>[1]资金台帐!AD1595</f>
        <v>0</v>
      </c>
      <c r="AJ1595">
        <f>[1]资金台帐!AJ1595</f>
        <v>0</v>
      </c>
      <c r="AK1595">
        <f>[1]资金台帐!AK1595</f>
        <v>0</v>
      </c>
      <c r="BA1595" s="22">
        <f t="shared" si="0"/>
      </c>
    </row>
    <row r="1596">
      <c r="B1596">
        <f>[1]资金台帐!B1596&amp;""</f>
      </c>
      <c r="H1596">
        <f>[1]资金台帐!H1596&amp;""</f>
      </c>
      <c r="J1596">
        <f>[1]资金台帐!J1596&amp;""</f>
      </c>
      <c r="N1596">
        <f>[1]资金台帐!N1596</f>
      </c>
      <c r="O1596">
        <f>[1]资金台帐!O1596&amp;""</f>
      </c>
      <c r="P1596">
        <f>[1]资金台帐!P1596&amp;""</f>
      </c>
      <c r="Q1596">
        <f>[1]资金台帐!Q1596&amp;""</f>
      </c>
      <c r="T1596">
        <f>[1]资金台帐!T1596&amp;""</f>
      </c>
      <c r="U1596">
        <f>[1]资金台帐!U1596&amp;""</f>
      </c>
      <c r="W1596">
        <f>[1]资金台帐!W1596&amp;""</f>
      </c>
      <c r="X1596">
        <f>[1]资金台帐!X1596&amp;""</f>
      </c>
      <c r="AB1596">
        <f>[1]资金台帐!AB1596</f>
        <v>0</v>
      </c>
      <c r="AC1596">
        <f>[1]资金台帐!AC1596</f>
        <v>0</v>
      </c>
      <c r="AD1596">
        <f>[1]资金台帐!AD1596</f>
        <v>0</v>
      </c>
      <c r="AJ1596">
        <f>[1]资金台帐!AJ1596</f>
        <v>0</v>
      </c>
      <c r="AK1596">
        <f>[1]资金台帐!AK1596</f>
        <v>0</v>
      </c>
      <c r="BA1596" s="22">
        <f t="shared" si="0"/>
      </c>
    </row>
    <row r="1597">
      <c r="B1597">
        <f>[1]资金台帐!B1597&amp;""</f>
      </c>
      <c r="H1597">
        <f>[1]资金台帐!H1597&amp;""</f>
      </c>
      <c r="J1597">
        <f>[1]资金台帐!J1597&amp;""</f>
      </c>
      <c r="N1597">
        <f>[1]资金台帐!N1597</f>
      </c>
      <c r="O1597">
        <f>[1]资金台帐!O1597&amp;""</f>
      </c>
      <c r="P1597">
        <f>[1]资金台帐!P1597&amp;""</f>
      </c>
      <c r="Q1597">
        <f>[1]资金台帐!Q1597&amp;""</f>
      </c>
      <c r="T1597">
        <f>[1]资金台帐!T1597&amp;""</f>
      </c>
      <c r="U1597">
        <f>[1]资金台帐!U1597&amp;""</f>
      </c>
      <c r="W1597">
        <f>[1]资金台帐!W1597&amp;""</f>
      </c>
      <c r="X1597">
        <f>[1]资金台帐!X1597&amp;""</f>
      </c>
      <c r="AB1597">
        <f>[1]资金台帐!AB1597</f>
        <v>0</v>
      </c>
      <c r="AC1597">
        <f>[1]资金台帐!AC1597</f>
        <v>0</v>
      </c>
      <c r="AD1597">
        <f>[1]资金台帐!AD1597</f>
        <v>0</v>
      </c>
      <c r="AJ1597">
        <f>[1]资金台帐!AJ1597</f>
        <v>0</v>
      </c>
      <c r="AK1597">
        <f>[1]资金台帐!AK1597</f>
        <v>0</v>
      </c>
      <c r="BA1597" s="22">
        <f t="shared" si="0"/>
      </c>
    </row>
    <row r="1598">
      <c r="B1598">
        <f>[1]资金台帐!B1598&amp;""</f>
      </c>
      <c r="H1598">
        <f>[1]资金台帐!H1598&amp;""</f>
      </c>
      <c r="J1598">
        <f>[1]资金台帐!J1598&amp;""</f>
      </c>
      <c r="N1598">
        <f>[1]资金台帐!N1598</f>
      </c>
      <c r="O1598">
        <f>[1]资金台帐!O1598&amp;""</f>
      </c>
      <c r="P1598">
        <f>[1]资金台帐!P1598&amp;""</f>
      </c>
      <c r="Q1598">
        <f>[1]资金台帐!Q1598&amp;""</f>
      </c>
      <c r="T1598">
        <f>[1]资金台帐!T1598&amp;""</f>
      </c>
      <c r="U1598">
        <f>[1]资金台帐!U1598&amp;""</f>
      </c>
      <c r="W1598">
        <f>[1]资金台帐!W1598&amp;""</f>
      </c>
      <c r="X1598">
        <f>[1]资金台帐!X1598&amp;""</f>
      </c>
      <c r="AB1598">
        <f>[1]资金台帐!AB1598</f>
        <v>0</v>
      </c>
      <c r="AC1598">
        <f>[1]资金台帐!AC1598</f>
        <v>0</v>
      </c>
      <c r="AD1598">
        <f>[1]资金台帐!AD1598</f>
        <v>0</v>
      </c>
      <c r="AJ1598">
        <f>[1]资金台帐!AJ1598</f>
        <v>0</v>
      </c>
      <c r="AK1598">
        <f>[1]资金台帐!AK1598</f>
        <v>0</v>
      </c>
      <c r="BA1598" s="22">
        <f t="shared" si="0"/>
      </c>
    </row>
    <row r="1599">
      <c r="B1599">
        <f>[1]资金台帐!B1599&amp;""</f>
      </c>
      <c r="H1599">
        <f>[1]资金台帐!H1599&amp;""</f>
      </c>
      <c r="J1599">
        <f>[1]资金台帐!J1599&amp;""</f>
      </c>
      <c r="N1599">
        <f>[1]资金台帐!N1599</f>
      </c>
      <c r="O1599">
        <f>[1]资金台帐!O1599&amp;""</f>
      </c>
      <c r="P1599">
        <f>[1]资金台帐!P1599&amp;""</f>
      </c>
      <c r="Q1599">
        <f>[1]资金台帐!Q1599&amp;""</f>
      </c>
      <c r="T1599">
        <f>[1]资金台帐!T1599&amp;""</f>
      </c>
      <c r="U1599">
        <f>[1]资金台帐!U1599&amp;""</f>
      </c>
      <c r="W1599">
        <f>[1]资金台帐!W1599&amp;""</f>
      </c>
      <c r="X1599">
        <f>[1]资金台帐!X1599&amp;""</f>
      </c>
      <c r="AB1599">
        <f>[1]资金台帐!AB1599</f>
        <v>0</v>
      </c>
      <c r="AC1599">
        <f>[1]资金台帐!AC1599</f>
        <v>0</v>
      </c>
      <c r="AD1599">
        <f>[1]资金台帐!AD1599</f>
        <v>0</v>
      </c>
      <c r="AJ1599">
        <f>[1]资金台帐!AJ1599</f>
        <v>0</v>
      </c>
      <c r="AK1599">
        <f>[1]资金台帐!AK1599</f>
        <v>0</v>
      </c>
      <c r="BA1599" s="22">
        <f t="shared" si="0"/>
      </c>
    </row>
    <row r="1600">
      <c r="B1600">
        <f>[1]资金台帐!B1600&amp;""</f>
      </c>
      <c r="H1600">
        <f>[1]资金台帐!H1600&amp;""</f>
      </c>
      <c r="J1600">
        <f>[1]资金台帐!J1600&amp;""</f>
      </c>
      <c r="N1600">
        <f>[1]资金台帐!N1600</f>
      </c>
      <c r="O1600">
        <f>[1]资金台帐!O1600&amp;""</f>
      </c>
      <c r="P1600">
        <f>[1]资金台帐!P1600&amp;""</f>
      </c>
      <c r="Q1600">
        <f>[1]资金台帐!Q1600&amp;""</f>
      </c>
      <c r="T1600">
        <f>[1]资金台帐!T1600&amp;""</f>
      </c>
      <c r="U1600">
        <f>[1]资金台帐!U1600&amp;""</f>
      </c>
      <c r="W1600">
        <f>[1]资金台帐!W1600&amp;""</f>
      </c>
      <c r="X1600">
        <f>[1]资金台帐!X1600&amp;""</f>
      </c>
      <c r="AB1600">
        <f>[1]资金台帐!AB1600</f>
        <v>0</v>
      </c>
      <c r="AC1600">
        <f>[1]资金台帐!AC1600</f>
        <v>0</v>
      </c>
      <c r="AD1600">
        <f>[1]资金台帐!AD1600</f>
        <v>0</v>
      </c>
      <c r="AJ1600">
        <f>[1]资金台帐!AJ1600</f>
        <v>0</v>
      </c>
      <c r="AK1600">
        <f>[1]资金台帐!AK1600</f>
        <v>0</v>
      </c>
      <c r="BA1600" s="22">
        <f t="shared" si="0"/>
      </c>
    </row>
    <row r="1601">
      <c r="B1601">
        <f>[1]资金台帐!B1601&amp;""</f>
      </c>
      <c r="H1601">
        <f>[1]资金台帐!H1601&amp;""</f>
      </c>
      <c r="J1601">
        <f>[1]资金台帐!J1601&amp;""</f>
      </c>
      <c r="N1601">
        <f>[1]资金台帐!N1601</f>
      </c>
      <c r="O1601">
        <f>[1]资金台帐!O1601&amp;""</f>
      </c>
      <c r="P1601">
        <f>[1]资金台帐!P1601&amp;""</f>
      </c>
      <c r="Q1601">
        <f>[1]资金台帐!Q1601&amp;""</f>
      </c>
      <c r="T1601">
        <f>[1]资金台帐!T1601&amp;""</f>
      </c>
      <c r="U1601">
        <f>[1]资金台帐!U1601&amp;""</f>
      </c>
      <c r="W1601">
        <f>[1]资金台帐!W1601&amp;""</f>
      </c>
      <c r="X1601">
        <f>[1]资金台帐!X1601&amp;""</f>
      </c>
      <c r="AB1601">
        <f>[1]资金台帐!AB1601</f>
        <v>0</v>
      </c>
      <c r="AC1601">
        <f>[1]资金台帐!AC1601</f>
        <v>0</v>
      </c>
      <c r="AD1601">
        <f>[1]资金台帐!AD1601</f>
        <v>0</v>
      </c>
      <c r="AJ1601">
        <f>[1]资金台帐!AJ1601</f>
        <v>0</v>
      </c>
      <c r="AK1601">
        <f>[1]资金台帐!AK1601</f>
        <v>0</v>
      </c>
      <c r="BA1601" s="22">
        <f t="shared" si="0"/>
      </c>
    </row>
    <row r="1602">
      <c r="B1602">
        <f>[1]资金台帐!B1602&amp;""</f>
      </c>
      <c r="H1602">
        <f>[1]资金台帐!H1602&amp;""</f>
      </c>
      <c r="J1602">
        <f>[1]资金台帐!J1602&amp;""</f>
      </c>
      <c r="N1602">
        <f>[1]资金台帐!N1602</f>
      </c>
      <c r="O1602">
        <f>[1]资金台帐!O1602&amp;""</f>
      </c>
      <c r="P1602">
        <f>[1]资金台帐!P1602&amp;""</f>
      </c>
      <c r="Q1602">
        <f>[1]资金台帐!Q1602&amp;""</f>
      </c>
      <c r="T1602">
        <f>[1]资金台帐!T1602&amp;""</f>
      </c>
      <c r="U1602">
        <f>[1]资金台帐!U1602&amp;""</f>
      </c>
      <c r="W1602">
        <f>[1]资金台帐!W1602&amp;""</f>
      </c>
      <c r="X1602">
        <f>[1]资金台帐!X1602&amp;""</f>
      </c>
      <c r="AB1602">
        <f>[1]资金台帐!AB1602</f>
        <v>0</v>
      </c>
      <c r="AC1602">
        <f>[1]资金台帐!AC1602</f>
        <v>0</v>
      </c>
      <c r="AD1602">
        <f>[1]资金台帐!AD1602</f>
        <v>0</v>
      </c>
      <c r="AJ1602">
        <f>[1]资金台帐!AJ1602</f>
        <v>0</v>
      </c>
      <c r="AK1602">
        <f>[1]资金台帐!AK1602</f>
        <v>0</v>
      </c>
      <c r="BA1602" s="22">
        <f t="shared" si="0"/>
      </c>
    </row>
    <row r="1603">
      <c r="B1603">
        <f>[1]资金台帐!B1603&amp;""</f>
      </c>
      <c r="H1603">
        <f>[1]资金台帐!H1603&amp;""</f>
      </c>
      <c r="J1603">
        <f>[1]资金台帐!J1603&amp;""</f>
      </c>
      <c r="N1603">
        <f>[1]资金台帐!N1603</f>
      </c>
      <c r="O1603">
        <f>[1]资金台帐!O1603&amp;""</f>
      </c>
      <c r="P1603">
        <f>[1]资金台帐!P1603&amp;""</f>
      </c>
      <c r="Q1603">
        <f>[1]资金台帐!Q1603&amp;""</f>
      </c>
      <c r="T1603">
        <f>[1]资金台帐!T1603&amp;""</f>
      </c>
      <c r="U1603">
        <f>[1]资金台帐!U1603&amp;""</f>
      </c>
      <c r="W1603">
        <f>[1]资金台帐!W1603&amp;""</f>
      </c>
      <c r="X1603">
        <f>[1]资金台帐!X1603&amp;""</f>
      </c>
      <c r="AB1603">
        <f>[1]资金台帐!AB1603</f>
        <v>0</v>
      </c>
      <c r="AC1603">
        <f>[1]资金台帐!AC1603</f>
        <v>0</v>
      </c>
      <c r="AD1603">
        <f>[1]资金台帐!AD1603</f>
        <v>0</v>
      </c>
      <c r="AJ1603">
        <f>[1]资金台帐!AJ1603</f>
        <v>0</v>
      </c>
      <c r="AK1603">
        <f>[1]资金台帐!AK1603</f>
        <v>0</v>
      </c>
      <c r="BA1603" s="22">
        <f t="shared" si="0"/>
      </c>
    </row>
    <row r="1604">
      <c r="B1604">
        <f>[1]资金台帐!B1604&amp;""</f>
      </c>
      <c r="H1604">
        <f>[1]资金台帐!H1604&amp;""</f>
      </c>
      <c r="J1604">
        <f>[1]资金台帐!J1604&amp;""</f>
      </c>
      <c r="N1604">
        <f>[1]资金台帐!N1604</f>
      </c>
      <c r="O1604">
        <f>[1]资金台帐!O1604&amp;""</f>
      </c>
      <c r="P1604">
        <f>[1]资金台帐!P1604&amp;""</f>
      </c>
      <c r="Q1604">
        <f>[1]资金台帐!Q1604&amp;""</f>
      </c>
      <c r="T1604">
        <f>[1]资金台帐!T1604&amp;""</f>
      </c>
      <c r="U1604">
        <f>[1]资金台帐!U1604&amp;""</f>
      </c>
      <c r="W1604">
        <f>[1]资金台帐!W1604&amp;""</f>
      </c>
      <c r="X1604">
        <f>[1]资金台帐!X1604&amp;""</f>
      </c>
      <c r="AB1604">
        <f>[1]资金台帐!AB1604</f>
        <v>0</v>
      </c>
      <c r="AC1604">
        <f>[1]资金台帐!AC1604</f>
        <v>0</v>
      </c>
      <c r="AD1604">
        <f>[1]资金台帐!AD1604</f>
        <v>0</v>
      </c>
      <c r="AJ1604">
        <f>[1]资金台帐!AJ1604</f>
        <v>0</v>
      </c>
      <c r="AK1604">
        <f>[1]资金台帐!AK1604</f>
        <v>0</v>
      </c>
      <c r="BA1604" s="22">
        <f t="shared" si="0"/>
      </c>
    </row>
    <row r="1605">
      <c r="B1605">
        <f>[1]资金台帐!B1605&amp;""</f>
      </c>
      <c r="H1605">
        <f>[1]资金台帐!H1605&amp;""</f>
      </c>
      <c r="J1605">
        <f>[1]资金台帐!J1605&amp;""</f>
      </c>
      <c r="N1605">
        <f>[1]资金台帐!N1605</f>
      </c>
      <c r="O1605">
        <f>[1]资金台帐!O1605&amp;""</f>
      </c>
      <c r="P1605">
        <f>[1]资金台帐!P1605&amp;""</f>
      </c>
      <c r="Q1605">
        <f>[1]资金台帐!Q1605&amp;""</f>
      </c>
      <c r="T1605">
        <f>[1]资金台帐!T1605&amp;""</f>
      </c>
      <c r="U1605">
        <f>[1]资金台帐!U1605&amp;""</f>
      </c>
      <c r="W1605">
        <f>[1]资金台帐!W1605&amp;""</f>
      </c>
      <c r="X1605">
        <f>[1]资金台帐!X1605&amp;""</f>
      </c>
      <c r="AB1605">
        <f>[1]资金台帐!AB1605</f>
        <v>0</v>
      </c>
      <c r="AC1605">
        <f>[1]资金台帐!AC1605</f>
        <v>0</v>
      </c>
      <c r="AD1605">
        <f>[1]资金台帐!AD1605</f>
        <v>0</v>
      </c>
      <c r="AJ1605">
        <f>[1]资金台帐!AJ1605</f>
        <v>0</v>
      </c>
      <c r="AK1605">
        <f>[1]资金台帐!AK1605</f>
        <v>0</v>
      </c>
      <c r="BA1605" s="22">
        <f t="shared" si="0"/>
      </c>
    </row>
    <row r="1606">
      <c r="B1606">
        <f>[1]资金台帐!B1606&amp;""</f>
      </c>
      <c r="H1606">
        <f>[1]资金台帐!H1606&amp;""</f>
      </c>
      <c r="J1606">
        <f>[1]资金台帐!J1606&amp;""</f>
      </c>
      <c r="N1606">
        <f>[1]资金台帐!N1606</f>
      </c>
      <c r="O1606">
        <f>[1]资金台帐!O1606&amp;""</f>
      </c>
      <c r="P1606">
        <f>[1]资金台帐!P1606&amp;""</f>
      </c>
      <c r="Q1606">
        <f>[1]资金台帐!Q1606&amp;""</f>
      </c>
      <c r="T1606">
        <f>[1]资金台帐!T1606&amp;""</f>
      </c>
      <c r="U1606">
        <f>[1]资金台帐!U1606&amp;""</f>
      </c>
      <c r="W1606">
        <f>[1]资金台帐!W1606&amp;""</f>
      </c>
      <c r="X1606">
        <f>[1]资金台帐!X1606&amp;""</f>
      </c>
      <c r="AB1606">
        <f>[1]资金台帐!AB1606</f>
        <v>0</v>
      </c>
      <c r="AC1606">
        <f>[1]资金台帐!AC1606</f>
        <v>0</v>
      </c>
      <c r="AD1606">
        <f>[1]资金台帐!AD1606</f>
        <v>0</v>
      </c>
      <c r="AJ1606">
        <f>[1]资金台帐!AJ1606</f>
        <v>0</v>
      </c>
      <c r="AK1606">
        <f>[1]资金台帐!AK1606</f>
        <v>0</v>
      </c>
      <c r="BA1606" s="22">
        <f t="shared" si="0"/>
      </c>
    </row>
    <row r="1607">
      <c r="B1607">
        <f>[1]资金台帐!B1607&amp;""</f>
      </c>
      <c r="H1607">
        <f>[1]资金台帐!H1607&amp;""</f>
      </c>
      <c r="J1607">
        <f>[1]资金台帐!J1607&amp;""</f>
      </c>
      <c r="N1607">
        <f>[1]资金台帐!N1607</f>
      </c>
      <c r="O1607">
        <f>[1]资金台帐!O1607&amp;""</f>
      </c>
      <c r="P1607">
        <f>[1]资金台帐!P1607&amp;""</f>
      </c>
      <c r="Q1607">
        <f>[1]资金台帐!Q1607&amp;""</f>
      </c>
      <c r="T1607">
        <f>[1]资金台帐!T1607&amp;""</f>
      </c>
      <c r="U1607">
        <f>[1]资金台帐!U1607&amp;""</f>
      </c>
      <c r="W1607">
        <f>[1]资金台帐!W1607&amp;""</f>
      </c>
      <c r="X1607">
        <f>[1]资金台帐!X1607&amp;""</f>
      </c>
      <c r="AB1607">
        <f>[1]资金台帐!AB1607</f>
        <v>0</v>
      </c>
      <c r="AC1607">
        <f>[1]资金台帐!AC1607</f>
        <v>0</v>
      </c>
      <c r="AD1607">
        <f>[1]资金台帐!AD1607</f>
        <v>0</v>
      </c>
      <c r="AJ1607">
        <f>[1]资金台帐!AJ1607</f>
        <v>0</v>
      </c>
      <c r="AK1607">
        <f>[1]资金台帐!AK1607</f>
        <v>0</v>
      </c>
      <c r="BA1607" s="22">
        <f t="shared" si="0"/>
      </c>
    </row>
    <row r="1608">
      <c r="B1608">
        <f>[1]资金台帐!B1608&amp;""</f>
      </c>
      <c r="H1608">
        <f>[1]资金台帐!H1608&amp;""</f>
      </c>
      <c r="J1608">
        <f>[1]资金台帐!J1608&amp;""</f>
      </c>
      <c r="N1608">
        <f>[1]资金台帐!N1608</f>
      </c>
      <c r="O1608">
        <f>[1]资金台帐!O1608&amp;""</f>
      </c>
      <c r="P1608">
        <f>[1]资金台帐!P1608&amp;""</f>
      </c>
      <c r="Q1608">
        <f>[1]资金台帐!Q1608&amp;""</f>
      </c>
      <c r="T1608">
        <f>[1]资金台帐!T1608&amp;""</f>
      </c>
      <c r="U1608">
        <f>[1]资金台帐!U1608&amp;""</f>
      </c>
      <c r="W1608">
        <f>[1]资金台帐!W1608&amp;""</f>
      </c>
      <c r="X1608">
        <f>[1]资金台帐!X1608&amp;""</f>
      </c>
      <c r="AB1608">
        <f>[1]资金台帐!AB1608</f>
        <v>0</v>
      </c>
      <c r="AC1608">
        <f>[1]资金台帐!AC1608</f>
        <v>0</v>
      </c>
      <c r="AD1608">
        <f>[1]资金台帐!AD1608</f>
        <v>0</v>
      </c>
      <c r="AJ1608">
        <f>[1]资金台帐!AJ1608</f>
        <v>0</v>
      </c>
      <c r="AK1608">
        <f>[1]资金台帐!AK1608</f>
        <v>0</v>
      </c>
      <c r="BA1608" s="22">
        <f t="shared" si="0"/>
      </c>
    </row>
    <row r="1609">
      <c r="B1609">
        <f>[1]资金台帐!B1609&amp;""</f>
      </c>
      <c r="H1609">
        <f>[1]资金台帐!H1609&amp;""</f>
      </c>
      <c r="J1609">
        <f>[1]资金台帐!J1609&amp;""</f>
      </c>
      <c r="N1609">
        <f>[1]资金台帐!N1609</f>
      </c>
      <c r="O1609">
        <f>[1]资金台帐!O1609&amp;""</f>
      </c>
      <c r="P1609">
        <f>[1]资金台帐!P1609&amp;""</f>
      </c>
      <c r="Q1609">
        <f>[1]资金台帐!Q1609&amp;""</f>
      </c>
      <c r="T1609">
        <f>[1]资金台帐!T1609&amp;""</f>
      </c>
      <c r="U1609">
        <f>[1]资金台帐!U1609&amp;""</f>
      </c>
      <c r="W1609">
        <f>[1]资金台帐!W1609&amp;""</f>
      </c>
      <c r="X1609">
        <f>[1]资金台帐!X1609&amp;""</f>
      </c>
      <c r="AB1609">
        <f>[1]资金台帐!AB1609</f>
        <v>0</v>
      </c>
      <c r="AC1609">
        <f>[1]资金台帐!AC1609</f>
        <v>0</v>
      </c>
      <c r="AD1609">
        <f>[1]资金台帐!AD1609</f>
        <v>0</v>
      </c>
      <c r="AJ1609">
        <f>[1]资金台帐!AJ1609</f>
        <v>0</v>
      </c>
      <c r="AK1609">
        <f>[1]资金台帐!AK1609</f>
        <v>0</v>
      </c>
      <c r="BA1609" s="22">
        <f t="shared" si="0"/>
      </c>
    </row>
    <row r="1610">
      <c r="B1610">
        <f>[1]资金台帐!B1610&amp;""</f>
      </c>
      <c r="H1610">
        <f>[1]资金台帐!H1610&amp;""</f>
      </c>
      <c r="J1610">
        <f>[1]资金台帐!J1610&amp;""</f>
      </c>
      <c r="N1610">
        <f>[1]资金台帐!N1610</f>
      </c>
      <c r="O1610">
        <f>[1]资金台帐!O1610&amp;""</f>
      </c>
      <c r="P1610">
        <f>[1]资金台帐!P1610&amp;""</f>
      </c>
      <c r="Q1610">
        <f>[1]资金台帐!Q1610&amp;""</f>
      </c>
      <c r="T1610">
        <f>[1]资金台帐!T1610&amp;""</f>
      </c>
      <c r="U1610">
        <f>[1]资金台帐!U1610&amp;""</f>
      </c>
      <c r="W1610">
        <f>[1]资金台帐!W1610&amp;""</f>
      </c>
      <c r="X1610">
        <f>[1]资金台帐!X1610&amp;""</f>
      </c>
      <c r="AB1610">
        <f>[1]资金台帐!AB1610</f>
        <v>0</v>
      </c>
      <c r="AC1610">
        <f>[1]资金台帐!AC1610</f>
        <v>0</v>
      </c>
      <c r="AD1610">
        <f>[1]资金台帐!AD1610</f>
        <v>0</v>
      </c>
      <c r="AJ1610">
        <f>[1]资金台帐!AJ1610</f>
        <v>0</v>
      </c>
      <c r="AK1610">
        <f>[1]资金台帐!AK1610</f>
        <v>0</v>
      </c>
      <c r="BA1610" s="22">
        <f t="shared" si="0"/>
      </c>
    </row>
    <row r="1611">
      <c r="B1611">
        <f>[1]资金台帐!B1611&amp;""</f>
      </c>
      <c r="H1611">
        <f>[1]资金台帐!H1611&amp;""</f>
      </c>
      <c r="J1611">
        <f>[1]资金台帐!J1611&amp;""</f>
      </c>
      <c r="N1611">
        <f>[1]资金台帐!N1611</f>
      </c>
      <c r="O1611">
        <f>[1]资金台帐!O1611&amp;""</f>
      </c>
      <c r="P1611">
        <f>[1]资金台帐!P1611&amp;""</f>
      </c>
      <c r="Q1611">
        <f>[1]资金台帐!Q1611&amp;""</f>
      </c>
      <c r="T1611">
        <f>[1]资金台帐!T1611&amp;""</f>
      </c>
      <c r="U1611">
        <f>[1]资金台帐!U1611&amp;""</f>
      </c>
      <c r="W1611">
        <f>[1]资金台帐!W1611&amp;""</f>
      </c>
      <c r="X1611">
        <f>[1]资金台帐!X1611&amp;""</f>
      </c>
      <c r="AB1611">
        <f>[1]资金台帐!AB1611</f>
        <v>0</v>
      </c>
      <c r="AC1611">
        <f>[1]资金台帐!AC1611</f>
        <v>0</v>
      </c>
      <c r="AD1611">
        <f>[1]资金台帐!AD1611</f>
        <v>0</v>
      </c>
      <c r="AJ1611">
        <f>[1]资金台帐!AJ1611</f>
        <v>0</v>
      </c>
      <c r="AK1611">
        <f>[1]资金台帐!AK1611</f>
        <v>0</v>
      </c>
      <c r="BA1611" s="22">
        <f t="shared" si="0"/>
      </c>
    </row>
    <row r="1612">
      <c r="B1612">
        <f>[1]资金台帐!B1612&amp;""</f>
      </c>
      <c r="H1612">
        <f>[1]资金台帐!H1612&amp;""</f>
      </c>
      <c r="J1612">
        <f>[1]资金台帐!J1612&amp;""</f>
      </c>
      <c r="N1612">
        <f>[1]资金台帐!N1612</f>
      </c>
      <c r="O1612">
        <f>[1]资金台帐!O1612&amp;""</f>
      </c>
      <c r="P1612">
        <f>[1]资金台帐!P1612&amp;""</f>
      </c>
      <c r="Q1612">
        <f>[1]资金台帐!Q1612&amp;""</f>
      </c>
      <c r="T1612">
        <f>[1]资金台帐!T1612&amp;""</f>
      </c>
      <c r="U1612">
        <f>[1]资金台帐!U1612&amp;""</f>
      </c>
      <c r="W1612">
        <f>[1]资金台帐!W1612&amp;""</f>
      </c>
      <c r="X1612">
        <f>[1]资金台帐!X1612&amp;""</f>
      </c>
      <c r="AB1612">
        <f>[1]资金台帐!AB1612</f>
        <v>0</v>
      </c>
      <c r="AC1612">
        <f>[1]资金台帐!AC1612</f>
        <v>0</v>
      </c>
      <c r="AD1612">
        <f>[1]资金台帐!AD1612</f>
        <v>0</v>
      </c>
      <c r="AJ1612">
        <f>[1]资金台帐!AJ1612</f>
        <v>0</v>
      </c>
      <c r="AK1612">
        <f>[1]资金台帐!AK1612</f>
        <v>0</v>
      </c>
      <c r="BA1612" s="22">
        <f t="shared" si="0"/>
      </c>
    </row>
    <row r="1613">
      <c r="B1613">
        <f>[1]资金台帐!B1613&amp;""</f>
      </c>
      <c r="H1613">
        <f>[1]资金台帐!H1613&amp;""</f>
      </c>
      <c r="J1613">
        <f>[1]资金台帐!J1613&amp;""</f>
      </c>
      <c r="N1613">
        <f>[1]资金台帐!N1613</f>
      </c>
      <c r="O1613">
        <f>[1]资金台帐!O1613&amp;""</f>
      </c>
      <c r="P1613">
        <f>[1]资金台帐!P1613&amp;""</f>
      </c>
      <c r="Q1613">
        <f>[1]资金台帐!Q1613&amp;""</f>
      </c>
      <c r="T1613">
        <f>[1]资金台帐!T1613&amp;""</f>
      </c>
      <c r="U1613">
        <f>[1]资金台帐!U1613&amp;""</f>
      </c>
      <c r="W1613">
        <f>[1]资金台帐!W1613&amp;""</f>
      </c>
      <c r="X1613">
        <f>[1]资金台帐!X1613&amp;""</f>
      </c>
      <c r="AB1613">
        <f>[1]资金台帐!AB1613</f>
        <v>0</v>
      </c>
      <c r="AC1613">
        <f>[1]资金台帐!AC1613</f>
        <v>0</v>
      </c>
      <c r="AD1613">
        <f>[1]资金台帐!AD1613</f>
        <v>0</v>
      </c>
      <c r="AJ1613">
        <f>[1]资金台帐!AJ1613</f>
        <v>0</v>
      </c>
      <c r="AK1613">
        <f>[1]资金台帐!AK1613</f>
        <v>0</v>
      </c>
      <c r="BA1613" s="22">
        <f t="shared" si="0"/>
      </c>
    </row>
    <row r="1614">
      <c r="B1614">
        <f>[1]资金台帐!B1614&amp;""</f>
      </c>
      <c r="H1614">
        <f>[1]资金台帐!H1614&amp;""</f>
      </c>
      <c r="J1614">
        <f>[1]资金台帐!J1614&amp;""</f>
      </c>
      <c r="N1614">
        <f>[1]资金台帐!N1614</f>
      </c>
      <c r="O1614">
        <f>[1]资金台帐!O1614&amp;""</f>
      </c>
      <c r="P1614">
        <f>[1]资金台帐!P1614&amp;""</f>
      </c>
      <c r="Q1614">
        <f>[1]资金台帐!Q1614&amp;""</f>
      </c>
      <c r="T1614">
        <f>[1]资金台帐!T1614&amp;""</f>
      </c>
      <c r="U1614">
        <f>[1]资金台帐!U1614&amp;""</f>
      </c>
      <c r="W1614">
        <f>[1]资金台帐!W1614&amp;""</f>
      </c>
      <c r="X1614">
        <f>[1]资金台帐!X1614&amp;""</f>
      </c>
      <c r="AB1614">
        <f>[1]资金台帐!AB1614</f>
        <v>0</v>
      </c>
      <c r="AC1614">
        <f>[1]资金台帐!AC1614</f>
        <v>0</v>
      </c>
      <c r="AD1614">
        <f>[1]资金台帐!AD1614</f>
        <v>0</v>
      </c>
      <c r="AJ1614">
        <f>[1]资金台帐!AJ1614</f>
        <v>0</v>
      </c>
      <c r="AK1614">
        <f>[1]资金台帐!AK1614</f>
        <v>0</v>
      </c>
      <c r="BA1614" s="22">
        <f t="shared" si="0"/>
      </c>
    </row>
    <row r="1615">
      <c r="B1615">
        <f>[1]资金台帐!B1615&amp;""</f>
      </c>
      <c r="H1615">
        <f>[1]资金台帐!H1615&amp;""</f>
      </c>
      <c r="J1615">
        <f>[1]资金台帐!J1615&amp;""</f>
      </c>
      <c r="N1615">
        <f>[1]资金台帐!N1615</f>
      </c>
      <c r="O1615">
        <f>[1]资金台帐!O1615&amp;""</f>
      </c>
      <c r="P1615">
        <f>[1]资金台帐!P1615&amp;""</f>
      </c>
      <c r="Q1615">
        <f>[1]资金台帐!Q1615&amp;""</f>
      </c>
      <c r="T1615">
        <f>[1]资金台帐!T1615&amp;""</f>
      </c>
      <c r="U1615">
        <f>[1]资金台帐!U1615&amp;""</f>
      </c>
      <c r="W1615">
        <f>[1]资金台帐!W1615&amp;""</f>
      </c>
      <c r="X1615">
        <f>[1]资金台帐!X1615&amp;""</f>
      </c>
      <c r="AB1615">
        <f>[1]资金台帐!AB1615</f>
        <v>0</v>
      </c>
      <c r="AC1615">
        <f>[1]资金台帐!AC1615</f>
        <v>0</v>
      </c>
      <c r="AD1615">
        <f>[1]资金台帐!AD1615</f>
        <v>0</v>
      </c>
      <c r="AJ1615">
        <f>[1]资金台帐!AJ1615</f>
        <v>0</v>
      </c>
      <c r="AK1615">
        <f>[1]资金台帐!AK1615</f>
        <v>0</v>
      </c>
      <c r="BA1615" s="22">
        <f t="shared" si="0"/>
      </c>
    </row>
    <row r="1616">
      <c r="B1616">
        <f>[1]资金台帐!B1616&amp;""</f>
      </c>
      <c r="H1616">
        <f>[1]资金台帐!H1616&amp;""</f>
      </c>
      <c r="J1616">
        <f>[1]资金台帐!J1616&amp;""</f>
      </c>
      <c r="N1616">
        <f>[1]资金台帐!N1616</f>
      </c>
      <c r="O1616">
        <f>[1]资金台帐!O1616&amp;""</f>
      </c>
      <c r="P1616">
        <f>[1]资金台帐!P1616&amp;""</f>
      </c>
      <c r="Q1616">
        <f>[1]资金台帐!Q1616&amp;""</f>
      </c>
      <c r="T1616">
        <f>[1]资金台帐!T1616&amp;""</f>
      </c>
      <c r="U1616">
        <f>[1]资金台帐!U1616&amp;""</f>
      </c>
      <c r="W1616">
        <f>[1]资金台帐!W1616&amp;""</f>
      </c>
      <c r="X1616">
        <f>[1]资金台帐!X1616&amp;""</f>
      </c>
      <c r="AB1616">
        <f>[1]资金台帐!AB1616</f>
        <v>0</v>
      </c>
      <c r="AC1616">
        <f>[1]资金台帐!AC1616</f>
        <v>0</v>
      </c>
      <c r="AD1616">
        <f>[1]资金台帐!AD1616</f>
        <v>0</v>
      </c>
      <c r="AJ1616">
        <f>[1]资金台帐!AJ1616</f>
        <v>0</v>
      </c>
      <c r="AK1616">
        <f>[1]资金台帐!AK1616</f>
        <v>0</v>
      </c>
      <c r="BA1616" s="22">
        <f t="shared" si="0"/>
      </c>
    </row>
    <row r="1617">
      <c r="B1617">
        <f>[1]资金台帐!B1617&amp;""</f>
      </c>
      <c r="H1617">
        <f>[1]资金台帐!H1617&amp;""</f>
      </c>
      <c r="J1617">
        <f>[1]资金台帐!J1617&amp;""</f>
      </c>
      <c r="N1617">
        <f>[1]资金台帐!N1617</f>
      </c>
      <c r="O1617">
        <f>[1]资金台帐!O1617&amp;""</f>
      </c>
      <c r="P1617">
        <f>[1]资金台帐!P1617&amp;""</f>
      </c>
      <c r="Q1617">
        <f>[1]资金台帐!Q1617&amp;""</f>
      </c>
      <c r="T1617">
        <f>[1]资金台帐!T1617&amp;""</f>
      </c>
      <c r="U1617">
        <f>[1]资金台帐!U1617&amp;""</f>
      </c>
      <c r="W1617">
        <f>[1]资金台帐!W1617&amp;""</f>
      </c>
      <c r="X1617">
        <f>[1]资金台帐!X1617&amp;""</f>
      </c>
      <c r="AB1617">
        <f>[1]资金台帐!AB1617</f>
        <v>0</v>
      </c>
      <c r="AC1617">
        <f>[1]资金台帐!AC1617</f>
        <v>0</v>
      </c>
      <c r="AD1617">
        <f>[1]资金台帐!AD1617</f>
        <v>0</v>
      </c>
      <c r="AJ1617">
        <f>[1]资金台帐!AJ1617</f>
        <v>0</v>
      </c>
      <c r="AK1617">
        <f>[1]资金台帐!AK1617</f>
        <v>0</v>
      </c>
      <c r="BA1617" s="22">
        <f t="shared" si="0"/>
      </c>
    </row>
    <row r="1618">
      <c r="B1618">
        <f>[1]资金台帐!B1618&amp;""</f>
      </c>
      <c r="H1618">
        <f>[1]资金台帐!H1618&amp;""</f>
      </c>
      <c r="J1618">
        <f>[1]资金台帐!J1618&amp;""</f>
      </c>
      <c r="N1618">
        <f>[1]资金台帐!N1618</f>
      </c>
      <c r="O1618">
        <f>[1]资金台帐!O1618&amp;""</f>
      </c>
      <c r="P1618">
        <f>[1]资金台帐!P1618&amp;""</f>
      </c>
      <c r="Q1618">
        <f>[1]资金台帐!Q1618&amp;""</f>
      </c>
      <c r="T1618">
        <f>[1]资金台帐!T1618&amp;""</f>
      </c>
      <c r="U1618">
        <f>[1]资金台帐!U1618&amp;""</f>
      </c>
      <c r="W1618">
        <f>[1]资金台帐!W1618&amp;""</f>
      </c>
      <c r="X1618">
        <f>[1]资金台帐!X1618&amp;""</f>
      </c>
      <c r="AB1618">
        <f>[1]资金台帐!AB1618</f>
        <v>0</v>
      </c>
      <c r="AC1618">
        <f>[1]资金台帐!AC1618</f>
        <v>0</v>
      </c>
      <c r="AD1618">
        <f>[1]资金台帐!AD1618</f>
        <v>0</v>
      </c>
      <c r="AJ1618">
        <f>[1]资金台帐!AJ1618</f>
        <v>0</v>
      </c>
      <c r="AK1618">
        <f>[1]资金台帐!AK1618</f>
        <v>0</v>
      </c>
      <c r="BA1618" s="22">
        <f t="shared" si="0"/>
      </c>
    </row>
    <row r="1619">
      <c r="B1619">
        <f>[1]资金台帐!B1619&amp;""</f>
      </c>
      <c r="H1619">
        <f>[1]资金台帐!H1619&amp;""</f>
      </c>
      <c r="J1619">
        <f>[1]资金台帐!J1619&amp;""</f>
      </c>
      <c r="N1619">
        <f>[1]资金台帐!N1619</f>
      </c>
      <c r="O1619">
        <f>[1]资金台帐!O1619&amp;""</f>
      </c>
      <c r="P1619">
        <f>[1]资金台帐!P1619&amp;""</f>
      </c>
      <c r="Q1619">
        <f>[1]资金台帐!Q1619&amp;""</f>
      </c>
      <c r="T1619">
        <f>[1]资金台帐!T1619&amp;""</f>
      </c>
      <c r="U1619">
        <f>[1]资金台帐!U1619&amp;""</f>
      </c>
      <c r="W1619">
        <f>[1]资金台帐!W1619&amp;""</f>
      </c>
      <c r="X1619">
        <f>[1]资金台帐!X1619&amp;""</f>
      </c>
      <c r="AB1619">
        <f>[1]资金台帐!AB1619</f>
        <v>0</v>
      </c>
      <c r="AC1619">
        <f>[1]资金台帐!AC1619</f>
        <v>0</v>
      </c>
      <c r="AD1619">
        <f>[1]资金台帐!AD1619</f>
        <v>0</v>
      </c>
      <c r="AJ1619">
        <f>[1]资金台帐!AJ1619</f>
        <v>0</v>
      </c>
      <c r="AK1619">
        <f>[1]资金台帐!AK1619</f>
        <v>0</v>
      </c>
      <c r="BA1619" s="22">
        <f t="shared" si="0"/>
      </c>
    </row>
    <row r="1620">
      <c r="B1620">
        <f>[1]资金台帐!B1620&amp;""</f>
      </c>
      <c r="H1620">
        <f>[1]资金台帐!H1620&amp;""</f>
      </c>
      <c r="J1620">
        <f>[1]资金台帐!J1620&amp;""</f>
      </c>
      <c r="N1620">
        <f>[1]资金台帐!N1620</f>
      </c>
      <c r="O1620">
        <f>[1]资金台帐!O1620&amp;""</f>
      </c>
      <c r="P1620">
        <f>[1]资金台帐!P1620&amp;""</f>
      </c>
      <c r="Q1620">
        <f>[1]资金台帐!Q1620&amp;""</f>
      </c>
      <c r="T1620">
        <f>[1]资金台帐!T1620&amp;""</f>
      </c>
      <c r="U1620">
        <f>[1]资金台帐!U1620&amp;""</f>
      </c>
      <c r="W1620">
        <f>[1]资金台帐!W1620&amp;""</f>
      </c>
      <c r="X1620">
        <f>[1]资金台帐!X1620&amp;""</f>
      </c>
      <c r="AB1620">
        <f>[1]资金台帐!AB1620</f>
        <v>0</v>
      </c>
      <c r="AC1620">
        <f>[1]资金台帐!AC1620</f>
        <v>0</v>
      </c>
      <c r="AD1620">
        <f>[1]资金台帐!AD1620</f>
        <v>0</v>
      </c>
      <c r="AJ1620">
        <f>[1]资金台帐!AJ1620</f>
        <v>0</v>
      </c>
      <c r="AK1620">
        <f>[1]资金台帐!AK1620</f>
        <v>0</v>
      </c>
      <c r="BA1620" s="22">
        <f t="shared" si="0"/>
      </c>
    </row>
    <row r="1621">
      <c r="B1621">
        <f>[1]资金台帐!B1621&amp;""</f>
      </c>
      <c r="H1621">
        <f>[1]资金台帐!H1621&amp;""</f>
      </c>
      <c r="J1621">
        <f>[1]资金台帐!J1621&amp;""</f>
      </c>
      <c r="N1621">
        <f>[1]资金台帐!N1621</f>
      </c>
      <c r="O1621">
        <f>[1]资金台帐!O1621&amp;""</f>
      </c>
      <c r="P1621">
        <f>[1]资金台帐!P1621&amp;""</f>
      </c>
      <c r="Q1621">
        <f>[1]资金台帐!Q1621&amp;""</f>
      </c>
      <c r="T1621">
        <f>[1]资金台帐!T1621&amp;""</f>
      </c>
      <c r="U1621">
        <f>[1]资金台帐!U1621&amp;""</f>
      </c>
      <c r="W1621">
        <f>[1]资金台帐!W1621&amp;""</f>
      </c>
      <c r="X1621">
        <f>[1]资金台帐!X1621&amp;""</f>
      </c>
      <c r="AB1621">
        <f>[1]资金台帐!AB1621</f>
        <v>0</v>
      </c>
      <c r="AC1621">
        <f>[1]资金台帐!AC1621</f>
        <v>0</v>
      </c>
      <c r="AD1621">
        <f>[1]资金台帐!AD1621</f>
        <v>0</v>
      </c>
      <c r="AJ1621">
        <f>[1]资金台帐!AJ1621</f>
        <v>0</v>
      </c>
      <c r="AK1621">
        <f>[1]资金台帐!AK1621</f>
        <v>0</v>
      </c>
      <c r="BA1621" s="22">
        <f t="shared" si="0"/>
      </c>
    </row>
    <row r="1622">
      <c r="B1622">
        <f>[1]资金台帐!B1622&amp;""</f>
      </c>
      <c r="H1622">
        <f>[1]资金台帐!H1622&amp;""</f>
      </c>
      <c r="J1622">
        <f>[1]资金台帐!J1622&amp;""</f>
      </c>
      <c r="N1622">
        <f>[1]资金台帐!N1622</f>
      </c>
      <c r="O1622">
        <f>[1]资金台帐!O1622&amp;""</f>
      </c>
      <c r="P1622">
        <f>[1]资金台帐!P1622&amp;""</f>
      </c>
      <c r="Q1622">
        <f>[1]资金台帐!Q1622&amp;""</f>
      </c>
      <c r="T1622">
        <f>[1]资金台帐!T1622&amp;""</f>
      </c>
      <c r="U1622">
        <f>[1]资金台帐!U1622&amp;""</f>
      </c>
      <c r="W1622">
        <f>[1]资金台帐!W1622&amp;""</f>
      </c>
      <c r="X1622">
        <f>[1]资金台帐!X1622&amp;""</f>
      </c>
      <c r="AB1622">
        <f>[1]资金台帐!AB1622</f>
        <v>0</v>
      </c>
      <c r="AC1622">
        <f>[1]资金台帐!AC1622</f>
        <v>0</v>
      </c>
      <c r="AD1622">
        <f>[1]资金台帐!AD1622</f>
        <v>0</v>
      </c>
      <c r="AJ1622">
        <f>[1]资金台帐!AJ1622</f>
        <v>0</v>
      </c>
      <c r="AK1622">
        <f>[1]资金台帐!AK1622</f>
        <v>0</v>
      </c>
      <c r="BA1622" s="22">
        <f t="shared" si="0"/>
      </c>
    </row>
    <row r="1623">
      <c r="B1623">
        <f>[1]资金台帐!B1623&amp;""</f>
      </c>
      <c r="H1623">
        <f>[1]资金台帐!H1623&amp;""</f>
      </c>
      <c r="J1623">
        <f>[1]资金台帐!J1623&amp;""</f>
      </c>
      <c r="N1623">
        <f>[1]资金台帐!N1623</f>
      </c>
      <c r="O1623">
        <f>[1]资金台帐!O1623&amp;""</f>
      </c>
      <c r="P1623">
        <f>[1]资金台帐!P1623&amp;""</f>
      </c>
      <c r="Q1623">
        <f>[1]资金台帐!Q1623&amp;""</f>
      </c>
      <c r="T1623">
        <f>[1]资金台帐!T1623&amp;""</f>
      </c>
      <c r="U1623">
        <f>[1]资金台帐!U1623&amp;""</f>
      </c>
      <c r="W1623">
        <f>[1]资金台帐!W1623&amp;""</f>
      </c>
      <c r="X1623">
        <f>[1]资金台帐!X1623&amp;""</f>
      </c>
      <c r="AB1623">
        <f>[1]资金台帐!AB1623</f>
        <v>0</v>
      </c>
      <c r="AC1623">
        <f>[1]资金台帐!AC1623</f>
        <v>0</v>
      </c>
      <c r="AD1623">
        <f>[1]资金台帐!AD1623</f>
        <v>0</v>
      </c>
      <c r="AJ1623">
        <f>[1]资金台帐!AJ1623</f>
        <v>0</v>
      </c>
      <c r="AK1623">
        <f>[1]资金台帐!AK1623</f>
        <v>0</v>
      </c>
      <c r="BA1623" s="22">
        <f t="shared" si="0"/>
      </c>
    </row>
    <row r="1624">
      <c r="B1624">
        <f>[1]资金台帐!B1624&amp;""</f>
      </c>
      <c r="H1624">
        <f>[1]资金台帐!H1624&amp;""</f>
      </c>
      <c r="J1624">
        <f>[1]资金台帐!J1624&amp;""</f>
      </c>
      <c r="N1624">
        <f>[1]资金台帐!N1624</f>
      </c>
      <c r="O1624">
        <f>[1]资金台帐!O1624&amp;""</f>
      </c>
      <c r="P1624">
        <f>[1]资金台帐!P1624&amp;""</f>
      </c>
      <c r="Q1624">
        <f>[1]资金台帐!Q1624&amp;""</f>
      </c>
      <c r="T1624">
        <f>[1]资金台帐!T1624&amp;""</f>
      </c>
      <c r="U1624">
        <f>[1]资金台帐!U1624&amp;""</f>
      </c>
      <c r="W1624">
        <f>[1]资金台帐!W1624&amp;""</f>
      </c>
      <c r="X1624">
        <f>[1]资金台帐!X1624&amp;""</f>
      </c>
      <c r="AB1624">
        <f>[1]资金台帐!AB1624</f>
        <v>0</v>
      </c>
      <c r="AC1624">
        <f>[1]资金台帐!AC1624</f>
        <v>0</v>
      </c>
      <c r="AD1624">
        <f>[1]资金台帐!AD1624</f>
        <v>0</v>
      </c>
      <c r="AJ1624">
        <f>[1]资金台帐!AJ1624</f>
        <v>0</v>
      </c>
      <c r="AK1624">
        <f>[1]资金台帐!AK1624</f>
        <v>0</v>
      </c>
      <c r="BA1624" s="22">
        <f t="shared" si="0"/>
      </c>
    </row>
    <row r="1625">
      <c r="B1625">
        <f>[1]资金台帐!B1625&amp;""</f>
      </c>
      <c r="H1625">
        <f>[1]资金台帐!H1625&amp;""</f>
      </c>
      <c r="J1625">
        <f>[1]资金台帐!J1625&amp;""</f>
      </c>
      <c r="N1625">
        <f>[1]资金台帐!N1625</f>
      </c>
      <c r="O1625">
        <f>[1]资金台帐!O1625&amp;""</f>
      </c>
      <c r="P1625">
        <f>[1]资金台帐!P1625&amp;""</f>
      </c>
      <c r="Q1625">
        <f>[1]资金台帐!Q1625&amp;""</f>
      </c>
      <c r="T1625">
        <f>[1]资金台帐!T1625&amp;""</f>
      </c>
      <c r="U1625">
        <f>[1]资金台帐!U1625&amp;""</f>
      </c>
      <c r="W1625">
        <f>[1]资金台帐!W1625&amp;""</f>
      </c>
      <c r="X1625">
        <f>[1]资金台帐!X1625&amp;""</f>
      </c>
      <c r="AB1625">
        <f>[1]资金台帐!AB1625</f>
        <v>0</v>
      </c>
      <c r="AC1625">
        <f>[1]资金台帐!AC1625</f>
        <v>0</v>
      </c>
      <c r="AD1625">
        <f>[1]资金台帐!AD1625</f>
        <v>0</v>
      </c>
      <c r="AJ1625">
        <f>[1]资金台帐!AJ1625</f>
        <v>0</v>
      </c>
      <c r="AK1625">
        <f>[1]资金台帐!AK1625</f>
        <v>0</v>
      </c>
      <c r="BA1625" s="22">
        <f t="shared" si="0"/>
      </c>
    </row>
    <row r="1626">
      <c r="B1626">
        <f>[1]资金台帐!B1626&amp;""</f>
      </c>
      <c r="H1626">
        <f>[1]资金台帐!H1626&amp;""</f>
      </c>
      <c r="J1626">
        <f>[1]资金台帐!J1626&amp;""</f>
      </c>
      <c r="N1626">
        <f>[1]资金台帐!N1626</f>
      </c>
      <c r="O1626">
        <f>[1]资金台帐!O1626&amp;""</f>
      </c>
      <c r="P1626">
        <f>[1]资金台帐!P1626&amp;""</f>
      </c>
      <c r="Q1626">
        <f>[1]资金台帐!Q1626&amp;""</f>
      </c>
      <c r="T1626">
        <f>[1]资金台帐!T1626&amp;""</f>
      </c>
      <c r="U1626">
        <f>[1]资金台帐!U1626&amp;""</f>
      </c>
      <c r="W1626">
        <f>[1]资金台帐!W1626&amp;""</f>
      </c>
      <c r="X1626">
        <f>[1]资金台帐!X1626&amp;""</f>
      </c>
      <c r="AB1626">
        <f>[1]资金台帐!AB1626</f>
        <v>0</v>
      </c>
      <c r="AC1626">
        <f>[1]资金台帐!AC1626</f>
        <v>0</v>
      </c>
      <c r="AD1626">
        <f>[1]资金台帐!AD1626</f>
        <v>0</v>
      </c>
      <c r="AJ1626">
        <f>[1]资金台帐!AJ1626</f>
        <v>0</v>
      </c>
      <c r="AK1626">
        <f>[1]资金台帐!AK1626</f>
        <v>0</v>
      </c>
      <c r="BA1626" s="22">
        <f t="shared" si="0"/>
      </c>
    </row>
    <row r="1627">
      <c r="B1627">
        <f>[1]资金台帐!B1627&amp;""</f>
      </c>
      <c r="H1627">
        <f>[1]资金台帐!H1627&amp;""</f>
      </c>
      <c r="J1627">
        <f>[1]资金台帐!J1627&amp;""</f>
      </c>
      <c r="N1627">
        <f>[1]资金台帐!N1627</f>
      </c>
      <c r="O1627">
        <f>[1]资金台帐!O1627&amp;""</f>
      </c>
      <c r="P1627">
        <f>[1]资金台帐!P1627&amp;""</f>
      </c>
      <c r="Q1627">
        <f>[1]资金台帐!Q1627&amp;""</f>
      </c>
      <c r="T1627">
        <f>[1]资金台帐!T1627&amp;""</f>
      </c>
      <c r="U1627">
        <f>[1]资金台帐!U1627&amp;""</f>
      </c>
      <c r="W1627">
        <f>[1]资金台帐!W1627&amp;""</f>
      </c>
      <c r="X1627">
        <f>[1]资金台帐!X1627&amp;""</f>
      </c>
      <c r="AB1627">
        <f>[1]资金台帐!AB1627</f>
        <v>0</v>
      </c>
      <c r="AC1627">
        <f>[1]资金台帐!AC1627</f>
        <v>0</v>
      </c>
      <c r="AD1627">
        <f>[1]资金台帐!AD1627</f>
        <v>0</v>
      </c>
      <c r="AJ1627">
        <f>[1]资金台帐!AJ1627</f>
        <v>0</v>
      </c>
      <c r="AK1627">
        <f>[1]资金台帐!AK1627</f>
        <v>0</v>
      </c>
      <c r="BA1627" s="22">
        <f t="shared" si="0"/>
      </c>
    </row>
    <row r="1628">
      <c r="B1628">
        <f>[1]资金台帐!B1628&amp;""</f>
      </c>
      <c r="H1628">
        <f>[1]资金台帐!H1628&amp;""</f>
      </c>
      <c r="J1628">
        <f>[1]资金台帐!J1628&amp;""</f>
      </c>
      <c r="N1628">
        <f>[1]资金台帐!N1628</f>
      </c>
      <c r="O1628">
        <f>[1]资金台帐!O1628&amp;""</f>
      </c>
      <c r="P1628">
        <f>[1]资金台帐!P1628&amp;""</f>
      </c>
      <c r="Q1628">
        <f>[1]资金台帐!Q1628&amp;""</f>
      </c>
      <c r="T1628">
        <f>[1]资金台帐!T1628&amp;""</f>
      </c>
      <c r="U1628">
        <f>[1]资金台帐!U1628&amp;""</f>
      </c>
      <c r="W1628">
        <f>[1]资金台帐!W1628&amp;""</f>
      </c>
      <c r="X1628">
        <f>[1]资金台帐!X1628&amp;""</f>
      </c>
      <c r="AB1628">
        <f>[1]资金台帐!AB1628</f>
        <v>0</v>
      </c>
      <c r="AC1628">
        <f>[1]资金台帐!AC1628</f>
        <v>0</v>
      </c>
      <c r="AD1628">
        <f>[1]资金台帐!AD1628</f>
        <v>0</v>
      </c>
      <c r="AJ1628">
        <f>[1]资金台帐!AJ1628</f>
        <v>0</v>
      </c>
      <c r="AK1628">
        <f>[1]资金台帐!AK1628</f>
        <v>0</v>
      </c>
      <c r="BA1628" s="22">
        <f t="shared" si="0"/>
      </c>
    </row>
    <row r="1629">
      <c r="B1629">
        <f>[1]资金台帐!B1629&amp;""</f>
      </c>
      <c r="H1629">
        <f>[1]资金台帐!H1629&amp;""</f>
      </c>
      <c r="J1629">
        <f>[1]资金台帐!J1629&amp;""</f>
      </c>
      <c r="N1629">
        <f>[1]资金台帐!N1629</f>
      </c>
      <c r="O1629">
        <f>[1]资金台帐!O1629&amp;""</f>
      </c>
      <c r="P1629">
        <f>[1]资金台帐!P1629&amp;""</f>
      </c>
      <c r="Q1629">
        <f>[1]资金台帐!Q1629&amp;""</f>
      </c>
      <c r="T1629">
        <f>[1]资金台帐!T1629&amp;""</f>
      </c>
      <c r="U1629">
        <f>[1]资金台帐!U1629&amp;""</f>
      </c>
      <c r="W1629">
        <f>[1]资金台帐!W1629&amp;""</f>
      </c>
      <c r="X1629">
        <f>[1]资金台帐!X1629&amp;""</f>
      </c>
      <c r="AB1629">
        <f>[1]资金台帐!AB1629</f>
        <v>0</v>
      </c>
      <c r="AC1629">
        <f>[1]资金台帐!AC1629</f>
        <v>0</v>
      </c>
      <c r="AD1629">
        <f>[1]资金台帐!AD1629</f>
        <v>0</v>
      </c>
      <c r="AJ1629">
        <f>[1]资金台帐!AJ1629</f>
        <v>0</v>
      </c>
      <c r="AK1629">
        <f>[1]资金台帐!AK1629</f>
        <v>0</v>
      </c>
      <c r="BA1629" s="22">
        <f t="shared" si="0"/>
      </c>
    </row>
    <row r="1630">
      <c r="B1630">
        <f>[1]资金台帐!B1630&amp;""</f>
      </c>
      <c r="H1630">
        <f>[1]资金台帐!H1630&amp;""</f>
      </c>
      <c r="J1630">
        <f>[1]资金台帐!J1630&amp;""</f>
      </c>
      <c r="N1630">
        <f>[1]资金台帐!N1630</f>
      </c>
      <c r="O1630">
        <f>[1]资金台帐!O1630&amp;""</f>
      </c>
      <c r="P1630">
        <f>[1]资金台帐!P1630&amp;""</f>
      </c>
      <c r="Q1630">
        <f>[1]资金台帐!Q1630&amp;""</f>
      </c>
      <c r="T1630">
        <f>[1]资金台帐!T1630&amp;""</f>
      </c>
      <c r="U1630">
        <f>[1]资金台帐!U1630&amp;""</f>
      </c>
      <c r="W1630">
        <f>[1]资金台帐!W1630&amp;""</f>
      </c>
      <c r="X1630">
        <f>[1]资金台帐!X1630&amp;""</f>
      </c>
      <c r="AB1630">
        <f>[1]资金台帐!AB1630</f>
        <v>0</v>
      </c>
      <c r="AC1630">
        <f>[1]资金台帐!AC1630</f>
        <v>0</v>
      </c>
      <c r="AD1630">
        <f>[1]资金台帐!AD1630</f>
        <v>0</v>
      </c>
      <c r="AJ1630">
        <f>[1]资金台帐!AJ1630</f>
        <v>0</v>
      </c>
      <c r="AK1630">
        <f>[1]资金台帐!AK1630</f>
        <v>0</v>
      </c>
      <c r="BA1630" s="22">
        <f t="shared" si="0"/>
      </c>
    </row>
    <row r="1631">
      <c r="B1631">
        <f>[1]资金台帐!B1631&amp;""</f>
      </c>
      <c r="H1631">
        <f>[1]资金台帐!H1631&amp;""</f>
      </c>
      <c r="J1631">
        <f>[1]资金台帐!J1631&amp;""</f>
      </c>
      <c r="N1631">
        <f>[1]资金台帐!N1631</f>
      </c>
      <c r="O1631">
        <f>[1]资金台帐!O1631&amp;""</f>
      </c>
      <c r="P1631">
        <f>[1]资金台帐!P1631&amp;""</f>
      </c>
      <c r="Q1631">
        <f>[1]资金台帐!Q1631&amp;""</f>
      </c>
      <c r="T1631">
        <f>[1]资金台帐!T1631&amp;""</f>
      </c>
      <c r="U1631">
        <f>[1]资金台帐!U1631&amp;""</f>
      </c>
      <c r="W1631">
        <f>[1]资金台帐!W1631&amp;""</f>
      </c>
      <c r="X1631">
        <f>[1]资金台帐!X1631&amp;""</f>
      </c>
      <c r="AB1631">
        <f>[1]资金台帐!AB1631</f>
        <v>0</v>
      </c>
      <c r="AC1631">
        <f>[1]资金台帐!AC1631</f>
        <v>0</v>
      </c>
      <c r="AD1631">
        <f>[1]资金台帐!AD1631</f>
        <v>0</v>
      </c>
      <c r="AJ1631">
        <f>[1]资金台帐!AJ1631</f>
        <v>0</v>
      </c>
      <c r="AK1631">
        <f>[1]资金台帐!AK1631</f>
        <v>0</v>
      </c>
      <c r="BA1631" s="22">
        <f t="shared" si="0"/>
      </c>
    </row>
    <row r="1632">
      <c r="B1632">
        <f>[1]资金台帐!B1632&amp;""</f>
      </c>
      <c r="H1632">
        <f>[1]资金台帐!H1632&amp;""</f>
      </c>
      <c r="J1632">
        <f>[1]资金台帐!J1632&amp;""</f>
      </c>
      <c r="N1632">
        <f>[1]资金台帐!N1632</f>
      </c>
      <c r="O1632">
        <f>[1]资金台帐!O1632&amp;""</f>
      </c>
      <c r="P1632">
        <f>[1]资金台帐!P1632&amp;""</f>
      </c>
      <c r="Q1632">
        <f>[1]资金台帐!Q1632&amp;""</f>
      </c>
      <c r="T1632">
        <f>[1]资金台帐!T1632&amp;""</f>
      </c>
      <c r="U1632">
        <f>[1]资金台帐!U1632&amp;""</f>
      </c>
      <c r="W1632">
        <f>[1]资金台帐!W1632&amp;""</f>
      </c>
      <c r="X1632">
        <f>[1]资金台帐!X1632&amp;""</f>
      </c>
      <c r="AB1632">
        <f>[1]资金台帐!AB1632</f>
        <v>0</v>
      </c>
      <c r="AC1632">
        <f>[1]资金台帐!AC1632</f>
        <v>0</v>
      </c>
      <c r="AD1632">
        <f>[1]资金台帐!AD1632</f>
        <v>0</v>
      </c>
      <c r="AJ1632">
        <f>[1]资金台帐!AJ1632</f>
        <v>0</v>
      </c>
      <c r="AK1632">
        <f>[1]资金台帐!AK1632</f>
        <v>0</v>
      </c>
      <c r="BA1632" s="22">
        <f t="shared" si="0"/>
      </c>
    </row>
    <row r="1633">
      <c r="B1633">
        <f>[1]资金台帐!B1633&amp;""</f>
      </c>
      <c r="H1633">
        <f>[1]资金台帐!H1633&amp;""</f>
      </c>
      <c r="J1633">
        <f>[1]资金台帐!J1633&amp;""</f>
      </c>
      <c r="N1633">
        <f>[1]资金台帐!N1633</f>
      </c>
      <c r="O1633">
        <f>[1]资金台帐!O1633&amp;""</f>
      </c>
      <c r="P1633">
        <f>[1]资金台帐!P1633&amp;""</f>
      </c>
      <c r="Q1633">
        <f>[1]资金台帐!Q1633&amp;""</f>
      </c>
      <c r="T1633">
        <f>[1]资金台帐!T1633&amp;""</f>
      </c>
      <c r="U1633">
        <f>[1]资金台帐!U1633&amp;""</f>
      </c>
      <c r="W1633">
        <f>[1]资金台帐!W1633&amp;""</f>
      </c>
      <c r="X1633">
        <f>[1]资金台帐!X1633&amp;""</f>
      </c>
      <c r="AB1633">
        <f>[1]资金台帐!AB1633</f>
        <v>0</v>
      </c>
      <c r="AC1633">
        <f>[1]资金台帐!AC1633</f>
        <v>0</v>
      </c>
      <c r="AD1633">
        <f>[1]资金台帐!AD1633</f>
        <v>0</v>
      </c>
      <c r="AJ1633">
        <f>[1]资金台帐!AJ1633</f>
        <v>0</v>
      </c>
      <c r="AK1633">
        <f>[1]资金台帐!AK1633</f>
        <v>0</v>
      </c>
      <c r="BA1633" s="22">
        <f t="shared" si="0"/>
      </c>
    </row>
    <row r="1634">
      <c r="B1634">
        <f>[1]资金台帐!B1634&amp;""</f>
      </c>
      <c r="H1634">
        <f>[1]资金台帐!H1634&amp;""</f>
      </c>
      <c r="J1634">
        <f>[1]资金台帐!J1634&amp;""</f>
      </c>
      <c r="N1634">
        <f>[1]资金台帐!N1634</f>
      </c>
      <c r="O1634">
        <f>[1]资金台帐!O1634&amp;""</f>
      </c>
      <c r="P1634">
        <f>[1]资金台帐!P1634&amp;""</f>
      </c>
      <c r="Q1634">
        <f>[1]资金台帐!Q1634&amp;""</f>
      </c>
      <c r="T1634">
        <f>[1]资金台帐!T1634&amp;""</f>
      </c>
      <c r="U1634">
        <f>[1]资金台帐!U1634&amp;""</f>
      </c>
      <c r="W1634">
        <f>[1]资金台帐!W1634&amp;""</f>
      </c>
      <c r="X1634">
        <f>[1]资金台帐!X1634&amp;""</f>
      </c>
      <c r="AB1634">
        <f>[1]资金台帐!AB1634</f>
        <v>0</v>
      </c>
      <c r="AC1634">
        <f>[1]资金台帐!AC1634</f>
        <v>0</v>
      </c>
      <c r="AD1634">
        <f>[1]资金台帐!AD1634</f>
        <v>0</v>
      </c>
      <c r="AJ1634">
        <f>[1]资金台帐!AJ1634</f>
        <v>0</v>
      </c>
      <c r="AK1634">
        <f>[1]资金台帐!AK1634</f>
        <v>0</v>
      </c>
      <c r="BA1634" s="22">
        <f t="shared" si="0"/>
      </c>
    </row>
    <row r="1635">
      <c r="B1635">
        <f>[1]资金台帐!B1635&amp;""</f>
      </c>
      <c r="H1635">
        <f>[1]资金台帐!H1635&amp;""</f>
      </c>
      <c r="J1635">
        <f>[1]资金台帐!J1635&amp;""</f>
      </c>
      <c r="N1635">
        <f>[1]资金台帐!N1635</f>
      </c>
      <c r="O1635">
        <f>[1]资金台帐!O1635&amp;""</f>
      </c>
      <c r="P1635">
        <f>[1]资金台帐!P1635&amp;""</f>
      </c>
      <c r="Q1635">
        <f>[1]资金台帐!Q1635&amp;""</f>
      </c>
      <c r="T1635">
        <f>[1]资金台帐!T1635&amp;""</f>
      </c>
      <c r="U1635">
        <f>[1]资金台帐!U1635&amp;""</f>
      </c>
      <c r="W1635">
        <f>[1]资金台帐!W1635&amp;""</f>
      </c>
      <c r="X1635">
        <f>[1]资金台帐!X1635&amp;""</f>
      </c>
      <c r="AB1635">
        <f>[1]资金台帐!AB1635</f>
        <v>0</v>
      </c>
      <c r="AC1635">
        <f>[1]资金台帐!AC1635</f>
        <v>0</v>
      </c>
      <c r="AD1635">
        <f>[1]资金台帐!AD1635</f>
        <v>0</v>
      </c>
      <c r="AJ1635">
        <f>[1]资金台帐!AJ1635</f>
        <v>0</v>
      </c>
      <c r="AK1635">
        <f>[1]资金台帐!AK1635</f>
        <v>0</v>
      </c>
      <c r="BA1635" s="22">
        <f t="shared" si="0"/>
      </c>
    </row>
    <row r="1636">
      <c r="B1636">
        <f>[1]资金台帐!B1636&amp;""</f>
      </c>
      <c r="H1636">
        <f>[1]资金台帐!H1636&amp;""</f>
      </c>
      <c r="J1636">
        <f>[1]资金台帐!J1636&amp;""</f>
      </c>
      <c r="N1636">
        <f>[1]资金台帐!N1636</f>
      </c>
      <c r="O1636">
        <f>[1]资金台帐!O1636&amp;""</f>
      </c>
      <c r="P1636">
        <f>[1]资金台帐!P1636&amp;""</f>
      </c>
      <c r="Q1636">
        <f>[1]资金台帐!Q1636&amp;""</f>
      </c>
      <c r="T1636">
        <f>[1]资金台帐!T1636&amp;""</f>
      </c>
      <c r="U1636">
        <f>[1]资金台帐!U1636&amp;""</f>
      </c>
      <c r="W1636">
        <f>[1]资金台帐!W1636&amp;""</f>
      </c>
      <c r="X1636">
        <f>[1]资金台帐!X1636&amp;""</f>
      </c>
      <c r="AB1636">
        <f>[1]资金台帐!AB1636</f>
        <v>0</v>
      </c>
      <c r="AC1636">
        <f>[1]资金台帐!AC1636</f>
        <v>0</v>
      </c>
      <c r="AD1636">
        <f>[1]资金台帐!AD1636</f>
        <v>0</v>
      </c>
      <c r="AJ1636">
        <f>[1]资金台帐!AJ1636</f>
        <v>0</v>
      </c>
      <c r="AK1636">
        <f>[1]资金台帐!AK1636</f>
        <v>0</v>
      </c>
      <c r="BA1636" s="22">
        <f t="shared" si="0"/>
      </c>
    </row>
    <row r="1637">
      <c r="B1637">
        <f>[1]资金台帐!B1637&amp;""</f>
      </c>
      <c r="H1637">
        <f>[1]资金台帐!H1637&amp;""</f>
      </c>
      <c r="J1637">
        <f>[1]资金台帐!J1637&amp;""</f>
      </c>
      <c r="N1637">
        <f>[1]资金台帐!N1637</f>
      </c>
      <c r="O1637">
        <f>[1]资金台帐!O1637&amp;""</f>
      </c>
      <c r="P1637">
        <f>[1]资金台帐!P1637&amp;""</f>
      </c>
      <c r="Q1637">
        <f>[1]资金台帐!Q1637&amp;""</f>
      </c>
      <c r="T1637">
        <f>[1]资金台帐!T1637&amp;""</f>
      </c>
      <c r="U1637">
        <f>[1]资金台帐!U1637&amp;""</f>
      </c>
      <c r="W1637">
        <f>[1]资金台帐!W1637&amp;""</f>
      </c>
      <c r="X1637">
        <f>[1]资金台帐!X1637&amp;""</f>
      </c>
      <c r="AB1637">
        <f>[1]资金台帐!AB1637</f>
        <v>0</v>
      </c>
      <c r="AC1637">
        <f>[1]资金台帐!AC1637</f>
        <v>0</v>
      </c>
      <c r="AD1637">
        <f>[1]资金台帐!AD1637</f>
        <v>0</v>
      </c>
      <c r="AJ1637">
        <f>[1]资金台帐!AJ1637</f>
        <v>0</v>
      </c>
      <c r="AK1637">
        <f>[1]资金台帐!AK1637</f>
        <v>0</v>
      </c>
      <c r="BA1637" s="22">
        <f t="shared" si="0"/>
      </c>
    </row>
    <row r="1638">
      <c r="B1638">
        <f>[1]资金台帐!B1638&amp;""</f>
      </c>
      <c r="H1638">
        <f>[1]资金台帐!H1638&amp;""</f>
      </c>
      <c r="J1638">
        <f>[1]资金台帐!J1638&amp;""</f>
      </c>
      <c r="N1638">
        <f>[1]资金台帐!N1638</f>
      </c>
      <c r="O1638">
        <f>[1]资金台帐!O1638&amp;""</f>
      </c>
      <c r="P1638">
        <f>[1]资金台帐!P1638&amp;""</f>
      </c>
      <c r="Q1638">
        <f>[1]资金台帐!Q1638&amp;""</f>
      </c>
      <c r="T1638">
        <f>[1]资金台帐!T1638&amp;""</f>
      </c>
      <c r="U1638">
        <f>[1]资金台帐!U1638&amp;""</f>
      </c>
      <c r="W1638">
        <f>[1]资金台帐!W1638&amp;""</f>
      </c>
      <c r="X1638">
        <f>[1]资金台帐!X1638&amp;""</f>
      </c>
      <c r="AB1638">
        <f>[1]资金台帐!AB1638</f>
        <v>0</v>
      </c>
      <c r="AC1638">
        <f>[1]资金台帐!AC1638</f>
        <v>0</v>
      </c>
      <c r="AD1638">
        <f>[1]资金台帐!AD1638</f>
        <v>0</v>
      </c>
      <c r="AJ1638">
        <f>[1]资金台帐!AJ1638</f>
        <v>0</v>
      </c>
      <c r="AK1638">
        <f>[1]资金台帐!AK1638</f>
        <v>0</v>
      </c>
      <c r="BA1638" s="22">
        <f t="shared" si="0"/>
      </c>
    </row>
    <row r="1639">
      <c r="B1639">
        <f>[1]资金台帐!B1639&amp;""</f>
      </c>
      <c r="H1639">
        <f>[1]资金台帐!H1639&amp;""</f>
      </c>
      <c r="J1639">
        <f>[1]资金台帐!J1639&amp;""</f>
      </c>
      <c r="N1639">
        <f>[1]资金台帐!N1639</f>
      </c>
      <c r="O1639">
        <f>[1]资金台帐!O1639&amp;""</f>
      </c>
      <c r="P1639">
        <f>[1]资金台帐!P1639&amp;""</f>
      </c>
      <c r="Q1639">
        <f>[1]资金台帐!Q1639&amp;""</f>
      </c>
      <c r="T1639">
        <f>[1]资金台帐!T1639&amp;""</f>
      </c>
      <c r="U1639">
        <f>[1]资金台帐!U1639&amp;""</f>
      </c>
      <c r="W1639">
        <f>[1]资金台帐!W1639&amp;""</f>
      </c>
      <c r="X1639">
        <f>[1]资金台帐!X1639&amp;""</f>
      </c>
      <c r="AB1639">
        <f>[1]资金台帐!AB1639</f>
        <v>0</v>
      </c>
      <c r="AC1639">
        <f>[1]资金台帐!AC1639</f>
        <v>0</v>
      </c>
      <c r="AD1639">
        <f>[1]资金台帐!AD1639</f>
        <v>0</v>
      </c>
      <c r="AJ1639">
        <f>[1]资金台帐!AJ1639</f>
        <v>0</v>
      </c>
      <c r="AK1639">
        <f>[1]资金台帐!AK1639</f>
        <v>0</v>
      </c>
      <c r="BA1639" s="22">
        <f t="shared" si="0"/>
      </c>
    </row>
    <row r="1640">
      <c r="B1640">
        <f>[1]资金台帐!B1640&amp;""</f>
      </c>
      <c r="H1640">
        <f>[1]资金台帐!H1640&amp;""</f>
      </c>
      <c r="J1640">
        <f>[1]资金台帐!J1640&amp;""</f>
      </c>
      <c r="N1640">
        <f>[1]资金台帐!N1640</f>
      </c>
      <c r="O1640">
        <f>[1]资金台帐!O1640&amp;""</f>
      </c>
      <c r="P1640">
        <f>[1]资金台帐!P1640&amp;""</f>
      </c>
      <c r="Q1640">
        <f>[1]资金台帐!Q1640&amp;""</f>
      </c>
      <c r="T1640">
        <f>[1]资金台帐!T1640&amp;""</f>
      </c>
      <c r="U1640">
        <f>[1]资金台帐!U1640&amp;""</f>
      </c>
      <c r="W1640">
        <f>[1]资金台帐!W1640&amp;""</f>
      </c>
      <c r="X1640">
        <f>[1]资金台帐!X1640&amp;""</f>
      </c>
      <c r="AB1640">
        <f>[1]资金台帐!AB1640</f>
        <v>0</v>
      </c>
      <c r="AC1640">
        <f>[1]资金台帐!AC1640</f>
        <v>0</v>
      </c>
      <c r="AD1640">
        <f>[1]资金台帐!AD1640</f>
        <v>0</v>
      </c>
      <c r="AJ1640">
        <f>[1]资金台帐!AJ1640</f>
        <v>0</v>
      </c>
      <c r="AK1640">
        <f>[1]资金台帐!AK1640</f>
        <v>0</v>
      </c>
      <c r="BA1640" s="22">
        <f t="shared" si="0"/>
      </c>
    </row>
    <row r="1641">
      <c r="B1641">
        <f>[1]资金台帐!B1641&amp;""</f>
      </c>
      <c r="H1641">
        <f>[1]资金台帐!H1641&amp;""</f>
      </c>
      <c r="J1641">
        <f>[1]资金台帐!J1641&amp;""</f>
      </c>
      <c r="N1641">
        <f>[1]资金台帐!N1641</f>
      </c>
      <c r="O1641">
        <f>[1]资金台帐!O1641&amp;""</f>
      </c>
      <c r="P1641">
        <f>[1]资金台帐!P1641&amp;""</f>
      </c>
      <c r="Q1641">
        <f>[1]资金台帐!Q1641&amp;""</f>
      </c>
      <c r="T1641">
        <f>[1]资金台帐!T1641&amp;""</f>
      </c>
      <c r="U1641">
        <f>[1]资金台帐!U1641&amp;""</f>
      </c>
      <c r="W1641">
        <f>[1]资金台帐!W1641&amp;""</f>
      </c>
      <c r="X1641">
        <f>[1]资金台帐!X1641&amp;""</f>
      </c>
      <c r="AB1641">
        <f>[1]资金台帐!AB1641</f>
        <v>0</v>
      </c>
      <c r="AC1641">
        <f>[1]资金台帐!AC1641</f>
        <v>0</v>
      </c>
      <c r="AD1641">
        <f>[1]资金台帐!AD1641</f>
        <v>0</v>
      </c>
      <c r="AJ1641">
        <f>[1]资金台帐!AJ1641</f>
        <v>0</v>
      </c>
      <c r="AK1641">
        <f>[1]资金台帐!AK1641</f>
        <v>0</v>
      </c>
      <c r="BA1641" s="22">
        <f t="shared" si="0"/>
      </c>
    </row>
    <row r="1642">
      <c r="B1642">
        <f>[1]资金台帐!B1642&amp;""</f>
      </c>
      <c r="H1642">
        <f>[1]资金台帐!H1642&amp;""</f>
      </c>
      <c r="J1642">
        <f>[1]资金台帐!J1642&amp;""</f>
      </c>
      <c r="N1642">
        <f>[1]资金台帐!N1642</f>
      </c>
      <c r="O1642">
        <f>[1]资金台帐!O1642&amp;""</f>
      </c>
      <c r="P1642">
        <f>[1]资金台帐!P1642&amp;""</f>
      </c>
      <c r="Q1642">
        <f>[1]资金台帐!Q1642&amp;""</f>
      </c>
      <c r="T1642">
        <f>[1]资金台帐!T1642&amp;""</f>
      </c>
      <c r="U1642">
        <f>[1]资金台帐!U1642&amp;""</f>
      </c>
      <c r="W1642">
        <f>[1]资金台帐!W1642&amp;""</f>
      </c>
      <c r="X1642">
        <f>[1]资金台帐!X1642&amp;""</f>
      </c>
      <c r="AB1642">
        <f>[1]资金台帐!AB1642</f>
        <v>0</v>
      </c>
      <c r="AC1642">
        <f>[1]资金台帐!AC1642</f>
        <v>0</v>
      </c>
      <c r="AD1642">
        <f>[1]资金台帐!AD1642</f>
        <v>0</v>
      </c>
      <c r="AJ1642">
        <f>[1]资金台帐!AJ1642</f>
        <v>0</v>
      </c>
      <c r="AK1642">
        <f>[1]资金台帐!AK1642</f>
        <v>0</v>
      </c>
      <c r="BA1642" s="22">
        <f t="shared" si="0"/>
      </c>
    </row>
    <row r="1643">
      <c r="B1643">
        <f>[1]资金台帐!B1643&amp;""</f>
      </c>
      <c r="H1643">
        <f>[1]资金台帐!H1643&amp;""</f>
      </c>
      <c r="J1643">
        <f>[1]资金台帐!J1643&amp;""</f>
      </c>
      <c r="N1643">
        <f>[1]资金台帐!N1643</f>
      </c>
      <c r="O1643">
        <f>[1]资金台帐!O1643&amp;""</f>
      </c>
      <c r="P1643">
        <f>[1]资金台帐!P1643&amp;""</f>
      </c>
      <c r="Q1643">
        <f>[1]资金台帐!Q1643&amp;""</f>
      </c>
      <c r="T1643">
        <f>[1]资金台帐!T1643&amp;""</f>
      </c>
      <c r="U1643">
        <f>[1]资金台帐!U1643&amp;""</f>
      </c>
      <c r="W1643">
        <f>[1]资金台帐!W1643&amp;""</f>
      </c>
      <c r="X1643">
        <f>[1]资金台帐!X1643&amp;""</f>
      </c>
      <c r="AB1643">
        <f>[1]资金台帐!AB1643</f>
        <v>0</v>
      </c>
      <c r="AC1643">
        <f>[1]资金台帐!AC1643</f>
        <v>0</v>
      </c>
      <c r="AD1643">
        <f>[1]资金台帐!AD1643</f>
        <v>0</v>
      </c>
      <c r="AJ1643">
        <f>[1]资金台帐!AJ1643</f>
        <v>0</v>
      </c>
      <c r="AK1643">
        <f>[1]资金台帐!AK1643</f>
        <v>0</v>
      </c>
      <c r="BA1643" s="22">
        <f t="shared" si="0"/>
      </c>
    </row>
    <row r="1644">
      <c r="B1644">
        <f>[1]资金台帐!B1644&amp;""</f>
      </c>
      <c r="H1644">
        <f>[1]资金台帐!H1644&amp;""</f>
      </c>
      <c r="J1644">
        <f>[1]资金台帐!J1644&amp;""</f>
      </c>
      <c r="N1644">
        <f>[1]资金台帐!N1644</f>
      </c>
      <c r="O1644">
        <f>[1]资金台帐!O1644&amp;""</f>
      </c>
      <c r="P1644">
        <f>[1]资金台帐!P1644&amp;""</f>
      </c>
      <c r="Q1644">
        <f>[1]资金台帐!Q1644&amp;""</f>
      </c>
      <c r="T1644">
        <f>[1]资金台帐!T1644&amp;""</f>
      </c>
      <c r="U1644">
        <f>[1]资金台帐!U1644&amp;""</f>
      </c>
      <c r="W1644">
        <f>[1]资金台帐!W1644&amp;""</f>
      </c>
      <c r="X1644">
        <f>[1]资金台帐!X1644&amp;""</f>
      </c>
      <c r="AB1644">
        <f>[1]资金台帐!AB1644</f>
        <v>0</v>
      </c>
      <c r="AC1644">
        <f>[1]资金台帐!AC1644</f>
        <v>0</v>
      </c>
      <c r="AD1644">
        <f>[1]资金台帐!AD1644</f>
        <v>0</v>
      </c>
      <c r="AJ1644">
        <f>[1]资金台帐!AJ1644</f>
        <v>0</v>
      </c>
      <c r="AK1644">
        <f>[1]资金台帐!AK1644</f>
        <v>0</v>
      </c>
      <c r="BA1644" s="22">
        <f t="shared" si="0"/>
      </c>
    </row>
    <row r="1645">
      <c r="B1645">
        <f>[1]资金台帐!B1645&amp;""</f>
      </c>
      <c r="H1645">
        <f>[1]资金台帐!H1645&amp;""</f>
      </c>
      <c r="J1645">
        <f>[1]资金台帐!J1645&amp;""</f>
      </c>
      <c r="N1645">
        <f>[1]资金台帐!N1645</f>
      </c>
      <c r="O1645">
        <f>[1]资金台帐!O1645&amp;""</f>
      </c>
      <c r="P1645">
        <f>[1]资金台帐!P1645&amp;""</f>
      </c>
      <c r="Q1645">
        <f>[1]资金台帐!Q1645&amp;""</f>
      </c>
      <c r="T1645">
        <f>[1]资金台帐!T1645&amp;""</f>
      </c>
      <c r="U1645">
        <f>[1]资金台帐!U1645&amp;""</f>
      </c>
      <c r="W1645">
        <f>[1]资金台帐!W1645&amp;""</f>
      </c>
      <c r="X1645">
        <f>[1]资金台帐!X1645&amp;""</f>
      </c>
      <c r="AB1645">
        <f>[1]资金台帐!AB1645</f>
        <v>0</v>
      </c>
      <c r="AC1645">
        <f>[1]资金台帐!AC1645</f>
        <v>0</v>
      </c>
      <c r="AD1645">
        <f>[1]资金台帐!AD1645</f>
        <v>0</v>
      </c>
      <c r="AJ1645">
        <f>[1]资金台帐!AJ1645</f>
        <v>0</v>
      </c>
      <c r="AK1645">
        <f>[1]资金台帐!AK1645</f>
        <v>0</v>
      </c>
      <c r="BA1645" s="22">
        <f t="shared" si="0"/>
      </c>
    </row>
    <row r="1646">
      <c r="B1646">
        <f>[1]资金台帐!B1646&amp;""</f>
      </c>
      <c r="H1646">
        <f>[1]资金台帐!H1646&amp;""</f>
      </c>
      <c r="J1646">
        <f>[1]资金台帐!J1646&amp;""</f>
      </c>
      <c r="N1646">
        <f>[1]资金台帐!N1646</f>
      </c>
      <c r="O1646">
        <f>[1]资金台帐!O1646&amp;""</f>
      </c>
      <c r="P1646">
        <f>[1]资金台帐!P1646&amp;""</f>
      </c>
      <c r="Q1646">
        <f>[1]资金台帐!Q1646&amp;""</f>
      </c>
      <c r="T1646">
        <f>[1]资金台帐!T1646&amp;""</f>
      </c>
      <c r="U1646">
        <f>[1]资金台帐!U1646&amp;""</f>
      </c>
      <c r="W1646">
        <f>[1]资金台帐!W1646&amp;""</f>
      </c>
      <c r="X1646">
        <f>[1]资金台帐!X1646&amp;""</f>
      </c>
      <c r="AB1646">
        <f>[1]资金台帐!AB1646</f>
        <v>0</v>
      </c>
      <c r="AC1646">
        <f>[1]资金台帐!AC1646</f>
        <v>0</v>
      </c>
      <c r="AD1646">
        <f>[1]资金台帐!AD1646</f>
        <v>0</v>
      </c>
      <c r="AJ1646">
        <f>[1]资金台帐!AJ1646</f>
        <v>0</v>
      </c>
      <c r="AK1646">
        <f>[1]资金台帐!AK1646</f>
        <v>0</v>
      </c>
      <c r="BA1646" s="22">
        <f t="shared" si="0"/>
      </c>
    </row>
    <row r="1647">
      <c r="B1647">
        <f>[1]资金台帐!B1647&amp;""</f>
      </c>
      <c r="H1647">
        <f>[1]资金台帐!H1647&amp;""</f>
      </c>
      <c r="J1647">
        <f>[1]资金台帐!J1647&amp;""</f>
      </c>
      <c r="N1647">
        <f>[1]资金台帐!N1647</f>
      </c>
      <c r="O1647">
        <f>[1]资金台帐!O1647&amp;""</f>
      </c>
      <c r="P1647">
        <f>[1]资金台帐!P1647&amp;""</f>
      </c>
      <c r="Q1647">
        <f>[1]资金台帐!Q1647&amp;""</f>
      </c>
      <c r="T1647">
        <f>[1]资金台帐!T1647&amp;""</f>
      </c>
      <c r="U1647">
        <f>[1]资金台帐!U1647&amp;""</f>
      </c>
      <c r="W1647">
        <f>[1]资金台帐!W1647&amp;""</f>
      </c>
      <c r="X1647">
        <f>[1]资金台帐!X1647&amp;""</f>
      </c>
      <c r="AB1647">
        <f>[1]资金台帐!AB1647</f>
        <v>0</v>
      </c>
      <c r="AC1647">
        <f>[1]资金台帐!AC1647</f>
        <v>0</v>
      </c>
      <c r="AD1647">
        <f>[1]资金台帐!AD1647</f>
        <v>0</v>
      </c>
      <c r="AJ1647">
        <f>[1]资金台帐!AJ1647</f>
        <v>0</v>
      </c>
      <c r="AK1647">
        <f>[1]资金台帐!AK1647</f>
        <v>0</v>
      </c>
      <c r="BA1647" s="22">
        <f t="shared" si="0"/>
      </c>
    </row>
    <row r="1648">
      <c r="B1648">
        <f>[1]资金台帐!B1648&amp;""</f>
      </c>
      <c r="H1648">
        <f>[1]资金台帐!H1648&amp;""</f>
      </c>
      <c r="J1648">
        <f>[1]资金台帐!J1648&amp;""</f>
      </c>
      <c r="N1648">
        <f>[1]资金台帐!N1648</f>
      </c>
      <c r="O1648">
        <f>[1]资金台帐!O1648&amp;""</f>
      </c>
      <c r="P1648">
        <f>[1]资金台帐!P1648&amp;""</f>
      </c>
      <c r="Q1648">
        <f>[1]资金台帐!Q1648&amp;""</f>
      </c>
      <c r="T1648">
        <f>[1]资金台帐!T1648&amp;""</f>
      </c>
      <c r="U1648">
        <f>[1]资金台帐!U1648&amp;""</f>
      </c>
      <c r="W1648">
        <f>[1]资金台帐!W1648&amp;""</f>
      </c>
      <c r="X1648">
        <f>[1]资金台帐!X1648&amp;""</f>
      </c>
      <c r="AB1648">
        <f>[1]资金台帐!AB1648</f>
        <v>0</v>
      </c>
      <c r="AC1648">
        <f>[1]资金台帐!AC1648</f>
        <v>0</v>
      </c>
      <c r="AD1648">
        <f>[1]资金台帐!AD1648</f>
        <v>0</v>
      </c>
      <c r="AJ1648">
        <f>[1]资金台帐!AJ1648</f>
        <v>0</v>
      </c>
      <c r="AK1648">
        <f>[1]资金台帐!AK1648</f>
        <v>0</v>
      </c>
      <c r="BA1648" s="22">
        <f t="shared" si="0"/>
      </c>
    </row>
    <row r="1649">
      <c r="B1649">
        <f>[1]资金台帐!B1649&amp;""</f>
      </c>
      <c r="H1649">
        <f>[1]资金台帐!H1649&amp;""</f>
      </c>
      <c r="J1649">
        <f>[1]资金台帐!J1649&amp;""</f>
      </c>
      <c r="N1649">
        <f>[1]资金台帐!N1649</f>
      </c>
      <c r="O1649">
        <f>[1]资金台帐!O1649&amp;""</f>
      </c>
      <c r="P1649">
        <f>[1]资金台帐!P1649&amp;""</f>
      </c>
      <c r="Q1649">
        <f>[1]资金台帐!Q1649&amp;""</f>
      </c>
      <c r="T1649">
        <f>[1]资金台帐!T1649&amp;""</f>
      </c>
      <c r="U1649">
        <f>[1]资金台帐!U1649&amp;""</f>
      </c>
      <c r="W1649">
        <f>[1]资金台帐!W1649&amp;""</f>
      </c>
      <c r="X1649">
        <f>[1]资金台帐!X1649&amp;""</f>
      </c>
      <c r="AB1649">
        <f>[1]资金台帐!AB1649</f>
        <v>0</v>
      </c>
      <c r="AC1649">
        <f>[1]资金台帐!AC1649</f>
        <v>0</v>
      </c>
      <c r="AD1649">
        <f>[1]资金台帐!AD1649</f>
        <v>0</v>
      </c>
      <c r="AJ1649">
        <f>[1]资金台帐!AJ1649</f>
        <v>0</v>
      </c>
      <c r="AK1649">
        <f>[1]资金台帐!AK1649</f>
        <v>0</v>
      </c>
      <c r="BA1649" s="22">
        <f t="shared" si="0"/>
      </c>
    </row>
    <row r="1650">
      <c r="B1650">
        <f>[1]资金台帐!B1650&amp;""</f>
      </c>
      <c r="H1650">
        <f>[1]资金台帐!H1650&amp;""</f>
      </c>
      <c r="J1650">
        <f>[1]资金台帐!J1650&amp;""</f>
      </c>
      <c r="N1650">
        <f>[1]资金台帐!N1650</f>
      </c>
      <c r="O1650">
        <f>[1]资金台帐!O1650&amp;""</f>
      </c>
      <c r="P1650">
        <f>[1]资金台帐!P1650&amp;""</f>
      </c>
      <c r="Q1650">
        <f>[1]资金台帐!Q1650&amp;""</f>
      </c>
      <c r="T1650">
        <f>[1]资金台帐!T1650&amp;""</f>
      </c>
      <c r="U1650">
        <f>[1]资金台帐!U1650&amp;""</f>
      </c>
      <c r="W1650">
        <f>[1]资金台帐!W1650&amp;""</f>
      </c>
      <c r="X1650">
        <f>[1]资金台帐!X1650&amp;""</f>
      </c>
      <c r="AB1650">
        <f>[1]资金台帐!AB1650</f>
        <v>0</v>
      </c>
      <c r="AC1650">
        <f>[1]资金台帐!AC1650</f>
        <v>0</v>
      </c>
      <c r="AD1650">
        <f>[1]资金台帐!AD1650</f>
        <v>0</v>
      </c>
      <c r="AJ1650">
        <f>[1]资金台帐!AJ1650</f>
        <v>0</v>
      </c>
      <c r="AK1650">
        <f>[1]资金台帐!AK1650</f>
        <v>0</v>
      </c>
      <c r="BA1650" s="22">
        <f t="shared" si="0"/>
      </c>
    </row>
    <row r="1651">
      <c r="B1651">
        <f>[1]资金台帐!B1651&amp;""</f>
      </c>
      <c r="H1651">
        <f>[1]资金台帐!H1651&amp;""</f>
      </c>
      <c r="J1651">
        <f>[1]资金台帐!J1651&amp;""</f>
      </c>
      <c r="N1651">
        <f>[1]资金台帐!N1651</f>
      </c>
      <c r="O1651">
        <f>[1]资金台帐!O1651&amp;""</f>
      </c>
      <c r="P1651">
        <f>[1]资金台帐!P1651&amp;""</f>
      </c>
      <c r="Q1651">
        <f>[1]资金台帐!Q1651&amp;""</f>
      </c>
      <c r="T1651">
        <f>[1]资金台帐!T1651&amp;""</f>
      </c>
      <c r="U1651">
        <f>[1]资金台帐!U1651&amp;""</f>
      </c>
      <c r="W1651">
        <f>[1]资金台帐!W1651&amp;""</f>
      </c>
      <c r="X1651">
        <f>[1]资金台帐!X1651&amp;""</f>
      </c>
      <c r="AB1651">
        <f>[1]资金台帐!AB1651</f>
        <v>0</v>
      </c>
      <c r="AC1651">
        <f>[1]资金台帐!AC1651</f>
        <v>0</v>
      </c>
      <c r="AD1651">
        <f>[1]资金台帐!AD1651</f>
        <v>0</v>
      </c>
      <c r="AJ1651">
        <f>[1]资金台帐!AJ1651</f>
        <v>0</v>
      </c>
      <c r="AK1651">
        <f>[1]资金台帐!AK1651</f>
        <v>0</v>
      </c>
      <c r="BA1651" s="22">
        <f t="shared" si="0"/>
      </c>
    </row>
    <row r="1652">
      <c r="B1652">
        <f>[1]资金台帐!B1652&amp;""</f>
      </c>
      <c r="H1652">
        <f>[1]资金台帐!H1652&amp;""</f>
      </c>
      <c r="J1652">
        <f>[1]资金台帐!J1652&amp;""</f>
      </c>
      <c r="N1652">
        <f>[1]资金台帐!N1652</f>
      </c>
      <c r="O1652">
        <f>[1]资金台帐!O1652&amp;""</f>
      </c>
      <c r="P1652">
        <f>[1]资金台帐!P1652&amp;""</f>
      </c>
      <c r="Q1652">
        <f>[1]资金台帐!Q1652&amp;""</f>
      </c>
      <c r="T1652">
        <f>[1]资金台帐!T1652&amp;""</f>
      </c>
      <c r="U1652">
        <f>[1]资金台帐!U1652&amp;""</f>
      </c>
      <c r="W1652">
        <f>[1]资金台帐!W1652&amp;""</f>
      </c>
      <c r="X1652">
        <f>[1]资金台帐!X1652&amp;""</f>
      </c>
      <c r="AB1652">
        <f>[1]资金台帐!AB1652</f>
        <v>0</v>
      </c>
      <c r="AC1652">
        <f>[1]资金台帐!AC1652</f>
        <v>0</v>
      </c>
      <c r="AD1652">
        <f>[1]资金台帐!AD1652</f>
        <v>0</v>
      </c>
      <c r="AJ1652">
        <f>[1]资金台帐!AJ1652</f>
        <v>0</v>
      </c>
      <c r="AK1652">
        <f>[1]资金台帐!AK1652</f>
        <v>0</v>
      </c>
      <c r="BA1652" s="22">
        <f t="shared" si="0"/>
      </c>
    </row>
    <row r="1653">
      <c r="B1653">
        <f>[1]资金台帐!B1653&amp;""</f>
      </c>
      <c r="H1653">
        <f>[1]资金台帐!H1653&amp;""</f>
      </c>
      <c r="J1653">
        <f>[1]资金台帐!J1653&amp;""</f>
      </c>
      <c r="N1653">
        <f>[1]资金台帐!N1653</f>
      </c>
      <c r="O1653">
        <f>[1]资金台帐!O1653&amp;""</f>
      </c>
      <c r="P1653">
        <f>[1]资金台帐!P1653&amp;""</f>
      </c>
      <c r="Q1653">
        <f>[1]资金台帐!Q1653&amp;""</f>
      </c>
      <c r="T1653">
        <f>[1]资金台帐!T1653&amp;""</f>
      </c>
      <c r="U1653">
        <f>[1]资金台帐!U1653&amp;""</f>
      </c>
      <c r="W1653">
        <f>[1]资金台帐!W1653&amp;""</f>
      </c>
      <c r="X1653">
        <f>[1]资金台帐!X1653&amp;""</f>
      </c>
      <c r="AB1653">
        <f>[1]资金台帐!AB1653</f>
        <v>0</v>
      </c>
      <c r="AC1653">
        <f>[1]资金台帐!AC1653</f>
        <v>0</v>
      </c>
      <c r="AD1653">
        <f>[1]资金台帐!AD1653</f>
        <v>0</v>
      </c>
      <c r="AJ1653">
        <f>[1]资金台帐!AJ1653</f>
        <v>0</v>
      </c>
      <c r="AK1653">
        <f>[1]资金台帐!AK1653</f>
        <v>0</v>
      </c>
      <c r="BA1653" s="22">
        <f t="shared" si="0"/>
      </c>
    </row>
    <row r="1654">
      <c r="B1654">
        <f>[1]资金台帐!B1654&amp;""</f>
      </c>
      <c r="H1654">
        <f>[1]资金台帐!H1654&amp;""</f>
      </c>
      <c r="J1654">
        <f>[1]资金台帐!J1654&amp;""</f>
      </c>
      <c r="N1654">
        <f>[1]资金台帐!N1654</f>
      </c>
      <c r="O1654">
        <f>[1]资金台帐!O1654&amp;""</f>
      </c>
      <c r="P1654">
        <f>[1]资金台帐!P1654&amp;""</f>
      </c>
      <c r="Q1654">
        <f>[1]资金台帐!Q1654&amp;""</f>
      </c>
      <c r="T1654">
        <f>[1]资金台帐!T1654&amp;""</f>
      </c>
      <c r="U1654">
        <f>[1]资金台帐!U1654&amp;""</f>
      </c>
      <c r="W1654">
        <f>[1]资金台帐!W1654&amp;""</f>
      </c>
      <c r="X1654">
        <f>[1]资金台帐!X1654&amp;""</f>
      </c>
      <c r="AB1654">
        <f>[1]资金台帐!AB1654</f>
        <v>0</v>
      </c>
      <c r="AC1654">
        <f>[1]资金台帐!AC1654</f>
        <v>0</v>
      </c>
      <c r="AD1654">
        <f>[1]资金台帐!AD1654</f>
        <v>0</v>
      </c>
      <c r="AJ1654">
        <f>[1]资金台帐!AJ1654</f>
        <v>0</v>
      </c>
      <c r="AK1654">
        <f>[1]资金台帐!AK1654</f>
        <v>0</v>
      </c>
      <c r="BA1654" s="22">
        <f t="shared" si="0"/>
      </c>
    </row>
    <row r="1655">
      <c r="B1655">
        <f>[1]资金台帐!B1655&amp;""</f>
      </c>
      <c r="H1655">
        <f>[1]资金台帐!H1655&amp;""</f>
      </c>
      <c r="J1655">
        <f>[1]资金台帐!J1655&amp;""</f>
      </c>
      <c r="N1655">
        <f>[1]资金台帐!N1655</f>
      </c>
      <c r="O1655">
        <f>[1]资金台帐!O1655&amp;""</f>
      </c>
      <c r="P1655">
        <f>[1]资金台帐!P1655&amp;""</f>
      </c>
      <c r="Q1655">
        <f>[1]资金台帐!Q1655&amp;""</f>
      </c>
      <c r="T1655">
        <f>[1]资金台帐!T1655&amp;""</f>
      </c>
      <c r="U1655">
        <f>[1]资金台帐!U1655&amp;""</f>
      </c>
      <c r="W1655">
        <f>[1]资金台帐!W1655&amp;""</f>
      </c>
      <c r="X1655">
        <f>[1]资金台帐!X1655&amp;""</f>
      </c>
      <c r="AB1655">
        <f>[1]资金台帐!AB1655</f>
        <v>0</v>
      </c>
      <c r="AC1655">
        <f>[1]资金台帐!AC1655</f>
        <v>0</v>
      </c>
      <c r="AD1655">
        <f>[1]资金台帐!AD1655</f>
        <v>0</v>
      </c>
      <c r="AJ1655">
        <f>[1]资金台帐!AJ1655</f>
        <v>0</v>
      </c>
      <c r="AK1655">
        <f>[1]资金台帐!AK1655</f>
        <v>0</v>
      </c>
      <c r="BA1655" s="22">
        <f t="shared" si="0"/>
      </c>
    </row>
    <row r="1656">
      <c r="B1656">
        <f>[1]资金台帐!B1656&amp;""</f>
      </c>
      <c r="H1656">
        <f>[1]资金台帐!H1656&amp;""</f>
      </c>
      <c r="J1656">
        <f>[1]资金台帐!J1656&amp;""</f>
      </c>
      <c r="N1656">
        <f>[1]资金台帐!N1656</f>
      </c>
      <c r="O1656">
        <f>[1]资金台帐!O1656&amp;""</f>
      </c>
      <c r="P1656">
        <f>[1]资金台帐!P1656&amp;""</f>
      </c>
      <c r="Q1656">
        <f>[1]资金台帐!Q1656&amp;""</f>
      </c>
      <c r="T1656">
        <f>[1]资金台帐!T1656&amp;""</f>
      </c>
      <c r="U1656">
        <f>[1]资金台帐!U1656&amp;""</f>
      </c>
      <c r="W1656">
        <f>[1]资金台帐!W1656&amp;""</f>
      </c>
      <c r="X1656">
        <f>[1]资金台帐!X1656&amp;""</f>
      </c>
      <c r="AB1656">
        <f>[1]资金台帐!AB1656</f>
        <v>0</v>
      </c>
      <c r="AC1656">
        <f>[1]资金台帐!AC1656</f>
        <v>0</v>
      </c>
      <c r="AD1656">
        <f>[1]资金台帐!AD1656</f>
        <v>0</v>
      </c>
      <c r="AJ1656">
        <f>[1]资金台帐!AJ1656</f>
        <v>0</v>
      </c>
      <c r="AK1656">
        <f>[1]资金台帐!AK1656</f>
        <v>0</v>
      </c>
      <c r="BA1656" s="22">
        <f t="shared" si="0"/>
      </c>
    </row>
    <row r="1657">
      <c r="B1657">
        <f>[1]资金台帐!B1657&amp;""</f>
      </c>
      <c r="H1657">
        <f>[1]资金台帐!H1657&amp;""</f>
      </c>
      <c r="J1657">
        <f>[1]资金台帐!J1657&amp;""</f>
      </c>
      <c r="N1657">
        <f>[1]资金台帐!N1657</f>
      </c>
      <c r="O1657">
        <f>[1]资金台帐!O1657&amp;""</f>
      </c>
      <c r="P1657">
        <f>[1]资金台帐!P1657&amp;""</f>
      </c>
      <c r="Q1657">
        <f>[1]资金台帐!Q1657&amp;""</f>
      </c>
      <c r="T1657">
        <f>[1]资金台帐!T1657&amp;""</f>
      </c>
      <c r="U1657">
        <f>[1]资金台帐!U1657&amp;""</f>
      </c>
      <c r="W1657">
        <f>[1]资金台帐!W1657&amp;""</f>
      </c>
      <c r="X1657">
        <f>[1]资金台帐!X1657&amp;""</f>
      </c>
      <c r="AB1657">
        <f>[1]资金台帐!AB1657</f>
        <v>0</v>
      </c>
      <c r="AC1657">
        <f>[1]资金台帐!AC1657</f>
        <v>0</v>
      </c>
      <c r="AD1657">
        <f>[1]资金台帐!AD1657</f>
        <v>0</v>
      </c>
      <c r="AJ1657">
        <f>[1]资金台帐!AJ1657</f>
        <v>0</v>
      </c>
      <c r="AK1657">
        <f>[1]资金台帐!AK1657</f>
        <v>0</v>
      </c>
      <c r="BA1657" s="22">
        <f t="shared" si="0"/>
      </c>
    </row>
    <row r="1658">
      <c r="B1658">
        <f>[1]资金台帐!B1658&amp;""</f>
      </c>
      <c r="H1658">
        <f>[1]资金台帐!H1658&amp;""</f>
      </c>
      <c r="J1658">
        <f>[1]资金台帐!J1658&amp;""</f>
      </c>
      <c r="N1658">
        <f>[1]资金台帐!N1658</f>
      </c>
      <c r="O1658">
        <f>[1]资金台帐!O1658&amp;""</f>
      </c>
      <c r="P1658">
        <f>[1]资金台帐!P1658&amp;""</f>
      </c>
      <c r="Q1658">
        <f>[1]资金台帐!Q1658&amp;""</f>
      </c>
      <c r="T1658">
        <f>[1]资金台帐!T1658&amp;""</f>
      </c>
      <c r="U1658">
        <f>[1]资金台帐!U1658&amp;""</f>
      </c>
      <c r="W1658">
        <f>[1]资金台帐!W1658&amp;""</f>
      </c>
      <c r="X1658">
        <f>[1]资金台帐!X1658&amp;""</f>
      </c>
      <c r="AB1658">
        <f>[1]资金台帐!AB1658</f>
        <v>0</v>
      </c>
      <c r="AC1658">
        <f>[1]资金台帐!AC1658</f>
        <v>0</v>
      </c>
      <c r="AD1658">
        <f>[1]资金台帐!AD1658</f>
        <v>0</v>
      </c>
      <c r="AJ1658">
        <f>[1]资金台帐!AJ1658</f>
        <v>0</v>
      </c>
      <c r="AK1658">
        <f>[1]资金台帐!AK1658</f>
        <v>0</v>
      </c>
      <c r="BA1658" s="22">
        <f t="shared" si="0"/>
      </c>
    </row>
    <row r="1659">
      <c r="B1659">
        <f>[1]资金台帐!B1659&amp;""</f>
      </c>
      <c r="H1659">
        <f>[1]资金台帐!H1659&amp;""</f>
      </c>
      <c r="J1659">
        <f>[1]资金台帐!J1659&amp;""</f>
      </c>
      <c r="N1659">
        <f>[1]资金台帐!N1659</f>
      </c>
      <c r="O1659">
        <f>[1]资金台帐!O1659&amp;""</f>
      </c>
      <c r="P1659">
        <f>[1]资金台帐!P1659&amp;""</f>
      </c>
      <c r="Q1659">
        <f>[1]资金台帐!Q1659&amp;""</f>
      </c>
      <c r="T1659">
        <f>[1]资金台帐!T1659&amp;""</f>
      </c>
      <c r="U1659">
        <f>[1]资金台帐!U1659&amp;""</f>
      </c>
      <c r="W1659">
        <f>[1]资金台帐!W1659&amp;""</f>
      </c>
      <c r="X1659">
        <f>[1]资金台帐!X1659&amp;""</f>
      </c>
      <c r="AB1659">
        <f>[1]资金台帐!AB1659</f>
        <v>0</v>
      </c>
      <c r="AC1659">
        <f>[1]资金台帐!AC1659</f>
        <v>0</v>
      </c>
      <c r="AD1659">
        <f>[1]资金台帐!AD1659</f>
        <v>0</v>
      </c>
      <c r="AJ1659">
        <f>[1]资金台帐!AJ1659</f>
        <v>0</v>
      </c>
      <c r="AK1659">
        <f>[1]资金台帐!AK1659</f>
        <v>0</v>
      </c>
      <c r="BA1659" s="22">
        <f t="shared" si="0"/>
      </c>
    </row>
    <row r="1660">
      <c r="B1660">
        <f>[1]资金台帐!B1660&amp;""</f>
      </c>
      <c r="H1660">
        <f>[1]资金台帐!H1660&amp;""</f>
      </c>
      <c r="J1660">
        <f>[1]资金台帐!J1660&amp;""</f>
      </c>
      <c r="N1660">
        <f>[1]资金台帐!N1660</f>
      </c>
      <c r="O1660">
        <f>[1]资金台帐!O1660&amp;""</f>
      </c>
      <c r="P1660">
        <f>[1]资金台帐!P1660&amp;""</f>
      </c>
      <c r="Q1660">
        <f>[1]资金台帐!Q1660&amp;""</f>
      </c>
      <c r="T1660">
        <f>[1]资金台帐!T1660&amp;""</f>
      </c>
      <c r="U1660">
        <f>[1]资金台帐!U1660&amp;""</f>
      </c>
      <c r="W1660">
        <f>[1]资金台帐!W1660&amp;""</f>
      </c>
      <c r="X1660">
        <f>[1]资金台帐!X1660&amp;""</f>
      </c>
      <c r="AB1660">
        <f>[1]资金台帐!AB1660</f>
        <v>0</v>
      </c>
      <c r="AC1660">
        <f>[1]资金台帐!AC1660</f>
        <v>0</v>
      </c>
      <c r="AD1660">
        <f>[1]资金台帐!AD1660</f>
        <v>0</v>
      </c>
      <c r="AJ1660">
        <f>[1]资金台帐!AJ1660</f>
        <v>0</v>
      </c>
      <c r="AK1660">
        <f>[1]资金台帐!AK1660</f>
        <v>0</v>
      </c>
      <c r="BA1660" s="22">
        <f t="shared" si="0"/>
      </c>
    </row>
    <row r="1661">
      <c r="B1661">
        <f>[1]资金台帐!B1661&amp;""</f>
      </c>
      <c r="H1661">
        <f>[1]资金台帐!H1661&amp;""</f>
      </c>
      <c r="J1661">
        <f>[1]资金台帐!J1661&amp;""</f>
      </c>
      <c r="N1661">
        <f>[1]资金台帐!N1661</f>
      </c>
      <c r="O1661">
        <f>[1]资金台帐!O1661&amp;""</f>
      </c>
      <c r="P1661">
        <f>[1]资金台帐!P1661&amp;""</f>
      </c>
      <c r="Q1661">
        <f>[1]资金台帐!Q1661&amp;""</f>
      </c>
      <c r="T1661">
        <f>[1]资金台帐!T1661&amp;""</f>
      </c>
      <c r="U1661">
        <f>[1]资金台帐!U1661&amp;""</f>
      </c>
      <c r="W1661">
        <f>[1]资金台帐!W1661&amp;""</f>
      </c>
      <c r="X1661">
        <f>[1]资金台帐!X1661&amp;""</f>
      </c>
      <c r="AB1661">
        <f>[1]资金台帐!AB1661</f>
        <v>0</v>
      </c>
      <c r="AC1661">
        <f>[1]资金台帐!AC1661</f>
        <v>0</v>
      </c>
      <c r="AD1661">
        <f>[1]资金台帐!AD1661</f>
        <v>0</v>
      </c>
      <c r="AJ1661">
        <f>[1]资金台帐!AJ1661</f>
        <v>0</v>
      </c>
      <c r="AK1661">
        <f>[1]资金台帐!AK1661</f>
        <v>0</v>
      </c>
      <c r="BA1661" s="22">
        <f t="shared" si="0"/>
      </c>
    </row>
    <row r="1662">
      <c r="B1662">
        <f>[1]资金台帐!B1662&amp;""</f>
      </c>
      <c r="H1662">
        <f>[1]资金台帐!H1662&amp;""</f>
      </c>
      <c r="J1662">
        <f>[1]资金台帐!J1662&amp;""</f>
      </c>
      <c r="N1662">
        <f>[1]资金台帐!N1662</f>
      </c>
      <c r="O1662">
        <f>[1]资金台帐!O1662&amp;""</f>
      </c>
      <c r="P1662">
        <f>[1]资金台帐!P1662&amp;""</f>
      </c>
      <c r="Q1662">
        <f>[1]资金台帐!Q1662&amp;""</f>
      </c>
      <c r="T1662">
        <f>[1]资金台帐!T1662&amp;""</f>
      </c>
      <c r="U1662">
        <f>[1]资金台帐!U1662&amp;""</f>
      </c>
      <c r="W1662">
        <f>[1]资金台帐!W1662&amp;""</f>
      </c>
      <c r="X1662">
        <f>[1]资金台帐!X1662&amp;""</f>
      </c>
      <c r="AB1662">
        <f>[1]资金台帐!AB1662</f>
        <v>0</v>
      </c>
      <c r="AC1662">
        <f>[1]资金台帐!AC1662</f>
        <v>0</v>
      </c>
      <c r="AD1662">
        <f>[1]资金台帐!AD1662</f>
        <v>0</v>
      </c>
      <c r="AJ1662">
        <f>[1]资金台帐!AJ1662</f>
        <v>0</v>
      </c>
      <c r="AK1662">
        <f>[1]资金台帐!AK1662</f>
        <v>0</v>
      </c>
      <c r="BA1662" s="22">
        <f t="shared" si="0"/>
      </c>
    </row>
    <row r="1663">
      <c r="B1663">
        <f>[1]资金台帐!B1663&amp;""</f>
      </c>
      <c r="H1663">
        <f>[1]资金台帐!H1663&amp;""</f>
      </c>
      <c r="J1663">
        <f>[1]资金台帐!J1663&amp;""</f>
      </c>
      <c r="N1663">
        <f>[1]资金台帐!N1663</f>
      </c>
      <c r="O1663">
        <f>[1]资金台帐!O1663&amp;""</f>
      </c>
      <c r="P1663">
        <f>[1]资金台帐!P1663&amp;""</f>
      </c>
      <c r="Q1663">
        <f>[1]资金台帐!Q1663&amp;""</f>
      </c>
      <c r="T1663">
        <f>[1]资金台帐!T1663&amp;""</f>
      </c>
      <c r="U1663">
        <f>[1]资金台帐!U1663&amp;""</f>
      </c>
      <c r="W1663">
        <f>[1]资金台帐!W1663&amp;""</f>
      </c>
      <c r="X1663">
        <f>[1]资金台帐!X1663&amp;""</f>
      </c>
      <c r="AB1663">
        <f>[1]资金台帐!AB1663</f>
        <v>0</v>
      </c>
      <c r="AC1663">
        <f>[1]资金台帐!AC1663</f>
        <v>0</v>
      </c>
      <c r="AD1663">
        <f>[1]资金台帐!AD1663</f>
        <v>0</v>
      </c>
      <c r="AJ1663">
        <f>[1]资金台帐!AJ1663</f>
        <v>0</v>
      </c>
      <c r="AK1663">
        <f>[1]资金台帐!AK1663</f>
        <v>0</v>
      </c>
      <c r="BA1663" s="22">
        <f t="shared" si="0"/>
      </c>
    </row>
    <row r="1664">
      <c r="B1664">
        <f>[1]资金台帐!B1664&amp;""</f>
      </c>
      <c r="H1664">
        <f>[1]资金台帐!H1664&amp;""</f>
      </c>
      <c r="J1664">
        <f>[1]资金台帐!J1664&amp;""</f>
      </c>
      <c r="N1664">
        <f>[1]资金台帐!N1664</f>
      </c>
      <c r="O1664">
        <f>[1]资金台帐!O1664&amp;""</f>
      </c>
      <c r="P1664">
        <f>[1]资金台帐!P1664&amp;""</f>
      </c>
      <c r="Q1664">
        <f>[1]资金台帐!Q1664&amp;""</f>
      </c>
      <c r="T1664">
        <f>[1]资金台帐!T1664&amp;""</f>
      </c>
      <c r="U1664">
        <f>[1]资金台帐!U1664&amp;""</f>
      </c>
      <c r="W1664">
        <f>[1]资金台帐!W1664&amp;""</f>
      </c>
      <c r="X1664">
        <f>[1]资金台帐!X1664&amp;""</f>
      </c>
      <c r="AB1664">
        <f>[1]资金台帐!AB1664</f>
        <v>0</v>
      </c>
      <c r="AC1664">
        <f>[1]资金台帐!AC1664</f>
        <v>0</v>
      </c>
      <c r="AD1664">
        <f>[1]资金台帐!AD1664</f>
        <v>0</v>
      </c>
      <c r="AJ1664">
        <f>[1]资金台帐!AJ1664</f>
        <v>0</v>
      </c>
      <c r="AK1664">
        <f>[1]资金台帐!AK1664</f>
        <v>0</v>
      </c>
      <c r="BA1664" s="22">
        <f t="shared" si="0"/>
      </c>
    </row>
    <row r="1665">
      <c r="B1665">
        <f>[1]资金台帐!B1665&amp;""</f>
      </c>
      <c r="H1665">
        <f>[1]资金台帐!H1665&amp;""</f>
      </c>
      <c r="J1665">
        <f>[1]资金台帐!J1665&amp;""</f>
      </c>
      <c r="N1665">
        <f>[1]资金台帐!N1665</f>
      </c>
      <c r="O1665">
        <f>[1]资金台帐!O1665&amp;""</f>
      </c>
      <c r="P1665">
        <f>[1]资金台帐!P1665&amp;""</f>
      </c>
      <c r="Q1665">
        <f>[1]资金台帐!Q1665&amp;""</f>
      </c>
      <c r="T1665">
        <f>[1]资金台帐!T1665&amp;""</f>
      </c>
      <c r="U1665">
        <f>[1]资金台帐!U1665&amp;""</f>
      </c>
      <c r="W1665">
        <f>[1]资金台帐!W1665&amp;""</f>
      </c>
      <c r="X1665">
        <f>[1]资金台帐!X1665&amp;""</f>
      </c>
      <c r="AB1665">
        <f>[1]资金台帐!AB1665</f>
        <v>0</v>
      </c>
      <c r="AC1665">
        <f>[1]资金台帐!AC1665</f>
        <v>0</v>
      </c>
      <c r="AD1665">
        <f>[1]资金台帐!AD1665</f>
        <v>0</v>
      </c>
      <c r="AJ1665">
        <f>[1]资金台帐!AJ1665</f>
        <v>0</v>
      </c>
      <c r="AK1665">
        <f>[1]资金台帐!AK1665</f>
        <v>0</v>
      </c>
      <c r="BA1665" s="22">
        <f t="shared" si="0"/>
      </c>
    </row>
    <row r="1666">
      <c r="B1666">
        <f>[1]资金台帐!B1666&amp;""</f>
      </c>
      <c r="H1666">
        <f>[1]资金台帐!H1666&amp;""</f>
      </c>
      <c r="J1666">
        <f>[1]资金台帐!J1666&amp;""</f>
      </c>
      <c r="N1666">
        <f>[1]资金台帐!N1666</f>
      </c>
      <c r="O1666">
        <f>[1]资金台帐!O1666&amp;""</f>
      </c>
      <c r="P1666">
        <f>[1]资金台帐!P1666&amp;""</f>
      </c>
      <c r="Q1666">
        <f>[1]资金台帐!Q1666&amp;""</f>
      </c>
      <c r="T1666">
        <f>[1]资金台帐!T1666&amp;""</f>
      </c>
      <c r="U1666">
        <f>[1]资金台帐!U1666&amp;""</f>
      </c>
      <c r="W1666">
        <f>[1]资金台帐!W1666&amp;""</f>
      </c>
      <c r="X1666">
        <f>[1]资金台帐!X1666&amp;""</f>
      </c>
      <c r="AB1666">
        <f>[1]资金台帐!AB1666</f>
        <v>0</v>
      </c>
      <c r="AC1666">
        <f>[1]资金台帐!AC1666</f>
        <v>0</v>
      </c>
      <c r="AD1666">
        <f>[1]资金台帐!AD1666</f>
        <v>0</v>
      </c>
      <c r="AJ1666">
        <f>[1]资金台帐!AJ1666</f>
        <v>0</v>
      </c>
      <c r="AK1666">
        <f>[1]资金台帐!AK1666</f>
        <v>0</v>
      </c>
      <c r="BA1666" s="22">
        <f t="shared" si="0"/>
      </c>
    </row>
    <row r="1667">
      <c r="B1667">
        <f>[1]资金台帐!B1667&amp;""</f>
      </c>
      <c r="H1667">
        <f>[1]资金台帐!H1667&amp;""</f>
      </c>
      <c r="J1667">
        <f>[1]资金台帐!J1667&amp;""</f>
      </c>
      <c r="N1667">
        <f>[1]资金台帐!N1667</f>
      </c>
      <c r="O1667">
        <f>[1]资金台帐!O1667&amp;""</f>
      </c>
      <c r="P1667">
        <f>[1]资金台帐!P1667&amp;""</f>
      </c>
      <c r="Q1667">
        <f>[1]资金台帐!Q1667&amp;""</f>
      </c>
      <c r="T1667">
        <f>[1]资金台帐!T1667&amp;""</f>
      </c>
      <c r="U1667">
        <f>[1]资金台帐!U1667&amp;""</f>
      </c>
      <c r="W1667">
        <f>[1]资金台帐!W1667&amp;""</f>
      </c>
      <c r="X1667">
        <f>[1]资金台帐!X1667&amp;""</f>
      </c>
      <c r="AB1667">
        <f>[1]资金台帐!AB1667</f>
        <v>0</v>
      </c>
      <c r="AC1667">
        <f>[1]资金台帐!AC1667</f>
        <v>0</v>
      </c>
      <c r="AD1667">
        <f>[1]资金台帐!AD1667</f>
        <v>0</v>
      </c>
      <c r="AJ1667">
        <f>[1]资金台帐!AJ1667</f>
        <v>0</v>
      </c>
      <c r="AK1667">
        <f>[1]资金台帐!AK1667</f>
        <v>0</v>
      </c>
      <c r="BA1667" s="22">
        <f t="shared" si="0"/>
      </c>
    </row>
    <row r="1668">
      <c r="B1668">
        <f>[1]资金台帐!B1668&amp;""</f>
      </c>
      <c r="H1668">
        <f>[1]资金台帐!H1668&amp;""</f>
      </c>
      <c r="J1668">
        <f>[1]资金台帐!J1668&amp;""</f>
      </c>
      <c r="N1668">
        <f>[1]资金台帐!N1668</f>
      </c>
      <c r="O1668">
        <f>[1]资金台帐!O1668&amp;""</f>
      </c>
      <c r="P1668">
        <f>[1]资金台帐!P1668&amp;""</f>
      </c>
      <c r="Q1668">
        <f>[1]资金台帐!Q1668&amp;""</f>
      </c>
      <c r="T1668">
        <f>[1]资金台帐!T1668&amp;""</f>
      </c>
      <c r="U1668">
        <f>[1]资金台帐!U1668&amp;""</f>
      </c>
      <c r="W1668">
        <f>[1]资金台帐!W1668&amp;""</f>
      </c>
      <c r="X1668">
        <f>[1]资金台帐!X1668&amp;""</f>
      </c>
      <c r="AB1668">
        <f>[1]资金台帐!AB1668</f>
        <v>0</v>
      </c>
      <c r="AC1668">
        <f>[1]资金台帐!AC1668</f>
        <v>0</v>
      </c>
      <c r="AD1668">
        <f>[1]资金台帐!AD1668</f>
        <v>0</v>
      </c>
      <c r="AJ1668">
        <f>[1]资金台帐!AJ1668</f>
        <v>0</v>
      </c>
      <c r="AK1668">
        <f>[1]资金台帐!AK1668</f>
        <v>0</v>
      </c>
      <c r="BA1668" s="22">
        <f t="shared" si="0"/>
      </c>
    </row>
    <row r="1669">
      <c r="B1669">
        <f>[1]资金台帐!B1669&amp;""</f>
      </c>
      <c r="H1669">
        <f>[1]资金台帐!H1669&amp;""</f>
      </c>
      <c r="J1669">
        <f>[1]资金台帐!J1669&amp;""</f>
      </c>
      <c r="N1669">
        <f>[1]资金台帐!N1669</f>
      </c>
      <c r="O1669">
        <f>[1]资金台帐!O1669&amp;""</f>
      </c>
      <c r="P1669">
        <f>[1]资金台帐!P1669&amp;""</f>
      </c>
      <c r="Q1669">
        <f>[1]资金台帐!Q1669&amp;""</f>
      </c>
      <c r="T1669">
        <f>[1]资金台帐!T1669&amp;""</f>
      </c>
      <c r="U1669">
        <f>[1]资金台帐!U1669&amp;""</f>
      </c>
      <c r="W1669">
        <f>[1]资金台帐!W1669&amp;""</f>
      </c>
      <c r="X1669">
        <f>[1]资金台帐!X1669&amp;""</f>
      </c>
      <c r="AB1669">
        <f>[1]资金台帐!AB1669</f>
        <v>0</v>
      </c>
      <c r="AC1669">
        <f>[1]资金台帐!AC1669</f>
        <v>0</v>
      </c>
      <c r="AD1669">
        <f>[1]资金台帐!AD1669</f>
        <v>0</v>
      </c>
      <c r="AJ1669">
        <f>[1]资金台帐!AJ1669</f>
        <v>0</v>
      </c>
      <c r="AK1669">
        <f>[1]资金台帐!AK1669</f>
        <v>0</v>
      </c>
      <c r="BA1669" s="22">
        <f t="shared" si="0"/>
      </c>
    </row>
    <row r="1670">
      <c r="B1670">
        <f>[1]资金台帐!B1670&amp;""</f>
      </c>
      <c r="H1670">
        <f>[1]资金台帐!H1670&amp;""</f>
      </c>
      <c r="J1670">
        <f>[1]资金台帐!J1670&amp;""</f>
      </c>
      <c r="N1670">
        <f>[1]资金台帐!N1670</f>
      </c>
      <c r="O1670">
        <f>[1]资金台帐!O1670&amp;""</f>
      </c>
      <c r="P1670">
        <f>[1]资金台帐!P1670&amp;""</f>
      </c>
      <c r="Q1670">
        <f>[1]资金台帐!Q1670&amp;""</f>
      </c>
      <c r="T1670">
        <f>[1]资金台帐!T1670&amp;""</f>
      </c>
      <c r="U1670">
        <f>[1]资金台帐!U1670&amp;""</f>
      </c>
      <c r="W1670">
        <f>[1]资金台帐!W1670&amp;""</f>
      </c>
      <c r="X1670">
        <f>[1]资金台帐!X1670&amp;""</f>
      </c>
      <c r="AB1670">
        <f>[1]资金台帐!AB1670</f>
        <v>0</v>
      </c>
      <c r="AC1670">
        <f>[1]资金台帐!AC1670</f>
        <v>0</v>
      </c>
      <c r="AD1670">
        <f>[1]资金台帐!AD1670</f>
        <v>0</v>
      </c>
      <c r="AJ1670">
        <f>[1]资金台帐!AJ1670</f>
        <v>0</v>
      </c>
      <c r="AK1670">
        <f>[1]资金台帐!AK1670</f>
        <v>0</v>
      </c>
      <c r="BA1670" s="22">
        <f t="shared" si="0"/>
      </c>
    </row>
    <row r="1671">
      <c r="B1671">
        <f>[1]资金台帐!B1671&amp;""</f>
      </c>
      <c r="H1671">
        <f>[1]资金台帐!H1671&amp;""</f>
      </c>
      <c r="J1671">
        <f>[1]资金台帐!J1671&amp;""</f>
      </c>
      <c r="N1671">
        <f>[1]资金台帐!N1671</f>
      </c>
      <c r="O1671">
        <f>[1]资金台帐!O1671&amp;""</f>
      </c>
      <c r="P1671">
        <f>[1]资金台帐!P1671&amp;""</f>
      </c>
      <c r="Q1671">
        <f>[1]资金台帐!Q1671&amp;""</f>
      </c>
      <c r="T1671">
        <f>[1]资金台帐!T1671&amp;""</f>
      </c>
      <c r="U1671">
        <f>[1]资金台帐!U1671&amp;""</f>
      </c>
      <c r="W1671">
        <f>[1]资金台帐!W1671&amp;""</f>
      </c>
      <c r="X1671">
        <f>[1]资金台帐!X1671&amp;""</f>
      </c>
      <c r="AB1671">
        <f>[1]资金台帐!AB1671</f>
        <v>0</v>
      </c>
      <c r="AC1671">
        <f>[1]资金台帐!AC1671</f>
        <v>0</v>
      </c>
      <c r="AD1671">
        <f>[1]资金台帐!AD1671</f>
        <v>0</v>
      </c>
      <c r="AJ1671">
        <f>[1]资金台帐!AJ1671</f>
        <v>0</v>
      </c>
      <c r="AK1671">
        <f>[1]资金台帐!AK1671</f>
        <v>0</v>
      </c>
      <c r="BA1671" s="22">
        <f t="shared" si="0"/>
      </c>
    </row>
    <row r="1672">
      <c r="B1672">
        <f>[1]资金台帐!B1672&amp;""</f>
      </c>
      <c r="H1672">
        <f>[1]资金台帐!H1672&amp;""</f>
      </c>
      <c r="J1672">
        <f>[1]资金台帐!J1672&amp;""</f>
      </c>
      <c r="N1672">
        <f>[1]资金台帐!N1672</f>
      </c>
      <c r="O1672">
        <f>[1]资金台帐!O1672&amp;""</f>
      </c>
      <c r="P1672">
        <f>[1]资金台帐!P1672&amp;""</f>
      </c>
      <c r="Q1672">
        <f>[1]资金台帐!Q1672&amp;""</f>
      </c>
      <c r="T1672">
        <f>[1]资金台帐!T1672&amp;""</f>
      </c>
      <c r="U1672">
        <f>[1]资金台帐!U1672&amp;""</f>
      </c>
      <c r="W1672">
        <f>[1]资金台帐!W1672&amp;""</f>
      </c>
      <c r="X1672">
        <f>[1]资金台帐!X1672&amp;""</f>
      </c>
      <c r="AB1672">
        <f>[1]资金台帐!AB1672</f>
        <v>0</v>
      </c>
      <c r="AC1672">
        <f>[1]资金台帐!AC1672</f>
        <v>0</v>
      </c>
      <c r="AD1672">
        <f>[1]资金台帐!AD1672</f>
        <v>0</v>
      </c>
      <c r="AJ1672">
        <f>[1]资金台帐!AJ1672</f>
        <v>0</v>
      </c>
      <c r="AK1672">
        <f>[1]资金台帐!AK1672</f>
        <v>0</v>
      </c>
      <c r="BA1672" s="22">
        <f t="shared" si="0"/>
      </c>
    </row>
    <row r="1673">
      <c r="B1673">
        <f>[1]资金台帐!B1673&amp;""</f>
      </c>
      <c r="H1673">
        <f>[1]资金台帐!H1673&amp;""</f>
      </c>
      <c r="J1673">
        <f>[1]资金台帐!J1673&amp;""</f>
      </c>
      <c r="N1673">
        <f>[1]资金台帐!N1673</f>
      </c>
      <c r="O1673">
        <f>[1]资金台帐!O1673&amp;""</f>
      </c>
      <c r="P1673">
        <f>[1]资金台帐!P1673&amp;""</f>
      </c>
      <c r="Q1673">
        <f>[1]资金台帐!Q1673&amp;""</f>
      </c>
      <c r="T1673">
        <f>[1]资金台帐!T1673&amp;""</f>
      </c>
      <c r="U1673">
        <f>[1]资金台帐!U1673&amp;""</f>
      </c>
      <c r="W1673">
        <f>[1]资金台帐!W1673&amp;""</f>
      </c>
      <c r="X1673">
        <f>[1]资金台帐!X1673&amp;""</f>
      </c>
      <c r="AB1673">
        <f>[1]资金台帐!AB1673</f>
        <v>0</v>
      </c>
      <c r="AC1673">
        <f>[1]资金台帐!AC1673</f>
        <v>0</v>
      </c>
      <c r="AD1673">
        <f>[1]资金台帐!AD1673</f>
        <v>0</v>
      </c>
      <c r="AJ1673">
        <f>[1]资金台帐!AJ1673</f>
        <v>0</v>
      </c>
      <c r="AK1673">
        <f>[1]资金台帐!AK1673</f>
        <v>0</v>
      </c>
      <c r="BA1673" s="22">
        <f t="shared" si="0"/>
      </c>
    </row>
    <row r="1674">
      <c r="B1674">
        <f>[1]资金台帐!B1674&amp;""</f>
      </c>
      <c r="H1674">
        <f>[1]资金台帐!H1674&amp;""</f>
      </c>
      <c r="J1674">
        <f>[1]资金台帐!J1674&amp;""</f>
      </c>
      <c r="N1674">
        <f>[1]资金台帐!N1674</f>
      </c>
      <c r="O1674">
        <f>[1]资金台帐!O1674&amp;""</f>
      </c>
      <c r="P1674">
        <f>[1]资金台帐!P1674&amp;""</f>
      </c>
      <c r="Q1674">
        <f>[1]资金台帐!Q1674&amp;""</f>
      </c>
      <c r="T1674">
        <f>[1]资金台帐!T1674&amp;""</f>
      </c>
      <c r="U1674">
        <f>[1]资金台帐!U1674&amp;""</f>
      </c>
      <c r="W1674">
        <f>[1]资金台帐!W1674&amp;""</f>
      </c>
      <c r="X1674">
        <f>[1]资金台帐!X1674&amp;""</f>
      </c>
      <c r="AB1674">
        <f>[1]资金台帐!AB1674</f>
        <v>0</v>
      </c>
      <c r="AC1674">
        <f>[1]资金台帐!AC1674</f>
        <v>0</v>
      </c>
      <c r="AD1674">
        <f>[1]资金台帐!AD1674</f>
        <v>0</v>
      </c>
      <c r="AJ1674">
        <f>[1]资金台帐!AJ1674</f>
        <v>0</v>
      </c>
      <c r="AK1674">
        <f>[1]资金台帐!AK1674</f>
        <v>0</v>
      </c>
      <c r="BA1674" s="22">
        <f t="shared" si="0"/>
      </c>
    </row>
    <row r="1675">
      <c r="B1675">
        <f>[1]资金台帐!B1675&amp;""</f>
      </c>
      <c r="H1675">
        <f>[1]资金台帐!H1675&amp;""</f>
      </c>
      <c r="J1675">
        <f>[1]资金台帐!J1675&amp;""</f>
      </c>
      <c r="N1675">
        <f>[1]资金台帐!N1675</f>
      </c>
      <c r="O1675">
        <f>[1]资金台帐!O1675&amp;""</f>
      </c>
      <c r="P1675">
        <f>[1]资金台帐!P1675&amp;""</f>
      </c>
      <c r="Q1675">
        <f>[1]资金台帐!Q1675&amp;""</f>
      </c>
      <c r="T1675">
        <f>[1]资金台帐!T1675&amp;""</f>
      </c>
      <c r="U1675">
        <f>[1]资金台帐!U1675&amp;""</f>
      </c>
      <c r="W1675">
        <f>[1]资金台帐!W1675&amp;""</f>
      </c>
      <c r="X1675">
        <f>[1]资金台帐!X1675&amp;""</f>
      </c>
      <c r="AB1675">
        <f>[1]资金台帐!AB1675</f>
        <v>0</v>
      </c>
      <c r="AC1675">
        <f>[1]资金台帐!AC1675</f>
        <v>0</v>
      </c>
      <c r="AD1675">
        <f>[1]资金台帐!AD1675</f>
        <v>0</v>
      </c>
      <c r="AJ1675">
        <f>[1]资金台帐!AJ1675</f>
        <v>0</v>
      </c>
      <c r="AK1675">
        <f>[1]资金台帐!AK1675</f>
        <v>0</v>
      </c>
      <c r="BA1675" s="22">
        <f t="shared" si="0"/>
      </c>
    </row>
    <row r="1676">
      <c r="B1676">
        <f>[1]资金台帐!B1676&amp;""</f>
      </c>
      <c r="H1676">
        <f>[1]资金台帐!H1676&amp;""</f>
      </c>
      <c r="J1676">
        <f>[1]资金台帐!J1676&amp;""</f>
      </c>
      <c r="N1676">
        <f>[1]资金台帐!N1676</f>
      </c>
      <c r="O1676">
        <f>[1]资金台帐!O1676&amp;""</f>
      </c>
      <c r="P1676">
        <f>[1]资金台帐!P1676&amp;""</f>
      </c>
      <c r="Q1676">
        <f>[1]资金台帐!Q1676&amp;""</f>
      </c>
      <c r="T1676">
        <f>[1]资金台帐!T1676&amp;""</f>
      </c>
      <c r="U1676">
        <f>[1]资金台帐!U1676&amp;""</f>
      </c>
      <c r="W1676">
        <f>[1]资金台帐!W1676&amp;""</f>
      </c>
      <c r="X1676">
        <f>[1]资金台帐!X1676&amp;""</f>
      </c>
      <c r="AB1676">
        <f>[1]资金台帐!AB1676</f>
        <v>0</v>
      </c>
      <c r="AC1676">
        <f>[1]资金台帐!AC1676</f>
        <v>0</v>
      </c>
      <c r="AD1676">
        <f>[1]资金台帐!AD1676</f>
        <v>0</v>
      </c>
      <c r="AJ1676">
        <f>[1]资金台帐!AJ1676</f>
        <v>0</v>
      </c>
      <c r="AK1676">
        <f>[1]资金台帐!AK1676</f>
        <v>0</v>
      </c>
      <c r="BA1676" s="22">
        <f t="shared" si="0"/>
      </c>
    </row>
    <row r="1677">
      <c r="B1677">
        <f>[1]资金台帐!B1677&amp;""</f>
      </c>
      <c r="H1677">
        <f>[1]资金台帐!H1677&amp;""</f>
      </c>
      <c r="J1677">
        <f>[1]资金台帐!J1677&amp;""</f>
      </c>
      <c r="N1677">
        <f>[1]资金台帐!N1677</f>
      </c>
      <c r="O1677">
        <f>[1]资金台帐!O1677&amp;""</f>
      </c>
      <c r="P1677">
        <f>[1]资金台帐!P1677&amp;""</f>
      </c>
      <c r="Q1677">
        <f>[1]资金台帐!Q1677&amp;""</f>
      </c>
      <c r="T1677">
        <f>[1]资金台帐!T1677&amp;""</f>
      </c>
      <c r="U1677">
        <f>[1]资金台帐!U1677&amp;""</f>
      </c>
      <c r="W1677">
        <f>[1]资金台帐!W1677&amp;""</f>
      </c>
      <c r="X1677">
        <f>[1]资金台帐!X1677&amp;""</f>
      </c>
      <c r="AB1677">
        <f>[1]资金台帐!AB1677</f>
        <v>0</v>
      </c>
      <c r="AC1677">
        <f>[1]资金台帐!AC1677</f>
        <v>0</v>
      </c>
      <c r="AD1677">
        <f>[1]资金台帐!AD1677</f>
        <v>0</v>
      </c>
      <c r="AJ1677">
        <f>[1]资金台帐!AJ1677</f>
        <v>0</v>
      </c>
      <c r="AK1677">
        <f>[1]资金台帐!AK1677</f>
        <v>0</v>
      </c>
      <c r="BA1677" s="22">
        <f t="shared" si="0"/>
      </c>
    </row>
    <row r="1678">
      <c r="B1678">
        <f>[1]资金台帐!B1678&amp;""</f>
      </c>
      <c r="H1678">
        <f>[1]资金台帐!H1678&amp;""</f>
      </c>
      <c r="J1678">
        <f>[1]资金台帐!J1678&amp;""</f>
      </c>
      <c r="N1678">
        <f>[1]资金台帐!N1678</f>
      </c>
      <c r="O1678">
        <f>[1]资金台帐!O1678&amp;""</f>
      </c>
      <c r="P1678">
        <f>[1]资金台帐!P1678&amp;""</f>
      </c>
      <c r="Q1678">
        <f>[1]资金台帐!Q1678&amp;""</f>
      </c>
      <c r="T1678">
        <f>[1]资金台帐!T1678&amp;""</f>
      </c>
      <c r="U1678">
        <f>[1]资金台帐!U1678&amp;""</f>
      </c>
      <c r="W1678">
        <f>[1]资金台帐!W1678&amp;""</f>
      </c>
      <c r="X1678">
        <f>[1]资金台帐!X1678&amp;""</f>
      </c>
      <c r="AB1678">
        <f>[1]资金台帐!AB1678</f>
        <v>0</v>
      </c>
      <c r="AC1678">
        <f>[1]资金台帐!AC1678</f>
        <v>0</v>
      </c>
      <c r="AD1678">
        <f>[1]资金台帐!AD1678</f>
        <v>0</v>
      </c>
      <c r="AJ1678">
        <f>[1]资金台帐!AJ1678</f>
        <v>0</v>
      </c>
      <c r="AK1678">
        <f>[1]资金台帐!AK1678</f>
        <v>0</v>
      </c>
      <c r="BA1678" s="22">
        <f t="shared" si="0"/>
      </c>
    </row>
    <row r="1679">
      <c r="B1679">
        <f>[1]资金台帐!B1679&amp;""</f>
      </c>
      <c r="H1679">
        <f>[1]资金台帐!H1679&amp;""</f>
      </c>
      <c r="J1679">
        <f>[1]资金台帐!J1679&amp;""</f>
      </c>
      <c r="N1679">
        <f>[1]资金台帐!N1679</f>
      </c>
      <c r="O1679">
        <f>[1]资金台帐!O1679&amp;""</f>
      </c>
      <c r="P1679">
        <f>[1]资金台帐!P1679&amp;""</f>
      </c>
      <c r="Q1679">
        <f>[1]资金台帐!Q1679&amp;""</f>
      </c>
      <c r="T1679">
        <f>[1]资金台帐!T1679&amp;""</f>
      </c>
      <c r="U1679">
        <f>[1]资金台帐!U1679&amp;""</f>
      </c>
      <c r="W1679">
        <f>[1]资金台帐!W1679&amp;""</f>
      </c>
      <c r="X1679">
        <f>[1]资金台帐!X1679&amp;""</f>
      </c>
      <c r="AB1679">
        <f>[1]资金台帐!AB1679</f>
        <v>0</v>
      </c>
      <c r="AC1679">
        <f>[1]资金台帐!AC1679</f>
        <v>0</v>
      </c>
      <c r="AD1679">
        <f>[1]资金台帐!AD1679</f>
        <v>0</v>
      </c>
      <c r="AJ1679">
        <f>[1]资金台帐!AJ1679</f>
        <v>0</v>
      </c>
      <c r="AK1679">
        <f>[1]资金台帐!AK1679</f>
        <v>0</v>
      </c>
      <c r="BA1679" s="22">
        <f t="shared" si="0"/>
      </c>
    </row>
    <row r="1680">
      <c r="B1680">
        <f>[1]资金台帐!B1680&amp;""</f>
      </c>
      <c r="H1680">
        <f>[1]资金台帐!H1680&amp;""</f>
      </c>
      <c r="J1680">
        <f>[1]资金台帐!J1680&amp;""</f>
      </c>
      <c r="N1680">
        <f>[1]资金台帐!N1680</f>
      </c>
      <c r="O1680">
        <f>[1]资金台帐!O1680&amp;""</f>
      </c>
      <c r="P1680">
        <f>[1]资金台帐!P1680&amp;""</f>
      </c>
      <c r="Q1680">
        <f>[1]资金台帐!Q1680&amp;""</f>
      </c>
      <c r="T1680">
        <f>[1]资金台帐!T1680&amp;""</f>
      </c>
      <c r="U1680">
        <f>[1]资金台帐!U1680&amp;""</f>
      </c>
      <c r="W1680">
        <f>[1]资金台帐!W1680&amp;""</f>
      </c>
      <c r="X1680">
        <f>[1]资金台帐!X1680&amp;""</f>
      </c>
      <c r="AB1680">
        <f>[1]资金台帐!AB1680</f>
        <v>0</v>
      </c>
      <c r="AC1680">
        <f>[1]资金台帐!AC1680</f>
        <v>0</v>
      </c>
      <c r="AD1680">
        <f>[1]资金台帐!AD1680</f>
        <v>0</v>
      </c>
      <c r="AJ1680">
        <f>[1]资金台帐!AJ1680</f>
        <v>0</v>
      </c>
      <c r="AK1680">
        <f>[1]资金台帐!AK1680</f>
        <v>0</v>
      </c>
      <c r="BA1680" s="22">
        <f t="shared" si="0"/>
      </c>
    </row>
    <row r="1681">
      <c r="B1681">
        <f>[1]资金台帐!B1681&amp;""</f>
      </c>
      <c r="H1681">
        <f>[1]资金台帐!H1681&amp;""</f>
      </c>
      <c r="J1681">
        <f>[1]资金台帐!J1681&amp;""</f>
      </c>
      <c r="N1681">
        <f>[1]资金台帐!N1681</f>
      </c>
      <c r="O1681">
        <f>[1]资金台帐!O1681&amp;""</f>
      </c>
      <c r="P1681">
        <f>[1]资金台帐!P1681&amp;""</f>
      </c>
      <c r="Q1681">
        <f>[1]资金台帐!Q1681&amp;""</f>
      </c>
      <c r="T1681">
        <f>[1]资金台帐!T1681&amp;""</f>
      </c>
      <c r="U1681">
        <f>[1]资金台帐!U1681&amp;""</f>
      </c>
      <c r="W1681">
        <f>[1]资金台帐!W1681&amp;""</f>
      </c>
      <c r="X1681">
        <f>[1]资金台帐!X1681&amp;""</f>
      </c>
      <c r="AB1681">
        <f>[1]资金台帐!AB1681</f>
        <v>0</v>
      </c>
      <c r="AC1681">
        <f>[1]资金台帐!AC1681</f>
        <v>0</v>
      </c>
      <c r="AD1681">
        <f>[1]资金台帐!AD1681</f>
        <v>0</v>
      </c>
      <c r="AJ1681">
        <f>[1]资金台帐!AJ1681</f>
        <v>0</v>
      </c>
      <c r="AK1681">
        <f>[1]资金台帐!AK1681</f>
        <v>0</v>
      </c>
      <c r="BA1681" s="22">
        <f t="shared" si="0"/>
      </c>
    </row>
    <row r="1682">
      <c r="B1682">
        <f>[1]资金台帐!B1682&amp;""</f>
      </c>
      <c r="H1682">
        <f>[1]资金台帐!H1682&amp;""</f>
      </c>
      <c r="J1682">
        <f>[1]资金台帐!J1682&amp;""</f>
      </c>
      <c r="N1682">
        <f>[1]资金台帐!N1682</f>
      </c>
      <c r="O1682">
        <f>[1]资金台帐!O1682&amp;""</f>
      </c>
      <c r="P1682">
        <f>[1]资金台帐!P1682&amp;""</f>
      </c>
      <c r="Q1682">
        <f>[1]资金台帐!Q1682&amp;""</f>
      </c>
      <c r="T1682">
        <f>[1]资金台帐!T1682&amp;""</f>
      </c>
      <c r="U1682">
        <f>[1]资金台帐!U1682&amp;""</f>
      </c>
      <c r="W1682">
        <f>[1]资金台帐!W1682&amp;""</f>
      </c>
      <c r="X1682">
        <f>[1]资金台帐!X1682&amp;""</f>
      </c>
      <c r="AB1682">
        <f>[1]资金台帐!AB1682</f>
        <v>0</v>
      </c>
      <c r="AC1682">
        <f>[1]资金台帐!AC1682</f>
        <v>0</v>
      </c>
      <c r="AD1682">
        <f>[1]资金台帐!AD1682</f>
        <v>0</v>
      </c>
      <c r="AJ1682">
        <f>[1]资金台帐!AJ1682</f>
        <v>0</v>
      </c>
      <c r="AK1682">
        <f>[1]资金台帐!AK1682</f>
        <v>0</v>
      </c>
      <c r="BA1682" s="22">
        <f t="shared" si="0"/>
      </c>
    </row>
    <row r="1683">
      <c r="B1683">
        <f>[1]资金台帐!B1683&amp;""</f>
      </c>
      <c r="H1683">
        <f>[1]资金台帐!H1683&amp;""</f>
      </c>
      <c r="J1683">
        <f>[1]资金台帐!J1683&amp;""</f>
      </c>
      <c r="N1683">
        <f>[1]资金台帐!N1683</f>
      </c>
      <c r="O1683">
        <f>[1]资金台帐!O1683&amp;""</f>
      </c>
      <c r="P1683">
        <f>[1]资金台帐!P1683&amp;""</f>
      </c>
      <c r="Q1683">
        <f>[1]资金台帐!Q1683&amp;""</f>
      </c>
      <c r="T1683">
        <f>[1]资金台帐!T1683&amp;""</f>
      </c>
      <c r="U1683">
        <f>[1]资金台帐!U1683&amp;""</f>
      </c>
      <c r="W1683">
        <f>[1]资金台帐!W1683&amp;""</f>
      </c>
      <c r="X1683">
        <f>[1]资金台帐!X1683&amp;""</f>
      </c>
      <c r="AB1683">
        <f>[1]资金台帐!AB1683</f>
        <v>0</v>
      </c>
      <c r="AC1683">
        <f>[1]资金台帐!AC1683</f>
        <v>0</v>
      </c>
      <c r="AD1683">
        <f>[1]资金台帐!AD1683</f>
        <v>0</v>
      </c>
      <c r="AJ1683">
        <f>[1]资金台帐!AJ1683</f>
        <v>0</v>
      </c>
      <c r="AK1683">
        <f>[1]资金台帐!AK1683</f>
        <v>0</v>
      </c>
      <c r="BA1683" s="22">
        <f t="shared" si="0"/>
      </c>
    </row>
    <row r="1684">
      <c r="B1684">
        <f>[1]资金台帐!B1684&amp;""</f>
      </c>
      <c r="H1684">
        <f>[1]资金台帐!H1684&amp;""</f>
      </c>
      <c r="J1684">
        <f>[1]资金台帐!J1684&amp;""</f>
      </c>
      <c r="N1684">
        <f>[1]资金台帐!N1684</f>
      </c>
      <c r="O1684">
        <f>[1]资金台帐!O1684&amp;""</f>
      </c>
      <c r="P1684">
        <f>[1]资金台帐!P1684&amp;""</f>
      </c>
      <c r="Q1684">
        <f>[1]资金台帐!Q1684&amp;""</f>
      </c>
      <c r="T1684">
        <f>[1]资金台帐!T1684&amp;""</f>
      </c>
      <c r="U1684">
        <f>[1]资金台帐!U1684&amp;""</f>
      </c>
      <c r="W1684">
        <f>[1]资金台帐!W1684&amp;""</f>
      </c>
      <c r="X1684">
        <f>[1]资金台帐!X1684&amp;""</f>
      </c>
      <c r="AB1684">
        <f>[1]资金台帐!AB1684</f>
        <v>0</v>
      </c>
      <c r="AC1684">
        <f>[1]资金台帐!AC1684</f>
        <v>0</v>
      </c>
      <c r="AD1684">
        <f>[1]资金台帐!AD1684</f>
        <v>0</v>
      </c>
      <c r="AJ1684">
        <f>[1]资金台帐!AJ1684</f>
        <v>0</v>
      </c>
      <c r="AK1684">
        <f>[1]资金台帐!AK1684</f>
        <v>0</v>
      </c>
      <c r="BA1684" s="22">
        <f t="shared" si="0"/>
      </c>
    </row>
    <row r="1685">
      <c r="B1685">
        <f>[1]资金台帐!B1685&amp;""</f>
      </c>
      <c r="H1685">
        <f>[1]资金台帐!H1685&amp;""</f>
      </c>
      <c r="J1685">
        <f>[1]资金台帐!J1685&amp;""</f>
      </c>
      <c r="N1685">
        <f>[1]资金台帐!N1685</f>
      </c>
      <c r="O1685">
        <f>[1]资金台帐!O1685&amp;""</f>
      </c>
      <c r="P1685">
        <f>[1]资金台帐!P1685&amp;""</f>
      </c>
      <c r="Q1685">
        <f>[1]资金台帐!Q1685&amp;""</f>
      </c>
      <c r="T1685">
        <f>[1]资金台帐!T1685&amp;""</f>
      </c>
      <c r="U1685">
        <f>[1]资金台帐!U1685&amp;""</f>
      </c>
      <c r="W1685">
        <f>[1]资金台帐!W1685&amp;""</f>
      </c>
      <c r="X1685">
        <f>[1]资金台帐!X1685&amp;""</f>
      </c>
      <c r="AB1685">
        <f>[1]资金台帐!AB1685</f>
        <v>0</v>
      </c>
      <c r="AC1685">
        <f>[1]资金台帐!AC1685</f>
        <v>0</v>
      </c>
      <c r="AD1685">
        <f>[1]资金台帐!AD1685</f>
        <v>0</v>
      </c>
      <c r="AJ1685">
        <f>[1]资金台帐!AJ1685</f>
        <v>0</v>
      </c>
      <c r="AK1685">
        <f>[1]资金台帐!AK1685</f>
        <v>0</v>
      </c>
      <c r="BA1685" s="22">
        <f t="shared" si="0"/>
      </c>
    </row>
    <row r="1686">
      <c r="B1686">
        <f>[1]资金台帐!B1686&amp;""</f>
      </c>
      <c r="H1686">
        <f>[1]资金台帐!H1686&amp;""</f>
      </c>
      <c r="J1686">
        <f>[1]资金台帐!J1686&amp;""</f>
      </c>
      <c r="N1686">
        <f>[1]资金台帐!N1686</f>
      </c>
      <c r="O1686">
        <f>[1]资金台帐!O1686&amp;""</f>
      </c>
      <c r="P1686">
        <f>[1]资金台帐!P1686&amp;""</f>
      </c>
      <c r="Q1686">
        <f>[1]资金台帐!Q1686&amp;""</f>
      </c>
      <c r="T1686">
        <f>[1]资金台帐!T1686&amp;""</f>
      </c>
      <c r="U1686">
        <f>[1]资金台帐!U1686&amp;""</f>
      </c>
      <c r="W1686">
        <f>[1]资金台帐!W1686&amp;""</f>
      </c>
      <c r="X1686">
        <f>[1]资金台帐!X1686&amp;""</f>
      </c>
      <c r="AB1686">
        <f>[1]资金台帐!AB1686</f>
        <v>0</v>
      </c>
      <c r="AC1686">
        <f>[1]资金台帐!AC1686</f>
        <v>0</v>
      </c>
      <c r="AD1686">
        <f>[1]资金台帐!AD1686</f>
        <v>0</v>
      </c>
      <c r="AJ1686">
        <f>[1]资金台帐!AJ1686</f>
        <v>0</v>
      </c>
      <c r="AK1686">
        <f>[1]资金台帐!AK1686</f>
        <v>0</v>
      </c>
      <c r="BA1686" s="22">
        <f t="shared" si="0"/>
      </c>
    </row>
    <row r="1687">
      <c r="B1687">
        <f>[1]资金台帐!B1687&amp;""</f>
      </c>
      <c r="H1687">
        <f>[1]资金台帐!H1687&amp;""</f>
      </c>
      <c r="J1687">
        <f>[1]资金台帐!J1687&amp;""</f>
      </c>
      <c r="N1687">
        <f>[1]资金台帐!N1687</f>
      </c>
      <c r="O1687">
        <f>[1]资金台帐!O1687&amp;""</f>
      </c>
      <c r="P1687">
        <f>[1]资金台帐!P1687&amp;""</f>
      </c>
      <c r="Q1687">
        <f>[1]资金台帐!Q1687&amp;""</f>
      </c>
      <c r="T1687">
        <f>[1]资金台帐!T1687&amp;""</f>
      </c>
      <c r="U1687">
        <f>[1]资金台帐!U1687&amp;""</f>
      </c>
      <c r="W1687">
        <f>[1]资金台帐!W1687&amp;""</f>
      </c>
      <c r="X1687">
        <f>[1]资金台帐!X1687&amp;""</f>
      </c>
      <c r="AB1687">
        <f>[1]资金台帐!AB1687</f>
        <v>0</v>
      </c>
      <c r="AC1687">
        <f>[1]资金台帐!AC1687</f>
        <v>0</v>
      </c>
      <c r="AD1687">
        <f>[1]资金台帐!AD1687</f>
        <v>0</v>
      </c>
      <c r="AJ1687">
        <f>[1]资金台帐!AJ1687</f>
        <v>0</v>
      </c>
      <c r="AK1687">
        <f>[1]资金台帐!AK1687</f>
        <v>0</v>
      </c>
      <c r="BA1687" s="22">
        <f t="shared" si="0"/>
      </c>
    </row>
    <row r="1688">
      <c r="B1688">
        <f>[1]资金台帐!B1688&amp;""</f>
      </c>
      <c r="H1688">
        <f>[1]资金台帐!H1688&amp;""</f>
      </c>
      <c r="J1688">
        <f>[1]资金台帐!J1688&amp;""</f>
      </c>
      <c r="N1688">
        <f>[1]资金台帐!N1688</f>
      </c>
      <c r="O1688">
        <f>[1]资金台帐!O1688&amp;""</f>
      </c>
      <c r="P1688">
        <f>[1]资金台帐!P1688&amp;""</f>
      </c>
      <c r="Q1688">
        <f>[1]资金台帐!Q1688&amp;""</f>
      </c>
      <c r="T1688">
        <f>[1]资金台帐!T1688&amp;""</f>
      </c>
      <c r="U1688">
        <f>[1]资金台帐!U1688&amp;""</f>
      </c>
      <c r="W1688">
        <f>[1]资金台帐!W1688&amp;""</f>
      </c>
      <c r="X1688">
        <f>[1]资金台帐!X1688&amp;""</f>
      </c>
      <c r="AB1688">
        <f>[1]资金台帐!AB1688</f>
        <v>0</v>
      </c>
      <c r="AC1688">
        <f>[1]资金台帐!AC1688</f>
        <v>0</v>
      </c>
      <c r="AD1688">
        <f>[1]资金台帐!AD1688</f>
        <v>0</v>
      </c>
      <c r="AJ1688">
        <f>[1]资金台帐!AJ1688</f>
        <v>0</v>
      </c>
      <c r="AK1688">
        <f>[1]资金台帐!AK1688</f>
        <v>0</v>
      </c>
      <c r="BA1688" s="22">
        <f t="shared" si="0"/>
      </c>
    </row>
    <row r="1689">
      <c r="B1689">
        <f>[1]资金台帐!B1689&amp;""</f>
      </c>
      <c r="H1689">
        <f>[1]资金台帐!H1689&amp;""</f>
      </c>
      <c r="J1689">
        <f>[1]资金台帐!J1689&amp;""</f>
      </c>
      <c r="N1689">
        <f>[1]资金台帐!N1689</f>
      </c>
      <c r="O1689">
        <f>[1]资金台帐!O1689&amp;""</f>
      </c>
      <c r="P1689">
        <f>[1]资金台帐!P1689&amp;""</f>
      </c>
      <c r="Q1689">
        <f>[1]资金台帐!Q1689&amp;""</f>
      </c>
      <c r="T1689">
        <f>[1]资金台帐!T1689&amp;""</f>
      </c>
      <c r="U1689">
        <f>[1]资金台帐!U1689&amp;""</f>
      </c>
      <c r="W1689">
        <f>[1]资金台帐!W1689&amp;""</f>
      </c>
      <c r="X1689">
        <f>[1]资金台帐!X1689&amp;""</f>
      </c>
      <c r="AB1689">
        <f>[1]资金台帐!AB1689</f>
        <v>0</v>
      </c>
      <c r="AC1689">
        <f>[1]资金台帐!AC1689</f>
        <v>0</v>
      </c>
      <c r="AD1689">
        <f>[1]资金台帐!AD1689</f>
        <v>0</v>
      </c>
      <c r="AJ1689">
        <f>[1]资金台帐!AJ1689</f>
        <v>0</v>
      </c>
      <c r="AK1689">
        <f>[1]资金台帐!AK1689</f>
        <v>0</v>
      </c>
      <c r="BA1689" s="22">
        <f t="shared" si="0"/>
      </c>
    </row>
    <row r="1690">
      <c r="B1690">
        <f>[1]资金台帐!B1690&amp;""</f>
      </c>
      <c r="H1690">
        <f>[1]资金台帐!H1690&amp;""</f>
      </c>
      <c r="J1690">
        <f>[1]资金台帐!J1690&amp;""</f>
      </c>
      <c r="N1690">
        <f>[1]资金台帐!N1690</f>
      </c>
      <c r="O1690">
        <f>[1]资金台帐!O1690&amp;""</f>
      </c>
      <c r="P1690">
        <f>[1]资金台帐!P1690&amp;""</f>
      </c>
      <c r="Q1690">
        <f>[1]资金台帐!Q1690&amp;""</f>
      </c>
      <c r="T1690">
        <f>[1]资金台帐!T1690&amp;""</f>
      </c>
      <c r="U1690">
        <f>[1]资金台帐!U1690&amp;""</f>
      </c>
      <c r="W1690">
        <f>[1]资金台帐!W1690&amp;""</f>
      </c>
      <c r="X1690">
        <f>[1]资金台帐!X1690&amp;""</f>
      </c>
      <c r="AB1690">
        <f>[1]资金台帐!AB1690</f>
        <v>0</v>
      </c>
      <c r="AC1690">
        <f>[1]资金台帐!AC1690</f>
        <v>0</v>
      </c>
      <c r="AD1690">
        <f>[1]资金台帐!AD1690</f>
        <v>0</v>
      </c>
      <c r="AJ1690">
        <f>[1]资金台帐!AJ1690</f>
        <v>0</v>
      </c>
      <c r="AK1690">
        <f>[1]资金台帐!AK1690</f>
        <v>0</v>
      </c>
      <c r="BA1690" s="22">
        <f t="shared" si="0"/>
      </c>
    </row>
    <row r="1691">
      <c r="B1691">
        <f>[1]资金台帐!B1691&amp;""</f>
      </c>
      <c r="H1691">
        <f>[1]资金台帐!H1691&amp;""</f>
      </c>
      <c r="J1691">
        <f>[1]资金台帐!J1691&amp;""</f>
      </c>
      <c r="N1691">
        <f>[1]资金台帐!N1691</f>
      </c>
      <c r="O1691">
        <f>[1]资金台帐!O1691&amp;""</f>
      </c>
      <c r="P1691">
        <f>[1]资金台帐!P1691&amp;""</f>
      </c>
      <c r="Q1691">
        <f>[1]资金台帐!Q1691&amp;""</f>
      </c>
      <c r="T1691">
        <f>[1]资金台帐!T1691&amp;""</f>
      </c>
      <c r="U1691">
        <f>[1]资金台帐!U1691&amp;""</f>
      </c>
      <c r="W1691">
        <f>[1]资金台帐!W1691&amp;""</f>
      </c>
      <c r="X1691">
        <f>[1]资金台帐!X1691&amp;""</f>
      </c>
      <c r="AB1691">
        <f>[1]资金台帐!AB1691</f>
        <v>0</v>
      </c>
      <c r="AC1691">
        <f>[1]资金台帐!AC1691</f>
        <v>0</v>
      </c>
      <c r="AD1691">
        <f>[1]资金台帐!AD1691</f>
        <v>0</v>
      </c>
      <c r="AJ1691">
        <f>[1]资金台帐!AJ1691</f>
        <v>0</v>
      </c>
      <c r="AK1691">
        <f>[1]资金台帐!AK1691</f>
        <v>0</v>
      </c>
      <c r="BA1691" s="22">
        <f t="shared" si="0"/>
      </c>
    </row>
    <row r="1692">
      <c r="B1692">
        <f>[1]资金台帐!B1692&amp;""</f>
      </c>
      <c r="H1692">
        <f>[1]资金台帐!H1692&amp;""</f>
      </c>
      <c r="J1692">
        <f>[1]资金台帐!J1692&amp;""</f>
      </c>
      <c r="N1692">
        <f>[1]资金台帐!N1692</f>
      </c>
      <c r="O1692">
        <f>[1]资金台帐!O1692&amp;""</f>
      </c>
      <c r="P1692">
        <f>[1]资金台帐!P1692&amp;""</f>
      </c>
      <c r="Q1692">
        <f>[1]资金台帐!Q1692&amp;""</f>
      </c>
      <c r="T1692">
        <f>[1]资金台帐!T1692&amp;""</f>
      </c>
      <c r="U1692">
        <f>[1]资金台帐!U1692&amp;""</f>
      </c>
      <c r="W1692">
        <f>[1]资金台帐!W1692&amp;""</f>
      </c>
      <c r="X1692">
        <f>[1]资金台帐!X1692&amp;""</f>
      </c>
      <c r="AB1692">
        <f>[1]资金台帐!AB1692</f>
        <v>0</v>
      </c>
      <c r="AC1692">
        <f>[1]资金台帐!AC1692</f>
        <v>0</v>
      </c>
      <c r="AD1692">
        <f>[1]资金台帐!AD1692</f>
        <v>0</v>
      </c>
      <c r="AJ1692">
        <f>[1]资金台帐!AJ1692</f>
        <v>0</v>
      </c>
      <c r="AK1692">
        <f>[1]资金台帐!AK1692</f>
        <v>0</v>
      </c>
      <c r="BA1692" s="22">
        <f t="shared" si="0"/>
      </c>
    </row>
    <row r="1693">
      <c r="B1693">
        <f>[1]资金台帐!B1693&amp;""</f>
      </c>
      <c r="H1693">
        <f>[1]资金台帐!H1693&amp;""</f>
      </c>
      <c r="J1693">
        <f>[1]资金台帐!J1693&amp;""</f>
      </c>
      <c r="N1693">
        <f>[1]资金台帐!N1693</f>
      </c>
      <c r="O1693">
        <f>[1]资金台帐!O1693&amp;""</f>
      </c>
      <c r="P1693">
        <f>[1]资金台帐!P1693&amp;""</f>
      </c>
      <c r="Q1693">
        <f>[1]资金台帐!Q1693&amp;""</f>
      </c>
      <c r="T1693">
        <f>[1]资金台帐!T1693&amp;""</f>
      </c>
      <c r="U1693">
        <f>[1]资金台帐!U1693&amp;""</f>
      </c>
      <c r="W1693">
        <f>[1]资金台帐!W1693&amp;""</f>
      </c>
      <c r="X1693">
        <f>[1]资金台帐!X1693&amp;""</f>
      </c>
      <c r="AB1693">
        <f>[1]资金台帐!AB1693</f>
        <v>0</v>
      </c>
      <c r="AC1693">
        <f>[1]资金台帐!AC1693</f>
        <v>0</v>
      </c>
      <c r="AD1693">
        <f>[1]资金台帐!AD1693</f>
        <v>0</v>
      </c>
      <c r="AJ1693">
        <f>[1]资金台帐!AJ1693</f>
        <v>0</v>
      </c>
      <c r="AK1693">
        <f>[1]资金台帐!AK1693</f>
        <v>0</v>
      </c>
      <c r="BA1693" s="22">
        <f t="shared" si="0"/>
      </c>
    </row>
    <row r="1694">
      <c r="B1694">
        <f>[1]资金台帐!B1694&amp;""</f>
      </c>
      <c r="H1694">
        <f>[1]资金台帐!H1694&amp;""</f>
      </c>
      <c r="J1694">
        <f>[1]资金台帐!J1694&amp;""</f>
      </c>
      <c r="N1694">
        <f>[1]资金台帐!N1694</f>
      </c>
      <c r="O1694">
        <f>[1]资金台帐!O1694&amp;""</f>
      </c>
      <c r="P1694">
        <f>[1]资金台帐!P1694&amp;""</f>
      </c>
      <c r="Q1694">
        <f>[1]资金台帐!Q1694&amp;""</f>
      </c>
      <c r="T1694">
        <f>[1]资金台帐!T1694&amp;""</f>
      </c>
      <c r="U1694">
        <f>[1]资金台帐!U1694&amp;""</f>
      </c>
      <c r="W1694">
        <f>[1]资金台帐!W1694&amp;""</f>
      </c>
      <c r="X1694">
        <f>[1]资金台帐!X1694&amp;""</f>
      </c>
      <c r="AB1694">
        <f>[1]资金台帐!AB1694</f>
        <v>0</v>
      </c>
      <c r="AC1694">
        <f>[1]资金台帐!AC1694</f>
        <v>0</v>
      </c>
      <c r="AD1694">
        <f>[1]资金台帐!AD1694</f>
        <v>0</v>
      </c>
      <c r="AJ1694">
        <f>[1]资金台帐!AJ1694</f>
        <v>0</v>
      </c>
      <c r="AK1694">
        <f>[1]资金台帐!AK1694</f>
        <v>0</v>
      </c>
      <c r="BA1694" s="22">
        <f t="shared" si="0"/>
      </c>
    </row>
    <row r="1695">
      <c r="B1695">
        <f>[1]资金台帐!B1695&amp;""</f>
      </c>
      <c r="H1695">
        <f>[1]资金台帐!H1695&amp;""</f>
      </c>
      <c r="J1695">
        <f>[1]资金台帐!J1695&amp;""</f>
      </c>
      <c r="N1695">
        <f>[1]资金台帐!N1695</f>
      </c>
      <c r="O1695">
        <f>[1]资金台帐!O1695&amp;""</f>
      </c>
      <c r="P1695">
        <f>[1]资金台帐!P1695&amp;""</f>
      </c>
      <c r="Q1695">
        <f>[1]资金台帐!Q1695&amp;""</f>
      </c>
      <c r="T1695">
        <f>[1]资金台帐!T1695&amp;""</f>
      </c>
      <c r="U1695">
        <f>[1]资金台帐!U1695&amp;""</f>
      </c>
      <c r="W1695">
        <f>[1]资金台帐!W1695&amp;""</f>
      </c>
      <c r="X1695">
        <f>[1]资金台帐!X1695&amp;""</f>
      </c>
      <c r="AB1695">
        <f>[1]资金台帐!AB1695</f>
        <v>0</v>
      </c>
      <c r="AC1695">
        <f>[1]资金台帐!AC1695</f>
        <v>0</v>
      </c>
      <c r="AD1695">
        <f>[1]资金台帐!AD1695</f>
        <v>0</v>
      </c>
      <c r="AJ1695">
        <f>[1]资金台帐!AJ1695</f>
        <v>0</v>
      </c>
      <c r="AK1695">
        <f>[1]资金台帐!AK1695</f>
        <v>0</v>
      </c>
      <c r="BA1695" s="22">
        <f t="shared" si="0"/>
      </c>
    </row>
    <row r="1696">
      <c r="B1696">
        <f>[1]资金台帐!B1696&amp;""</f>
      </c>
      <c r="H1696">
        <f>[1]资金台帐!H1696&amp;""</f>
      </c>
      <c r="J1696">
        <f>[1]资金台帐!J1696&amp;""</f>
      </c>
      <c r="N1696">
        <f>[1]资金台帐!N1696</f>
      </c>
      <c r="O1696">
        <f>[1]资金台帐!O1696&amp;""</f>
      </c>
      <c r="P1696">
        <f>[1]资金台帐!P1696&amp;""</f>
      </c>
      <c r="Q1696">
        <f>[1]资金台帐!Q1696&amp;""</f>
      </c>
      <c r="T1696">
        <f>[1]资金台帐!T1696&amp;""</f>
      </c>
      <c r="U1696">
        <f>[1]资金台帐!U1696&amp;""</f>
      </c>
      <c r="W1696">
        <f>[1]资金台帐!W1696&amp;""</f>
      </c>
      <c r="X1696">
        <f>[1]资金台帐!X1696&amp;""</f>
      </c>
      <c r="AB1696">
        <f>[1]资金台帐!AB1696</f>
        <v>0</v>
      </c>
      <c r="AC1696">
        <f>[1]资金台帐!AC1696</f>
        <v>0</v>
      </c>
      <c r="AD1696">
        <f>[1]资金台帐!AD1696</f>
        <v>0</v>
      </c>
      <c r="AJ1696">
        <f>[1]资金台帐!AJ1696</f>
        <v>0</v>
      </c>
      <c r="AK1696">
        <f>[1]资金台帐!AK1696</f>
        <v>0</v>
      </c>
      <c r="BA1696" s="22">
        <f t="shared" si="0"/>
      </c>
    </row>
    <row r="1697">
      <c r="B1697">
        <f>[1]资金台帐!B1697&amp;""</f>
      </c>
      <c r="H1697">
        <f>[1]资金台帐!H1697&amp;""</f>
      </c>
      <c r="J1697">
        <f>[1]资金台帐!J1697&amp;""</f>
      </c>
      <c r="N1697">
        <f>[1]资金台帐!N1697</f>
      </c>
      <c r="O1697">
        <f>[1]资金台帐!O1697&amp;""</f>
      </c>
      <c r="P1697">
        <f>[1]资金台帐!P1697&amp;""</f>
      </c>
      <c r="Q1697">
        <f>[1]资金台帐!Q1697&amp;""</f>
      </c>
      <c r="T1697">
        <f>[1]资金台帐!T1697&amp;""</f>
      </c>
      <c r="U1697">
        <f>[1]资金台帐!U1697&amp;""</f>
      </c>
      <c r="W1697">
        <f>[1]资金台帐!W1697&amp;""</f>
      </c>
      <c r="X1697">
        <f>[1]资金台帐!X1697&amp;""</f>
      </c>
      <c r="AB1697">
        <f>[1]资金台帐!AB1697</f>
        <v>0</v>
      </c>
      <c r="AC1697">
        <f>[1]资金台帐!AC1697</f>
        <v>0</v>
      </c>
      <c r="AD1697">
        <f>[1]资金台帐!AD1697</f>
        <v>0</v>
      </c>
      <c r="AJ1697">
        <f>[1]资金台帐!AJ1697</f>
        <v>0</v>
      </c>
      <c r="AK1697">
        <f>[1]资金台帐!AK1697</f>
        <v>0</v>
      </c>
      <c r="BA1697" s="22">
        <f t="shared" si="0"/>
      </c>
    </row>
    <row r="1698">
      <c r="B1698">
        <f>[1]资金台帐!B1698&amp;""</f>
      </c>
      <c r="H1698">
        <f>[1]资金台帐!H1698&amp;""</f>
      </c>
      <c r="J1698">
        <f>[1]资金台帐!J1698&amp;""</f>
      </c>
      <c r="N1698">
        <f>[1]资金台帐!N1698</f>
      </c>
      <c r="O1698">
        <f>[1]资金台帐!O1698&amp;""</f>
      </c>
      <c r="P1698">
        <f>[1]资金台帐!P1698&amp;""</f>
      </c>
      <c r="Q1698">
        <f>[1]资金台帐!Q1698&amp;""</f>
      </c>
      <c r="T1698">
        <f>[1]资金台帐!T1698&amp;""</f>
      </c>
      <c r="U1698">
        <f>[1]资金台帐!U1698&amp;""</f>
      </c>
      <c r="W1698">
        <f>[1]资金台帐!W1698&amp;""</f>
      </c>
      <c r="X1698">
        <f>[1]资金台帐!X1698&amp;""</f>
      </c>
      <c r="AB1698">
        <f>[1]资金台帐!AB1698</f>
        <v>0</v>
      </c>
      <c r="AC1698">
        <f>[1]资金台帐!AC1698</f>
        <v>0</v>
      </c>
      <c r="AD1698">
        <f>[1]资金台帐!AD1698</f>
        <v>0</v>
      </c>
      <c r="AJ1698">
        <f>[1]资金台帐!AJ1698</f>
        <v>0</v>
      </c>
      <c r="AK1698">
        <f>[1]资金台帐!AK1698</f>
        <v>0</v>
      </c>
      <c r="BA1698" s="22">
        <f t="shared" si="0"/>
      </c>
    </row>
    <row r="1699">
      <c r="B1699">
        <f>[1]资金台帐!B1699&amp;""</f>
      </c>
      <c r="H1699">
        <f>[1]资金台帐!H1699&amp;""</f>
      </c>
      <c r="J1699">
        <f>[1]资金台帐!J1699&amp;""</f>
      </c>
      <c r="N1699">
        <f>[1]资金台帐!N1699</f>
      </c>
      <c r="O1699">
        <f>[1]资金台帐!O1699&amp;""</f>
      </c>
      <c r="P1699">
        <f>[1]资金台帐!P1699&amp;""</f>
      </c>
      <c r="Q1699">
        <f>[1]资金台帐!Q1699&amp;""</f>
      </c>
      <c r="T1699">
        <f>[1]资金台帐!T1699&amp;""</f>
      </c>
      <c r="U1699">
        <f>[1]资金台帐!U1699&amp;""</f>
      </c>
      <c r="W1699">
        <f>[1]资金台帐!W1699&amp;""</f>
      </c>
      <c r="X1699">
        <f>[1]资金台帐!X1699&amp;""</f>
      </c>
      <c r="AB1699">
        <f>[1]资金台帐!AB1699</f>
        <v>0</v>
      </c>
      <c r="AC1699">
        <f>[1]资金台帐!AC1699</f>
        <v>0</v>
      </c>
      <c r="AD1699">
        <f>[1]资金台帐!AD1699</f>
        <v>0</v>
      </c>
      <c r="AJ1699">
        <f>[1]资金台帐!AJ1699</f>
        <v>0</v>
      </c>
      <c r="AK1699">
        <f>[1]资金台帐!AK1699</f>
        <v>0</v>
      </c>
      <c r="BA1699" s="22">
        <f t="shared" si="0"/>
      </c>
    </row>
    <row r="1700">
      <c r="B1700">
        <f>[1]资金台帐!B1700&amp;""</f>
      </c>
      <c r="H1700">
        <f>[1]资金台帐!H1700&amp;""</f>
      </c>
      <c r="J1700">
        <f>[1]资金台帐!J1700&amp;""</f>
      </c>
      <c r="N1700">
        <f>[1]资金台帐!N1700</f>
      </c>
      <c r="O1700">
        <f>[1]资金台帐!O1700&amp;""</f>
      </c>
      <c r="P1700">
        <f>[1]资金台帐!P1700&amp;""</f>
      </c>
      <c r="Q1700">
        <f>[1]资金台帐!Q1700&amp;""</f>
      </c>
      <c r="T1700">
        <f>[1]资金台帐!T1700&amp;""</f>
      </c>
      <c r="U1700">
        <f>[1]资金台帐!U1700&amp;""</f>
      </c>
      <c r="W1700">
        <f>[1]资金台帐!W1700&amp;""</f>
      </c>
      <c r="X1700">
        <f>[1]资金台帐!X1700&amp;""</f>
      </c>
      <c r="AB1700">
        <f>[1]资金台帐!AB1700</f>
        <v>0</v>
      </c>
      <c r="AC1700">
        <f>[1]资金台帐!AC1700</f>
        <v>0</v>
      </c>
      <c r="AD1700">
        <f>[1]资金台帐!AD1700</f>
        <v>0</v>
      </c>
      <c r="AJ1700">
        <f>[1]资金台帐!AJ1700</f>
        <v>0</v>
      </c>
      <c r="AK1700">
        <f>[1]资金台帐!AK1700</f>
        <v>0</v>
      </c>
      <c r="BA1700" s="22">
        <f t="shared" si="0"/>
      </c>
    </row>
    <row r="1701">
      <c r="B1701">
        <f>[1]资金台帐!B1701&amp;""</f>
      </c>
      <c r="H1701">
        <f>[1]资金台帐!H1701&amp;""</f>
      </c>
      <c r="J1701">
        <f>[1]资金台帐!J1701&amp;""</f>
      </c>
      <c r="N1701">
        <f>[1]资金台帐!N1701</f>
      </c>
      <c r="O1701">
        <f>[1]资金台帐!O1701&amp;""</f>
      </c>
      <c r="P1701">
        <f>[1]资金台帐!P1701&amp;""</f>
      </c>
      <c r="Q1701">
        <f>[1]资金台帐!Q1701&amp;""</f>
      </c>
      <c r="T1701">
        <f>[1]资金台帐!T1701&amp;""</f>
      </c>
      <c r="U1701">
        <f>[1]资金台帐!U1701&amp;""</f>
      </c>
      <c r="W1701">
        <f>[1]资金台帐!W1701&amp;""</f>
      </c>
      <c r="X1701">
        <f>[1]资金台帐!X1701&amp;""</f>
      </c>
      <c r="AB1701">
        <f>[1]资金台帐!AB1701</f>
        <v>0</v>
      </c>
      <c r="AC1701">
        <f>[1]资金台帐!AC1701</f>
        <v>0</v>
      </c>
      <c r="AD1701">
        <f>[1]资金台帐!AD1701</f>
        <v>0</v>
      </c>
      <c r="AJ1701">
        <f>[1]资金台帐!AJ1701</f>
        <v>0</v>
      </c>
      <c r="AK1701">
        <f>[1]资金台帐!AK1701</f>
        <v>0</v>
      </c>
      <c r="BA1701" s="22">
        <f t="shared" si="0"/>
      </c>
    </row>
    <row r="1702">
      <c r="B1702">
        <f>[1]资金台帐!B1702&amp;""</f>
      </c>
      <c r="H1702">
        <f>[1]资金台帐!H1702&amp;""</f>
      </c>
      <c r="J1702">
        <f>[1]资金台帐!J1702&amp;""</f>
      </c>
      <c r="N1702">
        <f>[1]资金台帐!N1702</f>
      </c>
      <c r="O1702">
        <f>[1]资金台帐!O1702&amp;""</f>
      </c>
      <c r="P1702">
        <f>[1]资金台帐!P1702&amp;""</f>
      </c>
      <c r="Q1702">
        <f>[1]资金台帐!Q1702&amp;""</f>
      </c>
      <c r="T1702">
        <f>[1]资金台帐!T1702&amp;""</f>
      </c>
      <c r="U1702">
        <f>[1]资金台帐!U1702&amp;""</f>
      </c>
      <c r="W1702">
        <f>[1]资金台帐!W1702&amp;""</f>
      </c>
      <c r="X1702">
        <f>[1]资金台帐!X1702&amp;""</f>
      </c>
      <c r="AB1702">
        <f>[1]资金台帐!AB1702</f>
        <v>0</v>
      </c>
      <c r="AC1702">
        <f>[1]资金台帐!AC1702</f>
        <v>0</v>
      </c>
      <c r="AD1702">
        <f>[1]资金台帐!AD1702</f>
        <v>0</v>
      </c>
      <c r="AJ1702">
        <f>[1]资金台帐!AJ1702</f>
        <v>0</v>
      </c>
      <c r="AK1702">
        <f>[1]资金台帐!AK1702</f>
        <v>0</v>
      </c>
      <c r="BA1702" s="22">
        <f t="shared" si="0"/>
      </c>
    </row>
    <row r="1703">
      <c r="B1703">
        <f>[1]资金台帐!B1703&amp;""</f>
      </c>
      <c r="H1703">
        <f>[1]资金台帐!H1703&amp;""</f>
      </c>
      <c r="J1703">
        <f>[1]资金台帐!J1703&amp;""</f>
      </c>
      <c r="N1703">
        <f>[1]资金台帐!N1703</f>
      </c>
      <c r="O1703">
        <f>[1]资金台帐!O1703&amp;""</f>
      </c>
      <c r="P1703">
        <f>[1]资金台帐!P1703&amp;""</f>
      </c>
      <c r="Q1703">
        <f>[1]资金台帐!Q1703&amp;""</f>
      </c>
      <c r="T1703">
        <f>[1]资金台帐!T1703&amp;""</f>
      </c>
      <c r="U1703">
        <f>[1]资金台帐!U1703&amp;""</f>
      </c>
      <c r="W1703">
        <f>[1]资金台帐!W1703&amp;""</f>
      </c>
      <c r="X1703">
        <f>[1]资金台帐!X1703&amp;""</f>
      </c>
      <c r="AB1703">
        <f>[1]资金台帐!AB1703</f>
        <v>0</v>
      </c>
      <c r="AC1703">
        <f>[1]资金台帐!AC1703</f>
        <v>0</v>
      </c>
      <c r="AD1703">
        <f>[1]资金台帐!AD1703</f>
        <v>0</v>
      </c>
      <c r="AJ1703">
        <f>[1]资金台帐!AJ1703</f>
        <v>0</v>
      </c>
      <c r="AK1703">
        <f>[1]资金台帐!AK1703</f>
        <v>0</v>
      </c>
      <c r="BA1703" s="22">
        <f t="shared" si="0"/>
      </c>
    </row>
    <row r="1704">
      <c r="B1704">
        <f>[1]资金台帐!B1704&amp;""</f>
      </c>
      <c r="H1704">
        <f>[1]资金台帐!H1704&amp;""</f>
      </c>
      <c r="J1704">
        <f>[1]资金台帐!J1704&amp;""</f>
      </c>
      <c r="N1704">
        <f>[1]资金台帐!N1704</f>
      </c>
      <c r="O1704">
        <f>[1]资金台帐!O1704&amp;""</f>
      </c>
      <c r="P1704">
        <f>[1]资金台帐!P1704&amp;""</f>
      </c>
      <c r="Q1704">
        <f>[1]资金台帐!Q1704&amp;""</f>
      </c>
      <c r="T1704">
        <f>[1]资金台帐!T1704&amp;""</f>
      </c>
      <c r="U1704">
        <f>[1]资金台帐!U1704&amp;""</f>
      </c>
      <c r="W1704">
        <f>[1]资金台帐!W1704&amp;""</f>
      </c>
      <c r="X1704">
        <f>[1]资金台帐!X1704&amp;""</f>
      </c>
      <c r="AB1704">
        <f>[1]资金台帐!AB1704</f>
        <v>0</v>
      </c>
      <c r="AC1704">
        <f>[1]资金台帐!AC1704</f>
        <v>0</v>
      </c>
      <c r="AD1704">
        <f>[1]资金台帐!AD1704</f>
        <v>0</v>
      </c>
      <c r="AJ1704">
        <f>[1]资金台帐!AJ1704</f>
        <v>0</v>
      </c>
      <c r="AK1704">
        <f>[1]资金台帐!AK1704</f>
        <v>0</v>
      </c>
      <c r="BA1704" s="22">
        <f t="shared" si="0"/>
      </c>
    </row>
    <row r="1705">
      <c r="B1705">
        <f>[1]资金台帐!B1705&amp;""</f>
      </c>
      <c r="H1705">
        <f>[1]资金台帐!H1705&amp;""</f>
      </c>
      <c r="J1705">
        <f>[1]资金台帐!J1705&amp;""</f>
      </c>
      <c r="N1705">
        <f>[1]资金台帐!N1705</f>
      </c>
      <c r="O1705">
        <f>[1]资金台帐!O1705&amp;""</f>
      </c>
      <c r="P1705">
        <f>[1]资金台帐!P1705&amp;""</f>
      </c>
      <c r="Q1705">
        <f>[1]资金台帐!Q1705&amp;""</f>
      </c>
      <c r="T1705">
        <f>[1]资金台帐!T1705&amp;""</f>
      </c>
      <c r="U1705">
        <f>[1]资金台帐!U1705&amp;""</f>
      </c>
      <c r="W1705">
        <f>[1]资金台帐!W1705&amp;""</f>
      </c>
      <c r="X1705">
        <f>[1]资金台帐!X1705&amp;""</f>
      </c>
      <c r="AB1705">
        <f>[1]资金台帐!AB1705</f>
        <v>0</v>
      </c>
      <c r="AC1705">
        <f>[1]资金台帐!AC1705</f>
        <v>0</v>
      </c>
      <c r="AD1705">
        <f>[1]资金台帐!AD1705</f>
        <v>0</v>
      </c>
      <c r="AJ1705">
        <f>[1]资金台帐!AJ1705</f>
        <v>0</v>
      </c>
      <c r="AK1705">
        <f>[1]资金台帐!AK1705</f>
        <v>0</v>
      </c>
      <c r="BA1705" s="22">
        <f t="shared" si="0"/>
      </c>
    </row>
    <row r="1706">
      <c r="B1706">
        <f>[1]资金台帐!B1706&amp;""</f>
      </c>
      <c r="H1706">
        <f>[1]资金台帐!H1706&amp;""</f>
      </c>
      <c r="J1706">
        <f>[1]资金台帐!J1706&amp;""</f>
      </c>
      <c r="N1706">
        <f>[1]资金台帐!N1706</f>
      </c>
      <c r="O1706">
        <f>[1]资金台帐!O1706&amp;""</f>
      </c>
      <c r="P1706">
        <f>[1]资金台帐!P1706&amp;""</f>
      </c>
      <c r="Q1706">
        <f>[1]资金台帐!Q1706&amp;""</f>
      </c>
      <c r="T1706">
        <f>[1]资金台帐!T1706&amp;""</f>
      </c>
      <c r="U1706">
        <f>[1]资金台帐!U1706&amp;""</f>
      </c>
      <c r="W1706">
        <f>[1]资金台帐!W1706&amp;""</f>
      </c>
      <c r="X1706">
        <f>[1]资金台帐!X1706&amp;""</f>
      </c>
      <c r="AB1706">
        <f>[1]资金台帐!AB1706</f>
        <v>0</v>
      </c>
      <c r="AC1706">
        <f>[1]资金台帐!AC1706</f>
        <v>0</v>
      </c>
      <c r="AD1706">
        <f>[1]资金台帐!AD1706</f>
        <v>0</v>
      </c>
      <c r="AJ1706">
        <f>[1]资金台帐!AJ1706</f>
        <v>0</v>
      </c>
      <c r="AK1706">
        <f>[1]资金台帐!AK1706</f>
        <v>0</v>
      </c>
      <c r="BA1706" s="22">
        <f t="shared" si="0"/>
      </c>
    </row>
    <row r="1707">
      <c r="B1707">
        <f>[1]资金台帐!B1707&amp;""</f>
      </c>
      <c r="H1707">
        <f>[1]资金台帐!H1707&amp;""</f>
      </c>
      <c r="J1707">
        <f>[1]资金台帐!J1707&amp;""</f>
      </c>
      <c r="N1707">
        <f>[1]资金台帐!N1707</f>
      </c>
      <c r="O1707">
        <f>[1]资金台帐!O1707&amp;""</f>
      </c>
      <c r="P1707">
        <f>[1]资金台帐!P1707&amp;""</f>
      </c>
      <c r="Q1707">
        <f>[1]资金台帐!Q1707&amp;""</f>
      </c>
      <c r="T1707">
        <f>[1]资金台帐!T1707&amp;""</f>
      </c>
      <c r="U1707">
        <f>[1]资金台帐!U1707&amp;""</f>
      </c>
      <c r="W1707">
        <f>[1]资金台帐!W1707&amp;""</f>
      </c>
      <c r="X1707">
        <f>[1]资金台帐!X1707&amp;""</f>
      </c>
      <c r="AB1707">
        <f>[1]资金台帐!AB1707</f>
        <v>0</v>
      </c>
      <c r="AC1707">
        <f>[1]资金台帐!AC1707</f>
        <v>0</v>
      </c>
      <c r="AD1707">
        <f>[1]资金台帐!AD1707</f>
        <v>0</v>
      </c>
      <c r="AJ1707">
        <f>[1]资金台帐!AJ1707</f>
        <v>0</v>
      </c>
      <c r="AK1707">
        <f>[1]资金台帐!AK1707</f>
        <v>0</v>
      </c>
      <c r="BA1707" s="22">
        <f t="shared" si="0"/>
      </c>
    </row>
    <row r="1708">
      <c r="B1708">
        <f>[1]资金台帐!B1708&amp;""</f>
      </c>
      <c r="H1708">
        <f>[1]资金台帐!H1708&amp;""</f>
      </c>
      <c r="J1708">
        <f>[1]资金台帐!J1708&amp;""</f>
      </c>
      <c r="N1708">
        <f>[1]资金台帐!N1708</f>
      </c>
      <c r="O1708">
        <f>[1]资金台帐!O1708&amp;""</f>
      </c>
      <c r="P1708">
        <f>[1]资金台帐!P1708&amp;""</f>
      </c>
      <c r="Q1708">
        <f>[1]资金台帐!Q1708&amp;""</f>
      </c>
      <c r="T1708">
        <f>[1]资金台帐!T1708&amp;""</f>
      </c>
      <c r="U1708">
        <f>[1]资金台帐!U1708&amp;""</f>
      </c>
      <c r="W1708">
        <f>[1]资金台帐!W1708&amp;""</f>
      </c>
      <c r="X1708">
        <f>[1]资金台帐!X1708&amp;""</f>
      </c>
      <c r="AB1708">
        <f>[1]资金台帐!AB1708</f>
        <v>0</v>
      </c>
      <c r="AC1708">
        <f>[1]资金台帐!AC1708</f>
        <v>0</v>
      </c>
      <c r="AD1708">
        <f>[1]资金台帐!AD1708</f>
        <v>0</v>
      </c>
      <c r="AJ1708">
        <f>[1]资金台帐!AJ1708</f>
        <v>0</v>
      </c>
      <c r="AK1708">
        <f>[1]资金台帐!AK1708</f>
        <v>0</v>
      </c>
      <c r="BA1708" s="22">
        <f t="shared" si="0"/>
      </c>
    </row>
    <row r="1709">
      <c r="B1709">
        <f>[1]资金台帐!B1709&amp;""</f>
      </c>
      <c r="H1709">
        <f>[1]资金台帐!H1709&amp;""</f>
      </c>
      <c r="J1709">
        <f>[1]资金台帐!J1709&amp;""</f>
      </c>
      <c r="N1709">
        <f>[1]资金台帐!N1709</f>
      </c>
      <c r="O1709">
        <f>[1]资金台帐!O1709&amp;""</f>
      </c>
      <c r="P1709">
        <f>[1]资金台帐!P1709&amp;""</f>
      </c>
      <c r="Q1709">
        <f>[1]资金台帐!Q1709&amp;""</f>
      </c>
      <c r="T1709">
        <f>[1]资金台帐!T1709&amp;""</f>
      </c>
      <c r="U1709">
        <f>[1]资金台帐!U1709&amp;""</f>
      </c>
      <c r="W1709">
        <f>[1]资金台帐!W1709&amp;""</f>
      </c>
      <c r="X1709">
        <f>[1]资金台帐!X1709&amp;""</f>
      </c>
      <c r="AB1709">
        <f>[1]资金台帐!AB1709</f>
        <v>0</v>
      </c>
      <c r="AC1709">
        <f>[1]资金台帐!AC1709</f>
        <v>0</v>
      </c>
      <c r="AD1709">
        <f>[1]资金台帐!AD1709</f>
        <v>0</v>
      </c>
      <c r="AJ1709">
        <f>[1]资金台帐!AJ1709</f>
        <v>0</v>
      </c>
      <c r="AK1709">
        <f>[1]资金台帐!AK1709</f>
        <v>0</v>
      </c>
      <c r="BA1709" s="22">
        <f t="shared" si="0"/>
      </c>
    </row>
    <row r="1710">
      <c r="B1710">
        <f>[1]资金台帐!B1710&amp;""</f>
      </c>
      <c r="H1710">
        <f>[1]资金台帐!H1710&amp;""</f>
      </c>
      <c r="J1710">
        <f>[1]资金台帐!J1710&amp;""</f>
      </c>
      <c r="N1710">
        <f>[1]资金台帐!N1710</f>
      </c>
      <c r="O1710">
        <f>[1]资金台帐!O1710&amp;""</f>
      </c>
      <c r="P1710">
        <f>[1]资金台帐!P1710&amp;""</f>
      </c>
      <c r="Q1710">
        <f>[1]资金台帐!Q1710&amp;""</f>
      </c>
      <c r="T1710">
        <f>[1]资金台帐!T1710&amp;""</f>
      </c>
      <c r="U1710">
        <f>[1]资金台帐!U1710&amp;""</f>
      </c>
      <c r="W1710">
        <f>[1]资金台帐!W1710&amp;""</f>
      </c>
      <c r="X1710">
        <f>[1]资金台帐!X1710&amp;""</f>
      </c>
      <c r="AB1710">
        <f>[1]资金台帐!AB1710</f>
        <v>0</v>
      </c>
      <c r="AC1710">
        <f>[1]资金台帐!AC1710</f>
        <v>0</v>
      </c>
      <c r="AD1710">
        <f>[1]资金台帐!AD1710</f>
        <v>0</v>
      </c>
      <c r="AJ1710">
        <f>[1]资金台帐!AJ1710</f>
        <v>0</v>
      </c>
      <c r="AK1710">
        <f>[1]资金台帐!AK1710</f>
        <v>0</v>
      </c>
      <c r="BA1710" s="22">
        <f t="shared" si="0"/>
      </c>
    </row>
    <row r="1711">
      <c r="B1711">
        <f>[1]资金台帐!B1711&amp;""</f>
      </c>
      <c r="H1711">
        <f>[1]资金台帐!H1711&amp;""</f>
      </c>
      <c r="J1711">
        <f>[1]资金台帐!J1711&amp;""</f>
      </c>
      <c r="N1711">
        <f>[1]资金台帐!N1711</f>
      </c>
      <c r="O1711">
        <f>[1]资金台帐!O1711&amp;""</f>
      </c>
      <c r="P1711">
        <f>[1]资金台帐!P1711&amp;""</f>
      </c>
      <c r="Q1711">
        <f>[1]资金台帐!Q1711&amp;""</f>
      </c>
      <c r="T1711">
        <f>[1]资金台帐!T1711&amp;""</f>
      </c>
      <c r="U1711">
        <f>[1]资金台帐!U1711&amp;""</f>
      </c>
      <c r="W1711">
        <f>[1]资金台帐!W1711&amp;""</f>
      </c>
      <c r="X1711">
        <f>[1]资金台帐!X1711&amp;""</f>
      </c>
      <c r="AB1711">
        <f>[1]资金台帐!AB1711</f>
        <v>0</v>
      </c>
      <c r="AC1711">
        <f>[1]资金台帐!AC1711</f>
        <v>0</v>
      </c>
      <c r="AD1711">
        <f>[1]资金台帐!AD1711</f>
        <v>0</v>
      </c>
      <c r="AJ1711">
        <f>[1]资金台帐!AJ1711</f>
        <v>0</v>
      </c>
      <c r="AK1711">
        <f>[1]资金台帐!AK1711</f>
        <v>0</v>
      </c>
      <c r="BA1711" s="22">
        <f t="shared" si="0"/>
      </c>
    </row>
    <row r="1712">
      <c r="B1712">
        <f>[1]资金台帐!B1712&amp;""</f>
      </c>
      <c r="H1712">
        <f>[1]资金台帐!H1712&amp;""</f>
      </c>
      <c r="J1712">
        <f>[1]资金台帐!J1712&amp;""</f>
      </c>
      <c r="N1712">
        <f>[1]资金台帐!N1712</f>
      </c>
      <c r="O1712">
        <f>[1]资金台帐!O1712&amp;""</f>
      </c>
      <c r="P1712">
        <f>[1]资金台帐!P1712&amp;""</f>
      </c>
      <c r="Q1712">
        <f>[1]资金台帐!Q1712&amp;""</f>
      </c>
      <c r="T1712">
        <f>[1]资金台帐!T1712&amp;""</f>
      </c>
      <c r="U1712">
        <f>[1]资金台帐!U1712&amp;""</f>
      </c>
      <c r="W1712">
        <f>[1]资金台帐!W1712&amp;""</f>
      </c>
      <c r="X1712">
        <f>[1]资金台帐!X1712&amp;""</f>
      </c>
      <c r="AB1712">
        <f>[1]资金台帐!AB1712</f>
        <v>0</v>
      </c>
      <c r="AC1712">
        <f>[1]资金台帐!AC1712</f>
        <v>0</v>
      </c>
      <c r="AD1712">
        <f>[1]资金台帐!AD1712</f>
        <v>0</v>
      </c>
      <c r="AJ1712">
        <f>[1]资金台帐!AJ1712</f>
        <v>0</v>
      </c>
      <c r="AK1712">
        <f>[1]资金台帐!AK1712</f>
        <v>0</v>
      </c>
      <c r="BA1712" s="22">
        <f t="shared" si="0"/>
      </c>
    </row>
    <row r="1713">
      <c r="B1713">
        <f>[1]资金台帐!B1713&amp;""</f>
      </c>
      <c r="H1713">
        <f>[1]资金台帐!H1713&amp;""</f>
      </c>
      <c r="J1713">
        <f>[1]资金台帐!J1713&amp;""</f>
      </c>
      <c r="N1713">
        <f>[1]资金台帐!N1713</f>
      </c>
      <c r="O1713">
        <f>[1]资金台帐!O1713&amp;""</f>
      </c>
      <c r="P1713">
        <f>[1]资金台帐!P1713&amp;""</f>
      </c>
      <c r="Q1713">
        <f>[1]资金台帐!Q1713&amp;""</f>
      </c>
      <c r="T1713">
        <f>[1]资金台帐!T1713&amp;""</f>
      </c>
      <c r="U1713">
        <f>[1]资金台帐!U1713&amp;""</f>
      </c>
      <c r="W1713">
        <f>[1]资金台帐!W1713&amp;""</f>
      </c>
      <c r="X1713">
        <f>[1]资金台帐!X1713&amp;""</f>
      </c>
      <c r="AB1713">
        <f>[1]资金台帐!AB1713</f>
        <v>0</v>
      </c>
      <c r="AC1713">
        <f>[1]资金台帐!AC1713</f>
        <v>0</v>
      </c>
      <c r="AD1713">
        <f>[1]资金台帐!AD1713</f>
        <v>0</v>
      </c>
      <c r="AJ1713">
        <f>[1]资金台帐!AJ1713</f>
        <v>0</v>
      </c>
      <c r="AK1713">
        <f>[1]资金台帐!AK1713</f>
        <v>0</v>
      </c>
      <c r="BA1713" s="22">
        <f t="shared" si="0"/>
      </c>
    </row>
    <row r="1714">
      <c r="B1714">
        <f>[1]资金台帐!B1714&amp;""</f>
      </c>
      <c r="H1714">
        <f>[1]资金台帐!H1714&amp;""</f>
      </c>
      <c r="J1714">
        <f>[1]资金台帐!J1714&amp;""</f>
      </c>
      <c r="N1714">
        <f>[1]资金台帐!N1714</f>
      </c>
      <c r="O1714">
        <f>[1]资金台帐!O1714&amp;""</f>
      </c>
      <c r="P1714">
        <f>[1]资金台帐!P1714&amp;""</f>
      </c>
      <c r="Q1714">
        <f>[1]资金台帐!Q1714&amp;""</f>
      </c>
      <c r="T1714">
        <f>[1]资金台帐!T1714&amp;""</f>
      </c>
      <c r="U1714">
        <f>[1]资金台帐!U1714&amp;""</f>
      </c>
      <c r="W1714">
        <f>[1]资金台帐!W1714&amp;""</f>
      </c>
      <c r="X1714">
        <f>[1]资金台帐!X1714&amp;""</f>
      </c>
      <c r="AB1714">
        <f>[1]资金台帐!AB1714</f>
        <v>0</v>
      </c>
      <c r="AC1714">
        <f>[1]资金台帐!AC1714</f>
        <v>0</v>
      </c>
      <c r="AD1714">
        <f>[1]资金台帐!AD1714</f>
        <v>0</v>
      </c>
      <c r="AJ1714">
        <f>[1]资金台帐!AJ1714</f>
        <v>0</v>
      </c>
      <c r="AK1714">
        <f>[1]资金台帐!AK1714</f>
        <v>0</v>
      </c>
      <c r="BA1714" s="22">
        <f t="shared" si="0"/>
      </c>
    </row>
    <row r="1715">
      <c r="B1715">
        <f>[1]资金台帐!B1715&amp;""</f>
      </c>
      <c r="H1715">
        <f>[1]资金台帐!H1715&amp;""</f>
      </c>
      <c r="J1715">
        <f>[1]资金台帐!J1715&amp;""</f>
      </c>
      <c r="N1715">
        <f>[1]资金台帐!N1715</f>
      </c>
      <c r="O1715">
        <f>[1]资金台帐!O1715&amp;""</f>
      </c>
      <c r="P1715">
        <f>[1]资金台帐!P1715&amp;""</f>
      </c>
      <c r="Q1715">
        <f>[1]资金台帐!Q1715&amp;""</f>
      </c>
      <c r="T1715">
        <f>[1]资金台帐!T1715&amp;""</f>
      </c>
      <c r="U1715">
        <f>[1]资金台帐!U1715&amp;""</f>
      </c>
      <c r="W1715">
        <f>[1]资金台帐!W1715&amp;""</f>
      </c>
      <c r="X1715">
        <f>[1]资金台帐!X1715&amp;""</f>
      </c>
      <c r="AB1715">
        <f>[1]资金台帐!AB1715</f>
        <v>0</v>
      </c>
      <c r="AC1715">
        <f>[1]资金台帐!AC1715</f>
        <v>0</v>
      </c>
      <c r="AD1715">
        <f>[1]资金台帐!AD1715</f>
        <v>0</v>
      </c>
      <c r="AJ1715">
        <f>[1]资金台帐!AJ1715</f>
        <v>0</v>
      </c>
      <c r="AK1715">
        <f>[1]资金台帐!AK1715</f>
        <v>0</v>
      </c>
      <c r="BA1715" s="22">
        <f t="shared" si="0"/>
      </c>
    </row>
    <row r="1716">
      <c r="B1716">
        <f>[1]资金台帐!B1716&amp;""</f>
      </c>
      <c r="H1716">
        <f>[1]资金台帐!H1716&amp;""</f>
      </c>
      <c r="J1716">
        <f>[1]资金台帐!J1716&amp;""</f>
      </c>
      <c r="N1716">
        <f>[1]资金台帐!N1716</f>
      </c>
      <c r="O1716">
        <f>[1]资金台帐!O1716&amp;""</f>
      </c>
      <c r="P1716">
        <f>[1]资金台帐!P1716&amp;""</f>
      </c>
      <c r="Q1716">
        <f>[1]资金台帐!Q1716&amp;""</f>
      </c>
      <c r="T1716">
        <f>[1]资金台帐!T1716&amp;""</f>
      </c>
      <c r="U1716">
        <f>[1]资金台帐!U1716&amp;""</f>
      </c>
      <c r="W1716">
        <f>[1]资金台帐!W1716&amp;""</f>
      </c>
      <c r="X1716">
        <f>[1]资金台帐!X1716&amp;""</f>
      </c>
      <c r="AB1716">
        <f>[1]资金台帐!AB1716</f>
        <v>0</v>
      </c>
      <c r="AC1716">
        <f>[1]资金台帐!AC1716</f>
        <v>0</v>
      </c>
      <c r="AD1716">
        <f>[1]资金台帐!AD1716</f>
        <v>0</v>
      </c>
      <c r="AJ1716">
        <f>[1]资金台帐!AJ1716</f>
        <v>0</v>
      </c>
      <c r="AK1716">
        <f>[1]资金台帐!AK1716</f>
        <v>0</v>
      </c>
      <c r="BA1716" s="22">
        <f t="shared" si="0"/>
      </c>
    </row>
    <row r="1717">
      <c r="B1717">
        <f>[1]资金台帐!B1717&amp;""</f>
      </c>
      <c r="H1717">
        <f>[1]资金台帐!H1717&amp;""</f>
      </c>
      <c r="J1717">
        <f>[1]资金台帐!J1717&amp;""</f>
      </c>
      <c r="N1717">
        <f>[1]资金台帐!N1717</f>
      </c>
      <c r="O1717">
        <f>[1]资金台帐!O1717&amp;""</f>
      </c>
      <c r="P1717">
        <f>[1]资金台帐!P1717&amp;""</f>
      </c>
      <c r="Q1717">
        <f>[1]资金台帐!Q1717&amp;""</f>
      </c>
      <c r="T1717">
        <f>[1]资金台帐!T1717&amp;""</f>
      </c>
      <c r="U1717">
        <f>[1]资金台帐!U1717&amp;""</f>
      </c>
      <c r="W1717">
        <f>[1]资金台帐!W1717&amp;""</f>
      </c>
      <c r="X1717">
        <f>[1]资金台帐!X1717&amp;""</f>
      </c>
      <c r="AB1717">
        <f>[1]资金台帐!AB1717</f>
        <v>0</v>
      </c>
      <c r="AC1717">
        <f>[1]资金台帐!AC1717</f>
        <v>0</v>
      </c>
      <c r="AD1717">
        <f>[1]资金台帐!AD1717</f>
        <v>0</v>
      </c>
      <c r="AJ1717">
        <f>[1]资金台帐!AJ1717</f>
        <v>0</v>
      </c>
      <c r="AK1717">
        <f>[1]资金台帐!AK1717</f>
        <v>0</v>
      </c>
      <c r="BA1717" s="22">
        <f t="shared" si="0"/>
      </c>
    </row>
    <row r="1718">
      <c r="B1718">
        <f>[1]资金台帐!B1718&amp;""</f>
      </c>
      <c r="H1718">
        <f>[1]资金台帐!H1718&amp;""</f>
      </c>
      <c r="J1718">
        <f>[1]资金台帐!J1718&amp;""</f>
      </c>
      <c r="N1718">
        <f>[1]资金台帐!N1718</f>
      </c>
      <c r="O1718">
        <f>[1]资金台帐!O1718&amp;""</f>
      </c>
      <c r="P1718">
        <f>[1]资金台帐!P1718&amp;""</f>
      </c>
      <c r="Q1718">
        <f>[1]资金台帐!Q1718&amp;""</f>
      </c>
      <c r="T1718">
        <f>[1]资金台帐!T1718&amp;""</f>
      </c>
      <c r="U1718">
        <f>[1]资金台帐!U1718&amp;""</f>
      </c>
      <c r="W1718">
        <f>[1]资金台帐!W1718&amp;""</f>
      </c>
      <c r="X1718">
        <f>[1]资金台帐!X1718&amp;""</f>
      </c>
      <c r="AB1718">
        <f>[1]资金台帐!AB1718</f>
        <v>0</v>
      </c>
      <c r="AC1718">
        <f>[1]资金台帐!AC1718</f>
        <v>0</v>
      </c>
      <c r="AD1718">
        <f>[1]资金台帐!AD1718</f>
        <v>0</v>
      </c>
      <c r="AJ1718">
        <f>[1]资金台帐!AJ1718</f>
        <v>0</v>
      </c>
      <c r="AK1718">
        <f>[1]资金台帐!AK1718</f>
        <v>0</v>
      </c>
      <c r="BA1718" s="22">
        <f t="shared" si="0"/>
      </c>
    </row>
    <row r="1719">
      <c r="B1719">
        <f>[1]资金台帐!B1719&amp;""</f>
      </c>
      <c r="H1719">
        <f>[1]资金台帐!H1719&amp;""</f>
      </c>
      <c r="J1719">
        <f>[1]资金台帐!J1719&amp;""</f>
      </c>
      <c r="N1719">
        <f>[1]资金台帐!N1719</f>
      </c>
      <c r="O1719">
        <f>[1]资金台帐!O1719&amp;""</f>
      </c>
      <c r="P1719">
        <f>[1]资金台帐!P1719&amp;""</f>
      </c>
      <c r="Q1719">
        <f>[1]资金台帐!Q1719&amp;""</f>
      </c>
      <c r="T1719">
        <f>[1]资金台帐!T1719&amp;""</f>
      </c>
      <c r="U1719">
        <f>[1]资金台帐!U1719&amp;""</f>
      </c>
      <c r="W1719">
        <f>[1]资金台帐!W1719&amp;""</f>
      </c>
      <c r="X1719">
        <f>[1]资金台帐!X1719&amp;""</f>
      </c>
      <c r="AB1719">
        <f>[1]资金台帐!AB1719</f>
        <v>0</v>
      </c>
      <c r="AC1719">
        <f>[1]资金台帐!AC1719</f>
        <v>0</v>
      </c>
      <c r="AD1719">
        <f>[1]资金台帐!AD1719</f>
        <v>0</v>
      </c>
      <c r="AJ1719">
        <f>[1]资金台帐!AJ1719</f>
        <v>0</v>
      </c>
      <c r="AK1719">
        <f>[1]资金台帐!AK1719</f>
        <v>0</v>
      </c>
      <c r="BA1719" s="22">
        <f t="shared" si="0"/>
      </c>
    </row>
    <row r="1720">
      <c r="B1720">
        <f>[1]资金台帐!B1720&amp;""</f>
      </c>
      <c r="H1720">
        <f>[1]资金台帐!H1720&amp;""</f>
      </c>
      <c r="J1720">
        <f>[1]资金台帐!J1720&amp;""</f>
      </c>
      <c r="N1720">
        <f>[1]资金台帐!N1720</f>
      </c>
      <c r="O1720">
        <f>[1]资金台帐!O1720&amp;""</f>
      </c>
      <c r="P1720">
        <f>[1]资金台帐!P1720&amp;""</f>
      </c>
      <c r="Q1720">
        <f>[1]资金台帐!Q1720&amp;""</f>
      </c>
      <c r="T1720">
        <f>[1]资金台帐!T1720&amp;""</f>
      </c>
      <c r="U1720">
        <f>[1]资金台帐!U1720&amp;""</f>
      </c>
      <c r="W1720">
        <f>[1]资金台帐!W1720&amp;""</f>
      </c>
      <c r="X1720">
        <f>[1]资金台帐!X1720&amp;""</f>
      </c>
      <c r="AB1720">
        <f>[1]资金台帐!AB1720</f>
        <v>0</v>
      </c>
      <c r="AC1720">
        <f>[1]资金台帐!AC1720</f>
        <v>0</v>
      </c>
      <c r="AD1720">
        <f>[1]资金台帐!AD1720</f>
        <v>0</v>
      </c>
      <c r="AJ1720">
        <f>[1]资金台帐!AJ1720</f>
        <v>0</v>
      </c>
      <c r="AK1720">
        <f>[1]资金台帐!AK1720</f>
        <v>0</v>
      </c>
      <c r="BA1720" s="22">
        <f t="shared" si="0"/>
      </c>
    </row>
    <row r="1721">
      <c r="B1721">
        <f>[1]资金台帐!B1721&amp;""</f>
      </c>
      <c r="H1721">
        <f>[1]资金台帐!H1721&amp;""</f>
      </c>
      <c r="J1721">
        <f>[1]资金台帐!J1721&amp;""</f>
      </c>
      <c r="N1721">
        <f>[1]资金台帐!N1721</f>
      </c>
      <c r="O1721">
        <f>[1]资金台帐!O1721&amp;""</f>
      </c>
      <c r="P1721">
        <f>[1]资金台帐!P1721&amp;""</f>
      </c>
      <c r="Q1721">
        <f>[1]资金台帐!Q1721&amp;""</f>
      </c>
      <c r="T1721">
        <f>[1]资金台帐!T1721&amp;""</f>
      </c>
      <c r="U1721">
        <f>[1]资金台帐!U1721&amp;""</f>
      </c>
      <c r="W1721">
        <f>[1]资金台帐!W1721&amp;""</f>
      </c>
      <c r="X1721">
        <f>[1]资金台帐!X1721&amp;""</f>
      </c>
      <c r="AB1721">
        <f>[1]资金台帐!AB1721</f>
        <v>0</v>
      </c>
      <c r="AC1721">
        <f>[1]资金台帐!AC1721</f>
        <v>0</v>
      </c>
      <c r="AD1721">
        <f>[1]资金台帐!AD1721</f>
        <v>0</v>
      </c>
      <c r="AJ1721">
        <f>[1]资金台帐!AJ1721</f>
        <v>0</v>
      </c>
      <c r="AK1721">
        <f>[1]资金台帐!AK1721</f>
        <v>0</v>
      </c>
      <c r="BA1721" s="22">
        <f t="shared" si="0"/>
      </c>
    </row>
    <row r="1722">
      <c r="B1722">
        <f>[1]资金台帐!B1722&amp;""</f>
      </c>
      <c r="H1722">
        <f>[1]资金台帐!H1722&amp;""</f>
      </c>
      <c r="J1722">
        <f>[1]资金台帐!J1722&amp;""</f>
      </c>
      <c r="N1722">
        <f>[1]资金台帐!N1722</f>
      </c>
      <c r="O1722">
        <f>[1]资金台帐!O1722&amp;""</f>
      </c>
      <c r="P1722">
        <f>[1]资金台帐!P1722&amp;""</f>
      </c>
      <c r="Q1722">
        <f>[1]资金台帐!Q1722&amp;""</f>
      </c>
      <c r="T1722">
        <f>[1]资金台帐!T1722&amp;""</f>
      </c>
      <c r="U1722">
        <f>[1]资金台帐!U1722&amp;""</f>
      </c>
      <c r="W1722">
        <f>[1]资金台帐!W1722&amp;""</f>
      </c>
      <c r="X1722">
        <f>[1]资金台帐!X1722&amp;""</f>
      </c>
      <c r="AB1722">
        <f>[1]资金台帐!AB1722</f>
        <v>0</v>
      </c>
      <c r="AC1722">
        <f>[1]资金台帐!AC1722</f>
        <v>0</v>
      </c>
      <c r="AD1722">
        <f>[1]资金台帐!AD1722</f>
        <v>0</v>
      </c>
      <c r="AJ1722">
        <f>[1]资金台帐!AJ1722</f>
        <v>0</v>
      </c>
      <c r="AK1722">
        <f>[1]资金台帐!AK1722</f>
        <v>0</v>
      </c>
      <c r="BA1722" s="22">
        <f t="shared" si="0"/>
      </c>
    </row>
    <row r="1723">
      <c r="B1723">
        <f>[1]资金台帐!B1723&amp;""</f>
      </c>
      <c r="H1723">
        <f>[1]资金台帐!H1723&amp;""</f>
      </c>
      <c r="J1723">
        <f>[1]资金台帐!J1723&amp;""</f>
      </c>
      <c r="N1723">
        <f>[1]资金台帐!N1723</f>
      </c>
      <c r="O1723">
        <f>[1]资金台帐!O1723&amp;""</f>
      </c>
      <c r="P1723">
        <f>[1]资金台帐!P1723&amp;""</f>
      </c>
      <c r="Q1723">
        <f>[1]资金台帐!Q1723&amp;""</f>
      </c>
      <c r="T1723">
        <f>[1]资金台帐!T1723&amp;""</f>
      </c>
      <c r="U1723">
        <f>[1]资金台帐!U1723&amp;""</f>
      </c>
      <c r="W1723">
        <f>[1]资金台帐!W1723&amp;""</f>
      </c>
      <c r="X1723">
        <f>[1]资金台帐!X1723&amp;""</f>
      </c>
      <c r="AB1723">
        <f>[1]资金台帐!AB1723</f>
        <v>0</v>
      </c>
      <c r="AC1723">
        <f>[1]资金台帐!AC1723</f>
        <v>0</v>
      </c>
      <c r="AD1723">
        <f>[1]资金台帐!AD1723</f>
        <v>0</v>
      </c>
      <c r="AJ1723">
        <f>[1]资金台帐!AJ1723</f>
        <v>0</v>
      </c>
      <c r="AK1723">
        <f>[1]资金台帐!AK1723</f>
        <v>0</v>
      </c>
      <c r="BA1723" s="22">
        <f t="shared" si="0"/>
      </c>
    </row>
    <row r="1724">
      <c r="B1724">
        <f>[1]资金台帐!B1724&amp;""</f>
      </c>
      <c r="H1724">
        <f>[1]资金台帐!H1724&amp;""</f>
      </c>
      <c r="J1724">
        <f>[1]资金台帐!J1724&amp;""</f>
      </c>
      <c r="N1724">
        <f>[1]资金台帐!N1724</f>
      </c>
      <c r="O1724">
        <f>[1]资金台帐!O1724&amp;""</f>
      </c>
      <c r="P1724">
        <f>[1]资金台帐!P1724&amp;""</f>
      </c>
      <c r="Q1724">
        <f>[1]资金台帐!Q1724&amp;""</f>
      </c>
      <c r="T1724">
        <f>[1]资金台帐!T1724&amp;""</f>
      </c>
      <c r="U1724">
        <f>[1]资金台帐!U1724&amp;""</f>
      </c>
      <c r="W1724">
        <f>[1]资金台帐!W1724&amp;""</f>
      </c>
      <c r="X1724">
        <f>[1]资金台帐!X1724&amp;""</f>
      </c>
      <c r="AB1724">
        <f>[1]资金台帐!AB1724</f>
        <v>0</v>
      </c>
      <c r="AC1724">
        <f>[1]资金台帐!AC1724</f>
        <v>0</v>
      </c>
      <c r="AD1724">
        <f>[1]资金台帐!AD1724</f>
        <v>0</v>
      </c>
      <c r="AJ1724">
        <f>[1]资金台帐!AJ1724</f>
        <v>0</v>
      </c>
      <c r="AK1724">
        <f>[1]资金台帐!AK1724</f>
        <v>0</v>
      </c>
      <c r="BA1724" s="22">
        <f t="shared" si="0"/>
      </c>
    </row>
    <row r="1725">
      <c r="B1725">
        <f>[1]资金台帐!B1725&amp;""</f>
      </c>
      <c r="H1725">
        <f>[1]资金台帐!H1725&amp;""</f>
      </c>
      <c r="J1725">
        <f>[1]资金台帐!J1725&amp;""</f>
      </c>
      <c r="N1725">
        <f>[1]资金台帐!N1725</f>
      </c>
      <c r="O1725">
        <f>[1]资金台帐!O1725&amp;""</f>
      </c>
      <c r="P1725">
        <f>[1]资金台帐!P1725&amp;""</f>
      </c>
      <c r="Q1725">
        <f>[1]资金台帐!Q1725&amp;""</f>
      </c>
      <c r="T1725">
        <f>[1]资金台帐!T1725&amp;""</f>
      </c>
      <c r="U1725">
        <f>[1]资金台帐!U1725&amp;""</f>
      </c>
      <c r="W1725">
        <f>[1]资金台帐!W1725&amp;""</f>
      </c>
      <c r="X1725">
        <f>[1]资金台帐!X1725&amp;""</f>
      </c>
      <c r="AB1725">
        <f>[1]资金台帐!AB1725</f>
        <v>0</v>
      </c>
      <c r="AC1725">
        <f>[1]资金台帐!AC1725</f>
        <v>0</v>
      </c>
      <c r="AD1725">
        <f>[1]资金台帐!AD1725</f>
        <v>0</v>
      </c>
      <c r="AJ1725">
        <f>[1]资金台帐!AJ1725</f>
        <v>0</v>
      </c>
      <c r="AK1725">
        <f>[1]资金台帐!AK1725</f>
        <v>0</v>
      </c>
      <c r="BA1725" s="22">
        <f t="shared" si="0"/>
      </c>
    </row>
    <row r="1726">
      <c r="B1726">
        <f>[1]资金台帐!B1726&amp;""</f>
      </c>
      <c r="H1726">
        <f>[1]资金台帐!H1726&amp;""</f>
      </c>
      <c r="J1726">
        <f>[1]资金台帐!J1726&amp;""</f>
      </c>
      <c r="N1726">
        <f>[1]资金台帐!N1726</f>
      </c>
      <c r="O1726">
        <f>[1]资金台帐!O1726&amp;""</f>
      </c>
      <c r="P1726">
        <f>[1]资金台帐!P1726&amp;""</f>
      </c>
      <c r="Q1726">
        <f>[1]资金台帐!Q1726&amp;""</f>
      </c>
      <c r="T1726">
        <f>[1]资金台帐!T1726&amp;""</f>
      </c>
      <c r="U1726">
        <f>[1]资金台帐!U1726&amp;""</f>
      </c>
      <c r="W1726">
        <f>[1]资金台帐!W1726&amp;""</f>
      </c>
      <c r="X1726">
        <f>[1]资金台帐!X1726&amp;""</f>
      </c>
      <c r="AB1726">
        <f>[1]资金台帐!AB1726</f>
        <v>0</v>
      </c>
      <c r="AC1726">
        <f>[1]资金台帐!AC1726</f>
        <v>0</v>
      </c>
      <c r="AD1726">
        <f>[1]资金台帐!AD1726</f>
        <v>0</v>
      </c>
      <c r="AJ1726">
        <f>[1]资金台帐!AJ1726</f>
        <v>0</v>
      </c>
      <c r="AK1726">
        <f>[1]资金台帐!AK1726</f>
        <v>0</v>
      </c>
      <c r="BA1726" s="22">
        <f t="shared" si="0"/>
      </c>
    </row>
    <row r="1727">
      <c r="B1727">
        <f>[1]资金台帐!B1727&amp;""</f>
      </c>
      <c r="H1727">
        <f>[1]资金台帐!H1727&amp;""</f>
      </c>
      <c r="J1727">
        <f>[1]资金台帐!J1727&amp;""</f>
      </c>
      <c r="N1727">
        <f>[1]资金台帐!N1727</f>
      </c>
      <c r="O1727">
        <f>[1]资金台帐!O1727&amp;""</f>
      </c>
      <c r="P1727">
        <f>[1]资金台帐!P1727&amp;""</f>
      </c>
      <c r="Q1727">
        <f>[1]资金台帐!Q1727&amp;""</f>
      </c>
      <c r="T1727">
        <f>[1]资金台帐!T1727&amp;""</f>
      </c>
      <c r="U1727">
        <f>[1]资金台帐!U1727&amp;""</f>
      </c>
      <c r="W1727">
        <f>[1]资金台帐!W1727&amp;""</f>
      </c>
      <c r="X1727">
        <f>[1]资金台帐!X1727&amp;""</f>
      </c>
      <c r="AB1727">
        <f>[1]资金台帐!AB1727</f>
        <v>0</v>
      </c>
      <c r="AC1727">
        <f>[1]资金台帐!AC1727</f>
        <v>0</v>
      </c>
      <c r="AD1727">
        <f>[1]资金台帐!AD1727</f>
        <v>0</v>
      </c>
      <c r="AJ1727">
        <f>[1]资金台帐!AJ1727</f>
        <v>0</v>
      </c>
      <c r="AK1727">
        <f>[1]资金台帐!AK1727</f>
        <v>0</v>
      </c>
      <c r="BA1727" s="22">
        <f t="shared" si="0"/>
      </c>
    </row>
    <row r="1728">
      <c r="B1728">
        <f>[1]资金台帐!B1728&amp;""</f>
      </c>
      <c r="H1728">
        <f>[1]资金台帐!H1728&amp;""</f>
      </c>
      <c r="J1728">
        <f>[1]资金台帐!J1728&amp;""</f>
      </c>
      <c r="N1728">
        <f>[1]资金台帐!N1728</f>
      </c>
      <c r="O1728">
        <f>[1]资金台帐!O1728&amp;""</f>
      </c>
      <c r="P1728">
        <f>[1]资金台帐!P1728&amp;""</f>
      </c>
      <c r="Q1728">
        <f>[1]资金台帐!Q1728&amp;""</f>
      </c>
      <c r="T1728">
        <f>[1]资金台帐!T1728&amp;""</f>
      </c>
      <c r="U1728">
        <f>[1]资金台帐!U1728&amp;""</f>
      </c>
      <c r="W1728">
        <f>[1]资金台帐!W1728&amp;""</f>
      </c>
      <c r="X1728">
        <f>[1]资金台帐!X1728&amp;""</f>
      </c>
      <c r="AB1728">
        <f>[1]资金台帐!AB1728</f>
        <v>0</v>
      </c>
      <c r="AC1728">
        <f>[1]资金台帐!AC1728</f>
        <v>0</v>
      </c>
      <c r="AD1728">
        <f>[1]资金台帐!AD1728</f>
        <v>0</v>
      </c>
      <c r="AJ1728">
        <f>[1]资金台帐!AJ1728</f>
        <v>0</v>
      </c>
      <c r="AK1728">
        <f>[1]资金台帐!AK1728</f>
        <v>0</v>
      </c>
      <c r="BA1728" s="22">
        <f t="shared" si="0"/>
      </c>
    </row>
    <row r="1729">
      <c r="B1729">
        <f>[1]资金台帐!B1729&amp;""</f>
      </c>
      <c r="H1729">
        <f>[1]资金台帐!H1729&amp;""</f>
      </c>
      <c r="J1729">
        <f>[1]资金台帐!J1729&amp;""</f>
      </c>
      <c r="N1729">
        <f>[1]资金台帐!N1729</f>
      </c>
      <c r="O1729">
        <f>[1]资金台帐!O1729&amp;""</f>
      </c>
      <c r="P1729">
        <f>[1]资金台帐!P1729&amp;""</f>
      </c>
      <c r="Q1729">
        <f>[1]资金台帐!Q1729&amp;""</f>
      </c>
      <c r="T1729">
        <f>[1]资金台帐!T1729&amp;""</f>
      </c>
      <c r="U1729">
        <f>[1]资金台帐!U1729&amp;""</f>
      </c>
      <c r="W1729">
        <f>[1]资金台帐!W1729&amp;""</f>
      </c>
      <c r="X1729">
        <f>[1]资金台帐!X1729&amp;""</f>
      </c>
      <c r="AB1729">
        <f>[1]资金台帐!AB1729</f>
        <v>0</v>
      </c>
      <c r="AC1729">
        <f>[1]资金台帐!AC1729</f>
        <v>0</v>
      </c>
      <c r="AD1729">
        <f>[1]资金台帐!AD1729</f>
        <v>0</v>
      </c>
      <c r="AJ1729">
        <f>[1]资金台帐!AJ1729</f>
        <v>0</v>
      </c>
      <c r="AK1729">
        <f>[1]资金台帐!AK1729</f>
        <v>0</v>
      </c>
      <c r="BA1729" s="22">
        <f t="shared" si="0"/>
      </c>
    </row>
    <row r="1730">
      <c r="B1730">
        <f>[1]资金台帐!B1730&amp;""</f>
      </c>
      <c r="H1730">
        <f>[1]资金台帐!H1730&amp;""</f>
      </c>
      <c r="J1730">
        <f>[1]资金台帐!J1730&amp;""</f>
      </c>
      <c r="N1730">
        <f>[1]资金台帐!N1730</f>
      </c>
      <c r="O1730">
        <f>[1]资金台帐!O1730&amp;""</f>
      </c>
      <c r="P1730">
        <f>[1]资金台帐!P1730&amp;""</f>
      </c>
      <c r="Q1730">
        <f>[1]资金台帐!Q1730&amp;""</f>
      </c>
      <c r="T1730">
        <f>[1]资金台帐!T1730&amp;""</f>
      </c>
      <c r="U1730">
        <f>[1]资金台帐!U1730&amp;""</f>
      </c>
      <c r="W1730">
        <f>[1]资金台帐!W1730&amp;""</f>
      </c>
      <c r="X1730">
        <f>[1]资金台帐!X1730&amp;""</f>
      </c>
      <c r="AB1730">
        <f>[1]资金台帐!AB1730</f>
        <v>0</v>
      </c>
      <c r="AC1730">
        <f>[1]资金台帐!AC1730</f>
        <v>0</v>
      </c>
      <c r="AD1730">
        <f>[1]资金台帐!AD1730</f>
        <v>0</v>
      </c>
      <c r="AJ1730">
        <f>[1]资金台帐!AJ1730</f>
        <v>0</v>
      </c>
      <c r="AK1730">
        <f>[1]资金台帐!AK1730</f>
        <v>0</v>
      </c>
      <c r="BA1730" s="22">
        <f t="shared" si="0"/>
      </c>
    </row>
    <row r="1731">
      <c r="B1731">
        <f>[1]资金台帐!B1731&amp;""</f>
      </c>
      <c r="H1731">
        <f>[1]资金台帐!H1731&amp;""</f>
      </c>
      <c r="J1731">
        <f>[1]资金台帐!J1731&amp;""</f>
      </c>
      <c r="N1731">
        <f>[1]资金台帐!N1731</f>
      </c>
      <c r="O1731">
        <f>[1]资金台帐!O1731&amp;""</f>
      </c>
      <c r="P1731">
        <f>[1]资金台帐!P1731&amp;""</f>
      </c>
      <c r="Q1731">
        <f>[1]资金台帐!Q1731&amp;""</f>
      </c>
      <c r="T1731">
        <f>[1]资金台帐!T1731&amp;""</f>
      </c>
      <c r="U1731">
        <f>[1]资金台帐!U1731&amp;""</f>
      </c>
      <c r="W1731">
        <f>[1]资金台帐!W1731&amp;""</f>
      </c>
      <c r="X1731">
        <f>[1]资金台帐!X1731&amp;""</f>
      </c>
      <c r="AB1731">
        <f>[1]资金台帐!AB1731</f>
        <v>0</v>
      </c>
      <c r="AC1731">
        <f>[1]资金台帐!AC1731</f>
        <v>0</v>
      </c>
      <c r="AD1731">
        <f>[1]资金台帐!AD1731</f>
        <v>0</v>
      </c>
      <c r="AJ1731">
        <f>[1]资金台帐!AJ1731</f>
        <v>0</v>
      </c>
      <c r="AK1731">
        <f>[1]资金台帐!AK1731</f>
        <v>0</v>
      </c>
      <c r="BA1731" s="22">
        <f t="shared" si="0"/>
      </c>
    </row>
    <row r="1732">
      <c r="B1732">
        <f>[1]资金台帐!B1732&amp;""</f>
      </c>
      <c r="H1732">
        <f>[1]资金台帐!H1732&amp;""</f>
      </c>
      <c r="J1732">
        <f>[1]资金台帐!J1732&amp;""</f>
      </c>
      <c r="N1732">
        <f>[1]资金台帐!N1732</f>
      </c>
      <c r="O1732">
        <f>[1]资金台帐!O1732&amp;""</f>
      </c>
      <c r="P1732">
        <f>[1]资金台帐!P1732&amp;""</f>
      </c>
      <c r="Q1732">
        <f>[1]资金台帐!Q1732&amp;""</f>
      </c>
      <c r="T1732">
        <f>[1]资金台帐!T1732&amp;""</f>
      </c>
      <c r="U1732">
        <f>[1]资金台帐!U1732&amp;""</f>
      </c>
      <c r="W1732">
        <f>[1]资金台帐!W1732&amp;""</f>
      </c>
      <c r="X1732">
        <f>[1]资金台帐!X1732&amp;""</f>
      </c>
      <c r="AB1732">
        <f>[1]资金台帐!AB1732</f>
        <v>0</v>
      </c>
      <c r="AC1732">
        <f>[1]资金台帐!AC1732</f>
        <v>0</v>
      </c>
      <c r="AD1732">
        <f>[1]资金台帐!AD1732</f>
        <v>0</v>
      </c>
      <c r="AJ1732">
        <f>[1]资金台帐!AJ1732</f>
        <v>0</v>
      </c>
      <c r="AK1732">
        <f>[1]资金台帐!AK1732</f>
        <v>0</v>
      </c>
      <c r="BA1732" s="22">
        <f t="shared" si="0"/>
      </c>
    </row>
    <row r="1733">
      <c r="B1733">
        <f>[1]资金台帐!B1733&amp;""</f>
      </c>
      <c r="H1733">
        <f>[1]资金台帐!H1733&amp;""</f>
      </c>
      <c r="J1733">
        <f>[1]资金台帐!J1733&amp;""</f>
      </c>
      <c r="N1733">
        <f>[1]资金台帐!N1733</f>
      </c>
      <c r="O1733">
        <f>[1]资金台帐!O1733&amp;""</f>
      </c>
      <c r="P1733">
        <f>[1]资金台帐!P1733&amp;""</f>
      </c>
      <c r="Q1733">
        <f>[1]资金台帐!Q1733&amp;""</f>
      </c>
      <c r="T1733">
        <f>[1]资金台帐!T1733&amp;""</f>
      </c>
      <c r="U1733">
        <f>[1]资金台帐!U1733&amp;""</f>
      </c>
      <c r="W1733">
        <f>[1]资金台帐!W1733&amp;""</f>
      </c>
      <c r="X1733">
        <f>[1]资金台帐!X1733&amp;""</f>
      </c>
      <c r="AB1733">
        <f>[1]资金台帐!AB1733</f>
        <v>0</v>
      </c>
      <c r="AC1733">
        <f>[1]资金台帐!AC1733</f>
        <v>0</v>
      </c>
      <c r="AD1733">
        <f>[1]资金台帐!AD1733</f>
        <v>0</v>
      </c>
      <c r="AJ1733">
        <f>[1]资金台帐!AJ1733</f>
        <v>0</v>
      </c>
      <c r="AK1733">
        <f>[1]资金台帐!AK1733</f>
        <v>0</v>
      </c>
      <c r="BA1733" s="22">
        <f t="shared" si="0"/>
      </c>
    </row>
    <row r="1734">
      <c r="B1734">
        <f>[1]资金台帐!B1734&amp;""</f>
      </c>
      <c r="H1734">
        <f>[1]资金台帐!H1734&amp;""</f>
      </c>
      <c r="J1734">
        <f>[1]资金台帐!J1734&amp;""</f>
      </c>
      <c r="N1734">
        <f>[1]资金台帐!N1734</f>
      </c>
      <c r="O1734">
        <f>[1]资金台帐!O1734&amp;""</f>
      </c>
      <c r="P1734">
        <f>[1]资金台帐!P1734&amp;""</f>
      </c>
      <c r="Q1734">
        <f>[1]资金台帐!Q1734&amp;""</f>
      </c>
      <c r="T1734">
        <f>[1]资金台帐!T1734&amp;""</f>
      </c>
      <c r="U1734">
        <f>[1]资金台帐!U1734&amp;""</f>
      </c>
      <c r="W1734">
        <f>[1]资金台帐!W1734&amp;""</f>
      </c>
      <c r="X1734">
        <f>[1]资金台帐!X1734&amp;""</f>
      </c>
      <c r="AB1734">
        <f>[1]资金台帐!AB1734</f>
        <v>0</v>
      </c>
      <c r="AC1734">
        <f>[1]资金台帐!AC1734</f>
        <v>0</v>
      </c>
      <c r="AD1734">
        <f>[1]资金台帐!AD1734</f>
        <v>0</v>
      </c>
      <c r="AJ1734">
        <f>[1]资金台帐!AJ1734</f>
        <v>0</v>
      </c>
      <c r="AK1734">
        <f>[1]资金台帐!AK1734</f>
        <v>0</v>
      </c>
      <c r="BA1734" s="22">
        <f t="shared" si="0"/>
      </c>
    </row>
    <row r="1735">
      <c r="B1735">
        <f>[1]资金台帐!B1735&amp;""</f>
      </c>
      <c r="H1735">
        <f>[1]资金台帐!H1735&amp;""</f>
      </c>
      <c r="J1735">
        <f>[1]资金台帐!J1735&amp;""</f>
      </c>
      <c r="N1735">
        <f>[1]资金台帐!N1735</f>
      </c>
      <c r="O1735">
        <f>[1]资金台帐!O1735&amp;""</f>
      </c>
      <c r="P1735">
        <f>[1]资金台帐!P1735&amp;""</f>
      </c>
      <c r="Q1735">
        <f>[1]资金台帐!Q1735&amp;""</f>
      </c>
      <c r="T1735">
        <f>[1]资金台帐!T1735&amp;""</f>
      </c>
      <c r="U1735">
        <f>[1]资金台帐!U1735&amp;""</f>
      </c>
      <c r="W1735">
        <f>[1]资金台帐!W1735&amp;""</f>
      </c>
      <c r="X1735">
        <f>[1]资金台帐!X1735&amp;""</f>
      </c>
      <c r="AB1735">
        <f>[1]资金台帐!AB1735</f>
        <v>0</v>
      </c>
      <c r="AC1735">
        <f>[1]资金台帐!AC1735</f>
        <v>0</v>
      </c>
      <c r="AD1735">
        <f>[1]资金台帐!AD1735</f>
        <v>0</v>
      </c>
      <c r="AJ1735">
        <f>[1]资金台帐!AJ1735</f>
        <v>0</v>
      </c>
      <c r="AK1735">
        <f>[1]资金台帐!AK1735</f>
        <v>0</v>
      </c>
      <c r="BA1735" s="22">
        <f t="shared" si="0"/>
      </c>
    </row>
    <row r="1736">
      <c r="B1736">
        <f>[1]资金台帐!B1736&amp;""</f>
      </c>
      <c r="H1736">
        <f>[1]资金台帐!H1736&amp;""</f>
      </c>
      <c r="J1736">
        <f>[1]资金台帐!J1736&amp;""</f>
      </c>
      <c r="N1736">
        <f>[1]资金台帐!N1736</f>
      </c>
      <c r="O1736">
        <f>[1]资金台帐!O1736&amp;""</f>
      </c>
      <c r="P1736">
        <f>[1]资金台帐!P1736&amp;""</f>
      </c>
      <c r="Q1736">
        <f>[1]资金台帐!Q1736&amp;""</f>
      </c>
      <c r="T1736">
        <f>[1]资金台帐!T1736&amp;""</f>
      </c>
      <c r="U1736">
        <f>[1]资金台帐!U1736&amp;""</f>
      </c>
      <c r="W1736">
        <f>[1]资金台帐!W1736&amp;""</f>
      </c>
      <c r="X1736">
        <f>[1]资金台帐!X1736&amp;""</f>
      </c>
      <c r="AB1736">
        <f>[1]资金台帐!AB1736</f>
        <v>0</v>
      </c>
      <c r="AC1736">
        <f>[1]资金台帐!AC1736</f>
        <v>0</v>
      </c>
      <c r="AD1736">
        <f>[1]资金台帐!AD1736</f>
        <v>0</v>
      </c>
      <c r="AJ1736">
        <f>[1]资金台帐!AJ1736</f>
        <v>0</v>
      </c>
      <c r="AK1736">
        <f>[1]资金台帐!AK1736</f>
        <v>0</v>
      </c>
      <c r="BA1736" s="22">
        <f t="shared" si="0"/>
      </c>
    </row>
    <row r="1737">
      <c r="B1737">
        <f>[1]资金台帐!B1737&amp;""</f>
      </c>
      <c r="H1737">
        <f>[1]资金台帐!H1737&amp;""</f>
      </c>
      <c r="J1737">
        <f>[1]资金台帐!J1737&amp;""</f>
      </c>
      <c r="N1737">
        <f>[1]资金台帐!N1737</f>
      </c>
      <c r="O1737">
        <f>[1]资金台帐!O1737&amp;""</f>
      </c>
      <c r="P1737">
        <f>[1]资金台帐!P1737&amp;""</f>
      </c>
      <c r="Q1737">
        <f>[1]资金台帐!Q1737&amp;""</f>
      </c>
      <c r="T1737">
        <f>[1]资金台帐!T1737&amp;""</f>
      </c>
      <c r="U1737">
        <f>[1]资金台帐!U1737&amp;""</f>
      </c>
      <c r="W1737">
        <f>[1]资金台帐!W1737&amp;""</f>
      </c>
      <c r="X1737">
        <f>[1]资金台帐!X1737&amp;""</f>
      </c>
      <c r="AB1737">
        <f>[1]资金台帐!AB1737</f>
        <v>0</v>
      </c>
      <c r="AC1737">
        <f>[1]资金台帐!AC1737</f>
        <v>0</v>
      </c>
      <c r="AD1737">
        <f>[1]资金台帐!AD1737</f>
        <v>0</v>
      </c>
      <c r="AJ1737">
        <f>[1]资金台帐!AJ1737</f>
        <v>0</v>
      </c>
      <c r="AK1737">
        <f>[1]资金台帐!AK1737</f>
        <v>0</v>
      </c>
      <c r="BA1737" s="22">
        <f t="shared" si="0"/>
      </c>
    </row>
    <row r="1738">
      <c r="B1738">
        <f>[1]资金台帐!B1738&amp;""</f>
      </c>
      <c r="H1738">
        <f>[1]资金台帐!H1738&amp;""</f>
      </c>
      <c r="J1738">
        <f>[1]资金台帐!J1738&amp;""</f>
      </c>
      <c r="N1738">
        <f>[1]资金台帐!N1738</f>
      </c>
      <c r="O1738">
        <f>[1]资金台帐!O1738&amp;""</f>
      </c>
      <c r="P1738">
        <f>[1]资金台帐!P1738&amp;""</f>
      </c>
      <c r="Q1738">
        <f>[1]资金台帐!Q1738&amp;""</f>
      </c>
      <c r="T1738">
        <f>[1]资金台帐!T1738&amp;""</f>
      </c>
      <c r="U1738">
        <f>[1]资金台帐!U1738&amp;""</f>
      </c>
      <c r="W1738">
        <f>[1]资金台帐!W1738&amp;""</f>
      </c>
      <c r="X1738">
        <f>[1]资金台帐!X1738&amp;""</f>
      </c>
      <c r="AB1738">
        <f>[1]资金台帐!AB1738</f>
        <v>0</v>
      </c>
      <c r="AC1738">
        <f>[1]资金台帐!AC1738</f>
        <v>0</v>
      </c>
      <c r="AD1738">
        <f>[1]资金台帐!AD1738</f>
        <v>0</v>
      </c>
      <c r="AJ1738">
        <f>[1]资金台帐!AJ1738</f>
        <v>0</v>
      </c>
      <c r="AK1738">
        <f>[1]资金台帐!AK1738</f>
        <v>0</v>
      </c>
      <c r="BA1738" s="22">
        <f t="shared" si="0"/>
      </c>
    </row>
    <row r="1739">
      <c r="B1739">
        <f>[1]资金台帐!B1739&amp;""</f>
      </c>
      <c r="H1739">
        <f>[1]资金台帐!H1739&amp;""</f>
      </c>
      <c r="J1739">
        <f>[1]资金台帐!J1739&amp;""</f>
      </c>
      <c r="N1739">
        <f>[1]资金台帐!N1739</f>
      </c>
      <c r="O1739">
        <f>[1]资金台帐!O1739&amp;""</f>
      </c>
      <c r="P1739">
        <f>[1]资金台帐!P1739&amp;""</f>
      </c>
      <c r="Q1739">
        <f>[1]资金台帐!Q1739&amp;""</f>
      </c>
      <c r="T1739">
        <f>[1]资金台帐!T1739&amp;""</f>
      </c>
      <c r="U1739">
        <f>[1]资金台帐!U1739&amp;""</f>
      </c>
      <c r="W1739">
        <f>[1]资金台帐!W1739&amp;""</f>
      </c>
      <c r="X1739">
        <f>[1]资金台帐!X1739&amp;""</f>
      </c>
      <c r="AB1739">
        <f>[1]资金台帐!AB1739</f>
        <v>0</v>
      </c>
      <c r="AC1739">
        <f>[1]资金台帐!AC1739</f>
        <v>0</v>
      </c>
      <c r="AD1739">
        <f>[1]资金台帐!AD1739</f>
        <v>0</v>
      </c>
      <c r="AJ1739">
        <f>[1]资金台帐!AJ1739</f>
        <v>0</v>
      </c>
      <c r="AK1739">
        <f>[1]资金台帐!AK1739</f>
        <v>0</v>
      </c>
      <c r="BA1739" s="22">
        <f t="shared" si="0"/>
      </c>
    </row>
    <row r="1740">
      <c r="B1740">
        <f>[1]资金台帐!B1740&amp;""</f>
      </c>
      <c r="H1740">
        <f>[1]资金台帐!H1740&amp;""</f>
      </c>
      <c r="J1740">
        <f>[1]资金台帐!J1740&amp;""</f>
      </c>
      <c r="N1740">
        <f>[1]资金台帐!N1740</f>
      </c>
      <c r="O1740">
        <f>[1]资金台帐!O1740&amp;""</f>
      </c>
      <c r="P1740">
        <f>[1]资金台帐!P1740&amp;""</f>
      </c>
      <c r="Q1740">
        <f>[1]资金台帐!Q1740&amp;""</f>
      </c>
      <c r="T1740">
        <f>[1]资金台帐!T1740&amp;""</f>
      </c>
      <c r="U1740">
        <f>[1]资金台帐!U1740&amp;""</f>
      </c>
      <c r="W1740">
        <f>[1]资金台帐!W1740&amp;""</f>
      </c>
      <c r="X1740">
        <f>[1]资金台帐!X1740&amp;""</f>
      </c>
      <c r="AB1740">
        <f>[1]资金台帐!AB1740</f>
        <v>0</v>
      </c>
      <c r="AC1740">
        <f>[1]资金台帐!AC1740</f>
        <v>0</v>
      </c>
      <c r="AD1740">
        <f>[1]资金台帐!AD1740</f>
        <v>0</v>
      </c>
      <c r="AJ1740">
        <f>[1]资金台帐!AJ1740</f>
        <v>0</v>
      </c>
      <c r="AK1740">
        <f>[1]资金台帐!AK1740</f>
        <v>0</v>
      </c>
      <c r="BA1740" s="22">
        <f t="shared" si="0"/>
      </c>
    </row>
    <row r="1741">
      <c r="B1741">
        <f>[1]资金台帐!B1741&amp;""</f>
      </c>
      <c r="H1741">
        <f>[1]资金台帐!H1741&amp;""</f>
      </c>
      <c r="J1741">
        <f>[1]资金台帐!J1741&amp;""</f>
      </c>
      <c r="N1741">
        <f>[1]资金台帐!N1741</f>
      </c>
      <c r="O1741">
        <f>[1]资金台帐!O1741&amp;""</f>
      </c>
      <c r="P1741">
        <f>[1]资金台帐!P1741&amp;""</f>
      </c>
      <c r="Q1741">
        <f>[1]资金台帐!Q1741&amp;""</f>
      </c>
      <c r="T1741">
        <f>[1]资金台帐!T1741&amp;""</f>
      </c>
      <c r="U1741">
        <f>[1]资金台帐!U1741&amp;""</f>
      </c>
      <c r="W1741">
        <f>[1]资金台帐!W1741&amp;""</f>
      </c>
      <c r="X1741">
        <f>[1]资金台帐!X1741&amp;""</f>
      </c>
      <c r="AB1741">
        <f>[1]资金台帐!AB1741</f>
        <v>0</v>
      </c>
      <c r="AC1741">
        <f>[1]资金台帐!AC1741</f>
        <v>0</v>
      </c>
      <c r="AD1741">
        <f>[1]资金台帐!AD1741</f>
        <v>0</v>
      </c>
      <c r="AJ1741">
        <f>[1]资金台帐!AJ1741</f>
        <v>0</v>
      </c>
      <c r="AK1741">
        <f>[1]资金台帐!AK1741</f>
        <v>0</v>
      </c>
      <c r="BA1741" s="22">
        <f t="shared" si="0"/>
      </c>
    </row>
    <row r="1742">
      <c r="B1742">
        <f>[1]资金台帐!B1742&amp;""</f>
      </c>
      <c r="H1742">
        <f>[1]资金台帐!H1742&amp;""</f>
      </c>
      <c r="J1742">
        <f>[1]资金台帐!J1742&amp;""</f>
      </c>
      <c r="N1742">
        <f>[1]资金台帐!N1742</f>
      </c>
      <c r="O1742">
        <f>[1]资金台帐!O1742&amp;""</f>
      </c>
      <c r="P1742">
        <f>[1]资金台帐!P1742&amp;""</f>
      </c>
      <c r="Q1742">
        <f>[1]资金台帐!Q1742&amp;""</f>
      </c>
      <c r="T1742">
        <f>[1]资金台帐!T1742&amp;""</f>
      </c>
      <c r="U1742">
        <f>[1]资金台帐!U1742&amp;""</f>
      </c>
      <c r="W1742">
        <f>[1]资金台帐!W1742&amp;""</f>
      </c>
      <c r="X1742">
        <f>[1]资金台帐!X1742&amp;""</f>
      </c>
      <c r="AB1742">
        <f>[1]资金台帐!AB1742</f>
        <v>0</v>
      </c>
      <c r="AC1742">
        <f>[1]资金台帐!AC1742</f>
        <v>0</v>
      </c>
      <c r="AD1742">
        <f>[1]资金台帐!AD1742</f>
        <v>0</v>
      </c>
      <c r="AJ1742">
        <f>[1]资金台帐!AJ1742</f>
        <v>0</v>
      </c>
      <c r="AK1742">
        <f>[1]资金台帐!AK1742</f>
        <v>0</v>
      </c>
      <c r="BA1742" s="22">
        <f t="shared" si="0"/>
      </c>
    </row>
    <row r="1743">
      <c r="B1743">
        <f>[1]资金台帐!B1743&amp;""</f>
      </c>
      <c r="H1743">
        <f>[1]资金台帐!H1743&amp;""</f>
      </c>
      <c r="J1743">
        <f>[1]资金台帐!J1743&amp;""</f>
      </c>
      <c r="N1743">
        <f>[1]资金台帐!N1743</f>
      </c>
      <c r="O1743">
        <f>[1]资金台帐!O1743&amp;""</f>
      </c>
      <c r="P1743">
        <f>[1]资金台帐!P1743&amp;""</f>
      </c>
      <c r="Q1743">
        <f>[1]资金台帐!Q1743&amp;""</f>
      </c>
      <c r="T1743">
        <f>[1]资金台帐!T1743&amp;""</f>
      </c>
      <c r="U1743">
        <f>[1]资金台帐!U1743&amp;""</f>
      </c>
      <c r="W1743">
        <f>[1]资金台帐!W1743&amp;""</f>
      </c>
      <c r="X1743">
        <f>[1]资金台帐!X1743&amp;""</f>
      </c>
      <c r="AB1743">
        <f>[1]资金台帐!AB1743</f>
        <v>0</v>
      </c>
      <c r="AC1743">
        <f>[1]资金台帐!AC1743</f>
        <v>0</v>
      </c>
      <c r="AD1743">
        <f>[1]资金台帐!AD1743</f>
        <v>0</v>
      </c>
      <c r="AJ1743">
        <f>[1]资金台帐!AJ1743</f>
        <v>0</v>
      </c>
      <c r="AK1743">
        <f>[1]资金台帐!AK1743</f>
        <v>0</v>
      </c>
      <c r="BA1743" s="22">
        <f t="shared" si="0"/>
      </c>
    </row>
    <row r="1744">
      <c r="B1744">
        <f>[1]资金台帐!B1744&amp;""</f>
      </c>
      <c r="H1744">
        <f>[1]资金台帐!H1744&amp;""</f>
      </c>
      <c r="J1744">
        <f>[1]资金台帐!J1744&amp;""</f>
      </c>
      <c r="N1744">
        <f>[1]资金台帐!N1744</f>
      </c>
      <c r="O1744">
        <f>[1]资金台帐!O1744&amp;""</f>
      </c>
      <c r="P1744">
        <f>[1]资金台帐!P1744&amp;""</f>
      </c>
      <c r="Q1744">
        <f>[1]资金台帐!Q1744&amp;""</f>
      </c>
      <c r="T1744">
        <f>[1]资金台帐!T1744&amp;""</f>
      </c>
      <c r="U1744">
        <f>[1]资金台帐!U1744&amp;""</f>
      </c>
      <c r="W1744">
        <f>[1]资金台帐!W1744&amp;""</f>
      </c>
      <c r="X1744">
        <f>[1]资金台帐!X1744&amp;""</f>
      </c>
      <c r="AB1744">
        <f>[1]资金台帐!AB1744</f>
        <v>0</v>
      </c>
      <c r="AC1744">
        <f>[1]资金台帐!AC1744</f>
        <v>0</v>
      </c>
      <c r="AD1744">
        <f>[1]资金台帐!AD1744</f>
        <v>0</v>
      </c>
      <c r="AJ1744">
        <f>[1]资金台帐!AJ1744</f>
        <v>0</v>
      </c>
      <c r="AK1744">
        <f>[1]资金台帐!AK1744</f>
        <v>0</v>
      </c>
      <c r="BA1744" s="22">
        <f t="shared" si="0"/>
      </c>
    </row>
    <row r="1745">
      <c r="B1745">
        <f>[1]资金台帐!B1745&amp;""</f>
      </c>
      <c r="H1745">
        <f>[1]资金台帐!H1745&amp;""</f>
      </c>
      <c r="J1745">
        <f>[1]资金台帐!J1745&amp;""</f>
      </c>
      <c r="N1745">
        <f>[1]资金台帐!N1745</f>
      </c>
      <c r="O1745">
        <f>[1]资金台帐!O1745&amp;""</f>
      </c>
      <c r="P1745">
        <f>[1]资金台帐!P1745&amp;""</f>
      </c>
      <c r="Q1745">
        <f>[1]资金台帐!Q1745&amp;""</f>
      </c>
      <c r="T1745">
        <f>[1]资金台帐!T1745&amp;""</f>
      </c>
      <c r="U1745">
        <f>[1]资金台帐!U1745&amp;""</f>
      </c>
      <c r="W1745">
        <f>[1]资金台帐!W1745&amp;""</f>
      </c>
      <c r="X1745">
        <f>[1]资金台帐!X1745&amp;""</f>
      </c>
      <c r="AB1745">
        <f>[1]资金台帐!AB1745</f>
        <v>0</v>
      </c>
      <c r="AC1745">
        <f>[1]资金台帐!AC1745</f>
        <v>0</v>
      </c>
      <c r="AD1745">
        <f>[1]资金台帐!AD1745</f>
        <v>0</v>
      </c>
      <c r="AJ1745">
        <f>[1]资金台帐!AJ1745</f>
        <v>0</v>
      </c>
      <c r="AK1745">
        <f>[1]资金台帐!AK1745</f>
        <v>0</v>
      </c>
      <c r="BA1745" s="22">
        <f t="shared" si="0"/>
      </c>
    </row>
    <row r="1746">
      <c r="B1746">
        <f>[1]资金台帐!B1746&amp;""</f>
      </c>
      <c r="H1746">
        <f>[1]资金台帐!H1746&amp;""</f>
      </c>
      <c r="J1746">
        <f>[1]资金台帐!J1746&amp;""</f>
      </c>
      <c r="N1746">
        <f>[1]资金台帐!N1746</f>
      </c>
      <c r="O1746">
        <f>[1]资金台帐!O1746&amp;""</f>
      </c>
      <c r="P1746">
        <f>[1]资金台帐!P1746&amp;""</f>
      </c>
      <c r="Q1746">
        <f>[1]资金台帐!Q1746&amp;""</f>
      </c>
      <c r="T1746">
        <f>[1]资金台帐!T1746&amp;""</f>
      </c>
      <c r="U1746">
        <f>[1]资金台帐!U1746&amp;""</f>
      </c>
      <c r="W1746">
        <f>[1]资金台帐!W1746&amp;""</f>
      </c>
      <c r="X1746">
        <f>[1]资金台帐!X1746&amp;""</f>
      </c>
      <c r="AB1746">
        <f>[1]资金台帐!AB1746</f>
        <v>0</v>
      </c>
      <c r="AC1746">
        <f>[1]资金台帐!AC1746</f>
        <v>0</v>
      </c>
      <c r="AD1746">
        <f>[1]资金台帐!AD1746</f>
        <v>0</v>
      </c>
      <c r="AJ1746">
        <f>[1]资金台帐!AJ1746</f>
        <v>0</v>
      </c>
      <c r="AK1746">
        <f>[1]资金台帐!AK1746</f>
        <v>0</v>
      </c>
      <c r="BA1746" s="22">
        <f t="shared" si="0"/>
      </c>
    </row>
    <row r="1747">
      <c r="B1747">
        <f>[1]资金台帐!B1747&amp;""</f>
      </c>
      <c r="H1747">
        <f>[1]资金台帐!H1747&amp;""</f>
      </c>
      <c r="J1747">
        <f>[1]资金台帐!J1747&amp;""</f>
      </c>
      <c r="N1747">
        <f>[1]资金台帐!N1747</f>
      </c>
      <c r="O1747">
        <f>[1]资金台帐!O1747&amp;""</f>
      </c>
      <c r="P1747">
        <f>[1]资金台帐!P1747&amp;""</f>
      </c>
      <c r="Q1747">
        <f>[1]资金台帐!Q1747&amp;""</f>
      </c>
      <c r="T1747">
        <f>[1]资金台帐!T1747&amp;""</f>
      </c>
      <c r="U1747">
        <f>[1]资金台帐!U1747&amp;""</f>
      </c>
      <c r="W1747">
        <f>[1]资金台帐!W1747&amp;""</f>
      </c>
      <c r="X1747">
        <f>[1]资金台帐!X1747&amp;""</f>
      </c>
      <c r="AB1747">
        <f>[1]资金台帐!AB1747</f>
        <v>0</v>
      </c>
      <c r="AC1747">
        <f>[1]资金台帐!AC1747</f>
        <v>0</v>
      </c>
      <c r="AD1747">
        <f>[1]资金台帐!AD1747</f>
        <v>0</v>
      </c>
      <c r="AJ1747">
        <f>[1]资金台帐!AJ1747</f>
        <v>0</v>
      </c>
      <c r="AK1747">
        <f>[1]资金台帐!AK1747</f>
        <v>0</v>
      </c>
      <c r="BA1747" s="22">
        <f t="shared" si="0"/>
      </c>
    </row>
    <row r="1748">
      <c r="B1748">
        <f>[1]资金台帐!B1748&amp;""</f>
      </c>
      <c r="H1748">
        <f>[1]资金台帐!H1748&amp;""</f>
      </c>
      <c r="J1748">
        <f>[1]资金台帐!J1748&amp;""</f>
      </c>
      <c r="N1748">
        <f>[1]资金台帐!N1748</f>
      </c>
      <c r="O1748">
        <f>[1]资金台帐!O1748&amp;""</f>
      </c>
      <c r="P1748">
        <f>[1]资金台帐!P1748&amp;""</f>
      </c>
      <c r="Q1748">
        <f>[1]资金台帐!Q1748&amp;""</f>
      </c>
      <c r="T1748">
        <f>[1]资金台帐!T1748&amp;""</f>
      </c>
      <c r="U1748">
        <f>[1]资金台帐!U1748&amp;""</f>
      </c>
      <c r="W1748">
        <f>[1]资金台帐!W1748&amp;""</f>
      </c>
      <c r="X1748">
        <f>[1]资金台帐!X1748&amp;""</f>
      </c>
      <c r="AB1748">
        <f>[1]资金台帐!AB1748</f>
        <v>0</v>
      </c>
      <c r="AC1748">
        <f>[1]资金台帐!AC1748</f>
        <v>0</v>
      </c>
      <c r="AD1748">
        <f>[1]资金台帐!AD1748</f>
        <v>0</v>
      </c>
      <c r="AJ1748">
        <f>[1]资金台帐!AJ1748</f>
        <v>0</v>
      </c>
      <c r="AK1748">
        <f>[1]资金台帐!AK1748</f>
        <v>0</v>
      </c>
      <c r="BA1748" s="22">
        <f t="shared" si="0"/>
      </c>
    </row>
    <row r="1749">
      <c r="B1749">
        <f>[1]资金台帐!B1749&amp;""</f>
      </c>
      <c r="H1749">
        <f>[1]资金台帐!H1749&amp;""</f>
      </c>
      <c r="J1749">
        <f>[1]资金台帐!J1749&amp;""</f>
      </c>
      <c r="N1749">
        <f>[1]资金台帐!N1749</f>
      </c>
      <c r="O1749">
        <f>[1]资金台帐!O1749&amp;""</f>
      </c>
      <c r="P1749">
        <f>[1]资金台帐!P1749&amp;""</f>
      </c>
      <c r="Q1749">
        <f>[1]资金台帐!Q1749&amp;""</f>
      </c>
      <c r="T1749">
        <f>[1]资金台帐!T1749&amp;""</f>
      </c>
      <c r="U1749">
        <f>[1]资金台帐!U1749&amp;""</f>
      </c>
      <c r="W1749">
        <f>[1]资金台帐!W1749&amp;""</f>
      </c>
      <c r="X1749">
        <f>[1]资金台帐!X1749&amp;""</f>
      </c>
      <c r="AB1749">
        <f>[1]资金台帐!AB1749</f>
        <v>0</v>
      </c>
      <c r="AC1749">
        <f>[1]资金台帐!AC1749</f>
        <v>0</v>
      </c>
      <c r="AD1749">
        <f>[1]资金台帐!AD1749</f>
        <v>0</v>
      </c>
      <c r="AJ1749">
        <f>[1]资金台帐!AJ1749</f>
        <v>0</v>
      </c>
      <c r="AK1749">
        <f>[1]资金台帐!AK1749</f>
        <v>0</v>
      </c>
      <c r="BA1749" s="22">
        <f t="shared" si="0"/>
      </c>
    </row>
    <row r="1750">
      <c r="B1750">
        <f>[1]资金台帐!B1750&amp;""</f>
      </c>
      <c r="H1750">
        <f>[1]资金台帐!H1750&amp;""</f>
      </c>
      <c r="J1750">
        <f>[1]资金台帐!J1750&amp;""</f>
      </c>
      <c r="N1750">
        <f>[1]资金台帐!N1750</f>
      </c>
      <c r="O1750">
        <f>[1]资金台帐!O1750&amp;""</f>
      </c>
      <c r="P1750">
        <f>[1]资金台帐!P1750&amp;""</f>
      </c>
      <c r="Q1750">
        <f>[1]资金台帐!Q1750&amp;""</f>
      </c>
      <c r="T1750">
        <f>[1]资金台帐!T1750&amp;""</f>
      </c>
      <c r="U1750">
        <f>[1]资金台帐!U1750&amp;""</f>
      </c>
      <c r="W1750">
        <f>[1]资金台帐!W1750&amp;""</f>
      </c>
      <c r="X1750">
        <f>[1]资金台帐!X1750&amp;""</f>
      </c>
      <c r="AB1750">
        <f>[1]资金台帐!AB1750</f>
        <v>0</v>
      </c>
      <c r="AC1750">
        <f>[1]资金台帐!AC1750</f>
        <v>0</v>
      </c>
      <c r="AD1750">
        <f>[1]资金台帐!AD1750</f>
        <v>0</v>
      </c>
      <c r="AJ1750">
        <f>[1]资金台帐!AJ1750</f>
        <v>0</v>
      </c>
      <c r="AK1750">
        <f>[1]资金台帐!AK1750</f>
        <v>0</v>
      </c>
      <c r="BA1750" s="22">
        <f t="shared" si="0"/>
      </c>
    </row>
    <row r="1751">
      <c r="B1751">
        <f>[1]资金台帐!B1751&amp;""</f>
      </c>
      <c r="H1751">
        <f>[1]资金台帐!H1751&amp;""</f>
      </c>
      <c r="J1751">
        <f>[1]资金台帐!J1751&amp;""</f>
      </c>
      <c r="N1751">
        <f>[1]资金台帐!N1751</f>
      </c>
      <c r="O1751">
        <f>[1]资金台帐!O1751&amp;""</f>
      </c>
      <c r="P1751">
        <f>[1]资金台帐!P1751&amp;""</f>
      </c>
      <c r="Q1751">
        <f>[1]资金台帐!Q1751&amp;""</f>
      </c>
      <c r="T1751">
        <f>[1]资金台帐!T1751&amp;""</f>
      </c>
      <c r="U1751">
        <f>[1]资金台帐!U1751&amp;""</f>
      </c>
      <c r="W1751">
        <f>[1]资金台帐!W1751&amp;""</f>
      </c>
      <c r="X1751">
        <f>[1]资金台帐!X1751&amp;""</f>
      </c>
      <c r="AB1751">
        <f>[1]资金台帐!AB1751</f>
        <v>0</v>
      </c>
      <c r="AC1751">
        <f>[1]资金台帐!AC1751</f>
        <v>0</v>
      </c>
      <c r="AD1751">
        <f>[1]资金台帐!AD1751</f>
        <v>0</v>
      </c>
      <c r="AJ1751">
        <f>[1]资金台帐!AJ1751</f>
        <v>0</v>
      </c>
      <c r="AK1751">
        <f>[1]资金台帐!AK1751</f>
        <v>0</v>
      </c>
      <c r="BA1751" s="22">
        <f t="shared" si="0"/>
      </c>
    </row>
    <row r="1752">
      <c r="B1752">
        <f>[1]资金台帐!B1752&amp;""</f>
      </c>
      <c r="H1752">
        <f>[1]资金台帐!H1752&amp;""</f>
      </c>
      <c r="J1752">
        <f>[1]资金台帐!J1752&amp;""</f>
      </c>
      <c r="N1752">
        <f>[1]资金台帐!N1752</f>
      </c>
      <c r="O1752">
        <f>[1]资金台帐!O1752&amp;""</f>
      </c>
      <c r="P1752">
        <f>[1]资金台帐!P1752&amp;""</f>
      </c>
      <c r="Q1752">
        <f>[1]资金台帐!Q1752&amp;""</f>
      </c>
      <c r="T1752">
        <f>[1]资金台帐!T1752&amp;""</f>
      </c>
      <c r="U1752">
        <f>[1]资金台帐!U1752&amp;""</f>
      </c>
      <c r="W1752">
        <f>[1]资金台帐!W1752&amp;""</f>
      </c>
      <c r="X1752">
        <f>[1]资金台帐!X1752&amp;""</f>
      </c>
      <c r="AB1752">
        <f>[1]资金台帐!AB1752</f>
        <v>0</v>
      </c>
      <c r="AC1752">
        <f>[1]资金台帐!AC1752</f>
        <v>0</v>
      </c>
      <c r="AD1752">
        <f>[1]资金台帐!AD1752</f>
        <v>0</v>
      </c>
      <c r="AJ1752">
        <f>[1]资金台帐!AJ1752</f>
        <v>0</v>
      </c>
      <c r="AK1752">
        <f>[1]资金台帐!AK1752</f>
        <v>0</v>
      </c>
      <c r="BA1752" s="22">
        <f t="shared" si="0"/>
      </c>
    </row>
    <row r="1753">
      <c r="B1753">
        <f>[1]资金台帐!B1753&amp;""</f>
      </c>
      <c r="H1753">
        <f>[1]资金台帐!H1753&amp;""</f>
      </c>
      <c r="J1753">
        <f>[1]资金台帐!J1753&amp;""</f>
      </c>
      <c r="N1753">
        <f>[1]资金台帐!N1753</f>
      </c>
      <c r="O1753">
        <f>[1]资金台帐!O1753&amp;""</f>
      </c>
      <c r="P1753">
        <f>[1]资金台帐!P1753&amp;""</f>
      </c>
      <c r="Q1753">
        <f>[1]资金台帐!Q1753&amp;""</f>
      </c>
      <c r="T1753">
        <f>[1]资金台帐!T1753&amp;""</f>
      </c>
      <c r="U1753">
        <f>[1]资金台帐!U1753&amp;""</f>
      </c>
      <c r="W1753">
        <f>[1]资金台帐!W1753&amp;""</f>
      </c>
      <c r="X1753">
        <f>[1]资金台帐!X1753&amp;""</f>
      </c>
      <c r="AB1753">
        <f>[1]资金台帐!AB1753</f>
        <v>0</v>
      </c>
      <c r="AC1753">
        <f>[1]资金台帐!AC1753</f>
        <v>0</v>
      </c>
      <c r="AD1753">
        <f>[1]资金台帐!AD1753</f>
        <v>0</v>
      </c>
      <c r="AJ1753">
        <f>[1]资金台帐!AJ1753</f>
        <v>0</v>
      </c>
      <c r="AK1753">
        <f>[1]资金台帐!AK1753</f>
        <v>0</v>
      </c>
      <c r="BA1753" s="22">
        <f t="shared" si="0"/>
      </c>
    </row>
    <row r="1754">
      <c r="B1754">
        <f>[1]资金台帐!B1754&amp;""</f>
      </c>
      <c r="H1754">
        <f>[1]资金台帐!H1754&amp;""</f>
      </c>
      <c r="J1754">
        <f>[1]资金台帐!J1754&amp;""</f>
      </c>
      <c r="N1754">
        <f>[1]资金台帐!N1754</f>
      </c>
      <c r="O1754">
        <f>[1]资金台帐!O1754&amp;""</f>
      </c>
      <c r="P1754">
        <f>[1]资金台帐!P1754&amp;""</f>
      </c>
      <c r="Q1754">
        <f>[1]资金台帐!Q1754&amp;""</f>
      </c>
      <c r="T1754">
        <f>[1]资金台帐!T1754&amp;""</f>
      </c>
      <c r="U1754">
        <f>[1]资金台帐!U1754&amp;""</f>
      </c>
      <c r="W1754">
        <f>[1]资金台帐!W1754&amp;""</f>
      </c>
      <c r="X1754">
        <f>[1]资金台帐!X1754&amp;""</f>
      </c>
      <c r="AB1754">
        <f>[1]资金台帐!AB1754</f>
        <v>0</v>
      </c>
      <c r="AC1754">
        <f>[1]资金台帐!AC1754</f>
        <v>0</v>
      </c>
      <c r="AD1754">
        <f>[1]资金台帐!AD1754</f>
        <v>0</v>
      </c>
      <c r="AJ1754">
        <f>[1]资金台帐!AJ1754</f>
        <v>0</v>
      </c>
      <c r="AK1754">
        <f>[1]资金台帐!AK1754</f>
        <v>0</v>
      </c>
      <c r="BA1754" s="22">
        <f t="shared" si="0"/>
      </c>
    </row>
    <row r="1755">
      <c r="B1755">
        <f>[1]资金台帐!B1755&amp;""</f>
      </c>
      <c r="H1755">
        <f>[1]资金台帐!H1755&amp;""</f>
      </c>
      <c r="J1755">
        <f>[1]资金台帐!J1755&amp;""</f>
      </c>
      <c r="N1755">
        <f>[1]资金台帐!N1755</f>
      </c>
      <c r="O1755">
        <f>[1]资金台帐!O1755&amp;""</f>
      </c>
      <c r="P1755">
        <f>[1]资金台帐!P1755&amp;""</f>
      </c>
      <c r="Q1755">
        <f>[1]资金台帐!Q1755&amp;""</f>
      </c>
      <c r="T1755">
        <f>[1]资金台帐!T1755&amp;""</f>
      </c>
      <c r="U1755">
        <f>[1]资金台帐!U1755&amp;""</f>
      </c>
      <c r="W1755">
        <f>[1]资金台帐!W1755&amp;""</f>
      </c>
      <c r="X1755">
        <f>[1]资金台帐!X1755&amp;""</f>
      </c>
      <c r="AB1755">
        <f>[1]资金台帐!AB1755</f>
        <v>0</v>
      </c>
      <c r="AC1755">
        <f>[1]资金台帐!AC1755</f>
        <v>0</v>
      </c>
      <c r="AD1755">
        <f>[1]资金台帐!AD1755</f>
        <v>0</v>
      </c>
      <c r="AJ1755">
        <f>[1]资金台帐!AJ1755</f>
        <v>0</v>
      </c>
      <c r="AK1755">
        <f>[1]资金台帐!AK1755</f>
        <v>0</v>
      </c>
      <c r="BA1755" s="22">
        <f t="shared" si="0"/>
      </c>
    </row>
    <row r="1756">
      <c r="B1756">
        <f>[1]资金台帐!B1756&amp;""</f>
      </c>
      <c r="H1756">
        <f>[1]资金台帐!H1756&amp;""</f>
      </c>
      <c r="J1756">
        <f>[1]资金台帐!J1756&amp;""</f>
      </c>
      <c r="N1756">
        <f>[1]资金台帐!N1756</f>
      </c>
      <c r="O1756">
        <f>[1]资金台帐!O1756&amp;""</f>
      </c>
      <c r="P1756">
        <f>[1]资金台帐!P1756&amp;""</f>
      </c>
      <c r="Q1756">
        <f>[1]资金台帐!Q1756&amp;""</f>
      </c>
      <c r="T1756">
        <f>[1]资金台帐!T1756&amp;""</f>
      </c>
      <c r="U1756">
        <f>[1]资金台帐!U1756&amp;""</f>
      </c>
      <c r="W1756">
        <f>[1]资金台帐!W1756&amp;""</f>
      </c>
      <c r="X1756">
        <f>[1]资金台帐!X1756&amp;""</f>
      </c>
      <c r="AB1756">
        <f>[1]资金台帐!AB1756</f>
        <v>0</v>
      </c>
      <c r="AC1756">
        <f>[1]资金台帐!AC1756</f>
        <v>0</v>
      </c>
      <c r="AD1756">
        <f>[1]资金台帐!AD1756</f>
        <v>0</v>
      </c>
      <c r="AJ1756">
        <f>[1]资金台帐!AJ1756</f>
        <v>0</v>
      </c>
      <c r="AK1756">
        <f>[1]资金台帐!AK1756</f>
        <v>0</v>
      </c>
      <c r="BA1756" s="22">
        <f t="shared" si="0"/>
      </c>
    </row>
    <row r="1757">
      <c r="B1757">
        <f>[1]资金台帐!B1757&amp;""</f>
      </c>
      <c r="H1757">
        <f>[1]资金台帐!H1757&amp;""</f>
      </c>
      <c r="J1757">
        <f>[1]资金台帐!J1757&amp;""</f>
      </c>
      <c r="N1757">
        <f>[1]资金台帐!N1757</f>
      </c>
      <c r="O1757">
        <f>[1]资金台帐!O1757&amp;""</f>
      </c>
      <c r="P1757">
        <f>[1]资金台帐!P1757&amp;""</f>
      </c>
      <c r="Q1757">
        <f>[1]资金台帐!Q1757&amp;""</f>
      </c>
      <c r="T1757">
        <f>[1]资金台帐!T1757&amp;""</f>
      </c>
      <c r="U1757">
        <f>[1]资金台帐!U1757&amp;""</f>
      </c>
      <c r="W1757">
        <f>[1]资金台帐!W1757&amp;""</f>
      </c>
      <c r="X1757">
        <f>[1]资金台帐!X1757&amp;""</f>
      </c>
      <c r="AB1757">
        <f>[1]资金台帐!AB1757</f>
        <v>0</v>
      </c>
      <c r="AC1757">
        <f>[1]资金台帐!AC1757</f>
        <v>0</v>
      </c>
      <c r="AD1757">
        <f>[1]资金台帐!AD1757</f>
        <v>0</v>
      </c>
      <c r="AJ1757">
        <f>[1]资金台帐!AJ1757</f>
        <v>0</v>
      </c>
      <c r="AK1757">
        <f>[1]资金台帐!AK1757</f>
        <v>0</v>
      </c>
      <c r="BA1757" s="22">
        <f t="shared" si="0"/>
      </c>
    </row>
    <row r="1758">
      <c r="B1758">
        <f>[1]资金台帐!B1758&amp;""</f>
      </c>
      <c r="H1758">
        <f>[1]资金台帐!H1758&amp;""</f>
      </c>
      <c r="J1758">
        <f>[1]资金台帐!J1758&amp;""</f>
      </c>
      <c r="N1758">
        <f>[1]资金台帐!N1758</f>
      </c>
      <c r="O1758">
        <f>[1]资金台帐!O1758&amp;""</f>
      </c>
      <c r="P1758">
        <f>[1]资金台帐!P1758&amp;""</f>
      </c>
      <c r="Q1758">
        <f>[1]资金台帐!Q1758&amp;""</f>
      </c>
      <c r="T1758">
        <f>[1]资金台帐!T1758&amp;""</f>
      </c>
      <c r="U1758">
        <f>[1]资金台帐!U1758&amp;""</f>
      </c>
      <c r="W1758">
        <f>[1]资金台帐!W1758&amp;""</f>
      </c>
      <c r="X1758">
        <f>[1]资金台帐!X1758&amp;""</f>
      </c>
      <c r="AB1758">
        <f>[1]资金台帐!AB1758</f>
        <v>0</v>
      </c>
      <c r="AC1758">
        <f>[1]资金台帐!AC1758</f>
        <v>0</v>
      </c>
      <c r="AD1758">
        <f>[1]资金台帐!AD1758</f>
        <v>0</v>
      </c>
      <c r="AJ1758">
        <f>[1]资金台帐!AJ1758</f>
        <v>0</v>
      </c>
      <c r="AK1758">
        <f>[1]资金台帐!AK1758</f>
        <v>0</v>
      </c>
      <c r="BA1758" s="22">
        <f t="shared" si="0"/>
      </c>
    </row>
    <row r="1759">
      <c r="B1759">
        <f>[1]资金台帐!B1759&amp;""</f>
      </c>
      <c r="H1759">
        <f>[1]资金台帐!H1759&amp;""</f>
      </c>
      <c r="J1759">
        <f>[1]资金台帐!J1759&amp;""</f>
      </c>
      <c r="N1759">
        <f>[1]资金台帐!N1759</f>
      </c>
      <c r="O1759">
        <f>[1]资金台帐!O1759&amp;""</f>
      </c>
      <c r="P1759">
        <f>[1]资金台帐!P1759&amp;""</f>
      </c>
      <c r="Q1759">
        <f>[1]资金台帐!Q1759&amp;""</f>
      </c>
      <c r="T1759">
        <f>[1]资金台帐!T1759&amp;""</f>
      </c>
      <c r="U1759">
        <f>[1]资金台帐!U1759&amp;""</f>
      </c>
      <c r="W1759">
        <f>[1]资金台帐!W1759&amp;""</f>
      </c>
      <c r="X1759">
        <f>[1]资金台帐!X1759&amp;""</f>
      </c>
      <c r="AB1759">
        <f>[1]资金台帐!AB1759</f>
        <v>0</v>
      </c>
      <c r="AC1759">
        <f>[1]资金台帐!AC1759</f>
        <v>0</v>
      </c>
      <c r="AD1759">
        <f>[1]资金台帐!AD1759</f>
        <v>0</v>
      </c>
      <c r="AJ1759">
        <f>[1]资金台帐!AJ1759</f>
        <v>0</v>
      </c>
      <c r="AK1759">
        <f>[1]资金台帐!AK1759</f>
        <v>0</v>
      </c>
      <c r="BA1759" s="22">
        <f t="shared" si="0"/>
      </c>
    </row>
    <row r="1760">
      <c r="B1760">
        <f>[1]资金台帐!B1760&amp;""</f>
      </c>
      <c r="H1760">
        <f>[1]资金台帐!H1760&amp;""</f>
      </c>
      <c r="J1760">
        <f>[1]资金台帐!J1760&amp;""</f>
      </c>
      <c r="N1760">
        <f>[1]资金台帐!N1760</f>
      </c>
      <c r="O1760">
        <f>[1]资金台帐!O1760&amp;""</f>
      </c>
      <c r="P1760">
        <f>[1]资金台帐!P1760&amp;""</f>
      </c>
      <c r="Q1760">
        <f>[1]资金台帐!Q1760&amp;""</f>
      </c>
      <c r="T1760">
        <f>[1]资金台帐!T1760&amp;""</f>
      </c>
      <c r="U1760">
        <f>[1]资金台帐!U1760&amp;""</f>
      </c>
      <c r="W1760">
        <f>[1]资金台帐!W1760&amp;""</f>
      </c>
      <c r="X1760">
        <f>[1]资金台帐!X1760&amp;""</f>
      </c>
      <c r="AB1760">
        <f>[1]资金台帐!AB1760</f>
        <v>0</v>
      </c>
      <c r="AC1760">
        <f>[1]资金台帐!AC1760</f>
        <v>0</v>
      </c>
      <c r="AD1760">
        <f>[1]资金台帐!AD1760</f>
        <v>0</v>
      </c>
      <c r="AJ1760">
        <f>[1]资金台帐!AJ1760</f>
        <v>0</v>
      </c>
      <c r="AK1760">
        <f>[1]资金台帐!AK1760</f>
        <v>0</v>
      </c>
      <c r="BA1760" s="22">
        <f t="shared" si="0"/>
      </c>
    </row>
    <row r="1761">
      <c r="B1761">
        <f>[1]资金台帐!B1761&amp;""</f>
      </c>
      <c r="H1761">
        <f>[1]资金台帐!H1761&amp;""</f>
      </c>
      <c r="J1761">
        <f>[1]资金台帐!J1761&amp;""</f>
      </c>
      <c r="N1761">
        <f>[1]资金台帐!N1761</f>
      </c>
      <c r="O1761">
        <f>[1]资金台帐!O1761&amp;""</f>
      </c>
      <c r="P1761">
        <f>[1]资金台帐!P1761&amp;""</f>
      </c>
      <c r="Q1761">
        <f>[1]资金台帐!Q1761&amp;""</f>
      </c>
      <c r="T1761">
        <f>[1]资金台帐!T1761&amp;""</f>
      </c>
      <c r="U1761">
        <f>[1]资金台帐!U1761&amp;""</f>
      </c>
      <c r="W1761">
        <f>[1]资金台帐!W1761&amp;""</f>
      </c>
      <c r="X1761">
        <f>[1]资金台帐!X1761&amp;""</f>
      </c>
      <c r="AB1761">
        <f>[1]资金台帐!AB1761</f>
        <v>0</v>
      </c>
      <c r="AC1761">
        <f>[1]资金台帐!AC1761</f>
        <v>0</v>
      </c>
      <c r="AD1761">
        <f>[1]资金台帐!AD1761</f>
        <v>0</v>
      </c>
      <c r="AJ1761">
        <f>[1]资金台帐!AJ1761</f>
        <v>0</v>
      </c>
      <c r="AK1761">
        <f>[1]资金台帐!AK1761</f>
        <v>0</v>
      </c>
      <c r="BA1761" s="22">
        <f t="shared" si="0"/>
      </c>
    </row>
    <row r="1762">
      <c r="B1762">
        <f>[1]资金台帐!B1762&amp;""</f>
      </c>
      <c r="H1762">
        <f>[1]资金台帐!H1762&amp;""</f>
      </c>
      <c r="J1762">
        <f>[1]资金台帐!J1762&amp;""</f>
      </c>
      <c r="N1762">
        <f>[1]资金台帐!N1762</f>
      </c>
      <c r="O1762">
        <f>[1]资金台帐!O1762&amp;""</f>
      </c>
      <c r="P1762">
        <f>[1]资金台帐!P1762&amp;""</f>
      </c>
      <c r="Q1762">
        <f>[1]资金台帐!Q1762&amp;""</f>
      </c>
      <c r="T1762">
        <f>[1]资金台帐!T1762&amp;""</f>
      </c>
      <c r="U1762">
        <f>[1]资金台帐!U1762&amp;""</f>
      </c>
      <c r="W1762">
        <f>[1]资金台帐!W1762&amp;""</f>
      </c>
      <c r="X1762">
        <f>[1]资金台帐!X1762&amp;""</f>
      </c>
      <c r="AB1762">
        <f>[1]资金台帐!AB1762</f>
        <v>0</v>
      </c>
      <c r="AC1762">
        <f>[1]资金台帐!AC1762</f>
        <v>0</v>
      </c>
      <c r="AD1762">
        <f>[1]资金台帐!AD1762</f>
        <v>0</v>
      </c>
      <c r="AJ1762">
        <f>[1]资金台帐!AJ1762</f>
        <v>0</v>
      </c>
      <c r="AK1762">
        <f>[1]资金台帐!AK1762</f>
        <v>0</v>
      </c>
      <c r="BA1762" s="22">
        <f t="shared" si="0"/>
      </c>
    </row>
    <row r="1763">
      <c r="B1763">
        <f>[1]资金台帐!B1763&amp;""</f>
      </c>
      <c r="H1763">
        <f>[1]资金台帐!H1763&amp;""</f>
      </c>
      <c r="J1763">
        <f>[1]资金台帐!J1763&amp;""</f>
      </c>
      <c r="N1763">
        <f>[1]资金台帐!N1763</f>
      </c>
      <c r="O1763">
        <f>[1]资金台帐!O1763&amp;""</f>
      </c>
      <c r="P1763">
        <f>[1]资金台帐!P1763&amp;""</f>
      </c>
      <c r="Q1763">
        <f>[1]资金台帐!Q1763&amp;""</f>
      </c>
      <c r="T1763">
        <f>[1]资金台帐!T1763&amp;""</f>
      </c>
      <c r="U1763">
        <f>[1]资金台帐!U1763&amp;""</f>
      </c>
      <c r="W1763">
        <f>[1]资金台帐!W1763&amp;""</f>
      </c>
      <c r="X1763">
        <f>[1]资金台帐!X1763&amp;""</f>
      </c>
      <c r="AB1763">
        <f>[1]资金台帐!AB1763</f>
        <v>0</v>
      </c>
      <c r="AC1763">
        <f>[1]资金台帐!AC1763</f>
        <v>0</v>
      </c>
      <c r="AD1763">
        <f>[1]资金台帐!AD1763</f>
        <v>0</v>
      </c>
      <c r="AJ1763">
        <f>[1]资金台帐!AJ1763</f>
        <v>0</v>
      </c>
      <c r="AK1763">
        <f>[1]资金台帐!AK1763</f>
        <v>0</v>
      </c>
      <c r="BA1763" s="22">
        <f t="shared" si="0"/>
      </c>
    </row>
    <row r="1764">
      <c r="B1764">
        <f>[1]资金台帐!B1764&amp;""</f>
      </c>
      <c r="H1764">
        <f>[1]资金台帐!H1764&amp;""</f>
      </c>
      <c r="J1764">
        <f>[1]资金台帐!J1764&amp;""</f>
      </c>
      <c r="N1764">
        <f>[1]资金台帐!N1764</f>
      </c>
      <c r="O1764">
        <f>[1]资金台帐!O1764&amp;""</f>
      </c>
      <c r="P1764">
        <f>[1]资金台帐!P1764&amp;""</f>
      </c>
      <c r="Q1764">
        <f>[1]资金台帐!Q1764&amp;""</f>
      </c>
      <c r="T1764">
        <f>[1]资金台帐!T1764&amp;""</f>
      </c>
      <c r="U1764">
        <f>[1]资金台帐!U1764&amp;""</f>
      </c>
      <c r="W1764">
        <f>[1]资金台帐!W1764&amp;""</f>
      </c>
      <c r="X1764">
        <f>[1]资金台帐!X1764&amp;""</f>
      </c>
      <c r="AB1764">
        <f>[1]资金台帐!AB1764</f>
        <v>0</v>
      </c>
      <c r="AC1764">
        <f>[1]资金台帐!AC1764</f>
        <v>0</v>
      </c>
      <c r="AD1764">
        <f>[1]资金台帐!AD1764</f>
        <v>0</v>
      </c>
      <c r="AJ1764">
        <f>[1]资金台帐!AJ1764</f>
        <v>0</v>
      </c>
      <c r="AK1764">
        <f>[1]资金台帐!AK1764</f>
        <v>0</v>
      </c>
      <c r="BA1764" s="22">
        <f t="shared" si="0"/>
      </c>
    </row>
    <row r="1765">
      <c r="B1765">
        <f>[1]资金台帐!B1765&amp;""</f>
      </c>
      <c r="H1765">
        <f>[1]资金台帐!H1765&amp;""</f>
      </c>
      <c r="J1765">
        <f>[1]资金台帐!J1765&amp;""</f>
      </c>
      <c r="N1765">
        <f>[1]资金台帐!N1765</f>
      </c>
      <c r="O1765">
        <f>[1]资金台帐!O1765&amp;""</f>
      </c>
      <c r="P1765">
        <f>[1]资金台帐!P1765&amp;""</f>
      </c>
      <c r="Q1765">
        <f>[1]资金台帐!Q1765&amp;""</f>
      </c>
      <c r="T1765">
        <f>[1]资金台帐!T1765&amp;""</f>
      </c>
      <c r="U1765">
        <f>[1]资金台帐!U1765&amp;""</f>
      </c>
      <c r="W1765">
        <f>[1]资金台帐!W1765&amp;""</f>
      </c>
      <c r="X1765">
        <f>[1]资金台帐!X1765&amp;""</f>
      </c>
      <c r="AB1765">
        <f>[1]资金台帐!AB1765</f>
        <v>0</v>
      </c>
      <c r="AC1765">
        <f>[1]资金台帐!AC1765</f>
        <v>0</v>
      </c>
      <c r="AD1765">
        <f>[1]资金台帐!AD1765</f>
        <v>0</v>
      </c>
      <c r="AJ1765">
        <f>[1]资金台帐!AJ1765</f>
        <v>0</v>
      </c>
      <c r="AK1765">
        <f>[1]资金台帐!AK1765</f>
        <v>0</v>
      </c>
      <c r="BA1765" s="22">
        <f t="shared" si="0"/>
      </c>
    </row>
    <row r="1766">
      <c r="B1766">
        <f>[1]资金台帐!B1766&amp;""</f>
      </c>
      <c r="H1766">
        <f>[1]资金台帐!H1766&amp;""</f>
      </c>
      <c r="J1766">
        <f>[1]资金台帐!J1766&amp;""</f>
      </c>
      <c r="N1766">
        <f>[1]资金台帐!N1766</f>
      </c>
      <c r="O1766">
        <f>[1]资金台帐!O1766&amp;""</f>
      </c>
      <c r="P1766">
        <f>[1]资金台帐!P1766&amp;""</f>
      </c>
      <c r="Q1766">
        <f>[1]资金台帐!Q1766&amp;""</f>
      </c>
      <c r="T1766">
        <f>[1]资金台帐!T1766&amp;""</f>
      </c>
      <c r="U1766">
        <f>[1]资金台帐!U1766&amp;""</f>
      </c>
      <c r="W1766">
        <f>[1]资金台帐!W1766&amp;""</f>
      </c>
      <c r="X1766">
        <f>[1]资金台帐!X1766&amp;""</f>
      </c>
      <c r="AB1766">
        <f>[1]资金台帐!AB1766</f>
        <v>0</v>
      </c>
      <c r="AC1766">
        <f>[1]资金台帐!AC1766</f>
        <v>0</v>
      </c>
      <c r="AD1766">
        <f>[1]资金台帐!AD1766</f>
        <v>0</v>
      </c>
      <c r="AJ1766">
        <f>[1]资金台帐!AJ1766</f>
        <v>0</v>
      </c>
      <c r="AK1766">
        <f>[1]资金台帐!AK1766</f>
        <v>0</v>
      </c>
      <c r="BA1766" s="22">
        <f t="shared" si="0"/>
      </c>
    </row>
    <row r="1767">
      <c r="B1767">
        <f>[1]资金台帐!B1767&amp;""</f>
      </c>
      <c r="H1767">
        <f>[1]资金台帐!H1767&amp;""</f>
      </c>
      <c r="J1767">
        <f>[1]资金台帐!J1767&amp;""</f>
      </c>
      <c r="N1767">
        <f>[1]资金台帐!N1767</f>
      </c>
      <c r="O1767">
        <f>[1]资金台帐!O1767&amp;""</f>
      </c>
      <c r="P1767">
        <f>[1]资金台帐!P1767&amp;""</f>
      </c>
      <c r="Q1767">
        <f>[1]资金台帐!Q1767&amp;""</f>
      </c>
      <c r="T1767">
        <f>[1]资金台帐!T1767&amp;""</f>
      </c>
      <c r="U1767">
        <f>[1]资金台帐!U1767&amp;""</f>
      </c>
      <c r="W1767">
        <f>[1]资金台帐!W1767&amp;""</f>
      </c>
      <c r="X1767">
        <f>[1]资金台帐!X1767&amp;""</f>
      </c>
      <c r="AB1767">
        <f>[1]资金台帐!AB1767</f>
        <v>0</v>
      </c>
      <c r="AC1767">
        <f>[1]资金台帐!AC1767</f>
        <v>0</v>
      </c>
      <c r="AD1767">
        <f>[1]资金台帐!AD1767</f>
        <v>0</v>
      </c>
      <c r="AJ1767">
        <f>[1]资金台帐!AJ1767</f>
        <v>0</v>
      </c>
      <c r="AK1767">
        <f>[1]资金台帐!AK1767</f>
        <v>0</v>
      </c>
      <c r="BA1767" s="22">
        <f t="shared" si="0"/>
      </c>
    </row>
    <row r="1768">
      <c r="B1768">
        <f>[1]资金台帐!B1768&amp;""</f>
      </c>
      <c r="H1768">
        <f>[1]资金台帐!H1768&amp;""</f>
      </c>
      <c r="J1768">
        <f>[1]资金台帐!J1768&amp;""</f>
      </c>
      <c r="N1768">
        <f>[1]资金台帐!N1768</f>
      </c>
      <c r="O1768">
        <f>[1]资金台帐!O1768&amp;""</f>
      </c>
      <c r="P1768">
        <f>[1]资金台帐!P1768&amp;""</f>
      </c>
      <c r="Q1768">
        <f>[1]资金台帐!Q1768&amp;""</f>
      </c>
      <c r="T1768">
        <f>[1]资金台帐!T1768&amp;""</f>
      </c>
      <c r="U1768">
        <f>[1]资金台帐!U1768&amp;""</f>
      </c>
      <c r="W1768">
        <f>[1]资金台帐!W1768&amp;""</f>
      </c>
      <c r="X1768">
        <f>[1]资金台帐!X1768&amp;""</f>
      </c>
      <c r="AB1768">
        <f>[1]资金台帐!AB1768</f>
        <v>0</v>
      </c>
      <c r="AC1768">
        <f>[1]资金台帐!AC1768</f>
        <v>0</v>
      </c>
      <c r="AD1768">
        <f>[1]资金台帐!AD1768</f>
        <v>0</v>
      </c>
      <c r="AJ1768">
        <f>[1]资金台帐!AJ1768</f>
        <v>0</v>
      </c>
      <c r="AK1768">
        <f>[1]资金台帐!AK1768</f>
        <v>0</v>
      </c>
      <c r="BA1768" s="22">
        <f t="shared" si="0"/>
      </c>
    </row>
    <row r="1769">
      <c r="B1769">
        <f>[1]资金台帐!B1769&amp;""</f>
      </c>
      <c r="H1769">
        <f>[1]资金台帐!H1769&amp;""</f>
      </c>
      <c r="J1769">
        <f>[1]资金台帐!J1769&amp;""</f>
      </c>
      <c r="N1769">
        <f>[1]资金台帐!N1769</f>
      </c>
      <c r="O1769">
        <f>[1]资金台帐!O1769&amp;""</f>
      </c>
      <c r="P1769">
        <f>[1]资金台帐!P1769&amp;""</f>
      </c>
      <c r="Q1769">
        <f>[1]资金台帐!Q1769&amp;""</f>
      </c>
      <c r="T1769">
        <f>[1]资金台帐!T1769&amp;""</f>
      </c>
      <c r="U1769">
        <f>[1]资金台帐!U1769&amp;""</f>
      </c>
      <c r="W1769">
        <f>[1]资金台帐!W1769&amp;""</f>
      </c>
      <c r="X1769">
        <f>[1]资金台帐!X1769&amp;""</f>
      </c>
      <c r="AB1769">
        <f>[1]资金台帐!AB1769</f>
        <v>0</v>
      </c>
      <c r="AC1769">
        <f>[1]资金台帐!AC1769</f>
        <v>0</v>
      </c>
      <c r="AD1769">
        <f>[1]资金台帐!AD1769</f>
        <v>0</v>
      </c>
      <c r="AJ1769">
        <f>[1]资金台帐!AJ1769</f>
        <v>0</v>
      </c>
      <c r="AK1769">
        <f>[1]资金台帐!AK1769</f>
        <v>0</v>
      </c>
      <c r="BA1769" s="22">
        <f t="shared" si="0"/>
      </c>
    </row>
    <row r="1770">
      <c r="B1770">
        <f>[1]资金台帐!B1770&amp;""</f>
      </c>
      <c r="H1770">
        <f>[1]资金台帐!H1770&amp;""</f>
      </c>
      <c r="J1770">
        <f>[1]资金台帐!J1770&amp;""</f>
      </c>
      <c r="N1770">
        <f>[1]资金台帐!N1770</f>
      </c>
      <c r="O1770">
        <f>[1]资金台帐!O1770&amp;""</f>
      </c>
      <c r="P1770">
        <f>[1]资金台帐!P1770&amp;""</f>
      </c>
      <c r="Q1770">
        <f>[1]资金台帐!Q1770&amp;""</f>
      </c>
      <c r="T1770">
        <f>[1]资金台帐!T1770&amp;""</f>
      </c>
      <c r="U1770">
        <f>[1]资金台帐!U1770&amp;""</f>
      </c>
      <c r="W1770">
        <f>[1]资金台帐!W1770&amp;""</f>
      </c>
      <c r="X1770">
        <f>[1]资金台帐!X1770&amp;""</f>
      </c>
      <c r="AB1770">
        <f>[1]资金台帐!AB1770</f>
        <v>0</v>
      </c>
      <c r="AC1770">
        <f>[1]资金台帐!AC1770</f>
        <v>0</v>
      </c>
      <c r="AD1770">
        <f>[1]资金台帐!AD1770</f>
        <v>0</v>
      </c>
      <c r="AJ1770">
        <f>[1]资金台帐!AJ1770</f>
        <v>0</v>
      </c>
      <c r="AK1770">
        <f>[1]资金台帐!AK1770</f>
        <v>0</v>
      </c>
      <c r="BA1770" s="22">
        <f t="shared" si="0"/>
      </c>
    </row>
    <row r="1771">
      <c r="B1771">
        <f>[1]资金台帐!B1771&amp;""</f>
      </c>
      <c r="H1771">
        <f>[1]资金台帐!H1771&amp;""</f>
      </c>
      <c r="J1771">
        <f>[1]资金台帐!J1771&amp;""</f>
      </c>
      <c r="N1771">
        <f>[1]资金台帐!N1771</f>
      </c>
      <c r="O1771">
        <f>[1]资金台帐!O1771&amp;""</f>
      </c>
      <c r="P1771">
        <f>[1]资金台帐!P1771&amp;""</f>
      </c>
      <c r="Q1771">
        <f>[1]资金台帐!Q1771&amp;""</f>
      </c>
      <c r="T1771">
        <f>[1]资金台帐!T1771&amp;""</f>
      </c>
      <c r="U1771">
        <f>[1]资金台帐!U1771&amp;""</f>
      </c>
      <c r="W1771">
        <f>[1]资金台帐!W1771&amp;""</f>
      </c>
      <c r="X1771">
        <f>[1]资金台帐!X1771&amp;""</f>
      </c>
      <c r="AB1771">
        <f>[1]资金台帐!AB1771</f>
        <v>0</v>
      </c>
      <c r="AC1771">
        <f>[1]资金台帐!AC1771</f>
        <v>0</v>
      </c>
      <c r="AD1771">
        <f>[1]资金台帐!AD1771</f>
        <v>0</v>
      </c>
      <c r="AJ1771">
        <f>[1]资金台帐!AJ1771</f>
        <v>0</v>
      </c>
      <c r="AK1771">
        <f>[1]资金台帐!AK1771</f>
        <v>0</v>
      </c>
      <c r="BA1771" s="22">
        <f t="shared" si="0"/>
      </c>
    </row>
    <row r="1772">
      <c r="B1772">
        <f>[1]资金台帐!B1772&amp;""</f>
      </c>
      <c r="H1772">
        <f>[1]资金台帐!H1772&amp;""</f>
      </c>
      <c r="J1772">
        <f>[1]资金台帐!J1772&amp;""</f>
      </c>
      <c r="N1772">
        <f>[1]资金台帐!N1772</f>
      </c>
      <c r="O1772">
        <f>[1]资金台帐!O1772&amp;""</f>
      </c>
      <c r="P1772">
        <f>[1]资金台帐!P1772&amp;""</f>
      </c>
      <c r="Q1772">
        <f>[1]资金台帐!Q1772&amp;""</f>
      </c>
      <c r="T1772">
        <f>[1]资金台帐!T1772&amp;""</f>
      </c>
      <c r="U1772">
        <f>[1]资金台帐!U1772&amp;""</f>
      </c>
      <c r="W1772">
        <f>[1]资金台帐!W1772&amp;""</f>
      </c>
      <c r="X1772">
        <f>[1]资金台帐!X1772&amp;""</f>
      </c>
      <c r="AB1772">
        <f>[1]资金台帐!AB1772</f>
        <v>0</v>
      </c>
      <c r="AC1772">
        <f>[1]资金台帐!AC1772</f>
        <v>0</v>
      </c>
      <c r="AD1772">
        <f>[1]资金台帐!AD1772</f>
        <v>0</v>
      </c>
      <c r="AJ1772">
        <f>[1]资金台帐!AJ1772</f>
        <v>0</v>
      </c>
      <c r="AK1772">
        <f>[1]资金台帐!AK1772</f>
        <v>0</v>
      </c>
      <c r="BA1772" s="22">
        <f t="shared" si="0"/>
      </c>
    </row>
    <row r="1773">
      <c r="B1773">
        <f>[1]资金台帐!B1773&amp;""</f>
      </c>
      <c r="H1773">
        <f>[1]资金台帐!H1773&amp;""</f>
      </c>
      <c r="J1773">
        <f>[1]资金台帐!J1773&amp;""</f>
      </c>
      <c r="N1773">
        <f>[1]资金台帐!N1773</f>
      </c>
      <c r="O1773">
        <f>[1]资金台帐!O1773&amp;""</f>
      </c>
      <c r="P1773">
        <f>[1]资金台帐!P1773&amp;""</f>
      </c>
      <c r="Q1773">
        <f>[1]资金台帐!Q1773&amp;""</f>
      </c>
      <c r="T1773">
        <f>[1]资金台帐!T1773&amp;""</f>
      </c>
      <c r="U1773">
        <f>[1]资金台帐!U1773&amp;""</f>
      </c>
      <c r="W1773">
        <f>[1]资金台帐!W1773&amp;""</f>
      </c>
      <c r="X1773">
        <f>[1]资金台帐!X1773&amp;""</f>
      </c>
      <c r="AB1773">
        <f>[1]资金台帐!AB1773</f>
        <v>0</v>
      </c>
      <c r="AC1773">
        <f>[1]资金台帐!AC1773</f>
        <v>0</v>
      </c>
      <c r="AD1773">
        <f>[1]资金台帐!AD1773</f>
        <v>0</v>
      </c>
      <c r="AJ1773">
        <f>[1]资金台帐!AJ1773</f>
        <v>0</v>
      </c>
      <c r="AK1773">
        <f>[1]资金台帐!AK1773</f>
        <v>0</v>
      </c>
      <c r="BA1773" s="22">
        <f t="shared" si="0"/>
      </c>
    </row>
    <row r="1774">
      <c r="B1774">
        <f>[1]资金台帐!B1774&amp;""</f>
      </c>
      <c r="H1774">
        <f>[1]资金台帐!H1774&amp;""</f>
      </c>
      <c r="J1774">
        <f>[1]资金台帐!J1774&amp;""</f>
      </c>
      <c r="N1774">
        <f>[1]资金台帐!N1774</f>
      </c>
      <c r="O1774">
        <f>[1]资金台帐!O1774&amp;""</f>
      </c>
      <c r="P1774">
        <f>[1]资金台帐!P1774&amp;""</f>
      </c>
      <c r="Q1774">
        <f>[1]资金台帐!Q1774&amp;""</f>
      </c>
      <c r="T1774">
        <f>[1]资金台帐!T1774&amp;""</f>
      </c>
      <c r="U1774">
        <f>[1]资金台帐!U1774&amp;""</f>
      </c>
      <c r="W1774">
        <f>[1]资金台帐!W1774&amp;""</f>
      </c>
      <c r="X1774">
        <f>[1]资金台帐!X1774&amp;""</f>
      </c>
      <c r="AB1774">
        <f>[1]资金台帐!AB1774</f>
        <v>0</v>
      </c>
      <c r="AC1774">
        <f>[1]资金台帐!AC1774</f>
        <v>0</v>
      </c>
      <c r="AD1774">
        <f>[1]资金台帐!AD1774</f>
        <v>0</v>
      </c>
      <c r="AJ1774">
        <f>[1]资金台帐!AJ1774</f>
        <v>0</v>
      </c>
      <c r="AK1774">
        <f>[1]资金台帐!AK1774</f>
        <v>0</v>
      </c>
      <c r="BA1774" s="22">
        <f t="shared" si="0"/>
      </c>
    </row>
    <row r="1775">
      <c r="B1775">
        <f>[1]资金台帐!B1775&amp;""</f>
      </c>
      <c r="H1775">
        <f>[1]资金台帐!H1775&amp;""</f>
      </c>
      <c r="J1775">
        <f>[1]资金台帐!J1775&amp;""</f>
      </c>
      <c r="N1775">
        <f>[1]资金台帐!N1775</f>
      </c>
      <c r="O1775">
        <f>[1]资金台帐!O1775&amp;""</f>
      </c>
      <c r="P1775">
        <f>[1]资金台帐!P1775&amp;""</f>
      </c>
      <c r="Q1775">
        <f>[1]资金台帐!Q1775&amp;""</f>
      </c>
      <c r="T1775">
        <f>[1]资金台帐!T1775&amp;""</f>
      </c>
      <c r="U1775">
        <f>[1]资金台帐!U1775&amp;""</f>
      </c>
      <c r="W1775">
        <f>[1]资金台帐!W1775&amp;""</f>
      </c>
      <c r="X1775">
        <f>[1]资金台帐!X1775&amp;""</f>
      </c>
      <c r="AB1775">
        <f>[1]资金台帐!AB1775</f>
        <v>0</v>
      </c>
      <c r="AC1775">
        <f>[1]资金台帐!AC1775</f>
        <v>0</v>
      </c>
      <c r="AD1775">
        <f>[1]资金台帐!AD1775</f>
        <v>0</v>
      </c>
      <c r="AJ1775">
        <f>[1]资金台帐!AJ1775</f>
        <v>0</v>
      </c>
      <c r="AK1775">
        <f>[1]资金台帐!AK1775</f>
        <v>0</v>
      </c>
      <c r="BA1775" s="22">
        <f t="shared" si="0"/>
      </c>
    </row>
    <row r="1776">
      <c r="B1776">
        <f>[1]资金台帐!B1776&amp;""</f>
      </c>
      <c r="H1776">
        <f>[1]资金台帐!H1776&amp;""</f>
      </c>
      <c r="J1776">
        <f>[1]资金台帐!J1776&amp;""</f>
      </c>
      <c r="N1776">
        <f>[1]资金台帐!N1776</f>
      </c>
      <c r="O1776">
        <f>[1]资金台帐!O1776&amp;""</f>
      </c>
      <c r="P1776">
        <f>[1]资金台帐!P1776&amp;""</f>
      </c>
      <c r="Q1776">
        <f>[1]资金台帐!Q1776&amp;""</f>
      </c>
      <c r="T1776">
        <f>[1]资金台帐!T1776&amp;""</f>
      </c>
      <c r="U1776">
        <f>[1]资金台帐!U1776&amp;""</f>
      </c>
      <c r="W1776">
        <f>[1]资金台帐!W1776&amp;""</f>
      </c>
      <c r="X1776">
        <f>[1]资金台帐!X1776&amp;""</f>
      </c>
      <c r="AB1776">
        <f>[1]资金台帐!AB1776</f>
        <v>0</v>
      </c>
      <c r="AC1776">
        <f>[1]资金台帐!AC1776</f>
        <v>0</v>
      </c>
      <c r="AD1776">
        <f>[1]资金台帐!AD1776</f>
        <v>0</v>
      </c>
      <c r="AJ1776">
        <f>[1]资金台帐!AJ1776</f>
        <v>0</v>
      </c>
      <c r="AK1776">
        <f>[1]资金台帐!AK1776</f>
        <v>0</v>
      </c>
      <c r="BA1776" s="22">
        <f t="shared" si="0"/>
      </c>
    </row>
    <row r="1777">
      <c r="B1777">
        <f>[1]资金台帐!B1777&amp;""</f>
      </c>
      <c r="H1777">
        <f>[1]资金台帐!H1777&amp;""</f>
      </c>
      <c r="J1777">
        <f>[1]资金台帐!J1777&amp;""</f>
      </c>
      <c r="N1777">
        <f>[1]资金台帐!N1777</f>
      </c>
      <c r="O1777">
        <f>[1]资金台帐!O1777&amp;""</f>
      </c>
      <c r="P1777">
        <f>[1]资金台帐!P1777&amp;""</f>
      </c>
      <c r="Q1777">
        <f>[1]资金台帐!Q1777&amp;""</f>
      </c>
      <c r="T1777">
        <f>[1]资金台帐!T1777&amp;""</f>
      </c>
      <c r="U1777">
        <f>[1]资金台帐!U1777&amp;""</f>
      </c>
      <c r="W1777">
        <f>[1]资金台帐!W1777&amp;""</f>
      </c>
      <c r="X1777">
        <f>[1]资金台帐!X1777&amp;""</f>
      </c>
      <c r="AB1777">
        <f>[1]资金台帐!AB1777</f>
        <v>0</v>
      </c>
      <c r="AC1777">
        <f>[1]资金台帐!AC1777</f>
        <v>0</v>
      </c>
      <c r="AD1777">
        <f>[1]资金台帐!AD1777</f>
        <v>0</v>
      </c>
      <c r="AJ1777">
        <f>[1]资金台帐!AJ1777</f>
        <v>0</v>
      </c>
      <c r="AK1777">
        <f>[1]资金台帐!AK1777</f>
        <v>0</v>
      </c>
      <c r="BA1777" s="22">
        <f t="shared" si="0"/>
      </c>
    </row>
    <row r="1778">
      <c r="B1778">
        <f>[1]资金台帐!B1778&amp;""</f>
      </c>
      <c r="H1778">
        <f>[1]资金台帐!H1778&amp;""</f>
      </c>
      <c r="J1778">
        <f>[1]资金台帐!J1778&amp;""</f>
      </c>
      <c r="N1778">
        <f>[1]资金台帐!N1778</f>
      </c>
      <c r="O1778">
        <f>[1]资金台帐!O1778&amp;""</f>
      </c>
      <c r="P1778">
        <f>[1]资金台帐!P1778&amp;""</f>
      </c>
      <c r="Q1778">
        <f>[1]资金台帐!Q1778&amp;""</f>
      </c>
      <c r="T1778">
        <f>[1]资金台帐!T1778&amp;""</f>
      </c>
      <c r="U1778">
        <f>[1]资金台帐!U1778&amp;""</f>
      </c>
      <c r="W1778">
        <f>[1]资金台帐!W1778&amp;""</f>
      </c>
      <c r="X1778">
        <f>[1]资金台帐!X1778&amp;""</f>
      </c>
      <c r="AB1778">
        <f>[1]资金台帐!AB1778</f>
        <v>0</v>
      </c>
      <c r="AC1778">
        <f>[1]资金台帐!AC1778</f>
        <v>0</v>
      </c>
      <c r="AD1778">
        <f>[1]资金台帐!AD1778</f>
        <v>0</v>
      </c>
      <c r="AJ1778">
        <f>[1]资金台帐!AJ1778</f>
        <v>0</v>
      </c>
      <c r="AK1778">
        <f>[1]资金台帐!AK1778</f>
        <v>0</v>
      </c>
      <c r="BA1778" s="22">
        <f t="shared" si="0"/>
      </c>
    </row>
    <row r="1779">
      <c r="B1779">
        <f>[1]资金台帐!B1779&amp;""</f>
      </c>
      <c r="H1779">
        <f>[1]资金台帐!H1779&amp;""</f>
      </c>
      <c r="J1779">
        <f>[1]资金台帐!J1779&amp;""</f>
      </c>
      <c r="N1779">
        <f>[1]资金台帐!N1779</f>
      </c>
      <c r="O1779">
        <f>[1]资金台帐!O1779&amp;""</f>
      </c>
      <c r="P1779">
        <f>[1]资金台帐!P1779&amp;""</f>
      </c>
      <c r="Q1779">
        <f>[1]资金台帐!Q1779&amp;""</f>
      </c>
      <c r="T1779">
        <f>[1]资金台帐!T1779&amp;""</f>
      </c>
      <c r="U1779">
        <f>[1]资金台帐!U1779&amp;""</f>
      </c>
      <c r="W1779">
        <f>[1]资金台帐!W1779&amp;""</f>
      </c>
      <c r="X1779">
        <f>[1]资金台帐!X1779&amp;""</f>
      </c>
      <c r="AB1779">
        <f>[1]资金台帐!AB1779</f>
        <v>0</v>
      </c>
      <c r="AC1779">
        <f>[1]资金台帐!AC1779</f>
        <v>0</v>
      </c>
      <c r="AD1779">
        <f>[1]资金台帐!AD1779</f>
        <v>0</v>
      </c>
      <c r="AJ1779">
        <f>[1]资金台帐!AJ1779</f>
        <v>0</v>
      </c>
      <c r="AK1779">
        <f>[1]资金台帐!AK1779</f>
        <v>0</v>
      </c>
      <c r="BA1779" s="22">
        <f t="shared" si="0"/>
      </c>
    </row>
    <row r="1780">
      <c r="B1780">
        <f>[1]资金台帐!B1780&amp;""</f>
      </c>
      <c r="H1780">
        <f>[1]资金台帐!H1780&amp;""</f>
      </c>
      <c r="J1780">
        <f>[1]资金台帐!J1780&amp;""</f>
      </c>
      <c r="N1780">
        <f>[1]资金台帐!N1780</f>
      </c>
      <c r="O1780">
        <f>[1]资金台帐!O1780&amp;""</f>
      </c>
      <c r="P1780">
        <f>[1]资金台帐!P1780&amp;""</f>
      </c>
      <c r="Q1780">
        <f>[1]资金台帐!Q1780&amp;""</f>
      </c>
      <c r="T1780">
        <f>[1]资金台帐!T1780&amp;""</f>
      </c>
      <c r="U1780">
        <f>[1]资金台帐!U1780&amp;""</f>
      </c>
      <c r="W1780">
        <f>[1]资金台帐!W1780&amp;""</f>
      </c>
      <c r="X1780">
        <f>[1]资金台帐!X1780&amp;""</f>
      </c>
      <c r="AB1780">
        <f>[1]资金台帐!AB1780</f>
        <v>0</v>
      </c>
      <c r="AC1780">
        <f>[1]资金台帐!AC1780</f>
        <v>0</v>
      </c>
      <c r="AD1780">
        <f>[1]资金台帐!AD1780</f>
        <v>0</v>
      </c>
      <c r="AJ1780">
        <f>[1]资金台帐!AJ1780</f>
        <v>0</v>
      </c>
      <c r="AK1780">
        <f>[1]资金台帐!AK1780</f>
        <v>0</v>
      </c>
      <c r="BA1780" s="22">
        <f t="shared" si="0"/>
      </c>
    </row>
    <row r="1781">
      <c r="B1781">
        <f>[1]资金台帐!B1781&amp;""</f>
      </c>
      <c r="H1781">
        <f>[1]资金台帐!H1781&amp;""</f>
      </c>
      <c r="J1781">
        <f>[1]资金台帐!J1781&amp;""</f>
      </c>
      <c r="N1781">
        <f>[1]资金台帐!N1781</f>
      </c>
      <c r="O1781">
        <f>[1]资金台帐!O1781&amp;""</f>
      </c>
      <c r="P1781">
        <f>[1]资金台帐!P1781&amp;""</f>
      </c>
      <c r="Q1781">
        <f>[1]资金台帐!Q1781&amp;""</f>
      </c>
      <c r="T1781">
        <f>[1]资金台帐!T1781&amp;""</f>
      </c>
      <c r="U1781">
        <f>[1]资金台帐!U1781&amp;""</f>
      </c>
      <c r="W1781">
        <f>[1]资金台帐!W1781&amp;""</f>
      </c>
      <c r="X1781">
        <f>[1]资金台帐!X1781&amp;""</f>
      </c>
      <c r="AB1781">
        <f>[1]资金台帐!AB1781</f>
        <v>0</v>
      </c>
      <c r="AC1781">
        <f>[1]资金台帐!AC1781</f>
        <v>0</v>
      </c>
      <c r="AD1781">
        <f>[1]资金台帐!AD1781</f>
        <v>0</v>
      </c>
      <c r="AJ1781">
        <f>[1]资金台帐!AJ1781</f>
        <v>0</v>
      </c>
      <c r="AK1781">
        <f>[1]资金台帐!AK1781</f>
        <v>0</v>
      </c>
      <c r="BA1781" s="22">
        <f t="shared" si="0"/>
      </c>
    </row>
    <row r="1782">
      <c r="B1782">
        <f>[1]资金台帐!B1782&amp;""</f>
      </c>
      <c r="H1782">
        <f>[1]资金台帐!H1782&amp;""</f>
      </c>
      <c r="J1782">
        <f>[1]资金台帐!J1782&amp;""</f>
      </c>
      <c r="N1782">
        <f>[1]资金台帐!N1782</f>
      </c>
      <c r="O1782">
        <f>[1]资金台帐!O1782&amp;""</f>
      </c>
      <c r="P1782">
        <f>[1]资金台帐!P1782&amp;""</f>
      </c>
      <c r="Q1782">
        <f>[1]资金台帐!Q1782&amp;""</f>
      </c>
      <c r="T1782">
        <f>[1]资金台帐!T1782&amp;""</f>
      </c>
      <c r="U1782">
        <f>[1]资金台帐!U1782&amp;""</f>
      </c>
      <c r="W1782">
        <f>[1]资金台帐!W1782&amp;""</f>
      </c>
      <c r="X1782">
        <f>[1]资金台帐!X1782&amp;""</f>
      </c>
      <c r="AB1782">
        <f>[1]资金台帐!AB1782</f>
        <v>0</v>
      </c>
      <c r="AC1782">
        <f>[1]资金台帐!AC1782</f>
        <v>0</v>
      </c>
      <c r="AD1782">
        <f>[1]资金台帐!AD1782</f>
        <v>0</v>
      </c>
      <c r="AJ1782">
        <f>[1]资金台帐!AJ1782</f>
        <v>0</v>
      </c>
      <c r="AK1782">
        <f>[1]资金台帐!AK1782</f>
        <v>0</v>
      </c>
      <c r="BA1782" s="22">
        <f t="shared" si="0"/>
      </c>
    </row>
    <row r="1783">
      <c r="B1783">
        <f>[1]资金台帐!B1783&amp;""</f>
      </c>
      <c r="H1783">
        <f>[1]资金台帐!H1783&amp;""</f>
      </c>
      <c r="J1783">
        <f>[1]资金台帐!J1783&amp;""</f>
      </c>
      <c r="N1783">
        <f>[1]资金台帐!N1783</f>
      </c>
      <c r="O1783">
        <f>[1]资金台帐!O1783&amp;""</f>
      </c>
      <c r="P1783">
        <f>[1]资金台帐!P1783&amp;""</f>
      </c>
      <c r="Q1783">
        <f>[1]资金台帐!Q1783&amp;""</f>
      </c>
      <c r="T1783">
        <f>[1]资金台帐!T1783&amp;""</f>
      </c>
      <c r="U1783">
        <f>[1]资金台帐!U1783&amp;""</f>
      </c>
      <c r="W1783">
        <f>[1]资金台帐!W1783&amp;""</f>
      </c>
      <c r="X1783">
        <f>[1]资金台帐!X1783&amp;""</f>
      </c>
      <c r="AB1783">
        <f>[1]资金台帐!AB1783</f>
        <v>0</v>
      </c>
      <c r="AC1783">
        <f>[1]资金台帐!AC1783</f>
        <v>0</v>
      </c>
      <c r="AD1783">
        <f>[1]资金台帐!AD1783</f>
        <v>0</v>
      </c>
      <c r="AJ1783">
        <f>[1]资金台帐!AJ1783</f>
        <v>0</v>
      </c>
      <c r="AK1783">
        <f>[1]资金台帐!AK1783</f>
        <v>0</v>
      </c>
      <c r="BA1783" s="22">
        <f t="shared" si="0"/>
      </c>
    </row>
    <row r="1784">
      <c r="B1784">
        <f>[1]资金台帐!B1784&amp;""</f>
      </c>
      <c r="H1784">
        <f>[1]资金台帐!H1784&amp;""</f>
      </c>
      <c r="J1784">
        <f>[1]资金台帐!J1784&amp;""</f>
      </c>
      <c r="N1784">
        <f>[1]资金台帐!N1784</f>
      </c>
      <c r="O1784">
        <f>[1]资金台帐!O1784&amp;""</f>
      </c>
      <c r="P1784">
        <f>[1]资金台帐!P1784&amp;""</f>
      </c>
      <c r="Q1784">
        <f>[1]资金台帐!Q1784&amp;""</f>
      </c>
      <c r="T1784">
        <f>[1]资金台帐!T1784&amp;""</f>
      </c>
      <c r="U1784">
        <f>[1]资金台帐!U1784&amp;""</f>
      </c>
      <c r="W1784">
        <f>[1]资金台帐!W1784&amp;""</f>
      </c>
      <c r="X1784">
        <f>[1]资金台帐!X1784&amp;""</f>
      </c>
      <c r="AB1784">
        <f>[1]资金台帐!AB1784</f>
        <v>0</v>
      </c>
      <c r="AC1784">
        <f>[1]资金台帐!AC1784</f>
        <v>0</v>
      </c>
      <c r="AD1784">
        <f>[1]资金台帐!AD1784</f>
        <v>0</v>
      </c>
      <c r="AJ1784">
        <f>[1]资金台帐!AJ1784</f>
        <v>0</v>
      </c>
      <c r="AK1784">
        <f>[1]资金台帐!AK1784</f>
        <v>0</v>
      </c>
      <c r="BA1784" s="22">
        <f t="shared" si="0"/>
      </c>
    </row>
    <row r="1785">
      <c r="B1785">
        <f>[1]资金台帐!B1785&amp;""</f>
      </c>
      <c r="H1785">
        <f>[1]资金台帐!H1785&amp;""</f>
      </c>
      <c r="J1785">
        <f>[1]资金台帐!J1785&amp;""</f>
      </c>
      <c r="N1785">
        <f>[1]资金台帐!N1785</f>
      </c>
      <c r="O1785">
        <f>[1]资金台帐!O1785&amp;""</f>
      </c>
      <c r="P1785">
        <f>[1]资金台帐!P1785&amp;""</f>
      </c>
      <c r="Q1785">
        <f>[1]资金台帐!Q1785&amp;""</f>
      </c>
      <c r="T1785">
        <f>[1]资金台帐!T1785&amp;""</f>
      </c>
      <c r="U1785">
        <f>[1]资金台帐!U1785&amp;""</f>
      </c>
      <c r="W1785">
        <f>[1]资金台帐!W1785&amp;""</f>
      </c>
      <c r="X1785">
        <f>[1]资金台帐!X1785&amp;""</f>
      </c>
      <c r="AB1785">
        <f>[1]资金台帐!AB1785</f>
        <v>0</v>
      </c>
      <c r="AC1785">
        <f>[1]资金台帐!AC1785</f>
        <v>0</v>
      </c>
      <c r="AD1785">
        <f>[1]资金台帐!AD1785</f>
        <v>0</v>
      </c>
      <c r="AJ1785">
        <f>[1]资金台帐!AJ1785</f>
        <v>0</v>
      </c>
      <c r="AK1785">
        <f>[1]资金台帐!AK1785</f>
        <v>0</v>
      </c>
      <c r="BA1785" s="22">
        <f t="shared" si="0"/>
      </c>
    </row>
    <row r="1786">
      <c r="B1786">
        <f>[1]资金台帐!B1786&amp;""</f>
      </c>
      <c r="H1786">
        <f>[1]资金台帐!H1786&amp;""</f>
      </c>
      <c r="J1786">
        <f>[1]资金台帐!J1786&amp;""</f>
      </c>
      <c r="N1786">
        <f>[1]资金台帐!N1786</f>
      </c>
      <c r="O1786">
        <f>[1]资金台帐!O1786&amp;""</f>
      </c>
      <c r="P1786">
        <f>[1]资金台帐!P1786&amp;""</f>
      </c>
      <c r="Q1786">
        <f>[1]资金台帐!Q1786&amp;""</f>
      </c>
      <c r="T1786">
        <f>[1]资金台帐!T1786&amp;""</f>
      </c>
      <c r="U1786">
        <f>[1]资金台帐!U1786&amp;""</f>
      </c>
      <c r="W1786">
        <f>[1]资金台帐!W1786&amp;""</f>
      </c>
      <c r="X1786">
        <f>[1]资金台帐!X1786&amp;""</f>
      </c>
      <c r="AB1786">
        <f>[1]资金台帐!AB1786</f>
        <v>0</v>
      </c>
      <c r="AC1786">
        <f>[1]资金台帐!AC1786</f>
        <v>0</v>
      </c>
      <c r="AD1786">
        <f>[1]资金台帐!AD1786</f>
        <v>0</v>
      </c>
      <c r="AJ1786">
        <f>[1]资金台帐!AJ1786</f>
        <v>0</v>
      </c>
      <c r="AK1786">
        <f>[1]资金台帐!AK1786</f>
        <v>0</v>
      </c>
      <c r="BA1786" s="22">
        <f t="shared" si="0"/>
      </c>
    </row>
    <row r="1787">
      <c r="B1787">
        <f>[1]资金台帐!B1787&amp;""</f>
      </c>
      <c r="H1787">
        <f>[1]资金台帐!H1787&amp;""</f>
      </c>
      <c r="J1787">
        <f>[1]资金台帐!J1787&amp;""</f>
      </c>
      <c r="N1787">
        <f>[1]资金台帐!N1787</f>
      </c>
      <c r="O1787">
        <f>[1]资金台帐!O1787&amp;""</f>
      </c>
      <c r="P1787">
        <f>[1]资金台帐!P1787&amp;""</f>
      </c>
      <c r="Q1787">
        <f>[1]资金台帐!Q1787&amp;""</f>
      </c>
      <c r="T1787">
        <f>[1]资金台帐!T1787&amp;""</f>
      </c>
      <c r="U1787">
        <f>[1]资金台帐!U1787&amp;""</f>
      </c>
      <c r="W1787">
        <f>[1]资金台帐!W1787&amp;""</f>
      </c>
      <c r="X1787">
        <f>[1]资金台帐!X1787&amp;""</f>
      </c>
      <c r="AB1787">
        <f>[1]资金台帐!AB1787</f>
        <v>0</v>
      </c>
      <c r="AC1787">
        <f>[1]资金台帐!AC1787</f>
        <v>0</v>
      </c>
      <c r="AD1787">
        <f>[1]资金台帐!AD1787</f>
        <v>0</v>
      </c>
      <c r="AJ1787">
        <f>[1]资金台帐!AJ1787</f>
        <v>0</v>
      </c>
      <c r="AK1787">
        <f>[1]资金台帐!AK1787</f>
        <v>0</v>
      </c>
      <c r="BA1787" s="22">
        <f t="shared" si="0"/>
      </c>
    </row>
    <row r="1788">
      <c r="B1788">
        <f>[1]资金台帐!B1788&amp;""</f>
      </c>
      <c r="H1788">
        <f>[1]资金台帐!H1788&amp;""</f>
      </c>
      <c r="J1788">
        <f>[1]资金台帐!J1788&amp;""</f>
      </c>
      <c r="N1788">
        <f>[1]资金台帐!N1788</f>
      </c>
      <c r="O1788">
        <f>[1]资金台帐!O1788&amp;""</f>
      </c>
      <c r="P1788">
        <f>[1]资金台帐!P1788&amp;""</f>
      </c>
      <c r="Q1788">
        <f>[1]资金台帐!Q1788&amp;""</f>
      </c>
      <c r="T1788">
        <f>[1]资金台帐!T1788&amp;""</f>
      </c>
      <c r="U1788">
        <f>[1]资金台帐!U1788&amp;""</f>
      </c>
      <c r="W1788">
        <f>[1]资金台帐!W1788&amp;""</f>
      </c>
      <c r="X1788">
        <f>[1]资金台帐!X1788&amp;""</f>
      </c>
      <c r="AB1788">
        <f>[1]资金台帐!AB1788</f>
        <v>0</v>
      </c>
      <c r="AC1788">
        <f>[1]资金台帐!AC1788</f>
        <v>0</v>
      </c>
      <c r="AD1788">
        <f>[1]资金台帐!AD1788</f>
        <v>0</v>
      </c>
      <c r="AJ1788">
        <f>[1]资金台帐!AJ1788</f>
        <v>0</v>
      </c>
      <c r="AK1788">
        <f>[1]资金台帐!AK1788</f>
        <v>0</v>
      </c>
      <c r="BA1788" s="22">
        <f t="shared" si="0"/>
      </c>
    </row>
    <row r="1789">
      <c r="B1789">
        <f>[1]资金台帐!B1789&amp;""</f>
      </c>
      <c r="H1789">
        <f>[1]资金台帐!H1789&amp;""</f>
      </c>
      <c r="J1789">
        <f>[1]资金台帐!J1789&amp;""</f>
      </c>
      <c r="N1789">
        <f>[1]资金台帐!N1789</f>
      </c>
      <c r="O1789">
        <f>[1]资金台帐!O1789&amp;""</f>
      </c>
      <c r="P1789">
        <f>[1]资金台帐!P1789&amp;""</f>
      </c>
      <c r="Q1789">
        <f>[1]资金台帐!Q1789&amp;""</f>
      </c>
      <c r="T1789">
        <f>[1]资金台帐!T1789&amp;""</f>
      </c>
      <c r="U1789">
        <f>[1]资金台帐!U1789&amp;""</f>
      </c>
      <c r="W1789">
        <f>[1]资金台帐!W1789&amp;""</f>
      </c>
      <c r="X1789">
        <f>[1]资金台帐!X1789&amp;""</f>
      </c>
      <c r="AB1789">
        <f>[1]资金台帐!AB1789</f>
        <v>0</v>
      </c>
      <c r="AC1789">
        <f>[1]资金台帐!AC1789</f>
        <v>0</v>
      </c>
      <c r="AD1789">
        <f>[1]资金台帐!AD1789</f>
        <v>0</v>
      </c>
      <c r="AJ1789">
        <f>[1]资金台帐!AJ1789</f>
        <v>0</v>
      </c>
      <c r="AK1789">
        <f>[1]资金台帐!AK1789</f>
        <v>0</v>
      </c>
      <c r="BA1789" s="22">
        <f t="shared" si="0"/>
      </c>
    </row>
    <row r="1790">
      <c r="B1790">
        <f>[1]资金台帐!B1790&amp;""</f>
      </c>
      <c r="H1790">
        <f>[1]资金台帐!H1790&amp;""</f>
      </c>
      <c r="J1790">
        <f>[1]资金台帐!J1790&amp;""</f>
      </c>
      <c r="N1790">
        <f>[1]资金台帐!N1790</f>
      </c>
      <c r="O1790">
        <f>[1]资金台帐!O1790&amp;""</f>
      </c>
      <c r="P1790">
        <f>[1]资金台帐!P1790&amp;""</f>
      </c>
      <c r="Q1790">
        <f>[1]资金台帐!Q1790&amp;""</f>
      </c>
      <c r="T1790">
        <f>[1]资金台帐!T1790&amp;""</f>
      </c>
      <c r="U1790">
        <f>[1]资金台帐!U1790&amp;""</f>
      </c>
      <c r="W1790">
        <f>[1]资金台帐!W1790&amp;""</f>
      </c>
      <c r="X1790">
        <f>[1]资金台帐!X1790&amp;""</f>
      </c>
      <c r="AB1790">
        <f>[1]资金台帐!AB1790</f>
        <v>0</v>
      </c>
      <c r="AC1790">
        <f>[1]资金台帐!AC1790</f>
        <v>0</v>
      </c>
      <c r="AD1790">
        <f>[1]资金台帐!AD1790</f>
        <v>0</v>
      </c>
      <c r="AJ1790">
        <f>[1]资金台帐!AJ1790</f>
        <v>0</v>
      </c>
      <c r="AK1790">
        <f>[1]资金台帐!AK1790</f>
        <v>0</v>
      </c>
      <c r="BA1790" s="22">
        <f t="shared" si="0"/>
      </c>
    </row>
    <row r="1791">
      <c r="B1791">
        <f>[1]资金台帐!B1791&amp;""</f>
      </c>
      <c r="H1791">
        <f>[1]资金台帐!H1791&amp;""</f>
      </c>
      <c r="J1791">
        <f>[1]资金台帐!J1791&amp;""</f>
      </c>
      <c r="N1791">
        <f>[1]资金台帐!N1791</f>
      </c>
      <c r="O1791">
        <f>[1]资金台帐!O1791&amp;""</f>
      </c>
      <c r="P1791">
        <f>[1]资金台帐!P1791&amp;""</f>
      </c>
      <c r="Q1791">
        <f>[1]资金台帐!Q1791&amp;""</f>
      </c>
      <c r="T1791">
        <f>[1]资金台帐!T1791&amp;""</f>
      </c>
      <c r="U1791">
        <f>[1]资金台帐!U1791&amp;""</f>
      </c>
      <c r="W1791">
        <f>[1]资金台帐!W1791&amp;""</f>
      </c>
      <c r="X1791">
        <f>[1]资金台帐!X1791&amp;""</f>
      </c>
      <c r="AB1791">
        <f>[1]资金台帐!AB1791</f>
        <v>0</v>
      </c>
      <c r="AC1791">
        <f>[1]资金台帐!AC1791</f>
        <v>0</v>
      </c>
      <c r="AD1791">
        <f>[1]资金台帐!AD1791</f>
        <v>0</v>
      </c>
      <c r="AJ1791">
        <f>[1]资金台帐!AJ1791</f>
        <v>0</v>
      </c>
      <c r="AK1791">
        <f>[1]资金台帐!AK1791</f>
        <v>0</v>
      </c>
      <c r="BA1791" s="22">
        <f t="shared" si="0"/>
      </c>
    </row>
    <row r="1792">
      <c r="B1792">
        <f>[1]资金台帐!B1792&amp;""</f>
      </c>
      <c r="H1792">
        <f>[1]资金台帐!H1792&amp;""</f>
      </c>
      <c r="J1792">
        <f>[1]资金台帐!J1792&amp;""</f>
      </c>
      <c r="N1792">
        <f>[1]资金台帐!N1792</f>
      </c>
      <c r="O1792">
        <f>[1]资金台帐!O1792&amp;""</f>
      </c>
      <c r="P1792">
        <f>[1]资金台帐!P1792&amp;""</f>
      </c>
      <c r="Q1792">
        <f>[1]资金台帐!Q1792&amp;""</f>
      </c>
      <c r="T1792">
        <f>[1]资金台帐!T1792&amp;""</f>
      </c>
      <c r="U1792">
        <f>[1]资金台帐!U1792&amp;""</f>
      </c>
      <c r="W1792">
        <f>[1]资金台帐!W1792&amp;""</f>
      </c>
      <c r="X1792">
        <f>[1]资金台帐!X1792&amp;""</f>
      </c>
      <c r="AB1792">
        <f>[1]资金台帐!AB1792</f>
        <v>0</v>
      </c>
      <c r="AC1792">
        <f>[1]资金台帐!AC1792</f>
        <v>0</v>
      </c>
      <c r="AD1792">
        <f>[1]资金台帐!AD1792</f>
        <v>0</v>
      </c>
      <c r="AJ1792">
        <f>[1]资金台帐!AJ1792</f>
        <v>0</v>
      </c>
      <c r="AK1792">
        <f>[1]资金台帐!AK1792</f>
        <v>0</v>
      </c>
      <c r="BA1792" s="22">
        <f t="shared" si="0"/>
      </c>
    </row>
    <row r="1793">
      <c r="B1793">
        <f>[1]资金台帐!B1793&amp;""</f>
      </c>
      <c r="H1793">
        <f>[1]资金台帐!H1793&amp;""</f>
      </c>
      <c r="J1793">
        <f>[1]资金台帐!J1793&amp;""</f>
      </c>
      <c r="N1793">
        <f>[1]资金台帐!N1793</f>
      </c>
      <c r="O1793">
        <f>[1]资金台帐!O1793&amp;""</f>
      </c>
      <c r="P1793">
        <f>[1]资金台帐!P1793&amp;""</f>
      </c>
      <c r="Q1793">
        <f>[1]资金台帐!Q1793&amp;""</f>
      </c>
      <c r="T1793">
        <f>[1]资金台帐!T1793&amp;""</f>
      </c>
      <c r="U1793">
        <f>[1]资金台帐!U1793&amp;""</f>
      </c>
      <c r="W1793">
        <f>[1]资金台帐!W1793&amp;""</f>
      </c>
      <c r="X1793">
        <f>[1]资金台帐!X1793&amp;""</f>
      </c>
      <c r="AB1793">
        <f>[1]资金台帐!AB1793</f>
        <v>0</v>
      </c>
      <c r="AC1793">
        <f>[1]资金台帐!AC1793</f>
        <v>0</v>
      </c>
      <c r="AD1793">
        <f>[1]资金台帐!AD1793</f>
        <v>0</v>
      </c>
      <c r="AJ1793">
        <f>[1]资金台帐!AJ1793</f>
        <v>0</v>
      </c>
      <c r="AK1793">
        <f>[1]资金台帐!AK1793</f>
        <v>0</v>
      </c>
      <c r="BA1793" s="22">
        <f t="shared" si="0"/>
      </c>
    </row>
    <row r="1794">
      <c r="B1794">
        <f>[1]资金台帐!B1794&amp;""</f>
      </c>
      <c r="H1794">
        <f>[1]资金台帐!H1794&amp;""</f>
      </c>
      <c r="J1794">
        <f>[1]资金台帐!J1794&amp;""</f>
      </c>
      <c r="N1794">
        <f>[1]资金台帐!N1794</f>
      </c>
      <c r="O1794">
        <f>[1]资金台帐!O1794&amp;""</f>
      </c>
      <c r="P1794">
        <f>[1]资金台帐!P1794&amp;""</f>
      </c>
      <c r="Q1794">
        <f>[1]资金台帐!Q1794&amp;""</f>
      </c>
      <c r="T1794">
        <f>[1]资金台帐!T1794&amp;""</f>
      </c>
      <c r="U1794">
        <f>[1]资金台帐!U1794&amp;""</f>
      </c>
      <c r="W1794">
        <f>[1]资金台帐!W1794&amp;""</f>
      </c>
      <c r="X1794">
        <f>[1]资金台帐!X1794&amp;""</f>
      </c>
      <c r="AB1794">
        <f>[1]资金台帐!AB1794</f>
        <v>0</v>
      </c>
      <c r="AC1794">
        <f>[1]资金台帐!AC1794</f>
        <v>0</v>
      </c>
      <c r="AD1794">
        <f>[1]资金台帐!AD1794</f>
        <v>0</v>
      </c>
      <c r="AJ1794">
        <f>[1]资金台帐!AJ1794</f>
        <v>0</v>
      </c>
      <c r="AK1794">
        <f>[1]资金台帐!AK1794</f>
        <v>0</v>
      </c>
      <c r="BA1794" s="22">
        <f t="shared" si="0"/>
      </c>
    </row>
    <row r="1795">
      <c r="B1795">
        <f>[1]资金台帐!B1795&amp;""</f>
      </c>
      <c r="H1795">
        <f>[1]资金台帐!H1795&amp;""</f>
      </c>
      <c r="J1795">
        <f>[1]资金台帐!J1795&amp;""</f>
      </c>
      <c r="N1795">
        <f>[1]资金台帐!N1795</f>
      </c>
      <c r="O1795">
        <f>[1]资金台帐!O1795&amp;""</f>
      </c>
      <c r="P1795">
        <f>[1]资金台帐!P1795&amp;""</f>
      </c>
      <c r="Q1795">
        <f>[1]资金台帐!Q1795&amp;""</f>
      </c>
      <c r="T1795">
        <f>[1]资金台帐!T1795&amp;""</f>
      </c>
      <c r="U1795">
        <f>[1]资金台帐!U1795&amp;""</f>
      </c>
      <c r="W1795">
        <f>[1]资金台帐!W1795&amp;""</f>
      </c>
      <c r="X1795">
        <f>[1]资金台帐!X1795&amp;""</f>
      </c>
      <c r="AB1795">
        <f>[1]资金台帐!AB1795</f>
        <v>0</v>
      </c>
      <c r="AC1795">
        <f>[1]资金台帐!AC1795</f>
        <v>0</v>
      </c>
      <c r="AD1795">
        <f>[1]资金台帐!AD1795</f>
        <v>0</v>
      </c>
      <c r="AJ1795">
        <f>[1]资金台帐!AJ1795</f>
        <v>0</v>
      </c>
      <c r="AK1795">
        <f>[1]资金台帐!AK1795</f>
        <v>0</v>
      </c>
      <c r="BA1795" s="22">
        <f t="shared" si="0"/>
      </c>
    </row>
    <row r="1796">
      <c r="B1796">
        <f>[1]资金台帐!B1796&amp;""</f>
      </c>
      <c r="H1796">
        <f>[1]资金台帐!H1796&amp;""</f>
      </c>
      <c r="J1796">
        <f>[1]资金台帐!J1796&amp;""</f>
      </c>
      <c r="N1796">
        <f>[1]资金台帐!N1796</f>
      </c>
      <c r="O1796">
        <f>[1]资金台帐!O1796&amp;""</f>
      </c>
      <c r="P1796">
        <f>[1]资金台帐!P1796&amp;""</f>
      </c>
      <c r="Q1796">
        <f>[1]资金台帐!Q1796&amp;""</f>
      </c>
      <c r="T1796">
        <f>[1]资金台帐!T1796&amp;""</f>
      </c>
      <c r="U1796">
        <f>[1]资金台帐!U1796&amp;""</f>
      </c>
      <c r="W1796">
        <f>[1]资金台帐!W1796&amp;""</f>
      </c>
      <c r="X1796">
        <f>[1]资金台帐!X1796&amp;""</f>
      </c>
      <c r="AB1796">
        <f>[1]资金台帐!AB1796</f>
        <v>0</v>
      </c>
      <c r="AC1796">
        <f>[1]资金台帐!AC1796</f>
        <v>0</v>
      </c>
      <c r="AD1796">
        <f>[1]资金台帐!AD1796</f>
        <v>0</v>
      </c>
      <c r="AJ1796">
        <f>[1]资金台帐!AJ1796</f>
        <v>0</v>
      </c>
      <c r="AK1796">
        <f>[1]资金台帐!AK1796</f>
        <v>0</v>
      </c>
      <c r="BA1796" s="22">
        <f t="shared" si="0"/>
      </c>
    </row>
    <row r="1797">
      <c r="B1797">
        <f>[1]资金台帐!B1797&amp;""</f>
      </c>
      <c r="H1797">
        <f>[1]资金台帐!H1797&amp;""</f>
      </c>
      <c r="J1797">
        <f>[1]资金台帐!J1797&amp;""</f>
      </c>
      <c r="N1797">
        <f>[1]资金台帐!N1797</f>
      </c>
      <c r="O1797">
        <f>[1]资金台帐!O1797&amp;""</f>
      </c>
      <c r="P1797">
        <f>[1]资金台帐!P1797&amp;""</f>
      </c>
      <c r="Q1797">
        <f>[1]资金台帐!Q1797&amp;""</f>
      </c>
      <c r="T1797">
        <f>[1]资金台帐!T1797&amp;""</f>
      </c>
      <c r="U1797">
        <f>[1]资金台帐!U1797&amp;""</f>
      </c>
      <c r="W1797">
        <f>[1]资金台帐!W1797&amp;""</f>
      </c>
      <c r="X1797">
        <f>[1]资金台帐!X1797&amp;""</f>
      </c>
      <c r="AB1797">
        <f>[1]资金台帐!AB1797</f>
        <v>0</v>
      </c>
      <c r="AC1797">
        <f>[1]资金台帐!AC1797</f>
        <v>0</v>
      </c>
      <c r="AD1797">
        <f>[1]资金台帐!AD1797</f>
        <v>0</v>
      </c>
      <c r="AJ1797">
        <f>[1]资金台帐!AJ1797</f>
        <v>0</v>
      </c>
      <c r="AK1797">
        <f>[1]资金台帐!AK1797</f>
        <v>0</v>
      </c>
      <c r="BA1797" s="22">
        <f t="shared" si="0"/>
      </c>
    </row>
    <row r="1798">
      <c r="B1798">
        <f>[1]资金台帐!B1798&amp;""</f>
      </c>
      <c r="H1798">
        <f>[1]资金台帐!H1798&amp;""</f>
      </c>
      <c r="J1798">
        <f>[1]资金台帐!J1798&amp;""</f>
      </c>
      <c r="N1798">
        <f>[1]资金台帐!N1798</f>
      </c>
      <c r="O1798">
        <f>[1]资金台帐!O1798&amp;""</f>
      </c>
      <c r="P1798">
        <f>[1]资金台帐!P1798&amp;""</f>
      </c>
      <c r="Q1798">
        <f>[1]资金台帐!Q1798&amp;""</f>
      </c>
      <c r="T1798">
        <f>[1]资金台帐!T1798&amp;""</f>
      </c>
      <c r="U1798">
        <f>[1]资金台帐!U1798&amp;""</f>
      </c>
      <c r="W1798">
        <f>[1]资金台帐!W1798&amp;""</f>
      </c>
      <c r="X1798">
        <f>[1]资金台帐!X1798&amp;""</f>
      </c>
      <c r="AB1798">
        <f>[1]资金台帐!AB1798</f>
        <v>0</v>
      </c>
      <c r="AC1798">
        <f>[1]资金台帐!AC1798</f>
        <v>0</v>
      </c>
      <c r="AD1798">
        <f>[1]资金台帐!AD1798</f>
        <v>0</v>
      </c>
      <c r="AJ1798">
        <f>[1]资金台帐!AJ1798</f>
        <v>0</v>
      </c>
      <c r="AK1798">
        <f>[1]资金台帐!AK1798</f>
        <v>0</v>
      </c>
      <c r="BA1798" s="22">
        <f t="shared" si="0"/>
      </c>
    </row>
    <row r="1799">
      <c r="B1799">
        <f>[1]资金台帐!B1799&amp;""</f>
      </c>
      <c r="H1799">
        <f>[1]资金台帐!H1799&amp;""</f>
      </c>
      <c r="J1799">
        <f>[1]资金台帐!J1799&amp;""</f>
      </c>
      <c r="N1799">
        <f>[1]资金台帐!N1799</f>
      </c>
      <c r="O1799">
        <f>[1]资金台帐!O1799&amp;""</f>
      </c>
      <c r="P1799">
        <f>[1]资金台帐!P1799&amp;""</f>
      </c>
      <c r="Q1799">
        <f>[1]资金台帐!Q1799&amp;""</f>
      </c>
      <c r="T1799">
        <f>[1]资金台帐!T1799&amp;""</f>
      </c>
      <c r="U1799">
        <f>[1]资金台帐!U1799&amp;""</f>
      </c>
      <c r="W1799">
        <f>[1]资金台帐!W1799&amp;""</f>
      </c>
      <c r="X1799">
        <f>[1]资金台帐!X1799&amp;""</f>
      </c>
      <c r="AB1799">
        <f>[1]资金台帐!AB1799</f>
        <v>0</v>
      </c>
      <c r="AC1799">
        <f>[1]资金台帐!AC1799</f>
        <v>0</v>
      </c>
      <c r="AD1799">
        <f>[1]资金台帐!AD1799</f>
        <v>0</v>
      </c>
      <c r="AJ1799">
        <f>[1]资金台帐!AJ1799</f>
        <v>0</v>
      </c>
      <c r="AK1799">
        <f>[1]资金台帐!AK1799</f>
        <v>0</v>
      </c>
      <c r="BA1799" s="22">
        <f t="shared" si="0"/>
      </c>
    </row>
    <row r="1800">
      <c r="B1800">
        <f>[1]资金台帐!B1800&amp;""</f>
      </c>
      <c r="H1800">
        <f>[1]资金台帐!H1800&amp;""</f>
      </c>
      <c r="J1800">
        <f>[1]资金台帐!J1800&amp;""</f>
      </c>
      <c r="N1800">
        <f>[1]资金台帐!N1800</f>
      </c>
      <c r="O1800">
        <f>[1]资金台帐!O1800&amp;""</f>
      </c>
      <c r="P1800">
        <f>[1]资金台帐!P1800&amp;""</f>
      </c>
      <c r="Q1800">
        <f>[1]资金台帐!Q1800&amp;""</f>
      </c>
      <c r="T1800">
        <f>[1]资金台帐!T1800&amp;""</f>
      </c>
      <c r="U1800">
        <f>[1]资金台帐!U1800&amp;""</f>
      </c>
      <c r="W1800">
        <f>[1]资金台帐!W1800&amp;""</f>
      </c>
      <c r="X1800">
        <f>[1]资金台帐!X1800&amp;""</f>
      </c>
      <c r="AB1800">
        <f>[1]资金台帐!AB1800</f>
        <v>0</v>
      </c>
      <c r="AC1800">
        <f>[1]资金台帐!AC1800</f>
        <v>0</v>
      </c>
      <c r="AD1800">
        <f>[1]资金台帐!AD1800</f>
        <v>0</v>
      </c>
      <c r="AJ1800">
        <f>[1]资金台帐!AJ1800</f>
        <v>0</v>
      </c>
      <c r="AK1800">
        <f>[1]资金台帐!AK1800</f>
        <v>0</v>
      </c>
      <c r="BA1800" s="22">
        <f t="shared" si="0"/>
      </c>
    </row>
    <row r="1801">
      <c r="B1801">
        <f>[1]资金台帐!B1801&amp;""</f>
      </c>
      <c r="H1801">
        <f>[1]资金台帐!H1801&amp;""</f>
      </c>
      <c r="J1801">
        <f>[1]资金台帐!J1801&amp;""</f>
      </c>
      <c r="N1801">
        <f>[1]资金台帐!N1801</f>
      </c>
      <c r="O1801">
        <f>[1]资金台帐!O1801&amp;""</f>
      </c>
      <c r="P1801">
        <f>[1]资金台帐!P1801&amp;""</f>
      </c>
      <c r="Q1801">
        <f>[1]资金台帐!Q1801&amp;""</f>
      </c>
      <c r="T1801">
        <f>[1]资金台帐!T1801&amp;""</f>
      </c>
      <c r="U1801">
        <f>[1]资金台帐!U1801&amp;""</f>
      </c>
      <c r="W1801">
        <f>[1]资金台帐!W1801&amp;""</f>
      </c>
      <c r="X1801">
        <f>[1]资金台帐!X1801&amp;""</f>
      </c>
      <c r="AB1801">
        <f>[1]资金台帐!AB1801</f>
        <v>0</v>
      </c>
      <c r="AC1801">
        <f>[1]资金台帐!AC1801</f>
        <v>0</v>
      </c>
      <c r="AD1801">
        <f>[1]资金台帐!AD1801</f>
        <v>0</v>
      </c>
      <c r="AJ1801">
        <f>[1]资金台帐!AJ1801</f>
        <v>0</v>
      </c>
      <c r="AK1801">
        <f>[1]资金台帐!AK1801</f>
        <v>0</v>
      </c>
      <c r="BA1801" s="22">
        <f t="shared" si="0"/>
      </c>
    </row>
    <row r="1802">
      <c r="B1802">
        <f>[1]资金台帐!B1802&amp;""</f>
      </c>
      <c r="H1802">
        <f>[1]资金台帐!H1802&amp;""</f>
      </c>
      <c r="J1802">
        <f>[1]资金台帐!J1802&amp;""</f>
      </c>
      <c r="N1802">
        <f>[1]资金台帐!N1802</f>
      </c>
      <c r="O1802">
        <f>[1]资金台帐!O1802&amp;""</f>
      </c>
      <c r="P1802">
        <f>[1]资金台帐!P1802&amp;""</f>
      </c>
      <c r="Q1802">
        <f>[1]资金台帐!Q1802&amp;""</f>
      </c>
      <c r="T1802">
        <f>[1]资金台帐!T1802&amp;""</f>
      </c>
      <c r="U1802">
        <f>[1]资金台帐!U1802&amp;""</f>
      </c>
      <c r="W1802">
        <f>[1]资金台帐!W1802&amp;""</f>
      </c>
      <c r="X1802">
        <f>[1]资金台帐!X1802&amp;""</f>
      </c>
      <c r="AB1802">
        <f>[1]资金台帐!AB1802</f>
        <v>0</v>
      </c>
      <c r="AC1802">
        <f>[1]资金台帐!AC1802</f>
        <v>0</v>
      </c>
      <c r="AD1802">
        <f>[1]资金台帐!AD1802</f>
        <v>0</v>
      </c>
      <c r="AJ1802">
        <f>[1]资金台帐!AJ1802</f>
        <v>0</v>
      </c>
      <c r="AK1802">
        <f>[1]资金台帐!AK1802</f>
        <v>0</v>
      </c>
      <c r="BA1802" s="22">
        <f t="shared" si="0"/>
      </c>
    </row>
    <row r="1803">
      <c r="B1803">
        <f>[1]资金台帐!B1803&amp;""</f>
      </c>
      <c r="H1803">
        <f>[1]资金台帐!H1803&amp;""</f>
      </c>
      <c r="J1803">
        <f>[1]资金台帐!J1803&amp;""</f>
      </c>
      <c r="N1803">
        <f>[1]资金台帐!N1803</f>
      </c>
      <c r="O1803">
        <f>[1]资金台帐!O1803&amp;""</f>
      </c>
      <c r="P1803">
        <f>[1]资金台帐!P1803&amp;""</f>
      </c>
      <c r="Q1803">
        <f>[1]资金台帐!Q1803&amp;""</f>
      </c>
      <c r="T1803">
        <f>[1]资金台帐!T1803&amp;""</f>
      </c>
      <c r="U1803">
        <f>[1]资金台帐!U1803&amp;""</f>
      </c>
      <c r="W1803">
        <f>[1]资金台帐!W1803&amp;""</f>
      </c>
      <c r="X1803">
        <f>[1]资金台帐!X1803&amp;""</f>
      </c>
      <c r="AB1803">
        <f>[1]资金台帐!AB1803</f>
        <v>0</v>
      </c>
      <c r="AC1803">
        <f>[1]资金台帐!AC1803</f>
        <v>0</v>
      </c>
      <c r="AD1803">
        <f>[1]资金台帐!AD1803</f>
        <v>0</v>
      </c>
      <c r="AJ1803">
        <f>[1]资金台帐!AJ1803</f>
        <v>0</v>
      </c>
      <c r="AK1803">
        <f>[1]资金台帐!AK1803</f>
        <v>0</v>
      </c>
      <c r="BA1803" s="22">
        <f t="shared" si="0"/>
      </c>
    </row>
    <row r="1804">
      <c r="B1804">
        <f>[1]资金台帐!B1804&amp;""</f>
      </c>
      <c r="H1804">
        <f>[1]资金台帐!H1804&amp;""</f>
      </c>
      <c r="J1804">
        <f>[1]资金台帐!J1804&amp;""</f>
      </c>
      <c r="N1804">
        <f>[1]资金台帐!N1804</f>
      </c>
      <c r="O1804">
        <f>[1]资金台帐!O1804&amp;""</f>
      </c>
      <c r="P1804">
        <f>[1]资金台帐!P1804&amp;""</f>
      </c>
      <c r="Q1804">
        <f>[1]资金台帐!Q1804&amp;""</f>
      </c>
      <c r="T1804">
        <f>[1]资金台帐!T1804&amp;""</f>
      </c>
      <c r="U1804">
        <f>[1]资金台帐!U1804&amp;""</f>
      </c>
      <c r="W1804">
        <f>[1]资金台帐!W1804&amp;""</f>
      </c>
      <c r="X1804">
        <f>[1]资金台帐!X1804&amp;""</f>
      </c>
      <c r="AB1804">
        <f>[1]资金台帐!AB1804</f>
        <v>0</v>
      </c>
      <c r="AC1804">
        <f>[1]资金台帐!AC1804</f>
        <v>0</v>
      </c>
      <c r="AD1804">
        <f>[1]资金台帐!AD1804</f>
        <v>0</v>
      </c>
      <c r="AJ1804">
        <f>[1]资金台帐!AJ1804</f>
        <v>0</v>
      </c>
      <c r="AK1804">
        <f>[1]资金台帐!AK1804</f>
        <v>0</v>
      </c>
      <c r="BA1804" s="22">
        <f t="shared" si="0"/>
      </c>
    </row>
    <row r="1805">
      <c r="B1805">
        <f>[1]资金台帐!B1805&amp;""</f>
      </c>
      <c r="H1805">
        <f>[1]资金台帐!H1805&amp;""</f>
      </c>
      <c r="J1805">
        <f>[1]资金台帐!J1805&amp;""</f>
      </c>
      <c r="N1805">
        <f>[1]资金台帐!N1805</f>
      </c>
      <c r="O1805">
        <f>[1]资金台帐!O1805&amp;""</f>
      </c>
      <c r="P1805">
        <f>[1]资金台帐!P1805&amp;""</f>
      </c>
      <c r="Q1805">
        <f>[1]资金台帐!Q1805&amp;""</f>
      </c>
      <c r="T1805">
        <f>[1]资金台帐!T1805&amp;""</f>
      </c>
      <c r="U1805">
        <f>[1]资金台帐!U1805&amp;""</f>
      </c>
      <c r="W1805">
        <f>[1]资金台帐!W1805&amp;""</f>
      </c>
      <c r="X1805">
        <f>[1]资金台帐!X1805&amp;""</f>
      </c>
      <c r="AB1805">
        <f>[1]资金台帐!AB1805</f>
        <v>0</v>
      </c>
      <c r="AC1805">
        <f>[1]资金台帐!AC1805</f>
        <v>0</v>
      </c>
      <c r="AD1805">
        <f>[1]资金台帐!AD1805</f>
        <v>0</v>
      </c>
      <c r="AJ1805">
        <f>[1]资金台帐!AJ1805</f>
        <v>0</v>
      </c>
      <c r="AK1805">
        <f>[1]资金台帐!AK1805</f>
        <v>0</v>
      </c>
      <c r="BA1805" s="22">
        <f t="shared" si="0"/>
      </c>
    </row>
    <row r="1806">
      <c r="B1806">
        <f>[1]资金台帐!B1806&amp;""</f>
      </c>
      <c r="H1806">
        <f>[1]资金台帐!H1806&amp;""</f>
      </c>
      <c r="J1806">
        <f>[1]资金台帐!J1806&amp;""</f>
      </c>
      <c r="N1806">
        <f>[1]资金台帐!N1806</f>
      </c>
      <c r="O1806">
        <f>[1]资金台帐!O1806&amp;""</f>
      </c>
      <c r="P1806">
        <f>[1]资金台帐!P1806&amp;""</f>
      </c>
      <c r="Q1806">
        <f>[1]资金台帐!Q1806&amp;""</f>
      </c>
      <c r="T1806">
        <f>[1]资金台帐!T1806&amp;""</f>
      </c>
      <c r="U1806">
        <f>[1]资金台帐!U1806&amp;""</f>
      </c>
      <c r="W1806">
        <f>[1]资金台帐!W1806&amp;""</f>
      </c>
      <c r="X1806">
        <f>[1]资金台帐!X1806&amp;""</f>
      </c>
      <c r="AB1806">
        <f>[1]资金台帐!AB1806</f>
        <v>0</v>
      </c>
      <c r="AC1806">
        <f>[1]资金台帐!AC1806</f>
        <v>0</v>
      </c>
      <c r="AD1806">
        <f>[1]资金台帐!AD1806</f>
        <v>0</v>
      </c>
      <c r="AJ1806">
        <f>[1]资金台帐!AJ1806</f>
        <v>0</v>
      </c>
      <c r="AK1806">
        <f>[1]资金台帐!AK1806</f>
        <v>0</v>
      </c>
      <c r="BA1806" s="22">
        <f t="shared" si="0"/>
      </c>
    </row>
    <row r="1807">
      <c r="B1807">
        <f>[1]资金台帐!B1807&amp;""</f>
      </c>
      <c r="H1807">
        <f>[1]资金台帐!H1807&amp;""</f>
      </c>
      <c r="J1807">
        <f>[1]资金台帐!J1807&amp;""</f>
      </c>
      <c r="N1807">
        <f>[1]资金台帐!N1807</f>
      </c>
      <c r="O1807">
        <f>[1]资金台帐!O1807&amp;""</f>
      </c>
      <c r="P1807">
        <f>[1]资金台帐!P1807&amp;""</f>
      </c>
      <c r="Q1807">
        <f>[1]资金台帐!Q1807&amp;""</f>
      </c>
      <c r="T1807">
        <f>[1]资金台帐!T1807&amp;""</f>
      </c>
      <c r="U1807">
        <f>[1]资金台帐!U1807&amp;""</f>
      </c>
      <c r="W1807">
        <f>[1]资金台帐!W1807&amp;""</f>
      </c>
      <c r="X1807">
        <f>[1]资金台帐!X1807&amp;""</f>
      </c>
      <c r="AB1807">
        <f>[1]资金台帐!AB1807</f>
        <v>0</v>
      </c>
      <c r="AC1807">
        <f>[1]资金台帐!AC1807</f>
        <v>0</v>
      </c>
      <c r="AD1807">
        <f>[1]资金台帐!AD1807</f>
        <v>0</v>
      </c>
      <c r="AJ1807">
        <f>[1]资金台帐!AJ1807</f>
        <v>0</v>
      </c>
      <c r="AK1807">
        <f>[1]资金台帐!AK1807</f>
        <v>0</v>
      </c>
      <c r="BA1807" s="22">
        <f t="shared" si="0"/>
      </c>
    </row>
    <row r="1808">
      <c r="B1808">
        <f>[1]资金台帐!B1808&amp;""</f>
      </c>
      <c r="H1808">
        <f>[1]资金台帐!H1808&amp;""</f>
      </c>
      <c r="J1808">
        <f>[1]资金台帐!J1808&amp;""</f>
      </c>
      <c r="N1808">
        <f>[1]资金台帐!N1808</f>
      </c>
      <c r="O1808">
        <f>[1]资金台帐!O1808&amp;""</f>
      </c>
      <c r="P1808">
        <f>[1]资金台帐!P1808&amp;""</f>
      </c>
      <c r="Q1808">
        <f>[1]资金台帐!Q1808&amp;""</f>
      </c>
      <c r="T1808">
        <f>[1]资金台帐!T1808&amp;""</f>
      </c>
      <c r="U1808">
        <f>[1]资金台帐!U1808&amp;""</f>
      </c>
      <c r="W1808">
        <f>[1]资金台帐!W1808&amp;""</f>
      </c>
      <c r="X1808">
        <f>[1]资金台帐!X1808&amp;""</f>
      </c>
      <c r="AB1808">
        <f>[1]资金台帐!AB1808</f>
        <v>0</v>
      </c>
      <c r="AC1808">
        <f>[1]资金台帐!AC1808</f>
        <v>0</v>
      </c>
      <c r="AD1808">
        <f>[1]资金台帐!AD1808</f>
        <v>0</v>
      </c>
      <c r="AJ1808">
        <f>[1]资金台帐!AJ1808</f>
        <v>0</v>
      </c>
      <c r="AK1808">
        <f>[1]资金台帐!AK1808</f>
        <v>0</v>
      </c>
      <c r="BA1808" s="22">
        <f t="shared" si="0"/>
      </c>
    </row>
    <row r="1809">
      <c r="B1809">
        <f>[1]资金台帐!B1809&amp;""</f>
      </c>
      <c r="H1809">
        <f>[1]资金台帐!H1809&amp;""</f>
      </c>
      <c r="J1809">
        <f>[1]资金台帐!J1809&amp;""</f>
      </c>
      <c r="N1809">
        <f>[1]资金台帐!N1809</f>
      </c>
      <c r="O1809">
        <f>[1]资金台帐!O1809&amp;""</f>
      </c>
      <c r="P1809">
        <f>[1]资金台帐!P1809&amp;""</f>
      </c>
      <c r="Q1809">
        <f>[1]资金台帐!Q1809&amp;""</f>
      </c>
      <c r="T1809">
        <f>[1]资金台帐!T1809&amp;""</f>
      </c>
      <c r="U1809">
        <f>[1]资金台帐!U1809&amp;""</f>
      </c>
      <c r="W1809">
        <f>[1]资金台帐!W1809&amp;""</f>
      </c>
      <c r="X1809">
        <f>[1]资金台帐!X1809&amp;""</f>
      </c>
      <c r="AB1809">
        <f>[1]资金台帐!AB1809</f>
        <v>0</v>
      </c>
      <c r="AC1809">
        <f>[1]资金台帐!AC1809</f>
        <v>0</v>
      </c>
      <c r="AD1809">
        <f>[1]资金台帐!AD1809</f>
        <v>0</v>
      </c>
      <c r="AJ1809">
        <f>[1]资金台帐!AJ1809</f>
        <v>0</v>
      </c>
      <c r="AK1809">
        <f>[1]资金台帐!AK1809</f>
        <v>0</v>
      </c>
      <c r="BA1809" s="22">
        <f t="shared" si="0"/>
      </c>
    </row>
    <row r="1810">
      <c r="B1810">
        <f>[1]资金台帐!B1810&amp;""</f>
      </c>
      <c r="H1810">
        <f>[1]资金台帐!H1810&amp;""</f>
      </c>
      <c r="J1810">
        <f>[1]资金台帐!J1810&amp;""</f>
      </c>
      <c r="N1810">
        <f>[1]资金台帐!N1810</f>
      </c>
      <c r="O1810">
        <f>[1]资金台帐!O1810&amp;""</f>
      </c>
      <c r="P1810">
        <f>[1]资金台帐!P1810&amp;""</f>
      </c>
      <c r="Q1810">
        <f>[1]资金台帐!Q1810&amp;""</f>
      </c>
      <c r="T1810">
        <f>[1]资金台帐!T1810&amp;""</f>
      </c>
      <c r="U1810">
        <f>[1]资金台帐!U1810&amp;""</f>
      </c>
      <c r="W1810">
        <f>[1]资金台帐!W1810&amp;""</f>
      </c>
      <c r="X1810">
        <f>[1]资金台帐!X1810&amp;""</f>
      </c>
      <c r="AB1810">
        <f>[1]资金台帐!AB1810</f>
        <v>0</v>
      </c>
      <c r="AC1810">
        <f>[1]资金台帐!AC1810</f>
        <v>0</v>
      </c>
      <c r="AD1810">
        <f>[1]资金台帐!AD1810</f>
        <v>0</v>
      </c>
      <c r="AJ1810">
        <f>[1]资金台帐!AJ1810</f>
        <v>0</v>
      </c>
      <c r="AK1810">
        <f>[1]资金台帐!AK1810</f>
        <v>0</v>
      </c>
      <c r="BA1810" s="22">
        <f t="shared" si="0"/>
      </c>
    </row>
    <row r="1811">
      <c r="B1811">
        <f>[1]资金台帐!B1811&amp;""</f>
      </c>
      <c r="H1811">
        <f>[1]资金台帐!H1811&amp;""</f>
      </c>
      <c r="J1811">
        <f>[1]资金台帐!J1811&amp;""</f>
      </c>
      <c r="N1811">
        <f>[1]资金台帐!N1811</f>
      </c>
      <c r="O1811">
        <f>[1]资金台帐!O1811&amp;""</f>
      </c>
      <c r="P1811">
        <f>[1]资金台帐!P1811&amp;""</f>
      </c>
      <c r="Q1811">
        <f>[1]资金台帐!Q1811&amp;""</f>
      </c>
      <c r="T1811">
        <f>[1]资金台帐!T1811&amp;""</f>
      </c>
      <c r="U1811">
        <f>[1]资金台帐!U1811&amp;""</f>
      </c>
      <c r="W1811">
        <f>[1]资金台帐!W1811&amp;""</f>
      </c>
      <c r="X1811">
        <f>[1]资金台帐!X1811&amp;""</f>
      </c>
      <c r="AB1811">
        <f>[1]资金台帐!AB1811</f>
        <v>0</v>
      </c>
      <c r="AC1811">
        <f>[1]资金台帐!AC1811</f>
        <v>0</v>
      </c>
      <c r="AD1811">
        <f>[1]资金台帐!AD1811</f>
        <v>0</v>
      </c>
      <c r="AJ1811">
        <f>[1]资金台帐!AJ1811</f>
        <v>0</v>
      </c>
      <c r="AK1811">
        <f>[1]资金台帐!AK1811</f>
        <v>0</v>
      </c>
      <c r="BA1811" s="22">
        <f t="shared" si="0"/>
      </c>
    </row>
    <row r="1812">
      <c r="B1812">
        <f>[1]资金台帐!B1812&amp;""</f>
      </c>
      <c r="H1812">
        <f>[1]资金台帐!H1812&amp;""</f>
      </c>
      <c r="J1812">
        <f>[1]资金台帐!J1812&amp;""</f>
      </c>
      <c r="N1812">
        <f>[1]资金台帐!N1812</f>
      </c>
      <c r="O1812">
        <f>[1]资金台帐!O1812&amp;""</f>
      </c>
      <c r="P1812">
        <f>[1]资金台帐!P1812&amp;""</f>
      </c>
      <c r="Q1812">
        <f>[1]资金台帐!Q1812&amp;""</f>
      </c>
      <c r="T1812">
        <f>[1]资金台帐!T1812&amp;""</f>
      </c>
      <c r="U1812">
        <f>[1]资金台帐!U1812&amp;""</f>
      </c>
      <c r="W1812">
        <f>[1]资金台帐!W1812&amp;""</f>
      </c>
      <c r="X1812">
        <f>[1]资金台帐!X1812&amp;""</f>
      </c>
      <c r="AB1812">
        <f>[1]资金台帐!AB1812</f>
        <v>0</v>
      </c>
      <c r="AC1812">
        <f>[1]资金台帐!AC1812</f>
        <v>0</v>
      </c>
      <c r="AD1812">
        <f>[1]资金台帐!AD1812</f>
        <v>0</v>
      </c>
      <c r="AJ1812">
        <f>[1]资金台帐!AJ1812</f>
        <v>0</v>
      </c>
      <c r="AK1812">
        <f>[1]资金台帐!AK1812</f>
        <v>0</v>
      </c>
      <c r="BA1812" s="22">
        <f t="shared" si="0"/>
      </c>
    </row>
    <row r="1813">
      <c r="B1813">
        <f>[1]资金台帐!B1813&amp;""</f>
      </c>
      <c r="H1813">
        <f>[1]资金台帐!H1813&amp;""</f>
      </c>
      <c r="J1813">
        <f>[1]资金台帐!J1813&amp;""</f>
      </c>
      <c r="N1813">
        <f>[1]资金台帐!N1813</f>
      </c>
      <c r="O1813">
        <f>[1]资金台帐!O1813&amp;""</f>
      </c>
      <c r="P1813">
        <f>[1]资金台帐!P1813&amp;""</f>
      </c>
      <c r="Q1813">
        <f>[1]资金台帐!Q1813&amp;""</f>
      </c>
      <c r="T1813">
        <f>[1]资金台帐!T1813&amp;""</f>
      </c>
      <c r="U1813">
        <f>[1]资金台帐!U1813&amp;""</f>
      </c>
      <c r="W1813">
        <f>[1]资金台帐!W1813&amp;""</f>
      </c>
      <c r="X1813">
        <f>[1]资金台帐!X1813&amp;""</f>
      </c>
      <c r="AB1813">
        <f>[1]资金台帐!AB1813</f>
        <v>0</v>
      </c>
      <c r="AC1813">
        <f>[1]资金台帐!AC1813</f>
        <v>0</v>
      </c>
      <c r="AD1813">
        <f>[1]资金台帐!AD1813</f>
        <v>0</v>
      </c>
      <c r="AJ1813">
        <f>[1]资金台帐!AJ1813</f>
        <v>0</v>
      </c>
      <c r="AK1813">
        <f>[1]资金台帐!AK1813</f>
        <v>0</v>
      </c>
      <c r="BA1813" s="22">
        <f t="shared" si="0"/>
      </c>
    </row>
    <row r="1814">
      <c r="B1814">
        <f>[1]资金台帐!B1814&amp;""</f>
      </c>
      <c r="H1814">
        <f>[1]资金台帐!H1814&amp;""</f>
      </c>
      <c r="J1814">
        <f>[1]资金台帐!J1814&amp;""</f>
      </c>
      <c r="N1814">
        <f>[1]资金台帐!N1814</f>
      </c>
      <c r="O1814">
        <f>[1]资金台帐!O1814&amp;""</f>
      </c>
      <c r="P1814">
        <f>[1]资金台帐!P1814&amp;""</f>
      </c>
      <c r="Q1814">
        <f>[1]资金台帐!Q1814&amp;""</f>
      </c>
      <c r="T1814">
        <f>[1]资金台帐!T1814&amp;""</f>
      </c>
      <c r="U1814">
        <f>[1]资金台帐!U1814&amp;""</f>
      </c>
      <c r="W1814">
        <f>[1]资金台帐!W1814&amp;""</f>
      </c>
      <c r="X1814">
        <f>[1]资金台帐!X1814&amp;""</f>
      </c>
      <c r="AB1814">
        <f>[1]资金台帐!AB1814</f>
        <v>0</v>
      </c>
      <c r="AC1814">
        <f>[1]资金台帐!AC1814</f>
        <v>0</v>
      </c>
      <c r="AD1814">
        <f>[1]资金台帐!AD1814</f>
        <v>0</v>
      </c>
      <c r="AJ1814">
        <f>[1]资金台帐!AJ1814</f>
        <v>0</v>
      </c>
      <c r="AK1814">
        <f>[1]资金台帐!AK1814</f>
        <v>0</v>
      </c>
      <c r="BA1814" s="22">
        <f t="shared" si="0"/>
      </c>
    </row>
    <row r="1815">
      <c r="B1815">
        <f>[1]资金台帐!B1815&amp;""</f>
      </c>
      <c r="H1815">
        <f>[1]资金台帐!H1815&amp;""</f>
      </c>
      <c r="J1815">
        <f>[1]资金台帐!J1815&amp;""</f>
      </c>
      <c r="N1815">
        <f>[1]资金台帐!N1815</f>
      </c>
      <c r="O1815">
        <f>[1]资金台帐!O1815&amp;""</f>
      </c>
      <c r="P1815">
        <f>[1]资金台帐!P1815&amp;""</f>
      </c>
      <c r="Q1815">
        <f>[1]资金台帐!Q1815&amp;""</f>
      </c>
      <c r="T1815">
        <f>[1]资金台帐!T1815&amp;""</f>
      </c>
      <c r="U1815">
        <f>[1]资金台帐!U1815&amp;""</f>
      </c>
      <c r="W1815">
        <f>[1]资金台帐!W1815&amp;""</f>
      </c>
      <c r="X1815">
        <f>[1]资金台帐!X1815&amp;""</f>
      </c>
      <c r="AB1815">
        <f>[1]资金台帐!AB1815</f>
        <v>0</v>
      </c>
      <c r="AC1815">
        <f>[1]资金台帐!AC1815</f>
        <v>0</v>
      </c>
      <c r="AD1815">
        <f>[1]资金台帐!AD1815</f>
        <v>0</v>
      </c>
      <c r="AJ1815">
        <f>[1]资金台帐!AJ1815</f>
        <v>0</v>
      </c>
      <c r="AK1815">
        <f>[1]资金台帐!AK1815</f>
        <v>0</v>
      </c>
      <c r="BA1815" s="22">
        <f t="shared" si="0"/>
      </c>
    </row>
    <row r="1816">
      <c r="B1816">
        <f>[1]资金台帐!B1816&amp;""</f>
      </c>
      <c r="H1816">
        <f>[1]资金台帐!H1816&amp;""</f>
      </c>
      <c r="J1816">
        <f>[1]资金台帐!J1816&amp;""</f>
      </c>
      <c r="N1816">
        <f>[1]资金台帐!N1816</f>
      </c>
      <c r="O1816">
        <f>[1]资金台帐!O1816&amp;""</f>
      </c>
      <c r="P1816">
        <f>[1]资金台帐!P1816&amp;""</f>
      </c>
      <c r="Q1816">
        <f>[1]资金台帐!Q1816&amp;""</f>
      </c>
      <c r="T1816">
        <f>[1]资金台帐!T1816&amp;""</f>
      </c>
      <c r="U1816">
        <f>[1]资金台帐!U1816&amp;""</f>
      </c>
      <c r="W1816">
        <f>[1]资金台帐!W1816&amp;""</f>
      </c>
      <c r="X1816">
        <f>[1]资金台帐!X1816&amp;""</f>
      </c>
      <c r="AB1816">
        <f>[1]资金台帐!AB1816</f>
        <v>0</v>
      </c>
      <c r="AC1816">
        <f>[1]资金台帐!AC1816</f>
        <v>0</v>
      </c>
      <c r="AD1816">
        <f>[1]资金台帐!AD1816</f>
        <v>0</v>
      </c>
      <c r="AJ1816">
        <f>[1]资金台帐!AJ1816</f>
        <v>0</v>
      </c>
      <c r="AK1816">
        <f>[1]资金台帐!AK1816</f>
        <v>0</v>
      </c>
      <c r="BA1816" s="22">
        <f t="shared" si="0"/>
      </c>
    </row>
    <row r="1817">
      <c r="B1817">
        <f>[1]资金台帐!B1817&amp;""</f>
      </c>
      <c r="H1817">
        <f>[1]资金台帐!H1817&amp;""</f>
      </c>
      <c r="J1817">
        <f>[1]资金台帐!J1817&amp;""</f>
      </c>
      <c r="N1817">
        <f>[1]资金台帐!N1817</f>
      </c>
      <c r="O1817">
        <f>[1]资金台帐!O1817&amp;""</f>
      </c>
      <c r="P1817">
        <f>[1]资金台帐!P1817&amp;""</f>
      </c>
      <c r="Q1817">
        <f>[1]资金台帐!Q1817&amp;""</f>
      </c>
      <c r="T1817">
        <f>[1]资金台帐!T1817&amp;""</f>
      </c>
      <c r="U1817">
        <f>[1]资金台帐!U1817&amp;""</f>
      </c>
      <c r="W1817">
        <f>[1]资金台帐!W1817&amp;""</f>
      </c>
      <c r="X1817">
        <f>[1]资金台帐!X1817&amp;""</f>
      </c>
      <c r="AB1817">
        <f>[1]资金台帐!AB1817</f>
        <v>0</v>
      </c>
      <c r="AC1817">
        <f>[1]资金台帐!AC1817</f>
        <v>0</v>
      </c>
      <c r="AD1817">
        <f>[1]资金台帐!AD1817</f>
        <v>0</v>
      </c>
      <c r="AJ1817">
        <f>[1]资金台帐!AJ1817</f>
        <v>0</v>
      </c>
      <c r="AK1817">
        <f>[1]资金台帐!AK1817</f>
        <v>0</v>
      </c>
      <c r="BA1817" s="22">
        <f t="shared" si="0"/>
      </c>
    </row>
    <row r="1818">
      <c r="B1818">
        <f>[1]资金台帐!B1818&amp;""</f>
      </c>
      <c r="H1818">
        <f>[1]资金台帐!H1818&amp;""</f>
      </c>
      <c r="J1818">
        <f>[1]资金台帐!J1818&amp;""</f>
      </c>
      <c r="N1818">
        <f>[1]资金台帐!N1818</f>
      </c>
      <c r="O1818">
        <f>[1]资金台帐!O1818&amp;""</f>
      </c>
      <c r="P1818">
        <f>[1]资金台帐!P1818&amp;""</f>
      </c>
      <c r="Q1818">
        <f>[1]资金台帐!Q1818&amp;""</f>
      </c>
      <c r="T1818">
        <f>[1]资金台帐!T1818&amp;""</f>
      </c>
      <c r="U1818">
        <f>[1]资金台帐!U1818&amp;""</f>
      </c>
      <c r="W1818">
        <f>[1]资金台帐!W1818&amp;""</f>
      </c>
      <c r="X1818">
        <f>[1]资金台帐!X1818&amp;""</f>
      </c>
      <c r="AB1818">
        <f>[1]资金台帐!AB1818</f>
        <v>0</v>
      </c>
      <c r="AC1818">
        <f>[1]资金台帐!AC1818</f>
        <v>0</v>
      </c>
      <c r="AD1818">
        <f>[1]资金台帐!AD1818</f>
        <v>0</v>
      </c>
      <c r="AJ1818">
        <f>[1]资金台帐!AJ1818</f>
        <v>0</v>
      </c>
      <c r="AK1818">
        <f>[1]资金台帐!AK1818</f>
        <v>0</v>
      </c>
      <c r="BA1818" s="22">
        <f t="shared" si="0"/>
      </c>
    </row>
    <row r="1819">
      <c r="B1819">
        <f>[1]资金台帐!B1819&amp;""</f>
      </c>
      <c r="H1819">
        <f>[1]资金台帐!H1819&amp;""</f>
      </c>
      <c r="J1819">
        <f>[1]资金台帐!J1819&amp;""</f>
      </c>
      <c r="N1819">
        <f>[1]资金台帐!N1819</f>
      </c>
      <c r="O1819">
        <f>[1]资金台帐!O1819&amp;""</f>
      </c>
      <c r="P1819">
        <f>[1]资金台帐!P1819&amp;""</f>
      </c>
      <c r="Q1819">
        <f>[1]资金台帐!Q1819&amp;""</f>
      </c>
      <c r="T1819">
        <f>[1]资金台帐!T1819&amp;""</f>
      </c>
      <c r="U1819">
        <f>[1]资金台帐!U1819&amp;""</f>
      </c>
      <c r="W1819">
        <f>[1]资金台帐!W1819&amp;""</f>
      </c>
      <c r="X1819">
        <f>[1]资金台帐!X1819&amp;""</f>
      </c>
      <c r="AB1819">
        <f>[1]资金台帐!AB1819</f>
        <v>0</v>
      </c>
      <c r="AC1819">
        <f>[1]资金台帐!AC1819</f>
        <v>0</v>
      </c>
      <c r="AD1819">
        <f>[1]资金台帐!AD1819</f>
        <v>0</v>
      </c>
      <c r="AJ1819">
        <f>[1]资金台帐!AJ1819</f>
        <v>0</v>
      </c>
      <c r="AK1819">
        <f>[1]资金台帐!AK1819</f>
        <v>0</v>
      </c>
      <c r="BA1819" s="22">
        <f t="shared" si="0"/>
      </c>
    </row>
    <row r="1820">
      <c r="B1820">
        <f>[1]资金台帐!B1820&amp;""</f>
      </c>
      <c r="H1820">
        <f>[1]资金台帐!H1820&amp;""</f>
      </c>
      <c r="J1820">
        <f>[1]资金台帐!J1820&amp;""</f>
      </c>
      <c r="N1820">
        <f>[1]资金台帐!N1820</f>
      </c>
      <c r="O1820">
        <f>[1]资金台帐!O1820&amp;""</f>
      </c>
      <c r="P1820">
        <f>[1]资金台帐!P1820&amp;""</f>
      </c>
      <c r="Q1820">
        <f>[1]资金台帐!Q1820&amp;""</f>
      </c>
      <c r="T1820">
        <f>[1]资金台帐!T1820&amp;""</f>
      </c>
      <c r="U1820">
        <f>[1]资金台帐!U1820&amp;""</f>
      </c>
      <c r="W1820">
        <f>[1]资金台帐!W1820&amp;""</f>
      </c>
      <c r="X1820">
        <f>[1]资金台帐!X1820&amp;""</f>
      </c>
      <c r="AB1820">
        <f>[1]资金台帐!AB1820</f>
        <v>0</v>
      </c>
      <c r="AC1820">
        <f>[1]资金台帐!AC1820</f>
        <v>0</v>
      </c>
      <c r="AD1820">
        <f>[1]资金台帐!AD1820</f>
        <v>0</v>
      </c>
      <c r="AJ1820">
        <f>[1]资金台帐!AJ1820</f>
        <v>0</v>
      </c>
      <c r="AK1820">
        <f>[1]资金台帐!AK1820</f>
        <v>0</v>
      </c>
      <c r="BA1820" s="22">
        <f t="shared" si="0"/>
      </c>
    </row>
    <row r="1821">
      <c r="B1821">
        <f>[1]资金台帐!B1821&amp;""</f>
      </c>
      <c r="H1821">
        <f>[1]资金台帐!H1821&amp;""</f>
      </c>
      <c r="J1821">
        <f>[1]资金台帐!J1821&amp;""</f>
      </c>
      <c r="N1821">
        <f>[1]资金台帐!N1821</f>
      </c>
      <c r="O1821">
        <f>[1]资金台帐!O1821&amp;""</f>
      </c>
      <c r="P1821">
        <f>[1]资金台帐!P1821&amp;""</f>
      </c>
      <c r="Q1821">
        <f>[1]资金台帐!Q1821&amp;""</f>
      </c>
      <c r="T1821">
        <f>[1]资金台帐!T1821&amp;""</f>
      </c>
      <c r="U1821">
        <f>[1]资金台帐!U1821&amp;""</f>
      </c>
      <c r="W1821">
        <f>[1]资金台帐!W1821&amp;""</f>
      </c>
      <c r="X1821">
        <f>[1]资金台帐!X1821&amp;""</f>
      </c>
      <c r="AB1821">
        <f>[1]资金台帐!AB1821</f>
        <v>0</v>
      </c>
      <c r="AC1821">
        <f>[1]资金台帐!AC1821</f>
        <v>0</v>
      </c>
      <c r="AD1821">
        <f>[1]资金台帐!AD1821</f>
        <v>0</v>
      </c>
      <c r="AJ1821">
        <f>[1]资金台帐!AJ1821</f>
        <v>0</v>
      </c>
      <c r="AK1821">
        <f>[1]资金台帐!AK1821</f>
        <v>0</v>
      </c>
      <c r="BA1821" s="22">
        <f t="shared" si="0"/>
      </c>
    </row>
    <row r="1822">
      <c r="B1822">
        <f>[1]资金台帐!B1822&amp;""</f>
      </c>
      <c r="H1822">
        <f>[1]资金台帐!H1822&amp;""</f>
      </c>
      <c r="J1822">
        <f>[1]资金台帐!J1822&amp;""</f>
      </c>
      <c r="N1822">
        <f>[1]资金台帐!N1822</f>
      </c>
      <c r="O1822">
        <f>[1]资金台帐!O1822&amp;""</f>
      </c>
      <c r="P1822">
        <f>[1]资金台帐!P1822&amp;""</f>
      </c>
      <c r="Q1822">
        <f>[1]资金台帐!Q1822&amp;""</f>
      </c>
      <c r="T1822">
        <f>[1]资金台帐!T1822&amp;""</f>
      </c>
      <c r="U1822">
        <f>[1]资金台帐!U1822&amp;""</f>
      </c>
      <c r="W1822">
        <f>[1]资金台帐!W1822&amp;""</f>
      </c>
      <c r="X1822">
        <f>[1]资金台帐!X1822&amp;""</f>
      </c>
      <c r="AB1822">
        <f>[1]资金台帐!AB1822</f>
        <v>0</v>
      </c>
      <c r="AC1822">
        <f>[1]资金台帐!AC1822</f>
        <v>0</v>
      </c>
      <c r="AD1822">
        <f>[1]资金台帐!AD1822</f>
        <v>0</v>
      </c>
      <c r="AJ1822">
        <f>[1]资金台帐!AJ1822</f>
        <v>0</v>
      </c>
      <c r="AK1822">
        <f>[1]资金台帐!AK1822</f>
        <v>0</v>
      </c>
      <c r="BA1822" s="22">
        <f t="shared" si="0"/>
      </c>
    </row>
    <row r="1823">
      <c r="B1823">
        <f>[1]资金台帐!B1823&amp;""</f>
      </c>
      <c r="H1823">
        <f>[1]资金台帐!H1823&amp;""</f>
      </c>
      <c r="J1823">
        <f>[1]资金台帐!J1823&amp;""</f>
      </c>
      <c r="N1823">
        <f>[1]资金台帐!N1823</f>
      </c>
      <c r="O1823">
        <f>[1]资金台帐!O1823&amp;""</f>
      </c>
      <c r="P1823">
        <f>[1]资金台帐!P1823&amp;""</f>
      </c>
      <c r="Q1823">
        <f>[1]资金台帐!Q1823&amp;""</f>
      </c>
      <c r="T1823">
        <f>[1]资金台帐!T1823&amp;""</f>
      </c>
      <c r="U1823">
        <f>[1]资金台帐!U1823&amp;""</f>
      </c>
      <c r="W1823">
        <f>[1]资金台帐!W1823&amp;""</f>
      </c>
      <c r="X1823">
        <f>[1]资金台帐!X1823&amp;""</f>
      </c>
      <c r="AB1823">
        <f>[1]资金台帐!AB1823</f>
        <v>0</v>
      </c>
      <c r="AC1823">
        <f>[1]资金台帐!AC1823</f>
        <v>0</v>
      </c>
      <c r="AD1823">
        <f>[1]资金台帐!AD1823</f>
        <v>0</v>
      </c>
      <c r="AJ1823">
        <f>[1]资金台帐!AJ1823</f>
        <v>0</v>
      </c>
      <c r="AK1823">
        <f>[1]资金台帐!AK1823</f>
        <v>0</v>
      </c>
      <c r="BA1823" s="22">
        <f t="shared" si="0"/>
      </c>
    </row>
    <row r="1824">
      <c r="B1824">
        <f>[1]资金台帐!B1824&amp;""</f>
      </c>
      <c r="H1824">
        <f>[1]资金台帐!H1824&amp;""</f>
      </c>
      <c r="J1824">
        <f>[1]资金台帐!J1824&amp;""</f>
      </c>
      <c r="N1824">
        <f>[1]资金台帐!N1824</f>
      </c>
      <c r="O1824">
        <f>[1]资金台帐!O1824&amp;""</f>
      </c>
      <c r="P1824">
        <f>[1]资金台帐!P1824&amp;""</f>
      </c>
      <c r="Q1824">
        <f>[1]资金台帐!Q1824&amp;""</f>
      </c>
      <c r="T1824">
        <f>[1]资金台帐!T1824&amp;""</f>
      </c>
      <c r="U1824">
        <f>[1]资金台帐!U1824&amp;""</f>
      </c>
      <c r="W1824">
        <f>[1]资金台帐!W1824&amp;""</f>
      </c>
      <c r="X1824">
        <f>[1]资金台帐!X1824&amp;""</f>
      </c>
      <c r="AB1824">
        <f>[1]资金台帐!AB1824</f>
        <v>0</v>
      </c>
      <c r="AC1824">
        <f>[1]资金台帐!AC1824</f>
        <v>0</v>
      </c>
      <c r="AD1824">
        <f>[1]资金台帐!AD1824</f>
        <v>0</v>
      </c>
      <c r="AJ1824">
        <f>[1]资金台帐!AJ1824</f>
        <v>0</v>
      </c>
      <c r="AK1824">
        <f>[1]资金台帐!AK1824</f>
        <v>0</v>
      </c>
      <c r="BA1824" s="22">
        <f t="shared" si="0"/>
      </c>
    </row>
    <row r="1825">
      <c r="B1825">
        <f>[1]资金台帐!B1825&amp;""</f>
      </c>
      <c r="H1825">
        <f>[1]资金台帐!H1825&amp;""</f>
      </c>
      <c r="J1825">
        <f>[1]资金台帐!J1825&amp;""</f>
      </c>
      <c r="N1825">
        <f>[1]资金台帐!N1825</f>
      </c>
      <c r="O1825">
        <f>[1]资金台帐!O1825&amp;""</f>
      </c>
      <c r="P1825">
        <f>[1]资金台帐!P1825&amp;""</f>
      </c>
      <c r="Q1825">
        <f>[1]资金台帐!Q1825&amp;""</f>
      </c>
      <c r="T1825">
        <f>[1]资金台帐!T1825&amp;""</f>
      </c>
      <c r="U1825">
        <f>[1]资金台帐!U1825&amp;""</f>
      </c>
      <c r="W1825">
        <f>[1]资金台帐!W1825&amp;""</f>
      </c>
      <c r="X1825">
        <f>[1]资金台帐!X1825&amp;""</f>
      </c>
      <c r="AB1825">
        <f>[1]资金台帐!AB1825</f>
        <v>0</v>
      </c>
      <c r="AC1825">
        <f>[1]资金台帐!AC1825</f>
        <v>0</v>
      </c>
      <c r="AD1825">
        <f>[1]资金台帐!AD1825</f>
        <v>0</v>
      </c>
      <c r="AJ1825">
        <f>[1]资金台帐!AJ1825</f>
        <v>0</v>
      </c>
      <c r="AK1825">
        <f>[1]资金台帐!AK1825</f>
        <v>0</v>
      </c>
      <c r="BA1825" s="22">
        <f t="shared" si="0"/>
      </c>
    </row>
    <row r="1826">
      <c r="B1826">
        <f>[1]资金台帐!B1826&amp;""</f>
      </c>
      <c r="H1826">
        <f>[1]资金台帐!H1826&amp;""</f>
      </c>
      <c r="J1826">
        <f>[1]资金台帐!J1826&amp;""</f>
      </c>
      <c r="N1826">
        <f>[1]资金台帐!N1826</f>
      </c>
      <c r="O1826">
        <f>[1]资金台帐!O1826&amp;""</f>
      </c>
      <c r="P1826">
        <f>[1]资金台帐!P1826&amp;""</f>
      </c>
      <c r="Q1826">
        <f>[1]资金台帐!Q1826&amp;""</f>
      </c>
      <c r="T1826">
        <f>[1]资金台帐!T1826&amp;""</f>
      </c>
      <c r="U1826">
        <f>[1]资金台帐!U1826&amp;""</f>
      </c>
      <c r="W1826">
        <f>[1]资金台帐!W1826&amp;""</f>
      </c>
      <c r="X1826">
        <f>[1]资金台帐!X1826&amp;""</f>
      </c>
      <c r="AB1826">
        <f>[1]资金台帐!AB1826</f>
        <v>0</v>
      </c>
      <c r="AC1826">
        <f>[1]资金台帐!AC1826</f>
        <v>0</v>
      </c>
      <c r="AD1826">
        <f>[1]资金台帐!AD1826</f>
        <v>0</v>
      </c>
      <c r="AJ1826">
        <f>[1]资金台帐!AJ1826</f>
        <v>0</v>
      </c>
      <c r="AK1826">
        <f>[1]资金台帐!AK1826</f>
        <v>0</v>
      </c>
      <c r="BA1826" s="22">
        <f t="shared" si="0"/>
      </c>
    </row>
    <row r="1827">
      <c r="B1827">
        <f>[1]资金台帐!B1827&amp;""</f>
      </c>
      <c r="H1827">
        <f>[1]资金台帐!H1827&amp;""</f>
      </c>
      <c r="J1827">
        <f>[1]资金台帐!J1827&amp;""</f>
      </c>
      <c r="N1827">
        <f>[1]资金台帐!N1827</f>
      </c>
      <c r="O1827">
        <f>[1]资金台帐!O1827&amp;""</f>
      </c>
      <c r="P1827">
        <f>[1]资金台帐!P1827&amp;""</f>
      </c>
      <c r="Q1827">
        <f>[1]资金台帐!Q1827&amp;""</f>
      </c>
      <c r="T1827">
        <f>[1]资金台帐!T1827&amp;""</f>
      </c>
      <c r="U1827">
        <f>[1]资金台帐!U1827&amp;""</f>
      </c>
      <c r="W1827">
        <f>[1]资金台帐!W1827&amp;""</f>
      </c>
      <c r="X1827">
        <f>[1]资金台帐!X1827&amp;""</f>
      </c>
      <c r="AB1827">
        <f>[1]资金台帐!AB1827</f>
        <v>0</v>
      </c>
      <c r="AC1827">
        <f>[1]资金台帐!AC1827</f>
        <v>0</v>
      </c>
      <c r="AD1827">
        <f>[1]资金台帐!AD1827</f>
        <v>0</v>
      </c>
      <c r="AJ1827">
        <f>[1]资金台帐!AJ1827</f>
        <v>0</v>
      </c>
      <c r="AK1827">
        <f>[1]资金台帐!AK1827</f>
        <v>0</v>
      </c>
      <c r="BA1827" s="22">
        <f t="shared" si="0"/>
      </c>
    </row>
    <row r="1828">
      <c r="B1828">
        <f>[1]资金台帐!B1828&amp;""</f>
      </c>
      <c r="H1828">
        <f>[1]资金台帐!H1828&amp;""</f>
      </c>
      <c r="J1828">
        <f>[1]资金台帐!J1828&amp;""</f>
      </c>
      <c r="N1828">
        <f>[1]资金台帐!N1828</f>
      </c>
      <c r="O1828">
        <f>[1]资金台帐!O1828&amp;""</f>
      </c>
      <c r="P1828">
        <f>[1]资金台帐!P1828&amp;""</f>
      </c>
      <c r="Q1828">
        <f>[1]资金台帐!Q1828&amp;""</f>
      </c>
      <c r="T1828">
        <f>[1]资金台帐!T1828&amp;""</f>
      </c>
      <c r="U1828">
        <f>[1]资金台帐!U1828&amp;""</f>
      </c>
      <c r="W1828">
        <f>[1]资金台帐!W1828&amp;""</f>
      </c>
      <c r="X1828">
        <f>[1]资金台帐!X1828&amp;""</f>
      </c>
      <c r="AB1828">
        <f>[1]资金台帐!AB1828</f>
        <v>0</v>
      </c>
      <c r="AC1828">
        <f>[1]资金台帐!AC1828</f>
        <v>0</v>
      </c>
      <c r="AD1828">
        <f>[1]资金台帐!AD1828</f>
        <v>0</v>
      </c>
      <c r="AJ1828">
        <f>[1]资金台帐!AJ1828</f>
        <v>0</v>
      </c>
      <c r="AK1828">
        <f>[1]资金台帐!AK1828</f>
        <v>0</v>
      </c>
      <c r="BA1828" s="22">
        <f t="shared" si="0"/>
      </c>
    </row>
    <row r="1829">
      <c r="B1829">
        <f>[1]资金台帐!B1829&amp;""</f>
      </c>
      <c r="H1829">
        <f>[1]资金台帐!H1829&amp;""</f>
      </c>
      <c r="J1829">
        <f>[1]资金台帐!J1829&amp;""</f>
      </c>
      <c r="N1829">
        <f>[1]资金台帐!N1829</f>
      </c>
      <c r="O1829">
        <f>[1]资金台帐!O1829&amp;""</f>
      </c>
      <c r="P1829">
        <f>[1]资金台帐!P1829&amp;""</f>
      </c>
      <c r="Q1829">
        <f>[1]资金台帐!Q1829&amp;""</f>
      </c>
      <c r="T1829">
        <f>[1]资金台帐!T1829&amp;""</f>
      </c>
      <c r="U1829">
        <f>[1]资金台帐!U1829&amp;""</f>
      </c>
      <c r="W1829">
        <f>[1]资金台帐!W1829&amp;""</f>
      </c>
      <c r="X1829">
        <f>[1]资金台帐!X1829&amp;""</f>
      </c>
      <c r="AB1829">
        <f>[1]资金台帐!AB1829</f>
        <v>0</v>
      </c>
      <c r="AC1829">
        <f>[1]资金台帐!AC1829</f>
        <v>0</v>
      </c>
      <c r="AD1829">
        <f>[1]资金台帐!AD1829</f>
        <v>0</v>
      </c>
      <c r="AJ1829">
        <f>[1]资金台帐!AJ1829</f>
        <v>0</v>
      </c>
      <c r="AK1829">
        <f>[1]资金台帐!AK1829</f>
        <v>0</v>
      </c>
      <c r="BA1829" s="22">
        <f t="shared" si="0"/>
      </c>
    </row>
    <row r="1830">
      <c r="B1830">
        <f>[1]资金台帐!B1830&amp;""</f>
      </c>
      <c r="H1830">
        <f>[1]资金台帐!H1830&amp;""</f>
      </c>
      <c r="J1830">
        <f>[1]资金台帐!J1830&amp;""</f>
      </c>
      <c r="N1830">
        <f>[1]资金台帐!N1830</f>
      </c>
      <c r="O1830">
        <f>[1]资金台帐!O1830&amp;""</f>
      </c>
      <c r="P1830">
        <f>[1]资金台帐!P1830&amp;""</f>
      </c>
      <c r="Q1830">
        <f>[1]资金台帐!Q1830&amp;""</f>
      </c>
      <c r="T1830">
        <f>[1]资金台帐!T1830&amp;""</f>
      </c>
      <c r="U1830">
        <f>[1]资金台帐!U1830&amp;""</f>
      </c>
      <c r="W1830">
        <f>[1]资金台帐!W1830&amp;""</f>
      </c>
      <c r="X1830">
        <f>[1]资金台帐!X1830&amp;""</f>
      </c>
      <c r="AB1830">
        <f>[1]资金台帐!AB1830</f>
        <v>0</v>
      </c>
      <c r="AC1830">
        <f>[1]资金台帐!AC1830</f>
        <v>0</v>
      </c>
      <c r="AD1830">
        <f>[1]资金台帐!AD1830</f>
        <v>0</v>
      </c>
      <c r="AJ1830">
        <f>[1]资金台帐!AJ1830</f>
        <v>0</v>
      </c>
      <c r="AK1830">
        <f>[1]资金台帐!AK1830</f>
        <v>0</v>
      </c>
      <c r="BA1830" s="22">
        <f t="shared" si="0"/>
      </c>
    </row>
    <row r="1831">
      <c r="B1831">
        <f>[1]资金台帐!B1831&amp;""</f>
      </c>
      <c r="H1831">
        <f>[1]资金台帐!H1831&amp;""</f>
      </c>
      <c r="J1831">
        <f>[1]资金台帐!J1831&amp;""</f>
      </c>
      <c r="N1831">
        <f>[1]资金台帐!N1831</f>
      </c>
      <c r="O1831">
        <f>[1]资金台帐!O1831&amp;""</f>
      </c>
      <c r="P1831">
        <f>[1]资金台帐!P1831&amp;""</f>
      </c>
      <c r="Q1831">
        <f>[1]资金台帐!Q1831&amp;""</f>
      </c>
      <c r="T1831">
        <f>[1]资金台帐!T1831&amp;""</f>
      </c>
      <c r="U1831">
        <f>[1]资金台帐!U1831&amp;""</f>
      </c>
      <c r="W1831">
        <f>[1]资金台帐!W1831&amp;""</f>
      </c>
      <c r="X1831">
        <f>[1]资金台帐!X1831&amp;""</f>
      </c>
      <c r="AB1831">
        <f>[1]资金台帐!AB1831</f>
        <v>0</v>
      </c>
      <c r="AC1831">
        <f>[1]资金台帐!AC1831</f>
        <v>0</v>
      </c>
      <c r="AD1831">
        <f>[1]资金台帐!AD1831</f>
        <v>0</v>
      </c>
      <c r="AJ1831">
        <f>[1]资金台帐!AJ1831</f>
        <v>0</v>
      </c>
      <c r="AK1831">
        <f>[1]资金台帐!AK1831</f>
        <v>0</v>
      </c>
      <c r="BA1831" s="22">
        <f t="shared" si="0"/>
      </c>
    </row>
    <row r="1832">
      <c r="B1832">
        <f>[1]资金台帐!B1832&amp;""</f>
      </c>
      <c r="H1832">
        <f>[1]资金台帐!H1832&amp;""</f>
      </c>
      <c r="J1832">
        <f>[1]资金台帐!J1832&amp;""</f>
      </c>
      <c r="N1832">
        <f>[1]资金台帐!N1832</f>
      </c>
      <c r="O1832">
        <f>[1]资金台帐!O1832&amp;""</f>
      </c>
      <c r="P1832">
        <f>[1]资金台帐!P1832&amp;""</f>
      </c>
      <c r="Q1832">
        <f>[1]资金台帐!Q1832&amp;""</f>
      </c>
      <c r="T1832">
        <f>[1]资金台帐!T1832&amp;""</f>
      </c>
      <c r="U1832">
        <f>[1]资金台帐!U1832&amp;""</f>
      </c>
      <c r="W1832">
        <f>[1]资金台帐!W1832&amp;""</f>
      </c>
      <c r="X1832">
        <f>[1]资金台帐!X1832&amp;""</f>
      </c>
      <c r="AB1832">
        <f>[1]资金台帐!AB1832</f>
        <v>0</v>
      </c>
      <c r="AC1832">
        <f>[1]资金台帐!AC1832</f>
        <v>0</v>
      </c>
      <c r="AD1832">
        <f>[1]资金台帐!AD1832</f>
        <v>0</v>
      </c>
      <c r="AJ1832">
        <f>[1]资金台帐!AJ1832</f>
        <v>0</v>
      </c>
      <c r="AK1832">
        <f>[1]资金台帐!AK1832</f>
        <v>0</v>
      </c>
      <c r="BA1832" s="22">
        <f t="shared" si="0"/>
      </c>
    </row>
    <row r="1833">
      <c r="B1833">
        <f>[1]资金台帐!B1833&amp;""</f>
      </c>
      <c r="H1833">
        <f>[1]资金台帐!H1833&amp;""</f>
      </c>
      <c r="J1833">
        <f>[1]资金台帐!J1833&amp;""</f>
      </c>
      <c r="N1833">
        <f>[1]资金台帐!N1833</f>
      </c>
      <c r="O1833">
        <f>[1]资金台帐!O1833&amp;""</f>
      </c>
      <c r="P1833">
        <f>[1]资金台帐!P1833&amp;""</f>
      </c>
      <c r="Q1833">
        <f>[1]资金台帐!Q1833&amp;""</f>
      </c>
      <c r="T1833">
        <f>[1]资金台帐!T1833&amp;""</f>
      </c>
      <c r="U1833">
        <f>[1]资金台帐!U1833&amp;""</f>
      </c>
      <c r="W1833">
        <f>[1]资金台帐!W1833&amp;""</f>
      </c>
      <c r="X1833">
        <f>[1]资金台帐!X1833&amp;""</f>
      </c>
      <c r="AB1833">
        <f>[1]资金台帐!AB1833</f>
        <v>0</v>
      </c>
      <c r="AC1833">
        <f>[1]资金台帐!AC1833</f>
        <v>0</v>
      </c>
      <c r="AD1833">
        <f>[1]资金台帐!AD1833</f>
        <v>0</v>
      </c>
      <c r="AJ1833">
        <f>[1]资金台帐!AJ1833</f>
        <v>0</v>
      </c>
      <c r="AK1833">
        <f>[1]资金台帐!AK1833</f>
        <v>0</v>
      </c>
      <c r="BA1833" s="22">
        <f t="shared" si="0"/>
      </c>
    </row>
    <row r="1834">
      <c r="B1834">
        <f>[1]资金台帐!B1834&amp;""</f>
      </c>
      <c r="H1834">
        <f>[1]资金台帐!H1834&amp;""</f>
      </c>
      <c r="J1834">
        <f>[1]资金台帐!J1834&amp;""</f>
      </c>
      <c r="N1834">
        <f>[1]资金台帐!N1834</f>
      </c>
      <c r="O1834">
        <f>[1]资金台帐!O1834&amp;""</f>
      </c>
      <c r="P1834">
        <f>[1]资金台帐!P1834&amp;""</f>
      </c>
      <c r="Q1834">
        <f>[1]资金台帐!Q1834&amp;""</f>
      </c>
      <c r="T1834">
        <f>[1]资金台帐!T1834&amp;""</f>
      </c>
      <c r="U1834">
        <f>[1]资金台帐!U1834&amp;""</f>
      </c>
      <c r="W1834">
        <f>[1]资金台帐!W1834&amp;""</f>
      </c>
      <c r="X1834">
        <f>[1]资金台帐!X1834&amp;""</f>
      </c>
      <c r="AB1834">
        <f>[1]资金台帐!AB1834</f>
        <v>0</v>
      </c>
      <c r="AC1834">
        <f>[1]资金台帐!AC1834</f>
        <v>0</v>
      </c>
      <c r="AD1834">
        <f>[1]资金台帐!AD1834</f>
        <v>0</v>
      </c>
      <c r="AJ1834">
        <f>[1]资金台帐!AJ1834</f>
        <v>0</v>
      </c>
      <c r="AK1834">
        <f>[1]资金台帐!AK1834</f>
        <v>0</v>
      </c>
      <c r="BA1834" s="22">
        <f t="shared" si="0"/>
      </c>
    </row>
    <row r="1835">
      <c r="B1835">
        <f>[1]资金台帐!B1835&amp;""</f>
      </c>
      <c r="H1835">
        <f>[1]资金台帐!H1835&amp;""</f>
      </c>
      <c r="J1835">
        <f>[1]资金台帐!J1835&amp;""</f>
      </c>
      <c r="N1835">
        <f>[1]资金台帐!N1835</f>
      </c>
      <c r="O1835">
        <f>[1]资金台帐!O1835&amp;""</f>
      </c>
      <c r="P1835">
        <f>[1]资金台帐!P1835&amp;""</f>
      </c>
      <c r="Q1835">
        <f>[1]资金台帐!Q1835&amp;""</f>
      </c>
      <c r="T1835">
        <f>[1]资金台帐!T1835&amp;""</f>
      </c>
      <c r="U1835">
        <f>[1]资金台帐!U1835&amp;""</f>
      </c>
      <c r="W1835">
        <f>[1]资金台帐!W1835&amp;""</f>
      </c>
      <c r="X1835">
        <f>[1]资金台帐!X1835&amp;""</f>
      </c>
      <c r="AB1835">
        <f>[1]资金台帐!AB1835</f>
        <v>0</v>
      </c>
      <c r="AC1835">
        <f>[1]资金台帐!AC1835</f>
        <v>0</v>
      </c>
      <c r="AD1835">
        <f>[1]资金台帐!AD1835</f>
        <v>0</v>
      </c>
      <c r="AJ1835">
        <f>[1]资金台帐!AJ1835</f>
        <v>0</v>
      </c>
      <c r="AK1835">
        <f>[1]资金台帐!AK1835</f>
        <v>0</v>
      </c>
      <c r="BA1835" s="22">
        <f t="shared" si="0"/>
      </c>
    </row>
    <row r="1836">
      <c r="B1836">
        <f>[1]资金台帐!B1836&amp;""</f>
      </c>
      <c r="H1836">
        <f>[1]资金台帐!H1836&amp;""</f>
      </c>
      <c r="J1836">
        <f>[1]资金台帐!J1836&amp;""</f>
      </c>
      <c r="N1836">
        <f>[1]资金台帐!N1836</f>
      </c>
      <c r="O1836">
        <f>[1]资金台帐!O1836&amp;""</f>
      </c>
      <c r="P1836">
        <f>[1]资金台帐!P1836&amp;""</f>
      </c>
      <c r="Q1836">
        <f>[1]资金台帐!Q1836&amp;""</f>
      </c>
      <c r="T1836">
        <f>[1]资金台帐!T1836&amp;""</f>
      </c>
      <c r="U1836">
        <f>[1]资金台帐!U1836&amp;""</f>
      </c>
      <c r="W1836">
        <f>[1]资金台帐!W1836&amp;""</f>
      </c>
      <c r="X1836">
        <f>[1]资金台帐!X1836&amp;""</f>
      </c>
      <c r="AB1836">
        <f>[1]资金台帐!AB1836</f>
        <v>0</v>
      </c>
      <c r="AC1836">
        <f>[1]资金台帐!AC1836</f>
        <v>0</v>
      </c>
      <c r="AD1836">
        <f>[1]资金台帐!AD1836</f>
        <v>0</v>
      </c>
      <c r="AJ1836">
        <f>[1]资金台帐!AJ1836</f>
        <v>0</v>
      </c>
      <c r="AK1836">
        <f>[1]资金台帐!AK1836</f>
        <v>0</v>
      </c>
      <c r="BA1836" s="22">
        <f t="shared" si="0"/>
      </c>
    </row>
    <row r="1837">
      <c r="B1837">
        <f>[1]资金台帐!B1837&amp;""</f>
      </c>
      <c r="H1837">
        <f>[1]资金台帐!H1837&amp;""</f>
      </c>
      <c r="J1837">
        <f>[1]资金台帐!J1837&amp;""</f>
      </c>
      <c r="N1837">
        <f>[1]资金台帐!N1837</f>
      </c>
      <c r="O1837">
        <f>[1]资金台帐!O1837&amp;""</f>
      </c>
      <c r="P1837">
        <f>[1]资金台帐!P1837&amp;""</f>
      </c>
      <c r="Q1837">
        <f>[1]资金台帐!Q1837&amp;""</f>
      </c>
      <c r="T1837">
        <f>[1]资金台帐!T1837&amp;""</f>
      </c>
      <c r="U1837">
        <f>[1]资金台帐!U1837&amp;""</f>
      </c>
      <c r="W1837">
        <f>[1]资金台帐!W1837&amp;""</f>
      </c>
      <c r="X1837">
        <f>[1]资金台帐!X1837&amp;""</f>
      </c>
      <c r="AB1837">
        <f>[1]资金台帐!AB1837</f>
        <v>0</v>
      </c>
      <c r="AC1837">
        <f>[1]资金台帐!AC1837</f>
        <v>0</v>
      </c>
      <c r="AD1837">
        <f>[1]资金台帐!AD1837</f>
        <v>0</v>
      </c>
      <c r="AJ1837">
        <f>[1]资金台帐!AJ1837</f>
        <v>0</v>
      </c>
      <c r="AK1837">
        <f>[1]资金台帐!AK1837</f>
        <v>0</v>
      </c>
      <c r="BA1837" s="22">
        <f t="shared" si="0"/>
      </c>
    </row>
    <row r="1838">
      <c r="B1838">
        <f>[1]资金台帐!B1838&amp;""</f>
      </c>
      <c r="H1838">
        <f>[1]资金台帐!H1838&amp;""</f>
      </c>
      <c r="J1838">
        <f>[1]资金台帐!J1838&amp;""</f>
      </c>
      <c r="N1838">
        <f>[1]资金台帐!N1838</f>
      </c>
      <c r="O1838">
        <f>[1]资金台帐!O1838&amp;""</f>
      </c>
      <c r="P1838">
        <f>[1]资金台帐!P1838&amp;""</f>
      </c>
      <c r="Q1838">
        <f>[1]资金台帐!Q1838&amp;""</f>
      </c>
      <c r="T1838">
        <f>[1]资金台帐!T1838&amp;""</f>
      </c>
      <c r="U1838">
        <f>[1]资金台帐!U1838&amp;""</f>
      </c>
      <c r="W1838">
        <f>[1]资金台帐!W1838&amp;""</f>
      </c>
      <c r="X1838">
        <f>[1]资金台帐!X1838&amp;""</f>
      </c>
      <c r="AB1838">
        <f>[1]资金台帐!AB1838</f>
        <v>0</v>
      </c>
      <c r="AC1838">
        <f>[1]资金台帐!AC1838</f>
        <v>0</v>
      </c>
      <c r="AD1838">
        <f>[1]资金台帐!AD1838</f>
        <v>0</v>
      </c>
      <c r="AJ1838">
        <f>[1]资金台帐!AJ1838</f>
        <v>0</v>
      </c>
      <c r="AK1838">
        <f>[1]资金台帐!AK1838</f>
        <v>0</v>
      </c>
      <c r="BA1838" s="22">
        <f t="shared" si="0"/>
      </c>
    </row>
    <row r="1839">
      <c r="B1839">
        <f>[1]资金台帐!B1839&amp;""</f>
      </c>
      <c r="H1839">
        <f>[1]资金台帐!H1839&amp;""</f>
      </c>
      <c r="J1839">
        <f>[1]资金台帐!J1839&amp;""</f>
      </c>
      <c r="N1839">
        <f>[1]资金台帐!N1839</f>
      </c>
      <c r="O1839">
        <f>[1]资金台帐!O1839&amp;""</f>
      </c>
      <c r="P1839">
        <f>[1]资金台帐!P1839&amp;""</f>
      </c>
      <c r="Q1839">
        <f>[1]资金台帐!Q1839&amp;""</f>
      </c>
      <c r="T1839">
        <f>[1]资金台帐!T1839&amp;""</f>
      </c>
      <c r="U1839">
        <f>[1]资金台帐!U1839&amp;""</f>
      </c>
      <c r="W1839">
        <f>[1]资金台帐!W1839&amp;""</f>
      </c>
      <c r="X1839">
        <f>[1]资金台帐!X1839&amp;""</f>
      </c>
      <c r="AB1839">
        <f>[1]资金台帐!AB1839</f>
        <v>0</v>
      </c>
      <c r="AC1839">
        <f>[1]资金台帐!AC1839</f>
        <v>0</v>
      </c>
      <c r="AD1839">
        <f>[1]资金台帐!AD1839</f>
        <v>0</v>
      </c>
      <c r="AJ1839">
        <f>[1]资金台帐!AJ1839</f>
        <v>0</v>
      </c>
      <c r="AK1839">
        <f>[1]资金台帐!AK1839</f>
        <v>0</v>
      </c>
      <c r="BA1839" s="22">
        <f t="shared" si="0"/>
      </c>
    </row>
    <row r="1840">
      <c r="B1840">
        <f>[1]资金台帐!B1840&amp;""</f>
      </c>
      <c r="H1840">
        <f>[1]资金台帐!H1840&amp;""</f>
      </c>
      <c r="J1840">
        <f>[1]资金台帐!J1840&amp;""</f>
      </c>
      <c r="N1840">
        <f>[1]资金台帐!N1840</f>
      </c>
      <c r="O1840">
        <f>[1]资金台帐!O1840&amp;""</f>
      </c>
      <c r="P1840">
        <f>[1]资金台帐!P1840&amp;""</f>
      </c>
      <c r="Q1840">
        <f>[1]资金台帐!Q1840&amp;""</f>
      </c>
      <c r="T1840">
        <f>[1]资金台帐!T1840&amp;""</f>
      </c>
      <c r="U1840">
        <f>[1]资金台帐!U1840&amp;""</f>
      </c>
      <c r="W1840">
        <f>[1]资金台帐!W1840&amp;""</f>
      </c>
      <c r="X1840">
        <f>[1]资金台帐!X1840&amp;""</f>
      </c>
      <c r="AB1840">
        <f>[1]资金台帐!AB1840</f>
        <v>0</v>
      </c>
      <c r="AC1840">
        <f>[1]资金台帐!AC1840</f>
        <v>0</v>
      </c>
      <c r="AD1840">
        <f>[1]资金台帐!AD1840</f>
        <v>0</v>
      </c>
      <c r="AJ1840">
        <f>[1]资金台帐!AJ1840</f>
        <v>0</v>
      </c>
      <c r="AK1840">
        <f>[1]资金台帐!AK1840</f>
        <v>0</v>
      </c>
      <c r="BA1840" s="22">
        <f t="shared" si="0"/>
      </c>
    </row>
    <row r="1841">
      <c r="B1841">
        <f>[1]资金台帐!B1841&amp;""</f>
      </c>
      <c r="H1841">
        <f>[1]资金台帐!H1841&amp;""</f>
      </c>
      <c r="J1841">
        <f>[1]资金台帐!J1841&amp;""</f>
      </c>
      <c r="N1841">
        <f>[1]资金台帐!N1841</f>
      </c>
      <c r="O1841">
        <f>[1]资金台帐!O1841&amp;""</f>
      </c>
      <c r="P1841">
        <f>[1]资金台帐!P1841&amp;""</f>
      </c>
      <c r="Q1841">
        <f>[1]资金台帐!Q1841&amp;""</f>
      </c>
      <c r="T1841">
        <f>[1]资金台帐!T1841&amp;""</f>
      </c>
      <c r="U1841">
        <f>[1]资金台帐!U1841&amp;""</f>
      </c>
      <c r="W1841">
        <f>[1]资金台帐!W1841&amp;""</f>
      </c>
      <c r="X1841">
        <f>[1]资金台帐!X1841&amp;""</f>
      </c>
      <c r="AB1841">
        <f>[1]资金台帐!AB1841</f>
        <v>0</v>
      </c>
      <c r="AC1841">
        <f>[1]资金台帐!AC1841</f>
        <v>0</v>
      </c>
      <c r="AD1841">
        <f>[1]资金台帐!AD1841</f>
        <v>0</v>
      </c>
      <c r="AJ1841">
        <f>[1]资金台帐!AJ1841</f>
        <v>0</v>
      </c>
      <c r="AK1841">
        <f>[1]资金台帐!AK1841</f>
        <v>0</v>
      </c>
      <c r="BA1841" s="22">
        <f t="shared" si="0"/>
      </c>
    </row>
    <row r="1842">
      <c r="B1842">
        <f>[1]资金台帐!B1842&amp;""</f>
      </c>
      <c r="H1842">
        <f>[1]资金台帐!H1842&amp;""</f>
      </c>
      <c r="J1842">
        <f>[1]资金台帐!J1842&amp;""</f>
      </c>
      <c r="N1842">
        <f>[1]资金台帐!N1842</f>
      </c>
      <c r="O1842">
        <f>[1]资金台帐!O1842&amp;""</f>
      </c>
      <c r="P1842">
        <f>[1]资金台帐!P1842&amp;""</f>
      </c>
      <c r="Q1842">
        <f>[1]资金台帐!Q1842&amp;""</f>
      </c>
      <c r="T1842">
        <f>[1]资金台帐!T1842&amp;""</f>
      </c>
      <c r="U1842">
        <f>[1]资金台帐!U1842&amp;""</f>
      </c>
      <c r="W1842">
        <f>[1]资金台帐!W1842&amp;""</f>
      </c>
      <c r="X1842">
        <f>[1]资金台帐!X1842&amp;""</f>
      </c>
      <c r="AB1842">
        <f>[1]资金台帐!AB1842</f>
        <v>0</v>
      </c>
      <c r="AC1842">
        <f>[1]资金台帐!AC1842</f>
        <v>0</v>
      </c>
      <c r="AD1842">
        <f>[1]资金台帐!AD1842</f>
        <v>0</v>
      </c>
      <c r="AJ1842">
        <f>[1]资金台帐!AJ1842</f>
        <v>0</v>
      </c>
      <c r="AK1842">
        <f>[1]资金台帐!AK1842</f>
        <v>0</v>
      </c>
      <c r="BA1842" s="22">
        <f t="shared" si="0"/>
      </c>
    </row>
    <row r="1843">
      <c r="B1843">
        <f>[1]资金台帐!B1843&amp;""</f>
      </c>
      <c r="H1843">
        <f>[1]资金台帐!H1843&amp;""</f>
      </c>
      <c r="J1843">
        <f>[1]资金台帐!J1843&amp;""</f>
      </c>
      <c r="N1843">
        <f>[1]资金台帐!N1843</f>
      </c>
      <c r="O1843">
        <f>[1]资金台帐!O1843&amp;""</f>
      </c>
      <c r="P1843">
        <f>[1]资金台帐!P1843&amp;""</f>
      </c>
      <c r="Q1843">
        <f>[1]资金台帐!Q1843&amp;""</f>
      </c>
      <c r="T1843">
        <f>[1]资金台帐!T1843&amp;""</f>
      </c>
      <c r="U1843">
        <f>[1]资金台帐!U1843&amp;""</f>
      </c>
      <c r="W1843">
        <f>[1]资金台帐!W1843&amp;""</f>
      </c>
      <c r="X1843">
        <f>[1]资金台帐!X1843&amp;""</f>
      </c>
      <c r="AB1843">
        <f>[1]资金台帐!AB1843</f>
        <v>0</v>
      </c>
      <c r="AC1843">
        <f>[1]资金台帐!AC1843</f>
        <v>0</v>
      </c>
      <c r="AD1843">
        <f>[1]资金台帐!AD1843</f>
        <v>0</v>
      </c>
      <c r="AJ1843">
        <f>[1]资金台帐!AJ1843</f>
        <v>0</v>
      </c>
      <c r="AK1843">
        <f>[1]资金台帐!AK1843</f>
        <v>0</v>
      </c>
      <c r="BA1843" s="22">
        <f t="shared" si="0"/>
      </c>
    </row>
    <row r="1844">
      <c r="B1844">
        <f>[1]资金台帐!B1844&amp;""</f>
      </c>
      <c r="H1844">
        <f>[1]资金台帐!H1844&amp;""</f>
      </c>
      <c r="J1844">
        <f>[1]资金台帐!J1844&amp;""</f>
      </c>
      <c r="N1844">
        <f>[1]资金台帐!N1844</f>
      </c>
      <c r="O1844">
        <f>[1]资金台帐!O1844&amp;""</f>
      </c>
      <c r="P1844">
        <f>[1]资金台帐!P1844&amp;""</f>
      </c>
      <c r="Q1844">
        <f>[1]资金台帐!Q1844&amp;""</f>
      </c>
      <c r="T1844">
        <f>[1]资金台帐!T1844&amp;""</f>
      </c>
      <c r="U1844">
        <f>[1]资金台帐!U1844&amp;""</f>
      </c>
      <c r="W1844">
        <f>[1]资金台帐!W1844&amp;""</f>
      </c>
      <c r="X1844">
        <f>[1]资金台帐!X1844&amp;""</f>
      </c>
      <c r="AB1844">
        <f>[1]资金台帐!AB1844</f>
        <v>0</v>
      </c>
      <c r="AC1844">
        <f>[1]资金台帐!AC1844</f>
        <v>0</v>
      </c>
      <c r="AD1844">
        <f>[1]资金台帐!AD1844</f>
        <v>0</v>
      </c>
      <c r="AJ1844">
        <f>[1]资金台帐!AJ1844</f>
        <v>0</v>
      </c>
      <c r="AK1844">
        <f>[1]资金台帐!AK1844</f>
        <v>0</v>
      </c>
      <c r="BA1844" s="22">
        <f t="shared" si="0"/>
      </c>
    </row>
    <row r="1845">
      <c r="B1845">
        <f>[1]资金台帐!B1845&amp;""</f>
      </c>
      <c r="H1845">
        <f>[1]资金台帐!H1845&amp;""</f>
      </c>
      <c r="J1845">
        <f>[1]资金台帐!J1845&amp;""</f>
      </c>
      <c r="N1845">
        <f>[1]资金台帐!N1845</f>
      </c>
      <c r="O1845">
        <f>[1]资金台帐!O1845&amp;""</f>
      </c>
      <c r="P1845">
        <f>[1]资金台帐!P1845&amp;""</f>
      </c>
      <c r="Q1845">
        <f>[1]资金台帐!Q1845&amp;""</f>
      </c>
      <c r="T1845">
        <f>[1]资金台帐!T1845&amp;""</f>
      </c>
      <c r="U1845">
        <f>[1]资金台帐!U1845&amp;""</f>
      </c>
      <c r="W1845">
        <f>[1]资金台帐!W1845&amp;""</f>
      </c>
      <c r="X1845">
        <f>[1]资金台帐!X1845&amp;""</f>
      </c>
      <c r="AB1845">
        <f>[1]资金台帐!AB1845</f>
        <v>0</v>
      </c>
      <c r="AC1845">
        <f>[1]资金台帐!AC1845</f>
        <v>0</v>
      </c>
      <c r="AD1845">
        <f>[1]资金台帐!AD1845</f>
        <v>0</v>
      </c>
      <c r="AJ1845">
        <f>[1]资金台帐!AJ1845</f>
        <v>0</v>
      </c>
      <c r="AK1845">
        <f>[1]资金台帐!AK1845</f>
        <v>0</v>
      </c>
      <c r="BA1845" s="22">
        <f t="shared" si="0"/>
      </c>
    </row>
    <row r="1846">
      <c r="B1846">
        <f>[1]资金台帐!B1846&amp;""</f>
      </c>
      <c r="H1846">
        <f>[1]资金台帐!H1846&amp;""</f>
      </c>
      <c r="J1846">
        <f>[1]资金台帐!J1846&amp;""</f>
      </c>
      <c r="N1846">
        <f>[1]资金台帐!N1846</f>
      </c>
      <c r="O1846">
        <f>[1]资金台帐!O1846&amp;""</f>
      </c>
      <c r="P1846">
        <f>[1]资金台帐!P1846&amp;""</f>
      </c>
      <c r="Q1846">
        <f>[1]资金台帐!Q1846&amp;""</f>
      </c>
      <c r="T1846">
        <f>[1]资金台帐!T1846&amp;""</f>
      </c>
      <c r="U1846">
        <f>[1]资金台帐!U1846&amp;""</f>
      </c>
      <c r="W1846">
        <f>[1]资金台帐!W1846&amp;""</f>
      </c>
      <c r="X1846">
        <f>[1]资金台帐!X1846&amp;""</f>
      </c>
      <c r="AB1846">
        <f>[1]资金台帐!AB1846</f>
        <v>0</v>
      </c>
      <c r="AC1846">
        <f>[1]资金台帐!AC1846</f>
        <v>0</v>
      </c>
      <c r="AD1846">
        <f>[1]资金台帐!AD1846</f>
        <v>0</v>
      </c>
      <c r="AJ1846">
        <f>[1]资金台帐!AJ1846</f>
        <v>0</v>
      </c>
      <c r="AK1846">
        <f>[1]资金台帐!AK1846</f>
        <v>0</v>
      </c>
      <c r="BA1846" s="22">
        <f t="shared" si="0"/>
      </c>
    </row>
    <row r="1847">
      <c r="B1847">
        <f>[1]资金台帐!B1847&amp;""</f>
      </c>
      <c r="H1847">
        <f>[1]资金台帐!H1847&amp;""</f>
      </c>
      <c r="J1847">
        <f>[1]资金台帐!J1847&amp;""</f>
      </c>
      <c r="N1847">
        <f>[1]资金台帐!N1847</f>
      </c>
      <c r="O1847">
        <f>[1]资金台帐!O1847&amp;""</f>
      </c>
      <c r="P1847">
        <f>[1]资金台帐!P1847&amp;""</f>
      </c>
      <c r="Q1847">
        <f>[1]资金台帐!Q1847&amp;""</f>
      </c>
      <c r="T1847">
        <f>[1]资金台帐!T1847&amp;""</f>
      </c>
      <c r="U1847">
        <f>[1]资金台帐!U1847&amp;""</f>
      </c>
      <c r="W1847">
        <f>[1]资金台帐!W1847&amp;""</f>
      </c>
      <c r="X1847">
        <f>[1]资金台帐!X1847&amp;""</f>
      </c>
      <c r="AB1847">
        <f>[1]资金台帐!AB1847</f>
        <v>0</v>
      </c>
      <c r="AC1847">
        <f>[1]资金台帐!AC1847</f>
        <v>0</v>
      </c>
      <c r="AD1847">
        <f>[1]资金台帐!AD1847</f>
        <v>0</v>
      </c>
      <c r="AJ1847">
        <f>[1]资金台帐!AJ1847</f>
        <v>0</v>
      </c>
      <c r="AK1847">
        <f>[1]资金台帐!AK1847</f>
        <v>0</v>
      </c>
      <c r="BA1847" s="22">
        <f t="shared" si="0"/>
      </c>
    </row>
    <row r="1848">
      <c r="B1848">
        <f>[1]资金台帐!B1848&amp;""</f>
      </c>
      <c r="H1848">
        <f>[1]资金台帐!H1848&amp;""</f>
      </c>
      <c r="J1848">
        <f>[1]资金台帐!J1848&amp;""</f>
      </c>
      <c r="N1848">
        <f>[1]资金台帐!N1848</f>
      </c>
      <c r="O1848">
        <f>[1]资金台帐!O1848&amp;""</f>
      </c>
      <c r="P1848">
        <f>[1]资金台帐!P1848&amp;""</f>
      </c>
      <c r="Q1848">
        <f>[1]资金台帐!Q1848&amp;""</f>
      </c>
      <c r="T1848">
        <f>[1]资金台帐!T1848&amp;""</f>
      </c>
      <c r="U1848">
        <f>[1]资金台帐!U1848&amp;""</f>
      </c>
      <c r="W1848">
        <f>[1]资金台帐!W1848&amp;""</f>
      </c>
      <c r="X1848">
        <f>[1]资金台帐!X1848&amp;""</f>
      </c>
      <c r="AB1848">
        <f>[1]资金台帐!AB1848</f>
        <v>0</v>
      </c>
      <c r="AC1848">
        <f>[1]资金台帐!AC1848</f>
        <v>0</v>
      </c>
      <c r="AD1848">
        <f>[1]资金台帐!AD1848</f>
        <v>0</v>
      </c>
      <c r="AJ1848">
        <f>[1]资金台帐!AJ1848</f>
        <v>0</v>
      </c>
      <c r="AK1848">
        <f>[1]资金台帐!AK1848</f>
        <v>0</v>
      </c>
      <c r="BA1848" s="22">
        <f t="shared" si="0"/>
      </c>
    </row>
    <row r="1849">
      <c r="B1849">
        <f>[1]资金台帐!B1849&amp;""</f>
      </c>
      <c r="H1849">
        <f>[1]资金台帐!H1849&amp;""</f>
      </c>
      <c r="J1849">
        <f>[1]资金台帐!J1849&amp;""</f>
      </c>
      <c r="N1849">
        <f>[1]资金台帐!N1849</f>
      </c>
      <c r="O1849">
        <f>[1]资金台帐!O1849&amp;""</f>
      </c>
      <c r="P1849">
        <f>[1]资金台帐!P1849&amp;""</f>
      </c>
      <c r="Q1849">
        <f>[1]资金台帐!Q1849&amp;""</f>
      </c>
      <c r="T1849">
        <f>[1]资金台帐!T1849&amp;""</f>
      </c>
      <c r="U1849">
        <f>[1]资金台帐!U1849&amp;""</f>
      </c>
      <c r="W1849">
        <f>[1]资金台帐!W1849&amp;""</f>
      </c>
      <c r="X1849">
        <f>[1]资金台帐!X1849&amp;""</f>
      </c>
      <c r="AB1849">
        <f>[1]资金台帐!AB1849</f>
        <v>0</v>
      </c>
      <c r="AC1849">
        <f>[1]资金台帐!AC1849</f>
        <v>0</v>
      </c>
      <c r="AD1849">
        <f>[1]资金台帐!AD1849</f>
        <v>0</v>
      </c>
      <c r="AJ1849">
        <f>[1]资金台帐!AJ1849</f>
        <v>0</v>
      </c>
      <c r="AK1849">
        <f>[1]资金台帐!AK1849</f>
        <v>0</v>
      </c>
      <c r="BA1849" s="22">
        <f t="shared" si="0"/>
      </c>
    </row>
    <row r="1850">
      <c r="B1850">
        <f>[1]资金台帐!B1850&amp;""</f>
      </c>
      <c r="H1850">
        <f>[1]资金台帐!H1850&amp;""</f>
      </c>
      <c r="J1850">
        <f>[1]资金台帐!J1850&amp;""</f>
      </c>
      <c r="N1850">
        <f>[1]资金台帐!N1850</f>
      </c>
      <c r="O1850">
        <f>[1]资金台帐!O1850&amp;""</f>
      </c>
      <c r="P1850">
        <f>[1]资金台帐!P1850&amp;""</f>
      </c>
      <c r="Q1850">
        <f>[1]资金台帐!Q1850&amp;""</f>
      </c>
      <c r="T1850">
        <f>[1]资金台帐!T1850&amp;""</f>
      </c>
      <c r="U1850">
        <f>[1]资金台帐!U1850&amp;""</f>
      </c>
      <c r="W1850">
        <f>[1]资金台帐!W1850&amp;""</f>
      </c>
      <c r="X1850">
        <f>[1]资金台帐!X1850&amp;""</f>
      </c>
      <c r="AB1850">
        <f>[1]资金台帐!AB1850</f>
        <v>0</v>
      </c>
      <c r="AC1850">
        <f>[1]资金台帐!AC1850</f>
        <v>0</v>
      </c>
      <c r="AD1850">
        <f>[1]资金台帐!AD1850</f>
        <v>0</v>
      </c>
      <c r="AJ1850">
        <f>[1]资金台帐!AJ1850</f>
        <v>0</v>
      </c>
      <c r="AK1850">
        <f>[1]资金台帐!AK1850</f>
        <v>0</v>
      </c>
      <c r="BA1850" s="22">
        <f t="shared" si="0"/>
      </c>
    </row>
    <row r="1851">
      <c r="B1851">
        <f>[1]资金台帐!B1851&amp;""</f>
      </c>
      <c r="H1851">
        <f>[1]资金台帐!H1851&amp;""</f>
      </c>
      <c r="J1851">
        <f>[1]资金台帐!J1851&amp;""</f>
      </c>
      <c r="N1851">
        <f>[1]资金台帐!N1851</f>
      </c>
      <c r="O1851">
        <f>[1]资金台帐!O1851&amp;""</f>
      </c>
      <c r="P1851">
        <f>[1]资金台帐!P1851&amp;""</f>
      </c>
      <c r="Q1851">
        <f>[1]资金台帐!Q1851&amp;""</f>
      </c>
      <c r="T1851">
        <f>[1]资金台帐!T1851&amp;""</f>
      </c>
      <c r="U1851">
        <f>[1]资金台帐!U1851&amp;""</f>
      </c>
      <c r="W1851">
        <f>[1]资金台帐!W1851&amp;""</f>
      </c>
      <c r="X1851">
        <f>[1]资金台帐!X1851&amp;""</f>
      </c>
      <c r="AB1851">
        <f>[1]资金台帐!AB1851</f>
        <v>0</v>
      </c>
      <c r="AC1851">
        <f>[1]资金台帐!AC1851</f>
        <v>0</v>
      </c>
      <c r="AD1851">
        <f>[1]资金台帐!AD1851</f>
        <v>0</v>
      </c>
      <c r="AJ1851">
        <f>[1]资金台帐!AJ1851</f>
        <v>0</v>
      </c>
      <c r="AK1851">
        <f>[1]资金台帐!AK1851</f>
        <v>0</v>
      </c>
      <c r="BA1851" s="22">
        <f t="shared" si="0"/>
      </c>
    </row>
    <row r="1852">
      <c r="B1852">
        <f>[1]资金台帐!B1852&amp;""</f>
      </c>
      <c r="H1852">
        <f>[1]资金台帐!H1852&amp;""</f>
      </c>
      <c r="J1852">
        <f>[1]资金台帐!J1852&amp;""</f>
      </c>
      <c r="N1852">
        <f>[1]资金台帐!N1852</f>
      </c>
      <c r="O1852">
        <f>[1]资金台帐!O1852&amp;""</f>
      </c>
      <c r="P1852">
        <f>[1]资金台帐!P1852&amp;""</f>
      </c>
      <c r="Q1852">
        <f>[1]资金台帐!Q1852&amp;""</f>
      </c>
      <c r="T1852">
        <f>[1]资金台帐!T1852&amp;""</f>
      </c>
      <c r="U1852">
        <f>[1]资金台帐!U1852&amp;""</f>
      </c>
      <c r="W1852">
        <f>[1]资金台帐!W1852&amp;""</f>
      </c>
      <c r="X1852">
        <f>[1]资金台帐!X1852&amp;""</f>
      </c>
      <c r="AB1852">
        <f>[1]资金台帐!AB1852</f>
        <v>0</v>
      </c>
      <c r="AC1852">
        <f>[1]资金台帐!AC1852</f>
        <v>0</v>
      </c>
      <c r="AD1852">
        <f>[1]资金台帐!AD1852</f>
        <v>0</v>
      </c>
      <c r="AJ1852">
        <f>[1]资金台帐!AJ1852</f>
        <v>0</v>
      </c>
      <c r="AK1852">
        <f>[1]资金台帐!AK1852</f>
        <v>0</v>
      </c>
      <c r="BA1852" s="22">
        <f t="shared" si="0"/>
      </c>
    </row>
    <row r="1853">
      <c r="B1853">
        <f>[1]资金台帐!B1853&amp;""</f>
      </c>
      <c r="H1853">
        <f>[1]资金台帐!H1853&amp;""</f>
      </c>
      <c r="J1853">
        <f>[1]资金台帐!J1853&amp;""</f>
      </c>
      <c r="N1853">
        <f>[1]资金台帐!N1853</f>
      </c>
      <c r="O1853">
        <f>[1]资金台帐!O1853&amp;""</f>
      </c>
      <c r="P1853">
        <f>[1]资金台帐!P1853&amp;""</f>
      </c>
      <c r="Q1853">
        <f>[1]资金台帐!Q1853&amp;""</f>
      </c>
      <c r="T1853">
        <f>[1]资金台帐!T1853&amp;""</f>
      </c>
      <c r="U1853">
        <f>[1]资金台帐!U1853&amp;""</f>
      </c>
      <c r="W1853">
        <f>[1]资金台帐!W1853&amp;""</f>
      </c>
      <c r="X1853">
        <f>[1]资金台帐!X1853&amp;""</f>
      </c>
      <c r="AB1853">
        <f>[1]资金台帐!AB1853</f>
        <v>0</v>
      </c>
      <c r="AC1853">
        <f>[1]资金台帐!AC1853</f>
        <v>0</v>
      </c>
      <c r="AD1853">
        <f>[1]资金台帐!AD1853</f>
        <v>0</v>
      </c>
      <c r="AJ1853">
        <f>[1]资金台帐!AJ1853</f>
        <v>0</v>
      </c>
      <c r="AK1853">
        <f>[1]资金台帐!AK1853</f>
        <v>0</v>
      </c>
      <c r="BA1853" s="22">
        <f t="shared" si="0"/>
      </c>
    </row>
    <row r="1854">
      <c r="B1854">
        <f>[1]资金台帐!B1854&amp;""</f>
      </c>
      <c r="H1854">
        <f>[1]资金台帐!H1854&amp;""</f>
      </c>
      <c r="J1854">
        <f>[1]资金台帐!J1854&amp;""</f>
      </c>
      <c r="N1854">
        <f>[1]资金台帐!N1854</f>
      </c>
      <c r="O1854">
        <f>[1]资金台帐!O1854&amp;""</f>
      </c>
      <c r="P1854">
        <f>[1]资金台帐!P1854&amp;""</f>
      </c>
      <c r="Q1854">
        <f>[1]资金台帐!Q1854&amp;""</f>
      </c>
      <c r="T1854">
        <f>[1]资金台帐!T1854&amp;""</f>
      </c>
      <c r="U1854">
        <f>[1]资金台帐!U1854&amp;""</f>
      </c>
      <c r="W1854">
        <f>[1]资金台帐!W1854&amp;""</f>
      </c>
      <c r="X1854">
        <f>[1]资金台帐!X1854&amp;""</f>
      </c>
      <c r="AB1854">
        <f>[1]资金台帐!AB1854</f>
        <v>0</v>
      </c>
      <c r="AC1854">
        <f>[1]资金台帐!AC1854</f>
        <v>0</v>
      </c>
      <c r="AD1854">
        <f>[1]资金台帐!AD1854</f>
        <v>0</v>
      </c>
      <c r="AJ1854">
        <f>[1]资金台帐!AJ1854</f>
        <v>0</v>
      </c>
      <c r="AK1854">
        <f>[1]资金台帐!AK1854</f>
        <v>0</v>
      </c>
      <c r="BA1854" s="22">
        <f t="shared" si="0"/>
      </c>
    </row>
    <row r="1855">
      <c r="B1855">
        <f>[1]资金台帐!B1855&amp;""</f>
      </c>
      <c r="H1855">
        <f>[1]资金台帐!H1855&amp;""</f>
      </c>
      <c r="J1855">
        <f>[1]资金台帐!J1855&amp;""</f>
      </c>
      <c r="N1855">
        <f>[1]资金台帐!N1855</f>
      </c>
      <c r="O1855">
        <f>[1]资金台帐!O1855&amp;""</f>
      </c>
      <c r="P1855">
        <f>[1]资金台帐!P1855&amp;""</f>
      </c>
      <c r="Q1855">
        <f>[1]资金台帐!Q1855&amp;""</f>
      </c>
      <c r="T1855">
        <f>[1]资金台帐!T1855&amp;""</f>
      </c>
      <c r="U1855">
        <f>[1]资金台帐!U1855&amp;""</f>
      </c>
      <c r="W1855">
        <f>[1]资金台帐!W1855&amp;""</f>
      </c>
      <c r="X1855">
        <f>[1]资金台帐!X1855&amp;""</f>
      </c>
      <c r="AB1855">
        <f>[1]资金台帐!AB1855</f>
        <v>0</v>
      </c>
      <c r="AC1855">
        <f>[1]资金台帐!AC1855</f>
        <v>0</v>
      </c>
      <c r="AD1855">
        <f>[1]资金台帐!AD1855</f>
        <v>0</v>
      </c>
      <c r="AJ1855">
        <f>[1]资金台帐!AJ1855</f>
        <v>0</v>
      </c>
      <c r="AK1855">
        <f>[1]资金台帐!AK1855</f>
        <v>0</v>
      </c>
      <c r="BA1855" s="22">
        <f t="shared" si="0"/>
      </c>
    </row>
    <row r="1856">
      <c r="B1856">
        <f>[1]资金台帐!B1856&amp;""</f>
      </c>
      <c r="H1856">
        <f>[1]资金台帐!H1856&amp;""</f>
      </c>
      <c r="J1856">
        <f>[1]资金台帐!J1856&amp;""</f>
      </c>
      <c r="N1856">
        <f>[1]资金台帐!N1856</f>
      </c>
      <c r="O1856">
        <f>[1]资金台帐!O1856&amp;""</f>
      </c>
      <c r="P1856">
        <f>[1]资金台帐!P1856&amp;""</f>
      </c>
      <c r="Q1856">
        <f>[1]资金台帐!Q1856&amp;""</f>
      </c>
      <c r="T1856">
        <f>[1]资金台帐!T1856&amp;""</f>
      </c>
      <c r="U1856">
        <f>[1]资金台帐!U1856&amp;""</f>
      </c>
      <c r="W1856">
        <f>[1]资金台帐!W1856&amp;""</f>
      </c>
      <c r="X1856">
        <f>[1]资金台帐!X1856&amp;""</f>
      </c>
      <c r="AB1856">
        <f>[1]资金台帐!AB1856</f>
        <v>0</v>
      </c>
      <c r="AC1856">
        <f>[1]资金台帐!AC1856</f>
        <v>0</v>
      </c>
      <c r="AD1856">
        <f>[1]资金台帐!AD1856</f>
        <v>0</v>
      </c>
      <c r="AJ1856">
        <f>[1]资金台帐!AJ1856</f>
        <v>0</v>
      </c>
      <c r="AK1856">
        <f>[1]资金台帐!AK1856</f>
        <v>0</v>
      </c>
      <c r="BA1856" s="22">
        <f t="shared" si="0"/>
      </c>
    </row>
    <row r="1857">
      <c r="B1857">
        <f>[1]资金台帐!B1857&amp;""</f>
      </c>
      <c r="H1857">
        <f>[1]资金台帐!H1857&amp;""</f>
      </c>
      <c r="J1857">
        <f>[1]资金台帐!J1857&amp;""</f>
      </c>
      <c r="N1857">
        <f>[1]资金台帐!N1857</f>
      </c>
      <c r="O1857">
        <f>[1]资金台帐!O1857&amp;""</f>
      </c>
      <c r="P1857">
        <f>[1]资金台帐!P1857&amp;""</f>
      </c>
      <c r="Q1857">
        <f>[1]资金台帐!Q1857&amp;""</f>
      </c>
      <c r="T1857">
        <f>[1]资金台帐!T1857&amp;""</f>
      </c>
      <c r="U1857">
        <f>[1]资金台帐!U1857&amp;""</f>
      </c>
      <c r="W1857">
        <f>[1]资金台帐!W1857&amp;""</f>
      </c>
      <c r="X1857">
        <f>[1]资金台帐!X1857&amp;""</f>
      </c>
      <c r="AB1857">
        <f>[1]资金台帐!AB1857</f>
        <v>0</v>
      </c>
      <c r="AC1857">
        <f>[1]资金台帐!AC1857</f>
        <v>0</v>
      </c>
      <c r="AD1857">
        <f>[1]资金台帐!AD1857</f>
        <v>0</v>
      </c>
      <c r="AJ1857">
        <f>[1]资金台帐!AJ1857</f>
        <v>0</v>
      </c>
      <c r="AK1857">
        <f>[1]资金台帐!AK1857</f>
        <v>0</v>
      </c>
      <c r="BA1857" s="22">
        <f t="shared" si="0"/>
      </c>
    </row>
    <row r="1858">
      <c r="B1858">
        <f>[1]资金台帐!B1858&amp;""</f>
      </c>
      <c r="H1858">
        <f>[1]资金台帐!H1858&amp;""</f>
      </c>
      <c r="J1858">
        <f>[1]资金台帐!J1858&amp;""</f>
      </c>
      <c r="N1858">
        <f>[1]资金台帐!N1858</f>
      </c>
      <c r="O1858">
        <f>[1]资金台帐!O1858&amp;""</f>
      </c>
      <c r="P1858">
        <f>[1]资金台帐!P1858&amp;""</f>
      </c>
      <c r="Q1858">
        <f>[1]资金台帐!Q1858&amp;""</f>
      </c>
      <c r="T1858">
        <f>[1]资金台帐!T1858&amp;""</f>
      </c>
      <c r="U1858">
        <f>[1]资金台帐!U1858&amp;""</f>
      </c>
      <c r="W1858">
        <f>[1]资金台帐!W1858&amp;""</f>
      </c>
      <c r="X1858">
        <f>[1]资金台帐!X1858&amp;""</f>
      </c>
      <c r="AB1858">
        <f>[1]资金台帐!AB1858</f>
        <v>0</v>
      </c>
      <c r="AC1858">
        <f>[1]资金台帐!AC1858</f>
        <v>0</v>
      </c>
      <c r="AD1858">
        <f>[1]资金台帐!AD1858</f>
        <v>0</v>
      </c>
      <c r="AJ1858">
        <f>[1]资金台帐!AJ1858</f>
        <v>0</v>
      </c>
      <c r="AK1858">
        <f>[1]资金台帐!AK1858</f>
        <v>0</v>
      </c>
      <c r="BA1858" s="22">
        <f t="shared" si="0"/>
      </c>
    </row>
    <row r="1859">
      <c r="B1859">
        <f>[1]资金台帐!B1859&amp;""</f>
      </c>
      <c r="H1859">
        <f>[1]资金台帐!H1859&amp;""</f>
      </c>
      <c r="J1859">
        <f>[1]资金台帐!J1859&amp;""</f>
      </c>
      <c r="N1859">
        <f>[1]资金台帐!N1859</f>
      </c>
      <c r="O1859">
        <f>[1]资金台帐!O1859&amp;""</f>
      </c>
      <c r="P1859">
        <f>[1]资金台帐!P1859&amp;""</f>
      </c>
      <c r="Q1859">
        <f>[1]资金台帐!Q1859&amp;""</f>
      </c>
      <c r="T1859">
        <f>[1]资金台帐!T1859&amp;""</f>
      </c>
      <c r="U1859">
        <f>[1]资金台帐!U1859&amp;""</f>
      </c>
      <c r="W1859">
        <f>[1]资金台帐!W1859&amp;""</f>
      </c>
      <c r="X1859">
        <f>[1]资金台帐!X1859&amp;""</f>
      </c>
      <c r="AB1859">
        <f>[1]资金台帐!AB1859</f>
        <v>0</v>
      </c>
      <c r="AC1859">
        <f>[1]资金台帐!AC1859</f>
        <v>0</v>
      </c>
      <c r="AD1859">
        <f>[1]资金台帐!AD1859</f>
        <v>0</v>
      </c>
      <c r="AJ1859">
        <f>[1]资金台帐!AJ1859</f>
        <v>0</v>
      </c>
      <c r="AK1859">
        <f>[1]资金台帐!AK1859</f>
        <v>0</v>
      </c>
      <c r="BA1859" s="22">
        <f t="shared" si="0"/>
      </c>
    </row>
    <row r="1860">
      <c r="B1860">
        <f>[1]资金台帐!B1860&amp;""</f>
      </c>
      <c r="H1860">
        <f>[1]资金台帐!H1860&amp;""</f>
      </c>
      <c r="J1860">
        <f>[1]资金台帐!J1860&amp;""</f>
      </c>
      <c r="N1860">
        <f>[1]资金台帐!N1860</f>
      </c>
      <c r="O1860">
        <f>[1]资金台帐!O1860&amp;""</f>
      </c>
      <c r="P1860">
        <f>[1]资金台帐!P1860&amp;""</f>
      </c>
      <c r="Q1860">
        <f>[1]资金台帐!Q1860&amp;""</f>
      </c>
      <c r="T1860">
        <f>[1]资金台帐!T1860&amp;""</f>
      </c>
      <c r="U1860">
        <f>[1]资金台帐!U1860&amp;""</f>
      </c>
      <c r="W1860">
        <f>[1]资金台帐!W1860&amp;""</f>
      </c>
      <c r="X1860">
        <f>[1]资金台帐!X1860&amp;""</f>
      </c>
      <c r="AB1860">
        <f>[1]资金台帐!AB1860</f>
        <v>0</v>
      </c>
      <c r="AC1860">
        <f>[1]资金台帐!AC1860</f>
        <v>0</v>
      </c>
      <c r="AD1860">
        <f>[1]资金台帐!AD1860</f>
        <v>0</v>
      </c>
      <c r="AJ1860">
        <f>[1]资金台帐!AJ1860</f>
        <v>0</v>
      </c>
      <c r="AK1860">
        <f>[1]资金台帐!AK1860</f>
        <v>0</v>
      </c>
      <c r="BA1860" s="22">
        <f t="shared" si="0"/>
      </c>
    </row>
    <row r="1861">
      <c r="B1861">
        <f>[1]资金台帐!B1861&amp;""</f>
      </c>
      <c r="H1861">
        <f>[1]资金台帐!H1861&amp;""</f>
      </c>
      <c r="J1861">
        <f>[1]资金台帐!J1861&amp;""</f>
      </c>
      <c r="N1861">
        <f>[1]资金台帐!N1861</f>
      </c>
      <c r="O1861">
        <f>[1]资金台帐!O1861&amp;""</f>
      </c>
      <c r="P1861">
        <f>[1]资金台帐!P1861&amp;""</f>
      </c>
      <c r="Q1861">
        <f>[1]资金台帐!Q1861&amp;""</f>
      </c>
      <c r="T1861">
        <f>[1]资金台帐!T1861&amp;""</f>
      </c>
      <c r="U1861">
        <f>[1]资金台帐!U1861&amp;""</f>
      </c>
      <c r="W1861">
        <f>[1]资金台帐!W1861&amp;""</f>
      </c>
      <c r="X1861">
        <f>[1]资金台帐!X1861&amp;""</f>
      </c>
      <c r="AB1861">
        <f>[1]资金台帐!AB1861</f>
        <v>0</v>
      </c>
      <c r="AC1861">
        <f>[1]资金台帐!AC1861</f>
        <v>0</v>
      </c>
      <c r="AD1861">
        <f>[1]资金台帐!AD1861</f>
        <v>0</v>
      </c>
      <c r="AJ1861">
        <f>[1]资金台帐!AJ1861</f>
        <v>0</v>
      </c>
      <c r="AK1861">
        <f>[1]资金台帐!AK1861</f>
        <v>0</v>
      </c>
      <c r="BA1861" s="22">
        <f t="shared" si="0"/>
      </c>
    </row>
    <row r="1862">
      <c r="B1862">
        <f>[1]资金台帐!B1862&amp;""</f>
      </c>
      <c r="H1862">
        <f>[1]资金台帐!H1862&amp;""</f>
      </c>
      <c r="J1862">
        <f>[1]资金台帐!J1862&amp;""</f>
      </c>
      <c r="N1862">
        <f>[1]资金台帐!N1862</f>
      </c>
      <c r="O1862">
        <f>[1]资金台帐!O1862&amp;""</f>
      </c>
      <c r="P1862">
        <f>[1]资金台帐!P1862&amp;""</f>
      </c>
      <c r="Q1862">
        <f>[1]资金台帐!Q1862&amp;""</f>
      </c>
      <c r="T1862">
        <f>[1]资金台帐!T1862&amp;""</f>
      </c>
      <c r="U1862">
        <f>[1]资金台帐!U1862&amp;""</f>
      </c>
      <c r="W1862">
        <f>[1]资金台帐!W1862&amp;""</f>
      </c>
      <c r="X1862">
        <f>[1]资金台帐!X1862&amp;""</f>
      </c>
      <c r="AB1862">
        <f>[1]资金台帐!AB1862</f>
        <v>0</v>
      </c>
      <c r="AC1862">
        <f>[1]资金台帐!AC1862</f>
        <v>0</v>
      </c>
      <c r="AD1862">
        <f>[1]资金台帐!AD1862</f>
        <v>0</v>
      </c>
      <c r="AJ1862">
        <f>[1]资金台帐!AJ1862</f>
        <v>0</v>
      </c>
      <c r="AK1862">
        <f>[1]资金台帐!AK1862</f>
        <v>0</v>
      </c>
      <c r="BA1862" s="22">
        <f t="shared" si="0"/>
      </c>
    </row>
    <row r="1863">
      <c r="B1863">
        <f>[1]资金台帐!B1863&amp;""</f>
      </c>
      <c r="H1863">
        <f>[1]资金台帐!H1863&amp;""</f>
      </c>
      <c r="J1863">
        <f>[1]资金台帐!J1863&amp;""</f>
      </c>
      <c r="N1863">
        <f>[1]资金台帐!N1863</f>
      </c>
      <c r="O1863">
        <f>[1]资金台帐!O1863&amp;""</f>
      </c>
      <c r="P1863">
        <f>[1]资金台帐!P1863&amp;""</f>
      </c>
      <c r="Q1863">
        <f>[1]资金台帐!Q1863&amp;""</f>
      </c>
      <c r="T1863">
        <f>[1]资金台帐!T1863&amp;""</f>
      </c>
      <c r="U1863">
        <f>[1]资金台帐!U1863&amp;""</f>
      </c>
      <c r="W1863">
        <f>[1]资金台帐!W1863&amp;""</f>
      </c>
      <c r="X1863">
        <f>[1]资金台帐!X1863&amp;""</f>
      </c>
      <c r="AB1863">
        <f>[1]资金台帐!AB1863</f>
        <v>0</v>
      </c>
      <c r="AC1863">
        <f>[1]资金台帐!AC1863</f>
        <v>0</v>
      </c>
      <c r="AD1863">
        <f>[1]资金台帐!AD1863</f>
        <v>0</v>
      </c>
      <c r="AJ1863">
        <f>[1]资金台帐!AJ1863</f>
        <v>0</v>
      </c>
      <c r="AK1863">
        <f>[1]资金台帐!AK1863</f>
        <v>0</v>
      </c>
      <c r="BA1863" s="22">
        <f t="shared" si="0"/>
      </c>
    </row>
    <row r="1864">
      <c r="B1864">
        <f>[1]资金台帐!B1864&amp;""</f>
      </c>
      <c r="H1864">
        <f>[1]资金台帐!H1864&amp;""</f>
      </c>
      <c r="J1864">
        <f>[1]资金台帐!J1864&amp;""</f>
      </c>
      <c r="N1864">
        <f>[1]资金台帐!N1864</f>
      </c>
      <c r="O1864">
        <f>[1]资金台帐!O1864&amp;""</f>
      </c>
      <c r="P1864">
        <f>[1]资金台帐!P1864&amp;""</f>
      </c>
      <c r="Q1864">
        <f>[1]资金台帐!Q1864&amp;""</f>
      </c>
      <c r="T1864">
        <f>[1]资金台帐!T1864&amp;""</f>
      </c>
      <c r="U1864">
        <f>[1]资金台帐!U1864&amp;""</f>
      </c>
      <c r="W1864">
        <f>[1]资金台帐!W1864&amp;""</f>
      </c>
      <c r="X1864">
        <f>[1]资金台帐!X1864&amp;""</f>
      </c>
      <c r="AB1864">
        <f>[1]资金台帐!AB1864</f>
        <v>0</v>
      </c>
      <c r="AC1864">
        <f>[1]资金台帐!AC1864</f>
        <v>0</v>
      </c>
      <c r="AD1864">
        <f>[1]资金台帐!AD1864</f>
        <v>0</v>
      </c>
      <c r="AJ1864">
        <f>[1]资金台帐!AJ1864</f>
        <v>0</v>
      </c>
      <c r="AK1864">
        <f>[1]资金台帐!AK1864</f>
        <v>0</v>
      </c>
      <c r="BA1864" s="22">
        <f t="shared" si="0"/>
      </c>
    </row>
    <row r="1865">
      <c r="B1865">
        <f>[1]资金台帐!B1865&amp;""</f>
      </c>
      <c r="H1865">
        <f>[1]资金台帐!H1865&amp;""</f>
      </c>
      <c r="J1865">
        <f>[1]资金台帐!J1865&amp;""</f>
      </c>
      <c r="N1865">
        <f>[1]资金台帐!N1865</f>
      </c>
      <c r="O1865">
        <f>[1]资金台帐!O1865&amp;""</f>
      </c>
      <c r="P1865">
        <f>[1]资金台帐!P1865&amp;""</f>
      </c>
      <c r="Q1865">
        <f>[1]资金台帐!Q1865&amp;""</f>
      </c>
      <c r="T1865">
        <f>[1]资金台帐!T1865&amp;""</f>
      </c>
      <c r="U1865">
        <f>[1]资金台帐!U1865&amp;""</f>
      </c>
      <c r="W1865">
        <f>[1]资金台帐!W1865&amp;""</f>
      </c>
      <c r="X1865">
        <f>[1]资金台帐!X1865&amp;""</f>
      </c>
      <c r="AB1865">
        <f>[1]资金台帐!AB1865</f>
        <v>0</v>
      </c>
      <c r="AC1865">
        <f>[1]资金台帐!AC1865</f>
        <v>0</v>
      </c>
      <c r="AD1865">
        <f>[1]资金台帐!AD1865</f>
        <v>0</v>
      </c>
      <c r="AJ1865">
        <f>[1]资金台帐!AJ1865</f>
        <v>0</v>
      </c>
      <c r="AK1865">
        <f>[1]资金台帐!AK1865</f>
        <v>0</v>
      </c>
      <c r="BA1865" s="22">
        <f t="shared" si="0"/>
      </c>
    </row>
    <row r="1866">
      <c r="B1866">
        <f>[1]资金台帐!B1866&amp;""</f>
      </c>
      <c r="H1866">
        <f>[1]资金台帐!H1866&amp;""</f>
      </c>
      <c r="J1866">
        <f>[1]资金台帐!J1866&amp;""</f>
      </c>
      <c r="N1866">
        <f>[1]资金台帐!N1866</f>
      </c>
      <c r="O1866">
        <f>[1]资金台帐!O1866&amp;""</f>
      </c>
      <c r="P1866">
        <f>[1]资金台帐!P1866&amp;""</f>
      </c>
      <c r="Q1866">
        <f>[1]资金台帐!Q1866&amp;""</f>
      </c>
      <c r="T1866">
        <f>[1]资金台帐!T1866&amp;""</f>
      </c>
      <c r="U1866">
        <f>[1]资金台帐!U1866&amp;""</f>
      </c>
      <c r="W1866">
        <f>[1]资金台帐!W1866&amp;""</f>
      </c>
      <c r="X1866">
        <f>[1]资金台帐!X1866&amp;""</f>
      </c>
      <c r="AB1866">
        <f>[1]资金台帐!AB1866</f>
        <v>0</v>
      </c>
      <c r="AC1866">
        <f>[1]资金台帐!AC1866</f>
        <v>0</v>
      </c>
      <c r="AD1866">
        <f>[1]资金台帐!AD1866</f>
        <v>0</v>
      </c>
      <c r="AJ1866">
        <f>[1]资金台帐!AJ1866</f>
        <v>0</v>
      </c>
      <c r="AK1866">
        <f>[1]资金台帐!AK1866</f>
        <v>0</v>
      </c>
      <c r="BA1866" s="22">
        <f t="shared" si="0"/>
      </c>
    </row>
    <row r="1867">
      <c r="B1867">
        <f>[1]资金台帐!B1867&amp;""</f>
      </c>
      <c r="H1867">
        <f>[1]资金台帐!H1867&amp;""</f>
      </c>
      <c r="J1867">
        <f>[1]资金台帐!J1867&amp;""</f>
      </c>
      <c r="N1867">
        <f>[1]资金台帐!N1867</f>
      </c>
      <c r="O1867">
        <f>[1]资金台帐!O1867&amp;""</f>
      </c>
      <c r="P1867">
        <f>[1]资金台帐!P1867&amp;""</f>
      </c>
      <c r="Q1867">
        <f>[1]资金台帐!Q1867&amp;""</f>
      </c>
      <c r="T1867">
        <f>[1]资金台帐!T1867&amp;""</f>
      </c>
      <c r="U1867">
        <f>[1]资金台帐!U1867&amp;""</f>
      </c>
      <c r="W1867">
        <f>[1]资金台帐!W1867&amp;""</f>
      </c>
      <c r="X1867">
        <f>[1]资金台帐!X1867&amp;""</f>
      </c>
      <c r="AB1867">
        <f>[1]资金台帐!AB1867</f>
        <v>0</v>
      </c>
      <c r="AC1867">
        <f>[1]资金台帐!AC1867</f>
        <v>0</v>
      </c>
      <c r="AD1867">
        <f>[1]资金台帐!AD1867</f>
        <v>0</v>
      </c>
      <c r="AJ1867">
        <f>[1]资金台帐!AJ1867</f>
        <v>0</v>
      </c>
      <c r="AK1867">
        <f>[1]资金台帐!AK1867</f>
        <v>0</v>
      </c>
      <c r="BA1867" s="22">
        <f t="shared" si="0"/>
      </c>
    </row>
    <row r="1868">
      <c r="B1868">
        <f>[1]资金台帐!B1868&amp;""</f>
      </c>
      <c r="H1868">
        <f>[1]资金台帐!H1868&amp;""</f>
      </c>
      <c r="J1868">
        <f>[1]资金台帐!J1868&amp;""</f>
      </c>
      <c r="N1868">
        <f>[1]资金台帐!N1868</f>
      </c>
      <c r="O1868">
        <f>[1]资金台帐!O1868&amp;""</f>
      </c>
      <c r="P1868">
        <f>[1]资金台帐!P1868&amp;""</f>
      </c>
      <c r="Q1868">
        <f>[1]资金台帐!Q1868&amp;""</f>
      </c>
      <c r="T1868">
        <f>[1]资金台帐!T1868&amp;""</f>
      </c>
      <c r="U1868">
        <f>[1]资金台帐!U1868&amp;""</f>
      </c>
      <c r="W1868">
        <f>[1]资金台帐!W1868&amp;""</f>
      </c>
      <c r="X1868">
        <f>[1]资金台帐!X1868&amp;""</f>
      </c>
      <c r="AB1868">
        <f>[1]资金台帐!AB1868</f>
        <v>0</v>
      </c>
      <c r="AC1868">
        <f>[1]资金台帐!AC1868</f>
        <v>0</v>
      </c>
      <c r="AD1868">
        <f>[1]资金台帐!AD1868</f>
        <v>0</v>
      </c>
      <c r="AJ1868">
        <f>[1]资金台帐!AJ1868</f>
        <v>0</v>
      </c>
      <c r="AK1868">
        <f>[1]资金台帐!AK1868</f>
        <v>0</v>
      </c>
      <c r="BA1868" s="22">
        <f t="shared" si="0"/>
      </c>
    </row>
    <row r="1869">
      <c r="B1869">
        <f>[1]资金台帐!B1869&amp;""</f>
      </c>
      <c r="H1869">
        <f>[1]资金台帐!H1869&amp;""</f>
      </c>
      <c r="J1869">
        <f>[1]资金台帐!J1869&amp;""</f>
      </c>
      <c r="N1869">
        <f>[1]资金台帐!N1869</f>
      </c>
      <c r="O1869">
        <f>[1]资金台帐!O1869&amp;""</f>
      </c>
      <c r="P1869">
        <f>[1]资金台帐!P1869&amp;""</f>
      </c>
      <c r="Q1869">
        <f>[1]资金台帐!Q1869&amp;""</f>
      </c>
      <c r="T1869">
        <f>[1]资金台帐!T1869&amp;""</f>
      </c>
      <c r="U1869">
        <f>[1]资金台帐!U1869&amp;""</f>
      </c>
      <c r="W1869">
        <f>[1]资金台帐!W1869&amp;""</f>
      </c>
      <c r="X1869">
        <f>[1]资金台帐!X1869&amp;""</f>
      </c>
      <c r="AB1869">
        <f>[1]资金台帐!AB1869</f>
        <v>0</v>
      </c>
      <c r="AC1869">
        <f>[1]资金台帐!AC1869</f>
        <v>0</v>
      </c>
      <c r="AD1869">
        <f>[1]资金台帐!AD1869</f>
        <v>0</v>
      </c>
      <c r="AJ1869">
        <f>[1]资金台帐!AJ1869</f>
        <v>0</v>
      </c>
      <c r="AK1869">
        <f>[1]资金台帐!AK1869</f>
        <v>0</v>
      </c>
      <c r="BA1869" s="22">
        <f t="shared" si="0"/>
      </c>
    </row>
    <row r="1870">
      <c r="B1870">
        <f>[1]资金台帐!B1870&amp;""</f>
      </c>
      <c r="H1870">
        <f>[1]资金台帐!H1870&amp;""</f>
      </c>
      <c r="J1870">
        <f>[1]资金台帐!J1870&amp;""</f>
      </c>
      <c r="N1870">
        <f>[1]资金台帐!N1870</f>
      </c>
      <c r="O1870">
        <f>[1]资金台帐!O1870&amp;""</f>
      </c>
      <c r="P1870">
        <f>[1]资金台帐!P1870&amp;""</f>
      </c>
      <c r="Q1870">
        <f>[1]资金台帐!Q1870&amp;""</f>
      </c>
      <c r="T1870">
        <f>[1]资金台帐!T1870&amp;""</f>
      </c>
      <c r="U1870">
        <f>[1]资金台帐!U1870&amp;""</f>
      </c>
      <c r="W1870">
        <f>[1]资金台帐!W1870&amp;""</f>
      </c>
      <c r="X1870">
        <f>[1]资金台帐!X1870&amp;""</f>
      </c>
      <c r="AB1870">
        <f>[1]资金台帐!AB1870</f>
        <v>0</v>
      </c>
      <c r="AC1870">
        <f>[1]资金台帐!AC1870</f>
        <v>0</v>
      </c>
      <c r="AD1870">
        <f>[1]资金台帐!AD1870</f>
        <v>0</v>
      </c>
      <c r="AJ1870">
        <f>[1]资金台帐!AJ1870</f>
        <v>0</v>
      </c>
      <c r="AK1870">
        <f>[1]资金台帐!AK1870</f>
        <v>0</v>
      </c>
      <c r="BA1870" s="22">
        <f t="shared" si="0"/>
      </c>
    </row>
    <row r="1871">
      <c r="B1871">
        <f>[1]资金台帐!B1871&amp;""</f>
      </c>
      <c r="H1871">
        <f>[1]资金台帐!H1871&amp;""</f>
      </c>
      <c r="J1871">
        <f>[1]资金台帐!J1871&amp;""</f>
      </c>
      <c r="N1871">
        <f>[1]资金台帐!N1871</f>
      </c>
      <c r="O1871">
        <f>[1]资金台帐!O1871&amp;""</f>
      </c>
      <c r="P1871">
        <f>[1]资金台帐!P1871&amp;""</f>
      </c>
      <c r="Q1871">
        <f>[1]资金台帐!Q1871&amp;""</f>
      </c>
      <c r="T1871">
        <f>[1]资金台帐!T1871&amp;""</f>
      </c>
      <c r="U1871">
        <f>[1]资金台帐!U1871&amp;""</f>
      </c>
      <c r="W1871">
        <f>[1]资金台帐!W1871&amp;""</f>
      </c>
      <c r="X1871">
        <f>[1]资金台帐!X1871&amp;""</f>
      </c>
      <c r="AB1871">
        <f>[1]资金台帐!AB1871</f>
        <v>0</v>
      </c>
      <c r="AC1871">
        <f>[1]资金台帐!AC1871</f>
        <v>0</v>
      </c>
      <c r="AD1871">
        <f>[1]资金台帐!AD1871</f>
        <v>0</v>
      </c>
      <c r="AJ1871">
        <f>[1]资金台帐!AJ1871</f>
        <v>0</v>
      </c>
      <c r="AK1871">
        <f>[1]资金台帐!AK1871</f>
        <v>0</v>
      </c>
      <c r="BA1871" s="22">
        <f t="shared" si="0"/>
      </c>
    </row>
    <row r="1872">
      <c r="B1872">
        <f>[1]资金台帐!B1872&amp;""</f>
      </c>
      <c r="H1872">
        <f>[1]资金台帐!H1872&amp;""</f>
      </c>
      <c r="J1872">
        <f>[1]资金台帐!J1872&amp;""</f>
      </c>
      <c r="N1872">
        <f>[1]资金台帐!N1872</f>
      </c>
      <c r="O1872">
        <f>[1]资金台帐!O1872&amp;""</f>
      </c>
      <c r="P1872">
        <f>[1]资金台帐!P1872&amp;""</f>
      </c>
      <c r="Q1872">
        <f>[1]资金台帐!Q1872&amp;""</f>
      </c>
      <c r="T1872">
        <f>[1]资金台帐!T1872&amp;""</f>
      </c>
      <c r="U1872">
        <f>[1]资金台帐!U1872&amp;""</f>
      </c>
      <c r="W1872">
        <f>[1]资金台帐!W1872&amp;""</f>
      </c>
      <c r="X1872">
        <f>[1]资金台帐!X1872&amp;""</f>
      </c>
      <c r="AB1872">
        <f>[1]资金台帐!AB1872</f>
        <v>0</v>
      </c>
      <c r="AC1872">
        <f>[1]资金台帐!AC1872</f>
        <v>0</v>
      </c>
      <c r="AD1872">
        <f>[1]资金台帐!AD1872</f>
        <v>0</v>
      </c>
      <c r="AJ1872">
        <f>[1]资金台帐!AJ1872</f>
        <v>0</v>
      </c>
      <c r="AK1872">
        <f>[1]资金台帐!AK1872</f>
        <v>0</v>
      </c>
      <c r="BA1872" s="22">
        <f t="shared" si="0"/>
      </c>
    </row>
    <row r="1873">
      <c r="B1873">
        <f>[1]资金台帐!B1873&amp;""</f>
      </c>
      <c r="H1873">
        <f>[1]资金台帐!H1873&amp;""</f>
      </c>
      <c r="J1873">
        <f>[1]资金台帐!J1873&amp;""</f>
      </c>
      <c r="N1873">
        <f>[1]资金台帐!N1873</f>
      </c>
      <c r="O1873">
        <f>[1]资金台帐!O1873&amp;""</f>
      </c>
      <c r="P1873">
        <f>[1]资金台帐!P1873&amp;""</f>
      </c>
      <c r="Q1873">
        <f>[1]资金台帐!Q1873&amp;""</f>
      </c>
      <c r="T1873">
        <f>[1]资金台帐!T1873&amp;""</f>
      </c>
      <c r="U1873">
        <f>[1]资金台帐!U1873&amp;""</f>
      </c>
      <c r="W1873">
        <f>[1]资金台帐!W1873&amp;""</f>
      </c>
      <c r="X1873">
        <f>[1]资金台帐!X1873&amp;""</f>
      </c>
      <c r="AB1873">
        <f>[1]资金台帐!AB1873</f>
        <v>0</v>
      </c>
      <c r="AC1873">
        <f>[1]资金台帐!AC1873</f>
        <v>0</v>
      </c>
      <c r="AD1873">
        <f>[1]资金台帐!AD1873</f>
        <v>0</v>
      </c>
      <c r="AJ1873">
        <f>[1]资金台帐!AJ1873</f>
        <v>0</v>
      </c>
      <c r="AK1873">
        <f>[1]资金台帐!AK1873</f>
        <v>0</v>
      </c>
      <c r="BA1873" s="22">
        <f t="shared" si="0"/>
      </c>
    </row>
    <row r="1874">
      <c r="B1874">
        <f>[1]资金台帐!B1874&amp;""</f>
      </c>
      <c r="H1874">
        <f>[1]资金台帐!H1874&amp;""</f>
      </c>
      <c r="J1874">
        <f>[1]资金台帐!J1874&amp;""</f>
      </c>
      <c r="N1874">
        <f>[1]资金台帐!N1874</f>
      </c>
      <c r="O1874">
        <f>[1]资金台帐!O1874&amp;""</f>
      </c>
      <c r="P1874">
        <f>[1]资金台帐!P1874&amp;""</f>
      </c>
      <c r="Q1874">
        <f>[1]资金台帐!Q1874&amp;""</f>
      </c>
      <c r="T1874">
        <f>[1]资金台帐!T1874&amp;""</f>
      </c>
      <c r="U1874">
        <f>[1]资金台帐!U1874&amp;""</f>
      </c>
      <c r="W1874">
        <f>[1]资金台帐!W1874&amp;""</f>
      </c>
      <c r="X1874">
        <f>[1]资金台帐!X1874&amp;""</f>
      </c>
      <c r="AB1874">
        <f>[1]资金台帐!AB1874</f>
        <v>0</v>
      </c>
      <c r="AC1874">
        <f>[1]资金台帐!AC1874</f>
        <v>0</v>
      </c>
      <c r="AD1874">
        <f>[1]资金台帐!AD1874</f>
        <v>0</v>
      </c>
      <c r="AJ1874">
        <f>[1]资金台帐!AJ1874</f>
        <v>0</v>
      </c>
      <c r="AK1874">
        <f>[1]资金台帐!AK1874</f>
        <v>0</v>
      </c>
      <c r="BA1874" s="22">
        <f t="shared" si="0"/>
      </c>
    </row>
    <row r="1875">
      <c r="B1875">
        <f>[1]资金台帐!B1875&amp;""</f>
      </c>
      <c r="H1875">
        <f>[1]资金台帐!H1875&amp;""</f>
      </c>
      <c r="J1875">
        <f>[1]资金台帐!J1875&amp;""</f>
      </c>
      <c r="N1875">
        <f>[1]资金台帐!N1875</f>
      </c>
      <c r="O1875">
        <f>[1]资金台帐!O1875&amp;""</f>
      </c>
      <c r="P1875">
        <f>[1]资金台帐!P1875&amp;""</f>
      </c>
      <c r="Q1875">
        <f>[1]资金台帐!Q1875&amp;""</f>
      </c>
      <c r="T1875">
        <f>[1]资金台帐!T1875&amp;""</f>
      </c>
      <c r="U1875">
        <f>[1]资金台帐!U1875&amp;""</f>
      </c>
      <c r="W1875">
        <f>[1]资金台帐!W1875&amp;""</f>
      </c>
      <c r="X1875">
        <f>[1]资金台帐!X1875&amp;""</f>
      </c>
      <c r="AB1875">
        <f>[1]资金台帐!AB1875</f>
        <v>0</v>
      </c>
      <c r="AC1875">
        <f>[1]资金台帐!AC1875</f>
        <v>0</v>
      </c>
      <c r="AD1875">
        <f>[1]资金台帐!AD1875</f>
        <v>0</v>
      </c>
      <c r="AJ1875">
        <f>[1]资金台帐!AJ1875</f>
        <v>0</v>
      </c>
      <c r="AK1875">
        <f>[1]资金台帐!AK1875</f>
        <v>0</v>
      </c>
      <c r="BA1875" s="22">
        <f t="shared" si="0"/>
      </c>
    </row>
    <row r="1876">
      <c r="B1876">
        <f>[1]资金台帐!B1876&amp;""</f>
      </c>
      <c r="H1876">
        <f>[1]资金台帐!H1876&amp;""</f>
      </c>
      <c r="J1876">
        <f>[1]资金台帐!J1876&amp;""</f>
      </c>
      <c r="N1876">
        <f>[1]资金台帐!N1876</f>
      </c>
      <c r="O1876">
        <f>[1]资金台帐!O1876&amp;""</f>
      </c>
      <c r="P1876">
        <f>[1]资金台帐!P1876&amp;""</f>
      </c>
      <c r="Q1876">
        <f>[1]资金台帐!Q1876&amp;""</f>
      </c>
      <c r="T1876">
        <f>[1]资金台帐!T1876&amp;""</f>
      </c>
      <c r="U1876">
        <f>[1]资金台帐!U1876&amp;""</f>
      </c>
      <c r="W1876">
        <f>[1]资金台帐!W1876&amp;""</f>
      </c>
      <c r="X1876">
        <f>[1]资金台帐!X1876&amp;""</f>
      </c>
      <c r="AB1876">
        <f>[1]资金台帐!AB1876</f>
        <v>0</v>
      </c>
      <c r="AC1876">
        <f>[1]资金台帐!AC1876</f>
        <v>0</v>
      </c>
      <c r="AD1876">
        <f>[1]资金台帐!AD1876</f>
        <v>0</v>
      </c>
      <c r="AJ1876">
        <f>[1]资金台帐!AJ1876</f>
        <v>0</v>
      </c>
      <c r="AK1876">
        <f>[1]资金台帐!AK1876</f>
        <v>0</v>
      </c>
      <c r="BA1876" s="22">
        <f t="shared" si="0"/>
      </c>
    </row>
    <row r="1877">
      <c r="B1877">
        <f>[1]资金台帐!B1877&amp;""</f>
      </c>
      <c r="H1877">
        <f>[1]资金台帐!H1877&amp;""</f>
      </c>
      <c r="J1877">
        <f>[1]资金台帐!J1877&amp;""</f>
      </c>
      <c r="N1877">
        <f>[1]资金台帐!N1877</f>
      </c>
      <c r="O1877">
        <f>[1]资金台帐!O1877&amp;""</f>
      </c>
      <c r="P1877">
        <f>[1]资金台帐!P1877&amp;""</f>
      </c>
      <c r="Q1877">
        <f>[1]资金台帐!Q1877&amp;""</f>
      </c>
      <c r="T1877">
        <f>[1]资金台帐!T1877&amp;""</f>
      </c>
      <c r="U1877">
        <f>[1]资金台帐!U1877&amp;""</f>
      </c>
      <c r="W1877">
        <f>[1]资金台帐!W1877&amp;""</f>
      </c>
      <c r="X1877">
        <f>[1]资金台帐!X1877&amp;""</f>
      </c>
      <c r="AB1877">
        <f>[1]资金台帐!AB1877</f>
        <v>0</v>
      </c>
      <c r="AC1877">
        <f>[1]资金台帐!AC1877</f>
        <v>0</v>
      </c>
      <c r="AD1877">
        <f>[1]资金台帐!AD1877</f>
        <v>0</v>
      </c>
      <c r="AJ1877">
        <f>[1]资金台帐!AJ1877</f>
        <v>0</v>
      </c>
      <c r="AK1877">
        <f>[1]资金台帐!AK1877</f>
        <v>0</v>
      </c>
      <c r="BA1877" s="22">
        <f t="shared" si="0"/>
      </c>
    </row>
    <row r="1878">
      <c r="B1878">
        <f>[1]资金台帐!B1878&amp;""</f>
      </c>
      <c r="H1878">
        <f>[1]资金台帐!H1878&amp;""</f>
      </c>
      <c r="J1878">
        <f>[1]资金台帐!J1878&amp;""</f>
      </c>
      <c r="N1878">
        <f>[1]资金台帐!N1878</f>
      </c>
      <c r="O1878">
        <f>[1]资金台帐!O1878&amp;""</f>
      </c>
      <c r="P1878">
        <f>[1]资金台帐!P1878&amp;""</f>
      </c>
      <c r="Q1878">
        <f>[1]资金台帐!Q1878&amp;""</f>
      </c>
      <c r="T1878">
        <f>[1]资金台帐!T1878&amp;""</f>
      </c>
      <c r="U1878">
        <f>[1]资金台帐!U1878&amp;""</f>
      </c>
      <c r="W1878">
        <f>[1]资金台帐!W1878&amp;""</f>
      </c>
      <c r="X1878">
        <f>[1]资金台帐!X1878&amp;""</f>
      </c>
      <c r="AB1878">
        <f>[1]资金台帐!AB1878</f>
        <v>0</v>
      </c>
      <c r="AC1878">
        <f>[1]资金台帐!AC1878</f>
        <v>0</v>
      </c>
      <c r="AD1878">
        <f>[1]资金台帐!AD1878</f>
        <v>0</v>
      </c>
      <c r="AJ1878">
        <f>[1]资金台帐!AJ1878</f>
        <v>0</v>
      </c>
      <c r="AK1878">
        <f>[1]资金台帐!AK1878</f>
        <v>0</v>
      </c>
      <c r="BA1878" s="22">
        <f t="shared" si="0"/>
      </c>
    </row>
    <row r="1879">
      <c r="B1879">
        <f>[1]资金台帐!B1879&amp;""</f>
      </c>
      <c r="H1879">
        <f>[1]资金台帐!H1879&amp;""</f>
      </c>
      <c r="J1879">
        <f>[1]资金台帐!J1879&amp;""</f>
      </c>
      <c r="N1879">
        <f>[1]资金台帐!N1879</f>
      </c>
      <c r="O1879">
        <f>[1]资金台帐!O1879&amp;""</f>
      </c>
      <c r="P1879">
        <f>[1]资金台帐!P1879&amp;""</f>
      </c>
      <c r="Q1879">
        <f>[1]资金台帐!Q1879&amp;""</f>
      </c>
      <c r="T1879">
        <f>[1]资金台帐!T1879&amp;""</f>
      </c>
      <c r="U1879">
        <f>[1]资金台帐!U1879&amp;""</f>
      </c>
      <c r="W1879">
        <f>[1]资金台帐!W1879&amp;""</f>
      </c>
      <c r="X1879">
        <f>[1]资金台帐!X1879&amp;""</f>
      </c>
      <c r="AB1879">
        <f>[1]资金台帐!AB1879</f>
        <v>0</v>
      </c>
      <c r="AC1879">
        <f>[1]资金台帐!AC1879</f>
        <v>0</v>
      </c>
      <c r="AD1879">
        <f>[1]资金台帐!AD1879</f>
        <v>0</v>
      </c>
      <c r="AJ1879">
        <f>[1]资金台帐!AJ1879</f>
        <v>0</v>
      </c>
      <c r="AK1879">
        <f>[1]资金台帐!AK1879</f>
        <v>0</v>
      </c>
      <c r="BA1879" s="22">
        <f t="shared" si="0"/>
      </c>
    </row>
    <row r="1880">
      <c r="B1880">
        <f>[1]资金台帐!B1880&amp;""</f>
      </c>
      <c r="H1880">
        <f>[1]资金台帐!H1880&amp;""</f>
      </c>
      <c r="J1880">
        <f>[1]资金台帐!J1880&amp;""</f>
      </c>
      <c r="N1880">
        <f>[1]资金台帐!N1880</f>
      </c>
      <c r="O1880">
        <f>[1]资金台帐!O1880&amp;""</f>
      </c>
      <c r="P1880">
        <f>[1]资金台帐!P1880&amp;""</f>
      </c>
      <c r="Q1880">
        <f>[1]资金台帐!Q1880&amp;""</f>
      </c>
      <c r="T1880">
        <f>[1]资金台帐!T1880&amp;""</f>
      </c>
      <c r="U1880">
        <f>[1]资金台帐!U1880&amp;""</f>
      </c>
      <c r="W1880">
        <f>[1]资金台帐!W1880&amp;""</f>
      </c>
      <c r="X1880">
        <f>[1]资金台帐!X1880&amp;""</f>
      </c>
      <c r="AB1880">
        <f>[1]资金台帐!AB1880</f>
        <v>0</v>
      </c>
      <c r="AC1880">
        <f>[1]资金台帐!AC1880</f>
        <v>0</v>
      </c>
      <c r="AD1880">
        <f>[1]资金台帐!AD1880</f>
        <v>0</v>
      </c>
      <c r="AJ1880">
        <f>[1]资金台帐!AJ1880</f>
        <v>0</v>
      </c>
      <c r="AK1880">
        <f>[1]资金台帐!AK1880</f>
        <v>0</v>
      </c>
      <c r="BA1880" s="22">
        <f t="shared" si="0"/>
      </c>
    </row>
    <row r="1881">
      <c r="B1881">
        <f>[1]资金台帐!B1881&amp;""</f>
      </c>
      <c r="H1881">
        <f>[1]资金台帐!H1881&amp;""</f>
      </c>
      <c r="J1881">
        <f>[1]资金台帐!J1881&amp;""</f>
      </c>
      <c r="N1881">
        <f>[1]资金台帐!N1881</f>
      </c>
      <c r="O1881">
        <f>[1]资金台帐!O1881&amp;""</f>
      </c>
      <c r="P1881">
        <f>[1]资金台帐!P1881&amp;""</f>
      </c>
      <c r="Q1881">
        <f>[1]资金台帐!Q1881&amp;""</f>
      </c>
      <c r="T1881">
        <f>[1]资金台帐!T1881&amp;""</f>
      </c>
      <c r="U1881">
        <f>[1]资金台帐!U1881&amp;""</f>
      </c>
      <c r="W1881">
        <f>[1]资金台帐!W1881&amp;""</f>
      </c>
      <c r="X1881">
        <f>[1]资金台帐!X1881&amp;""</f>
      </c>
      <c r="AB1881">
        <f>[1]资金台帐!AB1881</f>
        <v>0</v>
      </c>
      <c r="AC1881">
        <f>[1]资金台帐!AC1881</f>
        <v>0</v>
      </c>
      <c r="AD1881">
        <f>[1]资金台帐!AD1881</f>
        <v>0</v>
      </c>
      <c r="AJ1881">
        <f>[1]资金台帐!AJ1881</f>
        <v>0</v>
      </c>
      <c r="AK1881">
        <f>[1]资金台帐!AK1881</f>
        <v>0</v>
      </c>
      <c r="BA1881" s="22">
        <f t="shared" si="0"/>
      </c>
    </row>
    <row r="1882">
      <c r="B1882">
        <f>[1]资金台帐!B1882&amp;""</f>
      </c>
      <c r="H1882">
        <f>[1]资金台帐!H1882&amp;""</f>
      </c>
      <c r="J1882">
        <f>[1]资金台帐!J1882&amp;""</f>
      </c>
      <c r="N1882">
        <f>[1]资金台帐!N1882</f>
      </c>
      <c r="O1882">
        <f>[1]资金台帐!O1882&amp;""</f>
      </c>
      <c r="P1882">
        <f>[1]资金台帐!P1882&amp;""</f>
      </c>
      <c r="Q1882">
        <f>[1]资金台帐!Q1882&amp;""</f>
      </c>
      <c r="T1882">
        <f>[1]资金台帐!T1882&amp;""</f>
      </c>
      <c r="U1882">
        <f>[1]资金台帐!U1882&amp;""</f>
      </c>
      <c r="W1882">
        <f>[1]资金台帐!W1882&amp;""</f>
      </c>
      <c r="X1882">
        <f>[1]资金台帐!X1882&amp;""</f>
      </c>
      <c r="AB1882">
        <f>[1]资金台帐!AB1882</f>
        <v>0</v>
      </c>
      <c r="AC1882">
        <f>[1]资金台帐!AC1882</f>
        <v>0</v>
      </c>
      <c r="AD1882">
        <f>[1]资金台帐!AD1882</f>
        <v>0</v>
      </c>
      <c r="AJ1882">
        <f>[1]资金台帐!AJ1882</f>
        <v>0</v>
      </c>
      <c r="AK1882">
        <f>[1]资金台帐!AK1882</f>
        <v>0</v>
      </c>
      <c r="BA1882" s="22">
        <f t="shared" si="0"/>
      </c>
    </row>
    <row r="1883">
      <c r="B1883">
        <f>[1]资金台帐!B1883&amp;""</f>
      </c>
      <c r="H1883">
        <f>[1]资金台帐!H1883&amp;""</f>
      </c>
      <c r="J1883">
        <f>[1]资金台帐!J1883&amp;""</f>
      </c>
      <c r="N1883">
        <f>[1]资金台帐!N1883</f>
      </c>
      <c r="O1883">
        <f>[1]资金台帐!O1883&amp;""</f>
      </c>
      <c r="P1883">
        <f>[1]资金台帐!P1883&amp;""</f>
      </c>
      <c r="Q1883">
        <f>[1]资金台帐!Q1883&amp;""</f>
      </c>
      <c r="T1883">
        <f>[1]资金台帐!T1883&amp;""</f>
      </c>
      <c r="U1883">
        <f>[1]资金台帐!U1883&amp;""</f>
      </c>
      <c r="W1883">
        <f>[1]资金台帐!W1883&amp;""</f>
      </c>
      <c r="X1883">
        <f>[1]资金台帐!X1883&amp;""</f>
      </c>
      <c r="AB1883">
        <f>[1]资金台帐!AB1883</f>
        <v>0</v>
      </c>
      <c r="AC1883">
        <f>[1]资金台帐!AC1883</f>
        <v>0</v>
      </c>
      <c r="AD1883">
        <f>[1]资金台帐!AD1883</f>
        <v>0</v>
      </c>
      <c r="AJ1883">
        <f>[1]资金台帐!AJ1883</f>
        <v>0</v>
      </c>
      <c r="AK1883">
        <f>[1]资金台帐!AK1883</f>
        <v>0</v>
      </c>
      <c r="BA1883" s="22">
        <f t="shared" si="0"/>
      </c>
    </row>
    <row r="1884">
      <c r="B1884">
        <f>[1]资金台帐!B1884&amp;""</f>
      </c>
      <c r="H1884">
        <f>[1]资金台帐!H1884&amp;""</f>
      </c>
      <c r="J1884">
        <f>[1]资金台帐!J1884&amp;""</f>
      </c>
      <c r="N1884">
        <f>[1]资金台帐!N1884</f>
      </c>
      <c r="O1884">
        <f>[1]资金台帐!O1884&amp;""</f>
      </c>
      <c r="P1884">
        <f>[1]资金台帐!P1884&amp;""</f>
      </c>
      <c r="Q1884">
        <f>[1]资金台帐!Q1884&amp;""</f>
      </c>
      <c r="T1884">
        <f>[1]资金台帐!T1884&amp;""</f>
      </c>
      <c r="U1884">
        <f>[1]资金台帐!U1884&amp;""</f>
      </c>
      <c r="W1884">
        <f>[1]资金台帐!W1884&amp;""</f>
      </c>
      <c r="X1884">
        <f>[1]资金台帐!X1884&amp;""</f>
      </c>
      <c r="AB1884">
        <f>[1]资金台帐!AB1884</f>
        <v>0</v>
      </c>
      <c r="AC1884">
        <f>[1]资金台帐!AC1884</f>
        <v>0</v>
      </c>
      <c r="AD1884">
        <f>[1]资金台帐!AD1884</f>
        <v>0</v>
      </c>
      <c r="AJ1884">
        <f>[1]资金台帐!AJ1884</f>
        <v>0</v>
      </c>
      <c r="AK1884">
        <f>[1]资金台帐!AK1884</f>
        <v>0</v>
      </c>
      <c r="BA1884" s="22">
        <f t="shared" si="0"/>
      </c>
    </row>
    <row r="1885">
      <c r="B1885">
        <f>[1]资金台帐!B1885&amp;""</f>
      </c>
      <c r="H1885">
        <f>[1]资金台帐!H1885&amp;""</f>
      </c>
      <c r="J1885">
        <f>[1]资金台帐!J1885&amp;""</f>
      </c>
      <c r="N1885">
        <f>[1]资金台帐!N1885</f>
      </c>
      <c r="O1885">
        <f>[1]资金台帐!O1885&amp;""</f>
      </c>
      <c r="P1885">
        <f>[1]资金台帐!P1885&amp;""</f>
      </c>
      <c r="Q1885">
        <f>[1]资金台帐!Q1885&amp;""</f>
      </c>
      <c r="T1885">
        <f>[1]资金台帐!T1885&amp;""</f>
      </c>
      <c r="U1885">
        <f>[1]资金台帐!U1885&amp;""</f>
      </c>
      <c r="W1885">
        <f>[1]资金台帐!W1885&amp;""</f>
      </c>
      <c r="X1885">
        <f>[1]资金台帐!X1885&amp;""</f>
      </c>
      <c r="AB1885">
        <f>[1]资金台帐!AB1885</f>
        <v>0</v>
      </c>
      <c r="AC1885">
        <f>[1]资金台帐!AC1885</f>
        <v>0</v>
      </c>
      <c r="AD1885">
        <f>[1]资金台帐!AD1885</f>
        <v>0</v>
      </c>
      <c r="AJ1885">
        <f>[1]资金台帐!AJ1885</f>
        <v>0</v>
      </c>
      <c r="AK1885">
        <f>[1]资金台帐!AK1885</f>
        <v>0</v>
      </c>
      <c r="BA1885" s="22">
        <f t="shared" si="0"/>
      </c>
    </row>
    <row r="1886">
      <c r="B1886">
        <f>[1]资金台帐!B1886&amp;""</f>
      </c>
      <c r="H1886">
        <f>[1]资金台帐!H1886&amp;""</f>
      </c>
      <c r="J1886">
        <f>[1]资金台帐!J1886&amp;""</f>
      </c>
      <c r="N1886">
        <f>[1]资金台帐!N1886</f>
      </c>
      <c r="O1886">
        <f>[1]资金台帐!O1886&amp;""</f>
      </c>
      <c r="P1886">
        <f>[1]资金台帐!P1886&amp;""</f>
      </c>
      <c r="Q1886">
        <f>[1]资金台帐!Q1886&amp;""</f>
      </c>
      <c r="T1886">
        <f>[1]资金台帐!T1886&amp;""</f>
      </c>
      <c r="U1886">
        <f>[1]资金台帐!U1886&amp;""</f>
      </c>
      <c r="W1886">
        <f>[1]资金台帐!W1886&amp;""</f>
      </c>
      <c r="X1886">
        <f>[1]资金台帐!X1886&amp;""</f>
      </c>
      <c r="AB1886">
        <f>[1]资金台帐!AB1886</f>
        <v>0</v>
      </c>
      <c r="AC1886">
        <f>[1]资金台帐!AC1886</f>
        <v>0</v>
      </c>
      <c r="AD1886">
        <f>[1]资金台帐!AD1886</f>
        <v>0</v>
      </c>
      <c r="AJ1886">
        <f>[1]资金台帐!AJ1886</f>
        <v>0</v>
      </c>
      <c r="AK1886">
        <f>[1]资金台帐!AK1886</f>
        <v>0</v>
      </c>
      <c r="BA1886" s="22">
        <f t="shared" si="0"/>
      </c>
    </row>
    <row r="1887">
      <c r="B1887">
        <f>[1]资金台帐!B1887&amp;""</f>
      </c>
      <c r="H1887">
        <f>[1]资金台帐!H1887&amp;""</f>
      </c>
      <c r="J1887">
        <f>[1]资金台帐!J1887&amp;""</f>
      </c>
      <c r="N1887">
        <f>[1]资金台帐!N1887</f>
      </c>
      <c r="O1887">
        <f>[1]资金台帐!O1887&amp;""</f>
      </c>
      <c r="P1887">
        <f>[1]资金台帐!P1887&amp;""</f>
      </c>
      <c r="Q1887">
        <f>[1]资金台帐!Q1887&amp;""</f>
      </c>
      <c r="T1887">
        <f>[1]资金台帐!T1887&amp;""</f>
      </c>
      <c r="U1887">
        <f>[1]资金台帐!U1887&amp;""</f>
      </c>
      <c r="W1887">
        <f>[1]资金台帐!W1887&amp;""</f>
      </c>
      <c r="X1887">
        <f>[1]资金台帐!X1887&amp;""</f>
      </c>
      <c r="AB1887">
        <f>[1]资金台帐!AB1887</f>
        <v>0</v>
      </c>
      <c r="AC1887">
        <f>[1]资金台帐!AC1887</f>
        <v>0</v>
      </c>
      <c r="AD1887">
        <f>[1]资金台帐!AD1887</f>
        <v>0</v>
      </c>
      <c r="AJ1887">
        <f>[1]资金台帐!AJ1887</f>
        <v>0</v>
      </c>
      <c r="AK1887">
        <f>[1]资金台帐!AK1887</f>
        <v>0</v>
      </c>
      <c r="BA1887" s="22">
        <f t="shared" si="0"/>
      </c>
    </row>
    <row r="1888">
      <c r="B1888">
        <f>[1]资金台帐!B1888&amp;""</f>
      </c>
      <c r="H1888">
        <f>[1]资金台帐!H1888&amp;""</f>
      </c>
      <c r="J1888">
        <f>[1]资金台帐!J1888&amp;""</f>
      </c>
      <c r="N1888">
        <f>[1]资金台帐!N1888</f>
      </c>
      <c r="O1888">
        <f>[1]资金台帐!O1888&amp;""</f>
      </c>
      <c r="P1888">
        <f>[1]资金台帐!P1888&amp;""</f>
      </c>
      <c r="Q1888">
        <f>[1]资金台帐!Q1888&amp;""</f>
      </c>
      <c r="T1888">
        <f>[1]资金台帐!T1888&amp;""</f>
      </c>
      <c r="U1888">
        <f>[1]资金台帐!U1888&amp;""</f>
      </c>
      <c r="W1888">
        <f>[1]资金台帐!W1888&amp;""</f>
      </c>
      <c r="X1888">
        <f>[1]资金台帐!X1888&amp;""</f>
      </c>
      <c r="AB1888">
        <f>[1]资金台帐!AB1888</f>
        <v>0</v>
      </c>
      <c r="AC1888">
        <f>[1]资金台帐!AC1888</f>
        <v>0</v>
      </c>
      <c r="AD1888">
        <f>[1]资金台帐!AD1888</f>
        <v>0</v>
      </c>
      <c r="AJ1888">
        <f>[1]资金台帐!AJ1888</f>
        <v>0</v>
      </c>
      <c r="AK1888">
        <f>[1]资金台帐!AK1888</f>
        <v>0</v>
      </c>
      <c r="BA1888" s="22">
        <f t="shared" si="0"/>
      </c>
    </row>
    <row r="1889">
      <c r="B1889">
        <f>[1]资金台帐!B1889&amp;""</f>
      </c>
      <c r="H1889">
        <f>[1]资金台帐!H1889&amp;""</f>
      </c>
      <c r="J1889">
        <f>[1]资金台帐!J1889&amp;""</f>
      </c>
      <c r="N1889">
        <f>[1]资金台帐!N1889</f>
      </c>
      <c r="O1889">
        <f>[1]资金台帐!O1889&amp;""</f>
      </c>
      <c r="P1889">
        <f>[1]资金台帐!P1889&amp;""</f>
      </c>
      <c r="Q1889">
        <f>[1]资金台帐!Q1889&amp;""</f>
      </c>
      <c r="T1889">
        <f>[1]资金台帐!T1889&amp;""</f>
      </c>
      <c r="U1889">
        <f>[1]资金台帐!U1889&amp;""</f>
      </c>
      <c r="W1889">
        <f>[1]资金台帐!W1889&amp;""</f>
      </c>
      <c r="X1889">
        <f>[1]资金台帐!X1889&amp;""</f>
      </c>
      <c r="AB1889">
        <f>[1]资金台帐!AB1889</f>
        <v>0</v>
      </c>
      <c r="AC1889">
        <f>[1]资金台帐!AC1889</f>
        <v>0</v>
      </c>
      <c r="AD1889">
        <f>[1]资金台帐!AD1889</f>
        <v>0</v>
      </c>
      <c r="AJ1889">
        <f>[1]资金台帐!AJ1889</f>
        <v>0</v>
      </c>
      <c r="AK1889">
        <f>[1]资金台帐!AK1889</f>
        <v>0</v>
      </c>
      <c r="BA1889" s="22">
        <f t="shared" si="0"/>
      </c>
    </row>
    <row r="1890">
      <c r="B1890">
        <f>[1]资金台帐!B1890&amp;""</f>
      </c>
      <c r="H1890">
        <f>[1]资金台帐!H1890&amp;""</f>
      </c>
      <c r="J1890">
        <f>[1]资金台帐!J1890&amp;""</f>
      </c>
      <c r="N1890">
        <f>[1]资金台帐!N1890</f>
      </c>
      <c r="O1890">
        <f>[1]资金台帐!O1890&amp;""</f>
      </c>
      <c r="P1890">
        <f>[1]资金台帐!P1890&amp;""</f>
      </c>
      <c r="Q1890">
        <f>[1]资金台帐!Q1890&amp;""</f>
      </c>
      <c r="T1890">
        <f>[1]资金台帐!T1890&amp;""</f>
      </c>
      <c r="U1890">
        <f>[1]资金台帐!U1890&amp;""</f>
      </c>
      <c r="W1890">
        <f>[1]资金台帐!W1890&amp;""</f>
      </c>
      <c r="X1890">
        <f>[1]资金台帐!X1890&amp;""</f>
      </c>
      <c r="AB1890">
        <f>[1]资金台帐!AB1890</f>
        <v>0</v>
      </c>
      <c r="AC1890">
        <f>[1]资金台帐!AC1890</f>
        <v>0</v>
      </c>
      <c r="AD1890">
        <f>[1]资金台帐!AD1890</f>
        <v>0</v>
      </c>
      <c r="AJ1890">
        <f>[1]资金台帐!AJ1890</f>
        <v>0</v>
      </c>
      <c r="AK1890">
        <f>[1]资金台帐!AK1890</f>
        <v>0</v>
      </c>
      <c r="BA1890" s="22">
        <f t="shared" si="0"/>
      </c>
    </row>
    <row r="1891">
      <c r="B1891">
        <f>[1]资金台帐!B1891&amp;""</f>
      </c>
      <c r="H1891">
        <f>[1]资金台帐!H1891&amp;""</f>
      </c>
      <c r="J1891">
        <f>[1]资金台帐!J1891&amp;""</f>
      </c>
      <c r="N1891">
        <f>[1]资金台帐!N1891</f>
      </c>
      <c r="O1891">
        <f>[1]资金台帐!O1891&amp;""</f>
      </c>
      <c r="P1891">
        <f>[1]资金台帐!P1891&amp;""</f>
      </c>
      <c r="Q1891">
        <f>[1]资金台帐!Q1891&amp;""</f>
      </c>
      <c r="T1891">
        <f>[1]资金台帐!T1891&amp;""</f>
      </c>
      <c r="U1891">
        <f>[1]资金台帐!U1891&amp;""</f>
      </c>
      <c r="W1891">
        <f>[1]资金台帐!W1891&amp;""</f>
      </c>
      <c r="X1891">
        <f>[1]资金台帐!X1891&amp;""</f>
      </c>
      <c r="AB1891">
        <f>[1]资金台帐!AB1891</f>
        <v>0</v>
      </c>
      <c r="AC1891">
        <f>[1]资金台帐!AC1891</f>
        <v>0</v>
      </c>
      <c r="AD1891">
        <f>[1]资金台帐!AD1891</f>
        <v>0</v>
      </c>
      <c r="AJ1891">
        <f>[1]资金台帐!AJ1891</f>
        <v>0</v>
      </c>
      <c r="AK1891">
        <f>[1]资金台帐!AK1891</f>
        <v>0</v>
      </c>
      <c r="BA1891" s="22">
        <f t="shared" si="0"/>
      </c>
    </row>
    <row r="1892">
      <c r="B1892">
        <f>[1]资金台帐!B1892&amp;""</f>
      </c>
      <c r="H1892">
        <f>[1]资金台帐!H1892&amp;""</f>
      </c>
      <c r="J1892">
        <f>[1]资金台帐!J1892&amp;""</f>
      </c>
      <c r="N1892">
        <f>[1]资金台帐!N1892</f>
      </c>
      <c r="O1892">
        <f>[1]资金台帐!O1892&amp;""</f>
      </c>
      <c r="P1892">
        <f>[1]资金台帐!P1892&amp;""</f>
      </c>
      <c r="Q1892">
        <f>[1]资金台帐!Q1892&amp;""</f>
      </c>
      <c r="T1892">
        <f>[1]资金台帐!T1892&amp;""</f>
      </c>
      <c r="U1892">
        <f>[1]资金台帐!U1892&amp;""</f>
      </c>
      <c r="W1892">
        <f>[1]资金台帐!W1892&amp;""</f>
      </c>
      <c r="X1892">
        <f>[1]资金台帐!X1892&amp;""</f>
      </c>
      <c r="AB1892">
        <f>[1]资金台帐!AB1892</f>
        <v>0</v>
      </c>
      <c r="AC1892">
        <f>[1]资金台帐!AC1892</f>
        <v>0</v>
      </c>
      <c r="AD1892">
        <f>[1]资金台帐!AD1892</f>
        <v>0</v>
      </c>
      <c r="AJ1892">
        <f>[1]资金台帐!AJ1892</f>
        <v>0</v>
      </c>
      <c r="AK1892">
        <f>[1]资金台帐!AK1892</f>
        <v>0</v>
      </c>
      <c r="BA1892" s="22">
        <f t="shared" si="0"/>
      </c>
    </row>
    <row r="1893">
      <c r="B1893">
        <f>[1]资金台帐!B1893&amp;""</f>
      </c>
      <c r="H1893">
        <f>[1]资金台帐!H1893&amp;""</f>
      </c>
      <c r="J1893">
        <f>[1]资金台帐!J1893&amp;""</f>
      </c>
      <c r="N1893">
        <f>[1]资金台帐!N1893</f>
      </c>
      <c r="O1893">
        <f>[1]资金台帐!O1893&amp;""</f>
      </c>
      <c r="P1893">
        <f>[1]资金台帐!P1893&amp;""</f>
      </c>
      <c r="Q1893">
        <f>[1]资金台帐!Q1893&amp;""</f>
      </c>
      <c r="T1893">
        <f>[1]资金台帐!T1893&amp;""</f>
      </c>
      <c r="U1893">
        <f>[1]资金台帐!U1893&amp;""</f>
      </c>
      <c r="W1893">
        <f>[1]资金台帐!W1893&amp;""</f>
      </c>
      <c r="X1893">
        <f>[1]资金台帐!X1893&amp;""</f>
      </c>
      <c r="AB1893">
        <f>[1]资金台帐!AB1893</f>
        <v>0</v>
      </c>
      <c r="AC1893">
        <f>[1]资金台帐!AC1893</f>
        <v>0</v>
      </c>
      <c r="AD1893">
        <f>[1]资金台帐!AD1893</f>
        <v>0</v>
      </c>
      <c r="AJ1893">
        <f>[1]资金台帐!AJ1893</f>
        <v>0</v>
      </c>
      <c r="AK1893">
        <f>[1]资金台帐!AK1893</f>
        <v>0</v>
      </c>
      <c r="BA1893" s="22">
        <f t="shared" si="0"/>
      </c>
    </row>
    <row r="1894">
      <c r="B1894">
        <f>[1]资金台帐!B1894&amp;""</f>
      </c>
      <c r="H1894">
        <f>[1]资金台帐!H1894&amp;""</f>
      </c>
      <c r="J1894">
        <f>[1]资金台帐!J1894&amp;""</f>
      </c>
      <c r="N1894">
        <f>[1]资金台帐!N1894</f>
      </c>
      <c r="O1894">
        <f>[1]资金台帐!O1894&amp;""</f>
      </c>
      <c r="P1894">
        <f>[1]资金台帐!P1894&amp;""</f>
      </c>
      <c r="Q1894">
        <f>[1]资金台帐!Q1894&amp;""</f>
      </c>
      <c r="T1894">
        <f>[1]资金台帐!T1894&amp;""</f>
      </c>
      <c r="U1894">
        <f>[1]资金台帐!U1894&amp;""</f>
      </c>
      <c r="W1894">
        <f>[1]资金台帐!W1894&amp;""</f>
      </c>
      <c r="X1894">
        <f>[1]资金台帐!X1894&amp;""</f>
      </c>
      <c r="AB1894">
        <f>[1]资金台帐!AB1894</f>
        <v>0</v>
      </c>
      <c r="AC1894">
        <f>[1]资金台帐!AC1894</f>
        <v>0</v>
      </c>
      <c r="AD1894">
        <f>[1]资金台帐!AD1894</f>
        <v>0</v>
      </c>
      <c r="AJ1894">
        <f>[1]资金台帐!AJ1894</f>
        <v>0</v>
      </c>
      <c r="AK1894">
        <f>[1]资金台帐!AK1894</f>
        <v>0</v>
      </c>
      <c r="BA1894" s="22">
        <f t="shared" si="0"/>
      </c>
    </row>
    <row r="1895">
      <c r="B1895">
        <f>[1]资金台帐!B1895&amp;""</f>
      </c>
      <c r="H1895">
        <f>[1]资金台帐!H1895&amp;""</f>
      </c>
      <c r="J1895">
        <f>[1]资金台帐!J1895&amp;""</f>
      </c>
      <c r="N1895">
        <f>[1]资金台帐!N1895</f>
      </c>
      <c r="O1895">
        <f>[1]资金台帐!O1895&amp;""</f>
      </c>
      <c r="P1895">
        <f>[1]资金台帐!P1895&amp;""</f>
      </c>
      <c r="Q1895">
        <f>[1]资金台帐!Q1895&amp;""</f>
      </c>
      <c r="T1895">
        <f>[1]资金台帐!T1895&amp;""</f>
      </c>
      <c r="U1895">
        <f>[1]资金台帐!U1895&amp;""</f>
      </c>
      <c r="W1895">
        <f>[1]资金台帐!W1895&amp;""</f>
      </c>
      <c r="X1895">
        <f>[1]资金台帐!X1895&amp;""</f>
      </c>
      <c r="AB1895">
        <f>[1]资金台帐!AB1895</f>
        <v>0</v>
      </c>
      <c r="AC1895">
        <f>[1]资金台帐!AC1895</f>
        <v>0</v>
      </c>
      <c r="AD1895">
        <f>[1]资金台帐!AD1895</f>
        <v>0</v>
      </c>
      <c r="AJ1895">
        <f>[1]资金台帐!AJ1895</f>
        <v>0</v>
      </c>
      <c r="AK1895">
        <f>[1]资金台帐!AK1895</f>
        <v>0</v>
      </c>
      <c r="BA1895" s="22">
        <f t="shared" si="0"/>
      </c>
    </row>
    <row r="1896">
      <c r="B1896">
        <f>[1]资金台帐!B1896&amp;""</f>
      </c>
      <c r="H1896">
        <f>[1]资金台帐!H1896&amp;""</f>
      </c>
      <c r="J1896">
        <f>[1]资金台帐!J1896&amp;""</f>
      </c>
      <c r="N1896">
        <f>[1]资金台帐!N1896</f>
      </c>
      <c r="O1896">
        <f>[1]资金台帐!O1896&amp;""</f>
      </c>
      <c r="P1896">
        <f>[1]资金台帐!P1896&amp;""</f>
      </c>
      <c r="Q1896">
        <f>[1]资金台帐!Q1896&amp;""</f>
      </c>
      <c r="T1896">
        <f>[1]资金台帐!T1896&amp;""</f>
      </c>
      <c r="U1896">
        <f>[1]资金台帐!U1896&amp;""</f>
      </c>
      <c r="W1896">
        <f>[1]资金台帐!W1896&amp;""</f>
      </c>
      <c r="X1896">
        <f>[1]资金台帐!X1896&amp;""</f>
      </c>
      <c r="AB1896">
        <f>[1]资金台帐!AB1896</f>
        <v>0</v>
      </c>
      <c r="AC1896">
        <f>[1]资金台帐!AC1896</f>
        <v>0</v>
      </c>
      <c r="AD1896">
        <f>[1]资金台帐!AD1896</f>
        <v>0</v>
      </c>
      <c r="AJ1896">
        <f>[1]资金台帐!AJ1896</f>
        <v>0</v>
      </c>
      <c r="AK1896">
        <f>[1]资金台帐!AK1896</f>
        <v>0</v>
      </c>
      <c r="BA1896" s="22">
        <f t="shared" si="0"/>
      </c>
    </row>
    <row r="1897">
      <c r="B1897">
        <f>[1]资金台帐!B1897&amp;""</f>
      </c>
      <c r="H1897">
        <f>[1]资金台帐!H1897&amp;""</f>
      </c>
      <c r="J1897">
        <f>[1]资金台帐!J1897&amp;""</f>
      </c>
      <c r="N1897">
        <f>[1]资金台帐!N1897</f>
      </c>
      <c r="O1897">
        <f>[1]资金台帐!O1897&amp;""</f>
      </c>
      <c r="P1897">
        <f>[1]资金台帐!P1897&amp;""</f>
      </c>
      <c r="Q1897">
        <f>[1]资金台帐!Q1897&amp;""</f>
      </c>
      <c r="T1897">
        <f>[1]资金台帐!T1897&amp;""</f>
      </c>
      <c r="U1897">
        <f>[1]资金台帐!U1897&amp;""</f>
      </c>
      <c r="W1897">
        <f>[1]资金台帐!W1897&amp;""</f>
      </c>
      <c r="X1897">
        <f>[1]资金台帐!X1897&amp;""</f>
      </c>
      <c r="AB1897">
        <f>[1]资金台帐!AB1897</f>
        <v>0</v>
      </c>
      <c r="AC1897">
        <f>[1]资金台帐!AC1897</f>
        <v>0</v>
      </c>
      <c r="AD1897">
        <f>[1]资金台帐!AD1897</f>
        <v>0</v>
      </c>
      <c r="AJ1897">
        <f>[1]资金台帐!AJ1897</f>
        <v>0</v>
      </c>
      <c r="AK1897">
        <f>[1]资金台帐!AK1897</f>
        <v>0</v>
      </c>
      <c r="BA1897" s="22">
        <f t="shared" si="0"/>
      </c>
    </row>
    <row r="1898">
      <c r="B1898">
        <f>[1]资金台帐!B1898&amp;""</f>
      </c>
      <c r="H1898">
        <f>[1]资金台帐!H1898&amp;""</f>
      </c>
      <c r="J1898">
        <f>[1]资金台帐!J1898&amp;""</f>
      </c>
      <c r="N1898">
        <f>[1]资金台帐!N1898</f>
      </c>
      <c r="O1898">
        <f>[1]资金台帐!O1898&amp;""</f>
      </c>
      <c r="P1898">
        <f>[1]资金台帐!P1898&amp;""</f>
      </c>
      <c r="Q1898">
        <f>[1]资金台帐!Q1898&amp;""</f>
      </c>
      <c r="T1898">
        <f>[1]资金台帐!T1898&amp;""</f>
      </c>
      <c r="U1898">
        <f>[1]资金台帐!U1898&amp;""</f>
      </c>
      <c r="W1898">
        <f>[1]资金台帐!W1898&amp;""</f>
      </c>
      <c r="X1898">
        <f>[1]资金台帐!X1898&amp;""</f>
      </c>
      <c r="AB1898">
        <f>[1]资金台帐!AB1898</f>
        <v>0</v>
      </c>
      <c r="AC1898">
        <f>[1]资金台帐!AC1898</f>
        <v>0</v>
      </c>
      <c r="AD1898">
        <f>[1]资金台帐!AD1898</f>
        <v>0</v>
      </c>
      <c r="AJ1898">
        <f>[1]资金台帐!AJ1898</f>
        <v>0</v>
      </c>
      <c r="AK1898">
        <f>[1]资金台帐!AK1898</f>
        <v>0</v>
      </c>
      <c r="BA1898" s="22">
        <f t="shared" si="0"/>
      </c>
    </row>
    <row r="1899">
      <c r="B1899">
        <f>[1]资金台帐!B1899&amp;""</f>
      </c>
      <c r="H1899">
        <f>[1]资金台帐!H1899&amp;""</f>
      </c>
      <c r="J1899">
        <f>[1]资金台帐!J1899&amp;""</f>
      </c>
      <c r="N1899">
        <f>[1]资金台帐!N1899</f>
      </c>
      <c r="O1899">
        <f>[1]资金台帐!O1899&amp;""</f>
      </c>
      <c r="P1899">
        <f>[1]资金台帐!P1899&amp;""</f>
      </c>
      <c r="Q1899">
        <f>[1]资金台帐!Q1899&amp;""</f>
      </c>
      <c r="T1899">
        <f>[1]资金台帐!T1899&amp;""</f>
      </c>
      <c r="U1899">
        <f>[1]资金台帐!U1899&amp;""</f>
      </c>
      <c r="W1899">
        <f>[1]资金台帐!W1899&amp;""</f>
      </c>
      <c r="X1899">
        <f>[1]资金台帐!X1899&amp;""</f>
      </c>
      <c r="AB1899">
        <f>[1]资金台帐!AB1899</f>
        <v>0</v>
      </c>
      <c r="AC1899">
        <f>[1]资金台帐!AC1899</f>
        <v>0</v>
      </c>
      <c r="AD1899">
        <f>[1]资金台帐!AD1899</f>
        <v>0</v>
      </c>
      <c r="AJ1899">
        <f>[1]资金台帐!AJ1899</f>
        <v>0</v>
      </c>
      <c r="AK1899">
        <f>[1]资金台帐!AK1899</f>
        <v>0</v>
      </c>
      <c r="BA1899" s="22">
        <f t="shared" si="0"/>
      </c>
    </row>
    <row r="1900">
      <c r="B1900">
        <f>[1]资金台帐!B1900&amp;""</f>
      </c>
      <c r="H1900">
        <f>[1]资金台帐!H1900&amp;""</f>
      </c>
      <c r="J1900">
        <f>[1]资金台帐!J1900&amp;""</f>
      </c>
      <c r="N1900">
        <f>[1]资金台帐!N1900</f>
      </c>
      <c r="O1900">
        <f>[1]资金台帐!O1900&amp;""</f>
      </c>
      <c r="P1900">
        <f>[1]资金台帐!P1900&amp;""</f>
      </c>
      <c r="Q1900">
        <f>[1]资金台帐!Q1900&amp;""</f>
      </c>
      <c r="T1900">
        <f>[1]资金台帐!T1900&amp;""</f>
      </c>
      <c r="U1900">
        <f>[1]资金台帐!U1900&amp;""</f>
      </c>
      <c r="W1900">
        <f>[1]资金台帐!W1900&amp;""</f>
      </c>
      <c r="X1900">
        <f>[1]资金台帐!X1900&amp;""</f>
      </c>
      <c r="AB1900">
        <f>[1]资金台帐!AB1900</f>
        <v>0</v>
      </c>
      <c r="AC1900">
        <f>[1]资金台帐!AC1900</f>
        <v>0</v>
      </c>
      <c r="AD1900">
        <f>[1]资金台帐!AD1900</f>
        <v>0</v>
      </c>
      <c r="AJ1900">
        <f>[1]资金台帐!AJ1900</f>
        <v>0</v>
      </c>
      <c r="AK1900">
        <f>[1]资金台帐!AK1900</f>
        <v>0</v>
      </c>
      <c r="BA1900" s="22">
        <f t="shared" si="0"/>
      </c>
    </row>
    <row r="1901">
      <c r="B1901">
        <f>[1]资金台帐!B1901&amp;""</f>
      </c>
      <c r="H1901">
        <f>[1]资金台帐!H1901&amp;""</f>
      </c>
      <c r="J1901">
        <f>[1]资金台帐!J1901&amp;""</f>
      </c>
      <c r="N1901">
        <f>[1]资金台帐!N1901</f>
      </c>
      <c r="O1901">
        <f>[1]资金台帐!O1901&amp;""</f>
      </c>
      <c r="P1901">
        <f>[1]资金台帐!P1901&amp;""</f>
      </c>
      <c r="Q1901">
        <f>[1]资金台帐!Q1901&amp;""</f>
      </c>
      <c r="T1901">
        <f>[1]资金台帐!T1901&amp;""</f>
      </c>
      <c r="U1901">
        <f>[1]资金台帐!U1901&amp;""</f>
      </c>
      <c r="W1901">
        <f>[1]资金台帐!W1901&amp;""</f>
      </c>
      <c r="X1901">
        <f>[1]资金台帐!X1901&amp;""</f>
      </c>
      <c r="AB1901">
        <f>[1]资金台帐!AB1901</f>
        <v>0</v>
      </c>
      <c r="AC1901">
        <f>[1]资金台帐!AC1901</f>
        <v>0</v>
      </c>
      <c r="AD1901">
        <f>[1]资金台帐!AD1901</f>
        <v>0</v>
      </c>
      <c r="AJ1901">
        <f>[1]资金台帐!AJ1901</f>
        <v>0</v>
      </c>
      <c r="AK1901">
        <f>[1]资金台帐!AK1901</f>
        <v>0</v>
      </c>
      <c r="BA1901" s="22">
        <f t="shared" si="0"/>
      </c>
    </row>
    <row r="1902">
      <c r="B1902">
        <f>[1]资金台帐!B1902&amp;""</f>
      </c>
      <c r="H1902">
        <f>[1]资金台帐!H1902&amp;""</f>
      </c>
      <c r="J1902">
        <f>[1]资金台帐!J1902&amp;""</f>
      </c>
      <c r="N1902">
        <f>[1]资金台帐!N1902</f>
      </c>
      <c r="O1902">
        <f>[1]资金台帐!O1902&amp;""</f>
      </c>
      <c r="P1902">
        <f>[1]资金台帐!P1902&amp;""</f>
      </c>
      <c r="Q1902">
        <f>[1]资金台帐!Q1902&amp;""</f>
      </c>
      <c r="T1902">
        <f>[1]资金台帐!T1902&amp;""</f>
      </c>
      <c r="U1902">
        <f>[1]资金台帐!U1902&amp;""</f>
      </c>
      <c r="W1902">
        <f>[1]资金台帐!W1902&amp;""</f>
      </c>
      <c r="X1902">
        <f>[1]资金台帐!X1902&amp;""</f>
      </c>
      <c r="AB1902">
        <f>[1]资金台帐!AB1902</f>
        <v>0</v>
      </c>
      <c r="AC1902">
        <f>[1]资金台帐!AC1902</f>
        <v>0</v>
      </c>
      <c r="AD1902">
        <f>[1]资金台帐!AD1902</f>
        <v>0</v>
      </c>
      <c r="AJ1902">
        <f>[1]资金台帐!AJ1902</f>
        <v>0</v>
      </c>
      <c r="AK1902">
        <f>[1]资金台帐!AK1902</f>
        <v>0</v>
      </c>
      <c r="BA1902" s="22">
        <f t="shared" si="0"/>
      </c>
    </row>
    <row r="1903">
      <c r="B1903">
        <f>[1]资金台帐!B1903&amp;""</f>
      </c>
      <c r="H1903">
        <f>[1]资金台帐!H1903&amp;""</f>
      </c>
      <c r="J1903">
        <f>[1]资金台帐!J1903&amp;""</f>
      </c>
      <c r="N1903">
        <f>[1]资金台帐!N1903</f>
      </c>
      <c r="O1903">
        <f>[1]资金台帐!O1903&amp;""</f>
      </c>
      <c r="P1903">
        <f>[1]资金台帐!P1903&amp;""</f>
      </c>
      <c r="Q1903">
        <f>[1]资金台帐!Q1903&amp;""</f>
      </c>
      <c r="T1903">
        <f>[1]资金台帐!T1903&amp;""</f>
      </c>
      <c r="U1903">
        <f>[1]资金台帐!U1903&amp;""</f>
      </c>
      <c r="W1903">
        <f>[1]资金台帐!W1903&amp;""</f>
      </c>
      <c r="X1903">
        <f>[1]资金台帐!X1903&amp;""</f>
      </c>
      <c r="AB1903">
        <f>[1]资金台帐!AB1903</f>
        <v>0</v>
      </c>
      <c r="AC1903">
        <f>[1]资金台帐!AC1903</f>
        <v>0</v>
      </c>
      <c r="AD1903">
        <f>[1]资金台帐!AD1903</f>
        <v>0</v>
      </c>
      <c r="AJ1903">
        <f>[1]资金台帐!AJ1903</f>
        <v>0</v>
      </c>
      <c r="AK1903">
        <f>[1]资金台帐!AK1903</f>
        <v>0</v>
      </c>
      <c r="BA1903" s="22">
        <f t="shared" si="0"/>
      </c>
    </row>
    <row r="1904">
      <c r="B1904">
        <f>[1]资金台帐!B1904&amp;""</f>
      </c>
      <c r="H1904">
        <f>[1]资金台帐!H1904&amp;""</f>
      </c>
      <c r="J1904">
        <f>[1]资金台帐!J1904&amp;""</f>
      </c>
      <c r="N1904">
        <f>[1]资金台帐!N1904</f>
      </c>
      <c r="O1904">
        <f>[1]资金台帐!O1904&amp;""</f>
      </c>
      <c r="P1904">
        <f>[1]资金台帐!P1904&amp;""</f>
      </c>
      <c r="Q1904">
        <f>[1]资金台帐!Q1904&amp;""</f>
      </c>
      <c r="T1904">
        <f>[1]资金台帐!T1904&amp;""</f>
      </c>
      <c r="U1904">
        <f>[1]资金台帐!U1904&amp;""</f>
      </c>
      <c r="W1904">
        <f>[1]资金台帐!W1904&amp;""</f>
      </c>
      <c r="X1904">
        <f>[1]资金台帐!X1904&amp;""</f>
      </c>
      <c r="AB1904">
        <f>[1]资金台帐!AB1904</f>
        <v>0</v>
      </c>
      <c r="AC1904">
        <f>[1]资金台帐!AC1904</f>
        <v>0</v>
      </c>
      <c r="AD1904">
        <f>[1]资金台帐!AD1904</f>
        <v>0</v>
      </c>
      <c r="AJ1904">
        <f>[1]资金台帐!AJ1904</f>
        <v>0</v>
      </c>
      <c r="AK1904">
        <f>[1]资金台帐!AK1904</f>
        <v>0</v>
      </c>
      <c r="BA1904" s="22">
        <f t="shared" si="0"/>
      </c>
    </row>
    <row r="1905">
      <c r="B1905">
        <f>[1]资金台帐!B1905&amp;""</f>
      </c>
      <c r="H1905">
        <f>[1]资金台帐!H1905&amp;""</f>
      </c>
      <c r="J1905">
        <f>[1]资金台帐!J1905&amp;""</f>
      </c>
      <c r="N1905">
        <f>[1]资金台帐!N1905</f>
      </c>
      <c r="O1905">
        <f>[1]资金台帐!O1905&amp;""</f>
      </c>
      <c r="P1905">
        <f>[1]资金台帐!P1905&amp;""</f>
      </c>
      <c r="Q1905">
        <f>[1]资金台帐!Q1905&amp;""</f>
      </c>
      <c r="T1905">
        <f>[1]资金台帐!T1905&amp;""</f>
      </c>
      <c r="U1905">
        <f>[1]资金台帐!U1905&amp;""</f>
      </c>
      <c r="W1905">
        <f>[1]资金台帐!W1905&amp;""</f>
      </c>
      <c r="X1905">
        <f>[1]资金台帐!X1905&amp;""</f>
      </c>
      <c r="AB1905">
        <f>[1]资金台帐!AB1905</f>
        <v>0</v>
      </c>
      <c r="AC1905">
        <f>[1]资金台帐!AC1905</f>
        <v>0</v>
      </c>
      <c r="AD1905">
        <f>[1]资金台帐!AD1905</f>
        <v>0</v>
      </c>
      <c r="AJ1905">
        <f>[1]资金台帐!AJ1905</f>
        <v>0</v>
      </c>
      <c r="AK1905">
        <f>[1]资金台帐!AK1905</f>
        <v>0</v>
      </c>
      <c r="BA1905" s="22">
        <f t="shared" si="0"/>
      </c>
    </row>
    <row r="1906">
      <c r="B1906">
        <f>[1]资金台帐!B1906&amp;""</f>
      </c>
      <c r="H1906">
        <f>[1]资金台帐!H1906&amp;""</f>
      </c>
      <c r="J1906">
        <f>[1]资金台帐!J1906&amp;""</f>
      </c>
      <c r="N1906">
        <f>[1]资金台帐!N1906</f>
      </c>
      <c r="O1906">
        <f>[1]资金台帐!O1906&amp;""</f>
      </c>
      <c r="P1906">
        <f>[1]资金台帐!P1906&amp;""</f>
      </c>
      <c r="Q1906">
        <f>[1]资金台帐!Q1906&amp;""</f>
      </c>
      <c r="T1906">
        <f>[1]资金台帐!T1906&amp;""</f>
      </c>
      <c r="U1906">
        <f>[1]资金台帐!U1906&amp;""</f>
      </c>
      <c r="W1906">
        <f>[1]资金台帐!W1906&amp;""</f>
      </c>
      <c r="X1906">
        <f>[1]资金台帐!X1906&amp;""</f>
      </c>
      <c r="AB1906">
        <f>[1]资金台帐!AB1906</f>
        <v>0</v>
      </c>
      <c r="AC1906">
        <f>[1]资金台帐!AC1906</f>
        <v>0</v>
      </c>
      <c r="AD1906">
        <f>[1]资金台帐!AD1906</f>
        <v>0</v>
      </c>
      <c r="AJ1906">
        <f>[1]资金台帐!AJ1906</f>
        <v>0</v>
      </c>
      <c r="AK1906">
        <f>[1]资金台帐!AK1906</f>
        <v>0</v>
      </c>
      <c r="BA1906" s="22">
        <f t="shared" si="0"/>
      </c>
    </row>
    <row r="1907">
      <c r="B1907">
        <f>[1]资金台帐!B1907&amp;""</f>
      </c>
      <c r="H1907">
        <f>[1]资金台帐!H1907&amp;""</f>
      </c>
      <c r="J1907">
        <f>[1]资金台帐!J1907&amp;""</f>
      </c>
      <c r="N1907">
        <f>[1]资金台帐!N1907</f>
      </c>
      <c r="O1907">
        <f>[1]资金台帐!O1907&amp;""</f>
      </c>
      <c r="P1907">
        <f>[1]资金台帐!P1907&amp;""</f>
      </c>
      <c r="Q1907">
        <f>[1]资金台帐!Q1907&amp;""</f>
      </c>
      <c r="T1907">
        <f>[1]资金台帐!T1907&amp;""</f>
      </c>
      <c r="U1907">
        <f>[1]资金台帐!U1907&amp;""</f>
      </c>
      <c r="W1907">
        <f>[1]资金台帐!W1907&amp;""</f>
      </c>
      <c r="X1907">
        <f>[1]资金台帐!X1907&amp;""</f>
      </c>
      <c r="AB1907">
        <f>[1]资金台帐!AB1907</f>
        <v>0</v>
      </c>
      <c r="AC1907">
        <f>[1]资金台帐!AC1907</f>
        <v>0</v>
      </c>
      <c r="AD1907">
        <f>[1]资金台帐!AD1907</f>
        <v>0</v>
      </c>
      <c r="AJ1907">
        <f>[1]资金台帐!AJ1907</f>
        <v>0</v>
      </c>
      <c r="AK1907">
        <f>[1]资金台帐!AK1907</f>
        <v>0</v>
      </c>
      <c r="BA1907" s="22">
        <f t="shared" si="0"/>
      </c>
    </row>
    <row r="1908">
      <c r="B1908">
        <f>[1]资金台帐!B1908&amp;""</f>
      </c>
      <c r="H1908">
        <f>[1]资金台帐!H1908&amp;""</f>
      </c>
      <c r="J1908">
        <f>[1]资金台帐!J1908&amp;""</f>
      </c>
      <c r="N1908">
        <f>[1]资金台帐!N1908</f>
      </c>
      <c r="O1908">
        <f>[1]资金台帐!O1908&amp;""</f>
      </c>
      <c r="P1908">
        <f>[1]资金台帐!P1908&amp;""</f>
      </c>
      <c r="Q1908">
        <f>[1]资金台帐!Q1908&amp;""</f>
      </c>
      <c r="T1908">
        <f>[1]资金台帐!T1908&amp;""</f>
      </c>
      <c r="U1908">
        <f>[1]资金台帐!U1908&amp;""</f>
      </c>
      <c r="W1908">
        <f>[1]资金台帐!W1908&amp;""</f>
      </c>
      <c r="X1908">
        <f>[1]资金台帐!X1908&amp;""</f>
      </c>
      <c r="AB1908">
        <f>[1]资金台帐!AB1908</f>
        <v>0</v>
      </c>
      <c r="AC1908">
        <f>[1]资金台帐!AC1908</f>
        <v>0</v>
      </c>
      <c r="AD1908">
        <f>[1]资金台帐!AD1908</f>
        <v>0</v>
      </c>
      <c r="AJ1908">
        <f>[1]资金台帐!AJ1908</f>
        <v>0</v>
      </c>
      <c r="AK1908">
        <f>[1]资金台帐!AK1908</f>
        <v>0</v>
      </c>
      <c r="BA1908" s="22">
        <f t="shared" si="0"/>
      </c>
    </row>
    <row r="1909">
      <c r="B1909">
        <f>[1]资金台帐!B1909&amp;""</f>
      </c>
      <c r="H1909">
        <f>[1]资金台帐!H1909&amp;""</f>
      </c>
      <c r="J1909">
        <f>[1]资金台帐!J1909&amp;""</f>
      </c>
      <c r="N1909">
        <f>[1]资金台帐!N1909</f>
      </c>
      <c r="O1909">
        <f>[1]资金台帐!O1909&amp;""</f>
      </c>
      <c r="P1909">
        <f>[1]资金台帐!P1909&amp;""</f>
      </c>
      <c r="Q1909">
        <f>[1]资金台帐!Q1909&amp;""</f>
      </c>
      <c r="T1909">
        <f>[1]资金台帐!T1909&amp;""</f>
      </c>
      <c r="U1909">
        <f>[1]资金台帐!U1909&amp;""</f>
      </c>
      <c r="W1909">
        <f>[1]资金台帐!W1909&amp;""</f>
      </c>
      <c r="X1909">
        <f>[1]资金台帐!X1909&amp;""</f>
      </c>
      <c r="AB1909">
        <f>[1]资金台帐!AB1909</f>
        <v>0</v>
      </c>
      <c r="AC1909">
        <f>[1]资金台帐!AC1909</f>
        <v>0</v>
      </c>
      <c r="AD1909">
        <f>[1]资金台帐!AD1909</f>
        <v>0</v>
      </c>
      <c r="AJ1909">
        <f>[1]资金台帐!AJ1909</f>
        <v>0</v>
      </c>
      <c r="AK1909">
        <f>[1]资金台帐!AK1909</f>
        <v>0</v>
      </c>
      <c r="BA1909" s="22">
        <f t="shared" si="0"/>
      </c>
    </row>
    <row r="1910">
      <c r="B1910">
        <f>[1]资金台帐!B1910&amp;""</f>
      </c>
      <c r="H1910">
        <f>[1]资金台帐!H1910&amp;""</f>
      </c>
      <c r="J1910">
        <f>[1]资金台帐!J1910&amp;""</f>
      </c>
      <c r="N1910">
        <f>[1]资金台帐!N1910</f>
      </c>
      <c r="O1910">
        <f>[1]资金台帐!O1910&amp;""</f>
      </c>
      <c r="P1910">
        <f>[1]资金台帐!P1910&amp;""</f>
      </c>
      <c r="Q1910">
        <f>[1]资金台帐!Q1910&amp;""</f>
      </c>
      <c r="T1910">
        <f>[1]资金台帐!T1910&amp;""</f>
      </c>
      <c r="U1910">
        <f>[1]资金台帐!U1910&amp;""</f>
      </c>
      <c r="W1910">
        <f>[1]资金台帐!W1910&amp;""</f>
      </c>
      <c r="X1910">
        <f>[1]资金台帐!X1910&amp;""</f>
      </c>
      <c r="AB1910">
        <f>[1]资金台帐!AB1910</f>
        <v>0</v>
      </c>
      <c r="AC1910">
        <f>[1]资金台帐!AC1910</f>
        <v>0</v>
      </c>
      <c r="AD1910">
        <f>[1]资金台帐!AD1910</f>
        <v>0</v>
      </c>
      <c r="AJ1910">
        <f>[1]资金台帐!AJ1910</f>
        <v>0</v>
      </c>
      <c r="AK1910">
        <f>[1]资金台帐!AK1910</f>
        <v>0</v>
      </c>
      <c r="BA1910" s="22">
        <f t="shared" si="0"/>
      </c>
    </row>
    <row r="1911">
      <c r="B1911">
        <f>[1]资金台帐!B1911&amp;""</f>
      </c>
      <c r="H1911">
        <f>[1]资金台帐!H1911&amp;""</f>
      </c>
      <c r="J1911">
        <f>[1]资金台帐!J1911&amp;""</f>
      </c>
      <c r="N1911">
        <f>[1]资金台帐!N1911</f>
      </c>
      <c r="O1911">
        <f>[1]资金台帐!O1911&amp;""</f>
      </c>
      <c r="P1911">
        <f>[1]资金台帐!P1911&amp;""</f>
      </c>
      <c r="Q1911">
        <f>[1]资金台帐!Q1911&amp;""</f>
      </c>
      <c r="T1911">
        <f>[1]资金台帐!T1911&amp;""</f>
      </c>
      <c r="U1911">
        <f>[1]资金台帐!U1911&amp;""</f>
      </c>
      <c r="W1911">
        <f>[1]资金台帐!W1911&amp;""</f>
      </c>
      <c r="X1911">
        <f>[1]资金台帐!X1911&amp;""</f>
      </c>
      <c r="AB1911">
        <f>[1]资金台帐!AB1911</f>
        <v>0</v>
      </c>
      <c r="AC1911">
        <f>[1]资金台帐!AC1911</f>
        <v>0</v>
      </c>
      <c r="AD1911">
        <f>[1]资金台帐!AD1911</f>
        <v>0</v>
      </c>
      <c r="AJ1911">
        <f>[1]资金台帐!AJ1911</f>
        <v>0</v>
      </c>
      <c r="AK1911">
        <f>[1]资金台帐!AK1911</f>
        <v>0</v>
      </c>
      <c r="BA1911" s="22">
        <f t="shared" si="0"/>
      </c>
    </row>
    <row r="1912">
      <c r="B1912">
        <f>[1]资金台帐!B1912&amp;""</f>
      </c>
      <c r="H1912">
        <f>[1]资金台帐!H1912&amp;""</f>
      </c>
      <c r="J1912">
        <f>[1]资金台帐!J1912&amp;""</f>
      </c>
      <c r="N1912">
        <f>[1]资金台帐!N1912</f>
      </c>
      <c r="O1912">
        <f>[1]资金台帐!O1912&amp;""</f>
      </c>
      <c r="P1912">
        <f>[1]资金台帐!P1912&amp;""</f>
      </c>
      <c r="Q1912">
        <f>[1]资金台帐!Q1912&amp;""</f>
      </c>
      <c r="T1912">
        <f>[1]资金台帐!T1912&amp;""</f>
      </c>
      <c r="U1912">
        <f>[1]资金台帐!U1912&amp;""</f>
      </c>
      <c r="W1912">
        <f>[1]资金台帐!W1912&amp;""</f>
      </c>
      <c r="X1912">
        <f>[1]资金台帐!X1912&amp;""</f>
      </c>
      <c r="AB1912">
        <f>[1]资金台帐!AB1912</f>
        <v>0</v>
      </c>
      <c r="AC1912">
        <f>[1]资金台帐!AC1912</f>
        <v>0</v>
      </c>
      <c r="AD1912">
        <f>[1]资金台帐!AD1912</f>
        <v>0</v>
      </c>
      <c r="AJ1912">
        <f>[1]资金台帐!AJ1912</f>
        <v>0</v>
      </c>
      <c r="AK1912">
        <f>[1]资金台帐!AK1912</f>
        <v>0</v>
      </c>
      <c r="BA1912" s="22">
        <f t="shared" si="0"/>
      </c>
    </row>
    <row r="1913">
      <c r="B1913">
        <f>[1]资金台帐!B1913&amp;""</f>
      </c>
      <c r="H1913">
        <f>[1]资金台帐!H1913&amp;""</f>
      </c>
      <c r="J1913">
        <f>[1]资金台帐!J1913&amp;""</f>
      </c>
      <c r="N1913">
        <f>[1]资金台帐!N1913</f>
      </c>
      <c r="O1913">
        <f>[1]资金台帐!O1913&amp;""</f>
      </c>
      <c r="P1913">
        <f>[1]资金台帐!P1913&amp;""</f>
      </c>
      <c r="Q1913">
        <f>[1]资金台帐!Q1913&amp;""</f>
      </c>
      <c r="T1913">
        <f>[1]资金台帐!T1913&amp;""</f>
      </c>
      <c r="U1913">
        <f>[1]资金台帐!U1913&amp;""</f>
      </c>
      <c r="W1913">
        <f>[1]资金台帐!W1913&amp;""</f>
      </c>
      <c r="X1913">
        <f>[1]资金台帐!X1913&amp;""</f>
      </c>
      <c r="AB1913">
        <f>[1]资金台帐!AB1913</f>
        <v>0</v>
      </c>
      <c r="AC1913">
        <f>[1]资金台帐!AC1913</f>
        <v>0</v>
      </c>
      <c r="AD1913">
        <f>[1]资金台帐!AD1913</f>
        <v>0</v>
      </c>
      <c r="AJ1913">
        <f>[1]资金台帐!AJ1913</f>
        <v>0</v>
      </c>
      <c r="AK1913">
        <f>[1]资金台帐!AK1913</f>
        <v>0</v>
      </c>
      <c r="BA1913" s="22">
        <f t="shared" si="0"/>
      </c>
    </row>
    <row r="1914">
      <c r="B1914">
        <f>[1]资金台帐!B1914&amp;""</f>
      </c>
      <c r="H1914">
        <f>[1]资金台帐!H1914&amp;""</f>
      </c>
      <c r="J1914">
        <f>[1]资金台帐!J1914&amp;""</f>
      </c>
      <c r="N1914">
        <f>[1]资金台帐!N1914</f>
      </c>
      <c r="O1914">
        <f>[1]资金台帐!O1914&amp;""</f>
      </c>
      <c r="P1914">
        <f>[1]资金台帐!P1914&amp;""</f>
      </c>
      <c r="Q1914">
        <f>[1]资金台帐!Q1914&amp;""</f>
      </c>
      <c r="T1914">
        <f>[1]资金台帐!T1914&amp;""</f>
      </c>
      <c r="U1914">
        <f>[1]资金台帐!U1914&amp;""</f>
      </c>
      <c r="W1914">
        <f>[1]资金台帐!W1914&amp;""</f>
      </c>
      <c r="X1914">
        <f>[1]资金台帐!X1914&amp;""</f>
      </c>
      <c r="AB1914">
        <f>[1]资金台帐!AB1914</f>
        <v>0</v>
      </c>
      <c r="AC1914">
        <f>[1]资金台帐!AC1914</f>
        <v>0</v>
      </c>
      <c r="AD1914">
        <f>[1]资金台帐!AD1914</f>
        <v>0</v>
      </c>
      <c r="AJ1914">
        <f>[1]资金台帐!AJ1914</f>
        <v>0</v>
      </c>
      <c r="AK1914">
        <f>[1]资金台帐!AK1914</f>
        <v>0</v>
      </c>
      <c r="BA1914" s="22">
        <f t="shared" si="0"/>
      </c>
    </row>
    <row r="1915">
      <c r="B1915">
        <f>[1]资金台帐!B1915&amp;""</f>
      </c>
      <c r="H1915">
        <f>[1]资金台帐!H1915&amp;""</f>
      </c>
      <c r="J1915">
        <f>[1]资金台帐!J1915&amp;""</f>
      </c>
      <c r="N1915">
        <f>[1]资金台帐!N1915</f>
      </c>
      <c r="O1915">
        <f>[1]资金台帐!O1915&amp;""</f>
      </c>
      <c r="P1915">
        <f>[1]资金台帐!P1915&amp;""</f>
      </c>
      <c r="Q1915">
        <f>[1]资金台帐!Q1915&amp;""</f>
      </c>
      <c r="T1915">
        <f>[1]资金台帐!T1915&amp;""</f>
      </c>
      <c r="U1915">
        <f>[1]资金台帐!U1915&amp;""</f>
      </c>
      <c r="W1915">
        <f>[1]资金台帐!W1915&amp;""</f>
      </c>
      <c r="X1915">
        <f>[1]资金台帐!X1915&amp;""</f>
      </c>
      <c r="AB1915">
        <f>[1]资金台帐!AB1915</f>
        <v>0</v>
      </c>
      <c r="AC1915">
        <f>[1]资金台帐!AC1915</f>
        <v>0</v>
      </c>
      <c r="AD1915">
        <f>[1]资金台帐!AD1915</f>
        <v>0</v>
      </c>
      <c r="AJ1915">
        <f>[1]资金台帐!AJ1915</f>
        <v>0</v>
      </c>
      <c r="AK1915">
        <f>[1]资金台帐!AK1915</f>
        <v>0</v>
      </c>
      <c r="BA1915" s="22">
        <f t="shared" si="0"/>
      </c>
    </row>
    <row r="1916">
      <c r="B1916">
        <f>[1]资金台帐!B1916&amp;""</f>
      </c>
      <c r="H1916">
        <f>[1]资金台帐!H1916&amp;""</f>
      </c>
      <c r="J1916">
        <f>[1]资金台帐!J1916&amp;""</f>
      </c>
      <c r="N1916">
        <f>[1]资金台帐!N1916</f>
      </c>
      <c r="O1916">
        <f>[1]资金台帐!O1916&amp;""</f>
      </c>
      <c r="P1916">
        <f>[1]资金台帐!P1916&amp;""</f>
      </c>
      <c r="Q1916">
        <f>[1]资金台帐!Q1916&amp;""</f>
      </c>
      <c r="T1916">
        <f>[1]资金台帐!T1916&amp;""</f>
      </c>
      <c r="U1916">
        <f>[1]资金台帐!U1916&amp;""</f>
      </c>
      <c r="W1916">
        <f>[1]资金台帐!W1916&amp;""</f>
      </c>
      <c r="X1916">
        <f>[1]资金台帐!X1916&amp;""</f>
      </c>
      <c r="AB1916">
        <f>[1]资金台帐!AB1916</f>
        <v>0</v>
      </c>
      <c r="AC1916">
        <f>[1]资金台帐!AC1916</f>
        <v>0</v>
      </c>
      <c r="AD1916">
        <f>[1]资金台帐!AD1916</f>
        <v>0</v>
      </c>
      <c r="AJ1916">
        <f>[1]资金台帐!AJ1916</f>
        <v>0</v>
      </c>
      <c r="AK1916">
        <f>[1]资金台帐!AK1916</f>
        <v>0</v>
      </c>
      <c r="BA1916" s="22">
        <f t="shared" si="0"/>
      </c>
    </row>
    <row r="1917">
      <c r="B1917">
        <f>[1]资金台帐!B1917&amp;""</f>
      </c>
      <c r="H1917">
        <f>[1]资金台帐!H1917&amp;""</f>
      </c>
      <c r="J1917">
        <f>[1]资金台帐!J1917&amp;""</f>
      </c>
      <c r="N1917">
        <f>[1]资金台帐!N1917</f>
      </c>
      <c r="O1917">
        <f>[1]资金台帐!O1917&amp;""</f>
      </c>
      <c r="P1917">
        <f>[1]资金台帐!P1917&amp;""</f>
      </c>
      <c r="Q1917">
        <f>[1]资金台帐!Q1917&amp;""</f>
      </c>
      <c r="T1917">
        <f>[1]资金台帐!T1917&amp;""</f>
      </c>
      <c r="U1917">
        <f>[1]资金台帐!U1917&amp;""</f>
      </c>
      <c r="W1917">
        <f>[1]资金台帐!W1917&amp;""</f>
      </c>
      <c r="X1917">
        <f>[1]资金台帐!X1917&amp;""</f>
      </c>
      <c r="AB1917">
        <f>[1]资金台帐!AB1917</f>
        <v>0</v>
      </c>
      <c r="AC1917">
        <f>[1]资金台帐!AC1917</f>
        <v>0</v>
      </c>
      <c r="AD1917">
        <f>[1]资金台帐!AD1917</f>
        <v>0</v>
      </c>
      <c r="AJ1917">
        <f>[1]资金台帐!AJ1917</f>
        <v>0</v>
      </c>
      <c r="AK1917">
        <f>[1]资金台帐!AK1917</f>
        <v>0</v>
      </c>
      <c r="BA1917" s="22">
        <f t="shared" si="0"/>
      </c>
    </row>
    <row r="1918">
      <c r="B1918">
        <f>[1]资金台帐!B1918&amp;""</f>
      </c>
      <c r="H1918">
        <f>[1]资金台帐!H1918&amp;""</f>
      </c>
      <c r="J1918">
        <f>[1]资金台帐!J1918&amp;""</f>
      </c>
      <c r="N1918">
        <f>[1]资金台帐!N1918</f>
      </c>
      <c r="O1918">
        <f>[1]资金台帐!O1918&amp;""</f>
      </c>
      <c r="P1918">
        <f>[1]资金台帐!P1918&amp;""</f>
      </c>
      <c r="Q1918">
        <f>[1]资金台帐!Q1918&amp;""</f>
      </c>
      <c r="T1918">
        <f>[1]资金台帐!T1918&amp;""</f>
      </c>
      <c r="U1918">
        <f>[1]资金台帐!U1918&amp;""</f>
      </c>
      <c r="W1918">
        <f>[1]资金台帐!W1918&amp;""</f>
      </c>
      <c r="X1918">
        <f>[1]资金台帐!X1918&amp;""</f>
      </c>
      <c r="AB1918">
        <f>[1]资金台帐!AB1918</f>
        <v>0</v>
      </c>
      <c r="AC1918">
        <f>[1]资金台帐!AC1918</f>
        <v>0</v>
      </c>
      <c r="AD1918">
        <f>[1]资金台帐!AD1918</f>
        <v>0</v>
      </c>
      <c r="AJ1918">
        <f>[1]资金台帐!AJ1918</f>
        <v>0</v>
      </c>
      <c r="AK1918">
        <f>[1]资金台帐!AK1918</f>
        <v>0</v>
      </c>
      <c r="BA1918" s="22">
        <f t="shared" si="0"/>
      </c>
    </row>
    <row r="1919">
      <c r="B1919">
        <f>[1]资金台帐!B1919&amp;""</f>
      </c>
      <c r="H1919">
        <f>[1]资金台帐!H1919&amp;""</f>
      </c>
      <c r="J1919">
        <f>[1]资金台帐!J1919&amp;""</f>
      </c>
      <c r="N1919">
        <f>[1]资金台帐!N1919</f>
      </c>
      <c r="O1919">
        <f>[1]资金台帐!O1919&amp;""</f>
      </c>
      <c r="P1919">
        <f>[1]资金台帐!P1919&amp;""</f>
      </c>
      <c r="Q1919">
        <f>[1]资金台帐!Q1919&amp;""</f>
      </c>
      <c r="T1919">
        <f>[1]资金台帐!T1919&amp;""</f>
      </c>
      <c r="U1919">
        <f>[1]资金台帐!U1919&amp;""</f>
      </c>
      <c r="W1919">
        <f>[1]资金台帐!W1919&amp;""</f>
      </c>
      <c r="X1919">
        <f>[1]资金台帐!X1919&amp;""</f>
      </c>
      <c r="AB1919">
        <f>[1]资金台帐!AB1919</f>
        <v>0</v>
      </c>
      <c r="AC1919">
        <f>[1]资金台帐!AC1919</f>
        <v>0</v>
      </c>
      <c r="AD1919">
        <f>[1]资金台帐!AD1919</f>
        <v>0</v>
      </c>
      <c r="AJ1919">
        <f>[1]资金台帐!AJ1919</f>
        <v>0</v>
      </c>
      <c r="AK1919">
        <f>[1]资金台帐!AK1919</f>
        <v>0</v>
      </c>
      <c r="BA1919" s="22">
        <f t="shared" si="0"/>
      </c>
    </row>
    <row r="1920">
      <c r="B1920">
        <f>[1]资金台帐!B1920&amp;""</f>
      </c>
      <c r="H1920">
        <f>[1]资金台帐!H1920&amp;""</f>
      </c>
      <c r="J1920">
        <f>[1]资金台帐!J1920&amp;""</f>
      </c>
      <c r="N1920">
        <f>[1]资金台帐!N1920</f>
      </c>
      <c r="O1920">
        <f>[1]资金台帐!O1920&amp;""</f>
      </c>
      <c r="P1920">
        <f>[1]资金台帐!P1920&amp;""</f>
      </c>
      <c r="Q1920">
        <f>[1]资金台帐!Q1920&amp;""</f>
      </c>
      <c r="T1920">
        <f>[1]资金台帐!T1920&amp;""</f>
      </c>
      <c r="U1920">
        <f>[1]资金台帐!U1920&amp;""</f>
      </c>
      <c r="W1920">
        <f>[1]资金台帐!W1920&amp;""</f>
      </c>
      <c r="X1920">
        <f>[1]资金台帐!X1920&amp;""</f>
      </c>
      <c r="AB1920">
        <f>[1]资金台帐!AB1920</f>
        <v>0</v>
      </c>
      <c r="AC1920">
        <f>[1]资金台帐!AC1920</f>
        <v>0</v>
      </c>
      <c r="AD1920">
        <f>[1]资金台帐!AD1920</f>
        <v>0</v>
      </c>
      <c r="AJ1920">
        <f>[1]资金台帐!AJ1920</f>
        <v>0</v>
      </c>
      <c r="AK1920">
        <f>[1]资金台帐!AK1920</f>
        <v>0</v>
      </c>
      <c r="BA1920" s="22">
        <f t="shared" si="0"/>
      </c>
    </row>
    <row r="1921">
      <c r="B1921">
        <f>[1]资金台帐!B1921&amp;""</f>
      </c>
      <c r="H1921">
        <f>[1]资金台帐!H1921&amp;""</f>
      </c>
      <c r="J1921">
        <f>[1]资金台帐!J1921&amp;""</f>
      </c>
      <c r="N1921">
        <f>[1]资金台帐!N1921</f>
      </c>
      <c r="O1921">
        <f>[1]资金台帐!O1921&amp;""</f>
      </c>
      <c r="P1921">
        <f>[1]资金台帐!P1921&amp;""</f>
      </c>
      <c r="Q1921">
        <f>[1]资金台帐!Q1921&amp;""</f>
      </c>
      <c r="T1921">
        <f>[1]资金台帐!T1921&amp;""</f>
      </c>
      <c r="U1921">
        <f>[1]资金台帐!U1921&amp;""</f>
      </c>
      <c r="W1921">
        <f>[1]资金台帐!W1921&amp;""</f>
      </c>
      <c r="X1921">
        <f>[1]资金台帐!X1921&amp;""</f>
      </c>
      <c r="AB1921">
        <f>[1]资金台帐!AB1921</f>
        <v>0</v>
      </c>
      <c r="AC1921">
        <f>[1]资金台帐!AC1921</f>
        <v>0</v>
      </c>
      <c r="AD1921">
        <f>[1]资金台帐!AD1921</f>
        <v>0</v>
      </c>
      <c r="AJ1921">
        <f>[1]资金台帐!AJ1921</f>
        <v>0</v>
      </c>
      <c r="AK1921">
        <f>[1]资金台帐!AK1921</f>
        <v>0</v>
      </c>
      <c r="BA1921" s="22">
        <f t="shared" si="0"/>
      </c>
    </row>
    <row r="1922">
      <c r="B1922">
        <f>[1]资金台帐!B1922&amp;""</f>
      </c>
      <c r="H1922">
        <f>[1]资金台帐!H1922&amp;""</f>
      </c>
      <c r="J1922">
        <f>[1]资金台帐!J1922&amp;""</f>
      </c>
      <c r="N1922">
        <f>[1]资金台帐!N1922</f>
      </c>
      <c r="O1922">
        <f>[1]资金台帐!O1922&amp;""</f>
      </c>
      <c r="P1922">
        <f>[1]资金台帐!P1922&amp;""</f>
      </c>
      <c r="Q1922">
        <f>[1]资金台帐!Q1922&amp;""</f>
      </c>
      <c r="T1922">
        <f>[1]资金台帐!T1922&amp;""</f>
      </c>
      <c r="U1922">
        <f>[1]资金台帐!U1922&amp;""</f>
      </c>
      <c r="W1922">
        <f>[1]资金台帐!W1922&amp;""</f>
      </c>
      <c r="X1922">
        <f>[1]资金台帐!X1922&amp;""</f>
      </c>
      <c r="AB1922">
        <f>[1]资金台帐!AB1922</f>
        <v>0</v>
      </c>
      <c r="AC1922">
        <f>[1]资金台帐!AC1922</f>
        <v>0</v>
      </c>
      <c r="AD1922">
        <f>[1]资金台帐!AD1922</f>
        <v>0</v>
      </c>
      <c r="AJ1922">
        <f>[1]资金台帐!AJ1922</f>
        <v>0</v>
      </c>
      <c r="AK1922">
        <f>[1]资金台帐!AK1922</f>
        <v>0</v>
      </c>
      <c r="BA1922" s="22">
        <f t="shared" si="0"/>
      </c>
    </row>
    <row r="1923">
      <c r="B1923">
        <f>[1]资金台帐!B1923&amp;""</f>
      </c>
      <c r="H1923">
        <f>[1]资金台帐!H1923&amp;""</f>
      </c>
      <c r="J1923">
        <f>[1]资金台帐!J1923&amp;""</f>
      </c>
      <c r="N1923">
        <f>[1]资金台帐!N1923</f>
      </c>
      <c r="O1923">
        <f>[1]资金台帐!O1923&amp;""</f>
      </c>
      <c r="P1923">
        <f>[1]资金台帐!P1923&amp;""</f>
      </c>
      <c r="Q1923">
        <f>[1]资金台帐!Q1923&amp;""</f>
      </c>
      <c r="T1923">
        <f>[1]资金台帐!T1923&amp;""</f>
      </c>
      <c r="U1923">
        <f>[1]资金台帐!U1923&amp;""</f>
      </c>
      <c r="W1923">
        <f>[1]资金台帐!W1923&amp;""</f>
      </c>
      <c r="X1923">
        <f>[1]资金台帐!X1923&amp;""</f>
      </c>
      <c r="AB1923">
        <f>[1]资金台帐!AB1923</f>
        <v>0</v>
      </c>
      <c r="AC1923">
        <f>[1]资金台帐!AC1923</f>
        <v>0</v>
      </c>
      <c r="AD1923">
        <f>[1]资金台帐!AD1923</f>
        <v>0</v>
      </c>
      <c r="AJ1923">
        <f>[1]资金台帐!AJ1923</f>
        <v>0</v>
      </c>
      <c r="AK1923">
        <f>[1]资金台帐!AK1923</f>
        <v>0</v>
      </c>
      <c r="BA1923" s="22">
        <f t="shared" si="0"/>
      </c>
    </row>
    <row r="1924">
      <c r="B1924">
        <f>[1]资金台帐!B1924&amp;""</f>
      </c>
      <c r="H1924">
        <f>[1]资金台帐!H1924&amp;""</f>
      </c>
      <c r="J1924">
        <f>[1]资金台帐!J1924&amp;""</f>
      </c>
      <c r="N1924">
        <f>[1]资金台帐!N1924</f>
      </c>
      <c r="O1924">
        <f>[1]资金台帐!O1924&amp;""</f>
      </c>
      <c r="P1924">
        <f>[1]资金台帐!P1924&amp;""</f>
      </c>
      <c r="Q1924">
        <f>[1]资金台帐!Q1924&amp;""</f>
      </c>
      <c r="T1924">
        <f>[1]资金台帐!T1924&amp;""</f>
      </c>
      <c r="U1924">
        <f>[1]资金台帐!U1924&amp;""</f>
      </c>
      <c r="W1924">
        <f>[1]资金台帐!W1924&amp;""</f>
      </c>
      <c r="X1924">
        <f>[1]资金台帐!X1924&amp;""</f>
      </c>
      <c r="AB1924">
        <f>[1]资金台帐!AB1924</f>
        <v>0</v>
      </c>
      <c r="AC1924">
        <f>[1]资金台帐!AC1924</f>
        <v>0</v>
      </c>
      <c r="AD1924">
        <f>[1]资金台帐!AD1924</f>
        <v>0</v>
      </c>
      <c r="AJ1924">
        <f>[1]资金台帐!AJ1924</f>
        <v>0</v>
      </c>
      <c r="AK1924">
        <f>[1]资金台帐!AK1924</f>
        <v>0</v>
      </c>
      <c r="BA1924" s="22">
        <f t="shared" si="0"/>
      </c>
    </row>
    <row r="1925">
      <c r="B1925">
        <f>[1]资金台帐!B1925&amp;""</f>
      </c>
      <c r="H1925">
        <f>[1]资金台帐!H1925&amp;""</f>
      </c>
      <c r="J1925">
        <f>[1]资金台帐!J1925&amp;""</f>
      </c>
      <c r="N1925">
        <f>[1]资金台帐!N1925</f>
      </c>
      <c r="O1925">
        <f>[1]资金台帐!O1925&amp;""</f>
      </c>
      <c r="P1925">
        <f>[1]资金台帐!P1925&amp;""</f>
      </c>
      <c r="Q1925">
        <f>[1]资金台帐!Q1925&amp;""</f>
      </c>
      <c r="T1925">
        <f>[1]资金台帐!T1925&amp;""</f>
      </c>
      <c r="U1925">
        <f>[1]资金台帐!U1925&amp;""</f>
      </c>
      <c r="W1925">
        <f>[1]资金台帐!W1925&amp;""</f>
      </c>
      <c r="X1925">
        <f>[1]资金台帐!X1925&amp;""</f>
      </c>
      <c r="AB1925">
        <f>[1]资金台帐!AB1925</f>
        <v>0</v>
      </c>
      <c r="AC1925">
        <f>[1]资金台帐!AC1925</f>
        <v>0</v>
      </c>
      <c r="AD1925">
        <f>[1]资金台帐!AD1925</f>
        <v>0</v>
      </c>
      <c r="AJ1925">
        <f>[1]资金台帐!AJ1925</f>
        <v>0</v>
      </c>
      <c r="AK1925">
        <f>[1]资金台帐!AK1925</f>
        <v>0</v>
      </c>
      <c r="BA1925" s="22">
        <f t="shared" si="0"/>
      </c>
    </row>
    <row r="1926">
      <c r="B1926">
        <f>[1]资金台帐!B1926&amp;""</f>
      </c>
      <c r="H1926">
        <f>[1]资金台帐!H1926&amp;""</f>
      </c>
      <c r="J1926">
        <f>[1]资金台帐!J1926&amp;""</f>
      </c>
      <c r="N1926">
        <f>[1]资金台帐!N1926</f>
      </c>
      <c r="O1926">
        <f>[1]资金台帐!O1926&amp;""</f>
      </c>
      <c r="P1926">
        <f>[1]资金台帐!P1926&amp;""</f>
      </c>
      <c r="Q1926">
        <f>[1]资金台帐!Q1926&amp;""</f>
      </c>
      <c r="T1926">
        <f>[1]资金台帐!T1926&amp;""</f>
      </c>
      <c r="U1926">
        <f>[1]资金台帐!U1926&amp;""</f>
      </c>
      <c r="W1926">
        <f>[1]资金台帐!W1926&amp;""</f>
      </c>
      <c r="X1926">
        <f>[1]资金台帐!X1926&amp;""</f>
      </c>
      <c r="AB1926">
        <f>[1]资金台帐!AB1926</f>
        <v>0</v>
      </c>
      <c r="AC1926">
        <f>[1]资金台帐!AC1926</f>
        <v>0</v>
      </c>
      <c r="AD1926">
        <f>[1]资金台帐!AD1926</f>
        <v>0</v>
      </c>
      <c r="AJ1926">
        <f>[1]资金台帐!AJ1926</f>
        <v>0</v>
      </c>
      <c r="AK1926">
        <f>[1]资金台帐!AK1926</f>
        <v>0</v>
      </c>
      <c r="BA1926" s="22">
        <f t="shared" si="0"/>
      </c>
    </row>
    <row r="1927">
      <c r="B1927">
        <f>[1]资金台帐!B1927&amp;""</f>
      </c>
      <c r="H1927">
        <f>[1]资金台帐!H1927&amp;""</f>
      </c>
      <c r="J1927">
        <f>[1]资金台帐!J1927&amp;""</f>
      </c>
      <c r="N1927">
        <f>[1]资金台帐!N1927</f>
      </c>
      <c r="O1927">
        <f>[1]资金台帐!O1927&amp;""</f>
      </c>
      <c r="P1927">
        <f>[1]资金台帐!P1927&amp;""</f>
      </c>
      <c r="Q1927">
        <f>[1]资金台帐!Q1927&amp;""</f>
      </c>
      <c r="T1927">
        <f>[1]资金台帐!T1927&amp;""</f>
      </c>
      <c r="U1927">
        <f>[1]资金台帐!U1927&amp;""</f>
      </c>
      <c r="W1927">
        <f>[1]资金台帐!W1927&amp;""</f>
      </c>
      <c r="X1927">
        <f>[1]资金台帐!X1927&amp;""</f>
      </c>
      <c r="AB1927">
        <f>[1]资金台帐!AB1927</f>
        <v>0</v>
      </c>
      <c r="AC1927">
        <f>[1]资金台帐!AC1927</f>
        <v>0</v>
      </c>
      <c r="AD1927">
        <f>[1]资金台帐!AD1927</f>
        <v>0</v>
      </c>
      <c r="AJ1927">
        <f>[1]资金台帐!AJ1927</f>
        <v>0</v>
      </c>
      <c r="AK1927">
        <f>[1]资金台帐!AK1927</f>
        <v>0</v>
      </c>
      <c r="BA1927" s="22">
        <f t="shared" si="0"/>
      </c>
    </row>
    <row r="1928">
      <c r="B1928">
        <f>[1]资金台帐!B1928&amp;""</f>
      </c>
      <c r="H1928">
        <f>[1]资金台帐!H1928&amp;""</f>
      </c>
      <c r="J1928">
        <f>[1]资金台帐!J1928&amp;""</f>
      </c>
      <c r="N1928">
        <f>[1]资金台帐!N1928</f>
      </c>
      <c r="O1928">
        <f>[1]资金台帐!O1928&amp;""</f>
      </c>
      <c r="P1928">
        <f>[1]资金台帐!P1928&amp;""</f>
      </c>
      <c r="Q1928">
        <f>[1]资金台帐!Q1928&amp;""</f>
      </c>
      <c r="T1928">
        <f>[1]资金台帐!T1928&amp;""</f>
      </c>
      <c r="U1928">
        <f>[1]资金台帐!U1928&amp;""</f>
      </c>
      <c r="W1928">
        <f>[1]资金台帐!W1928&amp;""</f>
      </c>
      <c r="X1928">
        <f>[1]资金台帐!X1928&amp;""</f>
      </c>
      <c r="AB1928">
        <f>[1]资金台帐!AB1928</f>
        <v>0</v>
      </c>
      <c r="AC1928">
        <f>[1]资金台帐!AC1928</f>
        <v>0</v>
      </c>
      <c r="AD1928">
        <f>[1]资金台帐!AD1928</f>
        <v>0</v>
      </c>
      <c r="AJ1928">
        <f>[1]资金台帐!AJ1928</f>
        <v>0</v>
      </c>
      <c r="AK1928">
        <f>[1]资金台帐!AK1928</f>
        <v>0</v>
      </c>
      <c r="BA1928" s="22">
        <f t="shared" si="0"/>
      </c>
    </row>
    <row r="1929">
      <c r="B1929">
        <f>[1]资金台帐!B1929&amp;""</f>
      </c>
      <c r="H1929">
        <f>[1]资金台帐!H1929&amp;""</f>
      </c>
      <c r="J1929">
        <f>[1]资金台帐!J1929&amp;""</f>
      </c>
      <c r="N1929">
        <f>[1]资金台帐!N1929</f>
      </c>
      <c r="O1929">
        <f>[1]资金台帐!O1929&amp;""</f>
      </c>
      <c r="P1929">
        <f>[1]资金台帐!P1929&amp;""</f>
      </c>
      <c r="Q1929">
        <f>[1]资金台帐!Q1929&amp;""</f>
      </c>
      <c r="T1929">
        <f>[1]资金台帐!T1929&amp;""</f>
      </c>
      <c r="U1929">
        <f>[1]资金台帐!U1929&amp;""</f>
      </c>
      <c r="W1929">
        <f>[1]资金台帐!W1929&amp;""</f>
      </c>
      <c r="X1929">
        <f>[1]资金台帐!X1929&amp;""</f>
      </c>
      <c r="AB1929">
        <f>[1]资金台帐!AB1929</f>
        <v>0</v>
      </c>
      <c r="AC1929">
        <f>[1]资金台帐!AC1929</f>
        <v>0</v>
      </c>
      <c r="AD1929">
        <f>[1]资金台帐!AD1929</f>
        <v>0</v>
      </c>
      <c r="AJ1929">
        <f>[1]资金台帐!AJ1929</f>
        <v>0</v>
      </c>
      <c r="AK1929">
        <f>[1]资金台帐!AK1929</f>
        <v>0</v>
      </c>
      <c r="BA1929" s="22">
        <f t="shared" si="0"/>
      </c>
    </row>
    <row r="1930">
      <c r="B1930">
        <f>[1]资金台帐!B1930&amp;""</f>
      </c>
      <c r="H1930">
        <f>[1]资金台帐!H1930&amp;""</f>
      </c>
      <c r="J1930">
        <f>[1]资金台帐!J1930&amp;""</f>
      </c>
      <c r="N1930">
        <f>[1]资金台帐!N1930</f>
      </c>
      <c r="O1930">
        <f>[1]资金台帐!O1930&amp;""</f>
      </c>
      <c r="P1930">
        <f>[1]资金台帐!P1930&amp;""</f>
      </c>
      <c r="Q1930">
        <f>[1]资金台帐!Q1930&amp;""</f>
      </c>
      <c r="T1930">
        <f>[1]资金台帐!T1930&amp;""</f>
      </c>
      <c r="U1930">
        <f>[1]资金台帐!U1930&amp;""</f>
      </c>
      <c r="W1930">
        <f>[1]资金台帐!W1930&amp;""</f>
      </c>
      <c r="X1930">
        <f>[1]资金台帐!X1930&amp;""</f>
      </c>
      <c r="AB1930">
        <f>[1]资金台帐!AB1930</f>
        <v>0</v>
      </c>
      <c r="AC1930">
        <f>[1]资金台帐!AC1930</f>
        <v>0</v>
      </c>
      <c r="AD1930">
        <f>[1]资金台帐!AD1930</f>
        <v>0</v>
      </c>
      <c r="AJ1930">
        <f>[1]资金台帐!AJ1930</f>
        <v>0</v>
      </c>
      <c r="AK1930">
        <f>[1]资金台帐!AK1930</f>
        <v>0</v>
      </c>
      <c r="BA1930" s="22">
        <f t="shared" si="0"/>
      </c>
    </row>
    <row r="1931">
      <c r="B1931">
        <f>[1]资金台帐!B1931&amp;""</f>
      </c>
      <c r="H1931">
        <f>[1]资金台帐!H1931&amp;""</f>
      </c>
      <c r="J1931">
        <f>[1]资金台帐!J1931&amp;""</f>
      </c>
      <c r="N1931">
        <f>[1]资金台帐!N1931</f>
      </c>
      <c r="O1931">
        <f>[1]资金台帐!O1931&amp;""</f>
      </c>
      <c r="P1931">
        <f>[1]资金台帐!P1931&amp;""</f>
      </c>
      <c r="Q1931">
        <f>[1]资金台帐!Q1931&amp;""</f>
      </c>
      <c r="T1931">
        <f>[1]资金台帐!T1931&amp;""</f>
      </c>
      <c r="U1931">
        <f>[1]资金台帐!U1931&amp;""</f>
      </c>
      <c r="W1931">
        <f>[1]资金台帐!W1931&amp;""</f>
      </c>
      <c r="X1931">
        <f>[1]资金台帐!X1931&amp;""</f>
      </c>
      <c r="AB1931">
        <f>[1]资金台帐!AB1931</f>
        <v>0</v>
      </c>
      <c r="AC1931">
        <f>[1]资金台帐!AC1931</f>
        <v>0</v>
      </c>
      <c r="AD1931">
        <f>[1]资金台帐!AD1931</f>
        <v>0</v>
      </c>
      <c r="AJ1931">
        <f>[1]资金台帐!AJ1931</f>
        <v>0</v>
      </c>
      <c r="AK1931">
        <f>[1]资金台帐!AK1931</f>
        <v>0</v>
      </c>
      <c r="BA1931" s="22">
        <f t="shared" si="0"/>
      </c>
    </row>
    <row r="1932">
      <c r="B1932">
        <f>[1]资金台帐!B1932&amp;""</f>
      </c>
      <c r="H1932">
        <f>[1]资金台帐!H1932&amp;""</f>
      </c>
      <c r="J1932">
        <f>[1]资金台帐!J1932&amp;""</f>
      </c>
      <c r="N1932">
        <f>[1]资金台帐!N1932</f>
      </c>
      <c r="O1932">
        <f>[1]资金台帐!O1932&amp;""</f>
      </c>
      <c r="P1932">
        <f>[1]资金台帐!P1932&amp;""</f>
      </c>
      <c r="Q1932">
        <f>[1]资金台帐!Q1932&amp;""</f>
      </c>
      <c r="T1932">
        <f>[1]资金台帐!T1932&amp;""</f>
      </c>
      <c r="U1932">
        <f>[1]资金台帐!U1932&amp;""</f>
      </c>
      <c r="W1932">
        <f>[1]资金台帐!W1932&amp;""</f>
      </c>
      <c r="X1932">
        <f>[1]资金台帐!X1932&amp;""</f>
      </c>
      <c r="AB1932">
        <f>[1]资金台帐!AB1932</f>
        <v>0</v>
      </c>
      <c r="AC1932">
        <f>[1]资金台帐!AC1932</f>
        <v>0</v>
      </c>
      <c r="AD1932">
        <f>[1]资金台帐!AD1932</f>
        <v>0</v>
      </c>
      <c r="AJ1932">
        <f>[1]资金台帐!AJ1932</f>
        <v>0</v>
      </c>
      <c r="AK1932">
        <f>[1]资金台帐!AK1932</f>
        <v>0</v>
      </c>
      <c r="BA1932" s="22">
        <f t="shared" si="0"/>
      </c>
    </row>
    <row r="1933">
      <c r="B1933">
        <f>[1]资金台帐!B1933&amp;""</f>
      </c>
      <c r="H1933">
        <f>[1]资金台帐!H1933&amp;""</f>
      </c>
      <c r="J1933">
        <f>[1]资金台帐!J1933&amp;""</f>
      </c>
      <c r="N1933">
        <f>[1]资金台帐!N1933</f>
      </c>
      <c r="O1933">
        <f>[1]资金台帐!O1933&amp;""</f>
      </c>
      <c r="P1933">
        <f>[1]资金台帐!P1933&amp;""</f>
      </c>
      <c r="Q1933">
        <f>[1]资金台帐!Q1933&amp;""</f>
      </c>
      <c r="T1933">
        <f>[1]资金台帐!T1933&amp;""</f>
      </c>
      <c r="U1933">
        <f>[1]资金台帐!U1933&amp;""</f>
      </c>
      <c r="W1933">
        <f>[1]资金台帐!W1933&amp;""</f>
      </c>
      <c r="X1933">
        <f>[1]资金台帐!X1933&amp;""</f>
      </c>
      <c r="AB1933">
        <f>[1]资金台帐!AB1933</f>
        <v>0</v>
      </c>
      <c r="AC1933">
        <f>[1]资金台帐!AC1933</f>
        <v>0</v>
      </c>
      <c r="AD1933">
        <f>[1]资金台帐!AD1933</f>
        <v>0</v>
      </c>
      <c r="AJ1933">
        <f>[1]资金台帐!AJ1933</f>
        <v>0</v>
      </c>
      <c r="AK1933">
        <f>[1]资金台帐!AK1933</f>
        <v>0</v>
      </c>
      <c r="BA1933" s="22">
        <f t="shared" si="0"/>
      </c>
    </row>
    <row r="1934">
      <c r="B1934">
        <f>[1]资金台帐!B1934&amp;""</f>
      </c>
      <c r="H1934">
        <f>[1]资金台帐!H1934&amp;""</f>
      </c>
      <c r="J1934">
        <f>[1]资金台帐!J1934&amp;""</f>
      </c>
      <c r="N1934">
        <f>[1]资金台帐!N1934</f>
      </c>
      <c r="O1934">
        <f>[1]资金台帐!O1934&amp;""</f>
      </c>
      <c r="P1934">
        <f>[1]资金台帐!P1934&amp;""</f>
      </c>
      <c r="Q1934">
        <f>[1]资金台帐!Q1934&amp;""</f>
      </c>
      <c r="T1934">
        <f>[1]资金台帐!T1934&amp;""</f>
      </c>
      <c r="U1934">
        <f>[1]资金台帐!U1934&amp;""</f>
      </c>
      <c r="W1934">
        <f>[1]资金台帐!W1934&amp;""</f>
      </c>
      <c r="X1934">
        <f>[1]资金台帐!X1934&amp;""</f>
      </c>
      <c r="AB1934">
        <f>[1]资金台帐!AB1934</f>
        <v>0</v>
      </c>
      <c r="AC1934">
        <f>[1]资金台帐!AC1934</f>
        <v>0</v>
      </c>
      <c r="AD1934">
        <f>[1]资金台帐!AD1934</f>
        <v>0</v>
      </c>
      <c r="AJ1934">
        <f>[1]资金台帐!AJ1934</f>
        <v>0</v>
      </c>
      <c r="AK1934">
        <f>[1]资金台帐!AK1934</f>
        <v>0</v>
      </c>
      <c r="BA1934" s="22">
        <f t="shared" si="0"/>
      </c>
    </row>
    <row r="1935">
      <c r="B1935">
        <f>[1]资金台帐!B1935&amp;""</f>
      </c>
      <c r="H1935">
        <f>[1]资金台帐!H1935&amp;""</f>
      </c>
      <c r="J1935">
        <f>[1]资金台帐!J1935&amp;""</f>
      </c>
      <c r="N1935">
        <f>[1]资金台帐!N1935</f>
      </c>
      <c r="O1935">
        <f>[1]资金台帐!O1935&amp;""</f>
      </c>
      <c r="P1935">
        <f>[1]资金台帐!P1935&amp;""</f>
      </c>
      <c r="Q1935">
        <f>[1]资金台帐!Q1935&amp;""</f>
      </c>
      <c r="T1935">
        <f>[1]资金台帐!T1935&amp;""</f>
      </c>
      <c r="U1935">
        <f>[1]资金台帐!U1935&amp;""</f>
      </c>
      <c r="W1935">
        <f>[1]资金台帐!W1935&amp;""</f>
      </c>
      <c r="X1935">
        <f>[1]资金台帐!X1935&amp;""</f>
      </c>
      <c r="AB1935">
        <f>[1]资金台帐!AB1935</f>
        <v>0</v>
      </c>
      <c r="AC1935">
        <f>[1]资金台帐!AC1935</f>
        <v>0</v>
      </c>
      <c r="AD1935">
        <f>[1]资金台帐!AD1935</f>
        <v>0</v>
      </c>
      <c r="AJ1935">
        <f>[1]资金台帐!AJ1935</f>
        <v>0</v>
      </c>
      <c r="AK1935">
        <f>[1]资金台帐!AK1935</f>
        <v>0</v>
      </c>
      <c r="BA1935" s="22">
        <f t="shared" si="0"/>
      </c>
    </row>
    <row r="1936">
      <c r="B1936">
        <f>[1]资金台帐!B1936&amp;""</f>
      </c>
      <c r="H1936">
        <f>[1]资金台帐!H1936&amp;""</f>
      </c>
      <c r="J1936">
        <f>[1]资金台帐!J1936&amp;""</f>
      </c>
      <c r="N1936">
        <f>[1]资金台帐!N1936</f>
      </c>
      <c r="O1936">
        <f>[1]资金台帐!O1936&amp;""</f>
      </c>
      <c r="P1936">
        <f>[1]资金台帐!P1936&amp;""</f>
      </c>
      <c r="Q1936">
        <f>[1]资金台帐!Q1936&amp;""</f>
      </c>
      <c r="T1936">
        <f>[1]资金台帐!T1936&amp;""</f>
      </c>
      <c r="U1936">
        <f>[1]资金台帐!U1936&amp;""</f>
      </c>
      <c r="W1936">
        <f>[1]资金台帐!W1936&amp;""</f>
      </c>
      <c r="X1936">
        <f>[1]资金台帐!X1936&amp;""</f>
      </c>
      <c r="AB1936">
        <f>[1]资金台帐!AB1936</f>
        <v>0</v>
      </c>
      <c r="AC1936">
        <f>[1]资金台帐!AC1936</f>
        <v>0</v>
      </c>
      <c r="AD1936">
        <f>[1]资金台帐!AD1936</f>
        <v>0</v>
      </c>
      <c r="AJ1936">
        <f>[1]资金台帐!AJ1936</f>
        <v>0</v>
      </c>
      <c r="AK1936">
        <f>[1]资金台帐!AK1936</f>
        <v>0</v>
      </c>
      <c r="BA1936" s="22">
        <f t="shared" si="0"/>
      </c>
    </row>
    <row r="1937">
      <c r="B1937">
        <f>[1]资金台帐!B1937&amp;""</f>
      </c>
      <c r="H1937">
        <f>[1]资金台帐!H1937&amp;""</f>
      </c>
      <c r="J1937">
        <f>[1]资金台帐!J1937&amp;""</f>
      </c>
      <c r="N1937">
        <f>[1]资金台帐!N1937</f>
      </c>
      <c r="O1937">
        <f>[1]资金台帐!O1937&amp;""</f>
      </c>
      <c r="P1937">
        <f>[1]资金台帐!P1937&amp;""</f>
      </c>
      <c r="Q1937">
        <f>[1]资金台帐!Q1937&amp;""</f>
      </c>
      <c r="T1937">
        <f>[1]资金台帐!T1937&amp;""</f>
      </c>
      <c r="U1937">
        <f>[1]资金台帐!U1937&amp;""</f>
      </c>
      <c r="W1937">
        <f>[1]资金台帐!W1937&amp;""</f>
      </c>
      <c r="X1937">
        <f>[1]资金台帐!X1937&amp;""</f>
      </c>
      <c r="AB1937">
        <f>[1]资金台帐!AB1937</f>
        <v>0</v>
      </c>
      <c r="AC1937">
        <f>[1]资金台帐!AC1937</f>
        <v>0</v>
      </c>
      <c r="AD1937">
        <f>[1]资金台帐!AD1937</f>
        <v>0</v>
      </c>
      <c r="AJ1937">
        <f>[1]资金台帐!AJ1937</f>
        <v>0</v>
      </c>
      <c r="AK1937">
        <f>[1]资金台帐!AK1937</f>
        <v>0</v>
      </c>
      <c r="BA1937" s="22">
        <f t="shared" si="0"/>
      </c>
    </row>
    <row r="1938">
      <c r="B1938">
        <f>[1]资金台帐!B1938&amp;""</f>
      </c>
      <c r="H1938">
        <f>[1]资金台帐!H1938&amp;""</f>
      </c>
      <c r="J1938">
        <f>[1]资金台帐!J1938&amp;""</f>
      </c>
      <c r="N1938">
        <f>[1]资金台帐!N1938</f>
      </c>
      <c r="O1938">
        <f>[1]资金台帐!O1938&amp;""</f>
      </c>
      <c r="P1938">
        <f>[1]资金台帐!P1938&amp;""</f>
      </c>
      <c r="Q1938">
        <f>[1]资金台帐!Q1938&amp;""</f>
      </c>
      <c r="T1938">
        <f>[1]资金台帐!T1938&amp;""</f>
      </c>
      <c r="U1938">
        <f>[1]资金台帐!U1938&amp;""</f>
      </c>
      <c r="W1938">
        <f>[1]资金台帐!W1938&amp;""</f>
      </c>
      <c r="X1938">
        <f>[1]资金台帐!X1938&amp;""</f>
      </c>
      <c r="AB1938">
        <f>[1]资金台帐!AB1938</f>
        <v>0</v>
      </c>
      <c r="AC1938">
        <f>[1]资金台帐!AC1938</f>
        <v>0</v>
      </c>
      <c r="AD1938">
        <f>[1]资金台帐!AD1938</f>
        <v>0</v>
      </c>
      <c r="AJ1938">
        <f>[1]资金台帐!AJ1938</f>
        <v>0</v>
      </c>
      <c r="AK1938">
        <f>[1]资金台帐!AK1938</f>
        <v>0</v>
      </c>
      <c r="BA1938" s="22">
        <f t="shared" si="0"/>
      </c>
    </row>
    <row r="1939">
      <c r="B1939">
        <f>[1]资金台帐!B1939&amp;""</f>
      </c>
      <c r="H1939">
        <f>[1]资金台帐!H1939&amp;""</f>
      </c>
      <c r="J1939">
        <f>[1]资金台帐!J1939&amp;""</f>
      </c>
      <c r="N1939">
        <f>[1]资金台帐!N1939</f>
      </c>
      <c r="O1939">
        <f>[1]资金台帐!O1939&amp;""</f>
      </c>
      <c r="P1939">
        <f>[1]资金台帐!P1939&amp;""</f>
      </c>
      <c r="Q1939">
        <f>[1]资金台帐!Q1939&amp;""</f>
      </c>
      <c r="T1939">
        <f>[1]资金台帐!T1939&amp;""</f>
      </c>
      <c r="U1939">
        <f>[1]资金台帐!U1939&amp;""</f>
      </c>
      <c r="W1939">
        <f>[1]资金台帐!W1939&amp;""</f>
      </c>
      <c r="X1939">
        <f>[1]资金台帐!X1939&amp;""</f>
      </c>
      <c r="AB1939">
        <f>[1]资金台帐!AB1939</f>
        <v>0</v>
      </c>
      <c r="AC1939">
        <f>[1]资金台帐!AC1939</f>
        <v>0</v>
      </c>
      <c r="AD1939">
        <f>[1]资金台帐!AD1939</f>
        <v>0</v>
      </c>
      <c r="AJ1939">
        <f>[1]资金台帐!AJ1939</f>
        <v>0</v>
      </c>
      <c r="AK1939">
        <f>[1]资金台帐!AK1939</f>
        <v>0</v>
      </c>
      <c r="BA1939" s="22">
        <f t="shared" si="0"/>
      </c>
    </row>
    <row r="1940">
      <c r="B1940">
        <f>[1]资金台帐!B1940&amp;""</f>
      </c>
      <c r="H1940">
        <f>[1]资金台帐!H1940&amp;""</f>
      </c>
      <c r="J1940">
        <f>[1]资金台帐!J1940&amp;""</f>
      </c>
      <c r="N1940">
        <f>[1]资金台帐!N1940</f>
      </c>
      <c r="O1940">
        <f>[1]资金台帐!O1940&amp;""</f>
      </c>
      <c r="P1940">
        <f>[1]资金台帐!P1940&amp;""</f>
      </c>
      <c r="Q1940">
        <f>[1]资金台帐!Q1940&amp;""</f>
      </c>
      <c r="T1940">
        <f>[1]资金台帐!T1940&amp;""</f>
      </c>
      <c r="U1940">
        <f>[1]资金台帐!U1940&amp;""</f>
      </c>
      <c r="W1940">
        <f>[1]资金台帐!W1940&amp;""</f>
      </c>
      <c r="X1940">
        <f>[1]资金台帐!X1940&amp;""</f>
      </c>
      <c r="AB1940">
        <f>[1]资金台帐!AB1940</f>
        <v>0</v>
      </c>
      <c r="AC1940">
        <f>[1]资金台帐!AC1940</f>
        <v>0</v>
      </c>
      <c r="AD1940">
        <f>[1]资金台帐!AD1940</f>
        <v>0</v>
      </c>
      <c r="AJ1940">
        <f>[1]资金台帐!AJ1940</f>
        <v>0</v>
      </c>
      <c r="AK1940">
        <f>[1]资金台帐!AK1940</f>
        <v>0</v>
      </c>
      <c r="BA1940" s="22">
        <f t="shared" si="0"/>
      </c>
    </row>
    <row r="1941">
      <c r="B1941">
        <f>[1]资金台帐!B1941&amp;""</f>
      </c>
      <c r="H1941">
        <f>[1]资金台帐!H1941&amp;""</f>
      </c>
      <c r="J1941">
        <f>[1]资金台帐!J1941&amp;""</f>
      </c>
      <c r="N1941">
        <f>[1]资金台帐!N1941</f>
      </c>
      <c r="O1941">
        <f>[1]资金台帐!O1941&amp;""</f>
      </c>
      <c r="P1941">
        <f>[1]资金台帐!P1941&amp;""</f>
      </c>
      <c r="Q1941">
        <f>[1]资金台帐!Q1941&amp;""</f>
      </c>
      <c r="T1941">
        <f>[1]资金台帐!T1941&amp;""</f>
      </c>
      <c r="U1941">
        <f>[1]资金台帐!U1941&amp;""</f>
      </c>
      <c r="W1941">
        <f>[1]资金台帐!W1941&amp;""</f>
      </c>
      <c r="X1941">
        <f>[1]资金台帐!X1941&amp;""</f>
      </c>
      <c r="AB1941">
        <f>[1]资金台帐!AB1941</f>
        <v>0</v>
      </c>
      <c r="AC1941">
        <f>[1]资金台帐!AC1941</f>
        <v>0</v>
      </c>
      <c r="AD1941">
        <f>[1]资金台帐!AD1941</f>
        <v>0</v>
      </c>
      <c r="AJ1941">
        <f>[1]资金台帐!AJ1941</f>
        <v>0</v>
      </c>
      <c r="AK1941">
        <f>[1]资金台帐!AK1941</f>
        <v>0</v>
      </c>
      <c r="BA1941" s="22">
        <f t="shared" si="0"/>
      </c>
    </row>
    <row r="1942">
      <c r="B1942">
        <f>[1]资金台帐!B1942&amp;""</f>
      </c>
      <c r="H1942">
        <f>[1]资金台帐!H1942&amp;""</f>
      </c>
      <c r="J1942">
        <f>[1]资金台帐!J1942&amp;""</f>
      </c>
      <c r="N1942">
        <f>[1]资金台帐!N1942</f>
      </c>
      <c r="O1942">
        <f>[1]资金台帐!O1942&amp;""</f>
      </c>
      <c r="P1942">
        <f>[1]资金台帐!P1942&amp;""</f>
      </c>
      <c r="Q1942">
        <f>[1]资金台帐!Q1942&amp;""</f>
      </c>
      <c r="T1942">
        <f>[1]资金台帐!T1942&amp;""</f>
      </c>
      <c r="U1942">
        <f>[1]资金台帐!U1942&amp;""</f>
      </c>
      <c r="W1942">
        <f>[1]资金台帐!W1942&amp;""</f>
      </c>
      <c r="X1942">
        <f>[1]资金台帐!X1942&amp;""</f>
      </c>
      <c r="AB1942">
        <f>[1]资金台帐!AB1942</f>
        <v>0</v>
      </c>
      <c r="AC1942">
        <f>[1]资金台帐!AC1942</f>
        <v>0</v>
      </c>
      <c r="AD1942">
        <f>[1]资金台帐!AD1942</f>
        <v>0</v>
      </c>
      <c r="AJ1942">
        <f>[1]资金台帐!AJ1942</f>
        <v>0</v>
      </c>
      <c r="AK1942">
        <f>[1]资金台帐!AK1942</f>
        <v>0</v>
      </c>
      <c r="BA1942" s="22">
        <f t="shared" si="0"/>
      </c>
    </row>
    <row r="1943">
      <c r="B1943">
        <f>[1]资金台帐!B1943&amp;""</f>
      </c>
      <c r="H1943">
        <f>[1]资金台帐!H1943&amp;""</f>
      </c>
      <c r="J1943">
        <f>[1]资金台帐!J1943&amp;""</f>
      </c>
      <c r="N1943">
        <f>[1]资金台帐!N1943</f>
      </c>
      <c r="O1943">
        <f>[1]资金台帐!O1943&amp;""</f>
      </c>
      <c r="P1943">
        <f>[1]资金台帐!P1943&amp;""</f>
      </c>
      <c r="Q1943">
        <f>[1]资金台帐!Q1943&amp;""</f>
      </c>
      <c r="T1943">
        <f>[1]资金台帐!T1943&amp;""</f>
      </c>
      <c r="U1943">
        <f>[1]资金台帐!U1943&amp;""</f>
      </c>
      <c r="W1943">
        <f>[1]资金台帐!W1943&amp;""</f>
      </c>
      <c r="X1943">
        <f>[1]资金台帐!X1943&amp;""</f>
      </c>
      <c r="AB1943">
        <f>[1]资金台帐!AB1943</f>
        <v>0</v>
      </c>
      <c r="AC1943">
        <f>[1]资金台帐!AC1943</f>
        <v>0</v>
      </c>
      <c r="AD1943">
        <f>[1]资金台帐!AD1943</f>
        <v>0</v>
      </c>
      <c r="AJ1943">
        <f>[1]资金台帐!AJ1943</f>
        <v>0</v>
      </c>
      <c r="AK1943">
        <f>[1]资金台帐!AK1943</f>
        <v>0</v>
      </c>
      <c r="BA1943" s="22">
        <f t="shared" si="0"/>
      </c>
    </row>
    <row r="1944">
      <c r="B1944">
        <f>[1]资金台帐!B1944&amp;""</f>
      </c>
      <c r="H1944">
        <f>[1]资金台帐!H1944&amp;""</f>
      </c>
      <c r="J1944">
        <f>[1]资金台帐!J1944&amp;""</f>
      </c>
      <c r="N1944">
        <f>[1]资金台帐!N1944</f>
      </c>
      <c r="O1944">
        <f>[1]资金台帐!O1944&amp;""</f>
      </c>
      <c r="P1944">
        <f>[1]资金台帐!P1944&amp;""</f>
      </c>
      <c r="Q1944">
        <f>[1]资金台帐!Q1944&amp;""</f>
      </c>
      <c r="T1944">
        <f>[1]资金台帐!T1944&amp;""</f>
      </c>
      <c r="U1944">
        <f>[1]资金台帐!U1944&amp;""</f>
      </c>
      <c r="W1944">
        <f>[1]资金台帐!W1944&amp;""</f>
      </c>
      <c r="X1944">
        <f>[1]资金台帐!X1944&amp;""</f>
      </c>
      <c r="AB1944">
        <f>[1]资金台帐!AB1944</f>
        <v>0</v>
      </c>
      <c r="AC1944">
        <f>[1]资金台帐!AC1944</f>
        <v>0</v>
      </c>
      <c r="AD1944">
        <f>[1]资金台帐!AD1944</f>
        <v>0</v>
      </c>
      <c r="AJ1944">
        <f>[1]资金台帐!AJ1944</f>
        <v>0</v>
      </c>
      <c r="AK1944">
        <f>[1]资金台帐!AK1944</f>
        <v>0</v>
      </c>
      <c r="BA1944" s="22">
        <f t="shared" si="0"/>
      </c>
    </row>
    <row r="1945">
      <c r="B1945">
        <f>[1]资金台帐!B1945&amp;""</f>
      </c>
      <c r="H1945">
        <f>[1]资金台帐!H1945&amp;""</f>
      </c>
      <c r="J1945">
        <f>[1]资金台帐!J1945&amp;""</f>
      </c>
      <c r="N1945">
        <f>[1]资金台帐!N1945</f>
      </c>
      <c r="O1945">
        <f>[1]资金台帐!O1945&amp;""</f>
      </c>
      <c r="P1945">
        <f>[1]资金台帐!P1945&amp;""</f>
      </c>
      <c r="Q1945">
        <f>[1]资金台帐!Q1945&amp;""</f>
      </c>
      <c r="T1945">
        <f>[1]资金台帐!T1945&amp;""</f>
      </c>
      <c r="U1945">
        <f>[1]资金台帐!U1945&amp;""</f>
      </c>
      <c r="W1945">
        <f>[1]资金台帐!W1945&amp;""</f>
      </c>
      <c r="X1945">
        <f>[1]资金台帐!X1945&amp;""</f>
      </c>
      <c r="AB1945">
        <f>[1]资金台帐!AB1945</f>
        <v>0</v>
      </c>
      <c r="AC1945">
        <f>[1]资金台帐!AC1945</f>
        <v>0</v>
      </c>
      <c r="AD1945">
        <f>[1]资金台帐!AD1945</f>
        <v>0</v>
      </c>
      <c r="AJ1945">
        <f>[1]资金台帐!AJ1945</f>
        <v>0</v>
      </c>
      <c r="AK1945">
        <f>[1]资金台帐!AK1945</f>
        <v>0</v>
      </c>
      <c r="BA1945" s="22">
        <f t="shared" si="0"/>
      </c>
    </row>
    <row r="1946">
      <c r="B1946">
        <f>[1]资金台帐!B1946&amp;""</f>
      </c>
      <c r="H1946">
        <f>[1]资金台帐!H1946&amp;""</f>
      </c>
      <c r="J1946">
        <f>[1]资金台帐!J1946&amp;""</f>
      </c>
      <c r="N1946">
        <f>[1]资金台帐!N1946</f>
      </c>
      <c r="O1946">
        <f>[1]资金台帐!O1946&amp;""</f>
      </c>
      <c r="P1946">
        <f>[1]资金台帐!P1946&amp;""</f>
      </c>
      <c r="Q1946">
        <f>[1]资金台帐!Q1946&amp;""</f>
      </c>
      <c r="T1946">
        <f>[1]资金台帐!T1946&amp;""</f>
      </c>
      <c r="U1946">
        <f>[1]资金台帐!U1946&amp;""</f>
      </c>
      <c r="W1946">
        <f>[1]资金台帐!W1946&amp;""</f>
      </c>
      <c r="X1946">
        <f>[1]资金台帐!X1946&amp;""</f>
      </c>
      <c r="AB1946">
        <f>[1]资金台帐!AB1946</f>
        <v>0</v>
      </c>
      <c r="AC1946">
        <f>[1]资金台帐!AC1946</f>
        <v>0</v>
      </c>
      <c r="AD1946">
        <f>[1]资金台帐!AD1946</f>
        <v>0</v>
      </c>
      <c r="AJ1946">
        <f>[1]资金台帐!AJ1946</f>
        <v>0</v>
      </c>
      <c r="AK1946">
        <f>[1]资金台帐!AK1946</f>
        <v>0</v>
      </c>
      <c r="BA1946" s="22">
        <f t="shared" si="0"/>
      </c>
    </row>
    <row r="1947">
      <c r="B1947">
        <f>[1]资金台帐!B1947&amp;""</f>
      </c>
      <c r="H1947">
        <f>[1]资金台帐!H1947&amp;""</f>
      </c>
      <c r="J1947">
        <f>[1]资金台帐!J1947&amp;""</f>
      </c>
      <c r="N1947">
        <f>[1]资金台帐!N1947</f>
      </c>
      <c r="O1947">
        <f>[1]资金台帐!O1947&amp;""</f>
      </c>
      <c r="P1947">
        <f>[1]资金台帐!P1947&amp;""</f>
      </c>
      <c r="Q1947">
        <f>[1]资金台帐!Q1947&amp;""</f>
      </c>
      <c r="T1947">
        <f>[1]资金台帐!T1947&amp;""</f>
      </c>
      <c r="U1947">
        <f>[1]资金台帐!U1947&amp;""</f>
      </c>
      <c r="W1947">
        <f>[1]资金台帐!W1947&amp;""</f>
      </c>
      <c r="X1947">
        <f>[1]资金台帐!X1947&amp;""</f>
      </c>
      <c r="AB1947">
        <f>[1]资金台帐!AB1947</f>
        <v>0</v>
      </c>
      <c r="AC1947">
        <f>[1]资金台帐!AC1947</f>
        <v>0</v>
      </c>
      <c r="AD1947">
        <f>[1]资金台帐!AD1947</f>
        <v>0</v>
      </c>
      <c r="AJ1947">
        <f>[1]资金台帐!AJ1947</f>
        <v>0</v>
      </c>
      <c r="AK1947">
        <f>[1]资金台帐!AK1947</f>
        <v>0</v>
      </c>
      <c r="BA1947" s="22">
        <f t="shared" si="0"/>
      </c>
    </row>
    <row r="1948">
      <c r="B1948">
        <f>[1]资金台帐!B1948&amp;""</f>
      </c>
      <c r="H1948">
        <f>[1]资金台帐!H1948&amp;""</f>
      </c>
      <c r="J1948">
        <f>[1]资金台帐!J1948&amp;""</f>
      </c>
      <c r="N1948">
        <f>[1]资金台帐!N1948</f>
      </c>
      <c r="O1948">
        <f>[1]资金台帐!O1948&amp;""</f>
      </c>
      <c r="P1948">
        <f>[1]资金台帐!P1948&amp;""</f>
      </c>
      <c r="Q1948">
        <f>[1]资金台帐!Q1948&amp;""</f>
      </c>
      <c r="T1948">
        <f>[1]资金台帐!T1948&amp;""</f>
      </c>
      <c r="U1948">
        <f>[1]资金台帐!U1948&amp;""</f>
      </c>
      <c r="W1948">
        <f>[1]资金台帐!W1948&amp;""</f>
      </c>
      <c r="X1948">
        <f>[1]资金台帐!X1948&amp;""</f>
      </c>
      <c r="AB1948">
        <f>[1]资金台帐!AB1948</f>
        <v>0</v>
      </c>
      <c r="AC1948">
        <f>[1]资金台帐!AC1948</f>
        <v>0</v>
      </c>
      <c r="AD1948">
        <f>[1]资金台帐!AD1948</f>
        <v>0</v>
      </c>
      <c r="AJ1948">
        <f>[1]资金台帐!AJ1948</f>
        <v>0</v>
      </c>
      <c r="AK1948">
        <f>[1]资金台帐!AK1948</f>
        <v>0</v>
      </c>
      <c r="BA1948" s="22">
        <f t="shared" si="0"/>
      </c>
    </row>
    <row r="1949">
      <c r="B1949">
        <f>[1]资金台帐!B1949&amp;""</f>
      </c>
      <c r="H1949">
        <f>[1]资金台帐!H1949&amp;""</f>
      </c>
      <c r="J1949">
        <f>[1]资金台帐!J1949&amp;""</f>
      </c>
      <c r="N1949">
        <f>[1]资金台帐!N1949</f>
      </c>
      <c r="O1949">
        <f>[1]资金台帐!O1949&amp;""</f>
      </c>
      <c r="P1949">
        <f>[1]资金台帐!P1949&amp;""</f>
      </c>
      <c r="Q1949">
        <f>[1]资金台帐!Q1949&amp;""</f>
      </c>
      <c r="T1949">
        <f>[1]资金台帐!T1949&amp;""</f>
      </c>
      <c r="U1949">
        <f>[1]资金台帐!U1949&amp;""</f>
      </c>
      <c r="W1949">
        <f>[1]资金台帐!W1949&amp;""</f>
      </c>
      <c r="X1949">
        <f>[1]资金台帐!X1949&amp;""</f>
      </c>
      <c r="AB1949">
        <f>[1]资金台帐!AB1949</f>
        <v>0</v>
      </c>
      <c r="AC1949">
        <f>[1]资金台帐!AC1949</f>
        <v>0</v>
      </c>
      <c r="AD1949">
        <f>[1]资金台帐!AD1949</f>
        <v>0</v>
      </c>
      <c r="AJ1949">
        <f>[1]资金台帐!AJ1949</f>
        <v>0</v>
      </c>
      <c r="AK1949">
        <f>[1]资金台帐!AK1949</f>
        <v>0</v>
      </c>
      <c r="BA1949" s="22">
        <f t="shared" si="0"/>
      </c>
    </row>
    <row r="1950">
      <c r="B1950">
        <f>[1]资金台帐!B1950&amp;""</f>
      </c>
      <c r="H1950">
        <f>[1]资金台帐!H1950&amp;""</f>
      </c>
      <c r="J1950">
        <f>[1]资金台帐!J1950&amp;""</f>
      </c>
      <c r="N1950">
        <f>[1]资金台帐!N1950</f>
      </c>
      <c r="O1950">
        <f>[1]资金台帐!O1950&amp;""</f>
      </c>
      <c r="P1950">
        <f>[1]资金台帐!P1950&amp;""</f>
      </c>
      <c r="Q1950">
        <f>[1]资金台帐!Q1950&amp;""</f>
      </c>
      <c r="T1950">
        <f>[1]资金台帐!T1950&amp;""</f>
      </c>
      <c r="U1950">
        <f>[1]资金台帐!U1950&amp;""</f>
      </c>
      <c r="W1950">
        <f>[1]资金台帐!W1950&amp;""</f>
      </c>
      <c r="X1950">
        <f>[1]资金台帐!X1950&amp;""</f>
      </c>
      <c r="AB1950">
        <f>[1]资金台帐!AB1950</f>
        <v>0</v>
      </c>
      <c r="AC1950">
        <f>[1]资金台帐!AC1950</f>
        <v>0</v>
      </c>
      <c r="AD1950">
        <f>[1]资金台帐!AD1950</f>
        <v>0</v>
      </c>
      <c r="AJ1950">
        <f>[1]资金台帐!AJ1950</f>
        <v>0</v>
      </c>
      <c r="AK1950">
        <f>[1]资金台帐!AK1950</f>
        <v>0</v>
      </c>
      <c r="BA1950" s="22">
        <f t="shared" si="0"/>
      </c>
    </row>
    <row r="1951">
      <c r="B1951">
        <f>[1]资金台帐!B1951&amp;""</f>
      </c>
      <c r="H1951">
        <f>[1]资金台帐!H1951&amp;""</f>
      </c>
      <c r="J1951">
        <f>[1]资金台帐!J1951&amp;""</f>
      </c>
      <c r="N1951">
        <f>[1]资金台帐!N1951</f>
      </c>
      <c r="O1951">
        <f>[1]资金台帐!O1951&amp;""</f>
      </c>
      <c r="P1951">
        <f>[1]资金台帐!P1951&amp;""</f>
      </c>
      <c r="Q1951">
        <f>[1]资金台帐!Q1951&amp;""</f>
      </c>
      <c r="T1951">
        <f>[1]资金台帐!T1951&amp;""</f>
      </c>
      <c r="U1951">
        <f>[1]资金台帐!U1951&amp;""</f>
      </c>
      <c r="W1951">
        <f>[1]资金台帐!W1951&amp;""</f>
      </c>
      <c r="X1951">
        <f>[1]资金台帐!X1951&amp;""</f>
      </c>
      <c r="AB1951">
        <f>[1]资金台帐!AB1951</f>
        <v>0</v>
      </c>
      <c r="AC1951">
        <f>[1]资金台帐!AC1951</f>
        <v>0</v>
      </c>
      <c r="AD1951">
        <f>[1]资金台帐!AD1951</f>
        <v>0</v>
      </c>
      <c r="AJ1951">
        <f>[1]资金台帐!AJ1951</f>
        <v>0</v>
      </c>
      <c r="AK1951">
        <f>[1]资金台帐!AK1951</f>
        <v>0</v>
      </c>
      <c r="BA1951" s="22">
        <f t="shared" si="0"/>
      </c>
    </row>
    <row r="1952">
      <c r="B1952">
        <f>[1]资金台帐!B1952&amp;""</f>
      </c>
      <c r="H1952">
        <f>[1]资金台帐!H1952&amp;""</f>
      </c>
      <c r="J1952">
        <f>[1]资金台帐!J1952&amp;""</f>
      </c>
      <c r="N1952">
        <f>[1]资金台帐!N1952</f>
      </c>
      <c r="O1952">
        <f>[1]资金台帐!O1952&amp;""</f>
      </c>
      <c r="P1952">
        <f>[1]资金台帐!P1952&amp;""</f>
      </c>
      <c r="Q1952">
        <f>[1]资金台帐!Q1952&amp;""</f>
      </c>
      <c r="T1952">
        <f>[1]资金台帐!T1952&amp;""</f>
      </c>
      <c r="U1952">
        <f>[1]资金台帐!U1952&amp;""</f>
      </c>
      <c r="W1952">
        <f>[1]资金台帐!W1952&amp;""</f>
      </c>
      <c r="X1952">
        <f>[1]资金台帐!X1952&amp;""</f>
      </c>
      <c r="AB1952">
        <f>[1]资金台帐!AB1952</f>
        <v>0</v>
      </c>
      <c r="AC1952">
        <f>[1]资金台帐!AC1952</f>
        <v>0</v>
      </c>
      <c r="AD1952">
        <f>[1]资金台帐!AD1952</f>
        <v>0</v>
      </c>
      <c r="AJ1952">
        <f>[1]资金台帐!AJ1952</f>
        <v>0</v>
      </c>
      <c r="AK1952">
        <f>[1]资金台帐!AK1952</f>
        <v>0</v>
      </c>
      <c r="BA1952" s="22">
        <f t="shared" si="0"/>
      </c>
    </row>
    <row r="1953">
      <c r="B1953">
        <f>[1]资金台帐!B1953&amp;""</f>
      </c>
      <c r="H1953">
        <f>[1]资金台帐!H1953&amp;""</f>
      </c>
      <c r="J1953">
        <f>[1]资金台帐!J1953&amp;""</f>
      </c>
      <c r="N1953">
        <f>[1]资金台帐!N1953</f>
      </c>
      <c r="O1953">
        <f>[1]资金台帐!O1953&amp;""</f>
      </c>
      <c r="P1953">
        <f>[1]资金台帐!P1953&amp;""</f>
      </c>
      <c r="Q1953">
        <f>[1]资金台帐!Q1953&amp;""</f>
      </c>
      <c r="T1953">
        <f>[1]资金台帐!T1953&amp;""</f>
      </c>
      <c r="U1953">
        <f>[1]资金台帐!U1953&amp;""</f>
      </c>
      <c r="W1953">
        <f>[1]资金台帐!W1953&amp;""</f>
      </c>
      <c r="X1953">
        <f>[1]资金台帐!X1953&amp;""</f>
      </c>
      <c r="AB1953">
        <f>[1]资金台帐!AB1953</f>
        <v>0</v>
      </c>
      <c r="AC1953">
        <f>[1]资金台帐!AC1953</f>
        <v>0</v>
      </c>
      <c r="AD1953">
        <f>[1]资金台帐!AD1953</f>
        <v>0</v>
      </c>
      <c r="AJ1953">
        <f>[1]资金台帐!AJ1953</f>
        <v>0</v>
      </c>
      <c r="AK1953">
        <f>[1]资金台帐!AK1953</f>
        <v>0</v>
      </c>
      <c r="BA1953" s="22">
        <f t="shared" si="0"/>
      </c>
    </row>
    <row r="1954">
      <c r="B1954">
        <f>[1]资金台帐!B1954&amp;""</f>
      </c>
      <c r="H1954">
        <f>[1]资金台帐!H1954&amp;""</f>
      </c>
      <c r="J1954">
        <f>[1]资金台帐!J1954&amp;""</f>
      </c>
      <c r="N1954">
        <f>[1]资金台帐!N1954</f>
      </c>
      <c r="O1954">
        <f>[1]资金台帐!O1954&amp;""</f>
      </c>
      <c r="P1954">
        <f>[1]资金台帐!P1954&amp;""</f>
      </c>
      <c r="Q1954">
        <f>[1]资金台帐!Q1954&amp;""</f>
      </c>
      <c r="T1954">
        <f>[1]资金台帐!T1954&amp;""</f>
      </c>
      <c r="U1954">
        <f>[1]资金台帐!U1954&amp;""</f>
      </c>
      <c r="W1954">
        <f>[1]资金台帐!W1954&amp;""</f>
      </c>
      <c r="X1954">
        <f>[1]资金台帐!X1954&amp;""</f>
      </c>
      <c r="AB1954">
        <f>[1]资金台帐!AB1954</f>
        <v>0</v>
      </c>
      <c r="AC1954">
        <f>[1]资金台帐!AC1954</f>
        <v>0</v>
      </c>
      <c r="AD1954">
        <f>[1]资金台帐!AD1954</f>
        <v>0</v>
      </c>
      <c r="AJ1954">
        <f>[1]资金台帐!AJ1954</f>
        <v>0</v>
      </c>
      <c r="AK1954">
        <f>[1]资金台帐!AK1954</f>
        <v>0</v>
      </c>
      <c r="BA1954" s="22">
        <f t="shared" si="0"/>
      </c>
    </row>
    <row r="1955">
      <c r="B1955">
        <f>[1]资金台帐!B1955&amp;""</f>
      </c>
      <c r="H1955">
        <f>[1]资金台帐!H1955&amp;""</f>
      </c>
      <c r="J1955">
        <f>[1]资金台帐!J1955&amp;""</f>
      </c>
      <c r="N1955">
        <f>[1]资金台帐!N1955</f>
      </c>
      <c r="O1955">
        <f>[1]资金台帐!O1955&amp;""</f>
      </c>
      <c r="P1955">
        <f>[1]资金台帐!P1955&amp;""</f>
      </c>
      <c r="Q1955">
        <f>[1]资金台帐!Q1955&amp;""</f>
      </c>
      <c r="T1955">
        <f>[1]资金台帐!T1955&amp;""</f>
      </c>
      <c r="U1955">
        <f>[1]资金台帐!U1955&amp;""</f>
      </c>
      <c r="W1955">
        <f>[1]资金台帐!W1955&amp;""</f>
      </c>
      <c r="X1955">
        <f>[1]资金台帐!X1955&amp;""</f>
      </c>
      <c r="AB1955">
        <f>[1]资金台帐!AB1955</f>
        <v>0</v>
      </c>
      <c r="AC1955">
        <f>[1]资金台帐!AC1955</f>
        <v>0</v>
      </c>
      <c r="AD1955">
        <f>[1]资金台帐!AD1955</f>
        <v>0</v>
      </c>
      <c r="AJ1955">
        <f>[1]资金台帐!AJ1955</f>
        <v>0</v>
      </c>
      <c r="AK1955">
        <f>[1]资金台帐!AK1955</f>
        <v>0</v>
      </c>
      <c r="BA1955" s="22">
        <f t="shared" si="0"/>
      </c>
    </row>
    <row r="1956">
      <c r="B1956">
        <f>[1]资金台帐!B1956&amp;""</f>
      </c>
      <c r="H1956">
        <f>[1]资金台帐!H1956&amp;""</f>
      </c>
      <c r="J1956">
        <f>[1]资金台帐!J1956&amp;""</f>
      </c>
      <c r="N1956">
        <f>[1]资金台帐!N1956</f>
      </c>
      <c r="O1956">
        <f>[1]资金台帐!O1956&amp;""</f>
      </c>
      <c r="P1956">
        <f>[1]资金台帐!P1956&amp;""</f>
      </c>
      <c r="Q1956">
        <f>[1]资金台帐!Q1956&amp;""</f>
      </c>
      <c r="T1956">
        <f>[1]资金台帐!T1956&amp;""</f>
      </c>
      <c r="U1956">
        <f>[1]资金台帐!U1956&amp;""</f>
      </c>
      <c r="W1956">
        <f>[1]资金台帐!W1956&amp;""</f>
      </c>
      <c r="X1956">
        <f>[1]资金台帐!X1956&amp;""</f>
      </c>
      <c r="AB1956">
        <f>[1]资金台帐!AB1956</f>
        <v>0</v>
      </c>
      <c r="AC1956">
        <f>[1]资金台帐!AC1956</f>
        <v>0</v>
      </c>
      <c r="AD1956">
        <f>[1]资金台帐!AD1956</f>
        <v>0</v>
      </c>
      <c r="AJ1956">
        <f>[1]资金台帐!AJ1956</f>
        <v>0</v>
      </c>
      <c r="AK1956">
        <f>[1]资金台帐!AK1956</f>
        <v>0</v>
      </c>
      <c r="BA1956" s="22">
        <f t="shared" si="0"/>
      </c>
    </row>
    <row r="1957">
      <c r="B1957">
        <f>[1]资金台帐!B1957&amp;""</f>
      </c>
      <c r="H1957">
        <f>[1]资金台帐!H1957&amp;""</f>
      </c>
      <c r="J1957">
        <f>[1]资金台帐!J1957&amp;""</f>
      </c>
      <c r="N1957">
        <f>[1]资金台帐!N1957</f>
      </c>
      <c r="O1957">
        <f>[1]资金台帐!O1957&amp;""</f>
      </c>
      <c r="P1957">
        <f>[1]资金台帐!P1957&amp;""</f>
      </c>
      <c r="Q1957">
        <f>[1]资金台帐!Q1957&amp;""</f>
      </c>
      <c r="T1957">
        <f>[1]资金台帐!T1957&amp;""</f>
      </c>
      <c r="U1957">
        <f>[1]资金台帐!U1957&amp;""</f>
      </c>
      <c r="W1957">
        <f>[1]资金台帐!W1957&amp;""</f>
      </c>
      <c r="X1957">
        <f>[1]资金台帐!X1957&amp;""</f>
      </c>
      <c r="AB1957">
        <f>[1]资金台帐!AB1957</f>
        <v>0</v>
      </c>
      <c r="AC1957">
        <f>[1]资金台帐!AC1957</f>
        <v>0</v>
      </c>
      <c r="AD1957">
        <f>[1]资金台帐!AD1957</f>
        <v>0</v>
      </c>
      <c r="AJ1957">
        <f>[1]资金台帐!AJ1957</f>
        <v>0</v>
      </c>
      <c r="AK1957">
        <f>[1]资金台帐!AK1957</f>
        <v>0</v>
      </c>
      <c r="BA1957" s="22">
        <f t="shared" si="0"/>
      </c>
    </row>
    <row r="1958">
      <c r="B1958">
        <f>[1]资金台帐!B1958&amp;""</f>
      </c>
      <c r="H1958">
        <f>[1]资金台帐!H1958&amp;""</f>
      </c>
      <c r="J1958">
        <f>[1]资金台帐!J1958&amp;""</f>
      </c>
      <c r="N1958">
        <f>[1]资金台帐!N1958</f>
      </c>
      <c r="O1958">
        <f>[1]资金台帐!O1958&amp;""</f>
      </c>
      <c r="P1958">
        <f>[1]资金台帐!P1958&amp;""</f>
      </c>
      <c r="Q1958">
        <f>[1]资金台帐!Q1958&amp;""</f>
      </c>
      <c r="T1958">
        <f>[1]资金台帐!T1958&amp;""</f>
      </c>
      <c r="U1958">
        <f>[1]资金台帐!U1958&amp;""</f>
      </c>
      <c r="W1958">
        <f>[1]资金台帐!W1958&amp;""</f>
      </c>
      <c r="X1958">
        <f>[1]资金台帐!X1958&amp;""</f>
      </c>
      <c r="AB1958">
        <f>[1]资金台帐!AB1958</f>
        <v>0</v>
      </c>
      <c r="AC1958">
        <f>[1]资金台帐!AC1958</f>
        <v>0</v>
      </c>
      <c r="AD1958">
        <f>[1]资金台帐!AD1958</f>
        <v>0</v>
      </c>
      <c r="AJ1958">
        <f>[1]资金台帐!AJ1958</f>
        <v>0</v>
      </c>
      <c r="AK1958">
        <f>[1]资金台帐!AK1958</f>
        <v>0</v>
      </c>
      <c r="BA1958" s="22">
        <f t="shared" si="0"/>
      </c>
    </row>
    <row r="1959">
      <c r="B1959">
        <f>[1]资金台帐!B1959&amp;""</f>
      </c>
      <c r="H1959">
        <f>[1]资金台帐!H1959&amp;""</f>
      </c>
      <c r="J1959">
        <f>[1]资金台帐!J1959&amp;""</f>
      </c>
      <c r="N1959">
        <f>[1]资金台帐!N1959</f>
      </c>
      <c r="O1959">
        <f>[1]资金台帐!O1959&amp;""</f>
      </c>
      <c r="P1959">
        <f>[1]资金台帐!P1959&amp;""</f>
      </c>
      <c r="Q1959">
        <f>[1]资金台帐!Q1959&amp;""</f>
      </c>
      <c r="T1959">
        <f>[1]资金台帐!T1959&amp;""</f>
      </c>
      <c r="U1959">
        <f>[1]资金台帐!U1959&amp;""</f>
      </c>
      <c r="W1959">
        <f>[1]资金台帐!W1959&amp;""</f>
      </c>
      <c r="X1959">
        <f>[1]资金台帐!X1959&amp;""</f>
      </c>
      <c r="AB1959">
        <f>[1]资金台帐!AB1959</f>
        <v>0</v>
      </c>
      <c r="AC1959">
        <f>[1]资金台帐!AC1959</f>
        <v>0</v>
      </c>
      <c r="AD1959">
        <f>[1]资金台帐!AD1959</f>
        <v>0</v>
      </c>
      <c r="AJ1959">
        <f>[1]资金台帐!AJ1959</f>
        <v>0</v>
      </c>
      <c r="AK1959">
        <f>[1]资金台帐!AK1959</f>
        <v>0</v>
      </c>
      <c r="BA1959" s="22">
        <f t="shared" si="0"/>
      </c>
    </row>
    <row r="1960">
      <c r="B1960">
        <f>[1]资金台帐!B1960&amp;""</f>
      </c>
      <c r="H1960">
        <f>[1]资金台帐!H1960&amp;""</f>
      </c>
      <c r="J1960">
        <f>[1]资金台帐!J1960&amp;""</f>
      </c>
      <c r="N1960">
        <f>[1]资金台帐!N1960</f>
      </c>
      <c r="O1960">
        <f>[1]资金台帐!O1960&amp;""</f>
      </c>
      <c r="P1960">
        <f>[1]资金台帐!P1960&amp;""</f>
      </c>
      <c r="Q1960">
        <f>[1]资金台帐!Q1960&amp;""</f>
      </c>
      <c r="T1960">
        <f>[1]资金台帐!T1960&amp;""</f>
      </c>
      <c r="U1960">
        <f>[1]资金台帐!U1960&amp;""</f>
      </c>
      <c r="W1960">
        <f>[1]资金台帐!W1960&amp;""</f>
      </c>
      <c r="X1960">
        <f>[1]资金台帐!X1960&amp;""</f>
      </c>
      <c r="AB1960">
        <f>[1]资金台帐!AB1960</f>
        <v>0</v>
      </c>
      <c r="AC1960">
        <f>[1]资金台帐!AC1960</f>
        <v>0</v>
      </c>
      <c r="AD1960">
        <f>[1]资金台帐!AD1960</f>
        <v>0</v>
      </c>
      <c r="AJ1960">
        <f>[1]资金台帐!AJ1960</f>
        <v>0</v>
      </c>
      <c r="AK1960">
        <f>[1]资金台帐!AK1960</f>
        <v>0</v>
      </c>
      <c r="BA1960" s="22">
        <f t="shared" si="0"/>
      </c>
    </row>
    <row r="1961">
      <c r="B1961">
        <f>[1]资金台帐!B1961&amp;""</f>
      </c>
      <c r="H1961">
        <f>[1]资金台帐!H1961&amp;""</f>
      </c>
      <c r="J1961">
        <f>[1]资金台帐!J1961&amp;""</f>
      </c>
      <c r="N1961">
        <f>[1]资金台帐!N1961</f>
      </c>
      <c r="O1961">
        <f>[1]资金台帐!O1961&amp;""</f>
      </c>
      <c r="P1961">
        <f>[1]资金台帐!P1961&amp;""</f>
      </c>
      <c r="Q1961">
        <f>[1]资金台帐!Q1961&amp;""</f>
      </c>
      <c r="T1961">
        <f>[1]资金台帐!T1961&amp;""</f>
      </c>
      <c r="U1961">
        <f>[1]资金台帐!U1961&amp;""</f>
      </c>
      <c r="W1961">
        <f>[1]资金台帐!W1961&amp;""</f>
      </c>
      <c r="X1961">
        <f>[1]资金台帐!X1961&amp;""</f>
      </c>
      <c r="AB1961">
        <f>[1]资金台帐!AB1961</f>
        <v>0</v>
      </c>
      <c r="AC1961">
        <f>[1]资金台帐!AC1961</f>
        <v>0</v>
      </c>
      <c r="AD1961">
        <f>[1]资金台帐!AD1961</f>
        <v>0</v>
      </c>
      <c r="AJ1961">
        <f>[1]资金台帐!AJ1961</f>
        <v>0</v>
      </c>
      <c r="AK1961">
        <f>[1]资金台帐!AK1961</f>
        <v>0</v>
      </c>
      <c r="BA1961" s="22">
        <f t="shared" si="0"/>
      </c>
    </row>
    <row r="1962">
      <c r="B1962">
        <f>[1]资金台帐!B1962&amp;""</f>
      </c>
      <c r="H1962">
        <f>[1]资金台帐!H1962&amp;""</f>
      </c>
      <c r="J1962">
        <f>[1]资金台帐!J1962&amp;""</f>
      </c>
      <c r="N1962">
        <f>[1]资金台帐!N1962</f>
      </c>
      <c r="O1962">
        <f>[1]资金台帐!O1962&amp;""</f>
      </c>
      <c r="P1962">
        <f>[1]资金台帐!P1962&amp;""</f>
      </c>
      <c r="Q1962">
        <f>[1]资金台帐!Q1962&amp;""</f>
      </c>
      <c r="T1962">
        <f>[1]资金台帐!T1962&amp;""</f>
      </c>
      <c r="U1962">
        <f>[1]资金台帐!U1962&amp;""</f>
      </c>
      <c r="W1962">
        <f>[1]资金台帐!W1962&amp;""</f>
      </c>
      <c r="X1962">
        <f>[1]资金台帐!X1962&amp;""</f>
      </c>
      <c r="AB1962">
        <f>[1]资金台帐!AB1962</f>
        <v>0</v>
      </c>
      <c r="AC1962">
        <f>[1]资金台帐!AC1962</f>
        <v>0</v>
      </c>
      <c r="AD1962">
        <f>[1]资金台帐!AD1962</f>
        <v>0</v>
      </c>
      <c r="AJ1962">
        <f>[1]资金台帐!AJ1962</f>
        <v>0</v>
      </c>
      <c r="AK1962">
        <f>[1]资金台帐!AK1962</f>
        <v>0</v>
      </c>
      <c r="BA1962" s="22">
        <f t="shared" si="0"/>
      </c>
    </row>
    <row r="1963">
      <c r="B1963">
        <f>[1]资金台帐!B1963&amp;""</f>
      </c>
      <c r="H1963">
        <f>[1]资金台帐!H1963&amp;""</f>
      </c>
      <c r="J1963">
        <f>[1]资金台帐!J1963&amp;""</f>
      </c>
      <c r="N1963">
        <f>[1]资金台帐!N1963</f>
      </c>
      <c r="O1963">
        <f>[1]资金台帐!O1963&amp;""</f>
      </c>
      <c r="P1963">
        <f>[1]资金台帐!P1963&amp;""</f>
      </c>
      <c r="Q1963">
        <f>[1]资金台帐!Q1963&amp;""</f>
      </c>
      <c r="T1963">
        <f>[1]资金台帐!T1963&amp;""</f>
      </c>
      <c r="U1963">
        <f>[1]资金台帐!U1963&amp;""</f>
      </c>
      <c r="W1963">
        <f>[1]资金台帐!W1963&amp;""</f>
      </c>
      <c r="X1963">
        <f>[1]资金台帐!X1963&amp;""</f>
      </c>
      <c r="AB1963">
        <f>[1]资金台帐!AB1963</f>
        <v>0</v>
      </c>
      <c r="AC1963">
        <f>[1]资金台帐!AC1963</f>
        <v>0</v>
      </c>
      <c r="AD1963">
        <f>[1]资金台帐!AD1963</f>
        <v>0</v>
      </c>
      <c r="AJ1963">
        <f>[1]资金台帐!AJ1963</f>
        <v>0</v>
      </c>
      <c r="AK1963">
        <f>[1]资金台帐!AK1963</f>
        <v>0</v>
      </c>
      <c r="BA1963" s="22">
        <f t="shared" si="0"/>
      </c>
    </row>
    <row r="1964">
      <c r="B1964">
        <f>[1]资金台帐!B1964&amp;""</f>
      </c>
      <c r="H1964">
        <f>[1]资金台帐!H1964&amp;""</f>
      </c>
      <c r="J1964">
        <f>[1]资金台帐!J1964&amp;""</f>
      </c>
      <c r="N1964">
        <f>[1]资金台帐!N1964</f>
      </c>
      <c r="O1964">
        <f>[1]资金台帐!O1964&amp;""</f>
      </c>
      <c r="P1964">
        <f>[1]资金台帐!P1964&amp;""</f>
      </c>
      <c r="Q1964">
        <f>[1]资金台帐!Q1964&amp;""</f>
      </c>
      <c r="T1964">
        <f>[1]资金台帐!T1964&amp;""</f>
      </c>
      <c r="U1964">
        <f>[1]资金台帐!U1964&amp;""</f>
      </c>
      <c r="W1964">
        <f>[1]资金台帐!W1964&amp;""</f>
      </c>
      <c r="X1964">
        <f>[1]资金台帐!X1964&amp;""</f>
      </c>
      <c r="AB1964">
        <f>[1]资金台帐!AB1964</f>
        <v>0</v>
      </c>
      <c r="AC1964">
        <f>[1]资金台帐!AC1964</f>
        <v>0</v>
      </c>
      <c r="AD1964">
        <f>[1]资金台帐!AD1964</f>
        <v>0</v>
      </c>
      <c r="AJ1964">
        <f>[1]资金台帐!AJ1964</f>
        <v>0</v>
      </c>
      <c r="AK1964">
        <f>[1]资金台帐!AK1964</f>
        <v>0</v>
      </c>
      <c r="BA1964" s="22">
        <f t="shared" si="0"/>
      </c>
    </row>
    <row r="1965">
      <c r="B1965">
        <f>[1]资金台帐!B1965&amp;""</f>
      </c>
      <c r="H1965">
        <f>[1]资金台帐!H1965&amp;""</f>
      </c>
      <c r="J1965">
        <f>[1]资金台帐!J1965&amp;""</f>
      </c>
      <c r="N1965">
        <f>[1]资金台帐!N1965</f>
      </c>
      <c r="O1965">
        <f>[1]资金台帐!O1965&amp;""</f>
      </c>
      <c r="P1965">
        <f>[1]资金台帐!P1965&amp;""</f>
      </c>
      <c r="Q1965">
        <f>[1]资金台帐!Q1965&amp;""</f>
      </c>
      <c r="T1965">
        <f>[1]资金台帐!T1965&amp;""</f>
      </c>
      <c r="U1965">
        <f>[1]资金台帐!U1965&amp;""</f>
      </c>
      <c r="W1965">
        <f>[1]资金台帐!W1965&amp;""</f>
      </c>
      <c r="X1965">
        <f>[1]资金台帐!X1965&amp;""</f>
      </c>
      <c r="AB1965">
        <f>[1]资金台帐!AB1965</f>
        <v>0</v>
      </c>
      <c r="AC1965">
        <f>[1]资金台帐!AC1965</f>
        <v>0</v>
      </c>
      <c r="AD1965">
        <f>[1]资金台帐!AD1965</f>
        <v>0</v>
      </c>
      <c r="AJ1965">
        <f>[1]资金台帐!AJ1965</f>
        <v>0</v>
      </c>
      <c r="AK1965">
        <f>[1]资金台帐!AK1965</f>
        <v>0</v>
      </c>
      <c r="BA1965" s="22">
        <f t="shared" si="0"/>
      </c>
    </row>
    <row r="1966">
      <c r="B1966">
        <f>[1]资金台帐!B1966&amp;""</f>
      </c>
      <c r="H1966">
        <f>[1]资金台帐!H1966&amp;""</f>
      </c>
      <c r="J1966">
        <f>[1]资金台帐!J1966&amp;""</f>
      </c>
      <c r="N1966">
        <f>[1]资金台帐!N1966</f>
      </c>
      <c r="O1966">
        <f>[1]资金台帐!O1966&amp;""</f>
      </c>
      <c r="P1966">
        <f>[1]资金台帐!P1966&amp;""</f>
      </c>
      <c r="Q1966">
        <f>[1]资金台帐!Q1966&amp;""</f>
      </c>
      <c r="T1966">
        <f>[1]资金台帐!T1966&amp;""</f>
      </c>
      <c r="U1966">
        <f>[1]资金台帐!U1966&amp;""</f>
      </c>
      <c r="W1966">
        <f>[1]资金台帐!W1966&amp;""</f>
      </c>
      <c r="X1966">
        <f>[1]资金台帐!X1966&amp;""</f>
      </c>
      <c r="AB1966">
        <f>[1]资金台帐!AB1966</f>
        <v>0</v>
      </c>
      <c r="AC1966">
        <f>[1]资金台帐!AC1966</f>
        <v>0</v>
      </c>
      <c r="AD1966">
        <f>[1]资金台帐!AD1966</f>
        <v>0</v>
      </c>
      <c r="AJ1966">
        <f>[1]资金台帐!AJ1966</f>
        <v>0</v>
      </c>
      <c r="AK1966">
        <f>[1]资金台帐!AK1966</f>
        <v>0</v>
      </c>
      <c r="BA1966" s="22">
        <f t="shared" si="0"/>
      </c>
    </row>
    <row r="1967">
      <c r="B1967">
        <f>[1]资金台帐!B1967&amp;""</f>
      </c>
      <c r="H1967">
        <f>[1]资金台帐!H1967&amp;""</f>
      </c>
      <c r="J1967">
        <f>[1]资金台帐!J1967&amp;""</f>
      </c>
      <c r="N1967">
        <f>[1]资金台帐!N1967</f>
      </c>
      <c r="O1967">
        <f>[1]资金台帐!O1967&amp;""</f>
      </c>
      <c r="P1967">
        <f>[1]资金台帐!P1967&amp;""</f>
      </c>
      <c r="Q1967">
        <f>[1]资金台帐!Q1967&amp;""</f>
      </c>
      <c r="T1967">
        <f>[1]资金台帐!T1967&amp;""</f>
      </c>
      <c r="U1967">
        <f>[1]资金台帐!U1967&amp;""</f>
      </c>
      <c r="W1967">
        <f>[1]资金台帐!W1967&amp;""</f>
      </c>
      <c r="X1967">
        <f>[1]资金台帐!X1967&amp;""</f>
      </c>
      <c r="AB1967">
        <f>[1]资金台帐!AB1967</f>
        <v>0</v>
      </c>
      <c r="AC1967">
        <f>[1]资金台帐!AC1967</f>
        <v>0</v>
      </c>
      <c r="AD1967">
        <f>[1]资金台帐!AD1967</f>
        <v>0</v>
      </c>
      <c r="AJ1967">
        <f>[1]资金台帐!AJ1967</f>
        <v>0</v>
      </c>
      <c r="AK1967">
        <f>[1]资金台帐!AK1967</f>
        <v>0</v>
      </c>
      <c r="BA1967" s="22">
        <f t="shared" si="0"/>
      </c>
    </row>
    <row r="1968">
      <c r="B1968">
        <f>[1]资金台帐!B1968&amp;""</f>
      </c>
      <c r="H1968">
        <f>[1]资金台帐!H1968&amp;""</f>
      </c>
      <c r="J1968">
        <f>[1]资金台帐!J1968&amp;""</f>
      </c>
      <c r="N1968">
        <f>[1]资金台帐!N1968</f>
      </c>
      <c r="O1968">
        <f>[1]资金台帐!O1968&amp;""</f>
      </c>
      <c r="P1968">
        <f>[1]资金台帐!P1968&amp;""</f>
      </c>
      <c r="Q1968">
        <f>[1]资金台帐!Q1968&amp;""</f>
      </c>
      <c r="T1968">
        <f>[1]资金台帐!T1968&amp;""</f>
      </c>
      <c r="U1968">
        <f>[1]资金台帐!U1968&amp;""</f>
      </c>
      <c r="W1968">
        <f>[1]资金台帐!W1968&amp;""</f>
      </c>
      <c r="X1968">
        <f>[1]资金台帐!X1968&amp;""</f>
      </c>
      <c r="AB1968">
        <f>[1]资金台帐!AB1968</f>
        <v>0</v>
      </c>
      <c r="AC1968">
        <f>[1]资金台帐!AC1968</f>
        <v>0</v>
      </c>
      <c r="AD1968">
        <f>[1]资金台帐!AD1968</f>
        <v>0</v>
      </c>
      <c r="AJ1968">
        <f>[1]资金台帐!AJ1968</f>
        <v>0</v>
      </c>
      <c r="AK1968">
        <f>[1]资金台帐!AK1968</f>
        <v>0</v>
      </c>
      <c r="BA1968" s="22">
        <f t="shared" si="0"/>
      </c>
    </row>
    <row r="1969">
      <c r="B1969">
        <f>[1]资金台帐!B1969&amp;""</f>
      </c>
      <c r="H1969">
        <f>[1]资金台帐!H1969&amp;""</f>
      </c>
      <c r="J1969">
        <f>[1]资金台帐!J1969&amp;""</f>
      </c>
      <c r="N1969">
        <f>[1]资金台帐!N1969</f>
      </c>
      <c r="O1969">
        <f>[1]资金台帐!O1969&amp;""</f>
      </c>
      <c r="P1969">
        <f>[1]资金台帐!P1969&amp;""</f>
      </c>
      <c r="Q1969">
        <f>[1]资金台帐!Q1969&amp;""</f>
      </c>
      <c r="T1969">
        <f>[1]资金台帐!T1969&amp;""</f>
      </c>
      <c r="U1969">
        <f>[1]资金台帐!U1969&amp;""</f>
      </c>
      <c r="W1969">
        <f>[1]资金台帐!W1969&amp;""</f>
      </c>
      <c r="X1969">
        <f>[1]资金台帐!X1969&amp;""</f>
      </c>
      <c r="AB1969">
        <f>[1]资金台帐!AB1969</f>
        <v>0</v>
      </c>
      <c r="AC1969">
        <f>[1]资金台帐!AC1969</f>
        <v>0</v>
      </c>
      <c r="AD1969">
        <f>[1]资金台帐!AD1969</f>
        <v>0</v>
      </c>
      <c r="AJ1969">
        <f>[1]资金台帐!AJ1969</f>
        <v>0</v>
      </c>
      <c r="AK1969">
        <f>[1]资金台帐!AK1969</f>
        <v>0</v>
      </c>
      <c r="BA1969" s="22">
        <f t="shared" si="0"/>
      </c>
    </row>
    <row r="1970">
      <c r="B1970">
        <f>[1]资金台帐!B1970&amp;""</f>
      </c>
      <c r="H1970">
        <f>[1]资金台帐!H1970&amp;""</f>
      </c>
      <c r="J1970">
        <f>[1]资金台帐!J1970&amp;""</f>
      </c>
      <c r="N1970">
        <f>[1]资金台帐!N1970</f>
      </c>
      <c r="O1970">
        <f>[1]资金台帐!O1970&amp;""</f>
      </c>
      <c r="P1970">
        <f>[1]资金台帐!P1970&amp;""</f>
      </c>
      <c r="Q1970">
        <f>[1]资金台帐!Q1970&amp;""</f>
      </c>
      <c r="T1970">
        <f>[1]资金台帐!T1970&amp;""</f>
      </c>
      <c r="U1970">
        <f>[1]资金台帐!U1970&amp;""</f>
      </c>
      <c r="W1970">
        <f>[1]资金台帐!W1970&amp;""</f>
      </c>
      <c r="X1970">
        <f>[1]资金台帐!X1970&amp;""</f>
      </c>
      <c r="AB1970">
        <f>[1]资金台帐!AB1970</f>
        <v>0</v>
      </c>
      <c r="AC1970">
        <f>[1]资金台帐!AC1970</f>
        <v>0</v>
      </c>
      <c r="AD1970">
        <f>[1]资金台帐!AD1970</f>
        <v>0</v>
      </c>
      <c r="AJ1970">
        <f>[1]资金台帐!AJ1970</f>
        <v>0</v>
      </c>
      <c r="AK1970">
        <f>[1]资金台帐!AK1970</f>
        <v>0</v>
      </c>
      <c r="BA1970" s="22">
        <f t="shared" si="0"/>
      </c>
    </row>
    <row r="1971">
      <c r="B1971">
        <f>[1]资金台帐!B1971&amp;""</f>
      </c>
      <c r="H1971">
        <f>[1]资金台帐!H1971&amp;""</f>
      </c>
      <c r="J1971">
        <f>[1]资金台帐!J1971&amp;""</f>
      </c>
      <c r="N1971">
        <f>[1]资金台帐!N1971</f>
      </c>
      <c r="O1971">
        <f>[1]资金台帐!O1971&amp;""</f>
      </c>
      <c r="P1971">
        <f>[1]资金台帐!P1971&amp;""</f>
      </c>
      <c r="Q1971">
        <f>[1]资金台帐!Q1971&amp;""</f>
      </c>
      <c r="T1971">
        <f>[1]资金台帐!T1971&amp;""</f>
      </c>
      <c r="U1971">
        <f>[1]资金台帐!U1971&amp;""</f>
      </c>
      <c r="W1971">
        <f>[1]资金台帐!W1971&amp;""</f>
      </c>
      <c r="X1971">
        <f>[1]资金台帐!X1971&amp;""</f>
      </c>
      <c r="AB1971">
        <f>[1]资金台帐!AB1971</f>
        <v>0</v>
      </c>
      <c r="AC1971">
        <f>[1]资金台帐!AC1971</f>
        <v>0</v>
      </c>
      <c r="AD1971">
        <f>[1]资金台帐!AD1971</f>
        <v>0</v>
      </c>
      <c r="AJ1971">
        <f>[1]资金台帐!AJ1971</f>
        <v>0</v>
      </c>
      <c r="AK1971">
        <f>[1]资金台帐!AK1971</f>
        <v>0</v>
      </c>
      <c r="BA1971" s="22">
        <f t="shared" si="0"/>
      </c>
    </row>
    <row r="1972">
      <c r="B1972">
        <f>[1]资金台帐!B1972&amp;""</f>
      </c>
      <c r="H1972">
        <f>[1]资金台帐!H1972&amp;""</f>
      </c>
      <c r="J1972">
        <f>[1]资金台帐!J1972&amp;""</f>
      </c>
      <c r="N1972">
        <f>[1]资金台帐!N1972</f>
      </c>
      <c r="O1972">
        <f>[1]资金台帐!O1972&amp;""</f>
      </c>
      <c r="P1972">
        <f>[1]资金台帐!P1972&amp;""</f>
      </c>
      <c r="Q1972">
        <f>[1]资金台帐!Q1972&amp;""</f>
      </c>
      <c r="T1972">
        <f>[1]资金台帐!T1972&amp;""</f>
      </c>
      <c r="U1972">
        <f>[1]资金台帐!U1972&amp;""</f>
      </c>
      <c r="W1972">
        <f>[1]资金台帐!W1972&amp;""</f>
      </c>
      <c r="X1972">
        <f>[1]资金台帐!X1972&amp;""</f>
      </c>
      <c r="AB1972">
        <f>[1]资金台帐!AB1972</f>
        <v>0</v>
      </c>
      <c r="AC1972">
        <f>[1]资金台帐!AC1972</f>
        <v>0</v>
      </c>
      <c r="AD1972">
        <f>[1]资金台帐!AD1972</f>
        <v>0</v>
      </c>
      <c r="AJ1972">
        <f>[1]资金台帐!AJ1972</f>
        <v>0</v>
      </c>
      <c r="AK1972">
        <f>[1]资金台帐!AK1972</f>
        <v>0</v>
      </c>
      <c r="BA1972" s="22">
        <f t="shared" si="0"/>
      </c>
    </row>
    <row r="1973">
      <c r="B1973">
        <f>[1]资金台帐!B1973&amp;""</f>
      </c>
      <c r="H1973">
        <f>[1]资金台帐!H1973&amp;""</f>
      </c>
      <c r="J1973">
        <f>[1]资金台帐!J1973&amp;""</f>
      </c>
      <c r="N1973">
        <f>[1]资金台帐!N1973</f>
      </c>
      <c r="O1973">
        <f>[1]资金台帐!O1973&amp;""</f>
      </c>
      <c r="P1973">
        <f>[1]资金台帐!P1973&amp;""</f>
      </c>
      <c r="Q1973">
        <f>[1]资金台帐!Q1973&amp;""</f>
      </c>
      <c r="T1973">
        <f>[1]资金台帐!T1973&amp;""</f>
      </c>
      <c r="U1973">
        <f>[1]资金台帐!U1973&amp;""</f>
      </c>
      <c r="W1973">
        <f>[1]资金台帐!W1973&amp;""</f>
      </c>
      <c r="X1973">
        <f>[1]资金台帐!X1973&amp;""</f>
      </c>
      <c r="AB1973">
        <f>[1]资金台帐!AB1973</f>
        <v>0</v>
      </c>
      <c r="AC1973">
        <f>[1]资金台帐!AC1973</f>
        <v>0</v>
      </c>
      <c r="AD1973">
        <f>[1]资金台帐!AD1973</f>
        <v>0</v>
      </c>
      <c r="AJ1973">
        <f>[1]资金台帐!AJ1973</f>
        <v>0</v>
      </c>
      <c r="AK1973">
        <f>[1]资金台帐!AK1973</f>
        <v>0</v>
      </c>
      <c r="BA1973" s="22">
        <f t="shared" si="0"/>
      </c>
    </row>
    <row r="1974">
      <c r="B1974">
        <f>[1]资金台帐!B1974&amp;""</f>
      </c>
      <c r="H1974">
        <f>[1]资金台帐!H1974&amp;""</f>
      </c>
      <c r="J1974">
        <f>[1]资金台帐!J1974&amp;""</f>
      </c>
      <c r="N1974">
        <f>[1]资金台帐!N1974</f>
      </c>
      <c r="O1974">
        <f>[1]资金台帐!O1974&amp;""</f>
      </c>
      <c r="P1974">
        <f>[1]资金台帐!P1974&amp;""</f>
      </c>
      <c r="Q1974">
        <f>[1]资金台帐!Q1974&amp;""</f>
      </c>
      <c r="T1974">
        <f>[1]资金台帐!T1974&amp;""</f>
      </c>
      <c r="U1974">
        <f>[1]资金台帐!U1974&amp;""</f>
      </c>
      <c r="W1974">
        <f>[1]资金台帐!W1974&amp;""</f>
      </c>
      <c r="X1974">
        <f>[1]资金台帐!X1974&amp;""</f>
      </c>
      <c r="AB1974">
        <f>[1]资金台帐!AB1974</f>
        <v>0</v>
      </c>
      <c r="AC1974">
        <f>[1]资金台帐!AC1974</f>
        <v>0</v>
      </c>
      <c r="AD1974">
        <f>[1]资金台帐!AD1974</f>
        <v>0</v>
      </c>
      <c r="AJ1974">
        <f>[1]资金台帐!AJ1974</f>
        <v>0</v>
      </c>
      <c r="AK1974">
        <f>[1]资金台帐!AK1974</f>
        <v>0</v>
      </c>
      <c r="BA1974" s="22">
        <f t="shared" si="0"/>
      </c>
    </row>
    <row r="1975">
      <c r="B1975">
        <f>[1]资金台帐!B1975&amp;""</f>
      </c>
      <c r="H1975">
        <f>[1]资金台帐!H1975&amp;""</f>
      </c>
      <c r="J1975">
        <f>[1]资金台帐!J1975&amp;""</f>
      </c>
      <c r="N1975">
        <f>[1]资金台帐!N1975</f>
      </c>
      <c r="O1975">
        <f>[1]资金台帐!O1975&amp;""</f>
      </c>
      <c r="P1975">
        <f>[1]资金台帐!P1975&amp;""</f>
      </c>
      <c r="Q1975">
        <f>[1]资金台帐!Q1975&amp;""</f>
      </c>
      <c r="T1975">
        <f>[1]资金台帐!T1975&amp;""</f>
      </c>
      <c r="U1975">
        <f>[1]资金台帐!U1975&amp;""</f>
      </c>
      <c r="W1975">
        <f>[1]资金台帐!W1975&amp;""</f>
      </c>
      <c r="X1975">
        <f>[1]资金台帐!X1975&amp;""</f>
      </c>
      <c r="AB1975">
        <f>[1]资金台帐!AB1975</f>
        <v>0</v>
      </c>
      <c r="AC1975">
        <f>[1]资金台帐!AC1975</f>
        <v>0</v>
      </c>
      <c r="AD1975">
        <f>[1]资金台帐!AD1975</f>
        <v>0</v>
      </c>
      <c r="AJ1975">
        <f>[1]资金台帐!AJ1975</f>
        <v>0</v>
      </c>
      <c r="AK1975">
        <f>[1]资金台帐!AK1975</f>
        <v>0</v>
      </c>
      <c r="BA1975" s="22">
        <f t="shared" si="0"/>
      </c>
    </row>
    <row r="1976">
      <c r="B1976">
        <f>[1]资金台帐!B1976&amp;""</f>
      </c>
      <c r="H1976">
        <f>[1]资金台帐!H1976&amp;""</f>
      </c>
      <c r="J1976">
        <f>[1]资金台帐!J1976&amp;""</f>
      </c>
      <c r="N1976">
        <f>[1]资金台帐!N1976</f>
      </c>
      <c r="O1976">
        <f>[1]资金台帐!O1976&amp;""</f>
      </c>
      <c r="P1976">
        <f>[1]资金台帐!P1976&amp;""</f>
      </c>
      <c r="Q1976">
        <f>[1]资金台帐!Q1976&amp;""</f>
      </c>
      <c r="T1976">
        <f>[1]资金台帐!T1976&amp;""</f>
      </c>
      <c r="U1976">
        <f>[1]资金台帐!U1976&amp;""</f>
      </c>
      <c r="W1976">
        <f>[1]资金台帐!W1976&amp;""</f>
      </c>
      <c r="X1976">
        <f>[1]资金台帐!X1976&amp;""</f>
      </c>
      <c r="AB1976">
        <f>[1]资金台帐!AB1976</f>
        <v>0</v>
      </c>
      <c r="AC1976">
        <f>[1]资金台帐!AC1976</f>
        <v>0</v>
      </c>
      <c r="AD1976">
        <f>[1]资金台帐!AD1976</f>
        <v>0</v>
      </c>
      <c r="AJ1976">
        <f>[1]资金台帐!AJ1976</f>
        <v>0</v>
      </c>
      <c r="AK1976">
        <f>[1]资金台帐!AK1976</f>
        <v>0</v>
      </c>
      <c r="BA1976" s="22">
        <f t="shared" si="0"/>
      </c>
    </row>
    <row r="1977">
      <c r="B1977">
        <f>[1]资金台帐!B1977&amp;""</f>
      </c>
      <c r="H1977">
        <f>[1]资金台帐!H1977&amp;""</f>
      </c>
      <c r="J1977">
        <f>[1]资金台帐!J1977&amp;""</f>
      </c>
      <c r="N1977">
        <f>[1]资金台帐!N1977</f>
      </c>
      <c r="O1977">
        <f>[1]资金台帐!O1977&amp;""</f>
      </c>
      <c r="P1977">
        <f>[1]资金台帐!P1977&amp;""</f>
      </c>
      <c r="Q1977">
        <f>[1]资金台帐!Q1977&amp;""</f>
      </c>
      <c r="T1977">
        <f>[1]资金台帐!T1977&amp;""</f>
      </c>
      <c r="U1977">
        <f>[1]资金台帐!U1977&amp;""</f>
      </c>
      <c r="W1977">
        <f>[1]资金台帐!W1977&amp;""</f>
      </c>
      <c r="X1977">
        <f>[1]资金台帐!X1977&amp;""</f>
      </c>
      <c r="AB1977">
        <f>[1]资金台帐!AB1977</f>
        <v>0</v>
      </c>
      <c r="AC1977">
        <f>[1]资金台帐!AC1977</f>
        <v>0</v>
      </c>
      <c r="AD1977">
        <f>[1]资金台帐!AD1977</f>
        <v>0</v>
      </c>
      <c r="AJ1977">
        <f>[1]资金台帐!AJ1977</f>
        <v>0</v>
      </c>
      <c r="AK1977">
        <f>[1]资金台帐!AK1977</f>
        <v>0</v>
      </c>
      <c r="BA1977" s="22">
        <f t="shared" si="0"/>
      </c>
    </row>
    <row r="1978">
      <c r="B1978">
        <f>[1]资金台帐!B1978&amp;""</f>
      </c>
      <c r="H1978">
        <f>[1]资金台帐!H1978&amp;""</f>
      </c>
      <c r="J1978">
        <f>[1]资金台帐!J1978&amp;""</f>
      </c>
      <c r="N1978">
        <f>[1]资金台帐!N1978</f>
      </c>
      <c r="O1978">
        <f>[1]资金台帐!O1978&amp;""</f>
      </c>
      <c r="P1978">
        <f>[1]资金台帐!P1978&amp;""</f>
      </c>
      <c r="Q1978">
        <f>[1]资金台帐!Q1978&amp;""</f>
      </c>
      <c r="T1978">
        <f>[1]资金台帐!T1978&amp;""</f>
      </c>
      <c r="U1978">
        <f>[1]资金台帐!U1978&amp;""</f>
      </c>
      <c r="W1978">
        <f>[1]资金台帐!W1978&amp;""</f>
      </c>
      <c r="X1978">
        <f>[1]资金台帐!X1978&amp;""</f>
      </c>
      <c r="AB1978">
        <f>[1]资金台帐!AB1978</f>
        <v>0</v>
      </c>
      <c r="AC1978">
        <f>[1]资金台帐!AC1978</f>
        <v>0</v>
      </c>
      <c r="AD1978">
        <f>[1]资金台帐!AD1978</f>
        <v>0</v>
      </c>
      <c r="AJ1978">
        <f>[1]资金台帐!AJ1978</f>
        <v>0</v>
      </c>
      <c r="AK1978">
        <f>[1]资金台帐!AK1978</f>
        <v>0</v>
      </c>
      <c r="BA1978" s="22">
        <f t="shared" si="0"/>
      </c>
    </row>
    <row r="1979">
      <c r="B1979">
        <f>[1]资金台帐!B1979&amp;""</f>
      </c>
      <c r="H1979">
        <f>[1]资金台帐!H1979&amp;""</f>
      </c>
      <c r="J1979">
        <f>[1]资金台帐!J1979&amp;""</f>
      </c>
      <c r="N1979">
        <f>[1]资金台帐!N1979</f>
      </c>
      <c r="O1979">
        <f>[1]资金台帐!O1979&amp;""</f>
      </c>
      <c r="P1979">
        <f>[1]资金台帐!P1979&amp;""</f>
      </c>
      <c r="Q1979">
        <f>[1]资金台帐!Q1979&amp;""</f>
      </c>
      <c r="T1979">
        <f>[1]资金台帐!T1979&amp;""</f>
      </c>
      <c r="U1979">
        <f>[1]资金台帐!U1979&amp;""</f>
      </c>
      <c r="W1979">
        <f>[1]资金台帐!W1979&amp;""</f>
      </c>
      <c r="X1979">
        <f>[1]资金台帐!X1979&amp;""</f>
      </c>
      <c r="AB1979">
        <f>[1]资金台帐!AB1979</f>
        <v>0</v>
      </c>
      <c r="AC1979">
        <f>[1]资金台帐!AC1979</f>
        <v>0</v>
      </c>
      <c r="AD1979">
        <f>[1]资金台帐!AD1979</f>
        <v>0</v>
      </c>
      <c r="AJ1979">
        <f>[1]资金台帐!AJ1979</f>
        <v>0</v>
      </c>
      <c r="AK1979">
        <f>[1]资金台帐!AK1979</f>
        <v>0</v>
      </c>
      <c r="BA1979" s="22">
        <f t="shared" si="0"/>
      </c>
    </row>
    <row r="1980">
      <c r="B1980">
        <f>[1]资金台帐!B1980&amp;""</f>
      </c>
      <c r="H1980">
        <f>[1]资金台帐!H1980&amp;""</f>
      </c>
      <c r="J1980">
        <f>[1]资金台帐!J1980&amp;""</f>
      </c>
      <c r="N1980">
        <f>[1]资金台帐!N1980</f>
      </c>
      <c r="O1980">
        <f>[1]资金台帐!O1980&amp;""</f>
      </c>
      <c r="P1980">
        <f>[1]资金台帐!P1980&amp;""</f>
      </c>
      <c r="Q1980">
        <f>[1]资金台帐!Q1980&amp;""</f>
      </c>
      <c r="T1980">
        <f>[1]资金台帐!T1980&amp;""</f>
      </c>
      <c r="U1980">
        <f>[1]资金台帐!U1980&amp;""</f>
      </c>
      <c r="W1980">
        <f>[1]资金台帐!W1980&amp;""</f>
      </c>
      <c r="X1980">
        <f>[1]资金台帐!X1980&amp;""</f>
      </c>
      <c r="AB1980">
        <f>[1]资金台帐!AB1980</f>
        <v>0</v>
      </c>
      <c r="AC1980">
        <f>[1]资金台帐!AC1980</f>
        <v>0</v>
      </c>
      <c r="AD1980">
        <f>[1]资金台帐!AD1980</f>
        <v>0</v>
      </c>
      <c r="AJ1980">
        <f>[1]资金台帐!AJ1980</f>
        <v>0</v>
      </c>
      <c r="AK1980">
        <f>[1]资金台帐!AK1980</f>
        <v>0</v>
      </c>
      <c r="BA1980" s="22">
        <f t="shared" si="0"/>
      </c>
    </row>
    <row r="1981">
      <c r="B1981">
        <f>[1]资金台帐!B1981&amp;""</f>
      </c>
      <c r="H1981">
        <f>[1]资金台帐!H1981&amp;""</f>
      </c>
      <c r="J1981">
        <f>[1]资金台帐!J1981&amp;""</f>
      </c>
      <c r="N1981">
        <f>[1]资金台帐!N1981</f>
      </c>
      <c r="O1981">
        <f>[1]资金台帐!O1981&amp;""</f>
      </c>
      <c r="P1981">
        <f>[1]资金台帐!P1981&amp;""</f>
      </c>
      <c r="Q1981">
        <f>[1]资金台帐!Q1981&amp;""</f>
      </c>
      <c r="T1981">
        <f>[1]资金台帐!T1981&amp;""</f>
      </c>
      <c r="U1981">
        <f>[1]资金台帐!U1981&amp;""</f>
      </c>
      <c r="W1981">
        <f>[1]资金台帐!W1981&amp;""</f>
      </c>
      <c r="X1981">
        <f>[1]资金台帐!X1981&amp;""</f>
      </c>
      <c r="AB1981">
        <f>[1]资金台帐!AB1981</f>
        <v>0</v>
      </c>
      <c r="AC1981">
        <f>[1]资金台帐!AC1981</f>
        <v>0</v>
      </c>
      <c r="AD1981">
        <f>[1]资金台帐!AD1981</f>
        <v>0</v>
      </c>
      <c r="AJ1981">
        <f>[1]资金台帐!AJ1981</f>
        <v>0</v>
      </c>
      <c r="AK1981">
        <f>[1]资金台帐!AK1981</f>
        <v>0</v>
      </c>
      <c r="BA1981" s="22">
        <f t="shared" si="0"/>
      </c>
    </row>
    <row r="1982">
      <c r="B1982">
        <f>[1]资金台帐!B1982&amp;""</f>
      </c>
      <c r="H1982">
        <f>[1]资金台帐!H1982&amp;""</f>
      </c>
      <c r="J1982">
        <f>[1]资金台帐!J1982&amp;""</f>
      </c>
      <c r="N1982">
        <f>[1]资金台帐!N1982</f>
      </c>
      <c r="O1982">
        <f>[1]资金台帐!O1982&amp;""</f>
      </c>
      <c r="P1982">
        <f>[1]资金台帐!P1982&amp;""</f>
      </c>
      <c r="Q1982">
        <f>[1]资金台帐!Q1982&amp;""</f>
      </c>
      <c r="T1982">
        <f>[1]资金台帐!T1982&amp;""</f>
      </c>
      <c r="U1982">
        <f>[1]资金台帐!U1982&amp;""</f>
      </c>
      <c r="W1982">
        <f>[1]资金台帐!W1982&amp;""</f>
      </c>
      <c r="X1982">
        <f>[1]资金台帐!X1982&amp;""</f>
      </c>
      <c r="AB1982">
        <f>[1]资金台帐!AB1982</f>
        <v>0</v>
      </c>
      <c r="AC1982">
        <f>[1]资金台帐!AC1982</f>
        <v>0</v>
      </c>
      <c r="AD1982">
        <f>[1]资金台帐!AD1982</f>
        <v>0</v>
      </c>
      <c r="AJ1982">
        <f>[1]资金台帐!AJ1982</f>
        <v>0</v>
      </c>
      <c r="AK1982">
        <f>[1]资金台帐!AK1982</f>
        <v>0</v>
      </c>
      <c r="BA1982" s="22">
        <f t="shared" si="0"/>
      </c>
    </row>
    <row r="1983">
      <c r="B1983">
        <f>[1]资金台帐!B1983&amp;""</f>
      </c>
      <c r="H1983">
        <f>[1]资金台帐!H1983&amp;""</f>
      </c>
      <c r="J1983">
        <f>[1]资金台帐!J1983&amp;""</f>
      </c>
      <c r="N1983">
        <f>[1]资金台帐!N1983</f>
      </c>
      <c r="O1983">
        <f>[1]资金台帐!O1983&amp;""</f>
      </c>
      <c r="P1983">
        <f>[1]资金台帐!P1983&amp;""</f>
      </c>
      <c r="Q1983">
        <f>[1]资金台帐!Q1983&amp;""</f>
      </c>
      <c r="T1983">
        <f>[1]资金台帐!T1983&amp;""</f>
      </c>
      <c r="U1983">
        <f>[1]资金台帐!U1983&amp;""</f>
      </c>
      <c r="W1983">
        <f>[1]资金台帐!W1983&amp;""</f>
      </c>
      <c r="X1983">
        <f>[1]资金台帐!X1983&amp;""</f>
      </c>
      <c r="AB1983">
        <f>[1]资金台帐!AB1983</f>
        <v>0</v>
      </c>
      <c r="AC1983">
        <f>[1]资金台帐!AC1983</f>
        <v>0</v>
      </c>
      <c r="AD1983">
        <f>[1]资金台帐!AD1983</f>
        <v>0</v>
      </c>
      <c r="AJ1983">
        <f>[1]资金台帐!AJ1983</f>
        <v>0</v>
      </c>
      <c r="AK1983">
        <f>[1]资金台帐!AK1983</f>
        <v>0</v>
      </c>
      <c r="BA1983" s="22">
        <f t="shared" si="0"/>
      </c>
    </row>
    <row r="1984">
      <c r="B1984">
        <f>[1]资金台帐!B1984&amp;""</f>
      </c>
      <c r="H1984">
        <f>[1]资金台帐!H1984&amp;""</f>
      </c>
      <c r="J1984">
        <f>[1]资金台帐!J1984&amp;""</f>
      </c>
      <c r="N1984">
        <f>[1]资金台帐!N1984</f>
      </c>
      <c r="O1984">
        <f>[1]资金台帐!O1984&amp;""</f>
      </c>
      <c r="P1984">
        <f>[1]资金台帐!P1984&amp;""</f>
      </c>
      <c r="Q1984">
        <f>[1]资金台帐!Q1984&amp;""</f>
      </c>
      <c r="T1984">
        <f>[1]资金台帐!T1984&amp;""</f>
      </c>
      <c r="U1984">
        <f>[1]资金台帐!U1984&amp;""</f>
      </c>
      <c r="W1984">
        <f>[1]资金台帐!W1984&amp;""</f>
      </c>
      <c r="X1984">
        <f>[1]资金台帐!X1984&amp;""</f>
      </c>
      <c r="AB1984">
        <f>[1]资金台帐!AB1984</f>
        <v>0</v>
      </c>
      <c r="AC1984">
        <f>[1]资金台帐!AC1984</f>
        <v>0</v>
      </c>
      <c r="AD1984">
        <f>[1]资金台帐!AD1984</f>
        <v>0</v>
      </c>
      <c r="AJ1984">
        <f>[1]资金台帐!AJ1984</f>
        <v>0</v>
      </c>
      <c r="AK1984">
        <f>[1]资金台帐!AK1984</f>
        <v>0</v>
      </c>
      <c r="BA1984" s="22">
        <f t="shared" si="0"/>
      </c>
    </row>
    <row r="1985">
      <c r="B1985">
        <f>[1]资金台帐!B1985&amp;""</f>
      </c>
      <c r="H1985">
        <f>[1]资金台帐!H1985&amp;""</f>
      </c>
      <c r="J1985">
        <f>[1]资金台帐!J1985&amp;""</f>
      </c>
      <c r="N1985">
        <f>[1]资金台帐!N1985</f>
      </c>
      <c r="O1985">
        <f>[1]资金台帐!O1985&amp;""</f>
      </c>
      <c r="P1985">
        <f>[1]资金台帐!P1985&amp;""</f>
      </c>
      <c r="Q1985">
        <f>[1]资金台帐!Q1985&amp;""</f>
      </c>
      <c r="T1985">
        <f>[1]资金台帐!T1985&amp;""</f>
      </c>
      <c r="U1985">
        <f>[1]资金台帐!U1985&amp;""</f>
      </c>
      <c r="W1985">
        <f>[1]资金台帐!W1985&amp;""</f>
      </c>
      <c r="X1985">
        <f>[1]资金台帐!X1985&amp;""</f>
      </c>
      <c r="AB1985">
        <f>[1]资金台帐!AB1985</f>
        <v>0</v>
      </c>
      <c r="AC1985">
        <f>[1]资金台帐!AC1985</f>
        <v>0</v>
      </c>
      <c r="AD1985">
        <f>[1]资金台帐!AD1985</f>
        <v>0</v>
      </c>
      <c r="AJ1985">
        <f>[1]资金台帐!AJ1985</f>
        <v>0</v>
      </c>
      <c r="AK1985">
        <f>[1]资金台帐!AK1985</f>
        <v>0</v>
      </c>
      <c r="BA1985" s="22">
        <f t="shared" si="0"/>
      </c>
    </row>
    <row r="1986">
      <c r="B1986">
        <f>[1]资金台帐!B1986&amp;""</f>
      </c>
      <c r="H1986">
        <f>[1]资金台帐!H1986&amp;""</f>
      </c>
      <c r="J1986">
        <f>[1]资金台帐!J1986&amp;""</f>
      </c>
      <c r="N1986">
        <f>[1]资金台帐!N1986</f>
      </c>
      <c r="O1986">
        <f>[1]资金台帐!O1986&amp;""</f>
      </c>
      <c r="P1986">
        <f>[1]资金台帐!P1986&amp;""</f>
      </c>
      <c r="Q1986">
        <f>[1]资金台帐!Q1986&amp;""</f>
      </c>
      <c r="T1986">
        <f>[1]资金台帐!T1986&amp;""</f>
      </c>
      <c r="U1986">
        <f>[1]资金台帐!U1986&amp;""</f>
      </c>
      <c r="W1986">
        <f>[1]资金台帐!W1986&amp;""</f>
      </c>
      <c r="X1986">
        <f>[1]资金台帐!X1986&amp;""</f>
      </c>
      <c r="AB1986">
        <f>[1]资金台帐!AB1986</f>
        <v>0</v>
      </c>
      <c r="AC1986">
        <f>[1]资金台帐!AC1986</f>
        <v>0</v>
      </c>
      <c r="AD1986">
        <f>[1]资金台帐!AD1986</f>
        <v>0</v>
      </c>
      <c r="AJ1986">
        <f>[1]资金台帐!AJ1986</f>
        <v>0</v>
      </c>
      <c r="AK1986">
        <f>[1]资金台帐!AK1986</f>
        <v>0</v>
      </c>
      <c r="BA1986" s="22">
        <f t="shared" si="0"/>
      </c>
    </row>
    <row r="1987">
      <c r="B1987">
        <f>[1]资金台帐!B1987&amp;""</f>
      </c>
      <c r="H1987">
        <f>[1]资金台帐!H1987&amp;""</f>
      </c>
      <c r="J1987">
        <f>[1]资金台帐!J1987&amp;""</f>
      </c>
      <c r="N1987">
        <f>[1]资金台帐!N1987</f>
      </c>
      <c r="O1987">
        <f>[1]资金台帐!O1987&amp;""</f>
      </c>
      <c r="P1987">
        <f>[1]资金台帐!P1987&amp;""</f>
      </c>
      <c r="Q1987">
        <f>[1]资金台帐!Q1987&amp;""</f>
      </c>
      <c r="T1987">
        <f>[1]资金台帐!T1987&amp;""</f>
      </c>
      <c r="U1987">
        <f>[1]资金台帐!U1987&amp;""</f>
      </c>
      <c r="W1987">
        <f>[1]资金台帐!W1987&amp;""</f>
      </c>
      <c r="X1987">
        <f>[1]资金台帐!X1987&amp;""</f>
      </c>
      <c r="AB1987">
        <f>[1]资金台帐!AB1987</f>
        <v>0</v>
      </c>
      <c r="AC1987">
        <f>[1]资金台帐!AC1987</f>
        <v>0</v>
      </c>
      <c r="AD1987">
        <f>[1]资金台帐!AD1987</f>
        <v>0</v>
      </c>
      <c r="AJ1987">
        <f>[1]资金台帐!AJ1987</f>
        <v>0</v>
      </c>
      <c r="AK1987">
        <f>[1]资金台帐!AK1987</f>
        <v>0</v>
      </c>
      <c r="BA1987" s="22">
        <f t="shared" si="0"/>
      </c>
    </row>
    <row r="1988">
      <c r="B1988">
        <f>[1]资金台帐!B1988&amp;""</f>
      </c>
      <c r="H1988">
        <f>[1]资金台帐!H1988&amp;""</f>
      </c>
      <c r="J1988">
        <f>[1]资金台帐!J1988&amp;""</f>
      </c>
      <c r="N1988">
        <f>[1]资金台帐!N1988</f>
      </c>
      <c r="O1988">
        <f>[1]资金台帐!O1988&amp;""</f>
      </c>
      <c r="P1988">
        <f>[1]资金台帐!P1988&amp;""</f>
      </c>
      <c r="Q1988">
        <f>[1]资金台帐!Q1988&amp;""</f>
      </c>
      <c r="T1988">
        <f>[1]资金台帐!T1988&amp;""</f>
      </c>
      <c r="U1988">
        <f>[1]资金台帐!U1988&amp;""</f>
      </c>
      <c r="W1988">
        <f>[1]资金台帐!W1988&amp;""</f>
      </c>
      <c r="X1988">
        <f>[1]资金台帐!X1988&amp;""</f>
      </c>
      <c r="AB1988">
        <f>[1]资金台帐!AB1988</f>
        <v>0</v>
      </c>
      <c r="AC1988">
        <f>[1]资金台帐!AC1988</f>
        <v>0</v>
      </c>
      <c r="AD1988">
        <f>[1]资金台帐!AD1988</f>
        <v>0</v>
      </c>
      <c r="AJ1988">
        <f>[1]资金台帐!AJ1988</f>
        <v>0</v>
      </c>
      <c r="AK1988">
        <f>[1]资金台帐!AK1988</f>
        <v>0</v>
      </c>
      <c r="BA1988" s="22">
        <f t="shared" si="0"/>
      </c>
    </row>
    <row r="1989">
      <c r="B1989">
        <f>[1]资金台帐!B1989&amp;""</f>
      </c>
      <c r="H1989">
        <f>[1]资金台帐!H1989&amp;""</f>
      </c>
      <c r="J1989">
        <f>[1]资金台帐!J1989&amp;""</f>
      </c>
      <c r="N1989">
        <f>[1]资金台帐!N1989</f>
      </c>
      <c r="O1989">
        <f>[1]资金台帐!O1989&amp;""</f>
      </c>
      <c r="P1989">
        <f>[1]资金台帐!P1989&amp;""</f>
      </c>
      <c r="Q1989">
        <f>[1]资金台帐!Q1989&amp;""</f>
      </c>
      <c r="T1989">
        <f>[1]资金台帐!T1989&amp;""</f>
      </c>
      <c r="U1989">
        <f>[1]资金台帐!U1989&amp;""</f>
      </c>
      <c r="W1989">
        <f>[1]资金台帐!W1989&amp;""</f>
      </c>
      <c r="X1989">
        <f>[1]资金台帐!X1989&amp;""</f>
      </c>
      <c r="AB1989">
        <f>[1]资金台帐!AB1989</f>
        <v>0</v>
      </c>
      <c r="AC1989">
        <f>[1]资金台帐!AC1989</f>
        <v>0</v>
      </c>
      <c r="AD1989">
        <f>[1]资金台帐!AD1989</f>
        <v>0</v>
      </c>
      <c r="AJ1989">
        <f>[1]资金台帐!AJ1989</f>
        <v>0</v>
      </c>
      <c r="AK1989">
        <f>[1]资金台帐!AK1989</f>
        <v>0</v>
      </c>
      <c r="BA1989" s="22">
        <f t="shared" si="0"/>
      </c>
    </row>
    <row r="1990">
      <c r="B1990">
        <f>[1]资金台帐!B1990&amp;""</f>
      </c>
      <c r="H1990">
        <f>[1]资金台帐!H1990&amp;""</f>
      </c>
      <c r="J1990">
        <f>[1]资金台帐!J1990&amp;""</f>
      </c>
      <c r="N1990">
        <f>[1]资金台帐!N1990</f>
      </c>
      <c r="O1990">
        <f>[1]资金台帐!O1990&amp;""</f>
      </c>
      <c r="P1990">
        <f>[1]资金台帐!P1990&amp;""</f>
      </c>
      <c r="Q1990">
        <f>[1]资金台帐!Q1990&amp;""</f>
      </c>
      <c r="T1990">
        <f>[1]资金台帐!T1990&amp;""</f>
      </c>
      <c r="U1990">
        <f>[1]资金台帐!U1990&amp;""</f>
      </c>
      <c r="W1990">
        <f>[1]资金台帐!W1990&amp;""</f>
      </c>
      <c r="X1990">
        <f>[1]资金台帐!X1990&amp;""</f>
      </c>
      <c r="AB1990">
        <f>[1]资金台帐!AB1990</f>
        <v>0</v>
      </c>
      <c r="AC1990">
        <f>[1]资金台帐!AC1990</f>
        <v>0</v>
      </c>
      <c r="AD1990">
        <f>[1]资金台帐!AD1990</f>
        <v>0</v>
      </c>
      <c r="AJ1990">
        <f>[1]资金台帐!AJ1990</f>
        <v>0</v>
      </c>
      <c r="AK1990">
        <f>[1]资金台帐!AK1990</f>
        <v>0</v>
      </c>
      <c r="BA1990" s="22">
        <f t="shared" si="0"/>
      </c>
    </row>
    <row r="1991">
      <c r="B1991">
        <f>[1]资金台帐!B1991&amp;""</f>
      </c>
      <c r="H1991">
        <f>[1]资金台帐!H1991&amp;""</f>
      </c>
      <c r="J1991">
        <f>[1]资金台帐!J1991&amp;""</f>
      </c>
      <c r="N1991">
        <f>[1]资金台帐!N1991</f>
      </c>
      <c r="O1991">
        <f>[1]资金台帐!O1991&amp;""</f>
      </c>
      <c r="P1991">
        <f>[1]资金台帐!P1991&amp;""</f>
      </c>
      <c r="Q1991">
        <f>[1]资金台帐!Q1991&amp;""</f>
      </c>
      <c r="T1991">
        <f>[1]资金台帐!T1991&amp;""</f>
      </c>
      <c r="U1991">
        <f>[1]资金台帐!U1991&amp;""</f>
      </c>
      <c r="W1991">
        <f>[1]资金台帐!W1991&amp;""</f>
      </c>
      <c r="X1991">
        <f>[1]资金台帐!X1991&amp;""</f>
      </c>
      <c r="AB1991">
        <f>[1]资金台帐!AB1991</f>
        <v>0</v>
      </c>
      <c r="AC1991">
        <f>[1]资金台帐!AC1991</f>
        <v>0</v>
      </c>
      <c r="AD1991">
        <f>[1]资金台帐!AD1991</f>
        <v>0</v>
      </c>
      <c r="AJ1991">
        <f>[1]资金台帐!AJ1991</f>
        <v>0</v>
      </c>
      <c r="AK1991">
        <f>[1]资金台帐!AK1991</f>
        <v>0</v>
      </c>
      <c r="BA1991" s="22">
        <f t="shared" si="0"/>
      </c>
    </row>
    <row r="1992">
      <c r="B1992">
        <f>[1]资金台帐!B1992&amp;""</f>
      </c>
      <c r="H1992">
        <f>[1]资金台帐!H1992&amp;""</f>
      </c>
      <c r="J1992">
        <f>[1]资金台帐!J1992&amp;""</f>
      </c>
      <c r="N1992">
        <f>[1]资金台帐!N1992</f>
      </c>
      <c r="O1992">
        <f>[1]资金台帐!O1992&amp;""</f>
      </c>
      <c r="P1992">
        <f>[1]资金台帐!P1992&amp;""</f>
      </c>
      <c r="Q1992">
        <f>[1]资金台帐!Q1992&amp;""</f>
      </c>
      <c r="T1992">
        <f>[1]资金台帐!T1992&amp;""</f>
      </c>
      <c r="U1992">
        <f>[1]资金台帐!U1992&amp;""</f>
      </c>
      <c r="W1992">
        <f>[1]资金台帐!W1992&amp;""</f>
      </c>
      <c r="X1992">
        <f>[1]资金台帐!X1992&amp;""</f>
      </c>
      <c r="AB1992">
        <f>[1]资金台帐!AB1992</f>
        <v>0</v>
      </c>
      <c r="AC1992">
        <f>[1]资金台帐!AC1992</f>
        <v>0</v>
      </c>
      <c r="AD1992">
        <f>[1]资金台帐!AD1992</f>
        <v>0</v>
      </c>
      <c r="AJ1992">
        <f>[1]资金台帐!AJ1992</f>
        <v>0</v>
      </c>
      <c r="AK1992">
        <f>[1]资金台帐!AK1992</f>
        <v>0</v>
      </c>
      <c r="BA1992" s="22">
        <f t="shared" si="0"/>
      </c>
    </row>
    <row r="1993">
      <c r="B1993">
        <f>[1]资金台帐!B1993&amp;""</f>
      </c>
      <c r="H1993">
        <f>[1]资金台帐!H1993&amp;""</f>
      </c>
      <c r="J1993">
        <f>[1]资金台帐!J1993&amp;""</f>
      </c>
      <c r="N1993">
        <f>[1]资金台帐!N1993</f>
      </c>
      <c r="O1993">
        <f>[1]资金台帐!O1993&amp;""</f>
      </c>
      <c r="P1993">
        <f>[1]资金台帐!P1993&amp;""</f>
      </c>
      <c r="Q1993">
        <f>[1]资金台帐!Q1993&amp;""</f>
      </c>
      <c r="T1993">
        <f>[1]资金台帐!T1993&amp;""</f>
      </c>
      <c r="U1993">
        <f>[1]资金台帐!U1993&amp;""</f>
      </c>
      <c r="W1993">
        <f>[1]资金台帐!W1993&amp;""</f>
      </c>
      <c r="X1993">
        <f>[1]资金台帐!X1993&amp;""</f>
      </c>
      <c r="AB1993">
        <f>[1]资金台帐!AB1993</f>
        <v>0</v>
      </c>
      <c r="AC1993">
        <f>[1]资金台帐!AC1993</f>
        <v>0</v>
      </c>
      <c r="AD1993">
        <f>[1]资金台帐!AD1993</f>
        <v>0</v>
      </c>
      <c r="AJ1993">
        <f>[1]资金台帐!AJ1993</f>
        <v>0</v>
      </c>
      <c r="AK1993">
        <f>[1]资金台帐!AK1993</f>
        <v>0</v>
      </c>
      <c r="BA1993" s="22">
        <f t="shared" si="0"/>
      </c>
    </row>
    <row r="1994">
      <c r="B1994">
        <f>[1]资金台帐!B1994&amp;""</f>
      </c>
      <c r="H1994">
        <f>[1]资金台帐!H1994&amp;""</f>
      </c>
      <c r="J1994">
        <f>[1]资金台帐!J1994&amp;""</f>
      </c>
      <c r="N1994">
        <f>[1]资金台帐!N1994</f>
      </c>
      <c r="O1994">
        <f>[1]资金台帐!O1994&amp;""</f>
      </c>
      <c r="P1994">
        <f>[1]资金台帐!P1994&amp;""</f>
      </c>
      <c r="Q1994">
        <f>[1]资金台帐!Q1994&amp;""</f>
      </c>
      <c r="T1994">
        <f>[1]资金台帐!T1994&amp;""</f>
      </c>
      <c r="U1994">
        <f>[1]资金台帐!U1994&amp;""</f>
      </c>
      <c r="W1994">
        <f>[1]资金台帐!W1994&amp;""</f>
      </c>
      <c r="X1994">
        <f>[1]资金台帐!X1994&amp;""</f>
      </c>
      <c r="AB1994">
        <f>[1]资金台帐!AB1994</f>
        <v>0</v>
      </c>
      <c r="AC1994">
        <f>[1]资金台帐!AC1994</f>
        <v>0</v>
      </c>
      <c r="AD1994">
        <f>[1]资金台帐!AD1994</f>
        <v>0</v>
      </c>
      <c r="AJ1994">
        <f>[1]资金台帐!AJ1994</f>
        <v>0</v>
      </c>
      <c r="AK1994">
        <f>[1]资金台帐!AK1994</f>
        <v>0</v>
      </c>
      <c r="BA1994" s="22">
        <f t="shared" si="0"/>
      </c>
    </row>
    <row r="1995">
      <c r="B1995">
        <f>[1]资金台帐!B1995&amp;""</f>
      </c>
      <c r="H1995">
        <f>[1]资金台帐!H1995&amp;""</f>
      </c>
      <c r="J1995">
        <f>[1]资金台帐!J1995&amp;""</f>
      </c>
      <c r="N1995">
        <f>[1]资金台帐!N1995</f>
      </c>
      <c r="O1995">
        <f>[1]资金台帐!O1995&amp;""</f>
      </c>
      <c r="P1995">
        <f>[1]资金台帐!P1995&amp;""</f>
      </c>
      <c r="Q1995">
        <f>[1]资金台帐!Q1995&amp;""</f>
      </c>
      <c r="T1995">
        <f>[1]资金台帐!T1995&amp;""</f>
      </c>
      <c r="U1995">
        <f>[1]资金台帐!U1995&amp;""</f>
      </c>
      <c r="W1995">
        <f>[1]资金台帐!W1995&amp;""</f>
      </c>
      <c r="X1995">
        <f>[1]资金台帐!X1995&amp;""</f>
      </c>
      <c r="AB1995">
        <f>[1]资金台帐!AB1995</f>
        <v>0</v>
      </c>
      <c r="AC1995">
        <f>[1]资金台帐!AC1995</f>
        <v>0</v>
      </c>
      <c r="AD1995">
        <f>[1]资金台帐!AD1995</f>
        <v>0</v>
      </c>
      <c r="AJ1995">
        <f>[1]资金台帐!AJ1995</f>
        <v>0</v>
      </c>
      <c r="AK1995">
        <f>[1]资金台帐!AK1995</f>
        <v>0</v>
      </c>
      <c r="BA1995" s="22">
        <f t="shared" si="0"/>
      </c>
    </row>
    <row r="1996">
      <c r="B1996">
        <f>[1]资金台帐!B1996&amp;""</f>
      </c>
      <c r="H1996">
        <f>[1]资金台帐!H1996&amp;""</f>
      </c>
      <c r="J1996">
        <f>[1]资金台帐!J1996&amp;""</f>
      </c>
      <c r="N1996">
        <f>[1]资金台帐!N1996</f>
      </c>
      <c r="O1996">
        <f>[1]资金台帐!O1996&amp;""</f>
      </c>
      <c r="P1996">
        <f>[1]资金台帐!P1996&amp;""</f>
      </c>
      <c r="Q1996">
        <f>[1]资金台帐!Q1996&amp;""</f>
      </c>
      <c r="T1996">
        <f>[1]资金台帐!T1996&amp;""</f>
      </c>
      <c r="U1996">
        <f>[1]资金台帐!U1996&amp;""</f>
      </c>
      <c r="W1996">
        <f>[1]资金台帐!W1996&amp;""</f>
      </c>
      <c r="X1996">
        <f>[1]资金台帐!X1996&amp;""</f>
      </c>
      <c r="AB1996">
        <f>[1]资金台帐!AB1996</f>
        <v>0</v>
      </c>
      <c r="AC1996">
        <f>[1]资金台帐!AC1996</f>
        <v>0</v>
      </c>
      <c r="AD1996">
        <f>[1]资金台帐!AD1996</f>
        <v>0</v>
      </c>
      <c r="AJ1996">
        <f>[1]资金台帐!AJ1996</f>
        <v>0</v>
      </c>
      <c r="AK1996">
        <f>[1]资金台帐!AK1996</f>
        <v>0</v>
      </c>
      <c r="BA1996" s="22">
        <f t="shared" si="0"/>
      </c>
    </row>
    <row r="1997">
      <c r="B1997">
        <f>[1]资金台帐!B1997&amp;""</f>
      </c>
      <c r="H1997">
        <f>[1]资金台帐!H1997&amp;""</f>
      </c>
      <c r="J1997">
        <f>[1]资金台帐!J1997&amp;""</f>
      </c>
      <c r="N1997">
        <f>[1]资金台帐!N1997</f>
      </c>
      <c r="O1997">
        <f>[1]资金台帐!O1997&amp;""</f>
      </c>
      <c r="P1997">
        <f>[1]资金台帐!P1997&amp;""</f>
      </c>
      <c r="Q1997">
        <f>[1]资金台帐!Q1997&amp;""</f>
      </c>
      <c r="T1997">
        <f>[1]资金台帐!T1997&amp;""</f>
      </c>
      <c r="U1997">
        <f>[1]资金台帐!U1997&amp;""</f>
      </c>
      <c r="W1997">
        <f>[1]资金台帐!W1997&amp;""</f>
      </c>
      <c r="X1997">
        <f>[1]资金台帐!X1997&amp;""</f>
      </c>
      <c r="AB1997">
        <f>[1]资金台帐!AB1997</f>
        <v>0</v>
      </c>
      <c r="AC1997">
        <f>[1]资金台帐!AC1997</f>
        <v>0</v>
      </c>
      <c r="AD1997">
        <f>[1]资金台帐!AD1997</f>
        <v>0</v>
      </c>
      <c r="AJ1997">
        <f>[1]资金台帐!AJ1997</f>
        <v>0</v>
      </c>
      <c r="AK1997">
        <f>[1]资金台帐!AK1997</f>
        <v>0</v>
      </c>
      <c r="BA1997" s="22">
        <f t="shared" si="0"/>
      </c>
    </row>
    <row r="1998">
      <c r="B1998">
        <f>[1]资金台帐!B1998&amp;""</f>
      </c>
      <c r="H1998">
        <f>[1]资金台帐!H1998&amp;""</f>
      </c>
      <c r="J1998">
        <f>[1]资金台帐!J1998&amp;""</f>
      </c>
      <c r="N1998">
        <f>[1]资金台帐!N1998</f>
      </c>
      <c r="O1998">
        <f>[1]资金台帐!O1998&amp;""</f>
      </c>
      <c r="P1998">
        <f>[1]资金台帐!P1998&amp;""</f>
      </c>
      <c r="Q1998">
        <f>[1]资金台帐!Q1998&amp;""</f>
      </c>
      <c r="T1998">
        <f>[1]资金台帐!T1998&amp;""</f>
      </c>
      <c r="U1998">
        <f>[1]资金台帐!U1998&amp;""</f>
      </c>
      <c r="W1998">
        <f>[1]资金台帐!W1998&amp;""</f>
      </c>
      <c r="X1998">
        <f>[1]资金台帐!X1998&amp;""</f>
      </c>
      <c r="AB1998">
        <f>[1]资金台帐!AB1998</f>
        <v>0</v>
      </c>
      <c r="AC1998">
        <f>[1]资金台帐!AC1998</f>
        <v>0</v>
      </c>
      <c r="AD1998">
        <f>[1]资金台帐!AD1998</f>
        <v>0</v>
      </c>
      <c r="AJ1998">
        <f>[1]资金台帐!AJ1998</f>
        <v>0</v>
      </c>
      <c r="AK1998">
        <f>[1]资金台帐!AK1998</f>
        <v>0</v>
      </c>
      <c r="BA1998" s="22">
        <f t="shared" si="0"/>
      </c>
    </row>
    <row r="1999">
      <c r="B1999">
        <f>[1]资金台帐!B1999&amp;""</f>
      </c>
      <c r="H1999">
        <f>[1]资金台帐!H1999&amp;""</f>
      </c>
      <c r="J1999">
        <f>[1]资金台帐!J1999&amp;""</f>
      </c>
      <c r="N1999">
        <f>[1]资金台帐!N1999</f>
      </c>
      <c r="O1999">
        <f>[1]资金台帐!O1999&amp;""</f>
      </c>
      <c r="P1999">
        <f>[1]资金台帐!P1999&amp;""</f>
      </c>
      <c r="Q1999">
        <f>[1]资金台帐!Q1999&amp;""</f>
      </c>
      <c r="T1999">
        <f>[1]资金台帐!T1999&amp;""</f>
      </c>
      <c r="U1999">
        <f>[1]资金台帐!U1999&amp;""</f>
      </c>
      <c r="W1999">
        <f>[1]资金台帐!W1999&amp;""</f>
      </c>
      <c r="X1999">
        <f>[1]资金台帐!X1999&amp;""</f>
      </c>
      <c r="AB1999">
        <f>[1]资金台帐!AB1999</f>
        <v>0</v>
      </c>
      <c r="AC1999">
        <f>[1]资金台帐!AC1999</f>
        <v>0</v>
      </c>
      <c r="AD1999">
        <f>[1]资金台帐!AD1999</f>
        <v>0</v>
      </c>
      <c r="AJ1999">
        <f>[1]资金台帐!AJ1999</f>
        <v>0</v>
      </c>
      <c r="AK1999">
        <f>[1]资金台帐!AK1999</f>
        <v>0</v>
      </c>
      <c r="BA1999" s="22">
        <f t="shared" si="0"/>
      </c>
    </row>
    <row r="2000">
      <c r="B2000">
        <f>[1]资金台帐!B2000&amp;""</f>
      </c>
      <c r="H2000">
        <f>[1]资金台帐!H2000&amp;""</f>
      </c>
      <c r="J2000">
        <f>[1]资金台帐!J2000&amp;""</f>
      </c>
      <c r="N2000">
        <f>[1]资金台帐!N2000</f>
      </c>
      <c r="O2000">
        <f>[1]资金台帐!O2000&amp;""</f>
      </c>
      <c r="P2000">
        <f>[1]资金台帐!P2000&amp;""</f>
      </c>
      <c r="Q2000">
        <f>[1]资金台帐!Q2000&amp;""</f>
      </c>
      <c r="T2000">
        <f>[1]资金台帐!T2000&amp;""</f>
      </c>
      <c r="U2000">
        <f>[1]资金台帐!U2000&amp;""</f>
      </c>
      <c r="W2000">
        <f>[1]资金台帐!W2000&amp;""</f>
      </c>
      <c r="X2000">
        <f>[1]资金台帐!X2000&amp;""</f>
      </c>
      <c r="AB2000">
        <f>[1]资金台帐!AB2000</f>
        <v>0</v>
      </c>
      <c r="AC2000">
        <f>[1]资金台帐!AC2000</f>
        <v>0</v>
      </c>
      <c r="AD2000">
        <f>[1]资金台帐!AD2000</f>
        <v>0</v>
      </c>
      <c r="AJ2000">
        <f>[1]资金台帐!AJ2000</f>
        <v>0</v>
      </c>
      <c r="AK2000">
        <f>[1]资金台帐!AK2000</f>
        <v>0</v>
      </c>
      <c r="BA2000" s="22">
        <f t="shared" si="0"/>
      </c>
    </row>
    <row r="2001">
      <c r="B2001">
        <f>[1]资金台帐!B2001&amp;""</f>
      </c>
      <c r="H2001">
        <f>[1]资金台帐!H2001&amp;""</f>
      </c>
      <c r="J2001">
        <f>[1]资金台帐!J2001&amp;""</f>
      </c>
      <c r="N2001">
        <f>[1]资金台帐!N2001</f>
      </c>
      <c r="O2001">
        <f>[1]资金台帐!O2001&amp;""</f>
      </c>
      <c r="P2001">
        <f>[1]资金台帐!P2001&amp;""</f>
      </c>
      <c r="Q2001">
        <f>[1]资金台帐!Q2001&amp;""</f>
      </c>
      <c r="T2001">
        <f>[1]资金台帐!T2001&amp;""</f>
      </c>
      <c r="U2001">
        <f>[1]资金台帐!U2001&amp;""</f>
      </c>
      <c r="W2001">
        <f>[1]资金台帐!W2001&amp;""</f>
      </c>
      <c r="X2001">
        <f>[1]资金台帐!X2001&amp;""</f>
      </c>
      <c r="AB2001">
        <f>[1]资金台帐!AB2001</f>
        <v>0</v>
      </c>
      <c r="AC2001">
        <f>[1]资金台帐!AC2001</f>
        <v>0</v>
      </c>
      <c r="AD2001">
        <f>[1]资金台帐!AD2001</f>
        <v>0</v>
      </c>
      <c r="AJ2001">
        <f>[1]资金台帐!AJ2001</f>
        <v>0</v>
      </c>
      <c r="AK2001">
        <f>[1]资金台帐!AK2001</f>
        <v>0</v>
      </c>
      <c r="BA2001" s="22">
        <f t="shared" si="0"/>
      </c>
    </row>
    <row r="2002">
      <c r="B2002">
        <f>[1]资金台帐!B2002&amp;""</f>
      </c>
      <c r="H2002">
        <f>[1]资金台帐!H2002&amp;""</f>
      </c>
      <c r="J2002">
        <f>[1]资金台帐!J2002&amp;""</f>
      </c>
      <c r="N2002">
        <f>[1]资金台帐!N2002</f>
      </c>
      <c r="O2002">
        <f>[1]资金台帐!O2002&amp;""</f>
      </c>
      <c r="P2002">
        <f>[1]资金台帐!P2002&amp;""</f>
      </c>
      <c r="Q2002">
        <f>[1]资金台帐!Q2002&amp;""</f>
      </c>
      <c r="T2002">
        <f>[1]资金台帐!T2002&amp;""</f>
      </c>
      <c r="U2002">
        <f>[1]资金台帐!U2002&amp;""</f>
      </c>
      <c r="W2002">
        <f>[1]资金台帐!W2002&amp;""</f>
      </c>
      <c r="X2002">
        <f>[1]资金台帐!X2002&amp;""</f>
      </c>
      <c r="AB2002">
        <f>[1]资金台帐!AB2002</f>
        <v>0</v>
      </c>
      <c r="AC2002">
        <f>[1]资金台帐!AC2002</f>
        <v>0</v>
      </c>
      <c r="AD2002">
        <f>[1]资金台帐!AD2002</f>
        <v>0</v>
      </c>
      <c r="AJ2002">
        <f>[1]资金台帐!AJ2002</f>
        <v>0</v>
      </c>
      <c r="AK2002">
        <f>[1]资金台帐!AK2002</f>
        <v>0</v>
      </c>
      <c r="BA2002" s="22">
        <f t="shared" si="0"/>
      </c>
    </row>
    <row r="2003">
      <c r="B2003">
        <f>[1]资金台帐!B2003&amp;""</f>
      </c>
      <c r="H2003">
        <f>[1]资金台帐!H2003&amp;""</f>
      </c>
      <c r="J2003">
        <f>[1]资金台帐!J2003&amp;""</f>
      </c>
      <c r="N2003">
        <f>[1]资金台帐!N2003</f>
      </c>
      <c r="O2003">
        <f>[1]资金台帐!O2003&amp;""</f>
      </c>
      <c r="P2003">
        <f>[1]资金台帐!P2003&amp;""</f>
      </c>
      <c r="Q2003">
        <f>[1]资金台帐!Q2003&amp;""</f>
      </c>
      <c r="T2003">
        <f>[1]资金台帐!T2003&amp;""</f>
      </c>
      <c r="U2003">
        <f>[1]资金台帐!U2003&amp;""</f>
      </c>
      <c r="W2003">
        <f>[1]资金台帐!W2003&amp;""</f>
      </c>
      <c r="X2003">
        <f>[1]资金台帐!X2003&amp;""</f>
      </c>
      <c r="AB2003">
        <f>[1]资金台帐!AB2003</f>
        <v>0</v>
      </c>
      <c r="AC2003">
        <f>[1]资金台帐!AC2003</f>
        <v>0</v>
      </c>
      <c r="AD2003">
        <f>[1]资金台帐!AD2003</f>
        <v>0</v>
      </c>
      <c r="AJ2003">
        <f>[1]资金台帐!AJ2003</f>
        <v>0</v>
      </c>
      <c r="AK2003">
        <f>[1]资金台帐!AK2003</f>
        <v>0</v>
      </c>
      <c r="BA2003" s="22">
        <f t="shared" si="0"/>
      </c>
    </row>
    <row r="2004">
      <c r="B2004">
        <f>[1]资金台帐!B2004&amp;""</f>
      </c>
      <c r="H2004">
        <f>[1]资金台帐!H2004&amp;""</f>
      </c>
      <c r="J2004">
        <f>[1]资金台帐!J2004&amp;""</f>
      </c>
      <c r="N2004">
        <f>[1]资金台帐!N2004</f>
      </c>
      <c r="O2004">
        <f>[1]资金台帐!O2004&amp;""</f>
      </c>
      <c r="P2004">
        <f>[1]资金台帐!P2004&amp;""</f>
      </c>
      <c r="Q2004">
        <f>[1]资金台帐!Q2004&amp;""</f>
      </c>
      <c r="T2004">
        <f>[1]资金台帐!T2004&amp;""</f>
      </c>
      <c r="U2004">
        <f>[1]资金台帐!U2004&amp;""</f>
      </c>
      <c r="W2004">
        <f>[1]资金台帐!W2004&amp;""</f>
      </c>
      <c r="X2004">
        <f>[1]资金台帐!X2004&amp;""</f>
      </c>
      <c r="AB2004">
        <f>[1]资金台帐!AB2004</f>
        <v>0</v>
      </c>
      <c r="AC2004">
        <f>[1]资金台帐!AC2004</f>
        <v>0</v>
      </c>
      <c r="AD2004">
        <f>[1]资金台帐!AD2004</f>
        <v>0</v>
      </c>
      <c r="AJ2004">
        <f>[1]资金台帐!AJ2004</f>
        <v>0</v>
      </c>
      <c r="AK2004">
        <f>[1]资金台帐!AK2004</f>
        <v>0</v>
      </c>
      <c r="BA2004" s="22">
        <f t="shared" si="0"/>
      </c>
    </row>
    <row r="2005">
      <c r="B2005">
        <f>[1]资金台帐!B2005&amp;""</f>
      </c>
      <c r="H2005">
        <f>[1]资金台帐!H2005&amp;""</f>
      </c>
      <c r="J2005">
        <f>[1]资金台帐!J2005&amp;""</f>
      </c>
      <c r="N2005">
        <f>[1]资金台帐!N2005</f>
      </c>
      <c r="O2005">
        <f>[1]资金台帐!O2005&amp;""</f>
      </c>
      <c r="P2005">
        <f>[1]资金台帐!P2005&amp;""</f>
      </c>
      <c r="Q2005">
        <f>[1]资金台帐!Q2005&amp;""</f>
      </c>
      <c r="T2005">
        <f>[1]资金台帐!T2005&amp;""</f>
      </c>
      <c r="U2005">
        <f>[1]资金台帐!U2005&amp;""</f>
      </c>
      <c r="W2005">
        <f>[1]资金台帐!W2005&amp;""</f>
      </c>
      <c r="X2005">
        <f>[1]资金台帐!X2005&amp;""</f>
      </c>
      <c r="AB2005">
        <f>[1]资金台帐!AB2005</f>
        <v>0</v>
      </c>
      <c r="AC2005">
        <f>[1]资金台帐!AC2005</f>
        <v>0</v>
      </c>
      <c r="AD2005">
        <f>[1]资金台帐!AD2005</f>
        <v>0</v>
      </c>
      <c r="AJ2005">
        <f>[1]资金台帐!AJ2005</f>
        <v>0</v>
      </c>
      <c r="AK2005">
        <f>[1]资金台帐!AK2005</f>
        <v>0</v>
      </c>
      <c r="BA2005" s="22">
        <f t="shared" si="0"/>
      </c>
    </row>
    <row r="2006">
      <c r="B2006">
        <f>[1]资金台帐!B2006&amp;""</f>
      </c>
      <c r="H2006">
        <f>[1]资金台帐!H2006&amp;""</f>
      </c>
      <c r="J2006">
        <f>[1]资金台帐!J2006&amp;""</f>
      </c>
      <c r="N2006">
        <f>[1]资金台帐!N2006</f>
      </c>
      <c r="O2006">
        <f>[1]资金台帐!O2006&amp;""</f>
      </c>
      <c r="P2006">
        <f>[1]资金台帐!P2006&amp;""</f>
      </c>
      <c r="Q2006">
        <f>[1]资金台帐!Q2006&amp;""</f>
      </c>
      <c r="T2006">
        <f>[1]资金台帐!T2006&amp;""</f>
      </c>
      <c r="U2006">
        <f>[1]资金台帐!U2006&amp;""</f>
      </c>
      <c r="W2006">
        <f>[1]资金台帐!W2006&amp;""</f>
      </c>
      <c r="X2006">
        <f>[1]资金台帐!X2006&amp;""</f>
      </c>
      <c r="AB2006">
        <f>[1]资金台帐!AB2006</f>
        <v>0</v>
      </c>
      <c r="AC2006">
        <f>[1]资金台帐!AC2006</f>
        <v>0</v>
      </c>
      <c r="AD2006">
        <f>[1]资金台帐!AD2006</f>
        <v>0</v>
      </c>
      <c r="AJ2006">
        <f>[1]资金台帐!AJ2006</f>
        <v>0</v>
      </c>
      <c r="AK2006">
        <f>[1]资金台帐!AK2006</f>
        <v>0</v>
      </c>
      <c r="BA2006" s="22">
        <f t="shared" si="0"/>
      </c>
    </row>
    <row r="2007">
      <c r="B2007">
        <f>[1]资金台帐!B2007&amp;""</f>
      </c>
      <c r="H2007">
        <f>[1]资金台帐!H2007&amp;""</f>
      </c>
      <c r="J2007">
        <f>[1]资金台帐!J2007&amp;""</f>
      </c>
      <c r="N2007">
        <f>[1]资金台帐!N2007</f>
      </c>
      <c r="O2007">
        <f>[1]资金台帐!O2007&amp;""</f>
      </c>
      <c r="P2007">
        <f>[1]资金台帐!P2007&amp;""</f>
      </c>
      <c r="Q2007">
        <f>[1]资金台帐!Q2007&amp;""</f>
      </c>
      <c r="T2007">
        <f>[1]资金台帐!T2007&amp;""</f>
      </c>
      <c r="U2007">
        <f>[1]资金台帐!U2007&amp;""</f>
      </c>
      <c r="W2007">
        <f>[1]资金台帐!W2007&amp;""</f>
      </c>
      <c r="X2007">
        <f>[1]资金台帐!X2007&amp;""</f>
      </c>
      <c r="AB2007">
        <f>[1]资金台帐!AB2007</f>
        <v>0</v>
      </c>
      <c r="AC2007">
        <f>[1]资金台帐!AC2007</f>
        <v>0</v>
      </c>
      <c r="AD2007">
        <f>[1]资金台帐!AD2007</f>
        <v>0</v>
      </c>
      <c r="AJ2007">
        <f>[1]资金台帐!AJ2007</f>
        <v>0</v>
      </c>
      <c r="AK2007">
        <f>[1]资金台帐!AK2007</f>
        <v>0</v>
      </c>
      <c r="BA2007" s="22">
        <f t="shared" si="0"/>
      </c>
    </row>
    <row r="2008">
      <c r="B2008">
        <f>[1]资金台帐!B2008&amp;""</f>
      </c>
      <c r="H2008">
        <f>[1]资金台帐!H2008&amp;""</f>
      </c>
      <c r="J2008">
        <f>[1]资金台帐!J2008&amp;""</f>
      </c>
      <c r="N2008">
        <f>[1]资金台帐!N2008</f>
      </c>
      <c r="O2008">
        <f>[1]资金台帐!O2008&amp;""</f>
      </c>
      <c r="P2008">
        <f>[1]资金台帐!P2008&amp;""</f>
      </c>
      <c r="Q2008">
        <f>[1]资金台帐!Q2008&amp;""</f>
      </c>
      <c r="T2008">
        <f>[1]资金台帐!T2008&amp;""</f>
      </c>
      <c r="U2008">
        <f>[1]资金台帐!U2008&amp;""</f>
      </c>
      <c r="W2008">
        <f>[1]资金台帐!W2008&amp;""</f>
      </c>
      <c r="X2008">
        <f>[1]资金台帐!X2008&amp;""</f>
      </c>
      <c r="AB2008">
        <f>[1]资金台帐!AB2008</f>
        <v>0</v>
      </c>
      <c r="AC2008">
        <f>[1]资金台帐!AC2008</f>
        <v>0</v>
      </c>
      <c r="AD2008">
        <f>[1]资金台帐!AD2008</f>
        <v>0</v>
      </c>
      <c r="AJ2008">
        <f>[1]资金台帐!AJ2008</f>
        <v>0</v>
      </c>
      <c r="AK2008">
        <f>[1]资金台帐!AK2008</f>
        <v>0</v>
      </c>
      <c r="BA2008" s="22">
        <f t="shared" si="0"/>
      </c>
    </row>
    <row r="2009">
      <c r="B2009">
        <f>[1]资金台帐!B2009&amp;""</f>
      </c>
      <c r="H2009">
        <f>[1]资金台帐!H2009&amp;""</f>
      </c>
      <c r="J2009">
        <f>[1]资金台帐!J2009&amp;""</f>
      </c>
      <c r="N2009">
        <f>[1]资金台帐!N2009</f>
      </c>
      <c r="O2009">
        <f>[1]资金台帐!O2009&amp;""</f>
      </c>
      <c r="P2009">
        <f>[1]资金台帐!P2009&amp;""</f>
      </c>
      <c r="Q2009">
        <f>[1]资金台帐!Q2009&amp;""</f>
      </c>
      <c r="T2009">
        <f>[1]资金台帐!T2009&amp;""</f>
      </c>
      <c r="U2009">
        <f>[1]资金台帐!U2009&amp;""</f>
      </c>
      <c r="W2009">
        <f>[1]资金台帐!W2009&amp;""</f>
      </c>
      <c r="X2009">
        <f>[1]资金台帐!X2009&amp;""</f>
      </c>
      <c r="AB2009">
        <f>[1]资金台帐!AB2009</f>
        <v>0</v>
      </c>
      <c r="AC2009">
        <f>[1]资金台帐!AC2009</f>
        <v>0</v>
      </c>
      <c r="AD2009">
        <f>[1]资金台帐!AD2009</f>
        <v>0</v>
      </c>
      <c r="AJ2009">
        <f>[1]资金台帐!AJ2009</f>
        <v>0</v>
      </c>
      <c r="AK2009">
        <f>[1]资金台帐!AK2009</f>
        <v>0</v>
      </c>
      <c r="BA2009" s="22">
        <f t="shared" si="0"/>
      </c>
    </row>
    <row r="2010">
      <c r="B2010">
        <f>[1]资金台帐!B2010&amp;""</f>
      </c>
      <c r="H2010">
        <f>[1]资金台帐!H2010&amp;""</f>
      </c>
      <c r="J2010">
        <f>[1]资金台帐!J2010&amp;""</f>
      </c>
      <c r="N2010">
        <f>[1]资金台帐!N2010</f>
      </c>
      <c r="O2010">
        <f>[1]资金台帐!O2010&amp;""</f>
      </c>
      <c r="P2010">
        <f>[1]资金台帐!P2010&amp;""</f>
      </c>
      <c r="Q2010">
        <f>[1]资金台帐!Q2010&amp;""</f>
      </c>
      <c r="T2010">
        <f>[1]资金台帐!T2010&amp;""</f>
      </c>
      <c r="U2010">
        <f>[1]资金台帐!U2010&amp;""</f>
      </c>
      <c r="W2010">
        <f>[1]资金台帐!W2010&amp;""</f>
      </c>
      <c r="X2010">
        <f>[1]资金台帐!X2010&amp;""</f>
      </c>
      <c r="AB2010">
        <f>[1]资金台帐!AB2010</f>
        <v>0</v>
      </c>
      <c r="AC2010">
        <f>[1]资金台帐!AC2010</f>
        <v>0</v>
      </c>
      <c r="AD2010">
        <f>[1]资金台帐!AD2010</f>
        <v>0</v>
      </c>
      <c r="AJ2010">
        <f>[1]资金台帐!AJ2010</f>
        <v>0</v>
      </c>
      <c r="AK2010">
        <f>[1]资金台帐!AK2010</f>
        <v>0</v>
      </c>
      <c r="BA2010" s="22">
        <f t="shared" si="0"/>
      </c>
    </row>
    <row r="2011">
      <c r="B2011">
        <f>[1]资金台帐!B2011&amp;""</f>
      </c>
      <c r="H2011">
        <f>[1]资金台帐!H2011&amp;""</f>
      </c>
      <c r="J2011">
        <f>[1]资金台帐!J2011&amp;""</f>
      </c>
      <c r="N2011">
        <f>[1]资金台帐!N2011</f>
      </c>
      <c r="O2011">
        <f>[1]资金台帐!O2011&amp;""</f>
      </c>
      <c r="P2011">
        <f>[1]资金台帐!P2011&amp;""</f>
      </c>
      <c r="Q2011">
        <f>[1]资金台帐!Q2011&amp;""</f>
      </c>
      <c r="T2011">
        <f>[1]资金台帐!T2011&amp;""</f>
      </c>
      <c r="U2011">
        <f>[1]资金台帐!U2011&amp;""</f>
      </c>
      <c r="W2011">
        <f>[1]资金台帐!W2011&amp;""</f>
      </c>
      <c r="X2011">
        <f>[1]资金台帐!X2011&amp;""</f>
      </c>
      <c r="AB2011">
        <f>[1]资金台帐!AB2011</f>
        <v>0</v>
      </c>
      <c r="AC2011">
        <f>[1]资金台帐!AC2011</f>
        <v>0</v>
      </c>
      <c r="AD2011">
        <f>[1]资金台帐!AD2011</f>
        <v>0</v>
      </c>
      <c r="AJ2011">
        <f>[1]资金台帐!AJ2011</f>
        <v>0</v>
      </c>
      <c r="AK2011">
        <f>[1]资金台帐!AK2011</f>
        <v>0</v>
      </c>
      <c r="BA2011" s="22">
        <f t="shared" si="0"/>
      </c>
    </row>
    <row r="2012">
      <c r="B2012">
        <f>[1]资金台帐!B2012&amp;""</f>
      </c>
      <c r="H2012">
        <f>[1]资金台帐!H2012&amp;""</f>
      </c>
      <c r="J2012">
        <f>[1]资金台帐!J2012&amp;""</f>
      </c>
      <c r="N2012">
        <f>[1]资金台帐!N2012</f>
      </c>
      <c r="O2012">
        <f>[1]资金台帐!O2012&amp;""</f>
      </c>
      <c r="P2012">
        <f>[1]资金台帐!P2012&amp;""</f>
      </c>
      <c r="Q2012">
        <f>[1]资金台帐!Q2012&amp;""</f>
      </c>
      <c r="T2012">
        <f>[1]资金台帐!T2012&amp;""</f>
      </c>
      <c r="U2012">
        <f>[1]资金台帐!U2012&amp;""</f>
      </c>
      <c r="W2012">
        <f>[1]资金台帐!W2012&amp;""</f>
      </c>
      <c r="X2012">
        <f>[1]资金台帐!X2012&amp;""</f>
      </c>
      <c r="AB2012">
        <f>[1]资金台帐!AB2012</f>
        <v>0</v>
      </c>
      <c r="AC2012">
        <f>[1]资金台帐!AC2012</f>
        <v>0</v>
      </c>
      <c r="AD2012">
        <f>[1]资金台帐!AD2012</f>
        <v>0</v>
      </c>
      <c r="AJ2012">
        <f>[1]资金台帐!AJ2012</f>
        <v>0</v>
      </c>
      <c r="AK2012">
        <f>[1]资金台帐!AK2012</f>
        <v>0</v>
      </c>
      <c r="BA2012" s="22">
        <f t="shared" si="0"/>
      </c>
    </row>
    <row r="2013">
      <c r="B2013">
        <f>[1]资金台帐!B2013&amp;""</f>
      </c>
      <c r="H2013">
        <f>[1]资金台帐!H2013&amp;""</f>
      </c>
      <c r="J2013">
        <f>[1]资金台帐!J2013&amp;""</f>
      </c>
      <c r="N2013">
        <f>[1]资金台帐!N2013</f>
      </c>
      <c r="O2013">
        <f>[1]资金台帐!O2013&amp;""</f>
      </c>
      <c r="P2013">
        <f>[1]资金台帐!P2013&amp;""</f>
      </c>
      <c r="Q2013">
        <f>[1]资金台帐!Q2013&amp;""</f>
      </c>
      <c r="T2013">
        <f>[1]资金台帐!T2013&amp;""</f>
      </c>
      <c r="U2013">
        <f>[1]资金台帐!U2013&amp;""</f>
      </c>
      <c r="W2013">
        <f>[1]资金台帐!W2013&amp;""</f>
      </c>
      <c r="X2013">
        <f>[1]资金台帐!X2013&amp;""</f>
      </c>
      <c r="AB2013">
        <f>[1]资金台帐!AB2013</f>
        <v>0</v>
      </c>
      <c r="AC2013">
        <f>[1]资金台帐!AC2013</f>
        <v>0</v>
      </c>
      <c r="AD2013">
        <f>[1]资金台帐!AD2013</f>
        <v>0</v>
      </c>
      <c r="AJ2013">
        <f>[1]资金台帐!AJ2013</f>
        <v>0</v>
      </c>
      <c r="AK2013">
        <f>[1]资金台帐!AK2013</f>
        <v>0</v>
      </c>
      <c r="BA2013" s="22">
        <f t="shared" si="0"/>
      </c>
    </row>
    <row r="2014">
      <c r="B2014">
        <f>[1]资金台帐!B2014&amp;""</f>
      </c>
      <c r="H2014">
        <f>[1]资金台帐!H2014&amp;""</f>
      </c>
      <c r="J2014">
        <f>[1]资金台帐!J2014&amp;""</f>
      </c>
      <c r="N2014">
        <f>[1]资金台帐!N2014</f>
      </c>
      <c r="O2014">
        <f>[1]资金台帐!O2014&amp;""</f>
      </c>
      <c r="P2014">
        <f>[1]资金台帐!P2014&amp;""</f>
      </c>
      <c r="Q2014">
        <f>[1]资金台帐!Q2014&amp;""</f>
      </c>
      <c r="T2014">
        <f>[1]资金台帐!T2014&amp;""</f>
      </c>
      <c r="U2014">
        <f>[1]资金台帐!U2014&amp;""</f>
      </c>
      <c r="W2014">
        <f>[1]资金台帐!W2014&amp;""</f>
      </c>
      <c r="X2014">
        <f>[1]资金台帐!X2014&amp;""</f>
      </c>
      <c r="AB2014">
        <f>[1]资金台帐!AB2014</f>
        <v>0</v>
      </c>
      <c r="AC2014">
        <f>[1]资金台帐!AC2014</f>
        <v>0</v>
      </c>
      <c r="AD2014">
        <f>[1]资金台帐!AD2014</f>
        <v>0</v>
      </c>
      <c r="AJ2014">
        <f>[1]资金台帐!AJ2014</f>
        <v>0</v>
      </c>
      <c r="AK2014">
        <f>[1]资金台帐!AK2014</f>
        <v>0</v>
      </c>
      <c r="BA2014" s="22">
        <f t="shared" si="0"/>
      </c>
    </row>
    <row r="2015">
      <c r="B2015">
        <f>[1]资金台帐!B2015&amp;""</f>
      </c>
      <c r="H2015">
        <f>[1]资金台帐!H2015&amp;""</f>
      </c>
      <c r="J2015">
        <f>[1]资金台帐!J2015&amp;""</f>
      </c>
      <c r="N2015">
        <f>[1]资金台帐!N2015</f>
      </c>
      <c r="O2015">
        <f>[1]资金台帐!O2015&amp;""</f>
      </c>
      <c r="P2015">
        <f>[1]资金台帐!P2015&amp;""</f>
      </c>
      <c r="Q2015">
        <f>[1]资金台帐!Q2015&amp;""</f>
      </c>
      <c r="T2015">
        <f>[1]资金台帐!T2015&amp;""</f>
      </c>
      <c r="U2015">
        <f>[1]资金台帐!U2015&amp;""</f>
      </c>
      <c r="W2015">
        <f>[1]资金台帐!W2015&amp;""</f>
      </c>
      <c r="X2015">
        <f>[1]资金台帐!X2015&amp;""</f>
      </c>
      <c r="AB2015">
        <f>[1]资金台帐!AB2015</f>
        <v>0</v>
      </c>
      <c r="AC2015">
        <f>[1]资金台帐!AC2015</f>
        <v>0</v>
      </c>
      <c r="AD2015">
        <f>[1]资金台帐!AD2015</f>
        <v>0</v>
      </c>
      <c r="AJ2015">
        <f>[1]资金台帐!AJ2015</f>
        <v>0</v>
      </c>
      <c r="AK2015">
        <f>[1]资金台帐!AK2015</f>
        <v>0</v>
      </c>
      <c r="BA2015" s="22">
        <f t="shared" si="0"/>
      </c>
    </row>
    <row r="2016">
      <c r="B2016">
        <f>[1]资金台帐!B2016&amp;""</f>
      </c>
      <c r="H2016">
        <f>[1]资金台帐!H2016&amp;""</f>
      </c>
      <c r="J2016">
        <f>[1]资金台帐!J2016&amp;""</f>
      </c>
      <c r="N2016">
        <f>[1]资金台帐!N2016</f>
      </c>
      <c r="O2016">
        <f>[1]资金台帐!O2016&amp;""</f>
      </c>
      <c r="P2016">
        <f>[1]资金台帐!P2016&amp;""</f>
      </c>
      <c r="Q2016">
        <f>[1]资金台帐!Q2016&amp;""</f>
      </c>
      <c r="T2016">
        <f>[1]资金台帐!T2016&amp;""</f>
      </c>
      <c r="U2016">
        <f>[1]资金台帐!U2016&amp;""</f>
      </c>
      <c r="W2016">
        <f>[1]资金台帐!W2016&amp;""</f>
      </c>
      <c r="X2016">
        <f>[1]资金台帐!X2016&amp;""</f>
      </c>
      <c r="AB2016">
        <f>[1]资金台帐!AB2016</f>
        <v>0</v>
      </c>
      <c r="AC2016">
        <f>[1]资金台帐!AC2016</f>
        <v>0</v>
      </c>
      <c r="AD2016">
        <f>[1]资金台帐!AD2016</f>
        <v>0</v>
      </c>
      <c r="AJ2016">
        <f>[1]资金台帐!AJ2016</f>
        <v>0</v>
      </c>
      <c r="AK2016">
        <f>[1]资金台帐!AK2016</f>
        <v>0</v>
      </c>
      <c r="BA2016" s="22">
        <f t="shared" si="0"/>
      </c>
    </row>
    <row r="2017">
      <c r="B2017">
        <f>[1]资金台帐!B2017&amp;""</f>
      </c>
      <c r="H2017">
        <f>[1]资金台帐!H2017&amp;""</f>
      </c>
      <c r="J2017">
        <f>[1]资金台帐!J2017&amp;""</f>
      </c>
      <c r="N2017">
        <f>[1]资金台帐!N2017</f>
      </c>
      <c r="O2017">
        <f>[1]资金台帐!O2017&amp;""</f>
      </c>
      <c r="P2017">
        <f>[1]资金台帐!P2017&amp;""</f>
      </c>
      <c r="Q2017">
        <f>[1]资金台帐!Q2017&amp;""</f>
      </c>
      <c r="T2017">
        <f>[1]资金台帐!T2017&amp;""</f>
      </c>
      <c r="U2017">
        <f>[1]资金台帐!U2017&amp;""</f>
      </c>
      <c r="W2017">
        <f>[1]资金台帐!W2017&amp;""</f>
      </c>
      <c r="X2017">
        <f>[1]资金台帐!X2017&amp;""</f>
      </c>
      <c r="AB2017">
        <f>[1]资金台帐!AB2017</f>
        <v>0</v>
      </c>
      <c r="AC2017">
        <f>[1]资金台帐!AC2017</f>
        <v>0</v>
      </c>
      <c r="AD2017">
        <f>[1]资金台帐!AD2017</f>
        <v>0</v>
      </c>
      <c r="AJ2017">
        <f>[1]资金台帐!AJ2017</f>
        <v>0</v>
      </c>
      <c r="AK2017">
        <f>[1]资金台帐!AK2017</f>
        <v>0</v>
      </c>
      <c r="BA2017" s="22">
        <f t="shared" si="0"/>
      </c>
    </row>
    <row r="2018">
      <c r="B2018">
        <f>[1]资金台帐!B2018&amp;""</f>
      </c>
      <c r="H2018">
        <f>[1]资金台帐!H2018&amp;""</f>
      </c>
      <c r="J2018">
        <f>[1]资金台帐!J2018&amp;""</f>
      </c>
      <c r="N2018">
        <f>[1]资金台帐!N2018</f>
      </c>
      <c r="O2018">
        <f>[1]资金台帐!O2018&amp;""</f>
      </c>
      <c r="P2018">
        <f>[1]资金台帐!P2018&amp;""</f>
      </c>
      <c r="Q2018">
        <f>[1]资金台帐!Q2018&amp;""</f>
      </c>
      <c r="T2018">
        <f>[1]资金台帐!T2018&amp;""</f>
      </c>
      <c r="U2018">
        <f>[1]资金台帐!U2018&amp;""</f>
      </c>
      <c r="W2018">
        <f>[1]资金台帐!W2018&amp;""</f>
      </c>
      <c r="X2018">
        <f>[1]资金台帐!X2018&amp;""</f>
      </c>
      <c r="AB2018">
        <f>[1]资金台帐!AB2018</f>
        <v>0</v>
      </c>
      <c r="AC2018">
        <f>[1]资金台帐!AC2018</f>
        <v>0</v>
      </c>
      <c r="AD2018">
        <f>[1]资金台帐!AD2018</f>
        <v>0</v>
      </c>
      <c r="AJ2018">
        <f>[1]资金台帐!AJ2018</f>
        <v>0</v>
      </c>
      <c r="AK2018">
        <f>[1]资金台帐!AK2018</f>
        <v>0</v>
      </c>
      <c r="BA2018" s="22">
        <f t="shared" si="0"/>
      </c>
    </row>
    <row r="2019">
      <c r="B2019">
        <f>[1]资金台帐!B2019&amp;""</f>
      </c>
      <c r="H2019">
        <f>[1]资金台帐!H2019&amp;""</f>
      </c>
      <c r="J2019">
        <f>[1]资金台帐!J2019&amp;""</f>
      </c>
      <c r="N2019">
        <f>[1]资金台帐!N2019</f>
      </c>
      <c r="O2019">
        <f>[1]资金台帐!O2019&amp;""</f>
      </c>
      <c r="P2019">
        <f>[1]资金台帐!P2019&amp;""</f>
      </c>
      <c r="Q2019">
        <f>[1]资金台帐!Q2019&amp;""</f>
      </c>
      <c r="T2019">
        <f>[1]资金台帐!T2019&amp;""</f>
      </c>
      <c r="U2019">
        <f>[1]资金台帐!U2019&amp;""</f>
      </c>
      <c r="W2019">
        <f>[1]资金台帐!W2019&amp;""</f>
      </c>
      <c r="X2019">
        <f>[1]资金台帐!X2019&amp;""</f>
      </c>
      <c r="AB2019">
        <f>[1]资金台帐!AB2019</f>
        <v>0</v>
      </c>
      <c r="AC2019">
        <f>[1]资金台帐!AC2019</f>
        <v>0</v>
      </c>
      <c r="AD2019">
        <f>[1]资金台帐!AD2019</f>
        <v>0</v>
      </c>
      <c r="AJ2019">
        <f>[1]资金台帐!AJ2019</f>
        <v>0</v>
      </c>
      <c r="AK2019">
        <f>[1]资金台帐!AK2019</f>
        <v>0</v>
      </c>
      <c r="BA2019" s="22">
        <f t="shared" si="0"/>
      </c>
    </row>
    <row r="2020">
      <c r="B2020">
        <f>[1]资金台帐!B2020&amp;""</f>
      </c>
      <c r="H2020">
        <f>[1]资金台帐!H2020&amp;""</f>
      </c>
      <c r="J2020">
        <f>[1]资金台帐!J2020&amp;""</f>
      </c>
      <c r="N2020">
        <f>[1]资金台帐!N2020</f>
      </c>
      <c r="O2020">
        <f>[1]资金台帐!O2020&amp;""</f>
      </c>
      <c r="P2020">
        <f>[1]资金台帐!P2020&amp;""</f>
      </c>
      <c r="Q2020">
        <f>[1]资金台帐!Q2020&amp;""</f>
      </c>
      <c r="T2020">
        <f>[1]资金台帐!T2020&amp;""</f>
      </c>
      <c r="U2020">
        <f>[1]资金台帐!U2020&amp;""</f>
      </c>
      <c r="W2020">
        <f>[1]资金台帐!W2020&amp;""</f>
      </c>
      <c r="X2020">
        <f>[1]资金台帐!X2020&amp;""</f>
      </c>
      <c r="AB2020">
        <f>[1]资金台帐!AB2020</f>
        <v>0</v>
      </c>
      <c r="AC2020">
        <f>[1]资金台帐!AC2020</f>
        <v>0</v>
      </c>
      <c r="AD2020">
        <f>[1]资金台帐!AD2020</f>
        <v>0</v>
      </c>
      <c r="AJ2020">
        <f>[1]资金台帐!AJ2020</f>
        <v>0</v>
      </c>
      <c r="AK2020">
        <f>[1]资金台帐!AK2020</f>
        <v>0</v>
      </c>
      <c r="BA2020" s="22">
        <f t="shared" si="0"/>
      </c>
    </row>
    <row r="2021">
      <c r="B2021">
        <f>[1]资金台帐!B2021&amp;""</f>
      </c>
      <c r="H2021">
        <f>[1]资金台帐!H2021&amp;""</f>
      </c>
      <c r="J2021">
        <f>[1]资金台帐!J2021&amp;""</f>
      </c>
      <c r="N2021">
        <f>[1]资金台帐!N2021</f>
      </c>
      <c r="O2021">
        <f>[1]资金台帐!O2021&amp;""</f>
      </c>
      <c r="P2021">
        <f>[1]资金台帐!P2021&amp;""</f>
      </c>
      <c r="Q2021">
        <f>[1]资金台帐!Q2021&amp;""</f>
      </c>
      <c r="T2021">
        <f>[1]资金台帐!T2021&amp;""</f>
      </c>
      <c r="U2021">
        <f>[1]资金台帐!U2021&amp;""</f>
      </c>
      <c r="W2021">
        <f>[1]资金台帐!W2021&amp;""</f>
      </c>
      <c r="X2021">
        <f>[1]资金台帐!X2021&amp;""</f>
      </c>
      <c r="AB2021">
        <f>[1]资金台帐!AB2021</f>
        <v>0</v>
      </c>
      <c r="AC2021">
        <f>[1]资金台帐!AC2021</f>
        <v>0</v>
      </c>
      <c r="AD2021">
        <f>[1]资金台帐!AD2021</f>
        <v>0</v>
      </c>
      <c r="AJ2021">
        <f>[1]资金台帐!AJ2021</f>
        <v>0</v>
      </c>
      <c r="AK2021">
        <f>[1]资金台帐!AK2021</f>
        <v>0</v>
      </c>
      <c r="BA2021" s="22">
        <f t="shared" si="0"/>
      </c>
    </row>
    <row r="2022">
      <c r="B2022">
        <f>[1]资金台帐!B2022&amp;""</f>
      </c>
      <c r="H2022">
        <f>[1]资金台帐!H2022&amp;""</f>
      </c>
      <c r="J2022">
        <f>[1]资金台帐!J2022&amp;""</f>
      </c>
      <c r="N2022">
        <f>[1]资金台帐!N2022</f>
      </c>
      <c r="O2022">
        <f>[1]资金台帐!O2022&amp;""</f>
      </c>
      <c r="P2022">
        <f>[1]资金台帐!P2022&amp;""</f>
      </c>
      <c r="Q2022">
        <f>[1]资金台帐!Q2022&amp;""</f>
      </c>
      <c r="T2022">
        <f>[1]资金台帐!T2022&amp;""</f>
      </c>
      <c r="U2022">
        <f>[1]资金台帐!U2022&amp;""</f>
      </c>
      <c r="W2022">
        <f>[1]资金台帐!W2022&amp;""</f>
      </c>
      <c r="X2022">
        <f>[1]资金台帐!X2022&amp;""</f>
      </c>
      <c r="AB2022">
        <f>[1]资金台帐!AB2022</f>
        <v>0</v>
      </c>
      <c r="AC2022">
        <f>[1]资金台帐!AC2022</f>
        <v>0</v>
      </c>
      <c r="AD2022">
        <f>[1]资金台帐!AD2022</f>
        <v>0</v>
      </c>
      <c r="AJ2022">
        <f>[1]资金台帐!AJ2022</f>
        <v>0</v>
      </c>
      <c r="AK2022">
        <f>[1]资金台帐!AK2022</f>
        <v>0</v>
      </c>
      <c r="BA2022" s="22">
        <f t="shared" si="0"/>
      </c>
    </row>
    <row r="2023">
      <c r="B2023">
        <f>[1]资金台帐!B2023&amp;""</f>
      </c>
      <c r="H2023">
        <f>[1]资金台帐!H2023&amp;""</f>
      </c>
      <c r="J2023">
        <f>[1]资金台帐!J2023&amp;""</f>
      </c>
      <c r="N2023">
        <f>[1]资金台帐!N2023</f>
      </c>
      <c r="O2023">
        <f>[1]资金台帐!O2023&amp;""</f>
      </c>
      <c r="P2023">
        <f>[1]资金台帐!P2023&amp;""</f>
      </c>
      <c r="Q2023">
        <f>[1]资金台帐!Q2023&amp;""</f>
      </c>
      <c r="T2023">
        <f>[1]资金台帐!T2023&amp;""</f>
      </c>
      <c r="U2023">
        <f>[1]资金台帐!U2023&amp;""</f>
      </c>
      <c r="W2023">
        <f>[1]资金台帐!W2023&amp;""</f>
      </c>
      <c r="X2023">
        <f>[1]资金台帐!X2023&amp;""</f>
      </c>
      <c r="AB2023">
        <f>[1]资金台帐!AB2023</f>
        <v>0</v>
      </c>
      <c r="AC2023">
        <f>[1]资金台帐!AC2023</f>
        <v>0</v>
      </c>
      <c r="AD2023">
        <f>[1]资金台帐!AD2023</f>
        <v>0</v>
      </c>
      <c r="AJ2023">
        <f>[1]资金台帐!AJ2023</f>
        <v>0</v>
      </c>
      <c r="AK2023">
        <f>[1]资金台帐!AK2023</f>
        <v>0</v>
      </c>
      <c r="BA2023" s="22">
        <f t="shared" si="0"/>
      </c>
    </row>
    <row r="2024">
      <c r="B2024">
        <f>[1]资金台帐!B2024&amp;""</f>
      </c>
      <c r="H2024">
        <f>[1]资金台帐!H2024&amp;""</f>
      </c>
      <c r="J2024">
        <f>[1]资金台帐!J2024&amp;""</f>
      </c>
      <c r="N2024">
        <f>[1]资金台帐!N2024</f>
      </c>
      <c r="O2024">
        <f>[1]资金台帐!O2024&amp;""</f>
      </c>
      <c r="P2024">
        <f>[1]资金台帐!P2024&amp;""</f>
      </c>
      <c r="Q2024">
        <f>[1]资金台帐!Q2024&amp;""</f>
      </c>
      <c r="T2024">
        <f>[1]资金台帐!T2024&amp;""</f>
      </c>
      <c r="U2024">
        <f>[1]资金台帐!U2024&amp;""</f>
      </c>
      <c r="W2024">
        <f>[1]资金台帐!W2024&amp;""</f>
      </c>
      <c r="X2024">
        <f>[1]资金台帐!X2024&amp;""</f>
      </c>
      <c r="AB2024">
        <f>[1]资金台帐!AB2024</f>
        <v>0</v>
      </c>
      <c r="AC2024">
        <f>[1]资金台帐!AC2024</f>
        <v>0</v>
      </c>
      <c r="AD2024">
        <f>[1]资金台帐!AD2024</f>
        <v>0</v>
      </c>
      <c r="AJ2024">
        <f>[1]资金台帐!AJ2024</f>
        <v>0</v>
      </c>
      <c r="AK2024">
        <f>[1]资金台帐!AK2024</f>
        <v>0</v>
      </c>
      <c r="BA2024" s="22">
        <f t="shared" si="0"/>
      </c>
    </row>
    <row r="2025">
      <c r="B2025">
        <f>[1]资金台帐!B2025&amp;""</f>
      </c>
      <c r="H2025">
        <f>[1]资金台帐!H2025&amp;""</f>
      </c>
      <c r="J2025">
        <f>[1]资金台帐!J2025&amp;""</f>
      </c>
      <c r="N2025">
        <f>[1]资金台帐!N2025</f>
      </c>
      <c r="O2025">
        <f>[1]资金台帐!O2025&amp;""</f>
      </c>
      <c r="P2025">
        <f>[1]资金台帐!P2025&amp;""</f>
      </c>
      <c r="Q2025">
        <f>[1]资金台帐!Q2025&amp;""</f>
      </c>
      <c r="T2025">
        <f>[1]资金台帐!T2025&amp;""</f>
      </c>
      <c r="U2025">
        <f>[1]资金台帐!U2025&amp;""</f>
      </c>
      <c r="W2025">
        <f>[1]资金台帐!W2025&amp;""</f>
      </c>
      <c r="X2025">
        <f>[1]资金台帐!X2025&amp;""</f>
      </c>
      <c r="AB2025">
        <f>[1]资金台帐!AB2025</f>
        <v>0</v>
      </c>
      <c r="AC2025">
        <f>[1]资金台帐!AC2025</f>
        <v>0</v>
      </c>
      <c r="AD2025">
        <f>[1]资金台帐!AD2025</f>
        <v>0</v>
      </c>
      <c r="AJ2025">
        <f>[1]资金台帐!AJ2025</f>
        <v>0</v>
      </c>
      <c r="AK2025">
        <f>[1]资金台帐!AK2025</f>
        <v>0</v>
      </c>
      <c r="BA2025" s="22">
        <f t="shared" si="0"/>
      </c>
    </row>
    <row r="2026">
      <c r="B2026">
        <f>[1]资金台帐!B2026&amp;""</f>
      </c>
      <c r="H2026">
        <f>[1]资金台帐!H2026&amp;""</f>
      </c>
      <c r="J2026">
        <f>[1]资金台帐!J2026&amp;""</f>
      </c>
      <c r="N2026">
        <f>[1]资金台帐!N2026</f>
      </c>
      <c r="O2026">
        <f>[1]资金台帐!O2026&amp;""</f>
      </c>
      <c r="P2026">
        <f>[1]资金台帐!P2026&amp;""</f>
      </c>
      <c r="Q2026">
        <f>[1]资金台帐!Q2026&amp;""</f>
      </c>
      <c r="T2026">
        <f>[1]资金台帐!T2026&amp;""</f>
      </c>
      <c r="U2026">
        <f>[1]资金台帐!U2026&amp;""</f>
      </c>
      <c r="W2026">
        <f>[1]资金台帐!W2026&amp;""</f>
      </c>
      <c r="X2026">
        <f>[1]资金台帐!X2026&amp;""</f>
      </c>
      <c r="AB2026">
        <f>[1]资金台帐!AB2026</f>
        <v>0</v>
      </c>
      <c r="AC2026">
        <f>[1]资金台帐!AC2026</f>
        <v>0</v>
      </c>
      <c r="AD2026">
        <f>[1]资金台帐!AD2026</f>
        <v>0</v>
      </c>
      <c r="AJ2026">
        <f>[1]资金台帐!AJ2026</f>
        <v>0</v>
      </c>
      <c r="AK2026">
        <f>[1]资金台帐!AK2026</f>
        <v>0</v>
      </c>
      <c r="BA2026" s="22">
        <f t="shared" si="0"/>
      </c>
    </row>
    <row r="2027">
      <c r="B2027">
        <f>[1]资金台帐!B2027&amp;""</f>
      </c>
      <c r="H2027">
        <f>[1]资金台帐!H2027&amp;""</f>
      </c>
      <c r="J2027">
        <f>[1]资金台帐!J2027&amp;""</f>
      </c>
      <c r="N2027">
        <f>[1]资金台帐!N2027</f>
      </c>
      <c r="O2027">
        <f>[1]资金台帐!O2027&amp;""</f>
      </c>
      <c r="P2027">
        <f>[1]资金台帐!P2027&amp;""</f>
      </c>
      <c r="Q2027">
        <f>[1]资金台帐!Q2027&amp;""</f>
      </c>
      <c r="T2027">
        <f>[1]资金台帐!T2027&amp;""</f>
      </c>
      <c r="U2027">
        <f>[1]资金台帐!U2027&amp;""</f>
      </c>
      <c r="W2027">
        <f>[1]资金台帐!W2027&amp;""</f>
      </c>
      <c r="X2027">
        <f>[1]资金台帐!X2027&amp;""</f>
      </c>
      <c r="AB2027">
        <f>[1]资金台帐!AB2027</f>
        <v>0</v>
      </c>
      <c r="AC2027">
        <f>[1]资金台帐!AC2027</f>
        <v>0</v>
      </c>
      <c r="AD2027">
        <f>[1]资金台帐!AD2027</f>
        <v>0</v>
      </c>
      <c r="AJ2027">
        <f>[1]资金台帐!AJ2027</f>
        <v>0</v>
      </c>
      <c r="AK2027">
        <f>[1]资金台帐!AK2027</f>
        <v>0</v>
      </c>
      <c r="BA2027" s="22">
        <f t="shared" si="0"/>
      </c>
    </row>
    <row r="2028">
      <c r="B2028">
        <f>[1]资金台帐!B2028&amp;""</f>
      </c>
      <c r="H2028">
        <f>[1]资金台帐!H2028&amp;""</f>
      </c>
      <c r="J2028">
        <f>[1]资金台帐!J2028&amp;""</f>
      </c>
      <c r="N2028">
        <f>[1]资金台帐!N2028</f>
      </c>
      <c r="O2028">
        <f>[1]资金台帐!O2028&amp;""</f>
      </c>
      <c r="P2028">
        <f>[1]资金台帐!P2028&amp;""</f>
      </c>
      <c r="Q2028">
        <f>[1]资金台帐!Q2028&amp;""</f>
      </c>
      <c r="T2028">
        <f>[1]资金台帐!T2028&amp;""</f>
      </c>
      <c r="U2028">
        <f>[1]资金台帐!U2028&amp;""</f>
      </c>
      <c r="W2028">
        <f>[1]资金台帐!W2028&amp;""</f>
      </c>
      <c r="X2028">
        <f>[1]资金台帐!X2028&amp;""</f>
      </c>
      <c r="AB2028">
        <f>[1]资金台帐!AB2028</f>
        <v>0</v>
      </c>
      <c r="AC2028">
        <f>[1]资金台帐!AC2028</f>
        <v>0</v>
      </c>
      <c r="AD2028">
        <f>[1]资金台帐!AD2028</f>
        <v>0</v>
      </c>
      <c r="AJ2028">
        <f>[1]资金台帐!AJ2028</f>
        <v>0</v>
      </c>
      <c r="AK2028">
        <f>[1]资金台帐!AK2028</f>
        <v>0</v>
      </c>
      <c r="BA2028" s="22">
        <f t="shared" si="0"/>
      </c>
    </row>
    <row r="2029">
      <c r="B2029">
        <f>[1]资金台帐!B2029&amp;""</f>
      </c>
      <c r="H2029">
        <f>[1]资金台帐!H2029&amp;""</f>
      </c>
      <c r="J2029">
        <f>[1]资金台帐!J2029&amp;""</f>
      </c>
      <c r="N2029">
        <f>[1]资金台帐!N2029</f>
      </c>
      <c r="O2029">
        <f>[1]资金台帐!O2029&amp;""</f>
      </c>
      <c r="P2029">
        <f>[1]资金台帐!P2029&amp;""</f>
      </c>
      <c r="Q2029">
        <f>[1]资金台帐!Q2029&amp;""</f>
      </c>
      <c r="T2029">
        <f>[1]资金台帐!T2029&amp;""</f>
      </c>
      <c r="U2029">
        <f>[1]资金台帐!U2029&amp;""</f>
      </c>
      <c r="W2029">
        <f>[1]资金台帐!W2029&amp;""</f>
      </c>
      <c r="X2029">
        <f>[1]资金台帐!X2029&amp;""</f>
      </c>
      <c r="AB2029">
        <f>[1]资金台帐!AB2029</f>
        <v>0</v>
      </c>
      <c r="AC2029">
        <f>[1]资金台帐!AC2029</f>
        <v>0</v>
      </c>
      <c r="AD2029">
        <f>[1]资金台帐!AD2029</f>
        <v>0</v>
      </c>
      <c r="AJ2029">
        <f>[1]资金台帐!AJ2029</f>
        <v>0</v>
      </c>
      <c r="AK2029">
        <f>[1]资金台帐!AK2029</f>
        <v>0</v>
      </c>
      <c r="BA2029" s="22">
        <f t="shared" si="0"/>
      </c>
    </row>
    <row r="2030">
      <c r="B2030">
        <f>[1]资金台帐!B2030&amp;""</f>
      </c>
      <c r="H2030">
        <f>[1]资金台帐!H2030&amp;""</f>
      </c>
      <c r="J2030">
        <f>[1]资金台帐!J2030&amp;""</f>
      </c>
      <c r="N2030">
        <f>[1]资金台帐!N2030</f>
      </c>
      <c r="O2030">
        <f>[1]资金台帐!O2030&amp;""</f>
      </c>
      <c r="P2030">
        <f>[1]资金台帐!P2030&amp;""</f>
      </c>
      <c r="Q2030">
        <f>[1]资金台帐!Q2030&amp;""</f>
      </c>
      <c r="T2030">
        <f>[1]资金台帐!T2030&amp;""</f>
      </c>
      <c r="U2030">
        <f>[1]资金台帐!U2030&amp;""</f>
      </c>
      <c r="W2030">
        <f>[1]资金台帐!W2030&amp;""</f>
      </c>
      <c r="X2030">
        <f>[1]资金台帐!X2030&amp;""</f>
      </c>
      <c r="AB2030">
        <f>[1]资金台帐!AB2030</f>
        <v>0</v>
      </c>
      <c r="AC2030">
        <f>[1]资金台帐!AC2030</f>
        <v>0</v>
      </c>
      <c r="AD2030">
        <f>[1]资金台帐!AD2030</f>
        <v>0</v>
      </c>
      <c r="AJ2030">
        <f>[1]资金台帐!AJ2030</f>
        <v>0</v>
      </c>
      <c r="AK2030">
        <f>[1]资金台帐!AK2030</f>
        <v>0</v>
      </c>
      <c r="BA2030" s="22">
        <f t="shared" si="0"/>
      </c>
    </row>
    <row r="2031">
      <c r="B2031">
        <f>[1]资金台帐!B2031&amp;""</f>
      </c>
      <c r="H2031">
        <f>[1]资金台帐!H2031&amp;""</f>
      </c>
      <c r="J2031">
        <f>[1]资金台帐!J2031&amp;""</f>
      </c>
      <c r="N2031">
        <f>[1]资金台帐!N2031</f>
      </c>
      <c r="O2031">
        <f>[1]资金台帐!O2031&amp;""</f>
      </c>
      <c r="P2031">
        <f>[1]资金台帐!P2031&amp;""</f>
      </c>
      <c r="Q2031">
        <f>[1]资金台帐!Q2031&amp;""</f>
      </c>
      <c r="T2031">
        <f>[1]资金台帐!T2031&amp;""</f>
      </c>
      <c r="U2031">
        <f>[1]资金台帐!U2031&amp;""</f>
      </c>
      <c r="W2031">
        <f>[1]资金台帐!W2031&amp;""</f>
      </c>
      <c r="X2031">
        <f>[1]资金台帐!X2031&amp;""</f>
      </c>
      <c r="AB2031">
        <f>[1]资金台帐!AB2031</f>
        <v>0</v>
      </c>
      <c r="AC2031">
        <f>[1]资金台帐!AC2031</f>
        <v>0</v>
      </c>
      <c r="AD2031">
        <f>[1]资金台帐!AD2031</f>
        <v>0</v>
      </c>
      <c r="AJ2031">
        <f>[1]资金台帐!AJ2031</f>
        <v>0</v>
      </c>
      <c r="AK2031">
        <f>[1]资金台帐!AK2031</f>
        <v>0</v>
      </c>
      <c r="BA2031" s="22">
        <f t="shared" si="0"/>
      </c>
    </row>
    <row r="2032">
      <c r="B2032">
        <f>[1]资金台帐!B2032&amp;""</f>
      </c>
      <c r="H2032">
        <f>[1]资金台帐!H2032&amp;""</f>
      </c>
      <c r="J2032">
        <f>[1]资金台帐!J2032&amp;""</f>
      </c>
      <c r="N2032">
        <f>[1]资金台帐!N2032</f>
      </c>
      <c r="O2032">
        <f>[1]资金台帐!O2032&amp;""</f>
      </c>
      <c r="P2032">
        <f>[1]资金台帐!P2032&amp;""</f>
      </c>
      <c r="Q2032">
        <f>[1]资金台帐!Q2032&amp;""</f>
      </c>
      <c r="T2032">
        <f>[1]资金台帐!T2032&amp;""</f>
      </c>
      <c r="U2032">
        <f>[1]资金台帐!U2032&amp;""</f>
      </c>
      <c r="W2032">
        <f>[1]资金台帐!W2032&amp;""</f>
      </c>
      <c r="X2032">
        <f>[1]资金台帐!X2032&amp;""</f>
      </c>
      <c r="AB2032">
        <f>[1]资金台帐!AB2032</f>
        <v>0</v>
      </c>
      <c r="AC2032">
        <f>[1]资金台帐!AC2032</f>
        <v>0</v>
      </c>
      <c r="AD2032">
        <f>[1]资金台帐!AD2032</f>
        <v>0</v>
      </c>
      <c r="AJ2032">
        <f>[1]资金台帐!AJ2032</f>
        <v>0</v>
      </c>
      <c r="AK2032">
        <f>[1]资金台帐!AK2032</f>
        <v>0</v>
      </c>
      <c r="BA2032" s="22">
        <f t="shared" si="0"/>
      </c>
    </row>
    <row r="2033">
      <c r="B2033">
        <f>[1]资金台帐!B2033&amp;""</f>
      </c>
      <c r="H2033">
        <f>[1]资金台帐!H2033&amp;""</f>
      </c>
      <c r="J2033">
        <f>[1]资金台帐!J2033&amp;""</f>
      </c>
      <c r="N2033">
        <f>[1]资金台帐!N2033</f>
      </c>
      <c r="O2033">
        <f>[1]资金台帐!O2033&amp;""</f>
      </c>
      <c r="P2033">
        <f>[1]资金台帐!P2033&amp;""</f>
      </c>
      <c r="Q2033">
        <f>[1]资金台帐!Q2033&amp;""</f>
      </c>
      <c r="T2033">
        <f>[1]资金台帐!T2033&amp;""</f>
      </c>
      <c r="U2033">
        <f>[1]资金台帐!U2033&amp;""</f>
      </c>
      <c r="W2033">
        <f>[1]资金台帐!W2033&amp;""</f>
      </c>
      <c r="X2033">
        <f>[1]资金台帐!X2033&amp;""</f>
      </c>
      <c r="AB2033">
        <f>[1]资金台帐!AB2033</f>
        <v>0</v>
      </c>
      <c r="AC2033">
        <f>[1]资金台帐!AC2033</f>
        <v>0</v>
      </c>
      <c r="AD2033">
        <f>[1]资金台帐!AD2033</f>
        <v>0</v>
      </c>
      <c r="AJ2033">
        <f>[1]资金台帐!AJ2033</f>
        <v>0</v>
      </c>
      <c r="AK2033">
        <f>[1]资金台帐!AK2033</f>
        <v>0</v>
      </c>
      <c r="BA2033" s="22">
        <f t="shared" si="0"/>
      </c>
    </row>
    <row r="2034">
      <c r="B2034">
        <f>[1]资金台帐!B2034&amp;""</f>
      </c>
      <c r="H2034">
        <f>[1]资金台帐!H2034&amp;""</f>
      </c>
      <c r="J2034">
        <f>[1]资金台帐!J2034&amp;""</f>
      </c>
      <c r="N2034">
        <f>[1]资金台帐!N2034</f>
      </c>
      <c r="O2034">
        <f>[1]资金台帐!O2034&amp;""</f>
      </c>
      <c r="P2034">
        <f>[1]资金台帐!P2034&amp;""</f>
      </c>
      <c r="Q2034">
        <f>[1]资金台帐!Q2034&amp;""</f>
      </c>
      <c r="T2034">
        <f>[1]资金台帐!T2034&amp;""</f>
      </c>
      <c r="U2034">
        <f>[1]资金台帐!U2034&amp;""</f>
      </c>
      <c r="W2034">
        <f>[1]资金台帐!W2034&amp;""</f>
      </c>
      <c r="X2034">
        <f>[1]资金台帐!X2034&amp;""</f>
      </c>
      <c r="AB2034">
        <f>[1]资金台帐!AB2034</f>
        <v>0</v>
      </c>
      <c r="AC2034">
        <f>[1]资金台帐!AC2034</f>
        <v>0</v>
      </c>
      <c r="AD2034">
        <f>[1]资金台帐!AD2034</f>
        <v>0</v>
      </c>
      <c r="AJ2034">
        <f>[1]资金台帐!AJ2034</f>
        <v>0</v>
      </c>
      <c r="AK2034">
        <f>[1]资金台帐!AK2034</f>
        <v>0</v>
      </c>
      <c r="BA2034" s="22">
        <f t="shared" si="0"/>
      </c>
    </row>
    <row r="2035">
      <c r="B2035">
        <f>[1]资金台帐!B2035&amp;""</f>
      </c>
      <c r="H2035">
        <f>[1]资金台帐!H2035&amp;""</f>
      </c>
      <c r="J2035">
        <f>[1]资金台帐!J2035&amp;""</f>
      </c>
      <c r="N2035">
        <f>[1]资金台帐!N2035</f>
      </c>
      <c r="O2035">
        <f>[1]资金台帐!O2035&amp;""</f>
      </c>
      <c r="P2035">
        <f>[1]资金台帐!P2035&amp;""</f>
      </c>
      <c r="Q2035">
        <f>[1]资金台帐!Q2035&amp;""</f>
      </c>
      <c r="T2035">
        <f>[1]资金台帐!T2035&amp;""</f>
      </c>
      <c r="U2035">
        <f>[1]资金台帐!U2035&amp;""</f>
      </c>
      <c r="W2035">
        <f>[1]资金台帐!W2035&amp;""</f>
      </c>
      <c r="X2035">
        <f>[1]资金台帐!X2035&amp;""</f>
      </c>
      <c r="AB2035">
        <f>[1]资金台帐!AB2035</f>
        <v>0</v>
      </c>
      <c r="AC2035">
        <f>[1]资金台帐!AC2035</f>
        <v>0</v>
      </c>
      <c r="AD2035">
        <f>[1]资金台帐!AD2035</f>
        <v>0</v>
      </c>
      <c r="AJ2035">
        <f>[1]资金台帐!AJ2035</f>
        <v>0</v>
      </c>
      <c r="AK2035">
        <f>[1]资金台帐!AK2035</f>
        <v>0</v>
      </c>
      <c r="BA2035" s="22">
        <f t="shared" si="0"/>
      </c>
    </row>
    <row r="2036">
      <c r="B2036">
        <f>[1]资金台帐!B2036&amp;""</f>
      </c>
      <c r="H2036">
        <f>[1]资金台帐!H2036&amp;""</f>
      </c>
      <c r="J2036">
        <f>[1]资金台帐!J2036&amp;""</f>
      </c>
      <c r="N2036">
        <f>[1]资金台帐!N2036</f>
      </c>
      <c r="O2036">
        <f>[1]资金台帐!O2036&amp;""</f>
      </c>
      <c r="P2036">
        <f>[1]资金台帐!P2036&amp;""</f>
      </c>
      <c r="Q2036">
        <f>[1]资金台帐!Q2036&amp;""</f>
      </c>
      <c r="T2036">
        <f>[1]资金台帐!T2036&amp;""</f>
      </c>
      <c r="U2036">
        <f>[1]资金台帐!U2036&amp;""</f>
      </c>
      <c r="W2036">
        <f>[1]资金台帐!W2036&amp;""</f>
      </c>
      <c r="X2036">
        <f>[1]资金台帐!X2036&amp;""</f>
      </c>
      <c r="AB2036">
        <f>[1]资金台帐!AB2036</f>
        <v>0</v>
      </c>
      <c r="AC2036">
        <f>[1]资金台帐!AC2036</f>
        <v>0</v>
      </c>
      <c r="AD2036">
        <f>[1]资金台帐!AD2036</f>
        <v>0</v>
      </c>
      <c r="AJ2036">
        <f>[1]资金台帐!AJ2036</f>
        <v>0</v>
      </c>
      <c r="AK2036">
        <f>[1]资金台帐!AK2036</f>
        <v>0</v>
      </c>
      <c r="BA2036" s="22">
        <f t="shared" si="0"/>
      </c>
    </row>
    <row r="2037">
      <c r="B2037">
        <f>[1]资金台帐!B2037&amp;""</f>
      </c>
      <c r="H2037">
        <f>[1]资金台帐!H2037&amp;""</f>
      </c>
      <c r="J2037">
        <f>[1]资金台帐!J2037&amp;""</f>
      </c>
      <c r="N2037">
        <f>[1]资金台帐!N2037</f>
      </c>
      <c r="O2037">
        <f>[1]资金台帐!O2037&amp;""</f>
      </c>
      <c r="P2037">
        <f>[1]资金台帐!P2037&amp;""</f>
      </c>
      <c r="Q2037">
        <f>[1]资金台帐!Q2037&amp;""</f>
      </c>
      <c r="T2037">
        <f>[1]资金台帐!T2037&amp;""</f>
      </c>
      <c r="U2037">
        <f>[1]资金台帐!U2037&amp;""</f>
      </c>
      <c r="W2037">
        <f>[1]资金台帐!W2037&amp;""</f>
      </c>
      <c r="X2037">
        <f>[1]资金台帐!X2037&amp;""</f>
      </c>
      <c r="AB2037">
        <f>[1]资金台帐!AB2037</f>
        <v>0</v>
      </c>
      <c r="AC2037">
        <f>[1]资金台帐!AC2037</f>
        <v>0</v>
      </c>
      <c r="AD2037">
        <f>[1]资金台帐!AD2037</f>
        <v>0</v>
      </c>
      <c r="AJ2037">
        <f>[1]资金台帐!AJ2037</f>
        <v>0</v>
      </c>
      <c r="AK2037">
        <f>[1]资金台帐!AK2037</f>
        <v>0</v>
      </c>
      <c r="BA2037" s="22">
        <f t="shared" si="0"/>
      </c>
    </row>
    <row r="2038">
      <c r="B2038">
        <f>[1]资金台帐!B2038&amp;""</f>
      </c>
      <c r="H2038">
        <f>[1]资金台帐!H2038&amp;""</f>
      </c>
      <c r="J2038">
        <f>[1]资金台帐!J2038&amp;""</f>
      </c>
      <c r="N2038">
        <f>[1]资金台帐!N2038</f>
      </c>
      <c r="O2038">
        <f>[1]资金台帐!O2038&amp;""</f>
      </c>
      <c r="P2038">
        <f>[1]资金台帐!P2038&amp;""</f>
      </c>
      <c r="Q2038">
        <f>[1]资金台帐!Q2038&amp;""</f>
      </c>
      <c r="T2038">
        <f>[1]资金台帐!T2038&amp;""</f>
      </c>
      <c r="U2038">
        <f>[1]资金台帐!U2038&amp;""</f>
      </c>
      <c r="W2038">
        <f>[1]资金台帐!W2038&amp;""</f>
      </c>
      <c r="X2038">
        <f>[1]资金台帐!X2038&amp;""</f>
      </c>
      <c r="AB2038">
        <f>[1]资金台帐!AB2038</f>
        <v>0</v>
      </c>
      <c r="AC2038">
        <f>[1]资金台帐!AC2038</f>
        <v>0</v>
      </c>
      <c r="AD2038">
        <f>[1]资金台帐!AD2038</f>
        <v>0</v>
      </c>
      <c r="AJ2038">
        <f>[1]资金台帐!AJ2038</f>
        <v>0</v>
      </c>
      <c r="AK2038">
        <f>[1]资金台帐!AK2038</f>
        <v>0</v>
      </c>
      <c r="BA2038" s="22">
        <f t="shared" si="0"/>
      </c>
    </row>
    <row r="2039">
      <c r="B2039">
        <f>[1]资金台帐!B2039&amp;""</f>
      </c>
      <c r="H2039">
        <f>[1]资金台帐!H2039&amp;""</f>
      </c>
      <c r="J2039">
        <f>[1]资金台帐!J2039&amp;""</f>
      </c>
      <c r="N2039">
        <f>[1]资金台帐!N2039</f>
      </c>
      <c r="O2039">
        <f>[1]资金台帐!O2039&amp;""</f>
      </c>
      <c r="P2039">
        <f>[1]资金台帐!P2039&amp;""</f>
      </c>
      <c r="Q2039">
        <f>[1]资金台帐!Q2039&amp;""</f>
      </c>
      <c r="T2039">
        <f>[1]资金台帐!T2039&amp;""</f>
      </c>
      <c r="U2039">
        <f>[1]资金台帐!U2039&amp;""</f>
      </c>
      <c r="W2039">
        <f>[1]资金台帐!W2039&amp;""</f>
      </c>
      <c r="X2039">
        <f>[1]资金台帐!X2039&amp;""</f>
      </c>
      <c r="AB2039">
        <f>[1]资金台帐!AB2039</f>
        <v>0</v>
      </c>
      <c r="AC2039">
        <f>[1]资金台帐!AC2039</f>
        <v>0</v>
      </c>
      <c r="AD2039">
        <f>[1]资金台帐!AD2039</f>
        <v>0</v>
      </c>
      <c r="AJ2039">
        <f>[1]资金台帐!AJ2039</f>
        <v>0</v>
      </c>
      <c r="AK2039">
        <f>[1]资金台帐!AK2039</f>
        <v>0</v>
      </c>
      <c r="BA2039" s="22">
        <f t="shared" si="0"/>
      </c>
    </row>
    <row r="2040">
      <c r="B2040">
        <f>[1]资金台帐!B2040&amp;""</f>
      </c>
      <c r="H2040">
        <f>[1]资金台帐!H2040&amp;""</f>
      </c>
      <c r="J2040">
        <f>[1]资金台帐!J2040&amp;""</f>
      </c>
      <c r="N2040">
        <f>[1]资金台帐!N2040</f>
      </c>
      <c r="O2040">
        <f>[1]资金台帐!O2040&amp;""</f>
      </c>
      <c r="P2040">
        <f>[1]资金台帐!P2040&amp;""</f>
      </c>
      <c r="Q2040">
        <f>[1]资金台帐!Q2040&amp;""</f>
      </c>
      <c r="T2040">
        <f>[1]资金台帐!T2040&amp;""</f>
      </c>
      <c r="U2040">
        <f>[1]资金台帐!U2040&amp;""</f>
      </c>
      <c r="W2040">
        <f>[1]资金台帐!W2040&amp;""</f>
      </c>
      <c r="X2040">
        <f>[1]资金台帐!X2040&amp;""</f>
      </c>
      <c r="AB2040">
        <f>[1]资金台帐!AB2040</f>
        <v>0</v>
      </c>
      <c r="AC2040">
        <f>[1]资金台帐!AC2040</f>
        <v>0</v>
      </c>
      <c r="AD2040">
        <f>[1]资金台帐!AD2040</f>
        <v>0</v>
      </c>
      <c r="AJ2040">
        <f>[1]资金台帐!AJ2040</f>
        <v>0</v>
      </c>
      <c r="AK2040">
        <f>[1]资金台帐!AK2040</f>
        <v>0</v>
      </c>
      <c r="BA2040" s="22">
        <f t="shared" si="0"/>
      </c>
    </row>
    <row r="2041">
      <c r="B2041">
        <f>[1]资金台帐!B2041&amp;""</f>
      </c>
      <c r="H2041">
        <f>[1]资金台帐!H2041&amp;""</f>
      </c>
      <c r="J2041">
        <f>[1]资金台帐!J2041&amp;""</f>
      </c>
      <c r="N2041">
        <f>[1]资金台帐!N2041</f>
      </c>
      <c r="O2041">
        <f>[1]资金台帐!O2041&amp;""</f>
      </c>
      <c r="P2041">
        <f>[1]资金台帐!P2041&amp;""</f>
      </c>
      <c r="Q2041">
        <f>[1]资金台帐!Q2041&amp;""</f>
      </c>
      <c r="T2041">
        <f>[1]资金台帐!T2041&amp;""</f>
      </c>
      <c r="U2041">
        <f>[1]资金台帐!U2041&amp;""</f>
      </c>
      <c r="W2041">
        <f>[1]资金台帐!W2041&amp;""</f>
      </c>
      <c r="X2041">
        <f>[1]资金台帐!X2041&amp;""</f>
      </c>
      <c r="AB2041">
        <f>[1]资金台帐!AB2041</f>
        <v>0</v>
      </c>
      <c r="AC2041">
        <f>[1]资金台帐!AC2041</f>
        <v>0</v>
      </c>
      <c r="AD2041">
        <f>[1]资金台帐!AD2041</f>
        <v>0</v>
      </c>
      <c r="AJ2041">
        <f>[1]资金台帐!AJ2041</f>
        <v>0</v>
      </c>
      <c r="AK2041">
        <f>[1]资金台帐!AK2041</f>
        <v>0</v>
      </c>
      <c r="BA2041" s="22">
        <f t="shared" si="0"/>
      </c>
    </row>
    <row r="2042">
      <c r="B2042">
        <f>[1]资金台帐!B2042&amp;""</f>
      </c>
      <c r="H2042">
        <f>[1]资金台帐!H2042&amp;""</f>
      </c>
      <c r="J2042">
        <f>[1]资金台帐!J2042&amp;""</f>
      </c>
      <c r="N2042">
        <f>[1]资金台帐!N2042</f>
      </c>
      <c r="O2042">
        <f>[1]资金台帐!O2042&amp;""</f>
      </c>
      <c r="P2042">
        <f>[1]资金台帐!P2042&amp;""</f>
      </c>
      <c r="Q2042">
        <f>[1]资金台帐!Q2042&amp;""</f>
      </c>
      <c r="T2042">
        <f>[1]资金台帐!T2042&amp;""</f>
      </c>
      <c r="U2042">
        <f>[1]资金台帐!U2042&amp;""</f>
      </c>
      <c r="W2042">
        <f>[1]资金台帐!W2042&amp;""</f>
      </c>
      <c r="X2042">
        <f>[1]资金台帐!X2042&amp;""</f>
      </c>
      <c r="AB2042">
        <f>[1]资金台帐!AB2042</f>
        <v>0</v>
      </c>
      <c r="AC2042">
        <f>[1]资金台帐!AC2042</f>
        <v>0</v>
      </c>
      <c r="AD2042">
        <f>[1]资金台帐!AD2042</f>
        <v>0</v>
      </c>
      <c r="AJ2042">
        <f>[1]资金台帐!AJ2042</f>
        <v>0</v>
      </c>
      <c r="AK2042">
        <f>[1]资金台帐!AK2042</f>
        <v>0</v>
      </c>
      <c r="BA2042" s="22">
        <f t="shared" si="0"/>
      </c>
    </row>
    <row r="2043">
      <c r="B2043">
        <f>[1]资金台帐!B2043&amp;""</f>
      </c>
      <c r="H2043">
        <f>[1]资金台帐!H2043&amp;""</f>
      </c>
      <c r="J2043">
        <f>[1]资金台帐!J2043&amp;""</f>
      </c>
      <c r="N2043">
        <f>[1]资金台帐!N2043</f>
      </c>
      <c r="O2043">
        <f>[1]资金台帐!O2043&amp;""</f>
      </c>
      <c r="P2043">
        <f>[1]资金台帐!P2043&amp;""</f>
      </c>
      <c r="Q2043">
        <f>[1]资金台帐!Q2043&amp;""</f>
      </c>
      <c r="T2043">
        <f>[1]资金台帐!T2043&amp;""</f>
      </c>
      <c r="U2043">
        <f>[1]资金台帐!U2043&amp;""</f>
      </c>
      <c r="W2043">
        <f>[1]资金台帐!W2043&amp;""</f>
      </c>
      <c r="X2043">
        <f>[1]资金台帐!X2043&amp;""</f>
      </c>
      <c r="AB2043">
        <f>[1]资金台帐!AB2043</f>
        <v>0</v>
      </c>
      <c r="AC2043">
        <f>[1]资金台帐!AC2043</f>
        <v>0</v>
      </c>
      <c r="AD2043">
        <f>[1]资金台帐!AD2043</f>
        <v>0</v>
      </c>
      <c r="AJ2043">
        <f>[1]资金台帐!AJ2043</f>
        <v>0</v>
      </c>
      <c r="AK2043">
        <f>[1]资金台帐!AK2043</f>
        <v>0</v>
      </c>
      <c r="BA2043" s="22">
        <f t="shared" si="0"/>
      </c>
    </row>
    <row r="2044">
      <c r="B2044">
        <f>[1]资金台帐!B2044&amp;""</f>
      </c>
      <c r="H2044">
        <f>[1]资金台帐!H2044&amp;""</f>
      </c>
      <c r="J2044">
        <f>[1]资金台帐!J2044&amp;""</f>
      </c>
      <c r="N2044">
        <f>[1]资金台帐!N2044</f>
      </c>
      <c r="O2044">
        <f>[1]资金台帐!O2044&amp;""</f>
      </c>
      <c r="P2044">
        <f>[1]资金台帐!P2044&amp;""</f>
      </c>
      <c r="Q2044">
        <f>[1]资金台帐!Q2044&amp;""</f>
      </c>
      <c r="T2044">
        <f>[1]资金台帐!T2044&amp;""</f>
      </c>
      <c r="U2044">
        <f>[1]资金台帐!U2044&amp;""</f>
      </c>
      <c r="W2044">
        <f>[1]资金台帐!W2044&amp;""</f>
      </c>
      <c r="X2044">
        <f>[1]资金台帐!X2044&amp;""</f>
      </c>
      <c r="AB2044">
        <f>[1]资金台帐!AB2044</f>
        <v>0</v>
      </c>
      <c r="AC2044">
        <f>[1]资金台帐!AC2044</f>
        <v>0</v>
      </c>
      <c r="AD2044">
        <f>[1]资金台帐!AD2044</f>
        <v>0</v>
      </c>
      <c r="AJ2044">
        <f>[1]资金台帐!AJ2044</f>
        <v>0</v>
      </c>
      <c r="AK2044">
        <f>[1]资金台帐!AK2044</f>
        <v>0</v>
      </c>
      <c r="BA2044" s="22">
        <f t="shared" si="0"/>
      </c>
    </row>
    <row r="2045">
      <c r="B2045">
        <f>[1]资金台帐!B2045&amp;""</f>
      </c>
      <c r="H2045">
        <f>[1]资金台帐!H2045&amp;""</f>
      </c>
      <c r="J2045">
        <f>[1]资金台帐!J2045&amp;""</f>
      </c>
      <c r="N2045">
        <f>[1]资金台帐!N2045</f>
      </c>
      <c r="O2045">
        <f>[1]资金台帐!O2045&amp;""</f>
      </c>
      <c r="P2045">
        <f>[1]资金台帐!P2045&amp;""</f>
      </c>
      <c r="Q2045">
        <f>[1]资金台帐!Q2045&amp;""</f>
      </c>
      <c r="T2045">
        <f>[1]资金台帐!T2045&amp;""</f>
      </c>
      <c r="U2045">
        <f>[1]资金台帐!U2045&amp;""</f>
      </c>
      <c r="W2045">
        <f>[1]资金台帐!W2045&amp;""</f>
      </c>
      <c r="X2045">
        <f>[1]资金台帐!X2045&amp;""</f>
      </c>
      <c r="AB2045">
        <f>[1]资金台帐!AB2045</f>
        <v>0</v>
      </c>
      <c r="AC2045">
        <f>[1]资金台帐!AC2045</f>
        <v>0</v>
      </c>
      <c r="AD2045">
        <f>[1]资金台帐!AD2045</f>
        <v>0</v>
      </c>
      <c r="AJ2045">
        <f>[1]资金台帐!AJ2045</f>
        <v>0</v>
      </c>
      <c r="AK2045">
        <f>[1]资金台帐!AK2045</f>
        <v>0</v>
      </c>
      <c r="BA2045" s="22">
        <f t="shared" si="0"/>
      </c>
    </row>
    <row r="2046">
      <c r="B2046">
        <f>[1]资金台帐!B2046&amp;""</f>
      </c>
      <c r="H2046">
        <f>[1]资金台帐!H2046&amp;""</f>
      </c>
      <c r="J2046">
        <f>[1]资金台帐!J2046&amp;""</f>
      </c>
      <c r="N2046">
        <f>[1]资金台帐!N2046</f>
      </c>
      <c r="O2046">
        <f>[1]资金台帐!O2046&amp;""</f>
      </c>
      <c r="P2046">
        <f>[1]资金台帐!P2046&amp;""</f>
      </c>
      <c r="Q2046">
        <f>[1]资金台帐!Q2046&amp;""</f>
      </c>
      <c r="T2046">
        <f>[1]资金台帐!T2046&amp;""</f>
      </c>
      <c r="U2046">
        <f>[1]资金台帐!U2046&amp;""</f>
      </c>
      <c r="W2046">
        <f>[1]资金台帐!W2046&amp;""</f>
      </c>
      <c r="X2046">
        <f>[1]资金台帐!X2046&amp;""</f>
      </c>
      <c r="AB2046">
        <f>[1]资金台帐!AB2046</f>
        <v>0</v>
      </c>
      <c r="AC2046">
        <f>[1]资金台帐!AC2046</f>
        <v>0</v>
      </c>
      <c r="AD2046">
        <f>[1]资金台帐!AD2046</f>
        <v>0</v>
      </c>
      <c r="AJ2046">
        <f>[1]资金台帐!AJ2046</f>
        <v>0</v>
      </c>
      <c r="AK2046">
        <f>[1]资金台帐!AK2046</f>
        <v>0</v>
      </c>
      <c r="BA2046" s="22">
        <f t="shared" si="0"/>
      </c>
    </row>
    <row r="2047">
      <c r="B2047">
        <f>[1]资金台帐!B2047&amp;""</f>
      </c>
      <c r="H2047">
        <f>[1]资金台帐!H2047&amp;""</f>
      </c>
      <c r="J2047">
        <f>[1]资金台帐!J2047&amp;""</f>
      </c>
      <c r="N2047">
        <f>[1]资金台帐!N2047</f>
      </c>
      <c r="O2047">
        <f>[1]资金台帐!O2047&amp;""</f>
      </c>
      <c r="P2047">
        <f>[1]资金台帐!P2047&amp;""</f>
      </c>
      <c r="Q2047">
        <f>[1]资金台帐!Q2047&amp;""</f>
      </c>
      <c r="T2047">
        <f>[1]资金台帐!T2047&amp;""</f>
      </c>
      <c r="U2047">
        <f>[1]资金台帐!U2047&amp;""</f>
      </c>
      <c r="W2047">
        <f>[1]资金台帐!W2047&amp;""</f>
      </c>
      <c r="X2047">
        <f>[1]资金台帐!X2047&amp;""</f>
      </c>
      <c r="AB2047">
        <f>[1]资金台帐!AB2047</f>
        <v>0</v>
      </c>
      <c r="AC2047">
        <f>[1]资金台帐!AC2047</f>
        <v>0</v>
      </c>
      <c r="AD2047">
        <f>[1]资金台帐!AD2047</f>
        <v>0</v>
      </c>
      <c r="AJ2047">
        <f>[1]资金台帐!AJ2047</f>
        <v>0</v>
      </c>
      <c r="AK2047">
        <f>[1]资金台帐!AK2047</f>
        <v>0</v>
      </c>
      <c r="BA2047" s="22">
        <f t="shared" si="0"/>
      </c>
    </row>
    <row r="2048">
      <c r="B2048">
        <f>[1]资金台帐!B2048&amp;""</f>
      </c>
      <c r="H2048">
        <f>[1]资金台帐!H2048&amp;""</f>
      </c>
      <c r="J2048">
        <f>[1]资金台帐!J2048&amp;""</f>
      </c>
      <c r="N2048">
        <f>[1]资金台帐!N2048</f>
      </c>
      <c r="O2048">
        <f>[1]资金台帐!O2048&amp;""</f>
      </c>
      <c r="P2048">
        <f>[1]资金台帐!P2048&amp;""</f>
      </c>
      <c r="Q2048">
        <f>[1]资金台帐!Q2048&amp;""</f>
      </c>
      <c r="T2048">
        <f>[1]资金台帐!T2048&amp;""</f>
      </c>
      <c r="U2048">
        <f>[1]资金台帐!U2048&amp;""</f>
      </c>
      <c r="W2048">
        <f>[1]资金台帐!W2048&amp;""</f>
      </c>
      <c r="X2048">
        <f>[1]资金台帐!X2048&amp;""</f>
      </c>
      <c r="AB2048">
        <f>[1]资金台帐!AB2048</f>
        <v>0</v>
      </c>
      <c r="AC2048">
        <f>[1]资金台帐!AC2048</f>
        <v>0</v>
      </c>
      <c r="AD2048">
        <f>[1]资金台帐!AD2048</f>
        <v>0</v>
      </c>
      <c r="AJ2048">
        <f>[1]资金台帐!AJ2048</f>
        <v>0</v>
      </c>
      <c r="AK2048">
        <f>[1]资金台帐!AK2048</f>
        <v>0</v>
      </c>
      <c r="BA2048" s="22">
        <f t="shared" si="0"/>
      </c>
    </row>
    <row r="2049">
      <c r="B2049">
        <f>[1]资金台帐!B2049&amp;""</f>
      </c>
      <c r="H2049">
        <f>[1]资金台帐!H2049&amp;""</f>
      </c>
      <c r="J2049">
        <f>[1]资金台帐!J2049&amp;""</f>
      </c>
      <c r="N2049">
        <f>[1]资金台帐!N2049</f>
      </c>
      <c r="O2049">
        <f>[1]资金台帐!O2049&amp;""</f>
      </c>
      <c r="P2049">
        <f>[1]资金台帐!P2049&amp;""</f>
      </c>
      <c r="Q2049">
        <f>[1]资金台帐!Q2049&amp;""</f>
      </c>
      <c r="T2049">
        <f>[1]资金台帐!T2049&amp;""</f>
      </c>
      <c r="U2049">
        <f>[1]资金台帐!U2049&amp;""</f>
      </c>
      <c r="W2049">
        <f>[1]资金台帐!W2049&amp;""</f>
      </c>
      <c r="X2049">
        <f>[1]资金台帐!X2049&amp;""</f>
      </c>
      <c r="AB2049">
        <f>[1]资金台帐!AB2049</f>
        <v>0</v>
      </c>
      <c r="AC2049">
        <f>[1]资金台帐!AC2049</f>
        <v>0</v>
      </c>
      <c r="AD2049">
        <f>[1]资金台帐!AD2049</f>
        <v>0</v>
      </c>
      <c r="AJ2049">
        <f>[1]资金台帐!AJ2049</f>
        <v>0</v>
      </c>
      <c r="AK2049">
        <f>[1]资金台帐!AK2049</f>
        <v>0</v>
      </c>
      <c r="BA2049" s="22">
        <f t="shared" si="0"/>
      </c>
    </row>
    <row r="2050">
      <c r="B2050">
        <f>[1]资金台帐!B2050&amp;""</f>
      </c>
      <c r="H2050">
        <f>[1]资金台帐!H2050&amp;""</f>
      </c>
      <c r="J2050">
        <f>[1]资金台帐!J2050&amp;""</f>
      </c>
      <c r="N2050">
        <f>[1]资金台帐!N2050</f>
      </c>
      <c r="O2050">
        <f>[1]资金台帐!O2050&amp;""</f>
      </c>
      <c r="P2050">
        <f>[1]资金台帐!P2050&amp;""</f>
      </c>
      <c r="Q2050">
        <f>[1]资金台帐!Q2050&amp;""</f>
      </c>
      <c r="T2050">
        <f>[1]资金台帐!T2050&amp;""</f>
      </c>
      <c r="U2050">
        <f>[1]资金台帐!U2050&amp;""</f>
      </c>
      <c r="W2050">
        <f>[1]资金台帐!W2050&amp;""</f>
      </c>
      <c r="X2050">
        <f>[1]资金台帐!X2050&amp;""</f>
      </c>
      <c r="AB2050">
        <f>[1]资金台帐!AB2050</f>
        <v>0</v>
      </c>
      <c r="AC2050">
        <f>[1]资金台帐!AC2050</f>
        <v>0</v>
      </c>
      <c r="AD2050">
        <f>[1]资金台帐!AD2050</f>
        <v>0</v>
      </c>
      <c r="AJ2050">
        <f>[1]资金台帐!AJ2050</f>
        <v>0</v>
      </c>
      <c r="AK2050">
        <f>[1]资金台帐!AK2050</f>
        <v>0</v>
      </c>
      <c r="BA2050" s="22">
        <f t="shared" si="0"/>
      </c>
    </row>
    <row r="2051">
      <c r="B2051">
        <f>[1]资金台帐!B2051&amp;""</f>
      </c>
      <c r="H2051">
        <f>[1]资金台帐!H2051&amp;""</f>
      </c>
      <c r="J2051">
        <f>[1]资金台帐!J2051&amp;""</f>
      </c>
      <c r="N2051">
        <f>[1]资金台帐!N2051</f>
      </c>
      <c r="O2051">
        <f>[1]资金台帐!O2051&amp;""</f>
      </c>
      <c r="P2051">
        <f>[1]资金台帐!P2051&amp;""</f>
      </c>
      <c r="Q2051">
        <f>[1]资金台帐!Q2051&amp;""</f>
      </c>
      <c r="T2051">
        <f>[1]资金台帐!T2051&amp;""</f>
      </c>
      <c r="U2051">
        <f>[1]资金台帐!U2051&amp;""</f>
      </c>
      <c r="W2051">
        <f>[1]资金台帐!W2051&amp;""</f>
      </c>
      <c r="X2051">
        <f>[1]资金台帐!X2051&amp;""</f>
      </c>
      <c r="AB2051">
        <f>[1]资金台帐!AB2051</f>
        <v>0</v>
      </c>
      <c r="AC2051">
        <f>[1]资金台帐!AC2051</f>
        <v>0</v>
      </c>
      <c r="AD2051">
        <f>[1]资金台帐!AD2051</f>
        <v>0</v>
      </c>
      <c r="AJ2051">
        <f>[1]资金台帐!AJ2051</f>
        <v>0</v>
      </c>
      <c r="AK2051">
        <f>[1]资金台帐!AK2051</f>
        <v>0</v>
      </c>
      <c r="BA2051" s="22">
        <f t="shared" si="0"/>
      </c>
    </row>
    <row r="2052">
      <c r="B2052">
        <f>[1]资金台帐!B2052&amp;""</f>
      </c>
      <c r="H2052">
        <f>[1]资金台帐!H2052&amp;""</f>
      </c>
      <c r="J2052">
        <f>[1]资金台帐!J2052&amp;""</f>
      </c>
      <c r="N2052">
        <f>[1]资金台帐!N2052</f>
      </c>
      <c r="O2052">
        <f>[1]资金台帐!O2052&amp;""</f>
      </c>
      <c r="P2052">
        <f>[1]资金台帐!P2052&amp;""</f>
      </c>
      <c r="Q2052">
        <f>[1]资金台帐!Q2052&amp;""</f>
      </c>
      <c r="T2052">
        <f>[1]资金台帐!T2052&amp;""</f>
      </c>
      <c r="U2052">
        <f>[1]资金台帐!U2052&amp;""</f>
      </c>
      <c r="W2052">
        <f>[1]资金台帐!W2052&amp;""</f>
      </c>
      <c r="X2052">
        <f>[1]资金台帐!X2052&amp;""</f>
      </c>
      <c r="AB2052">
        <f>[1]资金台帐!AB2052</f>
        <v>0</v>
      </c>
      <c r="AC2052">
        <f>[1]资金台帐!AC2052</f>
        <v>0</v>
      </c>
      <c r="AD2052">
        <f>[1]资金台帐!AD2052</f>
        <v>0</v>
      </c>
      <c r="AJ2052">
        <f>[1]资金台帐!AJ2052</f>
        <v>0</v>
      </c>
      <c r="AK2052">
        <f>[1]资金台帐!AK2052</f>
        <v>0</v>
      </c>
      <c r="BA2052" s="22">
        <f t="shared" si="0"/>
      </c>
    </row>
    <row r="2053">
      <c r="B2053">
        <f>[1]资金台帐!B2053&amp;""</f>
      </c>
      <c r="H2053">
        <f>[1]资金台帐!H2053&amp;""</f>
      </c>
      <c r="J2053">
        <f>[1]资金台帐!J2053&amp;""</f>
      </c>
      <c r="N2053">
        <f>[1]资金台帐!N2053</f>
      </c>
      <c r="O2053">
        <f>[1]资金台帐!O2053&amp;""</f>
      </c>
      <c r="P2053">
        <f>[1]资金台帐!P2053&amp;""</f>
      </c>
      <c r="Q2053">
        <f>[1]资金台帐!Q2053&amp;""</f>
      </c>
      <c r="T2053">
        <f>[1]资金台帐!T2053&amp;""</f>
      </c>
      <c r="U2053">
        <f>[1]资金台帐!U2053&amp;""</f>
      </c>
      <c r="W2053">
        <f>[1]资金台帐!W2053&amp;""</f>
      </c>
      <c r="X2053">
        <f>[1]资金台帐!X2053&amp;""</f>
      </c>
      <c r="AB2053">
        <f>[1]资金台帐!AB2053</f>
        <v>0</v>
      </c>
      <c r="AC2053">
        <f>[1]资金台帐!AC2053</f>
        <v>0</v>
      </c>
      <c r="AD2053">
        <f>[1]资金台帐!AD2053</f>
        <v>0</v>
      </c>
      <c r="AJ2053">
        <f>[1]资金台帐!AJ2053</f>
        <v>0</v>
      </c>
      <c r="AK2053">
        <f>[1]资金台帐!AK2053</f>
        <v>0</v>
      </c>
      <c r="BA2053" s="22">
        <f t="shared" si="0"/>
      </c>
    </row>
    <row r="2054">
      <c r="B2054">
        <f>[1]资金台帐!B2054&amp;""</f>
      </c>
      <c r="H2054">
        <f>[1]资金台帐!H2054&amp;""</f>
      </c>
      <c r="J2054">
        <f>[1]资金台帐!J2054&amp;""</f>
      </c>
      <c r="N2054">
        <f>[1]资金台帐!N2054</f>
      </c>
      <c r="O2054">
        <f>[1]资金台帐!O2054&amp;""</f>
      </c>
      <c r="P2054">
        <f>[1]资金台帐!P2054&amp;""</f>
      </c>
      <c r="Q2054">
        <f>[1]资金台帐!Q2054&amp;""</f>
      </c>
      <c r="T2054">
        <f>[1]资金台帐!T2054&amp;""</f>
      </c>
      <c r="U2054">
        <f>[1]资金台帐!U2054&amp;""</f>
      </c>
      <c r="W2054">
        <f>[1]资金台帐!W2054&amp;""</f>
      </c>
      <c r="X2054">
        <f>[1]资金台帐!X2054&amp;""</f>
      </c>
      <c r="AB2054">
        <f>[1]资金台帐!AB2054</f>
        <v>0</v>
      </c>
      <c r="AC2054">
        <f>[1]资金台帐!AC2054</f>
        <v>0</v>
      </c>
      <c r="AD2054">
        <f>[1]资金台帐!AD2054</f>
        <v>0</v>
      </c>
      <c r="AJ2054">
        <f>[1]资金台帐!AJ2054</f>
        <v>0</v>
      </c>
      <c r="AK2054">
        <f>[1]资金台帐!AK2054</f>
        <v>0</v>
      </c>
      <c r="BA2054" s="22">
        <f t="shared" si="0"/>
      </c>
    </row>
    <row r="2055">
      <c r="B2055">
        <f>[1]资金台帐!B2055&amp;""</f>
      </c>
      <c r="H2055">
        <f>[1]资金台帐!H2055&amp;""</f>
      </c>
      <c r="J2055">
        <f>[1]资金台帐!J2055&amp;""</f>
      </c>
      <c r="N2055">
        <f>[1]资金台帐!N2055</f>
      </c>
      <c r="O2055">
        <f>[1]资金台帐!O2055&amp;""</f>
      </c>
      <c r="P2055">
        <f>[1]资金台帐!P2055&amp;""</f>
      </c>
      <c r="Q2055">
        <f>[1]资金台帐!Q2055&amp;""</f>
      </c>
      <c r="T2055">
        <f>[1]资金台帐!T2055&amp;""</f>
      </c>
      <c r="U2055">
        <f>[1]资金台帐!U2055&amp;""</f>
      </c>
      <c r="W2055">
        <f>[1]资金台帐!W2055&amp;""</f>
      </c>
      <c r="X2055">
        <f>[1]资金台帐!X2055&amp;""</f>
      </c>
      <c r="AB2055">
        <f>[1]资金台帐!AB2055</f>
        <v>0</v>
      </c>
      <c r="AC2055">
        <f>[1]资金台帐!AC2055</f>
        <v>0</v>
      </c>
      <c r="AD2055">
        <f>[1]资金台帐!AD2055</f>
        <v>0</v>
      </c>
      <c r="AJ2055">
        <f>[1]资金台帐!AJ2055</f>
        <v>0</v>
      </c>
      <c r="AK2055">
        <f>[1]资金台帐!AK2055</f>
        <v>0</v>
      </c>
      <c r="BA2055" s="22">
        <f t="shared" si="0"/>
      </c>
    </row>
    <row r="2056">
      <c r="B2056">
        <f>[1]资金台帐!B2056&amp;""</f>
      </c>
      <c r="H2056">
        <f>[1]资金台帐!H2056&amp;""</f>
      </c>
      <c r="J2056">
        <f>[1]资金台帐!J2056&amp;""</f>
      </c>
      <c r="N2056">
        <f>[1]资金台帐!N2056</f>
      </c>
      <c r="O2056">
        <f>[1]资金台帐!O2056&amp;""</f>
      </c>
      <c r="P2056">
        <f>[1]资金台帐!P2056&amp;""</f>
      </c>
      <c r="Q2056">
        <f>[1]资金台帐!Q2056&amp;""</f>
      </c>
      <c r="T2056">
        <f>[1]资金台帐!T2056&amp;""</f>
      </c>
      <c r="U2056">
        <f>[1]资金台帐!U2056&amp;""</f>
      </c>
      <c r="W2056">
        <f>[1]资金台帐!W2056&amp;""</f>
      </c>
      <c r="X2056">
        <f>[1]资金台帐!X2056&amp;""</f>
      </c>
      <c r="AB2056">
        <f>[1]资金台帐!AB2056</f>
        <v>0</v>
      </c>
      <c r="AC2056">
        <f>[1]资金台帐!AC2056</f>
        <v>0</v>
      </c>
      <c r="AD2056">
        <f>[1]资金台帐!AD2056</f>
        <v>0</v>
      </c>
      <c r="AJ2056">
        <f>[1]资金台帐!AJ2056</f>
        <v>0</v>
      </c>
      <c r="AK2056">
        <f>[1]资金台帐!AK2056</f>
        <v>0</v>
      </c>
      <c r="BA2056" s="22">
        <f t="shared" si="0"/>
      </c>
    </row>
    <row r="2057">
      <c r="B2057">
        <f>[1]资金台帐!B2057&amp;""</f>
      </c>
      <c r="H2057">
        <f>[1]资金台帐!H2057&amp;""</f>
      </c>
      <c r="J2057">
        <f>[1]资金台帐!J2057&amp;""</f>
      </c>
      <c r="N2057">
        <f>[1]资金台帐!N2057</f>
      </c>
      <c r="O2057">
        <f>[1]资金台帐!O2057&amp;""</f>
      </c>
      <c r="P2057">
        <f>[1]资金台帐!P2057&amp;""</f>
      </c>
      <c r="Q2057">
        <f>[1]资金台帐!Q2057&amp;""</f>
      </c>
      <c r="T2057">
        <f>[1]资金台帐!T2057&amp;""</f>
      </c>
      <c r="U2057">
        <f>[1]资金台帐!U2057&amp;""</f>
      </c>
      <c r="W2057">
        <f>[1]资金台帐!W2057&amp;""</f>
      </c>
      <c r="X2057">
        <f>[1]资金台帐!X2057&amp;""</f>
      </c>
      <c r="AB2057">
        <f>[1]资金台帐!AB2057</f>
        <v>0</v>
      </c>
      <c r="AC2057">
        <f>[1]资金台帐!AC2057</f>
        <v>0</v>
      </c>
      <c r="AD2057">
        <f>[1]资金台帐!AD2057</f>
        <v>0</v>
      </c>
      <c r="AJ2057">
        <f>[1]资金台帐!AJ2057</f>
        <v>0</v>
      </c>
      <c r="AK2057">
        <f>[1]资金台帐!AK2057</f>
        <v>0</v>
      </c>
      <c r="BA2057" s="22">
        <f t="shared" si="0"/>
      </c>
    </row>
    <row r="2058">
      <c r="B2058">
        <f>[1]资金台帐!B2058&amp;""</f>
      </c>
      <c r="H2058">
        <f>[1]资金台帐!H2058&amp;""</f>
      </c>
      <c r="J2058">
        <f>[1]资金台帐!J2058&amp;""</f>
      </c>
      <c r="N2058">
        <f>[1]资金台帐!N2058</f>
      </c>
      <c r="O2058">
        <f>[1]资金台帐!O2058&amp;""</f>
      </c>
      <c r="P2058">
        <f>[1]资金台帐!P2058&amp;""</f>
      </c>
      <c r="Q2058">
        <f>[1]资金台帐!Q2058&amp;""</f>
      </c>
      <c r="T2058">
        <f>[1]资金台帐!T2058&amp;""</f>
      </c>
      <c r="U2058">
        <f>[1]资金台帐!U2058&amp;""</f>
      </c>
      <c r="W2058">
        <f>[1]资金台帐!W2058&amp;""</f>
      </c>
      <c r="X2058">
        <f>[1]资金台帐!X2058&amp;""</f>
      </c>
      <c r="AB2058">
        <f>[1]资金台帐!AB2058</f>
        <v>0</v>
      </c>
      <c r="AC2058">
        <f>[1]资金台帐!AC2058</f>
        <v>0</v>
      </c>
      <c r="AD2058">
        <f>[1]资金台帐!AD2058</f>
        <v>0</v>
      </c>
      <c r="AJ2058">
        <f>[1]资金台帐!AJ2058</f>
        <v>0</v>
      </c>
      <c r="AK2058">
        <f>[1]资金台帐!AK2058</f>
        <v>0</v>
      </c>
      <c r="BA2058" s="22">
        <f t="shared" si="0"/>
      </c>
    </row>
    <row r="2059">
      <c r="B2059">
        <f>[1]资金台帐!B2059&amp;""</f>
      </c>
      <c r="H2059">
        <f>[1]资金台帐!H2059&amp;""</f>
      </c>
      <c r="J2059">
        <f>[1]资金台帐!J2059&amp;""</f>
      </c>
      <c r="N2059">
        <f>[1]资金台帐!N2059</f>
      </c>
      <c r="O2059">
        <f>[1]资金台帐!O2059&amp;""</f>
      </c>
      <c r="P2059">
        <f>[1]资金台帐!P2059&amp;""</f>
      </c>
      <c r="Q2059">
        <f>[1]资金台帐!Q2059&amp;""</f>
      </c>
      <c r="T2059">
        <f>[1]资金台帐!T2059&amp;""</f>
      </c>
      <c r="U2059">
        <f>[1]资金台帐!U2059&amp;""</f>
      </c>
      <c r="W2059">
        <f>[1]资金台帐!W2059&amp;""</f>
      </c>
      <c r="X2059">
        <f>[1]资金台帐!X2059&amp;""</f>
      </c>
      <c r="AB2059">
        <f>[1]资金台帐!AB2059</f>
        <v>0</v>
      </c>
      <c r="AC2059">
        <f>[1]资金台帐!AC2059</f>
        <v>0</v>
      </c>
      <c r="AD2059">
        <f>[1]资金台帐!AD2059</f>
        <v>0</v>
      </c>
      <c r="AJ2059">
        <f>[1]资金台帐!AJ2059</f>
        <v>0</v>
      </c>
      <c r="AK2059">
        <f>[1]资金台帐!AK2059</f>
        <v>0</v>
      </c>
      <c r="BA2059" s="22">
        <f t="shared" si="0"/>
      </c>
    </row>
    <row r="2060">
      <c r="B2060">
        <f>[1]资金台帐!B2060&amp;""</f>
      </c>
      <c r="H2060">
        <f>[1]资金台帐!H2060&amp;""</f>
      </c>
      <c r="J2060">
        <f>[1]资金台帐!J2060&amp;""</f>
      </c>
      <c r="N2060">
        <f>[1]资金台帐!N2060</f>
      </c>
      <c r="O2060">
        <f>[1]资金台帐!O2060&amp;""</f>
      </c>
      <c r="P2060">
        <f>[1]资金台帐!P2060&amp;""</f>
      </c>
      <c r="Q2060">
        <f>[1]资金台帐!Q2060&amp;""</f>
      </c>
      <c r="T2060">
        <f>[1]资金台帐!T2060&amp;""</f>
      </c>
      <c r="U2060">
        <f>[1]资金台帐!U2060&amp;""</f>
      </c>
      <c r="W2060">
        <f>[1]资金台帐!W2060&amp;""</f>
      </c>
      <c r="X2060">
        <f>[1]资金台帐!X2060&amp;""</f>
      </c>
      <c r="AB2060">
        <f>[1]资金台帐!AB2060</f>
        <v>0</v>
      </c>
      <c r="AC2060">
        <f>[1]资金台帐!AC2060</f>
        <v>0</v>
      </c>
      <c r="AD2060">
        <f>[1]资金台帐!AD2060</f>
        <v>0</v>
      </c>
      <c r="AJ2060">
        <f>[1]资金台帐!AJ2060</f>
        <v>0</v>
      </c>
      <c r="AK2060">
        <f>[1]资金台帐!AK2060</f>
        <v>0</v>
      </c>
      <c r="BA2060" s="22">
        <f t="shared" si="0"/>
      </c>
    </row>
    <row r="2061">
      <c r="B2061">
        <f>[1]资金台帐!B2061&amp;""</f>
      </c>
      <c r="H2061">
        <f>[1]资金台帐!H2061&amp;""</f>
      </c>
      <c r="J2061">
        <f>[1]资金台帐!J2061&amp;""</f>
      </c>
      <c r="N2061">
        <f>[1]资金台帐!N2061</f>
      </c>
      <c r="O2061">
        <f>[1]资金台帐!O2061&amp;""</f>
      </c>
      <c r="P2061">
        <f>[1]资金台帐!P2061&amp;""</f>
      </c>
      <c r="Q2061">
        <f>[1]资金台帐!Q2061&amp;""</f>
      </c>
      <c r="T2061">
        <f>[1]资金台帐!T2061&amp;""</f>
      </c>
      <c r="U2061">
        <f>[1]资金台帐!U2061&amp;""</f>
      </c>
      <c r="W2061">
        <f>[1]资金台帐!W2061&amp;""</f>
      </c>
      <c r="X2061">
        <f>[1]资金台帐!X2061&amp;""</f>
      </c>
      <c r="AB2061">
        <f>[1]资金台帐!AB2061</f>
        <v>0</v>
      </c>
      <c r="AC2061">
        <f>[1]资金台帐!AC2061</f>
        <v>0</v>
      </c>
      <c r="AD2061">
        <f>[1]资金台帐!AD2061</f>
        <v>0</v>
      </c>
      <c r="AJ2061">
        <f>[1]资金台帐!AJ2061</f>
        <v>0</v>
      </c>
      <c r="AK2061">
        <f>[1]资金台帐!AK2061</f>
        <v>0</v>
      </c>
      <c r="BA2061" s="22">
        <f t="shared" si="0"/>
      </c>
    </row>
    <row r="2062">
      <c r="B2062">
        <f>[1]资金台帐!B2062&amp;""</f>
      </c>
      <c r="H2062">
        <f>[1]资金台帐!H2062&amp;""</f>
      </c>
      <c r="J2062">
        <f>[1]资金台帐!J2062&amp;""</f>
      </c>
      <c r="N2062">
        <f>[1]资金台帐!N2062</f>
      </c>
      <c r="O2062">
        <f>[1]资金台帐!O2062&amp;""</f>
      </c>
      <c r="P2062">
        <f>[1]资金台帐!P2062&amp;""</f>
      </c>
      <c r="Q2062">
        <f>[1]资金台帐!Q2062&amp;""</f>
      </c>
      <c r="T2062">
        <f>[1]资金台帐!T2062&amp;""</f>
      </c>
      <c r="U2062">
        <f>[1]资金台帐!U2062&amp;""</f>
      </c>
      <c r="W2062">
        <f>[1]资金台帐!W2062&amp;""</f>
      </c>
      <c r="X2062">
        <f>[1]资金台帐!X2062&amp;""</f>
      </c>
      <c r="AB2062">
        <f>[1]资金台帐!AB2062</f>
        <v>0</v>
      </c>
      <c r="AC2062">
        <f>[1]资金台帐!AC2062</f>
        <v>0</v>
      </c>
      <c r="AD2062">
        <f>[1]资金台帐!AD2062</f>
        <v>0</v>
      </c>
      <c r="AJ2062">
        <f>[1]资金台帐!AJ2062</f>
        <v>0</v>
      </c>
      <c r="AK2062">
        <f>[1]资金台帐!AK2062</f>
        <v>0</v>
      </c>
      <c r="BA2062" s="22">
        <f t="shared" si="0"/>
      </c>
    </row>
    <row r="2063">
      <c r="B2063">
        <f>[1]资金台帐!B2063&amp;""</f>
      </c>
      <c r="H2063">
        <f>[1]资金台帐!H2063&amp;""</f>
      </c>
      <c r="J2063">
        <f>[1]资金台帐!J2063&amp;""</f>
      </c>
      <c r="N2063">
        <f>[1]资金台帐!N2063</f>
      </c>
      <c r="O2063">
        <f>[1]资金台帐!O2063&amp;""</f>
      </c>
      <c r="P2063">
        <f>[1]资金台帐!P2063&amp;""</f>
      </c>
      <c r="Q2063">
        <f>[1]资金台帐!Q2063&amp;""</f>
      </c>
      <c r="T2063">
        <f>[1]资金台帐!T2063&amp;""</f>
      </c>
      <c r="U2063">
        <f>[1]资金台帐!U2063&amp;""</f>
      </c>
      <c r="W2063">
        <f>[1]资金台帐!W2063&amp;""</f>
      </c>
      <c r="X2063">
        <f>[1]资金台帐!X2063&amp;""</f>
      </c>
      <c r="AB2063">
        <f>[1]资金台帐!AB2063</f>
        <v>0</v>
      </c>
      <c r="AC2063">
        <f>[1]资金台帐!AC2063</f>
        <v>0</v>
      </c>
      <c r="AD2063">
        <f>[1]资金台帐!AD2063</f>
        <v>0</v>
      </c>
      <c r="AJ2063">
        <f>[1]资金台帐!AJ2063</f>
        <v>0</v>
      </c>
      <c r="AK2063">
        <f>[1]资金台帐!AK2063</f>
        <v>0</v>
      </c>
      <c r="BA2063" s="22">
        <f t="shared" si="0"/>
      </c>
    </row>
    <row r="2064">
      <c r="B2064">
        <f>[1]资金台帐!B2064&amp;""</f>
      </c>
      <c r="H2064">
        <f>[1]资金台帐!H2064&amp;""</f>
      </c>
      <c r="J2064">
        <f>[1]资金台帐!J2064&amp;""</f>
      </c>
      <c r="N2064">
        <f>[1]资金台帐!N2064</f>
      </c>
      <c r="O2064">
        <f>[1]资金台帐!O2064&amp;""</f>
      </c>
      <c r="P2064">
        <f>[1]资金台帐!P2064&amp;""</f>
      </c>
      <c r="Q2064">
        <f>[1]资金台帐!Q2064&amp;""</f>
      </c>
      <c r="T2064">
        <f>[1]资金台帐!T2064&amp;""</f>
      </c>
      <c r="U2064">
        <f>[1]资金台帐!U2064&amp;""</f>
      </c>
      <c r="W2064">
        <f>[1]资金台帐!W2064&amp;""</f>
      </c>
      <c r="X2064">
        <f>[1]资金台帐!X2064&amp;""</f>
      </c>
      <c r="AB2064">
        <f>[1]资金台帐!AB2064</f>
        <v>0</v>
      </c>
      <c r="AC2064">
        <f>[1]资金台帐!AC2064</f>
        <v>0</v>
      </c>
      <c r="AD2064">
        <f>[1]资金台帐!AD2064</f>
        <v>0</v>
      </c>
      <c r="AJ2064">
        <f>[1]资金台帐!AJ2064</f>
        <v>0</v>
      </c>
      <c r="AK2064">
        <f>[1]资金台帐!AK2064</f>
        <v>0</v>
      </c>
      <c r="BA2064" s="22">
        <f t="shared" si="0"/>
      </c>
    </row>
    <row r="2065">
      <c r="B2065">
        <f>[1]资金台帐!B2065&amp;""</f>
      </c>
      <c r="H2065">
        <f>[1]资金台帐!H2065&amp;""</f>
      </c>
      <c r="J2065">
        <f>[1]资金台帐!J2065&amp;""</f>
      </c>
      <c r="N2065">
        <f>[1]资金台帐!N2065</f>
      </c>
      <c r="O2065">
        <f>[1]资金台帐!O2065&amp;""</f>
      </c>
      <c r="P2065">
        <f>[1]资金台帐!P2065&amp;""</f>
      </c>
      <c r="Q2065">
        <f>[1]资金台帐!Q2065&amp;""</f>
      </c>
      <c r="T2065">
        <f>[1]资金台帐!T2065&amp;""</f>
      </c>
      <c r="U2065">
        <f>[1]资金台帐!U2065&amp;""</f>
      </c>
      <c r="W2065">
        <f>[1]资金台帐!W2065&amp;""</f>
      </c>
      <c r="X2065">
        <f>[1]资金台帐!X2065&amp;""</f>
      </c>
      <c r="AB2065">
        <f>[1]资金台帐!AB2065</f>
        <v>0</v>
      </c>
      <c r="AC2065">
        <f>[1]资金台帐!AC2065</f>
        <v>0</v>
      </c>
      <c r="AD2065">
        <f>[1]资金台帐!AD2065</f>
        <v>0</v>
      </c>
      <c r="AJ2065">
        <f>[1]资金台帐!AJ2065</f>
        <v>0</v>
      </c>
      <c r="AK2065">
        <f>[1]资金台帐!AK2065</f>
        <v>0</v>
      </c>
      <c r="BA2065" s="22">
        <f t="shared" si="0"/>
      </c>
    </row>
    <row r="2066">
      <c r="B2066">
        <f>[1]资金台帐!B2066&amp;""</f>
      </c>
      <c r="H2066">
        <f>[1]资金台帐!H2066&amp;""</f>
      </c>
      <c r="J2066">
        <f>[1]资金台帐!J2066&amp;""</f>
      </c>
      <c r="N2066">
        <f>[1]资金台帐!N2066</f>
      </c>
      <c r="O2066">
        <f>[1]资金台帐!O2066&amp;""</f>
      </c>
      <c r="P2066">
        <f>[1]资金台帐!P2066&amp;""</f>
      </c>
      <c r="Q2066">
        <f>[1]资金台帐!Q2066&amp;""</f>
      </c>
      <c r="T2066">
        <f>[1]资金台帐!T2066&amp;""</f>
      </c>
      <c r="U2066">
        <f>[1]资金台帐!U2066&amp;""</f>
      </c>
      <c r="W2066">
        <f>[1]资金台帐!W2066&amp;""</f>
      </c>
      <c r="X2066">
        <f>[1]资金台帐!X2066&amp;""</f>
      </c>
      <c r="AB2066">
        <f>[1]资金台帐!AB2066</f>
        <v>0</v>
      </c>
      <c r="AC2066">
        <f>[1]资金台帐!AC2066</f>
        <v>0</v>
      </c>
      <c r="AD2066">
        <f>[1]资金台帐!AD2066</f>
        <v>0</v>
      </c>
      <c r="AJ2066">
        <f>[1]资金台帐!AJ2066</f>
        <v>0</v>
      </c>
      <c r="AK2066">
        <f>[1]资金台帐!AK2066</f>
        <v>0</v>
      </c>
      <c r="BA2066" s="22">
        <f t="shared" si="0"/>
      </c>
    </row>
    <row r="2067">
      <c r="B2067">
        <f>[1]资金台帐!B2067&amp;""</f>
      </c>
      <c r="H2067">
        <f>[1]资金台帐!H2067&amp;""</f>
      </c>
      <c r="J2067">
        <f>[1]资金台帐!J2067&amp;""</f>
      </c>
      <c r="N2067">
        <f>[1]资金台帐!N2067</f>
      </c>
      <c r="O2067">
        <f>[1]资金台帐!O2067&amp;""</f>
      </c>
      <c r="P2067">
        <f>[1]资金台帐!P2067&amp;""</f>
      </c>
      <c r="Q2067">
        <f>[1]资金台帐!Q2067&amp;""</f>
      </c>
      <c r="T2067">
        <f>[1]资金台帐!T2067&amp;""</f>
      </c>
      <c r="U2067">
        <f>[1]资金台帐!U2067&amp;""</f>
      </c>
      <c r="W2067">
        <f>[1]资金台帐!W2067&amp;""</f>
      </c>
      <c r="X2067">
        <f>[1]资金台帐!X2067&amp;""</f>
      </c>
      <c r="AB2067">
        <f>[1]资金台帐!AB2067</f>
        <v>0</v>
      </c>
      <c r="AC2067">
        <f>[1]资金台帐!AC2067</f>
        <v>0</v>
      </c>
      <c r="AD2067">
        <f>[1]资金台帐!AD2067</f>
        <v>0</v>
      </c>
      <c r="AJ2067">
        <f>[1]资金台帐!AJ2067</f>
        <v>0</v>
      </c>
      <c r="AK2067">
        <f>[1]资金台帐!AK2067</f>
        <v>0</v>
      </c>
      <c r="BA2067" s="22">
        <f t="shared" si="0"/>
      </c>
    </row>
    <row r="2068">
      <c r="B2068">
        <f>[1]资金台帐!B2068&amp;""</f>
      </c>
      <c r="H2068">
        <f>[1]资金台帐!H2068&amp;""</f>
      </c>
      <c r="J2068">
        <f>[1]资金台帐!J2068&amp;""</f>
      </c>
      <c r="N2068">
        <f>[1]资金台帐!N2068</f>
      </c>
      <c r="O2068">
        <f>[1]资金台帐!O2068&amp;""</f>
      </c>
      <c r="P2068">
        <f>[1]资金台帐!P2068&amp;""</f>
      </c>
      <c r="Q2068">
        <f>[1]资金台帐!Q2068&amp;""</f>
      </c>
      <c r="T2068">
        <f>[1]资金台帐!T2068&amp;""</f>
      </c>
      <c r="U2068">
        <f>[1]资金台帐!U2068&amp;""</f>
      </c>
      <c r="W2068">
        <f>[1]资金台帐!W2068&amp;""</f>
      </c>
      <c r="X2068">
        <f>[1]资金台帐!X2068&amp;""</f>
      </c>
      <c r="AB2068">
        <f>[1]资金台帐!AB2068</f>
        <v>0</v>
      </c>
      <c r="AC2068">
        <f>[1]资金台帐!AC2068</f>
        <v>0</v>
      </c>
      <c r="AD2068">
        <f>[1]资金台帐!AD2068</f>
        <v>0</v>
      </c>
      <c r="AJ2068">
        <f>[1]资金台帐!AJ2068</f>
        <v>0</v>
      </c>
      <c r="AK2068">
        <f>[1]资金台帐!AK2068</f>
        <v>0</v>
      </c>
      <c r="BA2068" s="22">
        <f t="shared" si="0"/>
      </c>
    </row>
    <row r="2069">
      <c r="B2069">
        <f>[1]资金台帐!B2069&amp;""</f>
      </c>
      <c r="H2069">
        <f>[1]资金台帐!H2069&amp;""</f>
      </c>
      <c r="J2069">
        <f>[1]资金台帐!J2069&amp;""</f>
      </c>
      <c r="N2069">
        <f>[1]资金台帐!N2069</f>
      </c>
      <c r="O2069">
        <f>[1]资金台帐!O2069&amp;""</f>
      </c>
      <c r="P2069">
        <f>[1]资金台帐!P2069&amp;""</f>
      </c>
      <c r="Q2069">
        <f>[1]资金台帐!Q2069&amp;""</f>
      </c>
      <c r="T2069">
        <f>[1]资金台帐!T2069&amp;""</f>
      </c>
      <c r="U2069">
        <f>[1]资金台帐!U2069&amp;""</f>
      </c>
      <c r="W2069">
        <f>[1]资金台帐!W2069&amp;""</f>
      </c>
      <c r="X2069">
        <f>[1]资金台帐!X2069&amp;""</f>
      </c>
      <c r="AB2069">
        <f>[1]资金台帐!AB2069</f>
        <v>0</v>
      </c>
      <c r="AC2069">
        <f>[1]资金台帐!AC2069</f>
        <v>0</v>
      </c>
      <c r="AD2069">
        <f>[1]资金台帐!AD2069</f>
        <v>0</v>
      </c>
      <c r="AJ2069">
        <f>[1]资金台帐!AJ2069</f>
        <v>0</v>
      </c>
      <c r="AK2069">
        <f>[1]资金台帐!AK2069</f>
        <v>0</v>
      </c>
      <c r="BA2069" s="22">
        <f t="shared" si="0"/>
      </c>
    </row>
    <row r="2070">
      <c r="B2070">
        <f>[1]资金台帐!B2070&amp;""</f>
      </c>
      <c r="H2070">
        <f>[1]资金台帐!H2070&amp;""</f>
      </c>
      <c r="J2070">
        <f>[1]资金台帐!J2070&amp;""</f>
      </c>
      <c r="N2070">
        <f>[1]资金台帐!N2070</f>
      </c>
      <c r="O2070">
        <f>[1]资金台帐!O2070&amp;""</f>
      </c>
      <c r="P2070">
        <f>[1]资金台帐!P2070&amp;""</f>
      </c>
      <c r="Q2070">
        <f>[1]资金台帐!Q2070&amp;""</f>
      </c>
      <c r="T2070">
        <f>[1]资金台帐!T2070&amp;""</f>
      </c>
      <c r="U2070">
        <f>[1]资金台帐!U2070&amp;""</f>
      </c>
      <c r="W2070">
        <f>[1]资金台帐!W2070&amp;""</f>
      </c>
      <c r="X2070">
        <f>[1]资金台帐!X2070&amp;""</f>
      </c>
      <c r="AB2070">
        <f>[1]资金台帐!AB2070</f>
        <v>0</v>
      </c>
      <c r="AC2070">
        <f>[1]资金台帐!AC2070</f>
        <v>0</v>
      </c>
      <c r="AD2070">
        <f>[1]资金台帐!AD2070</f>
        <v>0</v>
      </c>
      <c r="AJ2070">
        <f>[1]资金台帐!AJ2070</f>
        <v>0</v>
      </c>
      <c r="AK2070">
        <f>[1]资金台帐!AK2070</f>
        <v>0</v>
      </c>
      <c r="BA2070" s="22">
        <f t="shared" si="0"/>
      </c>
    </row>
    <row r="2071">
      <c r="B2071">
        <f>[1]资金台帐!B2071&amp;""</f>
      </c>
      <c r="H2071">
        <f>[1]资金台帐!H2071&amp;""</f>
      </c>
      <c r="J2071">
        <f>[1]资金台帐!J2071&amp;""</f>
      </c>
      <c r="N2071">
        <f>[1]资金台帐!N2071</f>
      </c>
      <c r="O2071">
        <f>[1]资金台帐!O2071&amp;""</f>
      </c>
      <c r="P2071">
        <f>[1]资金台帐!P2071&amp;""</f>
      </c>
      <c r="Q2071">
        <f>[1]资金台帐!Q2071&amp;""</f>
      </c>
      <c r="T2071">
        <f>[1]资金台帐!T2071&amp;""</f>
      </c>
      <c r="U2071">
        <f>[1]资金台帐!U2071&amp;""</f>
      </c>
      <c r="W2071">
        <f>[1]资金台帐!W2071&amp;""</f>
      </c>
      <c r="X2071">
        <f>[1]资金台帐!X2071&amp;""</f>
      </c>
      <c r="AB2071">
        <f>[1]资金台帐!AB2071</f>
        <v>0</v>
      </c>
      <c r="AC2071">
        <f>[1]资金台帐!AC2071</f>
        <v>0</v>
      </c>
      <c r="AD2071">
        <f>[1]资金台帐!AD2071</f>
        <v>0</v>
      </c>
      <c r="AJ2071">
        <f>[1]资金台帐!AJ2071</f>
        <v>0</v>
      </c>
      <c r="AK2071">
        <f>[1]资金台帐!AK2071</f>
        <v>0</v>
      </c>
      <c r="BA2071" s="22">
        <f t="shared" si="0"/>
      </c>
    </row>
    <row r="2072">
      <c r="B2072">
        <f>[1]资金台帐!B2072&amp;""</f>
      </c>
      <c r="H2072">
        <f>[1]资金台帐!H2072&amp;""</f>
      </c>
      <c r="J2072">
        <f>[1]资金台帐!J2072&amp;""</f>
      </c>
      <c r="N2072">
        <f>[1]资金台帐!N2072</f>
      </c>
      <c r="O2072">
        <f>[1]资金台帐!O2072&amp;""</f>
      </c>
      <c r="P2072">
        <f>[1]资金台帐!P2072&amp;""</f>
      </c>
      <c r="Q2072">
        <f>[1]资金台帐!Q2072&amp;""</f>
      </c>
      <c r="T2072">
        <f>[1]资金台帐!T2072&amp;""</f>
      </c>
      <c r="U2072">
        <f>[1]资金台帐!U2072&amp;""</f>
      </c>
      <c r="W2072">
        <f>[1]资金台帐!W2072&amp;""</f>
      </c>
      <c r="X2072">
        <f>[1]资金台帐!X2072&amp;""</f>
      </c>
      <c r="AB2072">
        <f>[1]资金台帐!AB2072</f>
        <v>0</v>
      </c>
      <c r="AC2072">
        <f>[1]资金台帐!AC2072</f>
        <v>0</v>
      </c>
      <c r="AD2072">
        <f>[1]资金台帐!AD2072</f>
        <v>0</v>
      </c>
      <c r="AJ2072">
        <f>[1]资金台帐!AJ2072</f>
        <v>0</v>
      </c>
      <c r="AK2072">
        <f>[1]资金台帐!AK2072</f>
        <v>0</v>
      </c>
      <c r="BA2072" s="22">
        <f t="shared" si="0"/>
      </c>
    </row>
    <row r="2073">
      <c r="B2073">
        <f>[1]资金台帐!B2073&amp;""</f>
      </c>
      <c r="H2073">
        <f>[1]资金台帐!H2073&amp;""</f>
      </c>
      <c r="J2073">
        <f>[1]资金台帐!J2073&amp;""</f>
      </c>
      <c r="N2073">
        <f>[1]资金台帐!N2073</f>
      </c>
      <c r="O2073">
        <f>[1]资金台帐!O2073&amp;""</f>
      </c>
      <c r="P2073">
        <f>[1]资金台帐!P2073&amp;""</f>
      </c>
      <c r="Q2073">
        <f>[1]资金台帐!Q2073&amp;""</f>
      </c>
      <c r="T2073">
        <f>[1]资金台帐!T2073&amp;""</f>
      </c>
      <c r="U2073">
        <f>[1]资金台帐!U2073&amp;""</f>
      </c>
      <c r="W2073">
        <f>[1]资金台帐!W2073&amp;""</f>
      </c>
      <c r="X2073">
        <f>[1]资金台帐!X2073&amp;""</f>
      </c>
      <c r="AB2073">
        <f>[1]资金台帐!AB2073</f>
        <v>0</v>
      </c>
      <c r="AC2073">
        <f>[1]资金台帐!AC2073</f>
        <v>0</v>
      </c>
      <c r="AD2073">
        <f>[1]资金台帐!AD2073</f>
        <v>0</v>
      </c>
      <c r="AJ2073">
        <f>[1]资金台帐!AJ2073</f>
        <v>0</v>
      </c>
      <c r="AK2073">
        <f>[1]资金台帐!AK2073</f>
        <v>0</v>
      </c>
      <c r="BA2073" s="22">
        <f t="shared" si="0"/>
      </c>
    </row>
    <row r="2074">
      <c r="B2074">
        <f>[1]资金台帐!B2074&amp;""</f>
      </c>
      <c r="H2074">
        <f>[1]资金台帐!H2074&amp;""</f>
      </c>
      <c r="J2074">
        <f>[1]资金台帐!J2074&amp;""</f>
      </c>
      <c r="N2074">
        <f>[1]资金台帐!N2074</f>
      </c>
      <c r="O2074">
        <f>[1]资金台帐!O2074&amp;""</f>
      </c>
      <c r="P2074">
        <f>[1]资金台帐!P2074&amp;""</f>
      </c>
      <c r="Q2074">
        <f>[1]资金台帐!Q2074&amp;""</f>
      </c>
      <c r="T2074">
        <f>[1]资金台帐!T2074&amp;""</f>
      </c>
      <c r="U2074">
        <f>[1]资金台帐!U2074&amp;""</f>
      </c>
      <c r="W2074">
        <f>[1]资金台帐!W2074&amp;""</f>
      </c>
      <c r="X2074">
        <f>[1]资金台帐!X2074&amp;""</f>
      </c>
      <c r="AB2074">
        <f>[1]资金台帐!AB2074</f>
        <v>0</v>
      </c>
      <c r="AC2074">
        <f>[1]资金台帐!AC2074</f>
        <v>0</v>
      </c>
      <c r="AD2074">
        <f>[1]资金台帐!AD2074</f>
        <v>0</v>
      </c>
      <c r="AJ2074">
        <f>[1]资金台帐!AJ2074</f>
        <v>0</v>
      </c>
      <c r="AK2074">
        <f>[1]资金台帐!AK2074</f>
        <v>0</v>
      </c>
      <c r="BA2074" s="22">
        <f t="shared" si="0"/>
      </c>
    </row>
    <row r="2075">
      <c r="B2075">
        <f>[1]资金台帐!B2075&amp;""</f>
      </c>
      <c r="H2075">
        <f>[1]资金台帐!H2075&amp;""</f>
      </c>
      <c r="J2075">
        <f>[1]资金台帐!J2075&amp;""</f>
      </c>
      <c r="N2075">
        <f>[1]资金台帐!N2075</f>
      </c>
      <c r="O2075">
        <f>[1]资金台帐!O2075&amp;""</f>
      </c>
      <c r="P2075">
        <f>[1]资金台帐!P2075&amp;""</f>
      </c>
      <c r="Q2075">
        <f>[1]资金台帐!Q2075&amp;""</f>
      </c>
      <c r="T2075">
        <f>[1]资金台帐!T2075&amp;""</f>
      </c>
      <c r="U2075">
        <f>[1]资金台帐!U2075&amp;""</f>
      </c>
      <c r="W2075">
        <f>[1]资金台帐!W2075&amp;""</f>
      </c>
      <c r="X2075">
        <f>[1]资金台帐!X2075&amp;""</f>
      </c>
      <c r="AB2075">
        <f>[1]资金台帐!AB2075</f>
        <v>0</v>
      </c>
      <c r="AC2075">
        <f>[1]资金台帐!AC2075</f>
        <v>0</v>
      </c>
      <c r="AD2075">
        <f>[1]资金台帐!AD2075</f>
        <v>0</v>
      </c>
      <c r="AJ2075">
        <f>[1]资金台帐!AJ2075</f>
        <v>0</v>
      </c>
      <c r="AK2075">
        <f>[1]资金台帐!AK2075</f>
        <v>0</v>
      </c>
      <c r="BA2075" s="22">
        <f t="shared" si="0"/>
      </c>
    </row>
    <row r="2076">
      <c r="B2076">
        <f>[1]资金台帐!B2076&amp;""</f>
      </c>
      <c r="H2076">
        <f>[1]资金台帐!H2076&amp;""</f>
      </c>
      <c r="J2076">
        <f>[1]资金台帐!J2076&amp;""</f>
      </c>
      <c r="N2076">
        <f>[1]资金台帐!N2076</f>
      </c>
      <c r="O2076">
        <f>[1]资金台帐!O2076&amp;""</f>
      </c>
      <c r="P2076">
        <f>[1]资金台帐!P2076&amp;""</f>
      </c>
      <c r="Q2076">
        <f>[1]资金台帐!Q2076&amp;""</f>
      </c>
      <c r="T2076">
        <f>[1]资金台帐!T2076&amp;""</f>
      </c>
      <c r="U2076">
        <f>[1]资金台帐!U2076&amp;""</f>
      </c>
      <c r="W2076">
        <f>[1]资金台帐!W2076&amp;""</f>
      </c>
      <c r="X2076">
        <f>[1]资金台帐!X2076&amp;""</f>
      </c>
      <c r="AB2076">
        <f>[1]资金台帐!AB2076</f>
        <v>0</v>
      </c>
      <c r="AC2076">
        <f>[1]资金台帐!AC2076</f>
        <v>0</v>
      </c>
      <c r="AD2076">
        <f>[1]资金台帐!AD2076</f>
        <v>0</v>
      </c>
      <c r="AJ2076">
        <f>[1]资金台帐!AJ2076</f>
        <v>0</v>
      </c>
      <c r="AK2076">
        <f>[1]资金台帐!AK2076</f>
        <v>0</v>
      </c>
      <c r="BA2076" s="22">
        <f t="shared" si="0"/>
      </c>
    </row>
    <row r="2077">
      <c r="B2077">
        <f>[1]资金台帐!B2077&amp;""</f>
      </c>
      <c r="H2077">
        <f>[1]资金台帐!H2077&amp;""</f>
      </c>
      <c r="J2077">
        <f>[1]资金台帐!J2077&amp;""</f>
      </c>
      <c r="N2077">
        <f>[1]资金台帐!N2077</f>
      </c>
      <c r="O2077">
        <f>[1]资金台帐!O2077&amp;""</f>
      </c>
      <c r="P2077">
        <f>[1]资金台帐!P2077&amp;""</f>
      </c>
      <c r="Q2077">
        <f>[1]资金台帐!Q2077&amp;""</f>
      </c>
      <c r="T2077">
        <f>[1]资金台帐!T2077&amp;""</f>
      </c>
      <c r="U2077">
        <f>[1]资金台帐!U2077&amp;""</f>
      </c>
      <c r="W2077">
        <f>[1]资金台帐!W2077&amp;""</f>
      </c>
      <c r="X2077">
        <f>[1]资金台帐!X2077&amp;""</f>
      </c>
      <c r="AB2077">
        <f>[1]资金台帐!AB2077</f>
        <v>0</v>
      </c>
      <c r="AC2077">
        <f>[1]资金台帐!AC2077</f>
        <v>0</v>
      </c>
      <c r="AD2077">
        <f>[1]资金台帐!AD2077</f>
        <v>0</v>
      </c>
      <c r="AJ2077">
        <f>[1]资金台帐!AJ2077</f>
        <v>0</v>
      </c>
      <c r="AK2077">
        <f>[1]资金台帐!AK2077</f>
        <v>0</v>
      </c>
      <c r="BA2077" s="22">
        <f t="shared" si="0"/>
      </c>
    </row>
    <row r="2078">
      <c r="B2078">
        <f>[1]资金台帐!B2078&amp;""</f>
      </c>
      <c r="H2078">
        <f>[1]资金台帐!H2078&amp;""</f>
      </c>
      <c r="J2078">
        <f>[1]资金台帐!J2078&amp;""</f>
      </c>
      <c r="N2078">
        <f>[1]资金台帐!N2078</f>
      </c>
      <c r="O2078">
        <f>[1]资金台帐!O2078&amp;""</f>
      </c>
      <c r="P2078">
        <f>[1]资金台帐!P2078&amp;""</f>
      </c>
      <c r="Q2078">
        <f>[1]资金台帐!Q2078&amp;""</f>
      </c>
      <c r="T2078">
        <f>[1]资金台帐!T2078&amp;""</f>
      </c>
      <c r="U2078">
        <f>[1]资金台帐!U2078&amp;""</f>
      </c>
      <c r="W2078">
        <f>[1]资金台帐!W2078&amp;""</f>
      </c>
      <c r="X2078">
        <f>[1]资金台帐!X2078&amp;""</f>
      </c>
      <c r="AB2078">
        <f>[1]资金台帐!AB2078</f>
        <v>0</v>
      </c>
      <c r="AC2078">
        <f>[1]资金台帐!AC2078</f>
        <v>0</v>
      </c>
      <c r="AD2078">
        <f>[1]资金台帐!AD2078</f>
        <v>0</v>
      </c>
      <c r="AJ2078">
        <f>[1]资金台帐!AJ2078</f>
        <v>0</v>
      </c>
      <c r="AK2078">
        <f>[1]资金台帐!AK2078</f>
        <v>0</v>
      </c>
      <c r="BA2078" s="22">
        <f t="shared" si="0"/>
      </c>
    </row>
    <row r="2079">
      <c r="B2079">
        <f>[1]资金台帐!B2079&amp;""</f>
      </c>
      <c r="H2079">
        <f>[1]资金台帐!H2079&amp;""</f>
      </c>
      <c r="J2079">
        <f>[1]资金台帐!J2079&amp;""</f>
      </c>
      <c r="N2079">
        <f>[1]资金台帐!N2079</f>
      </c>
      <c r="O2079">
        <f>[1]资金台帐!O2079&amp;""</f>
      </c>
      <c r="P2079">
        <f>[1]资金台帐!P2079&amp;""</f>
      </c>
      <c r="Q2079">
        <f>[1]资金台帐!Q2079&amp;""</f>
      </c>
      <c r="T2079">
        <f>[1]资金台帐!T2079&amp;""</f>
      </c>
      <c r="U2079">
        <f>[1]资金台帐!U2079&amp;""</f>
      </c>
      <c r="W2079">
        <f>[1]资金台帐!W2079&amp;""</f>
      </c>
      <c r="X2079">
        <f>[1]资金台帐!X2079&amp;""</f>
      </c>
      <c r="AB2079">
        <f>[1]资金台帐!AB2079</f>
        <v>0</v>
      </c>
      <c r="AC2079">
        <f>[1]资金台帐!AC2079</f>
        <v>0</v>
      </c>
      <c r="AD2079">
        <f>[1]资金台帐!AD2079</f>
        <v>0</v>
      </c>
      <c r="AJ2079">
        <f>[1]资金台帐!AJ2079</f>
        <v>0</v>
      </c>
      <c r="AK2079">
        <f>[1]资金台帐!AK2079</f>
        <v>0</v>
      </c>
      <c r="BA2079" s="22">
        <f t="shared" si="0"/>
      </c>
    </row>
    <row r="2080">
      <c r="B2080">
        <f>[1]资金台帐!B2080&amp;""</f>
      </c>
      <c r="H2080">
        <f>[1]资金台帐!H2080&amp;""</f>
      </c>
      <c r="J2080">
        <f>[1]资金台帐!J2080&amp;""</f>
      </c>
      <c r="N2080">
        <f>[1]资金台帐!N2080</f>
      </c>
      <c r="O2080">
        <f>[1]资金台帐!O2080&amp;""</f>
      </c>
      <c r="P2080">
        <f>[1]资金台帐!P2080&amp;""</f>
      </c>
      <c r="Q2080">
        <f>[1]资金台帐!Q2080&amp;""</f>
      </c>
      <c r="T2080">
        <f>[1]资金台帐!T2080&amp;""</f>
      </c>
      <c r="U2080">
        <f>[1]资金台帐!U2080&amp;""</f>
      </c>
      <c r="W2080">
        <f>[1]资金台帐!W2080&amp;""</f>
      </c>
      <c r="X2080">
        <f>[1]资金台帐!X2080&amp;""</f>
      </c>
      <c r="AB2080">
        <f>[1]资金台帐!AB2080</f>
        <v>0</v>
      </c>
      <c r="AC2080">
        <f>[1]资金台帐!AC2080</f>
        <v>0</v>
      </c>
      <c r="AD2080">
        <f>[1]资金台帐!AD2080</f>
        <v>0</v>
      </c>
      <c r="AJ2080">
        <f>[1]资金台帐!AJ2080</f>
        <v>0</v>
      </c>
      <c r="AK2080">
        <f>[1]资金台帐!AK2080</f>
        <v>0</v>
      </c>
      <c r="BA2080" s="22">
        <f t="shared" si="0"/>
      </c>
    </row>
    <row r="2081">
      <c r="B2081">
        <f>[1]资金台帐!B2081&amp;""</f>
      </c>
      <c r="H2081">
        <f>[1]资金台帐!H2081&amp;""</f>
      </c>
      <c r="J2081">
        <f>[1]资金台帐!J2081&amp;""</f>
      </c>
      <c r="N2081">
        <f>[1]资金台帐!N2081</f>
      </c>
      <c r="O2081">
        <f>[1]资金台帐!O2081&amp;""</f>
      </c>
      <c r="P2081">
        <f>[1]资金台帐!P2081&amp;""</f>
      </c>
      <c r="Q2081">
        <f>[1]资金台帐!Q2081&amp;""</f>
      </c>
      <c r="T2081">
        <f>[1]资金台帐!T2081&amp;""</f>
      </c>
      <c r="U2081">
        <f>[1]资金台帐!U2081&amp;""</f>
      </c>
      <c r="W2081">
        <f>[1]资金台帐!W2081&amp;""</f>
      </c>
      <c r="X2081">
        <f>[1]资金台帐!X2081&amp;""</f>
      </c>
      <c r="AB2081">
        <f>[1]资金台帐!AB2081</f>
        <v>0</v>
      </c>
      <c r="AC2081">
        <f>[1]资金台帐!AC2081</f>
        <v>0</v>
      </c>
      <c r="AD2081">
        <f>[1]资金台帐!AD2081</f>
        <v>0</v>
      </c>
      <c r="AJ2081">
        <f>[1]资金台帐!AJ2081</f>
        <v>0</v>
      </c>
      <c r="AK2081">
        <f>[1]资金台帐!AK2081</f>
        <v>0</v>
      </c>
      <c r="BA2081" s="22">
        <f t="shared" si="0"/>
      </c>
    </row>
    <row r="2082">
      <c r="B2082">
        <f>[1]资金台帐!B2082&amp;""</f>
      </c>
      <c r="H2082">
        <f>[1]资金台帐!H2082&amp;""</f>
      </c>
      <c r="J2082">
        <f>[1]资金台帐!J2082&amp;""</f>
      </c>
      <c r="N2082">
        <f>[1]资金台帐!N2082</f>
      </c>
      <c r="O2082">
        <f>[1]资金台帐!O2082&amp;""</f>
      </c>
      <c r="P2082">
        <f>[1]资金台帐!P2082&amp;""</f>
      </c>
      <c r="Q2082">
        <f>[1]资金台帐!Q2082&amp;""</f>
      </c>
      <c r="T2082">
        <f>[1]资金台帐!T2082&amp;""</f>
      </c>
      <c r="U2082">
        <f>[1]资金台帐!U2082&amp;""</f>
      </c>
      <c r="W2082">
        <f>[1]资金台帐!W2082&amp;""</f>
      </c>
      <c r="X2082">
        <f>[1]资金台帐!X2082&amp;""</f>
      </c>
      <c r="AB2082">
        <f>[1]资金台帐!AB2082</f>
        <v>0</v>
      </c>
      <c r="AC2082">
        <f>[1]资金台帐!AC2082</f>
        <v>0</v>
      </c>
      <c r="AD2082">
        <f>[1]资金台帐!AD2082</f>
        <v>0</v>
      </c>
      <c r="AJ2082">
        <f>[1]资金台帐!AJ2082</f>
        <v>0</v>
      </c>
      <c r="AK2082">
        <f>[1]资金台帐!AK2082</f>
        <v>0</v>
      </c>
      <c r="BA2082" s="22">
        <f t="shared" si="0"/>
      </c>
    </row>
    <row r="2083">
      <c r="B2083">
        <f>[1]资金台帐!B2083&amp;""</f>
      </c>
      <c r="H2083">
        <f>[1]资金台帐!H2083&amp;""</f>
      </c>
      <c r="J2083">
        <f>[1]资金台帐!J2083&amp;""</f>
      </c>
      <c r="N2083">
        <f>[1]资金台帐!N2083</f>
      </c>
      <c r="O2083">
        <f>[1]资金台帐!O2083&amp;""</f>
      </c>
      <c r="P2083">
        <f>[1]资金台帐!P2083&amp;""</f>
      </c>
      <c r="Q2083">
        <f>[1]资金台帐!Q2083&amp;""</f>
      </c>
      <c r="T2083">
        <f>[1]资金台帐!T2083&amp;""</f>
      </c>
      <c r="U2083">
        <f>[1]资金台帐!U2083&amp;""</f>
      </c>
      <c r="W2083">
        <f>[1]资金台帐!W2083&amp;""</f>
      </c>
      <c r="X2083">
        <f>[1]资金台帐!X2083&amp;""</f>
      </c>
      <c r="AB2083">
        <f>[1]资金台帐!AB2083</f>
        <v>0</v>
      </c>
      <c r="AC2083">
        <f>[1]资金台帐!AC2083</f>
        <v>0</v>
      </c>
      <c r="AD2083">
        <f>[1]资金台帐!AD2083</f>
        <v>0</v>
      </c>
      <c r="AJ2083">
        <f>[1]资金台帐!AJ2083</f>
        <v>0</v>
      </c>
      <c r="AK2083">
        <f>[1]资金台帐!AK2083</f>
        <v>0</v>
      </c>
      <c r="BA2083" s="22">
        <f t="shared" si="0"/>
      </c>
    </row>
    <row r="2084">
      <c r="B2084">
        <f>[1]资金台帐!B2084&amp;""</f>
      </c>
      <c r="H2084">
        <f>[1]资金台帐!H2084&amp;""</f>
      </c>
      <c r="J2084">
        <f>[1]资金台帐!J2084&amp;""</f>
      </c>
      <c r="N2084">
        <f>[1]资金台帐!N2084</f>
      </c>
      <c r="O2084">
        <f>[1]资金台帐!O2084&amp;""</f>
      </c>
      <c r="P2084">
        <f>[1]资金台帐!P2084&amp;""</f>
      </c>
      <c r="Q2084">
        <f>[1]资金台帐!Q2084&amp;""</f>
      </c>
      <c r="T2084">
        <f>[1]资金台帐!T2084&amp;""</f>
      </c>
      <c r="U2084">
        <f>[1]资金台帐!U2084&amp;""</f>
      </c>
      <c r="W2084">
        <f>[1]资金台帐!W2084&amp;""</f>
      </c>
      <c r="X2084">
        <f>[1]资金台帐!X2084&amp;""</f>
      </c>
      <c r="AB2084">
        <f>[1]资金台帐!AB2084</f>
        <v>0</v>
      </c>
      <c r="AC2084">
        <f>[1]资金台帐!AC2084</f>
        <v>0</v>
      </c>
      <c r="AD2084">
        <f>[1]资金台帐!AD2084</f>
        <v>0</v>
      </c>
      <c r="AJ2084">
        <f>[1]资金台帐!AJ2084</f>
        <v>0</v>
      </c>
      <c r="AK2084">
        <f>[1]资金台帐!AK2084</f>
        <v>0</v>
      </c>
      <c r="BA2084" s="22">
        <f t="shared" si="0"/>
      </c>
    </row>
    <row r="2085">
      <c r="B2085">
        <f>[1]资金台帐!B2085&amp;""</f>
      </c>
      <c r="H2085">
        <f>[1]资金台帐!H2085&amp;""</f>
      </c>
      <c r="J2085">
        <f>[1]资金台帐!J2085&amp;""</f>
      </c>
      <c r="N2085">
        <f>[1]资金台帐!N2085</f>
      </c>
      <c r="O2085">
        <f>[1]资金台帐!O2085&amp;""</f>
      </c>
      <c r="P2085">
        <f>[1]资金台帐!P2085&amp;""</f>
      </c>
      <c r="Q2085">
        <f>[1]资金台帐!Q2085&amp;""</f>
      </c>
      <c r="T2085">
        <f>[1]资金台帐!T2085&amp;""</f>
      </c>
      <c r="U2085">
        <f>[1]资金台帐!U2085&amp;""</f>
      </c>
      <c r="W2085">
        <f>[1]资金台帐!W2085&amp;""</f>
      </c>
      <c r="X2085">
        <f>[1]资金台帐!X2085&amp;""</f>
      </c>
      <c r="AB2085">
        <f>[1]资金台帐!AB2085</f>
        <v>0</v>
      </c>
      <c r="AC2085">
        <f>[1]资金台帐!AC2085</f>
        <v>0</v>
      </c>
      <c r="AD2085">
        <f>[1]资金台帐!AD2085</f>
        <v>0</v>
      </c>
      <c r="AJ2085">
        <f>[1]资金台帐!AJ2085</f>
        <v>0</v>
      </c>
      <c r="AK2085">
        <f>[1]资金台帐!AK2085</f>
        <v>0</v>
      </c>
      <c r="BA2085" s="22">
        <f t="shared" si="0"/>
      </c>
    </row>
    <row r="2086">
      <c r="B2086">
        <f>[1]资金台帐!B2086&amp;""</f>
      </c>
      <c r="H2086">
        <f>[1]资金台帐!H2086&amp;""</f>
      </c>
      <c r="J2086">
        <f>[1]资金台帐!J2086&amp;""</f>
      </c>
      <c r="N2086">
        <f>[1]资金台帐!N2086</f>
      </c>
      <c r="O2086">
        <f>[1]资金台帐!O2086&amp;""</f>
      </c>
      <c r="P2086">
        <f>[1]资金台帐!P2086&amp;""</f>
      </c>
      <c r="Q2086">
        <f>[1]资金台帐!Q2086&amp;""</f>
      </c>
      <c r="T2086">
        <f>[1]资金台帐!T2086&amp;""</f>
      </c>
      <c r="U2086">
        <f>[1]资金台帐!U2086&amp;""</f>
      </c>
      <c r="W2086">
        <f>[1]资金台帐!W2086&amp;""</f>
      </c>
      <c r="X2086">
        <f>[1]资金台帐!X2086&amp;""</f>
      </c>
      <c r="AB2086">
        <f>[1]资金台帐!AB2086</f>
        <v>0</v>
      </c>
      <c r="AC2086">
        <f>[1]资金台帐!AC2086</f>
        <v>0</v>
      </c>
      <c r="AD2086">
        <f>[1]资金台帐!AD2086</f>
        <v>0</v>
      </c>
      <c r="AJ2086">
        <f>[1]资金台帐!AJ2086</f>
        <v>0</v>
      </c>
      <c r="AK2086">
        <f>[1]资金台帐!AK2086</f>
        <v>0</v>
      </c>
      <c r="BA2086" s="22">
        <f t="shared" si="0"/>
      </c>
    </row>
    <row r="2087">
      <c r="B2087">
        <f>[1]资金台帐!B2087&amp;""</f>
      </c>
      <c r="H2087">
        <f>[1]资金台帐!H2087&amp;""</f>
      </c>
      <c r="J2087">
        <f>[1]资金台帐!J2087&amp;""</f>
      </c>
      <c r="N2087">
        <f>[1]资金台帐!N2087</f>
      </c>
      <c r="O2087">
        <f>[1]资金台帐!O2087&amp;""</f>
      </c>
      <c r="P2087">
        <f>[1]资金台帐!P2087&amp;""</f>
      </c>
      <c r="Q2087">
        <f>[1]资金台帐!Q2087&amp;""</f>
      </c>
      <c r="T2087">
        <f>[1]资金台帐!T2087&amp;""</f>
      </c>
      <c r="U2087">
        <f>[1]资金台帐!U2087&amp;""</f>
      </c>
      <c r="W2087">
        <f>[1]资金台帐!W2087&amp;""</f>
      </c>
      <c r="X2087">
        <f>[1]资金台帐!X2087&amp;""</f>
      </c>
      <c r="AB2087">
        <f>[1]资金台帐!AB2087</f>
        <v>0</v>
      </c>
      <c r="AC2087">
        <f>[1]资金台帐!AC2087</f>
        <v>0</v>
      </c>
      <c r="AD2087">
        <f>[1]资金台帐!AD2087</f>
        <v>0</v>
      </c>
      <c r="AJ2087">
        <f>[1]资金台帐!AJ2087</f>
        <v>0</v>
      </c>
      <c r="AK2087">
        <f>[1]资金台帐!AK2087</f>
        <v>0</v>
      </c>
      <c r="BA2087" s="22">
        <f t="shared" si="0"/>
      </c>
    </row>
    <row r="2088">
      <c r="B2088">
        <f>[1]资金台帐!B2088&amp;""</f>
      </c>
      <c r="H2088">
        <f>[1]资金台帐!H2088&amp;""</f>
      </c>
      <c r="J2088">
        <f>[1]资金台帐!J2088&amp;""</f>
      </c>
      <c r="N2088">
        <f>[1]资金台帐!N2088</f>
      </c>
      <c r="O2088">
        <f>[1]资金台帐!O2088&amp;""</f>
      </c>
      <c r="P2088">
        <f>[1]资金台帐!P2088&amp;""</f>
      </c>
      <c r="Q2088">
        <f>[1]资金台帐!Q2088&amp;""</f>
      </c>
      <c r="T2088">
        <f>[1]资金台帐!T2088&amp;""</f>
      </c>
      <c r="U2088">
        <f>[1]资金台帐!U2088&amp;""</f>
      </c>
      <c r="W2088">
        <f>[1]资金台帐!W2088&amp;""</f>
      </c>
      <c r="X2088">
        <f>[1]资金台帐!X2088&amp;""</f>
      </c>
      <c r="AB2088">
        <f>[1]资金台帐!AB2088</f>
        <v>0</v>
      </c>
      <c r="AC2088">
        <f>[1]资金台帐!AC2088</f>
        <v>0</v>
      </c>
      <c r="AD2088">
        <f>[1]资金台帐!AD2088</f>
        <v>0</v>
      </c>
      <c r="AJ2088">
        <f>[1]资金台帐!AJ2088</f>
        <v>0</v>
      </c>
      <c r="AK2088">
        <f>[1]资金台帐!AK2088</f>
        <v>0</v>
      </c>
      <c r="BA2088" s="22">
        <f t="shared" si="0"/>
      </c>
    </row>
    <row r="2089">
      <c r="B2089">
        <f>[1]资金台帐!B2089&amp;""</f>
      </c>
      <c r="H2089">
        <f>[1]资金台帐!H2089&amp;""</f>
      </c>
      <c r="J2089">
        <f>[1]资金台帐!J2089&amp;""</f>
      </c>
      <c r="N2089">
        <f>[1]资金台帐!N2089</f>
      </c>
      <c r="O2089">
        <f>[1]资金台帐!O2089&amp;""</f>
      </c>
      <c r="P2089">
        <f>[1]资金台帐!P2089&amp;""</f>
      </c>
      <c r="Q2089">
        <f>[1]资金台帐!Q2089&amp;""</f>
      </c>
      <c r="T2089">
        <f>[1]资金台帐!T2089&amp;""</f>
      </c>
      <c r="U2089">
        <f>[1]资金台帐!U2089&amp;""</f>
      </c>
      <c r="W2089">
        <f>[1]资金台帐!W2089&amp;""</f>
      </c>
      <c r="X2089">
        <f>[1]资金台帐!X2089&amp;""</f>
      </c>
      <c r="AB2089">
        <f>[1]资金台帐!AB2089</f>
        <v>0</v>
      </c>
      <c r="AC2089">
        <f>[1]资金台帐!AC2089</f>
        <v>0</v>
      </c>
      <c r="AD2089">
        <f>[1]资金台帐!AD2089</f>
        <v>0</v>
      </c>
      <c r="AJ2089">
        <f>[1]资金台帐!AJ2089</f>
        <v>0</v>
      </c>
      <c r="AK2089">
        <f>[1]资金台帐!AK2089</f>
        <v>0</v>
      </c>
      <c r="BA2089" s="22">
        <f t="shared" si="0"/>
      </c>
    </row>
    <row r="2090">
      <c r="B2090">
        <f>[1]资金台帐!B2090&amp;""</f>
      </c>
      <c r="H2090">
        <f>[1]资金台帐!H2090&amp;""</f>
      </c>
      <c r="J2090">
        <f>[1]资金台帐!J2090&amp;""</f>
      </c>
      <c r="N2090">
        <f>[1]资金台帐!N2090</f>
      </c>
      <c r="O2090">
        <f>[1]资金台帐!O2090&amp;""</f>
      </c>
      <c r="P2090">
        <f>[1]资金台帐!P2090&amp;""</f>
      </c>
      <c r="Q2090">
        <f>[1]资金台帐!Q2090&amp;""</f>
      </c>
      <c r="T2090">
        <f>[1]资金台帐!T2090&amp;""</f>
      </c>
      <c r="U2090">
        <f>[1]资金台帐!U2090&amp;""</f>
      </c>
      <c r="W2090">
        <f>[1]资金台帐!W2090&amp;""</f>
      </c>
      <c r="X2090">
        <f>[1]资金台帐!X2090&amp;""</f>
      </c>
      <c r="AB2090">
        <f>[1]资金台帐!AB2090</f>
        <v>0</v>
      </c>
      <c r="AC2090">
        <f>[1]资金台帐!AC2090</f>
        <v>0</v>
      </c>
      <c r="AD2090">
        <f>[1]资金台帐!AD2090</f>
        <v>0</v>
      </c>
      <c r="AJ2090">
        <f>[1]资金台帐!AJ2090</f>
        <v>0</v>
      </c>
      <c r="AK2090">
        <f>[1]资金台帐!AK2090</f>
        <v>0</v>
      </c>
      <c r="BA2090" s="22">
        <f t="shared" si="0"/>
      </c>
    </row>
    <row r="2091">
      <c r="B2091">
        <f>[1]资金台帐!B2091&amp;""</f>
      </c>
      <c r="H2091">
        <f>[1]资金台帐!H2091&amp;""</f>
      </c>
      <c r="J2091">
        <f>[1]资金台帐!J2091&amp;""</f>
      </c>
      <c r="N2091">
        <f>[1]资金台帐!N2091</f>
      </c>
      <c r="O2091">
        <f>[1]资金台帐!O2091&amp;""</f>
      </c>
      <c r="P2091">
        <f>[1]资金台帐!P2091&amp;""</f>
      </c>
      <c r="Q2091">
        <f>[1]资金台帐!Q2091&amp;""</f>
      </c>
      <c r="T2091">
        <f>[1]资金台帐!T2091&amp;""</f>
      </c>
      <c r="U2091">
        <f>[1]资金台帐!U2091&amp;""</f>
      </c>
      <c r="W2091">
        <f>[1]资金台帐!W2091&amp;""</f>
      </c>
      <c r="X2091">
        <f>[1]资金台帐!X2091&amp;""</f>
      </c>
      <c r="AB2091">
        <f>[1]资金台帐!AB2091</f>
        <v>0</v>
      </c>
      <c r="AC2091">
        <f>[1]资金台帐!AC2091</f>
        <v>0</v>
      </c>
      <c r="AD2091">
        <f>[1]资金台帐!AD2091</f>
        <v>0</v>
      </c>
      <c r="AJ2091">
        <f>[1]资金台帐!AJ2091</f>
        <v>0</v>
      </c>
      <c r="AK2091">
        <f>[1]资金台帐!AK2091</f>
        <v>0</v>
      </c>
      <c r="BA2091" s="22">
        <f t="shared" si="0"/>
      </c>
    </row>
    <row r="2092">
      <c r="B2092">
        <f>[1]资金台帐!B2092&amp;""</f>
      </c>
      <c r="H2092">
        <f>[1]资金台帐!H2092&amp;""</f>
      </c>
      <c r="J2092">
        <f>[1]资金台帐!J2092&amp;""</f>
      </c>
      <c r="N2092">
        <f>[1]资金台帐!N2092</f>
      </c>
      <c r="O2092">
        <f>[1]资金台帐!O2092&amp;""</f>
      </c>
      <c r="P2092">
        <f>[1]资金台帐!P2092&amp;""</f>
      </c>
      <c r="Q2092">
        <f>[1]资金台帐!Q2092&amp;""</f>
      </c>
      <c r="T2092">
        <f>[1]资金台帐!T2092&amp;""</f>
      </c>
      <c r="U2092">
        <f>[1]资金台帐!U2092&amp;""</f>
      </c>
      <c r="W2092">
        <f>[1]资金台帐!W2092&amp;""</f>
      </c>
      <c r="X2092">
        <f>[1]资金台帐!X2092&amp;""</f>
      </c>
      <c r="AB2092">
        <f>[1]资金台帐!AB2092</f>
        <v>0</v>
      </c>
      <c r="AC2092">
        <f>[1]资金台帐!AC2092</f>
        <v>0</v>
      </c>
      <c r="AD2092">
        <f>[1]资金台帐!AD2092</f>
        <v>0</v>
      </c>
      <c r="AJ2092">
        <f>[1]资金台帐!AJ2092</f>
        <v>0</v>
      </c>
      <c r="AK2092">
        <f>[1]资金台帐!AK2092</f>
        <v>0</v>
      </c>
      <c r="BA2092" s="22">
        <f t="shared" si="0"/>
      </c>
    </row>
    <row r="2093">
      <c r="B2093">
        <f>[1]资金台帐!B2093&amp;""</f>
      </c>
      <c r="H2093">
        <f>[1]资金台帐!H2093&amp;""</f>
      </c>
      <c r="J2093">
        <f>[1]资金台帐!J2093&amp;""</f>
      </c>
      <c r="N2093">
        <f>[1]资金台帐!N2093</f>
      </c>
      <c r="O2093">
        <f>[1]资金台帐!O2093&amp;""</f>
      </c>
      <c r="P2093">
        <f>[1]资金台帐!P2093&amp;""</f>
      </c>
      <c r="Q2093">
        <f>[1]资金台帐!Q2093&amp;""</f>
      </c>
      <c r="T2093">
        <f>[1]资金台帐!T2093&amp;""</f>
      </c>
      <c r="U2093">
        <f>[1]资金台帐!U2093&amp;""</f>
      </c>
      <c r="W2093">
        <f>[1]资金台帐!W2093&amp;""</f>
      </c>
      <c r="X2093">
        <f>[1]资金台帐!X2093&amp;""</f>
      </c>
      <c r="AB2093">
        <f>[1]资金台帐!AB2093</f>
        <v>0</v>
      </c>
      <c r="AC2093">
        <f>[1]资金台帐!AC2093</f>
        <v>0</v>
      </c>
      <c r="AD2093">
        <f>[1]资金台帐!AD2093</f>
        <v>0</v>
      </c>
      <c r="AJ2093">
        <f>[1]资金台帐!AJ2093</f>
        <v>0</v>
      </c>
      <c r="AK2093">
        <f>[1]资金台帐!AK2093</f>
        <v>0</v>
      </c>
      <c r="BA2093" s="22">
        <f t="shared" si="0"/>
      </c>
    </row>
    <row r="2094">
      <c r="B2094">
        <f>[1]资金台帐!B2094&amp;""</f>
      </c>
      <c r="H2094">
        <f>[1]资金台帐!H2094&amp;""</f>
      </c>
      <c r="J2094">
        <f>[1]资金台帐!J2094&amp;""</f>
      </c>
      <c r="N2094">
        <f>[1]资金台帐!N2094</f>
      </c>
      <c r="O2094">
        <f>[1]资金台帐!O2094&amp;""</f>
      </c>
      <c r="P2094">
        <f>[1]资金台帐!P2094&amp;""</f>
      </c>
      <c r="Q2094">
        <f>[1]资金台帐!Q2094&amp;""</f>
      </c>
      <c r="T2094">
        <f>[1]资金台帐!T2094&amp;""</f>
      </c>
      <c r="U2094">
        <f>[1]资金台帐!U2094&amp;""</f>
      </c>
      <c r="W2094">
        <f>[1]资金台帐!W2094&amp;""</f>
      </c>
      <c r="X2094">
        <f>[1]资金台帐!X2094&amp;""</f>
      </c>
      <c r="AB2094">
        <f>[1]资金台帐!AB2094</f>
        <v>0</v>
      </c>
      <c r="AC2094">
        <f>[1]资金台帐!AC2094</f>
        <v>0</v>
      </c>
      <c r="AD2094">
        <f>[1]资金台帐!AD2094</f>
        <v>0</v>
      </c>
      <c r="AJ2094">
        <f>[1]资金台帐!AJ2094</f>
        <v>0</v>
      </c>
      <c r="AK2094">
        <f>[1]资金台帐!AK2094</f>
        <v>0</v>
      </c>
      <c r="BA2094" s="22">
        <f t="shared" si="0"/>
      </c>
    </row>
    <row r="2095">
      <c r="B2095">
        <f>[1]资金台帐!B2095&amp;""</f>
      </c>
      <c r="H2095">
        <f>[1]资金台帐!H2095&amp;""</f>
      </c>
      <c r="J2095">
        <f>[1]资金台帐!J2095&amp;""</f>
      </c>
      <c r="N2095">
        <f>[1]资金台帐!N2095</f>
      </c>
      <c r="O2095">
        <f>[1]资金台帐!O2095&amp;""</f>
      </c>
      <c r="P2095">
        <f>[1]资金台帐!P2095&amp;""</f>
      </c>
      <c r="Q2095">
        <f>[1]资金台帐!Q2095&amp;""</f>
      </c>
      <c r="T2095">
        <f>[1]资金台帐!T2095&amp;""</f>
      </c>
      <c r="U2095">
        <f>[1]资金台帐!U2095&amp;""</f>
      </c>
      <c r="W2095">
        <f>[1]资金台帐!W2095&amp;""</f>
      </c>
      <c r="X2095">
        <f>[1]资金台帐!X2095&amp;""</f>
      </c>
      <c r="AB2095">
        <f>[1]资金台帐!AB2095</f>
        <v>0</v>
      </c>
      <c r="AC2095">
        <f>[1]资金台帐!AC2095</f>
        <v>0</v>
      </c>
      <c r="AD2095">
        <f>[1]资金台帐!AD2095</f>
        <v>0</v>
      </c>
      <c r="AJ2095">
        <f>[1]资金台帐!AJ2095</f>
        <v>0</v>
      </c>
      <c r="AK2095">
        <f>[1]资金台帐!AK2095</f>
        <v>0</v>
      </c>
      <c r="BA2095" s="22">
        <f t="shared" si="0"/>
      </c>
    </row>
    <row r="2096">
      <c r="B2096">
        <f>[1]资金台帐!B2096&amp;""</f>
      </c>
      <c r="H2096">
        <f>[1]资金台帐!H2096&amp;""</f>
      </c>
      <c r="J2096">
        <f>[1]资金台帐!J2096&amp;""</f>
      </c>
      <c r="N2096">
        <f>[1]资金台帐!N2096</f>
      </c>
      <c r="O2096">
        <f>[1]资金台帐!O2096&amp;""</f>
      </c>
      <c r="P2096">
        <f>[1]资金台帐!P2096&amp;""</f>
      </c>
      <c r="Q2096">
        <f>[1]资金台帐!Q2096&amp;""</f>
      </c>
      <c r="T2096">
        <f>[1]资金台帐!T2096&amp;""</f>
      </c>
      <c r="U2096">
        <f>[1]资金台帐!U2096&amp;""</f>
      </c>
      <c r="W2096">
        <f>[1]资金台帐!W2096&amp;""</f>
      </c>
      <c r="X2096">
        <f>[1]资金台帐!X2096&amp;""</f>
      </c>
      <c r="AB2096">
        <f>[1]资金台帐!AB2096</f>
        <v>0</v>
      </c>
      <c r="AC2096">
        <f>[1]资金台帐!AC2096</f>
        <v>0</v>
      </c>
      <c r="AD2096">
        <f>[1]资金台帐!AD2096</f>
        <v>0</v>
      </c>
      <c r="AJ2096">
        <f>[1]资金台帐!AJ2096</f>
        <v>0</v>
      </c>
      <c r="AK2096">
        <f>[1]资金台帐!AK2096</f>
        <v>0</v>
      </c>
      <c r="BA2096" s="22">
        <f t="shared" si="0"/>
      </c>
    </row>
    <row r="2097">
      <c r="B2097">
        <f>[1]资金台帐!B2097&amp;""</f>
      </c>
      <c r="H2097">
        <f>[1]资金台帐!H2097&amp;""</f>
      </c>
      <c r="J2097">
        <f>[1]资金台帐!J2097&amp;""</f>
      </c>
      <c r="N2097">
        <f>[1]资金台帐!N2097</f>
      </c>
      <c r="O2097">
        <f>[1]资金台帐!O2097&amp;""</f>
      </c>
      <c r="P2097">
        <f>[1]资金台帐!P2097&amp;""</f>
      </c>
      <c r="Q2097">
        <f>[1]资金台帐!Q2097&amp;""</f>
      </c>
      <c r="T2097">
        <f>[1]资金台帐!T2097&amp;""</f>
      </c>
      <c r="U2097">
        <f>[1]资金台帐!U2097&amp;""</f>
      </c>
      <c r="W2097">
        <f>[1]资金台帐!W2097&amp;""</f>
      </c>
      <c r="X2097">
        <f>[1]资金台帐!X2097&amp;""</f>
      </c>
      <c r="AB2097">
        <f>[1]资金台帐!AB2097</f>
        <v>0</v>
      </c>
      <c r="AC2097">
        <f>[1]资金台帐!AC2097</f>
        <v>0</v>
      </c>
      <c r="AD2097">
        <f>[1]资金台帐!AD2097</f>
        <v>0</v>
      </c>
      <c r="AJ2097">
        <f>[1]资金台帐!AJ2097</f>
        <v>0</v>
      </c>
      <c r="AK2097">
        <f>[1]资金台帐!AK2097</f>
        <v>0</v>
      </c>
      <c r="BA2097" s="22">
        <f t="shared" si="0"/>
      </c>
    </row>
    <row r="2098">
      <c r="B2098">
        <f>[1]资金台帐!B2098&amp;""</f>
      </c>
      <c r="H2098">
        <f>[1]资金台帐!H2098&amp;""</f>
      </c>
      <c r="J2098">
        <f>[1]资金台帐!J2098&amp;""</f>
      </c>
      <c r="N2098">
        <f>[1]资金台帐!N2098</f>
      </c>
      <c r="O2098">
        <f>[1]资金台帐!O2098&amp;""</f>
      </c>
      <c r="P2098">
        <f>[1]资金台帐!P2098&amp;""</f>
      </c>
      <c r="Q2098">
        <f>[1]资金台帐!Q2098&amp;""</f>
      </c>
      <c r="T2098">
        <f>[1]资金台帐!T2098&amp;""</f>
      </c>
      <c r="U2098">
        <f>[1]资金台帐!U2098&amp;""</f>
      </c>
      <c r="W2098">
        <f>[1]资金台帐!W2098&amp;""</f>
      </c>
      <c r="X2098">
        <f>[1]资金台帐!X2098&amp;""</f>
      </c>
      <c r="AB2098">
        <f>[1]资金台帐!AB2098</f>
        <v>0</v>
      </c>
      <c r="AC2098">
        <f>[1]资金台帐!AC2098</f>
        <v>0</v>
      </c>
      <c r="AD2098">
        <f>[1]资金台帐!AD2098</f>
        <v>0</v>
      </c>
      <c r="AJ2098">
        <f>[1]资金台帐!AJ2098</f>
        <v>0</v>
      </c>
      <c r="AK2098">
        <f>[1]资金台帐!AK2098</f>
        <v>0</v>
      </c>
      <c r="BA2098" s="22">
        <f t="shared" si="0"/>
      </c>
    </row>
    <row r="2099">
      <c r="B2099">
        <f>[1]资金台帐!B2099&amp;""</f>
      </c>
      <c r="H2099">
        <f>[1]资金台帐!H2099&amp;""</f>
      </c>
      <c r="J2099">
        <f>[1]资金台帐!J2099&amp;""</f>
      </c>
      <c r="N2099">
        <f>[1]资金台帐!N2099</f>
      </c>
      <c r="O2099">
        <f>[1]资金台帐!O2099&amp;""</f>
      </c>
      <c r="P2099">
        <f>[1]资金台帐!P2099&amp;""</f>
      </c>
      <c r="Q2099">
        <f>[1]资金台帐!Q2099&amp;""</f>
      </c>
      <c r="T2099">
        <f>[1]资金台帐!T2099&amp;""</f>
      </c>
      <c r="U2099">
        <f>[1]资金台帐!U2099&amp;""</f>
      </c>
      <c r="W2099">
        <f>[1]资金台帐!W2099&amp;""</f>
      </c>
      <c r="X2099">
        <f>[1]资金台帐!X2099&amp;""</f>
      </c>
      <c r="AB2099">
        <f>[1]资金台帐!AB2099</f>
        <v>0</v>
      </c>
      <c r="AC2099">
        <f>[1]资金台帐!AC2099</f>
        <v>0</v>
      </c>
      <c r="AD2099">
        <f>[1]资金台帐!AD2099</f>
        <v>0</v>
      </c>
      <c r="AJ2099">
        <f>[1]资金台帐!AJ2099</f>
        <v>0</v>
      </c>
      <c r="AK2099">
        <f>[1]资金台帐!AK2099</f>
        <v>0</v>
      </c>
      <c r="BA2099" s="22">
        <f t="shared" si="0"/>
      </c>
    </row>
    <row r="2100">
      <c r="B2100">
        <f>[1]资金台帐!B2100&amp;""</f>
      </c>
      <c r="H2100">
        <f>[1]资金台帐!H2100&amp;""</f>
      </c>
      <c r="J2100">
        <f>[1]资金台帐!J2100&amp;""</f>
      </c>
      <c r="N2100">
        <f>[1]资金台帐!N2100</f>
      </c>
      <c r="O2100">
        <f>[1]资金台帐!O2100&amp;""</f>
      </c>
      <c r="P2100">
        <f>[1]资金台帐!P2100&amp;""</f>
      </c>
      <c r="Q2100">
        <f>[1]资金台帐!Q2100&amp;""</f>
      </c>
      <c r="T2100">
        <f>[1]资金台帐!T2100&amp;""</f>
      </c>
      <c r="U2100">
        <f>[1]资金台帐!U2100&amp;""</f>
      </c>
      <c r="W2100">
        <f>[1]资金台帐!W2100&amp;""</f>
      </c>
      <c r="X2100">
        <f>[1]资金台帐!X2100&amp;""</f>
      </c>
      <c r="AB2100">
        <f>[1]资金台帐!AB2100</f>
        <v>0</v>
      </c>
      <c r="AC2100">
        <f>[1]资金台帐!AC2100</f>
        <v>0</v>
      </c>
      <c r="AD2100">
        <f>[1]资金台帐!AD2100</f>
        <v>0</v>
      </c>
      <c r="AJ2100">
        <f>[1]资金台帐!AJ2100</f>
        <v>0</v>
      </c>
      <c r="AK2100">
        <f>[1]资金台帐!AK2100</f>
        <v>0</v>
      </c>
      <c r="BA2100" s="22">
        <f t="shared" si="0"/>
      </c>
    </row>
    <row r="2101">
      <c r="B2101">
        <f>[1]资金台帐!B2101&amp;""</f>
      </c>
      <c r="H2101">
        <f>[1]资金台帐!H2101&amp;""</f>
      </c>
      <c r="J2101">
        <f>[1]资金台帐!J2101&amp;""</f>
      </c>
      <c r="N2101">
        <f>[1]资金台帐!N2101</f>
      </c>
      <c r="O2101">
        <f>[1]资金台帐!O2101&amp;""</f>
      </c>
      <c r="P2101">
        <f>[1]资金台帐!P2101&amp;""</f>
      </c>
      <c r="Q2101">
        <f>[1]资金台帐!Q2101&amp;""</f>
      </c>
      <c r="T2101">
        <f>[1]资金台帐!T2101&amp;""</f>
      </c>
      <c r="U2101">
        <f>[1]资金台帐!U2101&amp;""</f>
      </c>
      <c r="W2101">
        <f>[1]资金台帐!W2101&amp;""</f>
      </c>
      <c r="X2101">
        <f>[1]资金台帐!X2101&amp;""</f>
      </c>
      <c r="AB2101">
        <f>[1]资金台帐!AB2101</f>
        <v>0</v>
      </c>
      <c r="AC2101">
        <f>[1]资金台帐!AC2101</f>
        <v>0</v>
      </c>
      <c r="AD2101">
        <f>[1]资金台帐!AD2101</f>
        <v>0</v>
      </c>
      <c r="AJ2101">
        <f>[1]资金台帐!AJ2101</f>
        <v>0</v>
      </c>
      <c r="AK2101">
        <f>[1]资金台帐!AK2101</f>
        <v>0</v>
      </c>
      <c r="BA2101" s="22">
        <f t="shared" si="0"/>
      </c>
    </row>
    <row r="2102">
      <c r="B2102">
        <f>[1]资金台帐!B2102&amp;""</f>
      </c>
      <c r="H2102">
        <f>[1]资金台帐!H2102&amp;""</f>
      </c>
      <c r="J2102">
        <f>[1]资金台帐!J2102&amp;""</f>
      </c>
      <c r="N2102">
        <f>[1]资金台帐!N2102</f>
      </c>
      <c r="O2102">
        <f>[1]资金台帐!O2102&amp;""</f>
      </c>
      <c r="P2102">
        <f>[1]资金台帐!P2102&amp;""</f>
      </c>
      <c r="Q2102">
        <f>[1]资金台帐!Q2102&amp;""</f>
      </c>
      <c r="T2102">
        <f>[1]资金台帐!T2102&amp;""</f>
      </c>
      <c r="U2102">
        <f>[1]资金台帐!U2102&amp;""</f>
      </c>
      <c r="W2102">
        <f>[1]资金台帐!W2102&amp;""</f>
      </c>
      <c r="X2102">
        <f>[1]资金台帐!X2102&amp;""</f>
      </c>
      <c r="AB2102">
        <f>[1]资金台帐!AB2102</f>
        <v>0</v>
      </c>
      <c r="AC2102">
        <f>[1]资金台帐!AC2102</f>
        <v>0</v>
      </c>
      <c r="AD2102">
        <f>[1]资金台帐!AD2102</f>
        <v>0</v>
      </c>
      <c r="AJ2102">
        <f>[1]资金台帐!AJ2102</f>
        <v>0</v>
      </c>
      <c r="AK2102">
        <f>[1]资金台帐!AK2102</f>
        <v>0</v>
      </c>
      <c r="BA2102" s="22">
        <f t="shared" si="0"/>
      </c>
    </row>
    <row r="2103">
      <c r="B2103">
        <f>[1]资金台帐!B2103&amp;""</f>
      </c>
      <c r="H2103">
        <f>[1]资金台帐!H2103&amp;""</f>
      </c>
      <c r="J2103">
        <f>[1]资金台帐!J2103&amp;""</f>
      </c>
      <c r="N2103">
        <f>[1]资金台帐!N2103</f>
      </c>
      <c r="O2103">
        <f>[1]资金台帐!O2103&amp;""</f>
      </c>
      <c r="P2103">
        <f>[1]资金台帐!P2103&amp;""</f>
      </c>
      <c r="Q2103">
        <f>[1]资金台帐!Q2103&amp;""</f>
      </c>
      <c r="T2103">
        <f>[1]资金台帐!T2103&amp;""</f>
      </c>
      <c r="U2103">
        <f>[1]资金台帐!U2103&amp;""</f>
      </c>
      <c r="W2103">
        <f>[1]资金台帐!W2103&amp;""</f>
      </c>
      <c r="X2103">
        <f>[1]资金台帐!X2103&amp;""</f>
      </c>
      <c r="AB2103">
        <f>[1]资金台帐!AB2103</f>
        <v>0</v>
      </c>
      <c r="AC2103">
        <f>[1]资金台帐!AC2103</f>
        <v>0</v>
      </c>
      <c r="AD2103">
        <f>[1]资金台帐!AD2103</f>
        <v>0</v>
      </c>
      <c r="AJ2103">
        <f>[1]资金台帐!AJ2103</f>
        <v>0</v>
      </c>
      <c r="AK2103">
        <f>[1]资金台帐!AK2103</f>
        <v>0</v>
      </c>
      <c r="BA2103" s="22">
        <f t="shared" si="0"/>
      </c>
    </row>
    <row r="2104">
      <c r="B2104">
        <f>[1]资金台帐!B2104&amp;""</f>
      </c>
      <c r="H2104">
        <f>[1]资金台帐!H2104&amp;""</f>
      </c>
      <c r="J2104">
        <f>[1]资金台帐!J2104&amp;""</f>
      </c>
      <c r="N2104">
        <f>[1]资金台帐!N2104</f>
      </c>
      <c r="O2104">
        <f>[1]资金台帐!O2104&amp;""</f>
      </c>
      <c r="P2104">
        <f>[1]资金台帐!P2104&amp;""</f>
      </c>
      <c r="Q2104">
        <f>[1]资金台帐!Q2104&amp;""</f>
      </c>
      <c r="T2104">
        <f>[1]资金台帐!T2104&amp;""</f>
      </c>
      <c r="U2104">
        <f>[1]资金台帐!U2104&amp;""</f>
      </c>
      <c r="W2104">
        <f>[1]资金台帐!W2104&amp;""</f>
      </c>
      <c r="X2104">
        <f>[1]资金台帐!X2104&amp;""</f>
      </c>
      <c r="AB2104">
        <f>[1]资金台帐!AB2104</f>
        <v>0</v>
      </c>
      <c r="AC2104">
        <f>[1]资金台帐!AC2104</f>
        <v>0</v>
      </c>
      <c r="AD2104">
        <f>[1]资金台帐!AD2104</f>
        <v>0</v>
      </c>
      <c r="AJ2104">
        <f>[1]资金台帐!AJ2104</f>
        <v>0</v>
      </c>
      <c r="AK2104">
        <f>[1]资金台帐!AK2104</f>
        <v>0</v>
      </c>
      <c r="BA2104" s="22">
        <f t="shared" si="0"/>
      </c>
    </row>
    <row r="2105">
      <c r="B2105">
        <f>[1]资金台帐!B2105&amp;""</f>
      </c>
      <c r="H2105">
        <f>[1]资金台帐!H2105&amp;""</f>
      </c>
      <c r="J2105">
        <f>[1]资金台帐!J2105&amp;""</f>
      </c>
      <c r="N2105">
        <f>[1]资金台帐!N2105</f>
      </c>
      <c r="O2105">
        <f>[1]资金台帐!O2105&amp;""</f>
      </c>
      <c r="P2105">
        <f>[1]资金台帐!P2105&amp;""</f>
      </c>
      <c r="Q2105">
        <f>[1]资金台帐!Q2105&amp;""</f>
      </c>
      <c r="T2105">
        <f>[1]资金台帐!T2105&amp;""</f>
      </c>
      <c r="U2105">
        <f>[1]资金台帐!U2105&amp;""</f>
      </c>
      <c r="W2105">
        <f>[1]资金台帐!W2105&amp;""</f>
      </c>
      <c r="X2105">
        <f>[1]资金台帐!X2105&amp;""</f>
      </c>
      <c r="AB2105">
        <f>[1]资金台帐!AB2105</f>
        <v>0</v>
      </c>
      <c r="AC2105">
        <f>[1]资金台帐!AC2105</f>
        <v>0</v>
      </c>
      <c r="AD2105">
        <f>[1]资金台帐!AD2105</f>
        <v>0</v>
      </c>
      <c r="AJ2105">
        <f>[1]资金台帐!AJ2105</f>
        <v>0</v>
      </c>
      <c r="AK2105">
        <f>[1]资金台帐!AK2105</f>
        <v>0</v>
      </c>
      <c r="BA2105" s="22">
        <f t="shared" si="0"/>
      </c>
    </row>
    <row r="2106">
      <c r="B2106">
        <f>[1]资金台帐!B2106&amp;""</f>
      </c>
      <c r="H2106">
        <f>[1]资金台帐!H2106&amp;""</f>
      </c>
      <c r="J2106">
        <f>[1]资金台帐!J2106&amp;""</f>
      </c>
      <c r="N2106">
        <f>[1]资金台帐!N2106</f>
      </c>
      <c r="O2106">
        <f>[1]资金台帐!O2106&amp;""</f>
      </c>
      <c r="P2106">
        <f>[1]资金台帐!P2106&amp;""</f>
      </c>
      <c r="Q2106">
        <f>[1]资金台帐!Q2106&amp;""</f>
      </c>
      <c r="T2106">
        <f>[1]资金台帐!T2106&amp;""</f>
      </c>
      <c r="U2106">
        <f>[1]资金台帐!U2106&amp;""</f>
      </c>
      <c r="W2106">
        <f>[1]资金台帐!W2106&amp;""</f>
      </c>
      <c r="X2106">
        <f>[1]资金台帐!X2106&amp;""</f>
      </c>
      <c r="AB2106">
        <f>[1]资金台帐!AB2106</f>
        <v>0</v>
      </c>
      <c r="AC2106">
        <f>[1]资金台帐!AC2106</f>
        <v>0</v>
      </c>
      <c r="AD2106">
        <f>[1]资金台帐!AD2106</f>
        <v>0</v>
      </c>
      <c r="AJ2106">
        <f>[1]资金台帐!AJ2106</f>
        <v>0</v>
      </c>
      <c r="AK2106">
        <f>[1]资金台帐!AK2106</f>
        <v>0</v>
      </c>
      <c r="BA2106" s="22">
        <f t="shared" si="0"/>
      </c>
    </row>
    <row r="2107">
      <c r="B2107">
        <f>[1]资金台帐!B2107&amp;""</f>
      </c>
      <c r="H2107">
        <f>[1]资金台帐!H2107&amp;""</f>
      </c>
      <c r="J2107">
        <f>[1]资金台帐!J2107&amp;""</f>
      </c>
      <c r="N2107">
        <f>[1]资金台帐!N2107</f>
      </c>
      <c r="O2107">
        <f>[1]资金台帐!O2107&amp;""</f>
      </c>
      <c r="P2107">
        <f>[1]资金台帐!P2107&amp;""</f>
      </c>
      <c r="Q2107">
        <f>[1]资金台帐!Q2107&amp;""</f>
      </c>
      <c r="T2107">
        <f>[1]资金台帐!T2107&amp;""</f>
      </c>
      <c r="U2107">
        <f>[1]资金台帐!U2107&amp;""</f>
      </c>
      <c r="W2107">
        <f>[1]资金台帐!W2107&amp;""</f>
      </c>
      <c r="X2107">
        <f>[1]资金台帐!X2107&amp;""</f>
      </c>
      <c r="AB2107">
        <f>[1]资金台帐!AB2107</f>
        <v>0</v>
      </c>
      <c r="AC2107">
        <f>[1]资金台帐!AC2107</f>
        <v>0</v>
      </c>
      <c r="AD2107">
        <f>[1]资金台帐!AD2107</f>
        <v>0</v>
      </c>
      <c r="AJ2107">
        <f>[1]资金台帐!AJ2107</f>
        <v>0</v>
      </c>
      <c r="AK2107">
        <f>[1]资金台帐!AK2107</f>
        <v>0</v>
      </c>
      <c r="BA2107" s="22">
        <f t="shared" si="0"/>
      </c>
    </row>
    <row r="2108">
      <c r="B2108">
        <f>[1]资金台帐!B2108&amp;""</f>
      </c>
      <c r="H2108">
        <f>[1]资金台帐!H2108&amp;""</f>
      </c>
      <c r="J2108">
        <f>[1]资金台帐!J2108&amp;""</f>
      </c>
      <c r="N2108">
        <f>[1]资金台帐!N2108</f>
      </c>
      <c r="O2108">
        <f>[1]资金台帐!O2108&amp;""</f>
      </c>
      <c r="P2108">
        <f>[1]资金台帐!P2108&amp;""</f>
      </c>
      <c r="Q2108">
        <f>[1]资金台帐!Q2108&amp;""</f>
      </c>
      <c r="T2108">
        <f>[1]资金台帐!T2108&amp;""</f>
      </c>
      <c r="U2108">
        <f>[1]资金台帐!U2108&amp;""</f>
      </c>
      <c r="W2108">
        <f>[1]资金台帐!W2108&amp;""</f>
      </c>
      <c r="X2108">
        <f>[1]资金台帐!X2108&amp;""</f>
      </c>
      <c r="AB2108">
        <f>[1]资金台帐!AB2108</f>
        <v>0</v>
      </c>
      <c r="AC2108">
        <f>[1]资金台帐!AC2108</f>
        <v>0</v>
      </c>
      <c r="AD2108">
        <f>[1]资金台帐!AD2108</f>
        <v>0</v>
      </c>
      <c r="AJ2108">
        <f>[1]资金台帐!AJ2108</f>
        <v>0</v>
      </c>
      <c r="AK2108">
        <f>[1]资金台帐!AK2108</f>
        <v>0</v>
      </c>
      <c r="BA2108" s="22">
        <f t="shared" si="0"/>
      </c>
    </row>
    <row r="2109">
      <c r="B2109">
        <f>[1]资金台帐!B2109&amp;""</f>
      </c>
      <c r="H2109">
        <f>[1]资金台帐!H2109&amp;""</f>
      </c>
      <c r="J2109">
        <f>[1]资金台帐!J2109&amp;""</f>
      </c>
      <c r="N2109">
        <f>[1]资金台帐!N2109</f>
      </c>
      <c r="O2109">
        <f>[1]资金台帐!O2109&amp;""</f>
      </c>
      <c r="P2109">
        <f>[1]资金台帐!P2109&amp;""</f>
      </c>
      <c r="Q2109">
        <f>[1]资金台帐!Q2109&amp;""</f>
      </c>
      <c r="T2109">
        <f>[1]资金台帐!T2109&amp;""</f>
      </c>
      <c r="U2109">
        <f>[1]资金台帐!U2109&amp;""</f>
      </c>
      <c r="W2109">
        <f>[1]资金台帐!W2109&amp;""</f>
      </c>
      <c r="X2109">
        <f>[1]资金台帐!X2109&amp;""</f>
      </c>
      <c r="AB2109">
        <f>[1]资金台帐!AB2109</f>
        <v>0</v>
      </c>
      <c r="AC2109">
        <f>[1]资金台帐!AC2109</f>
        <v>0</v>
      </c>
      <c r="AD2109">
        <f>[1]资金台帐!AD2109</f>
        <v>0</v>
      </c>
      <c r="AJ2109">
        <f>[1]资金台帐!AJ2109</f>
        <v>0</v>
      </c>
      <c r="AK2109">
        <f>[1]资金台帐!AK2109</f>
        <v>0</v>
      </c>
      <c r="BA2109" s="22">
        <f t="shared" si="0"/>
      </c>
    </row>
    <row r="2110">
      <c r="B2110">
        <f>[1]资金台帐!B2110&amp;""</f>
      </c>
      <c r="H2110">
        <f>[1]资金台帐!H2110&amp;""</f>
      </c>
      <c r="J2110">
        <f>[1]资金台帐!J2110&amp;""</f>
      </c>
      <c r="N2110">
        <f>[1]资金台帐!N2110</f>
      </c>
      <c r="O2110">
        <f>[1]资金台帐!O2110&amp;""</f>
      </c>
      <c r="P2110">
        <f>[1]资金台帐!P2110&amp;""</f>
      </c>
      <c r="Q2110">
        <f>[1]资金台帐!Q2110&amp;""</f>
      </c>
      <c r="T2110">
        <f>[1]资金台帐!T2110&amp;""</f>
      </c>
      <c r="U2110">
        <f>[1]资金台帐!U2110&amp;""</f>
      </c>
      <c r="W2110">
        <f>[1]资金台帐!W2110&amp;""</f>
      </c>
      <c r="X2110">
        <f>[1]资金台帐!X2110&amp;""</f>
      </c>
      <c r="AB2110">
        <f>[1]资金台帐!AB2110</f>
        <v>0</v>
      </c>
      <c r="AC2110">
        <f>[1]资金台帐!AC2110</f>
        <v>0</v>
      </c>
      <c r="AD2110">
        <f>[1]资金台帐!AD2110</f>
        <v>0</v>
      </c>
      <c r="AJ2110">
        <f>[1]资金台帐!AJ2110</f>
        <v>0</v>
      </c>
      <c r="AK2110">
        <f>[1]资金台帐!AK2110</f>
        <v>0</v>
      </c>
      <c r="BA2110" s="22">
        <f t="shared" si="0"/>
      </c>
    </row>
    <row r="2111">
      <c r="B2111">
        <f>[1]资金台帐!B2111&amp;""</f>
      </c>
      <c r="H2111">
        <f>[1]资金台帐!H2111&amp;""</f>
      </c>
      <c r="J2111">
        <f>[1]资金台帐!J2111&amp;""</f>
      </c>
      <c r="N2111">
        <f>[1]资金台帐!N2111</f>
      </c>
      <c r="O2111">
        <f>[1]资金台帐!O2111&amp;""</f>
      </c>
      <c r="P2111">
        <f>[1]资金台帐!P2111&amp;""</f>
      </c>
      <c r="Q2111">
        <f>[1]资金台帐!Q2111&amp;""</f>
      </c>
      <c r="T2111">
        <f>[1]资金台帐!T2111&amp;""</f>
      </c>
      <c r="U2111">
        <f>[1]资金台帐!U2111&amp;""</f>
      </c>
      <c r="W2111">
        <f>[1]资金台帐!W2111&amp;""</f>
      </c>
      <c r="X2111">
        <f>[1]资金台帐!X2111&amp;""</f>
      </c>
      <c r="AB2111">
        <f>[1]资金台帐!AB2111</f>
        <v>0</v>
      </c>
      <c r="AC2111">
        <f>[1]资金台帐!AC2111</f>
        <v>0</v>
      </c>
      <c r="AD2111">
        <f>[1]资金台帐!AD2111</f>
        <v>0</v>
      </c>
      <c r="AJ2111">
        <f>[1]资金台帐!AJ2111</f>
        <v>0</v>
      </c>
      <c r="AK2111">
        <f>[1]资金台帐!AK2111</f>
        <v>0</v>
      </c>
      <c r="BA2111" s="22">
        <f t="shared" si="0"/>
      </c>
    </row>
    <row r="2112">
      <c r="B2112">
        <f>[1]资金台帐!B2112&amp;""</f>
      </c>
      <c r="H2112">
        <f>[1]资金台帐!H2112&amp;""</f>
      </c>
      <c r="J2112">
        <f>[1]资金台帐!J2112&amp;""</f>
      </c>
      <c r="N2112">
        <f>[1]资金台帐!N2112</f>
      </c>
      <c r="O2112">
        <f>[1]资金台帐!O2112&amp;""</f>
      </c>
      <c r="P2112">
        <f>[1]资金台帐!P2112&amp;""</f>
      </c>
      <c r="Q2112">
        <f>[1]资金台帐!Q2112&amp;""</f>
      </c>
      <c r="T2112">
        <f>[1]资金台帐!T2112&amp;""</f>
      </c>
      <c r="U2112">
        <f>[1]资金台帐!U2112&amp;""</f>
      </c>
      <c r="W2112">
        <f>[1]资金台帐!W2112&amp;""</f>
      </c>
      <c r="X2112">
        <f>[1]资金台帐!X2112&amp;""</f>
      </c>
      <c r="AB2112">
        <f>[1]资金台帐!AB2112</f>
        <v>0</v>
      </c>
      <c r="AC2112">
        <f>[1]资金台帐!AC2112</f>
        <v>0</v>
      </c>
      <c r="AD2112">
        <f>[1]资金台帐!AD2112</f>
        <v>0</v>
      </c>
      <c r="AJ2112">
        <f>[1]资金台帐!AJ2112</f>
        <v>0</v>
      </c>
      <c r="AK2112">
        <f>[1]资金台帐!AK2112</f>
        <v>0</v>
      </c>
      <c r="BA2112" s="22">
        <f t="shared" si="0"/>
      </c>
    </row>
    <row r="2113">
      <c r="B2113">
        <f>[1]资金台帐!B2113&amp;""</f>
      </c>
      <c r="H2113">
        <f>[1]资金台帐!H2113&amp;""</f>
      </c>
      <c r="J2113">
        <f>[1]资金台帐!J2113&amp;""</f>
      </c>
      <c r="N2113">
        <f>[1]资金台帐!N2113</f>
      </c>
      <c r="O2113">
        <f>[1]资金台帐!O2113&amp;""</f>
      </c>
      <c r="P2113">
        <f>[1]资金台帐!P2113&amp;""</f>
      </c>
      <c r="Q2113">
        <f>[1]资金台帐!Q2113&amp;""</f>
      </c>
      <c r="T2113">
        <f>[1]资金台帐!T2113&amp;""</f>
      </c>
      <c r="U2113">
        <f>[1]资金台帐!U2113&amp;""</f>
      </c>
      <c r="W2113">
        <f>[1]资金台帐!W2113&amp;""</f>
      </c>
      <c r="X2113">
        <f>[1]资金台帐!X2113&amp;""</f>
      </c>
      <c r="AB2113">
        <f>[1]资金台帐!AB2113</f>
        <v>0</v>
      </c>
      <c r="AC2113">
        <f>[1]资金台帐!AC2113</f>
        <v>0</v>
      </c>
      <c r="AD2113">
        <f>[1]资金台帐!AD2113</f>
        <v>0</v>
      </c>
      <c r="AJ2113">
        <f>[1]资金台帐!AJ2113</f>
        <v>0</v>
      </c>
      <c r="AK2113">
        <f>[1]资金台帐!AK2113</f>
        <v>0</v>
      </c>
      <c r="BA2113" s="22">
        <f t="shared" si="0"/>
      </c>
    </row>
    <row r="2114">
      <c r="B2114">
        <f>[1]资金台帐!B2114&amp;""</f>
      </c>
      <c r="H2114">
        <f>[1]资金台帐!H2114&amp;""</f>
      </c>
      <c r="J2114">
        <f>[1]资金台帐!J2114&amp;""</f>
      </c>
      <c r="N2114">
        <f>[1]资金台帐!N2114</f>
      </c>
      <c r="O2114">
        <f>[1]资金台帐!O2114&amp;""</f>
      </c>
      <c r="P2114">
        <f>[1]资金台帐!P2114&amp;""</f>
      </c>
      <c r="Q2114">
        <f>[1]资金台帐!Q2114&amp;""</f>
      </c>
      <c r="T2114">
        <f>[1]资金台帐!T2114&amp;""</f>
      </c>
      <c r="U2114">
        <f>[1]资金台帐!U2114&amp;""</f>
      </c>
      <c r="W2114">
        <f>[1]资金台帐!W2114&amp;""</f>
      </c>
      <c r="X2114">
        <f>[1]资金台帐!X2114&amp;""</f>
      </c>
      <c r="AB2114">
        <f>[1]资金台帐!AB2114</f>
        <v>0</v>
      </c>
      <c r="AC2114">
        <f>[1]资金台帐!AC2114</f>
        <v>0</v>
      </c>
      <c r="AD2114">
        <f>[1]资金台帐!AD2114</f>
        <v>0</v>
      </c>
      <c r="AJ2114">
        <f>[1]资金台帐!AJ2114</f>
        <v>0</v>
      </c>
      <c r="AK2114">
        <f>[1]资金台帐!AK2114</f>
        <v>0</v>
      </c>
      <c r="BA2114" s="22">
        <f t="shared" si="0"/>
      </c>
    </row>
    <row r="2115">
      <c r="B2115">
        <f>[1]资金台帐!B2115&amp;""</f>
      </c>
      <c r="H2115">
        <f>[1]资金台帐!H2115&amp;""</f>
      </c>
      <c r="J2115">
        <f>[1]资金台帐!J2115&amp;""</f>
      </c>
      <c r="N2115">
        <f>[1]资金台帐!N2115</f>
      </c>
      <c r="O2115">
        <f>[1]资金台帐!O2115&amp;""</f>
      </c>
      <c r="P2115">
        <f>[1]资金台帐!P2115&amp;""</f>
      </c>
      <c r="Q2115">
        <f>[1]资金台帐!Q2115&amp;""</f>
      </c>
      <c r="T2115">
        <f>[1]资金台帐!T2115&amp;""</f>
      </c>
      <c r="U2115">
        <f>[1]资金台帐!U2115&amp;""</f>
      </c>
      <c r="W2115">
        <f>[1]资金台帐!W2115&amp;""</f>
      </c>
      <c r="X2115">
        <f>[1]资金台帐!X2115&amp;""</f>
      </c>
      <c r="AB2115">
        <f>[1]资金台帐!AB2115</f>
        <v>0</v>
      </c>
      <c r="AC2115">
        <f>[1]资金台帐!AC2115</f>
        <v>0</v>
      </c>
      <c r="AD2115">
        <f>[1]资金台帐!AD2115</f>
        <v>0</v>
      </c>
      <c r="AJ2115">
        <f>[1]资金台帐!AJ2115</f>
        <v>0</v>
      </c>
      <c r="AK2115">
        <f>[1]资金台帐!AK2115</f>
        <v>0</v>
      </c>
      <c r="BA2115" s="22">
        <f t="shared" si="0"/>
      </c>
    </row>
    <row r="2116">
      <c r="B2116">
        <f>[1]资金台帐!B2116&amp;""</f>
      </c>
      <c r="H2116">
        <f>[1]资金台帐!H2116&amp;""</f>
      </c>
      <c r="J2116">
        <f>[1]资金台帐!J2116&amp;""</f>
      </c>
      <c r="N2116">
        <f>[1]资金台帐!N2116</f>
      </c>
      <c r="O2116">
        <f>[1]资金台帐!O2116&amp;""</f>
      </c>
      <c r="P2116">
        <f>[1]资金台帐!P2116&amp;""</f>
      </c>
      <c r="Q2116">
        <f>[1]资金台帐!Q2116&amp;""</f>
      </c>
      <c r="T2116">
        <f>[1]资金台帐!T2116&amp;""</f>
      </c>
      <c r="U2116">
        <f>[1]资金台帐!U2116&amp;""</f>
      </c>
      <c r="W2116">
        <f>[1]资金台帐!W2116&amp;""</f>
      </c>
      <c r="X2116">
        <f>[1]资金台帐!X2116&amp;""</f>
      </c>
      <c r="AB2116">
        <f>[1]资金台帐!AB2116</f>
        <v>0</v>
      </c>
      <c r="AC2116">
        <f>[1]资金台帐!AC2116</f>
        <v>0</v>
      </c>
      <c r="AD2116">
        <f>[1]资金台帐!AD2116</f>
        <v>0</v>
      </c>
      <c r="AJ2116">
        <f>[1]资金台帐!AJ2116</f>
        <v>0</v>
      </c>
      <c r="AK2116">
        <f>[1]资金台帐!AK2116</f>
        <v>0</v>
      </c>
      <c r="BA2116" s="22">
        <f t="shared" si="0"/>
      </c>
    </row>
    <row r="2117">
      <c r="B2117">
        <f>[1]资金台帐!B2117&amp;""</f>
      </c>
      <c r="H2117">
        <f>[1]资金台帐!H2117&amp;""</f>
      </c>
      <c r="J2117">
        <f>[1]资金台帐!J2117&amp;""</f>
      </c>
      <c r="N2117">
        <f>[1]资金台帐!N2117</f>
      </c>
      <c r="O2117">
        <f>[1]资金台帐!O2117&amp;""</f>
      </c>
      <c r="P2117">
        <f>[1]资金台帐!P2117&amp;""</f>
      </c>
      <c r="Q2117">
        <f>[1]资金台帐!Q2117&amp;""</f>
      </c>
      <c r="T2117">
        <f>[1]资金台帐!T2117&amp;""</f>
      </c>
      <c r="U2117">
        <f>[1]资金台帐!U2117&amp;""</f>
      </c>
      <c r="W2117">
        <f>[1]资金台帐!W2117&amp;""</f>
      </c>
      <c r="X2117">
        <f>[1]资金台帐!X2117&amp;""</f>
      </c>
      <c r="AB2117">
        <f>[1]资金台帐!AB2117</f>
        <v>0</v>
      </c>
      <c r="AC2117">
        <f>[1]资金台帐!AC2117</f>
        <v>0</v>
      </c>
      <c r="AD2117">
        <f>[1]资金台帐!AD2117</f>
        <v>0</v>
      </c>
      <c r="AJ2117">
        <f>[1]资金台帐!AJ2117</f>
        <v>0</v>
      </c>
      <c r="AK2117">
        <f>[1]资金台帐!AK2117</f>
        <v>0</v>
      </c>
      <c r="BA2117" s="22">
        <f t="shared" si="0"/>
      </c>
    </row>
    <row r="2118">
      <c r="B2118">
        <f>[1]资金台帐!B2118&amp;""</f>
      </c>
      <c r="H2118">
        <f>[1]资金台帐!H2118&amp;""</f>
      </c>
      <c r="J2118">
        <f>[1]资金台帐!J2118&amp;""</f>
      </c>
      <c r="N2118">
        <f>[1]资金台帐!N2118</f>
      </c>
      <c r="O2118">
        <f>[1]资金台帐!O2118&amp;""</f>
      </c>
      <c r="P2118">
        <f>[1]资金台帐!P2118&amp;""</f>
      </c>
      <c r="Q2118">
        <f>[1]资金台帐!Q2118&amp;""</f>
      </c>
      <c r="T2118">
        <f>[1]资金台帐!T2118&amp;""</f>
      </c>
      <c r="U2118">
        <f>[1]资金台帐!U2118&amp;""</f>
      </c>
      <c r="W2118">
        <f>[1]资金台帐!W2118&amp;""</f>
      </c>
      <c r="X2118">
        <f>[1]资金台帐!X2118&amp;""</f>
      </c>
      <c r="AB2118">
        <f>[1]资金台帐!AB2118</f>
        <v>0</v>
      </c>
      <c r="AC2118">
        <f>[1]资金台帐!AC2118</f>
        <v>0</v>
      </c>
      <c r="AD2118">
        <f>[1]资金台帐!AD2118</f>
        <v>0</v>
      </c>
      <c r="AJ2118">
        <f>[1]资金台帐!AJ2118</f>
        <v>0</v>
      </c>
      <c r="AK2118">
        <f>[1]资金台帐!AK2118</f>
        <v>0</v>
      </c>
      <c r="BA2118" s="22">
        <f t="shared" si="0"/>
      </c>
    </row>
    <row r="2119">
      <c r="B2119">
        <f>[1]资金台帐!B2119&amp;""</f>
      </c>
      <c r="H2119">
        <f>[1]资金台帐!H2119&amp;""</f>
      </c>
      <c r="J2119">
        <f>[1]资金台帐!J2119&amp;""</f>
      </c>
      <c r="N2119">
        <f>[1]资金台帐!N2119</f>
      </c>
      <c r="O2119">
        <f>[1]资金台帐!O2119&amp;""</f>
      </c>
      <c r="P2119">
        <f>[1]资金台帐!P2119&amp;""</f>
      </c>
      <c r="Q2119">
        <f>[1]资金台帐!Q2119&amp;""</f>
      </c>
      <c r="T2119">
        <f>[1]资金台帐!T2119&amp;""</f>
      </c>
      <c r="U2119">
        <f>[1]资金台帐!U2119&amp;""</f>
      </c>
      <c r="W2119">
        <f>[1]资金台帐!W2119&amp;""</f>
      </c>
      <c r="X2119">
        <f>[1]资金台帐!X2119&amp;""</f>
      </c>
      <c r="AB2119">
        <f>[1]资金台帐!AB2119</f>
        <v>0</v>
      </c>
      <c r="AC2119">
        <f>[1]资金台帐!AC2119</f>
        <v>0</v>
      </c>
      <c r="AD2119">
        <f>[1]资金台帐!AD2119</f>
        <v>0</v>
      </c>
      <c r="AJ2119">
        <f>[1]资金台帐!AJ2119</f>
        <v>0</v>
      </c>
      <c r="AK2119">
        <f>[1]资金台帐!AK2119</f>
        <v>0</v>
      </c>
      <c r="BA2119" s="22">
        <f t="shared" si="0"/>
      </c>
    </row>
    <row r="2120">
      <c r="B2120">
        <f>[1]资金台帐!B2120&amp;""</f>
      </c>
      <c r="H2120">
        <f>[1]资金台帐!H2120&amp;""</f>
      </c>
      <c r="J2120">
        <f>[1]资金台帐!J2120&amp;""</f>
      </c>
      <c r="N2120">
        <f>[1]资金台帐!N2120</f>
      </c>
      <c r="O2120">
        <f>[1]资金台帐!O2120&amp;""</f>
      </c>
      <c r="P2120">
        <f>[1]资金台帐!P2120&amp;""</f>
      </c>
      <c r="Q2120">
        <f>[1]资金台帐!Q2120&amp;""</f>
      </c>
      <c r="T2120">
        <f>[1]资金台帐!T2120&amp;""</f>
      </c>
      <c r="U2120">
        <f>[1]资金台帐!U2120&amp;""</f>
      </c>
      <c r="W2120">
        <f>[1]资金台帐!W2120&amp;""</f>
      </c>
      <c r="X2120">
        <f>[1]资金台帐!X2120&amp;""</f>
      </c>
      <c r="AB2120">
        <f>[1]资金台帐!AB2120</f>
        <v>0</v>
      </c>
      <c r="AC2120">
        <f>[1]资金台帐!AC2120</f>
        <v>0</v>
      </c>
      <c r="AD2120">
        <f>[1]资金台帐!AD2120</f>
        <v>0</v>
      </c>
      <c r="AJ2120">
        <f>[1]资金台帐!AJ2120</f>
        <v>0</v>
      </c>
      <c r="AK2120">
        <f>[1]资金台帐!AK2120</f>
        <v>0</v>
      </c>
      <c r="BA2120" s="22">
        <f t="shared" si="0"/>
      </c>
    </row>
    <row r="2121">
      <c r="B2121">
        <f>[1]资金台帐!B2121&amp;""</f>
      </c>
      <c r="H2121">
        <f>[1]资金台帐!H2121&amp;""</f>
      </c>
      <c r="J2121">
        <f>[1]资金台帐!J2121&amp;""</f>
      </c>
      <c r="N2121">
        <f>[1]资金台帐!N2121</f>
      </c>
      <c r="O2121">
        <f>[1]资金台帐!O2121&amp;""</f>
      </c>
      <c r="P2121">
        <f>[1]资金台帐!P2121&amp;""</f>
      </c>
      <c r="Q2121">
        <f>[1]资金台帐!Q2121&amp;""</f>
      </c>
      <c r="T2121">
        <f>[1]资金台帐!T2121&amp;""</f>
      </c>
      <c r="U2121">
        <f>[1]资金台帐!U2121&amp;""</f>
      </c>
      <c r="W2121">
        <f>[1]资金台帐!W2121&amp;""</f>
      </c>
      <c r="X2121">
        <f>[1]资金台帐!X2121&amp;""</f>
      </c>
      <c r="AB2121">
        <f>[1]资金台帐!AB2121</f>
        <v>0</v>
      </c>
      <c r="AC2121">
        <f>[1]资金台帐!AC2121</f>
        <v>0</v>
      </c>
      <c r="AD2121">
        <f>[1]资金台帐!AD2121</f>
        <v>0</v>
      </c>
      <c r="AJ2121">
        <f>[1]资金台帐!AJ2121</f>
        <v>0</v>
      </c>
      <c r="AK2121">
        <f>[1]资金台帐!AK2121</f>
        <v>0</v>
      </c>
      <c r="BA2121" s="22">
        <f t="shared" si="0"/>
      </c>
    </row>
    <row r="2122">
      <c r="B2122">
        <f>[1]资金台帐!B2122&amp;""</f>
      </c>
      <c r="H2122">
        <f>[1]资金台帐!H2122&amp;""</f>
      </c>
      <c r="J2122">
        <f>[1]资金台帐!J2122&amp;""</f>
      </c>
      <c r="N2122">
        <f>[1]资金台帐!N2122</f>
      </c>
      <c r="O2122">
        <f>[1]资金台帐!O2122&amp;""</f>
      </c>
      <c r="P2122">
        <f>[1]资金台帐!P2122&amp;""</f>
      </c>
      <c r="Q2122">
        <f>[1]资金台帐!Q2122&amp;""</f>
      </c>
      <c r="T2122">
        <f>[1]资金台帐!T2122&amp;""</f>
      </c>
      <c r="U2122">
        <f>[1]资金台帐!U2122&amp;""</f>
      </c>
      <c r="W2122">
        <f>[1]资金台帐!W2122&amp;""</f>
      </c>
      <c r="X2122">
        <f>[1]资金台帐!X2122&amp;""</f>
      </c>
      <c r="AB2122">
        <f>[1]资金台帐!AB2122</f>
        <v>0</v>
      </c>
      <c r="AC2122">
        <f>[1]资金台帐!AC2122</f>
        <v>0</v>
      </c>
      <c r="AD2122">
        <f>[1]资金台帐!AD2122</f>
        <v>0</v>
      </c>
      <c r="AJ2122">
        <f>[1]资金台帐!AJ2122</f>
        <v>0</v>
      </c>
      <c r="AK2122">
        <f>[1]资金台帐!AK2122</f>
        <v>0</v>
      </c>
      <c r="BA2122" s="22">
        <f t="shared" si="0"/>
      </c>
    </row>
    <row r="2123">
      <c r="B2123">
        <f>[1]资金台帐!B2123&amp;""</f>
      </c>
      <c r="H2123">
        <f>[1]资金台帐!H2123&amp;""</f>
      </c>
      <c r="J2123">
        <f>[1]资金台帐!J2123&amp;""</f>
      </c>
      <c r="N2123">
        <f>[1]资金台帐!N2123</f>
      </c>
      <c r="O2123">
        <f>[1]资金台帐!O2123&amp;""</f>
      </c>
      <c r="P2123">
        <f>[1]资金台帐!P2123&amp;""</f>
      </c>
      <c r="Q2123">
        <f>[1]资金台帐!Q2123&amp;""</f>
      </c>
      <c r="T2123">
        <f>[1]资金台帐!T2123&amp;""</f>
      </c>
      <c r="U2123">
        <f>[1]资金台帐!U2123&amp;""</f>
      </c>
      <c r="W2123">
        <f>[1]资金台帐!W2123&amp;""</f>
      </c>
      <c r="X2123">
        <f>[1]资金台帐!X2123&amp;""</f>
      </c>
      <c r="AB2123">
        <f>[1]资金台帐!AB2123</f>
        <v>0</v>
      </c>
      <c r="AC2123">
        <f>[1]资金台帐!AC2123</f>
        <v>0</v>
      </c>
      <c r="AD2123">
        <f>[1]资金台帐!AD2123</f>
        <v>0</v>
      </c>
      <c r="AJ2123">
        <f>[1]资金台帐!AJ2123</f>
        <v>0</v>
      </c>
      <c r="AK2123">
        <f>[1]资金台帐!AK2123</f>
        <v>0</v>
      </c>
      <c r="BA2123" s="22">
        <f t="shared" si="0"/>
      </c>
    </row>
    <row r="2124">
      <c r="B2124">
        <f>[1]资金台帐!B2124&amp;""</f>
      </c>
      <c r="H2124">
        <f>[1]资金台帐!H2124&amp;""</f>
      </c>
      <c r="J2124">
        <f>[1]资金台帐!J2124&amp;""</f>
      </c>
      <c r="N2124">
        <f>[1]资金台帐!N2124</f>
      </c>
      <c r="O2124">
        <f>[1]资金台帐!O2124&amp;""</f>
      </c>
      <c r="P2124">
        <f>[1]资金台帐!P2124&amp;""</f>
      </c>
      <c r="Q2124">
        <f>[1]资金台帐!Q2124&amp;""</f>
      </c>
      <c r="T2124">
        <f>[1]资金台帐!T2124&amp;""</f>
      </c>
      <c r="U2124">
        <f>[1]资金台帐!U2124&amp;""</f>
      </c>
      <c r="W2124">
        <f>[1]资金台帐!W2124&amp;""</f>
      </c>
      <c r="X2124">
        <f>[1]资金台帐!X2124&amp;""</f>
      </c>
      <c r="AB2124">
        <f>[1]资金台帐!AB2124</f>
        <v>0</v>
      </c>
      <c r="AC2124">
        <f>[1]资金台帐!AC2124</f>
        <v>0</v>
      </c>
      <c r="AD2124">
        <f>[1]资金台帐!AD2124</f>
        <v>0</v>
      </c>
      <c r="AJ2124">
        <f>[1]资金台帐!AJ2124</f>
        <v>0</v>
      </c>
      <c r="AK2124">
        <f>[1]资金台帐!AK2124</f>
        <v>0</v>
      </c>
      <c r="BA2124" s="22">
        <f t="shared" si="0"/>
      </c>
    </row>
    <row r="2125">
      <c r="B2125">
        <f>[1]资金台帐!B2125&amp;""</f>
      </c>
      <c r="H2125">
        <f>[1]资金台帐!H2125&amp;""</f>
      </c>
      <c r="J2125">
        <f>[1]资金台帐!J2125&amp;""</f>
      </c>
      <c r="N2125">
        <f>[1]资金台帐!N2125</f>
      </c>
      <c r="O2125">
        <f>[1]资金台帐!O2125&amp;""</f>
      </c>
      <c r="P2125">
        <f>[1]资金台帐!P2125&amp;""</f>
      </c>
      <c r="Q2125">
        <f>[1]资金台帐!Q2125&amp;""</f>
      </c>
      <c r="T2125">
        <f>[1]资金台帐!T2125&amp;""</f>
      </c>
      <c r="U2125">
        <f>[1]资金台帐!U2125&amp;""</f>
      </c>
      <c r="W2125">
        <f>[1]资金台帐!W2125&amp;""</f>
      </c>
      <c r="X2125">
        <f>[1]资金台帐!X2125&amp;""</f>
      </c>
      <c r="AB2125">
        <f>[1]资金台帐!AB2125</f>
        <v>0</v>
      </c>
      <c r="AC2125">
        <f>[1]资金台帐!AC2125</f>
        <v>0</v>
      </c>
      <c r="AD2125">
        <f>[1]资金台帐!AD2125</f>
        <v>0</v>
      </c>
      <c r="AJ2125">
        <f>[1]资金台帐!AJ2125</f>
        <v>0</v>
      </c>
      <c r="AK2125">
        <f>[1]资金台帐!AK2125</f>
        <v>0</v>
      </c>
      <c r="BA2125" s="22">
        <f t="shared" si="0"/>
      </c>
    </row>
    <row r="2126">
      <c r="B2126">
        <f>[1]资金台帐!B2126&amp;""</f>
      </c>
      <c r="H2126">
        <f>[1]资金台帐!H2126&amp;""</f>
      </c>
      <c r="J2126">
        <f>[1]资金台帐!J2126&amp;""</f>
      </c>
      <c r="N2126">
        <f>[1]资金台帐!N2126</f>
      </c>
      <c r="O2126">
        <f>[1]资金台帐!O2126&amp;""</f>
      </c>
      <c r="P2126">
        <f>[1]资金台帐!P2126&amp;""</f>
      </c>
      <c r="Q2126">
        <f>[1]资金台帐!Q2126&amp;""</f>
      </c>
      <c r="T2126">
        <f>[1]资金台帐!T2126&amp;""</f>
      </c>
      <c r="U2126">
        <f>[1]资金台帐!U2126&amp;""</f>
      </c>
      <c r="W2126">
        <f>[1]资金台帐!W2126&amp;""</f>
      </c>
      <c r="X2126">
        <f>[1]资金台帐!X2126&amp;""</f>
      </c>
      <c r="AB2126">
        <f>[1]资金台帐!AB2126</f>
        <v>0</v>
      </c>
      <c r="AC2126">
        <f>[1]资金台帐!AC2126</f>
        <v>0</v>
      </c>
      <c r="AD2126">
        <f>[1]资金台帐!AD2126</f>
        <v>0</v>
      </c>
      <c r="AJ2126">
        <f>[1]资金台帐!AJ2126</f>
        <v>0</v>
      </c>
      <c r="AK2126">
        <f>[1]资金台帐!AK2126</f>
        <v>0</v>
      </c>
      <c r="BA2126" s="22">
        <f t="shared" si="0"/>
      </c>
    </row>
    <row r="2127">
      <c r="B2127">
        <f>[1]资金台帐!B2127&amp;""</f>
      </c>
      <c r="H2127">
        <f>[1]资金台帐!H2127&amp;""</f>
      </c>
      <c r="J2127">
        <f>[1]资金台帐!J2127&amp;""</f>
      </c>
      <c r="N2127">
        <f>[1]资金台帐!N2127</f>
      </c>
      <c r="O2127">
        <f>[1]资金台帐!O2127&amp;""</f>
      </c>
      <c r="P2127">
        <f>[1]资金台帐!P2127&amp;""</f>
      </c>
      <c r="Q2127">
        <f>[1]资金台帐!Q2127&amp;""</f>
      </c>
      <c r="T2127">
        <f>[1]资金台帐!T2127&amp;""</f>
      </c>
      <c r="U2127">
        <f>[1]资金台帐!U2127&amp;""</f>
      </c>
      <c r="W2127">
        <f>[1]资金台帐!W2127&amp;""</f>
      </c>
      <c r="X2127">
        <f>[1]资金台帐!X2127&amp;""</f>
      </c>
      <c r="AB2127">
        <f>[1]资金台帐!AB2127</f>
        <v>0</v>
      </c>
      <c r="AC2127">
        <f>[1]资金台帐!AC2127</f>
        <v>0</v>
      </c>
      <c r="AD2127">
        <f>[1]资金台帐!AD2127</f>
        <v>0</v>
      </c>
      <c r="AJ2127">
        <f>[1]资金台帐!AJ2127</f>
        <v>0</v>
      </c>
      <c r="AK2127">
        <f>[1]资金台帐!AK2127</f>
        <v>0</v>
      </c>
      <c r="BA2127" s="22">
        <f t="shared" si="0"/>
      </c>
    </row>
    <row r="2128">
      <c r="B2128">
        <f>[1]资金台帐!B2128&amp;""</f>
      </c>
      <c r="H2128">
        <f>[1]资金台帐!H2128&amp;""</f>
      </c>
      <c r="J2128">
        <f>[1]资金台帐!J2128&amp;""</f>
      </c>
      <c r="N2128">
        <f>[1]资金台帐!N2128</f>
      </c>
      <c r="O2128">
        <f>[1]资金台帐!O2128&amp;""</f>
      </c>
      <c r="P2128">
        <f>[1]资金台帐!P2128&amp;""</f>
      </c>
      <c r="Q2128">
        <f>[1]资金台帐!Q2128&amp;""</f>
      </c>
      <c r="T2128">
        <f>[1]资金台帐!T2128&amp;""</f>
      </c>
      <c r="U2128">
        <f>[1]资金台帐!U2128&amp;""</f>
      </c>
      <c r="W2128">
        <f>[1]资金台帐!W2128&amp;""</f>
      </c>
      <c r="X2128">
        <f>[1]资金台帐!X2128&amp;""</f>
      </c>
      <c r="AB2128">
        <f>[1]资金台帐!AB2128</f>
        <v>0</v>
      </c>
      <c r="AC2128">
        <f>[1]资金台帐!AC2128</f>
        <v>0</v>
      </c>
      <c r="AD2128">
        <f>[1]资金台帐!AD2128</f>
        <v>0</v>
      </c>
      <c r="AJ2128">
        <f>[1]资金台帐!AJ2128</f>
        <v>0</v>
      </c>
      <c r="AK2128">
        <f>[1]资金台帐!AK2128</f>
        <v>0</v>
      </c>
      <c r="BA2128" s="22">
        <f t="shared" si="0"/>
      </c>
    </row>
    <row r="2129">
      <c r="B2129">
        <f>[1]资金台帐!B2129&amp;""</f>
      </c>
      <c r="H2129">
        <f>[1]资金台帐!H2129&amp;""</f>
      </c>
      <c r="J2129">
        <f>[1]资金台帐!J2129&amp;""</f>
      </c>
      <c r="N2129">
        <f>[1]资金台帐!N2129</f>
      </c>
      <c r="O2129">
        <f>[1]资金台帐!O2129&amp;""</f>
      </c>
      <c r="P2129">
        <f>[1]资金台帐!P2129&amp;""</f>
      </c>
      <c r="Q2129">
        <f>[1]资金台帐!Q2129&amp;""</f>
      </c>
      <c r="T2129">
        <f>[1]资金台帐!T2129&amp;""</f>
      </c>
      <c r="U2129">
        <f>[1]资金台帐!U2129&amp;""</f>
      </c>
      <c r="W2129">
        <f>[1]资金台帐!W2129&amp;""</f>
      </c>
      <c r="X2129">
        <f>[1]资金台帐!X2129&amp;""</f>
      </c>
      <c r="AB2129">
        <f>[1]资金台帐!AB2129</f>
        <v>0</v>
      </c>
      <c r="AC2129">
        <f>[1]资金台帐!AC2129</f>
        <v>0</v>
      </c>
      <c r="AD2129">
        <f>[1]资金台帐!AD2129</f>
        <v>0</v>
      </c>
      <c r="AJ2129">
        <f>[1]资金台帐!AJ2129</f>
        <v>0</v>
      </c>
      <c r="AK2129">
        <f>[1]资金台帐!AK2129</f>
        <v>0</v>
      </c>
      <c r="BA2129" s="22">
        <f t="shared" si="0"/>
      </c>
    </row>
    <row r="2130">
      <c r="B2130">
        <f>[1]资金台帐!B2130&amp;""</f>
      </c>
      <c r="H2130">
        <f>[1]资金台帐!H2130&amp;""</f>
      </c>
      <c r="J2130">
        <f>[1]资金台帐!J2130&amp;""</f>
      </c>
      <c r="N2130">
        <f>[1]资金台帐!N2130</f>
      </c>
      <c r="O2130">
        <f>[1]资金台帐!O2130&amp;""</f>
      </c>
      <c r="P2130">
        <f>[1]资金台帐!P2130&amp;""</f>
      </c>
      <c r="Q2130">
        <f>[1]资金台帐!Q2130&amp;""</f>
      </c>
      <c r="T2130">
        <f>[1]资金台帐!T2130&amp;""</f>
      </c>
      <c r="U2130">
        <f>[1]资金台帐!U2130&amp;""</f>
      </c>
      <c r="W2130">
        <f>[1]资金台帐!W2130&amp;""</f>
      </c>
      <c r="X2130">
        <f>[1]资金台帐!X2130&amp;""</f>
      </c>
      <c r="AB2130">
        <f>[1]资金台帐!AB2130</f>
        <v>0</v>
      </c>
      <c r="AC2130">
        <f>[1]资金台帐!AC2130</f>
        <v>0</v>
      </c>
      <c r="AD2130">
        <f>[1]资金台帐!AD2130</f>
        <v>0</v>
      </c>
      <c r="AJ2130">
        <f>[1]资金台帐!AJ2130</f>
        <v>0</v>
      </c>
      <c r="AK2130">
        <f>[1]资金台帐!AK2130</f>
        <v>0</v>
      </c>
      <c r="BA2130" s="22">
        <f t="shared" si="0"/>
      </c>
    </row>
    <row r="2131">
      <c r="B2131">
        <f>[1]资金台帐!B2131&amp;""</f>
      </c>
      <c r="H2131">
        <f>[1]资金台帐!H2131&amp;""</f>
      </c>
      <c r="J2131">
        <f>[1]资金台帐!J2131&amp;""</f>
      </c>
      <c r="N2131">
        <f>[1]资金台帐!N2131</f>
      </c>
      <c r="O2131">
        <f>[1]资金台帐!O2131&amp;""</f>
      </c>
      <c r="P2131">
        <f>[1]资金台帐!P2131&amp;""</f>
      </c>
      <c r="Q2131">
        <f>[1]资金台帐!Q2131&amp;""</f>
      </c>
      <c r="T2131">
        <f>[1]资金台帐!T2131&amp;""</f>
      </c>
      <c r="U2131">
        <f>[1]资金台帐!U2131&amp;""</f>
      </c>
      <c r="W2131">
        <f>[1]资金台帐!W2131&amp;""</f>
      </c>
      <c r="X2131">
        <f>[1]资金台帐!X2131&amp;""</f>
      </c>
      <c r="AB2131">
        <f>[1]资金台帐!AB2131</f>
        <v>0</v>
      </c>
      <c r="AC2131">
        <f>[1]资金台帐!AC2131</f>
        <v>0</v>
      </c>
      <c r="AD2131">
        <f>[1]资金台帐!AD2131</f>
        <v>0</v>
      </c>
      <c r="AJ2131">
        <f>[1]资金台帐!AJ2131</f>
        <v>0</v>
      </c>
      <c r="AK2131">
        <f>[1]资金台帐!AK2131</f>
        <v>0</v>
      </c>
      <c r="BA2131" s="22">
        <f t="shared" si="0"/>
      </c>
    </row>
    <row r="2132">
      <c r="B2132">
        <f>[1]资金台帐!B2132&amp;""</f>
      </c>
      <c r="H2132">
        <f>[1]资金台帐!H2132&amp;""</f>
      </c>
      <c r="J2132">
        <f>[1]资金台帐!J2132&amp;""</f>
      </c>
      <c r="N2132">
        <f>[1]资金台帐!N2132</f>
      </c>
      <c r="O2132">
        <f>[1]资金台帐!O2132&amp;""</f>
      </c>
      <c r="P2132">
        <f>[1]资金台帐!P2132&amp;""</f>
      </c>
      <c r="Q2132">
        <f>[1]资金台帐!Q2132&amp;""</f>
      </c>
      <c r="T2132">
        <f>[1]资金台帐!T2132&amp;""</f>
      </c>
      <c r="U2132">
        <f>[1]资金台帐!U2132&amp;""</f>
      </c>
      <c r="W2132">
        <f>[1]资金台帐!W2132&amp;""</f>
      </c>
      <c r="X2132">
        <f>[1]资金台帐!X2132&amp;""</f>
      </c>
      <c r="AB2132">
        <f>[1]资金台帐!AB2132</f>
        <v>0</v>
      </c>
      <c r="AC2132">
        <f>[1]资金台帐!AC2132</f>
        <v>0</v>
      </c>
      <c r="AD2132">
        <f>[1]资金台帐!AD2132</f>
        <v>0</v>
      </c>
      <c r="AJ2132">
        <f>[1]资金台帐!AJ2132</f>
        <v>0</v>
      </c>
      <c r="AK2132">
        <f>[1]资金台帐!AK2132</f>
        <v>0</v>
      </c>
      <c r="BA2132" s="22">
        <f t="shared" si="0"/>
      </c>
    </row>
    <row r="2133">
      <c r="B2133">
        <f>[1]资金台帐!B2133&amp;""</f>
      </c>
      <c r="H2133">
        <f>[1]资金台帐!H2133&amp;""</f>
      </c>
      <c r="J2133">
        <f>[1]资金台帐!J2133&amp;""</f>
      </c>
      <c r="N2133">
        <f>[1]资金台帐!N2133</f>
      </c>
      <c r="O2133">
        <f>[1]资金台帐!O2133&amp;""</f>
      </c>
      <c r="P2133">
        <f>[1]资金台帐!P2133&amp;""</f>
      </c>
      <c r="Q2133">
        <f>[1]资金台帐!Q2133&amp;""</f>
      </c>
      <c r="T2133">
        <f>[1]资金台帐!T2133&amp;""</f>
      </c>
      <c r="U2133">
        <f>[1]资金台帐!U2133&amp;""</f>
      </c>
      <c r="W2133">
        <f>[1]资金台帐!W2133&amp;""</f>
      </c>
      <c r="X2133">
        <f>[1]资金台帐!X2133&amp;""</f>
      </c>
      <c r="AB2133">
        <f>[1]资金台帐!AB2133</f>
        <v>0</v>
      </c>
      <c r="AC2133">
        <f>[1]资金台帐!AC2133</f>
        <v>0</v>
      </c>
      <c r="AD2133">
        <f>[1]资金台帐!AD2133</f>
        <v>0</v>
      </c>
      <c r="AJ2133">
        <f>[1]资金台帐!AJ2133</f>
        <v>0</v>
      </c>
      <c r="AK2133">
        <f>[1]资金台帐!AK2133</f>
        <v>0</v>
      </c>
      <c r="BA2133" s="22">
        <f t="shared" si="0"/>
      </c>
    </row>
    <row r="2134">
      <c r="B2134">
        <f>[1]资金台帐!B2134&amp;""</f>
      </c>
      <c r="H2134">
        <f>[1]资金台帐!H2134&amp;""</f>
      </c>
      <c r="J2134">
        <f>[1]资金台帐!J2134&amp;""</f>
      </c>
      <c r="N2134">
        <f>[1]资金台帐!N2134</f>
      </c>
      <c r="O2134">
        <f>[1]资金台帐!O2134&amp;""</f>
      </c>
      <c r="P2134">
        <f>[1]资金台帐!P2134&amp;""</f>
      </c>
      <c r="Q2134">
        <f>[1]资金台帐!Q2134&amp;""</f>
      </c>
      <c r="T2134">
        <f>[1]资金台帐!T2134&amp;""</f>
      </c>
      <c r="U2134">
        <f>[1]资金台帐!U2134&amp;""</f>
      </c>
      <c r="W2134">
        <f>[1]资金台帐!W2134&amp;""</f>
      </c>
      <c r="X2134">
        <f>[1]资金台帐!X2134&amp;""</f>
      </c>
      <c r="AB2134">
        <f>[1]资金台帐!AB2134</f>
        <v>0</v>
      </c>
      <c r="AC2134">
        <f>[1]资金台帐!AC2134</f>
        <v>0</v>
      </c>
      <c r="AD2134">
        <f>[1]资金台帐!AD2134</f>
        <v>0</v>
      </c>
      <c r="AJ2134">
        <f>[1]资金台帐!AJ2134</f>
        <v>0</v>
      </c>
      <c r="AK2134">
        <f>[1]资金台帐!AK2134</f>
        <v>0</v>
      </c>
      <c r="BA2134" s="22">
        <f t="shared" si="0"/>
      </c>
    </row>
    <row r="2135">
      <c r="B2135">
        <f>[1]资金台帐!B2135&amp;""</f>
      </c>
      <c r="H2135">
        <f>[1]资金台帐!H2135&amp;""</f>
      </c>
      <c r="J2135">
        <f>[1]资金台帐!J2135&amp;""</f>
      </c>
      <c r="N2135">
        <f>[1]资金台帐!N2135</f>
      </c>
      <c r="O2135">
        <f>[1]资金台帐!O2135&amp;""</f>
      </c>
      <c r="P2135">
        <f>[1]资金台帐!P2135&amp;""</f>
      </c>
      <c r="Q2135">
        <f>[1]资金台帐!Q2135&amp;""</f>
      </c>
      <c r="T2135">
        <f>[1]资金台帐!T2135&amp;""</f>
      </c>
      <c r="U2135">
        <f>[1]资金台帐!U2135&amp;""</f>
      </c>
      <c r="W2135">
        <f>[1]资金台帐!W2135&amp;""</f>
      </c>
      <c r="X2135">
        <f>[1]资金台帐!X2135&amp;""</f>
      </c>
      <c r="AB2135">
        <f>[1]资金台帐!AB2135</f>
        <v>0</v>
      </c>
      <c r="AC2135">
        <f>[1]资金台帐!AC2135</f>
        <v>0</v>
      </c>
      <c r="AD2135">
        <f>[1]资金台帐!AD2135</f>
        <v>0</v>
      </c>
      <c r="AJ2135">
        <f>[1]资金台帐!AJ2135</f>
        <v>0</v>
      </c>
      <c r="AK2135">
        <f>[1]资金台帐!AK2135</f>
        <v>0</v>
      </c>
      <c r="BA2135" s="22">
        <f t="shared" si="0"/>
      </c>
    </row>
    <row r="2136">
      <c r="B2136">
        <f>[1]资金台帐!B2136&amp;""</f>
      </c>
      <c r="H2136">
        <f>[1]资金台帐!H2136&amp;""</f>
      </c>
      <c r="J2136">
        <f>[1]资金台帐!J2136&amp;""</f>
      </c>
      <c r="N2136">
        <f>[1]资金台帐!N2136</f>
      </c>
      <c r="O2136">
        <f>[1]资金台帐!O2136&amp;""</f>
      </c>
      <c r="P2136">
        <f>[1]资金台帐!P2136&amp;""</f>
      </c>
      <c r="Q2136">
        <f>[1]资金台帐!Q2136&amp;""</f>
      </c>
      <c r="T2136">
        <f>[1]资金台帐!T2136&amp;""</f>
      </c>
      <c r="U2136">
        <f>[1]资金台帐!U2136&amp;""</f>
      </c>
      <c r="W2136">
        <f>[1]资金台帐!W2136&amp;""</f>
      </c>
      <c r="X2136">
        <f>[1]资金台帐!X2136&amp;""</f>
      </c>
      <c r="AB2136">
        <f>[1]资金台帐!AB2136</f>
        <v>0</v>
      </c>
      <c r="AC2136">
        <f>[1]资金台帐!AC2136</f>
        <v>0</v>
      </c>
      <c r="AD2136">
        <f>[1]资金台帐!AD2136</f>
        <v>0</v>
      </c>
      <c r="AJ2136">
        <f>[1]资金台帐!AJ2136</f>
        <v>0</v>
      </c>
      <c r="AK2136">
        <f>[1]资金台帐!AK2136</f>
        <v>0</v>
      </c>
      <c r="BA2136" s="22">
        <f t="shared" si="0"/>
      </c>
    </row>
    <row r="2137">
      <c r="B2137">
        <f>[1]资金台帐!B2137&amp;""</f>
      </c>
      <c r="H2137">
        <f>[1]资金台帐!H2137&amp;""</f>
      </c>
      <c r="J2137">
        <f>[1]资金台帐!J2137&amp;""</f>
      </c>
      <c r="N2137">
        <f>[1]资金台帐!N2137</f>
      </c>
      <c r="O2137">
        <f>[1]资金台帐!O2137&amp;""</f>
      </c>
      <c r="P2137">
        <f>[1]资金台帐!P2137&amp;""</f>
      </c>
      <c r="Q2137">
        <f>[1]资金台帐!Q2137&amp;""</f>
      </c>
      <c r="T2137">
        <f>[1]资金台帐!T2137&amp;""</f>
      </c>
      <c r="U2137">
        <f>[1]资金台帐!U2137&amp;""</f>
      </c>
      <c r="W2137">
        <f>[1]资金台帐!W2137&amp;""</f>
      </c>
      <c r="X2137">
        <f>[1]资金台帐!X2137&amp;""</f>
      </c>
      <c r="AB2137">
        <f>[1]资金台帐!AB2137</f>
        <v>0</v>
      </c>
      <c r="AC2137">
        <f>[1]资金台帐!AC2137</f>
        <v>0</v>
      </c>
      <c r="AD2137">
        <f>[1]资金台帐!AD2137</f>
        <v>0</v>
      </c>
      <c r="AJ2137">
        <f>[1]资金台帐!AJ2137</f>
        <v>0</v>
      </c>
      <c r="AK2137">
        <f>[1]资金台帐!AK2137</f>
        <v>0</v>
      </c>
      <c r="BA2137" s="22">
        <f t="shared" si="0"/>
      </c>
    </row>
    <row r="2138">
      <c r="B2138">
        <f>[1]资金台帐!B2138&amp;""</f>
      </c>
      <c r="H2138">
        <f>[1]资金台帐!H2138&amp;""</f>
      </c>
      <c r="J2138">
        <f>[1]资金台帐!J2138&amp;""</f>
      </c>
      <c r="N2138">
        <f>[1]资金台帐!N2138</f>
      </c>
      <c r="O2138">
        <f>[1]资金台帐!O2138&amp;""</f>
      </c>
      <c r="P2138">
        <f>[1]资金台帐!P2138&amp;""</f>
      </c>
      <c r="Q2138">
        <f>[1]资金台帐!Q2138&amp;""</f>
      </c>
      <c r="T2138">
        <f>[1]资金台帐!T2138&amp;""</f>
      </c>
      <c r="U2138">
        <f>[1]资金台帐!U2138&amp;""</f>
      </c>
      <c r="W2138">
        <f>[1]资金台帐!W2138&amp;""</f>
      </c>
      <c r="X2138">
        <f>[1]资金台帐!X2138&amp;""</f>
      </c>
      <c r="AB2138">
        <f>[1]资金台帐!AB2138</f>
        <v>0</v>
      </c>
      <c r="AC2138">
        <f>[1]资金台帐!AC2138</f>
        <v>0</v>
      </c>
      <c r="AD2138">
        <f>[1]资金台帐!AD2138</f>
        <v>0</v>
      </c>
      <c r="AJ2138">
        <f>[1]资金台帐!AJ2138</f>
        <v>0</v>
      </c>
      <c r="AK2138">
        <f>[1]资金台帐!AK2138</f>
        <v>0</v>
      </c>
      <c r="BA2138" s="22">
        <f t="shared" si="0"/>
      </c>
    </row>
    <row r="2139">
      <c r="B2139">
        <f>[1]资金台帐!B2139&amp;""</f>
      </c>
      <c r="H2139">
        <f>[1]资金台帐!H2139&amp;""</f>
      </c>
      <c r="J2139">
        <f>[1]资金台帐!J2139&amp;""</f>
      </c>
      <c r="N2139">
        <f>[1]资金台帐!N2139</f>
      </c>
      <c r="O2139">
        <f>[1]资金台帐!O2139&amp;""</f>
      </c>
      <c r="P2139">
        <f>[1]资金台帐!P2139&amp;""</f>
      </c>
      <c r="Q2139">
        <f>[1]资金台帐!Q2139&amp;""</f>
      </c>
      <c r="T2139">
        <f>[1]资金台帐!T2139&amp;""</f>
      </c>
      <c r="U2139">
        <f>[1]资金台帐!U2139&amp;""</f>
      </c>
      <c r="W2139">
        <f>[1]资金台帐!W2139&amp;""</f>
      </c>
      <c r="X2139">
        <f>[1]资金台帐!X2139&amp;""</f>
      </c>
      <c r="AB2139">
        <f>[1]资金台帐!AB2139</f>
        <v>0</v>
      </c>
      <c r="AC2139">
        <f>[1]资金台帐!AC2139</f>
        <v>0</v>
      </c>
      <c r="AD2139">
        <f>[1]资金台帐!AD2139</f>
        <v>0</v>
      </c>
      <c r="AJ2139">
        <f>[1]资金台帐!AJ2139</f>
        <v>0</v>
      </c>
      <c r="AK2139">
        <f>[1]资金台帐!AK2139</f>
        <v>0</v>
      </c>
      <c r="BA2139" s="22">
        <f t="shared" si="0"/>
      </c>
    </row>
    <row r="2140">
      <c r="B2140">
        <f>[1]资金台帐!B2140&amp;""</f>
      </c>
      <c r="H2140">
        <f>[1]资金台帐!H2140&amp;""</f>
      </c>
      <c r="J2140">
        <f>[1]资金台帐!J2140&amp;""</f>
      </c>
      <c r="N2140">
        <f>[1]资金台帐!N2140</f>
      </c>
      <c r="O2140">
        <f>[1]资金台帐!O2140&amp;""</f>
      </c>
      <c r="P2140">
        <f>[1]资金台帐!P2140&amp;""</f>
      </c>
      <c r="Q2140">
        <f>[1]资金台帐!Q2140&amp;""</f>
      </c>
      <c r="T2140">
        <f>[1]资金台帐!T2140&amp;""</f>
      </c>
      <c r="U2140">
        <f>[1]资金台帐!U2140&amp;""</f>
      </c>
      <c r="W2140">
        <f>[1]资金台帐!W2140&amp;""</f>
      </c>
      <c r="X2140">
        <f>[1]资金台帐!X2140&amp;""</f>
      </c>
      <c r="AB2140">
        <f>[1]资金台帐!AB2140</f>
        <v>0</v>
      </c>
      <c r="AC2140">
        <f>[1]资金台帐!AC2140</f>
        <v>0</v>
      </c>
      <c r="AD2140">
        <f>[1]资金台帐!AD2140</f>
        <v>0</v>
      </c>
      <c r="AJ2140">
        <f>[1]资金台帐!AJ2140</f>
        <v>0</v>
      </c>
      <c r="AK2140">
        <f>[1]资金台帐!AK2140</f>
        <v>0</v>
      </c>
      <c r="BA2140" s="22">
        <f t="shared" si="0"/>
      </c>
    </row>
    <row r="2141">
      <c r="B2141">
        <f>[1]资金台帐!B2141&amp;""</f>
      </c>
      <c r="H2141">
        <f>[1]资金台帐!H2141&amp;""</f>
      </c>
      <c r="J2141">
        <f>[1]资金台帐!J2141&amp;""</f>
      </c>
      <c r="N2141">
        <f>[1]资金台帐!N2141</f>
      </c>
      <c r="O2141">
        <f>[1]资金台帐!O2141&amp;""</f>
      </c>
      <c r="P2141">
        <f>[1]资金台帐!P2141&amp;""</f>
      </c>
      <c r="Q2141">
        <f>[1]资金台帐!Q2141&amp;""</f>
      </c>
      <c r="T2141">
        <f>[1]资金台帐!T2141&amp;""</f>
      </c>
      <c r="U2141">
        <f>[1]资金台帐!U2141&amp;""</f>
      </c>
      <c r="W2141">
        <f>[1]资金台帐!W2141&amp;""</f>
      </c>
      <c r="X2141">
        <f>[1]资金台帐!X2141&amp;""</f>
      </c>
      <c r="AB2141">
        <f>[1]资金台帐!AB2141</f>
        <v>0</v>
      </c>
      <c r="AC2141">
        <f>[1]资金台帐!AC2141</f>
        <v>0</v>
      </c>
      <c r="AD2141">
        <f>[1]资金台帐!AD2141</f>
        <v>0</v>
      </c>
      <c r="AJ2141">
        <f>[1]资金台帐!AJ2141</f>
        <v>0</v>
      </c>
      <c r="AK2141">
        <f>[1]资金台帐!AK2141</f>
        <v>0</v>
      </c>
      <c r="BA2141" s="22">
        <f t="shared" si="0"/>
      </c>
    </row>
    <row r="2142">
      <c r="B2142">
        <f>[1]资金台帐!B2142&amp;""</f>
      </c>
      <c r="H2142">
        <f>[1]资金台帐!H2142&amp;""</f>
      </c>
      <c r="J2142">
        <f>[1]资金台帐!J2142&amp;""</f>
      </c>
      <c r="N2142">
        <f>[1]资金台帐!N2142</f>
      </c>
      <c r="O2142">
        <f>[1]资金台帐!O2142&amp;""</f>
      </c>
      <c r="P2142">
        <f>[1]资金台帐!P2142&amp;""</f>
      </c>
      <c r="Q2142">
        <f>[1]资金台帐!Q2142&amp;""</f>
      </c>
      <c r="T2142">
        <f>[1]资金台帐!T2142&amp;""</f>
      </c>
      <c r="U2142">
        <f>[1]资金台帐!U2142&amp;""</f>
      </c>
      <c r="W2142">
        <f>[1]资金台帐!W2142&amp;""</f>
      </c>
      <c r="X2142">
        <f>[1]资金台帐!X2142&amp;""</f>
      </c>
      <c r="AB2142">
        <f>[1]资金台帐!AB2142</f>
        <v>0</v>
      </c>
      <c r="AC2142">
        <f>[1]资金台帐!AC2142</f>
        <v>0</v>
      </c>
      <c r="AD2142">
        <f>[1]资金台帐!AD2142</f>
        <v>0</v>
      </c>
      <c r="AJ2142">
        <f>[1]资金台帐!AJ2142</f>
        <v>0</v>
      </c>
      <c r="AK2142">
        <f>[1]资金台帐!AK2142</f>
        <v>0</v>
      </c>
      <c r="BA2142" s="22">
        <f t="shared" si="0"/>
      </c>
    </row>
    <row r="2143">
      <c r="B2143">
        <f>[1]资金台帐!B2143&amp;""</f>
      </c>
      <c r="H2143">
        <f>[1]资金台帐!H2143&amp;""</f>
      </c>
      <c r="J2143">
        <f>[1]资金台帐!J2143&amp;""</f>
      </c>
      <c r="N2143">
        <f>[1]资金台帐!N2143</f>
      </c>
      <c r="O2143">
        <f>[1]资金台帐!O2143&amp;""</f>
      </c>
      <c r="P2143">
        <f>[1]资金台帐!P2143&amp;""</f>
      </c>
      <c r="Q2143">
        <f>[1]资金台帐!Q2143&amp;""</f>
      </c>
      <c r="T2143">
        <f>[1]资金台帐!T2143&amp;""</f>
      </c>
      <c r="U2143">
        <f>[1]资金台帐!U2143&amp;""</f>
      </c>
      <c r="W2143">
        <f>[1]资金台帐!W2143&amp;""</f>
      </c>
      <c r="X2143">
        <f>[1]资金台帐!X2143&amp;""</f>
      </c>
      <c r="AB2143">
        <f>[1]资金台帐!AB2143</f>
        <v>0</v>
      </c>
      <c r="AC2143">
        <f>[1]资金台帐!AC2143</f>
        <v>0</v>
      </c>
      <c r="AD2143">
        <f>[1]资金台帐!AD2143</f>
        <v>0</v>
      </c>
      <c r="AJ2143">
        <f>[1]资金台帐!AJ2143</f>
        <v>0</v>
      </c>
      <c r="AK2143">
        <f>[1]资金台帐!AK2143</f>
        <v>0</v>
      </c>
      <c r="BA2143" s="22">
        <f t="shared" si="0"/>
      </c>
    </row>
    <row r="2144">
      <c r="B2144">
        <f>[1]资金台帐!B2144&amp;""</f>
      </c>
      <c r="H2144">
        <f>[1]资金台帐!H2144&amp;""</f>
      </c>
      <c r="J2144">
        <f>[1]资金台帐!J2144&amp;""</f>
      </c>
      <c r="N2144">
        <f>[1]资金台帐!N2144</f>
      </c>
      <c r="O2144">
        <f>[1]资金台帐!O2144&amp;""</f>
      </c>
      <c r="P2144">
        <f>[1]资金台帐!P2144&amp;""</f>
      </c>
      <c r="Q2144">
        <f>[1]资金台帐!Q2144&amp;""</f>
      </c>
      <c r="T2144">
        <f>[1]资金台帐!T2144&amp;""</f>
      </c>
      <c r="U2144">
        <f>[1]资金台帐!U2144&amp;""</f>
      </c>
      <c r="W2144">
        <f>[1]资金台帐!W2144&amp;""</f>
      </c>
      <c r="X2144">
        <f>[1]资金台帐!X2144&amp;""</f>
      </c>
      <c r="AB2144">
        <f>[1]资金台帐!AB2144</f>
        <v>0</v>
      </c>
      <c r="AC2144">
        <f>[1]资金台帐!AC2144</f>
        <v>0</v>
      </c>
      <c r="AD2144">
        <f>[1]资金台帐!AD2144</f>
        <v>0</v>
      </c>
      <c r="AJ2144">
        <f>[1]资金台帐!AJ2144</f>
        <v>0</v>
      </c>
      <c r="AK2144">
        <f>[1]资金台帐!AK2144</f>
        <v>0</v>
      </c>
      <c r="BA2144" s="22">
        <f t="shared" si="0"/>
      </c>
    </row>
    <row r="2145">
      <c r="B2145">
        <f>[1]资金台帐!B2145&amp;""</f>
      </c>
      <c r="H2145">
        <f>[1]资金台帐!H2145&amp;""</f>
      </c>
      <c r="J2145">
        <f>[1]资金台帐!J2145&amp;""</f>
      </c>
      <c r="N2145">
        <f>[1]资金台帐!N2145</f>
      </c>
      <c r="O2145">
        <f>[1]资金台帐!O2145&amp;""</f>
      </c>
      <c r="P2145">
        <f>[1]资金台帐!P2145&amp;""</f>
      </c>
      <c r="Q2145">
        <f>[1]资金台帐!Q2145&amp;""</f>
      </c>
      <c r="T2145">
        <f>[1]资金台帐!T2145&amp;""</f>
      </c>
      <c r="U2145">
        <f>[1]资金台帐!U2145&amp;""</f>
      </c>
      <c r="W2145">
        <f>[1]资金台帐!W2145&amp;""</f>
      </c>
      <c r="X2145">
        <f>[1]资金台帐!X2145&amp;""</f>
      </c>
      <c r="AB2145">
        <f>[1]资金台帐!AB2145</f>
        <v>0</v>
      </c>
      <c r="AC2145">
        <f>[1]资金台帐!AC2145</f>
        <v>0</v>
      </c>
      <c r="AD2145">
        <f>[1]资金台帐!AD2145</f>
        <v>0</v>
      </c>
      <c r="AJ2145">
        <f>[1]资金台帐!AJ2145</f>
        <v>0</v>
      </c>
      <c r="AK2145">
        <f>[1]资金台帐!AK2145</f>
        <v>0</v>
      </c>
      <c r="BA2145" s="22">
        <f t="shared" si="0"/>
      </c>
    </row>
    <row r="2146">
      <c r="B2146">
        <f>[1]资金台帐!B2146&amp;""</f>
      </c>
      <c r="H2146">
        <f>[1]资金台帐!H2146&amp;""</f>
      </c>
      <c r="J2146">
        <f>[1]资金台帐!J2146&amp;""</f>
      </c>
      <c r="N2146">
        <f>[1]资金台帐!N2146</f>
      </c>
      <c r="O2146">
        <f>[1]资金台帐!O2146&amp;""</f>
      </c>
      <c r="P2146">
        <f>[1]资金台帐!P2146&amp;""</f>
      </c>
      <c r="Q2146">
        <f>[1]资金台帐!Q2146&amp;""</f>
      </c>
      <c r="T2146">
        <f>[1]资金台帐!T2146&amp;""</f>
      </c>
      <c r="U2146">
        <f>[1]资金台帐!U2146&amp;""</f>
      </c>
      <c r="W2146">
        <f>[1]资金台帐!W2146&amp;""</f>
      </c>
      <c r="X2146">
        <f>[1]资金台帐!X2146&amp;""</f>
      </c>
      <c r="AB2146">
        <f>[1]资金台帐!AB2146</f>
        <v>0</v>
      </c>
      <c r="AC2146">
        <f>[1]资金台帐!AC2146</f>
        <v>0</v>
      </c>
      <c r="AD2146">
        <f>[1]资金台帐!AD2146</f>
        <v>0</v>
      </c>
      <c r="AJ2146">
        <f>[1]资金台帐!AJ2146</f>
        <v>0</v>
      </c>
      <c r="AK2146">
        <f>[1]资金台帐!AK2146</f>
        <v>0</v>
      </c>
      <c r="BA2146" s="22">
        <f t="shared" si="0"/>
      </c>
    </row>
    <row r="2147">
      <c r="B2147">
        <f>[1]资金台帐!B2147&amp;""</f>
      </c>
      <c r="H2147">
        <f>[1]资金台帐!H2147&amp;""</f>
      </c>
      <c r="J2147">
        <f>[1]资金台帐!J2147&amp;""</f>
      </c>
      <c r="N2147">
        <f>[1]资金台帐!N2147</f>
      </c>
      <c r="O2147">
        <f>[1]资金台帐!O2147&amp;""</f>
      </c>
      <c r="P2147">
        <f>[1]资金台帐!P2147&amp;""</f>
      </c>
      <c r="Q2147">
        <f>[1]资金台帐!Q2147&amp;""</f>
      </c>
      <c r="T2147">
        <f>[1]资金台帐!T2147&amp;""</f>
      </c>
      <c r="U2147">
        <f>[1]资金台帐!U2147&amp;""</f>
      </c>
      <c r="W2147">
        <f>[1]资金台帐!W2147&amp;""</f>
      </c>
      <c r="X2147">
        <f>[1]资金台帐!X2147&amp;""</f>
      </c>
      <c r="AB2147">
        <f>[1]资金台帐!AB2147</f>
        <v>0</v>
      </c>
      <c r="AC2147">
        <f>[1]资金台帐!AC2147</f>
        <v>0</v>
      </c>
      <c r="AD2147">
        <f>[1]资金台帐!AD2147</f>
        <v>0</v>
      </c>
      <c r="AJ2147">
        <f>[1]资金台帐!AJ2147</f>
        <v>0</v>
      </c>
      <c r="AK2147">
        <f>[1]资金台帐!AK2147</f>
        <v>0</v>
      </c>
      <c r="BA2147" s="22">
        <f t="shared" si="0"/>
      </c>
    </row>
    <row r="2148">
      <c r="B2148">
        <f>[1]资金台帐!B2148&amp;""</f>
      </c>
      <c r="H2148">
        <f>[1]资金台帐!H2148&amp;""</f>
      </c>
      <c r="J2148">
        <f>[1]资金台帐!J2148&amp;""</f>
      </c>
      <c r="N2148">
        <f>[1]资金台帐!N2148</f>
      </c>
      <c r="O2148">
        <f>[1]资金台帐!O2148&amp;""</f>
      </c>
      <c r="P2148">
        <f>[1]资金台帐!P2148&amp;""</f>
      </c>
      <c r="Q2148">
        <f>[1]资金台帐!Q2148&amp;""</f>
      </c>
      <c r="T2148">
        <f>[1]资金台帐!T2148&amp;""</f>
      </c>
      <c r="U2148">
        <f>[1]资金台帐!U2148&amp;""</f>
      </c>
      <c r="W2148">
        <f>[1]资金台帐!W2148&amp;""</f>
      </c>
      <c r="X2148">
        <f>[1]资金台帐!X2148&amp;""</f>
      </c>
      <c r="AB2148">
        <f>[1]资金台帐!AB2148</f>
        <v>0</v>
      </c>
      <c r="AC2148">
        <f>[1]资金台帐!AC2148</f>
        <v>0</v>
      </c>
      <c r="AD2148">
        <f>[1]资金台帐!AD2148</f>
        <v>0</v>
      </c>
      <c r="AJ2148">
        <f>[1]资金台帐!AJ2148</f>
        <v>0</v>
      </c>
      <c r="AK2148">
        <f>[1]资金台帐!AK2148</f>
        <v>0</v>
      </c>
      <c r="BA2148" s="22">
        <f t="shared" si="0"/>
      </c>
    </row>
    <row r="2149">
      <c r="B2149">
        <f>[1]资金台帐!B2149&amp;""</f>
      </c>
      <c r="H2149">
        <f>[1]资金台帐!H2149&amp;""</f>
      </c>
      <c r="J2149">
        <f>[1]资金台帐!J2149&amp;""</f>
      </c>
      <c r="N2149">
        <f>[1]资金台帐!N2149</f>
      </c>
      <c r="O2149">
        <f>[1]资金台帐!O2149&amp;""</f>
      </c>
      <c r="P2149">
        <f>[1]资金台帐!P2149&amp;""</f>
      </c>
      <c r="Q2149">
        <f>[1]资金台帐!Q2149&amp;""</f>
      </c>
      <c r="T2149">
        <f>[1]资金台帐!T2149&amp;""</f>
      </c>
      <c r="U2149">
        <f>[1]资金台帐!U2149&amp;""</f>
      </c>
      <c r="W2149">
        <f>[1]资金台帐!W2149&amp;""</f>
      </c>
      <c r="X2149">
        <f>[1]资金台帐!X2149&amp;""</f>
      </c>
      <c r="AB2149">
        <f>[1]资金台帐!AB2149</f>
        <v>0</v>
      </c>
      <c r="AC2149">
        <f>[1]资金台帐!AC2149</f>
        <v>0</v>
      </c>
      <c r="AD2149">
        <f>[1]资金台帐!AD2149</f>
        <v>0</v>
      </c>
      <c r="AJ2149">
        <f>[1]资金台帐!AJ2149</f>
        <v>0</v>
      </c>
      <c r="AK2149">
        <f>[1]资金台帐!AK2149</f>
        <v>0</v>
      </c>
      <c r="BA2149" s="22">
        <f t="shared" si="0"/>
      </c>
    </row>
    <row r="2150">
      <c r="B2150">
        <f>[1]资金台帐!B2150&amp;""</f>
      </c>
      <c r="H2150">
        <f>[1]资金台帐!H2150&amp;""</f>
      </c>
      <c r="J2150">
        <f>[1]资金台帐!J2150&amp;""</f>
      </c>
      <c r="N2150">
        <f>[1]资金台帐!N2150</f>
      </c>
      <c r="O2150">
        <f>[1]资金台帐!O2150&amp;""</f>
      </c>
      <c r="P2150">
        <f>[1]资金台帐!P2150&amp;""</f>
      </c>
      <c r="Q2150">
        <f>[1]资金台帐!Q2150&amp;""</f>
      </c>
      <c r="T2150">
        <f>[1]资金台帐!T2150&amp;""</f>
      </c>
      <c r="U2150">
        <f>[1]资金台帐!U2150&amp;""</f>
      </c>
      <c r="W2150">
        <f>[1]资金台帐!W2150&amp;""</f>
      </c>
      <c r="X2150">
        <f>[1]资金台帐!X2150&amp;""</f>
      </c>
      <c r="AB2150">
        <f>[1]资金台帐!AB2150</f>
        <v>0</v>
      </c>
      <c r="AC2150">
        <f>[1]资金台帐!AC2150</f>
        <v>0</v>
      </c>
      <c r="AD2150">
        <f>[1]资金台帐!AD2150</f>
        <v>0</v>
      </c>
      <c r="AJ2150">
        <f>[1]资金台帐!AJ2150</f>
        <v>0</v>
      </c>
      <c r="AK2150">
        <f>[1]资金台帐!AK2150</f>
        <v>0</v>
      </c>
      <c r="BA2150" s="22">
        <f t="shared" si="0"/>
      </c>
    </row>
    <row r="2151">
      <c r="B2151">
        <f>[1]资金台帐!B2151&amp;""</f>
      </c>
      <c r="H2151">
        <f>[1]资金台帐!H2151&amp;""</f>
      </c>
      <c r="J2151">
        <f>[1]资金台帐!J2151&amp;""</f>
      </c>
      <c r="N2151">
        <f>[1]资金台帐!N2151</f>
      </c>
      <c r="O2151">
        <f>[1]资金台帐!O2151&amp;""</f>
      </c>
      <c r="P2151">
        <f>[1]资金台帐!P2151&amp;""</f>
      </c>
      <c r="Q2151">
        <f>[1]资金台帐!Q2151&amp;""</f>
      </c>
      <c r="T2151">
        <f>[1]资金台帐!T2151&amp;""</f>
      </c>
      <c r="U2151">
        <f>[1]资金台帐!U2151&amp;""</f>
      </c>
      <c r="W2151">
        <f>[1]资金台帐!W2151&amp;""</f>
      </c>
      <c r="X2151">
        <f>[1]资金台帐!X2151&amp;""</f>
      </c>
      <c r="AB2151">
        <f>[1]资金台帐!AB2151</f>
        <v>0</v>
      </c>
      <c r="AC2151">
        <f>[1]资金台帐!AC2151</f>
        <v>0</v>
      </c>
      <c r="AD2151">
        <f>[1]资金台帐!AD2151</f>
        <v>0</v>
      </c>
      <c r="AJ2151">
        <f>[1]资金台帐!AJ2151</f>
        <v>0</v>
      </c>
      <c r="AK2151">
        <f>[1]资金台帐!AK2151</f>
        <v>0</v>
      </c>
      <c r="BA2151" s="22">
        <f t="shared" si="0"/>
      </c>
    </row>
    <row r="2152">
      <c r="B2152">
        <f>[1]资金台帐!B2152&amp;""</f>
      </c>
      <c r="H2152">
        <f>[1]资金台帐!H2152&amp;""</f>
      </c>
      <c r="J2152">
        <f>[1]资金台帐!J2152&amp;""</f>
      </c>
      <c r="N2152">
        <f>[1]资金台帐!N2152</f>
      </c>
      <c r="O2152">
        <f>[1]资金台帐!O2152&amp;""</f>
      </c>
      <c r="P2152">
        <f>[1]资金台帐!P2152&amp;""</f>
      </c>
      <c r="Q2152">
        <f>[1]资金台帐!Q2152&amp;""</f>
      </c>
      <c r="T2152">
        <f>[1]资金台帐!T2152&amp;""</f>
      </c>
      <c r="U2152">
        <f>[1]资金台帐!U2152&amp;""</f>
      </c>
      <c r="W2152">
        <f>[1]资金台帐!W2152&amp;""</f>
      </c>
      <c r="X2152">
        <f>[1]资金台帐!X2152&amp;""</f>
      </c>
      <c r="AB2152">
        <f>[1]资金台帐!AB2152</f>
        <v>0</v>
      </c>
      <c r="AC2152">
        <f>[1]资金台帐!AC2152</f>
        <v>0</v>
      </c>
      <c r="AD2152">
        <f>[1]资金台帐!AD2152</f>
        <v>0</v>
      </c>
      <c r="AJ2152">
        <f>[1]资金台帐!AJ2152</f>
        <v>0</v>
      </c>
      <c r="AK2152">
        <f>[1]资金台帐!AK2152</f>
        <v>0</v>
      </c>
      <c r="BA2152" s="22">
        <f t="shared" si="0"/>
      </c>
    </row>
    <row r="2153">
      <c r="B2153">
        <f>[1]资金台帐!B2153&amp;""</f>
      </c>
      <c r="H2153">
        <f>[1]资金台帐!H2153&amp;""</f>
      </c>
      <c r="J2153">
        <f>[1]资金台帐!J2153&amp;""</f>
      </c>
      <c r="N2153">
        <f>[1]资金台帐!N2153</f>
      </c>
      <c r="O2153">
        <f>[1]资金台帐!O2153&amp;""</f>
      </c>
      <c r="P2153">
        <f>[1]资金台帐!P2153&amp;""</f>
      </c>
      <c r="Q2153">
        <f>[1]资金台帐!Q2153&amp;""</f>
      </c>
      <c r="T2153">
        <f>[1]资金台帐!T2153&amp;""</f>
      </c>
      <c r="U2153">
        <f>[1]资金台帐!U2153&amp;""</f>
      </c>
      <c r="W2153">
        <f>[1]资金台帐!W2153&amp;""</f>
      </c>
      <c r="X2153">
        <f>[1]资金台帐!X2153&amp;""</f>
      </c>
      <c r="AB2153">
        <f>[1]资金台帐!AB2153</f>
        <v>0</v>
      </c>
      <c r="AC2153">
        <f>[1]资金台帐!AC2153</f>
        <v>0</v>
      </c>
      <c r="AD2153">
        <f>[1]资金台帐!AD2153</f>
        <v>0</v>
      </c>
      <c r="AJ2153">
        <f>[1]资金台帐!AJ2153</f>
        <v>0</v>
      </c>
      <c r="AK2153">
        <f>[1]资金台帐!AK2153</f>
        <v>0</v>
      </c>
      <c r="BA2153" s="22">
        <f t="shared" si="0"/>
      </c>
    </row>
    <row r="2154">
      <c r="B2154">
        <f>[1]资金台帐!B2154&amp;""</f>
      </c>
      <c r="H2154">
        <f>[1]资金台帐!H2154&amp;""</f>
      </c>
      <c r="J2154">
        <f>[1]资金台帐!J2154&amp;""</f>
      </c>
      <c r="N2154">
        <f>[1]资金台帐!N2154</f>
      </c>
      <c r="O2154">
        <f>[1]资金台帐!O2154&amp;""</f>
      </c>
      <c r="P2154">
        <f>[1]资金台帐!P2154&amp;""</f>
      </c>
      <c r="Q2154">
        <f>[1]资金台帐!Q2154&amp;""</f>
      </c>
      <c r="T2154">
        <f>[1]资金台帐!T2154&amp;""</f>
      </c>
      <c r="U2154">
        <f>[1]资金台帐!U2154&amp;""</f>
      </c>
      <c r="W2154">
        <f>[1]资金台帐!W2154&amp;""</f>
      </c>
      <c r="X2154">
        <f>[1]资金台帐!X2154&amp;""</f>
      </c>
      <c r="AB2154">
        <f>[1]资金台帐!AB2154</f>
        <v>0</v>
      </c>
      <c r="AC2154">
        <f>[1]资金台帐!AC2154</f>
        <v>0</v>
      </c>
      <c r="AD2154">
        <f>[1]资金台帐!AD2154</f>
        <v>0</v>
      </c>
      <c r="AJ2154">
        <f>[1]资金台帐!AJ2154</f>
        <v>0</v>
      </c>
      <c r="AK2154">
        <f>[1]资金台帐!AK2154</f>
        <v>0</v>
      </c>
      <c r="BA2154" s="22">
        <f t="shared" si="0"/>
      </c>
    </row>
    <row r="2155">
      <c r="B2155">
        <f>[1]资金台帐!B2155&amp;""</f>
      </c>
      <c r="H2155">
        <f>[1]资金台帐!H2155&amp;""</f>
      </c>
      <c r="J2155">
        <f>[1]资金台帐!J2155&amp;""</f>
      </c>
      <c r="N2155">
        <f>[1]资金台帐!N2155</f>
      </c>
      <c r="O2155">
        <f>[1]资金台帐!O2155&amp;""</f>
      </c>
      <c r="P2155">
        <f>[1]资金台帐!P2155&amp;""</f>
      </c>
      <c r="Q2155">
        <f>[1]资金台帐!Q2155&amp;""</f>
      </c>
      <c r="T2155">
        <f>[1]资金台帐!T2155&amp;""</f>
      </c>
      <c r="U2155">
        <f>[1]资金台帐!U2155&amp;""</f>
      </c>
      <c r="W2155">
        <f>[1]资金台帐!W2155&amp;""</f>
      </c>
      <c r="X2155">
        <f>[1]资金台帐!X2155&amp;""</f>
      </c>
      <c r="AB2155">
        <f>[1]资金台帐!AB2155</f>
        <v>0</v>
      </c>
      <c r="AC2155">
        <f>[1]资金台帐!AC2155</f>
        <v>0</v>
      </c>
      <c r="AD2155">
        <f>[1]资金台帐!AD2155</f>
        <v>0</v>
      </c>
      <c r="AJ2155">
        <f>[1]资金台帐!AJ2155</f>
        <v>0</v>
      </c>
      <c r="AK2155">
        <f>[1]资金台帐!AK2155</f>
        <v>0</v>
      </c>
      <c r="BA2155" s="22">
        <f t="shared" si="0"/>
      </c>
    </row>
    <row r="2156">
      <c r="B2156">
        <f>[1]资金台帐!B2156&amp;""</f>
      </c>
      <c r="H2156">
        <f>[1]资金台帐!H2156&amp;""</f>
      </c>
      <c r="J2156">
        <f>[1]资金台帐!J2156&amp;""</f>
      </c>
      <c r="N2156">
        <f>[1]资金台帐!N2156</f>
      </c>
      <c r="O2156">
        <f>[1]资金台帐!O2156&amp;""</f>
      </c>
      <c r="P2156">
        <f>[1]资金台帐!P2156&amp;""</f>
      </c>
      <c r="Q2156">
        <f>[1]资金台帐!Q2156&amp;""</f>
      </c>
      <c r="T2156">
        <f>[1]资金台帐!T2156&amp;""</f>
      </c>
      <c r="U2156">
        <f>[1]资金台帐!U2156&amp;""</f>
      </c>
      <c r="W2156">
        <f>[1]资金台帐!W2156&amp;""</f>
      </c>
      <c r="X2156">
        <f>[1]资金台帐!X2156&amp;""</f>
      </c>
      <c r="AB2156">
        <f>[1]资金台帐!AB2156</f>
        <v>0</v>
      </c>
      <c r="AC2156">
        <f>[1]资金台帐!AC2156</f>
        <v>0</v>
      </c>
      <c r="AD2156">
        <f>[1]资金台帐!AD2156</f>
        <v>0</v>
      </c>
      <c r="AJ2156">
        <f>[1]资金台帐!AJ2156</f>
        <v>0</v>
      </c>
      <c r="AK2156">
        <f>[1]资金台帐!AK2156</f>
        <v>0</v>
      </c>
      <c r="BA2156" s="22">
        <f t="shared" si="0"/>
      </c>
    </row>
    <row r="2157">
      <c r="B2157">
        <f>[1]资金台帐!B2157&amp;""</f>
      </c>
      <c r="H2157">
        <f>[1]资金台帐!H2157&amp;""</f>
      </c>
      <c r="J2157">
        <f>[1]资金台帐!J2157&amp;""</f>
      </c>
      <c r="N2157">
        <f>[1]资金台帐!N2157</f>
      </c>
      <c r="O2157">
        <f>[1]资金台帐!O2157&amp;""</f>
      </c>
      <c r="P2157">
        <f>[1]资金台帐!P2157&amp;""</f>
      </c>
      <c r="Q2157">
        <f>[1]资金台帐!Q2157&amp;""</f>
      </c>
      <c r="T2157">
        <f>[1]资金台帐!T2157&amp;""</f>
      </c>
      <c r="U2157">
        <f>[1]资金台帐!U2157&amp;""</f>
      </c>
      <c r="W2157">
        <f>[1]资金台帐!W2157&amp;""</f>
      </c>
      <c r="X2157">
        <f>[1]资金台帐!X2157&amp;""</f>
      </c>
      <c r="AB2157">
        <f>[1]资金台帐!AB2157</f>
        <v>0</v>
      </c>
      <c r="AC2157">
        <f>[1]资金台帐!AC2157</f>
        <v>0</v>
      </c>
      <c r="AD2157">
        <f>[1]资金台帐!AD2157</f>
        <v>0</v>
      </c>
      <c r="AJ2157">
        <f>[1]资金台帐!AJ2157</f>
        <v>0</v>
      </c>
      <c r="AK2157">
        <f>[1]资金台帐!AK2157</f>
        <v>0</v>
      </c>
      <c r="BA2157" s="22">
        <f t="shared" si="0"/>
      </c>
    </row>
    <row r="2158">
      <c r="B2158">
        <f>[1]资金台帐!B2158&amp;""</f>
      </c>
      <c r="H2158">
        <f>[1]资金台帐!H2158&amp;""</f>
      </c>
      <c r="J2158">
        <f>[1]资金台帐!J2158&amp;""</f>
      </c>
      <c r="N2158">
        <f>[1]资金台帐!N2158</f>
      </c>
      <c r="O2158">
        <f>[1]资金台帐!O2158&amp;""</f>
      </c>
      <c r="P2158">
        <f>[1]资金台帐!P2158&amp;""</f>
      </c>
      <c r="Q2158">
        <f>[1]资金台帐!Q2158&amp;""</f>
      </c>
      <c r="T2158">
        <f>[1]资金台帐!T2158&amp;""</f>
      </c>
      <c r="U2158">
        <f>[1]资金台帐!U2158&amp;""</f>
      </c>
      <c r="W2158">
        <f>[1]资金台帐!W2158&amp;""</f>
      </c>
      <c r="X2158">
        <f>[1]资金台帐!X2158&amp;""</f>
      </c>
      <c r="AB2158">
        <f>[1]资金台帐!AB2158</f>
        <v>0</v>
      </c>
      <c r="AC2158">
        <f>[1]资金台帐!AC2158</f>
        <v>0</v>
      </c>
      <c r="AD2158">
        <f>[1]资金台帐!AD2158</f>
        <v>0</v>
      </c>
      <c r="AJ2158">
        <f>[1]资金台帐!AJ2158</f>
        <v>0</v>
      </c>
      <c r="AK2158">
        <f>[1]资金台帐!AK2158</f>
        <v>0</v>
      </c>
      <c r="BA2158" s="22">
        <f t="shared" si="0"/>
      </c>
    </row>
    <row r="2159">
      <c r="B2159">
        <f>[1]资金台帐!B2159&amp;""</f>
      </c>
      <c r="H2159">
        <f>[1]资金台帐!H2159&amp;""</f>
      </c>
      <c r="J2159">
        <f>[1]资金台帐!J2159&amp;""</f>
      </c>
      <c r="N2159">
        <f>[1]资金台帐!N2159</f>
      </c>
      <c r="O2159">
        <f>[1]资金台帐!O2159&amp;""</f>
      </c>
      <c r="P2159">
        <f>[1]资金台帐!P2159&amp;""</f>
      </c>
      <c r="Q2159">
        <f>[1]资金台帐!Q2159&amp;""</f>
      </c>
      <c r="T2159">
        <f>[1]资金台帐!T2159&amp;""</f>
      </c>
      <c r="U2159">
        <f>[1]资金台帐!U2159&amp;""</f>
      </c>
      <c r="W2159">
        <f>[1]资金台帐!W2159&amp;""</f>
      </c>
      <c r="X2159">
        <f>[1]资金台帐!X2159&amp;""</f>
      </c>
      <c r="AB2159">
        <f>[1]资金台帐!AB2159</f>
        <v>0</v>
      </c>
      <c r="AC2159">
        <f>[1]资金台帐!AC2159</f>
        <v>0</v>
      </c>
      <c r="AD2159">
        <f>[1]资金台帐!AD2159</f>
        <v>0</v>
      </c>
      <c r="AJ2159">
        <f>[1]资金台帐!AJ2159</f>
        <v>0</v>
      </c>
      <c r="AK2159">
        <f>[1]资金台帐!AK2159</f>
        <v>0</v>
      </c>
      <c r="BA2159" s="22">
        <f t="shared" si="0"/>
      </c>
    </row>
    <row r="2160">
      <c r="B2160">
        <f>[1]资金台帐!B2160&amp;""</f>
      </c>
      <c r="H2160">
        <f>[1]资金台帐!H2160&amp;""</f>
      </c>
      <c r="J2160">
        <f>[1]资金台帐!J2160&amp;""</f>
      </c>
      <c r="N2160">
        <f>[1]资金台帐!N2160</f>
      </c>
      <c r="O2160">
        <f>[1]资金台帐!O2160&amp;""</f>
      </c>
      <c r="P2160">
        <f>[1]资金台帐!P2160&amp;""</f>
      </c>
      <c r="Q2160">
        <f>[1]资金台帐!Q2160&amp;""</f>
      </c>
      <c r="T2160">
        <f>[1]资金台帐!T2160&amp;""</f>
      </c>
      <c r="U2160">
        <f>[1]资金台帐!U2160&amp;""</f>
      </c>
      <c r="W2160">
        <f>[1]资金台帐!W2160&amp;""</f>
      </c>
      <c r="X2160">
        <f>[1]资金台帐!X2160&amp;""</f>
      </c>
      <c r="AB2160">
        <f>[1]资金台帐!AB2160</f>
        <v>0</v>
      </c>
      <c r="AC2160">
        <f>[1]资金台帐!AC2160</f>
        <v>0</v>
      </c>
      <c r="AD2160">
        <f>[1]资金台帐!AD2160</f>
        <v>0</v>
      </c>
      <c r="AJ2160">
        <f>[1]资金台帐!AJ2160</f>
        <v>0</v>
      </c>
      <c r="AK2160">
        <f>[1]资金台帐!AK2160</f>
        <v>0</v>
      </c>
      <c r="BA2160" s="22">
        <f t="shared" si="0"/>
      </c>
    </row>
    <row r="2161">
      <c r="B2161">
        <f>[1]资金台帐!B2161&amp;""</f>
      </c>
      <c r="H2161">
        <f>[1]资金台帐!H2161&amp;""</f>
      </c>
      <c r="J2161">
        <f>[1]资金台帐!J2161&amp;""</f>
      </c>
      <c r="N2161">
        <f>[1]资金台帐!N2161</f>
      </c>
      <c r="O2161">
        <f>[1]资金台帐!O2161&amp;""</f>
      </c>
      <c r="P2161">
        <f>[1]资金台帐!P2161&amp;""</f>
      </c>
      <c r="Q2161">
        <f>[1]资金台帐!Q2161&amp;""</f>
      </c>
      <c r="T2161">
        <f>[1]资金台帐!T2161&amp;""</f>
      </c>
      <c r="U2161">
        <f>[1]资金台帐!U2161&amp;""</f>
      </c>
      <c r="W2161">
        <f>[1]资金台帐!W2161&amp;""</f>
      </c>
      <c r="X2161">
        <f>[1]资金台帐!X2161&amp;""</f>
      </c>
      <c r="AB2161">
        <f>[1]资金台帐!AB2161</f>
        <v>0</v>
      </c>
      <c r="AC2161">
        <f>[1]资金台帐!AC2161</f>
        <v>0</v>
      </c>
      <c r="AD2161">
        <f>[1]资金台帐!AD2161</f>
        <v>0</v>
      </c>
      <c r="AJ2161">
        <f>[1]资金台帐!AJ2161</f>
        <v>0</v>
      </c>
      <c r="AK2161">
        <f>[1]资金台帐!AK2161</f>
        <v>0</v>
      </c>
      <c r="BA2161" s="22">
        <f t="shared" si="0"/>
      </c>
    </row>
    <row r="2162">
      <c r="B2162">
        <f>[1]资金台帐!B2162&amp;""</f>
      </c>
      <c r="H2162">
        <f>[1]资金台帐!H2162&amp;""</f>
      </c>
      <c r="J2162">
        <f>[1]资金台帐!J2162&amp;""</f>
      </c>
      <c r="N2162">
        <f>[1]资金台帐!N2162</f>
      </c>
      <c r="O2162">
        <f>[1]资金台帐!O2162&amp;""</f>
      </c>
      <c r="P2162">
        <f>[1]资金台帐!P2162&amp;""</f>
      </c>
      <c r="Q2162">
        <f>[1]资金台帐!Q2162&amp;""</f>
      </c>
      <c r="T2162">
        <f>[1]资金台帐!T2162&amp;""</f>
      </c>
      <c r="U2162">
        <f>[1]资金台帐!U2162&amp;""</f>
      </c>
      <c r="W2162">
        <f>[1]资金台帐!W2162&amp;""</f>
      </c>
      <c r="X2162">
        <f>[1]资金台帐!X2162&amp;""</f>
      </c>
      <c r="AB2162">
        <f>[1]资金台帐!AB2162</f>
        <v>0</v>
      </c>
      <c r="AC2162">
        <f>[1]资金台帐!AC2162</f>
        <v>0</v>
      </c>
      <c r="AD2162">
        <f>[1]资金台帐!AD2162</f>
        <v>0</v>
      </c>
      <c r="AJ2162">
        <f>[1]资金台帐!AJ2162</f>
        <v>0</v>
      </c>
      <c r="AK2162">
        <f>[1]资金台帐!AK2162</f>
        <v>0</v>
      </c>
      <c r="BA2162" s="22">
        <f t="shared" si="0"/>
      </c>
    </row>
    <row r="2163">
      <c r="B2163">
        <f>[1]资金台帐!B2163&amp;""</f>
      </c>
      <c r="H2163">
        <f>[1]资金台帐!H2163&amp;""</f>
      </c>
      <c r="J2163">
        <f>[1]资金台帐!J2163&amp;""</f>
      </c>
      <c r="N2163">
        <f>[1]资金台帐!N2163</f>
      </c>
      <c r="O2163">
        <f>[1]资金台帐!O2163&amp;""</f>
      </c>
      <c r="P2163">
        <f>[1]资金台帐!P2163&amp;""</f>
      </c>
      <c r="Q2163">
        <f>[1]资金台帐!Q2163&amp;""</f>
      </c>
      <c r="T2163">
        <f>[1]资金台帐!T2163&amp;""</f>
      </c>
      <c r="U2163">
        <f>[1]资金台帐!U2163&amp;""</f>
      </c>
      <c r="W2163">
        <f>[1]资金台帐!W2163&amp;""</f>
      </c>
      <c r="X2163">
        <f>[1]资金台帐!X2163&amp;""</f>
      </c>
      <c r="AB2163">
        <f>[1]资金台帐!AB2163</f>
        <v>0</v>
      </c>
      <c r="AC2163">
        <f>[1]资金台帐!AC2163</f>
        <v>0</v>
      </c>
      <c r="AD2163">
        <f>[1]资金台帐!AD2163</f>
        <v>0</v>
      </c>
      <c r="AJ2163">
        <f>[1]资金台帐!AJ2163</f>
        <v>0</v>
      </c>
      <c r="AK2163">
        <f>[1]资金台帐!AK2163</f>
        <v>0</v>
      </c>
      <c r="BA2163" s="22">
        <f t="shared" si="0"/>
      </c>
    </row>
    <row r="2164">
      <c r="B2164">
        <f>[1]资金台帐!B2164&amp;""</f>
      </c>
      <c r="H2164">
        <f>[1]资金台帐!H2164&amp;""</f>
      </c>
      <c r="J2164">
        <f>[1]资金台帐!J2164&amp;""</f>
      </c>
      <c r="N2164">
        <f>[1]资金台帐!N2164</f>
      </c>
      <c r="O2164">
        <f>[1]资金台帐!O2164&amp;""</f>
      </c>
      <c r="P2164">
        <f>[1]资金台帐!P2164&amp;""</f>
      </c>
      <c r="Q2164">
        <f>[1]资金台帐!Q2164&amp;""</f>
      </c>
      <c r="T2164">
        <f>[1]资金台帐!T2164&amp;""</f>
      </c>
      <c r="U2164">
        <f>[1]资金台帐!U2164&amp;""</f>
      </c>
      <c r="W2164">
        <f>[1]资金台帐!W2164&amp;""</f>
      </c>
      <c r="X2164">
        <f>[1]资金台帐!X2164&amp;""</f>
      </c>
      <c r="AB2164">
        <f>[1]资金台帐!AB2164</f>
        <v>0</v>
      </c>
      <c r="AC2164">
        <f>[1]资金台帐!AC2164</f>
        <v>0</v>
      </c>
      <c r="AD2164">
        <f>[1]资金台帐!AD2164</f>
        <v>0</v>
      </c>
      <c r="AJ2164">
        <f>[1]资金台帐!AJ2164</f>
        <v>0</v>
      </c>
      <c r="AK2164">
        <f>[1]资金台帐!AK2164</f>
        <v>0</v>
      </c>
      <c r="BA2164" s="22">
        <f t="shared" si="0"/>
      </c>
    </row>
    <row r="2165">
      <c r="B2165">
        <f>[1]资金台帐!B2165&amp;""</f>
      </c>
      <c r="H2165">
        <f>[1]资金台帐!H2165&amp;""</f>
      </c>
      <c r="J2165">
        <f>[1]资金台帐!J2165&amp;""</f>
      </c>
      <c r="N2165">
        <f>[1]资金台帐!N2165</f>
      </c>
      <c r="O2165">
        <f>[1]资金台帐!O2165&amp;""</f>
      </c>
      <c r="P2165">
        <f>[1]资金台帐!P2165&amp;""</f>
      </c>
      <c r="Q2165">
        <f>[1]资金台帐!Q2165&amp;""</f>
      </c>
      <c r="T2165">
        <f>[1]资金台帐!T2165&amp;""</f>
      </c>
      <c r="U2165">
        <f>[1]资金台帐!U2165&amp;""</f>
      </c>
      <c r="W2165">
        <f>[1]资金台帐!W2165&amp;""</f>
      </c>
      <c r="X2165">
        <f>[1]资金台帐!X2165&amp;""</f>
      </c>
      <c r="AB2165">
        <f>[1]资金台帐!AB2165</f>
        <v>0</v>
      </c>
      <c r="AC2165">
        <f>[1]资金台帐!AC2165</f>
        <v>0</v>
      </c>
      <c r="AD2165">
        <f>[1]资金台帐!AD2165</f>
        <v>0</v>
      </c>
      <c r="AJ2165">
        <f>[1]资金台帐!AJ2165</f>
        <v>0</v>
      </c>
      <c r="AK2165">
        <f>[1]资金台帐!AK2165</f>
        <v>0</v>
      </c>
      <c r="BA2165" s="22">
        <f t="shared" si="0"/>
      </c>
    </row>
    <row r="2166">
      <c r="B2166">
        <f>[1]资金台帐!B2166&amp;""</f>
      </c>
      <c r="H2166">
        <f>[1]资金台帐!H2166&amp;""</f>
      </c>
      <c r="J2166">
        <f>[1]资金台帐!J2166&amp;""</f>
      </c>
      <c r="N2166">
        <f>[1]资金台帐!N2166</f>
      </c>
      <c r="O2166">
        <f>[1]资金台帐!O2166&amp;""</f>
      </c>
      <c r="P2166">
        <f>[1]资金台帐!P2166&amp;""</f>
      </c>
      <c r="Q2166">
        <f>[1]资金台帐!Q2166&amp;""</f>
      </c>
      <c r="T2166">
        <f>[1]资金台帐!T2166&amp;""</f>
      </c>
      <c r="U2166">
        <f>[1]资金台帐!U2166&amp;""</f>
      </c>
      <c r="W2166">
        <f>[1]资金台帐!W2166&amp;""</f>
      </c>
      <c r="X2166">
        <f>[1]资金台帐!X2166&amp;""</f>
      </c>
      <c r="AB2166">
        <f>[1]资金台帐!AB2166</f>
        <v>0</v>
      </c>
      <c r="AC2166">
        <f>[1]资金台帐!AC2166</f>
        <v>0</v>
      </c>
      <c r="AD2166">
        <f>[1]资金台帐!AD2166</f>
        <v>0</v>
      </c>
      <c r="AJ2166">
        <f>[1]资金台帐!AJ2166</f>
        <v>0</v>
      </c>
      <c r="AK2166">
        <f>[1]资金台帐!AK2166</f>
        <v>0</v>
      </c>
      <c r="BA2166" s="22">
        <f t="shared" si="0"/>
      </c>
    </row>
    <row r="2167">
      <c r="B2167">
        <f>[1]资金台帐!B2167&amp;""</f>
      </c>
      <c r="H2167">
        <f>[1]资金台帐!H2167&amp;""</f>
      </c>
      <c r="J2167">
        <f>[1]资金台帐!J2167&amp;""</f>
      </c>
      <c r="N2167">
        <f>[1]资金台帐!N2167</f>
      </c>
      <c r="O2167">
        <f>[1]资金台帐!O2167&amp;""</f>
      </c>
      <c r="P2167">
        <f>[1]资金台帐!P2167&amp;""</f>
      </c>
      <c r="Q2167">
        <f>[1]资金台帐!Q2167&amp;""</f>
      </c>
      <c r="T2167">
        <f>[1]资金台帐!T2167&amp;""</f>
      </c>
      <c r="U2167">
        <f>[1]资金台帐!U2167&amp;""</f>
      </c>
      <c r="W2167">
        <f>[1]资金台帐!W2167&amp;""</f>
      </c>
      <c r="X2167">
        <f>[1]资金台帐!X2167&amp;""</f>
      </c>
      <c r="AB2167">
        <f>[1]资金台帐!AB2167</f>
        <v>0</v>
      </c>
      <c r="AC2167">
        <f>[1]资金台帐!AC2167</f>
        <v>0</v>
      </c>
      <c r="AD2167">
        <f>[1]资金台帐!AD2167</f>
        <v>0</v>
      </c>
      <c r="AJ2167">
        <f>[1]资金台帐!AJ2167</f>
        <v>0</v>
      </c>
      <c r="AK2167">
        <f>[1]资金台帐!AK2167</f>
        <v>0</v>
      </c>
      <c r="BA2167" s="22">
        <f t="shared" si="0"/>
      </c>
    </row>
    <row r="2168">
      <c r="B2168">
        <f>[1]资金台帐!B2168&amp;""</f>
      </c>
      <c r="H2168">
        <f>[1]资金台帐!H2168&amp;""</f>
      </c>
      <c r="J2168">
        <f>[1]资金台帐!J2168&amp;""</f>
      </c>
      <c r="N2168">
        <f>[1]资金台帐!N2168</f>
      </c>
      <c r="O2168">
        <f>[1]资金台帐!O2168&amp;""</f>
      </c>
      <c r="P2168">
        <f>[1]资金台帐!P2168&amp;""</f>
      </c>
      <c r="Q2168">
        <f>[1]资金台帐!Q2168&amp;""</f>
      </c>
      <c r="T2168">
        <f>[1]资金台帐!T2168&amp;""</f>
      </c>
      <c r="U2168">
        <f>[1]资金台帐!U2168&amp;""</f>
      </c>
      <c r="W2168">
        <f>[1]资金台帐!W2168&amp;""</f>
      </c>
      <c r="X2168">
        <f>[1]资金台帐!X2168&amp;""</f>
      </c>
      <c r="AB2168">
        <f>[1]资金台帐!AB2168</f>
        <v>0</v>
      </c>
      <c r="AC2168">
        <f>[1]资金台帐!AC2168</f>
        <v>0</v>
      </c>
      <c r="AD2168">
        <f>[1]资金台帐!AD2168</f>
        <v>0</v>
      </c>
      <c r="AJ2168">
        <f>[1]资金台帐!AJ2168</f>
        <v>0</v>
      </c>
      <c r="AK2168">
        <f>[1]资金台帐!AK2168</f>
        <v>0</v>
      </c>
      <c r="BA2168" s="22">
        <f t="shared" si="0"/>
      </c>
    </row>
    <row r="2169">
      <c r="B2169">
        <f>[1]资金台帐!B2169&amp;""</f>
      </c>
      <c r="H2169">
        <f>[1]资金台帐!H2169&amp;""</f>
      </c>
      <c r="J2169">
        <f>[1]资金台帐!J2169&amp;""</f>
      </c>
      <c r="N2169">
        <f>[1]资金台帐!N2169</f>
      </c>
      <c r="O2169">
        <f>[1]资金台帐!O2169&amp;""</f>
      </c>
      <c r="P2169">
        <f>[1]资金台帐!P2169&amp;""</f>
      </c>
      <c r="Q2169">
        <f>[1]资金台帐!Q2169&amp;""</f>
      </c>
      <c r="T2169">
        <f>[1]资金台帐!T2169&amp;""</f>
      </c>
      <c r="U2169">
        <f>[1]资金台帐!U2169&amp;""</f>
      </c>
      <c r="W2169">
        <f>[1]资金台帐!W2169&amp;""</f>
      </c>
      <c r="X2169">
        <f>[1]资金台帐!X2169&amp;""</f>
      </c>
      <c r="AB2169">
        <f>[1]资金台帐!AB2169</f>
        <v>0</v>
      </c>
      <c r="AC2169">
        <f>[1]资金台帐!AC2169</f>
        <v>0</v>
      </c>
      <c r="AD2169">
        <f>[1]资金台帐!AD2169</f>
        <v>0</v>
      </c>
      <c r="AJ2169">
        <f>[1]资金台帐!AJ2169</f>
        <v>0</v>
      </c>
      <c r="AK2169">
        <f>[1]资金台帐!AK2169</f>
        <v>0</v>
      </c>
      <c r="BA2169" s="22">
        <f t="shared" si="0"/>
      </c>
    </row>
    <row r="2170">
      <c r="B2170">
        <f>[1]资金台帐!B2170&amp;""</f>
      </c>
      <c r="H2170">
        <f>[1]资金台帐!H2170&amp;""</f>
      </c>
      <c r="J2170">
        <f>[1]资金台帐!J2170&amp;""</f>
      </c>
      <c r="N2170">
        <f>[1]资金台帐!N2170</f>
      </c>
      <c r="O2170">
        <f>[1]资金台帐!O2170&amp;""</f>
      </c>
      <c r="P2170">
        <f>[1]资金台帐!P2170&amp;""</f>
      </c>
      <c r="Q2170">
        <f>[1]资金台帐!Q2170&amp;""</f>
      </c>
      <c r="T2170">
        <f>[1]资金台帐!T2170&amp;""</f>
      </c>
      <c r="U2170">
        <f>[1]资金台帐!U2170&amp;""</f>
      </c>
      <c r="W2170">
        <f>[1]资金台帐!W2170&amp;""</f>
      </c>
      <c r="X2170">
        <f>[1]资金台帐!X2170&amp;""</f>
      </c>
      <c r="AB2170">
        <f>[1]资金台帐!AB2170</f>
        <v>0</v>
      </c>
      <c r="AC2170">
        <f>[1]资金台帐!AC2170</f>
        <v>0</v>
      </c>
      <c r="AD2170">
        <f>[1]资金台帐!AD2170</f>
        <v>0</v>
      </c>
      <c r="AJ2170">
        <f>[1]资金台帐!AJ2170</f>
        <v>0</v>
      </c>
      <c r="AK2170">
        <f>[1]资金台帐!AK2170</f>
        <v>0</v>
      </c>
      <c r="BA2170" s="22">
        <f t="shared" si="0"/>
      </c>
    </row>
    <row r="2171">
      <c r="B2171">
        <f>[1]资金台帐!B2171&amp;""</f>
      </c>
      <c r="H2171">
        <f>[1]资金台帐!H2171&amp;""</f>
      </c>
      <c r="J2171">
        <f>[1]资金台帐!J2171&amp;""</f>
      </c>
      <c r="N2171">
        <f>[1]资金台帐!N2171</f>
      </c>
      <c r="O2171">
        <f>[1]资金台帐!O2171&amp;""</f>
      </c>
      <c r="P2171">
        <f>[1]资金台帐!P2171&amp;""</f>
      </c>
      <c r="Q2171">
        <f>[1]资金台帐!Q2171&amp;""</f>
      </c>
      <c r="T2171">
        <f>[1]资金台帐!T2171&amp;""</f>
      </c>
      <c r="U2171">
        <f>[1]资金台帐!U2171&amp;""</f>
      </c>
      <c r="W2171">
        <f>[1]资金台帐!W2171&amp;""</f>
      </c>
      <c r="X2171">
        <f>[1]资金台帐!X2171&amp;""</f>
      </c>
      <c r="AB2171">
        <f>[1]资金台帐!AB2171</f>
        <v>0</v>
      </c>
      <c r="AC2171">
        <f>[1]资金台帐!AC2171</f>
        <v>0</v>
      </c>
      <c r="AD2171">
        <f>[1]资金台帐!AD2171</f>
        <v>0</v>
      </c>
      <c r="AJ2171">
        <f>[1]资金台帐!AJ2171</f>
        <v>0</v>
      </c>
      <c r="AK2171">
        <f>[1]资金台帐!AK2171</f>
        <v>0</v>
      </c>
      <c r="BA2171" s="22">
        <f t="shared" si="0"/>
      </c>
    </row>
    <row r="2172">
      <c r="B2172">
        <f>[1]资金台帐!B2172&amp;""</f>
      </c>
      <c r="H2172">
        <f>[1]资金台帐!H2172&amp;""</f>
      </c>
      <c r="J2172">
        <f>[1]资金台帐!J2172&amp;""</f>
      </c>
      <c r="N2172">
        <f>[1]资金台帐!N2172</f>
      </c>
      <c r="O2172">
        <f>[1]资金台帐!O2172&amp;""</f>
      </c>
      <c r="P2172">
        <f>[1]资金台帐!P2172&amp;""</f>
      </c>
      <c r="Q2172">
        <f>[1]资金台帐!Q2172&amp;""</f>
      </c>
      <c r="T2172">
        <f>[1]资金台帐!T2172&amp;""</f>
      </c>
      <c r="U2172">
        <f>[1]资金台帐!U2172&amp;""</f>
      </c>
      <c r="W2172">
        <f>[1]资金台帐!W2172&amp;""</f>
      </c>
      <c r="X2172">
        <f>[1]资金台帐!X2172&amp;""</f>
      </c>
      <c r="AB2172">
        <f>[1]资金台帐!AB2172</f>
        <v>0</v>
      </c>
      <c r="AC2172">
        <f>[1]资金台帐!AC2172</f>
        <v>0</v>
      </c>
      <c r="AD2172">
        <f>[1]资金台帐!AD2172</f>
        <v>0</v>
      </c>
      <c r="AJ2172">
        <f>[1]资金台帐!AJ2172</f>
        <v>0</v>
      </c>
      <c r="AK2172">
        <f>[1]资金台帐!AK2172</f>
        <v>0</v>
      </c>
      <c r="BA2172" s="22">
        <f t="shared" si="0"/>
      </c>
    </row>
    <row r="2173">
      <c r="B2173">
        <f>[1]资金台帐!B2173&amp;""</f>
      </c>
      <c r="H2173">
        <f>[1]资金台帐!H2173&amp;""</f>
      </c>
      <c r="J2173">
        <f>[1]资金台帐!J2173&amp;""</f>
      </c>
      <c r="N2173">
        <f>[1]资金台帐!N2173</f>
      </c>
      <c r="O2173">
        <f>[1]资金台帐!O2173&amp;""</f>
      </c>
      <c r="P2173">
        <f>[1]资金台帐!P2173&amp;""</f>
      </c>
      <c r="Q2173">
        <f>[1]资金台帐!Q2173&amp;""</f>
      </c>
      <c r="T2173">
        <f>[1]资金台帐!T2173&amp;""</f>
      </c>
      <c r="U2173">
        <f>[1]资金台帐!U2173&amp;""</f>
      </c>
      <c r="W2173">
        <f>[1]资金台帐!W2173&amp;""</f>
      </c>
      <c r="X2173">
        <f>[1]资金台帐!X2173&amp;""</f>
      </c>
      <c r="AB2173">
        <f>[1]资金台帐!AB2173</f>
        <v>0</v>
      </c>
      <c r="AC2173">
        <f>[1]资金台帐!AC2173</f>
        <v>0</v>
      </c>
      <c r="AD2173">
        <f>[1]资金台帐!AD2173</f>
        <v>0</v>
      </c>
      <c r="AJ2173">
        <f>[1]资金台帐!AJ2173</f>
        <v>0</v>
      </c>
      <c r="AK2173">
        <f>[1]资金台帐!AK2173</f>
        <v>0</v>
      </c>
      <c r="BA2173" s="22">
        <f t="shared" si="0"/>
      </c>
    </row>
    <row r="2174">
      <c r="B2174">
        <f>[1]资金台帐!B2174&amp;""</f>
      </c>
      <c r="H2174">
        <f>[1]资金台帐!H2174&amp;""</f>
      </c>
      <c r="J2174">
        <f>[1]资金台帐!J2174&amp;""</f>
      </c>
      <c r="N2174">
        <f>[1]资金台帐!N2174</f>
      </c>
      <c r="O2174">
        <f>[1]资金台帐!O2174&amp;""</f>
      </c>
      <c r="P2174">
        <f>[1]资金台帐!P2174&amp;""</f>
      </c>
      <c r="Q2174">
        <f>[1]资金台帐!Q2174&amp;""</f>
      </c>
      <c r="T2174">
        <f>[1]资金台帐!T2174&amp;""</f>
      </c>
      <c r="U2174">
        <f>[1]资金台帐!U2174&amp;""</f>
      </c>
      <c r="W2174">
        <f>[1]资金台帐!W2174&amp;""</f>
      </c>
      <c r="X2174">
        <f>[1]资金台帐!X2174&amp;""</f>
      </c>
      <c r="AB2174">
        <f>[1]资金台帐!AB2174</f>
        <v>0</v>
      </c>
      <c r="AC2174">
        <f>[1]资金台帐!AC2174</f>
        <v>0</v>
      </c>
      <c r="AD2174">
        <f>[1]资金台帐!AD2174</f>
        <v>0</v>
      </c>
      <c r="AJ2174">
        <f>[1]资金台帐!AJ2174</f>
        <v>0</v>
      </c>
      <c r="AK2174">
        <f>[1]资金台帐!AK2174</f>
        <v>0</v>
      </c>
      <c r="BA2174" s="22">
        <f t="shared" si="0"/>
      </c>
    </row>
    <row r="2175">
      <c r="B2175">
        <f>[1]资金台帐!B2175&amp;""</f>
      </c>
      <c r="H2175">
        <f>[1]资金台帐!H2175&amp;""</f>
      </c>
      <c r="J2175">
        <f>[1]资金台帐!J2175&amp;""</f>
      </c>
      <c r="N2175">
        <f>[1]资金台帐!N2175</f>
      </c>
      <c r="O2175">
        <f>[1]资金台帐!O2175&amp;""</f>
      </c>
      <c r="P2175">
        <f>[1]资金台帐!P2175&amp;""</f>
      </c>
      <c r="Q2175">
        <f>[1]资金台帐!Q2175&amp;""</f>
      </c>
      <c r="T2175">
        <f>[1]资金台帐!T2175&amp;""</f>
      </c>
      <c r="U2175">
        <f>[1]资金台帐!U2175&amp;""</f>
      </c>
      <c r="W2175">
        <f>[1]资金台帐!W2175&amp;""</f>
      </c>
      <c r="X2175">
        <f>[1]资金台帐!X2175&amp;""</f>
      </c>
      <c r="AB2175">
        <f>[1]资金台帐!AB2175</f>
        <v>0</v>
      </c>
      <c r="AC2175">
        <f>[1]资金台帐!AC2175</f>
        <v>0</v>
      </c>
      <c r="AD2175">
        <f>[1]资金台帐!AD2175</f>
        <v>0</v>
      </c>
      <c r="AJ2175">
        <f>[1]资金台帐!AJ2175</f>
        <v>0</v>
      </c>
      <c r="AK2175">
        <f>[1]资金台帐!AK2175</f>
        <v>0</v>
      </c>
      <c r="BA2175" s="22">
        <f t="shared" si="0"/>
      </c>
    </row>
    <row r="2176">
      <c r="B2176">
        <f>[1]资金台帐!B2176&amp;""</f>
      </c>
      <c r="H2176">
        <f>[1]资金台帐!H2176&amp;""</f>
      </c>
      <c r="J2176">
        <f>[1]资金台帐!J2176&amp;""</f>
      </c>
      <c r="N2176">
        <f>[1]资金台帐!N2176</f>
      </c>
      <c r="O2176">
        <f>[1]资金台帐!O2176&amp;""</f>
      </c>
      <c r="P2176">
        <f>[1]资金台帐!P2176&amp;""</f>
      </c>
      <c r="Q2176">
        <f>[1]资金台帐!Q2176&amp;""</f>
      </c>
      <c r="T2176">
        <f>[1]资金台帐!T2176&amp;""</f>
      </c>
      <c r="U2176">
        <f>[1]资金台帐!U2176&amp;""</f>
      </c>
      <c r="W2176">
        <f>[1]资金台帐!W2176&amp;""</f>
      </c>
      <c r="X2176">
        <f>[1]资金台帐!X2176&amp;""</f>
      </c>
      <c r="AB2176">
        <f>[1]资金台帐!AB2176</f>
        <v>0</v>
      </c>
      <c r="AC2176">
        <f>[1]资金台帐!AC2176</f>
        <v>0</v>
      </c>
      <c r="AD2176">
        <f>[1]资金台帐!AD2176</f>
        <v>0</v>
      </c>
      <c r="AJ2176">
        <f>[1]资金台帐!AJ2176</f>
        <v>0</v>
      </c>
      <c r="AK2176">
        <f>[1]资金台帐!AK2176</f>
        <v>0</v>
      </c>
      <c r="BA2176" s="22">
        <f t="shared" si="0"/>
      </c>
    </row>
    <row r="2177">
      <c r="B2177">
        <f>[1]资金台帐!B2177&amp;""</f>
      </c>
      <c r="H2177">
        <f>[1]资金台帐!H2177&amp;""</f>
      </c>
      <c r="J2177">
        <f>[1]资金台帐!J2177&amp;""</f>
      </c>
      <c r="N2177">
        <f>[1]资金台帐!N2177</f>
      </c>
      <c r="O2177">
        <f>[1]资金台帐!O2177&amp;""</f>
      </c>
      <c r="P2177">
        <f>[1]资金台帐!P2177&amp;""</f>
      </c>
      <c r="Q2177">
        <f>[1]资金台帐!Q2177&amp;""</f>
      </c>
      <c r="T2177">
        <f>[1]资金台帐!T2177&amp;""</f>
      </c>
      <c r="U2177">
        <f>[1]资金台帐!U2177&amp;""</f>
      </c>
      <c r="W2177">
        <f>[1]资金台帐!W2177&amp;""</f>
      </c>
      <c r="X2177">
        <f>[1]资金台帐!X2177&amp;""</f>
      </c>
      <c r="AB2177">
        <f>[1]资金台帐!AB2177</f>
        <v>0</v>
      </c>
      <c r="AC2177">
        <f>[1]资金台帐!AC2177</f>
        <v>0</v>
      </c>
      <c r="AD2177">
        <f>[1]资金台帐!AD2177</f>
        <v>0</v>
      </c>
      <c r="AJ2177">
        <f>[1]资金台帐!AJ2177</f>
        <v>0</v>
      </c>
      <c r="AK2177">
        <f>[1]资金台帐!AK2177</f>
        <v>0</v>
      </c>
      <c r="BA2177" s="22">
        <f t="shared" si="0"/>
      </c>
    </row>
    <row r="2178">
      <c r="B2178">
        <f>[1]资金台帐!B2178&amp;""</f>
      </c>
      <c r="H2178">
        <f>[1]资金台帐!H2178&amp;""</f>
      </c>
      <c r="J2178">
        <f>[1]资金台帐!J2178&amp;""</f>
      </c>
      <c r="N2178">
        <f>[1]资金台帐!N2178</f>
      </c>
      <c r="O2178">
        <f>[1]资金台帐!O2178&amp;""</f>
      </c>
      <c r="P2178">
        <f>[1]资金台帐!P2178&amp;""</f>
      </c>
      <c r="Q2178">
        <f>[1]资金台帐!Q2178&amp;""</f>
      </c>
      <c r="T2178">
        <f>[1]资金台帐!T2178&amp;""</f>
      </c>
      <c r="U2178">
        <f>[1]资金台帐!U2178&amp;""</f>
      </c>
      <c r="W2178">
        <f>[1]资金台帐!W2178&amp;""</f>
      </c>
      <c r="X2178">
        <f>[1]资金台帐!X2178&amp;""</f>
      </c>
      <c r="AB2178">
        <f>[1]资金台帐!AB2178</f>
        <v>0</v>
      </c>
      <c r="AC2178">
        <f>[1]资金台帐!AC2178</f>
        <v>0</v>
      </c>
      <c r="AD2178">
        <f>[1]资金台帐!AD2178</f>
        <v>0</v>
      </c>
      <c r="AJ2178">
        <f>[1]资金台帐!AJ2178</f>
        <v>0</v>
      </c>
      <c r="AK2178">
        <f>[1]资金台帐!AK2178</f>
        <v>0</v>
      </c>
      <c r="BA2178" s="22">
        <f t="shared" si="0"/>
      </c>
    </row>
    <row r="2179">
      <c r="B2179">
        <f>[1]资金台帐!B2179&amp;""</f>
      </c>
      <c r="H2179">
        <f>[1]资金台帐!H2179&amp;""</f>
      </c>
      <c r="J2179">
        <f>[1]资金台帐!J2179&amp;""</f>
      </c>
      <c r="N2179">
        <f>[1]资金台帐!N2179</f>
      </c>
      <c r="O2179">
        <f>[1]资金台帐!O2179&amp;""</f>
      </c>
      <c r="P2179">
        <f>[1]资金台帐!P2179&amp;""</f>
      </c>
      <c r="Q2179">
        <f>[1]资金台帐!Q2179&amp;""</f>
      </c>
      <c r="T2179">
        <f>[1]资金台帐!T2179&amp;""</f>
      </c>
      <c r="U2179">
        <f>[1]资金台帐!U2179&amp;""</f>
      </c>
      <c r="W2179">
        <f>[1]资金台帐!W2179&amp;""</f>
      </c>
      <c r="X2179">
        <f>[1]资金台帐!X2179&amp;""</f>
      </c>
      <c r="AB2179">
        <f>[1]资金台帐!AB2179</f>
        <v>0</v>
      </c>
      <c r="AC2179">
        <f>[1]资金台帐!AC2179</f>
        <v>0</v>
      </c>
      <c r="AD2179">
        <f>[1]资金台帐!AD2179</f>
        <v>0</v>
      </c>
      <c r="AJ2179">
        <f>[1]资金台帐!AJ2179</f>
        <v>0</v>
      </c>
      <c r="AK2179">
        <f>[1]资金台帐!AK2179</f>
        <v>0</v>
      </c>
      <c r="BA2179" s="22">
        <f t="shared" si="0"/>
      </c>
    </row>
    <row r="2180">
      <c r="B2180">
        <f>[1]资金台帐!B2180&amp;""</f>
      </c>
      <c r="H2180">
        <f>[1]资金台帐!H2180&amp;""</f>
      </c>
      <c r="J2180">
        <f>[1]资金台帐!J2180&amp;""</f>
      </c>
      <c r="N2180">
        <f>[1]资金台帐!N2180</f>
      </c>
      <c r="O2180">
        <f>[1]资金台帐!O2180&amp;""</f>
      </c>
      <c r="P2180">
        <f>[1]资金台帐!P2180&amp;""</f>
      </c>
      <c r="Q2180">
        <f>[1]资金台帐!Q2180&amp;""</f>
      </c>
      <c r="T2180">
        <f>[1]资金台帐!T2180&amp;""</f>
      </c>
      <c r="U2180">
        <f>[1]资金台帐!U2180&amp;""</f>
      </c>
      <c r="W2180">
        <f>[1]资金台帐!W2180&amp;""</f>
      </c>
      <c r="X2180">
        <f>[1]资金台帐!X2180&amp;""</f>
      </c>
      <c r="AB2180">
        <f>[1]资金台帐!AB2180</f>
        <v>0</v>
      </c>
      <c r="AC2180">
        <f>[1]资金台帐!AC2180</f>
        <v>0</v>
      </c>
      <c r="AD2180">
        <f>[1]资金台帐!AD2180</f>
        <v>0</v>
      </c>
      <c r="AJ2180">
        <f>[1]资金台帐!AJ2180</f>
        <v>0</v>
      </c>
      <c r="AK2180">
        <f>[1]资金台帐!AK2180</f>
        <v>0</v>
      </c>
      <c r="BA2180" s="22">
        <f t="shared" si="0"/>
      </c>
    </row>
    <row r="2181">
      <c r="B2181">
        <f>[1]资金台帐!B2181&amp;""</f>
      </c>
      <c r="H2181">
        <f>[1]资金台帐!H2181&amp;""</f>
      </c>
      <c r="J2181">
        <f>[1]资金台帐!J2181&amp;""</f>
      </c>
      <c r="N2181">
        <f>[1]资金台帐!N2181</f>
      </c>
      <c r="O2181">
        <f>[1]资金台帐!O2181&amp;""</f>
      </c>
      <c r="P2181">
        <f>[1]资金台帐!P2181&amp;""</f>
      </c>
      <c r="Q2181">
        <f>[1]资金台帐!Q2181&amp;""</f>
      </c>
      <c r="T2181">
        <f>[1]资金台帐!T2181&amp;""</f>
      </c>
      <c r="U2181">
        <f>[1]资金台帐!U2181&amp;""</f>
      </c>
      <c r="W2181">
        <f>[1]资金台帐!W2181&amp;""</f>
      </c>
      <c r="X2181">
        <f>[1]资金台帐!X2181&amp;""</f>
      </c>
      <c r="AB2181">
        <f>[1]资金台帐!AB2181</f>
        <v>0</v>
      </c>
      <c r="AC2181">
        <f>[1]资金台帐!AC2181</f>
        <v>0</v>
      </c>
      <c r="AD2181">
        <f>[1]资金台帐!AD2181</f>
        <v>0</v>
      </c>
      <c r="AJ2181">
        <f>[1]资金台帐!AJ2181</f>
        <v>0</v>
      </c>
      <c r="AK2181">
        <f>[1]资金台帐!AK2181</f>
        <v>0</v>
      </c>
      <c r="BA2181" s="22">
        <f t="shared" si="0"/>
      </c>
    </row>
    <row r="2182">
      <c r="B2182">
        <f>[1]资金台帐!B2182&amp;""</f>
      </c>
      <c r="H2182">
        <f>[1]资金台帐!H2182&amp;""</f>
      </c>
      <c r="J2182">
        <f>[1]资金台帐!J2182&amp;""</f>
      </c>
      <c r="N2182">
        <f>[1]资金台帐!N2182</f>
      </c>
      <c r="O2182">
        <f>[1]资金台帐!O2182&amp;""</f>
      </c>
      <c r="P2182">
        <f>[1]资金台帐!P2182&amp;""</f>
      </c>
      <c r="Q2182">
        <f>[1]资金台帐!Q2182&amp;""</f>
      </c>
      <c r="T2182">
        <f>[1]资金台帐!T2182&amp;""</f>
      </c>
      <c r="U2182">
        <f>[1]资金台帐!U2182&amp;""</f>
      </c>
      <c r="W2182">
        <f>[1]资金台帐!W2182&amp;""</f>
      </c>
      <c r="X2182">
        <f>[1]资金台帐!X2182&amp;""</f>
      </c>
      <c r="AB2182">
        <f>[1]资金台帐!AB2182</f>
        <v>0</v>
      </c>
      <c r="AC2182">
        <f>[1]资金台帐!AC2182</f>
        <v>0</v>
      </c>
      <c r="AD2182">
        <f>[1]资金台帐!AD2182</f>
        <v>0</v>
      </c>
      <c r="AJ2182">
        <f>[1]资金台帐!AJ2182</f>
        <v>0</v>
      </c>
      <c r="AK2182">
        <f>[1]资金台帐!AK2182</f>
        <v>0</v>
      </c>
      <c r="BA2182" s="22">
        <f t="shared" si="0"/>
      </c>
    </row>
    <row r="2183">
      <c r="B2183">
        <f>[1]资金台帐!B2183&amp;""</f>
      </c>
      <c r="H2183">
        <f>[1]资金台帐!H2183&amp;""</f>
      </c>
      <c r="J2183">
        <f>[1]资金台帐!J2183&amp;""</f>
      </c>
      <c r="N2183">
        <f>[1]资金台帐!N2183</f>
      </c>
      <c r="O2183">
        <f>[1]资金台帐!O2183&amp;""</f>
      </c>
      <c r="P2183">
        <f>[1]资金台帐!P2183&amp;""</f>
      </c>
      <c r="Q2183">
        <f>[1]资金台帐!Q2183&amp;""</f>
      </c>
      <c r="T2183">
        <f>[1]资金台帐!T2183&amp;""</f>
      </c>
      <c r="U2183">
        <f>[1]资金台帐!U2183&amp;""</f>
      </c>
      <c r="W2183">
        <f>[1]资金台帐!W2183&amp;""</f>
      </c>
      <c r="X2183">
        <f>[1]资金台帐!X2183&amp;""</f>
      </c>
      <c r="AB2183">
        <f>[1]资金台帐!AB2183</f>
        <v>0</v>
      </c>
      <c r="AC2183">
        <f>[1]资金台帐!AC2183</f>
        <v>0</v>
      </c>
      <c r="AD2183">
        <f>[1]资金台帐!AD2183</f>
        <v>0</v>
      </c>
      <c r="AJ2183">
        <f>[1]资金台帐!AJ2183</f>
        <v>0</v>
      </c>
      <c r="AK2183">
        <f>[1]资金台帐!AK2183</f>
        <v>0</v>
      </c>
      <c r="BA2183" s="22">
        <f t="shared" si="0"/>
      </c>
    </row>
    <row r="2184">
      <c r="B2184">
        <f>[1]资金台帐!B2184&amp;""</f>
      </c>
      <c r="H2184">
        <f>[1]资金台帐!H2184&amp;""</f>
      </c>
      <c r="J2184">
        <f>[1]资金台帐!J2184&amp;""</f>
      </c>
      <c r="N2184">
        <f>[1]资金台帐!N2184</f>
      </c>
      <c r="O2184">
        <f>[1]资金台帐!O2184&amp;""</f>
      </c>
      <c r="P2184">
        <f>[1]资金台帐!P2184&amp;""</f>
      </c>
      <c r="Q2184">
        <f>[1]资金台帐!Q2184&amp;""</f>
      </c>
      <c r="T2184">
        <f>[1]资金台帐!T2184&amp;""</f>
      </c>
      <c r="U2184">
        <f>[1]资金台帐!U2184&amp;""</f>
      </c>
      <c r="W2184">
        <f>[1]资金台帐!W2184&amp;""</f>
      </c>
      <c r="X2184">
        <f>[1]资金台帐!X2184&amp;""</f>
      </c>
      <c r="AB2184">
        <f>[1]资金台帐!AB2184</f>
        <v>0</v>
      </c>
      <c r="AC2184">
        <f>[1]资金台帐!AC2184</f>
        <v>0</v>
      </c>
      <c r="AD2184">
        <f>[1]资金台帐!AD2184</f>
        <v>0</v>
      </c>
      <c r="AJ2184">
        <f>[1]资金台帐!AJ2184</f>
        <v>0</v>
      </c>
      <c r="AK2184">
        <f>[1]资金台帐!AK2184</f>
        <v>0</v>
      </c>
      <c r="BA2184" s="22">
        <f t="shared" si="0"/>
      </c>
    </row>
    <row r="2185">
      <c r="B2185">
        <f>[1]资金台帐!B2185&amp;""</f>
      </c>
      <c r="H2185">
        <f>[1]资金台帐!H2185&amp;""</f>
      </c>
      <c r="J2185">
        <f>[1]资金台帐!J2185&amp;""</f>
      </c>
      <c r="N2185">
        <f>[1]资金台帐!N2185</f>
      </c>
      <c r="O2185">
        <f>[1]资金台帐!O2185&amp;""</f>
      </c>
      <c r="P2185">
        <f>[1]资金台帐!P2185&amp;""</f>
      </c>
      <c r="Q2185">
        <f>[1]资金台帐!Q2185&amp;""</f>
      </c>
      <c r="T2185">
        <f>[1]资金台帐!T2185&amp;""</f>
      </c>
      <c r="U2185">
        <f>[1]资金台帐!U2185&amp;""</f>
      </c>
      <c r="W2185">
        <f>[1]资金台帐!W2185&amp;""</f>
      </c>
      <c r="X2185">
        <f>[1]资金台帐!X2185&amp;""</f>
      </c>
      <c r="AB2185">
        <f>[1]资金台帐!AB2185</f>
        <v>0</v>
      </c>
      <c r="AC2185">
        <f>[1]资金台帐!AC2185</f>
        <v>0</v>
      </c>
      <c r="AD2185">
        <f>[1]资金台帐!AD2185</f>
        <v>0</v>
      </c>
      <c r="AJ2185">
        <f>[1]资金台帐!AJ2185</f>
        <v>0</v>
      </c>
      <c r="AK2185">
        <f>[1]资金台帐!AK2185</f>
        <v>0</v>
      </c>
      <c r="BA2185" s="22">
        <f t="shared" si="0"/>
      </c>
    </row>
    <row r="2186">
      <c r="B2186">
        <f>[1]资金台帐!B2186&amp;""</f>
      </c>
      <c r="H2186">
        <f>[1]资金台帐!H2186&amp;""</f>
      </c>
      <c r="J2186">
        <f>[1]资金台帐!J2186&amp;""</f>
      </c>
      <c r="N2186">
        <f>[1]资金台帐!N2186</f>
      </c>
      <c r="O2186">
        <f>[1]资金台帐!O2186&amp;""</f>
      </c>
      <c r="P2186">
        <f>[1]资金台帐!P2186&amp;""</f>
      </c>
      <c r="Q2186">
        <f>[1]资金台帐!Q2186&amp;""</f>
      </c>
      <c r="T2186">
        <f>[1]资金台帐!T2186&amp;""</f>
      </c>
      <c r="U2186">
        <f>[1]资金台帐!U2186&amp;""</f>
      </c>
      <c r="W2186">
        <f>[1]资金台帐!W2186&amp;""</f>
      </c>
      <c r="X2186">
        <f>[1]资金台帐!X2186&amp;""</f>
      </c>
      <c r="AB2186">
        <f>[1]资金台帐!AB2186</f>
        <v>0</v>
      </c>
      <c r="AC2186">
        <f>[1]资金台帐!AC2186</f>
        <v>0</v>
      </c>
      <c r="AD2186">
        <f>[1]资金台帐!AD2186</f>
        <v>0</v>
      </c>
      <c r="AJ2186">
        <f>[1]资金台帐!AJ2186</f>
        <v>0</v>
      </c>
      <c r="AK2186">
        <f>[1]资金台帐!AK2186</f>
        <v>0</v>
      </c>
      <c r="BA2186" s="22">
        <f t="shared" si="0"/>
      </c>
    </row>
    <row r="2187">
      <c r="B2187">
        <f>[1]资金台帐!B2187&amp;""</f>
      </c>
      <c r="H2187">
        <f>[1]资金台帐!H2187&amp;""</f>
      </c>
      <c r="J2187">
        <f>[1]资金台帐!J2187&amp;""</f>
      </c>
      <c r="N2187">
        <f>[1]资金台帐!N2187</f>
      </c>
      <c r="O2187">
        <f>[1]资金台帐!O2187&amp;""</f>
      </c>
      <c r="P2187">
        <f>[1]资金台帐!P2187&amp;""</f>
      </c>
      <c r="Q2187">
        <f>[1]资金台帐!Q2187&amp;""</f>
      </c>
      <c r="T2187">
        <f>[1]资金台帐!T2187&amp;""</f>
      </c>
      <c r="U2187">
        <f>[1]资金台帐!U2187&amp;""</f>
      </c>
      <c r="W2187">
        <f>[1]资金台帐!W2187&amp;""</f>
      </c>
      <c r="X2187">
        <f>[1]资金台帐!X2187&amp;""</f>
      </c>
      <c r="AB2187">
        <f>[1]资金台帐!AB2187</f>
        <v>0</v>
      </c>
      <c r="AC2187">
        <f>[1]资金台帐!AC2187</f>
        <v>0</v>
      </c>
      <c r="AD2187">
        <f>[1]资金台帐!AD2187</f>
        <v>0</v>
      </c>
      <c r="AJ2187">
        <f>[1]资金台帐!AJ2187</f>
        <v>0</v>
      </c>
      <c r="AK2187">
        <f>[1]资金台帐!AK2187</f>
        <v>0</v>
      </c>
      <c r="BA2187" s="22">
        <f t="shared" si="0"/>
      </c>
    </row>
    <row r="2188">
      <c r="B2188">
        <f>[1]资金台帐!B2188&amp;""</f>
      </c>
      <c r="H2188">
        <f>[1]资金台帐!H2188&amp;""</f>
      </c>
      <c r="J2188">
        <f>[1]资金台帐!J2188&amp;""</f>
      </c>
      <c r="N2188">
        <f>[1]资金台帐!N2188</f>
      </c>
      <c r="O2188">
        <f>[1]资金台帐!O2188&amp;""</f>
      </c>
      <c r="P2188">
        <f>[1]资金台帐!P2188&amp;""</f>
      </c>
      <c r="Q2188">
        <f>[1]资金台帐!Q2188&amp;""</f>
      </c>
      <c r="T2188">
        <f>[1]资金台帐!T2188&amp;""</f>
      </c>
      <c r="U2188">
        <f>[1]资金台帐!U2188&amp;""</f>
      </c>
      <c r="W2188">
        <f>[1]资金台帐!W2188&amp;""</f>
      </c>
      <c r="X2188">
        <f>[1]资金台帐!X2188&amp;""</f>
      </c>
      <c r="AB2188">
        <f>[1]资金台帐!AB2188</f>
        <v>0</v>
      </c>
      <c r="AC2188">
        <f>[1]资金台帐!AC2188</f>
        <v>0</v>
      </c>
      <c r="AD2188">
        <f>[1]资金台帐!AD2188</f>
        <v>0</v>
      </c>
      <c r="AJ2188">
        <f>[1]资金台帐!AJ2188</f>
        <v>0</v>
      </c>
      <c r="AK2188">
        <f>[1]资金台帐!AK2188</f>
        <v>0</v>
      </c>
      <c r="BA2188" s="22">
        <f t="shared" si="0"/>
      </c>
    </row>
    <row r="2189">
      <c r="B2189">
        <f>[1]资金台帐!B2189&amp;""</f>
      </c>
      <c r="H2189">
        <f>[1]资金台帐!H2189&amp;""</f>
      </c>
      <c r="J2189">
        <f>[1]资金台帐!J2189&amp;""</f>
      </c>
      <c r="N2189">
        <f>[1]资金台帐!N2189</f>
      </c>
      <c r="O2189">
        <f>[1]资金台帐!O2189&amp;""</f>
      </c>
      <c r="P2189">
        <f>[1]资金台帐!P2189&amp;""</f>
      </c>
      <c r="Q2189">
        <f>[1]资金台帐!Q2189&amp;""</f>
      </c>
      <c r="T2189">
        <f>[1]资金台帐!T2189&amp;""</f>
      </c>
      <c r="U2189">
        <f>[1]资金台帐!U2189&amp;""</f>
      </c>
      <c r="W2189">
        <f>[1]资金台帐!W2189&amp;""</f>
      </c>
      <c r="X2189">
        <f>[1]资金台帐!X2189&amp;""</f>
      </c>
      <c r="AB2189">
        <f>[1]资金台帐!AB2189</f>
        <v>0</v>
      </c>
      <c r="AC2189">
        <f>[1]资金台帐!AC2189</f>
        <v>0</v>
      </c>
      <c r="AD2189">
        <f>[1]资金台帐!AD2189</f>
        <v>0</v>
      </c>
      <c r="AJ2189">
        <f>[1]资金台帐!AJ2189</f>
        <v>0</v>
      </c>
      <c r="AK2189">
        <f>[1]资金台帐!AK2189</f>
        <v>0</v>
      </c>
      <c r="BA2189" s="22">
        <f t="shared" si="0"/>
      </c>
    </row>
    <row r="2190">
      <c r="B2190">
        <f>[1]资金台帐!B2190&amp;""</f>
      </c>
      <c r="H2190">
        <f>[1]资金台帐!H2190&amp;""</f>
      </c>
      <c r="J2190">
        <f>[1]资金台帐!J2190&amp;""</f>
      </c>
      <c r="N2190">
        <f>[1]资金台帐!N2190</f>
      </c>
      <c r="O2190">
        <f>[1]资金台帐!O2190&amp;""</f>
      </c>
      <c r="P2190">
        <f>[1]资金台帐!P2190&amp;""</f>
      </c>
      <c r="Q2190">
        <f>[1]资金台帐!Q2190&amp;""</f>
      </c>
      <c r="T2190">
        <f>[1]资金台帐!T2190&amp;""</f>
      </c>
      <c r="U2190">
        <f>[1]资金台帐!U2190&amp;""</f>
      </c>
      <c r="W2190">
        <f>[1]资金台帐!W2190&amp;""</f>
      </c>
      <c r="X2190">
        <f>[1]资金台帐!X2190&amp;""</f>
      </c>
      <c r="AB2190">
        <f>[1]资金台帐!AB2190</f>
        <v>0</v>
      </c>
      <c r="AC2190">
        <f>[1]资金台帐!AC2190</f>
        <v>0</v>
      </c>
      <c r="AD2190">
        <f>[1]资金台帐!AD2190</f>
        <v>0</v>
      </c>
      <c r="AJ2190">
        <f>[1]资金台帐!AJ2190</f>
        <v>0</v>
      </c>
      <c r="AK2190">
        <f>[1]资金台帐!AK2190</f>
        <v>0</v>
      </c>
      <c r="BA2190" s="22">
        <f t="shared" si="0"/>
      </c>
    </row>
    <row r="2191">
      <c r="B2191">
        <f>[1]资金台帐!B2191&amp;""</f>
      </c>
      <c r="H2191">
        <f>[1]资金台帐!H2191&amp;""</f>
      </c>
      <c r="J2191">
        <f>[1]资金台帐!J2191&amp;""</f>
      </c>
      <c r="N2191">
        <f>[1]资金台帐!N2191</f>
      </c>
      <c r="O2191">
        <f>[1]资金台帐!O2191&amp;""</f>
      </c>
      <c r="P2191">
        <f>[1]资金台帐!P2191&amp;""</f>
      </c>
      <c r="Q2191">
        <f>[1]资金台帐!Q2191&amp;""</f>
      </c>
      <c r="T2191">
        <f>[1]资金台帐!T2191&amp;""</f>
      </c>
      <c r="U2191">
        <f>[1]资金台帐!U2191&amp;""</f>
      </c>
      <c r="W2191">
        <f>[1]资金台帐!W2191&amp;""</f>
      </c>
      <c r="X2191">
        <f>[1]资金台帐!X2191&amp;""</f>
      </c>
      <c r="AB2191">
        <f>[1]资金台帐!AB2191</f>
        <v>0</v>
      </c>
      <c r="AC2191">
        <f>[1]资金台帐!AC2191</f>
        <v>0</v>
      </c>
      <c r="AD2191">
        <f>[1]资金台帐!AD2191</f>
        <v>0</v>
      </c>
      <c r="AJ2191">
        <f>[1]资金台帐!AJ2191</f>
        <v>0</v>
      </c>
      <c r="AK2191">
        <f>[1]资金台帐!AK2191</f>
        <v>0</v>
      </c>
      <c r="BA2191" s="22">
        <f t="shared" si="0"/>
      </c>
    </row>
    <row r="2192">
      <c r="B2192">
        <f>[1]资金台帐!B2192&amp;""</f>
      </c>
      <c r="H2192">
        <f>[1]资金台帐!H2192&amp;""</f>
      </c>
      <c r="J2192">
        <f>[1]资金台帐!J2192&amp;""</f>
      </c>
      <c r="N2192">
        <f>[1]资金台帐!N2192</f>
      </c>
      <c r="O2192">
        <f>[1]资金台帐!O2192&amp;""</f>
      </c>
      <c r="P2192">
        <f>[1]资金台帐!P2192&amp;""</f>
      </c>
      <c r="Q2192">
        <f>[1]资金台帐!Q2192&amp;""</f>
      </c>
      <c r="T2192">
        <f>[1]资金台帐!T2192&amp;""</f>
      </c>
      <c r="U2192">
        <f>[1]资金台帐!U2192&amp;""</f>
      </c>
      <c r="W2192">
        <f>[1]资金台帐!W2192&amp;""</f>
      </c>
      <c r="X2192">
        <f>[1]资金台帐!X2192&amp;""</f>
      </c>
      <c r="AB2192">
        <f>[1]资金台帐!AB2192</f>
        <v>0</v>
      </c>
      <c r="AC2192">
        <f>[1]资金台帐!AC2192</f>
        <v>0</v>
      </c>
      <c r="AD2192">
        <f>[1]资金台帐!AD2192</f>
        <v>0</v>
      </c>
      <c r="AJ2192">
        <f>[1]资金台帐!AJ2192</f>
        <v>0</v>
      </c>
      <c r="AK2192">
        <f>[1]资金台帐!AK2192</f>
        <v>0</v>
      </c>
      <c r="BA2192" s="22">
        <f t="shared" si="0"/>
      </c>
    </row>
    <row r="2193">
      <c r="B2193">
        <f>[1]资金台帐!B2193&amp;""</f>
      </c>
      <c r="H2193">
        <f>[1]资金台帐!H2193&amp;""</f>
      </c>
      <c r="J2193">
        <f>[1]资金台帐!J2193&amp;""</f>
      </c>
      <c r="N2193">
        <f>[1]资金台帐!N2193</f>
      </c>
      <c r="O2193">
        <f>[1]资金台帐!O2193&amp;""</f>
      </c>
      <c r="P2193">
        <f>[1]资金台帐!P2193&amp;""</f>
      </c>
      <c r="Q2193">
        <f>[1]资金台帐!Q2193&amp;""</f>
      </c>
      <c r="T2193">
        <f>[1]资金台帐!T2193&amp;""</f>
      </c>
      <c r="U2193">
        <f>[1]资金台帐!U2193&amp;""</f>
      </c>
      <c r="W2193">
        <f>[1]资金台帐!W2193&amp;""</f>
      </c>
      <c r="X2193">
        <f>[1]资金台帐!X2193&amp;""</f>
      </c>
      <c r="AB2193">
        <f>[1]资金台帐!AB2193</f>
        <v>0</v>
      </c>
      <c r="AC2193">
        <f>[1]资金台帐!AC2193</f>
        <v>0</v>
      </c>
      <c r="AD2193">
        <f>[1]资金台帐!AD2193</f>
        <v>0</v>
      </c>
      <c r="AJ2193">
        <f>[1]资金台帐!AJ2193</f>
        <v>0</v>
      </c>
      <c r="AK2193">
        <f>[1]资金台帐!AK2193</f>
        <v>0</v>
      </c>
      <c r="BA2193" s="22">
        <f t="shared" si="0"/>
      </c>
    </row>
    <row r="2194">
      <c r="B2194">
        <f>[1]资金台帐!B2194&amp;""</f>
      </c>
      <c r="H2194">
        <f>[1]资金台帐!H2194&amp;""</f>
      </c>
      <c r="J2194">
        <f>[1]资金台帐!J2194&amp;""</f>
      </c>
      <c r="N2194">
        <f>[1]资金台帐!N2194</f>
      </c>
      <c r="O2194">
        <f>[1]资金台帐!O2194&amp;""</f>
      </c>
      <c r="P2194">
        <f>[1]资金台帐!P2194&amp;""</f>
      </c>
      <c r="Q2194">
        <f>[1]资金台帐!Q2194&amp;""</f>
      </c>
      <c r="T2194">
        <f>[1]资金台帐!T2194&amp;""</f>
      </c>
      <c r="U2194">
        <f>[1]资金台帐!U2194&amp;""</f>
      </c>
      <c r="W2194">
        <f>[1]资金台帐!W2194&amp;""</f>
      </c>
      <c r="X2194">
        <f>[1]资金台帐!X2194&amp;""</f>
      </c>
      <c r="AB2194">
        <f>[1]资金台帐!AB2194</f>
        <v>0</v>
      </c>
      <c r="AC2194">
        <f>[1]资金台帐!AC2194</f>
        <v>0</v>
      </c>
      <c r="AD2194">
        <f>[1]资金台帐!AD2194</f>
        <v>0</v>
      </c>
      <c r="AJ2194">
        <f>[1]资金台帐!AJ2194</f>
        <v>0</v>
      </c>
      <c r="AK2194">
        <f>[1]资金台帐!AK2194</f>
        <v>0</v>
      </c>
      <c r="BA2194" s="22">
        <f t="shared" si="0"/>
      </c>
    </row>
    <row r="2195">
      <c r="B2195">
        <f>[1]资金台帐!B2195&amp;""</f>
      </c>
      <c r="H2195">
        <f>[1]资金台帐!H2195&amp;""</f>
      </c>
      <c r="J2195">
        <f>[1]资金台帐!J2195&amp;""</f>
      </c>
      <c r="N2195">
        <f>[1]资金台帐!N2195</f>
      </c>
      <c r="O2195">
        <f>[1]资金台帐!O2195&amp;""</f>
      </c>
      <c r="P2195">
        <f>[1]资金台帐!P2195&amp;""</f>
      </c>
      <c r="Q2195">
        <f>[1]资金台帐!Q2195&amp;""</f>
      </c>
      <c r="T2195">
        <f>[1]资金台帐!T2195&amp;""</f>
      </c>
      <c r="U2195">
        <f>[1]资金台帐!U2195&amp;""</f>
      </c>
      <c r="W2195">
        <f>[1]资金台帐!W2195&amp;""</f>
      </c>
      <c r="X2195">
        <f>[1]资金台帐!X2195&amp;""</f>
      </c>
      <c r="AB2195">
        <f>[1]资金台帐!AB2195</f>
        <v>0</v>
      </c>
      <c r="AC2195">
        <f>[1]资金台帐!AC2195</f>
        <v>0</v>
      </c>
      <c r="AD2195">
        <f>[1]资金台帐!AD2195</f>
        <v>0</v>
      </c>
      <c r="AJ2195">
        <f>[1]资金台帐!AJ2195</f>
        <v>0</v>
      </c>
      <c r="AK2195">
        <f>[1]资金台帐!AK2195</f>
        <v>0</v>
      </c>
      <c r="BA2195" s="22">
        <f t="shared" si="0"/>
      </c>
    </row>
    <row r="2196">
      <c r="B2196">
        <f>[1]资金台帐!B2196&amp;""</f>
      </c>
      <c r="H2196">
        <f>[1]资金台帐!H2196&amp;""</f>
      </c>
      <c r="J2196">
        <f>[1]资金台帐!J2196&amp;""</f>
      </c>
      <c r="N2196">
        <f>[1]资金台帐!N2196</f>
      </c>
      <c r="O2196">
        <f>[1]资金台帐!O2196&amp;""</f>
      </c>
      <c r="P2196">
        <f>[1]资金台帐!P2196&amp;""</f>
      </c>
      <c r="Q2196">
        <f>[1]资金台帐!Q2196&amp;""</f>
      </c>
      <c r="T2196">
        <f>[1]资金台帐!T2196&amp;""</f>
      </c>
      <c r="U2196">
        <f>[1]资金台帐!U2196&amp;""</f>
      </c>
      <c r="W2196">
        <f>[1]资金台帐!W2196&amp;""</f>
      </c>
      <c r="X2196">
        <f>[1]资金台帐!X2196&amp;""</f>
      </c>
      <c r="AB2196">
        <f>[1]资金台帐!AB2196</f>
        <v>0</v>
      </c>
      <c r="AC2196">
        <f>[1]资金台帐!AC2196</f>
        <v>0</v>
      </c>
      <c r="AD2196">
        <f>[1]资金台帐!AD2196</f>
        <v>0</v>
      </c>
      <c r="AJ2196">
        <f>[1]资金台帐!AJ2196</f>
        <v>0</v>
      </c>
      <c r="AK2196">
        <f>[1]资金台帐!AK2196</f>
        <v>0</v>
      </c>
      <c r="BA2196" s="22">
        <f t="shared" si="0"/>
      </c>
    </row>
    <row r="2197">
      <c r="B2197">
        <f>[1]资金台帐!B2197&amp;""</f>
      </c>
      <c r="H2197">
        <f>[1]资金台帐!H2197&amp;""</f>
      </c>
      <c r="J2197">
        <f>[1]资金台帐!J2197&amp;""</f>
      </c>
      <c r="N2197">
        <f>[1]资金台帐!N2197</f>
      </c>
      <c r="O2197">
        <f>[1]资金台帐!O2197&amp;""</f>
      </c>
      <c r="P2197">
        <f>[1]资金台帐!P2197&amp;""</f>
      </c>
      <c r="Q2197">
        <f>[1]资金台帐!Q2197&amp;""</f>
      </c>
      <c r="T2197">
        <f>[1]资金台帐!T2197&amp;""</f>
      </c>
      <c r="U2197">
        <f>[1]资金台帐!U2197&amp;""</f>
      </c>
      <c r="W2197">
        <f>[1]资金台帐!W2197&amp;""</f>
      </c>
      <c r="X2197">
        <f>[1]资金台帐!X2197&amp;""</f>
      </c>
      <c r="AB2197">
        <f>[1]资金台帐!AB2197</f>
        <v>0</v>
      </c>
      <c r="AC2197">
        <f>[1]资金台帐!AC2197</f>
        <v>0</v>
      </c>
      <c r="AD2197">
        <f>[1]资金台帐!AD2197</f>
        <v>0</v>
      </c>
      <c r="AJ2197">
        <f>[1]资金台帐!AJ2197</f>
        <v>0</v>
      </c>
      <c r="AK2197">
        <f>[1]资金台帐!AK2197</f>
        <v>0</v>
      </c>
      <c r="BA2197" s="22">
        <f t="shared" si="0"/>
      </c>
    </row>
    <row r="2198">
      <c r="B2198">
        <f>[1]资金台帐!B2198&amp;""</f>
      </c>
      <c r="H2198">
        <f>[1]资金台帐!H2198&amp;""</f>
      </c>
      <c r="J2198">
        <f>[1]资金台帐!J2198&amp;""</f>
      </c>
      <c r="N2198">
        <f>[1]资金台帐!N2198</f>
      </c>
      <c r="O2198">
        <f>[1]资金台帐!O2198&amp;""</f>
      </c>
      <c r="P2198">
        <f>[1]资金台帐!P2198&amp;""</f>
      </c>
      <c r="Q2198">
        <f>[1]资金台帐!Q2198&amp;""</f>
      </c>
      <c r="T2198">
        <f>[1]资金台帐!T2198&amp;""</f>
      </c>
      <c r="U2198">
        <f>[1]资金台帐!U2198&amp;""</f>
      </c>
      <c r="W2198">
        <f>[1]资金台帐!W2198&amp;""</f>
      </c>
      <c r="X2198">
        <f>[1]资金台帐!X2198&amp;""</f>
      </c>
      <c r="AB2198">
        <f>[1]资金台帐!AB2198</f>
        <v>0</v>
      </c>
      <c r="AC2198">
        <f>[1]资金台帐!AC2198</f>
        <v>0</v>
      </c>
      <c r="AD2198">
        <f>[1]资金台帐!AD2198</f>
        <v>0</v>
      </c>
      <c r="AJ2198">
        <f>[1]资金台帐!AJ2198</f>
        <v>0</v>
      </c>
      <c r="AK2198">
        <f>[1]资金台帐!AK2198</f>
        <v>0</v>
      </c>
      <c r="BA2198" s="22">
        <f t="shared" si="0"/>
      </c>
    </row>
    <row r="2199">
      <c r="B2199">
        <f>[1]资金台帐!B2199&amp;""</f>
      </c>
      <c r="H2199">
        <f>[1]资金台帐!H2199&amp;""</f>
      </c>
      <c r="J2199">
        <f>[1]资金台帐!J2199&amp;""</f>
      </c>
      <c r="N2199">
        <f>[1]资金台帐!N2199</f>
      </c>
      <c r="O2199">
        <f>[1]资金台帐!O2199&amp;""</f>
      </c>
      <c r="P2199">
        <f>[1]资金台帐!P2199&amp;""</f>
      </c>
      <c r="Q2199">
        <f>[1]资金台帐!Q2199&amp;""</f>
      </c>
      <c r="T2199">
        <f>[1]资金台帐!T2199&amp;""</f>
      </c>
      <c r="U2199">
        <f>[1]资金台帐!U2199&amp;""</f>
      </c>
      <c r="W2199">
        <f>[1]资金台帐!W2199&amp;""</f>
      </c>
      <c r="X2199">
        <f>[1]资金台帐!X2199&amp;""</f>
      </c>
      <c r="AB2199">
        <f>[1]资金台帐!AB2199</f>
        <v>0</v>
      </c>
      <c r="AC2199">
        <f>[1]资金台帐!AC2199</f>
        <v>0</v>
      </c>
      <c r="AD2199">
        <f>[1]资金台帐!AD2199</f>
        <v>0</v>
      </c>
      <c r="AJ2199">
        <f>[1]资金台帐!AJ2199</f>
        <v>0</v>
      </c>
      <c r="AK2199">
        <f>[1]资金台帐!AK2199</f>
        <v>0</v>
      </c>
      <c r="BA2199" s="22">
        <f t="shared" si="0"/>
      </c>
    </row>
    <row r="2200">
      <c r="B2200">
        <f>[1]资金台帐!B2200&amp;""</f>
      </c>
      <c r="H2200">
        <f>[1]资金台帐!H2200&amp;""</f>
      </c>
      <c r="J2200">
        <f>[1]资金台帐!J2200&amp;""</f>
      </c>
      <c r="N2200">
        <f>[1]资金台帐!N2200</f>
      </c>
      <c r="O2200">
        <f>[1]资金台帐!O2200&amp;""</f>
      </c>
      <c r="P2200">
        <f>[1]资金台帐!P2200&amp;""</f>
      </c>
      <c r="Q2200">
        <f>[1]资金台帐!Q2200&amp;""</f>
      </c>
      <c r="T2200">
        <f>[1]资金台帐!T2200&amp;""</f>
      </c>
      <c r="U2200">
        <f>[1]资金台帐!U2200&amp;""</f>
      </c>
      <c r="W2200">
        <f>[1]资金台帐!W2200&amp;""</f>
      </c>
      <c r="X2200">
        <f>[1]资金台帐!X2200&amp;""</f>
      </c>
      <c r="AB2200">
        <f>[1]资金台帐!AB2200</f>
        <v>0</v>
      </c>
      <c r="AC2200">
        <f>[1]资金台帐!AC2200</f>
        <v>0</v>
      </c>
      <c r="AD2200">
        <f>[1]资金台帐!AD2200</f>
        <v>0</v>
      </c>
      <c r="AJ2200">
        <f>[1]资金台帐!AJ2200</f>
        <v>0</v>
      </c>
      <c r="AK2200">
        <f>[1]资金台帐!AK2200</f>
        <v>0</v>
      </c>
      <c r="BA2200" s="22">
        <f t="shared" si="0"/>
      </c>
    </row>
    <row r="2201">
      <c r="B2201">
        <f>[1]资金台帐!B2201&amp;""</f>
      </c>
      <c r="H2201">
        <f>[1]资金台帐!H2201&amp;""</f>
      </c>
      <c r="J2201">
        <f>[1]资金台帐!J2201&amp;""</f>
      </c>
      <c r="N2201">
        <f>[1]资金台帐!N2201</f>
      </c>
      <c r="O2201">
        <f>[1]资金台帐!O2201&amp;""</f>
      </c>
      <c r="P2201">
        <f>[1]资金台帐!P2201&amp;""</f>
      </c>
      <c r="Q2201">
        <f>[1]资金台帐!Q2201&amp;""</f>
      </c>
      <c r="T2201">
        <f>[1]资金台帐!T2201&amp;""</f>
      </c>
      <c r="U2201">
        <f>[1]资金台帐!U2201&amp;""</f>
      </c>
      <c r="W2201">
        <f>[1]资金台帐!W2201&amp;""</f>
      </c>
      <c r="X2201">
        <f>[1]资金台帐!X2201&amp;""</f>
      </c>
      <c r="AB2201">
        <f>[1]资金台帐!AB2201</f>
        <v>0</v>
      </c>
      <c r="AC2201">
        <f>[1]资金台帐!AC2201</f>
        <v>0</v>
      </c>
      <c r="AD2201">
        <f>[1]资金台帐!AD2201</f>
        <v>0</v>
      </c>
      <c r="AJ2201">
        <f>[1]资金台帐!AJ2201</f>
        <v>0</v>
      </c>
      <c r="AK2201">
        <f>[1]资金台帐!AK2201</f>
        <v>0</v>
      </c>
      <c r="BA2201" s="22">
        <f t="shared" si="0"/>
      </c>
    </row>
    <row r="2202">
      <c r="B2202">
        <f>[1]资金台帐!B2202&amp;""</f>
      </c>
      <c r="H2202">
        <f>[1]资金台帐!H2202&amp;""</f>
      </c>
      <c r="J2202">
        <f>[1]资金台帐!J2202&amp;""</f>
      </c>
      <c r="N2202">
        <f>[1]资金台帐!N2202</f>
      </c>
      <c r="O2202">
        <f>[1]资金台帐!O2202&amp;""</f>
      </c>
      <c r="P2202">
        <f>[1]资金台帐!P2202&amp;""</f>
      </c>
      <c r="Q2202">
        <f>[1]资金台帐!Q2202&amp;""</f>
      </c>
      <c r="T2202">
        <f>[1]资金台帐!T2202&amp;""</f>
      </c>
      <c r="U2202">
        <f>[1]资金台帐!U2202&amp;""</f>
      </c>
      <c r="W2202">
        <f>[1]资金台帐!W2202&amp;""</f>
      </c>
      <c r="X2202">
        <f>[1]资金台帐!X2202&amp;""</f>
      </c>
      <c r="AB2202">
        <f>[1]资金台帐!AB2202</f>
        <v>0</v>
      </c>
      <c r="AC2202">
        <f>[1]资金台帐!AC2202</f>
        <v>0</v>
      </c>
      <c r="AD2202">
        <f>[1]资金台帐!AD2202</f>
        <v>0</v>
      </c>
      <c r="AJ2202">
        <f>[1]资金台帐!AJ2202</f>
        <v>0</v>
      </c>
      <c r="AK2202">
        <f>[1]资金台帐!AK2202</f>
        <v>0</v>
      </c>
      <c r="BA2202" s="22">
        <f t="shared" si="0"/>
      </c>
    </row>
    <row r="2203">
      <c r="B2203">
        <f>[1]资金台帐!B2203&amp;""</f>
      </c>
      <c r="H2203">
        <f>[1]资金台帐!H2203&amp;""</f>
      </c>
      <c r="J2203">
        <f>[1]资金台帐!J2203&amp;""</f>
      </c>
      <c r="N2203">
        <f>[1]资金台帐!N2203</f>
      </c>
      <c r="O2203">
        <f>[1]资金台帐!O2203&amp;""</f>
      </c>
      <c r="P2203">
        <f>[1]资金台帐!P2203&amp;""</f>
      </c>
      <c r="Q2203">
        <f>[1]资金台帐!Q2203&amp;""</f>
      </c>
      <c r="T2203">
        <f>[1]资金台帐!T2203&amp;""</f>
      </c>
      <c r="U2203">
        <f>[1]资金台帐!U2203&amp;""</f>
      </c>
      <c r="W2203">
        <f>[1]资金台帐!W2203&amp;""</f>
      </c>
      <c r="X2203">
        <f>[1]资金台帐!X2203&amp;""</f>
      </c>
      <c r="AB2203">
        <f>[1]资金台帐!AB2203</f>
        <v>0</v>
      </c>
      <c r="AC2203">
        <f>[1]资金台帐!AC2203</f>
        <v>0</v>
      </c>
      <c r="AD2203">
        <f>[1]资金台帐!AD2203</f>
        <v>0</v>
      </c>
      <c r="AJ2203">
        <f>[1]资金台帐!AJ2203</f>
        <v>0</v>
      </c>
      <c r="AK2203">
        <f>[1]资金台帐!AK2203</f>
        <v>0</v>
      </c>
      <c r="BA2203" s="22">
        <f t="shared" si="0"/>
      </c>
    </row>
    <row r="2204">
      <c r="B2204">
        <f>[1]资金台帐!B2204&amp;""</f>
      </c>
      <c r="H2204">
        <f>[1]资金台帐!H2204&amp;""</f>
      </c>
      <c r="J2204">
        <f>[1]资金台帐!J2204&amp;""</f>
      </c>
      <c r="N2204">
        <f>[1]资金台帐!N2204</f>
      </c>
      <c r="O2204">
        <f>[1]资金台帐!O2204&amp;""</f>
      </c>
      <c r="P2204">
        <f>[1]资金台帐!P2204&amp;""</f>
      </c>
      <c r="Q2204">
        <f>[1]资金台帐!Q2204&amp;""</f>
      </c>
      <c r="T2204">
        <f>[1]资金台帐!T2204&amp;""</f>
      </c>
      <c r="U2204">
        <f>[1]资金台帐!U2204&amp;""</f>
      </c>
      <c r="W2204">
        <f>[1]资金台帐!W2204&amp;""</f>
      </c>
      <c r="X2204">
        <f>[1]资金台帐!X2204&amp;""</f>
      </c>
      <c r="AB2204">
        <f>[1]资金台帐!AB2204</f>
        <v>0</v>
      </c>
      <c r="AC2204">
        <f>[1]资金台帐!AC2204</f>
        <v>0</v>
      </c>
      <c r="AD2204">
        <f>[1]资金台帐!AD2204</f>
        <v>0</v>
      </c>
      <c r="AJ2204">
        <f>[1]资金台帐!AJ2204</f>
        <v>0</v>
      </c>
      <c r="AK2204">
        <f>[1]资金台帐!AK2204</f>
        <v>0</v>
      </c>
      <c r="BA2204" s="22">
        <f t="shared" si="0"/>
      </c>
    </row>
    <row r="2205">
      <c r="B2205">
        <f>[1]资金台帐!B2205&amp;""</f>
      </c>
      <c r="H2205">
        <f>[1]资金台帐!H2205&amp;""</f>
      </c>
      <c r="J2205">
        <f>[1]资金台帐!J2205&amp;""</f>
      </c>
      <c r="N2205">
        <f>[1]资金台帐!N2205</f>
      </c>
      <c r="O2205">
        <f>[1]资金台帐!O2205&amp;""</f>
      </c>
      <c r="P2205">
        <f>[1]资金台帐!P2205&amp;""</f>
      </c>
      <c r="Q2205">
        <f>[1]资金台帐!Q2205&amp;""</f>
      </c>
      <c r="T2205">
        <f>[1]资金台帐!T2205&amp;""</f>
      </c>
      <c r="U2205">
        <f>[1]资金台帐!U2205&amp;""</f>
      </c>
      <c r="W2205">
        <f>[1]资金台帐!W2205&amp;""</f>
      </c>
      <c r="X2205">
        <f>[1]资金台帐!X2205&amp;""</f>
      </c>
      <c r="AB2205">
        <f>[1]资金台帐!AB2205</f>
        <v>0</v>
      </c>
      <c r="AC2205">
        <f>[1]资金台帐!AC2205</f>
        <v>0</v>
      </c>
      <c r="AD2205">
        <f>[1]资金台帐!AD2205</f>
        <v>0</v>
      </c>
      <c r="AJ2205">
        <f>[1]资金台帐!AJ2205</f>
        <v>0</v>
      </c>
      <c r="AK2205">
        <f>[1]资金台帐!AK2205</f>
        <v>0</v>
      </c>
      <c r="BA2205" s="22">
        <f t="shared" si="0"/>
      </c>
    </row>
    <row r="2206">
      <c r="B2206">
        <f>[1]资金台帐!B2206&amp;""</f>
      </c>
      <c r="H2206">
        <f>[1]资金台帐!H2206&amp;""</f>
      </c>
      <c r="J2206">
        <f>[1]资金台帐!J2206&amp;""</f>
      </c>
      <c r="N2206">
        <f>[1]资金台帐!N2206</f>
      </c>
      <c r="O2206">
        <f>[1]资金台帐!O2206&amp;""</f>
      </c>
      <c r="P2206">
        <f>[1]资金台帐!P2206&amp;""</f>
      </c>
      <c r="Q2206">
        <f>[1]资金台帐!Q2206&amp;""</f>
      </c>
      <c r="T2206">
        <f>[1]资金台帐!T2206&amp;""</f>
      </c>
      <c r="U2206">
        <f>[1]资金台帐!U2206&amp;""</f>
      </c>
      <c r="W2206">
        <f>[1]资金台帐!W2206&amp;""</f>
      </c>
      <c r="X2206">
        <f>[1]资金台帐!X2206&amp;""</f>
      </c>
      <c r="AB2206">
        <f>[1]资金台帐!AB2206</f>
        <v>0</v>
      </c>
      <c r="AC2206">
        <f>[1]资金台帐!AC2206</f>
        <v>0</v>
      </c>
      <c r="AD2206">
        <f>[1]资金台帐!AD2206</f>
        <v>0</v>
      </c>
      <c r="AJ2206">
        <f>[1]资金台帐!AJ2206</f>
        <v>0</v>
      </c>
      <c r="AK2206">
        <f>[1]资金台帐!AK2206</f>
        <v>0</v>
      </c>
      <c r="BA2206" s="22">
        <f t="shared" si="0"/>
      </c>
    </row>
    <row r="2207">
      <c r="B2207">
        <f>[1]资金台帐!B2207&amp;""</f>
      </c>
      <c r="H2207">
        <f>[1]资金台帐!H2207&amp;""</f>
      </c>
      <c r="J2207">
        <f>[1]资金台帐!J2207&amp;""</f>
      </c>
      <c r="N2207">
        <f>[1]资金台帐!N2207</f>
      </c>
      <c r="O2207">
        <f>[1]资金台帐!O2207&amp;""</f>
      </c>
      <c r="P2207">
        <f>[1]资金台帐!P2207&amp;""</f>
      </c>
      <c r="Q2207">
        <f>[1]资金台帐!Q2207&amp;""</f>
      </c>
      <c r="T2207">
        <f>[1]资金台帐!T2207&amp;""</f>
      </c>
      <c r="U2207">
        <f>[1]资金台帐!U2207&amp;""</f>
      </c>
      <c r="W2207">
        <f>[1]资金台帐!W2207&amp;""</f>
      </c>
      <c r="X2207">
        <f>[1]资金台帐!X2207&amp;""</f>
      </c>
      <c r="AB2207">
        <f>[1]资金台帐!AB2207</f>
        <v>0</v>
      </c>
      <c r="AC2207">
        <f>[1]资金台帐!AC2207</f>
        <v>0</v>
      </c>
      <c r="AD2207">
        <f>[1]资金台帐!AD2207</f>
        <v>0</v>
      </c>
      <c r="AJ2207">
        <f>[1]资金台帐!AJ2207</f>
        <v>0</v>
      </c>
      <c r="AK2207">
        <f>[1]资金台帐!AK2207</f>
        <v>0</v>
      </c>
      <c r="BA2207" s="22">
        <f t="shared" si="0"/>
      </c>
    </row>
    <row r="2208">
      <c r="B2208">
        <f>[1]资金台帐!B2208&amp;""</f>
      </c>
      <c r="H2208">
        <f>[1]资金台帐!H2208&amp;""</f>
      </c>
      <c r="J2208">
        <f>[1]资金台帐!J2208&amp;""</f>
      </c>
      <c r="N2208">
        <f>[1]资金台帐!N2208</f>
      </c>
      <c r="O2208">
        <f>[1]资金台帐!O2208&amp;""</f>
      </c>
      <c r="P2208">
        <f>[1]资金台帐!P2208&amp;""</f>
      </c>
      <c r="Q2208">
        <f>[1]资金台帐!Q2208&amp;""</f>
      </c>
      <c r="T2208">
        <f>[1]资金台帐!T2208&amp;""</f>
      </c>
      <c r="U2208">
        <f>[1]资金台帐!U2208&amp;""</f>
      </c>
      <c r="W2208">
        <f>[1]资金台帐!W2208&amp;""</f>
      </c>
      <c r="X2208">
        <f>[1]资金台帐!X2208&amp;""</f>
      </c>
      <c r="AB2208">
        <f>[1]资金台帐!AB2208</f>
        <v>0</v>
      </c>
      <c r="AC2208">
        <f>[1]资金台帐!AC2208</f>
        <v>0</v>
      </c>
      <c r="AD2208">
        <f>[1]资金台帐!AD2208</f>
        <v>0</v>
      </c>
      <c r="AJ2208">
        <f>[1]资金台帐!AJ2208</f>
        <v>0</v>
      </c>
      <c r="AK2208">
        <f>[1]资金台帐!AK2208</f>
        <v>0</v>
      </c>
      <c r="BA2208" s="22">
        <f t="shared" si="0"/>
      </c>
    </row>
    <row r="2209">
      <c r="B2209">
        <f>[1]资金台帐!B2209&amp;""</f>
      </c>
      <c r="H2209">
        <f>[1]资金台帐!H2209&amp;""</f>
      </c>
      <c r="J2209">
        <f>[1]资金台帐!J2209&amp;""</f>
      </c>
      <c r="N2209">
        <f>[1]资金台帐!N2209</f>
      </c>
      <c r="O2209">
        <f>[1]资金台帐!O2209&amp;""</f>
      </c>
      <c r="P2209">
        <f>[1]资金台帐!P2209&amp;""</f>
      </c>
      <c r="Q2209">
        <f>[1]资金台帐!Q2209&amp;""</f>
      </c>
      <c r="T2209">
        <f>[1]资金台帐!T2209&amp;""</f>
      </c>
      <c r="U2209">
        <f>[1]资金台帐!U2209&amp;""</f>
      </c>
      <c r="W2209">
        <f>[1]资金台帐!W2209&amp;""</f>
      </c>
      <c r="X2209">
        <f>[1]资金台帐!X2209&amp;""</f>
      </c>
      <c r="AB2209">
        <f>[1]资金台帐!AB2209</f>
        <v>0</v>
      </c>
      <c r="AC2209">
        <f>[1]资金台帐!AC2209</f>
        <v>0</v>
      </c>
      <c r="AD2209">
        <f>[1]资金台帐!AD2209</f>
        <v>0</v>
      </c>
      <c r="AJ2209">
        <f>[1]资金台帐!AJ2209</f>
        <v>0</v>
      </c>
      <c r="AK2209">
        <f>[1]资金台帐!AK2209</f>
        <v>0</v>
      </c>
      <c r="BA2209" s="22">
        <f t="shared" si="0"/>
      </c>
    </row>
    <row r="2210">
      <c r="B2210">
        <f>[1]资金台帐!B2210&amp;""</f>
      </c>
      <c r="H2210">
        <f>[1]资金台帐!H2210&amp;""</f>
      </c>
      <c r="J2210">
        <f>[1]资金台帐!J2210&amp;""</f>
      </c>
      <c r="N2210">
        <f>[1]资金台帐!N2210</f>
      </c>
      <c r="O2210">
        <f>[1]资金台帐!O2210&amp;""</f>
      </c>
      <c r="P2210">
        <f>[1]资金台帐!P2210&amp;""</f>
      </c>
      <c r="Q2210">
        <f>[1]资金台帐!Q2210&amp;""</f>
      </c>
      <c r="T2210">
        <f>[1]资金台帐!T2210&amp;""</f>
      </c>
      <c r="U2210">
        <f>[1]资金台帐!U2210&amp;""</f>
      </c>
      <c r="W2210">
        <f>[1]资金台帐!W2210&amp;""</f>
      </c>
      <c r="X2210">
        <f>[1]资金台帐!X2210&amp;""</f>
      </c>
      <c r="AB2210">
        <f>[1]资金台帐!AB2210</f>
        <v>0</v>
      </c>
      <c r="AC2210">
        <f>[1]资金台帐!AC2210</f>
        <v>0</v>
      </c>
      <c r="AD2210">
        <f>[1]资金台帐!AD2210</f>
        <v>0</v>
      </c>
      <c r="AJ2210">
        <f>[1]资金台帐!AJ2210</f>
        <v>0</v>
      </c>
      <c r="AK2210">
        <f>[1]资金台帐!AK2210</f>
        <v>0</v>
      </c>
      <c r="BA2210" s="22">
        <f t="shared" si="0"/>
      </c>
    </row>
    <row r="2211">
      <c r="B2211">
        <f>[1]资金台帐!B2211&amp;""</f>
      </c>
      <c r="H2211">
        <f>[1]资金台帐!H2211&amp;""</f>
      </c>
      <c r="J2211">
        <f>[1]资金台帐!J2211&amp;""</f>
      </c>
      <c r="N2211">
        <f>[1]资金台帐!N2211</f>
      </c>
      <c r="O2211">
        <f>[1]资金台帐!O2211&amp;""</f>
      </c>
      <c r="P2211">
        <f>[1]资金台帐!P2211&amp;""</f>
      </c>
      <c r="Q2211">
        <f>[1]资金台帐!Q2211&amp;""</f>
      </c>
      <c r="T2211">
        <f>[1]资金台帐!T2211&amp;""</f>
      </c>
      <c r="U2211">
        <f>[1]资金台帐!U2211&amp;""</f>
      </c>
      <c r="W2211">
        <f>[1]资金台帐!W2211&amp;""</f>
      </c>
      <c r="X2211">
        <f>[1]资金台帐!X2211&amp;""</f>
      </c>
      <c r="AB2211">
        <f>[1]资金台帐!AB2211</f>
        <v>0</v>
      </c>
      <c r="AC2211">
        <f>[1]资金台帐!AC2211</f>
        <v>0</v>
      </c>
      <c r="AD2211">
        <f>[1]资金台帐!AD2211</f>
        <v>0</v>
      </c>
      <c r="AJ2211">
        <f>[1]资金台帐!AJ2211</f>
        <v>0</v>
      </c>
      <c r="AK2211">
        <f>[1]资金台帐!AK2211</f>
        <v>0</v>
      </c>
      <c r="BA2211" s="22">
        <f t="shared" si="0"/>
      </c>
    </row>
    <row r="2212">
      <c r="B2212">
        <f>[1]资金台帐!B2212&amp;""</f>
      </c>
      <c r="H2212">
        <f>[1]资金台帐!H2212&amp;""</f>
      </c>
      <c r="J2212">
        <f>[1]资金台帐!J2212&amp;""</f>
      </c>
      <c r="N2212">
        <f>[1]资金台帐!N2212</f>
      </c>
      <c r="O2212">
        <f>[1]资金台帐!O2212&amp;""</f>
      </c>
      <c r="P2212">
        <f>[1]资金台帐!P2212&amp;""</f>
      </c>
      <c r="Q2212">
        <f>[1]资金台帐!Q2212&amp;""</f>
      </c>
      <c r="T2212">
        <f>[1]资金台帐!T2212&amp;""</f>
      </c>
      <c r="U2212">
        <f>[1]资金台帐!U2212&amp;""</f>
      </c>
      <c r="W2212">
        <f>[1]资金台帐!W2212&amp;""</f>
      </c>
      <c r="X2212">
        <f>[1]资金台帐!X2212&amp;""</f>
      </c>
      <c r="AB2212">
        <f>[1]资金台帐!AB2212</f>
        <v>0</v>
      </c>
      <c r="AC2212">
        <f>[1]资金台帐!AC2212</f>
        <v>0</v>
      </c>
      <c r="AD2212">
        <f>[1]资金台帐!AD2212</f>
        <v>0</v>
      </c>
      <c r="AJ2212">
        <f>[1]资金台帐!AJ2212</f>
        <v>0</v>
      </c>
      <c r="AK2212">
        <f>[1]资金台帐!AK2212</f>
        <v>0</v>
      </c>
      <c r="BA2212" s="22">
        <f t="shared" si="0"/>
      </c>
    </row>
    <row r="2213">
      <c r="B2213">
        <f>[1]资金台帐!B2213&amp;""</f>
      </c>
      <c r="H2213">
        <f>[1]资金台帐!H2213&amp;""</f>
      </c>
      <c r="J2213">
        <f>[1]资金台帐!J2213&amp;""</f>
      </c>
      <c r="N2213">
        <f>[1]资金台帐!N2213</f>
      </c>
      <c r="O2213">
        <f>[1]资金台帐!O2213&amp;""</f>
      </c>
      <c r="P2213">
        <f>[1]资金台帐!P2213&amp;""</f>
      </c>
      <c r="Q2213">
        <f>[1]资金台帐!Q2213&amp;""</f>
      </c>
      <c r="T2213">
        <f>[1]资金台帐!T2213&amp;""</f>
      </c>
      <c r="U2213">
        <f>[1]资金台帐!U2213&amp;""</f>
      </c>
      <c r="W2213">
        <f>[1]资金台帐!W2213&amp;""</f>
      </c>
      <c r="X2213">
        <f>[1]资金台帐!X2213&amp;""</f>
      </c>
      <c r="AB2213">
        <f>[1]资金台帐!AB2213</f>
        <v>0</v>
      </c>
      <c r="AC2213">
        <f>[1]资金台帐!AC2213</f>
        <v>0</v>
      </c>
      <c r="AD2213">
        <f>[1]资金台帐!AD2213</f>
        <v>0</v>
      </c>
      <c r="AJ2213">
        <f>[1]资金台帐!AJ2213</f>
        <v>0</v>
      </c>
      <c r="AK2213">
        <f>[1]资金台帐!AK2213</f>
        <v>0</v>
      </c>
      <c r="BA2213" s="22">
        <f t="shared" si="0"/>
      </c>
    </row>
    <row r="2214">
      <c r="B2214">
        <f>[1]资金台帐!B2214&amp;""</f>
      </c>
      <c r="H2214">
        <f>[1]资金台帐!H2214&amp;""</f>
      </c>
      <c r="J2214">
        <f>[1]资金台帐!J2214&amp;""</f>
      </c>
      <c r="N2214">
        <f>[1]资金台帐!N2214</f>
      </c>
      <c r="O2214">
        <f>[1]资金台帐!O2214&amp;""</f>
      </c>
      <c r="P2214">
        <f>[1]资金台帐!P2214&amp;""</f>
      </c>
      <c r="Q2214">
        <f>[1]资金台帐!Q2214&amp;""</f>
      </c>
      <c r="T2214">
        <f>[1]资金台帐!T2214&amp;""</f>
      </c>
      <c r="U2214">
        <f>[1]资金台帐!U2214&amp;""</f>
      </c>
      <c r="W2214">
        <f>[1]资金台帐!W2214&amp;""</f>
      </c>
      <c r="X2214">
        <f>[1]资金台帐!X2214&amp;""</f>
      </c>
      <c r="AB2214">
        <f>[1]资金台帐!AB2214</f>
        <v>0</v>
      </c>
      <c r="AC2214">
        <f>[1]资金台帐!AC2214</f>
        <v>0</v>
      </c>
      <c r="AD2214">
        <f>[1]资金台帐!AD2214</f>
        <v>0</v>
      </c>
      <c r="AJ2214">
        <f>[1]资金台帐!AJ2214</f>
        <v>0</v>
      </c>
      <c r="AK2214">
        <f>[1]资金台帐!AK2214</f>
        <v>0</v>
      </c>
      <c r="BA2214" s="22">
        <f t="shared" si="0"/>
      </c>
    </row>
    <row r="2215">
      <c r="B2215">
        <f>[1]资金台帐!B2215&amp;""</f>
      </c>
      <c r="H2215">
        <f>[1]资金台帐!H2215&amp;""</f>
      </c>
      <c r="J2215">
        <f>[1]资金台帐!J2215&amp;""</f>
      </c>
      <c r="N2215">
        <f>[1]资金台帐!N2215</f>
      </c>
      <c r="O2215">
        <f>[1]资金台帐!O2215&amp;""</f>
      </c>
      <c r="P2215">
        <f>[1]资金台帐!P2215&amp;""</f>
      </c>
      <c r="Q2215">
        <f>[1]资金台帐!Q2215&amp;""</f>
      </c>
      <c r="T2215">
        <f>[1]资金台帐!T2215&amp;""</f>
      </c>
      <c r="U2215">
        <f>[1]资金台帐!U2215&amp;""</f>
      </c>
      <c r="W2215">
        <f>[1]资金台帐!W2215&amp;""</f>
      </c>
      <c r="X2215">
        <f>[1]资金台帐!X2215&amp;""</f>
      </c>
      <c r="AB2215">
        <f>[1]资金台帐!AB2215</f>
        <v>0</v>
      </c>
      <c r="AC2215">
        <f>[1]资金台帐!AC2215</f>
        <v>0</v>
      </c>
      <c r="AD2215">
        <f>[1]资金台帐!AD2215</f>
        <v>0</v>
      </c>
      <c r="AJ2215">
        <f>[1]资金台帐!AJ2215</f>
        <v>0</v>
      </c>
      <c r="AK2215">
        <f>[1]资金台帐!AK2215</f>
        <v>0</v>
      </c>
      <c r="BA2215" s="22">
        <f t="shared" si="0"/>
      </c>
    </row>
    <row r="2216">
      <c r="B2216">
        <f>[1]资金台帐!B2216&amp;""</f>
      </c>
      <c r="H2216">
        <f>[1]资金台帐!H2216&amp;""</f>
      </c>
      <c r="J2216">
        <f>[1]资金台帐!J2216&amp;""</f>
      </c>
      <c r="N2216">
        <f>[1]资金台帐!N2216</f>
      </c>
      <c r="O2216">
        <f>[1]资金台帐!O2216&amp;""</f>
      </c>
      <c r="P2216">
        <f>[1]资金台帐!P2216&amp;""</f>
      </c>
      <c r="Q2216">
        <f>[1]资金台帐!Q2216&amp;""</f>
      </c>
      <c r="T2216">
        <f>[1]资金台帐!T2216&amp;""</f>
      </c>
      <c r="U2216">
        <f>[1]资金台帐!U2216&amp;""</f>
      </c>
      <c r="W2216">
        <f>[1]资金台帐!W2216&amp;""</f>
      </c>
      <c r="X2216">
        <f>[1]资金台帐!X2216&amp;""</f>
      </c>
      <c r="AB2216">
        <f>[1]资金台帐!AB2216</f>
        <v>0</v>
      </c>
      <c r="AC2216">
        <f>[1]资金台帐!AC2216</f>
        <v>0</v>
      </c>
      <c r="AD2216">
        <f>[1]资金台帐!AD2216</f>
        <v>0</v>
      </c>
      <c r="AJ2216">
        <f>[1]资金台帐!AJ2216</f>
        <v>0</v>
      </c>
      <c r="AK2216">
        <f>[1]资金台帐!AK2216</f>
        <v>0</v>
      </c>
      <c r="BA2216" s="22">
        <f t="shared" si="0"/>
      </c>
    </row>
    <row r="2217">
      <c r="B2217">
        <f>[1]资金台帐!B2217&amp;""</f>
      </c>
      <c r="H2217">
        <f>[1]资金台帐!H2217&amp;""</f>
      </c>
      <c r="J2217">
        <f>[1]资金台帐!J2217&amp;""</f>
      </c>
      <c r="N2217">
        <f>[1]资金台帐!N2217</f>
      </c>
      <c r="O2217">
        <f>[1]资金台帐!O2217&amp;""</f>
      </c>
      <c r="P2217">
        <f>[1]资金台帐!P2217&amp;""</f>
      </c>
      <c r="Q2217">
        <f>[1]资金台帐!Q2217&amp;""</f>
      </c>
      <c r="T2217">
        <f>[1]资金台帐!T2217&amp;""</f>
      </c>
      <c r="U2217">
        <f>[1]资金台帐!U2217&amp;""</f>
      </c>
      <c r="W2217">
        <f>[1]资金台帐!W2217&amp;""</f>
      </c>
      <c r="X2217">
        <f>[1]资金台帐!X2217&amp;""</f>
      </c>
      <c r="AB2217">
        <f>[1]资金台帐!AB2217</f>
        <v>0</v>
      </c>
      <c r="AC2217">
        <f>[1]资金台帐!AC2217</f>
        <v>0</v>
      </c>
      <c r="AD2217">
        <f>[1]资金台帐!AD2217</f>
        <v>0</v>
      </c>
      <c r="AJ2217">
        <f>[1]资金台帐!AJ2217</f>
        <v>0</v>
      </c>
      <c r="AK2217">
        <f>[1]资金台帐!AK2217</f>
        <v>0</v>
      </c>
      <c r="BA2217" s="22">
        <f t="shared" si="0"/>
      </c>
    </row>
    <row r="2218">
      <c r="B2218">
        <f>[1]资金台帐!B2218&amp;""</f>
      </c>
      <c r="H2218">
        <f>[1]资金台帐!H2218&amp;""</f>
      </c>
      <c r="J2218">
        <f>[1]资金台帐!J2218&amp;""</f>
      </c>
      <c r="N2218">
        <f>[1]资金台帐!N2218</f>
      </c>
      <c r="O2218">
        <f>[1]资金台帐!O2218&amp;""</f>
      </c>
      <c r="P2218">
        <f>[1]资金台帐!P2218&amp;""</f>
      </c>
      <c r="Q2218">
        <f>[1]资金台帐!Q2218&amp;""</f>
      </c>
      <c r="T2218">
        <f>[1]资金台帐!T2218&amp;""</f>
      </c>
      <c r="U2218">
        <f>[1]资金台帐!U2218&amp;""</f>
      </c>
      <c r="W2218">
        <f>[1]资金台帐!W2218&amp;""</f>
      </c>
      <c r="X2218">
        <f>[1]资金台帐!X2218&amp;""</f>
      </c>
      <c r="AB2218">
        <f>[1]资金台帐!AB2218</f>
        <v>0</v>
      </c>
      <c r="AC2218">
        <f>[1]资金台帐!AC2218</f>
        <v>0</v>
      </c>
      <c r="AD2218">
        <f>[1]资金台帐!AD2218</f>
        <v>0</v>
      </c>
      <c r="AJ2218">
        <f>[1]资金台帐!AJ2218</f>
        <v>0</v>
      </c>
      <c r="AK2218">
        <f>[1]资金台帐!AK2218</f>
        <v>0</v>
      </c>
      <c r="BA2218" s="22">
        <f t="shared" si="0"/>
      </c>
    </row>
    <row r="2219">
      <c r="B2219">
        <f>[1]资金台帐!B2219&amp;""</f>
      </c>
      <c r="H2219">
        <f>[1]资金台帐!H2219&amp;""</f>
      </c>
      <c r="J2219">
        <f>[1]资金台帐!J2219&amp;""</f>
      </c>
      <c r="N2219">
        <f>[1]资金台帐!N2219</f>
      </c>
      <c r="O2219">
        <f>[1]资金台帐!O2219&amp;""</f>
      </c>
      <c r="P2219">
        <f>[1]资金台帐!P2219&amp;""</f>
      </c>
      <c r="Q2219">
        <f>[1]资金台帐!Q2219&amp;""</f>
      </c>
      <c r="T2219">
        <f>[1]资金台帐!T2219&amp;""</f>
      </c>
      <c r="U2219">
        <f>[1]资金台帐!U2219&amp;""</f>
      </c>
      <c r="W2219">
        <f>[1]资金台帐!W2219&amp;""</f>
      </c>
      <c r="X2219">
        <f>[1]资金台帐!X2219&amp;""</f>
      </c>
      <c r="AB2219">
        <f>[1]资金台帐!AB2219</f>
        <v>0</v>
      </c>
      <c r="AC2219">
        <f>[1]资金台帐!AC2219</f>
        <v>0</v>
      </c>
      <c r="AD2219">
        <f>[1]资金台帐!AD2219</f>
        <v>0</v>
      </c>
      <c r="AJ2219">
        <f>[1]资金台帐!AJ2219</f>
        <v>0</v>
      </c>
      <c r="AK2219">
        <f>[1]资金台帐!AK2219</f>
        <v>0</v>
      </c>
      <c r="BA2219" s="22">
        <f t="shared" si="0"/>
      </c>
    </row>
    <row r="2220">
      <c r="B2220">
        <f>[1]资金台帐!B2220&amp;""</f>
      </c>
      <c r="H2220">
        <f>[1]资金台帐!H2220&amp;""</f>
      </c>
      <c r="J2220">
        <f>[1]资金台帐!J2220&amp;""</f>
      </c>
      <c r="N2220">
        <f>[1]资金台帐!N2220</f>
      </c>
      <c r="O2220">
        <f>[1]资金台帐!O2220&amp;""</f>
      </c>
      <c r="P2220">
        <f>[1]资金台帐!P2220&amp;""</f>
      </c>
      <c r="Q2220">
        <f>[1]资金台帐!Q2220&amp;""</f>
      </c>
      <c r="T2220">
        <f>[1]资金台帐!T2220&amp;""</f>
      </c>
      <c r="U2220">
        <f>[1]资金台帐!U2220&amp;""</f>
      </c>
      <c r="W2220">
        <f>[1]资金台帐!W2220&amp;""</f>
      </c>
      <c r="X2220">
        <f>[1]资金台帐!X2220&amp;""</f>
      </c>
      <c r="AB2220">
        <f>[1]资金台帐!AB2220</f>
        <v>0</v>
      </c>
      <c r="AC2220">
        <f>[1]资金台帐!AC2220</f>
        <v>0</v>
      </c>
      <c r="AD2220">
        <f>[1]资金台帐!AD2220</f>
        <v>0</v>
      </c>
      <c r="AJ2220">
        <f>[1]资金台帐!AJ2220</f>
        <v>0</v>
      </c>
      <c r="AK2220">
        <f>[1]资金台帐!AK2220</f>
        <v>0</v>
      </c>
      <c r="BA2220" s="22">
        <f t="shared" si="0"/>
      </c>
    </row>
    <row r="2221">
      <c r="B2221">
        <f>[1]资金台帐!B2221&amp;""</f>
      </c>
      <c r="H2221">
        <f>[1]资金台帐!H2221&amp;""</f>
      </c>
      <c r="J2221">
        <f>[1]资金台帐!J2221&amp;""</f>
      </c>
      <c r="N2221">
        <f>[1]资金台帐!N2221</f>
      </c>
      <c r="O2221">
        <f>[1]资金台帐!O2221&amp;""</f>
      </c>
      <c r="P2221">
        <f>[1]资金台帐!P2221&amp;""</f>
      </c>
      <c r="Q2221">
        <f>[1]资金台帐!Q2221&amp;""</f>
      </c>
      <c r="T2221">
        <f>[1]资金台帐!T2221&amp;""</f>
      </c>
      <c r="U2221">
        <f>[1]资金台帐!U2221&amp;""</f>
      </c>
      <c r="W2221">
        <f>[1]资金台帐!W2221&amp;""</f>
      </c>
      <c r="X2221">
        <f>[1]资金台帐!X2221&amp;""</f>
      </c>
      <c r="AB2221">
        <f>[1]资金台帐!AB2221</f>
        <v>0</v>
      </c>
      <c r="AC2221">
        <f>[1]资金台帐!AC2221</f>
        <v>0</v>
      </c>
      <c r="AD2221">
        <f>[1]资金台帐!AD2221</f>
        <v>0</v>
      </c>
      <c r="AJ2221">
        <f>[1]资金台帐!AJ2221</f>
        <v>0</v>
      </c>
      <c r="AK2221">
        <f>[1]资金台帐!AK2221</f>
        <v>0</v>
      </c>
      <c r="BA2221" s="22">
        <f t="shared" si="0"/>
      </c>
    </row>
    <row r="2222">
      <c r="B2222">
        <f>[1]资金台帐!B2222&amp;""</f>
      </c>
      <c r="H2222">
        <f>[1]资金台帐!H2222&amp;""</f>
      </c>
      <c r="J2222">
        <f>[1]资金台帐!J2222&amp;""</f>
      </c>
      <c r="N2222">
        <f>[1]资金台帐!N2222</f>
      </c>
      <c r="O2222">
        <f>[1]资金台帐!O2222&amp;""</f>
      </c>
      <c r="P2222">
        <f>[1]资金台帐!P2222&amp;""</f>
      </c>
      <c r="Q2222">
        <f>[1]资金台帐!Q2222&amp;""</f>
      </c>
      <c r="T2222">
        <f>[1]资金台帐!T2222&amp;""</f>
      </c>
      <c r="U2222">
        <f>[1]资金台帐!U2222&amp;""</f>
      </c>
      <c r="W2222">
        <f>[1]资金台帐!W2222&amp;""</f>
      </c>
      <c r="X2222">
        <f>[1]资金台帐!X2222&amp;""</f>
      </c>
      <c r="AB2222">
        <f>[1]资金台帐!AB2222</f>
        <v>0</v>
      </c>
      <c r="AC2222">
        <f>[1]资金台帐!AC2222</f>
        <v>0</v>
      </c>
      <c r="AD2222">
        <f>[1]资金台帐!AD2222</f>
        <v>0</v>
      </c>
      <c r="AJ2222">
        <f>[1]资金台帐!AJ2222</f>
        <v>0</v>
      </c>
      <c r="AK2222">
        <f>[1]资金台帐!AK2222</f>
        <v>0</v>
      </c>
      <c r="BA2222" s="22">
        <f t="shared" si="0"/>
      </c>
    </row>
    <row r="2223">
      <c r="B2223">
        <f>[1]资金台帐!B2223&amp;""</f>
      </c>
      <c r="H2223">
        <f>[1]资金台帐!H2223&amp;""</f>
      </c>
      <c r="J2223">
        <f>[1]资金台帐!J2223&amp;""</f>
      </c>
      <c r="N2223">
        <f>[1]资金台帐!N2223</f>
      </c>
      <c r="O2223">
        <f>[1]资金台帐!O2223&amp;""</f>
      </c>
      <c r="P2223">
        <f>[1]资金台帐!P2223&amp;""</f>
      </c>
      <c r="Q2223">
        <f>[1]资金台帐!Q2223&amp;""</f>
      </c>
      <c r="T2223">
        <f>[1]资金台帐!T2223&amp;""</f>
      </c>
      <c r="U2223">
        <f>[1]资金台帐!U2223&amp;""</f>
      </c>
      <c r="W2223">
        <f>[1]资金台帐!W2223&amp;""</f>
      </c>
      <c r="X2223">
        <f>[1]资金台帐!X2223&amp;""</f>
      </c>
      <c r="AB2223">
        <f>[1]资金台帐!AB2223</f>
        <v>0</v>
      </c>
      <c r="AC2223">
        <f>[1]资金台帐!AC2223</f>
        <v>0</v>
      </c>
      <c r="AD2223">
        <f>[1]资金台帐!AD2223</f>
        <v>0</v>
      </c>
      <c r="AJ2223">
        <f>[1]资金台帐!AJ2223</f>
        <v>0</v>
      </c>
      <c r="AK2223">
        <f>[1]资金台帐!AK2223</f>
        <v>0</v>
      </c>
      <c r="BA2223" s="22">
        <f t="shared" si="0"/>
      </c>
    </row>
    <row r="2224">
      <c r="B2224">
        <f>[1]资金台帐!B2224&amp;""</f>
      </c>
      <c r="H2224">
        <f>[1]资金台帐!H2224&amp;""</f>
      </c>
      <c r="J2224">
        <f>[1]资金台帐!J2224&amp;""</f>
      </c>
      <c r="N2224">
        <f>[1]资金台帐!N2224</f>
      </c>
      <c r="O2224">
        <f>[1]资金台帐!O2224&amp;""</f>
      </c>
      <c r="P2224">
        <f>[1]资金台帐!P2224&amp;""</f>
      </c>
      <c r="Q2224">
        <f>[1]资金台帐!Q2224&amp;""</f>
      </c>
      <c r="T2224">
        <f>[1]资金台帐!T2224&amp;""</f>
      </c>
      <c r="U2224">
        <f>[1]资金台帐!U2224&amp;""</f>
      </c>
      <c r="W2224">
        <f>[1]资金台帐!W2224&amp;""</f>
      </c>
      <c r="X2224">
        <f>[1]资金台帐!X2224&amp;""</f>
      </c>
      <c r="AB2224">
        <f>[1]资金台帐!AB2224</f>
        <v>0</v>
      </c>
      <c r="AC2224">
        <f>[1]资金台帐!AC2224</f>
        <v>0</v>
      </c>
      <c r="AD2224">
        <f>[1]资金台帐!AD2224</f>
        <v>0</v>
      </c>
      <c r="AJ2224">
        <f>[1]资金台帐!AJ2224</f>
        <v>0</v>
      </c>
      <c r="AK2224">
        <f>[1]资金台帐!AK2224</f>
        <v>0</v>
      </c>
      <c r="BA2224" s="22">
        <f t="shared" si="0"/>
      </c>
    </row>
    <row r="2225">
      <c r="B2225">
        <f>[1]资金台帐!B2225&amp;""</f>
      </c>
      <c r="H2225">
        <f>[1]资金台帐!H2225&amp;""</f>
      </c>
      <c r="J2225">
        <f>[1]资金台帐!J2225&amp;""</f>
      </c>
      <c r="N2225">
        <f>[1]资金台帐!N2225</f>
      </c>
      <c r="O2225">
        <f>[1]资金台帐!O2225&amp;""</f>
      </c>
      <c r="P2225">
        <f>[1]资金台帐!P2225&amp;""</f>
      </c>
      <c r="Q2225">
        <f>[1]资金台帐!Q2225&amp;""</f>
      </c>
      <c r="T2225">
        <f>[1]资金台帐!T2225&amp;""</f>
      </c>
      <c r="U2225">
        <f>[1]资金台帐!U2225&amp;""</f>
      </c>
      <c r="W2225">
        <f>[1]资金台帐!W2225&amp;""</f>
      </c>
      <c r="X2225">
        <f>[1]资金台帐!X2225&amp;""</f>
      </c>
      <c r="AB2225">
        <f>[1]资金台帐!AB2225</f>
        <v>0</v>
      </c>
      <c r="AC2225">
        <f>[1]资金台帐!AC2225</f>
        <v>0</v>
      </c>
      <c r="AD2225">
        <f>[1]资金台帐!AD2225</f>
        <v>0</v>
      </c>
      <c r="AJ2225">
        <f>[1]资金台帐!AJ2225</f>
        <v>0</v>
      </c>
      <c r="AK2225">
        <f>[1]资金台帐!AK2225</f>
        <v>0</v>
      </c>
      <c r="BA2225" s="22">
        <f t="shared" si="0"/>
      </c>
    </row>
    <row r="2226">
      <c r="B2226">
        <f>[1]资金台帐!B2226&amp;""</f>
      </c>
      <c r="H2226">
        <f>[1]资金台帐!H2226&amp;""</f>
      </c>
      <c r="J2226">
        <f>[1]资金台帐!J2226&amp;""</f>
      </c>
      <c r="N2226">
        <f>[1]资金台帐!N2226</f>
      </c>
      <c r="O2226">
        <f>[1]资金台帐!O2226&amp;""</f>
      </c>
      <c r="P2226">
        <f>[1]资金台帐!P2226&amp;""</f>
      </c>
      <c r="Q2226">
        <f>[1]资金台帐!Q2226&amp;""</f>
      </c>
      <c r="T2226">
        <f>[1]资金台帐!T2226&amp;""</f>
      </c>
      <c r="U2226">
        <f>[1]资金台帐!U2226&amp;""</f>
      </c>
      <c r="W2226">
        <f>[1]资金台帐!W2226&amp;""</f>
      </c>
      <c r="X2226">
        <f>[1]资金台帐!X2226&amp;""</f>
      </c>
      <c r="AB2226">
        <f>[1]资金台帐!AB2226</f>
        <v>0</v>
      </c>
      <c r="AC2226">
        <f>[1]资金台帐!AC2226</f>
        <v>0</v>
      </c>
      <c r="AD2226">
        <f>[1]资金台帐!AD2226</f>
        <v>0</v>
      </c>
      <c r="AJ2226">
        <f>[1]资金台帐!AJ2226</f>
        <v>0</v>
      </c>
      <c r="AK2226">
        <f>[1]资金台帐!AK2226</f>
        <v>0</v>
      </c>
      <c r="BA2226" s="22">
        <f t="shared" si="0"/>
      </c>
    </row>
    <row r="2227">
      <c r="B2227">
        <f>[1]资金台帐!B2227&amp;""</f>
      </c>
      <c r="H2227">
        <f>[1]资金台帐!H2227&amp;""</f>
      </c>
      <c r="J2227">
        <f>[1]资金台帐!J2227&amp;""</f>
      </c>
      <c r="N2227">
        <f>[1]资金台帐!N2227</f>
      </c>
      <c r="O2227">
        <f>[1]资金台帐!O2227&amp;""</f>
      </c>
      <c r="P2227">
        <f>[1]资金台帐!P2227&amp;""</f>
      </c>
      <c r="Q2227">
        <f>[1]资金台帐!Q2227&amp;""</f>
      </c>
      <c r="T2227">
        <f>[1]资金台帐!T2227&amp;""</f>
      </c>
      <c r="U2227">
        <f>[1]资金台帐!U2227&amp;""</f>
      </c>
      <c r="W2227">
        <f>[1]资金台帐!W2227&amp;""</f>
      </c>
      <c r="X2227">
        <f>[1]资金台帐!X2227&amp;""</f>
      </c>
      <c r="AB2227">
        <f>[1]资金台帐!AB2227</f>
        <v>0</v>
      </c>
      <c r="AC2227">
        <f>[1]资金台帐!AC2227</f>
        <v>0</v>
      </c>
      <c r="AD2227">
        <f>[1]资金台帐!AD2227</f>
        <v>0</v>
      </c>
      <c r="AJ2227">
        <f>[1]资金台帐!AJ2227</f>
        <v>0</v>
      </c>
      <c r="AK2227">
        <f>[1]资金台帐!AK2227</f>
        <v>0</v>
      </c>
      <c r="BA2227" s="22">
        <f t="shared" si="0"/>
      </c>
    </row>
    <row r="2228">
      <c r="B2228">
        <f>[1]资金台帐!B2228&amp;""</f>
      </c>
      <c r="H2228">
        <f>[1]资金台帐!H2228&amp;""</f>
      </c>
      <c r="J2228">
        <f>[1]资金台帐!J2228&amp;""</f>
      </c>
      <c r="N2228">
        <f>[1]资金台帐!N2228</f>
      </c>
      <c r="O2228">
        <f>[1]资金台帐!O2228&amp;""</f>
      </c>
      <c r="P2228">
        <f>[1]资金台帐!P2228&amp;""</f>
      </c>
      <c r="Q2228">
        <f>[1]资金台帐!Q2228&amp;""</f>
      </c>
      <c r="T2228">
        <f>[1]资金台帐!T2228&amp;""</f>
      </c>
      <c r="U2228">
        <f>[1]资金台帐!U2228&amp;""</f>
      </c>
      <c r="W2228">
        <f>[1]资金台帐!W2228&amp;""</f>
      </c>
      <c r="X2228">
        <f>[1]资金台帐!X2228&amp;""</f>
      </c>
      <c r="AB2228">
        <f>[1]资金台帐!AB2228</f>
        <v>0</v>
      </c>
      <c r="AC2228">
        <f>[1]资金台帐!AC2228</f>
        <v>0</v>
      </c>
      <c r="AD2228">
        <f>[1]资金台帐!AD2228</f>
        <v>0</v>
      </c>
      <c r="AJ2228">
        <f>[1]资金台帐!AJ2228</f>
        <v>0</v>
      </c>
      <c r="AK2228">
        <f>[1]资金台帐!AK2228</f>
        <v>0</v>
      </c>
      <c r="BA2228" s="22">
        <f t="shared" si="0"/>
      </c>
    </row>
    <row r="2229">
      <c r="B2229">
        <f>[1]资金台帐!B2229&amp;""</f>
      </c>
      <c r="H2229">
        <f>[1]资金台帐!H2229&amp;""</f>
      </c>
      <c r="J2229">
        <f>[1]资金台帐!J2229&amp;""</f>
      </c>
      <c r="N2229">
        <f>[1]资金台帐!N2229</f>
      </c>
      <c r="O2229">
        <f>[1]资金台帐!O2229&amp;""</f>
      </c>
      <c r="P2229">
        <f>[1]资金台帐!P2229&amp;""</f>
      </c>
      <c r="Q2229">
        <f>[1]资金台帐!Q2229&amp;""</f>
      </c>
      <c r="T2229">
        <f>[1]资金台帐!T2229&amp;""</f>
      </c>
      <c r="U2229">
        <f>[1]资金台帐!U2229&amp;""</f>
      </c>
      <c r="W2229">
        <f>[1]资金台帐!W2229&amp;""</f>
      </c>
      <c r="X2229">
        <f>[1]资金台帐!X2229&amp;""</f>
      </c>
      <c r="AB2229">
        <f>[1]资金台帐!AB2229</f>
        <v>0</v>
      </c>
      <c r="AC2229">
        <f>[1]资金台帐!AC2229</f>
        <v>0</v>
      </c>
      <c r="AD2229">
        <f>[1]资金台帐!AD2229</f>
        <v>0</v>
      </c>
      <c r="AJ2229">
        <f>[1]资金台帐!AJ2229</f>
        <v>0</v>
      </c>
      <c r="AK2229">
        <f>[1]资金台帐!AK2229</f>
        <v>0</v>
      </c>
      <c r="BA2229" s="22">
        <f t="shared" si="0"/>
      </c>
    </row>
    <row r="2230">
      <c r="B2230">
        <f>[1]资金台帐!B2230&amp;""</f>
      </c>
      <c r="H2230">
        <f>[1]资金台帐!H2230&amp;""</f>
      </c>
      <c r="J2230">
        <f>[1]资金台帐!J2230&amp;""</f>
      </c>
      <c r="N2230">
        <f>[1]资金台帐!N2230</f>
      </c>
      <c r="O2230">
        <f>[1]资金台帐!O2230&amp;""</f>
      </c>
      <c r="P2230">
        <f>[1]资金台帐!P2230&amp;""</f>
      </c>
      <c r="Q2230">
        <f>[1]资金台帐!Q2230&amp;""</f>
      </c>
      <c r="T2230">
        <f>[1]资金台帐!T2230&amp;""</f>
      </c>
      <c r="U2230">
        <f>[1]资金台帐!U2230&amp;""</f>
      </c>
      <c r="W2230">
        <f>[1]资金台帐!W2230&amp;""</f>
      </c>
      <c r="X2230">
        <f>[1]资金台帐!X2230&amp;""</f>
      </c>
      <c r="AB2230">
        <f>[1]资金台帐!AB2230</f>
        <v>0</v>
      </c>
      <c r="AC2230">
        <f>[1]资金台帐!AC2230</f>
        <v>0</v>
      </c>
      <c r="AD2230">
        <f>[1]资金台帐!AD2230</f>
        <v>0</v>
      </c>
      <c r="AJ2230">
        <f>[1]资金台帐!AJ2230</f>
        <v>0</v>
      </c>
      <c r="AK2230">
        <f>[1]资金台帐!AK2230</f>
        <v>0</v>
      </c>
      <c r="BA2230" s="22">
        <f t="shared" si="0"/>
      </c>
    </row>
    <row r="2231">
      <c r="B2231">
        <f>[1]资金台帐!B2231&amp;""</f>
      </c>
      <c r="H2231">
        <f>[1]资金台帐!H2231&amp;""</f>
      </c>
      <c r="J2231">
        <f>[1]资金台帐!J2231&amp;""</f>
      </c>
      <c r="N2231">
        <f>[1]资金台帐!N2231</f>
      </c>
      <c r="O2231">
        <f>[1]资金台帐!O2231&amp;""</f>
      </c>
      <c r="P2231">
        <f>[1]资金台帐!P2231&amp;""</f>
      </c>
      <c r="Q2231">
        <f>[1]资金台帐!Q2231&amp;""</f>
      </c>
      <c r="T2231">
        <f>[1]资金台帐!T2231&amp;""</f>
      </c>
      <c r="U2231">
        <f>[1]资金台帐!U2231&amp;""</f>
      </c>
      <c r="W2231">
        <f>[1]资金台帐!W2231&amp;""</f>
      </c>
      <c r="X2231">
        <f>[1]资金台帐!X2231&amp;""</f>
      </c>
      <c r="AB2231">
        <f>[1]资金台帐!AB2231</f>
        <v>0</v>
      </c>
      <c r="AC2231">
        <f>[1]资金台帐!AC2231</f>
        <v>0</v>
      </c>
      <c r="AD2231">
        <f>[1]资金台帐!AD2231</f>
        <v>0</v>
      </c>
      <c r="AJ2231">
        <f>[1]资金台帐!AJ2231</f>
        <v>0</v>
      </c>
      <c r="AK2231">
        <f>[1]资金台帐!AK2231</f>
        <v>0</v>
      </c>
      <c r="BA2231" s="22">
        <f t="shared" si="0"/>
      </c>
    </row>
    <row r="2232">
      <c r="B2232">
        <f>[1]资金台帐!B2232&amp;""</f>
      </c>
      <c r="H2232">
        <f>[1]资金台帐!H2232&amp;""</f>
      </c>
      <c r="J2232">
        <f>[1]资金台帐!J2232&amp;""</f>
      </c>
      <c r="N2232">
        <f>[1]资金台帐!N2232</f>
      </c>
      <c r="O2232">
        <f>[1]资金台帐!O2232&amp;""</f>
      </c>
      <c r="P2232">
        <f>[1]资金台帐!P2232&amp;""</f>
      </c>
      <c r="Q2232">
        <f>[1]资金台帐!Q2232&amp;""</f>
      </c>
      <c r="T2232">
        <f>[1]资金台帐!T2232&amp;""</f>
      </c>
      <c r="U2232">
        <f>[1]资金台帐!U2232&amp;""</f>
      </c>
      <c r="W2232">
        <f>[1]资金台帐!W2232&amp;""</f>
      </c>
      <c r="X2232">
        <f>[1]资金台帐!X2232&amp;""</f>
      </c>
      <c r="AB2232">
        <f>[1]资金台帐!AB2232</f>
        <v>0</v>
      </c>
      <c r="AC2232">
        <f>[1]资金台帐!AC2232</f>
        <v>0</v>
      </c>
      <c r="AD2232">
        <f>[1]资金台帐!AD2232</f>
        <v>0</v>
      </c>
      <c r="AJ2232">
        <f>[1]资金台帐!AJ2232</f>
        <v>0</v>
      </c>
      <c r="AK2232">
        <f>[1]资金台帐!AK2232</f>
        <v>0</v>
      </c>
      <c r="BA2232" s="22">
        <f t="shared" si="0"/>
      </c>
    </row>
    <row r="2233">
      <c r="B2233">
        <f>[1]资金台帐!B2233&amp;""</f>
      </c>
      <c r="H2233">
        <f>[1]资金台帐!H2233&amp;""</f>
      </c>
      <c r="J2233">
        <f>[1]资金台帐!J2233&amp;""</f>
      </c>
      <c r="N2233">
        <f>[1]资金台帐!N2233</f>
      </c>
      <c r="O2233">
        <f>[1]资金台帐!O2233&amp;""</f>
      </c>
      <c r="P2233">
        <f>[1]资金台帐!P2233&amp;""</f>
      </c>
      <c r="Q2233">
        <f>[1]资金台帐!Q2233&amp;""</f>
      </c>
      <c r="T2233">
        <f>[1]资金台帐!T2233&amp;""</f>
      </c>
      <c r="U2233">
        <f>[1]资金台帐!U2233&amp;""</f>
      </c>
      <c r="W2233">
        <f>[1]资金台帐!W2233&amp;""</f>
      </c>
      <c r="X2233">
        <f>[1]资金台帐!X2233&amp;""</f>
      </c>
      <c r="AB2233">
        <f>[1]资金台帐!AB2233</f>
        <v>0</v>
      </c>
      <c r="AC2233">
        <f>[1]资金台帐!AC2233</f>
        <v>0</v>
      </c>
      <c r="AD2233">
        <f>[1]资金台帐!AD2233</f>
        <v>0</v>
      </c>
      <c r="AJ2233">
        <f>[1]资金台帐!AJ2233</f>
        <v>0</v>
      </c>
      <c r="AK2233">
        <f>[1]资金台帐!AK2233</f>
        <v>0</v>
      </c>
      <c r="BA2233" s="22">
        <f t="shared" si="0"/>
      </c>
    </row>
    <row r="2234">
      <c r="B2234">
        <f>[1]资金台帐!B2234&amp;""</f>
      </c>
      <c r="H2234">
        <f>[1]资金台帐!H2234&amp;""</f>
      </c>
      <c r="J2234">
        <f>[1]资金台帐!J2234&amp;""</f>
      </c>
      <c r="N2234">
        <f>[1]资金台帐!N2234</f>
      </c>
      <c r="O2234">
        <f>[1]资金台帐!O2234&amp;""</f>
      </c>
      <c r="P2234">
        <f>[1]资金台帐!P2234&amp;""</f>
      </c>
      <c r="Q2234">
        <f>[1]资金台帐!Q2234&amp;""</f>
      </c>
      <c r="T2234">
        <f>[1]资金台帐!T2234&amp;""</f>
      </c>
      <c r="U2234">
        <f>[1]资金台帐!U2234&amp;""</f>
      </c>
      <c r="W2234">
        <f>[1]资金台帐!W2234&amp;""</f>
      </c>
      <c r="X2234">
        <f>[1]资金台帐!X2234&amp;""</f>
      </c>
      <c r="AB2234">
        <f>[1]资金台帐!AB2234</f>
        <v>0</v>
      </c>
      <c r="AC2234">
        <f>[1]资金台帐!AC2234</f>
        <v>0</v>
      </c>
      <c r="AD2234">
        <f>[1]资金台帐!AD2234</f>
        <v>0</v>
      </c>
      <c r="AJ2234">
        <f>[1]资金台帐!AJ2234</f>
        <v>0</v>
      </c>
      <c r="AK2234">
        <f>[1]资金台帐!AK2234</f>
        <v>0</v>
      </c>
      <c r="BA2234" s="22">
        <f t="shared" si="0"/>
      </c>
    </row>
    <row r="2235">
      <c r="B2235">
        <f>[1]资金台帐!B2235&amp;""</f>
      </c>
      <c r="H2235">
        <f>[1]资金台帐!H2235&amp;""</f>
      </c>
      <c r="J2235">
        <f>[1]资金台帐!J2235&amp;""</f>
      </c>
      <c r="N2235">
        <f>[1]资金台帐!N2235</f>
      </c>
      <c r="O2235">
        <f>[1]资金台帐!O2235&amp;""</f>
      </c>
      <c r="P2235">
        <f>[1]资金台帐!P2235&amp;""</f>
      </c>
      <c r="Q2235">
        <f>[1]资金台帐!Q2235&amp;""</f>
      </c>
      <c r="T2235">
        <f>[1]资金台帐!T2235&amp;""</f>
      </c>
      <c r="U2235">
        <f>[1]资金台帐!U2235&amp;""</f>
      </c>
      <c r="W2235">
        <f>[1]资金台帐!W2235&amp;""</f>
      </c>
      <c r="X2235">
        <f>[1]资金台帐!X2235&amp;""</f>
      </c>
      <c r="AB2235">
        <f>[1]资金台帐!AB2235</f>
        <v>0</v>
      </c>
      <c r="AC2235">
        <f>[1]资金台帐!AC2235</f>
        <v>0</v>
      </c>
      <c r="AD2235">
        <f>[1]资金台帐!AD2235</f>
        <v>0</v>
      </c>
      <c r="AJ2235">
        <f>[1]资金台帐!AJ2235</f>
        <v>0</v>
      </c>
      <c r="AK2235">
        <f>[1]资金台帐!AK2235</f>
        <v>0</v>
      </c>
      <c r="BA2235" s="22">
        <f t="shared" si="0"/>
      </c>
    </row>
    <row r="2236">
      <c r="B2236">
        <f>[1]资金台帐!B2236&amp;""</f>
      </c>
      <c r="H2236">
        <f>[1]资金台帐!H2236&amp;""</f>
      </c>
      <c r="J2236">
        <f>[1]资金台帐!J2236&amp;""</f>
      </c>
      <c r="N2236">
        <f>[1]资金台帐!N2236</f>
      </c>
      <c r="O2236">
        <f>[1]资金台帐!O2236&amp;""</f>
      </c>
      <c r="P2236">
        <f>[1]资金台帐!P2236&amp;""</f>
      </c>
      <c r="Q2236">
        <f>[1]资金台帐!Q2236&amp;""</f>
      </c>
      <c r="T2236">
        <f>[1]资金台帐!T2236&amp;""</f>
      </c>
      <c r="U2236">
        <f>[1]资金台帐!U2236&amp;""</f>
      </c>
      <c r="W2236">
        <f>[1]资金台帐!W2236&amp;""</f>
      </c>
      <c r="X2236">
        <f>[1]资金台帐!X2236&amp;""</f>
      </c>
      <c r="AB2236">
        <f>[1]资金台帐!AB2236</f>
        <v>0</v>
      </c>
      <c r="AC2236">
        <f>[1]资金台帐!AC2236</f>
        <v>0</v>
      </c>
      <c r="AD2236">
        <f>[1]资金台帐!AD2236</f>
        <v>0</v>
      </c>
      <c r="AJ2236">
        <f>[1]资金台帐!AJ2236</f>
        <v>0</v>
      </c>
      <c r="AK2236">
        <f>[1]资金台帐!AK2236</f>
        <v>0</v>
      </c>
      <c r="BA2236" s="22">
        <f t="shared" si="0"/>
      </c>
    </row>
    <row r="2237">
      <c r="B2237">
        <f>[1]资金台帐!B2237&amp;""</f>
      </c>
      <c r="H2237">
        <f>[1]资金台帐!H2237&amp;""</f>
      </c>
      <c r="J2237">
        <f>[1]资金台帐!J2237&amp;""</f>
      </c>
      <c r="N2237">
        <f>[1]资金台帐!N2237</f>
      </c>
      <c r="O2237">
        <f>[1]资金台帐!O2237&amp;""</f>
      </c>
      <c r="P2237">
        <f>[1]资金台帐!P2237&amp;""</f>
      </c>
      <c r="Q2237">
        <f>[1]资金台帐!Q2237&amp;""</f>
      </c>
      <c r="T2237">
        <f>[1]资金台帐!T2237&amp;""</f>
      </c>
      <c r="U2237">
        <f>[1]资金台帐!U2237&amp;""</f>
      </c>
      <c r="W2237">
        <f>[1]资金台帐!W2237&amp;""</f>
      </c>
      <c r="X2237">
        <f>[1]资金台帐!X2237&amp;""</f>
      </c>
      <c r="AB2237">
        <f>[1]资金台帐!AB2237</f>
        <v>0</v>
      </c>
      <c r="AC2237">
        <f>[1]资金台帐!AC2237</f>
        <v>0</v>
      </c>
      <c r="AD2237">
        <f>[1]资金台帐!AD2237</f>
        <v>0</v>
      </c>
      <c r="AJ2237">
        <f>[1]资金台帐!AJ2237</f>
        <v>0</v>
      </c>
      <c r="AK2237">
        <f>[1]资金台帐!AK2237</f>
        <v>0</v>
      </c>
      <c r="BA2237" s="22">
        <f t="shared" si="0"/>
      </c>
    </row>
    <row r="2238">
      <c r="B2238">
        <f>[1]资金台帐!B2238&amp;""</f>
      </c>
      <c r="H2238">
        <f>[1]资金台帐!H2238&amp;""</f>
      </c>
      <c r="J2238">
        <f>[1]资金台帐!J2238&amp;""</f>
      </c>
      <c r="N2238">
        <f>[1]资金台帐!N2238</f>
      </c>
      <c r="O2238">
        <f>[1]资金台帐!O2238&amp;""</f>
      </c>
      <c r="P2238">
        <f>[1]资金台帐!P2238&amp;""</f>
      </c>
      <c r="Q2238">
        <f>[1]资金台帐!Q2238&amp;""</f>
      </c>
      <c r="T2238">
        <f>[1]资金台帐!T2238&amp;""</f>
      </c>
      <c r="U2238">
        <f>[1]资金台帐!U2238&amp;""</f>
      </c>
      <c r="W2238">
        <f>[1]资金台帐!W2238&amp;""</f>
      </c>
      <c r="X2238">
        <f>[1]资金台帐!X2238&amp;""</f>
      </c>
      <c r="AB2238">
        <f>[1]资金台帐!AB2238</f>
        <v>0</v>
      </c>
      <c r="AC2238">
        <f>[1]资金台帐!AC2238</f>
        <v>0</v>
      </c>
      <c r="AD2238">
        <f>[1]资金台帐!AD2238</f>
        <v>0</v>
      </c>
      <c r="AJ2238">
        <f>[1]资金台帐!AJ2238</f>
        <v>0</v>
      </c>
      <c r="AK2238">
        <f>[1]资金台帐!AK2238</f>
        <v>0</v>
      </c>
      <c r="BA2238" s="22">
        <f t="shared" si="0"/>
      </c>
    </row>
    <row r="2239">
      <c r="B2239">
        <f>[1]资金台帐!B2239&amp;""</f>
      </c>
      <c r="H2239">
        <f>[1]资金台帐!H2239&amp;""</f>
      </c>
      <c r="J2239">
        <f>[1]资金台帐!J2239&amp;""</f>
      </c>
      <c r="N2239">
        <f>[1]资金台帐!N2239</f>
      </c>
      <c r="O2239">
        <f>[1]资金台帐!O2239&amp;""</f>
      </c>
      <c r="P2239">
        <f>[1]资金台帐!P2239&amp;""</f>
      </c>
      <c r="Q2239">
        <f>[1]资金台帐!Q2239&amp;""</f>
      </c>
      <c r="T2239">
        <f>[1]资金台帐!T2239&amp;""</f>
      </c>
      <c r="U2239">
        <f>[1]资金台帐!U2239&amp;""</f>
      </c>
      <c r="W2239">
        <f>[1]资金台帐!W2239&amp;""</f>
      </c>
      <c r="X2239">
        <f>[1]资金台帐!X2239&amp;""</f>
      </c>
      <c r="AB2239">
        <f>[1]资金台帐!AB2239</f>
        <v>0</v>
      </c>
      <c r="AC2239">
        <f>[1]资金台帐!AC2239</f>
        <v>0</v>
      </c>
      <c r="AD2239">
        <f>[1]资金台帐!AD2239</f>
        <v>0</v>
      </c>
      <c r="AJ2239">
        <f>[1]资金台帐!AJ2239</f>
        <v>0</v>
      </c>
      <c r="AK2239">
        <f>[1]资金台帐!AK2239</f>
        <v>0</v>
      </c>
      <c r="BA2239" s="22">
        <f t="shared" si="0"/>
      </c>
    </row>
    <row r="2240">
      <c r="B2240">
        <f>[1]资金台帐!B2240&amp;""</f>
      </c>
      <c r="H2240">
        <f>[1]资金台帐!H2240&amp;""</f>
      </c>
      <c r="J2240">
        <f>[1]资金台帐!J2240&amp;""</f>
      </c>
      <c r="N2240">
        <f>[1]资金台帐!N2240</f>
      </c>
      <c r="O2240">
        <f>[1]资金台帐!O2240&amp;""</f>
      </c>
      <c r="P2240">
        <f>[1]资金台帐!P2240&amp;""</f>
      </c>
      <c r="Q2240">
        <f>[1]资金台帐!Q2240&amp;""</f>
      </c>
      <c r="T2240">
        <f>[1]资金台帐!T2240&amp;""</f>
      </c>
      <c r="U2240">
        <f>[1]资金台帐!U2240&amp;""</f>
      </c>
      <c r="W2240">
        <f>[1]资金台帐!W2240&amp;""</f>
      </c>
      <c r="X2240">
        <f>[1]资金台帐!X2240&amp;""</f>
      </c>
      <c r="AB2240">
        <f>[1]资金台帐!AB2240</f>
        <v>0</v>
      </c>
      <c r="AC2240">
        <f>[1]资金台帐!AC2240</f>
        <v>0</v>
      </c>
      <c r="AD2240">
        <f>[1]资金台帐!AD2240</f>
        <v>0</v>
      </c>
      <c r="AJ2240">
        <f>[1]资金台帐!AJ2240</f>
        <v>0</v>
      </c>
      <c r="AK2240">
        <f>[1]资金台帐!AK2240</f>
        <v>0</v>
      </c>
      <c r="BA2240" s="22">
        <f t="shared" si="0"/>
      </c>
    </row>
    <row r="2241">
      <c r="B2241">
        <f>[1]资金台帐!B2241&amp;""</f>
      </c>
      <c r="H2241">
        <f>[1]资金台帐!H2241&amp;""</f>
      </c>
      <c r="J2241">
        <f>[1]资金台帐!J2241&amp;""</f>
      </c>
      <c r="N2241">
        <f>[1]资金台帐!N2241</f>
      </c>
      <c r="O2241">
        <f>[1]资金台帐!O2241&amp;""</f>
      </c>
      <c r="P2241">
        <f>[1]资金台帐!P2241&amp;""</f>
      </c>
      <c r="Q2241">
        <f>[1]资金台帐!Q2241&amp;""</f>
      </c>
      <c r="T2241">
        <f>[1]资金台帐!T2241&amp;""</f>
      </c>
      <c r="U2241">
        <f>[1]资金台帐!U2241&amp;""</f>
      </c>
      <c r="W2241">
        <f>[1]资金台帐!W2241&amp;""</f>
      </c>
      <c r="X2241">
        <f>[1]资金台帐!X2241&amp;""</f>
      </c>
      <c r="AB2241">
        <f>[1]资金台帐!AB2241</f>
        <v>0</v>
      </c>
      <c r="AC2241">
        <f>[1]资金台帐!AC2241</f>
        <v>0</v>
      </c>
      <c r="AD2241">
        <f>[1]资金台帐!AD2241</f>
        <v>0</v>
      </c>
      <c r="AJ2241">
        <f>[1]资金台帐!AJ2241</f>
        <v>0</v>
      </c>
      <c r="AK2241">
        <f>[1]资金台帐!AK2241</f>
        <v>0</v>
      </c>
      <c r="BA2241" s="22">
        <f t="shared" si="0"/>
      </c>
    </row>
    <row r="2242">
      <c r="B2242">
        <f>[1]资金台帐!B2242&amp;""</f>
      </c>
      <c r="H2242">
        <f>[1]资金台帐!H2242&amp;""</f>
      </c>
      <c r="J2242">
        <f>[1]资金台帐!J2242&amp;""</f>
      </c>
      <c r="N2242">
        <f>[1]资金台帐!N2242</f>
      </c>
      <c r="O2242">
        <f>[1]资金台帐!O2242&amp;""</f>
      </c>
      <c r="P2242">
        <f>[1]资金台帐!P2242&amp;""</f>
      </c>
      <c r="Q2242">
        <f>[1]资金台帐!Q2242&amp;""</f>
      </c>
      <c r="T2242">
        <f>[1]资金台帐!T2242&amp;""</f>
      </c>
      <c r="U2242">
        <f>[1]资金台帐!U2242&amp;""</f>
      </c>
      <c r="W2242">
        <f>[1]资金台帐!W2242&amp;""</f>
      </c>
      <c r="X2242">
        <f>[1]资金台帐!X2242&amp;""</f>
      </c>
      <c r="AB2242">
        <f>[1]资金台帐!AB2242</f>
        <v>0</v>
      </c>
      <c r="AC2242">
        <f>[1]资金台帐!AC2242</f>
        <v>0</v>
      </c>
      <c r="AD2242">
        <f>[1]资金台帐!AD2242</f>
        <v>0</v>
      </c>
      <c r="AJ2242">
        <f>[1]资金台帐!AJ2242</f>
        <v>0</v>
      </c>
      <c r="AK2242">
        <f>[1]资金台帐!AK2242</f>
        <v>0</v>
      </c>
      <c r="BA2242" s="22">
        <f t="shared" si="0"/>
      </c>
    </row>
    <row r="2243">
      <c r="B2243">
        <f>[1]资金台帐!B2243&amp;""</f>
      </c>
      <c r="H2243">
        <f>[1]资金台帐!H2243&amp;""</f>
      </c>
      <c r="J2243">
        <f>[1]资金台帐!J2243&amp;""</f>
      </c>
      <c r="N2243">
        <f>[1]资金台帐!N2243</f>
      </c>
      <c r="O2243">
        <f>[1]资金台帐!O2243&amp;""</f>
      </c>
      <c r="P2243">
        <f>[1]资金台帐!P2243&amp;""</f>
      </c>
      <c r="Q2243">
        <f>[1]资金台帐!Q2243&amp;""</f>
      </c>
      <c r="T2243">
        <f>[1]资金台帐!T2243&amp;""</f>
      </c>
      <c r="U2243">
        <f>[1]资金台帐!U2243&amp;""</f>
      </c>
      <c r="W2243">
        <f>[1]资金台帐!W2243&amp;""</f>
      </c>
      <c r="X2243">
        <f>[1]资金台帐!X2243&amp;""</f>
      </c>
      <c r="AB2243">
        <f>[1]资金台帐!AB2243</f>
        <v>0</v>
      </c>
      <c r="AC2243">
        <f>[1]资金台帐!AC2243</f>
        <v>0</v>
      </c>
      <c r="AD2243">
        <f>[1]资金台帐!AD2243</f>
        <v>0</v>
      </c>
      <c r="AJ2243">
        <f>[1]资金台帐!AJ2243</f>
        <v>0</v>
      </c>
      <c r="AK2243">
        <f>[1]资金台帐!AK2243</f>
        <v>0</v>
      </c>
      <c r="BA2243" s="22">
        <f t="shared" si="0"/>
      </c>
    </row>
    <row r="2244">
      <c r="B2244">
        <f>[1]资金台帐!B2244&amp;""</f>
      </c>
      <c r="H2244">
        <f>[1]资金台帐!H2244&amp;""</f>
      </c>
      <c r="J2244">
        <f>[1]资金台帐!J2244&amp;""</f>
      </c>
      <c r="N2244">
        <f>[1]资金台帐!N2244</f>
      </c>
      <c r="O2244">
        <f>[1]资金台帐!O2244&amp;""</f>
      </c>
      <c r="P2244">
        <f>[1]资金台帐!P2244&amp;""</f>
      </c>
      <c r="Q2244">
        <f>[1]资金台帐!Q2244&amp;""</f>
      </c>
      <c r="T2244">
        <f>[1]资金台帐!T2244&amp;""</f>
      </c>
      <c r="U2244">
        <f>[1]资金台帐!U2244&amp;""</f>
      </c>
      <c r="W2244">
        <f>[1]资金台帐!W2244&amp;""</f>
      </c>
      <c r="X2244">
        <f>[1]资金台帐!X2244&amp;""</f>
      </c>
      <c r="AB2244">
        <f>[1]资金台帐!AB2244</f>
        <v>0</v>
      </c>
      <c r="AC2244">
        <f>[1]资金台帐!AC2244</f>
        <v>0</v>
      </c>
      <c r="AD2244">
        <f>[1]资金台帐!AD2244</f>
        <v>0</v>
      </c>
      <c r="AJ2244">
        <f>[1]资金台帐!AJ2244</f>
        <v>0</v>
      </c>
      <c r="AK2244">
        <f>[1]资金台帐!AK2244</f>
        <v>0</v>
      </c>
      <c r="BA2244" s="22">
        <f t="shared" si="0"/>
      </c>
    </row>
    <row r="2245">
      <c r="B2245">
        <f>[1]资金台帐!B2245&amp;""</f>
      </c>
      <c r="H2245">
        <f>[1]资金台帐!H2245&amp;""</f>
      </c>
      <c r="J2245">
        <f>[1]资金台帐!J2245&amp;""</f>
      </c>
      <c r="N2245">
        <f>[1]资金台帐!N2245</f>
      </c>
      <c r="O2245">
        <f>[1]资金台帐!O2245&amp;""</f>
      </c>
      <c r="P2245">
        <f>[1]资金台帐!P2245&amp;""</f>
      </c>
      <c r="Q2245">
        <f>[1]资金台帐!Q2245&amp;""</f>
      </c>
      <c r="T2245">
        <f>[1]资金台帐!T2245&amp;""</f>
      </c>
      <c r="U2245">
        <f>[1]资金台帐!U2245&amp;""</f>
      </c>
      <c r="W2245">
        <f>[1]资金台帐!W2245&amp;""</f>
      </c>
      <c r="X2245">
        <f>[1]资金台帐!X2245&amp;""</f>
      </c>
      <c r="AB2245">
        <f>[1]资金台帐!AB2245</f>
        <v>0</v>
      </c>
      <c r="AC2245">
        <f>[1]资金台帐!AC2245</f>
        <v>0</v>
      </c>
      <c r="AD2245">
        <f>[1]资金台帐!AD2245</f>
        <v>0</v>
      </c>
      <c r="AJ2245">
        <f>[1]资金台帐!AJ2245</f>
        <v>0</v>
      </c>
      <c r="AK2245">
        <f>[1]资金台帐!AK2245</f>
        <v>0</v>
      </c>
      <c r="BA2245" s="22">
        <f t="shared" si="0"/>
      </c>
    </row>
    <row r="2246">
      <c r="B2246">
        <f>[1]资金台帐!B2246&amp;""</f>
      </c>
      <c r="H2246">
        <f>[1]资金台帐!H2246&amp;""</f>
      </c>
      <c r="J2246">
        <f>[1]资金台帐!J2246&amp;""</f>
      </c>
      <c r="N2246">
        <f>[1]资金台帐!N2246</f>
      </c>
      <c r="O2246">
        <f>[1]资金台帐!O2246&amp;""</f>
      </c>
      <c r="P2246">
        <f>[1]资金台帐!P2246&amp;""</f>
      </c>
      <c r="Q2246">
        <f>[1]资金台帐!Q2246&amp;""</f>
      </c>
      <c r="T2246">
        <f>[1]资金台帐!T2246&amp;""</f>
      </c>
      <c r="U2246">
        <f>[1]资金台帐!U2246&amp;""</f>
      </c>
      <c r="W2246">
        <f>[1]资金台帐!W2246&amp;""</f>
      </c>
      <c r="X2246">
        <f>[1]资金台帐!X2246&amp;""</f>
      </c>
      <c r="AB2246">
        <f>[1]资金台帐!AB2246</f>
        <v>0</v>
      </c>
      <c r="AC2246">
        <f>[1]资金台帐!AC2246</f>
        <v>0</v>
      </c>
      <c r="AD2246">
        <f>[1]资金台帐!AD2246</f>
        <v>0</v>
      </c>
      <c r="AJ2246">
        <f>[1]资金台帐!AJ2246</f>
        <v>0</v>
      </c>
      <c r="AK2246">
        <f>[1]资金台帐!AK2246</f>
        <v>0</v>
      </c>
      <c r="BA2246" s="22">
        <f t="shared" si="0"/>
      </c>
    </row>
    <row r="2247">
      <c r="B2247">
        <f>[1]资金台帐!B2247&amp;""</f>
      </c>
      <c r="H2247">
        <f>[1]资金台帐!H2247&amp;""</f>
      </c>
      <c r="J2247">
        <f>[1]资金台帐!J2247&amp;""</f>
      </c>
      <c r="N2247">
        <f>[1]资金台帐!N2247</f>
      </c>
      <c r="O2247">
        <f>[1]资金台帐!O2247&amp;""</f>
      </c>
      <c r="P2247">
        <f>[1]资金台帐!P2247&amp;""</f>
      </c>
      <c r="Q2247">
        <f>[1]资金台帐!Q2247&amp;""</f>
      </c>
      <c r="T2247">
        <f>[1]资金台帐!T2247&amp;""</f>
      </c>
      <c r="U2247">
        <f>[1]资金台帐!U2247&amp;""</f>
      </c>
      <c r="W2247">
        <f>[1]资金台帐!W2247&amp;""</f>
      </c>
      <c r="X2247">
        <f>[1]资金台帐!X2247&amp;""</f>
      </c>
      <c r="AB2247">
        <f>[1]资金台帐!AB2247</f>
        <v>0</v>
      </c>
      <c r="AC2247">
        <f>[1]资金台帐!AC2247</f>
        <v>0</v>
      </c>
      <c r="AD2247">
        <f>[1]资金台帐!AD2247</f>
        <v>0</v>
      </c>
      <c r="AJ2247">
        <f>[1]资金台帐!AJ2247</f>
        <v>0</v>
      </c>
      <c r="AK2247">
        <f>[1]资金台帐!AK2247</f>
        <v>0</v>
      </c>
      <c r="BA2247" s="22">
        <f t="shared" si="0"/>
      </c>
    </row>
    <row r="2248">
      <c r="B2248">
        <f>[1]资金台帐!B2248&amp;""</f>
      </c>
      <c r="H2248">
        <f>[1]资金台帐!H2248&amp;""</f>
      </c>
      <c r="J2248">
        <f>[1]资金台帐!J2248&amp;""</f>
      </c>
      <c r="N2248">
        <f>[1]资金台帐!N2248</f>
      </c>
      <c r="O2248">
        <f>[1]资金台帐!O2248&amp;""</f>
      </c>
      <c r="P2248">
        <f>[1]资金台帐!P2248&amp;""</f>
      </c>
      <c r="Q2248">
        <f>[1]资金台帐!Q2248&amp;""</f>
      </c>
      <c r="T2248">
        <f>[1]资金台帐!T2248&amp;""</f>
      </c>
      <c r="U2248">
        <f>[1]资金台帐!U2248&amp;""</f>
      </c>
      <c r="W2248">
        <f>[1]资金台帐!W2248&amp;""</f>
      </c>
      <c r="X2248">
        <f>[1]资金台帐!X2248&amp;""</f>
      </c>
      <c r="AB2248">
        <f>[1]资金台帐!AB2248</f>
        <v>0</v>
      </c>
      <c r="AC2248">
        <f>[1]资金台帐!AC2248</f>
        <v>0</v>
      </c>
      <c r="AD2248">
        <f>[1]资金台帐!AD2248</f>
        <v>0</v>
      </c>
      <c r="AJ2248">
        <f>[1]资金台帐!AJ2248</f>
        <v>0</v>
      </c>
      <c r="AK2248">
        <f>[1]资金台帐!AK2248</f>
        <v>0</v>
      </c>
      <c r="BA2248" s="22">
        <f t="shared" si="0"/>
      </c>
    </row>
    <row r="2249">
      <c r="B2249">
        <f>[1]资金台帐!B2249&amp;""</f>
      </c>
      <c r="H2249">
        <f>[1]资金台帐!H2249&amp;""</f>
      </c>
      <c r="J2249">
        <f>[1]资金台帐!J2249&amp;""</f>
      </c>
      <c r="N2249">
        <f>[1]资金台帐!N2249</f>
      </c>
      <c r="O2249">
        <f>[1]资金台帐!O2249&amp;""</f>
      </c>
      <c r="P2249">
        <f>[1]资金台帐!P2249&amp;""</f>
      </c>
      <c r="Q2249">
        <f>[1]资金台帐!Q2249&amp;""</f>
      </c>
      <c r="T2249">
        <f>[1]资金台帐!T2249&amp;""</f>
      </c>
      <c r="U2249">
        <f>[1]资金台帐!U2249&amp;""</f>
      </c>
      <c r="W2249">
        <f>[1]资金台帐!W2249&amp;""</f>
      </c>
      <c r="X2249">
        <f>[1]资金台帐!X2249&amp;""</f>
      </c>
      <c r="AB2249">
        <f>[1]资金台帐!AB2249</f>
        <v>0</v>
      </c>
      <c r="AC2249">
        <f>[1]资金台帐!AC2249</f>
        <v>0</v>
      </c>
      <c r="AD2249">
        <f>[1]资金台帐!AD2249</f>
        <v>0</v>
      </c>
      <c r="AJ2249">
        <f>[1]资金台帐!AJ2249</f>
        <v>0</v>
      </c>
      <c r="AK2249">
        <f>[1]资金台帐!AK2249</f>
        <v>0</v>
      </c>
      <c r="BA2249" s="22">
        <f t="shared" si="0"/>
      </c>
    </row>
    <row r="2250">
      <c r="B2250">
        <f>[1]资金台帐!B2250&amp;""</f>
      </c>
      <c r="H2250">
        <f>[1]资金台帐!H2250&amp;""</f>
      </c>
      <c r="J2250">
        <f>[1]资金台帐!J2250&amp;""</f>
      </c>
      <c r="N2250">
        <f>[1]资金台帐!N2250</f>
      </c>
      <c r="O2250">
        <f>[1]资金台帐!O2250&amp;""</f>
      </c>
      <c r="P2250">
        <f>[1]资金台帐!P2250&amp;""</f>
      </c>
      <c r="Q2250">
        <f>[1]资金台帐!Q2250&amp;""</f>
      </c>
      <c r="T2250">
        <f>[1]资金台帐!T2250&amp;""</f>
      </c>
      <c r="U2250">
        <f>[1]资金台帐!U2250&amp;""</f>
      </c>
      <c r="W2250">
        <f>[1]资金台帐!W2250&amp;""</f>
      </c>
      <c r="X2250">
        <f>[1]资金台帐!X2250&amp;""</f>
      </c>
      <c r="AB2250">
        <f>[1]资金台帐!AB2250</f>
        <v>0</v>
      </c>
      <c r="AC2250">
        <f>[1]资金台帐!AC2250</f>
        <v>0</v>
      </c>
      <c r="AD2250">
        <f>[1]资金台帐!AD2250</f>
        <v>0</v>
      </c>
      <c r="AJ2250">
        <f>[1]资金台帐!AJ2250</f>
        <v>0</v>
      </c>
      <c r="AK2250">
        <f>[1]资金台帐!AK2250</f>
        <v>0</v>
      </c>
      <c r="BA2250" s="22">
        <f t="shared" si="0"/>
      </c>
    </row>
    <row r="2251">
      <c r="B2251">
        <f>[1]资金台帐!B2251&amp;""</f>
      </c>
      <c r="H2251">
        <f>[1]资金台帐!H2251&amp;""</f>
      </c>
      <c r="J2251">
        <f>[1]资金台帐!J2251&amp;""</f>
      </c>
      <c r="N2251">
        <f>[1]资金台帐!N2251</f>
      </c>
      <c r="O2251">
        <f>[1]资金台帐!O2251&amp;""</f>
      </c>
      <c r="P2251">
        <f>[1]资金台帐!P2251&amp;""</f>
      </c>
      <c r="Q2251">
        <f>[1]资金台帐!Q2251&amp;""</f>
      </c>
      <c r="T2251">
        <f>[1]资金台帐!T2251&amp;""</f>
      </c>
      <c r="U2251">
        <f>[1]资金台帐!U2251&amp;""</f>
      </c>
      <c r="W2251">
        <f>[1]资金台帐!W2251&amp;""</f>
      </c>
      <c r="X2251">
        <f>[1]资金台帐!X2251&amp;""</f>
      </c>
      <c r="AB2251">
        <f>[1]资金台帐!AB2251</f>
        <v>0</v>
      </c>
      <c r="AC2251">
        <f>[1]资金台帐!AC2251</f>
        <v>0</v>
      </c>
      <c r="AD2251">
        <f>[1]资金台帐!AD2251</f>
        <v>0</v>
      </c>
      <c r="AJ2251">
        <f>[1]资金台帐!AJ2251</f>
        <v>0</v>
      </c>
      <c r="AK2251">
        <f>[1]资金台帐!AK2251</f>
        <v>0</v>
      </c>
      <c r="BA2251" s="22">
        <f t="shared" si="0"/>
      </c>
    </row>
    <row r="2252">
      <c r="B2252">
        <f>[1]资金台帐!B2252&amp;""</f>
      </c>
      <c r="H2252">
        <f>[1]资金台帐!H2252&amp;""</f>
      </c>
      <c r="J2252">
        <f>[1]资金台帐!J2252&amp;""</f>
      </c>
      <c r="N2252">
        <f>[1]资金台帐!N2252</f>
      </c>
      <c r="O2252">
        <f>[1]资金台帐!O2252&amp;""</f>
      </c>
      <c r="P2252">
        <f>[1]资金台帐!P2252&amp;""</f>
      </c>
      <c r="Q2252">
        <f>[1]资金台帐!Q2252&amp;""</f>
      </c>
      <c r="T2252">
        <f>[1]资金台帐!T2252&amp;""</f>
      </c>
      <c r="U2252">
        <f>[1]资金台帐!U2252&amp;""</f>
      </c>
      <c r="W2252">
        <f>[1]资金台帐!W2252&amp;""</f>
      </c>
      <c r="X2252">
        <f>[1]资金台帐!X2252&amp;""</f>
      </c>
      <c r="AB2252">
        <f>[1]资金台帐!AB2252</f>
        <v>0</v>
      </c>
      <c r="AC2252">
        <f>[1]资金台帐!AC2252</f>
        <v>0</v>
      </c>
      <c r="AD2252">
        <f>[1]资金台帐!AD2252</f>
        <v>0</v>
      </c>
      <c r="AJ2252">
        <f>[1]资金台帐!AJ2252</f>
        <v>0</v>
      </c>
      <c r="AK2252">
        <f>[1]资金台帐!AK2252</f>
        <v>0</v>
      </c>
      <c r="BA2252" s="22">
        <f t="shared" si="0"/>
      </c>
    </row>
    <row r="2253">
      <c r="B2253">
        <f>[1]资金台帐!B2253&amp;""</f>
      </c>
      <c r="H2253">
        <f>[1]资金台帐!H2253&amp;""</f>
      </c>
      <c r="J2253">
        <f>[1]资金台帐!J2253&amp;""</f>
      </c>
      <c r="N2253">
        <f>[1]资金台帐!N2253</f>
      </c>
      <c r="O2253">
        <f>[1]资金台帐!O2253&amp;""</f>
      </c>
      <c r="P2253">
        <f>[1]资金台帐!P2253&amp;""</f>
      </c>
      <c r="Q2253">
        <f>[1]资金台帐!Q2253&amp;""</f>
      </c>
      <c r="T2253">
        <f>[1]资金台帐!T2253&amp;""</f>
      </c>
      <c r="U2253">
        <f>[1]资金台帐!U2253&amp;""</f>
      </c>
      <c r="W2253">
        <f>[1]资金台帐!W2253&amp;""</f>
      </c>
      <c r="X2253">
        <f>[1]资金台帐!X2253&amp;""</f>
      </c>
      <c r="AB2253">
        <f>[1]资金台帐!AB2253</f>
        <v>0</v>
      </c>
      <c r="AC2253">
        <f>[1]资金台帐!AC2253</f>
        <v>0</v>
      </c>
      <c r="AD2253">
        <f>[1]资金台帐!AD2253</f>
        <v>0</v>
      </c>
      <c r="AJ2253">
        <f>[1]资金台帐!AJ2253</f>
        <v>0</v>
      </c>
      <c r="AK2253">
        <f>[1]资金台帐!AK2253</f>
        <v>0</v>
      </c>
      <c r="BA2253" s="22">
        <f t="shared" si="0"/>
      </c>
    </row>
    <row r="2254">
      <c r="B2254">
        <f>[1]资金台帐!B2254&amp;""</f>
      </c>
      <c r="H2254">
        <f>[1]资金台帐!H2254&amp;""</f>
      </c>
      <c r="J2254">
        <f>[1]资金台帐!J2254&amp;""</f>
      </c>
      <c r="N2254">
        <f>[1]资金台帐!N2254</f>
      </c>
      <c r="O2254">
        <f>[1]资金台帐!O2254&amp;""</f>
      </c>
      <c r="P2254">
        <f>[1]资金台帐!P2254&amp;""</f>
      </c>
      <c r="Q2254">
        <f>[1]资金台帐!Q2254&amp;""</f>
      </c>
      <c r="T2254">
        <f>[1]资金台帐!T2254&amp;""</f>
      </c>
      <c r="U2254">
        <f>[1]资金台帐!U2254&amp;""</f>
      </c>
      <c r="W2254">
        <f>[1]资金台帐!W2254&amp;""</f>
      </c>
      <c r="X2254">
        <f>[1]资金台帐!X2254&amp;""</f>
      </c>
      <c r="AB2254">
        <f>[1]资金台帐!AB2254</f>
        <v>0</v>
      </c>
      <c r="AC2254">
        <f>[1]资金台帐!AC2254</f>
        <v>0</v>
      </c>
      <c r="AD2254">
        <f>[1]资金台帐!AD2254</f>
        <v>0</v>
      </c>
      <c r="AJ2254">
        <f>[1]资金台帐!AJ2254</f>
        <v>0</v>
      </c>
      <c r="AK2254">
        <f>[1]资金台帐!AK2254</f>
        <v>0</v>
      </c>
      <c r="BA2254" s="22">
        <f t="shared" si="0"/>
      </c>
    </row>
    <row r="2255">
      <c r="B2255">
        <f>[1]资金台帐!B2255&amp;""</f>
      </c>
      <c r="H2255">
        <f>[1]资金台帐!H2255&amp;""</f>
      </c>
      <c r="J2255">
        <f>[1]资金台帐!J2255&amp;""</f>
      </c>
      <c r="N2255">
        <f>[1]资金台帐!N2255</f>
      </c>
      <c r="O2255">
        <f>[1]资金台帐!O2255&amp;""</f>
      </c>
      <c r="P2255">
        <f>[1]资金台帐!P2255&amp;""</f>
      </c>
      <c r="Q2255">
        <f>[1]资金台帐!Q2255&amp;""</f>
      </c>
      <c r="T2255">
        <f>[1]资金台帐!T2255&amp;""</f>
      </c>
      <c r="U2255">
        <f>[1]资金台帐!U2255&amp;""</f>
      </c>
      <c r="W2255">
        <f>[1]资金台帐!W2255&amp;""</f>
      </c>
      <c r="X2255">
        <f>[1]资金台帐!X2255&amp;""</f>
      </c>
      <c r="AB2255">
        <f>[1]资金台帐!AB2255</f>
        <v>0</v>
      </c>
      <c r="AC2255">
        <f>[1]资金台帐!AC2255</f>
        <v>0</v>
      </c>
      <c r="AD2255">
        <f>[1]资金台帐!AD2255</f>
        <v>0</v>
      </c>
      <c r="AJ2255">
        <f>[1]资金台帐!AJ2255</f>
        <v>0</v>
      </c>
      <c r="AK2255">
        <f>[1]资金台帐!AK2255</f>
        <v>0</v>
      </c>
      <c r="BA2255" s="22">
        <f t="shared" si="0"/>
      </c>
    </row>
    <row r="2256">
      <c r="B2256">
        <f>[1]资金台帐!B2256&amp;""</f>
      </c>
      <c r="H2256">
        <f>[1]资金台帐!H2256&amp;""</f>
      </c>
      <c r="J2256">
        <f>[1]资金台帐!J2256&amp;""</f>
      </c>
      <c r="N2256">
        <f>[1]资金台帐!N2256</f>
      </c>
      <c r="O2256">
        <f>[1]资金台帐!O2256&amp;""</f>
      </c>
      <c r="P2256">
        <f>[1]资金台帐!P2256&amp;""</f>
      </c>
      <c r="Q2256">
        <f>[1]资金台帐!Q2256&amp;""</f>
      </c>
      <c r="T2256">
        <f>[1]资金台帐!T2256&amp;""</f>
      </c>
      <c r="U2256">
        <f>[1]资金台帐!U2256&amp;""</f>
      </c>
      <c r="W2256">
        <f>[1]资金台帐!W2256&amp;""</f>
      </c>
      <c r="X2256">
        <f>[1]资金台帐!X2256&amp;""</f>
      </c>
      <c r="AB2256">
        <f>[1]资金台帐!AB2256</f>
        <v>0</v>
      </c>
      <c r="AC2256">
        <f>[1]资金台帐!AC2256</f>
        <v>0</v>
      </c>
      <c r="AD2256">
        <f>[1]资金台帐!AD2256</f>
        <v>0</v>
      </c>
      <c r="AJ2256">
        <f>[1]资金台帐!AJ2256</f>
        <v>0</v>
      </c>
      <c r="AK2256">
        <f>[1]资金台帐!AK2256</f>
        <v>0</v>
      </c>
      <c r="BA2256" s="22">
        <f t="shared" si="0"/>
      </c>
    </row>
    <row r="2257">
      <c r="B2257">
        <f>[1]资金台帐!B2257&amp;""</f>
      </c>
      <c r="H2257">
        <f>[1]资金台帐!H2257&amp;""</f>
      </c>
      <c r="J2257">
        <f>[1]资金台帐!J2257&amp;""</f>
      </c>
      <c r="N2257">
        <f>[1]资金台帐!N2257</f>
      </c>
      <c r="O2257">
        <f>[1]资金台帐!O2257&amp;""</f>
      </c>
      <c r="P2257">
        <f>[1]资金台帐!P2257&amp;""</f>
      </c>
      <c r="Q2257">
        <f>[1]资金台帐!Q2257&amp;""</f>
      </c>
      <c r="T2257">
        <f>[1]资金台帐!T2257&amp;""</f>
      </c>
      <c r="U2257">
        <f>[1]资金台帐!U2257&amp;""</f>
      </c>
      <c r="W2257">
        <f>[1]资金台帐!W2257&amp;""</f>
      </c>
      <c r="X2257">
        <f>[1]资金台帐!X2257&amp;""</f>
      </c>
      <c r="AB2257">
        <f>[1]资金台帐!AB2257</f>
        <v>0</v>
      </c>
      <c r="AC2257">
        <f>[1]资金台帐!AC2257</f>
        <v>0</v>
      </c>
      <c r="AD2257">
        <f>[1]资金台帐!AD2257</f>
        <v>0</v>
      </c>
      <c r="AJ2257">
        <f>[1]资金台帐!AJ2257</f>
        <v>0</v>
      </c>
      <c r="AK2257">
        <f>[1]资金台帐!AK2257</f>
        <v>0</v>
      </c>
      <c r="BA2257" s="22">
        <f t="shared" si="0"/>
      </c>
    </row>
    <row r="2258">
      <c r="B2258">
        <f>[1]资金台帐!B2258&amp;""</f>
      </c>
      <c r="H2258">
        <f>[1]资金台帐!H2258&amp;""</f>
      </c>
      <c r="J2258">
        <f>[1]资金台帐!J2258&amp;""</f>
      </c>
      <c r="N2258">
        <f>[1]资金台帐!N2258</f>
      </c>
      <c r="O2258">
        <f>[1]资金台帐!O2258&amp;""</f>
      </c>
      <c r="P2258">
        <f>[1]资金台帐!P2258&amp;""</f>
      </c>
      <c r="Q2258">
        <f>[1]资金台帐!Q2258&amp;""</f>
      </c>
      <c r="T2258">
        <f>[1]资金台帐!T2258&amp;""</f>
      </c>
      <c r="U2258">
        <f>[1]资金台帐!U2258&amp;""</f>
      </c>
      <c r="W2258">
        <f>[1]资金台帐!W2258&amp;""</f>
      </c>
      <c r="X2258">
        <f>[1]资金台帐!X2258&amp;""</f>
      </c>
      <c r="AB2258">
        <f>[1]资金台帐!AB2258</f>
        <v>0</v>
      </c>
      <c r="AC2258">
        <f>[1]资金台帐!AC2258</f>
        <v>0</v>
      </c>
      <c r="AD2258">
        <f>[1]资金台帐!AD2258</f>
        <v>0</v>
      </c>
      <c r="AJ2258">
        <f>[1]资金台帐!AJ2258</f>
        <v>0</v>
      </c>
      <c r="AK2258">
        <f>[1]资金台帐!AK2258</f>
        <v>0</v>
      </c>
      <c r="BA2258" s="22">
        <f t="shared" si="0"/>
      </c>
    </row>
    <row r="2259">
      <c r="B2259">
        <f>[1]资金台帐!B2259&amp;""</f>
      </c>
      <c r="H2259">
        <f>[1]资金台帐!H2259&amp;""</f>
      </c>
      <c r="J2259">
        <f>[1]资金台帐!J2259&amp;""</f>
      </c>
      <c r="N2259">
        <f>[1]资金台帐!N2259</f>
      </c>
      <c r="O2259">
        <f>[1]资金台帐!O2259&amp;""</f>
      </c>
      <c r="P2259">
        <f>[1]资金台帐!P2259&amp;""</f>
      </c>
      <c r="Q2259">
        <f>[1]资金台帐!Q2259&amp;""</f>
      </c>
      <c r="T2259">
        <f>[1]资金台帐!T2259&amp;""</f>
      </c>
      <c r="U2259">
        <f>[1]资金台帐!U2259&amp;""</f>
      </c>
      <c r="W2259">
        <f>[1]资金台帐!W2259&amp;""</f>
      </c>
      <c r="X2259">
        <f>[1]资金台帐!X2259&amp;""</f>
      </c>
      <c r="AB2259">
        <f>[1]资金台帐!AB2259</f>
        <v>0</v>
      </c>
      <c r="AC2259">
        <f>[1]资金台帐!AC2259</f>
        <v>0</v>
      </c>
      <c r="AD2259">
        <f>[1]资金台帐!AD2259</f>
        <v>0</v>
      </c>
      <c r="AJ2259">
        <f>[1]资金台帐!AJ2259</f>
        <v>0</v>
      </c>
      <c r="AK2259">
        <f>[1]资金台帐!AK2259</f>
        <v>0</v>
      </c>
      <c r="BA2259" s="22">
        <f t="shared" si="0"/>
      </c>
    </row>
    <row r="2260">
      <c r="B2260">
        <f>[1]资金台帐!B2260&amp;""</f>
      </c>
      <c r="H2260">
        <f>[1]资金台帐!H2260&amp;""</f>
      </c>
      <c r="J2260">
        <f>[1]资金台帐!J2260&amp;""</f>
      </c>
      <c r="N2260">
        <f>[1]资金台帐!N2260</f>
      </c>
      <c r="O2260">
        <f>[1]资金台帐!O2260&amp;""</f>
      </c>
      <c r="P2260">
        <f>[1]资金台帐!P2260&amp;""</f>
      </c>
      <c r="Q2260">
        <f>[1]资金台帐!Q2260&amp;""</f>
      </c>
      <c r="T2260">
        <f>[1]资金台帐!T2260&amp;""</f>
      </c>
      <c r="U2260">
        <f>[1]资金台帐!U2260&amp;""</f>
      </c>
      <c r="W2260">
        <f>[1]资金台帐!W2260&amp;""</f>
      </c>
      <c r="X2260">
        <f>[1]资金台帐!X2260&amp;""</f>
      </c>
      <c r="AB2260">
        <f>[1]资金台帐!AB2260</f>
        <v>0</v>
      </c>
      <c r="AC2260">
        <f>[1]资金台帐!AC2260</f>
        <v>0</v>
      </c>
      <c r="AD2260">
        <f>[1]资金台帐!AD2260</f>
        <v>0</v>
      </c>
      <c r="AJ2260">
        <f>[1]资金台帐!AJ2260</f>
        <v>0</v>
      </c>
      <c r="AK2260">
        <f>[1]资金台帐!AK2260</f>
        <v>0</v>
      </c>
      <c r="BA2260" s="22">
        <f t="shared" si="0"/>
      </c>
    </row>
    <row r="2261">
      <c r="B2261">
        <f>[1]资金台帐!B2261&amp;""</f>
      </c>
      <c r="H2261">
        <f>[1]资金台帐!H2261&amp;""</f>
      </c>
      <c r="J2261">
        <f>[1]资金台帐!J2261&amp;""</f>
      </c>
      <c r="N2261">
        <f>[1]资金台帐!N2261</f>
      </c>
      <c r="O2261">
        <f>[1]资金台帐!O2261&amp;""</f>
      </c>
      <c r="P2261">
        <f>[1]资金台帐!P2261&amp;""</f>
      </c>
      <c r="Q2261">
        <f>[1]资金台帐!Q2261&amp;""</f>
      </c>
      <c r="T2261">
        <f>[1]资金台帐!T2261&amp;""</f>
      </c>
      <c r="U2261">
        <f>[1]资金台帐!U2261&amp;""</f>
      </c>
      <c r="W2261">
        <f>[1]资金台帐!W2261&amp;""</f>
      </c>
      <c r="X2261">
        <f>[1]资金台帐!X2261&amp;""</f>
      </c>
      <c r="AB2261">
        <f>[1]资金台帐!AB2261</f>
        <v>0</v>
      </c>
      <c r="AC2261">
        <f>[1]资金台帐!AC2261</f>
        <v>0</v>
      </c>
      <c r="AD2261">
        <f>[1]资金台帐!AD2261</f>
        <v>0</v>
      </c>
      <c r="AJ2261">
        <f>[1]资金台帐!AJ2261</f>
        <v>0</v>
      </c>
      <c r="AK2261">
        <f>[1]资金台帐!AK2261</f>
        <v>0</v>
      </c>
      <c r="BA2261" s="22">
        <f t="shared" si="0"/>
      </c>
    </row>
    <row r="2262">
      <c r="B2262">
        <f>[1]资金台帐!B2262&amp;""</f>
      </c>
      <c r="H2262">
        <f>[1]资金台帐!H2262&amp;""</f>
      </c>
      <c r="J2262">
        <f>[1]资金台帐!J2262&amp;""</f>
      </c>
      <c r="N2262">
        <f>[1]资金台帐!N2262</f>
      </c>
      <c r="O2262">
        <f>[1]资金台帐!O2262&amp;""</f>
      </c>
      <c r="P2262">
        <f>[1]资金台帐!P2262&amp;""</f>
      </c>
      <c r="Q2262">
        <f>[1]资金台帐!Q2262&amp;""</f>
      </c>
      <c r="T2262">
        <f>[1]资金台帐!T2262&amp;""</f>
      </c>
      <c r="U2262">
        <f>[1]资金台帐!U2262&amp;""</f>
      </c>
      <c r="W2262">
        <f>[1]资金台帐!W2262&amp;""</f>
      </c>
      <c r="X2262">
        <f>[1]资金台帐!X2262&amp;""</f>
      </c>
      <c r="AB2262">
        <f>[1]资金台帐!AB2262</f>
        <v>0</v>
      </c>
      <c r="AC2262">
        <f>[1]资金台帐!AC2262</f>
        <v>0</v>
      </c>
      <c r="AD2262">
        <f>[1]资金台帐!AD2262</f>
        <v>0</v>
      </c>
      <c r="AJ2262">
        <f>[1]资金台帐!AJ2262</f>
        <v>0</v>
      </c>
      <c r="AK2262">
        <f>[1]资金台帐!AK2262</f>
        <v>0</v>
      </c>
      <c r="BA2262" s="22">
        <f t="shared" si="0"/>
      </c>
    </row>
    <row r="2263">
      <c r="B2263">
        <f>[1]资金台帐!B2263&amp;""</f>
      </c>
      <c r="H2263">
        <f>[1]资金台帐!H2263&amp;""</f>
      </c>
      <c r="J2263">
        <f>[1]资金台帐!J2263&amp;""</f>
      </c>
      <c r="N2263">
        <f>[1]资金台帐!N2263</f>
      </c>
      <c r="O2263">
        <f>[1]资金台帐!O2263&amp;""</f>
      </c>
      <c r="P2263">
        <f>[1]资金台帐!P2263&amp;""</f>
      </c>
      <c r="Q2263">
        <f>[1]资金台帐!Q2263&amp;""</f>
      </c>
      <c r="T2263">
        <f>[1]资金台帐!T2263&amp;""</f>
      </c>
      <c r="U2263">
        <f>[1]资金台帐!U2263&amp;""</f>
      </c>
      <c r="W2263">
        <f>[1]资金台帐!W2263&amp;""</f>
      </c>
      <c r="X2263">
        <f>[1]资金台帐!X2263&amp;""</f>
      </c>
      <c r="AB2263">
        <f>[1]资金台帐!AB2263</f>
        <v>0</v>
      </c>
      <c r="AC2263">
        <f>[1]资金台帐!AC2263</f>
        <v>0</v>
      </c>
      <c r="AD2263">
        <f>[1]资金台帐!AD2263</f>
        <v>0</v>
      </c>
      <c r="AJ2263">
        <f>[1]资金台帐!AJ2263</f>
        <v>0</v>
      </c>
      <c r="AK2263">
        <f>[1]资金台帐!AK2263</f>
        <v>0</v>
      </c>
      <c r="BA2263" s="22">
        <f t="shared" si="0"/>
      </c>
    </row>
    <row r="2264">
      <c r="B2264">
        <f>[1]资金台帐!B2264&amp;""</f>
      </c>
      <c r="H2264">
        <f>[1]资金台帐!H2264&amp;""</f>
      </c>
      <c r="J2264">
        <f>[1]资金台帐!J2264&amp;""</f>
      </c>
      <c r="N2264">
        <f>[1]资金台帐!N2264</f>
      </c>
      <c r="O2264">
        <f>[1]资金台帐!O2264&amp;""</f>
      </c>
      <c r="P2264">
        <f>[1]资金台帐!P2264&amp;""</f>
      </c>
      <c r="Q2264">
        <f>[1]资金台帐!Q2264&amp;""</f>
      </c>
      <c r="T2264">
        <f>[1]资金台帐!T2264&amp;""</f>
      </c>
      <c r="U2264">
        <f>[1]资金台帐!U2264&amp;""</f>
      </c>
      <c r="W2264">
        <f>[1]资金台帐!W2264&amp;""</f>
      </c>
      <c r="X2264">
        <f>[1]资金台帐!X2264&amp;""</f>
      </c>
      <c r="AB2264">
        <f>[1]资金台帐!AB2264</f>
        <v>0</v>
      </c>
      <c r="AC2264">
        <f>[1]资金台帐!AC2264</f>
        <v>0</v>
      </c>
      <c r="AD2264">
        <f>[1]资金台帐!AD2264</f>
        <v>0</v>
      </c>
      <c r="AJ2264">
        <f>[1]资金台帐!AJ2264</f>
        <v>0</v>
      </c>
      <c r="AK2264">
        <f>[1]资金台帐!AK2264</f>
        <v>0</v>
      </c>
      <c r="BA2264" s="22">
        <f t="shared" si="0"/>
      </c>
    </row>
    <row r="2265">
      <c r="B2265">
        <f>[1]资金台帐!B2265&amp;""</f>
      </c>
      <c r="H2265">
        <f>[1]资金台帐!H2265&amp;""</f>
      </c>
      <c r="J2265">
        <f>[1]资金台帐!J2265&amp;""</f>
      </c>
      <c r="N2265">
        <f>[1]资金台帐!N2265</f>
      </c>
      <c r="O2265">
        <f>[1]资金台帐!O2265&amp;""</f>
      </c>
      <c r="P2265">
        <f>[1]资金台帐!P2265&amp;""</f>
      </c>
      <c r="Q2265">
        <f>[1]资金台帐!Q2265&amp;""</f>
      </c>
      <c r="T2265">
        <f>[1]资金台帐!T2265&amp;""</f>
      </c>
      <c r="U2265">
        <f>[1]资金台帐!U2265&amp;""</f>
      </c>
      <c r="W2265">
        <f>[1]资金台帐!W2265&amp;""</f>
      </c>
      <c r="X2265">
        <f>[1]资金台帐!X2265&amp;""</f>
      </c>
      <c r="AB2265">
        <f>[1]资金台帐!AB2265</f>
        <v>0</v>
      </c>
      <c r="AC2265">
        <f>[1]资金台帐!AC2265</f>
        <v>0</v>
      </c>
      <c r="AD2265">
        <f>[1]资金台帐!AD2265</f>
        <v>0</v>
      </c>
      <c r="AJ2265">
        <f>[1]资金台帐!AJ2265</f>
        <v>0</v>
      </c>
      <c r="AK2265">
        <f>[1]资金台帐!AK2265</f>
        <v>0</v>
      </c>
      <c r="BA2265" s="22">
        <f t="shared" si="0"/>
      </c>
    </row>
    <row r="2266">
      <c r="B2266">
        <f>[1]资金台帐!B2266&amp;""</f>
      </c>
      <c r="H2266">
        <f>[1]资金台帐!H2266&amp;""</f>
      </c>
      <c r="J2266">
        <f>[1]资金台帐!J2266&amp;""</f>
      </c>
      <c r="N2266">
        <f>[1]资金台帐!N2266</f>
      </c>
      <c r="O2266">
        <f>[1]资金台帐!O2266&amp;""</f>
      </c>
      <c r="P2266">
        <f>[1]资金台帐!P2266&amp;""</f>
      </c>
      <c r="Q2266">
        <f>[1]资金台帐!Q2266&amp;""</f>
      </c>
      <c r="T2266">
        <f>[1]资金台帐!T2266&amp;""</f>
      </c>
      <c r="U2266">
        <f>[1]资金台帐!U2266&amp;""</f>
      </c>
      <c r="W2266">
        <f>[1]资金台帐!W2266&amp;""</f>
      </c>
      <c r="X2266">
        <f>[1]资金台帐!X2266&amp;""</f>
      </c>
      <c r="AB2266">
        <f>[1]资金台帐!AB2266</f>
        <v>0</v>
      </c>
      <c r="AC2266">
        <f>[1]资金台帐!AC2266</f>
        <v>0</v>
      </c>
      <c r="AD2266">
        <f>[1]资金台帐!AD2266</f>
        <v>0</v>
      </c>
      <c r="AJ2266">
        <f>[1]资金台帐!AJ2266</f>
        <v>0</v>
      </c>
      <c r="AK2266">
        <f>[1]资金台帐!AK2266</f>
        <v>0</v>
      </c>
      <c r="BA2266" s="22">
        <f t="shared" si="0"/>
      </c>
    </row>
    <row r="2267">
      <c r="B2267">
        <f>[1]资金台帐!B2267&amp;""</f>
      </c>
      <c r="H2267">
        <f>[1]资金台帐!H2267&amp;""</f>
      </c>
      <c r="J2267">
        <f>[1]资金台帐!J2267&amp;""</f>
      </c>
      <c r="N2267">
        <f>[1]资金台帐!N2267</f>
      </c>
      <c r="O2267">
        <f>[1]资金台帐!O2267&amp;""</f>
      </c>
      <c r="P2267">
        <f>[1]资金台帐!P2267&amp;""</f>
      </c>
      <c r="Q2267">
        <f>[1]资金台帐!Q2267&amp;""</f>
      </c>
      <c r="T2267">
        <f>[1]资金台帐!T2267&amp;""</f>
      </c>
      <c r="U2267">
        <f>[1]资金台帐!U2267&amp;""</f>
      </c>
      <c r="W2267">
        <f>[1]资金台帐!W2267&amp;""</f>
      </c>
      <c r="X2267">
        <f>[1]资金台帐!X2267&amp;""</f>
      </c>
      <c r="AB2267">
        <f>[1]资金台帐!AB2267</f>
        <v>0</v>
      </c>
      <c r="AC2267">
        <f>[1]资金台帐!AC2267</f>
        <v>0</v>
      </c>
      <c r="AD2267">
        <f>[1]资金台帐!AD2267</f>
        <v>0</v>
      </c>
      <c r="AJ2267">
        <f>[1]资金台帐!AJ2267</f>
        <v>0</v>
      </c>
      <c r="AK2267">
        <f>[1]资金台帐!AK2267</f>
        <v>0</v>
      </c>
      <c r="BA2267" s="22">
        <f t="shared" si="0"/>
      </c>
    </row>
    <row r="2268">
      <c r="B2268">
        <f>[1]资金台帐!B2268&amp;""</f>
      </c>
      <c r="H2268">
        <f>[1]资金台帐!H2268&amp;""</f>
      </c>
      <c r="J2268">
        <f>[1]资金台帐!J2268&amp;""</f>
      </c>
      <c r="N2268">
        <f>[1]资金台帐!N2268</f>
      </c>
      <c r="O2268">
        <f>[1]资金台帐!O2268&amp;""</f>
      </c>
      <c r="P2268">
        <f>[1]资金台帐!P2268&amp;""</f>
      </c>
      <c r="Q2268">
        <f>[1]资金台帐!Q2268&amp;""</f>
      </c>
      <c r="T2268">
        <f>[1]资金台帐!T2268&amp;""</f>
      </c>
      <c r="U2268">
        <f>[1]资金台帐!U2268&amp;""</f>
      </c>
      <c r="W2268">
        <f>[1]资金台帐!W2268&amp;""</f>
      </c>
      <c r="X2268">
        <f>[1]资金台帐!X2268&amp;""</f>
      </c>
      <c r="AB2268">
        <f>[1]资金台帐!AB2268</f>
        <v>0</v>
      </c>
      <c r="AC2268">
        <f>[1]资金台帐!AC2268</f>
        <v>0</v>
      </c>
      <c r="AD2268">
        <f>[1]资金台帐!AD2268</f>
        <v>0</v>
      </c>
      <c r="AJ2268">
        <f>[1]资金台帐!AJ2268</f>
        <v>0</v>
      </c>
      <c r="AK2268">
        <f>[1]资金台帐!AK2268</f>
        <v>0</v>
      </c>
      <c r="BA2268" s="22">
        <f t="shared" si="0"/>
      </c>
    </row>
    <row r="2269">
      <c r="B2269">
        <f>[1]资金台帐!B2269&amp;""</f>
      </c>
      <c r="H2269">
        <f>[1]资金台帐!H2269&amp;""</f>
      </c>
      <c r="J2269">
        <f>[1]资金台帐!J2269&amp;""</f>
      </c>
      <c r="N2269">
        <f>[1]资金台帐!N2269</f>
      </c>
      <c r="O2269">
        <f>[1]资金台帐!O2269&amp;""</f>
      </c>
      <c r="P2269">
        <f>[1]资金台帐!P2269&amp;""</f>
      </c>
      <c r="Q2269">
        <f>[1]资金台帐!Q2269&amp;""</f>
      </c>
      <c r="T2269">
        <f>[1]资金台帐!T2269&amp;""</f>
      </c>
      <c r="U2269">
        <f>[1]资金台帐!U2269&amp;""</f>
      </c>
      <c r="W2269">
        <f>[1]资金台帐!W2269&amp;""</f>
      </c>
      <c r="X2269">
        <f>[1]资金台帐!X2269&amp;""</f>
      </c>
      <c r="AB2269">
        <f>[1]资金台帐!AB2269</f>
        <v>0</v>
      </c>
      <c r="AC2269">
        <f>[1]资金台帐!AC2269</f>
        <v>0</v>
      </c>
      <c r="AD2269">
        <f>[1]资金台帐!AD2269</f>
        <v>0</v>
      </c>
      <c r="AJ2269">
        <f>[1]资金台帐!AJ2269</f>
        <v>0</v>
      </c>
      <c r="AK2269">
        <f>[1]资金台帐!AK2269</f>
        <v>0</v>
      </c>
      <c r="BA2269" s="22">
        <f t="shared" si="0"/>
      </c>
    </row>
    <row r="2270">
      <c r="B2270">
        <f>[1]资金台帐!B2270&amp;""</f>
      </c>
      <c r="H2270">
        <f>[1]资金台帐!H2270&amp;""</f>
      </c>
      <c r="J2270">
        <f>[1]资金台帐!J2270&amp;""</f>
      </c>
      <c r="N2270">
        <f>[1]资金台帐!N2270</f>
      </c>
      <c r="O2270">
        <f>[1]资金台帐!O2270&amp;""</f>
      </c>
      <c r="P2270">
        <f>[1]资金台帐!P2270&amp;""</f>
      </c>
      <c r="Q2270">
        <f>[1]资金台帐!Q2270&amp;""</f>
      </c>
      <c r="T2270">
        <f>[1]资金台帐!T2270&amp;""</f>
      </c>
      <c r="U2270">
        <f>[1]资金台帐!U2270&amp;""</f>
      </c>
      <c r="W2270">
        <f>[1]资金台帐!W2270&amp;""</f>
      </c>
      <c r="X2270">
        <f>[1]资金台帐!X2270&amp;""</f>
      </c>
      <c r="AB2270">
        <f>[1]资金台帐!AB2270</f>
        <v>0</v>
      </c>
      <c r="AC2270">
        <f>[1]资金台帐!AC2270</f>
        <v>0</v>
      </c>
      <c r="AD2270">
        <f>[1]资金台帐!AD2270</f>
        <v>0</v>
      </c>
      <c r="AJ2270">
        <f>[1]资金台帐!AJ2270</f>
        <v>0</v>
      </c>
      <c r="AK2270">
        <f>[1]资金台帐!AK2270</f>
        <v>0</v>
      </c>
      <c r="BA2270" s="22">
        <f t="shared" si="0"/>
      </c>
    </row>
    <row r="2271">
      <c r="B2271">
        <f>[1]资金台帐!B2271&amp;""</f>
      </c>
      <c r="H2271">
        <f>[1]资金台帐!H2271&amp;""</f>
      </c>
      <c r="J2271">
        <f>[1]资金台帐!J2271&amp;""</f>
      </c>
      <c r="N2271">
        <f>[1]资金台帐!N2271</f>
      </c>
      <c r="O2271">
        <f>[1]资金台帐!O2271&amp;""</f>
      </c>
      <c r="P2271">
        <f>[1]资金台帐!P2271&amp;""</f>
      </c>
      <c r="Q2271">
        <f>[1]资金台帐!Q2271&amp;""</f>
      </c>
      <c r="T2271">
        <f>[1]资金台帐!T2271&amp;""</f>
      </c>
      <c r="U2271">
        <f>[1]资金台帐!U2271&amp;""</f>
      </c>
      <c r="W2271">
        <f>[1]资金台帐!W2271&amp;""</f>
      </c>
      <c r="X2271">
        <f>[1]资金台帐!X2271&amp;""</f>
      </c>
      <c r="AB2271">
        <f>[1]资金台帐!AB2271</f>
        <v>0</v>
      </c>
      <c r="AC2271">
        <f>[1]资金台帐!AC2271</f>
        <v>0</v>
      </c>
      <c r="AD2271">
        <f>[1]资金台帐!AD2271</f>
        <v>0</v>
      </c>
      <c r="AJ2271">
        <f>[1]资金台帐!AJ2271</f>
        <v>0</v>
      </c>
      <c r="AK2271">
        <f>[1]资金台帐!AK2271</f>
        <v>0</v>
      </c>
      <c r="BA2271" s="22">
        <f t="shared" si="0"/>
      </c>
    </row>
    <row r="2272">
      <c r="B2272">
        <f>[1]资金台帐!B2272&amp;""</f>
      </c>
      <c r="H2272">
        <f>[1]资金台帐!H2272&amp;""</f>
      </c>
      <c r="J2272">
        <f>[1]资金台帐!J2272&amp;""</f>
      </c>
      <c r="N2272">
        <f>[1]资金台帐!N2272</f>
      </c>
      <c r="O2272">
        <f>[1]资金台帐!O2272&amp;""</f>
      </c>
      <c r="P2272">
        <f>[1]资金台帐!P2272&amp;""</f>
      </c>
      <c r="Q2272">
        <f>[1]资金台帐!Q2272&amp;""</f>
      </c>
      <c r="T2272">
        <f>[1]资金台帐!T2272&amp;""</f>
      </c>
      <c r="U2272">
        <f>[1]资金台帐!U2272&amp;""</f>
      </c>
      <c r="W2272">
        <f>[1]资金台帐!W2272&amp;""</f>
      </c>
      <c r="X2272">
        <f>[1]资金台帐!X2272&amp;""</f>
      </c>
      <c r="AB2272">
        <f>[1]资金台帐!AB2272</f>
        <v>0</v>
      </c>
      <c r="AC2272">
        <f>[1]资金台帐!AC2272</f>
        <v>0</v>
      </c>
      <c r="AD2272">
        <f>[1]资金台帐!AD2272</f>
        <v>0</v>
      </c>
      <c r="AJ2272">
        <f>[1]资金台帐!AJ2272</f>
        <v>0</v>
      </c>
      <c r="AK2272">
        <f>[1]资金台帐!AK2272</f>
        <v>0</v>
      </c>
      <c r="BA2272" s="22">
        <f t="shared" si="0"/>
      </c>
    </row>
    <row r="2273">
      <c r="B2273">
        <f>[1]资金台帐!B2273&amp;""</f>
      </c>
      <c r="H2273">
        <f>[1]资金台帐!H2273&amp;""</f>
      </c>
      <c r="J2273">
        <f>[1]资金台帐!J2273&amp;""</f>
      </c>
      <c r="N2273">
        <f>[1]资金台帐!N2273</f>
      </c>
      <c r="O2273">
        <f>[1]资金台帐!O2273&amp;""</f>
      </c>
      <c r="P2273">
        <f>[1]资金台帐!P2273&amp;""</f>
      </c>
      <c r="Q2273">
        <f>[1]资金台帐!Q2273&amp;""</f>
      </c>
      <c r="T2273">
        <f>[1]资金台帐!T2273&amp;""</f>
      </c>
      <c r="U2273">
        <f>[1]资金台帐!U2273&amp;""</f>
      </c>
      <c r="W2273">
        <f>[1]资金台帐!W2273&amp;""</f>
      </c>
      <c r="X2273">
        <f>[1]资金台帐!X2273&amp;""</f>
      </c>
      <c r="AB2273">
        <f>[1]资金台帐!AB2273</f>
        <v>0</v>
      </c>
      <c r="AC2273">
        <f>[1]资金台帐!AC2273</f>
        <v>0</v>
      </c>
      <c r="AD2273">
        <f>[1]资金台帐!AD2273</f>
        <v>0</v>
      </c>
      <c r="AJ2273">
        <f>[1]资金台帐!AJ2273</f>
        <v>0</v>
      </c>
      <c r="AK2273">
        <f>[1]资金台帐!AK2273</f>
        <v>0</v>
      </c>
      <c r="BA2273" s="22">
        <f t="shared" si="0"/>
      </c>
    </row>
    <row r="2274">
      <c r="B2274">
        <f>[1]资金台帐!B2274&amp;""</f>
      </c>
      <c r="H2274">
        <f>[1]资金台帐!H2274&amp;""</f>
      </c>
      <c r="J2274">
        <f>[1]资金台帐!J2274&amp;""</f>
      </c>
      <c r="N2274">
        <f>[1]资金台帐!N2274</f>
      </c>
      <c r="O2274">
        <f>[1]资金台帐!O2274&amp;""</f>
      </c>
      <c r="P2274">
        <f>[1]资金台帐!P2274&amp;""</f>
      </c>
      <c r="Q2274">
        <f>[1]资金台帐!Q2274&amp;""</f>
      </c>
      <c r="T2274">
        <f>[1]资金台帐!T2274&amp;""</f>
      </c>
      <c r="U2274">
        <f>[1]资金台帐!U2274&amp;""</f>
      </c>
      <c r="W2274">
        <f>[1]资金台帐!W2274&amp;""</f>
      </c>
      <c r="X2274">
        <f>[1]资金台帐!X2274&amp;""</f>
      </c>
      <c r="AB2274">
        <f>[1]资金台帐!AB2274</f>
        <v>0</v>
      </c>
      <c r="AC2274">
        <f>[1]资金台帐!AC2274</f>
        <v>0</v>
      </c>
      <c r="AD2274">
        <f>[1]资金台帐!AD2274</f>
        <v>0</v>
      </c>
      <c r="AJ2274">
        <f>[1]资金台帐!AJ2274</f>
        <v>0</v>
      </c>
      <c r="AK2274">
        <f>[1]资金台帐!AK2274</f>
        <v>0</v>
      </c>
      <c r="BA2274" s="22">
        <f t="shared" si="0"/>
      </c>
    </row>
    <row r="2275">
      <c r="B2275">
        <f>[1]资金台帐!B2275&amp;""</f>
      </c>
      <c r="H2275">
        <f>[1]资金台帐!H2275&amp;""</f>
      </c>
      <c r="J2275">
        <f>[1]资金台帐!J2275&amp;""</f>
      </c>
      <c r="N2275">
        <f>[1]资金台帐!N2275</f>
      </c>
      <c r="O2275">
        <f>[1]资金台帐!O2275&amp;""</f>
      </c>
      <c r="P2275">
        <f>[1]资金台帐!P2275&amp;""</f>
      </c>
      <c r="Q2275">
        <f>[1]资金台帐!Q2275&amp;""</f>
      </c>
      <c r="T2275">
        <f>[1]资金台帐!T2275&amp;""</f>
      </c>
      <c r="U2275">
        <f>[1]资金台帐!U2275&amp;""</f>
      </c>
      <c r="W2275">
        <f>[1]资金台帐!W2275&amp;""</f>
      </c>
      <c r="X2275">
        <f>[1]资金台帐!X2275&amp;""</f>
      </c>
      <c r="AB2275">
        <f>[1]资金台帐!AB2275</f>
        <v>0</v>
      </c>
      <c r="AC2275">
        <f>[1]资金台帐!AC2275</f>
        <v>0</v>
      </c>
      <c r="AD2275">
        <f>[1]资金台帐!AD2275</f>
        <v>0</v>
      </c>
      <c r="AJ2275">
        <f>[1]资金台帐!AJ2275</f>
        <v>0</v>
      </c>
      <c r="AK2275">
        <f>[1]资金台帐!AK2275</f>
        <v>0</v>
      </c>
      <c r="BA2275" s="22">
        <f t="shared" si="0"/>
      </c>
    </row>
    <row r="2276">
      <c r="B2276">
        <f>[1]资金台帐!B2276&amp;""</f>
      </c>
      <c r="H2276">
        <f>[1]资金台帐!H2276&amp;""</f>
      </c>
      <c r="J2276">
        <f>[1]资金台帐!J2276&amp;""</f>
      </c>
      <c r="N2276">
        <f>[1]资金台帐!N2276</f>
      </c>
      <c r="O2276">
        <f>[1]资金台帐!O2276&amp;""</f>
      </c>
      <c r="P2276">
        <f>[1]资金台帐!P2276&amp;""</f>
      </c>
      <c r="Q2276">
        <f>[1]资金台帐!Q2276&amp;""</f>
      </c>
      <c r="T2276">
        <f>[1]资金台帐!T2276&amp;""</f>
      </c>
      <c r="U2276">
        <f>[1]资金台帐!U2276&amp;""</f>
      </c>
      <c r="W2276">
        <f>[1]资金台帐!W2276&amp;""</f>
      </c>
      <c r="X2276">
        <f>[1]资金台帐!X2276&amp;""</f>
      </c>
      <c r="AB2276">
        <f>[1]资金台帐!AB2276</f>
        <v>0</v>
      </c>
      <c r="AC2276">
        <f>[1]资金台帐!AC2276</f>
        <v>0</v>
      </c>
      <c r="AD2276">
        <f>[1]资金台帐!AD2276</f>
        <v>0</v>
      </c>
      <c r="AJ2276">
        <f>[1]资金台帐!AJ2276</f>
        <v>0</v>
      </c>
      <c r="AK2276">
        <f>[1]资金台帐!AK2276</f>
        <v>0</v>
      </c>
      <c r="BA2276" s="22">
        <f t="shared" si="0"/>
      </c>
    </row>
    <row r="2277">
      <c r="B2277">
        <f>[1]资金台帐!B2277&amp;""</f>
      </c>
      <c r="H2277">
        <f>[1]资金台帐!H2277&amp;""</f>
      </c>
      <c r="J2277">
        <f>[1]资金台帐!J2277&amp;""</f>
      </c>
      <c r="N2277">
        <f>[1]资金台帐!N2277</f>
      </c>
      <c r="O2277">
        <f>[1]资金台帐!O2277&amp;""</f>
      </c>
      <c r="P2277">
        <f>[1]资金台帐!P2277&amp;""</f>
      </c>
      <c r="Q2277">
        <f>[1]资金台帐!Q2277&amp;""</f>
      </c>
      <c r="T2277">
        <f>[1]资金台帐!T2277&amp;""</f>
      </c>
      <c r="U2277">
        <f>[1]资金台帐!U2277&amp;""</f>
      </c>
      <c r="W2277">
        <f>[1]资金台帐!W2277&amp;""</f>
      </c>
      <c r="X2277">
        <f>[1]资金台帐!X2277&amp;""</f>
      </c>
      <c r="AB2277">
        <f>[1]资金台帐!AB2277</f>
        <v>0</v>
      </c>
      <c r="AC2277">
        <f>[1]资金台帐!AC2277</f>
        <v>0</v>
      </c>
      <c r="AD2277">
        <f>[1]资金台帐!AD2277</f>
        <v>0</v>
      </c>
      <c r="AJ2277">
        <f>[1]资金台帐!AJ2277</f>
        <v>0</v>
      </c>
      <c r="AK2277">
        <f>[1]资金台帐!AK2277</f>
        <v>0</v>
      </c>
      <c r="BA2277" s="22">
        <f t="shared" si="0"/>
      </c>
    </row>
    <row r="2278">
      <c r="B2278">
        <f>[1]资金台帐!B2278&amp;""</f>
      </c>
      <c r="H2278">
        <f>[1]资金台帐!H2278&amp;""</f>
      </c>
      <c r="J2278">
        <f>[1]资金台帐!J2278&amp;""</f>
      </c>
      <c r="N2278">
        <f>[1]资金台帐!N2278</f>
      </c>
      <c r="O2278">
        <f>[1]资金台帐!O2278&amp;""</f>
      </c>
      <c r="P2278">
        <f>[1]资金台帐!P2278&amp;""</f>
      </c>
      <c r="Q2278">
        <f>[1]资金台帐!Q2278&amp;""</f>
      </c>
      <c r="T2278">
        <f>[1]资金台帐!T2278&amp;""</f>
      </c>
      <c r="U2278">
        <f>[1]资金台帐!U2278&amp;""</f>
      </c>
      <c r="W2278">
        <f>[1]资金台帐!W2278&amp;""</f>
      </c>
      <c r="X2278">
        <f>[1]资金台帐!X2278&amp;""</f>
      </c>
      <c r="AB2278">
        <f>[1]资金台帐!AB2278</f>
        <v>0</v>
      </c>
      <c r="AC2278">
        <f>[1]资金台帐!AC2278</f>
        <v>0</v>
      </c>
      <c r="AD2278">
        <f>[1]资金台帐!AD2278</f>
        <v>0</v>
      </c>
      <c r="AJ2278">
        <f>[1]资金台帐!AJ2278</f>
        <v>0</v>
      </c>
      <c r="AK2278">
        <f>[1]资金台帐!AK2278</f>
        <v>0</v>
      </c>
      <c r="BA2278" s="22">
        <f t="shared" si="0"/>
      </c>
    </row>
    <row r="2279">
      <c r="B2279">
        <f>[1]资金台帐!B2279&amp;""</f>
      </c>
      <c r="H2279">
        <f>[1]资金台帐!H2279&amp;""</f>
      </c>
      <c r="J2279">
        <f>[1]资金台帐!J2279&amp;""</f>
      </c>
      <c r="N2279">
        <f>[1]资金台帐!N2279</f>
      </c>
      <c r="O2279">
        <f>[1]资金台帐!O2279&amp;""</f>
      </c>
      <c r="P2279">
        <f>[1]资金台帐!P2279&amp;""</f>
      </c>
      <c r="Q2279">
        <f>[1]资金台帐!Q2279&amp;""</f>
      </c>
      <c r="T2279">
        <f>[1]资金台帐!T2279&amp;""</f>
      </c>
      <c r="U2279">
        <f>[1]资金台帐!U2279&amp;""</f>
      </c>
      <c r="W2279">
        <f>[1]资金台帐!W2279&amp;""</f>
      </c>
      <c r="X2279">
        <f>[1]资金台帐!X2279&amp;""</f>
      </c>
      <c r="AB2279">
        <f>[1]资金台帐!AB2279</f>
        <v>0</v>
      </c>
      <c r="AC2279">
        <f>[1]资金台帐!AC2279</f>
        <v>0</v>
      </c>
      <c r="AD2279">
        <f>[1]资金台帐!AD2279</f>
        <v>0</v>
      </c>
      <c r="AJ2279">
        <f>[1]资金台帐!AJ2279</f>
        <v>0</v>
      </c>
      <c r="AK2279">
        <f>[1]资金台帐!AK2279</f>
        <v>0</v>
      </c>
      <c r="BA2279" s="22">
        <f t="shared" si="0"/>
      </c>
    </row>
    <row r="2280">
      <c r="B2280">
        <f>[1]资金台帐!B2280&amp;""</f>
      </c>
      <c r="H2280">
        <f>[1]资金台帐!H2280&amp;""</f>
      </c>
      <c r="J2280">
        <f>[1]资金台帐!J2280&amp;""</f>
      </c>
      <c r="N2280">
        <f>[1]资金台帐!N2280</f>
      </c>
      <c r="O2280">
        <f>[1]资金台帐!O2280&amp;""</f>
      </c>
      <c r="P2280">
        <f>[1]资金台帐!P2280&amp;""</f>
      </c>
      <c r="Q2280">
        <f>[1]资金台帐!Q2280&amp;""</f>
      </c>
      <c r="T2280">
        <f>[1]资金台帐!T2280&amp;""</f>
      </c>
      <c r="U2280">
        <f>[1]资金台帐!U2280&amp;""</f>
      </c>
      <c r="W2280">
        <f>[1]资金台帐!W2280&amp;""</f>
      </c>
      <c r="X2280">
        <f>[1]资金台帐!X2280&amp;""</f>
      </c>
      <c r="AB2280">
        <f>[1]资金台帐!AB2280</f>
        <v>0</v>
      </c>
      <c r="AC2280">
        <f>[1]资金台帐!AC2280</f>
        <v>0</v>
      </c>
      <c r="AD2280">
        <f>[1]资金台帐!AD2280</f>
        <v>0</v>
      </c>
      <c r="AJ2280">
        <f>[1]资金台帐!AJ2280</f>
        <v>0</v>
      </c>
      <c r="AK2280">
        <f>[1]资金台帐!AK2280</f>
        <v>0</v>
      </c>
      <c r="BA2280" s="22">
        <f t="shared" si="0"/>
      </c>
    </row>
    <row r="2281">
      <c r="B2281">
        <f>[1]资金台帐!B2281&amp;""</f>
      </c>
      <c r="H2281">
        <f>[1]资金台帐!H2281&amp;""</f>
      </c>
      <c r="J2281">
        <f>[1]资金台帐!J2281&amp;""</f>
      </c>
      <c r="N2281">
        <f>[1]资金台帐!N2281</f>
      </c>
      <c r="O2281">
        <f>[1]资金台帐!O2281&amp;""</f>
      </c>
      <c r="P2281">
        <f>[1]资金台帐!P2281&amp;""</f>
      </c>
      <c r="Q2281">
        <f>[1]资金台帐!Q2281&amp;""</f>
      </c>
      <c r="T2281">
        <f>[1]资金台帐!T2281&amp;""</f>
      </c>
      <c r="U2281">
        <f>[1]资金台帐!U2281&amp;""</f>
      </c>
      <c r="W2281">
        <f>[1]资金台帐!W2281&amp;""</f>
      </c>
      <c r="X2281">
        <f>[1]资金台帐!X2281&amp;""</f>
      </c>
      <c r="AB2281">
        <f>[1]资金台帐!AB2281</f>
        <v>0</v>
      </c>
      <c r="AC2281">
        <f>[1]资金台帐!AC2281</f>
        <v>0</v>
      </c>
      <c r="AD2281">
        <f>[1]资金台帐!AD2281</f>
        <v>0</v>
      </c>
      <c r="AJ2281">
        <f>[1]资金台帐!AJ2281</f>
        <v>0</v>
      </c>
      <c r="AK2281">
        <f>[1]资金台帐!AK2281</f>
        <v>0</v>
      </c>
      <c r="BA2281" s="22">
        <f t="shared" si="0"/>
      </c>
    </row>
    <row r="2282">
      <c r="B2282">
        <f>[1]资金台帐!B2282&amp;""</f>
      </c>
      <c r="H2282">
        <f>[1]资金台帐!H2282&amp;""</f>
      </c>
      <c r="J2282">
        <f>[1]资金台帐!J2282&amp;""</f>
      </c>
      <c r="N2282">
        <f>[1]资金台帐!N2282</f>
      </c>
      <c r="O2282">
        <f>[1]资金台帐!O2282&amp;""</f>
      </c>
      <c r="P2282">
        <f>[1]资金台帐!P2282&amp;""</f>
      </c>
      <c r="Q2282">
        <f>[1]资金台帐!Q2282&amp;""</f>
      </c>
      <c r="T2282">
        <f>[1]资金台帐!T2282&amp;""</f>
      </c>
      <c r="U2282">
        <f>[1]资金台帐!U2282&amp;""</f>
      </c>
      <c r="W2282">
        <f>[1]资金台帐!W2282&amp;""</f>
      </c>
      <c r="X2282">
        <f>[1]资金台帐!X2282&amp;""</f>
      </c>
      <c r="AB2282">
        <f>[1]资金台帐!AB2282</f>
        <v>0</v>
      </c>
      <c r="AC2282">
        <f>[1]资金台帐!AC2282</f>
        <v>0</v>
      </c>
      <c r="AD2282">
        <f>[1]资金台帐!AD2282</f>
        <v>0</v>
      </c>
      <c r="AJ2282">
        <f>[1]资金台帐!AJ2282</f>
        <v>0</v>
      </c>
      <c r="AK2282">
        <f>[1]资金台帐!AK2282</f>
        <v>0</v>
      </c>
      <c r="BA2282" s="22">
        <f t="shared" si="0"/>
      </c>
    </row>
    <row r="2283">
      <c r="B2283">
        <f>[1]资金台帐!B2283&amp;""</f>
      </c>
      <c r="H2283">
        <f>[1]资金台帐!H2283&amp;""</f>
      </c>
      <c r="J2283">
        <f>[1]资金台帐!J2283&amp;""</f>
      </c>
      <c r="N2283">
        <f>[1]资金台帐!N2283</f>
      </c>
      <c r="O2283">
        <f>[1]资金台帐!O2283&amp;""</f>
      </c>
      <c r="P2283">
        <f>[1]资金台帐!P2283&amp;""</f>
      </c>
      <c r="Q2283">
        <f>[1]资金台帐!Q2283&amp;""</f>
      </c>
      <c r="T2283">
        <f>[1]资金台帐!T2283&amp;""</f>
      </c>
      <c r="U2283">
        <f>[1]资金台帐!U2283&amp;""</f>
      </c>
      <c r="W2283">
        <f>[1]资金台帐!W2283&amp;""</f>
      </c>
      <c r="X2283">
        <f>[1]资金台帐!X2283&amp;""</f>
      </c>
      <c r="AB2283">
        <f>[1]资金台帐!AB2283</f>
        <v>0</v>
      </c>
      <c r="AC2283">
        <f>[1]资金台帐!AC2283</f>
        <v>0</v>
      </c>
      <c r="AD2283">
        <f>[1]资金台帐!AD2283</f>
        <v>0</v>
      </c>
      <c r="AJ2283">
        <f>[1]资金台帐!AJ2283</f>
        <v>0</v>
      </c>
      <c r="AK2283">
        <f>[1]资金台帐!AK2283</f>
        <v>0</v>
      </c>
      <c r="BA2283" s="22">
        <f t="shared" si="0"/>
      </c>
    </row>
    <row r="2284">
      <c r="B2284">
        <f>[1]资金台帐!B2284&amp;""</f>
      </c>
      <c r="H2284">
        <f>[1]资金台帐!H2284&amp;""</f>
      </c>
      <c r="J2284">
        <f>[1]资金台帐!J2284&amp;""</f>
      </c>
      <c r="N2284">
        <f>[1]资金台帐!N2284</f>
      </c>
      <c r="O2284">
        <f>[1]资金台帐!O2284&amp;""</f>
      </c>
      <c r="P2284">
        <f>[1]资金台帐!P2284&amp;""</f>
      </c>
      <c r="Q2284">
        <f>[1]资金台帐!Q2284&amp;""</f>
      </c>
      <c r="T2284">
        <f>[1]资金台帐!T2284&amp;""</f>
      </c>
      <c r="U2284">
        <f>[1]资金台帐!U2284&amp;""</f>
      </c>
      <c r="W2284">
        <f>[1]资金台帐!W2284&amp;""</f>
      </c>
      <c r="X2284">
        <f>[1]资金台帐!X2284&amp;""</f>
      </c>
      <c r="AB2284">
        <f>[1]资金台帐!AB2284</f>
        <v>0</v>
      </c>
      <c r="AC2284">
        <f>[1]资金台帐!AC2284</f>
        <v>0</v>
      </c>
      <c r="AD2284">
        <f>[1]资金台帐!AD2284</f>
        <v>0</v>
      </c>
      <c r="AJ2284">
        <f>[1]资金台帐!AJ2284</f>
        <v>0</v>
      </c>
      <c r="AK2284">
        <f>[1]资金台帐!AK2284</f>
        <v>0</v>
      </c>
      <c r="BA2284" s="22">
        <f t="shared" si="0"/>
      </c>
    </row>
    <row r="2285">
      <c r="B2285">
        <f>[1]资金台帐!B2285&amp;""</f>
      </c>
      <c r="H2285">
        <f>[1]资金台帐!H2285&amp;""</f>
      </c>
      <c r="J2285">
        <f>[1]资金台帐!J2285&amp;""</f>
      </c>
      <c r="N2285">
        <f>[1]资金台帐!N2285</f>
      </c>
      <c r="O2285">
        <f>[1]资金台帐!O2285&amp;""</f>
      </c>
      <c r="P2285">
        <f>[1]资金台帐!P2285&amp;""</f>
      </c>
      <c r="Q2285">
        <f>[1]资金台帐!Q2285&amp;""</f>
      </c>
      <c r="T2285">
        <f>[1]资金台帐!T2285&amp;""</f>
      </c>
      <c r="U2285">
        <f>[1]资金台帐!U2285&amp;""</f>
      </c>
      <c r="W2285">
        <f>[1]资金台帐!W2285&amp;""</f>
      </c>
      <c r="X2285">
        <f>[1]资金台帐!X2285&amp;""</f>
      </c>
      <c r="AB2285">
        <f>[1]资金台帐!AB2285</f>
        <v>0</v>
      </c>
      <c r="AC2285">
        <f>[1]资金台帐!AC2285</f>
        <v>0</v>
      </c>
      <c r="AD2285">
        <f>[1]资金台帐!AD2285</f>
        <v>0</v>
      </c>
      <c r="AJ2285">
        <f>[1]资金台帐!AJ2285</f>
        <v>0</v>
      </c>
      <c r="AK2285">
        <f>[1]资金台帐!AK2285</f>
        <v>0</v>
      </c>
      <c r="BA2285" s="22">
        <f t="shared" si="0"/>
      </c>
    </row>
    <row r="2286">
      <c r="B2286">
        <f>[1]资金台帐!B2286&amp;""</f>
      </c>
      <c r="H2286">
        <f>[1]资金台帐!H2286&amp;""</f>
      </c>
      <c r="J2286">
        <f>[1]资金台帐!J2286&amp;""</f>
      </c>
      <c r="N2286">
        <f>[1]资金台帐!N2286</f>
      </c>
      <c r="O2286">
        <f>[1]资金台帐!O2286&amp;""</f>
      </c>
      <c r="P2286">
        <f>[1]资金台帐!P2286&amp;""</f>
      </c>
      <c r="Q2286">
        <f>[1]资金台帐!Q2286&amp;""</f>
      </c>
      <c r="T2286">
        <f>[1]资金台帐!T2286&amp;""</f>
      </c>
      <c r="U2286">
        <f>[1]资金台帐!U2286&amp;""</f>
      </c>
      <c r="W2286">
        <f>[1]资金台帐!W2286&amp;""</f>
      </c>
      <c r="X2286">
        <f>[1]资金台帐!X2286&amp;""</f>
      </c>
      <c r="AB2286">
        <f>[1]资金台帐!AB2286</f>
        <v>0</v>
      </c>
      <c r="AC2286">
        <f>[1]资金台帐!AC2286</f>
        <v>0</v>
      </c>
      <c r="AD2286">
        <f>[1]资金台帐!AD2286</f>
        <v>0</v>
      </c>
      <c r="AJ2286">
        <f>[1]资金台帐!AJ2286</f>
        <v>0</v>
      </c>
      <c r="AK2286">
        <f>[1]资金台帐!AK2286</f>
        <v>0</v>
      </c>
      <c r="BA2286" s="22">
        <f t="shared" si="0"/>
      </c>
    </row>
    <row r="2287">
      <c r="B2287">
        <f>[1]资金台帐!B2287&amp;""</f>
      </c>
      <c r="H2287">
        <f>[1]资金台帐!H2287&amp;""</f>
      </c>
      <c r="J2287">
        <f>[1]资金台帐!J2287&amp;""</f>
      </c>
      <c r="N2287">
        <f>[1]资金台帐!N2287</f>
      </c>
      <c r="O2287">
        <f>[1]资金台帐!O2287&amp;""</f>
      </c>
      <c r="P2287">
        <f>[1]资金台帐!P2287&amp;""</f>
      </c>
      <c r="Q2287">
        <f>[1]资金台帐!Q2287&amp;""</f>
      </c>
      <c r="T2287">
        <f>[1]资金台帐!T2287&amp;""</f>
      </c>
      <c r="U2287">
        <f>[1]资金台帐!U2287&amp;""</f>
      </c>
      <c r="W2287">
        <f>[1]资金台帐!W2287&amp;""</f>
      </c>
      <c r="X2287">
        <f>[1]资金台帐!X2287&amp;""</f>
      </c>
      <c r="AB2287">
        <f>[1]资金台帐!AB2287</f>
        <v>0</v>
      </c>
      <c r="AC2287">
        <f>[1]资金台帐!AC2287</f>
        <v>0</v>
      </c>
      <c r="AD2287">
        <f>[1]资金台帐!AD2287</f>
        <v>0</v>
      </c>
      <c r="AJ2287">
        <f>[1]资金台帐!AJ2287</f>
        <v>0</v>
      </c>
      <c r="AK2287">
        <f>[1]资金台帐!AK2287</f>
        <v>0</v>
      </c>
      <c r="BA2287" s="22">
        <f t="shared" si="0"/>
      </c>
    </row>
    <row r="2288">
      <c r="B2288">
        <f>[1]资金台帐!B2288&amp;""</f>
      </c>
      <c r="H2288">
        <f>[1]资金台帐!H2288&amp;""</f>
      </c>
      <c r="J2288">
        <f>[1]资金台帐!J2288&amp;""</f>
      </c>
      <c r="N2288">
        <f>[1]资金台帐!N2288</f>
      </c>
      <c r="O2288">
        <f>[1]资金台帐!O2288&amp;""</f>
      </c>
      <c r="P2288">
        <f>[1]资金台帐!P2288&amp;""</f>
      </c>
      <c r="Q2288">
        <f>[1]资金台帐!Q2288&amp;""</f>
      </c>
      <c r="T2288">
        <f>[1]资金台帐!T2288&amp;""</f>
      </c>
      <c r="U2288">
        <f>[1]资金台帐!U2288&amp;""</f>
      </c>
      <c r="W2288">
        <f>[1]资金台帐!W2288&amp;""</f>
      </c>
      <c r="X2288">
        <f>[1]资金台帐!X2288&amp;""</f>
      </c>
      <c r="AB2288">
        <f>[1]资金台帐!AB2288</f>
        <v>0</v>
      </c>
      <c r="AC2288">
        <f>[1]资金台帐!AC2288</f>
        <v>0</v>
      </c>
      <c r="AD2288">
        <f>[1]资金台帐!AD2288</f>
        <v>0</v>
      </c>
      <c r="AJ2288">
        <f>[1]资金台帐!AJ2288</f>
        <v>0</v>
      </c>
      <c r="AK2288">
        <f>[1]资金台帐!AK2288</f>
        <v>0</v>
      </c>
      <c r="BA2288" s="22">
        <f t="shared" si="0"/>
      </c>
    </row>
    <row r="2289">
      <c r="B2289">
        <f>[1]资金台帐!B2289&amp;""</f>
      </c>
      <c r="H2289">
        <f>[1]资金台帐!H2289&amp;""</f>
      </c>
      <c r="J2289">
        <f>[1]资金台帐!J2289&amp;""</f>
      </c>
      <c r="N2289">
        <f>[1]资金台帐!N2289</f>
      </c>
      <c r="O2289">
        <f>[1]资金台帐!O2289&amp;""</f>
      </c>
      <c r="P2289">
        <f>[1]资金台帐!P2289&amp;""</f>
      </c>
      <c r="Q2289">
        <f>[1]资金台帐!Q2289&amp;""</f>
      </c>
      <c r="T2289">
        <f>[1]资金台帐!T2289&amp;""</f>
      </c>
      <c r="U2289">
        <f>[1]资金台帐!U2289&amp;""</f>
      </c>
      <c r="W2289">
        <f>[1]资金台帐!W2289&amp;""</f>
      </c>
      <c r="X2289">
        <f>[1]资金台帐!X2289&amp;""</f>
      </c>
      <c r="AB2289">
        <f>[1]资金台帐!AB2289</f>
        <v>0</v>
      </c>
      <c r="AC2289">
        <f>[1]资金台帐!AC2289</f>
        <v>0</v>
      </c>
      <c r="AD2289">
        <f>[1]资金台帐!AD2289</f>
        <v>0</v>
      </c>
      <c r="AJ2289">
        <f>[1]资金台帐!AJ2289</f>
        <v>0</v>
      </c>
      <c r="AK2289">
        <f>[1]资金台帐!AK2289</f>
        <v>0</v>
      </c>
      <c r="BA2289" s="22">
        <f t="shared" si="0"/>
      </c>
    </row>
    <row r="2290">
      <c r="B2290">
        <f>[1]资金台帐!B2290&amp;""</f>
      </c>
      <c r="H2290">
        <f>[1]资金台帐!H2290&amp;""</f>
      </c>
      <c r="J2290">
        <f>[1]资金台帐!J2290&amp;""</f>
      </c>
      <c r="N2290">
        <f>[1]资金台帐!N2290</f>
      </c>
      <c r="O2290">
        <f>[1]资金台帐!O2290&amp;""</f>
      </c>
      <c r="P2290">
        <f>[1]资金台帐!P2290&amp;""</f>
      </c>
      <c r="Q2290">
        <f>[1]资金台帐!Q2290&amp;""</f>
      </c>
      <c r="T2290">
        <f>[1]资金台帐!T2290&amp;""</f>
      </c>
      <c r="U2290">
        <f>[1]资金台帐!U2290&amp;""</f>
      </c>
      <c r="W2290">
        <f>[1]资金台帐!W2290&amp;""</f>
      </c>
      <c r="X2290">
        <f>[1]资金台帐!X2290&amp;""</f>
      </c>
      <c r="AB2290">
        <f>[1]资金台帐!AB2290</f>
        <v>0</v>
      </c>
      <c r="AC2290">
        <f>[1]资金台帐!AC2290</f>
        <v>0</v>
      </c>
      <c r="AD2290">
        <f>[1]资金台帐!AD2290</f>
        <v>0</v>
      </c>
      <c r="AJ2290">
        <f>[1]资金台帐!AJ2290</f>
        <v>0</v>
      </c>
      <c r="AK2290">
        <f>[1]资金台帐!AK2290</f>
        <v>0</v>
      </c>
      <c r="BA2290" s="22">
        <f t="shared" si="0"/>
      </c>
    </row>
    <row r="2291">
      <c r="B2291">
        <f>[1]资金台帐!B2291&amp;""</f>
      </c>
      <c r="H2291">
        <f>[1]资金台帐!H2291&amp;""</f>
      </c>
      <c r="J2291">
        <f>[1]资金台帐!J2291&amp;""</f>
      </c>
      <c r="N2291">
        <f>[1]资金台帐!N2291</f>
      </c>
      <c r="O2291">
        <f>[1]资金台帐!O2291&amp;""</f>
      </c>
      <c r="P2291">
        <f>[1]资金台帐!P2291&amp;""</f>
      </c>
      <c r="Q2291">
        <f>[1]资金台帐!Q2291&amp;""</f>
      </c>
      <c r="T2291">
        <f>[1]资金台帐!T2291&amp;""</f>
      </c>
      <c r="U2291">
        <f>[1]资金台帐!U2291&amp;""</f>
      </c>
      <c r="W2291">
        <f>[1]资金台帐!W2291&amp;""</f>
      </c>
      <c r="X2291">
        <f>[1]资金台帐!X2291&amp;""</f>
      </c>
      <c r="AB2291">
        <f>[1]资金台帐!AB2291</f>
        <v>0</v>
      </c>
      <c r="AC2291">
        <f>[1]资金台帐!AC2291</f>
        <v>0</v>
      </c>
      <c r="AD2291">
        <f>[1]资金台帐!AD2291</f>
        <v>0</v>
      </c>
      <c r="AJ2291">
        <f>[1]资金台帐!AJ2291</f>
        <v>0</v>
      </c>
      <c r="AK2291">
        <f>[1]资金台帐!AK2291</f>
        <v>0</v>
      </c>
      <c r="BA2291" s="22">
        <f t="shared" si="0"/>
      </c>
    </row>
    <row r="2292">
      <c r="B2292">
        <f>[1]资金台帐!B2292&amp;""</f>
      </c>
      <c r="H2292">
        <f>[1]资金台帐!H2292&amp;""</f>
      </c>
      <c r="J2292">
        <f>[1]资金台帐!J2292&amp;""</f>
      </c>
      <c r="N2292">
        <f>[1]资金台帐!N2292</f>
      </c>
      <c r="O2292">
        <f>[1]资金台帐!O2292&amp;""</f>
      </c>
      <c r="P2292">
        <f>[1]资金台帐!P2292&amp;""</f>
      </c>
      <c r="Q2292">
        <f>[1]资金台帐!Q2292&amp;""</f>
      </c>
      <c r="T2292">
        <f>[1]资金台帐!T2292&amp;""</f>
      </c>
      <c r="U2292">
        <f>[1]资金台帐!U2292&amp;""</f>
      </c>
      <c r="W2292">
        <f>[1]资金台帐!W2292&amp;""</f>
      </c>
      <c r="X2292">
        <f>[1]资金台帐!X2292&amp;""</f>
      </c>
      <c r="AB2292">
        <f>[1]资金台帐!AB2292</f>
        <v>0</v>
      </c>
      <c r="AC2292">
        <f>[1]资金台帐!AC2292</f>
        <v>0</v>
      </c>
      <c r="AD2292">
        <f>[1]资金台帐!AD2292</f>
        <v>0</v>
      </c>
      <c r="AJ2292">
        <f>[1]资金台帐!AJ2292</f>
        <v>0</v>
      </c>
      <c r="AK2292">
        <f>[1]资金台帐!AK2292</f>
        <v>0</v>
      </c>
      <c r="BA2292" s="22">
        <f t="shared" si="0"/>
      </c>
    </row>
    <row r="2293">
      <c r="B2293">
        <f>[1]资金台帐!B2293&amp;""</f>
      </c>
      <c r="H2293">
        <f>[1]资金台帐!H2293&amp;""</f>
      </c>
      <c r="J2293">
        <f>[1]资金台帐!J2293&amp;""</f>
      </c>
      <c r="N2293">
        <f>[1]资金台帐!N2293</f>
      </c>
      <c r="O2293">
        <f>[1]资金台帐!O2293&amp;""</f>
      </c>
      <c r="P2293">
        <f>[1]资金台帐!P2293&amp;""</f>
      </c>
      <c r="Q2293">
        <f>[1]资金台帐!Q2293&amp;""</f>
      </c>
      <c r="T2293">
        <f>[1]资金台帐!T2293&amp;""</f>
      </c>
      <c r="U2293">
        <f>[1]资金台帐!U2293&amp;""</f>
      </c>
      <c r="W2293">
        <f>[1]资金台帐!W2293&amp;""</f>
      </c>
      <c r="X2293">
        <f>[1]资金台帐!X2293&amp;""</f>
      </c>
      <c r="AB2293">
        <f>[1]资金台帐!AB2293</f>
        <v>0</v>
      </c>
      <c r="AC2293">
        <f>[1]资金台帐!AC2293</f>
        <v>0</v>
      </c>
      <c r="AD2293">
        <f>[1]资金台帐!AD2293</f>
        <v>0</v>
      </c>
      <c r="AJ2293">
        <f>[1]资金台帐!AJ2293</f>
        <v>0</v>
      </c>
      <c r="AK2293">
        <f>[1]资金台帐!AK2293</f>
        <v>0</v>
      </c>
      <c r="BA2293" s="22">
        <f t="shared" si="0"/>
      </c>
    </row>
    <row r="2294">
      <c r="B2294">
        <f>[1]资金台帐!B2294&amp;""</f>
      </c>
      <c r="H2294">
        <f>[1]资金台帐!H2294&amp;""</f>
      </c>
      <c r="J2294">
        <f>[1]资金台帐!J2294&amp;""</f>
      </c>
      <c r="N2294">
        <f>[1]资金台帐!N2294</f>
      </c>
      <c r="O2294">
        <f>[1]资金台帐!O2294&amp;""</f>
      </c>
      <c r="P2294">
        <f>[1]资金台帐!P2294&amp;""</f>
      </c>
      <c r="Q2294">
        <f>[1]资金台帐!Q2294&amp;""</f>
      </c>
      <c r="T2294">
        <f>[1]资金台帐!T2294&amp;""</f>
      </c>
      <c r="U2294">
        <f>[1]资金台帐!U2294&amp;""</f>
      </c>
      <c r="W2294">
        <f>[1]资金台帐!W2294&amp;""</f>
      </c>
      <c r="X2294">
        <f>[1]资金台帐!X2294&amp;""</f>
      </c>
      <c r="AB2294">
        <f>[1]资金台帐!AB2294</f>
        <v>0</v>
      </c>
      <c r="AC2294">
        <f>[1]资金台帐!AC2294</f>
        <v>0</v>
      </c>
      <c r="AD2294">
        <f>[1]资金台帐!AD2294</f>
        <v>0</v>
      </c>
      <c r="AJ2294">
        <f>[1]资金台帐!AJ2294</f>
        <v>0</v>
      </c>
      <c r="AK2294">
        <f>[1]资金台帐!AK2294</f>
        <v>0</v>
      </c>
      <c r="BA2294" s="22">
        <f t="shared" si="0"/>
      </c>
    </row>
    <row r="2295">
      <c r="B2295">
        <f>[1]资金台帐!B2295&amp;""</f>
      </c>
      <c r="H2295">
        <f>[1]资金台帐!H2295&amp;""</f>
      </c>
      <c r="J2295">
        <f>[1]资金台帐!J2295&amp;""</f>
      </c>
      <c r="N2295">
        <f>[1]资金台帐!N2295</f>
      </c>
      <c r="O2295">
        <f>[1]资金台帐!O2295&amp;""</f>
      </c>
      <c r="P2295">
        <f>[1]资金台帐!P2295&amp;""</f>
      </c>
      <c r="Q2295">
        <f>[1]资金台帐!Q2295&amp;""</f>
      </c>
      <c r="T2295">
        <f>[1]资金台帐!T2295&amp;""</f>
      </c>
      <c r="U2295">
        <f>[1]资金台帐!U2295&amp;""</f>
      </c>
      <c r="W2295">
        <f>[1]资金台帐!W2295&amp;""</f>
      </c>
      <c r="X2295">
        <f>[1]资金台帐!X2295&amp;""</f>
      </c>
      <c r="AB2295">
        <f>[1]资金台帐!AB2295</f>
        <v>0</v>
      </c>
      <c r="AC2295">
        <f>[1]资金台帐!AC2295</f>
        <v>0</v>
      </c>
      <c r="AD2295">
        <f>[1]资金台帐!AD2295</f>
        <v>0</v>
      </c>
      <c r="AJ2295">
        <f>[1]资金台帐!AJ2295</f>
        <v>0</v>
      </c>
      <c r="AK2295">
        <f>[1]资金台帐!AK2295</f>
        <v>0</v>
      </c>
      <c r="BA2295" s="22">
        <f t="shared" si="0"/>
      </c>
    </row>
    <row r="2296">
      <c r="B2296">
        <f>[1]资金台帐!B2296&amp;""</f>
      </c>
      <c r="H2296">
        <f>[1]资金台帐!H2296&amp;""</f>
      </c>
      <c r="J2296">
        <f>[1]资金台帐!J2296&amp;""</f>
      </c>
      <c r="N2296">
        <f>[1]资金台帐!N2296</f>
      </c>
      <c r="O2296">
        <f>[1]资金台帐!O2296&amp;""</f>
      </c>
      <c r="P2296">
        <f>[1]资金台帐!P2296&amp;""</f>
      </c>
      <c r="Q2296">
        <f>[1]资金台帐!Q2296&amp;""</f>
      </c>
      <c r="T2296">
        <f>[1]资金台帐!T2296&amp;""</f>
      </c>
      <c r="U2296">
        <f>[1]资金台帐!U2296&amp;""</f>
      </c>
      <c r="W2296">
        <f>[1]资金台帐!W2296&amp;""</f>
      </c>
      <c r="X2296">
        <f>[1]资金台帐!X2296&amp;""</f>
      </c>
      <c r="AB2296">
        <f>[1]资金台帐!AB2296</f>
        <v>0</v>
      </c>
      <c r="AC2296">
        <f>[1]资金台帐!AC2296</f>
        <v>0</v>
      </c>
      <c r="AD2296">
        <f>[1]资金台帐!AD2296</f>
        <v>0</v>
      </c>
      <c r="AJ2296">
        <f>[1]资金台帐!AJ2296</f>
        <v>0</v>
      </c>
      <c r="AK2296">
        <f>[1]资金台帐!AK2296</f>
        <v>0</v>
      </c>
      <c r="BA2296" s="22">
        <f t="shared" si="0"/>
      </c>
    </row>
    <row r="2297">
      <c r="B2297">
        <f>[1]资金台帐!B2297&amp;""</f>
      </c>
      <c r="H2297">
        <f>[1]资金台帐!H2297&amp;""</f>
      </c>
      <c r="J2297">
        <f>[1]资金台帐!J2297&amp;""</f>
      </c>
      <c r="N2297">
        <f>[1]资金台帐!N2297</f>
      </c>
      <c r="O2297">
        <f>[1]资金台帐!O2297&amp;""</f>
      </c>
      <c r="P2297">
        <f>[1]资金台帐!P2297&amp;""</f>
      </c>
      <c r="Q2297">
        <f>[1]资金台帐!Q2297&amp;""</f>
      </c>
      <c r="T2297">
        <f>[1]资金台帐!T2297&amp;""</f>
      </c>
      <c r="U2297">
        <f>[1]资金台帐!U2297&amp;""</f>
      </c>
      <c r="W2297">
        <f>[1]资金台帐!W2297&amp;""</f>
      </c>
      <c r="X2297">
        <f>[1]资金台帐!X2297&amp;""</f>
      </c>
      <c r="AB2297">
        <f>[1]资金台帐!AB2297</f>
        <v>0</v>
      </c>
      <c r="AC2297">
        <f>[1]资金台帐!AC2297</f>
        <v>0</v>
      </c>
      <c r="AD2297">
        <f>[1]资金台帐!AD2297</f>
        <v>0</v>
      </c>
      <c r="AJ2297">
        <f>[1]资金台帐!AJ2297</f>
        <v>0</v>
      </c>
      <c r="AK2297">
        <f>[1]资金台帐!AK2297</f>
        <v>0</v>
      </c>
      <c r="BA2297" s="22">
        <f t="shared" si="0"/>
      </c>
    </row>
    <row r="2298">
      <c r="B2298">
        <f>[1]资金台帐!B2298&amp;""</f>
      </c>
      <c r="H2298">
        <f>[1]资金台帐!H2298&amp;""</f>
      </c>
      <c r="J2298">
        <f>[1]资金台帐!J2298&amp;""</f>
      </c>
      <c r="N2298">
        <f>[1]资金台帐!N2298</f>
      </c>
      <c r="O2298">
        <f>[1]资金台帐!O2298&amp;""</f>
      </c>
      <c r="P2298">
        <f>[1]资金台帐!P2298&amp;""</f>
      </c>
      <c r="Q2298">
        <f>[1]资金台帐!Q2298&amp;""</f>
      </c>
      <c r="T2298">
        <f>[1]资金台帐!T2298&amp;""</f>
      </c>
      <c r="U2298">
        <f>[1]资金台帐!U2298&amp;""</f>
      </c>
      <c r="W2298">
        <f>[1]资金台帐!W2298&amp;""</f>
      </c>
      <c r="X2298">
        <f>[1]资金台帐!X2298&amp;""</f>
      </c>
      <c r="AB2298">
        <f>[1]资金台帐!AB2298</f>
        <v>0</v>
      </c>
      <c r="AC2298">
        <f>[1]资金台帐!AC2298</f>
        <v>0</v>
      </c>
      <c r="AD2298">
        <f>[1]资金台帐!AD2298</f>
        <v>0</v>
      </c>
      <c r="AJ2298">
        <f>[1]资金台帐!AJ2298</f>
        <v>0</v>
      </c>
      <c r="AK2298">
        <f>[1]资金台帐!AK2298</f>
        <v>0</v>
      </c>
      <c r="BA2298" s="22">
        <f t="shared" si="0"/>
      </c>
    </row>
    <row r="2299">
      <c r="B2299">
        <f>[1]资金台帐!B2299&amp;""</f>
      </c>
      <c r="H2299">
        <f>[1]资金台帐!H2299&amp;""</f>
      </c>
      <c r="J2299">
        <f>[1]资金台帐!J2299&amp;""</f>
      </c>
      <c r="N2299">
        <f>[1]资金台帐!N2299</f>
      </c>
      <c r="O2299">
        <f>[1]资金台帐!O2299&amp;""</f>
      </c>
      <c r="P2299">
        <f>[1]资金台帐!P2299&amp;""</f>
      </c>
      <c r="Q2299">
        <f>[1]资金台帐!Q2299&amp;""</f>
      </c>
      <c r="T2299">
        <f>[1]资金台帐!T2299&amp;""</f>
      </c>
      <c r="U2299">
        <f>[1]资金台帐!U2299&amp;""</f>
      </c>
      <c r="W2299">
        <f>[1]资金台帐!W2299&amp;""</f>
      </c>
      <c r="X2299">
        <f>[1]资金台帐!X2299&amp;""</f>
      </c>
      <c r="AB2299">
        <f>[1]资金台帐!AB2299</f>
        <v>0</v>
      </c>
      <c r="AC2299">
        <f>[1]资金台帐!AC2299</f>
        <v>0</v>
      </c>
      <c r="AD2299">
        <f>[1]资金台帐!AD2299</f>
        <v>0</v>
      </c>
      <c r="AJ2299">
        <f>[1]资金台帐!AJ2299</f>
        <v>0</v>
      </c>
      <c r="AK2299">
        <f>[1]资金台帐!AK2299</f>
        <v>0</v>
      </c>
      <c r="BA2299" s="22">
        <f t="shared" si="0"/>
      </c>
    </row>
    <row r="2300">
      <c r="B2300">
        <f>[1]资金台帐!B2300&amp;""</f>
      </c>
      <c r="H2300">
        <f>[1]资金台帐!H2300&amp;""</f>
      </c>
      <c r="J2300">
        <f>[1]资金台帐!J2300&amp;""</f>
      </c>
      <c r="N2300">
        <f>[1]资金台帐!N2300</f>
      </c>
      <c r="O2300">
        <f>[1]资金台帐!O2300&amp;""</f>
      </c>
      <c r="P2300">
        <f>[1]资金台帐!P2300&amp;""</f>
      </c>
      <c r="Q2300">
        <f>[1]资金台帐!Q2300&amp;""</f>
      </c>
      <c r="T2300">
        <f>[1]资金台帐!T2300&amp;""</f>
      </c>
      <c r="U2300">
        <f>[1]资金台帐!U2300&amp;""</f>
      </c>
      <c r="W2300">
        <f>[1]资金台帐!W2300&amp;""</f>
      </c>
      <c r="X2300">
        <f>[1]资金台帐!X2300&amp;""</f>
      </c>
      <c r="AB2300">
        <f>[1]资金台帐!AB2300</f>
        <v>0</v>
      </c>
      <c r="AC2300">
        <f>[1]资金台帐!AC2300</f>
        <v>0</v>
      </c>
      <c r="AD2300">
        <f>[1]资金台帐!AD2300</f>
        <v>0</v>
      </c>
      <c r="AJ2300">
        <f>[1]资金台帐!AJ2300</f>
        <v>0</v>
      </c>
      <c r="AK2300">
        <f>[1]资金台帐!AK2300</f>
        <v>0</v>
      </c>
      <c r="BA2300" s="22">
        <f t="shared" si="0"/>
      </c>
    </row>
    <row r="2301">
      <c r="B2301">
        <f>[1]资金台帐!B2301&amp;""</f>
      </c>
      <c r="H2301">
        <f>[1]资金台帐!H2301&amp;""</f>
      </c>
      <c r="J2301">
        <f>[1]资金台帐!J2301&amp;""</f>
      </c>
      <c r="N2301">
        <f>[1]资金台帐!N2301</f>
      </c>
      <c r="O2301">
        <f>[1]资金台帐!O2301&amp;""</f>
      </c>
      <c r="P2301">
        <f>[1]资金台帐!P2301&amp;""</f>
      </c>
      <c r="Q2301">
        <f>[1]资金台帐!Q2301&amp;""</f>
      </c>
      <c r="T2301">
        <f>[1]资金台帐!T2301&amp;""</f>
      </c>
      <c r="U2301">
        <f>[1]资金台帐!U2301&amp;""</f>
      </c>
      <c r="W2301">
        <f>[1]资金台帐!W2301&amp;""</f>
      </c>
      <c r="X2301">
        <f>[1]资金台帐!X2301&amp;""</f>
      </c>
      <c r="AB2301">
        <f>[1]资金台帐!AB2301</f>
        <v>0</v>
      </c>
      <c r="AC2301">
        <f>[1]资金台帐!AC2301</f>
        <v>0</v>
      </c>
      <c r="AD2301">
        <f>[1]资金台帐!AD2301</f>
        <v>0</v>
      </c>
      <c r="AJ2301">
        <f>[1]资金台帐!AJ2301</f>
        <v>0</v>
      </c>
      <c r="AK2301">
        <f>[1]资金台帐!AK2301</f>
        <v>0</v>
      </c>
      <c r="BA2301" s="22">
        <f t="shared" si="0"/>
      </c>
    </row>
    <row r="2302">
      <c r="B2302">
        <f>[1]资金台帐!B2302&amp;""</f>
      </c>
      <c r="H2302">
        <f>[1]资金台帐!H2302&amp;""</f>
      </c>
      <c r="J2302">
        <f>[1]资金台帐!J2302&amp;""</f>
      </c>
      <c r="N2302">
        <f>[1]资金台帐!N2302</f>
      </c>
      <c r="O2302">
        <f>[1]资金台帐!O2302&amp;""</f>
      </c>
      <c r="P2302">
        <f>[1]资金台帐!P2302&amp;""</f>
      </c>
      <c r="Q2302">
        <f>[1]资金台帐!Q2302&amp;""</f>
      </c>
      <c r="T2302">
        <f>[1]资金台帐!T2302&amp;""</f>
      </c>
      <c r="U2302">
        <f>[1]资金台帐!U2302&amp;""</f>
      </c>
      <c r="W2302">
        <f>[1]资金台帐!W2302&amp;""</f>
      </c>
      <c r="X2302">
        <f>[1]资金台帐!X2302&amp;""</f>
      </c>
      <c r="AB2302">
        <f>[1]资金台帐!AB2302</f>
        <v>0</v>
      </c>
      <c r="AC2302">
        <f>[1]资金台帐!AC2302</f>
        <v>0</v>
      </c>
      <c r="AD2302">
        <f>[1]资金台帐!AD2302</f>
        <v>0</v>
      </c>
      <c r="AJ2302">
        <f>[1]资金台帐!AJ2302</f>
        <v>0</v>
      </c>
      <c r="AK2302">
        <f>[1]资金台帐!AK2302</f>
        <v>0</v>
      </c>
      <c r="BA2302" s="22">
        <f t="shared" si="0"/>
      </c>
    </row>
    <row r="2303">
      <c r="B2303">
        <f>[1]资金台帐!B2303&amp;""</f>
      </c>
      <c r="H2303">
        <f>[1]资金台帐!H2303&amp;""</f>
      </c>
      <c r="J2303">
        <f>[1]资金台帐!J2303&amp;""</f>
      </c>
      <c r="N2303">
        <f>[1]资金台帐!N2303</f>
      </c>
      <c r="O2303">
        <f>[1]资金台帐!O2303&amp;""</f>
      </c>
      <c r="P2303">
        <f>[1]资金台帐!P2303&amp;""</f>
      </c>
      <c r="Q2303">
        <f>[1]资金台帐!Q2303&amp;""</f>
      </c>
      <c r="T2303">
        <f>[1]资金台帐!T2303&amp;""</f>
      </c>
      <c r="U2303">
        <f>[1]资金台帐!U2303&amp;""</f>
      </c>
      <c r="W2303">
        <f>[1]资金台帐!W2303&amp;""</f>
      </c>
      <c r="X2303">
        <f>[1]资金台帐!X2303&amp;""</f>
      </c>
      <c r="AB2303">
        <f>[1]资金台帐!AB2303</f>
        <v>0</v>
      </c>
      <c r="AC2303">
        <f>[1]资金台帐!AC2303</f>
        <v>0</v>
      </c>
      <c r="AD2303">
        <f>[1]资金台帐!AD2303</f>
        <v>0</v>
      </c>
      <c r="AJ2303">
        <f>[1]资金台帐!AJ2303</f>
        <v>0</v>
      </c>
      <c r="AK2303">
        <f>[1]资金台帐!AK2303</f>
        <v>0</v>
      </c>
      <c r="BA2303" s="22">
        <f t="shared" si="0"/>
      </c>
    </row>
    <row r="2304">
      <c r="B2304">
        <f>[1]资金台帐!B2304&amp;""</f>
      </c>
      <c r="H2304">
        <f>[1]资金台帐!H2304&amp;""</f>
      </c>
      <c r="J2304">
        <f>[1]资金台帐!J2304&amp;""</f>
      </c>
      <c r="N2304">
        <f>[1]资金台帐!N2304</f>
      </c>
      <c r="O2304">
        <f>[1]资金台帐!O2304&amp;""</f>
      </c>
      <c r="P2304">
        <f>[1]资金台帐!P2304&amp;""</f>
      </c>
      <c r="Q2304">
        <f>[1]资金台帐!Q2304&amp;""</f>
      </c>
      <c r="T2304">
        <f>[1]资金台帐!T2304&amp;""</f>
      </c>
      <c r="U2304">
        <f>[1]资金台帐!U2304&amp;""</f>
      </c>
      <c r="W2304">
        <f>[1]资金台帐!W2304&amp;""</f>
      </c>
      <c r="X2304">
        <f>[1]资金台帐!X2304&amp;""</f>
      </c>
      <c r="AB2304">
        <f>[1]资金台帐!AB2304</f>
        <v>0</v>
      </c>
      <c r="AC2304">
        <f>[1]资金台帐!AC2304</f>
        <v>0</v>
      </c>
      <c r="AD2304">
        <f>[1]资金台帐!AD2304</f>
        <v>0</v>
      </c>
      <c r="AJ2304">
        <f>[1]资金台帐!AJ2304</f>
        <v>0</v>
      </c>
      <c r="AK2304">
        <f>[1]资金台帐!AK2304</f>
        <v>0</v>
      </c>
      <c r="BA2304" s="22">
        <f t="shared" si="0"/>
      </c>
    </row>
    <row r="2305">
      <c r="B2305">
        <f>[1]资金台帐!B2305&amp;""</f>
      </c>
      <c r="H2305">
        <f>[1]资金台帐!H2305&amp;""</f>
      </c>
      <c r="J2305">
        <f>[1]资金台帐!J2305&amp;""</f>
      </c>
      <c r="N2305">
        <f>[1]资金台帐!N2305</f>
      </c>
      <c r="O2305">
        <f>[1]资金台帐!O2305&amp;""</f>
      </c>
      <c r="P2305">
        <f>[1]资金台帐!P2305&amp;""</f>
      </c>
      <c r="Q2305">
        <f>[1]资金台帐!Q2305&amp;""</f>
      </c>
      <c r="T2305">
        <f>[1]资金台帐!T2305&amp;""</f>
      </c>
      <c r="U2305">
        <f>[1]资金台帐!U2305&amp;""</f>
      </c>
      <c r="W2305">
        <f>[1]资金台帐!W2305&amp;""</f>
      </c>
      <c r="X2305">
        <f>[1]资金台帐!X2305&amp;""</f>
      </c>
      <c r="AB2305">
        <f>[1]资金台帐!AB2305</f>
        <v>0</v>
      </c>
      <c r="AC2305">
        <f>[1]资金台帐!AC2305</f>
        <v>0</v>
      </c>
      <c r="AD2305">
        <f>[1]资金台帐!AD2305</f>
        <v>0</v>
      </c>
      <c r="AJ2305">
        <f>[1]资金台帐!AJ2305</f>
        <v>0</v>
      </c>
      <c r="AK2305">
        <f>[1]资金台帐!AK2305</f>
        <v>0</v>
      </c>
      <c r="BA2305" s="22">
        <f t="shared" si="0"/>
      </c>
    </row>
    <row r="2306">
      <c r="B2306">
        <f>[1]资金台帐!B2306&amp;""</f>
      </c>
      <c r="H2306">
        <f>[1]资金台帐!H2306&amp;""</f>
      </c>
      <c r="J2306">
        <f>[1]资金台帐!J2306&amp;""</f>
      </c>
      <c r="N2306">
        <f>[1]资金台帐!N2306</f>
      </c>
      <c r="O2306">
        <f>[1]资金台帐!O2306&amp;""</f>
      </c>
      <c r="P2306">
        <f>[1]资金台帐!P2306&amp;""</f>
      </c>
      <c r="Q2306">
        <f>[1]资金台帐!Q2306&amp;""</f>
      </c>
      <c r="T2306">
        <f>[1]资金台帐!T2306&amp;""</f>
      </c>
      <c r="U2306">
        <f>[1]资金台帐!U2306&amp;""</f>
      </c>
      <c r="W2306">
        <f>[1]资金台帐!W2306&amp;""</f>
      </c>
      <c r="X2306">
        <f>[1]资金台帐!X2306&amp;""</f>
      </c>
      <c r="AB2306">
        <f>[1]资金台帐!AB2306</f>
        <v>0</v>
      </c>
      <c r="AC2306">
        <f>[1]资金台帐!AC2306</f>
        <v>0</v>
      </c>
      <c r="AD2306">
        <f>[1]资金台帐!AD2306</f>
        <v>0</v>
      </c>
      <c r="AJ2306">
        <f>[1]资金台帐!AJ2306</f>
        <v>0</v>
      </c>
      <c r="AK2306">
        <f>[1]资金台帐!AK2306</f>
        <v>0</v>
      </c>
      <c r="BA2306" s="22">
        <f t="shared" si="0"/>
      </c>
    </row>
    <row r="2307">
      <c r="B2307">
        <f>[1]资金台帐!B2307&amp;""</f>
      </c>
      <c r="H2307">
        <f>[1]资金台帐!H2307&amp;""</f>
      </c>
      <c r="J2307">
        <f>[1]资金台帐!J2307&amp;""</f>
      </c>
      <c r="N2307">
        <f>[1]资金台帐!N2307</f>
      </c>
      <c r="O2307">
        <f>[1]资金台帐!O2307&amp;""</f>
      </c>
      <c r="P2307">
        <f>[1]资金台帐!P2307&amp;""</f>
      </c>
      <c r="Q2307">
        <f>[1]资金台帐!Q2307&amp;""</f>
      </c>
      <c r="T2307">
        <f>[1]资金台帐!T2307&amp;""</f>
      </c>
      <c r="U2307">
        <f>[1]资金台帐!U2307&amp;""</f>
      </c>
      <c r="W2307">
        <f>[1]资金台帐!W2307&amp;""</f>
      </c>
      <c r="X2307">
        <f>[1]资金台帐!X2307&amp;""</f>
      </c>
      <c r="AB2307">
        <f>[1]资金台帐!AB2307</f>
        <v>0</v>
      </c>
      <c r="AC2307">
        <f>[1]资金台帐!AC2307</f>
        <v>0</v>
      </c>
      <c r="AD2307">
        <f>[1]资金台帐!AD2307</f>
        <v>0</v>
      </c>
      <c r="AJ2307">
        <f>[1]资金台帐!AJ2307</f>
        <v>0</v>
      </c>
      <c r="AK2307">
        <f>[1]资金台帐!AK2307</f>
        <v>0</v>
      </c>
      <c r="BA2307" s="22">
        <f t="shared" si="0"/>
      </c>
    </row>
    <row r="2308">
      <c r="B2308">
        <f>[1]资金台帐!B2308&amp;""</f>
      </c>
      <c r="H2308">
        <f>[1]资金台帐!H2308&amp;""</f>
      </c>
      <c r="J2308">
        <f>[1]资金台帐!J2308&amp;""</f>
      </c>
      <c r="N2308">
        <f>[1]资金台帐!N2308</f>
      </c>
      <c r="O2308">
        <f>[1]资金台帐!O2308&amp;""</f>
      </c>
      <c r="P2308">
        <f>[1]资金台帐!P2308&amp;""</f>
      </c>
      <c r="Q2308">
        <f>[1]资金台帐!Q2308&amp;""</f>
      </c>
      <c r="T2308">
        <f>[1]资金台帐!T2308&amp;""</f>
      </c>
      <c r="U2308">
        <f>[1]资金台帐!U2308&amp;""</f>
      </c>
      <c r="W2308">
        <f>[1]资金台帐!W2308&amp;""</f>
      </c>
      <c r="X2308">
        <f>[1]资金台帐!X2308&amp;""</f>
      </c>
      <c r="AB2308">
        <f>[1]资金台帐!AB2308</f>
        <v>0</v>
      </c>
      <c r="AC2308">
        <f>[1]资金台帐!AC2308</f>
        <v>0</v>
      </c>
      <c r="AD2308">
        <f>[1]资金台帐!AD2308</f>
        <v>0</v>
      </c>
      <c r="AJ2308">
        <f>[1]资金台帐!AJ2308</f>
        <v>0</v>
      </c>
      <c r="AK2308">
        <f>[1]资金台帐!AK2308</f>
        <v>0</v>
      </c>
      <c r="BA2308" s="22">
        <f t="shared" si="0"/>
      </c>
    </row>
    <row r="2309">
      <c r="B2309">
        <f>[1]资金台帐!B2309&amp;""</f>
      </c>
      <c r="H2309">
        <f>[1]资金台帐!H2309&amp;""</f>
      </c>
      <c r="J2309">
        <f>[1]资金台帐!J2309&amp;""</f>
      </c>
      <c r="N2309">
        <f>[1]资金台帐!N2309</f>
      </c>
      <c r="O2309">
        <f>[1]资金台帐!O2309&amp;""</f>
      </c>
      <c r="P2309">
        <f>[1]资金台帐!P2309&amp;""</f>
      </c>
      <c r="Q2309">
        <f>[1]资金台帐!Q2309&amp;""</f>
      </c>
      <c r="T2309">
        <f>[1]资金台帐!T2309&amp;""</f>
      </c>
      <c r="U2309">
        <f>[1]资金台帐!U2309&amp;""</f>
      </c>
      <c r="W2309">
        <f>[1]资金台帐!W2309&amp;""</f>
      </c>
      <c r="X2309">
        <f>[1]资金台帐!X2309&amp;""</f>
      </c>
      <c r="AB2309">
        <f>[1]资金台帐!AB2309</f>
        <v>0</v>
      </c>
      <c r="AC2309">
        <f>[1]资金台帐!AC2309</f>
        <v>0</v>
      </c>
      <c r="AD2309">
        <f>[1]资金台帐!AD2309</f>
        <v>0</v>
      </c>
      <c r="AJ2309">
        <f>[1]资金台帐!AJ2309</f>
        <v>0</v>
      </c>
      <c r="AK2309">
        <f>[1]资金台帐!AK2309</f>
        <v>0</v>
      </c>
      <c r="BA2309" s="22">
        <f t="shared" si="0"/>
      </c>
    </row>
    <row r="2310">
      <c r="B2310">
        <f>[1]资金台帐!B2310&amp;""</f>
      </c>
      <c r="H2310">
        <f>[1]资金台帐!H2310&amp;""</f>
      </c>
      <c r="J2310">
        <f>[1]资金台帐!J2310&amp;""</f>
      </c>
      <c r="N2310">
        <f>[1]资金台帐!N2310</f>
      </c>
      <c r="O2310">
        <f>[1]资金台帐!O2310&amp;""</f>
      </c>
      <c r="P2310">
        <f>[1]资金台帐!P2310&amp;""</f>
      </c>
      <c r="Q2310">
        <f>[1]资金台帐!Q2310&amp;""</f>
      </c>
      <c r="T2310">
        <f>[1]资金台帐!T2310&amp;""</f>
      </c>
      <c r="U2310">
        <f>[1]资金台帐!U2310&amp;""</f>
      </c>
      <c r="W2310">
        <f>[1]资金台帐!W2310&amp;""</f>
      </c>
      <c r="X2310">
        <f>[1]资金台帐!X2310&amp;""</f>
      </c>
      <c r="AB2310">
        <f>[1]资金台帐!AB2310</f>
        <v>0</v>
      </c>
      <c r="AC2310">
        <f>[1]资金台帐!AC2310</f>
        <v>0</v>
      </c>
      <c r="AD2310">
        <f>[1]资金台帐!AD2310</f>
        <v>0</v>
      </c>
      <c r="AJ2310">
        <f>[1]资金台帐!AJ2310</f>
        <v>0</v>
      </c>
      <c r="AK2310">
        <f>[1]资金台帐!AK2310</f>
        <v>0</v>
      </c>
      <c r="BA2310" s="22">
        <f t="shared" si="0"/>
      </c>
    </row>
    <row r="2311">
      <c r="B2311">
        <f>[1]资金台帐!B2311&amp;""</f>
      </c>
      <c r="H2311">
        <f>[1]资金台帐!H2311&amp;""</f>
      </c>
      <c r="J2311">
        <f>[1]资金台帐!J2311&amp;""</f>
      </c>
      <c r="N2311">
        <f>[1]资金台帐!N2311</f>
      </c>
      <c r="O2311">
        <f>[1]资金台帐!O2311&amp;""</f>
      </c>
      <c r="P2311">
        <f>[1]资金台帐!P2311&amp;""</f>
      </c>
      <c r="Q2311">
        <f>[1]资金台帐!Q2311&amp;""</f>
      </c>
      <c r="T2311">
        <f>[1]资金台帐!T2311&amp;""</f>
      </c>
      <c r="U2311">
        <f>[1]资金台帐!U2311&amp;""</f>
      </c>
      <c r="W2311">
        <f>[1]资金台帐!W2311&amp;""</f>
      </c>
      <c r="X2311">
        <f>[1]资金台帐!X2311&amp;""</f>
      </c>
      <c r="AB2311">
        <f>[1]资金台帐!AB2311</f>
        <v>0</v>
      </c>
      <c r="AC2311">
        <f>[1]资金台帐!AC2311</f>
        <v>0</v>
      </c>
      <c r="AD2311">
        <f>[1]资金台帐!AD2311</f>
        <v>0</v>
      </c>
      <c r="AJ2311">
        <f>[1]资金台帐!AJ2311</f>
        <v>0</v>
      </c>
      <c r="AK2311">
        <f>[1]资金台帐!AK2311</f>
        <v>0</v>
      </c>
      <c r="BA2311" s="22">
        <f t="shared" si="0"/>
      </c>
    </row>
    <row r="2312">
      <c r="B2312">
        <f>[1]资金台帐!B2312&amp;""</f>
      </c>
      <c r="H2312">
        <f>[1]资金台帐!H2312&amp;""</f>
      </c>
      <c r="J2312">
        <f>[1]资金台帐!J2312&amp;""</f>
      </c>
      <c r="N2312">
        <f>[1]资金台帐!N2312</f>
      </c>
      <c r="O2312">
        <f>[1]资金台帐!O2312&amp;""</f>
      </c>
      <c r="P2312">
        <f>[1]资金台帐!P2312&amp;""</f>
      </c>
      <c r="Q2312">
        <f>[1]资金台帐!Q2312&amp;""</f>
      </c>
      <c r="T2312">
        <f>[1]资金台帐!T2312&amp;""</f>
      </c>
      <c r="U2312">
        <f>[1]资金台帐!U2312&amp;""</f>
      </c>
      <c r="W2312">
        <f>[1]资金台帐!W2312&amp;""</f>
      </c>
      <c r="X2312">
        <f>[1]资金台帐!X2312&amp;""</f>
      </c>
      <c r="AB2312">
        <f>[1]资金台帐!AB2312</f>
        <v>0</v>
      </c>
      <c r="AC2312">
        <f>[1]资金台帐!AC2312</f>
        <v>0</v>
      </c>
      <c r="AD2312">
        <f>[1]资金台帐!AD2312</f>
        <v>0</v>
      </c>
      <c r="AJ2312">
        <f>[1]资金台帐!AJ2312</f>
        <v>0</v>
      </c>
      <c r="AK2312">
        <f>[1]资金台帐!AK2312</f>
        <v>0</v>
      </c>
      <c r="BA2312" s="22">
        <f t="shared" si="0"/>
      </c>
    </row>
    <row r="2313">
      <c r="B2313">
        <f>[1]资金台帐!B2313&amp;""</f>
      </c>
      <c r="H2313">
        <f>[1]资金台帐!H2313&amp;""</f>
      </c>
      <c r="J2313">
        <f>[1]资金台帐!J2313&amp;""</f>
      </c>
      <c r="N2313">
        <f>[1]资金台帐!N2313</f>
      </c>
      <c r="O2313">
        <f>[1]资金台帐!O2313&amp;""</f>
      </c>
      <c r="P2313">
        <f>[1]资金台帐!P2313&amp;""</f>
      </c>
      <c r="Q2313">
        <f>[1]资金台帐!Q2313&amp;""</f>
      </c>
      <c r="T2313">
        <f>[1]资金台帐!T2313&amp;""</f>
      </c>
      <c r="U2313">
        <f>[1]资金台帐!U2313&amp;""</f>
      </c>
      <c r="W2313">
        <f>[1]资金台帐!W2313&amp;""</f>
      </c>
      <c r="X2313">
        <f>[1]资金台帐!X2313&amp;""</f>
      </c>
      <c r="AB2313">
        <f>[1]资金台帐!AB2313</f>
        <v>0</v>
      </c>
      <c r="AC2313">
        <f>[1]资金台帐!AC2313</f>
        <v>0</v>
      </c>
      <c r="AD2313">
        <f>[1]资金台帐!AD2313</f>
        <v>0</v>
      </c>
      <c r="AJ2313">
        <f>[1]资金台帐!AJ2313</f>
        <v>0</v>
      </c>
      <c r="AK2313">
        <f>[1]资金台帐!AK2313</f>
        <v>0</v>
      </c>
      <c r="BA2313" s="22">
        <f t="shared" si="0"/>
      </c>
    </row>
    <row r="2314">
      <c r="B2314">
        <f>[1]资金台帐!B2314&amp;""</f>
      </c>
      <c r="H2314">
        <f>[1]资金台帐!H2314&amp;""</f>
      </c>
      <c r="J2314">
        <f>[1]资金台帐!J2314&amp;""</f>
      </c>
      <c r="N2314">
        <f>[1]资金台帐!N2314</f>
      </c>
      <c r="O2314">
        <f>[1]资金台帐!O2314&amp;""</f>
      </c>
      <c r="P2314">
        <f>[1]资金台帐!P2314&amp;""</f>
      </c>
      <c r="Q2314">
        <f>[1]资金台帐!Q2314&amp;""</f>
      </c>
      <c r="T2314">
        <f>[1]资金台帐!T2314&amp;""</f>
      </c>
      <c r="U2314">
        <f>[1]资金台帐!U2314&amp;""</f>
      </c>
      <c r="W2314">
        <f>[1]资金台帐!W2314&amp;""</f>
      </c>
      <c r="X2314">
        <f>[1]资金台帐!X2314&amp;""</f>
      </c>
      <c r="AB2314">
        <f>[1]资金台帐!AB2314</f>
        <v>0</v>
      </c>
      <c r="AC2314">
        <f>[1]资金台帐!AC2314</f>
        <v>0</v>
      </c>
      <c r="AD2314">
        <f>[1]资金台帐!AD2314</f>
        <v>0</v>
      </c>
      <c r="AJ2314">
        <f>[1]资金台帐!AJ2314</f>
        <v>0</v>
      </c>
      <c r="AK2314">
        <f>[1]资金台帐!AK2314</f>
        <v>0</v>
      </c>
      <c r="BA2314" s="22">
        <f t="shared" si="0"/>
      </c>
    </row>
    <row r="2315">
      <c r="B2315">
        <f>[1]资金台帐!B2315&amp;""</f>
      </c>
      <c r="H2315">
        <f>[1]资金台帐!H2315&amp;""</f>
      </c>
      <c r="J2315">
        <f>[1]资金台帐!J2315&amp;""</f>
      </c>
      <c r="N2315">
        <f>[1]资金台帐!N2315</f>
      </c>
      <c r="O2315">
        <f>[1]资金台帐!O2315&amp;""</f>
      </c>
      <c r="P2315">
        <f>[1]资金台帐!P2315&amp;""</f>
      </c>
      <c r="Q2315">
        <f>[1]资金台帐!Q2315&amp;""</f>
      </c>
      <c r="T2315">
        <f>[1]资金台帐!T2315&amp;""</f>
      </c>
      <c r="U2315">
        <f>[1]资金台帐!U2315&amp;""</f>
      </c>
      <c r="W2315">
        <f>[1]资金台帐!W2315&amp;""</f>
      </c>
      <c r="X2315">
        <f>[1]资金台帐!X2315&amp;""</f>
      </c>
      <c r="AB2315">
        <f>[1]资金台帐!AB2315</f>
        <v>0</v>
      </c>
      <c r="AC2315">
        <f>[1]资金台帐!AC2315</f>
        <v>0</v>
      </c>
      <c r="AD2315">
        <f>[1]资金台帐!AD2315</f>
        <v>0</v>
      </c>
      <c r="AJ2315">
        <f>[1]资金台帐!AJ2315</f>
        <v>0</v>
      </c>
      <c r="AK2315">
        <f>[1]资金台帐!AK2315</f>
        <v>0</v>
      </c>
      <c r="BA2315" s="22">
        <f t="shared" si="0"/>
      </c>
    </row>
    <row r="2316">
      <c r="B2316">
        <f>[1]资金台帐!B2316&amp;""</f>
      </c>
      <c r="H2316">
        <f>[1]资金台帐!H2316&amp;""</f>
      </c>
      <c r="J2316">
        <f>[1]资金台帐!J2316&amp;""</f>
      </c>
      <c r="N2316">
        <f>[1]资金台帐!N2316</f>
      </c>
      <c r="O2316">
        <f>[1]资金台帐!O2316&amp;""</f>
      </c>
      <c r="P2316">
        <f>[1]资金台帐!P2316&amp;""</f>
      </c>
      <c r="Q2316">
        <f>[1]资金台帐!Q2316&amp;""</f>
      </c>
      <c r="T2316">
        <f>[1]资金台帐!T2316&amp;""</f>
      </c>
      <c r="U2316">
        <f>[1]资金台帐!U2316&amp;""</f>
      </c>
      <c r="W2316">
        <f>[1]资金台帐!W2316&amp;""</f>
      </c>
      <c r="X2316">
        <f>[1]资金台帐!X2316&amp;""</f>
      </c>
      <c r="AB2316">
        <f>[1]资金台帐!AB2316</f>
        <v>0</v>
      </c>
      <c r="AC2316">
        <f>[1]资金台帐!AC2316</f>
        <v>0</v>
      </c>
      <c r="AD2316">
        <f>[1]资金台帐!AD2316</f>
        <v>0</v>
      </c>
      <c r="AJ2316">
        <f>[1]资金台帐!AJ2316</f>
        <v>0</v>
      </c>
      <c r="AK2316">
        <f>[1]资金台帐!AK2316</f>
        <v>0</v>
      </c>
      <c r="BA2316" s="22">
        <f t="shared" si="0"/>
      </c>
    </row>
    <row r="2317">
      <c r="B2317">
        <f>[1]资金台帐!B2317&amp;""</f>
      </c>
      <c r="H2317">
        <f>[1]资金台帐!H2317&amp;""</f>
      </c>
      <c r="J2317">
        <f>[1]资金台帐!J2317&amp;""</f>
      </c>
      <c r="N2317">
        <f>[1]资金台帐!N2317</f>
      </c>
      <c r="O2317">
        <f>[1]资金台帐!O2317&amp;""</f>
      </c>
      <c r="P2317">
        <f>[1]资金台帐!P2317&amp;""</f>
      </c>
      <c r="Q2317">
        <f>[1]资金台帐!Q2317&amp;""</f>
      </c>
      <c r="T2317">
        <f>[1]资金台帐!T2317&amp;""</f>
      </c>
      <c r="U2317">
        <f>[1]资金台帐!U2317&amp;""</f>
      </c>
      <c r="W2317">
        <f>[1]资金台帐!W2317&amp;""</f>
      </c>
      <c r="X2317">
        <f>[1]资金台帐!X2317&amp;""</f>
      </c>
      <c r="AB2317">
        <f>[1]资金台帐!AB2317</f>
        <v>0</v>
      </c>
      <c r="AC2317">
        <f>[1]资金台帐!AC2317</f>
        <v>0</v>
      </c>
      <c r="AD2317">
        <f>[1]资金台帐!AD2317</f>
        <v>0</v>
      </c>
      <c r="AJ2317">
        <f>[1]资金台帐!AJ2317</f>
        <v>0</v>
      </c>
      <c r="AK2317">
        <f>[1]资金台帐!AK2317</f>
        <v>0</v>
      </c>
      <c r="BA2317" s="22">
        <f t="shared" si="0"/>
      </c>
    </row>
    <row r="2318">
      <c r="B2318">
        <f>[1]资金台帐!B2318&amp;""</f>
      </c>
      <c r="H2318">
        <f>[1]资金台帐!H2318&amp;""</f>
      </c>
      <c r="J2318">
        <f>[1]资金台帐!J2318&amp;""</f>
      </c>
      <c r="N2318">
        <f>[1]资金台帐!N2318</f>
      </c>
      <c r="O2318">
        <f>[1]资金台帐!O2318&amp;""</f>
      </c>
      <c r="P2318">
        <f>[1]资金台帐!P2318&amp;""</f>
      </c>
      <c r="Q2318">
        <f>[1]资金台帐!Q2318&amp;""</f>
      </c>
      <c r="T2318">
        <f>[1]资金台帐!T2318&amp;""</f>
      </c>
      <c r="U2318">
        <f>[1]资金台帐!U2318&amp;""</f>
      </c>
      <c r="W2318">
        <f>[1]资金台帐!W2318&amp;""</f>
      </c>
      <c r="X2318">
        <f>[1]资金台帐!X2318&amp;""</f>
      </c>
      <c r="AB2318">
        <f>[1]资金台帐!AB2318</f>
        <v>0</v>
      </c>
      <c r="AC2318">
        <f>[1]资金台帐!AC2318</f>
        <v>0</v>
      </c>
      <c r="AD2318">
        <f>[1]资金台帐!AD2318</f>
        <v>0</v>
      </c>
      <c r="AJ2318">
        <f>[1]资金台帐!AJ2318</f>
        <v>0</v>
      </c>
      <c r="AK2318">
        <f>[1]资金台帐!AK2318</f>
        <v>0</v>
      </c>
      <c r="BA2318" s="22">
        <f t="shared" si="0"/>
      </c>
    </row>
    <row r="2319">
      <c r="B2319">
        <f>[1]资金台帐!B2319&amp;""</f>
      </c>
      <c r="H2319">
        <f>[1]资金台帐!H2319&amp;""</f>
      </c>
      <c r="J2319">
        <f>[1]资金台帐!J2319&amp;""</f>
      </c>
      <c r="N2319">
        <f>[1]资金台帐!N2319</f>
      </c>
      <c r="O2319">
        <f>[1]资金台帐!O2319&amp;""</f>
      </c>
      <c r="P2319">
        <f>[1]资金台帐!P2319&amp;""</f>
      </c>
      <c r="Q2319">
        <f>[1]资金台帐!Q2319&amp;""</f>
      </c>
      <c r="T2319">
        <f>[1]资金台帐!T2319&amp;""</f>
      </c>
      <c r="U2319">
        <f>[1]资金台帐!U2319&amp;""</f>
      </c>
      <c r="W2319">
        <f>[1]资金台帐!W2319&amp;""</f>
      </c>
      <c r="X2319">
        <f>[1]资金台帐!X2319&amp;""</f>
      </c>
      <c r="AB2319">
        <f>[1]资金台帐!AB2319</f>
        <v>0</v>
      </c>
      <c r="AC2319">
        <f>[1]资金台帐!AC2319</f>
        <v>0</v>
      </c>
      <c r="AD2319">
        <f>[1]资金台帐!AD2319</f>
        <v>0</v>
      </c>
      <c r="AJ2319">
        <f>[1]资金台帐!AJ2319</f>
        <v>0</v>
      </c>
      <c r="AK2319">
        <f>[1]资金台帐!AK2319</f>
        <v>0</v>
      </c>
      <c r="BA2319" s="22">
        <f t="shared" si="0"/>
      </c>
    </row>
    <row r="2320">
      <c r="B2320">
        <f>[1]资金台帐!B2320&amp;""</f>
      </c>
      <c r="H2320">
        <f>[1]资金台帐!H2320&amp;""</f>
      </c>
      <c r="J2320">
        <f>[1]资金台帐!J2320&amp;""</f>
      </c>
      <c r="N2320">
        <f>[1]资金台帐!N2320</f>
      </c>
      <c r="O2320">
        <f>[1]资金台帐!O2320&amp;""</f>
      </c>
      <c r="P2320">
        <f>[1]资金台帐!P2320&amp;""</f>
      </c>
      <c r="Q2320">
        <f>[1]资金台帐!Q2320&amp;""</f>
      </c>
      <c r="T2320">
        <f>[1]资金台帐!T2320&amp;""</f>
      </c>
      <c r="U2320">
        <f>[1]资金台帐!U2320&amp;""</f>
      </c>
      <c r="W2320">
        <f>[1]资金台帐!W2320&amp;""</f>
      </c>
      <c r="X2320">
        <f>[1]资金台帐!X2320&amp;""</f>
      </c>
      <c r="AB2320">
        <f>[1]资金台帐!AB2320</f>
        <v>0</v>
      </c>
      <c r="AC2320">
        <f>[1]资金台帐!AC2320</f>
        <v>0</v>
      </c>
      <c r="AD2320">
        <f>[1]资金台帐!AD2320</f>
        <v>0</v>
      </c>
      <c r="AJ2320">
        <f>[1]资金台帐!AJ2320</f>
        <v>0</v>
      </c>
      <c r="AK2320">
        <f>[1]资金台帐!AK2320</f>
        <v>0</v>
      </c>
      <c r="BA2320" s="22">
        <f t="shared" si="0"/>
      </c>
    </row>
    <row r="2321">
      <c r="B2321">
        <f>[1]资金台帐!B2321&amp;""</f>
      </c>
      <c r="H2321">
        <f>[1]资金台帐!H2321&amp;""</f>
      </c>
      <c r="J2321">
        <f>[1]资金台帐!J2321&amp;""</f>
      </c>
      <c r="N2321">
        <f>[1]资金台帐!N2321</f>
      </c>
      <c r="O2321">
        <f>[1]资金台帐!O2321&amp;""</f>
      </c>
      <c r="P2321">
        <f>[1]资金台帐!P2321&amp;""</f>
      </c>
      <c r="Q2321">
        <f>[1]资金台帐!Q2321&amp;""</f>
      </c>
      <c r="T2321">
        <f>[1]资金台帐!T2321&amp;""</f>
      </c>
      <c r="U2321">
        <f>[1]资金台帐!U2321&amp;""</f>
      </c>
      <c r="W2321">
        <f>[1]资金台帐!W2321&amp;""</f>
      </c>
      <c r="X2321">
        <f>[1]资金台帐!X2321&amp;""</f>
      </c>
      <c r="AB2321">
        <f>[1]资金台帐!AB2321</f>
        <v>0</v>
      </c>
      <c r="AC2321">
        <f>[1]资金台帐!AC2321</f>
        <v>0</v>
      </c>
      <c r="AD2321">
        <f>[1]资金台帐!AD2321</f>
        <v>0</v>
      </c>
      <c r="AJ2321">
        <f>[1]资金台帐!AJ2321</f>
        <v>0</v>
      </c>
      <c r="AK2321">
        <f>[1]资金台帐!AK2321</f>
        <v>0</v>
      </c>
      <c r="BA2321" s="22">
        <f t="shared" si="0"/>
      </c>
    </row>
    <row r="2322">
      <c r="B2322">
        <f>[1]资金台帐!B2322&amp;""</f>
      </c>
      <c r="H2322">
        <f>[1]资金台帐!H2322&amp;""</f>
      </c>
      <c r="J2322">
        <f>[1]资金台帐!J2322&amp;""</f>
      </c>
      <c r="N2322">
        <f>[1]资金台帐!N2322</f>
      </c>
      <c r="O2322">
        <f>[1]资金台帐!O2322&amp;""</f>
      </c>
      <c r="P2322">
        <f>[1]资金台帐!P2322&amp;""</f>
      </c>
      <c r="Q2322">
        <f>[1]资金台帐!Q2322&amp;""</f>
      </c>
      <c r="T2322">
        <f>[1]资金台帐!T2322&amp;""</f>
      </c>
      <c r="U2322">
        <f>[1]资金台帐!U2322&amp;""</f>
      </c>
      <c r="W2322">
        <f>[1]资金台帐!W2322&amp;""</f>
      </c>
      <c r="X2322">
        <f>[1]资金台帐!X2322&amp;""</f>
      </c>
      <c r="AB2322">
        <f>[1]资金台帐!AB2322</f>
        <v>0</v>
      </c>
      <c r="AC2322">
        <f>[1]资金台帐!AC2322</f>
        <v>0</v>
      </c>
      <c r="AD2322">
        <f>[1]资金台帐!AD2322</f>
        <v>0</v>
      </c>
      <c r="AJ2322">
        <f>[1]资金台帐!AJ2322</f>
        <v>0</v>
      </c>
      <c r="AK2322">
        <f>[1]资金台帐!AK2322</f>
        <v>0</v>
      </c>
      <c r="BA2322" s="22">
        <f t="shared" si="0"/>
      </c>
    </row>
    <row r="2323">
      <c r="B2323">
        <f>[1]资金台帐!B2323&amp;""</f>
      </c>
      <c r="H2323">
        <f>[1]资金台帐!H2323&amp;""</f>
      </c>
      <c r="J2323">
        <f>[1]资金台帐!J2323&amp;""</f>
      </c>
      <c r="N2323">
        <f>[1]资金台帐!N2323</f>
      </c>
      <c r="O2323">
        <f>[1]资金台帐!O2323&amp;""</f>
      </c>
      <c r="P2323">
        <f>[1]资金台帐!P2323&amp;""</f>
      </c>
      <c r="Q2323">
        <f>[1]资金台帐!Q2323&amp;""</f>
      </c>
      <c r="T2323">
        <f>[1]资金台帐!T2323&amp;""</f>
      </c>
      <c r="U2323">
        <f>[1]资金台帐!U2323&amp;""</f>
      </c>
      <c r="W2323">
        <f>[1]资金台帐!W2323&amp;""</f>
      </c>
      <c r="X2323">
        <f>[1]资金台帐!X2323&amp;""</f>
      </c>
      <c r="AB2323">
        <f>[1]资金台帐!AB2323</f>
        <v>0</v>
      </c>
      <c r="AC2323">
        <f>[1]资金台帐!AC2323</f>
        <v>0</v>
      </c>
      <c r="AD2323">
        <f>[1]资金台帐!AD2323</f>
        <v>0</v>
      </c>
      <c r="AJ2323">
        <f>[1]资金台帐!AJ2323</f>
        <v>0</v>
      </c>
      <c r="AK2323">
        <f>[1]资金台帐!AK2323</f>
        <v>0</v>
      </c>
      <c r="BA2323" s="22">
        <f t="shared" si="0"/>
      </c>
    </row>
    <row r="2324">
      <c r="B2324">
        <f>[1]资金台帐!B2324&amp;""</f>
      </c>
      <c r="H2324">
        <f>[1]资金台帐!H2324&amp;""</f>
      </c>
      <c r="J2324">
        <f>[1]资金台帐!J2324&amp;""</f>
      </c>
      <c r="N2324">
        <f>[1]资金台帐!N2324</f>
      </c>
      <c r="O2324">
        <f>[1]资金台帐!O2324&amp;""</f>
      </c>
      <c r="P2324">
        <f>[1]资金台帐!P2324&amp;""</f>
      </c>
      <c r="Q2324">
        <f>[1]资金台帐!Q2324&amp;""</f>
      </c>
      <c r="T2324">
        <f>[1]资金台帐!T2324&amp;""</f>
      </c>
      <c r="U2324">
        <f>[1]资金台帐!U2324&amp;""</f>
      </c>
      <c r="W2324">
        <f>[1]资金台帐!W2324&amp;""</f>
      </c>
      <c r="X2324">
        <f>[1]资金台帐!X2324&amp;""</f>
      </c>
      <c r="AB2324">
        <f>[1]资金台帐!AB2324</f>
        <v>0</v>
      </c>
      <c r="AC2324">
        <f>[1]资金台帐!AC2324</f>
        <v>0</v>
      </c>
      <c r="AD2324">
        <f>[1]资金台帐!AD2324</f>
        <v>0</v>
      </c>
      <c r="AJ2324">
        <f>[1]资金台帐!AJ2324</f>
        <v>0</v>
      </c>
      <c r="AK2324">
        <f>[1]资金台帐!AK2324</f>
        <v>0</v>
      </c>
      <c r="BA2324" s="22">
        <f t="shared" si="0"/>
      </c>
    </row>
    <row r="2325">
      <c r="B2325">
        <f>[1]资金台帐!B2325&amp;""</f>
      </c>
      <c r="H2325">
        <f>[1]资金台帐!H2325&amp;""</f>
      </c>
      <c r="J2325">
        <f>[1]资金台帐!J2325&amp;""</f>
      </c>
      <c r="N2325">
        <f>[1]资金台帐!N2325</f>
      </c>
      <c r="O2325">
        <f>[1]资金台帐!O2325&amp;""</f>
      </c>
      <c r="P2325">
        <f>[1]资金台帐!P2325&amp;""</f>
      </c>
      <c r="Q2325">
        <f>[1]资金台帐!Q2325&amp;""</f>
      </c>
      <c r="T2325">
        <f>[1]资金台帐!T2325&amp;""</f>
      </c>
      <c r="U2325">
        <f>[1]资金台帐!U2325&amp;""</f>
      </c>
      <c r="W2325">
        <f>[1]资金台帐!W2325&amp;""</f>
      </c>
      <c r="X2325">
        <f>[1]资金台帐!X2325&amp;""</f>
      </c>
      <c r="AB2325">
        <f>[1]资金台帐!AB2325</f>
        <v>0</v>
      </c>
      <c r="AC2325">
        <f>[1]资金台帐!AC2325</f>
        <v>0</v>
      </c>
      <c r="AD2325">
        <f>[1]资金台帐!AD2325</f>
        <v>0</v>
      </c>
      <c r="AJ2325">
        <f>[1]资金台帐!AJ2325</f>
        <v>0</v>
      </c>
      <c r="AK2325">
        <f>[1]资金台帐!AK2325</f>
        <v>0</v>
      </c>
      <c r="BA2325" s="22">
        <f t="shared" si="0"/>
      </c>
    </row>
    <row r="2326">
      <c r="B2326">
        <f>[1]资金台帐!B2326&amp;""</f>
      </c>
      <c r="H2326">
        <f>[1]资金台帐!H2326&amp;""</f>
      </c>
      <c r="J2326">
        <f>[1]资金台帐!J2326&amp;""</f>
      </c>
      <c r="N2326">
        <f>[1]资金台帐!N2326</f>
      </c>
      <c r="O2326">
        <f>[1]资金台帐!O2326&amp;""</f>
      </c>
      <c r="P2326">
        <f>[1]资金台帐!P2326&amp;""</f>
      </c>
      <c r="Q2326">
        <f>[1]资金台帐!Q2326&amp;""</f>
      </c>
      <c r="T2326">
        <f>[1]资金台帐!T2326&amp;""</f>
      </c>
      <c r="U2326">
        <f>[1]资金台帐!U2326&amp;""</f>
      </c>
      <c r="W2326">
        <f>[1]资金台帐!W2326&amp;""</f>
      </c>
      <c r="X2326">
        <f>[1]资金台帐!X2326&amp;""</f>
      </c>
      <c r="AB2326">
        <f>[1]资金台帐!AB2326</f>
        <v>0</v>
      </c>
      <c r="AC2326">
        <f>[1]资金台帐!AC2326</f>
        <v>0</v>
      </c>
      <c r="AD2326">
        <f>[1]资金台帐!AD2326</f>
        <v>0</v>
      </c>
      <c r="AJ2326">
        <f>[1]资金台帐!AJ2326</f>
        <v>0</v>
      </c>
      <c r="AK2326">
        <f>[1]资金台帐!AK2326</f>
        <v>0</v>
      </c>
      <c r="BA2326" s="22">
        <f t="shared" si="0"/>
      </c>
    </row>
    <row r="2327">
      <c r="B2327">
        <f>[1]资金台帐!B2327&amp;""</f>
      </c>
      <c r="H2327">
        <f>[1]资金台帐!H2327&amp;""</f>
      </c>
      <c r="J2327">
        <f>[1]资金台帐!J2327&amp;""</f>
      </c>
      <c r="N2327">
        <f>[1]资金台帐!N2327</f>
      </c>
      <c r="O2327">
        <f>[1]资金台帐!O2327&amp;""</f>
      </c>
      <c r="P2327">
        <f>[1]资金台帐!P2327&amp;""</f>
      </c>
      <c r="Q2327">
        <f>[1]资金台帐!Q2327&amp;""</f>
      </c>
      <c r="T2327">
        <f>[1]资金台帐!T2327&amp;""</f>
      </c>
      <c r="U2327">
        <f>[1]资金台帐!U2327&amp;""</f>
      </c>
      <c r="W2327">
        <f>[1]资金台帐!W2327&amp;""</f>
      </c>
      <c r="X2327">
        <f>[1]资金台帐!X2327&amp;""</f>
      </c>
      <c r="AB2327">
        <f>[1]资金台帐!AB2327</f>
        <v>0</v>
      </c>
      <c r="AC2327">
        <f>[1]资金台帐!AC2327</f>
        <v>0</v>
      </c>
      <c r="AD2327">
        <f>[1]资金台帐!AD2327</f>
        <v>0</v>
      </c>
      <c r="AJ2327">
        <f>[1]资金台帐!AJ2327</f>
        <v>0</v>
      </c>
      <c r="AK2327">
        <f>[1]资金台帐!AK2327</f>
        <v>0</v>
      </c>
      <c r="BA2327" s="22">
        <f t="shared" si="0"/>
      </c>
    </row>
    <row r="2328">
      <c r="B2328">
        <f>[1]资金台帐!B2328&amp;""</f>
      </c>
      <c r="H2328">
        <f>[1]资金台帐!H2328&amp;""</f>
      </c>
      <c r="J2328">
        <f>[1]资金台帐!J2328&amp;""</f>
      </c>
      <c r="N2328">
        <f>[1]资金台帐!N2328</f>
      </c>
      <c r="O2328">
        <f>[1]资金台帐!O2328&amp;""</f>
      </c>
      <c r="P2328">
        <f>[1]资金台帐!P2328&amp;""</f>
      </c>
      <c r="Q2328">
        <f>[1]资金台帐!Q2328&amp;""</f>
      </c>
      <c r="T2328">
        <f>[1]资金台帐!T2328&amp;""</f>
      </c>
      <c r="U2328">
        <f>[1]资金台帐!U2328&amp;""</f>
      </c>
      <c r="W2328">
        <f>[1]资金台帐!W2328&amp;""</f>
      </c>
      <c r="X2328">
        <f>[1]资金台帐!X2328&amp;""</f>
      </c>
      <c r="AB2328">
        <f>[1]资金台帐!AB2328</f>
        <v>0</v>
      </c>
      <c r="AC2328">
        <f>[1]资金台帐!AC2328</f>
        <v>0</v>
      </c>
      <c r="AD2328">
        <f>[1]资金台帐!AD2328</f>
        <v>0</v>
      </c>
      <c r="AJ2328">
        <f>[1]资金台帐!AJ2328</f>
        <v>0</v>
      </c>
      <c r="AK2328">
        <f>[1]资金台帐!AK2328</f>
        <v>0</v>
      </c>
      <c r="BA2328" s="22">
        <f t="shared" si="0"/>
      </c>
    </row>
    <row r="2329">
      <c r="B2329">
        <f>[1]资金台帐!B2329&amp;""</f>
      </c>
      <c r="H2329">
        <f>[1]资金台帐!H2329&amp;""</f>
      </c>
      <c r="J2329">
        <f>[1]资金台帐!J2329&amp;""</f>
      </c>
      <c r="N2329">
        <f>[1]资金台帐!N2329</f>
      </c>
      <c r="O2329">
        <f>[1]资金台帐!O2329&amp;""</f>
      </c>
      <c r="P2329">
        <f>[1]资金台帐!P2329&amp;""</f>
      </c>
      <c r="Q2329">
        <f>[1]资金台帐!Q2329&amp;""</f>
      </c>
      <c r="T2329">
        <f>[1]资金台帐!T2329&amp;""</f>
      </c>
      <c r="U2329">
        <f>[1]资金台帐!U2329&amp;""</f>
      </c>
      <c r="W2329">
        <f>[1]资金台帐!W2329&amp;""</f>
      </c>
      <c r="X2329">
        <f>[1]资金台帐!X2329&amp;""</f>
      </c>
      <c r="AB2329">
        <f>[1]资金台帐!AB2329</f>
        <v>0</v>
      </c>
      <c r="AC2329">
        <f>[1]资金台帐!AC2329</f>
        <v>0</v>
      </c>
      <c r="AD2329">
        <f>[1]资金台帐!AD2329</f>
        <v>0</v>
      </c>
      <c r="AJ2329">
        <f>[1]资金台帐!AJ2329</f>
        <v>0</v>
      </c>
      <c r="AK2329">
        <f>[1]资金台帐!AK2329</f>
        <v>0</v>
      </c>
      <c r="BA2329" s="22">
        <f t="shared" si="0"/>
      </c>
    </row>
    <row r="2330">
      <c r="B2330">
        <f>[1]资金台帐!B2330&amp;""</f>
      </c>
      <c r="H2330">
        <f>[1]资金台帐!H2330&amp;""</f>
      </c>
      <c r="J2330">
        <f>[1]资金台帐!J2330&amp;""</f>
      </c>
      <c r="N2330">
        <f>[1]资金台帐!N2330</f>
      </c>
      <c r="O2330">
        <f>[1]资金台帐!O2330&amp;""</f>
      </c>
      <c r="P2330">
        <f>[1]资金台帐!P2330&amp;""</f>
      </c>
      <c r="Q2330">
        <f>[1]资金台帐!Q2330&amp;""</f>
      </c>
      <c r="T2330">
        <f>[1]资金台帐!T2330&amp;""</f>
      </c>
      <c r="U2330">
        <f>[1]资金台帐!U2330&amp;""</f>
      </c>
      <c r="W2330">
        <f>[1]资金台帐!W2330&amp;""</f>
      </c>
      <c r="X2330">
        <f>[1]资金台帐!X2330&amp;""</f>
      </c>
      <c r="AB2330">
        <f>[1]资金台帐!AB2330</f>
        <v>0</v>
      </c>
      <c r="AC2330">
        <f>[1]资金台帐!AC2330</f>
        <v>0</v>
      </c>
      <c r="AD2330">
        <f>[1]资金台帐!AD2330</f>
        <v>0</v>
      </c>
      <c r="AJ2330">
        <f>[1]资金台帐!AJ2330</f>
        <v>0</v>
      </c>
      <c r="AK2330">
        <f>[1]资金台帐!AK2330</f>
        <v>0</v>
      </c>
      <c r="BA2330" s="22">
        <f t="shared" si="0"/>
      </c>
    </row>
    <row r="2331">
      <c r="B2331">
        <f>[1]资金台帐!B2331&amp;""</f>
      </c>
      <c r="H2331">
        <f>[1]资金台帐!H2331&amp;""</f>
      </c>
      <c r="J2331">
        <f>[1]资金台帐!J2331&amp;""</f>
      </c>
      <c r="N2331">
        <f>[1]资金台帐!N2331</f>
      </c>
      <c r="O2331">
        <f>[1]资金台帐!O2331&amp;""</f>
      </c>
      <c r="P2331">
        <f>[1]资金台帐!P2331&amp;""</f>
      </c>
      <c r="Q2331">
        <f>[1]资金台帐!Q2331&amp;""</f>
      </c>
      <c r="T2331">
        <f>[1]资金台帐!T2331&amp;""</f>
      </c>
      <c r="U2331">
        <f>[1]资金台帐!U2331&amp;""</f>
      </c>
      <c r="W2331">
        <f>[1]资金台帐!W2331&amp;""</f>
      </c>
      <c r="X2331">
        <f>[1]资金台帐!X2331&amp;""</f>
      </c>
      <c r="AB2331">
        <f>[1]资金台帐!AB2331</f>
        <v>0</v>
      </c>
      <c r="AC2331">
        <f>[1]资金台帐!AC2331</f>
        <v>0</v>
      </c>
      <c r="AD2331">
        <f>[1]资金台帐!AD2331</f>
        <v>0</v>
      </c>
      <c r="AJ2331">
        <f>[1]资金台帐!AJ2331</f>
        <v>0</v>
      </c>
      <c r="AK2331">
        <f>[1]资金台帐!AK2331</f>
        <v>0</v>
      </c>
      <c r="BA2331" s="22">
        <f t="shared" si="0"/>
      </c>
    </row>
    <row r="2332">
      <c r="B2332">
        <f>[1]资金台帐!B2332&amp;""</f>
      </c>
      <c r="H2332">
        <f>[1]资金台帐!H2332&amp;""</f>
      </c>
      <c r="J2332">
        <f>[1]资金台帐!J2332&amp;""</f>
      </c>
      <c r="N2332">
        <f>[1]资金台帐!N2332</f>
      </c>
      <c r="O2332">
        <f>[1]资金台帐!O2332&amp;""</f>
      </c>
      <c r="P2332">
        <f>[1]资金台帐!P2332&amp;""</f>
      </c>
      <c r="Q2332">
        <f>[1]资金台帐!Q2332&amp;""</f>
      </c>
      <c r="T2332">
        <f>[1]资金台帐!T2332&amp;""</f>
      </c>
      <c r="U2332">
        <f>[1]资金台帐!U2332&amp;""</f>
      </c>
      <c r="W2332">
        <f>[1]资金台帐!W2332&amp;""</f>
      </c>
      <c r="X2332">
        <f>[1]资金台帐!X2332&amp;""</f>
      </c>
      <c r="AB2332">
        <f>[1]资金台帐!AB2332</f>
        <v>0</v>
      </c>
      <c r="AC2332">
        <f>[1]资金台帐!AC2332</f>
        <v>0</v>
      </c>
      <c r="AD2332">
        <f>[1]资金台帐!AD2332</f>
        <v>0</v>
      </c>
      <c r="AJ2332">
        <f>[1]资金台帐!AJ2332</f>
        <v>0</v>
      </c>
      <c r="AK2332">
        <f>[1]资金台帐!AK2332</f>
        <v>0</v>
      </c>
      <c r="BA2332" s="22">
        <f t="shared" si="0"/>
      </c>
    </row>
    <row r="2333">
      <c r="B2333">
        <f>[1]资金台帐!B2333&amp;""</f>
      </c>
      <c r="H2333">
        <f>[1]资金台帐!H2333&amp;""</f>
      </c>
      <c r="J2333">
        <f>[1]资金台帐!J2333&amp;""</f>
      </c>
      <c r="N2333">
        <f>[1]资金台帐!N2333</f>
      </c>
      <c r="O2333">
        <f>[1]资金台帐!O2333&amp;""</f>
      </c>
      <c r="P2333">
        <f>[1]资金台帐!P2333&amp;""</f>
      </c>
      <c r="Q2333">
        <f>[1]资金台帐!Q2333&amp;""</f>
      </c>
      <c r="T2333">
        <f>[1]资金台帐!T2333&amp;""</f>
      </c>
      <c r="U2333">
        <f>[1]资金台帐!U2333&amp;""</f>
      </c>
      <c r="W2333">
        <f>[1]资金台帐!W2333&amp;""</f>
      </c>
      <c r="X2333">
        <f>[1]资金台帐!X2333&amp;""</f>
      </c>
      <c r="AB2333">
        <f>[1]资金台帐!AB2333</f>
        <v>0</v>
      </c>
      <c r="AC2333">
        <f>[1]资金台帐!AC2333</f>
        <v>0</v>
      </c>
      <c r="AD2333">
        <f>[1]资金台帐!AD2333</f>
        <v>0</v>
      </c>
      <c r="AJ2333">
        <f>[1]资金台帐!AJ2333</f>
        <v>0</v>
      </c>
      <c r="AK2333">
        <f>[1]资金台帐!AK2333</f>
        <v>0</v>
      </c>
      <c r="BA2333" s="22">
        <f t="shared" si="0"/>
      </c>
    </row>
    <row r="2334">
      <c r="B2334">
        <f>[1]资金台帐!B2334&amp;""</f>
      </c>
      <c r="H2334">
        <f>[1]资金台帐!H2334&amp;""</f>
      </c>
      <c r="J2334">
        <f>[1]资金台帐!J2334&amp;""</f>
      </c>
      <c r="N2334">
        <f>[1]资金台帐!N2334</f>
      </c>
      <c r="O2334">
        <f>[1]资金台帐!O2334&amp;""</f>
      </c>
      <c r="P2334">
        <f>[1]资金台帐!P2334&amp;""</f>
      </c>
      <c r="Q2334">
        <f>[1]资金台帐!Q2334&amp;""</f>
      </c>
      <c r="T2334">
        <f>[1]资金台帐!T2334&amp;""</f>
      </c>
      <c r="U2334">
        <f>[1]资金台帐!U2334&amp;""</f>
      </c>
      <c r="W2334">
        <f>[1]资金台帐!W2334&amp;""</f>
      </c>
      <c r="X2334">
        <f>[1]资金台帐!X2334&amp;""</f>
      </c>
      <c r="AB2334">
        <f>[1]资金台帐!AB2334</f>
        <v>0</v>
      </c>
      <c r="AC2334">
        <f>[1]资金台帐!AC2334</f>
        <v>0</v>
      </c>
      <c r="AD2334">
        <f>[1]资金台帐!AD2334</f>
        <v>0</v>
      </c>
      <c r="AJ2334">
        <f>[1]资金台帐!AJ2334</f>
        <v>0</v>
      </c>
      <c r="AK2334">
        <f>[1]资金台帐!AK2334</f>
        <v>0</v>
      </c>
      <c r="BA2334" s="22">
        <f t="shared" si="0"/>
      </c>
    </row>
    <row r="2335">
      <c r="B2335">
        <f>[1]资金台帐!B2335&amp;""</f>
      </c>
      <c r="H2335">
        <f>[1]资金台帐!H2335&amp;""</f>
      </c>
      <c r="J2335">
        <f>[1]资金台帐!J2335&amp;""</f>
      </c>
      <c r="N2335">
        <f>[1]资金台帐!N2335</f>
      </c>
      <c r="O2335">
        <f>[1]资金台帐!O2335&amp;""</f>
      </c>
      <c r="P2335">
        <f>[1]资金台帐!P2335&amp;""</f>
      </c>
      <c r="Q2335">
        <f>[1]资金台帐!Q2335&amp;""</f>
      </c>
      <c r="T2335">
        <f>[1]资金台帐!T2335&amp;""</f>
      </c>
      <c r="U2335">
        <f>[1]资金台帐!U2335&amp;""</f>
      </c>
      <c r="W2335">
        <f>[1]资金台帐!W2335&amp;""</f>
      </c>
      <c r="X2335">
        <f>[1]资金台帐!X2335&amp;""</f>
      </c>
      <c r="AB2335">
        <f>[1]资金台帐!AB2335</f>
        <v>0</v>
      </c>
      <c r="AC2335">
        <f>[1]资金台帐!AC2335</f>
        <v>0</v>
      </c>
      <c r="AD2335">
        <f>[1]资金台帐!AD2335</f>
        <v>0</v>
      </c>
      <c r="AJ2335">
        <f>[1]资金台帐!AJ2335</f>
        <v>0</v>
      </c>
      <c r="AK2335">
        <f>[1]资金台帐!AK2335</f>
        <v>0</v>
      </c>
      <c r="BA2335" s="22">
        <f t="shared" si="0"/>
      </c>
    </row>
    <row r="2336">
      <c r="B2336">
        <f>[1]资金台帐!B2336&amp;""</f>
      </c>
      <c r="H2336">
        <f>[1]资金台帐!H2336&amp;""</f>
      </c>
      <c r="J2336">
        <f>[1]资金台帐!J2336&amp;""</f>
      </c>
      <c r="N2336">
        <f>[1]资金台帐!N2336</f>
      </c>
      <c r="O2336">
        <f>[1]资金台帐!O2336&amp;""</f>
      </c>
      <c r="P2336">
        <f>[1]资金台帐!P2336&amp;""</f>
      </c>
      <c r="Q2336">
        <f>[1]资金台帐!Q2336&amp;""</f>
      </c>
      <c r="T2336">
        <f>[1]资金台帐!T2336&amp;""</f>
      </c>
      <c r="U2336">
        <f>[1]资金台帐!U2336&amp;""</f>
      </c>
      <c r="W2336">
        <f>[1]资金台帐!W2336&amp;""</f>
      </c>
      <c r="X2336">
        <f>[1]资金台帐!X2336&amp;""</f>
      </c>
      <c r="AB2336">
        <f>[1]资金台帐!AB2336</f>
        <v>0</v>
      </c>
      <c r="AC2336">
        <f>[1]资金台帐!AC2336</f>
        <v>0</v>
      </c>
      <c r="AD2336">
        <f>[1]资金台帐!AD2336</f>
        <v>0</v>
      </c>
      <c r="AJ2336">
        <f>[1]资金台帐!AJ2336</f>
        <v>0</v>
      </c>
      <c r="AK2336">
        <f>[1]资金台帐!AK2336</f>
        <v>0</v>
      </c>
      <c r="BA2336" s="22">
        <f t="shared" si="0"/>
      </c>
    </row>
    <row r="2337">
      <c r="B2337">
        <f>[1]资金台帐!B2337&amp;""</f>
      </c>
      <c r="H2337">
        <f>[1]资金台帐!H2337&amp;""</f>
      </c>
      <c r="J2337">
        <f>[1]资金台帐!J2337&amp;""</f>
      </c>
      <c r="N2337">
        <f>[1]资金台帐!N2337</f>
      </c>
      <c r="O2337">
        <f>[1]资金台帐!O2337&amp;""</f>
      </c>
      <c r="P2337">
        <f>[1]资金台帐!P2337&amp;""</f>
      </c>
      <c r="Q2337">
        <f>[1]资金台帐!Q2337&amp;""</f>
      </c>
      <c r="T2337">
        <f>[1]资金台帐!T2337&amp;""</f>
      </c>
      <c r="U2337">
        <f>[1]资金台帐!U2337&amp;""</f>
      </c>
      <c r="W2337">
        <f>[1]资金台帐!W2337&amp;""</f>
      </c>
      <c r="X2337">
        <f>[1]资金台帐!X2337&amp;""</f>
      </c>
      <c r="AB2337">
        <f>[1]资金台帐!AB2337</f>
        <v>0</v>
      </c>
      <c r="AC2337">
        <f>[1]资金台帐!AC2337</f>
        <v>0</v>
      </c>
      <c r="AD2337">
        <f>[1]资金台帐!AD2337</f>
        <v>0</v>
      </c>
      <c r="AJ2337">
        <f>[1]资金台帐!AJ2337</f>
        <v>0</v>
      </c>
      <c r="AK2337">
        <f>[1]资金台帐!AK2337</f>
        <v>0</v>
      </c>
      <c r="BA2337" s="22">
        <f t="shared" si="0"/>
      </c>
    </row>
    <row r="2338">
      <c r="B2338">
        <f>[1]资金台帐!B2338&amp;""</f>
      </c>
      <c r="H2338">
        <f>[1]资金台帐!H2338&amp;""</f>
      </c>
      <c r="J2338">
        <f>[1]资金台帐!J2338&amp;""</f>
      </c>
      <c r="N2338">
        <f>[1]资金台帐!N2338</f>
      </c>
      <c r="O2338">
        <f>[1]资金台帐!O2338&amp;""</f>
      </c>
      <c r="P2338">
        <f>[1]资金台帐!P2338&amp;""</f>
      </c>
      <c r="Q2338">
        <f>[1]资金台帐!Q2338&amp;""</f>
      </c>
      <c r="T2338">
        <f>[1]资金台帐!T2338&amp;""</f>
      </c>
      <c r="U2338">
        <f>[1]资金台帐!U2338&amp;""</f>
      </c>
      <c r="W2338">
        <f>[1]资金台帐!W2338&amp;""</f>
      </c>
      <c r="X2338">
        <f>[1]资金台帐!X2338&amp;""</f>
      </c>
      <c r="AB2338">
        <f>[1]资金台帐!AB2338</f>
        <v>0</v>
      </c>
      <c r="AC2338">
        <f>[1]资金台帐!AC2338</f>
        <v>0</v>
      </c>
      <c r="AD2338">
        <f>[1]资金台帐!AD2338</f>
        <v>0</v>
      </c>
      <c r="AJ2338">
        <f>[1]资金台帐!AJ2338</f>
        <v>0</v>
      </c>
      <c r="AK2338">
        <f>[1]资金台帐!AK2338</f>
        <v>0</v>
      </c>
      <c r="BA2338" s="22">
        <f t="shared" si="0"/>
      </c>
    </row>
    <row r="2339">
      <c r="B2339">
        <f>[1]资金台帐!B2339&amp;""</f>
      </c>
      <c r="H2339">
        <f>[1]资金台帐!H2339&amp;""</f>
      </c>
      <c r="J2339">
        <f>[1]资金台帐!J2339&amp;""</f>
      </c>
      <c r="N2339">
        <f>[1]资金台帐!N2339</f>
      </c>
      <c r="O2339">
        <f>[1]资金台帐!O2339&amp;""</f>
      </c>
      <c r="P2339">
        <f>[1]资金台帐!P2339&amp;""</f>
      </c>
      <c r="Q2339">
        <f>[1]资金台帐!Q2339&amp;""</f>
      </c>
      <c r="T2339">
        <f>[1]资金台帐!T2339&amp;""</f>
      </c>
      <c r="U2339">
        <f>[1]资金台帐!U2339&amp;""</f>
      </c>
      <c r="W2339">
        <f>[1]资金台帐!W2339&amp;""</f>
      </c>
      <c r="X2339">
        <f>[1]资金台帐!X2339&amp;""</f>
      </c>
      <c r="AB2339">
        <f>[1]资金台帐!AB2339</f>
        <v>0</v>
      </c>
      <c r="AC2339">
        <f>[1]资金台帐!AC2339</f>
        <v>0</v>
      </c>
      <c r="AD2339">
        <f>[1]资金台帐!AD2339</f>
        <v>0</v>
      </c>
      <c r="AJ2339">
        <f>[1]资金台帐!AJ2339</f>
        <v>0</v>
      </c>
      <c r="AK2339">
        <f>[1]资金台帐!AK2339</f>
        <v>0</v>
      </c>
      <c r="BA2339" s="22">
        <f t="shared" si="0"/>
      </c>
    </row>
    <row r="2340">
      <c r="B2340">
        <f>[1]资金台帐!B2340&amp;""</f>
      </c>
      <c r="H2340">
        <f>[1]资金台帐!H2340&amp;""</f>
      </c>
      <c r="J2340">
        <f>[1]资金台帐!J2340&amp;""</f>
      </c>
      <c r="N2340">
        <f>[1]资金台帐!N2340</f>
      </c>
      <c r="O2340">
        <f>[1]资金台帐!O2340&amp;""</f>
      </c>
      <c r="P2340">
        <f>[1]资金台帐!P2340&amp;""</f>
      </c>
      <c r="Q2340">
        <f>[1]资金台帐!Q2340&amp;""</f>
      </c>
      <c r="T2340">
        <f>[1]资金台帐!T2340&amp;""</f>
      </c>
      <c r="U2340">
        <f>[1]资金台帐!U2340&amp;""</f>
      </c>
      <c r="W2340">
        <f>[1]资金台帐!W2340&amp;""</f>
      </c>
      <c r="X2340">
        <f>[1]资金台帐!X2340&amp;""</f>
      </c>
      <c r="AB2340">
        <f>[1]资金台帐!AB2340</f>
        <v>0</v>
      </c>
      <c r="AC2340">
        <f>[1]资金台帐!AC2340</f>
        <v>0</v>
      </c>
      <c r="AD2340">
        <f>[1]资金台帐!AD2340</f>
        <v>0</v>
      </c>
      <c r="AJ2340">
        <f>[1]资金台帐!AJ2340</f>
        <v>0</v>
      </c>
      <c r="AK2340">
        <f>[1]资金台帐!AK2340</f>
        <v>0</v>
      </c>
      <c r="BA2340" s="22">
        <f t="shared" si="0"/>
      </c>
    </row>
    <row r="2341">
      <c r="B2341">
        <f>[1]资金台帐!B2341&amp;""</f>
      </c>
      <c r="H2341">
        <f>[1]资金台帐!H2341&amp;""</f>
      </c>
      <c r="J2341">
        <f>[1]资金台帐!J2341&amp;""</f>
      </c>
      <c r="N2341">
        <f>[1]资金台帐!N2341</f>
      </c>
      <c r="O2341">
        <f>[1]资金台帐!O2341&amp;""</f>
      </c>
      <c r="P2341">
        <f>[1]资金台帐!P2341&amp;""</f>
      </c>
      <c r="Q2341">
        <f>[1]资金台帐!Q2341&amp;""</f>
      </c>
      <c r="T2341">
        <f>[1]资金台帐!T2341&amp;""</f>
      </c>
      <c r="U2341">
        <f>[1]资金台帐!U2341&amp;""</f>
      </c>
      <c r="W2341">
        <f>[1]资金台帐!W2341&amp;""</f>
      </c>
      <c r="X2341">
        <f>[1]资金台帐!X2341&amp;""</f>
      </c>
      <c r="AB2341">
        <f>[1]资金台帐!AB2341</f>
        <v>0</v>
      </c>
      <c r="AC2341">
        <f>[1]资金台帐!AC2341</f>
        <v>0</v>
      </c>
      <c r="AD2341">
        <f>[1]资金台帐!AD2341</f>
        <v>0</v>
      </c>
      <c r="AJ2341">
        <f>[1]资金台帐!AJ2341</f>
        <v>0</v>
      </c>
      <c r="AK2341">
        <f>[1]资金台帐!AK2341</f>
        <v>0</v>
      </c>
      <c r="BA2341" s="22">
        <f t="shared" si="0"/>
      </c>
    </row>
    <row r="2342">
      <c r="B2342">
        <f>[1]资金台帐!B2342&amp;""</f>
      </c>
      <c r="H2342">
        <f>[1]资金台帐!H2342&amp;""</f>
      </c>
      <c r="J2342">
        <f>[1]资金台帐!J2342&amp;""</f>
      </c>
      <c r="N2342">
        <f>[1]资金台帐!N2342</f>
      </c>
      <c r="O2342">
        <f>[1]资金台帐!O2342&amp;""</f>
      </c>
      <c r="P2342">
        <f>[1]资金台帐!P2342&amp;""</f>
      </c>
      <c r="Q2342">
        <f>[1]资金台帐!Q2342&amp;""</f>
      </c>
      <c r="T2342">
        <f>[1]资金台帐!T2342&amp;""</f>
      </c>
      <c r="U2342">
        <f>[1]资金台帐!U2342&amp;""</f>
      </c>
      <c r="W2342">
        <f>[1]资金台帐!W2342&amp;""</f>
      </c>
      <c r="X2342">
        <f>[1]资金台帐!X2342&amp;""</f>
      </c>
      <c r="AB2342">
        <f>[1]资金台帐!AB2342</f>
        <v>0</v>
      </c>
      <c r="AC2342">
        <f>[1]资金台帐!AC2342</f>
        <v>0</v>
      </c>
      <c r="AD2342">
        <f>[1]资金台帐!AD2342</f>
        <v>0</v>
      </c>
      <c r="AJ2342">
        <f>[1]资金台帐!AJ2342</f>
        <v>0</v>
      </c>
      <c r="AK2342">
        <f>[1]资金台帐!AK2342</f>
        <v>0</v>
      </c>
      <c r="BA2342" s="22">
        <f t="shared" si="0"/>
      </c>
    </row>
    <row r="2343">
      <c r="B2343">
        <f>[1]资金台帐!B2343&amp;""</f>
      </c>
      <c r="H2343">
        <f>[1]资金台帐!H2343&amp;""</f>
      </c>
      <c r="J2343">
        <f>[1]资金台帐!J2343&amp;""</f>
      </c>
      <c r="N2343">
        <f>[1]资金台帐!N2343</f>
      </c>
      <c r="O2343">
        <f>[1]资金台帐!O2343&amp;""</f>
      </c>
      <c r="P2343">
        <f>[1]资金台帐!P2343&amp;""</f>
      </c>
      <c r="Q2343">
        <f>[1]资金台帐!Q2343&amp;""</f>
      </c>
      <c r="T2343">
        <f>[1]资金台帐!T2343&amp;""</f>
      </c>
      <c r="U2343">
        <f>[1]资金台帐!U2343&amp;""</f>
      </c>
      <c r="W2343">
        <f>[1]资金台帐!W2343&amp;""</f>
      </c>
      <c r="X2343">
        <f>[1]资金台帐!X2343&amp;""</f>
      </c>
      <c r="AB2343">
        <f>[1]资金台帐!AB2343</f>
        <v>0</v>
      </c>
      <c r="AC2343">
        <f>[1]资金台帐!AC2343</f>
        <v>0</v>
      </c>
      <c r="AD2343">
        <f>[1]资金台帐!AD2343</f>
        <v>0</v>
      </c>
      <c r="AJ2343">
        <f>[1]资金台帐!AJ2343</f>
        <v>0</v>
      </c>
      <c r="AK2343">
        <f>[1]资金台帐!AK2343</f>
        <v>0</v>
      </c>
      <c r="BA2343" s="22">
        <f t="shared" si="0"/>
      </c>
    </row>
    <row r="2344">
      <c r="B2344">
        <f>[1]资金台帐!B2344&amp;""</f>
      </c>
      <c r="H2344">
        <f>[1]资金台帐!H2344&amp;""</f>
      </c>
      <c r="J2344">
        <f>[1]资金台帐!J2344&amp;""</f>
      </c>
      <c r="N2344">
        <f>[1]资金台帐!N2344</f>
      </c>
      <c r="O2344">
        <f>[1]资金台帐!O2344&amp;""</f>
      </c>
      <c r="P2344">
        <f>[1]资金台帐!P2344&amp;""</f>
      </c>
      <c r="Q2344">
        <f>[1]资金台帐!Q2344&amp;""</f>
      </c>
      <c r="T2344">
        <f>[1]资金台帐!T2344&amp;""</f>
      </c>
      <c r="U2344">
        <f>[1]资金台帐!U2344&amp;""</f>
      </c>
      <c r="W2344">
        <f>[1]资金台帐!W2344&amp;""</f>
      </c>
      <c r="X2344">
        <f>[1]资金台帐!X2344&amp;""</f>
      </c>
      <c r="AB2344">
        <f>[1]资金台帐!AB2344</f>
        <v>0</v>
      </c>
      <c r="AC2344">
        <f>[1]资金台帐!AC2344</f>
        <v>0</v>
      </c>
      <c r="AD2344">
        <f>[1]资金台帐!AD2344</f>
        <v>0</v>
      </c>
      <c r="AJ2344">
        <f>[1]资金台帐!AJ2344</f>
        <v>0</v>
      </c>
      <c r="AK2344">
        <f>[1]资金台帐!AK2344</f>
        <v>0</v>
      </c>
      <c r="BA2344" s="22">
        <f t="shared" si="0"/>
      </c>
    </row>
    <row r="2345">
      <c r="B2345">
        <f>[1]资金台帐!B2345&amp;""</f>
      </c>
      <c r="H2345">
        <f>[1]资金台帐!H2345&amp;""</f>
      </c>
      <c r="J2345">
        <f>[1]资金台帐!J2345&amp;""</f>
      </c>
      <c r="N2345">
        <f>[1]资金台帐!N2345</f>
      </c>
      <c r="O2345">
        <f>[1]资金台帐!O2345&amp;""</f>
      </c>
      <c r="P2345">
        <f>[1]资金台帐!P2345&amp;""</f>
      </c>
      <c r="Q2345">
        <f>[1]资金台帐!Q2345&amp;""</f>
      </c>
      <c r="T2345">
        <f>[1]资金台帐!T2345&amp;""</f>
      </c>
      <c r="U2345">
        <f>[1]资金台帐!U2345&amp;""</f>
      </c>
      <c r="W2345">
        <f>[1]资金台帐!W2345&amp;""</f>
      </c>
      <c r="X2345">
        <f>[1]资金台帐!X2345&amp;""</f>
      </c>
      <c r="AB2345">
        <f>[1]资金台帐!AB2345</f>
        <v>0</v>
      </c>
      <c r="AC2345">
        <f>[1]资金台帐!AC2345</f>
        <v>0</v>
      </c>
      <c r="AD2345">
        <f>[1]资金台帐!AD2345</f>
        <v>0</v>
      </c>
      <c r="AJ2345">
        <f>[1]资金台帐!AJ2345</f>
        <v>0</v>
      </c>
      <c r="AK2345">
        <f>[1]资金台帐!AK2345</f>
        <v>0</v>
      </c>
      <c r="BA2345" s="22">
        <f t="shared" si="0"/>
      </c>
    </row>
    <row r="2346">
      <c r="B2346">
        <f>[1]资金台帐!B2346&amp;""</f>
      </c>
      <c r="H2346">
        <f>[1]资金台帐!H2346&amp;""</f>
      </c>
      <c r="J2346">
        <f>[1]资金台帐!J2346&amp;""</f>
      </c>
      <c r="N2346">
        <f>[1]资金台帐!N2346</f>
      </c>
      <c r="O2346">
        <f>[1]资金台帐!O2346&amp;""</f>
      </c>
      <c r="P2346">
        <f>[1]资金台帐!P2346&amp;""</f>
      </c>
      <c r="Q2346">
        <f>[1]资金台帐!Q2346&amp;""</f>
      </c>
      <c r="T2346">
        <f>[1]资金台帐!T2346&amp;""</f>
      </c>
      <c r="U2346">
        <f>[1]资金台帐!U2346&amp;""</f>
      </c>
      <c r="W2346">
        <f>[1]资金台帐!W2346&amp;""</f>
      </c>
      <c r="X2346">
        <f>[1]资金台帐!X2346&amp;""</f>
      </c>
      <c r="AB2346">
        <f>[1]资金台帐!AB2346</f>
        <v>0</v>
      </c>
      <c r="AC2346">
        <f>[1]资金台帐!AC2346</f>
        <v>0</v>
      </c>
      <c r="AD2346">
        <f>[1]资金台帐!AD2346</f>
        <v>0</v>
      </c>
      <c r="AJ2346">
        <f>[1]资金台帐!AJ2346</f>
        <v>0</v>
      </c>
      <c r="AK2346">
        <f>[1]资金台帐!AK2346</f>
        <v>0</v>
      </c>
      <c r="BA2346" s="22">
        <f t="shared" si="0"/>
      </c>
    </row>
    <row r="2347">
      <c r="B2347">
        <f>[1]资金台帐!B2347&amp;""</f>
      </c>
      <c r="H2347">
        <f>[1]资金台帐!H2347&amp;""</f>
      </c>
      <c r="J2347">
        <f>[1]资金台帐!J2347&amp;""</f>
      </c>
      <c r="N2347">
        <f>[1]资金台帐!N2347</f>
      </c>
      <c r="O2347">
        <f>[1]资金台帐!O2347&amp;""</f>
      </c>
      <c r="P2347">
        <f>[1]资金台帐!P2347&amp;""</f>
      </c>
      <c r="Q2347">
        <f>[1]资金台帐!Q2347&amp;""</f>
      </c>
      <c r="T2347">
        <f>[1]资金台帐!T2347&amp;""</f>
      </c>
      <c r="U2347">
        <f>[1]资金台帐!U2347&amp;""</f>
      </c>
      <c r="W2347">
        <f>[1]资金台帐!W2347&amp;""</f>
      </c>
      <c r="X2347">
        <f>[1]资金台帐!X2347&amp;""</f>
      </c>
      <c r="AB2347">
        <f>[1]资金台帐!AB2347</f>
        <v>0</v>
      </c>
      <c r="AC2347">
        <f>[1]资金台帐!AC2347</f>
        <v>0</v>
      </c>
      <c r="AD2347">
        <f>[1]资金台帐!AD2347</f>
        <v>0</v>
      </c>
      <c r="AJ2347">
        <f>[1]资金台帐!AJ2347</f>
        <v>0</v>
      </c>
      <c r="AK2347">
        <f>[1]资金台帐!AK2347</f>
        <v>0</v>
      </c>
      <c r="BA2347" s="22">
        <f t="shared" si="0"/>
      </c>
    </row>
    <row r="2348">
      <c r="B2348">
        <f>[1]资金台帐!B2348&amp;""</f>
      </c>
      <c r="H2348">
        <f>[1]资金台帐!H2348&amp;""</f>
      </c>
      <c r="J2348">
        <f>[1]资金台帐!J2348&amp;""</f>
      </c>
      <c r="N2348">
        <f>[1]资金台帐!N2348</f>
      </c>
      <c r="O2348">
        <f>[1]资金台帐!O2348&amp;""</f>
      </c>
      <c r="P2348">
        <f>[1]资金台帐!P2348&amp;""</f>
      </c>
      <c r="Q2348">
        <f>[1]资金台帐!Q2348&amp;""</f>
      </c>
      <c r="T2348">
        <f>[1]资金台帐!T2348&amp;""</f>
      </c>
      <c r="U2348">
        <f>[1]资金台帐!U2348&amp;""</f>
      </c>
      <c r="W2348">
        <f>[1]资金台帐!W2348&amp;""</f>
      </c>
      <c r="X2348">
        <f>[1]资金台帐!X2348&amp;""</f>
      </c>
      <c r="AB2348">
        <f>[1]资金台帐!AB2348</f>
        <v>0</v>
      </c>
      <c r="AC2348">
        <f>[1]资金台帐!AC2348</f>
        <v>0</v>
      </c>
      <c r="AD2348">
        <f>[1]资金台帐!AD2348</f>
        <v>0</v>
      </c>
      <c r="AJ2348">
        <f>[1]资金台帐!AJ2348</f>
        <v>0</v>
      </c>
      <c r="AK2348">
        <f>[1]资金台帐!AK2348</f>
        <v>0</v>
      </c>
      <c r="BA2348" s="22">
        <f t="shared" si="0"/>
      </c>
    </row>
    <row r="2349">
      <c r="B2349">
        <f>[1]资金台帐!B2349&amp;""</f>
      </c>
      <c r="H2349">
        <f>[1]资金台帐!H2349&amp;""</f>
      </c>
      <c r="J2349">
        <f>[1]资金台帐!J2349&amp;""</f>
      </c>
      <c r="N2349">
        <f>[1]资金台帐!N2349</f>
      </c>
      <c r="O2349">
        <f>[1]资金台帐!O2349&amp;""</f>
      </c>
      <c r="P2349">
        <f>[1]资金台帐!P2349&amp;""</f>
      </c>
      <c r="Q2349">
        <f>[1]资金台帐!Q2349&amp;""</f>
      </c>
      <c r="T2349">
        <f>[1]资金台帐!T2349&amp;""</f>
      </c>
      <c r="U2349">
        <f>[1]资金台帐!U2349&amp;""</f>
      </c>
      <c r="W2349">
        <f>[1]资金台帐!W2349&amp;""</f>
      </c>
      <c r="X2349">
        <f>[1]资金台帐!X2349&amp;""</f>
      </c>
      <c r="AB2349">
        <f>[1]资金台帐!AB2349</f>
        <v>0</v>
      </c>
      <c r="AC2349">
        <f>[1]资金台帐!AC2349</f>
        <v>0</v>
      </c>
      <c r="AD2349">
        <f>[1]资金台帐!AD2349</f>
        <v>0</v>
      </c>
      <c r="AJ2349">
        <f>[1]资金台帐!AJ2349</f>
        <v>0</v>
      </c>
      <c r="AK2349">
        <f>[1]资金台帐!AK2349</f>
        <v>0</v>
      </c>
      <c r="BA2349" s="22">
        <f t="shared" si="0"/>
      </c>
    </row>
    <row r="2350">
      <c r="B2350">
        <f>[1]资金台帐!B2350&amp;""</f>
      </c>
      <c r="H2350">
        <f>[1]资金台帐!H2350&amp;""</f>
      </c>
      <c r="J2350">
        <f>[1]资金台帐!J2350&amp;""</f>
      </c>
      <c r="N2350">
        <f>[1]资金台帐!N2350</f>
      </c>
      <c r="O2350">
        <f>[1]资金台帐!O2350&amp;""</f>
      </c>
      <c r="P2350">
        <f>[1]资金台帐!P2350&amp;""</f>
      </c>
      <c r="Q2350">
        <f>[1]资金台帐!Q2350&amp;""</f>
      </c>
      <c r="T2350">
        <f>[1]资金台帐!T2350&amp;""</f>
      </c>
      <c r="U2350">
        <f>[1]资金台帐!U2350&amp;""</f>
      </c>
      <c r="W2350">
        <f>[1]资金台帐!W2350&amp;""</f>
      </c>
      <c r="X2350">
        <f>[1]资金台帐!X2350&amp;""</f>
      </c>
      <c r="AB2350">
        <f>[1]资金台帐!AB2350</f>
        <v>0</v>
      </c>
      <c r="AC2350">
        <f>[1]资金台帐!AC2350</f>
        <v>0</v>
      </c>
      <c r="AD2350">
        <f>[1]资金台帐!AD2350</f>
        <v>0</v>
      </c>
      <c r="AJ2350">
        <f>[1]资金台帐!AJ2350</f>
        <v>0</v>
      </c>
      <c r="AK2350">
        <f>[1]资金台帐!AK2350</f>
        <v>0</v>
      </c>
      <c r="BA2350" s="22">
        <f t="shared" si="0"/>
      </c>
    </row>
    <row r="2351">
      <c r="B2351">
        <f>[1]资金台帐!B2351&amp;""</f>
      </c>
      <c r="H2351">
        <f>[1]资金台帐!H2351&amp;""</f>
      </c>
      <c r="J2351">
        <f>[1]资金台帐!J2351&amp;""</f>
      </c>
      <c r="N2351">
        <f>[1]资金台帐!N2351</f>
      </c>
      <c r="O2351">
        <f>[1]资金台帐!O2351&amp;""</f>
      </c>
      <c r="P2351">
        <f>[1]资金台帐!P2351&amp;""</f>
      </c>
      <c r="Q2351">
        <f>[1]资金台帐!Q2351&amp;""</f>
      </c>
      <c r="T2351">
        <f>[1]资金台帐!T2351&amp;""</f>
      </c>
      <c r="U2351">
        <f>[1]资金台帐!U2351&amp;""</f>
      </c>
      <c r="W2351">
        <f>[1]资金台帐!W2351&amp;""</f>
      </c>
      <c r="X2351">
        <f>[1]资金台帐!X2351&amp;""</f>
      </c>
      <c r="AB2351">
        <f>[1]资金台帐!AB2351</f>
        <v>0</v>
      </c>
      <c r="AC2351">
        <f>[1]资金台帐!AC2351</f>
        <v>0</v>
      </c>
      <c r="AD2351">
        <f>[1]资金台帐!AD2351</f>
        <v>0</v>
      </c>
      <c r="AJ2351">
        <f>[1]资金台帐!AJ2351</f>
        <v>0</v>
      </c>
      <c r="AK2351">
        <f>[1]资金台帐!AK2351</f>
        <v>0</v>
      </c>
      <c r="BA2351" s="22">
        <f t="shared" si="0"/>
      </c>
    </row>
    <row r="2352">
      <c r="B2352">
        <f>[1]资金台帐!B2352&amp;""</f>
      </c>
      <c r="H2352">
        <f>[1]资金台帐!H2352&amp;""</f>
      </c>
      <c r="J2352">
        <f>[1]资金台帐!J2352&amp;""</f>
      </c>
      <c r="N2352">
        <f>[1]资金台帐!N2352</f>
      </c>
      <c r="O2352">
        <f>[1]资金台帐!O2352&amp;""</f>
      </c>
      <c r="P2352">
        <f>[1]资金台帐!P2352&amp;""</f>
      </c>
      <c r="Q2352">
        <f>[1]资金台帐!Q2352&amp;""</f>
      </c>
      <c r="T2352">
        <f>[1]资金台帐!T2352&amp;""</f>
      </c>
      <c r="U2352">
        <f>[1]资金台帐!U2352&amp;""</f>
      </c>
      <c r="W2352">
        <f>[1]资金台帐!W2352&amp;""</f>
      </c>
      <c r="X2352">
        <f>[1]资金台帐!X2352&amp;""</f>
      </c>
      <c r="AB2352">
        <f>[1]资金台帐!AB2352</f>
        <v>0</v>
      </c>
      <c r="AC2352">
        <f>[1]资金台帐!AC2352</f>
        <v>0</v>
      </c>
      <c r="AD2352">
        <f>[1]资金台帐!AD2352</f>
        <v>0</v>
      </c>
      <c r="AJ2352">
        <f>[1]资金台帐!AJ2352</f>
        <v>0</v>
      </c>
      <c r="AK2352">
        <f>[1]资金台帐!AK2352</f>
        <v>0</v>
      </c>
      <c r="BA2352" s="22">
        <f t="shared" si="0"/>
      </c>
    </row>
    <row r="2353">
      <c r="B2353">
        <f>[1]资金台帐!B2353&amp;""</f>
      </c>
      <c r="H2353">
        <f>[1]资金台帐!H2353&amp;""</f>
      </c>
      <c r="J2353">
        <f>[1]资金台帐!J2353&amp;""</f>
      </c>
      <c r="N2353">
        <f>[1]资金台帐!N2353</f>
      </c>
      <c r="O2353">
        <f>[1]资金台帐!O2353&amp;""</f>
      </c>
      <c r="P2353">
        <f>[1]资金台帐!P2353&amp;""</f>
      </c>
      <c r="Q2353">
        <f>[1]资金台帐!Q2353&amp;""</f>
      </c>
      <c r="T2353">
        <f>[1]资金台帐!T2353&amp;""</f>
      </c>
      <c r="U2353">
        <f>[1]资金台帐!U2353&amp;""</f>
      </c>
      <c r="W2353">
        <f>[1]资金台帐!W2353&amp;""</f>
      </c>
      <c r="X2353">
        <f>[1]资金台帐!X2353&amp;""</f>
      </c>
      <c r="AB2353">
        <f>[1]资金台帐!AB2353</f>
        <v>0</v>
      </c>
      <c r="AC2353">
        <f>[1]资金台帐!AC2353</f>
        <v>0</v>
      </c>
      <c r="AD2353">
        <f>[1]资金台帐!AD2353</f>
        <v>0</v>
      </c>
      <c r="AJ2353">
        <f>[1]资金台帐!AJ2353</f>
        <v>0</v>
      </c>
      <c r="AK2353">
        <f>[1]资金台帐!AK2353</f>
        <v>0</v>
      </c>
      <c r="BA2353" s="22">
        <f t="shared" si="0"/>
      </c>
    </row>
    <row r="2354">
      <c r="B2354">
        <f>[1]资金台帐!B2354&amp;""</f>
      </c>
      <c r="H2354">
        <f>[1]资金台帐!H2354&amp;""</f>
      </c>
      <c r="J2354">
        <f>[1]资金台帐!J2354&amp;""</f>
      </c>
      <c r="N2354">
        <f>[1]资金台帐!N2354</f>
      </c>
      <c r="O2354">
        <f>[1]资金台帐!O2354&amp;""</f>
      </c>
      <c r="P2354">
        <f>[1]资金台帐!P2354&amp;""</f>
      </c>
      <c r="Q2354">
        <f>[1]资金台帐!Q2354&amp;""</f>
      </c>
      <c r="T2354">
        <f>[1]资金台帐!T2354&amp;""</f>
      </c>
      <c r="U2354">
        <f>[1]资金台帐!U2354&amp;""</f>
      </c>
      <c r="W2354">
        <f>[1]资金台帐!W2354&amp;""</f>
      </c>
      <c r="X2354">
        <f>[1]资金台帐!X2354&amp;""</f>
      </c>
      <c r="AB2354">
        <f>[1]资金台帐!AB2354</f>
        <v>0</v>
      </c>
      <c r="AC2354">
        <f>[1]资金台帐!AC2354</f>
        <v>0</v>
      </c>
      <c r="AD2354">
        <f>[1]资金台帐!AD2354</f>
        <v>0</v>
      </c>
      <c r="AJ2354">
        <f>[1]资金台帐!AJ2354</f>
        <v>0</v>
      </c>
      <c r="AK2354">
        <f>[1]资金台帐!AK2354</f>
        <v>0</v>
      </c>
      <c r="BA2354" s="22">
        <f t="shared" si="0"/>
      </c>
    </row>
    <row r="2355">
      <c r="B2355">
        <f>[1]资金台帐!B2355&amp;""</f>
      </c>
      <c r="H2355">
        <f>[1]资金台帐!H2355&amp;""</f>
      </c>
      <c r="J2355">
        <f>[1]资金台帐!J2355&amp;""</f>
      </c>
      <c r="N2355">
        <f>[1]资金台帐!N2355</f>
      </c>
      <c r="O2355">
        <f>[1]资金台帐!O2355&amp;""</f>
      </c>
      <c r="P2355">
        <f>[1]资金台帐!P2355&amp;""</f>
      </c>
      <c r="Q2355">
        <f>[1]资金台帐!Q2355&amp;""</f>
      </c>
      <c r="T2355">
        <f>[1]资金台帐!T2355&amp;""</f>
      </c>
      <c r="U2355">
        <f>[1]资金台帐!U2355&amp;""</f>
      </c>
      <c r="W2355">
        <f>[1]资金台帐!W2355&amp;""</f>
      </c>
      <c r="X2355">
        <f>[1]资金台帐!X2355&amp;""</f>
      </c>
      <c r="AB2355">
        <f>[1]资金台帐!AB2355</f>
        <v>0</v>
      </c>
      <c r="AC2355">
        <f>[1]资金台帐!AC2355</f>
        <v>0</v>
      </c>
      <c r="AD2355">
        <f>[1]资金台帐!AD2355</f>
        <v>0</v>
      </c>
      <c r="AJ2355">
        <f>[1]资金台帐!AJ2355</f>
        <v>0</v>
      </c>
      <c r="AK2355">
        <f>[1]资金台帐!AK2355</f>
        <v>0</v>
      </c>
      <c r="BA2355" s="22">
        <f t="shared" si="0"/>
      </c>
    </row>
    <row r="2356">
      <c r="B2356">
        <f>[1]资金台帐!B2356&amp;""</f>
      </c>
      <c r="H2356">
        <f>[1]资金台帐!H2356&amp;""</f>
      </c>
      <c r="J2356">
        <f>[1]资金台帐!J2356&amp;""</f>
      </c>
      <c r="N2356">
        <f>[1]资金台帐!N2356</f>
      </c>
      <c r="O2356">
        <f>[1]资金台帐!O2356&amp;""</f>
      </c>
      <c r="P2356">
        <f>[1]资金台帐!P2356&amp;""</f>
      </c>
      <c r="Q2356">
        <f>[1]资金台帐!Q2356&amp;""</f>
      </c>
      <c r="T2356">
        <f>[1]资金台帐!T2356&amp;""</f>
      </c>
      <c r="U2356">
        <f>[1]资金台帐!U2356&amp;""</f>
      </c>
      <c r="W2356">
        <f>[1]资金台帐!W2356&amp;""</f>
      </c>
      <c r="X2356">
        <f>[1]资金台帐!X2356&amp;""</f>
      </c>
      <c r="AB2356">
        <f>[1]资金台帐!AB2356</f>
        <v>0</v>
      </c>
      <c r="AC2356">
        <f>[1]资金台帐!AC2356</f>
        <v>0</v>
      </c>
      <c r="AD2356">
        <f>[1]资金台帐!AD2356</f>
        <v>0</v>
      </c>
      <c r="AJ2356">
        <f>[1]资金台帐!AJ2356</f>
        <v>0</v>
      </c>
      <c r="AK2356">
        <f>[1]资金台帐!AK2356</f>
        <v>0</v>
      </c>
      <c r="BA2356" s="22">
        <f t="shared" si="0"/>
      </c>
    </row>
    <row r="2357">
      <c r="B2357">
        <f>[1]资金台帐!B2357&amp;""</f>
      </c>
      <c r="H2357">
        <f>[1]资金台帐!H2357&amp;""</f>
      </c>
      <c r="J2357">
        <f>[1]资金台帐!J2357&amp;""</f>
      </c>
      <c r="N2357">
        <f>[1]资金台帐!N2357</f>
      </c>
      <c r="O2357">
        <f>[1]资金台帐!O2357&amp;""</f>
      </c>
      <c r="P2357">
        <f>[1]资金台帐!P2357&amp;""</f>
      </c>
      <c r="Q2357">
        <f>[1]资金台帐!Q2357&amp;""</f>
      </c>
      <c r="T2357">
        <f>[1]资金台帐!T2357&amp;""</f>
      </c>
      <c r="U2357">
        <f>[1]资金台帐!U2357&amp;""</f>
      </c>
      <c r="W2357">
        <f>[1]资金台帐!W2357&amp;""</f>
      </c>
      <c r="X2357">
        <f>[1]资金台帐!X2357&amp;""</f>
      </c>
      <c r="AB2357">
        <f>[1]资金台帐!AB2357</f>
        <v>0</v>
      </c>
      <c r="AC2357">
        <f>[1]资金台帐!AC2357</f>
        <v>0</v>
      </c>
      <c r="AD2357">
        <f>[1]资金台帐!AD2357</f>
        <v>0</v>
      </c>
      <c r="AJ2357">
        <f>[1]资金台帐!AJ2357</f>
        <v>0</v>
      </c>
      <c r="AK2357">
        <f>[1]资金台帐!AK2357</f>
        <v>0</v>
      </c>
      <c r="BA2357" s="22">
        <f t="shared" si="0"/>
      </c>
    </row>
    <row r="2358">
      <c r="B2358">
        <f>[1]资金台帐!B2358&amp;""</f>
      </c>
      <c r="H2358">
        <f>[1]资金台帐!H2358&amp;""</f>
      </c>
      <c r="J2358">
        <f>[1]资金台帐!J2358&amp;""</f>
      </c>
      <c r="N2358">
        <f>[1]资金台帐!N2358</f>
      </c>
      <c r="O2358">
        <f>[1]资金台帐!O2358&amp;""</f>
      </c>
      <c r="P2358">
        <f>[1]资金台帐!P2358&amp;""</f>
      </c>
      <c r="Q2358">
        <f>[1]资金台帐!Q2358&amp;""</f>
      </c>
      <c r="T2358">
        <f>[1]资金台帐!T2358&amp;""</f>
      </c>
      <c r="U2358">
        <f>[1]资金台帐!U2358&amp;""</f>
      </c>
      <c r="W2358">
        <f>[1]资金台帐!W2358&amp;""</f>
      </c>
      <c r="X2358">
        <f>[1]资金台帐!X2358&amp;""</f>
      </c>
      <c r="AB2358">
        <f>[1]资金台帐!AB2358</f>
        <v>0</v>
      </c>
      <c r="AC2358">
        <f>[1]资金台帐!AC2358</f>
        <v>0</v>
      </c>
      <c r="AD2358">
        <f>[1]资金台帐!AD2358</f>
        <v>0</v>
      </c>
      <c r="AJ2358">
        <f>[1]资金台帐!AJ2358</f>
        <v>0</v>
      </c>
      <c r="AK2358">
        <f>[1]资金台帐!AK2358</f>
        <v>0</v>
      </c>
      <c r="BA2358" s="22">
        <f t="shared" si="0"/>
      </c>
    </row>
    <row r="2359">
      <c r="B2359">
        <f>[1]资金台帐!B2359&amp;""</f>
      </c>
      <c r="H2359">
        <f>[1]资金台帐!H2359&amp;""</f>
      </c>
      <c r="J2359">
        <f>[1]资金台帐!J2359&amp;""</f>
      </c>
      <c r="N2359">
        <f>[1]资金台帐!N2359</f>
      </c>
      <c r="O2359">
        <f>[1]资金台帐!O2359&amp;""</f>
      </c>
      <c r="P2359">
        <f>[1]资金台帐!P2359&amp;""</f>
      </c>
      <c r="Q2359">
        <f>[1]资金台帐!Q2359&amp;""</f>
      </c>
      <c r="T2359">
        <f>[1]资金台帐!T2359&amp;""</f>
      </c>
      <c r="U2359">
        <f>[1]资金台帐!U2359&amp;""</f>
      </c>
      <c r="W2359">
        <f>[1]资金台帐!W2359&amp;""</f>
      </c>
      <c r="X2359">
        <f>[1]资金台帐!X2359&amp;""</f>
      </c>
      <c r="AB2359">
        <f>[1]资金台帐!AB2359</f>
        <v>0</v>
      </c>
      <c r="AC2359">
        <f>[1]资金台帐!AC2359</f>
        <v>0</v>
      </c>
      <c r="AD2359">
        <f>[1]资金台帐!AD2359</f>
        <v>0</v>
      </c>
      <c r="AJ2359">
        <f>[1]资金台帐!AJ2359</f>
        <v>0</v>
      </c>
      <c r="AK2359">
        <f>[1]资金台帐!AK2359</f>
        <v>0</v>
      </c>
      <c r="BA2359" s="22">
        <f t="shared" si="0"/>
      </c>
    </row>
    <row r="2360">
      <c r="B2360">
        <f>[1]资金台帐!B2360&amp;""</f>
      </c>
      <c r="H2360">
        <f>[1]资金台帐!H2360&amp;""</f>
      </c>
      <c r="J2360">
        <f>[1]资金台帐!J2360&amp;""</f>
      </c>
      <c r="N2360">
        <f>[1]资金台帐!N2360</f>
      </c>
      <c r="O2360">
        <f>[1]资金台帐!O2360&amp;""</f>
      </c>
      <c r="P2360">
        <f>[1]资金台帐!P2360&amp;""</f>
      </c>
      <c r="Q2360">
        <f>[1]资金台帐!Q2360&amp;""</f>
      </c>
      <c r="T2360">
        <f>[1]资金台帐!T2360&amp;""</f>
      </c>
      <c r="U2360">
        <f>[1]资金台帐!U2360&amp;""</f>
      </c>
      <c r="W2360">
        <f>[1]资金台帐!W2360&amp;""</f>
      </c>
      <c r="X2360">
        <f>[1]资金台帐!X2360&amp;""</f>
      </c>
      <c r="AB2360">
        <f>[1]资金台帐!AB2360</f>
        <v>0</v>
      </c>
      <c r="AC2360">
        <f>[1]资金台帐!AC2360</f>
        <v>0</v>
      </c>
      <c r="AD2360">
        <f>[1]资金台帐!AD2360</f>
        <v>0</v>
      </c>
      <c r="AJ2360">
        <f>[1]资金台帐!AJ2360</f>
        <v>0</v>
      </c>
      <c r="AK2360">
        <f>[1]资金台帐!AK2360</f>
        <v>0</v>
      </c>
      <c r="BA2360" s="22">
        <f t="shared" si="0"/>
      </c>
    </row>
    <row r="2361">
      <c r="B2361">
        <f>[1]资金台帐!B2361&amp;""</f>
      </c>
      <c r="H2361">
        <f>[1]资金台帐!H2361&amp;""</f>
      </c>
      <c r="J2361">
        <f>[1]资金台帐!J2361&amp;""</f>
      </c>
      <c r="N2361">
        <f>[1]资金台帐!N2361</f>
      </c>
      <c r="O2361">
        <f>[1]资金台帐!O2361&amp;""</f>
      </c>
      <c r="P2361">
        <f>[1]资金台帐!P2361&amp;""</f>
      </c>
      <c r="Q2361">
        <f>[1]资金台帐!Q2361&amp;""</f>
      </c>
      <c r="T2361">
        <f>[1]资金台帐!T2361&amp;""</f>
      </c>
      <c r="U2361">
        <f>[1]资金台帐!U2361&amp;""</f>
      </c>
      <c r="W2361">
        <f>[1]资金台帐!W2361&amp;""</f>
      </c>
      <c r="X2361">
        <f>[1]资金台帐!X2361&amp;""</f>
      </c>
      <c r="AB2361">
        <f>[1]资金台帐!AB2361</f>
        <v>0</v>
      </c>
      <c r="AC2361">
        <f>[1]资金台帐!AC2361</f>
        <v>0</v>
      </c>
      <c r="AD2361">
        <f>[1]资金台帐!AD2361</f>
        <v>0</v>
      </c>
      <c r="AJ2361">
        <f>[1]资金台帐!AJ2361</f>
        <v>0</v>
      </c>
      <c r="AK2361">
        <f>[1]资金台帐!AK2361</f>
        <v>0</v>
      </c>
      <c r="BA2361" s="22">
        <f t="shared" si="0"/>
      </c>
    </row>
    <row r="2362">
      <c r="B2362">
        <f>[1]资金台帐!B2362&amp;""</f>
      </c>
      <c r="H2362">
        <f>[1]资金台帐!H2362&amp;""</f>
      </c>
      <c r="J2362">
        <f>[1]资金台帐!J2362&amp;""</f>
      </c>
      <c r="N2362">
        <f>[1]资金台帐!N2362</f>
      </c>
      <c r="O2362">
        <f>[1]资金台帐!O2362&amp;""</f>
      </c>
      <c r="P2362">
        <f>[1]资金台帐!P2362&amp;""</f>
      </c>
      <c r="Q2362">
        <f>[1]资金台帐!Q2362&amp;""</f>
      </c>
      <c r="T2362">
        <f>[1]资金台帐!T2362&amp;""</f>
      </c>
      <c r="U2362">
        <f>[1]资金台帐!U2362&amp;""</f>
      </c>
      <c r="W2362">
        <f>[1]资金台帐!W2362&amp;""</f>
      </c>
      <c r="X2362">
        <f>[1]资金台帐!X2362&amp;""</f>
      </c>
      <c r="AB2362">
        <f>[1]资金台帐!AB2362</f>
        <v>0</v>
      </c>
      <c r="AC2362">
        <f>[1]资金台帐!AC2362</f>
        <v>0</v>
      </c>
      <c r="AD2362">
        <f>[1]资金台帐!AD2362</f>
        <v>0</v>
      </c>
      <c r="AJ2362">
        <f>[1]资金台帐!AJ2362</f>
        <v>0</v>
      </c>
      <c r="AK2362">
        <f>[1]资金台帐!AK2362</f>
        <v>0</v>
      </c>
      <c r="BA2362" s="22">
        <f t="shared" si="0"/>
      </c>
    </row>
    <row r="2363">
      <c r="B2363">
        <f>[1]资金台帐!B2363&amp;""</f>
      </c>
      <c r="H2363">
        <f>[1]资金台帐!H2363&amp;""</f>
      </c>
      <c r="J2363">
        <f>[1]资金台帐!J2363&amp;""</f>
      </c>
      <c r="N2363">
        <f>[1]资金台帐!N2363</f>
      </c>
      <c r="O2363">
        <f>[1]资金台帐!O2363&amp;""</f>
      </c>
      <c r="P2363">
        <f>[1]资金台帐!P2363&amp;""</f>
      </c>
      <c r="Q2363">
        <f>[1]资金台帐!Q2363&amp;""</f>
      </c>
      <c r="T2363">
        <f>[1]资金台帐!T2363&amp;""</f>
      </c>
      <c r="U2363">
        <f>[1]资金台帐!U2363&amp;""</f>
      </c>
      <c r="W2363">
        <f>[1]资金台帐!W2363&amp;""</f>
      </c>
      <c r="X2363">
        <f>[1]资金台帐!X2363&amp;""</f>
      </c>
      <c r="AB2363">
        <f>[1]资金台帐!AB2363</f>
        <v>0</v>
      </c>
      <c r="AC2363">
        <f>[1]资金台帐!AC2363</f>
        <v>0</v>
      </c>
      <c r="AD2363">
        <f>[1]资金台帐!AD2363</f>
        <v>0</v>
      </c>
      <c r="AJ2363">
        <f>[1]资金台帐!AJ2363</f>
        <v>0</v>
      </c>
      <c r="AK2363">
        <f>[1]资金台帐!AK2363</f>
        <v>0</v>
      </c>
      <c r="BA2363" s="22">
        <f t="shared" si="0"/>
      </c>
    </row>
    <row r="2364">
      <c r="B2364">
        <f>[1]资金台帐!B2364&amp;""</f>
      </c>
      <c r="H2364">
        <f>[1]资金台帐!H2364&amp;""</f>
      </c>
      <c r="J2364">
        <f>[1]资金台帐!J2364&amp;""</f>
      </c>
      <c r="N2364">
        <f>[1]资金台帐!N2364</f>
      </c>
      <c r="O2364">
        <f>[1]资金台帐!O2364&amp;""</f>
      </c>
      <c r="P2364">
        <f>[1]资金台帐!P2364&amp;""</f>
      </c>
      <c r="Q2364">
        <f>[1]资金台帐!Q2364&amp;""</f>
      </c>
      <c r="T2364">
        <f>[1]资金台帐!T2364&amp;""</f>
      </c>
      <c r="U2364">
        <f>[1]资金台帐!U2364&amp;""</f>
      </c>
      <c r="W2364">
        <f>[1]资金台帐!W2364&amp;""</f>
      </c>
      <c r="X2364">
        <f>[1]资金台帐!X2364&amp;""</f>
      </c>
      <c r="AB2364">
        <f>[1]资金台帐!AB2364</f>
        <v>0</v>
      </c>
      <c r="AC2364">
        <f>[1]资金台帐!AC2364</f>
        <v>0</v>
      </c>
      <c r="AD2364">
        <f>[1]资金台帐!AD2364</f>
        <v>0</v>
      </c>
      <c r="AJ2364">
        <f>[1]资金台帐!AJ2364</f>
        <v>0</v>
      </c>
      <c r="AK2364">
        <f>[1]资金台帐!AK2364</f>
        <v>0</v>
      </c>
      <c r="BA2364" s="22">
        <f t="shared" si="0"/>
      </c>
    </row>
    <row r="2365">
      <c r="B2365">
        <f>[1]资金台帐!B2365&amp;""</f>
      </c>
      <c r="H2365">
        <f>[1]资金台帐!H2365&amp;""</f>
      </c>
      <c r="J2365">
        <f>[1]资金台帐!J2365&amp;""</f>
      </c>
      <c r="N2365">
        <f>[1]资金台帐!N2365</f>
      </c>
      <c r="O2365">
        <f>[1]资金台帐!O2365&amp;""</f>
      </c>
      <c r="P2365">
        <f>[1]资金台帐!P2365&amp;""</f>
      </c>
      <c r="Q2365">
        <f>[1]资金台帐!Q2365&amp;""</f>
      </c>
      <c r="T2365">
        <f>[1]资金台帐!T2365&amp;""</f>
      </c>
      <c r="U2365">
        <f>[1]资金台帐!U2365&amp;""</f>
      </c>
      <c r="W2365">
        <f>[1]资金台帐!W2365&amp;""</f>
      </c>
      <c r="X2365">
        <f>[1]资金台帐!X2365&amp;""</f>
      </c>
      <c r="AB2365">
        <f>[1]资金台帐!AB2365</f>
        <v>0</v>
      </c>
      <c r="AC2365">
        <f>[1]资金台帐!AC2365</f>
        <v>0</v>
      </c>
      <c r="AD2365">
        <f>[1]资金台帐!AD2365</f>
        <v>0</v>
      </c>
      <c r="AJ2365">
        <f>[1]资金台帐!AJ2365</f>
        <v>0</v>
      </c>
      <c r="AK2365">
        <f>[1]资金台帐!AK2365</f>
        <v>0</v>
      </c>
      <c r="BA2365" s="22">
        <f t="shared" si="0"/>
      </c>
    </row>
    <row r="2366">
      <c r="B2366">
        <f>[1]资金台帐!B2366&amp;""</f>
      </c>
      <c r="H2366">
        <f>[1]资金台帐!H2366&amp;""</f>
      </c>
      <c r="J2366">
        <f>[1]资金台帐!J2366&amp;""</f>
      </c>
      <c r="N2366">
        <f>[1]资金台帐!N2366</f>
      </c>
      <c r="O2366">
        <f>[1]资金台帐!O2366&amp;""</f>
      </c>
      <c r="P2366">
        <f>[1]资金台帐!P2366&amp;""</f>
      </c>
      <c r="Q2366">
        <f>[1]资金台帐!Q2366&amp;""</f>
      </c>
      <c r="T2366">
        <f>[1]资金台帐!T2366&amp;""</f>
      </c>
      <c r="U2366">
        <f>[1]资金台帐!U2366&amp;""</f>
      </c>
      <c r="W2366">
        <f>[1]资金台帐!W2366&amp;""</f>
      </c>
      <c r="X2366">
        <f>[1]资金台帐!X2366&amp;""</f>
      </c>
      <c r="AB2366">
        <f>[1]资金台帐!AB2366</f>
        <v>0</v>
      </c>
      <c r="AC2366">
        <f>[1]资金台帐!AC2366</f>
        <v>0</v>
      </c>
      <c r="AD2366">
        <f>[1]资金台帐!AD2366</f>
        <v>0</v>
      </c>
      <c r="AJ2366">
        <f>[1]资金台帐!AJ2366</f>
        <v>0</v>
      </c>
      <c r="AK2366">
        <f>[1]资金台帐!AK2366</f>
        <v>0</v>
      </c>
      <c r="BA2366" s="22">
        <f t="shared" si="0"/>
      </c>
    </row>
    <row r="2367">
      <c r="B2367">
        <f>[1]资金台帐!B2367&amp;""</f>
      </c>
      <c r="H2367">
        <f>[1]资金台帐!H2367&amp;""</f>
      </c>
      <c r="J2367">
        <f>[1]资金台帐!J2367&amp;""</f>
      </c>
      <c r="N2367">
        <f>[1]资金台帐!N2367</f>
      </c>
      <c r="O2367">
        <f>[1]资金台帐!O2367&amp;""</f>
      </c>
      <c r="P2367">
        <f>[1]资金台帐!P2367&amp;""</f>
      </c>
      <c r="Q2367">
        <f>[1]资金台帐!Q2367&amp;""</f>
      </c>
      <c r="T2367">
        <f>[1]资金台帐!T2367&amp;""</f>
      </c>
      <c r="U2367">
        <f>[1]资金台帐!U2367&amp;""</f>
      </c>
      <c r="W2367">
        <f>[1]资金台帐!W2367&amp;""</f>
      </c>
      <c r="X2367">
        <f>[1]资金台帐!X2367&amp;""</f>
      </c>
      <c r="AB2367">
        <f>[1]资金台帐!AB2367</f>
        <v>0</v>
      </c>
      <c r="AC2367">
        <f>[1]资金台帐!AC2367</f>
        <v>0</v>
      </c>
      <c r="AD2367">
        <f>[1]资金台帐!AD2367</f>
        <v>0</v>
      </c>
      <c r="AJ2367">
        <f>[1]资金台帐!AJ2367</f>
        <v>0</v>
      </c>
      <c r="AK2367">
        <f>[1]资金台帐!AK2367</f>
        <v>0</v>
      </c>
      <c r="BA2367" s="22">
        <f t="shared" si="0"/>
      </c>
    </row>
    <row r="2368">
      <c r="B2368">
        <f>[1]资金台帐!B2368&amp;""</f>
      </c>
      <c r="H2368">
        <f>[1]资金台帐!H2368&amp;""</f>
      </c>
      <c r="J2368">
        <f>[1]资金台帐!J2368&amp;""</f>
      </c>
      <c r="N2368">
        <f>[1]资金台帐!N2368</f>
      </c>
      <c r="O2368">
        <f>[1]资金台帐!O2368&amp;""</f>
      </c>
      <c r="P2368">
        <f>[1]资金台帐!P2368&amp;""</f>
      </c>
      <c r="Q2368">
        <f>[1]资金台帐!Q2368&amp;""</f>
      </c>
      <c r="T2368">
        <f>[1]资金台帐!T2368&amp;""</f>
      </c>
      <c r="U2368">
        <f>[1]资金台帐!U2368&amp;""</f>
      </c>
      <c r="W2368">
        <f>[1]资金台帐!W2368&amp;""</f>
      </c>
      <c r="X2368">
        <f>[1]资金台帐!X2368&amp;""</f>
      </c>
      <c r="AB2368">
        <f>[1]资金台帐!AB2368</f>
        <v>0</v>
      </c>
      <c r="AC2368">
        <f>[1]资金台帐!AC2368</f>
        <v>0</v>
      </c>
      <c r="AD2368">
        <f>[1]资金台帐!AD2368</f>
        <v>0</v>
      </c>
      <c r="AJ2368">
        <f>[1]资金台帐!AJ2368</f>
        <v>0</v>
      </c>
      <c r="AK2368">
        <f>[1]资金台帐!AK2368</f>
        <v>0</v>
      </c>
      <c r="BA2368" s="22">
        <f t="shared" si="0"/>
      </c>
    </row>
    <row r="2369">
      <c r="B2369">
        <f>[1]资金台帐!B2369&amp;""</f>
      </c>
      <c r="H2369">
        <f>[1]资金台帐!H2369&amp;""</f>
      </c>
      <c r="J2369">
        <f>[1]资金台帐!J2369&amp;""</f>
      </c>
      <c r="N2369">
        <f>[1]资金台帐!N2369</f>
      </c>
      <c r="O2369">
        <f>[1]资金台帐!O2369&amp;""</f>
      </c>
      <c r="P2369">
        <f>[1]资金台帐!P2369&amp;""</f>
      </c>
      <c r="Q2369">
        <f>[1]资金台帐!Q2369&amp;""</f>
      </c>
      <c r="T2369">
        <f>[1]资金台帐!T2369&amp;""</f>
      </c>
      <c r="U2369">
        <f>[1]资金台帐!U2369&amp;""</f>
      </c>
      <c r="W2369">
        <f>[1]资金台帐!W2369&amp;""</f>
      </c>
      <c r="X2369">
        <f>[1]资金台帐!X2369&amp;""</f>
      </c>
      <c r="AB2369">
        <f>[1]资金台帐!AB2369</f>
        <v>0</v>
      </c>
      <c r="AC2369">
        <f>[1]资金台帐!AC2369</f>
        <v>0</v>
      </c>
      <c r="AD2369">
        <f>[1]资金台帐!AD2369</f>
        <v>0</v>
      </c>
      <c r="AJ2369">
        <f>[1]资金台帐!AJ2369</f>
        <v>0</v>
      </c>
      <c r="AK2369">
        <f>[1]资金台帐!AK2369</f>
        <v>0</v>
      </c>
      <c r="BA2369" s="22">
        <f t="shared" si="0"/>
      </c>
    </row>
    <row r="2370">
      <c r="B2370">
        <f>[1]资金台帐!B2370&amp;""</f>
      </c>
      <c r="H2370">
        <f>[1]资金台帐!H2370&amp;""</f>
      </c>
      <c r="J2370">
        <f>[1]资金台帐!J2370&amp;""</f>
      </c>
      <c r="N2370">
        <f>[1]资金台帐!N2370</f>
      </c>
      <c r="O2370">
        <f>[1]资金台帐!O2370&amp;""</f>
      </c>
      <c r="P2370">
        <f>[1]资金台帐!P2370&amp;""</f>
      </c>
      <c r="Q2370">
        <f>[1]资金台帐!Q2370&amp;""</f>
      </c>
      <c r="T2370">
        <f>[1]资金台帐!T2370&amp;""</f>
      </c>
      <c r="U2370">
        <f>[1]资金台帐!U2370&amp;""</f>
      </c>
      <c r="W2370">
        <f>[1]资金台帐!W2370&amp;""</f>
      </c>
      <c r="X2370">
        <f>[1]资金台帐!X2370&amp;""</f>
      </c>
      <c r="AB2370">
        <f>[1]资金台帐!AB2370</f>
        <v>0</v>
      </c>
      <c r="AC2370">
        <f>[1]资金台帐!AC2370</f>
        <v>0</v>
      </c>
      <c r="AD2370">
        <f>[1]资金台帐!AD2370</f>
        <v>0</v>
      </c>
      <c r="AJ2370">
        <f>[1]资金台帐!AJ2370</f>
        <v>0</v>
      </c>
      <c r="AK2370">
        <f>[1]资金台帐!AK2370</f>
        <v>0</v>
      </c>
      <c r="BA2370" s="22">
        <f t="shared" si="0"/>
      </c>
    </row>
    <row r="2371">
      <c r="B2371">
        <f>[1]资金台帐!B2371&amp;""</f>
      </c>
      <c r="H2371">
        <f>[1]资金台帐!H2371&amp;""</f>
      </c>
      <c r="J2371">
        <f>[1]资金台帐!J2371&amp;""</f>
      </c>
      <c r="N2371">
        <f>[1]资金台帐!N2371</f>
      </c>
      <c r="O2371">
        <f>[1]资金台帐!O2371&amp;""</f>
      </c>
      <c r="P2371">
        <f>[1]资金台帐!P2371&amp;""</f>
      </c>
      <c r="Q2371">
        <f>[1]资金台帐!Q2371&amp;""</f>
      </c>
      <c r="T2371">
        <f>[1]资金台帐!T2371&amp;""</f>
      </c>
      <c r="U2371">
        <f>[1]资金台帐!U2371&amp;""</f>
      </c>
      <c r="W2371">
        <f>[1]资金台帐!W2371&amp;""</f>
      </c>
      <c r="X2371">
        <f>[1]资金台帐!X2371&amp;""</f>
      </c>
      <c r="AB2371">
        <f>[1]资金台帐!AB2371</f>
        <v>0</v>
      </c>
      <c r="AC2371">
        <f>[1]资金台帐!AC2371</f>
        <v>0</v>
      </c>
      <c r="AD2371">
        <f>[1]资金台帐!AD2371</f>
        <v>0</v>
      </c>
      <c r="AJ2371">
        <f>[1]资金台帐!AJ2371</f>
        <v>0</v>
      </c>
      <c r="AK2371">
        <f>[1]资金台帐!AK2371</f>
        <v>0</v>
      </c>
      <c r="BA2371" s="22">
        <f t="shared" si="0"/>
      </c>
    </row>
    <row r="2372">
      <c r="B2372">
        <f>[1]资金台帐!B2372&amp;""</f>
      </c>
      <c r="H2372">
        <f>[1]资金台帐!H2372&amp;""</f>
      </c>
      <c r="J2372">
        <f>[1]资金台帐!J2372&amp;""</f>
      </c>
      <c r="N2372">
        <f>[1]资金台帐!N2372</f>
      </c>
      <c r="O2372">
        <f>[1]资金台帐!O2372&amp;""</f>
      </c>
      <c r="P2372">
        <f>[1]资金台帐!P2372&amp;""</f>
      </c>
      <c r="Q2372">
        <f>[1]资金台帐!Q2372&amp;""</f>
      </c>
      <c r="T2372">
        <f>[1]资金台帐!T2372&amp;""</f>
      </c>
      <c r="U2372">
        <f>[1]资金台帐!U2372&amp;""</f>
      </c>
      <c r="W2372">
        <f>[1]资金台帐!W2372&amp;""</f>
      </c>
      <c r="X2372">
        <f>[1]资金台帐!X2372&amp;""</f>
      </c>
      <c r="AB2372">
        <f>[1]资金台帐!AB2372</f>
        <v>0</v>
      </c>
      <c r="AC2372">
        <f>[1]资金台帐!AC2372</f>
        <v>0</v>
      </c>
      <c r="AD2372">
        <f>[1]资金台帐!AD2372</f>
        <v>0</v>
      </c>
      <c r="AJ2372">
        <f>[1]资金台帐!AJ2372</f>
        <v>0</v>
      </c>
      <c r="AK2372">
        <f>[1]资金台帐!AK2372</f>
        <v>0</v>
      </c>
      <c r="BA2372" s="22">
        <f t="shared" si="0"/>
      </c>
    </row>
    <row r="2373">
      <c r="B2373">
        <f>[1]资金台帐!B2373&amp;""</f>
      </c>
      <c r="H2373">
        <f>[1]资金台帐!H2373&amp;""</f>
      </c>
      <c r="J2373">
        <f>[1]资金台帐!J2373&amp;""</f>
      </c>
      <c r="N2373">
        <f>[1]资金台帐!N2373</f>
      </c>
      <c r="O2373">
        <f>[1]资金台帐!O2373&amp;""</f>
      </c>
      <c r="P2373">
        <f>[1]资金台帐!P2373&amp;""</f>
      </c>
      <c r="Q2373">
        <f>[1]资金台帐!Q2373&amp;""</f>
      </c>
      <c r="T2373">
        <f>[1]资金台帐!T2373&amp;""</f>
      </c>
      <c r="U2373">
        <f>[1]资金台帐!U2373&amp;""</f>
      </c>
      <c r="W2373">
        <f>[1]资金台帐!W2373&amp;""</f>
      </c>
      <c r="X2373">
        <f>[1]资金台帐!X2373&amp;""</f>
      </c>
      <c r="AB2373">
        <f>[1]资金台帐!AB2373</f>
        <v>0</v>
      </c>
      <c r="AC2373">
        <f>[1]资金台帐!AC2373</f>
        <v>0</v>
      </c>
      <c r="AD2373">
        <f>[1]资金台帐!AD2373</f>
        <v>0</v>
      </c>
      <c r="AJ2373">
        <f>[1]资金台帐!AJ2373</f>
        <v>0</v>
      </c>
      <c r="AK2373">
        <f>[1]资金台帐!AK2373</f>
        <v>0</v>
      </c>
      <c r="BA2373" s="22">
        <f t="shared" si="0"/>
      </c>
    </row>
    <row r="2374">
      <c r="B2374">
        <f>[1]资金台帐!B2374&amp;""</f>
      </c>
      <c r="H2374">
        <f>[1]资金台帐!H2374&amp;""</f>
      </c>
      <c r="J2374">
        <f>[1]资金台帐!J2374&amp;""</f>
      </c>
      <c r="N2374">
        <f>[1]资金台帐!N2374</f>
      </c>
      <c r="O2374">
        <f>[1]资金台帐!O2374&amp;""</f>
      </c>
      <c r="P2374">
        <f>[1]资金台帐!P2374&amp;""</f>
      </c>
      <c r="Q2374">
        <f>[1]资金台帐!Q2374&amp;""</f>
      </c>
      <c r="T2374">
        <f>[1]资金台帐!T2374&amp;""</f>
      </c>
      <c r="U2374">
        <f>[1]资金台帐!U2374&amp;""</f>
      </c>
      <c r="W2374">
        <f>[1]资金台帐!W2374&amp;""</f>
      </c>
      <c r="X2374">
        <f>[1]资金台帐!X2374&amp;""</f>
      </c>
      <c r="AB2374">
        <f>[1]资金台帐!AB2374</f>
        <v>0</v>
      </c>
      <c r="AC2374">
        <f>[1]资金台帐!AC2374</f>
        <v>0</v>
      </c>
      <c r="AD2374">
        <f>[1]资金台帐!AD2374</f>
        <v>0</v>
      </c>
      <c r="AJ2374">
        <f>[1]资金台帐!AJ2374</f>
        <v>0</v>
      </c>
      <c r="AK2374">
        <f>[1]资金台帐!AK2374</f>
        <v>0</v>
      </c>
      <c r="BA2374" s="22">
        <f t="shared" si="0"/>
      </c>
    </row>
    <row r="2375">
      <c r="B2375">
        <f>[1]资金台帐!B2375&amp;""</f>
      </c>
      <c r="H2375">
        <f>[1]资金台帐!H2375&amp;""</f>
      </c>
      <c r="J2375">
        <f>[1]资金台帐!J2375&amp;""</f>
      </c>
      <c r="N2375">
        <f>[1]资金台帐!N2375</f>
      </c>
      <c r="O2375">
        <f>[1]资金台帐!O2375&amp;""</f>
      </c>
      <c r="P2375">
        <f>[1]资金台帐!P2375&amp;""</f>
      </c>
      <c r="Q2375">
        <f>[1]资金台帐!Q2375&amp;""</f>
      </c>
      <c r="T2375">
        <f>[1]资金台帐!T2375&amp;""</f>
      </c>
      <c r="U2375">
        <f>[1]资金台帐!U2375&amp;""</f>
      </c>
      <c r="W2375">
        <f>[1]资金台帐!W2375&amp;""</f>
      </c>
      <c r="X2375">
        <f>[1]资金台帐!X2375&amp;""</f>
      </c>
      <c r="AB2375">
        <f>[1]资金台帐!AB2375</f>
        <v>0</v>
      </c>
      <c r="AC2375">
        <f>[1]资金台帐!AC2375</f>
        <v>0</v>
      </c>
      <c r="AD2375">
        <f>[1]资金台帐!AD2375</f>
        <v>0</v>
      </c>
      <c r="AJ2375">
        <f>[1]资金台帐!AJ2375</f>
        <v>0</v>
      </c>
      <c r="AK2375">
        <f>[1]资金台帐!AK2375</f>
        <v>0</v>
      </c>
      <c r="BA2375" s="22">
        <f t="shared" si="0"/>
      </c>
    </row>
    <row r="2376">
      <c r="B2376">
        <f>[1]资金台帐!B2376&amp;""</f>
      </c>
      <c r="H2376">
        <f>[1]资金台帐!H2376&amp;""</f>
      </c>
      <c r="J2376">
        <f>[1]资金台帐!J2376&amp;""</f>
      </c>
      <c r="N2376">
        <f>[1]资金台帐!N2376</f>
      </c>
      <c r="O2376">
        <f>[1]资金台帐!O2376&amp;""</f>
      </c>
      <c r="P2376">
        <f>[1]资金台帐!P2376&amp;""</f>
      </c>
      <c r="Q2376">
        <f>[1]资金台帐!Q2376&amp;""</f>
      </c>
      <c r="T2376">
        <f>[1]资金台帐!T2376&amp;""</f>
      </c>
      <c r="U2376">
        <f>[1]资金台帐!U2376&amp;""</f>
      </c>
      <c r="W2376">
        <f>[1]资金台帐!W2376&amp;""</f>
      </c>
      <c r="X2376">
        <f>[1]资金台帐!X2376&amp;""</f>
      </c>
      <c r="AB2376">
        <f>[1]资金台帐!AB2376</f>
        <v>0</v>
      </c>
      <c r="AC2376">
        <f>[1]资金台帐!AC2376</f>
        <v>0</v>
      </c>
      <c r="AD2376">
        <f>[1]资金台帐!AD2376</f>
        <v>0</v>
      </c>
      <c r="AJ2376">
        <f>[1]资金台帐!AJ2376</f>
        <v>0</v>
      </c>
      <c r="AK2376">
        <f>[1]资金台帐!AK2376</f>
        <v>0</v>
      </c>
      <c r="BA2376" s="22">
        <f t="shared" si="0"/>
      </c>
    </row>
    <row r="2377">
      <c r="B2377">
        <f>[1]资金台帐!B2377&amp;""</f>
      </c>
      <c r="H2377">
        <f>[1]资金台帐!H2377&amp;""</f>
      </c>
      <c r="J2377">
        <f>[1]资金台帐!J2377&amp;""</f>
      </c>
      <c r="N2377">
        <f>[1]资金台帐!N2377</f>
      </c>
      <c r="O2377">
        <f>[1]资金台帐!O2377&amp;""</f>
      </c>
      <c r="P2377">
        <f>[1]资金台帐!P2377&amp;""</f>
      </c>
      <c r="Q2377">
        <f>[1]资金台帐!Q2377&amp;""</f>
      </c>
      <c r="T2377">
        <f>[1]资金台帐!T2377&amp;""</f>
      </c>
      <c r="U2377">
        <f>[1]资金台帐!U2377&amp;""</f>
      </c>
      <c r="W2377">
        <f>[1]资金台帐!W2377&amp;""</f>
      </c>
      <c r="X2377">
        <f>[1]资金台帐!X2377&amp;""</f>
      </c>
      <c r="AB2377">
        <f>[1]资金台帐!AB2377</f>
        <v>0</v>
      </c>
      <c r="AC2377">
        <f>[1]资金台帐!AC2377</f>
        <v>0</v>
      </c>
      <c r="AD2377">
        <f>[1]资金台帐!AD2377</f>
        <v>0</v>
      </c>
      <c r="AJ2377">
        <f>[1]资金台帐!AJ2377</f>
        <v>0</v>
      </c>
      <c r="AK2377">
        <f>[1]资金台帐!AK2377</f>
        <v>0</v>
      </c>
      <c r="BA2377" s="22">
        <f t="shared" si="0"/>
      </c>
    </row>
    <row r="2378">
      <c r="B2378">
        <f>[1]资金台帐!B2378&amp;""</f>
      </c>
      <c r="H2378">
        <f>[1]资金台帐!H2378&amp;""</f>
      </c>
      <c r="J2378">
        <f>[1]资金台帐!J2378&amp;""</f>
      </c>
      <c r="N2378">
        <f>[1]资金台帐!N2378</f>
      </c>
      <c r="O2378">
        <f>[1]资金台帐!O2378&amp;""</f>
      </c>
      <c r="P2378">
        <f>[1]资金台帐!P2378&amp;""</f>
      </c>
      <c r="Q2378">
        <f>[1]资金台帐!Q2378&amp;""</f>
      </c>
      <c r="T2378">
        <f>[1]资金台帐!T2378&amp;""</f>
      </c>
      <c r="U2378">
        <f>[1]资金台帐!U2378&amp;""</f>
      </c>
      <c r="W2378">
        <f>[1]资金台帐!W2378&amp;""</f>
      </c>
      <c r="X2378">
        <f>[1]资金台帐!X2378&amp;""</f>
      </c>
      <c r="AB2378">
        <f>[1]资金台帐!AB2378</f>
        <v>0</v>
      </c>
      <c r="AC2378">
        <f>[1]资金台帐!AC2378</f>
        <v>0</v>
      </c>
      <c r="AD2378">
        <f>[1]资金台帐!AD2378</f>
        <v>0</v>
      </c>
      <c r="AJ2378">
        <f>[1]资金台帐!AJ2378</f>
        <v>0</v>
      </c>
      <c r="AK2378">
        <f>[1]资金台帐!AK2378</f>
        <v>0</v>
      </c>
      <c r="BA2378" s="22">
        <f t="shared" si="0"/>
      </c>
    </row>
    <row r="2379">
      <c r="B2379">
        <f>[1]资金台帐!B2379&amp;""</f>
      </c>
      <c r="H2379">
        <f>[1]资金台帐!H2379&amp;""</f>
      </c>
      <c r="J2379">
        <f>[1]资金台帐!J2379&amp;""</f>
      </c>
      <c r="N2379">
        <f>[1]资金台帐!N2379</f>
      </c>
      <c r="O2379">
        <f>[1]资金台帐!O2379&amp;""</f>
      </c>
      <c r="P2379">
        <f>[1]资金台帐!P2379&amp;""</f>
      </c>
      <c r="Q2379">
        <f>[1]资金台帐!Q2379&amp;""</f>
      </c>
      <c r="T2379">
        <f>[1]资金台帐!T2379&amp;""</f>
      </c>
      <c r="U2379">
        <f>[1]资金台帐!U2379&amp;""</f>
      </c>
      <c r="W2379">
        <f>[1]资金台帐!W2379&amp;""</f>
      </c>
      <c r="X2379">
        <f>[1]资金台帐!X2379&amp;""</f>
      </c>
      <c r="AB2379">
        <f>[1]资金台帐!AB2379</f>
        <v>0</v>
      </c>
      <c r="AC2379">
        <f>[1]资金台帐!AC2379</f>
        <v>0</v>
      </c>
      <c r="AD2379">
        <f>[1]资金台帐!AD2379</f>
        <v>0</v>
      </c>
      <c r="AJ2379">
        <f>[1]资金台帐!AJ2379</f>
        <v>0</v>
      </c>
      <c r="AK2379">
        <f>[1]资金台帐!AK2379</f>
        <v>0</v>
      </c>
      <c r="BA2379" s="22">
        <f t="shared" si="0"/>
      </c>
    </row>
    <row r="2380">
      <c r="B2380">
        <f>[1]资金台帐!B2380&amp;""</f>
      </c>
      <c r="H2380">
        <f>[1]资金台帐!H2380&amp;""</f>
      </c>
      <c r="J2380">
        <f>[1]资金台帐!J2380&amp;""</f>
      </c>
      <c r="N2380">
        <f>[1]资金台帐!N2380</f>
      </c>
      <c r="O2380">
        <f>[1]资金台帐!O2380&amp;""</f>
      </c>
      <c r="P2380">
        <f>[1]资金台帐!P2380&amp;""</f>
      </c>
      <c r="Q2380">
        <f>[1]资金台帐!Q2380&amp;""</f>
      </c>
      <c r="T2380">
        <f>[1]资金台帐!T2380&amp;""</f>
      </c>
      <c r="U2380">
        <f>[1]资金台帐!U2380&amp;""</f>
      </c>
      <c r="W2380">
        <f>[1]资金台帐!W2380&amp;""</f>
      </c>
      <c r="X2380">
        <f>[1]资金台帐!X2380&amp;""</f>
      </c>
      <c r="AB2380">
        <f>[1]资金台帐!AB2380</f>
        <v>0</v>
      </c>
      <c r="AC2380">
        <f>[1]资金台帐!AC2380</f>
        <v>0</v>
      </c>
      <c r="AD2380">
        <f>[1]资金台帐!AD2380</f>
        <v>0</v>
      </c>
      <c r="AJ2380">
        <f>[1]资金台帐!AJ2380</f>
        <v>0</v>
      </c>
      <c r="AK2380">
        <f>[1]资金台帐!AK2380</f>
        <v>0</v>
      </c>
      <c r="BA2380" s="22">
        <f t="shared" si="0"/>
      </c>
    </row>
    <row r="2381">
      <c r="B2381">
        <f>[1]资金台帐!B2381&amp;""</f>
      </c>
      <c r="H2381">
        <f>[1]资金台帐!H2381&amp;""</f>
      </c>
      <c r="J2381">
        <f>[1]资金台帐!J2381&amp;""</f>
      </c>
      <c r="N2381">
        <f>[1]资金台帐!N2381</f>
      </c>
      <c r="O2381">
        <f>[1]资金台帐!O2381&amp;""</f>
      </c>
      <c r="P2381">
        <f>[1]资金台帐!P2381&amp;""</f>
      </c>
      <c r="Q2381">
        <f>[1]资金台帐!Q2381&amp;""</f>
      </c>
      <c r="T2381">
        <f>[1]资金台帐!T2381&amp;""</f>
      </c>
      <c r="U2381">
        <f>[1]资金台帐!U2381&amp;""</f>
      </c>
      <c r="W2381">
        <f>[1]资金台帐!W2381&amp;""</f>
      </c>
      <c r="X2381">
        <f>[1]资金台帐!X2381&amp;""</f>
      </c>
      <c r="AB2381">
        <f>[1]资金台帐!AB2381</f>
        <v>0</v>
      </c>
      <c r="AC2381">
        <f>[1]资金台帐!AC2381</f>
        <v>0</v>
      </c>
      <c r="AD2381">
        <f>[1]资金台帐!AD2381</f>
        <v>0</v>
      </c>
      <c r="AJ2381">
        <f>[1]资金台帐!AJ2381</f>
        <v>0</v>
      </c>
      <c r="AK2381">
        <f>[1]资金台帐!AK2381</f>
        <v>0</v>
      </c>
      <c r="BA2381" s="22">
        <f t="shared" si="0"/>
      </c>
    </row>
    <row r="2382">
      <c r="B2382">
        <f>[1]资金台帐!B2382&amp;""</f>
      </c>
      <c r="H2382">
        <f>[1]资金台帐!H2382&amp;""</f>
      </c>
      <c r="J2382">
        <f>[1]资金台帐!J2382&amp;""</f>
      </c>
      <c r="N2382">
        <f>[1]资金台帐!N2382</f>
      </c>
      <c r="O2382">
        <f>[1]资金台帐!O2382&amp;""</f>
      </c>
      <c r="P2382">
        <f>[1]资金台帐!P2382&amp;""</f>
      </c>
      <c r="Q2382">
        <f>[1]资金台帐!Q2382&amp;""</f>
      </c>
      <c r="T2382">
        <f>[1]资金台帐!T2382&amp;""</f>
      </c>
      <c r="U2382">
        <f>[1]资金台帐!U2382&amp;""</f>
      </c>
      <c r="W2382">
        <f>[1]资金台帐!W2382&amp;""</f>
      </c>
      <c r="X2382">
        <f>[1]资金台帐!X2382&amp;""</f>
      </c>
      <c r="AB2382">
        <f>[1]资金台帐!AB2382</f>
        <v>0</v>
      </c>
      <c r="AC2382">
        <f>[1]资金台帐!AC2382</f>
        <v>0</v>
      </c>
      <c r="AD2382">
        <f>[1]资金台帐!AD2382</f>
        <v>0</v>
      </c>
      <c r="AJ2382">
        <f>[1]资金台帐!AJ2382</f>
        <v>0</v>
      </c>
      <c r="AK2382">
        <f>[1]资金台帐!AK2382</f>
        <v>0</v>
      </c>
      <c r="BA2382" s="22">
        <f t="shared" si="0"/>
      </c>
    </row>
    <row r="2383">
      <c r="B2383">
        <f>[1]资金台帐!B2383&amp;""</f>
      </c>
      <c r="H2383">
        <f>[1]资金台帐!H2383&amp;""</f>
      </c>
      <c r="J2383">
        <f>[1]资金台帐!J2383&amp;""</f>
      </c>
      <c r="N2383">
        <f>[1]资金台帐!N2383</f>
      </c>
      <c r="O2383">
        <f>[1]资金台帐!O2383&amp;""</f>
      </c>
      <c r="P2383">
        <f>[1]资金台帐!P2383&amp;""</f>
      </c>
      <c r="Q2383">
        <f>[1]资金台帐!Q2383&amp;""</f>
      </c>
      <c r="T2383">
        <f>[1]资金台帐!T2383&amp;""</f>
      </c>
      <c r="U2383">
        <f>[1]资金台帐!U2383&amp;""</f>
      </c>
      <c r="W2383">
        <f>[1]资金台帐!W2383&amp;""</f>
      </c>
      <c r="X2383">
        <f>[1]资金台帐!X2383&amp;""</f>
      </c>
      <c r="AB2383">
        <f>[1]资金台帐!AB2383</f>
        <v>0</v>
      </c>
      <c r="AC2383">
        <f>[1]资金台帐!AC2383</f>
        <v>0</v>
      </c>
      <c r="AD2383">
        <f>[1]资金台帐!AD2383</f>
        <v>0</v>
      </c>
      <c r="AJ2383">
        <f>[1]资金台帐!AJ2383</f>
        <v>0</v>
      </c>
      <c r="AK2383">
        <f>[1]资金台帐!AK2383</f>
        <v>0</v>
      </c>
      <c r="BA2383" s="22">
        <f t="shared" si="0"/>
      </c>
    </row>
    <row r="2384">
      <c r="B2384">
        <f>[1]资金台帐!B2384&amp;""</f>
      </c>
      <c r="H2384">
        <f>[1]资金台帐!H2384&amp;""</f>
      </c>
      <c r="J2384">
        <f>[1]资金台帐!J2384&amp;""</f>
      </c>
      <c r="N2384">
        <f>[1]资金台帐!N2384</f>
      </c>
      <c r="O2384">
        <f>[1]资金台帐!O2384&amp;""</f>
      </c>
      <c r="P2384">
        <f>[1]资金台帐!P2384&amp;""</f>
      </c>
      <c r="Q2384">
        <f>[1]资金台帐!Q2384&amp;""</f>
      </c>
      <c r="T2384">
        <f>[1]资金台帐!T2384&amp;""</f>
      </c>
      <c r="U2384">
        <f>[1]资金台帐!U2384&amp;""</f>
      </c>
      <c r="W2384">
        <f>[1]资金台帐!W2384&amp;""</f>
      </c>
      <c r="X2384">
        <f>[1]资金台帐!X2384&amp;""</f>
      </c>
      <c r="AB2384">
        <f>[1]资金台帐!AB2384</f>
        <v>0</v>
      </c>
      <c r="AC2384">
        <f>[1]资金台帐!AC2384</f>
        <v>0</v>
      </c>
      <c r="AD2384">
        <f>[1]资金台帐!AD2384</f>
        <v>0</v>
      </c>
      <c r="AJ2384">
        <f>[1]资金台帐!AJ2384</f>
        <v>0</v>
      </c>
      <c r="AK2384">
        <f>[1]资金台帐!AK2384</f>
        <v>0</v>
      </c>
      <c r="BA2384" s="22">
        <f t="shared" si="0"/>
      </c>
    </row>
    <row r="2385">
      <c r="B2385">
        <f>[1]资金台帐!B2385&amp;""</f>
      </c>
      <c r="H2385">
        <f>[1]资金台帐!H2385&amp;""</f>
      </c>
      <c r="J2385">
        <f>[1]资金台帐!J2385&amp;""</f>
      </c>
      <c r="N2385">
        <f>[1]资金台帐!N2385</f>
      </c>
      <c r="O2385">
        <f>[1]资金台帐!O2385&amp;""</f>
      </c>
      <c r="P2385">
        <f>[1]资金台帐!P2385&amp;""</f>
      </c>
      <c r="Q2385">
        <f>[1]资金台帐!Q2385&amp;""</f>
      </c>
      <c r="T2385">
        <f>[1]资金台帐!T2385&amp;""</f>
      </c>
      <c r="U2385">
        <f>[1]资金台帐!U2385&amp;""</f>
      </c>
      <c r="W2385">
        <f>[1]资金台帐!W2385&amp;""</f>
      </c>
      <c r="X2385">
        <f>[1]资金台帐!X2385&amp;""</f>
      </c>
      <c r="AB2385">
        <f>[1]资金台帐!AB2385</f>
        <v>0</v>
      </c>
      <c r="AC2385">
        <f>[1]资金台帐!AC2385</f>
        <v>0</v>
      </c>
      <c r="AD2385">
        <f>[1]资金台帐!AD2385</f>
        <v>0</v>
      </c>
      <c r="AJ2385">
        <f>[1]资金台帐!AJ2385</f>
        <v>0</v>
      </c>
      <c r="AK2385">
        <f>[1]资金台帐!AK2385</f>
        <v>0</v>
      </c>
      <c r="BA2385" s="22">
        <f t="shared" si="0"/>
      </c>
    </row>
    <row r="2386">
      <c r="B2386">
        <f>[1]资金台帐!B2386&amp;""</f>
      </c>
      <c r="H2386">
        <f>[1]资金台帐!H2386&amp;""</f>
      </c>
      <c r="J2386">
        <f>[1]资金台帐!J2386&amp;""</f>
      </c>
      <c r="N2386">
        <f>[1]资金台帐!N2386</f>
      </c>
      <c r="O2386">
        <f>[1]资金台帐!O2386&amp;""</f>
      </c>
      <c r="P2386">
        <f>[1]资金台帐!P2386&amp;""</f>
      </c>
      <c r="Q2386">
        <f>[1]资金台帐!Q2386&amp;""</f>
      </c>
      <c r="T2386">
        <f>[1]资金台帐!T2386&amp;""</f>
      </c>
      <c r="U2386">
        <f>[1]资金台帐!U2386&amp;""</f>
      </c>
      <c r="W2386">
        <f>[1]资金台帐!W2386&amp;""</f>
      </c>
      <c r="X2386">
        <f>[1]资金台帐!X2386&amp;""</f>
      </c>
      <c r="AB2386">
        <f>[1]资金台帐!AB2386</f>
        <v>0</v>
      </c>
      <c r="AC2386">
        <f>[1]资金台帐!AC2386</f>
        <v>0</v>
      </c>
      <c r="AD2386">
        <f>[1]资金台帐!AD2386</f>
        <v>0</v>
      </c>
      <c r="AJ2386">
        <f>[1]资金台帐!AJ2386</f>
        <v>0</v>
      </c>
      <c r="AK2386">
        <f>[1]资金台帐!AK2386</f>
        <v>0</v>
      </c>
      <c r="BA2386" s="22">
        <f t="shared" si="0"/>
      </c>
    </row>
    <row r="2387">
      <c r="B2387">
        <f>[1]资金台帐!B2387&amp;""</f>
      </c>
      <c r="H2387">
        <f>[1]资金台帐!H2387&amp;""</f>
      </c>
      <c r="J2387">
        <f>[1]资金台帐!J2387&amp;""</f>
      </c>
      <c r="N2387">
        <f>[1]资金台帐!N2387</f>
      </c>
      <c r="O2387">
        <f>[1]资金台帐!O2387&amp;""</f>
      </c>
      <c r="P2387">
        <f>[1]资金台帐!P2387&amp;""</f>
      </c>
      <c r="Q2387">
        <f>[1]资金台帐!Q2387&amp;""</f>
      </c>
      <c r="T2387">
        <f>[1]资金台帐!T2387&amp;""</f>
      </c>
      <c r="U2387">
        <f>[1]资金台帐!U2387&amp;""</f>
      </c>
      <c r="W2387">
        <f>[1]资金台帐!W2387&amp;""</f>
      </c>
      <c r="X2387">
        <f>[1]资金台帐!X2387&amp;""</f>
      </c>
      <c r="AB2387">
        <f>[1]资金台帐!AB2387</f>
        <v>0</v>
      </c>
      <c r="AC2387">
        <f>[1]资金台帐!AC2387</f>
        <v>0</v>
      </c>
      <c r="AD2387">
        <f>[1]资金台帐!AD2387</f>
        <v>0</v>
      </c>
      <c r="AJ2387">
        <f>[1]资金台帐!AJ2387</f>
        <v>0</v>
      </c>
      <c r="AK2387">
        <f>[1]资金台帐!AK2387</f>
        <v>0</v>
      </c>
      <c r="BA2387" s="22">
        <f t="shared" si="0"/>
      </c>
    </row>
    <row r="2388">
      <c r="B2388">
        <f>[1]资金台帐!B2388&amp;""</f>
      </c>
      <c r="H2388">
        <f>[1]资金台帐!H2388&amp;""</f>
      </c>
      <c r="J2388">
        <f>[1]资金台帐!J2388&amp;""</f>
      </c>
      <c r="N2388">
        <f>[1]资金台帐!N2388</f>
      </c>
      <c r="O2388">
        <f>[1]资金台帐!O2388&amp;""</f>
      </c>
      <c r="P2388">
        <f>[1]资金台帐!P2388&amp;""</f>
      </c>
      <c r="Q2388">
        <f>[1]资金台帐!Q2388&amp;""</f>
      </c>
      <c r="T2388">
        <f>[1]资金台帐!T2388&amp;""</f>
      </c>
      <c r="U2388">
        <f>[1]资金台帐!U2388&amp;""</f>
      </c>
      <c r="W2388">
        <f>[1]资金台帐!W2388&amp;""</f>
      </c>
      <c r="X2388">
        <f>[1]资金台帐!X2388&amp;""</f>
      </c>
      <c r="AB2388">
        <f>[1]资金台帐!AB2388</f>
        <v>0</v>
      </c>
      <c r="AC2388">
        <f>[1]资金台帐!AC2388</f>
        <v>0</v>
      </c>
      <c r="AD2388">
        <f>[1]资金台帐!AD2388</f>
        <v>0</v>
      </c>
      <c r="AJ2388">
        <f>[1]资金台帐!AJ2388</f>
        <v>0</v>
      </c>
      <c r="AK2388">
        <f>[1]资金台帐!AK2388</f>
        <v>0</v>
      </c>
      <c r="BA2388" s="22">
        <f t="shared" si="0"/>
      </c>
    </row>
    <row r="2389">
      <c r="B2389">
        <f>[1]资金台帐!B2389&amp;""</f>
      </c>
      <c r="H2389">
        <f>[1]资金台帐!H2389&amp;""</f>
      </c>
      <c r="J2389">
        <f>[1]资金台帐!J2389&amp;""</f>
      </c>
      <c r="N2389">
        <f>[1]资金台帐!N2389</f>
      </c>
      <c r="O2389">
        <f>[1]资金台帐!O2389&amp;""</f>
      </c>
      <c r="P2389">
        <f>[1]资金台帐!P2389&amp;""</f>
      </c>
      <c r="Q2389">
        <f>[1]资金台帐!Q2389&amp;""</f>
      </c>
      <c r="T2389">
        <f>[1]资金台帐!T2389&amp;""</f>
      </c>
      <c r="U2389">
        <f>[1]资金台帐!U2389&amp;""</f>
      </c>
      <c r="W2389">
        <f>[1]资金台帐!W2389&amp;""</f>
      </c>
      <c r="X2389">
        <f>[1]资金台帐!X2389&amp;""</f>
      </c>
      <c r="AB2389">
        <f>[1]资金台帐!AB2389</f>
        <v>0</v>
      </c>
      <c r="AC2389">
        <f>[1]资金台帐!AC2389</f>
        <v>0</v>
      </c>
      <c r="AD2389">
        <f>[1]资金台帐!AD2389</f>
        <v>0</v>
      </c>
      <c r="AJ2389">
        <f>[1]资金台帐!AJ2389</f>
        <v>0</v>
      </c>
      <c r="AK2389">
        <f>[1]资金台帐!AK2389</f>
        <v>0</v>
      </c>
      <c r="BA2389" s="22">
        <f t="shared" si="0"/>
      </c>
    </row>
    <row r="2390">
      <c r="B2390">
        <f>[1]资金台帐!B2390&amp;""</f>
      </c>
      <c r="H2390">
        <f>[1]资金台帐!H2390&amp;""</f>
      </c>
      <c r="J2390">
        <f>[1]资金台帐!J2390&amp;""</f>
      </c>
      <c r="N2390">
        <f>[1]资金台帐!N2390</f>
      </c>
      <c r="O2390">
        <f>[1]资金台帐!O2390&amp;""</f>
      </c>
      <c r="P2390">
        <f>[1]资金台帐!P2390&amp;""</f>
      </c>
      <c r="Q2390">
        <f>[1]资金台帐!Q2390&amp;""</f>
      </c>
      <c r="T2390">
        <f>[1]资金台帐!T2390&amp;""</f>
      </c>
      <c r="U2390">
        <f>[1]资金台帐!U2390&amp;""</f>
      </c>
      <c r="W2390">
        <f>[1]资金台帐!W2390&amp;""</f>
      </c>
      <c r="X2390">
        <f>[1]资金台帐!X2390&amp;""</f>
      </c>
      <c r="AB2390">
        <f>[1]资金台帐!AB2390</f>
        <v>0</v>
      </c>
      <c r="AC2390">
        <f>[1]资金台帐!AC2390</f>
        <v>0</v>
      </c>
      <c r="AD2390">
        <f>[1]资金台帐!AD2390</f>
        <v>0</v>
      </c>
      <c r="AJ2390">
        <f>[1]资金台帐!AJ2390</f>
        <v>0</v>
      </c>
      <c r="AK2390">
        <f>[1]资金台帐!AK2390</f>
        <v>0</v>
      </c>
      <c r="BA2390" s="22">
        <f t="shared" si="0"/>
      </c>
    </row>
    <row r="2391">
      <c r="B2391">
        <f>[1]资金台帐!B2391&amp;""</f>
      </c>
      <c r="H2391">
        <f>[1]资金台帐!H2391&amp;""</f>
      </c>
      <c r="J2391">
        <f>[1]资金台帐!J2391&amp;""</f>
      </c>
      <c r="N2391">
        <f>[1]资金台帐!N2391</f>
      </c>
      <c r="O2391">
        <f>[1]资金台帐!O2391&amp;""</f>
      </c>
      <c r="P2391">
        <f>[1]资金台帐!P2391&amp;""</f>
      </c>
      <c r="Q2391">
        <f>[1]资金台帐!Q2391&amp;""</f>
      </c>
      <c r="T2391">
        <f>[1]资金台帐!T2391&amp;""</f>
      </c>
      <c r="U2391">
        <f>[1]资金台帐!U2391&amp;""</f>
      </c>
      <c r="W2391">
        <f>[1]资金台帐!W2391&amp;""</f>
      </c>
      <c r="X2391">
        <f>[1]资金台帐!X2391&amp;""</f>
      </c>
      <c r="AB2391">
        <f>[1]资金台帐!AB2391</f>
        <v>0</v>
      </c>
      <c r="AC2391">
        <f>[1]资金台帐!AC2391</f>
        <v>0</v>
      </c>
      <c r="AD2391">
        <f>[1]资金台帐!AD2391</f>
        <v>0</v>
      </c>
      <c r="AJ2391">
        <f>[1]资金台帐!AJ2391</f>
        <v>0</v>
      </c>
      <c r="AK2391">
        <f>[1]资金台帐!AK2391</f>
        <v>0</v>
      </c>
      <c r="BA2391" s="22">
        <f t="shared" si="0"/>
      </c>
    </row>
    <row r="2392">
      <c r="B2392">
        <f>[1]资金台帐!B2392&amp;""</f>
      </c>
      <c r="H2392">
        <f>[1]资金台帐!H2392&amp;""</f>
      </c>
      <c r="J2392">
        <f>[1]资金台帐!J2392&amp;""</f>
      </c>
      <c r="N2392">
        <f>[1]资金台帐!N2392</f>
      </c>
      <c r="O2392">
        <f>[1]资金台帐!O2392&amp;""</f>
      </c>
      <c r="P2392">
        <f>[1]资金台帐!P2392&amp;""</f>
      </c>
      <c r="Q2392">
        <f>[1]资金台帐!Q2392&amp;""</f>
      </c>
      <c r="T2392">
        <f>[1]资金台帐!T2392&amp;""</f>
      </c>
      <c r="U2392">
        <f>[1]资金台帐!U2392&amp;""</f>
      </c>
      <c r="W2392">
        <f>[1]资金台帐!W2392&amp;""</f>
      </c>
      <c r="X2392">
        <f>[1]资金台帐!X2392&amp;""</f>
      </c>
      <c r="AB2392">
        <f>[1]资金台帐!AB2392</f>
        <v>0</v>
      </c>
      <c r="AC2392">
        <f>[1]资金台帐!AC2392</f>
        <v>0</v>
      </c>
      <c r="AD2392">
        <f>[1]资金台帐!AD2392</f>
        <v>0</v>
      </c>
      <c r="AJ2392">
        <f>[1]资金台帐!AJ2392</f>
        <v>0</v>
      </c>
      <c r="AK2392">
        <f>[1]资金台帐!AK2392</f>
        <v>0</v>
      </c>
      <c r="BA2392" s="22">
        <f t="shared" si="0"/>
      </c>
    </row>
    <row r="2393">
      <c r="B2393">
        <f>[1]资金台帐!B2393&amp;""</f>
      </c>
      <c r="H2393">
        <f>[1]资金台帐!H2393&amp;""</f>
      </c>
      <c r="J2393">
        <f>[1]资金台帐!J2393&amp;""</f>
      </c>
      <c r="N2393">
        <f>[1]资金台帐!N2393</f>
      </c>
      <c r="O2393">
        <f>[1]资金台帐!O2393&amp;""</f>
      </c>
      <c r="P2393">
        <f>[1]资金台帐!P2393&amp;""</f>
      </c>
      <c r="Q2393">
        <f>[1]资金台帐!Q2393&amp;""</f>
      </c>
      <c r="T2393">
        <f>[1]资金台帐!T2393&amp;""</f>
      </c>
      <c r="U2393">
        <f>[1]资金台帐!U2393&amp;""</f>
      </c>
      <c r="W2393">
        <f>[1]资金台帐!W2393&amp;""</f>
      </c>
      <c r="X2393">
        <f>[1]资金台帐!X2393&amp;""</f>
      </c>
      <c r="AB2393">
        <f>[1]资金台帐!AB2393</f>
        <v>0</v>
      </c>
      <c r="AC2393">
        <f>[1]资金台帐!AC2393</f>
        <v>0</v>
      </c>
      <c r="AD2393">
        <f>[1]资金台帐!AD2393</f>
        <v>0</v>
      </c>
      <c r="AJ2393">
        <f>[1]资金台帐!AJ2393</f>
        <v>0</v>
      </c>
      <c r="AK2393">
        <f>[1]资金台帐!AK2393</f>
        <v>0</v>
      </c>
      <c r="BA2393" s="22">
        <f t="shared" si="0"/>
      </c>
    </row>
    <row r="2394">
      <c r="B2394">
        <f>[1]资金台帐!B2394&amp;""</f>
      </c>
      <c r="H2394">
        <f>[1]资金台帐!H2394&amp;""</f>
      </c>
      <c r="J2394">
        <f>[1]资金台帐!J2394&amp;""</f>
      </c>
      <c r="N2394">
        <f>[1]资金台帐!N2394</f>
      </c>
      <c r="O2394">
        <f>[1]资金台帐!O2394&amp;""</f>
      </c>
      <c r="P2394">
        <f>[1]资金台帐!P2394&amp;""</f>
      </c>
      <c r="Q2394">
        <f>[1]资金台帐!Q2394&amp;""</f>
      </c>
      <c r="T2394">
        <f>[1]资金台帐!T2394&amp;""</f>
      </c>
      <c r="U2394">
        <f>[1]资金台帐!U2394&amp;""</f>
      </c>
      <c r="W2394">
        <f>[1]资金台帐!W2394&amp;""</f>
      </c>
      <c r="X2394">
        <f>[1]资金台帐!X2394&amp;""</f>
      </c>
      <c r="AB2394">
        <f>[1]资金台帐!AB2394</f>
        <v>0</v>
      </c>
      <c r="AC2394">
        <f>[1]资金台帐!AC2394</f>
        <v>0</v>
      </c>
      <c r="AD2394">
        <f>[1]资金台帐!AD2394</f>
        <v>0</v>
      </c>
      <c r="AJ2394">
        <f>[1]资金台帐!AJ2394</f>
        <v>0</v>
      </c>
      <c r="AK2394">
        <f>[1]资金台帐!AK2394</f>
        <v>0</v>
      </c>
      <c r="BA2394" s="22">
        <f t="shared" si="0"/>
      </c>
    </row>
    <row r="2395">
      <c r="B2395">
        <f>[1]资金台帐!B2395&amp;""</f>
      </c>
      <c r="H2395">
        <f>[1]资金台帐!H2395&amp;""</f>
      </c>
      <c r="J2395">
        <f>[1]资金台帐!J2395&amp;""</f>
      </c>
      <c r="N2395">
        <f>[1]资金台帐!N2395</f>
      </c>
      <c r="O2395">
        <f>[1]资金台帐!O2395&amp;""</f>
      </c>
      <c r="P2395">
        <f>[1]资金台帐!P2395&amp;""</f>
      </c>
      <c r="Q2395">
        <f>[1]资金台帐!Q2395&amp;""</f>
      </c>
      <c r="T2395">
        <f>[1]资金台帐!T2395&amp;""</f>
      </c>
      <c r="U2395">
        <f>[1]资金台帐!U2395&amp;""</f>
      </c>
      <c r="W2395">
        <f>[1]资金台帐!W2395&amp;""</f>
      </c>
      <c r="X2395">
        <f>[1]资金台帐!X2395&amp;""</f>
      </c>
      <c r="AB2395">
        <f>[1]资金台帐!AB2395</f>
        <v>0</v>
      </c>
      <c r="AC2395">
        <f>[1]资金台帐!AC2395</f>
        <v>0</v>
      </c>
      <c r="AD2395">
        <f>[1]资金台帐!AD2395</f>
        <v>0</v>
      </c>
      <c r="AJ2395">
        <f>[1]资金台帐!AJ2395</f>
        <v>0</v>
      </c>
      <c r="AK2395">
        <f>[1]资金台帐!AK2395</f>
        <v>0</v>
      </c>
      <c r="BA2395" s="22">
        <f t="shared" si="0"/>
      </c>
    </row>
    <row r="2396">
      <c r="B2396">
        <f>[1]资金台帐!B2396&amp;""</f>
      </c>
      <c r="H2396">
        <f>[1]资金台帐!H2396&amp;""</f>
      </c>
      <c r="J2396">
        <f>[1]资金台帐!J2396&amp;""</f>
      </c>
      <c r="N2396">
        <f>[1]资金台帐!N2396</f>
      </c>
      <c r="O2396">
        <f>[1]资金台帐!O2396&amp;""</f>
      </c>
      <c r="P2396">
        <f>[1]资金台帐!P2396&amp;""</f>
      </c>
      <c r="Q2396">
        <f>[1]资金台帐!Q2396&amp;""</f>
      </c>
      <c r="T2396">
        <f>[1]资金台帐!T2396&amp;""</f>
      </c>
      <c r="U2396">
        <f>[1]资金台帐!U2396&amp;""</f>
      </c>
      <c r="W2396">
        <f>[1]资金台帐!W2396&amp;""</f>
      </c>
      <c r="X2396">
        <f>[1]资金台帐!X2396&amp;""</f>
      </c>
      <c r="AB2396">
        <f>[1]资金台帐!AB2396</f>
        <v>0</v>
      </c>
      <c r="AC2396">
        <f>[1]资金台帐!AC2396</f>
        <v>0</v>
      </c>
      <c r="AD2396">
        <f>[1]资金台帐!AD2396</f>
        <v>0</v>
      </c>
      <c r="AJ2396">
        <f>[1]资金台帐!AJ2396</f>
        <v>0</v>
      </c>
      <c r="AK2396">
        <f>[1]资金台帐!AK2396</f>
        <v>0</v>
      </c>
      <c r="BA2396" s="22">
        <f t="shared" si="0"/>
      </c>
    </row>
    <row r="2397">
      <c r="B2397">
        <f>[1]资金台帐!B2397&amp;""</f>
      </c>
      <c r="H2397">
        <f>[1]资金台帐!H2397&amp;""</f>
      </c>
      <c r="J2397">
        <f>[1]资金台帐!J2397&amp;""</f>
      </c>
      <c r="N2397">
        <f>[1]资金台帐!N2397</f>
      </c>
      <c r="O2397">
        <f>[1]资金台帐!O2397&amp;""</f>
      </c>
      <c r="P2397">
        <f>[1]资金台帐!P2397&amp;""</f>
      </c>
      <c r="Q2397">
        <f>[1]资金台帐!Q2397&amp;""</f>
      </c>
      <c r="T2397">
        <f>[1]资金台帐!T2397&amp;""</f>
      </c>
      <c r="U2397">
        <f>[1]资金台帐!U2397&amp;""</f>
      </c>
      <c r="W2397">
        <f>[1]资金台帐!W2397&amp;""</f>
      </c>
      <c r="X2397">
        <f>[1]资金台帐!X2397&amp;""</f>
      </c>
      <c r="AB2397">
        <f>[1]资金台帐!AB2397</f>
        <v>0</v>
      </c>
      <c r="AC2397">
        <f>[1]资金台帐!AC2397</f>
        <v>0</v>
      </c>
      <c r="AD2397">
        <f>[1]资金台帐!AD2397</f>
        <v>0</v>
      </c>
      <c r="AJ2397">
        <f>[1]资金台帐!AJ2397</f>
        <v>0</v>
      </c>
      <c r="AK2397">
        <f>[1]资金台帐!AK2397</f>
        <v>0</v>
      </c>
      <c r="BA2397" s="22">
        <f t="shared" si="0"/>
      </c>
    </row>
    <row r="2398">
      <c r="B2398">
        <f>[1]资金台帐!B2398&amp;""</f>
      </c>
      <c r="H2398">
        <f>[1]资金台帐!H2398&amp;""</f>
      </c>
      <c r="J2398">
        <f>[1]资金台帐!J2398&amp;""</f>
      </c>
      <c r="N2398">
        <f>[1]资金台帐!N2398</f>
      </c>
      <c r="O2398">
        <f>[1]资金台帐!O2398&amp;""</f>
      </c>
      <c r="P2398">
        <f>[1]资金台帐!P2398&amp;""</f>
      </c>
      <c r="Q2398">
        <f>[1]资金台帐!Q2398&amp;""</f>
      </c>
      <c r="T2398">
        <f>[1]资金台帐!T2398&amp;""</f>
      </c>
      <c r="U2398">
        <f>[1]资金台帐!U2398&amp;""</f>
      </c>
      <c r="W2398">
        <f>[1]资金台帐!W2398&amp;""</f>
      </c>
      <c r="X2398">
        <f>[1]资金台帐!X2398&amp;""</f>
      </c>
      <c r="AB2398">
        <f>[1]资金台帐!AB2398</f>
        <v>0</v>
      </c>
      <c r="AC2398">
        <f>[1]资金台帐!AC2398</f>
        <v>0</v>
      </c>
      <c r="AD2398">
        <f>[1]资金台帐!AD2398</f>
        <v>0</v>
      </c>
      <c r="AJ2398">
        <f>[1]资金台帐!AJ2398</f>
        <v>0</v>
      </c>
      <c r="AK2398">
        <f>[1]资金台帐!AK2398</f>
        <v>0</v>
      </c>
      <c r="BA2398" s="22">
        <f t="shared" si="0"/>
      </c>
    </row>
    <row r="2399">
      <c r="B2399">
        <f>[1]资金台帐!B2399&amp;""</f>
      </c>
      <c r="H2399">
        <f>[1]资金台帐!H2399&amp;""</f>
      </c>
      <c r="J2399">
        <f>[1]资金台帐!J2399&amp;""</f>
      </c>
      <c r="N2399">
        <f>[1]资金台帐!N2399</f>
      </c>
      <c r="O2399">
        <f>[1]资金台帐!O2399&amp;""</f>
      </c>
      <c r="P2399">
        <f>[1]资金台帐!P2399&amp;""</f>
      </c>
      <c r="Q2399">
        <f>[1]资金台帐!Q2399&amp;""</f>
      </c>
      <c r="T2399">
        <f>[1]资金台帐!T2399&amp;""</f>
      </c>
      <c r="U2399">
        <f>[1]资金台帐!U2399&amp;""</f>
      </c>
      <c r="W2399">
        <f>[1]资金台帐!W2399&amp;""</f>
      </c>
      <c r="X2399">
        <f>[1]资金台帐!X2399&amp;""</f>
      </c>
      <c r="AB2399">
        <f>[1]资金台帐!AB2399</f>
        <v>0</v>
      </c>
      <c r="AC2399">
        <f>[1]资金台帐!AC2399</f>
        <v>0</v>
      </c>
      <c r="AD2399">
        <f>[1]资金台帐!AD2399</f>
        <v>0</v>
      </c>
      <c r="AJ2399">
        <f>[1]资金台帐!AJ2399</f>
        <v>0</v>
      </c>
      <c r="AK2399">
        <f>[1]资金台帐!AK2399</f>
        <v>0</v>
      </c>
      <c r="BA2399" s="22">
        <f t="shared" si="0"/>
      </c>
    </row>
    <row r="2400">
      <c r="B2400">
        <f>[1]资金台帐!B2400&amp;""</f>
      </c>
      <c r="H2400">
        <f>[1]资金台帐!H2400&amp;""</f>
      </c>
      <c r="J2400">
        <f>[1]资金台帐!J2400&amp;""</f>
      </c>
      <c r="N2400">
        <f>[1]资金台帐!N2400</f>
      </c>
      <c r="O2400">
        <f>[1]资金台帐!O2400&amp;""</f>
      </c>
      <c r="P2400">
        <f>[1]资金台帐!P2400&amp;""</f>
      </c>
      <c r="Q2400">
        <f>[1]资金台帐!Q2400&amp;""</f>
      </c>
      <c r="T2400">
        <f>[1]资金台帐!T2400&amp;""</f>
      </c>
      <c r="U2400">
        <f>[1]资金台帐!U2400&amp;""</f>
      </c>
      <c r="W2400">
        <f>[1]资金台帐!W2400&amp;""</f>
      </c>
      <c r="X2400">
        <f>[1]资金台帐!X2400&amp;""</f>
      </c>
      <c r="AB2400">
        <f>[1]资金台帐!AB2400</f>
        <v>0</v>
      </c>
      <c r="AC2400">
        <f>[1]资金台帐!AC2400</f>
        <v>0</v>
      </c>
      <c r="AD2400">
        <f>[1]资金台帐!AD2400</f>
        <v>0</v>
      </c>
      <c r="AJ2400">
        <f>[1]资金台帐!AJ2400</f>
        <v>0</v>
      </c>
      <c r="AK2400">
        <f>[1]资金台帐!AK2400</f>
        <v>0</v>
      </c>
      <c r="BA2400" s="22">
        <f t="shared" si="0"/>
      </c>
    </row>
    <row r="2401">
      <c r="B2401">
        <f>[1]资金台帐!B2401&amp;""</f>
      </c>
      <c r="H2401">
        <f>[1]资金台帐!H2401&amp;""</f>
      </c>
      <c r="J2401">
        <f>[1]资金台帐!J2401&amp;""</f>
      </c>
      <c r="N2401">
        <f>[1]资金台帐!N2401</f>
      </c>
      <c r="O2401">
        <f>[1]资金台帐!O2401&amp;""</f>
      </c>
      <c r="P2401">
        <f>[1]资金台帐!P2401&amp;""</f>
      </c>
      <c r="Q2401">
        <f>[1]资金台帐!Q2401&amp;""</f>
      </c>
      <c r="T2401">
        <f>[1]资金台帐!T2401&amp;""</f>
      </c>
      <c r="U2401">
        <f>[1]资金台帐!U2401&amp;""</f>
      </c>
      <c r="W2401">
        <f>[1]资金台帐!W2401&amp;""</f>
      </c>
      <c r="X2401">
        <f>[1]资金台帐!X2401&amp;""</f>
      </c>
      <c r="AB2401">
        <f>[1]资金台帐!AB2401</f>
        <v>0</v>
      </c>
      <c r="AC2401">
        <f>[1]资金台帐!AC2401</f>
        <v>0</v>
      </c>
      <c r="AD2401">
        <f>[1]资金台帐!AD2401</f>
        <v>0</v>
      </c>
      <c r="AJ2401">
        <f>[1]资金台帐!AJ2401</f>
        <v>0</v>
      </c>
      <c r="AK2401">
        <f>[1]资金台帐!AK2401</f>
        <v>0</v>
      </c>
      <c r="BA2401" s="22">
        <f t="shared" si="0"/>
      </c>
    </row>
    <row r="2402">
      <c r="B2402">
        <f>[1]资金台帐!B2402&amp;""</f>
      </c>
      <c r="H2402">
        <f>[1]资金台帐!H2402&amp;""</f>
      </c>
      <c r="J2402">
        <f>[1]资金台帐!J2402&amp;""</f>
      </c>
      <c r="N2402">
        <f>[1]资金台帐!N2402</f>
      </c>
      <c r="O2402">
        <f>[1]资金台帐!O2402&amp;""</f>
      </c>
      <c r="P2402">
        <f>[1]资金台帐!P2402&amp;""</f>
      </c>
      <c r="Q2402">
        <f>[1]资金台帐!Q2402&amp;""</f>
      </c>
      <c r="T2402">
        <f>[1]资金台帐!T2402&amp;""</f>
      </c>
      <c r="U2402">
        <f>[1]资金台帐!U2402&amp;""</f>
      </c>
      <c r="W2402">
        <f>[1]资金台帐!W2402&amp;""</f>
      </c>
      <c r="X2402">
        <f>[1]资金台帐!X2402&amp;""</f>
      </c>
      <c r="AB2402">
        <f>[1]资金台帐!AB2402</f>
        <v>0</v>
      </c>
      <c r="AC2402">
        <f>[1]资金台帐!AC2402</f>
        <v>0</v>
      </c>
      <c r="AD2402">
        <f>[1]资金台帐!AD2402</f>
        <v>0</v>
      </c>
      <c r="AJ2402">
        <f>[1]资金台帐!AJ2402</f>
        <v>0</v>
      </c>
      <c r="AK2402">
        <f>[1]资金台帐!AK2402</f>
        <v>0</v>
      </c>
      <c r="BA2402" s="22">
        <f t="shared" si="0"/>
      </c>
    </row>
    <row r="2403">
      <c r="B2403">
        <f>[1]资金台帐!B2403&amp;""</f>
      </c>
      <c r="H2403">
        <f>[1]资金台帐!H2403&amp;""</f>
      </c>
      <c r="J2403">
        <f>[1]资金台帐!J2403&amp;""</f>
      </c>
      <c r="N2403">
        <f>[1]资金台帐!N2403</f>
      </c>
      <c r="O2403">
        <f>[1]资金台帐!O2403&amp;""</f>
      </c>
      <c r="P2403">
        <f>[1]资金台帐!P2403&amp;""</f>
      </c>
      <c r="Q2403">
        <f>[1]资金台帐!Q2403&amp;""</f>
      </c>
      <c r="T2403">
        <f>[1]资金台帐!T2403&amp;""</f>
      </c>
      <c r="U2403">
        <f>[1]资金台帐!U2403&amp;""</f>
      </c>
      <c r="W2403">
        <f>[1]资金台帐!W2403&amp;""</f>
      </c>
      <c r="X2403">
        <f>[1]资金台帐!X2403&amp;""</f>
      </c>
      <c r="AB2403">
        <f>[1]资金台帐!AB2403</f>
        <v>0</v>
      </c>
      <c r="AC2403">
        <f>[1]资金台帐!AC2403</f>
        <v>0</v>
      </c>
      <c r="AD2403">
        <f>[1]资金台帐!AD2403</f>
        <v>0</v>
      </c>
      <c r="AJ2403">
        <f>[1]资金台帐!AJ2403</f>
        <v>0</v>
      </c>
      <c r="AK2403">
        <f>[1]资金台帐!AK2403</f>
        <v>0</v>
      </c>
      <c r="BA2403" s="22">
        <f t="shared" si="0"/>
      </c>
    </row>
    <row r="2404">
      <c r="B2404">
        <f>[1]资金台帐!B2404&amp;""</f>
      </c>
      <c r="H2404">
        <f>[1]资金台帐!H2404&amp;""</f>
      </c>
      <c r="J2404">
        <f>[1]资金台帐!J2404&amp;""</f>
      </c>
      <c r="N2404">
        <f>[1]资金台帐!N2404</f>
      </c>
      <c r="O2404">
        <f>[1]资金台帐!O2404&amp;""</f>
      </c>
      <c r="P2404">
        <f>[1]资金台帐!P2404&amp;""</f>
      </c>
      <c r="Q2404">
        <f>[1]资金台帐!Q2404&amp;""</f>
      </c>
      <c r="T2404">
        <f>[1]资金台帐!T2404&amp;""</f>
      </c>
      <c r="U2404">
        <f>[1]资金台帐!U2404&amp;""</f>
      </c>
      <c r="W2404">
        <f>[1]资金台帐!W2404&amp;""</f>
      </c>
      <c r="X2404">
        <f>[1]资金台帐!X2404&amp;""</f>
      </c>
      <c r="AB2404">
        <f>[1]资金台帐!AB2404</f>
        <v>0</v>
      </c>
      <c r="AC2404">
        <f>[1]资金台帐!AC2404</f>
        <v>0</v>
      </c>
      <c r="AD2404">
        <f>[1]资金台帐!AD2404</f>
        <v>0</v>
      </c>
      <c r="AJ2404">
        <f>[1]资金台帐!AJ2404</f>
        <v>0</v>
      </c>
      <c r="AK2404">
        <f>[1]资金台帐!AK2404</f>
        <v>0</v>
      </c>
      <c r="BA2404" s="22">
        <f t="shared" si="0"/>
      </c>
    </row>
    <row r="2405">
      <c r="B2405">
        <f>[1]资金台帐!B2405&amp;""</f>
      </c>
      <c r="H2405">
        <f>[1]资金台帐!H2405&amp;""</f>
      </c>
      <c r="J2405">
        <f>[1]资金台帐!J2405&amp;""</f>
      </c>
      <c r="N2405">
        <f>[1]资金台帐!N2405</f>
      </c>
      <c r="O2405">
        <f>[1]资金台帐!O2405&amp;""</f>
      </c>
      <c r="P2405">
        <f>[1]资金台帐!P2405&amp;""</f>
      </c>
      <c r="Q2405">
        <f>[1]资金台帐!Q2405&amp;""</f>
      </c>
      <c r="T2405">
        <f>[1]资金台帐!T2405&amp;""</f>
      </c>
      <c r="U2405">
        <f>[1]资金台帐!U2405&amp;""</f>
      </c>
      <c r="W2405">
        <f>[1]资金台帐!W2405&amp;""</f>
      </c>
      <c r="X2405">
        <f>[1]资金台帐!X2405&amp;""</f>
      </c>
      <c r="AB2405">
        <f>[1]资金台帐!AB2405</f>
        <v>0</v>
      </c>
      <c r="AC2405">
        <f>[1]资金台帐!AC2405</f>
        <v>0</v>
      </c>
      <c r="AD2405">
        <f>[1]资金台帐!AD2405</f>
        <v>0</v>
      </c>
      <c r="AJ2405">
        <f>[1]资金台帐!AJ2405</f>
        <v>0</v>
      </c>
      <c r="AK2405">
        <f>[1]资金台帐!AK2405</f>
        <v>0</v>
      </c>
      <c r="BA2405" s="22">
        <f t="shared" si="0"/>
      </c>
    </row>
    <row r="2406">
      <c r="B2406">
        <f>[1]资金台帐!B2406&amp;""</f>
      </c>
      <c r="H2406">
        <f>[1]资金台帐!H2406&amp;""</f>
      </c>
      <c r="J2406">
        <f>[1]资金台帐!J2406&amp;""</f>
      </c>
      <c r="N2406">
        <f>[1]资金台帐!N2406</f>
      </c>
      <c r="O2406">
        <f>[1]资金台帐!O2406&amp;""</f>
      </c>
      <c r="P2406">
        <f>[1]资金台帐!P2406&amp;""</f>
      </c>
      <c r="Q2406">
        <f>[1]资金台帐!Q2406&amp;""</f>
      </c>
      <c r="T2406">
        <f>[1]资金台帐!T2406&amp;""</f>
      </c>
      <c r="U2406">
        <f>[1]资金台帐!U2406&amp;""</f>
      </c>
      <c r="W2406">
        <f>[1]资金台帐!W2406&amp;""</f>
      </c>
      <c r="X2406">
        <f>[1]资金台帐!X2406&amp;""</f>
      </c>
      <c r="AB2406">
        <f>[1]资金台帐!AB2406</f>
        <v>0</v>
      </c>
      <c r="AC2406">
        <f>[1]资金台帐!AC2406</f>
        <v>0</v>
      </c>
      <c r="AD2406">
        <f>[1]资金台帐!AD2406</f>
        <v>0</v>
      </c>
      <c r="AJ2406">
        <f>[1]资金台帐!AJ2406</f>
        <v>0</v>
      </c>
      <c r="AK2406">
        <f>[1]资金台帐!AK2406</f>
        <v>0</v>
      </c>
      <c r="BA2406" s="22">
        <f t="shared" si="0"/>
      </c>
    </row>
    <row r="2407">
      <c r="B2407">
        <f>[1]资金台帐!B2407&amp;""</f>
      </c>
      <c r="H2407">
        <f>[1]资金台帐!H2407&amp;""</f>
      </c>
      <c r="J2407">
        <f>[1]资金台帐!J2407&amp;""</f>
      </c>
      <c r="N2407">
        <f>[1]资金台帐!N2407</f>
      </c>
      <c r="O2407">
        <f>[1]资金台帐!O2407&amp;""</f>
      </c>
      <c r="P2407">
        <f>[1]资金台帐!P2407&amp;""</f>
      </c>
      <c r="Q2407">
        <f>[1]资金台帐!Q2407&amp;""</f>
      </c>
      <c r="T2407">
        <f>[1]资金台帐!T2407&amp;""</f>
      </c>
      <c r="U2407">
        <f>[1]资金台帐!U2407&amp;""</f>
      </c>
      <c r="W2407">
        <f>[1]资金台帐!W2407&amp;""</f>
      </c>
      <c r="X2407">
        <f>[1]资金台帐!X2407&amp;""</f>
      </c>
      <c r="AB2407">
        <f>[1]资金台帐!AB2407</f>
        <v>0</v>
      </c>
      <c r="AC2407">
        <f>[1]资金台帐!AC2407</f>
        <v>0</v>
      </c>
      <c r="AD2407">
        <f>[1]资金台帐!AD2407</f>
        <v>0</v>
      </c>
      <c r="AJ2407">
        <f>[1]资金台帐!AJ2407</f>
        <v>0</v>
      </c>
      <c r="AK2407">
        <f>[1]资金台帐!AK2407</f>
        <v>0</v>
      </c>
      <c r="BA2407" s="22">
        <f t="shared" si="0"/>
      </c>
    </row>
    <row r="2408">
      <c r="B2408">
        <f>[1]资金台帐!B2408&amp;""</f>
      </c>
      <c r="H2408">
        <f>[1]资金台帐!H2408&amp;""</f>
      </c>
      <c r="J2408">
        <f>[1]资金台帐!J2408&amp;""</f>
      </c>
      <c r="N2408">
        <f>[1]资金台帐!N2408</f>
      </c>
      <c r="O2408">
        <f>[1]资金台帐!O2408&amp;""</f>
      </c>
      <c r="P2408">
        <f>[1]资金台帐!P2408&amp;""</f>
      </c>
      <c r="Q2408">
        <f>[1]资金台帐!Q2408&amp;""</f>
      </c>
      <c r="T2408">
        <f>[1]资金台帐!T2408&amp;""</f>
      </c>
      <c r="U2408">
        <f>[1]资金台帐!U2408&amp;""</f>
      </c>
      <c r="W2408">
        <f>[1]资金台帐!W2408&amp;""</f>
      </c>
      <c r="X2408">
        <f>[1]资金台帐!X2408&amp;""</f>
      </c>
      <c r="AB2408">
        <f>[1]资金台帐!AB2408</f>
        <v>0</v>
      </c>
      <c r="AC2408">
        <f>[1]资金台帐!AC2408</f>
        <v>0</v>
      </c>
      <c r="AD2408">
        <f>[1]资金台帐!AD2408</f>
        <v>0</v>
      </c>
      <c r="AJ2408">
        <f>[1]资金台帐!AJ2408</f>
        <v>0</v>
      </c>
      <c r="AK2408">
        <f>[1]资金台帐!AK2408</f>
        <v>0</v>
      </c>
      <c r="BA2408" s="22">
        <f t="shared" si="0"/>
      </c>
    </row>
    <row r="2409">
      <c r="B2409">
        <f>[1]资金台帐!B2409&amp;""</f>
      </c>
      <c r="H2409">
        <f>[1]资金台帐!H2409&amp;""</f>
      </c>
      <c r="J2409">
        <f>[1]资金台帐!J2409&amp;""</f>
      </c>
      <c r="N2409">
        <f>[1]资金台帐!N2409</f>
      </c>
      <c r="O2409">
        <f>[1]资金台帐!O2409&amp;""</f>
      </c>
      <c r="P2409">
        <f>[1]资金台帐!P2409&amp;""</f>
      </c>
      <c r="Q2409">
        <f>[1]资金台帐!Q2409&amp;""</f>
      </c>
      <c r="T2409">
        <f>[1]资金台帐!T2409&amp;""</f>
      </c>
      <c r="U2409">
        <f>[1]资金台帐!U2409&amp;""</f>
      </c>
      <c r="W2409">
        <f>[1]资金台帐!W2409&amp;""</f>
      </c>
      <c r="X2409">
        <f>[1]资金台帐!X2409&amp;""</f>
      </c>
      <c r="AB2409">
        <f>[1]资金台帐!AB2409</f>
        <v>0</v>
      </c>
      <c r="AC2409">
        <f>[1]资金台帐!AC2409</f>
        <v>0</v>
      </c>
      <c r="AD2409">
        <f>[1]资金台帐!AD2409</f>
        <v>0</v>
      </c>
      <c r="AJ2409">
        <f>[1]资金台帐!AJ2409</f>
        <v>0</v>
      </c>
      <c r="AK2409">
        <f>[1]资金台帐!AK2409</f>
        <v>0</v>
      </c>
      <c r="BA2409" s="22">
        <f t="shared" si="0"/>
      </c>
    </row>
    <row r="2410">
      <c r="B2410">
        <f>[1]资金台帐!B2410&amp;""</f>
      </c>
      <c r="H2410">
        <f>[1]资金台帐!H2410&amp;""</f>
      </c>
      <c r="J2410">
        <f>[1]资金台帐!J2410&amp;""</f>
      </c>
      <c r="N2410">
        <f>[1]资金台帐!N2410</f>
      </c>
      <c r="O2410">
        <f>[1]资金台帐!O2410&amp;""</f>
      </c>
      <c r="P2410">
        <f>[1]资金台帐!P2410&amp;""</f>
      </c>
      <c r="Q2410">
        <f>[1]资金台帐!Q2410&amp;""</f>
      </c>
      <c r="T2410">
        <f>[1]资金台帐!T2410&amp;""</f>
      </c>
      <c r="U2410">
        <f>[1]资金台帐!U2410&amp;""</f>
      </c>
      <c r="W2410">
        <f>[1]资金台帐!W2410&amp;""</f>
      </c>
      <c r="X2410">
        <f>[1]资金台帐!X2410&amp;""</f>
      </c>
      <c r="AB2410">
        <f>[1]资金台帐!AB2410</f>
        <v>0</v>
      </c>
      <c r="AC2410">
        <f>[1]资金台帐!AC2410</f>
        <v>0</v>
      </c>
      <c r="AD2410">
        <f>[1]资金台帐!AD2410</f>
        <v>0</v>
      </c>
      <c r="AJ2410">
        <f>[1]资金台帐!AJ2410</f>
        <v>0</v>
      </c>
      <c r="AK2410">
        <f>[1]资金台帐!AK2410</f>
        <v>0</v>
      </c>
      <c r="BA2410" s="22">
        <f t="shared" si="0"/>
      </c>
    </row>
    <row r="2411">
      <c r="B2411">
        <f>[1]资金台帐!B2411&amp;""</f>
      </c>
      <c r="H2411">
        <f>[1]资金台帐!H2411&amp;""</f>
      </c>
      <c r="J2411">
        <f>[1]资金台帐!J2411&amp;""</f>
      </c>
      <c r="N2411">
        <f>[1]资金台帐!N2411</f>
      </c>
      <c r="O2411">
        <f>[1]资金台帐!O2411&amp;""</f>
      </c>
      <c r="P2411">
        <f>[1]资金台帐!P2411&amp;""</f>
      </c>
      <c r="Q2411">
        <f>[1]资金台帐!Q2411&amp;""</f>
      </c>
      <c r="T2411">
        <f>[1]资金台帐!T2411&amp;""</f>
      </c>
      <c r="U2411">
        <f>[1]资金台帐!U2411&amp;""</f>
      </c>
      <c r="W2411">
        <f>[1]资金台帐!W2411&amp;""</f>
      </c>
      <c r="X2411">
        <f>[1]资金台帐!X2411&amp;""</f>
      </c>
      <c r="AB2411">
        <f>[1]资金台帐!AB2411</f>
        <v>0</v>
      </c>
      <c r="AC2411">
        <f>[1]资金台帐!AC2411</f>
        <v>0</v>
      </c>
      <c r="AD2411">
        <f>[1]资金台帐!AD2411</f>
        <v>0</v>
      </c>
      <c r="AJ2411">
        <f>[1]资金台帐!AJ2411</f>
        <v>0</v>
      </c>
      <c r="AK2411">
        <f>[1]资金台帐!AK2411</f>
        <v>0</v>
      </c>
      <c r="BA2411" s="22">
        <f t="shared" si="0"/>
      </c>
    </row>
    <row r="2412">
      <c r="B2412">
        <f>[1]资金台帐!B2412&amp;""</f>
      </c>
      <c r="H2412">
        <f>[1]资金台帐!H2412&amp;""</f>
      </c>
      <c r="J2412">
        <f>[1]资金台帐!J2412&amp;""</f>
      </c>
      <c r="N2412">
        <f>[1]资金台帐!N2412</f>
      </c>
      <c r="O2412">
        <f>[1]资金台帐!O2412&amp;""</f>
      </c>
      <c r="P2412">
        <f>[1]资金台帐!P2412&amp;""</f>
      </c>
      <c r="Q2412">
        <f>[1]资金台帐!Q2412&amp;""</f>
      </c>
      <c r="T2412">
        <f>[1]资金台帐!T2412&amp;""</f>
      </c>
      <c r="U2412">
        <f>[1]资金台帐!U2412&amp;""</f>
      </c>
      <c r="W2412">
        <f>[1]资金台帐!W2412&amp;""</f>
      </c>
      <c r="X2412">
        <f>[1]资金台帐!X2412&amp;""</f>
      </c>
      <c r="AB2412">
        <f>[1]资金台帐!AB2412</f>
        <v>0</v>
      </c>
      <c r="AC2412">
        <f>[1]资金台帐!AC2412</f>
        <v>0</v>
      </c>
      <c r="AD2412">
        <f>[1]资金台帐!AD2412</f>
        <v>0</v>
      </c>
      <c r="AJ2412">
        <f>[1]资金台帐!AJ2412</f>
        <v>0</v>
      </c>
      <c r="AK2412">
        <f>[1]资金台帐!AK2412</f>
        <v>0</v>
      </c>
      <c r="BA2412" s="22">
        <f t="shared" si="0"/>
      </c>
    </row>
    <row r="2413">
      <c r="B2413">
        <f>[1]资金台帐!B2413&amp;""</f>
      </c>
      <c r="H2413">
        <f>[1]资金台帐!H2413&amp;""</f>
      </c>
      <c r="J2413">
        <f>[1]资金台帐!J2413&amp;""</f>
      </c>
      <c r="N2413">
        <f>[1]资金台帐!N2413</f>
      </c>
      <c r="O2413">
        <f>[1]资金台帐!O2413&amp;""</f>
      </c>
      <c r="P2413">
        <f>[1]资金台帐!P2413&amp;""</f>
      </c>
      <c r="Q2413">
        <f>[1]资金台帐!Q2413&amp;""</f>
      </c>
      <c r="T2413">
        <f>[1]资金台帐!T2413&amp;""</f>
      </c>
      <c r="U2413">
        <f>[1]资金台帐!U2413&amp;""</f>
      </c>
      <c r="W2413">
        <f>[1]资金台帐!W2413&amp;""</f>
      </c>
      <c r="X2413">
        <f>[1]资金台帐!X2413&amp;""</f>
      </c>
      <c r="AB2413">
        <f>[1]资金台帐!AB2413</f>
        <v>0</v>
      </c>
      <c r="AC2413">
        <f>[1]资金台帐!AC2413</f>
        <v>0</v>
      </c>
      <c r="AD2413">
        <f>[1]资金台帐!AD2413</f>
        <v>0</v>
      </c>
      <c r="AJ2413">
        <f>[1]资金台帐!AJ2413</f>
        <v>0</v>
      </c>
      <c r="AK2413">
        <f>[1]资金台帐!AK2413</f>
        <v>0</v>
      </c>
      <c r="BA2413" s="22">
        <f t="shared" si="0"/>
      </c>
    </row>
    <row r="2414">
      <c r="B2414">
        <f>[1]资金台帐!B2414&amp;""</f>
      </c>
      <c r="H2414">
        <f>[1]资金台帐!H2414&amp;""</f>
      </c>
      <c r="J2414">
        <f>[1]资金台帐!J2414&amp;""</f>
      </c>
      <c r="N2414">
        <f>[1]资金台帐!N2414</f>
      </c>
      <c r="O2414">
        <f>[1]资金台帐!O2414&amp;""</f>
      </c>
      <c r="P2414">
        <f>[1]资金台帐!P2414&amp;""</f>
      </c>
      <c r="Q2414">
        <f>[1]资金台帐!Q2414&amp;""</f>
      </c>
      <c r="T2414">
        <f>[1]资金台帐!T2414&amp;""</f>
      </c>
      <c r="U2414">
        <f>[1]资金台帐!U2414&amp;""</f>
      </c>
      <c r="W2414">
        <f>[1]资金台帐!W2414&amp;""</f>
      </c>
      <c r="X2414">
        <f>[1]资金台帐!X2414&amp;""</f>
      </c>
      <c r="AB2414">
        <f>[1]资金台帐!AB2414</f>
        <v>0</v>
      </c>
      <c r="AC2414">
        <f>[1]资金台帐!AC2414</f>
        <v>0</v>
      </c>
      <c r="AD2414">
        <f>[1]资金台帐!AD2414</f>
        <v>0</v>
      </c>
      <c r="AJ2414">
        <f>[1]资金台帐!AJ2414</f>
        <v>0</v>
      </c>
      <c r="AK2414">
        <f>[1]资金台帐!AK2414</f>
        <v>0</v>
      </c>
      <c r="BA2414" s="22">
        <f t="shared" si="0"/>
      </c>
    </row>
    <row r="2415">
      <c r="B2415">
        <f>[1]资金台帐!B2415&amp;""</f>
      </c>
      <c r="H2415">
        <f>[1]资金台帐!H2415&amp;""</f>
      </c>
      <c r="J2415">
        <f>[1]资金台帐!J2415&amp;""</f>
      </c>
      <c r="N2415">
        <f>[1]资金台帐!N2415</f>
      </c>
      <c r="O2415">
        <f>[1]资金台帐!O2415&amp;""</f>
      </c>
      <c r="P2415">
        <f>[1]资金台帐!P2415&amp;""</f>
      </c>
      <c r="Q2415">
        <f>[1]资金台帐!Q2415&amp;""</f>
      </c>
      <c r="T2415">
        <f>[1]资金台帐!T2415&amp;""</f>
      </c>
      <c r="U2415">
        <f>[1]资金台帐!U2415&amp;""</f>
      </c>
      <c r="W2415">
        <f>[1]资金台帐!W2415&amp;""</f>
      </c>
      <c r="X2415">
        <f>[1]资金台帐!X2415&amp;""</f>
      </c>
      <c r="AB2415">
        <f>[1]资金台帐!AB2415</f>
        <v>0</v>
      </c>
      <c r="AC2415">
        <f>[1]资金台帐!AC2415</f>
        <v>0</v>
      </c>
      <c r="AD2415">
        <f>[1]资金台帐!AD2415</f>
        <v>0</v>
      </c>
      <c r="AJ2415">
        <f>[1]资金台帐!AJ2415</f>
        <v>0</v>
      </c>
      <c r="AK2415">
        <f>[1]资金台帐!AK2415</f>
        <v>0</v>
      </c>
      <c r="BA2415" s="22">
        <f t="shared" si="0"/>
      </c>
    </row>
    <row r="2416">
      <c r="B2416">
        <f>[1]资金台帐!B2416&amp;""</f>
      </c>
      <c r="H2416">
        <f>[1]资金台帐!H2416&amp;""</f>
      </c>
      <c r="J2416">
        <f>[1]资金台帐!J2416&amp;""</f>
      </c>
      <c r="N2416">
        <f>[1]资金台帐!N2416</f>
      </c>
      <c r="O2416">
        <f>[1]资金台帐!O2416&amp;""</f>
      </c>
      <c r="P2416">
        <f>[1]资金台帐!P2416&amp;""</f>
      </c>
      <c r="Q2416">
        <f>[1]资金台帐!Q2416&amp;""</f>
      </c>
      <c r="T2416">
        <f>[1]资金台帐!T2416&amp;""</f>
      </c>
      <c r="U2416">
        <f>[1]资金台帐!U2416&amp;""</f>
      </c>
      <c r="W2416">
        <f>[1]资金台帐!W2416&amp;""</f>
      </c>
      <c r="X2416">
        <f>[1]资金台帐!X2416&amp;""</f>
      </c>
      <c r="AB2416">
        <f>[1]资金台帐!AB2416</f>
        <v>0</v>
      </c>
      <c r="AC2416">
        <f>[1]资金台帐!AC2416</f>
        <v>0</v>
      </c>
      <c r="AD2416">
        <f>[1]资金台帐!AD2416</f>
        <v>0</v>
      </c>
      <c r="AJ2416">
        <f>[1]资金台帐!AJ2416</f>
        <v>0</v>
      </c>
      <c r="AK2416">
        <f>[1]资金台帐!AK2416</f>
        <v>0</v>
      </c>
      <c r="BA2416" s="22">
        <f t="shared" si="0"/>
      </c>
    </row>
    <row r="2417">
      <c r="B2417">
        <f>[1]资金台帐!B2417&amp;""</f>
      </c>
      <c r="H2417">
        <f>[1]资金台帐!H2417&amp;""</f>
      </c>
      <c r="J2417">
        <f>[1]资金台帐!J2417&amp;""</f>
      </c>
      <c r="N2417">
        <f>[1]资金台帐!N2417</f>
      </c>
      <c r="O2417">
        <f>[1]资金台帐!O2417&amp;""</f>
      </c>
      <c r="P2417">
        <f>[1]资金台帐!P2417&amp;""</f>
      </c>
      <c r="Q2417">
        <f>[1]资金台帐!Q2417&amp;""</f>
      </c>
      <c r="T2417">
        <f>[1]资金台帐!T2417&amp;""</f>
      </c>
      <c r="U2417">
        <f>[1]资金台帐!U2417&amp;""</f>
      </c>
      <c r="W2417">
        <f>[1]资金台帐!W2417&amp;""</f>
      </c>
      <c r="X2417">
        <f>[1]资金台帐!X2417&amp;""</f>
      </c>
      <c r="AB2417">
        <f>[1]资金台帐!AB2417</f>
        <v>0</v>
      </c>
      <c r="AC2417">
        <f>[1]资金台帐!AC2417</f>
        <v>0</v>
      </c>
      <c r="AD2417">
        <f>[1]资金台帐!AD2417</f>
        <v>0</v>
      </c>
      <c r="AJ2417">
        <f>[1]资金台帐!AJ2417</f>
        <v>0</v>
      </c>
      <c r="AK2417">
        <f>[1]资金台帐!AK2417</f>
        <v>0</v>
      </c>
      <c r="BA2417" s="22">
        <f t="shared" si="0"/>
      </c>
    </row>
    <row r="2418">
      <c r="B2418">
        <f>[1]资金台帐!B2418&amp;""</f>
      </c>
      <c r="H2418">
        <f>[1]资金台帐!H2418&amp;""</f>
      </c>
      <c r="J2418">
        <f>[1]资金台帐!J2418&amp;""</f>
      </c>
      <c r="N2418">
        <f>[1]资金台帐!N2418</f>
      </c>
      <c r="O2418">
        <f>[1]资金台帐!O2418&amp;""</f>
      </c>
      <c r="P2418">
        <f>[1]资金台帐!P2418&amp;""</f>
      </c>
      <c r="Q2418">
        <f>[1]资金台帐!Q2418&amp;""</f>
      </c>
      <c r="T2418">
        <f>[1]资金台帐!T2418&amp;""</f>
      </c>
      <c r="U2418">
        <f>[1]资金台帐!U2418&amp;""</f>
      </c>
      <c r="W2418">
        <f>[1]资金台帐!W2418&amp;""</f>
      </c>
      <c r="X2418">
        <f>[1]资金台帐!X2418&amp;""</f>
      </c>
      <c r="AB2418">
        <f>[1]资金台帐!AB2418</f>
        <v>0</v>
      </c>
      <c r="AC2418">
        <f>[1]资金台帐!AC2418</f>
        <v>0</v>
      </c>
      <c r="AD2418">
        <f>[1]资金台帐!AD2418</f>
        <v>0</v>
      </c>
      <c r="AJ2418">
        <f>[1]资金台帐!AJ2418</f>
        <v>0</v>
      </c>
      <c r="AK2418">
        <f>[1]资金台帐!AK2418</f>
        <v>0</v>
      </c>
      <c r="BA2418" s="22">
        <f t="shared" si="0"/>
      </c>
    </row>
    <row r="2419">
      <c r="B2419">
        <f>[1]资金台帐!B2419&amp;""</f>
      </c>
      <c r="H2419">
        <f>[1]资金台帐!H2419&amp;""</f>
      </c>
      <c r="J2419">
        <f>[1]资金台帐!J2419&amp;""</f>
      </c>
      <c r="N2419">
        <f>[1]资金台帐!N2419</f>
      </c>
      <c r="O2419">
        <f>[1]资金台帐!O2419&amp;""</f>
      </c>
      <c r="P2419">
        <f>[1]资金台帐!P2419&amp;""</f>
      </c>
      <c r="Q2419">
        <f>[1]资金台帐!Q2419&amp;""</f>
      </c>
      <c r="T2419">
        <f>[1]资金台帐!T2419&amp;""</f>
      </c>
      <c r="U2419">
        <f>[1]资金台帐!U2419&amp;""</f>
      </c>
      <c r="W2419">
        <f>[1]资金台帐!W2419&amp;""</f>
      </c>
      <c r="X2419">
        <f>[1]资金台帐!X2419&amp;""</f>
      </c>
      <c r="AB2419">
        <f>[1]资金台帐!AB2419</f>
        <v>0</v>
      </c>
      <c r="AC2419">
        <f>[1]资金台帐!AC2419</f>
        <v>0</v>
      </c>
      <c r="AD2419">
        <f>[1]资金台帐!AD2419</f>
        <v>0</v>
      </c>
      <c r="AJ2419">
        <f>[1]资金台帐!AJ2419</f>
        <v>0</v>
      </c>
      <c r="AK2419">
        <f>[1]资金台帐!AK2419</f>
        <v>0</v>
      </c>
      <c r="BA2419" s="22">
        <f t="shared" si="0"/>
      </c>
    </row>
    <row r="2420">
      <c r="B2420">
        <f>[1]资金台帐!B2420&amp;""</f>
      </c>
      <c r="H2420">
        <f>[1]资金台帐!H2420&amp;""</f>
      </c>
      <c r="J2420">
        <f>[1]资金台帐!J2420&amp;""</f>
      </c>
      <c r="N2420">
        <f>[1]资金台帐!N2420</f>
      </c>
      <c r="O2420">
        <f>[1]资金台帐!O2420&amp;""</f>
      </c>
      <c r="P2420">
        <f>[1]资金台帐!P2420&amp;""</f>
      </c>
      <c r="Q2420">
        <f>[1]资金台帐!Q2420&amp;""</f>
      </c>
      <c r="T2420">
        <f>[1]资金台帐!T2420&amp;""</f>
      </c>
      <c r="U2420">
        <f>[1]资金台帐!U2420&amp;""</f>
      </c>
      <c r="W2420">
        <f>[1]资金台帐!W2420&amp;""</f>
      </c>
      <c r="X2420">
        <f>[1]资金台帐!X2420&amp;""</f>
      </c>
      <c r="AB2420">
        <f>[1]资金台帐!AB2420</f>
        <v>0</v>
      </c>
      <c r="AC2420">
        <f>[1]资金台帐!AC2420</f>
        <v>0</v>
      </c>
      <c r="AD2420">
        <f>[1]资金台帐!AD2420</f>
        <v>0</v>
      </c>
      <c r="AJ2420">
        <f>[1]资金台帐!AJ2420</f>
        <v>0</v>
      </c>
      <c r="AK2420">
        <f>[1]资金台帐!AK2420</f>
        <v>0</v>
      </c>
      <c r="BA2420" s="22">
        <f t="shared" si="0"/>
      </c>
    </row>
    <row r="2421">
      <c r="B2421">
        <f>[1]资金台帐!B2421&amp;""</f>
      </c>
      <c r="H2421">
        <f>[1]资金台帐!H2421&amp;""</f>
      </c>
      <c r="J2421">
        <f>[1]资金台帐!J2421&amp;""</f>
      </c>
      <c r="N2421">
        <f>[1]资金台帐!N2421</f>
      </c>
      <c r="O2421">
        <f>[1]资金台帐!O2421&amp;""</f>
      </c>
      <c r="P2421">
        <f>[1]资金台帐!P2421&amp;""</f>
      </c>
      <c r="Q2421">
        <f>[1]资金台帐!Q2421&amp;""</f>
      </c>
      <c r="T2421">
        <f>[1]资金台帐!T2421&amp;""</f>
      </c>
      <c r="U2421">
        <f>[1]资金台帐!U2421&amp;""</f>
      </c>
      <c r="W2421">
        <f>[1]资金台帐!W2421&amp;""</f>
      </c>
      <c r="X2421">
        <f>[1]资金台帐!X2421&amp;""</f>
      </c>
      <c r="AB2421">
        <f>[1]资金台帐!AB2421</f>
        <v>0</v>
      </c>
      <c r="AC2421">
        <f>[1]资金台帐!AC2421</f>
        <v>0</v>
      </c>
      <c r="AD2421">
        <f>[1]资金台帐!AD2421</f>
        <v>0</v>
      </c>
      <c r="AJ2421">
        <f>[1]资金台帐!AJ2421</f>
        <v>0</v>
      </c>
      <c r="AK2421">
        <f>[1]资金台帐!AK2421</f>
        <v>0</v>
      </c>
      <c r="BA2421" s="22">
        <f t="shared" si="0"/>
      </c>
    </row>
    <row r="2422">
      <c r="B2422">
        <f>[1]资金台帐!B2422&amp;""</f>
      </c>
      <c r="H2422">
        <f>[1]资金台帐!H2422&amp;""</f>
      </c>
      <c r="J2422">
        <f>[1]资金台帐!J2422&amp;""</f>
      </c>
      <c r="N2422">
        <f>[1]资金台帐!N2422</f>
      </c>
      <c r="O2422">
        <f>[1]资金台帐!O2422&amp;""</f>
      </c>
      <c r="P2422">
        <f>[1]资金台帐!P2422&amp;""</f>
      </c>
      <c r="Q2422">
        <f>[1]资金台帐!Q2422&amp;""</f>
      </c>
      <c r="T2422">
        <f>[1]资金台帐!T2422&amp;""</f>
      </c>
      <c r="U2422">
        <f>[1]资金台帐!U2422&amp;""</f>
      </c>
      <c r="W2422">
        <f>[1]资金台帐!W2422&amp;""</f>
      </c>
      <c r="X2422">
        <f>[1]资金台帐!X2422&amp;""</f>
      </c>
      <c r="AB2422">
        <f>[1]资金台帐!AB2422</f>
        <v>0</v>
      </c>
      <c r="AC2422">
        <f>[1]资金台帐!AC2422</f>
        <v>0</v>
      </c>
      <c r="AD2422">
        <f>[1]资金台帐!AD2422</f>
        <v>0</v>
      </c>
      <c r="AJ2422">
        <f>[1]资金台帐!AJ2422</f>
        <v>0</v>
      </c>
      <c r="AK2422">
        <f>[1]资金台帐!AK2422</f>
        <v>0</v>
      </c>
      <c r="BA2422" s="22">
        <f t="shared" si="0"/>
      </c>
    </row>
    <row r="2423">
      <c r="B2423">
        <f>[1]资金台帐!B2423&amp;""</f>
      </c>
      <c r="H2423">
        <f>[1]资金台帐!H2423&amp;""</f>
      </c>
      <c r="J2423">
        <f>[1]资金台帐!J2423&amp;""</f>
      </c>
      <c r="N2423">
        <f>[1]资金台帐!N2423</f>
      </c>
      <c r="O2423">
        <f>[1]资金台帐!O2423&amp;""</f>
      </c>
      <c r="P2423">
        <f>[1]资金台帐!P2423&amp;""</f>
      </c>
      <c r="Q2423">
        <f>[1]资金台帐!Q2423&amp;""</f>
      </c>
      <c r="T2423">
        <f>[1]资金台帐!T2423&amp;""</f>
      </c>
      <c r="U2423">
        <f>[1]资金台帐!U2423&amp;""</f>
      </c>
      <c r="W2423">
        <f>[1]资金台帐!W2423&amp;""</f>
      </c>
      <c r="X2423">
        <f>[1]资金台帐!X2423&amp;""</f>
      </c>
      <c r="AB2423">
        <f>[1]资金台帐!AB2423</f>
        <v>0</v>
      </c>
      <c r="AC2423">
        <f>[1]资金台帐!AC2423</f>
        <v>0</v>
      </c>
      <c r="AD2423">
        <f>[1]资金台帐!AD2423</f>
        <v>0</v>
      </c>
      <c r="AJ2423">
        <f>[1]资金台帐!AJ2423</f>
        <v>0</v>
      </c>
      <c r="AK2423">
        <f>[1]资金台帐!AK2423</f>
        <v>0</v>
      </c>
      <c r="BA2423" s="22">
        <f t="shared" si="0"/>
      </c>
    </row>
    <row r="2424">
      <c r="B2424">
        <f>[1]资金台帐!B2424&amp;""</f>
      </c>
      <c r="H2424">
        <f>[1]资金台帐!H2424&amp;""</f>
      </c>
      <c r="J2424">
        <f>[1]资金台帐!J2424&amp;""</f>
      </c>
      <c r="N2424">
        <f>[1]资金台帐!N2424</f>
      </c>
      <c r="O2424">
        <f>[1]资金台帐!O2424&amp;""</f>
      </c>
      <c r="P2424">
        <f>[1]资金台帐!P2424&amp;""</f>
      </c>
      <c r="Q2424">
        <f>[1]资金台帐!Q2424&amp;""</f>
      </c>
      <c r="T2424">
        <f>[1]资金台帐!T2424&amp;""</f>
      </c>
      <c r="U2424">
        <f>[1]资金台帐!U2424&amp;""</f>
      </c>
      <c r="W2424">
        <f>[1]资金台帐!W2424&amp;""</f>
      </c>
      <c r="X2424">
        <f>[1]资金台帐!X2424&amp;""</f>
      </c>
      <c r="AB2424">
        <f>[1]资金台帐!AB2424</f>
        <v>0</v>
      </c>
      <c r="AC2424">
        <f>[1]资金台帐!AC2424</f>
        <v>0</v>
      </c>
      <c r="AD2424">
        <f>[1]资金台帐!AD2424</f>
        <v>0</v>
      </c>
      <c r="AJ2424">
        <f>[1]资金台帐!AJ2424</f>
        <v>0</v>
      </c>
      <c r="AK2424">
        <f>[1]资金台帐!AK2424</f>
        <v>0</v>
      </c>
      <c r="BA2424" s="22">
        <f t="shared" si="0"/>
      </c>
    </row>
    <row r="2425">
      <c r="B2425">
        <f>[1]资金台帐!B2425&amp;""</f>
      </c>
      <c r="H2425">
        <f>[1]资金台帐!H2425&amp;""</f>
      </c>
      <c r="J2425">
        <f>[1]资金台帐!J2425&amp;""</f>
      </c>
      <c r="N2425">
        <f>[1]资金台帐!N2425</f>
      </c>
      <c r="O2425">
        <f>[1]资金台帐!O2425&amp;""</f>
      </c>
      <c r="P2425">
        <f>[1]资金台帐!P2425&amp;""</f>
      </c>
      <c r="Q2425">
        <f>[1]资金台帐!Q2425&amp;""</f>
      </c>
      <c r="T2425">
        <f>[1]资金台帐!T2425&amp;""</f>
      </c>
      <c r="U2425">
        <f>[1]资金台帐!U2425&amp;""</f>
      </c>
      <c r="W2425">
        <f>[1]资金台帐!W2425&amp;""</f>
      </c>
      <c r="X2425">
        <f>[1]资金台帐!X2425&amp;""</f>
      </c>
      <c r="AB2425">
        <f>[1]资金台帐!AB2425</f>
        <v>0</v>
      </c>
      <c r="AC2425">
        <f>[1]资金台帐!AC2425</f>
        <v>0</v>
      </c>
      <c r="AD2425">
        <f>[1]资金台帐!AD2425</f>
        <v>0</v>
      </c>
      <c r="AJ2425">
        <f>[1]资金台帐!AJ2425</f>
        <v>0</v>
      </c>
      <c r="AK2425">
        <f>[1]资金台帐!AK2425</f>
        <v>0</v>
      </c>
      <c r="BA2425" s="22">
        <f t="shared" si="0"/>
      </c>
    </row>
    <row r="2426">
      <c r="B2426">
        <f>[1]资金台帐!B2426&amp;""</f>
      </c>
      <c r="H2426">
        <f>[1]资金台帐!H2426&amp;""</f>
      </c>
      <c r="J2426">
        <f>[1]资金台帐!J2426&amp;""</f>
      </c>
      <c r="N2426">
        <f>[1]资金台帐!N2426</f>
      </c>
      <c r="O2426">
        <f>[1]资金台帐!O2426&amp;""</f>
      </c>
      <c r="P2426">
        <f>[1]资金台帐!P2426&amp;""</f>
      </c>
      <c r="Q2426">
        <f>[1]资金台帐!Q2426&amp;""</f>
      </c>
      <c r="T2426">
        <f>[1]资金台帐!T2426&amp;""</f>
      </c>
      <c r="U2426">
        <f>[1]资金台帐!U2426&amp;""</f>
      </c>
      <c r="W2426">
        <f>[1]资金台帐!W2426&amp;""</f>
      </c>
      <c r="X2426">
        <f>[1]资金台帐!X2426&amp;""</f>
      </c>
      <c r="AB2426">
        <f>[1]资金台帐!AB2426</f>
        <v>0</v>
      </c>
      <c r="AC2426">
        <f>[1]资金台帐!AC2426</f>
        <v>0</v>
      </c>
      <c r="AD2426">
        <f>[1]资金台帐!AD2426</f>
        <v>0</v>
      </c>
      <c r="AJ2426">
        <f>[1]资金台帐!AJ2426</f>
        <v>0</v>
      </c>
      <c r="AK2426">
        <f>[1]资金台帐!AK2426</f>
        <v>0</v>
      </c>
      <c r="BA2426" s="22">
        <f t="shared" si="0"/>
      </c>
    </row>
    <row r="2427">
      <c r="B2427">
        <f>[1]资金台帐!B2427&amp;""</f>
      </c>
      <c r="H2427">
        <f>[1]资金台帐!H2427&amp;""</f>
      </c>
      <c r="J2427">
        <f>[1]资金台帐!J2427&amp;""</f>
      </c>
      <c r="N2427">
        <f>[1]资金台帐!N2427</f>
      </c>
      <c r="O2427">
        <f>[1]资金台帐!O2427&amp;""</f>
      </c>
      <c r="P2427">
        <f>[1]资金台帐!P2427&amp;""</f>
      </c>
      <c r="Q2427">
        <f>[1]资金台帐!Q2427&amp;""</f>
      </c>
      <c r="T2427">
        <f>[1]资金台帐!T2427&amp;""</f>
      </c>
      <c r="U2427">
        <f>[1]资金台帐!U2427&amp;""</f>
      </c>
      <c r="W2427">
        <f>[1]资金台帐!W2427&amp;""</f>
      </c>
      <c r="X2427">
        <f>[1]资金台帐!X2427&amp;""</f>
      </c>
      <c r="AB2427">
        <f>[1]资金台帐!AB2427</f>
        <v>0</v>
      </c>
      <c r="AC2427">
        <f>[1]资金台帐!AC2427</f>
        <v>0</v>
      </c>
      <c r="AD2427">
        <f>[1]资金台帐!AD2427</f>
        <v>0</v>
      </c>
      <c r="AJ2427">
        <f>[1]资金台帐!AJ2427</f>
        <v>0</v>
      </c>
      <c r="AK2427">
        <f>[1]资金台帐!AK2427</f>
        <v>0</v>
      </c>
      <c r="BA2427" s="22">
        <f t="shared" si="0"/>
      </c>
    </row>
    <row r="2428">
      <c r="B2428">
        <f>[1]资金台帐!B2428&amp;""</f>
      </c>
      <c r="H2428">
        <f>[1]资金台帐!H2428&amp;""</f>
      </c>
      <c r="J2428">
        <f>[1]资金台帐!J2428&amp;""</f>
      </c>
      <c r="N2428">
        <f>[1]资金台帐!N2428</f>
      </c>
      <c r="O2428">
        <f>[1]资金台帐!O2428&amp;""</f>
      </c>
      <c r="P2428">
        <f>[1]资金台帐!P2428&amp;""</f>
      </c>
      <c r="Q2428">
        <f>[1]资金台帐!Q2428&amp;""</f>
      </c>
      <c r="T2428">
        <f>[1]资金台帐!T2428&amp;""</f>
      </c>
      <c r="U2428">
        <f>[1]资金台帐!U2428&amp;""</f>
      </c>
      <c r="W2428">
        <f>[1]资金台帐!W2428&amp;""</f>
      </c>
      <c r="X2428">
        <f>[1]资金台帐!X2428&amp;""</f>
      </c>
      <c r="AB2428">
        <f>[1]资金台帐!AB2428</f>
        <v>0</v>
      </c>
      <c r="AC2428">
        <f>[1]资金台帐!AC2428</f>
        <v>0</v>
      </c>
      <c r="AD2428">
        <f>[1]资金台帐!AD2428</f>
        <v>0</v>
      </c>
      <c r="AJ2428">
        <f>[1]资金台帐!AJ2428</f>
        <v>0</v>
      </c>
      <c r="AK2428">
        <f>[1]资金台帐!AK2428</f>
        <v>0</v>
      </c>
      <c r="BA2428" s="22">
        <f t="shared" si="0"/>
      </c>
    </row>
    <row r="2429">
      <c r="B2429">
        <f>[1]资金台帐!B2429&amp;""</f>
      </c>
      <c r="H2429">
        <f>[1]资金台帐!H2429&amp;""</f>
      </c>
      <c r="J2429">
        <f>[1]资金台帐!J2429&amp;""</f>
      </c>
      <c r="N2429">
        <f>[1]资金台帐!N2429</f>
      </c>
      <c r="O2429">
        <f>[1]资金台帐!O2429&amp;""</f>
      </c>
      <c r="P2429">
        <f>[1]资金台帐!P2429&amp;""</f>
      </c>
      <c r="Q2429">
        <f>[1]资金台帐!Q2429&amp;""</f>
      </c>
      <c r="T2429">
        <f>[1]资金台帐!T2429&amp;""</f>
      </c>
      <c r="U2429">
        <f>[1]资金台帐!U2429&amp;""</f>
      </c>
      <c r="W2429">
        <f>[1]资金台帐!W2429&amp;""</f>
      </c>
      <c r="X2429">
        <f>[1]资金台帐!X2429&amp;""</f>
      </c>
      <c r="AB2429">
        <f>[1]资金台帐!AB2429</f>
        <v>0</v>
      </c>
      <c r="AC2429">
        <f>[1]资金台帐!AC2429</f>
        <v>0</v>
      </c>
      <c r="AD2429">
        <f>[1]资金台帐!AD2429</f>
        <v>0</v>
      </c>
      <c r="AJ2429">
        <f>[1]资金台帐!AJ2429</f>
        <v>0</v>
      </c>
      <c r="AK2429">
        <f>[1]资金台帐!AK2429</f>
        <v>0</v>
      </c>
      <c r="BA2429" s="22">
        <f t="shared" si="0"/>
      </c>
    </row>
    <row r="2430">
      <c r="B2430">
        <f>[1]资金台帐!B2430&amp;""</f>
      </c>
      <c r="H2430">
        <f>[1]资金台帐!H2430&amp;""</f>
      </c>
      <c r="J2430">
        <f>[1]资金台帐!J2430&amp;""</f>
      </c>
      <c r="N2430">
        <f>[1]资金台帐!N2430</f>
      </c>
      <c r="O2430">
        <f>[1]资金台帐!O2430&amp;""</f>
      </c>
      <c r="P2430">
        <f>[1]资金台帐!P2430&amp;""</f>
      </c>
      <c r="Q2430">
        <f>[1]资金台帐!Q2430&amp;""</f>
      </c>
      <c r="T2430">
        <f>[1]资金台帐!T2430&amp;""</f>
      </c>
      <c r="U2430">
        <f>[1]资金台帐!U2430&amp;""</f>
      </c>
      <c r="W2430">
        <f>[1]资金台帐!W2430&amp;""</f>
      </c>
      <c r="X2430">
        <f>[1]资金台帐!X2430&amp;""</f>
      </c>
      <c r="AB2430">
        <f>[1]资金台帐!AB2430</f>
        <v>0</v>
      </c>
      <c r="AC2430">
        <f>[1]资金台帐!AC2430</f>
        <v>0</v>
      </c>
      <c r="AD2430">
        <f>[1]资金台帐!AD2430</f>
        <v>0</v>
      </c>
      <c r="AJ2430">
        <f>[1]资金台帐!AJ2430</f>
        <v>0</v>
      </c>
      <c r="AK2430">
        <f>[1]资金台帐!AK2430</f>
        <v>0</v>
      </c>
      <c r="BA2430" s="22">
        <f t="shared" si="0"/>
      </c>
    </row>
    <row r="2431">
      <c r="B2431">
        <f>[1]资金台帐!B2431&amp;""</f>
      </c>
      <c r="H2431">
        <f>[1]资金台帐!H2431&amp;""</f>
      </c>
      <c r="J2431">
        <f>[1]资金台帐!J2431&amp;""</f>
      </c>
      <c r="N2431">
        <f>[1]资金台帐!N2431</f>
      </c>
      <c r="O2431">
        <f>[1]资金台帐!O2431&amp;""</f>
      </c>
      <c r="P2431">
        <f>[1]资金台帐!P2431&amp;""</f>
      </c>
      <c r="Q2431">
        <f>[1]资金台帐!Q2431&amp;""</f>
      </c>
      <c r="T2431">
        <f>[1]资金台帐!T2431&amp;""</f>
      </c>
      <c r="U2431">
        <f>[1]资金台帐!U2431&amp;""</f>
      </c>
      <c r="W2431">
        <f>[1]资金台帐!W2431&amp;""</f>
      </c>
      <c r="X2431">
        <f>[1]资金台帐!X2431&amp;""</f>
      </c>
      <c r="AB2431">
        <f>[1]资金台帐!AB2431</f>
        <v>0</v>
      </c>
      <c r="AC2431">
        <f>[1]资金台帐!AC2431</f>
        <v>0</v>
      </c>
      <c r="AD2431">
        <f>[1]资金台帐!AD2431</f>
        <v>0</v>
      </c>
      <c r="AJ2431">
        <f>[1]资金台帐!AJ2431</f>
        <v>0</v>
      </c>
      <c r="AK2431">
        <f>[1]资金台帐!AK2431</f>
        <v>0</v>
      </c>
      <c r="BA2431" s="22">
        <f t="shared" si="0"/>
      </c>
    </row>
    <row r="2432">
      <c r="B2432">
        <f>[1]资金台帐!B2432&amp;""</f>
      </c>
      <c r="H2432">
        <f>[1]资金台帐!H2432&amp;""</f>
      </c>
      <c r="J2432">
        <f>[1]资金台帐!J2432&amp;""</f>
      </c>
      <c r="N2432">
        <f>[1]资金台帐!N2432</f>
      </c>
      <c r="O2432">
        <f>[1]资金台帐!O2432&amp;""</f>
      </c>
      <c r="P2432">
        <f>[1]资金台帐!P2432&amp;""</f>
      </c>
      <c r="Q2432">
        <f>[1]资金台帐!Q2432&amp;""</f>
      </c>
      <c r="T2432">
        <f>[1]资金台帐!T2432&amp;""</f>
      </c>
      <c r="U2432">
        <f>[1]资金台帐!U2432&amp;""</f>
      </c>
      <c r="W2432">
        <f>[1]资金台帐!W2432&amp;""</f>
      </c>
      <c r="X2432">
        <f>[1]资金台帐!X2432&amp;""</f>
      </c>
      <c r="AB2432">
        <f>[1]资金台帐!AB2432</f>
        <v>0</v>
      </c>
      <c r="AC2432">
        <f>[1]资金台帐!AC2432</f>
        <v>0</v>
      </c>
      <c r="AD2432">
        <f>[1]资金台帐!AD2432</f>
        <v>0</v>
      </c>
      <c r="AJ2432">
        <f>[1]资金台帐!AJ2432</f>
        <v>0</v>
      </c>
      <c r="AK2432">
        <f>[1]资金台帐!AK2432</f>
        <v>0</v>
      </c>
      <c r="BA2432" s="22">
        <f t="shared" si="0"/>
      </c>
    </row>
    <row r="2433">
      <c r="B2433">
        <f>[1]资金台帐!B2433&amp;""</f>
      </c>
      <c r="H2433">
        <f>[1]资金台帐!H2433&amp;""</f>
      </c>
      <c r="J2433">
        <f>[1]资金台帐!J2433&amp;""</f>
      </c>
      <c r="N2433">
        <f>[1]资金台帐!N2433</f>
      </c>
      <c r="O2433">
        <f>[1]资金台帐!O2433&amp;""</f>
      </c>
      <c r="P2433">
        <f>[1]资金台帐!P2433&amp;""</f>
      </c>
      <c r="Q2433">
        <f>[1]资金台帐!Q2433&amp;""</f>
      </c>
      <c r="T2433">
        <f>[1]资金台帐!T2433&amp;""</f>
      </c>
      <c r="U2433">
        <f>[1]资金台帐!U2433&amp;""</f>
      </c>
      <c r="W2433">
        <f>[1]资金台帐!W2433&amp;""</f>
      </c>
      <c r="X2433">
        <f>[1]资金台帐!X2433&amp;""</f>
      </c>
      <c r="AB2433">
        <f>[1]资金台帐!AB2433</f>
        <v>0</v>
      </c>
      <c r="AC2433">
        <f>[1]资金台帐!AC2433</f>
        <v>0</v>
      </c>
      <c r="AD2433">
        <f>[1]资金台帐!AD2433</f>
        <v>0</v>
      </c>
      <c r="AJ2433">
        <f>[1]资金台帐!AJ2433</f>
        <v>0</v>
      </c>
      <c r="AK2433">
        <f>[1]资金台帐!AK2433</f>
        <v>0</v>
      </c>
      <c r="BA2433" s="22">
        <f t="shared" si="0"/>
      </c>
    </row>
    <row r="2434">
      <c r="B2434">
        <f>[1]资金台帐!B2434&amp;""</f>
      </c>
      <c r="H2434">
        <f>[1]资金台帐!H2434&amp;""</f>
      </c>
      <c r="J2434">
        <f>[1]资金台帐!J2434&amp;""</f>
      </c>
      <c r="N2434">
        <f>[1]资金台帐!N2434</f>
      </c>
      <c r="O2434">
        <f>[1]资金台帐!O2434&amp;""</f>
      </c>
      <c r="P2434">
        <f>[1]资金台帐!P2434&amp;""</f>
      </c>
      <c r="Q2434">
        <f>[1]资金台帐!Q2434&amp;""</f>
      </c>
      <c r="T2434">
        <f>[1]资金台帐!T2434&amp;""</f>
      </c>
      <c r="U2434">
        <f>[1]资金台帐!U2434&amp;""</f>
      </c>
      <c r="W2434">
        <f>[1]资金台帐!W2434&amp;""</f>
      </c>
      <c r="X2434">
        <f>[1]资金台帐!X2434&amp;""</f>
      </c>
      <c r="AB2434">
        <f>[1]资金台帐!AB2434</f>
        <v>0</v>
      </c>
      <c r="AC2434">
        <f>[1]资金台帐!AC2434</f>
        <v>0</v>
      </c>
      <c r="AD2434">
        <f>[1]资金台帐!AD2434</f>
        <v>0</v>
      </c>
      <c r="AJ2434">
        <f>[1]资金台帐!AJ2434</f>
        <v>0</v>
      </c>
      <c r="AK2434">
        <f>[1]资金台帐!AK2434</f>
        <v>0</v>
      </c>
      <c r="BA2434" s="22">
        <f t="shared" si="0"/>
      </c>
    </row>
    <row r="2435">
      <c r="B2435">
        <f>[1]资金台帐!B2435&amp;""</f>
      </c>
      <c r="H2435">
        <f>[1]资金台帐!H2435&amp;""</f>
      </c>
      <c r="J2435">
        <f>[1]资金台帐!J2435&amp;""</f>
      </c>
      <c r="N2435">
        <f>[1]资金台帐!N2435</f>
      </c>
      <c r="O2435">
        <f>[1]资金台帐!O2435&amp;""</f>
      </c>
      <c r="P2435">
        <f>[1]资金台帐!P2435&amp;""</f>
      </c>
      <c r="Q2435">
        <f>[1]资金台帐!Q2435&amp;""</f>
      </c>
      <c r="T2435">
        <f>[1]资金台帐!T2435&amp;""</f>
      </c>
      <c r="U2435">
        <f>[1]资金台帐!U2435&amp;""</f>
      </c>
      <c r="W2435">
        <f>[1]资金台帐!W2435&amp;""</f>
      </c>
      <c r="X2435">
        <f>[1]资金台帐!X2435&amp;""</f>
      </c>
      <c r="AB2435">
        <f>[1]资金台帐!AB2435</f>
        <v>0</v>
      </c>
      <c r="AC2435">
        <f>[1]资金台帐!AC2435</f>
        <v>0</v>
      </c>
      <c r="AD2435">
        <f>[1]资金台帐!AD2435</f>
        <v>0</v>
      </c>
      <c r="AJ2435">
        <f>[1]资金台帐!AJ2435</f>
        <v>0</v>
      </c>
      <c r="AK2435">
        <f>[1]资金台帐!AK2435</f>
        <v>0</v>
      </c>
      <c r="BA2435" s="22">
        <f t="shared" si="0"/>
      </c>
    </row>
    <row r="2436">
      <c r="B2436">
        <f>[1]资金台帐!B2436&amp;""</f>
      </c>
      <c r="H2436">
        <f>[1]资金台帐!H2436&amp;""</f>
      </c>
      <c r="J2436">
        <f>[1]资金台帐!J2436&amp;""</f>
      </c>
      <c r="N2436">
        <f>[1]资金台帐!N2436</f>
      </c>
      <c r="O2436">
        <f>[1]资金台帐!O2436&amp;""</f>
      </c>
      <c r="P2436">
        <f>[1]资金台帐!P2436&amp;""</f>
      </c>
      <c r="Q2436">
        <f>[1]资金台帐!Q2436&amp;""</f>
      </c>
      <c r="T2436">
        <f>[1]资金台帐!T2436&amp;""</f>
      </c>
      <c r="U2436">
        <f>[1]资金台帐!U2436&amp;""</f>
      </c>
      <c r="W2436">
        <f>[1]资金台帐!W2436&amp;""</f>
      </c>
      <c r="X2436">
        <f>[1]资金台帐!X2436&amp;""</f>
      </c>
      <c r="AB2436">
        <f>[1]资金台帐!AB2436</f>
        <v>0</v>
      </c>
      <c r="AC2436">
        <f>[1]资金台帐!AC2436</f>
        <v>0</v>
      </c>
      <c r="AD2436">
        <f>[1]资金台帐!AD2436</f>
        <v>0</v>
      </c>
      <c r="AJ2436">
        <f>[1]资金台帐!AJ2436</f>
        <v>0</v>
      </c>
      <c r="AK2436">
        <f>[1]资金台帐!AK2436</f>
        <v>0</v>
      </c>
      <c r="BA2436" s="22">
        <f t="shared" si="0"/>
      </c>
    </row>
    <row r="2437">
      <c r="B2437">
        <f>[1]资金台帐!B2437&amp;""</f>
      </c>
      <c r="H2437">
        <f>[1]资金台帐!H2437&amp;""</f>
      </c>
      <c r="J2437">
        <f>[1]资金台帐!J2437&amp;""</f>
      </c>
      <c r="N2437">
        <f>[1]资金台帐!N2437</f>
      </c>
      <c r="O2437">
        <f>[1]资金台帐!O2437&amp;""</f>
      </c>
      <c r="P2437">
        <f>[1]资金台帐!P2437&amp;""</f>
      </c>
      <c r="Q2437">
        <f>[1]资金台帐!Q2437&amp;""</f>
      </c>
      <c r="T2437">
        <f>[1]资金台帐!T2437&amp;""</f>
      </c>
      <c r="U2437">
        <f>[1]资金台帐!U2437&amp;""</f>
      </c>
      <c r="W2437">
        <f>[1]资金台帐!W2437&amp;""</f>
      </c>
      <c r="X2437">
        <f>[1]资金台帐!X2437&amp;""</f>
      </c>
      <c r="AB2437">
        <f>[1]资金台帐!AB2437</f>
        <v>0</v>
      </c>
      <c r="AC2437">
        <f>[1]资金台帐!AC2437</f>
        <v>0</v>
      </c>
      <c r="AD2437">
        <f>[1]资金台帐!AD2437</f>
        <v>0</v>
      </c>
      <c r="AJ2437">
        <f>[1]资金台帐!AJ2437</f>
        <v>0</v>
      </c>
      <c r="AK2437">
        <f>[1]资金台帐!AK2437</f>
        <v>0</v>
      </c>
      <c r="BA2437" s="22">
        <f t="shared" si="0"/>
      </c>
    </row>
    <row r="2438">
      <c r="B2438">
        <f>[1]资金台帐!B2438&amp;""</f>
      </c>
      <c r="H2438">
        <f>[1]资金台帐!H2438&amp;""</f>
      </c>
      <c r="J2438">
        <f>[1]资金台帐!J2438&amp;""</f>
      </c>
      <c r="N2438">
        <f>[1]资金台帐!N2438</f>
      </c>
      <c r="O2438">
        <f>[1]资金台帐!O2438&amp;""</f>
      </c>
      <c r="P2438">
        <f>[1]资金台帐!P2438&amp;""</f>
      </c>
      <c r="Q2438">
        <f>[1]资金台帐!Q2438&amp;""</f>
      </c>
      <c r="T2438">
        <f>[1]资金台帐!T2438&amp;""</f>
      </c>
      <c r="U2438">
        <f>[1]资金台帐!U2438&amp;""</f>
      </c>
      <c r="W2438">
        <f>[1]资金台帐!W2438&amp;""</f>
      </c>
      <c r="X2438">
        <f>[1]资金台帐!X2438&amp;""</f>
      </c>
      <c r="AB2438">
        <f>[1]资金台帐!AB2438</f>
        <v>0</v>
      </c>
      <c r="AC2438">
        <f>[1]资金台帐!AC2438</f>
        <v>0</v>
      </c>
      <c r="AD2438">
        <f>[1]资金台帐!AD2438</f>
        <v>0</v>
      </c>
      <c r="AJ2438">
        <f>[1]资金台帐!AJ2438</f>
        <v>0</v>
      </c>
      <c r="AK2438">
        <f>[1]资金台帐!AK2438</f>
        <v>0</v>
      </c>
      <c r="BA2438" s="22">
        <f t="shared" si="0"/>
      </c>
    </row>
    <row r="2439">
      <c r="B2439">
        <f>[1]资金台帐!B2439&amp;""</f>
      </c>
      <c r="H2439">
        <f>[1]资金台帐!H2439&amp;""</f>
      </c>
      <c r="J2439">
        <f>[1]资金台帐!J2439&amp;""</f>
      </c>
      <c r="N2439">
        <f>[1]资金台帐!N2439</f>
      </c>
      <c r="O2439">
        <f>[1]资金台帐!O2439&amp;""</f>
      </c>
      <c r="P2439">
        <f>[1]资金台帐!P2439&amp;""</f>
      </c>
      <c r="Q2439">
        <f>[1]资金台帐!Q2439&amp;""</f>
      </c>
      <c r="T2439">
        <f>[1]资金台帐!T2439&amp;""</f>
      </c>
      <c r="U2439">
        <f>[1]资金台帐!U2439&amp;""</f>
      </c>
      <c r="W2439">
        <f>[1]资金台帐!W2439&amp;""</f>
      </c>
      <c r="X2439">
        <f>[1]资金台帐!X2439&amp;""</f>
      </c>
      <c r="AB2439">
        <f>[1]资金台帐!AB2439</f>
        <v>0</v>
      </c>
      <c r="AC2439">
        <f>[1]资金台帐!AC2439</f>
        <v>0</v>
      </c>
      <c r="AD2439">
        <f>[1]资金台帐!AD2439</f>
        <v>0</v>
      </c>
      <c r="AJ2439">
        <f>[1]资金台帐!AJ2439</f>
        <v>0</v>
      </c>
      <c r="AK2439">
        <f>[1]资金台帐!AK2439</f>
        <v>0</v>
      </c>
      <c r="BA2439" s="22">
        <f t="shared" si="0"/>
      </c>
    </row>
    <row r="2440">
      <c r="B2440">
        <f>[1]资金台帐!B2440&amp;""</f>
      </c>
      <c r="H2440">
        <f>[1]资金台帐!H2440&amp;""</f>
      </c>
      <c r="J2440">
        <f>[1]资金台帐!J2440&amp;""</f>
      </c>
      <c r="N2440">
        <f>[1]资金台帐!N2440</f>
      </c>
      <c r="O2440">
        <f>[1]资金台帐!O2440&amp;""</f>
      </c>
      <c r="P2440">
        <f>[1]资金台帐!P2440&amp;""</f>
      </c>
      <c r="Q2440">
        <f>[1]资金台帐!Q2440&amp;""</f>
      </c>
      <c r="T2440">
        <f>[1]资金台帐!T2440&amp;""</f>
      </c>
      <c r="U2440">
        <f>[1]资金台帐!U2440&amp;""</f>
      </c>
      <c r="W2440">
        <f>[1]资金台帐!W2440&amp;""</f>
      </c>
      <c r="X2440">
        <f>[1]资金台帐!X2440&amp;""</f>
      </c>
      <c r="AB2440">
        <f>[1]资金台帐!AB2440</f>
        <v>0</v>
      </c>
      <c r="AC2440">
        <f>[1]资金台帐!AC2440</f>
        <v>0</v>
      </c>
      <c r="AD2440">
        <f>[1]资金台帐!AD2440</f>
        <v>0</v>
      </c>
      <c r="AJ2440">
        <f>[1]资金台帐!AJ2440</f>
        <v>0</v>
      </c>
      <c r="AK2440">
        <f>[1]资金台帐!AK2440</f>
        <v>0</v>
      </c>
      <c r="BA2440" s="22">
        <f t="shared" si="0"/>
      </c>
    </row>
    <row r="2441">
      <c r="B2441">
        <f>[1]资金台帐!B2441&amp;""</f>
      </c>
      <c r="H2441">
        <f>[1]资金台帐!H2441&amp;""</f>
      </c>
      <c r="J2441">
        <f>[1]资金台帐!J2441&amp;""</f>
      </c>
      <c r="N2441">
        <f>[1]资金台帐!N2441</f>
      </c>
      <c r="O2441">
        <f>[1]资金台帐!O2441&amp;""</f>
      </c>
      <c r="P2441">
        <f>[1]资金台帐!P2441&amp;""</f>
      </c>
      <c r="Q2441">
        <f>[1]资金台帐!Q2441&amp;""</f>
      </c>
      <c r="T2441">
        <f>[1]资金台帐!T2441&amp;""</f>
      </c>
      <c r="U2441">
        <f>[1]资金台帐!U2441&amp;""</f>
      </c>
      <c r="W2441">
        <f>[1]资金台帐!W2441&amp;""</f>
      </c>
      <c r="X2441">
        <f>[1]资金台帐!X2441&amp;""</f>
      </c>
      <c r="AB2441">
        <f>[1]资金台帐!AB2441</f>
        <v>0</v>
      </c>
      <c r="AC2441">
        <f>[1]资金台帐!AC2441</f>
        <v>0</v>
      </c>
      <c r="AD2441">
        <f>[1]资金台帐!AD2441</f>
        <v>0</v>
      </c>
      <c r="AJ2441">
        <f>[1]资金台帐!AJ2441</f>
        <v>0</v>
      </c>
      <c r="AK2441">
        <f>[1]资金台帐!AK2441</f>
        <v>0</v>
      </c>
      <c r="BA2441" s="22">
        <f t="shared" si="0"/>
      </c>
    </row>
    <row r="2442">
      <c r="B2442">
        <f>[1]资金台帐!B2442&amp;""</f>
      </c>
      <c r="H2442">
        <f>[1]资金台帐!H2442&amp;""</f>
      </c>
      <c r="J2442">
        <f>[1]资金台帐!J2442&amp;""</f>
      </c>
      <c r="N2442">
        <f>[1]资金台帐!N2442</f>
      </c>
      <c r="O2442">
        <f>[1]资金台帐!O2442&amp;""</f>
      </c>
      <c r="P2442">
        <f>[1]资金台帐!P2442&amp;""</f>
      </c>
      <c r="Q2442">
        <f>[1]资金台帐!Q2442&amp;""</f>
      </c>
      <c r="T2442">
        <f>[1]资金台帐!T2442&amp;""</f>
      </c>
      <c r="U2442">
        <f>[1]资金台帐!U2442&amp;""</f>
      </c>
      <c r="W2442">
        <f>[1]资金台帐!W2442&amp;""</f>
      </c>
      <c r="X2442">
        <f>[1]资金台帐!X2442&amp;""</f>
      </c>
      <c r="AB2442">
        <f>[1]资金台帐!AB2442</f>
        <v>0</v>
      </c>
      <c r="AC2442">
        <f>[1]资金台帐!AC2442</f>
        <v>0</v>
      </c>
      <c r="AD2442">
        <f>[1]资金台帐!AD2442</f>
        <v>0</v>
      </c>
      <c r="AJ2442">
        <f>[1]资金台帐!AJ2442</f>
        <v>0</v>
      </c>
      <c r="AK2442">
        <f>[1]资金台帐!AK2442</f>
        <v>0</v>
      </c>
      <c r="BA2442" s="22">
        <f t="shared" si="0"/>
      </c>
    </row>
    <row r="2443">
      <c r="B2443">
        <f>[1]资金台帐!B2443&amp;""</f>
      </c>
      <c r="H2443">
        <f>[1]资金台帐!H2443&amp;""</f>
      </c>
      <c r="J2443">
        <f>[1]资金台帐!J2443&amp;""</f>
      </c>
      <c r="N2443">
        <f>[1]资金台帐!N2443</f>
      </c>
      <c r="O2443">
        <f>[1]资金台帐!O2443&amp;""</f>
      </c>
      <c r="P2443">
        <f>[1]资金台帐!P2443&amp;""</f>
      </c>
      <c r="Q2443">
        <f>[1]资金台帐!Q2443&amp;""</f>
      </c>
      <c r="T2443">
        <f>[1]资金台帐!T2443&amp;""</f>
      </c>
      <c r="U2443">
        <f>[1]资金台帐!U2443&amp;""</f>
      </c>
      <c r="W2443">
        <f>[1]资金台帐!W2443&amp;""</f>
      </c>
      <c r="X2443">
        <f>[1]资金台帐!X2443&amp;""</f>
      </c>
      <c r="AB2443">
        <f>[1]资金台帐!AB2443</f>
        <v>0</v>
      </c>
      <c r="AC2443">
        <f>[1]资金台帐!AC2443</f>
        <v>0</v>
      </c>
      <c r="AD2443">
        <f>[1]资金台帐!AD2443</f>
        <v>0</v>
      </c>
      <c r="AJ2443">
        <f>[1]资金台帐!AJ2443</f>
        <v>0</v>
      </c>
      <c r="AK2443">
        <f>[1]资金台帐!AK2443</f>
        <v>0</v>
      </c>
      <c r="BA2443" s="22">
        <f t="shared" si="0"/>
      </c>
    </row>
    <row r="2444">
      <c r="B2444">
        <f>[1]资金台帐!B2444&amp;""</f>
      </c>
      <c r="H2444">
        <f>[1]资金台帐!H2444&amp;""</f>
      </c>
      <c r="J2444">
        <f>[1]资金台帐!J2444&amp;""</f>
      </c>
      <c r="N2444">
        <f>[1]资金台帐!N2444</f>
      </c>
      <c r="O2444">
        <f>[1]资金台帐!O2444&amp;""</f>
      </c>
      <c r="P2444">
        <f>[1]资金台帐!P2444&amp;""</f>
      </c>
      <c r="Q2444">
        <f>[1]资金台帐!Q2444&amp;""</f>
      </c>
      <c r="T2444">
        <f>[1]资金台帐!T2444&amp;""</f>
      </c>
      <c r="U2444">
        <f>[1]资金台帐!U2444&amp;""</f>
      </c>
      <c r="W2444">
        <f>[1]资金台帐!W2444&amp;""</f>
      </c>
      <c r="X2444">
        <f>[1]资金台帐!X2444&amp;""</f>
      </c>
      <c r="AB2444">
        <f>[1]资金台帐!AB2444</f>
        <v>0</v>
      </c>
      <c r="AC2444">
        <f>[1]资金台帐!AC2444</f>
        <v>0</v>
      </c>
      <c r="AD2444">
        <f>[1]资金台帐!AD2444</f>
        <v>0</v>
      </c>
      <c r="AJ2444">
        <f>[1]资金台帐!AJ2444</f>
        <v>0</v>
      </c>
      <c r="AK2444">
        <f>[1]资金台帐!AK2444</f>
        <v>0</v>
      </c>
      <c r="BA2444" s="22">
        <f t="shared" si="0"/>
      </c>
    </row>
    <row r="2445">
      <c r="B2445">
        <f>[1]资金台帐!B2445&amp;""</f>
      </c>
      <c r="H2445">
        <f>[1]资金台帐!H2445&amp;""</f>
      </c>
      <c r="J2445">
        <f>[1]资金台帐!J2445&amp;""</f>
      </c>
      <c r="N2445">
        <f>[1]资金台帐!N2445</f>
      </c>
      <c r="O2445">
        <f>[1]资金台帐!O2445&amp;""</f>
      </c>
      <c r="P2445">
        <f>[1]资金台帐!P2445&amp;""</f>
      </c>
      <c r="Q2445">
        <f>[1]资金台帐!Q2445&amp;""</f>
      </c>
      <c r="T2445">
        <f>[1]资金台帐!T2445&amp;""</f>
      </c>
      <c r="U2445">
        <f>[1]资金台帐!U2445&amp;""</f>
      </c>
      <c r="W2445">
        <f>[1]资金台帐!W2445&amp;""</f>
      </c>
      <c r="X2445">
        <f>[1]资金台帐!X2445&amp;""</f>
      </c>
      <c r="AB2445">
        <f>[1]资金台帐!AB2445</f>
        <v>0</v>
      </c>
      <c r="AC2445">
        <f>[1]资金台帐!AC2445</f>
        <v>0</v>
      </c>
      <c r="AD2445">
        <f>[1]资金台帐!AD2445</f>
        <v>0</v>
      </c>
      <c r="AJ2445">
        <f>[1]资金台帐!AJ2445</f>
        <v>0</v>
      </c>
      <c r="AK2445">
        <f>[1]资金台帐!AK2445</f>
        <v>0</v>
      </c>
      <c r="BA2445" s="22">
        <f t="shared" si="0"/>
      </c>
    </row>
    <row r="2446">
      <c r="B2446">
        <f>[1]资金台帐!B2446&amp;""</f>
      </c>
      <c r="H2446">
        <f>[1]资金台帐!H2446&amp;""</f>
      </c>
      <c r="J2446">
        <f>[1]资金台帐!J2446&amp;""</f>
      </c>
      <c r="N2446">
        <f>[1]资金台帐!N2446</f>
      </c>
      <c r="O2446">
        <f>[1]资金台帐!O2446&amp;""</f>
      </c>
      <c r="P2446">
        <f>[1]资金台帐!P2446&amp;""</f>
      </c>
      <c r="Q2446">
        <f>[1]资金台帐!Q2446&amp;""</f>
      </c>
      <c r="T2446">
        <f>[1]资金台帐!T2446&amp;""</f>
      </c>
      <c r="U2446">
        <f>[1]资金台帐!U2446&amp;""</f>
      </c>
      <c r="W2446">
        <f>[1]资金台帐!W2446&amp;""</f>
      </c>
      <c r="X2446">
        <f>[1]资金台帐!X2446&amp;""</f>
      </c>
      <c r="AB2446">
        <f>[1]资金台帐!AB2446</f>
        <v>0</v>
      </c>
      <c r="AC2446">
        <f>[1]资金台帐!AC2446</f>
        <v>0</v>
      </c>
      <c r="AD2446">
        <f>[1]资金台帐!AD2446</f>
        <v>0</v>
      </c>
      <c r="AJ2446">
        <f>[1]资金台帐!AJ2446</f>
        <v>0</v>
      </c>
      <c r="AK2446">
        <f>[1]资金台帐!AK2446</f>
        <v>0</v>
      </c>
      <c r="BA2446" s="22">
        <f t="shared" si="0"/>
      </c>
    </row>
    <row r="2447">
      <c r="B2447">
        <f>[1]资金台帐!B2447&amp;""</f>
      </c>
      <c r="H2447">
        <f>[1]资金台帐!H2447&amp;""</f>
      </c>
      <c r="J2447">
        <f>[1]资金台帐!J2447&amp;""</f>
      </c>
      <c r="N2447">
        <f>[1]资金台帐!N2447</f>
      </c>
      <c r="O2447">
        <f>[1]资金台帐!O2447&amp;""</f>
      </c>
      <c r="P2447">
        <f>[1]资金台帐!P2447&amp;""</f>
      </c>
      <c r="Q2447">
        <f>[1]资金台帐!Q2447&amp;""</f>
      </c>
      <c r="T2447">
        <f>[1]资金台帐!T2447&amp;""</f>
      </c>
      <c r="U2447">
        <f>[1]资金台帐!U2447&amp;""</f>
      </c>
      <c r="W2447">
        <f>[1]资金台帐!W2447&amp;""</f>
      </c>
      <c r="X2447">
        <f>[1]资金台帐!X2447&amp;""</f>
      </c>
      <c r="AB2447">
        <f>[1]资金台帐!AB2447</f>
        <v>0</v>
      </c>
      <c r="AC2447">
        <f>[1]资金台帐!AC2447</f>
        <v>0</v>
      </c>
      <c r="AD2447">
        <f>[1]资金台帐!AD2447</f>
        <v>0</v>
      </c>
      <c r="AJ2447">
        <f>[1]资金台帐!AJ2447</f>
        <v>0</v>
      </c>
      <c r="AK2447">
        <f>[1]资金台帐!AK2447</f>
        <v>0</v>
      </c>
      <c r="BA2447" s="22">
        <f t="shared" si="0"/>
      </c>
    </row>
    <row r="2448">
      <c r="B2448">
        <f>[1]资金台帐!B2448&amp;""</f>
      </c>
      <c r="H2448">
        <f>[1]资金台帐!H2448&amp;""</f>
      </c>
      <c r="J2448">
        <f>[1]资金台帐!J2448&amp;""</f>
      </c>
      <c r="N2448">
        <f>[1]资金台帐!N2448</f>
      </c>
      <c r="O2448">
        <f>[1]资金台帐!O2448&amp;""</f>
      </c>
      <c r="P2448">
        <f>[1]资金台帐!P2448&amp;""</f>
      </c>
      <c r="Q2448">
        <f>[1]资金台帐!Q2448&amp;""</f>
      </c>
      <c r="T2448">
        <f>[1]资金台帐!T2448&amp;""</f>
      </c>
      <c r="U2448">
        <f>[1]资金台帐!U2448&amp;""</f>
      </c>
      <c r="W2448">
        <f>[1]资金台帐!W2448&amp;""</f>
      </c>
      <c r="X2448">
        <f>[1]资金台帐!X2448&amp;""</f>
      </c>
      <c r="AB2448">
        <f>[1]资金台帐!AB2448</f>
        <v>0</v>
      </c>
      <c r="AC2448">
        <f>[1]资金台帐!AC2448</f>
        <v>0</v>
      </c>
      <c r="AD2448">
        <f>[1]资金台帐!AD2448</f>
        <v>0</v>
      </c>
      <c r="AJ2448">
        <f>[1]资金台帐!AJ2448</f>
        <v>0</v>
      </c>
      <c r="AK2448">
        <f>[1]资金台帐!AK2448</f>
        <v>0</v>
      </c>
      <c r="BA2448" s="22">
        <f t="shared" si="0"/>
      </c>
    </row>
    <row r="2449">
      <c r="B2449">
        <f>[1]资金台帐!B2449&amp;""</f>
      </c>
      <c r="H2449">
        <f>[1]资金台帐!H2449&amp;""</f>
      </c>
      <c r="J2449">
        <f>[1]资金台帐!J2449&amp;""</f>
      </c>
      <c r="N2449">
        <f>[1]资金台帐!N2449</f>
      </c>
      <c r="O2449">
        <f>[1]资金台帐!O2449&amp;""</f>
      </c>
      <c r="P2449">
        <f>[1]资金台帐!P2449&amp;""</f>
      </c>
      <c r="Q2449">
        <f>[1]资金台帐!Q2449&amp;""</f>
      </c>
      <c r="T2449">
        <f>[1]资金台帐!T2449&amp;""</f>
      </c>
      <c r="U2449">
        <f>[1]资金台帐!U2449&amp;""</f>
      </c>
      <c r="W2449">
        <f>[1]资金台帐!W2449&amp;""</f>
      </c>
      <c r="X2449">
        <f>[1]资金台帐!X2449&amp;""</f>
      </c>
      <c r="AB2449">
        <f>[1]资金台帐!AB2449</f>
        <v>0</v>
      </c>
      <c r="AC2449">
        <f>[1]资金台帐!AC2449</f>
        <v>0</v>
      </c>
      <c r="AD2449">
        <f>[1]资金台帐!AD2449</f>
        <v>0</v>
      </c>
      <c r="AJ2449">
        <f>[1]资金台帐!AJ2449</f>
        <v>0</v>
      </c>
      <c r="AK2449">
        <f>[1]资金台帐!AK2449</f>
        <v>0</v>
      </c>
      <c r="BA2449" s="22">
        <f t="shared" si="0"/>
      </c>
    </row>
    <row r="2450">
      <c r="B2450">
        <f>[1]资金台帐!B2450&amp;""</f>
      </c>
      <c r="H2450">
        <f>[1]资金台帐!H2450&amp;""</f>
      </c>
      <c r="J2450">
        <f>[1]资金台帐!J2450&amp;""</f>
      </c>
      <c r="N2450">
        <f>[1]资金台帐!N2450</f>
      </c>
      <c r="O2450">
        <f>[1]资金台帐!O2450&amp;""</f>
      </c>
      <c r="P2450">
        <f>[1]资金台帐!P2450&amp;""</f>
      </c>
      <c r="Q2450">
        <f>[1]资金台帐!Q2450&amp;""</f>
      </c>
      <c r="T2450">
        <f>[1]资金台帐!T2450&amp;""</f>
      </c>
      <c r="U2450">
        <f>[1]资金台帐!U2450&amp;""</f>
      </c>
      <c r="W2450">
        <f>[1]资金台帐!W2450&amp;""</f>
      </c>
      <c r="X2450">
        <f>[1]资金台帐!X2450&amp;""</f>
      </c>
      <c r="AB2450">
        <f>[1]资金台帐!AB2450</f>
        <v>0</v>
      </c>
      <c r="AC2450">
        <f>[1]资金台帐!AC2450</f>
        <v>0</v>
      </c>
      <c r="AD2450">
        <f>[1]资金台帐!AD2450</f>
        <v>0</v>
      </c>
      <c r="AJ2450">
        <f>[1]资金台帐!AJ2450</f>
        <v>0</v>
      </c>
      <c r="AK2450">
        <f>[1]资金台帐!AK2450</f>
        <v>0</v>
      </c>
      <c r="BA2450" s="22">
        <f t="shared" si="0"/>
      </c>
    </row>
    <row r="2451">
      <c r="B2451">
        <f>[1]资金台帐!B2451&amp;""</f>
      </c>
      <c r="H2451">
        <f>[1]资金台帐!H2451&amp;""</f>
      </c>
      <c r="J2451">
        <f>[1]资金台帐!J2451&amp;""</f>
      </c>
      <c r="N2451">
        <f>[1]资金台帐!N2451</f>
      </c>
      <c r="O2451">
        <f>[1]资金台帐!O2451&amp;""</f>
      </c>
      <c r="P2451">
        <f>[1]资金台帐!P2451&amp;""</f>
      </c>
      <c r="Q2451">
        <f>[1]资金台帐!Q2451&amp;""</f>
      </c>
      <c r="T2451">
        <f>[1]资金台帐!T2451&amp;""</f>
      </c>
      <c r="U2451">
        <f>[1]资金台帐!U2451&amp;""</f>
      </c>
      <c r="W2451">
        <f>[1]资金台帐!W2451&amp;""</f>
      </c>
      <c r="X2451">
        <f>[1]资金台帐!X2451&amp;""</f>
      </c>
      <c r="AB2451">
        <f>[1]资金台帐!AB2451</f>
        <v>0</v>
      </c>
      <c r="AC2451">
        <f>[1]资金台帐!AC2451</f>
        <v>0</v>
      </c>
      <c r="AD2451">
        <f>[1]资金台帐!AD2451</f>
        <v>0</v>
      </c>
      <c r="AJ2451">
        <f>[1]资金台帐!AJ2451</f>
        <v>0</v>
      </c>
      <c r="AK2451">
        <f>[1]资金台帐!AK2451</f>
        <v>0</v>
      </c>
      <c r="BA2451" s="22">
        <f t="shared" si="0"/>
      </c>
    </row>
    <row r="2452">
      <c r="B2452">
        <f>[1]资金台帐!B2452&amp;""</f>
      </c>
      <c r="H2452">
        <f>[1]资金台帐!H2452&amp;""</f>
      </c>
      <c r="J2452">
        <f>[1]资金台帐!J2452&amp;""</f>
      </c>
      <c r="N2452">
        <f>[1]资金台帐!N2452</f>
      </c>
      <c r="O2452">
        <f>[1]资金台帐!O2452&amp;""</f>
      </c>
      <c r="P2452">
        <f>[1]资金台帐!P2452&amp;""</f>
      </c>
      <c r="Q2452">
        <f>[1]资金台帐!Q2452&amp;""</f>
      </c>
      <c r="T2452">
        <f>[1]资金台帐!T2452&amp;""</f>
      </c>
      <c r="U2452">
        <f>[1]资金台帐!U2452&amp;""</f>
      </c>
      <c r="W2452">
        <f>[1]资金台帐!W2452&amp;""</f>
      </c>
      <c r="X2452">
        <f>[1]资金台帐!X2452&amp;""</f>
      </c>
      <c r="AB2452">
        <f>[1]资金台帐!AB2452</f>
        <v>0</v>
      </c>
      <c r="AC2452">
        <f>[1]资金台帐!AC2452</f>
        <v>0</v>
      </c>
      <c r="AD2452">
        <f>[1]资金台帐!AD2452</f>
        <v>0</v>
      </c>
      <c r="AJ2452">
        <f>[1]资金台帐!AJ2452</f>
        <v>0</v>
      </c>
      <c r="AK2452">
        <f>[1]资金台帐!AK2452</f>
        <v>0</v>
      </c>
      <c r="BA2452" s="22">
        <f t="shared" si="0"/>
      </c>
    </row>
    <row r="2453">
      <c r="B2453">
        <f>[1]资金台帐!B2453&amp;""</f>
      </c>
      <c r="H2453">
        <f>[1]资金台帐!H2453&amp;""</f>
      </c>
      <c r="J2453">
        <f>[1]资金台帐!J2453&amp;""</f>
      </c>
      <c r="N2453">
        <f>[1]资金台帐!N2453</f>
      </c>
      <c r="O2453">
        <f>[1]资金台帐!O2453&amp;""</f>
      </c>
      <c r="P2453">
        <f>[1]资金台帐!P2453&amp;""</f>
      </c>
      <c r="Q2453">
        <f>[1]资金台帐!Q2453&amp;""</f>
      </c>
      <c r="T2453">
        <f>[1]资金台帐!T2453&amp;""</f>
      </c>
      <c r="U2453">
        <f>[1]资金台帐!U2453&amp;""</f>
      </c>
      <c r="W2453">
        <f>[1]资金台帐!W2453&amp;""</f>
      </c>
      <c r="X2453">
        <f>[1]资金台帐!X2453&amp;""</f>
      </c>
      <c r="AB2453">
        <f>[1]资金台帐!AB2453</f>
        <v>0</v>
      </c>
      <c r="AC2453">
        <f>[1]资金台帐!AC2453</f>
        <v>0</v>
      </c>
      <c r="AD2453">
        <f>[1]资金台帐!AD2453</f>
        <v>0</v>
      </c>
      <c r="AJ2453">
        <f>[1]资金台帐!AJ2453</f>
        <v>0</v>
      </c>
      <c r="AK2453">
        <f>[1]资金台帐!AK2453</f>
        <v>0</v>
      </c>
      <c r="BA2453" s="22">
        <f t="shared" si="0"/>
      </c>
    </row>
    <row r="2454">
      <c r="B2454">
        <f>[1]资金台帐!B2454&amp;""</f>
      </c>
      <c r="H2454">
        <f>[1]资金台帐!H2454&amp;""</f>
      </c>
      <c r="J2454">
        <f>[1]资金台帐!J2454&amp;""</f>
      </c>
      <c r="N2454">
        <f>[1]资金台帐!N2454</f>
      </c>
      <c r="O2454">
        <f>[1]资金台帐!O2454&amp;""</f>
      </c>
      <c r="P2454">
        <f>[1]资金台帐!P2454&amp;""</f>
      </c>
      <c r="Q2454">
        <f>[1]资金台帐!Q2454&amp;""</f>
      </c>
      <c r="T2454">
        <f>[1]资金台帐!T2454&amp;""</f>
      </c>
      <c r="U2454">
        <f>[1]资金台帐!U2454&amp;""</f>
      </c>
      <c r="W2454">
        <f>[1]资金台帐!W2454&amp;""</f>
      </c>
      <c r="X2454">
        <f>[1]资金台帐!X2454&amp;""</f>
      </c>
      <c r="AB2454">
        <f>[1]资金台帐!AB2454</f>
        <v>0</v>
      </c>
      <c r="AC2454">
        <f>[1]资金台帐!AC2454</f>
        <v>0</v>
      </c>
      <c r="AD2454">
        <f>[1]资金台帐!AD2454</f>
        <v>0</v>
      </c>
      <c r="AJ2454">
        <f>[1]资金台帐!AJ2454</f>
        <v>0</v>
      </c>
      <c r="AK2454">
        <f>[1]资金台帐!AK2454</f>
        <v>0</v>
      </c>
      <c r="BA2454" s="22">
        <f t="shared" si="0"/>
      </c>
    </row>
    <row r="2455">
      <c r="B2455">
        <f>[1]资金台帐!B2455&amp;""</f>
      </c>
      <c r="H2455">
        <f>[1]资金台帐!H2455&amp;""</f>
      </c>
      <c r="J2455">
        <f>[1]资金台帐!J2455&amp;""</f>
      </c>
      <c r="N2455">
        <f>[1]资金台帐!N2455</f>
      </c>
      <c r="O2455">
        <f>[1]资金台帐!O2455&amp;""</f>
      </c>
      <c r="P2455">
        <f>[1]资金台帐!P2455&amp;""</f>
      </c>
      <c r="Q2455">
        <f>[1]资金台帐!Q2455&amp;""</f>
      </c>
      <c r="T2455">
        <f>[1]资金台帐!T2455&amp;""</f>
      </c>
      <c r="U2455">
        <f>[1]资金台帐!U2455&amp;""</f>
      </c>
      <c r="W2455">
        <f>[1]资金台帐!W2455&amp;""</f>
      </c>
      <c r="X2455">
        <f>[1]资金台帐!X2455&amp;""</f>
      </c>
      <c r="AB2455">
        <f>[1]资金台帐!AB2455</f>
        <v>0</v>
      </c>
      <c r="AC2455">
        <f>[1]资金台帐!AC2455</f>
        <v>0</v>
      </c>
      <c r="AD2455">
        <f>[1]资金台帐!AD2455</f>
        <v>0</v>
      </c>
      <c r="AJ2455">
        <f>[1]资金台帐!AJ2455</f>
        <v>0</v>
      </c>
      <c r="AK2455">
        <f>[1]资金台帐!AK2455</f>
        <v>0</v>
      </c>
      <c r="BA2455" s="22">
        <f t="shared" si="0"/>
      </c>
    </row>
    <row r="2456">
      <c r="B2456">
        <f>[1]资金台帐!B2456&amp;""</f>
      </c>
      <c r="H2456">
        <f>[1]资金台帐!H2456&amp;""</f>
      </c>
      <c r="J2456">
        <f>[1]资金台帐!J2456&amp;""</f>
      </c>
      <c r="N2456">
        <f>[1]资金台帐!N2456</f>
      </c>
      <c r="O2456">
        <f>[1]资金台帐!O2456&amp;""</f>
      </c>
      <c r="P2456">
        <f>[1]资金台帐!P2456&amp;""</f>
      </c>
      <c r="Q2456">
        <f>[1]资金台帐!Q2456&amp;""</f>
      </c>
      <c r="T2456">
        <f>[1]资金台帐!T2456&amp;""</f>
      </c>
      <c r="U2456">
        <f>[1]资金台帐!U2456&amp;""</f>
      </c>
      <c r="W2456">
        <f>[1]资金台帐!W2456&amp;""</f>
      </c>
      <c r="X2456">
        <f>[1]资金台帐!X2456&amp;""</f>
      </c>
      <c r="AB2456">
        <f>[1]资金台帐!AB2456</f>
        <v>0</v>
      </c>
      <c r="AC2456">
        <f>[1]资金台帐!AC2456</f>
        <v>0</v>
      </c>
      <c r="AD2456">
        <f>[1]资金台帐!AD2456</f>
        <v>0</v>
      </c>
      <c r="AJ2456">
        <f>[1]资金台帐!AJ2456</f>
        <v>0</v>
      </c>
      <c r="AK2456">
        <f>[1]资金台帐!AK2456</f>
        <v>0</v>
      </c>
      <c r="BA2456" s="22">
        <f t="shared" si="0"/>
      </c>
    </row>
    <row r="2457">
      <c r="B2457">
        <f>[1]资金台帐!B2457&amp;""</f>
      </c>
      <c r="H2457">
        <f>[1]资金台帐!H2457&amp;""</f>
      </c>
      <c r="J2457">
        <f>[1]资金台帐!J2457&amp;""</f>
      </c>
      <c r="N2457">
        <f>[1]资金台帐!N2457</f>
      </c>
      <c r="O2457">
        <f>[1]资金台帐!O2457&amp;""</f>
      </c>
      <c r="P2457">
        <f>[1]资金台帐!P2457&amp;""</f>
      </c>
      <c r="Q2457">
        <f>[1]资金台帐!Q2457&amp;""</f>
      </c>
      <c r="T2457">
        <f>[1]资金台帐!T2457&amp;""</f>
      </c>
      <c r="U2457">
        <f>[1]资金台帐!U2457&amp;""</f>
      </c>
      <c r="W2457">
        <f>[1]资金台帐!W2457&amp;""</f>
      </c>
      <c r="X2457">
        <f>[1]资金台帐!X2457&amp;""</f>
      </c>
      <c r="AB2457">
        <f>[1]资金台帐!AB2457</f>
        <v>0</v>
      </c>
      <c r="AC2457">
        <f>[1]资金台帐!AC2457</f>
        <v>0</v>
      </c>
      <c r="AD2457">
        <f>[1]资金台帐!AD2457</f>
        <v>0</v>
      </c>
      <c r="AJ2457">
        <f>[1]资金台帐!AJ2457</f>
        <v>0</v>
      </c>
      <c r="AK2457">
        <f>[1]资金台帐!AK2457</f>
        <v>0</v>
      </c>
      <c r="BA2457" s="22">
        <f t="shared" si="0"/>
      </c>
    </row>
    <row r="2458">
      <c r="B2458">
        <f>[1]资金台帐!B2458&amp;""</f>
      </c>
      <c r="H2458">
        <f>[1]资金台帐!H2458&amp;""</f>
      </c>
      <c r="J2458">
        <f>[1]资金台帐!J2458&amp;""</f>
      </c>
      <c r="N2458">
        <f>[1]资金台帐!N2458</f>
      </c>
      <c r="O2458">
        <f>[1]资金台帐!O2458&amp;""</f>
      </c>
      <c r="P2458">
        <f>[1]资金台帐!P2458&amp;""</f>
      </c>
      <c r="Q2458">
        <f>[1]资金台帐!Q2458&amp;""</f>
      </c>
      <c r="T2458">
        <f>[1]资金台帐!T2458&amp;""</f>
      </c>
      <c r="U2458">
        <f>[1]资金台帐!U2458&amp;""</f>
      </c>
      <c r="W2458">
        <f>[1]资金台帐!W2458&amp;""</f>
      </c>
      <c r="X2458">
        <f>[1]资金台帐!X2458&amp;""</f>
      </c>
      <c r="AB2458">
        <f>[1]资金台帐!AB2458</f>
        <v>0</v>
      </c>
      <c r="AC2458">
        <f>[1]资金台帐!AC2458</f>
        <v>0</v>
      </c>
      <c r="AD2458">
        <f>[1]资金台帐!AD2458</f>
        <v>0</v>
      </c>
      <c r="AJ2458">
        <f>[1]资金台帐!AJ2458</f>
        <v>0</v>
      </c>
      <c r="AK2458">
        <f>[1]资金台帐!AK2458</f>
        <v>0</v>
      </c>
      <c r="BA2458" s="22">
        <f t="shared" si="0"/>
      </c>
    </row>
    <row r="2459">
      <c r="B2459">
        <f>[1]资金台帐!B2459&amp;""</f>
      </c>
      <c r="H2459">
        <f>[1]资金台帐!H2459&amp;""</f>
      </c>
      <c r="J2459">
        <f>[1]资金台帐!J2459&amp;""</f>
      </c>
      <c r="N2459">
        <f>[1]资金台帐!N2459</f>
      </c>
      <c r="O2459">
        <f>[1]资金台帐!O2459&amp;""</f>
      </c>
      <c r="P2459">
        <f>[1]资金台帐!P2459&amp;""</f>
      </c>
      <c r="Q2459">
        <f>[1]资金台帐!Q2459&amp;""</f>
      </c>
      <c r="T2459">
        <f>[1]资金台帐!T2459&amp;""</f>
      </c>
      <c r="U2459">
        <f>[1]资金台帐!U2459&amp;""</f>
      </c>
      <c r="W2459">
        <f>[1]资金台帐!W2459&amp;""</f>
      </c>
      <c r="X2459">
        <f>[1]资金台帐!X2459&amp;""</f>
      </c>
      <c r="AB2459">
        <f>[1]资金台帐!AB2459</f>
        <v>0</v>
      </c>
      <c r="AC2459">
        <f>[1]资金台帐!AC2459</f>
        <v>0</v>
      </c>
      <c r="AD2459">
        <f>[1]资金台帐!AD2459</f>
        <v>0</v>
      </c>
      <c r="AJ2459">
        <f>[1]资金台帐!AJ2459</f>
        <v>0</v>
      </c>
      <c r="AK2459">
        <f>[1]资金台帐!AK2459</f>
        <v>0</v>
      </c>
      <c r="BA2459" s="22">
        <f t="shared" si="0"/>
      </c>
    </row>
    <row r="2460">
      <c r="B2460">
        <f>[1]资金台帐!B2460&amp;""</f>
      </c>
      <c r="H2460">
        <f>[1]资金台帐!H2460&amp;""</f>
      </c>
      <c r="J2460">
        <f>[1]资金台帐!J2460&amp;""</f>
      </c>
      <c r="N2460">
        <f>[1]资金台帐!N2460</f>
      </c>
      <c r="O2460">
        <f>[1]资金台帐!O2460&amp;""</f>
      </c>
      <c r="P2460">
        <f>[1]资金台帐!P2460&amp;""</f>
      </c>
      <c r="Q2460">
        <f>[1]资金台帐!Q2460&amp;""</f>
      </c>
      <c r="T2460">
        <f>[1]资金台帐!T2460&amp;""</f>
      </c>
      <c r="U2460">
        <f>[1]资金台帐!U2460&amp;""</f>
      </c>
      <c r="W2460">
        <f>[1]资金台帐!W2460&amp;""</f>
      </c>
      <c r="X2460">
        <f>[1]资金台帐!X2460&amp;""</f>
      </c>
      <c r="AB2460">
        <f>[1]资金台帐!AB2460</f>
        <v>0</v>
      </c>
      <c r="AC2460">
        <f>[1]资金台帐!AC2460</f>
        <v>0</v>
      </c>
      <c r="AD2460">
        <f>[1]资金台帐!AD2460</f>
        <v>0</v>
      </c>
      <c r="AJ2460">
        <f>[1]资金台帐!AJ2460</f>
        <v>0</v>
      </c>
      <c r="AK2460">
        <f>[1]资金台帐!AK2460</f>
        <v>0</v>
      </c>
      <c r="BA2460" s="22">
        <f t="shared" si="0"/>
      </c>
    </row>
    <row r="2461">
      <c r="B2461">
        <f>[1]资金台帐!B2461&amp;""</f>
      </c>
      <c r="H2461">
        <f>[1]资金台帐!H2461&amp;""</f>
      </c>
      <c r="J2461">
        <f>[1]资金台帐!J2461&amp;""</f>
      </c>
      <c r="N2461">
        <f>[1]资金台帐!N2461</f>
      </c>
      <c r="O2461">
        <f>[1]资金台帐!O2461&amp;""</f>
      </c>
      <c r="P2461">
        <f>[1]资金台帐!P2461&amp;""</f>
      </c>
      <c r="Q2461">
        <f>[1]资金台帐!Q2461&amp;""</f>
      </c>
      <c r="T2461">
        <f>[1]资金台帐!T2461&amp;""</f>
      </c>
      <c r="U2461">
        <f>[1]资金台帐!U2461&amp;""</f>
      </c>
      <c r="W2461">
        <f>[1]资金台帐!W2461&amp;""</f>
      </c>
      <c r="X2461">
        <f>[1]资金台帐!X2461&amp;""</f>
      </c>
      <c r="AB2461">
        <f>[1]资金台帐!AB2461</f>
        <v>0</v>
      </c>
      <c r="AC2461">
        <f>[1]资金台帐!AC2461</f>
        <v>0</v>
      </c>
      <c r="AD2461">
        <f>[1]资金台帐!AD2461</f>
        <v>0</v>
      </c>
      <c r="AJ2461">
        <f>[1]资金台帐!AJ2461</f>
        <v>0</v>
      </c>
      <c r="AK2461">
        <f>[1]资金台帐!AK2461</f>
        <v>0</v>
      </c>
      <c r="BA2461" s="22">
        <f t="shared" si="0"/>
      </c>
    </row>
    <row r="2462">
      <c r="B2462">
        <f>[1]资金台帐!B2462&amp;""</f>
      </c>
      <c r="H2462">
        <f>[1]资金台帐!H2462&amp;""</f>
      </c>
      <c r="J2462">
        <f>[1]资金台帐!J2462&amp;""</f>
      </c>
      <c r="N2462">
        <f>[1]资金台帐!N2462</f>
      </c>
      <c r="O2462">
        <f>[1]资金台帐!O2462&amp;""</f>
      </c>
      <c r="P2462">
        <f>[1]资金台帐!P2462&amp;""</f>
      </c>
      <c r="Q2462">
        <f>[1]资金台帐!Q2462&amp;""</f>
      </c>
      <c r="T2462">
        <f>[1]资金台帐!T2462&amp;""</f>
      </c>
      <c r="U2462">
        <f>[1]资金台帐!U2462&amp;""</f>
      </c>
      <c r="W2462">
        <f>[1]资金台帐!W2462&amp;""</f>
      </c>
      <c r="X2462">
        <f>[1]资金台帐!X2462&amp;""</f>
      </c>
      <c r="AB2462">
        <f>[1]资金台帐!AB2462</f>
        <v>0</v>
      </c>
      <c r="AC2462">
        <f>[1]资金台帐!AC2462</f>
        <v>0</v>
      </c>
      <c r="AD2462">
        <f>[1]资金台帐!AD2462</f>
        <v>0</v>
      </c>
      <c r="AJ2462">
        <f>[1]资金台帐!AJ2462</f>
        <v>0</v>
      </c>
      <c r="AK2462">
        <f>[1]资金台帐!AK2462</f>
        <v>0</v>
      </c>
      <c r="BA2462" s="22">
        <f t="shared" si="0"/>
      </c>
    </row>
    <row r="2463">
      <c r="B2463">
        <f>[1]资金台帐!B2463&amp;""</f>
      </c>
      <c r="H2463">
        <f>[1]资金台帐!H2463&amp;""</f>
      </c>
      <c r="J2463">
        <f>[1]资金台帐!J2463&amp;""</f>
      </c>
      <c r="N2463">
        <f>[1]资金台帐!N2463</f>
      </c>
      <c r="O2463">
        <f>[1]资金台帐!O2463&amp;""</f>
      </c>
      <c r="P2463">
        <f>[1]资金台帐!P2463&amp;""</f>
      </c>
      <c r="Q2463">
        <f>[1]资金台帐!Q2463&amp;""</f>
      </c>
      <c r="T2463">
        <f>[1]资金台帐!T2463&amp;""</f>
      </c>
      <c r="U2463">
        <f>[1]资金台帐!U2463&amp;""</f>
      </c>
      <c r="W2463">
        <f>[1]资金台帐!W2463&amp;""</f>
      </c>
      <c r="X2463">
        <f>[1]资金台帐!X2463&amp;""</f>
      </c>
      <c r="AB2463">
        <f>[1]资金台帐!AB2463</f>
        <v>0</v>
      </c>
      <c r="AC2463">
        <f>[1]资金台帐!AC2463</f>
        <v>0</v>
      </c>
      <c r="AD2463">
        <f>[1]资金台帐!AD2463</f>
        <v>0</v>
      </c>
      <c r="AJ2463">
        <f>[1]资金台帐!AJ2463</f>
        <v>0</v>
      </c>
      <c r="AK2463">
        <f>[1]资金台帐!AK2463</f>
        <v>0</v>
      </c>
      <c r="BA2463" s="22">
        <f t="shared" si="0"/>
      </c>
    </row>
    <row r="2464">
      <c r="B2464">
        <f>[1]资金台帐!B2464&amp;""</f>
      </c>
      <c r="H2464">
        <f>[1]资金台帐!H2464&amp;""</f>
      </c>
      <c r="J2464">
        <f>[1]资金台帐!J2464&amp;""</f>
      </c>
      <c r="N2464">
        <f>[1]资金台帐!N2464</f>
      </c>
      <c r="O2464">
        <f>[1]资金台帐!O2464&amp;""</f>
      </c>
      <c r="P2464">
        <f>[1]资金台帐!P2464&amp;""</f>
      </c>
      <c r="Q2464">
        <f>[1]资金台帐!Q2464&amp;""</f>
      </c>
      <c r="T2464">
        <f>[1]资金台帐!T2464&amp;""</f>
      </c>
      <c r="U2464">
        <f>[1]资金台帐!U2464&amp;""</f>
      </c>
      <c r="W2464">
        <f>[1]资金台帐!W2464&amp;""</f>
      </c>
      <c r="X2464">
        <f>[1]资金台帐!X2464&amp;""</f>
      </c>
      <c r="AB2464">
        <f>[1]资金台帐!AB2464</f>
        <v>0</v>
      </c>
      <c r="AC2464">
        <f>[1]资金台帐!AC2464</f>
        <v>0</v>
      </c>
      <c r="AD2464">
        <f>[1]资金台帐!AD2464</f>
        <v>0</v>
      </c>
      <c r="AJ2464">
        <f>[1]资金台帐!AJ2464</f>
        <v>0</v>
      </c>
      <c r="AK2464">
        <f>[1]资金台帐!AK2464</f>
        <v>0</v>
      </c>
      <c r="BA2464" s="22">
        <f t="shared" si="0"/>
      </c>
    </row>
    <row r="2465">
      <c r="B2465">
        <f>[1]资金台帐!B2465&amp;""</f>
      </c>
      <c r="H2465">
        <f>[1]资金台帐!H2465&amp;""</f>
      </c>
      <c r="J2465">
        <f>[1]资金台帐!J2465&amp;""</f>
      </c>
      <c r="N2465">
        <f>[1]资金台帐!N2465</f>
      </c>
      <c r="O2465">
        <f>[1]资金台帐!O2465&amp;""</f>
      </c>
      <c r="P2465">
        <f>[1]资金台帐!P2465&amp;""</f>
      </c>
      <c r="Q2465">
        <f>[1]资金台帐!Q2465&amp;""</f>
      </c>
      <c r="T2465">
        <f>[1]资金台帐!T2465&amp;""</f>
      </c>
      <c r="U2465">
        <f>[1]资金台帐!U2465&amp;""</f>
      </c>
      <c r="W2465">
        <f>[1]资金台帐!W2465&amp;""</f>
      </c>
      <c r="X2465">
        <f>[1]资金台帐!X2465&amp;""</f>
      </c>
      <c r="AB2465">
        <f>[1]资金台帐!AB2465</f>
        <v>0</v>
      </c>
      <c r="AC2465">
        <f>[1]资金台帐!AC2465</f>
        <v>0</v>
      </c>
      <c r="AD2465">
        <f>[1]资金台帐!AD2465</f>
        <v>0</v>
      </c>
      <c r="AJ2465">
        <f>[1]资金台帐!AJ2465</f>
        <v>0</v>
      </c>
      <c r="AK2465">
        <f>[1]资金台帐!AK2465</f>
        <v>0</v>
      </c>
      <c r="BA2465" s="22">
        <f t="shared" si="0"/>
      </c>
    </row>
    <row r="2466">
      <c r="B2466">
        <f>[1]资金台帐!B2466&amp;""</f>
      </c>
      <c r="H2466">
        <f>[1]资金台帐!H2466&amp;""</f>
      </c>
      <c r="J2466">
        <f>[1]资金台帐!J2466&amp;""</f>
      </c>
      <c r="N2466">
        <f>[1]资金台帐!N2466</f>
      </c>
      <c r="O2466">
        <f>[1]资金台帐!O2466&amp;""</f>
      </c>
      <c r="P2466">
        <f>[1]资金台帐!P2466&amp;""</f>
      </c>
      <c r="Q2466">
        <f>[1]资金台帐!Q2466&amp;""</f>
      </c>
      <c r="T2466">
        <f>[1]资金台帐!T2466&amp;""</f>
      </c>
      <c r="U2466">
        <f>[1]资金台帐!U2466&amp;""</f>
      </c>
      <c r="W2466">
        <f>[1]资金台帐!W2466&amp;""</f>
      </c>
      <c r="X2466">
        <f>[1]资金台帐!X2466&amp;""</f>
      </c>
      <c r="AB2466">
        <f>[1]资金台帐!AB2466</f>
        <v>0</v>
      </c>
      <c r="AC2466">
        <f>[1]资金台帐!AC2466</f>
        <v>0</v>
      </c>
      <c r="AD2466">
        <f>[1]资金台帐!AD2466</f>
        <v>0</v>
      </c>
      <c r="AJ2466">
        <f>[1]资金台帐!AJ2466</f>
        <v>0</v>
      </c>
      <c r="AK2466">
        <f>[1]资金台帐!AK2466</f>
        <v>0</v>
      </c>
      <c r="BA2466" s="22">
        <f t="shared" si="0"/>
      </c>
    </row>
    <row r="2467">
      <c r="B2467">
        <f>[1]资金台帐!B2467&amp;""</f>
      </c>
      <c r="H2467">
        <f>[1]资金台帐!H2467&amp;""</f>
      </c>
      <c r="J2467">
        <f>[1]资金台帐!J2467&amp;""</f>
      </c>
      <c r="N2467">
        <f>[1]资金台帐!N2467</f>
      </c>
      <c r="O2467">
        <f>[1]资金台帐!O2467&amp;""</f>
      </c>
      <c r="P2467">
        <f>[1]资金台帐!P2467&amp;""</f>
      </c>
      <c r="Q2467">
        <f>[1]资金台帐!Q2467&amp;""</f>
      </c>
      <c r="T2467">
        <f>[1]资金台帐!T2467&amp;""</f>
      </c>
      <c r="U2467">
        <f>[1]资金台帐!U2467&amp;""</f>
      </c>
      <c r="W2467">
        <f>[1]资金台帐!W2467&amp;""</f>
      </c>
      <c r="X2467">
        <f>[1]资金台帐!X2467&amp;""</f>
      </c>
      <c r="AB2467">
        <f>[1]资金台帐!AB2467</f>
        <v>0</v>
      </c>
      <c r="AC2467">
        <f>[1]资金台帐!AC2467</f>
        <v>0</v>
      </c>
      <c r="AD2467">
        <f>[1]资金台帐!AD2467</f>
        <v>0</v>
      </c>
      <c r="AJ2467">
        <f>[1]资金台帐!AJ2467</f>
        <v>0</v>
      </c>
      <c r="AK2467">
        <f>[1]资金台帐!AK2467</f>
        <v>0</v>
      </c>
      <c r="BA2467" s="22">
        <f t="shared" si="0"/>
      </c>
    </row>
    <row r="2468">
      <c r="B2468">
        <f>[1]资金台帐!B2468&amp;""</f>
      </c>
      <c r="H2468">
        <f>[1]资金台帐!H2468&amp;""</f>
      </c>
      <c r="J2468">
        <f>[1]资金台帐!J2468&amp;""</f>
      </c>
      <c r="N2468">
        <f>[1]资金台帐!N2468</f>
      </c>
      <c r="O2468">
        <f>[1]资金台帐!O2468&amp;""</f>
      </c>
      <c r="P2468">
        <f>[1]资金台帐!P2468&amp;""</f>
      </c>
      <c r="Q2468">
        <f>[1]资金台帐!Q2468&amp;""</f>
      </c>
      <c r="T2468">
        <f>[1]资金台帐!T2468&amp;""</f>
      </c>
      <c r="U2468">
        <f>[1]资金台帐!U2468&amp;""</f>
      </c>
      <c r="W2468">
        <f>[1]资金台帐!W2468&amp;""</f>
      </c>
      <c r="X2468">
        <f>[1]资金台帐!X2468&amp;""</f>
      </c>
      <c r="AB2468">
        <f>[1]资金台帐!AB2468</f>
        <v>0</v>
      </c>
      <c r="AC2468">
        <f>[1]资金台帐!AC2468</f>
        <v>0</v>
      </c>
      <c r="AD2468">
        <f>[1]资金台帐!AD2468</f>
        <v>0</v>
      </c>
      <c r="AJ2468">
        <f>[1]资金台帐!AJ2468</f>
        <v>0</v>
      </c>
      <c r="AK2468">
        <f>[1]资金台帐!AK2468</f>
        <v>0</v>
      </c>
      <c r="BA2468" s="22">
        <f t="shared" si="0"/>
      </c>
    </row>
    <row r="2469">
      <c r="B2469">
        <f>[1]资金台帐!B2469&amp;""</f>
      </c>
      <c r="H2469">
        <f>[1]资金台帐!H2469&amp;""</f>
      </c>
      <c r="J2469">
        <f>[1]资金台帐!J2469&amp;""</f>
      </c>
      <c r="N2469">
        <f>[1]资金台帐!N2469</f>
      </c>
      <c r="O2469">
        <f>[1]资金台帐!O2469&amp;""</f>
      </c>
      <c r="P2469">
        <f>[1]资金台帐!P2469&amp;""</f>
      </c>
      <c r="Q2469">
        <f>[1]资金台帐!Q2469&amp;""</f>
      </c>
      <c r="T2469">
        <f>[1]资金台帐!T2469&amp;""</f>
      </c>
      <c r="U2469">
        <f>[1]资金台帐!U2469&amp;""</f>
      </c>
      <c r="W2469">
        <f>[1]资金台帐!W2469&amp;""</f>
      </c>
      <c r="X2469">
        <f>[1]资金台帐!X2469&amp;""</f>
      </c>
      <c r="AB2469">
        <f>[1]资金台帐!AB2469</f>
        <v>0</v>
      </c>
      <c r="AC2469">
        <f>[1]资金台帐!AC2469</f>
        <v>0</v>
      </c>
      <c r="AD2469">
        <f>[1]资金台帐!AD2469</f>
        <v>0</v>
      </c>
      <c r="AJ2469">
        <f>[1]资金台帐!AJ2469</f>
        <v>0</v>
      </c>
      <c r="AK2469">
        <f>[1]资金台帐!AK2469</f>
        <v>0</v>
      </c>
      <c r="BA2469" s="22">
        <f t="shared" si="0"/>
      </c>
    </row>
    <row r="2470">
      <c r="B2470">
        <f>[1]资金台帐!B2470&amp;""</f>
      </c>
      <c r="H2470">
        <f>[1]资金台帐!H2470&amp;""</f>
      </c>
      <c r="J2470">
        <f>[1]资金台帐!J2470&amp;""</f>
      </c>
      <c r="N2470">
        <f>[1]资金台帐!N2470</f>
      </c>
      <c r="O2470">
        <f>[1]资金台帐!O2470&amp;""</f>
      </c>
      <c r="P2470">
        <f>[1]资金台帐!P2470&amp;""</f>
      </c>
      <c r="Q2470">
        <f>[1]资金台帐!Q2470&amp;""</f>
      </c>
      <c r="T2470">
        <f>[1]资金台帐!T2470&amp;""</f>
      </c>
      <c r="U2470">
        <f>[1]资金台帐!U2470&amp;""</f>
      </c>
      <c r="W2470">
        <f>[1]资金台帐!W2470&amp;""</f>
      </c>
      <c r="X2470">
        <f>[1]资金台帐!X2470&amp;""</f>
      </c>
      <c r="AB2470">
        <f>[1]资金台帐!AB2470</f>
        <v>0</v>
      </c>
      <c r="AC2470">
        <f>[1]资金台帐!AC2470</f>
        <v>0</v>
      </c>
      <c r="AD2470">
        <f>[1]资金台帐!AD2470</f>
        <v>0</v>
      </c>
      <c r="AJ2470">
        <f>[1]资金台帐!AJ2470</f>
        <v>0</v>
      </c>
      <c r="AK2470">
        <f>[1]资金台帐!AK2470</f>
        <v>0</v>
      </c>
      <c r="BA2470" s="22">
        <f t="shared" si="0"/>
      </c>
    </row>
    <row r="2471">
      <c r="B2471">
        <f>[1]资金台帐!B2471&amp;""</f>
      </c>
      <c r="H2471">
        <f>[1]资金台帐!H2471&amp;""</f>
      </c>
      <c r="J2471">
        <f>[1]资金台帐!J2471&amp;""</f>
      </c>
      <c r="N2471">
        <f>[1]资金台帐!N2471</f>
      </c>
      <c r="O2471">
        <f>[1]资金台帐!O2471&amp;""</f>
      </c>
      <c r="P2471">
        <f>[1]资金台帐!P2471&amp;""</f>
      </c>
      <c r="Q2471">
        <f>[1]资金台帐!Q2471&amp;""</f>
      </c>
      <c r="T2471">
        <f>[1]资金台帐!T2471&amp;""</f>
      </c>
      <c r="U2471">
        <f>[1]资金台帐!U2471&amp;""</f>
      </c>
      <c r="W2471">
        <f>[1]资金台帐!W2471&amp;""</f>
      </c>
      <c r="X2471">
        <f>[1]资金台帐!X2471&amp;""</f>
      </c>
      <c r="AB2471">
        <f>[1]资金台帐!AB2471</f>
        <v>0</v>
      </c>
      <c r="AC2471">
        <f>[1]资金台帐!AC2471</f>
        <v>0</v>
      </c>
      <c r="AD2471">
        <f>[1]资金台帐!AD2471</f>
        <v>0</v>
      </c>
      <c r="AJ2471">
        <f>[1]资金台帐!AJ2471</f>
        <v>0</v>
      </c>
      <c r="AK2471">
        <f>[1]资金台帐!AK2471</f>
        <v>0</v>
      </c>
      <c r="BA2471" s="22">
        <f t="shared" si="0"/>
      </c>
    </row>
    <row r="2472">
      <c r="B2472">
        <f>[1]资金台帐!B2472&amp;""</f>
      </c>
      <c r="H2472">
        <f>[1]资金台帐!H2472&amp;""</f>
      </c>
      <c r="J2472">
        <f>[1]资金台帐!J2472&amp;""</f>
      </c>
      <c r="N2472">
        <f>[1]资金台帐!N2472</f>
      </c>
      <c r="O2472">
        <f>[1]资金台帐!O2472&amp;""</f>
      </c>
      <c r="P2472">
        <f>[1]资金台帐!P2472&amp;""</f>
      </c>
      <c r="Q2472">
        <f>[1]资金台帐!Q2472&amp;""</f>
      </c>
      <c r="T2472">
        <f>[1]资金台帐!T2472&amp;""</f>
      </c>
      <c r="U2472">
        <f>[1]资金台帐!U2472&amp;""</f>
      </c>
      <c r="W2472">
        <f>[1]资金台帐!W2472&amp;""</f>
      </c>
      <c r="X2472">
        <f>[1]资金台帐!X2472&amp;""</f>
      </c>
      <c r="AB2472">
        <f>[1]资金台帐!AB2472</f>
        <v>0</v>
      </c>
      <c r="AC2472">
        <f>[1]资金台帐!AC2472</f>
        <v>0</v>
      </c>
      <c r="AD2472">
        <f>[1]资金台帐!AD2472</f>
        <v>0</v>
      </c>
      <c r="AJ2472">
        <f>[1]资金台帐!AJ2472</f>
        <v>0</v>
      </c>
      <c r="AK2472">
        <f>[1]资金台帐!AK2472</f>
        <v>0</v>
      </c>
      <c r="BA2472" s="22">
        <f t="shared" si="0"/>
      </c>
    </row>
    <row r="2473">
      <c r="B2473">
        <f>[1]资金台帐!B2473&amp;""</f>
      </c>
      <c r="H2473">
        <f>[1]资金台帐!H2473&amp;""</f>
      </c>
      <c r="J2473">
        <f>[1]资金台帐!J2473&amp;""</f>
      </c>
      <c r="N2473">
        <f>[1]资金台帐!N2473</f>
      </c>
      <c r="O2473">
        <f>[1]资金台帐!O2473&amp;""</f>
      </c>
      <c r="P2473">
        <f>[1]资金台帐!P2473&amp;""</f>
      </c>
      <c r="Q2473">
        <f>[1]资金台帐!Q2473&amp;""</f>
      </c>
      <c r="T2473">
        <f>[1]资金台帐!T2473&amp;""</f>
      </c>
      <c r="U2473">
        <f>[1]资金台帐!U2473&amp;""</f>
      </c>
      <c r="W2473">
        <f>[1]资金台帐!W2473&amp;""</f>
      </c>
      <c r="X2473">
        <f>[1]资金台帐!X2473&amp;""</f>
      </c>
      <c r="AB2473">
        <f>[1]资金台帐!AB2473</f>
        <v>0</v>
      </c>
      <c r="AC2473">
        <f>[1]资金台帐!AC2473</f>
        <v>0</v>
      </c>
      <c r="AD2473">
        <f>[1]资金台帐!AD2473</f>
        <v>0</v>
      </c>
      <c r="AJ2473">
        <f>[1]资金台帐!AJ2473</f>
        <v>0</v>
      </c>
      <c r="AK2473">
        <f>[1]资金台帐!AK2473</f>
        <v>0</v>
      </c>
      <c r="BA2473" s="22">
        <f t="shared" si="0"/>
      </c>
    </row>
    <row r="2474">
      <c r="B2474">
        <f>[1]资金台帐!B2474&amp;""</f>
      </c>
      <c r="H2474">
        <f>[1]资金台帐!H2474&amp;""</f>
      </c>
      <c r="J2474">
        <f>[1]资金台帐!J2474&amp;""</f>
      </c>
      <c r="N2474">
        <f>[1]资金台帐!N2474</f>
      </c>
      <c r="O2474">
        <f>[1]资金台帐!O2474&amp;""</f>
      </c>
      <c r="P2474">
        <f>[1]资金台帐!P2474&amp;""</f>
      </c>
      <c r="Q2474">
        <f>[1]资金台帐!Q2474&amp;""</f>
      </c>
      <c r="T2474">
        <f>[1]资金台帐!T2474&amp;""</f>
      </c>
      <c r="U2474">
        <f>[1]资金台帐!U2474&amp;""</f>
      </c>
      <c r="W2474">
        <f>[1]资金台帐!W2474&amp;""</f>
      </c>
      <c r="X2474">
        <f>[1]资金台帐!X2474&amp;""</f>
      </c>
      <c r="AB2474">
        <f>[1]资金台帐!AB2474</f>
        <v>0</v>
      </c>
      <c r="AC2474">
        <f>[1]资金台帐!AC2474</f>
        <v>0</v>
      </c>
      <c r="AD2474">
        <f>[1]资金台帐!AD2474</f>
        <v>0</v>
      </c>
      <c r="AJ2474">
        <f>[1]资金台帐!AJ2474</f>
        <v>0</v>
      </c>
      <c r="AK2474">
        <f>[1]资金台帐!AK2474</f>
        <v>0</v>
      </c>
      <c r="BA2474" s="22">
        <f t="shared" si="0"/>
      </c>
    </row>
    <row r="2475">
      <c r="B2475">
        <f>[1]资金台帐!B2475&amp;""</f>
      </c>
      <c r="H2475">
        <f>[1]资金台帐!H2475&amp;""</f>
      </c>
      <c r="J2475">
        <f>[1]资金台帐!J2475&amp;""</f>
      </c>
      <c r="N2475">
        <f>[1]资金台帐!N2475</f>
      </c>
      <c r="O2475">
        <f>[1]资金台帐!O2475&amp;""</f>
      </c>
      <c r="P2475">
        <f>[1]资金台帐!P2475&amp;""</f>
      </c>
      <c r="Q2475">
        <f>[1]资金台帐!Q2475&amp;""</f>
      </c>
      <c r="T2475">
        <f>[1]资金台帐!T2475&amp;""</f>
      </c>
      <c r="U2475">
        <f>[1]资金台帐!U2475&amp;""</f>
      </c>
      <c r="W2475">
        <f>[1]资金台帐!W2475&amp;""</f>
      </c>
      <c r="X2475">
        <f>[1]资金台帐!X2475&amp;""</f>
      </c>
      <c r="AB2475">
        <f>[1]资金台帐!AB2475</f>
        <v>0</v>
      </c>
      <c r="AC2475">
        <f>[1]资金台帐!AC2475</f>
        <v>0</v>
      </c>
      <c r="AD2475">
        <f>[1]资金台帐!AD2475</f>
        <v>0</v>
      </c>
      <c r="AJ2475">
        <f>[1]资金台帐!AJ2475</f>
        <v>0</v>
      </c>
      <c r="AK2475">
        <f>[1]资金台帐!AK2475</f>
        <v>0</v>
      </c>
      <c r="BA2475" s="22">
        <f t="shared" si="0"/>
      </c>
    </row>
    <row r="2476">
      <c r="B2476">
        <f>[1]资金台帐!B2476&amp;""</f>
      </c>
      <c r="H2476">
        <f>[1]资金台帐!H2476&amp;""</f>
      </c>
      <c r="J2476">
        <f>[1]资金台帐!J2476&amp;""</f>
      </c>
      <c r="N2476">
        <f>[1]资金台帐!N2476</f>
      </c>
      <c r="O2476">
        <f>[1]资金台帐!O2476&amp;""</f>
      </c>
      <c r="P2476">
        <f>[1]资金台帐!P2476&amp;""</f>
      </c>
      <c r="Q2476">
        <f>[1]资金台帐!Q2476&amp;""</f>
      </c>
      <c r="T2476">
        <f>[1]资金台帐!T2476&amp;""</f>
      </c>
      <c r="U2476">
        <f>[1]资金台帐!U2476&amp;""</f>
      </c>
      <c r="W2476">
        <f>[1]资金台帐!W2476&amp;""</f>
      </c>
      <c r="X2476">
        <f>[1]资金台帐!X2476&amp;""</f>
      </c>
      <c r="AB2476">
        <f>[1]资金台帐!AB2476</f>
        <v>0</v>
      </c>
      <c r="AC2476">
        <f>[1]资金台帐!AC2476</f>
        <v>0</v>
      </c>
      <c r="AD2476">
        <f>[1]资金台帐!AD2476</f>
        <v>0</v>
      </c>
      <c r="AJ2476">
        <f>[1]资金台帐!AJ2476</f>
        <v>0</v>
      </c>
      <c r="AK2476">
        <f>[1]资金台帐!AK2476</f>
        <v>0</v>
      </c>
      <c r="BA2476" s="22">
        <f t="shared" si="0"/>
      </c>
    </row>
    <row r="2477">
      <c r="B2477">
        <f>[1]资金台帐!B2477&amp;""</f>
      </c>
      <c r="H2477">
        <f>[1]资金台帐!H2477&amp;""</f>
      </c>
      <c r="J2477">
        <f>[1]资金台帐!J2477&amp;""</f>
      </c>
      <c r="N2477">
        <f>[1]资金台帐!N2477</f>
      </c>
      <c r="O2477">
        <f>[1]资金台帐!O2477&amp;""</f>
      </c>
      <c r="P2477">
        <f>[1]资金台帐!P2477&amp;""</f>
      </c>
      <c r="Q2477">
        <f>[1]资金台帐!Q2477&amp;""</f>
      </c>
      <c r="T2477">
        <f>[1]资金台帐!T2477&amp;""</f>
      </c>
      <c r="U2477">
        <f>[1]资金台帐!U2477&amp;""</f>
      </c>
      <c r="W2477">
        <f>[1]资金台帐!W2477&amp;""</f>
      </c>
      <c r="X2477">
        <f>[1]资金台帐!X2477&amp;""</f>
      </c>
      <c r="AB2477">
        <f>[1]资金台帐!AB2477</f>
        <v>0</v>
      </c>
      <c r="AC2477">
        <f>[1]资金台帐!AC2477</f>
        <v>0</v>
      </c>
      <c r="AD2477">
        <f>[1]资金台帐!AD2477</f>
        <v>0</v>
      </c>
      <c r="AJ2477">
        <f>[1]资金台帐!AJ2477</f>
        <v>0</v>
      </c>
      <c r="AK2477">
        <f>[1]资金台帐!AK2477</f>
        <v>0</v>
      </c>
      <c r="BA2477" s="22">
        <f t="shared" si="0"/>
      </c>
    </row>
    <row r="2478">
      <c r="B2478">
        <f>[1]资金台帐!B2478&amp;""</f>
      </c>
      <c r="H2478">
        <f>[1]资金台帐!H2478&amp;""</f>
      </c>
      <c r="J2478">
        <f>[1]资金台帐!J2478&amp;""</f>
      </c>
      <c r="N2478">
        <f>[1]资金台帐!N2478</f>
      </c>
      <c r="O2478">
        <f>[1]资金台帐!O2478&amp;""</f>
      </c>
      <c r="P2478">
        <f>[1]资金台帐!P2478&amp;""</f>
      </c>
      <c r="Q2478">
        <f>[1]资金台帐!Q2478&amp;""</f>
      </c>
      <c r="T2478">
        <f>[1]资金台帐!T2478&amp;""</f>
      </c>
      <c r="U2478">
        <f>[1]资金台帐!U2478&amp;""</f>
      </c>
      <c r="W2478">
        <f>[1]资金台帐!W2478&amp;""</f>
      </c>
      <c r="X2478">
        <f>[1]资金台帐!X2478&amp;""</f>
      </c>
      <c r="AB2478">
        <f>[1]资金台帐!AB2478</f>
        <v>0</v>
      </c>
      <c r="AC2478">
        <f>[1]资金台帐!AC2478</f>
        <v>0</v>
      </c>
      <c r="AD2478">
        <f>[1]资金台帐!AD2478</f>
        <v>0</v>
      </c>
      <c r="AJ2478">
        <f>[1]资金台帐!AJ2478</f>
        <v>0</v>
      </c>
      <c r="AK2478">
        <f>[1]资金台帐!AK2478</f>
        <v>0</v>
      </c>
      <c r="BA2478" s="22">
        <f t="shared" si="0"/>
      </c>
    </row>
    <row r="2479">
      <c r="B2479">
        <f>[1]资金台帐!B2479&amp;""</f>
      </c>
      <c r="H2479">
        <f>[1]资金台帐!H2479&amp;""</f>
      </c>
      <c r="J2479">
        <f>[1]资金台帐!J2479&amp;""</f>
      </c>
      <c r="N2479">
        <f>[1]资金台帐!N2479</f>
      </c>
      <c r="O2479">
        <f>[1]资金台帐!O2479&amp;""</f>
      </c>
      <c r="P2479">
        <f>[1]资金台帐!P2479&amp;""</f>
      </c>
      <c r="Q2479">
        <f>[1]资金台帐!Q2479&amp;""</f>
      </c>
      <c r="T2479">
        <f>[1]资金台帐!T2479&amp;""</f>
      </c>
      <c r="U2479">
        <f>[1]资金台帐!U2479&amp;""</f>
      </c>
      <c r="W2479">
        <f>[1]资金台帐!W2479&amp;""</f>
      </c>
      <c r="X2479">
        <f>[1]资金台帐!X2479&amp;""</f>
      </c>
      <c r="AB2479">
        <f>[1]资金台帐!AB2479</f>
        <v>0</v>
      </c>
      <c r="AC2479">
        <f>[1]资金台帐!AC2479</f>
        <v>0</v>
      </c>
      <c r="AD2479">
        <f>[1]资金台帐!AD2479</f>
        <v>0</v>
      </c>
      <c r="AJ2479">
        <f>[1]资金台帐!AJ2479</f>
        <v>0</v>
      </c>
      <c r="AK2479">
        <f>[1]资金台帐!AK2479</f>
        <v>0</v>
      </c>
      <c r="BA2479" s="22">
        <f t="shared" si="0"/>
      </c>
    </row>
    <row r="2480">
      <c r="B2480">
        <f>[1]资金台帐!B2480&amp;""</f>
      </c>
      <c r="H2480">
        <f>[1]资金台帐!H2480&amp;""</f>
      </c>
      <c r="J2480">
        <f>[1]资金台帐!J2480&amp;""</f>
      </c>
      <c r="N2480">
        <f>[1]资金台帐!N2480</f>
      </c>
      <c r="O2480">
        <f>[1]资金台帐!O2480&amp;""</f>
      </c>
      <c r="P2480">
        <f>[1]资金台帐!P2480&amp;""</f>
      </c>
      <c r="Q2480">
        <f>[1]资金台帐!Q2480&amp;""</f>
      </c>
      <c r="T2480">
        <f>[1]资金台帐!T2480&amp;""</f>
      </c>
      <c r="U2480">
        <f>[1]资金台帐!U2480&amp;""</f>
      </c>
      <c r="W2480">
        <f>[1]资金台帐!W2480&amp;""</f>
      </c>
      <c r="X2480">
        <f>[1]资金台帐!X2480&amp;""</f>
      </c>
      <c r="AB2480">
        <f>[1]资金台帐!AB2480</f>
        <v>0</v>
      </c>
      <c r="AC2480">
        <f>[1]资金台帐!AC2480</f>
        <v>0</v>
      </c>
      <c r="AD2480">
        <f>[1]资金台帐!AD2480</f>
        <v>0</v>
      </c>
      <c r="AJ2480">
        <f>[1]资金台帐!AJ2480</f>
        <v>0</v>
      </c>
      <c r="AK2480">
        <f>[1]资金台帐!AK2480</f>
        <v>0</v>
      </c>
      <c r="BA2480" s="22">
        <f t="shared" si="0"/>
      </c>
    </row>
    <row r="2481">
      <c r="B2481">
        <f>[1]资金台帐!B2481&amp;""</f>
      </c>
      <c r="H2481">
        <f>[1]资金台帐!H2481&amp;""</f>
      </c>
      <c r="J2481">
        <f>[1]资金台帐!J2481&amp;""</f>
      </c>
      <c r="N2481">
        <f>[1]资金台帐!N2481</f>
      </c>
      <c r="O2481">
        <f>[1]资金台帐!O2481&amp;""</f>
      </c>
      <c r="P2481">
        <f>[1]资金台帐!P2481&amp;""</f>
      </c>
      <c r="Q2481">
        <f>[1]资金台帐!Q2481&amp;""</f>
      </c>
      <c r="T2481">
        <f>[1]资金台帐!T2481&amp;""</f>
      </c>
      <c r="U2481">
        <f>[1]资金台帐!U2481&amp;""</f>
      </c>
      <c r="W2481">
        <f>[1]资金台帐!W2481&amp;""</f>
      </c>
      <c r="X2481">
        <f>[1]资金台帐!X2481&amp;""</f>
      </c>
      <c r="AB2481">
        <f>[1]资金台帐!AB2481</f>
        <v>0</v>
      </c>
      <c r="AC2481">
        <f>[1]资金台帐!AC2481</f>
        <v>0</v>
      </c>
      <c r="AD2481">
        <f>[1]资金台帐!AD2481</f>
        <v>0</v>
      </c>
      <c r="AJ2481">
        <f>[1]资金台帐!AJ2481</f>
        <v>0</v>
      </c>
      <c r="AK2481">
        <f>[1]资金台帐!AK2481</f>
        <v>0</v>
      </c>
      <c r="BA2481" s="22">
        <f t="shared" si="0"/>
      </c>
    </row>
    <row r="2482">
      <c r="B2482">
        <f>[1]资金台帐!B2482&amp;""</f>
      </c>
      <c r="H2482">
        <f>[1]资金台帐!H2482&amp;""</f>
      </c>
      <c r="J2482">
        <f>[1]资金台帐!J2482&amp;""</f>
      </c>
      <c r="N2482">
        <f>[1]资金台帐!N2482</f>
      </c>
      <c r="O2482">
        <f>[1]资金台帐!O2482&amp;""</f>
      </c>
      <c r="P2482">
        <f>[1]资金台帐!P2482&amp;""</f>
      </c>
      <c r="Q2482">
        <f>[1]资金台帐!Q2482&amp;""</f>
      </c>
      <c r="T2482">
        <f>[1]资金台帐!T2482&amp;""</f>
      </c>
      <c r="U2482">
        <f>[1]资金台帐!U2482&amp;""</f>
      </c>
      <c r="W2482">
        <f>[1]资金台帐!W2482&amp;""</f>
      </c>
      <c r="X2482">
        <f>[1]资金台帐!X2482&amp;""</f>
      </c>
      <c r="AB2482">
        <f>[1]资金台帐!AB2482</f>
        <v>0</v>
      </c>
      <c r="AC2482">
        <f>[1]资金台帐!AC2482</f>
        <v>0</v>
      </c>
      <c r="AD2482">
        <f>[1]资金台帐!AD2482</f>
        <v>0</v>
      </c>
      <c r="AJ2482">
        <f>[1]资金台帐!AJ2482</f>
        <v>0</v>
      </c>
      <c r="AK2482">
        <f>[1]资金台帐!AK2482</f>
        <v>0</v>
      </c>
      <c r="BA2482" s="22">
        <f t="shared" si="0"/>
      </c>
    </row>
    <row r="2483">
      <c r="B2483">
        <f>[1]资金台帐!B2483&amp;""</f>
      </c>
      <c r="H2483">
        <f>[1]资金台帐!H2483&amp;""</f>
      </c>
      <c r="J2483">
        <f>[1]资金台帐!J2483&amp;""</f>
      </c>
      <c r="N2483">
        <f>[1]资金台帐!N2483</f>
      </c>
      <c r="O2483">
        <f>[1]资金台帐!O2483&amp;""</f>
      </c>
      <c r="P2483">
        <f>[1]资金台帐!P2483&amp;""</f>
      </c>
      <c r="Q2483">
        <f>[1]资金台帐!Q2483&amp;""</f>
      </c>
      <c r="T2483">
        <f>[1]资金台帐!T2483&amp;""</f>
      </c>
      <c r="U2483">
        <f>[1]资金台帐!U2483&amp;""</f>
      </c>
      <c r="W2483">
        <f>[1]资金台帐!W2483&amp;""</f>
      </c>
      <c r="X2483">
        <f>[1]资金台帐!X2483&amp;""</f>
      </c>
      <c r="AB2483">
        <f>[1]资金台帐!AB2483</f>
        <v>0</v>
      </c>
      <c r="AC2483">
        <f>[1]资金台帐!AC2483</f>
        <v>0</v>
      </c>
      <c r="AD2483">
        <f>[1]资金台帐!AD2483</f>
        <v>0</v>
      </c>
      <c r="AJ2483">
        <f>[1]资金台帐!AJ2483</f>
        <v>0</v>
      </c>
      <c r="AK2483">
        <f>[1]资金台帐!AK2483</f>
        <v>0</v>
      </c>
      <c r="BA2483" s="22">
        <f t="shared" si="0"/>
      </c>
    </row>
    <row r="2484">
      <c r="B2484">
        <f>[1]资金台帐!B2484&amp;""</f>
      </c>
      <c r="H2484">
        <f>[1]资金台帐!H2484&amp;""</f>
      </c>
      <c r="J2484">
        <f>[1]资金台帐!J2484&amp;""</f>
      </c>
      <c r="N2484">
        <f>[1]资金台帐!N2484</f>
      </c>
      <c r="O2484">
        <f>[1]资金台帐!O2484&amp;""</f>
      </c>
      <c r="P2484">
        <f>[1]资金台帐!P2484&amp;""</f>
      </c>
      <c r="Q2484">
        <f>[1]资金台帐!Q2484&amp;""</f>
      </c>
      <c r="T2484">
        <f>[1]资金台帐!T2484&amp;""</f>
      </c>
      <c r="U2484">
        <f>[1]资金台帐!U2484&amp;""</f>
      </c>
      <c r="W2484">
        <f>[1]资金台帐!W2484&amp;""</f>
      </c>
      <c r="X2484">
        <f>[1]资金台帐!X2484&amp;""</f>
      </c>
      <c r="AB2484">
        <f>[1]资金台帐!AB2484</f>
        <v>0</v>
      </c>
      <c r="AC2484">
        <f>[1]资金台帐!AC2484</f>
        <v>0</v>
      </c>
      <c r="AD2484">
        <f>[1]资金台帐!AD2484</f>
        <v>0</v>
      </c>
      <c r="AJ2484">
        <f>[1]资金台帐!AJ2484</f>
        <v>0</v>
      </c>
      <c r="AK2484">
        <f>[1]资金台帐!AK2484</f>
        <v>0</v>
      </c>
      <c r="BA2484" s="22">
        <f t="shared" si="0"/>
      </c>
    </row>
    <row r="2485">
      <c r="B2485">
        <f>[1]资金台帐!B2485&amp;""</f>
      </c>
      <c r="H2485">
        <f>[1]资金台帐!H2485&amp;""</f>
      </c>
      <c r="J2485">
        <f>[1]资金台帐!J2485&amp;""</f>
      </c>
      <c r="N2485">
        <f>[1]资金台帐!N2485</f>
      </c>
      <c r="O2485">
        <f>[1]资金台帐!O2485&amp;""</f>
      </c>
      <c r="P2485">
        <f>[1]资金台帐!P2485&amp;""</f>
      </c>
      <c r="Q2485">
        <f>[1]资金台帐!Q2485&amp;""</f>
      </c>
      <c r="T2485">
        <f>[1]资金台帐!T2485&amp;""</f>
      </c>
      <c r="U2485">
        <f>[1]资金台帐!U2485&amp;""</f>
      </c>
      <c r="W2485">
        <f>[1]资金台帐!W2485&amp;""</f>
      </c>
      <c r="X2485">
        <f>[1]资金台帐!X2485&amp;""</f>
      </c>
      <c r="AB2485">
        <f>[1]资金台帐!AB2485</f>
        <v>0</v>
      </c>
      <c r="AC2485">
        <f>[1]资金台帐!AC2485</f>
        <v>0</v>
      </c>
      <c r="AD2485">
        <f>[1]资金台帐!AD2485</f>
        <v>0</v>
      </c>
      <c r="AJ2485">
        <f>[1]资金台帐!AJ2485</f>
        <v>0</v>
      </c>
      <c r="AK2485">
        <f>[1]资金台帐!AK2485</f>
        <v>0</v>
      </c>
      <c r="BA2485" s="22">
        <f t="shared" si="0"/>
      </c>
    </row>
    <row r="2486">
      <c r="B2486">
        <f>[1]资金台帐!B2486&amp;""</f>
      </c>
      <c r="H2486">
        <f>[1]资金台帐!H2486&amp;""</f>
      </c>
      <c r="J2486">
        <f>[1]资金台帐!J2486&amp;""</f>
      </c>
      <c r="N2486">
        <f>[1]资金台帐!N2486</f>
      </c>
      <c r="O2486">
        <f>[1]资金台帐!O2486&amp;""</f>
      </c>
      <c r="P2486">
        <f>[1]资金台帐!P2486&amp;""</f>
      </c>
      <c r="Q2486">
        <f>[1]资金台帐!Q2486&amp;""</f>
      </c>
      <c r="T2486">
        <f>[1]资金台帐!T2486&amp;""</f>
      </c>
      <c r="U2486">
        <f>[1]资金台帐!U2486&amp;""</f>
      </c>
      <c r="W2486">
        <f>[1]资金台帐!W2486&amp;""</f>
      </c>
      <c r="X2486">
        <f>[1]资金台帐!X2486&amp;""</f>
      </c>
      <c r="AB2486">
        <f>[1]资金台帐!AB2486</f>
        <v>0</v>
      </c>
      <c r="AC2486">
        <f>[1]资金台帐!AC2486</f>
        <v>0</v>
      </c>
      <c r="AD2486">
        <f>[1]资金台帐!AD2486</f>
        <v>0</v>
      </c>
      <c r="AJ2486">
        <f>[1]资金台帐!AJ2486</f>
        <v>0</v>
      </c>
      <c r="AK2486">
        <f>[1]资金台帐!AK2486</f>
        <v>0</v>
      </c>
      <c r="BA2486" s="22">
        <f t="shared" si="0"/>
      </c>
    </row>
    <row r="2487">
      <c r="B2487">
        <f>[1]资金台帐!B2487&amp;""</f>
      </c>
      <c r="H2487">
        <f>[1]资金台帐!H2487&amp;""</f>
      </c>
      <c r="J2487">
        <f>[1]资金台帐!J2487&amp;""</f>
      </c>
      <c r="N2487">
        <f>[1]资金台帐!N2487</f>
      </c>
      <c r="O2487">
        <f>[1]资金台帐!O2487&amp;""</f>
      </c>
      <c r="P2487">
        <f>[1]资金台帐!P2487&amp;""</f>
      </c>
      <c r="Q2487">
        <f>[1]资金台帐!Q2487&amp;""</f>
      </c>
      <c r="T2487">
        <f>[1]资金台帐!T2487&amp;""</f>
      </c>
      <c r="U2487">
        <f>[1]资金台帐!U2487&amp;""</f>
      </c>
      <c r="W2487">
        <f>[1]资金台帐!W2487&amp;""</f>
      </c>
      <c r="X2487">
        <f>[1]资金台帐!X2487&amp;""</f>
      </c>
      <c r="AB2487">
        <f>[1]资金台帐!AB2487</f>
        <v>0</v>
      </c>
      <c r="AC2487">
        <f>[1]资金台帐!AC2487</f>
        <v>0</v>
      </c>
      <c r="AD2487">
        <f>[1]资金台帐!AD2487</f>
        <v>0</v>
      </c>
      <c r="AJ2487">
        <f>[1]资金台帐!AJ2487</f>
        <v>0</v>
      </c>
      <c r="AK2487">
        <f>[1]资金台帐!AK2487</f>
        <v>0</v>
      </c>
      <c r="BA2487" s="22">
        <f t="shared" si="0"/>
      </c>
    </row>
    <row r="2488">
      <c r="B2488">
        <f>[1]资金台帐!B2488&amp;""</f>
      </c>
      <c r="H2488">
        <f>[1]资金台帐!H2488&amp;""</f>
      </c>
      <c r="J2488">
        <f>[1]资金台帐!J2488&amp;""</f>
      </c>
      <c r="N2488">
        <f>[1]资金台帐!N2488</f>
      </c>
      <c r="O2488">
        <f>[1]资金台帐!O2488&amp;""</f>
      </c>
      <c r="P2488">
        <f>[1]资金台帐!P2488&amp;""</f>
      </c>
      <c r="Q2488">
        <f>[1]资金台帐!Q2488&amp;""</f>
      </c>
      <c r="T2488">
        <f>[1]资金台帐!T2488&amp;""</f>
      </c>
      <c r="U2488">
        <f>[1]资金台帐!U2488&amp;""</f>
      </c>
      <c r="W2488">
        <f>[1]资金台帐!W2488&amp;""</f>
      </c>
      <c r="X2488">
        <f>[1]资金台帐!X2488&amp;""</f>
      </c>
      <c r="AB2488">
        <f>[1]资金台帐!AB2488</f>
        <v>0</v>
      </c>
      <c r="AC2488">
        <f>[1]资金台帐!AC2488</f>
        <v>0</v>
      </c>
      <c r="AD2488">
        <f>[1]资金台帐!AD2488</f>
        <v>0</v>
      </c>
      <c r="AJ2488">
        <f>[1]资金台帐!AJ2488</f>
        <v>0</v>
      </c>
      <c r="AK2488">
        <f>[1]资金台帐!AK2488</f>
        <v>0</v>
      </c>
      <c r="BA2488" s="22">
        <f t="shared" si="0"/>
      </c>
    </row>
    <row r="2489">
      <c r="B2489">
        <f>[1]资金台帐!B2489&amp;""</f>
      </c>
      <c r="H2489">
        <f>[1]资金台帐!H2489&amp;""</f>
      </c>
      <c r="J2489">
        <f>[1]资金台帐!J2489&amp;""</f>
      </c>
      <c r="N2489">
        <f>[1]资金台帐!N2489</f>
      </c>
      <c r="O2489">
        <f>[1]资金台帐!O2489&amp;""</f>
      </c>
      <c r="P2489">
        <f>[1]资金台帐!P2489&amp;""</f>
      </c>
      <c r="Q2489">
        <f>[1]资金台帐!Q2489&amp;""</f>
      </c>
      <c r="T2489">
        <f>[1]资金台帐!T2489&amp;""</f>
      </c>
      <c r="U2489">
        <f>[1]资金台帐!U2489&amp;""</f>
      </c>
      <c r="W2489">
        <f>[1]资金台帐!W2489&amp;""</f>
      </c>
      <c r="X2489">
        <f>[1]资金台帐!X2489&amp;""</f>
      </c>
      <c r="AB2489">
        <f>[1]资金台帐!AB2489</f>
        <v>0</v>
      </c>
      <c r="AC2489">
        <f>[1]资金台帐!AC2489</f>
        <v>0</v>
      </c>
      <c r="AD2489">
        <f>[1]资金台帐!AD2489</f>
        <v>0</v>
      </c>
      <c r="AJ2489">
        <f>[1]资金台帐!AJ2489</f>
        <v>0</v>
      </c>
      <c r="AK2489">
        <f>[1]资金台帐!AK2489</f>
        <v>0</v>
      </c>
      <c r="BA2489" s="22">
        <f t="shared" si="0"/>
      </c>
    </row>
    <row r="2490">
      <c r="B2490">
        <f>[1]资金台帐!B2490&amp;""</f>
      </c>
      <c r="H2490">
        <f>[1]资金台帐!H2490&amp;""</f>
      </c>
      <c r="J2490">
        <f>[1]资金台帐!J2490&amp;""</f>
      </c>
      <c r="N2490">
        <f>[1]资金台帐!N2490</f>
      </c>
      <c r="O2490">
        <f>[1]资金台帐!O2490&amp;""</f>
      </c>
      <c r="P2490">
        <f>[1]资金台帐!P2490&amp;""</f>
      </c>
      <c r="Q2490">
        <f>[1]资金台帐!Q2490&amp;""</f>
      </c>
      <c r="T2490">
        <f>[1]资金台帐!T2490&amp;""</f>
      </c>
      <c r="U2490">
        <f>[1]资金台帐!U2490&amp;""</f>
      </c>
      <c r="W2490">
        <f>[1]资金台帐!W2490&amp;""</f>
      </c>
      <c r="X2490">
        <f>[1]资金台帐!X2490&amp;""</f>
      </c>
      <c r="AB2490">
        <f>[1]资金台帐!AB2490</f>
        <v>0</v>
      </c>
      <c r="AC2490">
        <f>[1]资金台帐!AC2490</f>
        <v>0</v>
      </c>
      <c r="AD2490">
        <f>[1]资金台帐!AD2490</f>
        <v>0</v>
      </c>
      <c r="AJ2490">
        <f>[1]资金台帐!AJ2490</f>
        <v>0</v>
      </c>
      <c r="AK2490">
        <f>[1]资金台帐!AK2490</f>
        <v>0</v>
      </c>
      <c r="BA2490" s="22">
        <f t="shared" si="0"/>
      </c>
    </row>
    <row r="2491">
      <c r="B2491">
        <f>[1]资金台帐!B2491&amp;""</f>
      </c>
      <c r="H2491">
        <f>[1]资金台帐!H2491&amp;""</f>
      </c>
      <c r="J2491">
        <f>[1]资金台帐!J2491&amp;""</f>
      </c>
      <c r="N2491">
        <f>[1]资金台帐!N2491</f>
      </c>
      <c r="O2491">
        <f>[1]资金台帐!O2491&amp;""</f>
      </c>
      <c r="P2491">
        <f>[1]资金台帐!P2491&amp;""</f>
      </c>
      <c r="Q2491">
        <f>[1]资金台帐!Q2491&amp;""</f>
      </c>
      <c r="T2491">
        <f>[1]资金台帐!T2491&amp;""</f>
      </c>
      <c r="U2491">
        <f>[1]资金台帐!U2491&amp;""</f>
      </c>
      <c r="W2491">
        <f>[1]资金台帐!W2491&amp;""</f>
      </c>
      <c r="X2491">
        <f>[1]资金台帐!X2491&amp;""</f>
      </c>
      <c r="AB2491">
        <f>[1]资金台帐!AB2491</f>
        <v>0</v>
      </c>
      <c r="AC2491">
        <f>[1]资金台帐!AC2491</f>
        <v>0</v>
      </c>
      <c r="AD2491">
        <f>[1]资金台帐!AD2491</f>
        <v>0</v>
      </c>
      <c r="AJ2491">
        <f>[1]资金台帐!AJ2491</f>
        <v>0</v>
      </c>
      <c r="AK2491">
        <f>[1]资金台帐!AK2491</f>
        <v>0</v>
      </c>
      <c r="BA2491" s="22">
        <f t="shared" si="0"/>
      </c>
    </row>
    <row r="2492">
      <c r="B2492">
        <f>[1]资金台帐!B2492&amp;""</f>
      </c>
      <c r="H2492">
        <f>[1]资金台帐!H2492&amp;""</f>
      </c>
      <c r="J2492">
        <f>[1]资金台帐!J2492&amp;""</f>
      </c>
      <c r="N2492">
        <f>[1]资金台帐!N2492</f>
      </c>
      <c r="O2492">
        <f>[1]资金台帐!O2492&amp;""</f>
      </c>
      <c r="P2492">
        <f>[1]资金台帐!P2492&amp;""</f>
      </c>
      <c r="Q2492">
        <f>[1]资金台帐!Q2492&amp;""</f>
      </c>
      <c r="T2492">
        <f>[1]资金台帐!T2492&amp;""</f>
      </c>
      <c r="U2492">
        <f>[1]资金台帐!U2492&amp;""</f>
      </c>
      <c r="W2492">
        <f>[1]资金台帐!W2492&amp;""</f>
      </c>
      <c r="X2492">
        <f>[1]资金台帐!X2492&amp;""</f>
      </c>
      <c r="AB2492">
        <f>[1]资金台帐!AB2492</f>
        <v>0</v>
      </c>
      <c r="AC2492">
        <f>[1]资金台帐!AC2492</f>
        <v>0</v>
      </c>
      <c r="AD2492">
        <f>[1]资金台帐!AD2492</f>
        <v>0</v>
      </c>
      <c r="AJ2492">
        <f>[1]资金台帐!AJ2492</f>
        <v>0</v>
      </c>
      <c r="AK2492">
        <f>[1]资金台帐!AK2492</f>
        <v>0</v>
      </c>
      <c r="BA2492" s="22">
        <f t="shared" si="0"/>
      </c>
    </row>
    <row r="2493">
      <c r="B2493">
        <f>[1]资金台帐!B2493&amp;""</f>
      </c>
      <c r="H2493">
        <f>[1]资金台帐!H2493&amp;""</f>
      </c>
      <c r="J2493">
        <f>[1]资金台帐!J2493&amp;""</f>
      </c>
      <c r="N2493">
        <f>[1]资金台帐!N2493</f>
      </c>
      <c r="O2493">
        <f>[1]资金台帐!O2493&amp;""</f>
      </c>
      <c r="P2493">
        <f>[1]资金台帐!P2493&amp;""</f>
      </c>
      <c r="Q2493">
        <f>[1]资金台帐!Q2493&amp;""</f>
      </c>
      <c r="T2493">
        <f>[1]资金台帐!T2493&amp;""</f>
      </c>
      <c r="U2493">
        <f>[1]资金台帐!U2493&amp;""</f>
      </c>
      <c r="W2493">
        <f>[1]资金台帐!W2493&amp;""</f>
      </c>
      <c r="X2493">
        <f>[1]资金台帐!X2493&amp;""</f>
      </c>
      <c r="AB2493">
        <f>[1]资金台帐!AB2493</f>
        <v>0</v>
      </c>
      <c r="AC2493">
        <f>[1]资金台帐!AC2493</f>
        <v>0</v>
      </c>
      <c r="AD2493">
        <f>[1]资金台帐!AD2493</f>
        <v>0</v>
      </c>
      <c r="AJ2493">
        <f>[1]资金台帐!AJ2493</f>
        <v>0</v>
      </c>
      <c r="AK2493">
        <f>[1]资金台帐!AK2493</f>
        <v>0</v>
      </c>
      <c r="BA2493" s="22">
        <f t="shared" si="0"/>
      </c>
    </row>
    <row r="2494">
      <c r="B2494">
        <f>[1]资金台帐!B2494&amp;""</f>
      </c>
      <c r="H2494">
        <f>[1]资金台帐!H2494&amp;""</f>
      </c>
      <c r="J2494">
        <f>[1]资金台帐!J2494&amp;""</f>
      </c>
      <c r="N2494">
        <f>[1]资金台帐!N2494</f>
      </c>
      <c r="O2494">
        <f>[1]资金台帐!O2494&amp;""</f>
      </c>
      <c r="P2494">
        <f>[1]资金台帐!P2494&amp;""</f>
      </c>
      <c r="Q2494">
        <f>[1]资金台帐!Q2494&amp;""</f>
      </c>
      <c r="T2494">
        <f>[1]资金台帐!T2494&amp;""</f>
      </c>
      <c r="U2494">
        <f>[1]资金台帐!U2494&amp;""</f>
      </c>
      <c r="W2494">
        <f>[1]资金台帐!W2494&amp;""</f>
      </c>
      <c r="X2494">
        <f>[1]资金台帐!X2494&amp;""</f>
      </c>
      <c r="AB2494">
        <f>[1]资金台帐!AB2494</f>
        <v>0</v>
      </c>
      <c r="AC2494">
        <f>[1]资金台帐!AC2494</f>
        <v>0</v>
      </c>
      <c r="AD2494">
        <f>[1]资金台帐!AD2494</f>
        <v>0</v>
      </c>
      <c r="AJ2494">
        <f>[1]资金台帐!AJ2494</f>
        <v>0</v>
      </c>
      <c r="AK2494">
        <f>[1]资金台帐!AK2494</f>
        <v>0</v>
      </c>
      <c r="BA2494" s="22">
        <f t="shared" si="0"/>
      </c>
    </row>
    <row r="2495">
      <c r="B2495">
        <f>[1]资金台帐!B2495&amp;""</f>
      </c>
      <c r="H2495">
        <f>[1]资金台帐!H2495&amp;""</f>
      </c>
      <c r="J2495">
        <f>[1]资金台帐!J2495&amp;""</f>
      </c>
      <c r="N2495">
        <f>[1]资金台帐!N2495</f>
      </c>
      <c r="O2495">
        <f>[1]资金台帐!O2495&amp;""</f>
      </c>
      <c r="P2495">
        <f>[1]资金台帐!P2495&amp;""</f>
      </c>
      <c r="Q2495">
        <f>[1]资金台帐!Q2495&amp;""</f>
      </c>
      <c r="T2495">
        <f>[1]资金台帐!T2495&amp;""</f>
      </c>
      <c r="U2495">
        <f>[1]资金台帐!U2495&amp;""</f>
      </c>
      <c r="W2495">
        <f>[1]资金台帐!W2495&amp;""</f>
      </c>
      <c r="X2495">
        <f>[1]资金台帐!X2495&amp;""</f>
      </c>
      <c r="AB2495">
        <f>[1]资金台帐!AB2495</f>
        <v>0</v>
      </c>
      <c r="AC2495">
        <f>[1]资金台帐!AC2495</f>
        <v>0</v>
      </c>
      <c r="AD2495">
        <f>[1]资金台帐!AD2495</f>
        <v>0</v>
      </c>
      <c r="AJ2495">
        <f>[1]资金台帐!AJ2495</f>
        <v>0</v>
      </c>
      <c r="AK2495">
        <f>[1]资金台帐!AK2495</f>
        <v>0</v>
      </c>
      <c r="BA2495" s="22">
        <f t="shared" si="0"/>
      </c>
    </row>
    <row r="2496">
      <c r="B2496">
        <f>[1]资金台帐!B2496&amp;""</f>
      </c>
      <c r="H2496">
        <f>[1]资金台帐!H2496&amp;""</f>
      </c>
      <c r="J2496">
        <f>[1]资金台帐!J2496&amp;""</f>
      </c>
      <c r="N2496">
        <f>[1]资金台帐!N2496</f>
      </c>
      <c r="O2496">
        <f>[1]资金台帐!O2496&amp;""</f>
      </c>
      <c r="P2496">
        <f>[1]资金台帐!P2496&amp;""</f>
      </c>
      <c r="Q2496">
        <f>[1]资金台帐!Q2496&amp;""</f>
      </c>
      <c r="T2496">
        <f>[1]资金台帐!T2496&amp;""</f>
      </c>
      <c r="U2496">
        <f>[1]资金台帐!U2496&amp;""</f>
      </c>
      <c r="W2496">
        <f>[1]资金台帐!W2496&amp;""</f>
      </c>
      <c r="X2496">
        <f>[1]资金台帐!X2496&amp;""</f>
      </c>
      <c r="AB2496">
        <f>[1]资金台帐!AB2496</f>
        <v>0</v>
      </c>
      <c r="AC2496">
        <f>[1]资金台帐!AC2496</f>
        <v>0</v>
      </c>
      <c r="AD2496">
        <f>[1]资金台帐!AD2496</f>
        <v>0</v>
      </c>
      <c r="AJ2496">
        <f>[1]资金台帐!AJ2496</f>
        <v>0</v>
      </c>
      <c r="AK2496">
        <f>[1]资金台帐!AK2496</f>
        <v>0</v>
      </c>
      <c r="BA2496" s="22">
        <f t="shared" si="0"/>
      </c>
    </row>
    <row r="2497">
      <c r="B2497">
        <f>[1]资金台帐!B2497&amp;""</f>
      </c>
      <c r="H2497">
        <f>[1]资金台帐!H2497&amp;""</f>
      </c>
      <c r="J2497">
        <f>[1]资金台帐!J2497&amp;""</f>
      </c>
      <c r="N2497">
        <f>[1]资金台帐!N2497</f>
      </c>
      <c r="O2497">
        <f>[1]资金台帐!O2497&amp;""</f>
      </c>
      <c r="P2497">
        <f>[1]资金台帐!P2497&amp;""</f>
      </c>
      <c r="Q2497">
        <f>[1]资金台帐!Q2497&amp;""</f>
      </c>
      <c r="T2497">
        <f>[1]资金台帐!T2497&amp;""</f>
      </c>
      <c r="U2497">
        <f>[1]资金台帐!U2497&amp;""</f>
      </c>
      <c r="W2497">
        <f>[1]资金台帐!W2497&amp;""</f>
      </c>
      <c r="X2497">
        <f>[1]资金台帐!X2497&amp;""</f>
      </c>
      <c r="AB2497">
        <f>[1]资金台帐!AB2497</f>
        <v>0</v>
      </c>
      <c r="AC2497">
        <f>[1]资金台帐!AC2497</f>
        <v>0</v>
      </c>
      <c r="AD2497">
        <f>[1]资金台帐!AD2497</f>
        <v>0</v>
      </c>
      <c r="AJ2497">
        <f>[1]资金台帐!AJ2497</f>
        <v>0</v>
      </c>
      <c r="AK2497">
        <f>[1]资金台帐!AK2497</f>
        <v>0</v>
      </c>
      <c r="BA2497" s="22">
        <f t="shared" si="0"/>
      </c>
    </row>
    <row r="2498">
      <c r="B2498">
        <f>[1]资金台帐!B2498&amp;""</f>
      </c>
      <c r="H2498">
        <f>[1]资金台帐!H2498&amp;""</f>
      </c>
      <c r="J2498">
        <f>[1]资金台帐!J2498&amp;""</f>
      </c>
      <c r="N2498">
        <f>[1]资金台帐!N2498</f>
      </c>
      <c r="O2498">
        <f>[1]资金台帐!O2498&amp;""</f>
      </c>
      <c r="P2498">
        <f>[1]资金台帐!P2498&amp;""</f>
      </c>
      <c r="Q2498">
        <f>[1]资金台帐!Q2498&amp;""</f>
      </c>
      <c r="T2498">
        <f>[1]资金台帐!T2498&amp;""</f>
      </c>
      <c r="U2498">
        <f>[1]资金台帐!U2498&amp;""</f>
      </c>
      <c r="W2498">
        <f>[1]资金台帐!W2498&amp;""</f>
      </c>
      <c r="X2498">
        <f>[1]资金台帐!X2498&amp;""</f>
      </c>
      <c r="AB2498">
        <f>[1]资金台帐!AB2498</f>
        <v>0</v>
      </c>
      <c r="AC2498">
        <f>[1]资金台帐!AC2498</f>
        <v>0</v>
      </c>
      <c r="AD2498">
        <f>[1]资金台帐!AD2498</f>
        <v>0</v>
      </c>
      <c r="AJ2498">
        <f>[1]资金台帐!AJ2498</f>
        <v>0</v>
      </c>
      <c r="AK2498">
        <f>[1]资金台帐!AK2498</f>
        <v>0</v>
      </c>
      <c r="BA2498" s="22">
        <f t="shared" si="0"/>
      </c>
    </row>
    <row r="2499">
      <c r="B2499">
        <f>[1]资金台帐!B2499&amp;""</f>
      </c>
      <c r="H2499">
        <f>[1]资金台帐!H2499&amp;""</f>
      </c>
      <c r="J2499">
        <f>[1]资金台帐!J2499&amp;""</f>
      </c>
      <c r="N2499">
        <f>[1]资金台帐!N2499</f>
      </c>
      <c r="O2499">
        <f>[1]资金台帐!O2499&amp;""</f>
      </c>
      <c r="P2499">
        <f>[1]资金台帐!P2499&amp;""</f>
      </c>
      <c r="Q2499">
        <f>[1]资金台帐!Q2499&amp;""</f>
      </c>
      <c r="T2499">
        <f>[1]资金台帐!T2499&amp;""</f>
      </c>
      <c r="U2499">
        <f>[1]资金台帐!U2499&amp;""</f>
      </c>
      <c r="W2499">
        <f>[1]资金台帐!W2499&amp;""</f>
      </c>
      <c r="X2499">
        <f>[1]资金台帐!X2499&amp;""</f>
      </c>
      <c r="AB2499">
        <f>[1]资金台帐!AB2499</f>
        <v>0</v>
      </c>
      <c r="AC2499">
        <f>[1]资金台帐!AC2499</f>
        <v>0</v>
      </c>
      <c r="AD2499">
        <f>[1]资金台帐!AD2499</f>
        <v>0</v>
      </c>
      <c r="AJ2499">
        <f>[1]资金台帐!AJ2499</f>
        <v>0</v>
      </c>
      <c r="AK2499">
        <f>[1]资金台帐!AK2499</f>
        <v>0</v>
      </c>
      <c r="BA2499" s="22">
        <f t="shared" si="0"/>
      </c>
    </row>
    <row r="2500">
      <c r="B2500">
        <f>[1]资金台帐!B2500&amp;""</f>
      </c>
      <c r="H2500">
        <f>[1]资金台帐!H2500&amp;""</f>
      </c>
      <c r="J2500">
        <f>[1]资金台帐!J2500&amp;""</f>
      </c>
      <c r="N2500">
        <f>[1]资金台帐!N2500</f>
      </c>
      <c r="O2500">
        <f>[1]资金台帐!O2500&amp;""</f>
      </c>
      <c r="P2500">
        <f>[1]资金台帐!P2500&amp;""</f>
      </c>
      <c r="Q2500">
        <f>[1]资金台帐!Q2500&amp;""</f>
      </c>
      <c r="T2500">
        <f>[1]资金台帐!T2500&amp;""</f>
      </c>
      <c r="U2500">
        <f>[1]资金台帐!U2500&amp;""</f>
      </c>
      <c r="W2500">
        <f>[1]资金台帐!W2500&amp;""</f>
      </c>
      <c r="X2500">
        <f>[1]资金台帐!X2500&amp;""</f>
      </c>
      <c r="AB2500">
        <f>[1]资金台帐!AB2500</f>
        <v>0</v>
      </c>
      <c r="AC2500">
        <f>[1]资金台帐!AC2500</f>
        <v>0</v>
      </c>
      <c r="AD2500">
        <f>[1]资金台帐!AD2500</f>
        <v>0</v>
      </c>
      <c r="AJ2500">
        <f>[1]资金台帐!AJ2500</f>
        <v>0</v>
      </c>
      <c r="AK2500">
        <f>[1]资金台帐!AK2500</f>
        <v>0</v>
      </c>
      <c r="BA2500" s="22">
        <f t="shared" si="0"/>
      </c>
    </row>
    <row r="2501">
      <c r="B2501">
        <f>[1]资金台帐!B2501&amp;""</f>
      </c>
      <c r="H2501">
        <f>[1]资金台帐!H2501&amp;""</f>
      </c>
      <c r="J2501">
        <f>[1]资金台帐!J2501&amp;""</f>
      </c>
      <c r="N2501">
        <f>[1]资金台帐!N2501</f>
      </c>
      <c r="O2501">
        <f>[1]资金台帐!O2501&amp;""</f>
      </c>
      <c r="P2501">
        <f>[1]资金台帐!P2501&amp;""</f>
      </c>
      <c r="Q2501">
        <f>[1]资金台帐!Q2501&amp;""</f>
      </c>
      <c r="T2501">
        <f>[1]资金台帐!T2501&amp;""</f>
      </c>
      <c r="U2501">
        <f>[1]资金台帐!U2501&amp;""</f>
      </c>
      <c r="W2501">
        <f>[1]资金台帐!W2501&amp;""</f>
      </c>
      <c r="X2501">
        <f>[1]资金台帐!X2501&amp;""</f>
      </c>
      <c r="AB2501">
        <f>[1]资金台帐!AB2501</f>
        <v>0</v>
      </c>
      <c r="AC2501">
        <f>[1]资金台帐!AC2501</f>
        <v>0</v>
      </c>
      <c r="AD2501">
        <f>[1]资金台帐!AD2501</f>
        <v>0</v>
      </c>
      <c r="AJ2501">
        <f>[1]资金台帐!AJ2501</f>
        <v>0</v>
      </c>
      <c r="AK2501">
        <f>[1]资金台帐!AK2501</f>
        <v>0</v>
      </c>
      <c r="BA2501" s="22">
        <f t="shared" si="0"/>
      </c>
    </row>
    <row r="2502">
      <c r="B2502">
        <f>[1]资金台帐!B2502&amp;""</f>
      </c>
      <c r="H2502">
        <f>[1]资金台帐!H2502&amp;""</f>
      </c>
      <c r="J2502">
        <f>[1]资金台帐!J2502&amp;""</f>
      </c>
      <c r="N2502">
        <f>[1]资金台帐!N2502</f>
      </c>
      <c r="O2502">
        <f>[1]资金台帐!O2502&amp;""</f>
      </c>
      <c r="P2502">
        <f>[1]资金台帐!P2502&amp;""</f>
      </c>
      <c r="Q2502">
        <f>[1]资金台帐!Q2502&amp;""</f>
      </c>
      <c r="T2502">
        <f>[1]资金台帐!T2502&amp;""</f>
      </c>
      <c r="U2502">
        <f>[1]资金台帐!U2502&amp;""</f>
      </c>
      <c r="W2502">
        <f>[1]资金台帐!W2502&amp;""</f>
      </c>
      <c r="X2502">
        <f>[1]资金台帐!X2502&amp;""</f>
      </c>
      <c r="AB2502">
        <f>[1]资金台帐!AB2502</f>
        <v>0</v>
      </c>
      <c r="AC2502">
        <f>[1]资金台帐!AC2502</f>
        <v>0</v>
      </c>
      <c r="AD2502">
        <f>[1]资金台帐!AD2502</f>
        <v>0</v>
      </c>
      <c r="AJ2502">
        <f>[1]资金台帐!AJ2502</f>
        <v>0</v>
      </c>
      <c r="AK2502">
        <f>[1]资金台帐!AK2502</f>
        <v>0</v>
      </c>
      <c r="BA2502" s="22">
        <f t="shared" si="0"/>
      </c>
    </row>
    <row r="2503">
      <c r="B2503">
        <f>[1]资金台帐!B2503&amp;""</f>
      </c>
      <c r="H2503">
        <f>[1]资金台帐!H2503&amp;""</f>
      </c>
      <c r="J2503">
        <f>[1]资金台帐!J2503&amp;""</f>
      </c>
      <c r="N2503">
        <f>[1]资金台帐!N2503</f>
      </c>
      <c r="O2503">
        <f>[1]资金台帐!O2503&amp;""</f>
      </c>
      <c r="P2503">
        <f>[1]资金台帐!P2503&amp;""</f>
      </c>
      <c r="Q2503">
        <f>[1]资金台帐!Q2503&amp;""</f>
      </c>
      <c r="T2503">
        <f>[1]资金台帐!T2503&amp;""</f>
      </c>
      <c r="U2503">
        <f>[1]资金台帐!U2503&amp;""</f>
      </c>
      <c r="W2503">
        <f>[1]资金台帐!W2503&amp;""</f>
      </c>
      <c r="X2503">
        <f>[1]资金台帐!X2503&amp;""</f>
      </c>
      <c r="AB2503">
        <f>[1]资金台帐!AB2503</f>
        <v>0</v>
      </c>
      <c r="AC2503">
        <f>[1]资金台帐!AC2503</f>
        <v>0</v>
      </c>
      <c r="AD2503">
        <f>[1]资金台帐!AD2503</f>
        <v>0</v>
      </c>
      <c r="AJ2503">
        <f>[1]资金台帐!AJ2503</f>
        <v>0</v>
      </c>
      <c r="AK2503">
        <f>[1]资金台帐!AK2503</f>
        <v>0</v>
      </c>
      <c r="BA2503" s="22">
        <f t="shared" si="0"/>
      </c>
    </row>
    <row r="2504">
      <c r="B2504">
        <f>[1]资金台帐!B2504&amp;""</f>
      </c>
      <c r="H2504">
        <f>[1]资金台帐!H2504&amp;""</f>
      </c>
      <c r="J2504">
        <f>[1]资金台帐!J2504&amp;""</f>
      </c>
      <c r="N2504">
        <f>[1]资金台帐!N2504</f>
      </c>
      <c r="O2504">
        <f>[1]资金台帐!O2504&amp;""</f>
      </c>
      <c r="P2504">
        <f>[1]资金台帐!P2504&amp;""</f>
      </c>
      <c r="Q2504">
        <f>[1]资金台帐!Q2504&amp;""</f>
      </c>
      <c r="T2504">
        <f>[1]资金台帐!T2504&amp;""</f>
      </c>
      <c r="U2504">
        <f>[1]资金台帐!U2504&amp;""</f>
      </c>
      <c r="W2504">
        <f>[1]资金台帐!W2504&amp;""</f>
      </c>
      <c r="X2504">
        <f>[1]资金台帐!X2504&amp;""</f>
      </c>
      <c r="AB2504">
        <f>[1]资金台帐!AB2504</f>
        <v>0</v>
      </c>
      <c r="AC2504">
        <f>[1]资金台帐!AC2504</f>
        <v>0</v>
      </c>
      <c r="AD2504">
        <f>[1]资金台帐!AD2504</f>
        <v>0</v>
      </c>
      <c r="AJ2504">
        <f>[1]资金台帐!AJ2504</f>
        <v>0</v>
      </c>
      <c r="AK2504">
        <f>[1]资金台帐!AK2504</f>
        <v>0</v>
      </c>
      <c r="BA2504" s="22">
        <f t="shared" si="0"/>
      </c>
    </row>
    <row r="2505">
      <c r="B2505">
        <f>[1]资金台帐!B2505&amp;""</f>
      </c>
      <c r="H2505">
        <f>[1]资金台帐!H2505&amp;""</f>
      </c>
      <c r="J2505">
        <f>[1]资金台帐!J2505&amp;""</f>
      </c>
      <c r="N2505">
        <f>[1]资金台帐!N2505</f>
      </c>
      <c r="O2505">
        <f>[1]资金台帐!O2505&amp;""</f>
      </c>
      <c r="P2505">
        <f>[1]资金台帐!P2505&amp;""</f>
      </c>
      <c r="Q2505">
        <f>[1]资金台帐!Q2505&amp;""</f>
      </c>
      <c r="T2505">
        <f>[1]资金台帐!T2505&amp;""</f>
      </c>
      <c r="U2505">
        <f>[1]资金台帐!U2505&amp;""</f>
      </c>
      <c r="W2505">
        <f>[1]资金台帐!W2505&amp;""</f>
      </c>
      <c r="X2505">
        <f>[1]资金台帐!X2505&amp;""</f>
      </c>
      <c r="AB2505">
        <f>[1]资金台帐!AB2505</f>
        <v>0</v>
      </c>
      <c r="AC2505">
        <f>[1]资金台帐!AC2505</f>
        <v>0</v>
      </c>
      <c r="AD2505">
        <f>[1]资金台帐!AD2505</f>
        <v>0</v>
      </c>
      <c r="AJ2505">
        <f>[1]资金台帐!AJ2505</f>
        <v>0</v>
      </c>
      <c r="AK2505">
        <f>[1]资金台帐!AK2505</f>
        <v>0</v>
      </c>
      <c r="BA2505" s="22">
        <f t="shared" si="0"/>
      </c>
    </row>
    <row r="2506">
      <c r="B2506">
        <f>[1]资金台帐!B2506&amp;""</f>
      </c>
      <c r="H2506">
        <f>[1]资金台帐!H2506&amp;""</f>
      </c>
      <c r="J2506">
        <f>[1]资金台帐!J2506&amp;""</f>
      </c>
      <c r="N2506">
        <f>[1]资金台帐!N2506</f>
      </c>
      <c r="O2506">
        <f>[1]资金台帐!O2506&amp;""</f>
      </c>
      <c r="P2506">
        <f>[1]资金台帐!P2506&amp;""</f>
      </c>
      <c r="Q2506">
        <f>[1]资金台帐!Q2506&amp;""</f>
      </c>
      <c r="T2506">
        <f>[1]资金台帐!T2506&amp;""</f>
      </c>
      <c r="U2506">
        <f>[1]资金台帐!U2506&amp;""</f>
      </c>
      <c r="W2506">
        <f>[1]资金台帐!W2506&amp;""</f>
      </c>
      <c r="X2506">
        <f>[1]资金台帐!X2506&amp;""</f>
      </c>
      <c r="AB2506">
        <f>[1]资金台帐!AB2506</f>
        <v>0</v>
      </c>
      <c r="AC2506">
        <f>[1]资金台帐!AC2506</f>
        <v>0</v>
      </c>
      <c r="AD2506">
        <f>[1]资金台帐!AD2506</f>
        <v>0</v>
      </c>
      <c r="AJ2506">
        <f>[1]资金台帐!AJ2506</f>
        <v>0</v>
      </c>
      <c r="AK2506">
        <f>[1]资金台帐!AK2506</f>
        <v>0</v>
      </c>
      <c r="BA2506" s="22">
        <f t="shared" si="0"/>
      </c>
    </row>
    <row r="2507">
      <c r="B2507">
        <f>[1]资金台帐!B2507&amp;""</f>
      </c>
      <c r="H2507">
        <f>[1]资金台帐!H2507&amp;""</f>
      </c>
      <c r="J2507">
        <f>[1]资金台帐!J2507&amp;""</f>
      </c>
      <c r="N2507">
        <f>[1]资金台帐!N2507</f>
      </c>
      <c r="O2507">
        <f>[1]资金台帐!O2507&amp;""</f>
      </c>
      <c r="P2507">
        <f>[1]资金台帐!P2507&amp;""</f>
      </c>
      <c r="Q2507">
        <f>[1]资金台帐!Q2507&amp;""</f>
      </c>
      <c r="T2507">
        <f>[1]资金台帐!T2507&amp;""</f>
      </c>
      <c r="U2507">
        <f>[1]资金台帐!U2507&amp;""</f>
      </c>
      <c r="W2507">
        <f>[1]资金台帐!W2507&amp;""</f>
      </c>
      <c r="X2507">
        <f>[1]资金台帐!X2507&amp;""</f>
      </c>
      <c r="AB2507">
        <f>[1]资金台帐!AB2507</f>
        <v>0</v>
      </c>
      <c r="AC2507">
        <f>[1]资金台帐!AC2507</f>
        <v>0</v>
      </c>
      <c r="AD2507">
        <f>[1]资金台帐!AD2507</f>
        <v>0</v>
      </c>
      <c r="AJ2507">
        <f>[1]资金台帐!AJ2507</f>
        <v>0</v>
      </c>
      <c r="AK2507">
        <f>[1]资金台帐!AK2507</f>
        <v>0</v>
      </c>
      <c r="BA2507" s="22">
        <f t="shared" si="0"/>
      </c>
    </row>
    <row r="2508">
      <c r="B2508">
        <f>[1]资金台帐!B2508&amp;""</f>
      </c>
      <c r="H2508">
        <f>[1]资金台帐!H2508&amp;""</f>
      </c>
      <c r="J2508">
        <f>[1]资金台帐!J2508&amp;""</f>
      </c>
      <c r="N2508">
        <f>[1]资金台帐!N2508</f>
      </c>
      <c r="O2508">
        <f>[1]资金台帐!O2508&amp;""</f>
      </c>
      <c r="P2508">
        <f>[1]资金台帐!P2508&amp;""</f>
      </c>
      <c r="Q2508">
        <f>[1]资金台帐!Q2508&amp;""</f>
      </c>
      <c r="T2508">
        <f>[1]资金台帐!T2508&amp;""</f>
      </c>
      <c r="U2508">
        <f>[1]资金台帐!U2508&amp;""</f>
      </c>
      <c r="W2508">
        <f>[1]资金台帐!W2508&amp;""</f>
      </c>
      <c r="X2508">
        <f>[1]资金台帐!X2508&amp;""</f>
      </c>
      <c r="AB2508">
        <f>[1]资金台帐!AB2508</f>
        <v>0</v>
      </c>
      <c r="AC2508">
        <f>[1]资金台帐!AC2508</f>
        <v>0</v>
      </c>
      <c r="AD2508">
        <f>[1]资金台帐!AD2508</f>
        <v>0</v>
      </c>
      <c r="AJ2508">
        <f>[1]资金台帐!AJ2508</f>
        <v>0</v>
      </c>
      <c r="AK2508">
        <f>[1]资金台帐!AK2508</f>
        <v>0</v>
      </c>
      <c r="BA2508" s="22">
        <f t="shared" si="0"/>
      </c>
    </row>
    <row r="2509">
      <c r="B2509">
        <f>[1]资金台帐!B2509&amp;""</f>
      </c>
      <c r="H2509">
        <f>[1]资金台帐!H2509&amp;""</f>
      </c>
      <c r="J2509">
        <f>[1]资金台帐!J2509&amp;""</f>
      </c>
      <c r="N2509">
        <f>[1]资金台帐!N2509</f>
      </c>
      <c r="O2509">
        <f>[1]资金台帐!O2509&amp;""</f>
      </c>
      <c r="P2509">
        <f>[1]资金台帐!P2509&amp;""</f>
      </c>
      <c r="Q2509">
        <f>[1]资金台帐!Q2509&amp;""</f>
      </c>
      <c r="T2509">
        <f>[1]资金台帐!T2509&amp;""</f>
      </c>
      <c r="U2509">
        <f>[1]资金台帐!U2509&amp;""</f>
      </c>
      <c r="W2509">
        <f>[1]资金台帐!W2509&amp;""</f>
      </c>
      <c r="X2509">
        <f>[1]资金台帐!X2509&amp;""</f>
      </c>
      <c r="AB2509">
        <f>[1]资金台帐!AB2509</f>
        <v>0</v>
      </c>
      <c r="AC2509">
        <f>[1]资金台帐!AC2509</f>
        <v>0</v>
      </c>
      <c r="AD2509">
        <f>[1]资金台帐!AD2509</f>
        <v>0</v>
      </c>
      <c r="AJ2509">
        <f>[1]资金台帐!AJ2509</f>
        <v>0</v>
      </c>
      <c r="AK2509">
        <f>[1]资金台帐!AK2509</f>
        <v>0</v>
      </c>
      <c r="BA2509" s="22">
        <f t="shared" si="0"/>
      </c>
    </row>
    <row r="2510">
      <c r="B2510">
        <f>[1]资金台帐!B2510&amp;""</f>
      </c>
      <c r="H2510">
        <f>[1]资金台帐!H2510&amp;""</f>
      </c>
      <c r="J2510">
        <f>[1]资金台帐!J2510&amp;""</f>
      </c>
      <c r="N2510">
        <f>[1]资金台帐!N2510</f>
      </c>
      <c r="O2510">
        <f>[1]资金台帐!O2510&amp;""</f>
      </c>
      <c r="P2510">
        <f>[1]资金台帐!P2510&amp;""</f>
      </c>
      <c r="Q2510">
        <f>[1]资金台帐!Q2510&amp;""</f>
      </c>
      <c r="T2510">
        <f>[1]资金台帐!T2510&amp;""</f>
      </c>
      <c r="U2510">
        <f>[1]资金台帐!U2510&amp;""</f>
      </c>
      <c r="W2510">
        <f>[1]资金台帐!W2510&amp;""</f>
      </c>
      <c r="X2510">
        <f>[1]资金台帐!X2510&amp;""</f>
      </c>
      <c r="AB2510">
        <f>[1]资金台帐!AB2510</f>
        <v>0</v>
      </c>
      <c r="AC2510">
        <f>[1]资金台帐!AC2510</f>
        <v>0</v>
      </c>
      <c r="AD2510">
        <f>[1]资金台帐!AD2510</f>
        <v>0</v>
      </c>
      <c r="AJ2510">
        <f>[1]资金台帐!AJ2510</f>
        <v>0</v>
      </c>
      <c r="AK2510">
        <f>[1]资金台帐!AK2510</f>
        <v>0</v>
      </c>
      <c r="BA2510" s="22">
        <f t="shared" si="0"/>
      </c>
    </row>
    <row r="2511">
      <c r="B2511">
        <f>[1]资金台帐!B2511&amp;""</f>
      </c>
      <c r="H2511">
        <f>[1]资金台帐!H2511&amp;""</f>
      </c>
      <c r="J2511">
        <f>[1]资金台帐!J2511&amp;""</f>
      </c>
      <c r="N2511">
        <f>[1]资金台帐!N2511</f>
      </c>
      <c r="O2511">
        <f>[1]资金台帐!O2511&amp;""</f>
      </c>
      <c r="P2511">
        <f>[1]资金台帐!P2511&amp;""</f>
      </c>
      <c r="Q2511">
        <f>[1]资金台帐!Q2511&amp;""</f>
      </c>
      <c r="T2511">
        <f>[1]资金台帐!T2511&amp;""</f>
      </c>
      <c r="U2511">
        <f>[1]资金台帐!U2511&amp;""</f>
      </c>
      <c r="W2511">
        <f>[1]资金台帐!W2511&amp;""</f>
      </c>
      <c r="X2511">
        <f>[1]资金台帐!X2511&amp;""</f>
      </c>
      <c r="AB2511">
        <f>[1]资金台帐!AB2511</f>
        <v>0</v>
      </c>
      <c r="AC2511">
        <f>[1]资金台帐!AC2511</f>
        <v>0</v>
      </c>
      <c r="AD2511">
        <f>[1]资金台帐!AD2511</f>
        <v>0</v>
      </c>
      <c r="AJ2511">
        <f>[1]资金台帐!AJ2511</f>
        <v>0</v>
      </c>
      <c r="AK2511">
        <f>[1]资金台帐!AK2511</f>
        <v>0</v>
      </c>
      <c r="BA2511" s="22">
        <f t="shared" si="0"/>
      </c>
    </row>
    <row r="2512">
      <c r="B2512">
        <f>[1]资金台帐!B2512&amp;""</f>
      </c>
      <c r="H2512">
        <f>[1]资金台帐!H2512&amp;""</f>
      </c>
      <c r="J2512">
        <f>[1]资金台帐!J2512&amp;""</f>
      </c>
      <c r="N2512">
        <f>[1]资金台帐!N2512</f>
      </c>
      <c r="O2512">
        <f>[1]资金台帐!O2512&amp;""</f>
      </c>
      <c r="P2512">
        <f>[1]资金台帐!P2512&amp;""</f>
      </c>
      <c r="Q2512">
        <f>[1]资金台帐!Q2512&amp;""</f>
      </c>
      <c r="T2512">
        <f>[1]资金台帐!T2512&amp;""</f>
      </c>
      <c r="U2512">
        <f>[1]资金台帐!U2512&amp;""</f>
      </c>
      <c r="W2512">
        <f>[1]资金台帐!W2512&amp;""</f>
      </c>
      <c r="X2512">
        <f>[1]资金台帐!X2512&amp;""</f>
      </c>
      <c r="AB2512">
        <f>[1]资金台帐!AB2512</f>
        <v>0</v>
      </c>
      <c r="AC2512">
        <f>[1]资金台帐!AC2512</f>
        <v>0</v>
      </c>
      <c r="AD2512">
        <f>[1]资金台帐!AD2512</f>
        <v>0</v>
      </c>
      <c r="AJ2512">
        <f>[1]资金台帐!AJ2512</f>
        <v>0</v>
      </c>
      <c r="AK2512">
        <f>[1]资金台帐!AK2512</f>
        <v>0</v>
      </c>
      <c r="BA2512" s="22">
        <f t="shared" si="0"/>
      </c>
    </row>
    <row r="2513">
      <c r="B2513">
        <f>[1]资金台帐!B2513&amp;""</f>
      </c>
      <c r="H2513">
        <f>[1]资金台帐!H2513&amp;""</f>
      </c>
      <c r="J2513">
        <f>[1]资金台帐!J2513&amp;""</f>
      </c>
      <c r="N2513">
        <f>[1]资金台帐!N2513</f>
      </c>
      <c r="O2513">
        <f>[1]资金台帐!O2513&amp;""</f>
      </c>
      <c r="P2513">
        <f>[1]资金台帐!P2513&amp;""</f>
      </c>
      <c r="Q2513">
        <f>[1]资金台帐!Q2513&amp;""</f>
      </c>
      <c r="T2513">
        <f>[1]资金台帐!T2513&amp;""</f>
      </c>
      <c r="U2513">
        <f>[1]资金台帐!U2513&amp;""</f>
      </c>
      <c r="W2513">
        <f>[1]资金台帐!W2513&amp;""</f>
      </c>
      <c r="X2513">
        <f>[1]资金台帐!X2513&amp;""</f>
      </c>
      <c r="AB2513">
        <f>[1]资金台帐!AB2513</f>
        <v>0</v>
      </c>
      <c r="AC2513">
        <f>[1]资金台帐!AC2513</f>
        <v>0</v>
      </c>
      <c r="AD2513">
        <f>[1]资金台帐!AD2513</f>
        <v>0</v>
      </c>
      <c r="AJ2513">
        <f>[1]资金台帐!AJ2513</f>
        <v>0</v>
      </c>
      <c r="AK2513">
        <f>[1]资金台帐!AK2513</f>
        <v>0</v>
      </c>
      <c r="BA2513" s="22">
        <f t="shared" si="0"/>
      </c>
    </row>
    <row r="2514">
      <c r="B2514">
        <f>[1]资金台帐!B2514&amp;""</f>
      </c>
      <c r="H2514">
        <f>[1]资金台帐!H2514&amp;""</f>
      </c>
      <c r="J2514">
        <f>[1]资金台帐!J2514&amp;""</f>
      </c>
      <c r="N2514">
        <f>[1]资金台帐!N2514</f>
      </c>
      <c r="O2514">
        <f>[1]资金台帐!O2514&amp;""</f>
      </c>
      <c r="P2514">
        <f>[1]资金台帐!P2514&amp;""</f>
      </c>
      <c r="Q2514">
        <f>[1]资金台帐!Q2514&amp;""</f>
      </c>
      <c r="T2514">
        <f>[1]资金台帐!T2514&amp;""</f>
      </c>
      <c r="U2514">
        <f>[1]资金台帐!U2514&amp;""</f>
      </c>
      <c r="W2514">
        <f>[1]资金台帐!W2514&amp;""</f>
      </c>
      <c r="X2514">
        <f>[1]资金台帐!X2514&amp;""</f>
      </c>
      <c r="AB2514">
        <f>[1]资金台帐!AB2514</f>
        <v>0</v>
      </c>
      <c r="AC2514">
        <f>[1]资金台帐!AC2514</f>
        <v>0</v>
      </c>
      <c r="AD2514">
        <f>[1]资金台帐!AD2514</f>
        <v>0</v>
      </c>
      <c r="AJ2514">
        <f>[1]资金台帐!AJ2514</f>
        <v>0</v>
      </c>
      <c r="AK2514">
        <f>[1]资金台帐!AK2514</f>
        <v>0</v>
      </c>
      <c r="BA2514" s="22">
        <f t="shared" si="0"/>
      </c>
    </row>
    <row r="2515">
      <c r="B2515">
        <f>[1]资金台帐!B2515&amp;""</f>
      </c>
      <c r="H2515">
        <f>[1]资金台帐!H2515&amp;""</f>
      </c>
      <c r="J2515">
        <f>[1]资金台帐!J2515&amp;""</f>
      </c>
      <c r="N2515">
        <f>[1]资金台帐!N2515</f>
      </c>
      <c r="O2515">
        <f>[1]资金台帐!O2515&amp;""</f>
      </c>
      <c r="P2515">
        <f>[1]资金台帐!P2515&amp;""</f>
      </c>
      <c r="Q2515">
        <f>[1]资金台帐!Q2515&amp;""</f>
      </c>
      <c r="T2515">
        <f>[1]资金台帐!T2515&amp;""</f>
      </c>
      <c r="U2515">
        <f>[1]资金台帐!U2515&amp;""</f>
      </c>
      <c r="W2515">
        <f>[1]资金台帐!W2515&amp;""</f>
      </c>
      <c r="X2515">
        <f>[1]资金台帐!X2515&amp;""</f>
      </c>
      <c r="AB2515">
        <f>[1]资金台帐!AB2515</f>
        <v>0</v>
      </c>
      <c r="AC2515">
        <f>[1]资金台帐!AC2515</f>
        <v>0</v>
      </c>
      <c r="AD2515">
        <f>[1]资金台帐!AD2515</f>
        <v>0</v>
      </c>
      <c r="AJ2515">
        <f>[1]资金台帐!AJ2515</f>
        <v>0</v>
      </c>
      <c r="AK2515">
        <f>[1]资金台帐!AK2515</f>
        <v>0</v>
      </c>
      <c r="BA2515" s="22">
        <f t="shared" si="0"/>
      </c>
    </row>
    <row r="2516">
      <c r="B2516">
        <f>[1]资金台帐!B2516&amp;""</f>
      </c>
      <c r="H2516">
        <f>[1]资金台帐!H2516&amp;""</f>
      </c>
      <c r="J2516">
        <f>[1]资金台帐!J2516&amp;""</f>
      </c>
      <c r="N2516">
        <f>[1]资金台帐!N2516</f>
      </c>
      <c r="O2516">
        <f>[1]资金台帐!O2516&amp;""</f>
      </c>
      <c r="P2516">
        <f>[1]资金台帐!P2516&amp;""</f>
      </c>
      <c r="Q2516">
        <f>[1]资金台帐!Q2516&amp;""</f>
      </c>
      <c r="T2516">
        <f>[1]资金台帐!T2516&amp;""</f>
      </c>
      <c r="U2516">
        <f>[1]资金台帐!U2516&amp;""</f>
      </c>
      <c r="W2516">
        <f>[1]资金台帐!W2516&amp;""</f>
      </c>
      <c r="X2516">
        <f>[1]资金台帐!X2516&amp;""</f>
      </c>
      <c r="AB2516">
        <f>[1]资金台帐!AB2516</f>
        <v>0</v>
      </c>
      <c r="AC2516">
        <f>[1]资金台帐!AC2516</f>
        <v>0</v>
      </c>
      <c r="AD2516">
        <f>[1]资金台帐!AD2516</f>
        <v>0</v>
      </c>
      <c r="AJ2516">
        <f>[1]资金台帐!AJ2516</f>
        <v>0</v>
      </c>
      <c r="AK2516">
        <f>[1]资金台帐!AK2516</f>
        <v>0</v>
      </c>
      <c r="BA2516" s="22">
        <f t="shared" si="0"/>
      </c>
    </row>
    <row r="2517">
      <c r="B2517">
        <f>[1]资金台帐!B2517&amp;""</f>
      </c>
      <c r="H2517">
        <f>[1]资金台帐!H2517&amp;""</f>
      </c>
      <c r="J2517">
        <f>[1]资金台帐!J2517&amp;""</f>
      </c>
      <c r="N2517">
        <f>[1]资金台帐!N2517</f>
      </c>
      <c r="O2517">
        <f>[1]资金台帐!O2517&amp;""</f>
      </c>
      <c r="P2517">
        <f>[1]资金台帐!P2517&amp;""</f>
      </c>
      <c r="Q2517">
        <f>[1]资金台帐!Q2517&amp;""</f>
      </c>
      <c r="T2517">
        <f>[1]资金台帐!T2517&amp;""</f>
      </c>
      <c r="U2517">
        <f>[1]资金台帐!U2517&amp;""</f>
      </c>
      <c r="W2517">
        <f>[1]资金台帐!W2517&amp;""</f>
      </c>
      <c r="X2517">
        <f>[1]资金台帐!X2517&amp;""</f>
      </c>
      <c r="AB2517">
        <f>[1]资金台帐!AB2517</f>
        <v>0</v>
      </c>
      <c r="AC2517">
        <f>[1]资金台帐!AC2517</f>
        <v>0</v>
      </c>
      <c r="AD2517">
        <f>[1]资金台帐!AD2517</f>
        <v>0</v>
      </c>
      <c r="AJ2517">
        <f>[1]资金台帐!AJ2517</f>
        <v>0</v>
      </c>
      <c r="AK2517">
        <f>[1]资金台帐!AK2517</f>
        <v>0</v>
      </c>
      <c r="BA2517" s="22">
        <f t="shared" si="0"/>
      </c>
    </row>
    <row r="2518">
      <c r="B2518">
        <f>[1]资金台帐!B2518&amp;""</f>
      </c>
      <c r="H2518">
        <f>[1]资金台帐!H2518&amp;""</f>
      </c>
      <c r="J2518">
        <f>[1]资金台帐!J2518&amp;""</f>
      </c>
      <c r="N2518">
        <f>[1]资金台帐!N2518</f>
      </c>
      <c r="O2518">
        <f>[1]资金台帐!O2518&amp;""</f>
      </c>
      <c r="P2518">
        <f>[1]资金台帐!P2518&amp;""</f>
      </c>
      <c r="Q2518">
        <f>[1]资金台帐!Q2518&amp;""</f>
      </c>
      <c r="T2518">
        <f>[1]资金台帐!T2518&amp;""</f>
      </c>
      <c r="U2518">
        <f>[1]资金台帐!U2518&amp;""</f>
      </c>
      <c r="W2518">
        <f>[1]资金台帐!W2518&amp;""</f>
      </c>
      <c r="X2518">
        <f>[1]资金台帐!X2518&amp;""</f>
      </c>
      <c r="AB2518">
        <f>[1]资金台帐!AB2518</f>
        <v>0</v>
      </c>
      <c r="AC2518">
        <f>[1]资金台帐!AC2518</f>
        <v>0</v>
      </c>
      <c r="AD2518">
        <f>[1]资金台帐!AD2518</f>
        <v>0</v>
      </c>
      <c r="AJ2518">
        <f>[1]资金台帐!AJ2518</f>
        <v>0</v>
      </c>
      <c r="AK2518">
        <f>[1]资金台帐!AK2518</f>
        <v>0</v>
      </c>
      <c r="BA2518" s="22">
        <f t="shared" si="0"/>
      </c>
    </row>
    <row r="2519">
      <c r="B2519">
        <f>[1]资金台帐!B2519&amp;""</f>
      </c>
      <c r="H2519">
        <f>[1]资金台帐!H2519&amp;""</f>
      </c>
      <c r="J2519">
        <f>[1]资金台帐!J2519&amp;""</f>
      </c>
      <c r="N2519">
        <f>[1]资金台帐!N2519</f>
      </c>
      <c r="O2519">
        <f>[1]资金台帐!O2519&amp;""</f>
      </c>
      <c r="P2519">
        <f>[1]资金台帐!P2519&amp;""</f>
      </c>
      <c r="Q2519">
        <f>[1]资金台帐!Q2519&amp;""</f>
      </c>
      <c r="T2519">
        <f>[1]资金台帐!T2519&amp;""</f>
      </c>
      <c r="U2519">
        <f>[1]资金台帐!U2519&amp;""</f>
      </c>
      <c r="W2519">
        <f>[1]资金台帐!W2519&amp;""</f>
      </c>
      <c r="X2519">
        <f>[1]资金台帐!X2519&amp;""</f>
      </c>
      <c r="AB2519">
        <f>[1]资金台帐!AB2519</f>
        <v>0</v>
      </c>
      <c r="AC2519">
        <f>[1]资金台帐!AC2519</f>
        <v>0</v>
      </c>
      <c r="AD2519">
        <f>[1]资金台帐!AD2519</f>
        <v>0</v>
      </c>
      <c r="AJ2519">
        <f>[1]资金台帐!AJ2519</f>
        <v>0</v>
      </c>
      <c r="AK2519">
        <f>[1]资金台帐!AK2519</f>
        <v>0</v>
      </c>
      <c r="BA2519" s="22">
        <f t="shared" si="0"/>
      </c>
    </row>
    <row r="2520">
      <c r="B2520">
        <f>[1]资金台帐!B2520&amp;""</f>
      </c>
      <c r="H2520">
        <f>[1]资金台帐!H2520&amp;""</f>
      </c>
      <c r="J2520">
        <f>[1]资金台帐!J2520&amp;""</f>
      </c>
      <c r="N2520">
        <f>[1]资金台帐!N2520</f>
      </c>
      <c r="O2520">
        <f>[1]资金台帐!O2520&amp;""</f>
      </c>
      <c r="P2520">
        <f>[1]资金台帐!P2520&amp;""</f>
      </c>
      <c r="Q2520">
        <f>[1]资金台帐!Q2520&amp;""</f>
      </c>
      <c r="T2520">
        <f>[1]资金台帐!T2520&amp;""</f>
      </c>
      <c r="U2520">
        <f>[1]资金台帐!U2520&amp;""</f>
      </c>
      <c r="W2520">
        <f>[1]资金台帐!W2520&amp;""</f>
      </c>
      <c r="X2520">
        <f>[1]资金台帐!X2520&amp;""</f>
      </c>
      <c r="AB2520">
        <f>[1]资金台帐!AB2520</f>
        <v>0</v>
      </c>
      <c r="AC2520">
        <f>[1]资金台帐!AC2520</f>
        <v>0</v>
      </c>
      <c r="AD2520">
        <f>[1]资金台帐!AD2520</f>
        <v>0</v>
      </c>
      <c r="AJ2520">
        <f>[1]资金台帐!AJ2520</f>
        <v>0</v>
      </c>
      <c r="AK2520">
        <f>[1]资金台帐!AK2520</f>
        <v>0</v>
      </c>
      <c r="BA2520" s="22">
        <f t="shared" si="0"/>
      </c>
    </row>
    <row r="2521">
      <c r="B2521">
        <f>[1]资金台帐!B2521&amp;""</f>
      </c>
      <c r="H2521">
        <f>[1]资金台帐!H2521&amp;""</f>
      </c>
      <c r="J2521">
        <f>[1]资金台帐!J2521&amp;""</f>
      </c>
      <c r="N2521">
        <f>[1]资金台帐!N2521</f>
      </c>
      <c r="O2521">
        <f>[1]资金台帐!O2521&amp;""</f>
      </c>
      <c r="P2521">
        <f>[1]资金台帐!P2521&amp;""</f>
      </c>
      <c r="Q2521">
        <f>[1]资金台帐!Q2521&amp;""</f>
      </c>
      <c r="T2521">
        <f>[1]资金台帐!T2521&amp;""</f>
      </c>
      <c r="U2521">
        <f>[1]资金台帐!U2521&amp;""</f>
      </c>
      <c r="W2521">
        <f>[1]资金台帐!W2521&amp;""</f>
      </c>
      <c r="X2521">
        <f>[1]资金台帐!X2521&amp;""</f>
      </c>
      <c r="AB2521">
        <f>[1]资金台帐!AB2521</f>
        <v>0</v>
      </c>
      <c r="AC2521">
        <f>[1]资金台帐!AC2521</f>
        <v>0</v>
      </c>
      <c r="AD2521">
        <f>[1]资金台帐!AD2521</f>
        <v>0</v>
      </c>
      <c r="AJ2521">
        <f>[1]资金台帐!AJ2521</f>
        <v>0</v>
      </c>
      <c r="AK2521">
        <f>[1]资金台帐!AK2521</f>
        <v>0</v>
      </c>
      <c r="BA2521" s="22">
        <f t="shared" si="0"/>
      </c>
    </row>
    <row r="2522">
      <c r="B2522">
        <f>[1]资金台帐!B2522&amp;""</f>
      </c>
      <c r="H2522">
        <f>[1]资金台帐!H2522&amp;""</f>
      </c>
      <c r="J2522">
        <f>[1]资金台帐!J2522&amp;""</f>
      </c>
      <c r="N2522">
        <f>[1]资金台帐!N2522</f>
      </c>
      <c r="O2522">
        <f>[1]资金台帐!O2522&amp;""</f>
      </c>
      <c r="P2522">
        <f>[1]资金台帐!P2522&amp;""</f>
      </c>
      <c r="Q2522">
        <f>[1]资金台帐!Q2522&amp;""</f>
      </c>
      <c r="T2522">
        <f>[1]资金台帐!T2522&amp;""</f>
      </c>
      <c r="U2522">
        <f>[1]资金台帐!U2522&amp;""</f>
      </c>
      <c r="W2522">
        <f>[1]资金台帐!W2522&amp;""</f>
      </c>
      <c r="X2522">
        <f>[1]资金台帐!X2522&amp;""</f>
      </c>
      <c r="AB2522">
        <f>[1]资金台帐!AB2522</f>
        <v>0</v>
      </c>
      <c r="AC2522">
        <f>[1]资金台帐!AC2522</f>
        <v>0</v>
      </c>
      <c r="AD2522">
        <f>[1]资金台帐!AD2522</f>
        <v>0</v>
      </c>
      <c r="AJ2522">
        <f>[1]资金台帐!AJ2522</f>
        <v>0</v>
      </c>
      <c r="AK2522">
        <f>[1]资金台帐!AK2522</f>
        <v>0</v>
      </c>
      <c r="BA2522" s="22">
        <f t="shared" si="0"/>
      </c>
    </row>
    <row r="2523">
      <c r="B2523">
        <f>[1]资金台帐!B2523&amp;""</f>
      </c>
      <c r="H2523">
        <f>[1]资金台帐!H2523&amp;""</f>
      </c>
      <c r="J2523">
        <f>[1]资金台帐!J2523&amp;""</f>
      </c>
      <c r="N2523">
        <f>[1]资金台帐!N2523</f>
      </c>
      <c r="O2523">
        <f>[1]资金台帐!O2523&amp;""</f>
      </c>
      <c r="P2523">
        <f>[1]资金台帐!P2523&amp;""</f>
      </c>
      <c r="Q2523">
        <f>[1]资金台帐!Q2523&amp;""</f>
      </c>
      <c r="T2523">
        <f>[1]资金台帐!T2523&amp;""</f>
      </c>
      <c r="U2523">
        <f>[1]资金台帐!U2523&amp;""</f>
      </c>
      <c r="W2523">
        <f>[1]资金台帐!W2523&amp;""</f>
      </c>
      <c r="X2523">
        <f>[1]资金台帐!X2523&amp;""</f>
      </c>
      <c r="AB2523">
        <f>[1]资金台帐!AB2523</f>
        <v>0</v>
      </c>
      <c r="AC2523">
        <f>[1]资金台帐!AC2523</f>
        <v>0</v>
      </c>
      <c r="AD2523">
        <f>[1]资金台帐!AD2523</f>
        <v>0</v>
      </c>
      <c r="AJ2523">
        <f>[1]资金台帐!AJ2523</f>
        <v>0</v>
      </c>
      <c r="AK2523">
        <f>[1]资金台帐!AK2523</f>
        <v>0</v>
      </c>
      <c r="BA2523" s="22">
        <f t="shared" si="0"/>
      </c>
    </row>
    <row r="2524">
      <c r="B2524">
        <f>[1]资金台帐!B2524&amp;""</f>
      </c>
      <c r="H2524">
        <f>[1]资金台帐!H2524&amp;""</f>
      </c>
      <c r="J2524">
        <f>[1]资金台帐!J2524&amp;""</f>
      </c>
      <c r="N2524">
        <f>[1]资金台帐!N2524</f>
      </c>
      <c r="O2524">
        <f>[1]资金台帐!O2524&amp;""</f>
      </c>
      <c r="P2524">
        <f>[1]资金台帐!P2524&amp;""</f>
      </c>
      <c r="Q2524">
        <f>[1]资金台帐!Q2524&amp;""</f>
      </c>
      <c r="T2524">
        <f>[1]资金台帐!T2524&amp;""</f>
      </c>
      <c r="U2524">
        <f>[1]资金台帐!U2524&amp;""</f>
      </c>
      <c r="W2524">
        <f>[1]资金台帐!W2524&amp;""</f>
      </c>
      <c r="X2524">
        <f>[1]资金台帐!X2524&amp;""</f>
      </c>
      <c r="AB2524">
        <f>[1]资金台帐!AB2524</f>
        <v>0</v>
      </c>
      <c r="AC2524">
        <f>[1]资金台帐!AC2524</f>
        <v>0</v>
      </c>
      <c r="AD2524">
        <f>[1]资金台帐!AD2524</f>
        <v>0</v>
      </c>
      <c r="AJ2524">
        <f>[1]资金台帐!AJ2524</f>
        <v>0</v>
      </c>
      <c r="AK2524">
        <f>[1]资金台帐!AK2524</f>
        <v>0</v>
      </c>
      <c r="BA2524" s="22">
        <f t="shared" si="0"/>
      </c>
    </row>
    <row r="2525">
      <c r="B2525">
        <f>[1]资金台帐!B2525&amp;""</f>
      </c>
      <c r="H2525">
        <f>[1]资金台帐!H2525&amp;""</f>
      </c>
      <c r="J2525">
        <f>[1]资金台帐!J2525&amp;""</f>
      </c>
      <c r="N2525">
        <f>[1]资金台帐!N2525</f>
      </c>
      <c r="O2525">
        <f>[1]资金台帐!O2525&amp;""</f>
      </c>
      <c r="P2525">
        <f>[1]资金台帐!P2525&amp;""</f>
      </c>
      <c r="Q2525">
        <f>[1]资金台帐!Q2525&amp;""</f>
      </c>
      <c r="T2525">
        <f>[1]资金台帐!T2525&amp;""</f>
      </c>
      <c r="U2525">
        <f>[1]资金台帐!U2525&amp;""</f>
      </c>
      <c r="W2525">
        <f>[1]资金台帐!W2525&amp;""</f>
      </c>
      <c r="X2525">
        <f>[1]资金台帐!X2525&amp;""</f>
      </c>
      <c r="AB2525">
        <f>[1]资金台帐!AB2525</f>
        <v>0</v>
      </c>
      <c r="AC2525">
        <f>[1]资金台帐!AC2525</f>
        <v>0</v>
      </c>
      <c r="AD2525">
        <f>[1]资金台帐!AD2525</f>
        <v>0</v>
      </c>
      <c r="AJ2525">
        <f>[1]资金台帐!AJ2525</f>
        <v>0</v>
      </c>
      <c r="AK2525">
        <f>[1]资金台帐!AK2525</f>
        <v>0</v>
      </c>
      <c r="BA2525" s="22">
        <f t="shared" si="0"/>
      </c>
    </row>
    <row r="2526">
      <c r="B2526">
        <f>[1]资金台帐!B2526&amp;""</f>
      </c>
      <c r="H2526">
        <f>[1]资金台帐!H2526&amp;""</f>
      </c>
      <c r="J2526">
        <f>[1]资金台帐!J2526&amp;""</f>
      </c>
      <c r="N2526">
        <f>[1]资金台帐!N2526</f>
      </c>
      <c r="O2526">
        <f>[1]资金台帐!O2526&amp;""</f>
      </c>
      <c r="P2526">
        <f>[1]资金台帐!P2526&amp;""</f>
      </c>
      <c r="Q2526">
        <f>[1]资金台帐!Q2526&amp;""</f>
      </c>
      <c r="T2526">
        <f>[1]资金台帐!T2526&amp;""</f>
      </c>
      <c r="U2526">
        <f>[1]资金台帐!U2526&amp;""</f>
      </c>
      <c r="W2526">
        <f>[1]资金台帐!W2526&amp;""</f>
      </c>
      <c r="X2526">
        <f>[1]资金台帐!X2526&amp;""</f>
      </c>
      <c r="AB2526">
        <f>[1]资金台帐!AB2526</f>
        <v>0</v>
      </c>
      <c r="AC2526">
        <f>[1]资金台帐!AC2526</f>
        <v>0</v>
      </c>
      <c r="AD2526">
        <f>[1]资金台帐!AD2526</f>
        <v>0</v>
      </c>
      <c r="AJ2526">
        <f>[1]资金台帐!AJ2526</f>
        <v>0</v>
      </c>
      <c r="AK2526">
        <f>[1]资金台帐!AK2526</f>
        <v>0</v>
      </c>
      <c r="BA2526" s="22">
        <f t="shared" si="0"/>
      </c>
    </row>
    <row r="2527">
      <c r="B2527">
        <f>[1]资金台帐!B2527&amp;""</f>
      </c>
      <c r="H2527">
        <f>[1]资金台帐!H2527&amp;""</f>
      </c>
      <c r="J2527">
        <f>[1]资金台帐!J2527&amp;""</f>
      </c>
      <c r="N2527">
        <f>[1]资金台帐!N2527</f>
      </c>
      <c r="O2527">
        <f>[1]资金台帐!O2527&amp;""</f>
      </c>
      <c r="P2527">
        <f>[1]资金台帐!P2527&amp;""</f>
      </c>
      <c r="Q2527">
        <f>[1]资金台帐!Q2527&amp;""</f>
      </c>
      <c r="T2527">
        <f>[1]资金台帐!T2527&amp;""</f>
      </c>
      <c r="U2527">
        <f>[1]资金台帐!U2527&amp;""</f>
      </c>
      <c r="W2527">
        <f>[1]资金台帐!W2527&amp;""</f>
      </c>
      <c r="X2527">
        <f>[1]资金台帐!X2527&amp;""</f>
      </c>
      <c r="AB2527">
        <f>[1]资金台帐!AB2527</f>
        <v>0</v>
      </c>
      <c r="AC2527">
        <f>[1]资金台帐!AC2527</f>
        <v>0</v>
      </c>
      <c r="AD2527">
        <f>[1]资金台帐!AD2527</f>
        <v>0</v>
      </c>
      <c r="AJ2527">
        <f>[1]资金台帐!AJ2527</f>
        <v>0</v>
      </c>
      <c r="AK2527">
        <f>[1]资金台帐!AK2527</f>
        <v>0</v>
      </c>
      <c r="BA2527" s="22">
        <f t="shared" si="0"/>
      </c>
    </row>
    <row r="2528">
      <c r="B2528">
        <f>[1]资金台帐!B2528&amp;""</f>
      </c>
      <c r="H2528">
        <f>[1]资金台帐!H2528&amp;""</f>
      </c>
      <c r="J2528">
        <f>[1]资金台帐!J2528&amp;""</f>
      </c>
      <c r="N2528">
        <f>[1]资金台帐!N2528</f>
      </c>
      <c r="O2528">
        <f>[1]资金台帐!O2528&amp;""</f>
      </c>
      <c r="P2528">
        <f>[1]资金台帐!P2528&amp;""</f>
      </c>
      <c r="Q2528">
        <f>[1]资金台帐!Q2528&amp;""</f>
      </c>
      <c r="T2528">
        <f>[1]资金台帐!T2528&amp;""</f>
      </c>
      <c r="U2528">
        <f>[1]资金台帐!U2528&amp;""</f>
      </c>
      <c r="W2528">
        <f>[1]资金台帐!W2528&amp;""</f>
      </c>
      <c r="X2528">
        <f>[1]资金台帐!X2528&amp;""</f>
      </c>
      <c r="AB2528">
        <f>[1]资金台帐!AB2528</f>
        <v>0</v>
      </c>
      <c r="AC2528">
        <f>[1]资金台帐!AC2528</f>
        <v>0</v>
      </c>
      <c r="AD2528">
        <f>[1]资金台帐!AD2528</f>
        <v>0</v>
      </c>
      <c r="AJ2528">
        <f>[1]资金台帐!AJ2528</f>
        <v>0</v>
      </c>
      <c r="AK2528">
        <f>[1]资金台帐!AK2528</f>
        <v>0</v>
      </c>
      <c r="BA2528" s="22">
        <f t="shared" si="0"/>
      </c>
    </row>
    <row r="2529">
      <c r="B2529">
        <f>[1]资金台帐!B2529&amp;""</f>
      </c>
      <c r="H2529">
        <f>[1]资金台帐!H2529&amp;""</f>
      </c>
      <c r="J2529">
        <f>[1]资金台帐!J2529&amp;""</f>
      </c>
      <c r="N2529">
        <f>[1]资金台帐!N2529</f>
      </c>
      <c r="O2529">
        <f>[1]资金台帐!O2529&amp;""</f>
      </c>
      <c r="P2529">
        <f>[1]资金台帐!P2529&amp;""</f>
      </c>
      <c r="Q2529">
        <f>[1]资金台帐!Q2529&amp;""</f>
      </c>
      <c r="T2529">
        <f>[1]资金台帐!T2529&amp;""</f>
      </c>
      <c r="U2529">
        <f>[1]资金台帐!U2529&amp;""</f>
      </c>
      <c r="W2529">
        <f>[1]资金台帐!W2529&amp;""</f>
      </c>
      <c r="X2529">
        <f>[1]资金台帐!X2529&amp;""</f>
      </c>
      <c r="AB2529">
        <f>[1]资金台帐!AB2529</f>
        <v>0</v>
      </c>
      <c r="AC2529">
        <f>[1]资金台帐!AC2529</f>
        <v>0</v>
      </c>
      <c r="AD2529">
        <f>[1]资金台帐!AD2529</f>
        <v>0</v>
      </c>
      <c r="AJ2529">
        <f>[1]资金台帐!AJ2529</f>
        <v>0</v>
      </c>
      <c r="AK2529">
        <f>[1]资金台帐!AK2529</f>
        <v>0</v>
      </c>
      <c r="BA2529" s="22">
        <f t="shared" si="0"/>
      </c>
    </row>
    <row r="2530">
      <c r="B2530">
        <f>[1]资金台帐!B2530&amp;""</f>
      </c>
      <c r="H2530">
        <f>[1]资金台帐!H2530&amp;""</f>
      </c>
      <c r="J2530">
        <f>[1]资金台帐!J2530&amp;""</f>
      </c>
      <c r="N2530">
        <f>[1]资金台帐!N2530</f>
      </c>
      <c r="O2530">
        <f>[1]资金台帐!O2530&amp;""</f>
      </c>
      <c r="P2530">
        <f>[1]资金台帐!P2530&amp;""</f>
      </c>
      <c r="Q2530">
        <f>[1]资金台帐!Q2530&amp;""</f>
      </c>
      <c r="T2530">
        <f>[1]资金台帐!T2530&amp;""</f>
      </c>
      <c r="U2530">
        <f>[1]资金台帐!U2530&amp;""</f>
      </c>
      <c r="W2530">
        <f>[1]资金台帐!W2530&amp;""</f>
      </c>
      <c r="X2530">
        <f>[1]资金台帐!X2530&amp;""</f>
      </c>
      <c r="AB2530">
        <f>[1]资金台帐!AB2530</f>
        <v>0</v>
      </c>
      <c r="AC2530">
        <f>[1]资金台帐!AC2530</f>
        <v>0</v>
      </c>
      <c r="AD2530">
        <f>[1]资金台帐!AD2530</f>
        <v>0</v>
      </c>
      <c r="AJ2530">
        <f>[1]资金台帐!AJ2530</f>
        <v>0</v>
      </c>
      <c r="AK2530">
        <f>[1]资金台帐!AK2530</f>
        <v>0</v>
      </c>
      <c r="BA2530" s="22">
        <f t="shared" si="0"/>
      </c>
    </row>
    <row r="2531">
      <c r="B2531">
        <f>[1]资金台帐!B2531&amp;""</f>
      </c>
      <c r="H2531">
        <f>[1]资金台帐!H2531&amp;""</f>
      </c>
      <c r="J2531">
        <f>[1]资金台帐!J2531&amp;""</f>
      </c>
      <c r="N2531">
        <f>[1]资金台帐!N2531</f>
      </c>
      <c r="O2531">
        <f>[1]资金台帐!O2531&amp;""</f>
      </c>
      <c r="P2531">
        <f>[1]资金台帐!P2531&amp;""</f>
      </c>
      <c r="Q2531">
        <f>[1]资金台帐!Q2531&amp;""</f>
      </c>
      <c r="T2531">
        <f>[1]资金台帐!T2531&amp;""</f>
      </c>
      <c r="U2531">
        <f>[1]资金台帐!U2531&amp;""</f>
      </c>
      <c r="W2531">
        <f>[1]资金台帐!W2531&amp;""</f>
      </c>
      <c r="X2531">
        <f>[1]资金台帐!X2531&amp;""</f>
      </c>
      <c r="AB2531">
        <f>[1]资金台帐!AB2531</f>
        <v>0</v>
      </c>
      <c r="AC2531">
        <f>[1]资金台帐!AC2531</f>
        <v>0</v>
      </c>
      <c r="AD2531">
        <f>[1]资金台帐!AD2531</f>
        <v>0</v>
      </c>
      <c r="AJ2531">
        <f>[1]资金台帐!AJ2531</f>
        <v>0</v>
      </c>
      <c r="AK2531">
        <f>[1]资金台帐!AK2531</f>
        <v>0</v>
      </c>
      <c r="BA2531" s="22">
        <f t="shared" si="0"/>
      </c>
    </row>
    <row r="2532">
      <c r="B2532">
        <f>[1]资金台帐!B2532&amp;""</f>
      </c>
      <c r="H2532">
        <f>[1]资金台帐!H2532&amp;""</f>
      </c>
      <c r="J2532">
        <f>[1]资金台帐!J2532&amp;""</f>
      </c>
      <c r="N2532">
        <f>[1]资金台帐!N2532</f>
      </c>
      <c r="O2532">
        <f>[1]资金台帐!O2532&amp;""</f>
      </c>
      <c r="P2532">
        <f>[1]资金台帐!P2532&amp;""</f>
      </c>
      <c r="Q2532">
        <f>[1]资金台帐!Q2532&amp;""</f>
      </c>
      <c r="T2532">
        <f>[1]资金台帐!T2532&amp;""</f>
      </c>
      <c r="U2532">
        <f>[1]资金台帐!U2532&amp;""</f>
      </c>
      <c r="W2532">
        <f>[1]资金台帐!W2532&amp;""</f>
      </c>
      <c r="X2532">
        <f>[1]资金台帐!X2532&amp;""</f>
      </c>
      <c r="AB2532">
        <f>[1]资金台帐!AB2532</f>
        <v>0</v>
      </c>
      <c r="AC2532">
        <f>[1]资金台帐!AC2532</f>
        <v>0</v>
      </c>
      <c r="AD2532">
        <f>[1]资金台帐!AD2532</f>
        <v>0</v>
      </c>
      <c r="AJ2532">
        <f>[1]资金台帐!AJ2532</f>
        <v>0</v>
      </c>
      <c r="AK2532">
        <f>[1]资金台帐!AK2532</f>
        <v>0</v>
      </c>
      <c r="BA2532" s="22">
        <f t="shared" si="0"/>
      </c>
    </row>
    <row r="2533">
      <c r="B2533">
        <f>[1]资金台帐!B2533&amp;""</f>
      </c>
      <c r="H2533">
        <f>[1]资金台帐!H2533&amp;""</f>
      </c>
      <c r="J2533">
        <f>[1]资金台帐!J2533&amp;""</f>
      </c>
      <c r="N2533">
        <f>[1]资金台帐!N2533</f>
      </c>
      <c r="O2533">
        <f>[1]资金台帐!O2533&amp;""</f>
      </c>
      <c r="P2533">
        <f>[1]资金台帐!P2533&amp;""</f>
      </c>
      <c r="Q2533">
        <f>[1]资金台帐!Q2533&amp;""</f>
      </c>
      <c r="T2533">
        <f>[1]资金台帐!T2533&amp;""</f>
      </c>
      <c r="U2533">
        <f>[1]资金台帐!U2533&amp;""</f>
      </c>
      <c r="W2533">
        <f>[1]资金台帐!W2533&amp;""</f>
      </c>
      <c r="X2533">
        <f>[1]资金台帐!X2533&amp;""</f>
      </c>
      <c r="AB2533">
        <f>[1]资金台帐!AB2533</f>
        <v>0</v>
      </c>
      <c r="AC2533">
        <f>[1]资金台帐!AC2533</f>
        <v>0</v>
      </c>
      <c r="AD2533">
        <f>[1]资金台帐!AD2533</f>
        <v>0</v>
      </c>
      <c r="AJ2533">
        <f>[1]资金台帐!AJ2533</f>
        <v>0</v>
      </c>
      <c r="AK2533">
        <f>[1]资金台帐!AK2533</f>
        <v>0</v>
      </c>
      <c r="BA2533" s="22">
        <f t="shared" si="0"/>
      </c>
    </row>
    <row r="2534">
      <c r="B2534">
        <f>[1]资金台帐!B2534&amp;""</f>
      </c>
      <c r="H2534">
        <f>[1]资金台帐!H2534&amp;""</f>
      </c>
      <c r="J2534">
        <f>[1]资金台帐!J2534&amp;""</f>
      </c>
      <c r="N2534">
        <f>[1]资金台帐!N2534</f>
      </c>
      <c r="O2534">
        <f>[1]资金台帐!O2534&amp;""</f>
      </c>
      <c r="P2534">
        <f>[1]资金台帐!P2534&amp;""</f>
      </c>
      <c r="Q2534">
        <f>[1]资金台帐!Q2534&amp;""</f>
      </c>
      <c r="T2534">
        <f>[1]资金台帐!T2534&amp;""</f>
      </c>
      <c r="U2534">
        <f>[1]资金台帐!U2534&amp;""</f>
      </c>
      <c r="W2534">
        <f>[1]资金台帐!W2534&amp;""</f>
      </c>
      <c r="X2534">
        <f>[1]资金台帐!X2534&amp;""</f>
      </c>
      <c r="AB2534">
        <f>[1]资金台帐!AB2534</f>
        <v>0</v>
      </c>
      <c r="AC2534">
        <f>[1]资金台帐!AC2534</f>
        <v>0</v>
      </c>
      <c r="AD2534">
        <f>[1]资金台帐!AD2534</f>
        <v>0</v>
      </c>
      <c r="AJ2534">
        <f>[1]资金台帐!AJ2534</f>
        <v>0</v>
      </c>
      <c r="AK2534">
        <f>[1]资金台帐!AK2534</f>
        <v>0</v>
      </c>
      <c r="BA2534" s="22">
        <f t="shared" si="0"/>
      </c>
    </row>
    <row r="2535">
      <c r="B2535">
        <f>[1]资金台帐!B2535&amp;""</f>
      </c>
      <c r="H2535">
        <f>[1]资金台帐!H2535&amp;""</f>
      </c>
      <c r="J2535">
        <f>[1]资金台帐!J2535&amp;""</f>
      </c>
      <c r="N2535">
        <f>[1]资金台帐!N2535</f>
      </c>
      <c r="O2535">
        <f>[1]资金台帐!O2535&amp;""</f>
      </c>
      <c r="P2535">
        <f>[1]资金台帐!P2535&amp;""</f>
      </c>
      <c r="Q2535">
        <f>[1]资金台帐!Q2535&amp;""</f>
      </c>
      <c r="T2535">
        <f>[1]资金台帐!T2535&amp;""</f>
      </c>
      <c r="U2535">
        <f>[1]资金台帐!U2535&amp;""</f>
      </c>
      <c r="W2535">
        <f>[1]资金台帐!W2535&amp;""</f>
      </c>
      <c r="X2535">
        <f>[1]资金台帐!X2535&amp;""</f>
      </c>
      <c r="AB2535">
        <f>[1]资金台帐!AB2535</f>
        <v>0</v>
      </c>
      <c r="AC2535">
        <f>[1]资金台帐!AC2535</f>
        <v>0</v>
      </c>
      <c r="AD2535">
        <f>[1]资金台帐!AD2535</f>
        <v>0</v>
      </c>
      <c r="AJ2535">
        <f>[1]资金台帐!AJ2535</f>
        <v>0</v>
      </c>
      <c r="AK2535">
        <f>[1]资金台帐!AK2535</f>
        <v>0</v>
      </c>
      <c r="BA2535" s="22">
        <f t="shared" si="0"/>
      </c>
    </row>
    <row r="2536">
      <c r="B2536">
        <f>[1]资金台帐!B2536&amp;""</f>
      </c>
      <c r="H2536">
        <f>[1]资金台帐!H2536&amp;""</f>
      </c>
      <c r="J2536">
        <f>[1]资金台帐!J2536&amp;""</f>
      </c>
      <c r="N2536">
        <f>[1]资金台帐!N2536</f>
      </c>
      <c r="O2536">
        <f>[1]资金台帐!O2536&amp;""</f>
      </c>
      <c r="P2536">
        <f>[1]资金台帐!P2536&amp;""</f>
      </c>
      <c r="Q2536">
        <f>[1]资金台帐!Q2536&amp;""</f>
      </c>
      <c r="T2536">
        <f>[1]资金台帐!T2536&amp;""</f>
      </c>
      <c r="U2536">
        <f>[1]资金台帐!U2536&amp;""</f>
      </c>
      <c r="W2536">
        <f>[1]资金台帐!W2536&amp;""</f>
      </c>
      <c r="X2536">
        <f>[1]资金台帐!X2536&amp;""</f>
      </c>
      <c r="AB2536">
        <f>[1]资金台帐!AB2536</f>
        <v>0</v>
      </c>
      <c r="AC2536">
        <f>[1]资金台帐!AC2536</f>
        <v>0</v>
      </c>
      <c r="AD2536">
        <f>[1]资金台帐!AD2536</f>
        <v>0</v>
      </c>
      <c r="AJ2536">
        <f>[1]资金台帐!AJ2536</f>
        <v>0</v>
      </c>
      <c r="AK2536">
        <f>[1]资金台帐!AK2536</f>
        <v>0</v>
      </c>
      <c r="BA2536" s="22">
        <f t="shared" si="0"/>
      </c>
    </row>
    <row r="2537">
      <c r="B2537">
        <f>[1]资金台帐!B2537&amp;""</f>
      </c>
      <c r="H2537">
        <f>[1]资金台帐!H2537&amp;""</f>
      </c>
      <c r="J2537">
        <f>[1]资金台帐!J2537&amp;""</f>
      </c>
      <c r="N2537">
        <f>[1]资金台帐!N2537</f>
      </c>
      <c r="O2537">
        <f>[1]资金台帐!O2537&amp;""</f>
      </c>
      <c r="P2537">
        <f>[1]资金台帐!P2537&amp;""</f>
      </c>
      <c r="Q2537">
        <f>[1]资金台帐!Q2537&amp;""</f>
      </c>
      <c r="T2537">
        <f>[1]资金台帐!T2537&amp;""</f>
      </c>
      <c r="U2537">
        <f>[1]资金台帐!U2537&amp;""</f>
      </c>
      <c r="W2537">
        <f>[1]资金台帐!W2537&amp;""</f>
      </c>
      <c r="X2537">
        <f>[1]资金台帐!X2537&amp;""</f>
      </c>
      <c r="AB2537">
        <f>[1]资金台帐!AB2537</f>
        <v>0</v>
      </c>
      <c r="AC2537">
        <f>[1]资金台帐!AC2537</f>
        <v>0</v>
      </c>
      <c r="AD2537">
        <f>[1]资金台帐!AD2537</f>
        <v>0</v>
      </c>
      <c r="AJ2537">
        <f>[1]资金台帐!AJ2537</f>
        <v>0</v>
      </c>
      <c r="AK2537">
        <f>[1]资金台帐!AK2537</f>
        <v>0</v>
      </c>
      <c r="BA2537" s="22">
        <f t="shared" si="0"/>
      </c>
    </row>
    <row r="2538">
      <c r="B2538">
        <f>[1]资金台帐!B2538&amp;""</f>
      </c>
      <c r="H2538">
        <f>[1]资金台帐!H2538&amp;""</f>
      </c>
      <c r="J2538">
        <f>[1]资金台帐!J2538&amp;""</f>
      </c>
      <c r="N2538">
        <f>[1]资金台帐!N2538</f>
      </c>
      <c r="O2538">
        <f>[1]资金台帐!O2538&amp;""</f>
      </c>
      <c r="P2538">
        <f>[1]资金台帐!P2538&amp;""</f>
      </c>
      <c r="Q2538">
        <f>[1]资金台帐!Q2538&amp;""</f>
      </c>
      <c r="T2538">
        <f>[1]资金台帐!T2538&amp;""</f>
      </c>
      <c r="U2538">
        <f>[1]资金台帐!U2538&amp;""</f>
      </c>
      <c r="W2538">
        <f>[1]资金台帐!W2538&amp;""</f>
      </c>
      <c r="X2538">
        <f>[1]资金台帐!X2538&amp;""</f>
      </c>
      <c r="AB2538">
        <f>[1]资金台帐!AB2538</f>
        <v>0</v>
      </c>
      <c r="AC2538">
        <f>[1]资金台帐!AC2538</f>
        <v>0</v>
      </c>
      <c r="AD2538">
        <f>[1]资金台帐!AD2538</f>
        <v>0</v>
      </c>
      <c r="AJ2538">
        <f>[1]资金台帐!AJ2538</f>
        <v>0</v>
      </c>
      <c r="AK2538">
        <f>[1]资金台帐!AK2538</f>
        <v>0</v>
      </c>
      <c r="BA2538" s="22">
        <f t="shared" si="0"/>
      </c>
    </row>
    <row r="2539">
      <c r="B2539">
        <f>[1]资金台帐!B2539&amp;""</f>
      </c>
      <c r="H2539">
        <f>[1]资金台帐!H2539&amp;""</f>
      </c>
      <c r="J2539">
        <f>[1]资金台帐!J2539&amp;""</f>
      </c>
      <c r="N2539">
        <f>[1]资金台帐!N2539</f>
      </c>
      <c r="O2539">
        <f>[1]资金台帐!O2539&amp;""</f>
      </c>
      <c r="P2539">
        <f>[1]资金台帐!P2539&amp;""</f>
      </c>
      <c r="Q2539">
        <f>[1]资金台帐!Q2539&amp;""</f>
      </c>
      <c r="T2539">
        <f>[1]资金台帐!T2539&amp;""</f>
      </c>
      <c r="U2539">
        <f>[1]资金台帐!U2539&amp;""</f>
      </c>
      <c r="W2539">
        <f>[1]资金台帐!W2539&amp;""</f>
      </c>
      <c r="X2539">
        <f>[1]资金台帐!X2539&amp;""</f>
      </c>
      <c r="AB2539">
        <f>[1]资金台帐!AB2539</f>
        <v>0</v>
      </c>
      <c r="AC2539">
        <f>[1]资金台帐!AC2539</f>
        <v>0</v>
      </c>
      <c r="AD2539">
        <f>[1]资金台帐!AD2539</f>
        <v>0</v>
      </c>
      <c r="AJ2539">
        <f>[1]资金台帐!AJ2539</f>
        <v>0</v>
      </c>
      <c r="AK2539">
        <f>[1]资金台帐!AK2539</f>
        <v>0</v>
      </c>
      <c r="BA2539" s="22">
        <f t="shared" si="0"/>
      </c>
    </row>
    <row r="2540">
      <c r="B2540">
        <f>[1]资金台帐!B2540&amp;""</f>
      </c>
      <c r="H2540">
        <f>[1]资金台帐!H2540&amp;""</f>
      </c>
      <c r="J2540">
        <f>[1]资金台帐!J2540&amp;""</f>
      </c>
      <c r="N2540">
        <f>[1]资金台帐!N2540</f>
      </c>
      <c r="O2540">
        <f>[1]资金台帐!O2540&amp;""</f>
      </c>
      <c r="P2540">
        <f>[1]资金台帐!P2540&amp;""</f>
      </c>
      <c r="Q2540">
        <f>[1]资金台帐!Q2540&amp;""</f>
      </c>
      <c r="T2540">
        <f>[1]资金台帐!T2540&amp;""</f>
      </c>
      <c r="U2540">
        <f>[1]资金台帐!U2540&amp;""</f>
      </c>
      <c r="W2540">
        <f>[1]资金台帐!W2540&amp;""</f>
      </c>
      <c r="X2540">
        <f>[1]资金台帐!X2540&amp;""</f>
      </c>
      <c r="AB2540">
        <f>[1]资金台帐!AB2540</f>
        <v>0</v>
      </c>
      <c r="AC2540">
        <f>[1]资金台帐!AC2540</f>
        <v>0</v>
      </c>
      <c r="AD2540">
        <f>[1]资金台帐!AD2540</f>
        <v>0</v>
      </c>
      <c r="AJ2540">
        <f>[1]资金台帐!AJ2540</f>
        <v>0</v>
      </c>
      <c r="AK2540">
        <f>[1]资金台帐!AK2540</f>
        <v>0</v>
      </c>
      <c r="BA2540" s="22">
        <f t="shared" si="0"/>
      </c>
    </row>
    <row r="2541">
      <c r="B2541">
        <f>[1]资金台帐!B2541&amp;""</f>
      </c>
      <c r="H2541">
        <f>[1]资金台帐!H2541&amp;""</f>
      </c>
      <c r="J2541">
        <f>[1]资金台帐!J2541&amp;""</f>
      </c>
      <c r="N2541">
        <f>[1]资金台帐!N2541</f>
      </c>
      <c r="O2541">
        <f>[1]资金台帐!O2541&amp;""</f>
      </c>
      <c r="P2541">
        <f>[1]资金台帐!P2541&amp;""</f>
      </c>
      <c r="Q2541">
        <f>[1]资金台帐!Q2541&amp;""</f>
      </c>
      <c r="T2541">
        <f>[1]资金台帐!T2541&amp;""</f>
      </c>
      <c r="U2541">
        <f>[1]资金台帐!U2541&amp;""</f>
      </c>
      <c r="W2541">
        <f>[1]资金台帐!W2541&amp;""</f>
      </c>
      <c r="X2541">
        <f>[1]资金台帐!X2541&amp;""</f>
      </c>
      <c r="AB2541">
        <f>[1]资金台帐!AB2541</f>
        <v>0</v>
      </c>
      <c r="AC2541">
        <f>[1]资金台帐!AC2541</f>
        <v>0</v>
      </c>
      <c r="AD2541">
        <f>[1]资金台帐!AD2541</f>
        <v>0</v>
      </c>
      <c r="AJ2541">
        <f>[1]资金台帐!AJ2541</f>
        <v>0</v>
      </c>
      <c r="AK2541">
        <f>[1]资金台帐!AK2541</f>
        <v>0</v>
      </c>
      <c r="BA2541" s="22">
        <f t="shared" si="0"/>
      </c>
    </row>
    <row r="2542">
      <c r="B2542">
        <f>[1]资金台帐!B2542&amp;""</f>
      </c>
      <c r="H2542">
        <f>[1]资金台帐!H2542&amp;""</f>
      </c>
      <c r="J2542">
        <f>[1]资金台帐!J2542&amp;""</f>
      </c>
      <c r="N2542">
        <f>[1]资金台帐!N2542</f>
      </c>
      <c r="O2542">
        <f>[1]资金台帐!O2542&amp;""</f>
      </c>
      <c r="P2542">
        <f>[1]资金台帐!P2542&amp;""</f>
      </c>
      <c r="Q2542">
        <f>[1]资金台帐!Q2542&amp;""</f>
      </c>
      <c r="T2542">
        <f>[1]资金台帐!T2542&amp;""</f>
      </c>
      <c r="U2542">
        <f>[1]资金台帐!U2542&amp;""</f>
      </c>
      <c r="W2542">
        <f>[1]资金台帐!W2542&amp;""</f>
      </c>
      <c r="X2542">
        <f>[1]资金台帐!X2542&amp;""</f>
      </c>
      <c r="AB2542">
        <f>[1]资金台帐!AB2542</f>
        <v>0</v>
      </c>
      <c r="AC2542">
        <f>[1]资金台帐!AC2542</f>
        <v>0</v>
      </c>
      <c r="AD2542">
        <f>[1]资金台帐!AD2542</f>
        <v>0</v>
      </c>
      <c r="AJ2542">
        <f>[1]资金台帐!AJ2542</f>
        <v>0</v>
      </c>
      <c r="AK2542">
        <f>[1]资金台帐!AK2542</f>
        <v>0</v>
      </c>
      <c r="BA2542" s="22">
        <f t="shared" si="0"/>
      </c>
    </row>
    <row r="2543">
      <c r="B2543">
        <f>[1]资金台帐!B2543&amp;""</f>
      </c>
      <c r="H2543">
        <f>[1]资金台帐!H2543&amp;""</f>
      </c>
      <c r="J2543">
        <f>[1]资金台帐!J2543&amp;""</f>
      </c>
      <c r="N2543">
        <f>[1]资金台帐!N2543</f>
      </c>
      <c r="O2543">
        <f>[1]资金台帐!O2543&amp;""</f>
      </c>
      <c r="P2543">
        <f>[1]资金台帐!P2543&amp;""</f>
      </c>
      <c r="Q2543">
        <f>[1]资金台帐!Q2543&amp;""</f>
      </c>
      <c r="T2543">
        <f>[1]资金台帐!T2543&amp;""</f>
      </c>
      <c r="U2543">
        <f>[1]资金台帐!U2543&amp;""</f>
      </c>
      <c r="W2543">
        <f>[1]资金台帐!W2543&amp;""</f>
      </c>
      <c r="X2543">
        <f>[1]资金台帐!X2543&amp;""</f>
      </c>
      <c r="AB2543">
        <f>[1]资金台帐!AB2543</f>
        <v>0</v>
      </c>
      <c r="AC2543">
        <f>[1]资金台帐!AC2543</f>
        <v>0</v>
      </c>
      <c r="AD2543">
        <f>[1]资金台帐!AD2543</f>
        <v>0</v>
      </c>
      <c r="AJ2543">
        <f>[1]资金台帐!AJ2543</f>
        <v>0</v>
      </c>
      <c r="AK2543">
        <f>[1]资金台帐!AK2543</f>
        <v>0</v>
      </c>
      <c r="BA2543" s="22">
        <f t="shared" si="0"/>
      </c>
    </row>
    <row r="2544">
      <c r="B2544">
        <f>[1]资金台帐!B2544&amp;""</f>
      </c>
      <c r="H2544">
        <f>[1]资金台帐!H2544&amp;""</f>
      </c>
      <c r="J2544">
        <f>[1]资金台帐!J2544&amp;""</f>
      </c>
      <c r="N2544">
        <f>[1]资金台帐!N2544</f>
      </c>
      <c r="O2544">
        <f>[1]资金台帐!O2544&amp;""</f>
      </c>
      <c r="P2544">
        <f>[1]资金台帐!P2544&amp;""</f>
      </c>
      <c r="Q2544">
        <f>[1]资金台帐!Q2544&amp;""</f>
      </c>
      <c r="T2544">
        <f>[1]资金台帐!T2544&amp;""</f>
      </c>
      <c r="U2544">
        <f>[1]资金台帐!U2544&amp;""</f>
      </c>
      <c r="W2544">
        <f>[1]资金台帐!W2544&amp;""</f>
      </c>
      <c r="X2544">
        <f>[1]资金台帐!X2544&amp;""</f>
      </c>
      <c r="AB2544">
        <f>[1]资金台帐!AB2544</f>
        <v>0</v>
      </c>
      <c r="AC2544">
        <f>[1]资金台帐!AC2544</f>
        <v>0</v>
      </c>
      <c r="AD2544">
        <f>[1]资金台帐!AD2544</f>
        <v>0</v>
      </c>
      <c r="AJ2544">
        <f>[1]资金台帐!AJ2544</f>
        <v>0</v>
      </c>
      <c r="AK2544">
        <f>[1]资金台帐!AK2544</f>
        <v>0</v>
      </c>
      <c r="BA2544" s="22">
        <f t="shared" si="0"/>
      </c>
    </row>
    <row r="2545">
      <c r="B2545">
        <f>[1]资金台帐!B2545&amp;""</f>
      </c>
      <c r="H2545">
        <f>[1]资金台帐!H2545&amp;""</f>
      </c>
      <c r="J2545">
        <f>[1]资金台帐!J2545&amp;""</f>
      </c>
      <c r="N2545">
        <f>[1]资金台帐!N2545</f>
      </c>
      <c r="O2545">
        <f>[1]资金台帐!O2545&amp;""</f>
      </c>
      <c r="P2545">
        <f>[1]资金台帐!P2545&amp;""</f>
      </c>
      <c r="Q2545">
        <f>[1]资金台帐!Q2545&amp;""</f>
      </c>
      <c r="T2545">
        <f>[1]资金台帐!T2545&amp;""</f>
      </c>
      <c r="U2545">
        <f>[1]资金台帐!U2545&amp;""</f>
      </c>
      <c r="W2545">
        <f>[1]资金台帐!W2545&amp;""</f>
      </c>
      <c r="X2545">
        <f>[1]资金台帐!X2545&amp;""</f>
      </c>
      <c r="AB2545">
        <f>[1]资金台帐!AB2545</f>
        <v>0</v>
      </c>
      <c r="AC2545">
        <f>[1]资金台帐!AC2545</f>
        <v>0</v>
      </c>
      <c r="AD2545">
        <f>[1]资金台帐!AD2545</f>
        <v>0</v>
      </c>
      <c r="AJ2545">
        <f>[1]资金台帐!AJ2545</f>
        <v>0</v>
      </c>
      <c r="AK2545">
        <f>[1]资金台帐!AK2545</f>
        <v>0</v>
      </c>
      <c r="BA2545" s="22">
        <f t="shared" si="0"/>
      </c>
    </row>
    <row r="2546">
      <c r="B2546">
        <f>[1]资金台帐!B2546&amp;""</f>
      </c>
      <c r="H2546">
        <f>[1]资金台帐!H2546&amp;""</f>
      </c>
      <c r="J2546">
        <f>[1]资金台帐!J2546&amp;""</f>
      </c>
      <c r="N2546">
        <f>[1]资金台帐!N2546</f>
      </c>
      <c r="O2546">
        <f>[1]资金台帐!O2546&amp;""</f>
      </c>
      <c r="P2546">
        <f>[1]资金台帐!P2546&amp;""</f>
      </c>
      <c r="Q2546">
        <f>[1]资金台帐!Q2546&amp;""</f>
      </c>
      <c r="T2546">
        <f>[1]资金台帐!T2546&amp;""</f>
      </c>
      <c r="U2546">
        <f>[1]资金台帐!U2546&amp;""</f>
      </c>
      <c r="W2546">
        <f>[1]资金台帐!W2546&amp;""</f>
      </c>
      <c r="X2546">
        <f>[1]资金台帐!X2546&amp;""</f>
      </c>
      <c r="AB2546">
        <f>[1]资金台帐!AB2546</f>
        <v>0</v>
      </c>
      <c r="AC2546">
        <f>[1]资金台帐!AC2546</f>
        <v>0</v>
      </c>
      <c r="AD2546">
        <f>[1]资金台帐!AD2546</f>
        <v>0</v>
      </c>
      <c r="AJ2546">
        <f>[1]资金台帐!AJ2546</f>
        <v>0</v>
      </c>
      <c r="AK2546">
        <f>[1]资金台帐!AK2546</f>
        <v>0</v>
      </c>
      <c r="BA2546" s="22">
        <f t="shared" si="0"/>
      </c>
    </row>
    <row r="2547">
      <c r="B2547">
        <f>[1]资金台帐!B2547&amp;""</f>
      </c>
      <c r="H2547">
        <f>[1]资金台帐!H2547&amp;""</f>
      </c>
      <c r="J2547">
        <f>[1]资金台帐!J2547&amp;""</f>
      </c>
      <c r="N2547">
        <f>[1]资金台帐!N2547</f>
      </c>
      <c r="O2547">
        <f>[1]资金台帐!O2547&amp;""</f>
      </c>
      <c r="P2547">
        <f>[1]资金台帐!P2547&amp;""</f>
      </c>
      <c r="Q2547">
        <f>[1]资金台帐!Q2547&amp;""</f>
      </c>
      <c r="T2547">
        <f>[1]资金台帐!T2547&amp;""</f>
      </c>
      <c r="U2547">
        <f>[1]资金台帐!U2547&amp;""</f>
      </c>
      <c r="W2547">
        <f>[1]资金台帐!W2547&amp;""</f>
      </c>
      <c r="X2547">
        <f>[1]资金台帐!X2547&amp;""</f>
      </c>
      <c r="AB2547">
        <f>[1]资金台帐!AB2547</f>
        <v>0</v>
      </c>
      <c r="AC2547">
        <f>[1]资金台帐!AC2547</f>
        <v>0</v>
      </c>
      <c r="AD2547">
        <f>[1]资金台帐!AD2547</f>
        <v>0</v>
      </c>
      <c r="AJ2547">
        <f>[1]资金台帐!AJ2547</f>
        <v>0</v>
      </c>
      <c r="AK2547">
        <f>[1]资金台帐!AK2547</f>
        <v>0</v>
      </c>
      <c r="BA2547" s="22">
        <f t="shared" si="0"/>
      </c>
    </row>
    <row r="2548">
      <c r="B2548">
        <f>[1]资金台帐!B2548&amp;""</f>
      </c>
      <c r="H2548">
        <f>[1]资金台帐!H2548&amp;""</f>
      </c>
      <c r="J2548">
        <f>[1]资金台帐!J2548&amp;""</f>
      </c>
      <c r="N2548">
        <f>[1]资金台帐!N2548</f>
      </c>
      <c r="O2548">
        <f>[1]资金台帐!O2548&amp;""</f>
      </c>
      <c r="P2548">
        <f>[1]资金台帐!P2548&amp;""</f>
      </c>
      <c r="Q2548">
        <f>[1]资金台帐!Q2548&amp;""</f>
      </c>
      <c r="T2548">
        <f>[1]资金台帐!T2548&amp;""</f>
      </c>
      <c r="U2548">
        <f>[1]资金台帐!U2548&amp;""</f>
      </c>
      <c r="W2548">
        <f>[1]资金台帐!W2548&amp;""</f>
      </c>
      <c r="X2548">
        <f>[1]资金台帐!X2548&amp;""</f>
      </c>
      <c r="AB2548">
        <f>[1]资金台帐!AB2548</f>
        <v>0</v>
      </c>
      <c r="AC2548">
        <f>[1]资金台帐!AC2548</f>
        <v>0</v>
      </c>
      <c r="AD2548">
        <f>[1]资金台帐!AD2548</f>
        <v>0</v>
      </c>
      <c r="AJ2548">
        <f>[1]资金台帐!AJ2548</f>
        <v>0</v>
      </c>
      <c r="AK2548">
        <f>[1]资金台帐!AK2548</f>
        <v>0</v>
      </c>
      <c r="BA2548" s="22">
        <f t="shared" si="0"/>
      </c>
    </row>
    <row r="2549">
      <c r="B2549">
        <f>[1]资金台帐!B2549&amp;""</f>
      </c>
      <c r="H2549">
        <f>[1]资金台帐!H2549&amp;""</f>
      </c>
      <c r="J2549">
        <f>[1]资金台帐!J2549&amp;""</f>
      </c>
      <c r="N2549">
        <f>[1]资金台帐!N2549</f>
      </c>
      <c r="O2549">
        <f>[1]资金台帐!O2549&amp;""</f>
      </c>
      <c r="P2549">
        <f>[1]资金台帐!P2549&amp;""</f>
      </c>
      <c r="Q2549">
        <f>[1]资金台帐!Q2549&amp;""</f>
      </c>
      <c r="T2549">
        <f>[1]资金台帐!T2549&amp;""</f>
      </c>
      <c r="U2549">
        <f>[1]资金台帐!U2549&amp;""</f>
      </c>
      <c r="W2549">
        <f>[1]资金台帐!W2549&amp;""</f>
      </c>
      <c r="X2549">
        <f>[1]资金台帐!X2549&amp;""</f>
      </c>
      <c r="AB2549">
        <f>[1]资金台帐!AB2549</f>
        <v>0</v>
      </c>
      <c r="AC2549">
        <f>[1]资金台帐!AC2549</f>
        <v>0</v>
      </c>
      <c r="AD2549">
        <f>[1]资金台帐!AD2549</f>
        <v>0</v>
      </c>
      <c r="AJ2549">
        <f>[1]资金台帐!AJ2549</f>
        <v>0</v>
      </c>
      <c r="AK2549">
        <f>[1]资金台帐!AK2549</f>
        <v>0</v>
      </c>
      <c r="BA2549" s="22">
        <f t="shared" si="0"/>
      </c>
    </row>
    <row r="2550">
      <c r="B2550">
        <f>[1]资金台帐!B2550&amp;""</f>
      </c>
      <c r="H2550">
        <f>[1]资金台帐!H2550&amp;""</f>
      </c>
      <c r="J2550">
        <f>[1]资金台帐!J2550&amp;""</f>
      </c>
      <c r="N2550">
        <f>[1]资金台帐!N2550</f>
      </c>
      <c r="O2550">
        <f>[1]资金台帐!O2550&amp;""</f>
      </c>
      <c r="P2550">
        <f>[1]资金台帐!P2550&amp;""</f>
      </c>
      <c r="Q2550">
        <f>[1]资金台帐!Q2550&amp;""</f>
      </c>
      <c r="T2550">
        <f>[1]资金台帐!T2550&amp;""</f>
      </c>
      <c r="U2550">
        <f>[1]资金台帐!U2550&amp;""</f>
      </c>
      <c r="W2550">
        <f>[1]资金台帐!W2550&amp;""</f>
      </c>
      <c r="X2550">
        <f>[1]资金台帐!X2550&amp;""</f>
      </c>
      <c r="AB2550">
        <f>[1]资金台帐!AB2550</f>
        <v>0</v>
      </c>
      <c r="AC2550">
        <f>[1]资金台帐!AC2550</f>
        <v>0</v>
      </c>
      <c r="AD2550">
        <f>[1]资金台帐!AD2550</f>
        <v>0</v>
      </c>
      <c r="AJ2550">
        <f>[1]资金台帐!AJ2550</f>
        <v>0</v>
      </c>
      <c r="AK2550">
        <f>[1]资金台帐!AK2550</f>
        <v>0</v>
      </c>
      <c r="BA2550" s="22">
        <f t="shared" si="0"/>
      </c>
    </row>
    <row r="2551">
      <c r="B2551">
        <f>[1]资金台帐!B2551&amp;""</f>
      </c>
      <c r="H2551">
        <f>[1]资金台帐!H2551&amp;""</f>
      </c>
      <c r="J2551">
        <f>[1]资金台帐!J2551&amp;""</f>
      </c>
      <c r="N2551">
        <f>[1]资金台帐!N2551</f>
      </c>
      <c r="O2551">
        <f>[1]资金台帐!O2551&amp;""</f>
      </c>
      <c r="P2551">
        <f>[1]资金台帐!P2551&amp;""</f>
      </c>
      <c r="Q2551">
        <f>[1]资金台帐!Q2551&amp;""</f>
      </c>
      <c r="T2551">
        <f>[1]资金台帐!T2551&amp;""</f>
      </c>
      <c r="U2551">
        <f>[1]资金台帐!U2551&amp;""</f>
      </c>
      <c r="W2551">
        <f>[1]资金台帐!W2551&amp;""</f>
      </c>
      <c r="X2551">
        <f>[1]资金台帐!X2551&amp;""</f>
      </c>
      <c r="AB2551">
        <f>[1]资金台帐!AB2551</f>
        <v>0</v>
      </c>
      <c r="AC2551">
        <f>[1]资金台帐!AC2551</f>
        <v>0</v>
      </c>
      <c r="AD2551">
        <f>[1]资金台帐!AD2551</f>
        <v>0</v>
      </c>
      <c r="AJ2551">
        <f>[1]资金台帐!AJ2551</f>
        <v>0</v>
      </c>
      <c r="AK2551">
        <f>[1]资金台帐!AK2551</f>
        <v>0</v>
      </c>
      <c r="BA2551" s="22">
        <f t="shared" si="0"/>
      </c>
    </row>
    <row r="2552">
      <c r="B2552">
        <f>[1]资金台帐!B2552&amp;""</f>
      </c>
      <c r="H2552">
        <f>[1]资金台帐!H2552&amp;""</f>
      </c>
      <c r="J2552">
        <f>[1]资金台帐!J2552&amp;""</f>
      </c>
      <c r="N2552">
        <f>[1]资金台帐!N2552</f>
      </c>
      <c r="O2552">
        <f>[1]资金台帐!O2552&amp;""</f>
      </c>
      <c r="P2552">
        <f>[1]资金台帐!P2552&amp;""</f>
      </c>
      <c r="Q2552">
        <f>[1]资金台帐!Q2552&amp;""</f>
      </c>
      <c r="T2552">
        <f>[1]资金台帐!T2552&amp;""</f>
      </c>
      <c r="U2552">
        <f>[1]资金台帐!U2552&amp;""</f>
      </c>
      <c r="W2552">
        <f>[1]资金台帐!W2552&amp;""</f>
      </c>
      <c r="X2552">
        <f>[1]资金台帐!X2552&amp;""</f>
      </c>
      <c r="AB2552">
        <f>[1]资金台帐!AB2552</f>
        <v>0</v>
      </c>
      <c r="AC2552">
        <f>[1]资金台帐!AC2552</f>
        <v>0</v>
      </c>
      <c r="AD2552">
        <f>[1]资金台帐!AD2552</f>
        <v>0</v>
      </c>
      <c r="AJ2552">
        <f>[1]资金台帐!AJ2552</f>
        <v>0</v>
      </c>
      <c r="AK2552">
        <f>[1]资金台帐!AK2552</f>
        <v>0</v>
      </c>
      <c r="BA2552" s="22">
        <f t="shared" si="0"/>
      </c>
    </row>
    <row r="2553">
      <c r="B2553">
        <f>[1]资金台帐!B2553&amp;""</f>
      </c>
      <c r="H2553">
        <f>[1]资金台帐!H2553&amp;""</f>
      </c>
      <c r="J2553">
        <f>[1]资金台帐!J2553&amp;""</f>
      </c>
      <c r="N2553">
        <f>[1]资金台帐!N2553</f>
      </c>
      <c r="O2553">
        <f>[1]资金台帐!O2553&amp;""</f>
      </c>
      <c r="P2553">
        <f>[1]资金台帐!P2553&amp;""</f>
      </c>
      <c r="Q2553">
        <f>[1]资金台帐!Q2553&amp;""</f>
      </c>
      <c r="T2553">
        <f>[1]资金台帐!T2553&amp;""</f>
      </c>
      <c r="U2553">
        <f>[1]资金台帐!U2553&amp;""</f>
      </c>
      <c r="W2553">
        <f>[1]资金台帐!W2553&amp;""</f>
      </c>
      <c r="X2553">
        <f>[1]资金台帐!X2553&amp;""</f>
      </c>
      <c r="AB2553">
        <f>[1]资金台帐!AB2553</f>
        <v>0</v>
      </c>
      <c r="AC2553">
        <f>[1]资金台帐!AC2553</f>
        <v>0</v>
      </c>
      <c r="AD2553">
        <f>[1]资金台帐!AD2553</f>
        <v>0</v>
      </c>
      <c r="AJ2553">
        <f>[1]资金台帐!AJ2553</f>
        <v>0</v>
      </c>
      <c r="AK2553">
        <f>[1]资金台帐!AK2553</f>
        <v>0</v>
      </c>
      <c r="BA2553" s="22">
        <f t="shared" si="0"/>
      </c>
    </row>
    <row r="2554">
      <c r="B2554">
        <f>[1]资金台帐!B2554&amp;""</f>
      </c>
      <c r="H2554">
        <f>[1]资金台帐!H2554&amp;""</f>
      </c>
      <c r="J2554">
        <f>[1]资金台帐!J2554&amp;""</f>
      </c>
      <c r="N2554">
        <f>[1]资金台帐!N2554</f>
      </c>
      <c r="O2554">
        <f>[1]资金台帐!O2554&amp;""</f>
      </c>
      <c r="P2554">
        <f>[1]资金台帐!P2554&amp;""</f>
      </c>
      <c r="Q2554">
        <f>[1]资金台帐!Q2554&amp;""</f>
      </c>
      <c r="T2554">
        <f>[1]资金台帐!T2554&amp;""</f>
      </c>
      <c r="U2554">
        <f>[1]资金台帐!U2554&amp;""</f>
      </c>
      <c r="W2554">
        <f>[1]资金台帐!W2554&amp;""</f>
      </c>
      <c r="X2554">
        <f>[1]资金台帐!X2554&amp;""</f>
      </c>
      <c r="AB2554">
        <f>[1]资金台帐!AB2554</f>
        <v>0</v>
      </c>
      <c r="AC2554">
        <f>[1]资金台帐!AC2554</f>
        <v>0</v>
      </c>
      <c r="AD2554">
        <f>[1]资金台帐!AD2554</f>
        <v>0</v>
      </c>
      <c r="AJ2554">
        <f>[1]资金台帐!AJ2554</f>
        <v>0</v>
      </c>
      <c r="AK2554">
        <f>[1]资金台帐!AK2554</f>
        <v>0</v>
      </c>
      <c r="BA2554" s="22">
        <f t="shared" si="0"/>
      </c>
    </row>
    <row r="2555">
      <c r="B2555">
        <f>[1]资金台帐!B2555&amp;""</f>
      </c>
      <c r="H2555">
        <f>[1]资金台帐!H2555&amp;""</f>
      </c>
      <c r="J2555">
        <f>[1]资金台帐!J2555&amp;""</f>
      </c>
      <c r="N2555">
        <f>[1]资金台帐!N2555</f>
      </c>
      <c r="O2555">
        <f>[1]资金台帐!O2555&amp;""</f>
      </c>
      <c r="P2555">
        <f>[1]资金台帐!P2555&amp;""</f>
      </c>
      <c r="Q2555">
        <f>[1]资金台帐!Q2555&amp;""</f>
      </c>
      <c r="T2555">
        <f>[1]资金台帐!T2555&amp;""</f>
      </c>
      <c r="U2555">
        <f>[1]资金台帐!U2555&amp;""</f>
      </c>
      <c r="W2555">
        <f>[1]资金台帐!W2555&amp;""</f>
      </c>
      <c r="X2555">
        <f>[1]资金台帐!X2555&amp;""</f>
      </c>
      <c r="AB2555">
        <f>[1]资金台帐!AB2555</f>
        <v>0</v>
      </c>
      <c r="AC2555">
        <f>[1]资金台帐!AC2555</f>
        <v>0</v>
      </c>
      <c r="AD2555">
        <f>[1]资金台帐!AD2555</f>
        <v>0</v>
      </c>
      <c r="AJ2555">
        <f>[1]资金台帐!AJ2555</f>
        <v>0</v>
      </c>
      <c r="AK2555">
        <f>[1]资金台帐!AK2555</f>
        <v>0</v>
      </c>
      <c r="BA2555" s="22">
        <f t="shared" si="0"/>
      </c>
    </row>
    <row r="2556">
      <c r="B2556">
        <f>[1]资金台帐!B2556&amp;""</f>
      </c>
      <c r="H2556">
        <f>[1]资金台帐!H2556&amp;""</f>
      </c>
      <c r="J2556">
        <f>[1]资金台帐!J2556&amp;""</f>
      </c>
      <c r="N2556">
        <f>[1]资金台帐!N2556</f>
      </c>
      <c r="O2556">
        <f>[1]资金台帐!O2556&amp;""</f>
      </c>
      <c r="P2556">
        <f>[1]资金台帐!P2556&amp;""</f>
      </c>
      <c r="Q2556">
        <f>[1]资金台帐!Q2556&amp;""</f>
      </c>
      <c r="T2556">
        <f>[1]资金台帐!T2556&amp;""</f>
      </c>
      <c r="U2556">
        <f>[1]资金台帐!U2556&amp;""</f>
      </c>
      <c r="W2556">
        <f>[1]资金台帐!W2556&amp;""</f>
      </c>
      <c r="X2556">
        <f>[1]资金台帐!X2556&amp;""</f>
      </c>
      <c r="AB2556">
        <f>[1]资金台帐!AB2556</f>
        <v>0</v>
      </c>
      <c r="AC2556">
        <f>[1]资金台帐!AC2556</f>
        <v>0</v>
      </c>
      <c r="AD2556">
        <f>[1]资金台帐!AD2556</f>
        <v>0</v>
      </c>
      <c r="AJ2556">
        <f>[1]资金台帐!AJ2556</f>
        <v>0</v>
      </c>
      <c r="AK2556">
        <f>[1]资金台帐!AK2556</f>
        <v>0</v>
      </c>
      <c r="BA2556" s="22">
        <f t="shared" si="0"/>
      </c>
    </row>
    <row r="2557">
      <c r="B2557">
        <f>[1]资金台帐!B2557&amp;""</f>
      </c>
      <c r="H2557">
        <f>[1]资金台帐!H2557&amp;""</f>
      </c>
      <c r="J2557">
        <f>[1]资金台帐!J2557&amp;""</f>
      </c>
      <c r="N2557">
        <f>[1]资金台帐!N2557</f>
      </c>
      <c r="O2557">
        <f>[1]资金台帐!O2557&amp;""</f>
      </c>
      <c r="P2557">
        <f>[1]资金台帐!P2557&amp;""</f>
      </c>
      <c r="Q2557">
        <f>[1]资金台帐!Q2557&amp;""</f>
      </c>
      <c r="T2557">
        <f>[1]资金台帐!T2557&amp;""</f>
      </c>
      <c r="U2557">
        <f>[1]资金台帐!U2557&amp;""</f>
      </c>
      <c r="W2557">
        <f>[1]资金台帐!W2557&amp;""</f>
      </c>
      <c r="X2557">
        <f>[1]资金台帐!X2557&amp;""</f>
      </c>
      <c r="AB2557">
        <f>[1]资金台帐!AB2557</f>
        <v>0</v>
      </c>
      <c r="AC2557">
        <f>[1]资金台帐!AC2557</f>
        <v>0</v>
      </c>
      <c r="AD2557">
        <f>[1]资金台帐!AD2557</f>
        <v>0</v>
      </c>
      <c r="AJ2557">
        <f>[1]资金台帐!AJ2557</f>
        <v>0</v>
      </c>
      <c r="AK2557">
        <f>[1]资金台帐!AK2557</f>
        <v>0</v>
      </c>
      <c r="BA2557" s="22">
        <f t="shared" si="0"/>
      </c>
    </row>
    <row r="2558">
      <c r="B2558">
        <f>[1]资金台帐!B2558&amp;""</f>
      </c>
      <c r="H2558">
        <f>[1]资金台帐!H2558&amp;""</f>
      </c>
      <c r="J2558">
        <f>[1]资金台帐!J2558&amp;""</f>
      </c>
      <c r="N2558">
        <f>[1]资金台帐!N2558</f>
      </c>
      <c r="O2558">
        <f>[1]资金台帐!O2558&amp;""</f>
      </c>
      <c r="P2558">
        <f>[1]资金台帐!P2558&amp;""</f>
      </c>
      <c r="Q2558">
        <f>[1]资金台帐!Q2558&amp;""</f>
      </c>
      <c r="T2558">
        <f>[1]资金台帐!T2558&amp;""</f>
      </c>
      <c r="U2558">
        <f>[1]资金台帐!U2558&amp;""</f>
      </c>
      <c r="W2558">
        <f>[1]资金台帐!W2558&amp;""</f>
      </c>
      <c r="X2558">
        <f>[1]资金台帐!X2558&amp;""</f>
      </c>
      <c r="AB2558">
        <f>[1]资金台帐!AB2558</f>
        <v>0</v>
      </c>
      <c r="AC2558">
        <f>[1]资金台帐!AC2558</f>
        <v>0</v>
      </c>
      <c r="AD2558">
        <f>[1]资金台帐!AD2558</f>
        <v>0</v>
      </c>
      <c r="AJ2558">
        <f>[1]资金台帐!AJ2558</f>
        <v>0</v>
      </c>
      <c r="AK2558">
        <f>[1]资金台帐!AK2558</f>
        <v>0</v>
      </c>
      <c r="BA2558" s="22">
        <f t="shared" si="0"/>
      </c>
    </row>
    <row r="2559">
      <c r="B2559">
        <f>[1]资金台帐!B2559&amp;""</f>
      </c>
      <c r="H2559">
        <f>[1]资金台帐!H2559&amp;""</f>
      </c>
      <c r="J2559">
        <f>[1]资金台帐!J2559&amp;""</f>
      </c>
      <c r="N2559">
        <f>[1]资金台帐!N2559</f>
      </c>
      <c r="O2559">
        <f>[1]资金台帐!O2559&amp;""</f>
      </c>
      <c r="P2559">
        <f>[1]资金台帐!P2559&amp;""</f>
      </c>
      <c r="Q2559">
        <f>[1]资金台帐!Q2559&amp;""</f>
      </c>
      <c r="T2559">
        <f>[1]资金台帐!T2559&amp;""</f>
      </c>
      <c r="U2559">
        <f>[1]资金台帐!U2559&amp;""</f>
      </c>
      <c r="W2559">
        <f>[1]资金台帐!W2559&amp;""</f>
      </c>
      <c r="X2559">
        <f>[1]资金台帐!X2559&amp;""</f>
      </c>
      <c r="AB2559">
        <f>[1]资金台帐!AB2559</f>
        <v>0</v>
      </c>
      <c r="AC2559">
        <f>[1]资金台帐!AC2559</f>
        <v>0</v>
      </c>
      <c r="AD2559">
        <f>[1]资金台帐!AD2559</f>
        <v>0</v>
      </c>
      <c r="AJ2559">
        <f>[1]资金台帐!AJ2559</f>
        <v>0</v>
      </c>
      <c r="AK2559">
        <f>[1]资金台帐!AK2559</f>
        <v>0</v>
      </c>
      <c r="BA2559" s="22">
        <f t="shared" si="0"/>
      </c>
    </row>
    <row r="2560">
      <c r="B2560">
        <f>[1]资金台帐!B2560&amp;""</f>
      </c>
      <c r="H2560">
        <f>[1]资金台帐!H2560&amp;""</f>
      </c>
      <c r="J2560">
        <f>[1]资金台帐!J2560&amp;""</f>
      </c>
      <c r="N2560">
        <f>[1]资金台帐!N2560</f>
      </c>
      <c r="O2560">
        <f>[1]资金台帐!O2560&amp;""</f>
      </c>
      <c r="P2560">
        <f>[1]资金台帐!P2560&amp;""</f>
      </c>
      <c r="Q2560">
        <f>[1]资金台帐!Q2560&amp;""</f>
      </c>
      <c r="T2560">
        <f>[1]资金台帐!T2560&amp;""</f>
      </c>
      <c r="U2560">
        <f>[1]资金台帐!U2560&amp;""</f>
      </c>
      <c r="W2560">
        <f>[1]资金台帐!W2560&amp;""</f>
      </c>
      <c r="X2560">
        <f>[1]资金台帐!X2560&amp;""</f>
      </c>
      <c r="AB2560">
        <f>[1]资金台帐!AB2560</f>
        <v>0</v>
      </c>
      <c r="AC2560">
        <f>[1]资金台帐!AC2560</f>
        <v>0</v>
      </c>
      <c r="AD2560">
        <f>[1]资金台帐!AD2560</f>
        <v>0</v>
      </c>
      <c r="AJ2560">
        <f>[1]资金台帐!AJ2560</f>
        <v>0</v>
      </c>
      <c r="AK2560">
        <f>[1]资金台帐!AK2560</f>
        <v>0</v>
      </c>
      <c r="BA2560" s="22">
        <f t="shared" si="0"/>
      </c>
    </row>
    <row r="2561">
      <c r="B2561">
        <f>[1]资金台帐!B2561&amp;""</f>
      </c>
      <c r="H2561">
        <f>[1]资金台帐!H2561&amp;""</f>
      </c>
      <c r="J2561">
        <f>[1]资金台帐!J2561&amp;""</f>
      </c>
      <c r="N2561">
        <f>[1]资金台帐!N2561</f>
      </c>
      <c r="O2561">
        <f>[1]资金台帐!O2561&amp;""</f>
      </c>
      <c r="P2561">
        <f>[1]资金台帐!P2561&amp;""</f>
      </c>
      <c r="Q2561">
        <f>[1]资金台帐!Q2561&amp;""</f>
      </c>
      <c r="T2561">
        <f>[1]资金台帐!T2561&amp;""</f>
      </c>
      <c r="U2561">
        <f>[1]资金台帐!U2561&amp;""</f>
      </c>
      <c r="W2561">
        <f>[1]资金台帐!W2561&amp;""</f>
      </c>
      <c r="X2561">
        <f>[1]资金台帐!X2561&amp;""</f>
      </c>
      <c r="AB2561">
        <f>[1]资金台帐!AB2561</f>
        <v>0</v>
      </c>
      <c r="AC2561">
        <f>[1]资金台帐!AC2561</f>
        <v>0</v>
      </c>
      <c r="AD2561">
        <f>[1]资金台帐!AD2561</f>
        <v>0</v>
      </c>
      <c r="AJ2561">
        <f>[1]资金台帐!AJ2561</f>
        <v>0</v>
      </c>
      <c r="AK2561">
        <f>[1]资金台帐!AK2561</f>
        <v>0</v>
      </c>
      <c r="BA2561" s="22">
        <f t="shared" si="0"/>
      </c>
    </row>
    <row r="2562">
      <c r="B2562">
        <f>[1]资金台帐!B2562&amp;""</f>
      </c>
      <c r="H2562">
        <f>[1]资金台帐!H2562&amp;""</f>
      </c>
      <c r="J2562">
        <f>[1]资金台帐!J2562&amp;""</f>
      </c>
      <c r="N2562">
        <f>[1]资金台帐!N2562</f>
      </c>
      <c r="O2562">
        <f>[1]资金台帐!O2562&amp;""</f>
      </c>
      <c r="P2562">
        <f>[1]资金台帐!P2562&amp;""</f>
      </c>
      <c r="Q2562">
        <f>[1]资金台帐!Q2562&amp;""</f>
      </c>
      <c r="T2562">
        <f>[1]资金台帐!T2562&amp;""</f>
      </c>
      <c r="U2562">
        <f>[1]资金台帐!U2562&amp;""</f>
      </c>
      <c r="W2562">
        <f>[1]资金台帐!W2562&amp;""</f>
      </c>
      <c r="X2562">
        <f>[1]资金台帐!X2562&amp;""</f>
      </c>
      <c r="AB2562">
        <f>[1]资金台帐!AB2562</f>
        <v>0</v>
      </c>
      <c r="AC2562">
        <f>[1]资金台帐!AC2562</f>
        <v>0</v>
      </c>
      <c r="AD2562">
        <f>[1]资金台帐!AD2562</f>
        <v>0</v>
      </c>
      <c r="AJ2562">
        <f>[1]资金台帐!AJ2562</f>
        <v>0</v>
      </c>
      <c r="AK2562">
        <f>[1]资金台帐!AK2562</f>
        <v>0</v>
      </c>
      <c r="BA2562" s="22">
        <f t="shared" si="0"/>
      </c>
    </row>
    <row r="2563">
      <c r="B2563">
        <f>[1]资金台帐!B2563&amp;""</f>
      </c>
      <c r="H2563">
        <f>[1]资金台帐!H2563&amp;""</f>
      </c>
      <c r="J2563">
        <f>[1]资金台帐!J2563&amp;""</f>
      </c>
      <c r="N2563">
        <f>[1]资金台帐!N2563</f>
      </c>
      <c r="O2563">
        <f>[1]资金台帐!O2563&amp;""</f>
      </c>
      <c r="P2563">
        <f>[1]资金台帐!P2563&amp;""</f>
      </c>
      <c r="Q2563">
        <f>[1]资金台帐!Q2563&amp;""</f>
      </c>
      <c r="T2563">
        <f>[1]资金台帐!T2563&amp;""</f>
      </c>
      <c r="U2563">
        <f>[1]资金台帐!U2563&amp;""</f>
      </c>
      <c r="W2563">
        <f>[1]资金台帐!W2563&amp;""</f>
      </c>
      <c r="X2563">
        <f>[1]资金台帐!X2563&amp;""</f>
      </c>
      <c r="AB2563">
        <f>[1]资金台帐!AB2563</f>
        <v>0</v>
      </c>
      <c r="AC2563">
        <f>[1]资金台帐!AC2563</f>
        <v>0</v>
      </c>
      <c r="AD2563">
        <f>[1]资金台帐!AD2563</f>
        <v>0</v>
      </c>
      <c r="AJ2563">
        <f>[1]资金台帐!AJ2563</f>
        <v>0</v>
      </c>
      <c r="AK2563">
        <f>[1]资金台帐!AK2563</f>
        <v>0</v>
      </c>
      <c r="BA2563" s="22">
        <f t="shared" si="0"/>
      </c>
    </row>
    <row r="2564">
      <c r="B2564">
        <f>[1]资金台帐!B2564&amp;""</f>
      </c>
      <c r="H2564">
        <f>[1]资金台帐!H2564&amp;""</f>
      </c>
      <c r="J2564">
        <f>[1]资金台帐!J2564&amp;""</f>
      </c>
      <c r="N2564">
        <f>[1]资金台帐!N2564</f>
      </c>
      <c r="O2564">
        <f>[1]资金台帐!O2564&amp;""</f>
      </c>
      <c r="P2564">
        <f>[1]资金台帐!P2564&amp;""</f>
      </c>
      <c r="Q2564">
        <f>[1]资金台帐!Q2564&amp;""</f>
      </c>
      <c r="T2564">
        <f>[1]资金台帐!T2564&amp;""</f>
      </c>
      <c r="U2564">
        <f>[1]资金台帐!U2564&amp;""</f>
      </c>
      <c r="W2564">
        <f>[1]资金台帐!W2564&amp;""</f>
      </c>
      <c r="X2564">
        <f>[1]资金台帐!X2564&amp;""</f>
      </c>
      <c r="AB2564">
        <f>[1]资金台帐!AB2564</f>
        <v>0</v>
      </c>
      <c r="AC2564">
        <f>[1]资金台帐!AC2564</f>
        <v>0</v>
      </c>
      <c r="AD2564">
        <f>[1]资金台帐!AD2564</f>
        <v>0</v>
      </c>
      <c r="AJ2564">
        <f>[1]资金台帐!AJ2564</f>
        <v>0</v>
      </c>
      <c r="AK2564">
        <f>[1]资金台帐!AK2564</f>
        <v>0</v>
      </c>
      <c r="BA2564" s="22">
        <f t="shared" si="0"/>
      </c>
    </row>
    <row r="2565">
      <c r="B2565">
        <f>[1]资金台帐!B2565&amp;""</f>
      </c>
      <c r="H2565">
        <f>[1]资金台帐!H2565&amp;""</f>
      </c>
      <c r="J2565">
        <f>[1]资金台帐!J2565&amp;""</f>
      </c>
      <c r="N2565">
        <f>[1]资金台帐!N2565</f>
      </c>
      <c r="O2565">
        <f>[1]资金台帐!O2565&amp;""</f>
      </c>
      <c r="P2565">
        <f>[1]资金台帐!P2565&amp;""</f>
      </c>
      <c r="Q2565">
        <f>[1]资金台帐!Q2565&amp;""</f>
      </c>
      <c r="T2565">
        <f>[1]资金台帐!T2565&amp;""</f>
      </c>
      <c r="U2565">
        <f>[1]资金台帐!U2565&amp;""</f>
      </c>
      <c r="W2565">
        <f>[1]资金台帐!W2565&amp;""</f>
      </c>
      <c r="X2565">
        <f>[1]资金台帐!X2565&amp;""</f>
      </c>
      <c r="AB2565">
        <f>[1]资金台帐!AB2565</f>
        <v>0</v>
      </c>
      <c r="AC2565">
        <f>[1]资金台帐!AC2565</f>
        <v>0</v>
      </c>
      <c r="AD2565">
        <f>[1]资金台帐!AD2565</f>
        <v>0</v>
      </c>
      <c r="AJ2565">
        <f>[1]资金台帐!AJ2565</f>
        <v>0</v>
      </c>
      <c r="AK2565">
        <f>[1]资金台帐!AK2565</f>
        <v>0</v>
      </c>
      <c r="BA2565" s="22">
        <f t="shared" si="0"/>
      </c>
    </row>
    <row r="2566">
      <c r="B2566">
        <f>[1]资金台帐!B2566&amp;""</f>
      </c>
      <c r="H2566">
        <f>[1]资金台帐!H2566&amp;""</f>
      </c>
      <c r="J2566">
        <f>[1]资金台帐!J2566&amp;""</f>
      </c>
      <c r="N2566">
        <f>[1]资金台帐!N2566</f>
      </c>
      <c r="O2566">
        <f>[1]资金台帐!O2566&amp;""</f>
      </c>
      <c r="P2566">
        <f>[1]资金台帐!P2566&amp;""</f>
      </c>
      <c r="Q2566">
        <f>[1]资金台帐!Q2566&amp;""</f>
      </c>
      <c r="T2566">
        <f>[1]资金台帐!T2566&amp;""</f>
      </c>
      <c r="U2566">
        <f>[1]资金台帐!U2566&amp;""</f>
      </c>
      <c r="W2566">
        <f>[1]资金台帐!W2566&amp;""</f>
      </c>
      <c r="X2566">
        <f>[1]资金台帐!X2566&amp;""</f>
      </c>
      <c r="AB2566">
        <f>[1]资金台帐!AB2566</f>
        <v>0</v>
      </c>
      <c r="AC2566">
        <f>[1]资金台帐!AC2566</f>
        <v>0</v>
      </c>
      <c r="AD2566">
        <f>[1]资金台帐!AD2566</f>
        <v>0</v>
      </c>
      <c r="AJ2566">
        <f>[1]资金台帐!AJ2566</f>
        <v>0</v>
      </c>
      <c r="AK2566">
        <f>[1]资金台帐!AK2566</f>
        <v>0</v>
      </c>
      <c r="BA2566" s="22">
        <f t="shared" si="0"/>
      </c>
    </row>
    <row r="2567">
      <c r="B2567">
        <f>[1]资金台帐!B2567&amp;""</f>
      </c>
      <c r="H2567">
        <f>[1]资金台帐!H2567&amp;""</f>
      </c>
      <c r="J2567">
        <f>[1]资金台帐!J2567&amp;""</f>
      </c>
      <c r="N2567">
        <f>[1]资金台帐!N2567</f>
      </c>
      <c r="O2567">
        <f>[1]资金台帐!O2567&amp;""</f>
      </c>
      <c r="P2567">
        <f>[1]资金台帐!P2567&amp;""</f>
      </c>
      <c r="Q2567">
        <f>[1]资金台帐!Q2567&amp;""</f>
      </c>
      <c r="T2567">
        <f>[1]资金台帐!T2567&amp;""</f>
      </c>
      <c r="U2567">
        <f>[1]资金台帐!U2567&amp;""</f>
      </c>
      <c r="W2567">
        <f>[1]资金台帐!W2567&amp;""</f>
      </c>
      <c r="X2567">
        <f>[1]资金台帐!X2567&amp;""</f>
      </c>
      <c r="AB2567">
        <f>[1]资金台帐!AB2567</f>
        <v>0</v>
      </c>
      <c r="AC2567">
        <f>[1]资金台帐!AC2567</f>
        <v>0</v>
      </c>
      <c r="AD2567">
        <f>[1]资金台帐!AD2567</f>
        <v>0</v>
      </c>
      <c r="AJ2567">
        <f>[1]资金台帐!AJ2567</f>
        <v>0</v>
      </c>
      <c r="AK2567">
        <f>[1]资金台帐!AK2567</f>
        <v>0</v>
      </c>
      <c r="BA2567" s="22">
        <f t="shared" si="0"/>
      </c>
    </row>
    <row r="2568">
      <c r="B2568">
        <f>[1]资金台帐!B2568&amp;""</f>
      </c>
      <c r="H2568">
        <f>[1]资金台帐!H2568&amp;""</f>
      </c>
      <c r="J2568">
        <f>[1]资金台帐!J2568&amp;""</f>
      </c>
      <c r="N2568">
        <f>[1]资金台帐!N2568</f>
      </c>
      <c r="O2568">
        <f>[1]资金台帐!O2568&amp;""</f>
      </c>
      <c r="P2568">
        <f>[1]资金台帐!P2568&amp;""</f>
      </c>
      <c r="Q2568">
        <f>[1]资金台帐!Q2568&amp;""</f>
      </c>
      <c r="T2568">
        <f>[1]资金台帐!T2568&amp;""</f>
      </c>
      <c r="U2568">
        <f>[1]资金台帐!U2568&amp;""</f>
      </c>
      <c r="W2568">
        <f>[1]资金台帐!W2568&amp;""</f>
      </c>
      <c r="X2568">
        <f>[1]资金台帐!X2568&amp;""</f>
      </c>
      <c r="AB2568">
        <f>[1]资金台帐!AB2568</f>
        <v>0</v>
      </c>
      <c r="AC2568">
        <f>[1]资金台帐!AC2568</f>
        <v>0</v>
      </c>
      <c r="AD2568">
        <f>[1]资金台帐!AD2568</f>
        <v>0</v>
      </c>
      <c r="AJ2568">
        <f>[1]资金台帐!AJ2568</f>
        <v>0</v>
      </c>
      <c r="AK2568">
        <f>[1]资金台帐!AK2568</f>
        <v>0</v>
      </c>
      <c r="BA2568" s="22">
        <f t="shared" si="0"/>
      </c>
    </row>
    <row r="2569">
      <c r="B2569">
        <f>[1]资金台帐!B2569&amp;""</f>
      </c>
      <c r="H2569">
        <f>[1]资金台帐!H2569&amp;""</f>
      </c>
      <c r="J2569">
        <f>[1]资金台帐!J2569&amp;""</f>
      </c>
      <c r="N2569">
        <f>[1]资金台帐!N2569</f>
      </c>
      <c r="O2569">
        <f>[1]资金台帐!O2569&amp;""</f>
      </c>
      <c r="P2569">
        <f>[1]资金台帐!P2569&amp;""</f>
      </c>
      <c r="Q2569">
        <f>[1]资金台帐!Q2569&amp;""</f>
      </c>
      <c r="T2569">
        <f>[1]资金台帐!T2569&amp;""</f>
      </c>
      <c r="U2569">
        <f>[1]资金台帐!U2569&amp;""</f>
      </c>
      <c r="W2569">
        <f>[1]资金台帐!W2569&amp;""</f>
      </c>
      <c r="X2569">
        <f>[1]资金台帐!X2569&amp;""</f>
      </c>
      <c r="AB2569">
        <f>[1]资金台帐!AB2569</f>
        <v>0</v>
      </c>
      <c r="AC2569">
        <f>[1]资金台帐!AC2569</f>
        <v>0</v>
      </c>
      <c r="AD2569">
        <f>[1]资金台帐!AD2569</f>
        <v>0</v>
      </c>
      <c r="AJ2569">
        <f>[1]资金台帐!AJ2569</f>
        <v>0</v>
      </c>
      <c r="AK2569">
        <f>[1]资金台帐!AK2569</f>
        <v>0</v>
      </c>
      <c r="BA2569" s="22">
        <f t="shared" si="0"/>
      </c>
    </row>
    <row r="2570">
      <c r="B2570">
        <f>[1]资金台帐!B2570&amp;""</f>
      </c>
      <c r="H2570">
        <f>[1]资金台帐!H2570&amp;""</f>
      </c>
      <c r="J2570">
        <f>[1]资金台帐!J2570&amp;""</f>
      </c>
      <c r="N2570">
        <f>[1]资金台帐!N2570</f>
      </c>
      <c r="O2570">
        <f>[1]资金台帐!O2570&amp;""</f>
      </c>
      <c r="P2570">
        <f>[1]资金台帐!P2570&amp;""</f>
      </c>
      <c r="Q2570">
        <f>[1]资金台帐!Q2570&amp;""</f>
      </c>
      <c r="T2570">
        <f>[1]资金台帐!T2570&amp;""</f>
      </c>
      <c r="U2570">
        <f>[1]资金台帐!U2570&amp;""</f>
      </c>
      <c r="W2570">
        <f>[1]资金台帐!W2570&amp;""</f>
      </c>
      <c r="X2570">
        <f>[1]资金台帐!X2570&amp;""</f>
      </c>
      <c r="AB2570">
        <f>[1]资金台帐!AB2570</f>
        <v>0</v>
      </c>
      <c r="AC2570">
        <f>[1]资金台帐!AC2570</f>
        <v>0</v>
      </c>
      <c r="AD2570">
        <f>[1]资金台帐!AD2570</f>
        <v>0</v>
      </c>
      <c r="AJ2570">
        <f>[1]资金台帐!AJ2570</f>
        <v>0</v>
      </c>
      <c r="AK2570">
        <f>[1]资金台帐!AK2570</f>
        <v>0</v>
      </c>
      <c r="BA2570" s="22">
        <f t="shared" si="0"/>
      </c>
    </row>
    <row r="2571">
      <c r="B2571">
        <f>[1]资金台帐!B2571&amp;""</f>
      </c>
      <c r="H2571">
        <f>[1]资金台帐!H2571&amp;""</f>
      </c>
      <c r="J2571">
        <f>[1]资金台帐!J2571&amp;""</f>
      </c>
      <c r="N2571">
        <f>[1]资金台帐!N2571</f>
      </c>
      <c r="O2571">
        <f>[1]资金台帐!O2571&amp;""</f>
      </c>
      <c r="P2571">
        <f>[1]资金台帐!P2571&amp;""</f>
      </c>
      <c r="Q2571">
        <f>[1]资金台帐!Q2571&amp;""</f>
      </c>
      <c r="T2571">
        <f>[1]资金台帐!T2571&amp;""</f>
      </c>
      <c r="U2571">
        <f>[1]资金台帐!U2571&amp;""</f>
      </c>
      <c r="W2571">
        <f>[1]资金台帐!W2571&amp;""</f>
      </c>
      <c r="X2571">
        <f>[1]资金台帐!X2571&amp;""</f>
      </c>
      <c r="AB2571">
        <f>[1]资金台帐!AB2571</f>
        <v>0</v>
      </c>
      <c r="AC2571">
        <f>[1]资金台帐!AC2571</f>
        <v>0</v>
      </c>
      <c r="AD2571">
        <f>[1]资金台帐!AD2571</f>
        <v>0</v>
      </c>
      <c r="AJ2571">
        <f>[1]资金台帐!AJ2571</f>
        <v>0</v>
      </c>
      <c r="AK2571">
        <f>[1]资金台帐!AK2571</f>
        <v>0</v>
      </c>
      <c r="BA2571" s="22">
        <f t="shared" si="0"/>
      </c>
    </row>
    <row r="2572">
      <c r="B2572">
        <f>[1]资金台帐!B2572&amp;""</f>
      </c>
      <c r="H2572">
        <f>[1]资金台帐!H2572&amp;""</f>
      </c>
      <c r="J2572">
        <f>[1]资金台帐!J2572&amp;""</f>
      </c>
      <c r="N2572">
        <f>[1]资金台帐!N2572</f>
      </c>
      <c r="O2572">
        <f>[1]资金台帐!O2572&amp;""</f>
      </c>
      <c r="P2572">
        <f>[1]资金台帐!P2572&amp;""</f>
      </c>
      <c r="Q2572">
        <f>[1]资金台帐!Q2572&amp;""</f>
      </c>
      <c r="T2572">
        <f>[1]资金台帐!T2572&amp;""</f>
      </c>
      <c r="U2572">
        <f>[1]资金台帐!U2572&amp;""</f>
      </c>
      <c r="W2572">
        <f>[1]资金台帐!W2572&amp;""</f>
      </c>
      <c r="X2572">
        <f>[1]资金台帐!X2572&amp;""</f>
      </c>
      <c r="AB2572">
        <f>[1]资金台帐!AB2572</f>
        <v>0</v>
      </c>
      <c r="AC2572">
        <f>[1]资金台帐!AC2572</f>
        <v>0</v>
      </c>
      <c r="AD2572">
        <f>[1]资金台帐!AD2572</f>
        <v>0</v>
      </c>
      <c r="AJ2572">
        <f>[1]资金台帐!AJ2572</f>
        <v>0</v>
      </c>
      <c r="AK2572">
        <f>[1]资金台帐!AK2572</f>
        <v>0</v>
      </c>
      <c r="BA2572" s="22">
        <f t="shared" si="0"/>
      </c>
    </row>
    <row r="2573">
      <c r="B2573">
        <f>[1]资金台帐!B2573&amp;""</f>
      </c>
      <c r="H2573">
        <f>[1]资金台帐!H2573&amp;""</f>
      </c>
      <c r="J2573">
        <f>[1]资金台帐!J2573&amp;""</f>
      </c>
      <c r="N2573">
        <f>[1]资金台帐!N2573</f>
      </c>
      <c r="O2573">
        <f>[1]资金台帐!O2573&amp;""</f>
      </c>
      <c r="P2573">
        <f>[1]资金台帐!P2573&amp;""</f>
      </c>
      <c r="Q2573">
        <f>[1]资金台帐!Q2573&amp;""</f>
      </c>
      <c r="T2573">
        <f>[1]资金台帐!T2573&amp;""</f>
      </c>
      <c r="U2573">
        <f>[1]资金台帐!U2573&amp;""</f>
      </c>
      <c r="W2573">
        <f>[1]资金台帐!W2573&amp;""</f>
      </c>
      <c r="X2573">
        <f>[1]资金台帐!X2573&amp;""</f>
      </c>
      <c r="AB2573">
        <f>[1]资金台帐!AB2573</f>
        <v>0</v>
      </c>
      <c r="AC2573">
        <f>[1]资金台帐!AC2573</f>
        <v>0</v>
      </c>
      <c r="AD2573">
        <f>[1]资金台帐!AD2573</f>
        <v>0</v>
      </c>
      <c r="AJ2573">
        <f>[1]资金台帐!AJ2573</f>
        <v>0</v>
      </c>
      <c r="AK2573">
        <f>[1]资金台帐!AK2573</f>
        <v>0</v>
      </c>
      <c r="BA2573" s="22">
        <f t="shared" si="0"/>
      </c>
    </row>
    <row r="2574">
      <c r="B2574">
        <f>[1]资金台帐!B2574&amp;""</f>
      </c>
      <c r="H2574">
        <f>[1]资金台帐!H2574&amp;""</f>
      </c>
      <c r="J2574">
        <f>[1]资金台帐!J2574&amp;""</f>
      </c>
      <c r="N2574">
        <f>[1]资金台帐!N2574</f>
      </c>
      <c r="O2574">
        <f>[1]资金台帐!O2574&amp;""</f>
      </c>
      <c r="P2574">
        <f>[1]资金台帐!P2574&amp;""</f>
      </c>
      <c r="Q2574">
        <f>[1]资金台帐!Q2574&amp;""</f>
      </c>
      <c r="T2574">
        <f>[1]资金台帐!T2574&amp;""</f>
      </c>
      <c r="U2574">
        <f>[1]资金台帐!U2574&amp;""</f>
      </c>
      <c r="W2574">
        <f>[1]资金台帐!W2574&amp;""</f>
      </c>
      <c r="X2574">
        <f>[1]资金台帐!X2574&amp;""</f>
      </c>
      <c r="AB2574">
        <f>[1]资金台帐!AB2574</f>
        <v>0</v>
      </c>
      <c r="AC2574">
        <f>[1]资金台帐!AC2574</f>
        <v>0</v>
      </c>
      <c r="AD2574">
        <f>[1]资金台帐!AD2574</f>
        <v>0</v>
      </c>
      <c r="AJ2574">
        <f>[1]资金台帐!AJ2574</f>
        <v>0</v>
      </c>
      <c r="AK2574">
        <f>[1]资金台帐!AK2574</f>
        <v>0</v>
      </c>
      <c r="BA2574" s="22">
        <f t="shared" si="0"/>
      </c>
    </row>
    <row r="2575">
      <c r="B2575">
        <f>[1]资金台帐!B2575&amp;""</f>
      </c>
      <c r="H2575">
        <f>[1]资金台帐!H2575&amp;""</f>
      </c>
      <c r="J2575">
        <f>[1]资金台帐!J2575&amp;""</f>
      </c>
      <c r="N2575">
        <f>[1]资金台帐!N2575</f>
      </c>
      <c r="O2575">
        <f>[1]资金台帐!O2575&amp;""</f>
      </c>
      <c r="P2575">
        <f>[1]资金台帐!P2575&amp;""</f>
      </c>
      <c r="Q2575">
        <f>[1]资金台帐!Q2575&amp;""</f>
      </c>
      <c r="T2575">
        <f>[1]资金台帐!T2575&amp;""</f>
      </c>
      <c r="U2575">
        <f>[1]资金台帐!U2575&amp;""</f>
      </c>
      <c r="W2575">
        <f>[1]资金台帐!W2575&amp;""</f>
      </c>
      <c r="X2575">
        <f>[1]资金台帐!X2575&amp;""</f>
      </c>
      <c r="AB2575">
        <f>[1]资金台帐!AB2575</f>
        <v>0</v>
      </c>
      <c r="AC2575">
        <f>[1]资金台帐!AC2575</f>
        <v>0</v>
      </c>
      <c r="AD2575">
        <f>[1]资金台帐!AD2575</f>
        <v>0</v>
      </c>
      <c r="AJ2575">
        <f>[1]资金台帐!AJ2575</f>
        <v>0</v>
      </c>
      <c r="AK2575">
        <f>[1]资金台帐!AK2575</f>
        <v>0</v>
      </c>
      <c r="BA2575" s="22">
        <f t="shared" si="0"/>
      </c>
    </row>
    <row r="2576">
      <c r="B2576">
        <f>[1]资金台帐!B2576&amp;""</f>
      </c>
      <c r="H2576">
        <f>[1]资金台帐!H2576&amp;""</f>
      </c>
      <c r="J2576">
        <f>[1]资金台帐!J2576&amp;""</f>
      </c>
      <c r="N2576">
        <f>[1]资金台帐!N2576</f>
      </c>
      <c r="O2576">
        <f>[1]资金台帐!O2576&amp;""</f>
      </c>
      <c r="P2576">
        <f>[1]资金台帐!P2576&amp;""</f>
      </c>
      <c r="Q2576">
        <f>[1]资金台帐!Q2576&amp;""</f>
      </c>
      <c r="T2576">
        <f>[1]资金台帐!T2576&amp;""</f>
      </c>
      <c r="U2576">
        <f>[1]资金台帐!U2576&amp;""</f>
      </c>
      <c r="W2576">
        <f>[1]资金台帐!W2576&amp;""</f>
      </c>
      <c r="X2576">
        <f>[1]资金台帐!X2576&amp;""</f>
      </c>
      <c r="AB2576">
        <f>[1]资金台帐!AB2576</f>
        <v>0</v>
      </c>
      <c r="AC2576">
        <f>[1]资金台帐!AC2576</f>
        <v>0</v>
      </c>
      <c r="AD2576">
        <f>[1]资金台帐!AD2576</f>
        <v>0</v>
      </c>
      <c r="AJ2576">
        <f>[1]资金台帐!AJ2576</f>
        <v>0</v>
      </c>
      <c r="AK2576">
        <f>[1]资金台帐!AK2576</f>
        <v>0</v>
      </c>
      <c r="BA2576" s="22">
        <f t="shared" si="0"/>
      </c>
    </row>
    <row r="2577">
      <c r="B2577">
        <f>[1]资金台帐!B2577&amp;""</f>
      </c>
      <c r="H2577">
        <f>[1]资金台帐!H2577&amp;""</f>
      </c>
      <c r="J2577">
        <f>[1]资金台帐!J2577&amp;""</f>
      </c>
      <c r="N2577">
        <f>[1]资金台帐!N2577</f>
      </c>
      <c r="O2577">
        <f>[1]资金台帐!O2577&amp;""</f>
      </c>
      <c r="P2577">
        <f>[1]资金台帐!P2577&amp;""</f>
      </c>
      <c r="Q2577">
        <f>[1]资金台帐!Q2577&amp;""</f>
      </c>
      <c r="T2577">
        <f>[1]资金台帐!T2577&amp;""</f>
      </c>
      <c r="U2577">
        <f>[1]资金台帐!U2577&amp;""</f>
      </c>
      <c r="W2577">
        <f>[1]资金台帐!W2577&amp;""</f>
      </c>
      <c r="X2577">
        <f>[1]资金台帐!X2577&amp;""</f>
      </c>
      <c r="AB2577">
        <f>[1]资金台帐!AB2577</f>
        <v>0</v>
      </c>
      <c r="AC2577">
        <f>[1]资金台帐!AC2577</f>
        <v>0</v>
      </c>
      <c r="AD2577">
        <f>[1]资金台帐!AD2577</f>
        <v>0</v>
      </c>
      <c r="AJ2577">
        <f>[1]资金台帐!AJ2577</f>
        <v>0</v>
      </c>
      <c r="AK2577">
        <f>[1]资金台帐!AK2577</f>
        <v>0</v>
      </c>
      <c r="BA2577" s="22">
        <f t="shared" si="0"/>
      </c>
    </row>
    <row r="2578">
      <c r="B2578">
        <f>[1]资金台帐!B2578&amp;""</f>
      </c>
      <c r="H2578">
        <f>[1]资金台帐!H2578&amp;""</f>
      </c>
      <c r="J2578">
        <f>[1]资金台帐!J2578&amp;""</f>
      </c>
      <c r="N2578">
        <f>[1]资金台帐!N2578</f>
      </c>
      <c r="O2578">
        <f>[1]资金台帐!O2578&amp;""</f>
      </c>
      <c r="P2578">
        <f>[1]资金台帐!P2578&amp;""</f>
      </c>
      <c r="Q2578">
        <f>[1]资金台帐!Q2578&amp;""</f>
      </c>
      <c r="T2578">
        <f>[1]资金台帐!T2578&amp;""</f>
      </c>
      <c r="U2578">
        <f>[1]资金台帐!U2578&amp;""</f>
      </c>
      <c r="W2578">
        <f>[1]资金台帐!W2578&amp;""</f>
      </c>
      <c r="X2578">
        <f>[1]资金台帐!X2578&amp;""</f>
      </c>
      <c r="AB2578">
        <f>[1]资金台帐!AB2578</f>
        <v>0</v>
      </c>
      <c r="AC2578">
        <f>[1]资金台帐!AC2578</f>
        <v>0</v>
      </c>
      <c r="AD2578">
        <f>[1]资金台帐!AD2578</f>
        <v>0</v>
      </c>
      <c r="AJ2578">
        <f>[1]资金台帐!AJ2578</f>
        <v>0</v>
      </c>
      <c r="AK2578">
        <f>[1]资金台帐!AK2578</f>
        <v>0</v>
      </c>
      <c r="BA2578" s="22">
        <f t="shared" si="0"/>
      </c>
    </row>
    <row r="2579">
      <c r="B2579">
        <f>[1]资金台帐!B2579&amp;""</f>
      </c>
      <c r="H2579">
        <f>[1]资金台帐!H2579&amp;""</f>
      </c>
      <c r="J2579">
        <f>[1]资金台帐!J2579&amp;""</f>
      </c>
      <c r="N2579">
        <f>[1]资金台帐!N2579</f>
      </c>
      <c r="O2579">
        <f>[1]资金台帐!O2579&amp;""</f>
      </c>
      <c r="P2579">
        <f>[1]资金台帐!P2579&amp;""</f>
      </c>
      <c r="Q2579">
        <f>[1]资金台帐!Q2579&amp;""</f>
      </c>
      <c r="T2579">
        <f>[1]资金台帐!T2579&amp;""</f>
      </c>
      <c r="U2579">
        <f>[1]资金台帐!U2579&amp;""</f>
      </c>
      <c r="W2579">
        <f>[1]资金台帐!W2579&amp;""</f>
      </c>
      <c r="X2579">
        <f>[1]资金台帐!X2579&amp;""</f>
      </c>
      <c r="AB2579">
        <f>[1]资金台帐!AB2579</f>
        <v>0</v>
      </c>
      <c r="AC2579">
        <f>[1]资金台帐!AC2579</f>
        <v>0</v>
      </c>
      <c r="AD2579">
        <f>[1]资金台帐!AD2579</f>
        <v>0</v>
      </c>
      <c r="AJ2579">
        <f>[1]资金台帐!AJ2579</f>
        <v>0</v>
      </c>
      <c r="AK2579">
        <f>[1]资金台帐!AK2579</f>
        <v>0</v>
      </c>
      <c r="BA2579" s="22">
        <f t="shared" si="0"/>
      </c>
    </row>
    <row r="2580">
      <c r="B2580">
        <f>[1]资金台帐!B2580&amp;""</f>
      </c>
      <c r="H2580">
        <f>[1]资金台帐!H2580&amp;""</f>
      </c>
      <c r="J2580">
        <f>[1]资金台帐!J2580&amp;""</f>
      </c>
      <c r="N2580">
        <f>[1]资金台帐!N2580</f>
      </c>
      <c r="O2580">
        <f>[1]资金台帐!O2580&amp;""</f>
      </c>
      <c r="P2580">
        <f>[1]资金台帐!P2580&amp;""</f>
      </c>
      <c r="Q2580">
        <f>[1]资金台帐!Q2580&amp;""</f>
      </c>
      <c r="T2580">
        <f>[1]资金台帐!T2580&amp;""</f>
      </c>
      <c r="U2580">
        <f>[1]资金台帐!U2580&amp;""</f>
      </c>
      <c r="W2580">
        <f>[1]资金台帐!W2580&amp;""</f>
      </c>
      <c r="X2580">
        <f>[1]资金台帐!X2580&amp;""</f>
      </c>
      <c r="AB2580">
        <f>[1]资金台帐!AB2580</f>
        <v>0</v>
      </c>
      <c r="AC2580">
        <f>[1]资金台帐!AC2580</f>
        <v>0</v>
      </c>
      <c r="AD2580">
        <f>[1]资金台帐!AD2580</f>
        <v>0</v>
      </c>
      <c r="AJ2580">
        <f>[1]资金台帐!AJ2580</f>
        <v>0</v>
      </c>
      <c r="AK2580">
        <f>[1]资金台帐!AK2580</f>
        <v>0</v>
      </c>
      <c r="BA2580" s="22">
        <f t="shared" si="0"/>
      </c>
    </row>
    <row r="2581">
      <c r="B2581">
        <f>[1]资金台帐!B2581&amp;""</f>
      </c>
      <c r="H2581">
        <f>[1]资金台帐!H2581&amp;""</f>
      </c>
      <c r="J2581">
        <f>[1]资金台帐!J2581&amp;""</f>
      </c>
      <c r="N2581">
        <f>[1]资金台帐!N2581</f>
      </c>
      <c r="O2581">
        <f>[1]资金台帐!O2581&amp;""</f>
      </c>
      <c r="P2581">
        <f>[1]资金台帐!P2581&amp;""</f>
      </c>
      <c r="Q2581">
        <f>[1]资金台帐!Q2581&amp;""</f>
      </c>
      <c r="T2581">
        <f>[1]资金台帐!T2581&amp;""</f>
      </c>
      <c r="U2581">
        <f>[1]资金台帐!U2581&amp;""</f>
      </c>
      <c r="W2581">
        <f>[1]资金台帐!W2581&amp;""</f>
      </c>
      <c r="X2581">
        <f>[1]资金台帐!X2581&amp;""</f>
      </c>
      <c r="AB2581">
        <f>[1]资金台帐!AB2581</f>
        <v>0</v>
      </c>
      <c r="AC2581">
        <f>[1]资金台帐!AC2581</f>
        <v>0</v>
      </c>
      <c r="AD2581">
        <f>[1]资金台帐!AD2581</f>
        <v>0</v>
      </c>
      <c r="AJ2581">
        <f>[1]资金台帐!AJ2581</f>
        <v>0</v>
      </c>
      <c r="AK2581">
        <f>[1]资金台帐!AK2581</f>
        <v>0</v>
      </c>
      <c r="BA2581" s="22">
        <f t="shared" si="0"/>
      </c>
    </row>
    <row r="2582">
      <c r="B2582">
        <f>[1]资金台帐!B2582&amp;""</f>
      </c>
      <c r="H2582">
        <f>[1]资金台帐!H2582&amp;""</f>
      </c>
      <c r="J2582">
        <f>[1]资金台帐!J2582&amp;""</f>
      </c>
      <c r="N2582">
        <f>[1]资金台帐!N2582</f>
      </c>
      <c r="O2582">
        <f>[1]资金台帐!O2582&amp;""</f>
      </c>
      <c r="P2582">
        <f>[1]资金台帐!P2582&amp;""</f>
      </c>
      <c r="Q2582">
        <f>[1]资金台帐!Q2582&amp;""</f>
      </c>
      <c r="T2582">
        <f>[1]资金台帐!T2582&amp;""</f>
      </c>
      <c r="U2582">
        <f>[1]资金台帐!U2582&amp;""</f>
      </c>
      <c r="W2582">
        <f>[1]资金台帐!W2582&amp;""</f>
      </c>
      <c r="X2582">
        <f>[1]资金台帐!X2582&amp;""</f>
      </c>
      <c r="AB2582">
        <f>[1]资金台帐!AB2582</f>
        <v>0</v>
      </c>
      <c r="AC2582">
        <f>[1]资金台帐!AC2582</f>
        <v>0</v>
      </c>
      <c r="AD2582">
        <f>[1]资金台帐!AD2582</f>
        <v>0</v>
      </c>
      <c r="AJ2582">
        <f>[1]资金台帐!AJ2582</f>
        <v>0</v>
      </c>
      <c r="AK2582">
        <f>[1]资金台帐!AK2582</f>
        <v>0</v>
      </c>
      <c r="BA2582" s="22">
        <f t="shared" si="0"/>
      </c>
    </row>
    <row r="2583">
      <c r="B2583">
        <f>[1]资金台帐!B2583&amp;""</f>
      </c>
      <c r="H2583">
        <f>[1]资金台帐!H2583&amp;""</f>
      </c>
      <c r="J2583">
        <f>[1]资金台帐!J2583&amp;""</f>
      </c>
      <c r="N2583">
        <f>[1]资金台帐!N2583</f>
      </c>
      <c r="O2583">
        <f>[1]资金台帐!O2583&amp;""</f>
      </c>
      <c r="P2583">
        <f>[1]资金台帐!P2583&amp;""</f>
      </c>
      <c r="Q2583">
        <f>[1]资金台帐!Q2583&amp;""</f>
      </c>
      <c r="T2583">
        <f>[1]资金台帐!T2583&amp;""</f>
      </c>
      <c r="U2583">
        <f>[1]资金台帐!U2583&amp;""</f>
      </c>
      <c r="W2583">
        <f>[1]资金台帐!W2583&amp;""</f>
      </c>
      <c r="X2583">
        <f>[1]资金台帐!X2583&amp;""</f>
      </c>
      <c r="AB2583">
        <f>[1]资金台帐!AB2583</f>
        <v>0</v>
      </c>
      <c r="AC2583">
        <f>[1]资金台帐!AC2583</f>
        <v>0</v>
      </c>
      <c r="AD2583">
        <f>[1]资金台帐!AD2583</f>
        <v>0</v>
      </c>
      <c r="AJ2583">
        <f>[1]资金台帐!AJ2583</f>
        <v>0</v>
      </c>
      <c r="AK2583">
        <f>[1]资金台帐!AK2583</f>
        <v>0</v>
      </c>
      <c r="BA2583" s="22">
        <f t="shared" si="0"/>
      </c>
    </row>
    <row r="2584">
      <c r="B2584">
        <f>[1]资金台帐!B2584&amp;""</f>
      </c>
      <c r="H2584">
        <f>[1]资金台帐!H2584&amp;""</f>
      </c>
      <c r="J2584">
        <f>[1]资金台帐!J2584&amp;""</f>
      </c>
      <c r="N2584">
        <f>[1]资金台帐!N2584</f>
      </c>
      <c r="O2584">
        <f>[1]资金台帐!O2584&amp;""</f>
      </c>
      <c r="P2584">
        <f>[1]资金台帐!P2584&amp;""</f>
      </c>
      <c r="Q2584">
        <f>[1]资金台帐!Q2584&amp;""</f>
      </c>
      <c r="T2584">
        <f>[1]资金台帐!T2584&amp;""</f>
      </c>
      <c r="U2584">
        <f>[1]资金台帐!U2584&amp;""</f>
      </c>
      <c r="W2584">
        <f>[1]资金台帐!W2584&amp;""</f>
      </c>
      <c r="X2584">
        <f>[1]资金台帐!X2584&amp;""</f>
      </c>
      <c r="AB2584">
        <f>[1]资金台帐!AB2584</f>
        <v>0</v>
      </c>
      <c r="AC2584">
        <f>[1]资金台帐!AC2584</f>
        <v>0</v>
      </c>
      <c r="AD2584">
        <f>[1]资金台帐!AD2584</f>
        <v>0</v>
      </c>
      <c r="AJ2584">
        <f>[1]资金台帐!AJ2584</f>
        <v>0</v>
      </c>
      <c r="AK2584">
        <f>[1]资金台帐!AK2584</f>
        <v>0</v>
      </c>
      <c r="BA2584" s="22">
        <f t="shared" si="0"/>
      </c>
    </row>
    <row r="2585">
      <c r="B2585">
        <f>[1]资金台帐!B2585&amp;""</f>
      </c>
      <c r="H2585">
        <f>[1]资金台帐!H2585&amp;""</f>
      </c>
      <c r="J2585">
        <f>[1]资金台帐!J2585&amp;""</f>
      </c>
      <c r="N2585">
        <f>[1]资金台帐!N2585</f>
      </c>
      <c r="O2585">
        <f>[1]资金台帐!O2585&amp;""</f>
      </c>
      <c r="P2585">
        <f>[1]资金台帐!P2585&amp;""</f>
      </c>
      <c r="Q2585">
        <f>[1]资金台帐!Q2585&amp;""</f>
      </c>
      <c r="T2585">
        <f>[1]资金台帐!T2585&amp;""</f>
      </c>
      <c r="U2585">
        <f>[1]资金台帐!U2585&amp;""</f>
      </c>
      <c r="W2585">
        <f>[1]资金台帐!W2585&amp;""</f>
      </c>
      <c r="X2585">
        <f>[1]资金台帐!X2585&amp;""</f>
      </c>
      <c r="AB2585">
        <f>[1]资金台帐!AB2585</f>
        <v>0</v>
      </c>
      <c r="AC2585">
        <f>[1]资金台帐!AC2585</f>
        <v>0</v>
      </c>
      <c r="AD2585">
        <f>[1]资金台帐!AD2585</f>
        <v>0</v>
      </c>
      <c r="AJ2585">
        <f>[1]资金台帐!AJ2585</f>
        <v>0</v>
      </c>
      <c r="AK2585">
        <f>[1]资金台帐!AK2585</f>
        <v>0</v>
      </c>
      <c r="BA2585" s="22">
        <f t="shared" si="0"/>
      </c>
    </row>
    <row r="2586">
      <c r="B2586">
        <f>[1]资金台帐!B2586&amp;""</f>
      </c>
      <c r="H2586">
        <f>[1]资金台帐!H2586&amp;""</f>
      </c>
      <c r="J2586">
        <f>[1]资金台帐!J2586&amp;""</f>
      </c>
      <c r="N2586">
        <f>[1]资金台帐!N2586</f>
      </c>
      <c r="O2586">
        <f>[1]资金台帐!O2586&amp;""</f>
      </c>
      <c r="P2586">
        <f>[1]资金台帐!P2586&amp;""</f>
      </c>
      <c r="Q2586">
        <f>[1]资金台帐!Q2586&amp;""</f>
      </c>
      <c r="T2586">
        <f>[1]资金台帐!T2586&amp;""</f>
      </c>
      <c r="U2586">
        <f>[1]资金台帐!U2586&amp;""</f>
      </c>
      <c r="W2586">
        <f>[1]资金台帐!W2586&amp;""</f>
      </c>
      <c r="X2586">
        <f>[1]资金台帐!X2586&amp;""</f>
      </c>
      <c r="AB2586">
        <f>[1]资金台帐!AB2586</f>
        <v>0</v>
      </c>
      <c r="AC2586">
        <f>[1]资金台帐!AC2586</f>
        <v>0</v>
      </c>
      <c r="AD2586">
        <f>[1]资金台帐!AD2586</f>
        <v>0</v>
      </c>
      <c r="AJ2586">
        <f>[1]资金台帐!AJ2586</f>
        <v>0</v>
      </c>
      <c r="AK2586">
        <f>[1]资金台帐!AK2586</f>
        <v>0</v>
      </c>
      <c r="BA2586" s="22">
        <f t="shared" si="0"/>
      </c>
    </row>
    <row r="2587">
      <c r="B2587">
        <f>[1]资金台帐!B2587&amp;""</f>
      </c>
      <c r="H2587">
        <f>[1]资金台帐!H2587&amp;""</f>
      </c>
      <c r="J2587">
        <f>[1]资金台帐!J2587&amp;""</f>
      </c>
      <c r="N2587">
        <f>[1]资金台帐!N2587</f>
      </c>
      <c r="O2587">
        <f>[1]资金台帐!O2587&amp;""</f>
      </c>
      <c r="P2587">
        <f>[1]资金台帐!P2587&amp;""</f>
      </c>
      <c r="Q2587">
        <f>[1]资金台帐!Q2587&amp;""</f>
      </c>
      <c r="T2587">
        <f>[1]资金台帐!T2587&amp;""</f>
      </c>
      <c r="U2587">
        <f>[1]资金台帐!U2587&amp;""</f>
      </c>
      <c r="W2587">
        <f>[1]资金台帐!W2587&amp;""</f>
      </c>
      <c r="X2587">
        <f>[1]资金台帐!X2587&amp;""</f>
      </c>
      <c r="AB2587">
        <f>[1]资金台帐!AB2587</f>
        <v>0</v>
      </c>
      <c r="AC2587">
        <f>[1]资金台帐!AC2587</f>
        <v>0</v>
      </c>
      <c r="AD2587">
        <f>[1]资金台帐!AD2587</f>
        <v>0</v>
      </c>
      <c r="AJ2587">
        <f>[1]资金台帐!AJ2587</f>
        <v>0</v>
      </c>
      <c r="AK2587">
        <f>[1]资金台帐!AK2587</f>
        <v>0</v>
      </c>
      <c r="BA2587" s="22">
        <f t="shared" si="0"/>
      </c>
    </row>
    <row r="2588">
      <c r="B2588">
        <f>[1]资金台帐!B2588&amp;""</f>
      </c>
      <c r="H2588">
        <f>[1]资金台帐!H2588&amp;""</f>
      </c>
      <c r="J2588">
        <f>[1]资金台帐!J2588&amp;""</f>
      </c>
      <c r="N2588">
        <f>[1]资金台帐!N2588</f>
      </c>
      <c r="O2588">
        <f>[1]资金台帐!O2588&amp;""</f>
      </c>
      <c r="P2588">
        <f>[1]资金台帐!P2588&amp;""</f>
      </c>
      <c r="Q2588">
        <f>[1]资金台帐!Q2588&amp;""</f>
      </c>
      <c r="T2588">
        <f>[1]资金台帐!T2588&amp;""</f>
      </c>
      <c r="U2588">
        <f>[1]资金台帐!U2588&amp;""</f>
      </c>
      <c r="W2588">
        <f>[1]资金台帐!W2588&amp;""</f>
      </c>
      <c r="X2588">
        <f>[1]资金台帐!X2588&amp;""</f>
      </c>
      <c r="AB2588">
        <f>[1]资金台帐!AB2588</f>
        <v>0</v>
      </c>
      <c r="AC2588">
        <f>[1]资金台帐!AC2588</f>
        <v>0</v>
      </c>
      <c r="AD2588">
        <f>[1]资金台帐!AD2588</f>
        <v>0</v>
      </c>
      <c r="AJ2588">
        <f>[1]资金台帐!AJ2588</f>
        <v>0</v>
      </c>
      <c r="AK2588">
        <f>[1]资金台帐!AK2588</f>
        <v>0</v>
      </c>
      <c r="BA2588" s="22">
        <f t="shared" si="0"/>
      </c>
    </row>
    <row r="2589">
      <c r="B2589">
        <f>[1]资金台帐!B2589&amp;""</f>
      </c>
      <c r="H2589">
        <f>[1]资金台帐!H2589&amp;""</f>
      </c>
      <c r="J2589">
        <f>[1]资金台帐!J2589&amp;""</f>
      </c>
      <c r="N2589">
        <f>[1]资金台帐!N2589</f>
      </c>
      <c r="O2589">
        <f>[1]资金台帐!O2589&amp;""</f>
      </c>
      <c r="P2589">
        <f>[1]资金台帐!P2589&amp;""</f>
      </c>
      <c r="Q2589">
        <f>[1]资金台帐!Q2589&amp;""</f>
      </c>
      <c r="T2589">
        <f>[1]资金台帐!T2589&amp;""</f>
      </c>
      <c r="U2589">
        <f>[1]资金台帐!U2589&amp;""</f>
      </c>
      <c r="W2589">
        <f>[1]资金台帐!W2589&amp;""</f>
      </c>
      <c r="X2589">
        <f>[1]资金台帐!X2589&amp;""</f>
      </c>
      <c r="AB2589">
        <f>[1]资金台帐!AB2589</f>
        <v>0</v>
      </c>
      <c r="AC2589">
        <f>[1]资金台帐!AC2589</f>
        <v>0</v>
      </c>
      <c r="AD2589">
        <f>[1]资金台帐!AD2589</f>
        <v>0</v>
      </c>
      <c r="AJ2589">
        <f>[1]资金台帐!AJ2589</f>
        <v>0</v>
      </c>
      <c r="AK2589">
        <f>[1]资金台帐!AK2589</f>
        <v>0</v>
      </c>
      <c r="BA2589" s="22">
        <f t="shared" si="0"/>
      </c>
    </row>
    <row r="2590">
      <c r="B2590">
        <f>[1]资金台帐!B2590&amp;""</f>
      </c>
      <c r="H2590">
        <f>[1]资金台帐!H2590&amp;""</f>
      </c>
      <c r="J2590">
        <f>[1]资金台帐!J2590&amp;""</f>
      </c>
      <c r="N2590">
        <f>[1]资金台帐!N2590</f>
      </c>
      <c r="O2590">
        <f>[1]资金台帐!O2590&amp;""</f>
      </c>
      <c r="P2590">
        <f>[1]资金台帐!P2590&amp;""</f>
      </c>
      <c r="Q2590">
        <f>[1]资金台帐!Q2590&amp;""</f>
      </c>
      <c r="T2590">
        <f>[1]资金台帐!T2590&amp;""</f>
      </c>
      <c r="U2590">
        <f>[1]资金台帐!U2590&amp;""</f>
      </c>
      <c r="W2590">
        <f>[1]资金台帐!W2590&amp;""</f>
      </c>
      <c r="X2590">
        <f>[1]资金台帐!X2590&amp;""</f>
      </c>
      <c r="AB2590">
        <f>[1]资金台帐!AB2590</f>
        <v>0</v>
      </c>
      <c r="AC2590">
        <f>[1]资金台帐!AC2590</f>
        <v>0</v>
      </c>
      <c r="AD2590">
        <f>[1]资金台帐!AD2590</f>
        <v>0</v>
      </c>
      <c r="AJ2590">
        <f>[1]资金台帐!AJ2590</f>
        <v>0</v>
      </c>
      <c r="AK2590">
        <f>[1]资金台帐!AK2590</f>
        <v>0</v>
      </c>
      <c r="BA2590" s="22">
        <f t="shared" si="0"/>
      </c>
    </row>
    <row r="2591">
      <c r="B2591">
        <f>[1]资金台帐!B2591&amp;""</f>
      </c>
      <c r="H2591">
        <f>[1]资金台帐!H2591&amp;""</f>
      </c>
      <c r="J2591">
        <f>[1]资金台帐!J2591&amp;""</f>
      </c>
      <c r="N2591">
        <f>[1]资金台帐!N2591</f>
      </c>
      <c r="O2591">
        <f>[1]资金台帐!O2591&amp;""</f>
      </c>
      <c r="P2591">
        <f>[1]资金台帐!P2591&amp;""</f>
      </c>
      <c r="Q2591">
        <f>[1]资金台帐!Q2591&amp;""</f>
      </c>
      <c r="T2591">
        <f>[1]资金台帐!T2591&amp;""</f>
      </c>
      <c r="U2591">
        <f>[1]资金台帐!U2591&amp;""</f>
      </c>
      <c r="W2591">
        <f>[1]资金台帐!W2591&amp;""</f>
      </c>
      <c r="X2591">
        <f>[1]资金台帐!X2591&amp;""</f>
      </c>
      <c r="AB2591">
        <f>[1]资金台帐!AB2591</f>
        <v>0</v>
      </c>
      <c r="AC2591">
        <f>[1]资金台帐!AC2591</f>
        <v>0</v>
      </c>
      <c r="AD2591">
        <f>[1]资金台帐!AD2591</f>
        <v>0</v>
      </c>
      <c r="AJ2591">
        <f>[1]资金台帐!AJ2591</f>
        <v>0</v>
      </c>
      <c r="AK2591">
        <f>[1]资金台帐!AK2591</f>
        <v>0</v>
      </c>
      <c r="BA2591" s="22">
        <f t="shared" si="0"/>
      </c>
    </row>
    <row r="2592">
      <c r="B2592">
        <f>[1]资金台帐!B2592&amp;""</f>
      </c>
      <c r="H2592">
        <f>[1]资金台帐!H2592&amp;""</f>
      </c>
      <c r="J2592">
        <f>[1]资金台帐!J2592&amp;""</f>
      </c>
      <c r="N2592">
        <f>[1]资金台帐!N2592</f>
      </c>
      <c r="O2592">
        <f>[1]资金台帐!O2592&amp;""</f>
      </c>
      <c r="P2592">
        <f>[1]资金台帐!P2592&amp;""</f>
      </c>
      <c r="Q2592">
        <f>[1]资金台帐!Q2592&amp;""</f>
      </c>
      <c r="T2592">
        <f>[1]资金台帐!T2592&amp;""</f>
      </c>
      <c r="U2592">
        <f>[1]资金台帐!U2592&amp;""</f>
      </c>
      <c r="W2592">
        <f>[1]资金台帐!W2592&amp;""</f>
      </c>
      <c r="X2592">
        <f>[1]资金台帐!X2592&amp;""</f>
      </c>
      <c r="AB2592">
        <f>[1]资金台帐!AB2592</f>
        <v>0</v>
      </c>
      <c r="AC2592">
        <f>[1]资金台帐!AC2592</f>
        <v>0</v>
      </c>
      <c r="AD2592">
        <f>[1]资金台帐!AD2592</f>
        <v>0</v>
      </c>
      <c r="AJ2592">
        <f>[1]资金台帐!AJ2592</f>
        <v>0</v>
      </c>
      <c r="AK2592">
        <f>[1]资金台帐!AK2592</f>
        <v>0</v>
      </c>
      <c r="BA2592" s="22">
        <f t="shared" si="0"/>
      </c>
    </row>
    <row r="2593">
      <c r="B2593">
        <f>[1]资金台帐!B2593&amp;""</f>
      </c>
      <c r="H2593">
        <f>[1]资金台帐!H2593&amp;""</f>
      </c>
      <c r="J2593">
        <f>[1]资金台帐!J2593&amp;""</f>
      </c>
      <c r="N2593">
        <f>[1]资金台帐!N2593</f>
      </c>
      <c r="O2593">
        <f>[1]资金台帐!O2593&amp;""</f>
      </c>
      <c r="P2593">
        <f>[1]资金台帐!P2593&amp;""</f>
      </c>
      <c r="Q2593">
        <f>[1]资金台帐!Q2593&amp;""</f>
      </c>
      <c r="T2593">
        <f>[1]资金台帐!T2593&amp;""</f>
      </c>
      <c r="U2593">
        <f>[1]资金台帐!U2593&amp;""</f>
      </c>
      <c r="W2593">
        <f>[1]资金台帐!W2593&amp;""</f>
      </c>
      <c r="X2593">
        <f>[1]资金台帐!X2593&amp;""</f>
      </c>
      <c r="AB2593">
        <f>[1]资金台帐!AB2593</f>
        <v>0</v>
      </c>
      <c r="AC2593">
        <f>[1]资金台帐!AC2593</f>
        <v>0</v>
      </c>
      <c r="AD2593">
        <f>[1]资金台帐!AD2593</f>
        <v>0</v>
      </c>
      <c r="AJ2593">
        <f>[1]资金台帐!AJ2593</f>
        <v>0</v>
      </c>
      <c r="AK2593">
        <f>[1]资金台帐!AK2593</f>
        <v>0</v>
      </c>
      <c r="BA2593" s="22">
        <f t="shared" si="0"/>
      </c>
    </row>
    <row r="2594">
      <c r="B2594">
        <f>[1]资金台帐!B2594&amp;""</f>
      </c>
      <c r="H2594">
        <f>[1]资金台帐!H2594&amp;""</f>
      </c>
      <c r="J2594">
        <f>[1]资金台帐!J2594&amp;""</f>
      </c>
      <c r="N2594">
        <f>[1]资金台帐!N2594</f>
      </c>
      <c r="O2594">
        <f>[1]资金台帐!O2594&amp;""</f>
      </c>
      <c r="P2594">
        <f>[1]资金台帐!P2594&amp;""</f>
      </c>
      <c r="Q2594">
        <f>[1]资金台帐!Q2594&amp;""</f>
      </c>
      <c r="T2594">
        <f>[1]资金台帐!T2594&amp;""</f>
      </c>
      <c r="U2594">
        <f>[1]资金台帐!U2594&amp;""</f>
      </c>
      <c r="W2594">
        <f>[1]资金台帐!W2594&amp;""</f>
      </c>
      <c r="X2594">
        <f>[1]资金台帐!X2594&amp;""</f>
      </c>
      <c r="AB2594">
        <f>[1]资金台帐!AB2594</f>
        <v>0</v>
      </c>
      <c r="AC2594">
        <f>[1]资金台帐!AC2594</f>
        <v>0</v>
      </c>
      <c r="AD2594">
        <f>[1]资金台帐!AD2594</f>
        <v>0</v>
      </c>
      <c r="AJ2594">
        <f>[1]资金台帐!AJ2594</f>
        <v>0</v>
      </c>
      <c r="AK2594">
        <f>[1]资金台帐!AK2594</f>
        <v>0</v>
      </c>
      <c r="BA2594" s="22">
        <f t="shared" si="0"/>
      </c>
    </row>
    <row r="2595">
      <c r="B2595">
        <f>[1]资金台帐!B2595&amp;""</f>
      </c>
      <c r="H2595">
        <f>[1]资金台帐!H2595&amp;""</f>
      </c>
      <c r="J2595">
        <f>[1]资金台帐!J2595&amp;""</f>
      </c>
      <c r="N2595">
        <f>[1]资金台帐!N2595</f>
      </c>
      <c r="O2595">
        <f>[1]资金台帐!O2595&amp;""</f>
      </c>
      <c r="P2595">
        <f>[1]资金台帐!P2595&amp;""</f>
      </c>
      <c r="Q2595">
        <f>[1]资金台帐!Q2595&amp;""</f>
      </c>
      <c r="T2595">
        <f>[1]资金台帐!T2595&amp;""</f>
      </c>
      <c r="U2595">
        <f>[1]资金台帐!U2595&amp;""</f>
      </c>
      <c r="W2595">
        <f>[1]资金台帐!W2595&amp;""</f>
      </c>
      <c r="X2595">
        <f>[1]资金台帐!X2595&amp;""</f>
      </c>
      <c r="AB2595">
        <f>[1]资金台帐!AB2595</f>
        <v>0</v>
      </c>
      <c r="AC2595">
        <f>[1]资金台帐!AC2595</f>
        <v>0</v>
      </c>
      <c r="AD2595">
        <f>[1]资金台帐!AD2595</f>
        <v>0</v>
      </c>
      <c r="AJ2595">
        <f>[1]资金台帐!AJ2595</f>
        <v>0</v>
      </c>
      <c r="AK2595">
        <f>[1]资金台帐!AK2595</f>
        <v>0</v>
      </c>
      <c r="BA2595" s="22">
        <f t="shared" si="0"/>
      </c>
    </row>
    <row r="2596">
      <c r="B2596">
        <f>[1]资金台帐!B2596&amp;""</f>
      </c>
      <c r="H2596">
        <f>[1]资金台帐!H2596&amp;""</f>
      </c>
      <c r="J2596">
        <f>[1]资金台帐!J2596&amp;""</f>
      </c>
      <c r="N2596">
        <f>[1]资金台帐!N2596</f>
      </c>
      <c r="O2596">
        <f>[1]资金台帐!O2596&amp;""</f>
      </c>
      <c r="P2596">
        <f>[1]资金台帐!P2596&amp;""</f>
      </c>
      <c r="Q2596">
        <f>[1]资金台帐!Q2596&amp;""</f>
      </c>
      <c r="T2596">
        <f>[1]资金台帐!T2596&amp;""</f>
      </c>
      <c r="U2596">
        <f>[1]资金台帐!U2596&amp;""</f>
      </c>
      <c r="W2596">
        <f>[1]资金台帐!W2596&amp;""</f>
      </c>
      <c r="X2596">
        <f>[1]资金台帐!X2596&amp;""</f>
      </c>
      <c r="AB2596">
        <f>[1]资金台帐!AB2596</f>
        <v>0</v>
      </c>
      <c r="AC2596">
        <f>[1]资金台帐!AC2596</f>
        <v>0</v>
      </c>
      <c r="AD2596">
        <f>[1]资金台帐!AD2596</f>
        <v>0</v>
      </c>
      <c r="AJ2596">
        <f>[1]资金台帐!AJ2596</f>
        <v>0</v>
      </c>
      <c r="AK2596">
        <f>[1]资金台帐!AK2596</f>
        <v>0</v>
      </c>
      <c r="BA2596" s="22">
        <f t="shared" si="0"/>
      </c>
    </row>
    <row r="2597">
      <c r="B2597">
        <f>[1]资金台帐!B2597&amp;""</f>
      </c>
      <c r="H2597">
        <f>[1]资金台帐!H2597&amp;""</f>
      </c>
      <c r="J2597">
        <f>[1]资金台帐!J2597&amp;""</f>
      </c>
      <c r="N2597">
        <f>[1]资金台帐!N2597</f>
      </c>
      <c r="O2597">
        <f>[1]资金台帐!O2597&amp;""</f>
      </c>
      <c r="P2597">
        <f>[1]资金台帐!P2597&amp;""</f>
      </c>
      <c r="Q2597">
        <f>[1]资金台帐!Q2597&amp;""</f>
      </c>
      <c r="T2597">
        <f>[1]资金台帐!T2597&amp;""</f>
      </c>
      <c r="U2597">
        <f>[1]资金台帐!U2597&amp;""</f>
      </c>
      <c r="W2597">
        <f>[1]资金台帐!W2597&amp;""</f>
      </c>
      <c r="X2597">
        <f>[1]资金台帐!X2597&amp;""</f>
      </c>
      <c r="AB2597">
        <f>[1]资金台帐!AB2597</f>
        <v>0</v>
      </c>
      <c r="AC2597">
        <f>[1]资金台帐!AC2597</f>
        <v>0</v>
      </c>
      <c r="AD2597">
        <f>[1]资金台帐!AD2597</f>
        <v>0</v>
      </c>
      <c r="AJ2597">
        <f>[1]资金台帐!AJ2597</f>
        <v>0</v>
      </c>
      <c r="AK2597">
        <f>[1]资金台帐!AK2597</f>
        <v>0</v>
      </c>
      <c r="BA2597" s="22">
        <f t="shared" si="0"/>
      </c>
    </row>
    <row r="2598">
      <c r="B2598">
        <f>[1]资金台帐!B2598&amp;""</f>
      </c>
      <c r="H2598">
        <f>[1]资金台帐!H2598&amp;""</f>
      </c>
      <c r="J2598">
        <f>[1]资金台帐!J2598&amp;""</f>
      </c>
      <c r="N2598">
        <f>[1]资金台帐!N2598</f>
      </c>
      <c r="O2598">
        <f>[1]资金台帐!O2598&amp;""</f>
      </c>
      <c r="P2598">
        <f>[1]资金台帐!P2598&amp;""</f>
      </c>
      <c r="Q2598">
        <f>[1]资金台帐!Q2598&amp;""</f>
      </c>
      <c r="T2598">
        <f>[1]资金台帐!T2598&amp;""</f>
      </c>
      <c r="U2598">
        <f>[1]资金台帐!U2598&amp;""</f>
      </c>
      <c r="W2598">
        <f>[1]资金台帐!W2598&amp;""</f>
      </c>
      <c r="X2598">
        <f>[1]资金台帐!X2598&amp;""</f>
      </c>
      <c r="AB2598">
        <f>[1]资金台帐!AB2598</f>
        <v>0</v>
      </c>
      <c r="AC2598">
        <f>[1]资金台帐!AC2598</f>
        <v>0</v>
      </c>
      <c r="AD2598">
        <f>[1]资金台帐!AD2598</f>
        <v>0</v>
      </c>
      <c r="AJ2598">
        <f>[1]资金台帐!AJ2598</f>
        <v>0</v>
      </c>
      <c r="AK2598">
        <f>[1]资金台帐!AK2598</f>
        <v>0</v>
      </c>
      <c r="BA2598" s="22">
        <f t="shared" si="0"/>
      </c>
    </row>
    <row r="2599">
      <c r="B2599">
        <f>[1]资金台帐!B2599&amp;""</f>
      </c>
      <c r="H2599">
        <f>[1]资金台帐!H2599&amp;""</f>
      </c>
      <c r="J2599">
        <f>[1]资金台帐!J2599&amp;""</f>
      </c>
      <c r="N2599">
        <f>[1]资金台帐!N2599</f>
      </c>
      <c r="O2599">
        <f>[1]资金台帐!O2599&amp;""</f>
      </c>
      <c r="P2599">
        <f>[1]资金台帐!P2599&amp;""</f>
      </c>
      <c r="Q2599">
        <f>[1]资金台帐!Q2599&amp;""</f>
      </c>
      <c r="T2599">
        <f>[1]资金台帐!T2599&amp;""</f>
      </c>
      <c r="U2599">
        <f>[1]资金台帐!U2599&amp;""</f>
      </c>
      <c r="W2599">
        <f>[1]资金台帐!W2599&amp;""</f>
      </c>
      <c r="X2599">
        <f>[1]资金台帐!X2599&amp;""</f>
      </c>
      <c r="AB2599">
        <f>[1]资金台帐!AB2599</f>
        <v>0</v>
      </c>
      <c r="AC2599">
        <f>[1]资金台帐!AC2599</f>
        <v>0</v>
      </c>
      <c r="AD2599">
        <f>[1]资金台帐!AD2599</f>
        <v>0</v>
      </c>
      <c r="AJ2599">
        <f>[1]资金台帐!AJ2599</f>
        <v>0</v>
      </c>
      <c r="AK2599">
        <f>[1]资金台帐!AK2599</f>
        <v>0</v>
      </c>
      <c r="BA2599" s="22">
        <f t="shared" si="0"/>
      </c>
    </row>
    <row r="2600">
      <c r="B2600">
        <f>[1]资金台帐!B2600&amp;""</f>
      </c>
      <c r="H2600">
        <f>[1]资金台帐!H2600&amp;""</f>
      </c>
      <c r="J2600">
        <f>[1]资金台帐!J2600&amp;""</f>
      </c>
      <c r="N2600">
        <f>[1]资金台帐!N2600</f>
      </c>
      <c r="O2600">
        <f>[1]资金台帐!O2600&amp;""</f>
      </c>
      <c r="P2600">
        <f>[1]资金台帐!P2600&amp;""</f>
      </c>
      <c r="Q2600">
        <f>[1]资金台帐!Q2600&amp;""</f>
      </c>
      <c r="T2600">
        <f>[1]资金台帐!T2600&amp;""</f>
      </c>
      <c r="U2600">
        <f>[1]资金台帐!U2600&amp;""</f>
      </c>
      <c r="W2600">
        <f>[1]资金台帐!W2600&amp;""</f>
      </c>
      <c r="X2600">
        <f>[1]资金台帐!X2600&amp;""</f>
      </c>
      <c r="AB2600">
        <f>[1]资金台帐!AB2600</f>
        <v>0</v>
      </c>
      <c r="AC2600">
        <f>[1]资金台帐!AC2600</f>
        <v>0</v>
      </c>
      <c r="AD2600">
        <f>[1]资金台帐!AD2600</f>
        <v>0</v>
      </c>
      <c r="AJ2600">
        <f>[1]资金台帐!AJ2600</f>
        <v>0</v>
      </c>
      <c r="AK2600">
        <f>[1]资金台帐!AK2600</f>
        <v>0</v>
      </c>
      <c r="BA2600" s="22">
        <f t="shared" si="0"/>
      </c>
    </row>
    <row r="2601">
      <c r="B2601">
        <f>[1]资金台帐!B2601&amp;""</f>
      </c>
      <c r="H2601">
        <f>[1]资金台帐!H2601&amp;""</f>
      </c>
      <c r="J2601">
        <f>[1]资金台帐!J2601&amp;""</f>
      </c>
      <c r="N2601">
        <f>[1]资金台帐!N2601</f>
      </c>
      <c r="O2601">
        <f>[1]资金台帐!O2601&amp;""</f>
      </c>
      <c r="P2601">
        <f>[1]资金台帐!P2601&amp;""</f>
      </c>
      <c r="Q2601">
        <f>[1]资金台帐!Q2601&amp;""</f>
      </c>
      <c r="T2601">
        <f>[1]资金台帐!T2601&amp;""</f>
      </c>
      <c r="U2601">
        <f>[1]资金台帐!U2601&amp;""</f>
      </c>
      <c r="W2601">
        <f>[1]资金台帐!W2601&amp;""</f>
      </c>
      <c r="X2601">
        <f>[1]资金台帐!X2601&amp;""</f>
      </c>
      <c r="AB2601">
        <f>[1]资金台帐!AB2601</f>
        <v>0</v>
      </c>
      <c r="AC2601">
        <f>[1]资金台帐!AC2601</f>
        <v>0</v>
      </c>
      <c r="AD2601">
        <f>[1]资金台帐!AD2601</f>
        <v>0</v>
      </c>
      <c r="AJ2601">
        <f>[1]资金台帐!AJ2601</f>
        <v>0</v>
      </c>
      <c r="AK2601">
        <f>[1]资金台帐!AK2601</f>
        <v>0</v>
      </c>
      <c r="BA2601" s="22">
        <f t="shared" si="0"/>
      </c>
    </row>
    <row r="2602">
      <c r="B2602">
        <f>[1]资金台帐!B2602&amp;""</f>
      </c>
      <c r="H2602">
        <f>[1]资金台帐!H2602&amp;""</f>
      </c>
      <c r="J2602">
        <f>[1]资金台帐!J2602&amp;""</f>
      </c>
      <c r="N2602">
        <f>[1]资金台帐!N2602</f>
      </c>
      <c r="O2602">
        <f>[1]资金台帐!O2602&amp;""</f>
      </c>
      <c r="P2602">
        <f>[1]资金台帐!P2602&amp;""</f>
      </c>
      <c r="Q2602">
        <f>[1]资金台帐!Q2602&amp;""</f>
      </c>
      <c r="T2602">
        <f>[1]资金台帐!T2602&amp;""</f>
      </c>
      <c r="U2602">
        <f>[1]资金台帐!U2602&amp;""</f>
      </c>
      <c r="W2602">
        <f>[1]资金台帐!W2602&amp;""</f>
      </c>
      <c r="X2602">
        <f>[1]资金台帐!X2602&amp;""</f>
      </c>
      <c r="AB2602">
        <f>[1]资金台帐!AB2602</f>
        <v>0</v>
      </c>
      <c r="AC2602">
        <f>[1]资金台帐!AC2602</f>
        <v>0</v>
      </c>
      <c r="AD2602">
        <f>[1]资金台帐!AD2602</f>
        <v>0</v>
      </c>
      <c r="AJ2602">
        <f>[1]资金台帐!AJ2602</f>
        <v>0</v>
      </c>
      <c r="AK2602">
        <f>[1]资金台帐!AK2602</f>
        <v>0</v>
      </c>
      <c r="BA2602" s="22">
        <f t="shared" si="0"/>
      </c>
    </row>
    <row r="2603">
      <c r="B2603">
        <f>[1]资金台帐!B2603&amp;""</f>
      </c>
      <c r="H2603">
        <f>[1]资金台帐!H2603&amp;""</f>
      </c>
      <c r="J2603">
        <f>[1]资金台帐!J2603&amp;""</f>
      </c>
      <c r="N2603">
        <f>[1]资金台帐!N2603</f>
      </c>
      <c r="O2603">
        <f>[1]资金台帐!O2603&amp;""</f>
      </c>
      <c r="P2603">
        <f>[1]资金台帐!P2603&amp;""</f>
      </c>
      <c r="Q2603">
        <f>[1]资金台帐!Q2603&amp;""</f>
      </c>
      <c r="T2603">
        <f>[1]资金台帐!T2603&amp;""</f>
      </c>
      <c r="U2603">
        <f>[1]资金台帐!U2603&amp;""</f>
      </c>
      <c r="W2603">
        <f>[1]资金台帐!W2603&amp;""</f>
      </c>
      <c r="X2603">
        <f>[1]资金台帐!X2603&amp;""</f>
      </c>
      <c r="AB2603">
        <f>[1]资金台帐!AB2603</f>
        <v>0</v>
      </c>
      <c r="AC2603">
        <f>[1]资金台帐!AC2603</f>
        <v>0</v>
      </c>
      <c r="AD2603">
        <f>[1]资金台帐!AD2603</f>
        <v>0</v>
      </c>
      <c r="AJ2603">
        <f>[1]资金台帐!AJ2603</f>
        <v>0</v>
      </c>
      <c r="AK2603">
        <f>[1]资金台帐!AK2603</f>
        <v>0</v>
      </c>
      <c r="BA2603" s="22">
        <f t="shared" si="0"/>
      </c>
    </row>
    <row r="2604">
      <c r="B2604">
        <f>[1]资金台帐!B2604&amp;""</f>
      </c>
      <c r="H2604">
        <f>[1]资金台帐!H2604&amp;""</f>
      </c>
      <c r="J2604">
        <f>[1]资金台帐!J2604&amp;""</f>
      </c>
      <c r="N2604">
        <f>[1]资金台帐!N2604</f>
      </c>
      <c r="O2604">
        <f>[1]资金台帐!O2604&amp;""</f>
      </c>
      <c r="P2604">
        <f>[1]资金台帐!P2604&amp;""</f>
      </c>
      <c r="Q2604">
        <f>[1]资金台帐!Q2604&amp;""</f>
      </c>
      <c r="T2604">
        <f>[1]资金台帐!T2604&amp;""</f>
      </c>
      <c r="U2604">
        <f>[1]资金台帐!U2604&amp;""</f>
      </c>
      <c r="W2604">
        <f>[1]资金台帐!W2604&amp;""</f>
      </c>
      <c r="X2604">
        <f>[1]资金台帐!X2604&amp;""</f>
      </c>
      <c r="AB2604">
        <f>[1]资金台帐!AB2604</f>
        <v>0</v>
      </c>
      <c r="AC2604">
        <f>[1]资金台帐!AC2604</f>
        <v>0</v>
      </c>
      <c r="AD2604">
        <f>[1]资金台帐!AD2604</f>
        <v>0</v>
      </c>
      <c r="AJ2604">
        <f>[1]资金台帐!AJ2604</f>
        <v>0</v>
      </c>
      <c r="AK2604">
        <f>[1]资金台帐!AK2604</f>
        <v>0</v>
      </c>
      <c r="BA2604" s="22">
        <f t="shared" si="0"/>
      </c>
    </row>
    <row r="2605">
      <c r="B2605">
        <f>[1]资金台帐!B2605&amp;""</f>
      </c>
      <c r="H2605">
        <f>[1]资金台帐!H2605&amp;""</f>
      </c>
      <c r="J2605">
        <f>[1]资金台帐!J2605&amp;""</f>
      </c>
      <c r="N2605">
        <f>[1]资金台帐!N2605</f>
      </c>
      <c r="O2605">
        <f>[1]资金台帐!O2605&amp;""</f>
      </c>
      <c r="P2605">
        <f>[1]资金台帐!P2605&amp;""</f>
      </c>
      <c r="Q2605">
        <f>[1]资金台帐!Q2605&amp;""</f>
      </c>
      <c r="T2605">
        <f>[1]资金台帐!T2605&amp;""</f>
      </c>
      <c r="U2605">
        <f>[1]资金台帐!U2605&amp;""</f>
      </c>
      <c r="W2605">
        <f>[1]资金台帐!W2605&amp;""</f>
      </c>
      <c r="X2605">
        <f>[1]资金台帐!X2605&amp;""</f>
      </c>
      <c r="AB2605">
        <f>[1]资金台帐!AB2605</f>
        <v>0</v>
      </c>
      <c r="AC2605">
        <f>[1]资金台帐!AC2605</f>
        <v>0</v>
      </c>
      <c r="AD2605">
        <f>[1]资金台帐!AD2605</f>
        <v>0</v>
      </c>
      <c r="AJ2605">
        <f>[1]资金台帐!AJ2605</f>
        <v>0</v>
      </c>
      <c r="AK2605">
        <f>[1]资金台帐!AK2605</f>
        <v>0</v>
      </c>
      <c r="BA2605" s="22">
        <f t="shared" si="0"/>
      </c>
    </row>
    <row r="2606">
      <c r="B2606">
        <f>[1]资金台帐!B2606&amp;""</f>
      </c>
      <c r="H2606">
        <f>[1]资金台帐!H2606&amp;""</f>
      </c>
      <c r="J2606">
        <f>[1]资金台帐!J2606&amp;""</f>
      </c>
      <c r="N2606">
        <f>[1]资金台帐!N2606</f>
      </c>
      <c r="O2606">
        <f>[1]资金台帐!O2606&amp;""</f>
      </c>
      <c r="P2606">
        <f>[1]资金台帐!P2606&amp;""</f>
      </c>
      <c r="Q2606">
        <f>[1]资金台帐!Q2606&amp;""</f>
      </c>
      <c r="T2606">
        <f>[1]资金台帐!T2606&amp;""</f>
      </c>
      <c r="U2606">
        <f>[1]资金台帐!U2606&amp;""</f>
      </c>
      <c r="W2606">
        <f>[1]资金台帐!W2606&amp;""</f>
      </c>
      <c r="X2606">
        <f>[1]资金台帐!X2606&amp;""</f>
      </c>
      <c r="AB2606">
        <f>[1]资金台帐!AB2606</f>
        <v>0</v>
      </c>
      <c r="AC2606">
        <f>[1]资金台帐!AC2606</f>
        <v>0</v>
      </c>
      <c r="AD2606">
        <f>[1]资金台帐!AD2606</f>
        <v>0</v>
      </c>
      <c r="AJ2606">
        <f>[1]资金台帐!AJ2606</f>
        <v>0</v>
      </c>
      <c r="AK2606">
        <f>[1]资金台帐!AK2606</f>
        <v>0</v>
      </c>
      <c r="BA2606" s="22">
        <f t="shared" si="0"/>
      </c>
    </row>
    <row r="2607">
      <c r="B2607">
        <f>[1]资金台帐!B2607&amp;""</f>
      </c>
      <c r="H2607">
        <f>[1]资金台帐!H2607&amp;""</f>
      </c>
      <c r="J2607">
        <f>[1]资金台帐!J2607&amp;""</f>
      </c>
      <c r="N2607">
        <f>[1]资金台帐!N2607</f>
      </c>
      <c r="O2607">
        <f>[1]资金台帐!O2607&amp;""</f>
      </c>
      <c r="P2607">
        <f>[1]资金台帐!P2607&amp;""</f>
      </c>
      <c r="Q2607">
        <f>[1]资金台帐!Q2607&amp;""</f>
      </c>
      <c r="T2607">
        <f>[1]资金台帐!T2607&amp;""</f>
      </c>
      <c r="U2607">
        <f>[1]资金台帐!U2607&amp;""</f>
      </c>
      <c r="W2607">
        <f>[1]资金台帐!W2607&amp;""</f>
      </c>
      <c r="X2607">
        <f>[1]资金台帐!X2607&amp;""</f>
      </c>
      <c r="AB2607">
        <f>[1]资金台帐!AB2607</f>
        <v>0</v>
      </c>
      <c r="AC2607">
        <f>[1]资金台帐!AC2607</f>
        <v>0</v>
      </c>
      <c r="AD2607">
        <f>[1]资金台帐!AD2607</f>
        <v>0</v>
      </c>
      <c r="AJ2607">
        <f>[1]资金台帐!AJ2607</f>
        <v>0</v>
      </c>
      <c r="AK2607">
        <f>[1]资金台帐!AK2607</f>
        <v>0</v>
      </c>
      <c r="BA2607" s="22">
        <f t="shared" si="0"/>
      </c>
    </row>
    <row r="2608">
      <c r="B2608">
        <f>[1]资金台帐!B2608&amp;""</f>
      </c>
      <c r="H2608">
        <f>[1]资金台帐!H2608&amp;""</f>
      </c>
      <c r="J2608">
        <f>[1]资金台帐!J2608&amp;""</f>
      </c>
      <c r="N2608">
        <f>[1]资金台帐!N2608</f>
      </c>
      <c r="O2608">
        <f>[1]资金台帐!O2608&amp;""</f>
      </c>
      <c r="P2608">
        <f>[1]资金台帐!P2608&amp;""</f>
      </c>
      <c r="Q2608">
        <f>[1]资金台帐!Q2608&amp;""</f>
      </c>
      <c r="T2608">
        <f>[1]资金台帐!T2608&amp;""</f>
      </c>
      <c r="U2608">
        <f>[1]资金台帐!U2608&amp;""</f>
      </c>
      <c r="W2608">
        <f>[1]资金台帐!W2608&amp;""</f>
      </c>
      <c r="X2608">
        <f>[1]资金台帐!X2608&amp;""</f>
      </c>
      <c r="AB2608">
        <f>[1]资金台帐!AB2608</f>
        <v>0</v>
      </c>
      <c r="AC2608">
        <f>[1]资金台帐!AC2608</f>
        <v>0</v>
      </c>
      <c r="AD2608">
        <f>[1]资金台帐!AD2608</f>
        <v>0</v>
      </c>
      <c r="AJ2608">
        <f>[1]资金台帐!AJ2608</f>
        <v>0</v>
      </c>
      <c r="AK2608">
        <f>[1]资金台帐!AK2608</f>
        <v>0</v>
      </c>
      <c r="BA2608" s="22">
        <f t="shared" si="0"/>
      </c>
    </row>
    <row r="2609">
      <c r="B2609">
        <f>[1]资金台帐!B2609&amp;""</f>
      </c>
      <c r="H2609">
        <f>[1]资金台帐!H2609&amp;""</f>
      </c>
      <c r="J2609">
        <f>[1]资金台帐!J2609&amp;""</f>
      </c>
      <c r="N2609">
        <f>[1]资金台帐!N2609</f>
      </c>
      <c r="O2609">
        <f>[1]资金台帐!O2609&amp;""</f>
      </c>
      <c r="P2609">
        <f>[1]资金台帐!P2609&amp;""</f>
      </c>
      <c r="Q2609">
        <f>[1]资金台帐!Q2609&amp;""</f>
      </c>
      <c r="T2609">
        <f>[1]资金台帐!T2609&amp;""</f>
      </c>
      <c r="U2609">
        <f>[1]资金台帐!U2609&amp;""</f>
      </c>
      <c r="W2609">
        <f>[1]资金台帐!W2609&amp;""</f>
      </c>
      <c r="X2609">
        <f>[1]资金台帐!X2609&amp;""</f>
      </c>
      <c r="AB2609">
        <f>[1]资金台帐!AB2609</f>
        <v>0</v>
      </c>
      <c r="AC2609">
        <f>[1]资金台帐!AC2609</f>
        <v>0</v>
      </c>
      <c r="AD2609">
        <f>[1]资金台帐!AD2609</f>
        <v>0</v>
      </c>
      <c r="AJ2609">
        <f>[1]资金台帐!AJ2609</f>
        <v>0</v>
      </c>
      <c r="AK2609">
        <f>[1]资金台帐!AK2609</f>
        <v>0</v>
      </c>
      <c r="BA2609" s="22">
        <f t="shared" si="0"/>
      </c>
    </row>
    <row r="2610">
      <c r="B2610">
        <f>[1]资金台帐!B2610&amp;""</f>
      </c>
      <c r="H2610">
        <f>[1]资金台帐!H2610&amp;""</f>
      </c>
      <c r="J2610">
        <f>[1]资金台帐!J2610&amp;""</f>
      </c>
      <c r="N2610">
        <f>[1]资金台帐!N2610</f>
      </c>
      <c r="O2610">
        <f>[1]资金台帐!O2610&amp;""</f>
      </c>
      <c r="P2610">
        <f>[1]资金台帐!P2610&amp;""</f>
      </c>
      <c r="Q2610">
        <f>[1]资金台帐!Q2610&amp;""</f>
      </c>
      <c r="T2610">
        <f>[1]资金台帐!T2610&amp;""</f>
      </c>
      <c r="U2610">
        <f>[1]资金台帐!U2610&amp;""</f>
      </c>
      <c r="W2610">
        <f>[1]资金台帐!W2610&amp;""</f>
      </c>
      <c r="X2610">
        <f>[1]资金台帐!X2610&amp;""</f>
      </c>
      <c r="AB2610">
        <f>[1]资金台帐!AB2610</f>
        <v>0</v>
      </c>
      <c r="AC2610">
        <f>[1]资金台帐!AC2610</f>
        <v>0</v>
      </c>
      <c r="AD2610">
        <f>[1]资金台帐!AD2610</f>
        <v>0</v>
      </c>
      <c r="AJ2610">
        <f>[1]资金台帐!AJ2610</f>
        <v>0</v>
      </c>
      <c r="AK2610">
        <f>[1]资金台帐!AK2610</f>
        <v>0</v>
      </c>
      <c r="BA2610" s="22">
        <f t="shared" si="0"/>
      </c>
    </row>
    <row r="2611">
      <c r="B2611">
        <f>[1]资金台帐!B2611&amp;""</f>
      </c>
      <c r="H2611">
        <f>[1]资金台帐!H2611&amp;""</f>
      </c>
      <c r="J2611">
        <f>[1]资金台帐!J2611&amp;""</f>
      </c>
      <c r="N2611">
        <f>[1]资金台帐!N2611</f>
      </c>
      <c r="O2611">
        <f>[1]资金台帐!O2611&amp;""</f>
      </c>
      <c r="P2611">
        <f>[1]资金台帐!P2611&amp;""</f>
      </c>
      <c r="Q2611">
        <f>[1]资金台帐!Q2611&amp;""</f>
      </c>
      <c r="T2611">
        <f>[1]资金台帐!T2611&amp;""</f>
      </c>
      <c r="U2611">
        <f>[1]资金台帐!U2611&amp;""</f>
      </c>
      <c r="W2611">
        <f>[1]资金台帐!W2611&amp;""</f>
      </c>
      <c r="X2611">
        <f>[1]资金台帐!X2611&amp;""</f>
      </c>
      <c r="AB2611">
        <f>[1]资金台帐!AB2611</f>
        <v>0</v>
      </c>
      <c r="AC2611">
        <f>[1]资金台帐!AC2611</f>
        <v>0</v>
      </c>
      <c r="AD2611">
        <f>[1]资金台帐!AD2611</f>
        <v>0</v>
      </c>
      <c r="AJ2611">
        <f>[1]资金台帐!AJ2611</f>
        <v>0</v>
      </c>
      <c r="AK2611">
        <f>[1]资金台帐!AK2611</f>
        <v>0</v>
      </c>
      <c r="BA2611" s="22">
        <f t="shared" si="0"/>
      </c>
    </row>
    <row r="2612">
      <c r="B2612">
        <f>[1]资金台帐!B2612&amp;""</f>
      </c>
      <c r="H2612">
        <f>[1]资金台帐!H2612&amp;""</f>
      </c>
      <c r="J2612">
        <f>[1]资金台帐!J2612&amp;""</f>
      </c>
      <c r="N2612">
        <f>[1]资金台帐!N2612</f>
      </c>
      <c r="O2612">
        <f>[1]资金台帐!O2612&amp;""</f>
      </c>
      <c r="P2612">
        <f>[1]资金台帐!P2612&amp;""</f>
      </c>
      <c r="Q2612">
        <f>[1]资金台帐!Q2612&amp;""</f>
      </c>
      <c r="T2612">
        <f>[1]资金台帐!T2612&amp;""</f>
      </c>
      <c r="U2612">
        <f>[1]资金台帐!U2612&amp;""</f>
      </c>
      <c r="W2612">
        <f>[1]资金台帐!W2612&amp;""</f>
      </c>
      <c r="X2612">
        <f>[1]资金台帐!X2612&amp;""</f>
      </c>
      <c r="AB2612">
        <f>[1]资金台帐!AB2612</f>
        <v>0</v>
      </c>
      <c r="AC2612">
        <f>[1]资金台帐!AC2612</f>
        <v>0</v>
      </c>
      <c r="AD2612">
        <f>[1]资金台帐!AD2612</f>
        <v>0</v>
      </c>
      <c r="AJ2612">
        <f>[1]资金台帐!AJ2612</f>
        <v>0</v>
      </c>
      <c r="AK2612">
        <f>[1]资金台帐!AK2612</f>
        <v>0</v>
      </c>
      <c r="BA2612" s="22">
        <f t="shared" si="0"/>
      </c>
    </row>
    <row r="2613">
      <c r="B2613">
        <f>[1]资金台帐!B2613&amp;""</f>
      </c>
      <c r="H2613">
        <f>[1]资金台帐!H2613&amp;""</f>
      </c>
      <c r="J2613">
        <f>[1]资金台帐!J2613&amp;""</f>
      </c>
      <c r="N2613">
        <f>[1]资金台帐!N2613</f>
      </c>
      <c r="O2613">
        <f>[1]资金台帐!O2613&amp;""</f>
      </c>
      <c r="P2613">
        <f>[1]资金台帐!P2613&amp;""</f>
      </c>
      <c r="Q2613">
        <f>[1]资金台帐!Q2613&amp;""</f>
      </c>
      <c r="T2613">
        <f>[1]资金台帐!T2613&amp;""</f>
      </c>
      <c r="U2613">
        <f>[1]资金台帐!U2613&amp;""</f>
      </c>
      <c r="W2613">
        <f>[1]资金台帐!W2613&amp;""</f>
      </c>
      <c r="X2613">
        <f>[1]资金台帐!X2613&amp;""</f>
      </c>
      <c r="AB2613">
        <f>[1]资金台帐!AB2613</f>
        <v>0</v>
      </c>
      <c r="AC2613">
        <f>[1]资金台帐!AC2613</f>
        <v>0</v>
      </c>
      <c r="AD2613">
        <f>[1]资金台帐!AD2613</f>
        <v>0</v>
      </c>
      <c r="AJ2613">
        <f>[1]资金台帐!AJ2613</f>
        <v>0</v>
      </c>
      <c r="AK2613">
        <f>[1]资金台帐!AK2613</f>
        <v>0</v>
      </c>
      <c r="BA2613" s="22">
        <f t="shared" si="0"/>
      </c>
    </row>
    <row r="2614">
      <c r="B2614">
        <f>[1]资金台帐!B2614&amp;""</f>
      </c>
      <c r="H2614">
        <f>[1]资金台帐!H2614&amp;""</f>
      </c>
      <c r="J2614">
        <f>[1]资金台帐!J2614&amp;""</f>
      </c>
      <c r="N2614">
        <f>[1]资金台帐!N2614</f>
      </c>
      <c r="O2614">
        <f>[1]资金台帐!O2614&amp;""</f>
      </c>
      <c r="P2614">
        <f>[1]资金台帐!P2614&amp;""</f>
      </c>
      <c r="Q2614">
        <f>[1]资金台帐!Q2614&amp;""</f>
      </c>
      <c r="T2614">
        <f>[1]资金台帐!T2614&amp;""</f>
      </c>
      <c r="U2614">
        <f>[1]资金台帐!U2614&amp;""</f>
      </c>
      <c r="W2614">
        <f>[1]资金台帐!W2614&amp;""</f>
      </c>
      <c r="X2614">
        <f>[1]资金台帐!X2614&amp;""</f>
      </c>
      <c r="AB2614">
        <f>[1]资金台帐!AB2614</f>
        <v>0</v>
      </c>
      <c r="AC2614">
        <f>[1]资金台帐!AC2614</f>
        <v>0</v>
      </c>
      <c r="AD2614">
        <f>[1]资金台帐!AD2614</f>
        <v>0</v>
      </c>
      <c r="AJ2614">
        <f>[1]资金台帐!AJ2614</f>
        <v>0</v>
      </c>
      <c r="AK2614">
        <f>[1]资金台帐!AK2614</f>
        <v>0</v>
      </c>
      <c r="BA2614" s="22">
        <f t="shared" si="0"/>
      </c>
    </row>
    <row r="2615">
      <c r="B2615">
        <f>[1]资金台帐!B2615&amp;""</f>
      </c>
      <c r="H2615">
        <f>[1]资金台帐!H2615&amp;""</f>
      </c>
      <c r="J2615">
        <f>[1]资金台帐!J2615&amp;""</f>
      </c>
      <c r="N2615">
        <f>[1]资金台帐!N2615</f>
      </c>
      <c r="O2615">
        <f>[1]资金台帐!O2615&amp;""</f>
      </c>
      <c r="P2615">
        <f>[1]资金台帐!P2615&amp;""</f>
      </c>
      <c r="Q2615">
        <f>[1]资金台帐!Q2615&amp;""</f>
      </c>
      <c r="T2615">
        <f>[1]资金台帐!T2615&amp;""</f>
      </c>
      <c r="U2615">
        <f>[1]资金台帐!U2615&amp;""</f>
      </c>
      <c r="W2615">
        <f>[1]资金台帐!W2615&amp;""</f>
      </c>
      <c r="X2615">
        <f>[1]资金台帐!X2615&amp;""</f>
      </c>
      <c r="AB2615">
        <f>[1]资金台帐!AB2615</f>
        <v>0</v>
      </c>
      <c r="AC2615">
        <f>[1]资金台帐!AC2615</f>
        <v>0</v>
      </c>
      <c r="AD2615">
        <f>[1]资金台帐!AD2615</f>
        <v>0</v>
      </c>
      <c r="AJ2615">
        <f>[1]资金台帐!AJ2615</f>
        <v>0</v>
      </c>
      <c r="AK2615">
        <f>[1]资金台帐!AK2615</f>
        <v>0</v>
      </c>
      <c r="BA2615" s="22">
        <f t="shared" si="0"/>
      </c>
    </row>
    <row r="2616">
      <c r="B2616">
        <f>[1]资金台帐!B2616&amp;""</f>
      </c>
      <c r="H2616">
        <f>[1]资金台帐!H2616&amp;""</f>
      </c>
      <c r="J2616">
        <f>[1]资金台帐!J2616&amp;""</f>
      </c>
      <c r="N2616">
        <f>[1]资金台帐!N2616</f>
      </c>
      <c r="O2616">
        <f>[1]资金台帐!O2616&amp;""</f>
      </c>
      <c r="P2616">
        <f>[1]资金台帐!P2616&amp;""</f>
      </c>
      <c r="Q2616">
        <f>[1]资金台帐!Q2616&amp;""</f>
      </c>
      <c r="T2616">
        <f>[1]资金台帐!T2616&amp;""</f>
      </c>
      <c r="U2616">
        <f>[1]资金台帐!U2616&amp;""</f>
      </c>
      <c r="W2616">
        <f>[1]资金台帐!W2616&amp;""</f>
      </c>
      <c r="X2616">
        <f>[1]资金台帐!X2616&amp;""</f>
      </c>
      <c r="AB2616">
        <f>[1]资金台帐!AB2616</f>
        <v>0</v>
      </c>
      <c r="AC2616">
        <f>[1]资金台帐!AC2616</f>
        <v>0</v>
      </c>
      <c r="AD2616">
        <f>[1]资金台帐!AD2616</f>
        <v>0</v>
      </c>
      <c r="AJ2616">
        <f>[1]资金台帐!AJ2616</f>
        <v>0</v>
      </c>
      <c r="AK2616">
        <f>[1]资金台帐!AK2616</f>
        <v>0</v>
      </c>
      <c r="BA2616" s="22">
        <f t="shared" si="0"/>
      </c>
    </row>
    <row r="2617">
      <c r="B2617">
        <f>[1]资金台帐!B2617&amp;""</f>
      </c>
      <c r="H2617">
        <f>[1]资金台帐!H2617&amp;""</f>
      </c>
      <c r="J2617">
        <f>[1]资金台帐!J2617&amp;""</f>
      </c>
      <c r="N2617">
        <f>[1]资金台帐!N2617</f>
      </c>
      <c r="O2617">
        <f>[1]资金台帐!O2617&amp;""</f>
      </c>
      <c r="P2617">
        <f>[1]资金台帐!P2617&amp;""</f>
      </c>
      <c r="Q2617">
        <f>[1]资金台帐!Q2617&amp;""</f>
      </c>
      <c r="T2617">
        <f>[1]资金台帐!T2617&amp;""</f>
      </c>
      <c r="U2617">
        <f>[1]资金台帐!U2617&amp;""</f>
      </c>
      <c r="W2617">
        <f>[1]资金台帐!W2617&amp;""</f>
      </c>
      <c r="X2617">
        <f>[1]资金台帐!X2617&amp;""</f>
      </c>
      <c r="AB2617">
        <f>[1]资金台帐!AB2617</f>
        <v>0</v>
      </c>
      <c r="AC2617">
        <f>[1]资金台帐!AC2617</f>
        <v>0</v>
      </c>
      <c r="AD2617">
        <f>[1]资金台帐!AD2617</f>
        <v>0</v>
      </c>
      <c r="AJ2617">
        <f>[1]资金台帐!AJ2617</f>
        <v>0</v>
      </c>
      <c r="AK2617">
        <f>[1]资金台帐!AK2617</f>
        <v>0</v>
      </c>
      <c r="BA2617" s="22">
        <f t="shared" si="0"/>
      </c>
    </row>
    <row r="2618">
      <c r="B2618">
        <f>[1]资金台帐!B2618&amp;""</f>
      </c>
      <c r="H2618">
        <f>[1]资金台帐!H2618&amp;""</f>
      </c>
      <c r="J2618">
        <f>[1]资金台帐!J2618&amp;""</f>
      </c>
      <c r="N2618">
        <f>[1]资金台帐!N2618</f>
      </c>
      <c r="O2618">
        <f>[1]资金台帐!O2618&amp;""</f>
      </c>
      <c r="P2618">
        <f>[1]资金台帐!P2618&amp;""</f>
      </c>
      <c r="Q2618">
        <f>[1]资金台帐!Q2618&amp;""</f>
      </c>
      <c r="T2618">
        <f>[1]资金台帐!T2618&amp;""</f>
      </c>
      <c r="U2618">
        <f>[1]资金台帐!U2618&amp;""</f>
      </c>
      <c r="W2618">
        <f>[1]资金台帐!W2618&amp;""</f>
      </c>
      <c r="X2618">
        <f>[1]资金台帐!X2618&amp;""</f>
      </c>
      <c r="AB2618">
        <f>[1]资金台帐!AB2618</f>
        <v>0</v>
      </c>
      <c r="AC2618">
        <f>[1]资金台帐!AC2618</f>
        <v>0</v>
      </c>
      <c r="AD2618">
        <f>[1]资金台帐!AD2618</f>
        <v>0</v>
      </c>
      <c r="AJ2618">
        <f>[1]资金台帐!AJ2618</f>
        <v>0</v>
      </c>
      <c r="AK2618">
        <f>[1]资金台帐!AK2618</f>
        <v>0</v>
      </c>
      <c r="BA2618" s="22">
        <f t="shared" si="0"/>
      </c>
    </row>
    <row r="2619">
      <c r="B2619">
        <f>[1]资金台帐!B2619&amp;""</f>
      </c>
      <c r="H2619">
        <f>[1]资金台帐!H2619&amp;""</f>
      </c>
      <c r="J2619">
        <f>[1]资金台帐!J2619&amp;""</f>
      </c>
      <c r="N2619">
        <f>[1]资金台帐!N2619</f>
      </c>
      <c r="O2619">
        <f>[1]资金台帐!O2619&amp;""</f>
      </c>
      <c r="P2619">
        <f>[1]资金台帐!P2619&amp;""</f>
      </c>
      <c r="Q2619">
        <f>[1]资金台帐!Q2619&amp;""</f>
      </c>
      <c r="T2619">
        <f>[1]资金台帐!T2619&amp;""</f>
      </c>
      <c r="U2619">
        <f>[1]资金台帐!U2619&amp;""</f>
      </c>
      <c r="W2619">
        <f>[1]资金台帐!W2619&amp;""</f>
      </c>
      <c r="X2619">
        <f>[1]资金台帐!X2619&amp;""</f>
      </c>
      <c r="AB2619">
        <f>[1]资金台帐!AB2619</f>
        <v>0</v>
      </c>
      <c r="AC2619">
        <f>[1]资金台帐!AC2619</f>
        <v>0</v>
      </c>
      <c r="AD2619">
        <f>[1]资金台帐!AD2619</f>
        <v>0</v>
      </c>
      <c r="AJ2619">
        <f>[1]资金台帐!AJ2619</f>
        <v>0</v>
      </c>
      <c r="AK2619">
        <f>[1]资金台帐!AK2619</f>
        <v>0</v>
      </c>
      <c r="BA2619" s="22">
        <f t="shared" si="0"/>
      </c>
    </row>
    <row r="2620">
      <c r="B2620">
        <f>[1]资金台帐!B2620&amp;""</f>
      </c>
      <c r="H2620">
        <f>[1]资金台帐!H2620&amp;""</f>
      </c>
      <c r="J2620">
        <f>[1]资金台帐!J2620&amp;""</f>
      </c>
      <c r="N2620">
        <f>[1]资金台帐!N2620</f>
      </c>
      <c r="O2620">
        <f>[1]资金台帐!O2620&amp;""</f>
      </c>
      <c r="P2620">
        <f>[1]资金台帐!P2620&amp;""</f>
      </c>
      <c r="Q2620">
        <f>[1]资金台帐!Q2620&amp;""</f>
      </c>
      <c r="T2620">
        <f>[1]资金台帐!T2620&amp;""</f>
      </c>
      <c r="U2620">
        <f>[1]资金台帐!U2620&amp;""</f>
      </c>
      <c r="W2620">
        <f>[1]资金台帐!W2620&amp;""</f>
      </c>
      <c r="X2620">
        <f>[1]资金台帐!X2620&amp;""</f>
      </c>
      <c r="AB2620">
        <f>[1]资金台帐!AB2620</f>
        <v>0</v>
      </c>
      <c r="AC2620">
        <f>[1]资金台帐!AC2620</f>
        <v>0</v>
      </c>
      <c r="AD2620">
        <f>[1]资金台帐!AD2620</f>
        <v>0</v>
      </c>
      <c r="AJ2620">
        <f>[1]资金台帐!AJ2620</f>
        <v>0</v>
      </c>
      <c r="AK2620">
        <f>[1]资金台帐!AK2620</f>
        <v>0</v>
      </c>
      <c r="BA2620" s="22">
        <f t="shared" si="0"/>
      </c>
    </row>
    <row r="2621">
      <c r="B2621">
        <f>[1]资金台帐!B2621&amp;""</f>
      </c>
      <c r="H2621">
        <f>[1]资金台帐!H2621&amp;""</f>
      </c>
      <c r="J2621">
        <f>[1]资金台帐!J2621&amp;""</f>
      </c>
      <c r="N2621">
        <f>[1]资金台帐!N2621</f>
      </c>
      <c r="O2621">
        <f>[1]资金台帐!O2621&amp;""</f>
      </c>
      <c r="P2621">
        <f>[1]资金台帐!P2621&amp;""</f>
      </c>
      <c r="Q2621">
        <f>[1]资金台帐!Q2621&amp;""</f>
      </c>
      <c r="T2621">
        <f>[1]资金台帐!T2621&amp;""</f>
      </c>
      <c r="U2621">
        <f>[1]资金台帐!U2621&amp;""</f>
      </c>
      <c r="W2621">
        <f>[1]资金台帐!W2621&amp;""</f>
      </c>
      <c r="X2621">
        <f>[1]资金台帐!X2621&amp;""</f>
      </c>
      <c r="AB2621">
        <f>[1]资金台帐!AB2621</f>
        <v>0</v>
      </c>
      <c r="AC2621">
        <f>[1]资金台帐!AC2621</f>
        <v>0</v>
      </c>
      <c r="AD2621">
        <f>[1]资金台帐!AD2621</f>
        <v>0</v>
      </c>
      <c r="AJ2621">
        <f>[1]资金台帐!AJ2621</f>
        <v>0</v>
      </c>
      <c r="AK2621">
        <f>[1]资金台帐!AK2621</f>
        <v>0</v>
      </c>
      <c r="BA2621" s="22">
        <f t="shared" si="0"/>
      </c>
    </row>
    <row r="2622">
      <c r="B2622">
        <f>[1]资金台帐!B2622&amp;""</f>
      </c>
      <c r="H2622">
        <f>[1]资金台帐!H2622&amp;""</f>
      </c>
      <c r="J2622">
        <f>[1]资金台帐!J2622&amp;""</f>
      </c>
      <c r="N2622">
        <f>[1]资金台帐!N2622</f>
      </c>
      <c r="O2622">
        <f>[1]资金台帐!O2622&amp;""</f>
      </c>
      <c r="P2622">
        <f>[1]资金台帐!P2622&amp;""</f>
      </c>
      <c r="Q2622">
        <f>[1]资金台帐!Q2622&amp;""</f>
      </c>
      <c r="T2622">
        <f>[1]资金台帐!T2622&amp;""</f>
      </c>
      <c r="U2622">
        <f>[1]资金台帐!U2622&amp;""</f>
      </c>
      <c r="W2622">
        <f>[1]资金台帐!W2622&amp;""</f>
      </c>
      <c r="X2622">
        <f>[1]资金台帐!X2622&amp;""</f>
      </c>
      <c r="AB2622">
        <f>[1]资金台帐!AB2622</f>
        <v>0</v>
      </c>
      <c r="AC2622">
        <f>[1]资金台帐!AC2622</f>
        <v>0</v>
      </c>
      <c r="AD2622">
        <f>[1]资金台帐!AD2622</f>
        <v>0</v>
      </c>
      <c r="AJ2622">
        <f>[1]资金台帐!AJ2622</f>
        <v>0</v>
      </c>
      <c r="AK2622">
        <f>[1]资金台帐!AK2622</f>
        <v>0</v>
      </c>
      <c r="BA2622" s="22">
        <f t="shared" si="0"/>
      </c>
    </row>
    <row r="2623">
      <c r="B2623">
        <f>[1]资金台帐!B2623&amp;""</f>
      </c>
      <c r="H2623">
        <f>[1]资金台帐!H2623&amp;""</f>
      </c>
      <c r="J2623">
        <f>[1]资金台帐!J2623&amp;""</f>
      </c>
      <c r="N2623">
        <f>[1]资金台帐!N2623</f>
      </c>
      <c r="O2623">
        <f>[1]资金台帐!O2623&amp;""</f>
      </c>
      <c r="P2623">
        <f>[1]资金台帐!P2623&amp;""</f>
      </c>
      <c r="Q2623">
        <f>[1]资金台帐!Q2623&amp;""</f>
      </c>
      <c r="T2623">
        <f>[1]资金台帐!T2623&amp;""</f>
      </c>
      <c r="U2623">
        <f>[1]资金台帐!U2623&amp;""</f>
      </c>
      <c r="W2623">
        <f>[1]资金台帐!W2623&amp;""</f>
      </c>
      <c r="X2623">
        <f>[1]资金台帐!X2623&amp;""</f>
      </c>
      <c r="AB2623">
        <f>[1]资金台帐!AB2623</f>
        <v>0</v>
      </c>
      <c r="AC2623">
        <f>[1]资金台帐!AC2623</f>
        <v>0</v>
      </c>
      <c r="AD2623">
        <f>[1]资金台帐!AD2623</f>
        <v>0</v>
      </c>
      <c r="AJ2623">
        <f>[1]资金台帐!AJ2623</f>
        <v>0</v>
      </c>
      <c r="AK2623">
        <f>[1]资金台帐!AK2623</f>
        <v>0</v>
      </c>
      <c r="BA2623" s="22">
        <f t="shared" si="0"/>
      </c>
    </row>
    <row r="2624">
      <c r="B2624">
        <f>[1]资金台帐!B2624&amp;""</f>
      </c>
      <c r="H2624">
        <f>[1]资金台帐!H2624&amp;""</f>
      </c>
      <c r="J2624">
        <f>[1]资金台帐!J2624&amp;""</f>
      </c>
      <c r="N2624">
        <f>[1]资金台帐!N2624</f>
      </c>
      <c r="O2624">
        <f>[1]资金台帐!O2624&amp;""</f>
      </c>
      <c r="P2624">
        <f>[1]资金台帐!P2624&amp;""</f>
      </c>
      <c r="Q2624">
        <f>[1]资金台帐!Q2624&amp;""</f>
      </c>
      <c r="T2624">
        <f>[1]资金台帐!T2624&amp;""</f>
      </c>
      <c r="U2624">
        <f>[1]资金台帐!U2624&amp;""</f>
      </c>
      <c r="W2624">
        <f>[1]资金台帐!W2624&amp;""</f>
      </c>
      <c r="X2624">
        <f>[1]资金台帐!X2624&amp;""</f>
      </c>
      <c r="AB2624">
        <f>[1]资金台帐!AB2624</f>
        <v>0</v>
      </c>
      <c r="AC2624">
        <f>[1]资金台帐!AC2624</f>
        <v>0</v>
      </c>
      <c r="AD2624">
        <f>[1]资金台帐!AD2624</f>
        <v>0</v>
      </c>
      <c r="AJ2624">
        <f>[1]资金台帐!AJ2624</f>
        <v>0</v>
      </c>
      <c r="AK2624">
        <f>[1]资金台帐!AK2624</f>
        <v>0</v>
      </c>
      <c r="BA2624" s="22">
        <f t="shared" si="0"/>
      </c>
    </row>
    <row r="2625">
      <c r="B2625">
        <f>[1]资金台帐!B2625&amp;""</f>
      </c>
      <c r="H2625">
        <f>[1]资金台帐!H2625&amp;""</f>
      </c>
      <c r="J2625">
        <f>[1]资金台帐!J2625&amp;""</f>
      </c>
      <c r="N2625">
        <f>[1]资金台帐!N2625</f>
      </c>
      <c r="O2625">
        <f>[1]资金台帐!O2625&amp;""</f>
      </c>
      <c r="P2625">
        <f>[1]资金台帐!P2625&amp;""</f>
      </c>
      <c r="Q2625">
        <f>[1]资金台帐!Q2625&amp;""</f>
      </c>
      <c r="T2625">
        <f>[1]资金台帐!T2625&amp;""</f>
      </c>
      <c r="U2625">
        <f>[1]资金台帐!U2625&amp;""</f>
      </c>
      <c r="W2625">
        <f>[1]资金台帐!W2625&amp;""</f>
      </c>
      <c r="X2625">
        <f>[1]资金台帐!X2625&amp;""</f>
      </c>
      <c r="AB2625">
        <f>[1]资金台帐!AB2625</f>
        <v>0</v>
      </c>
      <c r="AC2625">
        <f>[1]资金台帐!AC2625</f>
        <v>0</v>
      </c>
      <c r="AD2625">
        <f>[1]资金台帐!AD2625</f>
        <v>0</v>
      </c>
      <c r="AJ2625">
        <f>[1]资金台帐!AJ2625</f>
        <v>0</v>
      </c>
      <c r="AK2625">
        <f>[1]资金台帐!AK2625</f>
        <v>0</v>
      </c>
      <c r="BA2625" s="22">
        <f t="shared" si="0"/>
      </c>
    </row>
    <row r="2626">
      <c r="B2626">
        <f>[1]资金台帐!B2626&amp;""</f>
      </c>
      <c r="H2626">
        <f>[1]资金台帐!H2626&amp;""</f>
      </c>
      <c r="J2626">
        <f>[1]资金台帐!J2626&amp;""</f>
      </c>
      <c r="N2626">
        <f>[1]资金台帐!N2626</f>
      </c>
      <c r="O2626">
        <f>[1]资金台帐!O2626&amp;""</f>
      </c>
      <c r="P2626">
        <f>[1]资金台帐!P2626&amp;""</f>
      </c>
      <c r="Q2626">
        <f>[1]资金台帐!Q2626&amp;""</f>
      </c>
      <c r="T2626">
        <f>[1]资金台帐!T2626&amp;""</f>
      </c>
      <c r="U2626">
        <f>[1]资金台帐!U2626&amp;""</f>
      </c>
      <c r="W2626">
        <f>[1]资金台帐!W2626&amp;""</f>
      </c>
      <c r="X2626">
        <f>[1]资金台帐!X2626&amp;""</f>
      </c>
      <c r="AB2626">
        <f>[1]资金台帐!AB2626</f>
        <v>0</v>
      </c>
      <c r="AC2626">
        <f>[1]资金台帐!AC2626</f>
        <v>0</v>
      </c>
      <c r="AD2626">
        <f>[1]资金台帐!AD2626</f>
        <v>0</v>
      </c>
      <c r="AJ2626">
        <f>[1]资金台帐!AJ2626</f>
        <v>0</v>
      </c>
      <c r="AK2626">
        <f>[1]资金台帐!AK2626</f>
        <v>0</v>
      </c>
      <c r="BA2626" s="22">
        <f t="shared" si="0"/>
      </c>
    </row>
    <row r="2627">
      <c r="B2627">
        <f>[1]资金台帐!B2627&amp;""</f>
      </c>
      <c r="H2627">
        <f>[1]资金台帐!H2627&amp;""</f>
      </c>
      <c r="J2627">
        <f>[1]资金台帐!J2627&amp;""</f>
      </c>
      <c r="N2627">
        <f>[1]资金台帐!N2627</f>
      </c>
      <c r="O2627">
        <f>[1]资金台帐!O2627&amp;""</f>
      </c>
      <c r="P2627">
        <f>[1]资金台帐!P2627&amp;""</f>
      </c>
      <c r="Q2627">
        <f>[1]资金台帐!Q2627&amp;""</f>
      </c>
      <c r="T2627">
        <f>[1]资金台帐!T2627&amp;""</f>
      </c>
      <c r="U2627">
        <f>[1]资金台帐!U2627&amp;""</f>
      </c>
      <c r="W2627">
        <f>[1]资金台帐!W2627&amp;""</f>
      </c>
      <c r="X2627">
        <f>[1]资金台帐!X2627&amp;""</f>
      </c>
      <c r="AB2627">
        <f>[1]资金台帐!AB2627</f>
        <v>0</v>
      </c>
      <c r="AC2627">
        <f>[1]资金台帐!AC2627</f>
        <v>0</v>
      </c>
      <c r="AD2627">
        <f>[1]资金台帐!AD2627</f>
        <v>0</v>
      </c>
      <c r="AJ2627">
        <f>[1]资金台帐!AJ2627</f>
        <v>0</v>
      </c>
      <c r="AK2627">
        <f>[1]资金台帐!AK2627</f>
        <v>0</v>
      </c>
      <c r="BA2627" s="22">
        <f t="shared" si="0"/>
      </c>
    </row>
    <row r="2628">
      <c r="B2628">
        <f>[1]资金台帐!B2628&amp;""</f>
      </c>
      <c r="H2628">
        <f>[1]资金台帐!H2628&amp;""</f>
      </c>
      <c r="J2628">
        <f>[1]资金台帐!J2628&amp;""</f>
      </c>
      <c r="N2628">
        <f>[1]资金台帐!N2628</f>
      </c>
      <c r="O2628">
        <f>[1]资金台帐!O2628&amp;""</f>
      </c>
      <c r="P2628">
        <f>[1]资金台帐!P2628&amp;""</f>
      </c>
      <c r="Q2628">
        <f>[1]资金台帐!Q2628&amp;""</f>
      </c>
      <c r="T2628">
        <f>[1]资金台帐!T2628&amp;""</f>
      </c>
      <c r="U2628">
        <f>[1]资金台帐!U2628&amp;""</f>
      </c>
      <c r="W2628">
        <f>[1]资金台帐!W2628&amp;""</f>
      </c>
      <c r="X2628">
        <f>[1]资金台帐!X2628&amp;""</f>
      </c>
      <c r="AB2628">
        <f>[1]资金台帐!AB2628</f>
        <v>0</v>
      </c>
      <c r="AC2628">
        <f>[1]资金台帐!AC2628</f>
        <v>0</v>
      </c>
      <c r="AD2628">
        <f>[1]资金台帐!AD2628</f>
        <v>0</v>
      </c>
      <c r="AJ2628">
        <f>[1]资金台帐!AJ2628</f>
        <v>0</v>
      </c>
      <c r="AK2628">
        <f>[1]资金台帐!AK2628</f>
        <v>0</v>
      </c>
      <c r="BA2628" s="22">
        <f t="shared" si="0"/>
      </c>
    </row>
    <row r="2629">
      <c r="B2629">
        <f>[1]资金台帐!B2629&amp;""</f>
      </c>
      <c r="H2629">
        <f>[1]资金台帐!H2629&amp;""</f>
      </c>
      <c r="J2629">
        <f>[1]资金台帐!J2629&amp;""</f>
      </c>
      <c r="N2629">
        <f>[1]资金台帐!N2629</f>
      </c>
      <c r="O2629">
        <f>[1]资金台帐!O2629&amp;""</f>
      </c>
      <c r="P2629">
        <f>[1]资金台帐!P2629&amp;""</f>
      </c>
      <c r="Q2629">
        <f>[1]资金台帐!Q2629&amp;""</f>
      </c>
      <c r="T2629">
        <f>[1]资金台帐!T2629&amp;""</f>
      </c>
      <c r="U2629">
        <f>[1]资金台帐!U2629&amp;""</f>
      </c>
      <c r="W2629">
        <f>[1]资金台帐!W2629&amp;""</f>
      </c>
      <c r="X2629">
        <f>[1]资金台帐!X2629&amp;""</f>
      </c>
      <c r="AB2629">
        <f>[1]资金台帐!AB2629</f>
        <v>0</v>
      </c>
      <c r="AC2629">
        <f>[1]资金台帐!AC2629</f>
        <v>0</v>
      </c>
      <c r="AD2629">
        <f>[1]资金台帐!AD2629</f>
        <v>0</v>
      </c>
      <c r="AJ2629">
        <f>[1]资金台帐!AJ2629</f>
        <v>0</v>
      </c>
      <c r="AK2629">
        <f>[1]资金台帐!AK2629</f>
        <v>0</v>
      </c>
      <c r="BA2629" s="22">
        <f t="shared" si="0"/>
      </c>
    </row>
    <row r="2630">
      <c r="B2630">
        <f>[1]资金台帐!B2630&amp;""</f>
      </c>
      <c r="H2630">
        <f>[1]资金台帐!H2630&amp;""</f>
      </c>
      <c r="J2630">
        <f>[1]资金台帐!J2630&amp;""</f>
      </c>
      <c r="N2630">
        <f>[1]资金台帐!N2630</f>
      </c>
      <c r="O2630">
        <f>[1]资金台帐!O2630&amp;""</f>
      </c>
      <c r="P2630">
        <f>[1]资金台帐!P2630&amp;""</f>
      </c>
      <c r="Q2630">
        <f>[1]资金台帐!Q2630&amp;""</f>
      </c>
      <c r="T2630">
        <f>[1]资金台帐!T2630&amp;""</f>
      </c>
      <c r="U2630">
        <f>[1]资金台帐!U2630&amp;""</f>
      </c>
      <c r="W2630">
        <f>[1]资金台帐!W2630&amp;""</f>
      </c>
      <c r="X2630">
        <f>[1]资金台帐!X2630&amp;""</f>
      </c>
      <c r="AB2630">
        <f>[1]资金台帐!AB2630</f>
        <v>0</v>
      </c>
      <c r="AC2630">
        <f>[1]资金台帐!AC2630</f>
        <v>0</v>
      </c>
      <c r="AD2630">
        <f>[1]资金台帐!AD2630</f>
        <v>0</v>
      </c>
      <c r="AJ2630">
        <f>[1]资金台帐!AJ2630</f>
        <v>0</v>
      </c>
      <c r="AK2630">
        <f>[1]资金台帐!AK2630</f>
        <v>0</v>
      </c>
      <c r="BA2630" s="22">
        <f t="shared" si="0"/>
      </c>
    </row>
    <row r="2631">
      <c r="B2631">
        <f>[1]资金台帐!B2631&amp;""</f>
      </c>
      <c r="H2631">
        <f>[1]资金台帐!H2631&amp;""</f>
      </c>
      <c r="J2631">
        <f>[1]资金台帐!J2631&amp;""</f>
      </c>
      <c r="N2631">
        <f>[1]资金台帐!N2631</f>
      </c>
      <c r="O2631">
        <f>[1]资金台帐!O2631&amp;""</f>
      </c>
      <c r="P2631">
        <f>[1]资金台帐!P2631&amp;""</f>
      </c>
      <c r="Q2631">
        <f>[1]资金台帐!Q2631&amp;""</f>
      </c>
      <c r="T2631">
        <f>[1]资金台帐!T2631&amp;""</f>
      </c>
      <c r="U2631">
        <f>[1]资金台帐!U2631&amp;""</f>
      </c>
      <c r="W2631">
        <f>[1]资金台帐!W2631&amp;""</f>
      </c>
      <c r="X2631">
        <f>[1]资金台帐!X2631&amp;""</f>
      </c>
      <c r="AB2631">
        <f>[1]资金台帐!AB2631</f>
        <v>0</v>
      </c>
      <c r="AC2631">
        <f>[1]资金台帐!AC2631</f>
        <v>0</v>
      </c>
      <c r="AD2631">
        <f>[1]资金台帐!AD2631</f>
        <v>0</v>
      </c>
      <c r="AJ2631">
        <f>[1]资金台帐!AJ2631</f>
        <v>0</v>
      </c>
      <c r="AK2631">
        <f>[1]资金台帐!AK2631</f>
        <v>0</v>
      </c>
      <c r="BA2631" s="22">
        <f t="shared" si="0"/>
      </c>
    </row>
    <row r="2632">
      <c r="B2632">
        <f>[1]资金台帐!B2632&amp;""</f>
      </c>
      <c r="H2632">
        <f>[1]资金台帐!H2632&amp;""</f>
      </c>
      <c r="J2632">
        <f>[1]资金台帐!J2632&amp;""</f>
      </c>
      <c r="N2632">
        <f>[1]资金台帐!N2632</f>
      </c>
      <c r="O2632">
        <f>[1]资金台帐!O2632&amp;""</f>
      </c>
      <c r="P2632">
        <f>[1]资金台帐!P2632&amp;""</f>
      </c>
      <c r="Q2632">
        <f>[1]资金台帐!Q2632&amp;""</f>
      </c>
      <c r="T2632">
        <f>[1]资金台帐!T2632&amp;""</f>
      </c>
      <c r="U2632">
        <f>[1]资金台帐!U2632&amp;""</f>
      </c>
      <c r="W2632">
        <f>[1]资金台帐!W2632&amp;""</f>
      </c>
      <c r="X2632">
        <f>[1]资金台帐!X2632&amp;""</f>
      </c>
      <c r="AB2632">
        <f>[1]资金台帐!AB2632</f>
        <v>0</v>
      </c>
      <c r="AC2632">
        <f>[1]资金台帐!AC2632</f>
        <v>0</v>
      </c>
      <c r="AD2632">
        <f>[1]资金台帐!AD2632</f>
        <v>0</v>
      </c>
      <c r="AJ2632">
        <f>[1]资金台帐!AJ2632</f>
        <v>0</v>
      </c>
      <c r="AK2632">
        <f>[1]资金台帐!AK2632</f>
        <v>0</v>
      </c>
      <c r="BA2632" s="22">
        <f t="shared" si="0"/>
      </c>
    </row>
    <row r="2633">
      <c r="B2633">
        <f>[1]资金台帐!B2633&amp;""</f>
      </c>
      <c r="H2633">
        <f>[1]资金台帐!H2633&amp;""</f>
      </c>
      <c r="J2633">
        <f>[1]资金台帐!J2633&amp;""</f>
      </c>
      <c r="N2633">
        <f>[1]资金台帐!N2633</f>
      </c>
      <c r="O2633">
        <f>[1]资金台帐!O2633&amp;""</f>
      </c>
      <c r="P2633">
        <f>[1]资金台帐!P2633&amp;""</f>
      </c>
      <c r="Q2633">
        <f>[1]资金台帐!Q2633&amp;""</f>
      </c>
      <c r="T2633">
        <f>[1]资金台帐!T2633&amp;""</f>
      </c>
      <c r="U2633">
        <f>[1]资金台帐!U2633&amp;""</f>
      </c>
      <c r="W2633">
        <f>[1]资金台帐!W2633&amp;""</f>
      </c>
      <c r="X2633">
        <f>[1]资金台帐!X2633&amp;""</f>
      </c>
      <c r="AB2633">
        <f>[1]资金台帐!AB2633</f>
        <v>0</v>
      </c>
      <c r="AC2633">
        <f>[1]资金台帐!AC2633</f>
        <v>0</v>
      </c>
      <c r="AD2633">
        <f>[1]资金台帐!AD2633</f>
        <v>0</v>
      </c>
      <c r="AJ2633">
        <f>[1]资金台帐!AJ2633</f>
        <v>0</v>
      </c>
      <c r="AK2633">
        <f>[1]资金台帐!AK2633</f>
        <v>0</v>
      </c>
      <c r="BA2633" s="22">
        <f t="shared" si="0"/>
      </c>
    </row>
    <row r="2634">
      <c r="B2634">
        <f>[1]资金台帐!B2634&amp;""</f>
      </c>
      <c r="H2634">
        <f>[1]资金台帐!H2634&amp;""</f>
      </c>
      <c r="J2634">
        <f>[1]资金台帐!J2634&amp;""</f>
      </c>
      <c r="N2634">
        <f>[1]资金台帐!N2634</f>
      </c>
      <c r="O2634">
        <f>[1]资金台帐!O2634&amp;""</f>
      </c>
      <c r="P2634">
        <f>[1]资金台帐!P2634&amp;""</f>
      </c>
      <c r="Q2634">
        <f>[1]资金台帐!Q2634&amp;""</f>
      </c>
      <c r="T2634">
        <f>[1]资金台帐!T2634&amp;""</f>
      </c>
      <c r="U2634">
        <f>[1]资金台帐!U2634&amp;""</f>
      </c>
      <c r="W2634">
        <f>[1]资金台帐!W2634&amp;""</f>
      </c>
      <c r="X2634">
        <f>[1]资金台帐!X2634&amp;""</f>
      </c>
      <c r="AB2634">
        <f>[1]资金台帐!AB2634</f>
        <v>0</v>
      </c>
      <c r="AC2634">
        <f>[1]资金台帐!AC2634</f>
        <v>0</v>
      </c>
      <c r="AD2634">
        <f>[1]资金台帐!AD2634</f>
        <v>0</v>
      </c>
      <c r="AJ2634">
        <f>[1]资金台帐!AJ2634</f>
        <v>0</v>
      </c>
      <c r="AK2634">
        <f>[1]资金台帐!AK2634</f>
        <v>0</v>
      </c>
      <c r="BA2634" s="22">
        <f t="shared" si="0"/>
      </c>
    </row>
    <row r="2635">
      <c r="B2635">
        <f>[1]资金台帐!B2635&amp;""</f>
      </c>
      <c r="H2635">
        <f>[1]资金台帐!H2635&amp;""</f>
      </c>
      <c r="J2635">
        <f>[1]资金台帐!J2635&amp;""</f>
      </c>
      <c r="N2635">
        <f>[1]资金台帐!N2635</f>
      </c>
      <c r="O2635">
        <f>[1]资金台帐!O2635&amp;""</f>
      </c>
      <c r="P2635">
        <f>[1]资金台帐!P2635&amp;""</f>
      </c>
      <c r="Q2635">
        <f>[1]资金台帐!Q2635&amp;""</f>
      </c>
      <c r="T2635">
        <f>[1]资金台帐!T2635&amp;""</f>
      </c>
      <c r="U2635">
        <f>[1]资金台帐!U2635&amp;""</f>
      </c>
      <c r="W2635">
        <f>[1]资金台帐!W2635&amp;""</f>
      </c>
      <c r="X2635">
        <f>[1]资金台帐!X2635&amp;""</f>
      </c>
      <c r="AB2635">
        <f>[1]资金台帐!AB2635</f>
        <v>0</v>
      </c>
      <c r="AC2635">
        <f>[1]资金台帐!AC2635</f>
        <v>0</v>
      </c>
      <c r="AD2635">
        <f>[1]资金台帐!AD2635</f>
        <v>0</v>
      </c>
      <c r="AJ2635">
        <f>[1]资金台帐!AJ2635</f>
        <v>0</v>
      </c>
      <c r="AK2635">
        <f>[1]资金台帐!AK2635</f>
        <v>0</v>
      </c>
      <c r="BA2635" s="22">
        <f t="shared" si="0"/>
      </c>
    </row>
    <row r="2636">
      <c r="B2636">
        <f>[1]资金台帐!B2636&amp;""</f>
      </c>
      <c r="H2636">
        <f>[1]资金台帐!H2636&amp;""</f>
      </c>
      <c r="J2636">
        <f>[1]资金台帐!J2636&amp;""</f>
      </c>
      <c r="N2636">
        <f>[1]资金台帐!N2636</f>
      </c>
      <c r="O2636">
        <f>[1]资金台帐!O2636&amp;""</f>
      </c>
      <c r="P2636">
        <f>[1]资金台帐!P2636&amp;""</f>
      </c>
      <c r="Q2636">
        <f>[1]资金台帐!Q2636&amp;""</f>
      </c>
      <c r="T2636">
        <f>[1]资金台帐!T2636&amp;""</f>
      </c>
      <c r="U2636">
        <f>[1]资金台帐!U2636&amp;""</f>
      </c>
      <c r="W2636">
        <f>[1]资金台帐!W2636&amp;""</f>
      </c>
      <c r="X2636">
        <f>[1]资金台帐!X2636&amp;""</f>
      </c>
      <c r="AB2636">
        <f>[1]资金台帐!AB2636</f>
        <v>0</v>
      </c>
      <c r="AC2636">
        <f>[1]资金台帐!AC2636</f>
        <v>0</v>
      </c>
      <c r="AD2636">
        <f>[1]资金台帐!AD2636</f>
        <v>0</v>
      </c>
      <c r="AJ2636">
        <f>[1]资金台帐!AJ2636</f>
        <v>0</v>
      </c>
      <c r="AK2636">
        <f>[1]资金台帐!AK2636</f>
        <v>0</v>
      </c>
      <c r="BA2636" s="22">
        <f t="shared" si="0"/>
      </c>
    </row>
    <row r="2637">
      <c r="B2637">
        <f>[1]资金台帐!B2637&amp;""</f>
      </c>
      <c r="H2637">
        <f>[1]资金台帐!H2637&amp;""</f>
      </c>
      <c r="J2637">
        <f>[1]资金台帐!J2637&amp;""</f>
      </c>
      <c r="N2637">
        <f>[1]资金台帐!N2637</f>
      </c>
      <c r="O2637">
        <f>[1]资金台帐!O2637&amp;""</f>
      </c>
      <c r="P2637">
        <f>[1]资金台帐!P2637&amp;""</f>
      </c>
      <c r="Q2637">
        <f>[1]资金台帐!Q2637&amp;""</f>
      </c>
      <c r="T2637">
        <f>[1]资金台帐!T2637&amp;""</f>
      </c>
      <c r="U2637">
        <f>[1]资金台帐!U2637&amp;""</f>
      </c>
      <c r="W2637">
        <f>[1]资金台帐!W2637&amp;""</f>
      </c>
      <c r="X2637">
        <f>[1]资金台帐!X2637&amp;""</f>
      </c>
      <c r="AB2637">
        <f>[1]资金台帐!AB2637</f>
        <v>0</v>
      </c>
      <c r="AC2637">
        <f>[1]资金台帐!AC2637</f>
        <v>0</v>
      </c>
      <c r="AD2637">
        <f>[1]资金台帐!AD2637</f>
        <v>0</v>
      </c>
      <c r="AJ2637">
        <f>[1]资金台帐!AJ2637</f>
        <v>0</v>
      </c>
      <c r="AK2637">
        <f>[1]资金台帐!AK2637</f>
        <v>0</v>
      </c>
      <c r="BA2637" s="22">
        <f t="shared" si="0"/>
      </c>
    </row>
    <row r="2638">
      <c r="B2638">
        <f>[1]资金台帐!B2638&amp;""</f>
      </c>
      <c r="H2638">
        <f>[1]资金台帐!H2638&amp;""</f>
      </c>
      <c r="J2638">
        <f>[1]资金台帐!J2638&amp;""</f>
      </c>
      <c r="N2638">
        <f>[1]资金台帐!N2638</f>
      </c>
      <c r="O2638">
        <f>[1]资金台帐!O2638&amp;""</f>
      </c>
      <c r="P2638">
        <f>[1]资金台帐!P2638&amp;""</f>
      </c>
      <c r="Q2638">
        <f>[1]资金台帐!Q2638&amp;""</f>
      </c>
      <c r="T2638">
        <f>[1]资金台帐!T2638&amp;""</f>
      </c>
      <c r="U2638">
        <f>[1]资金台帐!U2638&amp;""</f>
      </c>
      <c r="W2638">
        <f>[1]资金台帐!W2638&amp;""</f>
      </c>
      <c r="X2638">
        <f>[1]资金台帐!X2638&amp;""</f>
      </c>
      <c r="AB2638">
        <f>[1]资金台帐!AB2638</f>
        <v>0</v>
      </c>
      <c r="AC2638">
        <f>[1]资金台帐!AC2638</f>
        <v>0</v>
      </c>
      <c r="AD2638">
        <f>[1]资金台帐!AD2638</f>
        <v>0</v>
      </c>
      <c r="AJ2638">
        <f>[1]资金台帐!AJ2638</f>
        <v>0</v>
      </c>
      <c r="AK2638">
        <f>[1]资金台帐!AK2638</f>
        <v>0</v>
      </c>
      <c r="BA2638" s="22">
        <f t="shared" si="0"/>
      </c>
    </row>
    <row r="2639">
      <c r="B2639">
        <f>[1]资金台帐!B2639&amp;""</f>
      </c>
      <c r="H2639">
        <f>[1]资金台帐!H2639&amp;""</f>
      </c>
      <c r="J2639">
        <f>[1]资金台帐!J2639&amp;""</f>
      </c>
      <c r="N2639">
        <f>[1]资金台帐!N2639</f>
      </c>
      <c r="O2639">
        <f>[1]资金台帐!O2639&amp;""</f>
      </c>
      <c r="P2639">
        <f>[1]资金台帐!P2639&amp;""</f>
      </c>
      <c r="Q2639">
        <f>[1]资金台帐!Q2639&amp;""</f>
      </c>
      <c r="T2639">
        <f>[1]资金台帐!T2639&amp;""</f>
      </c>
      <c r="U2639">
        <f>[1]资金台帐!U2639&amp;""</f>
      </c>
      <c r="W2639">
        <f>[1]资金台帐!W2639&amp;""</f>
      </c>
      <c r="X2639">
        <f>[1]资金台帐!X2639&amp;""</f>
      </c>
      <c r="AB2639">
        <f>[1]资金台帐!AB2639</f>
        <v>0</v>
      </c>
      <c r="AC2639">
        <f>[1]资金台帐!AC2639</f>
        <v>0</v>
      </c>
      <c r="AD2639">
        <f>[1]资金台帐!AD2639</f>
        <v>0</v>
      </c>
      <c r="AJ2639">
        <f>[1]资金台帐!AJ2639</f>
        <v>0</v>
      </c>
      <c r="AK2639">
        <f>[1]资金台帐!AK2639</f>
        <v>0</v>
      </c>
      <c r="BA2639" s="22">
        <f t="shared" si="0"/>
      </c>
    </row>
    <row r="2640">
      <c r="B2640">
        <f>[1]资金台帐!B2640&amp;""</f>
      </c>
      <c r="H2640">
        <f>[1]资金台帐!H2640&amp;""</f>
      </c>
      <c r="J2640">
        <f>[1]资金台帐!J2640&amp;""</f>
      </c>
      <c r="N2640">
        <f>[1]资金台帐!N2640</f>
      </c>
      <c r="O2640">
        <f>[1]资金台帐!O2640&amp;""</f>
      </c>
      <c r="P2640">
        <f>[1]资金台帐!P2640&amp;""</f>
      </c>
      <c r="Q2640">
        <f>[1]资金台帐!Q2640&amp;""</f>
      </c>
      <c r="T2640">
        <f>[1]资金台帐!T2640&amp;""</f>
      </c>
      <c r="U2640">
        <f>[1]资金台帐!U2640&amp;""</f>
      </c>
      <c r="W2640">
        <f>[1]资金台帐!W2640&amp;""</f>
      </c>
      <c r="X2640">
        <f>[1]资金台帐!X2640&amp;""</f>
      </c>
      <c r="AB2640">
        <f>[1]资金台帐!AB2640</f>
        <v>0</v>
      </c>
      <c r="AC2640">
        <f>[1]资金台帐!AC2640</f>
        <v>0</v>
      </c>
      <c r="AD2640">
        <f>[1]资金台帐!AD2640</f>
        <v>0</v>
      </c>
      <c r="AJ2640">
        <f>[1]资金台帐!AJ2640</f>
        <v>0</v>
      </c>
      <c r="AK2640">
        <f>[1]资金台帐!AK2640</f>
        <v>0</v>
      </c>
      <c r="BA2640" s="22">
        <f t="shared" si="0"/>
      </c>
    </row>
    <row r="2641">
      <c r="B2641">
        <f>[1]资金台帐!B2641&amp;""</f>
      </c>
      <c r="H2641">
        <f>[1]资金台帐!H2641&amp;""</f>
      </c>
      <c r="J2641">
        <f>[1]资金台帐!J2641&amp;""</f>
      </c>
      <c r="N2641">
        <f>[1]资金台帐!N2641</f>
      </c>
      <c r="O2641">
        <f>[1]资金台帐!O2641&amp;""</f>
      </c>
      <c r="P2641">
        <f>[1]资金台帐!P2641&amp;""</f>
      </c>
      <c r="Q2641">
        <f>[1]资金台帐!Q2641&amp;""</f>
      </c>
      <c r="T2641">
        <f>[1]资金台帐!T2641&amp;""</f>
      </c>
      <c r="U2641">
        <f>[1]资金台帐!U2641&amp;""</f>
      </c>
      <c r="W2641">
        <f>[1]资金台帐!W2641&amp;""</f>
      </c>
      <c r="X2641">
        <f>[1]资金台帐!X2641&amp;""</f>
      </c>
      <c r="AB2641">
        <f>[1]资金台帐!AB2641</f>
        <v>0</v>
      </c>
      <c r="AC2641">
        <f>[1]资金台帐!AC2641</f>
        <v>0</v>
      </c>
      <c r="AD2641">
        <f>[1]资金台帐!AD2641</f>
        <v>0</v>
      </c>
      <c r="AJ2641">
        <f>[1]资金台帐!AJ2641</f>
        <v>0</v>
      </c>
      <c r="AK2641">
        <f>[1]资金台帐!AK2641</f>
        <v>0</v>
      </c>
      <c r="BA2641" s="22">
        <f t="shared" si="0"/>
      </c>
    </row>
    <row r="2642">
      <c r="B2642">
        <f>[1]资金台帐!B2642&amp;""</f>
      </c>
      <c r="H2642">
        <f>[1]资金台帐!H2642&amp;""</f>
      </c>
      <c r="J2642">
        <f>[1]资金台帐!J2642&amp;""</f>
      </c>
      <c r="N2642">
        <f>[1]资金台帐!N2642</f>
      </c>
      <c r="O2642">
        <f>[1]资金台帐!O2642&amp;""</f>
      </c>
      <c r="P2642">
        <f>[1]资金台帐!P2642&amp;""</f>
      </c>
      <c r="Q2642">
        <f>[1]资金台帐!Q2642&amp;""</f>
      </c>
      <c r="T2642">
        <f>[1]资金台帐!T2642&amp;""</f>
      </c>
      <c r="U2642">
        <f>[1]资金台帐!U2642&amp;""</f>
      </c>
      <c r="W2642">
        <f>[1]资金台帐!W2642&amp;""</f>
      </c>
      <c r="X2642">
        <f>[1]资金台帐!X2642&amp;""</f>
      </c>
      <c r="AB2642">
        <f>[1]资金台帐!AB2642</f>
        <v>0</v>
      </c>
      <c r="AC2642">
        <f>[1]资金台帐!AC2642</f>
        <v>0</v>
      </c>
      <c r="AD2642">
        <f>[1]资金台帐!AD2642</f>
        <v>0</v>
      </c>
      <c r="AJ2642">
        <f>[1]资金台帐!AJ2642</f>
        <v>0</v>
      </c>
      <c r="AK2642">
        <f>[1]资金台帐!AK2642</f>
        <v>0</v>
      </c>
      <c r="BA2642" s="22">
        <f t="shared" si="0"/>
      </c>
    </row>
    <row r="2643">
      <c r="B2643">
        <f>[1]资金台帐!B2643&amp;""</f>
      </c>
      <c r="H2643">
        <f>[1]资金台帐!H2643&amp;""</f>
      </c>
      <c r="J2643">
        <f>[1]资金台帐!J2643&amp;""</f>
      </c>
      <c r="N2643">
        <f>[1]资金台帐!N2643</f>
      </c>
      <c r="O2643">
        <f>[1]资金台帐!O2643&amp;""</f>
      </c>
      <c r="P2643">
        <f>[1]资金台帐!P2643&amp;""</f>
      </c>
      <c r="Q2643">
        <f>[1]资金台帐!Q2643&amp;""</f>
      </c>
      <c r="T2643">
        <f>[1]资金台帐!T2643&amp;""</f>
      </c>
      <c r="U2643">
        <f>[1]资金台帐!U2643&amp;""</f>
      </c>
      <c r="W2643">
        <f>[1]资金台帐!W2643&amp;""</f>
      </c>
      <c r="X2643">
        <f>[1]资金台帐!X2643&amp;""</f>
      </c>
      <c r="AB2643">
        <f>[1]资金台帐!AB2643</f>
        <v>0</v>
      </c>
      <c r="AC2643">
        <f>[1]资金台帐!AC2643</f>
        <v>0</v>
      </c>
      <c r="AD2643">
        <f>[1]资金台帐!AD2643</f>
        <v>0</v>
      </c>
      <c r="AJ2643">
        <f>[1]资金台帐!AJ2643</f>
        <v>0</v>
      </c>
      <c r="AK2643">
        <f>[1]资金台帐!AK2643</f>
        <v>0</v>
      </c>
      <c r="BA2643" s="22">
        <f t="shared" si="0"/>
      </c>
    </row>
    <row r="2644">
      <c r="B2644">
        <f>[1]资金台帐!B2644&amp;""</f>
      </c>
      <c r="H2644">
        <f>[1]资金台帐!H2644&amp;""</f>
      </c>
      <c r="J2644">
        <f>[1]资金台帐!J2644&amp;""</f>
      </c>
      <c r="N2644">
        <f>[1]资金台帐!N2644</f>
      </c>
      <c r="O2644">
        <f>[1]资金台帐!O2644&amp;""</f>
      </c>
      <c r="P2644">
        <f>[1]资金台帐!P2644&amp;""</f>
      </c>
      <c r="Q2644">
        <f>[1]资金台帐!Q2644&amp;""</f>
      </c>
      <c r="T2644">
        <f>[1]资金台帐!T2644&amp;""</f>
      </c>
      <c r="U2644">
        <f>[1]资金台帐!U2644&amp;""</f>
      </c>
      <c r="W2644">
        <f>[1]资金台帐!W2644&amp;""</f>
      </c>
      <c r="X2644">
        <f>[1]资金台帐!X2644&amp;""</f>
      </c>
      <c r="AB2644">
        <f>[1]资金台帐!AB2644</f>
        <v>0</v>
      </c>
      <c r="AC2644">
        <f>[1]资金台帐!AC2644</f>
        <v>0</v>
      </c>
      <c r="AD2644">
        <f>[1]资金台帐!AD2644</f>
        <v>0</v>
      </c>
      <c r="AJ2644">
        <f>[1]资金台帐!AJ2644</f>
        <v>0</v>
      </c>
      <c r="AK2644">
        <f>[1]资金台帐!AK2644</f>
        <v>0</v>
      </c>
      <c r="BA2644" s="22">
        <f t="shared" si="0"/>
      </c>
    </row>
    <row r="2645">
      <c r="B2645">
        <f>[1]资金台帐!B2645&amp;""</f>
      </c>
      <c r="H2645">
        <f>[1]资金台帐!H2645&amp;""</f>
      </c>
      <c r="J2645">
        <f>[1]资金台帐!J2645&amp;""</f>
      </c>
      <c r="N2645">
        <f>[1]资金台帐!N2645</f>
      </c>
      <c r="O2645">
        <f>[1]资金台帐!O2645&amp;""</f>
      </c>
      <c r="P2645">
        <f>[1]资金台帐!P2645&amp;""</f>
      </c>
      <c r="Q2645">
        <f>[1]资金台帐!Q2645&amp;""</f>
      </c>
      <c r="T2645">
        <f>[1]资金台帐!T2645&amp;""</f>
      </c>
      <c r="U2645">
        <f>[1]资金台帐!U2645&amp;""</f>
      </c>
      <c r="W2645">
        <f>[1]资金台帐!W2645&amp;""</f>
      </c>
      <c r="X2645">
        <f>[1]资金台帐!X2645&amp;""</f>
      </c>
      <c r="AB2645">
        <f>[1]资金台帐!AB2645</f>
        <v>0</v>
      </c>
      <c r="AC2645">
        <f>[1]资金台帐!AC2645</f>
        <v>0</v>
      </c>
      <c r="AD2645">
        <f>[1]资金台帐!AD2645</f>
        <v>0</v>
      </c>
      <c r="AJ2645">
        <f>[1]资金台帐!AJ2645</f>
        <v>0</v>
      </c>
      <c r="AK2645">
        <f>[1]资金台帐!AK2645</f>
        <v>0</v>
      </c>
      <c r="BA2645" s="22">
        <f t="shared" si="0"/>
      </c>
    </row>
    <row r="2646">
      <c r="B2646">
        <f>[1]资金台帐!B2646&amp;""</f>
      </c>
      <c r="H2646">
        <f>[1]资金台帐!H2646&amp;""</f>
      </c>
      <c r="J2646">
        <f>[1]资金台帐!J2646&amp;""</f>
      </c>
      <c r="N2646">
        <f>[1]资金台帐!N2646</f>
      </c>
      <c r="O2646">
        <f>[1]资金台帐!O2646&amp;""</f>
      </c>
      <c r="P2646">
        <f>[1]资金台帐!P2646&amp;""</f>
      </c>
      <c r="Q2646">
        <f>[1]资金台帐!Q2646&amp;""</f>
      </c>
      <c r="T2646">
        <f>[1]资金台帐!T2646&amp;""</f>
      </c>
      <c r="U2646">
        <f>[1]资金台帐!U2646&amp;""</f>
      </c>
      <c r="W2646">
        <f>[1]资金台帐!W2646&amp;""</f>
      </c>
      <c r="X2646">
        <f>[1]资金台帐!X2646&amp;""</f>
      </c>
      <c r="AB2646">
        <f>[1]资金台帐!AB2646</f>
        <v>0</v>
      </c>
      <c r="AC2646">
        <f>[1]资金台帐!AC2646</f>
        <v>0</v>
      </c>
      <c r="AD2646">
        <f>[1]资金台帐!AD2646</f>
        <v>0</v>
      </c>
      <c r="AJ2646">
        <f>[1]资金台帐!AJ2646</f>
        <v>0</v>
      </c>
      <c r="AK2646">
        <f>[1]资金台帐!AK2646</f>
        <v>0</v>
      </c>
      <c r="BA2646" s="22">
        <f t="shared" si="0"/>
      </c>
    </row>
    <row r="2647">
      <c r="B2647">
        <f>[1]资金台帐!B2647&amp;""</f>
      </c>
      <c r="H2647">
        <f>[1]资金台帐!H2647&amp;""</f>
      </c>
      <c r="J2647">
        <f>[1]资金台帐!J2647&amp;""</f>
      </c>
      <c r="N2647">
        <f>[1]资金台帐!N2647</f>
      </c>
      <c r="O2647">
        <f>[1]资金台帐!O2647&amp;""</f>
      </c>
      <c r="P2647">
        <f>[1]资金台帐!P2647&amp;""</f>
      </c>
      <c r="Q2647">
        <f>[1]资金台帐!Q2647&amp;""</f>
      </c>
      <c r="T2647">
        <f>[1]资金台帐!T2647&amp;""</f>
      </c>
      <c r="U2647">
        <f>[1]资金台帐!U2647&amp;""</f>
      </c>
      <c r="W2647">
        <f>[1]资金台帐!W2647&amp;""</f>
      </c>
      <c r="X2647">
        <f>[1]资金台帐!X2647&amp;""</f>
      </c>
      <c r="AB2647">
        <f>[1]资金台帐!AB2647</f>
        <v>0</v>
      </c>
      <c r="AC2647">
        <f>[1]资金台帐!AC2647</f>
        <v>0</v>
      </c>
      <c r="AD2647">
        <f>[1]资金台帐!AD2647</f>
        <v>0</v>
      </c>
      <c r="AJ2647">
        <f>[1]资金台帐!AJ2647</f>
        <v>0</v>
      </c>
      <c r="AK2647">
        <f>[1]资金台帐!AK2647</f>
        <v>0</v>
      </c>
      <c r="BA2647" s="22">
        <f t="shared" si="0"/>
      </c>
    </row>
    <row r="2648">
      <c r="B2648">
        <f>[1]资金台帐!B2648&amp;""</f>
      </c>
      <c r="H2648">
        <f>[1]资金台帐!H2648&amp;""</f>
      </c>
      <c r="J2648">
        <f>[1]资金台帐!J2648&amp;""</f>
      </c>
      <c r="N2648">
        <f>[1]资金台帐!N2648</f>
      </c>
      <c r="O2648">
        <f>[1]资金台帐!O2648&amp;""</f>
      </c>
      <c r="P2648">
        <f>[1]资金台帐!P2648&amp;""</f>
      </c>
      <c r="Q2648">
        <f>[1]资金台帐!Q2648&amp;""</f>
      </c>
      <c r="T2648">
        <f>[1]资金台帐!T2648&amp;""</f>
      </c>
      <c r="U2648">
        <f>[1]资金台帐!U2648&amp;""</f>
      </c>
      <c r="W2648">
        <f>[1]资金台帐!W2648&amp;""</f>
      </c>
      <c r="X2648">
        <f>[1]资金台帐!X2648&amp;""</f>
      </c>
      <c r="AB2648">
        <f>[1]资金台帐!AB2648</f>
        <v>0</v>
      </c>
      <c r="AC2648">
        <f>[1]资金台帐!AC2648</f>
        <v>0</v>
      </c>
      <c r="AD2648">
        <f>[1]资金台帐!AD2648</f>
        <v>0</v>
      </c>
      <c r="AJ2648">
        <f>[1]资金台帐!AJ2648</f>
        <v>0</v>
      </c>
      <c r="AK2648">
        <f>[1]资金台帐!AK2648</f>
        <v>0</v>
      </c>
      <c r="BA2648" s="22">
        <f t="shared" si="0"/>
      </c>
    </row>
    <row r="2649">
      <c r="B2649">
        <f>[1]资金台帐!B2649&amp;""</f>
      </c>
      <c r="H2649">
        <f>[1]资金台帐!H2649&amp;""</f>
      </c>
      <c r="J2649">
        <f>[1]资金台帐!J2649&amp;""</f>
      </c>
      <c r="N2649">
        <f>[1]资金台帐!N2649</f>
      </c>
      <c r="O2649">
        <f>[1]资金台帐!O2649&amp;""</f>
      </c>
      <c r="P2649">
        <f>[1]资金台帐!P2649&amp;""</f>
      </c>
      <c r="Q2649">
        <f>[1]资金台帐!Q2649&amp;""</f>
      </c>
      <c r="T2649">
        <f>[1]资金台帐!T2649&amp;""</f>
      </c>
      <c r="U2649">
        <f>[1]资金台帐!U2649&amp;""</f>
      </c>
      <c r="W2649">
        <f>[1]资金台帐!W2649&amp;""</f>
      </c>
      <c r="X2649">
        <f>[1]资金台帐!X2649&amp;""</f>
      </c>
      <c r="AB2649">
        <f>[1]资金台帐!AB2649</f>
        <v>0</v>
      </c>
      <c r="AC2649">
        <f>[1]资金台帐!AC2649</f>
        <v>0</v>
      </c>
      <c r="AD2649">
        <f>[1]资金台帐!AD2649</f>
        <v>0</v>
      </c>
      <c r="AJ2649">
        <f>[1]资金台帐!AJ2649</f>
        <v>0</v>
      </c>
      <c r="AK2649">
        <f>[1]资金台帐!AK2649</f>
        <v>0</v>
      </c>
      <c r="BA2649" s="22">
        <f t="shared" si="0"/>
      </c>
    </row>
    <row r="2650">
      <c r="B2650">
        <f>[1]资金台帐!B2650&amp;""</f>
      </c>
      <c r="H2650">
        <f>[1]资金台帐!H2650&amp;""</f>
      </c>
      <c r="J2650">
        <f>[1]资金台帐!J2650&amp;""</f>
      </c>
      <c r="N2650">
        <f>[1]资金台帐!N2650</f>
      </c>
      <c r="O2650">
        <f>[1]资金台帐!O2650&amp;""</f>
      </c>
      <c r="P2650">
        <f>[1]资金台帐!P2650&amp;""</f>
      </c>
      <c r="Q2650">
        <f>[1]资金台帐!Q2650&amp;""</f>
      </c>
      <c r="T2650">
        <f>[1]资金台帐!T2650&amp;""</f>
      </c>
      <c r="U2650">
        <f>[1]资金台帐!U2650&amp;""</f>
      </c>
      <c r="W2650">
        <f>[1]资金台帐!W2650&amp;""</f>
      </c>
      <c r="X2650">
        <f>[1]资金台帐!X2650&amp;""</f>
      </c>
      <c r="AB2650">
        <f>[1]资金台帐!AB2650</f>
        <v>0</v>
      </c>
      <c r="AC2650">
        <f>[1]资金台帐!AC2650</f>
        <v>0</v>
      </c>
      <c r="AD2650">
        <f>[1]资金台帐!AD2650</f>
        <v>0</v>
      </c>
      <c r="AJ2650">
        <f>[1]资金台帐!AJ2650</f>
        <v>0</v>
      </c>
      <c r="AK2650">
        <f>[1]资金台帐!AK2650</f>
        <v>0</v>
      </c>
      <c r="BA2650" s="22">
        <f t="shared" si="0"/>
      </c>
    </row>
    <row r="2651">
      <c r="B2651">
        <f>[1]资金台帐!B2651&amp;""</f>
      </c>
      <c r="H2651">
        <f>[1]资金台帐!H2651&amp;""</f>
      </c>
      <c r="J2651">
        <f>[1]资金台帐!J2651&amp;""</f>
      </c>
      <c r="N2651">
        <f>[1]资金台帐!N2651</f>
      </c>
      <c r="O2651">
        <f>[1]资金台帐!O2651&amp;""</f>
      </c>
      <c r="P2651">
        <f>[1]资金台帐!P2651&amp;""</f>
      </c>
      <c r="Q2651">
        <f>[1]资金台帐!Q2651&amp;""</f>
      </c>
      <c r="T2651">
        <f>[1]资金台帐!T2651&amp;""</f>
      </c>
      <c r="U2651">
        <f>[1]资金台帐!U2651&amp;""</f>
      </c>
      <c r="W2651">
        <f>[1]资金台帐!W2651&amp;""</f>
      </c>
      <c r="X2651">
        <f>[1]资金台帐!X2651&amp;""</f>
      </c>
      <c r="AB2651">
        <f>[1]资金台帐!AB2651</f>
        <v>0</v>
      </c>
      <c r="AC2651">
        <f>[1]资金台帐!AC2651</f>
        <v>0</v>
      </c>
      <c r="AD2651">
        <f>[1]资金台帐!AD2651</f>
        <v>0</v>
      </c>
      <c r="AJ2651">
        <f>[1]资金台帐!AJ2651</f>
        <v>0</v>
      </c>
      <c r="AK2651">
        <f>[1]资金台帐!AK2651</f>
        <v>0</v>
      </c>
      <c r="BA2651" s="22">
        <f t="shared" si="0"/>
      </c>
    </row>
    <row r="2652">
      <c r="B2652">
        <f>[1]资金台帐!B2652&amp;""</f>
      </c>
      <c r="H2652">
        <f>[1]资金台帐!H2652&amp;""</f>
      </c>
      <c r="J2652">
        <f>[1]资金台帐!J2652&amp;""</f>
      </c>
      <c r="N2652">
        <f>[1]资金台帐!N2652</f>
      </c>
      <c r="O2652">
        <f>[1]资金台帐!O2652&amp;""</f>
      </c>
      <c r="P2652">
        <f>[1]资金台帐!P2652&amp;""</f>
      </c>
      <c r="Q2652">
        <f>[1]资金台帐!Q2652&amp;""</f>
      </c>
      <c r="T2652">
        <f>[1]资金台帐!T2652&amp;""</f>
      </c>
      <c r="U2652">
        <f>[1]资金台帐!U2652&amp;""</f>
      </c>
      <c r="W2652">
        <f>[1]资金台帐!W2652&amp;""</f>
      </c>
      <c r="X2652">
        <f>[1]资金台帐!X2652&amp;""</f>
      </c>
      <c r="AB2652">
        <f>[1]资金台帐!AB2652</f>
        <v>0</v>
      </c>
      <c r="AC2652">
        <f>[1]资金台帐!AC2652</f>
        <v>0</v>
      </c>
      <c r="AD2652">
        <f>[1]资金台帐!AD2652</f>
        <v>0</v>
      </c>
      <c r="AJ2652">
        <f>[1]资金台帐!AJ2652</f>
        <v>0</v>
      </c>
      <c r="AK2652">
        <f>[1]资金台帐!AK2652</f>
        <v>0</v>
      </c>
      <c r="BA2652" s="22">
        <f t="shared" si="0"/>
      </c>
    </row>
    <row r="2653">
      <c r="B2653">
        <f>[1]资金台帐!B2653&amp;""</f>
      </c>
      <c r="H2653">
        <f>[1]资金台帐!H2653&amp;""</f>
      </c>
      <c r="J2653">
        <f>[1]资金台帐!J2653&amp;""</f>
      </c>
      <c r="N2653">
        <f>[1]资金台帐!N2653</f>
      </c>
      <c r="O2653">
        <f>[1]资金台帐!O2653&amp;""</f>
      </c>
      <c r="P2653">
        <f>[1]资金台帐!P2653&amp;""</f>
      </c>
      <c r="Q2653">
        <f>[1]资金台帐!Q2653&amp;""</f>
      </c>
      <c r="T2653">
        <f>[1]资金台帐!T2653&amp;""</f>
      </c>
      <c r="U2653">
        <f>[1]资金台帐!U2653&amp;""</f>
      </c>
      <c r="W2653">
        <f>[1]资金台帐!W2653&amp;""</f>
      </c>
      <c r="X2653">
        <f>[1]资金台帐!X2653&amp;""</f>
      </c>
      <c r="AB2653">
        <f>[1]资金台帐!AB2653</f>
        <v>0</v>
      </c>
      <c r="AC2653">
        <f>[1]资金台帐!AC2653</f>
        <v>0</v>
      </c>
      <c r="AD2653">
        <f>[1]资金台帐!AD2653</f>
        <v>0</v>
      </c>
      <c r="AJ2653">
        <f>[1]资金台帐!AJ2653</f>
        <v>0</v>
      </c>
      <c r="AK2653">
        <f>[1]资金台帐!AK2653</f>
        <v>0</v>
      </c>
      <c r="BA2653" s="22">
        <f t="shared" si="0"/>
      </c>
    </row>
    <row r="2654">
      <c r="B2654">
        <f>[1]资金台帐!B2654&amp;""</f>
      </c>
      <c r="H2654">
        <f>[1]资金台帐!H2654&amp;""</f>
      </c>
      <c r="J2654">
        <f>[1]资金台帐!J2654&amp;""</f>
      </c>
      <c r="N2654">
        <f>[1]资金台帐!N2654</f>
      </c>
      <c r="O2654">
        <f>[1]资金台帐!O2654&amp;""</f>
      </c>
      <c r="P2654">
        <f>[1]资金台帐!P2654&amp;""</f>
      </c>
      <c r="Q2654">
        <f>[1]资金台帐!Q2654&amp;""</f>
      </c>
      <c r="T2654">
        <f>[1]资金台帐!T2654&amp;""</f>
      </c>
      <c r="U2654">
        <f>[1]资金台帐!U2654&amp;""</f>
      </c>
      <c r="W2654">
        <f>[1]资金台帐!W2654&amp;""</f>
      </c>
      <c r="X2654">
        <f>[1]资金台帐!X2654&amp;""</f>
      </c>
      <c r="AB2654">
        <f>[1]资金台帐!AB2654</f>
        <v>0</v>
      </c>
      <c r="AC2654">
        <f>[1]资金台帐!AC2654</f>
        <v>0</v>
      </c>
      <c r="AD2654">
        <f>[1]资金台帐!AD2654</f>
        <v>0</v>
      </c>
      <c r="AJ2654">
        <f>[1]资金台帐!AJ2654</f>
        <v>0</v>
      </c>
      <c r="AK2654">
        <f>[1]资金台帐!AK2654</f>
        <v>0</v>
      </c>
      <c r="BA2654" s="22">
        <f t="shared" si="0"/>
      </c>
    </row>
    <row r="2655">
      <c r="B2655">
        <f>[1]资金台帐!B2655&amp;""</f>
      </c>
      <c r="H2655">
        <f>[1]资金台帐!H2655&amp;""</f>
      </c>
      <c r="J2655">
        <f>[1]资金台帐!J2655&amp;""</f>
      </c>
      <c r="N2655">
        <f>[1]资金台帐!N2655</f>
      </c>
      <c r="O2655">
        <f>[1]资金台帐!O2655&amp;""</f>
      </c>
      <c r="P2655">
        <f>[1]资金台帐!P2655&amp;""</f>
      </c>
      <c r="Q2655">
        <f>[1]资金台帐!Q2655&amp;""</f>
      </c>
      <c r="T2655">
        <f>[1]资金台帐!T2655&amp;""</f>
      </c>
      <c r="U2655">
        <f>[1]资金台帐!U2655&amp;""</f>
      </c>
      <c r="W2655">
        <f>[1]资金台帐!W2655&amp;""</f>
      </c>
      <c r="X2655">
        <f>[1]资金台帐!X2655&amp;""</f>
      </c>
      <c r="AB2655">
        <f>[1]资金台帐!AB2655</f>
        <v>0</v>
      </c>
      <c r="AC2655">
        <f>[1]资金台帐!AC2655</f>
        <v>0</v>
      </c>
      <c r="AD2655">
        <f>[1]资金台帐!AD2655</f>
        <v>0</v>
      </c>
      <c r="AJ2655">
        <f>[1]资金台帐!AJ2655</f>
        <v>0</v>
      </c>
      <c r="AK2655">
        <f>[1]资金台帐!AK2655</f>
        <v>0</v>
      </c>
      <c r="BA2655" s="22">
        <f t="shared" si="0"/>
      </c>
    </row>
    <row r="2656">
      <c r="B2656">
        <f>[1]资金台帐!B2656&amp;""</f>
      </c>
      <c r="H2656">
        <f>[1]资金台帐!H2656&amp;""</f>
      </c>
      <c r="J2656">
        <f>[1]资金台帐!J2656&amp;""</f>
      </c>
      <c r="N2656">
        <f>[1]资金台帐!N2656</f>
      </c>
      <c r="O2656">
        <f>[1]资金台帐!O2656&amp;""</f>
      </c>
      <c r="P2656">
        <f>[1]资金台帐!P2656&amp;""</f>
      </c>
      <c r="Q2656">
        <f>[1]资金台帐!Q2656&amp;""</f>
      </c>
      <c r="T2656">
        <f>[1]资金台帐!T2656&amp;""</f>
      </c>
      <c r="U2656">
        <f>[1]资金台帐!U2656&amp;""</f>
      </c>
      <c r="W2656">
        <f>[1]资金台帐!W2656&amp;""</f>
      </c>
      <c r="X2656">
        <f>[1]资金台帐!X2656&amp;""</f>
      </c>
      <c r="AB2656">
        <f>[1]资金台帐!AB2656</f>
        <v>0</v>
      </c>
      <c r="AC2656">
        <f>[1]资金台帐!AC2656</f>
        <v>0</v>
      </c>
      <c r="AD2656">
        <f>[1]资金台帐!AD2656</f>
        <v>0</v>
      </c>
      <c r="AJ2656">
        <f>[1]资金台帐!AJ2656</f>
        <v>0</v>
      </c>
      <c r="AK2656">
        <f>[1]资金台帐!AK2656</f>
        <v>0</v>
      </c>
      <c r="BA2656" s="22">
        <f t="shared" si="0"/>
      </c>
    </row>
    <row r="2657">
      <c r="B2657">
        <f>[1]资金台帐!B2657&amp;""</f>
      </c>
      <c r="H2657">
        <f>[1]资金台帐!H2657&amp;""</f>
      </c>
      <c r="J2657">
        <f>[1]资金台帐!J2657&amp;""</f>
      </c>
      <c r="N2657">
        <f>[1]资金台帐!N2657</f>
      </c>
      <c r="O2657">
        <f>[1]资金台帐!O2657&amp;""</f>
      </c>
      <c r="P2657">
        <f>[1]资金台帐!P2657&amp;""</f>
      </c>
      <c r="Q2657">
        <f>[1]资金台帐!Q2657&amp;""</f>
      </c>
      <c r="T2657">
        <f>[1]资金台帐!T2657&amp;""</f>
      </c>
      <c r="U2657">
        <f>[1]资金台帐!U2657&amp;""</f>
      </c>
      <c r="W2657">
        <f>[1]资金台帐!W2657&amp;""</f>
      </c>
      <c r="X2657">
        <f>[1]资金台帐!X2657&amp;""</f>
      </c>
      <c r="AB2657">
        <f>[1]资金台帐!AB2657</f>
        <v>0</v>
      </c>
      <c r="AC2657">
        <f>[1]资金台帐!AC2657</f>
        <v>0</v>
      </c>
      <c r="AD2657">
        <f>[1]资金台帐!AD2657</f>
        <v>0</v>
      </c>
      <c r="AJ2657">
        <f>[1]资金台帐!AJ2657</f>
        <v>0</v>
      </c>
      <c r="AK2657">
        <f>[1]资金台帐!AK2657</f>
        <v>0</v>
      </c>
      <c r="BA2657" s="22">
        <f t="shared" si="0"/>
      </c>
    </row>
    <row r="2658">
      <c r="B2658">
        <f>[1]资金台帐!B2658&amp;""</f>
      </c>
      <c r="H2658">
        <f>[1]资金台帐!H2658&amp;""</f>
      </c>
      <c r="J2658">
        <f>[1]资金台帐!J2658&amp;""</f>
      </c>
      <c r="N2658">
        <f>[1]资金台帐!N2658</f>
      </c>
      <c r="O2658">
        <f>[1]资金台帐!O2658&amp;""</f>
      </c>
      <c r="P2658">
        <f>[1]资金台帐!P2658&amp;""</f>
      </c>
      <c r="Q2658">
        <f>[1]资金台帐!Q2658&amp;""</f>
      </c>
      <c r="T2658">
        <f>[1]资金台帐!T2658&amp;""</f>
      </c>
      <c r="U2658">
        <f>[1]资金台帐!U2658&amp;""</f>
      </c>
      <c r="W2658">
        <f>[1]资金台帐!W2658&amp;""</f>
      </c>
      <c r="X2658">
        <f>[1]资金台帐!X2658&amp;""</f>
      </c>
      <c r="AB2658">
        <f>[1]资金台帐!AB2658</f>
        <v>0</v>
      </c>
      <c r="AC2658">
        <f>[1]资金台帐!AC2658</f>
        <v>0</v>
      </c>
      <c r="AD2658">
        <f>[1]资金台帐!AD2658</f>
        <v>0</v>
      </c>
      <c r="AJ2658">
        <f>[1]资金台帐!AJ2658</f>
        <v>0</v>
      </c>
      <c r="AK2658">
        <f>[1]资金台帐!AK2658</f>
        <v>0</v>
      </c>
      <c r="BA2658" s="22">
        <f t="shared" si="0"/>
      </c>
    </row>
    <row r="2659">
      <c r="B2659">
        <f>[1]资金台帐!B2659&amp;""</f>
      </c>
      <c r="H2659">
        <f>[1]资金台帐!H2659&amp;""</f>
      </c>
      <c r="J2659">
        <f>[1]资金台帐!J2659&amp;""</f>
      </c>
      <c r="N2659">
        <f>[1]资金台帐!N2659</f>
      </c>
      <c r="O2659">
        <f>[1]资金台帐!O2659&amp;""</f>
      </c>
      <c r="P2659">
        <f>[1]资金台帐!P2659&amp;""</f>
      </c>
      <c r="Q2659">
        <f>[1]资金台帐!Q2659&amp;""</f>
      </c>
      <c r="T2659">
        <f>[1]资金台帐!T2659&amp;""</f>
      </c>
      <c r="U2659">
        <f>[1]资金台帐!U2659&amp;""</f>
      </c>
      <c r="W2659">
        <f>[1]资金台帐!W2659&amp;""</f>
      </c>
      <c r="X2659">
        <f>[1]资金台帐!X2659&amp;""</f>
      </c>
      <c r="AB2659">
        <f>[1]资金台帐!AB2659</f>
        <v>0</v>
      </c>
      <c r="AC2659">
        <f>[1]资金台帐!AC2659</f>
        <v>0</v>
      </c>
      <c r="AD2659">
        <f>[1]资金台帐!AD2659</f>
        <v>0</v>
      </c>
      <c r="AJ2659">
        <f>[1]资金台帐!AJ2659</f>
        <v>0</v>
      </c>
      <c r="AK2659">
        <f>[1]资金台帐!AK2659</f>
        <v>0</v>
      </c>
      <c r="BA2659" s="22">
        <f t="shared" si="0"/>
      </c>
    </row>
    <row r="2660">
      <c r="B2660">
        <f>[1]资金台帐!B2660&amp;""</f>
      </c>
      <c r="H2660">
        <f>[1]资金台帐!H2660&amp;""</f>
      </c>
      <c r="J2660">
        <f>[1]资金台帐!J2660&amp;""</f>
      </c>
      <c r="N2660">
        <f>[1]资金台帐!N2660</f>
      </c>
      <c r="O2660">
        <f>[1]资金台帐!O2660&amp;""</f>
      </c>
      <c r="P2660">
        <f>[1]资金台帐!P2660&amp;""</f>
      </c>
      <c r="Q2660">
        <f>[1]资金台帐!Q2660&amp;""</f>
      </c>
      <c r="T2660">
        <f>[1]资金台帐!T2660&amp;""</f>
      </c>
      <c r="U2660">
        <f>[1]资金台帐!U2660&amp;""</f>
      </c>
      <c r="W2660">
        <f>[1]资金台帐!W2660&amp;""</f>
      </c>
      <c r="X2660">
        <f>[1]资金台帐!X2660&amp;""</f>
      </c>
      <c r="AB2660">
        <f>[1]资金台帐!AB2660</f>
        <v>0</v>
      </c>
      <c r="AC2660">
        <f>[1]资金台帐!AC2660</f>
        <v>0</v>
      </c>
      <c r="AD2660">
        <f>[1]资金台帐!AD2660</f>
        <v>0</v>
      </c>
      <c r="AJ2660">
        <f>[1]资金台帐!AJ2660</f>
        <v>0</v>
      </c>
      <c r="AK2660">
        <f>[1]资金台帐!AK2660</f>
        <v>0</v>
      </c>
      <c r="BA2660" s="22">
        <f t="shared" si="0"/>
      </c>
    </row>
    <row r="2661">
      <c r="B2661">
        <f>[1]资金台帐!B2661&amp;""</f>
      </c>
      <c r="H2661">
        <f>[1]资金台帐!H2661&amp;""</f>
      </c>
      <c r="J2661">
        <f>[1]资金台帐!J2661&amp;""</f>
      </c>
      <c r="N2661">
        <f>[1]资金台帐!N2661</f>
      </c>
      <c r="O2661">
        <f>[1]资金台帐!O2661&amp;""</f>
      </c>
      <c r="P2661">
        <f>[1]资金台帐!P2661&amp;""</f>
      </c>
      <c r="Q2661">
        <f>[1]资金台帐!Q2661&amp;""</f>
      </c>
      <c r="T2661">
        <f>[1]资金台帐!T2661&amp;""</f>
      </c>
      <c r="U2661">
        <f>[1]资金台帐!U2661&amp;""</f>
      </c>
      <c r="W2661">
        <f>[1]资金台帐!W2661&amp;""</f>
      </c>
      <c r="X2661">
        <f>[1]资金台帐!X2661&amp;""</f>
      </c>
      <c r="AB2661">
        <f>[1]资金台帐!AB2661</f>
        <v>0</v>
      </c>
      <c r="AC2661">
        <f>[1]资金台帐!AC2661</f>
        <v>0</v>
      </c>
      <c r="AD2661">
        <f>[1]资金台帐!AD2661</f>
        <v>0</v>
      </c>
      <c r="AJ2661">
        <f>[1]资金台帐!AJ2661</f>
        <v>0</v>
      </c>
      <c r="AK2661">
        <f>[1]资金台帐!AK2661</f>
        <v>0</v>
      </c>
      <c r="BA2661" s="22">
        <f t="shared" si="0"/>
      </c>
    </row>
    <row r="2662">
      <c r="B2662">
        <f>[1]资金台帐!B2662&amp;""</f>
      </c>
      <c r="H2662">
        <f>[1]资金台帐!H2662&amp;""</f>
      </c>
      <c r="J2662">
        <f>[1]资金台帐!J2662&amp;""</f>
      </c>
      <c r="N2662">
        <f>[1]资金台帐!N2662</f>
      </c>
      <c r="O2662">
        <f>[1]资金台帐!O2662&amp;""</f>
      </c>
      <c r="P2662">
        <f>[1]资金台帐!P2662&amp;""</f>
      </c>
      <c r="Q2662">
        <f>[1]资金台帐!Q2662&amp;""</f>
      </c>
      <c r="T2662">
        <f>[1]资金台帐!T2662&amp;""</f>
      </c>
      <c r="U2662">
        <f>[1]资金台帐!U2662&amp;""</f>
      </c>
      <c r="W2662">
        <f>[1]资金台帐!W2662&amp;""</f>
      </c>
      <c r="X2662">
        <f>[1]资金台帐!X2662&amp;""</f>
      </c>
      <c r="AB2662">
        <f>[1]资金台帐!AB2662</f>
        <v>0</v>
      </c>
      <c r="AC2662">
        <f>[1]资金台帐!AC2662</f>
        <v>0</v>
      </c>
      <c r="AD2662">
        <f>[1]资金台帐!AD2662</f>
        <v>0</v>
      </c>
      <c r="AJ2662">
        <f>[1]资金台帐!AJ2662</f>
        <v>0</v>
      </c>
      <c r="AK2662">
        <f>[1]资金台帐!AK2662</f>
        <v>0</v>
      </c>
      <c r="BA2662" s="22">
        <f t="shared" si="0"/>
      </c>
    </row>
    <row r="2663">
      <c r="B2663">
        <f>[1]资金台帐!B2663&amp;""</f>
      </c>
      <c r="H2663">
        <f>[1]资金台帐!H2663&amp;""</f>
      </c>
      <c r="J2663">
        <f>[1]资金台帐!J2663&amp;""</f>
      </c>
      <c r="N2663">
        <f>[1]资金台帐!N2663</f>
      </c>
      <c r="O2663">
        <f>[1]资金台帐!O2663&amp;""</f>
      </c>
      <c r="P2663">
        <f>[1]资金台帐!P2663&amp;""</f>
      </c>
      <c r="Q2663">
        <f>[1]资金台帐!Q2663&amp;""</f>
      </c>
      <c r="T2663">
        <f>[1]资金台帐!T2663&amp;""</f>
      </c>
      <c r="U2663">
        <f>[1]资金台帐!U2663&amp;""</f>
      </c>
      <c r="W2663">
        <f>[1]资金台帐!W2663&amp;""</f>
      </c>
      <c r="X2663">
        <f>[1]资金台帐!X2663&amp;""</f>
      </c>
      <c r="AB2663">
        <f>[1]资金台帐!AB2663</f>
        <v>0</v>
      </c>
      <c r="AC2663">
        <f>[1]资金台帐!AC2663</f>
        <v>0</v>
      </c>
      <c r="AD2663">
        <f>[1]资金台帐!AD2663</f>
        <v>0</v>
      </c>
      <c r="AJ2663">
        <f>[1]资金台帐!AJ2663</f>
        <v>0</v>
      </c>
      <c r="AK2663">
        <f>[1]资金台帐!AK2663</f>
        <v>0</v>
      </c>
      <c r="BA2663" s="22">
        <f t="shared" si="0"/>
      </c>
    </row>
    <row r="2664">
      <c r="B2664">
        <f>[1]资金台帐!B2664&amp;""</f>
      </c>
      <c r="H2664">
        <f>[1]资金台帐!H2664&amp;""</f>
      </c>
      <c r="J2664">
        <f>[1]资金台帐!J2664&amp;""</f>
      </c>
      <c r="N2664">
        <f>[1]资金台帐!N2664</f>
      </c>
      <c r="O2664">
        <f>[1]资金台帐!O2664&amp;""</f>
      </c>
      <c r="P2664">
        <f>[1]资金台帐!P2664&amp;""</f>
      </c>
      <c r="Q2664">
        <f>[1]资金台帐!Q2664&amp;""</f>
      </c>
      <c r="T2664">
        <f>[1]资金台帐!T2664&amp;""</f>
      </c>
      <c r="U2664">
        <f>[1]资金台帐!U2664&amp;""</f>
      </c>
      <c r="W2664">
        <f>[1]资金台帐!W2664&amp;""</f>
      </c>
      <c r="X2664">
        <f>[1]资金台帐!X2664&amp;""</f>
      </c>
      <c r="AB2664">
        <f>[1]资金台帐!AB2664</f>
        <v>0</v>
      </c>
      <c r="AC2664">
        <f>[1]资金台帐!AC2664</f>
        <v>0</v>
      </c>
      <c r="AD2664">
        <f>[1]资金台帐!AD2664</f>
        <v>0</v>
      </c>
      <c r="AJ2664">
        <f>[1]资金台帐!AJ2664</f>
        <v>0</v>
      </c>
      <c r="AK2664">
        <f>[1]资金台帐!AK2664</f>
        <v>0</v>
      </c>
      <c r="BA2664" s="22">
        <f t="shared" si="0"/>
      </c>
    </row>
    <row r="2665">
      <c r="B2665">
        <f>[1]资金台帐!B2665&amp;""</f>
      </c>
      <c r="H2665">
        <f>[1]资金台帐!H2665&amp;""</f>
      </c>
      <c r="J2665">
        <f>[1]资金台帐!J2665&amp;""</f>
      </c>
      <c r="N2665">
        <f>[1]资金台帐!N2665</f>
      </c>
      <c r="O2665">
        <f>[1]资金台帐!O2665&amp;""</f>
      </c>
      <c r="P2665">
        <f>[1]资金台帐!P2665&amp;""</f>
      </c>
      <c r="Q2665">
        <f>[1]资金台帐!Q2665&amp;""</f>
      </c>
      <c r="T2665">
        <f>[1]资金台帐!T2665&amp;""</f>
      </c>
      <c r="U2665">
        <f>[1]资金台帐!U2665&amp;""</f>
      </c>
      <c r="W2665">
        <f>[1]资金台帐!W2665&amp;""</f>
      </c>
      <c r="X2665">
        <f>[1]资金台帐!X2665&amp;""</f>
      </c>
      <c r="AB2665">
        <f>[1]资金台帐!AB2665</f>
        <v>0</v>
      </c>
      <c r="AC2665">
        <f>[1]资金台帐!AC2665</f>
        <v>0</v>
      </c>
      <c r="AD2665">
        <f>[1]资金台帐!AD2665</f>
        <v>0</v>
      </c>
      <c r="AJ2665">
        <f>[1]资金台帐!AJ2665</f>
        <v>0</v>
      </c>
      <c r="AK2665">
        <f>[1]资金台帐!AK2665</f>
        <v>0</v>
      </c>
      <c r="BA2665" s="22">
        <f t="shared" si="0"/>
      </c>
    </row>
    <row r="2666">
      <c r="B2666">
        <f>[1]资金台帐!B2666&amp;""</f>
      </c>
      <c r="H2666">
        <f>[1]资金台帐!H2666&amp;""</f>
      </c>
      <c r="J2666">
        <f>[1]资金台帐!J2666&amp;""</f>
      </c>
      <c r="N2666">
        <f>[1]资金台帐!N2666</f>
      </c>
      <c r="O2666">
        <f>[1]资金台帐!O2666&amp;""</f>
      </c>
      <c r="P2666">
        <f>[1]资金台帐!P2666&amp;""</f>
      </c>
      <c r="Q2666">
        <f>[1]资金台帐!Q2666&amp;""</f>
      </c>
      <c r="T2666">
        <f>[1]资金台帐!T2666&amp;""</f>
      </c>
      <c r="U2666">
        <f>[1]资金台帐!U2666&amp;""</f>
      </c>
      <c r="W2666">
        <f>[1]资金台帐!W2666&amp;""</f>
      </c>
      <c r="X2666">
        <f>[1]资金台帐!X2666&amp;""</f>
      </c>
      <c r="AB2666">
        <f>[1]资金台帐!AB2666</f>
        <v>0</v>
      </c>
      <c r="AC2666">
        <f>[1]资金台帐!AC2666</f>
        <v>0</v>
      </c>
      <c r="AD2666">
        <f>[1]资金台帐!AD2666</f>
        <v>0</v>
      </c>
      <c r="AJ2666">
        <f>[1]资金台帐!AJ2666</f>
        <v>0</v>
      </c>
      <c r="AK2666">
        <f>[1]资金台帐!AK2666</f>
        <v>0</v>
      </c>
      <c r="BA2666" s="22">
        <f t="shared" si="0"/>
      </c>
    </row>
    <row r="2667">
      <c r="B2667">
        <f>[1]资金台帐!B2667&amp;""</f>
      </c>
      <c r="H2667">
        <f>[1]资金台帐!H2667&amp;""</f>
      </c>
      <c r="J2667">
        <f>[1]资金台帐!J2667&amp;""</f>
      </c>
      <c r="N2667">
        <f>[1]资金台帐!N2667</f>
      </c>
      <c r="O2667">
        <f>[1]资金台帐!O2667&amp;""</f>
      </c>
      <c r="P2667">
        <f>[1]资金台帐!P2667&amp;""</f>
      </c>
      <c r="Q2667">
        <f>[1]资金台帐!Q2667&amp;""</f>
      </c>
      <c r="T2667">
        <f>[1]资金台帐!T2667&amp;""</f>
      </c>
      <c r="U2667">
        <f>[1]资金台帐!U2667&amp;""</f>
      </c>
      <c r="W2667">
        <f>[1]资金台帐!W2667&amp;""</f>
      </c>
      <c r="X2667">
        <f>[1]资金台帐!X2667&amp;""</f>
      </c>
      <c r="AB2667">
        <f>[1]资金台帐!AB2667</f>
        <v>0</v>
      </c>
      <c r="AC2667">
        <f>[1]资金台帐!AC2667</f>
        <v>0</v>
      </c>
      <c r="AD2667">
        <f>[1]资金台帐!AD2667</f>
        <v>0</v>
      </c>
      <c r="AJ2667">
        <f>[1]资金台帐!AJ2667</f>
        <v>0</v>
      </c>
      <c r="AK2667">
        <f>[1]资金台帐!AK2667</f>
        <v>0</v>
      </c>
      <c r="BA2667" s="22">
        <f t="shared" si="0"/>
      </c>
    </row>
    <row r="2668">
      <c r="B2668">
        <f>[1]资金台帐!B2668&amp;""</f>
      </c>
      <c r="H2668">
        <f>[1]资金台帐!H2668&amp;""</f>
      </c>
      <c r="J2668">
        <f>[1]资金台帐!J2668&amp;""</f>
      </c>
      <c r="N2668">
        <f>[1]资金台帐!N2668</f>
      </c>
      <c r="O2668">
        <f>[1]资金台帐!O2668&amp;""</f>
      </c>
      <c r="P2668">
        <f>[1]资金台帐!P2668&amp;""</f>
      </c>
      <c r="Q2668">
        <f>[1]资金台帐!Q2668&amp;""</f>
      </c>
      <c r="T2668">
        <f>[1]资金台帐!T2668&amp;""</f>
      </c>
      <c r="U2668">
        <f>[1]资金台帐!U2668&amp;""</f>
      </c>
      <c r="W2668">
        <f>[1]资金台帐!W2668&amp;""</f>
      </c>
      <c r="X2668">
        <f>[1]资金台帐!X2668&amp;""</f>
      </c>
      <c r="AB2668">
        <f>[1]资金台帐!AB2668</f>
        <v>0</v>
      </c>
      <c r="AC2668">
        <f>[1]资金台帐!AC2668</f>
        <v>0</v>
      </c>
      <c r="AD2668">
        <f>[1]资金台帐!AD2668</f>
        <v>0</v>
      </c>
      <c r="AJ2668">
        <f>[1]资金台帐!AJ2668</f>
        <v>0</v>
      </c>
      <c r="AK2668">
        <f>[1]资金台帐!AK2668</f>
        <v>0</v>
      </c>
      <c r="BA2668" s="22">
        <f t="shared" si="0"/>
      </c>
    </row>
    <row r="2669">
      <c r="B2669">
        <f>[1]资金台帐!B2669&amp;""</f>
      </c>
      <c r="H2669">
        <f>[1]资金台帐!H2669&amp;""</f>
      </c>
      <c r="J2669">
        <f>[1]资金台帐!J2669&amp;""</f>
      </c>
      <c r="N2669">
        <f>[1]资金台帐!N2669</f>
      </c>
      <c r="O2669">
        <f>[1]资金台帐!O2669&amp;""</f>
      </c>
      <c r="P2669">
        <f>[1]资金台帐!P2669&amp;""</f>
      </c>
      <c r="Q2669">
        <f>[1]资金台帐!Q2669&amp;""</f>
      </c>
      <c r="T2669">
        <f>[1]资金台帐!T2669&amp;""</f>
      </c>
      <c r="U2669">
        <f>[1]资金台帐!U2669&amp;""</f>
      </c>
      <c r="W2669">
        <f>[1]资金台帐!W2669&amp;""</f>
      </c>
      <c r="X2669">
        <f>[1]资金台帐!X2669&amp;""</f>
      </c>
      <c r="AB2669">
        <f>[1]资金台帐!AB2669</f>
        <v>0</v>
      </c>
      <c r="AC2669">
        <f>[1]资金台帐!AC2669</f>
        <v>0</v>
      </c>
      <c r="AD2669">
        <f>[1]资金台帐!AD2669</f>
        <v>0</v>
      </c>
      <c r="AJ2669">
        <f>[1]资金台帐!AJ2669</f>
        <v>0</v>
      </c>
      <c r="AK2669">
        <f>[1]资金台帐!AK2669</f>
        <v>0</v>
      </c>
      <c r="BA2669" s="22">
        <f t="shared" si="0"/>
      </c>
    </row>
    <row r="2670">
      <c r="B2670">
        <f>[1]资金台帐!B2670&amp;""</f>
      </c>
      <c r="H2670">
        <f>[1]资金台帐!H2670&amp;""</f>
      </c>
      <c r="J2670">
        <f>[1]资金台帐!J2670&amp;""</f>
      </c>
      <c r="N2670">
        <f>[1]资金台帐!N2670</f>
      </c>
      <c r="O2670">
        <f>[1]资金台帐!O2670&amp;""</f>
      </c>
      <c r="P2670">
        <f>[1]资金台帐!P2670&amp;""</f>
      </c>
      <c r="Q2670">
        <f>[1]资金台帐!Q2670&amp;""</f>
      </c>
      <c r="T2670">
        <f>[1]资金台帐!T2670&amp;""</f>
      </c>
      <c r="U2670">
        <f>[1]资金台帐!U2670&amp;""</f>
      </c>
      <c r="W2670">
        <f>[1]资金台帐!W2670&amp;""</f>
      </c>
      <c r="X2670">
        <f>[1]资金台帐!X2670&amp;""</f>
      </c>
      <c r="AB2670">
        <f>[1]资金台帐!AB2670</f>
        <v>0</v>
      </c>
      <c r="AC2670">
        <f>[1]资金台帐!AC2670</f>
        <v>0</v>
      </c>
      <c r="AD2670">
        <f>[1]资金台帐!AD2670</f>
        <v>0</v>
      </c>
      <c r="AJ2670">
        <f>[1]资金台帐!AJ2670</f>
        <v>0</v>
      </c>
      <c r="AK2670">
        <f>[1]资金台帐!AK2670</f>
        <v>0</v>
      </c>
      <c r="BA2670" s="22">
        <f t="shared" si="0"/>
      </c>
    </row>
    <row r="2671">
      <c r="B2671">
        <f>[1]资金台帐!B2671&amp;""</f>
      </c>
      <c r="H2671">
        <f>[1]资金台帐!H2671&amp;""</f>
      </c>
      <c r="J2671">
        <f>[1]资金台帐!J2671&amp;""</f>
      </c>
      <c r="N2671">
        <f>[1]资金台帐!N2671</f>
      </c>
      <c r="O2671">
        <f>[1]资金台帐!O2671&amp;""</f>
      </c>
      <c r="P2671">
        <f>[1]资金台帐!P2671&amp;""</f>
      </c>
      <c r="Q2671">
        <f>[1]资金台帐!Q2671&amp;""</f>
      </c>
      <c r="T2671">
        <f>[1]资金台帐!T2671&amp;""</f>
      </c>
      <c r="U2671">
        <f>[1]资金台帐!U2671&amp;""</f>
      </c>
      <c r="W2671">
        <f>[1]资金台帐!W2671&amp;""</f>
      </c>
      <c r="X2671">
        <f>[1]资金台帐!X2671&amp;""</f>
      </c>
      <c r="AB2671">
        <f>[1]资金台帐!AB2671</f>
        <v>0</v>
      </c>
      <c r="AC2671">
        <f>[1]资金台帐!AC2671</f>
        <v>0</v>
      </c>
      <c r="AD2671">
        <f>[1]资金台帐!AD2671</f>
        <v>0</v>
      </c>
      <c r="AJ2671">
        <f>[1]资金台帐!AJ2671</f>
        <v>0</v>
      </c>
      <c r="AK2671">
        <f>[1]资金台帐!AK2671</f>
        <v>0</v>
      </c>
      <c r="BA2671" s="22">
        <f t="shared" si="0"/>
      </c>
    </row>
    <row r="2672">
      <c r="B2672">
        <f>[1]资金台帐!B2672&amp;""</f>
      </c>
      <c r="H2672">
        <f>[1]资金台帐!H2672&amp;""</f>
      </c>
      <c r="J2672">
        <f>[1]资金台帐!J2672&amp;""</f>
      </c>
      <c r="N2672">
        <f>[1]资金台帐!N2672</f>
      </c>
      <c r="O2672">
        <f>[1]资金台帐!O2672&amp;""</f>
      </c>
      <c r="P2672">
        <f>[1]资金台帐!P2672&amp;""</f>
      </c>
      <c r="Q2672">
        <f>[1]资金台帐!Q2672&amp;""</f>
      </c>
      <c r="T2672">
        <f>[1]资金台帐!T2672&amp;""</f>
      </c>
      <c r="U2672">
        <f>[1]资金台帐!U2672&amp;""</f>
      </c>
      <c r="W2672">
        <f>[1]资金台帐!W2672&amp;""</f>
      </c>
      <c r="X2672">
        <f>[1]资金台帐!X2672&amp;""</f>
      </c>
      <c r="AB2672">
        <f>[1]资金台帐!AB2672</f>
        <v>0</v>
      </c>
      <c r="AC2672">
        <f>[1]资金台帐!AC2672</f>
        <v>0</v>
      </c>
      <c r="AD2672">
        <f>[1]资金台帐!AD2672</f>
        <v>0</v>
      </c>
      <c r="AJ2672">
        <f>[1]资金台帐!AJ2672</f>
        <v>0</v>
      </c>
      <c r="AK2672">
        <f>[1]资金台帐!AK2672</f>
        <v>0</v>
      </c>
      <c r="BA2672" s="22">
        <f t="shared" si="0"/>
      </c>
    </row>
    <row r="2673">
      <c r="B2673">
        <f>[1]资金台帐!B2673&amp;""</f>
      </c>
      <c r="H2673">
        <f>[1]资金台帐!H2673&amp;""</f>
      </c>
      <c r="J2673">
        <f>[1]资金台帐!J2673&amp;""</f>
      </c>
      <c r="N2673">
        <f>[1]资金台帐!N2673</f>
      </c>
      <c r="O2673">
        <f>[1]资金台帐!O2673&amp;""</f>
      </c>
      <c r="P2673">
        <f>[1]资金台帐!P2673&amp;""</f>
      </c>
      <c r="Q2673">
        <f>[1]资金台帐!Q2673&amp;""</f>
      </c>
      <c r="T2673">
        <f>[1]资金台帐!T2673&amp;""</f>
      </c>
      <c r="U2673">
        <f>[1]资金台帐!U2673&amp;""</f>
      </c>
      <c r="W2673">
        <f>[1]资金台帐!W2673&amp;""</f>
      </c>
      <c r="X2673">
        <f>[1]资金台帐!X2673&amp;""</f>
      </c>
      <c r="AB2673">
        <f>[1]资金台帐!AB2673</f>
        <v>0</v>
      </c>
      <c r="AC2673">
        <f>[1]资金台帐!AC2673</f>
        <v>0</v>
      </c>
      <c r="AD2673">
        <f>[1]资金台帐!AD2673</f>
        <v>0</v>
      </c>
      <c r="AJ2673">
        <f>[1]资金台帐!AJ2673</f>
        <v>0</v>
      </c>
      <c r="AK2673">
        <f>[1]资金台帐!AK2673</f>
        <v>0</v>
      </c>
      <c r="BA2673" s="22">
        <f t="shared" si="0"/>
      </c>
    </row>
    <row r="2674">
      <c r="B2674">
        <f>[1]资金台帐!B2674&amp;""</f>
      </c>
      <c r="H2674">
        <f>[1]资金台帐!H2674&amp;""</f>
      </c>
      <c r="J2674">
        <f>[1]资金台帐!J2674&amp;""</f>
      </c>
      <c r="N2674">
        <f>[1]资金台帐!N2674</f>
      </c>
      <c r="O2674">
        <f>[1]资金台帐!O2674&amp;""</f>
      </c>
      <c r="P2674">
        <f>[1]资金台帐!P2674&amp;""</f>
      </c>
      <c r="Q2674">
        <f>[1]资金台帐!Q2674&amp;""</f>
      </c>
      <c r="T2674">
        <f>[1]资金台帐!T2674&amp;""</f>
      </c>
      <c r="U2674">
        <f>[1]资金台帐!U2674&amp;""</f>
      </c>
      <c r="W2674">
        <f>[1]资金台帐!W2674&amp;""</f>
      </c>
      <c r="X2674">
        <f>[1]资金台帐!X2674&amp;""</f>
      </c>
      <c r="AB2674">
        <f>[1]资金台帐!AB2674</f>
        <v>0</v>
      </c>
      <c r="AC2674">
        <f>[1]资金台帐!AC2674</f>
        <v>0</v>
      </c>
      <c r="AD2674">
        <f>[1]资金台帐!AD2674</f>
        <v>0</v>
      </c>
      <c r="AJ2674">
        <f>[1]资金台帐!AJ2674</f>
        <v>0</v>
      </c>
      <c r="AK2674">
        <f>[1]资金台帐!AK2674</f>
        <v>0</v>
      </c>
      <c r="BA2674" s="22">
        <f t="shared" si="0"/>
      </c>
    </row>
    <row r="2675">
      <c r="B2675">
        <f>[1]资金台帐!B2675&amp;""</f>
      </c>
      <c r="H2675">
        <f>[1]资金台帐!H2675&amp;""</f>
      </c>
      <c r="J2675">
        <f>[1]资金台帐!J2675&amp;""</f>
      </c>
      <c r="N2675">
        <f>[1]资金台帐!N2675</f>
      </c>
      <c r="O2675">
        <f>[1]资金台帐!O2675&amp;""</f>
      </c>
      <c r="P2675">
        <f>[1]资金台帐!P2675&amp;""</f>
      </c>
      <c r="Q2675">
        <f>[1]资金台帐!Q2675&amp;""</f>
      </c>
      <c r="T2675">
        <f>[1]资金台帐!T2675&amp;""</f>
      </c>
      <c r="U2675">
        <f>[1]资金台帐!U2675&amp;""</f>
      </c>
      <c r="W2675">
        <f>[1]资金台帐!W2675&amp;""</f>
      </c>
      <c r="X2675">
        <f>[1]资金台帐!X2675&amp;""</f>
      </c>
      <c r="AB2675">
        <f>[1]资金台帐!AB2675</f>
        <v>0</v>
      </c>
      <c r="AC2675">
        <f>[1]资金台帐!AC2675</f>
        <v>0</v>
      </c>
      <c r="AD2675">
        <f>[1]资金台帐!AD2675</f>
        <v>0</v>
      </c>
      <c r="AJ2675">
        <f>[1]资金台帐!AJ2675</f>
        <v>0</v>
      </c>
      <c r="AK2675">
        <f>[1]资金台帐!AK2675</f>
        <v>0</v>
      </c>
      <c r="BA2675" s="22">
        <f t="shared" si="0"/>
      </c>
    </row>
    <row r="2676">
      <c r="B2676">
        <f>[1]资金台帐!B2676&amp;""</f>
      </c>
      <c r="H2676">
        <f>[1]资金台帐!H2676&amp;""</f>
      </c>
      <c r="J2676">
        <f>[1]资金台帐!J2676&amp;""</f>
      </c>
      <c r="N2676">
        <f>[1]资金台帐!N2676</f>
      </c>
      <c r="O2676">
        <f>[1]资金台帐!O2676&amp;""</f>
      </c>
      <c r="P2676">
        <f>[1]资金台帐!P2676&amp;""</f>
      </c>
      <c r="Q2676">
        <f>[1]资金台帐!Q2676&amp;""</f>
      </c>
      <c r="T2676">
        <f>[1]资金台帐!T2676&amp;""</f>
      </c>
      <c r="U2676">
        <f>[1]资金台帐!U2676&amp;""</f>
      </c>
      <c r="W2676">
        <f>[1]资金台帐!W2676&amp;""</f>
      </c>
      <c r="X2676">
        <f>[1]资金台帐!X2676&amp;""</f>
      </c>
      <c r="AB2676">
        <f>[1]资金台帐!AB2676</f>
        <v>0</v>
      </c>
      <c r="AC2676">
        <f>[1]资金台帐!AC2676</f>
        <v>0</v>
      </c>
      <c r="AD2676">
        <f>[1]资金台帐!AD2676</f>
        <v>0</v>
      </c>
      <c r="AJ2676">
        <f>[1]资金台帐!AJ2676</f>
        <v>0</v>
      </c>
      <c r="AK2676">
        <f>[1]资金台帐!AK2676</f>
        <v>0</v>
      </c>
      <c r="BA2676" s="22">
        <f t="shared" si="0"/>
      </c>
    </row>
    <row r="2677">
      <c r="B2677">
        <f>[1]资金台帐!B2677&amp;""</f>
      </c>
      <c r="H2677">
        <f>[1]资金台帐!H2677&amp;""</f>
      </c>
      <c r="J2677">
        <f>[1]资金台帐!J2677&amp;""</f>
      </c>
      <c r="N2677">
        <f>[1]资金台帐!N2677</f>
      </c>
      <c r="O2677">
        <f>[1]资金台帐!O2677&amp;""</f>
      </c>
      <c r="P2677">
        <f>[1]资金台帐!P2677&amp;""</f>
      </c>
      <c r="Q2677">
        <f>[1]资金台帐!Q2677&amp;""</f>
      </c>
      <c r="T2677">
        <f>[1]资金台帐!T2677&amp;""</f>
      </c>
      <c r="U2677">
        <f>[1]资金台帐!U2677&amp;""</f>
      </c>
      <c r="W2677">
        <f>[1]资金台帐!W2677&amp;""</f>
      </c>
      <c r="X2677">
        <f>[1]资金台帐!X2677&amp;""</f>
      </c>
      <c r="AB2677">
        <f>[1]资金台帐!AB2677</f>
        <v>0</v>
      </c>
      <c r="AC2677">
        <f>[1]资金台帐!AC2677</f>
        <v>0</v>
      </c>
      <c r="AD2677">
        <f>[1]资金台帐!AD2677</f>
        <v>0</v>
      </c>
      <c r="AJ2677">
        <f>[1]资金台帐!AJ2677</f>
        <v>0</v>
      </c>
      <c r="AK2677">
        <f>[1]资金台帐!AK2677</f>
        <v>0</v>
      </c>
      <c r="BA2677" s="22">
        <f t="shared" si="0"/>
      </c>
    </row>
    <row r="2678">
      <c r="B2678">
        <f>[1]资金台帐!B2678&amp;""</f>
      </c>
      <c r="H2678">
        <f>[1]资金台帐!H2678&amp;""</f>
      </c>
      <c r="J2678">
        <f>[1]资金台帐!J2678&amp;""</f>
      </c>
      <c r="N2678">
        <f>[1]资金台帐!N2678</f>
      </c>
      <c r="O2678">
        <f>[1]资金台帐!O2678&amp;""</f>
      </c>
      <c r="P2678">
        <f>[1]资金台帐!P2678&amp;""</f>
      </c>
      <c r="Q2678">
        <f>[1]资金台帐!Q2678&amp;""</f>
      </c>
      <c r="T2678">
        <f>[1]资金台帐!T2678&amp;""</f>
      </c>
      <c r="U2678">
        <f>[1]资金台帐!U2678&amp;""</f>
      </c>
      <c r="W2678">
        <f>[1]资金台帐!W2678&amp;""</f>
      </c>
      <c r="X2678">
        <f>[1]资金台帐!X2678&amp;""</f>
      </c>
      <c r="AB2678">
        <f>[1]资金台帐!AB2678</f>
        <v>0</v>
      </c>
      <c r="AC2678">
        <f>[1]资金台帐!AC2678</f>
        <v>0</v>
      </c>
      <c r="AD2678">
        <f>[1]资金台帐!AD2678</f>
        <v>0</v>
      </c>
      <c r="AJ2678">
        <f>[1]资金台帐!AJ2678</f>
        <v>0</v>
      </c>
      <c r="AK2678">
        <f>[1]资金台帐!AK2678</f>
        <v>0</v>
      </c>
      <c r="BA2678" s="22">
        <f t="shared" si="0"/>
      </c>
    </row>
    <row r="2679">
      <c r="B2679">
        <f>[1]资金台帐!B2679&amp;""</f>
      </c>
      <c r="H2679">
        <f>[1]资金台帐!H2679&amp;""</f>
      </c>
      <c r="J2679">
        <f>[1]资金台帐!J2679&amp;""</f>
      </c>
      <c r="N2679">
        <f>[1]资金台帐!N2679</f>
      </c>
      <c r="O2679">
        <f>[1]资金台帐!O2679&amp;""</f>
      </c>
      <c r="P2679">
        <f>[1]资金台帐!P2679&amp;""</f>
      </c>
      <c r="Q2679">
        <f>[1]资金台帐!Q2679&amp;""</f>
      </c>
      <c r="T2679">
        <f>[1]资金台帐!T2679&amp;""</f>
      </c>
      <c r="U2679">
        <f>[1]资金台帐!U2679&amp;""</f>
      </c>
      <c r="W2679">
        <f>[1]资金台帐!W2679&amp;""</f>
      </c>
      <c r="X2679">
        <f>[1]资金台帐!X2679&amp;""</f>
      </c>
      <c r="AB2679">
        <f>[1]资金台帐!AB2679</f>
        <v>0</v>
      </c>
      <c r="AC2679">
        <f>[1]资金台帐!AC2679</f>
        <v>0</v>
      </c>
      <c r="AD2679">
        <f>[1]资金台帐!AD2679</f>
        <v>0</v>
      </c>
      <c r="AJ2679">
        <f>[1]资金台帐!AJ2679</f>
        <v>0</v>
      </c>
      <c r="AK2679">
        <f>[1]资金台帐!AK2679</f>
        <v>0</v>
      </c>
      <c r="BA2679" s="22">
        <f t="shared" si="0"/>
      </c>
    </row>
    <row r="2680">
      <c r="B2680">
        <f>[1]资金台帐!B2680&amp;""</f>
      </c>
      <c r="H2680">
        <f>[1]资金台帐!H2680&amp;""</f>
      </c>
      <c r="J2680">
        <f>[1]资金台帐!J2680&amp;""</f>
      </c>
      <c r="N2680">
        <f>[1]资金台帐!N2680</f>
      </c>
      <c r="O2680">
        <f>[1]资金台帐!O2680&amp;""</f>
      </c>
      <c r="P2680">
        <f>[1]资金台帐!P2680&amp;""</f>
      </c>
      <c r="Q2680">
        <f>[1]资金台帐!Q2680&amp;""</f>
      </c>
      <c r="T2680">
        <f>[1]资金台帐!T2680&amp;""</f>
      </c>
      <c r="U2680">
        <f>[1]资金台帐!U2680&amp;""</f>
      </c>
      <c r="W2680">
        <f>[1]资金台帐!W2680&amp;""</f>
      </c>
      <c r="X2680">
        <f>[1]资金台帐!X2680&amp;""</f>
      </c>
      <c r="AB2680">
        <f>[1]资金台帐!AB2680</f>
        <v>0</v>
      </c>
      <c r="AC2680">
        <f>[1]资金台帐!AC2680</f>
        <v>0</v>
      </c>
      <c r="AD2680">
        <f>[1]资金台帐!AD2680</f>
        <v>0</v>
      </c>
      <c r="AJ2680">
        <f>[1]资金台帐!AJ2680</f>
        <v>0</v>
      </c>
      <c r="AK2680">
        <f>[1]资金台帐!AK2680</f>
        <v>0</v>
      </c>
      <c r="BA2680" s="22">
        <f t="shared" si="0"/>
      </c>
    </row>
    <row r="2681">
      <c r="B2681">
        <f>[1]资金台帐!B2681&amp;""</f>
      </c>
      <c r="H2681">
        <f>[1]资金台帐!H2681&amp;""</f>
      </c>
      <c r="J2681">
        <f>[1]资金台帐!J2681&amp;""</f>
      </c>
      <c r="N2681">
        <f>[1]资金台帐!N2681</f>
      </c>
      <c r="O2681">
        <f>[1]资金台帐!O2681&amp;""</f>
      </c>
      <c r="P2681">
        <f>[1]资金台帐!P2681&amp;""</f>
      </c>
      <c r="Q2681">
        <f>[1]资金台帐!Q2681&amp;""</f>
      </c>
      <c r="T2681">
        <f>[1]资金台帐!T2681&amp;""</f>
      </c>
      <c r="U2681">
        <f>[1]资金台帐!U2681&amp;""</f>
      </c>
      <c r="W2681">
        <f>[1]资金台帐!W2681&amp;""</f>
      </c>
      <c r="X2681">
        <f>[1]资金台帐!X2681&amp;""</f>
      </c>
      <c r="AB2681">
        <f>[1]资金台帐!AB2681</f>
        <v>0</v>
      </c>
      <c r="AC2681">
        <f>[1]资金台帐!AC2681</f>
        <v>0</v>
      </c>
      <c r="AD2681">
        <f>[1]资金台帐!AD2681</f>
        <v>0</v>
      </c>
      <c r="AJ2681">
        <f>[1]资金台帐!AJ2681</f>
        <v>0</v>
      </c>
      <c r="AK2681">
        <f>[1]资金台帐!AK2681</f>
        <v>0</v>
      </c>
      <c r="BA2681" s="22">
        <f t="shared" si="0"/>
      </c>
    </row>
    <row r="2682">
      <c r="B2682">
        <f>[1]资金台帐!B2682&amp;""</f>
      </c>
      <c r="H2682">
        <f>[1]资金台帐!H2682&amp;""</f>
      </c>
      <c r="J2682">
        <f>[1]资金台帐!J2682&amp;""</f>
      </c>
      <c r="N2682">
        <f>[1]资金台帐!N2682</f>
      </c>
      <c r="O2682">
        <f>[1]资金台帐!O2682&amp;""</f>
      </c>
      <c r="P2682">
        <f>[1]资金台帐!P2682&amp;""</f>
      </c>
      <c r="Q2682">
        <f>[1]资金台帐!Q2682&amp;""</f>
      </c>
      <c r="T2682">
        <f>[1]资金台帐!T2682&amp;""</f>
      </c>
      <c r="U2682">
        <f>[1]资金台帐!U2682&amp;""</f>
      </c>
      <c r="W2682">
        <f>[1]资金台帐!W2682&amp;""</f>
      </c>
      <c r="X2682">
        <f>[1]资金台帐!X2682&amp;""</f>
      </c>
      <c r="AB2682">
        <f>[1]资金台帐!AB2682</f>
        <v>0</v>
      </c>
      <c r="AC2682">
        <f>[1]资金台帐!AC2682</f>
        <v>0</v>
      </c>
      <c r="AD2682">
        <f>[1]资金台帐!AD2682</f>
        <v>0</v>
      </c>
      <c r="AJ2682">
        <f>[1]资金台帐!AJ2682</f>
        <v>0</v>
      </c>
      <c r="AK2682">
        <f>[1]资金台帐!AK2682</f>
        <v>0</v>
      </c>
      <c r="BA2682" s="22">
        <f t="shared" si="0"/>
      </c>
    </row>
    <row r="2683">
      <c r="B2683">
        <f>[1]资金台帐!B2683&amp;""</f>
      </c>
      <c r="H2683">
        <f>[1]资金台帐!H2683&amp;""</f>
      </c>
      <c r="J2683">
        <f>[1]资金台帐!J2683&amp;""</f>
      </c>
      <c r="N2683">
        <f>[1]资金台帐!N2683</f>
      </c>
      <c r="O2683">
        <f>[1]资金台帐!O2683&amp;""</f>
      </c>
      <c r="P2683">
        <f>[1]资金台帐!P2683&amp;""</f>
      </c>
      <c r="Q2683">
        <f>[1]资金台帐!Q2683&amp;""</f>
      </c>
      <c r="T2683">
        <f>[1]资金台帐!T2683&amp;""</f>
      </c>
      <c r="U2683">
        <f>[1]资金台帐!U2683&amp;""</f>
      </c>
      <c r="W2683">
        <f>[1]资金台帐!W2683&amp;""</f>
      </c>
      <c r="X2683">
        <f>[1]资金台帐!X2683&amp;""</f>
      </c>
      <c r="AB2683">
        <f>[1]资金台帐!AB2683</f>
        <v>0</v>
      </c>
      <c r="AC2683">
        <f>[1]资金台帐!AC2683</f>
        <v>0</v>
      </c>
      <c r="AD2683">
        <f>[1]资金台帐!AD2683</f>
        <v>0</v>
      </c>
      <c r="AJ2683">
        <f>[1]资金台帐!AJ2683</f>
        <v>0</v>
      </c>
      <c r="AK2683">
        <f>[1]资金台帐!AK2683</f>
        <v>0</v>
      </c>
      <c r="BA2683" s="22">
        <f t="shared" si="0"/>
      </c>
    </row>
    <row r="2684">
      <c r="B2684">
        <f>[1]资金台帐!B2684&amp;""</f>
      </c>
      <c r="H2684">
        <f>[1]资金台帐!H2684&amp;""</f>
      </c>
      <c r="J2684">
        <f>[1]资金台帐!J2684&amp;""</f>
      </c>
      <c r="N2684">
        <f>[1]资金台帐!N2684</f>
      </c>
      <c r="O2684">
        <f>[1]资金台帐!O2684&amp;""</f>
      </c>
      <c r="P2684">
        <f>[1]资金台帐!P2684&amp;""</f>
      </c>
      <c r="Q2684">
        <f>[1]资金台帐!Q2684&amp;""</f>
      </c>
      <c r="T2684">
        <f>[1]资金台帐!T2684&amp;""</f>
      </c>
      <c r="U2684">
        <f>[1]资金台帐!U2684&amp;""</f>
      </c>
      <c r="W2684">
        <f>[1]资金台帐!W2684&amp;""</f>
      </c>
      <c r="X2684">
        <f>[1]资金台帐!X2684&amp;""</f>
      </c>
      <c r="AB2684">
        <f>[1]资金台帐!AB2684</f>
        <v>0</v>
      </c>
      <c r="AC2684">
        <f>[1]资金台帐!AC2684</f>
        <v>0</v>
      </c>
      <c r="AD2684">
        <f>[1]资金台帐!AD2684</f>
        <v>0</v>
      </c>
      <c r="AJ2684">
        <f>[1]资金台帐!AJ2684</f>
        <v>0</v>
      </c>
      <c r="AK2684">
        <f>[1]资金台帐!AK2684</f>
        <v>0</v>
      </c>
      <c r="BA2684" s="22">
        <f t="shared" si="0"/>
      </c>
    </row>
    <row r="2685">
      <c r="B2685">
        <f>[1]资金台帐!B2685&amp;""</f>
      </c>
      <c r="H2685">
        <f>[1]资金台帐!H2685&amp;""</f>
      </c>
      <c r="J2685">
        <f>[1]资金台帐!J2685&amp;""</f>
      </c>
      <c r="N2685">
        <f>[1]资金台帐!N2685</f>
      </c>
      <c r="O2685">
        <f>[1]资金台帐!O2685&amp;""</f>
      </c>
      <c r="P2685">
        <f>[1]资金台帐!P2685&amp;""</f>
      </c>
      <c r="Q2685">
        <f>[1]资金台帐!Q2685&amp;""</f>
      </c>
      <c r="T2685">
        <f>[1]资金台帐!T2685&amp;""</f>
      </c>
      <c r="U2685">
        <f>[1]资金台帐!U2685&amp;""</f>
      </c>
      <c r="W2685">
        <f>[1]资金台帐!W2685&amp;""</f>
      </c>
      <c r="X2685">
        <f>[1]资金台帐!X2685&amp;""</f>
      </c>
      <c r="AB2685">
        <f>[1]资金台帐!AB2685</f>
        <v>0</v>
      </c>
      <c r="AC2685">
        <f>[1]资金台帐!AC2685</f>
        <v>0</v>
      </c>
      <c r="AD2685">
        <f>[1]资金台帐!AD2685</f>
        <v>0</v>
      </c>
      <c r="AJ2685">
        <f>[1]资金台帐!AJ2685</f>
        <v>0</v>
      </c>
      <c r="AK2685">
        <f>[1]资金台帐!AK2685</f>
        <v>0</v>
      </c>
      <c r="BA2685" s="22">
        <f t="shared" si="0"/>
      </c>
    </row>
    <row r="2686">
      <c r="B2686">
        <f>[1]资金台帐!B2686&amp;""</f>
      </c>
      <c r="H2686">
        <f>[1]资金台帐!H2686&amp;""</f>
      </c>
      <c r="J2686">
        <f>[1]资金台帐!J2686&amp;""</f>
      </c>
      <c r="N2686">
        <f>[1]资金台帐!N2686</f>
      </c>
      <c r="O2686">
        <f>[1]资金台帐!O2686&amp;""</f>
      </c>
      <c r="P2686">
        <f>[1]资金台帐!P2686&amp;""</f>
      </c>
      <c r="Q2686">
        <f>[1]资金台帐!Q2686&amp;""</f>
      </c>
      <c r="T2686">
        <f>[1]资金台帐!T2686&amp;""</f>
      </c>
      <c r="U2686">
        <f>[1]资金台帐!U2686&amp;""</f>
      </c>
      <c r="W2686">
        <f>[1]资金台帐!W2686&amp;""</f>
      </c>
      <c r="X2686">
        <f>[1]资金台帐!X2686&amp;""</f>
      </c>
      <c r="AB2686">
        <f>[1]资金台帐!AB2686</f>
        <v>0</v>
      </c>
      <c r="AC2686">
        <f>[1]资金台帐!AC2686</f>
        <v>0</v>
      </c>
      <c r="AD2686">
        <f>[1]资金台帐!AD2686</f>
        <v>0</v>
      </c>
      <c r="AJ2686">
        <f>[1]资金台帐!AJ2686</f>
        <v>0</v>
      </c>
      <c r="AK2686">
        <f>[1]资金台帐!AK2686</f>
        <v>0</v>
      </c>
      <c r="BA2686" s="22">
        <f t="shared" si="0"/>
      </c>
    </row>
    <row r="2687">
      <c r="B2687">
        <f>[1]资金台帐!B2687&amp;""</f>
      </c>
      <c r="H2687">
        <f>[1]资金台帐!H2687&amp;""</f>
      </c>
      <c r="J2687">
        <f>[1]资金台帐!J2687&amp;""</f>
      </c>
      <c r="N2687">
        <f>[1]资金台帐!N2687</f>
      </c>
      <c r="O2687">
        <f>[1]资金台帐!O2687&amp;""</f>
      </c>
      <c r="P2687">
        <f>[1]资金台帐!P2687&amp;""</f>
      </c>
      <c r="Q2687">
        <f>[1]资金台帐!Q2687&amp;""</f>
      </c>
      <c r="T2687">
        <f>[1]资金台帐!T2687&amp;""</f>
      </c>
      <c r="U2687">
        <f>[1]资金台帐!U2687&amp;""</f>
      </c>
      <c r="W2687">
        <f>[1]资金台帐!W2687&amp;""</f>
      </c>
      <c r="X2687">
        <f>[1]资金台帐!X2687&amp;""</f>
      </c>
      <c r="AB2687">
        <f>[1]资金台帐!AB2687</f>
        <v>0</v>
      </c>
      <c r="AC2687">
        <f>[1]资金台帐!AC2687</f>
        <v>0</v>
      </c>
      <c r="AD2687">
        <f>[1]资金台帐!AD2687</f>
        <v>0</v>
      </c>
      <c r="AJ2687">
        <f>[1]资金台帐!AJ2687</f>
        <v>0</v>
      </c>
      <c r="AK2687">
        <f>[1]资金台帐!AK2687</f>
        <v>0</v>
      </c>
      <c r="BA2687" s="22">
        <f t="shared" si="0"/>
      </c>
    </row>
    <row r="2688">
      <c r="B2688">
        <f>[1]资金台帐!B2688&amp;""</f>
      </c>
      <c r="H2688">
        <f>[1]资金台帐!H2688&amp;""</f>
      </c>
      <c r="J2688">
        <f>[1]资金台帐!J2688&amp;""</f>
      </c>
      <c r="N2688">
        <f>[1]资金台帐!N2688</f>
      </c>
      <c r="O2688">
        <f>[1]资金台帐!O2688&amp;""</f>
      </c>
      <c r="P2688">
        <f>[1]资金台帐!P2688&amp;""</f>
      </c>
      <c r="Q2688">
        <f>[1]资金台帐!Q2688&amp;""</f>
      </c>
      <c r="T2688">
        <f>[1]资金台帐!T2688&amp;""</f>
      </c>
      <c r="U2688">
        <f>[1]资金台帐!U2688&amp;""</f>
      </c>
      <c r="W2688">
        <f>[1]资金台帐!W2688&amp;""</f>
      </c>
      <c r="X2688">
        <f>[1]资金台帐!X2688&amp;""</f>
      </c>
      <c r="AB2688">
        <f>[1]资金台帐!AB2688</f>
        <v>0</v>
      </c>
      <c r="AC2688">
        <f>[1]资金台帐!AC2688</f>
        <v>0</v>
      </c>
      <c r="AD2688">
        <f>[1]资金台帐!AD2688</f>
        <v>0</v>
      </c>
      <c r="AJ2688">
        <f>[1]资金台帐!AJ2688</f>
        <v>0</v>
      </c>
      <c r="AK2688">
        <f>[1]资金台帐!AK2688</f>
        <v>0</v>
      </c>
      <c r="BA2688" s="22">
        <f t="shared" si="0"/>
      </c>
    </row>
    <row r="2689">
      <c r="B2689">
        <f>[1]资金台帐!B2689&amp;""</f>
      </c>
      <c r="H2689">
        <f>[1]资金台帐!H2689&amp;""</f>
      </c>
      <c r="J2689">
        <f>[1]资金台帐!J2689&amp;""</f>
      </c>
      <c r="N2689">
        <f>[1]资金台帐!N2689</f>
      </c>
      <c r="O2689">
        <f>[1]资金台帐!O2689&amp;""</f>
      </c>
      <c r="P2689">
        <f>[1]资金台帐!P2689&amp;""</f>
      </c>
      <c r="Q2689">
        <f>[1]资金台帐!Q2689&amp;""</f>
      </c>
      <c r="T2689">
        <f>[1]资金台帐!T2689&amp;""</f>
      </c>
      <c r="U2689">
        <f>[1]资金台帐!U2689&amp;""</f>
      </c>
      <c r="W2689">
        <f>[1]资金台帐!W2689&amp;""</f>
      </c>
      <c r="X2689">
        <f>[1]资金台帐!X2689&amp;""</f>
      </c>
      <c r="AB2689">
        <f>[1]资金台帐!AB2689</f>
        <v>0</v>
      </c>
      <c r="AC2689">
        <f>[1]资金台帐!AC2689</f>
        <v>0</v>
      </c>
      <c r="AD2689">
        <f>[1]资金台帐!AD2689</f>
        <v>0</v>
      </c>
      <c r="AJ2689">
        <f>[1]资金台帐!AJ2689</f>
        <v>0</v>
      </c>
      <c r="AK2689">
        <f>[1]资金台帐!AK2689</f>
        <v>0</v>
      </c>
      <c r="BA2689" s="22">
        <f t="shared" si="0"/>
      </c>
    </row>
    <row r="2690">
      <c r="B2690">
        <f>[1]资金台帐!B2690&amp;""</f>
      </c>
      <c r="H2690">
        <f>[1]资金台帐!H2690&amp;""</f>
      </c>
      <c r="J2690">
        <f>[1]资金台帐!J2690&amp;""</f>
      </c>
      <c r="N2690">
        <f>[1]资金台帐!N2690</f>
      </c>
      <c r="O2690">
        <f>[1]资金台帐!O2690&amp;""</f>
      </c>
      <c r="P2690">
        <f>[1]资金台帐!P2690&amp;""</f>
      </c>
      <c r="Q2690">
        <f>[1]资金台帐!Q2690&amp;""</f>
      </c>
      <c r="T2690">
        <f>[1]资金台帐!T2690&amp;""</f>
      </c>
      <c r="U2690">
        <f>[1]资金台帐!U2690&amp;""</f>
      </c>
      <c r="W2690">
        <f>[1]资金台帐!W2690&amp;""</f>
      </c>
      <c r="X2690">
        <f>[1]资金台帐!X2690&amp;""</f>
      </c>
      <c r="AB2690">
        <f>[1]资金台帐!AB2690</f>
        <v>0</v>
      </c>
      <c r="AC2690">
        <f>[1]资金台帐!AC2690</f>
        <v>0</v>
      </c>
      <c r="AD2690">
        <f>[1]资金台帐!AD2690</f>
        <v>0</v>
      </c>
      <c r="AJ2690">
        <f>[1]资金台帐!AJ2690</f>
        <v>0</v>
      </c>
      <c r="AK2690">
        <f>[1]资金台帐!AK2690</f>
        <v>0</v>
      </c>
      <c r="BA2690" s="22">
        <f t="shared" si="0"/>
      </c>
    </row>
    <row r="2691">
      <c r="B2691">
        <f>[1]资金台帐!B2691&amp;""</f>
      </c>
      <c r="H2691">
        <f>[1]资金台帐!H2691&amp;""</f>
      </c>
      <c r="J2691">
        <f>[1]资金台帐!J2691&amp;""</f>
      </c>
      <c r="N2691">
        <f>[1]资金台帐!N2691</f>
      </c>
      <c r="O2691">
        <f>[1]资金台帐!O2691&amp;""</f>
      </c>
      <c r="P2691">
        <f>[1]资金台帐!P2691&amp;""</f>
      </c>
      <c r="Q2691">
        <f>[1]资金台帐!Q2691&amp;""</f>
      </c>
      <c r="T2691">
        <f>[1]资金台帐!T2691&amp;""</f>
      </c>
      <c r="U2691">
        <f>[1]资金台帐!U2691&amp;""</f>
      </c>
      <c r="W2691">
        <f>[1]资金台帐!W2691&amp;""</f>
      </c>
      <c r="X2691">
        <f>[1]资金台帐!X2691&amp;""</f>
      </c>
      <c r="AB2691">
        <f>[1]资金台帐!AB2691</f>
        <v>0</v>
      </c>
      <c r="AC2691">
        <f>[1]资金台帐!AC2691</f>
        <v>0</v>
      </c>
      <c r="AD2691">
        <f>[1]资金台帐!AD2691</f>
        <v>0</v>
      </c>
      <c r="AJ2691">
        <f>[1]资金台帐!AJ2691</f>
        <v>0</v>
      </c>
      <c r="AK2691">
        <f>[1]资金台帐!AK2691</f>
        <v>0</v>
      </c>
      <c r="BA2691" s="22">
        <f t="shared" si="0"/>
      </c>
    </row>
    <row r="2692">
      <c r="B2692">
        <f>[1]资金台帐!B2692&amp;""</f>
      </c>
      <c r="H2692">
        <f>[1]资金台帐!H2692&amp;""</f>
      </c>
      <c r="J2692">
        <f>[1]资金台帐!J2692&amp;""</f>
      </c>
      <c r="N2692">
        <f>[1]资金台帐!N2692</f>
      </c>
      <c r="O2692">
        <f>[1]资金台帐!O2692&amp;""</f>
      </c>
      <c r="P2692">
        <f>[1]资金台帐!P2692&amp;""</f>
      </c>
      <c r="Q2692">
        <f>[1]资金台帐!Q2692&amp;""</f>
      </c>
      <c r="T2692">
        <f>[1]资金台帐!T2692&amp;""</f>
      </c>
      <c r="U2692">
        <f>[1]资金台帐!U2692&amp;""</f>
      </c>
      <c r="W2692">
        <f>[1]资金台帐!W2692&amp;""</f>
      </c>
      <c r="X2692">
        <f>[1]资金台帐!X2692&amp;""</f>
      </c>
      <c r="AB2692">
        <f>[1]资金台帐!AB2692</f>
        <v>0</v>
      </c>
      <c r="AC2692">
        <f>[1]资金台帐!AC2692</f>
        <v>0</v>
      </c>
      <c r="AD2692">
        <f>[1]资金台帐!AD2692</f>
        <v>0</v>
      </c>
      <c r="AJ2692">
        <f>[1]资金台帐!AJ2692</f>
        <v>0</v>
      </c>
      <c r="AK2692">
        <f>[1]资金台帐!AK2692</f>
        <v>0</v>
      </c>
      <c r="BA2692" s="22">
        <f t="shared" si="0"/>
      </c>
    </row>
    <row r="2693">
      <c r="B2693">
        <f>[1]资金台帐!B2693&amp;""</f>
      </c>
      <c r="H2693">
        <f>[1]资金台帐!H2693&amp;""</f>
      </c>
      <c r="J2693">
        <f>[1]资金台帐!J2693&amp;""</f>
      </c>
      <c r="N2693">
        <f>[1]资金台帐!N2693</f>
      </c>
      <c r="O2693">
        <f>[1]资金台帐!O2693&amp;""</f>
      </c>
      <c r="P2693">
        <f>[1]资金台帐!P2693&amp;""</f>
      </c>
      <c r="Q2693">
        <f>[1]资金台帐!Q2693&amp;""</f>
      </c>
      <c r="T2693">
        <f>[1]资金台帐!T2693&amp;""</f>
      </c>
      <c r="U2693">
        <f>[1]资金台帐!U2693&amp;""</f>
      </c>
      <c r="W2693">
        <f>[1]资金台帐!W2693&amp;""</f>
      </c>
      <c r="X2693">
        <f>[1]资金台帐!X2693&amp;""</f>
      </c>
      <c r="AB2693">
        <f>[1]资金台帐!AB2693</f>
        <v>0</v>
      </c>
      <c r="AC2693">
        <f>[1]资金台帐!AC2693</f>
        <v>0</v>
      </c>
      <c r="AD2693">
        <f>[1]资金台帐!AD2693</f>
        <v>0</v>
      </c>
      <c r="AJ2693">
        <f>[1]资金台帐!AJ2693</f>
        <v>0</v>
      </c>
      <c r="AK2693">
        <f>[1]资金台帐!AK2693</f>
        <v>0</v>
      </c>
      <c r="BA2693" s="22">
        <f t="shared" si="0"/>
      </c>
    </row>
    <row r="2694">
      <c r="B2694">
        <f>[1]资金台帐!B2694&amp;""</f>
      </c>
      <c r="H2694">
        <f>[1]资金台帐!H2694&amp;""</f>
      </c>
      <c r="J2694">
        <f>[1]资金台帐!J2694&amp;""</f>
      </c>
      <c r="N2694">
        <f>[1]资金台帐!N2694</f>
      </c>
      <c r="O2694">
        <f>[1]资金台帐!O2694&amp;""</f>
      </c>
      <c r="P2694">
        <f>[1]资金台帐!P2694&amp;""</f>
      </c>
      <c r="Q2694">
        <f>[1]资金台帐!Q2694&amp;""</f>
      </c>
      <c r="T2694">
        <f>[1]资金台帐!T2694&amp;""</f>
      </c>
      <c r="U2694">
        <f>[1]资金台帐!U2694&amp;""</f>
      </c>
      <c r="W2694">
        <f>[1]资金台帐!W2694&amp;""</f>
      </c>
      <c r="X2694">
        <f>[1]资金台帐!X2694&amp;""</f>
      </c>
      <c r="AB2694">
        <f>[1]资金台帐!AB2694</f>
        <v>0</v>
      </c>
      <c r="AC2694">
        <f>[1]资金台帐!AC2694</f>
        <v>0</v>
      </c>
      <c r="AD2694">
        <f>[1]资金台帐!AD2694</f>
        <v>0</v>
      </c>
      <c r="AJ2694">
        <f>[1]资金台帐!AJ2694</f>
        <v>0</v>
      </c>
      <c r="AK2694">
        <f>[1]资金台帐!AK2694</f>
        <v>0</v>
      </c>
      <c r="BA2694" s="22">
        <f t="shared" si="0"/>
      </c>
    </row>
    <row r="2695">
      <c r="B2695">
        <f>[1]资金台帐!B2695&amp;""</f>
      </c>
      <c r="H2695">
        <f>[1]资金台帐!H2695&amp;""</f>
      </c>
      <c r="J2695">
        <f>[1]资金台帐!J2695&amp;""</f>
      </c>
      <c r="N2695">
        <f>[1]资金台帐!N2695</f>
      </c>
      <c r="O2695">
        <f>[1]资金台帐!O2695&amp;""</f>
      </c>
      <c r="P2695">
        <f>[1]资金台帐!P2695&amp;""</f>
      </c>
      <c r="Q2695">
        <f>[1]资金台帐!Q2695&amp;""</f>
      </c>
      <c r="T2695">
        <f>[1]资金台帐!T2695&amp;""</f>
      </c>
      <c r="U2695">
        <f>[1]资金台帐!U2695&amp;""</f>
      </c>
      <c r="W2695">
        <f>[1]资金台帐!W2695&amp;""</f>
      </c>
      <c r="X2695">
        <f>[1]资金台帐!X2695&amp;""</f>
      </c>
      <c r="AB2695">
        <f>[1]资金台帐!AB2695</f>
        <v>0</v>
      </c>
      <c r="AC2695">
        <f>[1]资金台帐!AC2695</f>
        <v>0</v>
      </c>
      <c r="AD2695">
        <f>[1]资金台帐!AD2695</f>
        <v>0</v>
      </c>
      <c r="AJ2695">
        <f>[1]资金台帐!AJ2695</f>
        <v>0</v>
      </c>
      <c r="AK2695">
        <f>[1]资金台帐!AK2695</f>
        <v>0</v>
      </c>
      <c r="BA2695" s="22">
        <f t="shared" si="0"/>
      </c>
    </row>
    <row r="2696">
      <c r="B2696">
        <f>[1]资金台帐!B2696&amp;""</f>
      </c>
      <c r="H2696">
        <f>[1]资金台帐!H2696&amp;""</f>
      </c>
      <c r="J2696">
        <f>[1]资金台帐!J2696&amp;""</f>
      </c>
      <c r="N2696">
        <f>[1]资金台帐!N2696</f>
      </c>
      <c r="O2696">
        <f>[1]资金台帐!O2696&amp;""</f>
      </c>
      <c r="P2696">
        <f>[1]资金台帐!P2696&amp;""</f>
      </c>
      <c r="Q2696">
        <f>[1]资金台帐!Q2696&amp;""</f>
      </c>
      <c r="T2696">
        <f>[1]资金台帐!T2696&amp;""</f>
      </c>
      <c r="U2696">
        <f>[1]资金台帐!U2696&amp;""</f>
      </c>
      <c r="W2696">
        <f>[1]资金台帐!W2696&amp;""</f>
      </c>
      <c r="X2696">
        <f>[1]资金台帐!X2696&amp;""</f>
      </c>
      <c r="AB2696">
        <f>[1]资金台帐!AB2696</f>
        <v>0</v>
      </c>
      <c r="AC2696">
        <f>[1]资金台帐!AC2696</f>
        <v>0</v>
      </c>
      <c r="AD2696">
        <f>[1]资金台帐!AD2696</f>
        <v>0</v>
      </c>
      <c r="AJ2696">
        <f>[1]资金台帐!AJ2696</f>
        <v>0</v>
      </c>
      <c r="AK2696">
        <f>[1]资金台帐!AK2696</f>
        <v>0</v>
      </c>
      <c r="BA2696" s="22">
        <f t="shared" si="0"/>
      </c>
    </row>
    <row r="2697">
      <c r="B2697">
        <f>[1]资金台帐!B2697&amp;""</f>
      </c>
      <c r="H2697">
        <f>[1]资金台帐!H2697&amp;""</f>
      </c>
      <c r="J2697">
        <f>[1]资金台帐!J2697&amp;""</f>
      </c>
      <c r="N2697">
        <f>[1]资金台帐!N2697</f>
      </c>
      <c r="O2697">
        <f>[1]资金台帐!O2697&amp;""</f>
      </c>
      <c r="P2697">
        <f>[1]资金台帐!P2697&amp;""</f>
      </c>
      <c r="Q2697">
        <f>[1]资金台帐!Q2697&amp;""</f>
      </c>
      <c r="T2697">
        <f>[1]资金台帐!T2697&amp;""</f>
      </c>
      <c r="U2697">
        <f>[1]资金台帐!U2697&amp;""</f>
      </c>
      <c r="W2697">
        <f>[1]资金台帐!W2697&amp;""</f>
      </c>
      <c r="X2697">
        <f>[1]资金台帐!X2697&amp;""</f>
      </c>
      <c r="AB2697">
        <f>[1]资金台帐!AB2697</f>
        <v>0</v>
      </c>
      <c r="AC2697">
        <f>[1]资金台帐!AC2697</f>
        <v>0</v>
      </c>
      <c r="AD2697">
        <f>[1]资金台帐!AD2697</f>
        <v>0</v>
      </c>
      <c r="AJ2697">
        <f>[1]资金台帐!AJ2697</f>
        <v>0</v>
      </c>
      <c r="AK2697">
        <f>[1]资金台帐!AK2697</f>
        <v>0</v>
      </c>
      <c r="BA2697" s="22">
        <f t="shared" si="0"/>
      </c>
    </row>
    <row r="2698">
      <c r="B2698">
        <f>[1]资金台帐!B2698&amp;""</f>
      </c>
      <c r="H2698">
        <f>[1]资金台帐!H2698&amp;""</f>
      </c>
      <c r="J2698">
        <f>[1]资金台帐!J2698&amp;""</f>
      </c>
      <c r="N2698">
        <f>[1]资金台帐!N2698</f>
      </c>
      <c r="O2698">
        <f>[1]资金台帐!O2698&amp;""</f>
      </c>
      <c r="P2698">
        <f>[1]资金台帐!P2698&amp;""</f>
      </c>
      <c r="Q2698">
        <f>[1]资金台帐!Q2698&amp;""</f>
      </c>
      <c r="T2698">
        <f>[1]资金台帐!T2698&amp;""</f>
      </c>
      <c r="U2698">
        <f>[1]资金台帐!U2698&amp;""</f>
      </c>
      <c r="W2698">
        <f>[1]资金台帐!W2698&amp;""</f>
      </c>
      <c r="X2698">
        <f>[1]资金台帐!X2698&amp;""</f>
      </c>
      <c r="AB2698">
        <f>[1]资金台帐!AB2698</f>
        <v>0</v>
      </c>
      <c r="AC2698">
        <f>[1]资金台帐!AC2698</f>
        <v>0</v>
      </c>
      <c r="AD2698">
        <f>[1]资金台帐!AD2698</f>
        <v>0</v>
      </c>
      <c r="AJ2698">
        <f>[1]资金台帐!AJ2698</f>
        <v>0</v>
      </c>
      <c r="AK2698">
        <f>[1]资金台帐!AK2698</f>
        <v>0</v>
      </c>
      <c r="BA2698" s="22">
        <f t="shared" si="0"/>
      </c>
    </row>
    <row r="2699">
      <c r="B2699">
        <f>[1]资金台帐!B2699&amp;""</f>
      </c>
      <c r="H2699">
        <f>[1]资金台帐!H2699&amp;""</f>
      </c>
      <c r="J2699">
        <f>[1]资金台帐!J2699&amp;""</f>
      </c>
      <c r="N2699">
        <f>[1]资金台帐!N2699</f>
      </c>
      <c r="O2699">
        <f>[1]资金台帐!O2699&amp;""</f>
      </c>
      <c r="P2699">
        <f>[1]资金台帐!P2699&amp;""</f>
      </c>
      <c r="Q2699">
        <f>[1]资金台帐!Q2699&amp;""</f>
      </c>
      <c r="T2699">
        <f>[1]资金台帐!T2699&amp;""</f>
      </c>
      <c r="U2699">
        <f>[1]资金台帐!U2699&amp;""</f>
      </c>
      <c r="W2699">
        <f>[1]资金台帐!W2699&amp;""</f>
      </c>
      <c r="X2699">
        <f>[1]资金台帐!X2699&amp;""</f>
      </c>
      <c r="AB2699">
        <f>[1]资金台帐!AB2699</f>
        <v>0</v>
      </c>
      <c r="AC2699">
        <f>[1]资金台帐!AC2699</f>
        <v>0</v>
      </c>
      <c r="AD2699">
        <f>[1]资金台帐!AD2699</f>
        <v>0</v>
      </c>
      <c r="AJ2699">
        <f>[1]资金台帐!AJ2699</f>
        <v>0</v>
      </c>
      <c r="AK2699">
        <f>[1]资金台帐!AK2699</f>
        <v>0</v>
      </c>
      <c r="BA2699" s="22">
        <f t="shared" si="0"/>
      </c>
    </row>
    <row r="2700">
      <c r="B2700">
        <f>[1]资金台帐!B2700&amp;""</f>
      </c>
      <c r="H2700">
        <f>[1]资金台帐!H2700&amp;""</f>
      </c>
      <c r="J2700">
        <f>[1]资金台帐!J2700&amp;""</f>
      </c>
      <c r="N2700">
        <f>[1]资金台帐!N2700</f>
      </c>
      <c r="O2700">
        <f>[1]资金台帐!O2700&amp;""</f>
      </c>
      <c r="P2700">
        <f>[1]资金台帐!P2700&amp;""</f>
      </c>
      <c r="Q2700">
        <f>[1]资金台帐!Q2700&amp;""</f>
      </c>
      <c r="T2700">
        <f>[1]资金台帐!T2700&amp;""</f>
      </c>
      <c r="U2700">
        <f>[1]资金台帐!U2700&amp;""</f>
      </c>
      <c r="W2700">
        <f>[1]资金台帐!W2700&amp;""</f>
      </c>
      <c r="X2700">
        <f>[1]资金台帐!X2700&amp;""</f>
      </c>
      <c r="AB2700">
        <f>[1]资金台帐!AB2700</f>
        <v>0</v>
      </c>
      <c r="AC2700">
        <f>[1]资金台帐!AC2700</f>
        <v>0</v>
      </c>
      <c r="AD2700">
        <f>[1]资金台帐!AD2700</f>
        <v>0</v>
      </c>
      <c r="AJ2700">
        <f>[1]资金台帐!AJ2700</f>
        <v>0</v>
      </c>
      <c r="AK2700">
        <f>[1]资金台帐!AK2700</f>
        <v>0</v>
      </c>
      <c r="BA2700" s="22">
        <f t="shared" si="0"/>
      </c>
    </row>
    <row r="2701">
      <c r="B2701">
        <f>[1]资金台帐!B2701&amp;""</f>
      </c>
      <c r="H2701">
        <f>[1]资金台帐!H2701&amp;""</f>
      </c>
      <c r="J2701">
        <f>[1]资金台帐!J2701&amp;""</f>
      </c>
      <c r="N2701">
        <f>[1]资金台帐!N2701</f>
      </c>
      <c r="O2701">
        <f>[1]资金台帐!O2701&amp;""</f>
      </c>
      <c r="P2701">
        <f>[1]资金台帐!P2701&amp;""</f>
      </c>
      <c r="Q2701">
        <f>[1]资金台帐!Q2701&amp;""</f>
      </c>
      <c r="T2701">
        <f>[1]资金台帐!T2701&amp;""</f>
      </c>
      <c r="U2701">
        <f>[1]资金台帐!U2701&amp;""</f>
      </c>
      <c r="W2701">
        <f>[1]资金台帐!W2701&amp;""</f>
      </c>
      <c r="X2701">
        <f>[1]资金台帐!X2701&amp;""</f>
      </c>
      <c r="AB2701">
        <f>[1]资金台帐!AB2701</f>
        <v>0</v>
      </c>
      <c r="AC2701">
        <f>[1]资金台帐!AC2701</f>
        <v>0</v>
      </c>
      <c r="AD2701">
        <f>[1]资金台帐!AD2701</f>
        <v>0</v>
      </c>
      <c r="AJ2701">
        <f>[1]资金台帐!AJ2701</f>
        <v>0</v>
      </c>
      <c r="AK2701">
        <f>[1]资金台帐!AK2701</f>
        <v>0</v>
      </c>
      <c r="BA2701" s="22">
        <f t="shared" si="0"/>
      </c>
    </row>
    <row r="2702">
      <c r="B2702">
        <f>[1]资金台帐!B2702&amp;""</f>
      </c>
      <c r="H2702">
        <f>[1]资金台帐!H2702&amp;""</f>
      </c>
      <c r="J2702">
        <f>[1]资金台帐!J2702&amp;""</f>
      </c>
      <c r="N2702">
        <f>[1]资金台帐!N2702</f>
      </c>
      <c r="O2702">
        <f>[1]资金台帐!O2702&amp;""</f>
      </c>
      <c r="P2702">
        <f>[1]资金台帐!P2702&amp;""</f>
      </c>
      <c r="Q2702">
        <f>[1]资金台帐!Q2702&amp;""</f>
      </c>
      <c r="T2702">
        <f>[1]资金台帐!T2702&amp;""</f>
      </c>
      <c r="U2702">
        <f>[1]资金台帐!U2702&amp;""</f>
      </c>
      <c r="W2702">
        <f>[1]资金台帐!W2702&amp;""</f>
      </c>
      <c r="X2702">
        <f>[1]资金台帐!X2702&amp;""</f>
      </c>
      <c r="AB2702">
        <f>[1]资金台帐!AB2702</f>
        <v>0</v>
      </c>
      <c r="AC2702">
        <f>[1]资金台帐!AC2702</f>
        <v>0</v>
      </c>
      <c r="AD2702">
        <f>[1]资金台帐!AD2702</f>
        <v>0</v>
      </c>
      <c r="AJ2702">
        <f>[1]资金台帐!AJ2702</f>
        <v>0</v>
      </c>
      <c r="AK2702">
        <f>[1]资金台帐!AK2702</f>
        <v>0</v>
      </c>
      <c r="BA2702" s="22">
        <f t="shared" si="0"/>
      </c>
    </row>
    <row r="2703">
      <c r="B2703">
        <f>[1]资金台帐!B2703&amp;""</f>
      </c>
      <c r="H2703">
        <f>[1]资金台帐!H2703&amp;""</f>
      </c>
      <c r="J2703">
        <f>[1]资金台帐!J2703&amp;""</f>
      </c>
      <c r="N2703">
        <f>[1]资金台帐!N2703</f>
      </c>
      <c r="O2703">
        <f>[1]资金台帐!O2703&amp;""</f>
      </c>
      <c r="P2703">
        <f>[1]资金台帐!P2703&amp;""</f>
      </c>
      <c r="Q2703">
        <f>[1]资金台帐!Q2703&amp;""</f>
      </c>
      <c r="T2703">
        <f>[1]资金台帐!T2703&amp;""</f>
      </c>
      <c r="U2703">
        <f>[1]资金台帐!U2703&amp;""</f>
      </c>
      <c r="W2703">
        <f>[1]资金台帐!W2703&amp;""</f>
      </c>
      <c r="X2703">
        <f>[1]资金台帐!X2703&amp;""</f>
      </c>
      <c r="AB2703">
        <f>[1]资金台帐!AB2703</f>
        <v>0</v>
      </c>
      <c r="AC2703">
        <f>[1]资金台帐!AC2703</f>
        <v>0</v>
      </c>
      <c r="AD2703">
        <f>[1]资金台帐!AD2703</f>
        <v>0</v>
      </c>
      <c r="AJ2703">
        <f>[1]资金台帐!AJ2703</f>
        <v>0</v>
      </c>
      <c r="AK2703">
        <f>[1]资金台帐!AK2703</f>
        <v>0</v>
      </c>
      <c r="BA2703" s="22">
        <f t="shared" si="0"/>
      </c>
    </row>
    <row r="2704">
      <c r="B2704">
        <f>[1]资金台帐!B2704&amp;""</f>
      </c>
      <c r="H2704">
        <f>[1]资金台帐!H2704&amp;""</f>
      </c>
      <c r="J2704">
        <f>[1]资金台帐!J2704&amp;""</f>
      </c>
      <c r="N2704">
        <f>[1]资金台帐!N2704</f>
      </c>
      <c r="O2704">
        <f>[1]资金台帐!O2704&amp;""</f>
      </c>
      <c r="P2704">
        <f>[1]资金台帐!P2704&amp;""</f>
      </c>
      <c r="Q2704">
        <f>[1]资金台帐!Q2704&amp;""</f>
      </c>
      <c r="T2704">
        <f>[1]资金台帐!T2704&amp;""</f>
      </c>
      <c r="U2704">
        <f>[1]资金台帐!U2704&amp;""</f>
      </c>
      <c r="W2704">
        <f>[1]资金台帐!W2704&amp;""</f>
      </c>
      <c r="X2704">
        <f>[1]资金台帐!X2704&amp;""</f>
      </c>
      <c r="AB2704">
        <f>[1]资金台帐!AB2704</f>
        <v>0</v>
      </c>
      <c r="AC2704">
        <f>[1]资金台帐!AC2704</f>
        <v>0</v>
      </c>
      <c r="AD2704">
        <f>[1]资金台帐!AD2704</f>
        <v>0</v>
      </c>
      <c r="AJ2704">
        <f>[1]资金台帐!AJ2704</f>
        <v>0</v>
      </c>
      <c r="AK2704">
        <f>[1]资金台帐!AK2704</f>
        <v>0</v>
      </c>
      <c r="BA2704" s="22">
        <f t="shared" si="0"/>
      </c>
    </row>
    <row r="2705">
      <c r="B2705">
        <f>[1]资金台帐!B2705&amp;""</f>
      </c>
      <c r="H2705">
        <f>[1]资金台帐!H2705&amp;""</f>
      </c>
      <c r="J2705">
        <f>[1]资金台帐!J2705&amp;""</f>
      </c>
      <c r="N2705">
        <f>[1]资金台帐!N2705</f>
      </c>
      <c r="O2705">
        <f>[1]资金台帐!O2705&amp;""</f>
      </c>
      <c r="P2705">
        <f>[1]资金台帐!P2705&amp;""</f>
      </c>
      <c r="Q2705">
        <f>[1]资金台帐!Q2705&amp;""</f>
      </c>
      <c r="T2705">
        <f>[1]资金台帐!T2705&amp;""</f>
      </c>
      <c r="U2705">
        <f>[1]资金台帐!U2705&amp;""</f>
      </c>
      <c r="W2705">
        <f>[1]资金台帐!W2705&amp;""</f>
      </c>
      <c r="X2705">
        <f>[1]资金台帐!X2705&amp;""</f>
      </c>
      <c r="AB2705">
        <f>[1]资金台帐!AB2705</f>
        <v>0</v>
      </c>
      <c r="AC2705">
        <f>[1]资金台帐!AC2705</f>
        <v>0</v>
      </c>
      <c r="AD2705">
        <f>[1]资金台帐!AD2705</f>
        <v>0</v>
      </c>
      <c r="AJ2705">
        <f>[1]资金台帐!AJ2705</f>
        <v>0</v>
      </c>
      <c r="AK2705">
        <f>[1]资金台帐!AK2705</f>
        <v>0</v>
      </c>
      <c r="BA2705" s="22">
        <f t="shared" si="0"/>
      </c>
    </row>
    <row r="2706">
      <c r="B2706">
        <f>[1]资金台帐!B2706&amp;""</f>
      </c>
      <c r="H2706">
        <f>[1]资金台帐!H2706&amp;""</f>
      </c>
      <c r="J2706">
        <f>[1]资金台帐!J2706&amp;""</f>
      </c>
      <c r="N2706">
        <f>[1]资金台帐!N2706</f>
      </c>
      <c r="O2706">
        <f>[1]资金台帐!O2706&amp;""</f>
      </c>
      <c r="P2706">
        <f>[1]资金台帐!P2706&amp;""</f>
      </c>
      <c r="Q2706">
        <f>[1]资金台帐!Q2706&amp;""</f>
      </c>
      <c r="T2706">
        <f>[1]资金台帐!T2706&amp;""</f>
      </c>
      <c r="U2706">
        <f>[1]资金台帐!U2706&amp;""</f>
      </c>
      <c r="W2706">
        <f>[1]资金台帐!W2706&amp;""</f>
      </c>
      <c r="X2706">
        <f>[1]资金台帐!X2706&amp;""</f>
      </c>
      <c r="AB2706">
        <f>[1]资金台帐!AB2706</f>
        <v>0</v>
      </c>
      <c r="AC2706">
        <f>[1]资金台帐!AC2706</f>
        <v>0</v>
      </c>
      <c r="AD2706">
        <f>[1]资金台帐!AD2706</f>
        <v>0</v>
      </c>
      <c r="AJ2706">
        <f>[1]资金台帐!AJ2706</f>
        <v>0</v>
      </c>
      <c r="AK2706">
        <f>[1]资金台帐!AK2706</f>
        <v>0</v>
      </c>
      <c r="BA2706" s="22">
        <f t="shared" si="0"/>
      </c>
    </row>
    <row r="2707">
      <c r="B2707">
        <f>[1]资金台帐!B2707&amp;""</f>
      </c>
      <c r="H2707">
        <f>[1]资金台帐!H2707&amp;""</f>
      </c>
      <c r="J2707">
        <f>[1]资金台帐!J2707&amp;""</f>
      </c>
      <c r="N2707">
        <f>[1]资金台帐!N2707</f>
      </c>
      <c r="O2707">
        <f>[1]资金台帐!O2707&amp;""</f>
      </c>
      <c r="P2707">
        <f>[1]资金台帐!P2707&amp;""</f>
      </c>
      <c r="Q2707">
        <f>[1]资金台帐!Q2707&amp;""</f>
      </c>
      <c r="T2707">
        <f>[1]资金台帐!T2707&amp;""</f>
      </c>
      <c r="U2707">
        <f>[1]资金台帐!U2707&amp;""</f>
      </c>
      <c r="W2707">
        <f>[1]资金台帐!W2707&amp;""</f>
      </c>
      <c r="X2707">
        <f>[1]资金台帐!X2707&amp;""</f>
      </c>
      <c r="AB2707">
        <f>[1]资金台帐!AB2707</f>
        <v>0</v>
      </c>
      <c r="AC2707">
        <f>[1]资金台帐!AC2707</f>
        <v>0</v>
      </c>
      <c r="AD2707">
        <f>[1]资金台帐!AD2707</f>
        <v>0</v>
      </c>
      <c r="AJ2707">
        <f>[1]资金台帐!AJ2707</f>
        <v>0</v>
      </c>
      <c r="AK2707">
        <f>[1]资金台帐!AK2707</f>
        <v>0</v>
      </c>
      <c r="BA2707" s="22">
        <f t="shared" si="0"/>
      </c>
    </row>
    <row r="2708">
      <c r="B2708">
        <f>[1]资金台帐!B2708&amp;""</f>
      </c>
      <c r="H2708">
        <f>[1]资金台帐!H2708&amp;""</f>
      </c>
      <c r="J2708">
        <f>[1]资金台帐!J2708&amp;""</f>
      </c>
      <c r="N2708">
        <f>[1]资金台帐!N2708</f>
      </c>
      <c r="O2708">
        <f>[1]资金台帐!O2708&amp;""</f>
      </c>
      <c r="P2708">
        <f>[1]资金台帐!P2708&amp;""</f>
      </c>
      <c r="Q2708">
        <f>[1]资金台帐!Q2708&amp;""</f>
      </c>
      <c r="T2708">
        <f>[1]资金台帐!T2708&amp;""</f>
      </c>
      <c r="U2708">
        <f>[1]资金台帐!U2708&amp;""</f>
      </c>
      <c r="W2708">
        <f>[1]资金台帐!W2708&amp;""</f>
      </c>
      <c r="X2708">
        <f>[1]资金台帐!X2708&amp;""</f>
      </c>
      <c r="AB2708">
        <f>[1]资金台帐!AB2708</f>
        <v>0</v>
      </c>
      <c r="AC2708">
        <f>[1]资金台帐!AC2708</f>
        <v>0</v>
      </c>
      <c r="AD2708">
        <f>[1]资金台帐!AD2708</f>
        <v>0</v>
      </c>
      <c r="AJ2708">
        <f>[1]资金台帐!AJ2708</f>
        <v>0</v>
      </c>
      <c r="AK2708">
        <f>[1]资金台帐!AK2708</f>
        <v>0</v>
      </c>
      <c r="BA2708" s="22">
        <f t="shared" si="0"/>
      </c>
    </row>
    <row r="2709">
      <c r="B2709">
        <f>[1]资金台帐!B2709&amp;""</f>
      </c>
      <c r="H2709">
        <f>[1]资金台帐!H2709&amp;""</f>
      </c>
      <c r="J2709">
        <f>[1]资金台帐!J2709&amp;""</f>
      </c>
      <c r="N2709">
        <f>[1]资金台帐!N2709</f>
      </c>
      <c r="O2709">
        <f>[1]资金台帐!O2709&amp;""</f>
      </c>
      <c r="P2709">
        <f>[1]资金台帐!P2709&amp;""</f>
      </c>
      <c r="Q2709">
        <f>[1]资金台帐!Q2709&amp;""</f>
      </c>
      <c r="T2709">
        <f>[1]资金台帐!T2709&amp;""</f>
      </c>
      <c r="U2709">
        <f>[1]资金台帐!U2709&amp;""</f>
      </c>
      <c r="W2709">
        <f>[1]资金台帐!W2709&amp;""</f>
      </c>
      <c r="X2709">
        <f>[1]资金台帐!X2709&amp;""</f>
      </c>
      <c r="AB2709">
        <f>[1]资金台帐!AB2709</f>
        <v>0</v>
      </c>
      <c r="AC2709">
        <f>[1]资金台帐!AC2709</f>
        <v>0</v>
      </c>
      <c r="AD2709">
        <f>[1]资金台帐!AD2709</f>
        <v>0</v>
      </c>
      <c r="AJ2709">
        <f>[1]资金台帐!AJ2709</f>
        <v>0</v>
      </c>
      <c r="AK2709">
        <f>[1]资金台帐!AK2709</f>
        <v>0</v>
      </c>
      <c r="BA2709" s="22">
        <f t="shared" si="0"/>
      </c>
    </row>
    <row r="2710">
      <c r="B2710">
        <f>[1]资金台帐!B2710&amp;""</f>
      </c>
      <c r="H2710">
        <f>[1]资金台帐!H2710&amp;""</f>
      </c>
      <c r="J2710">
        <f>[1]资金台帐!J2710&amp;""</f>
      </c>
      <c r="N2710">
        <f>[1]资金台帐!N2710</f>
      </c>
      <c r="O2710">
        <f>[1]资金台帐!O2710&amp;""</f>
      </c>
      <c r="P2710">
        <f>[1]资金台帐!P2710&amp;""</f>
      </c>
      <c r="Q2710">
        <f>[1]资金台帐!Q2710&amp;""</f>
      </c>
      <c r="T2710">
        <f>[1]资金台帐!T2710&amp;""</f>
      </c>
      <c r="U2710">
        <f>[1]资金台帐!U2710&amp;""</f>
      </c>
      <c r="W2710">
        <f>[1]资金台帐!W2710&amp;""</f>
      </c>
      <c r="X2710">
        <f>[1]资金台帐!X2710&amp;""</f>
      </c>
      <c r="AB2710">
        <f>[1]资金台帐!AB2710</f>
        <v>0</v>
      </c>
      <c r="AC2710">
        <f>[1]资金台帐!AC2710</f>
        <v>0</v>
      </c>
      <c r="AD2710">
        <f>[1]资金台帐!AD2710</f>
        <v>0</v>
      </c>
      <c r="AJ2710">
        <f>[1]资金台帐!AJ2710</f>
        <v>0</v>
      </c>
      <c r="AK2710">
        <f>[1]资金台帐!AK2710</f>
        <v>0</v>
      </c>
      <c r="BA2710" s="22">
        <f t="shared" si="0"/>
      </c>
    </row>
    <row r="2711">
      <c r="B2711">
        <f>[1]资金台帐!B2711&amp;""</f>
      </c>
      <c r="H2711">
        <f>[1]资金台帐!H2711&amp;""</f>
      </c>
      <c r="J2711">
        <f>[1]资金台帐!J2711&amp;""</f>
      </c>
      <c r="N2711">
        <f>[1]资金台帐!N2711</f>
      </c>
      <c r="O2711">
        <f>[1]资金台帐!O2711&amp;""</f>
      </c>
      <c r="P2711">
        <f>[1]资金台帐!P2711&amp;""</f>
      </c>
      <c r="Q2711">
        <f>[1]资金台帐!Q2711&amp;""</f>
      </c>
      <c r="T2711">
        <f>[1]资金台帐!T2711&amp;""</f>
      </c>
      <c r="U2711">
        <f>[1]资金台帐!U2711&amp;""</f>
      </c>
      <c r="W2711">
        <f>[1]资金台帐!W2711&amp;""</f>
      </c>
      <c r="X2711">
        <f>[1]资金台帐!X2711&amp;""</f>
      </c>
      <c r="AB2711">
        <f>[1]资金台帐!AB2711</f>
        <v>0</v>
      </c>
      <c r="AC2711">
        <f>[1]资金台帐!AC2711</f>
        <v>0</v>
      </c>
      <c r="AD2711">
        <f>[1]资金台帐!AD2711</f>
        <v>0</v>
      </c>
      <c r="AJ2711">
        <f>[1]资金台帐!AJ2711</f>
        <v>0</v>
      </c>
      <c r="AK2711">
        <f>[1]资金台帐!AK2711</f>
        <v>0</v>
      </c>
      <c r="BA2711" s="22">
        <f t="shared" si="0"/>
      </c>
    </row>
    <row r="2712">
      <c r="B2712">
        <f>[1]资金台帐!B2712&amp;""</f>
      </c>
      <c r="H2712">
        <f>[1]资金台帐!H2712&amp;""</f>
      </c>
      <c r="J2712">
        <f>[1]资金台帐!J2712&amp;""</f>
      </c>
      <c r="N2712">
        <f>[1]资金台帐!N2712</f>
      </c>
      <c r="O2712">
        <f>[1]资金台帐!O2712&amp;""</f>
      </c>
      <c r="P2712">
        <f>[1]资金台帐!P2712&amp;""</f>
      </c>
      <c r="Q2712">
        <f>[1]资金台帐!Q2712&amp;""</f>
      </c>
      <c r="T2712">
        <f>[1]资金台帐!T2712&amp;""</f>
      </c>
      <c r="U2712">
        <f>[1]资金台帐!U2712&amp;""</f>
      </c>
      <c r="W2712">
        <f>[1]资金台帐!W2712&amp;""</f>
      </c>
      <c r="X2712">
        <f>[1]资金台帐!X2712&amp;""</f>
      </c>
      <c r="AB2712">
        <f>[1]资金台帐!AB2712</f>
        <v>0</v>
      </c>
      <c r="AC2712">
        <f>[1]资金台帐!AC2712</f>
        <v>0</v>
      </c>
      <c r="AD2712">
        <f>[1]资金台帐!AD2712</f>
        <v>0</v>
      </c>
      <c r="AJ2712">
        <f>[1]资金台帐!AJ2712</f>
        <v>0</v>
      </c>
      <c r="AK2712">
        <f>[1]资金台帐!AK2712</f>
        <v>0</v>
      </c>
      <c r="BA2712" s="22">
        <f t="shared" si="0"/>
      </c>
    </row>
    <row r="2713">
      <c r="B2713">
        <f>[1]资金台帐!B2713&amp;""</f>
      </c>
      <c r="H2713">
        <f>[1]资金台帐!H2713&amp;""</f>
      </c>
      <c r="J2713">
        <f>[1]资金台帐!J2713&amp;""</f>
      </c>
      <c r="N2713">
        <f>[1]资金台帐!N2713</f>
      </c>
      <c r="O2713">
        <f>[1]资金台帐!O2713&amp;""</f>
      </c>
      <c r="P2713">
        <f>[1]资金台帐!P2713&amp;""</f>
      </c>
      <c r="Q2713">
        <f>[1]资金台帐!Q2713&amp;""</f>
      </c>
      <c r="T2713">
        <f>[1]资金台帐!T2713&amp;""</f>
      </c>
      <c r="U2713">
        <f>[1]资金台帐!U2713&amp;""</f>
      </c>
      <c r="W2713">
        <f>[1]资金台帐!W2713&amp;""</f>
      </c>
      <c r="X2713">
        <f>[1]资金台帐!X2713&amp;""</f>
      </c>
      <c r="AB2713">
        <f>[1]资金台帐!AB2713</f>
        <v>0</v>
      </c>
      <c r="AC2713">
        <f>[1]资金台帐!AC2713</f>
        <v>0</v>
      </c>
      <c r="AD2713">
        <f>[1]资金台帐!AD2713</f>
        <v>0</v>
      </c>
      <c r="AJ2713">
        <f>[1]资金台帐!AJ2713</f>
        <v>0</v>
      </c>
      <c r="AK2713">
        <f>[1]资金台帐!AK2713</f>
        <v>0</v>
      </c>
      <c r="BA2713" s="22">
        <f t="shared" si="0"/>
      </c>
    </row>
    <row r="2714">
      <c r="B2714">
        <f>[1]资金台帐!B2714&amp;""</f>
      </c>
      <c r="H2714">
        <f>[1]资金台帐!H2714&amp;""</f>
      </c>
      <c r="J2714">
        <f>[1]资金台帐!J2714&amp;""</f>
      </c>
      <c r="N2714">
        <f>[1]资金台帐!N2714</f>
      </c>
      <c r="O2714">
        <f>[1]资金台帐!O2714&amp;""</f>
      </c>
      <c r="P2714">
        <f>[1]资金台帐!P2714&amp;""</f>
      </c>
      <c r="Q2714">
        <f>[1]资金台帐!Q2714&amp;""</f>
      </c>
      <c r="T2714">
        <f>[1]资金台帐!T2714&amp;""</f>
      </c>
      <c r="U2714">
        <f>[1]资金台帐!U2714&amp;""</f>
      </c>
      <c r="W2714">
        <f>[1]资金台帐!W2714&amp;""</f>
      </c>
      <c r="X2714">
        <f>[1]资金台帐!X2714&amp;""</f>
      </c>
      <c r="AB2714">
        <f>[1]资金台帐!AB2714</f>
        <v>0</v>
      </c>
      <c r="AC2714">
        <f>[1]资金台帐!AC2714</f>
        <v>0</v>
      </c>
      <c r="AD2714">
        <f>[1]资金台帐!AD2714</f>
        <v>0</v>
      </c>
      <c r="AJ2714">
        <f>[1]资金台帐!AJ2714</f>
        <v>0</v>
      </c>
      <c r="AK2714">
        <f>[1]资金台帐!AK2714</f>
        <v>0</v>
      </c>
      <c r="BA2714" s="22">
        <f t="shared" si="0"/>
      </c>
    </row>
    <row r="2715">
      <c r="B2715">
        <f>[1]资金台帐!B2715&amp;""</f>
      </c>
      <c r="H2715">
        <f>[1]资金台帐!H2715&amp;""</f>
      </c>
      <c r="J2715">
        <f>[1]资金台帐!J2715&amp;""</f>
      </c>
      <c r="N2715">
        <f>[1]资金台帐!N2715</f>
      </c>
      <c r="O2715">
        <f>[1]资金台帐!O2715&amp;""</f>
      </c>
      <c r="P2715">
        <f>[1]资金台帐!P2715&amp;""</f>
      </c>
      <c r="Q2715">
        <f>[1]资金台帐!Q2715&amp;""</f>
      </c>
      <c r="T2715">
        <f>[1]资金台帐!T2715&amp;""</f>
      </c>
      <c r="U2715">
        <f>[1]资金台帐!U2715&amp;""</f>
      </c>
      <c r="W2715">
        <f>[1]资金台帐!W2715&amp;""</f>
      </c>
      <c r="X2715">
        <f>[1]资金台帐!X2715&amp;""</f>
      </c>
      <c r="AB2715">
        <f>[1]资金台帐!AB2715</f>
        <v>0</v>
      </c>
      <c r="AC2715">
        <f>[1]资金台帐!AC2715</f>
        <v>0</v>
      </c>
      <c r="AD2715">
        <f>[1]资金台帐!AD2715</f>
        <v>0</v>
      </c>
      <c r="AJ2715">
        <f>[1]资金台帐!AJ2715</f>
        <v>0</v>
      </c>
      <c r="AK2715">
        <f>[1]资金台帐!AK2715</f>
        <v>0</v>
      </c>
      <c r="BA2715" s="22">
        <f t="shared" si="0"/>
      </c>
    </row>
    <row r="2716">
      <c r="B2716">
        <f>[1]资金台帐!B2716&amp;""</f>
      </c>
      <c r="H2716">
        <f>[1]资金台帐!H2716&amp;""</f>
      </c>
      <c r="J2716">
        <f>[1]资金台帐!J2716&amp;""</f>
      </c>
      <c r="N2716">
        <f>[1]资金台帐!N2716</f>
      </c>
      <c r="O2716">
        <f>[1]资金台帐!O2716&amp;""</f>
      </c>
      <c r="P2716">
        <f>[1]资金台帐!P2716&amp;""</f>
      </c>
      <c r="Q2716">
        <f>[1]资金台帐!Q2716&amp;""</f>
      </c>
      <c r="T2716">
        <f>[1]资金台帐!T2716&amp;""</f>
      </c>
      <c r="U2716">
        <f>[1]资金台帐!U2716&amp;""</f>
      </c>
      <c r="W2716">
        <f>[1]资金台帐!W2716&amp;""</f>
      </c>
      <c r="X2716">
        <f>[1]资金台帐!X2716&amp;""</f>
      </c>
      <c r="AB2716">
        <f>[1]资金台帐!AB2716</f>
        <v>0</v>
      </c>
      <c r="AC2716">
        <f>[1]资金台帐!AC2716</f>
        <v>0</v>
      </c>
      <c r="AD2716">
        <f>[1]资金台帐!AD2716</f>
        <v>0</v>
      </c>
      <c r="AJ2716">
        <f>[1]资金台帐!AJ2716</f>
        <v>0</v>
      </c>
      <c r="AK2716">
        <f>[1]资金台帐!AK2716</f>
        <v>0</v>
      </c>
      <c r="BA2716" s="22">
        <f t="shared" si="0"/>
      </c>
    </row>
    <row r="2717">
      <c r="B2717">
        <f>[1]资金台帐!B2717&amp;""</f>
      </c>
      <c r="H2717">
        <f>[1]资金台帐!H2717&amp;""</f>
      </c>
      <c r="J2717">
        <f>[1]资金台帐!J2717&amp;""</f>
      </c>
      <c r="N2717">
        <f>[1]资金台帐!N2717</f>
      </c>
      <c r="O2717">
        <f>[1]资金台帐!O2717&amp;""</f>
      </c>
      <c r="P2717">
        <f>[1]资金台帐!P2717&amp;""</f>
      </c>
      <c r="Q2717">
        <f>[1]资金台帐!Q2717&amp;""</f>
      </c>
      <c r="T2717">
        <f>[1]资金台帐!T2717&amp;""</f>
      </c>
      <c r="U2717">
        <f>[1]资金台帐!U2717&amp;""</f>
      </c>
      <c r="W2717">
        <f>[1]资金台帐!W2717&amp;""</f>
      </c>
      <c r="X2717">
        <f>[1]资金台帐!X2717&amp;""</f>
      </c>
      <c r="AB2717">
        <f>[1]资金台帐!AB2717</f>
        <v>0</v>
      </c>
      <c r="AC2717">
        <f>[1]资金台帐!AC2717</f>
        <v>0</v>
      </c>
      <c r="AD2717">
        <f>[1]资金台帐!AD2717</f>
        <v>0</v>
      </c>
      <c r="AJ2717">
        <f>[1]资金台帐!AJ2717</f>
        <v>0</v>
      </c>
      <c r="AK2717">
        <f>[1]资金台帐!AK2717</f>
        <v>0</v>
      </c>
      <c r="BA2717" s="22">
        <f t="shared" si="0"/>
      </c>
    </row>
    <row r="2718">
      <c r="B2718">
        <f>[1]资金台帐!B2718&amp;""</f>
      </c>
      <c r="H2718">
        <f>[1]资金台帐!H2718&amp;""</f>
      </c>
      <c r="J2718">
        <f>[1]资金台帐!J2718&amp;""</f>
      </c>
      <c r="N2718">
        <f>[1]资金台帐!N2718</f>
      </c>
      <c r="O2718">
        <f>[1]资金台帐!O2718&amp;""</f>
      </c>
      <c r="P2718">
        <f>[1]资金台帐!P2718&amp;""</f>
      </c>
      <c r="Q2718">
        <f>[1]资金台帐!Q2718&amp;""</f>
      </c>
      <c r="T2718">
        <f>[1]资金台帐!T2718&amp;""</f>
      </c>
      <c r="U2718">
        <f>[1]资金台帐!U2718&amp;""</f>
      </c>
      <c r="W2718">
        <f>[1]资金台帐!W2718&amp;""</f>
      </c>
      <c r="X2718">
        <f>[1]资金台帐!X2718&amp;""</f>
      </c>
      <c r="AB2718">
        <f>[1]资金台帐!AB2718</f>
        <v>0</v>
      </c>
      <c r="AC2718">
        <f>[1]资金台帐!AC2718</f>
        <v>0</v>
      </c>
      <c r="AD2718">
        <f>[1]资金台帐!AD2718</f>
        <v>0</v>
      </c>
      <c r="AJ2718">
        <f>[1]资金台帐!AJ2718</f>
        <v>0</v>
      </c>
      <c r="AK2718">
        <f>[1]资金台帐!AK2718</f>
        <v>0</v>
      </c>
      <c r="BA2718" s="22">
        <f t="shared" si="0"/>
      </c>
    </row>
    <row r="2719">
      <c r="B2719">
        <f>[1]资金台帐!B2719&amp;""</f>
      </c>
      <c r="H2719">
        <f>[1]资金台帐!H2719&amp;""</f>
      </c>
      <c r="J2719">
        <f>[1]资金台帐!J2719&amp;""</f>
      </c>
      <c r="N2719">
        <f>[1]资金台帐!N2719</f>
      </c>
      <c r="O2719">
        <f>[1]资金台帐!O2719&amp;""</f>
      </c>
      <c r="P2719">
        <f>[1]资金台帐!P2719&amp;""</f>
      </c>
      <c r="Q2719">
        <f>[1]资金台帐!Q2719&amp;""</f>
      </c>
      <c r="T2719">
        <f>[1]资金台帐!T2719&amp;""</f>
      </c>
      <c r="U2719">
        <f>[1]资金台帐!U2719&amp;""</f>
      </c>
      <c r="W2719">
        <f>[1]资金台帐!W2719&amp;""</f>
      </c>
      <c r="X2719">
        <f>[1]资金台帐!X2719&amp;""</f>
      </c>
      <c r="AB2719">
        <f>[1]资金台帐!AB2719</f>
        <v>0</v>
      </c>
      <c r="AC2719">
        <f>[1]资金台帐!AC2719</f>
        <v>0</v>
      </c>
      <c r="AD2719">
        <f>[1]资金台帐!AD2719</f>
        <v>0</v>
      </c>
      <c r="AJ2719">
        <f>[1]资金台帐!AJ2719</f>
        <v>0</v>
      </c>
      <c r="AK2719">
        <f>[1]资金台帐!AK2719</f>
        <v>0</v>
      </c>
      <c r="BA2719" s="22">
        <f t="shared" si="0"/>
      </c>
    </row>
    <row r="2720">
      <c r="B2720">
        <f>[1]资金台帐!B2720&amp;""</f>
      </c>
      <c r="H2720">
        <f>[1]资金台帐!H2720&amp;""</f>
      </c>
      <c r="J2720">
        <f>[1]资金台帐!J2720&amp;""</f>
      </c>
      <c r="N2720">
        <f>[1]资金台帐!N2720</f>
      </c>
      <c r="O2720">
        <f>[1]资金台帐!O2720&amp;""</f>
      </c>
      <c r="P2720">
        <f>[1]资金台帐!P2720&amp;""</f>
      </c>
      <c r="Q2720">
        <f>[1]资金台帐!Q2720&amp;""</f>
      </c>
      <c r="T2720">
        <f>[1]资金台帐!T2720&amp;""</f>
      </c>
      <c r="U2720">
        <f>[1]资金台帐!U2720&amp;""</f>
      </c>
      <c r="W2720">
        <f>[1]资金台帐!W2720&amp;""</f>
      </c>
      <c r="X2720">
        <f>[1]资金台帐!X2720&amp;""</f>
      </c>
      <c r="AB2720">
        <f>[1]资金台帐!AB2720</f>
        <v>0</v>
      </c>
      <c r="AC2720">
        <f>[1]资金台帐!AC2720</f>
        <v>0</v>
      </c>
      <c r="AD2720">
        <f>[1]资金台帐!AD2720</f>
        <v>0</v>
      </c>
      <c r="AJ2720">
        <f>[1]资金台帐!AJ2720</f>
        <v>0</v>
      </c>
      <c r="AK2720">
        <f>[1]资金台帐!AK2720</f>
        <v>0</v>
      </c>
      <c r="BA2720" s="22">
        <f t="shared" si="0"/>
      </c>
    </row>
    <row r="2721">
      <c r="B2721">
        <f>[1]资金台帐!B2721&amp;""</f>
      </c>
      <c r="H2721">
        <f>[1]资金台帐!H2721&amp;""</f>
      </c>
      <c r="J2721">
        <f>[1]资金台帐!J2721&amp;""</f>
      </c>
      <c r="N2721">
        <f>[1]资金台帐!N2721</f>
      </c>
      <c r="O2721">
        <f>[1]资金台帐!O2721&amp;""</f>
      </c>
      <c r="P2721">
        <f>[1]资金台帐!P2721&amp;""</f>
      </c>
      <c r="Q2721">
        <f>[1]资金台帐!Q2721&amp;""</f>
      </c>
      <c r="T2721">
        <f>[1]资金台帐!T2721&amp;""</f>
      </c>
      <c r="U2721">
        <f>[1]资金台帐!U2721&amp;""</f>
      </c>
      <c r="W2721">
        <f>[1]资金台帐!W2721&amp;""</f>
      </c>
      <c r="X2721">
        <f>[1]资金台帐!X2721&amp;""</f>
      </c>
      <c r="AB2721">
        <f>[1]资金台帐!AB2721</f>
        <v>0</v>
      </c>
      <c r="AC2721">
        <f>[1]资金台帐!AC2721</f>
        <v>0</v>
      </c>
      <c r="AD2721">
        <f>[1]资金台帐!AD2721</f>
        <v>0</v>
      </c>
      <c r="AJ2721">
        <f>[1]资金台帐!AJ2721</f>
        <v>0</v>
      </c>
      <c r="AK2721">
        <f>[1]资金台帐!AK2721</f>
        <v>0</v>
      </c>
      <c r="BA2721" s="22">
        <f t="shared" si="0"/>
      </c>
    </row>
    <row r="2722">
      <c r="B2722">
        <f>[1]资金台帐!B2722&amp;""</f>
      </c>
      <c r="H2722">
        <f>[1]资金台帐!H2722&amp;""</f>
      </c>
      <c r="J2722">
        <f>[1]资金台帐!J2722&amp;""</f>
      </c>
      <c r="N2722">
        <f>[1]资金台帐!N2722</f>
      </c>
      <c r="O2722">
        <f>[1]资金台帐!O2722&amp;""</f>
      </c>
      <c r="P2722">
        <f>[1]资金台帐!P2722&amp;""</f>
      </c>
      <c r="Q2722">
        <f>[1]资金台帐!Q2722&amp;""</f>
      </c>
      <c r="T2722">
        <f>[1]资金台帐!T2722&amp;""</f>
      </c>
      <c r="U2722">
        <f>[1]资金台帐!U2722&amp;""</f>
      </c>
      <c r="W2722">
        <f>[1]资金台帐!W2722&amp;""</f>
      </c>
      <c r="X2722">
        <f>[1]资金台帐!X2722&amp;""</f>
      </c>
      <c r="AB2722">
        <f>[1]资金台帐!AB2722</f>
        <v>0</v>
      </c>
      <c r="AC2722">
        <f>[1]资金台帐!AC2722</f>
        <v>0</v>
      </c>
      <c r="AD2722">
        <f>[1]资金台帐!AD2722</f>
        <v>0</v>
      </c>
      <c r="AJ2722">
        <f>[1]资金台帐!AJ2722</f>
        <v>0</v>
      </c>
      <c r="AK2722">
        <f>[1]资金台帐!AK2722</f>
        <v>0</v>
      </c>
      <c r="BA2722" s="22">
        <f t="shared" si="0"/>
      </c>
    </row>
    <row r="2723">
      <c r="B2723">
        <f>[1]资金台帐!B2723&amp;""</f>
      </c>
      <c r="H2723">
        <f>[1]资金台帐!H2723&amp;""</f>
      </c>
      <c r="J2723">
        <f>[1]资金台帐!J2723&amp;""</f>
      </c>
      <c r="N2723">
        <f>[1]资金台帐!N2723</f>
      </c>
      <c r="O2723">
        <f>[1]资金台帐!O2723&amp;""</f>
      </c>
      <c r="P2723">
        <f>[1]资金台帐!P2723&amp;""</f>
      </c>
      <c r="Q2723">
        <f>[1]资金台帐!Q2723&amp;""</f>
      </c>
      <c r="T2723">
        <f>[1]资金台帐!T2723&amp;""</f>
      </c>
      <c r="U2723">
        <f>[1]资金台帐!U2723&amp;""</f>
      </c>
      <c r="W2723">
        <f>[1]资金台帐!W2723&amp;""</f>
      </c>
      <c r="X2723">
        <f>[1]资金台帐!X2723&amp;""</f>
      </c>
      <c r="AB2723">
        <f>[1]资金台帐!AB2723</f>
        <v>0</v>
      </c>
      <c r="AC2723">
        <f>[1]资金台帐!AC2723</f>
        <v>0</v>
      </c>
      <c r="AD2723">
        <f>[1]资金台帐!AD2723</f>
        <v>0</v>
      </c>
      <c r="AJ2723">
        <f>[1]资金台帐!AJ2723</f>
        <v>0</v>
      </c>
      <c r="AK2723">
        <f>[1]资金台帐!AK2723</f>
        <v>0</v>
      </c>
      <c r="BA2723" s="22">
        <f t="shared" si="0"/>
      </c>
    </row>
    <row r="2724">
      <c r="B2724">
        <f>[1]资金台帐!B2724&amp;""</f>
      </c>
      <c r="H2724">
        <f>[1]资金台帐!H2724&amp;""</f>
      </c>
      <c r="J2724">
        <f>[1]资金台帐!J2724&amp;""</f>
      </c>
      <c r="N2724">
        <f>[1]资金台帐!N2724</f>
      </c>
      <c r="O2724">
        <f>[1]资金台帐!O2724&amp;""</f>
      </c>
      <c r="P2724">
        <f>[1]资金台帐!P2724&amp;""</f>
      </c>
      <c r="Q2724">
        <f>[1]资金台帐!Q2724&amp;""</f>
      </c>
      <c r="T2724">
        <f>[1]资金台帐!T2724&amp;""</f>
      </c>
      <c r="U2724">
        <f>[1]资金台帐!U2724&amp;""</f>
      </c>
      <c r="W2724">
        <f>[1]资金台帐!W2724&amp;""</f>
      </c>
      <c r="X2724">
        <f>[1]资金台帐!X2724&amp;""</f>
      </c>
      <c r="AB2724">
        <f>[1]资金台帐!AB2724</f>
        <v>0</v>
      </c>
      <c r="AC2724">
        <f>[1]资金台帐!AC2724</f>
        <v>0</v>
      </c>
      <c r="AD2724">
        <f>[1]资金台帐!AD2724</f>
        <v>0</v>
      </c>
      <c r="AJ2724">
        <f>[1]资金台帐!AJ2724</f>
        <v>0</v>
      </c>
      <c r="AK2724">
        <f>[1]资金台帐!AK2724</f>
        <v>0</v>
      </c>
      <c r="BA2724" s="22">
        <f t="shared" si="0"/>
      </c>
    </row>
    <row r="2725">
      <c r="B2725">
        <f>[1]资金台帐!B2725&amp;""</f>
      </c>
      <c r="H2725">
        <f>[1]资金台帐!H2725&amp;""</f>
      </c>
      <c r="J2725">
        <f>[1]资金台帐!J2725&amp;""</f>
      </c>
      <c r="N2725">
        <f>[1]资金台帐!N2725</f>
      </c>
      <c r="O2725">
        <f>[1]资金台帐!O2725&amp;""</f>
      </c>
      <c r="P2725">
        <f>[1]资金台帐!P2725&amp;""</f>
      </c>
      <c r="Q2725">
        <f>[1]资金台帐!Q2725&amp;""</f>
      </c>
      <c r="T2725">
        <f>[1]资金台帐!T2725&amp;""</f>
      </c>
      <c r="U2725">
        <f>[1]资金台帐!U2725&amp;""</f>
      </c>
      <c r="W2725">
        <f>[1]资金台帐!W2725&amp;""</f>
      </c>
      <c r="X2725">
        <f>[1]资金台帐!X2725&amp;""</f>
      </c>
      <c r="AB2725">
        <f>[1]资金台帐!AB2725</f>
        <v>0</v>
      </c>
      <c r="AC2725">
        <f>[1]资金台帐!AC2725</f>
        <v>0</v>
      </c>
      <c r="AD2725">
        <f>[1]资金台帐!AD2725</f>
        <v>0</v>
      </c>
      <c r="AJ2725">
        <f>[1]资金台帐!AJ2725</f>
        <v>0</v>
      </c>
      <c r="AK2725">
        <f>[1]资金台帐!AK2725</f>
        <v>0</v>
      </c>
      <c r="BA2725" s="22">
        <f t="shared" si="0"/>
      </c>
    </row>
    <row r="2726">
      <c r="B2726">
        <f>[1]资金台帐!B2726&amp;""</f>
      </c>
      <c r="H2726">
        <f>[1]资金台帐!H2726&amp;""</f>
      </c>
      <c r="J2726">
        <f>[1]资金台帐!J2726&amp;""</f>
      </c>
      <c r="N2726">
        <f>[1]资金台帐!N2726</f>
      </c>
      <c r="O2726">
        <f>[1]资金台帐!O2726&amp;""</f>
      </c>
      <c r="P2726">
        <f>[1]资金台帐!P2726&amp;""</f>
      </c>
      <c r="Q2726">
        <f>[1]资金台帐!Q2726&amp;""</f>
      </c>
      <c r="T2726">
        <f>[1]资金台帐!T2726&amp;""</f>
      </c>
      <c r="U2726">
        <f>[1]资金台帐!U2726&amp;""</f>
      </c>
      <c r="W2726">
        <f>[1]资金台帐!W2726&amp;""</f>
      </c>
      <c r="X2726">
        <f>[1]资金台帐!X2726&amp;""</f>
      </c>
      <c r="AB2726">
        <f>[1]资金台帐!AB2726</f>
        <v>0</v>
      </c>
      <c r="AC2726">
        <f>[1]资金台帐!AC2726</f>
        <v>0</v>
      </c>
      <c r="AD2726">
        <f>[1]资金台帐!AD2726</f>
        <v>0</v>
      </c>
      <c r="AJ2726">
        <f>[1]资金台帐!AJ2726</f>
        <v>0</v>
      </c>
      <c r="AK2726">
        <f>[1]资金台帐!AK2726</f>
        <v>0</v>
      </c>
      <c r="BA2726" s="22">
        <f t="shared" si="0"/>
      </c>
    </row>
    <row r="2727">
      <c r="B2727">
        <f>[1]资金台帐!B2727&amp;""</f>
      </c>
      <c r="H2727">
        <f>[1]资金台帐!H2727&amp;""</f>
      </c>
      <c r="J2727">
        <f>[1]资金台帐!J2727&amp;""</f>
      </c>
      <c r="N2727">
        <f>[1]资金台帐!N2727</f>
      </c>
      <c r="O2727">
        <f>[1]资金台帐!O2727&amp;""</f>
      </c>
      <c r="P2727">
        <f>[1]资金台帐!P2727&amp;""</f>
      </c>
      <c r="Q2727">
        <f>[1]资金台帐!Q2727&amp;""</f>
      </c>
      <c r="T2727">
        <f>[1]资金台帐!T2727&amp;""</f>
      </c>
      <c r="U2727">
        <f>[1]资金台帐!U2727&amp;""</f>
      </c>
      <c r="W2727">
        <f>[1]资金台帐!W2727&amp;""</f>
      </c>
      <c r="X2727">
        <f>[1]资金台帐!X2727&amp;""</f>
      </c>
      <c r="AB2727">
        <f>[1]资金台帐!AB2727</f>
        <v>0</v>
      </c>
      <c r="AC2727">
        <f>[1]资金台帐!AC2727</f>
        <v>0</v>
      </c>
      <c r="AD2727">
        <f>[1]资金台帐!AD2727</f>
        <v>0</v>
      </c>
      <c r="AJ2727">
        <f>[1]资金台帐!AJ2727</f>
        <v>0</v>
      </c>
      <c r="AK2727">
        <f>[1]资金台帐!AK2727</f>
        <v>0</v>
      </c>
      <c r="BA2727" s="22">
        <f t="shared" si="0"/>
      </c>
    </row>
    <row r="2728">
      <c r="B2728">
        <f>[1]资金台帐!B2728&amp;""</f>
      </c>
      <c r="H2728">
        <f>[1]资金台帐!H2728&amp;""</f>
      </c>
      <c r="J2728">
        <f>[1]资金台帐!J2728&amp;""</f>
      </c>
      <c r="N2728">
        <f>[1]资金台帐!N2728</f>
      </c>
      <c r="O2728">
        <f>[1]资金台帐!O2728&amp;""</f>
      </c>
      <c r="P2728">
        <f>[1]资金台帐!P2728&amp;""</f>
      </c>
      <c r="Q2728">
        <f>[1]资金台帐!Q2728&amp;""</f>
      </c>
      <c r="T2728">
        <f>[1]资金台帐!T2728&amp;""</f>
      </c>
      <c r="U2728">
        <f>[1]资金台帐!U2728&amp;""</f>
      </c>
      <c r="W2728">
        <f>[1]资金台帐!W2728&amp;""</f>
      </c>
      <c r="X2728">
        <f>[1]资金台帐!X2728&amp;""</f>
      </c>
      <c r="AB2728">
        <f>[1]资金台帐!AB2728</f>
        <v>0</v>
      </c>
      <c r="AC2728">
        <f>[1]资金台帐!AC2728</f>
        <v>0</v>
      </c>
      <c r="AD2728">
        <f>[1]资金台帐!AD2728</f>
        <v>0</v>
      </c>
      <c r="AJ2728">
        <f>[1]资金台帐!AJ2728</f>
        <v>0</v>
      </c>
      <c r="AK2728">
        <f>[1]资金台帐!AK2728</f>
        <v>0</v>
      </c>
      <c r="BA2728" s="22">
        <f t="shared" si="0"/>
      </c>
    </row>
    <row r="2729">
      <c r="B2729">
        <f>[1]资金台帐!B2729&amp;""</f>
      </c>
      <c r="H2729">
        <f>[1]资金台帐!H2729&amp;""</f>
      </c>
      <c r="J2729">
        <f>[1]资金台帐!J2729&amp;""</f>
      </c>
      <c r="N2729">
        <f>[1]资金台帐!N2729</f>
      </c>
      <c r="O2729">
        <f>[1]资金台帐!O2729&amp;""</f>
      </c>
      <c r="P2729">
        <f>[1]资金台帐!P2729&amp;""</f>
      </c>
      <c r="Q2729">
        <f>[1]资金台帐!Q2729&amp;""</f>
      </c>
      <c r="T2729">
        <f>[1]资金台帐!T2729&amp;""</f>
      </c>
      <c r="U2729">
        <f>[1]资金台帐!U2729&amp;""</f>
      </c>
      <c r="W2729">
        <f>[1]资金台帐!W2729&amp;""</f>
      </c>
      <c r="X2729">
        <f>[1]资金台帐!X2729&amp;""</f>
      </c>
      <c r="AB2729">
        <f>[1]资金台帐!AB2729</f>
        <v>0</v>
      </c>
      <c r="AC2729">
        <f>[1]资金台帐!AC2729</f>
        <v>0</v>
      </c>
      <c r="AD2729">
        <f>[1]资金台帐!AD2729</f>
        <v>0</v>
      </c>
      <c r="AJ2729">
        <f>[1]资金台帐!AJ2729</f>
        <v>0</v>
      </c>
      <c r="AK2729">
        <f>[1]资金台帐!AK2729</f>
        <v>0</v>
      </c>
      <c r="BA2729" s="22">
        <f t="shared" si="0"/>
      </c>
    </row>
    <row r="2730">
      <c r="B2730">
        <f>[1]资金台帐!B2730&amp;""</f>
      </c>
      <c r="H2730">
        <f>[1]资金台帐!H2730&amp;""</f>
      </c>
      <c r="J2730">
        <f>[1]资金台帐!J2730&amp;""</f>
      </c>
      <c r="N2730">
        <f>[1]资金台帐!N2730</f>
      </c>
      <c r="O2730">
        <f>[1]资金台帐!O2730&amp;""</f>
      </c>
      <c r="P2730">
        <f>[1]资金台帐!P2730&amp;""</f>
      </c>
      <c r="Q2730">
        <f>[1]资金台帐!Q2730&amp;""</f>
      </c>
      <c r="T2730">
        <f>[1]资金台帐!T2730&amp;""</f>
      </c>
      <c r="U2730">
        <f>[1]资金台帐!U2730&amp;""</f>
      </c>
      <c r="W2730">
        <f>[1]资金台帐!W2730&amp;""</f>
      </c>
      <c r="X2730">
        <f>[1]资金台帐!X2730&amp;""</f>
      </c>
      <c r="AB2730">
        <f>[1]资金台帐!AB2730</f>
        <v>0</v>
      </c>
      <c r="AC2730">
        <f>[1]资金台帐!AC2730</f>
        <v>0</v>
      </c>
      <c r="AD2730">
        <f>[1]资金台帐!AD2730</f>
        <v>0</v>
      </c>
      <c r="AJ2730">
        <f>[1]资金台帐!AJ2730</f>
        <v>0</v>
      </c>
      <c r="AK2730">
        <f>[1]资金台帐!AK2730</f>
        <v>0</v>
      </c>
      <c r="BA2730" s="22">
        <f t="shared" si="0"/>
      </c>
    </row>
    <row r="2731">
      <c r="B2731">
        <f>[1]资金台帐!B2731&amp;""</f>
      </c>
      <c r="H2731">
        <f>[1]资金台帐!H2731&amp;""</f>
      </c>
      <c r="J2731">
        <f>[1]资金台帐!J2731&amp;""</f>
      </c>
      <c r="N2731">
        <f>[1]资金台帐!N2731</f>
      </c>
      <c r="O2731">
        <f>[1]资金台帐!O2731&amp;""</f>
      </c>
      <c r="P2731">
        <f>[1]资金台帐!P2731&amp;""</f>
      </c>
      <c r="Q2731">
        <f>[1]资金台帐!Q2731&amp;""</f>
      </c>
      <c r="T2731">
        <f>[1]资金台帐!T2731&amp;""</f>
      </c>
      <c r="U2731">
        <f>[1]资金台帐!U2731&amp;""</f>
      </c>
      <c r="W2731">
        <f>[1]资金台帐!W2731&amp;""</f>
      </c>
      <c r="X2731">
        <f>[1]资金台帐!X2731&amp;""</f>
      </c>
      <c r="AB2731">
        <f>[1]资金台帐!AB2731</f>
        <v>0</v>
      </c>
      <c r="AC2731">
        <f>[1]资金台帐!AC2731</f>
        <v>0</v>
      </c>
      <c r="AD2731">
        <f>[1]资金台帐!AD2731</f>
        <v>0</v>
      </c>
      <c r="AJ2731">
        <f>[1]资金台帐!AJ2731</f>
        <v>0</v>
      </c>
      <c r="AK2731">
        <f>[1]资金台帐!AK2731</f>
        <v>0</v>
      </c>
      <c r="BA2731" s="22">
        <f t="shared" si="0"/>
      </c>
    </row>
    <row r="2732">
      <c r="B2732">
        <f>[1]资金台帐!B2732&amp;""</f>
      </c>
      <c r="H2732">
        <f>[1]资金台帐!H2732&amp;""</f>
      </c>
      <c r="J2732">
        <f>[1]资金台帐!J2732&amp;""</f>
      </c>
      <c r="N2732">
        <f>[1]资金台帐!N2732</f>
      </c>
      <c r="O2732">
        <f>[1]资金台帐!O2732&amp;""</f>
      </c>
      <c r="P2732">
        <f>[1]资金台帐!P2732&amp;""</f>
      </c>
      <c r="Q2732">
        <f>[1]资金台帐!Q2732&amp;""</f>
      </c>
      <c r="T2732">
        <f>[1]资金台帐!T2732&amp;""</f>
      </c>
      <c r="U2732">
        <f>[1]资金台帐!U2732&amp;""</f>
      </c>
      <c r="W2732">
        <f>[1]资金台帐!W2732&amp;""</f>
      </c>
      <c r="X2732">
        <f>[1]资金台帐!X2732&amp;""</f>
      </c>
      <c r="AB2732">
        <f>[1]资金台帐!AB2732</f>
        <v>0</v>
      </c>
      <c r="AC2732">
        <f>[1]资金台帐!AC2732</f>
        <v>0</v>
      </c>
      <c r="AD2732">
        <f>[1]资金台帐!AD2732</f>
        <v>0</v>
      </c>
      <c r="AJ2732">
        <f>[1]资金台帐!AJ2732</f>
        <v>0</v>
      </c>
      <c r="AK2732">
        <f>[1]资金台帐!AK2732</f>
        <v>0</v>
      </c>
      <c r="BA2732" s="22">
        <f t="shared" si="0"/>
      </c>
    </row>
    <row r="2733">
      <c r="B2733">
        <f>[1]资金台帐!B2733&amp;""</f>
      </c>
      <c r="H2733">
        <f>[1]资金台帐!H2733&amp;""</f>
      </c>
      <c r="J2733">
        <f>[1]资金台帐!J2733&amp;""</f>
      </c>
      <c r="N2733">
        <f>[1]资金台帐!N2733</f>
      </c>
      <c r="O2733">
        <f>[1]资金台帐!O2733&amp;""</f>
      </c>
      <c r="P2733">
        <f>[1]资金台帐!P2733&amp;""</f>
      </c>
      <c r="Q2733">
        <f>[1]资金台帐!Q2733&amp;""</f>
      </c>
      <c r="T2733">
        <f>[1]资金台帐!T2733&amp;""</f>
      </c>
      <c r="U2733">
        <f>[1]资金台帐!U2733&amp;""</f>
      </c>
      <c r="W2733">
        <f>[1]资金台帐!W2733&amp;""</f>
      </c>
      <c r="X2733">
        <f>[1]资金台帐!X2733&amp;""</f>
      </c>
      <c r="AB2733">
        <f>[1]资金台帐!AB2733</f>
        <v>0</v>
      </c>
      <c r="AC2733">
        <f>[1]资金台帐!AC2733</f>
        <v>0</v>
      </c>
      <c r="AD2733">
        <f>[1]资金台帐!AD2733</f>
        <v>0</v>
      </c>
      <c r="AJ2733">
        <f>[1]资金台帐!AJ2733</f>
        <v>0</v>
      </c>
      <c r="AK2733">
        <f>[1]资金台帐!AK2733</f>
        <v>0</v>
      </c>
      <c r="BA2733" s="22">
        <f t="shared" si="0"/>
      </c>
    </row>
    <row r="2734">
      <c r="B2734">
        <f>[1]资金台帐!B2734&amp;""</f>
      </c>
      <c r="H2734">
        <f>[1]资金台帐!H2734&amp;""</f>
      </c>
      <c r="J2734">
        <f>[1]资金台帐!J2734&amp;""</f>
      </c>
      <c r="N2734">
        <f>[1]资金台帐!N2734</f>
      </c>
      <c r="O2734">
        <f>[1]资金台帐!O2734&amp;""</f>
      </c>
      <c r="P2734">
        <f>[1]资金台帐!P2734&amp;""</f>
      </c>
      <c r="Q2734">
        <f>[1]资金台帐!Q2734&amp;""</f>
      </c>
      <c r="T2734">
        <f>[1]资金台帐!T2734&amp;""</f>
      </c>
      <c r="U2734">
        <f>[1]资金台帐!U2734&amp;""</f>
      </c>
      <c r="W2734">
        <f>[1]资金台帐!W2734&amp;""</f>
      </c>
      <c r="X2734">
        <f>[1]资金台帐!X2734&amp;""</f>
      </c>
      <c r="AB2734">
        <f>[1]资金台帐!AB2734</f>
        <v>0</v>
      </c>
      <c r="AC2734">
        <f>[1]资金台帐!AC2734</f>
        <v>0</v>
      </c>
      <c r="AD2734">
        <f>[1]资金台帐!AD2734</f>
        <v>0</v>
      </c>
      <c r="AJ2734">
        <f>[1]资金台帐!AJ2734</f>
        <v>0</v>
      </c>
      <c r="AK2734">
        <f>[1]资金台帐!AK2734</f>
        <v>0</v>
      </c>
      <c r="BA2734" s="22">
        <f t="shared" si="0"/>
      </c>
    </row>
    <row r="2735">
      <c r="B2735">
        <f>[1]资金台帐!B2735&amp;""</f>
      </c>
      <c r="H2735">
        <f>[1]资金台帐!H2735&amp;""</f>
      </c>
      <c r="J2735">
        <f>[1]资金台帐!J2735&amp;""</f>
      </c>
      <c r="N2735">
        <f>[1]资金台帐!N2735</f>
      </c>
      <c r="O2735">
        <f>[1]资金台帐!O2735&amp;""</f>
      </c>
      <c r="P2735">
        <f>[1]资金台帐!P2735&amp;""</f>
      </c>
      <c r="Q2735">
        <f>[1]资金台帐!Q2735&amp;""</f>
      </c>
      <c r="T2735">
        <f>[1]资金台帐!T2735&amp;""</f>
      </c>
      <c r="U2735">
        <f>[1]资金台帐!U2735&amp;""</f>
      </c>
      <c r="W2735">
        <f>[1]资金台帐!W2735&amp;""</f>
      </c>
      <c r="X2735">
        <f>[1]资金台帐!X2735&amp;""</f>
      </c>
      <c r="AB2735">
        <f>[1]资金台帐!AB2735</f>
        <v>0</v>
      </c>
      <c r="AC2735">
        <f>[1]资金台帐!AC2735</f>
        <v>0</v>
      </c>
      <c r="AD2735">
        <f>[1]资金台帐!AD2735</f>
        <v>0</v>
      </c>
      <c r="AJ2735">
        <f>[1]资金台帐!AJ2735</f>
        <v>0</v>
      </c>
      <c r="AK2735">
        <f>[1]资金台帐!AK2735</f>
        <v>0</v>
      </c>
      <c r="BA2735" s="22">
        <f t="shared" si="0"/>
      </c>
    </row>
    <row r="2736">
      <c r="B2736">
        <f>[1]资金台帐!B2736&amp;""</f>
      </c>
      <c r="H2736">
        <f>[1]资金台帐!H2736&amp;""</f>
      </c>
      <c r="J2736">
        <f>[1]资金台帐!J2736&amp;""</f>
      </c>
      <c r="N2736">
        <f>[1]资金台帐!N2736</f>
      </c>
      <c r="O2736">
        <f>[1]资金台帐!O2736&amp;""</f>
      </c>
      <c r="P2736">
        <f>[1]资金台帐!P2736&amp;""</f>
      </c>
      <c r="Q2736">
        <f>[1]资金台帐!Q2736&amp;""</f>
      </c>
      <c r="T2736">
        <f>[1]资金台帐!T2736&amp;""</f>
      </c>
      <c r="U2736">
        <f>[1]资金台帐!U2736&amp;""</f>
      </c>
      <c r="W2736">
        <f>[1]资金台帐!W2736&amp;""</f>
      </c>
      <c r="X2736">
        <f>[1]资金台帐!X2736&amp;""</f>
      </c>
      <c r="AB2736">
        <f>[1]资金台帐!AB2736</f>
        <v>0</v>
      </c>
      <c r="AC2736">
        <f>[1]资金台帐!AC2736</f>
        <v>0</v>
      </c>
      <c r="AD2736">
        <f>[1]资金台帐!AD2736</f>
        <v>0</v>
      </c>
      <c r="AJ2736">
        <f>[1]资金台帐!AJ2736</f>
        <v>0</v>
      </c>
      <c r="AK2736">
        <f>[1]资金台帐!AK2736</f>
        <v>0</v>
      </c>
      <c r="BA2736" s="22">
        <f t="shared" si="0"/>
      </c>
    </row>
    <row r="2737">
      <c r="B2737">
        <f>[1]资金台帐!B2737&amp;""</f>
      </c>
      <c r="H2737">
        <f>[1]资金台帐!H2737&amp;""</f>
      </c>
      <c r="J2737">
        <f>[1]资金台帐!J2737&amp;""</f>
      </c>
      <c r="N2737">
        <f>[1]资金台帐!N2737</f>
      </c>
      <c r="O2737">
        <f>[1]资金台帐!O2737&amp;""</f>
      </c>
      <c r="P2737">
        <f>[1]资金台帐!P2737&amp;""</f>
      </c>
      <c r="Q2737">
        <f>[1]资金台帐!Q2737&amp;""</f>
      </c>
      <c r="T2737">
        <f>[1]资金台帐!T2737&amp;""</f>
      </c>
      <c r="U2737">
        <f>[1]资金台帐!U2737&amp;""</f>
      </c>
      <c r="W2737">
        <f>[1]资金台帐!W2737&amp;""</f>
      </c>
      <c r="X2737">
        <f>[1]资金台帐!X2737&amp;""</f>
      </c>
      <c r="AB2737">
        <f>[1]资金台帐!AB2737</f>
        <v>0</v>
      </c>
      <c r="AC2737">
        <f>[1]资金台帐!AC2737</f>
        <v>0</v>
      </c>
      <c r="AD2737">
        <f>[1]资金台帐!AD2737</f>
        <v>0</v>
      </c>
      <c r="AJ2737">
        <f>[1]资金台帐!AJ2737</f>
        <v>0</v>
      </c>
      <c r="AK2737">
        <f>[1]资金台帐!AK2737</f>
        <v>0</v>
      </c>
      <c r="BA2737" s="22">
        <f t="shared" si="0"/>
      </c>
    </row>
    <row r="2738">
      <c r="B2738">
        <f>[1]资金台帐!B2738&amp;""</f>
      </c>
      <c r="H2738">
        <f>[1]资金台帐!H2738&amp;""</f>
      </c>
      <c r="J2738">
        <f>[1]资金台帐!J2738&amp;""</f>
      </c>
      <c r="N2738">
        <f>[1]资金台帐!N2738</f>
      </c>
      <c r="O2738">
        <f>[1]资金台帐!O2738&amp;""</f>
      </c>
      <c r="P2738">
        <f>[1]资金台帐!P2738&amp;""</f>
      </c>
      <c r="Q2738">
        <f>[1]资金台帐!Q2738&amp;""</f>
      </c>
      <c r="T2738">
        <f>[1]资金台帐!T2738&amp;""</f>
      </c>
      <c r="U2738">
        <f>[1]资金台帐!U2738&amp;""</f>
      </c>
      <c r="W2738">
        <f>[1]资金台帐!W2738&amp;""</f>
      </c>
      <c r="X2738">
        <f>[1]资金台帐!X2738&amp;""</f>
      </c>
      <c r="AB2738">
        <f>[1]资金台帐!AB2738</f>
        <v>0</v>
      </c>
      <c r="AC2738">
        <f>[1]资金台帐!AC2738</f>
        <v>0</v>
      </c>
      <c r="AD2738">
        <f>[1]资金台帐!AD2738</f>
        <v>0</v>
      </c>
      <c r="AJ2738">
        <f>[1]资金台帐!AJ2738</f>
        <v>0</v>
      </c>
      <c r="AK2738">
        <f>[1]资金台帐!AK2738</f>
        <v>0</v>
      </c>
      <c r="BA2738" s="22">
        <f t="shared" si="0"/>
      </c>
    </row>
    <row r="2739">
      <c r="B2739">
        <f>[1]资金台帐!B2739&amp;""</f>
      </c>
      <c r="H2739">
        <f>[1]资金台帐!H2739&amp;""</f>
      </c>
      <c r="J2739">
        <f>[1]资金台帐!J2739&amp;""</f>
      </c>
      <c r="N2739">
        <f>[1]资金台帐!N2739</f>
      </c>
      <c r="O2739">
        <f>[1]资金台帐!O2739&amp;""</f>
      </c>
      <c r="P2739">
        <f>[1]资金台帐!P2739&amp;""</f>
      </c>
      <c r="Q2739">
        <f>[1]资金台帐!Q2739&amp;""</f>
      </c>
      <c r="T2739">
        <f>[1]资金台帐!T2739&amp;""</f>
      </c>
      <c r="U2739">
        <f>[1]资金台帐!U2739&amp;""</f>
      </c>
      <c r="W2739">
        <f>[1]资金台帐!W2739&amp;""</f>
      </c>
      <c r="X2739">
        <f>[1]资金台帐!X2739&amp;""</f>
      </c>
      <c r="AB2739">
        <f>[1]资金台帐!AB2739</f>
        <v>0</v>
      </c>
      <c r="AC2739">
        <f>[1]资金台帐!AC2739</f>
        <v>0</v>
      </c>
      <c r="AD2739">
        <f>[1]资金台帐!AD2739</f>
        <v>0</v>
      </c>
      <c r="AJ2739">
        <f>[1]资金台帐!AJ2739</f>
        <v>0</v>
      </c>
      <c r="AK2739">
        <f>[1]资金台帐!AK2739</f>
        <v>0</v>
      </c>
      <c r="BA2739" s="22">
        <f t="shared" si="0"/>
      </c>
    </row>
    <row r="2740">
      <c r="B2740">
        <f>[1]资金台帐!B2740&amp;""</f>
      </c>
      <c r="H2740">
        <f>[1]资金台帐!H2740&amp;""</f>
      </c>
      <c r="J2740">
        <f>[1]资金台帐!J2740&amp;""</f>
      </c>
      <c r="N2740">
        <f>[1]资金台帐!N2740</f>
      </c>
      <c r="O2740">
        <f>[1]资金台帐!O2740&amp;""</f>
      </c>
      <c r="P2740">
        <f>[1]资金台帐!P2740&amp;""</f>
      </c>
      <c r="Q2740">
        <f>[1]资金台帐!Q2740&amp;""</f>
      </c>
      <c r="T2740">
        <f>[1]资金台帐!T2740&amp;""</f>
      </c>
      <c r="U2740">
        <f>[1]资金台帐!U2740&amp;""</f>
      </c>
      <c r="W2740">
        <f>[1]资金台帐!W2740&amp;""</f>
      </c>
      <c r="X2740">
        <f>[1]资金台帐!X2740&amp;""</f>
      </c>
      <c r="AB2740">
        <f>[1]资金台帐!AB2740</f>
        <v>0</v>
      </c>
      <c r="AC2740">
        <f>[1]资金台帐!AC2740</f>
        <v>0</v>
      </c>
      <c r="AD2740">
        <f>[1]资金台帐!AD2740</f>
        <v>0</v>
      </c>
      <c r="AJ2740">
        <f>[1]资金台帐!AJ2740</f>
        <v>0</v>
      </c>
      <c r="AK2740">
        <f>[1]资金台帐!AK2740</f>
        <v>0</v>
      </c>
      <c r="BA2740" s="22">
        <f t="shared" si="0"/>
      </c>
    </row>
    <row r="2741">
      <c r="B2741">
        <f>[1]资金台帐!B2741&amp;""</f>
      </c>
      <c r="H2741">
        <f>[1]资金台帐!H2741&amp;""</f>
      </c>
      <c r="J2741">
        <f>[1]资金台帐!J2741&amp;""</f>
      </c>
      <c r="N2741">
        <f>[1]资金台帐!N2741</f>
      </c>
      <c r="O2741">
        <f>[1]资金台帐!O2741&amp;""</f>
      </c>
      <c r="P2741">
        <f>[1]资金台帐!P2741&amp;""</f>
      </c>
      <c r="Q2741">
        <f>[1]资金台帐!Q2741&amp;""</f>
      </c>
      <c r="T2741">
        <f>[1]资金台帐!T2741&amp;""</f>
      </c>
      <c r="U2741">
        <f>[1]资金台帐!U2741&amp;""</f>
      </c>
      <c r="W2741">
        <f>[1]资金台帐!W2741&amp;""</f>
      </c>
      <c r="X2741">
        <f>[1]资金台帐!X2741&amp;""</f>
      </c>
      <c r="AB2741">
        <f>[1]资金台帐!AB2741</f>
        <v>0</v>
      </c>
      <c r="AC2741">
        <f>[1]资金台帐!AC2741</f>
        <v>0</v>
      </c>
      <c r="AD2741">
        <f>[1]资金台帐!AD2741</f>
        <v>0</v>
      </c>
      <c r="AJ2741">
        <f>[1]资金台帐!AJ2741</f>
        <v>0</v>
      </c>
      <c r="AK2741">
        <f>[1]资金台帐!AK2741</f>
        <v>0</v>
      </c>
      <c r="BA2741" s="22">
        <f t="shared" si="0"/>
      </c>
    </row>
    <row r="2742">
      <c r="B2742">
        <f>[1]资金台帐!B2742&amp;""</f>
      </c>
      <c r="H2742">
        <f>[1]资金台帐!H2742&amp;""</f>
      </c>
      <c r="J2742">
        <f>[1]资金台帐!J2742&amp;""</f>
      </c>
      <c r="N2742">
        <f>[1]资金台帐!N2742</f>
      </c>
      <c r="O2742">
        <f>[1]资金台帐!O2742&amp;""</f>
      </c>
      <c r="P2742">
        <f>[1]资金台帐!P2742&amp;""</f>
      </c>
      <c r="Q2742">
        <f>[1]资金台帐!Q2742&amp;""</f>
      </c>
      <c r="T2742">
        <f>[1]资金台帐!T2742&amp;""</f>
      </c>
      <c r="U2742">
        <f>[1]资金台帐!U2742&amp;""</f>
      </c>
      <c r="W2742">
        <f>[1]资金台帐!W2742&amp;""</f>
      </c>
      <c r="X2742">
        <f>[1]资金台帐!X2742&amp;""</f>
      </c>
      <c r="AB2742">
        <f>[1]资金台帐!AB2742</f>
        <v>0</v>
      </c>
      <c r="AC2742">
        <f>[1]资金台帐!AC2742</f>
        <v>0</v>
      </c>
      <c r="AD2742">
        <f>[1]资金台帐!AD2742</f>
        <v>0</v>
      </c>
      <c r="AJ2742">
        <f>[1]资金台帐!AJ2742</f>
        <v>0</v>
      </c>
      <c r="AK2742">
        <f>[1]资金台帐!AK2742</f>
        <v>0</v>
      </c>
      <c r="BA2742" s="22">
        <f t="shared" si="0"/>
      </c>
    </row>
    <row r="2743">
      <c r="B2743">
        <f>[1]资金台帐!B2743&amp;""</f>
      </c>
      <c r="H2743">
        <f>[1]资金台帐!H2743&amp;""</f>
      </c>
      <c r="J2743">
        <f>[1]资金台帐!J2743&amp;""</f>
      </c>
      <c r="N2743">
        <f>[1]资金台帐!N2743</f>
      </c>
      <c r="O2743">
        <f>[1]资金台帐!O2743&amp;""</f>
      </c>
      <c r="P2743">
        <f>[1]资金台帐!P2743&amp;""</f>
      </c>
      <c r="Q2743">
        <f>[1]资金台帐!Q2743&amp;""</f>
      </c>
      <c r="T2743">
        <f>[1]资金台帐!T2743&amp;""</f>
      </c>
      <c r="U2743">
        <f>[1]资金台帐!U2743&amp;""</f>
      </c>
      <c r="W2743">
        <f>[1]资金台帐!W2743&amp;""</f>
      </c>
      <c r="X2743">
        <f>[1]资金台帐!X2743&amp;""</f>
      </c>
      <c r="AB2743">
        <f>[1]资金台帐!AB2743</f>
        <v>0</v>
      </c>
      <c r="AC2743">
        <f>[1]资金台帐!AC2743</f>
        <v>0</v>
      </c>
      <c r="AD2743">
        <f>[1]资金台帐!AD2743</f>
        <v>0</v>
      </c>
      <c r="AJ2743">
        <f>[1]资金台帐!AJ2743</f>
        <v>0</v>
      </c>
      <c r="AK2743">
        <f>[1]资金台帐!AK2743</f>
        <v>0</v>
      </c>
      <c r="BA2743" s="22">
        <f t="shared" si="0"/>
      </c>
    </row>
    <row r="2744">
      <c r="B2744">
        <f>[1]资金台帐!B2744&amp;""</f>
      </c>
      <c r="H2744">
        <f>[1]资金台帐!H2744&amp;""</f>
      </c>
      <c r="J2744">
        <f>[1]资金台帐!J2744&amp;""</f>
      </c>
      <c r="N2744">
        <f>[1]资金台帐!N2744</f>
      </c>
      <c r="O2744">
        <f>[1]资金台帐!O2744&amp;""</f>
      </c>
      <c r="P2744">
        <f>[1]资金台帐!P2744&amp;""</f>
      </c>
      <c r="Q2744">
        <f>[1]资金台帐!Q2744&amp;""</f>
      </c>
      <c r="T2744">
        <f>[1]资金台帐!T2744&amp;""</f>
      </c>
      <c r="U2744">
        <f>[1]资金台帐!U2744&amp;""</f>
      </c>
      <c r="W2744">
        <f>[1]资金台帐!W2744&amp;""</f>
      </c>
      <c r="X2744">
        <f>[1]资金台帐!X2744&amp;""</f>
      </c>
      <c r="AB2744">
        <f>[1]资金台帐!AB2744</f>
        <v>0</v>
      </c>
      <c r="AC2744">
        <f>[1]资金台帐!AC2744</f>
        <v>0</v>
      </c>
      <c r="AD2744">
        <f>[1]资金台帐!AD2744</f>
        <v>0</v>
      </c>
      <c r="AJ2744">
        <f>[1]资金台帐!AJ2744</f>
        <v>0</v>
      </c>
      <c r="AK2744">
        <f>[1]资金台帐!AK2744</f>
        <v>0</v>
      </c>
      <c r="BA2744" s="22">
        <f t="shared" si="0"/>
      </c>
    </row>
    <row r="2745">
      <c r="B2745">
        <f>[1]资金台帐!B2745&amp;""</f>
      </c>
      <c r="H2745">
        <f>[1]资金台帐!H2745&amp;""</f>
      </c>
      <c r="J2745">
        <f>[1]资金台帐!J2745&amp;""</f>
      </c>
      <c r="N2745">
        <f>[1]资金台帐!N2745</f>
      </c>
      <c r="O2745">
        <f>[1]资金台帐!O2745&amp;""</f>
      </c>
      <c r="P2745">
        <f>[1]资金台帐!P2745&amp;""</f>
      </c>
      <c r="Q2745">
        <f>[1]资金台帐!Q2745&amp;""</f>
      </c>
      <c r="T2745">
        <f>[1]资金台帐!T2745&amp;""</f>
      </c>
      <c r="U2745">
        <f>[1]资金台帐!U2745&amp;""</f>
      </c>
      <c r="W2745">
        <f>[1]资金台帐!W2745&amp;""</f>
      </c>
      <c r="X2745">
        <f>[1]资金台帐!X2745&amp;""</f>
      </c>
      <c r="AB2745">
        <f>[1]资金台帐!AB2745</f>
        <v>0</v>
      </c>
      <c r="AC2745">
        <f>[1]资金台帐!AC2745</f>
        <v>0</v>
      </c>
      <c r="AD2745">
        <f>[1]资金台帐!AD2745</f>
        <v>0</v>
      </c>
      <c r="AJ2745">
        <f>[1]资金台帐!AJ2745</f>
        <v>0</v>
      </c>
      <c r="AK2745">
        <f>[1]资金台帐!AK2745</f>
        <v>0</v>
      </c>
      <c r="BA2745" s="22">
        <f t="shared" si="0"/>
      </c>
    </row>
    <row r="2746">
      <c r="B2746">
        <f>[1]资金台帐!B2746&amp;""</f>
      </c>
      <c r="H2746">
        <f>[1]资金台帐!H2746&amp;""</f>
      </c>
      <c r="J2746">
        <f>[1]资金台帐!J2746&amp;""</f>
      </c>
      <c r="N2746">
        <f>[1]资金台帐!N2746</f>
      </c>
      <c r="O2746">
        <f>[1]资金台帐!O2746&amp;""</f>
      </c>
      <c r="P2746">
        <f>[1]资金台帐!P2746&amp;""</f>
      </c>
      <c r="Q2746">
        <f>[1]资金台帐!Q2746&amp;""</f>
      </c>
      <c r="T2746">
        <f>[1]资金台帐!T2746&amp;""</f>
      </c>
      <c r="U2746">
        <f>[1]资金台帐!U2746&amp;""</f>
      </c>
      <c r="W2746">
        <f>[1]资金台帐!W2746&amp;""</f>
      </c>
      <c r="X2746">
        <f>[1]资金台帐!X2746&amp;""</f>
      </c>
      <c r="AB2746">
        <f>[1]资金台帐!AB2746</f>
        <v>0</v>
      </c>
      <c r="AC2746">
        <f>[1]资金台帐!AC2746</f>
        <v>0</v>
      </c>
      <c r="AD2746">
        <f>[1]资金台帐!AD2746</f>
        <v>0</v>
      </c>
      <c r="AJ2746">
        <f>[1]资金台帐!AJ2746</f>
        <v>0</v>
      </c>
      <c r="AK2746">
        <f>[1]资金台帐!AK2746</f>
        <v>0</v>
      </c>
      <c r="BA2746" s="22">
        <f t="shared" si="0"/>
      </c>
    </row>
    <row r="2747">
      <c r="B2747">
        <f>[1]资金台帐!B2747&amp;""</f>
      </c>
      <c r="H2747">
        <f>[1]资金台帐!H2747&amp;""</f>
      </c>
      <c r="J2747">
        <f>[1]资金台帐!J2747&amp;""</f>
      </c>
      <c r="N2747">
        <f>[1]资金台帐!N2747</f>
      </c>
      <c r="O2747">
        <f>[1]资金台帐!O2747&amp;""</f>
      </c>
      <c r="P2747">
        <f>[1]资金台帐!P2747&amp;""</f>
      </c>
      <c r="Q2747">
        <f>[1]资金台帐!Q2747&amp;""</f>
      </c>
      <c r="T2747">
        <f>[1]资金台帐!T2747&amp;""</f>
      </c>
      <c r="U2747">
        <f>[1]资金台帐!U2747&amp;""</f>
      </c>
      <c r="W2747">
        <f>[1]资金台帐!W2747&amp;""</f>
      </c>
      <c r="X2747">
        <f>[1]资金台帐!X2747&amp;""</f>
      </c>
      <c r="AB2747">
        <f>[1]资金台帐!AB2747</f>
        <v>0</v>
      </c>
      <c r="AC2747">
        <f>[1]资金台帐!AC2747</f>
        <v>0</v>
      </c>
      <c r="AD2747">
        <f>[1]资金台帐!AD2747</f>
        <v>0</v>
      </c>
      <c r="AJ2747">
        <f>[1]资金台帐!AJ2747</f>
        <v>0</v>
      </c>
      <c r="AK2747">
        <f>[1]资金台帐!AK2747</f>
        <v>0</v>
      </c>
      <c r="BA2747" s="22">
        <f t="shared" si="0"/>
      </c>
    </row>
    <row r="2748">
      <c r="B2748">
        <f>[1]资金台帐!B2748&amp;""</f>
      </c>
      <c r="H2748">
        <f>[1]资金台帐!H2748&amp;""</f>
      </c>
      <c r="J2748">
        <f>[1]资金台帐!J2748&amp;""</f>
      </c>
      <c r="N2748">
        <f>[1]资金台帐!N2748</f>
      </c>
      <c r="O2748">
        <f>[1]资金台帐!O2748&amp;""</f>
      </c>
      <c r="P2748">
        <f>[1]资金台帐!P2748&amp;""</f>
      </c>
      <c r="Q2748">
        <f>[1]资金台帐!Q2748&amp;""</f>
      </c>
      <c r="T2748">
        <f>[1]资金台帐!T2748&amp;""</f>
      </c>
      <c r="U2748">
        <f>[1]资金台帐!U2748&amp;""</f>
      </c>
      <c r="W2748">
        <f>[1]资金台帐!W2748&amp;""</f>
      </c>
      <c r="X2748">
        <f>[1]资金台帐!X2748&amp;""</f>
      </c>
      <c r="AB2748">
        <f>[1]资金台帐!AB2748</f>
        <v>0</v>
      </c>
      <c r="AC2748">
        <f>[1]资金台帐!AC2748</f>
        <v>0</v>
      </c>
      <c r="AD2748">
        <f>[1]资金台帐!AD2748</f>
        <v>0</v>
      </c>
      <c r="AJ2748">
        <f>[1]资金台帐!AJ2748</f>
        <v>0</v>
      </c>
      <c r="AK2748">
        <f>[1]资金台帐!AK2748</f>
        <v>0</v>
      </c>
      <c r="BA2748" s="22">
        <f t="shared" si="0"/>
      </c>
    </row>
    <row r="2749">
      <c r="B2749">
        <f>[1]资金台帐!B2749&amp;""</f>
      </c>
      <c r="H2749">
        <f>[1]资金台帐!H2749&amp;""</f>
      </c>
      <c r="J2749">
        <f>[1]资金台帐!J2749&amp;""</f>
      </c>
      <c r="N2749">
        <f>[1]资金台帐!N2749</f>
      </c>
      <c r="O2749">
        <f>[1]资金台帐!O2749&amp;""</f>
      </c>
      <c r="P2749">
        <f>[1]资金台帐!P2749&amp;""</f>
      </c>
      <c r="Q2749">
        <f>[1]资金台帐!Q2749&amp;""</f>
      </c>
      <c r="T2749">
        <f>[1]资金台帐!T2749&amp;""</f>
      </c>
      <c r="U2749">
        <f>[1]资金台帐!U2749&amp;""</f>
      </c>
      <c r="W2749">
        <f>[1]资金台帐!W2749&amp;""</f>
      </c>
      <c r="X2749">
        <f>[1]资金台帐!X2749&amp;""</f>
      </c>
      <c r="AB2749">
        <f>[1]资金台帐!AB2749</f>
        <v>0</v>
      </c>
      <c r="AC2749">
        <f>[1]资金台帐!AC2749</f>
        <v>0</v>
      </c>
      <c r="AD2749">
        <f>[1]资金台帐!AD2749</f>
        <v>0</v>
      </c>
      <c r="AJ2749">
        <f>[1]资金台帐!AJ2749</f>
        <v>0</v>
      </c>
      <c r="AK2749">
        <f>[1]资金台帐!AK2749</f>
        <v>0</v>
      </c>
      <c r="BA2749" s="22">
        <f t="shared" si="0"/>
      </c>
    </row>
    <row r="2750">
      <c r="B2750">
        <f>[1]资金台帐!B2750&amp;""</f>
      </c>
      <c r="H2750">
        <f>[1]资金台帐!H2750&amp;""</f>
      </c>
      <c r="J2750">
        <f>[1]资金台帐!J2750&amp;""</f>
      </c>
      <c r="N2750">
        <f>[1]资金台帐!N2750</f>
      </c>
      <c r="O2750">
        <f>[1]资金台帐!O2750&amp;""</f>
      </c>
      <c r="P2750">
        <f>[1]资金台帐!P2750&amp;""</f>
      </c>
      <c r="Q2750">
        <f>[1]资金台帐!Q2750&amp;""</f>
      </c>
      <c r="T2750">
        <f>[1]资金台帐!T2750&amp;""</f>
      </c>
      <c r="U2750">
        <f>[1]资金台帐!U2750&amp;""</f>
      </c>
      <c r="W2750">
        <f>[1]资金台帐!W2750&amp;""</f>
      </c>
      <c r="X2750">
        <f>[1]资金台帐!X2750&amp;""</f>
      </c>
      <c r="AB2750">
        <f>[1]资金台帐!AB2750</f>
        <v>0</v>
      </c>
      <c r="AC2750">
        <f>[1]资金台帐!AC2750</f>
        <v>0</v>
      </c>
      <c r="AD2750">
        <f>[1]资金台帐!AD2750</f>
        <v>0</v>
      </c>
      <c r="AJ2750">
        <f>[1]资金台帐!AJ2750</f>
        <v>0</v>
      </c>
      <c r="AK2750">
        <f>[1]资金台帐!AK2750</f>
        <v>0</v>
      </c>
      <c r="BA2750" s="22">
        <f t="shared" si="0"/>
      </c>
    </row>
    <row r="2751">
      <c r="B2751">
        <f>[1]资金台帐!B2751&amp;""</f>
      </c>
      <c r="H2751">
        <f>[1]资金台帐!H2751&amp;""</f>
      </c>
      <c r="J2751">
        <f>[1]资金台帐!J2751&amp;""</f>
      </c>
      <c r="N2751">
        <f>[1]资金台帐!N2751</f>
      </c>
      <c r="O2751">
        <f>[1]资金台帐!O2751&amp;""</f>
      </c>
      <c r="P2751">
        <f>[1]资金台帐!P2751&amp;""</f>
      </c>
      <c r="Q2751">
        <f>[1]资金台帐!Q2751&amp;""</f>
      </c>
      <c r="T2751">
        <f>[1]资金台帐!T2751&amp;""</f>
      </c>
      <c r="U2751">
        <f>[1]资金台帐!U2751&amp;""</f>
      </c>
      <c r="W2751">
        <f>[1]资金台帐!W2751&amp;""</f>
      </c>
      <c r="X2751">
        <f>[1]资金台帐!X2751&amp;""</f>
      </c>
      <c r="AB2751">
        <f>[1]资金台帐!AB2751</f>
        <v>0</v>
      </c>
      <c r="AC2751">
        <f>[1]资金台帐!AC2751</f>
        <v>0</v>
      </c>
      <c r="AD2751">
        <f>[1]资金台帐!AD2751</f>
        <v>0</v>
      </c>
      <c r="AJ2751">
        <f>[1]资金台帐!AJ2751</f>
        <v>0</v>
      </c>
      <c r="AK2751">
        <f>[1]资金台帐!AK2751</f>
        <v>0</v>
      </c>
      <c r="BA2751" s="22">
        <f t="shared" si="0"/>
      </c>
    </row>
    <row r="2752">
      <c r="B2752">
        <f>[1]资金台帐!B2752&amp;""</f>
      </c>
      <c r="H2752">
        <f>[1]资金台帐!H2752&amp;""</f>
      </c>
      <c r="J2752">
        <f>[1]资金台帐!J2752&amp;""</f>
      </c>
      <c r="N2752">
        <f>[1]资金台帐!N2752</f>
      </c>
      <c r="O2752">
        <f>[1]资金台帐!O2752&amp;""</f>
      </c>
      <c r="P2752">
        <f>[1]资金台帐!P2752&amp;""</f>
      </c>
      <c r="Q2752">
        <f>[1]资金台帐!Q2752&amp;""</f>
      </c>
      <c r="T2752">
        <f>[1]资金台帐!T2752&amp;""</f>
      </c>
      <c r="U2752">
        <f>[1]资金台帐!U2752&amp;""</f>
      </c>
      <c r="W2752">
        <f>[1]资金台帐!W2752&amp;""</f>
      </c>
      <c r="X2752">
        <f>[1]资金台帐!X2752&amp;""</f>
      </c>
      <c r="AB2752">
        <f>[1]资金台帐!AB2752</f>
        <v>0</v>
      </c>
      <c r="AC2752">
        <f>[1]资金台帐!AC2752</f>
        <v>0</v>
      </c>
      <c r="AD2752">
        <f>[1]资金台帐!AD2752</f>
        <v>0</v>
      </c>
      <c r="AJ2752">
        <f>[1]资金台帐!AJ2752</f>
        <v>0</v>
      </c>
      <c r="AK2752">
        <f>[1]资金台帐!AK2752</f>
        <v>0</v>
      </c>
      <c r="BA2752" s="22">
        <f t="shared" si="0"/>
      </c>
    </row>
    <row r="2753">
      <c r="B2753">
        <f>[1]资金台帐!B2753&amp;""</f>
      </c>
      <c r="H2753">
        <f>[1]资金台帐!H2753&amp;""</f>
      </c>
      <c r="J2753">
        <f>[1]资金台帐!J2753&amp;""</f>
      </c>
      <c r="N2753">
        <f>[1]资金台帐!N2753</f>
      </c>
      <c r="O2753">
        <f>[1]资金台帐!O2753&amp;""</f>
      </c>
      <c r="P2753">
        <f>[1]资金台帐!P2753&amp;""</f>
      </c>
      <c r="Q2753">
        <f>[1]资金台帐!Q2753&amp;""</f>
      </c>
      <c r="T2753">
        <f>[1]资金台帐!T2753&amp;""</f>
      </c>
      <c r="U2753">
        <f>[1]资金台帐!U2753&amp;""</f>
      </c>
      <c r="W2753">
        <f>[1]资金台帐!W2753&amp;""</f>
      </c>
      <c r="X2753">
        <f>[1]资金台帐!X2753&amp;""</f>
      </c>
      <c r="AB2753">
        <f>[1]资金台帐!AB2753</f>
        <v>0</v>
      </c>
      <c r="AC2753">
        <f>[1]资金台帐!AC2753</f>
        <v>0</v>
      </c>
      <c r="AD2753">
        <f>[1]资金台帐!AD2753</f>
        <v>0</v>
      </c>
      <c r="AJ2753">
        <f>[1]资金台帐!AJ2753</f>
        <v>0</v>
      </c>
      <c r="AK2753">
        <f>[1]资金台帐!AK2753</f>
        <v>0</v>
      </c>
      <c r="BA2753" s="22">
        <f t="shared" si="0"/>
      </c>
    </row>
    <row r="2754">
      <c r="B2754">
        <f>[1]资金台帐!B2754&amp;""</f>
      </c>
      <c r="H2754">
        <f>[1]资金台帐!H2754&amp;""</f>
      </c>
      <c r="J2754">
        <f>[1]资金台帐!J2754&amp;""</f>
      </c>
      <c r="N2754">
        <f>[1]资金台帐!N2754</f>
      </c>
      <c r="O2754">
        <f>[1]资金台帐!O2754&amp;""</f>
      </c>
      <c r="P2754">
        <f>[1]资金台帐!P2754&amp;""</f>
      </c>
      <c r="Q2754">
        <f>[1]资金台帐!Q2754&amp;""</f>
      </c>
      <c r="T2754">
        <f>[1]资金台帐!T2754&amp;""</f>
      </c>
      <c r="U2754">
        <f>[1]资金台帐!U2754&amp;""</f>
      </c>
      <c r="W2754">
        <f>[1]资金台帐!W2754&amp;""</f>
      </c>
      <c r="X2754">
        <f>[1]资金台帐!X2754&amp;""</f>
      </c>
      <c r="AB2754">
        <f>[1]资金台帐!AB2754</f>
        <v>0</v>
      </c>
      <c r="AC2754">
        <f>[1]资金台帐!AC2754</f>
        <v>0</v>
      </c>
      <c r="AD2754">
        <f>[1]资金台帐!AD2754</f>
        <v>0</v>
      </c>
      <c r="AJ2754">
        <f>[1]资金台帐!AJ2754</f>
        <v>0</v>
      </c>
      <c r="AK2754">
        <f>[1]资金台帐!AK2754</f>
        <v>0</v>
      </c>
      <c r="BA2754" s="22">
        <f t="shared" si="0"/>
      </c>
    </row>
    <row r="2755">
      <c r="B2755">
        <f>[1]资金台帐!B2755&amp;""</f>
      </c>
      <c r="H2755">
        <f>[1]资金台帐!H2755&amp;""</f>
      </c>
      <c r="J2755">
        <f>[1]资金台帐!J2755&amp;""</f>
      </c>
      <c r="N2755">
        <f>[1]资金台帐!N2755</f>
      </c>
      <c r="O2755">
        <f>[1]资金台帐!O2755&amp;""</f>
      </c>
      <c r="P2755">
        <f>[1]资金台帐!P2755&amp;""</f>
      </c>
      <c r="Q2755">
        <f>[1]资金台帐!Q2755&amp;""</f>
      </c>
      <c r="T2755">
        <f>[1]资金台帐!T2755&amp;""</f>
      </c>
      <c r="U2755">
        <f>[1]资金台帐!U2755&amp;""</f>
      </c>
      <c r="W2755">
        <f>[1]资金台帐!W2755&amp;""</f>
      </c>
      <c r="X2755">
        <f>[1]资金台帐!X2755&amp;""</f>
      </c>
      <c r="AB2755">
        <f>[1]资金台帐!AB2755</f>
        <v>0</v>
      </c>
      <c r="AC2755">
        <f>[1]资金台帐!AC2755</f>
        <v>0</v>
      </c>
      <c r="AD2755">
        <f>[1]资金台帐!AD2755</f>
        <v>0</v>
      </c>
      <c r="AJ2755">
        <f>[1]资金台帐!AJ2755</f>
        <v>0</v>
      </c>
      <c r="AK2755">
        <f>[1]资金台帐!AK2755</f>
        <v>0</v>
      </c>
      <c r="BA2755" s="22">
        <f t="shared" si="0"/>
      </c>
    </row>
    <row r="2756">
      <c r="B2756">
        <f>[1]资金台帐!B2756&amp;""</f>
      </c>
      <c r="H2756">
        <f>[1]资金台帐!H2756&amp;""</f>
      </c>
      <c r="J2756">
        <f>[1]资金台帐!J2756&amp;""</f>
      </c>
      <c r="N2756">
        <f>[1]资金台帐!N2756</f>
      </c>
      <c r="O2756">
        <f>[1]资金台帐!O2756&amp;""</f>
      </c>
      <c r="P2756">
        <f>[1]资金台帐!P2756&amp;""</f>
      </c>
      <c r="Q2756">
        <f>[1]资金台帐!Q2756&amp;""</f>
      </c>
      <c r="T2756">
        <f>[1]资金台帐!T2756&amp;""</f>
      </c>
      <c r="U2756">
        <f>[1]资金台帐!U2756&amp;""</f>
      </c>
      <c r="W2756">
        <f>[1]资金台帐!W2756&amp;""</f>
      </c>
      <c r="X2756">
        <f>[1]资金台帐!X2756&amp;""</f>
      </c>
      <c r="AB2756">
        <f>[1]资金台帐!AB2756</f>
        <v>0</v>
      </c>
      <c r="AC2756">
        <f>[1]资金台帐!AC2756</f>
        <v>0</v>
      </c>
      <c r="AD2756">
        <f>[1]资金台帐!AD2756</f>
        <v>0</v>
      </c>
      <c r="AJ2756">
        <f>[1]资金台帐!AJ2756</f>
        <v>0</v>
      </c>
      <c r="AK2756">
        <f>[1]资金台帐!AK2756</f>
        <v>0</v>
      </c>
      <c r="BA2756" s="22">
        <f t="shared" si="0"/>
      </c>
    </row>
    <row r="2757">
      <c r="B2757">
        <f>[1]资金台帐!B2757&amp;""</f>
      </c>
      <c r="H2757">
        <f>[1]资金台帐!H2757&amp;""</f>
      </c>
      <c r="J2757">
        <f>[1]资金台帐!J2757&amp;""</f>
      </c>
      <c r="N2757">
        <f>[1]资金台帐!N2757</f>
      </c>
      <c r="O2757">
        <f>[1]资金台帐!O2757&amp;""</f>
      </c>
      <c r="P2757">
        <f>[1]资金台帐!P2757&amp;""</f>
      </c>
      <c r="Q2757">
        <f>[1]资金台帐!Q2757&amp;""</f>
      </c>
      <c r="T2757">
        <f>[1]资金台帐!T2757&amp;""</f>
      </c>
      <c r="U2757">
        <f>[1]资金台帐!U2757&amp;""</f>
      </c>
      <c r="W2757">
        <f>[1]资金台帐!W2757&amp;""</f>
      </c>
      <c r="X2757">
        <f>[1]资金台帐!X2757&amp;""</f>
      </c>
      <c r="AB2757">
        <f>[1]资金台帐!AB2757</f>
        <v>0</v>
      </c>
      <c r="AC2757">
        <f>[1]资金台帐!AC2757</f>
        <v>0</v>
      </c>
      <c r="AD2757">
        <f>[1]资金台帐!AD2757</f>
        <v>0</v>
      </c>
      <c r="AJ2757">
        <f>[1]资金台帐!AJ2757</f>
        <v>0</v>
      </c>
      <c r="AK2757">
        <f>[1]资金台帐!AK2757</f>
        <v>0</v>
      </c>
      <c r="BA2757" s="22">
        <f t="shared" si="0"/>
      </c>
    </row>
    <row r="2758">
      <c r="B2758">
        <f>[1]资金台帐!B2758&amp;""</f>
      </c>
      <c r="H2758">
        <f>[1]资金台帐!H2758&amp;""</f>
      </c>
      <c r="J2758">
        <f>[1]资金台帐!J2758&amp;""</f>
      </c>
      <c r="N2758">
        <f>[1]资金台帐!N2758</f>
      </c>
      <c r="O2758">
        <f>[1]资金台帐!O2758&amp;""</f>
      </c>
      <c r="P2758">
        <f>[1]资金台帐!P2758&amp;""</f>
      </c>
      <c r="Q2758">
        <f>[1]资金台帐!Q2758&amp;""</f>
      </c>
      <c r="T2758">
        <f>[1]资金台帐!T2758&amp;""</f>
      </c>
      <c r="U2758">
        <f>[1]资金台帐!U2758&amp;""</f>
      </c>
      <c r="W2758">
        <f>[1]资金台帐!W2758&amp;""</f>
      </c>
      <c r="X2758">
        <f>[1]资金台帐!X2758&amp;""</f>
      </c>
      <c r="AB2758">
        <f>[1]资金台帐!AB2758</f>
        <v>0</v>
      </c>
      <c r="AC2758">
        <f>[1]资金台帐!AC2758</f>
        <v>0</v>
      </c>
      <c r="AD2758">
        <f>[1]资金台帐!AD2758</f>
        <v>0</v>
      </c>
      <c r="AJ2758">
        <f>[1]资金台帐!AJ2758</f>
        <v>0</v>
      </c>
      <c r="AK2758">
        <f>[1]资金台帐!AK2758</f>
        <v>0</v>
      </c>
      <c r="BA2758" s="22">
        <f t="shared" si="0"/>
      </c>
    </row>
    <row r="2759">
      <c r="B2759">
        <f>[1]资金台帐!B2759&amp;""</f>
      </c>
      <c r="H2759">
        <f>[1]资金台帐!H2759&amp;""</f>
      </c>
      <c r="J2759">
        <f>[1]资金台帐!J2759&amp;""</f>
      </c>
      <c r="N2759">
        <f>[1]资金台帐!N2759</f>
      </c>
      <c r="O2759">
        <f>[1]资金台帐!O2759&amp;""</f>
      </c>
      <c r="P2759">
        <f>[1]资金台帐!P2759&amp;""</f>
      </c>
      <c r="Q2759">
        <f>[1]资金台帐!Q2759&amp;""</f>
      </c>
      <c r="T2759">
        <f>[1]资金台帐!T2759&amp;""</f>
      </c>
      <c r="U2759">
        <f>[1]资金台帐!U2759&amp;""</f>
      </c>
      <c r="W2759">
        <f>[1]资金台帐!W2759&amp;""</f>
      </c>
      <c r="X2759">
        <f>[1]资金台帐!X2759&amp;""</f>
      </c>
      <c r="AB2759">
        <f>[1]资金台帐!AB2759</f>
        <v>0</v>
      </c>
      <c r="AC2759">
        <f>[1]资金台帐!AC2759</f>
        <v>0</v>
      </c>
      <c r="AD2759">
        <f>[1]资金台帐!AD2759</f>
        <v>0</v>
      </c>
      <c r="AJ2759">
        <f>[1]资金台帐!AJ2759</f>
        <v>0</v>
      </c>
      <c r="AK2759">
        <f>[1]资金台帐!AK2759</f>
        <v>0</v>
      </c>
      <c r="BA2759" s="22">
        <f t="shared" si="0"/>
      </c>
    </row>
    <row r="2760">
      <c r="B2760">
        <f>[1]资金台帐!B2760&amp;""</f>
      </c>
      <c r="H2760">
        <f>[1]资金台帐!H2760&amp;""</f>
      </c>
      <c r="J2760">
        <f>[1]资金台帐!J2760&amp;""</f>
      </c>
      <c r="N2760">
        <f>[1]资金台帐!N2760</f>
      </c>
      <c r="O2760">
        <f>[1]资金台帐!O2760&amp;""</f>
      </c>
      <c r="P2760">
        <f>[1]资金台帐!P2760&amp;""</f>
      </c>
      <c r="Q2760">
        <f>[1]资金台帐!Q2760&amp;""</f>
      </c>
      <c r="T2760">
        <f>[1]资金台帐!T2760&amp;""</f>
      </c>
      <c r="U2760">
        <f>[1]资金台帐!U2760&amp;""</f>
      </c>
      <c r="W2760">
        <f>[1]资金台帐!W2760&amp;""</f>
      </c>
      <c r="X2760">
        <f>[1]资金台帐!X2760&amp;""</f>
      </c>
      <c r="AB2760">
        <f>[1]资金台帐!AB2760</f>
        <v>0</v>
      </c>
      <c r="AC2760">
        <f>[1]资金台帐!AC2760</f>
        <v>0</v>
      </c>
      <c r="AD2760">
        <f>[1]资金台帐!AD2760</f>
        <v>0</v>
      </c>
      <c r="AJ2760">
        <f>[1]资金台帐!AJ2760</f>
        <v>0</v>
      </c>
      <c r="AK2760">
        <f>[1]资金台帐!AK2760</f>
        <v>0</v>
      </c>
      <c r="BA2760" s="22">
        <f t="shared" si="0"/>
      </c>
    </row>
    <row r="2761">
      <c r="B2761">
        <f>[1]资金台帐!B2761&amp;""</f>
      </c>
      <c r="H2761">
        <f>[1]资金台帐!H2761&amp;""</f>
      </c>
      <c r="J2761">
        <f>[1]资金台帐!J2761&amp;""</f>
      </c>
      <c r="N2761">
        <f>[1]资金台帐!N2761</f>
      </c>
      <c r="O2761">
        <f>[1]资金台帐!O2761&amp;""</f>
      </c>
      <c r="P2761">
        <f>[1]资金台帐!P2761&amp;""</f>
      </c>
      <c r="Q2761">
        <f>[1]资金台帐!Q2761&amp;""</f>
      </c>
      <c r="T2761">
        <f>[1]资金台帐!T2761&amp;""</f>
      </c>
      <c r="U2761">
        <f>[1]资金台帐!U2761&amp;""</f>
      </c>
      <c r="W2761">
        <f>[1]资金台帐!W2761&amp;""</f>
      </c>
      <c r="X2761">
        <f>[1]资金台帐!X2761&amp;""</f>
      </c>
      <c r="AB2761">
        <f>[1]资金台帐!AB2761</f>
        <v>0</v>
      </c>
      <c r="AC2761">
        <f>[1]资金台帐!AC2761</f>
        <v>0</v>
      </c>
      <c r="AD2761">
        <f>[1]资金台帐!AD2761</f>
        <v>0</v>
      </c>
      <c r="AJ2761">
        <f>[1]资金台帐!AJ2761</f>
        <v>0</v>
      </c>
      <c r="AK2761">
        <f>[1]资金台帐!AK2761</f>
        <v>0</v>
      </c>
      <c r="BA2761" s="22">
        <f t="shared" si="0"/>
      </c>
    </row>
    <row r="2762">
      <c r="B2762">
        <f>[1]资金台帐!B2762&amp;""</f>
      </c>
      <c r="H2762">
        <f>[1]资金台帐!H2762&amp;""</f>
      </c>
      <c r="J2762">
        <f>[1]资金台帐!J2762&amp;""</f>
      </c>
      <c r="N2762">
        <f>[1]资金台帐!N2762</f>
      </c>
      <c r="O2762">
        <f>[1]资金台帐!O2762&amp;""</f>
      </c>
      <c r="P2762">
        <f>[1]资金台帐!P2762&amp;""</f>
      </c>
      <c r="Q2762">
        <f>[1]资金台帐!Q2762&amp;""</f>
      </c>
      <c r="T2762">
        <f>[1]资金台帐!T2762&amp;""</f>
      </c>
      <c r="U2762">
        <f>[1]资金台帐!U2762&amp;""</f>
      </c>
      <c r="W2762">
        <f>[1]资金台帐!W2762&amp;""</f>
      </c>
      <c r="X2762">
        <f>[1]资金台帐!X2762&amp;""</f>
      </c>
      <c r="AB2762">
        <f>[1]资金台帐!AB2762</f>
        <v>0</v>
      </c>
      <c r="AC2762">
        <f>[1]资金台帐!AC2762</f>
        <v>0</v>
      </c>
      <c r="AD2762">
        <f>[1]资金台帐!AD2762</f>
        <v>0</v>
      </c>
      <c r="AJ2762">
        <f>[1]资金台帐!AJ2762</f>
        <v>0</v>
      </c>
      <c r="AK2762">
        <f>[1]资金台帐!AK2762</f>
        <v>0</v>
      </c>
      <c r="BA2762" s="22">
        <f t="shared" si="0"/>
      </c>
    </row>
    <row r="2763">
      <c r="B2763">
        <f>[1]资金台帐!B2763&amp;""</f>
      </c>
      <c r="H2763">
        <f>[1]资金台帐!H2763&amp;""</f>
      </c>
      <c r="J2763">
        <f>[1]资金台帐!J2763&amp;""</f>
      </c>
      <c r="N2763">
        <f>[1]资金台帐!N2763</f>
      </c>
      <c r="O2763">
        <f>[1]资金台帐!O2763&amp;""</f>
      </c>
      <c r="P2763">
        <f>[1]资金台帐!P2763&amp;""</f>
      </c>
      <c r="Q2763">
        <f>[1]资金台帐!Q2763&amp;""</f>
      </c>
      <c r="T2763">
        <f>[1]资金台帐!T2763&amp;""</f>
      </c>
      <c r="U2763">
        <f>[1]资金台帐!U2763&amp;""</f>
      </c>
      <c r="W2763">
        <f>[1]资金台帐!W2763&amp;""</f>
      </c>
      <c r="X2763">
        <f>[1]资金台帐!X2763&amp;""</f>
      </c>
      <c r="AB2763">
        <f>[1]资金台帐!AB2763</f>
        <v>0</v>
      </c>
      <c r="AC2763">
        <f>[1]资金台帐!AC2763</f>
        <v>0</v>
      </c>
      <c r="AD2763">
        <f>[1]资金台帐!AD2763</f>
        <v>0</v>
      </c>
      <c r="AJ2763">
        <f>[1]资金台帐!AJ2763</f>
        <v>0</v>
      </c>
      <c r="AK2763">
        <f>[1]资金台帐!AK2763</f>
        <v>0</v>
      </c>
      <c r="BA2763" s="22">
        <f t="shared" si="0"/>
      </c>
    </row>
    <row r="2764">
      <c r="B2764">
        <f>[1]资金台帐!B2764&amp;""</f>
      </c>
      <c r="H2764">
        <f>[1]资金台帐!H2764&amp;""</f>
      </c>
      <c r="J2764">
        <f>[1]资金台帐!J2764&amp;""</f>
      </c>
      <c r="N2764">
        <f>[1]资金台帐!N2764</f>
      </c>
      <c r="O2764">
        <f>[1]资金台帐!O2764&amp;""</f>
      </c>
      <c r="P2764">
        <f>[1]资金台帐!P2764&amp;""</f>
      </c>
      <c r="Q2764">
        <f>[1]资金台帐!Q2764&amp;""</f>
      </c>
      <c r="T2764">
        <f>[1]资金台帐!T2764&amp;""</f>
      </c>
      <c r="U2764">
        <f>[1]资金台帐!U2764&amp;""</f>
      </c>
      <c r="W2764">
        <f>[1]资金台帐!W2764&amp;""</f>
      </c>
      <c r="X2764">
        <f>[1]资金台帐!X2764&amp;""</f>
      </c>
      <c r="AB2764">
        <f>[1]资金台帐!AB2764</f>
        <v>0</v>
      </c>
      <c r="AC2764">
        <f>[1]资金台帐!AC2764</f>
        <v>0</v>
      </c>
      <c r="AD2764">
        <f>[1]资金台帐!AD2764</f>
        <v>0</v>
      </c>
      <c r="AJ2764">
        <f>[1]资金台帐!AJ2764</f>
        <v>0</v>
      </c>
      <c r="AK2764">
        <f>[1]资金台帐!AK2764</f>
        <v>0</v>
      </c>
      <c r="BA2764" s="22">
        <f t="shared" si="0"/>
      </c>
    </row>
    <row r="2765">
      <c r="B2765">
        <f>[1]资金台帐!B2765&amp;""</f>
      </c>
      <c r="H2765">
        <f>[1]资金台帐!H2765&amp;""</f>
      </c>
      <c r="J2765">
        <f>[1]资金台帐!J2765&amp;""</f>
      </c>
      <c r="N2765">
        <f>[1]资金台帐!N2765</f>
      </c>
      <c r="O2765">
        <f>[1]资金台帐!O2765&amp;""</f>
      </c>
      <c r="P2765">
        <f>[1]资金台帐!P2765&amp;""</f>
      </c>
      <c r="Q2765">
        <f>[1]资金台帐!Q2765&amp;""</f>
      </c>
      <c r="T2765">
        <f>[1]资金台帐!T2765&amp;""</f>
      </c>
      <c r="U2765">
        <f>[1]资金台帐!U2765&amp;""</f>
      </c>
      <c r="W2765">
        <f>[1]资金台帐!W2765&amp;""</f>
      </c>
      <c r="X2765">
        <f>[1]资金台帐!X2765&amp;""</f>
      </c>
      <c r="AB2765">
        <f>[1]资金台帐!AB2765</f>
        <v>0</v>
      </c>
      <c r="AC2765">
        <f>[1]资金台帐!AC2765</f>
        <v>0</v>
      </c>
      <c r="AD2765">
        <f>[1]资金台帐!AD2765</f>
        <v>0</v>
      </c>
      <c r="AJ2765">
        <f>[1]资金台帐!AJ2765</f>
        <v>0</v>
      </c>
      <c r="AK2765">
        <f>[1]资金台帐!AK2765</f>
        <v>0</v>
      </c>
      <c r="BA2765" s="22">
        <f t="shared" si="0"/>
      </c>
    </row>
    <row r="2766">
      <c r="B2766">
        <f>[1]资金台帐!B2766&amp;""</f>
      </c>
      <c r="H2766">
        <f>[1]资金台帐!H2766&amp;""</f>
      </c>
      <c r="J2766">
        <f>[1]资金台帐!J2766&amp;""</f>
      </c>
      <c r="N2766">
        <f>[1]资金台帐!N2766</f>
      </c>
      <c r="O2766">
        <f>[1]资金台帐!O2766&amp;""</f>
      </c>
      <c r="P2766">
        <f>[1]资金台帐!P2766&amp;""</f>
      </c>
      <c r="Q2766">
        <f>[1]资金台帐!Q2766&amp;""</f>
      </c>
      <c r="T2766">
        <f>[1]资金台帐!T2766&amp;""</f>
      </c>
      <c r="U2766">
        <f>[1]资金台帐!U2766&amp;""</f>
      </c>
      <c r="W2766">
        <f>[1]资金台帐!W2766&amp;""</f>
      </c>
      <c r="X2766">
        <f>[1]资金台帐!X2766&amp;""</f>
      </c>
      <c r="AB2766">
        <f>[1]资金台帐!AB2766</f>
        <v>0</v>
      </c>
      <c r="AC2766">
        <f>[1]资金台帐!AC2766</f>
        <v>0</v>
      </c>
      <c r="AD2766">
        <f>[1]资金台帐!AD2766</f>
        <v>0</v>
      </c>
      <c r="AJ2766">
        <f>[1]资金台帐!AJ2766</f>
        <v>0</v>
      </c>
      <c r="AK2766">
        <f>[1]资金台帐!AK2766</f>
        <v>0</v>
      </c>
      <c r="BA2766" s="22">
        <f t="shared" si="0"/>
      </c>
    </row>
    <row r="2767">
      <c r="B2767">
        <f>[1]资金台帐!B2767&amp;""</f>
      </c>
      <c r="H2767">
        <f>[1]资金台帐!H2767&amp;""</f>
      </c>
      <c r="J2767">
        <f>[1]资金台帐!J2767&amp;""</f>
      </c>
      <c r="N2767">
        <f>[1]资金台帐!N2767</f>
      </c>
      <c r="O2767">
        <f>[1]资金台帐!O2767&amp;""</f>
      </c>
      <c r="P2767">
        <f>[1]资金台帐!P2767&amp;""</f>
      </c>
      <c r="Q2767">
        <f>[1]资金台帐!Q2767&amp;""</f>
      </c>
      <c r="T2767">
        <f>[1]资金台帐!T2767&amp;""</f>
      </c>
      <c r="U2767">
        <f>[1]资金台帐!U2767&amp;""</f>
      </c>
      <c r="W2767">
        <f>[1]资金台帐!W2767&amp;""</f>
      </c>
      <c r="X2767">
        <f>[1]资金台帐!X2767&amp;""</f>
      </c>
      <c r="AB2767">
        <f>[1]资金台帐!AB2767</f>
        <v>0</v>
      </c>
      <c r="AC2767">
        <f>[1]资金台帐!AC2767</f>
        <v>0</v>
      </c>
      <c r="AD2767">
        <f>[1]资金台帐!AD2767</f>
        <v>0</v>
      </c>
      <c r="AJ2767">
        <f>[1]资金台帐!AJ2767</f>
        <v>0</v>
      </c>
      <c r="AK2767">
        <f>[1]资金台帐!AK2767</f>
        <v>0</v>
      </c>
      <c r="BA2767" s="22">
        <f t="shared" si="0"/>
      </c>
    </row>
    <row r="2768">
      <c r="B2768">
        <f>[1]资金台帐!B2768&amp;""</f>
      </c>
      <c r="H2768">
        <f>[1]资金台帐!H2768&amp;""</f>
      </c>
      <c r="J2768">
        <f>[1]资金台帐!J2768&amp;""</f>
      </c>
      <c r="N2768">
        <f>[1]资金台帐!N2768</f>
      </c>
      <c r="O2768">
        <f>[1]资金台帐!O2768&amp;""</f>
      </c>
      <c r="P2768">
        <f>[1]资金台帐!P2768&amp;""</f>
      </c>
      <c r="Q2768">
        <f>[1]资金台帐!Q2768&amp;""</f>
      </c>
      <c r="T2768">
        <f>[1]资金台帐!T2768&amp;""</f>
      </c>
      <c r="U2768">
        <f>[1]资金台帐!U2768&amp;""</f>
      </c>
      <c r="W2768">
        <f>[1]资金台帐!W2768&amp;""</f>
      </c>
      <c r="X2768">
        <f>[1]资金台帐!X2768&amp;""</f>
      </c>
      <c r="AB2768">
        <f>[1]资金台帐!AB2768</f>
        <v>0</v>
      </c>
      <c r="AC2768">
        <f>[1]资金台帐!AC2768</f>
        <v>0</v>
      </c>
      <c r="AD2768">
        <f>[1]资金台帐!AD2768</f>
        <v>0</v>
      </c>
      <c r="AJ2768">
        <f>[1]资金台帐!AJ2768</f>
        <v>0</v>
      </c>
      <c r="AK2768">
        <f>[1]资金台帐!AK2768</f>
        <v>0</v>
      </c>
      <c r="BA2768" s="22">
        <f t="shared" si="0"/>
      </c>
    </row>
    <row r="2769">
      <c r="B2769">
        <f>[1]资金台帐!B2769&amp;""</f>
      </c>
      <c r="H2769">
        <f>[1]资金台帐!H2769&amp;""</f>
      </c>
      <c r="J2769">
        <f>[1]资金台帐!J2769&amp;""</f>
      </c>
      <c r="N2769">
        <f>[1]资金台帐!N2769</f>
      </c>
      <c r="O2769">
        <f>[1]资金台帐!O2769&amp;""</f>
      </c>
      <c r="P2769">
        <f>[1]资金台帐!P2769&amp;""</f>
      </c>
      <c r="Q2769">
        <f>[1]资金台帐!Q2769&amp;""</f>
      </c>
      <c r="T2769">
        <f>[1]资金台帐!T2769&amp;""</f>
      </c>
      <c r="U2769">
        <f>[1]资金台帐!U2769&amp;""</f>
      </c>
      <c r="W2769">
        <f>[1]资金台帐!W2769&amp;""</f>
      </c>
      <c r="X2769">
        <f>[1]资金台帐!X2769&amp;""</f>
      </c>
      <c r="AB2769">
        <f>[1]资金台帐!AB2769</f>
        <v>0</v>
      </c>
      <c r="AC2769">
        <f>[1]资金台帐!AC2769</f>
        <v>0</v>
      </c>
      <c r="AD2769">
        <f>[1]资金台帐!AD2769</f>
        <v>0</v>
      </c>
      <c r="AJ2769">
        <f>[1]资金台帐!AJ2769</f>
        <v>0</v>
      </c>
      <c r="AK2769">
        <f>[1]资金台帐!AK2769</f>
        <v>0</v>
      </c>
      <c r="BA2769" s="22">
        <f t="shared" si="0"/>
      </c>
    </row>
    <row r="2770">
      <c r="B2770">
        <f>[1]资金台帐!B2770&amp;""</f>
      </c>
      <c r="H2770">
        <f>[1]资金台帐!H2770&amp;""</f>
      </c>
      <c r="J2770">
        <f>[1]资金台帐!J2770&amp;""</f>
      </c>
      <c r="N2770">
        <f>[1]资金台帐!N2770</f>
      </c>
      <c r="O2770">
        <f>[1]资金台帐!O2770&amp;""</f>
      </c>
      <c r="P2770">
        <f>[1]资金台帐!P2770&amp;""</f>
      </c>
      <c r="Q2770">
        <f>[1]资金台帐!Q2770&amp;""</f>
      </c>
      <c r="T2770">
        <f>[1]资金台帐!T2770&amp;""</f>
      </c>
      <c r="U2770">
        <f>[1]资金台帐!U2770&amp;""</f>
      </c>
      <c r="W2770">
        <f>[1]资金台帐!W2770&amp;""</f>
      </c>
      <c r="X2770">
        <f>[1]资金台帐!X2770&amp;""</f>
      </c>
      <c r="AB2770">
        <f>[1]资金台帐!AB2770</f>
        <v>0</v>
      </c>
      <c r="AC2770">
        <f>[1]资金台帐!AC2770</f>
        <v>0</v>
      </c>
      <c r="AD2770">
        <f>[1]资金台帐!AD2770</f>
        <v>0</v>
      </c>
      <c r="AJ2770">
        <f>[1]资金台帐!AJ2770</f>
        <v>0</v>
      </c>
      <c r="AK2770">
        <f>[1]资金台帐!AK2770</f>
        <v>0</v>
      </c>
      <c r="BA2770" s="22">
        <f t="shared" si="0"/>
      </c>
    </row>
    <row r="2771">
      <c r="B2771">
        <f>[1]资金台帐!B2771&amp;""</f>
      </c>
      <c r="H2771">
        <f>[1]资金台帐!H2771&amp;""</f>
      </c>
      <c r="J2771">
        <f>[1]资金台帐!J2771&amp;""</f>
      </c>
      <c r="N2771">
        <f>[1]资金台帐!N2771</f>
      </c>
      <c r="O2771">
        <f>[1]资金台帐!O2771&amp;""</f>
      </c>
      <c r="P2771">
        <f>[1]资金台帐!P2771&amp;""</f>
      </c>
      <c r="Q2771">
        <f>[1]资金台帐!Q2771&amp;""</f>
      </c>
      <c r="T2771">
        <f>[1]资金台帐!T2771&amp;""</f>
      </c>
      <c r="U2771">
        <f>[1]资金台帐!U2771&amp;""</f>
      </c>
      <c r="W2771">
        <f>[1]资金台帐!W2771&amp;""</f>
      </c>
      <c r="X2771">
        <f>[1]资金台帐!X2771&amp;""</f>
      </c>
      <c r="AB2771">
        <f>[1]资金台帐!AB2771</f>
        <v>0</v>
      </c>
      <c r="AC2771">
        <f>[1]资金台帐!AC2771</f>
        <v>0</v>
      </c>
      <c r="AD2771">
        <f>[1]资金台帐!AD2771</f>
        <v>0</v>
      </c>
      <c r="AJ2771">
        <f>[1]资金台帐!AJ2771</f>
        <v>0</v>
      </c>
      <c r="AK2771">
        <f>[1]资金台帐!AK2771</f>
        <v>0</v>
      </c>
      <c r="BA2771" s="22">
        <f t="shared" si="0"/>
      </c>
    </row>
    <row r="2772">
      <c r="B2772">
        <f>[1]资金台帐!B2772&amp;""</f>
      </c>
      <c r="H2772">
        <f>[1]资金台帐!H2772&amp;""</f>
      </c>
      <c r="J2772">
        <f>[1]资金台帐!J2772&amp;""</f>
      </c>
      <c r="N2772">
        <f>[1]资金台帐!N2772</f>
      </c>
      <c r="O2772">
        <f>[1]资金台帐!O2772&amp;""</f>
      </c>
      <c r="P2772">
        <f>[1]资金台帐!P2772&amp;""</f>
      </c>
      <c r="Q2772">
        <f>[1]资金台帐!Q2772&amp;""</f>
      </c>
      <c r="T2772">
        <f>[1]资金台帐!T2772&amp;""</f>
      </c>
      <c r="U2772">
        <f>[1]资金台帐!U2772&amp;""</f>
      </c>
      <c r="W2772">
        <f>[1]资金台帐!W2772&amp;""</f>
      </c>
      <c r="X2772">
        <f>[1]资金台帐!X2772&amp;""</f>
      </c>
      <c r="AB2772">
        <f>[1]资金台帐!AB2772</f>
        <v>0</v>
      </c>
      <c r="AC2772">
        <f>[1]资金台帐!AC2772</f>
        <v>0</v>
      </c>
      <c r="AD2772">
        <f>[1]资金台帐!AD2772</f>
        <v>0</v>
      </c>
      <c r="AJ2772">
        <f>[1]资金台帐!AJ2772</f>
        <v>0</v>
      </c>
      <c r="AK2772">
        <f>[1]资金台帐!AK2772</f>
        <v>0</v>
      </c>
      <c r="BA2772" s="22">
        <f t="shared" si="0"/>
      </c>
    </row>
    <row r="2773">
      <c r="B2773">
        <f>[1]资金台帐!B2773&amp;""</f>
      </c>
      <c r="H2773">
        <f>[1]资金台帐!H2773&amp;""</f>
      </c>
      <c r="J2773">
        <f>[1]资金台帐!J2773&amp;""</f>
      </c>
      <c r="N2773">
        <f>[1]资金台帐!N2773</f>
      </c>
      <c r="O2773">
        <f>[1]资金台帐!O2773&amp;""</f>
      </c>
      <c r="P2773">
        <f>[1]资金台帐!P2773&amp;""</f>
      </c>
      <c r="Q2773">
        <f>[1]资金台帐!Q2773&amp;""</f>
      </c>
      <c r="T2773">
        <f>[1]资金台帐!T2773&amp;""</f>
      </c>
      <c r="U2773">
        <f>[1]资金台帐!U2773&amp;""</f>
      </c>
      <c r="W2773">
        <f>[1]资金台帐!W2773&amp;""</f>
      </c>
      <c r="X2773">
        <f>[1]资金台帐!X2773&amp;""</f>
      </c>
      <c r="AB2773">
        <f>[1]资金台帐!AB2773</f>
        <v>0</v>
      </c>
      <c r="AC2773">
        <f>[1]资金台帐!AC2773</f>
        <v>0</v>
      </c>
      <c r="AD2773">
        <f>[1]资金台帐!AD2773</f>
        <v>0</v>
      </c>
      <c r="AJ2773">
        <f>[1]资金台帐!AJ2773</f>
        <v>0</v>
      </c>
      <c r="AK2773">
        <f>[1]资金台帐!AK2773</f>
        <v>0</v>
      </c>
      <c r="BA2773" s="22">
        <f t="shared" si="0"/>
      </c>
    </row>
    <row r="2774">
      <c r="B2774">
        <f>[1]资金台帐!B2774&amp;""</f>
      </c>
      <c r="H2774">
        <f>[1]资金台帐!H2774&amp;""</f>
      </c>
      <c r="J2774">
        <f>[1]资金台帐!J2774&amp;""</f>
      </c>
      <c r="N2774">
        <f>[1]资金台帐!N2774</f>
      </c>
      <c r="O2774">
        <f>[1]资金台帐!O2774&amp;""</f>
      </c>
      <c r="P2774">
        <f>[1]资金台帐!P2774&amp;""</f>
      </c>
      <c r="Q2774">
        <f>[1]资金台帐!Q2774&amp;""</f>
      </c>
      <c r="T2774">
        <f>[1]资金台帐!T2774&amp;""</f>
      </c>
      <c r="U2774">
        <f>[1]资金台帐!U2774&amp;""</f>
      </c>
      <c r="W2774">
        <f>[1]资金台帐!W2774&amp;""</f>
      </c>
      <c r="X2774">
        <f>[1]资金台帐!X2774&amp;""</f>
      </c>
      <c r="AB2774">
        <f>[1]资金台帐!AB2774</f>
        <v>0</v>
      </c>
      <c r="AC2774">
        <f>[1]资金台帐!AC2774</f>
        <v>0</v>
      </c>
      <c r="AD2774">
        <f>[1]资金台帐!AD2774</f>
        <v>0</v>
      </c>
      <c r="AJ2774">
        <f>[1]资金台帐!AJ2774</f>
        <v>0</v>
      </c>
      <c r="AK2774">
        <f>[1]资金台帐!AK2774</f>
        <v>0</v>
      </c>
      <c r="BA2774" s="22">
        <f t="shared" si="0"/>
      </c>
    </row>
    <row r="2775">
      <c r="B2775">
        <f>[1]资金台帐!B2775&amp;""</f>
      </c>
      <c r="H2775">
        <f>[1]资金台帐!H2775&amp;""</f>
      </c>
      <c r="J2775">
        <f>[1]资金台帐!J2775&amp;""</f>
      </c>
      <c r="N2775">
        <f>[1]资金台帐!N2775</f>
      </c>
      <c r="O2775">
        <f>[1]资金台帐!O2775&amp;""</f>
      </c>
      <c r="P2775">
        <f>[1]资金台帐!P2775&amp;""</f>
      </c>
      <c r="Q2775">
        <f>[1]资金台帐!Q2775&amp;""</f>
      </c>
      <c r="T2775">
        <f>[1]资金台帐!T2775&amp;""</f>
      </c>
      <c r="U2775">
        <f>[1]资金台帐!U2775&amp;""</f>
      </c>
      <c r="W2775">
        <f>[1]资金台帐!W2775&amp;""</f>
      </c>
      <c r="X2775">
        <f>[1]资金台帐!X2775&amp;""</f>
      </c>
      <c r="AB2775">
        <f>[1]资金台帐!AB2775</f>
        <v>0</v>
      </c>
      <c r="AC2775">
        <f>[1]资金台帐!AC2775</f>
        <v>0</v>
      </c>
      <c r="AD2775">
        <f>[1]资金台帐!AD2775</f>
        <v>0</v>
      </c>
      <c r="AJ2775">
        <f>[1]资金台帐!AJ2775</f>
        <v>0</v>
      </c>
      <c r="AK2775">
        <f>[1]资金台帐!AK2775</f>
        <v>0</v>
      </c>
      <c r="BA2775" s="22">
        <f t="shared" si="0"/>
      </c>
    </row>
    <row r="2776">
      <c r="B2776">
        <f>[1]资金台帐!B2776&amp;""</f>
      </c>
      <c r="H2776">
        <f>[1]资金台帐!H2776&amp;""</f>
      </c>
      <c r="J2776">
        <f>[1]资金台帐!J2776&amp;""</f>
      </c>
      <c r="N2776">
        <f>[1]资金台帐!N2776</f>
      </c>
      <c r="O2776">
        <f>[1]资金台帐!O2776&amp;""</f>
      </c>
      <c r="P2776">
        <f>[1]资金台帐!P2776&amp;""</f>
      </c>
      <c r="Q2776">
        <f>[1]资金台帐!Q2776&amp;""</f>
      </c>
      <c r="T2776">
        <f>[1]资金台帐!T2776&amp;""</f>
      </c>
      <c r="U2776">
        <f>[1]资金台帐!U2776&amp;""</f>
      </c>
      <c r="W2776">
        <f>[1]资金台帐!W2776&amp;""</f>
      </c>
      <c r="X2776">
        <f>[1]资金台帐!X2776&amp;""</f>
      </c>
      <c r="AB2776">
        <f>[1]资金台帐!AB2776</f>
        <v>0</v>
      </c>
      <c r="AC2776">
        <f>[1]资金台帐!AC2776</f>
        <v>0</v>
      </c>
      <c r="AD2776">
        <f>[1]资金台帐!AD2776</f>
        <v>0</v>
      </c>
      <c r="AJ2776">
        <f>[1]资金台帐!AJ2776</f>
        <v>0</v>
      </c>
      <c r="AK2776">
        <f>[1]资金台帐!AK2776</f>
        <v>0</v>
      </c>
      <c r="BA2776" s="22">
        <f t="shared" si="0"/>
      </c>
    </row>
    <row r="2777">
      <c r="B2777">
        <f>[1]资金台帐!B2777&amp;""</f>
      </c>
      <c r="H2777">
        <f>[1]资金台帐!H2777&amp;""</f>
      </c>
      <c r="J2777">
        <f>[1]资金台帐!J2777&amp;""</f>
      </c>
      <c r="N2777">
        <f>[1]资金台帐!N2777</f>
      </c>
      <c r="O2777">
        <f>[1]资金台帐!O2777&amp;""</f>
      </c>
      <c r="P2777">
        <f>[1]资金台帐!P2777&amp;""</f>
      </c>
      <c r="Q2777">
        <f>[1]资金台帐!Q2777&amp;""</f>
      </c>
      <c r="T2777">
        <f>[1]资金台帐!T2777&amp;""</f>
      </c>
      <c r="U2777">
        <f>[1]资金台帐!U2777&amp;""</f>
      </c>
      <c r="W2777">
        <f>[1]资金台帐!W2777&amp;""</f>
      </c>
      <c r="X2777">
        <f>[1]资金台帐!X2777&amp;""</f>
      </c>
      <c r="AB2777">
        <f>[1]资金台帐!AB2777</f>
        <v>0</v>
      </c>
      <c r="AC2777">
        <f>[1]资金台帐!AC2777</f>
        <v>0</v>
      </c>
      <c r="AD2777">
        <f>[1]资金台帐!AD2777</f>
        <v>0</v>
      </c>
      <c r="AJ2777">
        <f>[1]资金台帐!AJ2777</f>
        <v>0</v>
      </c>
      <c r="AK2777">
        <f>[1]资金台帐!AK2777</f>
        <v>0</v>
      </c>
      <c r="BA2777" s="22">
        <f t="shared" si="0"/>
      </c>
    </row>
    <row r="2778">
      <c r="B2778">
        <f>[1]资金台帐!B2778&amp;""</f>
      </c>
      <c r="H2778">
        <f>[1]资金台帐!H2778&amp;""</f>
      </c>
      <c r="J2778">
        <f>[1]资金台帐!J2778&amp;""</f>
      </c>
      <c r="N2778">
        <f>[1]资金台帐!N2778</f>
      </c>
      <c r="O2778">
        <f>[1]资金台帐!O2778&amp;""</f>
      </c>
      <c r="P2778">
        <f>[1]资金台帐!P2778&amp;""</f>
      </c>
      <c r="Q2778">
        <f>[1]资金台帐!Q2778&amp;""</f>
      </c>
      <c r="T2778">
        <f>[1]资金台帐!T2778&amp;""</f>
      </c>
      <c r="U2778">
        <f>[1]资金台帐!U2778&amp;""</f>
      </c>
      <c r="W2778">
        <f>[1]资金台帐!W2778&amp;""</f>
      </c>
      <c r="X2778">
        <f>[1]资金台帐!X2778&amp;""</f>
      </c>
      <c r="AB2778">
        <f>[1]资金台帐!AB2778</f>
        <v>0</v>
      </c>
      <c r="AC2778">
        <f>[1]资金台帐!AC2778</f>
        <v>0</v>
      </c>
      <c r="AD2778">
        <f>[1]资金台帐!AD2778</f>
        <v>0</v>
      </c>
      <c r="AJ2778">
        <f>[1]资金台帐!AJ2778</f>
        <v>0</v>
      </c>
      <c r="AK2778">
        <f>[1]资金台帐!AK2778</f>
        <v>0</v>
      </c>
      <c r="BA2778" s="22">
        <f t="shared" si="0"/>
      </c>
    </row>
    <row r="2779">
      <c r="B2779">
        <f>[1]资金台帐!B2779&amp;""</f>
      </c>
      <c r="H2779">
        <f>[1]资金台帐!H2779&amp;""</f>
      </c>
      <c r="J2779">
        <f>[1]资金台帐!J2779&amp;""</f>
      </c>
      <c r="N2779">
        <f>[1]资金台帐!N2779</f>
      </c>
      <c r="O2779">
        <f>[1]资金台帐!O2779&amp;""</f>
      </c>
      <c r="P2779">
        <f>[1]资金台帐!P2779&amp;""</f>
      </c>
      <c r="Q2779">
        <f>[1]资金台帐!Q2779&amp;""</f>
      </c>
      <c r="T2779">
        <f>[1]资金台帐!T2779&amp;""</f>
      </c>
      <c r="U2779">
        <f>[1]资金台帐!U2779&amp;""</f>
      </c>
      <c r="W2779">
        <f>[1]资金台帐!W2779&amp;""</f>
      </c>
      <c r="X2779">
        <f>[1]资金台帐!X2779&amp;""</f>
      </c>
      <c r="AB2779">
        <f>[1]资金台帐!AB2779</f>
        <v>0</v>
      </c>
      <c r="AC2779">
        <f>[1]资金台帐!AC2779</f>
        <v>0</v>
      </c>
      <c r="AD2779">
        <f>[1]资金台帐!AD2779</f>
        <v>0</v>
      </c>
      <c r="AJ2779">
        <f>[1]资金台帐!AJ2779</f>
        <v>0</v>
      </c>
      <c r="AK2779">
        <f>[1]资金台帐!AK2779</f>
        <v>0</v>
      </c>
      <c r="BA2779" s="22">
        <f t="shared" si="0"/>
      </c>
    </row>
    <row r="2780">
      <c r="B2780">
        <f>[1]资金台帐!B2780&amp;""</f>
      </c>
      <c r="H2780">
        <f>[1]资金台帐!H2780&amp;""</f>
      </c>
      <c r="J2780">
        <f>[1]资金台帐!J2780&amp;""</f>
      </c>
      <c r="N2780">
        <f>[1]资金台帐!N2780</f>
      </c>
      <c r="O2780">
        <f>[1]资金台帐!O2780&amp;""</f>
      </c>
      <c r="P2780">
        <f>[1]资金台帐!P2780&amp;""</f>
      </c>
      <c r="Q2780">
        <f>[1]资金台帐!Q2780&amp;""</f>
      </c>
      <c r="T2780">
        <f>[1]资金台帐!T2780&amp;""</f>
      </c>
      <c r="U2780">
        <f>[1]资金台帐!U2780&amp;""</f>
      </c>
      <c r="W2780">
        <f>[1]资金台帐!W2780&amp;""</f>
      </c>
      <c r="X2780">
        <f>[1]资金台帐!X2780&amp;""</f>
      </c>
      <c r="AB2780">
        <f>[1]资金台帐!AB2780</f>
        <v>0</v>
      </c>
      <c r="AC2780">
        <f>[1]资金台帐!AC2780</f>
        <v>0</v>
      </c>
      <c r="AD2780">
        <f>[1]资金台帐!AD2780</f>
        <v>0</v>
      </c>
      <c r="AJ2780">
        <f>[1]资金台帐!AJ2780</f>
        <v>0</v>
      </c>
      <c r="AK2780">
        <f>[1]资金台帐!AK2780</f>
        <v>0</v>
      </c>
      <c r="BA2780" s="22">
        <f t="shared" si="0"/>
      </c>
    </row>
    <row r="2781">
      <c r="B2781">
        <f>[1]资金台帐!B2781&amp;""</f>
      </c>
      <c r="H2781">
        <f>[1]资金台帐!H2781&amp;""</f>
      </c>
      <c r="J2781">
        <f>[1]资金台帐!J2781&amp;""</f>
      </c>
      <c r="N2781">
        <f>[1]资金台帐!N2781</f>
      </c>
      <c r="O2781">
        <f>[1]资金台帐!O2781&amp;""</f>
      </c>
      <c r="P2781">
        <f>[1]资金台帐!P2781&amp;""</f>
      </c>
      <c r="Q2781">
        <f>[1]资金台帐!Q2781&amp;""</f>
      </c>
      <c r="T2781">
        <f>[1]资金台帐!T2781&amp;""</f>
      </c>
      <c r="U2781">
        <f>[1]资金台帐!U2781&amp;""</f>
      </c>
      <c r="W2781">
        <f>[1]资金台帐!W2781&amp;""</f>
      </c>
      <c r="X2781">
        <f>[1]资金台帐!X2781&amp;""</f>
      </c>
      <c r="AB2781">
        <f>[1]资金台帐!AB2781</f>
        <v>0</v>
      </c>
      <c r="AC2781">
        <f>[1]资金台帐!AC2781</f>
        <v>0</v>
      </c>
      <c r="AD2781">
        <f>[1]资金台帐!AD2781</f>
        <v>0</v>
      </c>
      <c r="AJ2781">
        <f>[1]资金台帐!AJ2781</f>
        <v>0</v>
      </c>
      <c r="AK2781">
        <f>[1]资金台帐!AK2781</f>
        <v>0</v>
      </c>
      <c r="BA2781" s="22">
        <f t="shared" si="0"/>
      </c>
    </row>
    <row r="2782">
      <c r="B2782">
        <f>[1]资金台帐!B2782&amp;""</f>
      </c>
      <c r="H2782">
        <f>[1]资金台帐!H2782&amp;""</f>
      </c>
      <c r="J2782">
        <f>[1]资金台帐!J2782&amp;""</f>
      </c>
      <c r="N2782">
        <f>[1]资金台帐!N2782</f>
      </c>
      <c r="O2782">
        <f>[1]资金台帐!O2782&amp;""</f>
      </c>
      <c r="P2782">
        <f>[1]资金台帐!P2782&amp;""</f>
      </c>
      <c r="Q2782">
        <f>[1]资金台帐!Q2782&amp;""</f>
      </c>
      <c r="T2782">
        <f>[1]资金台帐!T2782&amp;""</f>
      </c>
      <c r="U2782">
        <f>[1]资金台帐!U2782&amp;""</f>
      </c>
      <c r="W2782">
        <f>[1]资金台帐!W2782&amp;""</f>
      </c>
      <c r="X2782">
        <f>[1]资金台帐!X2782&amp;""</f>
      </c>
      <c r="AB2782">
        <f>[1]资金台帐!AB2782</f>
        <v>0</v>
      </c>
      <c r="AC2782">
        <f>[1]资金台帐!AC2782</f>
        <v>0</v>
      </c>
      <c r="AD2782">
        <f>[1]资金台帐!AD2782</f>
        <v>0</v>
      </c>
      <c r="AJ2782">
        <f>[1]资金台帐!AJ2782</f>
        <v>0</v>
      </c>
      <c r="AK2782">
        <f>[1]资金台帐!AK2782</f>
        <v>0</v>
      </c>
      <c r="BA2782" s="22">
        <f t="shared" si="0"/>
      </c>
    </row>
    <row r="2783">
      <c r="B2783">
        <f>[1]资金台帐!B2783&amp;""</f>
      </c>
      <c r="H2783">
        <f>[1]资金台帐!H2783&amp;""</f>
      </c>
      <c r="J2783">
        <f>[1]资金台帐!J2783&amp;""</f>
      </c>
      <c r="N2783">
        <f>[1]资金台帐!N2783</f>
      </c>
      <c r="O2783">
        <f>[1]资金台帐!O2783&amp;""</f>
      </c>
      <c r="P2783">
        <f>[1]资金台帐!P2783&amp;""</f>
      </c>
      <c r="Q2783">
        <f>[1]资金台帐!Q2783&amp;""</f>
      </c>
      <c r="T2783">
        <f>[1]资金台帐!T2783&amp;""</f>
      </c>
      <c r="U2783">
        <f>[1]资金台帐!U2783&amp;""</f>
      </c>
      <c r="W2783">
        <f>[1]资金台帐!W2783&amp;""</f>
      </c>
      <c r="X2783">
        <f>[1]资金台帐!X2783&amp;""</f>
      </c>
      <c r="AB2783">
        <f>[1]资金台帐!AB2783</f>
        <v>0</v>
      </c>
      <c r="AC2783">
        <f>[1]资金台帐!AC2783</f>
        <v>0</v>
      </c>
      <c r="AD2783">
        <f>[1]资金台帐!AD2783</f>
        <v>0</v>
      </c>
      <c r="AJ2783">
        <f>[1]资金台帐!AJ2783</f>
        <v>0</v>
      </c>
      <c r="AK2783">
        <f>[1]资金台帐!AK2783</f>
        <v>0</v>
      </c>
      <c r="BA2783" s="22">
        <f t="shared" si="0"/>
      </c>
    </row>
    <row r="2784">
      <c r="B2784">
        <f>[1]资金台帐!B2784&amp;""</f>
      </c>
      <c r="H2784">
        <f>[1]资金台帐!H2784&amp;""</f>
      </c>
      <c r="J2784">
        <f>[1]资金台帐!J2784&amp;""</f>
      </c>
      <c r="N2784">
        <f>[1]资金台帐!N2784</f>
      </c>
      <c r="O2784">
        <f>[1]资金台帐!O2784&amp;""</f>
      </c>
      <c r="P2784">
        <f>[1]资金台帐!P2784&amp;""</f>
      </c>
      <c r="Q2784">
        <f>[1]资金台帐!Q2784&amp;""</f>
      </c>
      <c r="T2784">
        <f>[1]资金台帐!T2784&amp;""</f>
      </c>
      <c r="U2784">
        <f>[1]资金台帐!U2784&amp;""</f>
      </c>
      <c r="W2784">
        <f>[1]资金台帐!W2784&amp;""</f>
      </c>
      <c r="X2784">
        <f>[1]资金台帐!X2784&amp;""</f>
      </c>
      <c r="AB2784">
        <f>[1]资金台帐!AB2784</f>
        <v>0</v>
      </c>
      <c r="AC2784">
        <f>[1]资金台帐!AC2784</f>
        <v>0</v>
      </c>
      <c r="AD2784">
        <f>[1]资金台帐!AD2784</f>
        <v>0</v>
      </c>
      <c r="AJ2784">
        <f>[1]资金台帐!AJ2784</f>
        <v>0</v>
      </c>
      <c r="AK2784">
        <f>[1]资金台帐!AK2784</f>
        <v>0</v>
      </c>
      <c r="BA2784" s="22">
        <f t="shared" si="0"/>
      </c>
    </row>
    <row r="2785">
      <c r="B2785">
        <f>[1]资金台帐!B2785&amp;""</f>
      </c>
      <c r="H2785">
        <f>[1]资金台帐!H2785&amp;""</f>
      </c>
      <c r="J2785">
        <f>[1]资金台帐!J2785&amp;""</f>
      </c>
      <c r="N2785">
        <f>[1]资金台帐!N2785</f>
      </c>
      <c r="O2785">
        <f>[1]资金台帐!O2785&amp;""</f>
      </c>
      <c r="P2785">
        <f>[1]资金台帐!P2785&amp;""</f>
      </c>
      <c r="Q2785">
        <f>[1]资金台帐!Q2785&amp;""</f>
      </c>
      <c r="T2785">
        <f>[1]资金台帐!T2785&amp;""</f>
      </c>
      <c r="U2785">
        <f>[1]资金台帐!U2785&amp;""</f>
      </c>
      <c r="W2785">
        <f>[1]资金台帐!W2785&amp;""</f>
      </c>
      <c r="X2785">
        <f>[1]资金台帐!X2785&amp;""</f>
      </c>
      <c r="AB2785">
        <f>[1]资金台帐!AB2785</f>
        <v>0</v>
      </c>
      <c r="AC2785">
        <f>[1]资金台帐!AC2785</f>
        <v>0</v>
      </c>
      <c r="AD2785">
        <f>[1]资金台帐!AD2785</f>
        <v>0</v>
      </c>
      <c r="AJ2785">
        <f>[1]资金台帐!AJ2785</f>
        <v>0</v>
      </c>
      <c r="AK2785">
        <f>[1]资金台帐!AK2785</f>
        <v>0</v>
      </c>
      <c r="BA2785" s="22">
        <f t="shared" si="0"/>
      </c>
    </row>
    <row r="2786">
      <c r="B2786">
        <f>[1]资金台帐!B2786&amp;""</f>
      </c>
      <c r="H2786">
        <f>[1]资金台帐!H2786&amp;""</f>
      </c>
      <c r="J2786">
        <f>[1]资金台帐!J2786&amp;""</f>
      </c>
      <c r="N2786">
        <f>[1]资金台帐!N2786</f>
      </c>
      <c r="O2786">
        <f>[1]资金台帐!O2786&amp;""</f>
      </c>
      <c r="P2786">
        <f>[1]资金台帐!P2786&amp;""</f>
      </c>
      <c r="Q2786">
        <f>[1]资金台帐!Q2786&amp;""</f>
      </c>
      <c r="T2786">
        <f>[1]资金台帐!T2786&amp;""</f>
      </c>
      <c r="U2786">
        <f>[1]资金台帐!U2786&amp;""</f>
      </c>
      <c r="W2786">
        <f>[1]资金台帐!W2786&amp;""</f>
      </c>
      <c r="X2786">
        <f>[1]资金台帐!X2786&amp;""</f>
      </c>
      <c r="AB2786">
        <f>[1]资金台帐!AB2786</f>
        <v>0</v>
      </c>
      <c r="AC2786">
        <f>[1]资金台帐!AC2786</f>
        <v>0</v>
      </c>
      <c r="AD2786">
        <f>[1]资金台帐!AD2786</f>
        <v>0</v>
      </c>
      <c r="AJ2786">
        <f>[1]资金台帐!AJ2786</f>
        <v>0</v>
      </c>
      <c r="AK2786">
        <f>[1]资金台帐!AK2786</f>
        <v>0</v>
      </c>
      <c r="BA2786" s="22">
        <f t="shared" si="0"/>
      </c>
    </row>
    <row r="2787">
      <c r="B2787">
        <f>[1]资金台帐!B2787&amp;""</f>
      </c>
      <c r="H2787">
        <f>[1]资金台帐!H2787&amp;""</f>
      </c>
      <c r="J2787">
        <f>[1]资金台帐!J2787&amp;""</f>
      </c>
      <c r="N2787">
        <f>[1]资金台帐!N2787</f>
      </c>
      <c r="O2787">
        <f>[1]资金台帐!O2787&amp;""</f>
      </c>
      <c r="P2787">
        <f>[1]资金台帐!P2787&amp;""</f>
      </c>
      <c r="Q2787">
        <f>[1]资金台帐!Q2787&amp;""</f>
      </c>
      <c r="T2787">
        <f>[1]资金台帐!T2787&amp;""</f>
      </c>
      <c r="U2787">
        <f>[1]资金台帐!U2787&amp;""</f>
      </c>
      <c r="W2787">
        <f>[1]资金台帐!W2787&amp;""</f>
      </c>
      <c r="X2787">
        <f>[1]资金台帐!X2787&amp;""</f>
      </c>
      <c r="AB2787">
        <f>[1]资金台帐!AB2787</f>
        <v>0</v>
      </c>
      <c r="AC2787">
        <f>[1]资金台帐!AC2787</f>
        <v>0</v>
      </c>
      <c r="AD2787">
        <f>[1]资金台帐!AD2787</f>
        <v>0</v>
      </c>
      <c r="AJ2787">
        <f>[1]资金台帐!AJ2787</f>
        <v>0</v>
      </c>
      <c r="AK2787">
        <f>[1]资金台帐!AK2787</f>
        <v>0</v>
      </c>
      <c r="BA2787" s="22">
        <f t="shared" si="0"/>
      </c>
    </row>
    <row r="2788">
      <c r="B2788">
        <f>[1]资金台帐!B2788&amp;""</f>
      </c>
      <c r="H2788">
        <f>[1]资金台帐!H2788&amp;""</f>
      </c>
      <c r="J2788">
        <f>[1]资金台帐!J2788&amp;""</f>
      </c>
      <c r="N2788">
        <f>[1]资金台帐!N2788</f>
      </c>
      <c r="O2788">
        <f>[1]资金台帐!O2788&amp;""</f>
      </c>
      <c r="P2788">
        <f>[1]资金台帐!P2788&amp;""</f>
      </c>
      <c r="Q2788">
        <f>[1]资金台帐!Q2788&amp;""</f>
      </c>
      <c r="T2788">
        <f>[1]资金台帐!T2788&amp;""</f>
      </c>
      <c r="U2788">
        <f>[1]资金台帐!U2788&amp;""</f>
      </c>
      <c r="W2788">
        <f>[1]资金台帐!W2788&amp;""</f>
      </c>
      <c r="X2788">
        <f>[1]资金台帐!X2788&amp;""</f>
      </c>
      <c r="AB2788">
        <f>[1]资金台帐!AB2788</f>
        <v>0</v>
      </c>
      <c r="AC2788">
        <f>[1]资金台帐!AC2788</f>
        <v>0</v>
      </c>
      <c r="AD2788">
        <f>[1]资金台帐!AD2788</f>
        <v>0</v>
      </c>
      <c r="AJ2788">
        <f>[1]资金台帐!AJ2788</f>
        <v>0</v>
      </c>
      <c r="AK2788">
        <f>[1]资金台帐!AK2788</f>
        <v>0</v>
      </c>
      <c r="BA2788" s="22">
        <f t="shared" si="0"/>
      </c>
    </row>
    <row r="2789">
      <c r="B2789">
        <f>[1]资金台帐!B2789&amp;""</f>
      </c>
      <c r="H2789">
        <f>[1]资金台帐!H2789&amp;""</f>
      </c>
      <c r="J2789">
        <f>[1]资金台帐!J2789&amp;""</f>
      </c>
      <c r="N2789">
        <f>[1]资金台帐!N2789</f>
      </c>
      <c r="O2789">
        <f>[1]资金台帐!O2789&amp;""</f>
      </c>
      <c r="P2789">
        <f>[1]资金台帐!P2789&amp;""</f>
      </c>
      <c r="Q2789">
        <f>[1]资金台帐!Q2789&amp;""</f>
      </c>
      <c r="T2789">
        <f>[1]资金台帐!T2789&amp;""</f>
      </c>
      <c r="U2789">
        <f>[1]资金台帐!U2789&amp;""</f>
      </c>
      <c r="W2789">
        <f>[1]资金台帐!W2789&amp;""</f>
      </c>
      <c r="X2789">
        <f>[1]资金台帐!X2789&amp;""</f>
      </c>
      <c r="AB2789">
        <f>[1]资金台帐!AB2789</f>
        <v>0</v>
      </c>
      <c r="AC2789">
        <f>[1]资金台帐!AC2789</f>
        <v>0</v>
      </c>
      <c r="AD2789">
        <f>[1]资金台帐!AD2789</f>
        <v>0</v>
      </c>
      <c r="AJ2789">
        <f>[1]资金台帐!AJ2789</f>
        <v>0</v>
      </c>
      <c r="AK2789">
        <f>[1]资金台帐!AK2789</f>
        <v>0</v>
      </c>
      <c r="BA2789" s="22">
        <f t="shared" si="0"/>
      </c>
    </row>
    <row r="2790">
      <c r="B2790">
        <f>[1]资金台帐!B2790&amp;""</f>
      </c>
      <c r="H2790">
        <f>[1]资金台帐!H2790&amp;""</f>
      </c>
      <c r="J2790">
        <f>[1]资金台帐!J2790&amp;""</f>
      </c>
      <c r="N2790">
        <f>[1]资金台帐!N2790</f>
      </c>
      <c r="O2790">
        <f>[1]资金台帐!O2790&amp;""</f>
      </c>
      <c r="P2790">
        <f>[1]资金台帐!P2790&amp;""</f>
      </c>
      <c r="Q2790">
        <f>[1]资金台帐!Q2790&amp;""</f>
      </c>
      <c r="T2790">
        <f>[1]资金台帐!T2790&amp;""</f>
      </c>
      <c r="U2790">
        <f>[1]资金台帐!U2790&amp;""</f>
      </c>
      <c r="W2790">
        <f>[1]资金台帐!W2790&amp;""</f>
      </c>
      <c r="X2790">
        <f>[1]资金台帐!X2790&amp;""</f>
      </c>
      <c r="AB2790">
        <f>[1]资金台帐!AB2790</f>
        <v>0</v>
      </c>
      <c r="AC2790">
        <f>[1]资金台帐!AC2790</f>
        <v>0</v>
      </c>
      <c r="AD2790">
        <f>[1]资金台帐!AD2790</f>
        <v>0</v>
      </c>
      <c r="AJ2790">
        <f>[1]资金台帐!AJ2790</f>
        <v>0</v>
      </c>
      <c r="AK2790">
        <f>[1]资金台帐!AK2790</f>
        <v>0</v>
      </c>
      <c r="BA2790" s="22">
        <f t="shared" si="0"/>
      </c>
    </row>
    <row r="2791">
      <c r="B2791">
        <f>[1]资金台帐!B2791&amp;""</f>
      </c>
      <c r="H2791">
        <f>[1]资金台帐!H2791&amp;""</f>
      </c>
      <c r="J2791">
        <f>[1]资金台帐!J2791&amp;""</f>
      </c>
      <c r="N2791">
        <f>[1]资金台帐!N2791</f>
      </c>
      <c r="O2791">
        <f>[1]资金台帐!O2791&amp;""</f>
      </c>
      <c r="P2791">
        <f>[1]资金台帐!P2791&amp;""</f>
      </c>
      <c r="Q2791">
        <f>[1]资金台帐!Q2791&amp;""</f>
      </c>
      <c r="T2791">
        <f>[1]资金台帐!T2791&amp;""</f>
      </c>
      <c r="U2791">
        <f>[1]资金台帐!U2791&amp;""</f>
      </c>
      <c r="W2791">
        <f>[1]资金台帐!W2791&amp;""</f>
      </c>
      <c r="X2791">
        <f>[1]资金台帐!X2791&amp;""</f>
      </c>
      <c r="AB2791">
        <f>[1]资金台帐!AB2791</f>
        <v>0</v>
      </c>
      <c r="AC2791">
        <f>[1]资金台帐!AC2791</f>
        <v>0</v>
      </c>
      <c r="AD2791">
        <f>[1]资金台帐!AD2791</f>
        <v>0</v>
      </c>
      <c r="AJ2791">
        <f>[1]资金台帐!AJ2791</f>
        <v>0</v>
      </c>
      <c r="AK2791">
        <f>[1]资金台帐!AK2791</f>
        <v>0</v>
      </c>
      <c r="BA2791" s="22">
        <f t="shared" si="0"/>
      </c>
    </row>
    <row r="2792">
      <c r="B2792">
        <f>[1]资金台帐!B2792&amp;""</f>
      </c>
      <c r="H2792">
        <f>[1]资金台帐!H2792&amp;""</f>
      </c>
      <c r="J2792">
        <f>[1]资金台帐!J2792&amp;""</f>
      </c>
      <c r="N2792">
        <f>[1]资金台帐!N2792</f>
      </c>
      <c r="O2792">
        <f>[1]资金台帐!O2792&amp;""</f>
      </c>
      <c r="P2792">
        <f>[1]资金台帐!P2792&amp;""</f>
      </c>
      <c r="Q2792">
        <f>[1]资金台帐!Q2792&amp;""</f>
      </c>
      <c r="T2792">
        <f>[1]资金台帐!T2792&amp;""</f>
      </c>
      <c r="U2792">
        <f>[1]资金台帐!U2792&amp;""</f>
      </c>
      <c r="W2792">
        <f>[1]资金台帐!W2792&amp;""</f>
      </c>
      <c r="X2792">
        <f>[1]资金台帐!X2792&amp;""</f>
      </c>
      <c r="AB2792">
        <f>[1]资金台帐!AB2792</f>
        <v>0</v>
      </c>
      <c r="AC2792">
        <f>[1]资金台帐!AC2792</f>
        <v>0</v>
      </c>
      <c r="AD2792">
        <f>[1]资金台帐!AD2792</f>
        <v>0</v>
      </c>
      <c r="AJ2792">
        <f>[1]资金台帐!AJ2792</f>
        <v>0</v>
      </c>
      <c r="AK2792">
        <f>[1]资金台帐!AK2792</f>
        <v>0</v>
      </c>
      <c r="BA2792" s="22">
        <f t="shared" si="0"/>
      </c>
    </row>
    <row r="2793">
      <c r="B2793">
        <f>[1]资金台帐!B2793&amp;""</f>
      </c>
      <c r="H2793">
        <f>[1]资金台帐!H2793&amp;""</f>
      </c>
      <c r="J2793">
        <f>[1]资金台帐!J2793&amp;""</f>
      </c>
      <c r="N2793">
        <f>[1]资金台帐!N2793</f>
      </c>
      <c r="O2793">
        <f>[1]资金台帐!O2793&amp;""</f>
      </c>
      <c r="P2793">
        <f>[1]资金台帐!P2793&amp;""</f>
      </c>
      <c r="Q2793">
        <f>[1]资金台帐!Q2793&amp;""</f>
      </c>
      <c r="T2793">
        <f>[1]资金台帐!T2793&amp;""</f>
      </c>
      <c r="U2793">
        <f>[1]资金台帐!U2793&amp;""</f>
      </c>
      <c r="W2793">
        <f>[1]资金台帐!W2793&amp;""</f>
      </c>
      <c r="X2793">
        <f>[1]资金台帐!X2793&amp;""</f>
      </c>
      <c r="AB2793">
        <f>[1]资金台帐!AB2793</f>
        <v>0</v>
      </c>
      <c r="AC2793">
        <f>[1]资金台帐!AC2793</f>
        <v>0</v>
      </c>
      <c r="AD2793">
        <f>[1]资金台帐!AD2793</f>
        <v>0</v>
      </c>
      <c r="AJ2793">
        <f>[1]资金台帐!AJ2793</f>
        <v>0</v>
      </c>
      <c r="AK2793">
        <f>[1]资金台帐!AK2793</f>
        <v>0</v>
      </c>
      <c r="BA2793" s="22">
        <f t="shared" si="0"/>
      </c>
    </row>
    <row r="2794">
      <c r="B2794">
        <f>[1]资金台帐!B2794&amp;""</f>
      </c>
      <c r="H2794">
        <f>[1]资金台帐!H2794&amp;""</f>
      </c>
      <c r="J2794">
        <f>[1]资金台帐!J2794&amp;""</f>
      </c>
      <c r="N2794">
        <f>[1]资金台帐!N2794</f>
      </c>
      <c r="O2794">
        <f>[1]资金台帐!O2794&amp;""</f>
      </c>
      <c r="P2794">
        <f>[1]资金台帐!P2794&amp;""</f>
      </c>
      <c r="Q2794">
        <f>[1]资金台帐!Q2794&amp;""</f>
      </c>
      <c r="T2794">
        <f>[1]资金台帐!T2794&amp;""</f>
      </c>
      <c r="U2794">
        <f>[1]资金台帐!U2794&amp;""</f>
      </c>
      <c r="W2794">
        <f>[1]资金台帐!W2794&amp;""</f>
      </c>
      <c r="X2794">
        <f>[1]资金台帐!X2794&amp;""</f>
      </c>
      <c r="AB2794">
        <f>[1]资金台帐!AB2794</f>
        <v>0</v>
      </c>
      <c r="AC2794">
        <f>[1]资金台帐!AC2794</f>
        <v>0</v>
      </c>
      <c r="AD2794">
        <f>[1]资金台帐!AD2794</f>
        <v>0</v>
      </c>
      <c r="AJ2794">
        <f>[1]资金台帐!AJ2794</f>
        <v>0</v>
      </c>
      <c r="AK2794">
        <f>[1]资金台帐!AK2794</f>
        <v>0</v>
      </c>
      <c r="BA2794" s="22">
        <f t="shared" si="0"/>
      </c>
    </row>
    <row r="2795">
      <c r="B2795">
        <f>[1]资金台帐!B2795&amp;""</f>
      </c>
      <c r="H2795">
        <f>[1]资金台帐!H2795&amp;""</f>
      </c>
      <c r="J2795">
        <f>[1]资金台帐!J2795&amp;""</f>
      </c>
      <c r="N2795">
        <f>[1]资金台帐!N2795</f>
      </c>
      <c r="O2795">
        <f>[1]资金台帐!O2795&amp;""</f>
      </c>
      <c r="P2795">
        <f>[1]资金台帐!P2795&amp;""</f>
      </c>
      <c r="Q2795">
        <f>[1]资金台帐!Q2795&amp;""</f>
      </c>
      <c r="T2795">
        <f>[1]资金台帐!T2795&amp;""</f>
      </c>
      <c r="U2795">
        <f>[1]资金台帐!U2795&amp;""</f>
      </c>
      <c r="W2795">
        <f>[1]资金台帐!W2795&amp;""</f>
      </c>
      <c r="X2795">
        <f>[1]资金台帐!X2795&amp;""</f>
      </c>
      <c r="AB2795">
        <f>[1]资金台帐!AB2795</f>
        <v>0</v>
      </c>
      <c r="AC2795">
        <f>[1]资金台帐!AC2795</f>
        <v>0</v>
      </c>
      <c r="AD2795">
        <f>[1]资金台帐!AD2795</f>
        <v>0</v>
      </c>
      <c r="AJ2795">
        <f>[1]资金台帐!AJ2795</f>
        <v>0</v>
      </c>
      <c r="AK2795">
        <f>[1]资金台帐!AK2795</f>
        <v>0</v>
      </c>
      <c r="BA2795" s="22">
        <f t="shared" si="0"/>
      </c>
    </row>
    <row r="2796">
      <c r="B2796">
        <f>[1]资金台帐!B2796&amp;""</f>
      </c>
      <c r="H2796">
        <f>[1]资金台帐!H2796&amp;""</f>
      </c>
      <c r="J2796">
        <f>[1]资金台帐!J2796&amp;""</f>
      </c>
      <c r="N2796">
        <f>[1]资金台帐!N2796</f>
      </c>
      <c r="O2796">
        <f>[1]资金台帐!O2796&amp;""</f>
      </c>
      <c r="P2796">
        <f>[1]资金台帐!P2796&amp;""</f>
      </c>
      <c r="Q2796">
        <f>[1]资金台帐!Q2796&amp;""</f>
      </c>
      <c r="T2796">
        <f>[1]资金台帐!T2796&amp;""</f>
      </c>
      <c r="U2796">
        <f>[1]资金台帐!U2796&amp;""</f>
      </c>
      <c r="W2796">
        <f>[1]资金台帐!W2796&amp;""</f>
      </c>
      <c r="X2796">
        <f>[1]资金台帐!X2796&amp;""</f>
      </c>
      <c r="AB2796">
        <f>[1]资金台帐!AB2796</f>
        <v>0</v>
      </c>
      <c r="AC2796">
        <f>[1]资金台帐!AC2796</f>
        <v>0</v>
      </c>
      <c r="AD2796">
        <f>[1]资金台帐!AD2796</f>
        <v>0</v>
      </c>
      <c r="AJ2796">
        <f>[1]资金台帐!AJ2796</f>
        <v>0</v>
      </c>
      <c r="AK2796">
        <f>[1]资金台帐!AK2796</f>
        <v>0</v>
      </c>
      <c r="BA2796" s="22">
        <f t="shared" si="0"/>
      </c>
    </row>
    <row r="2797">
      <c r="B2797">
        <f>[1]资金台帐!B2797&amp;""</f>
      </c>
      <c r="H2797">
        <f>[1]资金台帐!H2797&amp;""</f>
      </c>
      <c r="J2797">
        <f>[1]资金台帐!J2797&amp;""</f>
      </c>
      <c r="N2797">
        <f>[1]资金台帐!N2797</f>
      </c>
      <c r="O2797">
        <f>[1]资金台帐!O2797&amp;""</f>
      </c>
      <c r="P2797">
        <f>[1]资金台帐!P2797&amp;""</f>
      </c>
      <c r="Q2797">
        <f>[1]资金台帐!Q2797&amp;""</f>
      </c>
      <c r="T2797">
        <f>[1]资金台帐!T2797&amp;""</f>
      </c>
      <c r="U2797">
        <f>[1]资金台帐!U2797&amp;""</f>
      </c>
      <c r="W2797">
        <f>[1]资金台帐!W2797&amp;""</f>
      </c>
      <c r="X2797">
        <f>[1]资金台帐!X2797&amp;""</f>
      </c>
      <c r="AB2797">
        <f>[1]资金台帐!AB2797</f>
        <v>0</v>
      </c>
      <c r="AC2797">
        <f>[1]资金台帐!AC2797</f>
        <v>0</v>
      </c>
      <c r="AD2797">
        <f>[1]资金台帐!AD2797</f>
        <v>0</v>
      </c>
      <c r="AJ2797">
        <f>[1]资金台帐!AJ2797</f>
        <v>0</v>
      </c>
      <c r="AK2797">
        <f>[1]资金台帐!AK2797</f>
        <v>0</v>
      </c>
      <c r="BA2797" s="22">
        <f t="shared" si="0"/>
      </c>
    </row>
    <row r="2798">
      <c r="B2798">
        <f>[1]资金台帐!B2798&amp;""</f>
      </c>
      <c r="H2798">
        <f>[1]资金台帐!H2798&amp;""</f>
      </c>
      <c r="J2798">
        <f>[1]资金台帐!J2798&amp;""</f>
      </c>
      <c r="N2798">
        <f>[1]资金台帐!N2798</f>
      </c>
      <c r="O2798">
        <f>[1]资金台帐!O2798&amp;""</f>
      </c>
      <c r="P2798">
        <f>[1]资金台帐!P2798&amp;""</f>
      </c>
      <c r="Q2798">
        <f>[1]资金台帐!Q2798&amp;""</f>
      </c>
      <c r="T2798">
        <f>[1]资金台帐!T2798&amp;""</f>
      </c>
      <c r="U2798">
        <f>[1]资金台帐!U2798&amp;""</f>
      </c>
      <c r="W2798">
        <f>[1]资金台帐!W2798&amp;""</f>
      </c>
      <c r="X2798">
        <f>[1]资金台帐!X2798&amp;""</f>
      </c>
      <c r="AB2798">
        <f>[1]资金台帐!AB2798</f>
        <v>0</v>
      </c>
      <c r="AC2798">
        <f>[1]资金台帐!AC2798</f>
        <v>0</v>
      </c>
      <c r="AD2798">
        <f>[1]资金台帐!AD2798</f>
        <v>0</v>
      </c>
      <c r="AJ2798">
        <f>[1]资金台帐!AJ2798</f>
        <v>0</v>
      </c>
      <c r="AK2798">
        <f>[1]资金台帐!AK2798</f>
        <v>0</v>
      </c>
      <c r="BA2798" s="22">
        <f t="shared" si="0"/>
      </c>
    </row>
    <row r="2799">
      <c r="B2799">
        <f>[1]资金台帐!B2799&amp;""</f>
      </c>
      <c r="H2799">
        <f>[1]资金台帐!H2799&amp;""</f>
      </c>
      <c r="J2799">
        <f>[1]资金台帐!J2799&amp;""</f>
      </c>
      <c r="N2799">
        <f>[1]资金台帐!N2799</f>
      </c>
      <c r="O2799">
        <f>[1]资金台帐!O2799&amp;""</f>
      </c>
      <c r="P2799">
        <f>[1]资金台帐!P2799&amp;""</f>
      </c>
      <c r="Q2799">
        <f>[1]资金台帐!Q2799&amp;""</f>
      </c>
      <c r="T2799">
        <f>[1]资金台帐!T2799&amp;""</f>
      </c>
      <c r="U2799">
        <f>[1]资金台帐!U2799&amp;""</f>
      </c>
      <c r="W2799">
        <f>[1]资金台帐!W2799&amp;""</f>
      </c>
      <c r="X2799">
        <f>[1]资金台帐!X2799&amp;""</f>
      </c>
      <c r="AB2799">
        <f>[1]资金台帐!AB2799</f>
        <v>0</v>
      </c>
      <c r="AC2799">
        <f>[1]资金台帐!AC2799</f>
        <v>0</v>
      </c>
      <c r="AD2799">
        <f>[1]资金台帐!AD2799</f>
        <v>0</v>
      </c>
      <c r="AJ2799">
        <f>[1]资金台帐!AJ2799</f>
        <v>0</v>
      </c>
      <c r="AK2799">
        <f>[1]资金台帐!AK2799</f>
        <v>0</v>
      </c>
      <c r="BA2799" s="22">
        <f t="shared" si="0"/>
      </c>
    </row>
    <row r="2800">
      <c r="B2800">
        <f>[1]资金台帐!B2800&amp;""</f>
      </c>
      <c r="H2800">
        <f>[1]资金台帐!H2800&amp;""</f>
      </c>
      <c r="J2800">
        <f>[1]资金台帐!J2800&amp;""</f>
      </c>
      <c r="N2800">
        <f>[1]资金台帐!N2800</f>
      </c>
      <c r="O2800">
        <f>[1]资金台帐!O2800&amp;""</f>
      </c>
      <c r="P2800">
        <f>[1]资金台帐!P2800&amp;""</f>
      </c>
      <c r="Q2800">
        <f>[1]资金台帐!Q2800&amp;""</f>
      </c>
      <c r="T2800">
        <f>[1]资金台帐!T2800&amp;""</f>
      </c>
      <c r="U2800">
        <f>[1]资金台帐!U2800&amp;""</f>
      </c>
      <c r="W2800">
        <f>[1]资金台帐!W2800&amp;""</f>
      </c>
      <c r="X2800">
        <f>[1]资金台帐!X2800&amp;""</f>
      </c>
      <c r="AB2800">
        <f>[1]资金台帐!AB2800</f>
        <v>0</v>
      </c>
      <c r="AC2800">
        <f>[1]资金台帐!AC2800</f>
        <v>0</v>
      </c>
      <c r="AD2800">
        <f>[1]资金台帐!AD2800</f>
        <v>0</v>
      </c>
      <c r="AJ2800">
        <f>[1]资金台帐!AJ2800</f>
        <v>0</v>
      </c>
      <c r="AK2800">
        <f>[1]资金台帐!AK2800</f>
        <v>0</v>
      </c>
      <c r="BA2800" s="22">
        <f t="shared" si="0"/>
      </c>
    </row>
    <row r="2801">
      <c r="B2801">
        <f>[1]资金台帐!B2801&amp;""</f>
      </c>
      <c r="H2801">
        <f>[1]资金台帐!H2801&amp;""</f>
      </c>
      <c r="J2801">
        <f>[1]资金台帐!J2801&amp;""</f>
      </c>
      <c r="N2801">
        <f>[1]资金台帐!N2801</f>
      </c>
      <c r="O2801">
        <f>[1]资金台帐!O2801&amp;""</f>
      </c>
      <c r="P2801">
        <f>[1]资金台帐!P2801&amp;""</f>
      </c>
      <c r="Q2801">
        <f>[1]资金台帐!Q2801&amp;""</f>
      </c>
      <c r="T2801">
        <f>[1]资金台帐!T2801&amp;""</f>
      </c>
      <c r="U2801">
        <f>[1]资金台帐!U2801&amp;""</f>
      </c>
      <c r="W2801">
        <f>[1]资金台帐!W2801&amp;""</f>
      </c>
      <c r="X2801">
        <f>[1]资金台帐!X2801&amp;""</f>
      </c>
      <c r="AB2801">
        <f>[1]资金台帐!AB2801</f>
        <v>0</v>
      </c>
      <c r="AC2801">
        <f>[1]资金台帐!AC2801</f>
        <v>0</v>
      </c>
      <c r="AD2801">
        <f>[1]资金台帐!AD2801</f>
        <v>0</v>
      </c>
      <c r="AJ2801">
        <f>[1]资金台帐!AJ2801</f>
        <v>0</v>
      </c>
      <c r="AK2801">
        <f>[1]资金台帐!AK2801</f>
        <v>0</v>
      </c>
      <c r="BA2801" s="22">
        <f t="shared" si="0"/>
      </c>
    </row>
    <row r="2802">
      <c r="B2802">
        <f>[1]资金台帐!B2802&amp;""</f>
      </c>
      <c r="H2802">
        <f>[1]资金台帐!H2802&amp;""</f>
      </c>
      <c r="J2802">
        <f>[1]资金台帐!J2802&amp;""</f>
      </c>
      <c r="N2802">
        <f>[1]资金台帐!N2802</f>
      </c>
      <c r="O2802">
        <f>[1]资金台帐!O2802&amp;""</f>
      </c>
      <c r="P2802">
        <f>[1]资金台帐!P2802&amp;""</f>
      </c>
      <c r="Q2802">
        <f>[1]资金台帐!Q2802&amp;""</f>
      </c>
      <c r="T2802">
        <f>[1]资金台帐!T2802&amp;""</f>
      </c>
      <c r="U2802">
        <f>[1]资金台帐!U2802&amp;""</f>
      </c>
      <c r="W2802">
        <f>[1]资金台帐!W2802&amp;""</f>
      </c>
      <c r="X2802">
        <f>[1]资金台帐!X2802&amp;""</f>
      </c>
      <c r="AB2802">
        <f>[1]资金台帐!AB2802</f>
        <v>0</v>
      </c>
      <c r="AC2802">
        <f>[1]资金台帐!AC2802</f>
        <v>0</v>
      </c>
      <c r="AD2802">
        <f>[1]资金台帐!AD2802</f>
        <v>0</v>
      </c>
      <c r="AJ2802">
        <f>[1]资金台帐!AJ2802</f>
        <v>0</v>
      </c>
      <c r="AK2802">
        <f>[1]资金台帐!AK2802</f>
        <v>0</v>
      </c>
      <c r="BA2802" s="22">
        <f t="shared" si="0"/>
      </c>
    </row>
    <row r="2803">
      <c r="B2803">
        <f>[1]资金台帐!B2803&amp;""</f>
      </c>
      <c r="H2803">
        <f>[1]资金台帐!H2803&amp;""</f>
      </c>
      <c r="J2803">
        <f>[1]资金台帐!J2803&amp;""</f>
      </c>
      <c r="N2803">
        <f>[1]资金台帐!N2803</f>
      </c>
      <c r="O2803">
        <f>[1]资金台帐!O2803&amp;""</f>
      </c>
      <c r="P2803">
        <f>[1]资金台帐!P2803&amp;""</f>
      </c>
      <c r="Q2803">
        <f>[1]资金台帐!Q2803&amp;""</f>
      </c>
      <c r="T2803">
        <f>[1]资金台帐!T2803&amp;""</f>
      </c>
      <c r="U2803">
        <f>[1]资金台帐!U2803&amp;""</f>
      </c>
      <c r="W2803">
        <f>[1]资金台帐!W2803&amp;""</f>
      </c>
      <c r="X2803">
        <f>[1]资金台帐!X2803&amp;""</f>
      </c>
      <c r="AB2803">
        <f>[1]资金台帐!AB2803</f>
        <v>0</v>
      </c>
      <c r="AC2803">
        <f>[1]资金台帐!AC2803</f>
        <v>0</v>
      </c>
      <c r="AD2803">
        <f>[1]资金台帐!AD2803</f>
        <v>0</v>
      </c>
      <c r="AJ2803">
        <f>[1]资金台帐!AJ2803</f>
        <v>0</v>
      </c>
      <c r="AK2803">
        <f>[1]资金台帐!AK2803</f>
        <v>0</v>
      </c>
      <c r="BA2803" s="22">
        <f t="shared" si="0"/>
      </c>
    </row>
    <row r="2804">
      <c r="B2804">
        <f>[1]资金台帐!B2804&amp;""</f>
      </c>
      <c r="H2804">
        <f>[1]资金台帐!H2804&amp;""</f>
      </c>
      <c r="J2804">
        <f>[1]资金台帐!J2804&amp;""</f>
      </c>
      <c r="N2804">
        <f>[1]资金台帐!N2804</f>
      </c>
      <c r="O2804">
        <f>[1]资金台帐!O2804&amp;""</f>
      </c>
      <c r="P2804">
        <f>[1]资金台帐!P2804&amp;""</f>
      </c>
      <c r="Q2804">
        <f>[1]资金台帐!Q2804&amp;""</f>
      </c>
      <c r="T2804">
        <f>[1]资金台帐!T2804&amp;""</f>
      </c>
      <c r="U2804">
        <f>[1]资金台帐!U2804&amp;""</f>
      </c>
      <c r="W2804">
        <f>[1]资金台帐!W2804&amp;""</f>
      </c>
      <c r="X2804">
        <f>[1]资金台帐!X2804&amp;""</f>
      </c>
      <c r="AB2804">
        <f>[1]资金台帐!AB2804</f>
        <v>0</v>
      </c>
      <c r="AC2804">
        <f>[1]资金台帐!AC2804</f>
        <v>0</v>
      </c>
      <c r="AD2804">
        <f>[1]资金台帐!AD2804</f>
        <v>0</v>
      </c>
      <c r="AJ2804">
        <f>[1]资金台帐!AJ2804</f>
        <v>0</v>
      </c>
      <c r="AK2804">
        <f>[1]资金台帐!AK2804</f>
        <v>0</v>
      </c>
      <c r="BA2804" s="22">
        <f t="shared" si="0"/>
      </c>
    </row>
    <row r="2805">
      <c r="B2805">
        <f>[1]资金台帐!B2805&amp;""</f>
      </c>
      <c r="H2805">
        <f>[1]资金台帐!H2805&amp;""</f>
      </c>
      <c r="J2805">
        <f>[1]资金台帐!J2805&amp;""</f>
      </c>
      <c r="N2805">
        <f>[1]资金台帐!N2805</f>
      </c>
      <c r="O2805">
        <f>[1]资金台帐!O2805&amp;""</f>
      </c>
      <c r="P2805">
        <f>[1]资金台帐!P2805&amp;""</f>
      </c>
      <c r="Q2805">
        <f>[1]资金台帐!Q2805&amp;""</f>
      </c>
      <c r="T2805">
        <f>[1]资金台帐!T2805&amp;""</f>
      </c>
      <c r="U2805">
        <f>[1]资金台帐!U2805&amp;""</f>
      </c>
      <c r="W2805">
        <f>[1]资金台帐!W2805&amp;""</f>
      </c>
      <c r="X2805">
        <f>[1]资金台帐!X2805&amp;""</f>
      </c>
      <c r="AB2805">
        <f>[1]资金台帐!AB2805</f>
        <v>0</v>
      </c>
      <c r="AC2805">
        <f>[1]资金台帐!AC2805</f>
        <v>0</v>
      </c>
      <c r="AD2805">
        <f>[1]资金台帐!AD2805</f>
        <v>0</v>
      </c>
      <c r="AJ2805">
        <f>[1]资金台帐!AJ2805</f>
        <v>0</v>
      </c>
      <c r="AK2805">
        <f>[1]资金台帐!AK2805</f>
        <v>0</v>
      </c>
      <c r="BA2805" s="22">
        <f t="shared" si="0"/>
      </c>
    </row>
    <row r="2806">
      <c r="B2806">
        <f>[1]资金台帐!B2806&amp;""</f>
      </c>
      <c r="H2806">
        <f>[1]资金台帐!H2806&amp;""</f>
      </c>
      <c r="J2806">
        <f>[1]资金台帐!J2806&amp;""</f>
      </c>
      <c r="N2806">
        <f>[1]资金台帐!N2806</f>
      </c>
      <c r="O2806">
        <f>[1]资金台帐!O2806&amp;""</f>
      </c>
      <c r="P2806">
        <f>[1]资金台帐!P2806&amp;""</f>
      </c>
      <c r="Q2806">
        <f>[1]资金台帐!Q2806&amp;""</f>
      </c>
      <c r="T2806">
        <f>[1]资金台帐!T2806&amp;""</f>
      </c>
      <c r="U2806">
        <f>[1]资金台帐!U2806&amp;""</f>
      </c>
      <c r="W2806">
        <f>[1]资金台帐!W2806&amp;""</f>
      </c>
      <c r="X2806">
        <f>[1]资金台帐!X2806&amp;""</f>
      </c>
      <c r="AB2806">
        <f>[1]资金台帐!AB2806</f>
        <v>0</v>
      </c>
      <c r="AC2806">
        <f>[1]资金台帐!AC2806</f>
        <v>0</v>
      </c>
      <c r="AD2806">
        <f>[1]资金台帐!AD2806</f>
        <v>0</v>
      </c>
      <c r="AJ2806">
        <f>[1]资金台帐!AJ2806</f>
        <v>0</v>
      </c>
      <c r="AK2806">
        <f>[1]资金台帐!AK2806</f>
        <v>0</v>
      </c>
      <c r="BA2806" s="22">
        <f t="shared" si="0"/>
      </c>
    </row>
    <row r="2807">
      <c r="B2807">
        <f>[1]资金台帐!B2807&amp;""</f>
      </c>
      <c r="H2807">
        <f>[1]资金台帐!H2807&amp;""</f>
      </c>
      <c r="J2807">
        <f>[1]资金台帐!J2807&amp;""</f>
      </c>
      <c r="N2807">
        <f>[1]资金台帐!N2807</f>
      </c>
      <c r="O2807">
        <f>[1]资金台帐!O2807&amp;""</f>
      </c>
      <c r="P2807">
        <f>[1]资金台帐!P2807&amp;""</f>
      </c>
      <c r="Q2807">
        <f>[1]资金台帐!Q2807&amp;""</f>
      </c>
      <c r="T2807">
        <f>[1]资金台帐!T2807&amp;""</f>
      </c>
      <c r="U2807">
        <f>[1]资金台帐!U2807&amp;""</f>
      </c>
      <c r="W2807">
        <f>[1]资金台帐!W2807&amp;""</f>
      </c>
      <c r="X2807">
        <f>[1]资金台帐!X2807&amp;""</f>
      </c>
      <c r="AB2807">
        <f>[1]资金台帐!AB2807</f>
        <v>0</v>
      </c>
      <c r="AC2807">
        <f>[1]资金台帐!AC2807</f>
        <v>0</v>
      </c>
      <c r="AD2807">
        <f>[1]资金台帐!AD2807</f>
        <v>0</v>
      </c>
      <c r="AJ2807">
        <f>[1]资金台帐!AJ2807</f>
        <v>0</v>
      </c>
      <c r="AK2807">
        <f>[1]资金台帐!AK2807</f>
        <v>0</v>
      </c>
      <c r="BA2807" s="22">
        <f t="shared" si="0"/>
      </c>
    </row>
    <row r="2808">
      <c r="B2808">
        <f>[1]资金台帐!B2808&amp;""</f>
      </c>
      <c r="H2808">
        <f>[1]资金台帐!H2808&amp;""</f>
      </c>
      <c r="J2808">
        <f>[1]资金台帐!J2808&amp;""</f>
      </c>
      <c r="N2808">
        <f>[1]资金台帐!N2808</f>
      </c>
      <c r="O2808">
        <f>[1]资金台帐!O2808&amp;""</f>
      </c>
      <c r="P2808">
        <f>[1]资金台帐!P2808&amp;""</f>
      </c>
      <c r="Q2808">
        <f>[1]资金台帐!Q2808&amp;""</f>
      </c>
      <c r="T2808">
        <f>[1]资金台帐!T2808&amp;""</f>
      </c>
      <c r="U2808">
        <f>[1]资金台帐!U2808&amp;""</f>
      </c>
      <c r="W2808">
        <f>[1]资金台帐!W2808&amp;""</f>
      </c>
      <c r="X2808">
        <f>[1]资金台帐!X2808&amp;""</f>
      </c>
      <c r="AB2808">
        <f>[1]资金台帐!AB2808</f>
        <v>0</v>
      </c>
      <c r="AC2808">
        <f>[1]资金台帐!AC2808</f>
        <v>0</v>
      </c>
      <c r="AD2808">
        <f>[1]资金台帐!AD2808</f>
        <v>0</v>
      </c>
      <c r="AJ2808">
        <f>[1]资金台帐!AJ2808</f>
        <v>0</v>
      </c>
      <c r="AK2808">
        <f>[1]资金台帐!AK2808</f>
        <v>0</v>
      </c>
      <c r="BA2808" s="22">
        <f t="shared" si="0"/>
      </c>
    </row>
    <row r="2809">
      <c r="B2809">
        <f>[1]资金台帐!B2809&amp;""</f>
      </c>
      <c r="H2809">
        <f>[1]资金台帐!H2809&amp;""</f>
      </c>
      <c r="J2809">
        <f>[1]资金台帐!J2809&amp;""</f>
      </c>
      <c r="N2809">
        <f>[1]资金台帐!N2809</f>
      </c>
      <c r="O2809">
        <f>[1]资金台帐!O2809&amp;""</f>
      </c>
      <c r="P2809">
        <f>[1]资金台帐!P2809&amp;""</f>
      </c>
      <c r="Q2809">
        <f>[1]资金台帐!Q2809&amp;""</f>
      </c>
      <c r="T2809">
        <f>[1]资金台帐!T2809&amp;""</f>
      </c>
      <c r="U2809">
        <f>[1]资金台帐!U2809&amp;""</f>
      </c>
      <c r="W2809">
        <f>[1]资金台帐!W2809&amp;""</f>
      </c>
      <c r="X2809">
        <f>[1]资金台帐!X2809&amp;""</f>
      </c>
      <c r="AB2809">
        <f>[1]资金台帐!AB2809</f>
        <v>0</v>
      </c>
      <c r="AC2809">
        <f>[1]资金台帐!AC2809</f>
        <v>0</v>
      </c>
      <c r="AD2809">
        <f>[1]资金台帐!AD2809</f>
        <v>0</v>
      </c>
      <c r="AJ2809">
        <f>[1]资金台帐!AJ2809</f>
        <v>0</v>
      </c>
      <c r="AK2809">
        <f>[1]资金台帐!AK2809</f>
        <v>0</v>
      </c>
      <c r="BA2809" s="22">
        <f t="shared" si="0"/>
      </c>
    </row>
    <row r="2810">
      <c r="B2810">
        <f>[1]资金台帐!B2810&amp;""</f>
      </c>
      <c r="H2810">
        <f>[1]资金台帐!H2810&amp;""</f>
      </c>
      <c r="J2810">
        <f>[1]资金台帐!J2810&amp;""</f>
      </c>
      <c r="N2810">
        <f>[1]资金台帐!N2810</f>
      </c>
      <c r="O2810">
        <f>[1]资金台帐!O2810&amp;""</f>
      </c>
      <c r="P2810">
        <f>[1]资金台帐!P2810&amp;""</f>
      </c>
      <c r="Q2810">
        <f>[1]资金台帐!Q2810&amp;""</f>
      </c>
      <c r="T2810">
        <f>[1]资金台帐!T2810&amp;""</f>
      </c>
      <c r="U2810">
        <f>[1]资金台帐!U2810&amp;""</f>
      </c>
      <c r="W2810">
        <f>[1]资金台帐!W2810&amp;""</f>
      </c>
      <c r="X2810">
        <f>[1]资金台帐!X2810&amp;""</f>
      </c>
      <c r="AB2810">
        <f>[1]资金台帐!AB2810</f>
        <v>0</v>
      </c>
      <c r="AC2810">
        <f>[1]资金台帐!AC2810</f>
        <v>0</v>
      </c>
      <c r="AD2810">
        <f>[1]资金台帐!AD2810</f>
        <v>0</v>
      </c>
      <c r="AJ2810">
        <f>[1]资金台帐!AJ2810</f>
        <v>0</v>
      </c>
      <c r="AK2810">
        <f>[1]资金台帐!AK2810</f>
        <v>0</v>
      </c>
      <c r="BA2810" s="22">
        <f t="shared" si="0"/>
      </c>
    </row>
    <row r="2811">
      <c r="B2811">
        <f>[1]资金台帐!B2811&amp;""</f>
      </c>
      <c r="H2811">
        <f>[1]资金台帐!H2811&amp;""</f>
      </c>
      <c r="J2811">
        <f>[1]资金台帐!J2811&amp;""</f>
      </c>
      <c r="N2811">
        <f>[1]资金台帐!N2811</f>
      </c>
      <c r="O2811">
        <f>[1]资金台帐!O2811&amp;""</f>
      </c>
      <c r="P2811">
        <f>[1]资金台帐!P2811&amp;""</f>
      </c>
      <c r="Q2811">
        <f>[1]资金台帐!Q2811&amp;""</f>
      </c>
      <c r="T2811">
        <f>[1]资金台帐!T2811&amp;""</f>
      </c>
      <c r="U2811">
        <f>[1]资金台帐!U2811&amp;""</f>
      </c>
      <c r="W2811">
        <f>[1]资金台帐!W2811&amp;""</f>
      </c>
      <c r="X2811">
        <f>[1]资金台帐!X2811&amp;""</f>
      </c>
      <c r="AB2811">
        <f>[1]资金台帐!AB2811</f>
        <v>0</v>
      </c>
      <c r="AC2811">
        <f>[1]资金台帐!AC2811</f>
        <v>0</v>
      </c>
      <c r="AD2811">
        <f>[1]资金台帐!AD2811</f>
        <v>0</v>
      </c>
      <c r="AJ2811">
        <f>[1]资金台帐!AJ2811</f>
        <v>0</v>
      </c>
      <c r="AK2811">
        <f>[1]资金台帐!AK2811</f>
        <v>0</v>
      </c>
      <c r="BA2811" s="22">
        <f t="shared" si="0"/>
      </c>
    </row>
    <row r="2812">
      <c r="B2812">
        <f>[1]资金台帐!B2812&amp;""</f>
      </c>
      <c r="H2812">
        <f>[1]资金台帐!H2812&amp;""</f>
      </c>
      <c r="J2812">
        <f>[1]资金台帐!J2812&amp;""</f>
      </c>
      <c r="N2812">
        <f>[1]资金台帐!N2812</f>
      </c>
      <c r="O2812">
        <f>[1]资金台帐!O2812&amp;""</f>
      </c>
      <c r="P2812">
        <f>[1]资金台帐!P2812&amp;""</f>
      </c>
      <c r="Q2812">
        <f>[1]资金台帐!Q2812&amp;""</f>
      </c>
      <c r="T2812">
        <f>[1]资金台帐!T2812&amp;""</f>
      </c>
      <c r="U2812">
        <f>[1]资金台帐!U2812&amp;""</f>
      </c>
      <c r="W2812">
        <f>[1]资金台帐!W2812&amp;""</f>
      </c>
      <c r="X2812">
        <f>[1]资金台帐!X2812&amp;""</f>
      </c>
      <c r="AB2812">
        <f>[1]资金台帐!AB2812</f>
        <v>0</v>
      </c>
      <c r="AC2812">
        <f>[1]资金台帐!AC2812</f>
        <v>0</v>
      </c>
      <c r="AD2812">
        <f>[1]资金台帐!AD2812</f>
        <v>0</v>
      </c>
      <c r="AJ2812">
        <f>[1]资金台帐!AJ2812</f>
        <v>0</v>
      </c>
      <c r="AK2812">
        <f>[1]资金台帐!AK2812</f>
        <v>0</v>
      </c>
      <c r="BA2812" s="22">
        <f t="shared" si="0"/>
      </c>
    </row>
    <row r="2813">
      <c r="B2813">
        <f>[1]资金台帐!B2813&amp;""</f>
      </c>
      <c r="H2813">
        <f>[1]资金台帐!H2813&amp;""</f>
      </c>
      <c r="J2813">
        <f>[1]资金台帐!J2813&amp;""</f>
      </c>
      <c r="N2813">
        <f>[1]资金台帐!N2813</f>
      </c>
      <c r="O2813">
        <f>[1]资金台帐!O2813&amp;""</f>
      </c>
      <c r="P2813">
        <f>[1]资金台帐!P2813&amp;""</f>
      </c>
      <c r="Q2813">
        <f>[1]资金台帐!Q2813&amp;""</f>
      </c>
      <c r="T2813">
        <f>[1]资金台帐!T2813&amp;""</f>
      </c>
      <c r="U2813">
        <f>[1]资金台帐!U2813&amp;""</f>
      </c>
      <c r="W2813">
        <f>[1]资金台帐!W2813&amp;""</f>
      </c>
      <c r="X2813">
        <f>[1]资金台帐!X2813&amp;""</f>
      </c>
      <c r="AB2813">
        <f>[1]资金台帐!AB2813</f>
        <v>0</v>
      </c>
      <c r="AC2813">
        <f>[1]资金台帐!AC2813</f>
        <v>0</v>
      </c>
      <c r="AD2813">
        <f>[1]资金台帐!AD2813</f>
        <v>0</v>
      </c>
      <c r="AJ2813">
        <f>[1]资金台帐!AJ2813</f>
        <v>0</v>
      </c>
      <c r="AK2813">
        <f>[1]资金台帐!AK2813</f>
        <v>0</v>
      </c>
      <c r="BA2813" s="22">
        <f t="shared" si="0"/>
      </c>
    </row>
    <row r="2814">
      <c r="B2814">
        <f>[1]资金台帐!B2814&amp;""</f>
      </c>
      <c r="H2814">
        <f>[1]资金台帐!H2814&amp;""</f>
      </c>
      <c r="J2814">
        <f>[1]资金台帐!J2814&amp;""</f>
      </c>
      <c r="N2814">
        <f>[1]资金台帐!N2814</f>
      </c>
      <c r="O2814">
        <f>[1]资金台帐!O2814&amp;""</f>
      </c>
      <c r="P2814">
        <f>[1]资金台帐!P2814&amp;""</f>
      </c>
      <c r="Q2814">
        <f>[1]资金台帐!Q2814&amp;""</f>
      </c>
      <c r="T2814">
        <f>[1]资金台帐!T2814&amp;""</f>
      </c>
      <c r="U2814">
        <f>[1]资金台帐!U2814&amp;""</f>
      </c>
      <c r="W2814">
        <f>[1]资金台帐!W2814&amp;""</f>
      </c>
      <c r="X2814">
        <f>[1]资金台帐!X2814&amp;""</f>
      </c>
      <c r="AB2814">
        <f>[1]资金台帐!AB2814</f>
        <v>0</v>
      </c>
      <c r="AC2814">
        <f>[1]资金台帐!AC2814</f>
        <v>0</v>
      </c>
      <c r="AD2814">
        <f>[1]资金台帐!AD2814</f>
        <v>0</v>
      </c>
      <c r="AJ2814">
        <f>[1]资金台帐!AJ2814</f>
        <v>0</v>
      </c>
      <c r="AK2814">
        <f>[1]资金台帐!AK2814</f>
        <v>0</v>
      </c>
      <c r="BA2814" s="22">
        <f t="shared" si="0"/>
      </c>
    </row>
    <row r="2815">
      <c r="B2815">
        <f>[1]资金台帐!B2815&amp;""</f>
      </c>
      <c r="H2815">
        <f>[1]资金台帐!H2815&amp;""</f>
      </c>
      <c r="J2815">
        <f>[1]资金台帐!J2815&amp;""</f>
      </c>
      <c r="N2815">
        <f>[1]资金台帐!N2815</f>
      </c>
      <c r="O2815">
        <f>[1]资金台帐!O2815&amp;""</f>
      </c>
      <c r="P2815">
        <f>[1]资金台帐!P2815&amp;""</f>
      </c>
      <c r="Q2815">
        <f>[1]资金台帐!Q2815&amp;""</f>
      </c>
      <c r="T2815">
        <f>[1]资金台帐!T2815&amp;""</f>
      </c>
      <c r="U2815">
        <f>[1]资金台帐!U2815&amp;""</f>
      </c>
      <c r="W2815">
        <f>[1]资金台帐!W2815&amp;""</f>
      </c>
      <c r="X2815">
        <f>[1]资金台帐!X2815&amp;""</f>
      </c>
      <c r="AB2815">
        <f>[1]资金台帐!AB2815</f>
        <v>0</v>
      </c>
      <c r="AC2815">
        <f>[1]资金台帐!AC2815</f>
        <v>0</v>
      </c>
      <c r="AD2815">
        <f>[1]资金台帐!AD2815</f>
        <v>0</v>
      </c>
      <c r="AJ2815">
        <f>[1]资金台帐!AJ2815</f>
        <v>0</v>
      </c>
      <c r="AK2815">
        <f>[1]资金台帐!AK2815</f>
        <v>0</v>
      </c>
      <c r="BA2815" s="22">
        <f t="shared" si="0"/>
      </c>
    </row>
    <row r="2816">
      <c r="B2816">
        <f>[1]资金台帐!B2816&amp;""</f>
      </c>
      <c r="H2816">
        <f>[1]资金台帐!H2816&amp;""</f>
      </c>
      <c r="J2816">
        <f>[1]资金台帐!J2816&amp;""</f>
      </c>
      <c r="N2816">
        <f>[1]资金台帐!N2816</f>
      </c>
      <c r="O2816">
        <f>[1]资金台帐!O2816&amp;""</f>
      </c>
      <c r="P2816">
        <f>[1]资金台帐!P2816&amp;""</f>
      </c>
      <c r="Q2816">
        <f>[1]资金台帐!Q2816&amp;""</f>
      </c>
      <c r="T2816">
        <f>[1]资金台帐!T2816&amp;""</f>
      </c>
      <c r="U2816">
        <f>[1]资金台帐!U2816&amp;""</f>
      </c>
      <c r="W2816">
        <f>[1]资金台帐!W2816&amp;""</f>
      </c>
      <c r="X2816">
        <f>[1]资金台帐!X2816&amp;""</f>
      </c>
      <c r="AB2816">
        <f>[1]资金台帐!AB2816</f>
        <v>0</v>
      </c>
      <c r="AC2816">
        <f>[1]资金台帐!AC2816</f>
        <v>0</v>
      </c>
      <c r="AD2816">
        <f>[1]资金台帐!AD2816</f>
        <v>0</v>
      </c>
      <c r="AJ2816">
        <f>[1]资金台帐!AJ2816</f>
        <v>0</v>
      </c>
      <c r="AK2816">
        <f>[1]资金台帐!AK2816</f>
        <v>0</v>
      </c>
      <c r="BA2816" s="22">
        <f t="shared" si="0"/>
      </c>
    </row>
    <row r="2817">
      <c r="B2817">
        <f>[1]资金台帐!B2817&amp;""</f>
      </c>
      <c r="H2817">
        <f>[1]资金台帐!H2817&amp;""</f>
      </c>
      <c r="J2817">
        <f>[1]资金台帐!J2817&amp;""</f>
      </c>
      <c r="N2817">
        <f>[1]资金台帐!N2817</f>
      </c>
      <c r="O2817">
        <f>[1]资金台帐!O2817&amp;""</f>
      </c>
      <c r="P2817">
        <f>[1]资金台帐!P2817&amp;""</f>
      </c>
      <c r="Q2817">
        <f>[1]资金台帐!Q2817&amp;""</f>
      </c>
      <c r="T2817">
        <f>[1]资金台帐!T2817&amp;""</f>
      </c>
      <c r="U2817">
        <f>[1]资金台帐!U2817&amp;""</f>
      </c>
      <c r="W2817">
        <f>[1]资金台帐!W2817&amp;""</f>
      </c>
      <c r="X2817">
        <f>[1]资金台帐!X2817&amp;""</f>
      </c>
      <c r="AB2817">
        <f>[1]资金台帐!AB2817</f>
        <v>0</v>
      </c>
      <c r="AC2817">
        <f>[1]资金台帐!AC2817</f>
        <v>0</v>
      </c>
      <c r="AD2817">
        <f>[1]资金台帐!AD2817</f>
        <v>0</v>
      </c>
      <c r="AJ2817">
        <f>[1]资金台帐!AJ2817</f>
        <v>0</v>
      </c>
      <c r="AK2817">
        <f>[1]资金台帐!AK2817</f>
        <v>0</v>
      </c>
      <c r="BA2817" s="22">
        <f t="shared" si="0"/>
      </c>
    </row>
    <row r="2818">
      <c r="B2818">
        <f>[1]资金台帐!B2818&amp;""</f>
      </c>
      <c r="H2818">
        <f>[1]资金台帐!H2818&amp;""</f>
      </c>
      <c r="J2818">
        <f>[1]资金台帐!J2818&amp;""</f>
      </c>
      <c r="N2818">
        <f>[1]资金台帐!N2818</f>
      </c>
      <c r="O2818">
        <f>[1]资金台帐!O2818&amp;""</f>
      </c>
      <c r="P2818">
        <f>[1]资金台帐!P2818&amp;""</f>
      </c>
      <c r="Q2818">
        <f>[1]资金台帐!Q2818&amp;""</f>
      </c>
      <c r="T2818">
        <f>[1]资金台帐!T2818&amp;""</f>
      </c>
      <c r="U2818">
        <f>[1]资金台帐!U2818&amp;""</f>
      </c>
      <c r="W2818">
        <f>[1]资金台帐!W2818&amp;""</f>
      </c>
      <c r="X2818">
        <f>[1]资金台帐!X2818&amp;""</f>
      </c>
      <c r="AB2818">
        <f>[1]资金台帐!AB2818</f>
        <v>0</v>
      </c>
      <c r="AC2818">
        <f>[1]资金台帐!AC2818</f>
        <v>0</v>
      </c>
      <c r="AD2818">
        <f>[1]资金台帐!AD2818</f>
        <v>0</v>
      </c>
      <c r="AJ2818">
        <f>[1]资金台帐!AJ2818</f>
        <v>0</v>
      </c>
      <c r="AK2818">
        <f>[1]资金台帐!AK2818</f>
        <v>0</v>
      </c>
      <c r="BA2818" s="22">
        <f t="shared" si="0"/>
      </c>
    </row>
    <row r="2819">
      <c r="B2819">
        <f>[1]资金台帐!B2819&amp;""</f>
      </c>
      <c r="H2819">
        <f>[1]资金台帐!H2819&amp;""</f>
      </c>
      <c r="J2819">
        <f>[1]资金台帐!J2819&amp;""</f>
      </c>
      <c r="N2819">
        <f>[1]资金台帐!N2819</f>
      </c>
      <c r="O2819">
        <f>[1]资金台帐!O2819&amp;""</f>
      </c>
      <c r="P2819">
        <f>[1]资金台帐!P2819&amp;""</f>
      </c>
      <c r="Q2819">
        <f>[1]资金台帐!Q2819&amp;""</f>
      </c>
      <c r="T2819">
        <f>[1]资金台帐!T2819&amp;""</f>
      </c>
      <c r="U2819">
        <f>[1]资金台帐!U2819&amp;""</f>
      </c>
      <c r="W2819">
        <f>[1]资金台帐!W2819&amp;""</f>
      </c>
      <c r="X2819">
        <f>[1]资金台帐!X2819&amp;""</f>
      </c>
      <c r="AB2819">
        <f>[1]资金台帐!AB2819</f>
        <v>0</v>
      </c>
      <c r="AC2819">
        <f>[1]资金台帐!AC2819</f>
        <v>0</v>
      </c>
      <c r="AD2819">
        <f>[1]资金台帐!AD2819</f>
        <v>0</v>
      </c>
      <c r="AJ2819">
        <f>[1]资金台帐!AJ2819</f>
        <v>0</v>
      </c>
      <c r="AK2819">
        <f>[1]资金台帐!AK2819</f>
        <v>0</v>
      </c>
      <c r="BA2819" s="22">
        <f t="shared" si="0"/>
      </c>
    </row>
    <row r="2820">
      <c r="B2820">
        <f>[1]资金台帐!B2820&amp;""</f>
      </c>
      <c r="H2820">
        <f>[1]资金台帐!H2820&amp;""</f>
      </c>
      <c r="J2820">
        <f>[1]资金台帐!J2820&amp;""</f>
      </c>
      <c r="N2820">
        <f>[1]资金台帐!N2820</f>
      </c>
      <c r="O2820">
        <f>[1]资金台帐!O2820&amp;""</f>
      </c>
      <c r="P2820">
        <f>[1]资金台帐!P2820&amp;""</f>
      </c>
      <c r="Q2820">
        <f>[1]资金台帐!Q2820&amp;""</f>
      </c>
      <c r="T2820">
        <f>[1]资金台帐!T2820&amp;""</f>
      </c>
      <c r="U2820">
        <f>[1]资金台帐!U2820&amp;""</f>
      </c>
      <c r="W2820">
        <f>[1]资金台帐!W2820&amp;""</f>
      </c>
      <c r="X2820">
        <f>[1]资金台帐!X2820&amp;""</f>
      </c>
      <c r="AB2820">
        <f>[1]资金台帐!AB2820</f>
        <v>0</v>
      </c>
      <c r="AC2820">
        <f>[1]资金台帐!AC2820</f>
        <v>0</v>
      </c>
      <c r="AD2820">
        <f>[1]资金台帐!AD2820</f>
        <v>0</v>
      </c>
      <c r="AJ2820">
        <f>[1]资金台帐!AJ2820</f>
        <v>0</v>
      </c>
      <c r="AK2820">
        <f>[1]资金台帐!AK2820</f>
        <v>0</v>
      </c>
      <c r="BA2820" s="22">
        <f t="shared" si="0"/>
      </c>
    </row>
    <row r="2821">
      <c r="B2821">
        <f>[1]资金台帐!B2821&amp;""</f>
      </c>
      <c r="H2821">
        <f>[1]资金台帐!H2821&amp;""</f>
      </c>
      <c r="J2821">
        <f>[1]资金台帐!J2821&amp;""</f>
      </c>
      <c r="N2821">
        <f>[1]资金台帐!N2821</f>
      </c>
      <c r="O2821">
        <f>[1]资金台帐!O2821&amp;""</f>
      </c>
      <c r="P2821">
        <f>[1]资金台帐!P2821&amp;""</f>
      </c>
      <c r="Q2821">
        <f>[1]资金台帐!Q2821&amp;""</f>
      </c>
      <c r="T2821">
        <f>[1]资金台帐!T2821&amp;""</f>
      </c>
      <c r="U2821">
        <f>[1]资金台帐!U2821&amp;""</f>
      </c>
      <c r="W2821">
        <f>[1]资金台帐!W2821&amp;""</f>
      </c>
      <c r="X2821">
        <f>[1]资金台帐!X2821&amp;""</f>
      </c>
      <c r="AB2821">
        <f>[1]资金台帐!AB2821</f>
        <v>0</v>
      </c>
      <c r="AC2821">
        <f>[1]资金台帐!AC2821</f>
        <v>0</v>
      </c>
      <c r="AD2821">
        <f>[1]资金台帐!AD2821</f>
        <v>0</v>
      </c>
      <c r="AJ2821">
        <f>[1]资金台帐!AJ2821</f>
        <v>0</v>
      </c>
      <c r="AK2821">
        <f>[1]资金台帐!AK2821</f>
        <v>0</v>
      </c>
      <c r="BA2821" s="22">
        <f t="shared" si="0"/>
      </c>
    </row>
    <row r="2822">
      <c r="B2822">
        <f>[1]资金台帐!B2822&amp;""</f>
      </c>
      <c r="H2822">
        <f>[1]资金台帐!H2822&amp;""</f>
      </c>
      <c r="J2822">
        <f>[1]资金台帐!J2822&amp;""</f>
      </c>
      <c r="N2822">
        <f>[1]资金台帐!N2822</f>
      </c>
      <c r="O2822">
        <f>[1]资金台帐!O2822&amp;""</f>
      </c>
      <c r="P2822">
        <f>[1]资金台帐!P2822&amp;""</f>
      </c>
      <c r="Q2822">
        <f>[1]资金台帐!Q2822&amp;""</f>
      </c>
      <c r="T2822">
        <f>[1]资金台帐!T2822&amp;""</f>
      </c>
      <c r="U2822">
        <f>[1]资金台帐!U2822&amp;""</f>
      </c>
      <c r="W2822">
        <f>[1]资金台帐!W2822&amp;""</f>
      </c>
      <c r="X2822">
        <f>[1]资金台帐!X2822&amp;""</f>
      </c>
      <c r="AB2822">
        <f>[1]资金台帐!AB2822</f>
        <v>0</v>
      </c>
      <c r="AC2822">
        <f>[1]资金台帐!AC2822</f>
        <v>0</v>
      </c>
      <c r="AD2822">
        <f>[1]资金台帐!AD2822</f>
        <v>0</v>
      </c>
      <c r="AJ2822">
        <f>[1]资金台帐!AJ2822</f>
        <v>0</v>
      </c>
      <c r="AK2822">
        <f>[1]资金台帐!AK2822</f>
        <v>0</v>
      </c>
      <c r="BA2822" s="22">
        <f t="shared" si="0"/>
      </c>
    </row>
    <row r="2823">
      <c r="B2823">
        <f>[1]资金台帐!B2823&amp;""</f>
      </c>
      <c r="H2823">
        <f>[1]资金台帐!H2823&amp;""</f>
      </c>
      <c r="J2823">
        <f>[1]资金台帐!J2823&amp;""</f>
      </c>
      <c r="N2823">
        <f>[1]资金台帐!N2823</f>
      </c>
      <c r="O2823">
        <f>[1]资金台帐!O2823&amp;""</f>
      </c>
      <c r="P2823">
        <f>[1]资金台帐!P2823&amp;""</f>
      </c>
      <c r="Q2823">
        <f>[1]资金台帐!Q2823&amp;""</f>
      </c>
      <c r="T2823">
        <f>[1]资金台帐!T2823&amp;""</f>
      </c>
      <c r="U2823">
        <f>[1]资金台帐!U2823&amp;""</f>
      </c>
      <c r="W2823">
        <f>[1]资金台帐!W2823&amp;""</f>
      </c>
      <c r="X2823">
        <f>[1]资金台帐!X2823&amp;""</f>
      </c>
      <c r="AB2823">
        <f>[1]资金台帐!AB2823</f>
        <v>0</v>
      </c>
      <c r="AC2823">
        <f>[1]资金台帐!AC2823</f>
        <v>0</v>
      </c>
      <c r="AD2823">
        <f>[1]资金台帐!AD2823</f>
        <v>0</v>
      </c>
      <c r="AJ2823">
        <f>[1]资金台帐!AJ2823</f>
        <v>0</v>
      </c>
      <c r="AK2823">
        <f>[1]资金台帐!AK2823</f>
        <v>0</v>
      </c>
      <c r="BA2823" s="22">
        <f t="shared" si="0"/>
      </c>
    </row>
    <row r="2824">
      <c r="B2824">
        <f>[1]资金台帐!B2824&amp;""</f>
      </c>
      <c r="H2824">
        <f>[1]资金台帐!H2824&amp;""</f>
      </c>
      <c r="J2824">
        <f>[1]资金台帐!J2824&amp;""</f>
      </c>
      <c r="N2824">
        <f>[1]资金台帐!N2824</f>
      </c>
      <c r="O2824">
        <f>[1]资金台帐!O2824&amp;""</f>
      </c>
      <c r="P2824">
        <f>[1]资金台帐!P2824&amp;""</f>
      </c>
      <c r="Q2824">
        <f>[1]资金台帐!Q2824&amp;""</f>
      </c>
      <c r="T2824">
        <f>[1]资金台帐!T2824&amp;""</f>
      </c>
      <c r="U2824">
        <f>[1]资金台帐!U2824&amp;""</f>
      </c>
      <c r="W2824">
        <f>[1]资金台帐!W2824&amp;""</f>
      </c>
      <c r="X2824">
        <f>[1]资金台帐!X2824&amp;""</f>
      </c>
      <c r="AB2824">
        <f>[1]资金台帐!AB2824</f>
        <v>0</v>
      </c>
      <c r="AC2824">
        <f>[1]资金台帐!AC2824</f>
        <v>0</v>
      </c>
      <c r="AD2824">
        <f>[1]资金台帐!AD2824</f>
        <v>0</v>
      </c>
      <c r="AJ2824">
        <f>[1]资金台帐!AJ2824</f>
        <v>0</v>
      </c>
      <c r="AK2824">
        <f>[1]资金台帐!AK2824</f>
        <v>0</v>
      </c>
      <c r="BA2824" s="22">
        <f t="shared" si="0"/>
      </c>
    </row>
    <row r="2825">
      <c r="B2825">
        <f>[1]资金台帐!B2825&amp;""</f>
      </c>
      <c r="H2825">
        <f>[1]资金台帐!H2825&amp;""</f>
      </c>
      <c r="J2825">
        <f>[1]资金台帐!J2825&amp;""</f>
      </c>
      <c r="N2825">
        <f>[1]资金台帐!N2825</f>
      </c>
      <c r="O2825">
        <f>[1]资金台帐!O2825&amp;""</f>
      </c>
      <c r="P2825">
        <f>[1]资金台帐!P2825&amp;""</f>
      </c>
      <c r="Q2825">
        <f>[1]资金台帐!Q2825&amp;""</f>
      </c>
      <c r="T2825">
        <f>[1]资金台帐!T2825&amp;""</f>
      </c>
      <c r="U2825">
        <f>[1]资金台帐!U2825&amp;""</f>
      </c>
      <c r="W2825">
        <f>[1]资金台帐!W2825&amp;""</f>
      </c>
      <c r="X2825">
        <f>[1]资金台帐!X2825&amp;""</f>
      </c>
      <c r="AB2825">
        <f>[1]资金台帐!AB2825</f>
        <v>0</v>
      </c>
      <c r="AC2825">
        <f>[1]资金台帐!AC2825</f>
        <v>0</v>
      </c>
      <c r="AD2825">
        <f>[1]资金台帐!AD2825</f>
        <v>0</v>
      </c>
      <c r="AJ2825">
        <f>[1]资金台帐!AJ2825</f>
        <v>0</v>
      </c>
      <c r="AK2825">
        <f>[1]资金台帐!AK2825</f>
        <v>0</v>
      </c>
      <c r="BA2825" s="22">
        <f t="shared" si="0"/>
      </c>
    </row>
    <row r="2826">
      <c r="B2826">
        <f>[1]资金台帐!B2826&amp;""</f>
      </c>
      <c r="H2826">
        <f>[1]资金台帐!H2826&amp;""</f>
      </c>
      <c r="J2826">
        <f>[1]资金台帐!J2826&amp;""</f>
      </c>
      <c r="N2826">
        <f>[1]资金台帐!N2826</f>
      </c>
      <c r="O2826">
        <f>[1]资金台帐!O2826&amp;""</f>
      </c>
      <c r="P2826">
        <f>[1]资金台帐!P2826&amp;""</f>
      </c>
      <c r="Q2826">
        <f>[1]资金台帐!Q2826&amp;""</f>
      </c>
      <c r="T2826">
        <f>[1]资金台帐!T2826&amp;""</f>
      </c>
      <c r="U2826">
        <f>[1]资金台帐!U2826&amp;""</f>
      </c>
      <c r="W2826">
        <f>[1]资金台帐!W2826&amp;""</f>
      </c>
      <c r="X2826">
        <f>[1]资金台帐!X2826&amp;""</f>
      </c>
      <c r="AB2826">
        <f>[1]资金台帐!AB2826</f>
        <v>0</v>
      </c>
      <c r="AC2826">
        <f>[1]资金台帐!AC2826</f>
        <v>0</v>
      </c>
      <c r="AD2826">
        <f>[1]资金台帐!AD2826</f>
        <v>0</v>
      </c>
      <c r="AJ2826">
        <f>[1]资金台帐!AJ2826</f>
        <v>0</v>
      </c>
      <c r="AK2826">
        <f>[1]资金台帐!AK2826</f>
        <v>0</v>
      </c>
      <c r="BA2826" s="22">
        <f t="shared" si="0"/>
      </c>
    </row>
    <row r="2827">
      <c r="B2827">
        <f>[1]资金台帐!B2827&amp;""</f>
      </c>
      <c r="H2827">
        <f>[1]资金台帐!H2827&amp;""</f>
      </c>
      <c r="J2827">
        <f>[1]资金台帐!J2827&amp;""</f>
      </c>
      <c r="N2827">
        <f>[1]资金台帐!N2827</f>
      </c>
      <c r="O2827">
        <f>[1]资金台帐!O2827&amp;""</f>
      </c>
      <c r="P2827">
        <f>[1]资金台帐!P2827&amp;""</f>
      </c>
      <c r="Q2827">
        <f>[1]资金台帐!Q2827&amp;""</f>
      </c>
      <c r="T2827">
        <f>[1]资金台帐!T2827&amp;""</f>
      </c>
      <c r="U2827">
        <f>[1]资金台帐!U2827&amp;""</f>
      </c>
      <c r="W2827">
        <f>[1]资金台帐!W2827&amp;""</f>
      </c>
      <c r="X2827">
        <f>[1]资金台帐!X2827&amp;""</f>
      </c>
      <c r="AB2827">
        <f>[1]资金台帐!AB2827</f>
        <v>0</v>
      </c>
      <c r="AC2827">
        <f>[1]资金台帐!AC2827</f>
        <v>0</v>
      </c>
      <c r="AD2827">
        <f>[1]资金台帐!AD2827</f>
        <v>0</v>
      </c>
      <c r="AJ2827">
        <f>[1]资金台帐!AJ2827</f>
        <v>0</v>
      </c>
      <c r="AK2827">
        <f>[1]资金台帐!AK2827</f>
        <v>0</v>
      </c>
      <c r="BA2827" s="22">
        <f t="shared" si="0"/>
      </c>
    </row>
    <row r="2828">
      <c r="B2828">
        <f>[1]资金台帐!B2828&amp;""</f>
      </c>
      <c r="H2828">
        <f>[1]资金台帐!H2828&amp;""</f>
      </c>
      <c r="J2828">
        <f>[1]资金台帐!J2828&amp;""</f>
      </c>
      <c r="N2828">
        <f>[1]资金台帐!N2828</f>
      </c>
      <c r="O2828">
        <f>[1]资金台帐!O2828&amp;""</f>
      </c>
      <c r="P2828">
        <f>[1]资金台帐!P2828&amp;""</f>
      </c>
      <c r="Q2828">
        <f>[1]资金台帐!Q2828&amp;""</f>
      </c>
      <c r="T2828">
        <f>[1]资金台帐!T2828&amp;""</f>
      </c>
      <c r="U2828">
        <f>[1]资金台帐!U2828&amp;""</f>
      </c>
      <c r="W2828">
        <f>[1]资金台帐!W2828&amp;""</f>
      </c>
      <c r="X2828">
        <f>[1]资金台帐!X2828&amp;""</f>
      </c>
      <c r="AB2828">
        <f>[1]资金台帐!AB2828</f>
        <v>0</v>
      </c>
      <c r="AC2828">
        <f>[1]资金台帐!AC2828</f>
        <v>0</v>
      </c>
      <c r="AD2828">
        <f>[1]资金台帐!AD2828</f>
        <v>0</v>
      </c>
      <c r="AJ2828">
        <f>[1]资金台帐!AJ2828</f>
        <v>0</v>
      </c>
      <c r="AK2828">
        <f>[1]资金台帐!AK2828</f>
        <v>0</v>
      </c>
      <c r="BA2828" s="22">
        <f t="shared" si="0"/>
      </c>
    </row>
    <row r="2829">
      <c r="B2829">
        <f>[1]资金台帐!B2829&amp;""</f>
      </c>
      <c r="H2829">
        <f>[1]资金台帐!H2829&amp;""</f>
      </c>
      <c r="J2829">
        <f>[1]资金台帐!J2829&amp;""</f>
      </c>
      <c r="N2829">
        <f>[1]资金台帐!N2829</f>
      </c>
      <c r="O2829">
        <f>[1]资金台帐!O2829&amp;""</f>
      </c>
      <c r="P2829">
        <f>[1]资金台帐!P2829&amp;""</f>
      </c>
      <c r="Q2829">
        <f>[1]资金台帐!Q2829&amp;""</f>
      </c>
      <c r="T2829">
        <f>[1]资金台帐!T2829&amp;""</f>
      </c>
      <c r="U2829">
        <f>[1]资金台帐!U2829&amp;""</f>
      </c>
      <c r="W2829">
        <f>[1]资金台帐!W2829&amp;""</f>
      </c>
      <c r="X2829">
        <f>[1]资金台帐!X2829&amp;""</f>
      </c>
      <c r="AB2829">
        <f>[1]资金台帐!AB2829</f>
        <v>0</v>
      </c>
      <c r="AC2829">
        <f>[1]资金台帐!AC2829</f>
        <v>0</v>
      </c>
      <c r="AD2829">
        <f>[1]资金台帐!AD2829</f>
        <v>0</v>
      </c>
      <c r="AJ2829">
        <f>[1]资金台帐!AJ2829</f>
        <v>0</v>
      </c>
      <c r="AK2829">
        <f>[1]资金台帐!AK2829</f>
        <v>0</v>
      </c>
      <c r="BA2829" s="22">
        <f t="shared" si="0"/>
      </c>
    </row>
    <row r="2830">
      <c r="B2830">
        <f>[1]资金台帐!B2830&amp;""</f>
      </c>
      <c r="H2830">
        <f>[1]资金台帐!H2830&amp;""</f>
      </c>
      <c r="J2830">
        <f>[1]资金台帐!J2830&amp;""</f>
      </c>
      <c r="N2830">
        <f>[1]资金台帐!N2830</f>
      </c>
      <c r="O2830">
        <f>[1]资金台帐!O2830&amp;""</f>
      </c>
      <c r="P2830">
        <f>[1]资金台帐!P2830&amp;""</f>
      </c>
      <c r="Q2830">
        <f>[1]资金台帐!Q2830&amp;""</f>
      </c>
      <c r="T2830">
        <f>[1]资金台帐!T2830&amp;""</f>
      </c>
      <c r="U2830">
        <f>[1]资金台帐!U2830&amp;""</f>
      </c>
      <c r="W2830">
        <f>[1]资金台帐!W2830&amp;""</f>
      </c>
      <c r="X2830">
        <f>[1]资金台帐!X2830&amp;""</f>
      </c>
      <c r="AB2830">
        <f>[1]资金台帐!AB2830</f>
        <v>0</v>
      </c>
      <c r="AC2830">
        <f>[1]资金台帐!AC2830</f>
        <v>0</v>
      </c>
      <c r="AD2830">
        <f>[1]资金台帐!AD2830</f>
        <v>0</v>
      </c>
      <c r="AJ2830">
        <f>[1]资金台帐!AJ2830</f>
        <v>0</v>
      </c>
      <c r="AK2830">
        <f>[1]资金台帐!AK2830</f>
        <v>0</v>
      </c>
      <c r="BA2830" s="22">
        <f t="shared" si="0"/>
      </c>
    </row>
    <row r="2831">
      <c r="B2831">
        <f>[1]资金台帐!B2831&amp;""</f>
      </c>
      <c r="H2831">
        <f>[1]资金台帐!H2831&amp;""</f>
      </c>
      <c r="J2831">
        <f>[1]资金台帐!J2831&amp;""</f>
      </c>
      <c r="N2831">
        <f>[1]资金台帐!N2831</f>
      </c>
      <c r="O2831">
        <f>[1]资金台帐!O2831&amp;""</f>
      </c>
      <c r="P2831">
        <f>[1]资金台帐!P2831&amp;""</f>
      </c>
      <c r="Q2831">
        <f>[1]资金台帐!Q2831&amp;""</f>
      </c>
      <c r="T2831">
        <f>[1]资金台帐!T2831&amp;""</f>
      </c>
      <c r="U2831">
        <f>[1]资金台帐!U2831&amp;""</f>
      </c>
      <c r="W2831">
        <f>[1]资金台帐!W2831&amp;""</f>
      </c>
      <c r="X2831">
        <f>[1]资金台帐!X2831&amp;""</f>
      </c>
      <c r="AB2831">
        <f>[1]资金台帐!AB2831</f>
        <v>0</v>
      </c>
      <c r="AC2831">
        <f>[1]资金台帐!AC2831</f>
        <v>0</v>
      </c>
      <c r="AD2831">
        <f>[1]资金台帐!AD2831</f>
        <v>0</v>
      </c>
      <c r="AJ2831">
        <f>[1]资金台帐!AJ2831</f>
        <v>0</v>
      </c>
      <c r="AK2831">
        <f>[1]资金台帐!AK2831</f>
        <v>0</v>
      </c>
      <c r="BA2831" s="22">
        <f t="shared" si="0"/>
      </c>
    </row>
    <row r="2832">
      <c r="B2832">
        <f>[1]资金台帐!B2832&amp;""</f>
      </c>
      <c r="H2832">
        <f>[1]资金台帐!H2832&amp;""</f>
      </c>
      <c r="J2832">
        <f>[1]资金台帐!J2832&amp;""</f>
      </c>
      <c r="N2832">
        <f>[1]资金台帐!N2832</f>
      </c>
      <c r="O2832">
        <f>[1]资金台帐!O2832&amp;""</f>
      </c>
      <c r="P2832">
        <f>[1]资金台帐!P2832&amp;""</f>
      </c>
      <c r="Q2832">
        <f>[1]资金台帐!Q2832&amp;""</f>
      </c>
      <c r="T2832">
        <f>[1]资金台帐!T2832&amp;""</f>
      </c>
      <c r="U2832">
        <f>[1]资金台帐!U2832&amp;""</f>
      </c>
      <c r="W2832">
        <f>[1]资金台帐!W2832&amp;""</f>
      </c>
      <c r="X2832">
        <f>[1]资金台帐!X2832&amp;""</f>
      </c>
      <c r="AB2832">
        <f>[1]资金台帐!AB2832</f>
        <v>0</v>
      </c>
      <c r="AC2832">
        <f>[1]资金台帐!AC2832</f>
        <v>0</v>
      </c>
      <c r="AD2832">
        <f>[1]资金台帐!AD2832</f>
        <v>0</v>
      </c>
      <c r="AJ2832">
        <f>[1]资金台帐!AJ2832</f>
        <v>0</v>
      </c>
      <c r="AK2832">
        <f>[1]资金台帐!AK2832</f>
        <v>0</v>
      </c>
      <c r="BA2832" s="22">
        <f t="shared" si="0"/>
      </c>
    </row>
    <row r="2833">
      <c r="B2833">
        <f>[1]资金台帐!B2833&amp;""</f>
      </c>
      <c r="H2833">
        <f>[1]资金台帐!H2833&amp;""</f>
      </c>
      <c r="J2833">
        <f>[1]资金台帐!J2833&amp;""</f>
      </c>
      <c r="N2833">
        <f>[1]资金台帐!N2833</f>
      </c>
      <c r="O2833">
        <f>[1]资金台帐!O2833&amp;""</f>
      </c>
      <c r="P2833">
        <f>[1]资金台帐!P2833&amp;""</f>
      </c>
      <c r="Q2833">
        <f>[1]资金台帐!Q2833&amp;""</f>
      </c>
      <c r="T2833">
        <f>[1]资金台帐!T2833&amp;""</f>
      </c>
      <c r="U2833">
        <f>[1]资金台帐!U2833&amp;""</f>
      </c>
      <c r="W2833">
        <f>[1]资金台帐!W2833&amp;""</f>
      </c>
      <c r="X2833">
        <f>[1]资金台帐!X2833&amp;""</f>
      </c>
      <c r="AB2833">
        <f>[1]资金台帐!AB2833</f>
        <v>0</v>
      </c>
      <c r="AC2833">
        <f>[1]资金台帐!AC2833</f>
        <v>0</v>
      </c>
      <c r="AD2833">
        <f>[1]资金台帐!AD2833</f>
        <v>0</v>
      </c>
      <c r="AJ2833">
        <f>[1]资金台帐!AJ2833</f>
        <v>0</v>
      </c>
      <c r="AK2833">
        <f>[1]资金台帐!AK2833</f>
        <v>0</v>
      </c>
      <c r="BA2833" s="22">
        <f t="shared" si="0"/>
      </c>
    </row>
    <row r="2834">
      <c r="B2834">
        <f>[1]资金台帐!B2834&amp;""</f>
      </c>
      <c r="H2834">
        <f>[1]资金台帐!H2834&amp;""</f>
      </c>
      <c r="J2834">
        <f>[1]资金台帐!J2834&amp;""</f>
      </c>
      <c r="N2834">
        <f>[1]资金台帐!N2834</f>
      </c>
      <c r="O2834">
        <f>[1]资金台帐!O2834&amp;""</f>
      </c>
      <c r="P2834">
        <f>[1]资金台帐!P2834&amp;""</f>
      </c>
      <c r="Q2834">
        <f>[1]资金台帐!Q2834&amp;""</f>
      </c>
      <c r="T2834">
        <f>[1]资金台帐!T2834&amp;""</f>
      </c>
      <c r="U2834">
        <f>[1]资金台帐!U2834&amp;""</f>
      </c>
      <c r="W2834">
        <f>[1]资金台帐!W2834&amp;""</f>
      </c>
      <c r="X2834">
        <f>[1]资金台帐!X2834&amp;""</f>
      </c>
      <c r="AB2834">
        <f>[1]资金台帐!AB2834</f>
        <v>0</v>
      </c>
      <c r="AC2834">
        <f>[1]资金台帐!AC2834</f>
        <v>0</v>
      </c>
      <c r="AD2834">
        <f>[1]资金台帐!AD2834</f>
        <v>0</v>
      </c>
      <c r="AJ2834">
        <f>[1]资金台帐!AJ2834</f>
        <v>0</v>
      </c>
      <c r="AK2834">
        <f>[1]资金台帐!AK2834</f>
        <v>0</v>
      </c>
      <c r="BA2834" s="22">
        <f t="shared" si="0"/>
      </c>
    </row>
    <row r="2835">
      <c r="B2835">
        <f>[1]资金台帐!B2835&amp;""</f>
      </c>
      <c r="H2835">
        <f>[1]资金台帐!H2835&amp;""</f>
      </c>
      <c r="J2835">
        <f>[1]资金台帐!J2835&amp;""</f>
      </c>
      <c r="N2835">
        <f>[1]资金台帐!N2835</f>
      </c>
      <c r="O2835">
        <f>[1]资金台帐!O2835&amp;""</f>
      </c>
      <c r="P2835">
        <f>[1]资金台帐!P2835&amp;""</f>
      </c>
      <c r="Q2835">
        <f>[1]资金台帐!Q2835&amp;""</f>
      </c>
      <c r="T2835">
        <f>[1]资金台帐!T2835&amp;""</f>
      </c>
      <c r="U2835">
        <f>[1]资金台帐!U2835&amp;""</f>
      </c>
      <c r="W2835">
        <f>[1]资金台帐!W2835&amp;""</f>
      </c>
      <c r="X2835">
        <f>[1]资金台帐!X2835&amp;""</f>
      </c>
      <c r="AB2835">
        <f>[1]资金台帐!AB2835</f>
        <v>0</v>
      </c>
      <c r="AC2835">
        <f>[1]资金台帐!AC2835</f>
        <v>0</v>
      </c>
      <c r="AD2835">
        <f>[1]资金台帐!AD2835</f>
        <v>0</v>
      </c>
      <c r="AJ2835">
        <f>[1]资金台帐!AJ2835</f>
        <v>0</v>
      </c>
      <c r="AK2835">
        <f>[1]资金台帐!AK2835</f>
        <v>0</v>
      </c>
      <c r="BA2835" s="22">
        <f t="shared" si="0"/>
      </c>
    </row>
    <row r="2836">
      <c r="B2836">
        <f>[1]资金台帐!B2836&amp;""</f>
      </c>
      <c r="H2836">
        <f>[1]资金台帐!H2836&amp;""</f>
      </c>
      <c r="J2836">
        <f>[1]资金台帐!J2836&amp;""</f>
      </c>
      <c r="N2836">
        <f>[1]资金台帐!N2836</f>
      </c>
      <c r="O2836">
        <f>[1]资金台帐!O2836&amp;""</f>
      </c>
      <c r="P2836">
        <f>[1]资金台帐!P2836&amp;""</f>
      </c>
      <c r="Q2836">
        <f>[1]资金台帐!Q2836&amp;""</f>
      </c>
      <c r="T2836">
        <f>[1]资金台帐!T2836&amp;""</f>
      </c>
      <c r="U2836">
        <f>[1]资金台帐!U2836&amp;""</f>
      </c>
      <c r="W2836">
        <f>[1]资金台帐!W2836&amp;""</f>
      </c>
      <c r="X2836">
        <f>[1]资金台帐!X2836&amp;""</f>
      </c>
      <c r="AB2836">
        <f>[1]资金台帐!AB2836</f>
        <v>0</v>
      </c>
      <c r="AC2836">
        <f>[1]资金台帐!AC2836</f>
        <v>0</v>
      </c>
      <c r="AD2836">
        <f>[1]资金台帐!AD2836</f>
        <v>0</v>
      </c>
      <c r="AJ2836">
        <f>[1]资金台帐!AJ2836</f>
        <v>0</v>
      </c>
      <c r="AK2836">
        <f>[1]资金台帐!AK2836</f>
        <v>0</v>
      </c>
      <c r="BA2836" s="22">
        <f t="shared" si="0"/>
      </c>
    </row>
    <row r="2837">
      <c r="B2837">
        <f>[1]资金台帐!B2837&amp;""</f>
      </c>
      <c r="H2837">
        <f>[1]资金台帐!H2837&amp;""</f>
      </c>
      <c r="J2837">
        <f>[1]资金台帐!J2837&amp;""</f>
      </c>
      <c r="N2837">
        <f>[1]资金台帐!N2837</f>
      </c>
      <c r="O2837">
        <f>[1]资金台帐!O2837&amp;""</f>
      </c>
      <c r="P2837">
        <f>[1]资金台帐!P2837&amp;""</f>
      </c>
      <c r="Q2837">
        <f>[1]资金台帐!Q2837&amp;""</f>
      </c>
      <c r="T2837">
        <f>[1]资金台帐!T2837&amp;""</f>
      </c>
      <c r="U2837">
        <f>[1]资金台帐!U2837&amp;""</f>
      </c>
      <c r="W2837">
        <f>[1]资金台帐!W2837&amp;""</f>
      </c>
      <c r="X2837">
        <f>[1]资金台帐!X2837&amp;""</f>
      </c>
      <c r="AB2837">
        <f>[1]资金台帐!AB2837</f>
        <v>0</v>
      </c>
      <c r="AC2837">
        <f>[1]资金台帐!AC2837</f>
        <v>0</v>
      </c>
      <c r="AD2837">
        <f>[1]资金台帐!AD2837</f>
        <v>0</v>
      </c>
      <c r="AJ2837">
        <f>[1]资金台帐!AJ2837</f>
        <v>0</v>
      </c>
      <c r="AK2837">
        <f>[1]资金台帐!AK2837</f>
        <v>0</v>
      </c>
      <c r="BA2837" s="22">
        <f t="shared" si="0"/>
      </c>
    </row>
    <row r="2838">
      <c r="B2838">
        <f>[1]资金台帐!B2838&amp;""</f>
      </c>
      <c r="H2838">
        <f>[1]资金台帐!H2838&amp;""</f>
      </c>
      <c r="J2838">
        <f>[1]资金台帐!J2838&amp;""</f>
      </c>
      <c r="N2838">
        <f>[1]资金台帐!N2838</f>
      </c>
      <c r="O2838">
        <f>[1]资金台帐!O2838&amp;""</f>
      </c>
      <c r="P2838">
        <f>[1]资金台帐!P2838&amp;""</f>
      </c>
      <c r="Q2838">
        <f>[1]资金台帐!Q2838&amp;""</f>
      </c>
      <c r="T2838">
        <f>[1]资金台帐!T2838&amp;""</f>
      </c>
      <c r="U2838">
        <f>[1]资金台帐!U2838&amp;""</f>
      </c>
      <c r="W2838">
        <f>[1]资金台帐!W2838&amp;""</f>
      </c>
      <c r="X2838">
        <f>[1]资金台帐!X2838&amp;""</f>
      </c>
      <c r="AB2838">
        <f>[1]资金台帐!AB2838</f>
        <v>0</v>
      </c>
      <c r="AC2838">
        <f>[1]资金台帐!AC2838</f>
        <v>0</v>
      </c>
      <c r="AD2838">
        <f>[1]资金台帐!AD2838</f>
        <v>0</v>
      </c>
      <c r="AJ2838">
        <f>[1]资金台帐!AJ2838</f>
        <v>0</v>
      </c>
      <c r="AK2838">
        <f>[1]资金台帐!AK2838</f>
        <v>0</v>
      </c>
      <c r="BA2838" s="22">
        <f t="shared" si="0"/>
      </c>
    </row>
    <row r="2839">
      <c r="B2839">
        <f>[1]资金台帐!B2839&amp;""</f>
      </c>
      <c r="H2839">
        <f>[1]资金台帐!H2839&amp;""</f>
      </c>
      <c r="J2839">
        <f>[1]资金台帐!J2839&amp;""</f>
      </c>
      <c r="N2839">
        <f>[1]资金台帐!N2839</f>
      </c>
      <c r="O2839">
        <f>[1]资金台帐!O2839&amp;""</f>
      </c>
      <c r="P2839">
        <f>[1]资金台帐!P2839&amp;""</f>
      </c>
      <c r="Q2839">
        <f>[1]资金台帐!Q2839&amp;""</f>
      </c>
      <c r="T2839">
        <f>[1]资金台帐!T2839&amp;""</f>
      </c>
      <c r="U2839">
        <f>[1]资金台帐!U2839&amp;""</f>
      </c>
      <c r="W2839">
        <f>[1]资金台帐!W2839&amp;""</f>
      </c>
      <c r="X2839">
        <f>[1]资金台帐!X2839&amp;""</f>
      </c>
      <c r="AB2839">
        <f>[1]资金台帐!AB2839</f>
        <v>0</v>
      </c>
      <c r="AC2839">
        <f>[1]资金台帐!AC2839</f>
        <v>0</v>
      </c>
      <c r="AD2839">
        <f>[1]资金台帐!AD2839</f>
        <v>0</v>
      </c>
      <c r="AJ2839">
        <f>[1]资金台帐!AJ2839</f>
        <v>0</v>
      </c>
      <c r="AK2839">
        <f>[1]资金台帐!AK2839</f>
        <v>0</v>
      </c>
      <c r="BA2839" s="22">
        <f t="shared" si="0"/>
      </c>
    </row>
    <row r="2840">
      <c r="B2840">
        <f>[1]资金台帐!B2840&amp;""</f>
      </c>
      <c r="H2840">
        <f>[1]资金台帐!H2840&amp;""</f>
      </c>
      <c r="J2840">
        <f>[1]资金台帐!J2840&amp;""</f>
      </c>
      <c r="N2840">
        <f>[1]资金台帐!N2840</f>
      </c>
      <c r="O2840">
        <f>[1]资金台帐!O2840&amp;""</f>
      </c>
      <c r="P2840">
        <f>[1]资金台帐!P2840&amp;""</f>
      </c>
      <c r="Q2840">
        <f>[1]资金台帐!Q2840&amp;""</f>
      </c>
      <c r="T2840">
        <f>[1]资金台帐!T2840&amp;""</f>
      </c>
      <c r="U2840">
        <f>[1]资金台帐!U2840&amp;""</f>
      </c>
      <c r="W2840">
        <f>[1]资金台帐!W2840&amp;""</f>
      </c>
      <c r="X2840">
        <f>[1]资金台帐!X2840&amp;""</f>
      </c>
      <c r="AB2840">
        <f>[1]资金台帐!AB2840</f>
        <v>0</v>
      </c>
      <c r="AC2840">
        <f>[1]资金台帐!AC2840</f>
        <v>0</v>
      </c>
      <c r="AD2840">
        <f>[1]资金台帐!AD2840</f>
        <v>0</v>
      </c>
      <c r="AJ2840">
        <f>[1]资金台帐!AJ2840</f>
        <v>0</v>
      </c>
      <c r="AK2840">
        <f>[1]资金台帐!AK2840</f>
        <v>0</v>
      </c>
      <c r="BA2840" s="22">
        <f t="shared" si="0"/>
      </c>
    </row>
    <row r="2841">
      <c r="B2841">
        <f>[1]资金台帐!B2841&amp;""</f>
      </c>
      <c r="H2841">
        <f>[1]资金台帐!H2841&amp;""</f>
      </c>
      <c r="J2841">
        <f>[1]资金台帐!J2841&amp;""</f>
      </c>
      <c r="N2841">
        <f>[1]资金台帐!N2841</f>
      </c>
      <c r="O2841">
        <f>[1]资金台帐!O2841&amp;""</f>
      </c>
      <c r="P2841">
        <f>[1]资金台帐!P2841&amp;""</f>
      </c>
      <c r="Q2841">
        <f>[1]资金台帐!Q2841&amp;""</f>
      </c>
      <c r="T2841">
        <f>[1]资金台帐!T2841&amp;""</f>
      </c>
      <c r="U2841">
        <f>[1]资金台帐!U2841&amp;""</f>
      </c>
      <c r="W2841">
        <f>[1]资金台帐!W2841&amp;""</f>
      </c>
      <c r="X2841">
        <f>[1]资金台帐!X2841&amp;""</f>
      </c>
      <c r="AB2841">
        <f>[1]资金台帐!AB2841</f>
        <v>0</v>
      </c>
      <c r="AC2841">
        <f>[1]资金台帐!AC2841</f>
        <v>0</v>
      </c>
      <c r="AD2841">
        <f>[1]资金台帐!AD2841</f>
        <v>0</v>
      </c>
      <c r="AJ2841">
        <f>[1]资金台帐!AJ2841</f>
        <v>0</v>
      </c>
      <c r="AK2841">
        <f>[1]资金台帐!AK2841</f>
        <v>0</v>
      </c>
      <c r="BA2841" s="22">
        <f t="shared" si="0"/>
      </c>
    </row>
    <row r="2842">
      <c r="B2842">
        <f>[1]资金台帐!B2842&amp;""</f>
      </c>
      <c r="H2842">
        <f>[1]资金台帐!H2842&amp;""</f>
      </c>
      <c r="J2842">
        <f>[1]资金台帐!J2842&amp;""</f>
      </c>
      <c r="N2842">
        <f>[1]资金台帐!N2842</f>
      </c>
      <c r="O2842">
        <f>[1]资金台帐!O2842&amp;""</f>
      </c>
      <c r="P2842">
        <f>[1]资金台帐!P2842&amp;""</f>
      </c>
      <c r="Q2842">
        <f>[1]资金台帐!Q2842&amp;""</f>
      </c>
      <c r="T2842">
        <f>[1]资金台帐!T2842&amp;""</f>
      </c>
      <c r="U2842">
        <f>[1]资金台帐!U2842&amp;""</f>
      </c>
      <c r="W2842">
        <f>[1]资金台帐!W2842&amp;""</f>
      </c>
      <c r="X2842">
        <f>[1]资金台帐!X2842&amp;""</f>
      </c>
      <c r="AB2842">
        <f>[1]资金台帐!AB2842</f>
        <v>0</v>
      </c>
      <c r="AC2842">
        <f>[1]资金台帐!AC2842</f>
        <v>0</v>
      </c>
      <c r="AD2842">
        <f>[1]资金台帐!AD2842</f>
        <v>0</v>
      </c>
      <c r="AJ2842">
        <f>[1]资金台帐!AJ2842</f>
        <v>0</v>
      </c>
      <c r="AK2842">
        <f>[1]资金台帐!AK2842</f>
        <v>0</v>
      </c>
      <c r="BA2842" s="22">
        <f t="shared" si="0"/>
      </c>
    </row>
    <row r="2843">
      <c r="B2843">
        <f>[1]资金台帐!B2843&amp;""</f>
      </c>
      <c r="H2843">
        <f>[1]资金台帐!H2843&amp;""</f>
      </c>
      <c r="J2843">
        <f>[1]资金台帐!J2843&amp;""</f>
      </c>
      <c r="N2843">
        <f>[1]资金台帐!N2843</f>
      </c>
      <c r="O2843">
        <f>[1]资金台帐!O2843&amp;""</f>
      </c>
      <c r="P2843">
        <f>[1]资金台帐!P2843&amp;""</f>
      </c>
      <c r="Q2843">
        <f>[1]资金台帐!Q2843&amp;""</f>
      </c>
      <c r="T2843">
        <f>[1]资金台帐!T2843&amp;""</f>
      </c>
      <c r="U2843">
        <f>[1]资金台帐!U2843&amp;""</f>
      </c>
      <c r="W2843">
        <f>[1]资金台帐!W2843&amp;""</f>
      </c>
      <c r="X2843">
        <f>[1]资金台帐!X2843&amp;""</f>
      </c>
      <c r="AB2843">
        <f>[1]资金台帐!AB2843</f>
        <v>0</v>
      </c>
      <c r="AC2843">
        <f>[1]资金台帐!AC2843</f>
        <v>0</v>
      </c>
      <c r="AD2843">
        <f>[1]资金台帐!AD2843</f>
        <v>0</v>
      </c>
      <c r="AJ2843">
        <f>[1]资金台帐!AJ2843</f>
        <v>0</v>
      </c>
      <c r="AK2843">
        <f>[1]资金台帐!AK2843</f>
        <v>0</v>
      </c>
      <c r="BA2843" s="22">
        <f t="shared" si="0"/>
      </c>
    </row>
    <row r="2844">
      <c r="B2844">
        <f>[1]资金台帐!B2844&amp;""</f>
      </c>
      <c r="H2844">
        <f>[1]资金台帐!H2844&amp;""</f>
      </c>
      <c r="J2844">
        <f>[1]资金台帐!J2844&amp;""</f>
      </c>
      <c r="N2844">
        <f>[1]资金台帐!N2844</f>
      </c>
      <c r="O2844">
        <f>[1]资金台帐!O2844&amp;""</f>
      </c>
      <c r="P2844">
        <f>[1]资金台帐!P2844&amp;""</f>
      </c>
      <c r="Q2844">
        <f>[1]资金台帐!Q2844&amp;""</f>
      </c>
      <c r="T2844">
        <f>[1]资金台帐!T2844&amp;""</f>
      </c>
      <c r="U2844">
        <f>[1]资金台帐!U2844&amp;""</f>
      </c>
      <c r="W2844">
        <f>[1]资金台帐!W2844&amp;""</f>
      </c>
      <c r="X2844">
        <f>[1]资金台帐!X2844&amp;""</f>
      </c>
      <c r="AB2844">
        <f>[1]资金台帐!AB2844</f>
        <v>0</v>
      </c>
      <c r="AC2844">
        <f>[1]资金台帐!AC2844</f>
        <v>0</v>
      </c>
      <c r="AD2844">
        <f>[1]资金台帐!AD2844</f>
        <v>0</v>
      </c>
      <c r="AJ2844">
        <f>[1]资金台帐!AJ2844</f>
        <v>0</v>
      </c>
      <c r="AK2844">
        <f>[1]资金台帐!AK2844</f>
        <v>0</v>
      </c>
      <c r="BA2844" s="22">
        <f t="shared" si="0"/>
      </c>
    </row>
    <row r="2845">
      <c r="B2845">
        <f>[1]资金台帐!B2845&amp;""</f>
      </c>
      <c r="H2845">
        <f>[1]资金台帐!H2845&amp;""</f>
      </c>
      <c r="J2845">
        <f>[1]资金台帐!J2845&amp;""</f>
      </c>
      <c r="N2845">
        <f>[1]资金台帐!N2845</f>
      </c>
      <c r="O2845">
        <f>[1]资金台帐!O2845&amp;""</f>
      </c>
      <c r="P2845">
        <f>[1]资金台帐!P2845&amp;""</f>
      </c>
      <c r="Q2845">
        <f>[1]资金台帐!Q2845&amp;""</f>
      </c>
      <c r="T2845">
        <f>[1]资金台帐!T2845&amp;""</f>
      </c>
      <c r="U2845">
        <f>[1]资金台帐!U2845&amp;""</f>
      </c>
      <c r="W2845">
        <f>[1]资金台帐!W2845&amp;""</f>
      </c>
      <c r="X2845">
        <f>[1]资金台帐!X2845&amp;""</f>
      </c>
      <c r="AB2845">
        <f>[1]资金台帐!AB2845</f>
        <v>0</v>
      </c>
      <c r="AC2845">
        <f>[1]资金台帐!AC2845</f>
        <v>0</v>
      </c>
      <c r="AD2845">
        <f>[1]资金台帐!AD2845</f>
        <v>0</v>
      </c>
      <c r="AJ2845">
        <f>[1]资金台帐!AJ2845</f>
        <v>0</v>
      </c>
      <c r="AK2845">
        <f>[1]资金台帐!AK2845</f>
        <v>0</v>
      </c>
      <c r="BA2845" s="22">
        <f t="shared" si="0"/>
      </c>
    </row>
    <row r="2846">
      <c r="B2846">
        <f>[1]资金台帐!B2846&amp;""</f>
      </c>
      <c r="H2846">
        <f>[1]资金台帐!H2846&amp;""</f>
      </c>
      <c r="J2846">
        <f>[1]资金台帐!J2846&amp;""</f>
      </c>
      <c r="N2846">
        <f>[1]资金台帐!N2846</f>
      </c>
      <c r="O2846">
        <f>[1]资金台帐!O2846&amp;""</f>
      </c>
      <c r="P2846">
        <f>[1]资金台帐!P2846&amp;""</f>
      </c>
      <c r="Q2846">
        <f>[1]资金台帐!Q2846&amp;""</f>
      </c>
      <c r="T2846">
        <f>[1]资金台帐!T2846&amp;""</f>
      </c>
      <c r="U2846">
        <f>[1]资金台帐!U2846&amp;""</f>
      </c>
      <c r="W2846">
        <f>[1]资金台帐!W2846&amp;""</f>
      </c>
      <c r="X2846">
        <f>[1]资金台帐!X2846&amp;""</f>
      </c>
      <c r="AB2846">
        <f>[1]资金台帐!AB2846</f>
        <v>0</v>
      </c>
      <c r="AC2846">
        <f>[1]资金台帐!AC2846</f>
        <v>0</v>
      </c>
      <c r="AD2846">
        <f>[1]资金台帐!AD2846</f>
        <v>0</v>
      </c>
      <c r="AJ2846">
        <f>[1]资金台帐!AJ2846</f>
        <v>0</v>
      </c>
      <c r="AK2846">
        <f>[1]资金台帐!AK2846</f>
        <v>0</v>
      </c>
      <c r="BA2846" s="22">
        <f t="shared" si="0"/>
      </c>
    </row>
    <row r="2847">
      <c r="B2847">
        <f>[1]资金台帐!B2847&amp;""</f>
      </c>
      <c r="H2847">
        <f>[1]资金台帐!H2847&amp;""</f>
      </c>
      <c r="J2847">
        <f>[1]资金台帐!J2847&amp;""</f>
      </c>
      <c r="N2847">
        <f>[1]资金台帐!N2847</f>
      </c>
      <c r="O2847">
        <f>[1]资金台帐!O2847&amp;""</f>
      </c>
      <c r="P2847">
        <f>[1]资金台帐!P2847&amp;""</f>
      </c>
      <c r="Q2847">
        <f>[1]资金台帐!Q2847&amp;""</f>
      </c>
      <c r="T2847">
        <f>[1]资金台帐!T2847&amp;""</f>
      </c>
      <c r="U2847">
        <f>[1]资金台帐!U2847&amp;""</f>
      </c>
      <c r="W2847">
        <f>[1]资金台帐!W2847&amp;""</f>
      </c>
      <c r="X2847">
        <f>[1]资金台帐!X2847&amp;""</f>
      </c>
      <c r="AB2847">
        <f>[1]资金台帐!AB2847</f>
        <v>0</v>
      </c>
      <c r="AC2847">
        <f>[1]资金台帐!AC2847</f>
        <v>0</v>
      </c>
      <c r="AD2847">
        <f>[1]资金台帐!AD2847</f>
        <v>0</v>
      </c>
      <c r="AJ2847">
        <f>[1]资金台帐!AJ2847</f>
        <v>0</v>
      </c>
      <c r="AK2847">
        <f>[1]资金台帐!AK2847</f>
        <v>0</v>
      </c>
      <c r="BA2847" s="22">
        <f t="shared" si="0"/>
      </c>
    </row>
    <row r="2848">
      <c r="B2848">
        <f>[1]资金台帐!B2848&amp;""</f>
      </c>
      <c r="H2848">
        <f>[1]资金台帐!H2848&amp;""</f>
      </c>
      <c r="J2848">
        <f>[1]资金台帐!J2848&amp;""</f>
      </c>
      <c r="N2848">
        <f>[1]资金台帐!N2848</f>
      </c>
      <c r="O2848">
        <f>[1]资金台帐!O2848&amp;""</f>
      </c>
      <c r="P2848">
        <f>[1]资金台帐!P2848&amp;""</f>
      </c>
      <c r="Q2848">
        <f>[1]资金台帐!Q2848&amp;""</f>
      </c>
      <c r="T2848">
        <f>[1]资金台帐!T2848&amp;""</f>
      </c>
      <c r="U2848">
        <f>[1]资金台帐!U2848&amp;""</f>
      </c>
      <c r="W2848">
        <f>[1]资金台帐!W2848&amp;""</f>
      </c>
      <c r="X2848">
        <f>[1]资金台帐!X2848&amp;""</f>
      </c>
      <c r="AB2848">
        <f>[1]资金台帐!AB2848</f>
        <v>0</v>
      </c>
      <c r="AC2848">
        <f>[1]资金台帐!AC2848</f>
        <v>0</v>
      </c>
      <c r="AD2848">
        <f>[1]资金台帐!AD2848</f>
        <v>0</v>
      </c>
      <c r="AJ2848">
        <f>[1]资金台帐!AJ2848</f>
        <v>0</v>
      </c>
      <c r="AK2848">
        <f>[1]资金台帐!AK2848</f>
        <v>0</v>
      </c>
      <c r="BA2848" s="22">
        <f t="shared" si="0"/>
      </c>
    </row>
    <row r="2849">
      <c r="B2849">
        <f>[1]资金台帐!B2849&amp;""</f>
      </c>
      <c r="H2849">
        <f>[1]资金台帐!H2849&amp;""</f>
      </c>
      <c r="J2849">
        <f>[1]资金台帐!J2849&amp;""</f>
      </c>
      <c r="N2849">
        <f>[1]资金台帐!N2849</f>
      </c>
      <c r="O2849">
        <f>[1]资金台帐!O2849&amp;""</f>
      </c>
      <c r="P2849">
        <f>[1]资金台帐!P2849&amp;""</f>
      </c>
      <c r="Q2849">
        <f>[1]资金台帐!Q2849&amp;""</f>
      </c>
      <c r="T2849">
        <f>[1]资金台帐!T2849&amp;""</f>
      </c>
      <c r="U2849">
        <f>[1]资金台帐!U2849&amp;""</f>
      </c>
      <c r="W2849">
        <f>[1]资金台帐!W2849&amp;""</f>
      </c>
      <c r="X2849">
        <f>[1]资金台帐!X2849&amp;""</f>
      </c>
      <c r="AB2849">
        <f>[1]资金台帐!AB2849</f>
        <v>0</v>
      </c>
      <c r="AC2849">
        <f>[1]资金台帐!AC2849</f>
        <v>0</v>
      </c>
      <c r="AD2849">
        <f>[1]资金台帐!AD2849</f>
        <v>0</v>
      </c>
      <c r="AJ2849">
        <f>[1]资金台帐!AJ2849</f>
        <v>0</v>
      </c>
      <c r="AK2849">
        <f>[1]资金台帐!AK2849</f>
        <v>0</v>
      </c>
      <c r="BA2849" s="22">
        <f t="shared" si="0"/>
      </c>
    </row>
    <row r="2850">
      <c r="B2850">
        <f>[1]资金台帐!B2850&amp;""</f>
      </c>
      <c r="H2850">
        <f>[1]资金台帐!H2850&amp;""</f>
      </c>
      <c r="J2850">
        <f>[1]资金台帐!J2850&amp;""</f>
      </c>
      <c r="N2850">
        <f>[1]资金台帐!N2850</f>
      </c>
      <c r="O2850">
        <f>[1]资金台帐!O2850&amp;""</f>
      </c>
      <c r="P2850">
        <f>[1]资金台帐!P2850&amp;""</f>
      </c>
      <c r="Q2850">
        <f>[1]资金台帐!Q2850&amp;""</f>
      </c>
      <c r="T2850">
        <f>[1]资金台帐!T2850&amp;""</f>
      </c>
      <c r="U2850">
        <f>[1]资金台帐!U2850&amp;""</f>
      </c>
      <c r="W2850">
        <f>[1]资金台帐!W2850&amp;""</f>
      </c>
      <c r="X2850">
        <f>[1]资金台帐!X2850&amp;""</f>
      </c>
      <c r="AB2850">
        <f>[1]资金台帐!AB2850</f>
        <v>0</v>
      </c>
      <c r="AC2850">
        <f>[1]资金台帐!AC2850</f>
        <v>0</v>
      </c>
      <c r="AD2850">
        <f>[1]资金台帐!AD2850</f>
        <v>0</v>
      </c>
      <c r="AJ2850">
        <f>[1]资金台帐!AJ2850</f>
        <v>0</v>
      </c>
      <c r="AK2850">
        <f>[1]资金台帐!AK2850</f>
        <v>0</v>
      </c>
      <c r="BA2850" s="22">
        <f t="shared" si="0"/>
      </c>
    </row>
    <row r="2851">
      <c r="B2851">
        <f>[1]资金台帐!B2851&amp;""</f>
      </c>
      <c r="H2851">
        <f>[1]资金台帐!H2851&amp;""</f>
      </c>
      <c r="J2851">
        <f>[1]资金台帐!J2851&amp;""</f>
      </c>
      <c r="N2851">
        <f>[1]资金台帐!N2851</f>
      </c>
      <c r="O2851">
        <f>[1]资金台帐!O2851&amp;""</f>
      </c>
      <c r="P2851">
        <f>[1]资金台帐!P2851&amp;""</f>
      </c>
      <c r="Q2851">
        <f>[1]资金台帐!Q2851&amp;""</f>
      </c>
      <c r="T2851">
        <f>[1]资金台帐!T2851&amp;""</f>
      </c>
      <c r="U2851">
        <f>[1]资金台帐!U2851&amp;""</f>
      </c>
      <c r="W2851">
        <f>[1]资金台帐!W2851&amp;""</f>
      </c>
      <c r="X2851">
        <f>[1]资金台帐!X2851&amp;""</f>
      </c>
      <c r="AB2851">
        <f>[1]资金台帐!AB2851</f>
        <v>0</v>
      </c>
      <c r="AC2851">
        <f>[1]资金台帐!AC2851</f>
        <v>0</v>
      </c>
      <c r="AD2851">
        <f>[1]资金台帐!AD2851</f>
        <v>0</v>
      </c>
      <c r="AJ2851">
        <f>[1]资金台帐!AJ2851</f>
        <v>0</v>
      </c>
      <c r="AK2851">
        <f>[1]资金台帐!AK2851</f>
        <v>0</v>
      </c>
      <c r="BA2851" s="22">
        <f t="shared" si="0"/>
      </c>
    </row>
    <row r="2852">
      <c r="B2852">
        <f>[1]资金台帐!B2852&amp;""</f>
      </c>
      <c r="H2852">
        <f>[1]资金台帐!H2852&amp;""</f>
      </c>
      <c r="J2852">
        <f>[1]资金台帐!J2852&amp;""</f>
      </c>
      <c r="N2852">
        <f>[1]资金台帐!N2852</f>
      </c>
      <c r="O2852">
        <f>[1]资金台帐!O2852&amp;""</f>
      </c>
      <c r="P2852">
        <f>[1]资金台帐!P2852&amp;""</f>
      </c>
      <c r="Q2852">
        <f>[1]资金台帐!Q2852&amp;""</f>
      </c>
      <c r="T2852">
        <f>[1]资金台帐!T2852&amp;""</f>
      </c>
      <c r="U2852">
        <f>[1]资金台帐!U2852&amp;""</f>
      </c>
      <c r="W2852">
        <f>[1]资金台帐!W2852&amp;""</f>
      </c>
      <c r="X2852">
        <f>[1]资金台帐!X2852&amp;""</f>
      </c>
      <c r="AB2852">
        <f>[1]资金台帐!AB2852</f>
        <v>0</v>
      </c>
      <c r="AC2852">
        <f>[1]资金台帐!AC2852</f>
        <v>0</v>
      </c>
      <c r="AD2852">
        <f>[1]资金台帐!AD2852</f>
        <v>0</v>
      </c>
      <c r="AJ2852">
        <f>[1]资金台帐!AJ2852</f>
        <v>0</v>
      </c>
      <c r="AK2852">
        <f>[1]资金台帐!AK2852</f>
        <v>0</v>
      </c>
      <c r="BA2852" s="22">
        <f t="shared" si="0"/>
      </c>
    </row>
    <row r="2853">
      <c r="B2853">
        <f>[1]资金台帐!B2853&amp;""</f>
      </c>
      <c r="H2853">
        <f>[1]资金台帐!H2853&amp;""</f>
      </c>
      <c r="J2853">
        <f>[1]资金台帐!J2853&amp;""</f>
      </c>
      <c r="N2853">
        <f>[1]资金台帐!N2853</f>
      </c>
      <c r="O2853">
        <f>[1]资金台帐!O2853&amp;""</f>
      </c>
      <c r="P2853">
        <f>[1]资金台帐!P2853&amp;""</f>
      </c>
      <c r="Q2853">
        <f>[1]资金台帐!Q2853&amp;""</f>
      </c>
      <c r="T2853">
        <f>[1]资金台帐!T2853&amp;""</f>
      </c>
      <c r="U2853">
        <f>[1]资金台帐!U2853&amp;""</f>
      </c>
      <c r="W2853">
        <f>[1]资金台帐!W2853&amp;""</f>
      </c>
      <c r="X2853">
        <f>[1]资金台帐!X2853&amp;""</f>
      </c>
      <c r="AB2853">
        <f>[1]资金台帐!AB2853</f>
        <v>0</v>
      </c>
      <c r="AC2853">
        <f>[1]资金台帐!AC2853</f>
        <v>0</v>
      </c>
      <c r="AD2853">
        <f>[1]资金台帐!AD2853</f>
        <v>0</v>
      </c>
      <c r="AJ2853">
        <f>[1]资金台帐!AJ2853</f>
        <v>0</v>
      </c>
      <c r="AK2853">
        <f>[1]资金台帐!AK2853</f>
        <v>0</v>
      </c>
      <c r="BA2853" s="22">
        <f t="shared" si="0"/>
      </c>
    </row>
    <row r="2854">
      <c r="B2854">
        <f>[1]资金台帐!B2854&amp;""</f>
      </c>
      <c r="H2854">
        <f>[1]资金台帐!H2854&amp;""</f>
      </c>
      <c r="J2854">
        <f>[1]资金台帐!J2854&amp;""</f>
      </c>
      <c r="N2854">
        <f>[1]资金台帐!N2854</f>
      </c>
      <c r="O2854">
        <f>[1]资金台帐!O2854&amp;""</f>
      </c>
      <c r="P2854">
        <f>[1]资金台帐!P2854&amp;""</f>
      </c>
      <c r="Q2854">
        <f>[1]资金台帐!Q2854&amp;""</f>
      </c>
      <c r="T2854">
        <f>[1]资金台帐!T2854&amp;""</f>
      </c>
      <c r="U2854">
        <f>[1]资金台帐!U2854&amp;""</f>
      </c>
      <c r="W2854">
        <f>[1]资金台帐!W2854&amp;""</f>
      </c>
      <c r="X2854">
        <f>[1]资金台帐!X2854&amp;""</f>
      </c>
      <c r="AB2854">
        <f>[1]资金台帐!AB2854</f>
        <v>0</v>
      </c>
      <c r="AC2854">
        <f>[1]资金台帐!AC2854</f>
        <v>0</v>
      </c>
      <c r="AD2854">
        <f>[1]资金台帐!AD2854</f>
        <v>0</v>
      </c>
      <c r="AJ2854">
        <f>[1]资金台帐!AJ2854</f>
        <v>0</v>
      </c>
      <c r="AK2854">
        <f>[1]资金台帐!AK2854</f>
        <v>0</v>
      </c>
      <c r="BA2854" s="22">
        <f t="shared" si="0"/>
      </c>
    </row>
    <row r="2855">
      <c r="B2855">
        <f>[1]资金台帐!B2855&amp;""</f>
      </c>
      <c r="H2855">
        <f>[1]资金台帐!H2855&amp;""</f>
      </c>
      <c r="J2855">
        <f>[1]资金台帐!J2855&amp;""</f>
      </c>
      <c r="N2855">
        <f>[1]资金台帐!N2855</f>
      </c>
      <c r="O2855">
        <f>[1]资金台帐!O2855&amp;""</f>
      </c>
      <c r="P2855">
        <f>[1]资金台帐!P2855&amp;""</f>
      </c>
      <c r="Q2855">
        <f>[1]资金台帐!Q2855&amp;""</f>
      </c>
      <c r="T2855">
        <f>[1]资金台帐!T2855&amp;""</f>
      </c>
      <c r="U2855">
        <f>[1]资金台帐!U2855&amp;""</f>
      </c>
      <c r="W2855">
        <f>[1]资金台帐!W2855&amp;""</f>
      </c>
      <c r="X2855">
        <f>[1]资金台帐!X2855&amp;""</f>
      </c>
      <c r="AB2855">
        <f>[1]资金台帐!AB2855</f>
        <v>0</v>
      </c>
      <c r="AC2855">
        <f>[1]资金台帐!AC2855</f>
        <v>0</v>
      </c>
      <c r="AD2855">
        <f>[1]资金台帐!AD2855</f>
        <v>0</v>
      </c>
      <c r="AJ2855">
        <f>[1]资金台帐!AJ2855</f>
        <v>0</v>
      </c>
      <c r="AK2855">
        <f>[1]资金台帐!AK2855</f>
        <v>0</v>
      </c>
      <c r="BA2855" s="22">
        <f t="shared" si="0"/>
      </c>
    </row>
    <row r="2856">
      <c r="B2856">
        <f>[1]资金台帐!B2856&amp;""</f>
      </c>
      <c r="H2856">
        <f>[1]资金台帐!H2856&amp;""</f>
      </c>
      <c r="J2856">
        <f>[1]资金台帐!J2856&amp;""</f>
      </c>
      <c r="N2856">
        <f>[1]资金台帐!N2856</f>
      </c>
      <c r="O2856">
        <f>[1]资金台帐!O2856&amp;""</f>
      </c>
      <c r="P2856">
        <f>[1]资金台帐!P2856&amp;""</f>
      </c>
      <c r="Q2856">
        <f>[1]资金台帐!Q2856&amp;""</f>
      </c>
      <c r="T2856">
        <f>[1]资金台帐!T2856&amp;""</f>
      </c>
      <c r="U2856">
        <f>[1]资金台帐!U2856&amp;""</f>
      </c>
      <c r="W2856">
        <f>[1]资金台帐!W2856&amp;""</f>
      </c>
      <c r="X2856">
        <f>[1]资金台帐!X2856&amp;""</f>
      </c>
      <c r="AB2856">
        <f>[1]资金台帐!AB2856</f>
        <v>0</v>
      </c>
      <c r="AC2856">
        <f>[1]资金台帐!AC2856</f>
        <v>0</v>
      </c>
      <c r="AD2856">
        <f>[1]资金台帐!AD2856</f>
        <v>0</v>
      </c>
      <c r="AJ2856">
        <f>[1]资金台帐!AJ2856</f>
        <v>0</v>
      </c>
      <c r="AK2856">
        <f>[1]资金台帐!AK2856</f>
        <v>0</v>
      </c>
      <c r="BA2856" s="22">
        <f t="shared" si="0"/>
      </c>
    </row>
    <row r="2857">
      <c r="B2857">
        <f>[1]资金台帐!B2857&amp;""</f>
      </c>
      <c r="H2857">
        <f>[1]资金台帐!H2857&amp;""</f>
      </c>
      <c r="J2857">
        <f>[1]资金台帐!J2857&amp;""</f>
      </c>
      <c r="N2857">
        <f>[1]资金台帐!N2857</f>
      </c>
      <c r="O2857">
        <f>[1]资金台帐!O2857&amp;""</f>
      </c>
      <c r="P2857">
        <f>[1]资金台帐!P2857&amp;""</f>
      </c>
      <c r="Q2857">
        <f>[1]资金台帐!Q2857&amp;""</f>
      </c>
      <c r="T2857">
        <f>[1]资金台帐!T2857&amp;""</f>
      </c>
      <c r="U2857">
        <f>[1]资金台帐!U2857&amp;""</f>
      </c>
      <c r="W2857">
        <f>[1]资金台帐!W2857&amp;""</f>
      </c>
      <c r="X2857">
        <f>[1]资金台帐!X2857&amp;""</f>
      </c>
      <c r="AB2857">
        <f>[1]资金台帐!AB2857</f>
        <v>0</v>
      </c>
      <c r="AC2857">
        <f>[1]资金台帐!AC2857</f>
        <v>0</v>
      </c>
      <c r="AD2857">
        <f>[1]资金台帐!AD2857</f>
        <v>0</v>
      </c>
      <c r="AJ2857">
        <f>[1]资金台帐!AJ2857</f>
        <v>0</v>
      </c>
      <c r="AK2857">
        <f>[1]资金台帐!AK2857</f>
        <v>0</v>
      </c>
      <c r="BA2857" s="22">
        <f t="shared" si="0"/>
      </c>
    </row>
    <row r="2858">
      <c r="B2858">
        <f>[1]资金台帐!B2858&amp;""</f>
      </c>
      <c r="H2858">
        <f>[1]资金台帐!H2858&amp;""</f>
      </c>
      <c r="J2858">
        <f>[1]资金台帐!J2858&amp;""</f>
      </c>
      <c r="N2858">
        <f>[1]资金台帐!N2858</f>
      </c>
      <c r="O2858">
        <f>[1]资金台帐!O2858&amp;""</f>
      </c>
      <c r="P2858">
        <f>[1]资金台帐!P2858&amp;""</f>
      </c>
      <c r="Q2858">
        <f>[1]资金台帐!Q2858&amp;""</f>
      </c>
      <c r="T2858">
        <f>[1]资金台帐!T2858&amp;""</f>
      </c>
      <c r="U2858">
        <f>[1]资金台帐!U2858&amp;""</f>
      </c>
      <c r="W2858">
        <f>[1]资金台帐!W2858&amp;""</f>
      </c>
      <c r="X2858">
        <f>[1]资金台帐!X2858&amp;""</f>
      </c>
      <c r="AB2858">
        <f>[1]资金台帐!AB2858</f>
        <v>0</v>
      </c>
      <c r="AC2858">
        <f>[1]资金台帐!AC2858</f>
        <v>0</v>
      </c>
      <c r="AD2858">
        <f>[1]资金台帐!AD2858</f>
        <v>0</v>
      </c>
      <c r="AJ2858">
        <f>[1]资金台帐!AJ2858</f>
        <v>0</v>
      </c>
      <c r="AK2858">
        <f>[1]资金台帐!AK2858</f>
        <v>0</v>
      </c>
      <c r="BA2858" s="22">
        <f t="shared" si="0"/>
      </c>
    </row>
    <row r="2859">
      <c r="B2859">
        <f>[1]资金台帐!B2859&amp;""</f>
      </c>
      <c r="H2859">
        <f>[1]资金台帐!H2859&amp;""</f>
      </c>
      <c r="J2859">
        <f>[1]资金台帐!J2859&amp;""</f>
      </c>
      <c r="N2859">
        <f>[1]资金台帐!N2859</f>
      </c>
      <c r="O2859">
        <f>[1]资金台帐!O2859&amp;""</f>
      </c>
      <c r="P2859">
        <f>[1]资金台帐!P2859&amp;""</f>
      </c>
      <c r="Q2859">
        <f>[1]资金台帐!Q2859&amp;""</f>
      </c>
      <c r="T2859">
        <f>[1]资金台帐!T2859&amp;""</f>
      </c>
      <c r="U2859">
        <f>[1]资金台帐!U2859&amp;""</f>
      </c>
      <c r="W2859">
        <f>[1]资金台帐!W2859&amp;""</f>
      </c>
      <c r="X2859">
        <f>[1]资金台帐!X2859&amp;""</f>
      </c>
      <c r="AB2859">
        <f>[1]资金台帐!AB2859</f>
        <v>0</v>
      </c>
      <c r="AC2859">
        <f>[1]资金台帐!AC2859</f>
        <v>0</v>
      </c>
      <c r="AD2859">
        <f>[1]资金台帐!AD2859</f>
        <v>0</v>
      </c>
      <c r="AJ2859">
        <f>[1]资金台帐!AJ2859</f>
        <v>0</v>
      </c>
      <c r="AK2859">
        <f>[1]资金台帐!AK2859</f>
        <v>0</v>
      </c>
      <c r="BA2859" s="22">
        <f t="shared" si="0"/>
      </c>
    </row>
    <row r="2860">
      <c r="B2860">
        <f>[1]资金台帐!B2860&amp;""</f>
      </c>
      <c r="H2860">
        <f>[1]资金台帐!H2860&amp;""</f>
      </c>
      <c r="J2860">
        <f>[1]资金台帐!J2860&amp;""</f>
      </c>
      <c r="N2860">
        <f>[1]资金台帐!N2860</f>
      </c>
      <c r="O2860">
        <f>[1]资金台帐!O2860&amp;""</f>
      </c>
      <c r="P2860">
        <f>[1]资金台帐!P2860&amp;""</f>
      </c>
      <c r="Q2860">
        <f>[1]资金台帐!Q2860&amp;""</f>
      </c>
      <c r="T2860">
        <f>[1]资金台帐!T2860&amp;""</f>
      </c>
      <c r="U2860">
        <f>[1]资金台帐!U2860&amp;""</f>
      </c>
      <c r="W2860">
        <f>[1]资金台帐!W2860&amp;""</f>
      </c>
      <c r="X2860">
        <f>[1]资金台帐!X2860&amp;""</f>
      </c>
      <c r="AB2860">
        <f>[1]资金台帐!AB2860</f>
        <v>0</v>
      </c>
      <c r="AC2860">
        <f>[1]资金台帐!AC2860</f>
        <v>0</v>
      </c>
      <c r="AD2860">
        <f>[1]资金台帐!AD2860</f>
        <v>0</v>
      </c>
      <c r="AJ2860">
        <f>[1]资金台帐!AJ2860</f>
        <v>0</v>
      </c>
      <c r="AK2860">
        <f>[1]资金台帐!AK2860</f>
        <v>0</v>
      </c>
      <c r="BA2860" s="22">
        <f t="shared" si="0"/>
      </c>
    </row>
    <row r="2861">
      <c r="B2861">
        <f>[1]资金台帐!B2861&amp;""</f>
      </c>
      <c r="H2861">
        <f>[1]资金台帐!H2861&amp;""</f>
      </c>
      <c r="J2861">
        <f>[1]资金台帐!J2861&amp;""</f>
      </c>
      <c r="N2861">
        <f>[1]资金台帐!N2861</f>
      </c>
      <c r="O2861">
        <f>[1]资金台帐!O2861&amp;""</f>
      </c>
      <c r="P2861">
        <f>[1]资金台帐!P2861&amp;""</f>
      </c>
      <c r="Q2861">
        <f>[1]资金台帐!Q2861&amp;""</f>
      </c>
      <c r="T2861">
        <f>[1]资金台帐!T2861&amp;""</f>
      </c>
      <c r="U2861">
        <f>[1]资金台帐!U2861&amp;""</f>
      </c>
      <c r="W2861">
        <f>[1]资金台帐!W2861&amp;""</f>
      </c>
      <c r="X2861">
        <f>[1]资金台帐!X2861&amp;""</f>
      </c>
      <c r="AB2861">
        <f>[1]资金台帐!AB2861</f>
        <v>0</v>
      </c>
      <c r="AC2861">
        <f>[1]资金台帐!AC2861</f>
        <v>0</v>
      </c>
      <c r="AD2861">
        <f>[1]资金台帐!AD2861</f>
        <v>0</v>
      </c>
      <c r="AJ2861">
        <f>[1]资金台帐!AJ2861</f>
        <v>0</v>
      </c>
      <c r="AK2861">
        <f>[1]资金台帐!AK2861</f>
        <v>0</v>
      </c>
      <c r="BA2861" s="22">
        <f t="shared" si="0"/>
      </c>
    </row>
    <row r="2862">
      <c r="B2862">
        <f>[1]资金台帐!B2862&amp;""</f>
      </c>
      <c r="H2862">
        <f>[1]资金台帐!H2862&amp;""</f>
      </c>
      <c r="J2862">
        <f>[1]资金台帐!J2862&amp;""</f>
      </c>
      <c r="N2862">
        <f>[1]资金台帐!N2862</f>
      </c>
      <c r="O2862">
        <f>[1]资金台帐!O2862&amp;""</f>
      </c>
      <c r="P2862">
        <f>[1]资金台帐!P2862&amp;""</f>
      </c>
      <c r="Q2862">
        <f>[1]资金台帐!Q2862&amp;""</f>
      </c>
      <c r="T2862">
        <f>[1]资金台帐!T2862&amp;""</f>
      </c>
      <c r="U2862">
        <f>[1]资金台帐!U2862&amp;""</f>
      </c>
      <c r="W2862">
        <f>[1]资金台帐!W2862&amp;""</f>
      </c>
      <c r="X2862">
        <f>[1]资金台帐!X2862&amp;""</f>
      </c>
      <c r="AB2862">
        <f>[1]资金台帐!AB2862</f>
        <v>0</v>
      </c>
      <c r="AC2862">
        <f>[1]资金台帐!AC2862</f>
        <v>0</v>
      </c>
      <c r="AD2862">
        <f>[1]资金台帐!AD2862</f>
        <v>0</v>
      </c>
      <c r="AJ2862">
        <f>[1]资金台帐!AJ2862</f>
        <v>0</v>
      </c>
      <c r="AK2862">
        <f>[1]资金台帐!AK2862</f>
        <v>0</v>
      </c>
      <c r="BA2862" s="22">
        <f t="shared" si="0"/>
      </c>
    </row>
    <row r="2863">
      <c r="B2863">
        <f>[1]资金台帐!B2863&amp;""</f>
      </c>
      <c r="H2863">
        <f>[1]资金台帐!H2863&amp;""</f>
      </c>
      <c r="J2863">
        <f>[1]资金台帐!J2863&amp;""</f>
      </c>
      <c r="N2863">
        <f>[1]资金台帐!N2863</f>
      </c>
      <c r="O2863">
        <f>[1]资金台帐!O2863&amp;""</f>
      </c>
      <c r="P2863">
        <f>[1]资金台帐!P2863&amp;""</f>
      </c>
      <c r="Q2863">
        <f>[1]资金台帐!Q2863&amp;""</f>
      </c>
      <c r="T2863">
        <f>[1]资金台帐!T2863&amp;""</f>
      </c>
      <c r="U2863">
        <f>[1]资金台帐!U2863&amp;""</f>
      </c>
      <c r="W2863">
        <f>[1]资金台帐!W2863&amp;""</f>
      </c>
      <c r="X2863">
        <f>[1]资金台帐!X2863&amp;""</f>
      </c>
      <c r="AB2863">
        <f>[1]资金台帐!AB2863</f>
        <v>0</v>
      </c>
      <c r="AC2863">
        <f>[1]资金台帐!AC2863</f>
        <v>0</v>
      </c>
      <c r="AD2863">
        <f>[1]资金台帐!AD2863</f>
        <v>0</v>
      </c>
      <c r="AJ2863">
        <f>[1]资金台帐!AJ2863</f>
        <v>0</v>
      </c>
      <c r="AK2863">
        <f>[1]资金台帐!AK2863</f>
        <v>0</v>
      </c>
      <c r="BA2863" s="22">
        <f t="shared" si="0"/>
      </c>
    </row>
    <row r="2864">
      <c r="B2864">
        <f>[1]资金台帐!B2864&amp;""</f>
      </c>
      <c r="H2864">
        <f>[1]资金台帐!H2864&amp;""</f>
      </c>
      <c r="J2864">
        <f>[1]资金台帐!J2864&amp;""</f>
      </c>
      <c r="N2864">
        <f>[1]资金台帐!N2864</f>
      </c>
      <c r="O2864">
        <f>[1]资金台帐!O2864&amp;""</f>
      </c>
      <c r="P2864">
        <f>[1]资金台帐!P2864&amp;""</f>
      </c>
      <c r="Q2864">
        <f>[1]资金台帐!Q2864&amp;""</f>
      </c>
      <c r="T2864">
        <f>[1]资金台帐!T2864&amp;""</f>
      </c>
      <c r="U2864">
        <f>[1]资金台帐!U2864&amp;""</f>
      </c>
      <c r="W2864">
        <f>[1]资金台帐!W2864&amp;""</f>
      </c>
      <c r="X2864">
        <f>[1]资金台帐!X2864&amp;""</f>
      </c>
      <c r="AB2864">
        <f>[1]资金台帐!AB2864</f>
        <v>0</v>
      </c>
      <c r="AC2864">
        <f>[1]资金台帐!AC2864</f>
        <v>0</v>
      </c>
      <c r="AD2864">
        <f>[1]资金台帐!AD2864</f>
        <v>0</v>
      </c>
      <c r="AJ2864">
        <f>[1]资金台帐!AJ2864</f>
        <v>0</v>
      </c>
      <c r="AK2864">
        <f>[1]资金台帐!AK2864</f>
        <v>0</v>
      </c>
      <c r="BA2864" s="22">
        <f t="shared" si="0"/>
      </c>
    </row>
    <row r="2865">
      <c r="B2865">
        <f>[1]资金台帐!B2865&amp;""</f>
      </c>
      <c r="H2865">
        <f>[1]资金台帐!H2865&amp;""</f>
      </c>
      <c r="J2865">
        <f>[1]资金台帐!J2865&amp;""</f>
      </c>
      <c r="N2865">
        <f>[1]资金台帐!N2865</f>
      </c>
      <c r="O2865">
        <f>[1]资金台帐!O2865&amp;""</f>
      </c>
      <c r="P2865">
        <f>[1]资金台帐!P2865&amp;""</f>
      </c>
      <c r="Q2865">
        <f>[1]资金台帐!Q2865&amp;""</f>
      </c>
      <c r="T2865">
        <f>[1]资金台帐!T2865&amp;""</f>
      </c>
      <c r="U2865">
        <f>[1]资金台帐!U2865&amp;""</f>
      </c>
      <c r="W2865">
        <f>[1]资金台帐!W2865&amp;""</f>
      </c>
      <c r="X2865">
        <f>[1]资金台帐!X2865&amp;""</f>
      </c>
      <c r="AB2865">
        <f>[1]资金台帐!AB2865</f>
        <v>0</v>
      </c>
      <c r="AC2865">
        <f>[1]资金台帐!AC2865</f>
        <v>0</v>
      </c>
      <c r="AD2865">
        <f>[1]资金台帐!AD2865</f>
        <v>0</v>
      </c>
      <c r="AJ2865">
        <f>[1]资金台帐!AJ2865</f>
        <v>0</v>
      </c>
      <c r="AK2865">
        <f>[1]资金台帐!AK2865</f>
        <v>0</v>
      </c>
      <c r="BA2865" s="22">
        <f t="shared" si="0"/>
      </c>
    </row>
    <row r="2866">
      <c r="B2866">
        <f>[1]资金台帐!B2866&amp;""</f>
      </c>
      <c r="H2866">
        <f>[1]资金台帐!H2866&amp;""</f>
      </c>
      <c r="J2866">
        <f>[1]资金台帐!J2866&amp;""</f>
      </c>
      <c r="N2866">
        <f>[1]资金台帐!N2866</f>
      </c>
      <c r="O2866">
        <f>[1]资金台帐!O2866&amp;""</f>
      </c>
      <c r="P2866">
        <f>[1]资金台帐!P2866&amp;""</f>
      </c>
      <c r="Q2866">
        <f>[1]资金台帐!Q2866&amp;""</f>
      </c>
      <c r="T2866">
        <f>[1]资金台帐!T2866&amp;""</f>
      </c>
      <c r="U2866">
        <f>[1]资金台帐!U2866&amp;""</f>
      </c>
      <c r="W2866">
        <f>[1]资金台帐!W2866&amp;""</f>
      </c>
      <c r="X2866">
        <f>[1]资金台帐!X2866&amp;""</f>
      </c>
      <c r="AB2866">
        <f>[1]资金台帐!AB2866</f>
        <v>0</v>
      </c>
      <c r="AC2866">
        <f>[1]资金台帐!AC2866</f>
        <v>0</v>
      </c>
      <c r="AD2866">
        <f>[1]资金台帐!AD2866</f>
        <v>0</v>
      </c>
      <c r="AJ2866">
        <f>[1]资金台帐!AJ2866</f>
        <v>0</v>
      </c>
      <c r="AK2866">
        <f>[1]资金台帐!AK2866</f>
        <v>0</v>
      </c>
      <c r="BA2866" s="22">
        <f t="shared" si="0"/>
      </c>
    </row>
    <row r="2867">
      <c r="B2867">
        <f>[1]资金台帐!B2867&amp;""</f>
      </c>
      <c r="H2867">
        <f>[1]资金台帐!H2867&amp;""</f>
      </c>
      <c r="J2867">
        <f>[1]资金台帐!J2867&amp;""</f>
      </c>
      <c r="N2867">
        <f>[1]资金台帐!N2867</f>
      </c>
      <c r="O2867">
        <f>[1]资金台帐!O2867&amp;""</f>
      </c>
      <c r="P2867">
        <f>[1]资金台帐!P2867&amp;""</f>
      </c>
      <c r="Q2867">
        <f>[1]资金台帐!Q2867&amp;""</f>
      </c>
      <c r="T2867">
        <f>[1]资金台帐!T2867&amp;""</f>
      </c>
      <c r="U2867">
        <f>[1]资金台帐!U2867&amp;""</f>
      </c>
      <c r="W2867">
        <f>[1]资金台帐!W2867&amp;""</f>
      </c>
      <c r="X2867">
        <f>[1]资金台帐!X2867&amp;""</f>
      </c>
      <c r="AB2867">
        <f>[1]资金台帐!AB2867</f>
        <v>0</v>
      </c>
      <c r="AC2867">
        <f>[1]资金台帐!AC2867</f>
        <v>0</v>
      </c>
      <c r="AD2867">
        <f>[1]资金台帐!AD2867</f>
        <v>0</v>
      </c>
      <c r="AJ2867">
        <f>[1]资金台帐!AJ2867</f>
        <v>0</v>
      </c>
      <c r="AK2867">
        <f>[1]资金台帐!AK2867</f>
        <v>0</v>
      </c>
      <c r="BA2867" s="22">
        <f t="shared" si="0"/>
      </c>
    </row>
    <row r="2868">
      <c r="B2868">
        <f>[1]资金台帐!B2868&amp;""</f>
      </c>
      <c r="H2868">
        <f>[1]资金台帐!H2868&amp;""</f>
      </c>
      <c r="J2868">
        <f>[1]资金台帐!J2868&amp;""</f>
      </c>
      <c r="N2868">
        <f>[1]资金台帐!N2868</f>
      </c>
      <c r="O2868">
        <f>[1]资金台帐!O2868&amp;""</f>
      </c>
      <c r="P2868">
        <f>[1]资金台帐!P2868&amp;""</f>
      </c>
      <c r="Q2868">
        <f>[1]资金台帐!Q2868&amp;""</f>
      </c>
      <c r="T2868">
        <f>[1]资金台帐!T2868&amp;""</f>
      </c>
      <c r="U2868">
        <f>[1]资金台帐!U2868&amp;""</f>
      </c>
      <c r="W2868">
        <f>[1]资金台帐!W2868&amp;""</f>
      </c>
      <c r="X2868">
        <f>[1]资金台帐!X2868&amp;""</f>
      </c>
      <c r="AB2868">
        <f>[1]资金台帐!AB2868</f>
        <v>0</v>
      </c>
      <c r="AC2868">
        <f>[1]资金台帐!AC2868</f>
        <v>0</v>
      </c>
      <c r="AD2868">
        <f>[1]资金台帐!AD2868</f>
        <v>0</v>
      </c>
      <c r="AJ2868">
        <f>[1]资金台帐!AJ2868</f>
        <v>0</v>
      </c>
      <c r="AK2868">
        <f>[1]资金台帐!AK2868</f>
        <v>0</v>
      </c>
      <c r="BA2868" s="22">
        <f t="shared" si="0"/>
      </c>
    </row>
    <row r="2869">
      <c r="B2869">
        <f>[1]资金台帐!B2869&amp;""</f>
      </c>
      <c r="H2869">
        <f>[1]资金台帐!H2869&amp;""</f>
      </c>
      <c r="J2869">
        <f>[1]资金台帐!J2869&amp;""</f>
      </c>
      <c r="N2869">
        <f>[1]资金台帐!N2869</f>
      </c>
      <c r="O2869">
        <f>[1]资金台帐!O2869&amp;""</f>
      </c>
      <c r="P2869">
        <f>[1]资金台帐!P2869&amp;""</f>
      </c>
      <c r="Q2869">
        <f>[1]资金台帐!Q2869&amp;""</f>
      </c>
      <c r="T2869">
        <f>[1]资金台帐!T2869&amp;""</f>
      </c>
      <c r="U2869">
        <f>[1]资金台帐!U2869&amp;""</f>
      </c>
      <c r="W2869">
        <f>[1]资金台帐!W2869&amp;""</f>
      </c>
      <c r="X2869">
        <f>[1]资金台帐!X2869&amp;""</f>
      </c>
      <c r="AB2869">
        <f>[1]资金台帐!AB2869</f>
        <v>0</v>
      </c>
      <c r="AC2869">
        <f>[1]资金台帐!AC2869</f>
        <v>0</v>
      </c>
      <c r="AD2869">
        <f>[1]资金台帐!AD2869</f>
        <v>0</v>
      </c>
      <c r="AJ2869">
        <f>[1]资金台帐!AJ2869</f>
        <v>0</v>
      </c>
      <c r="AK2869">
        <f>[1]资金台帐!AK2869</f>
        <v>0</v>
      </c>
      <c r="BA2869" s="22">
        <f t="shared" si="0"/>
      </c>
    </row>
    <row r="2870">
      <c r="B2870">
        <f>[1]资金台帐!B2870&amp;""</f>
      </c>
      <c r="H2870">
        <f>[1]资金台帐!H2870&amp;""</f>
      </c>
      <c r="J2870">
        <f>[1]资金台帐!J2870&amp;""</f>
      </c>
      <c r="N2870">
        <f>[1]资金台帐!N2870</f>
      </c>
      <c r="O2870">
        <f>[1]资金台帐!O2870&amp;""</f>
      </c>
      <c r="P2870">
        <f>[1]资金台帐!P2870&amp;""</f>
      </c>
      <c r="Q2870">
        <f>[1]资金台帐!Q2870&amp;""</f>
      </c>
      <c r="T2870">
        <f>[1]资金台帐!T2870&amp;""</f>
      </c>
      <c r="U2870">
        <f>[1]资金台帐!U2870&amp;""</f>
      </c>
      <c r="W2870">
        <f>[1]资金台帐!W2870&amp;""</f>
      </c>
      <c r="X2870">
        <f>[1]资金台帐!X2870&amp;""</f>
      </c>
      <c r="AB2870">
        <f>[1]资金台帐!AB2870</f>
        <v>0</v>
      </c>
      <c r="AC2870">
        <f>[1]资金台帐!AC2870</f>
        <v>0</v>
      </c>
      <c r="AD2870">
        <f>[1]资金台帐!AD2870</f>
        <v>0</v>
      </c>
      <c r="AJ2870">
        <f>[1]资金台帐!AJ2870</f>
        <v>0</v>
      </c>
      <c r="AK2870">
        <f>[1]资金台帐!AK2870</f>
        <v>0</v>
      </c>
      <c r="BA2870" s="22">
        <f t="shared" si="0"/>
      </c>
    </row>
    <row r="2871">
      <c r="B2871">
        <f>[1]资金台帐!B2871&amp;""</f>
      </c>
      <c r="H2871">
        <f>[1]资金台帐!H2871&amp;""</f>
      </c>
      <c r="J2871">
        <f>[1]资金台帐!J2871&amp;""</f>
      </c>
      <c r="N2871">
        <f>[1]资金台帐!N2871</f>
      </c>
      <c r="O2871">
        <f>[1]资金台帐!O2871&amp;""</f>
      </c>
      <c r="P2871">
        <f>[1]资金台帐!P2871&amp;""</f>
      </c>
      <c r="Q2871">
        <f>[1]资金台帐!Q2871&amp;""</f>
      </c>
      <c r="T2871">
        <f>[1]资金台帐!T2871&amp;""</f>
      </c>
      <c r="U2871">
        <f>[1]资金台帐!U2871&amp;""</f>
      </c>
      <c r="W2871">
        <f>[1]资金台帐!W2871&amp;""</f>
      </c>
      <c r="X2871">
        <f>[1]资金台帐!X2871&amp;""</f>
      </c>
      <c r="AB2871">
        <f>[1]资金台帐!AB2871</f>
        <v>0</v>
      </c>
      <c r="AC2871">
        <f>[1]资金台帐!AC2871</f>
        <v>0</v>
      </c>
      <c r="AD2871">
        <f>[1]资金台帐!AD2871</f>
        <v>0</v>
      </c>
      <c r="AJ2871">
        <f>[1]资金台帐!AJ2871</f>
        <v>0</v>
      </c>
      <c r="AK2871">
        <f>[1]资金台帐!AK2871</f>
        <v>0</v>
      </c>
      <c r="BA2871" s="22">
        <f t="shared" si="0"/>
      </c>
    </row>
    <row r="2872">
      <c r="B2872">
        <f>[1]资金台帐!B2872&amp;""</f>
      </c>
      <c r="H2872">
        <f>[1]资金台帐!H2872&amp;""</f>
      </c>
      <c r="J2872">
        <f>[1]资金台帐!J2872&amp;""</f>
      </c>
      <c r="N2872">
        <f>[1]资金台帐!N2872</f>
      </c>
      <c r="O2872">
        <f>[1]资金台帐!O2872&amp;""</f>
      </c>
      <c r="P2872">
        <f>[1]资金台帐!P2872&amp;""</f>
      </c>
      <c r="Q2872">
        <f>[1]资金台帐!Q2872&amp;""</f>
      </c>
      <c r="T2872">
        <f>[1]资金台帐!T2872&amp;""</f>
      </c>
      <c r="U2872">
        <f>[1]资金台帐!U2872&amp;""</f>
      </c>
      <c r="W2872">
        <f>[1]资金台帐!W2872&amp;""</f>
      </c>
      <c r="X2872">
        <f>[1]资金台帐!X2872&amp;""</f>
      </c>
      <c r="AB2872">
        <f>[1]资金台帐!AB2872</f>
        <v>0</v>
      </c>
      <c r="AC2872">
        <f>[1]资金台帐!AC2872</f>
        <v>0</v>
      </c>
      <c r="AD2872">
        <f>[1]资金台帐!AD2872</f>
        <v>0</v>
      </c>
      <c r="AJ2872">
        <f>[1]资金台帐!AJ2872</f>
        <v>0</v>
      </c>
      <c r="AK2872">
        <f>[1]资金台帐!AK2872</f>
        <v>0</v>
      </c>
      <c r="BA2872" s="22">
        <f t="shared" si="0"/>
      </c>
    </row>
    <row r="2873">
      <c r="B2873">
        <f>[1]资金台帐!B2873&amp;""</f>
      </c>
      <c r="H2873">
        <f>[1]资金台帐!H2873&amp;""</f>
      </c>
      <c r="J2873">
        <f>[1]资金台帐!J2873&amp;""</f>
      </c>
      <c r="N2873">
        <f>[1]资金台帐!N2873</f>
      </c>
      <c r="O2873">
        <f>[1]资金台帐!O2873&amp;""</f>
      </c>
      <c r="P2873">
        <f>[1]资金台帐!P2873&amp;""</f>
      </c>
      <c r="Q2873">
        <f>[1]资金台帐!Q2873&amp;""</f>
      </c>
      <c r="T2873">
        <f>[1]资金台帐!T2873&amp;""</f>
      </c>
      <c r="U2873">
        <f>[1]资金台帐!U2873&amp;""</f>
      </c>
      <c r="W2873">
        <f>[1]资金台帐!W2873&amp;""</f>
      </c>
      <c r="X2873">
        <f>[1]资金台帐!X2873&amp;""</f>
      </c>
      <c r="AB2873">
        <f>[1]资金台帐!AB2873</f>
        <v>0</v>
      </c>
      <c r="AC2873">
        <f>[1]资金台帐!AC2873</f>
        <v>0</v>
      </c>
      <c r="AD2873">
        <f>[1]资金台帐!AD2873</f>
        <v>0</v>
      </c>
      <c r="AJ2873">
        <f>[1]资金台帐!AJ2873</f>
        <v>0</v>
      </c>
      <c r="AK2873">
        <f>[1]资金台帐!AK2873</f>
        <v>0</v>
      </c>
      <c r="BA2873" s="22">
        <f t="shared" si="0"/>
      </c>
    </row>
    <row r="2874">
      <c r="B2874">
        <f>[1]资金台帐!B2874&amp;""</f>
      </c>
      <c r="H2874">
        <f>[1]资金台帐!H2874&amp;""</f>
      </c>
      <c r="J2874">
        <f>[1]资金台帐!J2874&amp;""</f>
      </c>
      <c r="N2874">
        <f>[1]资金台帐!N2874</f>
      </c>
      <c r="O2874">
        <f>[1]资金台帐!O2874&amp;""</f>
      </c>
      <c r="P2874">
        <f>[1]资金台帐!P2874&amp;""</f>
      </c>
      <c r="Q2874">
        <f>[1]资金台帐!Q2874&amp;""</f>
      </c>
      <c r="T2874">
        <f>[1]资金台帐!T2874&amp;""</f>
      </c>
      <c r="U2874">
        <f>[1]资金台帐!U2874&amp;""</f>
      </c>
      <c r="W2874">
        <f>[1]资金台帐!W2874&amp;""</f>
      </c>
      <c r="X2874">
        <f>[1]资金台帐!X2874&amp;""</f>
      </c>
      <c r="AB2874">
        <f>[1]资金台帐!AB2874</f>
        <v>0</v>
      </c>
      <c r="AC2874">
        <f>[1]资金台帐!AC2874</f>
        <v>0</v>
      </c>
      <c r="AD2874">
        <f>[1]资金台帐!AD2874</f>
        <v>0</v>
      </c>
      <c r="AJ2874">
        <f>[1]资金台帐!AJ2874</f>
        <v>0</v>
      </c>
      <c r="AK2874">
        <f>[1]资金台帐!AK2874</f>
        <v>0</v>
      </c>
      <c r="BA2874" s="22">
        <f t="shared" si="0"/>
      </c>
    </row>
    <row r="2875">
      <c r="B2875">
        <f>[1]资金台帐!B2875&amp;""</f>
      </c>
      <c r="H2875">
        <f>[1]资金台帐!H2875&amp;""</f>
      </c>
      <c r="J2875">
        <f>[1]资金台帐!J2875&amp;""</f>
      </c>
      <c r="N2875">
        <f>[1]资金台帐!N2875</f>
      </c>
      <c r="O2875">
        <f>[1]资金台帐!O2875&amp;""</f>
      </c>
      <c r="P2875">
        <f>[1]资金台帐!P2875&amp;""</f>
      </c>
      <c r="Q2875">
        <f>[1]资金台帐!Q2875&amp;""</f>
      </c>
      <c r="T2875">
        <f>[1]资金台帐!T2875&amp;""</f>
      </c>
      <c r="U2875">
        <f>[1]资金台帐!U2875&amp;""</f>
      </c>
      <c r="W2875">
        <f>[1]资金台帐!W2875&amp;""</f>
      </c>
      <c r="X2875">
        <f>[1]资金台帐!X2875&amp;""</f>
      </c>
      <c r="AB2875">
        <f>[1]资金台帐!AB2875</f>
        <v>0</v>
      </c>
      <c r="AC2875">
        <f>[1]资金台帐!AC2875</f>
        <v>0</v>
      </c>
      <c r="AD2875">
        <f>[1]资金台帐!AD2875</f>
        <v>0</v>
      </c>
      <c r="AJ2875">
        <f>[1]资金台帐!AJ2875</f>
        <v>0</v>
      </c>
      <c r="AK2875">
        <f>[1]资金台帐!AK2875</f>
        <v>0</v>
      </c>
      <c r="BA2875" s="22">
        <f t="shared" si="0"/>
      </c>
    </row>
    <row r="2876">
      <c r="B2876">
        <f>[1]资金台帐!B2876&amp;""</f>
      </c>
      <c r="H2876">
        <f>[1]资金台帐!H2876&amp;""</f>
      </c>
      <c r="J2876">
        <f>[1]资金台帐!J2876&amp;""</f>
      </c>
      <c r="N2876">
        <f>[1]资金台帐!N2876</f>
      </c>
      <c r="O2876">
        <f>[1]资金台帐!O2876&amp;""</f>
      </c>
      <c r="P2876">
        <f>[1]资金台帐!P2876&amp;""</f>
      </c>
      <c r="Q2876">
        <f>[1]资金台帐!Q2876&amp;""</f>
      </c>
      <c r="T2876">
        <f>[1]资金台帐!T2876&amp;""</f>
      </c>
      <c r="U2876">
        <f>[1]资金台帐!U2876&amp;""</f>
      </c>
      <c r="W2876">
        <f>[1]资金台帐!W2876&amp;""</f>
      </c>
      <c r="X2876">
        <f>[1]资金台帐!X2876&amp;""</f>
      </c>
      <c r="AB2876">
        <f>[1]资金台帐!AB2876</f>
        <v>0</v>
      </c>
      <c r="AC2876">
        <f>[1]资金台帐!AC2876</f>
        <v>0</v>
      </c>
      <c r="AD2876">
        <f>[1]资金台帐!AD2876</f>
        <v>0</v>
      </c>
      <c r="AJ2876">
        <f>[1]资金台帐!AJ2876</f>
        <v>0</v>
      </c>
      <c r="AK2876">
        <f>[1]资金台帐!AK2876</f>
        <v>0</v>
      </c>
      <c r="BA2876" s="22">
        <f t="shared" si="0"/>
      </c>
    </row>
    <row r="2877">
      <c r="B2877">
        <f>[1]资金台帐!B2877&amp;""</f>
      </c>
      <c r="H2877">
        <f>[1]资金台帐!H2877&amp;""</f>
      </c>
      <c r="J2877">
        <f>[1]资金台帐!J2877&amp;""</f>
      </c>
      <c r="N2877">
        <f>[1]资金台帐!N2877</f>
      </c>
      <c r="O2877">
        <f>[1]资金台帐!O2877&amp;""</f>
      </c>
      <c r="P2877">
        <f>[1]资金台帐!P2877&amp;""</f>
      </c>
      <c r="Q2877">
        <f>[1]资金台帐!Q2877&amp;""</f>
      </c>
      <c r="T2877">
        <f>[1]资金台帐!T2877&amp;""</f>
      </c>
      <c r="U2877">
        <f>[1]资金台帐!U2877&amp;""</f>
      </c>
      <c r="W2877">
        <f>[1]资金台帐!W2877&amp;""</f>
      </c>
      <c r="X2877">
        <f>[1]资金台帐!X2877&amp;""</f>
      </c>
      <c r="AB2877">
        <f>[1]资金台帐!AB2877</f>
        <v>0</v>
      </c>
      <c r="AC2877">
        <f>[1]资金台帐!AC2877</f>
        <v>0</v>
      </c>
      <c r="AD2877">
        <f>[1]资金台帐!AD2877</f>
        <v>0</v>
      </c>
      <c r="AJ2877">
        <f>[1]资金台帐!AJ2877</f>
        <v>0</v>
      </c>
      <c r="AK2877">
        <f>[1]资金台帐!AK2877</f>
        <v>0</v>
      </c>
      <c r="BA2877" s="22">
        <f t="shared" si="0"/>
      </c>
    </row>
    <row r="2878">
      <c r="B2878">
        <f>[1]资金台帐!B2878&amp;""</f>
      </c>
      <c r="H2878">
        <f>[1]资金台帐!H2878&amp;""</f>
      </c>
      <c r="J2878">
        <f>[1]资金台帐!J2878&amp;""</f>
      </c>
      <c r="N2878">
        <f>[1]资金台帐!N2878</f>
      </c>
      <c r="O2878">
        <f>[1]资金台帐!O2878&amp;""</f>
      </c>
      <c r="P2878">
        <f>[1]资金台帐!P2878&amp;""</f>
      </c>
      <c r="Q2878">
        <f>[1]资金台帐!Q2878&amp;""</f>
      </c>
      <c r="T2878">
        <f>[1]资金台帐!T2878&amp;""</f>
      </c>
      <c r="U2878">
        <f>[1]资金台帐!U2878&amp;""</f>
      </c>
      <c r="W2878">
        <f>[1]资金台帐!W2878&amp;""</f>
      </c>
      <c r="X2878">
        <f>[1]资金台帐!X2878&amp;""</f>
      </c>
      <c r="AB2878">
        <f>[1]资金台帐!AB2878</f>
        <v>0</v>
      </c>
      <c r="AC2878">
        <f>[1]资金台帐!AC2878</f>
        <v>0</v>
      </c>
      <c r="AD2878">
        <f>[1]资金台帐!AD2878</f>
        <v>0</v>
      </c>
      <c r="AJ2878">
        <f>[1]资金台帐!AJ2878</f>
        <v>0</v>
      </c>
      <c r="AK2878">
        <f>[1]资金台帐!AK2878</f>
        <v>0</v>
      </c>
      <c r="BA2878" s="22">
        <f t="shared" si="0"/>
      </c>
    </row>
    <row r="2879">
      <c r="B2879">
        <f>[1]资金台帐!B2879&amp;""</f>
      </c>
      <c r="H2879">
        <f>[1]资金台帐!H2879&amp;""</f>
      </c>
      <c r="J2879">
        <f>[1]资金台帐!J2879&amp;""</f>
      </c>
      <c r="N2879">
        <f>[1]资金台帐!N2879</f>
      </c>
      <c r="O2879">
        <f>[1]资金台帐!O2879&amp;""</f>
      </c>
      <c r="P2879">
        <f>[1]资金台帐!P2879&amp;""</f>
      </c>
      <c r="Q2879">
        <f>[1]资金台帐!Q2879&amp;""</f>
      </c>
      <c r="T2879">
        <f>[1]资金台帐!T2879&amp;""</f>
      </c>
      <c r="U2879">
        <f>[1]资金台帐!U2879&amp;""</f>
      </c>
      <c r="W2879">
        <f>[1]资金台帐!W2879&amp;""</f>
      </c>
      <c r="X2879">
        <f>[1]资金台帐!X2879&amp;""</f>
      </c>
      <c r="AB2879">
        <f>[1]资金台帐!AB2879</f>
        <v>0</v>
      </c>
      <c r="AC2879">
        <f>[1]资金台帐!AC2879</f>
        <v>0</v>
      </c>
      <c r="AD2879">
        <f>[1]资金台帐!AD2879</f>
        <v>0</v>
      </c>
      <c r="AJ2879">
        <f>[1]资金台帐!AJ2879</f>
        <v>0</v>
      </c>
      <c r="AK2879">
        <f>[1]资金台帐!AK2879</f>
        <v>0</v>
      </c>
      <c r="BA2879" s="22">
        <f t="shared" si="0"/>
      </c>
    </row>
    <row r="2880">
      <c r="B2880">
        <f>[1]资金台帐!B2880&amp;""</f>
      </c>
      <c r="H2880">
        <f>[1]资金台帐!H2880&amp;""</f>
      </c>
      <c r="J2880">
        <f>[1]资金台帐!J2880&amp;""</f>
      </c>
      <c r="N2880">
        <f>[1]资金台帐!N2880</f>
      </c>
      <c r="O2880">
        <f>[1]资金台帐!O2880&amp;""</f>
      </c>
      <c r="P2880">
        <f>[1]资金台帐!P2880&amp;""</f>
      </c>
      <c r="Q2880">
        <f>[1]资金台帐!Q2880&amp;""</f>
      </c>
      <c r="T2880">
        <f>[1]资金台帐!T2880&amp;""</f>
      </c>
      <c r="U2880">
        <f>[1]资金台帐!U2880&amp;""</f>
      </c>
      <c r="W2880">
        <f>[1]资金台帐!W2880&amp;""</f>
      </c>
      <c r="X2880">
        <f>[1]资金台帐!X2880&amp;""</f>
      </c>
      <c r="AB2880">
        <f>[1]资金台帐!AB2880</f>
        <v>0</v>
      </c>
      <c r="AC2880">
        <f>[1]资金台帐!AC2880</f>
        <v>0</v>
      </c>
      <c r="AD2880">
        <f>[1]资金台帐!AD2880</f>
        <v>0</v>
      </c>
      <c r="AJ2880">
        <f>[1]资金台帐!AJ2880</f>
        <v>0</v>
      </c>
      <c r="AK2880">
        <f>[1]资金台帐!AK2880</f>
        <v>0</v>
      </c>
      <c r="BA2880" s="22">
        <f t="shared" si="0"/>
      </c>
    </row>
    <row r="2881">
      <c r="B2881">
        <f>[1]资金台帐!B2881&amp;""</f>
      </c>
      <c r="H2881">
        <f>[1]资金台帐!H2881&amp;""</f>
      </c>
      <c r="J2881">
        <f>[1]资金台帐!J2881&amp;""</f>
      </c>
      <c r="N2881">
        <f>[1]资金台帐!N2881</f>
      </c>
      <c r="O2881">
        <f>[1]资金台帐!O2881&amp;""</f>
      </c>
      <c r="P2881">
        <f>[1]资金台帐!P2881&amp;""</f>
      </c>
      <c r="Q2881">
        <f>[1]资金台帐!Q2881&amp;""</f>
      </c>
      <c r="T2881">
        <f>[1]资金台帐!T2881&amp;""</f>
      </c>
      <c r="U2881">
        <f>[1]资金台帐!U2881&amp;""</f>
      </c>
      <c r="W2881">
        <f>[1]资金台帐!W2881&amp;""</f>
      </c>
      <c r="X2881">
        <f>[1]资金台帐!X2881&amp;""</f>
      </c>
      <c r="AB2881">
        <f>[1]资金台帐!AB2881</f>
        <v>0</v>
      </c>
      <c r="AC2881">
        <f>[1]资金台帐!AC2881</f>
        <v>0</v>
      </c>
      <c r="AD2881">
        <f>[1]资金台帐!AD2881</f>
        <v>0</v>
      </c>
      <c r="AJ2881">
        <f>[1]资金台帐!AJ2881</f>
        <v>0</v>
      </c>
      <c r="AK2881">
        <f>[1]资金台帐!AK2881</f>
        <v>0</v>
      </c>
      <c r="BA2881" s="22">
        <f t="shared" si="0"/>
      </c>
    </row>
    <row r="2882">
      <c r="B2882">
        <f>[1]资金台帐!B2882&amp;""</f>
      </c>
      <c r="H2882">
        <f>[1]资金台帐!H2882&amp;""</f>
      </c>
      <c r="J2882">
        <f>[1]资金台帐!J2882&amp;""</f>
      </c>
      <c r="N2882">
        <f>[1]资金台帐!N2882</f>
      </c>
      <c r="O2882">
        <f>[1]资金台帐!O2882&amp;""</f>
      </c>
      <c r="P2882">
        <f>[1]资金台帐!P2882&amp;""</f>
      </c>
      <c r="Q2882">
        <f>[1]资金台帐!Q2882&amp;""</f>
      </c>
      <c r="T2882">
        <f>[1]资金台帐!T2882&amp;""</f>
      </c>
      <c r="U2882">
        <f>[1]资金台帐!U2882&amp;""</f>
      </c>
      <c r="W2882">
        <f>[1]资金台帐!W2882&amp;""</f>
      </c>
      <c r="X2882">
        <f>[1]资金台帐!X2882&amp;""</f>
      </c>
      <c r="AB2882">
        <f>[1]资金台帐!AB2882</f>
        <v>0</v>
      </c>
      <c r="AC2882">
        <f>[1]资金台帐!AC2882</f>
        <v>0</v>
      </c>
      <c r="AD2882">
        <f>[1]资金台帐!AD2882</f>
        <v>0</v>
      </c>
      <c r="AJ2882">
        <f>[1]资金台帐!AJ2882</f>
        <v>0</v>
      </c>
      <c r="AK2882">
        <f>[1]资金台帐!AK2882</f>
        <v>0</v>
      </c>
      <c r="BA2882" s="22">
        <f t="shared" si="0"/>
      </c>
    </row>
    <row r="2883">
      <c r="B2883">
        <f>[1]资金台帐!B2883&amp;""</f>
      </c>
      <c r="H2883">
        <f>[1]资金台帐!H2883&amp;""</f>
      </c>
      <c r="J2883">
        <f>[1]资金台帐!J2883&amp;""</f>
      </c>
      <c r="N2883">
        <f>[1]资金台帐!N2883</f>
      </c>
      <c r="O2883">
        <f>[1]资金台帐!O2883&amp;""</f>
      </c>
      <c r="P2883">
        <f>[1]资金台帐!P2883&amp;""</f>
      </c>
      <c r="Q2883">
        <f>[1]资金台帐!Q2883&amp;""</f>
      </c>
      <c r="T2883">
        <f>[1]资金台帐!T2883&amp;""</f>
      </c>
      <c r="U2883">
        <f>[1]资金台帐!U2883&amp;""</f>
      </c>
      <c r="W2883">
        <f>[1]资金台帐!W2883&amp;""</f>
      </c>
      <c r="X2883">
        <f>[1]资金台帐!X2883&amp;""</f>
      </c>
      <c r="AB2883">
        <f>[1]资金台帐!AB2883</f>
        <v>0</v>
      </c>
      <c r="AC2883">
        <f>[1]资金台帐!AC2883</f>
        <v>0</v>
      </c>
      <c r="AD2883">
        <f>[1]资金台帐!AD2883</f>
        <v>0</v>
      </c>
      <c r="AJ2883">
        <f>[1]资金台帐!AJ2883</f>
        <v>0</v>
      </c>
      <c r="AK2883">
        <f>[1]资金台帐!AK2883</f>
        <v>0</v>
      </c>
      <c r="BA2883" s="22">
        <f t="shared" si="0"/>
      </c>
    </row>
    <row r="2884">
      <c r="B2884">
        <f>[1]资金台帐!B2884&amp;""</f>
      </c>
      <c r="H2884">
        <f>[1]资金台帐!H2884&amp;""</f>
      </c>
      <c r="J2884">
        <f>[1]资金台帐!J2884&amp;""</f>
      </c>
      <c r="N2884">
        <f>[1]资金台帐!N2884</f>
      </c>
      <c r="O2884">
        <f>[1]资金台帐!O2884&amp;""</f>
      </c>
      <c r="P2884">
        <f>[1]资金台帐!P2884&amp;""</f>
      </c>
      <c r="Q2884">
        <f>[1]资金台帐!Q2884&amp;""</f>
      </c>
      <c r="T2884">
        <f>[1]资金台帐!T2884&amp;""</f>
      </c>
      <c r="U2884">
        <f>[1]资金台帐!U2884&amp;""</f>
      </c>
      <c r="W2884">
        <f>[1]资金台帐!W2884&amp;""</f>
      </c>
      <c r="X2884">
        <f>[1]资金台帐!X2884&amp;""</f>
      </c>
      <c r="AB2884">
        <f>[1]资金台帐!AB2884</f>
        <v>0</v>
      </c>
      <c r="AC2884">
        <f>[1]资金台帐!AC2884</f>
        <v>0</v>
      </c>
      <c r="AD2884">
        <f>[1]资金台帐!AD2884</f>
        <v>0</v>
      </c>
      <c r="AJ2884">
        <f>[1]资金台帐!AJ2884</f>
        <v>0</v>
      </c>
      <c r="AK2884">
        <f>[1]资金台帐!AK2884</f>
        <v>0</v>
      </c>
      <c r="BA2884" s="22">
        <f t="shared" si="0"/>
      </c>
    </row>
    <row r="2885">
      <c r="B2885">
        <f>[1]资金台帐!B2885&amp;""</f>
      </c>
      <c r="H2885">
        <f>[1]资金台帐!H2885&amp;""</f>
      </c>
      <c r="J2885">
        <f>[1]资金台帐!J2885&amp;""</f>
      </c>
      <c r="N2885">
        <f>[1]资金台帐!N2885</f>
      </c>
      <c r="O2885">
        <f>[1]资金台帐!O2885&amp;""</f>
      </c>
      <c r="P2885">
        <f>[1]资金台帐!P2885&amp;""</f>
      </c>
      <c r="Q2885">
        <f>[1]资金台帐!Q2885&amp;""</f>
      </c>
      <c r="T2885">
        <f>[1]资金台帐!T2885&amp;""</f>
      </c>
      <c r="U2885">
        <f>[1]资金台帐!U2885&amp;""</f>
      </c>
      <c r="W2885">
        <f>[1]资金台帐!W2885&amp;""</f>
      </c>
      <c r="X2885">
        <f>[1]资金台帐!X2885&amp;""</f>
      </c>
      <c r="AB2885">
        <f>[1]资金台帐!AB2885</f>
        <v>0</v>
      </c>
      <c r="AC2885">
        <f>[1]资金台帐!AC2885</f>
        <v>0</v>
      </c>
      <c r="AD2885">
        <f>[1]资金台帐!AD2885</f>
        <v>0</v>
      </c>
      <c r="AJ2885">
        <f>[1]资金台帐!AJ2885</f>
        <v>0</v>
      </c>
      <c r="AK2885">
        <f>[1]资金台帐!AK2885</f>
        <v>0</v>
      </c>
      <c r="BA2885" s="22">
        <f t="shared" si="0"/>
      </c>
    </row>
    <row r="2886">
      <c r="B2886">
        <f>[1]资金台帐!B2886&amp;""</f>
      </c>
      <c r="H2886">
        <f>[1]资金台帐!H2886&amp;""</f>
      </c>
      <c r="J2886">
        <f>[1]资金台帐!J2886&amp;""</f>
      </c>
      <c r="N2886">
        <f>[1]资金台帐!N2886</f>
      </c>
      <c r="O2886">
        <f>[1]资金台帐!O2886&amp;""</f>
      </c>
      <c r="P2886">
        <f>[1]资金台帐!P2886&amp;""</f>
      </c>
      <c r="Q2886">
        <f>[1]资金台帐!Q2886&amp;""</f>
      </c>
      <c r="T2886">
        <f>[1]资金台帐!T2886&amp;""</f>
      </c>
      <c r="U2886">
        <f>[1]资金台帐!U2886&amp;""</f>
      </c>
      <c r="W2886">
        <f>[1]资金台帐!W2886&amp;""</f>
      </c>
      <c r="X2886">
        <f>[1]资金台帐!X2886&amp;""</f>
      </c>
      <c r="AB2886">
        <f>[1]资金台帐!AB2886</f>
        <v>0</v>
      </c>
      <c r="AC2886">
        <f>[1]资金台帐!AC2886</f>
        <v>0</v>
      </c>
      <c r="AD2886">
        <f>[1]资金台帐!AD2886</f>
        <v>0</v>
      </c>
      <c r="AJ2886">
        <f>[1]资金台帐!AJ2886</f>
        <v>0</v>
      </c>
      <c r="AK2886">
        <f>[1]资金台帐!AK2886</f>
        <v>0</v>
      </c>
      <c r="BA2886" s="22">
        <f t="shared" si="0"/>
      </c>
    </row>
    <row r="2887">
      <c r="B2887">
        <f>[1]资金台帐!B2887&amp;""</f>
      </c>
      <c r="H2887">
        <f>[1]资金台帐!H2887&amp;""</f>
      </c>
      <c r="J2887">
        <f>[1]资金台帐!J2887&amp;""</f>
      </c>
      <c r="N2887">
        <f>[1]资金台帐!N2887</f>
      </c>
      <c r="O2887">
        <f>[1]资金台帐!O2887&amp;""</f>
      </c>
      <c r="P2887">
        <f>[1]资金台帐!P2887&amp;""</f>
      </c>
      <c r="Q2887">
        <f>[1]资金台帐!Q2887&amp;""</f>
      </c>
      <c r="T2887">
        <f>[1]资金台帐!T2887&amp;""</f>
      </c>
      <c r="U2887">
        <f>[1]资金台帐!U2887&amp;""</f>
      </c>
      <c r="W2887">
        <f>[1]资金台帐!W2887&amp;""</f>
      </c>
      <c r="X2887">
        <f>[1]资金台帐!X2887&amp;""</f>
      </c>
      <c r="AB2887">
        <f>[1]资金台帐!AB2887</f>
        <v>0</v>
      </c>
      <c r="AC2887">
        <f>[1]资金台帐!AC2887</f>
        <v>0</v>
      </c>
      <c r="AD2887">
        <f>[1]资金台帐!AD2887</f>
        <v>0</v>
      </c>
      <c r="AJ2887">
        <f>[1]资金台帐!AJ2887</f>
        <v>0</v>
      </c>
      <c r="AK2887">
        <f>[1]资金台帐!AK2887</f>
        <v>0</v>
      </c>
      <c r="BA2887" s="22">
        <f t="shared" si="0"/>
      </c>
    </row>
    <row r="2888">
      <c r="B2888">
        <f>[1]资金台帐!B2888&amp;""</f>
      </c>
      <c r="H2888">
        <f>[1]资金台帐!H2888&amp;""</f>
      </c>
      <c r="J2888">
        <f>[1]资金台帐!J2888&amp;""</f>
      </c>
      <c r="N2888">
        <f>[1]资金台帐!N2888</f>
      </c>
      <c r="O2888">
        <f>[1]资金台帐!O2888&amp;""</f>
      </c>
      <c r="P2888">
        <f>[1]资金台帐!P2888&amp;""</f>
      </c>
      <c r="Q2888">
        <f>[1]资金台帐!Q2888&amp;""</f>
      </c>
      <c r="T2888">
        <f>[1]资金台帐!T2888&amp;""</f>
      </c>
      <c r="U2888">
        <f>[1]资金台帐!U2888&amp;""</f>
      </c>
      <c r="W2888">
        <f>[1]资金台帐!W2888&amp;""</f>
      </c>
      <c r="X2888">
        <f>[1]资金台帐!X2888&amp;""</f>
      </c>
      <c r="AB2888">
        <f>[1]资金台帐!AB2888</f>
        <v>0</v>
      </c>
      <c r="AC2888">
        <f>[1]资金台帐!AC2888</f>
        <v>0</v>
      </c>
      <c r="AD2888">
        <f>[1]资金台帐!AD2888</f>
        <v>0</v>
      </c>
      <c r="AJ2888">
        <f>[1]资金台帐!AJ2888</f>
        <v>0</v>
      </c>
      <c r="AK2888">
        <f>[1]资金台帐!AK2888</f>
        <v>0</v>
      </c>
      <c r="BA2888" s="22">
        <f t="shared" si="0"/>
      </c>
    </row>
    <row r="2889">
      <c r="B2889">
        <f>[1]资金台帐!B2889&amp;""</f>
      </c>
      <c r="H2889">
        <f>[1]资金台帐!H2889&amp;""</f>
      </c>
      <c r="J2889">
        <f>[1]资金台帐!J2889&amp;""</f>
      </c>
      <c r="N2889">
        <f>[1]资金台帐!N2889</f>
      </c>
      <c r="O2889">
        <f>[1]资金台帐!O2889&amp;""</f>
      </c>
      <c r="P2889">
        <f>[1]资金台帐!P2889&amp;""</f>
      </c>
      <c r="Q2889">
        <f>[1]资金台帐!Q2889&amp;""</f>
      </c>
      <c r="T2889">
        <f>[1]资金台帐!T2889&amp;""</f>
      </c>
      <c r="U2889">
        <f>[1]资金台帐!U2889&amp;""</f>
      </c>
      <c r="W2889">
        <f>[1]资金台帐!W2889&amp;""</f>
      </c>
      <c r="X2889">
        <f>[1]资金台帐!X2889&amp;""</f>
      </c>
      <c r="AB2889">
        <f>[1]资金台帐!AB2889</f>
        <v>0</v>
      </c>
      <c r="AC2889">
        <f>[1]资金台帐!AC2889</f>
        <v>0</v>
      </c>
      <c r="AD2889">
        <f>[1]资金台帐!AD2889</f>
        <v>0</v>
      </c>
      <c r="AJ2889">
        <f>[1]资金台帐!AJ2889</f>
        <v>0</v>
      </c>
      <c r="AK2889">
        <f>[1]资金台帐!AK2889</f>
        <v>0</v>
      </c>
      <c r="BA2889" s="22">
        <f t="shared" si="0"/>
      </c>
    </row>
    <row r="2890">
      <c r="B2890">
        <f>[1]资金台帐!B2890&amp;""</f>
      </c>
      <c r="H2890">
        <f>[1]资金台帐!H2890&amp;""</f>
      </c>
      <c r="J2890">
        <f>[1]资金台帐!J2890&amp;""</f>
      </c>
      <c r="N2890">
        <f>[1]资金台帐!N2890</f>
      </c>
      <c r="O2890">
        <f>[1]资金台帐!O2890&amp;""</f>
      </c>
      <c r="P2890">
        <f>[1]资金台帐!P2890&amp;""</f>
      </c>
      <c r="Q2890">
        <f>[1]资金台帐!Q2890&amp;""</f>
      </c>
      <c r="T2890">
        <f>[1]资金台帐!T2890&amp;""</f>
      </c>
      <c r="U2890">
        <f>[1]资金台帐!U2890&amp;""</f>
      </c>
      <c r="W2890">
        <f>[1]资金台帐!W2890&amp;""</f>
      </c>
      <c r="X2890">
        <f>[1]资金台帐!X2890&amp;""</f>
      </c>
      <c r="AB2890">
        <f>[1]资金台帐!AB2890</f>
        <v>0</v>
      </c>
      <c r="AC2890">
        <f>[1]资金台帐!AC2890</f>
        <v>0</v>
      </c>
      <c r="AD2890">
        <f>[1]资金台帐!AD2890</f>
        <v>0</v>
      </c>
      <c r="AJ2890">
        <f>[1]资金台帐!AJ2890</f>
        <v>0</v>
      </c>
      <c r="AK2890">
        <f>[1]资金台帐!AK2890</f>
        <v>0</v>
      </c>
      <c r="BA2890" s="22">
        <f t="shared" si="0"/>
      </c>
    </row>
    <row r="2891">
      <c r="B2891">
        <f>[1]资金台帐!B2891&amp;""</f>
      </c>
      <c r="H2891">
        <f>[1]资金台帐!H2891&amp;""</f>
      </c>
      <c r="J2891">
        <f>[1]资金台帐!J2891&amp;""</f>
      </c>
      <c r="N2891">
        <f>[1]资金台帐!N2891</f>
      </c>
      <c r="O2891">
        <f>[1]资金台帐!O2891&amp;""</f>
      </c>
      <c r="P2891">
        <f>[1]资金台帐!P2891&amp;""</f>
      </c>
      <c r="Q2891">
        <f>[1]资金台帐!Q2891&amp;""</f>
      </c>
      <c r="T2891">
        <f>[1]资金台帐!T2891&amp;""</f>
      </c>
      <c r="U2891">
        <f>[1]资金台帐!U2891&amp;""</f>
      </c>
      <c r="W2891">
        <f>[1]资金台帐!W2891&amp;""</f>
      </c>
      <c r="X2891">
        <f>[1]资金台帐!X2891&amp;""</f>
      </c>
      <c r="AB2891">
        <f>[1]资金台帐!AB2891</f>
        <v>0</v>
      </c>
      <c r="AC2891">
        <f>[1]资金台帐!AC2891</f>
        <v>0</v>
      </c>
      <c r="AD2891">
        <f>[1]资金台帐!AD2891</f>
        <v>0</v>
      </c>
      <c r="AJ2891">
        <f>[1]资金台帐!AJ2891</f>
        <v>0</v>
      </c>
      <c r="AK2891">
        <f>[1]资金台帐!AK2891</f>
        <v>0</v>
      </c>
      <c r="BA2891" s="22">
        <f t="shared" si="0"/>
      </c>
    </row>
    <row r="2892">
      <c r="B2892">
        <f>[1]资金台帐!B2892&amp;""</f>
      </c>
      <c r="H2892">
        <f>[1]资金台帐!H2892&amp;""</f>
      </c>
      <c r="J2892">
        <f>[1]资金台帐!J2892&amp;""</f>
      </c>
      <c r="N2892">
        <f>[1]资金台帐!N2892</f>
      </c>
      <c r="O2892">
        <f>[1]资金台帐!O2892&amp;""</f>
      </c>
      <c r="P2892">
        <f>[1]资金台帐!P2892&amp;""</f>
      </c>
      <c r="Q2892">
        <f>[1]资金台帐!Q2892&amp;""</f>
      </c>
      <c r="T2892">
        <f>[1]资金台帐!T2892&amp;""</f>
      </c>
      <c r="U2892">
        <f>[1]资金台帐!U2892&amp;""</f>
      </c>
      <c r="W2892">
        <f>[1]资金台帐!W2892&amp;""</f>
      </c>
      <c r="X2892">
        <f>[1]资金台帐!X2892&amp;""</f>
      </c>
      <c r="AB2892">
        <f>[1]资金台帐!AB2892</f>
        <v>0</v>
      </c>
      <c r="AC2892">
        <f>[1]资金台帐!AC2892</f>
        <v>0</v>
      </c>
      <c r="AD2892">
        <f>[1]资金台帐!AD2892</f>
        <v>0</v>
      </c>
      <c r="AJ2892">
        <f>[1]资金台帐!AJ2892</f>
        <v>0</v>
      </c>
      <c r="AK2892">
        <f>[1]资金台帐!AK2892</f>
        <v>0</v>
      </c>
      <c r="BA2892" s="22">
        <f t="shared" si="0"/>
      </c>
    </row>
    <row r="2893">
      <c r="B2893">
        <f>[1]资金台帐!B2893&amp;""</f>
      </c>
      <c r="H2893">
        <f>[1]资金台帐!H2893&amp;""</f>
      </c>
      <c r="J2893">
        <f>[1]资金台帐!J2893&amp;""</f>
      </c>
      <c r="N2893">
        <f>[1]资金台帐!N2893</f>
      </c>
      <c r="O2893">
        <f>[1]资金台帐!O2893&amp;""</f>
      </c>
      <c r="P2893">
        <f>[1]资金台帐!P2893&amp;""</f>
      </c>
      <c r="Q2893">
        <f>[1]资金台帐!Q2893&amp;""</f>
      </c>
      <c r="T2893">
        <f>[1]资金台帐!T2893&amp;""</f>
      </c>
      <c r="U2893">
        <f>[1]资金台帐!U2893&amp;""</f>
      </c>
      <c r="W2893">
        <f>[1]资金台帐!W2893&amp;""</f>
      </c>
      <c r="X2893">
        <f>[1]资金台帐!X2893&amp;""</f>
      </c>
      <c r="AB2893">
        <f>[1]资金台帐!AB2893</f>
        <v>0</v>
      </c>
      <c r="AC2893">
        <f>[1]资金台帐!AC2893</f>
        <v>0</v>
      </c>
      <c r="AD2893">
        <f>[1]资金台帐!AD2893</f>
        <v>0</v>
      </c>
      <c r="AJ2893">
        <f>[1]资金台帐!AJ2893</f>
        <v>0</v>
      </c>
      <c r="AK2893">
        <f>[1]资金台帐!AK2893</f>
        <v>0</v>
      </c>
      <c r="BA2893" s="22">
        <f t="shared" si="0"/>
      </c>
    </row>
    <row r="2894">
      <c r="B2894">
        <f>[1]资金台帐!B2894&amp;""</f>
      </c>
      <c r="H2894">
        <f>[1]资金台帐!H2894&amp;""</f>
      </c>
      <c r="J2894">
        <f>[1]资金台帐!J2894&amp;""</f>
      </c>
      <c r="N2894">
        <f>[1]资金台帐!N2894</f>
      </c>
      <c r="O2894">
        <f>[1]资金台帐!O2894&amp;""</f>
      </c>
      <c r="P2894">
        <f>[1]资金台帐!P2894&amp;""</f>
      </c>
      <c r="Q2894">
        <f>[1]资金台帐!Q2894&amp;""</f>
      </c>
      <c r="T2894">
        <f>[1]资金台帐!T2894&amp;""</f>
      </c>
      <c r="U2894">
        <f>[1]资金台帐!U2894&amp;""</f>
      </c>
      <c r="W2894">
        <f>[1]资金台帐!W2894&amp;""</f>
      </c>
      <c r="X2894">
        <f>[1]资金台帐!X2894&amp;""</f>
      </c>
      <c r="AB2894">
        <f>[1]资金台帐!AB2894</f>
        <v>0</v>
      </c>
      <c r="AC2894">
        <f>[1]资金台帐!AC2894</f>
        <v>0</v>
      </c>
      <c r="AD2894">
        <f>[1]资金台帐!AD2894</f>
        <v>0</v>
      </c>
      <c r="AJ2894">
        <f>[1]资金台帐!AJ2894</f>
        <v>0</v>
      </c>
      <c r="AK2894">
        <f>[1]资金台帐!AK2894</f>
        <v>0</v>
      </c>
      <c r="BA2894" s="22">
        <f t="shared" si="0"/>
      </c>
    </row>
    <row r="2895">
      <c r="B2895">
        <f>[1]资金台帐!B2895&amp;""</f>
      </c>
      <c r="H2895">
        <f>[1]资金台帐!H2895&amp;""</f>
      </c>
      <c r="J2895">
        <f>[1]资金台帐!J2895&amp;""</f>
      </c>
      <c r="N2895">
        <f>[1]资金台帐!N2895</f>
      </c>
      <c r="O2895">
        <f>[1]资金台帐!O2895&amp;""</f>
      </c>
      <c r="P2895">
        <f>[1]资金台帐!P2895&amp;""</f>
      </c>
      <c r="Q2895">
        <f>[1]资金台帐!Q2895&amp;""</f>
      </c>
      <c r="T2895">
        <f>[1]资金台帐!T2895&amp;""</f>
      </c>
      <c r="U2895">
        <f>[1]资金台帐!U2895&amp;""</f>
      </c>
      <c r="W2895">
        <f>[1]资金台帐!W2895&amp;""</f>
      </c>
      <c r="X2895">
        <f>[1]资金台帐!X2895&amp;""</f>
      </c>
      <c r="AB2895">
        <f>[1]资金台帐!AB2895</f>
        <v>0</v>
      </c>
      <c r="AC2895">
        <f>[1]资金台帐!AC2895</f>
        <v>0</v>
      </c>
      <c r="AD2895">
        <f>[1]资金台帐!AD2895</f>
        <v>0</v>
      </c>
      <c r="AJ2895">
        <f>[1]资金台帐!AJ2895</f>
        <v>0</v>
      </c>
      <c r="AK2895">
        <f>[1]资金台帐!AK2895</f>
        <v>0</v>
      </c>
      <c r="BA2895" s="22">
        <f t="shared" si="0"/>
      </c>
    </row>
    <row r="2896">
      <c r="B2896">
        <f>[1]资金台帐!B2896&amp;""</f>
      </c>
      <c r="H2896">
        <f>[1]资金台帐!H2896&amp;""</f>
      </c>
      <c r="J2896">
        <f>[1]资金台帐!J2896&amp;""</f>
      </c>
      <c r="N2896">
        <f>[1]资金台帐!N2896</f>
      </c>
      <c r="O2896">
        <f>[1]资金台帐!O2896&amp;""</f>
      </c>
      <c r="P2896">
        <f>[1]资金台帐!P2896&amp;""</f>
      </c>
      <c r="Q2896">
        <f>[1]资金台帐!Q2896&amp;""</f>
      </c>
      <c r="T2896">
        <f>[1]资金台帐!T2896&amp;""</f>
      </c>
      <c r="U2896">
        <f>[1]资金台帐!U2896&amp;""</f>
      </c>
      <c r="W2896">
        <f>[1]资金台帐!W2896&amp;""</f>
      </c>
      <c r="X2896">
        <f>[1]资金台帐!X2896&amp;""</f>
      </c>
      <c r="AB2896">
        <f>[1]资金台帐!AB2896</f>
        <v>0</v>
      </c>
      <c r="AC2896">
        <f>[1]资金台帐!AC2896</f>
        <v>0</v>
      </c>
      <c r="AD2896">
        <f>[1]资金台帐!AD2896</f>
        <v>0</v>
      </c>
      <c r="AJ2896">
        <f>[1]资金台帐!AJ2896</f>
        <v>0</v>
      </c>
      <c r="AK2896">
        <f>[1]资金台帐!AK2896</f>
        <v>0</v>
      </c>
      <c r="BA2896" s="22">
        <f t="shared" si="0"/>
      </c>
    </row>
    <row r="2897">
      <c r="B2897">
        <f>[1]资金台帐!B2897&amp;""</f>
      </c>
      <c r="H2897">
        <f>[1]资金台帐!H2897&amp;""</f>
      </c>
      <c r="J2897">
        <f>[1]资金台帐!J2897&amp;""</f>
      </c>
      <c r="N2897">
        <f>[1]资金台帐!N2897</f>
      </c>
      <c r="O2897">
        <f>[1]资金台帐!O2897&amp;""</f>
      </c>
      <c r="P2897">
        <f>[1]资金台帐!P2897&amp;""</f>
      </c>
      <c r="Q2897">
        <f>[1]资金台帐!Q2897&amp;""</f>
      </c>
      <c r="T2897">
        <f>[1]资金台帐!T2897&amp;""</f>
      </c>
      <c r="U2897">
        <f>[1]资金台帐!U2897&amp;""</f>
      </c>
      <c r="W2897">
        <f>[1]资金台帐!W2897&amp;""</f>
      </c>
      <c r="X2897">
        <f>[1]资金台帐!X2897&amp;""</f>
      </c>
      <c r="AB2897">
        <f>[1]资金台帐!AB2897</f>
        <v>0</v>
      </c>
      <c r="AC2897">
        <f>[1]资金台帐!AC2897</f>
        <v>0</v>
      </c>
      <c r="AD2897">
        <f>[1]资金台帐!AD2897</f>
        <v>0</v>
      </c>
      <c r="AJ2897">
        <f>[1]资金台帐!AJ2897</f>
        <v>0</v>
      </c>
      <c r="AK2897">
        <f>[1]资金台帐!AK2897</f>
        <v>0</v>
      </c>
      <c r="BA2897" s="22">
        <f t="shared" si="0"/>
      </c>
    </row>
    <row r="2898">
      <c r="B2898">
        <f>[1]资金台帐!B2898&amp;""</f>
      </c>
      <c r="H2898">
        <f>[1]资金台帐!H2898&amp;""</f>
      </c>
      <c r="J2898">
        <f>[1]资金台帐!J2898&amp;""</f>
      </c>
      <c r="N2898">
        <f>[1]资金台帐!N2898</f>
      </c>
      <c r="O2898">
        <f>[1]资金台帐!O2898&amp;""</f>
      </c>
      <c r="P2898">
        <f>[1]资金台帐!P2898&amp;""</f>
      </c>
      <c r="Q2898">
        <f>[1]资金台帐!Q2898&amp;""</f>
      </c>
      <c r="T2898">
        <f>[1]资金台帐!T2898&amp;""</f>
      </c>
      <c r="U2898">
        <f>[1]资金台帐!U2898&amp;""</f>
      </c>
      <c r="W2898">
        <f>[1]资金台帐!W2898&amp;""</f>
      </c>
      <c r="X2898">
        <f>[1]资金台帐!X2898&amp;""</f>
      </c>
      <c r="AB2898">
        <f>[1]资金台帐!AB2898</f>
        <v>0</v>
      </c>
      <c r="AC2898">
        <f>[1]资金台帐!AC2898</f>
        <v>0</v>
      </c>
      <c r="AD2898">
        <f>[1]资金台帐!AD2898</f>
        <v>0</v>
      </c>
      <c r="AJ2898">
        <f>[1]资金台帐!AJ2898</f>
        <v>0</v>
      </c>
      <c r="AK2898">
        <f>[1]资金台帐!AK2898</f>
        <v>0</v>
      </c>
      <c r="BA2898" s="22">
        <f t="shared" si="0"/>
      </c>
    </row>
    <row r="2899">
      <c r="B2899">
        <f>[1]资金台帐!B2899&amp;""</f>
      </c>
      <c r="H2899">
        <f>[1]资金台帐!H2899&amp;""</f>
      </c>
      <c r="J2899">
        <f>[1]资金台帐!J2899&amp;""</f>
      </c>
      <c r="N2899">
        <f>[1]资金台帐!N2899</f>
      </c>
      <c r="O2899">
        <f>[1]资金台帐!O2899&amp;""</f>
      </c>
      <c r="P2899">
        <f>[1]资金台帐!P2899&amp;""</f>
      </c>
      <c r="Q2899">
        <f>[1]资金台帐!Q2899&amp;""</f>
      </c>
      <c r="T2899">
        <f>[1]资金台帐!T2899&amp;""</f>
      </c>
      <c r="U2899">
        <f>[1]资金台帐!U2899&amp;""</f>
      </c>
      <c r="W2899">
        <f>[1]资金台帐!W2899&amp;""</f>
      </c>
      <c r="X2899">
        <f>[1]资金台帐!X2899&amp;""</f>
      </c>
      <c r="AB2899">
        <f>[1]资金台帐!AB2899</f>
        <v>0</v>
      </c>
      <c r="AC2899">
        <f>[1]资金台帐!AC2899</f>
        <v>0</v>
      </c>
      <c r="AD2899">
        <f>[1]资金台帐!AD2899</f>
        <v>0</v>
      </c>
      <c r="AJ2899">
        <f>[1]资金台帐!AJ2899</f>
        <v>0</v>
      </c>
      <c r="AK2899">
        <f>[1]资金台帐!AK2899</f>
        <v>0</v>
      </c>
      <c r="BA2899" s="22">
        <f t="shared" si="0"/>
      </c>
    </row>
    <row r="2900">
      <c r="B2900">
        <f>[1]资金台帐!B2900&amp;""</f>
      </c>
      <c r="H2900">
        <f>[1]资金台帐!H2900&amp;""</f>
      </c>
      <c r="J2900">
        <f>[1]资金台帐!J2900&amp;""</f>
      </c>
      <c r="N2900">
        <f>[1]资金台帐!N2900</f>
      </c>
      <c r="O2900">
        <f>[1]资金台帐!O2900&amp;""</f>
      </c>
      <c r="P2900">
        <f>[1]资金台帐!P2900&amp;""</f>
      </c>
      <c r="Q2900">
        <f>[1]资金台帐!Q2900&amp;""</f>
      </c>
      <c r="T2900">
        <f>[1]资金台帐!T2900&amp;""</f>
      </c>
      <c r="U2900">
        <f>[1]资金台帐!U2900&amp;""</f>
      </c>
      <c r="W2900">
        <f>[1]资金台帐!W2900&amp;""</f>
      </c>
      <c r="X2900">
        <f>[1]资金台帐!X2900&amp;""</f>
      </c>
      <c r="AB2900">
        <f>[1]资金台帐!AB2900</f>
        <v>0</v>
      </c>
      <c r="AC2900">
        <f>[1]资金台帐!AC2900</f>
        <v>0</v>
      </c>
      <c r="AD2900">
        <f>[1]资金台帐!AD2900</f>
        <v>0</v>
      </c>
      <c r="AJ2900">
        <f>[1]资金台帐!AJ2900</f>
        <v>0</v>
      </c>
      <c r="AK2900">
        <f>[1]资金台帐!AK2900</f>
        <v>0</v>
      </c>
      <c r="BA2900" s="22">
        <f t="shared" si="0"/>
      </c>
    </row>
    <row r="2901">
      <c r="B2901">
        <f>[1]资金台帐!B2901&amp;""</f>
      </c>
      <c r="H2901">
        <f>[1]资金台帐!H2901&amp;""</f>
      </c>
      <c r="J2901">
        <f>[1]资金台帐!J2901&amp;""</f>
      </c>
      <c r="N2901">
        <f>[1]资金台帐!N2901</f>
      </c>
      <c r="O2901">
        <f>[1]资金台帐!O2901&amp;""</f>
      </c>
      <c r="P2901">
        <f>[1]资金台帐!P2901&amp;""</f>
      </c>
      <c r="Q2901">
        <f>[1]资金台帐!Q2901&amp;""</f>
      </c>
      <c r="T2901">
        <f>[1]资金台帐!T2901&amp;""</f>
      </c>
      <c r="U2901">
        <f>[1]资金台帐!U2901&amp;""</f>
      </c>
      <c r="W2901">
        <f>[1]资金台帐!W2901&amp;""</f>
      </c>
      <c r="X2901">
        <f>[1]资金台帐!X2901&amp;""</f>
      </c>
      <c r="AB2901">
        <f>[1]资金台帐!AB2901</f>
        <v>0</v>
      </c>
      <c r="AC2901">
        <f>[1]资金台帐!AC2901</f>
        <v>0</v>
      </c>
      <c r="AD2901">
        <f>[1]资金台帐!AD2901</f>
        <v>0</v>
      </c>
      <c r="AJ2901">
        <f>[1]资金台帐!AJ2901</f>
        <v>0</v>
      </c>
      <c r="AK2901">
        <f>[1]资金台帐!AK2901</f>
        <v>0</v>
      </c>
      <c r="BA2901" s="22">
        <f t="shared" si="0"/>
      </c>
    </row>
    <row r="2902">
      <c r="B2902">
        <f>[1]资金台帐!B2902&amp;""</f>
      </c>
      <c r="H2902">
        <f>[1]资金台帐!H2902&amp;""</f>
      </c>
      <c r="J2902">
        <f>[1]资金台帐!J2902&amp;""</f>
      </c>
      <c r="N2902">
        <f>[1]资金台帐!N2902</f>
      </c>
      <c r="O2902">
        <f>[1]资金台帐!O2902&amp;""</f>
      </c>
      <c r="P2902">
        <f>[1]资金台帐!P2902&amp;""</f>
      </c>
      <c r="Q2902">
        <f>[1]资金台帐!Q2902&amp;""</f>
      </c>
      <c r="T2902">
        <f>[1]资金台帐!T2902&amp;""</f>
      </c>
      <c r="U2902">
        <f>[1]资金台帐!U2902&amp;""</f>
      </c>
      <c r="W2902">
        <f>[1]资金台帐!W2902&amp;""</f>
      </c>
      <c r="X2902">
        <f>[1]资金台帐!X2902&amp;""</f>
      </c>
      <c r="AB2902">
        <f>[1]资金台帐!AB2902</f>
        <v>0</v>
      </c>
      <c r="AC2902">
        <f>[1]资金台帐!AC2902</f>
        <v>0</v>
      </c>
      <c r="AD2902">
        <f>[1]资金台帐!AD2902</f>
        <v>0</v>
      </c>
      <c r="AJ2902">
        <f>[1]资金台帐!AJ2902</f>
        <v>0</v>
      </c>
      <c r="AK2902">
        <f>[1]资金台帐!AK2902</f>
        <v>0</v>
      </c>
      <c r="BA2902" s="22">
        <f t="shared" si="0"/>
      </c>
    </row>
    <row r="2903">
      <c r="B2903">
        <f>[1]资金台帐!B2903&amp;""</f>
      </c>
      <c r="H2903">
        <f>[1]资金台帐!H2903&amp;""</f>
      </c>
      <c r="J2903">
        <f>[1]资金台帐!J2903&amp;""</f>
      </c>
      <c r="N2903">
        <f>[1]资金台帐!N2903</f>
      </c>
      <c r="O2903">
        <f>[1]资金台帐!O2903&amp;""</f>
      </c>
      <c r="P2903">
        <f>[1]资金台帐!P2903&amp;""</f>
      </c>
      <c r="Q2903">
        <f>[1]资金台帐!Q2903&amp;""</f>
      </c>
      <c r="T2903">
        <f>[1]资金台帐!T2903&amp;""</f>
      </c>
      <c r="U2903">
        <f>[1]资金台帐!U2903&amp;""</f>
      </c>
      <c r="W2903">
        <f>[1]资金台帐!W2903&amp;""</f>
      </c>
      <c r="X2903">
        <f>[1]资金台帐!X2903&amp;""</f>
      </c>
      <c r="AB2903">
        <f>[1]资金台帐!AB2903</f>
        <v>0</v>
      </c>
      <c r="AC2903">
        <f>[1]资金台帐!AC2903</f>
        <v>0</v>
      </c>
      <c r="AD2903">
        <f>[1]资金台帐!AD2903</f>
        <v>0</v>
      </c>
      <c r="AJ2903">
        <f>[1]资金台帐!AJ2903</f>
        <v>0</v>
      </c>
      <c r="AK2903">
        <f>[1]资金台帐!AK2903</f>
        <v>0</v>
      </c>
      <c r="BA2903" s="22">
        <f t="shared" si="0"/>
      </c>
    </row>
    <row r="2904">
      <c r="B2904">
        <f>[1]资金台帐!B2904&amp;""</f>
      </c>
      <c r="H2904">
        <f>[1]资金台帐!H2904&amp;""</f>
      </c>
      <c r="J2904">
        <f>[1]资金台帐!J2904&amp;""</f>
      </c>
      <c r="N2904">
        <f>[1]资金台帐!N2904</f>
      </c>
      <c r="O2904">
        <f>[1]资金台帐!O2904&amp;""</f>
      </c>
      <c r="P2904">
        <f>[1]资金台帐!P2904&amp;""</f>
      </c>
      <c r="Q2904">
        <f>[1]资金台帐!Q2904&amp;""</f>
      </c>
      <c r="T2904">
        <f>[1]资金台帐!T2904&amp;""</f>
      </c>
      <c r="U2904">
        <f>[1]资金台帐!U2904&amp;""</f>
      </c>
      <c r="W2904">
        <f>[1]资金台帐!W2904&amp;""</f>
      </c>
      <c r="X2904">
        <f>[1]资金台帐!X2904&amp;""</f>
      </c>
      <c r="AB2904">
        <f>[1]资金台帐!AB2904</f>
        <v>0</v>
      </c>
      <c r="AC2904">
        <f>[1]资金台帐!AC2904</f>
        <v>0</v>
      </c>
      <c r="AD2904">
        <f>[1]资金台帐!AD2904</f>
        <v>0</v>
      </c>
      <c r="AJ2904">
        <f>[1]资金台帐!AJ2904</f>
        <v>0</v>
      </c>
      <c r="AK2904">
        <f>[1]资金台帐!AK2904</f>
        <v>0</v>
      </c>
      <c r="BA2904" s="22">
        <f t="shared" si="0"/>
      </c>
    </row>
    <row r="2905">
      <c r="B2905">
        <f>[1]资金台帐!B2905&amp;""</f>
      </c>
      <c r="H2905">
        <f>[1]资金台帐!H2905&amp;""</f>
      </c>
      <c r="J2905">
        <f>[1]资金台帐!J2905&amp;""</f>
      </c>
      <c r="N2905">
        <f>[1]资金台帐!N2905</f>
      </c>
      <c r="O2905">
        <f>[1]资金台帐!O2905&amp;""</f>
      </c>
      <c r="P2905">
        <f>[1]资金台帐!P2905&amp;""</f>
      </c>
      <c r="Q2905">
        <f>[1]资金台帐!Q2905&amp;""</f>
      </c>
      <c r="T2905">
        <f>[1]资金台帐!T2905&amp;""</f>
      </c>
      <c r="U2905">
        <f>[1]资金台帐!U2905&amp;""</f>
      </c>
      <c r="W2905">
        <f>[1]资金台帐!W2905&amp;""</f>
      </c>
      <c r="X2905">
        <f>[1]资金台帐!X2905&amp;""</f>
      </c>
      <c r="AB2905">
        <f>[1]资金台帐!AB2905</f>
        <v>0</v>
      </c>
      <c r="AC2905">
        <f>[1]资金台帐!AC2905</f>
        <v>0</v>
      </c>
      <c r="AD2905">
        <f>[1]资金台帐!AD2905</f>
        <v>0</v>
      </c>
      <c r="AJ2905">
        <f>[1]资金台帐!AJ2905</f>
        <v>0</v>
      </c>
      <c r="AK2905">
        <f>[1]资金台帐!AK2905</f>
        <v>0</v>
      </c>
      <c r="BA2905" s="22">
        <f t="shared" si="0"/>
      </c>
    </row>
    <row r="2906">
      <c r="B2906">
        <f>[1]资金台帐!B2906&amp;""</f>
      </c>
      <c r="H2906">
        <f>[1]资金台帐!H2906&amp;""</f>
      </c>
      <c r="J2906">
        <f>[1]资金台帐!J2906&amp;""</f>
      </c>
      <c r="N2906">
        <f>[1]资金台帐!N2906</f>
      </c>
      <c r="O2906">
        <f>[1]资金台帐!O2906&amp;""</f>
      </c>
      <c r="P2906">
        <f>[1]资金台帐!P2906&amp;""</f>
      </c>
      <c r="Q2906">
        <f>[1]资金台帐!Q2906&amp;""</f>
      </c>
      <c r="T2906">
        <f>[1]资金台帐!T2906&amp;""</f>
      </c>
      <c r="U2906">
        <f>[1]资金台帐!U2906&amp;""</f>
      </c>
      <c r="W2906">
        <f>[1]资金台帐!W2906&amp;""</f>
      </c>
      <c r="X2906">
        <f>[1]资金台帐!X2906&amp;""</f>
      </c>
      <c r="AB2906">
        <f>[1]资金台帐!AB2906</f>
        <v>0</v>
      </c>
      <c r="AC2906">
        <f>[1]资金台帐!AC2906</f>
        <v>0</v>
      </c>
      <c r="AD2906">
        <f>[1]资金台帐!AD2906</f>
        <v>0</v>
      </c>
      <c r="AJ2906">
        <f>[1]资金台帐!AJ2906</f>
        <v>0</v>
      </c>
      <c r="AK2906">
        <f>[1]资金台帐!AK2906</f>
        <v>0</v>
      </c>
      <c r="BA2906" s="22">
        <f t="shared" si="0"/>
      </c>
    </row>
    <row r="2907">
      <c r="B2907">
        <f>[1]资金台帐!B2907&amp;""</f>
      </c>
      <c r="H2907">
        <f>[1]资金台帐!H2907&amp;""</f>
      </c>
      <c r="J2907">
        <f>[1]资金台帐!J2907&amp;""</f>
      </c>
      <c r="N2907">
        <f>[1]资金台帐!N2907</f>
      </c>
      <c r="O2907">
        <f>[1]资金台帐!O2907&amp;""</f>
      </c>
      <c r="P2907">
        <f>[1]资金台帐!P2907&amp;""</f>
      </c>
      <c r="Q2907">
        <f>[1]资金台帐!Q2907&amp;""</f>
      </c>
      <c r="T2907">
        <f>[1]资金台帐!T2907&amp;""</f>
      </c>
      <c r="U2907">
        <f>[1]资金台帐!U2907&amp;""</f>
      </c>
      <c r="W2907">
        <f>[1]资金台帐!W2907&amp;""</f>
      </c>
      <c r="X2907">
        <f>[1]资金台帐!X2907&amp;""</f>
      </c>
      <c r="AB2907">
        <f>[1]资金台帐!AB2907</f>
        <v>0</v>
      </c>
      <c r="AC2907">
        <f>[1]资金台帐!AC2907</f>
        <v>0</v>
      </c>
      <c r="AD2907">
        <f>[1]资金台帐!AD2907</f>
        <v>0</v>
      </c>
      <c r="AJ2907">
        <f>[1]资金台帐!AJ2907</f>
        <v>0</v>
      </c>
      <c r="AK2907">
        <f>[1]资金台帐!AK2907</f>
        <v>0</v>
      </c>
      <c r="BA2907" s="22">
        <f t="shared" si="0"/>
      </c>
    </row>
    <row r="2908">
      <c r="B2908">
        <f>[1]资金台帐!B2908&amp;""</f>
      </c>
      <c r="H2908">
        <f>[1]资金台帐!H2908&amp;""</f>
      </c>
      <c r="J2908">
        <f>[1]资金台帐!J2908&amp;""</f>
      </c>
      <c r="N2908">
        <f>[1]资金台帐!N2908</f>
      </c>
      <c r="O2908">
        <f>[1]资金台帐!O2908&amp;""</f>
      </c>
      <c r="P2908">
        <f>[1]资金台帐!P2908&amp;""</f>
      </c>
      <c r="Q2908">
        <f>[1]资金台帐!Q2908&amp;""</f>
      </c>
      <c r="T2908">
        <f>[1]资金台帐!T2908&amp;""</f>
      </c>
      <c r="U2908">
        <f>[1]资金台帐!U2908&amp;""</f>
      </c>
      <c r="W2908">
        <f>[1]资金台帐!W2908&amp;""</f>
      </c>
      <c r="X2908">
        <f>[1]资金台帐!X2908&amp;""</f>
      </c>
      <c r="AB2908">
        <f>[1]资金台帐!AB2908</f>
        <v>0</v>
      </c>
      <c r="AC2908">
        <f>[1]资金台帐!AC2908</f>
        <v>0</v>
      </c>
      <c r="AD2908">
        <f>[1]资金台帐!AD2908</f>
        <v>0</v>
      </c>
      <c r="AJ2908">
        <f>[1]资金台帐!AJ2908</f>
        <v>0</v>
      </c>
      <c r="AK2908">
        <f>[1]资金台帐!AK2908</f>
        <v>0</v>
      </c>
      <c r="BA2908" s="22">
        <f t="shared" si="0"/>
      </c>
    </row>
    <row r="2909">
      <c r="B2909">
        <f>[1]资金台帐!B2909&amp;""</f>
      </c>
      <c r="H2909">
        <f>[1]资金台帐!H2909&amp;""</f>
      </c>
      <c r="J2909">
        <f>[1]资金台帐!J2909&amp;""</f>
      </c>
      <c r="N2909">
        <f>[1]资金台帐!N2909</f>
      </c>
      <c r="O2909">
        <f>[1]资金台帐!O2909&amp;""</f>
      </c>
      <c r="P2909">
        <f>[1]资金台帐!P2909&amp;""</f>
      </c>
      <c r="Q2909">
        <f>[1]资金台帐!Q2909&amp;""</f>
      </c>
      <c r="T2909">
        <f>[1]资金台帐!T2909&amp;""</f>
      </c>
      <c r="U2909">
        <f>[1]资金台帐!U2909&amp;""</f>
      </c>
      <c r="W2909">
        <f>[1]资金台帐!W2909&amp;""</f>
      </c>
      <c r="X2909">
        <f>[1]资金台帐!X2909&amp;""</f>
      </c>
      <c r="AB2909">
        <f>[1]资金台帐!AB2909</f>
        <v>0</v>
      </c>
      <c r="AC2909">
        <f>[1]资金台帐!AC2909</f>
        <v>0</v>
      </c>
      <c r="AD2909">
        <f>[1]资金台帐!AD2909</f>
        <v>0</v>
      </c>
      <c r="AJ2909">
        <f>[1]资金台帐!AJ2909</f>
        <v>0</v>
      </c>
      <c r="AK2909">
        <f>[1]资金台帐!AK2909</f>
        <v>0</v>
      </c>
      <c r="BA2909" s="22">
        <f t="shared" si="0"/>
      </c>
    </row>
    <row r="2910">
      <c r="B2910">
        <f>[1]资金台帐!B2910&amp;""</f>
      </c>
      <c r="H2910">
        <f>[1]资金台帐!H2910&amp;""</f>
      </c>
      <c r="J2910">
        <f>[1]资金台帐!J2910&amp;""</f>
      </c>
      <c r="N2910">
        <f>[1]资金台帐!N2910</f>
      </c>
      <c r="O2910">
        <f>[1]资金台帐!O2910&amp;""</f>
      </c>
      <c r="P2910">
        <f>[1]资金台帐!P2910&amp;""</f>
      </c>
      <c r="Q2910">
        <f>[1]资金台帐!Q2910&amp;""</f>
      </c>
      <c r="T2910">
        <f>[1]资金台帐!T2910&amp;""</f>
      </c>
      <c r="U2910">
        <f>[1]资金台帐!U2910&amp;""</f>
      </c>
      <c r="W2910">
        <f>[1]资金台帐!W2910&amp;""</f>
      </c>
      <c r="X2910">
        <f>[1]资金台帐!X2910&amp;""</f>
      </c>
      <c r="AB2910">
        <f>[1]资金台帐!AB2910</f>
        <v>0</v>
      </c>
      <c r="AC2910">
        <f>[1]资金台帐!AC2910</f>
        <v>0</v>
      </c>
      <c r="AD2910">
        <f>[1]资金台帐!AD2910</f>
        <v>0</v>
      </c>
      <c r="AJ2910">
        <f>[1]资金台帐!AJ2910</f>
        <v>0</v>
      </c>
      <c r="AK2910">
        <f>[1]资金台帐!AK2910</f>
        <v>0</v>
      </c>
      <c r="BA2910" s="22">
        <f t="shared" si="0"/>
      </c>
    </row>
    <row r="2911">
      <c r="B2911">
        <f>[1]资金台帐!B2911&amp;""</f>
      </c>
      <c r="H2911">
        <f>[1]资金台帐!H2911&amp;""</f>
      </c>
      <c r="J2911">
        <f>[1]资金台帐!J2911&amp;""</f>
      </c>
      <c r="N2911">
        <f>[1]资金台帐!N2911</f>
      </c>
      <c r="O2911">
        <f>[1]资金台帐!O2911&amp;""</f>
      </c>
      <c r="P2911">
        <f>[1]资金台帐!P2911&amp;""</f>
      </c>
      <c r="Q2911">
        <f>[1]资金台帐!Q2911&amp;""</f>
      </c>
      <c r="T2911">
        <f>[1]资金台帐!T2911&amp;""</f>
      </c>
      <c r="U2911">
        <f>[1]资金台帐!U2911&amp;""</f>
      </c>
      <c r="W2911">
        <f>[1]资金台帐!W2911&amp;""</f>
      </c>
      <c r="X2911">
        <f>[1]资金台帐!X2911&amp;""</f>
      </c>
      <c r="AB2911">
        <f>[1]资金台帐!AB2911</f>
        <v>0</v>
      </c>
      <c r="AC2911">
        <f>[1]资金台帐!AC2911</f>
        <v>0</v>
      </c>
      <c r="AD2911">
        <f>[1]资金台帐!AD2911</f>
        <v>0</v>
      </c>
      <c r="AJ2911">
        <f>[1]资金台帐!AJ2911</f>
        <v>0</v>
      </c>
      <c r="AK2911">
        <f>[1]资金台帐!AK2911</f>
        <v>0</v>
      </c>
      <c r="BA2911" s="22">
        <f t="shared" si="0"/>
      </c>
    </row>
    <row r="2912">
      <c r="B2912">
        <f>[1]资金台帐!B2912&amp;""</f>
      </c>
      <c r="H2912">
        <f>[1]资金台帐!H2912&amp;""</f>
      </c>
      <c r="J2912">
        <f>[1]资金台帐!J2912&amp;""</f>
      </c>
      <c r="N2912">
        <f>[1]资金台帐!N2912</f>
      </c>
      <c r="O2912">
        <f>[1]资金台帐!O2912&amp;""</f>
      </c>
      <c r="P2912">
        <f>[1]资金台帐!P2912&amp;""</f>
      </c>
      <c r="Q2912">
        <f>[1]资金台帐!Q2912&amp;""</f>
      </c>
      <c r="T2912">
        <f>[1]资金台帐!T2912&amp;""</f>
      </c>
      <c r="U2912">
        <f>[1]资金台帐!U2912&amp;""</f>
      </c>
      <c r="W2912">
        <f>[1]资金台帐!W2912&amp;""</f>
      </c>
      <c r="X2912">
        <f>[1]资金台帐!X2912&amp;""</f>
      </c>
      <c r="AB2912">
        <f>[1]资金台帐!AB2912</f>
        <v>0</v>
      </c>
      <c r="AC2912">
        <f>[1]资金台帐!AC2912</f>
        <v>0</v>
      </c>
      <c r="AD2912">
        <f>[1]资金台帐!AD2912</f>
        <v>0</v>
      </c>
      <c r="AJ2912">
        <f>[1]资金台帐!AJ2912</f>
        <v>0</v>
      </c>
      <c r="AK2912">
        <f>[1]资金台帐!AK2912</f>
        <v>0</v>
      </c>
      <c r="BA2912" s="22">
        <f t="shared" si="0"/>
      </c>
    </row>
    <row r="2913">
      <c r="B2913">
        <f>[1]资金台帐!B2913&amp;""</f>
      </c>
      <c r="H2913">
        <f>[1]资金台帐!H2913&amp;""</f>
      </c>
      <c r="J2913">
        <f>[1]资金台帐!J2913&amp;""</f>
      </c>
      <c r="N2913">
        <f>[1]资金台帐!N2913</f>
      </c>
      <c r="O2913">
        <f>[1]资金台帐!O2913&amp;""</f>
      </c>
      <c r="P2913">
        <f>[1]资金台帐!P2913&amp;""</f>
      </c>
      <c r="Q2913">
        <f>[1]资金台帐!Q2913&amp;""</f>
      </c>
      <c r="T2913">
        <f>[1]资金台帐!T2913&amp;""</f>
      </c>
      <c r="U2913">
        <f>[1]资金台帐!U2913&amp;""</f>
      </c>
      <c r="W2913">
        <f>[1]资金台帐!W2913&amp;""</f>
      </c>
      <c r="X2913">
        <f>[1]资金台帐!X2913&amp;""</f>
      </c>
      <c r="AB2913">
        <f>[1]资金台帐!AB2913</f>
        <v>0</v>
      </c>
      <c r="AC2913">
        <f>[1]资金台帐!AC2913</f>
        <v>0</v>
      </c>
      <c r="AD2913">
        <f>[1]资金台帐!AD2913</f>
        <v>0</v>
      </c>
      <c r="AJ2913">
        <f>[1]资金台帐!AJ2913</f>
        <v>0</v>
      </c>
      <c r="AK2913">
        <f>[1]资金台帐!AK2913</f>
        <v>0</v>
      </c>
      <c r="BA2913" s="22">
        <f t="shared" si="0"/>
      </c>
    </row>
    <row r="2914">
      <c r="B2914">
        <f>[1]资金台帐!B2914&amp;""</f>
      </c>
      <c r="H2914">
        <f>[1]资金台帐!H2914&amp;""</f>
      </c>
      <c r="J2914">
        <f>[1]资金台帐!J2914&amp;""</f>
      </c>
      <c r="N2914">
        <f>[1]资金台帐!N2914</f>
      </c>
      <c r="O2914">
        <f>[1]资金台帐!O2914&amp;""</f>
      </c>
      <c r="P2914">
        <f>[1]资金台帐!P2914&amp;""</f>
      </c>
      <c r="Q2914">
        <f>[1]资金台帐!Q2914&amp;""</f>
      </c>
      <c r="T2914">
        <f>[1]资金台帐!T2914&amp;""</f>
      </c>
      <c r="U2914">
        <f>[1]资金台帐!U2914&amp;""</f>
      </c>
      <c r="W2914">
        <f>[1]资金台帐!W2914&amp;""</f>
      </c>
      <c r="X2914">
        <f>[1]资金台帐!X2914&amp;""</f>
      </c>
      <c r="AB2914">
        <f>[1]资金台帐!AB2914</f>
        <v>0</v>
      </c>
      <c r="AC2914">
        <f>[1]资金台帐!AC2914</f>
        <v>0</v>
      </c>
      <c r="AD2914">
        <f>[1]资金台帐!AD2914</f>
        <v>0</v>
      </c>
      <c r="AJ2914">
        <f>[1]资金台帐!AJ2914</f>
        <v>0</v>
      </c>
      <c r="AK2914">
        <f>[1]资金台帐!AK2914</f>
        <v>0</v>
      </c>
      <c r="BA2914" s="22">
        <f t="shared" si="0"/>
      </c>
    </row>
    <row r="2915">
      <c r="B2915">
        <f>[1]资金台帐!B2915&amp;""</f>
      </c>
      <c r="H2915">
        <f>[1]资金台帐!H2915&amp;""</f>
      </c>
      <c r="J2915">
        <f>[1]资金台帐!J2915&amp;""</f>
      </c>
      <c r="N2915">
        <f>[1]资金台帐!N2915</f>
      </c>
      <c r="O2915">
        <f>[1]资金台帐!O2915&amp;""</f>
      </c>
      <c r="P2915">
        <f>[1]资金台帐!P2915&amp;""</f>
      </c>
      <c r="Q2915">
        <f>[1]资金台帐!Q2915&amp;""</f>
      </c>
      <c r="T2915">
        <f>[1]资金台帐!T2915&amp;""</f>
      </c>
      <c r="U2915">
        <f>[1]资金台帐!U2915&amp;""</f>
      </c>
      <c r="W2915">
        <f>[1]资金台帐!W2915&amp;""</f>
      </c>
      <c r="X2915">
        <f>[1]资金台帐!X2915&amp;""</f>
      </c>
      <c r="AB2915">
        <f>[1]资金台帐!AB2915</f>
        <v>0</v>
      </c>
      <c r="AC2915">
        <f>[1]资金台帐!AC2915</f>
        <v>0</v>
      </c>
      <c r="AD2915">
        <f>[1]资金台帐!AD2915</f>
        <v>0</v>
      </c>
      <c r="AJ2915">
        <f>[1]资金台帐!AJ2915</f>
        <v>0</v>
      </c>
      <c r="AK2915">
        <f>[1]资金台帐!AK2915</f>
        <v>0</v>
      </c>
      <c r="BA2915" s="22">
        <f t="shared" si="0"/>
      </c>
    </row>
    <row r="2916">
      <c r="B2916">
        <f>[1]资金台帐!B2916&amp;""</f>
      </c>
      <c r="H2916">
        <f>[1]资金台帐!H2916&amp;""</f>
      </c>
      <c r="J2916">
        <f>[1]资金台帐!J2916&amp;""</f>
      </c>
      <c r="N2916">
        <f>[1]资金台帐!N2916</f>
      </c>
      <c r="O2916">
        <f>[1]资金台帐!O2916&amp;""</f>
      </c>
      <c r="P2916">
        <f>[1]资金台帐!P2916&amp;""</f>
      </c>
      <c r="Q2916">
        <f>[1]资金台帐!Q2916&amp;""</f>
      </c>
      <c r="T2916">
        <f>[1]资金台帐!T2916&amp;""</f>
      </c>
      <c r="U2916">
        <f>[1]资金台帐!U2916&amp;""</f>
      </c>
      <c r="W2916">
        <f>[1]资金台帐!W2916&amp;""</f>
      </c>
      <c r="X2916">
        <f>[1]资金台帐!X2916&amp;""</f>
      </c>
      <c r="AB2916">
        <f>[1]资金台帐!AB2916</f>
        <v>0</v>
      </c>
      <c r="AC2916">
        <f>[1]资金台帐!AC2916</f>
        <v>0</v>
      </c>
      <c r="AD2916">
        <f>[1]资金台帐!AD2916</f>
        <v>0</v>
      </c>
      <c r="AJ2916">
        <f>[1]资金台帐!AJ2916</f>
        <v>0</v>
      </c>
      <c r="AK2916">
        <f>[1]资金台帐!AK2916</f>
        <v>0</v>
      </c>
      <c r="BA2916" s="22">
        <f t="shared" si="0"/>
      </c>
    </row>
    <row r="2917">
      <c r="B2917">
        <f>[1]资金台帐!B2917&amp;""</f>
      </c>
      <c r="H2917">
        <f>[1]资金台帐!H2917&amp;""</f>
      </c>
      <c r="J2917">
        <f>[1]资金台帐!J2917&amp;""</f>
      </c>
      <c r="N2917">
        <f>[1]资金台帐!N2917</f>
      </c>
      <c r="O2917">
        <f>[1]资金台帐!O2917&amp;""</f>
      </c>
      <c r="P2917">
        <f>[1]资金台帐!P2917&amp;""</f>
      </c>
      <c r="Q2917">
        <f>[1]资金台帐!Q2917&amp;""</f>
      </c>
      <c r="T2917">
        <f>[1]资金台帐!T2917&amp;""</f>
      </c>
      <c r="U2917">
        <f>[1]资金台帐!U2917&amp;""</f>
      </c>
      <c r="W2917">
        <f>[1]资金台帐!W2917&amp;""</f>
      </c>
      <c r="X2917">
        <f>[1]资金台帐!X2917&amp;""</f>
      </c>
      <c r="AB2917">
        <f>[1]资金台帐!AB2917</f>
        <v>0</v>
      </c>
      <c r="AC2917">
        <f>[1]资金台帐!AC2917</f>
        <v>0</v>
      </c>
      <c r="AD2917">
        <f>[1]资金台帐!AD2917</f>
        <v>0</v>
      </c>
      <c r="AJ2917">
        <f>[1]资金台帐!AJ2917</f>
        <v>0</v>
      </c>
      <c r="AK2917">
        <f>[1]资金台帐!AK2917</f>
        <v>0</v>
      </c>
      <c r="BA2917" s="22">
        <f t="shared" si="0"/>
      </c>
    </row>
    <row r="2918">
      <c r="B2918">
        <f>[1]资金台帐!B2918&amp;""</f>
      </c>
      <c r="H2918">
        <f>[1]资金台帐!H2918&amp;""</f>
      </c>
      <c r="J2918">
        <f>[1]资金台帐!J2918&amp;""</f>
      </c>
      <c r="N2918">
        <f>[1]资金台帐!N2918</f>
      </c>
      <c r="O2918">
        <f>[1]资金台帐!O2918&amp;""</f>
      </c>
      <c r="P2918">
        <f>[1]资金台帐!P2918&amp;""</f>
      </c>
      <c r="Q2918">
        <f>[1]资金台帐!Q2918&amp;""</f>
      </c>
      <c r="T2918">
        <f>[1]资金台帐!T2918&amp;""</f>
      </c>
      <c r="U2918">
        <f>[1]资金台帐!U2918&amp;""</f>
      </c>
      <c r="W2918">
        <f>[1]资金台帐!W2918&amp;""</f>
      </c>
      <c r="X2918">
        <f>[1]资金台帐!X2918&amp;""</f>
      </c>
      <c r="AB2918">
        <f>[1]资金台帐!AB2918</f>
        <v>0</v>
      </c>
      <c r="AC2918">
        <f>[1]资金台帐!AC2918</f>
        <v>0</v>
      </c>
      <c r="AD2918">
        <f>[1]资金台帐!AD2918</f>
        <v>0</v>
      </c>
      <c r="AJ2918">
        <f>[1]资金台帐!AJ2918</f>
        <v>0</v>
      </c>
      <c r="AK2918">
        <f>[1]资金台帐!AK2918</f>
        <v>0</v>
      </c>
      <c r="BA2918" s="22">
        <f t="shared" si="0"/>
      </c>
    </row>
    <row r="2919">
      <c r="B2919">
        <f>[1]资金台帐!B2919&amp;""</f>
      </c>
      <c r="H2919">
        <f>[1]资金台帐!H2919&amp;""</f>
      </c>
      <c r="J2919">
        <f>[1]资金台帐!J2919&amp;""</f>
      </c>
      <c r="N2919">
        <f>[1]资金台帐!N2919</f>
      </c>
      <c r="O2919">
        <f>[1]资金台帐!O2919&amp;""</f>
      </c>
      <c r="P2919">
        <f>[1]资金台帐!P2919&amp;""</f>
      </c>
      <c r="Q2919">
        <f>[1]资金台帐!Q2919&amp;""</f>
      </c>
      <c r="T2919">
        <f>[1]资金台帐!T2919&amp;""</f>
      </c>
      <c r="U2919">
        <f>[1]资金台帐!U2919&amp;""</f>
      </c>
      <c r="W2919">
        <f>[1]资金台帐!W2919&amp;""</f>
      </c>
      <c r="X2919">
        <f>[1]资金台帐!X2919&amp;""</f>
      </c>
      <c r="AB2919">
        <f>[1]资金台帐!AB2919</f>
        <v>0</v>
      </c>
      <c r="AC2919">
        <f>[1]资金台帐!AC2919</f>
        <v>0</v>
      </c>
      <c r="AD2919">
        <f>[1]资金台帐!AD2919</f>
        <v>0</v>
      </c>
      <c r="AJ2919">
        <f>[1]资金台帐!AJ2919</f>
        <v>0</v>
      </c>
      <c r="AK2919">
        <f>[1]资金台帐!AK2919</f>
        <v>0</v>
      </c>
      <c r="BA2919" s="22">
        <f t="shared" si="0"/>
      </c>
    </row>
    <row r="2920">
      <c r="B2920">
        <f>[1]资金台帐!B2920&amp;""</f>
      </c>
      <c r="H2920">
        <f>[1]资金台帐!H2920&amp;""</f>
      </c>
      <c r="J2920">
        <f>[1]资金台帐!J2920&amp;""</f>
      </c>
      <c r="N2920">
        <f>[1]资金台帐!N2920</f>
      </c>
      <c r="O2920">
        <f>[1]资金台帐!O2920&amp;""</f>
      </c>
      <c r="P2920">
        <f>[1]资金台帐!P2920&amp;""</f>
      </c>
      <c r="Q2920">
        <f>[1]资金台帐!Q2920&amp;""</f>
      </c>
      <c r="T2920">
        <f>[1]资金台帐!T2920&amp;""</f>
      </c>
      <c r="U2920">
        <f>[1]资金台帐!U2920&amp;""</f>
      </c>
      <c r="W2920">
        <f>[1]资金台帐!W2920&amp;""</f>
      </c>
      <c r="X2920">
        <f>[1]资金台帐!X2920&amp;""</f>
      </c>
      <c r="AB2920">
        <f>[1]资金台帐!AB2920</f>
        <v>0</v>
      </c>
      <c r="AC2920">
        <f>[1]资金台帐!AC2920</f>
        <v>0</v>
      </c>
      <c r="AD2920">
        <f>[1]资金台帐!AD2920</f>
        <v>0</v>
      </c>
      <c r="AJ2920">
        <f>[1]资金台帐!AJ2920</f>
        <v>0</v>
      </c>
      <c r="AK2920">
        <f>[1]资金台帐!AK2920</f>
        <v>0</v>
      </c>
      <c r="BA2920" s="22">
        <f t="shared" si="0"/>
      </c>
    </row>
    <row r="2921">
      <c r="B2921">
        <f>[1]资金台帐!B2921&amp;""</f>
      </c>
      <c r="H2921">
        <f>[1]资金台帐!H2921&amp;""</f>
      </c>
      <c r="J2921">
        <f>[1]资金台帐!J2921&amp;""</f>
      </c>
      <c r="N2921">
        <f>[1]资金台帐!N2921</f>
      </c>
      <c r="O2921">
        <f>[1]资金台帐!O2921&amp;""</f>
      </c>
      <c r="P2921">
        <f>[1]资金台帐!P2921&amp;""</f>
      </c>
      <c r="Q2921">
        <f>[1]资金台帐!Q2921&amp;""</f>
      </c>
      <c r="T2921">
        <f>[1]资金台帐!T2921&amp;""</f>
      </c>
      <c r="U2921">
        <f>[1]资金台帐!U2921&amp;""</f>
      </c>
      <c r="W2921">
        <f>[1]资金台帐!W2921&amp;""</f>
      </c>
      <c r="X2921">
        <f>[1]资金台帐!X2921&amp;""</f>
      </c>
      <c r="AB2921">
        <f>[1]资金台帐!AB2921</f>
        <v>0</v>
      </c>
      <c r="AC2921">
        <f>[1]资金台帐!AC2921</f>
        <v>0</v>
      </c>
      <c r="AD2921">
        <f>[1]资金台帐!AD2921</f>
        <v>0</v>
      </c>
      <c r="AJ2921">
        <f>[1]资金台帐!AJ2921</f>
        <v>0</v>
      </c>
      <c r="AK2921">
        <f>[1]资金台帐!AK2921</f>
        <v>0</v>
      </c>
      <c r="BA2921" s="22">
        <f t="shared" si="0"/>
      </c>
    </row>
    <row r="2922">
      <c r="B2922">
        <f>[1]资金台帐!B2922&amp;""</f>
      </c>
      <c r="H2922">
        <f>[1]资金台帐!H2922&amp;""</f>
      </c>
      <c r="J2922">
        <f>[1]资金台帐!J2922&amp;""</f>
      </c>
      <c r="N2922">
        <f>[1]资金台帐!N2922</f>
      </c>
      <c r="O2922">
        <f>[1]资金台帐!O2922&amp;""</f>
      </c>
      <c r="P2922">
        <f>[1]资金台帐!P2922&amp;""</f>
      </c>
      <c r="Q2922">
        <f>[1]资金台帐!Q2922&amp;""</f>
      </c>
      <c r="T2922">
        <f>[1]资金台帐!T2922&amp;""</f>
      </c>
      <c r="U2922">
        <f>[1]资金台帐!U2922&amp;""</f>
      </c>
      <c r="W2922">
        <f>[1]资金台帐!W2922&amp;""</f>
      </c>
      <c r="X2922">
        <f>[1]资金台帐!X2922&amp;""</f>
      </c>
      <c r="AB2922">
        <f>[1]资金台帐!AB2922</f>
        <v>0</v>
      </c>
      <c r="AC2922">
        <f>[1]资金台帐!AC2922</f>
        <v>0</v>
      </c>
      <c r="AD2922">
        <f>[1]资金台帐!AD2922</f>
        <v>0</v>
      </c>
      <c r="AJ2922">
        <f>[1]资金台帐!AJ2922</f>
        <v>0</v>
      </c>
      <c r="AK2922">
        <f>[1]资金台帐!AK2922</f>
        <v>0</v>
      </c>
      <c r="BA2922" s="22">
        <f t="shared" si="0"/>
      </c>
    </row>
    <row r="2923">
      <c r="B2923">
        <f>[1]资金台帐!B2923&amp;""</f>
      </c>
      <c r="H2923">
        <f>[1]资金台帐!H2923&amp;""</f>
      </c>
      <c r="J2923">
        <f>[1]资金台帐!J2923&amp;""</f>
      </c>
      <c r="N2923">
        <f>[1]资金台帐!N2923</f>
      </c>
      <c r="O2923">
        <f>[1]资金台帐!O2923&amp;""</f>
      </c>
      <c r="P2923">
        <f>[1]资金台帐!P2923&amp;""</f>
      </c>
      <c r="Q2923">
        <f>[1]资金台帐!Q2923&amp;""</f>
      </c>
      <c r="T2923">
        <f>[1]资金台帐!T2923&amp;""</f>
      </c>
      <c r="U2923">
        <f>[1]资金台帐!U2923&amp;""</f>
      </c>
      <c r="W2923">
        <f>[1]资金台帐!W2923&amp;""</f>
      </c>
      <c r="X2923">
        <f>[1]资金台帐!X2923&amp;""</f>
      </c>
      <c r="AB2923">
        <f>[1]资金台帐!AB2923</f>
        <v>0</v>
      </c>
      <c r="AC2923">
        <f>[1]资金台帐!AC2923</f>
        <v>0</v>
      </c>
      <c r="AD2923">
        <f>[1]资金台帐!AD2923</f>
        <v>0</v>
      </c>
      <c r="AJ2923">
        <f>[1]资金台帐!AJ2923</f>
        <v>0</v>
      </c>
      <c r="AK2923">
        <f>[1]资金台帐!AK2923</f>
        <v>0</v>
      </c>
      <c r="BA2923" s="22">
        <f t="shared" si="0"/>
      </c>
    </row>
    <row r="2924">
      <c r="B2924">
        <f>[1]资金台帐!B2924&amp;""</f>
      </c>
      <c r="H2924">
        <f>[1]资金台帐!H2924&amp;""</f>
      </c>
      <c r="J2924">
        <f>[1]资金台帐!J2924&amp;""</f>
      </c>
      <c r="N2924">
        <f>[1]资金台帐!N2924</f>
      </c>
      <c r="O2924">
        <f>[1]资金台帐!O2924&amp;""</f>
      </c>
      <c r="P2924">
        <f>[1]资金台帐!P2924&amp;""</f>
      </c>
      <c r="Q2924">
        <f>[1]资金台帐!Q2924&amp;""</f>
      </c>
      <c r="T2924">
        <f>[1]资金台帐!T2924&amp;""</f>
      </c>
      <c r="U2924">
        <f>[1]资金台帐!U2924&amp;""</f>
      </c>
      <c r="W2924">
        <f>[1]资金台帐!W2924&amp;""</f>
      </c>
      <c r="X2924">
        <f>[1]资金台帐!X2924&amp;""</f>
      </c>
      <c r="AB2924">
        <f>[1]资金台帐!AB2924</f>
        <v>0</v>
      </c>
      <c r="AC2924">
        <f>[1]资金台帐!AC2924</f>
        <v>0</v>
      </c>
      <c r="AD2924">
        <f>[1]资金台帐!AD2924</f>
        <v>0</v>
      </c>
      <c r="AJ2924">
        <f>[1]资金台帐!AJ2924</f>
        <v>0</v>
      </c>
      <c r="AK2924">
        <f>[1]资金台帐!AK2924</f>
        <v>0</v>
      </c>
      <c r="BA2924" s="22">
        <f t="shared" si="0"/>
      </c>
    </row>
    <row r="2925">
      <c r="B2925">
        <f>[1]资金台帐!B2925&amp;""</f>
      </c>
      <c r="H2925">
        <f>[1]资金台帐!H2925&amp;""</f>
      </c>
      <c r="J2925">
        <f>[1]资金台帐!J2925&amp;""</f>
      </c>
      <c r="N2925">
        <f>[1]资金台帐!N2925</f>
      </c>
      <c r="O2925">
        <f>[1]资金台帐!O2925&amp;""</f>
      </c>
      <c r="P2925">
        <f>[1]资金台帐!P2925&amp;""</f>
      </c>
      <c r="Q2925">
        <f>[1]资金台帐!Q2925&amp;""</f>
      </c>
      <c r="T2925">
        <f>[1]资金台帐!T2925&amp;""</f>
      </c>
      <c r="U2925">
        <f>[1]资金台帐!U2925&amp;""</f>
      </c>
      <c r="W2925">
        <f>[1]资金台帐!W2925&amp;""</f>
      </c>
      <c r="X2925">
        <f>[1]资金台帐!X2925&amp;""</f>
      </c>
      <c r="AB2925">
        <f>[1]资金台帐!AB2925</f>
        <v>0</v>
      </c>
      <c r="AC2925">
        <f>[1]资金台帐!AC2925</f>
        <v>0</v>
      </c>
      <c r="AD2925">
        <f>[1]资金台帐!AD2925</f>
        <v>0</v>
      </c>
      <c r="AJ2925">
        <f>[1]资金台帐!AJ2925</f>
        <v>0</v>
      </c>
      <c r="AK2925">
        <f>[1]资金台帐!AK2925</f>
        <v>0</v>
      </c>
      <c r="BA2925" s="22">
        <f t="shared" si="0"/>
      </c>
    </row>
    <row r="2926">
      <c r="B2926">
        <f>[1]资金台帐!B2926&amp;""</f>
      </c>
      <c r="H2926">
        <f>[1]资金台帐!H2926&amp;""</f>
      </c>
      <c r="J2926">
        <f>[1]资金台帐!J2926&amp;""</f>
      </c>
      <c r="N2926">
        <f>[1]资金台帐!N2926</f>
      </c>
      <c r="O2926">
        <f>[1]资金台帐!O2926&amp;""</f>
      </c>
      <c r="P2926">
        <f>[1]资金台帐!P2926&amp;""</f>
      </c>
      <c r="Q2926">
        <f>[1]资金台帐!Q2926&amp;""</f>
      </c>
      <c r="T2926">
        <f>[1]资金台帐!T2926&amp;""</f>
      </c>
      <c r="U2926">
        <f>[1]资金台帐!U2926&amp;""</f>
      </c>
      <c r="W2926">
        <f>[1]资金台帐!W2926&amp;""</f>
      </c>
      <c r="X2926">
        <f>[1]资金台帐!X2926&amp;""</f>
      </c>
      <c r="AB2926">
        <f>[1]资金台帐!AB2926</f>
        <v>0</v>
      </c>
      <c r="AC2926">
        <f>[1]资金台帐!AC2926</f>
        <v>0</v>
      </c>
      <c r="AD2926">
        <f>[1]资金台帐!AD2926</f>
        <v>0</v>
      </c>
      <c r="AJ2926">
        <f>[1]资金台帐!AJ2926</f>
        <v>0</v>
      </c>
      <c r="AK2926">
        <f>[1]资金台帐!AK2926</f>
        <v>0</v>
      </c>
      <c r="BA2926" s="22">
        <f t="shared" si="0"/>
      </c>
    </row>
    <row r="2927">
      <c r="B2927">
        <f>[1]资金台帐!B2927&amp;""</f>
      </c>
      <c r="H2927">
        <f>[1]资金台帐!H2927&amp;""</f>
      </c>
      <c r="J2927">
        <f>[1]资金台帐!J2927&amp;""</f>
      </c>
      <c r="N2927">
        <f>[1]资金台帐!N2927</f>
      </c>
      <c r="O2927">
        <f>[1]资金台帐!O2927&amp;""</f>
      </c>
      <c r="P2927">
        <f>[1]资金台帐!P2927&amp;""</f>
      </c>
      <c r="Q2927">
        <f>[1]资金台帐!Q2927&amp;""</f>
      </c>
      <c r="T2927">
        <f>[1]资金台帐!T2927&amp;""</f>
      </c>
      <c r="U2927">
        <f>[1]资金台帐!U2927&amp;""</f>
      </c>
      <c r="W2927">
        <f>[1]资金台帐!W2927&amp;""</f>
      </c>
      <c r="X2927">
        <f>[1]资金台帐!X2927&amp;""</f>
      </c>
      <c r="AB2927">
        <f>[1]资金台帐!AB2927</f>
        <v>0</v>
      </c>
      <c r="AC2927">
        <f>[1]资金台帐!AC2927</f>
        <v>0</v>
      </c>
      <c r="AD2927">
        <f>[1]资金台帐!AD2927</f>
        <v>0</v>
      </c>
      <c r="AJ2927">
        <f>[1]资金台帐!AJ2927</f>
        <v>0</v>
      </c>
      <c r="AK2927">
        <f>[1]资金台帐!AK2927</f>
        <v>0</v>
      </c>
      <c r="BA2927" s="22">
        <f t="shared" si="0"/>
      </c>
    </row>
    <row r="2928">
      <c r="B2928">
        <f>[1]资金台帐!B2928&amp;""</f>
      </c>
      <c r="H2928">
        <f>[1]资金台帐!H2928&amp;""</f>
      </c>
      <c r="J2928">
        <f>[1]资金台帐!J2928&amp;""</f>
      </c>
      <c r="N2928">
        <f>[1]资金台帐!N2928</f>
      </c>
      <c r="O2928">
        <f>[1]资金台帐!O2928&amp;""</f>
      </c>
      <c r="P2928">
        <f>[1]资金台帐!P2928&amp;""</f>
      </c>
      <c r="Q2928">
        <f>[1]资金台帐!Q2928&amp;""</f>
      </c>
      <c r="T2928">
        <f>[1]资金台帐!T2928&amp;""</f>
      </c>
      <c r="U2928">
        <f>[1]资金台帐!U2928&amp;""</f>
      </c>
      <c r="W2928">
        <f>[1]资金台帐!W2928&amp;""</f>
      </c>
      <c r="X2928">
        <f>[1]资金台帐!X2928&amp;""</f>
      </c>
      <c r="AB2928">
        <f>[1]资金台帐!AB2928</f>
        <v>0</v>
      </c>
      <c r="AC2928">
        <f>[1]资金台帐!AC2928</f>
        <v>0</v>
      </c>
      <c r="AD2928">
        <f>[1]资金台帐!AD2928</f>
        <v>0</v>
      </c>
      <c r="AJ2928">
        <f>[1]资金台帐!AJ2928</f>
        <v>0</v>
      </c>
      <c r="AK2928">
        <f>[1]资金台帐!AK2928</f>
        <v>0</v>
      </c>
      <c r="BA2928" s="22">
        <f t="shared" si="0"/>
      </c>
    </row>
    <row r="2929">
      <c r="B2929">
        <f>[1]资金台帐!B2929&amp;""</f>
      </c>
      <c r="H2929">
        <f>[1]资金台帐!H2929&amp;""</f>
      </c>
      <c r="J2929">
        <f>[1]资金台帐!J2929&amp;""</f>
      </c>
      <c r="N2929">
        <f>[1]资金台帐!N2929</f>
      </c>
      <c r="O2929">
        <f>[1]资金台帐!O2929&amp;""</f>
      </c>
      <c r="P2929">
        <f>[1]资金台帐!P2929&amp;""</f>
      </c>
      <c r="Q2929">
        <f>[1]资金台帐!Q2929&amp;""</f>
      </c>
      <c r="T2929">
        <f>[1]资金台帐!T2929&amp;""</f>
      </c>
      <c r="U2929">
        <f>[1]资金台帐!U2929&amp;""</f>
      </c>
      <c r="W2929">
        <f>[1]资金台帐!W2929&amp;""</f>
      </c>
      <c r="X2929">
        <f>[1]资金台帐!X2929&amp;""</f>
      </c>
      <c r="AB2929">
        <f>[1]资金台帐!AB2929</f>
        <v>0</v>
      </c>
      <c r="AC2929">
        <f>[1]资金台帐!AC2929</f>
        <v>0</v>
      </c>
      <c r="AD2929">
        <f>[1]资金台帐!AD2929</f>
        <v>0</v>
      </c>
      <c r="AJ2929">
        <f>[1]资金台帐!AJ2929</f>
        <v>0</v>
      </c>
      <c r="AK2929">
        <f>[1]资金台帐!AK2929</f>
        <v>0</v>
      </c>
      <c r="BA2929" s="22">
        <f t="shared" si="0"/>
      </c>
    </row>
    <row r="2930">
      <c r="B2930">
        <f>[1]资金台帐!B2930&amp;""</f>
      </c>
      <c r="H2930">
        <f>[1]资金台帐!H2930&amp;""</f>
      </c>
      <c r="J2930">
        <f>[1]资金台帐!J2930&amp;""</f>
      </c>
      <c r="N2930">
        <f>[1]资金台帐!N2930</f>
      </c>
      <c r="O2930">
        <f>[1]资金台帐!O2930&amp;""</f>
      </c>
      <c r="P2930">
        <f>[1]资金台帐!P2930&amp;""</f>
      </c>
      <c r="Q2930">
        <f>[1]资金台帐!Q2930&amp;""</f>
      </c>
      <c r="T2930">
        <f>[1]资金台帐!T2930&amp;""</f>
      </c>
      <c r="U2930">
        <f>[1]资金台帐!U2930&amp;""</f>
      </c>
      <c r="W2930">
        <f>[1]资金台帐!W2930&amp;""</f>
      </c>
      <c r="X2930">
        <f>[1]资金台帐!X2930&amp;""</f>
      </c>
      <c r="AB2930">
        <f>[1]资金台帐!AB2930</f>
        <v>0</v>
      </c>
      <c r="AC2930">
        <f>[1]资金台帐!AC2930</f>
        <v>0</v>
      </c>
      <c r="AD2930">
        <f>[1]资金台帐!AD2930</f>
        <v>0</v>
      </c>
      <c r="AJ2930">
        <f>[1]资金台帐!AJ2930</f>
        <v>0</v>
      </c>
      <c r="AK2930">
        <f>[1]资金台帐!AK2930</f>
        <v>0</v>
      </c>
      <c r="BA2930" s="22">
        <f t="shared" si="0"/>
      </c>
    </row>
    <row r="2931">
      <c r="B2931">
        <f>[1]资金台帐!B2931&amp;""</f>
      </c>
      <c r="H2931">
        <f>[1]资金台帐!H2931&amp;""</f>
      </c>
      <c r="J2931">
        <f>[1]资金台帐!J2931&amp;""</f>
      </c>
      <c r="N2931">
        <f>[1]资金台帐!N2931</f>
      </c>
      <c r="O2931">
        <f>[1]资金台帐!O2931&amp;""</f>
      </c>
      <c r="P2931">
        <f>[1]资金台帐!P2931&amp;""</f>
      </c>
      <c r="Q2931">
        <f>[1]资金台帐!Q2931&amp;""</f>
      </c>
      <c r="T2931">
        <f>[1]资金台帐!T2931&amp;""</f>
      </c>
      <c r="U2931">
        <f>[1]资金台帐!U2931&amp;""</f>
      </c>
      <c r="W2931">
        <f>[1]资金台帐!W2931&amp;""</f>
      </c>
      <c r="X2931">
        <f>[1]资金台帐!X2931&amp;""</f>
      </c>
      <c r="AB2931">
        <f>[1]资金台帐!AB2931</f>
        <v>0</v>
      </c>
      <c r="AC2931">
        <f>[1]资金台帐!AC2931</f>
        <v>0</v>
      </c>
      <c r="AD2931">
        <f>[1]资金台帐!AD2931</f>
        <v>0</v>
      </c>
      <c r="AJ2931">
        <f>[1]资金台帐!AJ2931</f>
        <v>0</v>
      </c>
      <c r="AK2931">
        <f>[1]资金台帐!AK2931</f>
        <v>0</v>
      </c>
      <c r="BA2931" s="22">
        <f t="shared" si="0"/>
      </c>
    </row>
    <row r="2932">
      <c r="B2932">
        <f>[1]资金台帐!B2932&amp;""</f>
      </c>
      <c r="H2932">
        <f>[1]资金台帐!H2932&amp;""</f>
      </c>
      <c r="J2932">
        <f>[1]资金台帐!J2932&amp;""</f>
      </c>
      <c r="N2932">
        <f>[1]资金台帐!N2932</f>
      </c>
      <c r="O2932">
        <f>[1]资金台帐!O2932&amp;""</f>
      </c>
      <c r="P2932">
        <f>[1]资金台帐!P2932&amp;""</f>
      </c>
      <c r="Q2932">
        <f>[1]资金台帐!Q2932&amp;""</f>
      </c>
      <c r="T2932">
        <f>[1]资金台帐!T2932&amp;""</f>
      </c>
      <c r="U2932">
        <f>[1]资金台帐!U2932&amp;""</f>
      </c>
      <c r="W2932">
        <f>[1]资金台帐!W2932&amp;""</f>
      </c>
      <c r="X2932">
        <f>[1]资金台帐!X2932&amp;""</f>
      </c>
      <c r="AB2932">
        <f>[1]资金台帐!AB2932</f>
        <v>0</v>
      </c>
      <c r="AC2932">
        <f>[1]资金台帐!AC2932</f>
        <v>0</v>
      </c>
      <c r="AD2932">
        <f>[1]资金台帐!AD2932</f>
        <v>0</v>
      </c>
      <c r="AJ2932">
        <f>[1]资金台帐!AJ2932</f>
        <v>0</v>
      </c>
      <c r="AK2932">
        <f>[1]资金台帐!AK2932</f>
        <v>0</v>
      </c>
      <c r="BA2932" s="22">
        <f t="shared" si="0"/>
      </c>
    </row>
    <row r="2933">
      <c r="B2933">
        <f>[1]资金台帐!B2933&amp;""</f>
      </c>
      <c r="H2933">
        <f>[1]资金台帐!H2933&amp;""</f>
      </c>
      <c r="J2933">
        <f>[1]资金台帐!J2933&amp;""</f>
      </c>
      <c r="N2933">
        <f>[1]资金台帐!N2933</f>
      </c>
      <c r="O2933">
        <f>[1]资金台帐!O2933&amp;""</f>
      </c>
      <c r="P2933">
        <f>[1]资金台帐!P2933&amp;""</f>
      </c>
      <c r="Q2933">
        <f>[1]资金台帐!Q2933&amp;""</f>
      </c>
      <c r="T2933">
        <f>[1]资金台帐!T2933&amp;""</f>
      </c>
      <c r="U2933">
        <f>[1]资金台帐!U2933&amp;""</f>
      </c>
      <c r="W2933">
        <f>[1]资金台帐!W2933&amp;""</f>
      </c>
      <c r="X2933">
        <f>[1]资金台帐!X2933&amp;""</f>
      </c>
      <c r="AB2933">
        <f>[1]资金台帐!AB2933</f>
        <v>0</v>
      </c>
      <c r="AC2933">
        <f>[1]资金台帐!AC2933</f>
        <v>0</v>
      </c>
      <c r="AD2933">
        <f>[1]资金台帐!AD2933</f>
        <v>0</v>
      </c>
      <c r="AJ2933">
        <f>[1]资金台帐!AJ2933</f>
        <v>0</v>
      </c>
      <c r="AK2933">
        <f>[1]资金台帐!AK2933</f>
        <v>0</v>
      </c>
      <c r="BA2933" s="22">
        <f t="shared" si="0"/>
      </c>
    </row>
    <row r="2934">
      <c r="B2934">
        <f>[1]资金台帐!B2934&amp;""</f>
      </c>
      <c r="H2934">
        <f>[1]资金台帐!H2934&amp;""</f>
      </c>
      <c r="J2934">
        <f>[1]资金台帐!J2934&amp;""</f>
      </c>
      <c r="N2934">
        <f>[1]资金台帐!N2934</f>
      </c>
      <c r="O2934">
        <f>[1]资金台帐!O2934&amp;""</f>
      </c>
      <c r="P2934">
        <f>[1]资金台帐!P2934&amp;""</f>
      </c>
      <c r="Q2934">
        <f>[1]资金台帐!Q2934&amp;""</f>
      </c>
      <c r="T2934">
        <f>[1]资金台帐!T2934&amp;""</f>
      </c>
      <c r="U2934">
        <f>[1]资金台帐!U2934&amp;""</f>
      </c>
      <c r="W2934">
        <f>[1]资金台帐!W2934&amp;""</f>
      </c>
      <c r="X2934">
        <f>[1]资金台帐!X2934&amp;""</f>
      </c>
      <c r="AB2934">
        <f>[1]资金台帐!AB2934</f>
        <v>0</v>
      </c>
      <c r="AC2934">
        <f>[1]资金台帐!AC2934</f>
        <v>0</v>
      </c>
      <c r="AD2934">
        <f>[1]资金台帐!AD2934</f>
        <v>0</v>
      </c>
      <c r="AJ2934">
        <f>[1]资金台帐!AJ2934</f>
        <v>0</v>
      </c>
      <c r="AK2934">
        <f>[1]资金台帐!AK2934</f>
        <v>0</v>
      </c>
      <c r="BA2934" s="22">
        <f t="shared" si="0"/>
      </c>
    </row>
    <row r="2935">
      <c r="B2935">
        <f>[1]资金台帐!B2935&amp;""</f>
      </c>
      <c r="H2935">
        <f>[1]资金台帐!H2935&amp;""</f>
      </c>
      <c r="J2935">
        <f>[1]资金台帐!J2935&amp;""</f>
      </c>
      <c r="N2935">
        <f>[1]资金台帐!N2935</f>
      </c>
      <c r="O2935">
        <f>[1]资金台帐!O2935&amp;""</f>
      </c>
      <c r="P2935">
        <f>[1]资金台帐!P2935&amp;""</f>
      </c>
      <c r="Q2935">
        <f>[1]资金台帐!Q2935&amp;""</f>
      </c>
      <c r="T2935">
        <f>[1]资金台帐!T2935&amp;""</f>
      </c>
      <c r="U2935">
        <f>[1]资金台帐!U2935&amp;""</f>
      </c>
      <c r="W2935">
        <f>[1]资金台帐!W2935&amp;""</f>
      </c>
      <c r="X2935">
        <f>[1]资金台帐!X2935&amp;""</f>
      </c>
      <c r="AB2935">
        <f>[1]资金台帐!AB2935</f>
        <v>0</v>
      </c>
      <c r="AC2935">
        <f>[1]资金台帐!AC2935</f>
        <v>0</v>
      </c>
      <c r="AD2935">
        <f>[1]资金台帐!AD2935</f>
        <v>0</v>
      </c>
      <c r="AJ2935">
        <f>[1]资金台帐!AJ2935</f>
        <v>0</v>
      </c>
      <c r="AK2935">
        <f>[1]资金台帐!AK2935</f>
        <v>0</v>
      </c>
      <c r="BA2935" s="22">
        <f t="shared" si="0"/>
      </c>
    </row>
    <row r="2936">
      <c r="B2936">
        <f>[1]资金台帐!B2936&amp;""</f>
      </c>
      <c r="H2936">
        <f>[1]资金台帐!H2936&amp;""</f>
      </c>
      <c r="J2936">
        <f>[1]资金台帐!J2936&amp;""</f>
      </c>
      <c r="N2936">
        <f>[1]资金台帐!N2936</f>
      </c>
      <c r="O2936">
        <f>[1]资金台帐!O2936&amp;""</f>
      </c>
      <c r="P2936">
        <f>[1]资金台帐!P2936&amp;""</f>
      </c>
      <c r="Q2936">
        <f>[1]资金台帐!Q2936&amp;""</f>
      </c>
      <c r="T2936">
        <f>[1]资金台帐!T2936&amp;""</f>
      </c>
      <c r="U2936">
        <f>[1]资金台帐!U2936&amp;""</f>
      </c>
      <c r="W2936">
        <f>[1]资金台帐!W2936&amp;""</f>
      </c>
      <c r="X2936">
        <f>[1]资金台帐!X2936&amp;""</f>
      </c>
      <c r="AB2936">
        <f>[1]资金台帐!AB2936</f>
        <v>0</v>
      </c>
      <c r="AC2936">
        <f>[1]资金台帐!AC2936</f>
        <v>0</v>
      </c>
      <c r="AD2936">
        <f>[1]资金台帐!AD2936</f>
        <v>0</v>
      </c>
      <c r="AJ2936">
        <f>[1]资金台帐!AJ2936</f>
        <v>0</v>
      </c>
      <c r="AK2936">
        <f>[1]资金台帐!AK2936</f>
        <v>0</v>
      </c>
      <c r="BA2936" s="22">
        <f t="shared" si="0"/>
      </c>
    </row>
    <row r="2937">
      <c r="B2937">
        <f>[1]资金台帐!B2937&amp;""</f>
      </c>
      <c r="H2937">
        <f>[1]资金台帐!H2937&amp;""</f>
      </c>
      <c r="J2937">
        <f>[1]资金台帐!J2937&amp;""</f>
      </c>
      <c r="N2937">
        <f>[1]资金台帐!N2937</f>
      </c>
      <c r="O2937">
        <f>[1]资金台帐!O2937&amp;""</f>
      </c>
      <c r="P2937">
        <f>[1]资金台帐!P2937&amp;""</f>
      </c>
      <c r="Q2937">
        <f>[1]资金台帐!Q2937&amp;""</f>
      </c>
      <c r="T2937">
        <f>[1]资金台帐!T2937&amp;""</f>
      </c>
      <c r="U2937">
        <f>[1]资金台帐!U2937&amp;""</f>
      </c>
      <c r="W2937">
        <f>[1]资金台帐!W2937&amp;""</f>
      </c>
      <c r="X2937">
        <f>[1]资金台帐!X2937&amp;""</f>
      </c>
      <c r="AB2937">
        <f>[1]资金台帐!AB2937</f>
        <v>0</v>
      </c>
      <c r="AC2937">
        <f>[1]资金台帐!AC2937</f>
        <v>0</v>
      </c>
      <c r="AD2937">
        <f>[1]资金台帐!AD2937</f>
        <v>0</v>
      </c>
      <c r="AJ2937">
        <f>[1]资金台帐!AJ2937</f>
        <v>0</v>
      </c>
      <c r="AK2937">
        <f>[1]资金台帐!AK2937</f>
        <v>0</v>
      </c>
      <c r="BA2937" s="22">
        <f t="shared" si="0"/>
      </c>
    </row>
    <row r="2938">
      <c r="B2938">
        <f>[1]资金台帐!B2938&amp;""</f>
      </c>
      <c r="H2938">
        <f>[1]资金台帐!H2938&amp;""</f>
      </c>
      <c r="J2938">
        <f>[1]资金台帐!J2938&amp;""</f>
      </c>
      <c r="N2938">
        <f>[1]资金台帐!N2938</f>
      </c>
      <c r="O2938">
        <f>[1]资金台帐!O2938&amp;""</f>
      </c>
      <c r="P2938">
        <f>[1]资金台帐!P2938&amp;""</f>
      </c>
      <c r="Q2938">
        <f>[1]资金台帐!Q2938&amp;""</f>
      </c>
      <c r="T2938">
        <f>[1]资金台帐!T2938&amp;""</f>
      </c>
      <c r="U2938">
        <f>[1]资金台帐!U2938&amp;""</f>
      </c>
      <c r="W2938">
        <f>[1]资金台帐!W2938&amp;""</f>
      </c>
      <c r="X2938">
        <f>[1]资金台帐!X2938&amp;""</f>
      </c>
      <c r="AB2938">
        <f>[1]资金台帐!AB2938</f>
        <v>0</v>
      </c>
      <c r="AC2938">
        <f>[1]资金台帐!AC2938</f>
        <v>0</v>
      </c>
      <c r="AD2938">
        <f>[1]资金台帐!AD2938</f>
        <v>0</v>
      </c>
      <c r="AJ2938">
        <f>[1]资金台帐!AJ2938</f>
        <v>0</v>
      </c>
      <c r="AK2938">
        <f>[1]资金台帐!AK2938</f>
        <v>0</v>
      </c>
      <c r="BA2938" s="22">
        <f t="shared" si="0"/>
      </c>
    </row>
    <row r="2939">
      <c r="B2939">
        <f>[1]资金台帐!B2939&amp;""</f>
      </c>
      <c r="H2939">
        <f>[1]资金台帐!H2939&amp;""</f>
      </c>
      <c r="J2939">
        <f>[1]资金台帐!J2939&amp;""</f>
      </c>
      <c r="N2939">
        <f>[1]资金台帐!N2939</f>
      </c>
      <c r="O2939">
        <f>[1]资金台帐!O2939&amp;""</f>
      </c>
      <c r="P2939">
        <f>[1]资金台帐!P2939&amp;""</f>
      </c>
      <c r="Q2939">
        <f>[1]资金台帐!Q2939&amp;""</f>
      </c>
      <c r="T2939">
        <f>[1]资金台帐!T2939&amp;""</f>
      </c>
      <c r="U2939">
        <f>[1]资金台帐!U2939&amp;""</f>
      </c>
      <c r="W2939">
        <f>[1]资金台帐!W2939&amp;""</f>
      </c>
      <c r="X2939">
        <f>[1]资金台帐!X2939&amp;""</f>
      </c>
      <c r="AB2939">
        <f>[1]资金台帐!AB2939</f>
        <v>0</v>
      </c>
      <c r="AC2939">
        <f>[1]资金台帐!AC2939</f>
        <v>0</v>
      </c>
      <c r="AD2939">
        <f>[1]资金台帐!AD2939</f>
        <v>0</v>
      </c>
      <c r="AJ2939">
        <f>[1]资金台帐!AJ2939</f>
        <v>0</v>
      </c>
      <c r="AK2939">
        <f>[1]资金台帐!AK2939</f>
        <v>0</v>
      </c>
      <c r="BA2939" s="22">
        <f t="shared" si="0"/>
      </c>
    </row>
    <row r="2940">
      <c r="B2940">
        <f>[1]资金台帐!B2940&amp;""</f>
      </c>
      <c r="H2940">
        <f>[1]资金台帐!H2940&amp;""</f>
      </c>
      <c r="J2940">
        <f>[1]资金台帐!J2940&amp;""</f>
      </c>
      <c r="N2940">
        <f>[1]资金台帐!N2940</f>
      </c>
      <c r="O2940">
        <f>[1]资金台帐!O2940&amp;""</f>
      </c>
      <c r="P2940">
        <f>[1]资金台帐!P2940&amp;""</f>
      </c>
      <c r="Q2940">
        <f>[1]资金台帐!Q2940&amp;""</f>
      </c>
      <c r="T2940">
        <f>[1]资金台帐!T2940&amp;""</f>
      </c>
      <c r="U2940">
        <f>[1]资金台帐!U2940&amp;""</f>
      </c>
      <c r="W2940">
        <f>[1]资金台帐!W2940&amp;""</f>
      </c>
      <c r="X2940">
        <f>[1]资金台帐!X2940&amp;""</f>
      </c>
      <c r="AB2940">
        <f>[1]资金台帐!AB2940</f>
        <v>0</v>
      </c>
      <c r="AC2940">
        <f>[1]资金台帐!AC2940</f>
        <v>0</v>
      </c>
      <c r="AD2940">
        <f>[1]资金台帐!AD2940</f>
        <v>0</v>
      </c>
      <c r="AJ2940">
        <f>[1]资金台帐!AJ2940</f>
        <v>0</v>
      </c>
      <c r="AK2940">
        <f>[1]资金台帐!AK2940</f>
        <v>0</v>
      </c>
      <c r="BA2940" s="22">
        <f t="shared" si="0"/>
      </c>
    </row>
    <row r="2941">
      <c r="B2941">
        <f>[1]资金台帐!B2941&amp;""</f>
      </c>
      <c r="H2941">
        <f>[1]资金台帐!H2941&amp;""</f>
      </c>
      <c r="J2941">
        <f>[1]资金台帐!J2941&amp;""</f>
      </c>
      <c r="N2941">
        <f>[1]资金台帐!N2941</f>
      </c>
      <c r="O2941">
        <f>[1]资金台帐!O2941&amp;""</f>
      </c>
      <c r="P2941">
        <f>[1]资金台帐!P2941&amp;""</f>
      </c>
      <c r="Q2941">
        <f>[1]资金台帐!Q2941&amp;""</f>
      </c>
      <c r="T2941">
        <f>[1]资金台帐!T2941&amp;""</f>
      </c>
      <c r="U2941">
        <f>[1]资金台帐!U2941&amp;""</f>
      </c>
      <c r="W2941">
        <f>[1]资金台帐!W2941&amp;""</f>
      </c>
      <c r="X2941">
        <f>[1]资金台帐!X2941&amp;""</f>
      </c>
      <c r="AB2941">
        <f>[1]资金台帐!AB2941</f>
        <v>0</v>
      </c>
      <c r="AC2941">
        <f>[1]资金台帐!AC2941</f>
        <v>0</v>
      </c>
      <c r="AD2941">
        <f>[1]资金台帐!AD2941</f>
        <v>0</v>
      </c>
      <c r="AJ2941">
        <f>[1]资金台帐!AJ2941</f>
        <v>0</v>
      </c>
      <c r="AK2941">
        <f>[1]资金台帐!AK2941</f>
        <v>0</v>
      </c>
      <c r="BA2941" s="22">
        <f t="shared" si="0"/>
      </c>
    </row>
    <row r="2942">
      <c r="B2942">
        <f>[1]资金台帐!B2942&amp;""</f>
      </c>
      <c r="H2942">
        <f>[1]资金台帐!H2942&amp;""</f>
      </c>
      <c r="J2942">
        <f>[1]资金台帐!J2942&amp;""</f>
      </c>
      <c r="N2942">
        <f>[1]资金台帐!N2942</f>
      </c>
      <c r="O2942">
        <f>[1]资金台帐!O2942&amp;""</f>
      </c>
      <c r="P2942">
        <f>[1]资金台帐!P2942&amp;""</f>
      </c>
      <c r="Q2942">
        <f>[1]资金台帐!Q2942&amp;""</f>
      </c>
      <c r="T2942">
        <f>[1]资金台帐!T2942&amp;""</f>
      </c>
      <c r="U2942">
        <f>[1]资金台帐!U2942&amp;""</f>
      </c>
      <c r="W2942">
        <f>[1]资金台帐!W2942&amp;""</f>
      </c>
      <c r="X2942">
        <f>[1]资金台帐!X2942&amp;""</f>
      </c>
      <c r="AB2942">
        <f>[1]资金台帐!AB2942</f>
        <v>0</v>
      </c>
      <c r="AC2942">
        <f>[1]资金台帐!AC2942</f>
        <v>0</v>
      </c>
      <c r="AD2942">
        <f>[1]资金台帐!AD2942</f>
        <v>0</v>
      </c>
      <c r="AJ2942">
        <f>[1]资金台帐!AJ2942</f>
        <v>0</v>
      </c>
      <c r="AK2942">
        <f>[1]资金台帐!AK2942</f>
        <v>0</v>
      </c>
      <c r="BA2942" s="22">
        <f t="shared" si="0"/>
      </c>
    </row>
    <row r="2943">
      <c r="B2943">
        <f>[1]资金台帐!B2943&amp;""</f>
      </c>
      <c r="H2943">
        <f>[1]资金台帐!H2943&amp;""</f>
      </c>
      <c r="J2943">
        <f>[1]资金台帐!J2943&amp;""</f>
      </c>
      <c r="N2943">
        <f>[1]资金台帐!N2943</f>
      </c>
      <c r="O2943">
        <f>[1]资金台帐!O2943&amp;""</f>
      </c>
      <c r="P2943">
        <f>[1]资金台帐!P2943&amp;""</f>
      </c>
      <c r="Q2943">
        <f>[1]资金台帐!Q2943&amp;""</f>
      </c>
      <c r="T2943">
        <f>[1]资金台帐!T2943&amp;""</f>
      </c>
      <c r="U2943">
        <f>[1]资金台帐!U2943&amp;""</f>
      </c>
      <c r="W2943">
        <f>[1]资金台帐!W2943&amp;""</f>
      </c>
      <c r="X2943">
        <f>[1]资金台帐!X2943&amp;""</f>
      </c>
      <c r="AB2943">
        <f>[1]资金台帐!AB2943</f>
        <v>0</v>
      </c>
      <c r="AC2943">
        <f>[1]资金台帐!AC2943</f>
        <v>0</v>
      </c>
      <c r="AD2943">
        <f>[1]资金台帐!AD2943</f>
        <v>0</v>
      </c>
      <c r="AJ2943">
        <f>[1]资金台帐!AJ2943</f>
        <v>0</v>
      </c>
      <c r="AK2943">
        <f>[1]资金台帐!AK2943</f>
        <v>0</v>
      </c>
      <c r="BA2943" s="22">
        <f t="shared" si="0"/>
      </c>
    </row>
    <row r="2944">
      <c r="B2944">
        <f>[1]资金台帐!B2944&amp;""</f>
      </c>
      <c r="H2944">
        <f>[1]资金台帐!H2944&amp;""</f>
      </c>
      <c r="J2944">
        <f>[1]资金台帐!J2944&amp;""</f>
      </c>
      <c r="N2944">
        <f>[1]资金台帐!N2944</f>
      </c>
      <c r="O2944">
        <f>[1]资金台帐!O2944&amp;""</f>
      </c>
      <c r="P2944">
        <f>[1]资金台帐!P2944&amp;""</f>
      </c>
      <c r="Q2944">
        <f>[1]资金台帐!Q2944&amp;""</f>
      </c>
      <c r="T2944">
        <f>[1]资金台帐!T2944&amp;""</f>
      </c>
      <c r="U2944">
        <f>[1]资金台帐!U2944&amp;""</f>
      </c>
      <c r="W2944">
        <f>[1]资金台帐!W2944&amp;""</f>
      </c>
      <c r="X2944">
        <f>[1]资金台帐!X2944&amp;""</f>
      </c>
      <c r="AB2944">
        <f>[1]资金台帐!AB2944</f>
        <v>0</v>
      </c>
      <c r="AC2944">
        <f>[1]资金台帐!AC2944</f>
        <v>0</v>
      </c>
      <c r="AD2944">
        <f>[1]资金台帐!AD2944</f>
        <v>0</v>
      </c>
      <c r="AJ2944">
        <f>[1]资金台帐!AJ2944</f>
        <v>0</v>
      </c>
      <c r="AK2944">
        <f>[1]资金台帐!AK2944</f>
        <v>0</v>
      </c>
      <c r="BA2944" s="22">
        <f t="shared" si="0"/>
      </c>
    </row>
    <row r="2945">
      <c r="B2945">
        <f>[1]资金台帐!B2945&amp;""</f>
      </c>
      <c r="H2945">
        <f>[1]资金台帐!H2945&amp;""</f>
      </c>
      <c r="J2945">
        <f>[1]资金台帐!J2945&amp;""</f>
      </c>
      <c r="N2945">
        <f>[1]资金台帐!N2945</f>
      </c>
      <c r="O2945">
        <f>[1]资金台帐!O2945&amp;""</f>
      </c>
      <c r="P2945">
        <f>[1]资金台帐!P2945&amp;""</f>
      </c>
      <c r="Q2945">
        <f>[1]资金台帐!Q2945&amp;""</f>
      </c>
      <c r="T2945">
        <f>[1]资金台帐!T2945&amp;""</f>
      </c>
      <c r="U2945">
        <f>[1]资金台帐!U2945&amp;""</f>
      </c>
      <c r="W2945">
        <f>[1]资金台帐!W2945&amp;""</f>
      </c>
      <c r="X2945">
        <f>[1]资金台帐!X2945&amp;""</f>
      </c>
      <c r="AB2945">
        <f>[1]资金台帐!AB2945</f>
        <v>0</v>
      </c>
      <c r="AC2945">
        <f>[1]资金台帐!AC2945</f>
        <v>0</v>
      </c>
      <c r="AD2945">
        <f>[1]资金台帐!AD2945</f>
        <v>0</v>
      </c>
      <c r="AJ2945">
        <f>[1]资金台帐!AJ2945</f>
        <v>0</v>
      </c>
      <c r="AK2945">
        <f>[1]资金台帐!AK2945</f>
        <v>0</v>
      </c>
      <c r="BA2945" s="22">
        <f t="shared" si="0"/>
      </c>
    </row>
    <row r="2946">
      <c r="B2946">
        <f>[1]资金台帐!B2946&amp;""</f>
      </c>
      <c r="H2946">
        <f>[1]资金台帐!H2946&amp;""</f>
      </c>
      <c r="J2946">
        <f>[1]资金台帐!J2946&amp;""</f>
      </c>
      <c r="N2946">
        <f>[1]资金台帐!N2946</f>
      </c>
      <c r="O2946">
        <f>[1]资金台帐!O2946&amp;""</f>
      </c>
      <c r="P2946">
        <f>[1]资金台帐!P2946&amp;""</f>
      </c>
      <c r="Q2946">
        <f>[1]资金台帐!Q2946&amp;""</f>
      </c>
      <c r="T2946">
        <f>[1]资金台帐!T2946&amp;""</f>
      </c>
      <c r="U2946">
        <f>[1]资金台帐!U2946&amp;""</f>
      </c>
      <c r="W2946">
        <f>[1]资金台帐!W2946&amp;""</f>
      </c>
      <c r="X2946">
        <f>[1]资金台帐!X2946&amp;""</f>
      </c>
      <c r="AB2946">
        <f>[1]资金台帐!AB2946</f>
        <v>0</v>
      </c>
      <c r="AC2946">
        <f>[1]资金台帐!AC2946</f>
        <v>0</v>
      </c>
      <c r="AD2946">
        <f>[1]资金台帐!AD2946</f>
        <v>0</v>
      </c>
      <c r="AJ2946">
        <f>[1]资金台帐!AJ2946</f>
        <v>0</v>
      </c>
      <c r="AK2946">
        <f>[1]资金台帐!AK2946</f>
        <v>0</v>
      </c>
      <c r="BA2946" s="22">
        <f t="shared" si="0"/>
      </c>
    </row>
    <row r="2947">
      <c r="B2947">
        <f>[1]资金台帐!B2947&amp;""</f>
      </c>
      <c r="H2947">
        <f>[1]资金台帐!H2947&amp;""</f>
      </c>
      <c r="J2947">
        <f>[1]资金台帐!J2947&amp;""</f>
      </c>
      <c r="N2947">
        <f>[1]资金台帐!N2947</f>
      </c>
      <c r="O2947">
        <f>[1]资金台帐!O2947&amp;""</f>
      </c>
      <c r="P2947">
        <f>[1]资金台帐!P2947&amp;""</f>
      </c>
      <c r="Q2947">
        <f>[1]资金台帐!Q2947&amp;""</f>
      </c>
      <c r="T2947">
        <f>[1]资金台帐!T2947&amp;""</f>
      </c>
      <c r="U2947">
        <f>[1]资金台帐!U2947&amp;""</f>
      </c>
      <c r="W2947">
        <f>[1]资金台帐!W2947&amp;""</f>
      </c>
      <c r="X2947">
        <f>[1]资金台帐!X2947&amp;""</f>
      </c>
      <c r="AB2947">
        <f>[1]资金台帐!AB2947</f>
        <v>0</v>
      </c>
      <c r="AC2947">
        <f>[1]资金台帐!AC2947</f>
        <v>0</v>
      </c>
      <c r="AD2947">
        <f>[1]资金台帐!AD2947</f>
        <v>0</v>
      </c>
      <c r="AJ2947">
        <f>[1]资金台帐!AJ2947</f>
        <v>0</v>
      </c>
      <c r="AK2947">
        <f>[1]资金台帐!AK2947</f>
        <v>0</v>
      </c>
      <c r="BA2947" s="22">
        <f t="shared" si="0"/>
      </c>
    </row>
    <row r="2948">
      <c r="B2948">
        <f>[1]资金台帐!B2948&amp;""</f>
      </c>
      <c r="H2948">
        <f>[1]资金台帐!H2948&amp;""</f>
      </c>
      <c r="J2948">
        <f>[1]资金台帐!J2948&amp;""</f>
      </c>
      <c r="N2948">
        <f>[1]资金台帐!N2948</f>
      </c>
      <c r="O2948">
        <f>[1]资金台帐!O2948&amp;""</f>
      </c>
      <c r="P2948">
        <f>[1]资金台帐!P2948&amp;""</f>
      </c>
      <c r="Q2948">
        <f>[1]资金台帐!Q2948&amp;""</f>
      </c>
      <c r="T2948">
        <f>[1]资金台帐!T2948&amp;""</f>
      </c>
      <c r="U2948">
        <f>[1]资金台帐!U2948&amp;""</f>
      </c>
      <c r="W2948">
        <f>[1]资金台帐!W2948&amp;""</f>
      </c>
      <c r="X2948">
        <f>[1]资金台帐!X2948&amp;""</f>
      </c>
      <c r="AB2948">
        <f>[1]资金台帐!AB2948</f>
        <v>0</v>
      </c>
      <c r="AC2948">
        <f>[1]资金台帐!AC2948</f>
        <v>0</v>
      </c>
      <c r="AD2948">
        <f>[1]资金台帐!AD2948</f>
        <v>0</v>
      </c>
      <c r="AJ2948">
        <f>[1]资金台帐!AJ2948</f>
        <v>0</v>
      </c>
      <c r="AK2948">
        <f>[1]资金台帐!AK2948</f>
        <v>0</v>
      </c>
      <c r="BA2948" s="22">
        <f t="shared" si="0"/>
      </c>
    </row>
    <row r="2949">
      <c r="B2949">
        <f>[1]资金台帐!B2949&amp;""</f>
      </c>
      <c r="H2949">
        <f>[1]资金台帐!H2949&amp;""</f>
      </c>
      <c r="J2949">
        <f>[1]资金台帐!J2949&amp;""</f>
      </c>
      <c r="N2949">
        <f>[1]资金台帐!N2949</f>
      </c>
      <c r="O2949">
        <f>[1]资金台帐!O2949&amp;""</f>
      </c>
      <c r="P2949">
        <f>[1]资金台帐!P2949&amp;""</f>
      </c>
      <c r="Q2949">
        <f>[1]资金台帐!Q2949&amp;""</f>
      </c>
      <c r="T2949">
        <f>[1]资金台帐!T2949&amp;""</f>
      </c>
      <c r="U2949">
        <f>[1]资金台帐!U2949&amp;""</f>
      </c>
      <c r="W2949">
        <f>[1]资金台帐!W2949&amp;""</f>
      </c>
      <c r="X2949">
        <f>[1]资金台帐!X2949&amp;""</f>
      </c>
      <c r="AB2949">
        <f>[1]资金台帐!AB2949</f>
        <v>0</v>
      </c>
      <c r="AC2949">
        <f>[1]资金台帐!AC2949</f>
        <v>0</v>
      </c>
      <c r="AD2949">
        <f>[1]资金台帐!AD2949</f>
        <v>0</v>
      </c>
      <c r="AJ2949">
        <f>[1]资金台帐!AJ2949</f>
        <v>0</v>
      </c>
      <c r="AK2949">
        <f>[1]资金台帐!AK2949</f>
        <v>0</v>
      </c>
      <c r="BA2949" s="22">
        <f t="shared" si="0"/>
      </c>
    </row>
    <row r="2950">
      <c r="B2950">
        <f>[1]资金台帐!B2950&amp;""</f>
      </c>
      <c r="H2950">
        <f>[1]资金台帐!H2950&amp;""</f>
      </c>
      <c r="J2950">
        <f>[1]资金台帐!J2950&amp;""</f>
      </c>
      <c r="N2950">
        <f>[1]资金台帐!N2950</f>
      </c>
      <c r="O2950">
        <f>[1]资金台帐!O2950&amp;""</f>
      </c>
      <c r="P2950">
        <f>[1]资金台帐!P2950&amp;""</f>
      </c>
      <c r="Q2950">
        <f>[1]资金台帐!Q2950&amp;""</f>
      </c>
      <c r="T2950">
        <f>[1]资金台帐!T2950&amp;""</f>
      </c>
      <c r="U2950">
        <f>[1]资金台帐!U2950&amp;""</f>
      </c>
      <c r="W2950">
        <f>[1]资金台帐!W2950&amp;""</f>
      </c>
      <c r="X2950">
        <f>[1]资金台帐!X2950&amp;""</f>
      </c>
      <c r="AB2950">
        <f>[1]资金台帐!AB2950</f>
        <v>0</v>
      </c>
      <c r="AC2950">
        <f>[1]资金台帐!AC2950</f>
        <v>0</v>
      </c>
      <c r="AD2950">
        <f>[1]资金台帐!AD2950</f>
        <v>0</v>
      </c>
      <c r="AJ2950">
        <f>[1]资金台帐!AJ2950</f>
        <v>0</v>
      </c>
      <c r="AK2950">
        <f>[1]资金台帐!AK2950</f>
        <v>0</v>
      </c>
      <c r="BA2950" s="22">
        <f t="shared" si="0"/>
      </c>
    </row>
    <row r="2951">
      <c r="B2951">
        <f>[1]资金台帐!B2951&amp;""</f>
      </c>
      <c r="H2951">
        <f>[1]资金台帐!H2951&amp;""</f>
      </c>
      <c r="J2951">
        <f>[1]资金台帐!J2951&amp;""</f>
      </c>
      <c r="N2951">
        <f>[1]资金台帐!N2951</f>
      </c>
      <c r="O2951">
        <f>[1]资金台帐!O2951&amp;""</f>
      </c>
      <c r="P2951">
        <f>[1]资金台帐!P2951&amp;""</f>
      </c>
      <c r="Q2951">
        <f>[1]资金台帐!Q2951&amp;""</f>
      </c>
      <c r="T2951">
        <f>[1]资金台帐!T2951&amp;""</f>
      </c>
      <c r="U2951">
        <f>[1]资金台帐!U2951&amp;""</f>
      </c>
      <c r="W2951">
        <f>[1]资金台帐!W2951&amp;""</f>
      </c>
      <c r="X2951">
        <f>[1]资金台帐!X2951&amp;""</f>
      </c>
      <c r="AB2951">
        <f>[1]资金台帐!AB2951</f>
        <v>0</v>
      </c>
      <c r="AC2951">
        <f>[1]资金台帐!AC2951</f>
        <v>0</v>
      </c>
      <c r="AD2951">
        <f>[1]资金台帐!AD2951</f>
        <v>0</v>
      </c>
      <c r="AJ2951">
        <f>[1]资金台帐!AJ2951</f>
        <v>0</v>
      </c>
      <c r="AK2951">
        <f>[1]资金台帐!AK2951</f>
        <v>0</v>
      </c>
      <c r="BA2951" s="22">
        <f t="shared" si="0"/>
      </c>
    </row>
    <row r="2952">
      <c r="B2952">
        <f>[1]资金台帐!B2952&amp;""</f>
      </c>
      <c r="H2952">
        <f>[1]资金台帐!H2952&amp;""</f>
      </c>
      <c r="J2952">
        <f>[1]资金台帐!J2952&amp;""</f>
      </c>
      <c r="N2952">
        <f>[1]资金台帐!N2952</f>
      </c>
      <c r="O2952">
        <f>[1]资金台帐!O2952&amp;""</f>
      </c>
      <c r="P2952">
        <f>[1]资金台帐!P2952&amp;""</f>
      </c>
      <c r="Q2952">
        <f>[1]资金台帐!Q2952&amp;""</f>
      </c>
      <c r="T2952">
        <f>[1]资金台帐!T2952&amp;""</f>
      </c>
      <c r="U2952">
        <f>[1]资金台帐!U2952&amp;""</f>
      </c>
      <c r="W2952">
        <f>[1]资金台帐!W2952&amp;""</f>
      </c>
      <c r="X2952">
        <f>[1]资金台帐!X2952&amp;""</f>
      </c>
      <c r="AB2952">
        <f>[1]资金台帐!AB2952</f>
        <v>0</v>
      </c>
      <c r="AC2952">
        <f>[1]资金台帐!AC2952</f>
        <v>0</v>
      </c>
      <c r="AD2952">
        <f>[1]资金台帐!AD2952</f>
        <v>0</v>
      </c>
      <c r="AJ2952">
        <f>[1]资金台帐!AJ2952</f>
        <v>0</v>
      </c>
      <c r="AK2952">
        <f>[1]资金台帐!AK2952</f>
        <v>0</v>
      </c>
      <c r="BA2952" s="22">
        <f t="shared" si="0"/>
      </c>
    </row>
    <row r="2953">
      <c r="B2953">
        <f>[1]资金台帐!B2953&amp;""</f>
      </c>
      <c r="H2953">
        <f>[1]资金台帐!H2953&amp;""</f>
      </c>
      <c r="J2953">
        <f>[1]资金台帐!J2953&amp;""</f>
      </c>
      <c r="N2953">
        <f>[1]资金台帐!N2953</f>
      </c>
      <c r="O2953">
        <f>[1]资金台帐!O2953&amp;""</f>
      </c>
      <c r="P2953">
        <f>[1]资金台帐!P2953&amp;""</f>
      </c>
      <c r="Q2953">
        <f>[1]资金台帐!Q2953&amp;""</f>
      </c>
      <c r="T2953">
        <f>[1]资金台帐!T2953&amp;""</f>
      </c>
      <c r="U2953">
        <f>[1]资金台帐!U2953&amp;""</f>
      </c>
      <c r="W2953">
        <f>[1]资金台帐!W2953&amp;""</f>
      </c>
      <c r="X2953">
        <f>[1]资金台帐!X2953&amp;""</f>
      </c>
      <c r="AB2953">
        <f>[1]资金台帐!AB2953</f>
        <v>0</v>
      </c>
      <c r="AC2953">
        <f>[1]资金台帐!AC2953</f>
        <v>0</v>
      </c>
      <c r="AD2953">
        <f>[1]资金台帐!AD2953</f>
        <v>0</v>
      </c>
      <c r="AJ2953">
        <f>[1]资金台帐!AJ2953</f>
        <v>0</v>
      </c>
      <c r="AK2953">
        <f>[1]资金台帐!AK2953</f>
        <v>0</v>
      </c>
      <c r="BA2953" s="22">
        <f t="shared" si="0"/>
      </c>
    </row>
    <row r="2954">
      <c r="B2954">
        <f>[1]资金台帐!B2954&amp;""</f>
      </c>
      <c r="H2954">
        <f>[1]资金台帐!H2954&amp;""</f>
      </c>
      <c r="J2954">
        <f>[1]资金台帐!J2954&amp;""</f>
      </c>
      <c r="N2954">
        <f>[1]资金台帐!N2954</f>
      </c>
      <c r="O2954">
        <f>[1]资金台帐!O2954&amp;""</f>
      </c>
      <c r="P2954">
        <f>[1]资金台帐!P2954&amp;""</f>
      </c>
      <c r="Q2954">
        <f>[1]资金台帐!Q2954&amp;""</f>
      </c>
      <c r="T2954">
        <f>[1]资金台帐!T2954&amp;""</f>
      </c>
      <c r="U2954">
        <f>[1]资金台帐!U2954&amp;""</f>
      </c>
      <c r="W2954">
        <f>[1]资金台帐!W2954&amp;""</f>
      </c>
      <c r="X2954">
        <f>[1]资金台帐!X2954&amp;""</f>
      </c>
      <c r="AB2954">
        <f>[1]资金台帐!AB2954</f>
        <v>0</v>
      </c>
      <c r="AC2954">
        <f>[1]资金台帐!AC2954</f>
        <v>0</v>
      </c>
      <c r="AD2954">
        <f>[1]资金台帐!AD2954</f>
        <v>0</v>
      </c>
      <c r="AJ2954">
        <f>[1]资金台帐!AJ2954</f>
        <v>0</v>
      </c>
      <c r="AK2954">
        <f>[1]资金台帐!AK2954</f>
        <v>0</v>
      </c>
      <c r="BA2954" s="22">
        <f t="shared" si="0"/>
      </c>
    </row>
    <row r="2955">
      <c r="B2955">
        <f>[1]资金台帐!B2955&amp;""</f>
      </c>
      <c r="H2955">
        <f>[1]资金台帐!H2955&amp;""</f>
      </c>
      <c r="J2955">
        <f>[1]资金台帐!J2955&amp;""</f>
      </c>
      <c r="N2955">
        <f>[1]资金台帐!N2955</f>
      </c>
      <c r="O2955">
        <f>[1]资金台帐!O2955&amp;""</f>
      </c>
      <c r="P2955">
        <f>[1]资金台帐!P2955&amp;""</f>
      </c>
      <c r="Q2955">
        <f>[1]资金台帐!Q2955&amp;""</f>
      </c>
      <c r="T2955">
        <f>[1]资金台帐!T2955&amp;""</f>
      </c>
      <c r="U2955">
        <f>[1]资金台帐!U2955&amp;""</f>
      </c>
      <c r="W2955">
        <f>[1]资金台帐!W2955&amp;""</f>
      </c>
      <c r="X2955">
        <f>[1]资金台帐!X2955&amp;""</f>
      </c>
      <c r="AB2955">
        <f>[1]资金台帐!AB2955</f>
        <v>0</v>
      </c>
      <c r="AC2955">
        <f>[1]资金台帐!AC2955</f>
        <v>0</v>
      </c>
      <c r="AD2955">
        <f>[1]资金台帐!AD2955</f>
        <v>0</v>
      </c>
      <c r="AJ2955">
        <f>[1]资金台帐!AJ2955</f>
        <v>0</v>
      </c>
      <c r="AK2955">
        <f>[1]资金台帐!AK2955</f>
        <v>0</v>
      </c>
      <c r="BA2955" s="22">
        <f t="shared" si="0"/>
      </c>
    </row>
    <row r="2956">
      <c r="B2956">
        <f>[1]资金台帐!B2956&amp;""</f>
      </c>
      <c r="H2956">
        <f>[1]资金台帐!H2956&amp;""</f>
      </c>
      <c r="J2956">
        <f>[1]资金台帐!J2956&amp;""</f>
      </c>
      <c r="N2956">
        <f>[1]资金台帐!N2956</f>
      </c>
      <c r="O2956">
        <f>[1]资金台帐!O2956&amp;""</f>
      </c>
      <c r="P2956">
        <f>[1]资金台帐!P2956&amp;""</f>
      </c>
      <c r="Q2956">
        <f>[1]资金台帐!Q2956&amp;""</f>
      </c>
      <c r="T2956">
        <f>[1]资金台帐!T2956&amp;""</f>
      </c>
      <c r="U2956">
        <f>[1]资金台帐!U2956&amp;""</f>
      </c>
      <c r="W2956">
        <f>[1]资金台帐!W2956&amp;""</f>
      </c>
      <c r="X2956">
        <f>[1]资金台帐!X2956&amp;""</f>
      </c>
      <c r="AB2956">
        <f>[1]资金台帐!AB2956</f>
        <v>0</v>
      </c>
      <c r="AC2956">
        <f>[1]资金台帐!AC2956</f>
        <v>0</v>
      </c>
      <c r="AD2956">
        <f>[1]资金台帐!AD2956</f>
        <v>0</v>
      </c>
      <c r="AJ2956">
        <f>[1]资金台帐!AJ2956</f>
        <v>0</v>
      </c>
      <c r="AK2956">
        <f>[1]资金台帐!AK2956</f>
        <v>0</v>
      </c>
      <c r="BA2956" s="22">
        <f t="shared" si="0"/>
      </c>
    </row>
    <row r="2957">
      <c r="B2957">
        <f>[1]资金台帐!B2957&amp;""</f>
      </c>
      <c r="H2957">
        <f>[1]资金台帐!H2957&amp;""</f>
      </c>
      <c r="J2957">
        <f>[1]资金台帐!J2957&amp;""</f>
      </c>
      <c r="N2957">
        <f>[1]资金台帐!N2957</f>
      </c>
      <c r="O2957">
        <f>[1]资金台帐!O2957&amp;""</f>
      </c>
      <c r="P2957">
        <f>[1]资金台帐!P2957&amp;""</f>
      </c>
      <c r="Q2957">
        <f>[1]资金台帐!Q2957&amp;""</f>
      </c>
      <c r="T2957">
        <f>[1]资金台帐!T2957&amp;""</f>
      </c>
      <c r="U2957">
        <f>[1]资金台帐!U2957&amp;""</f>
      </c>
      <c r="W2957">
        <f>[1]资金台帐!W2957&amp;""</f>
      </c>
      <c r="X2957">
        <f>[1]资金台帐!X2957&amp;""</f>
      </c>
      <c r="AB2957">
        <f>[1]资金台帐!AB2957</f>
        <v>0</v>
      </c>
      <c r="AC2957">
        <f>[1]资金台帐!AC2957</f>
        <v>0</v>
      </c>
      <c r="AD2957">
        <f>[1]资金台帐!AD2957</f>
        <v>0</v>
      </c>
      <c r="AJ2957">
        <f>[1]资金台帐!AJ2957</f>
        <v>0</v>
      </c>
      <c r="AK2957">
        <f>[1]资金台帐!AK2957</f>
        <v>0</v>
      </c>
      <c r="BA2957" s="22">
        <f t="shared" si="0"/>
      </c>
    </row>
    <row r="2958">
      <c r="B2958">
        <f>[1]资金台帐!B2958&amp;""</f>
      </c>
      <c r="H2958">
        <f>[1]资金台帐!H2958&amp;""</f>
      </c>
      <c r="J2958">
        <f>[1]资金台帐!J2958&amp;""</f>
      </c>
      <c r="N2958">
        <f>[1]资金台帐!N2958</f>
      </c>
      <c r="O2958">
        <f>[1]资金台帐!O2958&amp;""</f>
      </c>
      <c r="P2958">
        <f>[1]资金台帐!P2958&amp;""</f>
      </c>
      <c r="Q2958">
        <f>[1]资金台帐!Q2958&amp;""</f>
      </c>
      <c r="T2958">
        <f>[1]资金台帐!T2958&amp;""</f>
      </c>
      <c r="U2958">
        <f>[1]资金台帐!U2958&amp;""</f>
      </c>
      <c r="W2958">
        <f>[1]资金台帐!W2958&amp;""</f>
      </c>
      <c r="X2958">
        <f>[1]资金台帐!X2958&amp;""</f>
      </c>
      <c r="AB2958">
        <f>[1]资金台帐!AB2958</f>
        <v>0</v>
      </c>
      <c r="AC2958">
        <f>[1]资金台帐!AC2958</f>
        <v>0</v>
      </c>
      <c r="AD2958">
        <f>[1]资金台帐!AD2958</f>
        <v>0</v>
      </c>
      <c r="AJ2958">
        <f>[1]资金台帐!AJ2958</f>
        <v>0</v>
      </c>
      <c r="AK2958">
        <f>[1]资金台帐!AK2958</f>
        <v>0</v>
      </c>
      <c r="BA2958" s="22">
        <f t="shared" si="0"/>
      </c>
    </row>
    <row r="2959">
      <c r="B2959">
        <f>[1]资金台帐!B2959&amp;""</f>
      </c>
      <c r="H2959">
        <f>[1]资金台帐!H2959&amp;""</f>
      </c>
      <c r="J2959">
        <f>[1]资金台帐!J2959&amp;""</f>
      </c>
      <c r="N2959">
        <f>[1]资金台帐!N2959</f>
      </c>
      <c r="O2959">
        <f>[1]资金台帐!O2959&amp;""</f>
      </c>
      <c r="P2959">
        <f>[1]资金台帐!P2959&amp;""</f>
      </c>
      <c r="Q2959">
        <f>[1]资金台帐!Q2959&amp;""</f>
      </c>
      <c r="T2959">
        <f>[1]资金台帐!T2959&amp;""</f>
      </c>
      <c r="U2959">
        <f>[1]资金台帐!U2959&amp;""</f>
      </c>
      <c r="W2959">
        <f>[1]资金台帐!W2959&amp;""</f>
      </c>
      <c r="X2959">
        <f>[1]资金台帐!X2959&amp;""</f>
      </c>
      <c r="AB2959">
        <f>[1]资金台帐!AB2959</f>
        <v>0</v>
      </c>
      <c r="AC2959">
        <f>[1]资金台帐!AC2959</f>
        <v>0</v>
      </c>
      <c r="AD2959">
        <f>[1]资金台帐!AD2959</f>
        <v>0</v>
      </c>
      <c r="AJ2959">
        <f>[1]资金台帐!AJ2959</f>
        <v>0</v>
      </c>
      <c r="AK2959">
        <f>[1]资金台帐!AK2959</f>
        <v>0</v>
      </c>
      <c r="BA2959" s="22">
        <f t="shared" si="0"/>
      </c>
    </row>
    <row r="2960">
      <c r="B2960">
        <f>[1]资金台帐!B2960&amp;""</f>
      </c>
      <c r="H2960">
        <f>[1]资金台帐!H2960&amp;""</f>
      </c>
      <c r="J2960">
        <f>[1]资金台帐!J2960&amp;""</f>
      </c>
      <c r="N2960">
        <f>[1]资金台帐!N2960</f>
      </c>
      <c r="O2960">
        <f>[1]资金台帐!O2960&amp;""</f>
      </c>
      <c r="P2960">
        <f>[1]资金台帐!P2960&amp;""</f>
      </c>
      <c r="Q2960">
        <f>[1]资金台帐!Q2960&amp;""</f>
      </c>
      <c r="T2960">
        <f>[1]资金台帐!T2960&amp;""</f>
      </c>
      <c r="U2960">
        <f>[1]资金台帐!U2960&amp;""</f>
      </c>
      <c r="W2960">
        <f>[1]资金台帐!W2960&amp;""</f>
      </c>
      <c r="X2960">
        <f>[1]资金台帐!X2960&amp;""</f>
      </c>
      <c r="AB2960">
        <f>[1]资金台帐!AB2960</f>
        <v>0</v>
      </c>
      <c r="AC2960">
        <f>[1]资金台帐!AC2960</f>
        <v>0</v>
      </c>
      <c r="AD2960">
        <f>[1]资金台帐!AD2960</f>
        <v>0</v>
      </c>
      <c r="AJ2960">
        <f>[1]资金台帐!AJ2960</f>
        <v>0</v>
      </c>
      <c r="AK2960">
        <f>[1]资金台帐!AK2960</f>
        <v>0</v>
      </c>
      <c r="BA2960" s="22">
        <f t="shared" si="0"/>
      </c>
    </row>
    <row r="2961">
      <c r="B2961">
        <f>[1]资金台帐!B2961&amp;""</f>
      </c>
      <c r="H2961">
        <f>[1]资金台帐!H2961&amp;""</f>
      </c>
      <c r="J2961">
        <f>[1]资金台帐!J2961&amp;""</f>
      </c>
      <c r="N2961">
        <f>[1]资金台帐!N2961</f>
      </c>
      <c r="O2961">
        <f>[1]资金台帐!O2961&amp;""</f>
      </c>
      <c r="P2961">
        <f>[1]资金台帐!P2961&amp;""</f>
      </c>
      <c r="Q2961">
        <f>[1]资金台帐!Q2961&amp;""</f>
      </c>
      <c r="T2961">
        <f>[1]资金台帐!T2961&amp;""</f>
      </c>
      <c r="U2961">
        <f>[1]资金台帐!U2961&amp;""</f>
      </c>
      <c r="W2961">
        <f>[1]资金台帐!W2961&amp;""</f>
      </c>
      <c r="X2961">
        <f>[1]资金台帐!X2961&amp;""</f>
      </c>
      <c r="AB2961">
        <f>[1]资金台帐!AB2961</f>
        <v>0</v>
      </c>
      <c r="AC2961">
        <f>[1]资金台帐!AC2961</f>
        <v>0</v>
      </c>
      <c r="AD2961">
        <f>[1]资金台帐!AD2961</f>
        <v>0</v>
      </c>
      <c r="AJ2961">
        <f>[1]资金台帐!AJ2961</f>
        <v>0</v>
      </c>
      <c r="AK2961">
        <f>[1]资金台帐!AK2961</f>
        <v>0</v>
      </c>
      <c r="BA2961" s="22">
        <f t="shared" si="0"/>
      </c>
    </row>
    <row r="2962">
      <c r="B2962">
        <f>[1]资金台帐!B2962&amp;""</f>
      </c>
      <c r="H2962">
        <f>[1]资金台帐!H2962&amp;""</f>
      </c>
      <c r="J2962">
        <f>[1]资金台帐!J2962&amp;""</f>
      </c>
      <c r="N2962">
        <f>[1]资金台帐!N2962</f>
      </c>
      <c r="O2962">
        <f>[1]资金台帐!O2962&amp;""</f>
      </c>
      <c r="P2962">
        <f>[1]资金台帐!P2962&amp;""</f>
      </c>
      <c r="Q2962">
        <f>[1]资金台帐!Q2962&amp;""</f>
      </c>
      <c r="T2962">
        <f>[1]资金台帐!T2962&amp;""</f>
      </c>
      <c r="U2962">
        <f>[1]资金台帐!U2962&amp;""</f>
      </c>
      <c r="W2962">
        <f>[1]资金台帐!W2962&amp;""</f>
      </c>
      <c r="X2962">
        <f>[1]资金台帐!X2962&amp;""</f>
      </c>
      <c r="AB2962">
        <f>[1]资金台帐!AB2962</f>
        <v>0</v>
      </c>
      <c r="AC2962">
        <f>[1]资金台帐!AC2962</f>
        <v>0</v>
      </c>
      <c r="AD2962">
        <f>[1]资金台帐!AD2962</f>
        <v>0</v>
      </c>
      <c r="AJ2962">
        <f>[1]资金台帐!AJ2962</f>
        <v>0</v>
      </c>
      <c r="AK2962">
        <f>[1]资金台帐!AK2962</f>
        <v>0</v>
      </c>
      <c r="BA2962" s="22">
        <f t="shared" si="0"/>
      </c>
    </row>
    <row r="2963">
      <c r="B2963">
        <f>[1]资金台帐!B2963&amp;""</f>
      </c>
      <c r="H2963">
        <f>[1]资金台帐!H2963&amp;""</f>
      </c>
      <c r="J2963">
        <f>[1]资金台帐!J2963&amp;""</f>
      </c>
      <c r="N2963">
        <f>[1]资金台帐!N2963</f>
      </c>
      <c r="O2963">
        <f>[1]资金台帐!O2963&amp;""</f>
      </c>
      <c r="P2963">
        <f>[1]资金台帐!P2963&amp;""</f>
      </c>
      <c r="Q2963">
        <f>[1]资金台帐!Q2963&amp;""</f>
      </c>
      <c r="T2963">
        <f>[1]资金台帐!T2963&amp;""</f>
      </c>
      <c r="U2963">
        <f>[1]资金台帐!U2963&amp;""</f>
      </c>
      <c r="W2963">
        <f>[1]资金台帐!W2963&amp;""</f>
      </c>
      <c r="X2963">
        <f>[1]资金台帐!X2963&amp;""</f>
      </c>
      <c r="AB2963">
        <f>[1]资金台帐!AB2963</f>
        <v>0</v>
      </c>
      <c r="AC2963">
        <f>[1]资金台帐!AC2963</f>
        <v>0</v>
      </c>
      <c r="AD2963">
        <f>[1]资金台帐!AD2963</f>
        <v>0</v>
      </c>
      <c r="AJ2963">
        <f>[1]资金台帐!AJ2963</f>
        <v>0</v>
      </c>
      <c r="AK2963">
        <f>[1]资金台帐!AK2963</f>
        <v>0</v>
      </c>
      <c r="BA2963" s="22">
        <f t="shared" si="0"/>
      </c>
    </row>
    <row r="2964">
      <c r="B2964">
        <f>[1]资金台帐!B2964&amp;""</f>
      </c>
      <c r="H2964">
        <f>[1]资金台帐!H2964&amp;""</f>
      </c>
      <c r="J2964">
        <f>[1]资金台帐!J2964&amp;""</f>
      </c>
      <c r="N2964">
        <f>[1]资金台帐!N2964</f>
      </c>
      <c r="O2964">
        <f>[1]资金台帐!O2964&amp;""</f>
      </c>
      <c r="P2964">
        <f>[1]资金台帐!P2964&amp;""</f>
      </c>
      <c r="Q2964">
        <f>[1]资金台帐!Q2964&amp;""</f>
      </c>
      <c r="T2964">
        <f>[1]资金台帐!T2964&amp;""</f>
      </c>
      <c r="U2964">
        <f>[1]资金台帐!U2964&amp;""</f>
      </c>
      <c r="W2964">
        <f>[1]资金台帐!W2964&amp;""</f>
      </c>
      <c r="X2964">
        <f>[1]资金台帐!X2964&amp;""</f>
      </c>
      <c r="AB2964">
        <f>[1]资金台帐!AB2964</f>
        <v>0</v>
      </c>
      <c r="AC2964">
        <f>[1]资金台帐!AC2964</f>
        <v>0</v>
      </c>
      <c r="AD2964">
        <f>[1]资金台帐!AD2964</f>
        <v>0</v>
      </c>
      <c r="AJ2964">
        <f>[1]资金台帐!AJ2964</f>
        <v>0</v>
      </c>
      <c r="AK2964">
        <f>[1]资金台帐!AK2964</f>
        <v>0</v>
      </c>
      <c r="BA2964" s="22">
        <f t="shared" si="0"/>
      </c>
    </row>
    <row r="2965">
      <c r="B2965">
        <f>[1]资金台帐!B2965&amp;""</f>
      </c>
      <c r="H2965">
        <f>[1]资金台帐!H2965&amp;""</f>
      </c>
      <c r="J2965">
        <f>[1]资金台帐!J2965&amp;""</f>
      </c>
      <c r="N2965">
        <f>[1]资金台帐!N2965</f>
      </c>
      <c r="O2965">
        <f>[1]资金台帐!O2965&amp;""</f>
      </c>
      <c r="P2965">
        <f>[1]资金台帐!P2965&amp;""</f>
      </c>
      <c r="Q2965">
        <f>[1]资金台帐!Q2965&amp;""</f>
      </c>
      <c r="T2965">
        <f>[1]资金台帐!T2965&amp;""</f>
      </c>
      <c r="U2965">
        <f>[1]资金台帐!U2965&amp;""</f>
      </c>
      <c r="W2965">
        <f>[1]资金台帐!W2965&amp;""</f>
      </c>
      <c r="X2965">
        <f>[1]资金台帐!X2965&amp;""</f>
      </c>
      <c r="AB2965">
        <f>[1]资金台帐!AB2965</f>
        <v>0</v>
      </c>
      <c r="AC2965">
        <f>[1]资金台帐!AC2965</f>
        <v>0</v>
      </c>
      <c r="AD2965">
        <f>[1]资金台帐!AD2965</f>
        <v>0</v>
      </c>
      <c r="AJ2965">
        <f>[1]资金台帐!AJ2965</f>
        <v>0</v>
      </c>
      <c r="AK2965">
        <f>[1]资金台帐!AK2965</f>
        <v>0</v>
      </c>
      <c r="BA2965" s="22">
        <f t="shared" si="0"/>
      </c>
    </row>
    <row r="2966">
      <c r="B2966">
        <f>[1]资金台帐!B2966&amp;""</f>
      </c>
      <c r="H2966">
        <f>[1]资金台帐!H2966&amp;""</f>
      </c>
      <c r="J2966">
        <f>[1]资金台帐!J2966&amp;""</f>
      </c>
      <c r="N2966">
        <f>[1]资金台帐!N2966</f>
      </c>
      <c r="O2966">
        <f>[1]资金台帐!O2966&amp;""</f>
      </c>
      <c r="P2966">
        <f>[1]资金台帐!P2966&amp;""</f>
      </c>
      <c r="Q2966">
        <f>[1]资金台帐!Q2966&amp;""</f>
      </c>
      <c r="T2966">
        <f>[1]资金台帐!T2966&amp;""</f>
      </c>
      <c r="U2966">
        <f>[1]资金台帐!U2966&amp;""</f>
      </c>
      <c r="W2966">
        <f>[1]资金台帐!W2966&amp;""</f>
      </c>
      <c r="X2966">
        <f>[1]资金台帐!X2966&amp;""</f>
      </c>
      <c r="AB2966">
        <f>[1]资金台帐!AB2966</f>
        <v>0</v>
      </c>
      <c r="AC2966">
        <f>[1]资金台帐!AC2966</f>
        <v>0</v>
      </c>
      <c r="AD2966">
        <f>[1]资金台帐!AD2966</f>
        <v>0</v>
      </c>
      <c r="AJ2966">
        <f>[1]资金台帐!AJ2966</f>
        <v>0</v>
      </c>
      <c r="AK2966">
        <f>[1]资金台帐!AK2966</f>
        <v>0</v>
      </c>
      <c r="BA2966" s="22">
        <f t="shared" si="0"/>
      </c>
    </row>
    <row r="2967">
      <c r="B2967">
        <f>[1]资金台帐!B2967&amp;""</f>
      </c>
      <c r="H2967">
        <f>[1]资金台帐!H2967&amp;""</f>
      </c>
      <c r="J2967">
        <f>[1]资金台帐!J2967&amp;""</f>
      </c>
      <c r="N2967">
        <f>[1]资金台帐!N2967</f>
      </c>
      <c r="O2967">
        <f>[1]资金台帐!O2967&amp;""</f>
      </c>
      <c r="P2967">
        <f>[1]资金台帐!P2967&amp;""</f>
      </c>
      <c r="Q2967">
        <f>[1]资金台帐!Q2967&amp;""</f>
      </c>
      <c r="T2967">
        <f>[1]资金台帐!T2967&amp;""</f>
      </c>
      <c r="U2967">
        <f>[1]资金台帐!U2967&amp;""</f>
      </c>
      <c r="W2967">
        <f>[1]资金台帐!W2967&amp;""</f>
      </c>
      <c r="X2967">
        <f>[1]资金台帐!X2967&amp;""</f>
      </c>
      <c r="AB2967">
        <f>[1]资金台帐!AB2967</f>
        <v>0</v>
      </c>
      <c r="AC2967">
        <f>[1]资金台帐!AC2967</f>
        <v>0</v>
      </c>
      <c r="AD2967">
        <f>[1]资金台帐!AD2967</f>
        <v>0</v>
      </c>
      <c r="AJ2967">
        <f>[1]资金台帐!AJ2967</f>
        <v>0</v>
      </c>
      <c r="AK2967">
        <f>[1]资金台帐!AK2967</f>
        <v>0</v>
      </c>
      <c r="BA2967" s="22">
        <f t="shared" si="0"/>
      </c>
    </row>
    <row r="2968">
      <c r="B2968">
        <f>[1]资金台帐!B2968&amp;""</f>
      </c>
      <c r="H2968">
        <f>[1]资金台帐!H2968&amp;""</f>
      </c>
      <c r="J2968">
        <f>[1]资金台帐!J2968&amp;""</f>
      </c>
      <c r="N2968">
        <f>[1]资金台帐!N2968</f>
      </c>
      <c r="O2968">
        <f>[1]资金台帐!O2968&amp;""</f>
      </c>
      <c r="P2968">
        <f>[1]资金台帐!P2968&amp;""</f>
      </c>
      <c r="Q2968">
        <f>[1]资金台帐!Q2968&amp;""</f>
      </c>
      <c r="T2968">
        <f>[1]资金台帐!T2968&amp;""</f>
      </c>
      <c r="U2968">
        <f>[1]资金台帐!U2968&amp;""</f>
      </c>
      <c r="W2968">
        <f>[1]资金台帐!W2968&amp;""</f>
      </c>
      <c r="X2968">
        <f>[1]资金台帐!X2968&amp;""</f>
      </c>
      <c r="AB2968">
        <f>[1]资金台帐!AB2968</f>
        <v>0</v>
      </c>
      <c r="AC2968">
        <f>[1]资金台帐!AC2968</f>
        <v>0</v>
      </c>
      <c r="AD2968">
        <f>[1]资金台帐!AD2968</f>
        <v>0</v>
      </c>
      <c r="AJ2968">
        <f>[1]资金台帐!AJ2968</f>
        <v>0</v>
      </c>
      <c r="AK2968">
        <f>[1]资金台帐!AK2968</f>
        <v>0</v>
      </c>
      <c r="BA2968" s="22">
        <f t="shared" si="0"/>
      </c>
    </row>
    <row r="2969">
      <c r="B2969">
        <f>[1]资金台帐!B2969&amp;""</f>
      </c>
      <c r="H2969">
        <f>[1]资金台帐!H2969&amp;""</f>
      </c>
      <c r="J2969">
        <f>[1]资金台帐!J2969&amp;""</f>
      </c>
      <c r="N2969">
        <f>[1]资金台帐!N2969</f>
      </c>
      <c r="O2969">
        <f>[1]资金台帐!O2969&amp;""</f>
      </c>
      <c r="P2969">
        <f>[1]资金台帐!P2969&amp;""</f>
      </c>
      <c r="Q2969">
        <f>[1]资金台帐!Q2969&amp;""</f>
      </c>
      <c r="T2969">
        <f>[1]资金台帐!T2969&amp;""</f>
      </c>
      <c r="U2969">
        <f>[1]资金台帐!U2969&amp;""</f>
      </c>
      <c r="W2969">
        <f>[1]资金台帐!W2969&amp;""</f>
      </c>
      <c r="X2969">
        <f>[1]资金台帐!X2969&amp;""</f>
      </c>
      <c r="AB2969">
        <f>[1]资金台帐!AB2969</f>
        <v>0</v>
      </c>
      <c r="AC2969">
        <f>[1]资金台帐!AC2969</f>
        <v>0</v>
      </c>
      <c r="AD2969">
        <f>[1]资金台帐!AD2969</f>
        <v>0</v>
      </c>
      <c r="AJ2969">
        <f>[1]资金台帐!AJ2969</f>
        <v>0</v>
      </c>
      <c r="AK2969">
        <f>[1]资金台帐!AK2969</f>
        <v>0</v>
      </c>
      <c r="BA2969" s="22">
        <f t="shared" si="0"/>
      </c>
    </row>
    <row r="2970">
      <c r="B2970">
        <f>[1]资金台帐!B2970&amp;""</f>
      </c>
      <c r="H2970">
        <f>[1]资金台帐!H2970&amp;""</f>
      </c>
      <c r="J2970">
        <f>[1]资金台帐!J2970&amp;""</f>
      </c>
      <c r="N2970">
        <f>[1]资金台帐!N2970</f>
      </c>
      <c r="O2970">
        <f>[1]资金台帐!O2970&amp;""</f>
      </c>
      <c r="P2970">
        <f>[1]资金台帐!P2970&amp;""</f>
      </c>
      <c r="Q2970">
        <f>[1]资金台帐!Q2970&amp;""</f>
      </c>
      <c r="T2970">
        <f>[1]资金台帐!T2970&amp;""</f>
      </c>
      <c r="U2970">
        <f>[1]资金台帐!U2970&amp;""</f>
      </c>
      <c r="W2970">
        <f>[1]资金台帐!W2970&amp;""</f>
      </c>
      <c r="X2970">
        <f>[1]资金台帐!X2970&amp;""</f>
      </c>
      <c r="AB2970">
        <f>[1]资金台帐!AB2970</f>
        <v>0</v>
      </c>
      <c r="AC2970">
        <f>[1]资金台帐!AC2970</f>
        <v>0</v>
      </c>
      <c r="AD2970">
        <f>[1]资金台帐!AD2970</f>
        <v>0</v>
      </c>
      <c r="AJ2970">
        <f>[1]资金台帐!AJ2970</f>
        <v>0</v>
      </c>
      <c r="AK2970">
        <f>[1]资金台帐!AK2970</f>
        <v>0</v>
      </c>
      <c r="BA2970" s="22">
        <f t="shared" si="0"/>
      </c>
    </row>
    <row r="2971">
      <c r="B2971">
        <f>[1]资金台帐!B2971&amp;""</f>
      </c>
      <c r="H2971">
        <f>[1]资金台帐!H2971&amp;""</f>
      </c>
      <c r="J2971">
        <f>[1]资金台帐!J2971&amp;""</f>
      </c>
      <c r="N2971">
        <f>[1]资金台帐!N2971</f>
      </c>
      <c r="O2971">
        <f>[1]资金台帐!O2971&amp;""</f>
      </c>
      <c r="P2971">
        <f>[1]资金台帐!P2971&amp;""</f>
      </c>
      <c r="Q2971">
        <f>[1]资金台帐!Q2971&amp;""</f>
      </c>
      <c r="T2971">
        <f>[1]资金台帐!T2971&amp;""</f>
      </c>
      <c r="U2971">
        <f>[1]资金台帐!U2971&amp;""</f>
      </c>
      <c r="W2971">
        <f>[1]资金台帐!W2971&amp;""</f>
      </c>
      <c r="X2971">
        <f>[1]资金台帐!X2971&amp;""</f>
      </c>
      <c r="AB2971">
        <f>[1]资金台帐!AB2971</f>
        <v>0</v>
      </c>
      <c r="AC2971">
        <f>[1]资金台帐!AC2971</f>
        <v>0</v>
      </c>
      <c r="AD2971">
        <f>[1]资金台帐!AD2971</f>
        <v>0</v>
      </c>
      <c r="AJ2971">
        <f>[1]资金台帐!AJ2971</f>
        <v>0</v>
      </c>
      <c r="AK2971">
        <f>[1]资金台帐!AK2971</f>
        <v>0</v>
      </c>
      <c r="BA2971" s="22">
        <f t="shared" si="0"/>
      </c>
    </row>
    <row r="2972">
      <c r="B2972">
        <f>[1]资金台帐!B2972&amp;""</f>
      </c>
      <c r="H2972">
        <f>[1]资金台帐!H2972&amp;""</f>
      </c>
      <c r="J2972">
        <f>[1]资金台帐!J2972&amp;""</f>
      </c>
      <c r="N2972">
        <f>[1]资金台帐!N2972</f>
      </c>
      <c r="O2972">
        <f>[1]资金台帐!O2972&amp;""</f>
      </c>
      <c r="P2972">
        <f>[1]资金台帐!P2972&amp;""</f>
      </c>
      <c r="Q2972">
        <f>[1]资金台帐!Q2972&amp;""</f>
      </c>
      <c r="T2972">
        <f>[1]资金台帐!T2972&amp;""</f>
      </c>
      <c r="U2972">
        <f>[1]资金台帐!U2972&amp;""</f>
      </c>
      <c r="W2972">
        <f>[1]资金台帐!W2972&amp;""</f>
      </c>
      <c r="X2972">
        <f>[1]资金台帐!X2972&amp;""</f>
      </c>
      <c r="AB2972">
        <f>[1]资金台帐!AB2972</f>
        <v>0</v>
      </c>
      <c r="AC2972">
        <f>[1]资金台帐!AC2972</f>
        <v>0</v>
      </c>
      <c r="AD2972">
        <f>[1]资金台帐!AD2972</f>
        <v>0</v>
      </c>
      <c r="AJ2972">
        <f>[1]资金台帐!AJ2972</f>
        <v>0</v>
      </c>
      <c r="AK2972">
        <f>[1]资金台帐!AK2972</f>
        <v>0</v>
      </c>
      <c r="BA2972" s="22">
        <f t="shared" si="0"/>
      </c>
    </row>
    <row r="2973">
      <c r="B2973">
        <f>[1]资金台帐!B2973&amp;""</f>
      </c>
      <c r="H2973">
        <f>[1]资金台帐!H2973&amp;""</f>
      </c>
      <c r="J2973">
        <f>[1]资金台帐!J2973&amp;""</f>
      </c>
      <c r="N2973">
        <f>[1]资金台帐!N2973</f>
      </c>
      <c r="O2973">
        <f>[1]资金台帐!O2973&amp;""</f>
      </c>
      <c r="P2973">
        <f>[1]资金台帐!P2973&amp;""</f>
      </c>
      <c r="Q2973">
        <f>[1]资金台帐!Q2973&amp;""</f>
      </c>
      <c r="T2973">
        <f>[1]资金台帐!T2973&amp;""</f>
      </c>
      <c r="U2973">
        <f>[1]资金台帐!U2973&amp;""</f>
      </c>
      <c r="W2973">
        <f>[1]资金台帐!W2973&amp;""</f>
      </c>
      <c r="X2973">
        <f>[1]资金台帐!X2973&amp;""</f>
      </c>
      <c r="AB2973">
        <f>[1]资金台帐!AB2973</f>
        <v>0</v>
      </c>
      <c r="AC2973">
        <f>[1]资金台帐!AC2973</f>
        <v>0</v>
      </c>
      <c r="AD2973">
        <f>[1]资金台帐!AD2973</f>
        <v>0</v>
      </c>
      <c r="AJ2973">
        <f>[1]资金台帐!AJ2973</f>
        <v>0</v>
      </c>
      <c r="AK2973">
        <f>[1]资金台帐!AK2973</f>
        <v>0</v>
      </c>
      <c r="BA2973" s="22">
        <f t="shared" si="0"/>
      </c>
    </row>
    <row r="2974">
      <c r="B2974">
        <f>[1]资金台帐!B2974&amp;""</f>
      </c>
      <c r="H2974">
        <f>[1]资金台帐!H2974&amp;""</f>
      </c>
      <c r="J2974">
        <f>[1]资金台帐!J2974&amp;""</f>
      </c>
      <c r="N2974">
        <f>[1]资金台帐!N2974</f>
      </c>
      <c r="O2974">
        <f>[1]资金台帐!O2974&amp;""</f>
      </c>
      <c r="P2974">
        <f>[1]资金台帐!P2974&amp;""</f>
      </c>
      <c r="Q2974">
        <f>[1]资金台帐!Q2974&amp;""</f>
      </c>
      <c r="T2974">
        <f>[1]资金台帐!T2974&amp;""</f>
      </c>
      <c r="U2974">
        <f>[1]资金台帐!U2974&amp;""</f>
      </c>
      <c r="W2974">
        <f>[1]资金台帐!W2974&amp;""</f>
      </c>
      <c r="X2974">
        <f>[1]资金台帐!X2974&amp;""</f>
      </c>
      <c r="AB2974">
        <f>[1]资金台帐!AB2974</f>
        <v>0</v>
      </c>
      <c r="AC2974">
        <f>[1]资金台帐!AC2974</f>
        <v>0</v>
      </c>
      <c r="AD2974">
        <f>[1]资金台帐!AD2974</f>
        <v>0</v>
      </c>
      <c r="AJ2974">
        <f>[1]资金台帐!AJ2974</f>
        <v>0</v>
      </c>
      <c r="AK2974">
        <f>[1]资金台帐!AK2974</f>
        <v>0</v>
      </c>
      <c r="BA2974" s="22">
        <f t="shared" si="0"/>
      </c>
    </row>
    <row r="2975">
      <c r="B2975">
        <f>[1]资金台帐!B2975&amp;""</f>
      </c>
      <c r="H2975">
        <f>[1]资金台帐!H2975&amp;""</f>
      </c>
      <c r="J2975">
        <f>[1]资金台帐!J2975&amp;""</f>
      </c>
      <c r="N2975">
        <f>[1]资金台帐!N2975</f>
      </c>
      <c r="O2975">
        <f>[1]资金台帐!O2975&amp;""</f>
      </c>
      <c r="P2975">
        <f>[1]资金台帐!P2975&amp;""</f>
      </c>
      <c r="Q2975">
        <f>[1]资金台帐!Q2975&amp;""</f>
      </c>
      <c r="T2975">
        <f>[1]资金台帐!T2975&amp;""</f>
      </c>
      <c r="U2975">
        <f>[1]资金台帐!U2975&amp;""</f>
      </c>
      <c r="W2975">
        <f>[1]资金台帐!W2975&amp;""</f>
      </c>
      <c r="X2975">
        <f>[1]资金台帐!X2975&amp;""</f>
      </c>
      <c r="AB2975">
        <f>[1]资金台帐!AB2975</f>
        <v>0</v>
      </c>
      <c r="AC2975">
        <f>[1]资金台帐!AC2975</f>
        <v>0</v>
      </c>
      <c r="AD2975">
        <f>[1]资金台帐!AD2975</f>
        <v>0</v>
      </c>
      <c r="AJ2975">
        <f>[1]资金台帐!AJ2975</f>
        <v>0</v>
      </c>
      <c r="AK2975">
        <f>[1]资金台帐!AK2975</f>
        <v>0</v>
      </c>
      <c r="BA2975" s="22">
        <f t="shared" si="0"/>
      </c>
    </row>
    <row r="2976">
      <c r="B2976">
        <f>[1]资金台帐!B2976&amp;""</f>
      </c>
      <c r="H2976">
        <f>[1]资金台帐!H2976&amp;""</f>
      </c>
      <c r="J2976">
        <f>[1]资金台帐!J2976&amp;""</f>
      </c>
      <c r="N2976">
        <f>[1]资金台帐!N2976</f>
      </c>
      <c r="O2976">
        <f>[1]资金台帐!O2976&amp;""</f>
      </c>
      <c r="P2976">
        <f>[1]资金台帐!P2976&amp;""</f>
      </c>
      <c r="Q2976">
        <f>[1]资金台帐!Q2976&amp;""</f>
      </c>
      <c r="T2976">
        <f>[1]资金台帐!T2976&amp;""</f>
      </c>
      <c r="U2976">
        <f>[1]资金台帐!U2976&amp;""</f>
      </c>
      <c r="W2976">
        <f>[1]资金台帐!W2976&amp;""</f>
      </c>
      <c r="X2976">
        <f>[1]资金台帐!X2976&amp;""</f>
      </c>
      <c r="AB2976">
        <f>[1]资金台帐!AB2976</f>
        <v>0</v>
      </c>
      <c r="AC2976">
        <f>[1]资金台帐!AC2976</f>
        <v>0</v>
      </c>
      <c r="AD2976">
        <f>[1]资金台帐!AD2976</f>
        <v>0</v>
      </c>
      <c r="AJ2976">
        <f>[1]资金台帐!AJ2976</f>
        <v>0</v>
      </c>
      <c r="AK2976">
        <f>[1]资金台帐!AK2976</f>
        <v>0</v>
      </c>
      <c r="BA2976" s="22">
        <f t="shared" si="0"/>
      </c>
    </row>
    <row r="2977">
      <c r="B2977">
        <f>[1]资金台帐!B2977&amp;""</f>
      </c>
      <c r="H2977">
        <f>[1]资金台帐!H2977&amp;""</f>
      </c>
      <c r="J2977">
        <f>[1]资金台帐!J2977&amp;""</f>
      </c>
      <c r="N2977">
        <f>[1]资金台帐!N2977</f>
      </c>
      <c r="O2977">
        <f>[1]资金台帐!O2977&amp;""</f>
      </c>
      <c r="P2977">
        <f>[1]资金台帐!P2977&amp;""</f>
      </c>
      <c r="Q2977">
        <f>[1]资金台帐!Q2977&amp;""</f>
      </c>
      <c r="T2977">
        <f>[1]资金台帐!T2977&amp;""</f>
      </c>
      <c r="U2977">
        <f>[1]资金台帐!U2977&amp;""</f>
      </c>
      <c r="W2977">
        <f>[1]资金台帐!W2977&amp;""</f>
      </c>
      <c r="X2977">
        <f>[1]资金台帐!X2977&amp;""</f>
      </c>
      <c r="AB2977">
        <f>[1]资金台帐!AB2977</f>
        <v>0</v>
      </c>
      <c r="AC2977">
        <f>[1]资金台帐!AC2977</f>
        <v>0</v>
      </c>
      <c r="AD2977">
        <f>[1]资金台帐!AD2977</f>
        <v>0</v>
      </c>
      <c r="AJ2977">
        <f>[1]资金台帐!AJ2977</f>
        <v>0</v>
      </c>
      <c r="AK2977">
        <f>[1]资金台帐!AK2977</f>
        <v>0</v>
      </c>
      <c r="BA2977" s="22">
        <f t="shared" si="0"/>
      </c>
    </row>
    <row r="2978">
      <c r="B2978">
        <f>[1]资金台帐!B2978&amp;""</f>
      </c>
      <c r="H2978">
        <f>[1]资金台帐!H2978&amp;""</f>
      </c>
      <c r="J2978">
        <f>[1]资金台帐!J2978&amp;""</f>
      </c>
      <c r="N2978">
        <f>[1]资金台帐!N2978</f>
      </c>
      <c r="O2978">
        <f>[1]资金台帐!O2978&amp;""</f>
      </c>
      <c r="P2978">
        <f>[1]资金台帐!P2978&amp;""</f>
      </c>
      <c r="Q2978">
        <f>[1]资金台帐!Q2978&amp;""</f>
      </c>
      <c r="T2978">
        <f>[1]资金台帐!T2978&amp;""</f>
      </c>
      <c r="U2978">
        <f>[1]资金台帐!U2978&amp;""</f>
      </c>
      <c r="W2978">
        <f>[1]资金台帐!W2978&amp;""</f>
      </c>
      <c r="X2978">
        <f>[1]资金台帐!X2978&amp;""</f>
      </c>
      <c r="AB2978">
        <f>[1]资金台帐!AB2978</f>
        <v>0</v>
      </c>
      <c r="AC2978">
        <f>[1]资金台帐!AC2978</f>
        <v>0</v>
      </c>
      <c r="AD2978">
        <f>[1]资金台帐!AD2978</f>
        <v>0</v>
      </c>
      <c r="AJ2978">
        <f>[1]资金台帐!AJ2978</f>
        <v>0</v>
      </c>
      <c r="AK2978">
        <f>[1]资金台帐!AK2978</f>
        <v>0</v>
      </c>
      <c r="BA2978" s="22">
        <f t="shared" si="0"/>
      </c>
    </row>
    <row r="2979">
      <c r="B2979">
        <f>[1]资金台帐!B2979&amp;""</f>
      </c>
      <c r="H2979">
        <f>[1]资金台帐!H2979&amp;""</f>
      </c>
      <c r="J2979">
        <f>[1]资金台帐!J2979&amp;""</f>
      </c>
      <c r="N2979">
        <f>[1]资金台帐!N2979</f>
      </c>
      <c r="O2979">
        <f>[1]资金台帐!O2979&amp;""</f>
      </c>
      <c r="P2979">
        <f>[1]资金台帐!P2979&amp;""</f>
      </c>
      <c r="Q2979">
        <f>[1]资金台帐!Q2979&amp;""</f>
      </c>
      <c r="T2979">
        <f>[1]资金台帐!T2979&amp;""</f>
      </c>
      <c r="U2979">
        <f>[1]资金台帐!U2979&amp;""</f>
      </c>
      <c r="W2979">
        <f>[1]资金台帐!W2979&amp;""</f>
      </c>
      <c r="X2979">
        <f>[1]资金台帐!X2979&amp;""</f>
      </c>
      <c r="AB2979">
        <f>[1]资金台帐!AB2979</f>
        <v>0</v>
      </c>
      <c r="AC2979">
        <f>[1]资金台帐!AC2979</f>
        <v>0</v>
      </c>
      <c r="AD2979">
        <f>[1]资金台帐!AD2979</f>
        <v>0</v>
      </c>
      <c r="AJ2979">
        <f>[1]资金台帐!AJ2979</f>
        <v>0</v>
      </c>
      <c r="AK2979">
        <f>[1]资金台帐!AK2979</f>
        <v>0</v>
      </c>
      <c r="BA2979" s="22">
        <f t="shared" si="0"/>
      </c>
    </row>
    <row r="2980">
      <c r="B2980">
        <f>[1]资金台帐!B2980&amp;""</f>
      </c>
      <c r="H2980">
        <f>[1]资金台帐!H2980&amp;""</f>
      </c>
      <c r="J2980">
        <f>[1]资金台帐!J2980&amp;""</f>
      </c>
      <c r="N2980">
        <f>[1]资金台帐!N2980</f>
      </c>
      <c r="O2980">
        <f>[1]资金台帐!O2980&amp;""</f>
      </c>
      <c r="P2980">
        <f>[1]资金台帐!P2980&amp;""</f>
      </c>
      <c r="Q2980">
        <f>[1]资金台帐!Q2980&amp;""</f>
      </c>
      <c r="T2980">
        <f>[1]资金台帐!T2980&amp;""</f>
      </c>
      <c r="U2980">
        <f>[1]资金台帐!U2980&amp;""</f>
      </c>
      <c r="W2980">
        <f>[1]资金台帐!W2980&amp;""</f>
      </c>
      <c r="X2980">
        <f>[1]资金台帐!X2980&amp;""</f>
      </c>
      <c r="AB2980">
        <f>[1]资金台帐!AB2980</f>
        <v>0</v>
      </c>
      <c r="AC2980">
        <f>[1]资金台帐!AC2980</f>
        <v>0</v>
      </c>
      <c r="AD2980">
        <f>[1]资金台帐!AD2980</f>
        <v>0</v>
      </c>
      <c r="AJ2980">
        <f>[1]资金台帐!AJ2980</f>
        <v>0</v>
      </c>
      <c r="AK2980">
        <f>[1]资金台帐!AK2980</f>
        <v>0</v>
      </c>
      <c r="BA2980" s="22">
        <f t="shared" si="0"/>
      </c>
    </row>
    <row r="2981">
      <c r="B2981">
        <f>[1]资金台帐!B2981&amp;""</f>
      </c>
      <c r="H2981">
        <f>[1]资金台帐!H2981&amp;""</f>
      </c>
      <c r="J2981">
        <f>[1]资金台帐!J2981&amp;""</f>
      </c>
      <c r="N2981">
        <f>[1]资金台帐!N2981</f>
      </c>
      <c r="O2981">
        <f>[1]资金台帐!O2981&amp;""</f>
      </c>
      <c r="P2981">
        <f>[1]资金台帐!P2981&amp;""</f>
      </c>
      <c r="Q2981">
        <f>[1]资金台帐!Q2981&amp;""</f>
      </c>
      <c r="T2981">
        <f>[1]资金台帐!T2981&amp;""</f>
      </c>
      <c r="U2981">
        <f>[1]资金台帐!U2981&amp;""</f>
      </c>
      <c r="W2981">
        <f>[1]资金台帐!W2981&amp;""</f>
      </c>
      <c r="X2981">
        <f>[1]资金台帐!X2981&amp;""</f>
      </c>
      <c r="AB2981">
        <f>[1]资金台帐!AB2981</f>
        <v>0</v>
      </c>
      <c r="AC2981">
        <f>[1]资金台帐!AC2981</f>
        <v>0</v>
      </c>
      <c r="AD2981">
        <f>[1]资金台帐!AD2981</f>
        <v>0</v>
      </c>
      <c r="AJ2981">
        <f>[1]资金台帐!AJ2981</f>
        <v>0</v>
      </c>
      <c r="AK2981">
        <f>[1]资金台帐!AK2981</f>
        <v>0</v>
      </c>
      <c r="BA2981" s="22">
        <f t="shared" si="0"/>
      </c>
    </row>
    <row r="2982">
      <c r="B2982">
        <f>[1]资金台帐!B2982&amp;""</f>
      </c>
      <c r="H2982">
        <f>[1]资金台帐!H2982&amp;""</f>
      </c>
      <c r="J2982">
        <f>[1]资金台帐!J2982&amp;""</f>
      </c>
      <c r="N2982">
        <f>[1]资金台帐!N2982</f>
      </c>
      <c r="O2982">
        <f>[1]资金台帐!O2982&amp;""</f>
      </c>
      <c r="P2982">
        <f>[1]资金台帐!P2982&amp;""</f>
      </c>
      <c r="Q2982">
        <f>[1]资金台帐!Q2982&amp;""</f>
      </c>
      <c r="T2982">
        <f>[1]资金台帐!T2982&amp;""</f>
      </c>
      <c r="U2982">
        <f>[1]资金台帐!U2982&amp;""</f>
      </c>
      <c r="W2982">
        <f>[1]资金台帐!W2982&amp;""</f>
      </c>
      <c r="X2982">
        <f>[1]资金台帐!X2982&amp;""</f>
      </c>
      <c r="AB2982">
        <f>[1]资金台帐!AB2982</f>
        <v>0</v>
      </c>
      <c r="AC2982">
        <f>[1]资金台帐!AC2982</f>
        <v>0</v>
      </c>
      <c r="AD2982">
        <f>[1]资金台帐!AD2982</f>
        <v>0</v>
      </c>
      <c r="AJ2982">
        <f>[1]资金台帐!AJ2982</f>
        <v>0</v>
      </c>
      <c r="AK2982">
        <f>[1]资金台帐!AK2982</f>
        <v>0</v>
      </c>
      <c r="BA2982" s="22">
        <f t="shared" si="0"/>
      </c>
    </row>
    <row r="2983">
      <c r="B2983">
        <f>[1]资金台帐!B2983&amp;""</f>
      </c>
      <c r="H2983">
        <f>[1]资金台帐!H2983&amp;""</f>
      </c>
      <c r="J2983">
        <f>[1]资金台帐!J2983&amp;""</f>
      </c>
      <c r="N2983">
        <f>[1]资金台帐!N2983</f>
      </c>
      <c r="O2983">
        <f>[1]资金台帐!O2983&amp;""</f>
      </c>
      <c r="P2983">
        <f>[1]资金台帐!P2983&amp;""</f>
      </c>
      <c r="Q2983">
        <f>[1]资金台帐!Q2983&amp;""</f>
      </c>
      <c r="T2983">
        <f>[1]资金台帐!T2983&amp;""</f>
      </c>
      <c r="U2983">
        <f>[1]资金台帐!U2983&amp;""</f>
      </c>
      <c r="W2983">
        <f>[1]资金台帐!W2983&amp;""</f>
      </c>
      <c r="X2983">
        <f>[1]资金台帐!X2983&amp;""</f>
      </c>
      <c r="AB2983">
        <f>[1]资金台帐!AB2983</f>
        <v>0</v>
      </c>
      <c r="AC2983">
        <f>[1]资金台帐!AC2983</f>
        <v>0</v>
      </c>
      <c r="AD2983">
        <f>[1]资金台帐!AD2983</f>
        <v>0</v>
      </c>
      <c r="AJ2983">
        <f>[1]资金台帐!AJ2983</f>
        <v>0</v>
      </c>
      <c r="AK2983">
        <f>[1]资金台帐!AK2983</f>
        <v>0</v>
      </c>
      <c r="BA2983" s="22">
        <f t="shared" si="0"/>
      </c>
    </row>
    <row r="2984">
      <c r="B2984">
        <f>[1]资金台帐!B2984&amp;""</f>
      </c>
      <c r="H2984">
        <f>[1]资金台帐!H2984&amp;""</f>
      </c>
      <c r="J2984">
        <f>[1]资金台帐!J2984&amp;""</f>
      </c>
      <c r="N2984">
        <f>[1]资金台帐!N2984</f>
      </c>
      <c r="O2984">
        <f>[1]资金台帐!O2984&amp;""</f>
      </c>
      <c r="P2984">
        <f>[1]资金台帐!P2984&amp;""</f>
      </c>
      <c r="Q2984">
        <f>[1]资金台帐!Q2984&amp;""</f>
      </c>
      <c r="T2984">
        <f>[1]资金台帐!T2984&amp;""</f>
      </c>
      <c r="U2984">
        <f>[1]资金台帐!U2984&amp;""</f>
      </c>
      <c r="W2984">
        <f>[1]资金台帐!W2984&amp;""</f>
      </c>
      <c r="X2984">
        <f>[1]资金台帐!X2984&amp;""</f>
      </c>
      <c r="AB2984">
        <f>[1]资金台帐!AB2984</f>
        <v>0</v>
      </c>
      <c r="AC2984">
        <f>[1]资金台帐!AC2984</f>
        <v>0</v>
      </c>
      <c r="AD2984">
        <f>[1]资金台帐!AD2984</f>
        <v>0</v>
      </c>
      <c r="AJ2984">
        <f>[1]资金台帐!AJ2984</f>
        <v>0</v>
      </c>
      <c r="AK2984">
        <f>[1]资金台帐!AK2984</f>
        <v>0</v>
      </c>
      <c r="BA2984" s="22">
        <f t="shared" si="0"/>
      </c>
    </row>
    <row r="2985">
      <c r="B2985">
        <f>[1]资金台帐!B2985&amp;""</f>
      </c>
      <c r="H2985">
        <f>[1]资金台帐!H2985&amp;""</f>
      </c>
      <c r="J2985">
        <f>[1]资金台帐!J2985&amp;""</f>
      </c>
      <c r="N2985">
        <f>[1]资金台帐!N2985</f>
      </c>
      <c r="O2985">
        <f>[1]资金台帐!O2985&amp;""</f>
      </c>
      <c r="P2985">
        <f>[1]资金台帐!P2985&amp;""</f>
      </c>
      <c r="Q2985">
        <f>[1]资金台帐!Q2985&amp;""</f>
      </c>
      <c r="T2985">
        <f>[1]资金台帐!T2985&amp;""</f>
      </c>
      <c r="U2985">
        <f>[1]资金台帐!U2985&amp;""</f>
      </c>
      <c r="W2985">
        <f>[1]资金台帐!W2985&amp;""</f>
      </c>
      <c r="X2985">
        <f>[1]资金台帐!X2985&amp;""</f>
      </c>
      <c r="AB2985">
        <f>[1]资金台帐!AB2985</f>
        <v>0</v>
      </c>
      <c r="AC2985">
        <f>[1]资金台帐!AC2985</f>
        <v>0</v>
      </c>
      <c r="AD2985">
        <f>[1]资金台帐!AD2985</f>
        <v>0</v>
      </c>
      <c r="AJ2985">
        <f>[1]资金台帐!AJ2985</f>
        <v>0</v>
      </c>
      <c r="AK2985">
        <f>[1]资金台帐!AK2985</f>
        <v>0</v>
      </c>
      <c r="BA2985" s="22">
        <f t="shared" si="0"/>
      </c>
    </row>
    <row r="2986">
      <c r="B2986">
        <f>[1]资金台帐!B2986&amp;""</f>
      </c>
      <c r="H2986">
        <f>[1]资金台帐!H2986&amp;""</f>
      </c>
      <c r="J2986">
        <f>[1]资金台帐!J2986&amp;""</f>
      </c>
      <c r="N2986">
        <f>[1]资金台帐!N2986</f>
      </c>
      <c r="O2986">
        <f>[1]资金台帐!O2986&amp;""</f>
      </c>
      <c r="P2986">
        <f>[1]资金台帐!P2986&amp;""</f>
      </c>
      <c r="Q2986">
        <f>[1]资金台帐!Q2986&amp;""</f>
      </c>
      <c r="T2986">
        <f>[1]资金台帐!T2986&amp;""</f>
      </c>
      <c r="U2986">
        <f>[1]资金台帐!U2986&amp;""</f>
      </c>
      <c r="W2986">
        <f>[1]资金台帐!W2986&amp;""</f>
      </c>
      <c r="X2986">
        <f>[1]资金台帐!X2986&amp;""</f>
      </c>
      <c r="AB2986">
        <f>[1]资金台帐!AB2986</f>
        <v>0</v>
      </c>
      <c r="AC2986">
        <f>[1]资金台帐!AC2986</f>
        <v>0</v>
      </c>
      <c r="AD2986">
        <f>[1]资金台帐!AD2986</f>
        <v>0</v>
      </c>
      <c r="AJ2986">
        <f>[1]资金台帐!AJ2986</f>
        <v>0</v>
      </c>
      <c r="AK2986">
        <f>[1]资金台帐!AK2986</f>
        <v>0</v>
      </c>
      <c r="BA2986" s="22">
        <f t="shared" si="0"/>
      </c>
    </row>
    <row r="2987">
      <c r="B2987">
        <f>[1]资金台帐!B2987&amp;""</f>
      </c>
      <c r="H2987">
        <f>[1]资金台帐!H2987&amp;""</f>
      </c>
      <c r="J2987">
        <f>[1]资金台帐!J2987&amp;""</f>
      </c>
      <c r="N2987">
        <f>[1]资金台帐!N2987</f>
      </c>
      <c r="O2987">
        <f>[1]资金台帐!O2987&amp;""</f>
      </c>
      <c r="P2987">
        <f>[1]资金台帐!P2987&amp;""</f>
      </c>
      <c r="Q2987">
        <f>[1]资金台帐!Q2987&amp;""</f>
      </c>
      <c r="T2987">
        <f>[1]资金台帐!T2987&amp;""</f>
      </c>
      <c r="U2987">
        <f>[1]资金台帐!U2987&amp;""</f>
      </c>
      <c r="W2987">
        <f>[1]资金台帐!W2987&amp;""</f>
      </c>
      <c r="X2987">
        <f>[1]资金台帐!X2987&amp;""</f>
      </c>
      <c r="AB2987">
        <f>[1]资金台帐!AB2987</f>
        <v>0</v>
      </c>
      <c r="AC2987">
        <f>[1]资金台帐!AC2987</f>
        <v>0</v>
      </c>
      <c r="AD2987">
        <f>[1]资金台帐!AD2987</f>
        <v>0</v>
      </c>
      <c r="AJ2987">
        <f>[1]资金台帐!AJ2987</f>
        <v>0</v>
      </c>
      <c r="AK2987">
        <f>[1]资金台帐!AK2987</f>
        <v>0</v>
      </c>
      <c r="BA2987" s="22">
        <f t="shared" si="0"/>
      </c>
    </row>
    <row r="2988">
      <c r="B2988">
        <f>[1]资金台帐!B2988&amp;""</f>
      </c>
      <c r="H2988">
        <f>[1]资金台帐!H2988&amp;""</f>
      </c>
      <c r="J2988">
        <f>[1]资金台帐!J2988&amp;""</f>
      </c>
      <c r="N2988">
        <f>[1]资金台帐!N2988</f>
      </c>
      <c r="O2988">
        <f>[1]资金台帐!O2988&amp;""</f>
      </c>
      <c r="P2988">
        <f>[1]资金台帐!P2988&amp;""</f>
      </c>
      <c r="Q2988">
        <f>[1]资金台帐!Q2988&amp;""</f>
      </c>
      <c r="T2988">
        <f>[1]资金台帐!T2988&amp;""</f>
      </c>
      <c r="U2988">
        <f>[1]资金台帐!U2988&amp;""</f>
      </c>
      <c r="W2988">
        <f>[1]资金台帐!W2988&amp;""</f>
      </c>
      <c r="X2988">
        <f>[1]资金台帐!X2988&amp;""</f>
      </c>
      <c r="AB2988">
        <f>[1]资金台帐!AB2988</f>
        <v>0</v>
      </c>
      <c r="AC2988">
        <f>[1]资金台帐!AC2988</f>
        <v>0</v>
      </c>
      <c r="AD2988">
        <f>[1]资金台帐!AD2988</f>
        <v>0</v>
      </c>
      <c r="AJ2988">
        <f>[1]资金台帐!AJ2988</f>
        <v>0</v>
      </c>
      <c r="AK2988">
        <f>[1]资金台帐!AK2988</f>
        <v>0</v>
      </c>
      <c r="BA2988" s="22">
        <f t="shared" si="0"/>
      </c>
    </row>
    <row r="2989">
      <c r="B2989">
        <f>[1]资金台帐!B2989&amp;""</f>
      </c>
      <c r="H2989">
        <f>[1]资金台帐!H2989&amp;""</f>
      </c>
      <c r="J2989">
        <f>[1]资金台帐!J2989&amp;""</f>
      </c>
      <c r="N2989">
        <f>[1]资金台帐!N2989</f>
      </c>
      <c r="O2989">
        <f>[1]资金台帐!O2989&amp;""</f>
      </c>
      <c r="P2989">
        <f>[1]资金台帐!P2989&amp;""</f>
      </c>
      <c r="Q2989">
        <f>[1]资金台帐!Q2989&amp;""</f>
      </c>
      <c r="T2989">
        <f>[1]资金台帐!T2989&amp;""</f>
      </c>
      <c r="U2989">
        <f>[1]资金台帐!U2989&amp;""</f>
      </c>
      <c r="W2989">
        <f>[1]资金台帐!W2989&amp;""</f>
      </c>
      <c r="X2989">
        <f>[1]资金台帐!X2989&amp;""</f>
      </c>
      <c r="AB2989">
        <f>[1]资金台帐!AB2989</f>
        <v>0</v>
      </c>
      <c r="AC2989">
        <f>[1]资金台帐!AC2989</f>
        <v>0</v>
      </c>
      <c r="AD2989">
        <f>[1]资金台帐!AD2989</f>
        <v>0</v>
      </c>
      <c r="AJ2989">
        <f>[1]资金台帐!AJ2989</f>
        <v>0</v>
      </c>
      <c r="AK2989">
        <f>[1]资金台帐!AK2989</f>
        <v>0</v>
      </c>
      <c r="BA2989" s="22">
        <f t="shared" si="0"/>
      </c>
    </row>
    <row r="2990">
      <c r="B2990">
        <f>[1]资金台帐!B2990&amp;""</f>
      </c>
      <c r="H2990">
        <f>[1]资金台帐!H2990&amp;""</f>
      </c>
      <c r="J2990">
        <f>[1]资金台帐!J2990&amp;""</f>
      </c>
      <c r="N2990">
        <f>[1]资金台帐!N2990</f>
      </c>
      <c r="O2990">
        <f>[1]资金台帐!O2990&amp;""</f>
      </c>
      <c r="P2990">
        <f>[1]资金台帐!P2990&amp;""</f>
      </c>
      <c r="Q2990">
        <f>[1]资金台帐!Q2990&amp;""</f>
      </c>
      <c r="T2990">
        <f>[1]资金台帐!T2990&amp;""</f>
      </c>
      <c r="U2990">
        <f>[1]资金台帐!U2990&amp;""</f>
      </c>
      <c r="W2990">
        <f>[1]资金台帐!W2990&amp;""</f>
      </c>
      <c r="X2990">
        <f>[1]资金台帐!X2990&amp;""</f>
      </c>
      <c r="AB2990">
        <f>[1]资金台帐!AB2990</f>
        <v>0</v>
      </c>
      <c r="AC2990">
        <f>[1]资金台帐!AC2990</f>
        <v>0</v>
      </c>
      <c r="AD2990">
        <f>[1]资金台帐!AD2990</f>
        <v>0</v>
      </c>
      <c r="AJ2990">
        <f>[1]资金台帐!AJ2990</f>
        <v>0</v>
      </c>
      <c r="AK2990">
        <f>[1]资金台帐!AK2990</f>
        <v>0</v>
      </c>
      <c r="BA2990" s="22">
        <f t="shared" si="0"/>
      </c>
    </row>
    <row r="2991">
      <c r="B2991">
        <f>[1]资金台帐!B2991&amp;""</f>
      </c>
      <c r="H2991">
        <f>[1]资金台帐!H2991&amp;""</f>
      </c>
      <c r="J2991">
        <f>[1]资金台帐!J2991&amp;""</f>
      </c>
      <c r="N2991">
        <f>[1]资金台帐!N2991</f>
      </c>
      <c r="O2991">
        <f>[1]资金台帐!O2991&amp;""</f>
      </c>
      <c r="P2991">
        <f>[1]资金台帐!P2991&amp;""</f>
      </c>
      <c r="Q2991">
        <f>[1]资金台帐!Q2991&amp;""</f>
      </c>
      <c r="T2991">
        <f>[1]资金台帐!T2991&amp;""</f>
      </c>
      <c r="U2991">
        <f>[1]资金台帐!U2991&amp;""</f>
      </c>
      <c r="W2991">
        <f>[1]资金台帐!W2991&amp;""</f>
      </c>
      <c r="X2991">
        <f>[1]资金台帐!X2991&amp;""</f>
      </c>
      <c r="AB2991">
        <f>[1]资金台帐!AB2991</f>
        <v>0</v>
      </c>
      <c r="AC2991">
        <f>[1]资金台帐!AC2991</f>
        <v>0</v>
      </c>
      <c r="AD2991">
        <f>[1]资金台帐!AD2991</f>
        <v>0</v>
      </c>
      <c r="AJ2991">
        <f>[1]资金台帐!AJ2991</f>
        <v>0</v>
      </c>
      <c r="AK2991">
        <f>[1]资金台帐!AK2991</f>
        <v>0</v>
      </c>
      <c r="BA2991" s="22">
        <f t="shared" si="0"/>
      </c>
    </row>
    <row r="2992">
      <c r="B2992">
        <f>[1]资金台帐!B2992&amp;""</f>
      </c>
      <c r="H2992">
        <f>[1]资金台帐!H2992&amp;""</f>
      </c>
      <c r="J2992">
        <f>[1]资金台帐!J2992&amp;""</f>
      </c>
      <c r="N2992">
        <f>[1]资金台帐!N2992</f>
      </c>
      <c r="O2992">
        <f>[1]资金台帐!O2992&amp;""</f>
      </c>
      <c r="P2992">
        <f>[1]资金台帐!P2992&amp;""</f>
      </c>
      <c r="Q2992">
        <f>[1]资金台帐!Q2992&amp;""</f>
      </c>
      <c r="T2992">
        <f>[1]资金台帐!T2992&amp;""</f>
      </c>
      <c r="U2992">
        <f>[1]资金台帐!U2992&amp;""</f>
      </c>
      <c r="W2992">
        <f>[1]资金台帐!W2992&amp;""</f>
      </c>
      <c r="X2992">
        <f>[1]资金台帐!X2992&amp;""</f>
      </c>
      <c r="AB2992">
        <f>[1]资金台帐!AB2992</f>
        <v>0</v>
      </c>
      <c r="AC2992">
        <f>[1]资金台帐!AC2992</f>
        <v>0</v>
      </c>
      <c r="AD2992">
        <f>[1]资金台帐!AD2992</f>
        <v>0</v>
      </c>
      <c r="AJ2992">
        <f>[1]资金台帐!AJ2992</f>
        <v>0</v>
      </c>
      <c r="AK2992">
        <f>[1]资金台帐!AK2992</f>
        <v>0</v>
      </c>
      <c r="BA2992" s="22">
        <f t="shared" si="0"/>
      </c>
    </row>
    <row r="2993">
      <c r="B2993">
        <f>[1]资金台帐!B2993&amp;""</f>
      </c>
      <c r="H2993">
        <f>[1]资金台帐!H2993&amp;""</f>
      </c>
      <c r="J2993">
        <f>[1]资金台帐!J2993&amp;""</f>
      </c>
      <c r="N2993">
        <f>[1]资金台帐!N2993</f>
      </c>
      <c r="O2993">
        <f>[1]资金台帐!O2993&amp;""</f>
      </c>
      <c r="P2993">
        <f>[1]资金台帐!P2993&amp;""</f>
      </c>
      <c r="Q2993">
        <f>[1]资金台帐!Q2993&amp;""</f>
      </c>
      <c r="T2993">
        <f>[1]资金台帐!T2993&amp;""</f>
      </c>
      <c r="U2993">
        <f>[1]资金台帐!U2993&amp;""</f>
      </c>
      <c r="W2993">
        <f>[1]资金台帐!W2993&amp;""</f>
      </c>
      <c r="X2993">
        <f>[1]资金台帐!X2993&amp;""</f>
      </c>
      <c r="AB2993">
        <f>[1]资金台帐!AB2993</f>
        <v>0</v>
      </c>
      <c r="AC2993">
        <f>[1]资金台帐!AC2993</f>
        <v>0</v>
      </c>
      <c r="AD2993">
        <f>[1]资金台帐!AD2993</f>
        <v>0</v>
      </c>
      <c r="AJ2993">
        <f>[1]资金台帐!AJ2993</f>
        <v>0</v>
      </c>
      <c r="AK2993">
        <f>[1]资金台帐!AK2993</f>
        <v>0</v>
      </c>
      <c r="BA2993" s="22">
        <f t="shared" si="0"/>
      </c>
    </row>
    <row r="2994">
      <c r="B2994">
        <f>[1]资金台帐!B2994&amp;""</f>
      </c>
      <c r="H2994">
        <f>[1]资金台帐!H2994&amp;""</f>
      </c>
      <c r="J2994">
        <f>[1]资金台帐!J2994&amp;""</f>
      </c>
      <c r="N2994">
        <f>[1]资金台帐!N2994</f>
      </c>
      <c r="O2994">
        <f>[1]资金台帐!O2994&amp;""</f>
      </c>
      <c r="P2994">
        <f>[1]资金台帐!P2994&amp;""</f>
      </c>
      <c r="Q2994">
        <f>[1]资金台帐!Q2994&amp;""</f>
      </c>
      <c r="T2994">
        <f>[1]资金台帐!T2994&amp;""</f>
      </c>
      <c r="U2994">
        <f>[1]资金台帐!U2994&amp;""</f>
      </c>
      <c r="W2994">
        <f>[1]资金台帐!W2994&amp;""</f>
      </c>
      <c r="X2994">
        <f>[1]资金台帐!X2994&amp;""</f>
      </c>
      <c r="AB2994">
        <f>[1]资金台帐!AB2994</f>
        <v>0</v>
      </c>
      <c r="AC2994">
        <f>[1]资金台帐!AC2994</f>
        <v>0</v>
      </c>
      <c r="AD2994">
        <f>[1]资金台帐!AD2994</f>
        <v>0</v>
      </c>
      <c r="AJ2994">
        <f>[1]资金台帐!AJ2994</f>
        <v>0</v>
      </c>
      <c r="AK2994">
        <f>[1]资金台帐!AK2994</f>
        <v>0</v>
      </c>
      <c r="BA2994" s="22">
        <f t="shared" si="0"/>
      </c>
    </row>
    <row r="2995">
      <c r="B2995">
        <f>[1]资金台帐!B2995&amp;""</f>
      </c>
      <c r="H2995">
        <f>[1]资金台帐!H2995&amp;""</f>
      </c>
      <c r="J2995">
        <f>[1]资金台帐!J2995&amp;""</f>
      </c>
      <c r="N2995">
        <f>[1]资金台帐!N2995</f>
      </c>
      <c r="O2995">
        <f>[1]资金台帐!O2995&amp;""</f>
      </c>
      <c r="P2995">
        <f>[1]资金台帐!P2995&amp;""</f>
      </c>
      <c r="Q2995">
        <f>[1]资金台帐!Q2995&amp;""</f>
      </c>
      <c r="T2995">
        <f>[1]资金台帐!T2995&amp;""</f>
      </c>
      <c r="U2995">
        <f>[1]资金台帐!U2995&amp;""</f>
      </c>
      <c r="W2995">
        <f>[1]资金台帐!W2995&amp;""</f>
      </c>
      <c r="X2995">
        <f>[1]资金台帐!X2995&amp;""</f>
      </c>
      <c r="AB2995">
        <f>[1]资金台帐!AB2995</f>
        <v>0</v>
      </c>
      <c r="AC2995">
        <f>[1]资金台帐!AC2995</f>
        <v>0</v>
      </c>
      <c r="AD2995">
        <f>[1]资金台帐!AD2995</f>
        <v>0</v>
      </c>
      <c r="AJ2995">
        <f>[1]资金台帐!AJ2995</f>
        <v>0</v>
      </c>
      <c r="AK2995">
        <f>[1]资金台帐!AK2995</f>
        <v>0</v>
      </c>
      <c r="BA2995" s="22">
        <f t="shared" si="0"/>
      </c>
    </row>
    <row r="2996">
      <c r="B2996">
        <f>[1]资金台帐!B2996&amp;""</f>
      </c>
      <c r="H2996">
        <f>[1]资金台帐!H2996&amp;""</f>
      </c>
      <c r="J2996">
        <f>[1]资金台帐!J2996&amp;""</f>
      </c>
      <c r="N2996">
        <f>[1]资金台帐!N2996</f>
      </c>
      <c r="O2996">
        <f>[1]资金台帐!O2996&amp;""</f>
      </c>
      <c r="P2996">
        <f>[1]资金台帐!P2996&amp;""</f>
      </c>
      <c r="Q2996">
        <f>[1]资金台帐!Q2996&amp;""</f>
      </c>
      <c r="T2996">
        <f>[1]资金台帐!T2996&amp;""</f>
      </c>
      <c r="U2996">
        <f>[1]资金台帐!U2996&amp;""</f>
      </c>
      <c r="W2996">
        <f>[1]资金台帐!W2996&amp;""</f>
      </c>
      <c r="X2996">
        <f>[1]资金台帐!X2996&amp;""</f>
      </c>
      <c r="AB2996">
        <f>[1]资金台帐!AB2996</f>
        <v>0</v>
      </c>
      <c r="AC2996">
        <f>[1]资金台帐!AC2996</f>
        <v>0</v>
      </c>
      <c r="AD2996">
        <f>[1]资金台帐!AD2996</f>
        <v>0</v>
      </c>
      <c r="AJ2996">
        <f>[1]资金台帐!AJ2996</f>
        <v>0</v>
      </c>
      <c r="AK2996">
        <f>[1]资金台帐!AK2996</f>
        <v>0</v>
      </c>
      <c r="BA2996" s="22">
        <f t="shared" si="0"/>
      </c>
    </row>
    <row r="2997">
      <c r="B2997">
        <f>[1]资金台帐!B2997&amp;""</f>
      </c>
      <c r="H2997">
        <f>[1]资金台帐!H2997&amp;""</f>
      </c>
      <c r="J2997">
        <f>[1]资金台帐!J2997&amp;""</f>
      </c>
      <c r="N2997">
        <f>[1]资金台帐!N2997</f>
      </c>
      <c r="O2997">
        <f>[1]资金台帐!O2997&amp;""</f>
      </c>
      <c r="P2997">
        <f>[1]资金台帐!P2997&amp;""</f>
      </c>
      <c r="Q2997">
        <f>[1]资金台帐!Q2997&amp;""</f>
      </c>
      <c r="T2997">
        <f>[1]资金台帐!T2997&amp;""</f>
      </c>
      <c r="U2997">
        <f>[1]资金台帐!U2997&amp;""</f>
      </c>
      <c r="W2997">
        <f>[1]资金台帐!W2997&amp;""</f>
      </c>
      <c r="X2997">
        <f>[1]资金台帐!X2997&amp;""</f>
      </c>
      <c r="AB2997">
        <f>[1]资金台帐!AB2997</f>
        <v>0</v>
      </c>
      <c r="AC2997">
        <f>[1]资金台帐!AC2997</f>
        <v>0</v>
      </c>
      <c r="AD2997">
        <f>[1]资金台帐!AD2997</f>
        <v>0</v>
      </c>
      <c r="AJ2997">
        <f>[1]资金台帐!AJ2997</f>
        <v>0</v>
      </c>
      <c r="AK2997">
        <f>[1]资金台帐!AK2997</f>
        <v>0</v>
      </c>
      <c r="BA2997" s="22">
        <f t="shared" si="0"/>
      </c>
    </row>
    <row r="2998">
      <c r="B2998">
        <f>[1]资金台帐!B2998&amp;""</f>
      </c>
      <c r="H2998">
        <f>[1]资金台帐!H2998&amp;""</f>
      </c>
      <c r="J2998">
        <f>[1]资金台帐!J2998&amp;""</f>
      </c>
      <c r="N2998">
        <f>[1]资金台帐!N2998</f>
      </c>
      <c r="O2998">
        <f>[1]资金台帐!O2998&amp;""</f>
      </c>
      <c r="P2998">
        <f>[1]资金台帐!P2998&amp;""</f>
      </c>
      <c r="Q2998">
        <f>[1]资金台帐!Q2998&amp;""</f>
      </c>
      <c r="T2998">
        <f>[1]资金台帐!T2998&amp;""</f>
      </c>
      <c r="U2998">
        <f>[1]资金台帐!U2998&amp;""</f>
      </c>
      <c r="W2998">
        <f>[1]资金台帐!W2998&amp;""</f>
      </c>
      <c r="X2998">
        <f>[1]资金台帐!X2998&amp;""</f>
      </c>
      <c r="AB2998">
        <f>[1]资金台帐!AB2998</f>
        <v>0</v>
      </c>
      <c r="AC2998">
        <f>[1]资金台帐!AC2998</f>
        <v>0</v>
      </c>
      <c r="AD2998">
        <f>[1]资金台帐!AD2998</f>
        <v>0</v>
      </c>
      <c r="AJ2998">
        <f>[1]资金台帐!AJ2998</f>
        <v>0</v>
      </c>
      <c r="AK2998">
        <f>[1]资金台帐!AK2998</f>
        <v>0</v>
      </c>
      <c r="BA2998" s="22">
        <f t="shared" si="0"/>
      </c>
    </row>
    <row r="2999">
      <c r="B2999">
        <f>[1]资金台帐!B2999&amp;""</f>
      </c>
      <c r="H2999">
        <f>[1]资金台帐!H2999&amp;""</f>
      </c>
      <c r="J2999">
        <f>[1]资金台帐!J2999&amp;""</f>
      </c>
      <c r="N2999">
        <f>[1]资金台帐!N2999</f>
      </c>
      <c r="O2999">
        <f>[1]资金台帐!O2999&amp;""</f>
      </c>
      <c r="P2999">
        <f>[1]资金台帐!P2999&amp;""</f>
      </c>
      <c r="Q2999">
        <f>[1]资金台帐!Q2999&amp;""</f>
      </c>
      <c r="T2999">
        <f>[1]资金台帐!T2999&amp;""</f>
      </c>
      <c r="U2999">
        <f>[1]资金台帐!U2999&amp;""</f>
      </c>
      <c r="W2999">
        <f>[1]资金台帐!W2999&amp;""</f>
      </c>
      <c r="X2999">
        <f>[1]资金台帐!X2999&amp;""</f>
      </c>
      <c r="AB2999">
        <f>[1]资金台帐!AB2999</f>
        <v>0</v>
      </c>
      <c r="AC2999">
        <f>[1]资金台帐!AC2999</f>
        <v>0</v>
      </c>
      <c r="AD2999">
        <f>[1]资金台帐!AD2999</f>
        <v>0</v>
      </c>
      <c r="AJ2999">
        <f>[1]资金台帐!AJ2999</f>
        <v>0</v>
      </c>
      <c r="AK2999">
        <f>[1]资金台帐!AK2999</f>
        <v>0</v>
      </c>
      <c r="BA2999" s="22">
        <f t="shared" si="0"/>
      </c>
    </row>
    <row r="3000">
      <c r="B3000">
        <f>[1]资金台帐!B3000&amp;""</f>
      </c>
      <c r="H3000">
        <f>[1]资金台帐!H3000&amp;""</f>
      </c>
      <c r="J3000">
        <f>[1]资金台帐!J3000&amp;""</f>
      </c>
      <c r="N3000">
        <f>[1]资金台帐!N3000</f>
      </c>
      <c r="O3000">
        <f>[1]资金台帐!O3000&amp;""</f>
      </c>
      <c r="P3000">
        <f>[1]资金台帐!P3000&amp;""</f>
      </c>
      <c r="Q3000">
        <f>[1]资金台帐!Q3000&amp;""</f>
      </c>
      <c r="T3000">
        <f>[1]资金台帐!T3000&amp;""</f>
      </c>
      <c r="U3000">
        <f>[1]资金台帐!U3000&amp;""</f>
      </c>
      <c r="W3000">
        <f>[1]资金台帐!W3000&amp;""</f>
      </c>
      <c r="X3000">
        <f>[1]资金台帐!X3000&amp;""</f>
      </c>
      <c r="AB3000">
        <f>[1]资金台帐!AB3000</f>
        <v>0</v>
      </c>
      <c r="AC3000">
        <f>[1]资金台帐!AC3000</f>
        <v>0</v>
      </c>
      <c r="AD3000">
        <f>[1]资金台帐!AD3000</f>
        <v>0</v>
      </c>
      <c r="AJ3000">
        <f>[1]资金台帐!AJ3000</f>
        <v>0</v>
      </c>
      <c r="AK3000">
        <f>[1]资金台帐!AK3000</f>
        <v>0</v>
      </c>
      <c r="BA3000" s="22">
        <f t="shared" si="0"/>
      </c>
    </row>
    <row r="3001">
      <c r="B3001">
        <f>[1]资金台帐!B3001&amp;""</f>
      </c>
      <c r="H3001">
        <f>[1]资金台帐!H3001&amp;""</f>
      </c>
      <c r="J3001">
        <f>[1]资金台帐!J3001&amp;""</f>
      </c>
      <c r="N3001">
        <f>[1]资金台帐!N3001</f>
      </c>
      <c r="O3001">
        <f>[1]资金台帐!O3001&amp;""</f>
      </c>
      <c r="P3001">
        <f>[1]资金台帐!P3001&amp;""</f>
      </c>
      <c r="Q3001">
        <f>[1]资金台帐!Q3001&amp;""</f>
      </c>
      <c r="T3001">
        <f>[1]资金台帐!T3001&amp;""</f>
      </c>
      <c r="U3001">
        <f>[1]资金台帐!U3001&amp;""</f>
      </c>
      <c r="W3001">
        <f>[1]资金台帐!W3001&amp;""</f>
      </c>
      <c r="X3001">
        <f>[1]资金台帐!X3001&amp;""</f>
      </c>
      <c r="AB3001">
        <f>[1]资金台帐!AB3001</f>
        <v>0</v>
      </c>
      <c r="AC3001">
        <f>[1]资金台帐!AC3001</f>
        <v>0</v>
      </c>
      <c r="AD3001">
        <f>[1]资金台帐!AD3001</f>
        <v>0</v>
      </c>
      <c r="AJ3001">
        <f>[1]资金台帐!AJ3001</f>
        <v>0</v>
      </c>
      <c r="AK3001">
        <f>[1]资金台帐!AK3001</f>
        <v>0</v>
      </c>
      <c r="BA3001" s="22">
        <f t="shared" si="0"/>
      </c>
    </row>
    <row r="3002">
      <c r="B3002">
        <f>[1]资金台帐!B3002&amp;""</f>
      </c>
      <c r="H3002">
        <f>[1]资金台帐!H3002&amp;""</f>
      </c>
      <c r="J3002">
        <f>[1]资金台帐!J3002&amp;""</f>
      </c>
      <c r="N3002">
        <f>[1]资金台帐!N3002</f>
      </c>
      <c r="O3002">
        <f>[1]资金台帐!O3002&amp;""</f>
      </c>
      <c r="P3002">
        <f>[1]资金台帐!P3002&amp;""</f>
      </c>
      <c r="Q3002">
        <f>[1]资金台帐!Q3002&amp;""</f>
      </c>
      <c r="T3002">
        <f>[1]资金台帐!T3002&amp;""</f>
      </c>
      <c r="U3002">
        <f>[1]资金台帐!U3002&amp;""</f>
      </c>
      <c r="W3002">
        <f>[1]资金台帐!W3002&amp;""</f>
      </c>
      <c r="X3002">
        <f>[1]资金台帐!X3002&amp;""</f>
      </c>
      <c r="AB3002">
        <f>[1]资金台帐!AB3002</f>
        <v>0</v>
      </c>
      <c r="AC3002">
        <f>[1]资金台帐!AC3002</f>
        <v>0</v>
      </c>
      <c r="AD3002">
        <f>[1]资金台帐!AD3002</f>
        <v>0</v>
      </c>
      <c r="AJ3002">
        <f>[1]资金台帐!AJ3002</f>
        <v>0</v>
      </c>
      <c r="AK3002">
        <f>[1]资金台帐!AK3002</f>
        <v>0</v>
      </c>
      <c r="BA3002" s="22">
        <f t="shared" si="0"/>
      </c>
    </row>
    <row r="3003">
      <c r="B3003">
        <f>[1]资金台帐!B3003&amp;""</f>
      </c>
      <c r="H3003">
        <f>[1]资金台帐!H3003&amp;""</f>
      </c>
      <c r="J3003">
        <f>[1]资金台帐!J3003&amp;""</f>
      </c>
      <c r="N3003">
        <f>[1]资金台帐!N3003</f>
      </c>
      <c r="O3003">
        <f>[1]资金台帐!O3003&amp;""</f>
      </c>
      <c r="P3003">
        <f>[1]资金台帐!P3003&amp;""</f>
      </c>
      <c r="Q3003">
        <f>[1]资金台帐!Q3003&amp;""</f>
      </c>
      <c r="T3003">
        <f>[1]资金台帐!T3003&amp;""</f>
      </c>
      <c r="U3003">
        <f>[1]资金台帐!U3003&amp;""</f>
      </c>
      <c r="W3003">
        <f>[1]资金台帐!W3003&amp;""</f>
      </c>
      <c r="X3003">
        <f>[1]资金台帐!X3003&amp;""</f>
      </c>
      <c r="AB3003">
        <f>[1]资金台帐!AB3003</f>
        <v>0</v>
      </c>
      <c r="AC3003">
        <f>[1]资金台帐!AC3003</f>
        <v>0</v>
      </c>
      <c r="AD3003">
        <f>[1]资金台帐!AD3003</f>
        <v>0</v>
      </c>
      <c r="AJ3003">
        <f>[1]资金台帐!AJ3003</f>
        <v>0</v>
      </c>
      <c r="AK3003">
        <f>[1]资金台帐!AK3003</f>
        <v>0</v>
      </c>
      <c r="BA3003" s="22">
        <f t="shared" si="0"/>
      </c>
    </row>
    <row r="3004">
      <c r="B3004">
        <f>[1]资金台帐!B3004&amp;""</f>
      </c>
      <c r="H3004">
        <f>[1]资金台帐!H3004&amp;""</f>
      </c>
      <c r="J3004">
        <f>[1]资金台帐!J3004&amp;""</f>
      </c>
      <c r="N3004">
        <f>[1]资金台帐!N3004</f>
      </c>
      <c r="O3004">
        <f>[1]资金台帐!O3004&amp;""</f>
      </c>
      <c r="P3004">
        <f>[1]资金台帐!P3004&amp;""</f>
      </c>
      <c r="Q3004">
        <f>[1]资金台帐!Q3004&amp;""</f>
      </c>
      <c r="T3004">
        <f>[1]资金台帐!T3004&amp;""</f>
      </c>
      <c r="U3004">
        <f>[1]资金台帐!U3004&amp;""</f>
      </c>
      <c r="W3004">
        <f>[1]资金台帐!W3004&amp;""</f>
      </c>
      <c r="X3004">
        <f>[1]资金台帐!X3004&amp;""</f>
      </c>
      <c r="AB3004">
        <f>[1]资金台帐!AB3004</f>
        <v>0</v>
      </c>
      <c r="AC3004">
        <f>[1]资金台帐!AC3004</f>
        <v>0</v>
      </c>
      <c r="AD3004">
        <f>[1]资金台帐!AD3004</f>
        <v>0</v>
      </c>
      <c r="AJ3004">
        <f>[1]资金台帐!AJ3004</f>
        <v>0</v>
      </c>
      <c r="AK3004">
        <f>[1]资金台帐!AK3004</f>
        <v>0</v>
      </c>
      <c r="BA3004" s="22">
        <f t="shared" si="0"/>
      </c>
    </row>
    <row r="3005">
      <c r="B3005">
        <f>[1]资金台帐!B3005&amp;""</f>
      </c>
      <c r="H3005">
        <f>[1]资金台帐!H3005&amp;""</f>
      </c>
      <c r="J3005">
        <f>[1]资金台帐!J3005&amp;""</f>
      </c>
      <c r="N3005">
        <f>[1]资金台帐!N3005</f>
      </c>
      <c r="O3005">
        <f>[1]资金台帐!O3005&amp;""</f>
      </c>
      <c r="P3005">
        <f>[1]资金台帐!P3005&amp;""</f>
      </c>
      <c r="Q3005">
        <f>[1]资金台帐!Q3005&amp;""</f>
      </c>
      <c r="T3005">
        <f>[1]资金台帐!T3005&amp;""</f>
      </c>
      <c r="U3005">
        <f>[1]资金台帐!U3005&amp;""</f>
      </c>
      <c r="W3005">
        <f>[1]资金台帐!W3005&amp;""</f>
      </c>
      <c r="X3005">
        <f>[1]资金台帐!X3005&amp;""</f>
      </c>
      <c r="AB3005">
        <f>[1]资金台帐!AB3005</f>
        <v>0</v>
      </c>
      <c r="AC3005">
        <f>[1]资金台帐!AC3005</f>
        <v>0</v>
      </c>
      <c r="AD3005">
        <f>[1]资金台帐!AD3005</f>
        <v>0</v>
      </c>
      <c r="AJ3005">
        <f>[1]资金台帐!AJ3005</f>
        <v>0</v>
      </c>
      <c r="AK3005">
        <f>[1]资金台帐!AK3005</f>
        <v>0</v>
      </c>
      <c r="BA3005" s="22">
        <f t="shared" si="0"/>
      </c>
    </row>
    <row r="3006">
      <c r="B3006">
        <f>[1]资金台帐!B3006&amp;""</f>
      </c>
      <c r="H3006">
        <f>[1]资金台帐!H3006&amp;""</f>
      </c>
      <c r="J3006">
        <f>[1]资金台帐!J3006&amp;""</f>
      </c>
      <c r="N3006">
        <f>[1]资金台帐!N3006</f>
      </c>
      <c r="O3006">
        <f>[1]资金台帐!O3006&amp;""</f>
      </c>
      <c r="P3006">
        <f>[1]资金台帐!P3006&amp;""</f>
      </c>
      <c r="Q3006">
        <f>[1]资金台帐!Q3006&amp;""</f>
      </c>
      <c r="T3006">
        <f>[1]资金台帐!T3006&amp;""</f>
      </c>
      <c r="U3006">
        <f>[1]资金台帐!U3006&amp;""</f>
      </c>
      <c r="W3006">
        <f>[1]资金台帐!W3006&amp;""</f>
      </c>
      <c r="X3006">
        <f>[1]资金台帐!X3006&amp;""</f>
      </c>
      <c r="AB3006">
        <f>[1]资金台帐!AB3006</f>
        <v>0</v>
      </c>
      <c r="AC3006">
        <f>[1]资金台帐!AC3006</f>
        <v>0</v>
      </c>
      <c r="AD3006">
        <f>[1]资金台帐!AD3006</f>
        <v>0</v>
      </c>
      <c r="AJ3006">
        <f>[1]资金台帐!AJ3006</f>
        <v>0</v>
      </c>
      <c r="AK3006">
        <f>[1]资金台帐!AK3006</f>
        <v>0</v>
      </c>
      <c r="BA3006" s="22">
        <f t="shared" si="0"/>
      </c>
    </row>
    <row r="3007">
      <c r="B3007">
        <f>[1]资金台帐!B3007&amp;""</f>
      </c>
      <c r="H3007">
        <f>[1]资金台帐!H3007&amp;""</f>
      </c>
      <c r="J3007">
        <f>[1]资金台帐!J3007&amp;""</f>
      </c>
      <c r="N3007">
        <f>[1]资金台帐!N3007</f>
      </c>
      <c r="O3007">
        <f>[1]资金台帐!O3007&amp;""</f>
      </c>
      <c r="P3007">
        <f>[1]资金台帐!P3007&amp;""</f>
      </c>
      <c r="Q3007">
        <f>[1]资金台帐!Q3007&amp;""</f>
      </c>
      <c r="T3007">
        <f>[1]资金台帐!T3007&amp;""</f>
      </c>
      <c r="U3007">
        <f>[1]资金台帐!U3007&amp;""</f>
      </c>
      <c r="W3007">
        <f>[1]资金台帐!W3007&amp;""</f>
      </c>
      <c r="X3007">
        <f>[1]资金台帐!X3007&amp;""</f>
      </c>
      <c r="AB3007">
        <f>[1]资金台帐!AB3007</f>
        <v>0</v>
      </c>
      <c r="AC3007">
        <f>[1]资金台帐!AC3007</f>
        <v>0</v>
      </c>
      <c r="AD3007">
        <f>[1]资金台帐!AD3007</f>
        <v>0</v>
      </c>
      <c r="AJ3007">
        <f>[1]资金台帐!AJ3007</f>
        <v>0</v>
      </c>
      <c r="AK3007">
        <f>[1]资金台帐!AK3007</f>
        <v>0</v>
      </c>
      <c r="BA3007" s="22">
        <f t="shared" si="0"/>
      </c>
    </row>
    <row r="3008">
      <c r="B3008">
        <f>[1]资金台帐!B3008&amp;""</f>
      </c>
      <c r="H3008">
        <f>[1]资金台帐!H3008&amp;""</f>
      </c>
      <c r="J3008">
        <f>[1]资金台帐!J3008&amp;""</f>
      </c>
      <c r="N3008">
        <f>[1]资金台帐!N3008</f>
      </c>
      <c r="O3008">
        <f>[1]资金台帐!O3008&amp;""</f>
      </c>
      <c r="P3008">
        <f>[1]资金台帐!P3008&amp;""</f>
      </c>
      <c r="Q3008">
        <f>[1]资金台帐!Q3008&amp;""</f>
      </c>
      <c r="T3008">
        <f>[1]资金台帐!T3008&amp;""</f>
      </c>
      <c r="U3008">
        <f>[1]资金台帐!U3008&amp;""</f>
      </c>
      <c r="W3008">
        <f>[1]资金台帐!W3008&amp;""</f>
      </c>
      <c r="X3008">
        <f>[1]资金台帐!X3008&amp;""</f>
      </c>
      <c r="AB3008">
        <f>[1]资金台帐!AB3008</f>
        <v>0</v>
      </c>
      <c r="AC3008">
        <f>[1]资金台帐!AC3008</f>
        <v>0</v>
      </c>
      <c r="AD3008">
        <f>[1]资金台帐!AD3008</f>
        <v>0</v>
      </c>
      <c r="AJ3008">
        <f>[1]资金台帐!AJ3008</f>
        <v>0</v>
      </c>
      <c r="AK3008">
        <f>[1]资金台帐!AK3008</f>
        <v>0</v>
      </c>
      <c r="BA3008" s="22">
        <f t="shared" si="0"/>
      </c>
    </row>
    <row r="3009">
      <c r="B3009">
        <f>[1]资金台帐!B3009&amp;""</f>
      </c>
      <c r="H3009">
        <f>[1]资金台帐!H3009&amp;""</f>
      </c>
      <c r="J3009">
        <f>[1]资金台帐!J3009&amp;""</f>
      </c>
      <c r="N3009">
        <f>[1]资金台帐!N3009</f>
      </c>
      <c r="O3009">
        <f>[1]资金台帐!O3009&amp;""</f>
      </c>
      <c r="P3009">
        <f>[1]资金台帐!P3009&amp;""</f>
      </c>
      <c r="Q3009">
        <f>[1]资金台帐!Q3009&amp;""</f>
      </c>
      <c r="T3009">
        <f>[1]资金台帐!T3009&amp;""</f>
      </c>
      <c r="U3009">
        <f>[1]资金台帐!U3009&amp;""</f>
      </c>
      <c r="W3009">
        <f>[1]资金台帐!W3009&amp;""</f>
      </c>
      <c r="X3009">
        <f>[1]资金台帐!X3009&amp;""</f>
      </c>
      <c r="AB3009">
        <f>[1]资金台帐!AB3009</f>
        <v>0</v>
      </c>
      <c r="AC3009">
        <f>[1]资金台帐!AC3009</f>
        <v>0</v>
      </c>
      <c r="AD3009">
        <f>[1]资金台帐!AD3009</f>
        <v>0</v>
      </c>
      <c r="AJ3009">
        <f>[1]资金台帐!AJ3009</f>
        <v>0</v>
      </c>
      <c r="AK3009">
        <f>[1]资金台帐!AK3009</f>
        <v>0</v>
      </c>
      <c r="BA3009" s="22">
        <f t="shared" si="0"/>
      </c>
    </row>
    <row r="3010">
      <c r="B3010">
        <f>[1]资金台帐!B3010&amp;""</f>
      </c>
      <c r="H3010">
        <f>[1]资金台帐!H3010&amp;""</f>
      </c>
      <c r="J3010">
        <f>[1]资金台帐!J3010&amp;""</f>
      </c>
      <c r="N3010">
        <f>[1]资金台帐!N3010</f>
      </c>
      <c r="O3010">
        <f>[1]资金台帐!O3010&amp;""</f>
      </c>
      <c r="P3010">
        <f>[1]资金台帐!P3010&amp;""</f>
      </c>
      <c r="Q3010">
        <f>[1]资金台帐!Q3010&amp;""</f>
      </c>
      <c r="T3010">
        <f>[1]资金台帐!T3010&amp;""</f>
      </c>
      <c r="U3010">
        <f>[1]资金台帐!U3010&amp;""</f>
      </c>
      <c r="W3010">
        <f>[1]资金台帐!W3010&amp;""</f>
      </c>
      <c r="X3010">
        <f>[1]资金台帐!X3010&amp;""</f>
      </c>
      <c r="AB3010">
        <f>[1]资金台帐!AB3010</f>
        <v>0</v>
      </c>
      <c r="AC3010">
        <f>[1]资金台帐!AC3010</f>
        <v>0</v>
      </c>
      <c r="AD3010">
        <f>[1]资金台帐!AD3010</f>
        <v>0</v>
      </c>
      <c r="AJ3010">
        <f>[1]资金台帐!AJ3010</f>
        <v>0</v>
      </c>
      <c r="AK3010">
        <f>[1]资金台帐!AK3010</f>
        <v>0</v>
      </c>
      <c r="BA3010" s="22">
        <f t="shared" si="0"/>
      </c>
    </row>
    <row r="3011">
      <c r="B3011">
        <f>[1]资金台帐!B3011&amp;""</f>
      </c>
      <c r="H3011">
        <f>[1]资金台帐!H3011&amp;""</f>
      </c>
      <c r="J3011">
        <f>[1]资金台帐!J3011&amp;""</f>
      </c>
      <c r="N3011">
        <f>[1]资金台帐!N3011</f>
      </c>
      <c r="O3011">
        <f>[1]资金台帐!O3011&amp;""</f>
      </c>
      <c r="P3011">
        <f>[1]资金台帐!P3011&amp;""</f>
      </c>
      <c r="Q3011">
        <f>[1]资金台帐!Q3011&amp;""</f>
      </c>
      <c r="T3011">
        <f>[1]资金台帐!T3011&amp;""</f>
      </c>
      <c r="U3011">
        <f>[1]资金台帐!U3011&amp;""</f>
      </c>
      <c r="W3011">
        <f>[1]资金台帐!W3011&amp;""</f>
      </c>
      <c r="X3011">
        <f>[1]资金台帐!X3011&amp;""</f>
      </c>
      <c r="AB3011">
        <f>[1]资金台帐!AB3011</f>
        <v>0</v>
      </c>
      <c r="AC3011">
        <f>[1]资金台帐!AC3011</f>
        <v>0</v>
      </c>
      <c r="AD3011">
        <f>[1]资金台帐!AD3011</f>
        <v>0</v>
      </c>
      <c r="AJ3011">
        <f>[1]资金台帐!AJ3011</f>
        <v>0</v>
      </c>
      <c r="AK3011">
        <f>[1]资金台帐!AK3011</f>
        <v>0</v>
      </c>
      <c r="BA3011" s="22">
        <f t="shared" si="0"/>
      </c>
    </row>
    <row r="3012">
      <c r="B3012">
        <f>[1]资金台帐!B3012&amp;""</f>
      </c>
      <c r="H3012">
        <f>[1]资金台帐!H3012&amp;""</f>
      </c>
      <c r="J3012">
        <f>[1]资金台帐!J3012&amp;""</f>
      </c>
      <c r="N3012">
        <f>[1]资金台帐!N3012</f>
      </c>
      <c r="O3012">
        <f>[1]资金台帐!O3012&amp;""</f>
      </c>
      <c r="P3012">
        <f>[1]资金台帐!P3012&amp;""</f>
      </c>
      <c r="Q3012">
        <f>[1]资金台帐!Q3012&amp;""</f>
      </c>
      <c r="T3012">
        <f>[1]资金台帐!T3012&amp;""</f>
      </c>
      <c r="U3012">
        <f>[1]资金台帐!U3012&amp;""</f>
      </c>
      <c r="W3012">
        <f>[1]资金台帐!W3012&amp;""</f>
      </c>
      <c r="X3012">
        <f>[1]资金台帐!X3012&amp;""</f>
      </c>
      <c r="AB3012">
        <f>[1]资金台帐!AB3012</f>
        <v>0</v>
      </c>
      <c r="AC3012">
        <f>[1]资金台帐!AC3012</f>
        <v>0</v>
      </c>
      <c r="AD3012">
        <f>[1]资金台帐!AD3012</f>
        <v>0</v>
      </c>
      <c r="AJ3012">
        <f>[1]资金台帐!AJ3012</f>
        <v>0</v>
      </c>
      <c r="AK3012">
        <f>[1]资金台帐!AK3012</f>
        <v>0</v>
      </c>
      <c r="BA3012" s="22">
        <f t="shared" si="0"/>
      </c>
    </row>
    <row r="3013">
      <c r="B3013">
        <f>[1]资金台帐!B3013&amp;""</f>
      </c>
      <c r="H3013">
        <f>[1]资金台帐!H3013&amp;""</f>
      </c>
      <c r="J3013">
        <f>[1]资金台帐!J3013&amp;""</f>
      </c>
      <c r="N3013">
        <f>[1]资金台帐!N3013</f>
      </c>
      <c r="O3013">
        <f>[1]资金台帐!O3013&amp;""</f>
      </c>
      <c r="P3013">
        <f>[1]资金台帐!P3013&amp;""</f>
      </c>
      <c r="Q3013">
        <f>[1]资金台帐!Q3013&amp;""</f>
      </c>
      <c r="T3013">
        <f>[1]资金台帐!T3013&amp;""</f>
      </c>
      <c r="U3013">
        <f>[1]资金台帐!U3013&amp;""</f>
      </c>
      <c r="W3013">
        <f>[1]资金台帐!W3013&amp;""</f>
      </c>
      <c r="X3013">
        <f>[1]资金台帐!X3013&amp;""</f>
      </c>
      <c r="AB3013">
        <f>[1]资金台帐!AB3013</f>
        <v>0</v>
      </c>
      <c r="AC3013">
        <f>[1]资金台帐!AC3013</f>
        <v>0</v>
      </c>
      <c r="AD3013">
        <f>[1]资金台帐!AD3013</f>
        <v>0</v>
      </c>
      <c r="AJ3013">
        <f>[1]资金台帐!AJ3013</f>
        <v>0</v>
      </c>
      <c r="AK3013">
        <f>[1]资金台帐!AK3013</f>
        <v>0</v>
      </c>
      <c r="BA3013" s="22">
        <f t="shared" si="0"/>
      </c>
    </row>
    <row r="3014">
      <c r="B3014">
        <f>[1]资金台帐!B3014&amp;""</f>
      </c>
      <c r="H3014">
        <f>[1]资金台帐!H3014&amp;""</f>
      </c>
      <c r="J3014">
        <f>[1]资金台帐!J3014&amp;""</f>
      </c>
      <c r="N3014">
        <f>[1]资金台帐!N3014</f>
      </c>
      <c r="O3014">
        <f>[1]资金台帐!O3014&amp;""</f>
      </c>
      <c r="P3014">
        <f>[1]资金台帐!P3014&amp;""</f>
      </c>
      <c r="Q3014">
        <f>[1]资金台帐!Q3014&amp;""</f>
      </c>
      <c r="T3014">
        <f>[1]资金台帐!T3014&amp;""</f>
      </c>
      <c r="U3014">
        <f>[1]资金台帐!U3014&amp;""</f>
      </c>
      <c r="W3014">
        <f>[1]资金台帐!W3014&amp;""</f>
      </c>
      <c r="X3014">
        <f>[1]资金台帐!X3014&amp;""</f>
      </c>
      <c r="AB3014">
        <f>[1]资金台帐!AB3014</f>
        <v>0</v>
      </c>
      <c r="AC3014">
        <f>[1]资金台帐!AC3014</f>
        <v>0</v>
      </c>
      <c r="AD3014">
        <f>[1]资金台帐!AD3014</f>
        <v>0</v>
      </c>
      <c r="AJ3014">
        <f>[1]资金台帐!AJ3014</f>
        <v>0</v>
      </c>
      <c r="AK3014">
        <f>[1]资金台帐!AK3014</f>
        <v>0</v>
      </c>
      <c r="BA3014" s="22">
        <f t="shared" si="0"/>
      </c>
    </row>
    <row r="3015">
      <c r="B3015">
        <f>[1]资金台帐!B3015&amp;""</f>
      </c>
      <c r="H3015">
        <f>[1]资金台帐!H3015&amp;""</f>
      </c>
      <c r="J3015">
        <f>[1]资金台帐!J3015&amp;""</f>
      </c>
      <c r="N3015">
        <f>[1]资金台帐!N3015</f>
      </c>
      <c r="O3015">
        <f>[1]资金台帐!O3015&amp;""</f>
      </c>
      <c r="P3015">
        <f>[1]资金台帐!P3015&amp;""</f>
      </c>
      <c r="Q3015">
        <f>[1]资金台帐!Q3015&amp;""</f>
      </c>
      <c r="T3015">
        <f>[1]资金台帐!T3015&amp;""</f>
      </c>
      <c r="U3015">
        <f>[1]资金台帐!U3015&amp;""</f>
      </c>
      <c r="W3015">
        <f>[1]资金台帐!W3015&amp;""</f>
      </c>
      <c r="X3015">
        <f>[1]资金台帐!X3015&amp;""</f>
      </c>
      <c r="AB3015">
        <f>[1]资金台帐!AB3015</f>
        <v>0</v>
      </c>
      <c r="AC3015">
        <f>[1]资金台帐!AC3015</f>
        <v>0</v>
      </c>
      <c r="AD3015">
        <f>[1]资金台帐!AD3015</f>
        <v>0</v>
      </c>
      <c r="AJ3015">
        <f>[1]资金台帐!AJ3015</f>
        <v>0</v>
      </c>
      <c r="AK3015">
        <f>[1]资金台帐!AK3015</f>
        <v>0</v>
      </c>
      <c r="BA3015" s="22">
        <f t="shared" si="0"/>
      </c>
    </row>
    <row r="3016">
      <c r="B3016">
        <f>[1]资金台帐!B3016&amp;""</f>
      </c>
      <c r="H3016">
        <f>[1]资金台帐!H3016&amp;""</f>
      </c>
      <c r="J3016">
        <f>[1]资金台帐!J3016&amp;""</f>
      </c>
      <c r="N3016">
        <f>[1]资金台帐!N3016</f>
      </c>
      <c r="O3016">
        <f>[1]资金台帐!O3016&amp;""</f>
      </c>
      <c r="P3016">
        <f>[1]资金台帐!P3016&amp;""</f>
      </c>
      <c r="Q3016">
        <f>[1]资金台帐!Q3016&amp;""</f>
      </c>
      <c r="T3016">
        <f>[1]资金台帐!T3016&amp;""</f>
      </c>
      <c r="U3016">
        <f>[1]资金台帐!U3016&amp;""</f>
      </c>
      <c r="W3016">
        <f>[1]资金台帐!W3016&amp;""</f>
      </c>
      <c r="X3016">
        <f>[1]资金台帐!X3016&amp;""</f>
      </c>
      <c r="AB3016">
        <f>[1]资金台帐!AB3016</f>
        <v>0</v>
      </c>
      <c r="AC3016">
        <f>[1]资金台帐!AC3016</f>
        <v>0</v>
      </c>
      <c r="AD3016">
        <f>[1]资金台帐!AD3016</f>
        <v>0</v>
      </c>
      <c r="AJ3016">
        <f>[1]资金台帐!AJ3016</f>
        <v>0</v>
      </c>
      <c r="AK3016">
        <f>[1]资金台帐!AK3016</f>
        <v>0</v>
      </c>
      <c r="BA3016" s="22">
        <f t="shared" si="0"/>
      </c>
    </row>
    <row r="3017">
      <c r="B3017">
        <f>[1]资金台帐!B3017&amp;""</f>
      </c>
      <c r="H3017">
        <f>[1]资金台帐!H3017&amp;""</f>
      </c>
      <c r="J3017">
        <f>[1]资金台帐!J3017&amp;""</f>
      </c>
      <c r="N3017">
        <f>[1]资金台帐!N3017</f>
      </c>
      <c r="O3017">
        <f>[1]资金台帐!O3017&amp;""</f>
      </c>
      <c r="P3017">
        <f>[1]资金台帐!P3017&amp;""</f>
      </c>
      <c r="Q3017">
        <f>[1]资金台帐!Q3017&amp;""</f>
      </c>
      <c r="T3017">
        <f>[1]资金台帐!T3017&amp;""</f>
      </c>
      <c r="U3017">
        <f>[1]资金台帐!U3017&amp;""</f>
      </c>
      <c r="W3017">
        <f>[1]资金台帐!W3017&amp;""</f>
      </c>
      <c r="X3017">
        <f>[1]资金台帐!X3017&amp;""</f>
      </c>
      <c r="AB3017">
        <f>[1]资金台帐!AB3017</f>
        <v>0</v>
      </c>
      <c r="AC3017">
        <f>[1]资金台帐!AC3017</f>
        <v>0</v>
      </c>
      <c r="AD3017">
        <f>[1]资金台帐!AD3017</f>
        <v>0</v>
      </c>
      <c r="AJ3017">
        <f>[1]资金台帐!AJ3017</f>
        <v>0</v>
      </c>
      <c r="AK3017">
        <f>[1]资金台帐!AK3017</f>
        <v>0</v>
      </c>
      <c r="BA3017" s="22">
        <f t="shared" si="0"/>
      </c>
    </row>
    <row r="3018">
      <c r="B3018">
        <f>[1]资金台帐!B3018&amp;""</f>
      </c>
      <c r="H3018">
        <f>[1]资金台帐!H3018&amp;""</f>
      </c>
      <c r="J3018">
        <f>[1]资金台帐!J3018&amp;""</f>
      </c>
      <c r="N3018">
        <f>[1]资金台帐!N3018</f>
      </c>
      <c r="O3018">
        <f>[1]资金台帐!O3018&amp;""</f>
      </c>
      <c r="P3018">
        <f>[1]资金台帐!P3018&amp;""</f>
      </c>
      <c r="Q3018">
        <f>[1]资金台帐!Q3018&amp;""</f>
      </c>
      <c r="T3018">
        <f>[1]资金台帐!T3018&amp;""</f>
      </c>
      <c r="U3018">
        <f>[1]资金台帐!U3018&amp;""</f>
      </c>
      <c r="W3018">
        <f>[1]资金台帐!W3018&amp;""</f>
      </c>
      <c r="X3018">
        <f>[1]资金台帐!X3018&amp;""</f>
      </c>
      <c r="AB3018">
        <f>[1]资金台帐!AB3018</f>
        <v>0</v>
      </c>
      <c r="AC3018">
        <f>[1]资金台帐!AC3018</f>
        <v>0</v>
      </c>
      <c r="AD3018">
        <f>[1]资金台帐!AD3018</f>
        <v>0</v>
      </c>
      <c r="AJ3018">
        <f>[1]资金台帐!AJ3018</f>
        <v>0</v>
      </c>
      <c r="AK3018">
        <f>[1]资金台帐!AK3018</f>
        <v>0</v>
      </c>
      <c r="BA3018" s="22">
        <f t="shared" si="0"/>
      </c>
    </row>
    <row r="3019">
      <c r="B3019">
        <f>[1]资金台帐!B3019&amp;""</f>
      </c>
      <c r="H3019">
        <f>[1]资金台帐!H3019&amp;""</f>
      </c>
      <c r="J3019">
        <f>[1]资金台帐!J3019&amp;""</f>
      </c>
      <c r="N3019">
        <f>[1]资金台帐!N3019</f>
      </c>
      <c r="O3019">
        <f>[1]资金台帐!O3019&amp;""</f>
      </c>
      <c r="P3019">
        <f>[1]资金台帐!P3019&amp;""</f>
      </c>
      <c r="Q3019">
        <f>[1]资金台帐!Q3019&amp;""</f>
      </c>
      <c r="T3019">
        <f>[1]资金台帐!T3019&amp;""</f>
      </c>
      <c r="U3019">
        <f>[1]资金台帐!U3019&amp;""</f>
      </c>
      <c r="W3019">
        <f>[1]资金台帐!W3019&amp;""</f>
      </c>
      <c r="X3019">
        <f>[1]资金台帐!X3019&amp;""</f>
      </c>
      <c r="AB3019">
        <f>[1]资金台帐!AB3019</f>
        <v>0</v>
      </c>
      <c r="AC3019">
        <f>[1]资金台帐!AC3019</f>
        <v>0</v>
      </c>
      <c r="AD3019">
        <f>[1]资金台帐!AD3019</f>
        <v>0</v>
      </c>
      <c r="AJ3019">
        <f>[1]资金台帐!AJ3019</f>
        <v>0</v>
      </c>
      <c r="AK3019">
        <f>[1]资金台帐!AK3019</f>
        <v>0</v>
      </c>
      <c r="BA3019" s="22">
        <f t="shared" si="0"/>
      </c>
    </row>
    <row r="3020">
      <c r="B3020">
        <f>[1]资金台帐!B3020&amp;""</f>
      </c>
      <c r="H3020">
        <f>[1]资金台帐!H3020&amp;""</f>
      </c>
      <c r="J3020">
        <f>[1]资金台帐!J3020&amp;""</f>
      </c>
      <c r="N3020">
        <f>[1]资金台帐!N3020</f>
      </c>
      <c r="O3020">
        <f>[1]资金台帐!O3020&amp;""</f>
      </c>
      <c r="P3020">
        <f>[1]资金台帐!P3020&amp;""</f>
      </c>
      <c r="Q3020">
        <f>[1]资金台帐!Q3020&amp;""</f>
      </c>
      <c r="T3020">
        <f>[1]资金台帐!T3020&amp;""</f>
      </c>
      <c r="U3020">
        <f>[1]资金台帐!U3020&amp;""</f>
      </c>
      <c r="W3020">
        <f>[1]资金台帐!W3020&amp;""</f>
      </c>
      <c r="X3020">
        <f>[1]资金台帐!X3020&amp;""</f>
      </c>
      <c r="AB3020">
        <f>[1]资金台帐!AB3020</f>
        <v>0</v>
      </c>
      <c r="AC3020">
        <f>[1]资金台帐!AC3020</f>
        <v>0</v>
      </c>
      <c r="AD3020">
        <f>[1]资金台帐!AD3020</f>
        <v>0</v>
      </c>
      <c r="AJ3020">
        <f>[1]资金台帐!AJ3020</f>
        <v>0</v>
      </c>
      <c r="AK3020">
        <f>[1]资金台帐!AK3020</f>
        <v>0</v>
      </c>
      <c r="BA3020" s="22">
        <f t="shared" si="0"/>
      </c>
    </row>
    <row r="3021">
      <c r="B3021">
        <f>[1]资金台帐!B3021&amp;""</f>
      </c>
      <c r="H3021">
        <f>[1]资金台帐!H3021&amp;""</f>
      </c>
      <c r="J3021">
        <f>[1]资金台帐!J3021&amp;""</f>
      </c>
      <c r="N3021">
        <f>[1]资金台帐!N3021</f>
      </c>
      <c r="O3021">
        <f>[1]资金台帐!O3021&amp;""</f>
      </c>
      <c r="P3021">
        <f>[1]资金台帐!P3021&amp;""</f>
      </c>
      <c r="Q3021">
        <f>[1]资金台帐!Q3021&amp;""</f>
      </c>
      <c r="T3021">
        <f>[1]资金台帐!T3021&amp;""</f>
      </c>
      <c r="U3021">
        <f>[1]资金台帐!U3021&amp;""</f>
      </c>
      <c r="W3021">
        <f>[1]资金台帐!W3021&amp;""</f>
      </c>
      <c r="X3021">
        <f>[1]资金台帐!X3021&amp;""</f>
      </c>
      <c r="AB3021">
        <f>[1]资金台帐!AB3021</f>
        <v>0</v>
      </c>
      <c r="AC3021">
        <f>[1]资金台帐!AC3021</f>
        <v>0</v>
      </c>
      <c r="AD3021">
        <f>[1]资金台帐!AD3021</f>
        <v>0</v>
      </c>
      <c r="AJ3021">
        <f>[1]资金台帐!AJ3021</f>
        <v>0</v>
      </c>
      <c r="AK3021">
        <f>[1]资金台帐!AK3021</f>
        <v>0</v>
      </c>
      <c r="BA3021" s="22">
        <f t="shared" si="0"/>
      </c>
    </row>
    <row r="3022">
      <c r="B3022">
        <f>[1]资金台帐!B3022&amp;""</f>
      </c>
      <c r="H3022">
        <f>[1]资金台帐!H3022&amp;""</f>
      </c>
      <c r="J3022">
        <f>[1]资金台帐!J3022&amp;""</f>
      </c>
      <c r="N3022">
        <f>[1]资金台帐!N3022</f>
      </c>
      <c r="O3022">
        <f>[1]资金台帐!O3022&amp;""</f>
      </c>
      <c r="P3022">
        <f>[1]资金台帐!P3022&amp;""</f>
      </c>
      <c r="Q3022">
        <f>[1]资金台帐!Q3022&amp;""</f>
      </c>
      <c r="T3022">
        <f>[1]资金台帐!T3022&amp;""</f>
      </c>
      <c r="U3022">
        <f>[1]资金台帐!U3022&amp;""</f>
      </c>
      <c r="W3022">
        <f>[1]资金台帐!W3022&amp;""</f>
      </c>
      <c r="X3022">
        <f>[1]资金台帐!X3022&amp;""</f>
      </c>
      <c r="AB3022">
        <f>[1]资金台帐!AB3022</f>
        <v>0</v>
      </c>
      <c r="AC3022">
        <f>[1]资金台帐!AC3022</f>
        <v>0</v>
      </c>
      <c r="AD3022">
        <f>[1]资金台帐!AD3022</f>
        <v>0</v>
      </c>
      <c r="AJ3022">
        <f>[1]资金台帐!AJ3022</f>
        <v>0</v>
      </c>
      <c r="AK3022">
        <f>[1]资金台帐!AK3022</f>
        <v>0</v>
      </c>
      <c r="BA3022" s="22">
        <f t="shared" si="0"/>
      </c>
    </row>
    <row r="3023">
      <c r="B3023">
        <f>[1]资金台帐!B3023&amp;""</f>
      </c>
      <c r="H3023">
        <f>[1]资金台帐!H3023&amp;""</f>
      </c>
      <c r="J3023">
        <f>[1]资金台帐!J3023&amp;""</f>
      </c>
      <c r="N3023">
        <f>[1]资金台帐!N3023</f>
      </c>
      <c r="O3023">
        <f>[1]资金台帐!O3023&amp;""</f>
      </c>
      <c r="P3023">
        <f>[1]资金台帐!P3023&amp;""</f>
      </c>
      <c r="Q3023">
        <f>[1]资金台帐!Q3023&amp;""</f>
      </c>
      <c r="T3023">
        <f>[1]资金台帐!T3023&amp;""</f>
      </c>
      <c r="U3023">
        <f>[1]资金台帐!U3023&amp;""</f>
      </c>
      <c r="W3023">
        <f>[1]资金台帐!W3023&amp;""</f>
      </c>
      <c r="X3023">
        <f>[1]资金台帐!X3023&amp;""</f>
      </c>
      <c r="AB3023">
        <f>[1]资金台帐!AB3023</f>
        <v>0</v>
      </c>
      <c r="AC3023">
        <f>[1]资金台帐!AC3023</f>
        <v>0</v>
      </c>
      <c r="AD3023">
        <f>[1]资金台帐!AD3023</f>
        <v>0</v>
      </c>
      <c r="AJ3023">
        <f>[1]资金台帐!AJ3023</f>
        <v>0</v>
      </c>
      <c r="AK3023">
        <f>[1]资金台帐!AK3023</f>
        <v>0</v>
      </c>
      <c r="BA3023" s="22">
        <f t="shared" si="0"/>
      </c>
    </row>
    <row r="3024">
      <c r="B3024">
        <f>[1]资金台帐!B3024&amp;""</f>
      </c>
      <c r="H3024">
        <f>[1]资金台帐!H3024&amp;""</f>
      </c>
      <c r="J3024">
        <f>[1]资金台帐!J3024&amp;""</f>
      </c>
      <c r="N3024">
        <f>[1]资金台帐!N3024</f>
      </c>
      <c r="O3024">
        <f>[1]资金台帐!O3024&amp;""</f>
      </c>
      <c r="P3024">
        <f>[1]资金台帐!P3024&amp;""</f>
      </c>
      <c r="Q3024">
        <f>[1]资金台帐!Q3024&amp;""</f>
      </c>
      <c r="T3024">
        <f>[1]资金台帐!T3024&amp;""</f>
      </c>
      <c r="U3024">
        <f>[1]资金台帐!U3024&amp;""</f>
      </c>
      <c r="W3024">
        <f>[1]资金台帐!W3024&amp;""</f>
      </c>
      <c r="X3024">
        <f>[1]资金台帐!X3024&amp;""</f>
      </c>
      <c r="AB3024">
        <f>[1]资金台帐!AB3024</f>
        <v>0</v>
      </c>
      <c r="AC3024">
        <f>[1]资金台帐!AC3024</f>
        <v>0</v>
      </c>
      <c r="AD3024">
        <f>[1]资金台帐!AD3024</f>
        <v>0</v>
      </c>
      <c r="AJ3024">
        <f>[1]资金台帐!AJ3024</f>
        <v>0</v>
      </c>
      <c r="AK3024">
        <f>[1]资金台帐!AK3024</f>
        <v>0</v>
      </c>
      <c r="BA3024" s="22">
        <f t="shared" si="0"/>
      </c>
    </row>
    <row r="3025">
      <c r="B3025">
        <f>[1]资金台帐!B3025&amp;""</f>
      </c>
      <c r="H3025">
        <f>[1]资金台帐!H3025&amp;""</f>
      </c>
      <c r="J3025">
        <f>[1]资金台帐!J3025&amp;""</f>
      </c>
      <c r="N3025">
        <f>[1]资金台帐!N3025</f>
      </c>
      <c r="O3025">
        <f>[1]资金台帐!O3025&amp;""</f>
      </c>
      <c r="P3025">
        <f>[1]资金台帐!P3025&amp;""</f>
      </c>
      <c r="Q3025">
        <f>[1]资金台帐!Q3025&amp;""</f>
      </c>
      <c r="T3025">
        <f>[1]资金台帐!T3025&amp;""</f>
      </c>
      <c r="U3025">
        <f>[1]资金台帐!U3025&amp;""</f>
      </c>
      <c r="W3025">
        <f>[1]资金台帐!W3025&amp;""</f>
      </c>
      <c r="X3025">
        <f>[1]资金台帐!X3025&amp;""</f>
      </c>
      <c r="AB3025">
        <f>[1]资金台帐!AB3025</f>
        <v>0</v>
      </c>
      <c r="AC3025">
        <f>[1]资金台帐!AC3025</f>
        <v>0</v>
      </c>
      <c r="AD3025">
        <f>[1]资金台帐!AD3025</f>
        <v>0</v>
      </c>
      <c r="AJ3025">
        <f>[1]资金台帐!AJ3025</f>
        <v>0</v>
      </c>
      <c r="AK3025">
        <f>[1]资金台帐!AK3025</f>
        <v>0</v>
      </c>
      <c r="BA3025" s="22">
        <f t="shared" si="0"/>
      </c>
    </row>
    <row r="3026">
      <c r="B3026">
        <f>[1]资金台帐!B3026&amp;""</f>
      </c>
      <c r="H3026">
        <f>[1]资金台帐!H3026&amp;""</f>
      </c>
      <c r="J3026">
        <f>[1]资金台帐!J3026&amp;""</f>
      </c>
      <c r="N3026">
        <f>[1]资金台帐!N3026</f>
      </c>
      <c r="O3026">
        <f>[1]资金台帐!O3026&amp;""</f>
      </c>
      <c r="P3026">
        <f>[1]资金台帐!P3026&amp;""</f>
      </c>
      <c r="Q3026">
        <f>[1]资金台帐!Q3026&amp;""</f>
      </c>
      <c r="T3026">
        <f>[1]资金台帐!T3026&amp;""</f>
      </c>
      <c r="U3026">
        <f>[1]资金台帐!U3026&amp;""</f>
      </c>
      <c r="W3026">
        <f>[1]资金台帐!W3026&amp;""</f>
      </c>
      <c r="X3026">
        <f>[1]资金台帐!X3026&amp;""</f>
      </c>
      <c r="AB3026">
        <f>[1]资金台帐!AB3026</f>
        <v>0</v>
      </c>
      <c r="AC3026">
        <f>[1]资金台帐!AC3026</f>
        <v>0</v>
      </c>
      <c r="AD3026">
        <f>[1]资金台帐!AD3026</f>
        <v>0</v>
      </c>
      <c r="AJ3026">
        <f>[1]资金台帐!AJ3026</f>
        <v>0</v>
      </c>
      <c r="AK3026">
        <f>[1]资金台帐!AK3026</f>
        <v>0</v>
      </c>
      <c r="BA3026" s="22">
        <f t="shared" si="0"/>
      </c>
    </row>
    <row r="3027">
      <c r="B3027">
        <f>[1]资金台帐!B3027&amp;""</f>
      </c>
      <c r="H3027">
        <f>[1]资金台帐!H3027&amp;""</f>
      </c>
      <c r="J3027">
        <f>[1]资金台帐!J3027&amp;""</f>
      </c>
      <c r="N3027">
        <f>[1]资金台帐!N3027</f>
      </c>
      <c r="O3027">
        <f>[1]资金台帐!O3027&amp;""</f>
      </c>
      <c r="P3027">
        <f>[1]资金台帐!P3027&amp;""</f>
      </c>
      <c r="Q3027">
        <f>[1]资金台帐!Q3027&amp;""</f>
      </c>
      <c r="T3027">
        <f>[1]资金台帐!T3027&amp;""</f>
      </c>
      <c r="U3027">
        <f>[1]资金台帐!U3027&amp;""</f>
      </c>
      <c r="W3027">
        <f>[1]资金台帐!W3027&amp;""</f>
      </c>
      <c r="X3027">
        <f>[1]资金台帐!X3027&amp;""</f>
      </c>
      <c r="AB3027">
        <f>[1]资金台帐!AB3027</f>
        <v>0</v>
      </c>
      <c r="AC3027">
        <f>[1]资金台帐!AC3027</f>
        <v>0</v>
      </c>
      <c r="AD3027">
        <f>[1]资金台帐!AD3027</f>
        <v>0</v>
      </c>
      <c r="AJ3027">
        <f>[1]资金台帐!AJ3027</f>
        <v>0</v>
      </c>
      <c r="AK3027">
        <f>[1]资金台帐!AK3027</f>
        <v>0</v>
      </c>
      <c r="BA3027" s="22">
        <f t="shared" si="0"/>
      </c>
    </row>
    <row r="3028">
      <c r="B3028">
        <f>[1]资金台帐!B3028&amp;""</f>
      </c>
      <c r="H3028">
        <f>[1]资金台帐!H3028&amp;""</f>
      </c>
      <c r="J3028">
        <f>[1]资金台帐!J3028&amp;""</f>
      </c>
      <c r="N3028">
        <f>[1]资金台帐!N3028</f>
      </c>
      <c r="O3028">
        <f>[1]资金台帐!O3028&amp;""</f>
      </c>
      <c r="P3028">
        <f>[1]资金台帐!P3028&amp;""</f>
      </c>
      <c r="Q3028">
        <f>[1]资金台帐!Q3028&amp;""</f>
      </c>
      <c r="T3028">
        <f>[1]资金台帐!T3028&amp;""</f>
      </c>
      <c r="U3028">
        <f>[1]资金台帐!U3028&amp;""</f>
      </c>
      <c r="W3028">
        <f>[1]资金台帐!W3028&amp;""</f>
      </c>
      <c r="X3028">
        <f>[1]资金台帐!X3028&amp;""</f>
      </c>
      <c r="AB3028">
        <f>[1]资金台帐!AB3028</f>
        <v>0</v>
      </c>
      <c r="AC3028">
        <f>[1]资金台帐!AC3028</f>
        <v>0</v>
      </c>
      <c r="AD3028">
        <f>[1]资金台帐!AD3028</f>
        <v>0</v>
      </c>
      <c r="AJ3028">
        <f>[1]资金台帐!AJ3028</f>
        <v>0</v>
      </c>
      <c r="AK3028">
        <f>[1]资金台帐!AK3028</f>
        <v>0</v>
      </c>
      <c r="BA3028" s="22">
        <f t="shared" si="0"/>
      </c>
    </row>
    <row r="3029">
      <c r="B3029">
        <f>[1]资金台帐!B3029&amp;""</f>
      </c>
      <c r="H3029">
        <f>[1]资金台帐!H3029&amp;""</f>
      </c>
      <c r="J3029">
        <f>[1]资金台帐!J3029&amp;""</f>
      </c>
      <c r="N3029">
        <f>[1]资金台帐!N3029</f>
      </c>
      <c r="O3029">
        <f>[1]资金台帐!O3029&amp;""</f>
      </c>
      <c r="P3029">
        <f>[1]资金台帐!P3029&amp;""</f>
      </c>
      <c r="Q3029">
        <f>[1]资金台帐!Q3029&amp;""</f>
      </c>
      <c r="T3029">
        <f>[1]资金台帐!T3029&amp;""</f>
      </c>
      <c r="U3029">
        <f>[1]资金台帐!U3029&amp;""</f>
      </c>
      <c r="W3029">
        <f>[1]资金台帐!W3029&amp;""</f>
      </c>
      <c r="X3029">
        <f>[1]资金台帐!X3029&amp;""</f>
      </c>
      <c r="AB3029">
        <f>[1]资金台帐!AB3029</f>
        <v>0</v>
      </c>
      <c r="AC3029">
        <f>[1]资金台帐!AC3029</f>
        <v>0</v>
      </c>
      <c r="AD3029">
        <f>[1]资金台帐!AD3029</f>
        <v>0</v>
      </c>
      <c r="AJ3029">
        <f>[1]资金台帐!AJ3029</f>
        <v>0</v>
      </c>
      <c r="AK3029">
        <f>[1]资金台帐!AK3029</f>
        <v>0</v>
      </c>
      <c r="BA3029" s="22">
        <f t="shared" si="0"/>
      </c>
    </row>
    <row r="3030">
      <c r="B3030">
        <f>[1]资金台帐!B3030&amp;""</f>
      </c>
      <c r="H3030">
        <f>[1]资金台帐!H3030&amp;""</f>
      </c>
      <c r="J3030">
        <f>[1]资金台帐!J3030&amp;""</f>
      </c>
      <c r="N3030">
        <f>[1]资金台帐!N3030</f>
      </c>
      <c r="O3030">
        <f>[1]资金台帐!O3030&amp;""</f>
      </c>
      <c r="P3030">
        <f>[1]资金台帐!P3030&amp;""</f>
      </c>
      <c r="Q3030">
        <f>[1]资金台帐!Q3030&amp;""</f>
      </c>
      <c r="T3030">
        <f>[1]资金台帐!T3030&amp;""</f>
      </c>
      <c r="U3030">
        <f>[1]资金台帐!U3030&amp;""</f>
      </c>
      <c r="W3030">
        <f>[1]资金台帐!W3030&amp;""</f>
      </c>
      <c r="X3030">
        <f>[1]资金台帐!X3030&amp;""</f>
      </c>
      <c r="AB3030">
        <f>[1]资金台帐!AB3030</f>
        <v>0</v>
      </c>
      <c r="AC3030">
        <f>[1]资金台帐!AC3030</f>
        <v>0</v>
      </c>
      <c r="AD3030">
        <f>[1]资金台帐!AD3030</f>
        <v>0</v>
      </c>
      <c r="AJ3030">
        <f>[1]资金台帐!AJ3030</f>
        <v>0</v>
      </c>
      <c r="AK3030">
        <f>[1]资金台帐!AK3030</f>
        <v>0</v>
      </c>
      <c r="BA3030" s="22">
        <f t="shared" si="0"/>
      </c>
    </row>
    <row r="3031">
      <c r="B3031">
        <f>[1]资金台帐!B3031&amp;""</f>
      </c>
      <c r="H3031">
        <f>[1]资金台帐!H3031&amp;""</f>
      </c>
      <c r="J3031">
        <f>[1]资金台帐!J3031&amp;""</f>
      </c>
      <c r="N3031">
        <f>[1]资金台帐!N3031</f>
      </c>
      <c r="O3031">
        <f>[1]资金台帐!O3031&amp;""</f>
      </c>
      <c r="P3031">
        <f>[1]资金台帐!P3031&amp;""</f>
      </c>
      <c r="Q3031">
        <f>[1]资金台帐!Q3031&amp;""</f>
      </c>
      <c r="T3031">
        <f>[1]资金台帐!T3031&amp;""</f>
      </c>
      <c r="U3031">
        <f>[1]资金台帐!U3031&amp;""</f>
      </c>
      <c r="W3031">
        <f>[1]资金台帐!W3031&amp;""</f>
      </c>
      <c r="X3031">
        <f>[1]资金台帐!X3031&amp;""</f>
      </c>
      <c r="AB3031">
        <f>[1]资金台帐!AB3031</f>
        <v>0</v>
      </c>
      <c r="AC3031">
        <f>[1]资金台帐!AC3031</f>
        <v>0</v>
      </c>
      <c r="AD3031">
        <f>[1]资金台帐!AD3031</f>
        <v>0</v>
      </c>
      <c r="AJ3031">
        <f>[1]资金台帐!AJ3031</f>
        <v>0</v>
      </c>
      <c r="AK3031">
        <f>[1]资金台帐!AK3031</f>
        <v>0</v>
      </c>
      <c r="BA3031" s="22">
        <f t="shared" si="0"/>
      </c>
    </row>
    <row r="3032">
      <c r="B3032">
        <f>[1]资金台帐!B3032&amp;""</f>
      </c>
      <c r="H3032">
        <f>[1]资金台帐!H3032&amp;""</f>
      </c>
      <c r="J3032">
        <f>[1]资金台帐!J3032&amp;""</f>
      </c>
      <c r="N3032">
        <f>[1]资金台帐!N3032</f>
      </c>
      <c r="O3032">
        <f>[1]资金台帐!O3032&amp;""</f>
      </c>
      <c r="P3032">
        <f>[1]资金台帐!P3032&amp;""</f>
      </c>
      <c r="Q3032">
        <f>[1]资金台帐!Q3032&amp;""</f>
      </c>
      <c r="T3032">
        <f>[1]资金台帐!T3032&amp;""</f>
      </c>
      <c r="U3032">
        <f>[1]资金台帐!U3032&amp;""</f>
      </c>
      <c r="W3032">
        <f>[1]资金台帐!W3032&amp;""</f>
      </c>
      <c r="X3032">
        <f>[1]资金台帐!X3032&amp;""</f>
      </c>
      <c r="AB3032">
        <f>[1]资金台帐!AB3032</f>
        <v>0</v>
      </c>
      <c r="AC3032">
        <f>[1]资金台帐!AC3032</f>
        <v>0</v>
      </c>
      <c r="AD3032">
        <f>[1]资金台帐!AD3032</f>
        <v>0</v>
      </c>
      <c r="AJ3032">
        <f>[1]资金台帐!AJ3032</f>
        <v>0</v>
      </c>
      <c r="AK3032">
        <f>[1]资金台帐!AK3032</f>
        <v>0</v>
      </c>
      <c r="BA3032" s="22">
        <f t="shared" si="0"/>
      </c>
    </row>
    <row r="3033">
      <c r="B3033">
        <f>[1]资金台帐!B3033&amp;""</f>
      </c>
      <c r="H3033">
        <f>[1]资金台帐!H3033&amp;""</f>
      </c>
      <c r="J3033">
        <f>[1]资金台帐!J3033&amp;""</f>
      </c>
      <c r="N3033">
        <f>[1]资金台帐!N3033</f>
      </c>
      <c r="O3033">
        <f>[1]资金台帐!O3033&amp;""</f>
      </c>
      <c r="P3033">
        <f>[1]资金台帐!P3033&amp;""</f>
      </c>
      <c r="Q3033">
        <f>[1]资金台帐!Q3033&amp;""</f>
      </c>
      <c r="T3033">
        <f>[1]资金台帐!T3033&amp;""</f>
      </c>
      <c r="U3033">
        <f>[1]资金台帐!U3033&amp;""</f>
      </c>
      <c r="W3033">
        <f>[1]资金台帐!W3033&amp;""</f>
      </c>
      <c r="X3033">
        <f>[1]资金台帐!X3033&amp;""</f>
      </c>
      <c r="AB3033">
        <f>[1]资金台帐!AB3033</f>
        <v>0</v>
      </c>
      <c r="AC3033">
        <f>[1]资金台帐!AC3033</f>
        <v>0</v>
      </c>
      <c r="AD3033">
        <f>[1]资金台帐!AD3033</f>
        <v>0</v>
      </c>
      <c r="AJ3033">
        <f>[1]资金台帐!AJ3033</f>
        <v>0</v>
      </c>
      <c r="AK3033">
        <f>[1]资金台帐!AK3033</f>
        <v>0</v>
      </c>
      <c r="BA3033" s="22">
        <f t="shared" si="0"/>
      </c>
    </row>
    <row r="3034">
      <c r="B3034">
        <f>[1]资金台帐!B3034&amp;""</f>
      </c>
      <c r="H3034">
        <f>[1]资金台帐!H3034&amp;""</f>
      </c>
      <c r="J3034">
        <f>[1]资金台帐!J3034&amp;""</f>
      </c>
      <c r="N3034">
        <f>[1]资金台帐!N3034</f>
      </c>
      <c r="O3034">
        <f>[1]资金台帐!O3034&amp;""</f>
      </c>
      <c r="P3034">
        <f>[1]资金台帐!P3034&amp;""</f>
      </c>
      <c r="Q3034">
        <f>[1]资金台帐!Q3034&amp;""</f>
      </c>
      <c r="T3034">
        <f>[1]资金台帐!T3034&amp;""</f>
      </c>
      <c r="U3034">
        <f>[1]资金台帐!U3034&amp;""</f>
      </c>
      <c r="W3034">
        <f>[1]资金台帐!W3034&amp;""</f>
      </c>
      <c r="X3034">
        <f>[1]资金台帐!X3034&amp;""</f>
      </c>
      <c r="AB3034">
        <f>[1]资金台帐!AB3034</f>
        <v>0</v>
      </c>
      <c r="AC3034">
        <f>[1]资金台帐!AC3034</f>
        <v>0</v>
      </c>
      <c r="AD3034">
        <f>[1]资金台帐!AD3034</f>
        <v>0</v>
      </c>
      <c r="AJ3034">
        <f>[1]资金台帐!AJ3034</f>
        <v>0</v>
      </c>
      <c r="AK3034">
        <f>[1]资金台帐!AK3034</f>
        <v>0</v>
      </c>
      <c r="BA3034" s="22">
        <f t="shared" si="0"/>
      </c>
    </row>
    <row r="3035">
      <c r="B3035">
        <f>[1]资金台帐!B3035&amp;""</f>
      </c>
      <c r="H3035">
        <f>[1]资金台帐!H3035&amp;""</f>
      </c>
      <c r="J3035">
        <f>[1]资金台帐!J3035&amp;""</f>
      </c>
      <c r="N3035">
        <f>[1]资金台帐!N3035</f>
      </c>
      <c r="O3035">
        <f>[1]资金台帐!O3035&amp;""</f>
      </c>
      <c r="P3035">
        <f>[1]资金台帐!P3035&amp;""</f>
      </c>
      <c r="Q3035">
        <f>[1]资金台帐!Q3035&amp;""</f>
      </c>
      <c r="T3035">
        <f>[1]资金台帐!T3035&amp;""</f>
      </c>
      <c r="U3035">
        <f>[1]资金台帐!U3035&amp;""</f>
      </c>
      <c r="W3035">
        <f>[1]资金台帐!W3035&amp;""</f>
      </c>
      <c r="X3035">
        <f>[1]资金台帐!X3035&amp;""</f>
      </c>
      <c r="AB3035">
        <f>[1]资金台帐!AB3035</f>
        <v>0</v>
      </c>
      <c r="AC3035">
        <f>[1]资金台帐!AC3035</f>
        <v>0</v>
      </c>
      <c r="AD3035">
        <f>[1]资金台帐!AD3035</f>
        <v>0</v>
      </c>
      <c r="AJ3035">
        <f>[1]资金台帐!AJ3035</f>
        <v>0</v>
      </c>
      <c r="AK3035">
        <f>[1]资金台帐!AK3035</f>
        <v>0</v>
      </c>
      <c r="BA3035" s="22">
        <f t="shared" si="0"/>
      </c>
    </row>
    <row r="3036">
      <c r="B3036">
        <f>[1]资金台帐!B3036&amp;""</f>
      </c>
      <c r="H3036">
        <f>[1]资金台帐!H3036&amp;""</f>
      </c>
      <c r="J3036">
        <f>[1]资金台帐!J3036&amp;""</f>
      </c>
      <c r="N3036">
        <f>[1]资金台帐!N3036</f>
      </c>
      <c r="O3036">
        <f>[1]资金台帐!O3036&amp;""</f>
      </c>
      <c r="P3036">
        <f>[1]资金台帐!P3036&amp;""</f>
      </c>
      <c r="Q3036">
        <f>[1]资金台帐!Q3036&amp;""</f>
      </c>
      <c r="T3036">
        <f>[1]资金台帐!T3036&amp;""</f>
      </c>
      <c r="U3036">
        <f>[1]资金台帐!U3036&amp;""</f>
      </c>
      <c r="W3036">
        <f>[1]资金台帐!W3036&amp;""</f>
      </c>
      <c r="X3036">
        <f>[1]资金台帐!X3036&amp;""</f>
      </c>
      <c r="AB3036">
        <f>[1]资金台帐!AB3036</f>
        <v>0</v>
      </c>
      <c r="AC3036">
        <f>[1]资金台帐!AC3036</f>
        <v>0</v>
      </c>
      <c r="AD3036">
        <f>[1]资金台帐!AD3036</f>
        <v>0</v>
      </c>
      <c r="AJ3036">
        <f>[1]资金台帐!AJ3036</f>
        <v>0</v>
      </c>
      <c r="AK3036">
        <f>[1]资金台帐!AK3036</f>
        <v>0</v>
      </c>
      <c r="BA3036" s="22">
        <f t="shared" si="0"/>
      </c>
    </row>
    <row r="3037">
      <c r="B3037">
        <f>[1]资金台帐!B3037&amp;""</f>
      </c>
      <c r="H3037">
        <f>[1]资金台帐!H3037&amp;""</f>
      </c>
      <c r="J3037">
        <f>[1]资金台帐!J3037&amp;""</f>
      </c>
      <c r="N3037">
        <f>[1]资金台帐!N3037</f>
      </c>
      <c r="O3037">
        <f>[1]资金台帐!O3037&amp;""</f>
      </c>
      <c r="P3037">
        <f>[1]资金台帐!P3037&amp;""</f>
      </c>
      <c r="Q3037">
        <f>[1]资金台帐!Q3037&amp;""</f>
      </c>
      <c r="T3037">
        <f>[1]资金台帐!T3037&amp;""</f>
      </c>
      <c r="U3037">
        <f>[1]资金台帐!U3037&amp;""</f>
      </c>
      <c r="W3037">
        <f>[1]资金台帐!W3037&amp;""</f>
      </c>
      <c r="X3037">
        <f>[1]资金台帐!X3037&amp;""</f>
      </c>
      <c r="AB3037">
        <f>[1]资金台帐!AB3037</f>
        <v>0</v>
      </c>
      <c r="AC3037">
        <f>[1]资金台帐!AC3037</f>
        <v>0</v>
      </c>
      <c r="AD3037">
        <f>[1]资金台帐!AD3037</f>
        <v>0</v>
      </c>
      <c r="AJ3037">
        <f>[1]资金台帐!AJ3037</f>
        <v>0</v>
      </c>
      <c r="AK3037">
        <f>[1]资金台帐!AK3037</f>
        <v>0</v>
      </c>
      <c r="BA3037" s="22">
        <f t="shared" si="0"/>
      </c>
    </row>
    <row r="3038">
      <c r="B3038">
        <f>[1]资金台帐!B3038&amp;""</f>
      </c>
      <c r="H3038">
        <f>[1]资金台帐!H3038&amp;""</f>
      </c>
      <c r="J3038">
        <f>[1]资金台帐!J3038&amp;""</f>
      </c>
      <c r="N3038">
        <f>[1]资金台帐!N3038</f>
      </c>
      <c r="O3038">
        <f>[1]资金台帐!O3038&amp;""</f>
      </c>
      <c r="P3038">
        <f>[1]资金台帐!P3038&amp;""</f>
      </c>
      <c r="Q3038">
        <f>[1]资金台帐!Q3038&amp;""</f>
      </c>
      <c r="T3038">
        <f>[1]资金台帐!T3038&amp;""</f>
      </c>
      <c r="U3038">
        <f>[1]资金台帐!U3038&amp;""</f>
      </c>
      <c r="W3038">
        <f>[1]资金台帐!W3038&amp;""</f>
      </c>
      <c r="X3038">
        <f>[1]资金台帐!X3038&amp;""</f>
      </c>
      <c r="AB3038">
        <f>[1]资金台帐!AB3038</f>
        <v>0</v>
      </c>
      <c r="AC3038">
        <f>[1]资金台帐!AC3038</f>
        <v>0</v>
      </c>
      <c r="AD3038">
        <f>[1]资金台帐!AD3038</f>
        <v>0</v>
      </c>
      <c r="AJ3038">
        <f>[1]资金台帐!AJ3038</f>
        <v>0</v>
      </c>
      <c r="AK3038">
        <f>[1]资金台帐!AK3038</f>
        <v>0</v>
      </c>
      <c r="BA3038" s="22">
        <f t="shared" si="0"/>
      </c>
    </row>
    <row r="3039">
      <c r="B3039">
        <f>[1]资金台帐!B3039&amp;""</f>
      </c>
      <c r="H3039">
        <f>[1]资金台帐!H3039&amp;""</f>
      </c>
      <c r="J3039">
        <f>[1]资金台帐!J3039&amp;""</f>
      </c>
      <c r="N3039">
        <f>[1]资金台帐!N3039</f>
      </c>
      <c r="O3039">
        <f>[1]资金台帐!O3039&amp;""</f>
      </c>
      <c r="P3039">
        <f>[1]资金台帐!P3039&amp;""</f>
      </c>
      <c r="Q3039">
        <f>[1]资金台帐!Q3039&amp;""</f>
      </c>
      <c r="T3039">
        <f>[1]资金台帐!T3039&amp;""</f>
      </c>
      <c r="U3039">
        <f>[1]资金台帐!U3039&amp;""</f>
      </c>
      <c r="W3039">
        <f>[1]资金台帐!W3039&amp;""</f>
      </c>
      <c r="X3039">
        <f>[1]资金台帐!X3039&amp;""</f>
      </c>
      <c r="AB3039">
        <f>[1]资金台帐!AB3039</f>
        <v>0</v>
      </c>
      <c r="AC3039">
        <f>[1]资金台帐!AC3039</f>
        <v>0</v>
      </c>
      <c r="AD3039">
        <f>[1]资金台帐!AD3039</f>
        <v>0</v>
      </c>
      <c r="AJ3039">
        <f>[1]资金台帐!AJ3039</f>
        <v>0</v>
      </c>
      <c r="AK3039">
        <f>[1]资金台帐!AK3039</f>
        <v>0</v>
      </c>
      <c r="BA3039" s="22">
        <f t="shared" si="0"/>
      </c>
    </row>
    <row r="3040">
      <c r="B3040">
        <f>[1]资金台帐!B3040&amp;""</f>
      </c>
      <c r="H3040">
        <f>[1]资金台帐!H3040&amp;""</f>
      </c>
      <c r="J3040">
        <f>[1]资金台帐!J3040&amp;""</f>
      </c>
      <c r="N3040">
        <f>[1]资金台帐!N3040</f>
      </c>
      <c r="O3040">
        <f>[1]资金台帐!O3040&amp;""</f>
      </c>
      <c r="P3040">
        <f>[1]资金台帐!P3040&amp;""</f>
      </c>
      <c r="Q3040">
        <f>[1]资金台帐!Q3040&amp;""</f>
      </c>
      <c r="T3040">
        <f>[1]资金台帐!T3040&amp;""</f>
      </c>
      <c r="U3040">
        <f>[1]资金台帐!U3040&amp;""</f>
      </c>
      <c r="W3040">
        <f>[1]资金台帐!W3040&amp;""</f>
      </c>
      <c r="X3040">
        <f>[1]资金台帐!X3040&amp;""</f>
      </c>
      <c r="AB3040">
        <f>[1]资金台帐!AB3040</f>
        <v>0</v>
      </c>
      <c r="AC3040">
        <f>[1]资金台帐!AC3040</f>
        <v>0</v>
      </c>
      <c r="AD3040">
        <f>[1]资金台帐!AD3040</f>
        <v>0</v>
      </c>
      <c r="AJ3040">
        <f>[1]资金台帐!AJ3040</f>
        <v>0</v>
      </c>
      <c r="AK3040">
        <f>[1]资金台帐!AK3040</f>
        <v>0</v>
      </c>
      <c r="BA3040" s="22">
        <f t="shared" si="0"/>
      </c>
    </row>
    <row r="3041">
      <c r="B3041">
        <f>[1]资金台帐!B3041&amp;""</f>
      </c>
      <c r="H3041">
        <f>[1]资金台帐!H3041&amp;""</f>
      </c>
      <c r="J3041">
        <f>[1]资金台帐!J3041&amp;""</f>
      </c>
      <c r="N3041">
        <f>[1]资金台帐!N3041</f>
      </c>
      <c r="O3041">
        <f>[1]资金台帐!O3041&amp;""</f>
      </c>
      <c r="P3041">
        <f>[1]资金台帐!P3041&amp;""</f>
      </c>
      <c r="Q3041">
        <f>[1]资金台帐!Q3041&amp;""</f>
      </c>
      <c r="T3041">
        <f>[1]资金台帐!T3041&amp;""</f>
      </c>
      <c r="U3041">
        <f>[1]资金台帐!U3041&amp;""</f>
      </c>
      <c r="W3041">
        <f>[1]资金台帐!W3041&amp;""</f>
      </c>
      <c r="X3041">
        <f>[1]资金台帐!X3041&amp;""</f>
      </c>
      <c r="AB3041">
        <f>[1]资金台帐!AB3041</f>
        <v>0</v>
      </c>
      <c r="AC3041">
        <f>[1]资金台帐!AC3041</f>
        <v>0</v>
      </c>
      <c r="AD3041">
        <f>[1]资金台帐!AD3041</f>
        <v>0</v>
      </c>
      <c r="AJ3041">
        <f>[1]资金台帐!AJ3041</f>
        <v>0</v>
      </c>
      <c r="AK3041">
        <f>[1]资金台帐!AK3041</f>
        <v>0</v>
      </c>
      <c r="BA3041" s="22">
        <f t="shared" si="0"/>
      </c>
    </row>
    <row r="3042">
      <c r="B3042">
        <f>[1]资金台帐!B3042&amp;""</f>
      </c>
      <c r="H3042">
        <f>[1]资金台帐!H3042&amp;""</f>
      </c>
      <c r="J3042">
        <f>[1]资金台帐!J3042&amp;""</f>
      </c>
      <c r="N3042">
        <f>[1]资金台帐!N3042</f>
      </c>
      <c r="O3042">
        <f>[1]资金台帐!O3042&amp;""</f>
      </c>
      <c r="P3042">
        <f>[1]资金台帐!P3042&amp;""</f>
      </c>
      <c r="Q3042">
        <f>[1]资金台帐!Q3042&amp;""</f>
      </c>
      <c r="T3042">
        <f>[1]资金台帐!T3042&amp;""</f>
      </c>
      <c r="U3042">
        <f>[1]资金台帐!U3042&amp;""</f>
      </c>
      <c r="W3042">
        <f>[1]资金台帐!W3042&amp;""</f>
      </c>
      <c r="X3042">
        <f>[1]资金台帐!X3042&amp;""</f>
      </c>
      <c r="AB3042">
        <f>[1]资金台帐!AB3042</f>
        <v>0</v>
      </c>
      <c r="AC3042">
        <f>[1]资金台帐!AC3042</f>
        <v>0</v>
      </c>
      <c r="AD3042">
        <f>[1]资金台帐!AD3042</f>
        <v>0</v>
      </c>
      <c r="AJ3042">
        <f>[1]资金台帐!AJ3042</f>
        <v>0</v>
      </c>
      <c r="AK3042">
        <f>[1]资金台帐!AK3042</f>
        <v>0</v>
      </c>
      <c r="BA3042" s="22">
        <f t="shared" si="0"/>
      </c>
    </row>
    <row r="3043">
      <c r="B3043">
        <f>[1]资金台帐!B3043&amp;""</f>
      </c>
      <c r="H3043">
        <f>[1]资金台帐!H3043&amp;""</f>
      </c>
      <c r="J3043">
        <f>[1]资金台帐!J3043&amp;""</f>
      </c>
      <c r="N3043">
        <f>[1]资金台帐!N3043</f>
      </c>
      <c r="O3043">
        <f>[1]资金台帐!O3043&amp;""</f>
      </c>
      <c r="P3043">
        <f>[1]资金台帐!P3043&amp;""</f>
      </c>
      <c r="Q3043">
        <f>[1]资金台帐!Q3043&amp;""</f>
      </c>
      <c r="T3043">
        <f>[1]资金台帐!T3043&amp;""</f>
      </c>
      <c r="U3043">
        <f>[1]资金台帐!U3043&amp;""</f>
      </c>
      <c r="W3043">
        <f>[1]资金台帐!W3043&amp;""</f>
      </c>
      <c r="X3043">
        <f>[1]资金台帐!X3043&amp;""</f>
      </c>
      <c r="AB3043">
        <f>[1]资金台帐!AB3043</f>
        <v>0</v>
      </c>
      <c r="AC3043">
        <f>[1]资金台帐!AC3043</f>
        <v>0</v>
      </c>
      <c r="AD3043">
        <f>[1]资金台帐!AD3043</f>
        <v>0</v>
      </c>
      <c r="AJ3043">
        <f>[1]资金台帐!AJ3043</f>
        <v>0</v>
      </c>
      <c r="AK3043">
        <f>[1]资金台帐!AK3043</f>
        <v>0</v>
      </c>
      <c r="BA3043" s="22">
        <f t="shared" si="0"/>
      </c>
    </row>
    <row r="3044">
      <c r="B3044">
        <f>[1]资金台帐!B3044&amp;""</f>
      </c>
      <c r="H3044">
        <f>[1]资金台帐!H3044&amp;""</f>
      </c>
      <c r="J3044">
        <f>[1]资金台帐!J3044&amp;""</f>
      </c>
      <c r="N3044">
        <f>[1]资金台帐!N3044</f>
      </c>
      <c r="O3044">
        <f>[1]资金台帐!O3044&amp;""</f>
      </c>
      <c r="P3044">
        <f>[1]资金台帐!P3044&amp;""</f>
      </c>
      <c r="Q3044">
        <f>[1]资金台帐!Q3044&amp;""</f>
      </c>
      <c r="T3044">
        <f>[1]资金台帐!T3044&amp;""</f>
      </c>
      <c r="U3044">
        <f>[1]资金台帐!U3044&amp;""</f>
      </c>
      <c r="W3044">
        <f>[1]资金台帐!W3044&amp;""</f>
      </c>
      <c r="X3044">
        <f>[1]资金台帐!X3044&amp;""</f>
      </c>
      <c r="AB3044">
        <f>[1]资金台帐!AB3044</f>
        <v>0</v>
      </c>
      <c r="AC3044">
        <f>[1]资金台帐!AC3044</f>
        <v>0</v>
      </c>
      <c r="AD3044">
        <f>[1]资金台帐!AD3044</f>
        <v>0</v>
      </c>
      <c r="AJ3044">
        <f>[1]资金台帐!AJ3044</f>
        <v>0</v>
      </c>
      <c r="AK3044">
        <f>[1]资金台帐!AK3044</f>
        <v>0</v>
      </c>
      <c r="BA3044" s="22">
        <f t="shared" si="0"/>
      </c>
    </row>
    <row r="3045">
      <c r="B3045">
        <f>[1]资金台帐!B3045&amp;""</f>
      </c>
      <c r="H3045">
        <f>[1]资金台帐!H3045&amp;""</f>
      </c>
      <c r="J3045">
        <f>[1]资金台帐!J3045&amp;""</f>
      </c>
      <c r="N3045">
        <f>[1]资金台帐!N3045</f>
      </c>
      <c r="O3045">
        <f>[1]资金台帐!O3045&amp;""</f>
      </c>
      <c r="P3045">
        <f>[1]资金台帐!P3045&amp;""</f>
      </c>
      <c r="Q3045">
        <f>[1]资金台帐!Q3045&amp;""</f>
      </c>
      <c r="T3045">
        <f>[1]资金台帐!T3045&amp;""</f>
      </c>
      <c r="U3045">
        <f>[1]资金台帐!U3045&amp;""</f>
      </c>
      <c r="W3045">
        <f>[1]资金台帐!W3045&amp;""</f>
      </c>
      <c r="X3045">
        <f>[1]资金台帐!X3045&amp;""</f>
      </c>
      <c r="AB3045">
        <f>[1]资金台帐!AB3045</f>
        <v>0</v>
      </c>
      <c r="AC3045">
        <f>[1]资金台帐!AC3045</f>
        <v>0</v>
      </c>
      <c r="AD3045">
        <f>[1]资金台帐!AD3045</f>
        <v>0</v>
      </c>
      <c r="AJ3045">
        <f>[1]资金台帐!AJ3045</f>
        <v>0</v>
      </c>
      <c r="AK3045">
        <f>[1]资金台帐!AK3045</f>
        <v>0</v>
      </c>
      <c r="BA3045" s="22">
        <f t="shared" si="0"/>
      </c>
    </row>
    <row r="3046">
      <c r="B3046">
        <f>[1]资金台帐!B3046&amp;""</f>
      </c>
      <c r="H3046">
        <f>[1]资金台帐!H3046&amp;""</f>
      </c>
      <c r="J3046">
        <f>[1]资金台帐!J3046&amp;""</f>
      </c>
      <c r="N3046">
        <f>[1]资金台帐!N3046</f>
      </c>
      <c r="O3046">
        <f>[1]资金台帐!O3046&amp;""</f>
      </c>
      <c r="P3046">
        <f>[1]资金台帐!P3046&amp;""</f>
      </c>
      <c r="Q3046">
        <f>[1]资金台帐!Q3046&amp;""</f>
      </c>
      <c r="T3046">
        <f>[1]资金台帐!T3046&amp;""</f>
      </c>
      <c r="U3046">
        <f>[1]资金台帐!U3046&amp;""</f>
      </c>
      <c r="W3046">
        <f>[1]资金台帐!W3046&amp;""</f>
      </c>
      <c r="X3046">
        <f>[1]资金台帐!X3046&amp;""</f>
      </c>
      <c r="AB3046">
        <f>[1]资金台帐!AB3046</f>
        <v>0</v>
      </c>
      <c r="AC3046">
        <f>[1]资金台帐!AC3046</f>
        <v>0</v>
      </c>
      <c r="AD3046">
        <f>[1]资金台帐!AD3046</f>
        <v>0</v>
      </c>
      <c r="AJ3046">
        <f>[1]资金台帐!AJ3046</f>
        <v>0</v>
      </c>
      <c r="AK3046">
        <f>[1]资金台帐!AK3046</f>
        <v>0</v>
      </c>
      <c r="BA3046" s="22">
        <f t="shared" si="0"/>
      </c>
    </row>
    <row r="3047">
      <c r="B3047">
        <f>[1]资金台帐!B3047&amp;""</f>
      </c>
      <c r="H3047">
        <f>[1]资金台帐!H3047&amp;""</f>
      </c>
      <c r="J3047">
        <f>[1]资金台帐!J3047&amp;""</f>
      </c>
      <c r="N3047">
        <f>[1]资金台帐!N3047</f>
      </c>
      <c r="O3047">
        <f>[1]资金台帐!O3047&amp;""</f>
      </c>
      <c r="P3047">
        <f>[1]资金台帐!P3047&amp;""</f>
      </c>
      <c r="Q3047">
        <f>[1]资金台帐!Q3047&amp;""</f>
      </c>
      <c r="T3047">
        <f>[1]资金台帐!T3047&amp;""</f>
      </c>
      <c r="U3047">
        <f>[1]资金台帐!U3047&amp;""</f>
      </c>
      <c r="W3047">
        <f>[1]资金台帐!W3047&amp;""</f>
      </c>
      <c r="X3047">
        <f>[1]资金台帐!X3047&amp;""</f>
      </c>
      <c r="AB3047">
        <f>[1]资金台帐!AB3047</f>
        <v>0</v>
      </c>
      <c r="AC3047">
        <f>[1]资金台帐!AC3047</f>
        <v>0</v>
      </c>
      <c r="AD3047">
        <f>[1]资金台帐!AD3047</f>
        <v>0</v>
      </c>
      <c r="AJ3047">
        <f>[1]资金台帐!AJ3047</f>
        <v>0</v>
      </c>
      <c r="AK3047">
        <f>[1]资金台帐!AK3047</f>
        <v>0</v>
      </c>
      <c r="BA3047" s="22">
        <f t="shared" si="0"/>
      </c>
    </row>
    <row r="3048">
      <c r="B3048">
        <f>[1]资金台帐!B3048&amp;""</f>
      </c>
      <c r="H3048">
        <f>[1]资金台帐!H3048&amp;""</f>
      </c>
      <c r="J3048">
        <f>[1]资金台帐!J3048&amp;""</f>
      </c>
      <c r="N3048">
        <f>[1]资金台帐!N3048</f>
      </c>
      <c r="O3048">
        <f>[1]资金台帐!O3048&amp;""</f>
      </c>
      <c r="P3048">
        <f>[1]资金台帐!P3048&amp;""</f>
      </c>
      <c r="Q3048">
        <f>[1]资金台帐!Q3048&amp;""</f>
      </c>
      <c r="T3048">
        <f>[1]资金台帐!T3048&amp;""</f>
      </c>
      <c r="U3048">
        <f>[1]资金台帐!U3048&amp;""</f>
      </c>
      <c r="W3048">
        <f>[1]资金台帐!W3048&amp;""</f>
      </c>
      <c r="X3048">
        <f>[1]资金台帐!X3048&amp;""</f>
      </c>
      <c r="AB3048">
        <f>[1]资金台帐!AB3048</f>
        <v>0</v>
      </c>
      <c r="AC3048">
        <f>[1]资金台帐!AC3048</f>
        <v>0</v>
      </c>
      <c r="AD3048">
        <f>[1]资金台帐!AD3048</f>
        <v>0</v>
      </c>
      <c r="AJ3048">
        <f>[1]资金台帐!AJ3048</f>
        <v>0</v>
      </c>
      <c r="AK3048">
        <f>[1]资金台帐!AK3048</f>
        <v>0</v>
      </c>
      <c r="BA3048" s="22">
        <f t="shared" si="0"/>
      </c>
    </row>
    <row r="3049">
      <c r="B3049">
        <f>[1]资金台帐!B3049&amp;""</f>
      </c>
      <c r="H3049">
        <f>[1]资金台帐!H3049&amp;""</f>
      </c>
      <c r="J3049">
        <f>[1]资金台帐!J3049&amp;""</f>
      </c>
      <c r="N3049">
        <f>[1]资金台帐!N3049</f>
      </c>
      <c r="O3049">
        <f>[1]资金台帐!O3049&amp;""</f>
      </c>
      <c r="P3049">
        <f>[1]资金台帐!P3049&amp;""</f>
      </c>
      <c r="Q3049">
        <f>[1]资金台帐!Q3049&amp;""</f>
      </c>
      <c r="T3049">
        <f>[1]资金台帐!T3049&amp;""</f>
      </c>
      <c r="U3049">
        <f>[1]资金台帐!U3049&amp;""</f>
      </c>
      <c r="W3049">
        <f>[1]资金台帐!W3049&amp;""</f>
      </c>
      <c r="X3049">
        <f>[1]资金台帐!X3049&amp;""</f>
      </c>
      <c r="AB3049">
        <f>[1]资金台帐!AB3049</f>
        <v>0</v>
      </c>
      <c r="AC3049">
        <f>[1]资金台帐!AC3049</f>
        <v>0</v>
      </c>
      <c r="AD3049">
        <f>[1]资金台帐!AD3049</f>
        <v>0</v>
      </c>
      <c r="AJ3049">
        <f>[1]资金台帐!AJ3049</f>
        <v>0</v>
      </c>
      <c r="AK3049">
        <f>[1]资金台帐!AK3049</f>
        <v>0</v>
      </c>
      <c r="BA3049" s="22">
        <f t="shared" si="0"/>
      </c>
    </row>
    <row r="3050">
      <c r="B3050">
        <f>[1]资金台帐!B3050&amp;""</f>
      </c>
      <c r="H3050">
        <f>[1]资金台帐!H3050&amp;""</f>
      </c>
      <c r="J3050">
        <f>[1]资金台帐!J3050&amp;""</f>
      </c>
      <c r="N3050">
        <f>[1]资金台帐!N3050</f>
      </c>
      <c r="O3050">
        <f>[1]资金台帐!O3050&amp;""</f>
      </c>
      <c r="P3050">
        <f>[1]资金台帐!P3050&amp;""</f>
      </c>
      <c r="Q3050">
        <f>[1]资金台帐!Q3050&amp;""</f>
      </c>
      <c r="T3050">
        <f>[1]资金台帐!T3050&amp;""</f>
      </c>
      <c r="U3050">
        <f>[1]资金台帐!U3050&amp;""</f>
      </c>
      <c r="W3050">
        <f>[1]资金台帐!W3050&amp;""</f>
      </c>
      <c r="X3050">
        <f>[1]资金台帐!X3050&amp;""</f>
      </c>
      <c r="AB3050">
        <f>[1]资金台帐!AB3050</f>
        <v>0</v>
      </c>
      <c r="AC3050">
        <f>[1]资金台帐!AC3050</f>
        <v>0</v>
      </c>
      <c r="AD3050">
        <f>[1]资金台帐!AD3050</f>
        <v>0</v>
      </c>
      <c r="AJ3050">
        <f>[1]资金台帐!AJ3050</f>
        <v>0</v>
      </c>
      <c r="AK3050">
        <f>[1]资金台帐!AK3050</f>
        <v>0</v>
      </c>
      <c r="BA3050" s="22">
        <f t="shared" si="0"/>
      </c>
    </row>
    <row r="3051">
      <c r="B3051">
        <f>[1]资金台帐!B3051&amp;""</f>
      </c>
      <c r="H3051">
        <f>[1]资金台帐!H3051&amp;""</f>
      </c>
      <c r="J3051">
        <f>[1]资金台帐!J3051&amp;""</f>
      </c>
      <c r="N3051">
        <f>[1]资金台帐!N3051</f>
      </c>
      <c r="O3051">
        <f>[1]资金台帐!O3051&amp;""</f>
      </c>
      <c r="P3051">
        <f>[1]资金台帐!P3051&amp;""</f>
      </c>
      <c r="Q3051">
        <f>[1]资金台帐!Q3051&amp;""</f>
      </c>
      <c r="T3051">
        <f>[1]资金台帐!T3051&amp;""</f>
      </c>
      <c r="U3051">
        <f>[1]资金台帐!U3051&amp;""</f>
      </c>
      <c r="W3051">
        <f>[1]资金台帐!W3051&amp;""</f>
      </c>
      <c r="X3051">
        <f>[1]资金台帐!X3051&amp;""</f>
      </c>
      <c r="AB3051">
        <f>[1]资金台帐!AB3051</f>
        <v>0</v>
      </c>
      <c r="AC3051">
        <f>[1]资金台帐!AC3051</f>
        <v>0</v>
      </c>
      <c r="AD3051">
        <f>[1]资金台帐!AD3051</f>
        <v>0</v>
      </c>
      <c r="AJ3051">
        <f>[1]资金台帐!AJ3051</f>
        <v>0</v>
      </c>
      <c r="AK3051">
        <f>[1]资金台帐!AK3051</f>
        <v>0</v>
      </c>
      <c r="BA3051" s="22">
        <f t="shared" si="0"/>
      </c>
    </row>
    <row r="3052">
      <c r="B3052">
        <f>[1]资金台帐!B3052&amp;""</f>
      </c>
      <c r="H3052">
        <f>[1]资金台帐!H3052&amp;""</f>
      </c>
      <c r="J3052">
        <f>[1]资金台帐!J3052&amp;""</f>
      </c>
      <c r="N3052">
        <f>[1]资金台帐!N3052</f>
      </c>
      <c r="O3052">
        <f>[1]资金台帐!O3052&amp;""</f>
      </c>
      <c r="P3052">
        <f>[1]资金台帐!P3052&amp;""</f>
      </c>
      <c r="Q3052">
        <f>[1]资金台帐!Q3052&amp;""</f>
      </c>
      <c r="T3052">
        <f>[1]资金台帐!T3052&amp;""</f>
      </c>
      <c r="U3052">
        <f>[1]资金台帐!U3052&amp;""</f>
      </c>
      <c r="W3052">
        <f>[1]资金台帐!W3052&amp;""</f>
      </c>
      <c r="X3052">
        <f>[1]资金台帐!X3052&amp;""</f>
      </c>
      <c r="AB3052">
        <f>[1]资金台帐!AB3052</f>
        <v>0</v>
      </c>
      <c r="AC3052">
        <f>[1]资金台帐!AC3052</f>
        <v>0</v>
      </c>
      <c r="AD3052">
        <f>[1]资金台帐!AD3052</f>
        <v>0</v>
      </c>
      <c r="AJ3052">
        <f>[1]资金台帐!AJ3052</f>
        <v>0</v>
      </c>
      <c r="AK3052">
        <f>[1]资金台帐!AK3052</f>
        <v>0</v>
      </c>
      <c r="BA3052" s="22">
        <f t="shared" si="0"/>
      </c>
    </row>
    <row r="3053">
      <c r="B3053">
        <f>[1]资金台帐!B3053&amp;""</f>
      </c>
      <c r="H3053">
        <f>[1]资金台帐!H3053&amp;""</f>
      </c>
      <c r="J3053">
        <f>[1]资金台帐!J3053&amp;""</f>
      </c>
      <c r="N3053">
        <f>[1]资金台帐!N3053</f>
      </c>
      <c r="O3053">
        <f>[1]资金台帐!O3053&amp;""</f>
      </c>
      <c r="P3053">
        <f>[1]资金台帐!P3053&amp;""</f>
      </c>
      <c r="Q3053">
        <f>[1]资金台帐!Q3053&amp;""</f>
      </c>
      <c r="T3053">
        <f>[1]资金台帐!T3053&amp;""</f>
      </c>
      <c r="U3053">
        <f>[1]资金台帐!U3053&amp;""</f>
      </c>
      <c r="W3053">
        <f>[1]资金台帐!W3053&amp;""</f>
      </c>
      <c r="X3053">
        <f>[1]资金台帐!X3053&amp;""</f>
      </c>
      <c r="AB3053">
        <f>[1]资金台帐!AB3053</f>
        <v>0</v>
      </c>
      <c r="AC3053">
        <f>[1]资金台帐!AC3053</f>
        <v>0</v>
      </c>
      <c r="AD3053">
        <f>[1]资金台帐!AD3053</f>
        <v>0</v>
      </c>
      <c r="AJ3053">
        <f>[1]资金台帐!AJ3053</f>
        <v>0</v>
      </c>
      <c r="AK3053">
        <f>[1]资金台帐!AK3053</f>
        <v>0</v>
      </c>
      <c r="BA3053" s="22">
        <f t="shared" si="0"/>
      </c>
    </row>
    <row r="3054">
      <c r="B3054">
        <f>[1]资金台帐!B3054&amp;""</f>
      </c>
      <c r="H3054">
        <f>[1]资金台帐!H3054&amp;""</f>
      </c>
      <c r="J3054">
        <f>[1]资金台帐!J3054&amp;""</f>
      </c>
      <c r="N3054">
        <f>[1]资金台帐!N3054</f>
      </c>
      <c r="O3054">
        <f>[1]资金台帐!O3054&amp;""</f>
      </c>
      <c r="P3054">
        <f>[1]资金台帐!P3054&amp;""</f>
      </c>
      <c r="Q3054">
        <f>[1]资金台帐!Q3054&amp;""</f>
      </c>
      <c r="T3054">
        <f>[1]资金台帐!T3054&amp;""</f>
      </c>
      <c r="U3054">
        <f>[1]资金台帐!U3054&amp;""</f>
      </c>
      <c r="W3054">
        <f>[1]资金台帐!W3054&amp;""</f>
      </c>
      <c r="X3054">
        <f>[1]资金台帐!X3054&amp;""</f>
      </c>
      <c r="AB3054">
        <f>[1]资金台帐!AB3054</f>
        <v>0</v>
      </c>
      <c r="AC3054">
        <f>[1]资金台帐!AC3054</f>
        <v>0</v>
      </c>
      <c r="AD3054">
        <f>[1]资金台帐!AD3054</f>
        <v>0</v>
      </c>
      <c r="AJ3054">
        <f>[1]资金台帐!AJ3054</f>
        <v>0</v>
      </c>
      <c r="AK3054">
        <f>[1]资金台帐!AK3054</f>
        <v>0</v>
      </c>
      <c r="BA3054" s="22">
        <f t="shared" si="0"/>
      </c>
    </row>
    <row r="3055">
      <c r="B3055">
        <f>[1]资金台帐!B3055&amp;""</f>
      </c>
      <c r="H3055">
        <f>[1]资金台帐!H3055&amp;""</f>
      </c>
      <c r="J3055">
        <f>[1]资金台帐!J3055&amp;""</f>
      </c>
      <c r="N3055">
        <f>[1]资金台帐!N3055</f>
      </c>
      <c r="O3055">
        <f>[1]资金台帐!O3055&amp;""</f>
      </c>
      <c r="P3055">
        <f>[1]资金台帐!P3055&amp;""</f>
      </c>
      <c r="Q3055">
        <f>[1]资金台帐!Q3055&amp;""</f>
      </c>
      <c r="T3055">
        <f>[1]资金台帐!T3055&amp;""</f>
      </c>
      <c r="U3055">
        <f>[1]资金台帐!U3055&amp;""</f>
      </c>
      <c r="W3055">
        <f>[1]资金台帐!W3055&amp;""</f>
      </c>
      <c r="X3055">
        <f>[1]资金台帐!X3055&amp;""</f>
      </c>
      <c r="AB3055">
        <f>[1]资金台帐!AB3055</f>
        <v>0</v>
      </c>
      <c r="AC3055">
        <f>[1]资金台帐!AC3055</f>
        <v>0</v>
      </c>
      <c r="AD3055">
        <f>[1]资金台帐!AD3055</f>
        <v>0</v>
      </c>
      <c r="AJ3055">
        <f>[1]资金台帐!AJ3055</f>
        <v>0</v>
      </c>
      <c r="AK3055">
        <f>[1]资金台帐!AK3055</f>
        <v>0</v>
      </c>
      <c r="BA3055" s="22">
        <f t="shared" si="0"/>
      </c>
    </row>
    <row r="3056">
      <c r="B3056">
        <f>[1]资金台帐!B3056&amp;""</f>
      </c>
      <c r="H3056">
        <f>[1]资金台帐!H3056&amp;""</f>
      </c>
      <c r="J3056">
        <f>[1]资金台帐!J3056&amp;""</f>
      </c>
      <c r="N3056">
        <f>[1]资金台帐!N3056</f>
      </c>
      <c r="O3056">
        <f>[1]资金台帐!O3056&amp;""</f>
      </c>
      <c r="P3056">
        <f>[1]资金台帐!P3056&amp;""</f>
      </c>
      <c r="Q3056">
        <f>[1]资金台帐!Q3056&amp;""</f>
      </c>
      <c r="T3056">
        <f>[1]资金台帐!T3056&amp;""</f>
      </c>
      <c r="U3056">
        <f>[1]资金台帐!U3056&amp;""</f>
      </c>
      <c r="W3056">
        <f>[1]资金台帐!W3056&amp;""</f>
      </c>
      <c r="X3056">
        <f>[1]资金台帐!X3056&amp;""</f>
      </c>
      <c r="AB3056">
        <f>[1]资金台帐!AB3056</f>
        <v>0</v>
      </c>
      <c r="AC3056">
        <f>[1]资金台帐!AC3056</f>
        <v>0</v>
      </c>
      <c r="AD3056">
        <f>[1]资金台帐!AD3056</f>
        <v>0</v>
      </c>
      <c r="AJ3056">
        <f>[1]资金台帐!AJ3056</f>
        <v>0</v>
      </c>
      <c r="AK3056">
        <f>[1]资金台帐!AK3056</f>
        <v>0</v>
      </c>
      <c r="BA3056" s="22">
        <f t="shared" si="0"/>
      </c>
    </row>
    <row r="3057">
      <c r="B3057">
        <f>[1]资金台帐!B3057&amp;""</f>
      </c>
      <c r="H3057">
        <f>[1]资金台帐!H3057&amp;""</f>
      </c>
      <c r="J3057">
        <f>[1]资金台帐!J3057&amp;""</f>
      </c>
      <c r="N3057">
        <f>[1]资金台帐!N3057</f>
      </c>
      <c r="O3057">
        <f>[1]资金台帐!O3057&amp;""</f>
      </c>
      <c r="P3057">
        <f>[1]资金台帐!P3057&amp;""</f>
      </c>
      <c r="Q3057">
        <f>[1]资金台帐!Q3057&amp;""</f>
      </c>
      <c r="T3057">
        <f>[1]资金台帐!T3057&amp;""</f>
      </c>
      <c r="U3057">
        <f>[1]资金台帐!U3057&amp;""</f>
      </c>
      <c r="W3057">
        <f>[1]资金台帐!W3057&amp;""</f>
      </c>
      <c r="X3057">
        <f>[1]资金台帐!X3057&amp;""</f>
      </c>
      <c r="AB3057">
        <f>[1]资金台帐!AB3057</f>
        <v>0</v>
      </c>
      <c r="AC3057">
        <f>[1]资金台帐!AC3057</f>
        <v>0</v>
      </c>
      <c r="AD3057">
        <f>[1]资金台帐!AD3057</f>
        <v>0</v>
      </c>
      <c r="AJ3057">
        <f>[1]资金台帐!AJ3057</f>
        <v>0</v>
      </c>
      <c r="AK3057">
        <f>[1]资金台帐!AK3057</f>
        <v>0</v>
      </c>
      <c r="BA3057" s="22">
        <f t="shared" si="0"/>
      </c>
    </row>
    <row r="3058">
      <c r="B3058">
        <f>[1]资金台帐!B3058&amp;""</f>
      </c>
      <c r="H3058">
        <f>[1]资金台帐!H3058&amp;""</f>
      </c>
      <c r="J3058">
        <f>[1]资金台帐!J3058&amp;""</f>
      </c>
      <c r="N3058">
        <f>[1]资金台帐!N3058</f>
      </c>
      <c r="O3058">
        <f>[1]资金台帐!O3058&amp;""</f>
      </c>
      <c r="P3058">
        <f>[1]资金台帐!P3058&amp;""</f>
      </c>
      <c r="Q3058">
        <f>[1]资金台帐!Q3058&amp;""</f>
      </c>
      <c r="T3058">
        <f>[1]资金台帐!T3058&amp;""</f>
      </c>
      <c r="U3058">
        <f>[1]资金台帐!U3058&amp;""</f>
      </c>
      <c r="W3058">
        <f>[1]资金台帐!W3058&amp;""</f>
      </c>
      <c r="X3058">
        <f>[1]资金台帐!X3058&amp;""</f>
      </c>
      <c r="AB3058">
        <f>[1]资金台帐!AB3058</f>
        <v>0</v>
      </c>
      <c r="AC3058">
        <f>[1]资金台帐!AC3058</f>
        <v>0</v>
      </c>
      <c r="AD3058">
        <f>[1]资金台帐!AD3058</f>
        <v>0</v>
      </c>
      <c r="AJ3058">
        <f>[1]资金台帐!AJ3058</f>
        <v>0</v>
      </c>
      <c r="AK3058">
        <f>[1]资金台帐!AK3058</f>
        <v>0</v>
      </c>
      <c r="BA3058" s="22">
        <f t="shared" si="0"/>
      </c>
    </row>
    <row r="3059">
      <c r="B3059">
        <f>[1]资金台帐!B3059&amp;""</f>
      </c>
      <c r="H3059">
        <f>[1]资金台帐!H3059&amp;""</f>
      </c>
      <c r="J3059">
        <f>[1]资金台帐!J3059&amp;""</f>
      </c>
      <c r="N3059">
        <f>[1]资金台帐!N3059</f>
      </c>
      <c r="O3059">
        <f>[1]资金台帐!O3059&amp;""</f>
      </c>
      <c r="P3059">
        <f>[1]资金台帐!P3059&amp;""</f>
      </c>
      <c r="Q3059">
        <f>[1]资金台帐!Q3059&amp;""</f>
      </c>
      <c r="T3059">
        <f>[1]资金台帐!T3059&amp;""</f>
      </c>
      <c r="U3059">
        <f>[1]资金台帐!U3059&amp;""</f>
      </c>
      <c r="W3059">
        <f>[1]资金台帐!W3059&amp;""</f>
      </c>
      <c r="X3059">
        <f>[1]资金台帐!X3059&amp;""</f>
      </c>
      <c r="AB3059">
        <f>[1]资金台帐!AB3059</f>
        <v>0</v>
      </c>
      <c r="AC3059">
        <f>[1]资金台帐!AC3059</f>
        <v>0</v>
      </c>
      <c r="AD3059">
        <f>[1]资金台帐!AD3059</f>
        <v>0</v>
      </c>
      <c r="AJ3059">
        <f>[1]资金台帐!AJ3059</f>
        <v>0</v>
      </c>
      <c r="AK3059">
        <f>[1]资金台帐!AK3059</f>
        <v>0</v>
      </c>
      <c r="BA3059" s="22">
        <f t="shared" si="0"/>
      </c>
    </row>
    <row r="3060">
      <c r="B3060">
        <f>[1]资金台帐!B3060&amp;""</f>
      </c>
      <c r="H3060">
        <f>[1]资金台帐!H3060&amp;""</f>
      </c>
      <c r="J3060">
        <f>[1]资金台帐!J3060&amp;""</f>
      </c>
      <c r="N3060">
        <f>[1]资金台帐!N3060</f>
      </c>
      <c r="O3060">
        <f>[1]资金台帐!O3060&amp;""</f>
      </c>
      <c r="P3060">
        <f>[1]资金台帐!P3060&amp;""</f>
      </c>
      <c r="Q3060">
        <f>[1]资金台帐!Q3060&amp;""</f>
      </c>
      <c r="T3060">
        <f>[1]资金台帐!T3060&amp;""</f>
      </c>
      <c r="U3060">
        <f>[1]资金台帐!U3060&amp;""</f>
      </c>
      <c r="W3060">
        <f>[1]资金台帐!W3060&amp;""</f>
      </c>
      <c r="X3060">
        <f>[1]资金台帐!X3060&amp;""</f>
      </c>
      <c r="AB3060">
        <f>[1]资金台帐!AB3060</f>
        <v>0</v>
      </c>
      <c r="AC3060">
        <f>[1]资金台帐!AC3060</f>
        <v>0</v>
      </c>
      <c r="AD3060">
        <f>[1]资金台帐!AD3060</f>
        <v>0</v>
      </c>
      <c r="AJ3060">
        <f>[1]资金台帐!AJ3060</f>
        <v>0</v>
      </c>
      <c r="AK3060">
        <f>[1]资金台帐!AK3060</f>
        <v>0</v>
      </c>
      <c r="BA3060" s="22">
        <f t="shared" si="0"/>
      </c>
    </row>
    <row r="3061">
      <c r="B3061">
        <f>[1]资金台帐!B3061&amp;""</f>
      </c>
      <c r="H3061">
        <f>[1]资金台帐!H3061&amp;""</f>
      </c>
      <c r="J3061">
        <f>[1]资金台帐!J3061&amp;""</f>
      </c>
      <c r="N3061">
        <f>[1]资金台帐!N3061</f>
      </c>
      <c r="O3061">
        <f>[1]资金台帐!O3061&amp;""</f>
      </c>
      <c r="P3061">
        <f>[1]资金台帐!P3061&amp;""</f>
      </c>
      <c r="Q3061">
        <f>[1]资金台帐!Q3061&amp;""</f>
      </c>
      <c r="T3061">
        <f>[1]资金台帐!T3061&amp;""</f>
      </c>
      <c r="U3061">
        <f>[1]资金台帐!U3061&amp;""</f>
      </c>
      <c r="W3061">
        <f>[1]资金台帐!W3061&amp;""</f>
      </c>
      <c r="X3061">
        <f>[1]资金台帐!X3061&amp;""</f>
      </c>
      <c r="AB3061">
        <f>[1]资金台帐!AB3061</f>
        <v>0</v>
      </c>
      <c r="AC3061">
        <f>[1]资金台帐!AC3061</f>
        <v>0</v>
      </c>
      <c r="AD3061">
        <f>[1]资金台帐!AD3061</f>
        <v>0</v>
      </c>
      <c r="AJ3061">
        <f>[1]资金台帐!AJ3061</f>
        <v>0</v>
      </c>
      <c r="AK3061">
        <f>[1]资金台帐!AK3061</f>
        <v>0</v>
      </c>
      <c r="BA3061" s="22">
        <f t="shared" si="0"/>
      </c>
    </row>
    <row r="3062">
      <c r="B3062">
        <f>[1]资金台帐!B3062&amp;""</f>
      </c>
      <c r="H3062">
        <f>[1]资金台帐!H3062&amp;""</f>
      </c>
      <c r="J3062">
        <f>[1]资金台帐!J3062&amp;""</f>
      </c>
      <c r="N3062">
        <f>[1]资金台帐!N3062</f>
      </c>
      <c r="O3062">
        <f>[1]资金台帐!O3062&amp;""</f>
      </c>
      <c r="P3062">
        <f>[1]资金台帐!P3062&amp;""</f>
      </c>
      <c r="Q3062">
        <f>[1]资金台帐!Q3062&amp;""</f>
      </c>
      <c r="T3062">
        <f>[1]资金台帐!T3062&amp;""</f>
      </c>
      <c r="U3062">
        <f>[1]资金台帐!U3062&amp;""</f>
      </c>
      <c r="W3062">
        <f>[1]资金台帐!W3062&amp;""</f>
      </c>
      <c r="X3062">
        <f>[1]资金台帐!X3062&amp;""</f>
      </c>
      <c r="AB3062">
        <f>[1]资金台帐!AB3062</f>
        <v>0</v>
      </c>
      <c r="AC3062">
        <f>[1]资金台帐!AC3062</f>
        <v>0</v>
      </c>
      <c r="AD3062">
        <f>[1]资金台帐!AD3062</f>
        <v>0</v>
      </c>
      <c r="AJ3062">
        <f>[1]资金台帐!AJ3062</f>
        <v>0</v>
      </c>
      <c r="AK3062">
        <f>[1]资金台帐!AK3062</f>
        <v>0</v>
      </c>
      <c r="BA3062" s="22">
        <f t="shared" si="0"/>
      </c>
    </row>
    <row r="3063">
      <c r="B3063">
        <f>[1]资金台帐!B3063&amp;""</f>
      </c>
      <c r="H3063">
        <f>[1]资金台帐!H3063&amp;""</f>
      </c>
      <c r="J3063">
        <f>[1]资金台帐!J3063&amp;""</f>
      </c>
      <c r="N3063">
        <f>[1]资金台帐!N3063</f>
      </c>
      <c r="O3063">
        <f>[1]资金台帐!O3063&amp;""</f>
      </c>
      <c r="P3063">
        <f>[1]资金台帐!P3063&amp;""</f>
      </c>
      <c r="Q3063">
        <f>[1]资金台帐!Q3063&amp;""</f>
      </c>
      <c r="T3063">
        <f>[1]资金台帐!T3063&amp;""</f>
      </c>
      <c r="U3063">
        <f>[1]资金台帐!U3063&amp;""</f>
      </c>
      <c r="W3063">
        <f>[1]资金台帐!W3063&amp;""</f>
      </c>
      <c r="X3063">
        <f>[1]资金台帐!X3063&amp;""</f>
      </c>
      <c r="AB3063">
        <f>[1]资金台帐!AB3063</f>
        <v>0</v>
      </c>
      <c r="AC3063">
        <f>[1]资金台帐!AC3063</f>
        <v>0</v>
      </c>
      <c r="AD3063">
        <f>[1]资金台帐!AD3063</f>
        <v>0</v>
      </c>
      <c r="AJ3063">
        <f>[1]资金台帐!AJ3063</f>
        <v>0</v>
      </c>
      <c r="AK3063">
        <f>[1]资金台帐!AK3063</f>
        <v>0</v>
      </c>
      <c r="BA3063" s="22">
        <f t="shared" si="0"/>
      </c>
    </row>
    <row r="3064">
      <c r="B3064">
        <f>[1]资金台帐!B3064&amp;""</f>
      </c>
      <c r="H3064">
        <f>[1]资金台帐!H3064&amp;""</f>
      </c>
      <c r="J3064">
        <f>[1]资金台帐!J3064&amp;""</f>
      </c>
      <c r="N3064">
        <f>[1]资金台帐!N3064</f>
      </c>
      <c r="O3064">
        <f>[1]资金台帐!O3064&amp;""</f>
      </c>
      <c r="P3064">
        <f>[1]资金台帐!P3064&amp;""</f>
      </c>
      <c r="Q3064">
        <f>[1]资金台帐!Q3064&amp;""</f>
      </c>
      <c r="T3064">
        <f>[1]资金台帐!T3064&amp;""</f>
      </c>
      <c r="U3064">
        <f>[1]资金台帐!U3064&amp;""</f>
      </c>
      <c r="W3064">
        <f>[1]资金台帐!W3064&amp;""</f>
      </c>
      <c r="X3064">
        <f>[1]资金台帐!X3064&amp;""</f>
      </c>
      <c r="AB3064">
        <f>[1]资金台帐!AB3064</f>
        <v>0</v>
      </c>
      <c r="AC3064">
        <f>[1]资金台帐!AC3064</f>
        <v>0</v>
      </c>
      <c r="AD3064">
        <f>[1]资金台帐!AD3064</f>
        <v>0</v>
      </c>
      <c r="AJ3064">
        <f>[1]资金台帐!AJ3064</f>
        <v>0</v>
      </c>
      <c r="AK3064">
        <f>[1]资金台帐!AK3064</f>
        <v>0</v>
      </c>
      <c r="BA3064" s="22">
        <f t="shared" si="0"/>
      </c>
    </row>
    <row r="3065">
      <c r="B3065">
        <f>[1]资金台帐!B3065&amp;""</f>
      </c>
      <c r="H3065">
        <f>[1]资金台帐!H3065&amp;""</f>
      </c>
      <c r="J3065">
        <f>[1]资金台帐!J3065&amp;""</f>
      </c>
      <c r="N3065">
        <f>[1]资金台帐!N3065</f>
      </c>
      <c r="O3065">
        <f>[1]资金台帐!O3065&amp;""</f>
      </c>
      <c r="P3065">
        <f>[1]资金台帐!P3065&amp;""</f>
      </c>
      <c r="Q3065">
        <f>[1]资金台帐!Q3065&amp;""</f>
      </c>
      <c r="T3065">
        <f>[1]资金台帐!T3065&amp;""</f>
      </c>
      <c r="U3065">
        <f>[1]资金台帐!U3065&amp;""</f>
      </c>
      <c r="W3065">
        <f>[1]资金台帐!W3065&amp;""</f>
      </c>
      <c r="X3065">
        <f>[1]资金台帐!X3065&amp;""</f>
      </c>
      <c r="AB3065">
        <f>[1]资金台帐!AB3065</f>
        <v>0</v>
      </c>
      <c r="AC3065">
        <f>[1]资金台帐!AC3065</f>
        <v>0</v>
      </c>
      <c r="AD3065">
        <f>[1]资金台帐!AD3065</f>
        <v>0</v>
      </c>
      <c r="AJ3065">
        <f>[1]资金台帐!AJ3065</f>
        <v>0</v>
      </c>
      <c r="AK3065">
        <f>[1]资金台帐!AK3065</f>
        <v>0</v>
      </c>
      <c r="BA3065" s="22">
        <f t="shared" si="0"/>
      </c>
    </row>
    <row r="3066">
      <c r="B3066">
        <f>[1]资金台帐!B3066&amp;""</f>
      </c>
      <c r="H3066">
        <f>[1]资金台帐!H3066&amp;""</f>
      </c>
      <c r="J3066">
        <f>[1]资金台帐!J3066&amp;""</f>
      </c>
      <c r="N3066">
        <f>[1]资金台帐!N3066</f>
      </c>
      <c r="O3066">
        <f>[1]资金台帐!O3066&amp;""</f>
      </c>
      <c r="P3066">
        <f>[1]资金台帐!P3066&amp;""</f>
      </c>
      <c r="Q3066">
        <f>[1]资金台帐!Q3066&amp;""</f>
      </c>
      <c r="T3066">
        <f>[1]资金台帐!T3066&amp;""</f>
      </c>
      <c r="U3066">
        <f>[1]资金台帐!U3066&amp;""</f>
      </c>
      <c r="W3066">
        <f>[1]资金台帐!W3066&amp;""</f>
      </c>
      <c r="X3066">
        <f>[1]资金台帐!X3066&amp;""</f>
      </c>
      <c r="AB3066">
        <f>[1]资金台帐!AB3066</f>
        <v>0</v>
      </c>
      <c r="AC3066">
        <f>[1]资金台帐!AC3066</f>
        <v>0</v>
      </c>
      <c r="AD3066">
        <f>[1]资金台帐!AD3066</f>
        <v>0</v>
      </c>
      <c r="AJ3066">
        <f>[1]资金台帐!AJ3066</f>
        <v>0</v>
      </c>
      <c r="AK3066">
        <f>[1]资金台帐!AK3066</f>
        <v>0</v>
      </c>
      <c r="BA3066" s="22">
        <f t="shared" si="0"/>
      </c>
    </row>
    <row r="3067">
      <c r="B3067">
        <f>[1]资金台帐!B3067&amp;""</f>
      </c>
      <c r="H3067">
        <f>[1]资金台帐!H3067&amp;""</f>
      </c>
      <c r="J3067">
        <f>[1]资金台帐!J3067&amp;""</f>
      </c>
      <c r="N3067">
        <f>[1]资金台帐!N3067</f>
      </c>
      <c r="O3067">
        <f>[1]资金台帐!O3067&amp;""</f>
      </c>
      <c r="P3067">
        <f>[1]资金台帐!P3067&amp;""</f>
      </c>
      <c r="Q3067">
        <f>[1]资金台帐!Q3067&amp;""</f>
      </c>
      <c r="T3067">
        <f>[1]资金台帐!T3067&amp;""</f>
      </c>
      <c r="U3067">
        <f>[1]资金台帐!U3067&amp;""</f>
      </c>
      <c r="W3067">
        <f>[1]资金台帐!W3067&amp;""</f>
      </c>
      <c r="X3067">
        <f>[1]资金台帐!X3067&amp;""</f>
      </c>
      <c r="AB3067">
        <f>[1]资金台帐!AB3067</f>
        <v>0</v>
      </c>
      <c r="AC3067">
        <f>[1]资金台帐!AC3067</f>
        <v>0</v>
      </c>
      <c r="AD3067">
        <f>[1]资金台帐!AD3067</f>
        <v>0</v>
      </c>
      <c r="AJ3067">
        <f>[1]资金台帐!AJ3067</f>
        <v>0</v>
      </c>
      <c r="AK3067">
        <f>[1]资金台帐!AK3067</f>
        <v>0</v>
      </c>
      <c r="BA3067" s="22">
        <f t="shared" si="0"/>
      </c>
    </row>
    <row r="3068">
      <c r="B3068">
        <f>[1]资金台帐!B3068&amp;""</f>
      </c>
      <c r="H3068">
        <f>[1]资金台帐!H3068&amp;""</f>
      </c>
      <c r="J3068">
        <f>[1]资金台帐!J3068&amp;""</f>
      </c>
      <c r="N3068">
        <f>[1]资金台帐!N3068</f>
      </c>
      <c r="O3068">
        <f>[1]资金台帐!O3068&amp;""</f>
      </c>
      <c r="P3068">
        <f>[1]资金台帐!P3068&amp;""</f>
      </c>
      <c r="Q3068">
        <f>[1]资金台帐!Q3068&amp;""</f>
      </c>
      <c r="T3068">
        <f>[1]资金台帐!T3068&amp;""</f>
      </c>
      <c r="U3068">
        <f>[1]资金台帐!U3068&amp;""</f>
      </c>
      <c r="W3068">
        <f>[1]资金台帐!W3068&amp;""</f>
      </c>
      <c r="X3068">
        <f>[1]资金台帐!X3068&amp;""</f>
      </c>
      <c r="AB3068">
        <f>[1]资金台帐!AB3068</f>
        <v>0</v>
      </c>
      <c r="AC3068">
        <f>[1]资金台帐!AC3068</f>
        <v>0</v>
      </c>
      <c r="AD3068">
        <f>[1]资金台帐!AD3068</f>
        <v>0</v>
      </c>
      <c r="AJ3068">
        <f>[1]资金台帐!AJ3068</f>
        <v>0</v>
      </c>
      <c r="AK3068">
        <f>[1]资金台帐!AK3068</f>
        <v>0</v>
      </c>
      <c r="BA3068" s="22">
        <f t="shared" si="0"/>
      </c>
    </row>
    <row r="3069">
      <c r="B3069">
        <f>[1]资金台帐!B3069&amp;""</f>
      </c>
      <c r="H3069">
        <f>[1]资金台帐!H3069&amp;""</f>
      </c>
      <c r="J3069">
        <f>[1]资金台帐!J3069&amp;""</f>
      </c>
      <c r="N3069">
        <f>[1]资金台帐!N3069</f>
      </c>
      <c r="O3069">
        <f>[1]资金台帐!O3069&amp;""</f>
      </c>
      <c r="P3069">
        <f>[1]资金台帐!P3069&amp;""</f>
      </c>
      <c r="Q3069">
        <f>[1]资金台帐!Q3069&amp;""</f>
      </c>
      <c r="T3069">
        <f>[1]资金台帐!T3069&amp;""</f>
      </c>
      <c r="U3069">
        <f>[1]资金台帐!U3069&amp;""</f>
      </c>
      <c r="W3069">
        <f>[1]资金台帐!W3069&amp;""</f>
      </c>
      <c r="X3069">
        <f>[1]资金台帐!X3069&amp;""</f>
      </c>
      <c r="AB3069">
        <f>[1]资金台帐!AB3069</f>
        <v>0</v>
      </c>
      <c r="AC3069">
        <f>[1]资金台帐!AC3069</f>
        <v>0</v>
      </c>
      <c r="AD3069">
        <f>[1]资金台帐!AD3069</f>
        <v>0</v>
      </c>
      <c r="AJ3069">
        <f>[1]资金台帐!AJ3069</f>
        <v>0</v>
      </c>
      <c r="AK3069">
        <f>[1]资金台帐!AK3069</f>
        <v>0</v>
      </c>
      <c r="BA3069" s="22">
        <f t="shared" si="0"/>
      </c>
    </row>
    <row r="3070">
      <c r="B3070">
        <f>[1]资金台帐!B3070&amp;""</f>
      </c>
      <c r="H3070">
        <f>[1]资金台帐!H3070&amp;""</f>
      </c>
      <c r="J3070">
        <f>[1]资金台帐!J3070&amp;""</f>
      </c>
      <c r="N3070">
        <f>[1]资金台帐!N3070</f>
      </c>
      <c r="O3070">
        <f>[1]资金台帐!O3070&amp;""</f>
      </c>
      <c r="P3070">
        <f>[1]资金台帐!P3070&amp;""</f>
      </c>
      <c r="Q3070">
        <f>[1]资金台帐!Q3070&amp;""</f>
      </c>
      <c r="T3070">
        <f>[1]资金台帐!T3070&amp;""</f>
      </c>
      <c r="U3070">
        <f>[1]资金台帐!U3070&amp;""</f>
      </c>
      <c r="W3070">
        <f>[1]资金台帐!W3070&amp;""</f>
      </c>
      <c r="X3070">
        <f>[1]资金台帐!X3070&amp;""</f>
      </c>
      <c r="AB3070">
        <f>[1]资金台帐!AB3070</f>
        <v>0</v>
      </c>
      <c r="AC3070">
        <f>[1]资金台帐!AC3070</f>
        <v>0</v>
      </c>
      <c r="AD3070">
        <f>[1]资金台帐!AD3070</f>
        <v>0</v>
      </c>
      <c r="AJ3070">
        <f>[1]资金台帐!AJ3070</f>
        <v>0</v>
      </c>
      <c r="AK3070">
        <f>[1]资金台帐!AK3070</f>
        <v>0</v>
      </c>
      <c r="BA3070" s="22">
        <f t="shared" si="0"/>
      </c>
    </row>
    <row r="3071">
      <c r="B3071">
        <f>[1]资金台帐!B3071&amp;""</f>
      </c>
      <c r="H3071">
        <f>[1]资金台帐!H3071&amp;""</f>
      </c>
      <c r="J3071">
        <f>[1]资金台帐!J3071&amp;""</f>
      </c>
      <c r="N3071">
        <f>[1]资金台帐!N3071</f>
      </c>
      <c r="O3071">
        <f>[1]资金台帐!O3071&amp;""</f>
      </c>
      <c r="P3071">
        <f>[1]资金台帐!P3071&amp;""</f>
      </c>
      <c r="Q3071">
        <f>[1]资金台帐!Q3071&amp;""</f>
      </c>
      <c r="T3071">
        <f>[1]资金台帐!T3071&amp;""</f>
      </c>
      <c r="U3071">
        <f>[1]资金台帐!U3071&amp;""</f>
      </c>
      <c r="W3071">
        <f>[1]资金台帐!W3071&amp;""</f>
      </c>
      <c r="X3071">
        <f>[1]资金台帐!X3071&amp;""</f>
      </c>
      <c r="AB3071">
        <f>[1]资金台帐!AB3071</f>
        <v>0</v>
      </c>
      <c r="AC3071">
        <f>[1]资金台帐!AC3071</f>
        <v>0</v>
      </c>
      <c r="AD3071">
        <f>[1]资金台帐!AD3071</f>
        <v>0</v>
      </c>
      <c r="AJ3071">
        <f>[1]资金台帐!AJ3071</f>
        <v>0</v>
      </c>
      <c r="AK3071">
        <f>[1]资金台帐!AK3071</f>
        <v>0</v>
      </c>
      <c r="BA3071" s="22">
        <f t="shared" si="0"/>
      </c>
    </row>
    <row r="3072">
      <c r="B3072">
        <f>[1]资金台帐!B3072&amp;""</f>
      </c>
      <c r="H3072">
        <f>[1]资金台帐!H3072&amp;""</f>
      </c>
      <c r="J3072">
        <f>[1]资金台帐!J3072&amp;""</f>
      </c>
      <c r="N3072">
        <f>[1]资金台帐!N3072</f>
      </c>
      <c r="O3072">
        <f>[1]资金台帐!O3072&amp;""</f>
      </c>
      <c r="P3072">
        <f>[1]资金台帐!P3072&amp;""</f>
      </c>
      <c r="Q3072">
        <f>[1]资金台帐!Q3072&amp;""</f>
      </c>
      <c r="T3072">
        <f>[1]资金台帐!T3072&amp;""</f>
      </c>
      <c r="U3072">
        <f>[1]资金台帐!U3072&amp;""</f>
      </c>
      <c r="W3072">
        <f>[1]资金台帐!W3072&amp;""</f>
      </c>
      <c r="X3072">
        <f>[1]资金台帐!X3072&amp;""</f>
      </c>
      <c r="AB3072">
        <f>[1]资金台帐!AB3072</f>
        <v>0</v>
      </c>
      <c r="AC3072">
        <f>[1]资金台帐!AC3072</f>
        <v>0</v>
      </c>
      <c r="AD3072">
        <f>[1]资金台帐!AD3072</f>
        <v>0</v>
      </c>
      <c r="AJ3072">
        <f>[1]资金台帐!AJ3072</f>
        <v>0</v>
      </c>
      <c r="AK3072">
        <f>[1]资金台帐!AK3072</f>
        <v>0</v>
      </c>
      <c r="BA3072" s="22">
        <f t="shared" si="0"/>
      </c>
    </row>
    <row r="3073">
      <c r="B3073">
        <f>[1]资金台帐!B3073&amp;""</f>
      </c>
      <c r="H3073">
        <f>[1]资金台帐!H3073&amp;""</f>
      </c>
      <c r="J3073">
        <f>[1]资金台帐!J3073&amp;""</f>
      </c>
      <c r="N3073">
        <f>[1]资金台帐!N3073</f>
      </c>
      <c r="O3073">
        <f>[1]资金台帐!O3073&amp;""</f>
      </c>
      <c r="P3073">
        <f>[1]资金台帐!P3073&amp;""</f>
      </c>
      <c r="Q3073">
        <f>[1]资金台帐!Q3073&amp;""</f>
      </c>
      <c r="T3073">
        <f>[1]资金台帐!T3073&amp;""</f>
      </c>
      <c r="U3073">
        <f>[1]资金台帐!U3073&amp;""</f>
      </c>
      <c r="W3073">
        <f>[1]资金台帐!W3073&amp;""</f>
      </c>
      <c r="X3073">
        <f>[1]资金台帐!X3073&amp;""</f>
      </c>
      <c r="AB3073">
        <f>[1]资金台帐!AB3073</f>
        <v>0</v>
      </c>
      <c r="AC3073">
        <f>[1]资金台帐!AC3073</f>
        <v>0</v>
      </c>
      <c r="AD3073">
        <f>[1]资金台帐!AD3073</f>
        <v>0</v>
      </c>
      <c r="AJ3073">
        <f>[1]资金台帐!AJ3073</f>
        <v>0</v>
      </c>
      <c r="AK3073">
        <f>[1]资金台帐!AK3073</f>
        <v>0</v>
      </c>
      <c r="BA3073" s="22">
        <f t="shared" si="0"/>
      </c>
    </row>
    <row r="3074">
      <c r="B3074">
        <f>[1]资金台帐!B3074&amp;""</f>
      </c>
      <c r="H3074">
        <f>[1]资金台帐!H3074&amp;""</f>
      </c>
      <c r="J3074">
        <f>[1]资金台帐!J3074&amp;""</f>
      </c>
      <c r="N3074">
        <f>[1]资金台帐!N3074</f>
      </c>
      <c r="O3074">
        <f>[1]资金台帐!O3074&amp;""</f>
      </c>
      <c r="P3074">
        <f>[1]资金台帐!P3074&amp;""</f>
      </c>
      <c r="Q3074">
        <f>[1]资金台帐!Q3074&amp;""</f>
      </c>
      <c r="T3074">
        <f>[1]资金台帐!T3074&amp;""</f>
      </c>
      <c r="U3074">
        <f>[1]资金台帐!U3074&amp;""</f>
      </c>
      <c r="W3074">
        <f>[1]资金台帐!W3074&amp;""</f>
      </c>
      <c r="X3074">
        <f>[1]资金台帐!X3074&amp;""</f>
      </c>
      <c r="AB3074">
        <f>[1]资金台帐!AB3074</f>
        <v>0</v>
      </c>
      <c r="AC3074">
        <f>[1]资金台帐!AC3074</f>
        <v>0</v>
      </c>
      <c r="AD3074">
        <f>[1]资金台帐!AD3074</f>
        <v>0</v>
      </c>
      <c r="AJ3074">
        <f>[1]资金台帐!AJ3074</f>
        <v>0</v>
      </c>
      <c r="AK3074">
        <f>[1]资金台帐!AK3074</f>
        <v>0</v>
      </c>
      <c r="BA3074" s="22">
        <f t="shared" si="0"/>
      </c>
    </row>
    <row r="3075">
      <c r="B3075">
        <f>[1]资金台帐!B3075&amp;""</f>
      </c>
      <c r="H3075">
        <f>[1]资金台帐!H3075&amp;""</f>
      </c>
      <c r="J3075">
        <f>[1]资金台帐!J3075&amp;""</f>
      </c>
      <c r="N3075">
        <f>[1]资金台帐!N3075</f>
      </c>
      <c r="O3075">
        <f>[1]资金台帐!O3075&amp;""</f>
      </c>
      <c r="P3075">
        <f>[1]资金台帐!P3075&amp;""</f>
      </c>
      <c r="Q3075">
        <f>[1]资金台帐!Q3075&amp;""</f>
      </c>
      <c r="T3075">
        <f>[1]资金台帐!T3075&amp;""</f>
      </c>
      <c r="U3075">
        <f>[1]资金台帐!U3075&amp;""</f>
      </c>
      <c r="W3075">
        <f>[1]资金台帐!W3075&amp;""</f>
      </c>
      <c r="X3075">
        <f>[1]资金台帐!X3075&amp;""</f>
      </c>
      <c r="AB3075">
        <f>[1]资金台帐!AB3075</f>
        <v>0</v>
      </c>
      <c r="AC3075">
        <f>[1]资金台帐!AC3075</f>
        <v>0</v>
      </c>
      <c r="AD3075">
        <f>[1]资金台帐!AD3075</f>
        <v>0</v>
      </c>
      <c r="AJ3075">
        <f>[1]资金台帐!AJ3075</f>
        <v>0</v>
      </c>
      <c r="AK3075">
        <f>[1]资金台帐!AK3075</f>
        <v>0</v>
      </c>
      <c r="BA3075" s="22">
        <f t="shared" si="0"/>
      </c>
    </row>
    <row r="3076">
      <c r="B3076">
        <f>[1]资金台帐!B3076&amp;""</f>
      </c>
      <c r="H3076">
        <f>[1]资金台帐!H3076&amp;""</f>
      </c>
      <c r="J3076">
        <f>[1]资金台帐!J3076&amp;""</f>
      </c>
      <c r="N3076">
        <f>[1]资金台帐!N3076</f>
      </c>
      <c r="O3076">
        <f>[1]资金台帐!O3076&amp;""</f>
      </c>
      <c r="P3076">
        <f>[1]资金台帐!P3076&amp;""</f>
      </c>
      <c r="Q3076">
        <f>[1]资金台帐!Q3076&amp;""</f>
      </c>
      <c r="T3076">
        <f>[1]资金台帐!T3076&amp;""</f>
      </c>
      <c r="U3076">
        <f>[1]资金台帐!U3076&amp;""</f>
      </c>
      <c r="W3076">
        <f>[1]资金台帐!W3076&amp;""</f>
      </c>
      <c r="X3076">
        <f>[1]资金台帐!X3076&amp;""</f>
      </c>
      <c r="AB3076">
        <f>[1]资金台帐!AB3076</f>
        <v>0</v>
      </c>
      <c r="AC3076">
        <f>[1]资金台帐!AC3076</f>
        <v>0</v>
      </c>
      <c r="AD3076">
        <f>[1]资金台帐!AD3076</f>
        <v>0</v>
      </c>
      <c r="AJ3076">
        <f>[1]资金台帐!AJ3076</f>
        <v>0</v>
      </c>
      <c r="AK3076">
        <f>[1]资金台帐!AK3076</f>
        <v>0</v>
      </c>
      <c r="BA3076" s="22">
        <f t="shared" si="0"/>
      </c>
    </row>
    <row r="3077">
      <c r="B3077">
        <f>[1]资金台帐!B3077&amp;""</f>
      </c>
      <c r="H3077">
        <f>[1]资金台帐!H3077&amp;""</f>
      </c>
      <c r="J3077">
        <f>[1]资金台帐!J3077&amp;""</f>
      </c>
      <c r="N3077">
        <f>[1]资金台帐!N3077</f>
      </c>
      <c r="O3077">
        <f>[1]资金台帐!O3077&amp;""</f>
      </c>
      <c r="P3077">
        <f>[1]资金台帐!P3077&amp;""</f>
      </c>
      <c r="Q3077">
        <f>[1]资金台帐!Q3077&amp;""</f>
      </c>
      <c r="T3077">
        <f>[1]资金台帐!T3077&amp;""</f>
      </c>
      <c r="U3077">
        <f>[1]资金台帐!U3077&amp;""</f>
      </c>
      <c r="W3077">
        <f>[1]资金台帐!W3077&amp;""</f>
      </c>
      <c r="X3077">
        <f>[1]资金台帐!X3077&amp;""</f>
      </c>
      <c r="AB3077">
        <f>[1]资金台帐!AB3077</f>
        <v>0</v>
      </c>
      <c r="AC3077">
        <f>[1]资金台帐!AC3077</f>
        <v>0</v>
      </c>
      <c r="AD3077">
        <f>[1]资金台帐!AD3077</f>
        <v>0</v>
      </c>
      <c r="AJ3077">
        <f>[1]资金台帐!AJ3077</f>
        <v>0</v>
      </c>
      <c r="AK3077">
        <f>[1]资金台帐!AK3077</f>
        <v>0</v>
      </c>
      <c r="BA3077" s="22">
        <f t="shared" si="0"/>
      </c>
    </row>
    <row r="3078">
      <c r="B3078">
        <f>[1]资金台帐!B3078&amp;""</f>
      </c>
      <c r="H3078">
        <f>[1]资金台帐!H3078&amp;""</f>
      </c>
      <c r="J3078">
        <f>[1]资金台帐!J3078&amp;""</f>
      </c>
      <c r="N3078">
        <f>[1]资金台帐!N3078</f>
      </c>
      <c r="O3078">
        <f>[1]资金台帐!O3078&amp;""</f>
      </c>
      <c r="P3078">
        <f>[1]资金台帐!P3078&amp;""</f>
      </c>
      <c r="Q3078">
        <f>[1]资金台帐!Q3078&amp;""</f>
      </c>
      <c r="T3078">
        <f>[1]资金台帐!T3078&amp;""</f>
      </c>
      <c r="U3078">
        <f>[1]资金台帐!U3078&amp;""</f>
      </c>
      <c r="W3078">
        <f>[1]资金台帐!W3078&amp;""</f>
      </c>
      <c r="X3078">
        <f>[1]资金台帐!X3078&amp;""</f>
      </c>
      <c r="AB3078">
        <f>[1]资金台帐!AB3078</f>
        <v>0</v>
      </c>
      <c r="AC3078">
        <f>[1]资金台帐!AC3078</f>
        <v>0</v>
      </c>
      <c r="AD3078">
        <f>[1]资金台帐!AD3078</f>
        <v>0</v>
      </c>
      <c r="AJ3078">
        <f>[1]资金台帐!AJ3078</f>
        <v>0</v>
      </c>
      <c r="AK3078">
        <f>[1]资金台帐!AK3078</f>
        <v>0</v>
      </c>
      <c r="BA3078" s="22">
        <f t="shared" si="0"/>
      </c>
    </row>
    <row r="3079">
      <c r="B3079">
        <f>[1]资金台帐!B3079&amp;""</f>
      </c>
      <c r="H3079">
        <f>[1]资金台帐!H3079&amp;""</f>
      </c>
      <c r="J3079">
        <f>[1]资金台帐!J3079&amp;""</f>
      </c>
      <c r="N3079">
        <f>[1]资金台帐!N3079</f>
      </c>
      <c r="O3079">
        <f>[1]资金台帐!O3079&amp;""</f>
      </c>
      <c r="P3079">
        <f>[1]资金台帐!P3079&amp;""</f>
      </c>
      <c r="Q3079">
        <f>[1]资金台帐!Q3079&amp;""</f>
      </c>
      <c r="T3079">
        <f>[1]资金台帐!T3079&amp;""</f>
      </c>
      <c r="U3079">
        <f>[1]资金台帐!U3079&amp;""</f>
      </c>
      <c r="W3079">
        <f>[1]资金台帐!W3079&amp;""</f>
      </c>
      <c r="X3079">
        <f>[1]资金台帐!X3079&amp;""</f>
      </c>
      <c r="AB3079">
        <f>[1]资金台帐!AB3079</f>
        <v>0</v>
      </c>
      <c r="AC3079">
        <f>[1]资金台帐!AC3079</f>
        <v>0</v>
      </c>
      <c r="AD3079">
        <f>[1]资金台帐!AD3079</f>
        <v>0</v>
      </c>
      <c r="AJ3079">
        <f>[1]资金台帐!AJ3079</f>
        <v>0</v>
      </c>
      <c r="AK3079">
        <f>[1]资金台帐!AK3079</f>
        <v>0</v>
      </c>
      <c r="BA3079" s="22">
        <f t="shared" si="0"/>
      </c>
    </row>
    <row r="3080">
      <c r="B3080">
        <f>[1]资金台帐!B3080&amp;""</f>
      </c>
      <c r="H3080">
        <f>[1]资金台帐!H3080&amp;""</f>
      </c>
      <c r="J3080">
        <f>[1]资金台帐!J3080&amp;""</f>
      </c>
      <c r="N3080">
        <f>[1]资金台帐!N3080</f>
      </c>
      <c r="O3080">
        <f>[1]资金台帐!O3080&amp;""</f>
      </c>
      <c r="P3080">
        <f>[1]资金台帐!P3080&amp;""</f>
      </c>
      <c r="Q3080">
        <f>[1]资金台帐!Q3080&amp;""</f>
      </c>
      <c r="T3080">
        <f>[1]资金台帐!T3080&amp;""</f>
      </c>
      <c r="U3080">
        <f>[1]资金台帐!U3080&amp;""</f>
      </c>
      <c r="W3080">
        <f>[1]资金台帐!W3080&amp;""</f>
      </c>
      <c r="X3080">
        <f>[1]资金台帐!X3080&amp;""</f>
      </c>
      <c r="AB3080">
        <f>[1]资金台帐!AB3080</f>
        <v>0</v>
      </c>
      <c r="AC3080">
        <f>[1]资金台帐!AC3080</f>
        <v>0</v>
      </c>
      <c r="AD3080">
        <f>[1]资金台帐!AD3080</f>
        <v>0</v>
      </c>
      <c r="AJ3080">
        <f>[1]资金台帐!AJ3080</f>
        <v>0</v>
      </c>
      <c r="AK3080">
        <f>[1]资金台帐!AK3080</f>
        <v>0</v>
      </c>
      <c r="BA3080" s="22">
        <f t="shared" si="0"/>
      </c>
    </row>
    <row r="3081">
      <c r="B3081">
        <f>[1]资金台帐!B3081&amp;""</f>
      </c>
      <c r="H3081">
        <f>[1]资金台帐!H3081&amp;""</f>
      </c>
      <c r="J3081">
        <f>[1]资金台帐!J3081&amp;""</f>
      </c>
      <c r="N3081">
        <f>[1]资金台帐!N3081</f>
      </c>
      <c r="O3081">
        <f>[1]资金台帐!O3081&amp;""</f>
      </c>
      <c r="P3081">
        <f>[1]资金台帐!P3081&amp;""</f>
      </c>
      <c r="Q3081">
        <f>[1]资金台帐!Q3081&amp;""</f>
      </c>
      <c r="T3081">
        <f>[1]资金台帐!T3081&amp;""</f>
      </c>
      <c r="U3081">
        <f>[1]资金台帐!U3081&amp;""</f>
      </c>
      <c r="W3081">
        <f>[1]资金台帐!W3081&amp;""</f>
      </c>
      <c r="X3081">
        <f>[1]资金台帐!X3081&amp;""</f>
      </c>
      <c r="AB3081">
        <f>[1]资金台帐!AB3081</f>
        <v>0</v>
      </c>
      <c r="AC3081">
        <f>[1]资金台帐!AC3081</f>
        <v>0</v>
      </c>
      <c r="AD3081">
        <f>[1]资金台帐!AD3081</f>
        <v>0</v>
      </c>
      <c r="AJ3081">
        <f>[1]资金台帐!AJ3081</f>
        <v>0</v>
      </c>
      <c r="AK3081">
        <f>[1]资金台帐!AK3081</f>
        <v>0</v>
      </c>
      <c r="BA3081" s="22">
        <f t="shared" si="0"/>
      </c>
    </row>
    <row r="3082">
      <c r="B3082">
        <f>[1]资金台帐!B3082&amp;""</f>
      </c>
      <c r="H3082">
        <f>[1]资金台帐!H3082&amp;""</f>
      </c>
      <c r="J3082">
        <f>[1]资金台帐!J3082&amp;""</f>
      </c>
      <c r="N3082">
        <f>[1]资金台帐!N3082</f>
      </c>
      <c r="O3082">
        <f>[1]资金台帐!O3082&amp;""</f>
      </c>
      <c r="P3082">
        <f>[1]资金台帐!P3082&amp;""</f>
      </c>
      <c r="Q3082">
        <f>[1]资金台帐!Q3082&amp;""</f>
      </c>
      <c r="T3082">
        <f>[1]资金台帐!T3082&amp;""</f>
      </c>
      <c r="U3082">
        <f>[1]资金台帐!U3082&amp;""</f>
      </c>
      <c r="W3082">
        <f>[1]资金台帐!W3082&amp;""</f>
      </c>
      <c r="X3082">
        <f>[1]资金台帐!X3082&amp;""</f>
      </c>
      <c r="AB3082">
        <f>[1]资金台帐!AB3082</f>
        <v>0</v>
      </c>
      <c r="AC3082">
        <f>[1]资金台帐!AC3082</f>
        <v>0</v>
      </c>
      <c r="AD3082">
        <f>[1]资金台帐!AD3082</f>
        <v>0</v>
      </c>
      <c r="AJ3082">
        <f>[1]资金台帐!AJ3082</f>
        <v>0</v>
      </c>
      <c r="AK3082">
        <f>[1]资金台帐!AK3082</f>
        <v>0</v>
      </c>
      <c r="BA3082" s="22">
        <f t="shared" si="0"/>
      </c>
    </row>
    <row r="3083">
      <c r="B3083">
        <f>[1]资金台帐!B3083&amp;""</f>
      </c>
      <c r="H3083">
        <f>[1]资金台帐!H3083&amp;""</f>
      </c>
      <c r="J3083">
        <f>[1]资金台帐!J3083&amp;""</f>
      </c>
      <c r="N3083">
        <f>[1]资金台帐!N3083</f>
      </c>
      <c r="O3083">
        <f>[1]资金台帐!O3083&amp;""</f>
      </c>
      <c r="P3083">
        <f>[1]资金台帐!P3083&amp;""</f>
      </c>
      <c r="Q3083">
        <f>[1]资金台帐!Q3083&amp;""</f>
      </c>
      <c r="T3083">
        <f>[1]资金台帐!T3083&amp;""</f>
      </c>
      <c r="U3083">
        <f>[1]资金台帐!U3083&amp;""</f>
      </c>
      <c r="W3083">
        <f>[1]资金台帐!W3083&amp;""</f>
      </c>
      <c r="X3083">
        <f>[1]资金台帐!X3083&amp;""</f>
      </c>
      <c r="AB3083">
        <f>[1]资金台帐!AB3083</f>
        <v>0</v>
      </c>
      <c r="AC3083">
        <f>[1]资金台帐!AC3083</f>
        <v>0</v>
      </c>
      <c r="AD3083">
        <f>[1]资金台帐!AD3083</f>
        <v>0</v>
      </c>
      <c r="AJ3083">
        <f>[1]资金台帐!AJ3083</f>
        <v>0</v>
      </c>
      <c r="AK3083">
        <f>[1]资金台帐!AK3083</f>
        <v>0</v>
      </c>
      <c r="BA3083" s="22">
        <f t="shared" si="0"/>
      </c>
    </row>
    <row r="3084">
      <c r="B3084">
        <f>[1]资金台帐!B3084&amp;""</f>
      </c>
      <c r="H3084">
        <f>[1]资金台帐!H3084&amp;""</f>
      </c>
      <c r="J3084">
        <f>[1]资金台帐!J3084&amp;""</f>
      </c>
      <c r="N3084">
        <f>[1]资金台帐!N3084</f>
      </c>
      <c r="O3084">
        <f>[1]资金台帐!O3084&amp;""</f>
      </c>
      <c r="P3084">
        <f>[1]资金台帐!P3084&amp;""</f>
      </c>
      <c r="Q3084">
        <f>[1]资金台帐!Q3084&amp;""</f>
      </c>
      <c r="T3084">
        <f>[1]资金台帐!T3084&amp;""</f>
      </c>
      <c r="U3084">
        <f>[1]资金台帐!U3084&amp;""</f>
      </c>
      <c r="W3084">
        <f>[1]资金台帐!W3084&amp;""</f>
      </c>
      <c r="X3084">
        <f>[1]资金台帐!X3084&amp;""</f>
      </c>
      <c r="AB3084">
        <f>[1]资金台帐!AB3084</f>
        <v>0</v>
      </c>
      <c r="AC3084">
        <f>[1]资金台帐!AC3084</f>
        <v>0</v>
      </c>
      <c r="AD3084">
        <f>[1]资金台帐!AD3084</f>
        <v>0</v>
      </c>
      <c r="AJ3084">
        <f>[1]资金台帐!AJ3084</f>
        <v>0</v>
      </c>
      <c r="AK3084">
        <f>[1]资金台帐!AK3084</f>
        <v>0</v>
      </c>
      <c r="BA3084" s="22">
        <f t="shared" si="0"/>
      </c>
    </row>
    <row r="3085">
      <c r="B3085">
        <f>[1]资金台帐!B3085&amp;""</f>
      </c>
      <c r="H3085">
        <f>[1]资金台帐!H3085&amp;""</f>
      </c>
      <c r="J3085">
        <f>[1]资金台帐!J3085&amp;""</f>
      </c>
      <c r="N3085">
        <f>[1]资金台帐!N3085</f>
      </c>
      <c r="O3085">
        <f>[1]资金台帐!O3085&amp;""</f>
      </c>
      <c r="P3085">
        <f>[1]资金台帐!P3085&amp;""</f>
      </c>
      <c r="Q3085">
        <f>[1]资金台帐!Q3085&amp;""</f>
      </c>
      <c r="T3085">
        <f>[1]资金台帐!T3085&amp;""</f>
      </c>
      <c r="U3085">
        <f>[1]资金台帐!U3085&amp;""</f>
      </c>
      <c r="W3085">
        <f>[1]资金台帐!W3085&amp;""</f>
      </c>
      <c r="X3085">
        <f>[1]资金台帐!X3085&amp;""</f>
      </c>
      <c r="AB3085">
        <f>[1]资金台帐!AB3085</f>
        <v>0</v>
      </c>
      <c r="AC3085">
        <f>[1]资金台帐!AC3085</f>
        <v>0</v>
      </c>
      <c r="AD3085">
        <f>[1]资金台帐!AD3085</f>
        <v>0</v>
      </c>
      <c r="AJ3085">
        <f>[1]资金台帐!AJ3085</f>
        <v>0</v>
      </c>
      <c r="AK3085">
        <f>[1]资金台帐!AK3085</f>
        <v>0</v>
      </c>
      <c r="BA3085" s="22">
        <f t="shared" si="0"/>
      </c>
    </row>
    <row r="3086">
      <c r="B3086">
        <f>[1]资金台帐!B3086&amp;""</f>
      </c>
      <c r="H3086">
        <f>[1]资金台帐!H3086&amp;""</f>
      </c>
      <c r="J3086">
        <f>[1]资金台帐!J3086&amp;""</f>
      </c>
      <c r="N3086">
        <f>[1]资金台帐!N3086</f>
      </c>
      <c r="O3086">
        <f>[1]资金台帐!O3086&amp;""</f>
      </c>
      <c r="P3086">
        <f>[1]资金台帐!P3086&amp;""</f>
      </c>
      <c r="Q3086">
        <f>[1]资金台帐!Q3086&amp;""</f>
      </c>
      <c r="T3086">
        <f>[1]资金台帐!T3086&amp;""</f>
      </c>
      <c r="U3086">
        <f>[1]资金台帐!U3086&amp;""</f>
      </c>
      <c r="W3086">
        <f>[1]资金台帐!W3086&amp;""</f>
      </c>
      <c r="X3086">
        <f>[1]资金台帐!X3086&amp;""</f>
      </c>
      <c r="AB3086">
        <f>[1]资金台帐!AB3086</f>
        <v>0</v>
      </c>
      <c r="AC3086">
        <f>[1]资金台帐!AC3086</f>
        <v>0</v>
      </c>
      <c r="AD3086">
        <f>[1]资金台帐!AD3086</f>
        <v>0</v>
      </c>
      <c r="AJ3086">
        <f>[1]资金台帐!AJ3086</f>
        <v>0</v>
      </c>
      <c r="AK3086">
        <f>[1]资金台帐!AK3086</f>
        <v>0</v>
      </c>
      <c r="BA3086" s="22">
        <f t="shared" si="0"/>
      </c>
    </row>
    <row r="3087">
      <c r="B3087">
        <f>[1]资金台帐!B3087&amp;""</f>
      </c>
      <c r="H3087">
        <f>[1]资金台帐!H3087&amp;""</f>
      </c>
      <c r="J3087">
        <f>[1]资金台帐!J3087&amp;""</f>
      </c>
      <c r="N3087">
        <f>[1]资金台帐!N3087</f>
      </c>
      <c r="O3087">
        <f>[1]资金台帐!O3087&amp;""</f>
      </c>
      <c r="P3087">
        <f>[1]资金台帐!P3087&amp;""</f>
      </c>
      <c r="Q3087">
        <f>[1]资金台帐!Q3087&amp;""</f>
      </c>
      <c r="T3087">
        <f>[1]资金台帐!T3087&amp;""</f>
      </c>
      <c r="U3087">
        <f>[1]资金台帐!U3087&amp;""</f>
      </c>
      <c r="W3087">
        <f>[1]资金台帐!W3087&amp;""</f>
      </c>
      <c r="X3087">
        <f>[1]资金台帐!X3087&amp;""</f>
      </c>
      <c r="AB3087">
        <f>[1]资金台帐!AB3087</f>
        <v>0</v>
      </c>
      <c r="AC3087">
        <f>[1]资金台帐!AC3087</f>
        <v>0</v>
      </c>
      <c r="AD3087">
        <f>[1]资金台帐!AD3087</f>
        <v>0</v>
      </c>
      <c r="AJ3087">
        <f>[1]资金台帐!AJ3087</f>
        <v>0</v>
      </c>
      <c r="AK3087">
        <f>[1]资金台帐!AK3087</f>
        <v>0</v>
      </c>
      <c r="BA3087" s="22">
        <f t="shared" si="0"/>
      </c>
    </row>
    <row r="3088">
      <c r="B3088">
        <f>[1]资金台帐!B3088&amp;""</f>
      </c>
      <c r="H3088">
        <f>[1]资金台帐!H3088&amp;""</f>
      </c>
      <c r="J3088">
        <f>[1]资金台帐!J3088&amp;""</f>
      </c>
      <c r="N3088">
        <f>[1]资金台帐!N3088</f>
      </c>
      <c r="O3088">
        <f>[1]资金台帐!O3088&amp;""</f>
      </c>
      <c r="P3088">
        <f>[1]资金台帐!P3088&amp;""</f>
      </c>
      <c r="Q3088">
        <f>[1]资金台帐!Q3088&amp;""</f>
      </c>
      <c r="T3088">
        <f>[1]资金台帐!T3088&amp;""</f>
      </c>
      <c r="U3088">
        <f>[1]资金台帐!U3088&amp;""</f>
      </c>
      <c r="W3088">
        <f>[1]资金台帐!W3088&amp;""</f>
      </c>
      <c r="X3088">
        <f>[1]资金台帐!X3088&amp;""</f>
      </c>
      <c r="AB3088">
        <f>[1]资金台帐!AB3088</f>
        <v>0</v>
      </c>
      <c r="AC3088">
        <f>[1]资金台帐!AC3088</f>
        <v>0</v>
      </c>
      <c r="AD3088">
        <f>[1]资金台帐!AD3088</f>
        <v>0</v>
      </c>
      <c r="AJ3088">
        <f>[1]资金台帐!AJ3088</f>
        <v>0</v>
      </c>
      <c r="AK3088">
        <f>[1]资金台帐!AK3088</f>
        <v>0</v>
      </c>
      <c r="BA3088" s="22">
        <f t="shared" si="0"/>
      </c>
    </row>
    <row r="3089">
      <c r="B3089">
        <f>[1]资金台帐!B3089&amp;""</f>
      </c>
      <c r="H3089">
        <f>[1]资金台帐!H3089&amp;""</f>
      </c>
      <c r="J3089">
        <f>[1]资金台帐!J3089&amp;""</f>
      </c>
      <c r="N3089">
        <f>[1]资金台帐!N3089</f>
      </c>
      <c r="O3089">
        <f>[1]资金台帐!O3089&amp;""</f>
      </c>
      <c r="P3089">
        <f>[1]资金台帐!P3089&amp;""</f>
      </c>
      <c r="Q3089">
        <f>[1]资金台帐!Q3089&amp;""</f>
      </c>
      <c r="T3089">
        <f>[1]资金台帐!T3089&amp;""</f>
      </c>
      <c r="U3089">
        <f>[1]资金台帐!U3089&amp;""</f>
      </c>
      <c r="W3089">
        <f>[1]资金台帐!W3089&amp;""</f>
      </c>
      <c r="X3089">
        <f>[1]资金台帐!X3089&amp;""</f>
      </c>
      <c r="AB3089">
        <f>[1]资金台帐!AB3089</f>
        <v>0</v>
      </c>
      <c r="AC3089">
        <f>[1]资金台帐!AC3089</f>
        <v>0</v>
      </c>
      <c r="AD3089">
        <f>[1]资金台帐!AD3089</f>
        <v>0</v>
      </c>
      <c r="AJ3089">
        <f>[1]资金台帐!AJ3089</f>
        <v>0</v>
      </c>
      <c r="AK3089">
        <f>[1]资金台帐!AK3089</f>
        <v>0</v>
      </c>
      <c r="BA3089" s="22">
        <f t="shared" si="0"/>
      </c>
    </row>
    <row r="3090">
      <c r="B3090">
        <f>[1]资金台帐!B3090&amp;""</f>
      </c>
      <c r="H3090">
        <f>[1]资金台帐!H3090&amp;""</f>
      </c>
      <c r="J3090">
        <f>[1]资金台帐!J3090&amp;""</f>
      </c>
      <c r="N3090">
        <f>[1]资金台帐!N3090</f>
      </c>
      <c r="O3090">
        <f>[1]资金台帐!O3090&amp;""</f>
      </c>
      <c r="P3090">
        <f>[1]资金台帐!P3090&amp;""</f>
      </c>
      <c r="Q3090">
        <f>[1]资金台帐!Q3090&amp;""</f>
      </c>
      <c r="T3090">
        <f>[1]资金台帐!T3090&amp;""</f>
      </c>
      <c r="U3090">
        <f>[1]资金台帐!U3090&amp;""</f>
      </c>
      <c r="W3090">
        <f>[1]资金台帐!W3090&amp;""</f>
      </c>
      <c r="X3090">
        <f>[1]资金台帐!X3090&amp;""</f>
      </c>
      <c r="AB3090">
        <f>[1]资金台帐!AB3090</f>
        <v>0</v>
      </c>
      <c r="AC3090">
        <f>[1]资金台帐!AC3090</f>
        <v>0</v>
      </c>
      <c r="AD3090">
        <f>[1]资金台帐!AD3090</f>
        <v>0</v>
      </c>
      <c r="AJ3090">
        <f>[1]资金台帐!AJ3090</f>
        <v>0</v>
      </c>
      <c r="AK3090">
        <f>[1]资金台帐!AK3090</f>
        <v>0</v>
      </c>
      <c r="BA3090" s="22">
        <f t="shared" si="0"/>
      </c>
    </row>
    <row r="3091">
      <c r="B3091">
        <f>[1]资金台帐!B3091&amp;""</f>
      </c>
      <c r="H3091">
        <f>[1]资金台帐!H3091&amp;""</f>
      </c>
      <c r="J3091">
        <f>[1]资金台帐!J3091&amp;""</f>
      </c>
      <c r="N3091">
        <f>[1]资金台帐!N3091</f>
      </c>
      <c r="O3091">
        <f>[1]资金台帐!O3091&amp;""</f>
      </c>
      <c r="P3091">
        <f>[1]资金台帐!P3091&amp;""</f>
      </c>
      <c r="Q3091">
        <f>[1]资金台帐!Q3091&amp;""</f>
      </c>
      <c r="T3091">
        <f>[1]资金台帐!T3091&amp;""</f>
      </c>
      <c r="U3091">
        <f>[1]资金台帐!U3091&amp;""</f>
      </c>
      <c r="W3091">
        <f>[1]资金台帐!W3091&amp;""</f>
      </c>
      <c r="X3091">
        <f>[1]资金台帐!X3091&amp;""</f>
      </c>
      <c r="AB3091">
        <f>[1]资金台帐!AB3091</f>
        <v>0</v>
      </c>
      <c r="AC3091">
        <f>[1]资金台帐!AC3091</f>
        <v>0</v>
      </c>
      <c r="AD3091">
        <f>[1]资金台帐!AD3091</f>
        <v>0</v>
      </c>
      <c r="AJ3091">
        <f>[1]资金台帐!AJ3091</f>
        <v>0</v>
      </c>
      <c r="AK3091">
        <f>[1]资金台帐!AK3091</f>
        <v>0</v>
      </c>
      <c r="BA3091" s="22">
        <f t="shared" si="0"/>
      </c>
    </row>
    <row r="3092">
      <c r="B3092">
        <f>[1]资金台帐!B3092&amp;""</f>
      </c>
      <c r="H3092">
        <f>[1]资金台帐!H3092&amp;""</f>
      </c>
      <c r="J3092">
        <f>[1]资金台帐!J3092&amp;""</f>
      </c>
      <c r="N3092">
        <f>[1]资金台帐!N3092</f>
      </c>
      <c r="O3092">
        <f>[1]资金台帐!O3092&amp;""</f>
      </c>
      <c r="P3092">
        <f>[1]资金台帐!P3092&amp;""</f>
      </c>
      <c r="Q3092">
        <f>[1]资金台帐!Q3092&amp;""</f>
      </c>
      <c r="T3092">
        <f>[1]资金台帐!T3092&amp;""</f>
      </c>
      <c r="U3092">
        <f>[1]资金台帐!U3092&amp;""</f>
      </c>
      <c r="W3092">
        <f>[1]资金台帐!W3092&amp;""</f>
      </c>
      <c r="X3092">
        <f>[1]资金台帐!X3092&amp;""</f>
      </c>
      <c r="AB3092">
        <f>[1]资金台帐!AB3092</f>
        <v>0</v>
      </c>
      <c r="AC3092">
        <f>[1]资金台帐!AC3092</f>
        <v>0</v>
      </c>
      <c r="AD3092">
        <f>[1]资金台帐!AD3092</f>
        <v>0</v>
      </c>
      <c r="AJ3092">
        <f>[1]资金台帐!AJ3092</f>
        <v>0</v>
      </c>
      <c r="AK3092">
        <f>[1]资金台帐!AK3092</f>
        <v>0</v>
      </c>
      <c r="BA3092" s="22">
        <f t="shared" si="0"/>
      </c>
    </row>
    <row r="3093">
      <c r="B3093">
        <f>[1]资金台帐!B3093&amp;""</f>
      </c>
      <c r="H3093">
        <f>[1]资金台帐!H3093&amp;""</f>
      </c>
      <c r="J3093">
        <f>[1]资金台帐!J3093&amp;""</f>
      </c>
      <c r="N3093">
        <f>[1]资金台帐!N3093</f>
      </c>
      <c r="O3093">
        <f>[1]资金台帐!O3093&amp;""</f>
      </c>
      <c r="P3093">
        <f>[1]资金台帐!P3093&amp;""</f>
      </c>
      <c r="Q3093">
        <f>[1]资金台帐!Q3093&amp;""</f>
      </c>
      <c r="T3093">
        <f>[1]资金台帐!T3093&amp;""</f>
      </c>
      <c r="U3093">
        <f>[1]资金台帐!U3093&amp;""</f>
      </c>
      <c r="W3093">
        <f>[1]资金台帐!W3093&amp;""</f>
      </c>
      <c r="X3093">
        <f>[1]资金台帐!X3093&amp;""</f>
      </c>
      <c r="AB3093">
        <f>[1]资金台帐!AB3093</f>
        <v>0</v>
      </c>
      <c r="AC3093">
        <f>[1]资金台帐!AC3093</f>
        <v>0</v>
      </c>
      <c r="AD3093">
        <f>[1]资金台帐!AD3093</f>
        <v>0</v>
      </c>
      <c r="AJ3093">
        <f>[1]资金台帐!AJ3093</f>
        <v>0</v>
      </c>
      <c r="AK3093">
        <f>[1]资金台帐!AK3093</f>
        <v>0</v>
      </c>
      <c r="BA3093" s="22">
        <f t="shared" si="0"/>
      </c>
    </row>
    <row r="3094">
      <c r="B3094">
        <f>[1]资金台帐!B3094&amp;""</f>
      </c>
      <c r="H3094">
        <f>[1]资金台帐!H3094&amp;""</f>
      </c>
      <c r="J3094">
        <f>[1]资金台帐!J3094&amp;""</f>
      </c>
      <c r="N3094">
        <f>[1]资金台帐!N3094</f>
      </c>
      <c r="O3094">
        <f>[1]资金台帐!O3094&amp;""</f>
      </c>
      <c r="P3094">
        <f>[1]资金台帐!P3094&amp;""</f>
      </c>
      <c r="Q3094">
        <f>[1]资金台帐!Q3094&amp;""</f>
      </c>
      <c r="T3094">
        <f>[1]资金台帐!T3094&amp;""</f>
      </c>
      <c r="U3094">
        <f>[1]资金台帐!U3094&amp;""</f>
      </c>
      <c r="W3094">
        <f>[1]资金台帐!W3094&amp;""</f>
      </c>
      <c r="X3094">
        <f>[1]资金台帐!X3094&amp;""</f>
      </c>
      <c r="AB3094">
        <f>[1]资金台帐!AB3094</f>
        <v>0</v>
      </c>
      <c r="AC3094">
        <f>[1]资金台帐!AC3094</f>
        <v>0</v>
      </c>
      <c r="AD3094">
        <f>[1]资金台帐!AD3094</f>
        <v>0</v>
      </c>
      <c r="AJ3094">
        <f>[1]资金台帐!AJ3094</f>
        <v>0</v>
      </c>
      <c r="AK3094">
        <f>[1]资金台帐!AK3094</f>
        <v>0</v>
      </c>
      <c r="BA3094" s="22">
        <f t="shared" si="0"/>
      </c>
    </row>
    <row r="3095">
      <c r="B3095">
        <f>[1]资金台帐!B3095&amp;""</f>
      </c>
      <c r="H3095">
        <f>[1]资金台帐!H3095&amp;""</f>
      </c>
      <c r="J3095">
        <f>[1]资金台帐!J3095&amp;""</f>
      </c>
      <c r="N3095">
        <f>[1]资金台帐!N3095</f>
      </c>
      <c r="O3095">
        <f>[1]资金台帐!O3095&amp;""</f>
      </c>
      <c r="P3095">
        <f>[1]资金台帐!P3095&amp;""</f>
      </c>
      <c r="Q3095">
        <f>[1]资金台帐!Q3095&amp;""</f>
      </c>
      <c r="T3095">
        <f>[1]资金台帐!T3095&amp;""</f>
      </c>
      <c r="U3095">
        <f>[1]资金台帐!U3095&amp;""</f>
      </c>
      <c r="W3095">
        <f>[1]资金台帐!W3095&amp;""</f>
      </c>
      <c r="X3095">
        <f>[1]资金台帐!X3095&amp;""</f>
      </c>
      <c r="AB3095">
        <f>[1]资金台帐!AB3095</f>
        <v>0</v>
      </c>
      <c r="AC3095">
        <f>[1]资金台帐!AC3095</f>
        <v>0</v>
      </c>
      <c r="AD3095">
        <f>[1]资金台帐!AD3095</f>
        <v>0</v>
      </c>
      <c r="AJ3095">
        <f>[1]资金台帐!AJ3095</f>
        <v>0</v>
      </c>
      <c r="AK3095">
        <f>[1]资金台帐!AK3095</f>
        <v>0</v>
      </c>
      <c r="BA3095" s="22">
        <f t="shared" si="0"/>
      </c>
    </row>
    <row r="3096">
      <c r="B3096">
        <f>[1]资金台帐!B3096&amp;""</f>
      </c>
      <c r="H3096">
        <f>[1]资金台帐!H3096&amp;""</f>
      </c>
      <c r="J3096">
        <f>[1]资金台帐!J3096&amp;""</f>
      </c>
      <c r="N3096">
        <f>[1]资金台帐!N3096</f>
      </c>
      <c r="O3096">
        <f>[1]资金台帐!O3096&amp;""</f>
      </c>
      <c r="P3096">
        <f>[1]资金台帐!P3096&amp;""</f>
      </c>
      <c r="Q3096">
        <f>[1]资金台帐!Q3096&amp;""</f>
      </c>
      <c r="T3096">
        <f>[1]资金台帐!T3096&amp;""</f>
      </c>
      <c r="U3096">
        <f>[1]资金台帐!U3096&amp;""</f>
      </c>
      <c r="W3096">
        <f>[1]资金台帐!W3096&amp;""</f>
      </c>
      <c r="X3096">
        <f>[1]资金台帐!X3096&amp;""</f>
      </c>
      <c r="AB3096">
        <f>[1]资金台帐!AB3096</f>
        <v>0</v>
      </c>
      <c r="AC3096">
        <f>[1]资金台帐!AC3096</f>
        <v>0</v>
      </c>
      <c r="AD3096">
        <f>[1]资金台帐!AD3096</f>
        <v>0</v>
      </c>
      <c r="AJ3096">
        <f>[1]资金台帐!AJ3096</f>
        <v>0</v>
      </c>
      <c r="AK3096">
        <f>[1]资金台帐!AK3096</f>
        <v>0</v>
      </c>
      <c r="BA3096" s="22">
        <f t="shared" si="0"/>
      </c>
    </row>
    <row r="3097">
      <c r="B3097">
        <f>[1]资金台帐!B3097&amp;""</f>
      </c>
      <c r="H3097">
        <f>[1]资金台帐!H3097&amp;""</f>
      </c>
      <c r="J3097">
        <f>[1]资金台帐!J3097&amp;""</f>
      </c>
      <c r="N3097">
        <f>[1]资金台帐!N3097</f>
      </c>
      <c r="O3097">
        <f>[1]资金台帐!O3097&amp;""</f>
      </c>
      <c r="P3097">
        <f>[1]资金台帐!P3097&amp;""</f>
      </c>
      <c r="Q3097">
        <f>[1]资金台帐!Q3097&amp;""</f>
      </c>
      <c r="T3097">
        <f>[1]资金台帐!T3097&amp;""</f>
      </c>
      <c r="U3097">
        <f>[1]资金台帐!U3097&amp;""</f>
      </c>
      <c r="W3097">
        <f>[1]资金台帐!W3097&amp;""</f>
      </c>
      <c r="X3097">
        <f>[1]资金台帐!X3097&amp;""</f>
      </c>
      <c r="AB3097">
        <f>[1]资金台帐!AB3097</f>
        <v>0</v>
      </c>
      <c r="AC3097">
        <f>[1]资金台帐!AC3097</f>
        <v>0</v>
      </c>
      <c r="AD3097">
        <f>[1]资金台帐!AD3097</f>
        <v>0</v>
      </c>
      <c r="AJ3097">
        <f>[1]资金台帐!AJ3097</f>
        <v>0</v>
      </c>
      <c r="AK3097">
        <f>[1]资金台帐!AK3097</f>
        <v>0</v>
      </c>
      <c r="BA3097" s="22">
        <f t="shared" si="0"/>
      </c>
    </row>
    <row r="3098">
      <c r="B3098">
        <f>[1]资金台帐!B3098&amp;""</f>
      </c>
      <c r="H3098">
        <f>[1]资金台帐!H3098&amp;""</f>
      </c>
      <c r="J3098">
        <f>[1]资金台帐!J3098&amp;""</f>
      </c>
      <c r="N3098">
        <f>[1]资金台帐!N3098</f>
      </c>
      <c r="O3098">
        <f>[1]资金台帐!O3098&amp;""</f>
      </c>
      <c r="P3098">
        <f>[1]资金台帐!P3098&amp;""</f>
      </c>
      <c r="Q3098">
        <f>[1]资金台帐!Q3098&amp;""</f>
      </c>
      <c r="T3098">
        <f>[1]资金台帐!T3098&amp;""</f>
      </c>
      <c r="U3098">
        <f>[1]资金台帐!U3098&amp;""</f>
      </c>
      <c r="W3098">
        <f>[1]资金台帐!W3098&amp;""</f>
      </c>
      <c r="X3098">
        <f>[1]资金台帐!X3098&amp;""</f>
      </c>
      <c r="AB3098">
        <f>[1]资金台帐!AB3098</f>
        <v>0</v>
      </c>
      <c r="AC3098">
        <f>[1]资金台帐!AC3098</f>
        <v>0</v>
      </c>
      <c r="AD3098">
        <f>[1]资金台帐!AD3098</f>
        <v>0</v>
      </c>
      <c r="AJ3098">
        <f>[1]资金台帐!AJ3098</f>
        <v>0</v>
      </c>
      <c r="AK3098">
        <f>[1]资金台帐!AK3098</f>
        <v>0</v>
      </c>
      <c r="BA3098" s="22">
        <f t="shared" si="0"/>
      </c>
    </row>
    <row r="3099">
      <c r="B3099">
        <f>[1]资金台帐!B3099&amp;""</f>
      </c>
      <c r="H3099">
        <f>[1]资金台帐!H3099&amp;""</f>
      </c>
      <c r="J3099">
        <f>[1]资金台帐!J3099&amp;""</f>
      </c>
      <c r="N3099">
        <f>[1]资金台帐!N3099</f>
      </c>
      <c r="O3099">
        <f>[1]资金台帐!O3099&amp;""</f>
      </c>
      <c r="P3099">
        <f>[1]资金台帐!P3099&amp;""</f>
      </c>
      <c r="Q3099">
        <f>[1]资金台帐!Q3099&amp;""</f>
      </c>
      <c r="T3099">
        <f>[1]资金台帐!T3099&amp;""</f>
      </c>
      <c r="U3099">
        <f>[1]资金台帐!U3099&amp;""</f>
      </c>
      <c r="W3099">
        <f>[1]资金台帐!W3099&amp;""</f>
      </c>
      <c r="X3099">
        <f>[1]资金台帐!X3099&amp;""</f>
      </c>
      <c r="AB3099">
        <f>[1]资金台帐!AB3099</f>
        <v>0</v>
      </c>
      <c r="AC3099">
        <f>[1]资金台帐!AC3099</f>
        <v>0</v>
      </c>
      <c r="AD3099">
        <f>[1]资金台帐!AD3099</f>
        <v>0</v>
      </c>
      <c r="AJ3099">
        <f>[1]资金台帐!AJ3099</f>
        <v>0</v>
      </c>
      <c r="AK3099">
        <f>[1]资金台帐!AK3099</f>
        <v>0</v>
      </c>
      <c r="BA3099" s="22">
        <f t="shared" si="0"/>
      </c>
    </row>
    <row r="3100">
      <c r="B3100">
        <f>[1]资金台帐!B3100&amp;""</f>
      </c>
      <c r="H3100">
        <f>[1]资金台帐!H3100&amp;""</f>
      </c>
      <c r="J3100">
        <f>[1]资金台帐!J3100&amp;""</f>
      </c>
      <c r="N3100">
        <f>[1]资金台帐!N3100</f>
      </c>
      <c r="O3100">
        <f>[1]资金台帐!O3100&amp;""</f>
      </c>
      <c r="P3100">
        <f>[1]资金台帐!P3100&amp;""</f>
      </c>
      <c r="Q3100">
        <f>[1]资金台帐!Q3100&amp;""</f>
      </c>
      <c r="T3100">
        <f>[1]资金台帐!T3100&amp;""</f>
      </c>
      <c r="U3100">
        <f>[1]资金台帐!U3100&amp;""</f>
      </c>
      <c r="W3100">
        <f>[1]资金台帐!W3100&amp;""</f>
      </c>
      <c r="X3100">
        <f>[1]资金台帐!X3100&amp;""</f>
      </c>
      <c r="AB3100">
        <f>[1]资金台帐!AB3100</f>
        <v>0</v>
      </c>
      <c r="AC3100">
        <f>[1]资金台帐!AC3100</f>
        <v>0</v>
      </c>
      <c r="AD3100">
        <f>[1]资金台帐!AD3100</f>
        <v>0</v>
      </c>
      <c r="AJ3100">
        <f>[1]资金台帐!AJ3100</f>
        <v>0</v>
      </c>
      <c r="AK3100">
        <f>[1]资金台帐!AK3100</f>
        <v>0</v>
      </c>
      <c r="BA3100" s="22">
        <f t="shared" si="0"/>
      </c>
    </row>
    <row r="3101">
      <c r="B3101">
        <f>[1]资金台帐!B3101&amp;""</f>
      </c>
      <c r="H3101">
        <f>[1]资金台帐!H3101&amp;""</f>
      </c>
      <c r="J3101">
        <f>[1]资金台帐!J3101&amp;""</f>
      </c>
      <c r="N3101">
        <f>[1]资金台帐!N3101</f>
      </c>
      <c r="O3101">
        <f>[1]资金台帐!O3101&amp;""</f>
      </c>
      <c r="P3101">
        <f>[1]资金台帐!P3101&amp;""</f>
      </c>
      <c r="Q3101">
        <f>[1]资金台帐!Q3101&amp;""</f>
      </c>
      <c r="T3101">
        <f>[1]资金台帐!T3101&amp;""</f>
      </c>
      <c r="U3101">
        <f>[1]资金台帐!U3101&amp;""</f>
      </c>
      <c r="W3101">
        <f>[1]资金台帐!W3101&amp;""</f>
      </c>
      <c r="X3101">
        <f>[1]资金台帐!X3101&amp;""</f>
      </c>
      <c r="AB3101">
        <f>[1]资金台帐!AB3101</f>
        <v>0</v>
      </c>
      <c r="AC3101">
        <f>[1]资金台帐!AC3101</f>
        <v>0</v>
      </c>
      <c r="AD3101">
        <f>[1]资金台帐!AD3101</f>
        <v>0</v>
      </c>
      <c r="AJ3101">
        <f>[1]资金台帐!AJ3101</f>
        <v>0</v>
      </c>
      <c r="AK3101">
        <f>[1]资金台帐!AK3101</f>
        <v>0</v>
      </c>
      <c r="BA3101" s="22">
        <f t="shared" si="0"/>
      </c>
    </row>
    <row r="3102">
      <c r="B3102">
        <f>[1]资金台帐!B3102&amp;""</f>
      </c>
      <c r="H3102">
        <f>[1]资金台帐!H3102&amp;""</f>
      </c>
      <c r="J3102">
        <f>[1]资金台帐!J3102&amp;""</f>
      </c>
      <c r="N3102">
        <f>[1]资金台帐!N3102</f>
      </c>
      <c r="O3102">
        <f>[1]资金台帐!O3102&amp;""</f>
      </c>
      <c r="P3102">
        <f>[1]资金台帐!P3102&amp;""</f>
      </c>
      <c r="Q3102">
        <f>[1]资金台帐!Q3102&amp;""</f>
      </c>
      <c r="T3102">
        <f>[1]资金台帐!T3102&amp;""</f>
      </c>
      <c r="U3102">
        <f>[1]资金台帐!U3102&amp;""</f>
      </c>
      <c r="W3102">
        <f>[1]资金台帐!W3102&amp;""</f>
      </c>
      <c r="X3102">
        <f>[1]资金台帐!X3102&amp;""</f>
      </c>
      <c r="AB3102">
        <f>[1]资金台帐!AB3102</f>
        <v>0</v>
      </c>
      <c r="AC3102">
        <f>[1]资金台帐!AC3102</f>
        <v>0</v>
      </c>
      <c r="AD3102">
        <f>[1]资金台帐!AD3102</f>
        <v>0</v>
      </c>
      <c r="AJ3102">
        <f>[1]资金台帐!AJ3102</f>
        <v>0</v>
      </c>
      <c r="AK3102">
        <f>[1]资金台帐!AK3102</f>
        <v>0</v>
      </c>
      <c r="BA3102" s="22">
        <f t="shared" si="0"/>
      </c>
    </row>
    <row r="3103">
      <c r="B3103">
        <f>[1]资金台帐!B3103&amp;""</f>
      </c>
      <c r="H3103">
        <f>[1]资金台帐!H3103&amp;""</f>
      </c>
      <c r="J3103">
        <f>[1]资金台帐!J3103&amp;""</f>
      </c>
      <c r="N3103">
        <f>[1]资金台帐!N3103</f>
      </c>
      <c r="O3103">
        <f>[1]资金台帐!O3103&amp;""</f>
      </c>
      <c r="P3103">
        <f>[1]资金台帐!P3103&amp;""</f>
      </c>
      <c r="Q3103">
        <f>[1]资金台帐!Q3103&amp;""</f>
      </c>
      <c r="T3103">
        <f>[1]资金台帐!T3103&amp;""</f>
      </c>
      <c r="U3103">
        <f>[1]资金台帐!U3103&amp;""</f>
      </c>
      <c r="W3103">
        <f>[1]资金台帐!W3103&amp;""</f>
      </c>
      <c r="X3103">
        <f>[1]资金台帐!X3103&amp;""</f>
      </c>
      <c r="AB3103">
        <f>[1]资金台帐!AB3103</f>
        <v>0</v>
      </c>
      <c r="AC3103">
        <f>[1]资金台帐!AC3103</f>
        <v>0</v>
      </c>
      <c r="AD3103">
        <f>[1]资金台帐!AD3103</f>
        <v>0</v>
      </c>
      <c r="AJ3103">
        <f>[1]资金台帐!AJ3103</f>
        <v>0</v>
      </c>
      <c r="AK3103">
        <f>[1]资金台帐!AK3103</f>
        <v>0</v>
      </c>
      <c r="BA3103" s="22">
        <f t="shared" si="0"/>
      </c>
    </row>
    <row r="3104">
      <c r="B3104">
        <f>[1]资金台帐!B3104&amp;""</f>
      </c>
      <c r="H3104">
        <f>[1]资金台帐!H3104&amp;""</f>
      </c>
      <c r="J3104">
        <f>[1]资金台帐!J3104&amp;""</f>
      </c>
      <c r="N3104">
        <f>[1]资金台帐!N3104</f>
      </c>
      <c r="O3104">
        <f>[1]资金台帐!O3104&amp;""</f>
      </c>
      <c r="P3104">
        <f>[1]资金台帐!P3104&amp;""</f>
      </c>
      <c r="Q3104">
        <f>[1]资金台帐!Q3104&amp;""</f>
      </c>
      <c r="T3104">
        <f>[1]资金台帐!T3104&amp;""</f>
      </c>
      <c r="U3104">
        <f>[1]资金台帐!U3104&amp;""</f>
      </c>
      <c r="W3104">
        <f>[1]资金台帐!W3104&amp;""</f>
      </c>
      <c r="X3104">
        <f>[1]资金台帐!X3104&amp;""</f>
      </c>
      <c r="AB3104">
        <f>[1]资金台帐!AB3104</f>
        <v>0</v>
      </c>
      <c r="AC3104">
        <f>[1]资金台帐!AC3104</f>
        <v>0</v>
      </c>
      <c r="AD3104">
        <f>[1]资金台帐!AD3104</f>
        <v>0</v>
      </c>
      <c r="AJ3104">
        <f>[1]资金台帐!AJ3104</f>
        <v>0</v>
      </c>
      <c r="AK3104">
        <f>[1]资金台帐!AK3104</f>
        <v>0</v>
      </c>
      <c r="BA3104" s="22">
        <f t="shared" si="0"/>
      </c>
    </row>
    <row r="3105">
      <c r="B3105">
        <f>[1]资金台帐!B3105&amp;""</f>
      </c>
      <c r="H3105">
        <f>[1]资金台帐!H3105&amp;""</f>
      </c>
      <c r="J3105">
        <f>[1]资金台帐!J3105&amp;""</f>
      </c>
      <c r="N3105">
        <f>[1]资金台帐!N3105</f>
      </c>
      <c r="O3105">
        <f>[1]资金台帐!O3105&amp;""</f>
      </c>
      <c r="P3105">
        <f>[1]资金台帐!P3105&amp;""</f>
      </c>
      <c r="Q3105">
        <f>[1]资金台帐!Q3105&amp;""</f>
      </c>
      <c r="T3105">
        <f>[1]资金台帐!T3105&amp;""</f>
      </c>
      <c r="U3105">
        <f>[1]资金台帐!U3105&amp;""</f>
      </c>
      <c r="W3105">
        <f>[1]资金台帐!W3105&amp;""</f>
      </c>
      <c r="X3105">
        <f>[1]资金台帐!X3105&amp;""</f>
      </c>
      <c r="AB3105">
        <f>[1]资金台帐!AB3105</f>
        <v>0</v>
      </c>
      <c r="AC3105">
        <f>[1]资金台帐!AC3105</f>
        <v>0</v>
      </c>
      <c r="AD3105">
        <f>[1]资金台帐!AD3105</f>
        <v>0</v>
      </c>
      <c r="AJ3105">
        <f>[1]资金台帐!AJ3105</f>
        <v>0</v>
      </c>
      <c r="AK3105">
        <f>[1]资金台帐!AK3105</f>
        <v>0</v>
      </c>
      <c r="BA3105" s="22">
        <f t="shared" si="0"/>
      </c>
    </row>
    <row r="3106">
      <c r="B3106">
        <f>[1]资金台帐!B3106&amp;""</f>
      </c>
      <c r="H3106">
        <f>[1]资金台帐!H3106&amp;""</f>
      </c>
      <c r="J3106">
        <f>[1]资金台帐!J3106&amp;""</f>
      </c>
      <c r="N3106">
        <f>[1]资金台帐!N3106</f>
      </c>
      <c r="O3106">
        <f>[1]资金台帐!O3106&amp;""</f>
      </c>
      <c r="P3106">
        <f>[1]资金台帐!P3106&amp;""</f>
      </c>
      <c r="Q3106">
        <f>[1]资金台帐!Q3106&amp;""</f>
      </c>
      <c r="T3106">
        <f>[1]资金台帐!T3106&amp;""</f>
      </c>
      <c r="U3106">
        <f>[1]资金台帐!U3106&amp;""</f>
      </c>
      <c r="W3106">
        <f>[1]资金台帐!W3106&amp;""</f>
      </c>
      <c r="X3106">
        <f>[1]资金台帐!X3106&amp;""</f>
      </c>
      <c r="AB3106">
        <f>[1]资金台帐!AB3106</f>
        <v>0</v>
      </c>
      <c r="AC3106">
        <f>[1]资金台帐!AC3106</f>
        <v>0</v>
      </c>
      <c r="AD3106">
        <f>[1]资金台帐!AD3106</f>
        <v>0</v>
      </c>
      <c r="AJ3106">
        <f>[1]资金台帐!AJ3106</f>
        <v>0</v>
      </c>
      <c r="AK3106">
        <f>[1]资金台帐!AK3106</f>
        <v>0</v>
      </c>
      <c r="BA3106" s="22">
        <f t="shared" si="0"/>
      </c>
    </row>
    <row r="3107">
      <c r="B3107">
        <f>[1]资金台帐!B3107&amp;""</f>
      </c>
      <c r="H3107">
        <f>[1]资金台帐!H3107&amp;""</f>
      </c>
      <c r="J3107">
        <f>[1]资金台帐!J3107&amp;""</f>
      </c>
      <c r="N3107">
        <f>[1]资金台帐!N3107</f>
      </c>
      <c r="O3107">
        <f>[1]资金台帐!O3107&amp;""</f>
      </c>
      <c r="P3107">
        <f>[1]资金台帐!P3107&amp;""</f>
      </c>
      <c r="Q3107">
        <f>[1]资金台帐!Q3107&amp;""</f>
      </c>
      <c r="T3107">
        <f>[1]资金台帐!T3107&amp;""</f>
      </c>
      <c r="U3107">
        <f>[1]资金台帐!U3107&amp;""</f>
      </c>
      <c r="W3107">
        <f>[1]资金台帐!W3107&amp;""</f>
      </c>
      <c r="X3107">
        <f>[1]资金台帐!X3107&amp;""</f>
      </c>
      <c r="AB3107">
        <f>[1]资金台帐!AB3107</f>
        <v>0</v>
      </c>
      <c r="AC3107">
        <f>[1]资金台帐!AC3107</f>
        <v>0</v>
      </c>
      <c r="AD3107">
        <f>[1]资金台帐!AD3107</f>
        <v>0</v>
      </c>
      <c r="AJ3107">
        <f>[1]资金台帐!AJ3107</f>
        <v>0</v>
      </c>
      <c r="AK3107">
        <f>[1]资金台帐!AK3107</f>
        <v>0</v>
      </c>
      <c r="BA3107" s="22">
        <f t="shared" si="0"/>
      </c>
    </row>
    <row r="3108">
      <c r="B3108">
        <f>[1]资金台帐!B3108&amp;""</f>
      </c>
      <c r="H3108">
        <f>[1]资金台帐!H3108&amp;""</f>
      </c>
      <c r="J3108">
        <f>[1]资金台帐!J3108&amp;""</f>
      </c>
      <c r="N3108">
        <f>[1]资金台帐!N3108</f>
      </c>
      <c r="O3108">
        <f>[1]资金台帐!O3108&amp;""</f>
      </c>
      <c r="P3108">
        <f>[1]资金台帐!P3108&amp;""</f>
      </c>
      <c r="Q3108">
        <f>[1]资金台帐!Q3108&amp;""</f>
      </c>
      <c r="T3108">
        <f>[1]资金台帐!T3108&amp;""</f>
      </c>
      <c r="U3108">
        <f>[1]资金台帐!U3108&amp;""</f>
      </c>
      <c r="W3108">
        <f>[1]资金台帐!W3108&amp;""</f>
      </c>
      <c r="X3108">
        <f>[1]资金台帐!X3108&amp;""</f>
      </c>
      <c r="AB3108">
        <f>[1]资金台帐!AB3108</f>
        <v>0</v>
      </c>
      <c r="AC3108">
        <f>[1]资金台帐!AC3108</f>
        <v>0</v>
      </c>
      <c r="AD3108">
        <f>[1]资金台帐!AD3108</f>
        <v>0</v>
      </c>
      <c r="AJ3108">
        <f>[1]资金台帐!AJ3108</f>
        <v>0</v>
      </c>
      <c r="AK3108">
        <f>[1]资金台帐!AK3108</f>
        <v>0</v>
      </c>
      <c r="BA3108" s="22">
        <f t="shared" si="0"/>
      </c>
    </row>
    <row r="3109">
      <c r="B3109">
        <f>[1]资金台帐!B3109&amp;""</f>
      </c>
      <c r="H3109">
        <f>[1]资金台帐!H3109&amp;""</f>
      </c>
      <c r="J3109">
        <f>[1]资金台帐!J3109&amp;""</f>
      </c>
      <c r="N3109">
        <f>[1]资金台帐!N3109</f>
      </c>
      <c r="O3109">
        <f>[1]资金台帐!O3109&amp;""</f>
      </c>
      <c r="P3109">
        <f>[1]资金台帐!P3109&amp;""</f>
      </c>
      <c r="Q3109">
        <f>[1]资金台帐!Q3109&amp;""</f>
      </c>
      <c r="T3109">
        <f>[1]资金台帐!T3109&amp;""</f>
      </c>
      <c r="U3109">
        <f>[1]资金台帐!U3109&amp;""</f>
      </c>
      <c r="W3109">
        <f>[1]资金台帐!W3109&amp;""</f>
      </c>
      <c r="X3109">
        <f>[1]资金台帐!X3109&amp;""</f>
      </c>
      <c r="AB3109">
        <f>[1]资金台帐!AB3109</f>
        <v>0</v>
      </c>
      <c r="AC3109">
        <f>[1]资金台帐!AC3109</f>
        <v>0</v>
      </c>
      <c r="AD3109">
        <f>[1]资金台帐!AD3109</f>
        <v>0</v>
      </c>
      <c r="AJ3109">
        <f>[1]资金台帐!AJ3109</f>
        <v>0</v>
      </c>
      <c r="AK3109">
        <f>[1]资金台帐!AK3109</f>
        <v>0</v>
      </c>
      <c r="BA3109" s="22">
        <f t="shared" si="0"/>
      </c>
    </row>
    <row r="3110">
      <c r="B3110">
        <f>[1]资金台帐!B3110&amp;""</f>
      </c>
      <c r="H3110">
        <f>[1]资金台帐!H3110&amp;""</f>
      </c>
      <c r="J3110">
        <f>[1]资金台帐!J3110&amp;""</f>
      </c>
      <c r="N3110">
        <f>[1]资金台帐!N3110</f>
      </c>
      <c r="O3110">
        <f>[1]资金台帐!O3110&amp;""</f>
      </c>
      <c r="P3110">
        <f>[1]资金台帐!P3110&amp;""</f>
      </c>
      <c r="Q3110">
        <f>[1]资金台帐!Q3110&amp;""</f>
      </c>
      <c r="T3110">
        <f>[1]资金台帐!T3110&amp;""</f>
      </c>
      <c r="U3110">
        <f>[1]资金台帐!U3110&amp;""</f>
      </c>
      <c r="W3110">
        <f>[1]资金台帐!W3110&amp;""</f>
      </c>
      <c r="X3110">
        <f>[1]资金台帐!X3110&amp;""</f>
      </c>
      <c r="AB3110">
        <f>[1]资金台帐!AB3110</f>
        <v>0</v>
      </c>
      <c r="AC3110">
        <f>[1]资金台帐!AC3110</f>
        <v>0</v>
      </c>
      <c r="AD3110">
        <f>[1]资金台帐!AD3110</f>
        <v>0</v>
      </c>
      <c r="AJ3110">
        <f>[1]资金台帐!AJ3110</f>
        <v>0</v>
      </c>
      <c r="AK3110">
        <f>[1]资金台帐!AK3110</f>
        <v>0</v>
      </c>
      <c r="BA3110" s="22">
        <f t="shared" si="0"/>
      </c>
    </row>
    <row r="3111">
      <c r="B3111">
        <f>[1]资金台帐!B3111&amp;""</f>
      </c>
      <c r="H3111">
        <f>[1]资金台帐!H3111&amp;""</f>
      </c>
      <c r="J3111">
        <f>[1]资金台帐!J3111&amp;""</f>
      </c>
      <c r="N3111">
        <f>[1]资金台帐!N3111</f>
      </c>
      <c r="O3111">
        <f>[1]资金台帐!O3111&amp;""</f>
      </c>
      <c r="P3111">
        <f>[1]资金台帐!P3111&amp;""</f>
      </c>
      <c r="Q3111">
        <f>[1]资金台帐!Q3111&amp;""</f>
      </c>
      <c r="T3111">
        <f>[1]资金台帐!T3111&amp;""</f>
      </c>
      <c r="U3111">
        <f>[1]资金台帐!U3111&amp;""</f>
      </c>
      <c r="W3111">
        <f>[1]资金台帐!W3111&amp;""</f>
      </c>
      <c r="X3111">
        <f>[1]资金台帐!X3111&amp;""</f>
      </c>
      <c r="AB3111">
        <f>[1]资金台帐!AB3111</f>
        <v>0</v>
      </c>
      <c r="AC3111">
        <f>[1]资金台帐!AC3111</f>
        <v>0</v>
      </c>
      <c r="AD3111">
        <f>[1]资金台帐!AD3111</f>
        <v>0</v>
      </c>
      <c r="AJ3111">
        <f>[1]资金台帐!AJ3111</f>
        <v>0</v>
      </c>
      <c r="AK3111">
        <f>[1]资金台帐!AK3111</f>
        <v>0</v>
      </c>
      <c r="BA3111" s="22">
        <f t="shared" si="0"/>
      </c>
    </row>
    <row r="3112">
      <c r="B3112">
        <f>[1]资金台帐!B3112&amp;""</f>
      </c>
      <c r="H3112">
        <f>[1]资金台帐!H3112&amp;""</f>
      </c>
      <c r="J3112">
        <f>[1]资金台帐!J3112&amp;""</f>
      </c>
      <c r="N3112">
        <f>[1]资金台帐!N3112</f>
      </c>
      <c r="O3112">
        <f>[1]资金台帐!O3112&amp;""</f>
      </c>
      <c r="P3112">
        <f>[1]资金台帐!P3112&amp;""</f>
      </c>
      <c r="Q3112">
        <f>[1]资金台帐!Q3112&amp;""</f>
      </c>
      <c r="T3112">
        <f>[1]资金台帐!T3112&amp;""</f>
      </c>
      <c r="U3112">
        <f>[1]资金台帐!U3112&amp;""</f>
      </c>
      <c r="W3112">
        <f>[1]资金台帐!W3112&amp;""</f>
      </c>
      <c r="X3112">
        <f>[1]资金台帐!X3112&amp;""</f>
      </c>
      <c r="AB3112">
        <f>[1]资金台帐!AB3112</f>
        <v>0</v>
      </c>
      <c r="AC3112">
        <f>[1]资金台帐!AC3112</f>
        <v>0</v>
      </c>
      <c r="AD3112">
        <f>[1]资金台帐!AD3112</f>
        <v>0</v>
      </c>
      <c r="AJ3112">
        <f>[1]资金台帐!AJ3112</f>
        <v>0</v>
      </c>
      <c r="AK3112">
        <f>[1]资金台帐!AK3112</f>
        <v>0</v>
      </c>
      <c r="BA3112" s="22">
        <f t="shared" si="0"/>
      </c>
    </row>
    <row r="3113">
      <c r="B3113">
        <f>[1]资金台帐!B3113&amp;""</f>
      </c>
      <c r="H3113">
        <f>[1]资金台帐!H3113&amp;""</f>
      </c>
      <c r="J3113">
        <f>[1]资金台帐!J3113&amp;""</f>
      </c>
      <c r="N3113">
        <f>[1]资金台帐!N3113</f>
      </c>
      <c r="O3113">
        <f>[1]资金台帐!O3113&amp;""</f>
      </c>
      <c r="P3113">
        <f>[1]资金台帐!P3113&amp;""</f>
      </c>
      <c r="Q3113">
        <f>[1]资金台帐!Q3113&amp;""</f>
      </c>
      <c r="T3113">
        <f>[1]资金台帐!T3113&amp;""</f>
      </c>
      <c r="U3113">
        <f>[1]资金台帐!U3113&amp;""</f>
      </c>
      <c r="W3113">
        <f>[1]资金台帐!W3113&amp;""</f>
      </c>
      <c r="X3113">
        <f>[1]资金台帐!X3113&amp;""</f>
      </c>
      <c r="AB3113">
        <f>[1]资金台帐!AB3113</f>
        <v>0</v>
      </c>
      <c r="AC3113">
        <f>[1]资金台帐!AC3113</f>
        <v>0</v>
      </c>
      <c r="AD3113">
        <f>[1]资金台帐!AD3113</f>
        <v>0</v>
      </c>
      <c r="AJ3113">
        <f>[1]资金台帐!AJ3113</f>
        <v>0</v>
      </c>
      <c r="AK3113">
        <f>[1]资金台帐!AK3113</f>
        <v>0</v>
      </c>
      <c r="BA3113" s="22">
        <f t="shared" si="0"/>
      </c>
    </row>
    <row r="3114">
      <c r="B3114">
        <f>[1]资金台帐!B3114&amp;""</f>
      </c>
      <c r="H3114">
        <f>[1]资金台帐!H3114&amp;""</f>
      </c>
      <c r="J3114">
        <f>[1]资金台帐!J3114&amp;""</f>
      </c>
      <c r="N3114">
        <f>[1]资金台帐!N3114</f>
      </c>
      <c r="O3114">
        <f>[1]资金台帐!O3114&amp;""</f>
      </c>
      <c r="P3114">
        <f>[1]资金台帐!P3114&amp;""</f>
      </c>
      <c r="Q3114">
        <f>[1]资金台帐!Q3114&amp;""</f>
      </c>
      <c r="T3114">
        <f>[1]资金台帐!T3114&amp;""</f>
      </c>
      <c r="U3114">
        <f>[1]资金台帐!U3114&amp;""</f>
      </c>
      <c r="W3114">
        <f>[1]资金台帐!W3114&amp;""</f>
      </c>
      <c r="X3114">
        <f>[1]资金台帐!X3114&amp;""</f>
      </c>
      <c r="AB3114">
        <f>[1]资金台帐!AB3114</f>
        <v>0</v>
      </c>
      <c r="AC3114">
        <f>[1]资金台帐!AC3114</f>
        <v>0</v>
      </c>
      <c r="AD3114">
        <f>[1]资金台帐!AD3114</f>
        <v>0</v>
      </c>
      <c r="AJ3114">
        <f>[1]资金台帐!AJ3114</f>
        <v>0</v>
      </c>
      <c r="AK3114">
        <f>[1]资金台帐!AK3114</f>
        <v>0</v>
      </c>
      <c r="BA3114" s="22">
        <f t="shared" si="0"/>
      </c>
    </row>
    <row r="3115">
      <c r="B3115">
        <f>[1]资金台帐!B3115&amp;""</f>
      </c>
      <c r="H3115">
        <f>[1]资金台帐!H3115&amp;""</f>
      </c>
      <c r="J3115">
        <f>[1]资金台帐!J3115&amp;""</f>
      </c>
      <c r="N3115">
        <f>[1]资金台帐!N3115</f>
      </c>
      <c r="O3115">
        <f>[1]资金台帐!O3115&amp;""</f>
      </c>
      <c r="P3115">
        <f>[1]资金台帐!P3115&amp;""</f>
      </c>
      <c r="Q3115">
        <f>[1]资金台帐!Q3115&amp;""</f>
      </c>
      <c r="T3115">
        <f>[1]资金台帐!T3115&amp;""</f>
      </c>
      <c r="U3115">
        <f>[1]资金台帐!U3115&amp;""</f>
      </c>
      <c r="W3115">
        <f>[1]资金台帐!W3115&amp;""</f>
      </c>
      <c r="X3115">
        <f>[1]资金台帐!X3115&amp;""</f>
      </c>
      <c r="AB3115">
        <f>[1]资金台帐!AB3115</f>
        <v>0</v>
      </c>
      <c r="AC3115">
        <f>[1]资金台帐!AC3115</f>
        <v>0</v>
      </c>
      <c r="AD3115">
        <f>[1]资金台帐!AD3115</f>
        <v>0</v>
      </c>
      <c r="AJ3115">
        <f>[1]资金台帐!AJ3115</f>
        <v>0</v>
      </c>
      <c r="AK3115">
        <f>[1]资金台帐!AK3115</f>
        <v>0</v>
      </c>
      <c r="BA3115" s="22">
        <f t="shared" si="0"/>
      </c>
    </row>
    <row r="3116">
      <c r="B3116">
        <f>[1]资金台帐!B3116&amp;""</f>
      </c>
      <c r="H3116">
        <f>[1]资金台帐!H3116&amp;""</f>
      </c>
      <c r="J3116">
        <f>[1]资金台帐!J3116&amp;""</f>
      </c>
      <c r="N3116">
        <f>[1]资金台帐!N3116</f>
      </c>
      <c r="O3116">
        <f>[1]资金台帐!O3116&amp;""</f>
      </c>
      <c r="P3116">
        <f>[1]资金台帐!P3116&amp;""</f>
      </c>
      <c r="Q3116">
        <f>[1]资金台帐!Q3116&amp;""</f>
      </c>
      <c r="T3116">
        <f>[1]资金台帐!T3116&amp;""</f>
      </c>
      <c r="U3116">
        <f>[1]资金台帐!U3116&amp;""</f>
      </c>
      <c r="W3116">
        <f>[1]资金台帐!W3116&amp;""</f>
      </c>
      <c r="X3116">
        <f>[1]资金台帐!X3116&amp;""</f>
      </c>
      <c r="AB3116">
        <f>[1]资金台帐!AB3116</f>
        <v>0</v>
      </c>
      <c r="AC3116">
        <f>[1]资金台帐!AC3116</f>
        <v>0</v>
      </c>
      <c r="AD3116">
        <f>[1]资金台帐!AD3116</f>
        <v>0</v>
      </c>
      <c r="AJ3116">
        <f>[1]资金台帐!AJ3116</f>
        <v>0</v>
      </c>
      <c r="AK3116">
        <f>[1]资金台帐!AK3116</f>
        <v>0</v>
      </c>
      <c r="BA3116" s="22">
        <f t="shared" si="0"/>
      </c>
    </row>
    <row r="3117">
      <c r="B3117">
        <f>[1]资金台帐!B3117&amp;""</f>
      </c>
      <c r="H3117">
        <f>[1]资金台帐!H3117&amp;""</f>
      </c>
      <c r="J3117">
        <f>[1]资金台帐!J3117&amp;""</f>
      </c>
      <c r="N3117">
        <f>[1]资金台帐!N3117</f>
      </c>
      <c r="O3117">
        <f>[1]资金台帐!O3117&amp;""</f>
      </c>
      <c r="P3117">
        <f>[1]资金台帐!P3117&amp;""</f>
      </c>
      <c r="Q3117">
        <f>[1]资金台帐!Q3117&amp;""</f>
      </c>
      <c r="T3117">
        <f>[1]资金台帐!T3117&amp;""</f>
      </c>
      <c r="U3117">
        <f>[1]资金台帐!U3117&amp;""</f>
      </c>
      <c r="W3117">
        <f>[1]资金台帐!W3117&amp;""</f>
      </c>
      <c r="X3117">
        <f>[1]资金台帐!X3117&amp;""</f>
      </c>
      <c r="AB3117">
        <f>[1]资金台帐!AB3117</f>
        <v>0</v>
      </c>
      <c r="AC3117">
        <f>[1]资金台帐!AC3117</f>
        <v>0</v>
      </c>
      <c r="AD3117">
        <f>[1]资金台帐!AD3117</f>
        <v>0</v>
      </c>
      <c r="AJ3117">
        <f>[1]资金台帐!AJ3117</f>
        <v>0</v>
      </c>
      <c r="AK3117">
        <f>[1]资金台帐!AK3117</f>
        <v>0</v>
      </c>
      <c r="BA3117" s="22">
        <f t="shared" si="0"/>
      </c>
    </row>
    <row r="3118">
      <c r="B3118">
        <f>[1]资金台帐!B3118&amp;""</f>
      </c>
      <c r="H3118">
        <f>[1]资金台帐!H3118&amp;""</f>
      </c>
      <c r="J3118">
        <f>[1]资金台帐!J3118&amp;""</f>
      </c>
      <c r="N3118">
        <f>[1]资金台帐!N3118</f>
      </c>
      <c r="O3118">
        <f>[1]资金台帐!O3118&amp;""</f>
      </c>
      <c r="P3118">
        <f>[1]资金台帐!P3118&amp;""</f>
      </c>
      <c r="Q3118">
        <f>[1]资金台帐!Q3118&amp;""</f>
      </c>
      <c r="T3118">
        <f>[1]资金台帐!T3118&amp;""</f>
      </c>
      <c r="U3118">
        <f>[1]资金台帐!U3118&amp;""</f>
      </c>
      <c r="W3118">
        <f>[1]资金台帐!W3118&amp;""</f>
      </c>
      <c r="X3118">
        <f>[1]资金台帐!X3118&amp;""</f>
      </c>
      <c r="AB3118">
        <f>[1]资金台帐!AB3118</f>
        <v>0</v>
      </c>
      <c r="AC3118">
        <f>[1]资金台帐!AC3118</f>
        <v>0</v>
      </c>
      <c r="AD3118">
        <f>[1]资金台帐!AD3118</f>
        <v>0</v>
      </c>
      <c r="AJ3118">
        <f>[1]资金台帐!AJ3118</f>
        <v>0</v>
      </c>
      <c r="AK3118">
        <f>[1]资金台帐!AK3118</f>
        <v>0</v>
      </c>
      <c r="BA3118" s="22">
        <f t="shared" si="0"/>
      </c>
    </row>
    <row r="3119">
      <c r="B3119">
        <f>[1]资金台帐!B3119&amp;""</f>
      </c>
      <c r="H3119">
        <f>[1]资金台帐!H3119&amp;""</f>
      </c>
      <c r="J3119">
        <f>[1]资金台帐!J3119&amp;""</f>
      </c>
      <c r="N3119">
        <f>[1]资金台帐!N3119</f>
      </c>
      <c r="O3119">
        <f>[1]资金台帐!O3119&amp;""</f>
      </c>
      <c r="P3119">
        <f>[1]资金台帐!P3119&amp;""</f>
      </c>
      <c r="Q3119">
        <f>[1]资金台帐!Q3119&amp;""</f>
      </c>
      <c r="T3119">
        <f>[1]资金台帐!T3119&amp;""</f>
      </c>
      <c r="U3119">
        <f>[1]资金台帐!U3119&amp;""</f>
      </c>
      <c r="W3119">
        <f>[1]资金台帐!W3119&amp;""</f>
      </c>
      <c r="X3119">
        <f>[1]资金台帐!X3119&amp;""</f>
      </c>
      <c r="AB3119">
        <f>[1]资金台帐!AB3119</f>
        <v>0</v>
      </c>
      <c r="AC3119">
        <f>[1]资金台帐!AC3119</f>
        <v>0</v>
      </c>
      <c r="AD3119">
        <f>[1]资金台帐!AD3119</f>
        <v>0</v>
      </c>
      <c r="AJ3119">
        <f>[1]资金台帐!AJ3119</f>
        <v>0</v>
      </c>
      <c r="AK3119">
        <f>[1]资金台帐!AK3119</f>
        <v>0</v>
      </c>
      <c r="BA3119" s="22">
        <f t="shared" si="0"/>
      </c>
    </row>
    <row r="3120">
      <c r="B3120">
        <f>[1]资金台帐!B3120&amp;""</f>
      </c>
      <c r="H3120">
        <f>[1]资金台帐!H3120&amp;""</f>
      </c>
      <c r="J3120">
        <f>[1]资金台帐!J3120&amp;""</f>
      </c>
      <c r="N3120">
        <f>[1]资金台帐!N3120</f>
      </c>
      <c r="O3120">
        <f>[1]资金台帐!O3120&amp;""</f>
      </c>
      <c r="P3120">
        <f>[1]资金台帐!P3120&amp;""</f>
      </c>
      <c r="Q3120">
        <f>[1]资金台帐!Q3120&amp;""</f>
      </c>
      <c r="T3120">
        <f>[1]资金台帐!T3120&amp;""</f>
      </c>
      <c r="U3120">
        <f>[1]资金台帐!U3120&amp;""</f>
      </c>
      <c r="W3120">
        <f>[1]资金台帐!W3120&amp;""</f>
      </c>
      <c r="X3120">
        <f>[1]资金台帐!X3120&amp;""</f>
      </c>
      <c r="AB3120">
        <f>[1]资金台帐!AB3120</f>
        <v>0</v>
      </c>
      <c r="AC3120">
        <f>[1]资金台帐!AC3120</f>
        <v>0</v>
      </c>
      <c r="AD3120">
        <f>[1]资金台帐!AD3120</f>
        <v>0</v>
      </c>
      <c r="AJ3120">
        <f>[1]资金台帐!AJ3120</f>
        <v>0</v>
      </c>
      <c r="AK3120">
        <f>[1]资金台帐!AK3120</f>
        <v>0</v>
      </c>
      <c r="BA3120" s="22">
        <f t="shared" si="0"/>
      </c>
    </row>
    <row r="3121">
      <c r="B3121">
        <f>[1]资金台帐!B3121&amp;""</f>
      </c>
      <c r="H3121">
        <f>[1]资金台帐!H3121&amp;""</f>
      </c>
      <c r="J3121">
        <f>[1]资金台帐!J3121&amp;""</f>
      </c>
      <c r="N3121">
        <f>[1]资金台帐!N3121</f>
      </c>
      <c r="O3121">
        <f>[1]资金台帐!O3121&amp;""</f>
      </c>
      <c r="P3121">
        <f>[1]资金台帐!P3121&amp;""</f>
      </c>
      <c r="Q3121">
        <f>[1]资金台帐!Q3121&amp;""</f>
      </c>
      <c r="T3121">
        <f>[1]资金台帐!T3121&amp;""</f>
      </c>
      <c r="U3121">
        <f>[1]资金台帐!U3121&amp;""</f>
      </c>
      <c r="W3121">
        <f>[1]资金台帐!W3121&amp;""</f>
      </c>
      <c r="X3121">
        <f>[1]资金台帐!X3121&amp;""</f>
      </c>
      <c r="AB3121">
        <f>[1]资金台帐!AB3121</f>
        <v>0</v>
      </c>
      <c r="AC3121">
        <f>[1]资金台帐!AC3121</f>
        <v>0</v>
      </c>
      <c r="AD3121">
        <f>[1]资金台帐!AD3121</f>
        <v>0</v>
      </c>
      <c r="AJ3121">
        <f>[1]资金台帐!AJ3121</f>
        <v>0</v>
      </c>
      <c r="AK3121">
        <f>[1]资金台帐!AK3121</f>
        <v>0</v>
      </c>
      <c r="BA3121" s="22">
        <f t="shared" si="0"/>
      </c>
    </row>
    <row r="3122">
      <c r="B3122">
        <f>[1]资金台帐!B3122&amp;""</f>
      </c>
      <c r="H3122">
        <f>[1]资金台帐!H3122&amp;""</f>
      </c>
      <c r="J3122">
        <f>[1]资金台帐!J3122&amp;""</f>
      </c>
      <c r="N3122">
        <f>[1]资金台帐!N3122</f>
      </c>
      <c r="O3122">
        <f>[1]资金台帐!O3122&amp;""</f>
      </c>
      <c r="P3122">
        <f>[1]资金台帐!P3122&amp;""</f>
      </c>
      <c r="Q3122">
        <f>[1]资金台帐!Q3122&amp;""</f>
      </c>
      <c r="T3122">
        <f>[1]资金台帐!T3122&amp;""</f>
      </c>
      <c r="U3122">
        <f>[1]资金台帐!U3122&amp;""</f>
      </c>
      <c r="W3122">
        <f>[1]资金台帐!W3122&amp;""</f>
      </c>
      <c r="X3122">
        <f>[1]资金台帐!X3122&amp;""</f>
      </c>
      <c r="AB3122">
        <f>[1]资金台帐!AB3122</f>
        <v>0</v>
      </c>
      <c r="AC3122">
        <f>[1]资金台帐!AC3122</f>
        <v>0</v>
      </c>
      <c r="AD3122">
        <f>[1]资金台帐!AD3122</f>
        <v>0</v>
      </c>
      <c r="AJ3122">
        <f>[1]资金台帐!AJ3122</f>
        <v>0</v>
      </c>
      <c r="AK3122">
        <f>[1]资金台帐!AK3122</f>
        <v>0</v>
      </c>
      <c r="BA3122" s="22">
        <f t="shared" si="0"/>
      </c>
    </row>
    <row r="3123">
      <c r="B3123">
        <f>[1]资金台帐!B3123&amp;""</f>
      </c>
      <c r="H3123">
        <f>[1]资金台帐!H3123&amp;""</f>
      </c>
      <c r="J3123">
        <f>[1]资金台帐!J3123&amp;""</f>
      </c>
      <c r="N3123">
        <f>[1]资金台帐!N3123</f>
      </c>
      <c r="O3123">
        <f>[1]资金台帐!O3123&amp;""</f>
      </c>
      <c r="P3123">
        <f>[1]资金台帐!P3123&amp;""</f>
      </c>
      <c r="Q3123">
        <f>[1]资金台帐!Q3123&amp;""</f>
      </c>
      <c r="T3123">
        <f>[1]资金台帐!T3123&amp;""</f>
      </c>
      <c r="U3123">
        <f>[1]资金台帐!U3123&amp;""</f>
      </c>
      <c r="W3123">
        <f>[1]资金台帐!W3123&amp;""</f>
      </c>
      <c r="X3123">
        <f>[1]资金台帐!X3123&amp;""</f>
      </c>
      <c r="AB3123">
        <f>[1]资金台帐!AB3123</f>
        <v>0</v>
      </c>
      <c r="AC3123">
        <f>[1]资金台帐!AC3123</f>
        <v>0</v>
      </c>
      <c r="AD3123">
        <f>[1]资金台帐!AD3123</f>
        <v>0</v>
      </c>
      <c r="AJ3123">
        <f>[1]资金台帐!AJ3123</f>
        <v>0</v>
      </c>
      <c r="AK3123">
        <f>[1]资金台帐!AK3123</f>
        <v>0</v>
      </c>
      <c r="BA3123" s="22">
        <f t="shared" si="0"/>
      </c>
    </row>
    <row r="3124">
      <c r="B3124">
        <f>[1]资金台帐!B3124&amp;""</f>
      </c>
      <c r="H3124">
        <f>[1]资金台帐!H3124&amp;""</f>
      </c>
      <c r="J3124">
        <f>[1]资金台帐!J3124&amp;""</f>
      </c>
      <c r="N3124">
        <f>[1]资金台帐!N3124</f>
      </c>
      <c r="O3124">
        <f>[1]资金台帐!O3124&amp;""</f>
      </c>
      <c r="P3124">
        <f>[1]资金台帐!P3124&amp;""</f>
      </c>
      <c r="Q3124">
        <f>[1]资金台帐!Q3124&amp;""</f>
      </c>
      <c r="T3124">
        <f>[1]资金台帐!T3124&amp;""</f>
      </c>
      <c r="U3124">
        <f>[1]资金台帐!U3124&amp;""</f>
      </c>
      <c r="W3124">
        <f>[1]资金台帐!W3124&amp;""</f>
      </c>
      <c r="X3124">
        <f>[1]资金台帐!X3124&amp;""</f>
      </c>
      <c r="AB3124">
        <f>[1]资金台帐!AB3124</f>
        <v>0</v>
      </c>
      <c r="AC3124">
        <f>[1]资金台帐!AC3124</f>
        <v>0</v>
      </c>
      <c r="AD3124">
        <f>[1]资金台帐!AD3124</f>
        <v>0</v>
      </c>
      <c r="AJ3124">
        <f>[1]资金台帐!AJ3124</f>
        <v>0</v>
      </c>
      <c r="AK3124">
        <f>[1]资金台帐!AK3124</f>
        <v>0</v>
      </c>
      <c r="BA3124" s="22">
        <f t="shared" si="0"/>
      </c>
    </row>
    <row r="3125">
      <c r="B3125">
        <f>[1]资金台帐!B3125&amp;""</f>
      </c>
      <c r="H3125">
        <f>[1]资金台帐!H3125&amp;""</f>
      </c>
      <c r="J3125">
        <f>[1]资金台帐!J3125&amp;""</f>
      </c>
      <c r="N3125">
        <f>[1]资金台帐!N3125</f>
      </c>
      <c r="O3125">
        <f>[1]资金台帐!O3125&amp;""</f>
      </c>
      <c r="P3125">
        <f>[1]资金台帐!P3125&amp;""</f>
      </c>
      <c r="Q3125">
        <f>[1]资金台帐!Q3125&amp;""</f>
      </c>
      <c r="T3125">
        <f>[1]资金台帐!T3125&amp;""</f>
      </c>
      <c r="U3125">
        <f>[1]资金台帐!U3125&amp;""</f>
      </c>
      <c r="W3125">
        <f>[1]资金台帐!W3125&amp;""</f>
      </c>
      <c r="X3125">
        <f>[1]资金台帐!X3125&amp;""</f>
      </c>
      <c r="AB3125">
        <f>[1]资金台帐!AB3125</f>
        <v>0</v>
      </c>
      <c r="AC3125">
        <f>[1]资金台帐!AC3125</f>
        <v>0</v>
      </c>
      <c r="AD3125">
        <f>[1]资金台帐!AD3125</f>
        <v>0</v>
      </c>
      <c r="AJ3125">
        <f>[1]资金台帐!AJ3125</f>
        <v>0</v>
      </c>
      <c r="AK3125">
        <f>[1]资金台帐!AK3125</f>
        <v>0</v>
      </c>
      <c r="BA3125" s="22">
        <f t="shared" si="0"/>
      </c>
    </row>
    <row r="3126">
      <c r="B3126">
        <f>[1]资金台帐!B3126&amp;""</f>
      </c>
      <c r="H3126">
        <f>[1]资金台帐!H3126&amp;""</f>
      </c>
      <c r="J3126">
        <f>[1]资金台帐!J3126&amp;""</f>
      </c>
      <c r="N3126">
        <f>[1]资金台帐!N3126</f>
      </c>
      <c r="O3126">
        <f>[1]资金台帐!O3126&amp;""</f>
      </c>
      <c r="P3126">
        <f>[1]资金台帐!P3126&amp;""</f>
      </c>
      <c r="Q3126">
        <f>[1]资金台帐!Q3126&amp;""</f>
      </c>
      <c r="T3126">
        <f>[1]资金台帐!T3126&amp;""</f>
      </c>
      <c r="U3126">
        <f>[1]资金台帐!U3126&amp;""</f>
      </c>
      <c r="W3126">
        <f>[1]资金台帐!W3126&amp;""</f>
      </c>
      <c r="X3126">
        <f>[1]资金台帐!X3126&amp;""</f>
      </c>
      <c r="AB3126">
        <f>[1]资金台帐!AB3126</f>
        <v>0</v>
      </c>
      <c r="AC3126">
        <f>[1]资金台帐!AC3126</f>
        <v>0</v>
      </c>
      <c r="AD3126">
        <f>[1]资金台帐!AD3126</f>
        <v>0</v>
      </c>
      <c r="AJ3126">
        <f>[1]资金台帐!AJ3126</f>
        <v>0</v>
      </c>
      <c r="AK3126">
        <f>[1]资金台帐!AK3126</f>
        <v>0</v>
      </c>
      <c r="BA3126" s="22">
        <f t="shared" si="0"/>
      </c>
    </row>
    <row r="3127">
      <c r="B3127">
        <f>[1]资金台帐!B3127&amp;""</f>
      </c>
      <c r="H3127">
        <f>[1]资金台帐!H3127&amp;""</f>
      </c>
      <c r="J3127">
        <f>[1]资金台帐!J3127&amp;""</f>
      </c>
      <c r="N3127">
        <f>[1]资金台帐!N3127</f>
      </c>
      <c r="O3127">
        <f>[1]资金台帐!O3127&amp;""</f>
      </c>
      <c r="P3127">
        <f>[1]资金台帐!P3127&amp;""</f>
      </c>
      <c r="Q3127">
        <f>[1]资金台帐!Q3127&amp;""</f>
      </c>
      <c r="T3127">
        <f>[1]资金台帐!T3127&amp;""</f>
      </c>
      <c r="U3127">
        <f>[1]资金台帐!U3127&amp;""</f>
      </c>
      <c r="W3127">
        <f>[1]资金台帐!W3127&amp;""</f>
      </c>
      <c r="X3127">
        <f>[1]资金台帐!X3127&amp;""</f>
      </c>
      <c r="AB3127">
        <f>[1]资金台帐!AB3127</f>
        <v>0</v>
      </c>
      <c r="AC3127">
        <f>[1]资金台帐!AC3127</f>
        <v>0</v>
      </c>
      <c r="AD3127">
        <f>[1]资金台帐!AD3127</f>
        <v>0</v>
      </c>
      <c r="AJ3127">
        <f>[1]资金台帐!AJ3127</f>
        <v>0</v>
      </c>
      <c r="AK3127">
        <f>[1]资金台帐!AK3127</f>
        <v>0</v>
      </c>
      <c r="BA3127" s="22">
        <f t="shared" si="0"/>
      </c>
    </row>
    <row r="3128">
      <c r="B3128">
        <f>[1]资金台帐!B3128&amp;""</f>
      </c>
      <c r="H3128">
        <f>[1]资金台帐!H3128&amp;""</f>
      </c>
      <c r="J3128">
        <f>[1]资金台帐!J3128&amp;""</f>
      </c>
      <c r="N3128">
        <f>[1]资金台帐!N3128</f>
      </c>
      <c r="O3128">
        <f>[1]资金台帐!O3128&amp;""</f>
      </c>
      <c r="P3128">
        <f>[1]资金台帐!P3128&amp;""</f>
      </c>
      <c r="Q3128">
        <f>[1]资金台帐!Q3128&amp;""</f>
      </c>
      <c r="T3128">
        <f>[1]资金台帐!T3128&amp;""</f>
      </c>
      <c r="U3128">
        <f>[1]资金台帐!U3128&amp;""</f>
      </c>
      <c r="W3128">
        <f>[1]资金台帐!W3128&amp;""</f>
      </c>
      <c r="X3128">
        <f>[1]资金台帐!X3128&amp;""</f>
      </c>
      <c r="AB3128">
        <f>[1]资金台帐!AB3128</f>
        <v>0</v>
      </c>
      <c r="AC3128">
        <f>[1]资金台帐!AC3128</f>
        <v>0</v>
      </c>
      <c r="AD3128">
        <f>[1]资金台帐!AD3128</f>
        <v>0</v>
      </c>
      <c r="AJ3128">
        <f>[1]资金台帐!AJ3128</f>
        <v>0</v>
      </c>
      <c r="AK3128">
        <f>[1]资金台帐!AK3128</f>
        <v>0</v>
      </c>
      <c r="BA3128" s="22">
        <f t="shared" si="0"/>
      </c>
    </row>
    <row r="3129">
      <c r="B3129">
        <f>[1]资金台帐!B3129&amp;""</f>
      </c>
      <c r="H3129">
        <f>[1]资金台帐!H3129&amp;""</f>
      </c>
      <c r="J3129">
        <f>[1]资金台帐!J3129&amp;""</f>
      </c>
      <c r="N3129">
        <f>[1]资金台帐!N3129</f>
      </c>
      <c r="O3129">
        <f>[1]资金台帐!O3129&amp;""</f>
      </c>
      <c r="P3129">
        <f>[1]资金台帐!P3129&amp;""</f>
      </c>
      <c r="Q3129">
        <f>[1]资金台帐!Q3129&amp;""</f>
      </c>
      <c r="T3129">
        <f>[1]资金台帐!T3129&amp;""</f>
      </c>
      <c r="U3129">
        <f>[1]资金台帐!U3129&amp;""</f>
      </c>
      <c r="W3129">
        <f>[1]资金台帐!W3129&amp;""</f>
      </c>
      <c r="X3129">
        <f>[1]资金台帐!X3129&amp;""</f>
      </c>
      <c r="AB3129">
        <f>[1]资金台帐!AB3129</f>
        <v>0</v>
      </c>
      <c r="AC3129">
        <f>[1]资金台帐!AC3129</f>
        <v>0</v>
      </c>
      <c r="AD3129">
        <f>[1]资金台帐!AD3129</f>
        <v>0</v>
      </c>
      <c r="AJ3129">
        <f>[1]资金台帐!AJ3129</f>
        <v>0</v>
      </c>
      <c r="AK3129">
        <f>[1]资金台帐!AK3129</f>
        <v>0</v>
      </c>
      <c r="BA3129" s="22">
        <f t="shared" si="0"/>
      </c>
    </row>
    <row r="3130">
      <c r="B3130">
        <f>[1]资金台帐!B3130&amp;""</f>
      </c>
      <c r="H3130">
        <f>[1]资金台帐!H3130&amp;""</f>
      </c>
      <c r="J3130">
        <f>[1]资金台帐!J3130&amp;""</f>
      </c>
      <c r="N3130">
        <f>[1]资金台帐!N3130</f>
      </c>
      <c r="O3130">
        <f>[1]资金台帐!O3130&amp;""</f>
      </c>
      <c r="P3130">
        <f>[1]资金台帐!P3130&amp;""</f>
      </c>
      <c r="Q3130">
        <f>[1]资金台帐!Q3130&amp;""</f>
      </c>
      <c r="T3130">
        <f>[1]资金台帐!T3130&amp;""</f>
      </c>
      <c r="U3130">
        <f>[1]资金台帐!U3130&amp;""</f>
      </c>
      <c r="W3130">
        <f>[1]资金台帐!W3130&amp;""</f>
      </c>
      <c r="X3130">
        <f>[1]资金台帐!X3130&amp;""</f>
      </c>
      <c r="AB3130">
        <f>[1]资金台帐!AB3130</f>
        <v>0</v>
      </c>
      <c r="AC3130">
        <f>[1]资金台帐!AC3130</f>
        <v>0</v>
      </c>
      <c r="AD3130">
        <f>[1]资金台帐!AD3130</f>
        <v>0</v>
      </c>
      <c r="AJ3130">
        <f>[1]资金台帐!AJ3130</f>
        <v>0</v>
      </c>
      <c r="AK3130">
        <f>[1]资金台帐!AK3130</f>
        <v>0</v>
      </c>
      <c r="BA3130" s="22">
        <f t="shared" si="0"/>
      </c>
    </row>
    <row r="3131">
      <c r="B3131">
        <f>[1]资金台帐!B3131&amp;""</f>
      </c>
      <c r="H3131">
        <f>[1]资金台帐!H3131&amp;""</f>
      </c>
      <c r="J3131">
        <f>[1]资金台帐!J3131&amp;""</f>
      </c>
      <c r="N3131">
        <f>[1]资金台帐!N3131</f>
      </c>
      <c r="O3131">
        <f>[1]资金台帐!O3131&amp;""</f>
      </c>
      <c r="P3131">
        <f>[1]资金台帐!P3131&amp;""</f>
      </c>
      <c r="Q3131">
        <f>[1]资金台帐!Q3131&amp;""</f>
      </c>
      <c r="T3131">
        <f>[1]资金台帐!T3131&amp;""</f>
      </c>
      <c r="U3131">
        <f>[1]资金台帐!U3131&amp;""</f>
      </c>
      <c r="W3131">
        <f>[1]资金台帐!W3131&amp;""</f>
      </c>
      <c r="X3131">
        <f>[1]资金台帐!X3131&amp;""</f>
      </c>
      <c r="AB3131">
        <f>[1]资金台帐!AB3131</f>
        <v>0</v>
      </c>
      <c r="AC3131">
        <f>[1]资金台帐!AC3131</f>
        <v>0</v>
      </c>
      <c r="AD3131">
        <f>[1]资金台帐!AD3131</f>
        <v>0</v>
      </c>
      <c r="AJ3131">
        <f>[1]资金台帐!AJ3131</f>
        <v>0</v>
      </c>
      <c r="AK3131">
        <f>[1]资金台帐!AK3131</f>
        <v>0</v>
      </c>
      <c r="BA3131" s="22">
        <f t="shared" si="0"/>
      </c>
    </row>
    <row r="3132">
      <c r="B3132">
        <f>[1]资金台帐!B3132&amp;""</f>
      </c>
      <c r="H3132">
        <f>[1]资金台帐!H3132&amp;""</f>
      </c>
      <c r="J3132">
        <f>[1]资金台帐!J3132&amp;""</f>
      </c>
      <c r="N3132">
        <f>[1]资金台帐!N3132</f>
      </c>
      <c r="O3132">
        <f>[1]资金台帐!O3132&amp;""</f>
      </c>
      <c r="P3132">
        <f>[1]资金台帐!P3132&amp;""</f>
      </c>
      <c r="Q3132">
        <f>[1]资金台帐!Q3132&amp;""</f>
      </c>
      <c r="T3132">
        <f>[1]资金台帐!T3132&amp;""</f>
      </c>
      <c r="U3132">
        <f>[1]资金台帐!U3132&amp;""</f>
      </c>
      <c r="W3132">
        <f>[1]资金台帐!W3132&amp;""</f>
      </c>
      <c r="X3132">
        <f>[1]资金台帐!X3132&amp;""</f>
      </c>
      <c r="AB3132">
        <f>[1]资金台帐!AB3132</f>
        <v>0</v>
      </c>
      <c r="AC3132">
        <f>[1]资金台帐!AC3132</f>
        <v>0</v>
      </c>
      <c r="AD3132">
        <f>[1]资金台帐!AD3132</f>
        <v>0</v>
      </c>
      <c r="AJ3132">
        <f>[1]资金台帐!AJ3132</f>
        <v>0</v>
      </c>
      <c r="AK3132">
        <f>[1]资金台帐!AK3132</f>
        <v>0</v>
      </c>
      <c r="BA3132" s="22">
        <f t="shared" si="0"/>
      </c>
    </row>
    <row r="3133">
      <c r="B3133">
        <f>[1]资金台帐!B3133&amp;""</f>
      </c>
      <c r="H3133">
        <f>[1]资金台帐!H3133&amp;""</f>
      </c>
      <c r="J3133">
        <f>[1]资金台帐!J3133&amp;""</f>
      </c>
      <c r="N3133">
        <f>[1]资金台帐!N3133</f>
      </c>
      <c r="O3133">
        <f>[1]资金台帐!O3133&amp;""</f>
      </c>
      <c r="P3133">
        <f>[1]资金台帐!P3133&amp;""</f>
      </c>
      <c r="Q3133">
        <f>[1]资金台帐!Q3133&amp;""</f>
      </c>
      <c r="T3133">
        <f>[1]资金台帐!T3133&amp;""</f>
      </c>
      <c r="U3133">
        <f>[1]资金台帐!U3133&amp;""</f>
      </c>
      <c r="W3133">
        <f>[1]资金台帐!W3133&amp;""</f>
      </c>
      <c r="X3133">
        <f>[1]资金台帐!X3133&amp;""</f>
      </c>
      <c r="AB3133">
        <f>[1]资金台帐!AB3133</f>
        <v>0</v>
      </c>
      <c r="AC3133">
        <f>[1]资金台帐!AC3133</f>
        <v>0</v>
      </c>
      <c r="AD3133">
        <f>[1]资金台帐!AD3133</f>
        <v>0</v>
      </c>
      <c r="AJ3133">
        <f>[1]资金台帐!AJ3133</f>
        <v>0</v>
      </c>
      <c r="AK3133">
        <f>[1]资金台帐!AK3133</f>
        <v>0</v>
      </c>
      <c r="BA3133" s="22">
        <f t="shared" si="0"/>
      </c>
    </row>
    <row r="3134">
      <c r="B3134">
        <f>[1]资金台帐!B3134&amp;""</f>
      </c>
      <c r="H3134">
        <f>[1]资金台帐!H3134&amp;""</f>
      </c>
      <c r="J3134">
        <f>[1]资金台帐!J3134&amp;""</f>
      </c>
      <c r="N3134">
        <f>[1]资金台帐!N3134</f>
      </c>
      <c r="O3134">
        <f>[1]资金台帐!O3134&amp;""</f>
      </c>
      <c r="P3134">
        <f>[1]资金台帐!P3134&amp;""</f>
      </c>
      <c r="Q3134">
        <f>[1]资金台帐!Q3134&amp;""</f>
      </c>
      <c r="T3134">
        <f>[1]资金台帐!T3134&amp;""</f>
      </c>
      <c r="U3134">
        <f>[1]资金台帐!U3134&amp;""</f>
      </c>
      <c r="W3134">
        <f>[1]资金台帐!W3134&amp;""</f>
      </c>
      <c r="X3134">
        <f>[1]资金台帐!X3134&amp;""</f>
      </c>
      <c r="AB3134">
        <f>[1]资金台帐!AB3134</f>
        <v>0</v>
      </c>
      <c r="AC3134">
        <f>[1]资金台帐!AC3134</f>
        <v>0</v>
      </c>
      <c r="AD3134">
        <f>[1]资金台帐!AD3134</f>
        <v>0</v>
      </c>
      <c r="AJ3134">
        <f>[1]资金台帐!AJ3134</f>
        <v>0</v>
      </c>
      <c r="AK3134">
        <f>[1]资金台帐!AK3134</f>
        <v>0</v>
      </c>
      <c r="BA3134" s="22">
        <f t="shared" si="0"/>
      </c>
    </row>
    <row r="3135">
      <c r="B3135">
        <f>[1]资金台帐!B3135&amp;""</f>
      </c>
      <c r="H3135">
        <f>[1]资金台帐!H3135&amp;""</f>
      </c>
      <c r="J3135">
        <f>[1]资金台帐!J3135&amp;""</f>
      </c>
      <c r="N3135">
        <f>[1]资金台帐!N3135</f>
      </c>
      <c r="O3135">
        <f>[1]资金台帐!O3135&amp;""</f>
      </c>
      <c r="P3135">
        <f>[1]资金台帐!P3135&amp;""</f>
      </c>
      <c r="Q3135">
        <f>[1]资金台帐!Q3135&amp;""</f>
      </c>
      <c r="T3135">
        <f>[1]资金台帐!T3135&amp;""</f>
      </c>
      <c r="U3135">
        <f>[1]资金台帐!U3135&amp;""</f>
      </c>
      <c r="W3135">
        <f>[1]资金台帐!W3135&amp;""</f>
      </c>
      <c r="X3135">
        <f>[1]资金台帐!X3135&amp;""</f>
      </c>
      <c r="AB3135">
        <f>[1]资金台帐!AB3135</f>
        <v>0</v>
      </c>
      <c r="AC3135">
        <f>[1]资金台帐!AC3135</f>
        <v>0</v>
      </c>
      <c r="AD3135">
        <f>[1]资金台帐!AD3135</f>
        <v>0</v>
      </c>
      <c r="AJ3135">
        <f>[1]资金台帐!AJ3135</f>
        <v>0</v>
      </c>
      <c r="AK3135">
        <f>[1]资金台帐!AK3135</f>
        <v>0</v>
      </c>
      <c r="BA3135" s="22">
        <f t="shared" si="0"/>
      </c>
    </row>
    <row r="3136">
      <c r="B3136">
        <f>[1]资金台帐!B3136&amp;""</f>
      </c>
      <c r="H3136">
        <f>[1]资金台帐!H3136&amp;""</f>
      </c>
      <c r="J3136">
        <f>[1]资金台帐!J3136&amp;""</f>
      </c>
      <c r="N3136">
        <f>[1]资金台帐!N3136</f>
      </c>
      <c r="O3136">
        <f>[1]资金台帐!O3136&amp;""</f>
      </c>
      <c r="P3136">
        <f>[1]资金台帐!P3136&amp;""</f>
      </c>
      <c r="Q3136">
        <f>[1]资金台帐!Q3136&amp;""</f>
      </c>
      <c r="T3136">
        <f>[1]资金台帐!T3136&amp;""</f>
      </c>
      <c r="U3136">
        <f>[1]资金台帐!U3136&amp;""</f>
      </c>
      <c r="W3136">
        <f>[1]资金台帐!W3136&amp;""</f>
      </c>
      <c r="X3136">
        <f>[1]资金台帐!X3136&amp;""</f>
      </c>
      <c r="AB3136">
        <f>[1]资金台帐!AB3136</f>
        <v>0</v>
      </c>
      <c r="AC3136">
        <f>[1]资金台帐!AC3136</f>
        <v>0</v>
      </c>
      <c r="AD3136">
        <f>[1]资金台帐!AD3136</f>
        <v>0</v>
      </c>
      <c r="AJ3136">
        <f>[1]资金台帐!AJ3136</f>
        <v>0</v>
      </c>
      <c r="AK3136">
        <f>[1]资金台帐!AK3136</f>
        <v>0</v>
      </c>
      <c r="BA3136" s="22">
        <f t="shared" si="0"/>
      </c>
    </row>
    <row r="3137">
      <c r="B3137">
        <f>[1]资金台帐!B3137&amp;""</f>
      </c>
      <c r="H3137">
        <f>[1]资金台帐!H3137&amp;""</f>
      </c>
      <c r="J3137">
        <f>[1]资金台帐!J3137&amp;""</f>
      </c>
      <c r="N3137">
        <f>[1]资金台帐!N3137</f>
      </c>
      <c r="O3137">
        <f>[1]资金台帐!O3137&amp;""</f>
      </c>
      <c r="P3137">
        <f>[1]资金台帐!P3137&amp;""</f>
      </c>
      <c r="Q3137">
        <f>[1]资金台帐!Q3137&amp;""</f>
      </c>
      <c r="T3137">
        <f>[1]资金台帐!T3137&amp;""</f>
      </c>
      <c r="U3137">
        <f>[1]资金台帐!U3137&amp;""</f>
      </c>
      <c r="W3137">
        <f>[1]资金台帐!W3137&amp;""</f>
      </c>
      <c r="X3137">
        <f>[1]资金台帐!X3137&amp;""</f>
      </c>
      <c r="AB3137">
        <f>[1]资金台帐!AB3137</f>
        <v>0</v>
      </c>
      <c r="AC3137">
        <f>[1]资金台帐!AC3137</f>
        <v>0</v>
      </c>
      <c r="AD3137">
        <f>[1]资金台帐!AD3137</f>
        <v>0</v>
      </c>
      <c r="AJ3137">
        <f>[1]资金台帐!AJ3137</f>
        <v>0</v>
      </c>
      <c r="AK3137">
        <f>[1]资金台帐!AK3137</f>
        <v>0</v>
      </c>
      <c r="BA3137" s="22">
        <f t="shared" si="0"/>
      </c>
    </row>
    <row r="3138">
      <c r="B3138">
        <f>[1]资金台帐!B3138&amp;""</f>
      </c>
      <c r="H3138">
        <f>[1]资金台帐!H3138&amp;""</f>
      </c>
      <c r="J3138">
        <f>[1]资金台帐!J3138&amp;""</f>
      </c>
      <c r="N3138">
        <f>[1]资金台帐!N3138</f>
      </c>
      <c r="O3138">
        <f>[1]资金台帐!O3138&amp;""</f>
      </c>
      <c r="P3138">
        <f>[1]资金台帐!P3138&amp;""</f>
      </c>
      <c r="Q3138">
        <f>[1]资金台帐!Q3138&amp;""</f>
      </c>
      <c r="T3138">
        <f>[1]资金台帐!T3138&amp;""</f>
      </c>
      <c r="U3138">
        <f>[1]资金台帐!U3138&amp;""</f>
      </c>
      <c r="W3138">
        <f>[1]资金台帐!W3138&amp;""</f>
      </c>
      <c r="X3138">
        <f>[1]资金台帐!X3138&amp;""</f>
      </c>
      <c r="AB3138">
        <f>[1]资金台帐!AB3138</f>
        <v>0</v>
      </c>
      <c r="AC3138">
        <f>[1]资金台帐!AC3138</f>
        <v>0</v>
      </c>
      <c r="AD3138">
        <f>[1]资金台帐!AD3138</f>
        <v>0</v>
      </c>
      <c r="AJ3138">
        <f>[1]资金台帐!AJ3138</f>
        <v>0</v>
      </c>
      <c r="AK3138">
        <f>[1]资金台帐!AK3138</f>
        <v>0</v>
      </c>
      <c r="BA3138" s="22">
        <f t="shared" si="0"/>
      </c>
    </row>
    <row r="3139">
      <c r="B3139">
        <f>[1]资金台帐!B3139&amp;""</f>
      </c>
      <c r="H3139">
        <f>[1]资金台帐!H3139&amp;""</f>
      </c>
      <c r="J3139">
        <f>[1]资金台帐!J3139&amp;""</f>
      </c>
      <c r="N3139">
        <f>[1]资金台帐!N3139</f>
      </c>
      <c r="O3139">
        <f>[1]资金台帐!O3139&amp;""</f>
      </c>
      <c r="P3139">
        <f>[1]资金台帐!P3139&amp;""</f>
      </c>
      <c r="Q3139">
        <f>[1]资金台帐!Q3139&amp;""</f>
      </c>
      <c r="T3139">
        <f>[1]资金台帐!T3139&amp;""</f>
      </c>
      <c r="U3139">
        <f>[1]资金台帐!U3139&amp;""</f>
      </c>
      <c r="W3139">
        <f>[1]资金台帐!W3139&amp;""</f>
      </c>
      <c r="X3139">
        <f>[1]资金台帐!X3139&amp;""</f>
      </c>
      <c r="AB3139">
        <f>[1]资金台帐!AB3139</f>
        <v>0</v>
      </c>
      <c r="AC3139">
        <f>[1]资金台帐!AC3139</f>
        <v>0</v>
      </c>
      <c r="AD3139">
        <f>[1]资金台帐!AD3139</f>
        <v>0</v>
      </c>
      <c r="AJ3139">
        <f>[1]资金台帐!AJ3139</f>
        <v>0</v>
      </c>
      <c r="AK3139">
        <f>[1]资金台帐!AK3139</f>
        <v>0</v>
      </c>
      <c r="BA3139" s="22">
        <f t="shared" si="0"/>
      </c>
    </row>
    <row r="3140">
      <c r="B3140">
        <f>[1]资金台帐!B3140&amp;""</f>
      </c>
      <c r="H3140">
        <f>[1]资金台帐!H3140&amp;""</f>
      </c>
      <c r="J3140">
        <f>[1]资金台帐!J3140&amp;""</f>
      </c>
      <c r="N3140">
        <f>[1]资金台帐!N3140</f>
      </c>
      <c r="O3140">
        <f>[1]资金台帐!O3140&amp;""</f>
      </c>
      <c r="P3140">
        <f>[1]资金台帐!P3140&amp;""</f>
      </c>
      <c r="Q3140">
        <f>[1]资金台帐!Q3140&amp;""</f>
      </c>
      <c r="T3140">
        <f>[1]资金台帐!T3140&amp;""</f>
      </c>
      <c r="U3140">
        <f>[1]资金台帐!U3140&amp;""</f>
      </c>
      <c r="W3140">
        <f>[1]资金台帐!W3140&amp;""</f>
      </c>
      <c r="X3140">
        <f>[1]资金台帐!X3140&amp;""</f>
      </c>
      <c r="AB3140">
        <f>[1]资金台帐!AB3140</f>
        <v>0</v>
      </c>
      <c r="AC3140">
        <f>[1]资金台帐!AC3140</f>
        <v>0</v>
      </c>
      <c r="AD3140">
        <f>[1]资金台帐!AD3140</f>
        <v>0</v>
      </c>
      <c r="AJ3140">
        <f>[1]资金台帐!AJ3140</f>
        <v>0</v>
      </c>
      <c r="AK3140">
        <f>[1]资金台帐!AK3140</f>
        <v>0</v>
      </c>
      <c r="BA3140" s="22">
        <f t="shared" si="0"/>
      </c>
    </row>
    <row r="3141">
      <c r="B3141">
        <f>[1]资金台帐!B3141&amp;""</f>
      </c>
      <c r="H3141">
        <f>[1]资金台帐!H3141&amp;""</f>
      </c>
      <c r="J3141">
        <f>[1]资金台帐!J3141&amp;""</f>
      </c>
      <c r="N3141">
        <f>[1]资金台帐!N3141</f>
      </c>
      <c r="O3141">
        <f>[1]资金台帐!O3141&amp;""</f>
      </c>
      <c r="P3141">
        <f>[1]资金台帐!P3141&amp;""</f>
      </c>
      <c r="Q3141">
        <f>[1]资金台帐!Q3141&amp;""</f>
      </c>
      <c r="T3141">
        <f>[1]资金台帐!T3141&amp;""</f>
      </c>
      <c r="U3141">
        <f>[1]资金台帐!U3141&amp;""</f>
      </c>
      <c r="W3141">
        <f>[1]资金台帐!W3141&amp;""</f>
      </c>
      <c r="X3141">
        <f>[1]资金台帐!X3141&amp;""</f>
      </c>
      <c r="AB3141">
        <f>[1]资金台帐!AB3141</f>
        <v>0</v>
      </c>
      <c r="AC3141">
        <f>[1]资金台帐!AC3141</f>
        <v>0</v>
      </c>
      <c r="AD3141">
        <f>[1]资金台帐!AD3141</f>
        <v>0</v>
      </c>
      <c r="AJ3141">
        <f>[1]资金台帐!AJ3141</f>
        <v>0</v>
      </c>
      <c r="AK3141">
        <f>[1]资金台帐!AK3141</f>
        <v>0</v>
      </c>
      <c r="BA3141" s="22">
        <f t="shared" si="0"/>
      </c>
    </row>
    <row r="3142">
      <c r="B3142">
        <f>[1]资金台帐!B3142&amp;""</f>
      </c>
      <c r="H3142">
        <f>[1]资金台帐!H3142&amp;""</f>
      </c>
      <c r="J3142">
        <f>[1]资金台帐!J3142&amp;""</f>
      </c>
      <c r="N3142">
        <f>[1]资金台帐!N3142</f>
      </c>
      <c r="O3142">
        <f>[1]资金台帐!O3142&amp;""</f>
      </c>
      <c r="P3142">
        <f>[1]资金台帐!P3142&amp;""</f>
      </c>
      <c r="Q3142">
        <f>[1]资金台帐!Q3142&amp;""</f>
      </c>
      <c r="T3142">
        <f>[1]资金台帐!T3142&amp;""</f>
      </c>
      <c r="U3142">
        <f>[1]资金台帐!U3142&amp;""</f>
      </c>
      <c r="W3142">
        <f>[1]资金台帐!W3142&amp;""</f>
      </c>
      <c r="X3142">
        <f>[1]资金台帐!X3142&amp;""</f>
      </c>
      <c r="AB3142">
        <f>[1]资金台帐!AB3142</f>
        <v>0</v>
      </c>
      <c r="AC3142">
        <f>[1]资金台帐!AC3142</f>
        <v>0</v>
      </c>
      <c r="AD3142">
        <f>[1]资金台帐!AD3142</f>
        <v>0</v>
      </c>
      <c r="AJ3142">
        <f>[1]资金台帐!AJ3142</f>
        <v>0</v>
      </c>
      <c r="AK3142">
        <f>[1]资金台帐!AK3142</f>
        <v>0</v>
      </c>
      <c r="BA3142" s="22">
        <f t="shared" si="0"/>
      </c>
    </row>
    <row r="3143">
      <c r="B3143">
        <f>[1]资金台帐!B3143&amp;""</f>
      </c>
      <c r="H3143">
        <f>[1]资金台帐!H3143&amp;""</f>
      </c>
      <c r="J3143">
        <f>[1]资金台帐!J3143&amp;""</f>
      </c>
      <c r="N3143">
        <f>[1]资金台帐!N3143</f>
      </c>
      <c r="O3143">
        <f>[1]资金台帐!O3143&amp;""</f>
      </c>
      <c r="P3143">
        <f>[1]资金台帐!P3143&amp;""</f>
      </c>
      <c r="Q3143">
        <f>[1]资金台帐!Q3143&amp;""</f>
      </c>
      <c r="T3143">
        <f>[1]资金台帐!T3143&amp;""</f>
      </c>
      <c r="U3143">
        <f>[1]资金台帐!U3143&amp;""</f>
      </c>
      <c r="W3143">
        <f>[1]资金台帐!W3143&amp;""</f>
      </c>
      <c r="X3143">
        <f>[1]资金台帐!X3143&amp;""</f>
      </c>
      <c r="AB3143">
        <f>[1]资金台帐!AB3143</f>
        <v>0</v>
      </c>
      <c r="AC3143">
        <f>[1]资金台帐!AC3143</f>
        <v>0</v>
      </c>
      <c r="AD3143">
        <f>[1]资金台帐!AD3143</f>
        <v>0</v>
      </c>
      <c r="AJ3143">
        <f>[1]资金台帐!AJ3143</f>
        <v>0</v>
      </c>
      <c r="AK3143">
        <f>[1]资金台帐!AK3143</f>
        <v>0</v>
      </c>
      <c r="BA3143" s="22">
        <f t="shared" si="0"/>
      </c>
    </row>
    <row r="3144">
      <c r="B3144">
        <f>[1]资金台帐!B3144&amp;""</f>
      </c>
      <c r="H3144">
        <f>[1]资金台帐!H3144&amp;""</f>
      </c>
      <c r="J3144">
        <f>[1]资金台帐!J3144&amp;""</f>
      </c>
      <c r="N3144">
        <f>[1]资金台帐!N3144</f>
      </c>
      <c r="O3144">
        <f>[1]资金台帐!O3144&amp;""</f>
      </c>
      <c r="P3144">
        <f>[1]资金台帐!P3144&amp;""</f>
      </c>
      <c r="Q3144">
        <f>[1]资金台帐!Q3144&amp;""</f>
      </c>
      <c r="T3144">
        <f>[1]资金台帐!T3144&amp;""</f>
      </c>
      <c r="U3144">
        <f>[1]资金台帐!U3144&amp;""</f>
      </c>
      <c r="W3144">
        <f>[1]资金台帐!W3144&amp;""</f>
      </c>
      <c r="X3144">
        <f>[1]资金台帐!X3144&amp;""</f>
      </c>
      <c r="AB3144">
        <f>[1]资金台帐!AB3144</f>
        <v>0</v>
      </c>
      <c r="AC3144">
        <f>[1]资金台帐!AC3144</f>
        <v>0</v>
      </c>
      <c r="AD3144">
        <f>[1]资金台帐!AD3144</f>
        <v>0</v>
      </c>
      <c r="AJ3144">
        <f>[1]资金台帐!AJ3144</f>
        <v>0</v>
      </c>
      <c r="AK3144">
        <f>[1]资金台帐!AK3144</f>
        <v>0</v>
      </c>
      <c r="BA3144" s="22">
        <f t="shared" si="0"/>
      </c>
    </row>
    <row r="3145">
      <c r="B3145">
        <f>[1]资金台帐!B3145&amp;""</f>
      </c>
      <c r="H3145">
        <f>[1]资金台帐!H3145&amp;""</f>
      </c>
      <c r="J3145">
        <f>[1]资金台帐!J3145&amp;""</f>
      </c>
      <c r="N3145">
        <f>[1]资金台帐!N3145</f>
      </c>
      <c r="O3145">
        <f>[1]资金台帐!O3145&amp;""</f>
      </c>
      <c r="P3145">
        <f>[1]资金台帐!P3145&amp;""</f>
      </c>
      <c r="Q3145">
        <f>[1]资金台帐!Q3145&amp;""</f>
      </c>
      <c r="T3145">
        <f>[1]资金台帐!T3145&amp;""</f>
      </c>
      <c r="U3145">
        <f>[1]资金台帐!U3145&amp;""</f>
      </c>
      <c r="W3145">
        <f>[1]资金台帐!W3145&amp;""</f>
      </c>
      <c r="X3145">
        <f>[1]资金台帐!X3145&amp;""</f>
      </c>
      <c r="AB3145">
        <f>[1]资金台帐!AB3145</f>
        <v>0</v>
      </c>
      <c r="AC3145">
        <f>[1]资金台帐!AC3145</f>
        <v>0</v>
      </c>
      <c r="AD3145">
        <f>[1]资金台帐!AD3145</f>
        <v>0</v>
      </c>
      <c r="AJ3145">
        <f>[1]资金台帐!AJ3145</f>
        <v>0</v>
      </c>
      <c r="AK3145">
        <f>[1]资金台帐!AK3145</f>
        <v>0</v>
      </c>
      <c r="BA3145" s="22">
        <f t="shared" si="0"/>
      </c>
    </row>
    <row r="3146">
      <c r="B3146">
        <f>[1]资金台帐!B3146&amp;""</f>
      </c>
      <c r="H3146">
        <f>[1]资金台帐!H3146&amp;""</f>
      </c>
      <c r="J3146">
        <f>[1]资金台帐!J3146&amp;""</f>
      </c>
      <c r="N3146">
        <f>[1]资金台帐!N3146</f>
      </c>
      <c r="O3146">
        <f>[1]资金台帐!O3146&amp;""</f>
      </c>
      <c r="P3146">
        <f>[1]资金台帐!P3146&amp;""</f>
      </c>
      <c r="Q3146">
        <f>[1]资金台帐!Q3146&amp;""</f>
      </c>
      <c r="T3146">
        <f>[1]资金台帐!T3146&amp;""</f>
      </c>
      <c r="U3146">
        <f>[1]资金台帐!U3146&amp;""</f>
      </c>
      <c r="W3146">
        <f>[1]资金台帐!W3146&amp;""</f>
      </c>
      <c r="X3146">
        <f>[1]资金台帐!X3146&amp;""</f>
      </c>
      <c r="AB3146">
        <f>[1]资金台帐!AB3146</f>
        <v>0</v>
      </c>
      <c r="AC3146">
        <f>[1]资金台帐!AC3146</f>
        <v>0</v>
      </c>
      <c r="AD3146">
        <f>[1]资金台帐!AD3146</f>
        <v>0</v>
      </c>
      <c r="AJ3146">
        <f>[1]资金台帐!AJ3146</f>
        <v>0</v>
      </c>
      <c r="AK3146">
        <f>[1]资金台帐!AK3146</f>
        <v>0</v>
      </c>
      <c r="BA3146" s="22">
        <f t="shared" si="0"/>
      </c>
    </row>
    <row r="3147">
      <c r="B3147">
        <f>[1]资金台帐!B3147&amp;""</f>
      </c>
      <c r="H3147">
        <f>[1]资金台帐!H3147&amp;""</f>
      </c>
      <c r="J3147">
        <f>[1]资金台帐!J3147&amp;""</f>
      </c>
      <c r="N3147">
        <f>[1]资金台帐!N3147</f>
      </c>
      <c r="O3147">
        <f>[1]资金台帐!O3147&amp;""</f>
      </c>
      <c r="P3147">
        <f>[1]资金台帐!P3147&amp;""</f>
      </c>
      <c r="Q3147">
        <f>[1]资金台帐!Q3147&amp;""</f>
      </c>
      <c r="T3147">
        <f>[1]资金台帐!T3147&amp;""</f>
      </c>
      <c r="U3147">
        <f>[1]资金台帐!U3147&amp;""</f>
      </c>
      <c r="W3147">
        <f>[1]资金台帐!W3147&amp;""</f>
      </c>
      <c r="X3147">
        <f>[1]资金台帐!X3147&amp;""</f>
      </c>
      <c r="AB3147">
        <f>[1]资金台帐!AB3147</f>
        <v>0</v>
      </c>
      <c r="AC3147">
        <f>[1]资金台帐!AC3147</f>
        <v>0</v>
      </c>
      <c r="AD3147">
        <f>[1]资金台帐!AD3147</f>
        <v>0</v>
      </c>
      <c r="AJ3147">
        <f>[1]资金台帐!AJ3147</f>
        <v>0</v>
      </c>
      <c r="AK3147">
        <f>[1]资金台帐!AK3147</f>
        <v>0</v>
      </c>
      <c r="BA3147" s="22">
        <f t="shared" si="0"/>
      </c>
    </row>
    <row r="3148">
      <c r="B3148">
        <f>[1]资金台帐!B3148&amp;""</f>
      </c>
      <c r="H3148">
        <f>[1]资金台帐!H3148&amp;""</f>
      </c>
      <c r="J3148">
        <f>[1]资金台帐!J3148&amp;""</f>
      </c>
      <c r="N3148">
        <f>[1]资金台帐!N3148</f>
      </c>
      <c r="O3148">
        <f>[1]资金台帐!O3148&amp;""</f>
      </c>
      <c r="P3148">
        <f>[1]资金台帐!P3148&amp;""</f>
      </c>
      <c r="Q3148">
        <f>[1]资金台帐!Q3148&amp;""</f>
      </c>
      <c r="T3148">
        <f>[1]资金台帐!T3148&amp;""</f>
      </c>
      <c r="U3148">
        <f>[1]资金台帐!U3148&amp;""</f>
      </c>
      <c r="W3148">
        <f>[1]资金台帐!W3148&amp;""</f>
      </c>
      <c r="X3148">
        <f>[1]资金台帐!X3148&amp;""</f>
      </c>
      <c r="AB3148">
        <f>[1]资金台帐!AB3148</f>
        <v>0</v>
      </c>
      <c r="AC3148">
        <f>[1]资金台帐!AC3148</f>
        <v>0</v>
      </c>
      <c r="AD3148">
        <f>[1]资金台帐!AD3148</f>
        <v>0</v>
      </c>
      <c r="AJ3148">
        <f>[1]资金台帐!AJ3148</f>
        <v>0</v>
      </c>
      <c r="AK3148">
        <f>[1]资金台帐!AK3148</f>
        <v>0</v>
      </c>
      <c r="BA3148" s="22">
        <f t="shared" si="0"/>
      </c>
    </row>
    <row r="3149">
      <c r="B3149">
        <f>[1]资金台帐!B3149&amp;""</f>
      </c>
      <c r="H3149">
        <f>[1]资金台帐!H3149&amp;""</f>
      </c>
      <c r="J3149">
        <f>[1]资金台帐!J3149&amp;""</f>
      </c>
      <c r="N3149">
        <f>[1]资金台帐!N3149</f>
      </c>
      <c r="O3149">
        <f>[1]资金台帐!O3149&amp;""</f>
      </c>
      <c r="P3149">
        <f>[1]资金台帐!P3149&amp;""</f>
      </c>
      <c r="Q3149">
        <f>[1]资金台帐!Q3149&amp;""</f>
      </c>
      <c r="T3149">
        <f>[1]资金台帐!T3149&amp;""</f>
      </c>
      <c r="U3149">
        <f>[1]资金台帐!U3149&amp;""</f>
      </c>
      <c r="W3149">
        <f>[1]资金台帐!W3149&amp;""</f>
      </c>
      <c r="X3149">
        <f>[1]资金台帐!X3149&amp;""</f>
      </c>
      <c r="AB3149">
        <f>[1]资金台帐!AB3149</f>
        <v>0</v>
      </c>
      <c r="AC3149">
        <f>[1]资金台帐!AC3149</f>
        <v>0</v>
      </c>
      <c r="AD3149">
        <f>[1]资金台帐!AD3149</f>
        <v>0</v>
      </c>
      <c r="AJ3149">
        <f>[1]资金台帐!AJ3149</f>
        <v>0</v>
      </c>
      <c r="AK3149">
        <f>[1]资金台帐!AK3149</f>
        <v>0</v>
      </c>
      <c r="BA3149" s="22">
        <f t="shared" si="0"/>
      </c>
    </row>
    <row r="3150">
      <c r="B3150">
        <f>[1]资金台帐!B3150&amp;""</f>
      </c>
      <c r="H3150">
        <f>[1]资金台帐!H3150&amp;""</f>
      </c>
      <c r="J3150">
        <f>[1]资金台帐!J3150&amp;""</f>
      </c>
      <c r="N3150">
        <f>[1]资金台帐!N3150</f>
      </c>
      <c r="O3150">
        <f>[1]资金台帐!O3150&amp;""</f>
      </c>
      <c r="P3150">
        <f>[1]资金台帐!P3150&amp;""</f>
      </c>
      <c r="Q3150">
        <f>[1]资金台帐!Q3150&amp;""</f>
      </c>
      <c r="T3150">
        <f>[1]资金台帐!T3150&amp;""</f>
      </c>
      <c r="U3150">
        <f>[1]资金台帐!U3150&amp;""</f>
      </c>
      <c r="W3150">
        <f>[1]资金台帐!W3150&amp;""</f>
      </c>
      <c r="X3150">
        <f>[1]资金台帐!X3150&amp;""</f>
      </c>
      <c r="AB3150">
        <f>[1]资金台帐!AB3150</f>
        <v>0</v>
      </c>
      <c r="AC3150">
        <f>[1]资金台帐!AC3150</f>
        <v>0</v>
      </c>
      <c r="AD3150">
        <f>[1]资金台帐!AD3150</f>
        <v>0</v>
      </c>
      <c r="AJ3150">
        <f>[1]资金台帐!AJ3150</f>
        <v>0</v>
      </c>
      <c r="AK3150">
        <f>[1]资金台帐!AK3150</f>
        <v>0</v>
      </c>
      <c r="BA3150" s="22">
        <f t="shared" si="0"/>
      </c>
    </row>
    <row r="3151">
      <c r="B3151">
        <f>[1]资金台帐!B3151&amp;""</f>
      </c>
      <c r="H3151">
        <f>[1]资金台帐!H3151&amp;""</f>
      </c>
      <c r="J3151">
        <f>[1]资金台帐!J3151&amp;""</f>
      </c>
      <c r="N3151">
        <f>[1]资金台帐!N3151</f>
      </c>
      <c r="O3151">
        <f>[1]资金台帐!O3151&amp;""</f>
      </c>
      <c r="P3151">
        <f>[1]资金台帐!P3151&amp;""</f>
      </c>
      <c r="Q3151">
        <f>[1]资金台帐!Q3151&amp;""</f>
      </c>
      <c r="T3151">
        <f>[1]资金台帐!T3151&amp;""</f>
      </c>
      <c r="U3151">
        <f>[1]资金台帐!U3151&amp;""</f>
      </c>
      <c r="W3151">
        <f>[1]资金台帐!W3151&amp;""</f>
      </c>
      <c r="X3151">
        <f>[1]资金台帐!X3151&amp;""</f>
      </c>
      <c r="AB3151">
        <f>[1]资金台帐!AB3151</f>
        <v>0</v>
      </c>
      <c r="AC3151">
        <f>[1]资金台帐!AC3151</f>
        <v>0</v>
      </c>
      <c r="AD3151">
        <f>[1]资金台帐!AD3151</f>
        <v>0</v>
      </c>
      <c r="AJ3151">
        <f>[1]资金台帐!AJ3151</f>
        <v>0</v>
      </c>
      <c r="AK3151">
        <f>[1]资金台帐!AK3151</f>
        <v>0</v>
      </c>
      <c r="BA3151" s="22">
        <f t="shared" si="0"/>
      </c>
    </row>
    <row r="3152">
      <c r="B3152">
        <f>[1]资金台帐!B3152&amp;""</f>
      </c>
      <c r="H3152">
        <f>[1]资金台帐!H3152&amp;""</f>
      </c>
      <c r="J3152">
        <f>[1]资金台帐!J3152&amp;""</f>
      </c>
      <c r="N3152">
        <f>[1]资金台帐!N3152</f>
      </c>
      <c r="O3152">
        <f>[1]资金台帐!O3152&amp;""</f>
      </c>
      <c r="P3152">
        <f>[1]资金台帐!P3152&amp;""</f>
      </c>
      <c r="Q3152">
        <f>[1]资金台帐!Q3152&amp;""</f>
      </c>
      <c r="T3152">
        <f>[1]资金台帐!T3152&amp;""</f>
      </c>
      <c r="U3152">
        <f>[1]资金台帐!U3152&amp;""</f>
      </c>
      <c r="W3152">
        <f>[1]资金台帐!W3152&amp;""</f>
      </c>
      <c r="X3152">
        <f>[1]资金台帐!X3152&amp;""</f>
      </c>
      <c r="AB3152">
        <f>[1]资金台帐!AB3152</f>
        <v>0</v>
      </c>
      <c r="AC3152">
        <f>[1]资金台帐!AC3152</f>
        <v>0</v>
      </c>
      <c r="AD3152">
        <f>[1]资金台帐!AD3152</f>
        <v>0</v>
      </c>
      <c r="AJ3152">
        <f>[1]资金台帐!AJ3152</f>
        <v>0</v>
      </c>
      <c r="AK3152">
        <f>[1]资金台帐!AK3152</f>
        <v>0</v>
      </c>
      <c r="BA3152" s="22">
        <f t="shared" si="0"/>
      </c>
    </row>
    <row r="3153">
      <c r="B3153">
        <f>[1]资金台帐!B3153&amp;""</f>
      </c>
      <c r="H3153">
        <f>[1]资金台帐!H3153&amp;""</f>
      </c>
      <c r="J3153">
        <f>[1]资金台帐!J3153&amp;""</f>
      </c>
      <c r="N3153">
        <f>[1]资金台帐!N3153</f>
      </c>
      <c r="O3153">
        <f>[1]资金台帐!O3153&amp;""</f>
      </c>
      <c r="P3153">
        <f>[1]资金台帐!P3153&amp;""</f>
      </c>
      <c r="Q3153">
        <f>[1]资金台帐!Q3153&amp;""</f>
      </c>
      <c r="T3153">
        <f>[1]资金台帐!T3153&amp;""</f>
      </c>
      <c r="U3153">
        <f>[1]资金台帐!U3153&amp;""</f>
      </c>
      <c r="W3153">
        <f>[1]资金台帐!W3153&amp;""</f>
      </c>
      <c r="X3153">
        <f>[1]资金台帐!X3153&amp;""</f>
      </c>
      <c r="AB3153">
        <f>[1]资金台帐!AB3153</f>
        <v>0</v>
      </c>
      <c r="AC3153">
        <f>[1]资金台帐!AC3153</f>
        <v>0</v>
      </c>
      <c r="AD3153">
        <f>[1]资金台帐!AD3153</f>
        <v>0</v>
      </c>
      <c r="AJ3153">
        <f>[1]资金台帐!AJ3153</f>
        <v>0</v>
      </c>
      <c r="AK3153">
        <f>[1]资金台帐!AK3153</f>
        <v>0</v>
      </c>
      <c r="BA3153" s="22">
        <f t="shared" si="0"/>
      </c>
    </row>
    <row r="3154">
      <c r="B3154">
        <f>[1]资金台帐!B3154&amp;""</f>
      </c>
      <c r="H3154">
        <f>[1]资金台帐!H3154&amp;""</f>
      </c>
      <c r="J3154">
        <f>[1]资金台帐!J3154&amp;""</f>
      </c>
      <c r="N3154">
        <f>[1]资金台帐!N3154</f>
      </c>
      <c r="O3154">
        <f>[1]资金台帐!O3154&amp;""</f>
      </c>
      <c r="P3154">
        <f>[1]资金台帐!P3154&amp;""</f>
      </c>
      <c r="Q3154">
        <f>[1]资金台帐!Q3154&amp;""</f>
      </c>
      <c r="T3154">
        <f>[1]资金台帐!T3154&amp;""</f>
      </c>
      <c r="U3154">
        <f>[1]资金台帐!U3154&amp;""</f>
      </c>
      <c r="W3154">
        <f>[1]资金台帐!W3154&amp;""</f>
      </c>
      <c r="X3154">
        <f>[1]资金台帐!X3154&amp;""</f>
      </c>
      <c r="AB3154">
        <f>[1]资金台帐!AB3154</f>
        <v>0</v>
      </c>
      <c r="AC3154">
        <f>[1]资金台帐!AC3154</f>
        <v>0</v>
      </c>
      <c r="AD3154">
        <f>[1]资金台帐!AD3154</f>
        <v>0</v>
      </c>
      <c r="AJ3154">
        <f>[1]资金台帐!AJ3154</f>
        <v>0</v>
      </c>
      <c r="AK3154">
        <f>[1]资金台帐!AK3154</f>
        <v>0</v>
      </c>
      <c r="BA3154" s="22">
        <f t="shared" si="0"/>
      </c>
    </row>
    <row r="3155">
      <c r="B3155">
        <f>[1]资金台帐!B3155&amp;""</f>
      </c>
      <c r="H3155">
        <f>[1]资金台帐!H3155&amp;""</f>
      </c>
      <c r="J3155">
        <f>[1]资金台帐!J3155&amp;""</f>
      </c>
      <c r="N3155">
        <f>[1]资金台帐!N3155</f>
      </c>
      <c r="O3155">
        <f>[1]资金台帐!O3155&amp;""</f>
      </c>
      <c r="P3155">
        <f>[1]资金台帐!P3155&amp;""</f>
      </c>
      <c r="Q3155">
        <f>[1]资金台帐!Q3155&amp;""</f>
      </c>
      <c r="T3155">
        <f>[1]资金台帐!T3155&amp;""</f>
      </c>
      <c r="U3155">
        <f>[1]资金台帐!U3155&amp;""</f>
      </c>
      <c r="W3155">
        <f>[1]资金台帐!W3155&amp;""</f>
      </c>
      <c r="X3155">
        <f>[1]资金台帐!X3155&amp;""</f>
      </c>
      <c r="AB3155">
        <f>[1]资金台帐!AB3155</f>
        <v>0</v>
      </c>
      <c r="AC3155">
        <f>[1]资金台帐!AC3155</f>
        <v>0</v>
      </c>
      <c r="AD3155">
        <f>[1]资金台帐!AD3155</f>
        <v>0</v>
      </c>
      <c r="AJ3155">
        <f>[1]资金台帐!AJ3155</f>
        <v>0</v>
      </c>
      <c r="AK3155">
        <f>[1]资金台帐!AK3155</f>
        <v>0</v>
      </c>
      <c r="BA3155" s="22">
        <f t="shared" si="0"/>
      </c>
    </row>
    <row r="3156">
      <c r="B3156">
        <f>[1]资金台帐!B3156&amp;""</f>
      </c>
      <c r="H3156">
        <f>[1]资金台帐!H3156&amp;""</f>
      </c>
      <c r="J3156">
        <f>[1]资金台帐!J3156&amp;""</f>
      </c>
      <c r="N3156">
        <f>[1]资金台帐!N3156</f>
      </c>
      <c r="O3156">
        <f>[1]资金台帐!O3156&amp;""</f>
      </c>
      <c r="P3156">
        <f>[1]资金台帐!P3156&amp;""</f>
      </c>
      <c r="Q3156">
        <f>[1]资金台帐!Q3156&amp;""</f>
      </c>
      <c r="T3156">
        <f>[1]资金台帐!T3156&amp;""</f>
      </c>
      <c r="U3156">
        <f>[1]资金台帐!U3156&amp;""</f>
      </c>
      <c r="W3156">
        <f>[1]资金台帐!W3156&amp;""</f>
      </c>
      <c r="X3156">
        <f>[1]资金台帐!X3156&amp;""</f>
      </c>
      <c r="AB3156">
        <f>[1]资金台帐!AB3156</f>
        <v>0</v>
      </c>
      <c r="AC3156">
        <f>[1]资金台帐!AC3156</f>
        <v>0</v>
      </c>
      <c r="AD3156">
        <f>[1]资金台帐!AD3156</f>
        <v>0</v>
      </c>
      <c r="AJ3156">
        <f>[1]资金台帐!AJ3156</f>
        <v>0</v>
      </c>
      <c r="AK3156">
        <f>[1]资金台帐!AK3156</f>
        <v>0</v>
      </c>
      <c r="BA3156" s="22">
        <f t="shared" si="0"/>
      </c>
    </row>
    <row r="3157">
      <c r="B3157">
        <f>[1]资金台帐!B3157&amp;""</f>
      </c>
      <c r="H3157">
        <f>[1]资金台帐!H3157&amp;""</f>
      </c>
      <c r="J3157">
        <f>[1]资金台帐!J3157&amp;""</f>
      </c>
      <c r="N3157">
        <f>[1]资金台帐!N3157</f>
      </c>
      <c r="O3157">
        <f>[1]资金台帐!O3157&amp;""</f>
      </c>
      <c r="P3157">
        <f>[1]资金台帐!P3157&amp;""</f>
      </c>
      <c r="Q3157">
        <f>[1]资金台帐!Q3157&amp;""</f>
      </c>
      <c r="T3157">
        <f>[1]资金台帐!T3157&amp;""</f>
      </c>
      <c r="U3157">
        <f>[1]资金台帐!U3157&amp;""</f>
      </c>
      <c r="W3157">
        <f>[1]资金台帐!W3157&amp;""</f>
      </c>
      <c r="X3157">
        <f>[1]资金台帐!X3157&amp;""</f>
      </c>
      <c r="AB3157">
        <f>[1]资金台帐!AB3157</f>
        <v>0</v>
      </c>
      <c r="AC3157">
        <f>[1]资金台帐!AC3157</f>
        <v>0</v>
      </c>
      <c r="AD3157">
        <f>[1]资金台帐!AD3157</f>
        <v>0</v>
      </c>
      <c r="AJ3157">
        <f>[1]资金台帐!AJ3157</f>
        <v>0</v>
      </c>
      <c r="AK3157">
        <f>[1]资金台帐!AK3157</f>
        <v>0</v>
      </c>
      <c r="BA3157" s="22">
        <f t="shared" si="0"/>
      </c>
    </row>
    <row r="3158">
      <c r="B3158">
        <f>[1]资金台帐!B3158&amp;""</f>
      </c>
      <c r="H3158">
        <f>[1]资金台帐!H3158&amp;""</f>
      </c>
      <c r="J3158">
        <f>[1]资金台帐!J3158&amp;""</f>
      </c>
      <c r="N3158">
        <f>[1]资金台帐!N3158</f>
      </c>
      <c r="O3158">
        <f>[1]资金台帐!O3158&amp;""</f>
      </c>
      <c r="P3158">
        <f>[1]资金台帐!P3158&amp;""</f>
      </c>
      <c r="Q3158">
        <f>[1]资金台帐!Q3158&amp;""</f>
      </c>
      <c r="T3158">
        <f>[1]资金台帐!T3158&amp;""</f>
      </c>
      <c r="U3158">
        <f>[1]资金台帐!U3158&amp;""</f>
      </c>
      <c r="W3158">
        <f>[1]资金台帐!W3158&amp;""</f>
      </c>
      <c r="X3158">
        <f>[1]资金台帐!X3158&amp;""</f>
      </c>
      <c r="AB3158">
        <f>[1]资金台帐!AB3158</f>
        <v>0</v>
      </c>
      <c r="AC3158">
        <f>[1]资金台帐!AC3158</f>
        <v>0</v>
      </c>
      <c r="AD3158">
        <f>[1]资金台帐!AD3158</f>
        <v>0</v>
      </c>
      <c r="AJ3158">
        <f>[1]资金台帐!AJ3158</f>
        <v>0</v>
      </c>
      <c r="AK3158">
        <f>[1]资金台帐!AK3158</f>
        <v>0</v>
      </c>
      <c r="BA3158" s="22">
        <f t="shared" si="0"/>
      </c>
    </row>
    <row r="3159">
      <c r="B3159">
        <f>[1]资金台帐!B3159&amp;""</f>
      </c>
      <c r="H3159">
        <f>[1]资金台帐!H3159&amp;""</f>
      </c>
      <c r="J3159">
        <f>[1]资金台帐!J3159&amp;""</f>
      </c>
      <c r="N3159">
        <f>[1]资金台帐!N3159</f>
      </c>
      <c r="O3159">
        <f>[1]资金台帐!O3159&amp;""</f>
      </c>
      <c r="P3159">
        <f>[1]资金台帐!P3159&amp;""</f>
      </c>
      <c r="Q3159">
        <f>[1]资金台帐!Q3159&amp;""</f>
      </c>
      <c r="T3159">
        <f>[1]资金台帐!T3159&amp;""</f>
      </c>
      <c r="U3159">
        <f>[1]资金台帐!U3159&amp;""</f>
      </c>
      <c r="W3159">
        <f>[1]资金台帐!W3159&amp;""</f>
      </c>
      <c r="X3159">
        <f>[1]资金台帐!X3159&amp;""</f>
      </c>
      <c r="AB3159">
        <f>[1]资金台帐!AB3159</f>
        <v>0</v>
      </c>
      <c r="AC3159">
        <f>[1]资金台帐!AC3159</f>
        <v>0</v>
      </c>
      <c r="AD3159">
        <f>[1]资金台帐!AD3159</f>
        <v>0</v>
      </c>
      <c r="AJ3159">
        <f>[1]资金台帐!AJ3159</f>
        <v>0</v>
      </c>
      <c r="AK3159">
        <f>[1]资金台帐!AK3159</f>
        <v>0</v>
      </c>
      <c r="BA3159" s="22">
        <f t="shared" si="0"/>
      </c>
    </row>
    <row r="3160">
      <c r="B3160">
        <f>[1]资金台帐!B3160&amp;""</f>
      </c>
      <c r="H3160">
        <f>[1]资金台帐!H3160&amp;""</f>
      </c>
      <c r="J3160">
        <f>[1]资金台帐!J3160&amp;""</f>
      </c>
      <c r="N3160">
        <f>[1]资金台帐!N3160</f>
      </c>
      <c r="O3160">
        <f>[1]资金台帐!O3160&amp;""</f>
      </c>
      <c r="P3160">
        <f>[1]资金台帐!P3160&amp;""</f>
      </c>
      <c r="Q3160">
        <f>[1]资金台帐!Q3160&amp;""</f>
      </c>
      <c r="T3160">
        <f>[1]资金台帐!T3160&amp;""</f>
      </c>
      <c r="U3160">
        <f>[1]资金台帐!U3160&amp;""</f>
      </c>
      <c r="W3160">
        <f>[1]资金台帐!W3160&amp;""</f>
      </c>
      <c r="X3160">
        <f>[1]资金台帐!X3160&amp;""</f>
      </c>
      <c r="AB3160">
        <f>[1]资金台帐!AB3160</f>
        <v>0</v>
      </c>
      <c r="AC3160">
        <f>[1]资金台帐!AC3160</f>
        <v>0</v>
      </c>
      <c r="AD3160">
        <f>[1]资金台帐!AD3160</f>
        <v>0</v>
      </c>
      <c r="AJ3160">
        <f>[1]资金台帐!AJ3160</f>
        <v>0</v>
      </c>
      <c r="AK3160">
        <f>[1]资金台帐!AK3160</f>
        <v>0</v>
      </c>
      <c r="BA3160" s="22">
        <f t="shared" si="0"/>
      </c>
    </row>
    <row r="3161">
      <c r="B3161">
        <f>[1]资金台帐!B3161&amp;""</f>
      </c>
      <c r="H3161">
        <f>[1]资金台帐!H3161&amp;""</f>
      </c>
      <c r="J3161">
        <f>[1]资金台帐!J3161&amp;""</f>
      </c>
      <c r="N3161">
        <f>[1]资金台帐!N3161</f>
      </c>
      <c r="O3161">
        <f>[1]资金台帐!O3161&amp;""</f>
      </c>
      <c r="P3161">
        <f>[1]资金台帐!P3161&amp;""</f>
      </c>
      <c r="Q3161">
        <f>[1]资金台帐!Q3161&amp;""</f>
      </c>
      <c r="T3161">
        <f>[1]资金台帐!T3161&amp;""</f>
      </c>
      <c r="U3161">
        <f>[1]资金台帐!U3161&amp;""</f>
      </c>
      <c r="W3161">
        <f>[1]资金台帐!W3161&amp;""</f>
      </c>
      <c r="X3161">
        <f>[1]资金台帐!X3161&amp;""</f>
      </c>
      <c r="AB3161">
        <f>[1]资金台帐!AB3161</f>
        <v>0</v>
      </c>
      <c r="AC3161">
        <f>[1]资金台帐!AC3161</f>
        <v>0</v>
      </c>
      <c r="AD3161">
        <f>[1]资金台帐!AD3161</f>
        <v>0</v>
      </c>
      <c r="AJ3161">
        <f>[1]资金台帐!AJ3161</f>
        <v>0</v>
      </c>
      <c r="AK3161">
        <f>[1]资金台帐!AK3161</f>
        <v>0</v>
      </c>
      <c r="BA3161" s="22">
        <f t="shared" si="0"/>
      </c>
    </row>
    <row r="3162">
      <c r="B3162">
        <f>[1]资金台帐!B3162&amp;""</f>
      </c>
      <c r="H3162">
        <f>[1]资金台帐!H3162&amp;""</f>
      </c>
      <c r="J3162">
        <f>[1]资金台帐!J3162&amp;""</f>
      </c>
      <c r="N3162">
        <f>[1]资金台帐!N3162</f>
      </c>
      <c r="O3162">
        <f>[1]资金台帐!O3162&amp;""</f>
      </c>
      <c r="P3162">
        <f>[1]资金台帐!P3162&amp;""</f>
      </c>
      <c r="Q3162">
        <f>[1]资金台帐!Q3162&amp;""</f>
      </c>
      <c r="T3162">
        <f>[1]资金台帐!T3162&amp;""</f>
      </c>
      <c r="U3162">
        <f>[1]资金台帐!U3162&amp;""</f>
      </c>
      <c r="W3162">
        <f>[1]资金台帐!W3162&amp;""</f>
      </c>
      <c r="X3162">
        <f>[1]资金台帐!X3162&amp;""</f>
      </c>
      <c r="AB3162">
        <f>[1]资金台帐!AB3162</f>
        <v>0</v>
      </c>
      <c r="AC3162">
        <f>[1]资金台帐!AC3162</f>
        <v>0</v>
      </c>
      <c r="AD3162">
        <f>[1]资金台帐!AD3162</f>
        <v>0</v>
      </c>
      <c r="AJ3162">
        <f>[1]资金台帐!AJ3162</f>
        <v>0</v>
      </c>
      <c r="AK3162">
        <f>[1]资金台帐!AK3162</f>
        <v>0</v>
      </c>
      <c r="BA3162" s="22">
        <f t="shared" si="0"/>
      </c>
    </row>
    <row r="3163">
      <c r="B3163">
        <f>[1]资金台帐!B3163&amp;""</f>
      </c>
      <c r="H3163">
        <f>[1]资金台帐!H3163&amp;""</f>
      </c>
      <c r="J3163">
        <f>[1]资金台帐!J3163&amp;""</f>
      </c>
      <c r="N3163">
        <f>[1]资金台帐!N3163</f>
      </c>
      <c r="O3163">
        <f>[1]资金台帐!O3163&amp;""</f>
      </c>
      <c r="P3163">
        <f>[1]资金台帐!P3163&amp;""</f>
      </c>
      <c r="Q3163">
        <f>[1]资金台帐!Q3163&amp;""</f>
      </c>
      <c r="T3163">
        <f>[1]资金台帐!T3163&amp;""</f>
      </c>
      <c r="U3163">
        <f>[1]资金台帐!U3163&amp;""</f>
      </c>
      <c r="W3163">
        <f>[1]资金台帐!W3163&amp;""</f>
      </c>
      <c r="X3163">
        <f>[1]资金台帐!X3163&amp;""</f>
      </c>
      <c r="AB3163">
        <f>[1]资金台帐!AB3163</f>
        <v>0</v>
      </c>
      <c r="AC3163">
        <f>[1]资金台帐!AC3163</f>
        <v>0</v>
      </c>
      <c r="AD3163">
        <f>[1]资金台帐!AD3163</f>
        <v>0</v>
      </c>
      <c r="AJ3163">
        <f>[1]资金台帐!AJ3163</f>
        <v>0</v>
      </c>
      <c r="AK3163">
        <f>[1]资金台帐!AK3163</f>
        <v>0</v>
      </c>
      <c r="BA3163" s="22">
        <f t="shared" si="0"/>
      </c>
    </row>
    <row r="3164">
      <c r="B3164">
        <f>[1]资金台帐!B3164&amp;""</f>
      </c>
      <c r="H3164">
        <f>[1]资金台帐!H3164&amp;""</f>
      </c>
      <c r="J3164">
        <f>[1]资金台帐!J3164&amp;""</f>
      </c>
      <c r="N3164">
        <f>[1]资金台帐!N3164</f>
      </c>
      <c r="O3164">
        <f>[1]资金台帐!O3164&amp;""</f>
      </c>
      <c r="P3164">
        <f>[1]资金台帐!P3164&amp;""</f>
      </c>
      <c r="Q3164">
        <f>[1]资金台帐!Q3164&amp;""</f>
      </c>
      <c r="T3164">
        <f>[1]资金台帐!T3164&amp;""</f>
      </c>
      <c r="U3164">
        <f>[1]资金台帐!U3164&amp;""</f>
      </c>
      <c r="W3164">
        <f>[1]资金台帐!W3164&amp;""</f>
      </c>
      <c r="X3164">
        <f>[1]资金台帐!X3164&amp;""</f>
      </c>
      <c r="AB3164">
        <f>[1]资金台帐!AB3164</f>
        <v>0</v>
      </c>
      <c r="AC3164">
        <f>[1]资金台帐!AC3164</f>
        <v>0</v>
      </c>
      <c r="AD3164">
        <f>[1]资金台帐!AD3164</f>
        <v>0</v>
      </c>
      <c r="AJ3164">
        <f>[1]资金台帐!AJ3164</f>
        <v>0</v>
      </c>
      <c r="AK3164">
        <f>[1]资金台帐!AK3164</f>
        <v>0</v>
      </c>
      <c r="BA3164" s="22">
        <f t="shared" si="0"/>
      </c>
    </row>
    <row r="3165">
      <c r="B3165">
        <f>[1]资金台帐!B3165&amp;""</f>
      </c>
      <c r="H3165">
        <f>[1]资金台帐!H3165&amp;""</f>
      </c>
      <c r="J3165">
        <f>[1]资金台帐!J3165&amp;""</f>
      </c>
      <c r="N3165">
        <f>[1]资金台帐!N3165</f>
      </c>
      <c r="O3165">
        <f>[1]资金台帐!O3165&amp;""</f>
      </c>
      <c r="P3165">
        <f>[1]资金台帐!P3165&amp;""</f>
      </c>
      <c r="Q3165">
        <f>[1]资金台帐!Q3165&amp;""</f>
      </c>
      <c r="T3165">
        <f>[1]资金台帐!T3165&amp;""</f>
      </c>
      <c r="U3165">
        <f>[1]资金台帐!U3165&amp;""</f>
      </c>
      <c r="W3165">
        <f>[1]资金台帐!W3165&amp;""</f>
      </c>
      <c r="X3165">
        <f>[1]资金台帐!X3165&amp;""</f>
      </c>
      <c r="AB3165">
        <f>[1]资金台帐!AB3165</f>
        <v>0</v>
      </c>
      <c r="AC3165">
        <f>[1]资金台帐!AC3165</f>
        <v>0</v>
      </c>
      <c r="AD3165">
        <f>[1]资金台帐!AD3165</f>
        <v>0</v>
      </c>
      <c r="AJ3165">
        <f>[1]资金台帐!AJ3165</f>
        <v>0</v>
      </c>
      <c r="AK3165">
        <f>[1]资金台帐!AK3165</f>
        <v>0</v>
      </c>
      <c r="BA3165" s="22">
        <f t="shared" si="0"/>
      </c>
    </row>
    <row r="3166">
      <c r="B3166">
        <f>[1]资金台帐!B3166&amp;""</f>
      </c>
      <c r="H3166">
        <f>[1]资金台帐!H3166&amp;""</f>
      </c>
      <c r="J3166">
        <f>[1]资金台帐!J3166&amp;""</f>
      </c>
      <c r="N3166">
        <f>[1]资金台帐!N3166</f>
      </c>
      <c r="O3166">
        <f>[1]资金台帐!O3166&amp;""</f>
      </c>
      <c r="P3166">
        <f>[1]资金台帐!P3166&amp;""</f>
      </c>
      <c r="Q3166">
        <f>[1]资金台帐!Q3166&amp;""</f>
      </c>
      <c r="T3166">
        <f>[1]资金台帐!T3166&amp;""</f>
      </c>
      <c r="U3166">
        <f>[1]资金台帐!U3166&amp;""</f>
      </c>
      <c r="W3166">
        <f>[1]资金台帐!W3166&amp;""</f>
      </c>
      <c r="X3166">
        <f>[1]资金台帐!X3166&amp;""</f>
      </c>
      <c r="AB3166">
        <f>[1]资金台帐!AB3166</f>
        <v>0</v>
      </c>
      <c r="AC3166">
        <f>[1]资金台帐!AC3166</f>
        <v>0</v>
      </c>
      <c r="AD3166">
        <f>[1]资金台帐!AD3166</f>
        <v>0</v>
      </c>
      <c r="AJ3166">
        <f>[1]资金台帐!AJ3166</f>
        <v>0</v>
      </c>
      <c r="AK3166">
        <f>[1]资金台帐!AK3166</f>
        <v>0</v>
      </c>
      <c r="BA3166" s="22">
        <f t="shared" si="0"/>
      </c>
    </row>
    <row r="3167">
      <c r="B3167">
        <f>[1]资金台帐!B3167&amp;""</f>
      </c>
      <c r="H3167">
        <f>[1]资金台帐!H3167&amp;""</f>
      </c>
      <c r="J3167">
        <f>[1]资金台帐!J3167&amp;""</f>
      </c>
      <c r="N3167">
        <f>[1]资金台帐!N3167</f>
      </c>
      <c r="O3167">
        <f>[1]资金台帐!O3167&amp;""</f>
      </c>
      <c r="P3167">
        <f>[1]资金台帐!P3167&amp;""</f>
      </c>
      <c r="Q3167">
        <f>[1]资金台帐!Q3167&amp;""</f>
      </c>
      <c r="T3167">
        <f>[1]资金台帐!T3167&amp;""</f>
      </c>
      <c r="U3167">
        <f>[1]资金台帐!U3167&amp;""</f>
      </c>
      <c r="W3167">
        <f>[1]资金台帐!W3167&amp;""</f>
      </c>
      <c r="X3167">
        <f>[1]资金台帐!X3167&amp;""</f>
      </c>
      <c r="AB3167">
        <f>[1]资金台帐!AB3167</f>
        <v>0</v>
      </c>
      <c r="AC3167">
        <f>[1]资金台帐!AC3167</f>
        <v>0</v>
      </c>
      <c r="AD3167">
        <f>[1]资金台帐!AD3167</f>
        <v>0</v>
      </c>
      <c r="AJ3167">
        <f>[1]资金台帐!AJ3167</f>
        <v>0</v>
      </c>
      <c r="AK3167">
        <f>[1]资金台帐!AK3167</f>
        <v>0</v>
      </c>
      <c r="BA3167" s="22">
        <f t="shared" si="0"/>
      </c>
    </row>
    <row r="3168">
      <c r="B3168">
        <f>[1]资金台帐!B3168&amp;""</f>
      </c>
      <c r="H3168">
        <f>[1]资金台帐!H3168&amp;""</f>
      </c>
      <c r="J3168">
        <f>[1]资金台帐!J3168&amp;""</f>
      </c>
      <c r="N3168">
        <f>[1]资金台帐!N3168</f>
      </c>
      <c r="O3168">
        <f>[1]资金台帐!O3168&amp;""</f>
      </c>
      <c r="P3168">
        <f>[1]资金台帐!P3168&amp;""</f>
      </c>
      <c r="Q3168">
        <f>[1]资金台帐!Q3168&amp;""</f>
      </c>
      <c r="T3168">
        <f>[1]资金台帐!T3168&amp;""</f>
      </c>
      <c r="U3168">
        <f>[1]资金台帐!U3168&amp;""</f>
      </c>
      <c r="W3168">
        <f>[1]资金台帐!W3168&amp;""</f>
      </c>
      <c r="X3168">
        <f>[1]资金台帐!X3168&amp;""</f>
      </c>
      <c r="AB3168">
        <f>[1]资金台帐!AB3168</f>
        <v>0</v>
      </c>
      <c r="AC3168">
        <f>[1]资金台帐!AC3168</f>
        <v>0</v>
      </c>
      <c r="AD3168">
        <f>[1]资金台帐!AD3168</f>
        <v>0</v>
      </c>
      <c r="AJ3168">
        <f>[1]资金台帐!AJ3168</f>
        <v>0</v>
      </c>
      <c r="AK3168">
        <f>[1]资金台帐!AK3168</f>
        <v>0</v>
      </c>
      <c r="BA3168" s="22">
        <f t="shared" si="0"/>
      </c>
    </row>
    <row r="3169">
      <c r="B3169">
        <f>[1]资金台帐!B3169&amp;""</f>
      </c>
      <c r="H3169">
        <f>[1]资金台帐!H3169&amp;""</f>
      </c>
      <c r="J3169">
        <f>[1]资金台帐!J3169&amp;""</f>
      </c>
      <c r="N3169">
        <f>[1]资金台帐!N3169</f>
      </c>
      <c r="O3169">
        <f>[1]资金台帐!O3169&amp;""</f>
      </c>
      <c r="P3169">
        <f>[1]资金台帐!P3169&amp;""</f>
      </c>
      <c r="Q3169">
        <f>[1]资金台帐!Q3169&amp;""</f>
      </c>
      <c r="T3169">
        <f>[1]资金台帐!T3169&amp;""</f>
      </c>
      <c r="U3169">
        <f>[1]资金台帐!U3169&amp;""</f>
      </c>
      <c r="W3169">
        <f>[1]资金台帐!W3169&amp;""</f>
      </c>
      <c r="X3169">
        <f>[1]资金台帐!X3169&amp;""</f>
      </c>
      <c r="AB3169">
        <f>[1]资金台帐!AB3169</f>
        <v>0</v>
      </c>
      <c r="AC3169">
        <f>[1]资金台帐!AC3169</f>
        <v>0</v>
      </c>
      <c r="AD3169">
        <f>[1]资金台帐!AD3169</f>
        <v>0</v>
      </c>
      <c r="AJ3169">
        <f>[1]资金台帐!AJ3169</f>
        <v>0</v>
      </c>
      <c r="AK3169">
        <f>[1]资金台帐!AK3169</f>
        <v>0</v>
      </c>
      <c r="BA3169" s="22">
        <f t="shared" si="0"/>
      </c>
    </row>
    <row r="3170">
      <c r="B3170">
        <f>[1]资金台帐!B3170&amp;""</f>
      </c>
      <c r="H3170">
        <f>[1]资金台帐!H3170&amp;""</f>
      </c>
      <c r="J3170">
        <f>[1]资金台帐!J3170&amp;""</f>
      </c>
      <c r="N3170">
        <f>[1]资金台帐!N3170</f>
      </c>
      <c r="O3170">
        <f>[1]资金台帐!O3170&amp;""</f>
      </c>
      <c r="P3170">
        <f>[1]资金台帐!P3170&amp;""</f>
      </c>
      <c r="Q3170">
        <f>[1]资金台帐!Q3170&amp;""</f>
      </c>
      <c r="T3170">
        <f>[1]资金台帐!T3170&amp;""</f>
      </c>
      <c r="U3170">
        <f>[1]资金台帐!U3170&amp;""</f>
      </c>
      <c r="W3170">
        <f>[1]资金台帐!W3170&amp;""</f>
      </c>
      <c r="X3170">
        <f>[1]资金台帐!X3170&amp;""</f>
      </c>
      <c r="AB3170">
        <f>[1]资金台帐!AB3170</f>
        <v>0</v>
      </c>
      <c r="AC3170">
        <f>[1]资金台帐!AC3170</f>
        <v>0</v>
      </c>
      <c r="AD3170">
        <f>[1]资金台帐!AD3170</f>
        <v>0</v>
      </c>
      <c r="AJ3170">
        <f>[1]资金台帐!AJ3170</f>
        <v>0</v>
      </c>
      <c r="AK3170">
        <f>[1]资金台帐!AK3170</f>
        <v>0</v>
      </c>
      <c r="BA3170" s="22">
        <f t="shared" si="0"/>
      </c>
    </row>
    <row r="3171">
      <c r="B3171">
        <f>[1]资金台帐!B3171&amp;""</f>
      </c>
      <c r="H3171">
        <f>[1]资金台帐!H3171&amp;""</f>
      </c>
      <c r="J3171">
        <f>[1]资金台帐!J3171&amp;""</f>
      </c>
      <c r="N3171">
        <f>[1]资金台帐!N3171</f>
      </c>
      <c r="O3171">
        <f>[1]资金台帐!O3171&amp;""</f>
      </c>
      <c r="P3171">
        <f>[1]资金台帐!P3171&amp;""</f>
      </c>
      <c r="Q3171">
        <f>[1]资金台帐!Q3171&amp;""</f>
      </c>
      <c r="T3171">
        <f>[1]资金台帐!T3171&amp;""</f>
      </c>
      <c r="U3171">
        <f>[1]资金台帐!U3171&amp;""</f>
      </c>
      <c r="W3171">
        <f>[1]资金台帐!W3171&amp;""</f>
      </c>
      <c r="X3171">
        <f>[1]资金台帐!X3171&amp;""</f>
      </c>
      <c r="AB3171">
        <f>[1]资金台帐!AB3171</f>
        <v>0</v>
      </c>
      <c r="AC3171">
        <f>[1]资金台帐!AC3171</f>
        <v>0</v>
      </c>
      <c r="AD3171">
        <f>[1]资金台帐!AD3171</f>
        <v>0</v>
      </c>
      <c r="AJ3171">
        <f>[1]资金台帐!AJ3171</f>
        <v>0</v>
      </c>
      <c r="AK3171">
        <f>[1]资金台帐!AK3171</f>
        <v>0</v>
      </c>
      <c r="BA3171" s="22">
        <f t="shared" si="0"/>
      </c>
    </row>
    <row r="3172">
      <c r="B3172">
        <f>[1]资金台帐!B3172&amp;""</f>
      </c>
      <c r="H3172">
        <f>[1]资金台帐!H3172&amp;""</f>
      </c>
      <c r="J3172">
        <f>[1]资金台帐!J3172&amp;""</f>
      </c>
      <c r="N3172">
        <f>[1]资金台帐!N3172</f>
      </c>
      <c r="O3172">
        <f>[1]资金台帐!O3172&amp;""</f>
      </c>
      <c r="P3172">
        <f>[1]资金台帐!P3172&amp;""</f>
      </c>
      <c r="Q3172">
        <f>[1]资金台帐!Q3172&amp;""</f>
      </c>
      <c r="T3172">
        <f>[1]资金台帐!T3172&amp;""</f>
      </c>
      <c r="U3172">
        <f>[1]资金台帐!U3172&amp;""</f>
      </c>
      <c r="W3172">
        <f>[1]资金台帐!W3172&amp;""</f>
      </c>
      <c r="X3172">
        <f>[1]资金台帐!X3172&amp;""</f>
      </c>
      <c r="AB3172">
        <f>[1]资金台帐!AB3172</f>
        <v>0</v>
      </c>
      <c r="AC3172">
        <f>[1]资金台帐!AC3172</f>
        <v>0</v>
      </c>
      <c r="AD3172">
        <f>[1]资金台帐!AD3172</f>
        <v>0</v>
      </c>
      <c r="AJ3172">
        <f>[1]资金台帐!AJ3172</f>
        <v>0</v>
      </c>
      <c r="AK3172">
        <f>[1]资金台帐!AK3172</f>
        <v>0</v>
      </c>
      <c r="BA3172" s="22">
        <f t="shared" si="0"/>
      </c>
    </row>
    <row r="3173">
      <c r="B3173">
        <f>[1]资金台帐!B3173&amp;""</f>
      </c>
      <c r="H3173">
        <f>[1]资金台帐!H3173&amp;""</f>
      </c>
      <c r="J3173">
        <f>[1]资金台帐!J3173&amp;""</f>
      </c>
      <c r="N3173">
        <f>[1]资金台帐!N3173</f>
      </c>
      <c r="O3173">
        <f>[1]资金台帐!O3173&amp;""</f>
      </c>
      <c r="P3173">
        <f>[1]资金台帐!P3173&amp;""</f>
      </c>
      <c r="Q3173">
        <f>[1]资金台帐!Q3173&amp;""</f>
      </c>
      <c r="T3173">
        <f>[1]资金台帐!T3173&amp;""</f>
      </c>
      <c r="U3173">
        <f>[1]资金台帐!U3173&amp;""</f>
      </c>
      <c r="W3173">
        <f>[1]资金台帐!W3173&amp;""</f>
      </c>
      <c r="X3173">
        <f>[1]资金台帐!X3173&amp;""</f>
      </c>
      <c r="AB3173">
        <f>[1]资金台帐!AB3173</f>
        <v>0</v>
      </c>
      <c r="AC3173">
        <f>[1]资金台帐!AC3173</f>
        <v>0</v>
      </c>
      <c r="AD3173">
        <f>[1]资金台帐!AD3173</f>
        <v>0</v>
      </c>
      <c r="AJ3173">
        <f>[1]资金台帐!AJ3173</f>
        <v>0</v>
      </c>
      <c r="AK3173">
        <f>[1]资金台帐!AK3173</f>
        <v>0</v>
      </c>
      <c r="BA3173" s="22">
        <f t="shared" si="0"/>
      </c>
    </row>
    <row r="3174">
      <c r="B3174">
        <f>[1]资金台帐!B3174&amp;""</f>
      </c>
      <c r="H3174">
        <f>[1]资金台帐!H3174&amp;""</f>
      </c>
      <c r="J3174">
        <f>[1]资金台帐!J3174&amp;""</f>
      </c>
      <c r="N3174">
        <f>[1]资金台帐!N3174</f>
      </c>
      <c r="O3174">
        <f>[1]资金台帐!O3174&amp;""</f>
      </c>
      <c r="P3174">
        <f>[1]资金台帐!P3174&amp;""</f>
      </c>
      <c r="Q3174">
        <f>[1]资金台帐!Q3174&amp;""</f>
      </c>
      <c r="T3174">
        <f>[1]资金台帐!T3174&amp;""</f>
      </c>
      <c r="U3174">
        <f>[1]资金台帐!U3174&amp;""</f>
      </c>
      <c r="W3174">
        <f>[1]资金台帐!W3174&amp;""</f>
      </c>
      <c r="X3174">
        <f>[1]资金台帐!X3174&amp;""</f>
      </c>
      <c r="AB3174">
        <f>[1]资金台帐!AB3174</f>
        <v>0</v>
      </c>
      <c r="AC3174">
        <f>[1]资金台帐!AC3174</f>
        <v>0</v>
      </c>
      <c r="AD3174">
        <f>[1]资金台帐!AD3174</f>
        <v>0</v>
      </c>
      <c r="AJ3174">
        <f>[1]资金台帐!AJ3174</f>
        <v>0</v>
      </c>
      <c r="AK3174">
        <f>[1]资金台帐!AK3174</f>
        <v>0</v>
      </c>
      <c r="BA3174" s="22">
        <f t="shared" si="0"/>
      </c>
    </row>
    <row r="3175">
      <c r="B3175">
        <f>[1]资金台帐!B3175&amp;""</f>
      </c>
      <c r="H3175">
        <f>[1]资金台帐!H3175&amp;""</f>
      </c>
      <c r="J3175">
        <f>[1]资金台帐!J3175&amp;""</f>
      </c>
      <c r="N3175">
        <f>[1]资金台帐!N3175</f>
      </c>
      <c r="O3175">
        <f>[1]资金台帐!O3175&amp;""</f>
      </c>
      <c r="P3175">
        <f>[1]资金台帐!P3175&amp;""</f>
      </c>
      <c r="Q3175">
        <f>[1]资金台帐!Q3175&amp;""</f>
      </c>
      <c r="T3175">
        <f>[1]资金台帐!T3175&amp;""</f>
      </c>
      <c r="U3175">
        <f>[1]资金台帐!U3175&amp;""</f>
      </c>
      <c r="W3175">
        <f>[1]资金台帐!W3175&amp;""</f>
      </c>
      <c r="X3175">
        <f>[1]资金台帐!X3175&amp;""</f>
      </c>
      <c r="AB3175">
        <f>[1]资金台帐!AB3175</f>
        <v>0</v>
      </c>
      <c r="AC3175">
        <f>[1]资金台帐!AC3175</f>
        <v>0</v>
      </c>
      <c r="AD3175">
        <f>[1]资金台帐!AD3175</f>
        <v>0</v>
      </c>
      <c r="AJ3175">
        <f>[1]资金台帐!AJ3175</f>
        <v>0</v>
      </c>
      <c r="AK3175">
        <f>[1]资金台帐!AK3175</f>
        <v>0</v>
      </c>
      <c r="BA3175" s="22">
        <f t="shared" si="0"/>
      </c>
    </row>
    <row r="3176">
      <c r="B3176">
        <f>[1]资金台帐!B3176&amp;""</f>
      </c>
      <c r="H3176">
        <f>[1]资金台帐!H3176&amp;""</f>
      </c>
      <c r="J3176">
        <f>[1]资金台帐!J3176&amp;""</f>
      </c>
      <c r="N3176">
        <f>[1]资金台帐!N3176</f>
      </c>
      <c r="O3176">
        <f>[1]资金台帐!O3176&amp;""</f>
      </c>
      <c r="P3176">
        <f>[1]资金台帐!P3176&amp;""</f>
      </c>
      <c r="Q3176">
        <f>[1]资金台帐!Q3176&amp;""</f>
      </c>
      <c r="T3176">
        <f>[1]资金台帐!T3176&amp;""</f>
      </c>
      <c r="U3176">
        <f>[1]资金台帐!U3176&amp;""</f>
      </c>
      <c r="W3176">
        <f>[1]资金台帐!W3176&amp;""</f>
      </c>
      <c r="X3176">
        <f>[1]资金台帐!X3176&amp;""</f>
      </c>
      <c r="AB3176">
        <f>[1]资金台帐!AB3176</f>
        <v>0</v>
      </c>
      <c r="AC3176">
        <f>[1]资金台帐!AC3176</f>
        <v>0</v>
      </c>
      <c r="AD3176">
        <f>[1]资金台帐!AD3176</f>
        <v>0</v>
      </c>
      <c r="AJ3176">
        <f>[1]资金台帐!AJ3176</f>
        <v>0</v>
      </c>
      <c r="AK3176">
        <f>[1]资金台帐!AK3176</f>
        <v>0</v>
      </c>
      <c r="BA3176" s="22">
        <f t="shared" si="0"/>
      </c>
    </row>
    <row r="3177">
      <c r="B3177">
        <f>[1]资金台帐!B3177&amp;""</f>
      </c>
      <c r="H3177">
        <f>[1]资金台帐!H3177&amp;""</f>
      </c>
      <c r="J3177">
        <f>[1]资金台帐!J3177&amp;""</f>
      </c>
      <c r="N3177">
        <f>[1]资金台帐!N3177</f>
      </c>
      <c r="O3177">
        <f>[1]资金台帐!O3177&amp;""</f>
      </c>
      <c r="P3177">
        <f>[1]资金台帐!P3177&amp;""</f>
      </c>
      <c r="Q3177">
        <f>[1]资金台帐!Q3177&amp;""</f>
      </c>
      <c r="T3177">
        <f>[1]资金台帐!T3177&amp;""</f>
      </c>
      <c r="U3177">
        <f>[1]资金台帐!U3177&amp;""</f>
      </c>
      <c r="W3177">
        <f>[1]资金台帐!W3177&amp;""</f>
      </c>
      <c r="X3177">
        <f>[1]资金台帐!X3177&amp;""</f>
      </c>
      <c r="AB3177">
        <f>[1]资金台帐!AB3177</f>
        <v>0</v>
      </c>
      <c r="AC3177">
        <f>[1]资金台帐!AC3177</f>
        <v>0</v>
      </c>
      <c r="AD3177">
        <f>[1]资金台帐!AD3177</f>
        <v>0</v>
      </c>
      <c r="AJ3177">
        <f>[1]资金台帐!AJ3177</f>
        <v>0</v>
      </c>
      <c r="AK3177">
        <f>[1]资金台帐!AK3177</f>
        <v>0</v>
      </c>
      <c r="BA3177" s="22">
        <f t="shared" si="0"/>
      </c>
    </row>
    <row r="3178">
      <c r="B3178">
        <f>[1]资金台帐!B3178&amp;""</f>
      </c>
      <c r="H3178">
        <f>[1]资金台帐!H3178&amp;""</f>
      </c>
      <c r="J3178">
        <f>[1]资金台帐!J3178&amp;""</f>
      </c>
      <c r="N3178">
        <f>[1]资金台帐!N3178</f>
      </c>
      <c r="O3178">
        <f>[1]资金台帐!O3178&amp;""</f>
      </c>
      <c r="P3178">
        <f>[1]资金台帐!P3178&amp;""</f>
      </c>
      <c r="Q3178">
        <f>[1]资金台帐!Q3178&amp;""</f>
      </c>
      <c r="T3178">
        <f>[1]资金台帐!T3178&amp;""</f>
      </c>
      <c r="U3178">
        <f>[1]资金台帐!U3178&amp;""</f>
      </c>
      <c r="W3178">
        <f>[1]资金台帐!W3178&amp;""</f>
      </c>
      <c r="X3178">
        <f>[1]资金台帐!X3178&amp;""</f>
      </c>
      <c r="AB3178">
        <f>[1]资金台帐!AB3178</f>
        <v>0</v>
      </c>
      <c r="AC3178">
        <f>[1]资金台帐!AC3178</f>
        <v>0</v>
      </c>
      <c r="AD3178">
        <f>[1]资金台帐!AD3178</f>
        <v>0</v>
      </c>
      <c r="AJ3178">
        <f>[1]资金台帐!AJ3178</f>
        <v>0</v>
      </c>
      <c r="AK3178">
        <f>[1]资金台帐!AK3178</f>
        <v>0</v>
      </c>
      <c r="BA3178" s="22">
        <f t="shared" si="0"/>
      </c>
    </row>
    <row r="3179">
      <c r="B3179">
        <f>[1]资金台帐!B3179&amp;""</f>
      </c>
      <c r="H3179">
        <f>[1]资金台帐!H3179&amp;""</f>
      </c>
      <c r="J3179">
        <f>[1]资金台帐!J3179&amp;""</f>
      </c>
      <c r="N3179">
        <f>[1]资金台帐!N3179</f>
      </c>
      <c r="O3179">
        <f>[1]资金台帐!O3179&amp;""</f>
      </c>
      <c r="P3179">
        <f>[1]资金台帐!P3179&amp;""</f>
      </c>
      <c r="Q3179">
        <f>[1]资金台帐!Q3179&amp;""</f>
      </c>
      <c r="T3179">
        <f>[1]资金台帐!T3179&amp;""</f>
      </c>
      <c r="U3179">
        <f>[1]资金台帐!U3179&amp;""</f>
      </c>
      <c r="W3179">
        <f>[1]资金台帐!W3179&amp;""</f>
      </c>
      <c r="X3179">
        <f>[1]资金台帐!X3179&amp;""</f>
      </c>
      <c r="AB3179">
        <f>[1]资金台帐!AB3179</f>
        <v>0</v>
      </c>
      <c r="AC3179">
        <f>[1]资金台帐!AC3179</f>
        <v>0</v>
      </c>
      <c r="AD3179">
        <f>[1]资金台帐!AD3179</f>
        <v>0</v>
      </c>
      <c r="AJ3179">
        <f>[1]资金台帐!AJ3179</f>
        <v>0</v>
      </c>
      <c r="AK3179">
        <f>[1]资金台帐!AK3179</f>
        <v>0</v>
      </c>
      <c r="BA3179" s="22">
        <f t="shared" si="0"/>
      </c>
    </row>
    <row r="3180">
      <c r="B3180">
        <f>[1]资金台帐!B3180&amp;""</f>
      </c>
      <c r="H3180">
        <f>[1]资金台帐!H3180&amp;""</f>
      </c>
      <c r="J3180">
        <f>[1]资金台帐!J3180&amp;""</f>
      </c>
      <c r="N3180">
        <f>[1]资金台帐!N3180</f>
      </c>
      <c r="O3180">
        <f>[1]资金台帐!O3180&amp;""</f>
      </c>
      <c r="P3180">
        <f>[1]资金台帐!P3180&amp;""</f>
      </c>
      <c r="Q3180">
        <f>[1]资金台帐!Q3180&amp;""</f>
      </c>
      <c r="T3180">
        <f>[1]资金台帐!T3180&amp;""</f>
      </c>
      <c r="U3180">
        <f>[1]资金台帐!U3180&amp;""</f>
      </c>
      <c r="W3180">
        <f>[1]资金台帐!W3180&amp;""</f>
      </c>
      <c r="X3180">
        <f>[1]资金台帐!X3180&amp;""</f>
      </c>
      <c r="AB3180">
        <f>[1]资金台帐!AB3180</f>
        <v>0</v>
      </c>
      <c r="AC3180">
        <f>[1]资金台帐!AC3180</f>
        <v>0</v>
      </c>
      <c r="AD3180">
        <f>[1]资金台帐!AD3180</f>
        <v>0</v>
      </c>
      <c r="AJ3180">
        <f>[1]资金台帐!AJ3180</f>
        <v>0</v>
      </c>
      <c r="AK3180">
        <f>[1]资金台帐!AK3180</f>
        <v>0</v>
      </c>
      <c r="BA3180" s="22">
        <f t="shared" si="0"/>
      </c>
    </row>
    <row r="3181">
      <c r="B3181">
        <f>[1]资金台帐!B3181&amp;""</f>
      </c>
      <c r="H3181">
        <f>[1]资金台帐!H3181&amp;""</f>
      </c>
      <c r="J3181">
        <f>[1]资金台帐!J3181&amp;""</f>
      </c>
      <c r="N3181">
        <f>[1]资金台帐!N3181</f>
      </c>
      <c r="O3181">
        <f>[1]资金台帐!O3181&amp;""</f>
      </c>
      <c r="P3181">
        <f>[1]资金台帐!P3181&amp;""</f>
      </c>
      <c r="Q3181">
        <f>[1]资金台帐!Q3181&amp;""</f>
      </c>
      <c r="T3181">
        <f>[1]资金台帐!T3181&amp;""</f>
      </c>
      <c r="U3181">
        <f>[1]资金台帐!U3181&amp;""</f>
      </c>
      <c r="W3181">
        <f>[1]资金台帐!W3181&amp;""</f>
      </c>
      <c r="X3181">
        <f>[1]资金台帐!X3181&amp;""</f>
      </c>
      <c r="AB3181">
        <f>[1]资金台帐!AB3181</f>
        <v>0</v>
      </c>
      <c r="AC3181">
        <f>[1]资金台帐!AC3181</f>
        <v>0</v>
      </c>
      <c r="AD3181">
        <f>[1]资金台帐!AD3181</f>
        <v>0</v>
      </c>
      <c r="AJ3181">
        <f>[1]资金台帐!AJ3181</f>
        <v>0</v>
      </c>
      <c r="AK3181">
        <f>[1]资金台帐!AK3181</f>
        <v>0</v>
      </c>
      <c r="BA3181" s="22">
        <f t="shared" si="0"/>
      </c>
    </row>
    <row r="3182">
      <c r="B3182">
        <f>[1]资金台帐!B3182&amp;""</f>
      </c>
      <c r="H3182">
        <f>[1]资金台帐!H3182&amp;""</f>
      </c>
      <c r="J3182">
        <f>[1]资金台帐!J3182&amp;""</f>
      </c>
      <c r="N3182">
        <f>[1]资金台帐!N3182</f>
      </c>
      <c r="O3182">
        <f>[1]资金台帐!O3182&amp;""</f>
      </c>
      <c r="P3182">
        <f>[1]资金台帐!P3182&amp;""</f>
      </c>
      <c r="Q3182">
        <f>[1]资金台帐!Q3182&amp;""</f>
      </c>
      <c r="T3182">
        <f>[1]资金台帐!T3182&amp;""</f>
      </c>
      <c r="U3182">
        <f>[1]资金台帐!U3182&amp;""</f>
      </c>
      <c r="W3182">
        <f>[1]资金台帐!W3182&amp;""</f>
      </c>
      <c r="X3182">
        <f>[1]资金台帐!X3182&amp;""</f>
      </c>
      <c r="AB3182">
        <f>[1]资金台帐!AB3182</f>
        <v>0</v>
      </c>
      <c r="AC3182">
        <f>[1]资金台帐!AC3182</f>
        <v>0</v>
      </c>
      <c r="AD3182">
        <f>[1]资金台帐!AD3182</f>
        <v>0</v>
      </c>
      <c r="AJ3182">
        <f>[1]资金台帐!AJ3182</f>
        <v>0</v>
      </c>
      <c r="AK3182">
        <f>[1]资金台帐!AK3182</f>
        <v>0</v>
      </c>
      <c r="BA3182" s="22">
        <f t="shared" si="0"/>
      </c>
    </row>
    <row r="3183">
      <c r="B3183">
        <f>[1]资金台帐!B3183&amp;""</f>
      </c>
      <c r="H3183">
        <f>[1]资金台帐!H3183&amp;""</f>
      </c>
      <c r="J3183">
        <f>[1]资金台帐!J3183&amp;""</f>
      </c>
      <c r="N3183">
        <f>[1]资金台帐!N3183</f>
      </c>
      <c r="O3183">
        <f>[1]资金台帐!O3183&amp;""</f>
      </c>
      <c r="P3183">
        <f>[1]资金台帐!P3183&amp;""</f>
      </c>
      <c r="Q3183">
        <f>[1]资金台帐!Q3183&amp;""</f>
      </c>
      <c r="T3183">
        <f>[1]资金台帐!T3183&amp;""</f>
      </c>
      <c r="U3183">
        <f>[1]资金台帐!U3183&amp;""</f>
      </c>
      <c r="W3183">
        <f>[1]资金台帐!W3183&amp;""</f>
      </c>
      <c r="X3183">
        <f>[1]资金台帐!X3183&amp;""</f>
      </c>
      <c r="AB3183">
        <f>[1]资金台帐!AB3183</f>
        <v>0</v>
      </c>
      <c r="AC3183">
        <f>[1]资金台帐!AC3183</f>
        <v>0</v>
      </c>
      <c r="AD3183">
        <f>[1]资金台帐!AD3183</f>
        <v>0</v>
      </c>
      <c r="AJ3183">
        <f>[1]资金台帐!AJ3183</f>
        <v>0</v>
      </c>
      <c r="AK3183">
        <f>[1]资金台帐!AK3183</f>
        <v>0</v>
      </c>
      <c r="BA3183" s="22">
        <f t="shared" si="0"/>
      </c>
    </row>
    <row r="3184">
      <c r="B3184">
        <f>[1]资金台帐!B3184&amp;""</f>
      </c>
      <c r="H3184">
        <f>[1]资金台帐!H3184&amp;""</f>
      </c>
      <c r="J3184">
        <f>[1]资金台帐!J3184&amp;""</f>
      </c>
      <c r="N3184">
        <f>[1]资金台帐!N3184</f>
      </c>
      <c r="O3184">
        <f>[1]资金台帐!O3184&amp;""</f>
      </c>
      <c r="P3184">
        <f>[1]资金台帐!P3184&amp;""</f>
      </c>
      <c r="Q3184">
        <f>[1]资金台帐!Q3184&amp;""</f>
      </c>
      <c r="T3184">
        <f>[1]资金台帐!T3184&amp;""</f>
      </c>
      <c r="U3184">
        <f>[1]资金台帐!U3184&amp;""</f>
      </c>
      <c r="W3184">
        <f>[1]资金台帐!W3184&amp;""</f>
      </c>
      <c r="X3184">
        <f>[1]资金台帐!X3184&amp;""</f>
      </c>
      <c r="AB3184">
        <f>[1]资金台帐!AB3184</f>
        <v>0</v>
      </c>
      <c r="AC3184">
        <f>[1]资金台帐!AC3184</f>
        <v>0</v>
      </c>
      <c r="AD3184">
        <f>[1]资金台帐!AD3184</f>
        <v>0</v>
      </c>
      <c r="AJ3184">
        <f>[1]资金台帐!AJ3184</f>
        <v>0</v>
      </c>
      <c r="AK3184">
        <f>[1]资金台帐!AK3184</f>
        <v>0</v>
      </c>
      <c r="BA3184" s="22">
        <f t="shared" si="0"/>
      </c>
    </row>
    <row r="3185">
      <c r="B3185">
        <f>[1]资金台帐!B3185&amp;""</f>
      </c>
      <c r="H3185">
        <f>[1]资金台帐!H3185&amp;""</f>
      </c>
      <c r="J3185">
        <f>[1]资金台帐!J3185&amp;""</f>
      </c>
      <c r="N3185">
        <f>[1]资金台帐!N3185</f>
      </c>
      <c r="O3185">
        <f>[1]资金台帐!O3185&amp;""</f>
      </c>
      <c r="P3185">
        <f>[1]资金台帐!P3185&amp;""</f>
      </c>
      <c r="Q3185">
        <f>[1]资金台帐!Q3185&amp;""</f>
      </c>
      <c r="T3185">
        <f>[1]资金台帐!T3185&amp;""</f>
      </c>
      <c r="U3185">
        <f>[1]资金台帐!U3185&amp;""</f>
      </c>
      <c r="W3185">
        <f>[1]资金台帐!W3185&amp;""</f>
      </c>
      <c r="X3185">
        <f>[1]资金台帐!X3185&amp;""</f>
      </c>
      <c r="AB3185">
        <f>[1]资金台帐!AB3185</f>
        <v>0</v>
      </c>
      <c r="AC3185">
        <f>[1]资金台帐!AC3185</f>
        <v>0</v>
      </c>
      <c r="AD3185">
        <f>[1]资金台帐!AD3185</f>
        <v>0</v>
      </c>
      <c r="AJ3185">
        <f>[1]资金台帐!AJ3185</f>
        <v>0</v>
      </c>
      <c r="AK3185">
        <f>[1]资金台帐!AK3185</f>
        <v>0</v>
      </c>
      <c r="BA3185" s="22">
        <f t="shared" si="0"/>
      </c>
    </row>
    <row r="3186">
      <c r="B3186">
        <f>[1]资金台帐!B3186&amp;""</f>
      </c>
      <c r="H3186">
        <f>[1]资金台帐!H3186&amp;""</f>
      </c>
      <c r="J3186">
        <f>[1]资金台帐!J3186&amp;""</f>
      </c>
      <c r="N3186">
        <f>[1]资金台帐!N3186</f>
      </c>
      <c r="O3186">
        <f>[1]资金台帐!O3186&amp;""</f>
      </c>
      <c r="P3186">
        <f>[1]资金台帐!P3186&amp;""</f>
      </c>
      <c r="Q3186">
        <f>[1]资金台帐!Q3186&amp;""</f>
      </c>
      <c r="T3186">
        <f>[1]资金台帐!T3186&amp;""</f>
      </c>
      <c r="U3186">
        <f>[1]资金台帐!U3186&amp;""</f>
      </c>
      <c r="W3186">
        <f>[1]资金台帐!W3186&amp;""</f>
      </c>
      <c r="X3186">
        <f>[1]资金台帐!X3186&amp;""</f>
      </c>
      <c r="AB3186">
        <f>[1]资金台帐!AB3186</f>
        <v>0</v>
      </c>
      <c r="AC3186">
        <f>[1]资金台帐!AC3186</f>
        <v>0</v>
      </c>
      <c r="AD3186">
        <f>[1]资金台帐!AD3186</f>
        <v>0</v>
      </c>
      <c r="AJ3186">
        <f>[1]资金台帐!AJ3186</f>
        <v>0</v>
      </c>
      <c r="AK3186">
        <f>[1]资金台帐!AK3186</f>
        <v>0</v>
      </c>
      <c r="BA3186" s="22">
        <f t="shared" si="0"/>
      </c>
    </row>
    <row r="3187">
      <c r="B3187">
        <f>[1]资金台帐!B3187&amp;""</f>
      </c>
      <c r="H3187">
        <f>[1]资金台帐!H3187&amp;""</f>
      </c>
      <c r="J3187">
        <f>[1]资金台帐!J3187&amp;""</f>
      </c>
      <c r="N3187">
        <f>[1]资金台帐!N3187</f>
      </c>
      <c r="O3187">
        <f>[1]资金台帐!O3187&amp;""</f>
      </c>
      <c r="P3187">
        <f>[1]资金台帐!P3187&amp;""</f>
      </c>
      <c r="Q3187">
        <f>[1]资金台帐!Q3187&amp;""</f>
      </c>
      <c r="T3187">
        <f>[1]资金台帐!T3187&amp;""</f>
      </c>
      <c r="U3187">
        <f>[1]资金台帐!U3187&amp;""</f>
      </c>
      <c r="W3187">
        <f>[1]资金台帐!W3187&amp;""</f>
      </c>
      <c r="X3187">
        <f>[1]资金台帐!X3187&amp;""</f>
      </c>
      <c r="AB3187">
        <f>[1]资金台帐!AB3187</f>
        <v>0</v>
      </c>
      <c r="AC3187">
        <f>[1]资金台帐!AC3187</f>
        <v>0</v>
      </c>
      <c r="AD3187">
        <f>[1]资金台帐!AD3187</f>
        <v>0</v>
      </c>
      <c r="AJ3187">
        <f>[1]资金台帐!AJ3187</f>
        <v>0</v>
      </c>
      <c r="AK3187">
        <f>[1]资金台帐!AK3187</f>
        <v>0</v>
      </c>
      <c r="BA3187" s="22">
        <f t="shared" si="0"/>
      </c>
    </row>
    <row r="3188">
      <c r="B3188">
        <f>[1]资金台帐!B3188&amp;""</f>
      </c>
      <c r="H3188">
        <f>[1]资金台帐!H3188&amp;""</f>
      </c>
      <c r="J3188">
        <f>[1]资金台帐!J3188&amp;""</f>
      </c>
      <c r="N3188">
        <f>[1]资金台帐!N3188</f>
      </c>
      <c r="O3188">
        <f>[1]资金台帐!O3188&amp;""</f>
      </c>
      <c r="P3188">
        <f>[1]资金台帐!P3188&amp;""</f>
      </c>
      <c r="Q3188">
        <f>[1]资金台帐!Q3188&amp;""</f>
      </c>
      <c r="T3188">
        <f>[1]资金台帐!T3188&amp;""</f>
      </c>
      <c r="U3188">
        <f>[1]资金台帐!U3188&amp;""</f>
      </c>
      <c r="W3188">
        <f>[1]资金台帐!W3188&amp;""</f>
      </c>
      <c r="X3188">
        <f>[1]资金台帐!X3188&amp;""</f>
      </c>
      <c r="AB3188">
        <f>[1]资金台帐!AB3188</f>
        <v>0</v>
      </c>
      <c r="AC3188">
        <f>[1]资金台帐!AC3188</f>
        <v>0</v>
      </c>
      <c r="AD3188">
        <f>[1]资金台帐!AD3188</f>
        <v>0</v>
      </c>
      <c r="AJ3188">
        <f>[1]资金台帐!AJ3188</f>
        <v>0</v>
      </c>
      <c r="AK3188">
        <f>[1]资金台帐!AK3188</f>
        <v>0</v>
      </c>
      <c r="BA3188" s="22">
        <f t="shared" si="0"/>
      </c>
    </row>
    <row r="3189">
      <c r="B3189">
        <f>[1]资金台帐!B3189&amp;""</f>
      </c>
      <c r="H3189">
        <f>[1]资金台帐!H3189&amp;""</f>
      </c>
      <c r="J3189">
        <f>[1]资金台帐!J3189&amp;""</f>
      </c>
      <c r="N3189">
        <f>[1]资金台帐!N3189</f>
      </c>
      <c r="O3189">
        <f>[1]资金台帐!O3189&amp;""</f>
      </c>
      <c r="P3189">
        <f>[1]资金台帐!P3189&amp;""</f>
      </c>
      <c r="Q3189">
        <f>[1]资金台帐!Q3189&amp;""</f>
      </c>
      <c r="T3189">
        <f>[1]资金台帐!T3189&amp;""</f>
      </c>
      <c r="U3189">
        <f>[1]资金台帐!U3189&amp;""</f>
      </c>
      <c r="W3189">
        <f>[1]资金台帐!W3189&amp;""</f>
      </c>
      <c r="X3189">
        <f>[1]资金台帐!X3189&amp;""</f>
      </c>
      <c r="AB3189">
        <f>[1]资金台帐!AB3189</f>
        <v>0</v>
      </c>
      <c r="AC3189">
        <f>[1]资金台帐!AC3189</f>
        <v>0</v>
      </c>
      <c r="AD3189">
        <f>[1]资金台帐!AD3189</f>
        <v>0</v>
      </c>
      <c r="AJ3189">
        <f>[1]资金台帐!AJ3189</f>
        <v>0</v>
      </c>
      <c r="AK3189">
        <f>[1]资金台帐!AK3189</f>
        <v>0</v>
      </c>
      <c r="BA3189" s="22">
        <f t="shared" si="0"/>
      </c>
    </row>
    <row r="3190">
      <c r="B3190">
        <f>[1]资金台帐!B3190&amp;""</f>
      </c>
      <c r="H3190">
        <f>[1]资金台帐!H3190&amp;""</f>
      </c>
      <c r="J3190">
        <f>[1]资金台帐!J3190&amp;""</f>
      </c>
      <c r="N3190">
        <f>[1]资金台帐!N3190</f>
      </c>
      <c r="O3190">
        <f>[1]资金台帐!O3190&amp;""</f>
      </c>
      <c r="P3190">
        <f>[1]资金台帐!P3190&amp;""</f>
      </c>
      <c r="Q3190">
        <f>[1]资金台帐!Q3190&amp;""</f>
      </c>
      <c r="T3190">
        <f>[1]资金台帐!T3190&amp;""</f>
      </c>
      <c r="U3190">
        <f>[1]资金台帐!U3190&amp;""</f>
      </c>
      <c r="W3190">
        <f>[1]资金台帐!W3190&amp;""</f>
      </c>
      <c r="X3190">
        <f>[1]资金台帐!X3190&amp;""</f>
      </c>
      <c r="AB3190">
        <f>[1]资金台帐!AB3190</f>
        <v>0</v>
      </c>
      <c r="AC3190">
        <f>[1]资金台帐!AC3190</f>
        <v>0</v>
      </c>
      <c r="AD3190">
        <f>[1]资金台帐!AD3190</f>
        <v>0</v>
      </c>
      <c r="AJ3190">
        <f>[1]资金台帐!AJ3190</f>
        <v>0</v>
      </c>
      <c r="AK3190">
        <f>[1]资金台帐!AK3190</f>
        <v>0</v>
      </c>
      <c r="BA3190" s="22">
        <f t="shared" si="0"/>
      </c>
    </row>
    <row r="3191">
      <c r="B3191">
        <f>[1]资金台帐!B3191&amp;""</f>
      </c>
      <c r="H3191">
        <f>[1]资金台帐!H3191&amp;""</f>
      </c>
      <c r="J3191">
        <f>[1]资金台帐!J3191&amp;""</f>
      </c>
      <c r="N3191">
        <f>[1]资金台帐!N3191</f>
      </c>
      <c r="O3191">
        <f>[1]资金台帐!O3191&amp;""</f>
      </c>
      <c r="P3191">
        <f>[1]资金台帐!P3191&amp;""</f>
      </c>
      <c r="Q3191">
        <f>[1]资金台帐!Q3191&amp;""</f>
      </c>
      <c r="T3191">
        <f>[1]资金台帐!T3191&amp;""</f>
      </c>
      <c r="U3191">
        <f>[1]资金台帐!U3191&amp;""</f>
      </c>
      <c r="W3191">
        <f>[1]资金台帐!W3191&amp;""</f>
      </c>
      <c r="X3191">
        <f>[1]资金台帐!X3191&amp;""</f>
      </c>
      <c r="AB3191">
        <f>[1]资金台帐!AB3191</f>
        <v>0</v>
      </c>
      <c r="AC3191">
        <f>[1]资金台帐!AC3191</f>
        <v>0</v>
      </c>
      <c r="AD3191">
        <f>[1]资金台帐!AD3191</f>
        <v>0</v>
      </c>
      <c r="AJ3191">
        <f>[1]资金台帐!AJ3191</f>
        <v>0</v>
      </c>
      <c r="AK3191">
        <f>[1]资金台帐!AK3191</f>
        <v>0</v>
      </c>
      <c r="BA3191" s="22">
        <f t="shared" si="0"/>
      </c>
    </row>
    <row r="3192">
      <c r="B3192">
        <f>[1]资金台帐!B3192&amp;""</f>
      </c>
      <c r="H3192">
        <f>[1]资金台帐!H3192&amp;""</f>
      </c>
      <c r="J3192">
        <f>[1]资金台帐!J3192&amp;""</f>
      </c>
      <c r="N3192">
        <f>[1]资金台帐!N3192</f>
      </c>
      <c r="O3192">
        <f>[1]资金台帐!O3192&amp;""</f>
      </c>
      <c r="P3192">
        <f>[1]资金台帐!P3192&amp;""</f>
      </c>
      <c r="Q3192">
        <f>[1]资金台帐!Q3192&amp;""</f>
      </c>
      <c r="T3192">
        <f>[1]资金台帐!T3192&amp;""</f>
      </c>
      <c r="U3192">
        <f>[1]资金台帐!U3192&amp;""</f>
      </c>
      <c r="W3192">
        <f>[1]资金台帐!W3192&amp;""</f>
      </c>
      <c r="X3192">
        <f>[1]资金台帐!X3192&amp;""</f>
      </c>
      <c r="AB3192">
        <f>[1]资金台帐!AB3192</f>
        <v>0</v>
      </c>
      <c r="AC3192">
        <f>[1]资金台帐!AC3192</f>
        <v>0</v>
      </c>
      <c r="AD3192">
        <f>[1]资金台帐!AD3192</f>
        <v>0</v>
      </c>
      <c r="AJ3192">
        <f>[1]资金台帐!AJ3192</f>
        <v>0</v>
      </c>
      <c r="AK3192">
        <f>[1]资金台帐!AK3192</f>
        <v>0</v>
      </c>
      <c r="BA3192" s="22">
        <f t="shared" si="0"/>
      </c>
    </row>
    <row r="3193">
      <c r="B3193">
        <f>[1]资金台帐!B3193&amp;""</f>
      </c>
      <c r="H3193">
        <f>[1]资金台帐!H3193&amp;""</f>
      </c>
      <c r="J3193">
        <f>[1]资金台帐!J3193&amp;""</f>
      </c>
      <c r="N3193">
        <f>[1]资金台帐!N3193</f>
      </c>
      <c r="O3193">
        <f>[1]资金台帐!O3193&amp;""</f>
      </c>
      <c r="P3193">
        <f>[1]资金台帐!P3193&amp;""</f>
      </c>
      <c r="Q3193">
        <f>[1]资金台帐!Q3193&amp;""</f>
      </c>
      <c r="T3193">
        <f>[1]资金台帐!T3193&amp;""</f>
      </c>
      <c r="U3193">
        <f>[1]资金台帐!U3193&amp;""</f>
      </c>
      <c r="W3193">
        <f>[1]资金台帐!W3193&amp;""</f>
      </c>
      <c r="X3193">
        <f>[1]资金台帐!X3193&amp;""</f>
      </c>
      <c r="AB3193">
        <f>[1]资金台帐!AB3193</f>
        <v>0</v>
      </c>
      <c r="AC3193">
        <f>[1]资金台帐!AC3193</f>
        <v>0</v>
      </c>
      <c r="AD3193">
        <f>[1]资金台帐!AD3193</f>
        <v>0</v>
      </c>
      <c r="AJ3193">
        <f>[1]资金台帐!AJ3193</f>
        <v>0</v>
      </c>
      <c r="AK3193">
        <f>[1]资金台帐!AK3193</f>
        <v>0</v>
      </c>
      <c r="BA3193" s="22">
        <f t="shared" si="0"/>
      </c>
    </row>
    <row r="3194">
      <c r="B3194">
        <f>[1]资金台帐!B3194&amp;""</f>
      </c>
      <c r="H3194">
        <f>[1]资金台帐!H3194&amp;""</f>
      </c>
      <c r="J3194">
        <f>[1]资金台帐!J3194&amp;""</f>
      </c>
      <c r="N3194">
        <f>[1]资金台帐!N3194</f>
      </c>
      <c r="O3194">
        <f>[1]资金台帐!O3194&amp;""</f>
      </c>
      <c r="P3194">
        <f>[1]资金台帐!P3194&amp;""</f>
      </c>
      <c r="Q3194">
        <f>[1]资金台帐!Q3194&amp;""</f>
      </c>
      <c r="T3194">
        <f>[1]资金台帐!T3194&amp;""</f>
      </c>
      <c r="U3194">
        <f>[1]资金台帐!U3194&amp;""</f>
      </c>
      <c r="W3194">
        <f>[1]资金台帐!W3194&amp;""</f>
      </c>
      <c r="X3194">
        <f>[1]资金台帐!X3194&amp;""</f>
      </c>
      <c r="AB3194">
        <f>[1]资金台帐!AB3194</f>
        <v>0</v>
      </c>
      <c r="AC3194">
        <f>[1]资金台帐!AC3194</f>
        <v>0</v>
      </c>
      <c r="AD3194">
        <f>[1]资金台帐!AD3194</f>
        <v>0</v>
      </c>
      <c r="AJ3194">
        <f>[1]资金台帐!AJ3194</f>
        <v>0</v>
      </c>
      <c r="AK3194">
        <f>[1]资金台帐!AK3194</f>
        <v>0</v>
      </c>
      <c r="BA3194" s="22">
        <f t="shared" si="0"/>
      </c>
    </row>
    <row r="3195">
      <c r="B3195">
        <f>[1]资金台帐!B3195&amp;""</f>
      </c>
      <c r="H3195">
        <f>[1]资金台帐!H3195&amp;""</f>
      </c>
      <c r="J3195">
        <f>[1]资金台帐!J3195&amp;""</f>
      </c>
      <c r="N3195">
        <f>[1]资金台帐!N3195</f>
      </c>
      <c r="O3195">
        <f>[1]资金台帐!O3195&amp;""</f>
      </c>
      <c r="P3195">
        <f>[1]资金台帐!P3195&amp;""</f>
      </c>
      <c r="Q3195">
        <f>[1]资金台帐!Q3195&amp;""</f>
      </c>
      <c r="T3195">
        <f>[1]资金台帐!T3195&amp;""</f>
      </c>
      <c r="U3195">
        <f>[1]资金台帐!U3195&amp;""</f>
      </c>
      <c r="W3195">
        <f>[1]资金台帐!W3195&amp;""</f>
      </c>
      <c r="X3195">
        <f>[1]资金台帐!X3195&amp;""</f>
      </c>
      <c r="AB3195">
        <f>[1]资金台帐!AB3195</f>
        <v>0</v>
      </c>
      <c r="AC3195">
        <f>[1]资金台帐!AC3195</f>
        <v>0</v>
      </c>
      <c r="AD3195">
        <f>[1]资金台帐!AD3195</f>
        <v>0</v>
      </c>
      <c r="AJ3195">
        <f>[1]资金台帐!AJ3195</f>
        <v>0</v>
      </c>
      <c r="AK3195">
        <f>[1]资金台帐!AK3195</f>
        <v>0</v>
      </c>
      <c r="BA3195" s="22">
        <f t="shared" si="0"/>
      </c>
    </row>
    <row r="3196">
      <c r="B3196">
        <f>[1]资金台帐!B3196&amp;""</f>
      </c>
      <c r="H3196">
        <f>[1]资金台帐!H3196&amp;""</f>
      </c>
      <c r="J3196">
        <f>[1]资金台帐!J3196&amp;""</f>
      </c>
      <c r="N3196">
        <f>[1]资金台帐!N3196</f>
      </c>
      <c r="O3196">
        <f>[1]资金台帐!O3196&amp;""</f>
      </c>
      <c r="P3196">
        <f>[1]资金台帐!P3196&amp;""</f>
      </c>
      <c r="Q3196">
        <f>[1]资金台帐!Q3196&amp;""</f>
      </c>
      <c r="T3196">
        <f>[1]资金台帐!T3196&amp;""</f>
      </c>
      <c r="U3196">
        <f>[1]资金台帐!U3196&amp;""</f>
      </c>
      <c r="W3196">
        <f>[1]资金台帐!W3196&amp;""</f>
      </c>
      <c r="X3196">
        <f>[1]资金台帐!X3196&amp;""</f>
      </c>
      <c r="AB3196">
        <f>[1]资金台帐!AB3196</f>
        <v>0</v>
      </c>
      <c r="AC3196">
        <f>[1]资金台帐!AC3196</f>
        <v>0</v>
      </c>
      <c r="AD3196">
        <f>[1]资金台帐!AD3196</f>
        <v>0</v>
      </c>
      <c r="AJ3196">
        <f>[1]资金台帐!AJ3196</f>
        <v>0</v>
      </c>
      <c r="AK3196">
        <f>[1]资金台帐!AK3196</f>
        <v>0</v>
      </c>
      <c r="BA3196" s="22">
        <f t="shared" si="0"/>
      </c>
    </row>
    <row r="3197">
      <c r="B3197">
        <f>[1]资金台帐!B3197&amp;""</f>
      </c>
      <c r="H3197">
        <f>[1]资金台帐!H3197&amp;""</f>
      </c>
      <c r="J3197">
        <f>[1]资金台帐!J3197&amp;""</f>
      </c>
      <c r="N3197">
        <f>[1]资金台帐!N3197</f>
      </c>
      <c r="O3197">
        <f>[1]资金台帐!O3197&amp;""</f>
      </c>
      <c r="P3197">
        <f>[1]资金台帐!P3197&amp;""</f>
      </c>
      <c r="Q3197">
        <f>[1]资金台帐!Q3197&amp;""</f>
      </c>
      <c r="T3197">
        <f>[1]资金台帐!T3197&amp;""</f>
      </c>
      <c r="U3197">
        <f>[1]资金台帐!U3197&amp;""</f>
      </c>
      <c r="W3197">
        <f>[1]资金台帐!W3197&amp;""</f>
      </c>
      <c r="X3197">
        <f>[1]资金台帐!X3197&amp;""</f>
      </c>
      <c r="AB3197">
        <f>[1]资金台帐!AB3197</f>
        <v>0</v>
      </c>
      <c r="AC3197">
        <f>[1]资金台帐!AC3197</f>
        <v>0</v>
      </c>
      <c r="AD3197">
        <f>[1]资金台帐!AD3197</f>
        <v>0</v>
      </c>
      <c r="AJ3197">
        <f>[1]资金台帐!AJ3197</f>
        <v>0</v>
      </c>
      <c r="AK3197">
        <f>[1]资金台帐!AK3197</f>
        <v>0</v>
      </c>
      <c r="BA3197" s="22">
        <f t="shared" si="0"/>
      </c>
    </row>
    <row r="3198">
      <c r="B3198">
        <f>[1]资金台帐!B3198&amp;""</f>
      </c>
      <c r="H3198">
        <f>[1]资金台帐!H3198&amp;""</f>
      </c>
      <c r="J3198">
        <f>[1]资金台帐!J3198&amp;""</f>
      </c>
      <c r="N3198">
        <f>[1]资金台帐!N3198</f>
      </c>
      <c r="O3198">
        <f>[1]资金台帐!O3198&amp;""</f>
      </c>
      <c r="P3198">
        <f>[1]资金台帐!P3198&amp;""</f>
      </c>
      <c r="Q3198">
        <f>[1]资金台帐!Q3198&amp;""</f>
      </c>
      <c r="T3198">
        <f>[1]资金台帐!T3198&amp;""</f>
      </c>
      <c r="U3198">
        <f>[1]资金台帐!U3198&amp;""</f>
      </c>
      <c r="W3198">
        <f>[1]资金台帐!W3198&amp;""</f>
      </c>
      <c r="X3198">
        <f>[1]资金台帐!X3198&amp;""</f>
      </c>
      <c r="AB3198">
        <f>[1]资金台帐!AB3198</f>
        <v>0</v>
      </c>
      <c r="AC3198">
        <f>[1]资金台帐!AC3198</f>
        <v>0</v>
      </c>
      <c r="AD3198">
        <f>[1]资金台帐!AD3198</f>
        <v>0</v>
      </c>
      <c r="AJ3198">
        <f>[1]资金台帐!AJ3198</f>
        <v>0</v>
      </c>
      <c r="AK3198">
        <f>[1]资金台帐!AK3198</f>
        <v>0</v>
      </c>
      <c r="BA3198" s="22">
        <f t="shared" si="0"/>
      </c>
    </row>
    <row r="3199">
      <c r="B3199">
        <f>[1]资金台帐!B3199&amp;""</f>
      </c>
      <c r="H3199">
        <f>[1]资金台帐!H3199&amp;""</f>
      </c>
      <c r="J3199">
        <f>[1]资金台帐!J3199&amp;""</f>
      </c>
      <c r="N3199">
        <f>[1]资金台帐!N3199</f>
      </c>
      <c r="O3199">
        <f>[1]资金台帐!O3199&amp;""</f>
      </c>
      <c r="P3199">
        <f>[1]资金台帐!P3199&amp;""</f>
      </c>
      <c r="Q3199">
        <f>[1]资金台帐!Q3199&amp;""</f>
      </c>
      <c r="T3199">
        <f>[1]资金台帐!T3199&amp;""</f>
      </c>
      <c r="U3199">
        <f>[1]资金台帐!U3199&amp;""</f>
      </c>
      <c r="W3199">
        <f>[1]资金台帐!W3199&amp;""</f>
      </c>
      <c r="X3199">
        <f>[1]资金台帐!X3199&amp;""</f>
      </c>
      <c r="AB3199">
        <f>[1]资金台帐!AB3199</f>
        <v>0</v>
      </c>
      <c r="AC3199">
        <f>[1]资金台帐!AC3199</f>
        <v>0</v>
      </c>
      <c r="AD3199">
        <f>[1]资金台帐!AD3199</f>
        <v>0</v>
      </c>
      <c r="AJ3199">
        <f>[1]资金台帐!AJ3199</f>
        <v>0</v>
      </c>
      <c r="AK3199">
        <f>[1]资金台帐!AK3199</f>
        <v>0</v>
      </c>
      <c r="BA3199" s="22">
        <f t="shared" si="0"/>
      </c>
    </row>
    <row r="3200">
      <c r="B3200">
        <f>[1]资金台帐!B3200&amp;""</f>
      </c>
      <c r="H3200">
        <f>[1]资金台帐!H3200&amp;""</f>
      </c>
      <c r="J3200">
        <f>[1]资金台帐!J3200&amp;""</f>
      </c>
      <c r="N3200">
        <f>[1]资金台帐!N3200</f>
      </c>
      <c r="O3200">
        <f>[1]资金台帐!O3200&amp;""</f>
      </c>
      <c r="P3200">
        <f>[1]资金台帐!P3200&amp;""</f>
      </c>
      <c r="Q3200">
        <f>[1]资金台帐!Q3200&amp;""</f>
      </c>
      <c r="T3200">
        <f>[1]资金台帐!T3200&amp;""</f>
      </c>
      <c r="U3200">
        <f>[1]资金台帐!U3200&amp;""</f>
      </c>
      <c r="W3200">
        <f>[1]资金台帐!W3200&amp;""</f>
      </c>
      <c r="X3200">
        <f>[1]资金台帐!X3200&amp;""</f>
      </c>
      <c r="AB3200">
        <f>[1]资金台帐!AB3200</f>
        <v>0</v>
      </c>
      <c r="AC3200">
        <f>[1]资金台帐!AC3200</f>
        <v>0</v>
      </c>
      <c r="AD3200">
        <f>[1]资金台帐!AD3200</f>
        <v>0</v>
      </c>
      <c r="AJ3200">
        <f>[1]资金台帐!AJ3200</f>
        <v>0</v>
      </c>
      <c r="AK3200">
        <f>[1]资金台帐!AK3200</f>
        <v>0</v>
      </c>
      <c r="BA3200" s="22">
        <f t="shared" si="0"/>
      </c>
    </row>
    <row r="3201">
      <c r="B3201">
        <f>[1]资金台帐!B3201&amp;""</f>
      </c>
      <c r="H3201">
        <f>[1]资金台帐!H3201&amp;""</f>
      </c>
      <c r="J3201">
        <f>[1]资金台帐!J3201&amp;""</f>
      </c>
      <c r="N3201">
        <f>[1]资金台帐!N3201</f>
      </c>
      <c r="O3201">
        <f>[1]资金台帐!O3201&amp;""</f>
      </c>
      <c r="P3201">
        <f>[1]资金台帐!P3201&amp;""</f>
      </c>
      <c r="Q3201">
        <f>[1]资金台帐!Q3201&amp;""</f>
      </c>
      <c r="T3201">
        <f>[1]资金台帐!T3201&amp;""</f>
      </c>
      <c r="U3201">
        <f>[1]资金台帐!U3201&amp;""</f>
      </c>
      <c r="W3201">
        <f>[1]资金台帐!W3201&amp;""</f>
      </c>
      <c r="X3201">
        <f>[1]资金台帐!X3201&amp;""</f>
      </c>
      <c r="AB3201">
        <f>[1]资金台帐!AB3201</f>
        <v>0</v>
      </c>
      <c r="AC3201">
        <f>[1]资金台帐!AC3201</f>
        <v>0</v>
      </c>
      <c r="AD3201">
        <f>[1]资金台帐!AD3201</f>
        <v>0</v>
      </c>
      <c r="AJ3201">
        <f>[1]资金台帐!AJ3201</f>
        <v>0</v>
      </c>
      <c r="AK3201">
        <f>[1]资金台帐!AK3201</f>
        <v>0</v>
      </c>
      <c r="BA3201" s="22">
        <f t="shared" si="0"/>
      </c>
    </row>
    <row r="3202">
      <c r="B3202">
        <f>[1]资金台帐!B3202&amp;""</f>
      </c>
      <c r="H3202">
        <f>[1]资金台帐!H3202&amp;""</f>
      </c>
      <c r="J3202">
        <f>[1]资金台帐!J3202&amp;""</f>
      </c>
      <c r="N3202">
        <f>[1]资金台帐!N3202</f>
      </c>
      <c r="O3202">
        <f>[1]资金台帐!O3202&amp;""</f>
      </c>
      <c r="P3202">
        <f>[1]资金台帐!P3202&amp;""</f>
      </c>
      <c r="Q3202">
        <f>[1]资金台帐!Q3202&amp;""</f>
      </c>
      <c r="T3202">
        <f>[1]资金台帐!T3202&amp;""</f>
      </c>
      <c r="U3202">
        <f>[1]资金台帐!U3202&amp;""</f>
      </c>
      <c r="W3202">
        <f>[1]资金台帐!W3202&amp;""</f>
      </c>
      <c r="X3202">
        <f>[1]资金台帐!X3202&amp;""</f>
      </c>
      <c r="AB3202">
        <f>[1]资金台帐!AB3202</f>
        <v>0</v>
      </c>
      <c r="AC3202">
        <f>[1]资金台帐!AC3202</f>
        <v>0</v>
      </c>
      <c r="AD3202">
        <f>[1]资金台帐!AD3202</f>
        <v>0</v>
      </c>
      <c r="AJ3202">
        <f>[1]资金台帐!AJ3202</f>
        <v>0</v>
      </c>
      <c r="AK3202">
        <f>[1]资金台帐!AK3202</f>
        <v>0</v>
      </c>
      <c r="BA3202" s="22">
        <f t="shared" si="0"/>
      </c>
    </row>
    <row r="3203">
      <c r="B3203">
        <f>[1]资金台帐!B3203&amp;""</f>
      </c>
      <c r="H3203">
        <f>[1]资金台帐!H3203&amp;""</f>
      </c>
      <c r="J3203">
        <f>[1]资金台帐!J3203&amp;""</f>
      </c>
      <c r="N3203">
        <f>[1]资金台帐!N3203</f>
      </c>
      <c r="O3203">
        <f>[1]资金台帐!O3203&amp;""</f>
      </c>
      <c r="P3203">
        <f>[1]资金台帐!P3203&amp;""</f>
      </c>
      <c r="Q3203">
        <f>[1]资金台帐!Q3203&amp;""</f>
      </c>
      <c r="T3203">
        <f>[1]资金台帐!T3203&amp;""</f>
      </c>
      <c r="U3203">
        <f>[1]资金台帐!U3203&amp;""</f>
      </c>
      <c r="W3203">
        <f>[1]资金台帐!W3203&amp;""</f>
      </c>
      <c r="X3203">
        <f>[1]资金台帐!X3203&amp;""</f>
      </c>
      <c r="AB3203">
        <f>[1]资金台帐!AB3203</f>
        <v>0</v>
      </c>
      <c r="AC3203">
        <f>[1]资金台帐!AC3203</f>
        <v>0</v>
      </c>
      <c r="AD3203">
        <f>[1]资金台帐!AD3203</f>
        <v>0</v>
      </c>
      <c r="AJ3203">
        <f>[1]资金台帐!AJ3203</f>
        <v>0</v>
      </c>
      <c r="AK3203">
        <f>[1]资金台帐!AK3203</f>
        <v>0</v>
      </c>
      <c r="BA3203" s="22">
        <f t="shared" si="0"/>
      </c>
    </row>
    <row r="3204">
      <c r="B3204">
        <f>[1]资金台帐!B3204&amp;""</f>
      </c>
      <c r="H3204">
        <f>[1]资金台帐!H3204&amp;""</f>
      </c>
      <c r="J3204">
        <f>[1]资金台帐!J3204&amp;""</f>
      </c>
      <c r="N3204">
        <f>[1]资金台帐!N3204</f>
      </c>
      <c r="O3204">
        <f>[1]资金台帐!O3204&amp;""</f>
      </c>
      <c r="P3204">
        <f>[1]资金台帐!P3204&amp;""</f>
      </c>
      <c r="Q3204">
        <f>[1]资金台帐!Q3204&amp;""</f>
      </c>
      <c r="T3204">
        <f>[1]资金台帐!T3204&amp;""</f>
      </c>
      <c r="U3204">
        <f>[1]资金台帐!U3204&amp;""</f>
      </c>
      <c r="W3204">
        <f>[1]资金台帐!W3204&amp;""</f>
      </c>
      <c r="X3204">
        <f>[1]资金台帐!X3204&amp;""</f>
      </c>
      <c r="AB3204">
        <f>[1]资金台帐!AB3204</f>
        <v>0</v>
      </c>
      <c r="AC3204">
        <f>[1]资金台帐!AC3204</f>
        <v>0</v>
      </c>
      <c r="AD3204">
        <f>[1]资金台帐!AD3204</f>
        <v>0</v>
      </c>
      <c r="AJ3204">
        <f>[1]资金台帐!AJ3204</f>
        <v>0</v>
      </c>
      <c r="AK3204">
        <f>[1]资金台帐!AK3204</f>
        <v>0</v>
      </c>
      <c r="BA3204" s="22">
        <f t="shared" si="0"/>
      </c>
    </row>
    <row r="3205">
      <c r="B3205">
        <f>[1]资金台帐!B3205&amp;""</f>
      </c>
      <c r="H3205">
        <f>[1]资金台帐!H3205&amp;""</f>
      </c>
      <c r="J3205">
        <f>[1]资金台帐!J3205&amp;""</f>
      </c>
      <c r="N3205">
        <f>[1]资金台帐!N3205</f>
      </c>
      <c r="O3205">
        <f>[1]资金台帐!O3205&amp;""</f>
      </c>
      <c r="P3205">
        <f>[1]资金台帐!P3205&amp;""</f>
      </c>
      <c r="Q3205">
        <f>[1]资金台帐!Q3205&amp;""</f>
      </c>
      <c r="T3205">
        <f>[1]资金台帐!T3205&amp;""</f>
      </c>
      <c r="U3205">
        <f>[1]资金台帐!U3205&amp;""</f>
      </c>
      <c r="W3205">
        <f>[1]资金台帐!W3205&amp;""</f>
      </c>
      <c r="X3205">
        <f>[1]资金台帐!X3205&amp;""</f>
      </c>
      <c r="AB3205">
        <f>[1]资金台帐!AB3205</f>
        <v>0</v>
      </c>
      <c r="AC3205">
        <f>[1]资金台帐!AC3205</f>
        <v>0</v>
      </c>
      <c r="AD3205">
        <f>[1]资金台帐!AD3205</f>
        <v>0</v>
      </c>
      <c r="AJ3205">
        <f>[1]资金台帐!AJ3205</f>
        <v>0</v>
      </c>
      <c r="AK3205">
        <f>[1]资金台帐!AK3205</f>
        <v>0</v>
      </c>
      <c r="BA3205" s="22">
        <f t="shared" si="0"/>
      </c>
    </row>
    <row r="3206">
      <c r="B3206">
        <f>[1]资金台帐!B3206&amp;""</f>
      </c>
      <c r="H3206">
        <f>[1]资金台帐!H3206&amp;""</f>
      </c>
      <c r="J3206">
        <f>[1]资金台帐!J3206&amp;""</f>
      </c>
      <c r="N3206">
        <f>[1]资金台帐!N3206</f>
      </c>
      <c r="O3206">
        <f>[1]资金台帐!O3206&amp;""</f>
      </c>
      <c r="P3206">
        <f>[1]资金台帐!P3206&amp;""</f>
      </c>
      <c r="Q3206">
        <f>[1]资金台帐!Q3206&amp;""</f>
      </c>
      <c r="T3206">
        <f>[1]资金台帐!T3206&amp;""</f>
      </c>
      <c r="U3206">
        <f>[1]资金台帐!U3206&amp;""</f>
      </c>
      <c r="W3206">
        <f>[1]资金台帐!W3206&amp;""</f>
      </c>
      <c r="X3206">
        <f>[1]资金台帐!X3206&amp;""</f>
      </c>
      <c r="AB3206">
        <f>[1]资金台帐!AB3206</f>
        <v>0</v>
      </c>
      <c r="AC3206">
        <f>[1]资金台帐!AC3206</f>
        <v>0</v>
      </c>
      <c r="AD3206">
        <f>[1]资金台帐!AD3206</f>
        <v>0</v>
      </c>
      <c r="AJ3206">
        <f>[1]资金台帐!AJ3206</f>
        <v>0</v>
      </c>
      <c r="AK3206">
        <f>[1]资金台帐!AK3206</f>
        <v>0</v>
      </c>
      <c r="BA3206" s="22">
        <f t="shared" si="0"/>
      </c>
    </row>
    <row r="3207">
      <c r="B3207">
        <f>[1]资金台帐!B3207&amp;""</f>
      </c>
      <c r="H3207">
        <f>[1]资金台帐!H3207&amp;""</f>
      </c>
      <c r="J3207">
        <f>[1]资金台帐!J3207&amp;""</f>
      </c>
      <c r="N3207">
        <f>[1]资金台帐!N3207</f>
      </c>
      <c r="O3207">
        <f>[1]资金台帐!O3207&amp;""</f>
      </c>
      <c r="P3207">
        <f>[1]资金台帐!P3207&amp;""</f>
      </c>
      <c r="Q3207">
        <f>[1]资金台帐!Q3207&amp;""</f>
      </c>
      <c r="T3207">
        <f>[1]资金台帐!T3207&amp;""</f>
      </c>
      <c r="U3207">
        <f>[1]资金台帐!U3207&amp;""</f>
      </c>
      <c r="W3207">
        <f>[1]资金台帐!W3207&amp;""</f>
      </c>
      <c r="X3207">
        <f>[1]资金台帐!X3207&amp;""</f>
      </c>
      <c r="AB3207">
        <f>[1]资金台帐!AB3207</f>
        <v>0</v>
      </c>
      <c r="AC3207">
        <f>[1]资金台帐!AC3207</f>
        <v>0</v>
      </c>
      <c r="AD3207">
        <f>[1]资金台帐!AD3207</f>
        <v>0</v>
      </c>
      <c r="AJ3207">
        <f>[1]资金台帐!AJ3207</f>
        <v>0</v>
      </c>
      <c r="AK3207">
        <f>[1]资金台帐!AK3207</f>
        <v>0</v>
      </c>
      <c r="BA3207" s="22">
        <f t="shared" si="0"/>
      </c>
    </row>
    <row r="3208">
      <c r="B3208">
        <f>[1]资金台帐!B3208&amp;""</f>
      </c>
      <c r="H3208">
        <f>[1]资金台帐!H3208&amp;""</f>
      </c>
      <c r="J3208">
        <f>[1]资金台帐!J3208&amp;""</f>
      </c>
      <c r="N3208">
        <f>[1]资金台帐!N3208</f>
      </c>
      <c r="O3208">
        <f>[1]资金台帐!O3208&amp;""</f>
      </c>
      <c r="P3208">
        <f>[1]资金台帐!P3208&amp;""</f>
      </c>
      <c r="Q3208">
        <f>[1]资金台帐!Q3208&amp;""</f>
      </c>
      <c r="T3208">
        <f>[1]资金台帐!T3208&amp;""</f>
      </c>
      <c r="U3208">
        <f>[1]资金台帐!U3208&amp;""</f>
      </c>
      <c r="W3208">
        <f>[1]资金台帐!W3208&amp;""</f>
      </c>
      <c r="X3208">
        <f>[1]资金台帐!X3208&amp;""</f>
      </c>
      <c r="AB3208">
        <f>[1]资金台帐!AB3208</f>
        <v>0</v>
      </c>
      <c r="AC3208">
        <f>[1]资金台帐!AC3208</f>
        <v>0</v>
      </c>
      <c r="AD3208">
        <f>[1]资金台帐!AD3208</f>
        <v>0</v>
      </c>
      <c r="AJ3208">
        <f>[1]资金台帐!AJ3208</f>
        <v>0</v>
      </c>
      <c r="AK3208">
        <f>[1]资金台帐!AK3208</f>
        <v>0</v>
      </c>
      <c r="BA3208" s="22">
        <f t="shared" si="0"/>
      </c>
    </row>
    <row r="3209">
      <c r="B3209">
        <f>[1]资金台帐!B3209&amp;""</f>
      </c>
      <c r="H3209">
        <f>[1]资金台帐!H3209&amp;""</f>
      </c>
      <c r="J3209">
        <f>[1]资金台帐!J3209&amp;""</f>
      </c>
      <c r="N3209">
        <f>[1]资金台帐!N3209</f>
      </c>
      <c r="O3209">
        <f>[1]资金台帐!O3209&amp;""</f>
      </c>
      <c r="P3209">
        <f>[1]资金台帐!P3209&amp;""</f>
      </c>
      <c r="Q3209">
        <f>[1]资金台帐!Q3209&amp;""</f>
      </c>
      <c r="T3209">
        <f>[1]资金台帐!T3209&amp;""</f>
      </c>
      <c r="U3209">
        <f>[1]资金台帐!U3209&amp;""</f>
      </c>
      <c r="W3209">
        <f>[1]资金台帐!W3209&amp;""</f>
      </c>
      <c r="X3209">
        <f>[1]资金台帐!X3209&amp;""</f>
      </c>
      <c r="AB3209">
        <f>[1]资金台帐!AB3209</f>
        <v>0</v>
      </c>
      <c r="AC3209">
        <f>[1]资金台帐!AC3209</f>
        <v>0</v>
      </c>
      <c r="AD3209">
        <f>[1]资金台帐!AD3209</f>
        <v>0</v>
      </c>
      <c r="AJ3209">
        <f>[1]资金台帐!AJ3209</f>
        <v>0</v>
      </c>
      <c r="AK3209">
        <f>[1]资金台帐!AK3209</f>
        <v>0</v>
      </c>
      <c r="BA3209" s="22">
        <f t="shared" si="0"/>
      </c>
    </row>
    <row r="3210">
      <c r="B3210">
        <f>[1]资金台帐!B3210&amp;""</f>
      </c>
      <c r="H3210">
        <f>[1]资金台帐!H3210&amp;""</f>
      </c>
      <c r="J3210">
        <f>[1]资金台帐!J3210&amp;""</f>
      </c>
      <c r="N3210">
        <f>[1]资金台帐!N3210</f>
      </c>
      <c r="O3210">
        <f>[1]资金台帐!O3210&amp;""</f>
      </c>
      <c r="P3210">
        <f>[1]资金台帐!P3210&amp;""</f>
      </c>
      <c r="Q3210">
        <f>[1]资金台帐!Q3210&amp;""</f>
      </c>
      <c r="T3210">
        <f>[1]资金台帐!T3210&amp;""</f>
      </c>
      <c r="U3210">
        <f>[1]资金台帐!U3210&amp;""</f>
      </c>
      <c r="W3210">
        <f>[1]资金台帐!W3210&amp;""</f>
      </c>
      <c r="X3210">
        <f>[1]资金台帐!X3210&amp;""</f>
      </c>
      <c r="AB3210">
        <f>[1]资金台帐!AB3210</f>
        <v>0</v>
      </c>
      <c r="AC3210">
        <f>[1]资金台帐!AC3210</f>
        <v>0</v>
      </c>
      <c r="AD3210">
        <f>[1]资金台帐!AD3210</f>
        <v>0</v>
      </c>
      <c r="AJ3210">
        <f>[1]资金台帐!AJ3210</f>
        <v>0</v>
      </c>
      <c r="AK3210">
        <f>[1]资金台帐!AK3210</f>
        <v>0</v>
      </c>
      <c r="BA3210" s="22">
        <f t="shared" si="0"/>
      </c>
    </row>
    <row r="3211">
      <c r="B3211">
        <f>[1]资金台帐!B3211&amp;""</f>
      </c>
      <c r="H3211">
        <f>[1]资金台帐!H3211&amp;""</f>
      </c>
      <c r="J3211">
        <f>[1]资金台帐!J3211&amp;""</f>
      </c>
      <c r="N3211">
        <f>[1]资金台帐!N3211</f>
      </c>
      <c r="O3211">
        <f>[1]资金台帐!O3211&amp;""</f>
      </c>
      <c r="P3211">
        <f>[1]资金台帐!P3211&amp;""</f>
      </c>
      <c r="Q3211">
        <f>[1]资金台帐!Q3211&amp;""</f>
      </c>
      <c r="T3211">
        <f>[1]资金台帐!T3211&amp;""</f>
      </c>
      <c r="U3211">
        <f>[1]资金台帐!U3211&amp;""</f>
      </c>
      <c r="W3211">
        <f>[1]资金台帐!W3211&amp;""</f>
      </c>
      <c r="X3211">
        <f>[1]资金台帐!X3211&amp;""</f>
      </c>
      <c r="AB3211">
        <f>[1]资金台帐!AB3211</f>
        <v>0</v>
      </c>
      <c r="AC3211">
        <f>[1]资金台帐!AC3211</f>
        <v>0</v>
      </c>
      <c r="AD3211">
        <f>[1]资金台帐!AD3211</f>
        <v>0</v>
      </c>
      <c r="AJ3211">
        <f>[1]资金台帐!AJ3211</f>
        <v>0</v>
      </c>
      <c r="AK3211">
        <f>[1]资金台帐!AK3211</f>
        <v>0</v>
      </c>
      <c r="BA3211" s="22">
        <f t="shared" si="0"/>
      </c>
    </row>
    <row r="3212">
      <c r="B3212">
        <f>[1]资金台帐!B3212&amp;""</f>
      </c>
      <c r="H3212">
        <f>[1]资金台帐!H3212&amp;""</f>
      </c>
      <c r="J3212">
        <f>[1]资金台帐!J3212&amp;""</f>
      </c>
      <c r="N3212">
        <f>[1]资金台帐!N3212</f>
      </c>
      <c r="O3212">
        <f>[1]资金台帐!O3212&amp;""</f>
      </c>
      <c r="P3212">
        <f>[1]资金台帐!P3212&amp;""</f>
      </c>
      <c r="Q3212">
        <f>[1]资金台帐!Q3212&amp;""</f>
      </c>
      <c r="T3212">
        <f>[1]资金台帐!T3212&amp;""</f>
      </c>
      <c r="U3212">
        <f>[1]资金台帐!U3212&amp;""</f>
      </c>
      <c r="W3212">
        <f>[1]资金台帐!W3212&amp;""</f>
      </c>
      <c r="X3212">
        <f>[1]资金台帐!X3212&amp;""</f>
      </c>
      <c r="AB3212">
        <f>[1]资金台帐!AB3212</f>
        <v>0</v>
      </c>
      <c r="AC3212">
        <f>[1]资金台帐!AC3212</f>
        <v>0</v>
      </c>
      <c r="AD3212">
        <f>[1]资金台帐!AD3212</f>
        <v>0</v>
      </c>
      <c r="AJ3212">
        <f>[1]资金台帐!AJ3212</f>
        <v>0</v>
      </c>
      <c r="AK3212">
        <f>[1]资金台帐!AK3212</f>
        <v>0</v>
      </c>
      <c r="BA3212" s="22">
        <f t="shared" si="0"/>
      </c>
    </row>
    <row r="3213">
      <c r="B3213">
        <f>[1]资金台帐!B3213&amp;""</f>
      </c>
      <c r="H3213">
        <f>[1]资金台帐!H3213&amp;""</f>
      </c>
      <c r="J3213">
        <f>[1]资金台帐!J3213&amp;""</f>
      </c>
      <c r="N3213">
        <f>[1]资金台帐!N3213</f>
      </c>
      <c r="O3213">
        <f>[1]资金台帐!O3213&amp;""</f>
      </c>
      <c r="P3213">
        <f>[1]资金台帐!P3213&amp;""</f>
      </c>
      <c r="Q3213">
        <f>[1]资金台帐!Q3213&amp;""</f>
      </c>
      <c r="T3213">
        <f>[1]资金台帐!T3213&amp;""</f>
      </c>
      <c r="U3213">
        <f>[1]资金台帐!U3213&amp;""</f>
      </c>
      <c r="W3213">
        <f>[1]资金台帐!W3213&amp;""</f>
      </c>
      <c r="X3213">
        <f>[1]资金台帐!X3213&amp;""</f>
      </c>
      <c r="AB3213">
        <f>[1]资金台帐!AB3213</f>
        <v>0</v>
      </c>
      <c r="AC3213">
        <f>[1]资金台帐!AC3213</f>
        <v>0</v>
      </c>
      <c r="AD3213">
        <f>[1]资金台帐!AD3213</f>
        <v>0</v>
      </c>
      <c r="AJ3213">
        <f>[1]资金台帐!AJ3213</f>
        <v>0</v>
      </c>
      <c r="AK3213">
        <f>[1]资金台帐!AK3213</f>
        <v>0</v>
      </c>
      <c r="BA3213" s="22">
        <f t="shared" si="0"/>
      </c>
    </row>
    <row r="3214">
      <c r="B3214">
        <f>[1]资金台帐!B3214&amp;""</f>
      </c>
      <c r="H3214">
        <f>[1]资金台帐!H3214&amp;""</f>
      </c>
      <c r="J3214">
        <f>[1]资金台帐!J3214&amp;""</f>
      </c>
      <c r="N3214">
        <f>[1]资金台帐!N3214</f>
      </c>
      <c r="O3214">
        <f>[1]资金台帐!O3214&amp;""</f>
      </c>
      <c r="P3214">
        <f>[1]资金台帐!P3214&amp;""</f>
      </c>
      <c r="Q3214">
        <f>[1]资金台帐!Q3214&amp;""</f>
      </c>
      <c r="T3214">
        <f>[1]资金台帐!T3214&amp;""</f>
      </c>
      <c r="U3214">
        <f>[1]资金台帐!U3214&amp;""</f>
      </c>
      <c r="W3214">
        <f>[1]资金台帐!W3214&amp;""</f>
      </c>
      <c r="X3214">
        <f>[1]资金台帐!X3214&amp;""</f>
      </c>
      <c r="AB3214">
        <f>[1]资金台帐!AB3214</f>
        <v>0</v>
      </c>
      <c r="AC3214">
        <f>[1]资金台帐!AC3214</f>
        <v>0</v>
      </c>
      <c r="AD3214">
        <f>[1]资金台帐!AD3214</f>
        <v>0</v>
      </c>
      <c r="AJ3214">
        <f>[1]资金台帐!AJ3214</f>
        <v>0</v>
      </c>
      <c r="AK3214">
        <f>[1]资金台帐!AK3214</f>
        <v>0</v>
      </c>
      <c r="BA3214" s="22">
        <f t="shared" si="0"/>
      </c>
    </row>
    <row r="3215">
      <c r="B3215">
        <f>[1]资金台帐!B3215&amp;""</f>
      </c>
      <c r="H3215">
        <f>[1]资金台帐!H3215&amp;""</f>
      </c>
      <c r="J3215">
        <f>[1]资金台帐!J3215&amp;""</f>
      </c>
      <c r="N3215">
        <f>[1]资金台帐!N3215</f>
      </c>
      <c r="O3215">
        <f>[1]资金台帐!O3215&amp;""</f>
      </c>
      <c r="P3215">
        <f>[1]资金台帐!P3215&amp;""</f>
      </c>
      <c r="Q3215">
        <f>[1]资金台帐!Q3215&amp;""</f>
      </c>
      <c r="T3215">
        <f>[1]资金台帐!T3215&amp;""</f>
      </c>
      <c r="U3215">
        <f>[1]资金台帐!U3215&amp;""</f>
      </c>
      <c r="W3215">
        <f>[1]资金台帐!W3215&amp;""</f>
      </c>
      <c r="X3215">
        <f>[1]资金台帐!X3215&amp;""</f>
      </c>
      <c r="AB3215">
        <f>[1]资金台帐!AB3215</f>
        <v>0</v>
      </c>
      <c r="AC3215">
        <f>[1]资金台帐!AC3215</f>
        <v>0</v>
      </c>
      <c r="AD3215">
        <f>[1]资金台帐!AD3215</f>
        <v>0</v>
      </c>
      <c r="AJ3215">
        <f>[1]资金台帐!AJ3215</f>
        <v>0</v>
      </c>
      <c r="AK3215">
        <f>[1]资金台帐!AK3215</f>
        <v>0</v>
      </c>
      <c r="BA3215" s="22">
        <f t="shared" si="0"/>
      </c>
    </row>
    <row r="3216">
      <c r="B3216">
        <f>[1]资金台帐!B3216&amp;""</f>
      </c>
      <c r="H3216">
        <f>[1]资金台帐!H3216&amp;""</f>
      </c>
      <c r="J3216">
        <f>[1]资金台帐!J3216&amp;""</f>
      </c>
      <c r="N3216">
        <f>[1]资金台帐!N3216</f>
      </c>
      <c r="O3216">
        <f>[1]资金台帐!O3216&amp;""</f>
      </c>
      <c r="P3216">
        <f>[1]资金台帐!P3216&amp;""</f>
      </c>
      <c r="Q3216">
        <f>[1]资金台帐!Q3216&amp;""</f>
      </c>
      <c r="T3216">
        <f>[1]资金台帐!T3216&amp;""</f>
      </c>
      <c r="U3216">
        <f>[1]资金台帐!U3216&amp;""</f>
      </c>
      <c r="W3216">
        <f>[1]资金台帐!W3216&amp;""</f>
      </c>
      <c r="X3216">
        <f>[1]资金台帐!X3216&amp;""</f>
      </c>
      <c r="AB3216">
        <f>[1]资金台帐!AB3216</f>
        <v>0</v>
      </c>
      <c r="AC3216">
        <f>[1]资金台帐!AC3216</f>
        <v>0</v>
      </c>
      <c r="AD3216">
        <f>[1]资金台帐!AD3216</f>
        <v>0</v>
      </c>
      <c r="AJ3216">
        <f>[1]资金台帐!AJ3216</f>
        <v>0</v>
      </c>
      <c r="AK3216">
        <f>[1]资金台帐!AK3216</f>
        <v>0</v>
      </c>
      <c r="BA3216" s="22">
        <f t="shared" si="0"/>
      </c>
    </row>
    <row r="3217">
      <c r="B3217">
        <f>[1]资金台帐!B3217&amp;""</f>
      </c>
      <c r="H3217">
        <f>[1]资金台帐!H3217&amp;""</f>
      </c>
      <c r="J3217">
        <f>[1]资金台帐!J3217&amp;""</f>
      </c>
      <c r="N3217">
        <f>[1]资金台帐!N3217</f>
      </c>
      <c r="O3217">
        <f>[1]资金台帐!O3217&amp;""</f>
      </c>
      <c r="P3217">
        <f>[1]资金台帐!P3217&amp;""</f>
      </c>
      <c r="Q3217">
        <f>[1]资金台帐!Q3217&amp;""</f>
      </c>
      <c r="T3217">
        <f>[1]资金台帐!T3217&amp;""</f>
      </c>
      <c r="U3217">
        <f>[1]资金台帐!U3217&amp;""</f>
      </c>
      <c r="W3217">
        <f>[1]资金台帐!W3217&amp;""</f>
      </c>
      <c r="X3217">
        <f>[1]资金台帐!X3217&amp;""</f>
      </c>
      <c r="AB3217">
        <f>[1]资金台帐!AB3217</f>
        <v>0</v>
      </c>
      <c r="AC3217">
        <f>[1]资金台帐!AC3217</f>
        <v>0</v>
      </c>
      <c r="AD3217">
        <f>[1]资金台帐!AD3217</f>
        <v>0</v>
      </c>
      <c r="AJ3217">
        <f>[1]资金台帐!AJ3217</f>
        <v>0</v>
      </c>
      <c r="AK3217">
        <f>[1]资金台帐!AK3217</f>
        <v>0</v>
      </c>
      <c r="BA3217" s="22">
        <f t="shared" si="0"/>
      </c>
    </row>
    <row r="3218">
      <c r="B3218">
        <f>[1]资金台帐!B3218&amp;""</f>
      </c>
      <c r="H3218">
        <f>[1]资金台帐!H3218&amp;""</f>
      </c>
      <c r="J3218">
        <f>[1]资金台帐!J3218&amp;""</f>
      </c>
      <c r="N3218">
        <f>[1]资金台帐!N3218</f>
      </c>
      <c r="O3218">
        <f>[1]资金台帐!O3218&amp;""</f>
      </c>
      <c r="P3218">
        <f>[1]资金台帐!P3218&amp;""</f>
      </c>
      <c r="Q3218">
        <f>[1]资金台帐!Q3218&amp;""</f>
      </c>
      <c r="T3218">
        <f>[1]资金台帐!T3218&amp;""</f>
      </c>
      <c r="U3218">
        <f>[1]资金台帐!U3218&amp;""</f>
      </c>
      <c r="W3218">
        <f>[1]资金台帐!W3218&amp;""</f>
      </c>
      <c r="X3218">
        <f>[1]资金台帐!X3218&amp;""</f>
      </c>
      <c r="AB3218">
        <f>[1]资金台帐!AB3218</f>
        <v>0</v>
      </c>
      <c r="AC3218">
        <f>[1]资金台帐!AC3218</f>
        <v>0</v>
      </c>
      <c r="AD3218">
        <f>[1]资金台帐!AD3218</f>
        <v>0</v>
      </c>
      <c r="AJ3218">
        <f>[1]资金台帐!AJ3218</f>
        <v>0</v>
      </c>
      <c r="AK3218">
        <f>[1]资金台帐!AK3218</f>
        <v>0</v>
      </c>
      <c r="BA3218" s="22">
        <f t="shared" si="0"/>
      </c>
    </row>
    <row r="3219">
      <c r="B3219">
        <f>[1]资金台帐!B3219&amp;""</f>
      </c>
      <c r="H3219">
        <f>[1]资金台帐!H3219&amp;""</f>
      </c>
      <c r="J3219">
        <f>[1]资金台帐!J3219&amp;""</f>
      </c>
      <c r="N3219">
        <f>[1]资金台帐!N3219</f>
      </c>
      <c r="O3219">
        <f>[1]资金台帐!O3219&amp;""</f>
      </c>
      <c r="P3219">
        <f>[1]资金台帐!P3219&amp;""</f>
      </c>
      <c r="Q3219">
        <f>[1]资金台帐!Q3219&amp;""</f>
      </c>
      <c r="T3219">
        <f>[1]资金台帐!T3219&amp;""</f>
      </c>
      <c r="U3219">
        <f>[1]资金台帐!U3219&amp;""</f>
      </c>
      <c r="W3219">
        <f>[1]资金台帐!W3219&amp;""</f>
      </c>
      <c r="X3219">
        <f>[1]资金台帐!X3219&amp;""</f>
      </c>
      <c r="AB3219">
        <f>[1]资金台帐!AB3219</f>
        <v>0</v>
      </c>
      <c r="AC3219">
        <f>[1]资金台帐!AC3219</f>
        <v>0</v>
      </c>
      <c r="AD3219">
        <f>[1]资金台帐!AD3219</f>
        <v>0</v>
      </c>
      <c r="AJ3219">
        <f>[1]资金台帐!AJ3219</f>
        <v>0</v>
      </c>
      <c r="AK3219">
        <f>[1]资金台帐!AK3219</f>
        <v>0</v>
      </c>
      <c r="BA3219" s="22">
        <f t="shared" si="0"/>
      </c>
    </row>
    <row r="3220">
      <c r="B3220">
        <f>[1]资金台帐!B3220&amp;""</f>
      </c>
      <c r="H3220">
        <f>[1]资金台帐!H3220&amp;""</f>
      </c>
      <c r="J3220">
        <f>[1]资金台帐!J3220&amp;""</f>
      </c>
      <c r="N3220">
        <f>[1]资金台帐!N3220</f>
      </c>
      <c r="O3220">
        <f>[1]资金台帐!O3220&amp;""</f>
      </c>
      <c r="P3220">
        <f>[1]资金台帐!P3220&amp;""</f>
      </c>
      <c r="Q3220">
        <f>[1]资金台帐!Q3220&amp;""</f>
      </c>
      <c r="T3220">
        <f>[1]资金台帐!T3220&amp;""</f>
      </c>
      <c r="U3220">
        <f>[1]资金台帐!U3220&amp;""</f>
      </c>
      <c r="W3220">
        <f>[1]资金台帐!W3220&amp;""</f>
      </c>
      <c r="X3220">
        <f>[1]资金台帐!X3220&amp;""</f>
      </c>
      <c r="AB3220">
        <f>[1]资金台帐!AB3220</f>
        <v>0</v>
      </c>
      <c r="AC3220">
        <f>[1]资金台帐!AC3220</f>
        <v>0</v>
      </c>
      <c r="AD3220">
        <f>[1]资金台帐!AD3220</f>
        <v>0</v>
      </c>
      <c r="AJ3220">
        <f>[1]资金台帐!AJ3220</f>
        <v>0</v>
      </c>
      <c r="AK3220">
        <f>[1]资金台帐!AK3220</f>
        <v>0</v>
      </c>
      <c r="BA3220" s="22">
        <f t="shared" si="0"/>
      </c>
    </row>
    <row r="3221">
      <c r="B3221">
        <f>[1]资金台帐!B3221&amp;""</f>
      </c>
      <c r="H3221">
        <f>[1]资金台帐!H3221&amp;""</f>
      </c>
      <c r="J3221">
        <f>[1]资金台帐!J3221&amp;""</f>
      </c>
      <c r="N3221">
        <f>[1]资金台帐!N3221</f>
      </c>
      <c r="O3221">
        <f>[1]资金台帐!O3221&amp;""</f>
      </c>
      <c r="P3221">
        <f>[1]资金台帐!P3221&amp;""</f>
      </c>
      <c r="Q3221">
        <f>[1]资金台帐!Q3221&amp;""</f>
      </c>
      <c r="T3221">
        <f>[1]资金台帐!T3221&amp;""</f>
      </c>
      <c r="U3221">
        <f>[1]资金台帐!U3221&amp;""</f>
      </c>
      <c r="W3221">
        <f>[1]资金台帐!W3221&amp;""</f>
      </c>
      <c r="X3221">
        <f>[1]资金台帐!X3221&amp;""</f>
      </c>
      <c r="AB3221">
        <f>[1]资金台帐!AB3221</f>
        <v>0</v>
      </c>
      <c r="AC3221">
        <f>[1]资金台帐!AC3221</f>
        <v>0</v>
      </c>
      <c r="AD3221">
        <f>[1]资金台帐!AD3221</f>
        <v>0</v>
      </c>
      <c r="AJ3221">
        <f>[1]资金台帐!AJ3221</f>
        <v>0</v>
      </c>
      <c r="AK3221">
        <f>[1]资金台帐!AK3221</f>
        <v>0</v>
      </c>
      <c r="BA3221" s="22">
        <f t="shared" si="0"/>
      </c>
    </row>
    <row r="3222">
      <c r="B3222">
        <f>[1]资金台帐!B3222&amp;""</f>
      </c>
      <c r="H3222">
        <f>[1]资金台帐!H3222&amp;""</f>
      </c>
      <c r="J3222">
        <f>[1]资金台帐!J3222&amp;""</f>
      </c>
      <c r="N3222">
        <f>[1]资金台帐!N3222</f>
      </c>
      <c r="O3222">
        <f>[1]资金台帐!O3222&amp;""</f>
      </c>
      <c r="P3222">
        <f>[1]资金台帐!P3222&amp;""</f>
      </c>
      <c r="Q3222">
        <f>[1]资金台帐!Q3222&amp;""</f>
      </c>
      <c r="T3222">
        <f>[1]资金台帐!T3222&amp;""</f>
      </c>
      <c r="U3222">
        <f>[1]资金台帐!U3222&amp;""</f>
      </c>
      <c r="W3222">
        <f>[1]资金台帐!W3222&amp;""</f>
      </c>
      <c r="X3222">
        <f>[1]资金台帐!X3222&amp;""</f>
      </c>
      <c r="AB3222">
        <f>[1]资金台帐!AB3222</f>
        <v>0</v>
      </c>
      <c r="AC3222">
        <f>[1]资金台帐!AC3222</f>
        <v>0</v>
      </c>
      <c r="AD3222">
        <f>[1]资金台帐!AD3222</f>
        <v>0</v>
      </c>
      <c r="AJ3222">
        <f>[1]资金台帐!AJ3222</f>
        <v>0</v>
      </c>
      <c r="AK3222">
        <f>[1]资金台帐!AK3222</f>
        <v>0</v>
      </c>
      <c r="BA3222" s="22">
        <f t="shared" si="0"/>
      </c>
    </row>
    <row r="3223">
      <c r="B3223">
        <f>[1]资金台帐!B3223&amp;""</f>
      </c>
      <c r="H3223">
        <f>[1]资金台帐!H3223&amp;""</f>
      </c>
      <c r="J3223">
        <f>[1]资金台帐!J3223&amp;""</f>
      </c>
      <c r="N3223">
        <f>[1]资金台帐!N3223</f>
      </c>
      <c r="O3223">
        <f>[1]资金台帐!O3223&amp;""</f>
      </c>
      <c r="P3223">
        <f>[1]资金台帐!P3223&amp;""</f>
      </c>
      <c r="Q3223">
        <f>[1]资金台帐!Q3223&amp;""</f>
      </c>
      <c r="T3223">
        <f>[1]资金台帐!T3223&amp;""</f>
      </c>
      <c r="U3223">
        <f>[1]资金台帐!U3223&amp;""</f>
      </c>
      <c r="W3223">
        <f>[1]资金台帐!W3223&amp;""</f>
      </c>
      <c r="X3223">
        <f>[1]资金台帐!X3223&amp;""</f>
      </c>
      <c r="AB3223">
        <f>[1]资金台帐!AB3223</f>
        <v>0</v>
      </c>
      <c r="AC3223">
        <f>[1]资金台帐!AC3223</f>
        <v>0</v>
      </c>
      <c r="AD3223">
        <f>[1]资金台帐!AD3223</f>
        <v>0</v>
      </c>
      <c r="AJ3223">
        <f>[1]资金台帐!AJ3223</f>
        <v>0</v>
      </c>
      <c r="AK3223">
        <f>[1]资金台帐!AK3223</f>
        <v>0</v>
      </c>
      <c r="BA3223" s="22">
        <f t="shared" si="0"/>
      </c>
    </row>
    <row r="3224">
      <c r="B3224">
        <f>[1]资金台帐!B3224&amp;""</f>
      </c>
      <c r="H3224">
        <f>[1]资金台帐!H3224&amp;""</f>
      </c>
      <c r="J3224">
        <f>[1]资金台帐!J3224&amp;""</f>
      </c>
      <c r="N3224">
        <f>[1]资金台帐!N3224</f>
      </c>
      <c r="O3224">
        <f>[1]资金台帐!O3224&amp;""</f>
      </c>
      <c r="P3224">
        <f>[1]资金台帐!P3224&amp;""</f>
      </c>
      <c r="Q3224">
        <f>[1]资金台帐!Q3224&amp;""</f>
      </c>
      <c r="T3224">
        <f>[1]资金台帐!T3224&amp;""</f>
      </c>
      <c r="U3224">
        <f>[1]资金台帐!U3224&amp;""</f>
      </c>
      <c r="W3224">
        <f>[1]资金台帐!W3224&amp;""</f>
      </c>
      <c r="X3224">
        <f>[1]资金台帐!X3224&amp;""</f>
      </c>
      <c r="AB3224">
        <f>[1]资金台帐!AB3224</f>
        <v>0</v>
      </c>
      <c r="AC3224">
        <f>[1]资金台帐!AC3224</f>
        <v>0</v>
      </c>
      <c r="AD3224">
        <f>[1]资金台帐!AD3224</f>
        <v>0</v>
      </c>
      <c r="AJ3224">
        <f>[1]资金台帐!AJ3224</f>
        <v>0</v>
      </c>
      <c r="AK3224">
        <f>[1]资金台帐!AK3224</f>
        <v>0</v>
      </c>
      <c r="BA3224" s="22">
        <f t="shared" si="0"/>
      </c>
    </row>
    <row r="3225">
      <c r="B3225">
        <f>[1]资金台帐!B3225&amp;""</f>
      </c>
      <c r="H3225">
        <f>[1]资金台帐!H3225&amp;""</f>
      </c>
      <c r="J3225">
        <f>[1]资金台帐!J3225&amp;""</f>
      </c>
      <c r="N3225">
        <f>[1]资金台帐!N3225</f>
      </c>
      <c r="O3225">
        <f>[1]资金台帐!O3225&amp;""</f>
      </c>
      <c r="P3225">
        <f>[1]资金台帐!P3225&amp;""</f>
      </c>
      <c r="Q3225">
        <f>[1]资金台帐!Q3225&amp;""</f>
      </c>
      <c r="T3225">
        <f>[1]资金台帐!T3225&amp;""</f>
      </c>
      <c r="U3225">
        <f>[1]资金台帐!U3225&amp;""</f>
      </c>
      <c r="W3225">
        <f>[1]资金台帐!W3225&amp;""</f>
      </c>
      <c r="X3225">
        <f>[1]资金台帐!X3225&amp;""</f>
      </c>
      <c r="AB3225">
        <f>[1]资金台帐!AB3225</f>
        <v>0</v>
      </c>
      <c r="AC3225">
        <f>[1]资金台帐!AC3225</f>
        <v>0</v>
      </c>
      <c r="AD3225">
        <f>[1]资金台帐!AD3225</f>
        <v>0</v>
      </c>
      <c r="AJ3225">
        <f>[1]资金台帐!AJ3225</f>
        <v>0</v>
      </c>
      <c r="AK3225">
        <f>[1]资金台帐!AK3225</f>
        <v>0</v>
      </c>
      <c r="BA3225" s="22">
        <f t="shared" si="0"/>
      </c>
    </row>
    <row r="3226">
      <c r="B3226">
        <f>[1]资金台帐!B3226&amp;""</f>
      </c>
      <c r="H3226">
        <f>[1]资金台帐!H3226&amp;""</f>
      </c>
      <c r="J3226">
        <f>[1]资金台帐!J3226&amp;""</f>
      </c>
      <c r="N3226">
        <f>[1]资金台帐!N3226</f>
      </c>
      <c r="O3226">
        <f>[1]资金台帐!O3226&amp;""</f>
      </c>
      <c r="P3226">
        <f>[1]资金台帐!P3226&amp;""</f>
      </c>
      <c r="Q3226">
        <f>[1]资金台帐!Q3226&amp;""</f>
      </c>
      <c r="T3226">
        <f>[1]资金台帐!T3226&amp;""</f>
      </c>
      <c r="U3226">
        <f>[1]资金台帐!U3226&amp;""</f>
      </c>
      <c r="W3226">
        <f>[1]资金台帐!W3226&amp;""</f>
      </c>
      <c r="X3226">
        <f>[1]资金台帐!X3226&amp;""</f>
      </c>
      <c r="AB3226">
        <f>[1]资金台帐!AB3226</f>
        <v>0</v>
      </c>
      <c r="AC3226">
        <f>[1]资金台帐!AC3226</f>
        <v>0</v>
      </c>
      <c r="AD3226">
        <f>[1]资金台帐!AD3226</f>
        <v>0</v>
      </c>
      <c r="AJ3226">
        <f>[1]资金台帐!AJ3226</f>
        <v>0</v>
      </c>
      <c r="AK3226">
        <f>[1]资金台帐!AK3226</f>
        <v>0</v>
      </c>
      <c r="BA3226" s="22">
        <f t="shared" si="0"/>
      </c>
    </row>
    <row r="3227">
      <c r="B3227">
        <f>[1]资金台帐!B3227&amp;""</f>
      </c>
      <c r="H3227">
        <f>[1]资金台帐!H3227&amp;""</f>
      </c>
      <c r="J3227">
        <f>[1]资金台帐!J3227&amp;""</f>
      </c>
      <c r="N3227">
        <f>[1]资金台帐!N3227</f>
      </c>
      <c r="O3227">
        <f>[1]资金台帐!O3227&amp;""</f>
      </c>
      <c r="P3227">
        <f>[1]资金台帐!P3227&amp;""</f>
      </c>
      <c r="Q3227">
        <f>[1]资金台帐!Q3227&amp;""</f>
      </c>
      <c r="T3227">
        <f>[1]资金台帐!T3227&amp;""</f>
      </c>
      <c r="U3227">
        <f>[1]资金台帐!U3227&amp;""</f>
      </c>
      <c r="W3227">
        <f>[1]资金台帐!W3227&amp;""</f>
      </c>
      <c r="X3227">
        <f>[1]资金台帐!X3227&amp;""</f>
      </c>
      <c r="AB3227">
        <f>[1]资金台帐!AB3227</f>
        <v>0</v>
      </c>
      <c r="AC3227">
        <f>[1]资金台帐!AC3227</f>
        <v>0</v>
      </c>
      <c r="AD3227">
        <f>[1]资金台帐!AD3227</f>
        <v>0</v>
      </c>
      <c r="AJ3227">
        <f>[1]资金台帐!AJ3227</f>
        <v>0</v>
      </c>
      <c r="AK3227">
        <f>[1]资金台帐!AK3227</f>
        <v>0</v>
      </c>
      <c r="BA3227" s="22">
        <f t="shared" si="0"/>
      </c>
    </row>
    <row r="3228">
      <c r="B3228">
        <f>[1]资金台帐!B3228&amp;""</f>
      </c>
      <c r="H3228">
        <f>[1]资金台帐!H3228&amp;""</f>
      </c>
      <c r="J3228">
        <f>[1]资金台帐!J3228&amp;""</f>
      </c>
      <c r="N3228">
        <f>[1]资金台帐!N3228</f>
      </c>
      <c r="O3228">
        <f>[1]资金台帐!O3228&amp;""</f>
      </c>
      <c r="P3228">
        <f>[1]资金台帐!P3228&amp;""</f>
      </c>
      <c r="Q3228">
        <f>[1]资金台帐!Q3228&amp;""</f>
      </c>
      <c r="T3228">
        <f>[1]资金台帐!T3228&amp;""</f>
      </c>
      <c r="U3228">
        <f>[1]资金台帐!U3228&amp;""</f>
      </c>
      <c r="W3228">
        <f>[1]资金台帐!W3228&amp;""</f>
      </c>
      <c r="X3228">
        <f>[1]资金台帐!X3228&amp;""</f>
      </c>
      <c r="AB3228">
        <f>[1]资金台帐!AB3228</f>
        <v>0</v>
      </c>
      <c r="AC3228">
        <f>[1]资金台帐!AC3228</f>
        <v>0</v>
      </c>
      <c r="AD3228">
        <f>[1]资金台帐!AD3228</f>
        <v>0</v>
      </c>
      <c r="AJ3228">
        <f>[1]资金台帐!AJ3228</f>
        <v>0</v>
      </c>
      <c r="AK3228">
        <f>[1]资金台帐!AK3228</f>
        <v>0</v>
      </c>
      <c r="BA3228" s="22">
        <f t="shared" si="0"/>
      </c>
    </row>
    <row r="3229">
      <c r="B3229">
        <f>[1]资金台帐!B3229&amp;""</f>
      </c>
      <c r="H3229">
        <f>[1]资金台帐!H3229&amp;""</f>
      </c>
      <c r="J3229">
        <f>[1]资金台帐!J3229&amp;""</f>
      </c>
      <c r="N3229">
        <f>[1]资金台帐!N3229</f>
      </c>
      <c r="O3229">
        <f>[1]资金台帐!O3229&amp;""</f>
      </c>
      <c r="P3229">
        <f>[1]资金台帐!P3229&amp;""</f>
      </c>
      <c r="Q3229">
        <f>[1]资金台帐!Q3229&amp;""</f>
      </c>
      <c r="T3229">
        <f>[1]资金台帐!T3229&amp;""</f>
      </c>
      <c r="U3229">
        <f>[1]资金台帐!U3229&amp;""</f>
      </c>
      <c r="W3229">
        <f>[1]资金台帐!W3229&amp;""</f>
      </c>
      <c r="X3229">
        <f>[1]资金台帐!X3229&amp;""</f>
      </c>
      <c r="AB3229">
        <f>[1]资金台帐!AB3229</f>
        <v>0</v>
      </c>
      <c r="AC3229">
        <f>[1]资金台帐!AC3229</f>
        <v>0</v>
      </c>
      <c r="AD3229">
        <f>[1]资金台帐!AD3229</f>
        <v>0</v>
      </c>
      <c r="AJ3229">
        <f>[1]资金台帐!AJ3229</f>
        <v>0</v>
      </c>
      <c r="AK3229">
        <f>[1]资金台帐!AK3229</f>
        <v>0</v>
      </c>
      <c r="BA3229" s="22">
        <f t="shared" si="0"/>
      </c>
    </row>
    <row r="3230">
      <c r="B3230">
        <f>[1]资金台帐!B3230&amp;""</f>
      </c>
      <c r="H3230">
        <f>[1]资金台帐!H3230&amp;""</f>
      </c>
      <c r="J3230">
        <f>[1]资金台帐!J3230&amp;""</f>
      </c>
      <c r="N3230">
        <f>[1]资金台帐!N3230</f>
      </c>
      <c r="O3230">
        <f>[1]资金台帐!O3230&amp;""</f>
      </c>
      <c r="P3230">
        <f>[1]资金台帐!P3230&amp;""</f>
      </c>
      <c r="Q3230">
        <f>[1]资金台帐!Q3230&amp;""</f>
      </c>
      <c r="T3230">
        <f>[1]资金台帐!T3230&amp;""</f>
      </c>
      <c r="U3230">
        <f>[1]资金台帐!U3230&amp;""</f>
      </c>
      <c r="W3230">
        <f>[1]资金台帐!W3230&amp;""</f>
      </c>
      <c r="X3230">
        <f>[1]资金台帐!X3230&amp;""</f>
      </c>
      <c r="AB3230">
        <f>[1]资金台帐!AB3230</f>
        <v>0</v>
      </c>
      <c r="AC3230">
        <f>[1]资金台帐!AC3230</f>
        <v>0</v>
      </c>
      <c r="AD3230">
        <f>[1]资金台帐!AD3230</f>
        <v>0</v>
      </c>
      <c r="AJ3230">
        <f>[1]资金台帐!AJ3230</f>
        <v>0</v>
      </c>
      <c r="AK3230">
        <f>[1]资金台帐!AK3230</f>
        <v>0</v>
      </c>
      <c r="BA3230" s="22">
        <f t="shared" si="0"/>
      </c>
    </row>
    <row r="3231">
      <c r="B3231">
        <f>[1]资金台帐!B3231&amp;""</f>
      </c>
      <c r="H3231">
        <f>[1]资金台帐!H3231&amp;""</f>
      </c>
      <c r="J3231">
        <f>[1]资金台帐!J3231&amp;""</f>
      </c>
      <c r="N3231">
        <f>[1]资金台帐!N3231</f>
      </c>
      <c r="O3231">
        <f>[1]资金台帐!O3231&amp;""</f>
      </c>
      <c r="P3231">
        <f>[1]资金台帐!P3231&amp;""</f>
      </c>
      <c r="Q3231">
        <f>[1]资金台帐!Q3231&amp;""</f>
      </c>
      <c r="T3231">
        <f>[1]资金台帐!T3231&amp;""</f>
      </c>
      <c r="U3231">
        <f>[1]资金台帐!U3231&amp;""</f>
      </c>
      <c r="W3231">
        <f>[1]资金台帐!W3231&amp;""</f>
      </c>
      <c r="X3231">
        <f>[1]资金台帐!X3231&amp;""</f>
      </c>
      <c r="AB3231">
        <f>[1]资金台帐!AB3231</f>
        <v>0</v>
      </c>
      <c r="AC3231">
        <f>[1]资金台帐!AC3231</f>
        <v>0</v>
      </c>
      <c r="AD3231">
        <f>[1]资金台帐!AD3231</f>
        <v>0</v>
      </c>
      <c r="AJ3231">
        <f>[1]资金台帐!AJ3231</f>
        <v>0</v>
      </c>
      <c r="AK3231">
        <f>[1]资金台帐!AK3231</f>
        <v>0</v>
      </c>
      <c r="BA3231" s="22">
        <f t="shared" si="0"/>
      </c>
    </row>
    <row r="3232">
      <c r="B3232">
        <f>[1]资金台帐!B3232&amp;""</f>
      </c>
      <c r="H3232">
        <f>[1]资金台帐!H3232&amp;""</f>
      </c>
      <c r="J3232">
        <f>[1]资金台帐!J3232&amp;""</f>
      </c>
      <c r="N3232">
        <f>[1]资金台帐!N3232</f>
      </c>
      <c r="O3232">
        <f>[1]资金台帐!O3232&amp;""</f>
      </c>
      <c r="P3232">
        <f>[1]资金台帐!P3232&amp;""</f>
      </c>
      <c r="Q3232">
        <f>[1]资金台帐!Q3232&amp;""</f>
      </c>
      <c r="T3232">
        <f>[1]资金台帐!T3232&amp;""</f>
      </c>
      <c r="U3232">
        <f>[1]资金台帐!U3232&amp;""</f>
      </c>
      <c r="W3232">
        <f>[1]资金台帐!W3232&amp;""</f>
      </c>
      <c r="X3232">
        <f>[1]资金台帐!X3232&amp;""</f>
      </c>
      <c r="AB3232">
        <f>[1]资金台帐!AB3232</f>
        <v>0</v>
      </c>
      <c r="AC3232">
        <f>[1]资金台帐!AC3232</f>
        <v>0</v>
      </c>
      <c r="AD3232">
        <f>[1]资金台帐!AD3232</f>
        <v>0</v>
      </c>
      <c r="AJ3232">
        <f>[1]资金台帐!AJ3232</f>
        <v>0</v>
      </c>
      <c r="AK3232">
        <f>[1]资金台帐!AK3232</f>
        <v>0</v>
      </c>
      <c r="BA3232" s="22">
        <f t="shared" si="0"/>
      </c>
    </row>
    <row r="3233">
      <c r="B3233">
        <f>[1]资金台帐!B3233&amp;""</f>
      </c>
      <c r="H3233">
        <f>[1]资金台帐!H3233&amp;""</f>
      </c>
      <c r="J3233">
        <f>[1]资金台帐!J3233&amp;""</f>
      </c>
      <c r="N3233">
        <f>[1]资金台帐!N3233</f>
      </c>
      <c r="O3233">
        <f>[1]资金台帐!O3233&amp;""</f>
      </c>
      <c r="P3233">
        <f>[1]资金台帐!P3233&amp;""</f>
      </c>
      <c r="Q3233">
        <f>[1]资金台帐!Q3233&amp;""</f>
      </c>
      <c r="T3233">
        <f>[1]资金台帐!T3233&amp;""</f>
      </c>
      <c r="U3233">
        <f>[1]资金台帐!U3233&amp;""</f>
      </c>
      <c r="W3233">
        <f>[1]资金台帐!W3233&amp;""</f>
      </c>
      <c r="X3233">
        <f>[1]资金台帐!X3233&amp;""</f>
      </c>
      <c r="AB3233">
        <f>[1]资金台帐!AB3233</f>
        <v>0</v>
      </c>
      <c r="AC3233">
        <f>[1]资金台帐!AC3233</f>
        <v>0</v>
      </c>
      <c r="AD3233">
        <f>[1]资金台帐!AD3233</f>
        <v>0</v>
      </c>
      <c r="AJ3233">
        <f>[1]资金台帐!AJ3233</f>
        <v>0</v>
      </c>
      <c r="AK3233">
        <f>[1]资金台帐!AK3233</f>
        <v>0</v>
      </c>
      <c r="BA3233" s="22">
        <f t="shared" si="0"/>
      </c>
    </row>
    <row r="3234">
      <c r="B3234">
        <f>[1]资金台帐!B3234&amp;""</f>
      </c>
      <c r="H3234">
        <f>[1]资金台帐!H3234&amp;""</f>
      </c>
      <c r="J3234">
        <f>[1]资金台帐!J3234&amp;""</f>
      </c>
      <c r="N3234">
        <f>[1]资金台帐!N3234</f>
      </c>
      <c r="O3234">
        <f>[1]资金台帐!O3234&amp;""</f>
      </c>
      <c r="P3234">
        <f>[1]资金台帐!P3234&amp;""</f>
      </c>
      <c r="Q3234">
        <f>[1]资金台帐!Q3234&amp;""</f>
      </c>
      <c r="T3234">
        <f>[1]资金台帐!T3234&amp;""</f>
      </c>
      <c r="U3234">
        <f>[1]资金台帐!U3234&amp;""</f>
      </c>
      <c r="W3234">
        <f>[1]资金台帐!W3234&amp;""</f>
      </c>
      <c r="X3234">
        <f>[1]资金台帐!X3234&amp;""</f>
      </c>
      <c r="AB3234">
        <f>[1]资金台帐!AB3234</f>
        <v>0</v>
      </c>
      <c r="AC3234">
        <f>[1]资金台帐!AC3234</f>
        <v>0</v>
      </c>
      <c r="AD3234">
        <f>[1]资金台帐!AD3234</f>
        <v>0</v>
      </c>
      <c r="AJ3234">
        <f>[1]资金台帐!AJ3234</f>
        <v>0</v>
      </c>
      <c r="AK3234">
        <f>[1]资金台帐!AK3234</f>
        <v>0</v>
      </c>
      <c r="BA3234" s="22">
        <f t="shared" si="0"/>
      </c>
    </row>
    <row r="3235">
      <c r="B3235">
        <f>[1]资金台帐!B3235&amp;""</f>
      </c>
      <c r="H3235">
        <f>[1]资金台帐!H3235&amp;""</f>
      </c>
      <c r="J3235">
        <f>[1]资金台帐!J3235&amp;""</f>
      </c>
      <c r="N3235">
        <f>[1]资金台帐!N3235</f>
      </c>
      <c r="O3235">
        <f>[1]资金台帐!O3235&amp;""</f>
      </c>
      <c r="P3235">
        <f>[1]资金台帐!P3235&amp;""</f>
      </c>
      <c r="Q3235">
        <f>[1]资金台帐!Q3235&amp;""</f>
      </c>
      <c r="T3235">
        <f>[1]资金台帐!T3235&amp;""</f>
      </c>
      <c r="U3235">
        <f>[1]资金台帐!U3235&amp;""</f>
      </c>
      <c r="W3235">
        <f>[1]资金台帐!W3235&amp;""</f>
      </c>
      <c r="X3235">
        <f>[1]资金台帐!X3235&amp;""</f>
      </c>
      <c r="AB3235">
        <f>[1]资金台帐!AB3235</f>
        <v>0</v>
      </c>
      <c r="AC3235">
        <f>[1]资金台帐!AC3235</f>
        <v>0</v>
      </c>
      <c r="AD3235">
        <f>[1]资金台帐!AD3235</f>
        <v>0</v>
      </c>
      <c r="AJ3235">
        <f>[1]资金台帐!AJ3235</f>
        <v>0</v>
      </c>
      <c r="AK3235">
        <f>[1]资金台帐!AK3235</f>
        <v>0</v>
      </c>
      <c r="BA3235" s="22">
        <f t="shared" si="0"/>
      </c>
    </row>
    <row r="3236">
      <c r="B3236">
        <f>[1]资金台帐!B3236&amp;""</f>
      </c>
      <c r="H3236">
        <f>[1]资金台帐!H3236&amp;""</f>
      </c>
      <c r="J3236">
        <f>[1]资金台帐!J3236&amp;""</f>
      </c>
      <c r="N3236">
        <f>[1]资金台帐!N3236</f>
      </c>
      <c r="O3236">
        <f>[1]资金台帐!O3236&amp;""</f>
      </c>
      <c r="P3236">
        <f>[1]资金台帐!P3236&amp;""</f>
      </c>
      <c r="Q3236">
        <f>[1]资金台帐!Q3236&amp;""</f>
      </c>
      <c r="T3236">
        <f>[1]资金台帐!T3236&amp;""</f>
      </c>
      <c r="U3236">
        <f>[1]资金台帐!U3236&amp;""</f>
      </c>
      <c r="W3236">
        <f>[1]资金台帐!W3236&amp;""</f>
      </c>
      <c r="X3236">
        <f>[1]资金台帐!X3236&amp;""</f>
      </c>
      <c r="AB3236">
        <f>[1]资金台帐!AB3236</f>
        <v>0</v>
      </c>
      <c r="AC3236">
        <f>[1]资金台帐!AC3236</f>
        <v>0</v>
      </c>
      <c r="AD3236">
        <f>[1]资金台帐!AD3236</f>
        <v>0</v>
      </c>
      <c r="AJ3236">
        <f>[1]资金台帐!AJ3236</f>
        <v>0</v>
      </c>
      <c r="AK3236">
        <f>[1]资金台帐!AK3236</f>
        <v>0</v>
      </c>
      <c r="BA3236" s="22">
        <f t="shared" si="0"/>
      </c>
    </row>
    <row r="3237">
      <c r="B3237">
        <f>[1]资金台帐!B3237&amp;""</f>
      </c>
      <c r="H3237">
        <f>[1]资金台帐!H3237&amp;""</f>
      </c>
      <c r="J3237">
        <f>[1]资金台帐!J3237&amp;""</f>
      </c>
      <c r="N3237">
        <f>[1]资金台帐!N3237</f>
      </c>
      <c r="O3237">
        <f>[1]资金台帐!O3237&amp;""</f>
      </c>
      <c r="P3237">
        <f>[1]资金台帐!P3237&amp;""</f>
      </c>
      <c r="Q3237">
        <f>[1]资金台帐!Q3237&amp;""</f>
      </c>
      <c r="T3237">
        <f>[1]资金台帐!T3237&amp;""</f>
      </c>
      <c r="U3237">
        <f>[1]资金台帐!U3237&amp;""</f>
      </c>
      <c r="W3237">
        <f>[1]资金台帐!W3237&amp;""</f>
      </c>
      <c r="X3237">
        <f>[1]资金台帐!X3237&amp;""</f>
      </c>
      <c r="AB3237">
        <f>[1]资金台帐!AB3237</f>
        <v>0</v>
      </c>
      <c r="AC3237">
        <f>[1]资金台帐!AC3237</f>
        <v>0</v>
      </c>
      <c r="AD3237">
        <f>[1]资金台帐!AD3237</f>
        <v>0</v>
      </c>
      <c r="AJ3237">
        <f>[1]资金台帐!AJ3237</f>
        <v>0</v>
      </c>
      <c r="AK3237">
        <f>[1]资金台帐!AK3237</f>
        <v>0</v>
      </c>
      <c r="BA3237" s="22">
        <f t="shared" si="0"/>
      </c>
    </row>
    <row r="3238">
      <c r="B3238">
        <f>[1]资金台帐!B3238&amp;""</f>
      </c>
      <c r="H3238">
        <f>[1]资金台帐!H3238&amp;""</f>
      </c>
      <c r="J3238">
        <f>[1]资金台帐!J3238&amp;""</f>
      </c>
      <c r="N3238">
        <f>[1]资金台帐!N3238</f>
      </c>
      <c r="O3238">
        <f>[1]资金台帐!O3238&amp;""</f>
      </c>
      <c r="P3238">
        <f>[1]资金台帐!P3238&amp;""</f>
      </c>
      <c r="Q3238">
        <f>[1]资金台帐!Q3238&amp;""</f>
      </c>
      <c r="T3238">
        <f>[1]资金台帐!T3238&amp;""</f>
      </c>
      <c r="U3238">
        <f>[1]资金台帐!U3238&amp;""</f>
      </c>
      <c r="W3238">
        <f>[1]资金台帐!W3238&amp;""</f>
      </c>
      <c r="X3238">
        <f>[1]资金台帐!X3238&amp;""</f>
      </c>
      <c r="AB3238">
        <f>[1]资金台帐!AB3238</f>
        <v>0</v>
      </c>
      <c r="AC3238">
        <f>[1]资金台帐!AC3238</f>
        <v>0</v>
      </c>
      <c r="AD3238">
        <f>[1]资金台帐!AD3238</f>
        <v>0</v>
      </c>
      <c r="AJ3238">
        <f>[1]资金台帐!AJ3238</f>
        <v>0</v>
      </c>
      <c r="AK3238">
        <f>[1]资金台帐!AK3238</f>
        <v>0</v>
      </c>
      <c r="BA3238" s="22">
        <f t="shared" si="0"/>
      </c>
    </row>
    <row r="3239">
      <c r="B3239">
        <f>[1]资金台帐!B3239&amp;""</f>
      </c>
      <c r="H3239">
        <f>[1]资金台帐!H3239&amp;""</f>
      </c>
      <c r="J3239">
        <f>[1]资金台帐!J3239&amp;""</f>
      </c>
      <c r="N3239">
        <f>[1]资金台帐!N3239</f>
      </c>
      <c r="O3239">
        <f>[1]资金台帐!O3239&amp;""</f>
      </c>
      <c r="P3239">
        <f>[1]资金台帐!P3239&amp;""</f>
      </c>
      <c r="Q3239">
        <f>[1]资金台帐!Q3239&amp;""</f>
      </c>
      <c r="T3239">
        <f>[1]资金台帐!T3239&amp;""</f>
      </c>
      <c r="U3239">
        <f>[1]资金台帐!U3239&amp;""</f>
      </c>
      <c r="W3239">
        <f>[1]资金台帐!W3239&amp;""</f>
      </c>
      <c r="X3239">
        <f>[1]资金台帐!X3239&amp;""</f>
      </c>
      <c r="AB3239">
        <f>[1]资金台帐!AB3239</f>
        <v>0</v>
      </c>
      <c r="AC3239">
        <f>[1]资金台帐!AC3239</f>
        <v>0</v>
      </c>
      <c r="AD3239">
        <f>[1]资金台帐!AD3239</f>
        <v>0</v>
      </c>
      <c r="AJ3239">
        <f>[1]资金台帐!AJ3239</f>
        <v>0</v>
      </c>
      <c r="AK3239">
        <f>[1]资金台帐!AK3239</f>
        <v>0</v>
      </c>
      <c r="BA3239" s="22">
        <f t="shared" si="0"/>
      </c>
    </row>
    <row r="3240">
      <c r="B3240">
        <f>[1]资金台帐!B3240&amp;""</f>
      </c>
      <c r="H3240">
        <f>[1]资金台帐!H3240&amp;""</f>
      </c>
      <c r="J3240">
        <f>[1]资金台帐!J3240&amp;""</f>
      </c>
      <c r="N3240">
        <f>[1]资金台帐!N3240</f>
      </c>
      <c r="O3240">
        <f>[1]资金台帐!O3240&amp;""</f>
      </c>
      <c r="P3240">
        <f>[1]资金台帐!P3240&amp;""</f>
      </c>
      <c r="Q3240">
        <f>[1]资金台帐!Q3240&amp;""</f>
      </c>
      <c r="T3240">
        <f>[1]资金台帐!T3240&amp;""</f>
      </c>
      <c r="U3240">
        <f>[1]资金台帐!U3240&amp;""</f>
      </c>
      <c r="W3240">
        <f>[1]资金台帐!W3240&amp;""</f>
      </c>
      <c r="X3240">
        <f>[1]资金台帐!X3240&amp;""</f>
      </c>
      <c r="AB3240">
        <f>[1]资金台帐!AB3240</f>
        <v>0</v>
      </c>
      <c r="AC3240">
        <f>[1]资金台帐!AC3240</f>
        <v>0</v>
      </c>
      <c r="AD3240">
        <f>[1]资金台帐!AD3240</f>
        <v>0</v>
      </c>
      <c r="AJ3240">
        <f>[1]资金台帐!AJ3240</f>
        <v>0</v>
      </c>
      <c r="AK3240">
        <f>[1]资金台帐!AK3240</f>
        <v>0</v>
      </c>
      <c r="BA3240" s="22">
        <f t="shared" si="0"/>
      </c>
    </row>
    <row r="3241">
      <c r="B3241">
        <f>[1]资金台帐!B3241&amp;""</f>
      </c>
      <c r="H3241">
        <f>[1]资金台帐!H3241&amp;""</f>
      </c>
      <c r="J3241">
        <f>[1]资金台帐!J3241&amp;""</f>
      </c>
      <c r="N3241">
        <f>[1]资金台帐!N3241</f>
      </c>
      <c r="O3241">
        <f>[1]资金台帐!O3241&amp;""</f>
      </c>
      <c r="P3241">
        <f>[1]资金台帐!P3241&amp;""</f>
      </c>
      <c r="Q3241">
        <f>[1]资金台帐!Q3241&amp;""</f>
      </c>
      <c r="T3241">
        <f>[1]资金台帐!T3241&amp;""</f>
      </c>
      <c r="U3241">
        <f>[1]资金台帐!U3241&amp;""</f>
      </c>
      <c r="W3241">
        <f>[1]资金台帐!W3241&amp;""</f>
      </c>
      <c r="X3241">
        <f>[1]资金台帐!X3241&amp;""</f>
      </c>
      <c r="AB3241">
        <f>[1]资金台帐!AB3241</f>
        <v>0</v>
      </c>
      <c r="AC3241">
        <f>[1]资金台帐!AC3241</f>
        <v>0</v>
      </c>
      <c r="AD3241">
        <f>[1]资金台帐!AD3241</f>
        <v>0</v>
      </c>
      <c r="AJ3241">
        <f>[1]资金台帐!AJ3241</f>
        <v>0</v>
      </c>
      <c r="AK3241">
        <f>[1]资金台帐!AK3241</f>
        <v>0</v>
      </c>
      <c r="BA3241" s="22">
        <f t="shared" si="0"/>
      </c>
    </row>
    <row r="3242">
      <c r="B3242">
        <f>[1]资金台帐!B3242&amp;""</f>
      </c>
      <c r="H3242">
        <f>[1]资金台帐!H3242&amp;""</f>
      </c>
      <c r="J3242">
        <f>[1]资金台帐!J3242&amp;""</f>
      </c>
      <c r="N3242">
        <f>[1]资金台帐!N3242</f>
      </c>
      <c r="O3242">
        <f>[1]资金台帐!O3242&amp;""</f>
      </c>
      <c r="P3242">
        <f>[1]资金台帐!P3242&amp;""</f>
      </c>
      <c r="Q3242">
        <f>[1]资金台帐!Q3242&amp;""</f>
      </c>
      <c r="T3242">
        <f>[1]资金台帐!T3242&amp;""</f>
      </c>
      <c r="U3242">
        <f>[1]资金台帐!U3242&amp;""</f>
      </c>
      <c r="W3242">
        <f>[1]资金台帐!W3242&amp;""</f>
      </c>
      <c r="X3242">
        <f>[1]资金台帐!X3242&amp;""</f>
      </c>
      <c r="AB3242">
        <f>[1]资金台帐!AB3242</f>
        <v>0</v>
      </c>
      <c r="AC3242">
        <f>[1]资金台帐!AC3242</f>
        <v>0</v>
      </c>
      <c r="AD3242">
        <f>[1]资金台帐!AD3242</f>
        <v>0</v>
      </c>
      <c r="AJ3242">
        <f>[1]资金台帐!AJ3242</f>
        <v>0</v>
      </c>
      <c r="AK3242">
        <f>[1]资金台帐!AK3242</f>
        <v>0</v>
      </c>
      <c r="BA3242" s="22">
        <f t="shared" si="0"/>
      </c>
    </row>
    <row r="3243">
      <c r="B3243">
        <f>[1]资金台帐!B3243&amp;""</f>
      </c>
      <c r="H3243">
        <f>[1]资金台帐!H3243&amp;""</f>
      </c>
      <c r="J3243">
        <f>[1]资金台帐!J3243&amp;""</f>
      </c>
      <c r="N3243">
        <f>[1]资金台帐!N3243</f>
      </c>
      <c r="O3243">
        <f>[1]资金台帐!O3243&amp;""</f>
      </c>
      <c r="P3243">
        <f>[1]资金台帐!P3243&amp;""</f>
      </c>
      <c r="Q3243">
        <f>[1]资金台帐!Q3243&amp;""</f>
      </c>
      <c r="T3243">
        <f>[1]资金台帐!T3243&amp;""</f>
      </c>
      <c r="U3243">
        <f>[1]资金台帐!U3243&amp;""</f>
      </c>
      <c r="W3243">
        <f>[1]资金台帐!W3243&amp;""</f>
      </c>
      <c r="X3243">
        <f>[1]资金台帐!X3243&amp;""</f>
      </c>
      <c r="AB3243">
        <f>[1]资金台帐!AB3243</f>
        <v>0</v>
      </c>
      <c r="AC3243">
        <f>[1]资金台帐!AC3243</f>
        <v>0</v>
      </c>
      <c r="AD3243">
        <f>[1]资金台帐!AD3243</f>
        <v>0</v>
      </c>
      <c r="AJ3243">
        <f>[1]资金台帐!AJ3243</f>
        <v>0</v>
      </c>
      <c r="AK3243">
        <f>[1]资金台帐!AK3243</f>
        <v>0</v>
      </c>
      <c r="BA3243" s="22">
        <f t="shared" si="0"/>
      </c>
    </row>
    <row r="3244">
      <c r="B3244">
        <f>[1]资金台帐!B3244&amp;""</f>
      </c>
      <c r="H3244">
        <f>[1]资金台帐!H3244&amp;""</f>
      </c>
      <c r="J3244">
        <f>[1]资金台帐!J3244&amp;""</f>
      </c>
      <c r="N3244">
        <f>[1]资金台帐!N3244</f>
      </c>
      <c r="O3244">
        <f>[1]资金台帐!O3244&amp;""</f>
      </c>
      <c r="P3244">
        <f>[1]资金台帐!P3244&amp;""</f>
      </c>
      <c r="Q3244">
        <f>[1]资金台帐!Q3244&amp;""</f>
      </c>
      <c r="T3244">
        <f>[1]资金台帐!T3244&amp;""</f>
      </c>
      <c r="U3244">
        <f>[1]资金台帐!U3244&amp;""</f>
      </c>
      <c r="W3244">
        <f>[1]资金台帐!W3244&amp;""</f>
      </c>
      <c r="X3244">
        <f>[1]资金台帐!X3244&amp;""</f>
      </c>
      <c r="AB3244">
        <f>[1]资金台帐!AB3244</f>
        <v>0</v>
      </c>
      <c r="AC3244">
        <f>[1]资金台帐!AC3244</f>
        <v>0</v>
      </c>
      <c r="AD3244">
        <f>[1]资金台帐!AD3244</f>
        <v>0</v>
      </c>
      <c r="AJ3244">
        <f>[1]资金台帐!AJ3244</f>
        <v>0</v>
      </c>
      <c r="AK3244">
        <f>[1]资金台帐!AK3244</f>
        <v>0</v>
      </c>
      <c r="BA3244" s="22">
        <f t="shared" si="0"/>
      </c>
    </row>
    <row r="3245">
      <c r="B3245">
        <f>[1]资金台帐!B3245&amp;""</f>
      </c>
      <c r="H3245">
        <f>[1]资金台帐!H3245&amp;""</f>
      </c>
      <c r="J3245">
        <f>[1]资金台帐!J3245&amp;""</f>
      </c>
      <c r="N3245">
        <f>[1]资金台帐!N3245</f>
      </c>
      <c r="O3245">
        <f>[1]资金台帐!O3245&amp;""</f>
      </c>
      <c r="P3245">
        <f>[1]资金台帐!P3245&amp;""</f>
      </c>
      <c r="Q3245">
        <f>[1]资金台帐!Q3245&amp;""</f>
      </c>
      <c r="T3245">
        <f>[1]资金台帐!T3245&amp;""</f>
      </c>
      <c r="U3245">
        <f>[1]资金台帐!U3245&amp;""</f>
      </c>
      <c r="W3245">
        <f>[1]资金台帐!W3245&amp;""</f>
      </c>
      <c r="X3245">
        <f>[1]资金台帐!X3245&amp;""</f>
      </c>
      <c r="AB3245">
        <f>[1]资金台帐!AB3245</f>
        <v>0</v>
      </c>
      <c r="AC3245">
        <f>[1]资金台帐!AC3245</f>
        <v>0</v>
      </c>
      <c r="AD3245">
        <f>[1]资金台帐!AD3245</f>
        <v>0</v>
      </c>
      <c r="AJ3245">
        <f>[1]资金台帐!AJ3245</f>
        <v>0</v>
      </c>
      <c r="AK3245">
        <f>[1]资金台帐!AK3245</f>
        <v>0</v>
      </c>
      <c r="BA3245" s="22">
        <f t="shared" si="0"/>
      </c>
    </row>
    <row r="3246">
      <c r="B3246">
        <f>[1]资金台帐!B3246&amp;""</f>
      </c>
      <c r="H3246">
        <f>[1]资金台帐!H3246&amp;""</f>
      </c>
      <c r="J3246">
        <f>[1]资金台帐!J3246&amp;""</f>
      </c>
      <c r="N3246">
        <f>[1]资金台帐!N3246</f>
      </c>
      <c r="O3246">
        <f>[1]资金台帐!O3246&amp;""</f>
      </c>
      <c r="P3246">
        <f>[1]资金台帐!P3246&amp;""</f>
      </c>
      <c r="Q3246">
        <f>[1]资金台帐!Q3246&amp;""</f>
      </c>
      <c r="T3246">
        <f>[1]资金台帐!T3246&amp;""</f>
      </c>
      <c r="U3246">
        <f>[1]资金台帐!U3246&amp;""</f>
      </c>
      <c r="W3246">
        <f>[1]资金台帐!W3246&amp;""</f>
      </c>
      <c r="X3246">
        <f>[1]资金台帐!X3246&amp;""</f>
      </c>
      <c r="AB3246">
        <f>[1]资金台帐!AB3246</f>
        <v>0</v>
      </c>
      <c r="AC3246">
        <f>[1]资金台帐!AC3246</f>
        <v>0</v>
      </c>
      <c r="AD3246">
        <f>[1]资金台帐!AD3246</f>
        <v>0</v>
      </c>
      <c r="AJ3246">
        <f>[1]资金台帐!AJ3246</f>
        <v>0</v>
      </c>
      <c r="AK3246">
        <f>[1]资金台帐!AK3246</f>
        <v>0</v>
      </c>
      <c r="BA3246" s="22">
        <f t="shared" si="0"/>
      </c>
    </row>
    <row r="3247">
      <c r="B3247">
        <f>[1]资金台帐!B3247&amp;""</f>
      </c>
      <c r="H3247">
        <f>[1]资金台帐!H3247&amp;""</f>
      </c>
      <c r="J3247">
        <f>[1]资金台帐!J3247&amp;""</f>
      </c>
      <c r="N3247">
        <f>[1]资金台帐!N3247</f>
      </c>
      <c r="O3247">
        <f>[1]资金台帐!O3247&amp;""</f>
      </c>
      <c r="P3247">
        <f>[1]资金台帐!P3247&amp;""</f>
      </c>
      <c r="Q3247">
        <f>[1]资金台帐!Q3247&amp;""</f>
      </c>
      <c r="T3247">
        <f>[1]资金台帐!T3247&amp;""</f>
      </c>
      <c r="U3247">
        <f>[1]资金台帐!U3247&amp;""</f>
      </c>
      <c r="W3247">
        <f>[1]资金台帐!W3247&amp;""</f>
      </c>
      <c r="X3247">
        <f>[1]资金台帐!X3247&amp;""</f>
      </c>
      <c r="AB3247">
        <f>[1]资金台帐!AB3247</f>
        <v>0</v>
      </c>
      <c r="AC3247">
        <f>[1]资金台帐!AC3247</f>
        <v>0</v>
      </c>
      <c r="AD3247">
        <f>[1]资金台帐!AD3247</f>
        <v>0</v>
      </c>
      <c r="AJ3247">
        <f>[1]资金台帐!AJ3247</f>
        <v>0</v>
      </c>
      <c r="AK3247">
        <f>[1]资金台帐!AK3247</f>
        <v>0</v>
      </c>
      <c r="BA3247" s="22">
        <f t="shared" si="0"/>
      </c>
    </row>
    <row r="3248">
      <c r="B3248">
        <f>[1]资金台帐!B3248&amp;""</f>
      </c>
      <c r="H3248">
        <f>[1]资金台帐!H3248&amp;""</f>
      </c>
      <c r="J3248">
        <f>[1]资金台帐!J3248&amp;""</f>
      </c>
      <c r="N3248">
        <f>[1]资金台帐!N3248</f>
      </c>
      <c r="O3248">
        <f>[1]资金台帐!O3248&amp;""</f>
      </c>
      <c r="P3248">
        <f>[1]资金台帐!P3248&amp;""</f>
      </c>
      <c r="Q3248">
        <f>[1]资金台帐!Q3248&amp;""</f>
      </c>
      <c r="T3248">
        <f>[1]资金台帐!T3248&amp;""</f>
      </c>
      <c r="U3248">
        <f>[1]资金台帐!U3248&amp;""</f>
      </c>
      <c r="W3248">
        <f>[1]资金台帐!W3248&amp;""</f>
      </c>
      <c r="X3248">
        <f>[1]资金台帐!X3248&amp;""</f>
      </c>
      <c r="AB3248">
        <f>[1]资金台帐!AB3248</f>
        <v>0</v>
      </c>
      <c r="AC3248">
        <f>[1]资金台帐!AC3248</f>
        <v>0</v>
      </c>
      <c r="AD3248">
        <f>[1]资金台帐!AD3248</f>
        <v>0</v>
      </c>
      <c r="AJ3248">
        <f>[1]资金台帐!AJ3248</f>
        <v>0</v>
      </c>
      <c r="AK3248">
        <f>[1]资金台帐!AK3248</f>
        <v>0</v>
      </c>
      <c r="BA3248" s="22">
        <f t="shared" si="0"/>
      </c>
    </row>
    <row r="3249">
      <c r="B3249">
        <f>[1]资金台帐!B3249&amp;""</f>
      </c>
      <c r="H3249">
        <f>[1]资金台帐!H3249&amp;""</f>
      </c>
      <c r="J3249">
        <f>[1]资金台帐!J3249&amp;""</f>
      </c>
      <c r="N3249">
        <f>[1]资金台帐!N3249</f>
      </c>
      <c r="O3249">
        <f>[1]资金台帐!O3249&amp;""</f>
      </c>
      <c r="P3249">
        <f>[1]资金台帐!P3249&amp;""</f>
      </c>
      <c r="Q3249">
        <f>[1]资金台帐!Q3249&amp;""</f>
      </c>
      <c r="T3249">
        <f>[1]资金台帐!T3249&amp;""</f>
      </c>
      <c r="U3249">
        <f>[1]资金台帐!U3249&amp;""</f>
      </c>
      <c r="W3249">
        <f>[1]资金台帐!W3249&amp;""</f>
      </c>
      <c r="X3249">
        <f>[1]资金台帐!X3249&amp;""</f>
      </c>
      <c r="AB3249">
        <f>[1]资金台帐!AB3249</f>
        <v>0</v>
      </c>
      <c r="AC3249">
        <f>[1]资金台帐!AC3249</f>
        <v>0</v>
      </c>
      <c r="AD3249">
        <f>[1]资金台帐!AD3249</f>
        <v>0</v>
      </c>
      <c r="AJ3249">
        <f>[1]资金台帐!AJ3249</f>
        <v>0</v>
      </c>
      <c r="AK3249">
        <f>[1]资金台帐!AK3249</f>
        <v>0</v>
      </c>
      <c r="BA3249" s="22">
        <f t="shared" si="0"/>
      </c>
    </row>
    <row r="3250">
      <c r="B3250">
        <f>[1]资金台帐!B3250&amp;""</f>
      </c>
      <c r="H3250">
        <f>[1]资金台帐!H3250&amp;""</f>
      </c>
      <c r="J3250">
        <f>[1]资金台帐!J3250&amp;""</f>
      </c>
      <c r="N3250">
        <f>[1]资金台帐!N3250</f>
      </c>
      <c r="O3250">
        <f>[1]资金台帐!O3250&amp;""</f>
      </c>
      <c r="P3250">
        <f>[1]资金台帐!P3250&amp;""</f>
      </c>
      <c r="Q3250">
        <f>[1]资金台帐!Q3250&amp;""</f>
      </c>
      <c r="T3250">
        <f>[1]资金台帐!T3250&amp;""</f>
      </c>
      <c r="U3250">
        <f>[1]资金台帐!U3250&amp;""</f>
      </c>
      <c r="W3250">
        <f>[1]资金台帐!W3250&amp;""</f>
      </c>
      <c r="X3250">
        <f>[1]资金台帐!X3250&amp;""</f>
      </c>
      <c r="AB3250">
        <f>[1]资金台帐!AB3250</f>
        <v>0</v>
      </c>
      <c r="AC3250">
        <f>[1]资金台帐!AC3250</f>
        <v>0</v>
      </c>
      <c r="AD3250">
        <f>[1]资金台帐!AD3250</f>
        <v>0</v>
      </c>
      <c r="AJ3250">
        <f>[1]资金台帐!AJ3250</f>
        <v>0</v>
      </c>
      <c r="AK3250">
        <f>[1]资金台帐!AK3250</f>
        <v>0</v>
      </c>
      <c r="BA3250" s="22">
        <f t="shared" si="0"/>
      </c>
    </row>
    <row r="3251">
      <c r="B3251">
        <f>[1]资金台帐!B3251&amp;""</f>
      </c>
      <c r="H3251">
        <f>[1]资金台帐!H3251&amp;""</f>
      </c>
      <c r="J3251">
        <f>[1]资金台帐!J3251&amp;""</f>
      </c>
      <c r="N3251">
        <f>[1]资金台帐!N3251</f>
      </c>
      <c r="O3251">
        <f>[1]资金台帐!O3251&amp;""</f>
      </c>
      <c r="P3251">
        <f>[1]资金台帐!P3251&amp;""</f>
      </c>
      <c r="Q3251">
        <f>[1]资金台帐!Q3251&amp;""</f>
      </c>
      <c r="T3251">
        <f>[1]资金台帐!T3251&amp;""</f>
      </c>
      <c r="U3251">
        <f>[1]资金台帐!U3251&amp;""</f>
      </c>
      <c r="W3251">
        <f>[1]资金台帐!W3251&amp;""</f>
      </c>
      <c r="X3251">
        <f>[1]资金台帐!X3251&amp;""</f>
      </c>
      <c r="AB3251">
        <f>[1]资金台帐!AB3251</f>
        <v>0</v>
      </c>
      <c r="AC3251">
        <f>[1]资金台帐!AC3251</f>
        <v>0</v>
      </c>
      <c r="AD3251">
        <f>[1]资金台帐!AD3251</f>
        <v>0</v>
      </c>
      <c r="AJ3251">
        <f>[1]资金台帐!AJ3251</f>
        <v>0</v>
      </c>
      <c r="AK3251">
        <f>[1]资金台帐!AK3251</f>
        <v>0</v>
      </c>
      <c r="BA3251" s="22">
        <f t="shared" si="0"/>
      </c>
    </row>
    <row r="3252">
      <c r="B3252">
        <f>[1]资金台帐!B3252&amp;""</f>
      </c>
      <c r="H3252">
        <f>[1]资金台帐!H3252&amp;""</f>
      </c>
      <c r="J3252">
        <f>[1]资金台帐!J3252&amp;""</f>
      </c>
      <c r="N3252">
        <f>[1]资金台帐!N3252</f>
      </c>
      <c r="O3252">
        <f>[1]资金台帐!O3252&amp;""</f>
      </c>
      <c r="P3252">
        <f>[1]资金台帐!P3252&amp;""</f>
      </c>
      <c r="Q3252">
        <f>[1]资金台帐!Q3252&amp;""</f>
      </c>
      <c r="T3252">
        <f>[1]资金台帐!T3252&amp;""</f>
      </c>
      <c r="U3252">
        <f>[1]资金台帐!U3252&amp;""</f>
      </c>
      <c r="W3252">
        <f>[1]资金台帐!W3252&amp;""</f>
      </c>
      <c r="X3252">
        <f>[1]资金台帐!X3252&amp;""</f>
      </c>
      <c r="AB3252">
        <f>[1]资金台帐!AB3252</f>
        <v>0</v>
      </c>
      <c r="AC3252">
        <f>[1]资金台帐!AC3252</f>
        <v>0</v>
      </c>
      <c r="AD3252">
        <f>[1]资金台帐!AD3252</f>
        <v>0</v>
      </c>
      <c r="AJ3252">
        <f>[1]资金台帐!AJ3252</f>
        <v>0</v>
      </c>
      <c r="AK3252">
        <f>[1]资金台帐!AK3252</f>
        <v>0</v>
      </c>
      <c r="BA3252" s="22">
        <f t="shared" si="0"/>
      </c>
    </row>
    <row r="3253">
      <c r="B3253">
        <f>[1]资金台帐!B3253&amp;""</f>
      </c>
      <c r="H3253">
        <f>[1]资金台帐!H3253&amp;""</f>
      </c>
      <c r="J3253">
        <f>[1]资金台帐!J3253&amp;""</f>
      </c>
      <c r="N3253">
        <f>[1]资金台帐!N3253</f>
      </c>
      <c r="O3253">
        <f>[1]资金台帐!O3253&amp;""</f>
      </c>
      <c r="P3253">
        <f>[1]资金台帐!P3253&amp;""</f>
      </c>
      <c r="Q3253">
        <f>[1]资金台帐!Q3253&amp;""</f>
      </c>
      <c r="T3253">
        <f>[1]资金台帐!T3253&amp;""</f>
      </c>
      <c r="U3253">
        <f>[1]资金台帐!U3253&amp;""</f>
      </c>
      <c r="W3253">
        <f>[1]资金台帐!W3253&amp;""</f>
      </c>
      <c r="X3253">
        <f>[1]资金台帐!X3253&amp;""</f>
      </c>
      <c r="AB3253">
        <f>[1]资金台帐!AB3253</f>
        <v>0</v>
      </c>
      <c r="AC3253">
        <f>[1]资金台帐!AC3253</f>
        <v>0</v>
      </c>
      <c r="AD3253">
        <f>[1]资金台帐!AD3253</f>
        <v>0</v>
      </c>
      <c r="AJ3253">
        <f>[1]资金台帐!AJ3253</f>
        <v>0</v>
      </c>
      <c r="AK3253">
        <f>[1]资金台帐!AK3253</f>
        <v>0</v>
      </c>
      <c r="BA3253" s="22">
        <f t="shared" si="0"/>
      </c>
    </row>
    <row r="3254">
      <c r="B3254">
        <f>[1]资金台帐!B3254&amp;""</f>
      </c>
      <c r="H3254">
        <f>[1]资金台帐!H3254&amp;""</f>
      </c>
      <c r="J3254">
        <f>[1]资金台帐!J3254&amp;""</f>
      </c>
      <c r="N3254">
        <f>[1]资金台帐!N3254</f>
      </c>
      <c r="O3254">
        <f>[1]资金台帐!O3254&amp;""</f>
      </c>
      <c r="P3254">
        <f>[1]资金台帐!P3254&amp;""</f>
      </c>
      <c r="Q3254">
        <f>[1]资金台帐!Q3254&amp;""</f>
      </c>
      <c r="T3254">
        <f>[1]资金台帐!T3254&amp;""</f>
      </c>
      <c r="U3254">
        <f>[1]资金台帐!U3254&amp;""</f>
      </c>
      <c r="W3254">
        <f>[1]资金台帐!W3254&amp;""</f>
      </c>
      <c r="X3254">
        <f>[1]资金台帐!X3254&amp;""</f>
      </c>
      <c r="AB3254">
        <f>[1]资金台帐!AB3254</f>
        <v>0</v>
      </c>
      <c r="AC3254">
        <f>[1]资金台帐!AC3254</f>
        <v>0</v>
      </c>
      <c r="AD3254">
        <f>[1]资金台帐!AD3254</f>
        <v>0</v>
      </c>
      <c r="AJ3254">
        <f>[1]资金台帐!AJ3254</f>
        <v>0</v>
      </c>
      <c r="AK3254">
        <f>[1]资金台帐!AK3254</f>
        <v>0</v>
      </c>
      <c r="BA3254" s="22">
        <f t="shared" si="0"/>
      </c>
    </row>
    <row r="3255">
      <c r="B3255">
        <f>[1]资金台帐!B3255&amp;""</f>
      </c>
      <c r="H3255">
        <f>[1]资金台帐!H3255&amp;""</f>
      </c>
      <c r="J3255">
        <f>[1]资金台帐!J3255&amp;""</f>
      </c>
      <c r="N3255">
        <f>[1]资金台帐!N3255</f>
      </c>
      <c r="O3255">
        <f>[1]资金台帐!O3255&amp;""</f>
      </c>
      <c r="P3255">
        <f>[1]资金台帐!P3255&amp;""</f>
      </c>
      <c r="Q3255">
        <f>[1]资金台帐!Q3255&amp;""</f>
      </c>
      <c r="T3255">
        <f>[1]资金台帐!T3255&amp;""</f>
      </c>
      <c r="U3255">
        <f>[1]资金台帐!U3255&amp;""</f>
      </c>
      <c r="W3255">
        <f>[1]资金台帐!W3255&amp;""</f>
      </c>
      <c r="X3255">
        <f>[1]资金台帐!X3255&amp;""</f>
      </c>
      <c r="AB3255">
        <f>[1]资金台帐!AB3255</f>
        <v>0</v>
      </c>
      <c r="AC3255">
        <f>[1]资金台帐!AC3255</f>
        <v>0</v>
      </c>
      <c r="AD3255">
        <f>[1]资金台帐!AD3255</f>
        <v>0</v>
      </c>
      <c r="AJ3255">
        <f>[1]资金台帐!AJ3255</f>
        <v>0</v>
      </c>
      <c r="AK3255">
        <f>[1]资金台帐!AK3255</f>
        <v>0</v>
      </c>
      <c r="BA3255" s="22">
        <f t="shared" si="0"/>
      </c>
    </row>
    <row r="3256">
      <c r="B3256">
        <f>[1]资金台帐!B3256&amp;""</f>
      </c>
      <c r="H3256">
        <f>[1]资金台帐!H3256&amp;""</f>
      </c>
      <c r="J3256">
        <f>[1]资金台帐!J3256&amp;""</f>
      </c>
      <c r="N3256">
        <f>[1]资金台帐!N3256</f>
      </c>
      <c r="O3256">
        <f>[1]资金台帐!O3256&amp;""</f>
      </c>
      <c r="P3256">
        <f>[1]资金台帐!P3256&amp;""</f>
      </c>
      <c r="Q3256">
        <f>[1]资金台帐!Q3256&amp;""</f>
      </c>
      <c r="T3256">
        <f>[1]资金台帐!T3256&amp;""</f>
      </c>
      <c r="U3256">
        <f>[1]资金台帐!U3256&amp;""</f>
      </c>
      <c r="W3256">
        <f>[1]资金台帐!W3256&amp;""</f>
      </c>
      <c r="X3256">
        <f>[1]资金台帐!X3256&amp;""</f>
      </c>
      <c r="AB3256">
        <f>[1]资金台帐!AB3256</f>
        <v>0</v>
      </c>
      <c r="AC3256">
        <f>[1]资金台帐!AC3256</f>
        <v>0</v>
      </c>
      <c r="AD3256">
        <f>[1]资金台帐!AD3256</f>
        <v>0</v>
      </c>
      <c r="AJ3256">
        <f>[1]资金台帐!AJ3256</f>
        <v>0</v>
      </c>
      <c r="AK3256">
        <f>[1]资金台帐!AK3256</f>
        <v>0</v>
      </c>
      <c r="BA3256" s="22">
        <f t="shared" si="0"/>
      </c>
    </row>
    <row r="3257">
      <c r="B3257">
        <f>[1]资金台帐!B3257&amp;""</f>
      </c>
      <c r="H3257">
        <f>[1]资金台帐!H3257&amp;""</f>
      </c>
      <c r="J3257">
        <f>[1]资金台帐!J3257&amp;""</f>
      </c>
      <c r="N3257">
        <f>[1]资金台帐!N3257</f>
      </c>
      <c r="O3257">
        <f>[1]资金台帐!O3257&amp;""</f>
      </c>
      <c r="P3257">
        <f>[1]资金台帐!P3257&amp;""</f>
      </c>
      <c r="Q3257">
        <f>[1]资金台帐!Q3257&amp;""</f>
      </c>
      <c r="T3257">
        <f>[1]资金台帐!T3257&amp;""</f>
      </c>
      <c r="U3257">
        <f>[1]资金台帐!U3257&amp;""</f>
      </c>
      <c r="W3257">
        <f>[1]资金台帐!W3257&amp;""</f>
      </c>
      <c r="X3257">
        <f>[1]资金台帐!X3257&amp;""</f>
      </c>
      <c r="AB3257">
        <f>[1]资金台帐!AB3257</f>
        <v>0</v>
      </c>
      <c r="AC3257">
        <f>[1]资金台帐!AC3257</f>
        <v>0</v>
      </c>
      <c r="AD3257">
        <f>[1]资金台帐!AD3257</f>
        <v>0</v>
      </c>
      <c r="AJ3257">
        <f>[1]资金台帐!AJ3257</f>
        <v>0</v>
      </c>
      <c r="AK3257">
        <f>[1]资金台帐!AK3257</f>
        <v>0</v>
      </c>
      <c r="BA3257" s="22">
        <f t="shared" si="0"/>
      </c>
    </row>
    <row r="3258">
      <c r="B3258">
        <f>[1]资金台帐!B3258&amp;""</f>
      </c>
      <c r="H3258">
        <f>[1]资金台帐!H3258&amp;""</f>
      </c>
      <c r="J3258">
        <f>[1]资金台帐!J3258&amp;""</f>
      </c>
      <c r="N3258">
        <f>[1]资金台帐!N3258</f>
      </c>
      <c r="O3258">
        <f>[1]资金台帐!O3258&amp;""</f>
      </c>
      <c r="P3258">
        <f>[1]资金台帐!P3258&amp;""</f>
      </c>
      <c r="Q3258">
        <f>[1]资金台帐!Q3258&amp;""</f>
      </c>
      <c r="T3258">
        <f>[1]资金台帐!T3258&amp;""</f>
      </c>
      <c r="U3258">
        <f>[1]资金台帐!U3258&amp;""</f>
      </c>
      <c r="W3258">
        <f>[1]资金台帐!W3258&amp;""</f>
      </c>
      <c r="X3258">
        <f>[1]资金台帐!X3258&amp;""</f>
      </c>
      <c r="AB3258">
        <f>[1]资金台帐!AB3258</f>
        <v>0</v>
      </c>
      <c r="AC3258">
        <f>[1]资金台帐!AC3258</f>
        <v>0</v>
      </c>
      <c r="AD3258">
        <f>[1]资金台帐!AD3258</f>
        <v>0</v>
      </c>
      <c r="AJ3258">
        <f>[1]资金台帐!AJ3258</f>
        <v>0</v>
      </c>
      <c r="AK3258">
        <f>[1]资金台帐!AK3258</f>
        <v>0</v>
      </c>
      <c r="BA3258" s="22">
        <f t="shared" si="0"/>
      </c>
    </row>
    <row r="3259">
      <c r="B3259">
        <f>[1]资金台帐!B3259&amp;""</f>
      </c>
      <c r="H3259">
        <f>[1]资金台帐!H3259&amp;""</f>
      </c>
      <c r="J3259">
        <f>[1]资金台帐!J3259&amp;""</f>
      </c>
      <c r="N3259">
        <f>[1]资金台帐!N3259</f>
      </c>
      <c r="O3259">
        <f>[1]资金台帐!O3259&amp;""</f>
      </c>
      <c r="P3259">
        <f>[1]资金台帐!P3259&amp;""</f>
      </c>
      <c r="Q3259">
        <f>[1]资金台帐!Q3259&amp;""</f>
      </c>
      <c r="T3259">
        <f>[1]资金台帐!T3259&amp;""</f>
      </c>
      <c r="U3259">
        <f>[1]资金台帐!U3259&amp;""</f>
      </c>
      <c r="W3259">
        <f>[1]资金台帐!W3259&amp;""</f>
      </c>
      <c r="X3259">
        <f>[1]资金台帐!X3259&amp;""</f>
      </c>
      <c r="AB3259">
        <f>[1]资金台帐!AB3259</f>
        <v>0</v>
      </c>
      <c r="AC3259">
        <f>[1]资金台帐!AC3259</f>
        <v>0</v>
      </c>
      <c r="AD3259">
        <f>[1]资金台帐!AD3259</f>
        <v>0</v>
      </c>
      <c r="AJ3259">
        <f>[1]资金台帐!AJ3259</f>
        <v>0</v>
      </c>
      <c r="AK3259">
        <f>[1]资金台帐!AK3259</f>
        <v>0</v>
      </c>
      <c r="BA3259" s="22">
        <f t="shared" si="0"/>
      </c>
    </row>
    <row r="3260">
      <c r="B3260">
        <f>[1]资金台帐!B3260&amp;""</f>
      </c>
      <c r="H3260">
        <f>[1]资金台帐!H3260&amp;""</f>
      </c>
      <c r="J3260">
        <f>[1]资金台帐!J3260&amp;""</f>
      </c>
      <c r="N3260">
        <f>[1]资金台帐!N3260</f>
      </c>
      <c r="O3260">
        <f>[1]资金台帐!O3260&amp;""</f>
      </c>
      <c r="P3260">
        <f>[1]资金台帐!P3260&amp;""</f>
      </c>
      <c r="Q3260">
        <f>[1]资金台帐!Q3260&amp;""</f>
      </c>
      <c r="T3260">
        <f>[1]资金台帐!T3260&amp;""</f>
      </c>
      <c r="U3260">
        <f>[1]资金台帐!U3260&amp;""</f>
      </c>
      <c r="W3260">
        <f>[1]资金台帐!W3260&amp;""</f>
      </c>
      <c r="X3260">
        <f>[1]资金台帐!X3260&amp;""</f>
      </c>
      <c r="AB3260">
        <f>[1]资金台帐!AB3260</f>
        <v>0</v>
      </c>
      <c r="AC3260">
        <f>[1]资金台帐!AC3260</f>
        <v>0</v>
      </c>
      <c r="AD3260">
        <f>[1]资金台帐!AD3260</f>
        <v>0</v>
      </c>
      <c r="AJ3260">
        <f>[1]资金台帐!AJ3260</f>
        <v>0</v>
      </c>
      <c r="AK3260">
        <f>[1]资金台帐!AK3260</f>
        <v>0</v>
      </c>
      <c r="BA3260" s="22">
        <f t="shared" si="0"/>
      </c>
    </row>
    <row r="3261">
      <c r="B3261">
        <f>[1]资金台帐!B3261&amp;""</f>
      </c>
      <c r="H3261">
        <f>[1]资金台帐!H3261&amp;""</f>
      </c>
      <c r="J3261">
        <f>[1]资金台帐!J3261&amp;""</f>
      </c>
      <c r="N3261">
        <f>[1]资金台帐!N3261</f>
      </c>
      <c r="O3261">
        <f>[1]资金台帐!O3261&amp;""</f>
      </c>
      <c r="P3261">
        <f>[1]资金台帐!P3261&amp;""</f>
      </c>
      <c r="Q3261">
        <f>[1]资金台帐!Q3261&amp;""</f>
      </c>
      <c r="T3261">
        <f>[1]资金台帐!T3261&amp;""</f>
      </c>
      <c r="U3261">
        <f>[1]资金台帐!U3261&amp;""</f>
      </c>
      <c r="W3261">
        <f>[1]资金台帐!W3261&amp;""</f>
      </c>
      <c r="X3261">
        <f>[1]资金台帐!X3261&amp;""</f>
      </c>
      <c r="AB3261">
        <f>[1]资金台帐!AB3261</f>
        <v>0</v>
      </c>
      <c r="AC3261">
        <f>[1]资金台帐!AC3261</f>
        <v>0</v>
      </c>
      <c r="AD3261">
        <f>[1]资金台帐!AD3261</f>
        <v>0</v>
      </c>
      <c r="AJ3261">
        <f>[1]资金台帐!AJ3261</f>
        <v>0</v>
      </c>
      <c r="AK3261">
        <f>[1]资金台帐!AK3261</f>
        <v>0</v>
      </c>
      <c r="BA3261" s="22">
        <f t="shared" si="0"/>
      </c>
    </row>
    <row r="3262">
      <c r="B3262">
        <f>[1]资金台帐!B3262&amp;""</f>
      </c>
      <c r="H3262">
        <f>[1]资金台帐!H3262&amp;""</f>
      </c>
      <c r="J3262">
        <f>[1]资金台帐!J3262&amp;""</f>
      </c>
      <c r="N3262">
        <f>[1]资金台帐!N3262</f>
      </c>
      <c r="O3262">
        <f>[1]资金台帐!O3262&amp;""</f>
      </c>
      <c r="P3262">
        <f>[1]资金台帐!P3262&amp;""</f>
      </c>
      <c r="Q3262">
        <f>[1]资金台帐!Q3262&amp;""</f>
      </c>
      <c r="T3262">
        <f>[1]资金台帐!T3262&amp;""</f>
      </c>
      <c r="U3262">
        <f>[1]资金台帐!U3262&amp;""</f>
      </c>
      <c r="W3262">
        <f>[1]资金台帐!W3262&amp;""</f>
      </c>
      <c r="X3262">
        <f>[1]资金台帐!X3262&amp;""</f>
      </c>
      <c r="AB3262">
        <f>[1]资金台帐!AB3262</f>
        <v>0</v>
      </c>
      <c r="AC3262">
        <f>[1]资金台帐!AC3262</f>
        <v>0</v>
      </c>
      <c r="AD3262">
        <f>[1]资金台帐!AD3262</f>
        <v>0</v>
      </c>
      <c r="AJ3262">
        <f>[1]资金台帐!AJ3262</f>
        <v>0</v>
      </c>
      <c r="AK3262">
        <f>[1]资金台帐!AK3262</f>
        <v>0</v>
      </c>
      <c r="BA3262" s="22">
        <f t="shared" si="0"/>
      </c>
    </row>
    <row r="3263">
      <c r="B3263">
        <f>[1]资金台帐!B3263&amp;""</f>
      </c>
      <c r="H3263">
        <f>[1]资金台帐!H3263&amp;""</f>
      </c>
      <c r="J3263">
        <f>[1]资金台帐!J3263&amp;""</f>
      </c>
      <c r="N3263">
        <f>[1]资金台帐!N3263</f>
      </c>
      <c r="O3263">
        <f>[1]资金台帐!O3263&amp;""</f>
      </c>
      <c r="P3263">
        <f>[1]资金台帐!P3263&amp;""</f>
      </c>
      <c r="Q3263">
        <f>[1]资金台帐!Q3263&amp;""</f>
      </c>
      <c r="T3263">
        <f>[1]资金台帐!T3263&amp;""</f>
      </c>
      <c r="U3263">
        <f>[1]资金台帐!U3263&amp;""</f>
      </c>
      <c r="W3263">
        <f>[1]资金台帐!W3263&amp;""</f>
      </c>
      <c r="X3263">
        <f>[1]资金台帐!X3263&amp;""</f>
      </c>
      <c r="AB3263">
        <f>[1]资金台帐!AB3263</f>
        <v>0</v>
      </c>
      <c r="AC3263">
        <f>[1]资金台帐!AC3263</f>
        <v>0</v>
      </c>
      <c r="AD3263">
        <f>[1]资金台帐!AD3263</f>
        <v>0</v>
      </c>
      <c r="AJ3263">
        <f>[1]资金台帐!AJ3263</f>
        <v>0</v>
      </c>
      <c r="AK3263">
        <f>[1]资金台帐!AK3263</f>
        <v>0</v>
      </c>
      <c r="BA3263" s="22">
        <f t="shared" si="0"/>
      </c>
    </row>
    <row r="3264">
      <c r="B3264">
        <f>[1]资金台帐!B3264&amp;""</f>
      </c>
      <c r="H3264">
        <f>[1]资金台帐!H3264&amp;""</f>
      </c>
      <c r="J3264">
        <f>[1]资金台帐!J3264&amp;""</f>
      </c>
      <c r="N3264">
        <f>[1]资金台帐!N3264</f>
      </c>
      <c r="O3264">
        <f>[1]资金台帐!O3264&amp;""</f>
      </c>
      <c r="P3264">
        <f>[1]资金台帐!P3264&amp;""</f>
      </c>
      <c r="Q3264">
        <f>[1]资金台帐!Q3264&amp;""</f>
      </c>
      <c r="T3264">
        <f>[1]资金台帐!T3264&amp;""</f>
      </c>
      <c r="U3264">
        <f>[1]资金台帐!U3264&amp;""</f>
      </c>
      <c r="W3264">
        <f>[1]资金台帐!W3264&amp;""</f>
      </c>
      <c r="X3264">
        <f>[1]资金台帐!X3264&amp;""</f>
      </c>
      <c r="AB3264">
        <f>[1]资金台帐!AB3264</f>
        <v>0</v>
      </c>
      <c r="AC3264">
        <f>[1]资金台帐!AC3264</f>
        <v>0</v>
      </c>
      <c r="AD3264">
        <f>[1]资金台帐!AD3264</f>
        <v>0</v>
      </c>
      <c r="AJ3264">
        <f>[1]资金台帐!AJ3264</f>
        <v>0</v>
      </c>
      <c r="AK3264">
        <f>[1]资金台帐!AK3264</f>
        <v>0</v>
      </c>
      <c r="BA3264" s="22">
        <f t="shared" si="0"/>
      </c>
    </row>
    <row r="3265">
      <c r="B3265">
        <f>[1]资金台帐!B3265&amp;""</f>
      </c>
      <c r="H3265">
        <f>[1]资金台帐!H3265&amp;""</f>
      </c>
      <c r="J3265">
        <f>[1]资金台帐!J3265&amp;""</f>
      </c>
      <c r="N3265">
        <f>[1]资金台帐!N3265</f>
      </c>
      <c r="O3265">
        <f>[1]资金台帐!O3265&amp;""</f>
      </c>
      <c r="P3265">
        <f>[1]资金台帐!P3265&amp;""</f>
      </c>
      <c r="Q3265">
        <f>[1]资金台帐!Q3265&amp;""</f>
      </c>
      <c r="T3265">
        <f>[1]资金台帐!T3265&amp;""</f>
      </c>
      <c r="U3265">
        <f>[1]资金台帐!U3265&amp;""</f>
      </c>
      <c r="W3265">
        <f>[1]资金台帐!W3265&amp;""</f>
      </c>
      <c r="X3265">
        <f>[1]资金台帐!X3265&amp;""</f>
      </c>
      <c r="AB3265">
        <f>[1]资金台帐!AB3265</f>
        <v>0</v>
      </c>
      <c r="AC3265">
        <f>[1]资金台帐!AC3265</f>
        <v>0</v>
      </c>
      <c r="AD3265">
        <f>[1]资金台帐!AD3265</f>
        <v>0</v>
      </c>
      <c r="AJ3265">
        <f>[1]资金台帐!AJ3265</f>
        <v>0</v>
      </c>
      <c r="AK3265">
        <f>[1]资金台帐!AK3265</f>
        <v>0</v>
      </c>
      <c r="BA3265" s="22">
        <f t="shared" si="0"/>
      </c>
    </row>
    <row r="3266">
      <c r="B3266">
        <f>[1]资金台帐!B3266&amp;""</f>
      </c>
      <c r="H3266">
        <f>[1]资金台帐!H3266&amp;""</f>
      </c>
      <c r="J3266">
        <f>[1]资金台帐!J3266&amp;""</f>
      </c>
      <c r="N3266">
        <f>[1]资金台帐!N3266</f>
      </c>
      <c r="O3266">
        <f>[1]资金台帐!O3266&amp;""</f>
      </c>
      <c r="P3266">
        <f>[1]资金台帐!P3266&amp;""</f>
      </c>
      <c r="Q3266">
        <f>[1]资金台帐!Q3266&amp;""</f>
      </c>
      <c r="T3266">
        <f>[1]资金台帐!T3266&amp;""</f>
      </c>
      <c r="U3266">
        <f>[1]资金台帐!U3266&amp;""</f>
      </c>
      <c r="W3266">
        <f>[1]资金台帐!W3266&amp;""</f>
      </c>
      <c r="X3266">
        <f>[1]资金台帐!X3266&amp;""</f>
      </c>
      <c r="AB3266">
        <f>[1]资金台帐!AB3266</f>
        <v>0</v>
      </c>
      <c r="AC3266">
        <f>[1]资金台帐!AC3266</f>
        <v>0</v>
      </c>
      <c r="AD3266">
        <f>[1]资金台帐!AD3266</f>
        <v>0</v>
      </c>
      <c r="AJ3266">
        <f>[1]资金台帐!AJ3266</f>
        <v>0</v>
      </c>
      <c r="AK3266">
        <f>[1]资金台帐!AK3266</f>
        <v>0</v>
      </c>
      <c r="BA3266" s="22">
        <f t="shared" si="0"/>
      </c>
    </row>
    <row r="3267">
      <c r="B3267">
        <f>[1]资金台帐!B3267&amp;""</f>
      </c>
      <c r="H3267">
        <f>[1]资金台帐!H3267&amp;""</f>
      </c>
      <c r="J3267">
        <f>[1]资金台帐!J3267&amp;""</f>
      </c>
      <c r="N3267">
        <f>[1]资金台帐!N3267</f>
      </c>
      <c r="O3267">
        <f>[1]资金台帐!O3267&amp;""</f>
      </c>
      <c r="P3267">
        <f>[1]资金台帐!P3267&amp;""</f>
      </c>
      <c r="Q3267">
        <f>[1]资金台帐!Q3267&amp;""</f>
      </c>
      <c r="T3267">
        <f>[1]资金台帐!T3267&amp;""</f>
      </c>
      <c r="U3267">
        <f>[1]资金台帐!U3267&amp;""</f>
      </c>
      <c r="W3267">
        <f>[1]资金台帐!W3267&amp;""</f>
      </c>
      <c r="X3267">
        <f>[1]资金台帐!X3267&amp;""</f>
      </c>
      <c r="AB3267">
        <f>[1]资金台帐!AB3267</f>
        <v>0</v>
      </c>
      <c r="AC3267">
        <f>[1]资金台帐!AC3267</f>
        <v>0</v>
      </c>
      <c r="AD3267">
        <f>[1]资金台帐!AD3267</f>
        <v>0</v>
      </c>
      <c r="AJ3267">
        <f>[1]资金台帐!AJ3267</f>
        <v>0</v>
      </c>
      <c r="AK3267">
        <f>[1]资金台帐!AK3267</f>
        <v>0</v>
      </c>
      <c r="BA3267" s="22">
        <f t="shared" si="0"/>
      </c>
    </row>
    <row r="3268">
      <c r="B3268">
        <f>[1]资金台帐!B3268&amp;""</f>
      </c>
      <c r="H3268">
        <f>[1]资金台帐!H3268&amp;""</f>
      </c>
      <c r="J3268">
        <f>[1]资金台帐!J3268&amp;""</f>
      </c>
      <c r="N3268">
        <f>[1]资金台帐!N3268</f>
      </c>
      <c r="O3268">
        <f>[1]资金台帐!O3268&amp;""</f>
      </c>
      <c r="P3268">
        <f>[1]资金台帐!P3268&amp;""</f>
      </c>
      <c r="Q3268">
        <f>[1]资金台帐!Q3268&amp;""</f>
      </c>
      <c r="T3268">
        <f>[1]资金台帐!T3268&amp;""</f>
      </c>
      <c r="U3268">
        <f>[1]资金台帐!U3268&amp;""</f>
      </c>
      <c r="W3268">
        <f>[1]资金台帐!W3268&amp;""</f>
      </c>
      <c r="X3268">
        <f>[1]资金台帐!X3268&amp;""</f>
      </c>
      <c r="AB3268">
        <f>[1]资金台帐!AB3268</f>
        <v>0</v>
      </c>
      <c r="AC3268">
        <f>[1]资金台帐!AC3268</f>
        <v>0</v>
      </c>
      <c r="AD3268">
        <f>[1]资金台帐!AD3268</f>
        <v>0</v>
      </c>
      <c r="AJ3268">
        <f>[1]资金台帐!AJ3268</f>
        <v>0</v>
      </c>
      <c r="AK3268">
        <f>[1]资金台帐!AK3268</f>
        <v>0</v>
      </c>
      <c r="BA3268" s="22">
        <f t="shared" si="0"/>
      </c>
    </row>
    <row r="3269">
      <c r="B3269">
        <f>[1]资金台帐!B3269&amp;""</f>
      </c>
      <c r="H3269">
        <f>[1]资金台帐!H3269&amp;""</f>
      </c>
      <c r="J3269">
        <f>[1]资金台帐!J3269&amp;""</f>
      </c>
      <c r="N3269">
        <f>[1]资金台帐!N3269</f>
      </c>
      <c r="O3269">
        <f>[1]资金台帐!O3269&amp;""</f>
      </c>
      <c r="P3269">
        <f>[1]资金台帐!P3269&amp;""</f>
      </c>
      <c r="Q3269">
        <f>[1]资金台帐!Q3269&amp;""</f>
      </c>
      <c r="T3269">
        <f>[1]资金台帐!T3269&amp;""</f>
      </c>
      <c r="U3269">
        <f>[1]资金台帐!U3269&amp;""</f>
      </c>
      <c r="W3269">
        <f>[1]资金台帐!W3269&amp;""</f>
      </c>
      <c r="X3269">
        <f>[1]资金台帐!X3269&amp;""</f>
      </c>
      <c r="AB3269">
        <f>[1]资金台帐!AB3269</f>
        <v>0</v>
      </c>
      <c r="AC3269">
        <f>[1]资金台帐!AC3269</f>
        <v>0</v>
      </c>
      <c r="AD3269">
        <f>[1]资金台帐!AD3269</f>
        <v>0</v>
      </c>
      <c r="AJ3269">
        <f>[1]资金台帐!AJ3269</f>
        <v>0</v>
      </c>
      <c r="AK3269">
        <f>[1]资金台帐!AK3269</f>
        <v>0</v>
      </c>
      <c r="BA3269" s="22">
        <f t="shared" si="0"/>
      </c>
    </row>
    <row r="3270">
      <c r="B3270">
        <f>[1]资金台帐!B3270&amp;""</f>
      </c>
      <c r="H3270">
        <f>[1]资金台帐!H3270&amp;""</f>
      </c>
      <c r="J3270">
        <f>[1]资金台帐!J3270&amp;""</f>
      </c>
      <c r="N3270">
        <f>[1]资金台帐!N3270</f>
      </c>
      <c r="O3270">
        <f>[1]资金台帐!O3270&amp;""</f>
      </c>
      <c r="P3270">
        <f>[1]资金台帐!P3270&amp;""</f>
      </c>
      <c r="Q3270">
        <f>[1]资金台帐!Q3270&amp;""</f>
      </c>
      <c r="T3270">
        <f>[1]资金台帐!T3270&amp;""</f>
      </c>
      <c r="U3270">
        <f>[1]资金台帐!U3270&amp;""</f>
      </c>
      <c r="W3270">
        <f>[1]资金台帐!W3270&amp;""</f>
      </c>
      <c r="X3270">
        <f>[1]资金台帐!X3270&amp;""</f>
      </c>
      <c r="AB3270">
        <f>[1]资金台帐!AB3270</f>
        <v>0</v>
      </c>
      <c r="AC3270">
        <f>[1]资金台帐!AC3270</f>
        <v>0</v>
      </c>
      <c r="AD3270">
        <f>[1]资金台帐!AD3270</f>
        <v>0</v>
      </c>
      <c r="AJ3270">
        <f>[1]资金台帐!AJ3270</f>
        <v>0</v>
      </c>
      <c r="AK3270">
        <f>[1]资金台帐!AK3270</f>
        <v>0</v>
      </c>
      <c r="BA3270" s="22">
        <f t="shared" si="0"/>
      </c>
    </row>
    <row r="3271">
      <c r="B3271">
        <f>[1]资金台帐!B3271&amp;""</f>
      </c>
      <c r="H3271">
        <f>[1]资金台帐!H3271&amp;""</f>
      </c>
      <c r="J3271">
        <f>[1]资金台帐!J3271&amp;""</f>
      </c>
      <c r="N3271">
        <f>[1]资金台帐!N3271</f>
      </c>
      <c r="O3271">
        <f>[1]资金台帐!O3271&amp;""</f>
      </c>
      <c r="P3271">
        <f>[1]资金台帐!P3271&amp;""</f>
      </c>
      <c r="Q3271">
        <f>[1]资金台帐!Q3271&amp;""</f>
      </c>
      <c r="T3271">
        <f>[1]资金台帐!T3271&amp;""</f>
      </c>
      <c r="U3271">
        <f>[1]资金台帐!U3271&amp;""</f>
      </c>
      <c r="W3271">
        <f>[1]资金台帐!W3271&amp;""</f>
      </c>
      <c r="X3271">
        <f>[1]资金台帐!X3271&amp;""</f>
      </c>
      <c r="AB3271">
        <f>[1]资金台帐!AB3271</f>
        <v>0</v>
      </c>
      <c r="AC3271">
        <f>[1]资金台帐!AC3271</f>
        <v>0</v>
      </c>
      <c r="AD3271">
        <f>[1]资金台帐!AD3271</f>
        <v>0</v>
      </c>
      <c r="AJ3271">
        <f>[1]资金台帐!AJ3271</f>
        <v>0</v>
      </c>
      <c r="AK3271">
        <f>[1]资金台帐!AK3271</f>
        <v>0</v>
      </c>
      <c r="BA3271" s="22">
        <f t="shared" si="0"/>
      </c>
    </row>
    <row r="3272">
      <c r="B3272">
        <f>[1]资金台帐!B3272&amp;""</f>
      </c>
      <c r="H3272">
        <f>[1]资金台帐!H3272&amp;""</f>
      </c>
      <c r="J3272">
        <f>[1]资金台帐!J3272&amp;""</f>
      </c>
      <c r="N3272">
        <f>[1]资金台帐!N3272</f>
      </c>
      <c r="O3272">
        <f>[1]资金台帐!O3272&amp;""</f>
      </c>
      <c r="P3272">
        <f>[1]资金台帐!P3272&amp;""</f>
      </c>
      <c r="Q3272">
        <f>[1]资金台帐!Q3272&amp;""</f>
      </c>
      <c r="T3272">
        <f>[1]资金台帐!T3272&amp;""</f>
      </c>
      <c r="U3272">
        <f>[1]资金台帐!U3272&amp;""</f>
      </c>
      <c r="W3272">
        <f>[1]资金台帐!W3272&amp;""</f>
      </c>
      <c r="X3272">
        <f>[1]资金台帐!X3272&amp;""</f>
      </c>
      <c r="AB3272">
        <f>[1]资金台帐!AB3272</f>
        <v>0</v>
      </c>
      <c r="AC3272">
        <f>[1]资金台帐!AC3272</f>
        <v>0</v>
      </c>
      <c r="AD3272">
        <f>[1]资金台帐!AD3272</f>
        <v>0</v>
      </c>
      <c r="AJ3272">
        <f>[1]资金台帐!AJ3272</f>
        <v>0</v>
      </c>
      <c r="AK3272">
        <f>[1]资金台帐!AK3272</f>
        <v>0</v>
      </c>
      <c r="BA3272" s="22">
        <f t="shared" si="0"/>
      </c>
    </row>
    <row r="3273">
      <c r="B3273">
        <f>[1]资金台帐!B3273&amp;""</f>
      </c>
      <c r="H3273">
        <f>[1]资金台帐!H3273&amp;""</f>
      </c>
      <c r="J3273">
        <f>[1]资金台帐!J3273&amp;""</f>
      </c>
      <c r="N3273">
        <f>[1]资金台帐!N3273</f>
      </c>
      <c r="O3273">
        <f>[1]资金台帐!O3273&amp;""</f>
      </c>
      <c r="P3273">
        <f>[1]资金台帐!P3273&amp;""</f>
      </c>
      <c r="Q3273">
        <f>[1]资金台帐!Q3273&amp;""</f>
      </c>
      <c r="T3273">
        <f>[1]资金台帐!T3273&amp;""</f>
      </c>
      <c r="U3273">
        <f>[1]资金台帐!U3273&amp;""</f>
      </c>
      <c r="W3273">
        <f>[1]资金台帐!W3273&amp;""</f>
      </c>
      <c r="X3273">
        <f>[1]资金台帐!X3273&amp;""</f>
      </c>
      <c r="AB3273">
        <f>[1]资金台帐!AB3273</f>
        <v>0</v>
      </c>
      <c r="AC3273">
        <f>[1]资金台帐!AC3273</f>
        <v>0</v>
      </c>
      <c r="AD3273">
        <f>[1]资金台帐!AD3273</f>
        <v>0</v>
      </c>
      <c r="AJ3273">
        <f>[1]资金台帐!AJ3273</f>
        <v>0</v>
      </c>
      <c r="AK3273">
        <f>[1]资金台帐!AK3273</f>
        <v>0</v>
      </c>
      <c r="BA3273" s="22">
        <f t="shared" si="0"/>
      </c>
    </row>
    <row r="3274">
      <c r="B3274">
        <f>[1]资金台帐!B3274&amp;""</f>
      </c>
      <c r="H3274">
        <f>[1]资金台帐!H3274&amp;""</f>
      </c>
      <c r="J3274">
        <f>[1]资金台帐!J3274&amp;""</f>
      </c>
      <c r="N3274">
        <f>[1]资金台帐!N3274</f>
      </c>
      <c r="O3274">
        <f>[1]资金台帐!O3274&amp;""</f>
      </c>
      <c r="P3274">
        <f>[1]资金台帐!P3274&amp;""</f>
      </c>
      <c r="Q3274">
        <f>[1]资金台帐!Q3274&amp;""</f>
      </c>
      <c r="T3274">
        <f>[1]资金台帐!T3274&amp;""</f>
      </c>
      <c r="U3274">
        <f>[1]资金台帐!U3274&amp;""</f>
      </c>
      <c r="W3274">
        <f>[1]资金台帐!W3274&amp;""</f>
      </c>
      <c r="X3274">
        <f>[1]资金台帐!X3274&amp;""</f>
      </c>
      <c r="AB3274">
        <f>[1]资金台帐!AB3274</f>
        <v>0</v>
      </c>
      <c r="AC3274">
        <f>[1]资金台帐!AC3274</f>
        <v>0</v>
      </c>
      <c r="AD3274">
        <f>[1]资金台帐!AD3274</f>
        <v>0</v>
      </c>
      <c r="AJ3274">
        <f>[1]资金台帐!AJ3274</f>
        <v>0</v>
      </c>
      <c r="AK3274">
        <f>[1]资金台帐!AK3274</f>
        <v>0</v>
      </c>
      <c r="BA3274" s="22">
        <f t="shared" si="0"/>
      </c>
    </row>
    <row r="3275">
      <c r="B3275">
        <f>[1]资金台帐!B3275&amp;""</f>
      </c>
      <c r="H3275">
        <f>[1]资金台帐!H3275&amp;""</f>
      </c>
      <c r="J3275">
        <f>[1]资金台帐!J3275&amp;""</f>
      </c>
      <c r="N3275">
        <f>[1]资金台帐!N3275</f>
      </c>
      <c r="O3275">
        <f>[1]资金台帐!O3275&amp;""</f>
      </c>
      <c r="P3275">
        <f>[1]资金台帐!P3275&amp;""</f>
      </c>
      <c r="Q3275">
        <f>[1]资金台帐!Q3275&amp;""</f>
      </c>
      <c r="T3275">
        <f>[1]资金台帐!T3275&amp;""</f>
      </c>
      <c r="U3275">
        <f>[1]资金台帐!U3275&amp;""</f>
      </c>
      <c r="W3275">
        <f>[1]资金台帐!W3275&amp;""</f>
      </c>
      <c r="X3275">
        <f>[1]资金台帐!X3275&amp;""</f>
      </c>
      <c r="AB3275">
        <f>[1]资金台帐!AB3275</f>
        <v>0</v>
      </c>
      <c r="AC3275">
        <f>[1]资金台帐!AC3275</f>
        <v>0</v>
      </c>
      <c r="AD3275">
        <f>[1]资金台帐!AD3275</f>
        <v>0</v>
      </c>
      <c r="AJ3275">
        <f>[1]资金台帐!AJ3275</f>
        <v>0</v>
      </c>
      <c r="AK3275">
        <f>[1]资金台帐!AK3275</f>
        <v>0</v>
      </c>
      <c r="BA3275" s="22">
        <f t="shared" si="0"/>
      </c>
    </row>
    <row r="3276">
      <c r="B3276">
        <f>[1]资金台帐!B3276&amp;""</f>
      </c>
      <c r="H3276">
        <f>[1]资金台帐!H3276&amp;""</f>
      </c>
      <c r="J3276">
        <f>[1]资金台帐!J3276&amp;""</f>
      </c>
      <c r="N3276">
        <f>[1]资金台帐!N3276</f>
      </c>
      <c r="O3276">
        <f>[1]资金台帐!O3276&amp;""</f>
      </c>
      <c r="P3276">
        <f>[1]资金台帐!P3276&amp;""</f>
      </c>
      <c r="Q3276">
        <f>[1]资金台帐!Q3276&amp;""</f>
      </c>
      <c r="T3276">
        <f>[1]资金台帐!T3276&amp;""</f>
      </c>
      <c r="U3276">
        <f>[1]资金台帐!U3276&amp;""</f>
      </c>
      <c r="W3276">
        <f>[1]资金台帐!W3276&amp;""</f>
      </c>
      <c r="X3276">
        <f>[1]资金台帐!X3276&amp;""</f>
      </c>
      <c r="AB3276">
        <f>[1]资金台帐!AB3276</f>
        <v>0</v>
      </c>
      <c r="AC3276">
        <f>[1]资金台帐!AC3276</f>
        <v>0</v>
      </c>
      <c r="AD3276">
        <f>[1]资金台帐!AD3276</f>
        <v>0</v>
      </c>
      <c r="AJ3276">
        <f>[1]资金台帐!AJ3276</f>
        <v>0</v>
      </c>
      <c r="AK3276">
        <f>[1]资金台帐!AK3276</f>
        <v>0</v>
      </c>
      <c r="BA3276" s="22">
        <f t="shared" si="0"/>
      </c>
    </row>
    <row r="3277">
      <c r="B3277">
        <f>[1]资金台帐!B3277&amp;""</f>
      </c>
      <c r="H3277">
        <f>[1]资金台帐!H3277&amp;""</f>
      </c>
      <c r="J3277">
        <f>[1]资金台帐!J3277&amp;""</f>
      </c>
      <c r="N3277">
        <f>[1]资金台帐!N3277</f>
      </c>
      <c r="O3277">
        <f>[1]资金台帐!O3277&amp;""</f>
      </c>
      <c r="P3277">
        <f>[1]资金台帐!P3277&amp;""</f>
      </c>
      <c r="Q3277">
        <f>[1]资金台帐!Q3277&amp;""</f>
      </c>
      <c r="T3277">
        <f>[1]资金台帐!T3277&amp;""</f>
      </c>
      <c r="U3277">
        <f>[1]资金台帐!U3277&amp;""</f>
      </c>
      <c r="W3277">
        <f>[1]资金台帐!W3277&amp;""</f>
      </c>
      <c r="X3277">
        <f>[1]资金台帐!X3277&amp;""</f>
      </c>
      <c r="AB3277">
        <f>[1]资金台帐!AB3277</f>
        <v>0</v>
      </c>
      <c r="AC3277">
        <f>[1]资金台帐!AC3277</f>
        <v>0</v>
      </c>
      <c r="AD3277">
        <f>[1]资金台帐!AD3277</f>
        <v>0</v>
      </c>
      <c r="AJ3277">
        <f>[1]资金台帐!AJ3277</f>
        <v>0</v>
      </c>
      <c r="AK3277">
        <f>[1]资金台帐!AK3277</f>
        <v>0</v>
      </c>
      <c r="BA3277" s="22">
        <f t="shared" si="0"/>
      </c>
    </row>
    <row r="3278">
      <c r="B3278">
        <f>[1]资金台帐!B3278&amp;""</f>
      </c>
      <c r="H3278">
        <f>[1]资金台帐!H3278&amp;""</f>
      </c>
      <c r="J3278">
        <f>[1]资金台帐!J3278&amp;""</f>
      </c>
      <c r="N3278">
        <f>[1]资金台帐!N3278</f>
      </c>
      <c r="O3278">
        <f>[1]资金台帐!O3278&amp;""</f>
      </c>
      <c r="P3278">
        <f>[1]资金台帐!P3278&amp;""</f>
      </c>
      <c r="Q3278">
        <f>[1]资金台帐!Q3278&amp;""</f>
      </c>
      <c r="T3278">
        <f>[1]资金台帐!T3278&amp;""</f>
      </c>
      <c r="U3278">
        <f>[1]资金台帐!U3278&amp;""</f>
      </c>
      <c r="W3278">
        <f>[1]资金台帐!W3278&amp;""</f>
      </c>
      <c r="X3278">
        <f>[1]资金台帐!X3278&amp;""</f>
      </c>
      <c r="AB3278">
        <f>[1]资金台帐!AB3278</f>
        <v>0</v>
      </c>
      <c r="AC3278">
        <f>[1]资金台帐!AC3278</f>
        <v>0</v>
      </c>
      <c r="AD3278">
        <f>[1]资金台帐!AD3278</f>
        <v>0</v>
      </c>
      <c r="AJ3278">
        <f>[1]资金台帐!AJ3278</f>
        <v>0</v>
      </c>
      <c r="AK3278">
        <f>[1]资金台帐!AK3278</f>
        <v>0</v>
      </c>
      <c r="BA3278" s="22">
        <f t="shared" si="0"/>
      </c>
    </row>
    <row r="3279">
      <c r="B3279">
        <f>[1]资金台帐!B3279&amp;""</f>
      </c>
      <c r="H3279">
        <f>[1]资金台帐!H3279&amp;""</f>
      </c>
      <c r="J3279">
        <f>[1]资金台帐!J3279&amp;""</f>
      </c>
      <c r="N3279">
        <f>[1]资金台帐!N3279</f>
      </c>
      <c r="O3279">
        <f>[1]资金台帐!O3279&amp;""</f>
      </c>
      <c r="P3279">
        <f>[1]资金台帐!P3279&amp;""</f>
      </c>
      <c r="Q3279">
        <f>[1]资金台帐!Q3279&amp;""</f>
      </c>
      <c r="T3279">
        <f>[1]资金台帐!T3279&amp;""</f>
      </c>
      <c r="U3279">
        <f>[1]资金台帐!U3279&amp;""</f>
      </c>
      <c r="W3279">
        <f>[1]资金台帐!W3279&amp;""</f>
      </c>
      <c r="X3279">
        <f>[1]资金台帐!X3279&amp;""</f>
      </c>
      <c r="AB3279">
        <f>[1]资金台帐!AB3279</f>
        <v>0</v>
      </c>
      <c r="AC3279">
        <f>[1]资金台帐!AC3279</f>
        <v>0</v>
      </c>
      <c r="AD3279">
        <f>[1]资金台帐!AD3279</f>
        <v>0</v>
      </c>
      <c r="AJ3279">
        <f>[1]资金台帐!AJ3279</f>
        <v>0</v>
      </c>
      <c r="AK3279">
        <f>[1]资金台帐!AK3279</f>
        <v>0</v>
      </c>
      <c r="BA3279" s="22">
        <f t="shared" si="0"/>
      </c>
    </row>
    <row r="3280">
      <c r="B3280">
        <f>[1]资金台帐!B3280&amp;""</f>
      </c>
      <c r="H3280">
        <f>[1]资金台帐!H3280&amp;""</f>
      </c>
      <c r="J3280">
        <f>[1]资金台帐!J3280&amp;""</f>
      </c>
      <c r="N3280">
        <f>[1]资金台帐!N3280</f>
      </c>
      <c r="O3280">
        <f>[1]资金台帐!O3280&amp;""</f>
      </c>
      <c r="P3280">
        <f>[1]资金台帐!P3280&amp;""</f>
      </c>
      <c r="Q3280">
        <f>[1]资金台帐!Q3280&amp;""</f>
      </c>
      <c r="T3280">
        <f>[1]资金台帐!T3280&amp;""</f>
      </c>
      <c r="U3280">
        <f>[1]资金台帐!U3280&amp;""</f>
      </c>
      <c r="W3280">
        <f>[1]资金台帐!W3280&amp;""</f>
      </c>
      <c r="X3280">
        <f>[1]资金台帐!X3280&amp;""</f>
      </c>
      <c r="AB3280">
        <f>[1]资金台帐!AB3280</f>
        <v>0</v>
      </c>
      <c r="AC3280">
        <f>[1]资金台帐!AC3280</f>
        <v>0</v>
      </c>
      <c r="AD3280">
        <f>[1]资金台帐!AD3280</f>
        <v>0</v>
      </c>
      <c r="AJ3280">
        <f>[1]资金台帐!AJ3280</f>
        <v>0</v>
      </c>
      <c r="AK3280">
        <f>[1]资金台帐!AK3280</f>
        <v>0</v>
      </c>
      <c r="BA3280" s="22">
        <f t="shared" si="0"/>
      </c>
    </row>
    <row r="3281">
      <c r="B3281">
        <f>[1]资金台帐!B3281&amp;""</f>
      </c>
      <c r="H3281">
        <f>[1]资金台帐!H3281&amp;""</f>
      </c>
      <c r="J3281">
        <f>[1]资金台帐!J3281&amp;""</f>
      </c>
      <c r="N3281">
        <f>[1]资金台帐!N3281</f>
      </c>
      <c r="O3281">
        <f>[1]资金台帐!O3281&amp;""</f>
      </c>
      <c r="P3281">
        <f>[1]资金台帐!P3281&amp;""</f>
      </c>
      <c r="Q3281">
        <f>[1]资金台帐!Q3281&amp;""</f>
      </c>
      <c r="T3281">
        <f>[1]资金台帐!T3281&amp;""</f>
      </c>
      <c r="U3281">
        <f>[1]资金台帐!U3281&amp;""</f>
      </c>
      <c r="W3281">
        <f>[1]资金台帐!W3281&amp;""</f>
      </c>
      <c r="X3281">
        <f>[1]资金台帐!X3281&amp;""</f>
      </c>
      <c r="AB3281">
        <f>[1]资金台帐!AB3281</f>
        <v>0</v>
      </c>
      <c r="AC3281">
        <f>[1]资金台帐!AC3281</f>
        <v>0</v>
      </c>
      <c r="AD3281">
        <f>[1]资金台帐!AD3281</f>
        <v>0</v>
      </c>
      <c r="AJ3281">
        <f>[1]资金台帐!AJ3281</f>
        <v>0</v>
      </c>
      <c r="AK3281">
        <f>[1]资金台帐!AK3281</f>
        <v>0</v>
      </c>
      <c r="BA3281" s="22">
        <f t="shared" si="0"/>
      </c>
    </row>
    <row r="3282">
      <c r="B3282">
        <f>[1]资金台帐!B3282&amp;""</f>
      </c>
      <c r="H3282">
        <f>[1]资金台帐!H3282&amp;""</f>
      </c>
      <c r="J3282">
        <f>[1]资金台帐!J3282&amp;""</f>
      </c>
      <c r="N3282">
        <f>[1]资金台帐!N3282</f>
      </c>
      <c r="O3282">
        <f>[1]资金台帐!O3282&amp;""</f>
      </c>
      <c r="P3282">
        <f>[1]资金台帐!P3282&amp;""</f>
      </c>
      <c r="Q3282">
        <f>[1]资金台帐!Q3282&amp;""</f>
      </c>
      <c r="T3282">
        <f>[1]资金台帐!T3282&amp;""</f>
      </c>
      <c r="U3282">
        <f>[1]资金台帐!U3282&amp;""</f>
      </c>
      <c r="W3282">
        <f>[1]资金台帐!W3282&amp;""</f>
      </c>
      <c r="X3282">
        <f>[1]资金台帐!X3282&amp;""</f>
      </c>
      <c r="AB3282">
        <f>[1]资金台帐!AB3282</f>
        <v>0</v>
      </c>
      <c r="AC3282">
        <f>[1]资金台帐!AC3282</f>
        <v>0</v>
      </c>
      <c r="AD3282">
        <f>[1]资金台帐!AD3282</f>
        <v>0</v>
      </c>
      <c r="AJ3282">
        <f>[1]资金台帐!AJ3282</f>
        <v>0</v>
      </c>
      <c r="AK3282">
        <f>[1]资金台帐!AK3282</f>
        <v>0</v>
      </c>
      <c r="BA3282" s="22">
        <f t="shared" si="0"/>
      </c>
    </row>
    <row r="3283">
      <c r="B3283">
        <f>[1]资金台帐!B3283&amp;""</f>
      </c>
      <c r="H3283">
        <f>[1]资金台帐!H3283&amp;""</f>
      </c>
      <c r="J3283">
        <f>[1]资金台帐!J3283&amp;""</f>
      </c>
      <c r="N3283">
        <f>[1]资金台帐!N3283</f>
      </c>
      <c r="O3283">
        <f>[1]资金台帐!O3283&amp;""</f>
      </c>
      <c r="P3283">
        <f>[1]资金台帐!P3283&amp;""</f>
      </c>
      <c r="Q3283">
        <f>[1]资金台帐!Q3283&amp;""</f>
      </c>
      <c r="T3283">
        <f>[1]资金台帐!T3283&amp;""</f>
      </c>
      <c r="U3283">
        <f>[1]资金台帐!U3283&amp;""</f>
      </c>
      <c r="W3283">
        <f>[1]资金台帐!W3283&amp;""</f>
      </c>
      <c r="X3283">
        <f>[1]资金台帐!X3283&amp;""</f>
      </c>
      <c r="AB3283">
        <f>[1]资金台帐!AB3283</f>
        <v>0</v>
      </c>
      <c r="AC3283">
        <f>[1]资金台帐!AC3283</f>
        <v>0</v>
      </c>
      <c r="AD3283">
        <f>[1]资金台帐!AD3283</f>
        <v>0</v>
      </c>
      <c r="AJ3283">
        <f>[1]资金台帐!AJ3283</f>
        <v>0</v>
      </c>
      <c r="AK3283">
        <f>[1]资金台帐!AK3283</f>
        <v>0</v>
      </c>
      <c r="BA3283" s="22">
        <f t="shared" si="0"/>
      </c>
    </row>
    <row r="3284">
      <c r="B3284">
        <f>[1]资金台帐!B3284&amp;""</f>
      </c>
      <c r="H3284">
        <f>[1]资金台帐!H3284&amp;""</f>
      </c>
      <c r="J3284">
        <f>[1]资金台帐!J3284&amp;""</f>
      </c>
      <c r="N3284">
        <f>[1]资金台帐!N3284</f>
      </c>
      <c r="O3284">
        <f>[1]资金台帐!O3284&amp;""</f>
      </c>
      <c r="P3284">
        <f>[1]资金台帐!P3284&amp;""</f>
      </c>
      <c r="Q3284">
        <f>[1]资金台帐!Q3284&amp;""</f>
      </c>
      <c r="T3284">
        <f>[1]资金台帐!T3284&amp;""</f>
      </c>
      <c r="U3284">
        <f>[1]资金台帐!U3284&amp;""</f>
      </c>
      <c r="W3284">
        <f>[1]资金台帐!W3284&amp;""</f>
      </c>
      <c r="X3284">
        <f>[1]资金台帐!X3284&amp;""</f>
      </c>
      <c r="AB3284">
        <f>[1]资金台帐!AB3284</f>
        <v>0</v>
      </c>
      <c r="AC3284">
        <f>[1]资金台帐!AC3284</f>
        <v>0</v>
      </c>
      <c r="AD3284">
        <f>[1]资金台帐!AD3284</f>
        <v>0</v>
      </c>
      <c r="AJ3284">
        <f>[1]资金台帐!AJ3284</f>
        <v>0</v>
      </c>
      <c r="AK3284">
        <f>[1]资金台帐!AK3284</f>
        <v>0</v>
      </c>
      <c r="BA3284" s="22">
        <f t="shared" si="0"/>
      </c>
    </row>
    <row r="3285">
      <c r="B3285">
        <f>[1]资金台帐!B3285&amp;""</f>
      </c>
      <c r="H3285">
        <f>[1]资金台帐!H3285&amp;""</f>
      </c>
      <c r="J3285">
        <f>[1]资金台帐!J3285&amp;""</f>
      </c>
      <c r="N3285">
        <f>[1]资金台帐!N3285</f>
      </c>
      <c r="O3285">
        <f>[1]资金台帐!O3285&amp;""</f>
      </c>
      <c r="P3285">
        <f>[1]资金台帐!P3285&amp;""</f>
      </c>
      <c r="Q3285">
        <f>[1]资金台帐!Q3285&amp;""</f>
      </c>
      <c r="T3285">
        <f>[1]资金台帐!T3285&amp;""</f>
      </c>
      <c r="U3285">
        <f>[1]资金台帐!U3285&amp;""</f>
      </c>
      <c r="W3285">
        <f>[1]资金台帐!W3285&amp;""</f>
      </c>
      <c r="X3285">
        <f>[1]资金台帐!X3285&amp;""</f>
      </c>
      <c r="AB3285">
        <f>[1]资金台帐!AB3285</f>
        <v>0</v>
      </c>
      <c r="AC3285">
        <f>[1]资金台帐!AC3285</f>
        <v>0</v>
      </c>
      <c r="AD3285">
        <f>[1]资金台帐!AD3285</f>
        <v>0</v>
      </c>
      <c r="AJ3285">
        <f>[1]资金台帐!AJ3285</f>
        <v>0</v>
      </c>
      <c r="AK3285">
        <f>[1]资金台帐!AK3285</f>
        <v>0</v>
      </c>
      <c r="BA3285" s="22">
        <f t="shared" si="0"/>
      </c>
    </row>
    <row r="3286">
      <c r="B3286">
        <f>[1]资金台帐!B3286&amp;""</f>
      </c>
      <c r="H3286">
        <f>[1]资金台帐!H3286&amp;""</f>
      </c>
      <c r="J3286">
        <f>[1]资金台帐!J3286&amp;""</f>
      </c>
      <c r="N3286">
        <f>[1]资金台帐!N3286</f>
      </c>
      <c r="O3286">
        <f>[1]资金台帐!O3286&amp;""</f>
      </c>
      <c r="P3286">
        <f>[1]资金台帐!P3286&amp;""</f>
      </c>
      <c r="Q3286">
        <f>[1]资金台帐!Q3286&amp;""</f>
      </c>
      <c r="T3286">
        <f>[1]资金台帐!T3286&amp;""</f>
      </c>
      <c r="U3286">
        <f>[1]资金台帐!U3286&amp;""</f>
      </c>
      <c r="W3286">
        <f>[1]资金台帐!W3286&amp;""</f>
      </c>
      <c r="X3286">
        <f>[1]资金台帐!X3286&amp;""</f>
      </c>
      <c r="AB3286">
        <f>[1]资金台帐!AB3286</f>
        <v>0</v>
      </c>
      <c r="AC3286">
        <f>[1]资金台帐!AC3286</f>
        <v>0</v>
      </c>
      <c r="AD3286">
        <f>[1]资金台帐!AD3286</f>
        <v>0</v>
      </c>
      <c r="AJ3286">
        <f>[1]资金台帐!AJ3286</f>
        <v>0</v>
      </c>
      <c r="AK3286">
        <f>[1]资金台帐!AK3286</f>
        <v>0</v>
      </c>
      <c r="BA3286" s="22">
        <f t="shared" si="0"/>
      </c>
    </row>
    <row r="3287">
      <c r="B3287">
        <f>[1]资金台帐!B3287&amp;""</f>
      </c>
      <c r="H3287">
        <f>[1]资金台帐!H3287&amp;""</f>
      </c>
      <c r="J3287">
        <f>[1]资金台帐!J3287&amp;""</f>
      </c>
      <c r="N3287">
        <f>[1]资金台帐!N3287</f>
      </c>
      <c r="O3287">
        <f>[1]资金台帐!O3287&amp;""</f>
      </c>
      <c r="P3287">
        <f>[1]资金台帐!P3287&amp;""</f>
      </c>
      <c r="Q3287">
        <f>[1]资金台帐!Q3287&amp;""</f>
      </c>
      <c r="T3287">
        <f>[1]资金台帐!T3287&amp;""</f>
      </c>
      <c r="U3287">
        <f>[1]资金台帐!U3287&amp;""</f>
      </c>
      <c r="W3287">
        <f>[1]资金台帐!W3287&amp;""</f>
      </c>
      <c r="X3287">
        <f>[1]资金台帐!X3287&amp;""</f>
      </c>
      <c r="AB3287">
        <f>[1]资金台帐!AB3287</f>
        <v>0</v>
      </c>
      <c r="AC3287">
        <f>[1]资金台帐!AC3287</f>
        <v>0</v>
      </c>
      <c r="AD3287">
        <f>[1]资金台帐!AD3287</f>
        <v>0</v>
      </c>
      <c r="AJ3287">
        <f>[1]资金台帐!AJ3287</f>
        <v>0</v>
      </c>
      <c r="AK3287">
        <f>[1]资金台帐!AK3287</f>
        <v>0</v>
      </c>
      <c r="BA3287" s="22">
        <f t="shared" si="0"/>
      </c>
    </row>
    <row r="3288">
      <c r="B3288">
        <f>[1]资金台帐!B3288&amp;""</f>
      </c>
      <c r="H3288">
        <f>[1]资金台帐!H3288&amp;""</f>
      </c>
      <c r="J3288">
        <f>[1]资金台帐!J3288&amp;""</f>
      </c>
      <c r="N3288">
        <f>[1]资金台帐!N3288</f>
      </c>
      <c r="O3288">
        <f>[1]资金台帐!O3288&amp;""</f>
      </c>
      <c r="P3288">
        <f>[1]资金台帐!P3288&amp;""</f>
      </c>
      <c r="Q3288">
        <f>[1]资金台帐!Q3288&amp;""</f>
      </c>
      <c r="T3288">
        <f>[1]资金台帐!T3288&amp;""</f>
      </c>
      <c r="U3288">
        <f>[1]资金台帐!U3288&amp;""</f>
      </c>
      <c r="W3288">
        <f>[1]资金台帐!W3288&amp;""</f>
      </c>
      <c r="X3288">
        <f>[1]资金台帐!X3288&amp;""</f>
      </c>
      <c r="AB3288">
        <f>[1]资金台帐!AB3288</f>
        <v>0</v>
      </c>
      <c r="AC3288">
        <f>[1]资金台帐!AC3288</f>
        <v>0</v>
      </c>
      <c r="AD3288">
        <f>[1]资金台帐!AD3288</f>
        <v>0</v>
      </c>
      <c r="AJ3288">
        <f>[1]资金台帐!AJ3288</f>
        <v>0</v>
      </c>
      <c r="AK3288">
        <f>[1]资金台帐!AK3288</f>
        <v>0</v>
      </c>
      <c r="BA3288" s="22">
        <f t="shared" si="0"/>
      </c>
    </row>
    <row r="3289">
      <c r="B3289">
        <f>[1]资金台帐!B3289&amp;""</f>
      </c>
      <c r="H3289">
        <f>[1]资金台帐!H3289&amp;""</f>
      </c>
      <c r="J3289">
        <f>[1]资金台帐!J3289&amp;""</f>
      </c>
      <c r="N3289">
        <f>[1]资金台帐!N3289</f>
      </c>
      <c r="O3289">
        <f>[1]资金台帐!O3289&amp;""</f>
      </c>
      <c r="P3289">
        <f>[1]资金台帐!P3289&amp;""</f>
      </c>
      <c r="Q3289">
        <f>[1]资金台帐!Q3289&amp;""</f>
      </c>
      <c r="T3289">
        <f>[1]资金台帐!T3289&amp;""</f>
      </c>
      <c r="U3289">
        <f>[1]资金台帐!U3289&amp;""</f>
      </c>
      <c r="W3289">
        <f>[1]资金台帐!W3289&amp;""</f>
      </c>
      <c r="X3289">
        <f>[1]资金台帐!X3289&amp;""</f>
      </c>
      <c r="AB3289">
        <f>[1]资金台帐!AB3289</f>
        <v>0</v>
      </c>
      <c r="AC3289">
        <f>[1]资金台帐!AC3289</f>
        <v>0</v>
      </c>
      <c r="AD3289">
        <f>[1]资金台帐!AD3289</f>
        <v>0</v>
      </c>
      <c r="AJ3289">
        <f>[1]资金台帐!AJ3289</f>
        <v>0</v>
      </c>
      <c r="AK3289">
        <f>[1]资金台帐!AK3289</f>
        <v>0</v>
      </c>
      <c r="BA3289" s="22">
        <f t="shared" si="0"/>
      </c>
    </row>
    <row r="3290">
      <c r="B3290">
        <f>[1]资金台帐!B3290&amp;""</f>
      </c>
      <c r="H3290">
        <f>[1]资金台帐!H3290&amp;""</f>
      </c>
      <c r="J3290">
        <f>[1]资金台帐!J3290&amp;""</f>
      </c>
      <c r="N3290">
        <f>[1]资金台帐!N3290</f>
      </c>
      <c r="O3290">
        <f>[1]资金台帐!O3290&amp;""</f>
      </c>
      <c r="P3290">
        <f>[1]资金台帐!P3290&amp;""</f>
      </c>
      <c r="Q3290">
        <f>[1]资金台帐!Q3290&amp;""</f>
      </c>
      <c r="T3290">
        <f>[1]资金台帐!T3290&amp;""</f>
      </c>
      <c r="U3290">
        <f>[1]资金台帐!U3290&amp;""</f>
      </c>
      <c r="W3290">
        <f>[1]资金台帐!W3290&amp;""</f>
      </c>
      <c r="X3290">
        <f>[1]资金台帐!X3290&amp;""</f>
      </c>
      <c r="AB3290">
        <f>[1]资金台帐!AB3290</f>
        <v>0</v>
      </c>
      <c r="AC3290">
        <f>[1]资金台帐!AC3290</f>
        <v>0</v>
      </c>
      <c r="AD3290">
        <f>[1]资金台帐!AD3290</f>
        <v>0</v>
      </c>
      <c r="AJ3290">
        <f>[1]资金台帐!AJ3290</f>
        <v>0</v>
      </c>
      <c r="AK3290">
        <f>[1]资金台帐!AK3290</f>
        <v>0</v>
      </c>
      <c r="BA3290" s="22">
        <f t="shared" si="0"/>
      </c>
    </row>
    <row r="3291">
      <c r="B3291">
        <f>[1]资金台帐!B3291&amp;""</f>
      </c>
      <c r="H3291">
        <f>[1]资金台帐!H3291&amp;""</f>
      </c>
      <c r="J3291">
        <f>[1]资金台帐!J3291&amp;""</f>
      </c>
      <c r="N3291">
        <f>[1]资金台帐!N3291</f>
      </c>
      <c r="O3291">
        <f>[1]资金台帐!O3291&amp;""</f>
      </c>
      <c r="P3291">
        <f>[1]资金台帐!P3291&amp;""</f>
      </c>
      <c r="Q3291">
        <f>[1]资金台帐!Q3291&amp;""</f>
      </c>
      <c r="T3291">
        <f>[1]资金台帐!T3291&amp;""</f>
      </c>
      <c r="U3291">
        <f>[1]资金台帐!U3291&amp;""</f>
      </c>
      <c r="W3291">
        <f>[1]资金台帐!W3291&amp;""</f>
      </c>
      <c r="X3291">
        <f>[1]资金台帐!X3291&amp;""</f>
      </c>
      <c r="AB3291">
        <f>[1]资金台帐!AB3291</f>
        <v>0</v>
      </c>
      <c r="AC3291">
        <f>[1]资金台帐!AC3291</f>
        <v>0</v>
      </c>
      <c r="AD3291">
        <f>[1]资金台帐!AD3291</f>
        <v>0</v>
      </c>
      <c r="AJ3291">
        <f>[1]资金台帐!AJ3291</f>
        <v>0</v>
      </c>
      <c r="AK3291">
        <f>[1]资金台帐!AK3291</f>
        <v>0</v>
      </c>
      <c r="BA3291" s="22">
        <f t="shared" si="0"/>
      </c>
    </row>
    <row r="3292">
      <c r="B3292">
        <f>[1]资金台帐!B3292&amp;""</f>
      </c>
      <c r="H3292">
        <f>[1]资金台帐!H3292&amp;""</f>
      </c>
      <c r="J3292">
        <f>[1]资金台帐!J3292&amp;""</f>
      </c>
      <c r="N3292">
        <f>[1]资金台帐!N3292</f>
      </c>
      <c r="O3292">
        <f>[1]资金台帐!O3292&amp;""</f>
      </c>
      <c r="P3292">
        <f>[1]资金台帐!P3292&amp;""</f>
      </c>
      <c r="Q3292">
        <f>[1]资金台帐!Q3292&amp;""</f>
      </c>
      <c r="T3292">
        <f>[1]资金台帐!T3292&amp;""</f>
      </c>
      <c r="U3292">
        <f>[1]资金台帐!U3292&amp;""</f>
      </c>
      <c r="W3292">
        <f>[1]资金台帐!W3292&amp;""</f>
      </c>
      <c r="X3292">
        <f>[1]资金台帐!X3292&amp;""</f>
      </c>
      <c r="AB3292">
        <f>[1]资金台帐!AB3292</f>
        <v>0</v>
      </c>
      <c r="AC3292">
        <f>[1]资金台帐!AC3292</f>
        <v>0</v>
      </c>
      <c r="AD3292">
        <f>[1]资金台帐!AD3292</f>
        <v>0</v>
      </c>
      <c r="AJ3292">
        <f>[1]资金台帐!AJ3292</f>
        <v>0</v>
      </c>
      <c r="AK3292">
        <f>[1]资金台帐!AK3292</f>
        <v>0</v>
      </c>
      <c r="BA3292" s="22">
        <f t="shared" si="0"/>
      </c>
    </row>
    <row r="3293">
      <c r="B3293">
        <f>[1]资金台帐!B3293&amp;""</f>
      </c>
      <c r="H3293">
        <f>[1]资金台帐!H3293&amp;""</f>
      </c>
      <c r="J3293">
        <f>[1]资金台帐!J3293&amp;""</f>
      </c>
      <c r="N3293">
        <f>[1]资金台帐!N3293</f>
      </c>
      <c r="O3293">
        <f>[1]资金台帐!O3293&amp;""</f>
      </c>
      <c r="P3293">
        <f>[1]资金台帐!P3293&amp;""</f>
      </c>
      <c r="Q3293">
        <f>[1]资金台帐!Q3293&amp;""</f>
      </c>
      <c r="T3293">
        <f>[1]资金台帐!T3293&amp;""</f>
      </c>
      <c r="U3293">
        <f>[1]资金台帐!U3293&amp;""</f>
      </c>
      <c r="W3293">
        <f>[1]资金台帐!W3293&amp;""</f>
      </c>
      <c r="X3293">
        <f>[1]资金台帐!X3293&amp;""</f>
      </c>
      <c r="AB3293">
        <f>[1]资金台帐!AB3293</f>
        <v>0</v>
      </c>
      <c r="AC3293">
        <f>[1]资金台帐!AC3293</f>
        <v>0</v>
      </c>
      <c r="AD3293">
        <f>[1]资金台帐!AD3293</f>
        <v>0</v>
      </c>
      <c r="AJ3293">
        <f>[1]资金台帐!AJ3293</f>
        <v>0</v>
      </c>
      <c r="AK3293">
        <f>[1]资金台帐!AK3293</f>
        <v>0</v>
      </c>
      <c r="BA3293" s="22">
        <f t="shared" si="0"/>
      </c>
    </row>
    <row r="3294">
      <c r="B3294">
        <f>[1]资金台帐!B3294&amp;""</f>
      </c>
      <c r="H3294">
        <f>[1]资金台帐!H3294&amp;""</f>
      </c>
      <c r="J3294">
        <f>[1]资金台帐!J3294&amp;""</f>
      </c>
      <c r="N3294">
        <f>[1]资金台帐!N3294</f>
      </c>
      <c r="O3294">
        <f>[1]资金台帐!O3294&amp;""</f>
      </c>
      <c r="P3294">
        <f>[1]资金台帐!P3294&amp;""</f>
      </c>
      <c r="Q3294">
        <f>[1]资金台帐!Q3294&amp;""</f>
      </c>
      <c r="T3294">
        <f>[1]资金台帐!T3294&amp;""</f>
      </c>
      <c r="U3294">
        <f>[1]资金台帐!U3294&amp;""</f>
      </c>
      <c r="W3294">
        <f>[1]资金台帐!W3294&amp;""</f>
      </c>
      <c r="X3294">
        <f>[1]资金台帐!X3294&amp;""</f>
      </c>
      <c r="AB3294">
        <f>[1]资金台帐!AB3294</f>
        <v>0</v>
      </c>
      <c r="AC3294">
        <f>[1]资金台帐!AC3294</f>
        <v>0</v>
      </c>
      <c r="AD3294">
        <f>[1]资金台帐!AD3294</f>
        <v>0</v>
      </c>
      <c r="AJ3294">
        <f>[1]资金台帐!AJ3294</f>
        <v>0</v>
      </c>
      <c r="AK3294">
        <f>[1]资金台帐!AK3294</f>
        <v>0</v>
      </c>
      <c r="BA3294" s="22">
        <f t="shared" si="0"/>
      </c>
    </row>
    <row r="3295">
      <c r="B3295">
        <f>[1]资金台帐!B3295&amp;""</f>
      </c>
      <c r="H3295">
        <f>[1]资金台帐!H3295&amp;""</f>
      </c>
      <c r="J3295">
        <f>[1]资金台帐!J3295&amp;""</f>
      </c>
      <c r="N3295">
        <f>[1]资金台帐!N3295</f>
      </c>
      <c r="O3295">
        <f>[1]资金台帐!O3295&amp;""</f>
      </c>
      <c r="P3295">
        <f>[1]资金台帐!P3295&amp;""</f>
      </c>
      <c r="Q3295">
        <f>[1]资金台帐!Q3295&amp;""</f>
      </c>
      <c r="T3295">
        <f>[1]资金台帐!T3295&amp;""</f>
      </c>
      <c r="U3295">
        <f>[1]资金台帐!U3295&amp;""</f>
      </c>
      <c r="W3295">
        <f>[1]资金台帐!W3295&amp;""</f>
      </c>
      <c r="X3295">
        <f>[1]资金台帐!X3295&amp;""</f>
      </c>
      <c r="AB3295">
        <f>[1]资金台帐!AB3295</f>
        <v>0</v>
      </c>
      <c r="AC3295">
        <f>[1]资金台帐!AC3295</f>
        <v>0</v>
      </c>
      <c r="AD3295">
        <f>[1]资金台帐!AD3295</f>
        <v>0</v>
      </c>
      <c r="AJ3295">
        <f>[1]资金台帐!AJ3295</f>
        <v>0</v>
      </c>
      <c r="AK3295">
        <f>[1]资金台帐!AK3295</f>
        <v>0</v>
      </c>
      <c r="BA3295" s="22">
        <f t="shared" si="0"/>
      </c>
    </row>
    <row r="3296">
      <c r="B3296">
        <f>[1]资金台帐!B3296&amp;""</f>
      </c>
      <c r="H3296">
        <f>[1]资金台帐!H3296&amp;""</f>
      </c>
      <c r="J3296">
        <f>[1]资金台帐!J3296&amp;""</f>
      </c>
      <c r="N3296">
        <f>[1]资金台帐!N3296</f>
      </c>
      <c r="O3296">
        <f>[1]资金台帐!O3296&amp;""</f>
      </c>
      <c r="P3296">
        <f>[1]资金台帐!P3296&amp;""</f>
      </c>
      <c r="Q3296">
        <f>[1]资金台帐!Q3296&amp;""</f>
      </c>
      <c r="T3296">
        <f>[1]资金台帐!T3296&amp;""</f>
      </c>
      <c r="U3296">
        <f>[1]资金台帐!U3296&amp;""</f>
      </c>
      <c r="W3296">
        <f>[1]资金台帐!W3296&amp;""</f>
      </c>
      <c r="X3296">
        <f>[1]资金台帐!X3296&amp;""</f>
      </c>
      <c r="AB3296">
        <f>[1]资金台帐!AB3296</f>
        <v>0</v>
      </c>
      <c r="AC3296">
        <f>[1]资金台帐!AC3296</f>
        <v>0</v>
      </c>
      <c r="AD3296">
        <f>[1]资金台帐!AD3296</f>
        <v>0</v>
      </c>
      <c r="AJ3296">
        <f>[1]资金台帐!AJ3296</f>
        <v>0</v>
      </c>
      <c r="AK3296">
        <f>[1]资金台帐!AK3296</f>
        <v>0</v>
      </c>
      <c r="BA3296" s="22">
        <f t="shared" si="0"/>
      </c>
    </row>
    <row r="3297">
      <c r="B3297">
        <f>[1]资金台帐!B3297&amp;""</f>
      </c>
      <c r="H3297">
        <f>[1]资金台帐!H3297&amp;""</f>
      </c>
      <c r="J3297">
        <f>[1]资金台帐!J3297&amp;""</f>
      </c>
      <c r="N3297">
        <f>[1]资金台帐!N3297</f>
      </c>
      <c r="O3297">
        <f>[1]资金台帐!O3297&amp;""</f>
      </c>
      <c r="P3297">
        <f>[1]资金台帐!P3297&amp;""</f>
      </c>
      <c r="Q3297">
        <f>[1]资金台帐!Q3297&amp;""</f>
      </c>
      <c r="T3297">
        <f>[1]资金台帐!T3297&amp;""</f>
      </c>
      <c r="U3297">
        <f>[1]资金台帐!U3297&amp;""</f>
      </c>
      <c r="W3297">
        <f>[1]资金台帐!W3297&amp;""</f>
      </c>
      <c r="X3297">
        <f>[1]资金台帐!X3297&amp;""</f>
      </c>
      <c r="AB3297">
        <f>[1]资金台帐!AB3297</f>
        <v>0</v>
      </c>
      <c r="AC3297">
        <f>[1]资金台帐!AC3297</f>
        <v>0</v>
      </c>
      <c r="AD3297">
        <f>[1]资金台帐!AD3297</f>
        <v>0</v>
      </c>
      <c r="AJ3297">
        <f>[1]资金台帐!AJ3297</f>
        <v>0</v>
      </c>
      <c r="AK3297">
        <f>[1]资金台帐!AK3297</f>
        <v>0</v>
      </c>
      <c r="BA3297" s="22">
        <f t="shared" si="0"/>
      </c>
    </row>
    <row r="3298">
      <c r="B3298">
        <f>[1]资金台帐!B3298&amp;""</f>
      </c>
      <c r="H3298">
        <f>[1]资金台帐!H3298&amp;""</f>
      </c>
      <c r="J3298">
        <f>[1]资金台帐!J3298&amp;""</f>
      </c>
      <c r="N3298">
        <f>[1]资金台帐!N3298</f>
      </c>
      <c r="O3298">
        <f>[1]资金台帐!O3298&amp;""</f>
      </c>
      <c r="P3298">
        <f>[1]资金台帐!P3298&amp;""</f>
      </c>
      <c r="Q3298">
        <f>[1]资金台帐!Q3298&amp;""</f>
      </c>
      <c r="T3298">
        <f>[1]资金台帐!T3298&amp;""</f>
      </c>
      <c r="U3298">
        <f>[1]资金台帐!U3298&amp;""</f>
      </c>
      <c r="W3298">
        <f>[1]资金台帐!W3298&amp;""</f>
      </c>
      <c r="X3298">
        <f>[1]资金台帐!X3298&amp;""</f>
      </c>
      <c r="AB3298">
        <f>[1]资金台帐!AB3298</f>
        <v>0</v>
      </c>
      <c r="AC3298">
        <f>[1]资金台帐!AC3298</f>
        <v>0</v>
      </c>
      <c r="AD3298">
        <f>[1]资金台帐!AD3298</f>
        <v>0</v>
      </c>
      <c r="AJ3298">
        <f>[1]资金台帐!AJ3298</f>
        <v>0</v>
      </c>
      <c r="AK3298">
        <f>[1]资金台帐!AK3298</f>
        <v>0</v>
      </c>
      <c r="BA3298" s="22">
        <f t="shared" si="0"/>
      </c>
    </row>
    <row r="3299">
      <c r="B3299">
        <f>[1]资金台帐!B3299&amp;""</f>
      </c>
      <c r="H3299">
        <f>[1]资金台帐!H3299&amp;""</f>
      </c>
      <c r="J3299">
        <f>[1]资金台帐!J3299&amp;""</f>
      </c>
      <c r="N3299">
        <f>[1]资金台帐!N3299</f>
      </c>
      <c r="O3299">
        <f>[1]资金台帐!O3299&amp;""</f>
      </c>
      <c r="P3299">
        <f>[1]资金台帐!P3299&amp;""</f>
      </c>
      <c r="Q3299">
        <f>[1]资金台帐!Q3299&amp;""</f>
      </c>
      <c r="T3299">
        <f>[1]资金台帐!T3299&amp;""</f>
      </c>
      <c r="U3299">
        <f>[1]资金台帐!U3299&amp;""</f>
      </c>
      <c r="W3299">
        <f>[1]资金台帐!W3299&amp;""</f>
      </c>
      <c r="X3299">
        <f>[1]资金台帐!X3299&amp;""</f>
      </c>
      <c r="AB3299">
        <f>[1]资金台帐!AB3299</f>
        <v>0</v>
      </c>
      <c r="AC3299">
        <f>[1]资金台帐!AC3299</f>
        <v>0</v>
      </c>
      <c r="AD3299">
        <f>[1]资金台帐!AD3299</f>
        <v>0</v>
      </c>
      <c r="AJ3299">
        <f>[1]资金台帐!AJ3299</f>
        <v>0</v>
      </c>
      <c r="AK3299">
        <f>[1]资金台帐!AK3299</f>
        <v>0</v>
      </c>
      <c r="BA3299" s="22">
        <f t="shared" si="0"/>
      </c>
    </row>
    <row r="3300">
      <c r="B3300">
        <f>[1]资金台帐!B3300&amp;""</f>
      </c>
      <c r="H3300">
        <f>[1]资金台帐!H3300&amp;""</f>
      </c>
      <c r="J3300">
        <f>[1]资金台帐!J3300&amp;""</f>
      </c>
      <c r="N3300">
        <f>[1]资金台帐!N3300</f>
      </c>
      <c r="O3300">
        <f>[1]资金台帐!O3300&amp;""</f>
      </c>
      <c r="P3300">
        <f>[1]资金台帐!P3300&amp;""</f>
      </c>
      <c r="Q3300">
        <f>[1]资金台帐!Q3300&amp;""</f>
      </c>
      <c r="T3300">
        <f>[1]资金台帐!T3300&amp;""</f>
      </c>
      <c r="U3300">
        <f>[1]资金台帐!U3300&amp;""</f>
      </c>
      <c r="W3300">
        <f>[1]资金台帐!W3300&amp;""</f>
      </c>
      <c r="X3300">
        <f>[1]资金台帐!X3300&amp;""</f>
      </c>
      <c r="AB3300">
        <f>[1]资金台帐!AB3300</f>
        <v>0</v>
      </c>
      <c r="AC3300">
        <f>[1]资金台帐!AC3300</f>
        <v>0</v>
      </c>
      <c r="AD3300">
        <f>[1]资金台帐!AD3300</f>
        <v>0</v>
      </c>
      <c r="AJ3300">
        <f>[1]资金台帐!AJ3300</f>
        <v>0</v>
      </c>
      <c r="AK3300">
        <f>[1]资金台帐!AK3300</f>
        <v>0</v>
      </c>
      <c r="BA3300" s="22">
        <f t="shared" si="0"/>
      </c>
    </row>
    <row r="3301">
      <c r="B3301">
        <f>[1]资金台帐!B3301&amp;""</f>
      </c>
      <c r="H3301">
        <f>[1]资金台帐!H3301&amp;""</f>
      </c>
      <c r="J3301">
        <f>[1]资金台帐!J3301&amp;""</f>
      </c>
      <c r="N3301">
        <f>[1]资金台帐!N3301</f>
      </c>
      <c r="O3301">
        <f>[1]资金台帐!O3301&amp;""</f>
      </c>
      <c r="P3301">
        <f>[1]资金台帐!P3301&amp;""</f>
      </c>
      <c r="Q3301">
        <f>[1]资金台帐!Q3301&amp;""</f>
      </c>
      <c r="T3301">
        <f>[1]资金台帐!T3301&amp;""</f>
      </c>
      <c r="U3301">
        <f>[1]资金台帐!U3301&amp;""</f>
      </c>
      <c r="W3301">
        <f>[1]资金台帐!W3301&amp;""</f>
      </c>
      <c r="X3301">
        <f>[1]资金台帐!X3301&amp;""</f>
      </c>
      <c r="AB3301">
        <f>[1]资金台帐!AB3301</f>
        <v>0</v>
      </c>
      <c r="AC3301">
        <f>[1]资金台帐!AC3301</f>
        <v>0</v>
      </c>
      <c r="AD3301">
        <f>[1]资金台帐!AD3301</f>
        <v>0</v>
      </c>
      <c r="AJ3301">
        <f>[1]资金台帐!AJ3301</f>
        <v>0</v>
      </c>
      <c r="AK3301">
        <f>[1]资金台帐!AK3301</f>
        <v>0</v>
      </c>
      <c r="BA3301" s="22">
        <f t="shared" si="0"/>
      </c>
    </row>
    <row r="3302">
      <c r="B3302">
        <f>[1]资金台帐!B3302&amp;""</f>
      </c>
      <c r="H3302">
        <f>[1]资金台帐!H3302&amp;""</f>
      </c>
      <c r="J3302">
        <f>[1]资金台帐!J3302&amp;""</f>
      </c>
      <c r="N3302">
        <f>[1]资金台帐!N3302</f>
      </c>
      <c r="O3302">
        <f>[1]资金台帐!O3302&amp;""</f>
      </c>
      <c r="P3302">
        <f>[1]资金台帐!P3302&amp;""</f>
      </c>
      <c r="Q3302">
        <f>[1]资金台帐!Q3302&amp;""</f>
      </c>
      <c r="T3302">
        <f>[1]资金台帐!T3302&amp;""</f>
      </c>
      <c r="U3302">
        <f>[1]资金台帐!U3302&amp;""</f>
      </c>
      <c r="W3302">
        <f>[1]资金台帐!W3302&amp;""</f>
      </c>
      <c r="X3302">
        <f>[1]资金台帐!X3302&amp;""</f>
      </c>
      <c r="AB3302">
        <f>[1]资金台帐!AB3302</f>
        <v>0</v>
      </c>
      <c r="AC3302">
        <f>[1]资金台帐!AC3302</f>
        <v>0</v>
      </c>
      <c r="AD3302">
        <f>[1]资金台帐!AD3302</f>
        <v>0</v>
      </c>
      <c r="AJ3302">
        <f>[1]资金台帐!AJ3302</f>
        <v>0</v>
      </c>
      <c r="AK3302">
        <f>[1]资金台帐!AK3302</f>
        <v>0</v>
      </c>
      <c r="BA3302" s="22">
        <f t="shared" si="0"/>
      </c>
    </row>
    <row r="3303">
      <c r="B3303">
        <f>[1]资金台帐!B3303&amp;""</f>
      </c>
      <c r="H3303">
        <f>[1]资金台帐!H3303&amp;""</f>
      </c>
      <c r="J3303">
        <f>[1]资金台帐!J3303&amp;""</f>
      </c>
      <c r="N3303">
        <f>[1]资金台帐!N3303</f>
      </c>
      <c r="O3303">
        <f>[1]资金台帐!O3303&amp;""</f>
      </c>
      <c r="P3303">
        <f>[1]资金台帐!P3303&amp;""</f>
      </c>
      <c r="Q3303">
        <f>[1]资金台帐!Q3303&amp;""</f>
      </c>
      <c r="T3303">
        <f>[1]资金台帐!T3303&amp;""</f>
      </c>
      <c r="U3303">
        <f>[1]资金台帐!U3303&amp;""</f>
      </c>
      <c r="W3303">
        <f>[1]资金台帐!W3303&amp;""</f>
      </c>
      <c r="X3303">
        <f>[1]资金台帐!X3303&amp;""</f>
      </c>
      <c r="AB3303">
        <f>[1]资金台帐!AB3303</f>
        <v>0</v>
      </c>
      <c r="AC3303">
        <f>[1]资金台帐!AC3303</f>
        <v>0</v>
      </c>
      <c r="AD3303">
        <f>[1]资金台帐!AD3303</f>
        <v>0</v>
      </c>
      <c r="AJ3303">
        <f>[1]资金台帐!AJ3303</f>
        <v>0</v>
      </c>
      <c r="AK3303">
        <f>[1]资金台帐!AK3303</f>
        <v>0</v>
      </c>
      <c r="BA3303" s="22">
        <f t="shared" si="0"/>
      </c>
    </row>
    <row r="3304">
      <c r="B3304">
        <f>[1]资金台帐!B3304&amp;""</f>
      </c>
      <c r="H3304">
        <f>[1]资金台帐!H3304&amp;""</f>
      </c>
      <c r="J3304">
        <f>[1]资金台帐!J3304&amp;""</f>
      </c>
      <c r="N3304">
        <f>[1]资金台帐!N3304</f>
      </c>
      <c r="O3304">
        <f>[1]资金台帐!O3304&amp;""</f>
      </c>
      <c r="P3304">
        <f>[1]资金台帐!P3304&amp;""</f>
      </c>
      <c r="Q3304">
        <f>[1]资金台帐!Q3304&amp;""</f>
      </c>
      <c r="T3304">
        <f>[1]资金台帐!T3304&amp;""</f>
      </c>
      <c r="U3304">
        <f>[1]资金台帐!U3304&amp;""</f>
      </c>
      <c r="W3304">
        <f>[1]资金台帐!W3304&amp;""</f>
      </c>
      <c r="X3304">
        <f>[1]资金台帐!X3304&amp;""</f>
      </c>
      <c r="AB3304">
        <f>[1]资金台帐!AB3304</f>
        <v>0</v>
      </c>
      <c r="AC3304">
        <f>[1]资金台帐!AC3304</f>
        <v>0</v>
      </c>
      <c r="AD3304">
        <f>[1]资金台帐!AD3304</f>
        <v>0</v>
      </c>
      <c r="AJ3304">
        <f>[1]资金台帐!AJ3304</f>
        <v>0</v>
      </c>
      <c r="AK3304">
        <f>[1]资金台帐!AK3304</f>
        <v>0</v>
      </c>
      <c r="BA3304" s="22">
        <f t="shared" si="0"/>
      </c>
    </row>
    <row r="3305">
      <c r="B3305">
        <f>[1]资金台帐!B3305&amp;""</f>
      </c>
      <c r="H3305">
        <f>[1]资金台帐!H3305&amp;""</f>
      </c>
      <c r="J3305">
        <f>[1]资金台帐!J3305&amp;""</f>
      </c>
      <c r="N3305">
        <f>[1]资金台帐!N3305</f>
      </c>
      <c r="O3305">
        <f>[1]资金台帐!O3305&amp;""</f>
      </c>
      <c r="P3305">
        <f>[1]资金台帐!P3305&amp;""</f>
      </c>
      <c r="Q3305">
        <f>[1]资金台帐!Q3305&amp;""</f>
      </c>
      <c r="T3305">
        <f>[1]资金台帐!T3305&amp;""</f>
      </c>
      <c r="U3305">
        <f>[1]资金台帐!U3305&amp;""</f>
      </c>
      <c r="W3305">
        <f>[1]资金台帐!W3305&amp;""</f>
      </c>
      <c r="X3305">
        <f>[1]资金台帐!X3305&amp;""</f>
      </c>
      <c r="AB3305">
        <f>[1]资金台帐!AB3305</f>
        <v>0</v>
      </c>
      <c r="AC3305">
        <f>[1]资金台帐!AC3305</f>
        <v>0</v>
      </c>
      <c r="AD3305">
        <f>[1]资金台帐!AD3305</f>
        <v>0</v>
      </c>
      <c r="AJ3305">
        <f>[1]资金台帐!AJ3305</f>
        <v>0</v>
      </c>
      <c r="AK3305">
        <f>[1]资金台帐!AK3305</f>
        <v>0</v>
      </c>
      <c r="BA3305" s="22">
        <f t="shared" si="0"/>
      </c>
    </row>
    <row r="3306">
      <c r="B3306">
        <f>[1]资金台帐!B3306&amp;""</f>
      </c>
      <c r="H3306">
        <f>[1]资金台帐!H3306&amp;""</f>
      </c>
      <c r="J3306">
        <f>[1]资金台帐!J3306&amp;""</f>
      </c>
      <c r="N3306">
        <f>[1]资金台帐!N3306</f>
      </c>
      <c r="O3306">
        <f>[1]资金台帐!O3306&amp;""</f>
      </c>
      <c r="P3306">
        <f>[1]资金台帐!P3306&amp;""</f>
      </c>
      <c r="Q3306">
        <f>[1]资金台帐!Q3306&amp;""</f>
      </c>
      <c r="T3306">
        <f>[1]资金台帐!T3306&amp;""</f>
      </c>
      <c r="U3306">
        <f>[1]资金台帐!U3306&amp;""</f>
      </c>
      <c r="W3306">
        <f>[1]资金台帐!W3306&amp;""</f>
      </c>
      <c r="X3306">
        <f>[1]资金台帐!X3306&amp;""</f>
      </c>
      <c r="AB3306">
        <f>[1]资金台帐!AB3306</f>
        <v>0</v>
      </c>
      <c r="AC3306">
        <f>[1]资金台帐!AC3306</f>
        <v>0</v>
      </c>
      <c r="AD3306">
        <f>[1]资金台帐!AD3306</f>
        <v>0</v>
      </c>
      <c r="AJ3306">
        <f>[1]资金台帐!AJ3306</f>
        <v>0</v>
      </c>
      <c r="AK3306">
        <f>[1]资金台帐!AK3306</f>
        <v>0</v>
      </c>
      <c r="BA3306" s="22">
        <f t="shared" si="0"/>
      </c>
    </row>
    <row r="3307">
      <c r="B3307">
        <f>[1]资金台帐!B3307&amp;""</f>
      </c>
      <c r="H3307">
        <f>[1]资金台帐!H3307&amp;""</f>
      </c>
      <c r="J3307">
        <f>[1]资金台帐!J3307&amp;""</f>
      </c>
      <c r="N3307">
        <f>[1]资金台帐!N3307</f>
      </c>
      <c r="O3307">
        <f>[1]资金台帐!O3307&amp;""</f>
      </c>
      <c r="P3307">
        <f>[1]资金台帐!P3307&amp;""</f>
      </c>
      <c r="Q3307">
        <f>[1]资金台帐!Q3307&amp;""</f>
      </c>
      <c r="T3307">
        <f>[1]资金台帐!T3307&amp;""</f>
      </c>
      <c r="U3307">
        <f>[1]资金台帐!U3307&amp;""</f>
      </c>
      <c r="W3307">
        <f>[1]资金台帐!W3307&amp;""</f>
      </c>
      <c r="X3307">
        <f>[1]资金台帐!X3307&amp;""</f>
      </c>
      <c r="AB3307">
        <f>[1]资金台帐!AB3307</f>
        <v>0</v>
      </c>
      <c r="AC3307">
        <f>[1]资金台帐!AC3307</f>
        <v>0</v>
      </c>
      <c r="AD3307">
        <f>[1]资金台帐!AD3307</f>
        <v>0</v>
      </c>
      <c r="AJ3307">
        <f>[1]资金台帐!AJ3307</f>
        <v>0</v>
      </c>
      <c r="AK3307">
        <f>[1]资金台帐!AK3307</f>
        <v>0</v>
      </c>
      <c r="BA3307" s="22">
        <f t="shared" si="0"/>
      </c>
    </row>
    <row r="3308">
      <c r="B3308">
        <f>[1]资金台帐!B3308&amp;""</f>
      </c>
      <c r="H3308">
        <f>[1]资金台帐!H3308&amp;""</f>
      </c>
      <c r="J3308">
        <f>[1]资金台帐!J3308&amp;""</f>
      </c>
      <c r="N3308">
        <f>[1]资金台帐!N3308</f>
      </c>
      <c r="O3308">
        <f>[1]资金台帐!O3308&amp;""</f>
      </c>
      <c r="P3308">
        <f>[1]资金台帐!P3308&amp;""</f>
      </c>
      <c r="Q3308">
        <f>[1]资金台帐!Q3308&amp;""</f>
      </c>
      <c r="T3308">
        <f>[1]资金台帐!T3308&amp;""</f>
      </c>
      <c r="U3308">
        <f>[1]资金台帐!U3308&amp;""</f>
      </c>
      <c r="W3308">
        <f>[1]资金台帐!W3308&amp;""</f>
      </c>
      <c r="X3308">
        <f>[1]资金台帐!X3308&amp;""</f>
      </c>
      <c r="AB3308">
        <f>[1]资金台帐!AB3308</f>
        <v>0</v>
      </c>
      <c r="AC3308">
        <f>[1]资金台帐!AC3308</f>
        <v>0</v>
      </c>
      <c r="AD3308">
        <f>[1]资金台帐!AD3308</f>
        <v>0</v>
      </c>
      <c r="AJ3308">
        <f>[1]资金台帐!AJ3308</f>
        <v>0</v>
      </c>
      <c r="AK3308">
        <f>[1]资金台帐!AK3308</f>
        <v>0</v>
      </c>
      <c r="BA3308" s="22">
        <f t="shared" si="0"/>
      </c>
    </row>
    <row r="3309">
      <c r="B3309">
        <f>[1]资金台帐!B3309&amp;""</f>
      </c>
      <c r="H3309">
        <f>[1]资金台帐!H3309&amp;""</f>
      </c>
      <c r="J3309">
        <f>[1]资金台帐!J3309&amp;""</f>
      </c>
      <c r="N3309">
        <f>[1]资金台帐!N3309</f>
      </c>
      <c r="O3309">
        <f>[1]资金台帐!O3309&amp;""</f>
      </c>
      <c r="P3309">
        <f>[1]资金台帐!P3309&amp;""</f>
      </c>
      <c r="Q3309">
        <f>[1]资金台帐!Q3309&amp;""</f>
      </c>
      <c r="T3309">
        <f>[1]资金台帐!T3309&amp;""</f>
      </c>
      <c r="U3309">
        <f>[1]资金台帐!U3309&amp;""</f>
      </c>
      <c r="W3309">
        <f>[1]资金台帐!W3309&amp;""</f>
      </c>
      <c r="X3309">
        <f>[1]资金台帐!X3309&amp;""</f>
      </c>
      <c r="AB3309">
        <f>[1]资金台帐!AB3309</f>
        <v>0</v>
      </c>
      <c r="AC3309">
        <f>[1]资金台帐!AC3309</f>
        <v>0</v>
      </c>
      <c r="AD3309">
        <f>[1]资金台帐!AD3309</f>
        <v>0</v>
      </c>
      <c r="AJ3309">
        <f>[1]资金台帐!AJ3309</f>
        <v>0</v>
      </c>
      <c r="AK3309">
        <f>[1]资金台帐!AK3309</f>
        <v>0</v>
      </c>
      <c r="BA3309" s="22">
        <f t="shared" si="0"/>
      </c>
    </row>
    <row r="3310">
      <c r="B3310">
        <f>[1]资金台帐!B3310&amp;""</f>
      </c>
      <c r="H3310">
        <f>[1]资金台帐!H3310&amp;""</f>
      </c>
      <c r="J3310">
        <f>[1]资金台帐!J3310&amp;""</f>
      </c>
      <c r="N3310">
        <f>[1]资金台帐!N3310</f>
      </c>
      <c r="O3310">
        <f>[1]资金台帐!O3310&amp;""</f>
      </c>
      <c r="P3310">
        <f>[1]资金台帐!P3310&amp;""</f>
      </c>
      <c r="Q3310">
        <f>[1]资金台帐!Q3310&amp;""</f>
      </c>
      <c r="T3310">
        <f>[1]资金台帐!T3310&amp;""</f>
      </c>
      <c r="U3310">
        <f>[1]资金台帐!U3310&amp;""</f>
      </c>
      <c r="W3310">
        <f>[1]资金台帐!W3310&amp;""</f>
      </c>
      <c r="X3310">
        <f>[1]资金台帐!X3310&amp;""</f>
      </c>
      <c r="AB3310">
        <f>[1]资金台帐!AB3310</f>
        <v>0</v>
      </c>
      <c r="AC3310">
        <f>[1]资金台帐!AC3310</f>
        <v>0</v>
      </c>
      <c r="AD3310">
        <f>[1]资金台帐!AD3310</f>
        <v>0</v>
      </c>
      <c r="AJ3310">
        <f>[1]资金台帐!AJ3310</f>
        <v>0</v>
      </c>
      <c r="AK3310">
        <f>[1]资金台帐!AK3310</f>
        <v>0</v>
      </c>
      <c r="BA3310" s="22">
        <f t="shared" si="0"/>
      </c>
    </row>
    <row r="3311">
      <c r="B3311">
        <f>[1]资金台帐!B3311&amp;""</f>
      </c>
      <c r="H3311">
        <f>[1]资金台帐!H3311&amp;""</f>
      </c>
      <c r="J3311">
        <f>[1]资金台帐!J3311&amp;""</f>
      </c>
      <c r="N3311">
        <f>[1]资金台帐!N3311</f>
      </c>
      <c r="O3311">
        <f>[1]资金台帐!O3311&amp;""</f>
      </c>
      <c r="P3311">
        <f>[1]资金台帐!P3311&amp;""</f>
      </c>
      <c r="Q3311">
        <f>[1]资金台帐!Q3311&amp;""</f>
      </c>
      <c r="T3311">
        <f>[1]资金台帐!T3311&amp;""</f>
      </c>
      <c r="U3311">
        <f>[1]资金台帐!U3311&amp;""</f>
      </c>
      <c r="W3311">
        <f>[1]资金台帐!W3311&amp;""</f>
      </c>
      <c r="X3311">
        <f>[1]资金台帐!X3311&amp;""</f>
      </c>
      <c r="AB3311">
        <f>[1]资金台帐!AB3311</f>
        <v>0</v>
      </c>
      <c r="AC3311">
        <f>[1]资金台帐!AC3311</f>
        <v>0</v>
      </c>
      <c r="AD3311">
        <f>[1]资金台帐!AD3311</f>
        <v>0</v>
      </c>
      <c r="AJ3311">
        <f>[1]资金台帐!AJ3311</f>
        <v>0</v>
      </c>
      <c r="AK3311">
        <f>[1]资金台帐!AK3311</f>
        <v>0</v>
      </c>
      <c r="BA3311" s="22">
        <f t="shared" si="0"/>
      </c>
    </row>
    <row r="3312">
      <c r="B3312">
        <f>[1]资金台帐!B3312&amp;""</f>
      </c>
      <c r="H3312">
        <f>[1]资金台帐!H3312&amp;""</f>
      </c>
      <c r="J3312">
        <f>[1]资金台帐!J3312&amp;""</f>
      </c>
      <c r="N3312">
        <f>[1]资金台帐!N3312</f>
      </c>
      <c r="O3312">
        <f>[1]资金台帐!O3312&amp;""</f>
      </c>
      <c r="P3312">
        <f>[1]资金台帐!P3312&amp;""</f>
      </c>
      <c r="Q3312">
        <f>[1]资金台帐!Q3312&amp;""</f>
      </c>
      <c r="T3312">
        <f>[1]资金台帐!T3312&amp;""</f>
      </c>
      <c r="U3312">
        <f>[1]资金台帐!U3312&amp;""</f>
      </c>
      <c r="W3312">
        <f>[1]资金台帐!W3312&amp;""</f>
      </c>
      <c r="X3312">
        <f>[1]资金台帐!X3312&amp;""</f>
      </c>
      <c r="AB3312">
        <f>[1]资金台帐!AB3312</f>
        <v>0</v>
      </c>
      <c r="AC3312">
        <f>[1]资金台帐!AC3312</f>
        <v>0</v>
      </c>
      <c r="AD3312">
        <f>[1]资金台帐!AD3312</f>
        <v>0</v>
      </c>
      <c r="AJ3312">
        <f>[1]资金台帐!AJ3312</f>
        <v>0</v>
      </c>
      <c r="AK3312">
        <f>[1]资金台帐!AK3312</f>
        <v>0</v>
      </c>
      <c r="BA3312" s="22">
        <f t="shared" si="0"/>
      </c>
    </row>
    <row r="3313">
      <c r="B3313">
        <f>[1]资金台帐!B3313&amp;""</f>
      </c>
      <c r="H3313">
        <f>[1]资金台帐!H3313&amp;""</f>
      </c>
      <c r="J3313">
        <f>[1]资金台帐!J3313&amp;""</f>
      </c>
      <c r="N3313">
        <f>[1]资金台帐!N3313</f>
      </c>
      <c r="O3313">
        <f>[1]资金台帐!O3313&amp;""</f>
      </c>
      <c r="P3313">
        <f>[1]资金台帐!P3313&amp;""</f>
      </c>
      <c r="Q3313">
        <f>[1]资金台帐!Q3313&amp;""</f>
      </c>
      <c r="T3313">
        <f>[1]资金台帐!T3313&amp;""</f>
      </c>
      <c r="U3313">
        <f>[1]资金台帐!U3313&amp;""</f>
      </c>
      <c r="W3313">
        <f>[1]资金台帐!W3313&amp;""</f>
      </c>
      <c r="X3313">
        <f>[1]资金台帐!X3313&amp;""</f>
      </c>
      <c r="AB3313">
        <f>[1]资金台帐!AB3313</f>
        <v>0</v>
      </c>
      <c r="AC3313">
        <f>[1]资金台帐!AC3313</f>
        <v>0</v>
      </c>
      <c r="AD3313">
        <f>[1]资金台帐!AD3313</f>
        <v>0</v>
      </c>
      <c r="AJ3313">
        <f>[1]资金台帐!AJ3313</f>
        <v>0</v>
      </c>
      <c r="AK3313">
        <f>[1]资金台帐!AK3313</f>
        <v>0</v>
      </c>
      <c r="BA3313" s="22">
        <f t="shared" si="0"/>
      </c>
    </row>
    <row r="3314">
      <c r="B3314">
        <f>[1]资金台帐!B3314&amp;""</f>
      </c>
      <c r="H3314">
        <f>[1]资金台帐!H3314&amp;""</f>
      </c>
      <c r="J3314">
        <f>[1]资金台帐!J3314&amp;""</f>
      </c>
      <c r="N3314">
        <f>[1]资金台帐!N3314</f>
      </c>
      <c r="O3314">
        <f>[1]资金台帐!O3314&amp;""</f>
      </c>
      <c r="P3314">
        <f>[1]资金台帐!P3314&amp;""</f>
      </c>
      <c r="Q3314">
        <f>[1]资金台帐!Q3314&amp;""</f>
      </c>
      <c r="T3314">
        <f>[1]资金台帐!T3314&amp;""</f>
      </c>
      <c r="U3314">
        <f>[1]资金台帐!U3314&amp;""</f>
      </c>
      <c r="W3314">
        <f>[1]资金台帐!W3314&amp;""</f>
      </c>
      <c r="X3314">
        <f>[1]资金台帐!X3314&amp;""</f>
      </c>
      <c r="AB3314">
        <f>[1]资金台帐!AB3314</f>
        <v>0</v>
      </c>
      <c r="AC3314">
        <f>[1]资金台帐!AC3314</f>
        <v>0</v>
      </c>
      <c r="AD3314">
        <f>[1]资金台帐!AD3314</f>
        <v>0</v>
      </c>
      <c r="AJ3314">
        <f>[1]资金台帐!AJ3314</f>
        <v>0</v>
      </c>
      <c r="AK3314">
        <f>[1]资金台帐!AK3314</f>
        <v>0</v>
      </c>
      <c r="BA3314" s="22">
        <f t="shared" si="0"/>
      </c>
    </row>
    <row r="3315">
      <c r="B3315">
        <f>[1]资金台帐!B3315&amp;""</f>
      </c>
      <c r="H3315">
        <f>[1]资金台帐!H3315&amp;""</f>
      </c>
      <c r="J3315">
        <f>[1]资金台帐!J3315&amp;""</f>
      </c>
      <c r="N3315">
        <f>[1]资金台帐!N3315</f>
      </c>
      <c r="O3315">
        <f>[1]资金台帐!O3315&amp;""</f>
      </c>
      <c r="P3315">
        <f>[1]资金台帐!P3315&amp;""</f>
      </c>
      <c r="Q3315">
        <f>[1]资金台帐!Q3315&amp;""</f>
      </c>
      <c r="T3315">
        <f>[1]资金台帐!T3315&amp;""</f>
      </c>
      <c r="U3315">
        <f>[1]资金台帐!U3315&amp;""</f>
      </c>
      <c r="W3315">
        <f>[1]资金台帐!W3315&amp;""</f>
      </c>
      <c r="X3315">
        <f>[1]资金台帐!X3315&amp;""</f>
      </c>
      <c r="AB3315">
        <f>[1]资金台帐!AB3315</f>
        <v>0</v>
      </c>
      <c r="AC3315">
        <f>[1]资金台帐!AC3315</f>
        <v>0</v>
      </c>
      <c r="AD3315">
        <f>[1]资金台帐!AD3315</f>
        <v>0</v>
      </c>
      <c r="AJ3315">
        <f>[1]资金台帐!AJ3315</f>
        <v>0</v>
      </c>
      <c r="AK3315">
        <f>[1]资金台帐!AK3315</f>
        <v>0</v>
      </c>
      <c r="BA3315" s="22">
        <f t="shared" si="0"/>
      </c>
    </row>
    <row r="3316">
      <c r="B3316">
        <f>[1]资金台帐!B3316&amp;""</f>
      </c>
      <c r="H3316">
        <f>[1]资金台帐!H3316&amp;""</f>
      </c>
      <c r="J3316">
        <f>[1]资金台帐!J3316&amp;""</f>
      </c>
      <c r="N3316">
        <f>[1]资金台帐!N3316</f>
      </c>
      <c r="O3316">
        <f>[1]资金台帐!O3316&amp;""</f>
      </c>
      <c r="P3316">
        <f>[1]资金台帐!P3316&amp;""</f>
      </c>
      <c r="Q3316">
        <f>[1]资金台帐!Q3316&amp;""</f>
      </c>
      <c r="T3316">
        <f>[1]资金台帐!T3316&amp;""</f>
      </c>
      <c r="U3316">
        <f>[1]资金台帐!U3316&amp;""</f>
      </c>
      <c r="W3316">
        <f>[1]资金台帐!W3316&amp;""</f>
      </c>
      <c r="X3316">
        <f>[1]资金台帐!X3316&amp;""</f>
      </c>
      <c r="AB3316">
        <f>[1]资金台帐!AB3316</f>
        <v>0</v>
      </c>
      <c r="AC3316">
        <f>[1]资金台帐!AC3316</f>
        <v>0</v>
      </c>
      <c r="AD3316">
        <f>[1]资金台帐!AD3316</f>
        <v>0</v>
      </c>
      <c r="AJ3316">
        <f>[1]资金台帐!AJ3316</f>
        <v>0</v>
      </c>
      <c r="AK3316">
        <f>[1]资金台帐!AK3316</f>
        <v>0</v>
      </c>
      <c r="BA3316" s="22">
        <f t="shared" si="0"/>
      </c>
    </row>
    <row r="3317">
      <c r="B3317">
        <f>[1]资金台帐!B3317&amp;""</f>
      </c>
      <c r="H3317">
        <f>[1]资金台帐!H3317&amp;""</f>
      </c>
      <c r="J3317">
        <f>[1]资金台帐!J3317&amp;""</f>
      </c>
      <c r="N3317">
        <f>[1]资金台帐!N3317</f>
      </c>
      <c r="O3317">
        <f>[1]资金台帐!O3317&amp;""</f>
      </c>
      <c r="P3317">
        <f>[1]资金台帐!P3317&amp;""</f>
      </c>
      <c r="Q3317">
        <f>[1]资金台帐!Q3317&amp;""</f>
      </c>
      <c r="T3317">
        <f>[1]资金台帐!T3317&amp;""</f>
      </c>
      <c r="U3317">
        <f>[1]资金台帐!U3317&amp;""</f>
      </c>
      <c r="W3317">
        <f>[1]资金台帐!W3317&amp;""</f>
      </c>
      <c r="X3317">
        <f>[1]资金台帐!X3317&amp;""</f>
      </c>
      <c r="AB3317">
        <f>[1]资金台帐!AB3317</f>
        <v>0</v>
      </c>
      <c r="AC3317">
        <f>[1]资金台帐!AC3317</f>
        <v>0</v>
      </c>
      <c r="AD3317">
        <f>[1]资金台帐!AD3317</f>
        <v>0</v>
      </c>
      <c r="AJ3317">
        <f>[1]资金台帐!AJ3317</f>
        <v>0</v>
      </c>
      <c r="AK3317">
        <f>[1]资金台帐!AK3317</f>
        <v>0</v>
      </c>
      <c r="BA3317" s="22">
        <f t="shared" si="0"/>
      </c>
    </row>
    <row r="3318">
      <c r="B3318">
        <f>[1]资金台帐!B3318&amp;""</f>
      </c>
      <c r="H3318">
        <f>[1]资金台帐!H3318&amp;""</f>
      </c>
      <c r="J3318">
        <f>[1]资金台帐!J3318&amp;""</f>
      </c>
      <c r="N3318">
        <f>[1]资金台帐!N3318</f>
      </c>
      <c r="O3318">
        <f>[1]资金台帐!O3318&amp;""</f>
      </c>
      <c r="P3318">
        <f>[1]资金台帐!P3318&amp;""</f>
      </c>
      <c r="Q3318">
        <f>[1]资金台帐!Q3318&amp;""</f>
      </c>
      <c r="T3318">
        <f>[1]资金台帐!T3318&amp;""</f>
      </c>
      <c r="U3318">
        <f>[1]资金台帐!U3318&amp;""</f>
      </c>
      <c r="W3318">
        <f>[1]资金台帐!W3318&amp;""</f>
      </c>
      <c r="X3318">
        <f>[1]资金台帐!X3318&amp;""</f>
      </c>
      <c r="AB3318">
        <f>[1]资金台帐!AB3318</f>
        <v>0</v>
      </c>
      <c r="AC3318">
        <f>[1]资金台帐!AC3318</f>
        <v>0</v>
      </c>
      <c r="AD3318">
        <f>[1]资金台帐!AD3318</f>
        <v>0</v>
      </c>
      <c r="AJ3318">
        <f>[1]资金台帐!AJ3318</f>
        <v>0</v>
      </c>
      <c r="AK3318">
        <f>[1]资金台帐!AK3318</f>
        <v>0</v>
      </c>
      <c r="BA3318" s="22">
        <f t="shared" si="0"/>
      </c>
    </row>
    <row r="3319">
      <c r="B3319">
        <f>[1]资金台帐!B3319&amp;""</f>
      </c>
      <c r="H3319">
        <f>[1]资金台帐!H3319&amp;""</f>
      </c>
      <c r="J3319">
        <f>[1]资金台帐!J3319&amp;""</f>
      </c>
      <c r="N3319">
        <f>[1]资金台帐!N3319</f>
      </c>
      <c r="O3319">
        <f>[1]资金台帐!O3319&amp;""</f>
      </c>
      <c r="P3319">
        <f>[1]资金台帐!P3319&amp;""</f>
      </c>
      <c r="Q3319">
        <f>[1]资金台帐!Q3319&amp;""</f>
      </c>
      <c r="T3319">
        <f>[1]资金台帐!T3319&amp;""</f>
      </c>
      <c r="U3319">
        <f>[1]资金台帐!U3319&amp;""</f>
      </c>
      <c r="W3319">
        <f>[1]资金台帐!W3319&amp;""</f>
      </c>
      <c r="X3319">
        <f>[1]资金台帐!X3319&amp;""</f>
      </c>
      <c r="AB3319">
        <f>[1]资金台帐!AB3319</f>
        <v>0</v>
      </c>
      <c r="AC3319">
        <f>[1]资金台帐!AC3319</f>
        <v>0</v>
      </c>
      <c r="AD3319">
        <f>[1]资金台帐!AD3319</f>
        <v>0</v>
      </c>
      <c r="AJ3319">
        <f>[1]资金台帐!AJ3319</f>
        <v>0</v>
      </c>
      <c r="AK3319">
        <f>[1]资金台帐!AK3319</f>
        <v>0</v>
      </c>
      <c r="BA3319" s="22">
        <f t="shared" si="0"/>
      </c>
    </row>
    <row r="3320">
      <c r="B3320">
        <f>[1]资金台帐!B3320&amp;""</f>
      </c>
      <c r="H3320">
        <f>[1]资金台帐!H3320&amp;""</f>
      </c>
      <c r="J3320">
        <f>[1]资金台帐!J3320&amp;""</f>
      </c>
      <c r="N3320">
        <f>[1]资金台帐!N3320</f>
      </c>
      <c r="O3320">
        <f>[1]资金台帐!O3320&amp;""</f>
      </c>
      <c r="P3320">
        <f>[1]资金台帐!P3320&amp;""</f>
      </c>
      <c r="Q3320">
        <f>[1]资金台帐!Q3320&amp;""</f>
      </c>
      <c r="T3320">
        <f>[1]资金台帐!T3320&amp;""</f>
      </c>
      <c r="U3320">
        <f>[1]资金台帐!U3320&amp;""</f>
      </c>
      <c r="W3320">
        <f>[1]资金台帐!W3320&amp;""</f>
      </c>
      <c r="X3320">
        <f>[1]资金台帐!X3320&amp;""</f>
      </c>
      <c r="AB3320">
        <f>[1]资金台帐!AB3320</f>
        <v>0</v>
      </c>
      <c r="AC3320">
        <f>[1]资金台帐!AC3320</f>
        <v>0</v>
      </c>
      <c r="AD3320">
        <f>[1]资金台帐!AD3320</f>
        <v>0</v>
      </c>
      <c r="AJ3320">
        <f>[1]资金台帐!AJ3320</f>
        <v>0</v>
      </c>
      <c r="AK3320">
        <f>[1]资金台帐!AK3320</f>
        <v>0</v>
      </c>
      <c r="BA3320" s="22">
        <f t="shared" si="0"/>
      </c>
    </row>
    <row r="3321">
      <c r="B3321">
        <f>[1]资金台帐!B3321&amp;""</f>
      </c>
      <c r="H3321">
        <f>[1]资金台帐!H3321&amp;""</f>
      </c>
      <c r="J3321">
        <f>[1]资金台帐!J3321&amp;""</f>
      </c>
      <c r="N3321">
        <f>[1]资金台帐!N3321</f>
      </c>
      <c r="O3321">
        <f>[1]资金台帐!O3321&amp;""</f>
      </c>
      <c r="P3321">
        <f>[1]资金台帐!P3321&amp;""</f>
      </c>
      <c r="Q3321">
        <f>[1]资金台帐!Q3321&amp;""</f>
      </c>
      <c r="T3321">
        <f>[1]资金台帐!T3321&amp;""</f>
      </c>
      <c r="U3321">
        <f>[1]资金台帐!U3321&amp;""</f>
      </c>
      <c r="W3321">
        <f>[1]资金台帐!W3321&amp;""</f>
      </c>
      <c r="X3321">
        <f>[1]资金台帐!X3321&amp;""</f>
      </c>
      <c r="AB3321">
        <f>[1]资金台帐!AB3321</f>
        <v>0</v>
      </c>
      <c r="AC3321">
        <f>[1]资金台帐!AC3321</f>
        <v>0</v>
      </c>
      <c r="AD3321">
        <f>[1]资金台帐!AD3321</f>
        <v>0</v>
      </c>
      <c r="AJ3321">
        <f>[1]资金台帐!AJ3321</f>
        <v>0</v>
      </c>
      <c r="AK3321">
        <f>[1]资金台帐!AK3321</f>
        <v>0</v>
      </c>
      <c r="BA3321" s="22">
        <f t="shared" si="0"/>
      </c>
    </row>
    <row r="3322">
      <c r="B3322">
        <f>[1]资金台帐!B3322&amp;""</f>
      </c>
      <c r="H3322">
        <f>[1]资金台帐!H3322&amp;""</f>
      </c>
      <c r="J3322">
        <f>[1]资金台帐!J3322&amp;""</f>
      </c>
      <c r="N3322">
        <f>[1]资金台帐!N3322</f>
      </c>
      <c r="O3322">
        <f>[1]资金台帐!O3322&amp;""</f>
      </c>
      <c r="P3322">
        <f>[1]资金台帐!P3322&amp;""</f>
      </c>
      <c r="Q3322">
        <f>[1]资金台帐!Q3322&amp;""</f>
      </c>
      <c r="T3322">
        <f>[1]资金台帐!T3322&amp;""</f>
      </c>
      <c r="U3322">
        <f>[1]资金台帐!U3322&amp;""</f>
      </c>
      <c r="W3322">
        <f>[1]资金台帐!W3322&amp;""</f>
      </c>
      <c r="X3322">
        <f>[1]资金台帐!X3322&amp;""</f>
      </c>
      <c r="AB3322">
        <f>[1]资金台帐!AB3322</f>
        <v>0</v>
      </c>
      <c r="AC3322">
        <f>[1]资金台帐!AC3322</f>
        <v>0</v>
      </c>
      <c r="AD3322">
        <f>[1]资金台帐!AD3322</f>
        <v>0</v>
      </c>
      <c r="AJ3322">
        <f>[1]资金台帐!AJ3322</f>
        <v>0</v>
      </c>
      <c r="AK3322">
        <f>[1]资金台帐!AK3322</f>
        <v>0</v>
      </c>
      <c r="BA3322" s="22">
        <f t="shared" si="0"/>
      </c>
    </row>
    <row r="3323">
      <c r="B3323">
        <f>[1]资金台帐!B3323&amp;""</f>
      </c>
      <c r="H3323">
        <f>[1]资金台帐!H3323&amp;""</f>
      </c>
      <c r="J3323">
        <f>[1]资金台帐!J3323&amp;""</f>
      </c>
      <c r="N3323">
        <f>[1]资金台帐!N3323</f>
      </c>
      <c r="O3323">
        <f>[1]资金台帐!O3323&amp;""</f>
      </c>
      <c r="P3323">
        <f>[1]资金台帐!P3323&amp;""</f>
      </c>
      <c r="Q3323">
        <f>[1]资金台帐!Q3323&amp;""</f>
      </c>
      <c r="T3323">
        <f>[1]资金台帐!T3323&amp;""</f>
      </c>
      <c r="U3323">
        <f>[1]资金台帐!U3323&amp;""</f>
      </c>
      <c r="W3323">
        <f>[1]资金台帐!W3323&amp;""</f>
      </c>
      <c r="X3323">
        <f>[1]资金台帐!X3323&amp;""</f>
      </c>
      <c r="AB3323">
        <f>[1]资金台帐!AB3323</f>
        <v>0</v>
      </c>
      <c r="AC3323">
        <f>[1]资金台帐!AC3323</f>
        <v>0</v>
      </c>
      <c r="AD3323">
        <f>[1]资金台帐!AD3323</f>
        <v>0</v>
      </c>
      <c r="AJ3323">
        <f>[1]资金台帐!AJ3323</f>
        <v>0</v>
      </c>
      <c r="AK3323">
        <f>[1]资金台帐!AK3323</f>
        <v>0</v>
      </c>
      <c r="BA3323" s="22">
        <f t="shared" si="0"/>
      </c>
    </row>
    <row r="3324">
      <c r="B3324">
        <f>[1]资金台帐!B3324&amp;""</f>
      </c>
      <c r="H3324">
        <f>[1]资金台帐!H3324&amp;""</f>
      </c>
      <c r="J3324">
        <f>[1]资金台帐!J3324&amp;""</f>
      </c>
      <c r="N3324">
        <f>[1]资金台帐!N3324</f>
      </c>
      <c r="O3324">
        <f>[1]资金台帐!O3324&amp;""</f>
      </c>
      <c r="P3324">
        <f>[1]资金台帐!P3324&amp;""</f>
      </c>
      <c r="Q3324">
        <f>[1]资金台帐!Q3324&amp;""</f>
      </c>
      <c r="T3324">
        <f>[1]资金台帐!T3324&amp;""</f>
      </c>
      <c r="U3324">
        <f>[1]资金台帐!U3324&amp;""</f>
      </c>
      <c r="W3324">
        <f>[1]资金台帐!W3324&amp;""</f>
      </c>
      <c r="X3324">
        <f>[1]资金台帐!X3324&amp;""</f>
      </c>
      <c r="AB3324">
        <f>[1]资金台帐!AB3324</f>
        <v>0</v>
      </c>
      <c r="AC3324">
        <f>[1]资金台帐!AC3324</f>
        <v>0</v>
      </c>
      <c r="AD3324">
        <f>[1]资金台帐!AD3324</f>
        <v>0</v>
      </c>
      <c r="AJ3324">
        <f>[1]资金台帐!AJ3324</f>
        <v>0</v>
      </c>
      <c r="AK3324">
        <f>[1]资金台帐!AK3324</f>
        <v>0</v>
      </c>
      <c r="BA3324" s="22">
        <f t="shared" si="0"/>
      </c>
    </row>
    <row r="3325">
      <c r="B3325">
        <f>[1]资金台帐!B3325&amp;""</f>
      </c>
      <c r="H3325">
        <f>[1]资金台帐!H3325&amp;""</f>
      </c>
      <c r="J3325">
        <f>[1]资金台帐!J3325&amp;""</f>
      </c>
      <c r="N3325">
        <f>[1]资金台帐!N3325</f>
      </c>
      <c r="O3325">
        <f>[1]资金台帐!O3325&amp;""</f>
      </c>
      <c r="P3325">
        <f>[1]资金台帐!P3325&amp;""</f>
      </c>
      <c r="Q3325">
        <f>[1]资金台帐!Q3325&amp;""</f>
      </c>
      <c r="T3325">
        <f>[1]资金台帐!T3325&amp;""</f>
      </c>
      <c r="U3325">
        <f>[1]资金台帐!U3325&amp;""</f>
      </c>
      <c r="W3325">
        <f>[1]资金台帐!W3325&amp;""</f>
      </c>
      <c r="X3325">
        <f>[1]资金台帐!X3325&amp;""</f>
      </c>
      <c r="AB3325">
        <f>[1]资金台帐!AB3325</f>
        <v>0</v>
      </c>
      <c r="AC3325">
        <f>[1]资金台帐!AC3325</f>
        <v>0</v>
      </c>
      <c r="AD3325">
        <f>[1]资金台帐!AD3325</f>
        <v>0</v>
      </c>
      <c r="AJ3325">
        <f>[1]资金台帐!AJ3325</f>
        <v>0</v>
      </c>
      <c r="AK3325">
        <f>[1]资金台帐!AK3325</f>
        <v>0</v>
      </c>
      <c r="BA3325" s="22">
        <f t="shared" si="0"/>
      </c>
    </row>
    <row r="3326">
      <c r="B3326">
        <f>[1]资金台帐!B3326&amp;""</f>
      </c>
      <c r="H3326">
        <f>[1]资金台帐!H3326&amp;""</f>
      </c>
      <c r="J3326">
        <f>[1]资金台帐!J3326&amp;""</f>
      </c>
      <c r="N3326">
        <f>[1]资金台帐!N3326</f>
      </c>
      <c r="O3326">
        <f>[1]资金台帐!O3326&amp;""</f>
      </c>
      <c r="P3326">
        <f>[1]资金台帐!P3326&amp;""</f>
      </c>
      <c r="Q3326">
        <f>[1]资金台帐!Q3326&amp;""</f>
      </c>
      <c r="T3326">
        <f>[1]资金台帐!T3326&amp;""</f>
      </c>
      <c r="U3326">
        <f>[1]资金台帐!U3326&amp;""</f>
      </c>
      <c r="W3326">
        <f>[1]资金台帐!W3326&amp;""</f>
      </c>
      <c r="X3326">
        <f>[1]资金台帐!X3326&amp;""</f>
      </c>
      <c r="AB3326">
        <f>[1]资金台帐!AB3326</f>
        <v>0</v>
      </c>
      <c r="AC3326">
        <f>[1]资金台帐!AC3326</f>
        <v>0</v>
      </c>
      <c r="AD3326">
        <f>[1]资金台帐!AD3326</f>
        <v>0</v>
      </c>
      <c r="AJ3326">
        <f>[1]资金台帐!AJ3326</f>
        <v>0</v>
      </c>
      <c r="AK3326">
        <f>[1]资金台帐!AK3326</f>
        <v>0</v>
      </c>
      <c r="BA3326" s="22">
        <f t="shared" si="0"/>
      </c>
    </row>
    <row r="3327">
      <c r="B3327">
        <f>[1]资金台帐!B3327&amp;""</f>
      </c>
      <c r="H3327">
        <f>[1]资金台帐!H3327&amp;""</f>
      </c>
      <c r="J3327">
        <f>[1]资金台帐!J3327&amp;""</f>
      </c>
      <c r="N3327">
        <f>[1]资金台帐!N3327</f>
      </c>
      <c r="O3327">
        <f>[1]资金台帐!O3327&amp;""</f>
      </c>
      <c r="P3327">
        <f>[1]资金台帐!P3327&amp;""</f>
      </c>
      <c r="Q3327">
        <f>[1]资金台帐!Q3327&amp;""</f>
      </c>
      <c r="T3327">
        <f>[1]资金台帐!T3327&amp;""</f>
      </c>
      <c r="U3327">
        <f>[1]资金台帐!U3327&amp;""</f>
      </c>
      <c r="W3327">
        <f>[1]资金台帐!W3327&amp;""</f>
      </c>
      <c r="X3327">
        <f>[1]资金台帐!X3327&amp;""</f>
      </c>
      <c r="AB3327">
        <f>[1]资金台帐!AB3327</f>
        <v>0</v>
      </c>
      <c r="AC3327">
        <f>[1]资金台帐!AC3327</f>
        <v>0</v>
      </c>
      <c r="AD3327">
        <f>[1]资金台帐!AD3327</f>
        <v>0</v>
      </c>
      <c r="AJ3327">
        <f>[1]资金台帐!AJ3327</f>
        <v>0</v>
      </c>
      <c r="AK3327">
        <f>[1]资金台帐!AK3327</f>
        <v>0</v>
      </c>
      <c r="BA3327" s="22">
        <f t="shared" si="0"/>
      </c>
    </row>
    <row r="3328">
      <c r="B3328">
        <f>[1]资金台帐!B3328&amp;""</f>
      </c>
      <c r="H3328">
        <f>[1]资金台帐!H3328&amp;""</f>
      </c>
      <c r="J3328">
        <f>[1]资金台帐!J3328&amp;""</f>
      </c>
      <c r="N3328">
        <f>[1]资金台帐!N3328</f>
      </c>
      <c r="O3328">
        <f>[1]资金台帐!O3328&amp;""</f>
      </c>
      <c r="P3328">
        <f>[1]资金台帐!P3328&amp;""</f>
      </c>
      <c r="Q3328">
        <f>[1]资金台帐!Q3328&amp;""</f>
      </c>
      <c r="T3328">
        <f>[1]资金台帐!T3328&amp;""</f>
      </c>
      <c r="U3328">
        <f>[1]资金台帐!U3328&amp;""</f>
      </c>
      <c r="W3328">
        <f>[1]资金台帐!W3328&amp;""</f>
      </c>
      <c r="X3328">
        <f>[1]资金台帐!X3328&amp;""</f>
      </c>
      <c r="AB3328">
        <f>[1]资金台帐!AB3328</f>
        <v>0</v>
      </c>
      <c r="AC3328">
        <f>[1]资金台帐!AC3328</f>
        <v>0</v>
      </c>
      <c r="AD3328">
        <f>[1]资金台帐!AD3328</f>
        <v>0</v>
      </c>
      <c r="AJ3328">
        <f>[1]资金台帐!AJ3328</f>
        <v>0</v>
      </c>
      <c r="AK3328">
        <f>[1]资金台帐!AK3328</f>
        <v>0</v>
      </c>
      <c r="BA3328" s="22">
        <f t="shared" si="0"/>
      </c>
    </row>
    <row r="3329">
      <c r="B3329">
        <f>[1]资金台帐!B3329&amp;""</f>
      </c>
      <c r="H3329">
        <f>[1]资金台帐!H3329&amp;""</f>
      </c>
      <c r="J3329">
        <f>[1]资金台帐!J3329&amp;""</f>
      </c>
      <c r="N3329">
        <f>[1]资金台帐!N3329</f>
      </c>
      <c r="O3329">
        <f>[1]资金台帐!O3329&amp;""</f>
      </c>
      <c r="P3329">
        <f>[1]资金台帐!P3329&amp;""</f>
      </c>
      <c r="Q3329">
        <f>[1]资金台帐!Q3329&amp;""</f>
      </c>
      <c r="T3329">
        <f>[1]资金台帐!T3329&amp;""</f>
      </c>
      <c r="U3329">
        <f>[1]资金台帐!U3329&amp;""</f>
      </c>
      <c r="W3329">
        <f>[1]资金台帐!W3329&amp;""</f>
      </c>
      <c r="X3329">
        <f>[1]资金台帐!X3329&amp;""</f>
      </c>
      <c r="AB3329">
        <f>[1]资金台帐!AB3329</f>
        <v>0</v>
      </c>
      <c r="AC3329">
        <f>[1]资金台帐!AC3329</f>
        <v>0</v>
      </c>
      <c r="AD3329">
        <f>[1]资金台帐!AD3329</f>
        <v>0</v>
      </c>
      <c r="AJ3329">
        <f>[1]资金台帐!AJ3329</f>
        <v>0</v>
      </c>
      <c r="AK3329">
        <f>[1]资金台帐!AK3329</f>
        <v>0</v>
      </c>
      <c r="BA3329" s="22">
        <f t="shared" si="0"/>
      </c>
    </row>
    <row r="3330">
      <c r="B3330">
        <f>[1]资金台帐!B3330&amp;""</f>
      </c>
      <c r="H3330">
        <f>[1]资金台帐!H3330&amp;""</f>
      </c>
      <c r="J3330">
        <f>[1]资金台帐!J3330&amp;""</f>
      </c>
      <c r="N3330">
        <f>[1]资金台帐!N3330</f>
      </c>
      <c r="O3330">
        <f>[1]资金台帐!O3330&amp;""</f>
      </c>
      <c r="P3330">
        <f>[1]资金台帐!P3330&amp;""</f>
      </c>
      <c r="Q3330">
        <f>[1]资金台帐!Q3330&amp;""</f>
      </c>
      <c r="T3330">
        <f>[1]资金台帐!T3330&amp;""</f>
      </c>
      <c r="U3330">
        <f>[1]资金台帐!U3330&amp;""</f>
      </c>
      <c r="W3330">
        <f>[1]资金台帐!W3330&amp;""</f>
      </c>
      <c r="X3330">
        <f>[1]资金台帐!X3330&amp;""</f>
      </c>
      <c r="AB3330">
        <f>[1]资金台帐!AB3330</f>
        <v>0</v>
      </c>
      <c r="AC3330">
        <f>[1]资金台帐!AC3330</f>
        <v>0</v>
      </c>
      <c r="AD3330">
        <f>[1]资金台帐!AD3330</f>
        <v>0</v>
      </c>
      <c r="AJ3330">
        <f>[1]资金台帐!AJ3330</f>
        <v>0</v>
      </c>
      <c r="AK3330">
        <f>[1]资金台帐!AK3330</f>
        <v>0</v>
      </c>
      <c r="BA3330" s="22">
        <f t="shared" si="0"/>
      </c>
    </row>
    <row r="3331">
      <c r="B3331">
        <f>[1]资金台帐!B3331&amp;""</f>
      </c>
      <c r="H3331">
        <f>[1]资金台帐!H3331&amp;""</f>
      </c>
      <c r="J3331">
        <f>[1]资金台帐!J3331&amp;""</f>
      </c>
      <c r="N3331">
        <f>[1]资金台帐!N3331</f>
      </c>
      <c r="O3331">
        <f>[1]资金台帐!O3331&amp;""</f>
      </c>
      <c r="P3331">
        <f>[1]资金台帐!P3331&amp;""</f>
      </c>
      <c r="Q3331">
        <f>[1]资金台帐!Q3331&amp;""</f>
      </c>
      <c r="T3331">
        <f>[1]资金台帐!T3331&amp;""</f>
      </c>
      <c r="U3331">
        <f>[1]资金台帐!U3331&amp;""</f>
      </c>
      <c r="W3331">
        <f>[1]资金台帐!W3331&amp;""</f>
      </c>
      <c r="X3331">
        <f>[1]资金台帐!X3331&amp;""</f>
      </c>
      <c r="AB3331">
        <f>[1]资金台帐!AB3331</f>
        <v>0</v>
      </c>
      <c r="AC3331">
        <f>[1]资金台帐!AC3331</f>
        <v>0</v>
      </c>
      <c r="AD3331">
        <f>[1]资金台帐!AD3331</f>
        <v>0</v>
      </c>
      <c r="AJ3331">
        <f>[1]资金台帐!AJ3331</f>
        <v>0</v>
      </c>
      <c r="AK3331">
        <f>[1]资金台帐!AK3331</f>
        <v>0</v>
      </c>
      <c r="BA3331" s="22">
        <f t="shared" si="0"/>
      </c>
    </row>
    <row r="3332">
      <c r="B3332">
        <f>[1]资金台帐!B3332&amp;""</f>
      </c>
      <c r="H3332">
        <f>[1]资金台帐!H3332&amp;""</f>
      </c>
      <c r="J3332">
        <f>[1]资金台帐!J3332&amp;""</f>
      </c>
      <c r="N3332">
        <f>[1]资金台帐!N3332</f>
      </c>
      <c r="O3332">
        <f>[1]资金台帐!O3332&amp;""</f>
      </c>
      <c r="P3332">
        <f>[1]资金台帐!P3332&amp;""</f>
      </c>
      <c r="Q3332">
        <f>[1]资金台帐!Q3332&amp;""</f>
      </c>
      <c r="T3332">
        <f>[1]资金台帐!T3332&amp;""</f>
      </c>
      <c r="U3332">
        <f>[1]资金台帐!U3332&amp;""</f>
      </c>
      <c r="W3332">
        <f>[1]资金台帐!W3332&amp;""</f>
      </c>
      <c r="X3332">
        <f>[1]资金台帐!X3332&amp;""</f>
      </c>
      <c r="AB3332">
        <f>[1]资金台帐!AB3332</f>
        <v>0</v>
      </c>
      <c r="AC3332">
        <f>[1]资金台帐!AC3332</f>
        <v>0</v>
      </c>
      <c r="AD3332">
        <f>[1]资金台帐!AD3332</f>
        <v>0</v>
      </c>
      <c r="AJ3332">
        <f>[1]资金台帐!AJ3332</f>
        <v>0</v>
      </c>
      <c r="AK3332">
        <f>[1]资金台帐!AK3332</f>
        <v>0</v>
      </c>
      <c r="BA3332" s="22">
        <f t="shared" si="0"/>
      </c>
    </row>
    <row r="3333">
      <c r="B3333">
        <f>[1]资金台帐!B3333&amp;""</f>
      </c>
      <c r="H3333">
        <f>[1]资金台帐!H3333&amp;""</f>
      </c>
      <c r="J3333">
        <f>[1]资金台帐!J3333&amp;""</f>
      </c>
      <c r="N3333">
        <f>[1]资金台帐!N3333</f>
      </c>
      <c r="O3333">
        <f>[1]资金台帐!O3333&amp;""</f>
      </c>
      <c r="P3333">
        <f>[1]资金台帐!P3333&amp;""</f>
      </c>
      <c r="Q3333">
        <f>[1]资金台帐!Q3333&amp;""</f>
      </c>
      <c r="T3333">
        <f>[1]资金台帐!T3333&amp;""</f>
      </c>
      <c r="U3333">
        <f>[1]资金台帐!U3333&amp;""</f>
      </c>
      <c r="W3333">
        <f>[1]资金台帐!W3333&amp;""</f>
      </c>
      <c r="X3333">
        <f>[1]资金台帐!X3333&amp;""</f>
      </c>
      <c r="AB3333">
        <f>[1]资金台帐!AB3333</f>
        <v>0</v>
      </c>
      <c r="AC3333">
        <f>[1]资金台帐!AC3333</f>
        <v>0</v>
      </c>
      <c r="AD3333">
        <f>[1]资金台帐!AD3333</f>
        <v>0</v>
      </c>
      <c r="AJ3333">
        <f>[1]资金台帐!AJ3333</f>
        <v>0</v>
      </c>
      <c r="AK3333">
        <f>[1]资金台帐!AK3333</f>
        <v>0</v>
      </c>
      <c r="BA3333" s="22">
        <f t="shared" si="0"/>
      </c>
    </row>
    <row r="3334">
      <c r="B3334">
        <f>[1]资金台帐!B3334&amp;""</f>
      </c>
      <c r="H3334">
        <f>[1]资金台帐!H3334&amp;""</f>
      </c>
      <c r="J3334">
        <f>[1]资金台帐!J3334&amp;""</f>
      </c>
      <c r="N3334">
        <f>[1]资金台帐!N3334</f>
      </c>
      <c r="O3334">
        <f>[1]资金台帐!O3334&amp;""</f>
      </c>
      <c r="P3334">
        <f>[1]资金台帐!P3334&amp;""</f>
      </c>
      <c r="Q3334">
        <f>[1]资金台帐!Q3334&amp;""</f>
      </c>
      <c r="T3334">
        <f>[1]资金台帐!T3334&amp;""</f>
      </c>
      <c r="U3334">
        <f>[1]资金台帐!U3334&amp;""</f>
      </c>
      <c r="W3334">
        <f>[1]资金台帐!W3334&amp;""</f>
      </c>
      <c r="X3334">
        <f>[1]资金台帐!X3334&amp;""</f>
      </c>
      <c r="AB3334">
        <f>[1]资金台帐!AB3334</f>
        <v>0</v>
      </c>
      <c r="AC3334">
        <f>[1]资金台帐!AC3334</f>
        <v>0</v>
      </c>
      <c r="AD3334">
        <f>[1]资金台帐!AD3334</f>
        <v>0</v>
      </c>
      <c r="AJ3334">
        <f>[1]资金台帐!AJ3334</f>
        <v>0</v>
      </c>
      <c r="AK3334">
        <f>[1]资金台帐!AK3334</f>
        <v>0</v>
      </c>
      <c r="BA3334" s="22">
        <f t="shared" si="0"/>
      </c>
    </row>
    <row r="3335">
      <c r="B3335">
        <f>[1]资金台帐!B3335&amp;""</f>
      </c>
      <c r="H3335">
        <f>[1]资金台帐!H3335&amp;""</f>
      </c>
      <c r="J3335">
        <f>[1]资金台帐!J3335&amp;""</f>
      </c>
      <c r="N3335">
        <f>[1]资金台帐!N3335</f>
      </c>
      <c r="O3335">
        <f>[1]资金台帐!O3335&amp;""</f>
      </c>
      <c r="P3335">
        <f>[1]资金台帐!P3335&amp;""</f>
      </c>
      <c r="Q3335">
        <f>[1]资金台帐!Q3335&amp;""</f>
      </c>
      <c r="T3335">
        <f>[1]资金台帐!T3335&amp;""</f>
      </c>
      <c r="U3335">
        <f>[1]资金台帐!U3335&amp;""</f>
      </c>
      <c r="W3335">
        <f>[1]资金台帐!W3335&amp;""</f>
      </c>
      <c r="X3335">
        <f>[1]资金台帐!X3335&amp;""</f>
      </c>
      <c r="AB3335">
        <f>[1]资金台帐!AB3335</f>
        <v>0</v>
      </c>
      <c r="AC3335">
        <f>[1]资金台帐!AC3335</f>
        <v>0</v>
      </c>
      <c r="AD3335">
        <f>[1]资金台帐!AD3335</f>
        <v>0</v>
      </c>
      <c r="AJ3335">
        <f>[1]资金台帐!AJ3335</f>
        <v>0</v>
      </c>
      <c r="AK3335">
        <f>[1]资金台帐!AK3335</f>
        <v>0</v>
      </c>
      <c r="BA3335" s="22">
        <f t="shared" si="0"/>
      </c>
    </row>
    <row r="3336">
      <c r="B3336">
        <f>[1]资金台帐!B3336&amp;""</f>
      </c>
      <c r="H3336">
        <f>[1]资金台帐!H3336&amp;""</f>
      </c>
      <c r="J3336">
        <f>[1]资金台帐!J3336&amp;""</f>
      </c>
      <c r="N3336">
        <f>[1]资金台帐!N3336</f>
      </c>
      <c r="O3336">
        <f>[1]资金台帐!O3336&amp;""</f>
      </c>
      <c r="P3336">
        <f>[1]资金台帐!P3336&amp;""</f>
      </c>
      <c r="Q3336">
        <f>[1]资金台帐!Q3336&amp;""</f>
      </c>
      <c r="T3336">
        <f>[1]资金台帐!T3336&amp;""</f>
      </c>
      <c r="U3336">
        <f>[1]资金台帐!U3336&amp;""</f>
      </c>
      <c r="W3336">
        <f>[1]资金台帐!W3336&amp;""</f>
      </c>
      <c r="X3336">
        <f>[1]资金台帐!X3336&amp;""</f>
      </c>
      <c r="AB3336">
        <f>[1]资金台帐!AB3336</f>
        <v>0</v>
      </c>
      <c r="AC3336">
        <f>[1]资金台帐!AC3336</f>
        <v>0</v>
      </c>
      <c r="AD3336">
        <f>[1]资金台帐!AD3336</f>
        <v>0</v>
      </c>
      <c r="AJ3336">
        <f>[1]资金台帐!AJ3336</f>
        <v>0</v>
      </c>
      <c r="AK3336">
        <f>[1]资金台帐!AK3336</f>
        <v>0</v>
      </c>
      <c r="BA3336" s="22">
        <f t="shared" si="0"/>
      </c>
    </row>
    <row r="3337">
      <c r="B3337">
        <f>[1]资金台帐!B3337&amp;""</f>
      </c>
      <c r="H3337">
        <f>[1]资金台帐!H3337&amp;""</f>
      </c>
      <c r="J3337">
        <f>[1]资金台帐!J3337&amp;""</f>
      </c>
      <c r="N3337">
        <f>[1]资金台帐!N3337</f>
      </c>
      <c r="O3337">
        <f>[1]资金台帐!O3337&amp;""</f>
      </c>
      <c r="P3337">
        <f>[1]资金台帐!P3337&amp;""</f>
      </c>
      <c r="Q3337">
        <f>[1]资金台帐!Q3337&amp;""</f>
      </c>
      <c r="T3337">
        <f>[1]资金台帐!T3337&amp;""</f>
      </c>
      <c r="U3337">
        <f>[1]资金台帐!U3337&amp;""</f>
      </c>
      <c r="W3337">
        <f>[1]资金台帐!W3337&amp;""</f>
      </c>
      <c r="X3337">
        <f>[1]资金台帐!X3337&amp;""</f>
      </c>
      <c r="AB3337">
        <f>[1]资金台帐!AB3337</f>
        <v>0</v>
      </c>
      <c r="AC3337">
        <f>[1]资金台帐!AC3337</f>
        <v>0</v>
      </c>
      <c r="AD3337">
        <f>[1]资金台帐!AD3337</f>
        <v>0</v>
      </c>
      <c r="AJ3337">
        <f>[1]资金台帐!AJ3337</f>
        <v>0</v>
      </c>
      <c r="AK3337">
        <f>[1]资金台帐!AK3337</f>
        <v>0</v>
      </c>
      <c r="BA3337" s="22">
        <f t="shared" si="0"/>
      </c>
    </row>
    <row r="3338">
      <c r="B3338">
        <f>[1]资金台帐!B3338&amp;""</f>
      </c>
      <c r="H3338">
        <f>[1]资金台帐!H3338&amp;""</f>
      </c>
      <c r="J3338">
        <f>[1]资金台帐!J3338&amp;""</f>
      </c>
      <c r="N3338">
        <f>[1]资金台帐!N3338</f>
      </c>
      <c r="O3338">
        <f>[1]资金台帐!O3338&amp;""</f>
      </c>
      <c r="P3338">
        <f>[1]资金台帐!P3338&amp;""</f>
      </c>
      <c r="Q3338">
        <f>[1]资金台帐!Q3338&amp;""</f>
      </c>
      <c r="T3338">
        <f>[1]资金台帐!T3338&amp;""</f>
      </c>
      <c r="U3338">
        <f>[1]资金台帐!U3338&amp;""</f>
      </c>
      <c r="W3338">
        <f>[1]资金台帐!W3338&amp;""</f>
      </c>
      <c r="X3338">
        <f>[1]资金台帐!X3338&amp;""</f>
      </c>
      <c r="AB3338">
        <f>[1]资金台帐!AB3338</f>
        <v>0</v>
      </c>
      <c r="AC3338">
        <f>[1]资金台帐!AC3338</f>
        <v>0</v>
      </c>
      <c r="AD3338">
        <f>[1]资金台帐!AD3338</f>
        <v>0</v>
      </c>
      <c r="AJ3338">
        <f>[1]资金台帐!AJ3338</f>
        <v>0</v>
      </c>
      <c r="AK3338">
        <f>[1]资金台帐!AK3338</f>
        <v>0</v>
      </c>
      <c r="BA3338" s="22">
        <f t="shared" si="0"/>
      </c>
    </row>
    <row r="3339">
      <c r="B3339">
        <f>[1]资金台帐!B3339&amp;""</f>
      </c>
      <c r="H3339">
        <f>[1]资金台帐!H3339&amp;""</f>
      </c>
      <c r="J3339">
        <f>[1]资金台帐!J3339&amp;""</f>
      </c>
      <c r="N3339">
        <f>[1]资金台帐!N3339</f>
      </c>
      <c r="O3339">
        <f>[1]资金台帐!O3339&amp;""</f>
      </c>
      <c r="P3339">
        <f>[1]资金台帐!P3339&amp;""</f>
      </c>
      <c r="Q3339">
        <f>[1]资金台帐!Q3339&amp;""</f>
      </c>
      <c r="T3339">
        <f>[1]资金台帐!T3339&amp;""</f>
      </c>
      <c r="U3339">
        <f>[1]资金台帐!U3339&amp;""</f>
      </c>
      <c r="W3339">
        <f>[1]资金台帐!W3339&amp;""</f>
      </c>
      <c r="X3339">
        <f>[1]资金台帐!X3339&amp;""</f>
      </c>
      <c r="AB3339">
        <f>[1]资金台帐!AB3339</f>
        <v>0</v>
      </c>
      <c r="AC3339">
        <f>[1]资金台帐!AC3339</f>
        <v>0</v>
      </c>
      <c r="AD3339">
        <f>[1]资金台帐!AD3339</f>
        <v>0</v>
      </c>
      <c r="AJ3339">
        <f>[1]资金台帐!AJ3339</f>
        <v>0</v>
      </c>
      <c r="AK3339">
        <f>[1]资金台帐!AK3339</f>
        <v>0</v>
      </c>
      <c r="BA3339" s="22">
        <f t="shared" si="0"/>
      </c>
    </row>
    <row r="3340">
      <c r="B3340">
        <f>[1]资金台帐!B3340&amp;""</f>
      </c>
      <c r="H3340">
        <f>[1]资金台帐!H3340&amp;""</f>
      </c>
      <c r="J3340">
        <f>[1]资金台帐!J3340&amp;""</f>
      </c>
      <c r="N3340">
        <f>[1]资金台帐!N3340</f>
      </c>
      <c r="O3340">
        <f>[1]资金台帐!O3340&amp;""</f>
      </c>
      <c r="P3340">
        <f>[1]资金台帐!P3340&amp;""</f>
      </c>
      <c r="Q3340">
        <f>[1]资金台帐!Q3340&amp;""</f>
      </c>
      <c r="T3340">
        <f>[1]资金台帐!T3340&amp;""</f>
      </c>
      <c r="U3340">
        <f>[1]资金台帐!U3340&amp;""</f>
      </c>
      <c r="W3340">
        <f>[1]资金台帐!W3340&amp;""</f>
      </c>
      <c r="X3340">
        <f>[1]资金台帐!X3340&amp;""</f>
      </c>
      <c r="AB3340">
        <f>[1]资金台帐!AB3340</f>
        <v>0</v>
      </c>
      <c r="AC3340">
        <f>[1]资金台帐!AC3340</f>
        <v>0</v>
      </c>
      <c r="AD3340">
        <f>[1]资金台帐!AD3340</f>
        <v>0</v>
      </c>
      <c r="AJ3340">
        <f>[1]资金台帐!AJ3340</f>
        <v>0</v>
      </c>
      <c r="AK3340">
        <f>[1]资金台帐!AK3340</f>
        <v>0</v>
      </c>
      <c r="BA3340" s="22">
        <f t="shared" si="0"/>
      </c>
    </row>
    <row r="3341">
      <c r="B3341">
        <f>[1]资金台帐!B3341&amp;""</f>
      </c>
      <c r="H3341">
        <f>[1]资金台帐!H3341&amp;""</f>
      </c>
      <c r="J3341">
        <f>[1]资金台帐!J3341&amp;""</f>
      </c>
      <c r="N3341">
        <f>[1]资金台帐!N3341</f>
      </c>
      <c r="O3341">
        <f>[1]资金台帐!O3341&amp;""</f>
      </c>
      <c r="P3341">
        <f>[1]资金台帐!P3341&amp;""</f>
      </c>
      <c r="Q3341">
        <f>[1]资金台帐!Q3341&amp;""</f>
      </c>
      <c r="T3341">
        <f>[1]资金台帐!T3341&amp;""</f>
      </c>
      <c r="U3341">
        <f>[1]资金台帐!U3341&amp;""</f>
      </c>
      <c r="W3341">
        <f>[1]资金台帐!W3341&amp;""</f>
      </c>
      <c r="X3341">
        <f>[1]资金台帐!X3341&amp;""</f>
      </c>
      <c r="AB3341">
        <f>[1]资金台帐!AB3341</f>
        <v>0</v>
      </c>
      <c r="AC3341">
        <f>[1]资金台帐!AC3341</f>
        <v>0</v>
      </c>
      <c r="AD3341">
        <f>[1]资金台帐!AD3341</f>
        <v>0</v>
      </c>
      <c r="AJ3341">
        <f>[1]资金台帐!AJ3341</f>
        <v>0</v>
      </c>
      <c r="AK3341">
        <f>[1]资金台帐!AK3341</f>
        <v>0</v>
      </c>
      <c r="BA3341" s="22">
        <f t="shared" si="0"/>
      </c>
    </row>
    <row r="3342">
      <c r="B3342">
        <f>[1]资金台帐!B3342&amp;""</f>
      </c>
      <c r="H3342">
        <f>[1]资金台帐!H3342&amp;""</f>
      </c>
      <c r="J3342">
        <f>[1]资金台帐!J3342&amp;""</f>
      </c>
      <c r="N3342">
        <f>[1]资金台帐!N3342</f>
      </c>
      <c r="O3342">
        <f>[1]资金台帐!O3342&amp;""</f>
      </c>
      <c r="P3342">
        <f>[1]资金台帐!P3342&amp;""</f>
      </c>
      <c r="Q3342">
        <f>[1]资金台帐!Q3342&amp;""</f>
      </c>
      <c r="T3342">
        <f>[1]资金台帐!T3342&amp;""</f>
      </c>
      <c r="U3342">
        <f>[1]资金台帐!U3342&amp;""</f>
      </c>
      <c r="W3342">
        <f>[1]资金台帐!W3342&amp;""</f>
      </c>
      <c r="X3342">
        <f>[1]资金台帐!X3342&amp;""</f>
      </c>
      <c r="AB3342">
        <f>[1]资金台帐!AB3342</f>
        <v>0</v>
      </c>
      <c r="AC3342">
        <f>[1]资金台帐!AC3342</f>
        <v>0</v>
      </c>
      <c r="AD3342">
        <f>[1]资金台帐!AD3342</f>
        <v>0</v>
      </c>
      <c r="AJ3342">
        <f>[1]资金台帐!AJ3342</f>
        <v>0</v>
      </c>
      <c r="AK3342">
        <f>[1]资金台帐!AK3342</f>
        <v>0</v>
      </c>
      <c r="BA3342" s="22">
        <f t="shared" si="0"/>
      </c>
    </row>
    <row r="3343">
      <c r="B3343">
        <f>[1]资金台帐!B3343&amp;""</f>
      </c>
      <c r="H3343">
        <f>[1]资金台帐!H3343&amp;""</f>
      </c>
      <c r="J3343">
        <f>[1]资金台帐!J3343&amp;""</f>
      </c>
      <c r="N3343">
        <f>[1]资金台帐!N3343</f>
      </c>
      <c r="O3343">
        <f>[1]资金台帐!O3343&amp;""</f>
      </c>
      <c r="P3343">
        <f>[1]资金台帐!P3343&amp;""</f>
      </c>
      <c r="Q3343">
        <f>[1]资金台帐!Q3343&amp;""</f>
      </c>
      <c r="T3343">
        <f>[1]资金台帐!T3343&amp;""</f>
      </c>
      <c r="U3343">
        <f>[1]资金台帐!U3343&amp;""</f>
      </c>
      <c r="W3343">
        <f>[1]资金台帐!W3343&amp;""</f>
      </c>
      <c r="X3343">
        <f>[1]资金台帐!X3343&amp;""</f>
      </c>
      <c r="AB3343">
        <f>[1]资金台帐!AB3343</f>
        <v>0</v>
      </c>
      <c r="AC3343">
        <f>[1]资金台帐!AC3343</f>
        <v>0</v>
      </c>
      <c r="AD3343">
        <f>[1]资金台帐!AD3343</f>
        <v>0</v>
      </c>
      <c r="AJ3343">
        <f>[1]资金台帐!AJ3343</f>
        <v>0</v>
      </c>
      <c r="AK3343">
        <f>[1]资金台帐!AK3343</f>
        <v>0</v>
      </c>
      <c r="BA3343" s="22">
        <f t="shared" si="0"/>
      </c>
    </row>
    <row r="3344">
      <c r="B3344">
        <f>[1]资金台帐!B3344&amp;""</f>
      </c>
      <c r="H3344">
        <f>[1]资金台帐!H3344&amp;""</f>
      </c>
      <c r="J3344">
        <f>[1]资金台帐!J3344&amp;""</f>
      </c>
      <c r="N3344">
        <f>[1]资金台帐!N3344</f>
      </c>
      <c r="O3344">
        <f>[1]资金台帐!O3344&amp;""</f>
      </c>
      <c r="P3344">
        <f>[1]资金台帐!P3344&amp;""</f>
      </c>
      <c r="Q3344">
        <f>[1]资金台帐!Q3344&amp;""</f>
      </c>
      <c r="T3344">
        <f>[1]资金台帐!T3344&amp;""</f>
      </c>
      <c r="U3344">
        <f>[1]资金台帐!U3344&amp;""</f>
      </c>
      <c r="W3344">
        <f>[1]资金台帐!W3344&amp;""</f>
      </c>
      <c r="X3344">
        <f>[1]资金台帐!X3344&amp;""</f>
      </c>
      <c r="AB3344">
        <f>[1]资金台帐!AB3344</f>
        <v>0</v>
      </c>
      <c r="AC3344">
        <f>[1]资金台帐!AC3344</f>
        <v>0</v>
      </c>
      <c r="AD3344">
        <f>[1]资金台帐!AD3344</f>
        <v>0</v>
      </c>
      <c r="AJ3344">
        <f>[1]资金台帐!AJ3344</f>
        <v>0</v>
      </c>
      <c r="AK3344">
        <f>[1]资金台帐!AK3344</f>
        <v>0</v>
      </c>
      <c r="BA3344" s="22">
        <f t="shared" si="0"/>
      </c>
    </row>
    <row r="3345">
      <c r="B3345">
        <f>[1]资金台帐!B3345&amp;""</f>
      </c>
      <c r="H3345">
        <f>[1]资金台帐!H3345&amp;""</f>
      </c>
      <c r="J3345">
        <f>[1]资金台帐!J3345&amp;""</f>
      </c>
      <c r="N3345">
        <f>[1]资金台帐!N3345</f>
      </c>
      <c r="O3345">
        <f>[1]资金台帐!O3345&amp;""</f>
      </c>
      <c r="P3345">
        <f>[1]资金台帐!P3345&amp;""</f>
      </c>
      <c r="Q3345">
        <f>[1]资金台帐!Q3345&amp;""</f>
      </c>
      <c r="T3345">
        <f>[1]资金台帐!T3345&amp;""</f>
      </c>
      <c r="U3345">
        <f>[1]资金台帐!U3345&amp;""</f>
      </c>
      <c r="W3345">
        <f>[1]资金台帐!W3345&amp;""</f>
      </c>
      <c r="X3345">
        <f>[1]资金台帐!X3345&amp;""</f>
      </c>
      <c r="AB3345">
        <f>[1]资金台帐!AB3345</f>
        <v>0</v>
      </c>
      <c r="AC3345">
        <f>[1]资金台帐!AC3345</f>
        <v>0</v>
      </c>
      <c r="AD3345">
        <f>[1]资金台帐!AD3345</f>
        <v>0</v>
      </c>
      <c r="AJ3345">
        <f>[1]资金台帐!AJ3345</f>
        <v>0</v>
      </c>
      <c r="AK3345">
        <f>[1]资金台帐!AK3345</f>
        <v>0</v>
      </c>
      <c r="BA3345" s="22">
        <f t="shared" si="0"/>
      </c>
    </row>
    <row r="3346">
      <c r="B3346">
        <f>[1]资金台帐!B3346&amp;""</f>
      </c>
      <c r="H3346">
        <f>[1]资金台帐!H3346&amp;""</f>
      </c>
      <c r="J3346">
        <f>[1]资金台帐!J3346&amp;""</f>
      </c>
      <c r="N3346">
        <f>[1]资金台帐!N3346</f>
      </c>
      <c r="O3346">
        <f>[1]资金台帐!O3346&amp;""</f>
      </c>
      <c r="P3346">
        <f>[1]资金台帐!P3346&amp;""</f>
      </c>
      <c r="Q3346">
        <f>[1]资金台帐!Q3346&amp;""</f>
      </c>
      <c r="T3346">
        <f>[1]资金台帐!T3346&amp;""</f>
      </c>
      <c r="U3346">
        <f>[1]资金台帐!U3346&amp;""</f>
      </c>
      <c r="W3346">
        <f>[1]资金台帐!W3346&amp;""</f>
      </c>
      <c r="X3346">
        <f>[1]资金台帐!X3346&amp;""</f>
      </c>
      <c r="AB3346">
        <f>[1]资金台帐!AB3346</f>
        <v>0</v>
      </c>
      <c r="AC3346">
        <f>[1]资金台帐!AC3346</f>
        <v>0</v>
      </c>
      <c r="AD3346">
        <f>[1]资金台帐!AD3346</f>
        <v>0</v>
      </c>
      <c r="AJ3346">
        <f>[1]资金台帐!AJ3346</f>
        <v>0</v>
      </c>
      <c r="AK3346">
        <f>[1]资金台帐!AK3346</f>
        <v>0</v>
      </c>
      <c r="BA3346" s="22">
        <f t="shared" si="0"/>
      </c>
    </row>
    <row r="3347">
      <c r="B3347">
        <f>[1]资金台帐!B3347&amp;""</f>
      </c>
      <c r="H3347">
        <f>[1]资金台帐!H3347&amp;""</f>
      </c>
      <c r="J3347">
        <f>[1]资金台帐!J3347&amp;""</f>
      </c>
      <c r="N3347">
        <f>[1]资金台帐!N3347</f>
      </c>
      <c r="O3347">
        <f>[1]资金台帐!O3347&amp;""</f>
      </c>
      <c r="P3347">
        <f>[1]资金台帐!P3347&amp;""</f>
      </c>
      <c r="Q3347">
        <f>[1]资金台帐!Q3347&amp;""</f>
      </c>
      <c r="T3347">
        <f>[1]资金台帐!T3347&amp;""</f>
      </c>
      <c r="U3347">
        <f>[1]资金台帐!U3347&amp;""</f>
      </c>
      <c r="W3347">
        <f>[1]资金台帐!W3347&amp;""</f>
      </c>
      <c r="X3347">
        <f>[1]资金台帐!X3347&amp;""</f>
      </c>
      <c r="AB3347">
        <f>[1]资金台帐!AB3347</f>
        <v>0</v>
      </c>
      <c r="AC3347">
        <f>[1]资金台帐!AC3347</f>
        <v>0</v>
      </c>
      <c r="AD3347">
        <f>[1]资金台帐!AD3347</f>
        <v>0</v>
      </c>
      <c r="AJ3347">
        <f>[1]资金台帐!AJ3347</f>
        <v>0</v>
      </c>
      <c r="AK3347">
        <f>[1]资金台帐!AK3347</f>
        <v>0</v>
      </c>
      <c r="BA3347" s="22">
        <f t="shared" si="0"/>
      </c>
    </row>
    <row r="3348">
      <c r="B3348">
        <f>[1]资金台帐!B3348&amp;""</f>
      </c>
      <c r="H3348">
        <f>[1]资金台帐!H3348&amp;""</f>
      </c>
      <c r="J3348">
        <f>[1]资金台帐!J3348&amp;""</f>
      </c>
      <c r="N3348">
        <f>[1]资金台帐!N3348</f>
      </c>
      <c r="O3348">
        <f>[1]资金台帐!O3348&amp;""</f>
      </c>
      <c r="P3348">
        <f>[1]资金台帐!P3348&amp;""</f>
      </c>
      <c r="Q3348">
        <f>[1]资金台帐!Q3348&amp;""</f>
      </c>
      <c r="T3348">
        <f>[1]资金台帐!T3348&amp;""</f>
      </c>
      <c r="U3348">
        <f>[1]资金台帐!U3348&amp;""</f>
      </c>
      <c r="W3348">
        <f>[1]资金台帐!W3348&amp;""</f>
      </c>
      <c r="X3348">
        <f>[1]资金台帐!X3348&amp;""</f>
      </c>
      <c r="AB3348">
        <f>[1]资金台帐!AB3348</f>
        <v>0</v>
      </c>
      <c r="AC3348">
        <f>[1]资金台帐!AC3348</f>
        <v>0</v>
      </c>
      <c r="AD3348">
        <f>[1]资金台帐!AD3348</f>
        <v>0</v>
      </c>
      <c r="AJ3348">
        <f>[1]资金台帐!AJ3348</f>
        <v>0</v>
      </c>
      <c r="AK3348">
        <f>[1]资金台帐!AK3348</f>
        <v>0</v>
      </c>
      <c r="BA3348" s="22">
        <f t="shared" si="0"/>
      </c>
    </row>
    <row r="3349">
      <c r="B3349">
        <f>[1]资金台帐!B3349&amp;""</f>
      </c>
      <c r="H3349">
        <f>[1]资金台帐!H3349&amp;""</f>
      </c>
      <c r="J3349">
        <f>[1]资金台帐!J3349&amp;""</f>
      </c>
      <c r="N3349">
        <f>[1]资金台帐!N3349</f>
      </c>
      <c r="O3349">
        <f>[1]资金台帐!O3349&amp;""</f>
      </c>
      <c r="P3349">
        <f>[1]资金台帐!P3349&amp;""</f>
      </c>
      <c r="Q3349">
        <f>[1]资金台帐!Q3349&amp;""</f>
      </c>
      <c r="T3349">
        <f>[1]资金台帐!T3349&amp;""</f>
      </c>
      <c r="U3349">
        <f>[1]资金台帐!U3349&amp;""</f>
      </c>
      <c r="W3349">
        <f>[1]资金台帐!W3349&amp;""</f>
      </c>
      <c r="X3349">
        <f>[1]资金台帐!X3349&amp;""</f>
      </c>
      <c r="AB3349">
        <f>[1]资金台帐!AB3349</f>
        <v>0</v>
      </c>
      <c r="AC3349">
        <f>[1]资金台帐!AC3349</f>
        <v>0</v>
      </c>
      <c r="AD3349">
        <f>[1]资金台帐!AD3349</f>
        <v>0</v>
      </c>
      <c r="AJ3349">
        <f>[1]资金台帐!AJ3349</f>
        <v>0</v>
      </c>
      <c r="AK3349">
        <f>[1]资金台帐!AK3349</f>
        <v>0</v>
      </c>
      <c r="BA3349" s="22">
        <f t="shared" si="0"/>
      </c>
    </row>
    <row r="3350">
      <c r="B3350">
        <f>[1]资金台帐!B3350&amp;""</f>
      </c>
      <c r="H3350">
        <f>[1]资金台帐!H3350&amp;""</f>
      </c>
      <c r="J3350">
        <f>[1]资金台帐!J3350&amp;""</f>
      </c>
      <c r="N3350">
        <f>[1]资金台帐!N3350</f>
      </c>
      <c r="O3350">
        <f>[1]资金台帐!O3350&amp;""</f>
      </c>
      <c r="P3350">
        <f>[1]资金台帐!P3350&amp;""</f>
      </c>
      <c r="Q3350">
        <f>[1]资金台帐!Q3350&amp;""</f>
      </c>
      <c r="T3350">
        <f>[1]资金台帐!T3350&amp;""</f>
      </c>
      <c r="U3350">
        <f>[1]资金台帐!U3350&amp;""</f>
      </c>
      <c r="W3350">
        <f>[1]资金台帐!W3350&amp;""</f>
      </c>
      <c r="X3350">
        <f>[1]资金台帐!X3350&amp;""</f>
      </c>
      <c r="AB3350">
        <f>[1]资金台帐!AB3350</f>
        <v>0</v>
      </c>
      <c r="AC3350">
        <f>[1]资金台帐!AC3350</f>
        <v>0</v>
      </c>
      <c r="AD3350">
        <f>[1]资金台帐!AD3350</f>
        <v>0</v>
      </c>
      <c r="AJ3350">
        <f>[1]资金台帐!AJ3350</f>
        <v>0</v>
      </c>
      <c r="AK3350">
        <f>[1]资金台帐!AK3350</f>
        <v>0</v>
      </c>
      <c r="BA3350" s="22">
        <f t="shared" si="0"/>
      </c>
    </row>
    <row r="3351">
      <c r="B3351">
        <f>[1]资金台帐!B3351&amp;""</f>
      </c>
      <c r="H3351">
        <f>[1]资金台帐!H3351&amp;""</f>
      </c>
      <c r="J3351">
        <f>[1]资金台帐!J3351&amp;""</f>
      </c>
      <c r="N3351">
        <f>[1]资金台帐!N3351</f>
      </c>
      <c r="O3351">
        <f>[1]资金台帐!O3351&amp;""</f>
      </c>
      <c r="P3351">
        <f>[1]资金台帐!P3351&amp;""</f>
      </c>
      <c r="Q3351">
        <f>[1]资金台帐!Q3351&amp;""</f>
      </c>
      <c r="T3351">
        <f>[1]资金台帐!T3351&amp;""</f>
      </c>
      <c r="U3351">
        <f>[1]资金台帐!U3351&amp;""</f>
      </c>
      <c r="W3351">
        <f>[1]资金台帐!W3351&amp;""</f>
      </c>
      <c r="X3351">
        <f>[1]资金台帐!X3351&amp;""</f>
      </c>
      <c r="AB3351">
        <f>[1]资金台帐!AB3351</f>
        <v>0</v>
      </c>
      <c r="AC3351">
        <f>[1]资金台帐!AC3351</f>
        <v>0</v>
      </c>
      <c r="AD3351">
        <f>[1]资金台帐!AD3351</f>
        <v>0</v>
      </c>
      <c r="AJ3351">
        <f>[1]资金台帐!AJ3351</f>
        <v>0</v>
      </c>
      <c r="AK3351">
        <f>[1]资金台帐!AK3351</f>
        <v>0</v>
      </c>
      <c r="BA3351" s="22">
        <f t="shared" si="0"/>
      </c>
    </row>
    <row r="3352">
      <c r="B3352">
        <f>[1]资金台帐!B3352&amp;""</f>
      </c>
      <c r="H3352">
        <f>[1]资金台帐!H3352&amp;""</f>
      </c>
      <c r="J3352">
        <f>[1]资金台帐!J3352&amp;""</f>
      </c>
      <c r="N3352">
        <f>[1]资金台帐!N3352</f>
      </c>
      <c r="O3352">
        <f>[1]资金台帐!O3352&amp;""</f>
      </c>
      <c r="P3352">
        <f>[1]资金台帐!P3352&amp;""</f>
      </c>
      <c r="Q3352">
        <f>[1]资金台帐!Q3352&amp;""</f>
      </c>
      <c r="T3352">
        <f>[1]资金台帐!T3352&amp;""</f>
      </c>
      <c r="U3352">
        <f>[1]资金台帐!U3352&amp;""</f>
      </c>
      <c r="W3352">
        <f>[1]资金台帐!W3352&amp;""</f>
      </c>
      <c r="X3352">
        <f>[1]资金台帐!X3352&amp;""</f>
      </c>
      <c r="AB3352">
        <f>[1]资金台帐!AB3352</f>
        <v>0</v>
      </c>
      <c r="AC3352">
        <f>[1]资金台帐!AC3352</f>
        <v>0</v>
      </c>
      <c r="AD3352">
        <f>[1]资金台帐!AD3352</f>
        <v>0</v>
      </c>
      <c r="AJ3352">
        <f>[1]资金台帐!AJ3352</f>
        <v>0</v>
      </c>
      <c r="AK3352">
        <f>[1]资金台帐!AK3352</f>
        <v>0</v>
      </c>
      <c r="BA3352" s="22">
        <f t="shared" si="0"/>
      </c>
    </row>
    <row r="3353">
      <c r="B3353">
        <f>[1]资金台帐!B3353&amp;""</f>
      </c>
      <c r="H3353">
        <f>[1]资金台帐!H3353&amp;""</f>
      </c>
      <c r="J3353">
        <f>[1]资金台帐!J3353&amp;""</f>
      </c>
      <c r="N3353">
        <f>[1]资金台帐!N3353</f>
      </c>
      <c r="O3353">
        <f>[1]资金台帐!O3353&amp;""</f>
      </c>
      <c r="P3353">
        <f>[1]资金台帐!P3353&amp;""</f>
      </c>
      <c r="Q3353">
        <f>[1]资金台帐!Q3353&amp;""</f>
      </c>
      <c r="T3353">
        <f>[1]资金台帐!T3353&amp;""</f>
      </c>
      <c r="U3353">
        <f>[1]资金台帐!U3353&amp;""</f>
      </c>
      <c r="W3353">
        <f>[1]资金台帐!W3353&amp;""</f>
      </c>
      <c r="X3353">
        <f>[1]资金台帐!X3353&amp;""</f>
      </c>
      <c r="AB3353">
        <f>[1]资金台帐!AB3353</f>
        <v>0</v>
      </c>
      <c r="AC3353">
        <f>[1]资金台帐!AC3353</f>
        <v>0</v>
      </c>
      <c r="AD3353">
        <f>[1]资金台帐!AD3353</f>
        <v>0</v>
      </c>
      <c r="AJ3353">
        <f>[1]资金台帐!AJ3353</f>
        <v>0</v>
      </c>
      <c r="AK3353">
        <f>[1]资金台帐!AK3353</f>
        <v>0</v>
      </c>
      <c r="BA3353" s="22">
        <f t="shared" si="0"/>
      </c>
    </row>
    <row r="3354">
      <c r="B3354">
        <f>[1]资金台帐!B3354&amp;""</f>
      </c>
      <c r="H3354">
        <f>[1]资金台帐!H3354&amp;""</f>
      </c>
      <c r="J3354">
        <f>[1]资金台帐!J3354&amp;""</f>
      </c>
      <c r="N3354">
        <f>[1]资金台帐!N3354</f>
      </c>
      <c r="O3354">
        <f>[1]资金台帐!O3354&amp;""</f>
      </c>
      <c r="P3354">
        <f>[1]资金台帐!P3354&amp;""</f>
      </c>
      <c r="Q3354">
        <f>[1]资金台帐!Q3354&amp;""</f>
      </c>
      <c r="T3354">
        <f>[1]资金台帐!T3354&amp;""</f>
      </c>
      <c r="U3354">
        <f>[1]资金台帐!U3354&amp;""</f>
      </c>
      <c r="W3354">
        <f>[1]资金台帐!W3354&amp;""</f>
      </c>
      <c r="X3354">
        <f>[1]资金台帐!X3354&amp;""</f>
      </c>
      <c r="AB3354">
        <f>[1]资金台帐!AB3354</f>
        <v>0</v>
      </c>
      <c r="AC3354">
        <f>[1]资金台帐!AC3354</f>
        <v>0</v>
      </c>
      <c r="AD3354">
        <f>[1]资金台帐!AD3354</f>
        <v>0</v>
      </c>
      <c r="AJ3354">
        <f>[1]资金台帐!AJ3354</f>
        <v>0</v>
      </c>
      <c r="AK3354">
        <f>[1]资金台帐!AK3354</f>
        <v>0</v>
      </c>
      <c r="BA3354" s="22">
        <f t="shared" si="0"/>
      </c>
    </row>
    <row r="3355">
      <c r="B3355">
        <f>[1]资金台帐!B3355&amp;""</f>
      </c>
      <c r="H3355">
        <f>[1]资金台帐!H3355&amp;""</f>
      </c>
      <c r="J3355">
        <f>[1]资金台帐!J3355&amp;""</f>
      </c>
      <c r="N3355">
        <f>[1]资金台帐!N3355</f>
      </c>
      <c r="O3355">
        <f>[1]资金台帐!O3355&amp;""</f>
      </c>
      <c r="P3355">
        <f>[1]资金台帐!P3355&amp;""</f>
      </c>
      <c r="Q3355">
        <f>[1]资金台帐!Q3355&amp;""</f>
      </c>
      <c r="T3355">
        <f>[1]资金台帐!T3355&amp;""</f>
      </c>
      <c r="U3355">
        <f>[1]资金台帐!U3355&amp;""</f>
      </c>
      <c r="W3355">
        <f>[1]资金台帐!W3355&amp;""</f>
      </c>
      <c r="X3355">
        <f>[1]资金台帐!X3355&amp;""</f>
      </c>
      <c r="AB3355">
        <f>[1]资金台帐!AB3355</f>
        <v>0</v>
      </c>
      <c r="AC3355">
        <f>[1]资金台帐!AC3355</f>
        <v>0</v>
      </c>
      <c r="AD3355">
        <f>[1]资金台帐!AD3355</f>
        <v>0</v>
      </c>
      <c r="AJ3355">
        <f>[1]资金台帐!AJ3355</f>
        <v>0</v>
      </c>
      <c r="AK3355">
        <f>[1]资金台帐!AK3355</f>
        <v>0</v>
      </c>
      <c r="BA3355" s="22">
        <f t="shared" si="0"/>
      </c>
    </row>
    <row r="3356">
      <c r="B3356">
        <f>[1]资金台帐!B3356&amp;""</f>
      </c>
      <c r="H3356">
        <f>[1]资金台帐!H3356&amp;""</f>
      </c>
      <c r="J3356">
        <f>[1]资金台帐!J3356&amp;""</f>
      </c>
      <c r="N3356">
        <f>[1]资金台帐!N3356</f>
      </c>
      <c r="O3356">
        <f>[1]资金台帐!O3356&amp;""</f>
      </c>
      <c r="P3356">
        <f>[1]资金台帐!P3356&amp;""</f>
      </c>
      <c r="Q3356">
        <f>[1]资金台帐!Q3356&amp;""</f>
      </c>
      <c r="T3356">
        <f>[1]资金台帐!T3356&amp;""</f>
      </c>
      <c r="U3356">
        <f>[1]资金台帐!U3356&amp;""</f>
      </c>
      <c r="W3356">
        <f>[1]资金台帐!W3356&amp;""</f>
      </c>
      <c r="X3356">
        <f>[1]资金台帐!X3356&amp;""</f>
      </c>
      <c r="AB3356">
        <f>[1]资金台帐!AB3356</f>
        <v>0</v>
      </c>
      <c r="AC3356">
        <f>[1]资金台帐!AC3356</f>
        <v>0</v>
      </c>
      <c r="AD3356">
        <f>[1]资金台帐!AD3356</f>
        <v>0</v>
      </c>
      <c r="AJ3356">
        <f>[1]资金台帐!AJ3356</f>
        <v>0</v>
      </c>
      <c r="AK3356">
        <f>[1]资金台帐!AK3356</f>
        <v>0</v>
      </c>
      <c r="BA3356" s="22">
        <f t="shared" si="0"/>
      </c>
    </row>
    <row r="3357">
      <c r="B3357">
        <f>[1]资金台帐!B3357&amp;""</f>
      </c>
      <c r="H3357">
        <f>[1]资金台帐!H3357&amp;""</f>
      </c>
      <c r="J3357">
        <f>[1]资金台帐!J3357&amp;""</f>
      </c>
      <c r="N3357">
        <f>[1]资金台帐!N3357</f>
      </c>
      <c r="O3357">
        <f>[1]资金台帐!O3357&amp;""</f>
      </c>
      <c r="P3357">
        <f>[1]资金台帐!P3357&amp;""</f>
      </c>
      <c r="Q3357">
        <f>[1]资金台帐!Q3357&amp;""</f>
      </c>
      <c r="T3357">
        <f>[1]资金台帐!T3357&amp;""</f>
      </c>
      <c r="U3357">
        <f>[1]资金台帐!U3357&amp;""</f>
      </c>
      <c r="W3357">
        <f>[1]资金台帐!W3357&amp;""</f>
      </c>
      <c r="X3357">
        <f>[1]资金台帐!X3357&amp;""</f>
      </c>
      <c r="AB3357">
        <f>[1]资金台帐!AB3357</f>
        <v>0</v>
      </c>
      <c r="AC3357">
        <f>[1]资金台帐!AC3357</f>
        <v>0</v>
      </c>
      <c r="AD3357">
        <f>[1]资金台帐!AD3357</f>
        <v>0</v>
      </c>
      <c r="AJ3357">
        <f>[1]资金台帐!AJ3357</f>
        <v>0</v>
      </c>
      <c r="AK3357">
        <f>[1]资金台帐!AK3357</f>
        <v>0</v>
      </c>
      <c r="BA3357" s="22">
        <f t="shared" si="0"/>
      </c>
    </row>
    <row r="3358">
      <c r="B3358">
        <f>[1]资金台帐!B3358&amp;""</f>
      </c>
      <c r="H3358">
        <f>[1]资金台帐!H3358&amp;""</f>
      </c>
      <c r="J3358">
        <f>[1]资金台帐!J3358&amp;""</f>
      </c>
      <c r="N3358">
        <f>[1]资金台帐!N3358</f>
      </c>
      <c r="O3358">
        <f>[1]资金台帐!O3358&amp;""</f>
      </c>
      <c r="P3358">
        <f>[1]资金台帐!P3358&amp;""</f>
      </c>
      <c r="Q3358">
        <f>[1]资金台帐!Q3358&amp;""</f>
      </c>
      <c r="T3358">
        <f>[1]资金台帐!T3358&amp;""</f>
      </c>
      <c r="U3358">
        <f>[1]资金台帐!U3358&amp;""</f>
      </c>
      <c r="W3358">
        <f>[1]资金台帐!W3358&amp;""</f>
      </c>
      <c r="X3358">
        <f>[1]资金台帐!X3358&amp;""</f>
      </c>
      <c r="AB3358">
        <f>[1]资金台帐!AB3358</f>
        <v>0</v>
      </c>
      <c r="AC3358">
        <f>[1]资金台帐!AC3358</f>
        <v>0</v>
      </c>
      <c r="AD3358">
        <f>[1]资金台帐!AD3358</f>
        <v>0</v>
      </c>
      <c r="AJ3358">
        <f>[1]资金台帐!AJ3358</f>
        <v>0</v>
      </c>
      <c r="AK3358">
        <f>[1]资金台帐!AK3358</f>
        <v>0</v>
      </c>
      <c r="BA3358" s="22">
        <f t="shared" si="0"/>
      </c>
    </row>
    <row r="3359">
      <c r="B3359">
        <f>[1]资金台帐!B3359&amp;""</f>
      </c>
      <c r="H3359">
        <f>[1]资金台帐!H3359&amp;""</f>
      </c>
      <c r="J3359">
        <f>[1]资金台帐!J3359&amp;""</f>
      </c>
      <c r="N3359">
        <f>[1]资金台帐!N3359</f>
      </c>
      <c r="O3359">
        <f>[1]资金台帐!O3359&amp;""</f>
      </c>
      <c r="P3359">
        <f>[1]资金台帐!P3359&amp;""</f>
      </c>
      <c r="Q3359">
        <f>[1]资金台帐!Q3359&amp;""</f>
      </c>
      <c r="T3359">
        <f>[1]资金台帐!T3359&amp;""</f>
      </c>
      <c r="U3359">
        <f>[1]资金台帐!U3359&amp;""</f>
      </c>
      <c r="W3359">
        <f>[1]资金台帐!W3359&amp;""</f>
      </c>
      <c r="X3359">
        <f>[1]资金台帐!X3359&amp;""</f>
      </c>
      <c r="AB3359">
        <f>[1]资金台帐!AB3359</f>
        <v>0</v>
      </c>
      <c r="AC3359">
        <f>[1]资金台帐!AC3359</f>
        <v>0</v>
      </c>
      <c r="AD3359">
        <f>[1]资金台帐!AD3359</f>
        <v>0</v>
      </c>
      <c r="AJ3359">
        <f>[1]资金台帐!AJ3359</f>
        <v>0</v>
      </c>
      <c r="AK3359">
        <f>[1]资金台帐!AK3359</f>
        <v>0</v>
      </c>
      <c r="BA3359" s="22">
        <f t="shared" si="0"/>
      </c>
    </row>
    <row r="3360">
      <c r="B3360">
        <f>[1]资金台帐!B3360&amp;""</f>
      </c>
      <c r="H3360">
        <f>[1]资金台帐!H3360&amp;""</f>
      </c>
      <c r="J3360">
        <f>[1]资金台帐!J3360&amp;""</f>
      </c>
      <c r="N3360">
        <f>[1]资金台帐!N3360</f>
      </c>
      <c r="O3360">
        <f>[1]资金台帐!O3360&amp;""</f>
      </c>
      <c r="P3360">
        <f>[1]资金台帐!P3360&amp;""</f>
      </c>
      <c r="Q3360">
        <f>[1]资金台帐!Q3360&amp;""</f>
      </c>
      <c r="T3360">
        <f>[1]资金台帐!T3360&amp;""</f>
      </c>
      <c r="U3360">
        <f>[1]资金台帐!U3360&amp;""</f>
      </c>
      <c r="W3360">
        <f>[1]资金台帐!W3360&amp;""</f>
      </c>
      <c r="X3360">
        <f>[1]资金台帐!X3360&amp;""</f>
      </c>
      <c r="AB3360">
        <f>[1]资金台帐!AB3360</f>
        <v>0</v>
      </c>
      <c r="AC3360">
        <f>[1]资金台帐!AC3360</f>
        <v>0</v>
      </c>
      <c r="AD3360">
        <f>[1]资金台帐!AD3360</f>
        <v>0</v>
      </c>
      <c r="AJ3360">
        <f>[1]资金台帐!AJ3360</f>
        <v>0</v>
      </c>
      <c r="AK3360">
        <f>[1]资金台帐!AK3360</f>
        <v>0</v>
      </c>
      <c r="BA3360" s="22">
        <f t="shared" si="0"/>
      </c>
    </row>
    <row r="3361">
      <c r="B3361">
        <f>[1]资金台帐!B3361&amp;""</f>
      </c>
      <c r="H3361">
        <f>[1]资金台帐!H3361&amp;""</f>
      </c>
      <c r="J3361">
        <f>[1]资金台帐!J3361&amp;""</f>
      </c>
      <c r="N3361">
        <f>[1]资金台帐!N3361</f>
      </c>
      <c r="O3361">
        <f>[1]资金台帐!O3361&amp;""</f>
      </c>
      <c r="P3361">
        <f>[1]资金台帐!P3361&amp;""</f>
      </c>
      <c r="Q3361">
        <f>[1]资金台帐!Q3361&amp;""</f>
      </c>
      <c r="T3361">
        <f>[1]资金台帐!T3361&amp;""</f>
      </c>
      <c r="U3361">
        <f>[1]资金台帐!U3361&amp;""</f>
      </c>
      <c r="W3361">
        <f>[1]资金台帐!W3361&amp;""</f>
      </c>
      <c r="X3361">
        <f>[1]资金台帐!X3361&amp;""</f>
      </c>
      <c r="AB3361">
        <f>[1]资金台帐!AB3361</f>
        <v>0</v>
      </c>
      <c r="AC3361">
        <f>[1]资金台帐!AC3361</f>
        <v>0</v>
      </c>
      <c r="AD3361">
        <f>[1]资金台帐!AD3361</f>
        <v>0</v>
      </c>
      <c r="AJ3361">
        <f>[1]资金台帐!AJ3361</f>
        <v>0</v>
      </c>
      <c r="AK3361">
        <f>[1]资金台帐!AK3361</f>
        <v>0</v>
      </c>
      <c r="BA3361" s="22">
        <f t="shared" si="0"/>
      </c>
    </row>
    <row r="3362">
      <c r="B3362">
        <f>[1]资金台帐!B3362&amp;""</f>
      </c>
      <c r="H3362">
        <f>[1]资金台帐!H3362&amp;""</f>
      </c>
      <c r="J3362">
        <f>[1]资金台帐!J3362&amp;""</f>
      </c>
      <c r="N3362">
        <f>[1]资金台帐!N3362</f>
      </c>
      <c r="O3362">
        <f>[1]资金台帐!O3362&amp;""</f>
      </c>
      <c r="P3362">
        <f>[1]资金台帐!P3362&amp;""</f>
      </c>
      <c r="Q3362">
        <f>[1]资金台帐!Q3362&amp;""</f>
      </c>
      <c r="T3362">
        <f>[1]资金台帐!T3362&amp;""</f>
      </c>
      <c r="U3362">
        <f>[1]资金台帐!U3362&amp;""</f>
      </c>
      <c r="W3362">
        <f>[1]资金台帐!W3362&amp;""</f>
      </c>
      <c r="X3362">
        <f>[1]资金台帐!X3362&amp;""</f>
      </c>
      <c r="AB3362">
        <f>[1]资金台帐!AB3362</f>
        <v>0</v>
      </c>
      <c r="AC3362">
        <f>[1]资金台帐!AC3362</f>
        <v>0</v>
      </c>
      <c r="AD3362">
        <f>[1]资金台帐!AD3362</f>
        <v>0</v>
      </c>
      <c r="AJ3362">
        <f>[1]资金台帐!AJ3362</f>
        <v>0</v>
      </c>
      <c r="AK3362">
        <f>[1]资金台帐!AK3362</f>
        <v>0</v>
      </c>
      <c r="BA3362" s="22">
        <f t="shared" si="0"/>
      </c>
    </row>
    <row r="3363">
      <c r="B3363">
        <f>[1]资金台帐!B3363&amp;""</f>
      </c>
      <c r="H3363">
        <f>[1]资金台帐!H3363&amp;""</f>
      </c>
      <c r="J3363">
        <f>[1]资金台帐!J3363&amp;""</f>
      </c>
      <c r="N3363">
        <f>[1]资金台帐!N3363</f>
      </c>
      <c r="O3363">
        <f>[1]资金台帐!O3363&amp;""</f>
      </c>
      <c r="P3363">
        <f>[1]资金台帐!P3363&amp;""</f>
      </c>
      <c r="Q3363">
        <f>[1]资金台帐!Q3363&amp;""</f>
      </c>
      <c r="T3363">
        <f>[1]资金台帐!T3363&amp;""</f>
      </c>
      <c r="U3363">
        <f>[1]资金台帐!U3363&amp;""</f>
      </c>
      <c r="W3363">
        <f>[1]资金台帐!W3363&amp;""</f>
      </c>
      <c r="X3363">
        <f>[1]资金台帐!X3363&amp;""</f>
      </c>
      <c r="AB3363">
        <f>[1]资金台帐!AB3363</f>
        <v>0</v>
      </c>
      <c r="AC3363">
        <f>[1]资金台帐!AC3363</f>
        <v>0</v>
      </c>
      <c r="AD3363">
        <f>[1]资金台帐!AD3363</f>
        <v>0</v>
      </c>
      <c r="AJ3363">
        <f>[1]资金台帐!AJ3363</f>
        <v>0</v>
      </c>
      <c r="AK3363">
        <f>[1]资金台帐!AK3363</f>
        <v>0</v>
      </c>
      <c r="BA3363" s="22">
        <f t="shared" si="0"/>
      </c>
    </row>
    <row r="3364">
      <c r="B3364">
        <f>[1]资金台帐!B3364&amp;""</f>
      </c>
      <c r="H3364">
        <f>[1]资金台帐!H3364&amp;""</f>
      </c>
      <c r="J3364">
        <f>[1]资金台帐!J3364&amp;""</f>
      </c>
      <c r="N3364">
        <f>[1]资金台帐!N3364</f>
      </c>
      <c r="O3364">
        <f>[1]资金台帐!O3364&amp;""</f>
      </c>
      <c r="P3364">
        <f>[1]资金台帐!P3364&amp;""</f>
      </c>
      <c r="Q3364">
        <f>[1]资金台帐!Q3364&amp;""</f>
      </c>
      <c r="T3364">
        <f>[1]资金台帐!T3364&amp;""</f>
      </c>
      <c r="U3364">
        <f>[1]资金台帐!U3364&amp;""</f>
      </c>
      <c r="W3364">
        <f>[1]资金台帐!W3364&amp;""</f>
      </c>
      <c r="X3364">
        <f>[1]资金台帐!X3364&amp;""</f>
      </c>
      <c r="AB3364">
        <f>[1]资金台帐!AB3364</f>
        <v>0</v>
      </c>
      <c r="AC3364">
        <f>[1]资金台帐!AC3364</f>
        <v>0</v>
      </c>
      <c r="AD3364">
        <f>[1]资金台帐!AD3364</f>
        <v>0</v>
      </c>
      <c r="AJ3364">
        <f>[1]资金台帐!AJ3364</f>
        <v>0</v>
      </c>
      <c r="AK3364">
        <f>[1]资金台帐!AK3364</f>
        <v>0</v>
      </c>
      <c r="BA3364" s="22">
        <f t="shared" si="0"/>
      </c>
    </row>
    <row r="3365">
      <c r="B3365">
        <f>[1]资金台帐!B3365&amp;""</f>
      </c>
      <c r="H3365">
        <f>[1]资金台帐!H3365&amp;""</f>
      </c>
      <c r="J3365">
        <f>[1]资金台帐!J3365&amp;""</f>
      </c>
      <c r="N3365">
        <f>[1]资金台帐!N3365</f>
      </c>
      <c r="O3365">
        <f>[1]资金台帐!O3365&amp;""</f>
      </c>
      <c r="P3365">
        <f>[1]资金台帐!P3365&amp;""</f>
      </c>
      <c r="Q3365">
        <f>[1]资金台帐!Q3365&amp;""</f>
      </c>
      <c r="T3365">
        <f>[1]资金台帐!T3365&amp;""</f>
      </c>
      <c r="U3365">
        <f>[1]资金台帐!U3365&amp;""</f>
      </c>
      <c r="W3365">
        <f>[1]资金台帐!W3365&amp;""</f>
      </c>
      <c r="X3365">
        <f>[1]资金台帐!X3365&amp;""</f>
      </c>
      <c r="AB3365">
        <f>[1]资金台帐!AB3365</f>
        <v>0</v>
      </c>
      <c r="AC3365">
        <f>[1]资金台帐!AC3365</f>
        <v>0</v>
      </c>
      <c r="AD3365">
        <f>[1]资金台帐!AD3365</f>
        <v>0</v>
      </c>
      <c r="AJ3365">
        <f>[1]资金台帐!AJ3365</f>
        <v>0</v>
      </c>
      <c r="AK3365">
        <f>[1]资金台帐!AK3365</f>
        <v>0</v>
      </c>
      <c r="BA3365" s="22">
        <f t="shared" si="0"/>
      </c>
    </row>
    <row r="3366">
      <c r="B3366">
        <f>[1]资金台帐!B3366&amp;""</f>
      </c>
      <c r="H3366">
        <f>[1]资金台帐!H3366&amp;""</f>
      </c>
      <c r="J3366">
        <f>[1]资金台帐!J3366&amp;""</f>
      </c>
      <c r="N3366">
        <f>[1]资金台帐!N3366</f>
      </c>
      <c r="O3366">
        <f>[1]资金台帐!O3366&amp;""</f>
      </c>
      <c r="P3366">
        <f>[1]资金台帐!P3366&amp;""</f>
      </c>
      <c r="Q3366">
        <f>[1]资金台帐!Q3366&amp;""</f>
      </c>
      <c r="T3366">
        <f>[1]资金台帐!T3366&amp;""</f>
      </c>
      <c r="U3366">
        <f>[1]资金台帐!U3366&amp;""</f>
      </c>
      <c r="W3366">
        <f>[1]资金台帐!W3366&amp;""</f>
      </c>
      <c r="X3366">
        <f>[1]资金台帐!X3366&amp;""</f>
      </c>
      <c r="AB3366">
        <f>[1]资金台帐!AB3366</f>
        <v>0</v>
      </c>
      <c r="AC3366">
        <f>[1]资金台帐!AC3366</f>
        <v>0</v>
      </c>
      <c r="AD3366">
        <f>[1]资金台帐!AD3366</f>
        <v>0</v>
      </c>
      <c r="AJ3366">
        <f>[1]资金台帐!AJ3366</f>
        <v>0</v>
      </c>
      <c r="AK3366">
        <f>[1]资金台帐!AK3366</f>
        <v>0</v>
      </c>
      <c r="BA3366" s="22">
        <f t="shared" si="0"/>
      </c>
    </row>
    <row r="3367">
      <c r="B3367">
        <f>[1]资金台帐!B3367&amp;""</f>
      </c>
      <c r="H3367">
        <f>[1]资金台帐!H3367&amp;""</f>
      </c>
      <c r="J3367">
        <f>[1]资金台帐!J3367&amp;""</f>
      </c>
      <c r="N3367">
        <f>[1]资金台帐!N3367</f>
      </c>
      <c r="O3367">
        <f>[1]资金台帐!O3367&amp;""</f>
      </c>
      <c r="P3367">
        <f>[1]资金台帐!P3367&amp;""</f>
      </c>
      <c r="Q3367">
        <f>[1]资金台帐!Q3367&amp;""</f>
      </c>
      <c r="T3367">
        <f>[1]资金台帐!T3367&amp;""</f>
      </c>
      <c r="U3367">
        <f>[1]资金台帐!U3367&amp;""</f>
      </c>
      <c r="W3367">
        <f>[1]资金台帐!W3367&amp;""</f>
      </c>
      <c r="X3367">
        <f>[1]资金台帐!X3367&amp;""</f>
      </c>
      <c r="AB3367">
        <f>[1]资金台帐!AB3367</f>
        <v>0</v>
      </c>
      <c r="AC3367">
        <f>[1]资金台帐!AC3367</f>
        <v>0</v>
      </c>
      <c r="AD3367">
        <f>[1]资金台帐!AD3367</f>
        <v>0</v>
      </c>
      <c r="AJ3367">
        <f>[1]资金台帐!AJ3367</f>
        <v>0</v>
      </c>
      <c r="AK3367">
        <f>[1]资金台帐!AK3367</f>
        <v>0</v>
      </c>
      <c r="BA3367" s="22">
        <f t="shared" si="0"/>
      </c>
    </row>
    <row r="3368">
      <c r="B3368">
        <f>[1]资金台帐!B3368&amp;""</f>
      </c>
      <c r="H3368">
        <f>[1]资金台帐!H3368&amp;""</f>
      </c>
      <c r="J3368">
        <f>[1]资金台帐!J3368&amp;""</f>
      </c>
      <c r="N3368">
        <f>[1]资金台帐!N3368</f>
      </c>
      <c r="O3368">
        <f>[1]资金台帐!O3368&amp;""</f>
      </c>
      <c r="P3368">
        <f>[1]资金台帐!P3368&amp;""</f>
      </c>
      <c r="Q3368">
        <f>[1]资金台帐!Q3368&amp;""</f>
      </c>
      <c r="T3368">
        <f>[1]资金台帐!T3368&amp;""</f>
      </c>
      <c r="U3368">
        <f>[1]资金台帐!U3368&amp;""</f>
      </c>
      <c r="W3368">
        <f>[1]资金台帐!W3368&amp;""</f>
      </c>
      <c r="X3368">
        <f>[1]资金台帐!X3368&amp;""</f>
      </c>
      <c r="AB3368">
        <f>[1]资金台帐!AB3368</f>
        <v>0</v>
      </c>
      <c r="AC3368">
        <f>[1]资金台帐!AC3368</f>
        <v>0</v>
      </c>
      <c r="AD3368">
        <f>[1]资金台帐!AD3368</f>
        <v>0</v>
      </c>
      <c r="AJ3368">
        <f>[1]资金台帐!AJ3368</f>
        <v>0</v>
      </c>
      <c r="AK3368">
        <f>[1]资金台帐!AK3368</f>
        <v>0</v>
      </c>
      <c r="BA3368" s="22">
        <f t="shared" si="0"/>
      </c>
    </row>
    <row r="3369">
      <c r="B3369">
        <f>[1]资金台帐!B3369&amp;""</f>
      </c>
      <c r="H3369">
        <f>[1]资金台帐!H3369&amp;""</f>
      </c>
      <c r="J3369">
        <f>[1]资金台帐!J3369&amp;""</f>
      </c>
      <c r="N3369">
        <f>[1]资金台帐!N3369</f>
      </c>
      <c r="O3369">
        <f>[1]资金台帐!O3369&amp;""</f>
      </c>
      <c r="P3369">
        <f>[1]资金台帐!P3369&amp;""</f>
      </c>
      <c r="Q3369">
        <f>[1]资金台帐!Q3369&amp;""</f>
      </c>
      <c r="T3369">
        <f>[1]资金台帐!T3369&amp;""</f>
      </c>
      <c r="U3369">
        <f>[1]资金台帐!U3369&amp;""</f>
      </c>
      <c r="W3369">
        <f>[1]资金台帐!W3369&amp;""</f>
      </c>
      <c r="X3369">
        <f>[1]资金台帐!X3369&amp;""</f>
      </c>
      <c r="AB3369">
        <f>[1]资金台帐!AB3369</f>
        <v>0</v>
      </c>
      <c r="AC3369">
        <f>[1]资金台帐!AC3369</f>
        <v>0</v>
      </c>
      <c r="AD3369">
        <f>[1]资金台帐!AD3369</f>
        <v>0</v>
      </c>
      <c r="AJ3369">
        <f>[1]资金台帐!AJ3369</f>
        <v>0</v>
      </c>
      <c r="AK3369">
        <f>[1]资金台帐!AK3369</f>
        <v>0</v>
      </c>
      <c r="BA3369" s="22">
        <f t="shared" si="0"/>
      </c>
    </row>
    <row r="3370">
      <c r="B3370">
        <f>[1]资金台帐!B3370&amp;""</f>
      </c>
      <c r="H3370">
        <f>[1]资金台帐!H3370&amp;""</f>
      </c>
      <c r="J3370">
        <f>[1]资金台帐!J3370&amp;""</f>
      </c>
      <c r="N3370">
        <f>[1]资金台帐!N3370</f>
      </c>
      <c r="O3370">
        <f>[1]资金台帐!O3370&amp;""</f>
      </c>
      <c r="P3370">
        <f>[1]资金台帐!P3370&amp;""</f>
      </c>
      <c r="Q3370">
        <f>[1]资金台帐!Q3370&amp;""</f>
      </c>
      <c r="T3370">
        <f>[1]资金台帐!T3370&amp;""</f>
      </c>
      <c r="U3370">
        <f>[1]资金台帐!U3370&amp;""</f>
      </c>
      <c r="W3370">
        <f>[1]资金台帐!W3370&amp;""</f>
      </c>
      <c r="X3370">
        <f>[1]资金台帐!X3370&amp;""</f>
      </c>
      <c r="AB3370">
        <f>[1]资金台帐!AB3370</f>
        <v>0</v>
      </c>
      <c r="AC3370">
        <f>[1]资金台帐!AC3370</f>
        <v>0</v>
      </c>
      <c r="AD3370">
        <f>[1]资金台帐!AD3370</f>
        <v>0</v>
      </c>
      <c r="AJ3370">
        <f>[1]资金台帐!AJ3370</f>
        <v>0</v>
      </c>
      <c r="AK3370">
        <f>[1]资金台帐!AK3370</f>
        <v>0</v>
      </c>
      <c r="BA3370" s="22">
        <f t="shared" si="0"/>
      </c>
    </row>
    <row r="3371">
      <c r="B3371">
        <f>[1]资金台帐!B3371&amp;""</f>
      </c>
      <c r="H3371">
        <f>[1]资金台帐!H3371&amp;""</f>
      </c>
      <c r="J3371">
        <f>[1]资金台帐!J3371&amp;""</f>
      </c>
      <c r="N3371">
        <f>[1]资金台帐!N3371</f>
      </c>
      <c r="O3371">
        <f>[1]资金台帐!O3371&amp;""</f>
      </c>
      <c r="P3371">
        <f>[1]资金台帐!P3371&amp;""</f>
      </c>
      <c r="Q3371">
        <f>[1]资金台帐!Q3371&amp;""</f>
      </c>
      <c r="T3371">
        <f>[1]资金台帐!T3371&amp;""</f>
      </c>
      <c r="U3371">
        <f>[1]资金台帐!U3371&amp;""</f>
      </c>
      <c r="W3371">
        <f>[1]资金台帐!W3371&amp;""</f>
      </c>
      <c r="X3371">
        <f>[1]资金台帐!X3371&amp;""</f>
      </c>
      <c r="AB3371">
        <f>[1]资金台帐!AB3371</f>
        <v>0</v>
      </c>
      <c r="AC3371">
        <f>[1]资金台帐!AC3371</f>
        <v>0</v>
      </c>
      <c r="AD3371">
        <f>[1]资金台帐!AD3371</f>
        <v>0</v>
      </c>
      <c r="AJ3371">
        <f>[1]资金台帐!AJ3371</f>
        <v>0</v>
      </c>
      <c r="AK3371">
        <f>[1]资金台帐!AK3371</f>
        <v>0</v>
      </c>
      <c r="BA3371" s="22">
        <f t="shared" si="0"/>
      </c>
    </row>
    <row r="3372">
      <c r="B3372">
        <f>[1]资金台帐!B3372&amp;""</f>
      </c>
      <c r="H3372">
        <f>[1]资金台帐!H3372&amp;""</f>
      </c>
      <c r="J3372">
        <f>[1]资金台帐!J3372&amp;""</f>
      </c>
      <c r="N3372">
        <f>[1]资金台帐!N3372</f>
      </c>
      <c r="O3372">
        <f>[1]资金台帐!O3372&amp;""</f>
      </c>
      <c r="P3372">
        <f>[1]资金台帐!P3372&amp;""</f>
      </c>
      <c r="Q3372">
        <f>[1]资金台帐!Q3372&amp;""</f>
      </c>
      <c r="T3372">
        <f>[1]资金台帐!T3372&amp;""</f>
      </c>
      <c r="U3372">
        <f>[1]资金台帐!U3372&amp;""</f>
      </c>
      <c r="W3372">
        <f>[1]资金台帐!W3372&amp;""</f>
      </c>
      <c r="X3372">
        <f>[1]资金台帐!X3372&amp;""</f>
      </c>
      <c r="AB3372">
        <f>[1]资金台帐!AB3372</f>
        <v>0</v>
      </c>
      <c r="AC3372">
        <f>[1]资金台帐!AC3372</f>
        <v>0</v>
      </c>
      <c r="AD3372">
        <f>[1]资金台帐!AD3372</f>
        <v>0</v>
      </c>
      <c r="AJ3372">
        <f>[1]资金台帐!AJ3372</f>
        <v>0</v>
      </c>
      <c r="AK3372">
        <f>[1]资金台帐!AK3372</f>
        <v>0</v>
      </c>
      <c r="BA3372" s="22">
        <f t="shared" si="0"/>
      </c>
    </row>
    <row r="3373">
      <c r="B3373">
        <f>[1]资金台帐!B3373&amp;""</f>
      </c>
      <c r="H3373">
        <f>[1]资金台帐!H3373&amp;""</f>
      </c>
      <c r="J3373">
        <f>[1]资金台帐!J3373&amp;""</f>
      </c>
      <c r="N3373">
        <f>[1]资金台帐!N3373</f>
      </c>
      <c r="O3373">
        <f>[1]资金台帐!O3373&amp;""</f>
      </c>
      <c r="P3373">
        <f>[1]资金台帐!P3373&amp;""</f>
      </c>
      <c r="Q3373">
        <f>[1]资金台帐!Q3373&amp;""</f>
      </c>
      <c r="T3373">
        <f>[1]资金台帐!T3373&amp;""</f>
      </c>
      <c r="U3373">
        <f>[1]资金台帐!U3373&amp;""</f>
      </c>
      <c r="W3373">
        <f>[1]资金台帐!W3373&amp;""</f>
      </c>
      <c r="X3373">
        <f>[1]资金台帐!X3373&amp;""</f>
      </c>
      <c r="AB3373">
        <f>[1]资金台帐!AB3373</f>
        <v>0</v>
      </c>
      <c r="AC3373">
        <f>[1]资金台帐!AC3373</f>
        <v>0</v>
      </c>
      <c r="AD3373">
        <f>[1]资金台帐!AD3373</f>
        <v>0</v>
      </c>
      <c r="AJ3373">
        <f>[1]资金台帐!AJ3373</f>
        <v>0</v>
      </c>
      <c r="AK3373">
        <f>[1]资金台帐!AK3373</f>
        <v>0</v>
      </c>
      <c r="BA3373" s="22">
        <f t="shared" si="0"/>
      </c>
    </row>
    <row r="3374">
      <c r="B3374">
        <f>[1]资金台帐!B3374&amp;""</f>
      </c>
      <c r="H3374">
        <f>[1]资金台帐!H3374&amp;""</f>
      </c>
      <c r="J3374">
        <f>[1]资金台帐!J3374&amp;""</f>
      </c>
      <c r="N3374">
        <f>[1]资金台帐!N3374</f>
      </c>
      <c r="O3374">
        <f>[1]资金台帐!O3374&amp;""</f>
      </c>
      <c r="P3374">
        <f>[1]资金台帐!P3374&amp;""</f>
      </c>
      <c r="Q3374">
        <f>[1]资金台帐!Q3374&amp;""</f>
      </c>
      <c r="T3374">
        <f>[1]资金台帐!T3374&amp;""</f>
      </c>
      <c r="U3374">
        <f>[1]资金台帐!U3374&amp;""</f>
      </c>
      <c r="W3374">
        <f>[1]资金台帐!W3374&amp;""</f>
      </c>
      <c r="X3374">
        <f>[1]资金台帐!X3374&amp;""</f>
      </c>
      <c r="AB3374">
        <f>[1]资金台帐!AB3374</f>
        <v>0</v>
      </c>
      <c r="AC3374">
        <f>[1]资金台帐!AC3374</f>
        <v>0</v>
      </c>
      <c r="AD3374">
        <f>[1]资金台帐!AD3374</f>
        <v>0</v>
      </c>
      <c r="AJ3374">
        <f>[1]资金台帐!AJ3374</f>
        <v>0</v>
      </c>
      <c r="AK3374">
        <f>[1]资金台帐!AK3374</f>
        <v>0</v>
      </c>
      <c r="BA3374" s="22">
        <f t="shared" si="0"/>
      </c>
    </row>
    <row r="3375">
      <c r="B3375">
        <f>[1]资金台帐!B3375&amp;""</f>
      </c>
      <c r="H3375">
        <f>[1]资金台帐!H3375&amp;""</f>
      </c>
      <c r="J3375">
        <f>[1]资金台帐!J3375&amp;""</f>
      </c>
      <c r="N3375">
        <f>[1]资金台帐!N3375</f>
      </c>
      <c r="O3375">
        <f>[1]资金台帐!O3375&amp;""</f>
      </c>
      <c r="P3375">
        <f>[1]资金台帐!P3375&amp;""</f>
      </c>
      <c r="Q3375">
        <f>[1]资金台帐!Q3375&amp;""</f>
      </c>
      <c r="T3375">
        <f>[1]资金台帐!T3375&amp;""</f>
      </c>
      <c r="U3375">
        <f>[1]资金台帐!U3375&amp;""</f>
      </c>
      <c r="W3375">
        <f>[1]资金台帐!W3375&amp;""</f>
      </c>
      <c r="X3375">
        <f>[1]资金台帐!X3375&amp;""</f>
      </c>
      <c r="AB3375">
        <f>[1]资金台帐!AB3375</f>
        <v>0</v>
      </c>
      <c r="AC3375">
        <f>[1]资金台帐!AC3375</f>
        <v>0</v>
      </c>
      <c r="AD3375">
        <f>[1]资金台帐!AD3375</f>
        <v>0</v>
      </c>
      <c r="AJ3375">
        <f>[1]资金台帐!AJ3375</f>
        <v>0</v>
      </c>
      <c r="AK3375">
        <f>[1]资金台帐!AK3375</f>
        <v>0</v>
      </c>
      <c r="BA3375" s="22">
        <f t="shared" si="0"/>
      </c>
    </row>
    <row r="3376">
      <c r="B3376">
        <f>[1]资金台帐!B3376&amp;""</f>
      </c>
      <c r="H3376">
        <f>[1]资金台帐!H3376&amp;""</f>
      </c>
      <c r="J3376">
        <f>[1]资金台帐!J3376&amp;""</f>
      </c>
      <c r="N3376">
        <f>[1]资金台帐!N3376</f>
      </c>
      <c r="O3376">
        <f>[1]资金台帐!O3376&amp;""</f>
      </c>
      <c r="P3376">
        <f>[1]资金台帐!P3376&amp;""</f>
      </c>
      <c r="Q3376">
        <f>[1]资金台帐!Q3376&amp;""</f>
      </c>
      <c r="T3376">
        <f>[1]资金台帐!T3376&amp;""</f>
      </c>
      <c r="U3376">
        <f>[1]资金台帐!U3376&amp;""</f>
      </c>
      <c r="W3376">
        <f>[1]资金台帐!W3376&amp;""</f>
      </c>
      <c r="X3376">
        <f>[1]资金台帐!X3376&amp;""</f>
      </c>
      <c r="AB3376">
        <f>[1]资金台帐!AB3376</f>
        <v>0</v>
      </c>
      <c r="AC3376">
        <f>[1]资金台帐!AC3376</f>
        <v>0</v>
      </c>
      <c r="AD3376">
        <f>[1]资金台帐!AD3376</f>
        <v>0</v>
      </c>
      <c r="AJ3376">
        <f>[1]资金台帐!AJ3376</f>
        <v>0</v>
      </c>
      <c r="AK3376">
        <f>[1]资金台帐!AK3376</f>
        <v>0</v>
      </c>
      <c r="BA3376" s="22">
        <f t="shared" si="0"/>
      </c>
    </row>
    <row r="3377">
      <c r="B3377">
        <f>[1]资金台帐!B3377&amp;""</f>
      </c>
      <c r="H3377">
        <f>[1]资金台帐!H3377&amp;""</f>
      </c>
      <c r="J3377">
        <f>[1]资金台帐!J3377&amp;""</f>
      </c>
      <c r="N3377">
        <f>[1]资金台帐!N3377</f>
      </c>
      <c r="O3377">
        <f>[1]资金台帐!O3377&amp;""</f>
      </c>
      <c r="P3377">
        <f>[1]资金台帐!P3377&amp;""</f>
      </c>
      <c r="Q3377">
        <f>[1]资金台帐!Q3377&amp;""</f>
      </c>
      <c r="T3377">
        <f>[1]资金台帐!T3377&amp;""</f>
      </c>
      <c r="U3377">
        <f>[1]资金台帐!U3377&amp;""</f>
      </c>
      <c r="W3377">
        <f>[1]资金台帐!W3377&amp;""</f>
      </c>
      <c r="X3377">
        <f>[1]资金台帐!X3377&amp;""</f>
      </c>
      <c r="AB3377">
        <f>[1]资金台帐!AB3377</f>
        <v>0</v>
      </c>
      <c r="AC3377">
        <f>[1]资金台帐!AC3377</f>
        <v>0</v>
      </c>
      <c r="AD3377">
        <f>[1]资金台帐!AD3377</f>
        <v>0</v>
      </c>
      <c r="AJ3377">
        <f>[1]资金台帐!AJ3377</f>
        <v>0</v>
      </c>
      <c r="AK3377">
        <f>[1]资金台帐!AK3377</f>
        <v>0</v>
      </c>
      <c r="BA3377" s="22">
        <f t="shared" si="0"/>
      </c>
    </row>
    <row r="3378">
      <c r="B3378">
        <f>[1]资金台帐!B3378&amp;""</f>
      </c>
      <c r="H3378">
        <f>[1]资金台帐!H3378&amp;""</f>
      </c>
      <c r="J3378">
        <f>[1]资金台帐!J3378&amp;""</f>
      </c>
      <c r="N3378">
        <f>[1]资金台帐!N3378</f>
      </c>
      <c r="O3378">
        <f>[1]资金台帐!O3378&amp;""</f>
      </c>
      <c r="P3378">
        <f>[1]资金台帐!P3378&amp;""</f>
      </c>
      <c r="Q3378">
        <f>[1]资金台帐!Q3378&amp;""</f>
      </c>
      <c r="T3378">
        <f>[1]资金台帐!T3378&amp;""</f>
      </c>
      <c r="U3378">
        <f>[1]资金台帐!U3378&amp;""</f>
      </c>
      <c r="W3378">
        <f>[1]资金台帐!W3378&amp;""</f>
      </c>
      <c r="X3378">
        <f>[1]资金台帐!X3378&amp;""</f>
      </c>
      <c r="AB3378">
        <f>[1]资金台帐!AB3378</f>
        <v>0</v>
      </c>
      <c r="AC3378">
        <f>[1]资金台帐!AC3378</f>
        <v>0</v>
      </c>
      <c r="AD3378">
        <f>[1]资金台帐!AD3378</f>
        <v>0</v>
      </c>
      <c r="AJ3378">
        <f>[1]资金台帐!AJ3378</f>
        <v>0</v>
      </c>
      <c r="AK3378">
        <f>[1]资金台帐!AK3378</f>
        <v>0</v>
      </c>
      <c r="BA3378" s="22">
        <f t="shared" si="0"/>
      </c>
    </row>
    <row r="3379">
      <c r="B3379">
        <f>[1]资金台帐!B3379&amp;""</f>
      </c>
      <c r="H3379">
        <f>[1]资金台帐!H3379&amp;""</f>
      </c>
      <c r="J3379">
        <f>[1]资金台帐!J3379&amp;""</f>
      </c>
      <c r="N3379">
        <f>[1]资金台帐!N3379</f>
      </c>
      <c r="O3379">
        <f>[1]资金台帐!O3379&amp;""</f>
      </c>
      <c r="P3379">
        <f>[1]资金台帐!P3379&amp;""</f>
      </c>
      <c r="Q3379">
        <f>[1]资金台帐!Q3379&amp;""</f>
      </c>
      <c r="T3379">
        <f>[1]资金台帐!T3379&amp;""</f>
      </c>
      <c r="U3379">
        <f>[1]资金台帐!U3379&amp;""</f>
      </c>
      <c r="W3379">
        <f>[1]资金台帐!W3379&amp;""</f>
      </c>
      <c r="X3379">
        <f>[1]资金台帐!X3379&amp;""</f>
      </c>
      <c r="AB3379">
        <f>[1]资金台帐!AB3379</f>
        <v>0</v>
      </c>
      <c r="AC3379">
        <f>[1]资金台帐!AC3379</f>
        <v>0</v>
      </c>
      <c r="AD3379">
        <f>[1]资金台帐!AD3379</f>
        <v>0</v>
      </c>
      <c r="AJ3379">
        <f>[1]资金台帐!AJ3379</f>
        <v>0</v>
      </c>
      <c r="AK3379">
        <f>[1]资金台帐!AK3379</f>
        <v>0</v>
      </c>
      <c r="BA3379" s="22">
        <f t="shared" si="0"/>
      </c>
    </row>
    <row r="3380">
      <c r="B3380">
        <f>[1]资金台帐!B3380&amp;""</f>
      </c>
      <c r="H3380">
        <f>[1]资金台帐!H3380&amp;""</f>
      </c>
      <c r="J3380">
        <f>[1]资金台帐!J3380&amp;""</f>
      </c>
      <c r="N3380">
        <f>[1]资金台帐!N3380</f>
      </c>
      <c r="O3380">
        <f>[1]资金台帐!O3380&amp;""</f>
      </c>
      <c r="P3380">
        <f>[1]资金台帐!P3380&amp;""</f>
      </c>
      <c r="Q3380">
        <f>[1]资金台帐!Q3380&amp;""</f>
      </c>
      <c r="T3380">
        <f>[1]资金台帐!T3380&amp;""</f>
      </c>
      <c r="U3380">
        <f>[1]资金台帐!U3380&amp;""</f>
      </c>
      <c r="W3380">
        <f>[1]资金台帐!W3380&amp;""</f>
      </c>
      <c r="X3380">
        <f>[1]资金台帐!X3380&amp;""</f>
      </c>
      <c r="AB3380">
        <f>[1]资金台帐!AB3380</f>
        <v>0</v>
      </c>
      <c r="AC3380">
        <f>[1]资金台帐!AC3380</f>
        <v>0</v>
      </c>
      <c r="AD3380">
        <f>[1]资金台帐!AD3380</f>
        <v>0</v>
      </c>
      <c r="AJ3380">
        <f>[1]资金台帐!AJ3380</f>
        <v>0</v>
      </c>
      <c r="AK3380">
        <f>[1]资金台帐!AK3380</f>
        <v>0</v>
      </c>
      <c r="BA3380" s="22">
        <f t="shared" si="0"/>
      </c>
    </row>
    <row r="3381">
      <c r="B3381">
        <f>[1]资金台帐!B3381&amp;""</f>
      </c>
      <c r="H3381">
        <f>[1]资金台帐!H3381&amp;""</f>
      </c>
      <c r="J3381">
        <f>[1]资金台帐!J3381&amp;""</f>
      </c>
      <c r="N3381">
        <f>[1]资金台帐!N3381</f>
      </c>
      <c r="O3381">
        <f>[1]资金台帐!O3381&amp;""</f>
      </c>
      <c r="P3381">
        <f>[1]资金台帐!P3381&amp;""</f>
      </c>
      <c r="Q3381">
        <f>[1]资金台帐!Q3381&amp;""</f>
      </c>
      <c r="T3381">
        <f>[1]资金台帐!T3381&amp;""</f>
      </c>
      <c r="U3381">
        <f>[1]资金台帐!U3381&amp;""</f>
      </c>
      <c r="W3381">
        <f>[1]资金台帐!W3381&amp;""</f>
      </c>
      <c r="X3381">
        <f>[1]资金台帐!X3381&amp;""</f>
      </c>
      <c r="AB3381">
        <f>[1]资金台帐!AB3381</f>
        <v>0</v>
      </c>
      <c r="AC3381">
        <f>[1]资金台帐!AC3381</f>
        <v>0</v>
      </c>
      <c r="AD3381">
        <f>[1]资金台帐!AD3381</f>
        <v>0</v>
      </c>
      <c r="AJ3381">
        <f>[1]资金台帐!AJ3381</f>
        <v>0</v>
      </c>
      <c r="AK3381">
        <f>[1]资金台帐!AK3381</f>
        <v>0</v>
      </c>
      <c r="BA3381" s="22">
        <f t="shared" si="0"/>
      </c>
    </row>
    <row r="3382">
      <c r="B3382">
        <f>[1]资金台帐!B3382&amp;""</f>
      </c>
      <c r="H3382">
        <f>[1]资金台帐!H3382&amp;""</f>
      </c>
      <c r="J3382">
        <f>[1]资金台帐!J3382&amp;""</f>
      </c>
      <c r="N3382">
        <f>[1]资金台帐!N3382</f>
      </c>
      <c r="O3382">
        <f>[1]资金台帐!O3382&amp;""</f>
      </c>
      <c r="P3382">
        <f>[1]资金台帐!P3382&amp;""</f>
      </c>
      <c r="Q3382">
        <f>[1]资金台帐!Q3382&amp;""</f>
      </c>
      <c r="T3382">
        <f>[1]资金台帐!T3382&amp;""</f>
      </c>
      <c r="U3382">
        <f>[1]资金台帐!U3382&amp;""</f>
      </c>
      <c r="W3382">
        <f>[1]资金台帐!W3382&amp;""</f>
      </c>
      <c r="X3382">
        <f>[1]资金台帐!X3382&amp;""</f>
      </c>
      <c r="AB3382">
        <f>[1]资金台帐!AB3382</f>
        <v>0</v>
      </c>
      <c r="AC3382">
        <f>[1]资金台帐!AC3382</f>
        <v>0</v>
      </c>
      <c r="AD3382">
        <f>[1]资金台帐!AD3382</f>
        <v>0</v>
      </c>
      <c r="AJ3382">
        <f>[1]资金台帐!AJ3382</f>
        <v>0</v>
      </c>
      <c r="AK3382">
        <f>[1]资金台帐!AK3382</f>
        <v>0</v>
      </c>
      <c r="BA3382" s="22">
        <f t="shared" si="0"/>
      </c>
    </row>
    <row r="3383">
      <c r="B3383">
        <f>[1]资金台帐!B3383&amp;""</f>
      </c>
      <c r="H3383">
        <f>[1]资金台帐!H3383&amp;""</f>
      </c>
      <c r="J3383">
        <f>[1]资金台帐!J3383&amp;""</f>
      </c>
      <c r="N3383">
        <f>[1]资金台帐!N3383</f>
      </c>
      <c r="O3383">
        <f>[1]资金台帐!O3383&amp;""</f>
      </c>
      <c r="P3383">
        <f>[1]资金台帐!P3383&amp;""</f>
      </c>
      <c r="Q3383">
        <f>[1]资金台帐!Q3383&amp;""</f>
      </c>
      <c r="T3383">
        <f>[1]资金台帐!T3383&amp;""</f>
      </c>
      <c r="U3383">
        <f>[1]资金台帐!U3383&amp;""</f>
      </c>
      <c r="W3383">
        <f>[1]资金台帐!W3383&amp;""</f>
      </c>
      <c r="X3383">
        <f>[1]资金台帐!X3383&amp;""</f>
      </c>
      <c r="AB3383">
        <f>[1]资金台帐!AB3383</f>
        <v>0</v>
      </c>
      <c r="AC3383">
        <f>[1]资金台帐!AC3383</f>
        <v>0</v>
      </c>
      <c r="AD3383">
        <f>[1]资金台帐!AD3383</f>
        <v>0</v>
      </c>
      <c r="AJ3383">
        <f>[1]资金台帐!AJ3383</f>
        <v>0</v>
      </c>
      <c r="AK3383">
        <f>[1]资金台帐!AK3383</f>
        <v>0</v>
      </c>
      <c r="BA3383" s="22">
        <f t="shared" si="0"/>
      </c>
    </row>
    <row r="3384">
      <c r="B3384">
        <f>[1]资金台帐!B3384&amp;""</f>
      </c>
      <c r="H3384">
        <f>[1]资金台帐!H3384&amp;""</f>
      </c>
      <c r="J3384">
        <f>[1]资金台帐!J3384&amp;""</f>
      </c>
      <c r="N3384">
        <f>[1]资金台帐!N3384</f>
      </c>
      <c r="O3384">
        <f>[1]资金台帐!O3384&amp;""</f>
      </c>
      <c r="P3384">
        <f>[1]资金台帐!P3384&amp;""</f>
      </c>
      <c r="Q3384">
        <f>[1]资金台帐!Q3384&amp;""</f>
      </c>
      <c r="T3384">
        <f>[1]资金台帐!T3384&amp;""</f>
      </c>
      <c r="U3384">
        <f>[1]资金台帐!U3384&amp;""</f>
      </c>
      <c r="W3384">
        <f>[1]资金台帐!W3384&amp;""</f>
      </c>
      <c r="X3384">
        <f>[1]资金台帐!X3384&amp;""</f>
      </c>
      <c r="AB3384">
        <f>[1]资金台帐!AB3384</f>
        <v>0</v>
      </c>
      <c r="AC3384">
        <f>[1]资金台帐!AC3384</f>
        <v>0</v>
      </c>
      <c r="AD3384">
        <f>[1]资金台帐!AD3384</f>
        <v>0</v>
      </c>
      <c r="AJ3384">
        <f>[1]资金台帐!AJ3384</f>
        <v>0</v>
      </c>
      <c r="AK3384">
        <f>[1]资金台帐!AK3384</f>
        <v>0</v>
      </c>
      <c r="BA3384" s="22">
        <f t="shared" si="0"/>
      </c>
    </row>
    <row r="3385">
      <c r="B3385">
        <f>[1]资金台帐!B3385&amp;""</f>
      </c>
      <c r="H3385">
        <f>[1]资金台帐!H3385&amp;""</f>
      </c>
      <c r="J3385">
        <f>[1]资金台帐!J3385&amp;""</f>
      </c>
      <c r="N3385">
        <f>[1]资金台帐!N3385</f>
      </c>
      <c r="O3385">
        <f>[1]资金台帐!O3385&amp;""</f>
      </c>
      <c r="P3385">
        <f>[1]资金台帐!P3385&amp;""</f>
      </c>
      <c r="Q3385">
        <f>[1]资金台帐!Q3385&amp;""</f>
      </c>
      <c r="T3385">
        <f>[1]资金台帐!T3385&amp;""</f>
      </c>
      <c r="U3385">
        <f>[1]资金台帐!U3385&amp;""</f>
      </c>
      <c r="W3385">
        <f>[1]资金台帐!W3385&amp;""</f>
      </c>
      <c r="X3385">
        <f>[1]资金台帐!X3385&amp;""</f>
      </c>
      <c r="AB3385">
        <f>[1]资金台帐!AB3385</f>
        <v>0</v>
      </c>
      <c r="AC3385">
        <f>[1]资金台帐!AC3385</f>
        <v>0</v>
      </c>
      <c r="AD3385">
        <f>[1]资金台帐!AD3385</f>
        <v>0</v>
      </c>
      <c r="AJ3385">
        <f>[1]资金台帐!AJ3385</f>
        <v>0</v>
      </c>
      <c r="AK3385">
        <f>[1]资金台帐!AK3385</f>
        <v>0</v>
      </c>
      <c r="BA3385" s="22">
        <f t="shared" si="0"/>
      </c>
    </row>
    <row r="3386">
      <c r="B3386">
        <f>[1]资金台帐!B3386&amp;""</f>
      </c>
      <c r="H3386">
        <f>[1]资金台帐!H3386&amp;""</f>
      </c>
      <c r="J3386">
        <f>[1]资金台帐!J3386&amp;""</f>
      </c>
      <c r="N3386">
        <f>[1]资金台帐!N3386</f>
      </c>
      <c r="O3386">
        <f>[1]资金台帐!O3386&amp;""</f>
      </c>
      <c r="P3386">
        <f>[1]资金台帐!P3386&amp;""</f>
      </c>
      <c r="Q3386">
        <f>[1]资金台帐!Q3386&amp;""</f>
      </c>
      <c r="T3386">
        <f>[1]资金台帐!T3386&amp;""</f>
      </c>
      <c r="U3386">
        <f>[1]资金台帐!U3386&amp;""</f>
      </c>
      <c r="W3386">
        <f>[1]资金台帐!W3386&amp;""</f>
      </c>
      <c r="X3386">
        <f>[1]资金台帐!X3386&amp;""</f>
      </c>
      <c r="AB3386">
        <f>[1]资金台帐!AB3386</f>
        <v>0</v>
      </c>
      <c r="AC3386">
        <f>[1]资金台帐!AC3386</f>
        <v>0</v>
      </c>
      <c r="AD3386">
        <f>[1]资金台帐!AD3386</f>
        <v>0</v>
      </c>
      <c r="AJ3386">
        <f>[1]资金台帐!AJ3386</f>
        <v>0</v>
      </c>
      <c r="AK3386">
        <f>[1]资金台帐!AK3386</f>
        <v>0</v>
      </c>
      <c r="BA3386" s="22">
        <f t="shared" si="0"/>
      </c>
    </row>
    <row r="3387">
      <c r="B3387">
        <f>[1]资金台帐!B3387&amp;""</f>
      </c>
      <c r="H3387">
        <f>[1]资金台帐!H3387&amp;""</f>
      </c>
      <c r="J3387">
        <f>[1]资金台帐!J3387&amp;""</f>
      </c>
      <c r="N3387">
        <f>[1]资金台帐!N3387</f>
      </c>
      <c r="O3387">
        <f>[1]资金台帐!O3387&amp;""</f>
      </c>
      <c r="P3387">
        <f>[1]资金台帐!P3387&amp;""</f>
      </c>
      <c r="Q3387">
        <f>[1]资金台帐!Q3387&amp;""</f>
      </c>
      <c r="T3387">
        <f>[1]资金台帐!T3387&amp;""</f>
      </c>
      <c r="U3387">
        <f>[1]资金台帐!U3387&amp;""</f>
      </c>
      <c r="W3387">
        <f>[1]资金台帐!W3387&amp;""</f>
      </c>
      <c r="X3387">
        <f>[1]资金台帐!X3387&amp;""</f>
      </c>
      <c r="AB3387">
        <f>[1]资金台帐!AB3387</f>
        <v>0</v>
      </c>
      <c r="AC3387">
        <f>[1]资金台帐!AC3387</f>
        <v>0</v>
      </c>
      <c r="AD3387">
        <f>[1]资金台帐!AD3387</f>
        <v>0</v>
      </c>
      <c r="AJ3387">
        <f>[1]资金台帐!AJ3387</f>
        <v>0</v>
      </c>
      <c r="AK3387">
        <f>[1]资金台帐!AK3387</f>
        <v>0</v>
      </c>
      <c r="BA3387" s="22">
        <f t="shared" si="0"/>
      </c>
    </row>
    <row r="3388">
      <c r="B3388">
        <f>[1]资金台帐!B3388&amp;""</f>
      </c>
      <c r="H3388">
        <f>[1]资金台帐!H3388&amp;""</f>
      </c>
      <c r="J3388">
        <f>[1]资金台帐!J3388&amp;""</f>
      </c>
      <c r="N3388">
        <f>[1]资金台帐!N3388</f>
      </c>
      <c r="O3388">
        <f>[1]资金台帐!O3388&amp;""</f>
      </c>
      <c r="P3388">
        <f>[1]资金台帐!P3388&amp;""</f>
      </c>
      <c r="Q3388">
        <f>[1]资金台帐!Q3388&amp;""</f>
      </c>
      <c r="T3388">
        <f>[1]资金台帐!T3388&amp;""</f>
      </c>
      <c r="U3388">
        <f>[1]资金台帐!U3388&amp;""</f>
      </c>
      <c r="W3388">
        <f>[1]资金台帐!W3388&amp;""</f>
      </c>
      <c r="X3388">
        <f>[1]资金台帐!X3388&amp;""</f>
      </c>
      <c r="AB3388">
        <f>[1]资金台帐!AB3388</f>
        <v>0</v>
      </c>
      <c r="AC3388">
        <f>[1]资金台帐!AC3388</f>
        <v>0</v>
      </c>
      <c r="AD3388">
        <f>[1]资金台帐!AD3388</f>
        <v>0</v>
      </c>
      <c r="AJ3388">
        <f>[1]资金台帐!AJ3388</f>
        <v>0</v>
      </c>
      <c r="AK3388">
        <f>[1]资金台帐!AK3388</f>
        <v>0</v>
      </c>
      <c r="BA3388" s="22">
        <f t="shared" si="0"/>
      </c>
    </row>
    <row r="3389">
      <c r="B3389">
        <f>[1]资金台帐!B3389&amp;""</f>
      </c>
      <c r="H3389">
        <f>[1]资金台帐!H3389&amp;""</f>
      </c>
      <c r="J3389">
        <f>[1]资金台帐!J3389&amp;""</f>
      </c>
      <c r="N3389">
        <f>[1]资金台帐!N3389</f>
      </c>
      <c r="O3389">
        <f>[1]资金台帐!O3389&amp;""</f>
      </c>
      <c r="P3389">
        <f>[1]资金台帐!P3389&amp;""</f>
      </c>
      <c r="Q3389">
        <f>[1]资金台帐!Q3389&amp;""</f>
      </c>
      <c r="T3389">
        <f>[1]资金台帐!T3389&amp;""</f>
      </c>
      <c r="U3389">
        <f>[1]资金台帐!U3389&amp;""</f>
      </c>
      <c r="W3389">
        <f>[1]资金台帐!W3389&amp;""</f>
      </c>
      <c r="X3389">
        <f>[1]资金台帐!X3389&amp;""</f>
      </c>
      <c r="AB3389">
        <f>[1]资金台帐!AB3389</f>
        <v>0</v>
      </c>
      <c r="AC3389">
        <f>[1]资金台帐!AC3389</f>
        <v>0</v>
      </c>
      <c r="AD3389">
        <f>[1]资金台帐!AD3389</f>
        <v>0</v>
      </c>
      <c r="AJ3389">
        <f>[1]资金台帐!AJ3389</f>
        <v>0</v>
      </c>
      <c r="AK3389">
        <f>[1]资金台帐!AK3389</f>
        <v>0</v>
      </c>
      <c r="BA3389" s="22">
        <f t="shared" si="0"/>
      </c>
    </row>
    <row r="3390">
      <c r="B3390">
        <f>[1]资金台帐!B3390&amp;""</f>
      </c>
      <c r="H3390">
        <f>[1]资金台帐!H3390&amp;""</f>
      </c>
      <c r="J3390">
        <f>[1]资金台帐!J3390&amp;""</f>
      </c>
      <c r="N3390">
        <f>[1]资金台帐!N3390</f>
      </c>
      <c r="O3390">
        <f>[1]资金台帐!O3390&amp;""</f>
      </c>
      <c r="P3390">
        <f>[1]资金台帐!P3390&amp;""</f>
      </c>
      <c r="Q3390">
        <f>[1]资金台帐!Q3390&amp;""</f>
      </c>
      <c r="T3390">
        <f>[1]资金台帐!T3390&amp;""</f>
      </c>
      <c r="U3390">
        <f>[1]资金台帐!U3390&amp;""</f>
      </c>
      <c r="W3390">
        <f>[1]资金台帐!W3390&amp;""</f>
      </c>
      <c r="X3390">
        <f>[1]资金台帐!X3390&amp;""</f>
      </c>
      <c r="AB3390">
        <f>[1]资金台帐!AB3390</f>
        <v>0</v>
      </c>
      <c r="AC3390">
        <f>[1]资金台帐!AC3390</f>
        <v>0</v>
      </c>
      <c r="AD3390">
        <f>[1]资金台帐!AD3390</f>
        <v>0</v>
      </c>
      <c r="AJ3390">
        <f>[1]资金台帐!AJ3390</f>
        <v>0</v>
      </c>
      <c r="AK3390">
        <f>[1]资金台帐!AK3390</f>
        <v>0</v>
      </c>
      <c r="BA3390" s="22">
        <f t="shared" si="0"/>
      </c>
    </row>
    <row r="3391">
      <c r="B3391">
        <f>[1]资金台帐!B3391&amp;""</f>
      </c>
      <c r="H3391">
        <f>[1]资金台帐!H3391&amp;""</f>
      </c>
      <c r="J3391">
        <f>[1]资金台帐!J3391&amp;""</f>
      </c>
      <c r="N3391">
        <f>[1]资金台帐!N3391</f>
      </c>
      <c r="O3391">
        <f>[1]资金台帐!O3391&amp;""</f>
      </c>
      <c r="P3391">
        <f>[1]资金台帐!P3391&amp;""</f>
      </c>
      <c r="Q3391">
        <f>[1]资金台帐!Q3391&amp;""</f>
      </c>
      <c r="T3391">
        <f>[1]资金台帐!T3391&amp;""</f>
      </c>
      <c r="U3391">
        <f>[1]资金台帐!U3391&amp;""</f>
      </c>
      <c r="W3391">
        <f>[1]资金台帐!W3391&amp;""</f>
      </c>
      <c r="X3391">
        <f>[1]资金台帐!X3391&amp;""</f>
      </c>
      <c r="AB3391">
        <f>[1]资金台帐!AB3391</f>
        <v>0</v>
      </c>
      <c r="AC3391">
        <f>[1]资金台帐!AC3391</f>
        <v>0</v>
      </c>
      <c r="AD3391">
        <f>[1]资金台帐!AD3391</f>
        <v>0</v>
      </c>
      <c r="AJ3391">
        <f>[1]资金台帐!AJ3391</f>
        <v>0</v>
      </c>
      <c r="AK3391">
        <f>[1]资金台帐!AK3391</f>
        <v>0</v>
      </c>
      <c r="BA3391" s="22">
        <f t="shared" si="0"/>
      </c>
    </row>
    <row r="3392">
      <c r="B3392">
        <f>[1]资金台帐!B3392&amp;""</f>
      </c>
      <c r="H3392">
        <f>[1]资金台帐!H3392&amp;""</f>
      </c>
      <c r="J3392">
        <f>[1]资金台帐!J3392&amp;""</f>
      </c>
      <c r="N3392">
        <f>[1]资金台帐!N3392</f>
      </c>
      <c r="O3392">
        <f>[1]资金台帐!O3392&amp;""</f>
      </c>
      <c r="P3392">
        <f>[1]资金台帐!P3392&amp;""</f>
      </c>
      <c r="Q3392">
        <f>[1]资金台帐!Q3392&amp;""</f>
      </c>
      <c r="T3392">
        <f>[1]资金台帐!T3392&amp;""</f>
      </c>
      <c r="U3392">
        <f>[1]资金台帐!U3392&amp;""</f>
      </c>
      <c r="W3392">
        <f>[1]资金台帐!W3392&amp;""</f>
      </c>
      <c r="X3392">
        <f>[1]资金台帐!X3392&amp;""</f>
      </c>
      <c r="AB3392">
        <f>[1]资金台帐!AB3392</f>
        <v>0</v>
      </c>
      <c r="AC3392">
        <f>[1]资金台帐!AC3392</f>
        <v>0</v>
      </c>
      <c r="AD3392">
        <f>[1]资金台帐!AD3392</f>
        <v>0</v>
      </c>
      <c r="AJ3392">
        <f>[1]资金台帐!AJ3392</f>
        <v>0</v>
      </c>
      <c r="AK3392">
        <f>[1]资金台帐!AK3392</f>
        <v>0</v>
      </c>
      <c r="BA3392" s="22">
        <f t="shared" si="0"/>
      </c>
    </row>
    <row r="3393">
      <c r="B3393">
        <f>[1]资金台帐!B3393&amp;""</f>
      </c>
      <c r="H3393">
        <f>[1]资金台帐!H3393&amp;""</f>
      </c>
      <c r="J3393">
        <f>[1]资金台帐!J3393&amp;""</f>
      </c>
      <c r="N3393">
        <f>[1]资金台帐!N3393</f>
      </c>
      <c r="O3393">
        <f>[1]资金台帐!O3393&amp;""</f>
      </c>
      <c r="P3393">
        <f>[1]资金台帐!P3393&amp;""</f>
      </c>
      <c r="Q3393">
        <f>[1]资金台帐!Q3393&amp;""</f>
      </c>
      <c r="T3393">
        <f>[1]资金台帐!T3393&amp;""</f>
      </c>
      <c r="U3393">
        <f>[1]资金台帐!U3393&amp;""</f>
      </c>
      <c r="W3393">
        <f>[1]资金台帐!W3393&amp;""</f>
      </c>
      <c r="X3393">
        <f>[1]资金台帐!X3393&amp;""</f>
      </c>
      <c r="AB3393">
        <f>[1]资金台帐!AB3393</f>
        <v>0</v>
      </c>
      <c r="AC3393">
        <f>[1]资金台帐!AC3393</f>
        <v>0</v>
      </c>
      <c r="AD3393">
        <f>[1]资金台帐!AD3393</f>
        <v>0</v>
      </c>
      <c r="AJ3393">
        <f>[1]资金台帐!AJ3393</f>
        <v>0</v>
      </c>
      <c r="AK3393">
        <f>[1]资金台帐!AK3393</f>
        <v>0</v>
      </c>
      <c r="BA3393" s="22">
        <f t="shared" si="0"/>
      </c>
    </row>
    <row r="3394">
      <c r="B3394">
        <f>[1]资金台帐!B3394&amp;""</f>
      </c>
      <c r="H3394">
        <f>[1]资金台帐!H3394&amp;""</f>
      </c>
      <c r="J3394">
        <f>[1]资金台帐!J3394&amp;""</f>
      </c>
      <c r="N3394">
        <f>[1]资金台帐!N3394</f>
      </c>
      <c r="O3394">
        <f>[1]资金台帐!O3394&amp;""</f>
      </c>
      <c r="P3394">
        <f>[1]资金台帐!P3394&amp;""</f>
      </c>
      <c r="Q3394">
        <f>[1]资金台帐!Q3394&amp;""</f>
      </c>
      <c r="T3394">
        <f>[1]资金台帐!T3394&amp;""</f>
      </c>
      <c r="U3394">
        <f>[1]资金台帐!U3394&amp;""</f>
      </c>
      <c r="W3394">
        <f>[1]资金台帐!W3394&amp;""</f>
      </c>
      <c r="X3394">
        <f>[1]资金台帐!X3394&amp;""</f>
      </c>
      <c r="AB3394">
        <f>[1]资金台帐!AB3394</f>
        <v>0</v>
      </c>
      <c r="AC3394">
        <f>[1]资金台帐!AC3394</f>
        <v>0</v>
      </c>
      <c r="AD3394">
        <f>[1]资金台帐!AD3394</f>
        <v>0</v>
      </c>
      <c r="AJ3394">
        <f>[1]资金台帐!AJ3394</f>
        <v>0</v>
      </c>
      <c r="AK3394">
        <f>[1]资金台帐!AK3394</f>
        <v>0</v>
      </c>
      <c r="BA3394" s="22">
        <f t="shared" si="0"/>
      </c>
    </row>
    <row r="3395">
      <c r="B3395">
        <f>[1]资金台帐!B3395&amp;""</f>
      </c>
      <c r="H3395">
        <f>[1]资金台帐!H3395&amp;""</f>
      </c>
      <c r="J3395">
        <f>[1]资金台帐!J3395&amp;""</f>
      </c>
      <c r="N3395">
        <f>[1]资金台帐!N3395</f>
      </c>
      <c r="O3395">
        <f>[1]资金台帐!O3395&amp;""</f>
      </c>
      <c r="P3395">
        <f>[1]资金台帐!P3395&amp;""</f>
      </c>
      <c r="Q3395">
        <f>[1]资金台帐!Q3395&amp;""</f>
      </c>
      <c r="T3395">
        <f>[1]资金台帐!T3395&amp;""</f>
      </c>
      <c r="U3395">
        <f>[1]资金台帐!U3395&amp;""</f>
      </c>
      <c r="W3395">
        <f>[1]资金台帐!W3395&amp;""</f>
      </c>
      <c r="X3395">
        <f>[1]资金台帐!X3395&amp;""</f>
      </c>
      <c r="AB3395">
        <f>[1]资金台帐!AB3395</f>
        <v>0</v>
      </c>
      <c r="AC3395">
        <f>[1]资金台帐!AC3395</f>
        <v>0</v>
      </c>
      <c r="AD3395">
        <f>[1]资金台帐!AD3395</f>
        <v>0</v>
      </c>
      <c r="AJ3395">
        <f>[1]资金台帐!AJ3395</f>
        <v>0</v>
      </c>
      <c r="AK3395">
        <f>[1]资金台帐!AK3395</f>
        <v>0</v>
      </c>
      <c r="BA3395" s="22">
        <f t="shared" si="0"/>
      </c>
    </row>
    <row r="3396">
      <c r="B3396">
        <f>[1]资金台帐!B3396&amp;""</f>
      </c>
      <c r="H3396">
        <f>[1]资金台帐!H3396&amp;""</f>
      </c>
      <c r="J3396">
        <f>[1]资金台帐!J3396&amp;""</f>
      </c>
      <c r="N3396">
        <f>[1]资金台帐!N3396</f>
      </c>
      <c r="O3396">
        <f>[1]资金台帐!O3396&amp;""</f>
      </c>
      <c r="P3396">
        <f>[1]资金台帐!P3396&amp;""</f>
      </c>
      <c r="Q3396">
        <f>[1]资金台帐!Q3396&amp;""</f>
      </c>
      <c r="T3396">
        <f>[1]资金台帐!T3396&amp;""</f>
      </c>
      <c r="U3396">
        <f>[1]资金台帐!U3396&amp;""</f>
      </c>
      <c r="W3396">
        <f>[1]资金台帐!W3396&amp;""</f>
      </c>
      <c r="X3396">
        <f>[1]资金台帐!X3396&amp;""</f>
      </c>
      <c r="AB3396">
        <f>[1]资金台帐!AB3396</f>
        <v>0</v>
      </c>
      <c r="AC3396">
        <f>[1]资金台帐!AC3396</f>
        <v>0</v>
      </c>
      <c r="AD3396">
        <f>[1]资金台帐!AD3396</f>
        <v>0</v>
      </c>
      <c r="AJ3396">
        <f>[1]资金台帐!AJ3396</f>
        <v>0</v>
      </c>
      <c r="AK3396">
        <f>[1]资金台帐!AK3396</f>
        <v>0</v>
      </c>
      <c r="BA3396" s="22">
        <f t="shared" si="0"/>
      </c>
    </row>
    <row r="3397">
      <c r="B3397">
        <f>[1]资金台帐!B3397&amp;""</f>
      </c>
      <c r="H3397">
        <f>[1]资金台帐!H3397&amp;""</f>
      </c>
      <c r="J3397">
        <f>[1]资金台帐!J3397&amp;""</f>
      </c>
      <c r="N3397">
        <f>[1]资金台帐!N3397</f>
      </c>
      <c r="O3397">
        <f>[1]资金台帐!O3397&amp;""</f>
      </c>
      <c r="P3397">
        <f>[1]资金台帐!P3397&amp;""</f>
      </c>
      <c r="Q3397">
        <f>[1]资金台帐!Q3397&amp;""</f>
      </c>
      <c r="T3397">
        <f>[1]资金台帐!T3397&amp;""</f>
      </c>
      <c r="U3397">
        <f>[1]资金台帐!U3397&amp;""</f>
      </c>
      <c r="W3397">
        <f>[1]资金台帐!W3397&amp;""</f>
      </c>
      <c r="X3397">
        <f>[1]资金台帐!X3397&amp;""</f>
      </c>
      <c r="AB3397">
        <f>[1]资金台帐!AB3397</f>
        <v>0</v>
      </c>
      <c r="AC3397">
        <f>[1]资金台帐!AC3397</f>
        <v>0</v>
      </c>
      <c r="AD3397">
        <f>[1]资金台帐!AD3397</f>
        <v>0</v>
      </c>
      <c r="AJ3397">
        <f>[1]资金台帐!AJ3397</f>
        <v>0</v>
      </c>
      <c r="AK3397">
        <f>[1]资金台帐!AK3397</f>
        <v>0</v>
      </c>
      <c r="BA3397" s="22">
        <f t="shared" si="0"/>
      </c>
    </row>
    <row r="3398">
      <c r="B3398">
        <f>[1]资金台帐!B3398&amp;""</f>
      </c>
      <c r="H3398">
        <f>[1]资金台帐!H3398&amp;""</f>
      </c>
      <c r="J3398">
        <f>[1]资金台帐!J3398&amp;""</f>
      </c>
      <c r="N3398">
        <f>[1]资金台帐!N3398</f>
      </c>
      <c r="O3398">
        <f>[1]资金台帐!O3398&amp;""</f>
      </c>
      <c r="P3398">
        <f>[1]资金台帐!P3398&amp;""</f>
      </c>
      <c r="Q3398">
        <f>[1]资金台帐!Q3398&amp;""</f>
      </c>
      <c r="T3398">
        <f>[1]资金台帐!T3398&amp;""</f>
      </c>
      <c r="U3398">
        <f>[1]资金台帐!U3398&amp;""</f>
      </c>
      <c r="W3398">
        <f>[1]资金台帐!W3398&amp;""</f>
      </c>
      <c r="X3398">
        <f>[1]资金台帐!X3398&amp;""</f>
      </c>
      <c r="AB3398">
        <f>[1]资金台帐!AB3398</f>
        <v>0</v>
      </c>
      <c r="AC3398">
        <f>[1]资金台帐!AC3398</f>
        <v>0</v>
      </c>
      <c r="AD3398">
        <f>[1]资金台帐!AD3398</f>
        <v>0</v>
      </c>
      <c r="AJ3398">
        <f>[1]资金台帐!AJ3398</f>
        <v>0</v>
      </c>
      <c r="AK3398">
        <f>[1]资金台帐!AK3398</f>
        <v>0</v>
      </c>
      <c r="BA3398" s="22">
        <f t="shared" si="0"/>
      </c>
    </row>
    <row r="3399">
      <c r="B3399">
        <f>[1]资金台帐!B3399&amp;""</f>
      </c>
      <c r="H3399">
        <f>[1]资金台帐!H3399&amp;""</f>
      </c>
      <c r="J3399">
        <f>[1]资金台帐!J3399&amp;""</f>
      </c>
      <c r="N3399">
        <f>[1]资金台帐!N3399</f>
      </c>
      <c r="O3399">
        <f>[1]资金台帐!O3399&amp;""</f>
      </c>
      <c r="P3399">
        <f>[1]资金台帐!P3399&amp;""</f>
      </c>
      <c r="Q3399">
        <f>[1]资金台帐!Q3399&amp;""</f>
      </c>
      <c r="T3399">
        <f>[1]资金台帐!T3399&amp;""</f>
      </c>
      <c r="U3399">
        <f>[1]资金台帐!U3399&amp;""</f>
      </c>
      <c r="W3399">
        <f>[1]资金台帐!W3399&amp;""</f>
      </c>
      <c r="X3399">
        <f>[1]资金台帐!X3399&amp;""</f>
      </c>
      <c r="AB3399">
        <f>[1]资金台帐!AB3399</f>
        <v>0</v>
      </c>
      <c r="AC3399">
        <f>[1]资金台帐!AC3399</f>
        <v>0</v>
      </c>
      <c r="AD3399">
        <f>[1]资金台帐!AD3399</f>
        <v>0</v>
      </c>
      <c r="AJ3399">
        <f>[1]资金台帐!AJ3399</f>
        <v>0</v>
      </c>
      <c r="AK3399">
        <f>[1]资金台帐!AK3399</f>
        <v>0</v>
      </c>
      <c r="BA3399" s="22">
        <f t="shared" si="0"/>
      </c>
    </row>
    <row r="3400">
      <c r="B3400">
        <f>[1]资金台帐!B3400&amp;""</f>
      </c>
      <c r="H3400">
        <f>[1]资金台帐!H3400&amp;""</f>
      </c>
      <c r="J3400">
        <f>[1]资金台帐!J3400&amp;""</f>
      </c>
      <c r="N3400">
        <f>[1]资金台帐!N3400</f>
      </c>
      <c r="O3400">
        <f>[1]资金台帐!O3400&amp;""</f>
      </c>
      <c r="P3400">
        <f>[1]资金台帐!P3400&amp;""</f>
      </c>
      <c r="Q3400">
        <f>[1]资金台帐!Q3400&amp;""</f>
      </c>
      <c r="T3400">
        <f>[1]资金台帐!T3400&amp;""</f>
      </c>
      <c r="U3400">
        <f>[1]资金台帐!U3400&amp;""</f>
      </c>
      <c r="W3400">
        <f>[1]资金台帐!W3400&amp;""</f>
      </c>
      <c r="X3400">
        <f>[1]资金台帐!X3400&amp;""</f>
      </c>
      <c r="AB3400">
        <f>[1]资金台帐!AB3400</f>
        <v>0</v>
      </c>
      <c r="AC3400">
        <f>[1]资金台帐!AC3400</f>
        <v>0</v>
      </c>
      <c r="AD3400">
        <f>[1]资金台帐!AD3400</f>
        <v>0</v>
      </c>
      <c r="AJ3400">
        <f>[1]资金台帐!AJ3400</f>
        <v>0</v>
      </c>
      <c r="AK3400">
        <f>[1]资金台帐!AK3400</f>
        <v>0</v>
      </c>
      <c r="BA3400" s="22">
        <f t="shared" si="0"/>
      </c>
    </row>
    <row r="3401">
      <c r="B3401">
        <f>[1]资金台帐!B3401&amp;""</f>
      </c>
      <c r="H3401">
        <f>[1]资金台帐!H3401&amp;""</f>
      </c>
      <c r="J3401">
        <f>[1]资金台帐!J3401&amp;""</f>
      </c>
      <c r="N3401">
        <f>[1]资金台帐!N3401</f>
      </c>
      <c r="O3401">
        <f>[1]资金台帐!O3401&amp;""</f>
      </c>
      <c r="P3401">
        <f>[1]资金台帐!P3401&amp;""</f>
      </c>
      <c r="Q3401">
        <f>[1]资金台帐!Q3401&amp;""</f>
      </c>
      <c r="T3401">
        <f>[1]资金台帐!T3401&amp;""</f>
      </c>
      <c r="U3401">
        <f>[1]资金台帐!U3401&amp;""</f>
      </c>
      <c r="W3401">
        <f>[1]资金台帐!W3401&amp;""</f>
      </c>
      <c r="X3401">
        <f>[1]资金台帐!X3401&amp;""</f>
      </c>
      <c r="AB3401">
        <f>[1]资金台帐!AB3401</f>
        <v>0</v>
      </c>
      <c r="AC3401">
        <f>[1]资金台帐!AC3401</f>
        <v>0</v>
      </c>
      <c r="AD3401">
        <f>[1]资金台帐!AD3401</f>
        <v>0</v>
      </c>
      <c r="AJ3401">
        <f>[1]资金台帐!AJ3401</f>
        <v>0</v>
      </c>
      <c r="AK3401">
        <f>[1]资金台帐!AK3401</f>
        <v>0</v>
      </c>
      <c r="BA3401" s="22">
        <f t="shared" si="0"/>
      </c>
    </row>
    <row r="3402">
      <c r="B3402">
        <f>[1]资金台帐!B3402&amp;""</f>
      </c>
      <c r="H3402">
        <f>[1]资金台帐!H3402&amp;""</f>
      </c>
      <c r="J3402">
        <f>[1]资金台帐!J3402&amp;""</f>
      </c>
      <c r="N3402">
        <f>[1]资金台帐!N3402</f>
      </c>
      <c r="O3402">
        <f>[1]资金台帐!O3402&amp;""</f>
      </c>
      <c r="P3402">
        <f>[1]资金台帐!P3402&amp;""</f>
      </c>
      <c r="Q3402">
        <f>[1]资金台帐!Q3402&amp;""</f>
      </c>
      <c r="T3402">
        <f>[1]资金台帐!T3402&amp;""</f>
      </c>
      <c r="U3402">
        <f>[1]资金台帐!U3402&amp;""</f>
      </c>
      <c r="W3402">
        <f>[1]资金台帐!W3402&amp;""</f>
      </c>
      <c r="X3402">
        <f>[1]资金台帐!X3402&amp;""</f>
      </c>
      <c r="AB3402">
        <f>[1]资金台帐!AB3402</f>
        <v>0</v>
      </c>
      <c r="AC3402">
        <f>[1]资金台帐!AC3402</f>
        <v>0</v>
      </c>
      <c r="AD3402">
        <f>[1]资金台帐!AD3402</f>
        <v>0</v>
      </c>
      <c r="AJ3402">
        <f>[1]资金台帐!AJ3402</f>
        <v>0</v>
      </c>
      <c r="AK3402">
        <f>[1]资金台帐!AK3402</f>
        <v>0</v>
      </c>
      <c r="BA3402" s="22">
        <f t="shared" si="0"/>
      </c>
    </row>
    <row r="3403">
      <c r="B3403">
        <f>[1]资金台帐!B3403&amp;""</f>
      </c>
      <c r="H3403">
        <f>[1]资金台帐!H3403&amp;""</f>
      </c>
      <c r="J3403">
        <f>[1]资金台帐!J3403&amp;""</f>
      </c>
      <c r="N3403">
        <f>[1]资金台帐!N3403</f>
      </c>
      <c r="O3403">
        <f>[1]资金台帐!O3403&amp;""</f>
      </c>
      <c r="P3403">
        <f>[1]资金台帐!P3403&amp;""</f>
      </c>
      <c r="Q3403">
        <f>[1]资金台帐!Q3403&amp;""</f>
      </c>
      <c r="T3403">
        <f>[1]资金台帐!T3403&amp;""</f>
      </c>
      <c r="U3403">
        <f>[1]资金台帐!U3403&amp;""</f>
      </c>
      <c r="W3403">
        <f>[1]资金台帐!W3403&amp;""</f>
      </c>
      <c r="X3403">
        <f>[1]资金台帐!X3403&amp;""</f>
      </c>
      <c r="AB3403">
        <f>[1]资金台帐!AB3403</f>
        <v>0</v>
      </c>
      <c r="AC3403">
        <f>[1]资金台帐!AC3403</f>
        <v>0</v>
      </c>
      <c r="AD3403">
        <f>[1]资金台帐!AD3403</f>
        <v>0</v>
      </c>
      <c r="AJ3403">
        <f>[1]资金台帐!AJ3403</f>
        <v>0</v>
      </c>
      <c r="AK3403">
        <f>[1]资金台帐!AK3403</f>
        <v>0</v>
      </c>
      <c r="BA3403" s="22">
        <f t="shared" si="0"/>
      </c>
    </row>
    <row r="3404">
      <c r="B3404">
        <f>[1]资金台帐!B3404&amp;""</f>
      </c>
      <c r="H3404">
        <f>[1]资金台帐!H3404&amp;""</f>
      </c>
      <c r="J3404">
        <f>[1]资金台帐!J3404&amp;""</f>
      </c>
      <c r="N3404">
        <f>[1]资金台帐!N3404</f>
      </c>
      <c r="O3404">
        <f>[1]资金台帐!O3404&amp;""</f>
      </c>
      <c r="P3404">
        <f>[1]资金台帐!P3404&amp;""</f>
      </c>
      <c r="Q3404">
        <f>[1]资金台帐!Q3404&amp;""</f>
      </c>
      <c r="T3404">
        <f>[1]资金台帐!T3404&amp;""</f>
      </c>
      <c r="U3404">
        <f>[1]资金台帐!U3404&amp;""</f>
      </c>
      <c r="W3404">
        <f>[1]资金台帐!W3404&amp;""</f>
      </c>
      <c r="X3404">
        <f>[1]资金台帐!X3404&amp;""</f>
      </c>
      <c r="AB3404">
        <f>[1]资金台帐!AB3404</f>
        <v>0</v>
      </c>
      <c r="AC3404">
        <f>[1]资金台帐!AC3404</f>
        <v>0</v>
      </c>
      <c r="AD3404">
        <f>[1]资金台帐!AD3404</f>
        <v>0</v>
      </c>
      <c r="AJ3404">
        <f>[1]资金台帐!AJ3404</f>
        <v>0</v>
      </c>
      <c r="AK3404">
        <f>[1]资金台帐!AK3404</f>
        <v>0</v>
      </c>
      <c r="BA3404" s="22">
        <f t="shared" si="0"/>
      </c>
    </row>
    <row r="3405">
      <c r="B3405">
        <f>[1]资金台帐!B3405&amp;""</f>
      </c>
      <c r="H3405">
        <f>[1]资金台帐!H3405&amp;""</f>
      </c>
      <c r="J3405">
        <f>[1]资金台帐!J3405&amp;""</f>
      </c>
      <c r="N3405">
        <f>[1]资金台帐!N3405</f>
      </c>
      <c r="O3405">
        <f>[1]资金台帐!O3405&amp;""</f>
      </c>
      <c r="P3405">
        <f>[1]资金台帐!P3405&amp;""</f>
      </c>
      <c r="Q3405">
        <f>[1]资金台帐!Q3405&amp;""</f>
      </c>
      <c r="T3405">
        <f>[1]资金台帐!T3405&amp;""</f>
      </c>
      <c r="U3405">
        <f>[1]资金台帐!U3405&amp;""</f>
      </c>
      <c r="W3405">
        <f>[1]资金台帐!W3405&amp;""</f>
      </c>
      <c r="X3405">
        <f>[1]资金台帐!X3405&amp;""</f>
      </c>
      <c r="AB3405">
        <f>[1]资金台帐!AB3405</f>
        <v>0</v>
      </c>
      <c r="AC3405">
        <f>[1]资金台帐!AC3405</f>
        <v>0</v>
      </c>
      <c r="AD3405">
        <f>[1]资金台帐!AD3405</f>
        <v>0</v>
      </c>
      <c r="AJ3405">
        <f>[1]资金台帐!AJ3405</f>
        <v>0</v>
      </c>
      <c r="AK3405">
        <f>[1]资金台帐!AK3405</f>
        <v>0</v>
      </c>
      <c r="BA3405" s="22">
        <f t="shared" si="0"/>
      </c>
    </row>
    <row r="3406">
      <c r="B3406">
        <f>[1]资金台帐!B3406&amp;""</f>
      </c>
      <c r="H3406">
        <f>[1]资金台帐!H3406&amp;""</f>
      </c>
      <c r="J3406">
        <f>[1]资金台帐!J3406&amp;""</f>
      </c>
      <c r="N3406">
        <f>[1]资金台帐!N3406</f>
      </c>
      <c r="O3406">
        <f>[1]资金台帐!O3406&amp;""</f>
      </c>
      <c r="P3406">
        <f>[1]资金台帐!P3406&amp;""</f>
      </c>
      <c r="Q3406">
        <f>[1]资金台帐!Q3406&amp;""</f>
      </c>
      <c r="T3406">
        <f>[1]资金台帐!T3406&amp;""</f>
      </c>
      <c r="U3406">
        <f>[1]资金台帐!U3406&amp;""</f>
      </c>
      <c r="W3406">
        <f>[1]资金台帐!W3406&amp;""</f>
      </c>
      <c r="X3406">
        <f>[1]资金台帐!X3406&amp;""</f>
      </c>
      <c r="AB3406">
        <f>[1]资金台帐!AB3406</f>
        <v>0</v>
      </c>
      <c r="AC3406">
        <f>[1]资金台帐!AC3406</f>
        <v>0</v>
      </c>
      <c r="AD3406">
        <f>[1]资金台帐!AD3406</f>
        <v>0</v>
      </c>
      <c r="AJ3406">
        <f>[1]资金台帐!AJ3406</f>
        <v>0</v>
      </c>
      <c r="AK3406">
        <f>[1]资金台帐!AK3406</f>
        <v>0</v>
      </c>
      <c r="BA3406" s="22">
        <f t="shared" si="0"/>
      </c>
    </row>
    <row r="3407">
      <c r="B3407">
        <f>[1]资金台帐!B3407&amp;""</f>
      </c>
      <c r="H3407">
        <f>[1]资金台帐!H3407&amp;""</f>
      </c>
      <c r="J3407">
        <f>[1]资金台帐!J3407&amp;""</f>
      </c>
      <c r="N3407">
        <f>[1]资金台帐!N3407</f>
      </c>
      <c r="O3407">
        <f>[1]资金台帐!O3407&amp;""</f>
      </c>
      <c r="P3407">
        <f>[1]资金台帐!P3407&amp;""</f>
      </c>
      <c r="Q3407">
        <f>[1]资金台帐!Q3407&amp;""</f>
      </c>
      <c r="T3407">
        <f>[1]资金台帐!T3407&amp;""</f>
      </c>
      <c r="U3407">
        <f>[1]资金台帐!U3407&amp;""</f>
      </c>
      <c r="W3407">
        <f>[1]资金台帐!W3407&amp;""</f>
      </c>
      <c r="X3407">
        <f>[1]资金台帐!X3407&amp;""</f>
      </c>
      <c r="AB3407">
        <f>[1]资金台帐!AB3407</f>
        <v>0</v>
      </c>
      <c r="AC3407">
        <f>[1]资金台帐!AC3407</f>
        <v>0</v>
      </c>
      <c r="AD3407">
        <f>[1]资金台帐!AD3407</f>
        <v>0</v>
      </c>
      <c r="AJ3407">
        <f>[1]资金台帐!AJ3407</f>
        <v>0</v>
      </c>
      <c r="AK3407">
        <f>[1]资金台帐!AK3407</f>
        <v>0</v>
      </c>
      <c r="BA3407" s="22">
        <f t="shared" si="0"/>
      </c>
    </row>
    <row r="3408">
      <c r="B3408">
        <f>[1]资金台帐!B3408&amp;""</f>
      </c>
      <c r="H3408">
        <f>[1]资金台帐!H3408&amp;""</f>
      </c>
      <c r="J3408">
        <f>[1]资金台帐!J3408&amp;""</f>
      </c>
      <c r="N3408">
        <f>[1]资金台帐!N3408</f>
      </c>
      <c r="O3408">
        <f>[1]资金台帐!O3408&amp;""</f>
      </c>
      <c r="P3408">
        <f>[1]资金台帐!P3408&amp;""</f>
      </c>
      <c r="Q3408">
        <f>[1]资金台帐!Q3408&amp;""</f>
      </c>
      <c r="T3408">
        <f>[1]资金台帐!T3408&amp;""</f>
      </c>
      <c r="U3408">
        <f>[1]资金台帐!U3408&amp;""</f>
      </c>
      <c r="W3408">
        <f>[1]资金台帐!W3408&amp;""</f>
      </c>
      <c r="X3408">
        <f>[1]资金台帐!X3408&amp;""</f>
      </c>
      <c r="AB3408">
        <f>[1]资金台帐!AB3408</f>
        <v>0</v>
      </c>
      <c r="AC3408">
        <f>[1]资金台帐!AC3408</f>
        <v>0</v>
      </c>
      <c r="AD3408">
        <f>[1]资金台帐!AD3408</f>
        <v>0</v>
      </c>
      <c r="AJ3408">
        <f>[1]资金台帐!AJ3408</f>
        <v>0</v>
      </c>
      <c r="AK3408">
        <f>[1]资金台帐!AK3408</f>
        <v>0</v>
      </c>
      <c r="BA3408" s="22">
        <f t="shared" si="0"/>
      </c>
    </row>
    <row r="3409">
      <c r="B3409">
        <f>[1]资金台帐!B3409&amp;""</f>
      </c>
      <c r="H3409">
        <f>[1]资金台帐!H3409&amp;""</f>
      </c>
      <c r="J3409">
        <f>[1]资金台帐!J3409&amp;""</f>
      </c>
      <c r="N3409">
        <f>[1]资金台帐!N3409</f>
      </c>
      <c r="O3409">
        <f>[1]资金台帐!O3409&amp;""</f>
      </c>
      <c r="P3409">
        <f>[1]资金台帐!P3409&amp;""</f>
      </c>
      <c r="Q3409">
        <f>[1]资金台帐!Q3409&amp;""</f>
      </c>
      <c r="T3409">
        <f>[1]资金台帐!T3409&amp;""</f>
      </c>
      <c r="U3409">
        <f>[1]资金台帐!U3409&amp;""</f>
      </c>
      <c r="W3409">
        <f>[1]资金台帐!W3409&amp;""</f>
      </c>
      <c r="X3409">
        <f>[1]资金台帐!X3409&amp;""</f>
      </c>
      <c r="AB3409">
        <f>[1]资金台帐!AB3409</f>
        <v>0</v>
      </c>
      <c r="AC3409">
        <f>[1]资金台帐!AC3409</f>
        <v>0</v>
      </c>
      <c r="AD3409">
        <f>[1]资金台帐!AD3409</f>
        <v>0</v>
      </c>
      <c r="AJ3409">
        <f>[1]资金台帐!AJ3409</f>
        <v>0</v>
      </c>
      <c r="AK3409">
        <f>[1]资金台帐!AK3409</f>
        <v>0</v>
      </c>
      <c r="BA3409" s="22">
        <f t="shared" si="0"/>
      </c>
    </row>
    <row r="3410">
      <c r="B3410">
        <f>[1]资金台帐!B3410&amp;""</f>
      </c>
      <c r="H3410">
        <f>[1]资金台帐!H3410&amp;""</f>
      </c>
      <c r="J3410">
        <f>[1]资金台帐!J3410&amp;""</f>
      </c>
      <c r="N3410">
        <f>[1]资金台帐!N3410</f>
      </c>
      <c r="O3410">
        <f>[1]资金台帐!O3410&amp;""</f>
      </c>
      <c r="P3410">
        <f>[1]资金台帐!P3410&amp;""</f>
      </c>
      <c r="Q3410">
        <f>[1]资金台帐!Q3410&amp;""</f>
      </c>
      <c r="T3410">
        <f>[1]资金台帐!T3410&amp;""</f>
      </c>
      <c r="U3410">
        <f>[1]资金台帐!U3410&amp;""</f>
      </c>
      <c r="W3410">
        <f>[1]资金台帐!W3410&amp;""</f>
      </c>
      <c r="X3410">
        <f>[1]资金台帐!X3410&amp;""</f>
      </c>
      <c r="AB3410">
        <f>[1]资金台帐!AB3410</f>
        <v>0</v>
      </c>
      <c r="AC3410">
        <f>[1]资金台帐!AC3410</f>
        <v>0</v>
      </c>
      <c r="AD3410">
        <f>[1]资金台帐!AD3410</f>
        <v>0</v>
      </c>
      <c r="AJ3410">
        <f>[1]资金台帐!AJ3410</f>
        <v>0</v>
      </c>
      <c r="AK3410">
        <f>[1]资金台帐!AK3410</f>
        <v>0</v>
      </c>
      <c r="BA3410" s="22">
        <f t="shared" si="0"/>
      </c>
    </row>
    <row r="3411">
      <c r="B3411">
        <f>[1]资金台帐!B3411&amp;""</f>
      </c>
      <c r="H3411">
        <f>[1]资金台帐!H3411&amp;""</f>
      </c>
      <c r="J3411">
        <f>[1]资金台帐!J3411&amp;""</f>
      </c>
      <c r="N3411">
        <f>[1]资金台帐!N3411</f>
      </c>
      <c r="O3411">
        <f>[1]资金台帐!O3411&amp;""</f>
      </c>
      <c r="P3411">
        <f>[1]资金台帐!P3411&amp;""</f>
      </c>
      <c r="Q3411">
        <f>[1]资金台帐!Q3411&amp;""</f>
      </c>
      <c r="T3411">
        <f>[1]资金台帐!T3411&amp;""</f>
      </c>
      <c r="U3411">
        <f>[1]资金台帐!U3411&amp;""</f>
      </c>
      <c r="W3411">
        <f>[1]资金台帐!W3411&amp;""</f>
      </c>
      <c r="X3411">
        <f>[1]资金台帐!X3411&amp;""</f>
      </c>
      <c r="AB3411">
        <f>[1]资金台帐!AB3411</f>
        <v>0</v>
      </c>
      <c r="AC3411">
        <f>[1]资金台帐!AC3411</f>
        <v>0</v>
      </c>
      <c r="AD3411">
        <f>[1]资金台帐!AD3411</f>
        <v>0</v>
      </c>
      <c r="AJ3411">
        <f>[1]资金台帐!AJ3411</f>
        <v>0</v>
      </c>
      <c r="AK3411">
        <f>[1]资金台帐!AK3411</f>
        <v>0</v>
      </c>
      <c r="BA3411" s="22">
        <f t="shared" si="0"/>
      </c>
    </row>
    <row r="3412">
      <c r="B3412">
        <f>[1]资金台帐!B3412&amp;""</f>
      </c>
      <c r="H3412">
        <f>[1]资金台帐!H3412&amp;""</f>
      </c>
      <c r="J3412">
        <f>[1]资金台帐!J3412&amp;""</f>
      </c>
      <c r="N3412">
        <f>[1]资金台帐!N3412</f>
      </c>
      <c r="O3412">
        <f>[1]资金台帐!O3412&amp;""</f>
      </c>
      <c r="P3412">
        <f>[1]资金台帐!P3412&amp;""</f>
      </c>
      <c r="Q3412">
        <f>[1]资金台帐!Q3412&amp;""</f>
      </c>
      <c r="T3412">
        <f>[1]资金台帐!T3412&amp;""</f>
      </c>
      <c r="U3412">
        <f>[1]资金台帐!U3412&amp;""</f>
      </c>
      <c r="W3412">
        <f>[1]资金台帐!W3412&amp;""</f>
      </c>
      <c r="X3412">
        <f>[1]资金台帐!X3412&amp;""</f>
      </c>
      <c r="AB3412">
        <f>[1]资金台帐!AB3412</f>
        <v>0</v>
      </c>
      <c r="AC3412">
        <f>[1]资金台帐!AC3412</f>
        <v>0</v>
      </c>
      <c r="AD3412">
        <f>[1]资金台帐!AD3412</f>
        <v>0</v>
      </c>
      <c r="AJ3412">
        <f>[1]资金台帐!AJ3412</f>
        <v>0</v>
      </c>
      <c r="AK3412">
        <f>[1]资金台帐!AK3412</f>
        <v>0</v>
      </c>
      <c r="BA3412" s="22">
        <f t="shared" si="0"/>
      </c>
    </row>
    <row r="3413">
      <c r="B3413">
        <f>[1]资金台帐!B3413&amp;""</f>
      </c>
      <c r="H3413">
        <f>[1]资金台帐!H3413&amp;""</f>
      </c>
      <c r="J3413">
        <f>[1]资金台帐!J3413&amp;""</f>
      </c>
      <c r="N3413">
        <f>[1]资金台帐!N3413</f>
      </c>
      <c r="O3413">
        <f>[1]资金台帐!O3413&amp;""</f>
      </c>
      <c r="P3413">
        <f>[1]资金台帐!P3413&amp;""</f>
      </c>
      <c r="Q3413">
        <f>[1]资金台帐!Q3413&amp;""</f>
      </c>
      <c r="T3413">
        <f>[1]资金台帐!T3413&amp;""</f>
      </c>
      <c r="U3413">
        <f>[1]资金台帐!U3413&amp;""</f>
      </c>
      <c r="W3413">
        <f>[1]资金台帐!W3413&amp;""</f>
      </c>
      <c r="X3413">
        <f>[1]资金台帐!X3413&amp;""</f>
      </c>
      <c r="AB3413">
        <f>[1]资金台帐!AB3413</f>
        <v>0</v>
      </c>
      <c r="AC3413">
        <f>[1]资金台帐!AC3413</f>
        <v>0</v>
      </c>
      <c r="AD3413">
        <f>[1]资金台帐!AD3413</f>
        <v>0</v>
      </c>
      <c r="AJ3413">
        <f>[1]资金台帐!AJ3413</f>
        <v>0</v>
      </c>
      <c r="AK3413">
        <f>[1]资金台帐!AK3413</f>
        <v>0</v>
      </c>
      <c r="BA3413" s="22">
        <f t="shared" si="0"/>
      </c>
    </row>
    <row r="3414">
      <c r="B3414">
        <f>[1]资金台帐!B3414&amp;""</f>
      </c>
      <c r="H3414">
        <f>[1]资金台帐!H3414&amp;""</f>
      </c>
      <c r="J3414">
        <f>[1]资金台帐!J3414&amp;""</f>
      </c>
      <c r="N3414">
        <f>[1]资金台帐!N3414</f>
      </c>
      <c r="O3414">
        <f>[1]资金台帐!O3414&amp;""</f>
      </c>
      <c r="P3414">
        <f>[1]资金台帐!P3414&amp;""</f>
      </c>
      <c r="Q3414">
        <f>[1]资金台帐!Q3414&amp;""</f>
      </c>
      <c r="T3414">
        <f>[1]资金台帐!T3414&amp;""</f>
      </c>
      <c r="U3414">
        <f>[1]资金台帐!U3414&amp;""</f>
      </c>
      <c r="W3414">
        <f>[1]资金台帐!W3414&amp;""</f>
      </c>
      <c r="X3414">
        <f>[1]资金台帐!X3414&amp;""</f>
      </c>
      <c r="AB3414">
        <f>[1]资金台帐!AB3414</f>
        <v>0</v>
      </c>
      <c r="AC3414">
        <f>[1]资金台帐!AC3414</f>
        <v>0</v>
      </c>
      <c r="AD3414">
        <f>[1]资金台帐!AD3414</f>
        <v>0</v>
      </c>
      <c r="AJ3414">
        <f>[1]资金台帐!AJ3414</f>
        <v>0</v>
      </c>
      <c r="AK3414">
        <f>[1]资金台帐!AK3414</f>
        <v>0</v>
      </c>
      <c r="BA3414" s="22">
        <f t="shared" si="0"/>
      </c>
    </row>
    <row r="3415">
      <c r="B3415">
        <f>[1]资金台帐!B3415&amp;""</f>
      </c>
      <c r="H3415">
        <f>[1]资金台帐!H3415&amp;""</f>
      </c>
      <c r="J3415">
        <f>[1]资金台帐!J3415&amp;""</f>
      </c>
      <c r="N3415">
        <f>[1]资金台帐!N3415</f>
      </c>
      <c r="O3415">
        <f>[1]资金台帐!O3415&amp;""</f>
      </c>
      <c r="P3415">
        <f>[1]资金台帐!P3415&amp;""</f>
      </c>
      <c r="Q3415">
        <f>[1]资金台帐!Q3415&amp;""</f>
      </c>
      <c r="T3415">
        <f>[1]资金台帐!T3415&amp;""</f>
      </c>
      <c r="U3415">
        <f>[1]资金台帐!U3415&amp;""</f>
      </c>
      <c r="W3415">
        <f>[1]资金台帐!W3415&amp;""</f>
      </c>
      <c r="X3415">
        <f>[1]资金台帐!X3415&amp;""</f>
      </c>
      <c r="AB3415">
        <f>[1]资金台帐!AB3415</f>
        <v>0</v>
      </c>
      <c r="AC3415">
        <f>[1]资金台帐!AC3415</f>
        <v>0</v>
      </c>
      <c r="AD3415">
        <f>[1]资金台帐!AD3415</f>
        <v>0</v>
      </c>
      <c r="AJ3415">
        <f>[1]资金台帐!AJ3415</f>
        <v>0</v>
      </c>
      <c r="AK3415">
        <f>[1]资金台帐!AK3415</f>
        <v>0</v>
      </c>
      <c r="BA3415" s="22">
        <f t="shared" si="0"/>
      </c>
    </row>
    <row r="3416">
      <c r="B3416">
        <f>[1]资金台帐!B3416&amp;""</f>
      </c>
      <c r="H3416">
        <f>[1]资金台帐!H3416&amp;""</f>
      </c>
      <c r="J3416">
        <f>[1]资金台帐!J3416&amp;""</f>
      </c>
      <c r="N3416">
        <f>[1]资金台帐!N3416</f>
      </c>
      <c r="O3416">
        <f>[1]资金台帐!O3416&amp;""</f>
      </c>
      <c r="P3416">
        <f>[1]资金台帐!P3416&amp;""</f>
      </c>
      <c r="Q3416">
        <f>[1]资金台帐!Q3416&amp;""</f>
      </c>
      <c r="T3416">
        <f>[1]资金台帐!T3416&amp;""</f>
      </c>
      <c r="U3416">
        <f>[1]资金台帐!U3416&amp;""</f>
      </c>
      <c r="W3416">
        <f>[1]资金台帐!W3416&amp;""</f>
      </c>
      <c r="X3416">
        <f>[1]资金台帐!X3416&amp;""</f>
      </c>
      <c r="AB3416">
        <f>[1]资金台帐!AB3416</f>
        <v>0</v>
      </c>
      <c r="AC3416">
        <f>[1]资金台帐!AC3416</f>
        <v>0</v>
      </c>
      <c r="AD3416">
        <f>[1]资金台帐!AD3416</f>
        <v>0</v>
      </c>
      <c r="AJ3416">
        <f>[1]资金台帐!AJ3416</f>
        <v>0</v>
      </c>
      <c r="AK3416">
        <f>[1]资金台帐!AK3416</f>
        <v>0</v>
      </c>
      <c r="BA3416" s="22">
        <f t="shared" si="0"/>
      </c>
    </row>
    <row r="3417">
      <c r="B3417">
        <f>[1]资金台帐!B3417&amp;""</f>
      </c>
      <c r="H3417">
        <f>[1]资金台帐!H3417&amp;""</f>
      </c>
      <c r="J3417">
        <f>[1]资金台帐!J3417&amp;""</f>
      </c>
      <c r="N3417">
        <f>[1]资金台帐!N3417</f>
      </c>
      <c r="O3417">
        <f>[1]资金台帐!O3417&amp;""</f>
      </c>
      <c r="P3417">
        <f>[1]资金台帐!P3417&amp;""</f>
      </c>
      <c r="Q3417">
        <f>[1]资金台帐!Q3417&amp;""</f>
      </c>
      <c r="T3417">
        <f>[1]资金台帐!T3417&amp;""</f>
      </c>
      <c r="U3417">
        <f>[1]资金台帐!U3417&amp;""</f>
      </c>
      <c r="W3417">
        <f>[1]资金台帐!W3417&amp;""</f>
      </c>
      <c r="X3417">
        <f>[1]资金台帐!X3417&amp;""</f>
      </c>
      <c r="AB3417">
        <f>[1]资金台帐!AB3417</f>
        <v>0</v>
      </c>
      <c r="AC3417">
        <f>[1]资金台帐!AC3417</f>
        <v>0</v>
      </c>
      <c r="AD3417">
        <f>[1]资金台帐!AD3417</f>
        <v>0</v>
      </c>
      <c r="AJ3417">
        <f>[1]资金台帐!AJ3417</f>
        <v>0</v>
      </c>
      <c r="AK3417">
        <f>[1]资金台帐!AK3417</f>
        <v>0</v>
      </c>
      <c r="BA3417" s="22">
        <f t="shared" si="0"/>
      </c>
    </row>
    <row r="3418">
      <c r="B3418">
        <f>[1]资金台帐!B3418&amp;""</f>
      </c>
      <c r="H3418">
        <f>[1]资金台帐!H3418&amp;""</f>
      </c>
      <c r="J3418">
        <f>[1]资金台帐!J3418&amp;""</f>
      </c>
      <c r="N3418">
        <f>[1]资金台帐!N3418</f>
      </c>
      <c r="O3418">
        <f>[1]资金台帐!O3418&amp;""</f>
      </c>
      <c r="P3418">
        <f>[1]资金台帐!P3418&amp;""</f>
      </c>
      <c r="Q3418">
        <f>[1]资金台帐!Q3418&amp;""</f>
      </c>
      <c r="T3418">
        <f>[1]资金台帐!T3418&amp;""</f>
      </c>
      <c r="U3418">
        <f>[1]资金台帐!U3418&amp;""</f>
      </c>
      <c r="W3418">
        <f>[1]资金台帐!W3418&amp;""</f>
      </c>
      <c r="X3418">
        <f>[1]资金台帐!X3418&amp;""</f>
      </c>
      <c r="AB3418">
        <f>[1]资金台帐!AB3418</f>
        <v>0</v>
      </c>
      <c r="AC3418">
        <f>[1]资金台帐!AC3418</f>
        <v>0</v>
      </c>
      <c r="AD3418">
        <f>[1]资金台帐!AD3418</f>
        <v>0</v>
      </c>
      <c r="AJ3418">
        <f>[1]资金台帐!AJ3418</f>
        <v>0</v>
      </c>
      <c r="AK3418">
        <f>[1]资金台帐!AK3418</f>
        <v>0</v>
      </c>
      <c r="BA3418" s="22">
        <f t="shared" si="0"/>
      </c>
    </row>
    <row r="3419">
      <c r="B3419">
        <f>[1]资金台帐!B3419&amp;""</f>
      </c>
      <c r="H3419">
        <f>[1]资金台帐!H3419&amp;""</f>
      </c>
      <c r="J3419">
        <f>[1]资金台帐!J3419&amp;""</f>
      </c>
      <c r="N3419">
        <f>[1]资金台帐!N3419</f>
      </c>
      <c r="O3419">
        <f>[1]资金台帐!O3419&amp;""</f>
      </c>
      <c r="P3419">
        <f>[1]资金台帐!P3419&amp;""</f>
      </c>
      <c r="Q3419">
        <f>[1]资金台帐!Q3419&amp;""</f>
      </c>
      <c r="T3419">
        <f>[1]资金台帐!T3419&amp;""</f>
      </c>
      <c r="U3419">
        <f>[1]资金台帐!U3419&amp;""</f>
      </c>
      <c r="W3419">
        <f>[1]资金台帐!W3419&amp;""</f>
      </c>
      <c r="X3419">
        <f>[1]资金台帐!X3419&amp;""</f>
      </c>
      <c r="AB3419">
        <f>[1]资金台帐!AB3419</f>
        <v>0</v>
      </c>
      <c r="AC3419">
        <f>[1]资金台帐!AC3419</f>
        <v>0</v>
      </c>
      <c r="AD3419">
        <f>[1]资金台帐!AD3419</f>
        <v>0</v>
      </c>
      <c r="AJ3419">
        <f>[1]资金台帐!AJ3419</f>
        <v>0</v>
      </c>
      <c r="AK3419">
        <f>[1]资金台帐!AK3419</f>
        <v>0</v>
      </c>
      <c r="BA3419" s="22">
        <f t="shared" si="0"/>
      </c>
    </row>
    <row r="3420">
      <c r="B3420">
        <f>[1]资金台帐!B3420&amp;""</f>
      </c>
      <c r="H3420">
        <f>[1]资金台帐!H3420&amp;""</f>
      </c>
      <c r="J3420">
        <f>[1]资金台帐!J3420&amp;""</f>
      </c>
      <c r="N3420">
        <f>[1]资金台帐!N3420</f>
      </c>
      <c r="O3420">
        <f>[1]资金台帐!O3420&amp;""</f>
      </c>
      <c r="P3420">
        <f>[1]资金台帐!P3420&amp;""</f>
      </c>
      <c r="Q3420">
        <f>[1]资金台帐!Q3420&amp;""</f>
      </c>
      <c r="T3420">
        <f>[1]资金台帐!T3420&amp;""</f>
      </c>
      <c r="U3420">
        <f>[1]资金台帐!U3420&amp;""</f>
      </c>
      <c r="W3420">
        <f>[1]资金台帐!W3420&amp;""</f>
      </c>
      <c r="X3420">
        <f>[1]资金台帐!X3420&amp;""</f>
      </c>
      <c r="AB3420">
        <f>[1]资金台帐!AB3420</f>
        <v>0</v>
      </c>
      <c r="AC3420">
        <f>[1]资金台帐!AC3420</f>
        <v>0</v>
      </c>
      <c r="AD3420">
        <f>[1]资金台帐!AD3420</f>
        <v>0</v>
      </c>
      <c r="AJ3420">
        <f>[1]资金台帐!AJ3420</f>
        <v>0</v>
      </c>
      <c r="AK3420">
        <f>[1]资金台帐!AK3420</f>
        <v>0</v>
      </c>
      <c r="BA3420" s="22">
        <f t="shared" si="0"/>
      </c>
    </row>
    <row r="3421">
      <c r="B3421">
        <f>[1]资金台帐!B3421&amp;""</f>
      </c>
      <c r="H3421">
        <f>[1]资金台帐!H3421&amp;""</f>
      </c>
      <c r="J3421">
        <f>[1]资金台帐!J3421&amp;""</f>
      </c>
      <c r="N3421">
        <f>[1]资金台帐!N3421</f>
      </c>
      <c r="O3421">
        <f>[1]资金台帐!O3421&amp;""</f>
      </c>
      <c r="P3421">
        <f>[1]资金台帐!P3421&amp;""</f>
      </c>
      <c r="Q3421">
        <f>[1]资金台帐!Q3421&amp;""</f>
      </c>
      <c r="T3421">
        <f>[1]资金台帐!T3421&amp;""</f>
      </c>
      <c r="U3421">
        <f>[1]资金台帐!U3421&amp;""</f>
      </c>
      <c r="W3421">
        <f>[1]资金台帐!W3421&amp;""</f>
      </c>
      <c r="X3421">
        <f>[1]资金台帐!X3421&amp;""</f>
      </c>
      <c r="AB3421">
        <f>[1]资金台帐!AB3421</f>
        <v>0</v>
      </c>
      <c r="AC3421">
        <f>[1]资金台帐!AC3421</f>
        <v>0</v>
      </c>
      <c r="AD3421">
        <f>[1]资金台帐!AD3421</f>
        <v>0</v>
      </c>
      <c r="AJ3421">
        <f>[1]资金台帐!AJ3421</f>
        <v>0</v>
      </c>
      <c r="AK3421">
        <f>[1]资金台帐!AK3421</f>
        <v>0</v>
      </c>
      <c r="BA3421" s="22">
        <f t="shared" si="0"/>
      </c>
    </row>
    <row r="3422">
      <c r="B3422">
        <f>[1]资金台帐!B3422&amp;""</f>
      </c>
      <c r="H3422">
        <f>[1]资金台帐!H3422&amp;""</f>
      </c>
      <c r="J3422">
        <f>[1]资金台帐!J3422&amp;""</f>
      </c>
      <c r="N3422">
        <f>[1]资金台帐!N3422</f>
      </c>
      <c r="O3422">
        <f>[1]资金台帐!O3422&amp;""</f>
      </c>
      <c r="P3422">
        <f>[1]资金台帐!P3422&amp;""</f>
      </c>
      <c r="Q3422">
        <f>[1]资金台帐!Q3422&amp;""</f>
      </c>
      <c r="T3422">
        <f>[1]资金台帐!T3422&amp;""</f>
      </c>
      <c r="U3422">
        <f>[1]资金台帐!U3422&amp;""</f>
      </c>
      <c r="W3422">
        <f>[1]资金台帐!W3422&amp;""</f>
      </c>
      <c r="X3422">
        <f>[1]资金台帐!X3422&amp;""</f>
      </c>
      <c r="AB3422">
        <f>[1]资金台帐!AB3422</f>
        <v>0</v>
      </c>
      <c r="AC3422">
        <f>[1]资金台帐!AC3422</f>
        <v>0</v>
      </c>
      <c r="AD3422">
        <f>[1]资金台帐!AD3422</f>
        <v>0</v>
      </c>
      <c r="AJ3422">
        <f>[1]资金台帐!AJ3422</f>
        <v>0</v>
      </c>
      <c r="AK3422">
        <f>[1]资金台帐!AK3422</f>
        <v>0</v>
      </c>
      <c r="BA3422" s="22">
        <f t="shared" si="0"/>
      </c>
    </row>
    <row r="3423">
      <c r="B3423">
        <f>[1]资金台帐!B3423&amp;""</f>
      </c>
      <c r="H3423">
        <f>[1]资金台帐!H3423&amp;""</f>
      </c>
      <c r="J3423">
        <f>[1]资金台帐!J3423&amp;""</f>
      </c>
      <c r="N3423">
        <f>[1]资金台帐!N3423</f>
      </c>
      <c r="O3423">
        <f>[1]资金台帐!O3423&amp;""</f>
      </c>
      <c r="P3423">
        <f>[1]资金台帐!P3423&amp;""</f>
      </c>
      <c r="Q3423">
        <f>[1]资金台帐!Q3423&amp;""</f>
      </c>
      <c r="T3423">
        <f>[1]资金台帐!T3423&amp;""</f>
      </c>
      <c r="U3423">
        <f>[1]资金台帐!U3423&amp;""</f>
      </c>
      <c r="W3423">
        <f>[1]资金台帐!W3423&amp;""</f>
      </c>
      <c r="X3423">
        <f>[1]资金台帐!X3423&amp;""</f>
      </c>
      <c r="AB3423">
        <f>[1]资金台帐!AB3423</f>
        <v>0</v>
      </c>
      <c r="AC3423">
        <f>[1]资金台帐!AC3423</f>
        <v>0</v>
      </c>
      <c r="AD3423">
        <f>[1]资金台帐!AD3423</f>
        <v>0</v>
      </c>
      <c r="AJ3423">
        <f>[1]资金台帐!AJ3423</f>
        <v>0</v>
      </c>
      <c r="AK3423">
        <f>[1]资金台帐!AK3423</f>
        <v>0</v>
      </c>
      <c r="BA3423" s="22">
        <f t="shared" si="0"/>
      </c>
    </row>
    <row r="3424">
      <c r="B3424">
        <f>[1]资金台帐!B3424&amp;""</f>
      </c>
      <c r="H3424">
        <f>[1]资金台帐!H3424&amp;""</f>
      </c>
      <c r="J3424">
        <f>[1]资金台帐!J3424&amp;""</f>
      </c>
      <c r="N3424">
        <f>[1]资金台帐!N3424</f>
      </c>
      <c r="O3424">
        <f>[1]资金台帐!O3424&amp;""</f>
      </c>
      <c r="P3424">
        <f>[1]资金台帐!P3424&amp;""</f>
      </c>
      <c r="Q3424">
        <f>[1]资金台帐!Q3424&amp;""</f>
      </c>
      <c r="T3424">
        <f>[1]资金台帐!T3424&amp;""</f>
      </c>
      <c r="U3424">
        <f>[1]资金台帐!U3424&amp;""</f>
      </c>
      <c r="W3424">
        <f>[1]资金台帐!W3424&amp;""</f>
      </c>
      <c r="X3424">
        <f>[1]资金台帐!X3424&amp;""</f>
      </c>
      <c r="AB3424">
        <f>[1]资金台帐!AB3424</f>
        <v>0</v>
      </c>
      <c r="AC3424">
        <f>[1]资金台帐!AC3424</f>
        <v>0</v>
      </c>
      <c r="AD3424">
        <f>[1]资金台帐!AD3424</f>
        <v>0</v>
      </c>
      <c r="AJ3424">
        <f>[1]资金台帐!AJ3424</f>
        <v>0</v>
      </c>
      <c r="AK3424">
        <f>[1]资金台帐!AK3424</f>
        <v>0</v>
      </c>
      <c r="BA3424" s="22">
        <f t="shared" si="0"/>
      </c>
    </row>
    <row r="3425">
      <c r="B3425">
        <f>[1]资金台帐!B3425&amp;""</f>
      </c>
      <c r="H3425">
        <f>[1]资金台帐!H3425&amp;""</f>
      </c>
      <c r="J3425">
        <f>[1]资金台帐!J3425&amp;""</f>
      </c>
      <c r="N3425">
        <f>[1]资金台帐!N3425</f>
      </c>
      <c r="O3425">
        <f>[1]资金台帐!O3425&amp;""</f>
      </c>
      <c r="P3425">
        <f>[1]资金台帐!P3425&amp;""</f>
      </c>
      <c r="Q3425">
        <f>[1]资金台帐!Q3425&amp;""</f>
      </c>
      <c r="T3425">
        <f>[1]资金台帐!T3425&amp;""</f>
      </c>
      <c r="U3425">
        <f>[1]资金台帐!U3425&amp;""</f>
      </c>
      <c r="W3425">
        <f>[1]资金台帐!W3425&amp;""</f>
      </c>
      <c r="X3425">
        <f>[1]资金台帐!X3425&amp;""</f>
      </c>
      <c r="AB3425">
        <f>[1]资金台帐!AB3425</f>
        <v>0</v>
      </c>
      <c r="AC3425">
        <f>[1]资金台帐!AC3425</f>
        <v>0</v>
      </c>
      <c r="AD3425">
        <f>[1]资金台帐!AD3425</f>
        <v>0</v>
      </c>
      <c r="AJ3425">
        <f>[1]资金台帐!AJ3425</f>
        <v>0</v>
      </c>
      <c r="AK3425">
        <f>[1]资金台帐!AK3425</f>
        <v>0</v>
      </c>
      <c r="BA3425" s="22">
        <f t="shared" si="0"/>
      </c>
    </row>
    <row r="3426">
      <c r="B3426">
        <f>[1]资金台帐!B3426&amp;""</f>
      </c>
      <c r="H3426">
        <f>[1]资金台帐!H3426&amp;""</f>
      </c>
      <c r="J3426">
        <f>[1]资金台帐!J3426&amp;""</f>
      </c>
      <c r="N3426">
        <f>[1]资金台帐!N3426</f>
      </c>
      <c r="O3426">
        <f>[1]资金台帐!O3426&amp;""</f>
      </c>
      <c r="P3426">
        <f>[1]资金台帐!P3426&amp;""</f>
      </c>
      <c r="Q3426">
        <f>[1]资金台帐!Q3426&amp;""</f>
      </c>
      <c r="T3426">
        <f>[1]资金台帐!T3426&amp;""</f>
      </c>
      <c r="U3426">
        <f>[1]资金台帐!U3426&amp;""</f>
      </c>
      <c r="W3426">
        <f>[1]资金台帐!W3426&amp;""</f>
      </c>
      <c r="X3426">
        <f>[1]资金台帐!X3426&amp;""</f>
      </c>
      <c r="AB3426">
        <f>[1]资金台帐!AB3426</f>
        <v>0</v>
      </c>
      <c r="AC3426">
        <f>[1]资金台帐!AC3426</f>
        <v>0</v>
      </c>
      <c r="AD3426">
        <f>[1]资金台帐!AD3426</f>
        <v>0</v>
      </c>
      <c r="AJ3426">
        <f>[1]资金台帐!AJ3426</f>
        <v>0</v>
      </c>
      <c r="AK3426">
        <f>[1]资金台帐!AK3426</f>
        <v>0</v>
      </c>
      <c r="BA3426" s="22">
        <f t="shared" si="0"/>
      </c>
    </row>
    <row r="3427">
      <c r="B3427">
        <f>[1]资金台帐!B3427&amp;""</f>
      </c>
      <c r="H3427">
        <f>[1]资金台帐!H3427&amp;""</f>
      </c>
      <c r="J3427">
        <f>[1]资金台帐!J3427&amp;""</f>
      </c>
      <c r="N3427">
        <f>[1]资金台帐!N3427</f>
      </c>
      <c r="O3427">
        <f>[1]资金台帐!O3427&amp;""</f>
      </c>
      <c r="P3427">
        <f>[1]资金台帐!P3427&amp;""</f>
      </c>
      <c r="Q3427">
        <f>[1]资金台帐!Q3427&amp;""</f>
      </c>
      <c r="T3427">
        <f>[1]资金台帐!T3427&amp;""</f>
      </c>
      <c r="U3427">
        <f>[1]资金台帐!U3427&amp;""</f>
      </c>
      <c r="W3427">
        <f>[1]资金台帐!W3427&amp;""</f>
      </c>
      <c r="X3427">
        <f>[1]资金台帐!X3427&amp;""</f>
      </c>
      <c r="AB3427">
        <f>[1]资金台帐!AB3427</f>
        <v>0</v>
      </c>
      <c r="AC3427">
        <f>[1]资金台帐!AC3427</f>
        <v>0</v>
      </c>
      <c r="AD3427">
        <f>[1]资金台帐!AD3427</f>
        <v>0</v>
      </c>
      <c r="AJ3427">
        <f>[1]资金台帐!AJ3427</f>
        <v>0</v>
      </c>
      <c r="AK3427">
        <f>[1]资金台帐!AK3427</f>
        <v>0</v>
      </c>
      <c r="BA3427" s="22">
        <f t="shared" si="0"/>
      </c>
    </row>
    <row r="3428">
      <c r="B3428">
        <f>[1]资金台帐!B3428&amp;""</f>
      </c>
      <c r="H3428">
        <f>[1]资金台帐!H3428&amp;""</f>
      </c>
      <c r="J3428">
        <f>[1]资金台帐!J3428&amp;""</f>
      </c>
      <c r="N3428">
        <f>[1]资金台帐!N3428</f>
      </c>
      <c r="O3428">
        <f>[1]资金台帐!O3428&amp;""</f>
      </c>
      <c r="P3428">
        <f>[1]资金台帐!P3428&amp;""</f>
      </c>
      <c r="Q3428">
        <f>[1]资金台帐!Q3428&amp;""</f>
      </c>
      <c r="T3428">
        <f>[1]资金台帐!T3428&amp;""</f>
      </c>
      <c r="U3428">
        <f>[1]资金台帐!U3428&amp;""</f>
      </c>
      <c r="W3428">
        <f>[1]资金台帐!W3428&amp;""</f>
      </c>
      <c r="X3428">
        <f>[1]资金台帐!X3428&amp;""</f>
      </c>
      <c r="AB3428">
        <f>[1]资金台帐!AB3428</f>
        <v>0</v>
      </c>
      <c r="AC3428">
        <f>[1]资金台帐!AC3428</f>
        <v>0</v>
      </c>
      <c r="AD3428">
        <f>[1]资金台帐!AD3428</f>
        <v>0</v>
      </c>
      <c r="AJ3428">
        <f>[1]资金台帐!AJ3428</f>
        <v>0</v>
      </c>
      <c r="AK3428">
        <f>[1]资金台帐!AK3428</f>
        <v>0</v>
      </c>
      <c r="BA3428" s="22">
        <f t="shared" si="0"/>
      </c>
    </row>
    <row r="3429">
      <c r="B3429">
        <f>[1]资金台帐!B3429&amp;""</f>
      </c>
      <c r="H3429">
        <f>[1]资金台帐!H3429&amp;""</f>
      </c>
      <c r="J3429">
        <f>[1]资金台帐!J3429&amp;""</f>
      </c>
      <c r="N3429">
        <f>[1]资金台帐!N3429</f>
      </c>
      <c r="O3429">
        <f>[1]资金台帐!O3429&amp;""</f>
      </c>
      <c r="P3429">
        <f>[1]资金台帐!P3429&amp;""</f>
      </c>
      <c r="Q3429">
        <f>[1]资金台帐!Q3429&amp;""</f>
      </c>
      <c r="T3429">
        <f>[1]资金台帐!T3429&amp;""</f>
      </c>
      <c r="U3429">
        <f>[1]资金台帐!U3429&amp;""</f>
      </c>
      <c r="W3429">
        <f>[1]资金台帐!W3429&amp;""</f>
      </c>
      <c r="X3429">
        <f>[1]资金台帐!X3429&amp;""</f>
      </c>
      <c r="AB3429">
        <f>[1]资金台帐!AB3429</f>
        <v>0</v>
      </c>
      <c r="AC3429">
        <f>[1]资金台帐!AC3429</f>
        <v>0</v>
      </c>
      <c r="AD3429">
        <f>[1]资金台帐!AD3429</f>
        <v>0</v>
      </c>
      <c r="AJ3429">
        <f>[1]资金台帐!AJ3429</f>
        <v>0</v>
      </c>
      <c r="AK3429">
        <f>[1]资金台帐!AK3429</f>
        <v>0</v>
      </c>
      <c r="BA3429" s="22">
        <f t="shared" si="0"/>
      </c>
    </row>
    <row r="3430">
      <c r="B3430">
        <f>[1]资金台帐!B3430&amp;""</f>
      </c>
      <c r="H3430">
        <f>[1]资金台帐!H3430&amp;""</f>
      </c>
      <c r="J3430">
        <f>[1]资金台帐!J3430&amp;""</f>
      </c>
      <c r="N3430">
        <f>[1]资金台帐!N3430</f>
      </c>
      <c r="O3430">
        <f>[1]资金台帐!O3430&amp;""</f>
      </c>
      <c r="P3430">
        <f>[1]资金台帐!P3430&amp;""</f>
      </c>
      <c r="Q3430">
        <f>[1]资金台帐!Q3430&amp;""</f>
      </c>
      <c r="T3430">
        <f>[1]资金台帐!T3430&amp;""</f>
      </c>
      <c r="U3430">
        <f>[1]资金台帐!U3430&amp;""</f>
      </c>
      <c r="W3430">
        <f>[1]资金台帐!W3430&amp;""</f>
      </c>
      <c r="X3430">
        <f>[1]资金台帐!X3430&amp;""</f>
      </c>
      <c r="AB3430">
        <f>[1]资金台帐!AB3430</f>
        <v>0</v>
      </c>
      <c r="AC3430">
        <f>[1]资金台帐!AC3430</f>
        <v>0</v>
      </c>
      <c r="AD3430">
        <f>[1]资金台帐!AD3430</f>
        <v>0</v>
      </c>
      <c r="AJ3430">
        <f>[1]资金台帐!AJ3430</f>
        <v>0</v>
      </c>
      <c r="AK3430">
        <f>[1]资金台帐!AK3430</f>
        <v>0</v>
      </c>
      <c r="BA3430" s="22">
        <f t="shared" si="0"/>
      </c>
    </row>
    <row r="3431">
      <c r="B3431">
        <f>[1]资金台帐!B3431&amp;""</f>
      </c>
      <c r="H3431">
        <f>[1]资金台帐!H3431&amp;""</f>
      </c>
      <c r="J3431">
        <f>[1]资金台帐!J3431&amp;""</f>
      </c>
      <c r="N3431">
        <f>[1]资金台帐!N3431</f>
      </c>
      <c r="O3431">
        <f>[1]资金台帐!O3431&amp;""</f>
      </c>
      <c r="P3431">
        <f>[1]资金台帐!P3431&amp;""</f>
      </c>
      <c r="Q3431">
        <f>[1]资金台帐!Q3431&amp;""</f>
      </c>
      <c r="T3431">
        <f>[1]资金台帐!T3431&amp;""</f>
      </c>
      <c r="U3431">
        <f>[1]资金台帐!U3431&amp;""</f>
      </c>
      <c r="W3431">
        <f>[1]资金台帐!W3431&amp;""</f>
      </c>
      <c r="X3431">
        <f>[1]资金台帐!X3431&amp;""</f>
      </c>
      <c r="AB3431">
        <f>[1]资金台帐!AB3431</f>
        <v>0</v>
      </c>
      <c r="AC3431">
        <f>[1]资金台帐!AC3431</f>
        <v>0</v>
      </c>
      <c r="AD3431">
        <f>[1]资金台帐!AD3431</f>
        <v>0</v>
      </c>
      <c r="AJ3431">
        <f>[1]资金台帐!AJ3431</f>
        <v>0</v>
      </c>
      <c r="AK3431">
        <f>[1]资金台帐!AK3431</f>
        <v>0</v>
      </c>
      <c r="BA3431" s="22">
        <f t="shared" si="0"/>
      </c>
    </row>
    <row r="3432">
      <c r="B3432">
        <f>[1]资金台帐!B3432&amp;""</f>
      </c>
      <c r="H3432">
        <f>[1]资金台帐!H3432&amp;""</f>
      </c>
      <c r="J3432">
        <f>[1]资金台帐!J3432&amp;""</f>
      </c>
      <c r="N3432">
        <f>[1]资金台帐!N3432</f>
      </c>
      <c r="O3432">
        <f>[1]资金台帐!O3432&amp;""</f>
      </c>
      <c r="P3432">
        <f>[1]资金台帐!P3432&amp;""</f>
      </c>
      <c r="Q3432">
        <f>[1]资金台帐!Q3432&amp;""</f>
      </c>
      <c r="T3432">
        <f>[1]资金台帐!T3432&amp;""</f>
      </c>
      <c r="U3432">
        <f>[1]资金台帐!U3432&amp;""</f>
      </c>
      <c r="W3432">
        <f>[1]资金台帐!W3432&amp;""</f>
      </c>
      <c r="X3432">
        <f>[1]资金台帐!X3432&amp;""</f>
      </c>
      <c r="AB3432">
        <f>[1]资金台帐!AB3432</f>
        <v>0</v>
      </c>
      <c r="AC3432">
        <f>[1]资金台帐!AC3432</f>
        <v>0</v>
      </c>
      <c r="AD3432">
        <f>[1]资金台帐!AD3432</f>
        <v>0</v>
      </c>
      <c r="AJ3432">
        <f>[1]资金台帐!AJ3432</f>
        <v>0</v>
      </c>
      <c r="AK3432">
        <f>[1]资金台帐!AK3432</f>
        <v>0</v>
      </c>
      <c r="BA3432" s="22">
        <f t="shared" si="0"/>
      </c>
    </row>
    <row r="3433">
      <c r="B3433">
        <f>[1]资金台帐!B3433&amp;""</f>
      </c>
      <c r="H3433">
        <f>[1]资金台帐!H3433&amp;""</f>
      </c>
      <c r="J3433">
        <f>[1]资金台帐!J3433&amp;""</f>
      </c>
      <c r="N3433">
        <f>[1]资金台帐!N3433</f>
      </c>
      <c r="O3433">
        <f>[1]资金台帐!O3433&amp;""</f>
      </c>
      <c r="P3433">
        <f>[1]资金台帐!P3433&amp;""</f>
      </c>
      <c r="Q3433">
        <f>[1]资金台帐!Q3433&amp;""</f>
      </c>
      <c r="T3433">
        <f>[1]资金台帐!T3433&amp;""</f>
      </c>
      <c r="U3433">
        <f>[1]资金台帐!U3433&amp;""</f>
      </c>
      <c r="W3433">
        <f>[1]资金台帐!W3433&amp;""</f>
      </c>
      <c r="X3433">
        <f>[1]资金台帐!X3433&amp;""</f>
      </c>
      <c r="AB3433">
        <f>[1]资金台帐!AB3433</f>
        <v>0</v>
      </c>
      <c r="AC3433">
        <f>[1]资金台帐!AC3433</f>
        <v>0</v>
      </c>
      <c r="AD3433">
        <f>[1]资金台帐!AD3433</f>
        <v>0</v>
      </c>
      <c r="AJ3433">
        <f>[1]资金台帐!AJ3433</f>
        <v>0</v>
      </c>
      <c r="AK3433">
        <f>[1]资金台帐!AK3433</f>
        <v>0</v>
      </c>
      <c r="BA3433" s="22">
        <f t="shared" si="0"/>
      </c>
    </row>
    <row r="3434">
      <c r="B3434">
        <f>[1]资金台帐!B3434&amp;""</f>
      </c>
      <c r="H3434">
        <f>[1]资金台帐!H3434&amp;""</f>
      </c>
      <c r="J3434">
        <f>[1]资金台帐!J3434&amp;""</f>
      </c>
      <c r="N3434">
        <f>[1]资金台帐!N3434</f>
      </c>
      <c r="O3434">
        <f>[1]资金台帐!O3434&amp;""</f>
      </c>
      <c r="P3434">
        <f>[1]资金台帐!P3434&amp;""</f>
      </c>
      <c r="Q3434">
        <f>[1]资金台帐!Q3434&amp;""</f>
      </c>
      <c r="T3434">
        <f>[1]资金台帐!T3434&amp;""</f>
      </c>
      <c r="U3434">
        <f>[1]资金台帐!U3434&amp;""</f>
      </c>
      <c r="W3434">
        <f>[1]资金台帐!W3434&amp;""</f>
      </c>
      <c r="X3434">
        <f>[1]资金台帐!X3434&amp;""</f>
      </c>
      <c r="AB3434">
        <f>[1]资金台帐!AB3434</f>
        <v>0</v>
      </c>
      <c r="AC3434">
        <f>[1]资金台帐!AC3434</f>
        <v>0</v>
      </c>
      <c r="AD3434">
        <f>[1]资金台帐!AD3434</f>
        <v>0</v>
      </c>
      <c r="AJ3434">
        <f>[1]资金台帐!AJ3434</f>
        <v>0</v>
      </c>
      <c r="AK3434">
        <f>[1]资金台帐!AK3434</f>
        <v>0</v>
      </c>
      <c r="BA3434" s="22">
        <f t="shared" si="0"/>
      </c>
    </row>
    <row r="3435">
      <c r="B3435">
        <f>[1]资金台帐!B3435&amp;""</f>
      </c>
      <c r="H3435">
        <f>[1]资金台帐!H3435&amp;""</f>
      </c>
      <c r="J3435">
        <f>[1]资金台帐!J3435&amp;""</f>
      </c>
      <c r="N3435">
        <f>[1]资金台帐!N3435</f>
      </c>
      <c r="O3435">
        <f>[1]资金台帐!O3435&amp;""</f>
      </c>
      <c r="P3435">
        <f>[1]资金台帐!P3435&amp;""</f>
      </c>
      <c r="Q3435">
        <f>[1]资金台帐!Q3435&amp;""</f>
      </c>
      <c r="T3435">
        <f>[1]资金台帐!T3435&amp;""</f>
      </c>
      <c r="U3435">
        <f>[1]资金台帐!U3435&amp;""</f>
      </c>
      <c r="W3435">
        <f>[1]资金台帐!W3435&amp;""</f>
      </c>
      <c r="X3435">
        <f>[1]资金台帐!X3435&amp;""</f>
      </c>
      <c r="AB3435">
        <f>[1]资金台帐!AB3435</f>
        <v>0</v>
      </c>
      <c r="AC3435">
        <f>[1]资金台帐!AC3435</f>
        <v>0</v>
      </c>
      <c r="AD3435">
        <f>[1]资金台帐!AD3435</f>
        <v>0</v>
      </c>
      <c r="AJ3435">
        <f>[1]资金台帐!AJ3435</f>
        <v>0</v>
      </c>
      <c r="AK3435">
        <f>[1]资金台帐!AK3435</f>
        <v>0</v>
      </c>
      <c r="BA3435" s="22">
        <f t="shared" si="0"/>
      </c>
    </row>
    <row r="3436">
      <c r="B3436">
        <f>[1]资金台帐!B3436&amp;""</f>
      </c>
      <c r="H3436">
        <f>[1]资金台帐!H3436&amp;""</f>
      </c>
      <c r="J3436">
        <f>[1]资金台帐!J3436&amp;""</f>
      </c>
      <c r="N3436">
        <f>[1]资金台帐!N3436</f>
      </c>
      <c r="O3436">
        <f>[1]资金台帐!O3436&amp;""</f>
      </c>
      <c r="P3436">
        <f>[1]资金台帐!P3436&amp;""</f>
      </c>
      <c r="Q3436">
        <f>[1]资金台帐!Q3436&amp;""</f>
      </c>
      <c r="T3436">
        <f>[1]资金台帐!T3436&amp;""</f>
      </c>
      <c r="U3436">
        <f>[1]资金台帐!U3436&amp;""</f>
      </c>
      <c r="W3436">
        <f>[1]资金台帐!W3436&amp;""</f>
      </c>
      <c r="X3436">
        <f>[1]资金台帐!X3436&amp;""</f>
      </c>
      <c r="AB3436">
        <f>[1]资金台帐!AB3436</f>
        <v>0</v>
      </c>
      <c r="AC3436">
        <f>[1]资金台帐!AC3436</f>
        <v>0</v>
      </c>
      <c r="AD3436">
        <f>[1]资金台帐!AD3436</f>
        <v>0</v>
      </c>
      <c r="AJ3436">
        <f>[1]资金台帐!AJ3436</f>
        <v>0</v>
      </c>
      <c r="AK3436">
        <f>[1]资金台帐!AK3436</f>
        <v>0</v>
      </c>
      <c r="BA3436" s="22">
        <f t="shared" si="0"/>
      </c>
    </row>
    <row r="3437">
      <c r="B3437">
        <f>[1]资金台帐!B3437&amp;""</f>
      </c>
      <c r="H3437">
        <f>[1]资金台帐!H3437&amp;""</f>
      </c>
      <c r="J3437">
        <f>[1]资金台帐!J3437&amp;""</f>
      </c>
      <c r="N3437">
        <f>[1]资金台帐!N3437</f>
      </c>
      <c r="O3437">
        <f>[1]资金台帐!O3437&amp;""</f>
      </c>
      <c r="P3437">
        <f>[1]资金台帐!P3437&amp;""</f>
      </c>
      <c r="Q3437">
        <f>[1]资金台帐!Q3437&amp;""</f>
      </c>
      <c r="T3437">
        <f>[1]资金台帐!T3437&amp;""</f>
      </c>
      <c r="U3437">
        <f>[1]资金台帐!U3437&amp;""</f>
      </c>
      <c r="W3437">
        <f>[1]资金台帐!W3437&amp;""</f>
      </c>
      <c r="X3437">
        <f>[1]资金台帐!X3437&amp;""</f>
      </c>
      <c r="AB3437">
        <f>[1]资金台帐!AB3437</f>
        <v>0</v>
      </c>
      <c r="AC3437">
        <f>[1]资金台帐!AC3437</f>
        <v>0</v>
      </c>
      <c r="AD3437">
        <f>[1]资金台帐!AD3437</f>
        <v>0</v>
      </c>
      <c r="AJ3437">
        <f>[1]资金台帐!AJ3437</f>
        <v>0</v>
      </c>
      <c r="AK3437">
        <f>[1]资金台帐!AK3437</f>
        <v>0</v>
      </c>
      <c r="BA3437" s="22">
        <f t="shared" si="0"/>
      </c>
    </row>
    <row r="3438">
      <c r="B3438">
        <f>[1]资金台帐!B3438&amp;""</f>
      </c>
      <c r="H3438">
        <f>[1]资金台帐!H3438&amp;""</f>
      </c>
      <c r="J3438">
        <f>[1]资金台帐!J3438&amp;""</f>
      </c>
      <c r="N3438">
        <f>[1]资金台帐!N3438</f>
      </c>
      <c r="O3438">
        <f>[1]资金台帐!O3438&amp;""</f>
      </c>
      <c r="P3438">
        <f>[1]资金台帐!P3438&amp;""</f>
      </c>
      <c r="Q3438">
        <f>[1]资金台帐!Q3438&amp;""</f>
      </c>
      <c r="T3438">
        <f>[1]资金台帐!T3438&amp;""</f>
      </c>
      <c r="U3438">
        <f>[1]资金台帐!U3438&amp;""</f>
      </c>
      <c r="W3438">
        <f>[1]资金台帐!W3438&amp;""</f>
      </c>
      <c r="X3438">
        <f>[1]资金台帐!X3438&amp;""</f>
      </c>
      <c r="AB3438">
        <f>[1]资金台帐!AB3438</f>
        <v>0</v>
      </c>
      <c r="AC3438">
        <f>[1]资金台帐!AC3438</f>
        <v>0</v>
      </c>
      <c r="AD3438">
        <f>[1]资金台帐!AD3438</f>
        <v>0</v>
      </c>
      <c r="AJ3438">
        <f>[1]资金台帐!AJ3438</f>
        <v>0</v>
      </c>
      <c r="AK3438">
        <f>[1]资金台帐!AK3438</f>
        <v>0</v>
      </c>
      <c r="BA3438" s="22">
        <f t="shared" si="0"/>
      </c>
    </row>
    <row r="3439">
      <c r="B3439">
        <f>[1]资金台帐!B3439&amp;""</f>
      </c>
      <c r="H3439">
        <f>[1]资金台帐!H3439&amp;""</f>
      </c>
      <c r="J3439">
        <f>[1]资金台帐!J3439&amp;""</f>
      </c>
      <c r="N3439">
        <f>[1]资金台帐!N3439</f>
      </c>
      <c r="O3439">
        <f>[1]资金台帐!O3439&amp;""</f>
      </c>
      <c r="P3439">
        <f>[1]资金台帐!P3439&amp;""</f>
      </c>
      <c r="Q3439">
        <f>[1]资金台帐!Q3439&amp;""</f>
      </c>
      <c r="T3439">
        <f>[1]资金台帐!T3439&amp;""</f>
      </c>
      <c r="U3439">
        <f>[1]资金台帐!U3439&amp;""</f>
      </c>
      <c r="W3439">
        <f>[1]资金台帐!W3439&amp;""</f>
      </c>
      <c r="X3439">
        <f>[1]资金台帐!X3439&amp;""</f>
      </c>
      <c r="AB3439">
        <f>[1]资金台帐!AB3439</f>
        <v>0</v>
      </c>
      <c r="AC3439">
        <f>[1]资金台帐!AC3439</f>
        <v>0</v>
      </c>
      <c r="AD3439">
        <f>[1]资金台帐!AD3439</f>
        <v>0</v>
      </c>
      <c r="AJ3439">
        <f>[1]资金台帐!AJ3439</f>
        <v>0</v>
      </c>
      <c r="AK3439">
        <f>[1]资金台帐!AK3439</f>
        <v>0</v>
      </c>
      <c r="BA3439" s="22">
        <f t="shared" si="0"/>
      </c>
    </row>
    <row r="3440">
      <c r="B3440">
        <f>[1]资金台帐!B3440&amp;""</f>
      </c>
      <c r="H3440">
        <f>[1]资金台帐!H3440&amp;""</f>
      </c>
      <c r="J3440">
        <f>[1]资金台帐!J3440&amp;""</f>
      </c>
      <c r="N3440">
        <f>[1]资金台帐!N3440</f>
      </c>
      <c r="O3440">
        <f>[1]资金台帐!O3440&amp;""</f>
      </c>
      <c r="P3440">
        <f>[1]资金台帐!P3440&amp;""</f>
      </c>
      <c r="Q3440">
        <f>[1]资金台帐!Q3440&amp;""</f>
      </c>
      <c r="T3440">
        <f>[1]资金台帐!T3440&amp;""</f>
      </c>
      <c r="U3440">
        <f>[1]资金台帐!U3440&amp;""</f>
      </c>
      <c r="W3440">
        <f>[1]资金台帐!W3440&amp;""</f>
      </c>
      <c r="X3440">
        <f>[1]资金台帐!X3440&amp;""</f>
      </c>
      <c r="AB3440">
        <f>[1]资金台帐!AB3440</f>
        <v>0</v>
      </c>
      <c r="AC3440">
        <f>[1]资金台帐!AC3440</f>
        <v>0</v>
      </c>
      <c r="AD3440">
        <f>[1]资金台帐!AD3440</f>
        <v>0</v>
      </c>
      <c r="AJ3440">
        <f>[1]资金台帐!AJ3440</f>
        <v>0</v>
      </c>
      <c r="AK3440">
        <f>[1]资金台帐!AK3440</f>
        <v>0</v>
      </c>
      <c r="BA3440" s="22">
        <f t="shared" si="0"/>
      </c>
    </row>
    <row r="3441">
      <c r="B3441">
        <f>[1]资金台帐!B3441&amp;""</f>
      </c>
      <c r="H3441">
        <f>[1]资金台帐!H3441&amp;""</f>
      </c>
      <c r="J3441">
        <f>[1]资金台帐!J3441&amp;""</f>
      </c>
      <c r="N3441">
        <f>[1]资金台帐!N3441</f>
      </c>
      <c r="O3441">
        <f>[1]资金台帐!O3441&amp;""</f>
      </c>
      <c r="P3441">
        <f>[1]资金台帐!P3441&amp;""</f>
      </c>
      <c r="Q3441">
        <f>[1]资金台帐!Q3441&amp;""</f>
      </c>
      <c r="T3441">
        <f>[1]资金台帐!T3441&amp;""</f>
      </c>
      <c r="U3441">
        <f>[1]资金台帐!U3441&amp;""</f>
      </c>
      <c r="W3441">
        <f>[1]资金台帐!W3441&amp;""</f>
      </c>
      <c r="X3441">
        <f>[1]资金台帐!X3441&amp;""</f>
      </c>
      <c r="AB3441">
        <f>[1]资金台帐!AB3441</f>
        <v>0</v>
      </c>
      <c r="AC3441">
        <f>[1]资金台帐!AC3441</f>
        <v>0</v>
      </c>
      <c r="AD3441">
        <f>[1]资金台帐!AD3441</f>
        <v>0</v>
      </c>
      <c r="AJ3441">
        <f>[1]资金台帐!AJ3441</f>
        <v>0</v>
      </c>
      <c r="AK3441">
        <f>[1]资金台帐!AK3441</f>
        <v>0</v>
      </c>
      <c r="BA3441" s="22">
        <f t="shared" si="0"/>
      </c>
    </row>
    <row r="3442">
      <c r="B3442">
        <f>[1]资金台帐!B3442&amp;""</f>
      </c>
      <c r="H3442">
        <f>[1]资金台帐!H3442&amp;""</f>
      </c>
      <c r="J3442">
        <f>[1]资金台帐!J3442&amp;""</f>
      </c>
      <c r="N3442">
        <f>[1]资金台帐!N3442</f>
      </c>
      <c r="O3442">
        <f>[1]资金台帐!O3442&amp;""</f>
      </c>
      <c r="P3442">
        <f>[1]资金台帐!P3442&amp;""</f>
      </c>
      <c r="Q3442">
        <f>[1]资金台帐!Q3442&amp;""</f>
      </c>
      <c r="T3442">
        <f>[1]资金台帐!T3442&amp;""</f>
      </c>
      <c r="U3442">
        <f>[1]资金台帐!U3442&amp;""</f>
      </c>
      <c r="W3442">
        <f>[1]资金台帐!W3442&amp;""</f>
      </c>
      <c r="X3442">
        <f>[1]资金台帐!X3442&amp;""</f>
      </c>
      <c r="AB3442">
        <f>[1]资金台帐!AB3442</f>
        <v>0</v>
      </c>
      <c r="AC3442">
        <f>[1]资金台帐!AC3442</f>
        <v>0</v>
      </c>
      <c r="AD3442">
        <f>[1]资金台帐!AD3442</f>
        <v>0</v>
      </c>
      <c r="AJ3442">
        <f>[1]资金台帐!AJ3442</f>
        <v>0</v>
      </c>
      <c r="AK3442">
        <f>[1]资金台帐!AK3442</f>
        <v>0</v>
      </c>
      <c r="BA3442" s="22">
        <f t="shared" si="0"/>
      </c>
    </row>
    <row r="3443">
      <c r="B3443">
        <f>[1]资金台帐!B3443&amp;""</f>
      </c>
      <c r="H3443">
        <f>[1]资金台帐!H3443&amp;""</f>
      </c>
      <c r="J3443">
        <f>[1]资金台帐!J3443&amp;""</f>
      </c>
      <c r="N3443">
        <f>[1]资金台帐!N3443</f>
      </c>
      <c r="O3443">
        <f>[1]资金台帐!O3443&amp;""</f>
      </c>
      <c r="P3443">
        <f>[1]资金台帐!P3443&amp;""</f>
      </c>
      <c r="Q3443">
        <f>[1]资金台帐!Q3443&amp;""</f>
      </c>
      <c r="T3443">
        <f>[1]资金台帐!T3443&amp;""</f>
      </c>
      <c r="U3443">
        <f>[1]资金台帐!U3443&amp;""</f>
      </c>
      <c r="W3443">
        <f>[1]资金台帐!W3443&amp;""</f>
      </c>
      <c r="X3443">
        <f>[1]资金台帐!X3443&amp;""</f>
      </c>
      <c r="AB3443">
        <f>[1]资金台帐!AB3443</f>
        <v>0</v>
      </c>
      <c r="AC3443">
        <f>[1]资金台帐!AC3443</f>
        <v>0</v>
      </c>
      <c r="AD3443">
        <f>[1]资金台帐!AD3443</f>
        <v>0</v>
      </c>
      <c r="AJ3443">
        <f>[1]资金台帐!AJ3443</f>
        <v>0</v>
      </c>
      <c r="AK3443">
        <f>[1]资金台帐!AK3443</f>
        <v>0</v>
      </c>
      <c r="BA3443" s="22">
        <f t="shared" si="0"/>
      </c>
    </row>
    <row r="3444">
      <c r="B3444">
        <f>[1]资金台帐!B3444&amp;""</f>
      </c>
      <c r="H3444">
        <f>[1]资金台帐!H3444&amp;""</f>
      </c>
      <c r="J3444">
        <f>[1]资金台帐!J3444&amp;""</f>
      </c>
      <c r="N3444">
        <f>[1]资金台帐!N3444</f>
      </c>
      <c r="O3444">
        <f>[1]资金台帐!O3444&amp;""</f>
      </c>
      <c r="P3444">
        <f>[1]资金台帐!P3444&amp;""</f>
      </c>
      <c r="Q3444">
        <f>[1]资金台帐!Q3444&amp;""</f>
      </c>
      <c r="T3444">
        <f>[1]资金台帐!T3444&amp;""</f>
      </c>
      <c r="U3444">
        <f>[1]资金台帐!U3444&amp;""</f>
      </c>
      <c r="W3444">
        <f>[1]资金台帐!W3444&amp;""</f>
      </c>
      <c r="X3444">
        <f>[1]资金台帐!X3444&amp;""</f>
      </c>
      <c r="AB3444">
        <f>[1]资金台帐!AB3444</f>
        <v>0</v>
      </c>
      <c r="AC3444">
        <f>[1]资金台帐!AC3444</f>
        <v>0</v>
      </c>
      <c r="AD3444">
        <f>[1]资金台帐!AD3444</f>
        <v>0</v>
      </c>
      <c r="AJ3444">
        <f>[1]资金台帐!AJ3444</f>
        <v>0</v>
      </c>
      <c r="AK3444">
        <f>[1]资金台帐!AK3444</f>
        <v>0</v>
      </c>
      <c r="BA3444" s="22">
        <f t="shared" si="0"/>
      </c>
    </row>
    <row r="3445">
      <c r="B3445">
        <f>[1]资金台帐!B3445&amp;""</f>
      </c>
      <c r="H3445">
        <f>[1]资金台帐!H3445&amp;""</f>
      </c>
      <c r="J3445">
        <f>[1]资金台帐!J3445&amp;""</f>
      </c>
      <c r="N3445">
        <f>[1]资金台帐!N3445</f>
      </c>
      <c r="O3445">
        <f>[1]资金台帐!O3445&amp;""</f>
      </c>
      <c r="P3445">
        <f>[1]资金台帐!P3445&amp;""</f>
      </c>
      <c r="Q3445">
        <f>[1]资金台帐!Q3445&amp;""</f>
      </c>
      <c r="T3445">
        <f>[1]资金台帐!T3445&amp;""</f>
      </c>
      <c r="U3445">
        <f>[1]资金台帐!U3445&amp;""</f>
      </c>
      <c r="W3445">
        <f>[1]资金台帐!W3445&amp;""</f>
      </c>
      <c r="X3445">
        <f>[1]资金台帐!X3445&amp;""</f>
      </c>
      <c r="AB3445">
        <f>[1]资金台帐!AB3445</f>
        <v>0</v>
      </c>
      <c r="AC3445">
        <f>[1]资金台帐!AC3445</f>
        <v>0</v>
      </c>
      <c r="AD3445">
        <f>[1]资金台帐!AD3445</f>
        <v>0</v>
      </c>
      <c r="AJ3445">
        <f>[1]资金台帐!AJ3445</f>
        <v>0</v>
      </c>
      <c r="AK3445">
        <f>[1]资金台帐!AK3445</f>
        <v>0</v>
      </c>
      <c r="BA3445" s="22">
        <f t="shared" si="0"/>
      </c>
    </row>
    <row r="3446">
      <c r="B3446">
        <f>[1]资金台帐!B3446&amp;""</f>
      </c>
      <c r="H3446">
        <f>[1]资金台帐!H3446&amp;""</f>
      </c>
      <c r="J3446">
        <f>[1]资金台帐!J3446&amp;""</f>
      </c>
      <c r="N3446">
        <f>[1]资金台帐!N3446</f>
      </c>
      <c r="O3446">
        <f>[1]资金台帐!O3446&amp;""</f>
      </c>
      <c r="P3446">
        <f>[1]资金台帐!P3446&amp;""</f>
      </c>
      <c r="Q3446">
        <f>[1]资金台帐!Q3446&amp;""</f>
      </c>
      <c r="T3446">
        <f>[1]资金台帐!T3446&amp;""</f>
      </c>
      <c r="U3446">
        <f>[1]资金台帐!U3446&amp;""</f>
      </c>
      <c r="W3446">
        <f>[1]资金台帐!W3446&amp;""</f>
      </c>
      <c r="X3446">
        <f>[1]资金台帐!X3446&amp;""</f>
      </c>
      <c r="AB3446">
        <f>[1]资金台帐!AB3446</f>
        <v>0</v>
      </c>
      <c r="AC3446">
        <f>[1]资金台帐!AC3446</f>
        <v>0</v>
      </c>
      <c r="AD3446">
        <f>[1]资金台帐!AD3446</f>
        <v>0</v>
      </c>
      <c r="AJ3446">
        <f>[1]资金台帐!AJ3446</f>
        <v>0</v>
      </c>
      <c r="AK3446">
        <f>[1]资金台帐!AK3446</f>
        <v>0</v>
      </c>
      <c r="BA3446" s="22">
        <f t="shared" si="0"/>
      </c>
    </row>
    <row r="3447">
      <c r="B3447">
        <f>[1]资金台帐!B3447&amp;""</f>
      </c>
      <c r="H3447">
        <f>[1]资金台帐!H3447&amp;""</f>
      </c>
      <c r="J3447">
        <f>[1]资金台帐!J3447&amp;""</f>
      </c>
      <c r="N3447">
        <f>[1]资金台帐!N3447</f>
      </c>
      <c r="O3447">
        <f>[1]资金台帐!O3447&amp;""</f>
      </c>
      <c r="P3447">
        <f>[1]资金台帐!P3447&amp;""</f>
      </c>
      <c r="Q3447">
        <f>[1]资金台帐!Q3447&amp;""</f>
      </c>
      <c r="T3447">
        <f>[1]资金台帐!T3447&amp;""</f>
      </c>
      <c r="U3447">
        <f>[1]资金台帐!U3447&amp;""</f>
      </c>
      <c r="W3447">
        <f>[1]资金台帐!W3447&amp;""</f>
      </c>
      <c r="X3447">
        <f>[1]资金台帐!X3447&amp;""</f>
      </c>
      <c r="AB3447">
        <f>[1]资金台帐!AB3447</f>
        <v>0</v>
      </c>
      <c r="AC3447">
        <f>[1]资金台帐!AC3447</f>
        <v>0</v>
      </c>
      <c r="AD3447">
        <f>[1]资金台帐!AD3447</f>
        <v>0</v>
      </c>
      <c r="AJ3447">
        <f>[1]资金台帐!AJ3447</f>
        <v>0</v>
      </c>
      <c r="AK3447">
        <f>[1]资金台帐!AK3447</f>
        <v>0</v>
      </c>
      <c r="BA3447" s="22">
        <f t="shared" si="0"/>
      </c>
    </row>
    <row r="3448">
      <c r="B3448">
        <f>[1]资金台帐!B3448&amp;""</f>
      </c>
      <c r="H3448">
        <f>[1]资金台帐!H3448&amp;""</f>
      </c>
      <c r="J3448">
        <f>[1]资金台帐!J3448&amp;""</f>
      </c>
      <c r="N3448">
        <f>[1]资金台帐!N3448</f>
      </c>
      <c r="O3448">
        <f>[1]资金台帐!O3448&amp;""</f>
      </c>
      <c r="P3448">
        <f>[1]资金台帐!P3448&amp;""</f>
      </c>
      <c r="Q3448">
        <f>[1]资金台帐!Q3448&amp;""</f>
      </c>
      <c r="T3448">
        <f>[1]资金台帐!T3448&amp;""</f>
      </c>
      <c r="U3448">
        <f>[1]资金台帐!U3448&amp;""</f>
      </c>
      <c r="W3448">
        <f>[1]资金台帐!W3448&amp;""</f>
      </c>
      <c r="X3448">
        <f>[1]资金台帐!X3448&amp;""</f>
      </c>
      <c r="AB3448">
        <f>[1]资金台帐!AB3448</f>
        <v>0</v>
      </c>
      <c r="AC3448">
        <f>[1]资金台帐!AC3448</f>
        <v>0</v>
      </c>
      <c r="AD3448">
        <f>[1]资金台帐!AD3448</f>
        <v>0</v>
      </c>
      <c r="AJ3448">
        <f>[1]资金台帐!AJ3448</f>
        <v>0</v>
      </c>
      <c r="AK3448">
        <f>[1]资金台帐!AK3448</f>
        <v>0</v>
      </c>
      <c r="BA3448" s="22">
        <f t="shared" si="0"/>
      </c>
    </row>
    <row r="3449">
      <c r="B3449">
        <f>[1]资金台帐!B3449&amp;""</f>
      </c>
      <c r="H3449">
        <f>[1]资金台帐!H3449&amp;""</f>
      </c>
      <c r="J3449">
        <f>[1]资金台帐!J3449&amp;""</f>
      </c>
      <c r="N3449">
        <f>[1]资金台帐!N3449</f>
      </c>
      <c r="O3449">
        <f>[1]资金台帐!O3449&amp;""</f>
      </c>
      <c r="P3449">
        <f>[1]资金台帐!P3449&amp;""</f>
      </c>
      <c r="Q3449">
        <f>[1]资金台帐!Q3449&amp;""</f>
      </c>
      <c r="T3449">
        <f>[1]资金台帐!T3449&amp;""</f>
      </c>
      <c r="U3449">
        <f>[1]资金台帐!U3449&amp;""</f>
      </c>
      <c r="W3449">
        <f>[1]资金台帐!W3449&amp;""</f>
      </c>
      <c r="X3449">
        <f>[1]资金台帐!X3449&amp;""</f>
      </c>
      <c r="AB3449">
        <f>[1]资金台帐!AB3449</f>
        <v>0</v>
      </c>
      <c r="AC3449">
        <f>[1]资金台帐!AC3449</f>
        <v>0</v>
      </c>
      <c r="AD3449">
        <f>[1]资金台帐!AD3449</f>
        <v>0</v>
      </c>
      <c r="AJ3449">
        <f>[1]资金台帐!AJ3449</f>
        <v>0</v>
      </c>
      <c r="AK3449">
        <f>[1]资金台帐!AK3449</f>
        <v>0</v>
      </c>
      <c r="BA3449" s="22">
        <f t="shared" si="0"/>
      </c>
    </row>
    <row r="3450">
      <c r="B3450">
        <f>[1]资金台帐!B3450&amp;""</f>
      </c>
      <c r="H3450">
        <f>[1]资金台帐!H3450&amp;""</f>
      </c>
      <c r="J3450">
        <f>[1]资金台帐!J3450&amp;""</f>
      </c>
      <c r="N3450">
        <f>[1]资金台帐!N3450</f>
      </c>
      <c r="O3450">
        <f>[1]资金台帐!O3450&amp;""</f>
      </c>
      <c r="P3450">
        <f>[1]资金台帐!P3450&amp;""</f>
      </c>
      <c r="Q3450">
        <f>[1]资金台帐!Q3450&amp;""</f>
      </c>
      <c r="T3450">
        <f>[1]资金台帐!T3450&amp;""</f>
      </c>
      <c r="U3450">
        <f>[1]资金台帐!U3450&amp;""</f>
      </c>
      <c r="W3450">
        <f>[1]资金台帐!W3450&amp;""</f>
      </c>
      <c r="X3450">
        <f>[1]资金台帐!X3450&amp;""</f>
      </c>
      <c r="AB3450">
        <f>[1]资金台帐!AB3450</f>
        <v>0</v>
      </c>
      <c r="AC3450">
        <f>[1]资金台帐!AC3450</f>
        <v>0</v>
      </c>
      <c r="AD3450">
        <f>[1]资金台帐!AD3450</f>
        <v>0</v>
      </c>
      <c r="AJ3450">
        <f>[1]资金台帐!AJ3450</f>
        <v>0</v>
      </c>
      <c r="AK3450">
        <f>[1]资金台帐!AK3450</f>
        <v>0</v>
      </c>
      <c r="BA3450" s="22">
        <f t="shared" si="0"/>
      </c>
    </row>
    <row r="3451">
      <c r="B3451">
        <f>[1]资金台帐!B3451&amp;""</f>
      </c>
      <c r="H3451">
        <f>[1]资金台帐!H3451&amp;""</f>
      </c>
      <c r="J3451">
        <f>[1]资金台帐!J3451&amp;""</f>
      </c>
      <c r="N3451">
        <f>[1]资金台帐!N3451</f>
      </c>
      <c r="O3451">
        <f>[1]资金台帐!O3451&amp;""</f>
      </c>
      <c r="P3451">
        <f>[1]资金台帐!P3451&amp;""</f>
      </c>
      <c r="Q3451">
        <f>[1]资金台帐!Q3451&amp;""</f>
      </c>
      <c r="T3451">
        <f>[1]资金台帐!T3451&amp;""</f>
      </c>
      <c r="U3451">
        <f>[1]资金台帐!U3451&amp;""</f>
      </c>
      <c r="W3451">
        <f>[1]资金台帐!W3451&amp;""</f>
      </c>
      <c r="X3451">
        <f>[1]资金台帐!X3451&amp;""</f>
      </c>
      <c r="AB3451">
        <f>[1]资金台帐!AB3451</f>
        <v>0</v>
      </c>
      <c r="AC3451">
        <f>[1]资金台帐!AC3451</f>
        <v>0</v>
      </c>
      <c r="AD3451">
        <f>[1]资金台帐!AD3451</f>
        <v>0</v>
      </c>
      <c r="AJ3451">
        <f>[1]资金台帐!AJ3451</f>
        <v>0</v>
      </c>
      <c r="AK3451">
        <f>[1]资金台帐!AK3451</f>
        <v>0</v>
      </c>
      <c r="BA3451" s="22">
        <f t="shared" si="0"/>
      </c>
    </row>
    <row r="3452">
      <c r="B3452">
        <f>[1]资金台帐!B3452&amp;""</f>
      </c>
      <c r="H3452">
        <f>[1]资金台帐!H3452&amp;""</f>
      </c>
      <c r="J3452">
        <f>[1]资金台帐!J3452&amp;""</f>
      </c>
      <c r="N3452">
        <f>[1]资金台帐!N3452</f>
      </c>
      <c r="O3452">
        <f>[1]资金台帐!O3452&amp;""</f>
      </c>
      <c r="P3452">
        <f>[1]资金台帐!P3452&amp;""</f>
      </c>
      <c r="Q3452">
        <f>[1]资金台帐!Q3452&amp;""</f>
      </c>
      <c r="T3452">
        <f>[1]资金台帐!T3452&amp;""</f>
      </c>
      <c r="U3452">
        <f>[1]资金台帐!U3452&amp;""</f>
      </c>
      <c r="W3452">
        <f>[1]资金台帐!W3452&amp;""</f>
      </c>
      <c r="X3452">
        <f>[1]资金台帐!X3452&amp;""</f>
      </c>
      <c r="AB3452">
        <f>[1]资金台帐!AB3452</f>
        <v>0</v>
      </c>
      <c r="AC3452">
        <f>[1]资金台帐!AC3452</f>
        <v>0</v>
      </c>
      <c r="AD3452">
        <f>[1]资金台帐!AD3452</f>
        <v>0</v>
      </c>
      <c r="AJ3452">
        <f>[1]资金台帐!AJ3452</f>
        <v>0</v>
      </c>
      <c r="AK3452">
        <f>[1]资金台帐!AK3452</f>
        <v>0</v>
      </c>
      <c r="BA3452" s="22">
        <f t="shared" si="0"/>
      </c>
    </row>
    <row r="3453">
      <c r="B3453">
        <f>[1]资金台帐!B3453&amp;""</f>
      </c>
      <c r="H3453">
        <f>[1]资金台帐!H3453&amp;""</f>
      </c>
      <c r="J3453">
        <f>[1]资金台帐!J3453&amp;""</f>
      </c>
      <c r="N3453">
        <f>[1]资金台帐!N3453</f>
      </c>
      <c r="O3453">
        <f>[1]资金台帐!O3453&amp;""</f>
      </c>
      <c r="P3453">
        <f>[1]资金台帐!P3453&amp;""</f>
      </c>
      <c r="Q3453">
        <f>[1]资金台帐!Q3453&amp;""</f>
      </c>
      <c r="T3453">
        <f>[1]资金台帐!T3453&amp;""</f>
      </c>
      <c r="U3453">
        <f>[1]资金台帐!U3453&amp;""</f>
      </c>
      <c r="W3453">
        <f>[1]资金台帐!W3453&amp;""</f>
      </c>
      <c r="X3453">
        <f>[1]资金台帐!X3453&amp;""</f>
      </c>
      <c r="AB3453">
        <f>[1]资金台帐!AB3453</f>
        <v>0</v>
      </c>
      <c r="AC3453">
        <f>[1]资金台帐!AC3453</f>
        <v>0</v>
      </c>
      <c r="AD3453">
        <f>[1]资金台帐!AD3453</f>
        <v>0</v>
      </c>
      <c r="AJ3453">
        <f>[1]资金台帐!AJ3453</f>
        <v>0</v>
      </c>
      <c r="AK3453">
        <f>[1]资金台帐!AK3453</f>
        <v>0</v>
      </c>
      <c r="BA3453" s="22">
        <f t="shared" si="0"/>
      </c>
    </row>
    <row r="3454">
      <c r="B3454">
        <f>[1]资金台帐!B3454&amp;""</f>
      </c>
      <c r="H3454">
        <f>[1]资金台帐!H3454&amp;""</f>
      </c>
      <c r="J3454">
        <f>[1]资金台帐!J3454&amp;""</f>
      </c>
      <c r="N3454">
        <f>[1]资金台帐!N3454</f>
      </c>
      <c r="O3454">
        <f>[1]资金台帐!O3454&amp;""</f>
      </c>
      <c r="P3454">
        <f>[1]资金台帐!P3454&amp;""</f>
      </c>
      <c r="Q3454">
        <f>[1]资金台帐!Q3454&amp;""</f>
      </c>
      <c r="T3454">
        <f>[1]资金台帐!T3454&amp;""</f>
      </c>
      <c r="U3454">
        <f>[1]资金台帐!U3454&amp;""</f>
      </c>
      <c r="W3454">
        <f>[1]资金台帐!W3454&amp;""</f>
      </c>
      <c r="X3454">
        <f>[1]资金台帐!X3454&amp;""</f>
      </c>
      <c r="AB3454">
        <f>[1]资金台帐!AB3454</f>
        <v>0</v>
      </c>
      <c r="AC3454">
        <f>[1]资金台帐!AC3454</f>
        <v>0</v>
      </c>
      <c r="AD3454">
        <f>[1]资金台帐!AD3454</f>
        <v>0</v>
      </c>
      <c r="AJ3454">
        <f>[1]资金台帐!AJ3454</f>
        <v>0</v>
      </c>
      <c r="AK3454">
        <f>[1]资金台帐!AK3454</f>
        <v>0</v>
      </c>
      <c r="BA3454" s="22">
        <f t="shared" si="0"/>
      </c>
    </row>
    <row r="3455">
      <c r="B3455">
        <f>[1]资金台帐!B3455&amp;""</f>
      </c>
      <c r="H3455">
        <f>[1]资金台帐!H3455&amp;""</f>
      </c>
      <c r="J3455">
        <f>[1]资金台帐!J3455&amp;""</f>
      </c>
      <c r="N3455">
        <f>[1]资金台帐!N3455</f>
      </c>
      <c r="O3455">
        <f>[1]资金台帐!O3455&amp;""</f>
      </c>
      <c r="P3455">
        <f>[1]资金台帐!P3455&amp;""</f>
      </c>
      <c r="Q3455">
        <f>[1]资金台帐!Q3455&amp;""</f>
      </c>
      <c r="T3455">
        <f>[1]资金台帐!T3455&amp;""</f>
      </c>
      <c r="U3455">
        <f>[1]资金台帐!U3455&amp;""</f>
      </c>
      <c r="W3455">
        <f>[1]资金台帐!W3455&amp;""</f>
      </c>
      <c r="X3455">
        <f>[1]资金台帐!X3455&amp;""</f>
      </c>
      <c r="AB3455">
        <f>[1]资金台帐!AB3455</f>
        <v>0</v>
      </c>
      <c r="AC3455">
        <f>[1]资金台帐!AC3455</f>
        <v>0</v>
      </c>
      <c r="AD3455">
        <f>[1]资金台帐!AD3455</f>
        <v>0</v>
      </c>
      <c r="AJ3455">
        <f>[1]资金台帐!AJ3455</f>
        <v>0</v>
      </c>
      <c r="AK3455">
        <f>[1]资金台帐!AK3455</f>
        <v>0</v>
      </c>
      <c r="BA3455" s="22">
        <f t="shared" si="0"/>
      </c>
    </row>
    <row r="3456">
      <c r="B3456">
        <f>[1]资金台帐!B3456&amp;""</f>
      </c>
      <c r="H3456">
        <f>[1]资金台帐!H3456&amp;""</f>
      </c>
      <c r="J3456">
        <f>[1]资金台帐!J3456&amp;""</f>
      </c>
      <c r="N3456">
        <f>[1]资金台帐!N3456</f>
      </c>
      <c r="O3456">
        <f>[1]资金台帐!O3456&amp;""</f>
      </c>
      <c r="P3456">
        <f>[1]资金台帐!P3456&amp;""</f>
      </c>
      <c r="Q3456">
        <f>[1]资金台帐!Q3456&amp;""</f>
      </c>
      <c r="T3456">
        <f>[1]资金台帐!T3456&amp;""</f>
      </c>
      <c r="U3456">
        <f>[1]资金台帐!U3456&amp;""</f>
      </c>
      <c r="W3456">
        <f>[1]资金台帐!W3456&amp;""</f>
      </c>
      <c r="X3456">
        <f>[1]资金台帐!X3456&amp;""</f>
      </c>
      <c r="AB3456">
        <f>[1]资金台帐!AB3456</f>
        <v>0</v>
      </c>
      <c r="AC3456">
        <f>[1]资金台帐!AC3456</f>
        <v>0</v>
      </c>
      <c r="AD3456">
        <f>[1]资金台帐!AD3456</f>
        <v>0</v>
      </c>
      <c r="AJ3456">
        <f>[1]资金台帐!AJ3456</f>
        <v>0</v>
      </c>
      <c r="AK3456">
        <f>[1]资金台帐!AK3456</f>
        <v>0</v>
      </c>
      <c r="BA3456" s="22">
        <f t="shared" si="0"/>
      </c>
    </row>
    <row r="3457">
      <c r="B3457">
        <f>[1]资金台帐!B3457&amp;""</f>
      </c>
      <c r="H3457">
        <f>[1]资金台帐!H3457&amp;""</f>
      </c>
      <c r="J3457">
        <f>[1]资金台帐!J3457&amp;""</f>
      </c>
      <c r="N3457">
        <f>[1]资金台帐!N3457</f>
      </c>
      <c r="O3457">
        <f>[1]资金台帐!O3457&amp;""</f>
      </c>
      <c r="P3457">
        <f>[1]资金台帐!P3457&amp;""</f>
      </c>
      <c r="Q3457">
        <f>[1]资金台帐!Q3457&amp;""</f>
      </c>
      <c r="T3457">
        <f>[1]资金台帐!T3457&amp;""</f>
      </c>
      <c r="U3457">
        <f>[1]资金台帐!U3457&amp;""</f>
      </c>
      <c r="W3457">
        <f>[1]资金台帐!W3457&amp;""</f>
      </c>
      <c r="X3457">
        <f>[1]资金台帐!X3457&amp;""</f>
      </c>
      <c r="AB3457">
        <f>[1]资金台帐!AB3457</f>
        <v>0</v>
      </c>
      <c r="AC3457">
        <f>[1]资金台帐!AC3457</f>
        <v>0</v>
      </c>
      <c r="AD3457">
        <f>[1]资金台帐!AD3457</f>
        <v>0</v>
      </c>
      <c r="AJ3457">
        <f>[1]资金台帐!AJ3457</f>
        <v>0</v>
      </c>
      <c r="AK3457">
        <f>[1]资金台帐!AK3457</f>
        <v>0</v>
      </c>
      <c r="BA3457" s="22">
        <f t="shared" si="0"/>
      </c>
    </row>
    <row r="3458">
      <c r="B3458">
        <f>[1]资金台帐!B3458&amp;""</f>
      </c>
      <c r="H3458">
        <f>[1]资金台帐!H3458&amp;""</f>
      </c>
      <c r="J3458">
        <f>[1]资金台帐!J3458&amp;""</f>
      </c>
      <c r="N3458">
        <f>[1]资金台帐!N3458</f>
      </c>
      <c r="O3458">
        <f>[1]资金台帐!O3458&amp;""</f>
      </c>
      <c r="P3458">
        <f>[1]资金台帐!P3458&amp;""</f>
      </c>
      <c r="Q3458">
        <f>[1]资金台帐!Q3458&amp;""</f>
      </c>
      <c r="T3458">
        <f>[1]资金台帐!T3458&amp;""</f>
      </c>
      <c r="U3458">
        <f>[1]资金台帐!U3458&amp;""</f>
      </c>
      <c r="W3458">
        <f>[1]资金台帐!W3458&amp;""</f>
      </c>
      <c r="X3458">
        <f>[1]资金台帐!X3458&amp;""</f>
      </c>
      <c r="AB3458">
        <f>[1]资金台帐!AB3458</f>
        <v>0</v>
      </c>
      <c r="AC3458">
        <f>[1]资金台帐!AC3458</f>
        <v>0</v>
      </c>
      <c r="AD3458">
        <f>[1]资金台帐!AD3458</f>
        <v>0</v>
      </c>
      <c r="AJ3458">
        <f>[1]资金台帐!AJ3458</f>
        <v>0</v>
      </c>
      <c r="AK3458">
        <f>[1]资金台帐!AK3458</f>
        <v>0</v>
      </c>
      <c r="BA3458" s="22">
        <f t="shared" si="0"/>
      </c>
    </row>
    <row r="3459">
      <c r="B3459">
        <f>[1]资金台帐!B3459&amp;""</f>
      </c>
      <c r="H3459">
        <f>[1]资金台帐!H3459&amp;""</f>
      </c>
      <c r="J3459">
        <f>[1]资金台帐!J3459&amp;""</f>
      </c>
      <c r="N3459">
        <f>[1]资金台帐!N3459</f>
      </c>
      <c r="O3459">
        <f>[1]资金台帐!O3459&amp;""</f>
      </c>
      <c r="P3459">
        <f>[1]资金台帐!P3459&amp;""</f>
      </c>
      <c r="Q3459">
        <f>[1]资金台帐!Q3459&amp;""</f>
      </c>
      <c r="T3459">
        <f>[1]资金台帐!T3459&amp;""</f>
      </c>
      <c r="U3459">
        <f>[1]资金台帐!U3459&amp;""</f>
      </c>
      <c r="W3459">
        <f>[1]资金台帐!W3459&amp;""</f>
      </c>
      <c r="X3459">
        <f>[1]资金台帐!X3459&amp;""</f>
      </c>
      <c r="AB3459">
        <f>[1]资金台帐!AB3459</f>
        <v>0</v>
      </c>
      <c r="AC3459">
        <f>[1]资金台帐!AC3459</f>
        <v>0</v>
      </c>
      <c r="AD3459">
        <f>[1]资金台帐!AD3459</f>
        <v>0</v>
      </c>
      <c r="AJ3459">
        <f>[1]资金台帐!AJ3459</f>
        <v>0</v>
      </c>
      <c r="AK3459">
        <f>[1]资金台帐!AK3459</f>
        <v>0</v>
      </c>
      <c r="BA3459" s="22">
        <f t="shared" si="0"/>
      </c>
    </row>
    <row r="3460">
      <c r="B3460">
        <f>[1]资金台帐!B3460&amp;""</f>
      </c>
      <c r="H3460">
        <f>[1]资金台帐!H3460&amp;""</f>
      </c>
      <c r="J3460">
        <f>[1]资金台帐!J3460&amp;""</f>
      </c>
      <c r="N3460">
        <f>[1]资金台帐!N3460</f>
      </c>
      <c r="O3460">
        <f>[1]资金台帐!O3460&amp;""</f>
      </c>
      <c r="P3460">
        <f>[1]资金台帐!P3460&amp;""</f>
      </c>
      <c r="Q3460">
        <f>[1]资金台帐!Q3460&amp;""</f>
      </c>
      <c r="T3460">
        <f>[1]资金台帐!T3460&amp;""</f>
      </c>
      <c r="U3460">
        <f>[1]资金台帐!U3460&amp;""</f>
      </c>
      <c r="W3460">
        <f>[1]资金台帐!W3460&amp;""</f>
      </c>
      <c r="X3460">
        <f>[1]资金台帐!X3460&amp;""</f>
      </c>
      <c r="AB3460">
        <f>[1]资金台帐!AB3460</f>
        <v>0</v>
      </c>
      <c r="AC3460">
        <f>[1]资金台帐!AC3460</f>
        <v>0</v>
      </c>
      <c r="AD3460">
        <f>[1]资金台帐!AD3460</f>
        <v>0</v>
      </c>
      <c r="AJ3460">
        <f>[1]资金台帐!AJ3460</f>
        <v>0</v>
      </c>
      <c r="AK3460">
        <f>[1]资金台帐!AK3460</f>
        <v>0</v>
      </c>
      <c r="BA3460" s="22">
        <f t="shared" si="0"/>
      </c>
    </row>
    <row r="3461">
      <c r="B3461">
        <f>[1]资金台帐!B3461&amp;""</f>
      </c>
      <c r="H3461">
        <f>[1]资金台帐!H3461&amp;""</f>
      </c>
      <c r="J3461">
        <f>[1]资金台帐!J3461&amp;""</f>
      </c>
      <c r="N3461">
        <f>[1]资金台帐!N3461</f>
      </c>
      <c r="O3461">
        <f>[1]资金台帐!O3461&amp;""</f>
      </c>
      <c r="P3461">
        <f>[1]资金台帐!P3461&amp;""</f>
      </c>
      <c r="Q3461">
        <f>[1]资金台帐!Q3461&amp;""</f>
      </c>
      <c r="T3461">
        <f>[1]资金台帐!T3461&amp;""</f>
      </c>
      <c r="U3461">
        <f>[1]资金台帐!U3461&amp;""</f>
      </c>
      <c r="W3461">
        <f>[1]资金台帐!W3461&amp;""</f>
      </c>
      <c r="X3461">
        <f>[1]资金台帐!X3461&amp;""</f>
      </c>
      <c r="AB3461">
        <f>[1]资金台帐!AB3461</f>
        <v>0</v>
      </c>
      <c r="AC3461">
        <f>[1]资金台帐!AC3461</f>
        <v>0</v>
      </c>
      <c r="AD3461">
        <f>[1]资金台帐!AD3461</f>
        <v>0</v>
      </c>
      <c r="AJ3461">
        <f>[1]资金台帐!AJ3461</f>
        <v>0</v>
      </c>
      <c r="AK3461">
        <f>[1]资金台帐!AK3461</f>
        <v>0</v>
      </c>
      <c r="BA3461" s="22">
        <f t="shared" si="0"/>
      </c>
    </row>
    <row r="3462">
      <c r="B3462">
        <f>[1]资金台帐!B3462&amp;""</f>
      </c>
      <c r="H3462">
        <f>[1]资金台帐!H3462&amp;""</f>
      </c>
      <c r="J3462">
        <f>[1]资金台帐!J3462&amp;""</f>
      </c>
      <c r="N3462">
        <f>[1]资金台帐!N3462</f>
      </c>
      <c r="O3462">
        <f>[1]资金台帐!O3462&amp;""</f>
      </c>
      <c r="P3462">
        <f>[1]资金台帐!P3462&amp;""</f>
      </c>
      <c r="Q3462">
        <f>[1]资金台帐!Q3462&amp;""</f>
      </c>
      <c r="T3462">
        <f>[1]资金台帐!T3462&amp;""</f>
      </c>
      <c r="U3462">
        <f>[1]资金台帐!U3462&amp;""</f>
      </c>
      <c r="W3462">
        <f>[1]资金台帐!W3462&amp;""</f>
      </c>
      <c r="X3462">
        <f>[1]资金台帐!X3462&amp;""</f>
      </c>
      <c r="AB3462">
        <f>[1]资金台帐!AB3462</f>
        <v>0</v>
      </c>
      <c r="AC3462">
        <f>[1]资金台帐!AC3462</f>
        <v>0</v>
      </c>
      <c r="AD3462">
        <f>[1]资金台帐!AD3462</f>
        <v>0</v>
      </c>
      <c r="AJ3462">
        <f>[1]资金台帐!AJ3462</f>
        <v>0</v>
      </c>
      <c r="AK3462">
        <f>[1]资金台帐!AK3462</f>
        <v>0</v>
      </c>
      <c r="BA3462" s="22">
        <f t="shared" si="0"/>
      </c>
    </row>
    <row r="3463">
      <c r="B3463">
        <f>[1]资金台帐!B3463&amp;""</f>
      </c>
      <c r="H3463">
        <f>[1]资金台帐!H3463&amp;""</f>
      </c>
      <c r="J3463">
        <f>[1]资金台帐!J3463&amp;""</f>
      </c>
      <c r="N3463">
        <f>[1]资金台帐!N3463</f>
      </c>
      <c r="O3463">
        <f>[1]资金台帐!O3463&amp;""</f>
      </c>
      <c r="P3463">
        <f>[1]资金台帐!P3463&amp;""</f>
      </c>
      <c r="Q3463">
        <f>[1]资金台帐!Q3463&amp;""</f>
      </c>
      <c r="T3463">
        <f>[1]资金台帐!T3463&amp;""</f>
      </c>
      <c r="U3463">
        <f>[1]资金台帐!U3463&amp;""</f>
      </c>
      <c r="W3463">
        <f>[1]资金台帐!W3463&amp;""</f>
      </c>
      <c r="X3463">
        <f>[1]资金台帐!X3463&amp;""</f>
      </c>
      <c r="AB3463">
        <f>[1]资金台帐!AB3463</f>
        <v>0</v>
      </c>
      <c r="AC3463">
        <f>[1]资金台帐!AC3463</f>
        <v>0</v>
      </c>
      <c r="AD3463">
        <f>[1]资金台帐!AD3463</f>
        <v>0</v>
      </c>
      <c r="AJ3463">
        <f>[1]资金台帐!AJ3463</f>
        <v>0</v>
      </c>
      <c r="AK3463">
        <f>[1]资金台帐!AK3463</f>
        <v>0</v>
      </c>
      <c r="BA3463" s="22">
        <f t="shared" si="0"/>
      </c>
    </row>
    <row r="3464">
      <c r="B3464">
        <f>[1]资金台帐!B3464&amp;""</f>
      </c>
      <c r="H3464">
        <f>[1]资金台帐!H3464&amp;""</f>
      </c>
      <c r="J3464">
        <f>[1]资金台帐!J3464&amp;""</f>
      </c>
      <c r="N3464">
        <f>[1]资金台帐!N3464</f>
      </c>
      <c r="O3464">
        <f>[1]资金台帐!O3464&amp;""</f>
      </c>
      <c r="P3464">
        <f>[1]资金台帐!P3464&amp;""</f>
      </c>
      <c r="Q3464">
        <f>[1]资金台帐!Q3464&amp;""</f>
      </c>
      <c r="T3464">
        <f>[1]资金台帐!T3464&amp;""</f>
      </c>
      <c r="U3464">
        <f>[1]资金台帐!U3464&amp;""</f>
      </c>
      <c r="W3464">
        <f>[1]资金台帐!W3464&amp;""</f>
      </c>
      <c r="X3464">
        <f>[1]资金台帐!X3464&amp;""</f>
      </c>
      <c r="AB3464">
        <f>[1]资金台帐!AB3464</f>
        <v>0</v>
      </c>
      <c r="AC3464">
        <f>[1]资金台帐!AC3464</f>
        <v>0</v>
      </c>
      <c r="AD3464">
        <f>[1]资金台帐!AD3464</f>
        <v>0</v>
      </c>
      <c r="AJ3464">
        <f>[1]资金台帐!AJ3464</f>
        <v>0</v>
      </c>
      <c r="AK3464">
        <f>[1]资金台帐!AK3464</f>
        <v>0</v>
      </c>
      <c r="BA3464" s="22">
        <f t="shared" si="0"/>
      </c>
    </row>
    <row r="3465">
      <c r="B3465">
        <f>[1]资金台帐!B3465&amp;""</f>
      </c>
      <c r="H3465">
        <f>[1]资金台帐!H3465&amp;""</f>
      </c>
      <c r="J3465">
        <f>[1]资金台帐!J3465&amp;""</f>
      </c>
      <c r="N3465">
        <f>[1]资金台帐!N3465</f>
      </c>
      <c r="O3465">
        <f>[1]资金台帐!O3465&amp;""</f>
      </c>
      <c r="P3465">
        <f>[1]资金台帐!P3465&amp;""</f>
      </c>
      <c r="Q3465">
        <f>[1]资金台帐!Q3465&amp;""</f>
      </c>
      <c r="T3465">
        <f>[1]资金台帐!T3465&amp;""</f>
      </c>
      <c r="U3465">
        <f>[1]资金台帐!U3465&amp;""</f>
      </c>
      <c r="W3465">
        <f>[1]资金台帐!W3465&amp;""</f>
      </c>
      <c r="X3465">
        <f>[1]资金台帐!X3465&amp;""</f>
      </c>
      <c r="AB3465">
        <f>[1]资金台帐!AB3465</f>
        <v>0</v>
      </c>
      <c r="AC3465">
        <f>[1]资金台帐!AC3465</f>
        <v>0</v>
      </c>
      <c r="AD3465">
        <f>[1]资金台帐!AD3465</f>
        <v>0</v>
      </c>
      <c r="AJ3465">
        <f>[1]资金台帐!AJ3465</f>
        <v>0</v>
      </c>
      <c r="AK3465">
        <f>[1]资金台帐!AK3465</f>
        <v>0</v>
      </c>
      <c r="BA3465" s="22">
        <f t="shared" si="0"/>
      </c>
    </row>
    <row r="3466">
      <c r="B3466">
        <f>[1]资金台帐!B3466&amp;""</f>
      </c>
      <c r="H3466">
        <f>[1]资金台帐!H3466&amp;""</f>
      </c>
      <c r="J3466">
        <f>[1]资金台帐!J3466&amp;""</f>
      </c>
      <c r="N3466">
        <f>[1]资金台帐!N3466</f>
      </c>
      <c r="O3466">
        <f>[1]资金台帐!O3466&amp;""</f>
      </c>
      <c r="P3466">
        <f>[1]资金台帐!P3466&amp;""</f>
      </c>
      <c r="Q3466">
        <f>[1]资金台帐!Q3466&amp;""</f>
      </c>
      <c r="T3466">
        <f>[1]资金台帐!T3466&amp;""</f>
      </c>
      <c r="U3466">
        <f>[1]资金台帐!U3466&amp;""</f>
      </c>
      <c r="W3466">
        <f>[1]资金台帐!W3466&amp;""</f>
      </c>
      <c r="X3466">
        <f>[1]资金台帐!X3466&amp;""</f>
      </c>
      <c r="AB3466">
        <f>[1]资金台帐!AB3466</f>
        <v>0</v>
      </c>
      <c r="AC3466">
        <f>[1]资金台帐!AC3466</f>
        <v>0</v>
      </c>
      <c r="AD3466">
        <f>[1]资金台帐!AD3466</f>
        <v>0</v>
      </c>
      <c r="AJ3466">
        <f>[1]资金台帐!AJ3466</f>
        <v>0</v>
      </c>
      <c r="AK3466">
        <f>[1]资金台帐!AK3466</f>
        <v>0</v>
      </c>
      <c r="BA3466" s="22">
        <f t="shared" si="0"/>
      </c>
    </row>
    <row r="3467">
      <c r="B3467">
        <f>[1]资金台帐!B3467&amp;""</f>
      </c>
      <c r="H3467">
        <f>[1]资金台帐!H3467&amp;""</f>
      </c>
      <c r="J3467">
        <f>[1]资金台帐!J3467&amp;""</f>
      </c>
      <c r="N3467">
        <f>[1]资金台帐!N3467</f>
      </c>
      <c r="O3467">
        <f>[1]资金台帐!O3467&amp;""</f>
      </c>
      <c r="P3467">
        <f>[1]资金台帐!P3467&amp;""</f>
      </c>
      <c r="Q3467">
        <f>[1]资金台帐!Q3467&amp;""</f>
      </c>
      <c r="T3467">
        <f>[1]资金台帐!T3467&amp;""</f>
      </c>
      <c r="U3467">
        <f>[1]资金台帐!U3467&amp;""</f>
      </c>
      <c r="W3467">
        <f>[1]资金台帐!W3467&amp;""</f>
      </c>
      <c r="X3467">
        <f>[1]资金台帐!X3467&amp;""</f>
      </c>
      <c r="AB3467">
        <f>[1]资金台帐!AB3467</f>
        <v>0</v>
      </c>
      <c r="AC3467">
        <f>[1]资金台帐!AC3467</f>
        <v>0</v>
      </c>
      <c r="AD3467">
        <f>[1]资金台帐!AD3467</f>
        <v>0</v>
      </c>
      <c r="AJ3467">
        <f>[1]资金台帐!AJ3467</f>
        <v>0</v>
      </c>
      <c r="AK3467">
        <f>[1]资金台帐!AK3467</f>
        <v>0</v>
      </c>
      <c r="BA3467" s="22">
        <f t="shared" si="0"/>
      </c>
    </row>
    <row r="3468">
      <c r="B3468">
        <f>[1]资金台帐!B3468&amp;""</f>
      </c>
      <c r="H3468">
        <f>[1]资金台帐!H3468&amp;""</f>
      </c>
      <c r="J3468">
        <f>[1]资金台帐!J3468&amp;""</f>
      </c>
      <c r="N3468">
        <f>[1]资金台帐!N3468</f>
      </c>
      <c r="O3468">
        <f>[1]资金台帐!O3468&amp;""</f>
      </c>
      <c r="P3468">
        <f>[1]资金台帐!P3468&amp;""</f>
      </c>
      <c r="Q3468">
        <f>[1]资金台帐!Q3468&amp;""</f>
      </c>
      <c r="T3468">
        <f>[1]资金台帐!T3468&amp;""</f>
      </c>
      <c r="U3468">
        <f>[1]资金台帐!U3468&amp;""</f>
      </c>
      <c r="W3468">
        <f>[1]资金台帐!W3468&amp;""</f>
      </c>
      <c r="X3468">
        <f>[1]资金台帐!X3468&amp;""</f>
      </c>
      <c r="AB3468">
        <f>[1]资金台帐!AB3468</f>
        <v>0</v>
      </c>
      <c r="AC3468">
        <f>[1]资金台帐!AC3468</f>
        <v>0</v>
      </c>
      <c r="AD3468">
        <f>[1]资金台帐!AD3468</f>
        <v>0</v>
      </c>
      <c r="AJ3468">
        <f>[1]资金台帐!AJ3468</f>
        <v>0</v>
      </c>
      <c r="AK3468">
        <f>[1]资金台帐!AK3468</f>
        <v>0</v>
      </c>
      <c r="BA3468" s="22">
        <f t="shared" si="0"/>
      </c>
    </row>
    <row r="3469">
      <c r="B3469">
        <f>[1]资金台帐!B3469&amp;""</f>
      </c>
      <c r="H3469">
        <f>[1]资金台帐!H3469&amp;""</f>
      </c>
      <c r="J3469">
        <f>[1]资金台帐!J3469&amp;""</f>
      </c>
      <c r="N3469">
        <f>[1]资金台帐!N3469</f>
      </c>
      <c r="O3469">
        <f>[1]资金台帐!O3469&amp;""</f>
      </c>
      <c r="P3469">
        <f>[1]资金台帐!P3469&amp;""</f>
      </c>
      <c r="Q3469">
        <f>[1]资金台帐!Q3469&amp;""</f>
      </c>
      <c r="T3469">
        <f>[1]资金台帐!T3469&amp;""</f>
      </c>
      <c r="U3469">
        <f>[1]资金台帐!U3469&amp;""</f>
      </c>
      <c r="W3469">
        <f>[1]资金台帐!W3469&amp;""</f>
      </c>
      <c r="X3469">
        <f>[1]资金台帐!X3469&amp;""</f>
      </c>
      <c r="AB3469">
        <f>[1]资金台帐!AB3469</f>
        <v>0</v>
      </c>
      <c r="AC3469">
        <f>[1]资金台帐!AC3469</f>
        <v>0</v>
      </c>
      <c r="AD3469">
        <f>[1]资金台帐!AD3469</f>
        <v>0</v>
      </c>
      <c r="AJ3469">
        <f>[1]资金台帐!AJ3469</f>
        <v>0</v>
      </c>
      <c r="AK3469">
        <f>[1]资金台帐!AK3469</f>
        <v>0</v>
      </c>
      <c r="BA3469" s="22">
        <f t="shared" si="0"/>
      </c>
    </row>
    <row r="3470">
      <c r="B3470">
        <f>[1]资金台帐!B3470&amp;""</f>
      </c>
      <c r="H3470">
        <f>[1]资金台帐!H3470&amp;""</f>
      </c>
      <c r="J3470">
        <f>[1]资金台帐!J3470&amp;""</f>
      </c>
      <c r="N3470">
        <f>[1]资金台帐!N3470</f>
      </c>
      <c r="O3470">
        <f>[1]资金台帐!O3470&amp;""</f>
      </c>
      <c r="P3470">
        <f>[1]资金台帐!P3470&amp;""</f>
      </c>
      <c r="Q3470">
        <f>[1]资金台帐!Q3470&amp;""</f>
      </c>
      <c r="T3470">
        <f>[1]资金台帐!T3470&amp;""</f>
      </c>
      <c r="U3470">
        <f>[1]资金台帐!U3470&amp;""</f>
      </c>
      <c r="W3470">
        <f>[1]资金台帐!W3470&amp;""</f>
      </c>
      <c r="X3470">
        <f>[1]资金台帐!X3470&amp;""</f>
      </c>
      <c r="AB3470">
        <f>[1]资金台帐!AB3470</f>
        <v>0</v>
      </c>
      <c r="AC3470">
        <f>[1]资金台帐!AC3470</f>
        <v>0</v>
      </c>
      <c r="AD3470">
        <f>[1]资金台帐!AD3470</f>
        <v>0</v>
      </c>
      <c r="AJ3470">
        <f>[1]资金台帐!AJ3470</f>
        <v>0</v>
      </c>
      <c r="AK3470">
        <f>[1]资金台帐!AK3470</f>
        <v>0</v>
      </c>
      <c r="BA3470" s="22">
        <f t="shared" si="0"/>
      </c>
    </row>
    <row r="3471">
      <c r="B3471">
        <f>[1]资金台帐!B3471&amp;""</f>
      </c>
      <c r="H3471">
        <f>[1]资金台帐!H3471&amp;""</f>
      </c>
      <c r="J3471">
        <f>[1]资金台帐!J3471&amp;""</f>
      </c>
      <c r="N3471">
        <f>[1]资金台帐!N3471</f>
      </c>
      <c r="O3471">
        <f>[1]资金台帐!O3471&amp;""</f>
      </c>
      <c r="P3471">
        <f>[1]资金台帐!P3471&amp;""</f>
      </c>
      <c r="Q3471">
        <f>[1]资金台帐!Q3471&amp;""</f>
      </c>
      <c r="T3471">
        <f>[1]资金台帐!T3471&amp;""</f>
      </c>
      <c r="U3471">
        <f>[1]资金台帐!U3471&amp;""</f>
      </c>
      <c r="W3471">
        <f>[1]资金台帐!W3471&amp;""</f>
      </c>
      <c r="X3471">
        <f>[1]资金台帐!X3471&amp;""</f>
      </c>
      <c r="AB3471">
        <f>[1]资金台帐!AB3471</f>
        <v>0</v>
      </c>
      <c r="AC3471">
        <f>[1]资金台帐!AC3471</f>
        <v>0</v>
      </c>
      <c r="AD3471">
        <f>[1]资金台帐!AD3471</f>
        <v>0</v>
      </c>
      <c r="AJ3471">
        <f>[1]资金台帐!AJ3471</f>
        <v>0</v>
      </c>
      <c r="AK3471">
        <f>[1]资金台帐!AK3471</f>
        <v>0</v>
      </c>
      <c r="BA3471" s="22">
        <f t="shared" si="0"/>
      </c>
    </row>
    <row r="3472">
      <c r="B3472">
        <f>[1]资金台帐!B3472&amp;""</f>
      </c>
      <c r="H3472">
        <f>[1]资金台帐!H3472&amp;""</f>
      </c>
      <c r="J3472">
        <f>[1]资金台帐!J3472&amp;""</f>
      </c>
      <c r="N3472">
        <f>[1]资金台帐!N3472</f>
      </c>
      <c r="O3472">
        <f>[1]资金台帐!O3472&amp;""</f>
      </c>
      <c r="P3472">
        <f>[1]资金台帐!P3472&amp;""</f>
      </c>
      <c r="Q3472">
        <f>[1]资金台帐!Q3472&amp;""</f>
      </c>
      <c r="T3472">
        <f>[1]资金台帐!T3472&amp;""</f>
      </c>
      <c r="U3472">
        <f>[1]资金台帐!U3472&amp;""</f>
      </c>
      <c r="W3472">
        <f>[1]资金台帐!W3472&amp;""</f>
      </c>
      <c r="X3472">
        <f>[1]资金台帐!X3472&amp;""</f>
      </c>
      <c r="AB3472">
        <f>[1]资金台帐!AB3472</f>
        <v>0</v>
      </c>
      <c r="AC3472">
        <f>[1]资金台帐!AC3472</f>
        <v>0</v>
      </c>
      <c r="AD3472">
        <f>[1]资金台帐!AD3472</f>
        <v>0</v>
      </c>
      <c r="AJ3472">
        <f>[1]资金台帐!AJ3472</f>
        <v>0</v>
      </c>
      <c r="AK3472">
        <f>[1]资金台帐!AK3472</f>
        <v>0</v>
      </c>
      <c r="BA3472" s="22">
        <f t="shared" si="0"/>
      </c>
    </row>
    <row r="3473">
      <c r="B3473">
        <f>[1]资金台帐!B3473&amp;""</f>
      </c>
      <c r="H3473">
        <f>[1]资金台帐!H3473&amp;""</f>
      </c>
      <c r="J3473">
        <f>[1]资金台帐!J3473&amp;""</f>
      </c>
      <c r="N3473">
        <f>[1]资金台帐!N3473</f>
      </c>
      <c r="O3473">
        <f>[1]资金台帐!O3473&amp;""</f>
      </c>
      <c r="P3473">
        <f>[1]资金台帐!P3473&amp;""</f>
      </c>
      <c r="Q3473">
        <f>[1]资金台帐!Q3473&amp;""</f>
      </c>
      <c r="T3473">
        <f>[1]资金台帐!T3473&amp;""</f>
      </c>
      <c r="U3473">
        <f>[1]资金台帐!U3473&amp;""</f>
      </c>
      <c r="W3473">
        <f>[1]资金台帐!W3473&amp;""</f>
      </c>
      <c r="X3473">
        <f>[1]资金台帐!X3473&amp;""</f>
      </c>
      <c r="AB3473">
        <f>[1]资金台帐!AB3473</f>
        <v>0</v>
      </c>
      <c r="AC3473">
        <f>[1]资金台帐!AC3473</f>
        <v>0</v>
      </c>
      <c r="AD3473">
        <f>[1]资金台帐!AD3473</f>
        <v>0</v>
      </c>
      <c r="AJ3473">
        <f>[1]资金台帐!AJ3473</f>
        <v>0</v>
      </c>
      <c r="AK3473">
        <f>[1]资金台帐!AK3473</f>
        <v>0</v>
      </c>
      <c r="BA3473" s="22">
        <f t="shared" si="0"/>
      </c>
    </row>
    <row r="3474">
      <c r="B3474">
        <f>[1]资金台帐!B3474&amp;""</f>
      </c>
      <c r="H3474">
        <f>[1]资金台帐!H3474&amp;""</f>
      </c>
      <c r="J3474">
        <f>[1]资金台帐!J3474&amp;""</f>
      </c>
      <c r="N3474">
        <f>[1]资金台帐!N3474</f>
      </c>
      <c r="O3474">
        <f>[1]资金台帐!O3474&amp;""</f>
      </c>
      <c r="P3474">
        <f>[1]资金台帐!P3474&amp;""</f>
      </c>
      <c r="Q3474">
        <f>[1]资金台帐!Q3474&amp;""</f>
      </c>
      <c r="T3474">
        <f>[1]资金台帐!T3474&amp;""</f>
      </c>
      <c r="U3474">
        <f>[1]资金台帐!U3474&amp;""</f>
      </c>
      <c r="W3474">
        <f>[1]资金台帐!W3474&amp;""</f>
      </c>
      <c r="X3474">
        <f>[1]资金台帐!X3474&amp;""</f>
      </c>
      <c r="AB3474">
        <f>[1]资金台帐!AB3474</f>
        <v>0</v>
      </c>
      <c r="AC3474">
        <f>[1]资金台帐!AC3474</f>
        <v>0</v>
      </c>
      <c r="AD3474">
        <f>[1]资金台帐!AD3474</f>
        <v>0</v>
      </c>
      <c r="AJ3474">
        <f>[1]资金台帐!AJ3474</f>
        <v>0</v>
      </c>
      <c r="AK3474">
        <f>[1]资金台帐!AK3474</f>
        <v>0</v>
      </c>
      <c r="BA3474" s="22">
        <f t="shared" si="0"/>
      </c>
    </row>
    <row r="3475">
      <c r="B3475">
        <f>[1]资金台帐!B3475&amp;""</f>
      </c>
      <c r="H3475">
        <f>[1]资金台帐!H3475&amp;""</f>
      </c>
      <c r="J3475">
        <f>[1]资金台帐!J3475&amp;""</f>
      </c>
      <c r="N3475">
        <f>[1]资金台帐!N3475</f>
      </c>
      <c r="O3475">
        <f>[1]资金台帐!O3475&amp;""</f>
      </c>
      <c r="P3475">
        <f>[1]资金台帐!P3475&amp;""</f>
      </c>
      <c r="Q3475">
        <f>[1]资金台帐!Q3475&amp;""</f>
      </c>
      <c r="T3475">
        <f>[1]资金台帐!T3475&amp;""</f>
      </c>
      <c r="U3475">
        <f>[1]资金台帐!U3475&amp;""</f>
      </c>
      <c r="W3475">
        <f>[1]资金台帐!W3475&amp;""</f>
      </c>
      <c r="X3475">
        <f>[1]资金台帐!X3475&amp;""</f>
      </c>
      <c r="AB3475">
        <f>[1]资金台帐!AB3475</f>
        <v>0</v>
      </c>
      <c r="AC3475">
        <f>[1]资金台帐!AC3475</f>
        <v>0</v>
      </c>
      <c r="AD3475">
        <f>[1]资金台帐!AD3475</f>
        <v>0</v>
      </c>
      <c r="AJ3475">
        <f>[1]资金台帐!AJ3475</f>
        <v>0</v>
      </c>
      <c r="AK3475">
        <f>[1]资金台帐!AK3475</f>
        <v>0</v>
      </c>
      <c r="BA3475" s="22">
        <f t="shared" si="0"/>
      </c>
    </row>
    <row r="3476">
      <c r="B3476">
        <f>[1]资金台帐!B3476&amp;""</f>
      </c>
      <c r="H3476">
        <f>[1]资金台帐!H3476&amp;""</f>
      </c>
      <c r="J3476">
        <f>[1]资金台帐!J3476&amp;""</f>
      </c>
      <c r="N3476">
        <f>[1]资金台帐!N3476</f>
      </c>
      <c r="O3476">
        <f>[1]资金台帐!O3476&amp;""</f>
      </c>
      <c r="P3476">
        <f>[1]资金台帐!P3476&amp;""</f>
      </c>
      <c r="Q3476">
        <f>[1]资金台帐!Q3476&amp;""</f>
      </c>
      <c r="T3476">
        <f>[1]资金台帐!T3476&amp;""</f>
      </c>
      <c r="U3476">
        <f>[1]资金台帐!U3476&amp;""</f>
      </c>
      <c r="W3476">
        <f>[1]资金台帐!W3476&amp;""</f>
      </c>
      <c r="X3476">
        <f>[1]资金台帐!X3476&amp;""</f>
      </c>
      <c r="AB3476">
        <f>[1]资金台帐!AB3476</f>
        <v>0</v>
      </c>
      <c r="AC3476">
        <f>[1]资金台帐!AC3476</f>
        <v>0</v>
      </c>
      <c r="AD3476">
        <f>[1]资金台帐!AD3476</f>
        <v>0</v>
      </c>
      <c r="AJ3476">
        <f>[1]资金台帐!AJ3476</f>
        <v>0</v>
      </c>
      <c r="AK3476">
        <f>[1]资金台帐!AK3476</f>
        <v>0</v>
      </c>
      <c r="BA3476" s="22">
        <f t="shared" si="0"/>
      </c>
    </row>
    <row r="3477">
      <c r="B3477">
        <f>[1]资金台帐!B3477&amp;""</f>
      </c>
      <c r="H3477">
        <f>[1]资金台帐!H3477&amp;""</f>
      </c>
      <c r="J3477">
        <f>[1]资金台帐!J3477&amp;""</f>
      </c>
      <c r="N3477">
        <f>[1]资金台帐!N3477</f>
      </c>
      <c r="O3477">
        <f>[1]资金台帐!O3477&amp;""</f>
      </c>
      <c r="P3477">
        <f>[1]资金台帐!P3477&amp;""</f>
      </c>
      <c r="Q3477">
        <f>[1]资金台帐!Q3477&amp;""</f>
      </c>
      <c r="T3477">
        <f>[1]资金台帐!T3477&amp;""</f>
      </c>
      <c r="U3477">
        <f>[1]资金台帐!U3477&amp;""</f>
      </c>
      <c r="W3477">
        <f>[1]资金台帐!W3477&amp;""</f>
      </c>
      <c r="X3477">
        <f>[1]资金台帐!X3477&amp;""</f>
      </c>
      <c r="AB3477">
        <f>[1]资金台帐!AB3477</f>
        <v>0</v>
      </c>
      <c r="AC3477">
        <f>[1]资金台帐!AC3477</f>
        <v>0</v>
      </c>
      <c r="AD3477">
        <f>[1]资金台帐!AD3477</f>
        <v>0</v>
      </c>
      <c r="AJ3477">
        <f>[1]资金台帐!AJ3477</f>
        <v>0</v>
      </c>
      <c r="AK3477">
        <f>[1]资金台帐!AK3477</f>
        <v>0</v>
      </c>
      <c r="BA3477" s="22">
        <f t="shared" si="0"/>
      </c>
    </row>
    <row r="3478">
      <c r="B3478">
        <f>[1]资金台帐!B3478&amp;""</f>
      </c>
      <c r="H3478">
        <f>[1]资金台帐!H3478&amp;""</f>
      </c>
      <c r="J3478">
        <f>[1]资金台帐!J3478&amp;""</f>
      </c>
      <c r="N3478">
        <f>[1]资金台帐!N3478</f>
      </c>
      <c r="O3478">
        <f>[1]资金台帐!O3478&amp;""</f>
      </c>
      <c r="P3478">
        <f>[1]资金台帐!P3478&amp;""</f>
      </c>
      <c r="Q3478">
        <f>[1]资金台帐!Q3478&amp;""</f>
      </c>
      <c r="T3478">
        <f>[1]资金台帐!T3478&amp;""</f>
      </c>
      <c r="U3478">
        <f>[1]资金台帐!U3478&amp;""</f>
      </c>
      <c r="W3478">
        <f>[1]资金台帐!W3478&amp;""</f>
      </c>
      <c r="X3478">
        <f>[1]资金台帐!X3478&amp;""</f>
      </c>
      <c r="AB3478">
        <f>[1]资金台帐!AB3478</f>
        <v>0</v>
      </c>
      <c r="AC3478">
        <f>[1]资金台帐!AC3478</f>
        <v>0</v>
      </c>
      <c r="AD3478">
        <f>[1]资金台帐!AD3478</f>
        <v>0</v>
      </c>
      <c r="AJ3478">
        <f>[1]资金台帐!AJ3478</f>
        <v>0</v>
      </c>
      <c r="AK3478">
        <f>[1]资金台帐!AK3478</f>
        <v>0</v>
      </c>
      <c r="BA3478" s="22">
        <f t="shared" si="0"/>
      </c>
    </row>
    <row r="3479">
      <c r="B3479">
        <f>[1]资金台帐!B3479&amp;""</f>
      </c>
      <c r="H3479">
        <f>[1]资金台帐!H3479&amp;""</f>
      </c>
      <c r="J3479">
        <f>[1]资金台帐!J3479&amp;""</f>
      </c>
      <c r="N3479">
        <f>[1]资金台帐!N3479</f>
      </c>
      <c r="O3479">
        <f>[1]资金台帐!O3479&amp;""</f>
      </c>
      <c r="P3479">
        <f>[1]资金台帐!P3479&amp;""</f>
      </c>
      <c r="Q3479">
        <f>[1]资金台帐!Q3479&amp;""</f>
      </c>
      <c r="T3479">
        <f>[1]资金台帐!T3479&amp;""</f>
      </c>
      <c r="U3479">
        <f>[1]资金台帐!U3479&amp;""</f>
      </c>
      <c r="W3479">
        <f>[1]资金台帐!W3479&amp;""</f>
      </c>
      <c r="X3479">
        <f>[1]资金台帐!X3479&amp;""</f>
      </c>
      <c r="AB3479">
        <f>[1]资金台帐!AB3479</f>
        <v>0</v>
      </c>
      <c r="AC3479">
        <f>[1]资金台帐!AC3479</f>
        <v>0</v>
      </c>
      <c r="AD3479">
        <f>[1]资金台帐!AD3479</f>
        <v>0</v>
      </c>
      <c r="AJ3479">
        <f>[1]资金台帐!AJ3479</f>
        <v>0</v>
      </c>
      <c r="AK3479">
        <f>[1]资金台帐!AK3479</f>
        <v>0</v>
      </c>
      <c r="BA3479" s="22">
        <f t="shared" si="0"/>
      </c>
    </row>
    <row r="3480">
      <c r="B3480">
        <f>[1]资金台帐!B3480&amp;""</f>
      </c>
      <c r="H3480">
        <f>[1]资金台帐!H3480&amp;""</f>
      </c>
      <c r="J3480">
        <f>[1]资金台帐!J3480&amp;""</f>
      </c>
      <c r="N3480">
        <f>[1]资金台帐!N3480</f>
      </c>
      <c r="O3480">
        <f>[1]资金台帐!O3480&amp;""</f>
      </c>
      <c r="P3480">
        <f>[1]资金台帐!P3480&amp;""</f>
      </c>
      <c r="Q3480">
        <f>[1]资金台帐!Q3480&amp;""</f>
      </c>
      <c r="T3480">
        <f>[1]资金台帐!T3480&amp;""</f>
      </c>
      <c r="U3480">
        <f>[1]资金台帐!U3480&amp;""</f>
      </c>
      <c r="W3480">
        <f>[1]资金台帐!W3480&amp;""</f>
      </c>
      <c r="X3480">
        <f>[1]资金台帐!X3480&amp;""</f>
      </c>
      <c r="AB3480">
        <f>[1]资金台帐!AB3480</f>
        <v>0</v>
      </c>
      <c r="AC3480">
        <f>[1]资金台帐!AC3480</f>
        <v>0</v>
      </c>
      <c r="AD3480">
        <f>[1]资金台帐!AD3480</f>
        <v>0</v>
      </c>
      <c r="AJ3480">
        <f>[1]资金台帐!AJ3480</f>
        <v>0</v>
      </c>
      <c r="AK3480">
        <f>[1]资金台帐!AK3480</f>
        <v>0</v>
      </c>
      <c r="BA3480" s="22">
        <f t="shared" si="0"/>
      </c>
    </row>
    <row r="3481">
      <c r="B3481">
        <f>[1]资金台帐!B3481&amp;""</f>
      </c>
      <c r="H3481">
        <f>[1]资金台帐!H3481&amp;""</f>
      </c>
      <c r="J3481">
        <f>[1]资金台帐!J3481&amp;""</f>
      </c>
      <c r="N3481">
        <f>[1]资金台帐!N3481</f>
      </c>
      <c r="O3481">
        <f>[1]资金台帐!O3481&amp;""</f>
      </c>
      <c r="P3481">
        <f>[1]资金台帐!P3481&amp;""</f>
      </c>
      <c r="Q3481">
        <f>[1]资金台帐!Q3481&amp;""</f>
      </c>
      <c r="T3481">
        <f>[1]资金台帐!T3481&amp;""</f>
      </c>
      <c r="U3481">
        <f>[1]资金台帐!U3481&amp;""</f>
      </c>
      <c r="W3481">
        <f>[1]资金台帐!W3481&amp;""</f>
      </c>
      <c r="X3481">
        <f>[1]资金台帐!X3481&amp;""</f>
      </c>
      <c r="AB3481">
        <f>[1]资金台帐!AB3481</f>
        <v>0</v>
      </c>
      <c r="AC3481">
        <f>[1]资金台帐!AC3481</f>
        <v>0</v>
      </c>
      <c r="AD3481">
        <f>[1]资金台帐!AD3481</f>
        <v>0</v>
      </c>
      <c r="AJ3481">
        <f>[1]资金台帐!AJ3481</f>
        <v>0</v>
      </c>
      <c r="AK3481">
        <f>[1]资金台帐!AK3481</f>
        <v>0</v>
      </c>
      <c r="BA3481" s="22">
        <f t="shared" si="0"/>
      </c>
    </row>
    <row r="3482">
      <c r="B3482">
        <f>[1]资金台帐!B3482&amp;""</f>
      </c>
      <c r="H3482">
        <f>[1]资金台帐!H3482&amp;""</f>
      </c>
      <c r="J3482">
        <f>[1]资金台帐!J3482&amp;""</f>
      </c>
      <c r="N3482">
        <f>[1]资金台帐!N3482</f>
      </c>
      <c r="O3482">
        <f>[1]资金台帐!O3482&amp;""</f>
      </c>
      <c r="P3482">
        <f>[1]资金台帐!P3482&amp;""</f>
      </c>
      <c r="Q3482">
        <f>[1]资金台帐!Q3482&amp;""</f>
      </c>
      <c r="T3482">
        <f>[1]资金台帐!T3482&amp;""</f>
      </c>
      <c r="U3482">
        <f>[1]资金台帐!U3482&amp;""</f>
      </c>
      <c r="W3482">
        <f>[1]资金台帐!W3482&amp;""</f>
      </c>
      <c r="X3482">
        <f>[1]资金台帐!X3482&amp;""</f>
      </c>
      <c r="AB3482">
        <f>[1]资金台帐!AB3482</f>
        <v>0</v>
      </c>
      <c r="AC3482">
        <f>[1]资金台帐!AC3482</f>
        <v>0</v>
      </c>
      <c r="AD3482">
        <f>[1]资金台帐!AD3482</f>
        <v>0</v>
      </c>
      <c r="AJ3482">
        <f>[1]资金台帐!AJ3482</f>
        <v>0</v>
      </c>
      <c r="AK3482">
        <f>[1]资金台帐!AK3482</f>
        <v>0</v>
      </c>
      <c r="BA3482" s="22">
        <f t="shared" si="0"/>
      </c>
    </row>
    <row r="3483">
      <c r="B3483">
        <f>[1]资金台帐!B3483&amp;""</f>
      </c>
      <c r="H3483">
        <f>[1]资金台帐!H3483&amp;""</f>
      </c>
      <c r="J3483">
        <f>[1]资金台帐!J3483&amp;""</f>
      </c>
      <c r="N3483">
        <f>[1]资金台帐!N3483</f>
      </c>
      <c r="O3483">
        <f>[1]资金台帐!O3483&amp;""</f>
      </c>
      <c r="P3483">
        <f>[1]资金台帐!P3483&amp;""</f>
      </c>
      <c r="Q3483">
        <f>[1]资金台帐!Q3483&amp;""</f>
      </c>
      <c r="T3483">
        <f>[1]资金台帐!T3483&amp;""</f>
      </c>
      <c r="U3483">
        <f>[1]资金台帐!U3483&amp;""</f>
      </c>
      <c r="W3483">
        <f>[1]资金台帐!W3483&amp;""</f>
      </c>
      <c r="X3483">
        <f>[1]资金台帐!X3483&amp;""</f>
      </c>
      <c r="AB3483">
        <f>[1]资金台帐!AB3483</f>
        <v>0</v>
      </c>
      <c r="AC3483">
        <f>[1]资金台帐!AC3483</f>
        <v>0</v>
      </c>
      <c r="AD3483">
        <f>[1]资金台帐!AD3483</f>
        <v>0</v>
      </c>
      <c r="AJ3483">
        <f>[1]资金台帐!AJ3483</f>
        <v>0</v>
      </c>
      <c r="AK3483">
        <f>[1]资金台帐!AK3483</f>
        <v>0</v>
      </c>
      <c r="BA3483" s="22">
        <f t="shared" si="0"/>
      </c>
    </row>
    <row r="3484">
      <c r="B3484">
        <f>[1]资金台帐!B3484&amp;""</f>
      </c>
      <c r="H3484">
        <f>[1]资金台帐!H3484&amp;""</f>
      </c>
      <c r="J3484">
        <f>[1]资金台帐!J3484&amp;""</f>
      </c>
      <c r="N3484">
        <f>[1]资金台帐!N3484</f>
      </c>
      <c r="O3484">
        <f>[1]资金台帐!O3484&amp;""</f>
      </c>
      <c r="P3484">
        <f>[1]资金台帐!P3484&amp;""</f>
      </c>
      <c r="Q3484">
        <f>[1]资金台帐!Q3484&amp;""</f>
      </c>
      <c r="T3484">
        <f>[1]资金台帐!T3484&amp;""</f>
      </c>
      <c r="U3484">
        <f>[1]资金台帐!U3484&amp;""</f>
      </c>
      <c r="W3484">
        <f>[1]资金台帐!W3484&amp;""</f>
      </c>
      <c r="X3484">
        <f>[1]资金台帐!X3484&amp;""</f>
      </c>
      <c r="AB3484">
        <f>[1]资金台帐!AB3484</f>
        <v>0</v>
      </c>
      <c r="AC3484">
        <f>[1]资金台帐!AC3484</f>
        <v>0</v>
      </c>
      <c r="AD3484">
        <f>[1]资金台帐!AD3484</f>
        <v>0</v>
      </c>
      <c r="AJ3484">
        <f>[1]资金台帐!AJ3484</f>
        <v>0</v>
      </c>
      <c r="AK3484">
        <f>[1]资金台帐!AK3484</f>
        <v>0</v>
      </c>
      <c r="BA3484" s="22">
        <f t="shared" si="0"/>
      </c>
    </row>
    <row r="3485">
      <c r="B3485">
        <f>[1]资金台帐!B3485&amp;""</f>
      </c>
      <c r="H3485">
        <f>[1]资金台帐!H3485&amp;""</f>
      </c>
      <c r="J3485">
        <f>[1]资金台帐!J3485&amp;""</f>
      </c>
      <c r="N3485">
        <f>[1]资金台帐!N3485</f>
      </c>
      <c r="O3485">
        <f>[1]资金台帐!O3485&amp;""</f>
      </c>
      <c r="P3485">
        <f>[1]资金台帐!P3485&amp;""</f>
      </c>
      <c r="Q3485">
        <f>[1]资金台帐!Q3485&amp;""</f>
      </c>
      <c r="T3485">
        <f>[1]资金台帐!T3485&amp;""</f>
      </c>
      <c r="U3485">
        <f>[1]资金台帐!U3485&amp;""</f>
      </c>
      <c r="W3485">
        <f>[1]资金台帐!W3485&amp;""</f>
      </c>
      <c r="X3485">
        <f>[1]资金台帐!X3485&amp;""</f>
      </c>
      <c r="AB3485">
        <f>[1]资金台帐!AB3485</f>
        <v>0</v>
      </c>
      <c r="AC3485">
        <f>[1]资金台帐!AC3485</f>
        <v>0</v>
      </c>
      <c r="AD3485">
        <f>[1]资金台帐!AD3485</f>
        <v>0</v>
      </c>
      <c r="AJ3485">
        <f>[1]资金台帐!AJ3485</f>
        <v>0</v>
      </c>
      <c r="AK3485">
        <f>[1]资金台帐!AK3485</f>
        <v>0</v>
      </c>
      <c r="BA3485" s="22">
        <f t="shared" si="0"/>
      </c>
    </row>
    <row r="3486">
      <c r="B3486">
        <f>[1]资金台帐!B3486&amp;""</f>
      </c>
      <c r="H3486">
        <f>[1]资金台帐!H3486&amp;""</f>
      </c>
      <c r="J3486">
        <f>[1]资金台帐!J3486&amp;""</f>
      </c>
      <c r="N3486">
        <f>[1]资金台帐!N3486</f>
      </c>
      <c r="O3486">
        <f>[1]资金台帐!O3486&amp;""</f>
      </c>
      <c r="P3486">
        <f>[1]资金台帐!P3486&amp;""</f>
      </c>
      <c r="Q3486">
        <f>[1]资金台帐!Q3486&amp;""</f>
      </c>
      <c r="T3486">
        <f>[1]资金台帐!T3486&amp;""</f>
      </c>
      <c r="U3486">
        <f>[1]资金台帐!U3486&amp;""</f>
      </c>
      <c r="W3486">
        <f>[1]资金台帐!W3486&amp;""</f>
      </c>
      <c r="X3486">
        <f>[1]资金台帐!X3486&amp;""</f>
      </c>
      <c r="AB3486">
        <f>[1]资金台帐!AB3486</f>
        <v>0</v>
      </c>
      <c r="AC3486">
        <f>[1]资金台帐!AC3486</f>
        <v>0</v>
      </c>
      <c r="AD3486">
        <f>[1]资金台帐!AD3486</f>
        <v>0</v>
      </c>
      <c r="AJ3486">
        <f>[1]资金台帐!AJ3486</f>
        <v>0</v>
      </c>
      <c r="AK3486">
        <f>[1]资金台帐!AK3486</f>
        <v>0</v>
      </c>
      <c r="BA3486" s="22">
        <f t="shared" si="0"/>
      </c>
    </row>
    <row r="3487">
      <c r="B3487">
        <f>[1]资金台帐!B3487&amp;""</f>
      </c>
      <c r="H3487">
        <f>[1]资金台帐!H3487&amp;""</f>
      </c>
      <c r="J3487">
        <f>[1]资金台帐!J3487&amp;""</f>
      </c>
      <c r="N3487">
        <f>[1]资金台帐!N3487</f>
      </c>
      <c r="O3487">
        <f>[1]资金台帐!O3487&amp;""</f>
      </c>
      <c r="P3487">
        <f>[1]资金台帐!P3487&amp;""</f>
      </c>
      <c r="Q3487">
        <f>[1]资金台帐!Q3487&amp;""</f>
      </c>
      <c r="T3487">
        <f>[1]资金台帐!T3487&amp;""</f>
      </c>
      <c r="U3487">
        <f>[1]资金台帐!U3487&amp;""</f>
      </c>
      <c r="W3487">
        <f>[1]资金台帐!W3487&amp;""</f>
      </c>
      <c r="X3487">
        <f>[1]资金台帐!X3487&amp;""</f>
      </c>
      <c r="AB3487">
        <f>[1]资金台帐!AB3487</f>
        <v>0</v>
      </c>
      <c r="AC3487">
        <f>[1]资金台帐!AC3487</f>
        <v>0</v>
      </c>
      <c r="AD3487">
        <f>[1]资金台帐!AD3487</f>
        <v>0</v>
      </c>
      <c r="AJ3487">
        <f>[1]资金台帐!AJ3487</f>
        <v>0</v>
      </c>
      <c r="AK3487">
        <f>[1]资金台帐!AK3487</f>
        <v>0</v>
      </c>
      <c r="BA3487" s="22">
        <f t="shared" si="0"/>
      </c>
    </row>
    <row r="3488">
      <c r="B3488">
        <f>[1]资金台帐!B3488&amp;""</f>
      </c>
      <c r="H3488">
        <f>[1]资金台帐!H3488&amp;""</f>
      </c>
      <c r="J3488">
        <f>[1]资金台帐!J3488&amp;""</f>
      </c>
      <c r="N3488">
        <f>[1]资金台帐!N3488</f>
      </c>
      <c r="O3488">
        <f>[1]资金台帐!O3488&amp;""</f>
      </c>
      <c r="P3488">
        <f>[1]资金台帐!P3488&amp;""</f>
      </c>
      <c r="Q3488">
        <f>[1]资金台帐!Q3488&amp;""</f>
      </c>
      <c r="T3488">
        <f>[1]资金台帐!T3488&amp;""</f>
      </c>
      <c r="U3488">
        <f>[1]资金台帐!U3488&amp;""</f>
      </c>
      <c r="W3488">
        <f>[1]资金台帐!W3488&amp;""</f>
      </c>
      <c r="X3488">
        <f>[1]资金台帐!X3488&amp;""</f>
      </c>
      <c r="AB3488">
        <f>[1]资金台帐!AB3488</f>
        <v>0</v>
      </c>
      <c r="AC3488">
        <f>[1]资金台帐!AC3488</f>
        <v>0</v>
      </c>
      <c r="AD3488">
        <f>[1]资金台帐!AD3488</f>
        <v>0</v>
      </c>
      <c r="AJ3488">
        <f>[1]资金台帐!AJ3488</f>
        <v>0</v>
      </c>
      <c r="AK3488">
        <f>[1]资金台帐!AK3488</f>
        <v>0</v>
      </c>
      <c r="BA3488" s="22">
        <f t="shared" si="0"/>
      </c>
    </row>
    <row r="3489">
      <c r="B3489">
        <f>[1]资金台帐!B3489&amp;""</f>
      </c>
      <c r="H3489">
        <f>[1]资金台帐!H3489&amp;""</f>
      </c>
      <c r="J3489">
        <f>[1]资金台帐!J3489&amp;""</f>
      </c>
      <c r="N3489">
        <f>[1]资金台帐!N3489</f>
      </c>
      <c r="O3489">
        <f>[1]资金台帐!O3489&amp;""</f>
      </c>
      <c r="P3489">
        <f>[1]资金台帐!P3489&amp;""</f>
      </c>
      <c r="Q3489">
        <f>[1]资金台帐!Q3489&amp;""</f>
      </c>
      <c r="T3489">
        <f>[1]资金台帐!T3489&amp;""</f>
      </c>
      <c r="U3489">
        <f>[1]资金台帐!U3489&amp;""</f>
      </c>
      <c r="W3489">
        <f>[1]资金台帐!W3489&amp;""</f>
      </c>
      <c r="X3489">
        <f>[1]资金台帐!X3489&amp;""</f>
      </c>
      <c r="AB3489">
        <f>[1]资金台帐!AB3489</f>
        <v>0</v>
      </c>
      <c r="AC3489">
        <f>[1]资金台帐!AC3489</f>
        <v>0</v>
      </c>
      <c r="AD3489">
        <f>[1]资金台帐!AD3489</f>
        <v>0</v>
      </c>
      <c r="AJ3489">
        <f>[1]资金台帐!AJ3489</f>
        <v>0</v>
      </c>
      <c r="AK3489">
        <f>[1]资金台帐!AK3489</f>
        <v>0</v>
      </c>
      <c r="BA3489" s="22">
        <f t="shared" si="0"/>
      </c>
    </row>
    <row r="3490">
      <c r="B3490">
        <f>[1]资金台帐!B3490&amp;""</f>
      </c>
      <c r="H3490">
        <f>[1]资金台帐!H3490&amp;""</f>
      </c>
      <c r="J3490">
        <f>[1]资金台帐!J3490&amp;""</f>
      </c>
      <c r="N3490">
        <f>[1]资金台帐!N3490</f>
      </c>
      <c r="O3490">
        <f>[1]资金台帐!O3490&amp;""</f>
      </c>
      <c r="P3490">
        <f>[1]资金台帐!P3490&amp;""</f>
      </c>
      <c r="Q3490">
        <f>[1]资金台帐!Q3490&amp;""</f>
      </c>
      <c r="T3490">
        <f>[1]资金台帐!T3490&amp;""</f>
      </c>
      <c r="U3490">
        <f>[1]资金台帐!U3490&amp;""</f>
      </c>
      <c r="W3490">
        <f>[1]资金台帐!W3490&amp;""</f>
      </c>
      <c r="X3490">
        <f>[1]资金台帐!X3490&amp;""</f>
      </c>
      <c r="AB3490">
        <f>[1]资金台帐!AB3490</f>
        <v>0</v>
      </c>
      <c r="AC3490">
        <f>[1]资金台帐!AC3490</f>
        <v>0</v>
      </c>
      <c r="AD3490">
        <f>[1]资金台帐!AD3490</f>
        <v>0</v>
      </c>
      <c r="AJ3490">
        <f>[1]资金台帐!AJ3490</f>
        <v>0</v>
      </c>
      <c r="AK3490">
        <f>[1]资金台帐!AK3490</f>
        <v>0</v>
      </c>
      <c r="BA3490" s="22">
        <f t="shared" si="0"/>
      </c>
    </row>
    <row r="3491">
      <c r="B3491">
        <f>[1]资金台帐!B3491&amp;""</f>
      </c>
      <c r="H3491">
        <f>[1]资金台帐!H3491&amp;""</f>
      </c>
      <c r="J3491">
        <f>[1]资金台帐!J3491&amp;""</f>
      </c>
      <c r="N3491">
        <f>[1]资金台帐!N3491</f>
      </c>
      <c r="O3491">
        <f>[1]资金台帐!O3491&amp;""</f>
      </c>
      <c r="P3491">
        <f>[1]资金台帐!P3491&amp;""</f>
      </c>
      <c r="Q3491">
        <f>[1]资金台帐!Q3491&amp;""</f>
      </c>
      <c r="T3491">
        <f>[1]资金台帐!T3491&amp;""</f>
      </c>
      <c r="U3491">
        <f>[1]资金台帐!U3491&amp;""</f>
      </c>
      <c r="W3491">
        <f>[1]资金台帐!W3491&amp;""</f>
      </c>
      <c r="X3491">
        <f>[1]资金台帐!X3491&amp;""</f>
      </c>
      <c r="AB3491">
        <f>[1]资金台帐!AB3491</f>
        <v>0</v>
      </c>
      <c r="AC3491">
        <f>[1]资金台帐!AC3491</f>
        <v>0</v>
      </c>
      <c r="AD3491">
        <f>[1]资金台帐!AD3491</f>
        <v>0</v>
      </c>
      <c r="AJ3491">
        <f>[1]资金台帐!AJ3491</f>
        <v>0</v>
      </c>
      <c r="AK3491">
        <f>[1]资金台帐!AK3491</f>
        <v>0</v>
      </c>
      <c r="BA3491" s="22">
        <f t="shared" si="0"/>
      </c>
    </row>
    <row r="3492">
      <c r="B3492">
        <f>[1]资金台帐!B3492&amp;""</f>
      </c>
      <c r="H3492">
        <f>[1]资金台帐!H3492&amp;""</f>
      </c>
      <c r="J3492">
        <f>[1]资金台帐!J3492&amp;""</f>
      </c>
      <c r="N3492">
        <f>[1]资金台帐!N3492</f>
      </c>
      <c r="O3492">
        <f>[1]资金台帐!O3492&amp;""</f>
      </c>
      <c r="P3492">
        <f>[1]资金台帐!P3492&amp;""</f>
      </c>
      <c r="Q3492">
        <f>[1]资金台帐!Q3492&amp;""</f>
      </c>
      <c r="T3492">
        <f>[1]资金台帐!T3492&amp;""</f>
      </c>
      <c r="U3492">
        <f>[1]资金台帐!U3492&amp;""</f>
      </c>
      <c r="W3492">
        <f>[1]资金台帐!W3492&amp;""</f>
      </c>
      <c r="X3492">
        <f>[1]资金台帐!X3492&amp;""</f>
      </c>
      <c r="AB3492">
        <f>[1]资金台帐!AB3492</f>
        <v>0</v>
      </c>
      <c r="AC3492">
        <f>[1]资金台帐!AC3492</f>
        <v>0</v>
      </c>
      <c r="AD3492">
        <f>[1]资金台帐!AD3492</f>
        <v>0</v>
      </c>
      <c r="AJ3492">
        <f>[1]资金台帐!AJ3492</f>
        <v>0</v>
      </c>
      <c r="AK3492">
        <f>[1]资金台帐!AK3492</f>
        <v>0</v>
      </c>
      <c r="BA3492" s="22">
        <f t="shared" si="0"/>
      </c>
    </row>
    <row r="3493">
      <c r="B3493">
        <f>[1]资金台帐!B3493&amp;""</f>
      </c>
      <c r="H3493">
        <f>[1]资金台帐!H3493&amp;""</f>
      </c>
      <c r="J3493">
        <f>[1]资金台帐!J3493&amp;""</f>
      </c>
      <c r="N3493">
        <f>[1]资金台帐!N3493</f>
      </c>
      <c r="O3493">
        <f>[1]资金台帐!O3493&amp;""</f>
      </c>
      <c r="P3493">
        <f>[1]资金台帐!P3493&amp;""</f>
      </c>
      <c r="Q3493">
        <f>[1]资金台帐!Q3493&amp;""</f>
      </c>
      <c r="T3493">
        <f>[1]资金台帐!T3493&amp;""</f>
      </c>
      <c r="U3493">
        <f>[1]资金台帐!U3493&amp;""</f>
      </c>
      <c r="W3493">
        <f>[1]资金台帐!W3493&amp;""</f>
      </c>
      <c r="X3493">
        <f>[1]资金台帐!X3493&amp;""</f>
      </c>
      <c r="AB3493">
        <f>[1]资金台帐!AB3493</f>
        <v>0</v>
      </c>
      <c r="AC3493">
        <f>[1]资金台帐!AC3493</f>
        <v>0</v>
      </c>
      <c r="AD3493">
        <f>[1]资金台帐!AD3493</f>
        <v>0</v>
      </c>
      <c r="AJ3493">
        <f>[1]资金台帐!AJ3493</f>
        <v>0</v>
      </c>
      <c r="AK3493">
        <f>[1]资金台帐!AK3493</f>
        <v>0</v>
      </c>
      <c r="BA3493" s="22">
        <f t="shared" si="0"/>
      </c>
    </row>
    <row r="3494">
      <c r="B3494">
        <f>[1]资金台帐!B3494&amp;""</f>
      </c>
      <c r="H3494">
        <f>[1]资金台帐!H3494&amp;""</f>
      </c>
      <c r="J3494">
        <f>[1]资金台帐!J3494&amp;""</f>
      </c>
      <c r="N3494">
        <f>[1]资金台帐!N3494</f>
      </c>
      <c r="O3494">
        <f>[1]资金台帐!O3494&amp;""</f>
      </c>
      <c r="P3494">
        <f>[1]资金台帐!P3494&amp;""</f>
      </c>
      <c r="Q3494">
        <f>[1]资金台帐!Q3494&amp;""</f>
      </c>
      <c r="T3494">
        <f>[1]资金台帐!T3494&amp;""</f>
      </c>
      <c r="U3494">
        <f>[1]资金台帐!U3494&amp;""</f>
      </c>
      <c r="W3494">
        <f>[1]资金台帐!W3494&amp;""</f>
      </c>
      <c r="X3494">
        <f>[1]资金台帐!X3494&amp;""</f>
      </c>
      <c r="AB3494">
        <f>[1]资金台帐!AB3494</f>
        <v>0</v>
      </c>
      <c r="AC3494">
        <f>[1]资金台帐!AC3494</f>
        <v>0</v>
      </c>
      <c r="AD3494">
        <f>[1]资金台帐!AD3494</f>
        <v>0</v>
      </c>
      <c r="AJ3494">
        <f>[1]资金台帐!AJ3494</f>
        <v>0</v>
      </c>
      <c r="AK3494">
        <f>[1]资金台帐!AK3494</f>
        <v>0</v>
      </c>
      <c r="BA3494" s="22">
        <f t="shared" si="0"/>
      </c>
    </row>
    <row r="3495">
      <c r="B3495">
        <f>[1]资金台帐!B3495&amp;""</f>
      </c>
      <c r="H3495">
        <f>[1]资金台帐!H3495&amp;""</f>
      </c>
      <c r="J3495">
        <f>[1]资金台帐!J3495&amp;""</f>
      </c>
      <c r="N3495">
        <f>[1]资金台帐!N3495</f>
      </c>
      <c r="O3495">
        <f>[1]资金台帐!O3495&amp;""</f>
      </c>
      <c r="P3495">
        <f>[1]资金台帐!P3495&amp;""</f>
      </c>
      <c r="Q3495">
        <f>[1]资金台帐!Q3495&amp;""</f>
      </c>
      <c r="T3495">
        <f>[1]资金台帐!T3495&amp;""</f>
      </c>
      <c r="U3495">
        <f>[1]资金台帐!U3495&amp;""</f>
      </c>
      <c r="W3495">
        <f>[1]资金台帐!W3495&amp;""</f>
      </c>
      <c r="X3495">
        <f>[1]资金台帐!X3495&amp;""</f>
      </c>
      <c r="AB3495">
        <f>[1]资金台帐!AB3495</f>
        <v>0</v>
      </c>
      <c r="AC3495">
        <f>[1]资金台帐!AC3495</f>
        <v>0</v>
      </c>
      <c r="AD3495">
        <f>[1]资金台帐!AD3495</f>
        <v>0</v>
      </c>
      <c r="AJ3495">
        <f>[1]资金台帐!AJ3495</f>
        <v>0</v>
      </c>
      <c r="AK3495">
        <f>[1]资金台帐!AK3495</f>
        <v>0</v>
      </c>
      <c r="BA3495" s="22">
        <f t="shared" si="0"/>
      </c>
    </row>
    <row r="3496">
      <c r="B3496">
        <f>[1]资金台帐!B3496&amp;""</f>
      </c>
      <c r="H3496">
        <f>[1]资金台帐!H3496&amp;""</f>
      </c>
      <c r="J3496">
        <f>[1]资金台帐!J3496&amp;""</f>
      </c>
      <c r="N3496">
        <f>[1]资金台帐!N3496</f>
      </c>
      <c r="O3496">
        <f>[1]资金台帐!O3496&amp;""</f>
      </c>
      <c r="P3496">
        <f>[1]资金台帐!P3496&amp;""</f>
      </c>
      <c r="Q3496">
        <f>[1]资金台帐!Q3496&amp;""</f>
      </c>
      <c r="T3496">
        <f>[1]资金台帐!T3496&amp;""</f>
      </c>
      <c r="U3496">
        <f>[1]资金台帐!U3496&amp;""</f>
      </c>
      <c r="W3496">
        <f>[1]资金台帐!W3496&amp;""</f>
      </c>
      <c r="X3496">
        <f>[1]资金台帐!X3496&amp;""</f>
      </c>
      <c r="AB3496">
        <f>[1]资金台帐!AB3496</f>
        <v>0</v>
      </c>
      <c r="AC3496">
        <f>[1]资金台帐!AC3496</f>
        <v>0</v>
      </c>
      <c r="AD3496">
        <f>[1]资金台帐!AD3496</f>
        <v>0</v>
      </c>
      <c r="AJ3496">
        <f>[1]资金台帐!AJ3496</f>
        <v>0</v>
      </c>
      <c r="AK3496">
        <f>[1]资金台帐!AK3496</f>
        <v>0</v>
      </c>
      <c r="BA3496" s="22">
        <f t="shared" si="0"/>
      </c>
    </row>
    <row r="3497">
      <c r="B3497">
        <f>[1]资金台帐!B3497&amp;""</f>
      </c>
      <c r="H3497">
        <f>[1]资金台帐!H3497&amp;""</f>
      </c>
      <c r="J3497">
        <f>[1]资金台帐!J3497&amp;""</f>
      </c>
      <c r="N3497">
        <f>[1]资金台帐!N3497</f>
      </c>
      <c r="O3497">
        <f>[1]资金台帐!O3497&amp;""</f>
      </c>
      <c r="P3497">
        <f>[1]资金台帐!P3497&amp;""</f>
      </c>
      <c r="Q3497">
        <f>[1]资金台帐!Q3497&amp;""</f>
      </c>
      <c r="T3497">
        <f>[1]资金台帐!T3497&amp;""</f>
      </c>
      <c r="U3497">
        <f>[1]资金台帐!U3497&amp;""</f>
      </c>
      <c r="W3497">
        <f>[1]资金台帐!W3497&amp;""</f>
      </c>
      <c r="X3497">
        <f>[1]资金台帐!X3497&amp;""</f>
      </c>
      <c r="AB3497">
        <f>[1]资金台帐!AB3497</f>
        <v>0</v>
      </c>
      <c r="AC3497">
        <f>[1]资金台帐!AC3497</f>
        <v>0</v>
      </c>
      <c r="AD3497">
        <f>[1]资金台帐!AD3497</f>
        <v>0</v>
      </c>
      <c r="AJ3497">
        <f>[1]资金台帐!AJ3497</f>
        <v>0</v>
      </c>
      <c r="AK3497">
        <f>[1]资金台帐!AK3497</f>
        <v>0</v>
      </c>
      <c r="BA3497" s="22">
        <f t="shared" si="0"/>
      </c>
    </row>
    <row r="3498">
      <c r="B3498">
        <f>[1]资金台帐!B3498&amp;""</f>
      </c>
      <c r="H3498">
        <f>[1]资金台帐!H3498&amp;""</f>
      </c>
      <c r="J3498">
        <f>[1]资金台帐!J3498&amp;""</f>
      </c>
      <c r="N3498">
        <f>[1]资金台帐!N3498</f>
      </c>
      <c r="O3498">
        <f>[1]资金台帐!O3498&amp;""</f>
      </c>
      <c r="P3498">
        <f>[1]资金台帐!P3498&amp;""</f>
      </c>
      <c r="Q3498">
        <f>[1]资金台帐!Q3498&amp;""</f>
      </c>
      <c r="T3498">
        <f>[1]资金台帐!T3498&amp;""</f>
      </c>
      <c r="U3498">
        <f>[1]资金台帐!U3498&amp;""</f>
      </c>
      <c r="W3498">
        <f>[1]资金台帐!W3498&amp;""</f>
      </c>
      <c r="X3498">
        <f>[1]资金台帐!X3498&amp;""</f>
      </c>
      <c r="AB3498">
        <f>[1]资金台帐!AB3498</f>
        <v>0</v>
      </c>
      <c r="AC3498">
        <f>[1]资金台帐!AC3498</f>
        <v>0</v>
      </c>
      <c r="AD3498">
        <f>[1]资金台帐!AD3498</f>
        <v>0</v>
      </c>
      <c r="AJ3498">
        <f>[1]资金台帐!AJ3498</f>
        <v>0</v>
      </c>
      <c r="AK3498">
        <f>[1]资金台帐!AK3498</f>
        <v>0</v>
      </c>
      <c r="BA3498" s="22">
        <f t="shared" si="0"/>
      </c>
    </row>
    <row r="3499">
      <c r="B3499">
        <f>[1]资金台帐!B3499&amp;""</f>
      </c>
      <c r="H3499">
        <f>[1]资金台帐!H3499&amp;""</f>
      </c>
      <c r="J3499">
        <f>[1]资金台帐!J3499&amp;""</f>
      </c>
      <c r="N3499">
        <f>[1]资金台帐!N3499</f>
      </c>
      <c r="O3499">
        <f>[1]资金台帐!O3499&amp;""</f>
      </c>
      <c r="P3499">
        <f>[1]资金台帐!P3499&amp;""</f>
      </c>
      <c r="Q3499">
        <f>[1]资金台帐!Q3499&amp;""</f>
      </c>
      <c r="T3499">
        <f>[1]资金台帐!T3499&amp;""</f>
      </c>
      <c r="U3499">
        <f>[1]资金台帐!U3499&amp;""</f>
      </c>
      <c r="W3499">
        <f>[1]资金台帐!W3499&amp;""</f>
      </c>
      <c r="X3499">
        <f>[1]资金台帐!X3499&amp;""</f>
      </c>
      <c r="AB3499">
        <f>[1]资金台帐!AB3499</f>
        <v>0</v>
      </c>
      <c r="AC3499">
        <f>[1]资金台帐!AC3499</f>
        <v>0</v>
      </c>
      <c r="AD3499">
        <f>[1]资金台帐!AD3499</f>
        <v>0</v>
      </c>
      <c r="AJ3499">
        <f>[1]资金台帐!AJ3499</f>
        <v>0</v>
      </c>
      <c r="AK3499">
        <f>[1]资金台帐!AK3499</f>
        <v>0</v>
      </c>
      <c r="BA3499" s="22">
        <f t="shared" si="0"/>
      </c>
    </row>
    <row r="3500">
      <c r="B3500">
        <f>[1]资金台帐!B3500&amp;""</f>
      </c>
      <c r="H3500">
        <f>[1]资金台帐!H3500&amp;""</f>
      </c>
      <c r="J3500">
        <f>[1]资金台帐!J3500&amp;""</f>
      </c>
      <c r="N3500">
        <f>[1]资金台帐!N3500</f>
      </c>
      <c r="O3500">
        <f>[1]资金台帐!O3500&amp;""</f>
      </c>
      <c r="P3500">
        <f>[1]资金台帐!P3500&amp;""</f>
      </c>
      <c r="Q3500">
        <f>[1]资金台帐!Q3500&amp;""</f>
      </c>
      <c r="T3500">
        <f>[1]资金台帐!T3500&amp;""</f>
      </c>
      <c r="U3500">
        <f>[1]资金台帐!U3500&amp;""</f>
      </c>
      <c r="W3500">
        <f>[1]资金台帐!W3500&amp;""</f>
      </c>
      <c r="X3500">
        <f>[1]资金台帐!X3500&amp;""</f>
      </c>
      <c r="AB3500">
        <f>[1]资金台帐!AB3500</f>
        <v>0</v>
      </c>
      <c r="AC3500">
        <f>[1]资金台帐!AC3500</f>
        <v>0</v>
      </c>
      <c r="AD3500">
        <f>[1]资金台帐!AD3500</f>
        <v>0</v>
      </c>
      <c r="AJ3500">
        <f>[1]资金台帐!AJ3500</f>
        <v>0</v>
      </c>
      <c r="AK3500">
        <f>[1]资金台帐!AK3500</f>
        <v>0</v>
      </c>
      <c r="BA3500" s="22">
        <f t="shared" si="0"/>
      </c>
    </row>
    <row r="3501">
      <c r="B3501">
        <f>[1]资金台帐!B3501&amp;""</f>
      </c>
      <c r="H3501">
        <f>[1]资金台帐!H3501&amp;""</f>
      </c>
      <c r="J3501">
        <f>[1]资金台帐!J3501&amp;""</f>
      </c>
      <c r="N3501">
        <f>[1]资金台帐!N3501</f>
      </c>
      <c r="O3501">
        <f>[1]资金台帐!O3501&amp;""</f>
      </c>
      <c r="P3501">
        <f>[1]资金台帐!P3501&amp;""</f>
      </c>
      <c r="Q3501">
        <f>[1]资金台帐!Q3501&amp;""</f>
      </c>
      <c r="T3501">
        <f>[1]资金台帐!T3501&amp;""</f>
      </c>
      <c r="U3501">
        <f>[1]资金台帐!U3501&amp;""</f>
      </c>
      <c r="W3501">
        <f>[1]资金台帐!W3501&amp;""</f>
      </c>
      <c r="X3501">
        <f>[1]资金台帐!X3501&amp;""</f>
      </c>
      <c r="AB3501">
        <f>[1]资金台帐!AB3501</f>
        <v>0</v>
      </c>
      <c r="AC3501">
        <f>[1]资金台帐!AC3501</f>
        <v>0</v>
      </c>
      <c r="AD3501">
        <f>[1]资金台帐!AD3501</f>
        <v>0</v>
      </c>
      <c r="AJ3501">
        <f>[1]资金台帐!AJ3501</f>
        <v>0</v>
      </c>
      <c r="AK3501">
        <f>[1]资金台帐!AK3501</f>
        <v>0</v>
      </c>
      <c r="BA3501" s="22">
        <f t="shared" si="0"/>
      </c>
    </row>
    <row r="3502">
      <c r="B3502">
        <f>[1]资金台帐!B3502&amp;""</f>
      </c>
      <c r="H3502">
        <f>[1]资金台帐!H3502&amp;""</f>
      </c>
      <c r="J3502">
        <f>[1]资金台帐!J3502&amp;""</f>
      </c>
      <c r="N3502">
        <f>[1]资金台帐!N3502</f>
      </c>
      <c r="O3502">
        <f>[1]资金台帐!O3502&amp;""</f>
      </c>
      <c r="P3502">
        <f>[1]资金台帐!P3502&amp;""</f>
      </c>
      <c r="Q3502">
        <f>[1]资金台帐!Q3502&amp;""</f>
      </c>
      <c r="T3502">
        <f>[1]资金台帐!T3502&amp;""</f>
      </c>
      <c r="U3502">
        <f>[1]资金台帐!U3502&amp;""</f>
      </c>
      <c r="W3502">
        <f>[1]资金台帐!W3502&amp;""</f>
      </c>
      <c r="X3502">
        <f>[1]资金台帐!X3502&amp;""</f>
      </c>
      <c r="AB3502">
        <f>[1]资金台帐!AB3502</f>
        <v>0</v>
      </c>
      <c r="AC3502">
        <f>[1]资金台帐!AC3502</f>
        <v>0</v>
      </c>
      <c r="AD3502">
        <f>[1]资金台帐!AD3502</f>
        <v>0</v>
      </c>
      <c r="AJ3502">
        <f>[1]资金台帐!AJ3502</f>
        <v>0</v>
      </c>
      <c r="AK3502">
        <f>[1]资金台帐!AK3502</f>
        <v>0</v>
      </c>
      <c r="BA3502" s="22">
        <f t="shared" si="0"/>
      </c>
    </row>
    <row r="3503">
      <c r="B3503">
        <f>[1]资金台帐!B3503&amp;""</f>
      </c>
      <c r="H3503">
        <f>[1]资金台帐!H3503&amp;""</f>
      </c>
      <c r="J3503">
        <f>[1]资金台帐!J3503&amp;""</f>
      </c>
      <c r="N3503">
        <f>[1]资金台帐!N3503</f>
      </c>
      <c r="O3503">
        <f>[1]资金台帐!O3503&amp;""</f>
      </c>
      <c r="P3503">
        <f>[1]资金台帐!P3503&amp;""</f>
      </c>
      <c r="Q3503">
        <f>[1]资金台帐!Q3503&amp;""</f>
      </c>
      <c r="T3503">
        <f>[1]资金台帐!T3503&amp;""</f>
      </c>
      <c r="U3503">
        <f>[1]资金台帐!U3503&amp;""</f>
      </c>
      <c r="W3503">
        <f>[1]资金台帐!W3503&amp;""</f>
      </c>
      <c r="X3503">
        <f>[1]资金台帐!X3503&amp;""</f>
      </c>
      <c r="AB3503">
        <f>[1]资金台帐!AB3503</f>
        <v>0</v>
      </c>
      <c r="AC3503">
        <f>[1]资金台帐!AC3503</f>
        <v>0</v>
      </c>
      <c r="AD3503">
        <f>[1]资金台帐!AD3503</f>
        <v>0</v>
      </c>
      <c r="AJ3503">
        <f>[1]资金台帐!AJ3503</f>
        <v>0</v>
      </c>
      <c r="AK3503">
        <f>[1]资金台帐!AK3503</f>
        <v>0</v>
      </c>
      <c r="BA3503" s="22">
        <f t="shared" si="0"/>
      </c>
    </row>
    <row r="3504">
      <c r="B3504">
        <f>[1]资金台帐!B3504&amp;""</f>
      </c>
      <c r="H3504">
        <f>[1]资金台帐!H3504&amp;""</f>
      </c>
      <c r="J3504">
        <f>[1]资金台帐!J3504&amp;""</f>
      </c>
      <c r="N3504">
        <f>[1]资金台帐!N3504</f>
      </c>
      <c r="O3504">
        <f>[1]资金台帐!O3504&amp;""</f>
      </c>
      <c r="P3504">
        <f>[1]资金台帐!P3504&amp;""</f>
      </c>
      <c r="Q3504">
        <f>[1]资金台帐!Q3504&amp;""</f>
      </c>
      <c r="T3504">
        <f>[1]资金台帐!T3504&amp;""</f>
      </c>
      <c r="U3504">
        <f>[1]资金台帐!U3504&amp;""</f>
      </c>
      <c r="W3504">
        <f>[1]资金台帐!W3504&amp;""</f>
      </c>
      <c r="X3504">
        <f>[1]资金台帐!X3504&amp;""</f>
      </c>
      <c r="AB3504">
        <f>[1]资金台帐!AB3504</f>
        <v>0</v>
      </c>
      <c r="AC3504">
        <f>[1]资金台帐!AC3504</f>
        <v>0</v>
      </c>
      <c r="AD3504">
        <f>[1]资金台帐!AD3504</f>
        <v>0</v>
      </c>
      <c r="AJ3504">
        <f>[1]资金台帐!AJ3504</f>
        <v>0</v>
      </c>
      <c r="AK3504">
        <f>[1]资金台帐!AK3504</f>
        <v>0</v>
      </c>
      <c r="BA3504" s="22">
        <f t="shared" si="0"/>
      </c>
    </row>
    <row r="3505">
      <c r="B3505">
        <f>[1]资金台帐!B3505&amp;""</f>
      </c>
      <c r="H3505">
        <f>[1]资金台帐!H3505&amp;""</f>
      </c>
      <c r="J3505">
        <f>[1]资金台帐!J3505&amp;""</f>
      </c>
      <c r="N3505">
        <f>[1]资金台帐!N3505</f>
      </c>
      <c r="O3505">
        <f>[1]资金台帐!O3505&amp;""</f>
      </c>
      <c r="P3505">
        <f>[1]资金台帐!P3505&amp;""</f>
      </c>
      <c r="Q3505">
        <f>[1]资金台帐!Q3505&amp;""</f>
      </c>
      <c r="T3505">
        <f>[1]资金台帐!T3505&amp;""</f>
      </c>
      <c r="U3505">
        <f>[1]资金台帐!U3505&amp;""</f>
      </c>
      <c r="W3505">
        <f>[1]资金台帐!W3505&amp;""</f>
      </c>
      <c r="X3505">
        <f>[1]资金台帐!X3505&amp;""</f>
      </c>
      <c r="AB3505">
        <f>[1]资金台帐!AB3505</f>
        <v>0</v>
      </c>
      <c r="AC3505">
        <f>[1]资金台帐!AC3505</f>
        <v>0</v>
      </c>
      <c r="AD3505">
        <f>[1]资金台帐!AD3505</f>
        <v>0</v>
      </c>
      <c r="AJ3505">
        <f>[1]资金台帐!AJ3505</f>
        <v>0</v>
      </c>
      <c r="AK3505">
        <f>[1]资金台帐!AK3505</f>
        <v>0</v>
      </c>
      <c r="BA3505" s="22">
        <f t="shared" si="0"/>
      </c>
    </row>
    <row r="3506">
      <c r="B3506">
        <f>[1]资金台帐!B3506&amp;""</f>
      </c>
      <c r="H3506">
        <f>[1]资金台帐!H3506&amp;""</f>
      </c>
      <c r="J3506">
        <f>[1]资金台帐!J3506&amp;""</f>
      </c>
      <c r="N3506">
        <f>[1]资金台帐!N3506</f>
      </c>
      <c r="O3506">
        <f>[1]资金台帐!O3506&amp;""</f>
      </c>
      <c r="P3506">
        <f>[1]资金台帐!P3506&amp;""</f>
      </c>
      <c r="Q3506">
        <f>[1]资金台帐!Q3506&amp;""</f>
      </c>
      <c r="T3506">
        <f>[1]资金台帐!T3506&amp;""</f>
      </c>
      <c r="U3506">
        <f>[1]资金台帐!U3506&amp;""</f>
      </c>
      <c r="W3506">
        <f>[1]资金台帐!W3506&amp;""</f>
      </c>
      <c r="X3506">
        <f>[1]资金台帐!X3506&amp;""</f>
      </c>
      <c r="AB3506">
        <f>[1]资金台帐!AB3506</f>
        <v>0</v>
      </c>
      <c r="AC3506">
        <f>[1]资金台帐!AC3506</f>
        <v>0</v>
      </c>
      <c r="AD3506">
        <f>[1]资金台帐!AD3506</f>
        <v>0</v>
      </c>
      <c r="AJ3506">
        <f>[1]资金台帐!AJ3506</f>
        <v>0</v>
      </c>
      <c r="AK3506">
        <f>[1]资金台帐!AK3506</f>
        <v>0</v>
      </c>
      <c r="BA3506" s="22">
        <f t="shared" si="0"/>
      </c>
    </row>
    <row r="3507">
      <c r="B3507">
        <f>[1]资金台帐!B3507&amp;""</f>
      </c>
      <c r="H3507">
        <f>[1]资金台帐!H3507&amp;""</f>
      </c>
      <c r="J3507">
        <f>[1]资金台帐!J3507&amp;""</f>
      </c>
      <c r="N3507">
        <f>[1]资金台帐!N3507</f>
      </c>
      <c r="O3507">
        <f>[1]资金台帐!O3507&amp;""</f>
      </c>
      <c r="P3507">
        <f>[1]资金台帐!P3507&amp;""</f>
      </c>
      <c r="Q3507">
        <f>[1]资金台帐!Q3507&amp;""</f>
      </c>
      <c r="T3507">
        <f>[1]资金台帐!T3507&amp;""</f>
      </c>
      <c r="U3507">
        <f>[1]资金台帐!U3507&amp;""</f>
      </c>
      <c r="W3507">
        <f>[1]资金台帐!W3507&amp;""</f>
      </c>
      <c r="X3507">
        <f>[1]资金台帐!X3507&amp;""</f>
      </c>
      <c r="AB3507">
        <f>[1]资金台帐!AB3507</f>
        <v>0</v>
      </c>
      <c r="AC3507">
        <f>[1]资金台帐!AC3507</f>
        <v>0</v>
      </c>
      <c r="AD3507">
        <f>[1]资金台帐!AD3507</f>
        <v>0</v>
      </c>
      <c r="AJ3507">
        <f>[1]资金台帐!AJ3507</f>
        <v>0</v>
      </c>
      <c r="AK3507">
        <f>[1]资金台帐!AK3507</f>
        <v>0</v>
      </c>
      <c r="BA3507" s="22">
        <f t="shared" si="0"/>
      </c>
    </row>
    <row r="3508">
      <c r="B3508">
        <f>[1]资金台帐!B3508&amp;""</f>
      </c>
      <c r="H3508">
        <f>[1]资金台帐!H3508&amp;""</f>
      </c>
      <c r="J3508">
        <f>[1]资金台帐!J3508&amp;""</f>
      </c>
      <c r="N3508">
        <f>[1]资金台帐!N3508</f>
      </c>
      <c r="O3508">
        <f>[1]资金台帐!O3508&amp;""</f>
      </c>
      <c r="P3508">
        <f>[1]资金台帐!P3508&amp;""</f>
      </c>
      <c r="Q3508">
        <f>[1]资金台帐!Q3508&amp;""</f>
      </c>
      <c r="T3508">
        <f>[1]资金台帐!T3508&amp;""</f>
      </c>
      <c r="U3508">
        <f>[1]资金台帐!U3508&amp;""</f>
      </c>
      <c r="W3508">
        <f>[1]资金台帐!W3508&amp;""</f>
      </c>
      <c r="X3508">
        <f>[1]资金台帐!X3508&amp;""</f>
      </c>
      <c r="AB3508">
        <f>[1]资金台帐!AB3508</f>
        <v>0</v>
      </c>
      <c r="AC3508">
        <f>[1]资金台帐!AC3508</f>
        <v>0</v>
      </c>
      <c r="AD3508">
        <f>[1]资金台帐!AD3508</f>
        <v>0</v>
      </c>
      <c r="AJ3508">
        <f>[1]资金台帐!AJ3508</f>
        <v>0</v>
      </c>
      <c r="AK3508">
        <f>[1]资金台帐!AK3508</f>
        <v>0</v>
      </c>
      <c r="BA3508" s="22">
        <f t="shared" si="0"/>
      </c>
    </row>
    <row r="3509">
      <c r="B3509">
        <f>[1]资金台帐!B3509&amp;""</f>
      </c>
      <c r="H3509">
        <f>[1]资金台帐!H3509&amp;""</f>
      </c>
      <c r="J3509">
        <f>[1]资金台帐!J3509&amp;""</f>
      </c>
      <c r="N3509">
        <f>[1]资金台帐!N3509</f>
      </c>
      <c r="O3509">
        <f>[1]资金台帐!O3509&amp;""</f>
      </c>
      <c r="P3509">
        <f>[1]资金台帐!P3509&amp;""</f>
      </c>
      <c r="Q3509">
        <f>[1]资金台帐!Q3509&amp;""</f>
      </c>
      <c r="T3509">
        <f>[1]资金台帐!T3509&amp;""</f>
      </c>
      <c r="U3509">
        <f>[1]资金台帐!U3509&amp;""</f>
      </c>
      <c r="W3509">
        <f>[1]资金台帐!W3509&amp;""</f>
      </c>
      <c r="X3509">
        <f>[1]资金台帐!X3509&amp;""</f>
      </c>
      <c r="AB3509">
        <f>[1]资金台帐!AB3509</f>
        <v>0</v>
      </c>
      <c r="AC3509">
        <f>[1]资金台帐!AC3509</f>
        <v>0</v>
      </c>
      <c r="AD3509">
        <f>[1]资金台帐!AD3509</f>
        <v>0</v>
      </c>
      <c r="AJ3509">
        <f>[1]资金台帐!AJ3509</f>
        <v>0</v>
      </c>
      <c r="AK3509">
        <f>[1]资金台帐!AK3509</f>
        <v>0</v>
      </c>
      <c r="BA3509" s="22">
        <f t="shared" si="0"/>
      </c>
    </row>
    <row r="3510">
      <c r="B3510">
        <f>[1]资金台帐!B3510&amp;""</f>
      </c>
      <c r="H3510">
        <f>[1]资金台帐!H3510&amp;""</f>
      </c>
      <c r="J3510">
        <f>[1]资金台帐!J3510&amp;""</f>
      </c>
      <c r="N3510">
        <f>[1]资金台帐!N3510</f>
      </c>
      <c r="O3510">
        <f>[1]资金台帐!O3510&amp;""</f>
      </c>
      <c r="P3510">
        <f>[1]资金台帐!P3510&amp;""</f>
      </c>
      <c r="Q3510">
        <f>[1]资金台帐!Q3510&amp;""</f>
      </c>
      <c r="T3510">
        <f>[1]资金台帐!T3510&amp;""</f>
      </c>
      <c r="U3510">
        <f>[1]资金台帐!U3510&amp;""</f>
      </c>
      <c r="W3510">
        <f>[1]资金台帐!W3510&amp;""</f>
      </c>
      <c r="X3510">
        <f>[1]资金台帐!X3510&amp;""</f>
      </c>
      <c r="AB3510">
        <f>[1]资金台帐!AB3510</f>
        <v>0</v>
      </c>
      <c r="AC3510">
        <f>[1]资金台帐!AC3510</f>
        <v>0</v>
      </c>
      <c r="AD3510">
        <f>[1]资金台帐!AD3510</f>
        <v>0</v>
      </c>
      <c r="AJ3510">
        <f>[1]资金台帐!AJ3510</f>
        <v>0</v>
      </c>
      <c r="AK3510">
        <f>[1]资金台帐!AK3510</f>
        <v>0</v>
      </c>
      <c r="BA3510" s="22">
        <f t="shared" si="0"/>
      </c>
    </row>
    <row r="3511">
      <c r="B3511">
        <f>[1]资金台帐!B3511&amp;""</f>
      </c>
      <c r="H3511">
        <f>[1]资金台帐!H3511&amp;""</f>
      </c>
      <c r="J3511">
        <f>[1]资金台帐!J3511&amp;""</f>
      </c>
      <c r="N3511">
        <f>[1]资金台帐!N3511</f>
      </c>
      <c r="O3511">
        <f>[1]资金台帐!O3511&amp;""</f>
      </c>
      <c r="P3511">
        <f>[1]资金台帐!P3511&amp;""</f>
      </c>
      <c r="Q3511">
        <f>[1]资金台帐!Q3511&amp;""</f>
      </c>
      <c r="T3511">
        <f>[1]资金台帐!T3511&amp;""</f>
      </c>
      <c r="U3511">
        <f>[1]资金台帐!U3511&amp;""</f>
      </c>
      <c r="W3511">
        <f>[1]资金台帐!W3511&amp;""</f>
      </c>
      <c r="X3511">
        <f>[1]资金台帐!X3511&amp;""</f>
      </c>
      <c r="AB3511">
        <f>[1]资金台帐!AB3511</f>
        <v>0</v>
      </c>
      <c r="AC3511">
        <f>[1]资金台帐!AC3511</f>
        <v>0</v>
      </c>
      <c r="AD3511">
        <f>[1]资金台帐!AD3511</f>
        <v>0</v>
      </c>
      <c r="AJ3511">
        <f>[1]资金台帐!AJ3511</f>
        <v>0</v>
      </c>
      <c r="AK3511">
        <f>[1]资金台帐!AK3511</f>
        <v>0</v>
      </c>
      <c r="BA3511" s="22">
        <f t="shared" si="0"/>
      </c>
    </row>
    <row r="3512">
      <c r="B3512">
        <f>[1]资金台帐!B3512&amp;""</f>
      </c>
      <c r="H3512">
        <f>[1]资金台帐!H3512&amp;""</f>
      </c>
      <c r="J3512">
        <f>[1]资金台帐!J3512&amp;""</f>
      </c>
      <c r="N3512">
        <f>[1]资金台帐!N3512</f>
      </c>
      <c r="O3512">
        <f>[1]资金台帐!O3512&amp;""</f>
      </c>
      <c r="P3512">
        <f>[1]资金台帐!P3512&amp;""</f>
      </c>
      <c r="Q3512">
        <f>[1]资金台帐!Q3512&amp;""</f>
      </c>
      <c r="T3512">
        <f>[1]资金台帐!T3512&amp;""</f>
      </c>
      <c r="U3512">
        <f>[1]资金台帐!U3512&amp;""</f>
      </c>
      <c r="W3512">
        <f>[1]资金台帐!W3512&amp;""</f>
      </c>
      <c r="X3512">
        <f>[1]资金台帐!X3512&amp;""</f>
      </c>
      <c r="AB3512">
        <f>[1]资金台帐!AB3512</f>
        <v>0</v>
      </c>
      <c r="AC3512">
        <f>[1]资金台帐!AC3512</f>
        <v>0</v>
      </c>
      <c r="AD3512">
        <f>[1]资金台帐!AD3512</f>
        <v>0</v>
      </c>
      <c r="AJ3512">
        <f>[1]资金台帐!AJ3512</f>
        <v>0</v>
      </c>
      <c r="AK3512">
        <f>[1]资金台帐!AK3512</f>
        <v>0</v>
      </c>
      <c r="BA3512" s="22">
        <f t="shared" si="0"/>
      </c>
    </row>
    <row r="3513">
      <c r="B3513">
        <f>[1]资金台帐!B3513&amp;""</f>
      </c>
      <c r="H3513">
        <f>[1]资金台帐!H3513&amp;""</f>
      </c>
      <c r="J3513">
        <f>[1]资金台帐!J3513&amp;""</f>
      </c>
      <c r="N3513">
        <f>[1]资金台帐!N3513</f>
      </c>
      <c r="O3513">
        <f>[1]资金台帐!O3513&amp;""</f>
      </c>
      <c r="P3513">
        <f>[1]资金台帐!P3513&amp;""</f>
      </c>
      <c r="Q3513">
        <f>[1]资金台帐!Q3513&amp;""</f>
      </c>
      <c r="T3513">
        <f>[1]资金台帐!T3513&amp;""</f>
      </c>
      <c r="U3513">
        <f>[1]资金台帐!U3513&amp;""</f>
      </c>
      <c r="W3513">
        <f>[1]资金台帐!W3513&amp;""</f>
      </c>
      <c r="X3513">
        <f>[1]资金台帐!X3513&amp;""</f>
      </c>
      <c r="AB3513">
        <f>[1]资金台帐!AB3513</f>
        <v>0</v>
      </c>
      <c r="AC3513">
        <f>[1]资金台帐!AC3513</f>
        <v>0</v>
      </c>
      <c r="AD3513">
        <f>[1]资金台帐!AD3513</f>
        <v>0</v>
      </c>
      <c r="AJ3513">
        <f>[1]资金台帐!AJ3513</f>
        <v>0</v>
      </c>
      <c r="AK3513">
        <f>[1]资金台帐!AK3513</f>
        <v>0</v>
      </c>
      <c r="BA3513" s="22">
        <f t="shared" si="0"/>
      </c>
    </row>
    <row r="3514">
      <c r="B3514">
        <f>[1]资金台帐!B3514&amp;""</f>
      </c>
      <c r="H3514">
        <f>[1]资金台帐!H3514&amp;""</f>
      </c>
      <c r="J3514">
        <f>[1]资金台帐!J3514&amp;""</f>
      </c>
      <c r="N3514">
        <f>[1]资金台帐!N3514</f>
      </c>
      <c r="O3514">
        <f>[1]资金台帐!O3514&amp;""</f>
      </c>
      <c r="P3514">
        <f>[1]资金台帐!P3514&amp;""</f>
      </c>
      <c r="Q3514">
        <f>[1]资金台帐!Q3514&amp;""</f>
      </c>
      <c r="T3514">
        <f>[1]资金台帐!T3514&amp;""</f>
      </c>
      <c r="U3514">
        <f>[1]资金台帐!U3514&amp;""</f>
      </c>
      <c r="W3514">
        <f>[1]资金台帐!W3514&amp;""</f>
      </c>
      <c r="X3514">
        <f>[1]资金台帐!X3514&amp;""</f>
      </c>
      <c r="AB3514">
        <f>[1]资金台帐!AB3514</f>
        <v>0</v>
      </c>
      <c r="AC3514">
        <f>[1]资金台帐!AC3514</f>
        <v>0</v>
      </c>
      <c r="AD3514">
        <f>[1]资金台帐!AD3514</f>
        <v>0</v>
      </c>
      <c r="AJ3514">
        <f>[1]资金台帐!AJ3514</f>
        <v>0</v>
      </c>
      <c r="AK3514">
        <f>[1]资金台帐!AK3514</f>
        <v>0</v>
      </c>
      <c r="BA3514" s="22">
        <f t="shared" si="0"/>
      </c>
    </row>
    <row r="3515">
      <c r="B3515">
        <f>[1]资金台帐!B3515&amp;""</f>
      </c>
      <c r="H3515">
        <f>[1]资金台帐!H3515&amp;""</f>
      </c>
      <c r="J3515">
        <f>[1]资金台帐!J3515&amp;""</f>
      </c>
      <c r="N3515">
        <f>[1]资金台帐!N3515</f>
      </c>
      <c r="O3515">
        <f>[1]资金台帐!O3515&amp;""</f>
      </c>
      <c r="P3515">
        <f>[1]资金台帐!P3515&amp;""</f>
      </c>
      <c r="Q3515">
        <f>[1]资金台帐!Q3515&amp;""</f>
      </c>
      <c r="T3515">
        <f>[1]资金台帐!T3515&amp;""</f>
      </c>
      <c r="U3515">
        <f>[1]资金台帐!U3515&amp;""</f>
      </c>
      <c r="W3515">
        <f>[1]资金台帐!W3515&amp;""</f>
      </c>
      <c r="X3515">
        <f>[1]资金台帐!X3515&amp;""</f>
      </c>
      <c r="AB3515">
        <f>[1]资金台帐!AB3515</f>
        <v>0</v>
      </c>
      <c r="AC3515">
        <f>[1]资金台帐!AC3515</f>
        <v>0</v>
      </c>
      <c r="AD3515">
        <f>[1]资金台帐!AD3515</f>
        <v>0</v>
      </c>
      <c r="AJ3515">
        <f>[1]资金台帐!AJ3515</f>
        <v>0</v>
      </c>
      <c r="AK3515">
        <f>[1]资金台帐!AK3515</f>
        <v>0</v>
      </c>
      <c r="BA3515" s="22">
        <f t="shared" si="0"/>
      </c>
    </row>
    <row r="3516">
      <c r="B3516">
        <f>[1]资金台帐!B3516&amp;""</f>
      </c>
      <c r="H3516">
        <f>[1]资金台帐!H3516&amp;""</f>
      </c>
      <c r="J3516">
        <f>[1]资金台帐!J3516&amp;""</f>
      </c>
      <c r="N3516">
        <f>[1]资金台帐!N3516</f>
      </c>
      <c r="O3516">
        <f>[1]资金台帐!O3516&amp;""</f>
      </c>
      <c r="P3516">
        <f>[1]资金台帐!P3516&amp;""</f>
      </c>
      <c r="Q3516">
        <f>[1]资金台帐!Q3516&amp;""</f>
      </c>
      <c r="T3516">
        <f>[1]资金台帐!T3516&amp;""</f>
      </c>
      <c r="U3516">
        <f>[1]资金台帐!U3516&amp;""</f>
      </c>
      <c r="W3516">
        <f>[1]资金台帐!W3516&amp;""</f>
      </c>
      <c r="X3516">
        <f>[1]资金台帐!X3516&amp;""</f>
      </c>
      <c r="AB3516">
        <f>[1]资金台帐!AB3516</f>
        <v>0</v>
      </c>
      <c r="AC3516">
        <f>[1]资金台帐!AC3516</f>
        <v>0</v>
      </c>
      <c r="AD3516">
        <f>[1]资金台帐!AD3516</f>
        <v>0</v>
      </c>
      <c r="AJ3516">
        <f>[1]资金台帐!AJ3516</f>
        <v>0</v>
      </c>
      <c r="AK3516">
        <f>[1]资金台帐!AK3516</f>
        <v>0</v>
      </c>
      <c r="BA3516" s="22">
        <f t="shared" si="0"/>
      </c>
    </row>
    <row r="3517">
      <c r="B3517">
        <f>[1]资金台帐!B3517&amp;""</f>
      </c>
      <c r="H3517">
        <f>[1]资金台帐!H3517&amp;""</f>
      </c>
      <c r="J3517">
        <f>[1]资金台帐!J3517&amp;""</f>
      </c>
      <c r="N3517">
        <f>[1]资金台帐!N3517</f>
      </c>
      <c r="O3517">
        <f>[1]资金台帐!O3517&amp;""</f>
      </c>
      <c r="P3517">
        <f>[1]资金台帐!P3517&amp;""</f>
      </c>
      <c r="Q3517">
        <f>[1]资金台帐!Q3517&amp;""</f>
      </c>
      <c r="T3517">
        <f>[1]资金台帐!T3517&amp;""</f>
      </c>
      <c r="U3517">
        <f>[1]资金台帐!U3517&amp;""</f>
      </c>
      <c r="W3517">
        <f>[1]资金台帐!W3517&amp;""</f>
      </c>
      <c r="X3517">
        <f>[1]资金台帐!X3517&amp;""</f>
      </c>
      <c r="AB3517">
        <f>[1]资金台帐!AB3517</f>
        <v>0</v>
      </c>
      <c r="AC3517">
        <f>[1]资金台帐!AC3517</f>
        <v>0</v>
      </c>
      <c r="AD3517">
        <f>[1]资金台帐!AD3517</f>
        <v>0</v>
      </c>
      <c r="AJ3517">
        <f>[1]资金台帐!AJ3517</f>
        <v>0</v>
      </c>
      <c r="AK3517">
        <f>[1]资金台帐!AK3517</f>
        <v>0</v>
      </c>
      <c r="BA3517" s="22">
        <f t="shared" si="0"/>
      </c>
    </row>
    <row r="3518">
      <c r="B3518">
        <f>[1]资金台帐!B3518&amp;""</f>
      </c>
      <c r="H3518">
        <f>[1]资金台帐!H3518&amp;""</f>
      </c>
      <c r="J3518">
        <f>[1]资金台帐!J3518&amp;""</f>
      </c>
      <c r="N3518">
        <f>[1]资金台帐!N3518</f>
      </c>
      <c r="O3518">
        <f>[1]资金台帐!O3518&amp;""</f>
      </c>
      <c r="P3518">
        <f>[1]资金台帐!P3518&amp;""</f>
      </c>
      <c r="Q3518">
        <f>[1]资金台帐!Q3518&amp;""</f>
      </c>
      <c r="T3518">
        <f>[1]资金台帐!T3518&amp;""</f>
      </c>
      <c r="U3518">
        <f>[1]资金台帐!U3518&amp;""</f>
      </c>
      <c r="W3518">
        <f>[1]资金台帐!W3518&amp;""</f>
      </c>
      <c r="X3518">
        <f>[1]资金台帐!X3518&amp;""</f>
      </c>
      <c r="AB3518">
        <f>[1]资金台帐!AB3518</f>
        <v>0</v>
      </c>
      <c r="AC3518">
        <f>[1]资金台帐!AC3518</f>
        <v>0</v>
      </c>
      <c r="AD3518">
        <f>[1]资金台帐!AD3518</f>
        <v>0</v>
      </c>
      <c r="AJ3518">
        <f>[1]资金台帐!AJ3518</f>
        <v>0</v>
      </c>
      <c r="AK3518">
        <f>[1]资金台帐!AK3518</f>
        <v>0</v>
      </c>
      <c r="BA3518" s="22">
        <f t="shared" si="0"/>
      </c>
    </row>
    <row r="3519">
      <c r="B3519">
        <f>[1]资金台帐!B3519&amp;""</f>
      </c>
      <c r="H3519">
        <f>[1]资金台帐!H3519&amp;""</f>
      </c>
      <c r="J3519">
        <f>[1]资金台帐!J3519&amp;""</f>
      </c>
      <c r="N3519">
        <f>[1]资金台帐!N3519</f>
      </c>
      <c r="O3519">
        <f>[1]资金台帐!O3519&amp;""</f>
      </c>
      <c r="P3519">
        <f>[1]资金台帐!P3519&amp;""</f>
      </c>
      <c r="Q3519">
        <f>[1]资金台帐!Q3519&amp;""</f>
      </c>
      <c r="T3519">
        <f>[1]资金台帐!T3519&amp;""</f>
      </c>
      <c r="U3519">
        <f>[1]资金台帐!U3519&amp;""</f>
      </c>
      <c r="W3519">
        <f>[1]资金台帐!W3519&amp;""</f>
      </c>
      <c r="X3519">
        <f>[1]资金台帐!X3519&amp;""</f>
      </c>
      <c r="AB3519">
        <f>[1]资金台帐!AB3519</f>
        <v>0</v>
      </c>
      <c r="AC3519">
        <f>[1]资金台帐!AC3519</f>
        <v>0</v>
      </c>
      <c r="AD3519">
        <f>[1]资金台帐!AD3519</f>
        <v>0</v>
      </c>
      <c r="AJ3519">
        <f>[1]资金台帐!AJ3519</f>
        <v>0</v>
      </c>
      <c r="AK3519">
        <f>[1]资金台帐!AK3519</f>
        <v>0</v>
      </c>
      <c r="BA3519" s="22">
        <f t="shared" si="0"/>
      </c>
    </row>
    <row r="3520">
      <c r="B3520">
        <f>[1]资金台帐!B3520&amp;""</f>
      </c>
      <c r="H3520">
        <f>[1]资金台帐!H3520&amp;""</f>
      </c>
      <c r="J3520">
        <f>[1]资金台帐!J3520&amp;""</f>
      </c>
      <c r="N3520">
        <f>[1]资金台帐!N3520</f>
      </c>
      <c r="O3520">
        <f>[1]资金台帐!O3520&amp;""</f>
      </c>
      <c r="P3520">
        <f>[1]资金台帐!P3520&amp;""</f>
      </c>
      <c r="Q3520">
        <f>[1]资金台帐!Q3520&amp;""</f>
      </c>
      <c r="T3520">
        <f>[1]资金台帐!T3520&amp;""</f>
      </c>
      <c r="U3520">
        <f>[1]资金台帐!U3520&amp;""</f>
      </c>
      <c r="W3520">
        <f>[1]资金台帐!W3520&amp;""</f>
      </c>
      <c r="X3520">
        <f>[1]资金台帐!X3520&amp;""</f>
      </c>
      <c r="AB3520">
        <f>[1]资金台帐!AB3520</f>
        <v>0</v>
      </c>
      <c r="AC3520">
        <f>[1]资金台帐!AC3520</f>
        <v>0</v>
      </c>
      <c r="AD3520">
        <f>[1]资金台帐!AD3520</f>
        <v>0</v>
      </c>
      <c r="AJ3520">
        <f>[1]资金台帐!AJ3520</f>
        <v>0</v>
      </c>
      <c r="AK3520">
        <f>[1]资金台帐!AK3520</f>
        <v>0</v>
      </c>
      <c r="BA3520" s="22">
        <f t="shared" si="0"/>
      </c>
    </row>
    <row r="3521">
      <c r="B3521">
        <f>[1]资金台帐!B3521&amp;""</f>
      </c>
      <c r="H3521">
        <f>[1]资金台帐!H3521&amp;""</f>
      </c>
      <c r="J3521">
        <f>[1]资金台帐!J3521&amp;""</f>
      </c>
      <c r="N3521">
        <f>[1]资金台帐!N3521</f>
      </c>
      <c r="O3521">
        <f>[1]资金台帐!O3521&amp;""</f>
      </c>
      <c r="P3521">
        <f>[1]资金台帐!P3521&amp;""</f>
      </c>
      <c r="Q3521">
        <f>[1]资金台帐!Q3521&amp;""</f>
      </c>
      <c r="T3521">
        <f>[1]资金台帐!T3521&amp;""</f>
      </c>
      <c r="U3521">
        <f>[1]资金台帐!U3521&amp;""</f>
      </c>
      <c r="W3521">
        <f>[1]资金台帐!W3521&amp;""</f>
      </c>
      <c r="X3521">
        <f>[1]资金台帐!X3521&amp;""</f>
      </c>
      <c r="AB3521">
        <f>[1]资金台帐!AB3521</f>
        <v>0</v>
      </c>
      <c r="AC3521">
        <f>[1]资金台帐!AC3521</f>
        <v>0</v>
      </c>
      <c r="AD3521">
        <f>[1]资金台帐!AD3521</f>
        <v>0</v>
      </c>
      <c r="AJ3521">
        <f>[1]资金台帐!AJ3521</f>
        <v>0</v>
      </c>
      <c r="AK3521">
        <f>[1]资金台帐!AK3521</f>
        <v>0</v>
      </c>
      <c r="BA3521" s="22">
        <f t="shared" si="0"/>
      </c>
    </row>
    <row r="3522">
      <c r="B3522">
        <f>[1]资金台帐!B3522&amp;""</f>
      </c>
      <c r="H3522">
        <f>[1]资金台帐!H3522&amp;""</f>
      </c>
      <c r="J3522">
        <f>[1]资金台帐!J3522&amp;""</f>
      </c>
      <c r="N3522">
        <f>[1]资金台帐!N3522</f>
      </c>
      <c r="O3522">
        <f>[1]资金台帐!O3522&amp;""</f>
      </c>
      <c r="P3522">
        <f>[1]资金台帐!P3522&amp;""</f>
      </c>
      <c r="Q3522">
        <f>[1]资金台帐!Q3522&amp;""</f>
      </c>
      <c r="T3522">
        <f>[1]资金台帐!T3522&amp;""</f>
      </c>
      <c r="U3522">
        <f>[1]资金台帐!U3522&amp;""</f>
      </c>
      <c r="W3522">
        <f>[1]资金台帐!W3522&amp;""</f>
      </c>
      <c r="X3522">
        <f>[1]资金台帐!X3522&amp;""</f>
      </c>
      <c r="AB3522">
        <f>[1]资金台帐!AB3522</f>
        <v>0</v>
      </c>
      <c r="AC3522">
        <f>[1]资金台帐!AC3522</f>
        <v>0</v>
      </c>
      <c r="AD3522">
        <f>[1]资金台帐!AD3522</f>
        <v>0</v>
      </c>
      <c r="AJ3522">
        <f>[1]资金台帐!AJ3522</f>
        <v>0</v>
      </c>
      <c r="AK3522">
        <f>[1]资金台帐!AK3522</f>
        <v>0</v>
      </c>
      <c r="BA3522" s="22">
        <f t="shared" si="0"/>
      </c>
    </row>
    <row r="3523">
      <c r="B3523">
        <f>[1]资金台帐!B3523&amp;""</f>
      </c>
      <c r="H3523">
        <f>[1]资金台帐!H3523&amp;""</f>
      </c>
      <c r="J3523">
        <f>[1]资金台帐!J3523&amp;""</f>
      </c>
      <c r="N3523">
        <f>[1]资金台帐!N3523</f>
      </c>
      <c r="O3523">
        <f>[1]资金台帐!O3523&amp;""</f>
      </c>
      <c r="P3523">
        <f>[1]资金台帐!P3523&amp;""</f>
      </c>
      <c r="Q3523">
        <f>[1]资金台帐!Q3523&amp;""</f>
      </c>
      <c r="T3523">
        <f>[1]资金台帐!T3523&amp;""</f>
      </c>
      <c r="U3523">
        <f>[1]资金台帐!U3523&amp;""</f>
      </c>
      <c r="W3523">
        <f>[1]资金台帐!W3523&amp;""</f>
      </c>
      <c r="X3523">
        <f>[1]资金台帐!X3523&amp;""</f>
      </c>
      <c r="AB3523">
        <f>[1]资金台帐!AB3523</f>
        <v>0</v>
      </c>
      <c r="AC3523">
        <f>[1]资金台帐!AC3523</f>
        <v>0</v>
      </c>
      <c r="AD3523">
        <f>[1]资金台帐!AD3523</f>
        <v>0</v>
      </c>
      <c r="AJ3523">
        <f>[1]资金台帐!AJ3523</f>
        <v>0</v>
      </c>
      <c r="AK3523">
        <f>[1]资金台帐!AK3523</f>
        <v>0</v>
      </c>
      <c r="BA3523" s="22">
        <f t="shared" si="0"/>
      </c>
    </row>
    <row r="3524">
      <c r="B3524">
        <f>[1]资金台帐!B3524&amp;""</f>
      </c>
      <c r="H3524">
        <f>[1]资金台帐!H3524&amp;""</f>
      </c>
      <c r="J3524">
        <f>[1]资金台帐!J3524&amp;""</f>
      </c>
      <c r="N3524">
        <f>[1]资金台帐!N3524</f>
      </c>
      <c r="O3524">
        <f>[1]资金台帐!O3524&amp;""</f>
      </c>
      <c r="P3524">
        <f>[1]资金台帐!P3524&amp;""</f>
      </c>
      <c r="Q3524">
        <f>[1]资金台帐!Q3524&amp;""</f>
      </c>
      <c r="T3524">
        <f>[1]资金台帐!T3524&amp;""</f>
      </c>
      <c r="U3524">
        <f>[1]资金台帐!U3524&amp;""</f>
      </c>
      <c r="W3524">
        <f>[1]资金台帐!W3524&amp;""</f>
      </c>
      <c r="X3524">
        <f>[1]资金台帐!X3524&amp;""</f>
      </c>
      <c r="AB3524">
        <f>[1]资金台帐!AB3524</f>
        <v>0</v>
      </c>
      <c r="AC3524">
        <f>[1]资金台帐!AC3524</f>
        <v>0</v>
      </c>
      <c r="AD3524">
        <f>[1]资金台帐!AD3524</f>
        <v>0</v>
      </c>
      <c r="AJ3524">
        <f>[1]资金台帐!AJ3524</f>
        <v>0</v>
      </c>
      <c r="AK3524">
        <f>[1]资金台帐!AK3524</f>
        <v>0</v>
      </c>
      <c r="BA3524" s="22">
        <f t="shared" si="0"/>
      </c>
    </row>
    <row r="3525">
      <c r="B3525">
        <f>[1]资金台帐!B3525&amp;""</f>
      </c>
      <c r="H3525">
        <f>[1]资金台帐!H3525&amp;""</f>
      </c>
      <c r="J3525">
        <f>[1]资金台帐!J3525&amp;""</f>
      </c>
      <c r="N3525">
        <f>[1]资金台帐!N3525</f>
      </c>
      <c r="O3525">
        <f>[1]资金台帐!O3525&amp;""</f>
      </c>
      <c r="P3525">
        <f>[1]资金台帐!P3525&amp;""</f>
      </c>
      <c r="Q3525">
        <f>[1]资金台帐!Q3525&amp;""</f>
      </c>
      <c r="T3525">
        <f>[1]资金台帐!T3525&amp;""</f>
      </c>
      <c r="U3525">
        <f>[1]资金台帐!U3525&amp;""</f>
      </c>
      <c r="W3525">
        <f>[1]资金台帐!W3525&amp;""</f>
      </c>
      <c r="X3525">
        <f>[1]资金台帐!X3525&amp;""</f>
      </c>
      <c r="AB3525">
        <f>[1]资金台帐!AB3525</f>
        <v>0</v>
      </c>
      <c r="AC3525">
        <f>[1]资金台帐!AC3525</f>
        <v>0</v>
      </c>
      <c r="AD3525">
        <f>[1]资金台帐!AD3525</f>
        <v>0</v>
      </c>
      <c r="AJ3525">
        <f>[1]资金台帐!AJ3525</f>
        <v>0</v>
      </c>
      <c r="AK3525">
        <f>[1]资金台帐!AK3525</f>
        <v>0</v>
      </c>
      <c r="BA3525" s="22">
        <f t="shared" si="0"/>
      </c>
    </row>
    <row r="3526">
      <c r="B3526">
        <f>[1]资金台帐!B3526&amp;""</f>
      </c>
      <c r="H3526">
        <f>[1]资金台帐!H3526&amp;""</f>
      </c>
      <c r="J3526">
        <f>[1]资金台帐!J3526&amp;""</f>
      </c>
      <c r="N3526">
        <f>[1]资金台帐!N3526</f>
      </c>
      <c r="O3526">
        <f>[1]资金台帐!O3526&amp;""</f>
      </c>
      <c r="P3526">
        <f>[1]资金台帐!P3526&amp;""</f>
      </c>
      <c r="Q3526">
        <f>[1]资金台帐!Q3526&amp;""</f>
      </c>
      <c r="T3526">
        <f>[1]资金台帐!T3526&amp;""</f>
      </c>
      <c r="U3526">
        <f>[1]资金台帐!U3526&amp;""</f>
      </c>
      <c r="W3526">
        <f>[1]资金台帐!W3526&amp;""</f>
      </c>
      <c r="X3526">
        <f>[1]资金台帐!X3526&amp;""</f>
      </c>
      <c r="AB3526">
        <f>[1]资金台帐!AB3526</f>
        <v>0</v>
      </c>
      <c r="AC3526">
        <f>[1]资金台帐!AC3526</f>
        <v>0</v>
      </c>
      <c r="AD3526">
        <f>[1]资金台帐!AD3526</f>
        <v>0</v>
      </c>
      <c r="AJ3526">
        <f>[1]资金台帐!AJ3526</f>
        <v>0</v>
      </c>
      <c r="AK3526">
        <f>[1]资金台帐!AK3526</f>
        <v>0</v>
      </c>
      <c r="BA3526" s="22">
        <f t="shared" si="0"/>
      </c>
    </row>
    <row r="3527">
      <c r="B3527">
        <f>[1]资金台帐!B3527&amp;""</f>
      </c>
      <c r="H3527">
        <f>[1]资金台帐!H3527&amp;""</f>
      </c>
      <c r="J3527">
        <f>[1]资金台帐!J3527&amp;""</f>
      </c>
      <c r="N3527">
        <f>[1]资金台帐!N3527</f>
      </c>
      <c r="O3527">
        <f>[1]资金台帐!O3527&amp;""</f>
      </c>
      <c r="P3527">
        <f>[1]资金台帐!P3527&amp;""</f>
      </c>
      <c r="Q3527">
        <f>[1]资金台帐!Q3527&amp;""</f>
      </c>
      <c r="T3527">
        <f>[1]资金台帐!T3527&amp;""</f>
      </c>
      <c r="U3527">
        <f>[1]资金台帐!U3527&amp;""</f>
      </c>
      <c r="W3527">
        <f>[1]资金台帐!W3527&amp;""</f>
      </c>
      <c r="X3527">
        <f>[1]资金台帐!X3527&amp;""</f>
      </c>
      <c r="AB3527">
        <f>[1]资金台帐!AB3527</f>
        <v>0</v>
      </c>
      <c r="AC3527">
        <f>[1]资金台帐!AC3527</f>
        <v>0</v>
      </c>
      <c r="AD3527">
        <f>[1]资金台帐!AD3527</f>
        <v>0</v>
      </c>
      <c r="AJ3527">
        <f>[1]资金台帐!AJ3527</f>
        <v>0</v>
      </c>
      <c r="AK3527">
        <f>[1]资金台帐!AK3527</f>
        <v>0</v>
      </c>
      <c r="BA3527" s="22">
        <f t="shared" si="0"/>
      </c>
    </row>
    <row r="3528">
      <c r="B3528">
        <f>[1]资金台帐!B3528&amp;""</f>
      </c>
      <c r="H3528">
        <f>[1]资金台帐!H3528&amp;""</f>
      </c>
      <c r="J3528">
        <f>[1]资金台帐!J3528&amp;""</f>
      </c>
      <c r="N3528">
        <f>[1]资金台帐!N3528</f>
      </c>
      <c r="O3528">
        <f>[1]资金台帐!O3528&amp;""</f>
      </c>
      <c r="P3528">
        <f>[1]资金台帐!P3528&amp;""</f>
      </c>
      <c r="Q3528">
        <f>[1]资金台帐!Q3528&amp;""</f>
      </c>
      <c r="T3528">
        <f>[1]资金台帐!T3528&amp;""</f>
      </c>
      <c r="U3528">
        <f>[1]资金台帐!U3528&amp;""</f>
      </c>
      <c r="W3528">
        <f>[1]资金台帐!W3528&amp;""</f>
      </c>
      <c r="X3528">
        <f>[1]资金台帐!X3528&amp;""</f>
      </c>
      <c r="AB3528">
        <f>[1]资金台帐!AB3528</f>
        <v>0</v>
      </c>
      <c r="AC3528">
        <f>[1]资金台帐!AC3528</f>
        <v>0</v>
      </c>
      <c r="AD3528">
        <f>[1]资金台帐!AD3528</f>
        <v>0</v>
      </c>
      <c r="AJ3528">
        <f>[1]资金台帐!AJ3528</f>
        <v>0</v>
      </c>
      <c r="AK3528">
        <f>[1]资金台帐!AK3528</f>
        <v>0</v>
      </c>
      <c r="BA3528" s="22">
        <f t="shared" si="0"/>
      </c>
    </row>
    <row r="3529">
      <c r="B3529">
        <f>[1]资金台帐!B3529&amp;""</f>
      </c>
      <c r="H3529">
        <f>[1]资金台帐!H3529&amp;""</f>
      </c>
      <c r="J3529">
        <f>[1]资金台帐!J3529&amp;""</f>
      </c>
      <c r="N3529">
        <f>[1]资金台帐!N3529</f>
      </c>
      <c r="O3529">
        <f>[1]资金台帐!O3529&amp;""</f>
      </c>
      <c r="P3529">
        <f>[1]资金台帐!P3529&amp;""</f>
      </c>
      <c r="Q3529">
        <f>[1]资金台帐!Q3529&amp;""</f>
      </c>
      <c r="T3529">
        <f>[1]资金台帐!T3529&amp;""</f>
      </c>
      <c r="U3529">
        <f>[1]资金台帐!U3529&amp;""</f>
      </c>
      <c r="W3529">
        <f>[1]资金台帐!W3529&amp;""</f>
      </c>
      <c r="X3529">
        <f>[1]资金台帐!X3529&amp;""</f>
      </c>
      <c r="AB3529">
        <f>[1]资金台帐!AB3529</f>
        <v>0</v>
      </c>
      <c r="AC3529">
        <f>[1]资金台帐!AC3529</f>
        <v>0</v>
      </c>
      <c r="AD3529">
        <f>[1]资金台帐!AD3529</f>
        <v>0</v>
      </c>
      <c r="AJ3529">
        <f>[1]资金台帐!AJ3529</f>
        <v>0</v>
      </c>
      <c r="AK3529">
        <f>[1]资金台帐!AK3529</f>
        <v>0</v>
      </c>
      <c r="BA3529" s="22">
        <f t="shared" si="0"/>
      </c>
    </row>
    <row r="3530">
      <c r="B3530">
        <f>[1]资金台帐!B3530&amp;""</f>
      </c>
      <c r="H3530">
        <f>[1]资金台帐!H3530&amp;""</f>
      </c>
      <c r="J3530">
        <f>[1]资金台帐!J3530&amp;""</f>
      </c>
      <c r="N3530">
        <f>[1]资金台帐!N3530</f>
      </c>
      <c r="O3530">
        <f>[1]资金台帐!O3530&amp;""</f>
      </c>
      <c r="P3530">
        <f>[1]资金台帐!P3530&amp;""</f>
      </c>
      <c r="Q3530">
        <f>[1]资金台帐!Q3530&amp;""</f>
      </c>
      <c r="T3530">
        <f>[1]资金台帐!T3530&amp;""</f>
      </c>
      <c r="U3530">
        <f>[1]资金台帐!U3530&amp;""</f>
      </c>
      <c r="W3530">
        <f>[1]资金台帐!W3530&amp;""</f>
      </c>
      <c r="X3530">
        <f>[1]资金台帐!X3530&amp;""</f>
      </c>
      <c r="AB3530">
        <f>[1]资金台帐!AB3530</f>
        <v>0</v>
      </c>
      <c r="AC3530">
        <f>[1]资金台帐!AC3530</f>
        <v>0</v>
      </c>
      <c r="AD3530">
        <f>[1]资金台帐!AD3530</f>
        <v>0</v>
      </c>
      <c r="AJ3530">
        <f>[1]资金台帐!AJ3530</f>
        <v>0</v>
      </c>
      <c r="AK3530">
        <f>[1]资金台帐!AK3530</f>
        <v>0</v>
      </c>
      <c r="BA3530" s="22">
        <f t="shared" si="0"/>
      </c>
    </row>
    <row r="3531">
      <c r="B3531">
        <f>[1]资金台帐!B3531&amp;""</f>
      </c>
      <c r="H3531">
        <f>[1]资金台帐!H3531&amp;""</f>
      </c>
      <c r="J3531">
        <f>[1]资金台帐!J3531&amp;""</f>
      </c>
      <c r="N3531">
        <f>[1]资金台帐!N3531</f>
      </c>
      <c r="O3531">
        <f>[1]资金台帐!O3531&amp;""</f>
      </c>
      <c r="P3531">
        <f>[1]资金台帐!P3531&amp;""</f>
      </c>
      <c r="Q3531">
        <f>[1]资金台帐!Q3531&amp;""</f>
      </c>
      <c r="T3531">
        <f>[1]资金台帐!T3531&amp;""</f>
      </c>
      <c r="U3531">
        <f>[1]资金台帐!U3531&amp;""</f>
      </c>
      <c r="W3531">
        <f>[1]资金台帐!W3531&amp;""</f>
      </c>
      <c r="X3531">
        <f>[1]资金台帐!X3531&amp;""</f>
      </c>
      <c r="AB3531">
        <f>[1]资金台帐!AB3531</f>
        <v>0</v>
      </c>
      <c r="AC3531">
        <f>[1]资金台帐!AC3531</f>
        <v>0</v>
      </c>
      <c r="AD3531">
        <f>[1]资金台帐!AD3531</f>
        <v>0</v>
      </c>
      <c r="AJ3531">
        <f>[1]资金台帐!AJ3531</f>
        <v>0</v>
      </c>
      <c r="AK3531">
        <f>[1]资金台帐!AK3531</f>
        <v>0</v>
      </c>
      <c r="BA3531" s="22">
        <f t="shared" si="0"/>
      </c>
    </row>
    <row r="3532">
      <c r="B3532">
        <f>[1]资金台帐!B3532&amp;""</f>
      </c>
      <c r="H3532">
        <f>[1]资金台帐!H3532&amp;""</f>
      </c>
      <c r="J3532">
        <f>[1]资金台帐!J3532&amp;""</f>
      </c>
      <c r="N3532">
        <f>[1]资金台帐!N3532</f>
      </c>
      <c r="O3532">
        <f>[1]资金台帐!O3532&amp;""</f>
      </c>
      <c r="P3532">
        <f>[1]资金台帐!P3532&amp;""</f>
      </c>
      <c r="Q3532">
        <f>[1]资金台帐!Q3532&amp;""</f>
      </c>
      <c r="T3532">
        <f>[1]资金台帐!T3532&amp;""</f>
      </c>
      <c r="U3532">
        <f>[1]资金台帐!U3532&amp;""</f>
      </c>
      <c r="W3532">
        <f>[1]资金台帐!W3532&amp;""</f>
      </c>
      <c r="X3532">
        <f>[1]资金台帐!X3532&amp;""</f>
      </c>
      <c r="AB3532">
        <f>[1]资金台帐!AB3532</f>
        <v>0</v>
      </c>
      <c r="AC3532">
        <f>[1]资金台帐!AC3532</f>
        <v>0</v>
      </c>
      <c r="AD3532">
        <f>[1]资金台帐!AD3532</f>
        <v>0</v>
      </c>
      <c r="AJ3532">
        <f>[1]资金台帐!AJ3532</f>
        <v>0</v>
      </c>
      <c r="AK3532">
        <f>[1]资金台帐!AK3532</f>
        <v>0</v>
      </c>
      <c r="BA3532" s="22">
        <f t="shared" si="0"/>
      </c>
    </row>
    <row r="3533">
      <c r="B3533">
        <f>[1]资金台帐!B3533&amp;""</f>
      </c>
      <c r="H3533">
        <f>[1]资金台帐!H3533&amp;""</f>
      </c>
      <c r="J3533">
        <f>[1]资金台帐!J3533&amp;""</f>
      </c>
      <c r="N3533">
        <f>[1]资金台帐!N3533</f>
      </c>
      <c r="O3533">
        <f>[1]资金台帐!O3533&amp;""</f>
      </c>
      <c r="P3533">
        <f>[1]资金台帐!P3533&amp;""</f>
      </c>
      <c r="Q3533">
        <f>[1]资金台帐!Q3533&amp;""</f>
      </c>
      <c r="T3533">
        <f>[1]资金台帐!T3533&amp;""</f>
      </c>
      <c r="U3533">
        <f>[1]资金台帐!U3533&amp;""</f>
      </c>
      <c r="W3533">
        <f>[1]资金台帐!W3533&amp;""</f>
      </c>
      <c r="X3533">
        <f>[1]资金台帐!X3533&amp;""</f>
      </c>
      <c r="AB3533">
        <f>[1]资金台帐!AB3533</f>
        <v>0</v>
      </c>
      <c r="AC3533">
        <f>[1]资金台帐!AC3533</f>
        <v>0</v>
      </c>
      <c r="AD3533">
        <f>[1]资金台帐!AD3533</f>
        <v>0</v>
      </c>
      <c r="AJ3533">
        <f>[1]资金台帐!AJ3533</f>
        <v>0</v>
      </c>
      <c r="AK3533">
        <f>[1]资金台帐!AK3533</f>
        <v>0</v>
      </c>
      <c r="BA3533" s="22">
        <f t="shared" si="0"/>
      </c>
    </row>
    <row r="3534">
      <c r="B3534">
        <f>[1]资金台帐!B3534&amp;""</f>
      </c>
      <c r="H3534">
        <f>[1]资金台帐!H3534&amp;""</f>
      </c>
      <c r="J3534">
        <f>[1]资金台帐!J3534&amp;""</f>
      </c>
      <c r="N3534">
        <f>[1]资金台帐!N3534</f>
      </c>
      <c r="O3534">
        <f>[1]资金台帐!O3534&amp;""</f>
      </c>
      <c r="P3534">
        <f>[1]资金台帐!P3534&amp;""</f>
      </c>
      <c r="Q3534">
        <f>[1]资金台帐!Q3534&amp;""</f>
      </c>
      <c r="T3534">
        <f>[1]资金台帐!T3534&amp;""</f>
      </c>
      <c r="U3534">
        <f>[1]资金台帐!U3534&amp;""</f>
      </c>
      <c r="W3534">
        <f>[1]资金台帐!W3534&amp;""</f>
      </c>
      <c r="X3534">
        <f>[1]资金台帐!X3534&amp;""</f>
      </c>
      <c r="AB3534">
        <f>[1]资金台帐!AB3534</f>
        <v>0</v>
      </c>
      <c r="AC3534">
        <f>[1]资金台帐!AC3534</f>
        <v>0</v>
      </c>
      <c r="AD3534">
        <f>[1]资金台帐!AD3534</f>
        <v>0</v>
      </c>
      <c r="AJ3534">
        <f>[1]资金台帐!AJ3534</f>
        <v>0</v>
      </c>
      <c r="AK3534">
        <f>[1]资金台帐!AK3534</f>
        <v>0</v>
      </c>
      <c r="BA3534" s="22">
        <f t="shared" si="0"/>
      </c>
    </row>
    <row r="3535">
      <c r="B3535">
        <f>[1]资金台帐!B3535&amp;""</f>
      </c>
      <c r="H3535">
        <f>[1]资金台帐!H3535&amp;""</f>
      </c>
      <c r="J3535">
        <f>[1]资金台帐!J3535&amp;""</f>
      </c>
      <c r="N3535">
        <f>[1]资金台帐!N3535</f>
      </c>
      <c r="O3535">
        <f>[1]资金台帐!O3535&amp;""</f>
      </c>
      <c r="P3535">
        <f>[1]资金台帐!P3535&amp;""</f>
      </c>
      <c r="Q3535">
        <f>[1]资金台帐!Q3535&amp;""</f>
      </c>
      <c r="T3535">
        <f>[1]资金台帐!T3535&amp;""</f>
      </c>
      <c r="U3535">
        <f>[1]资金台帐!U3535&amp;""</f>
      </c>
      <c r="W3535">
        <f>[1]资金台帐!W3535&amp;""</f>
      </c>
      <c r="X3535">
        <f>[1]资金台帐!X3535&amp;""</f>
      </c>
      <c r="AB3535">
        <f>[1]资金台帐!AB3535</f>
        <v>0</v>
      </c>
      <c r="AC3535">
        <f>[1]资金台帐!AC3535</f>
        <v>0</v>
      </c>
      <c r="AD3535">
        <f>[1]资金台帐!AD3535</f>
        <v>0</v>
      </c>
      <c r="AJ3535">
        <f>[1]资金台帐!AJ3535</f>
        <v>0</v>
      </c>
      <c r="AK3535">
        <f>[1]资金台帐!AK3535</f>
        <v>0</v>
      </c>
      <c r="BA3535" s="22">
        <f t="shared" si="0"/>
      </c>
    </row>
    <row r="3536">
      <c r="B3536">
        <f>[1]资金台帐!B3536&amp;""</f>
      </c>
      <c r="H3536">
        <f>[1]资金台帐!H3536&amp;""</f>
      </c>
      <c r="J3536">
        <f>[1]资金台帐!J3536&amp;""</f>
      </c>
      <c r="N3536">
        <f>[1]资金台帐!N3536</f>
      </c>
      <c r="O3536">
        <f>[1]资金台帐!O3536&amp;""</f>
      </c>
      <c r="P3536">
        <f>[1]资金台帐!P3536&amp;""</f>
      </c>
      <c r="Q3536">
        <f>[1]资金台帐!Q3536&amp;""</f>
      </c>
      <c r="T3536">
        <f>[1]资金台帐!T3536&amp;""</f>
      </c>
      <c r="U3536">
        <f>[1]资金台帐!U3536&amp;""</f>
      </c>
      <c r="W3536">
        <f>[1]资金台帐!W3536&amp;""</f>
      </c>
      <c r="X3536">
        <f>[1]资金台帐!X3536&amp;""</f>
      </c>
      <c r="AB3536">
        <f>[1]资金台帐!AB3536</f>
        <v>0</v>
      </c>
      <c r="AC3536">
        <f>[1]资金台帐!AC3536</f>
        <v>0</v>
      </c>
      <c r="AD3536">
        <f>[1]资金台帐!AD3536</f>
        <v>0</v>
      </c>
      <c r="AJ3536">
        <f>[1]资金台帐!AJ3536</f>
        <v>0</v>
      </c>
      <c r="AK3536">
        <f>[1]资金台帐!AK3536</f>
        <v>0</v>
      </c>
      <c r="BA3536" s="22">
        <f t="shared" si="0"/>
      </c>
    </row>
    <row r="3537">
      <c r="B3537">
        <f>[1]资金台帐!B3537&amp;""</f>
      </c>
      <c r="H3537">
        <f>[1]资金台帐!H3537&amp;""</f>
      </c>
      <c r="J3537">
        <f>[1]资金台帐!J3537&amp;""</f>
      </c>
      <c r="N3537">
        <f>[1]资金台帐!N3537</f>
      </c>
      <c r="O3537">
        <f>[1]资金台帐!O3537&amp;""</f>
      </c>
      <c r="P3537">
        <f>[1]资金台帐!P3537&amp;""</f>
      </c>
      <c r="Q3537">
        <f>[1]资金台帐!Q3537&amp;""</f>
      </c>
      <c r="T3537">
        <f>[1]资金台帐!T3537&amp;""</f>
      </c>
      <c r="U3537">
        <f>[1]资金台帐!U3537&amp;""</f>
      </c>
      <c r="W3537">
        <f>[1]资金台帐!W3537&amp;""</f>
      </c>
      <c r="X3537">
        <f>[1]资金台帐!X3537&amp;""</f>
      </c>
      <c r="AB3537">
        <f>[1]资金台帐!AB3537</f>
        <v>0</v>
      </c>
      <c r="AC3537">
        <f>[1]资金台帐!AC3537</f>
        <v>0</v>
      </c>
      <c r="AD3537">
        <f>[1]资金台帐!AD3537</f>
        <v>0</v>
      </c>
      <c r="AJ3537">
        <f>[1]资金台帐!AJ3537</f>
        <v>0</v>
      </c>
      <c r="AK3537">
        <f>[1]资金台帐!AK3537</f>
        <v>0</v>
      </c>
      <c r="BA3537" s="22">
        <f t="shared" si="0"/>
      </c>
    </row>
    <row r="3538">
      <c r="B3538">
        <f>[1]资金台帐!B3538&amp;""</f>
      </c>
      <c r="H3538">
        <f>[1]资金台帐!H3538&amp;""</f>
      </c>
      <c r="J3538">
        <f>[1]资金台帐!J3538&amp;""</f>
      </c>
      <c r="N3538">
        <f>[1]资金台帐!N3538</f>
      </c>
      <c r="O3538">
        <f>[1]资金台帐!O3538&amp;""</f>
      </c>
      <c r="P3538">
        <f>[1]资金台帐!P3538&amp;""</f>
      </c>
      <c r="Q3538">
        <f>[1]资金台帐!Q3538&amp;""</f>
      </c>
      <c r="T3538">
        <f>[1]资金台帐!T3538&amp;""</f>
      </c>
      <c r="U3538">
        <f>[1]资金台帐!U3538&amp;""</f>
      </c>
      <c r="W3538">
        <f>[1]资金台帐!W3538&amp;""</f>
      </c>
      <c r="X3538">
        <f>[1]资金台帐!X3538&amp;""</f>
      </c>
      <c r="AB3538">
        <f>[1]资金台帐!AB3538</f>
        <v>0</v>
      </c>
      <c r="AC3538">
        <f>[1]资金台帐!AC3538</f>
        <v>0</v>
      </c>
      <c r="AD3538">
        <f>[1]资金台帐!AD3538</f>
        <v>0</v>
      </c>
      <c r="AJ3538">
        <f>[1]资金台帐!AJ3538</f>
        <v>0</v>
      </c>
      <c r="AK3538">
        <f>[1]资金台帐!AK3538</f>
        <v>0</v>
      </c>
      <c r="BA3538" s="22">
        <f t="shared" si="0"/>
      </c>
    </row>
    <row r="3539">
      <c r="B3539">
        <f>[1]资金台帐!B3539&amp;""</f>
      </c>
      <c r="H3539">
        <f>[1]资金台帐!H3539&amp;""</f>
      </c>
      <c r="J3539">
        <f>[1]资金台帐!J3539&amp;""</f>
      </c>
      <c r="N3539">
        <f>[1]资金台帐!N3539</f>
      </c>
      <c r="O3539">
        <f>[1]资金台帐!O3539&amp;""</f>
      </c>
      <c r="P3539">
        <f>[1]资金台帐!P3539&amp;""</f>
      </c>
      <c r="Q3539">
        <f>[1]资金台帐!Q3539&amp;""</f>
      </c>
      <c r="T3539">
        <f>[1]资金台帐!T3539&amp;""</f>
      </c>
      <c r="U3539">
        <f>[1]资金台帐!U3539&amp;""</f>
      </c>
      <c r="W3539">
        <f>[1]资金台帐!W3539&amp;""</f>
      </c>
      <c r="X3539">
        <f>[1]资金台帐!X3539&amp;""</f>
      </c>
      <c r="AB3539">
        <f>[1]资金台帐!AB3539</f>
        <v>0</v>
      </c>
      <c r="AC3539">
        <f>[1]资金台帐!AC3539</f>
        <v>0</v>
      </c>
      <c r="AD3539">
        <f>[1]资金台帐!AD3539</f>
        <v>0</v>
      </c>
      <c r="AJ3539">
        <f>[1]资金台帐!AJ3539</f>
        <v>0</v>
      </c>
      <c r="AK3539">
        <f>[1]资金台帐!AK3539</f>
        <v>0</v>
      </c>
      <c r="BA3539" s="22">
        <f t="shared" si="0"/>
      </c>
    </row>
    <row r="3540">
      <c r="B3540">
        <f>[1]资金台帐!B3540&amp;""</f>
      </c>
      <c r="H3540">
        <f>[1]资金台帐!H3540&amp;""</f>
      </c>
      <c r="J3540">
        <f>[1]资金台帐!J3540&amp;""</f>
      </c>
      <c r="N3540">
        <f>[1]资金台帐!N3540</f>
      </c>
      <c r="O3540">
        <f>[1]资金台帐!O3540&amp;""</f>
      </c>
      <c r="P3540">
        <f>[1]资金台帐!P3540&amp;""</f>
      </c>
      <c r="Q3540">
        <f>[1]资金台帐!Q3540&amp;""</f>
      </c>
      <c r="T3540">
        <f>[1]资金台帐!T3540&amp;""</f>
      </c>
      <c r="U3540">
        <f>[1]资金台帐!U3540&amp;""</f>
      </c>
      <c r="W3540">
        <f>[1]资金台帐!W3540&amp;""</f>
      </c>
      <c r="X3540">
        <f>[1]资金台帐!X3540&amp;""</f>
      </c>
      <c r="AB3540">
        <f>[1]资金台帐!AB3540</f>
        <v>0</v>
      </c>
      <c r="AC3540">
        <f>[1]资金台帐!AC3540</f>
        <v>0</v>
      </c>
      <c r="AD3540">
        <f>[1]资金台帐!AD3540</f>
        <v>0</v>
      </c>
      <c r="AJ3540">
        <f>[1]资金台帐!AJ3540</f>
        <v>0</v>
      </c>
      <c r="AK3540">
        <f>[1]资金台帐!AK3540</f>
        <v>0</v>
      </c>
      <c r="BA3540" s="22">
        <f t="shared" si="0"/>
      </c>
    </row>
    <row r="3541">
      <c r="B3541">
        <f>[1]资金台帐!B3541&amp;""</f>
      </c>
      <c r="H3541">
        <f>[1]资金台帐!H3541&amp;""</f>
      </c>
      <c r="J3541">
        <f>[1]资金台帐!J3541&amp;""</f>
      </c>
      <c r="N3541">
        <f>[1]资金台帐!N3541</f>
      </c>
      <c r="O3541">
        <f>[1]资金台帐!O3541&amp;""</f>
      </c>
      <c r="P3541">
        <f>[1]资金台帐!P3541&amp;""</f>
      </c>
      <c r="Q3541">
        <f>[1]资金台帐!Q3541&amp;""</f>
      </c>
      <c r="T3541">
        <f>[1]资金台帐!T3541&amp;""</f>
      </c>
      <c r="U3541">
        <f>[1]资金台帐!U3541&amp;""</f>
      </c>
      <c r="W3541">
        <f>[1]资金台帐!W3541&amp;""</f>
      </c>
      <c r="X3541">
        <f>[1]资金台帐!X3541&amp;""</f>
      </c>
      <c r="AB3541">
        <f>[1]资金台帐!AB3541</f>
        <v>0</v>
      </c>
      <c r="AC3541">
        <f>[1]资金台帐!AC3541</f>
        <v>0</v>
      </c>
      <c r="AD3541">
        <f>[1]资金台帐!AD3541</f>
        <v>0</v>
      </c>
      <c r="AJ3541">
        <f>[1]资金台帐!AJ3541</f>
        <v>0</v>
      </c>
      <c r="AK3541">
        <f>[1]资金台帐!AK3541</f>
        <v>0</v>
      </c>
      <c r="BA3541" s="22">
        <f t="shared" si="0"/>
      </c>
    </row>
    <row r="3542">
      <c r="B3542">
        <f>[1]资金台帐!B3542&amp;""</f>
      </c>
      <c r="H3542">
        <f>[1]资金台帐!H3542&amp;""</f>
      </c>
      <c r="J3542">
        <f>[1]资金台帐!J3542&amp;""</f>
      </c>
      <c r="N3542">
        <f>[1]资金台帐!N3542</f>
      </c>
      <c r="O3542">
        <f>[1]资金台帐!O3542&amp;""</f>
      </c>
      <c r="P3542">
        <f>[1]资金台帐!P3542&amp;""</f>
      </c>
      <c r="Q3542">
        <f>[1]资金台帐!Q3542&amp;""</f>
      </c>
      <c r="T3542">
        <f>[1]资金台帐!T3542&amp;""</f>
      </c>
      <c r="U3542">
        <f>[1]资金台帐!U3542&amp;""</f>
      </c>
      <c r="W3542">
        <f>[1]资金台帐!W3542&amp;""</f>
      </c>
      <c r="X3542">
        <f>[1]资金台帐!X3542&amp;""</f>
      </c>
      <c r="AB3542">
        <f>[1]资金台帐!AB3542</f>
        <v>0</v>
      </c>
      <c r="AC3542">
        <f>[1]资金台帐!AC3542</f>
        <v>0</v>
      </c>
      <c r="AD3542">
        <f>[1]资金台帐!AD3542</f>
        <v>0</v>
      </c>
      <c r="AJ3542">
        <f>[1]资金台帐!AJ3542</f>
        <v>0</v>
      </c>
      <c r="AK3542">
        <f>[1]资金台帐!AK3542</f>
        <v>0</v>
      </c>
      <c r="BA3542" s="22">
        <f t="shared" si="0"/>
      </c>
    </row>
    <row r="3543">
      <c r="B3543">
        <f>[1]资金台帐!B3543&amp;""</f>
      </c>
      <c r="H3543">
        <f>[1]资金台帐!H3543&amp;""</f>
      </c>
      <c r="J3543">
        <f>[1]资金台帐!J3543&amp;""</f>
      </c>
      <c r="N3543">
        <f>[1]资金台帐!N3543</f>
      </c>
      <c r="O3543">
        <f>[1]资金台帐!O3543&amp;""</f>
      </c>
      <c r="P3543">
        <f>[1]资金台帐!P3543&amp;""</f>
      </c>
      <c r="Q3543">
        <f>[1]资金台帐!Q3543&amp;""</f>
      </c>
      <c r="T3543">
        <f>[1]资金台帐!T3543&amp;""</f>
      </c>
      <c r="U3543">
        <f>[1]资金台帐!U3543&amp;""</f>
      </c>
      <c r="W3543">
        <f>[1]资金台帐!W3543&amp;""</f>
      </c>
      <c r="X3543">
        <f>[1]资金台帐!X3543&amp;""</f>
      </c>
      <c r="AB3543">
        <f>[1]资金台帐!AB3543</f>
        <v>0</v>
      </c>
      <c r="AC3543">
        <f>[1]资金台帐!AC3543</f>
        <v>0</v>
      </c>
      <c r="AD3543">
        <f>[1]资金台帐!AD3543</f>
        <v>0</v>
      </c>
      <c r="AJ3543">
        <f>[1]资金台帐!AJ3543</f>
        <v>0</v>
      </c>
      <c r="AK3543">
        <f>[1]资金台帐!AK3543</f>
        <v>0</v>
      </c>
      <c r="BA3543" s="22">
        <f t="shared" si="0"/>
      </c>
    </row>
    <row r="3544">
      <c r="B3544">
        <f>[1]资金台帐!B3544&amp;""</f>
      </c>
      <c r="H3544">
        <f>[1]资金台帐!H3544&amp;""</f>
      </c>
      <c r="J3544">
        <f>[1]资金台帐!J3544&amp;""</f>
      </c>
      <c r="N3544">
        <f>[1]资金台帐!N3544</f>
      </c>
      <c r="O3544">
        <f>[1]资金台帐!O3544&amp;""</f>
      </c>
      <c r="P3544">
        <f>[1]资金台帐!P3544&amp;""</f>
      </c>
      <c r="Q3544">
        <f>[1]资金台帐!Q3544&amp;""</f>
      </c>
      <c r="T3544">
        <f>[1]资金台帐!T3544&amp;""</f>
      </c>
      <c r="U3544">
        <f>[1]资金台帐!U3544&amp;""</f>
      </c>
      <c r="W3544">
        <f>[1]资金台帐!W3544&amp;""</f>
      </c>
      <c r="X3544">
        <f>[1]资金台帐!X3544&amp;""</f>
      </c>
      <c r="AB3544">
        <f>[1]资金台帐!AB3544</f>
        <v>0</v>
      </c>
      <c r="AC3544">
        <f>[1]资金台帐!AC3544</f>
        <v>0</v>
      </c>
      <c r="AD3544">
        <f>[1]资金台帐!AD3544</f>
        <v>0</v>
      </c>
      <c r="AJ3544">
        <f>[1]资金台帐!AJ3544</f>
        <v>0</v>
      </c>
      <c r="AK3544">
        <f>[1]资金台帐!AK3544</f>
        <v>0</v>
      </c>
      <c r="BA3544" s="22">
        <f t="shared" si="0"/>
      </c>
    </row>
    <row r="3545">
      <c r="B3545">
        <f>[1]资金台帐!B3545&amp;""</f>
      </c>
      <c r="H3545">
        <f>[1]资金台帐!H3545&amp;""</f>
      </c>
      <c r="J3545">
        <f>[1]资金台帐!J3545&amp;""</f>
      </c>
      <c r="N3545">
        <f>[1]资金台帐!N3545</f>
      </c>
      <c r="O3545">
        <f>[1]资金台帐!O3545&amp;""</f>
      </c>
      <c r="P3545">
        <f>[1]资金台帐!P3545&amp;""</f>
      </c>
      <c r="Q3545">
        <f>[1]资金台帐!Q3545&amp;""</f>
      </c>
      <c r="T3545">
        <f>[1]资金台帐!T3545&amp;""</f>
      </c>
      <c r="U3545">
        <f>[1]资金台帐!U3545&amp;""</f>
      </c>
      <c r="W3545">
        <f>[1]资金台帐!W3545&amp;""</f>
      </c>
      <c r="X3545">
        <f>[1]资金台帐!X3545&amp;""</f>
      </c>
      <c r="AB3545">
        <f>[1]资金台帐!AB3545</f>
        <v>0</v>
      </c>
      <c r="AC3545">
        <f>[1]资金台帐!AC3545</f>
        <v>0</v>
      </c>
      <c r="AD3545">
        <f>[1]资金台帐!AD3545</f>
        <v>0</v>
      </c>
      <c r="AJ3545">
        <f>[1]资金台帐!AJ3545</f>
        <v>0</v>
      </c>
      <c r="AK3545">
        <f>[1]资金台帐!AK3545</f>
        <v>0</v>
      </c>
      <c r="BA3545" s="22">
        <f t="shared" si="0"/>
      </c>
    </row>
    <row r="3546">
      <c r="B3546">
        <f>[1]资金台帐!B3546&amp;""</f>
      </c>
      <c r="H3546">
        <f>[1]资金台帐!H3546&amp;""</f>
      </c>
      <c r="J3546">
        <f>[1]资金台帐!J3546&amp;""</f>
      </c>
      <c r="N3546">
        <f>[1]资金台帐!N3546</f>
      </c>
      <c r="O3546">
        <f>[1]资金台帐!O3546&amp;""</f>
      </c>
      <c r="P3546">
        <f>[1]资金台帐!P3546&amp;""</f>
      </c>
      <c r="Q3546">
        <f>[1]资金台帐!Q3546&amp;""</f>
      </c>
      <c r="T3546">
        <f>[1]资金台帐!T3546&amp;""</f>
      </c>
      <c r="U3546">
        <f>[1]资金台帐!U3546&amp;""</f>
      </c>
      <c r="W3546">
        <f>[1]资金台帐!W3546&amp;""</f>
      </c>
      <c r="X3546">
        <f>[1]资金台帐!X3546&amp;""</f>
      </c>
      <c r="AB3546">
        <f>[1]资金台帐!AB3546</f>
        <v>0</v>
      </c>
      <c r="AC3546">
        <f>[1]资金台帐!AC3546</f>
        <v>0</v>
      </c>
      <c r="AD3546">
        <f>[1]资金台帐!AD3546</f>
        <v>0</v>
      </c>
      <c r="AJ3546">
        <f>[1]资金台帐!AJ3546</f>
        <v>0</v>
      </c>
      <c r="AK3546">
        <f>[1]资金台帐!AK3546</f>
        <v>0</v>
      </c>
      <c r="BA3546" s="22">
        <f t="shared" si="0"/>
      </c>
    </row>
    <row r="3547">
      <c r="B3547">
        <f>[1]资金台帐!B3547&amp;""</f>
      </c>
      <c r="H3547">
        <f>[1]资金台帐!H3547&amp;""</f>
      </c>
      <c r="J3547">
        <f>[1]资金台帐!J3547&amp;""</f>
      </c>
      <c r="N3547">
        <f>[1]资金台帐!N3547</f>
      </c>
      <c r="O3547">
        <f>[1]资金台帐!O3547&amp;""</f>
      </c>
      <c r="P3547">
        <f>[1]资金台帐!P3547&amp;""</f>
      </c>
      <c r="Q3547">
        <f>[1]资金台帐!Q3547&amp;""</f>
      </c>
      <c r="T3547">
        <f>[1]资金台帐!T3547&amp;""</f>
      </c>
      <c r="U3547">
        <f>[1]资金台帐!U3547&amp;""</f>
      </c>
      <c r="W3547">
        <f>[1]资金台帐!W3547&amp;""</f>
      </c>
      <c r="X3547">
        <f>[1]资金台帐!X3547&amp;""</f>
      </c>
      <c r="AB3547">
        <f>[1]资金台帐!AB3547</f>
        <v>0</v>
      </c>
      <c r="AC3547">
        <f>[1]资金台帐!AC3547</f>
        <v>0</v>
      </c>
      <c r="AD3547">
        <f>[1]资金台帐!AD3547</f>
        <v>0</v>
      </c>
      <c r="AJ3547">
        <f>[1]资金台帐!AJ3547</f>
        <v>0</v>
      </c>
      <c r="AK3547">
        <f>[1]资金台帐!AK3547</f>
        <v>0</v>
      </c>
      <c r="BA3547" s="22">
        <f t="shared" si="0"/>
      </c>
    </row>
    <row r="3548">
      <c r="B3548">
        <f>[1]资金台帐!B3548&amp;""</f>
      </c>
      <c r="H3548">
        <f>[1]资金台帐!H3548&amp;""</f>
      </c>
      <c r="J3548">
        <f>[1]资金台帐!J3548&amp;""</f>
      </c>
      <c r="N3548">
        <f>[1]资金台帐!N3548</f>
      </c>
      <c r="O3548">
        <f>[1]资金台帐!O3548&amp;""</f>
      </c>
      <c r="P3548">
        <f>[1]资金台帐!P3548&amp;""</f>
      </c>
      <c r="Q3548">
        <f>[1]资金台帐!Q3548&amp;""</f>
      </c>
      <c r="T3548">
        <f>[1]资金台帐!T3548&amp;""</f>
      </c>
      <c r="U3548">
        <f>[1]资金台帐!U3548&amp;""</f>
      </c>
      <c r="W3548">
        <f>[1]资金台帐!W3548&amp;""</f>
      </c>
      <c r="X3548">
        <f>[1]资金台帐!X3548&amp;""</f>
      </c>
      <c r="AB3548">
        <f>[1]资金台帐!AB3548</f>
        <v>0</v>
      </c>
      <c r="AC3548">
        <f>[1]资金台帐!AC3548</f>
        <v>0</v>
      </c>
      <c r="AD3548">
        <f>[1]资金台帐!AD3548</f>
        <v>0</v>
      </c>
      <c r="AJ3548">
        <f>[1]资金台帐!AJ3548</f>
        <v>0</v>
      </c>
      <c r="AK3548">
        <f>[1]资金台帐!AK3548</f>
        <v>0</v>
      </c>
      <c r="BA3548" s="22">
        <f t="shared" si="0"/>
      </c>
    </row>
    <row r="3549">
      <c r="B3549">
        <f>[1]资金台帐!B3549&amp;""</f>
      </c>
      <c r="H3549">
        <f>[1]资金台帐!H3549&amp;""</f>
      </c>
      <c r="J3549">
        <f>[1]资金台帐!J3549&amp;""</f>
      </c>
      <c r="N3549">
        <f>[1]资金台帐!N3549</f>
      </c>
      <c r="O3549">
        <f>[1]资金台帐!O3549&amp;""</f>
      </c>
      <c r="P3549">
        <f>[1]资金台帐!P3549&amp;""</f>
      </c>
      <c r="Q3549">
        <f>[1]资金台帐!Q3549&amp;""</f>
      </c>
      <c r="T3549">
        <f>[1]资金台帐!T3549&amp;""</f>
      </c>
      <c r="U3549">
        <f>[1]资金台帐!U3549&amp;""</f>
      </c>
      <c r="W3549">
        <f>[1]资金台帐!W3549&amp;""</f>
      </c>
      <c r="X3549">
        <f>[1]资金台帐!X3549&amp;""</f>
      </c>
      <c r="AB3549">
        <f>[1]资金台帐!AB3549</f>
        <v>0</v>
      </c>
      <c r="AC3549">
        <f>[1]资金台帐!AC3549</f>
        <v>0</v>
      </c>
      <c r="AD3549">
        <f>[1]资金台帐!AD3549</f>
        <v>0</v>
      </c>
      <c r="AJ3549">
        <f>[1]资金台帐!AJ3549</f>
        <v>0</v>
      </c>
      <c r="AK3549">
        <f>[1]资金台帐!AK3549</f>
        <v>0</v>
      </c>
      <c r="BA3549" s="22">
        <f t="shared" si="0"/>
      </c>
    </row>
    <row r="3550">
      <c r="B3550">
        <f>[1]资金台帐!B3550&amp;""</f>
      </c>
      <c r="H3550">
        <f>[1]资金台帐!H3550&amp;""</f>
      </c>
      <c r="J3550">
        <f>[1]资金台帐!J3550&amp;""</f>
      </c>
      <c r="N3550">
        <f>[1]资金台帐!N3550</f>
      </c>
      <c r="O3550">
        <f>[1]资金台帐!O3550&amp;""</f>
      </c>
      <c r="P3550">
        <f>[1]资金台帐!P3550&amp;""</f>
      </c>
      <c r="Q3550">
        <f>[1]资金台帐!Q3550&amp;""</f>
      </c>
      <c r="T3550">
        <f>[1]资金台帐!T3550&amp;""</f>
      </c>
      <c r="U3550">
        <f>[1]资金台帐!U3550&amp;""</f>
      </c>
      <c r="W3550">
        <f>[1]资金台帐!W3550&amp;""</f>
      </c>
      <c r="X3550">
        <f>[1]资金台帐!X3550&amp;""</f>
      </c>
      <c r="AB3550">
        <f>[1]资金台帐!AB3550</f>
        <v>0</v>
      </c>
      <c r="AC3550">
        <f>[1]资金台帐!AC3550</f>
        <v>0</v>
      </c>
      <c r="AD3550">
        <f>[1]资金台帐!AD3550</f>
        <v>0</v>
      </c>
      <c r="AJ3550">
        <f>[1]资金台帐!AJ3550</f>
        <v>0</v>
      </c>
      <c r="AK3550">
        <f>[1]资金台帐!AK3550</f>
        <v>0</v>
      </c>
      <c r="BA3550" s="22">
        <f t="shared" si="0"/>
      </c>
    </row>
    <row r="3551">
      <c r="B3551">
        <f>[1]资金台帐!B3551&amp;""</f>
      </c>
      <c r="H3551">
        <f>[1]资金台帐!H3551&amp;""</f>
      </c>
      <c r="J3551">
        <f>[1]资金台帐!J3551&amp;""</f>
      </c>
      <c r="N3551">
        <f>[1]资金台帐!N3551</f>
      </c>
      <c r="O3551">
        <f>[1]资金台帐!O3551&amp;""</f>
      </c>
      <c r="P3551">
        <f>[1]资金台帐!P3551&amp;""</f>
      </c>
      <c r="Q3551">
        <f>[1]资金台帐!Q3551&amp;""</f>
      </c>
      <c r="T3551">
        <f>[1]资金台帐!T3551&amp;""</f>
      </c>
      <c r="U3551">
        <f>[1]资金台帐!U3551&amp;""</f>
      </c>
      <c r="W3551">
        <f>[1]资金台帐!W3551&amp;""</f>
      </c>
      <c r="X3551">
        <f>[1]资金台帐!X3551&amp;""</f>
      </c>
      <c r="AB3551">
        <f>[1]资金台帐!AB3551</f>
        <v>0</v>
      </c>
      <c r="AC3551">
        <f>[1]资金台帐!AC3551</f>
        <v>0</v>
      </c>
      <c r="AD3551">
        <f>[1]资金台帐!AD3551</f>
        <v>0</v>
      </c>
      <c r="AJ3551">
        <f>[1]资金台帐!AJ3551</f>
        <v>0</v>
      </c>
      <c r="AK3551">
        <f>[1]资金台帐!AK3551</f>
        <v>0</v>
      </c>
      <c r="BA3551" s="22">
        <f t="shared" si="0"/>
      </c>
    </row>
    <row r="3552">
      <c r="B3552">
        <f>[1]资金台帐!B3552&amp;""</f>
      </c>
      <c r="H3552">
        <f>[1]资金台帐!H3552&amp;""</f>
      </c>
      <c r="J3552">
        <f>[1]资金台帐!J3552&amp;""</f>
      </c>
      <c r="N3552">
        <f>[1]资金台帐!N3552</f>
      </c>
      <c r="O3552">
        <f>[1]资金台帐!O3552&amp;""</f>
      </c>
      <c r="P3552">
        <f>[1]资金台帐!P3552&amp;""</f>
      </c>
      <c r="Q3552">
        <f>[1]资金台帐!Q3552&amp;""</f>
      </c>
      <c r="T3552">
        <f>[1]资金台帐!T3552&amp;""</f>
      </c>
      <c r="U3552">
        <f>[1]资金台帐!U3552&amp;""</f>
      </c>
      <c r="W3552">
        <f>[1]资金台帐!W3552&amp;""</f>
      </c>
      <c r="X3552">
        <f>[1]资金台帐!X3552&amp;""</f>
      </c>
      <c r="AB3552">
        <f>[1]资金台帐!AB3552</f>
        <v>0</v>
      </c>
      <c r="AC3552">
        <f>[1]资金台帐!AC3552</f>
        <v>0</v>
      </c>
      <c r="AD3552">
        <f>[1]资金台帐!AD3552</f>
        <v>0</v>
      </c>
      <c r="AJ3552">
        <f>[1]资金台帐!AJ3552</f>
        <v>0</v>
      </c>
      <c r="AK3552">
        <f>[1]资金台帐!AK3552</f>
        <v>0</v>
      </c>
      <c r="BA3552" s="22">
        <f t="shared" si="0"/>
      </c>
    </row>
    <row r="3553">
      <c r="B3553">
        <f>[1]资金台帐!B3553&amp;""</f>
      </c>
      <c r="H3553">
        <f>[1]资金台帐!H3553&amp;""</f>
      </c>
      <c r="J3553">
        <f>[1]资金台帐!J3553&amp;""</f>
      </c>
      <c r="N3553">
        <f>[1]资金台帐!N3553</f>
      </c>
      <c r="O3553">
        <f>[1]资金台帐!O3553&amp;""</f>
      </c>
      <c r="P3553">
        <f>[1]资金台帐!P3553&amp;""</f>
      </c>
      <c r="Q3553">
        <f>[1]资金台帐!Q3553&amp;""</f>
      </c>
      <c r="T3553">
        <f>[1]资金台帐!T3553&amp;""</f>
      </c>
      <c r="U3553">
        <f>[1]资金台帐!U3553&amp;""</f>
      </c>
      <c r="W3553">
        <f>[1]资金台帐!W3553&amp;""</f>
      </c>
      <c r="X3553">
        <f>[1]资金台帐!X3553&amp;""</f>
      </c>
      <c r="AB3553">
        <f>[1]资金台帐!AB3553</f>
        <v>0</v>
      </c>
      <c r="AC3553">
        <f>[1]资金台帐!AC3553</f>
        <v>0</v>
      </c>
      <c r="AD3553">
        <f>[1]资金台帐!AD3553</f>
        <v>0</v>
      </c>
      <c r="AJ3553">
        <f>[1]资金台帐!AJ3553</f>
        <v>0</v>
      </c>
      <c r="AK3553">
        <f>[1]资金台帐!AK3553</f>
        <v>0</v>
      </c>
      <c r="BA3553" s="22">
        <f t="shared" si="0"/>
      </c>
    </row>
    <row r="3554">
      <c r="B3554">
        <f>[1]资金台帐!B3554&amp;""</f>
      </c>
      <c r="H3554">
        <f>[1]资金台帐!H3554&amp;""</f>
      </c>
      <c r="J3554">
        <f>[1]资金台帐!J3554&amp;""</f>
      </c>
      <c r="N3554">
        <f>[1]资金台帐!N3554</f>
      </c>
      <c r="O3554">
        <f>[1]资金台帐!O3554&amp;""</f>
      </c>
      <c r="P3554">
        <f>[1]资金台帐!P3554&amp;""</f>
      </c>
      <c r="Q3554">
        <f>[1]资金台帐!Q3554&amp;""</f>
      </c>
      <c r="T3554">
        <f>[1]资金台帐!T3554&amp;""</f>
      </c>
      <c r="U3554">
        <f>[1]资金台帐!U3554&amp;""</f>
      </c>
      <c r="W3554">
        <f>[1]资金台帐!W3554&amp;""</f>
      </c>
      <c r="X3554">
        <f>[1]资金台帐!X3554&amp;""</f>
      </c>
      <c r="AB3554">
        <f>[1]资金台帐!AB3554</f>
        <v>0</v>
      </c>
      <c r="AC3554">
        <f>[1]资金台帐!AC3554</f>
        <v>0</v>
      </c>
      <c r="AD3554">
        <f>[1]资金台帐!AD3554</f>
        <v>0</v>
      </c>
      <c r="AJ3554">
        <f>[1]资金台帐!AJ3554</f>
        <v>0</v>
      </c>
      <c r="AK3554">
        <f>[1]资金台帐!AK3554</f>
        <v>0</v>
      </c>
      <c r="BA3554" s="22">
        <f t="shared" si="0"/>
      </c>
    </row>
    <row r="3555">
      <c r="B3555">
        <f>[1]资金台帐!B3555&amp;""</f>
      </c>
      <c r="H3555">
        <f>[1]资金台帐!H3555&amp;""</f>
      </c>
      <c r="J3555">
        <f>[1]资金台帐!J3555&amp;""</f>
      </c>
      <c r="N3555">
        <f>[1]资金台帐!N3555</f>
      </c>
      <c r="O3555">
        <f>[1]资金台帐!O3555&amp;""</f>
      </c>
      <c r="P3555">
        <f>[1]资金台帐!P3555&amp;""</f>
      </c>
      <c r="Q3555">
        <f>[1]资金台帐!Q3555&amp;""</f>
      </c>
      <c r="T3555">
        <f>[1]资金台帐!T3555&amp;""</f>
      </c>
      <c r="U3555">
        <f>[1]资金台帐!U3555&amp;""</f>
      </c>
      <c r="W3555">
        <f>[1]资金台帐!W3555&amp;""</f>
      </c>
      <c r="X3555">
        <f>[1]资金台帐!X3555&amp;""</f>
      </c>
      <c r="AB3555">
        <f>[1]资金台帐!AB3555</f>
        <v>0</v>
      </c>
      <c r="AC3555">
        <f>[1]资金台帐!AC3555</f>
        <v>0</v>
      </c>
      <c r="AD3555">
        <f>[1]资金台帐!AD3555</f>
        <v>0</v>
      </c>
      <c r="AJ3555">
        <f>[1]资金台帐!AJ3555</f>
        <v>0</v>
      </c>
      <c r="AK3555">
        <f>[1]资金台帐!AK3555</f>
        <v>0</v>
      </c>
      <c r="BA3555" s="22">
        <f t="shared" si="0"/>
      </c>
    </row>
    <row r="3556">
      <c r="B3556">
        <f>[1]资金台帐!B3556&amp;""</f>
      </c>
      <c r="H3556">
        <f>[1]资金台帐!H3556&amp;""</f>
      </c>
      <c r="J3556">
        <f>[1]资金台帐!J3556&amp;""</f>
      </c>
      <c r="N3556">
        <f>[1]资金台帐!N3556</f>
      </c>
      <c r="O3556">
        <f>[1]资金台帐!O3556&amp;""</f>
      </c>
      <c r="P3556">
        <f>[1]资金台帐!P3556&amp;""</f>
      </c>
      <c r="Q3556">
        <f>[1]资金台帐!Q3556&amp;""</f>
      </c>
      <c r="T3556">
        <f>[1]资金台帐!T3556&amp;""</f>
      </c>
      <c r="U3556">
        <f>[1]资金台帐!U3556&amp;""</f>
      </c>
      <c r="W3556">
        <f>[1]资金台帐!W3556&amp;""</f>
      </c>
      <c r="X3556">
        <f>[1]资金台帐!X3556&amp;""</f>
      </c>
      <c r="AB3556">
        <f>[1]资金台帐!AB3556</f>
        <v>0</v>
      </c>
      <c r="AC3556">
        <f>[1]资金台帐!AC3556</f>
        <v>0</v>
      </c>
      <c r="AD3556">
        <f>[1]资金台帐!AD3556</f>
        <v>0</v>
      </c>
      <c r="AJ3556">
        <f>[1]资金台帐!AJ3556</f>
        <v>0</v>
      </c>
      <c r="AK3556">
        <f>[1]资金台帐!AK3556</f>
        <v>0</v>
      </c>
      <c r="BA3556" s="22">
        <f t="shared" si="0"/>
      </c>
    </row>
    <row r="3557">
      <c r="B3557">
        <f>[1]资金台帐!B3557&amp;""</f>
      </c>
      <c r="H3557">
        <f>[1]资金台帐!H3557&amp;""</f>
      </c>
      <c r="J3557">
        <f>[1]资金台帐!J3557&amp;""</f>
      </c>
      <c r="N3557">
        <f>[1]资金台帐!N3557</f>
      </c>
      <c r="O3557">
        <f>[1]资金台帐!O3557&amp;""</f>
      </c>
      <c r="P3557">
        <f>[1]资金台帐!P3557&amp;""</f>
      </c>
      <c r="Q3557">
        <f>[1]资金台帐!Q3557&amp;""</f>
      </c>
      <c r="T3557">
        <f>[1]资金台帐!T3557&amp;""</f>
      </c>
      <c r="U3557">
        <f>[1]资金台帐!U3557&amp;""</f>
      </c>
      <c r="W3557">
        <f>[1]资金台帐!W3557&amp;""</f>
      </c>
      <c r="X3557">
        <f>[1]资金台帐!X3557&amp;""</f>
      </c>
      <c r="AB3557">
        <f>[1]资金台帐!AB3557</f>
        <v>0</v>
      </c>
      <c r="AC3557">
        <f>[1]资金台帐!AC3557</f>
        <v>0</v>
      </c>
      <c r="AD3557">
        <f>[1]资金台帐!AD3557</f>
        <v>0</v>
      </c>
      <c r="AJ3557">
        <f>[1]资金台帐!AJ3557</f>
        <v>0</v>
      </c>
      <c r="AK3557">
        <f>[1]资金台帐!AK3557</f>
        <v>0</v>
      </c>
      <c r="BA3557" s="22">
        <f t="shared" si="0"/>
      </c>
    </row>
    <row r="3558">
      <c r="B3558">
        <f>[1]资金台帐!B3558&amp;""</f>
      </c>
      <c r="H3558">
        <f>[1]资金台帐!H3558&amp;""</f>
      </c>
      <c r="J3558">
        <f>[1]资金台帐!J3558&amp;""</f>
      </c>
      <c r="N3558">
        <f>[1]资金台帐!N3558</f>
      </c>
      <c r="O3558">
        <f>[1]资金台帐!O3558&amp;""</f>
      </c>
      <c r="P3558">
        <f>[1]资金台帐!P3558&amp;""</f>
      </c>
      <c r="Q3558">
        <f>[1]资金台帐!Q3558&amp;""</f>
      </c>
      <c r="T3558">
        <f>[1]资金台帐!T3558&amp;""</f>
      </c>
      <c r="U3558">
        <f>[1]资金台帐!U3558&amp;""</f>
      </c>
      <c r="W3558">
        <f>[1]资金台帐!W3558&amp;""</f>
      </c>
      <c r="X3558">
        <f>[1]资金台帐!X3558&amp;""</f>
      </c>
      <c r="AB3558">
        <f>[1]资金台帐!AB3558</f>
        <v>0</v>
      </c>
      <c r="AC3558">
        <f>[1]资金台帐!AC3558</f>
        <v>0</v>
      </c>
      <c r="AD3558">
        <f>[1]资金台帐!AD3558</f>
        <v>0</v>
      </c>
      <c r="AJ3558">
        <f>[1]资金台帐!AJ3558</f>
        <v>0</v>
      </c>
      <c r="AK3558">
        <f>[1]资金台帐!AK3558</f>
        <v>0</v>
      </c>
      <c r="BA3558" s="22">
        <f t="shared" si="0"/>
      </c>
    </row>
    <row r="3559">
      <c r="B3559">
        <f>[1]资金台帐!B3559&amp;""</f>
      </c>
      <c r="H3559">
        <f>[1]资金台帐!H3559&amp;""</f>
      </c>
      <c r="J3559">
        <f>[1]资金台帐!J3559&amp;""</f>
      </c>
      <c r="N3559">
        <f>[1]资金台帐!N3559</f>
      </c>
      <c r="O3559">
        <f>[1]资金台帐!O3559&amp;""</f>
      </c>
      <c r="P3559">
        <f>[1]资金台帐!P3559&amp;""</f>
      </c>
      <c r="Q3559">
        <f>[1]资金台帐!Q3559&amp;""</f>
      </c>
      <c r="T3559">
        <f>[1]资金台帐!T3559&amp;""</f>
      </c>
      <c r="U3559">
        <f>[1]资金台帐!U3559&amp;""</f>
      </c>
      <c r="W3559">
        <f>[1]资金台帐!W3559&amp;""</f>
      </c>
      <c r="X3559">
        <f>[1]资金台帐!X3559&amp;""</f>
      </c>
      <c r="AB3559">
        <f>[1]资金台帐!AB3559</f>
        <v>0</v>
      </c>
      <c r="AC3559">
        <f>[1]资金台帐!AC3559</f>
        <v>0</v>
      </c>
      <c r="AD3559">
        <f>[1]资金台帐!AD3559</f>
        <v>0</v>
      </c>
      <c r="AJ3559">
        <f>[1]资金台帐!AJ3559</f>
        <v>0</v>
      </c>
      <c r="AK3559">
        <f>[1]资金台帐!AK3559</f>
        <v>0</v>
      </c>
      <c r="BA3559" s="22">
        <f t="shared" si="0"/>
      </c>
    </row>
    <row r="3560">
      <c r="B3560">
        <f>[1]资金台帐!B3560&amp;""</f>
      </c>
      <c r="H3560">
        <f>[1]资金台帐!H3560&amp;""</f>
      </c>
      <c r="J3560">
        <f>[1]资金台帐!J3560&amp;""</f>
      </c>
      <c r="N3560">
        <f>[1]资金台帐!N3560</f>
      </c>
      <c r="O3560">
        <f>[1]资金台帐!O3560&amp;""</f>
      </c>
      <c r="P3560">
        <f>[1]资金台帐!P3560&amp;""</f>
      </c>
      <c r="Q3560">
        <f>[1]资金台帐!Q3560&amp;""</f>
      </c>
      <c r="T3560">
        <f>[1]资金台帐!T3560&amp;""</f>
      </c>
      <c r="U3560">
        <f>[1]资金台帐!U3560&amp;""</f>
      </c>
      <c r="W3560">
        <f>[1]资金台帐!W3560&amp;""</f>
      </c>
      <c r="X3560">
        <f>[1]资金台帐!X3560&amp;""</f>
      </c>
      <c r="AB3560">
        <f>[1]资金台帐!AB3560</f>
        <v>0</v>
      </c>
      <c r="AC3560">
        <f>[1]资金台帐!AC3560</f>
        <v>0</v>
      </c>
      <c r="AD3560">
        <f>[1]资金台帐!AD3560</f>
        <v>0</v>
      </c>
      <c r="AJ3560">
        <f>[1]资金台帐!AJ3560</f>
        <v>0</v>
      </c>
      <c r="AK3560">
        <f>[1]资金台帐!AK3560</f>
        <v>0</v>
      </c>
      <c r="BA3560" s="22">
        <f t="shared" si="0"/>
      </c>
    </row>
    <row r="3561">
      <c r="B3561">
        <f>[1]资金台帐!B3561&amp;""</f>
      </c>
      <c r="H3561">
        <f>[1]资金台帐!H3561&amp;""</f>
      </c>
      <c r="J3561">
        <f>[1]资金台帐!J3561&amp;""</f>
      </c>
      <c r="N3561">
        <f>[1]资金台帐!N3561</f>
      </c>
      <c r="O3561">
        <f>[1]资金台帐!O3561&amp;""</f>
      </c>
      <c r="P3561">
        <f>[1]资金台帐!P3561&amp;""</f>
      </c>
      <c r="Q3561">
        <f>[1]资金台帐!Q3561&amp;""</f>
      </c>
      <c r="T3561">
        <f>[1]资金台帐!T3561&amp;""</f>
      </c>
      <c r="U3561">
        <f>[1]资金台帐!U3561&amp;""</f>
      </c>
      <c r="W3561">
        <f>[1]资金台帐!W3561&amp;""</f>
      </c>
      <c r="X3561">
        <f>[1]资金台帐!X3561&amp;""</f>
      </c>
      <c r="AB3561">
        <f>[1]资金台帐!AB3561</f>
        <v>0</v>
      </c>
      <c r="AC3561">
        <f>[1]资金台帐!AC3561</f>
        <v>0</v>
      </c>
      <c r="AD3561">
        <f>[1]资金台帐!AD3561</f>
        <v>0</v>
      </c>
      <c r="AJ3561">
        <f>[1]资金台帐!AJ3561</f>
        <v>0</v>
      </c>
      <c r="AK3561">
        <f>[1]资金台帐!AK3561</f>
        <v>0</v>
      </c>
      <c r="BA3561" s="22">
        <f t="shared" si="0"/>
      </c>
    </row>
    <row r="3562">
      <c r="B3562">
        <f>[1]资金台帐!B3562&amp;""</f>
      </c>
      <c r="H3562">
        <f>[1]资金台帐!H3562&amp;""</f>
      </c>
      <c r="J3562">
        <f>[1]资金台帐!J3562&amp;""</f>
      </c>
      <c r="N3562">
        <f>[1]资金台帐!N3562</f>
      </c>
      <c r="O3562">
        <f>[1]资金台帐!O3562&amp;""</f>
      </c>
      <c r="P3562">
        <f>[1]资金台帐!P3562&amp;""</f>
      </c>
      <c r="Q3562">
        <f>[1]资金台帐!Q3562&amp;""</f>
      </c>
      <c r="T3562">
        <f>[1]资金台帐!T3562&amp;""</f>
      </c>
      <c r="U3562">
        <f>[1]资金台帐!U3562&amp;""</f>
      </c>
      <c r="W3562">
        <f>[1]资金台帐!W3562&amp;""</f>
      </c>
      <c r="X3562">
        <f>[1]资金台帐!X3562&amp;""</f>
      </c>
      <c r="AB3562">
        <f>[1]资金台帐!AB3562</f>
        <v>0</v>
      </c>
      <c r="AC3562">
        <f>[1]资金台帐!AC3562</f>
        <v>0</v>
      </c>
      <c r="AD3562">
        <f>[1]资金台帐!AD3562</f>
        <v>0</v>
      </c>
      <c r="AJ3562">
        <f>[1]资金台帐!AJ3562</f>
        <v>0</v>
      </c>
      <c r="AK3562">
        <f>[1]资金台帐!AK3562</f>
        <v>0</v>
      </c>
      <c r="BA3562" s="22">
        <f t="shared" si="0"/>
      </c>
    </row>
    <row r="3563">
      <c r="B3563">
        <f>[1]资金台帐!B3563&amp;""</f>
      </c>
      <c r="H3563">
        <f>[1]资金台帐!H3563&amp;""</f>
      </c>
      <c r="J3563">
        <f>[1]资金台帐!J3563&amp;""</f>
      </c>
      <c r="N3563">
        <f>[1]资金台帐!N3563</f>
      </c>
      <c r="O3563">
        <f>[1]资金台帐!O3563&amp;""</f>
      </c>
      <c r="P3563">
        <f>[1]资金台帐!P3563&amp;""</f>
      </c>
      <c r="Q3563">
        <f>[1]资金台帐!Q3563&amp;""</f>
      </c>
      <c r="T3563">
        <f>[1]资金台帐!T3563&amp;""</f>
      </c>
      <c r="U3563">
        <f>[1]资金台帐!U3563&amp;""</f>
      </c>
      <c r="W3563">
        <f>[1]资金台帐!W3563&amp;""</f>
      </c>
      <c r="X3563">
        <f>[1]资金台帐!X3563&amp;""</f>
      </c>
      <c r="AB3563">
        <f>[1]资金台帐!AB3563</f>
        <v>0</v>
      </c>
      <c r="AC3563">
        <f>[1]资金台帐!AC3563</f>
        <v>0</v>
      </c>
      <c r="AD3563">
        <f>[1]资金台帐!AD3563</f>
        <v>0</v>
      </c>
      <c r="AJ3563">
        <f>[1]资金台帐!AJ3563</f>
        <v>0</v>
      </c>
      <c r="AK3563">
        <f>[1]资金台帐!AK3563</f>
        <v>0</v>
      </c>
      <c r="BA3563" s="22">
        <f t="shared" si="0"/>
      </c>
    </row>
    <row r="3564">
      <c r="B3564">
        <f>[1]资金台帐!B3564&amp;""</f>
      </c>
      <c r="H3564">
        <f>[1]资金台帐!H3564&amp;""</f>
      </c>
      <c r="J3564">
        <f>[1]资金台帐!J3564&amp;""</f>
      </c>
      <c r="N3564">
        <f>[1]资金台帐!N3564</f>
      </c>
      <c r="O3564">
        <f>[1]资金台帐!O3564&amp;""</f>
      </c>
      <c r="P3564">
        <f>[1]资金台帐!P3564&amp;""</f>
      </c>
      <c r="Q3564">
        <f>[1]资金台帐!Q3564&amp;""</f>
      </c>
      <c r="T3564">
        <f>[1]资金台帐!T3564&amp;""</f>
      </c>
      <c r="U3564">
        <f>[1]资金台帐!U3564&amp;""</f>
      </c>
      <c r="W3564">
        <f>[1]资金台帐!W3564&amp;""</f>
      </c>
      <c r="X3564">
        <f>[1]资金台帐!X3564&amp;""</f>
      </c>
      <c r="AB3564">
        <f>[1]资金台帐!AB3564</f>
        <v>0</v>
      </c>
      <c r="AC3564">
        <f>[1]资金台帐!AC3564</f>
        <v>0</v>
      </c>
      <c r="AD3564">
        <f>[1]资金台帐!AD3564</f>
        <v>0</v>
      </c>
      <c r="AJ3564">
        <f>[1]资金台帐!AJ3564</f>
        <v>0</v>
      </c>
      <c r="AK3564">
        <f>[1]资金台帐!AK3564</f>
        <v>0</v>
      </c>
      <c r="BA3564" s="22">
        <f t="shared" si="0"/>
      </c>
    </row>
    <row r="3565">
      <c r="B3565">
        <f>[1]资金台帐!B3565&amp;""</f>
      </c>
      <c r="H3565">
        <f>[1]资金台帐!H3565&amp;""</f>
      </c>
      <c r="J3565">
        <f>[1]资金台帐!J3565&amp;""</f>
      </c>
      <c r="N3565">
        <f>[1]资金台帐!N3565</f>
      </c>
      <c r="O3565">
        <f>[1]资金台帐!O3565&amp;""</f>
      </c>
      <c r="P3565">
        <f>[1]资金台帐!P3565&amp;""</f>
      </c>
      <c r="Q3565">
        <f>[1]资金台帐!Q3565&amp;""</f>
      </c>
      <c r="T3565">
        <f>[1]资金台帐!T3565&amp;""</f>
      </c>
      <c r="U3565">
        <f>[1]资金台帐!U3565&amp;""</f>
      </c>
      <c r="W3565">
        <f>[1]资金台帐!W3565&amp;""</f>
      </c>
      <c r="X3565">
        <f>[1]资金台帐!X3565&amp;""</f>
      </c>
      <c r="AB3565">
        <f>[1]资金台帐!AB3565</f>
        <v>0</v>
      </c>
      <c r="AC3565">
        <f>[1]资金台帐!AC3565</f>
        <v>0</v>
      </c>
      <c r="AD3565">
        <f>[1]资金台帐!AD3565</f>
        <v>0</v>
      </c>
      <c r="AJ3565">
        <f>[1]资金台帐!AJ3565</f>
        <v>0</v>
      </c>
      <c r="AK3565">
        <f>[1]资金台帐!AK3565</f>
        <v>0</v>
      </c>
      <c r="BA3565" s="22">
        <f t="shared" si="0"/>
      </c>
    </row>
    <row r="3566">
      <c r="B3566">
        <f>[1]资金台帐!B3566&amp;""</f>
      </c>
      <c r="H3566">
        <f>[1]资金台帐!H3566&amp;""</f>
      </c>
      <c r="J3566">
        <f>[1]资金台帐!J3566&amp;""</f>
      </c>
      <c r="N3566">
        <f>[1]资金台帐!N3566</f>
      </c>
      <c r="O3566">
        <f>[1]资金台帐!O3566&amp;""</f>
      </c>
      <c r="P3566">
        <f>[1]资金台帐!P3566&amp;""</f>
      </c>
      <c r="Q3566">
        <f>[1]资金台帐!Q3566&amp;""</f>
      </c>
      <c r="T3566">
        <f>[1]资金台帐!T3566&amp;""</f>
      </c>
      <c r="U3566">
        <f>[1]资金台帐!U3566&amp;""</f>
      </c>
      <c r="W3566">
        <f>[1]资金台帐!W3566&amp;""</f>
      </c>
      <c r="X3566">
        <f>[1]资金台帐!X3566&amp;""</f>
      </c>
      <c r="AB3566">
        <f>[1]资金台帐!AB3566</f>
        <v>0</v>
      </c>
      <c r="AC3566">
        <f>[1]资金台帐!AC3566</f>
        <v>0</v>
      </c>
      <c r="AD3566">
        <f>[1]资金台帐!AD3566</f>
        <v>0</v>
      </c>
      <c r="AJ3566">
        <f>[1]资金台帐!AJ3566</f>
        <v>0</v>
      </c>
      <c r="AK3566">
        <f>[1]资金台帐!AK3566</f>
        <v>0</v>
      </c>
      <c r="BA3566" s="22">
        <f t="shared" si="0"/>
      </c>
    </row>
    <row r="3567">
      <c r="B3567">
        <f>[1]资金台帐!B3567&amp;""</f>
      </c>
      <c r="H3567">
        <f>[1]资金台帐!H3567&amp;""</f>
      </c>
      <c r="J3567">
        <f>[1]资金台帐!J3567&amp;""</f>
      </c>
      <c r="N3567">
        <f>[1]资金台帐!N3567</f>
      </c>
      <c r="O3567">
        <f>[1]资金台帐!O3567&amp;""</f>
      </c>
      <c r="P3567">
        <f>[1]资金台帐!P3567&amp;""</f>
      </c>
      <c r="Q3567">
        <f>[1]资金台帐!Q3567&amp;""</f>
      </c>
      <c r="T3567">
        <f>[1]资金台帐!T3567&amp;""</f>
      </c>
      <c r="U3567">
        <f>[1]资金台帐!U3567&amp;""</f>
      </c>
      <c r="W3567">
        <f>[1]资金台帐!W3567&amp;""</f>
      </c>
      <c r="X3567">
        <f>[1]资金台帐!X3567&amp;""</f>
      </c>
      <c r="AB3567">
        <f>[1]资金台帐!AB3567</f>
        <v>0</v>
      </c>
      <c r="AC3567">
        <f>[1]资金台帐!AC3567</f>
        <v>0</v>
      </c>
      <c r="AD3567">
        <f>[1]资金台帐!AD3567</f>
        <v>0</v>
      </c>
      <c r="AJ3567">
        <f>[1]资金台帐!AJ3567</f>
        <v>0</v>
      </c>
      <c r="AK3567">
        <f>[1]资金台帐!AK3567</f>
        <v>0</v>
      </c>
      <c r="BA3567" s="22">
        <f t="shared" si="0"/>
      </c>
    </row>
    <row r="3568">
      <c r="B3568">
        <f>[1]资金台帐!B3568&amp;""</f>
      </c>
      <c r="H3568">
        <f>[1]资金台帐!H3568&amp;""</f>
      </c>
      <c r="J3568">
        <f>[1]资金台帐!J3568&amp;""</f>
      </c>
      <c r="N3568">
        <f>[1]资金台帐!N3568</f>
      </c>
      <c r="O3568">
        <f>[1]资金台帐!O3568&amp;""</f>
      </c>
      <c r="P3568">
        <f>[1]资金台帐!P3568&amp;""</f>
      </c>
      <c r="Q3568">
        <f>[1]资金台帐!Q3568&amp;""</f>
      </c>
      <c r="T3568">
        <f>[1]资金台帐!T3568&amp;""</f>
      </c>
      <c r="U3568">
        <f>[1]资金台帐!U3568&amp;""</f>
      </c>
      <c r="W3568">
        <f>[1]资金台帐!W3568&amp;""</f>
      </c>
      <c r="X3568">
        <f>[1]资金台帐!X3568&amp;""</f>
      </c>
      <c r="AB3568">
        <f>[1]资金台帐!AB3568</f>
        <v>0</v>
      </c>
      <c r="AC3568">
        <f>[1]资金台帐!AC3568</f>
        <v>0</v>
      </c>
      <c r="AD3568">
        <f>[1]资金台帐!AD3568</f>
        <v>0</v>
      </c>
      <c r="AJ3568">
        <f>[1]资金台帐!AJ3568</f>
        <v>0</v>
      </c>
      <c r="AK3568">
        <f>[1]资金台帐!AK3568</f>
        <v>0</v>
      </c>
      <c r="BA3568" s="22">
        <f t="shared" si="0"/>
      </c>
    </row>
    <row r="3569">
      <c r="B3569">
        <f>[1]资金台帐!B3569&amp;""</f>
      </c>
      <c r="H3569">
        <f>[1]资金台帐!H3569&amp;""</f>
      </c>
      <c r="J3569">
        <f>[1]资金台帐!J3569&amp;""</f>
      </c>
      <c r="N3569">
        <f>[1]资金台帐!N3569</f>
      </c>
      <c r="O3569">
        <f>[1]资金台帐!O3569&amp;""</f>
      </c>
      <c r="P3569">
        <f>[1]资金台帐!P3569&amp;""</f>
      </c>
      <c r="Q3569">
        <f>[1]资金台帐!Q3569&amp;""</f>
      </c>
      <c r="T3569">
        <f>[1]资金台帐!T3569&amp;""</f>
      </c>
      <c r="U3569">
        <f>[1]资金台帐!U3569&amp;""</f>
      </c>
      <c r="W3569">
        <f>[1]资金台帐!W3569&amp;""</f>
      </c>
      <c r="X3569">
        <f>[1]资金台帐!X3569&amp;""</f>
      </c>
      <c r="AB3569">
        <f>[1]资金台帐!AB3569</f>
        <v>0</v>
      </c>
      <c r="AC3569">
        <f>[1]资金台帐!AC3569</f>
        <v>0</v>
      </c>
      <c r="AD3569">
        <f>[1]资金台帐!AD3569</f>
        <v>0</v>
      </c>
      <c r="AJ3569">
        <f>[1]资金台帐!AJ3569</f>
        <v>0</v>
      </c>
      <c r="AK3569">
        <f>[1]资金台帐!AK3569</f>
        <v>0</v>
      </c>
      <c r="BA3569" s="22">
        <f t="shared" si="0"/>
      </c>
    </row>
    <row r="3570">
      <c r="B3570">
        <f>[1]资金台帐!B3570&amp;""</f>
      </c>
      <c r="H3570">
        <f>[1]资金台帐!H3570&amp;""</f>
      </c>
      <c r="J3570">
        <f>[1]资金台帐!J3570&amp;""</f>
      </c>
      <c r="N3570">
        <f>[1]资金台帐!N3570</f>
      </c>
      <c r="O3570">
        <f>[1]资金台帐!O3570&amp;""</f>
      </c>
      <c r="P3570">
        <f>[1]资金台帐!P3570&amp;""</f>
      </c>
      <c r="Q3570">
        <f>[1]资金台帐!Q3570&amp;""</f>
      </c>
      <c r="T3570">
        <f>[1]资金台帐!T3570&amp;""</f>
      </c>
      <c r="U3570">
        <f>[1]资金台帐!U3570&amp;""</f>
      </c>
      <c r="W3570">
        <f>[1]资金台帐!W3570&amp;""</f>
      </c>
      <c r="X3570">
        <f>[1]资金台帐!X3570&amp;""</f>
      </c>
      <c r="AB3570">
        <f>[1]资金台帐!AB3570</f>
        <v>0</v>
      </c>
      <c r="AC3570">
        <f>[1]资金台帐!AC3570</f>
        <v>0</v>
      </c>
      <c r="AD3570">
        <f>[1]资金台帐!AD3570</f>
        <v>0</v>
      </c>
      <c r="AJ3570">
        <f>[1]资金台帐!AJ3570</f>
        <v>0</v>
      </c>
      <c r="AK3570">
        <f>[1]资金台帐!AK3570</f>
        <v>0</v>
      </c>
      <c r="BA3570" s="22">
        <f t="shared" si="0"/>
      </c>
    </row>
    <row r="3571">
      <c r="B3571">
        <f>[1]资金台帐!B3571&amp;""</f>
      </c>
      <c r="H3571">
        <f>[1]资金台帐!H3571&amp;""</f>
      </c>
      <c r="J3571">
        <f>[1]资金台帐!J3571&amp;""</f>
      </c>
      <c r="N3571">
        <f>[1]资金台帐!N3571</f>
      </c>
      <c r="O3571">
        <f>[1]资金台帐!O3571&amp;""</f>
      </c>
      <c r="P3571">
        <f>[1]资金台帐!P3571&amp;""</f>
      </c>
      <c r="Q3571">
        <f>[1]资金台帐!Q3571&amp;""</f>
      </c>
      <c r="T3571">
        <f>[1]资金台帐!T3571&amp;""</f>
      </c>
      <c r="U3571">
        <f>[1]资金台帐!U3571&amp;""</f>
      </c>
      <c r="W3571">
        <f>[1]资金台帐!W3571&amp;""</f>
      </c>
      <c r="X3571">
        <f>[1]资金台帐!X3571&amp;""</f>
      </c>
      <c r="AB3571">
        <f>[1]资金台帐!AB3571</f>
        <v>0</v>
      </c>
      <c r="AC3571">
        <f>[1]资金台帐!AC3571</f>
        <v>0</v>
      </c>
      <c r="AD3571">
        <f>[1]资金台帐!AD3571</f>
        <v>0</v>
      </c>
      <c r="AJ3571">
        <f>[1]资金台帐!AJ3571</f>
        <v>0</v>
      </c>
      <c r="AK3571">
        <f>[1]资金台帐!AK3571</f>
        <v>0</v>
      </c>
      <c r="BA3571" s="22">
        <f t="shared" si="0"/>
      </c>
    </row>
    <row r="3572">
      <c r="B3572">
        <f>[1]资金台帐!B3572&amp;""</f>
      </c>
      <c r="H3572">
        <f>[1]资金台帐!H3572&amp;""</f>
      </c>
      <c r="J3572">
        <f>[1]资金台帐!J3572&amp;""</f>
      </c>
      <c r="N3572">
        <f>[1]资金台帐!N3572</f>
      </c>
      <c r="O3572">
        <f>[1]资金台帐!O3572&amp;""</f>
      </c>
      <c r="P3572">
        <f>[1]资金台帐!P3572&amp;""</f>
      </c>
      <c r="Q3572">
        <f>[1]资金台帐!Q3572&amp;""</f>
      </c>
      <c r="T3572">
        <f>[1]资金台帐!T3572&amp;""</f>
      </c>
      <c r="U3572">
        <f>[1]资金台帐!U3572&amp;""</f>
      </c>
      <c r="W3572">
        <f>[1]资金台帐!W3572&amp;""</f>
      </c>
      <c r="X3572">
        <f>[1]资金台帐!X3572&amp;""</f>
      </c>
      <c r="AB3572">
        <f>[1]资金台帐!AB3572</f>
        <v>0</v>
      </c>
      <c r="AC3572">
        <f>[1]资金台帐!AC3572</f>
        <v>0</v>
      </c>
      <c r="AD3572">
        <f>[1]资金台帐!AD3572</f>
        <v>0</v>
      </c>
      <c r="AJ3572">
        <f>[1]资金台帐!AJ3572</f>
        <v>0</v>
      </c>
      <c r="AK3572">
        <f>[1]资金台帐!AK3572</f>
        <v>0</v>
      </c>
      <c r="BA3572" s="22">
        <f t="shared" si="0"/>
      </c>
    </row>
    <row r="3573">
      <c r="B3573">
        <f>[1]资金台帐!B3573&amp;""</f>
      </c>
      <c r="H3573">
        <f>[1]资金台帐!H3573&amp;""</f>
      </c>
      <c r="J3573">
        <f>[1]资金台帐!J3573&amp;""</f>
      </c>
      <c r="N3573">
        <f>[1]资金台帐!N3573</f>
      </c>
      <c r="O3573">
        <f>[1]资金台帐!O3573&amp;""</f>
      </c>
      <c r="P3573">
        <f>[1]资金台帐!P3573&amp;""</f>
      </c>
      <c r="Q3573">
        <f>[1]资金台帐!Q3573&amp;""</f>
      </c>
      <c r="T3573">
        <f>[1]资金台帐!T3573&amp;""</f>
      </c>
      <c r="U3573">
        <f>[1]资金台帐!U3573&amp;""</f>
      </c>
      <c r="W3573">
        <f>[1]资金台帐!W3573&amp;""</f>
      </c>
      <c r="X3573">
        <f>[1]资金台帐!X3573&amp;""</f>
      </c>
      <c r="AB3573">
        <f>[1]资金台帐!AB3573</f>
        <v>0</v>
      </c>
      <c r="AC3573">
        <f>[1]资金台帐!AC3573</f>
        <v>0</v>
      </c>
      <c r="AD3573">
        <f>[1]资金台帐!AD3573</f>
        <v>0</v>
      </c>
      <c r="AJ3573">
        <f>[1]资金台帐!AJ3573</f>
        <v>0</v>
      </c>
      <c r="AK3573">
        <f>[1]资金台帐!AK3573</f>
        <v>0</v>
      </c>
      <c r="BA3573" s="22">
        <f t="shared" si="0"/>
      </c>
    </row>
    <row r="3574">
      <c r="B3574">
        <f>[1]资金台帐!B3574&amp;""</f>
      </c>
      <c r="H3574">
        <f>[1]资金台帐!H3574&amp;""</f>
      </c>
      <c r="J3574">
        <f>[1]资金台帐!J3574&amp;""</f>
      </c>
      <c r="N3574">
        <f>[1]资金台帐!N3574</f>
      </c>
      <c r="O3574">
        <f>[1]资金台帐!O3574&amp;""</f>
      </c>
      <c r="P3574">
        <f>[1]资金台帐!P3574&amp;""</f>
      </c>
      <c r="Q3574">
        <f>[1]资金台帐!Q3574&amp;""</f>
      </c>
      <c r="T3574">
        <f>[1]资金台帐!T3574&amp;""</f>
      </c>
      <c r="U3574">
        <f>[1]资金台帐!U3574&amp;""</f>
      </c>
      <c r="W3574">
        <f>[1]资金台帐!W3574&amp;""</f>
      </c>
      <c r="X3574">
        <f>[1]资金台帐!X3574&amp;""</f>
      </c>
      <c r="AB3574">
        <f>[1]资金台帐!AB3574</f>
        <v>0</v>
      </c>
      <c r="AC3574">
        <f>[1]资金台帐!AC3574</f>
        <v>0</v>
      </c>
      <c r="AD3574">
        <f>[1]资金台帐!AD3574</f>
        <v>0</v>
      </c>
      <c r="AJ3574">
        <f>[1]资金台帐!AJ3574</f>
        <v>0</v>
      </c>
      <c r="AK3574">
        <f>[1]资金台帐!AK3574</f>
        <v>0</v>
      </c>
      <c r="BA3574" s="22">
        <f t="shared" si="0"/>
      </c>
    </row>
    <row r="3575">
      <c r="B3575">
        <f>[1]资金台帐!B3575&amp;""</f>
      </c>
      <c r="H3575">
        <f>[1]资金台帐!H3575&amp;""</f>
      </c>
      <c r="J3575">
        <f>[1]资金台帐!J3575&amp;""</f>
      </c>
      <c r="N3575">
        <f>[1]资金台帐!N3575</f>
      </c>
      <c r="O3575">
        <f>[1]资金台帐!O3575&amp;""</f>
      </c>
      <c r="P3575">
        <f>[1]资金台帐!P3575&amp;""</f>
      </c>
      <c r="Q3575">
        <f>[1]资金台帐!Q3575&amp;""</f>
      </c>
      <c r="T3575">
        <f>[1]资金台帐!T3575&amp;""</f>
      </c>
      <c r="U3575">
        <f>[1]资金台帐!U3575&amp;""</f>
      </c>
      <c r="W3575">
        <f>[1]资金台帐!W3575&amp;""</f>
      </c>
      <c r="X3575">
        <f>[1]资金台帐!X3575&amp;""</f>
      </c>
      <c r="AB3575">
        <f>[1]资金台帐!AB3575</f>
        <v>0</v>
      </c>
      <c r="AC3575">
        <f>[1]资金台帐!AC3575</f>
        <v>0</v>
      </c>
      <c r="AD3575">
        <f>[1]资金台帐!AD3575</f>
        <v>0</v>
      </c>
      <c r="AJ3575">
        <f>[1]资金台帐!AJ3575</f>
        <v>0</v>
      </c>
      <c r="AK3575">
        <f>[1]资金台帐!AK3575</f>
        <v>0</v>
      </c>
      <c r="BA3575" s="22">
        <f t="shared" si="0"/>
      </c>
    </row>
    <row r="3576">
      <c r="B3576">
        <f>[1]资金台帐!B3576&amp;""</f>
      </c>
      <c r="H3576">
        <f>[1]资金台帐!H3576&amp;""</f>
      </c>
      <c r="J3576">
        <f>[1]资金台帐!J3576&amp;""</f>
      </c>
      <c r="N3576">
        <f>[1]资金台帐!N3576</f>
      </c>
      <c r="O3576">
        <f>[1]资金台帐!O3576&amp;""</f>
      </c>
      <c r="P3576">
        <f>[1]资金台帐!P3576&amp;""</f>
      </c>
      <c r="Q3576">
        <f>[1]资金台帐!Q3576&amp;""</f>
      </c>
      <c r="T3576">
        <f>[1]资金台帐!T3576&amp;""</f>
      </c>
      <c r="U3576">
        <f>[1]资金台帐!U3576&amp;""</f>
      </c>
      <c r="W3576">
        <f>[1]资金台帐!W3576&amp;""</f>
      </c>
      <c r="X3576">
        <f>[1]资金台帐!X3576&amp;""</f>
      </c>
      <c r="AB3576">
        <f>[1]资金台帐!AB3576</f>
        <v>0</v>
      </c>
      <c r="AC3576">
        <f>[1]资金台帐!AC3576</f>
        <v>0</v>
      </c>
      <c r="AD3576">
        <f>[1]资金台帐!AD3576</f>
        <v>0</v>
      </c>
      <c r="AJ3576">
        <f>[1]资金台帐!AJ3576</f>
        <v>0</v>
      </c>
      <c r="AK3576">
        <f>[1]资金台帐!AK3576</f>
        <v>0</v>
      </c>
      <c r="BA3576" s="22">
        <f t="shared" si="0"/>
      </c>
    </row>
    <row r="3577">
      <c r="B3577">
        <f>[1]资金台帐!B3577&amp;""</f>
      </c>
      <c r="H3577">
        <f>[1]资金台帐!H3577&amp;""</f>
      </c>
      <c r="J3577">
        <f>[1]资金台帐!J3577&amp;""</f>
      </c>
      <c r="N3577">
        <f>[1]资金台帐!N3577</f>
      </c>
      <c r="O3577">
        <f>[1]资金台帐!O3577&amp;""</f>
      </c>
      <c r="P3577">
        <f>[1]资金台帐!P3577&amp;""</f>
      </c>
      <c r="Q3577">
        <f>[1]资金台帐!Q3577&amp;""</f>
      </c>
      <c r="T3577">
        <f>[1]资金台帐!T3577&amp;""</f>
      </c>
      <c r="U3577">
        <f>[1]资金台帐!U3577&amp;""</f>
      </c>
      <c r="W3577">
        <f>[1]资金台帐!W3577&amp;""</f>
      </c>
      <c r="X3577">
        <f>[1]资金台帐!X3577&amp;""</f>
      </c>
      <c r="AB3577">
        <f>[1]资金台帐!AB3577</f>
        <v>0</v>
      </c>
      <c r="AC3577">
        <f>[1]资金台帐!AC3577</f>
        <v>0</v>
      </c>
      <c r="AD3577">
        <f>[1]资金台帐!AD3577</f>
        <v>0</v>
      </c>
      <c r="AJ3577">
        <f>[1]资金台帐!AJ3577</f>
        <v>0</v>
      </c>
      <c r="AK3577">
        <f>[1]资金台帐!AK3577</f>
        <v>0</v>
      </c>
      <c r="BA3577" s="22">
        <f t="shared" si="0"/>
      </c>
    </row>
    <row r="3578">
      <c r="B3578">
        <f>[1]资金台帐!B3578&amp;""</f>
      </c>
      <c r="H3578">
        <f>[1]资金台帐!H3578&amp;""</f>
      </c>
      <c r="J3578">
        <f>[1]资金台帐!J3578&amp;""</f>
      </c>
      <c r="N3578">
        <f>[1]资金台帐!N3578</f>
      </c>
      <c r="O3578">
        <f>[1]资金台帐!O3578&amp;""</f>
      </c>
      <c r="P3578">
        <f>[1]资金台帐!P3578&amp;""</f>
      </c>
      <c r="Q3578">
        <f>[1]资金台帐!Q3578&amp;""</f>
      </c>
      <c r="T3578">
        <f>[1]资金台帐!T3578&amp;""</f>
      </c>
      <c r="U3578">
        <f>[1]资金台帐!U3578&amp;""</f>
      </c>
      <c r="W3578">
        <f>[1]资金台帐!W3578&amp;""</f>
      </c>
      <c r="X3578">
        <f>[1]资金台帐!X3578&amp;""</f>
      </c>
      <c r="AB3578">
        <f>[1]资金台帐!AB3578</f>
        <v>0</v>
      </c>
      <c r="AC3578">
        <f>[1]资金台帐!AC3578</f>
        <v>0</v>
      </c>
      <c r="AD3578">
        <f>[1]资金台帐!AD3578</f>
        <v>0</v>
      </c>
      <c r="AJ3578">
        <f>[1]资金台帐!AJ3578</f>
        <v>0</v>
      </c>
      <c r="AK3578">
        <f>[1]资金台帐!AK3578</f>
        <v>0</v>
      </c>
      <c r="BA3578" s="22">
        <f t="shared" si="0"/>
      </c>
    </row>
    <row r="3579">
      <c r="B3579">
        <f>[1]资金台帐!B3579&amp;""</f>
      </c>
      <c r="H3579">
        <f>[1]资金台帐!H3579&amp;""</f>
      </c>
      <c r="J3579">
        <f>[1]资金台帐!J3579&amp;""</f>
      </c>
      <c r="N3579">
        <f>[1]资金台帐!N3579</f>
      </c>
      <c r="O3579">
        <f>[1]资金台帐!O3579&amp;""</f>
      </c>
      <c r="P3579">
        <f>[1]资金台帐!P3579&amp;""</f>
      </c>
      <c r="Q3579">
        <f>[1]资金台帐!Q3579&amp;""</f>
      </c>
      <c r="T3579">
        <f>[1]资金台帐!T3579&amp;""</f>
      </c>
      <c r="U3579">
        <f>[1]资金台帐!U3579&amp;""</f>
      </c>
      <c r="W3579">
        <f>[1]资金台帐!W3579&amp;""</f>
      </c>
      <c r="X3579">
        <f>[1]资金台帐!X3579&amp;""</f>
      </c>
      <c r="AB3579">
        <f>[1]资金台帐!AB3579</f>
        <v>0</v>
      </c>
      <c r="AC3579">
        <f>[1]资金台帐!AC3579</f>
        <v>0</v>
      </c>
      <c r="AD3579">
        <f>[1]资金台帐!AD3579</f>
        <v>0</v>
      </c>
      <c r="AJ3579">
        <f>[1]资金台帐!AJ3579</f>
        <v>0</v>
      </c>
      <c r="AK3579">
        <f>[1]资金台帐!AK3579</f>
        <v>0</v>
      </c>
      <c r="BA3579" s="22">
        <f t="shared" si="0"/>
      </c>
    </row>
    <row r="3580">
      <c r="B3580">
        <f>[1]资金台帐!B3580&amp;""</f>
      </c>
      <c r="H3580">
        <f>[1]资金台帐!H3580&amp;""</f>
      </c>
      <c r="J3580">
        <f>[1]资金台帐!J3580&amp;""</f>
      </c>
      <c r="N3580">
        <f>[1]资金台帐!N3580</f>
      </c>
      <c r="O3580">
        <f>[1]资金台帐!O3580&amp;""</f>
      </c>
      <c r="P3580">
        <f>[1]资金台帐!P3580&amp;""</f>
      </c>
      <c r="Q3580">
        <f>[1]资金台帐!Q3580&amp;""</f>
      </c>
      <c r="T3580">
        <f>[1]资金台帐!T3580&amp;""</f>
      </c>
      <c r="U3580">
        <f>[1]资金台帐!U3580&amp;""</f>
      </c>
      <c r="W3580">
        <f>[1]资金台帐!W3580&amp;""</f>
      </c>
      <c r="X3580">
        <f>[1]资金台帐!X3580&amp;""</f>
      </c>
      <c r="AB3580">
        <f>[1]资金台帐!AB3580</f>
        <v>0</v>
      </c>
      <c r="AC3580">
        <f>[1]资金台帐!AC3580</f>
        <v>0</v>
      </c>
      <c r="AD3580">
        <f>[1]资金台帐!AD3580</f>
        <v>0</v>
      </c>
      <c r="AJ3580">
        <f>[1]资金台帐!AJ3580</f>
        <v>0</v>
      </c>
      <c r="AK3580">
        <f>[1]资金台帐!AK3580</f>
        <v>0</v>
      </c>
      <c r="BA3580" s="22">
        <f t="shared" si="0"/>
      </c>
    </row>
    <row r="3581">
      <c r="B3581">
        <f>[1]资金台帐!B3581&amp;""</f>
      </c>
      <c r="H3581">
        <f>[1]资金台帐!H3581&amp;""</f>
      </c>
      <c r="J3581">
        <f>[1]资金台帐!J3581&amp;""</f>
      </c>
      <c r="N3581">
        <f>[1]资金台帐!N3581</f>
      </c>
      <c r="O3581">
        <f>[1]资金台帐!O3581&amp;""</f>
      </c>
      <c r="P3581">
        <f>[1]资金台帐!P3581&amp;""</f>
      </c>
      <c r="Q3581">
        <f>[1]资金台帐!Q3581&amp;""</f>
      </c>
      <c r="T3581">
        <f>[1]资金台帐!T3581&amp;""</f>
      </c>
      <c r="U3581">
        <f>[1]资金台帐!U3581&amp;""</f>
      </c>
      <c r="W3581">
        <f>[1]资金台帐!W3581&amp;""</f>
      </c>
      <c r="X3581">
        <f>[1]资金台帐!X3581&amp;""</f>
      </c>
      <c r="AB3581">
        <f>[1]资金台帐!AB3581</f>
        <v>0</v>
      </c>
      <c r="AC3581">
        <f>[1]资金台帐!AC3581</f>
        <v>0</v>
      </c>
      <c r="AD3581">
        <f>[1]资金台帐!AD3581</f>
        <v>0</v>
      </c>
      <c r="AJ3581">
        <f>[1]资金台帐!AJ3581</f>
        <v>0</v>
      </c>
      <c r="AK3581">
        <f>[1]资金台帐!AK3581</f>
        <v>0</v>
      </c>
      <c r="BA3581" s="22">
        <f t="shared" si="0"/>
      </c>
    </row>
    <row r="3582">
      <c r="B3582">
        <f>[1]资金台帐!B3582&amp;""</f>
      </c>
      <c r="H3582">
        <f>[1]资金台帐!H3582&amp;""</f>
      </c>
      <c r="J3582">
        <f>[1]资金台帐!J3582&amp;""</f>
      </c>
      <c r="N3582">
        <f>[1]资金台帐!N3582</f>
      </c>
      <c r="O3582">
        <f>[1]资金台帐!O3582&amp;""</f>
      </c>
      <c r="P3582">
        <f>[1]资金台帐!P3582&amp;""</f>
      </c>
      <c r="Q3582">
        <f>[1]资金台帐!Q3582&amp;""</f>
      </c>
      <c r="T3582">
        <f>[1]资金台帐!T3582&amp;""</f>
      </c>
      <c r="U3582">
        <f>[1]资金台帐!U3582&amp;""</f>
      </c>
      <c r="W3582">
        <f>[1]资金台帐!W3582&amp;""</f>
      </c>
      <c r="X3582">
        <f>[1]资金台帐!X3582&amp;""</f>
      </c>
      <c r="AB3582">
        <f>[1]资金台帐!AB3582</f>
        <v>0</v>
      </c>
      <c r="AC3582">
        <f>[1]资金台帐!AC3582</f>
        <v>0</v>
      </c>
      <c r="AD3582">
        <f>[1]资金台帐!AD3582</f>
        <v>0</v>
      </c>
      <c r="AJ3582">
        <f>[1]资金台帐!AJ3582</f>
        <v>0</v>
      </c>
      <c r="AK3582">
        <f>[1]资金台帐!AK3582</f>
        <v>0</v>
      </c>
      <c r="BA3582" s="22">
        <f t="shared" si="0"/>
      </c>
    </row>
    <row r="3583">
      <c r="B3583">
        <f>[1]资金台帐!B3583&amp;""</f>
      </c>
      <c r="H3583">
        <f>[1]资金台帐!H3583&amp;""</f>
      </c>
      <c r="J3583">
        <f>[1]资金台帐!J3583&amp;""</f>
      </c>
      <c r="N3583">
        <f>[1]资金台帐!N3583</f>
      </c>
      <c r="O3583">
        <f>[1]资金台帐!O3583&amp;""</f>
      </c>
      <c r="P3583">
        <f>[1]资金台帐!P3583&amp;""</f>
      </c>
      <c r="Q3583">
        <f>[1]资金台帐!Q3583&amp;""</f>
      </c>
      <c r="T3583">
        <f>[1]资金台帐!T3583&amp;""</f>
      </c>
      <c r="U3583">
        <f>[1]资金台帐!U3583&amp;""</f>
      </c>
      <c r="W3583">
        <f>[1]资金台帐!W3583&amp;""</f>
      </c>
      <c r="X3583">
        <f>[1]资金台帐!X3583&amp;""</f>
      </c>
      <c r="AB3583">
        <f>[1]资金台帐!AB3583</f>
        <v>0</v>
      </c>
      <c r="AC3583">
        <f>[1]资金台帐!AC3583</f>
        <v>0</v>
      </c>
      <c r="AD3583">
        <f>[1]资金台帐!AD3583</f>
        <v>0</v>
      </c>
      <c r="AJ3583">
        <f>[1]资金台帐!AJ3583</f>
        <v>0</v>
      </c>
      <c r="AK3583">
        <f>[1]资金台帐!AK3583</f>
        <v>0</v>
      </c>
      <c r="BA3583" s="22">
        <f t="shared" si="0"/>
      </c>
    </row>
    <row r="3584">
      <c r="B3584">
        <f>[1]资金台帐!B3584&amp;""</f>
      </c>
      <c r="H3584">
        <f>[1]资金台帐!H3584&amp;""</f>
      </c>
      <c r="J3584">
        <f>[1]资金台帐!J3584&amp;""</f>
      </c>
      <c r="N3584">
        <f>[1]资金台帐!N3584</f>
      </c>
      <c r="O3584">
        <f>[1]资金台帐!O3584&amp;""</f>
      </c>
      <c r="P3584">
        <f>[1]资金台帐!P3584&amp;""</f>
      </c>
      <c r="Q3584">
        <f>[1]资金台帐!Q3584&amp;""</f>
      </c>
      <c r="T3584">
        <f>[1]资金台帐!T3584&amp;""</f>
      </c>
      <c r="U3584">
        <f>[1]资金台帐!U3584&amp;""</f>
      </c>
      <c r="W3584">
        <f>[1]资金台帐!W3584&amp;""</f>
      </c>
      <c r="X3584">
        <f>[1]资金台帐!X3584&amp;""</f>
      </c>
      <c r="AB3584">
        <f>[1]资金台帐!AB3584</f>
        <v>0</v>
      </c>
      <c r="AC3584">
        <f>[1]资金台帐!AC3584</f>
        <v>0</v>
      </c>
      <c r="AD3584">
        <f>[1]资金台帐!AD3584</f>
        <v>0</v>
      </c>
      <c r="AJ3584">
        <f>[1]资金台帐!AJ3584</f>
        <v>0</v>
      </c>
      <c r="AK3584">
        <f>[1]资金台帐!AK3584</f>
        <v>0</v>
      </c>
      <c r="BA3584" s="22">
        <f t="shared" si="0"/>
      </c>
    </row>
    <row r="3585">
      <c r="B3585">
        <f>[1]资金台帐!B3585&amp;""</f>
      </c>
      <c r="H3585">
        <f>[1]资金台帐!H3585&amp;""</f>
      </c>
      <c r="J3585">
        <f>[1]资金台帐!J3585&amp;""</f>
      </c>
      <c r="N3585">
        <f>[1]资金台帐!N3585</f>
      </c>
      <c r="O3585">
        <f>[1]资金台帐!O3585&amp;""</f>
      </c>
      <c r="P3585">
        <f>[1]资金台帐!P3585&amp;""</f>
      </c>
      <c r="Q3585">
        <f>[1]资金台帐!Q3585&amp;""</f>
      </c>
      <c r="T3585">
        <f>[1]资金台帐!T3585&amp;""</f>
      </c>
      <c r="U3585">
        <f>[1]资金台帐!U3585&amp;""</f>
      </c>
      <c r="W3585">
        <f>[1]资金台帐!W3585&amp;""</f>
      </c>
      <c r="X3585">
        <f>[1]资金台帐!X3585&amp;""</f>
      </c>
      <c r="AB3585">
        <f>[1]资金台帐!AB3585</f>
        <v>0</v>
      </c>
      <c r="AC3585">
        <f>[1]资金台帐!AC3585</f>
        <v>0</v>
      </c>
      <c r="AD3585">
        <f>[1]资金台帐!AD3585</f>
        <v>0</v>
      </c>
      <c r="AJ3585">
        <f>[1]资金台帐!AJ3585</f>
        <v>0</v>
      </c>
      <c r="AK3585">
        <f>[1]资金台帐!AK3585</f>
        <v>0</v>
      </c>
      <c r="BA3585" s="22">
        <f t="shared" si="0"/>
      </c>
    </row>
    <row r="3586">
      <c r="B3586">
        <f>[1]资金台帐!B3586&amp;""</f>
      </c>
      <c r="H3586">
        <f>[1]资金台帐!H3586&amp;""</f>
      </c>
      <c r="J3586">
        <f>[1]资金台帐!J3586&amp;""</f>
      </c>
      <c r="N3586">
        <f>[1]资金台帐!N3586</f>
      </c>
      <c r="O3586">
        <f>[1]资金台帐!O3586&amp;""</f>
      </c>
      <c r="P3586">
        <f>[1]资金台帐!P3586&amp;""</f>
      </c>
      <c r="Q3586">
        <f>[1]资金台帐!Q3586&amp;""</f>
      </c>
      <c r="T3586">
        <f>[1]资金台帐!T3586&amp;""</f>
      </c>
      <c r="U3586">
        <f>[1]资金台帐!U3586&amp;""</f>
      </c>
      <c r="W3586">
        <f>[1]资金台帐!W3586&amp;""</f>
      </c>
      <c r="X3586">
        <f>[1]资金台帐!X3586&amp;""</f>
      </c>
      <c r="AB3586">
        <f>[1]资金台帐!AB3586</f>
        <v>0</v>
      </c>
      <c r="AC3586">
        <f>[1]资金台帐!AC3586</f>
        <v>0</v>
      </c>
      <c r="AD3586">
        <f>[1]资金台帐!AD3586</f>
        <v>0</v>
      </c>
      <c r="AJ3586">
        <f>[1]资金台帐!AJ3586</f>
        <v>0</v>
      </c>
      <c r="AK3586">
        <f>[1]资金台帐!AK3586</f>
        <v>0</v>
      </c>
      <c r="BA3586" s="22">
        <f t="shared" si="0"/>
      </c>
    </row>
    <row r="3587">
      <c r="B3587">
        <f>[1]资金台帐!B3587&amp;""</f>
      </c>
      <c r="H3587">
        <f>[1]资金台帐!H3587&amp;""</f>
      </c>
      <c r="J3587">
        <f>[1]资金台帐!J3587&amp;""</f>
      </c>
      <c r="N3587">
        <f>[1]资金台帐!N3587</f>
      </c>
      <c r="O3587">
        <f>[1]资金台帐!O3587&amp;""</f>
      </c>
      <c r="P3587">
        <f>[1]资金台帐!P3587&amp;""</f>
      </c>
      <c r="Q3587">
        <f>[1]资金台帐!Q3587&amp;""</f>
      </c>
      <c r="T3587">
        <f>[1]资金台帐!T3587&amp;""</f>
      </c>
      <c r="U3587">
        <f>[1]资金台帐!U3587&amp;""</f>
      </c>
      <c r="W3587">
        <f>[1]资金台帐!W3587&amp;""</f>
      </c>
      <c r="X3587">
        <f>[1]资金台帐!X3587&amp;""</f>
      </c>
      <c r="AB3587">
        <f>[1]资金台帐!AB3587</f>
        <v>0</v>
      </c>
      <c r="AC3587">
        <f>[1]资金台帐!AC3587</f>
        <v>0</v>
      </c>
      <c r="AD3587">
        <f>[1]资金台帐!AD3587</f>
        <v>0</v>
      </c>
      <c r="AJ3587">
        <f>[1]资金台帐!AJ3587</f>
        <v>0</v>
      </c>
      <c r="AK3587">
        <f>[1]资金台帐!AK3587</f>
        <v>0</v>
      </c>
      <c r="BA3587" s="22">
        <f t="shared" si="0"/>
      </c>
    </row>
    <row r="3588">
      <c r="B3588">
        <f>[1]资金台帐!B3588&amp;""</f>
      </c>
      <c r="H3588">
        <f>[1]资金台帐!H3588&amp;""</f>
      </c>
      <c r="J3588">
        <f>[1]资金台帐!J3588&amp;""</f>
      </c>
      <c r="N3588">
        <f>[1]资金台帐!N3588</f>
      </c>
      <c r="O3588">
        <f>[1]资金台帐!O3588&amp;""</f>
      </c>
      <c r="P3588">
        <f>[1]资金台帐!P3588&amp;""</f>
      </c>
      <c r="Q3588">
        <f>[1]资金台帐!Q3588&amp;""</f>
      </c>
      <c r="T3588">
        <f>[1]资金台帐!T3588&amp;""</f>
      </c>
      <c r="U3588">
        <f>[1]资金台帐!U3588&amp;""</f>
      </c>
      <c r="W3588">
        <f>[1]资金台帐!W3588&amp;""</f>
      </c>
      <c r="X3588">
        <f>[1]资金台帐!X3588&amp;""</f>
      </c>
      <c r="AB3588">
        <f>[1]资金台帐!AB3588</f>
        <v>0</v>
      </c>
      <c r="AC3588">
        <f>[1]资金台帐!AC3588</f>
        <v>0</v>
      </c>
      <c r="AD3588">
        <f>[1]资金台帐!AD3588</f>
        <v>0</v>
      </c>
      <c r="AJ3588">
        <f>[1]资金台帐!AJ3588</f>
        <v>0</v>
      </c>
      <c r="AK3588">
        <f>[1]资金台帐!AK3588</f>
        <v>0</v>
      </c>
      <c r="BA3588" s="22">
        <f t="shared" si="0"/>
      </c>
    </row>
    <row r="3589">
      <c r="B3589">
        <f>[1]资金台帐!B3589&amp;""</f>
      </c>
      <c r="H3589">
        <f>[1]资金台帐!H3589&amp;""</f>
      </c>
      <c r="J3589">
        <f>[1]资金台帐!J3589&amp;""</f>
      </c>
      <c r="N3589">
        <f>[1]资金台帐!N3589</f>
      </c>
      <c r="O3589">
        <f>[1]资金台帐!O3589&amp;""</f>
      </c>
      <c r="P3589">
        <f>[1]资金台帐!P3589&amp;""</f>
      </c>
      <c r="Q3589">
        <f>[1]资金台帐!Q3589&amp;""</f>
      </c>
      <c r="T3589">
        <f>[1]资金台帐!T3589&amp;""</f>
      </c>
      <c r="U3589">
        <f>[1]资金台帐!U3589&amp;""</f>
      </c>
      <c r="W3589">
        <f>[1]资金台帐!W3589&amp;""</f>
      </c>
      <c r="X3589">
        <f>[1]资金台帐!X3589&amp;""</f>
      </c>
      <c r="AB3589">
        <f>[1]资金台帐!AB3589</f>
        <v>0</v>
      </c>
      <c r="AC3589">
        <f>[1]资金台帐!AC3589</f>
        <v>0</v>
      </c>
      <c r="AD3589">
        <f>[1]资金台帐!AD3589</f>
        <v>0</v>
      </c>
      <c r="AJ3589">
        <f>[1]资金台帐!AJ3589</f>
        <v>0</v>
      </c>
      <c r="AK3589">
        <f>[1]资金台帐!AK3589</f>
        <v>0</v>
      </c>
      <c r="BA3589" s="22">
        <f t="shared" si="0"/>
      </c>
    </row>
    <row r="3590">
      <c r="B3590">
        <f>[1]资金台帐!B3590&amp;""</f>
      </c>
      <c r="H3590">
        <f>[1]资金台帐!H3590&amp;""</f>
      </c>
      <c r="J3590">
        <f>[1]资金台帐!J3590&amp;""</f>
      </c>
      <c r="N3590">
        <f>[1]资金台帐!N3590</f>
      </c>
      <c r="O3590">
        <f>[1]资金台帐!O3590&amp;""</f>
      </c>
      <c r="P3590">
        <f>[1]资金台帐!P3590&amp;""</f>
      </c>
      <c r="Q3590">
        <f>[1]资金台帐!Q3590&amp;""</f>
      </c>
      <c r="T3590">
        <f>[1]资金台帐!T3590&amp;""</f>
      </c>
      <c r="U3590">
        <f>[1]资金台帐!U3590&amp;""</f>
      </c>
      <c r="W3590">
        <f>[1]资金台帐!W3590&amp;""</f>
      </c>
      <c r="X3590">
        <f>[1]资金台帐!X3590&amp;""</f>
      </c>
      <c r="AB3590">
        <f>[1]资金台帐!AB3590</f>
        <v>0</v>
      </c>
      <c r="AC3590">
        <f>[1]资金台帐!AC3590</f>
        <v>0</v>
      </c>
      <c r="AD3590">
        <f>[1]资金台帐!AD3590</f>
        <v>0</v>
      </c>
      <c r="AJ3590">
        <f>[1]资金台帐!AJ3590</f>
        <v>0</v>
      </c>
      <c r="AK3590">
        <f>[1]资金台帐!AK3590</f>
        <v>0</v>
      </c>
      <c r="BA3590" s="22">
        <f t="shared" si="0"/>
      </c>
    </row>
    <row r="3591">
      <c r="B3591">
        <f>[1]资金台帐!B3591&amp;""</f>
      </c>
      <c r="H3591">
        <f>[1]资金台帐!H3591&amp;""</f>
      </c>
      <c r="J3591">
        <f>[1]资金台帐!J3591&amp;""</f>
      </c>
      <c r="N3591">
        <f>[1]资金台帐!N3591</f>
      </c>
      <c r="O3591">
        <f>[1]资金台帐!O3591&amp;""</f>
      </c>
      <c r="P3591">
        <f>[1]资金台帐!P3591&amp;""</f>
      </c>
      <c r="Q3591">
        <f>[1]资金台帐!Q3591&amp;""</f>
      </c>
      <c r="T3591">
        <f>[1]资金台帐!T3591&amp;""</f>
      </c>
      <c r="U3591">
        <f>[1]资金台帐!U3591&amp;""</f>
      </c>
      <c r="W3591">
        <f>[1]资金台帐!W3591&amp;""</f>
      </c>
      <c r="X3591">
        <f>[1]资金台帐!X3591&amp;""</f>
      </c>
      <c r="AB3591">
        <f>[1]资金台帐!AB3591</f>
        <v>0</v>
      </c>
      <c r="AC3591">
        <f>[1]资金台帐!AC3591</f>
        <v>0</v>
      </c>
      <c r="AD3591">
        <f>[1]资金台帐!AD3591</f>
        <v>0</v>
      </c>
      <c r="AJ3591">
        <f>[1]资金台帐!AJ3591</f>
        <v>0</v>
      </c>
      <c r="AK3591">
        <f>[1]资金台帐!AK3591</f>
        <v>0</v>
      </c>
      <c r="BA3591" s="22">
        <f t="shared" si="0"/>
      </c>
    </row>
    <row r="3592">
      <c r="B3592">
        <f>[1]资金台帐!B3592&amp;""</f>
      </c>
      <c r="H3592">
        <f>[1]资金台帐!H3592&amp;""</f>
      </c>
      <c r="J3592">
        <f>[1]资金台帐!J3592&amp;""</f>
      </c>
      <c r="N3592">
        <f>[1]资金台帐!N3592</f>
      </c>
      <c r="O3592">
        <f>[1]资金台帐!O3592&amp;""</f>
      </c>
      <c r="P3592">
        <f>[1]资金台帐!P3592&amp;""</f>
      </c>
      <c r="Q3592">
        <f>[1]资金台帐!Q3592&amp;""</f>
      </c>
      <c r="T3592">
        <f>[1]资金台帐!T3592&amp;""</f>
      </c>
      <c r="U3592">
        <f>[1]资金台帐!U3592&amp;""</f>
      </c>
      <c r="W3592">
        <f>[1]资金台帐!W3592&amp;""</f>
      </c>
      <c r="X3592">
        <f>[1]资金台帐!X3592&amp;""</f>
      </c>
      <c r="AB3592">
        <f>[1]资金台帐!AB3592</f>
        <v>0</v>
      </c>
      <c r="AC3592">
        <f>[1]资金台帐!AC3592</f>
        <v>0</v>
      </c>
      <c r="AD3592">
        <f>[1]资金台帐!AD3592</f>
        <v>0</v>
      </c>
      <c r="AJ3592">
        <f>[1]资金台帐!AJ3592</f>
        <v>0</v>
      </c>
      <c r="AK3592">
        <f>[1]资金台帐!AK3592</f>
        <v>0</v>
      </c>
      <c r="BA3592" s="22">
        <f t="shared" si="0"/>
      </c>
    </row>
    <row r="3593">
      <c r="B3593">
        <f>[1]资金台帐!B3593&amp;""</f>
      </c>
      <c r="H3593">
        <f>[1]资金台帐!H3593&amp;""</f>
      </c>
      <c r="J3593">
        <f>[1]资金台帐!J3593&amp;""</f>
      </c>
      <c r="N3593">
        <f>[1]资金台帐!N3593</f>
      </c>
      <c r="O3593">
        <f>[1]资金台帐!O3593&amp;""</f>
      </c>
      <c r="P3593">
        <f>[1]资金台帐!P3593&amp;""</f>
      </c>
      <c r="Q3593">
        <f>[1]资金台帐!Q3593&amp;""</f>
      </c>
      <c r="T3593">
        <f>[1]资金台帐!T3593&amp;""</f>
      </c>
      <c r="U3593">
        <f>[1]资金台帐!U3593&amp;""</f>
      </c>
      <c r="W3593">
        <f>[1]资金台帐!W3593&amp;""</f>
      </c>
      <c r="X3593">
        <f>[1]资金台帐!X3593&amp;""</f>
      </c>
      <c r="AB3593">
        <f>[1]资金台帐!AB3593</f>
        <v>0</v>
      </c>
      <c r="AC3593">
        <f>[1]资金台帐!AC3593</f>
        <v>0</v>
      </c>
      <c r="AD3593">
        <f>[1]资金台帐!AD3593</f>
        <v>0</v>
      </c>
      <c r="AJ3593">
        <f>[1]资金台帐!AJ3593</f>
        <v>0</v>
      </c>
      <c r="AK3593">
        <f>[1]资金台帐!AK3593</f>
        <v>0</v>
      </c>
      <c r="BA3593" s="22">
        <f t="shared" si="0"/>
      </c>
    </row>
    <row r="3594">
      <c r="B3594">
        <f>[1]资金台帐!B3594&amp;""</f>
      </c>
      <c r="H3594">
        <f>[1]资金台帐!H3594&amp;""</f>
      </c>
      <c r="J3594">
        <f>[1]资金台帐!J3594&amp;""</f>
      </c>
      <c r="N3594">
        <f>[1]资金台帐!N3594</f>
      </c>
      <c r="O3594">
        <f>[1]资金台帐!O3594&amp;""</f>
      </c>
      <c r="P3594">
        <f>[1]资金台帐!P3594&amp;""</f>
      </c>
      <c r="Q3594">
        <f>[1]资金台帐!Q3594&amp;""</f>
      </c>
      <c r="T3594">
        <f>[1]资金台帐!T3594&amp;""</f>
      </c>
      <c r="U3594">
        <f>[1]资金台帐!U3594&amp;""</f>
      </c>
      <c r="W3594">
        <f>[1]资金台帐!W3594&amp;""</f>
      </c>
      <c r="X3594">
        <f>[1]资金台帐!X3594&amp;""</f>
      </c>
      <c r="AB3594">
        <f>[1]资金台帐!AB3594</f>
        <v>0</v>
      </c>
      <c r="AC3594">
        <f>[1]资金台帐!AC3594</f>
        <v>0</v>
      </c>
      <c r="AD3594">
        <f>[1]资金台帐!AD3594</f>
        <v>0</v>
      </c>
      <c r="AJ3594">
        <f>[1]资金台帐!AJ3594</f>
        <v>0</v>
      </c>
      <c r="AK3594">
        <f>[1]资金台帐!AK3594</f>
        <v>0</v>
      </c>
      <c r="BA3594" s="22">
        <f t="shared" si="0"/>
      </c>
    </row>
    <row r="3595">
      <c r="B3595">
        <f>[1]资金台帐!B3595&amp;""</f>
      </c>
      <c r="H3595">
        <f>[1]资金台帐!H3595&amp;""</f>
      </c>
      <c r="J3595">
        <f>[1]资金台帐!J3595&amp;""</f>
      </c>
      <c r="N3595">
        <f>[1]资金台帐!N3595</f>
      </c>
      <c r="O3595">
        <f>[1]资金台帐!O3595&amp;""</f>
      </c>
      <c r="P3595">
        <f>[1]资金台帐!P3595&amp;""</f>
      </c>
      <c r="Q3595">
        <f>[1]资金台帐!Q3595&amp;""</f>
      </c>
      <c r="T3595">
        <f>[1]资金台帐!T3595&amp;""</f>
      </c>
      <c r="U3595">
        <f>[1]资金台帐!U3595&amp;""</f>
      </c>
      <c r="W3595">
        <f>[1]资金台帐!W3595&amp;""</f>
      </c>
      <c r="X3595">
        <f>[1]资金台帐!X3595&amp;""</f>
      </c>
      <c r="AB3595">
        <f>[1]资金台帐!AB3595</f>
        <v>0</v>
      </c>
      <c r="AC3595">
        <f>[1]资金台帐!AC3595</f>
        <v>0</v>
      </c>
      <c r="AD3595">
        <f>[1]资金台帐!AD3595</f>
        <v>0</v>
      </c>
      <c r="AJ3595">
        <f>[1]资金台帐!AJ3595</f>
        <v>0</v>
      </c>
      <c r="AK3595">
        <f>[1]资金台帐!AK3595</f>
        <v>0</v>
      </c>
      <c r="BA3595" s="22">
        <f t="shared" si="0"/>
      </c>
    </row>
    <row r="3596">
      <c r="B3596">
        <f>[1]资金台帐!B3596&amp;""</f>
      </c>
      <c r="H3596">
        <f>[1]资金台帐!H3596&amp;""</f>
      </c>
      <c r="J3596">
        <f>[1]资金台帐!J3596&amp;""</f>
      </c>
      <c r="N3596">
        <f>[1]资金台帐!N3596</f>
      </c>
      <c r="O3596">
        <f>[1]资金台帐!O3596&amp;""</f>
      </c>
      <c r="P3596">
        <f>[1]资金台帐!P3596&amp;""</f>
      </c>
      <c r="Q3596">
        <f>[1]资金台帐!Q3596&amp;""</f>
      </c>
      <c r="T3596">
        <f>[1]资金台帐!T3596&amp;""</f>
      </c>
      <c r="U3596">
        <f>[1]资金台帐!U3596&amp;""</f>
      </c>
      <c r="W3596">
        <f>[1]资金台帐!W3596&amp;""</f>
      </c>
      <c r="X3596">
        <f>[1]资金台帐!X3596&amp;""</f>
      </c>
      <c r="AB3596">
        <f>[1]资金台帐!AB3596</f>
        <v>0</v>
      </c>
      <c r="AC3596">
        <f>[1]资金台帐!AC3596</f>
        <v>0</v>
      </c>
      <c r="AD3596">
        <f>[1]资金台帐!AD3596</f>
        <v>0</v>
      </c>
      <c r="AJ3596">
        <f>[1]资金台帐!AJ3596</f>
        <v>0</v>
      </c>
      <c r="AK3596">
        <f>[1]资金台帐!AK3596</f>
        <v>0</v>
      </c>
      <c r="BA3596" s="22">
        <f t="shared" si="0"/>
      </c>
    </row>
    <row r="3597">
      <c r="B3597">
        <f>[1]资金台帐!B3597&amp;""</f>
      </c>
      <c r="H3597">
        <f>[1]资金台帐!H3597&amp;""</f>
      </c>
      <c r="J3597">
        <f>[1]资金台帐!J3597&amp;""</f>
      </c>
      <c r="N3597">
        <f>[1]资金台帐!N3597</f>
      </c>
      <c r="O3597">
        <f>[1]资金台帐!O3597&amp;""</f>
      </c>
      <c r="P3597">
        <f>[1]资金台帐!P3597&amp;""</f>
      </c>
      <c r="Q3597">
        <f>[1]资金台帐!Q3597&amp;""</f>
      </c>
      <c r="T3597">
        <f>[1]资金台帐!T3597&amp;""</f>
      </c>
      <c r="U3597">
        <f>[1]资金台帐!U3597&amp;""</f>
      </c>
      <c r="W3597">
        <f>[1]资金台帐!W3597&amp;""</f>
      </c>
      <c r="X3597">
        <f>[1]资金台帐!X3597&amp;""</f>
      </c>
      <c r="AB3597">
        <f>[1]资金台帐!AB3597</f>
        <v>0</v>
      </c>
      <c r="AC3597">
        <f>[1]资金台帐!AC3597</f>
        <v>0</v>
      </c>
      <c r="AD3597">
        <f>[1]资金台帐!AD3597</f>
        <v>0</v>
      </c>
      <c r="AJ3597">
        <f>[1]资金台帐!AJ3597</f>
        <v>0</v>
      </c>
      <c r="AK3597">
        <f>[1]资金台帐!AK3597</f>
        <v>0</v>
      </c>
      <c r="BA3597" s="22">
        <f t="shared" si="0"/>
      </c>
    </row>
    <row r="3598">
      <c r="B3598">
        <f>[1]资金台帐!B3598&amp;""</f>
      </c>
      <c r="H3598">
        <f>[1]资金台帐!H3598&amp;""</f>
      </c>
      <c r="J3598">
        <f>[1]资金台帐!J3598&amp;""</f>
      </c>
      <c r="N3598">
        <f>[1]资金台帐!N3598</f>
      </c>
      <c r="O3598">
        <f>[1]资金台帐!O3598&amp;""</f>
      </c>
      <c r="P3598">
        <f>[1]资金台帐!P3598&amp;""</f>
      </c>
      <c r="Q3598">
        <f>[1]资金台帐!Q3598&amp;""</f>
      </c>
      <c r="T3598">
        <f>[1]资金台帐!T3598&amp;""</f>
      </c>
      <c r="U3598">
        <f>[1]资金台帐!U3598&amp;""</f>
      </c>
      <c r="W3598">
        <f>[1]资金台帐!W3598&amp;""</f>
      </c>
      <c r="X3598">
        <f>[1]资金台帐!X3598&amp;""</f>
      </c>
      <c r="AB3598">
        <f>[1]资金台帐!AB3598</f>
        <v>0</v>
      </c>
      <c r="AC3598">
        <f>[1]资金台帐!AC3598</f>
        <v>0</v>
      </c>
      <c r="AD3598">
        <f>[1]资金台帐!AD3598</f>
        <v>0</v>
      </c>
      <c r="AJ3598">
        <f>[1]资金台帐!AJ3598</f>
        <v>0</v>
      </c>
      <c r="AK3598">
        <f>[1]资金台帐!AK3598</f>
        <v>0</v>
      </c>
      <c r="BA3598" s="22">
        <f t="shared" si="0"/>
      </c>
    </row>
    <row r="3599">
      <c r="B3599">
        <f>[1]资金台帐!B3599&amp;""</f>
      </c>
      <c r="H3599">
        <f>[1]资金台帐!H3599&amp;""</f>
      </c>
      <c r="J3599">
        <f>[1]资金台帐!J3599&amp;""</f>
      </c>
      <c r="N3599">
        <f>[1]资金台帐!N3599</f>
      </c>
      <c r="O3599">
        <f>[1]资金台帐!O3599&amp;""</f>
      </c>
      <c r="P3599">
        <f>[1]资金台帐!P3599&amp;""</f>
      </c>
      <c r="Q3599">
        <f>[1]资金台帐!Q3599&amp;""</f>
      </c>
      <c r="T3599">
        <f>[1]资金台帐!T3599&amp;""</f>
      </c>
      <c r="U3599">
        <f>[1]资金台帐!U3599&amp;""</f>
      </c>
      <c r="W3599">
        <f>[1]资金台帐!W3599&amp;""</f>
      </c>
      <c r="X3599">
        <f>[1]资金台帐!X3599&amp;""</f>
      </c>
      <c r="AB3599">
        <f>[1]资金台帐!AB3599</f>
        <v>0</v>
      </c>
      <c r="AC3599">
        <f>[1]资金台帐!AC3599</f>
        <v>0</v>
      </c>
      <c r="AD3599">
        <f>[1]资金台帐!AD3599</f>
        <v>0</v>
      </c>
      <c r="AJ3599">
        <f>[1]资金台帐!AJ3599</f>
        <v>0</v>
      </c>
      <c r="AK3599">
        <f>[1]资金台帐!AK3599</f>
        <v>0</v>
      </c>
      <c r="BA3599" s="22">
        <f t="shared" si="0"/>
      </c>
    </row>
    <row r="3600">
      <c r="B3600">
        <f>[1]资金台帐!B3600&amp;""</f>
      </c>
      <c r="H3600">
        <f>[1]资金台帐!H3600&amp;""</f>
      </c>
      <c r="J3600">
        <f>[1]资金台帐!J3600&amp;""</f>
      </c>
      <c r="N3600">
        <f>[1]资金台帐!N3600</f>
      </c>
      <c r="O3600">
        <f>[1]资金台帐!O3600&amp;""</f>
      </c>
      <c r="P3600">
        <f>[1]资金台帐!P3600&amp;""</f>
      </c>
      <c r="Q3600">
        <f>[1]资金台帐!Q3600&amp;""</f>
      </c>
      <c r="T3600">
        <f>[1]资金台帐!T3600&amp;""</f>
      </c>
      <c r="U3600">
        <f>[1]资金台帐!U3600&amp;""</f>
      </c>
      <c r="W3600">
        <f>[1]资金台帐!W3600&amp;""</f>
      </c>
      <c r="X3600">
        <f>[1]资金台帐!X3600&amp;""</f>
      </c>
      <c r="AB3600">
        <f>[1]资金台帐!AB3600</f>
        <v>0</v>
      </c>
      <c r="AC3600">
        <f>[1]资金台帐!AC3600</f>
        <v>0</v>
      </c>
      <c r="AD3600">
        <f>[1]资金台帐!AD3600</f>
        <v>0</v>
      </c>
      <c r="AJ3600">
        <f>[1]资金台帐!AJ3600</f>
        <v>0</v>
      </c>
      <c r="AK3600">
        <f>[1]资金台帐!AK3600</f>
        <v>0</v>
      </c>
      <c r="BA3600" s="22">
        <f t="shared" si="0"/>
      </c>
    </row>
    <row r="3601">
      <c r="B3601">
        <f>[1]资金台帐!B3601&amp;""</f>
      </c>
      <c r="H3601">
        <f>[1]资金台帐!H3601&amp;""</f>
      </c>
      <c r="J3601">
        <f>[1]资金台帐!J3601&amp;""</f>
      </c>
      <c r="N3601">
        <f>[1]资金台帐!N3601</f>
      </c>
      <c r="O3601">
        <f>[1]资金台帐!O3601&amp;""</f>
      </c>
      <c r="P3601">
        <f>[1]资金台帐!P3601&amp;""</f>
      </c>
      <c r="Q3601">
        <f>[1]资金台帐!Q3601&amp;""</f>
      </c>
      <c r="T3601">
        <f>[1]资金台帐!T3601&amp;""</f>
      </c>
      <c r="U3601">
        <f>[1]资金台帐!U3601&amp;""</f>
      </c>
      <c r="W3601">
        <f>[1]资金台帐!W3601&amp;""</f>
      </c>
      <c r="X3601">
        <f>[1]资金台帐!X3601&amp;""</f>
      </c>
      <c r="AB3601">
        <f>[1]资金台帐!AB3601</f>
        <v>0</v>
      </c>
      <c r="AC3601">
        <f>[1]资金台帐!AC3601</f>
        <v>0</v>
      </c>
      <c r="AD3601">
        <f>[1]资金台帐!AD3601</f>
        <v>0</v>
      </c>
      <c r="AJ3601">
        <f>[1]资金台帐!AJ3601</f>
        <v>0</v>
      </c>
      <c r="AK3601">
        <f>[1]资金台帐!AK3601</f>
        <v>0</v>
      </c>
      <c r="BA3601" s="22">
        <f t="shared" si="0"/>
      </c>
    </row>
    <row r="3602">
      <c r="B3602">
        <f>[1]资金台帐!B3602&amp;""</f>
      </c>
      <c r="H3602">
        <f>[1]资金台帐!H3602&amp;""</f>
      </c>
      <c r="J3602">
        <f>[1]资金台帐!J3602&amp;""</f>
      </c>
      <c r="N3602">
        <f>[1]资金台帐!N3602</f>
      </c>
      <c r="O3602">
        <f>[1]资金台帐!O3602&amp;""</f>
      </c>
      <c r="P3602">
        <f>[1]资金台帐!P3602&amp;""</f>
      </c>
      <c r="Q3602">
        <f>[1]资金台帐!Q3602&amp;""</f>
      </c>
      <c r="T3602">
        <f>[1]资金台帐!T3602&amp;""</f>
      </c>
      <c r="U3602">
        <f>[1]资金台帐!U3602&amp;""</f>
      </c>
      <c r="W3602">
        <f>[1]资金台帐!W3602&amp;""</f>
      </c>
      <c r="X3602">
        <f>[1]资金台帐!X3602&amp;""</f>
      </c>
      <c r="AB3602">
        <f>[1]资金台帐!AB3602</f>
        <v>0</v>
      </c>
      <c r="AC3602">
        <f>[1]资金台帐!AC3602</f>
        <v>0</v>
      </c>
      <c r="AD3602">
        <f>[1]资金台帐!AD3602</f>
        <v>0</v>
      </c>
      <c r="AJ3602">
        <f>[1]资金台帐!AJ3602</f>
        <v>0</v>
      </c>
      <c r="AK3602">
        <f>[1]资金台帐!AK3602</f>
        <v>0</v>
      </c>
      <c r="BA3602" s="22">
        <f t="shared" si="0"/>
      </c>
    </row>
    <row r="3603">
      <c r="B3603">
        <f>[1]资金台帐!B3603&amp;""</f>
      </c>
      <c r="H3603">
        <f>[1]资金台帐!H3603&amp;""</f>
      </c>
      <c r="J3603">
        <f>[1]资金台帐!J3603&amp;""</f>
      </c>
      <c r="N3603">
        <f>[1]资金台帐!N3603</f>
      </c>
      <c r="O3603">
        <f>[1]资金台帐!O3603&amp;""</f>
      </c>
      <c r="P3603">
        <f>[1]资金台帐!P3603&amp;""</f>
      </c>
      <c r="Q3603">
        <f>[1]资金台帐!Q3603&amp;""</f>
      </c>
      <c r="T3603">
        <f>[1]资金台帐!T3603&amp;""</f>
      </c>
      <c r="U3603">
        <f>[1]资金台帐!U3603&amp;""</f>
      </c>
      <c r="W3603">
        <f>[1]资金台帐!W3603&amp;""</f>
      </c>
      <c r="X3603">
        <f>[1]资金台帐!X3603&amp;""</f>
      </c>
      <c r="AB3603">
        <f>[1]资金台帐!AB3603</f>
        <v>0</v>
      </c>
      <c r="AC3603">
        <f>[1]资金台帐!AC3603</f>
        <v>0</v>
      </c>
      <c r="AD3603">
        <f>[1]资金台帐!AD3603</f>
        <v>0</v>
      </c>
      <c r="AJ3603">
        <f>[1]资金台帐!AJ3603</f>
        <v>0</v>
      </c>
      <c r="AK3603">
        <f>[1]资金台帐!AK3603</f>
        <v>0</v>
      </c>
      <c r="BA3603" s="22">
        <f t="shared" si="0"/>
      </c>
    </row>
    <row r="3604">
      <c r="B3604">
        <f>[1]资金台帐!B3604&amp;""</f>
      </c>
      <c r="H3604">
        <f>[1]资金台帐!H3604&amp;""</f>
      </c>
      <c r="J3604">
        <f>[1]资金台帐!J3604&amp;""</f>
      </c>
      <c r="N3604">
        <f>[1]资金台帐!N3604</f>
      </c>
      <c r="O3604">
        <f>[1]资金台帐!O3604&amp;""</f>
      </c>
      <c r="P3604">
        <f>[1]资金台帐!P3604&amp;""</f>
      </c>
      <c r="Q3604">
        <f>[1]资金台帐!Q3604&amp;""</f>
      </c>
      <c r="T3604">
        <f>[1]资金台帐!T3604&amp;""</f>
      </c>
      <c r="U3604">
        <f>[1]资金台帐!U3604&amp;""</f>
      </c>
      <c r="W3604">
        <f>[1]资金台帐!W3604&amp;""</f>
      </c>
      <c r="X3604">
        <f>[1]资金台帐!X3604&amp;""</f>
      </c>
      <c r="AB3604">
        <f>[1]资金台帐!AB3604</f>
        <v>0</v>
      </c>
      <c r="AC3604">
        <f>[1]资金台帐!AC3604</f>
        <v>0</v>
      </c>
      <c r="AD3604">
        <f>[1]资金台帐!AD3604</f>
        <v>0</v>
      </c>
      <c r="AJ3604">
        <f>[1]资金台帐!AJ3604</f>
        <v>0</v>
      </c>
      <c r="AK3604">
        <f>[1]资金台帐!AK3604</f>
        <v>0</v>
      </c>
      <c r="BA3604" s="22">
        <f t="shared" si="0"/>
      </c>
    </row>
    <row r="3605">
      <c r="B3605">
        <f>[1]资金台帐!B3605&amp;""</f>
      </c>
      <c r="H3605">
        <f>[1]资金台帐!H3605&amp;""</f>
      </c>
      <c r="J3605">
        <f>[1]资金台帐!J3605&amp;""</f>
      </c>
      <c r="N3605">
        <f>[1]资金台帐!N3605</f>
      </c>
      <c r="O3605">
        <f>[1]资金台帐!O3605&amp;""</f>
      </c>
      <c r="P3605">
        <f>[1]资金台帐!P3605&amp;""</f>
      </c>
      <c r="Q3605">
        <f>[1]资金台帐!Q3605&amp;""</f>
      </c>
      <c r="T3605">
        <f>[1]资金台帐!T3605&amp;""</f>
      </c>
      <c r="U3605">
        <f>[1]资金台帐!U3605&amp;""</f>
      </c>
      <c r="W3605">
        <f>[1]资金台帐!W3605&amp;""</f>
      </c>
      <c r="X3605">
        <f>[1]资金台帐!X3605&amp;""</f>
      </c>
      <c r="AB3605">
        <f>[1]资金台帐!AB3605</f>
        <v>0</v>
      </c>
      <c r="AC3605">
        <f>[1]资金台帐!AC3605</f>
        <v>0</v>
      </c>
      <c r="AD3605">
        <f>[1]资金台帐!AD3605</f>
        <v>0</v>
      </c>
      <c r="AJ3605">
        <f>[1]资金台帐!AJ3605</f>
        <v>0</v>
      </c>
      <c r="AK3605">
        <f>[1]资金台帐!AK3605</f>
        <v>0</v>
      </c>
      <c r="BA3605" s="22">
        <f t="shared" si="0"/>
      </c>
    </row>
    <row r="3606">
      <c r="B3606">
        <f>[1]资金台帐!B3606&amp;""</f>
      </c>
      <c r="H3606">
        <f>[1]资金台帐!H3606&amp;""</f>
      </c>
      <c r="J3606">
        <f>[1]资金台帐!J3606&amp;""</f>
      </c>
      <c r="N3606">
        <f>[1]资金台帐!N3606</f>
      </c>
      <c r="O3606">
        <f>[1]资金台帐!O3606&amp;""</f>
      </c>
      <c r="P3606">
        <f>[1]资金台帐!P3606&amp;""</f>
      </c>
      <c r="Q3606">
        <f>[1]资金台帐!Q3606&amp;""</f>
      </c>
      <c r="T3606">
        <f>[1]资金台帐!T3606&amp;""</f>
      </c>
      <c r="U3606">
        <f>[1]资金台帐!U3606&amp;""</f>
      </c>
      <c r="W3606">
        <f>[1]资金台帐!W3606&amp;""</f>
      </c>
      <c r="X3606">
        <f>[1]资金台帐!X3606&amp;""</f>
      </c>
      <c r="AB3606">
        <f>[1]资金台帐!AB3606</f>
        <v>0</v>
      </c>
      <c r="AC3606">
        <f>[1]资金台帐!AC3606</f>
        <v>0</v>
      </c>
      <c r="AD3606">
        <f>[1]资金台帐!AD3606</f>
        <v>0</v>
      </c>
      <c r="AJ3606">
        <f>[1]资金台帐!AJ3606</f>
        <v>0</v>
      </c>
      <c r="AK3606">
        <f>[1]资金台帐!AK3606</f>
        <v>0</v>
      </c>
      <c r="BA3606" s="22">
        <f t="shared" si="0"/>
      </c>
    </row>
    <row r="3607">
      <c r="B3607">
        <f>[1]资金台帐!B3607&amp;""</f>
      </c>
      <c r="H3607">
        <f>[1]资金台帐!H3607&amp;""</f>
      </c>
      <c r="J3607">
        <f>[1]资金台帐!J3607&amp;""</f>
      </c>
      <c r="N3607">
        <f>[1]资金台帐!N3607</f>
      </c>
      <c r="O3607">
        <f>[1]资金台帐!O3607&amp;""</f>
      </c>
      <c r="P3607">
        <f>[1]资金台帐!P3607&amp;""</f>
      </c>
      <c r="Q3607">
        <f>[1]资金台帐!Q3607&amp;""</f>
      </c>
      <c r="T3607">
        <f>[1]资金台帐!T3607&amp;""</f>
      </c>
      <c r="U3607">
        <f>[1]资金台帐!U3607&amp;""</f>
      </c>
      <c r="W3607">
        <f>[1]资金台帐!W3607&amp;""</f>
      </c>
      <c r="X3607">
        <f>[1]资金台帐!X3607&amp;""</f>
      </c>
      <c r="AB3607">
        <f>[1]资金台帐!AB3607</f>
        <v>0</v>
      </c>
      <c r="AC3607">
        <f>[1]资金台帐!AC3607</f>
        <v>0</v>
      </c>
      <c r="AD3607">
        <f>[1]资金台帐!AD3607</f>
        <v>0</v>
      </c>
      <c r="AJ3607">
        <f>[1]资金台帐!AJ3607</f>
        <v>0</v>
      </c>
      <c r="AK3607">
        <f>[1]资金台帐!AK3607</f>
        <v>0</v>
      </c>
      <c r="BA3607" s="22">
        <f t="shared" si="0"/>
      </c>
    </row>
    <row r="3608">
      <c r="B3608">
        <f>[1]资金台帐!B3608&amp;""</f>
      </c>
      <c r="H3608">
        <f>[1]资金台帐!H3608&amp;""</f>
      </c>
      <c r="J3608">
        <f>[1]资金台帐!J3608&amp;""</f>
      </c>
      <c r="N3608">
        <f>[1]资金台帐!N3608</f>
      </c>
      <c r="O3608">
        <f>[1]资金台帐!O3608&amp;""</f>
      </c>
      <c r="P3608">
        <f>[1]资金台帐!P3608&amp;""</f>
      </c>
      <c r="Q3608">
        <f>[1]资金台帐!Q3608&amp;""</f>
      </c>
      <c r="T3608">
        <f>[1]资金台帐!T3608&amp;""</f>
      </c>
      <c r="U3608">
        <f>[1]资金台帐!U3608&amp;""</f>
      </c>
      <c r="W3608">
        <f>[1]资金台帐!W3608&amp;""</f>
      </c>
      <c r="X3608">
        <f>[1]资金台帐!X3608&amp;""</f>
      </c>
      <c r="AB3608">
        <f>[1]资金台帐!AB3608</f>
        <v>0</v>
      </c>
      <c r="AC3608">
        <f>[1]资金台帐!AC3608</f>
        <v>0</v>
      </c>
      <c r="AD3608">
        <f>[1]资金台帐!AD3608</f>
        <v>0</v>
      </c>
      <c r="AJ3608">
        <f>[1]资金台帐!AJ3608</f>
        <v>0</v>
      </c>
      <c r="AK3608">
        <f>[1]资金台帐!AK3608</f>
        <v>0</v>
      </c>
      <c r="BA3608" s="22">
        <f t="shared" si="0"/>
      </c>
    </row>
    <row r="3609">
      <c r="B3609">
        <f>[1]资金台帐!B3609&amp;""</f>
      </c>
      <c r="H3609">
        <f>[1]资金台帐!H3609&amp;""</f>
      </c>
      <c r="J3609">
        <f>[1]资金台帐!J3609&amp;""</f>
      </c>
      <c r="N3609">
        <f>[1]资金台帐!N3609</f>
      </c>
      <c r="O3609">
        <f>[1]资金台帐!O3609&amp;""</f>
      </c>
      <c r="P3609">
        <f>[1]资金台帐!P3609&amp;""</f>
      </c>
      <c r="Q3609">
        <f>[1]资金台帐!Q3609&amp;""</f>
      </c>
      <c r="T3609">
        <f>[1]资金台帐!T3609&amp;""</f>
      </c>
      <c r="U3609">
        <f>[1]资金台帐!U3609&amp;""</f>
      </c>
      <c r="W3609">
        <f>[1]资金台帐!W3609&amp;""</f>
      </c>
      <c r="X3609">
        <f>[1]资金台帐!X3609&amp;""</f>
      </c>
      <c r="AB3609">
        <f>[1]资金台帐!AB3609</f>
        <v>0</v>
      </c>
      <c r="AC3609">
        <f>[1]资金台帐!AC3609</f>
        <v>0</v>
      </c>
      <c r="AD3609">
        <f>[1]资金台帐!AD3609</f>
        <v>0</v>
      </c>
      <c r="AJ3609">
        <f>[1]资金台帐!AJ3609</f>
        <v>0</v>
      </c>
      <c r="AK3609">
        <f>[1]资金台帐!AK3609</f>
        <v>0</v>
      </c>
      <c r="BA3609" s="22">
        <f t="shared" si="0"/>
      </c>
    </row>
    <row r="3610">
      <c r="B3610">
        <f>[1]资金台帐!B3610&amp;""</f>
      </c>
      <c r="H3610">
        <f>[1]资金台帐!H3610&amp;""</f>
      </c>
      <c r="J3610">
        <f>[1]资金台帐!J3610&amp;""</f>
      </c>
      <c r="N3610">
        <f>[1]资金台帐!N3610</f>
      </c>
      <c r="O3610">
        <f>[1]资金台帐!O3610&amp;""</f>
      </c>
      <c r="P3610">
        <f>[1]资金台帐!P3610&amp;""</f>
      </c>
      <c r="Q3610">
        <f>[1]资金台帐!Q3610&amp;""</f>
      </c>
      <c r="T3610">
        <f>[1]资金台帐!T3610&amp;""</f>
      </c>
      <c r="U3610">
        <f>[1]资金台帐!U3610&amp;""</f>
      </c>
      <c r="W3610">
        <f>[1]资金台帐!W3610&amp;""</f>
      </c>
      <c r="X3610">
        <f>[1]资金台帐!X3610&amp;""</f>
      </c>
      <c r="AB3610">
        <f>[1]资金台帐!AB3610</f>
        <v>0</v>
      </c>
      <c r="AC3610">
        <f>[1]资金台帐!AC3610</f>
        <v>0</v>
      </c>
      <c r="AD3610">
        <f>[1]资金台帐!AD3610</f>
        <v>0</v>
      </c>
      <c r="AJ3610">
        <f>[1]资金台帐!AJ3610</f>
        <v>0</v>
      </c>
      <c r="AK3610">
        <f>[1]资金台帐!AK3610</f>
        <v>0</v>
      </c>
      <c r="BA3610" s="22">
        <f t="shared" si="0"/>
      </c>
    </row>
    <row r="3611">
      <c r="B3611">
        <f>[1]资金台帐!B3611&amp;""</f>
      </c>
      <c r="H3611">
        <f>[1]资金台帐!H3611&amp;""</f>
      </c>
      <c r="J3611">
        <f>[1]资金台帐!J3611&amp;""</f>
      </c>
      <c r="N3611">
        <f>[1]资金台帐!N3611</f>
      </c>
      <c r="O3611">
        <f>[1]资金台帐!O3611&amp;""</f>
      </c>
      <c r="P3611">
        <f>[1]资金台帐!P3611&amp;""</f>
      </c>
      <c r="Q3611">
        <f>[1]资金台帐!Q3611&amp;""</f>
      </c>
      <c r="T3611">
        <f>[1]资金台帐!T3611&amp;""</f>
      </c>
      <c r="U3611">
        <f>[1]资金台帐!U3611&amp;""</f>
      </c>
      <c r="W3611">
        <f>[1]资金台帐!W3611&amp;""</f>
      </c>
      <c r="X3611">
        <f>[1]资金台帐!X3611&amp;""</f>
      </c>
      <c r="AB3611">
        <f>[1]资金台帐!AB3611</f>
        <v>0</v>
      </c>
      <c r="AC3611">
        <f>[1]资金台帐!AC3611</f>
        <v>0</v>
      </c>
      <c r="AD3611">
        <f>[1]资金台帐!AD3611</f>
        <v>0</v>
      </c>
      <c r="AJ3611">
        <f>[1]资金台帐!AJ3611</f>
        <v>0</v>
      </c>
      <c r="AK3611">
        <f>[1]资金台帐!AK3611</f>
        <v>0</v>
      </c>
      <c r="BA3611" s="22">
        <f t="shared" si="0"/>
      </c>
    </row>
    <row r="3612">
      <c r="B3612">
        <f>[1]资金台帐!B3612&amp;""</f>
      </c>
      <c r="H3612">
        <f>[1]资金台帐!H3612&amp;""</f>
      </c>
      <c r="J3612">
        <f>[1]资金台帐!J3612&amp;""</f>
      </c>
      <c r="N3612">
        <f>[1]资金台帐!N3612</f>
      </c>
      <c r="O3612">
        <f>[1]资金台帐!O3612&amp;""</f>
      </c>
      <c r="P3612">
        <f>[1]资金台帐!P3612&amp;""</f>
      </c>
      <c r="Q3612">
        <f>[1]资金台帐!Q3612&amp;""</f>
      </c>
      <c r="T3612">
        <f>[1]资金台帐!T3612&amp;""</f>
      </c>
      <c r="U3612">
        <f>[1]资金台帐!U3612&amp;""</f>
      </c>
      <c r="W3612">
        <f>[1]资金台帐!W3612&amp;""</f>
      </c>
      <c r="X3612">
        <f>[1]资金台帐!X3612&amp;""</f>
      </c>
      <c r="AB3612">
        <f>[1]资金台帐!AB3612</f>
        <v>0</v>
      </c>
      <c r="AC3612">
        <f>[1]资金台帐!AC3612</f>
        <v>0</v>
      </c>
      <c r="AD3612">
        <f>[1]资金台帐!AD3612</f>
        <v>0</v>
      </c>
      <c r="AJ3612">
        <f>[1]资金台帐!AJ3612</f>
        <v>0</v>
      </c>
      <c r="AK3612">
        <f>[1]资金台帐!AK3612</f>
        <v>0</v>
      </c>
      <c r="BA3612" s="22">
        <f t="shared" si="0"/>
      </c>
    </row>
    <row r="3613">
      <c r="B3613">
        <f>[1]资金台帐!B3613&amp;""</f>
      </c>
      <c r="H3613">
        <f>[1]资金台帐!H3613&amp;""</f>
      </c>
      <c r="J3613">
        <f>[1]资金台帐!J3613&amp;""</f>
      </c>
      <c r="N3613">
        <f>[1]资金台帐!N3613</f>
      </c>
      <c r="O3613">
        <f>[1]资金台帐!O3613&amp;""</f>
      </c>
      <c r="P3613">
        <f>[1]资金台帐!P3613&amp;""</f>
      </c>
      <c r="Q3613">
        <f>[1]资金台帐!Q3613&amp;""</f>
      </c>
      <c r="T3613">
        <f>[1]资金台帐!T3613&amp;""</f>
      </c>
      <c r="U3613">
        <f>[1]资金台帐!U3613&amp;""</f>
      </c>
      <c r="W3613">
        <f>[1]资金台帐!W3613&amp;""</f>
      </c>
      <c r="X3613">
        <f>[1]资金台帐!X3613&amp;""</f>
      </c>
      <c r="AB3613">
        <f>[1]资金台帐!AB3613</f>
        <v>0</v>
      </c>
      <c r="AC3613">
        <f>[1]资金台帐!AC3613</f>
        <v>0</v>
      </c>
      <c r="AD3613">
        <f>[1]资金台帐!AD3613</f>
        <v>0</v>
      </c>
      <c r="AJ3613">
        <f>[1]资金台帐!AJ3613</f>
        <v>0</v>
      </c>
      <c r="AK3613">
        <f>[1]资金台帐!AK3613</f>
        <v>0</v>
      </c>
      <c r="BA3613" s="22">
        <f t="shared" si="0"/>
      </c>
    </row>
    <row r="3614">
      <c r="B3614">
        <f>[1]资金台帐!B3614&amp;""</f>
      </c>
      <c r="H3614">
        <f>[1]资金台帐!H3614&amp;""</f>
      </c>
      <c r="J3614">
        <f>[1]资金台帐!J3614&amp;""</f>
      </c>
      <c r="N3614">
        <f>[1]资金台帐!N3614</f>
      </c>
      <c r="O3614">
        <f>[1]资金台帐!O3614&amp;""</f>
      </c>
      <c r="P3614">
        <f>[1]资金台帐!P3614&amp;""</f>
      </c>
      <c r="Q3614">
        <f>[1]资金台帐!Q3614&amp;""</f>
      </c>
      <c r="T3614">
        <f>[1]资金台帐!T3614&amp;""</f>
      </c>
      <c r="U3614">
        <f>[1]资金台帐!U3614&amp;""</f>
      </c>
      <c r="W3614">
        <f>[1]资金台帐!W3614&amp;""</f>
      </c>
      <c r="X3614">
        <f>[1]资金台帐!X3614&amp;""</f>
      </c>
      <c r="AB3614">
        <f>[1]资金台帐!AB3614</f>
        <v>0</v>
      </c>
      <c r="AC3614">
        <f>[1]资金台帐!AC3614</f>
        <v>0</v>
      </c>
      <c r="AD3614">
        <f>[1]资金台帐!AD3614</f>
        <v>0</v>
      </c>
      <c r="AJ3614">
        <f>[1]资金台帐!AJ3614</f>
        <v>0</v>
      </c>
      <c r="AK3614">
        <f>[1]资金台帐!AK3614</f>
        <v>0</v>
      </c>
      <c r="BA3614" s="22">
        <f t="shared" si="0"/>
      </c>
    </row>
    <row r="3615">
      <c r="B3615">
        <f>[1]资金台帐!B3615&amp;""</f>
      </c>
      <c r="H3615">
        <f>[1]资金台帐!H3615&amp;""</f>
      </c>
      <c r="J3615">
        <f>[1]资金台帐!J3615&amp;""</f>
      </c>
      <c r="N3615">
        <f>[1]资金台帐!N3615</f>
      </c>
      <c r="O3615">
        <f>[1]资金台帐!O3615&amp;""</f>
      </c>
      <c r="P3615">
        <f>[1]资金台帐!P3615&amp;""</f>
      </c>
      <c r="Q3615">
        <f>[1]资金台帐!Q3615&amp;""</f>
      </c>
      <c r="T3615">
        <f>[1]资金台帐!T3615&amp;""</f>
      </c>
      <c r="U3615">
        <f>[1]资金台帐!U3615&amp;""</f>
      </c>
      <c r="W3615">
        <f>[1]资金台帐!W3615&amp;""</f>
      </c>
      <c r="X3615">
        <f>[1]资金台帐!X3615&amp;""</f>
      </c>
      <c r="AB3615">
        <f>[1]资金台帐!AB3615</f>
        <v>0</v>
      </c>
      <c r="AC3615">
        <f>[1]资金台帐!AC3615</f>
        <v>0</v>
      </c>
      <c r="AD3615">
        <f>[1]资金台帐!AD3615</f>
        <v>0</v>
      </c>
      <c r="AJ3615">
        <f>[1]资金台帐!AJ3615</f>
        <v>0</v>
      </c>
      <c r="AK3615">
        <f>[1]资金台帐!AK3615</f>
        <v>0</v>
      </c>
      <c r="BA3615" s="22">
        <f t="shared" si="0"/>
      </c>
    </row>
    <row r="3616">
      <c r="B3616">
        <f>[1]资金台帐!B3616&amp;""</f>
      </c>
      <c r="H3616">
        <f>[1]资金台帐!H3616&amp;""</f>
      </c>
      <c r="J3616">
        <f>[1]资金台帐!J3616&amp;""</f>
      </c>
      <c r="N3616">
        <f>[1]资金台帐!N3616</f>
      </c>
      <c r="O3616">
        <f>[1]资金台帐!O3616&amp;""</f>
      </c>
      <c r="P3616">
        <f>[1]资金台帐!P3616&amp;""</f>
      </c>
      <c r="Q3616">
        <f>[1]资金台帐!Q3616&amp;""</f>
      </c>
      <c r="T3616">
        <f>[1]资金台帐!T3616&amp;""</f>
      </c>
      <c r="U3616">
        <f>[1]资金台帐!U3616&amp;""</f>
      </c>
      <c r="W3616">
        <f>[1]资金台帐!W3616&amp;""</f>
      </c>
      <c r="X3616">
        <f>[1]资金台帐!X3616&amp;""</f>
      </c>
      <c r="AB3616">
        <f>[1]资金台帐!AB3616</f>
        <v>0</v>
      </c>
      <c r="AC3616">
        <f>[1]资金台帐!AC3616</f>
        <v>0</v>
      </c>
      <c r="AD3616">
        <f>[1]资金台帐!AD3616</f>
        <v>0</v>
      </c>
      <c r="AJ3616">
        <f>[1]资金台帐!AJ3616</f>
        <v>0</v>
      </c>
      <c r="AK3616">
        <f>[1]资金台帐!AK3616</f>
        <v>0</v>
      </c>
      <c r="BA3616" s="22">
        <f t="shared" si="0"/>
      </c>
    </row>
    <row r="3617">
      <c r="B3617">
        <f>[1]资金台帐!B3617&amp;""</f>
      </c>
      <c r="H3617">
        <f>[1]资金台帐!H3617&amp;""</f>
      </c>
      <c r="J3617">
        <f>[1]资金台帐!J3617&amp;""</f>
      </c>
      <c r="N3617">
        <f>[1]资金台帐!N3617</f>
      </c>
      <c r="O3617">
        <f>[1]资金台帐!O3617&amp;""</f>
      </c>
      <c r="P3617">
        <f>[1]资金台帐!P3617&amp;""</f>
      </c>
      <c r="Q3617">
        <f>[1]资金台帐!Q3617&amp;""</f>
      </c>
      <c r="T3617">
        <f>[1]资金台帐!T3617&amp;""</f>
      </c>
      <c r="U3617">
        <f>[1]资金台帐!U3617&amp;""</f>
      </c>
      <c r="W3617">
        <f>[1]资金台帐!W3617&amp;""</f>
      </c>
      <c r="X3617">
        <f>[1]资金台帐!X3617&amp;""</f>
      </c>
      <c r="AB3617">
        <f>[1]资金台帐!AB3617</f>
        <v>0</v>
      </c>
      <c r="AC3617">
        <f>[1]资金台帐!AC3617</f>
        <v>0</v>
      </c>
      <c r="AD3617">
        <f>[1]资金台帐!AD3617</f>
        <v>0</v>
      </c>
      <c r="AJ3617">
        <f>[1]资金台帐!AJ3617</f>
        <v>0</v>
      </c>
      <c r="AK3617">
        <f>[1]资金台帐!AK3617</f>
        <v>0</v>
      </c>
      <c r="BA3617" s="22">
        <f t="shared" si="0"/>
      </c>
    </row>
    <row r="3618">
      <c r="B3618">
        <f>[1]资金台帐!B3618&amp;""</f>
      </c>
      <c r="H3618">
        <f>[1]资金台帐!H3618&amp;""</f>
      </c>
      <c r="J3618">
        <f>[1]资金台帐!J3618&amp;""</f>
      </c>
      <c r="N3618">
        <f>[1]资金台帐!N3618</f>
      </c>
      <c r="O3618">
        <f>[1]资金台帐!O3618&amp;""</f>
      </c>
      <c r="P3618">
        <f>[1]资金台帐!P3618&amp;""</f>
      </c>
      <c r="Q3618">
        <f>[1]资金台帐!Q3618&amp;""</f>
      </c>
      <c r="T3618">
        <f>[1]资金台帐!T3618&amp;""</f>
      </c>
      <c r="U3618">
        <f>[1]资金台帐!U3618&amp;""</f>
      </c>
      <c r="W3618">
        <f>[1]资金台帐!W3618&amp;""</f>
      </c>
      <c r="X3618">
        <f>[1]资金台帐!X3618&amp;""</f>
      </c>
      <c r="AB3618">
        <f>[1]资金台帐!AB3618</f>
        <v>0</v>
      </c>
      <c r="AC3618">
        <f>[1]资金台帐!AC3618</f>
        <v>0</v>
      </c>
      <c r="AD3618">
        <f>[1]资金台帐!AD3618</f>
        <v>0</v>
      </c>
      <c r="AJ3618">
        <f>[1]资金台帐!AJ3618</f>
        <v>0</v>
      </c>
      <c r="AK3618">
        <f>[1]资金台帐!AK3618</f>
        <v>0</v>
      </c>
      <c r="BA3618" s="22">
        <f t="shared" si="0"/>
      </c>
    </row>
    <row r="3619">
      <c r="B3619">
        <f>[1]资金台帐!B3619&amp;""</f>
      </c>
      <c r="H3619">
        <f>[1]资金台帐!H3619&amp;""</f>
      </c>
      <c r="J3619">
        <f>[1]资金台帐!J3619&amp;""</f>
      </c>
      <c r="N3619">
        <f>[1]资金台帐!N3619</f>
      </c>
      <c r="O3619">
        <f>[1]资金台帐!O3619&amp;""</f>
      </c>
      <c r="P3619">
        <f>[1]资金台帐!P3619&amp;""</f>
      </c>
      <c r="Q3619">
        <f>[1]资金台帐!Q3619&amp;""</f>
      </c>
      <c r="T3619">
        <f>[1]资金台帐!T3619&amp;""</f>
      </c>
      <c r="U3619">
        <f>[1]资金台帐!U3619&amp;""</f>
      </c>
      <c r="W3619">
        <f>[1]资金台帐!W3619&amp;""</f>
      </c>
      <c r="X3619">
        <f>[1]资金台帐!X3619&amp;""</f>
      </c>
      <c r="AB3619">
        <f>[1]资金台帐!AB3619</f>
        <v>0</v>
      </c>
      <c r="AC3619">
        <f>[1]资金台帐!AC3619</f>
        <v>0</v>
      </c>
      <c r="AD3619">
        <f>[1]资金台帐!AD3619</f>
        <v>0</v>
      </c>
      <c r="AJ3619">
        <f>[1]资金台帐!AJ3619</f>
        <v>0</v>
      </c>
      <c r="AK3619">
        <f>[1]资金台帐!AK3619</f>
        <v>0</v>
      </c>
      <c r="BA3619" s="22">
        <f t="shared" si="0"/>
      </c>
    </row>
    <row r="3620">
      <c r="B3620">
        <f>[1]资金台帐!B3620&amp;""</f>
      </c>
      <c r="H3620">
        <f>[1]资金台帐!H3620&amp;""</f>
      </c>
      <c r="J3620">
        <f>[1]资金台帐!J3620&amp;""</f>
      </c>
      <c r="N3620">
        <f>[1]资金台帐!N3620</f>
      </c>
      <c r="O3620">
        <f>[1]资金台帐!O3620&amp;""</f>
      </c>
      <c r="P3620">
        <f>[1]资金台帐!P3620&amp;""</f>
      </c>
      <c r="Q3620">
        <f>[1]资金台帐!Q3620&amp;""</f>
      </c>
      <c r="T3620">
        <f>[1]资金台帐!T3620&amp;""</f>
      </c>
      <c r="U3620">
        <f>[1]资金台帐!U3620&amp;""</f>
      </c>
      <c r="W3620">
        <f>[1]资金台帐!W3620&amp;""</f>
      </c>
      <c r="X3620">
        <f>[1]资金台帐!X3620&amp;""</f>
      </c>
      <c r="AB3620">
        <f>[1]资金台帐!AB3620</f>
        <v>0</v>
      </c>
      <c r="AC3620">
        <f>[1]资金台帐!AC3620</f>
        <v>0</v>
      </c>
      <c r="AD3620">
        <f>[1]资金台帐!AD3620</f>
        <v>0</v>
      </c>
      <c r="AJ3620">
        <f>[1]资金台帐!AJ3620</f>
        <v>0</v>
      </c>
      <c r="AK3620">
        <f>[1]资金台帐!AK3620</f>
        <v>0</v>
      </c>
      <c r="BA3620" s="22">
        <f t="shared" si="0"/>
      </c>
    </row>
    <row r="3621">
      <c r="B3621">
        <f>[1]资金台帐!B3621&amp;""</f>
      </c>
      <c r="H3621">
        <f>[1]资金台帐!H3621&amp;""</f>
      </c>
      <c r="J3621">
        <f>[1]资金台帐!J3621&amp;""</f>
      </c>
      <c r="N3621">
        <f>[1]资金台帐!N3621</f>
      </c>
      <c r="O3621">
        <f>[1]资金台帐!O3621&amp;""</f>
      </c>
      <c r="P3621">
        <f>[1]资金台帐!P3621&amp;""</f>
      </c>
      <c r="Q3621">
        <f>[1]资金台帐!Q3621&amp;""</f>
      </c>
      <c r="T3621">
        <f>[1]资金台帐!T3621&amp;""</f>
      </c>
      <c r="U3621">
        <f>[1]资金台帐!U3621&amp;""</f>
      </c>
      <c r="W3621">
        <f>[1]资金台帐!W3621&amp;""</f>
      </c>
      <c r="X3621">
        <f>[1]资金台帐!X3621&amp;""</f>
      </c>
      <c r="AB3621">
        <f>[1]资金台帐!AB3621</f>
        <v>0</v>
      </c>
      <c r="AC3621">
        <f>[1]资金台帐!AC3621</f>
        <v>0</v>
      </c>
      <c r="AD3621">
        <f>[1]资金台帐!AD3621</f>
        <v>0</v>
      </c>
      <c r="AJ3621">
        <f>[1]资金台帐!AJ3621</f>
        <v>0</v>
      </c>
      <c r="AK3621">
        <f>[1]资金台帐!AK3621</f>
        <v>0</v>
      </c>
      <c r="BA3621" s="22">
        <f t="shared" si="0"/>
      </c>
    </row>
    <row r="3622">
      <c r="B3622">
        <f>[1]资金台帐!B3622&amp;""</f>
      </c>
      <c r="H3622">
        <f>[1]资金台帐!H3622&amp;""</f>
      </c>
      <c r="J3622">
        <f>[1]资金台帐!J3622&amp;""</f>
      </c>
      <c r="N3622">
        <f>[1]资金台帐!N3622</f>
      </c>
      <c r="O3622">
        <f>[1]资金台帐!O3622&amp;""</f>
      </c>
      <c r="P3622">
        <f>[1]资金台帐!P3622&amp;""</f>
      </c>
      <c r="Q3622">
        <f>[1]资金台帐!Q3622&amp;""</f>
      </c>
      <c r="T3622">
        <f>[1]资金台帐!T3622&amp;""</f>
      </c>
      <c r="U3622">
        <f>[1]资金台帐!U3622&amp;""</f>
      </c>
      <c r="W3622">
        <f>[1]资金台帐!W3622&amp;""</f>
      </c>
      <c r="X3622">
        <f>[1]资金台帐!X3622&amp;""</f>
      </c>
      <c r="AB3622">
        <f>[1]资金台帐!AB3622</f>
        <v>0</v>
      </c>
      <c r="AC3622">
        <f>[1]资金台帐!AC3622</f>
        <v>0</v>
      </c>
      <c r="AD3622">
        <f>[1]资金台帐!AD3622</f>
        <v>0</v>
      </c>
      <c r="AJ3622">
        <f>[1]资金台帐!AJ3622</f>
        <v>0</v>
      </c>
      <c r="AK3622">
        <f>[1]资金台帐!AK3622</f>
        <v>0</v>
      </c>
      <c r="BA3622" s="22">
        <f t="shared" si="0"/>
      </c>
    </row>
    <row r="3623">
      <c r="B3623">
        <f>[1]资金台帐!B3623&amp;""</f>
      </c>
      <c r="H3623">
        <f>[1]资金台帐!H3623&amp;""</f>
      </c>
      <c r="J3623">
        <f>[1]资金台帐!J3623&amp;""</f>
      </c>
      <c r="N3623">
        <f>[1]资金台帐!N3623</f>
      </c>
      <c r="O3623">
        <f>[1]资金台帐!O3623&amp;""</f>
      </c>
      <c r="P3623">
        <f>[1]资金台帐!P3623&amp;""</f>
      </c>
      <c r="Q3623">
        <f>[1]资金台帐!Q3623&amp;""</f>
      </c>
      <c r="T3623">
        <f>[1]资金台帐!T3623&amp;""</f>
      </c>
      <c r="U3623">
        <f>[1]资金台帐!U3623&amp;""</f>
      </c>
      <c r="W3623">
        <f>[1]资金台帐!W3623&amp;""</f>
      </c>
      <c r="X3623">
        <f>[1]资金台帐!X3623&amp;""</f>
      </c>
      <c r="AB3623">
        <f>[1]资金台帐!AB3623</f>
        <v>0</v>
      </c>
      <c r="AC3623">
        <f>[1]资金台帐!AC3623</f>
        <v>0</v>
      </c>
      <c r="AD3623">
        <f>[1]资金台帐!AD3623</f>
        <v>0</v>
      </c>
      <c r="AJ3623">
        <f>[1]资金台帐!AJ3623</f>
        <v>0</v>
      </c>
      <c r="AK3623">
        <f>[1]资金台帐!AK3623</f>
        <v>0</v>
      </c>
      <c r="BA3623" s="22">
        <f t="shared" si="0"/>
      </c>
    </row>
    <row r="3624">
      <c r="B3624">
        <f>[1]资金台帐!B3624&amp;""</f>
      </c>
      <c r="H3624">
        <f>[1]资金台帐!H3624&amp;""</f>
      </c>
      <c r="J3624">
        <f>[1]资金台帐!J3624&amp;""</f>
      </c>
      <c r="N3624">
        <f>[1]资金台帐!N3624</f>
      </c>
      <c r="O3624">
        <f>[1]资金台帐!O3624&amp;""</f>
      </c>
      <c r="P3624">
        <f>[1]资金台帐!P3624&amp;""</f>
      </c>
      <c r="Q3624">
        <f>[1]资金台帐!Q3624&amp;""</f>
      </c>
      <c r="T3624">
        <f>[1]资金台帐!T3624&amp;""</f>
      </c>
      <c r="U3624">
        <f>[1]资金台帐!U3624&amp;""</f>
      </c>
      <c r="W3624">
        <f>[1]资金台帐!W3624&amp;""</f>
      </c>
      <c r="X3624">
        <f>[1]资金台帐!X3624&amp;""</f>
      </c>
      <c r="AB3624">
        <f>[1]资金台帐!AB3624</f>
        <v>0</v>
      </c>
      <c r="AC3624">
        <f>[1]资金台帐!AC3624</f>
        <v>0</v>
      </c>
      <c r="AD3624">
        <f>[1]资金台帐!AD3624</f>
        <v>0</v>
      </c>
      <c r="AJ3624">
        <f>[1]资金台帐!AJ3624</f>
        <v>0</v>
      </c>
      <c r="AK3624">
        <f>[1]资金台帐!AK3624</f>
        <v>0</v>
      </c>
      <c r="BA3624" s="22">
        <f t="shared" si="0"/>
      </c>
    </row>
    <row r="3625">
      <c r="B3625">
        <f>[1]资金台帐!B3625&amp;""</f>
      </c>
      <c r="H3625">
        <f>[1]资金台帐!H3625&amp;""</f>
      </c>
      <c r="J3625">
        <f>[1]资金台帐!J3625&amp;""</f>
      </c>
      <c r="N3625">
        <f>[1]资金台帐!N3625</f>
      </c>
      <c r="O3625">
        <f>[1]资金台帐!O3625&amp;""</f>
      </c>
      <c r="P3625">
        <f>[1]资金台帐!P3625&amp;""</f>
      </c>
      <c r="Q3625">
        <f>[1]资金台帐!Q3625&amp;""</f>
      </c>
      <c r="T3625">
        <f>[1]资金台帐!T3625&amp;""</f>
      </c>
      <c r="U3625">
        <f>[1]资金台帐!U3625&amp;""</f>
      </c>
      <c r="W3625">
        <f>[1]资金台帐!W3625&amp;""</f>
      </c>
      <c r="X3625">
        <f>[1]资金台帐!X3625&amp;""</f>
      </c>
      <c r="AB3625">
        <f>[1]资金台帐!AB3625</f>
        <v>0</v>
      </c>
      <c r="AC3625">
        <f>[1]资金台帐!AC3625</f>
        <v>0</v>
      </c>
      <c r="AD3625">
        <f>[1]资金台帐!AD3625</f>
        <v>0</v>
      </c>
      <c r="AJ3625">
        <f>[1]资金台帐!AJ3625</f>
        <v>0</v>
      </c>
      <c r="AK3625">
        <f>[1]资金台帐!AK3625</f>
        <v>0</v>
      </c>
      <c r="BA3625" s="22">
        <f t="shared" si="0"/>
      </c>
    </row>
    <row r="3626">
      <c r="B3626">
        <f>[1]资金台帐!B3626&amp;""</f>
      </c>
      <c r="H3626">
        <f>[1]资金台帐!H3626&amp;""</f>
      </c>
      <c r="J3626">
        <f>[1]资金台帐!J3626&amp;""</f>
      </c>
      <c r="N3626">
        <f>[1]资金台帐!N3626</f>
      </c>
      <c r="O3626">
        <f>[1]资金台帐!O3626&amp;""</f>
      </c>
      <c r="P3626">
        <f>[1]资金台帐!P3626&amp;""</f>
      </c>
      <c r="Q3626">
        <f>[1]资金台帐!Q3626&amp;""</f>
      </c>
      <c r="T3626">
        <f>[1]资金台帐!T3626&amp;""</f>
      </c>
      <c r="U3626">
        <f>[1]资金台帐!U3626&amp;""</f>
      </c>
      <c r="W3626">
        <f>[1]资金台帐!W3626&amp;""</f>
      </c>
      <c r="X3626">
        <f>[1]资金台帐!X3626&amp;""</f>
      </c>
      <c r="AB3626">
        <f>[1]资金台帐!AB3626</f>
        <v>0</v>
      </c>
      <c r="AC3626">
        <f>[1]资金台帐!AC3626</f>
        <v>0</v>
      </c>
      <c r="AD3626">
        <f>[1]资金台帐!AD3626</f>
        <v>0</v>
      </c>
      <c r="AJ3626">
        <f>[1]资金台帐!AJ3626</f>
        <v>0</v>
      </c>
      <c r="AK3626">
        <f>[1]资金台帐!AK3626</f>
        <v>0</v>
      </c>
      <c r="BA3626" s="22">
        <f t="shared" si="0"/>
      </c>
    </row>
    <row r="3627">
      <c r="B3627">
        <f>[1]资金台帐!B3627&amp;""</f>
      </c>
      <c r="H3627">
        <f>[1]资金台帐!H3627&amp;""</f>
      </c>
      <c r="J3627">
        <f>[1]资金台帐!J3627&amp;""</f>
      </c>
      <c r="N3627">
        <f>[1]资金台帐!N3627</f>
      </c>
      <c r="O3627">
        <f>[1]资金台帐!O3627&amp;""</f>
      </c>
      <c r="P3627">
        <f>[1]资金台帐!P3627&amp;""</f>
      </c>
      <c r="Q3627">
        <f>[1]资金台帐!Q3627&amp;""</f>
      </c>
      <c r="T3627">
        <f>[1]资金台帐!T3627&amp;""</f>
      </c>
      <c r="U3627">
        <f>[1]资金台帐!U3627&amp;""</f>
      </c>
      <c r="W3627">
        <f>[1]资金台帐!W3627&amp;""</f>
      </c>
      <c r="X3627">
        <f>[1]资金台帐!X3627&amp;""</f>
      </c>
      <c r="AB3627">
        <f>[1]资金台帐!AB3627</f>
        <v>0</v>
      </c>
      <c r="AC3627">
        <f>[1]资金台帐!AC3627</f>
        <v>0</v>
      </c>
      <c r="AD3627">
        <f>[1]资金台帐!AD3627</f>
        <v>0</v>
      </c>
      <c r="AJ3627">
        <f>[1]资金台帐!AJ3627</f>
        <v>0</v>
      </c>
      <c r="AK3627">
        <f>[1]资金台帐!AK3627</f>
        <v>0</v>
      </c>
      <c r="BA3627" s="22">
        <f t="shared" si="0"/>
      </c>
    </row>
    <row r="3628">
      <c r="B3628">
        <f>[1]资金台帐!B3628&amp;""</f>
      </c>
      <c r="H3628">
        <f>[1]资金台帐!H3628&amp;""</f>
      </c>
      <c r="J3628">
        <f>[1]资金台帐!J3628&amp;""</f>
      </c>
      <c r="N3628">
        <f>[1]资金台帐!N3628</f>
      </c>
      <c r="O3628">
        <f>[1]资金台帐!O3628&amp;""</f>
      </c>
      <c r="P3628">
        <f>[1]资金台帐!P3628&amp;""</f>
      </c>
      <c r="Q3628">
        <f>[1]资金台帐!Q3628&amp;""</f>
      </c>
      <c r="T3628">
        <f>[1]资金台帐!T3628&amp;""</f>
      </c>
      <c r="U3628">
        <f>[1]资金台帐!U3628&amp;""</f>
      </c>
      <c r="W3628">
        <f>[1]资金台帐!W3628&amp;""</f>
      </c>
      <c r="X3628">
        <f>[1]资金台帐!X3628&amp;""</f>
      </c>
      <c r="AB3628">
        <f>[1]资金台帐!AB3628</f>
        <v>0</v>
      </c>
      <c r="AC3628">
        <f>[1]资金台帐!AC3628</f>
        <v>0</v>
      </c>
      <c r="AD3628">
        <f>[1]资金台帐!AD3628</f>
        <v>0</v>
      </c>
      <c r="AJ3628">
        <f>[1]资金台帐!AJ3628</f>
        <v>0</v>
      </c>
      <c r="AK3628">
        <f>[1]资金台帐!AK3628</f>
        <v>0</v>
      </c>
      <c r="BA3628" s="22">
        <f t="shared" si="0"/>
      </c>
    </row>
    <row r="3629">
      <c r="B3629">
        <f>[1]资金台帐!B3629&amp;""</f>
      </c>
      <c r="H3629">
        <f>[1]资金台帐!H3629&amp;""</f>
      </c>
      <c r="J3629">
        <f>[1]资金台帐!J3629&amp;""</f>
      </c>
      <c r="N3629">
        <f>[1]资金台帐!N3629</f>
      </c>
      <c r="O3629">
        <f>[1]资金台帐!O3629&amp;""</f>
      </c>
      <c r="P3629">
        <f>[1]资金台帐!P3629&amp;""</f>
      </c>
      <c r="Q3629">
        <f>[1]资金台帐!Q3629&amp;""</f>
      </c>
      <c r="T3629">
        <f>[1]资金台帐!T3629&amp;""</f>
      </c>
      <c r="U3629">
        <f>[1]资金台帐!U3629&amp;""</f>
      </c>
      <c r="W3629">
        <f>[1]资金台帐!W3629&amp;""</f>
      </c>
      <c r="X3629">
        <f>[1]资金台帐!X3629&amp;""</f>
      </c>
      <c r="AB3629">
        <f>[1]资金台帐!AB3629</f>
        <v>0</v>
      </c>
      <c r="AC3629">
        <f>[1]资金台帐!AC3629</f>
        <v>0</v>
      </c>
      <c r="AD3629">
        <f>[1]资金台帐!AD3629</f>
        <v>0</v>
      </c>
      <c r="AJ3629">
        <f>[1]资金台帐!AJ3629</f>
        <v>0</v>
      </c>
      <c r="AK3629">
        <f>[1]资金台帐!AK3629</f>
        <v>0</v>
      </c>
      <c r="BA3629" s="22">
        <f t="shared" si="0"/>
      </c>
    </row>
    <row r="3630">
      <c r="B3630">
        <f>[1]资金台帐!B3630&amp;""</f>
      </c>
      <c r="H3630">
        <f>[1]资金台帐!H3630&amp;""</f>
      </c>
      <c r="J3630">
        <f>[1]资金台帐!J3630&amp;""</f>
      </c>
      <c r="N3630">
        <f>[1]资金台帐!N3630</f>
      </c>
      <c r="O3630">
        <f>[1]资金台帐!O3630&amp;""</f>
      </c>
      <c r="P3630">
        <f>[1]资金台帐!P3630&amp;""</f>
      </c>
      <c r="Q3630">
        <f>[1]资金台帐!Q3630&amp;""</f>
      </c>
      <c r="T3630">
        <f>[1]资金台帐!T3630&amp;""</f>
      </c>
      <c r="U3630">
        <f>[1]资金台帐!U3630&amp;""</f>
      </c>
      <c r="W3630">
        <f>[1]资金台帐!W3630&amp;""</f>
      </c>
      <c r="X3630">
        <f>[1]资金台帐!X3630&amp;""</f>
      </c>
      <c r="AB3630">
        <f>[1]资金台帐!AB3630</f>
        <v>0</v>
      </c>
      <c r="AC3630">
        <f>[1]资金台帐!AC3630</f>
        <v>0</v>
      </c>
      <c r="AD3630">
        <f>[1]资金台帐!AD3630</f>
        <v>0</v>
      </c>
      <c r="AJ3630">
        <f>[1]资金台帐!AJ3630</f>
        <v>0</v>
      </c>
      <c r="AK3630">
        <f>[1]资金台帐!AK3630</f>
        <v>0</v>
      </c>
      <c r="BA3630" s="22">
        <f t="shared" si="0"/>
      </c>
    </row>
    <row r="3631">
      <c r="B3631">
        <f>[1]资金台帐!B3631&amp;""</f>
      </c>
      <c r="H3631">
        <f>[1]资金台帐!H3631&amp;""</f>
      </c>
      <c r="J3631">
        <f>[1]资金台帐!J3631&amp;""</f>
      </c>
      <c r="N3631">
        <f>[1]资金台帐!N3631</f>
      </c>
      <c r="O3631">
        <f>[1]资金台帐!O3631&amp;""</f>
      </c>
      <c r="P3631">
        <f>[1]资金台帐!P3631&amp;""</f>
      </c>
      <c r="Q3631">
        <f>[1]资金台帐!Q3631&amp;""</f>
      </c>
      <c r="T3631">
        <f>[1]资金台帐!T3631&amp;""</f>
      </c>
      <c r="U3631">
        <f>[1]资金台帐!U3631&amp;""</f>
      </c>
      <c r="W3631">
        <f>[1]资金台帐!W3631&amp;""</f>
      </c>
      <c r="X3631">
        <f>[1]资金台帐!X3631&amp;""</f>
      </c>
      <c r="AB3631">
        <f>[1]资金台帐!AB3631</f>
        <v>0</v>
      </c>
      <c r="AC3631">
        <f>[1]资金台帐!AC3631</f>
        <v>0</v>
      </c>
      <c r="AD3631">
        <f>[1]资金台帐!AD3631</f>
        <v>0</v>
      </c>
      <c r="AJ3631">
        <f>[1]资金台帐!AJ3631</f>
        <v>0</v>
      </c>
      <c r="AK3631">
        <f>[1]资金台帐!AK3631</f>
        <v>0</v>
      </c>
      <c r="BA3631" s="22">
        <f t="shared" si="0"/>
      </c>
    </row>
    <row r="3632">
      <c r="B3632">
        <f>[1]资金台帐!B3632&amp;""</f>
      </c>
      <c r="H3632">
        <f>[1]资金台帐!H3632&amp;""</f>
      </c>
      <c r="J3632">
        <f>[1]资金台帐!J3632&amp;""</f>
      </c>
      <c r="N3632">
        <f>[1]资金台帐!N3632</f>
      </c>
      <c r="O3632">
        <f>[1]资金台帐!O3632&amp;""</f>
      </c>
      <c r="P3632">
        <f>[1]资金台帐!P3632&amp;""</f>
      </c>
      <c r="Q3632">
        <f>[1]资金台帐!Q3632&amp;""</f>
      </c>
      <c r="T3632">
        <f>[1]资金台帐!T3632&amp;""</f>
      </c>
      <c r="U3632">
        <f>[1]资金台帐!U3632&amp;""</f>
      </c>
      <c r="W3632">
        <f>[1]资金台帐!W3632&amp;""</f>
      </c>
      <c r="X3632">
        <f>[1]资金台帐!X3632&amp;""</f>
      </c>
      <c r="AB3632">
        <f>[1]资金台帐!AB3632</f>
        <v>0</v>
      </c>
      <c r="AC3632">
        <f>[1]资金台帐!AC3632</f>
        <v>0</v>
      </c>
      <c r="AD3632">
        <f>[1]资金台帐!AD3632</f>
        <v>0</v>
      </c>
      <c r="AJ3632">
        <f>[1]资金台帐!AJ3632</f>
        <v>0</v>
      </c>
      <c r="AK3632">
        <f>[1]资金台帐!AK3632</f>
        <v>0</v>
      </c>
      <c r="BA3632" s="22">
        <f t="shared" si="0"/>
      </c>
    </row>
    <row r="3633">
      <c r="B3633">
        <f>[1]资金台帐!B3633&amp;""</f>
      </c>
      <c r="H3633">
        <f>[1]资金台帐!H3633&amp;""</f>
      </c>
      <c r="J3633">
        <f>[1]资金台帐!J3633&amp;""</f>
      </c>
      <c r="N3633">
        <f>[1]资金台帐!N3633</f>
      </c>
      <c r="O3633">
        <f>[1]资金台帐!O3633&amp;""</f>
      </c>
      <c r="P3633">
        <f>[1]资金台帐!P3633&amp;""</f>
      </c>
      <c r="Q3633">
        <f>[1]资金台帐!Q3633&amp;""</f>
      </c>
      <c r="T3633">
        <f>[1]资金台帐!T3633&amp;""</f>
      </c>
      <c r="U3633">
        <f>[1]资金台帐!U3633&amp;""</f>
      </c>
      <c r="W3633">
        <f>[1]资金台帐!W3633&amp;""</f>
      </c>
      <c r="X3633">
        <f>[1]资金台帐!X3633&amp;""</f>
      </c>
      <c r="AB3633">
        <f>[1]资金台帐!AB3633</f>
        <v>0</v>
      </c>
      <c r="AC3633">
        <f>[1]资金台帐!AC3633</f>
        <v>0</v>
      </c>
      <c r="AD3633">
        <f>[1]资金台帐!AD3633</f>
        <v>0</v>
      </c>
      <c r="AJ3633">
        <f>[1]资金台帐!AJ3633</f>
        <v>0</v>
      </c>
      <c r="AK3633">
        <f>[1]资金台帐!AK3633</f>
        <v>0</v>
      </c>
      <c r="BA3633" s="22">
        <f t="shared" si="0"/>
      </c>
    </row>
    <row r="3634">
      <c r="B3634">
        <f>[1]资金台帐!B3634&amp;""</f>
      </c>
      <c r="H3634">
        <f>[1]资金台帐!H3634&amp;""</f>
      </c>
      <c r="J3634">
        <f>[1]资金台帐!J3634&amp;""</f>
      </c>
      <c r="N3634">
        <f>[1]资金台帐!N3634</f>
      </c>
      <c r="O3634">
        <f>[1]资金台帐!O3634&amp;""</f>
      </c>
      <c r="P3634">
        <f>[1]资金台帐!P3634&amp;""</f>
      </c>
      <c r="Q3634">
        <f>[1]资金台帐!Q3634&amp;""</f>
      </c>
      <c r="T3634">
        <f>[1]资金台帐!T3634&amp;""</f>
      </c>
      <c r="U3634">
        <f>[1]资金台帐!U3634&amp;""</f>
      </c>
      <c r="W3634">
        <f>[1]资金台帐!W3634&amp;""</f>
      </c>
      <c r="X3634">
        <f>[1]资金台帐!X3634&amp;""</f>
      </c>
      <c r="AB3634">
        <f>[1]资金台帐!AB3634</f>
        <v>0</v>
      </c>
      <c r="AC3634">
        <f>[1]资金台帐!AC3634</f>
        <v>0</v>
      </c>
      <c r="AD3634">
        <f>[1]资金台帐!AD3634</f>
        <v>0</v>
      </c>
      <c r="AJ3634">
        <f>[1]资金台帐!AJ3634</f>
        <v>0</v>
      </c>
      <c r="AK3634">
        <f>[1]资金台帐!AK3634</f>
        <v>0</v>
      </c>
      <c r="BA3634" s="22">
        <f t="shared" si="0"/>
      </c>
    </row>
    <row r="3635">
      <c r="B3635">
        <f>[1]资金台帐!B3635&amp;""</f>
      </c>
      <c r="H3635">
        <f>[1]资金台帐!H3635&amp;""</f>
      </c>
      <c r="J3635">
        <f>[1]资金台帐!J3635&amp;""</f>
      </c>
      <c r="N3635">
        <f>[1]资金台帐!N3635</f>
      </c>
      <c r="O3635">
        <f>[1]资金台帐!O3635&amp;""</f>
      </c>
      <c r="P3635">
        <f>[1]资金台帐!P3635&amp;""</f>
      </c>
      <c r="Q3635">
        <f>[1]资金台帐!Q3635&amp;""</f>
      </c>
      <c r="T3635">
        <f>[1]资金台帐!T3635&amp;""</f>
      </c>
      <c r="U3635">
        <f>[1]资金台帐!U3635&amp;""</f>
      </c>
      <c r="W3635">
        <f>[1]资金台帐!W3635&amp;""</f>
      </c>
      <c r="X3635">
        <f>[1]资金台帐!X3635&amp;""</f>
      </c>
      <c r="AB3635">
        <f>[1]资金台帐!AB3635</f>
        <v>0</v>
      </c>
      <c r="AC3635">
        <f>[1]资金台帐!AC3635</f>
        <v>0</v>
      </c>
      <c r="AD3635">
        <f>[1]资金台帐!AD3635</f>
        <v>0</v>
      </c>
      <c r="AJ3635">
        <f>[1]资金台帐!AJ3635</f>
        <v>0</v>
      </c>
      <c r="AK3635">
        <f>[1]资金台帐!AK3635</f>
        <v>0</v>
      </c>
      <c r="BA3635" s="22">
        <f t="shared" si="0"/>
      </c>
    </row>
    <row r="3636">
      <c r="B3636">
        <f>[1]资金台帐!B3636&amp;""</f>
      </c>
      <c r="H3636">
        <f>[1]资金台帐!H3636&amp;""</f>
      </c>
      <c r="J3636">
        <f>[1]资金台帐!J3636&amp;""</f>
      </c>
      <c r="N3636">
        <f>[1]资金台帐!N3636</f>
      </c>
      <c r="O3636">
        <f>[1]资金台帐!O3636&amp;""</f>
      </c>
      <c r="P3636">
        <f>[1]资金台帐!P3636&amp;""</f>
      </c>
      <c r="Q3636">
        <f>[1]资金台帐!Q3636&amp;""</f>
      </c>
      <c r="T3636">
        <f>[1]资金台帐!T3636&amp;""</f>
      </c>
      <c r="U3636">
        <f>[1]资金台帐!U3636&amp;""</f>
      </c>
      <c r="W3636">
        <f>[1]资金台帐!W3636&amp;""</f>
      </c>
      <c r="X3636">
        <f>[1]资金台帐!X3636&amp;""</f>
      </c>
      <c r="AB3636">
        <f>[1]资金台帐!AB3636</f>
        <v>0</v>
      </c>
      <c r="AC3636">
        <f>[1]资金台帐!AC3636</f>
        <v>0</v>
      </c>
      <c r="AD3636">
        <f>[1]资金台帐!AD3636</f>
        <v>0</v>
      </c>
      <c r="AJ3636">
        <f>[1]资金台帐!AJ3636</f>
        <v>0</v>
      </c>
      <c r="AK3636">
        <f>[1]资金台帐!AK3636</f>
        <v>0</v>
      </c>
      <c r="BA3636" s="22">
        <f t="shared" si="0"/>
      </c>
    </row>
    <row r="3637">
      <c r="B3637">
        <f>[1]资金台帐!B3637&amp;""</f>
      </c>
      <c r="H3637">
        <f>[1]资金台帐!H3637&amp;""</f>
      </c>
      <c r="J3637">
        <f>[1]资金台帐!J3637&amp;""</f>
      </c>
      <c r="N3637">
        <f>[1]资金台帐!N3637</f>
      </c>
      <c r="O3637">
        <f>[1]资金台帐!O3637&amp;""</f>
      </c>
      <c r="P3637">
        <f>[1]资金台帐!P3637&amp;""</f>
      </c>
      <c r="Q3637">
        <f>[1]资金台帐!Q3637&amp;""</f>
      </c>
      <c r="T3637">
        <f>[1]资金台帐!T3637&amp;""</f>
      </c>
      <c r="U3637">
        <f>[1]资金台帐!U3637&amp;""</f>
      </c>
      <c r="W3637">
        <f>[1]资金台帐!W3637&amp;""</f>
      </c>
      <c r="X3637">
        <f>[1]资金台帐!X3637&amp;""</f>
      </c>
      <c r="AB3637">
        <f>[1]资金台帐!AB3637</f>
        <v>0</v>
      </c>
      <c r="AC3637">
        <f>[1]资金台帐!AC3637</f>
        <v>0</v>
      </c>
      <c r="AD3637">
        <f>[1]资金台帐!AD3637</f>
        <v>0</v>
      </c>
      <c r="AJ3637">
        <f>[1]资金台帐!AJ3637</f>
        <v>0</v>
      </c>
      <c r="AK3637">
        <f>[1]资金台帐!AK3637</f>
        <v>0</v>
      </c>
      <c r="BA3637" s="22">
        <f t="shared" si="0"/>
      </c>
    </row>
    <row r="3638">
      <c r="B3638">
        <f>[1]资金台帐!B3638&amp;""</f>
      </c>
      <c r="H3638">
        <f>[1]资金台帐!H3638&amp;""</f>
      </c>
      <c r="J3638">
        <f>[1]资金台帐!J3638&amp;""</f>
      </c>
      <c r="N3638">
        <f>[1]资金台帐!N3638</f>
      </c>
      <c r="O3638">
        <f>[1]资金台帐!O3638&amp;""</f>
      </c>
      <c r="P3638">
        <f>[1]资金台帐!P3638&amp;""</f>
      </c>
      <c r="Q3638">
        <f>[1]资金台帐!Q3638&amp;""</f>
      </c>
      <c r="T3638">
        <f>[1]资金台帐!T3638&amp;""</f>
      </c>
      <c r="U3638">
        <f>[1]资金台帐!U3638&amp;""</f>
      </c>
      <c r="W3638">
        <f>[1]资金台帐!W3638&amp;""</f>
      </c>
      <c r="X3638">
        <f>[1]资金台帐!X3638&amp;""</f>
      </c>
      <c r="AB3638">
        <f>[1]资金台帐!AB3638</f>
        <v>0</v>
      </c>
      <c r="AC3638">
        <f>[1]资金台帐!AC3638</f>
        <v>0</v>
      </c>
      <c r="AD3638">
        <f>[1]资金台帐!AD3638</f>
        <v>0</v>
      </c>
      <c r="AJ3638">
        <f>[1]资金台帐!AJ3638</f>
        <v>0</v>
      </c>
      <c r="AK3638">
        <f>[1]资金台帐!AK3638</f>
        <v>0</v>
      </c>
      <c r="BA3638" s="22">
        <f t="shared" si="0"/>
      </c>
    </row>
    <row r="3639">
      <c r="B3639">
        <f>[1]资金台帐!B3639&amp;""</f>
      </c>
      <c r="H3639">
        <f>[1]资金台帐!H3639&amp;""</f>
      </c>
      <c r="J3639">
        <f>[1]资金台帐!J3639&amp;""</f>
      </c>
      <c r="N3639">
        <f>[1]资金台帐!N3639</f>
      </c>
      <c r="O3639">
        <f>[1]资金台帐!O3639&amp;""</f>
      </c>
      <c r="P3639">
        <f>[1]资金台帐!P3639&amp;""</f>
      </c>
      <c r="Q3639">
        <f>[1]资金台帐!Q3639&amp;""</f>
      </c>
      <c r="T3639">
        <f>[1]资金台帐!T3639&amp;""</f>
      </c>
      <c r="U3639">
        <f>[1]资金台帐!U3639&amp;""</f>
      </c>
      <c r="W3639">
        <f>[1]资金台帐!W3639&amp;""</f>
      </c>
      <c r="X3639">
        <f>[1]资金台帐!X3639&amp;""</f>
      </c>
      <c r="AB3639">
        <f>[1]资金台帐!AB3639</f>
        <v>0</v>
      </c>
      <c r="AC3639">
        <f>[1]资金台帐!AC3639</f>
        <v>0</v>
      </c>
      <c r="AD3639">
        <f>[1]资金台帐!AD3639</f>
        <v>0</v>
      </c>
      <c r="AJ3639">
        <f>[1]资金台帐!AJ3639</f>
        <v>0</v>
      </c>
      <c r="AK3639">
        <f>[1]资金台帐!AK3639</f>
        <v>0</v>
      </c>
      <c r="BA3639" s="22">
        <f t="shared" si="0"/>
      </c>
    </row>
    <row r="3640">
      <c r="B3640">
        <f>[1]资金台帐!B3640&amp;""</f>
      </c>
      <c r="H3640">
        <f>[1]资金台帐!H3640&amp;""</f>
      </c>
      <c r="J3640">
        <f>[1]资金台帐!J3640&amp;""</f>
      </c>
      <c r="N3640">
        <f>[1]资金台帐!N3640</f>
      </c>
      <c r="O3640">
        <f>[1]资金台帐!O3640&amp;""</f>
      </c>
      <c r="P3640">
        <f>[1]资金台帐!P3640&amp;""</f>
      </c>
      <c r="Q3640">
        <f>[1]资金台帐!Q3640&amp;""</f>
      </c>
      <c r="T3640">
        <f>[1]资金台帐!T3640&amp;""</f>
      </c>
      <c r="U3640">
        <f>[1]资金台帐!U3640&amp;""</f>
      </c>
      <c r="W3640">
        <f>[1]资金台帐!W3640&amp;""</f>
      </c>
      <c r="X3640">
        <f>[1]资金台帐!X3640&amp;""</f>
      </c>
      <c r="AB3640">
        <f>[1]资金台帐!AB3640</f>
        <v>0</v>
      </c>
      <c r="AC3640">
        <f>[1]资金台帐!AC3640</f>
        <v>0</v>
      </c>
      <c r="AD3640">
        <f>[1]资金台帐!AD3640</f>
        <v>0</v>
      </c>
      <c r="AJ3640">
        <f>[1]资金台帐!AJ3640</f>
        <v>0</v>
      </c>
      <c r="AK3640">
        <f>[1]资金台帐!AK3640</f>
        <v>0</v>
      </c>
      <c r="BA3640" s="22">
        <f t="shared" si="0"/>
      </c>
    </row>
    <row r="3641">
      <c r="B3641">
        <f>[1]资金台帐!B3641&amp;""</f>
      </c>
      <c r="H3641">
        <f>[1]资金台帐!H3641&amp;""</f>
      </c>
      <c r="J3641">
        <f>[1]资金台帐!J3641&amp;""</f>
      </c>
      <c r="N3641">
        <f>[1]资金台帐!N3641</f>
      </c>
      <c r="O3641">
        <f>[1]资金台帐!O3641&amp;""</f>
      </c>
      <c r="P3641">
        <f>[1]资金台帐!P3641&amp;""</f>
      </c>
      <c r="Q3641">
        <f>[1]资金台帐!Q3641&amp;""</f>
      </c>
      <c r="T3641">
        <f>[1]资金台帐!T3641&amp;""</f>
      </c>
      <c r="U3641">
        <f>[1]资金台帐!U3641&amp;""</f>
      </c>
      <c r="W3641">
        <f>[1]资金台帐!W3641&amp;""</f>
      </c>
      <c r="X3641">
        <f>[1]资金台帐!X3641&amp;""</f>
      </c>
      <c r="AB3641">
        <f>[1]资金台帐!AB3641</f>
        <v>0</v>
      </c>
      <c r="AC3641">
        <f>[1]资金台帐!AC3641</f>
        <v>0</v>
      </c>
      <c r="AD3641">
        <f>[1]资金台帐!AD3641</f>
        <v>0</v>
      </c>
      <c r="AJ3641">
        <f>[1]资金台帐!AJ3641</f>
        <v>0</v>
      </c>
      <c r="AK3641">
        <f>[1]资金台帐!AK3641</f>
        <v>0</v>
      </c>
      <c r="BA3641" s="22">
        <f t="shared" si="0"/>
      </c>
    </row>
    <row r="3642">
      <c r="B3642">
        <f>[1]资金台帐!B3642&amp;""</f>
      </c>
      <c r="H3642">
        <f>[1]资金台帐!H3642&amp;""</f>
      </c>
      <c r="J3642">
        <f>[1]资金台帐!J3642&amp;""</f>
      </c>
      <c r="N3642">
        <f>[1]资金台帐!N3642</f>
      </c>
      <c r="O3642">
        <f>[1]资金台帐!O3642&amp;""</f>
      </c>
      <c r="P3642">
        <f>[1]资金台帐!P3642&amp;""</f>
      </c>
      <c r="Q3642">
        <f>[1]资金台帐!Q3642&amp;""</f>
      </c>
      <c r="T3642">
        <f>[1]资金台帐!T3642&amp;""</f>
      </c>
      <c r="U3642">
        <f>[1]资金台帐!U3642&amp;""</f>
      </c>
      <c r="W3642">
        <f>[1]资金台帐!W3642&amp;""</f>
      </c>
      <c r="X3642">
        <f>[1]资金台帐!X3642&amp;""</f>
      </c>
      <c r="AB3642">
        <f>[1]资金台帐!AB3642</f>
        <v>0</v>
      </c>
      <c r="AC3642">
        <f>[1]资金台帐!AC3642</f>
        <v>0</v>
      </c>
      <c r="AD3642">
        <f>[1]资金台帐!AD3642</f>
        <v>0</v>
      </c>
      <c r="AJ3642">
        <f>[1]资金台帐!AJ3642</f>
        <v>0</v>
      </c>
      <c r="AK3642">
        <f>[1]资金台帐!AK3642</f>
        <v>0</v>
      </c>
      <c r="BA3642" s="22">
        <f t="shared" si="0"/>
      </c>
    </row>
    <row r="3643">
      <c r="B3643">
        <f>[1]资金台帐!B3643&amp;""</f>
      </c>
      <c r="H3643">
        <f>[1]资金台帐!H3643&amp;""</f>
      </c>
      <c r="J3643">
        <f>[1]资金台帐!J3643&amp;""</f>
      </c>
      <c r="N3643">
        <f>[1]资金台帐!N3643</f>
      </c>
      <c r="O3643">
        <f>[1]资金台帐!O3643&amp;""</f>
      </c>
      <c r="P3643">
        <f>[1]资金台帐!P3643&amp;""</f>
      </c>
      <c r="Q3643">
        <f>[1]资金台帐!Q3643&amp;""</f>
      </c>
      <c r="T3643">
        <f>[1]资金台帐!T3643&amp;""</f>
      </c>
      <c r="U3643">
        <f>[1]资金台帐!U3643&amp;""</f>
      </c>
      <c r="W3643">
        <f>[1]资金台帐!W3643&amp;""</f>
      </c>
      <c r="X3643">
        <f>[1]资金台帐!X3643&amp;""</f>
      </c>
      <c r="AB3643">
        <f>[1]资金台帐!AB3643</f>
        <v>0</v>
      </c>
      <c r="AC3643">
        <f>[1]资金台帐!AC3643</f>
        <v>0</v>
      </c>
      <c r="AD3643">
        <f>[1]资金台帐!AD3643</f>
        <v>0</v>
      </c>
      <c r="AJ3643">
        <f>[1]资金台帐!AJ3643</f>
        <v>0</v>
      </c>
      <c r="AK3643">
        <f>[1]资金台帐!AK3643</f>
        <v>0</v>
      </c>
      <c r="BA3643" s="22">
        <f t="shared" si="0"/>
      </c>
    </row>
    <row r="3644">
      <c r="B3644">
        <f>[1]资金台帐!B3644&amp;""</f>
      </c>
      <c r="H3644">
        <f>[1]资金台帐!H3644&amp;""</f>
      </c>
      <c r="J3644">
        <f>[1]资金台帐!J3644&amp;""</f>
      </c>
      <c r="N3644">
        <f>[1]资金台帐!N3644</f>
      </c>
      <c r="O3644">
        <f>[1]资金台帐!O3644&amp;""</f>
      </c>
      <c r="P3644">
        <f>[1]资金台帐!P3644&amp;""</f>
      </c>
      <c r="Q3644">
        <f>[1]资金台帐!Q3644&amp;""</f>
      </c>
      <c r="T3644">
        <f>[1]资金台帐!T3644&amp;""</f>
      </c>
      <c r="U3644">
        <f>[1]资金台帐!U3644&amp;""</f>
      </c>
      <c r="W3644">
        <f>[1]资金台帐!W3644&amp;""</f>
      </c>
      <c r="X3644">
        <f>[1]资金台帐!X3644&amp;""</f>
      </c>
      <c r="AB3644">
        <f>[1]资金台帐!AB3644</f>
        <v>0</v>
      </c>
      <c r="AC3644">
        <f>[1]资金台帐!AC3644</f>
        <v>0</v>
      </c>
      <c r="AD3644">
        <f>[1]资金台帐!AD3644</f>
        <v>0</v>
      </c>
      <c r="AJ3644">
        <f>[1]资金台帐!AJ3644</f>
        <v>0</v>
      </c>
      <c r="AK3644">
        <f>[1]资金台帐!AK3644</f>
        <v>0</v>
      </c>
      <c r="BA3644" s="22">
        <f t="shared" si="0"/>
      </c>
    </row>
    <row r="3645">
      <c r="B3645">
        <f>[1]资金台帐!B3645&amp;""</f>
      </c>
      <c r="H3645">
        <f>[1]资金台帐!H3645&amp;""</f>
      </c>
      <c r="J3645">
        <f>[1]资金台帐!J3645&amp;""</f>
      </c>
      <c r="N3645">
        <f>[1]资金台帐!N3645</f>
      </c>
      <c r="O3645">
        <f>[1]资金台帐!O3645&amp;""</f>
      </c>
      <c r="P3645">
        <f>[1]资金台帐!P3645&amp;""</f>
      </c>
      <c r="Q3645">
        <f>[1]资金台帐!Q3645&amp;""</f>
      </c>
      <c r="T3645">
        <f>[1]资金台帐!T3645&amp;""</f>
      </c>
      <c r="U3645">
        <f>[1]资金台帐!U3645&amp;""</f>
      </c>
      <c r="W3645">
        <f>[1]资金台帐!W3645&amp;""</f>
      </c>
      <c r="X3645">
        <f>[1]资金台帐!X3645&amp;""</f>
      </c>
      <c r="AB3645">
        <f>[1]资金台帐!AB3645</f>
        <v>0</v>
      </c>
      <c r="AC3645">
        <f>[1]资金台帐!AC3645</f>
        <v>0</v>
      </c>
      <c r="AD3645">
        <f>[1]资金台帐!AD3645</f>
        <v>0</v>
      </c>
      <c r="AJ3645">
        <f>[1]资金台帐!AJ3645</f>
        <v>0</v>
      </c>
      <c r="AK3645">
        <f>[1]资金台帐!AK3645</f>
        <v>0</v>
      </c>
      <c r="BA3645" s="22">
        <f t="shared" si="0"/>
      </c>
    </row>
    <row r="3646">
      <c r="B3646">
        <f>[1]资金台帐!B3646&amp;""</f>
      </c>
      <c r="H3646">
        <f>[1]资金台帐!H3646&amp;""</f>
      </c>
      <c r="J3646">
        <f>[1]资金台帐!J3646&amp;""</f>
      </c>
      <c r="N3646">
        <f>[1]资金台帐!N3646</f>
      </c>
      <c r="O3646">
        <f>[1]资金台帐!O3646&amp;""</f>
      </c>
      <c r="P3646">
        <f>[1]资金台帐!P3646&amp;""</f>
      </c>
      <c r="Q3646">
        <f>[1]资金台帐!Q3646&amp;""</f>
      </c>
      <c r="T3646">
        <f>[1]资金台帐!T3646&amp;""</f>
      </c>
      <c r="U3646">
        <f>[1]资金台帐!U3646&amp;""</f>
      </c>
      <c r="W3646">
        <f>[1]资金台帐!W3646&amp;""</f>
      </c>
      <c r="X3646">
        <f>[1]资金台帐!X3646&amp;""</f>
      </c>
      <c r="AB3646">
        <f>[1]资金台帐!AB3646</f>
        <v>0</v>
      </c>
      <c r="AC3646">
        <f>[1]资金台帐!AC3646</f>
        <v>0</v>
      </c>
      <c r="AD3646">
        <f>[1]资金台帐!AD3646</f>
        <v>0</v>
      </c>
      <c r="AJ3646">
        <f>[1]资金台帐!AJ3646</f>
        <v>0</v>
      </c>
      <c r="AK3646">
        <f>[1]资金台帐!AK3646</f>
        <v>0</v>
      </c>
      <c r="BA3646" s="22">
        <f t="shared" si="0"/>
      </c>
    </row>
    <row r="3647">
      <c r="B3647">
        <f>[1]资金台帐!B3647&amp;""</f>
      </c>
      <c r="H3647">
        <f>[1]资金台帐!H3647&amp;""</f>
      </c>
      <c r="J3647">
        <f>[1]资金台帐!J3647&amp;""</f>
      </c>
      <c r="N3647">
        <f>[1]资金台帐!N3647</f>
      </c>
      <c r="O3647">
        <f>[1]资金台帐!O3647&amp;""</f>
      </c>
      <c r="P3647">
        <f>[1]资金台帐!P3647&amp;""</f>
      </c>
      <c r="Q3647">
        <f>[1]资金台帐!Q3647&amp;""</f>
      </c>
      <c r="T3647">
        <f>[1]资金台帐!T3647&amp;""</f>
      </c>
      <c r="U3647">
        <f>[1]资金台帐!U3647&amp;""</f>
      </c>
      <c r="W3647">
        <f>[1]资金台帐!W3647&amp;""</f>
      </c>
      <c r="X3647">
        <f>[1]资金台帐!X3647&amp;""</f>
      </c>
      <c r="AB3647">
        <f>[1]资金台帐!AB3647</f>
        <v>0</v>
      </c>
      <c r="AC3647">
        <f>[1]资金台帐!AC3647</f>
        <v>0</v>
      </c>
      <c r="AD3647">
        <f>[1]资金台帐!AD3647</f>
        <v>0</v>
      </c>
      <c r="AJ3647">
        <f>[1]资金台帐!AJ3647</f>
        <v>0</v>
      </c>
      <c r="AK3647">
        <f>[1]资金台帐!AK3647</f>
        <v>0</v>
      </c>
      <c r="BA3647" s="22">
        <f t="shared" si="0"/>
      </c>
    </row>
    <row r="3648">
      <c r="B3648">
        <f>[1]资金台帐!B3648&amp;""</f>
      </c>
      <c r="H3648">
        <f>[1]资金台帐!H3648&amp;""</f>
      </c>
      <c r="J3648">
        <f>[1]资金台帐!J3648&amp;""</f>
      </c>
      <c r="N3648">
        <f>[1]资金台帐!N3648</f>
      </c>
      <c r="O3648">
        <f>[1]资金台帐!O3648&amp;""</f>
      </c>
      <c r="P3648">
        <f>[1]资金台帐!P3648&amp;""</f>
      </c>
      <c r="Q3648">
        <f>[1]资金台帐!Q3648&amp;""</f>
      </c>
      <c r="T3648">
        <f>[1]资金台帐!T3648&amp;""</f>
      </c>
      <c r="U3648">
        <f>[1]资金台帐!U3648&amp;""</f>
      </c>
      <c r="W3648">
        <f>[1]资金台帐!W3648&amp;""</f>
      </c>
      <c r="X3648">
        <f>[1]资金台帐!X3648&amp;""</f>
      </c>
      <c r="AB3648">
        <f>[1]资金台帐!AB3648</f>
        <v>0</v>
      </c>
      <c r="AC3648">
        <f>[1]资金台帐!AC3648</f>
        <v>0</v>
      </c>
      <c r="AD3648">
        <f>[1]资金台帐!AD3648</f>
        <v>0</v>
      </c>
      <c r="AJ3648">
        <f>[1]资金台帐!AJ3648</f>
        <v>0</v>
      </c>
      <c r="AK3648">
        <f>[1]资金台帐!AK3648</f>
        <v>0</v>
      </c>
      <c r="BA3648" s="22">
        <f t="shared" si="0"/>
      </c>
    </row>
    <row r="3649">
      <c r="B3649">
        <f>[1]资金台帐!B3649&amp;""</f>
      </c>
      <c r="H3649">
        <f>[1]资金台帐!H3649&amp;""</f>
      </c>
      <c r="J3649">
        <f>[1]资金台帐!J3649&amp;""</f>
      </c>
      <c r="N3649">
        <f>[1]资金台帐!N3649</f>
      </c>
      <c r="O3649">
        <f>[1]资金台帐!O3649&amp;""</f>
      </c>
      <c r="P3649">
        <f>[1]资金台帐!P3649&amp;""</f>
      </c>
      <c r="Q3649">
        <f>[1]资金台帐!Q3649&amp;""</f>
      </c>
      <c r="T3649">
        <f>[1]资金台帐!T3649&amp;""</f>
      </c>
      <c r="U3649">
        <f>[1]资金台帐!U3649&amp;""</f>
      </c>
      <c r="W3649">
        <f>[1]资金台帐!W3649&amp;""</f>
      </c>
      <c r="X3649">
        <f>[1]资金台帐!X3649&amp;""</f>
      </c>
      <c r="AB3649">
        <f>[1]资金台帐!AB3649</f>
        <v>0</v>
      </c>
      <c r="AC3649">
        <f>[1]资金台帐!AC3649</f>
        <v>0</v>
      </c>
      <c r="AD3649">
        <f>[1]资金台帐!AD3649</f>
        <v>0</v>
      </c>
      <c r="AJ3649">
        <f>[1]资金台帐!AJ3649</f>
        <v>0</v>
      </c>
      <c r="AK3649">
        <f>[1]资金台帐!AK3649</f>
        <v>0</v>
      </c>
      <c r="BA3649" s="22">
        <f t="shared" si="0"/>
      </c>
    </row>
    <row r="3650">
      <c r="B3650">
        <f>[1]资金台帐!B3650&amp;""</f>
      </c>
      <c r="H3650">
        <f>[1]资金台帐!H3650&amp;""</f>
      </c>
      <c r="J3650">
        <f>[1]资金台帐!J3650&amp;""</f>
      </c>
      <c r="N3650">
        <f>[1]资金台帐!N3650</f>
      </c>
      <c r="O3650">
        <f>[1]资金台帐!O3650&amp;""</f>
      </c>
      <c r="P3650">
        <f>[1]资金台帐!P3650&amp;""</f>
      </c>
      <c r="Q3650">
        <f>[1]资金台帐!Q3650&amp;""</f>
      </c>
      <c r="T3650">
        <f>[1]资金台帐!T3650&amp;""</f>
      </c>
      <c r="U3650">
        <f>[1]资金台帐!U3650&amp;""</f>
      </c>
      <c r="W3650">
        <f>[1]资金台帐!W3650&amp;""</f>
      </c>
      <c r="X3650">
        <f>[1]资金台帐!X3650&amp;""</f>
      </c>
      <c r="AB3650">
        <f>[1]资金台帐!AB3650</f>
        <v>0</v>
      </c>
      <c r="AC3650">
        <f>[1]资金台帐!AC3650</f>
        <v>0</v>
      </c>
      <c r="AD3650">
        <f>[1]资金台帐!AD3650</f>
        <v>0</v>
      </c>
      <c r="AJ3650">
        <f>[1]资金台帐!AJ3650</f>
        <v>0</v>
      </c>
      <c r="AK3650">
        <f>[1]资金台帐!AK3650</f>
        <v>0</v>
      </c>
      <c r="BA3650" s="22">
        <f t="shared" si="0"/>
      </c>
    </row>
    <row r="3651">
      <c r="B3651">
        <f>[1]资金台帐!B3651&amp;""</f>
      </c>
      <c r="H3651">
        <f>[1]资金台帐!H3651&amp;""</f>
      </c>
      <c r="J3651">
        <f>[1]资金台帐!J3651&amp;""</f>
      </c>
      <c r="N3651">
        <f>[1]资金台帐!N3651</f>
      </c>
      <c r="O3651">
        <f>[1]资金台帐!O3651&amp;""</f>
      </c>
      <c r="P3651">
        <f>[1]资金台帐!P3651&amp;""</f>
      </c>
      <c r="Q3651">
        <f>[1]资金台帐!Q3651&amp;""</f>
      </c>
      <c r="T3651">
        <f>[1]资金台帐!T3651&amp;""</f>
      </c>
      <c r="U3651">
        <f>[1]资金台帐!U3651&amp;""</f>
      </c>
      <c r="W3651">
        <f>[1]资金台帐!W3651&amp;""</f>
      </c>
      <c r="X3651">
        <f>[1]资金台帐!X3651&amp;""</f>
      </c>
      <c r="AB3651">
        <f>[1]资金台帐!AB3651</f>
        <v>0</v>
      </c>
      <c r="AC3651">
        <f>[1]资金台帐!AC3651</f>
        <v>0</v>
      </c>
      <c r="AD3651">
        <f>[1]资金台帐!AD3651</f>
        <v>0</v>
      </c>
      <c r="AJ3651">
        <f>[1]资金台帐!AJ3651</f>
        <v>0</v>
      </c>
      <c r="AK3651">
        <f>[1]资金台帐!AK3651</f>
        <v>0</v>
      </c>
      <c r="BA3651" s="22">
        <f t="shared" si="0"/>
      </c>
    </row>
    <row r="3652">
      <c r="B3652">
        <f>[1]资金台帐!B3652&amp;""</f>
      </c>
      <c r="H3652">
        <f>[1]资金台帐!H3652&amp;""</f>
      </c>
      <c r="J3652">
        <f>[1]资金台帐!J3652&amp;""</f>
      </c>
      <c r="N3652">
        <f>[1]资金台帐!N3652</f>
      </c>
      <c r="O3652">
        <f>[1]资金台帐!O3652&amp;""</f>
      </c>
      <c r="P3652">
        <f>[1]资金台帐!P3652&amp;""</f>
      </c>
      <c r="Q3652">
        <f>[1]资金台帐!Q3652&amp;""</f>
      </c>
      <c r="T3652">
        <f>[1]资金台帐!T3652&amp;""</f>
      </c>
      <c r="U3652">
        <f>[1]资金台帐!U3652&amp;""</f>
      </c>
      <c r="W3652">
        <f>[1]资金台帐!W3652&amp;""</f>
      </c>
      <c r="X3652">
        <f>[1]资金台帐!X3652&amp;""</f>
      </c>
      <c r="AB3652">
        <f>[1]资金台帐!AB3652</f>
        <v>0</v>
      </c>
      <c r="AC3652">
        <f>[1]资金台帐!AC3652</f>
        <v>0</v>
      </c>
      <c r="AD3652">
        <f>[1]资金台帐!AD3652</f>
        <v>0</v>
      </c>
      <c r="AJ3652">
        <f>[1]资金台帐!AJ3652</f>
        <v>0</v>
      </c>
      <c r="AK3652">
        <f>[1]资金台帐!AK3652</f>
        <v>0</v>
      </c>
      <c r="BA3652" s="22">
        <f t="shared" si="0"/>
      </c>
    </row>
    <row r="3653">
      <c r="B3653">
        <f>[1]资金台帐!B3653&amp;""</f>
      </c>
      <c r="H3653">
        <f>[1]资金台帐!H3653&amp;""</f>
      </c>
      <c r="J3653">
        <f>[1]资金台帐!J3653&amp;""</f>
      </c>
      <c r="N3653">
        <f>[1]资金台帐!N3653</f>
      </c>
      <c r="O3653">
        <f>[1]资金台帐!O3653&amp;""</f>
      </c>
      <c r="P3653">
        <f>[1]资金台帐!P3653&amp;""</f>
      </c>
      <c r="Q3653">
        <f>[1]资金台帐!Q3653&amp;""</f>
      </c>
      <c r="T3653">
        <f>[1]资金台帐!T3653&amp;""</f>
      </c>
      <c r="U3653">
        <f>[1]资金台帐!U3653&amp;""</f>
      </c>
      <c r="W3653">
        <f>[1]资金台帐!W3653&amp;""</f>
      </c>
      <c r="X3653">
        <f>[1]资金台帐!X3653&amp;""</f>
      </c>
      <c r="AB3653">
        <f>[1]资金台帐!AB3653</f>
        <v>0</v>
      </c>
      <c r="AC3653">
        <f>[1]资金台帐!AC3653</f>
        <v>0</v>
      </c>
      <c r="AD3653">
        <f>[1]资金台帐!AD3653</f>
        <v>0</v>
      </c>
      <c r="AJ3653">
        <f>[1]资金台帐!AJ3653</f>
        <v>0</v>
      </c>
      <c r="AK3653">
        <f>[1]资金台帐!AK3653</f>
        <v>0</v>
      </c>
      <c r="BA3653" s="22">
        <f t="shared" si="0"/>
      </c>
    </row>
    <row r="3654">
      <c r="B3654">
        <f>[1]资金台帐!B3654&amp;""</f>
      </c>
      <c r="H3654">
        <f>[1]资金台帐!H3654&amp;""</f>
      </c>
      <c r="J3654">
        <f>[1]资金台帐!J3654&amp;""</f>
      </c>
      <c r="N3654">
        <f>[1]资金台帐!N3654</f>
      </c>
      <c r="O3654">
        <f>[1]资金台帐!O3654&amp;""</f>
      </c>
      <c r="P3654">
        <f>[1]资金台帐!P3654&amp;""</f>
      </c>
      <c r="Q3654">
        <f>[1]资金台帐!Q3654&amp;""</f>
      </c>
      <c r="T3654">
        <f>[1]资金台帐!T3654&amp;""</f>
      </c>
      <c r="U3654">
        <f>[1]资金台帐!U3654&amp;""</f>
      </c>
      <c r="W3654">
        <f>[1]资金台帐!W3654&amp;""</f>
      </c>
      <c r="X3654">
        <f>[1]资金台帐!X3654&amp;""</f>
      </c>
      <c r="AB3654">
        <f>[1]资金台帐!AB3654</f>
        <v>0</v>
      </c>
      <c r="AC3654">
        <f>[1]资金台帐!AC3654</f>
        <v>0</v>
      </c>
      <c r="AD3654">
        <f>[1]资金台帐!AD3654</f>
        <v>0</v>
      </c>
      <c r="AJ3654">
        <f>[1]资金台帐!AJ3654</f>
        <v>0</v>
      </c>
      <c r="AK3654">
        <f>[1]资金台帐!AK3654</f>
        <v>0</v>
      </c>
      <c r="BA3654" s="22">
        <f t="shared" si="0"/>
      </c>
    </row>
    <row r="3655">
      <c r="B3655">
        <f>[1]资金台帐!B3655&amp;""</f>
      </c>
      <c r="H3655">
        <f>[1]资金台帐!H3655&amp;""</f>
      </c>
      <c r="J3655">
        <f>[1]资金台帐!J3655&amp;""</f>
      </c>
      <c r="N3655">
        <f>[1]资金台帐!N3655</f>
      </c>
      <c r="O3655">
        <f>[1]资金台帐!O3655&amp;""</f>
      </c>
      <c r="P3655">
        <f>[1]资金台帐!P3655&amp;""</f>
      </c>
      <c r="Q3655">
        <f>[1]资金台帐!Q3655&amp;""</f>
      </c>
      <c r="T3655">
        <f>[1]资金台帐!T3655&amp;""</f>
      </c>
      <c r="U3655">
        <f>[1]资金台帐!U3655&amp;""</f>
      </c>
      <c r="W3655">
        <f>[1]资金台帐!W3655&amp;""</f>
      </c>
      <c r="X3655">
        <f>[1]资金台帐!X3655&amp;""</f>
      </c>
      <c r="AB3655">
        <f>[1]资金台帐!AB3655</f>
        <v>0</v>
      </c>
      <c r="AC3655">
        <f>[1]资金台帐!AC3655</f>
        <v>0</v>
      </c>
      <c r="AD3655">
        <f>[1]资金台帐!AD3655</f>
        <v>0</v>
      </c>
      <c r="AJ3655">
        <f>[1]资金台帐!AJ3655</f>
        <v>0</v>
      </c>
      <c r="AK3655">
        <f>[1]资金台帐!AK3655</f>
        <v>0</v>
      </c>
      <c r="BA3655" s="22">
        <f t="shared" si="0"/>
      </c>
    </row>
    <row r="3656">
      <c r="B3656">
        <f>[1]资金台帐!B3656&amp;""</f>
      </c>
      <c r="H3656">
        <f>[1]资金台帐!H3656&amp;""</f>
      </c>
      <c r="J3656">
        <f>[1]资金台帐!J3656&amp;""</f>
      </c>
      <c r="N3656">
        <f>[1]资金台帐!N3656</f>
      </c>
      <c r="O3656">
        <f>[1]资金台帐!O3656&amp;""</f>
      </c>
      <c r="P3656">
        <f>[1]资金台帐!P3656&amp;""</f>
      </c>
      <c r="Q3656">
        <f>[1]资金台帐!Q3656&amp;""</f>
      </c>
      <c r="T3656">
        <f>[1]资金台帐!T3656&amp;""</f>
      </c>
      <c r="U3656">
        <f>[1]资金台帐!U3656&amp;""</f>
      </c>
      <c r="W3656">
        <f>[1]资金台帐!W3656&amp;""</f>
      </c>
      <c r="X3656">
        <f>[1]资金台帐!X3656&amp;""</f>
      </c>
      <c r="AB3656">
        <f>[1]资金台帐!AB3656</f>
        <v>0</v>
      </c>
      <c r="AC3656">
        <f>[1]资金台帐!AC3656</f>
        <v>0</v>
      </c>
      <c r="AD3656">
        <f>[1]资金台帐!AD3656</f>
        <v>0</v>
      </c>
      <c r="AJ3656">
        <f>[1]资金台帐!AJ3656</f>
        <v>0</v>
      </c>
      <c r="AK3656">
        <f>[1]资金台帐!AK3656</f>
        <v>0</v>
      </c>
      <c r="BA3656" s="22">
        <f t="shared" si="0"/>
      </c>
    </row>
    <row r="3657">
      <c r="B3657">
        <f>[1]资金台帐!B3657&amp;""</f>
      </c>
      <c r="H3657">
        <f>[1]资金台帐!H3657&amp;""</f>
      </c>
      <c r="J3657">
        <f>[1]资金台帐!J3657&amp;""</f>
      </c>
      <c r="N3657">
        <f>[1]资金台帐!N3657</f>
      </c>
      <c r="O3657">
        <f>[1]资金台帐!O3657&amp;""</f>
      </c>
      <c r="P3657">
        <f>[1]资金台帐!P3657&amp;""</f>
      </c>
      <c r="Q3657">
        <f>[1]资金台帐!Q3657&amp;""</f>
      </c>
      <c r="T3657">
        <f>[1]资金台帐!T3657&amp;""</f>
      </c>
      <c r="U3657">
        <f>[1]资金台帐!U3657&amp;""</f>
      </c>
      <c r="W3657">
        <f>[1]资金台帐!W3657&amp;""</f>
      </c>
      <c r="X3657">
        <f>[1]资金台帐!X3657&amp;""</f>
      </c>
      <c r="AB3657">
        <f>[1]资金台帐!AB3657</f>
        <v>0</v>
      </c>
      <c r="AC3657">
        <f>[1]资金台帐!AC3657</f>
        <v>0</v>
      </c>
      <c r="AD3657">
        <f>[1]资金台帐!AD3657</f>
        <v>0</v>
      </c>
      <c r="AJ3657">
        <f>[1]资金台帐!AJ3657</f>
        <v>0</v>
      </c>
      <c r="AK3657">
        <f>[1]资金台帐!AK3657</f>
        <v>0</v>
      </c>
      <c r="BA3657" s="22">
        <f t="shared" si="0"/>
      </c>
    </row>
    <row r="3658">
      <c r="B3658">
        <f>[1]资金台帐!B3658&amp;""</f>
      </c>
      <c r="H3658">
        <f>[1]资金台帐!H3658&amp;""</f>
      </c>
      <c r="J3658">
        <f>[1]资金台帐!J3658&amp;""</f>
      </c>
      <c r="N3658">
        <f>[1]资金台帐!N3658</f>
      </c>
      <c r="O3658">
        <f>[1]资金台帐!O3658&amp;""</f>
      </c>
      <c r="P3658">
        <f>[1]资金台帐!P3658&amp;""</f>
      </c>
      <c r="Q3658">
        <f>[1]资金台帐!Q3658&amp;""</f>
      </c>
      <c r="T3658">
        <f>[1]资金台帐!T3658&amp;""</f>
      </c>
      <c r="U3658">
        <f>[1]资金台帐!U3658&amp;""</f>
      </c>
      <c r="W3658">
        <f>[1]资金台帐!W3658&amp;""</f>
      </c>
      <c r="X3658">
        <f>[1]资金台帐!X3658&amp;""</f>
      </c>
      <c r="AB3658">
        <f>[1]资金台帐!AB3658</f>
        <v>0</v>
      </c>
      <c r="AC3658">
        <f>[1]资金台帐!AC3658</f>
        <v>0</v>
      </c>
      <c r="AD3658">
        <f>[1]资金台帐!AD3658</f>
        <v>0</v>
      </c>
      <c r="AJ3658">
        <f>[1]资金台帐!AJ3658</f>
        <v>0</v>
      </c>
      <c r="AK3658">
        <f>[1]资金台帐!AK3658</f>
        <v>0</v>
      </c>
      <c r="BA3658" s="22">
        <f t="shared" si="0"/>
      </c>
    </row>
    <row r="3659">
      <c r="B3659">
        <f>[1]资金台帐!B3659&amp;""</f>
      </c>
      <c r="H3659">
        <f>[1]资金台帐!H3659&amp;""</f>
      </c>
      <c r="J3659">
        <f>[1]资金台帐!J3659&amp;""</f>
      </c>
      <c r="N3659">
        <f>[1]资金台帐!N3659</f>
      </c>
      <c r="O3659">
        <f>[1]资金台帐!O3659&amp;""</f>
      </c>
      <c r="P3659">
        <f>[1]资金台帐!P3659&amp;""</f>
      </c>
      <c r="Q3659">
        <f>[1]资金台帐!Q3659&amp;""</f>
      </c>
      <c r="T3659">
        <f>[1]资金台帐!T3659&amp;""</f>
      </c>
      <c r="U3659">
        <f>[1]资金台帐!U3659&amp;""</f>
      </c>
      <c r="W3659">
        <f>[1]资金台帐!W3659&amp;""</f>
      </c>
      <c r="X3659">
        <f>[1]资金台帐!X3659&amp;""</f>
      </c>
      <c r="AB3659">
        <f>[1]资金台帐!AB3659</f>
        <v>0</v>
      </c>
      <c r="AC3659">
        <f>[1]资金台帐!AC3659</f>
        <v>0</v>
      </c>
      <c r="AD3659">
        <f>[1]资金台帐!AD3659</f>
        <v>0</v>
      </c>
      <c r="AJ3659">
        <f>[1]资金台帐!AJ3659</f>
        <v>0</v>
      </c>
      <c r="AK3659">
        <f>[1]资金台帐!AK3659</f>
        <v>0</v>
      </c>
      <c r="BA3659" s="22">
        <f t="shared" si="0"/>
      </c>
    </row>
    <row r="3660">
      <c r="B3660">
        <f>[1]资金台帐!B3660&amp;""</f>
      </c>
      <c r="H3660">
        <f>[1]资金台帐!H3660&amp;""</f>
      </c>
      <c r="J3660">
        <f>[1]资金台帐!J3660&amp;""</f>
      </c>
      <c r="N3660">
        <f>[1]资金台帐!N3660</f>
      </c>
      <c r="O3660">
        <f>[1]资金台帐!O3660&amp;""</f>
      </c>
      <c r="P3660">
        <f>[1]资金台帐!P3660&amp;""</f>
      </c>
      <c r="Q3660">
        <f>[1]资金台帐!Q3660&amp;""</f>
      </c>
      <c r="T3660">
        <f>[1]资金台帐!T3660&amp;""</f>
      </c>
      <c r="U3660">
        <f>[1]资金台帐!U3660&amp;""</f>
      </c>
      <c r="W3660">
        <f>[1]资金台帐!W3660&amp;""</f>
      </c>
      <c r="X3660">
        <f>[1]资金台帐!X3660&amp;""</f>
      </c>
      <c r="AB3660">
        <f>[1]资金台帐!AB3660</f>
        <v>0</v>
      </c>
      <c r="AC3660">
        <f>[1]资金台帐!AC3660</f>
        <v>0</v>
      </c>
      <c r="AD3660">
        <f>[1]资金台帐!AD3660</f>
        <v>0</v>
      </c>
      <c r="AJ3660">
        <f>[1]资金台帐!AJ3660</f>
        <v>0</v>
      </c>
      <c r="AK3660">
        <f>[1]资金台帐!AK3660</f>
        <v>0</v>
      </c>
      <c r="BA3660" s="22">
        <f t="shared" si="0"/>
      </c>
    </row>
    <row r="3661">
      <c r="B3661">
        <f>[1]资金台帐!B3661&amp;""</f>
      </c>
      <c r="H3661">
        <f>[1]资金台帐!H3661&amp;""</f>
      </c>
      <c r="J3661">
        <f>[1]资金台帐!J3661&amp;""</f>
      </c>
      <c r="N3661">
        <f>[1]资金台帐!N3661</f>
      </c>
      <c r="O3661">
        <f>[1]资金台帐!O3661&amp;""</f>
      </c>
      <c r="P3661">
        <f>[1]资金台帐!P3661&amp;""</f>
      </c>
      <c r="Q3661">
        <f>[1]资金台帐!Q3661&amp;""</f>
      </c>
      <c r="T3661">
        <f>[1]资金台帐!T3661&amp;""</f>
      </c>
      <c r="U3661">
        <f>[1]资金台帐!U3661&amp;""</f>
      </c>
      <c r="W3661">
        <f>[1]资金台帐!W3661&amp;""</f>
      </c>
      <c r="X3661">
        <f>[1]资金台帐!X3661&amp;""</f>
      </c>
      <c r="AB3661">
        <f>[1]资金台帐!AB3661</f>
        <v>0</v>
      </c>
      <c r="AC3661">
        <f>[1]资金台帐!AC3661</f>
        <v>0</v>
      </c>
      <c r="AD3661">
        <f>[1]资金台帐!AD3661</f>
        <v>0</v>
      </c>
      <c r="AJ3661">
        <f>[1]资金台帐!AJ3661</f>
        <v>0</v>
      </c>
      <c r="AK3661">
        <f>[1]资金台帐!AK3661</f>
        <v>0</v>
      </c>
      <c r="BA3661" s="22">
        <f t="shared" si="0"/>
      </c>
    </row>
    <row r="3662">
      <c r="B3662">
        <f>[1]资金台帐!B3662&amp;""</f>
      </c>
      <c r="H3662">
        <f>[1]资金台帐!H3662&amp;""</f>
      </c>
      <c r="J3662">
        <f>[1]资金台帐!J3662&amp;""</f>
      </c>
      <c r="N3662">
        <f>[1]资金台帐!N3662</f>
      </c>
      <c r="O3662">
        <f>[1]资金台帐!O3662&amp;""</f>
      </c>
      <c r="P3662">
        <f>[1]资金台帐!P3662&amp;""</f>
      </c>
      <c r="Q3662">
        <f>[1]资金台帐!Q3662&amp;""</f>
      </c>
      <c r="T3662">
        <f>[1]资金台帐!T3662&amp;""</f>
      </c>
      <c r="U3662">
        <f>[1]资金台帐!U3662&amp;""</f>
      </c>
      <c r="W3662">
        <f>[1]资金台帐!W3662&amp;""</f>
      </c>
      <c r="X3662">
        <f>[1]资金台帐!X3662&amp;""</f>
      </c>
      <c r="AB3662">
        <f>[1]资金台帐!AB3662</f>
        <v>0</v>
      </c>
      <c r="AC3662">
        <f>[1]资金台帐!AC3662</f>
        <v>0</v>
      </c>
      <c r="AD3662">
        <f>[1]资金台帐!AD3662</f>
        <v>0</v>
      </c>
      <c r="AJ3662">
        <f>[1]资金台帐!AJ3662</f>
        <v>0</v>
      </c>
      <c r="AK3662">
        <f>[1]资金台帐!AK3662</f>
        <v>0</v>
      </c>
      <c r="BA3662" s="22">
        <f t="shared" si="0"/>
      </c>
    </row>
    <row r="3663">
      <c r="B3663">
        <f>[1]资金台帐!B3663&amp;""</f>
      </c>
      <c r="H3663">
        <f>[1]资金台帐!H3663&amp;""</f>
      </c>
      <c r="J3663">
        <f>[1]资金台帐!J3663&amp;""</f>
      </c>
      <c r="N3663">
        <f>[1]资金台帐!N3663</f>
      </c>
      <c r="O3663">
        <f>[1]资金台帐!O3663&amp;""</f>
      </c>
      <c r="P3663">
        <f>[1]资金台帐!P3663&amp;""</f>
      </c>
      <c r="Q3663">
        <f>[1]资金台帐!Q3663&amp;""</f>
      </c>
      <c r="T3663">
        <f>[1]资金台帐!T3663&amp;""</f>
      </c>
      <c r="U3663">
        <f>[1]资金台帐!U3663&amp;""</f>
      </c>
      <c r="W3663">
        <f>[1]资金台帐!W3663&amp;""</f>
      </c>
      <c r="X3663">
        <f>[1]资金台帐!X3663&amp;""</f>
      </c>
      <c r="AB3663">
        <f>[1]资金台帐!AB3663</f>
        <v>0</v>
      </c>
      <c r="AC3663">
        <f>[1]资金台帐!AC3663</f>
        <v>0</v>
      </c>
      <c r="AD3663">
        <f>[1]资金台帐!AD3663</f>
        <v>0</v>
      </c>
      <c r="AJ3663">
        <f>[1]资金台帐!AJ3663</f>
        <v>0</v>
      </c>
      <c r="AK3663">
        <f>[1]资金台帐!AK3663</f>
        <v>0</v>
      </c>
      <c r="BA3663" s="22">
        <f t="shared" si="0"/>
      </c>
    </row>
    <row r="3664">
      <c r="B3664">
        <f>[1]资金台帐!B3664&amp;""</f>
      </c>
      <c r="H3664">
        <f>[1]资金台帐!H3664&amp;""</f>
      </c>
      <c r="J3664">
        <f>[1]资金台帐!J3664&amp;""</f>
      </c>
      <c r="N3664">
        <f>[1]资金台帐!N3664</f>
      </c>
      <c r="O3664">
        <f>[1]资金台帐!O3664&amp;""</f>
      </c>
      <c r="P3664">
        <f>[1]资金台帐!P3664&amp;""</f>
      </c>
      <c r="Q3664">
        <f>[1]资金台帐!Q3664&amp;""</f>
      </c>
      <c r="T3664">
        <f>[1]资金台帐!T3664&amp;""</f>
      </c>
      <c r="U3664">
        <f>[1]资金台帐!U3664&amp;""</f>
      </c>
      <c r="W3664">
        <f>[1]资金台帐!W3664&amp;""</f>
      </c>
      <c r="X3664">
        <f>[1]资金台帐!X3664&amp;""</f>
      </c>
      <c r="AB3664">
        <f>[1]资金台帐!AB3664</f>
        <v>0</v>
      </c>
      <c r="AC3664">
        <f>[1]资金台帐!AC3664</f>
        <v>0</v>
      </c>
      <c r="AD3664">
        <f>[1]资金台帐!AD3664</f>
        <v>0</v>
      </c>
      <c r="AJ3664">
        <f>[1]资金台帐!AJ3664</f>
        <v>0</v>
      </c>
      <c r="AK3664">
        <f>[1]资金台帐!AK3664</f>
        <v>0</v>
      </c>
      <c r="BA3664" s="22">
        <f t="shared" si="0"/>
      </c>
    </row>
    <row r="3665">
      <c r="B3665">
        <f>[1]资金台帐!B3665&amp;""</f>
      </c>
      <c r="H3665">
        <f>[1]资金台帐!H3665&amp;""</f>
      </c>
      <c r="J3665">
        <f>[1]资金台帐!J3665&amp;""</f>
      </c>
      <c r="N3665">
        <f>[1]资金台帐!N3665</f>
      </c>
      <c r="O3665">
        <f>[1]资金台帐!O3665&amp;""</f>
      </c>
      <c r="P3665">
        <f>[1]资金台帐!P3665&amp;""</f>
      </c>
      <c r="Q3665">
        <f>[1]资金台帐!Q3665&amp;""</f>
      </c>
      <c r="T3665">
        <f>[1]资金台帐!T3665&amp;""</f>
      </c>
      <c r="U3665">
        <f>[1]资金台帐!U3665&amp;""</f>
      </c>
      <c r="W3665">
        <f>[1]资金台帐!W3665&amp;""</f>
      </c>
      <c r="X3665">
        <f>[1]资金台帐!X3665&amp;""</f>
      </c>
      <c r="AB3665">
        <f>[1]资金台帐!AB3665</f>
        <v>0</v>
      </c>
      <c r="AC3665">
        <f>[1]资金台帐!AC3665</f>
        <v>0</v>
      </c>
      <c r="AD3665">
        <f>[1]资金台帐!AD3665</f>
        <v>0</v>
      </c>
      <c r="AJ3665">
        <f>[1]资金台帐!AJ3665</f>
        <v>0</v>
      </c>
      <c r="AK3665">
        <f>[1]资金台帐!AK3665</f>
        <v>0</v>
      </c>
      <c r="BA3665" s="22">
        <f t="shared" si="0"/>
      </c>
    </row>
    <row r="3666">
      <c r="B3666">
        <f>[1]资金台帐!B3666&amp;""</f>
      </c>
      <c r="H3666">
        <f>[1]资金台帐!H3666&amp;""</f>
      </c>
      <c r="J3666">
        <f>[1]资金台帐!J3666&amp;""</f>
      </c>
      <c r="N3666">
        <f>[1]资金台帐!N3666</f>
      </c>
      <c r="O3666">
        <f>[1]资金台帐!O3666&amp;""</f>
      </c>
      <c r="P3666">
        <f>[1]资金台帐!P3666&amp;""</f>
      </c>
      <c r="Q3666">
        <f>[1]资金台帐!Q3666&amp;""</f>
      </c>
      <c r="T3666">
        <f>[1]资金台帐!T3666&amp;""</f>
      </c>
      <c r="U3666">
        <f>[1]资金台帐!U3666&amp;""</f>
      </c>
      <c r="W3666">
        <f>[1]资金台帐!W3666&amp;""</f>
      </c>
      <c r="X3666">
        <f>[1]资金台帐!X3666&amp;""</f>
      </c>
      <c r="AB3666">
        <f>[1]资金台帐!AB3666</f>
        <v>0</v>
      </c>
      <c r="AC3666">
        <f>[1]资金台帐!AC3666</f>
        <v>0</v>
      </c>
      <c r="AD3666">
        <f>[1]资金台帐!AD3666</f>
        <v>0</v>
      </c>
      <c r="AJ3666">
        <f>[1]资金台帐!AJ3666</f>
        <v>0</v>
      </c>
      <c r="AK3666">
        <f>[1]资金台帐!AK3666</f>
        <v>0</v>
      </c>
      <c r="BA3666" s="22">
        <f t="shared" si="0"/>
      </c>
    </row>
    <row r="3667">
      <c r="B3667">
        <f>[1]资金台帐!B3667&amp;""</f>
      </c>
      <c r="H3667">
        <f>[1]资金台帐!H3667&amp;""</f>
      </c>
      <c r="J3667">
        <f>[1]资金台帐!J3667&amp;""</f>
      </c>
      <c r="N3667">
        <f>[1]资金台帐!N3667</f>
      </c>
      <c r="O3667">
        <f>[1]资金台帐!O3667&amp;""</f>
      </c>
      <c r="P3667">
        <f>[1]资金台帐!P3667&amp;""</f>
      </c>
      <c r="Q3667">
        <f>[1]资金台帐!Q3667&amp;""</f>
      </c>
      <c r="T3667">
        <f>[1]资金台帐!T3667&amp;""</f>
      </c>
      <c r="U3667">
        <f>[1]资金台帐!U3667&amp;""</f>
      </c>
      <c r="W3667">
        <f>[1]资金台帐!W3667&amp;""</f>
      </c>
      <c r="X3667">
        <f>[1]资金台帐!X3667&amp;""</f>
      </c>
      <c r="AB3667">
        <f>[1]资金台帐!AB3667</f>
        <v>0</v>
      </c>
      <c r="AC3667">
        <f>[1]资金台帐!AC3667</f>
        <v>0</v>
      </c>
      <c r="AD3667">
        <f>[1]资金台帐!AD3667</f>
        <v>0</v>
      </c>
      <c r="AJ3667">
        <f>[1]资金台帐!AJ3667</f>
        <v>0</v>
      </c>
      <c r="AK3667">
        <f>[1]资金台帐!AK3667</f>
        <v>0</v>
      </c>
      <c r="BA3667" s="22">
        <f t="shared" si="0"/>
      </c>
    </row>
    <row r="3668">
      <c r="B3668">
        <f>[1]资金台帐!B3668&amp;""</f>
      </c>
      <c r="H3668">
        <f>[1]资金台帐!H3668&amp;""</f>
      </c>
      <c r="J3668">
        <f>[1]资金台帐!J3668&amp;""</f>
      </c>
      <c r="N3668">
        <f>[1]资金台帐!N3668</f>
      </c>
      <c r="O3668">
        <f>[1]资金台帐!O3668&amp;""</f>
      </c>
      <c r="P3668">
        <f>[1]资金台帐!P3668&amp;""</f>
      </c>
      <c r="Q3668">
        <f>[1]资金台帐!Q3668&amp;""</f>
      </c>
      <c r="T3668">
        <f>[1]资金台帐!T3668&amp;""</f>
      </c>
      <c r="U3668">
        <f>[1]资金台帐!U3668&amp;""</f>
      </c>
      <c r="W3668">
        <f>[1]资金台帐!W3668&amp;""</f>
      </c>
      <c r="X3668">
        <f>[1]资金台帐!X3668&amp;""</f>
      </c>
      <c r="AB3668">
        <f>[1]资金台帐!AB3668</f>
        <v>0</v>
      </c>
      <c r="AC3668">
        <f>[1]资金台帐!AC3668</f>
        <v>0</v>
      </c>
      <c r="AD3668">
        <f>[1]资金台帐!AD3668</f>
        <v>0</v>
      </c>
      <c r="AJ3668">
        <f>[1]资金台帐!AJ3668</f>
        <v>0</v>
      </c>
      <c r="AK3668">
        <f>[1]资金台帐!AK3668</f>
        <v>0</v>
      </c>
      <c r="BA3668" s="22">
        <f t="shared" si="0"/>
      </c>
    </row>
    <row r="3669">
      <c r="B3669">
        <f>[1]资金台帐!B3669&amp;""</f>
      </c>
      <c r="H3669">
        <f>[1]资金台帐!H3669&amp;""</f>
      </c>
      <c r="J3669">
        <f>[1]资金台帐!J3669&amp;""</f>
      </c>
      <c r="N3669">
        <f>[1]资金台帐!N3669</f>
      </c>
      <c r="O3669">
        <f>[1]资金台帐!O3669&amp;""</f>
      </c>
      <c r="P3669">
        <f>[1]资金台帐!P3669&amp;""</f>
      </c>
      <c r="Q3669">
        <f>[1]资金台帐!Q3669&amp;""</f>
      </c>
      <c r="T3669">
        <f>[1]资金台帐!T3669&amp;""</f>
      </c>
      <c r="U3669">
        <f>[1]资金台帐!U3669&amp;""</f>
      </c>
      <c r="W3669">
        <f>[1]资金台帐!W3669&amp;""</f>
      </c>
      <c r="X3669">
        <f>[1]资金台帐!X3669&amp;""</f>
      </c>
      <c r="AB3669">
        <f>[1]资金台帐!AB3669</f>
        <v>0</v>
      </c>
      <c r="AC3669">
        <f>[1]资金台帐!AC3669</f>
        <v>0</v>
      </c>
      <c r="AD3669">
        <f>[1]资金台帐!AD3669</f>
        <v>0</v>
      </c>
      <c r="AJ3669">
        <f>[1]资金台帐!AJ3669</f>
        <v>0</v>
      </c>
      <c r="AK3669">
        <f>[1]资金台帐!AK3669</f>
        <v>0</v>
      </c>
      <c r="BA3669" s="22">
        <f t="shared" si="0"/>
      </c>
    </row>
    <row r="3670">
      <c r="B3670">
        <f>[1]资金台帐!B3670&amp;""</f>
      </c>
      <c r="H3670">
        <f>[1]资金台帐!H3670&amp;""</f>
      </c>
      <c r="J3670">
        <f>[1]资金台帐!J3670&amp;""</f>
      </c>
      <c r="N3670">
        <f>[1]资金台帐!N3670</f>
      </c>
      <c r="O3670">
        <f>[1]资金台帐!O3670&amp;""</f>
      </c>
      <c r="P3670">
        <f>[1]资金台帐!P3670&amp;""</f>
      </c>
      <c r="Q3670">
        <f>[1]资金台帐!Q3670&amp;""</f>
      </c>
      <c r="T3670">
        <f>[1]资金台帐!T3670&amp;""</f>
      </c>
      <c r="U3670">
        <f>[1]资金台帐!U3670&amp;""</f>
      </c>
      <c r="W3670">
        <f>[1]资金台帐!W3670&amp;""</f>
      </c>
      <c r="X3670">
        <f>[1]资金台帐!X3670&amp;""</f>
      </c>
      <c r="AB3670">
        <f>[1]资金台帐!AB3670</f>
        <v>0</v>
      </c>
      <c r="AC3670">
        <f>[1]资金台帐!AC3670</f>
        <v>0</v>
      </c>
      <c r="AD3670">
        <f>[1]资金台帐!AD3670</f>
        <v>0</v>
      </c>
      <c r="AJ3670">
        <f>[1]资金台帐!AJ3670</f>
        <v>0</v>
      </c>
      <c r="AK3670">
        <f>[1]资金台帐!AK3670</f>
        <v>0</v>
      </c>
      <c r="BA3670" s="22">
        <f t="shared" si="0"/>
      </c>
    </row>
    <row r="3671">
      <c r="B3671">
        <f>[1]资金台帐!B3671&amp;""</f>
      </c>
      <c r="H3671">
        <f>[1]资金台帐!H3671&amp;""</f>
      </c>
      <c r="J3671">
        <f>[1]资金台帐!J3671&amp;""</f>
      </c>
      <c r="N3671">
        <f>[1]资金台帐!N3671</f>
      </c>
      <c r="O3671">
        <f>[1]资金台帐!O3671&amp;""</f>
      </c>
      <c r="P3671">
        <f>[1]资金台帐!P3671&amp;""</f>
      </c>
      <c r="Q3671">
        <f>[1]资金台帐!Q3671&amp;""</f>
      </c>
      <c r="T3671">
        <f>[1]资金台帐!T3671&amp;""</f>
      </c>
      <c r="U3671">
        <f>[1]资金台帐!U3671&amp;""</f>
      </c>
      <c r="W3671">
        <f>[1]资金台帐!W3671&amp;""</f>
      </c>
      <c r="X3671">
        <f>[1]资金台帐!X3671&amp;""</f>
      </c>
      <c r="AB3671">
        <f>[1]资金台帐!AB3671</f>
        <v>0</v>
      </c>
      <c r="AC3671">
        <f>[1]资金台帐!AC3671</f>
        <v>0</v>
      </c>
      <c r="AD3671">
        <f>[1]资金台帐!AD3671</f>
        <v>0</v>
      </c>
      <c r="AJ3671">
        <f>[1]资金台帐!AJ3671</f>
        <v>0</v>
      </c>
      <c r="AK3671">
        <f>[1]资金台帐!AK3671</f>
        <v>0</v>
      </c>
      <c r="BA3671" s="22">
        <f t="shared" si="0"/>
      </c>
    </row>
    <row r="3672">
      <c r="B3672">
        <f>[1]资金台帐!B3672&amp;""</f>
      </c>
      <c r="H3672">
        <f>[1]资金台帐!H3672&amp;""</f>
      </c>
      <c r="J3672">
        <f>[1]资金台帐!J3672&amp;""</f>
      </c>
      <c r="N3672">
        <f>[1]资金台帐!N3672</f>
      </c>
      <c r="O3672">
        <f>[1]资金台帐!O3672&amp;""</f>
      </c>
      <c r="P3672">
        <f>[1]资金台帐!P3672&amp;""</f>
      </c>
      <c r="Q3672">
        <f>[1]资金台帐!Q3672&amp;""</f>
      </c>
      <c r="T3672">
        <f>[1]资金台帐!T3672&amp;""</f>
      </c>
      <c r="U3672">
        <f>[1]资金台帐!U3672&amp;""</f>
      </c>
      <c r="W3672">
        <f>[1]资金台帐!W3672&amp;""</f>
      </c>
      <c r="X3672">
        <f>[1]资金台帐!X3672&amp;""</f>
      </c>
      <c r="AB3672">
        <f>[1]资金台帐!AB3672</f>
        <v>0</v>
      </c>
      <c r="AC3672">
        <f>[1]资金台帐!AC3672</f>
        <v>0</v>
      </c>
      <c r="AD3672">
        <f>[1]资金台帐!AD3672</f>
        <v>0</v>
      </c>
      <c r="AJ3672">
        <f>[1]资金台帐!AJ3672</f>
        <v>0</v>
      </c>
      <c r="AK3672">
        <f>[1]资金台帐!AK3672</f>
        <v>0</v>
      </c>
      <c r="BA3672" s="22">
        <f t="shared" si="0"/>
      </c>
    </row>
    <row r="3673">
      <c r="B3673">
        <f>[1]资金台帐!B3673&amp;""</f>
      </c>
      <c r="H3673">
        <f>[1]资金台帐!H3673&amp;""</f>
      </c>
      <c r="J3673">
        <f>[1]资金台帐!J3673&amp;""</f>
      </c>
      <c r="N3673">
        <f>[1]资金台帐!N3673</f>
      </c>
      <c r="O3673">
        <f>[1]资金台帐!O3673&amp;""</f>
      </c>
      <c r="P3673">
        <f>[1]资金台帐!P3673&amp;""</f>
      </c>
      <c r="Q3673">
        <f>[1]资金台帐!Q3673&amp;""</f>
      </c>
      <c r="T3673">
        <f>[1]资金台帐!T3673&amp;""</f>
      </c>
      <c r="U3673">
        <f>[1]资金台帐!U3673&amp;""</f>
      </c>
      <c r="W3673">
        <f>[1]资金台帐!W3673&amp;""</f>
      </c>
      <c r="X3673">
        <f>[1]资金台帐!X3673&amp;""</f>
      </c>
      <c r="AB3673">
        <f>[1]资金台帐!AB3673</f>
        <v>0</v>
      </c>
      <c r="AC3673">
        <f>[1]资金台帐!AC3673</f>
        <v>0</v>
      </c>
      <c r="AD3673">
        <f>[1]资金台帐!AD3673</f>
        <v>0</v>
      </c>
      <c r="AJ3673">
        <f>[1]资金台帐!AJ3673</f>
        <v>0</v>
      </c>
      <c r="AK3673">
        <f>[1]资金台帐!AK3673</f>
        <v>0</v>
      </c>
      <c r="BA3673" s="22">
        <f t="shared" si="0"/>
      </c>
    </row>
    <row r="3674">
      <c r="B3674">
        <f>[1]资金台帐!B3674&amp;""</f>
      </c>
      <c r="H3674">
        <f>[1]资金台帐!H3674&amp;""</f>
      </c>
      <c r="J3674">
        <f>[1]资金台帐!J3674&amp;""</f>
      </c>
      <c r="N3674">
        <f>[1]资金台帐!N3674</f>
      </c>
      <c r="O3674">
        <f>[1]资金台帐!O3674&amp;""</f>
      </c>
      <c r="P3674">
        <f>[1]资金台帐!P3674&amp;""</f>
      </c>
      <c r="Q3674">
        <f>[1]资金台帐!Q3674&amp;""</f>
      </c>
      <c r="T3674">
        <f>[1]资金台帐!T3674&amp;""</f>
      </c>
      <c r="U3674">
        <f>[1]资金台帐!U3674&amp;""</f>
      </c>
      <c r="W3674">
        <f>[1]资金台帐!W3674&amp;""</f>
      </c>
      <c r="X3674">
        <f>[1]资金台帐!X3674&amp;""</f>
      </c>
      <c r="AB3674">
        <f>[1]资金台帐!AB3674</f>
        <v>0</v>
      </c>
      <c r="AC3674">
        <f>[1]资金台帐!AC3674</f>
        <v>0</v>
      </c>
      <c r="AD3674">
        <f>[1]资金台帐!AD3674</f>
        <v>0</v>
      </c>
      <c r="AJ3674">
        <f>[1]资金台帐!AJ3674</f>
        <v>0</v>
      </c>
      <c r="AK3674">
        <f>[1]资金台帐!AK3674</f>
        <v>0</v>
      </c>
      <c r="BA3674" s="22">
        <f t="shared" si="0"/>
      </c>
    </row>
    <row r="3675">
      <c r="B3675">
        <f>[1]资金台帐!B3675&amp;""</f>
      </c>
      <c r="H3675">
        <f>[1]资金台帐!H3675&amp;""</f>
      </c>
      <c r="J3675">
        <f>[1]资金台帐!J3675&amp;""</f>
      </c>
      <c r="N3675">
        <f>[1]资金台帐!N3675</f>
      </c>
      <c r="O3675">
        <f>[1]资金台帐!O3675&amp;""</f>
      </c>
      <c r="P3675">
        <f>[1]资金台帐!P3675&amp;""</f>
      </c>
      <c r="Q3675">
        <f>[1]资金台帐!Q3675&amp;""</f>
      </c>
      <c r="T3675">
        <f>[1]资金台帐!T3675&amp;""</f>
      </c>
      <c r="U3675">
        <f>[1]资金台帐!U3675&amp;""</f>
      </c>
      <c r="W3675">
        <f>[1]资金台帐!W3675&amp;""</f>
      </c>
      <c r="X3675">
        <f>[1]资金台帐!X3675&amp;""</f>
      </c>
      <c r="AB3675">
        <f>[1]资金台帐!AB3675</f>
        <v>0</v>
      </c>
      <c r="AC3675">
        <f>[1]资金台帐!AC3675</f>
        <v>0</v>
      </c>
      <c r="AD3675">
        <f>[1]资金台帐!AD3675</f>
        <v>0</v>
      </c>
      <c r="AJ3675">
        <f>[1]资金台帐!AJ3675</f>
        <v>0</v>
      </c>
      <c r="AK3675">
        <f>[1]资金台帐!AK3675</f>
        <v>0</v>
      </c>
      <c r="BA3675" s="22">
        <f t="shared" si="0"/>
      </c>
    </row>
    <row r="3676">
      <c r="B3676">
        <f>[1]资金台帐!B3676&amp;""</f>
      </c>
      <c r="H3676">
        <f>[1]资金台帐!H3676&amp;""</f>
      </c>
      <c r="J3676">
        <f>[1]资金台帐!J3676&amp;""</f>
      </c>
      <c r="N3676">
        <f>[1]资金台帐!N3676</f>
      </c>
      <c r="O3676">
        <f>[1]资金台帐!O3676&amp;""</f>
      </c>
      <c r="P3676">
        <f>[1]资金台帐!P3676&amp;""</f>
      </c>
      <c r="Q3676">
        <f>[1]资金台帐!Q3676&amp;""</f>
      </c>
      <c r="T3676">
        <f>[1]资金台帐!T3676&amp;""</f>
      </c>
      <c r="U3676">
        <f>[1]资金台帐!U3676&amp;""</f>
      </c>
      <c r="W3676">
        <f>[1]资金台帐!W3676&amp;""</f>
      </c>
      <c r="X3676">
        <f>[1]资金台帐!X3676&amp;""</f>
      </c>
      <c r="AB3676">
        <f>[1]资金台帐!AB3676</f>
        <v>0</v>
      </c>
      <c r="AC3676">
        <f>[1]资金台帐!AC3676</f>
        <v>0</v>
      </c>
      <c r="AD3676">
        <f>[1]资金台帐!AD3676</f>
        <v>0</v>
      </c>
      <c r="AJ3676">
        <f>[1]资金台帐!AJ3676</f>
        <v>0</v>
      </c>
      <c r="AK3676">
        <f>[1]资金台帐!AK3676</f>
        <v>0</v>
      </c>
      <c r="BA3676" s="22">
        <f t="shared" si="0"/>
      </c>
    </row>
    <row r="3677">
      <c r="B3677">
        <f>[1]资金台帐!B3677&amp;""</f>
      </c>
      <c r="H3677">
        <f>[1]资金台帐!H3677&amp;""</f>
      </c>
      <c r="J3677">
        <f>[1]资金台帐!J3677&amp;""</f>
      </c>
      <c r="N3677">
        <f>[1]资金台帐!N3677</f>
      </c>
      <c r="O3677">
        <f>[1]资金台帐!O3677&amp;""</f>
      </c>
      <c r="P3677">
        <f>[1]资金台帐!P3677&amp;""</f>
      </c>
      <c r="Q3677">
        <f>[1]资金台帐!Q3677&amp;""</f>
      </c>
      <c r="T3677">
        <f>[1]资金台帐!T3677&amp;""</f>
      </c>
      <c r="U3677">
        <f>[1]资金台帐!U3677&amp;""</f>
      </c>
      <c r="W3677">
        <f>[1]资金台帐!W3677&amp;""</f>
      </c>
      <c r="X3677">
        <f>[1]资金台帐!X3677&amp;""</f>
      </c>
      <c r="AB3677">
        <f>[1]资金台帐!AB3677</f>
        <v>0</v>
      </c>
      <c r="AC3677">
        <f>[1]资金台帐!AC3677</f>
        <v>0</v>
      </c>
      <c r="AD3677">
        <f>[1]资金台帐!AD3677</f>
        <v>0</v>
      </c>
      <c r="AJ3677">
        <f>[1]资金台帐!AJ3677</f>
        <v>0</v>
      </c>
      <c r="AK3677">
        <f>[1]资金台帐!AK3677</f>
        <v>0</v>
      </c>
      <c r="BA3677" s="22">
        <f t="shared" si="0"/>
      </c>
    </row>
    <row r="3678">
      <c r="B3678">
        <f>[1]资金台帐!B3678&amp;""</f>
      </c>
      <c r="H3678">
        <f>[1]资金台帐!H3678&amp;""</f>
      </c>
      <c r="J3678">
        <f>[1]资金台帐!J3678&amp;""</f>
      </c>
      <c r="N3678">
        <f>[1]资金台帐!N3678</f>
      </c>
      <c r="O3678">
        <f>[1]资金台帐!O3678&amp;""</f>
      </c>
      <c r="P3678">
        <f>[1]资金台帐!P3678&amp;""</f>
      </c>
      <c r="Q3678">
        <f>[1]资金台帐!Q3678&amp;""</f>
      </c>
      <c r="T3678">
        <f>[1]资金台帐!T3678&amp;""</f>
      </c>
      <c r="U3678">
        <f>[1]资金台帐!U3678&amp;""</f>
      </c>
      <c r="W3678">
        <f>[1]资金台帐!W3678&amp;""</f>
      </c>
      <c r="X3678">
        <f>[1]资金台帐!X3678&amp;""</f>
      </c>
      <c r="AB3678">
        <f>[1]资金台帐!AB3678</f>
        <v>0</v>
      </c>
      <c r="AC3678">
        <f>[1]资金台帐!AC3678</f>
        <v>0</v>
      </c>
      <c r="AD3678">
        <f>[1]资金台帐!AD3678</f>
        <v>0</v>
      </c>
      <c r="AJ3678">
        <f>[1]资金台帐!AJ3678</f>
        <v>0</v>
      </c>
      <c r="AK3678">
        <f>[1]资金台帐!AK3678</f>
        <v>0</v>
      </c>
      <c r="BA3678" s="22">
        <f t="shared" si="0"/>
      </c>
    </row>
    <row r="3679">
      <c r="B3679">
        <f>[1]资金台帐!B3679&amp;""</f>
      </c>
      <c r="H3679">
        <f>[1]资金台帐!H3679&amp;""</f>
      </c>
      <c r="J3679">
        <f>[1]资金台帐!J3679&amp;""</f>
      </c>
      <c r="N3679">
        <f>[1]资金台帐!N3679</f>
      </c>
      <c r="O3679">
        <f>[1]资金台帐!O3679&amp;""</f>
      </c>
      <c r="P3679">
        <f>[1]资金台帐!P3679&amp;""</f>
      </c>
      <c r="Q3679">
        <f>[1]资金台帐!Q3679&amp;""</f>
      </c>
      <c r="T3679">
        <f>[1]资金台帐!T3679&amp;""</f>
      </c>
      <c r="U3679">
        <f>[1]资金台帐!U3679&amp;""</f>
      </c>
      <c r="W3679">
        <f>[1]资金台帐!W3679&amp;""</f>
      </c>
      <c r="X3679">
        <f>[1]资金台帐!X3679&amp;""</f>
      </c>
      <c r="AB3679">
        <f>[1]资金台帐!AB3679</f>
        <v>0</v>
      </c>
      <c r="AC3679">
        <f>[1]资金台帐!AC3679</f>
        <v>0</v>
      </c>
      <c r="AD3679">
        <f>[1]资金台帐!AD3679</f>
        <v>0</v>
      </c>
      <c r="AJ3679">
        <f>[1]资金台帐!AJ3679</f>
        <v>0</v>
      </c>
      <c r="AK3679">
        <f>[1]资金台帐!AK3679</f>
        <v>0</v>
      </c>
      <c r="BA3679" s="22">
        <f t="shared" si="0"/>
      </c>
    </row>
    <row r="3680">
      <c r="B3680">
        <f>[1]资金台帐!B3680&amp;""</f>
      </c>
      <c r="H3680">
        <f>[1]资金台帐!H3680&amp;""</f>
      </c>
      <c r="J3680">
        <f>[1]资金台帐!J3680&amp;""</f>
      </c>
      <c r="N3680">
        <f>[1]资金台帐!N3680</f>
      </c>
      <c r="O3680">
        <f>[1]资金台帐!O3680&amp;""</f>
      </c>
      <c r="P3680">
        <f>[1]资金台帐!P3680&amp;""</f>
      </c>
      <c r="Q3680">
        <f>[1]资金台帐!Q3680&amp;""</f>
      </c>
      <c r="T3680">
        <f>[1]资金台帐!T3680&amp;""</f>
      </c>
      <c r="U3680">
        <f>[1]资金台帐!U3680&amp;""</f>
      </c>
      <c r="W3680">
        <f>[1]资金台帐!W3680&amp;""</f>
      </c>
      <c r="X3680">
        <f>[1]资金台帐!X3680&amp;""</f>
      </c>
      <c r="AB3680">
        <f>[1]资金台帐!AB3680</f>
        <v>0</v>
      </c>
      <c r="AC3680">
        <f>[1]资金台帐!AC3680</f>
        <v>0</v>
      </c>
      <c r="AD3680">
        <f>[1]资金台帐!AD3680</f>
        <v>0</v>
      </c>
      <c r="AJ3680">
        <f>[1]资金台帐!AJ3680</f>
        <v>0</v>
      </c>
      <c r="AK3680">
        <f>[1]资金台帐!AK3680</f>
        <v>0</v>
      </c>
      <c r="BA3680" s="22">
        <f t="shared" si="0"/>
      </c>
    </row>
    <row r="3681">
      <c r="B3681">
        <f>[1]资金台帐!B3681&amp;""</f>
      </c>
      <c r="H3681">
        <f>[1]资金台帐!H3681&amp;""</f>
      </c>
      <c r="J3681">
        <f>[1]资金台帐!J3681&amp;""</f>
      </c>
      <c r="N3681">
        <f>[1]资金台帐!N3681</f>
      </c>
      <c r="O3681">
        <f>[1]资金台帐!O3681&amp;""</f>
      </c>
      <c r="P3681">
        <f>[1]资金台帐!P3681&amp;""</f>
      </c>
      <c r="Q3681">
        <f>[1]资金台帐!Q3681&amp;""</f>
      </c>
      <c r="T3681">
        <f>[1]资金台帐!T3681&amp;""</f>
      </c>
      <c r="U3681">
        <f>[1]资金台帐!U3681&amp;""</f>
      </c>
      <c r="W3681">
        <f>[1]资金台帐!W3681&amp;""</f>
      </c>
      <c r="X3681">
        <f>[1]资金台帐!X3681&amp;""</f>
      </c>
      <c r="AB3681">
        <f>[1]资金台帐!AB3681</f>
        <v>0</v>
      </c>
      <c r="AC3681">
        <f>[1]资金台帐!AC3681</f>
        <v>0</v>
      </c>
      <c r="AD3681">
        <f>[1]资金台帐!AD3681</f>
        <v>0</v>
      </c>
      <c r="AJ3681">
        <f>[1]资金台帐!AJ3681</f>
        <v>0</v>
      </c>
      <c r="AK3681">
        <f>[1]资金台帐!AK3681</f>
        <v>0</v>
      </c>
      <c r="BA3681" s="22">
        <f t="shared" si="0"/>
      </c>
    </row>
    <row r="3682">
      <c r="B3682">
        <f>[1]资金台帐!B3682&amp;""</f>
      </c>
      <c r="H3682">
        <f>[1]资金台帐!H3682&amp;""</f>
      </c>
      <c r="J3682">
        <f>[1]资金台帐!J3682&amp;""</f>
      </c>
      <c r="N3682">
        <f>[1]资金台帐!N3682</f>
      </c>
      <c r="O3682">
        <f>[1]资金台帐!O3682&amp;""</f>
      </c>
      <c r="P3682">
        <f>[1]资金台帐!P3682&amp;""</f>
      </c>
      <c r="Q3682">
        <f>[1]资金台帐!Q3682&amp;""</f>
      </c>
      <c r="T3682">
        <f>[1]资金台帐!T3682&amp;""</f>
      </c>
      <c r="U3682">
        <f>[1]资金台帐!U3682&amp;""</f>
      </c>
      <c r="W3682">
        <f>[1]资金台帐!W3682&amp;""</f>
      </c>
      <c r="X3682">
        <f>[1]资金台帐!X3682&amp;""</f>
      </c>
      <c r="AB3682">
        <f>[1]资金台帐!AB3682</f>
        <v>0</v>
      </c>
      <c r="AC3682">
        <f>[1]资金台帐!AC3682</f>
        <v>0</v>
      </c>
      <c r="AD3682">
        <f>[1]资金台帐!AD3682</f>
        <v>0</v>
      </c>
      <c r="AJ3682">
        <f>[1]资金台帐!AJ3682</f>
        <v>0</v>
      </c>
      <c r="AK3682">
        <f>[1]资金台帐!AK3682</f>
        <v>0</v>
      </c>
      <c r="BA3682" s="22">
        <f t="shared" si="0"/>
      </c>
    </row>
    <row r="3683">
      <c r="B3683">
        <f>[1]资金台帐!B3683&amp;""</f>
      </c>
      <c r="H3683">
        <f>[1]资金台帐!H3683&amp;""</f>
      </c>
      <c r="J3683">
        <f>[1]资金台帐!J3683&amp;""</f>
      </c>
      <c r="N3683">
        <f>[1]资金台帐!N3683</f>
      </c>
      <c r="O3683">
        <f>[1]资金台帐!O3683&amp;""</f>
      </c>
      <c r="P3683">
        <f>[1]资金台帐!P3683&amp;""</f>
      </c>
      <c r="Q3683">
        <f>[1]资金台帐!Q3683&amp;""</f>
      </c>
      <c r="T3683">
        <f>[1]资金台帐!T3683&amp;""</f>
      </c>
      <c r="U3683">
        <f>[1]资金台帐!U3683&amp;""</f>
      </c>
      <c r="W3683">
        <f>[1]资金台帐!W3683&amp;""</f>
      </c>
      <c r="X3683">
        <f>[1]资金台帐!X3683&amp;""</f>
      </c>
      <c r="AB3683">
        <f>[1]资金台帐!AB3683</f>
        <v>0</v>
      </c>
      <c r="AC3683">
        <f>[1]资金台帐!AC3683</f>
        <v>0</v>
      </c>
      <c r="AD3683">
        <f>[1]资金台帐!AD3683</f>
        <v>0</v>
      </c>
      <c r="AJ3683">
        <f>[1]资金台帐!AJ3683</f>
        <v>0</v>
      </c>
      <c r="AK3683">
        <f>[1]资金台帐!AK3683</f>
        <v>0</v>
      </c>
      <c r="BA3683" s="22">
        <f t="shared" si="0"/>
      </c>
    </row>
    <row r="3684">
      <c r="B3684">
        <f>[1]资金台帐!B3684&amp;""</f>
      </c>
      <c r="H3684">
        <f>[1]资金台帐!H3684&amp;""</f>
      </c>
      <c r="J3684">
        <f>[1]资金台帐!J3684&amp;""</f>
      </c>
      <c r="N3684">
        <f>[1]资金台帐!N3684</f>
      </c>
      <c r="O3684">
        <f>[1]资金台帐!O3684&amp;""</f>
      </c>
      <c r="P3684">
        <f>[1]资金台帐!P3684&amp;""</f>
      </c>
      <c r="Q3684">
        <f>[1]资金台帐!Q3684&amp;""</f>
      </c>
      <c r="T3684">
        <f>[1]资金台帐!T3684&amp;""</f>
      </c>
      <c r="U3684">
        <f>[1]资金台帐!U3684&amp;""</f>
      </c>
      <c r="W3684">
        <f>[1]资金台帐!W3684&amp;""</f>
      </c>
      <c r="X3684">
        <f>[1]资金台帐!X3684&amp;""</f>
      </c>
      <c r="AB3684">
        <f>[1]资金台帐!AB3684</f>
        <v>0</v>
      </c>
      <c r="AC3684">
        <f>[1]资金台帐!AC3684</f>
        <v>0</v>
      </c>
      <c r="AD3684">
        <f>[1]资金台帐!AD3684</f>
        <v>0</v>
      </c>
      <c r="AJ3684">
        <f>[1]资金台帐!AJ3684</f>
        <v>0</v>
      </c>
      <c r="AK3684">
        <f>[1]资金台帐!AK3684</f>
        <v>0</v>
      </c>
      <c r="BA3684" s="22">
        <f t="shared" si="0"/>
      </c>
    </row>
    <row r="3685">
      <c r="B3685">
        <f>[1]资金台帐!B3685&amp;""</f>
      </c>
      <c r="H3685">
        <f>[1]资金台帐!H3685&amp;""</f>
      </c>
      <c r="J3685">
        <f>[1]资金台帐!J3685&amp;""</f>
      </c>
      <c r="N3685">
        <f>[1]资金台帐!N3685</f>
      </c>
      <c r="O3685">
        <f>[1]资金台帐!O3685&amp;""</f>
      </c>
      <c r="P3685">
        <f>[1]资金台帐!P3685&amp;""</f>
      </c>
      <c r="Q3685">
        <f>[1]资金台帐!Q3685&amp;""</f>
      </c>
      <c r="T3685">
        <f>[1]资金台帐!T3685&amp;""</f>
      </c>
      <c r="U3685">
        <f>[1]资金台帐!U3685&amp;""</f>
      </c>
      <c r="W3685">
        <f>[1]资金台帐!W3685&amp;""</f>
      </c>
      <c r="X3685">
        <f>[1]资金台帐!X3685&amp;""</f>
      </c>
      <c r="AB3685">
        <f>[1]资金台帐!AB3685</f>
        <v>0</v>
      </c>
      <c r="AC3685">
        <f>[1]资金台帐!AC3685</f>
        <v>0</v>
      </c>
      <c r="AD3685">
        <f>[1]资金台帐!AD3685</f>
        <v>0</v>
      </c>
      <c r="AJ3685">
        <f>[1]资金台帐!AJ3685</f>
        <v>0</v>
      </c>
      <c r="AK3685">
        <f>[1]资金台帐!AK3685</f>
        <v>0</v>
      </c>
      <c r="BA3685" s="22">
        <f t="shared" si="0"/>
      </c>
    </row>
    <row r="3686">
      <c r="B3686">
        <f>[1]资金台帐!B3686&amp;""</f>
      </c>
      <c r="H3686">
        <f>[1]资金台帐!H3686&amp;""</f>
      </c>
      <c r="J3686">
        <f>[1]资金台帐!J3686&amp;""</f>
      </c>
      <c r="N3686">
        <f>[1]资金台帐!N3686</f>
      </c>
      <c r="O3686">
        <f>[1]资金台帐!O3686&amp;""</f>
      </c>
      <c r="P3686">
        <f>[1]资金台帐!P3686&amp;""</f>
      </c>
      <c r="Q3686">
        <f>[1]资金台帐!Q3686&amp;""</f>
      </c>
      <c r="T3686">
        <f>[1]资金台帐!T3686&amp;""</f>
      </c>
      <c r="U3686">
        <f>[1]资金台帐!U3686&amp;""</f>
      </c>
      <c r="W3686">
        <f>[1]资金台帐!W3686&amp;""</f>
      </c>
      <c r="X3686">
        <f>[1]资金台帐!X3686&amp;""</f>
      </c>
      <c r="AB3686">
        <f>[1]资金台帐!AB3686</f>
        <v>0</v>
      </c>
      <c r="AC3686">
        <f>[1]资金台帐!AC3686</f>
        <v>0</v>
      </c>
      <c r="AD3686">
        <f>[1]资金台帐!AD3686</f>
        <v>0</v>
      </c>
      <c r="AJ3686">
        <f>[1]资金台帐!AJ3686</f>
        <v>0</v>
      </c>
      <c r="AK3686">
        <f>[1]资金台帐!AK3686</f>
        <v>0</v>
      </c>
      <c r="BA3686" s="22">
        <f t="shared" si="0"/>
      </c>
    </row>
    <row r="3687">
      <c r="B3687">
        <f>[1]资金台帐!B3687&amp;""</f>
      </c>
      <c r="H3687">
        <f>[1]资金台帐!H3687&amp;""</f>
      </c>
      <c r="J3687">
        <f>[1]资金台帐!J3687&amp;""</f>
      </c>
      <c r="N3687">
        <f>[1]资金台帐!N3687</f>
      </c>
      <c r="O3687">
        <f>[1]资金台帐!O3687&amp;""</f>
      </c>
      <c r="P3687">
        <f>[1]资金台帐!P3687&amp;""</f>
      </c>
      <c r="Q3687">
        <f>[1]资金台帐!Q3687&amp;""</f>
      </c>
      <c r="T3687">
        <f>[1]资金台帐!T3687&amp;""</f>
      </c>
      <c r="U3687">
        <f>[1]资金台帐!U3687&amp;""</f>
      </c>
      <c r="W3687">
        <f>[1]资金台帐!W3687&amp;""</f>
      </c>
      <c r="X3687">
        <f>[1]资金台帐!X3687&amp;""</f>
      </c>
      <c r="AB3687">
        <f>[1]资金台帐!AB3687</f>
        <v>0</v>
      </c>
      <c r="AC3687">
        <f>[1]资金台帐!AC3687</f>
        <v>0</v>
      </c>
      <c r="AD3687">
        <f>[1]资金台帐!AD3687</f>
        <v>0</v>
      </c>
      <c r="AJ3687">
        <f>[1]资金台帐!AJ3687</f>
        <v>0</v>
      </c>
      <c r="AK3687">
        <f>[1]资金台帐!AK3687</f>
        <v>0</v>
      </c>
      <c r="BA3687" s="22">
        <f t="shared" si="0"/>
      </c>
    </row>
    <row r="3688">
      <c r="B3688">
        <f>[1]资金台帐!B3688&amp;""</f>
      </c>
      <c r="H3688">
        <f>[1]资金台帐!H3688&amp;""</f>
      </c>
      <c r="J3688">
        <f>[1]资金台帐!J3688&amp;""</f>
      </c>
      <c r="N3688">
        <f>[1]资金台帐!N3688</f>
      </c>
      <c r="O3688">
        <f>[1]资金台帐!O3688&amp;""</f>
      </c>
      <c r="P3688">
        <f>[1]资金台帐!P3688&amp;""</f>
      </c>
      <c r="Q3688">
        <f>[1]资金台帐!Q3688&amp;""</f>
      </c>
      <c r="T3688">
        <f>[1]资金台帐!T3688&amp;""</f>
      </c>
      <c r="U3688">
        <f>[1]资金台帐!U3688&amp;""</f>
      </c>
      <c r="W3688">
        <f>[1]资金台帐!W3688&amp;""</f>
      </c>
      <c r="X3688">
        <f>[1]资金台帐!X3688&amp;""</f>
      </c>
      <c r="AB3688">
        <f>[1]资金台帐!AB3688</f>
        <v>0</v>
      </c>
      <c r="AC3688">
        <f>[1]资金台帐!AC3688</f>
        <v>0</v>
      </c>
      <c r="AD3688">
        <f>[1]资金台帐!AD3688</f>
        <v>0</v>
      </c>
      <c r="AJ3688">
        <f>[1]资金台帐!AJ3688</f>
        <v>0</v>
      </c>
      <c r="AK3688">
        <f>[1]资金台帐!AK3688</f>
        <v>0</v>
      </c>
      <c r="BA3688" s="22">
        <f t="shared" si="0"/>
      </c>
    </row>
    <row r="3689">
      <c r="B3689">
        <f>[1]资金台帐!B3689&amp;""</f>
      </c>
      <c r="H3689">
        <f>[1]资金台帐!H3689&amp;""</f>
      </c>
      <c r="J3689">
        <f>[1]资金台帐!J3689&amp;""</f>
      </c>
      <c r="N3689">
        <f>[1]资金台帐!N3689</f>
      </c>
      <c r="O3689">
        <f>[1]资金台帐!O3689&amp;""</f>
      </c>
      <c r="P3689">
        <f>[1]资金台帐!P3689&amp;""</f>
      </c>
      <c r="Q3689">
        <f>[1]资金台帐!Q3689&amp;""</f>
      </c>
      <c r="T3689">
        <f>[1]资金台帐!T3689&amp;""</f>
      </c>
      <c r="U3689">
        <f>[1]资金台帐!U3689&amp;""</f>
      </c>
      <c r="W3689">
        <f>[1]资金台帐!W3689&amp;""</f>
      </c>
      <c r="X3689">
        <f>[1]资金台帐!X3689&amp;""</f>
      </c>
      <c r="AB3689">
        <f>[1]资金台帐!AB3689</f>
        <v>0</v>
      </c>
      <c r="AC3689">
        <f>[1]资金台帐!AC3689</f>
        <v>0</v>
      </c>
      <c r="AD3689">
        <f>[1]资金台帐!AD3689</f>
        <v>0</v>
      </c>
      <c r="AJ3689">
        <f>[1]资金台帐!AJ3689</f>
        <v>0</v>
      </c>
      <c r="AK3689">
        <f>[1]资金台帐!AK3689</f>
        <v>0</v>
      </c>
      <c r="BA3689" s="22">
        <f t="shared" si="0"/>
      </c>
    </row>
    <row r="3690">
      <c r="B3690">
        <f>[1]资金台帐!B3690&amp;""</f>
      </c>
      <c r="H3690">
        <f>[1]资金台帐!H3690&amp;""</f>
      </c>
      <c r="J3690">
        <f>[1]资金台帐!J3690&amp;""</f>
      </c>
      <c r="N3690">
        <f>[1]资金台帐!N3690</f>
      </c>
      <c r="O3690">
        <f>[1]资金台帐!O3690&amp;""</f>
      </c>
      <c r="P3690">
        <f>[1]资金台帐!P3690&amp;""</f>
      </c>
      <c r="Q3690">
        <f>[1]资金台帐!Q3690&amp;""</f>
      </c>
      <c r="T3690">
        <f>[1]资金台帐!T3690&amp;""</f>
      </c>
      <c r="U3690">
        <f>[1]资金台帐!U3690&amp;""</f>
      </c>
      <c r="W3690">
        <f>[1]资金台帐!W3690&amp;""</f>
      </c>
      <c r="X3690">
        <f>[1]资金台帐!X3690&amp;""</f>
      </c>
      <c r="AB3690">
        <f>[1]资金台帐!AB3690</f>
        <v>0</v>
      </c>
      <c r="AC3690">
        <f>[1]资金台帐!AC3690</f>
        <v>0</v>
      </c>
      <c r="AD3690">
        <f>[1]资金台帐!AD3690</f>
        <v>0</v>
      </c>
      <c r="AJ3690">
        <f>[1]资金台帐!AJ3690</f>
        <v>0</v>
      </c>
      <c r="AK3690">
        <f>[1]资金台帐!AK3690</f>
        <v>0</v>
      </c>
      <c r="BA3690" s="22">
        <f t="shared" si="0"/>
      </c>
    </row>
    <row r="3691">
      <c r="B3691">
        <f>[1]资金台帐!B3691&amp;""</f>
      </c>
      <c r="H3691">
        <f>[1]资金台帐!H3691&amp;""</f>
      </c>
      <c r="J3691">
        <f>[1]资金台帐!J3691&amp;""</f>
      </c>
      <c r="N3691">
        <f>[1]资金台帐!N3691</f>
      </c>
      <c r="O3691">
        <f>[1]资金台帐!O3691&amp;""</f>
      </c>
      <c r="P3691">
        <f>[1]资金台帐!P3691&amp;""</f>
      </c>
      <c r="Q3691">
        <f>[1]资金台帐!Q3691&amp;""</f>
      </c>
      <c r="T3691">
        <f>[1]资金台帐!T3691&amp;""</f>
      </c>
      <c r="U3691">
        <f>[1]资金台帐!U3691&amp;""</f>
      </c>
      <c r="W3691">
        <f>[1]资金台帐!W3691&amp;""</f>
      </c>
      <c r="X3691">
        <f>[1]资金台帐!X3691&amp;""</f>
      </c>
      <c r="AB3691">
        <f>[1]资金台帐!AB3691</f>
        <v>0</v>
      </c>
      <c r="AC3691">
        <f>[1]资金台帐!AC3691</f>
        <v>0</v>
      </c>
      <c r="AD3691">
        <f>[1]资金台帐!AD3691</f>
        <v>0</v>
      </c>
      <c r="AJ3691">
        <f>[1]资金台帐!AJ3691</f>
        <v>0</v>
      </c>
      <c r="AK3691">
        <f>[1]资金台帐!AK3691</f>
        <v>0</v>
      </c>
      <c r="BA3691" s="22">
        <f t="shared" si="0"/>
      </c>
    </row>
    <row r="3692">
      <c r="B3692">
        <f>[1]资金台帐!B3692&amp;""</f>
      </c>
      <c r="H3692">
        <f>[1]资金台帐!H3692&amp;""</f>
      </c>
      <c r="J3692">
        <f>[1]资金台帐!J3692&amp;""</f>
      </c>
      <c r="N3692">
        <f>[1]资金台帐!N3692</f>
      </c>
      <c r="O3692">
        <f>[1]资金台帐!O3692&amp;""</f>
      </c>
      <c r="P3692">
        <f>[1]资金台帐!P3692&amp;""</f>
      </c>
      <c r="Q3692">
        <f>[1]资金台帐!Q3692&amp;""</f>
      </c>
      <c r="T3692">
        <f>[1]资金台帐!T3692&amp;""</f>
      </c>
      <c r="U3692">
        <f>[1]资金台帐!U3692&amp;""</f>
      </c>
      <c r="W3692">
        <f>[1]资金台帐!W3692&amp;""</f>
      </c>
      <c r="X3692">
        <f>[1]资金台帐!X3692&amp;""</f>
      </c>
      <c r="AB3692">
        <f>[1]资金台帐!AB3692</f>
        <v>0</v>
      </c>
      <c r="AC3692">
        <f>[1]资金台帐!AC3692</f>
        <v>0</v>
      </c>
      <c r="AD3692">
        <f>[1]资金台帐!AD3692</f>
        <v>0</v>
      </c>
      <c r="AJ3692">
        <f>[1]资金台帐!AJ3692</f>
        <v>0</v>
      </c>
      <c r="AK3692">
        <f>[1]资金台帐!AK3692</f>
        <v>0</v>
      </c>
      <c r="BA3692" s="22">
        <f t="shared" si="0"/>
      </c>
    </row>
    <row r="3693">
      <c r="B3693">
        <f>[1]资金台帐!B3693&amp;""</f>
      </c>
      <c r="H3693">
        <f>[1]资金台帐!H3693&amp;""</f>
      </c>
      <c r="J3693">
        <f>[1]资金台帐!J3693&amp;""</f>
      </c>
      <c r="N3693">
        <f>[1]资金台帐!N3693</f>
      </c>
      <c r="O3693">
        <f>[1]资金台帐!O3693&amp;""</f>
      </c>
      <c r="P3693">
        <f>[1]资金台帐!P3693&amp;""</f>
      </c>
      <c r="Q3693">
        <f>[1]资金台帐!Q3693&amp;""</f>
      </c>
      <c r="T3693">
        <f>[1]资金台帐!T3693&amp;""</f>
      </c>
      <c r="U3693">
        <f>[1]资金台帐!U3693&amp;""</f>
      </c>
      <c r="W3693">
        <f>[1]资金台帐!W3693&amp;""</f>
      </c>
      <c r="X3693">
        <f>[1]资金台帐!X3693&amp;""</f>
      </c>
      <c r="AB3693">
        <f>[1]资金台帐!AB3693</f>
        <v>0</v>
      </c>
      <c r="AC3693">
        <f>[1]资金台帐!AC3693</f>
        <v>0</v>
      </c>
      <c r="AD3693">
        <f>[1]资金台帐!AD3693</f>
        <v>0</v>
      </c>
      <c r="AJ3693">
        <f>[1]资金台帐!AJ3693</f>
        <v>0</v>
      </c>
      <c r="AK3693">
        <f>[1]资金台帐!AK3693</f>
        <v>0</v>
      </c>
      <c r="BA3693" s="22">
        <f t="shared" si="0"/>
      </c>
    </row>
    <row r="3694">
      <c r="B3694">
        <f>[1]资金台帐!B3694&amp;""</f>
      </c>
      <c r="H3694">
        <f>[1]资金台帐!H3694&amp;""</f>
      </c>
      <c r="J3694">
        <f>[1]资金台帐!J3694&amp;""</f>
      </c>
      <c r="N3694">
        <f>[1]资金台帐!N3694</f>
      </c>
      <c r="O3694">
        <f>[1]资金台帐!O3694&amp;""</f>
      </c>
      <c r="P3694">
        <f>[1]资金台帐!P3694&amp;""</f>
      </c>
      <c r="Q3694">
        <f>[1]资金台帐!Q3694&amp;""</f>
      </c>
      <c r="T3694">
        <f>[1]资金台帐!T3694&amp;""</f>
      </c>
      <c r="U3694">
        <f>[1]资金台帐!U3694&amp;""</f>
      </c>
      <c r="W3694">
        <f>[1]资金台帐!W3694&amp;""</f>
      </c>
      <c r="X3694">
        <f>[1]资金台帐!X3694&amp;""</f>
      </c>
      <c r="AB3694">
        <f>[1]资金台帐!AB3694</f>
        <v>0</v>
      </c>
      <c r="AC3694">
        <f>[1]资金台帐!AC3694</f>
        <v>0</v>
      </c>
      <c r="AD3694">
        <f>[1]资金台帐!AD3694</f>
        <v>0</v>
      </c>
      <c r="AJ3694">
        <f>[1]资金台帐!AJ3694</f>
        <v>0</v>
      </c>
      <c r="AK3694">
        <f>[1]资金台帐!AK3694</f>
        <v>0</v>
      </c>
      <c r="BA3694" s="22">
        <f t="shared" si="0"/>
      </c>
    </row>
    <row r="3695">
      <c r="B3695">
        <f>[1]资金台帐!B3695&amp;""</f>
      </c>
      <c r="H3695">
        <f>[1]资金台帐!H3695&amp;""</f>
      </c>
      <c r="J3695">
        <f>[1]资金台帐!J3695&amp;""</f>
      </c>
      <c r="N3695">
        <f>[1]资金台帐!N3695</f>
      </c>
      <c r="O3695">
        <f>[1]资金台帐!O3695&amp;""</f>
      </c>
      <c r="P3695">
        <f>[1]资金台帐!P3695&amp;""</f>
      </c>
      <c r="Q3695">
        <f>[1]资金台帐!Q3695&amp;""</f>
      </c>
      <c r="T3695">
        <f>[1]资金台帐!T3695&amp;""</f>
      </c>
      <c r="U3695">
        <f>[1]资金台帐!U3695&amp;""</f>
      </c>
      <c r="W3695">
        <f>[1]资金台帐!W3695&amp;""</f>
      </c>
      <c r="X3695">
        <f>[1]资金台帐!X3695&amp;""</f>
      </c>
      <c r="AB3695">
        <f>[1]资金台帐!AB3695</f>
        <v>0</v>
      </c>
      <c r="AC3695">
        <f>[1]资金台帐!AC3695</f>
        <v>0</v>
      </c>
      <c r="AD3695">
        <f>[1]资金台帐!AD3695</f>
        <v>0</v>
      </c>
      <c r="AJ3695">
        <f>[1]资金台帐!AJ3695</f>
        <v>0</v>
      </c>
      <c r="AK3695">
        <f>[1]资金台帐!AK3695</f>
        <v>0</v>
      </c>
      <c r="BA3695" s="22">
        <f t="shared" si="0"/>
      </c>
    </row>
    <row r="3696">
      <c r="B3696">
        <f>[1]资金台帐!B3696&amp;""</f>
      </c>
      <c r="H3696">
        <f>[1]资金台帐!H3696&amp;""</f>
      </c>
      <c r="J3696">
        <f>[1]资金台帐!J3696&amp;""</f>
      </c>
      <c r="N3696">
        <f>[1]资金台帐!N3696</f>
      </c>
      <c r="O3696">
        <f>[1]资金台帐!O3696&amp;""</f>
      </c>
      <c r="P3696">
        <f>[1]资金台帐!P3696&amp;""</f>
      </c>
      <c r="Q3696">
        <f>[1]资金台帐!Q3696&amp;""</f>
      </c>
      <c r="T3696">
        <f>[1]资金台帐!T3696&amp;""</f>
      </c>
      <c r="U3696">
        <f>[1]资金台帐!U3696&amp;""</f>
      </c>
      <c r="W3696">
        <f>[1]资金台帐!W3696&amp;""</f>
      </c>
      <c r="X3696">
        <f>[1]资金台帐!X3696&amp;""</f>
      </c>
      <c r="AB3696">
        <f>[1]资金台帐!AB3696</f>
        <v>0</v>
      </c>
      <c r="AC3696">
        <f>[1]资金台帐!AC3696</f>
        <v>0</v>
      </c>
      <c r="AD3696">
        <f>[1]资金台帐!AD3696</f>
        <v>0</v>
      </c>
      <c r="AJ3696">
        <f>[1]资金台帐!AJ3696</f>
        <v>0</v>
      </c>
      <c r="AK3696">
        <f>[1]资金台帐!AK3696</f>
        <v>0</v>
      </c>
      <c r="BA3696" s="22">
        <f t="shared" si="0"/>
      </c>
    </row>
    <row r="3697">
      <c r="B3697">
        <f>[1]资金台帐!B3697&amp;""</f>
      </c>
      <c r="H3697">
        <f>[1]资金台帐!H3697&amp;""</f>
      </c>
      <c r="J3697">
        <f>[1]资金台帐!J3697&amp;""</f>
      </c>
      <c r="N3697">
        <f>[1]资金台帐!N3697</f>
      </c>
      <c r="O3697">
        <f>[1]资金台帐!O3697&amp;""</f>
      </c>
      <c r="P3697">
        <f>[1]资金台帐!P3697&amp;""</f>
      </c>
      <c r="Q3697">
        <f>[1]资金台帐!Q3697&amp;""</f>
      </c>
      <c r="T3697">
        <f>[1]资金台帐!T3697&amp;""</f>
      </c>
      <c r="U3697">
        <f>[1]资金台帐!U3697&amp;""</f>
      </c>
      <c r="W3697">
        <f>[1]资金台帐!W3697&amp;""</f>
      </c>
      <c r="X3697">
        <f>[1]资金台帐!X3697&amp;""</f>
      </c>
      <c r="AB3697">
        <f>[1]资金台帐!AB3697</f>
        <v>0</v>
      </c>
      <c r="AC3697">
        <f>[1]资金台帐!AC3697</f>
        <v>0</v>
      </c>
      <c r="AD3697">
        <f>[1]资金台帐!AD3697</f>
        <v>0</v>
      </c>
      <c r="AJ3697">
        <f>[1]资金台帐!AJ3697</f>
        <v>0</v>
      </c>
      <c r="AK3697">
        <f>[1]资金台帐!AK3697</f>
        <v>0</v>
      </c>
      <c r="BA3697" s="22">
        <f t="shared" si="0"/>
      </c>
    </row>
    <row r="3698">
      <c r="B3698">
        <f>[1]资金台帐!B3698&amp;""</f>
      </c>
      <c r="H3698">
        <f>[1]资金台帐!H3698&amp;""</f>
      </c>
      <c r="J3698">
        <f>[1]资金台帐!J3698&amp;""</f>
      </c>
      <c r="N3698">
        <f>[1]资金台帐!N3698</f>
      </c>
      <c r="O3698">
        <f>[1]资金台帐!O3698&amp;""</f>
      </c>
      <c r="P3698">
        <f>[1]资金台帐!P3698&amp;""</f>
      </c>
      <c r="Q3698">
        <f>[1]资金台帐!Q3698&amp;""</f>
      </c>
      <c r="T3698">
        <f>[1]资金台帐!T3698&amp;""</f>
      </c>
      <c r="U3698">
        <f>[1]资金台帐!U3698&amp;""</f>
      </c>
      <c r="W3698">
        <f>[1]资金台帐!W3698&amp;""</f>
      </c>
      <c r="X3698">
        <f>[1]资金台帐!X3698&amp;""</f>
      </c>
      <c r="AB3698">
        <f>[1]资金台帐!AB3698</f>
        <v>0</v>
      </c>
      <c r="AC3698">
        <f>[1]资金台帐!AC3698</f>
        <v>0</v>
      </c>
      <c r="AD3698">
        <f>[1]资金台帐!AD3698</f>
        <v>0</v>
      </c>
      <c r="AJ3698">
        <f>[1]资金台帐!AJ3698</f>
        <v>0</v>
      </c>
      <c r="AK3698">
        <f>[1]资金台帐!AK3698</f>
        <v>0</v>
      </c>
      <c r="BA3698" s="22">
        <f t="shared" si="0"/>
      </c>
    </row>
    <row r="3699">
      <c r="B3699">
        <f>[1]资金台帐!B3699&amp;""</f>
      </c>
      <c r="H3699">
        <f>[1]资金台帐!H3699&amp;""</f>
      </c>
      <c r="J3699">
        <f>[1]资金台帐!J3699&amp;""</f>
      </c>
      <c r="N3699">
        <f>[1]资金台帐!N3699</f>
      </c>
      <c r="O3699">
        <f>[1]资金台帐!O3699&amp;""</f>
      </c>
      <c r="P3699">
        <f>[1]资金台帐!P3699&amp;""</f>
      </c>
      <c r="Q3699">
        <f>[1]资金台帐!Q3699&amp;""</f>
      </c>
      <c r="T3699">
        <f>[1]资金台帐!T3699&amp;""</f>
      </c>
      <c r="U3699">
        <f>[1]资金台帐!U3699&amp;""</f>
      </c>
      <c r="W3699">
        <f>[1]资金台帐!W3699&amp;""</f>
      </c>
      <c r="X3699">
        <f>[1]资金台帐!X3699&amp;""</f>
      </c>
      <c r="AB3699">
        <f>[1]资金台帐!AB3699</f>
        <v>0</v>
      </c>
      <c r="AC3699">
        <f>[1]资金台帐!AC3699</f>
        <v>0</v>
      </c>
      <c r="AD3699">
        <f>[1]资金台帐!AD3699</f>
        <v>0</v>
      </c>
      <c r="AJ3699">
        <f>[1]资金台帐!AJ3699</f>
        <v>0</v>
      </c>
      <c r="AK3699">
        <f>[1]资金台帐!AK3699</f>
        <v>0</v>
      </c>
      <c r="BA3699" s="22">
        <f t="shared" si="0"/>
      </c>
    </row>
    <row r="3700">
      <c r="B3700">
        <f>[1]资金台帐!B3700&amp;""</f>
      </c>
      <c r="H3700">
        <f>[1]资金台帐!H3700&amp;""</f>
      </c>
      <c r="J3700">
        <f>[1]资金台帐!J3700&amp;""</f>
      </c>
      <c r="N3700">
        <f>[1]资金台帐!N3700</f>
      </c>
      <c r="O3700">
        <f>[1]资金台帐!O3700&amp;""</f>
      </c>
      <c r="P3700">
        <f>[1]资金台帐!P3700&amp;""</f>
      </c>
      <c r="Q3700">
        <f>[1]资金台帐!Q3700&amp;""</f>
      </c>
      <c r="T3700">
        <f>[1]资金台帐!T3700&amp;""</f>
      </c>
      <c r="U3700">
        <f>[1]资金台帐!U3700&amp;""</f>
      </c>
      <c r="W3700">
        <f>[1]资金台帐!W3700&amp;""</f>
      </c>
      <c r="X3700">
        <f>[1]资金台帐!X3700&amp;""</f>
      </c>
      <c r="AB3700">
        <f>[1]资金台帐!AB3700</f>
        <v>0</v>
      </c>
      <c r="AC3700">
        <f>[1]资金台帐!AC3700</f>
        <v>0</v>
      </c>
      <c r="AD3700">
        <f>[1]资金台帐!AD3700</f>
        <v>0</v>
      </c>
      <c r="AJ3700">
        <f>[1]资金台帐!AJ3700</f>
        <v>0</v>
      </c>
      <c r="AK3700">
        <f>[1]资金台帐!AK3700</f>
        <v>0</v>
      </c>
      <c r="BA3700" s="22">
        <f t="shared" si="0"/>
      </c>
    </row>
    <row r="3701">
      <c r="B3701">
        <f>[1]资金台帐!B3701&amp;""</f>
      </c>
      <c r="H3701">
        <f>[1]资金台帐!H3701&amp;""</f>
      </c>
      <c r="J3701">
        <f>[1]资金台帐!J3701&amp;""</f>
      </c>
      <c r="N3701">
        <f>[1]资金台帐!N3701</f>
      </c>
      <c r="O3701">
        <f>[1]资金台帐!O3701&amp;""</f>
      </c>
      <c r="P3701">
        <f>[1]资金台帐!P3701&amp;""</f>
      </c>
      <c r="Q3701">
        <f>[1]资金台帐!Q3701&amp;""</f>
      </c>
      <c r="T3701">
        <f>[1]资金台帐!T3701&amp;""</f>
      </c>
      <c r="U3701">
        <f>[1]资金台帐!U3701&amp;""</f>
      </c>
      <c r="W3701">
        <f>[1]资金台帐!W3701&amp;""</f>
      </c>
      <c r="X3701">
        <f>[1]资金台帐!X3701&amp;""</f>
      </c>
      <c r="AB3701">
        <f>[1]资金台帐!AB3701</f>
        <v>0</v>
      </c>
      <c r="AC3701">
        <f>[1]资金台帐!AC3701</f>
        <v>0</v>
      </c>
      <c r="AD3701">
        <f>[1]资金台帐!AD3701</f>
        <v>0</v>
      </c>
      <c r="AJ3701">
        <f>[1]资金台帐!AJ3701</f>
        <v>0</v>
      </c>
      <c r="AK3701">
        <f>[1]资金台帐!AK3701</f>
        <v>0</v>
      </c>
      <c r="BA3701" s="22">
        <f t="shared" si="0"/>
      </c>
    </row>
    <row r="3702">
      <c r="B3702">
        <f>[1]资金台帐!B3702&amp;""</f>
      </c>
      <c r="H3702">
        <f>[1]资金台帐!H3702&amp;""</f>
      </c>
      <c r="J3702">
        <f>[1]资金台帐!J3702&amp;""</f>
      </c>
      <c r="N3702">
        <f>[1]资金台帐!N3702</f>
      </c>
      <c r="O3702">
        <f>[1]资金台帐!O3702&amp;""</f>
      </c>
      <c r="P3702">
        <f>[1]资金台帐!P3702&amp;""</f>
      </c>
      <c r="Q3702">
        <f>[1]资金台帐!Q3702&amp;""</f>
      </c>
      <c r="T3702">
        <f>[1]资金台帐!T3702&amp;""</f>
      </c>
      <c r="U3702">
        <f>[1]资金台帐!U3702&amp;""</f>
      </c>
      <c r="W3702">
        <f>[1]资金台帐!W3702&amp;""</f>
      </c>
      <c r="X3702">
        <f>[1]资金台帐!X3702&amp;""</f>
      </c>
      <c r="AB3702">
        <f>[1]资金台帐!AB3702</f>
        <v>0</v>
      </c>
      <c r="AC3702">
        <f>[1]资金台帐!AC3702</f>
        <v>0</v>
      </c>
      <c r="AD3702">
        <f>[1]资金台帐!AD3702</f>
        <v>0</v>
      </c>
      <c r="AJ3702">
        <f>[1]资金台帐!AJ3702</f>
        <v>0</v>
      </c>
      <c r="AK3702">
        <f>[1]资金台帐!AK3702</f>
        <v>0</v>
      </c>
      <c r="BA3702" s="22">
        <f t="shared" si="0"/>
      </c>
    </row>
    <row r="3703">
      <c r="B3703">
        <f>[1]资金台帐!B3703&amp;""</f>
      </c>
      <c r="H3703">
        <f>[1]资金台帐!H3703&amp;""</f>
      </c>
      <c r="J3703">
        <f>[1]资金台帐!J3703&amp;""</f>
      </c>
      <c r="N3703">
        <f>[1]资金台帐!N3703</f>
      </c>
      <c r="O3703">
        <f>[1]资金台帐!O3703&amp;""</f>
      </c>
      <c r="P3703">
        <f>[1]资金台帐!P3703&amp;""</f>
      </c>
      <c r="Q3703">
        <f>[1]资金台帐!Q3703&amp;""</f>
      </c>
      <c r="T3703">
        <f>[1]资金台帐!T3703&amp;""</f>
      </c>
      <c r="U3703">
        <f>[1]资金台帐!U3703&amp;""</f>
      </c>
      <c r="W3703">
        <f>[1]资金台帐!W3703&amp;""</f>
      </c>
      <c r="X3703">
        <f>[1]资金台帐!X3703&amp;""</f>
      </c>
      <c r="AB3703">
        <f>[1]资金台帐!AB3703</f>
        <v>0</v>
      </c>
      <c r="AC3703">
        <f>[1]资金台帐!AC3703</f>
        <v>0</v>
      </c>
      <c r="AD3703">
        <f>[1]资金台帐!AD3703</f>
        <v>0</v>
      </c>
      <c r="AJ3703">
        <f>[1]资金台帐!AJ3703</f>
        <v>0</v>
      </c>
      <c r="AK3703">
        <f>[1]资金台帐!AK3703</f>
        <v>0</v>
      </c>
      <c r="BA3703" s="22">
        <f t="shared" si="0"/>
      </c>
    </row>
    <row r="3704">
      <c r="B3704">
        <f>[1]资金台帐!B3704&amp;""</f>
      </c>
      <c r="H3704">
        <f>[1]资金台帐!H3704&amp;""</f>
      </c>
      <c r="J3704">
        <f>[1]资金台帐!J3704&amp;""</f>
      </c>
      <c r="N3704">
        <f>[1]资金台帐!N3704</f>
      </c>
      <c r="O3704">
        <f>[1]资金台帐!O3704&amp;""</f>
      </c>
      <c r="P3704">
        <f>[1]资金台帐!P3704&amp;""</f>
      </c>
      <c r="Q3704">
        <f>[1]资金台帐!Q3704&amp;""</f>
      </c>
      <c r="T3704">
        <f>[1]资金台帐!T3704&amp;""</f>
      </c>
      <c r="U3704">
        <f>[1]资金台帐!U3704&amp;""</f>
      </c>
      <c r="W3704">
        <f>[1]资金台帐!W3704&amp;""</f>
      </c>
      <c r="X3704">
        <f>[1]资金台帐!X3704&amp;""</f>
      </c>
      <c r="AB3704">
        <f>[1]资金台帐!AB3704</f>
        <v>0</v>
      </c>
      <c r="AC3704">
        <f>[1]资金台帐!AC3704</f>
        <v>0</v>
      </c>
      <c r="AD3704">
        <f>[1]资金台帐!AD3704</f>
        <v>0</v>
      </c>
      <c r="AJ3704">
        <f>[1]资金台帐!AJ3704</f>
        <v>0</v>
      </c>
      <c r="AK3704">
        <f>[1]资金台帐!AK3704</f>
        <v>0</v>
      </c>
      <c r="BA3704" s="22">
        <f t="shared" si="0"/>
      </c>
    </row>
    <row r="3705">
      <c r="B3705">
        <f>[1]资金台帐!B3705&amp;""</f>
      </c>
      <c r="H3705">
        <f>[1]资金台帐!H3705&amp;""</f>
      </c>
      <c r="J3705">
        <f>[1]资金台帐!J3705&amp;""</f>
      </c>
      <c r="N3705">
        <f>[1]资金台帐!N3705</f>
      </c>
      <c r="O3705">
        <f>[1]资金台帐!O3705&amp;""</f>
      </c>
      <c r="P3705">
        <f>[1]资金台帐!P3705&amp;""</f>
      </c>
      <c r="Q3705">
        <f>[1]资金台帐!Q3705&amp;""</f>
      </c>
      <c r="T3705">
        <f>[1]资金台帐!T3705&amp;""</f>
      </c>
      <c r="U3705">
        <f>[1]资金台帐!U3705&amp;""</f>
      </c>
      <c r="W3705">
        <f>[1]资金台帐!W3705&amp;""</f>
      </c>
      <c r="X3705">
        <f>[1]资金台帐!X3705&amp;""</f>
      </c>
      <c r="AB3705">
        <f>[1]资金台帐!AB3705</f>
        <v>0</v>
      </c>
      <c r="AC3705">
        <f>[1]资金台帐!AC3705</f>
        <v>0</v>
      </c>
      <c r="AD3705">
        <f>[1]资金台帐!AD3705</f>
        <v>0</v>
      </c>
      <c r="AJ3705">
        <f>[1]资金台帐!AJ3705</f>
        <v>0</v>
      </c>
      <c r="AK3705">
        <f>[1]资金台帐!AK3705</f>
        <v>0</v>
      </c>
      <c r="BA3705" s="22">
        <f t="shared" si="0"/>
      </c>
    </row>
    <row r="3706">
      <c r="B3706">
        <f>[1]资金台帐!B3706&amp;""</f>
      </c>
      <c r="H3706">
        <f>[1]资金台帐!H3706&amp;""</f>
      </c>
      <c r="J3706">
        <f>[1]资金台帐!J3706&amp;""</f>
      </c>
      <c r="N3706">
        <f>[1]资金台帐!N3706</f>
      </c>
      <c r="O3706">
        <f>[1]资金台帐!O3706&amp;""</f>
      </c>
      <c r="P3706">
        <f>[1]资金台帐!P3706&amp;""</f>
      </c>
      <c r="Q3706">
        <f>[1]资金台帐!Q3706&amp;""</f>
      </c>
      <c r="T3706">
        <f>[1]资金台帐!T3706&amp;""</f>
      </c>
      <c r="U3706">
        <f>[1]资金台帐!U3706&amp;""</f>
      </c>
      <c r="W3706">
        <f>[1]资金台帐!W3706&amp;""</f>
      </c>
      <c r="X3706">
        <f>[1]资金台帐!X3706&amp;""</f>
      </c>
      <c r="AB3706">
        <f>[1]资金台帐!AB3706</f>
        <v>0</v>
      </c>
      <c r="AC3706">
        <f>[1]资金台帐!AC3706</f>
        <v>0</v>
      </c>
      <c r="AD3706">
        <f>[1]资金台帐!AD3706</f>
        <v>0</v>
      </c>
      <c r="AJ3706">
        <f>[1]资金台帐!AJ3706</f>
        <v>0</v>
      </c>
      <c r="AK3706">
        <f>[1]资金台帐!AK3706</f>
        <v>0</v>
      </c>
      <c r="BA3706" s="22">
        <f t="shared" si="0"/>
      </c>
    </row>
    <row r="3707">
      <c r="B3707">
        <f>[1]资金台帐!B3707&amp;""</f>
      </c>
      <c r="H3707">
        <f>[1]资金台帐!H3707&amp;""</f>
      </c>
      <c r="J3707">
        <f>[1]资金台帐!J3707&amp;""</f>
      </c>
      <c r="N3707">
        <f>[1]资金台帐!N3707</f>
      </c>
      <c r="O3707">
        <f>[1]资金台帐!O3707&amp;""</f>
      </c>
      <c r="P3707">
        <f>[1]资金台帐!P3707&amp;""</f>
      </c>
      <c r="Q3707">
        <f>[1]资金台帐!Q3707&amp;""</f>
      </c>
      <c r="T3707">
        <f>[1]资金台帐!T3707&amp;""</f>
      </c>
      <c r="U3707">
        <f>[1]资金台帐!U3707&amp;""</f>
      </c>
      <c r="W3707">
        <f>[1]资金台帐!W3707&amp;""</f>
      </c>
      <c r="X3707">
        <f>[1]资金台帐!X3707&amp;""</f>
      </c>
      <c r="AB3707">
        <f>[1]资金台帐!AB3707</f>
        <v>0</v>
      </c>
      <c r="AC3707">
        <f>[1]资金台帐!AC3707</f>
        <v>0</v>
      </c>
      <c r="AD3707">
        <f>[1]资金台帐!AD3707</f>
        <v>0</v>
      </c>
      <c r="AJ3707">
        <f>[1]资金台帐!AJ3707</f>
        <v>0</v>
      </c>
      <c r="AK3707">
        <f>[1]资金台帐!AK3707</f>
        <v>0</v>
      </c>
      <c r="BA3707" s="22">
        <f t="shared" si="0"/>
      </c>
    </row>
    <row r="3708">
      <c r="B3708">
        <f>[1]资金台帐!B3708&amp;""</f>
      </c>
      <c r="H3708">
        <f>[1]资金台帐!H3708&amp;""</f>
      </c>
      <c r="J3708">
        <f>[1]资金台帐!J3708&amp;""</f>
      </c>
      <c r="N3708">
        <f>[1]资金台帐!N3708</f>
      </c>
      <c r="O3708">
        <f>[1]资金台帐!O3708&amp;""</f>
      </c>
      <c r="P3708">
        <f>[1]资金台帐!P3708&amp;""</f>
      </c>
      <c r="Q3708">
        <f>[1]资金台帐!Q3708&amp;""</f>
      </c>
      <c r="T3708">
        <f>[1]资金台帐!T3708&amp;""</f>
      </c>
      <c r="U3708">
        <f>[1]资金台帐!U3708&amp;""</f>
      </c>
      <c r="W3708">
        <f>[1]资金台帐!W3708&amp;""</f>
      </c>
      <c r="X3708">
        <f>[1]资金台帐!X3708&amp;""</f>
      </c>
      <c r="AB3708">
        <f>[1]资金台帐!AB3708</f>
        <v>0</v>
      </c>
      <c r="AC3708">
        <f>[1]资金台帐!AC3708</f>
        <v>0</v>
      </c>
      <c r="AD3708">
        <f>[1]资金台帐!AD3708</f>
        <v>0</v>
      </c>
      <c r="AJ3708">
        <f>[1]资金台帐!AJ3708</f>
        <v>0</v>
      </c>
      <c r="AK3708">
        <f>[1]资金台帐!AK3708</f>
        <v>0</v>
      </c>
      <c r="BA3708" s="22">
        <f t="shared" si="0"/>
      </c>
    </row>
    <row r="3709">
      <c r="B3709">
        <f>[1]资金台帐!B3709&amp;""</f>
      </c>
      <c r="H3709">
        <f>[1]资金台帐!H3709&amp;""</f>
      </c>
      <c r="J3709">
        <f>[1]资金台帐!J3709&amp;""</f>
      </c>
      <c r="N3709">
        <f>[1]资金台帐!N3709</f>
      </c>
      <c r="O3709">
        <f>[1]资金台帐!O3709&amp;""</f>
      </c>
      <c r="P3709">
        <f>[1]资金台帐!P3709&amp;""</f>
      </c>
      <c r="Q3709">
        <f>[1]资金台帐!Q3709&amp;""</f>
      </c>
      <c r="T3709">
        <f>[1]资金台帐!T3709&amp;""</f>
      </c>
      <c r="U3709">
        <f>[1]资金台帐!U3709&amp;""</f>
      </c>
      <c r="W3709">
        <f>[1]资金台帐!W3709&amp;""</f>
      </c>
      <c r="X3709">
        <f>[1]资金台帐!X3709&amp;""</f>
      </c>
      <c r="AB3709">
        <f>[1]资金台帐!AB3709</f>
        <v>0</v>
      </c>
      <c r="AC3709">
        <f>[1]资金台帐!AC3709</f>
        <v>0</v>
      </c>
      <c r="AD3709">
        <f>[1]资金台帐!AD3709</f>
        <v>0</v>
      </c>
      <c r="AJ3709">
        <f>[1]资金台帐!AJ3709</f>
        <v>0</v>
      </c>
      <c r="AK3709">
        <f>[1]资金台帐!AK3709</f>
        <v>0</v>
      </c>
      <c r="BA3709" s="22">
        <f t="shared" si="0"/>
      </c>
    </row>
    <row r="3710">
      <c r="B3710">
        <f>[1]资金台帐!B3710&amp;""</f>
      </c>
      <c r="H3710">
        <f>[1]资金台帐!H3710&amp;""</f>
      </c>
      <c r="J3710">
        <f>[1]资金台帐!J3710&amp;""</f>
      </c>
      <c r="N3710">
        <f>[1]资金台帐!N3710</f>
      </c>
      <c r="O3710">
        <f>[1]资金台帐!O3710&amp;""</f>
      </c>
      <c r="P3710">
        <f>[1]资金台帐!P3710&amp;""</f>
      </c>
      <c r="Q3710">
        <f>[1]资金台帐!Q3710&amp;""</f>
      </c>
      <c r="T3710">
        <f>[1]资金台帐!T3710&amp;""</f>
      </c>
      <c r="U3710">
        <f>[1]资金台帐!U3710&amp;""</f>
      </c>
      <c r="W3710">
        <f>[1]资金台帐!W3710&amp;""</f>
      </c>
      <c r="X3710">
        <f>[1]资金台帐!X3710&amp;""</f>
      </c>
      <c r="AB3710">
        <f>[1]资金台帐!AB3710</f>
        <v>0</v>
      </c>
      <c r="AC3710">
        <f>[1]资金台帐!AC3710</f>
        <v>0</v>
      </c>
      <c r="AD3710">
        <f>[1]资金台帐!AD3710</f>
        <v>0</v>
      </c>
      <c r="AJ3710">
        <f>[1]资金台帐!AJ3710</f>
        <v>0</v>
      </c>
      <c r="AK3710">
        <f>[1]资金台帐!AK3710</f>
        <v>0</v>
      </c>
      <c r="BA3710" s="22">
        <f t="shared" si="0"/>
      </c>
    </row>
    <row r="3711">
      <c r="B3711">
        <f>[1]资金台帐!B3711&amp;""</f>
      </c>
      <c r="H3711">
        <f>[1]资金台帐!H3711&amp;""</f>
      </c>
      <c r="J3711">
        <f>[1]资金台帐!J3711&amp;""</f>
      </c>
      <c r="N3711">
        <f>[1]资金台帐!N3711</f>
      </c>
      <c r="O3711">
        <f>[1]资金台帐!O3711&amp;""</f>
      </c>
      <c r="P3711">
        <f>[1]资金台帐!P3711&amp;""</f>
      </c>
      <c r="Q3711">
        <f>[1]资金台帐!Q3711&amp;""</f>
      </c>
      <c r="T3711">
        <f>[1]资金台帐!T3711&amp;""</f>
      </c>
      <c r="U3711">
        <f>[1]资金台帐!U3711&amp;""</f>
      </c>
      <c r="W3711">
        <f>[1]资金台帐!W3711&amp;""</f>
      </c>
      <c r="X3711">
        <f>[1]资金台帐!X3711&amp;""</f>
      </c>
      <c r="AB3711">
        <f>[1]资金台帐!AB3711</f>
        <v>0</v>
      </c>
      <c r="AC3711">
        <f>[1]资金台帐!AC3711</f>
        <v>0</v>
      </c>
      <c r="AD3711">
        <f>[1]资金台帐!AD3711</f>
        <v>0</v>
      </c>
      <c r="AJ3711">
        <f>[1]资金台帐!AJ3711</f>
        <v>0</v>
      </c>
      <c r="AK3711">
        <f>[1]资金台帐!AK3711</f>
        <v>0</v>
      </c>
      <c r="BA3711" s="22">
        <f t="shared" si="0"/>
      </c>
    </row>
    <row r="3712">
      <c r="B3712">
        <f>[1]资金台帐!B3712&amp;""</f>
      </c>
      <c r="H3712">
        <f>[1]资金台帐!H3712&amp;""</f>
      </c>
      <c r="J3712">
        <f>[1]资金台帐!J3712&amp;""</f>
      </c>
      <c r="N3712">
        <f>[1]资金台帐!N3712</f>
      </c>
      <c r="O3712">
        <f>[1]资金台帐!O3712&amp;""</f>
      </c>
      <c r="P3712">
        <f>[1]资金台帐!P3712&amp;""</f>
      </c>
      <c r="Q3712">
        <f>[1]资金台帐!Q3712&amp;""</f>
      </c>
      <c r="T3712">
        <f>[1]资金台帐!T3712&amp;""</f>
      </c>
      <c r="U3712">
        <f>[1]资金台帐!U3712&amp;""</f>
      </c>
      <c r="W3712">
        <f>[1]资金台帐!W3712&amp;""</f>
      </c>
      <c r="X3712">
        <f>[1]资金台帐!X3712&amp;""</f>
      </c>
      <c r="AB3712">
        <f>[1]资金台帐!AB3712</f>
        <v>0</v>
      </c>
      <c r="AC3712">
        <f>[1]资金台帐!AC3712</f>
        <v>0</v>
      </c>
      <c r="AD3712">
        <f>[1]资金台帐!AD3712</f>
        <v>0</v>
      </c>
      <c r="AJ3712">
        <f>[1]资金台帐!AJ3712</f>
        <v>0</v>
      </c>
      <c r="AK3712">
        <f>[1]资金台帐!AK3712</f>
        <v>0</v>
      </c>
      <c r="BA3712" s="22">
        <f t="shared" si="0"/>
      </c>
    </row>
    <row r="3713">
      <c r="B3713">
        <f>[1]资金台帐!B3713&amp;""</f>
      </c>
      <c r="H3713">
        <f>[1]资金台帐!H3713&amp;""</f>
      </c>
      <c r="J3713">
        <f>[1]资金台帐!J3713&amp;""</f>
      </c>
      <c r="N3713">
        <f>[1]资金台帐!N3713</f>
      </c>
      <c r="O3713">
        <f>[1]资金台帐!O3713&amp;""</f>
      </c>
      <c r="P3713">
        <f>[1]资金台帐!P3713&amp;""</f>
      </c>
      <c r="Q3713">
        <f>[1]资金台帐!Q3713&amp;""</f>
      </c>
      <c r="T3713">
        <f>[1]资金台帐!T3713&amp;""</f>
      </c>
      <c r="U3713">
        <f>[1]资金台帐!U3713&amp;""</f>
      </c>
      <c r="W3713">
        <f>[1]资金台帐!W3713&amp;""</f>
      </c>
      <c r="X3713">
        <f>[1]资金台帐!X3713&amp;""</f>
      </c>
      <c r="AB3713">
        <f>[1]资金台帐!AB3713</f>
        <v>0</v>
      </c>
      <c r="AC3713">
        <f>[1]资金台帐!AC3713</f>
        <v>0</v>
      </c>
      <c r="AD3713">
        <f>[1]资金台帐!AD3713</f>
        <v>0</v>
      </c>
      <c r="AJ3713">
        <f>[1]资金台帐!AJ3713</f>
        <v>0</v>
      </c>
      <c r="AK3713">
        <f>[1]资金台帐!AK3713</f>
        <v>0</v>
      </c>
      <c r="BA3713" s="22">
        <f t="shared" si="0"/>
      </c>
    </row>
    <row r="3714">
      <c r="B3714">
        <f>[1]资金台帐!B3714&amp;""</f>
      </c>
      <c r="H3714">
        <f>[1]资金台帐!H3714&amp;""</f>
      </c>
      <c r="J3714">
        <f>[1]资金台帐!J3714&amp;""</f>
      </c>
      <c r="N3714">
        <f>[1]资金台帐!N3714</f>
      </c>
      <c r="O3714">
        <f>[1]资金台帐!O3714&amp;""</f>
      </c>
      <c r="P3714">
        <f>[1]资金台帐!P3714&amp;""</f>
      </c>
      <c r="Q3714">
        <f>[1]资金台帐!Q3714&amp;""</f>
      </c>
      <c r="T3714">
        <f>[1]资金台帐!T3714&amp;""</f>
      </c>
      <c r="U3714">
        <f>[1]资金台帐!U3714&amp;""</f>
      </c>
      <c r="W3714">
        <f>[1]资金台帐!W3714&amp;""</f>
      </c>
      <c r="X3714">
        <f>[1]资金台帐!X3714&amp;""</f>
      </c>
      <c r="AB3714">
        <f>[1]资金台帐!AB3714</f>
        <v>0</v>
      </c>
      <c r="AC3714">
        <f>[1]资金台帐!AC3714</f>
        <v>0</v>
      </c>
      <c r="AD3714">
        <f>[1]资金台帐!AD3714</f>
        <v>0</v>
      </c>
      <c r="AJ3714">
        <f>[1]资金台帐!AJ3714</f>
        <v>0</v>
      </c>
      <c r="AK3714">
        <f>[1]资金台帐!AK3714</f>
        <v>0</v>
      </c>
      <c r="BA3714" s="22">
        <f t="shared" si="0"/>
      </c>
    </row>
    <row r="3715">
      <c r="B3715">
        <f>[1]资金台帐!B3715&amp;""</f>
      </c>
      <c r="H3715">
        <f>[1]资金台帐!H3715&amp;""</f>
      </c>
      <c r="J3715">
        <f>[1]资金台帐!J3715&amp;""</f>
      </c>
      <c r="N3715">
        <f>[1]资金台帐!N3715</f>
      </c>
      <c r="O3715">
        <f>[1]资金台帐!O3715&amp;""</f>
      </c>
      <c r="P3715">
        <f>[1]资金台帐!P3715&amp;""</f>
      </c>
      <c r="Q3715">
        <f>[1]资金台帐!Q3715&amp;""</f>
      </c>
      <c r="T3715">
        <f>[1]资金台帐!T3715&amp;""</f>
      </c>
      <c r="U3715">
        <f>[1]资金台帐!U3715&amp;""</f>
      </c>
      <c r="W3715">
        <f>[1]资金台帐!W3715&amp;""</f>
      </c>
      <c r="X3715">
        <f>[1]资金台帐!X3715&amp;""</f>
      </c>
      <c r="AB3715">
        <f>[1]资金台帐!AB3715</f>
        <v>0</v>
      </c>
      <c r="AC3715">
        <f>[1]资金台帐!AC3715</f>
        <v>0</v>
      </c>
      <c r="AD3715">
        <f>[1]资金台帐!AD3715</f>
        <v>0</v>
      </c>
      <c r="AJ3715">
        <f>[1]资金台帐!AJ3715</f>
        <v>0</v>
      </c>
      <c r="AK3715">
        <f>[1]资金台帐!AK3715</f>
        <v>0</v>
      </c>
      <c r="BA3715" s="22">
        <f t="shared" si="0"/>
      </c>
    </row>
    <row r="3716">
      <c r="B3716">
        <f>[1]资金台帐!B3716&amp;""</f>
      </c>
      <c r="H3716">
        <f>[1]资金台帐!H3716&amp;""</f>
      </c>
      <c r="J3716">
        <f>[1]资金台帐!J3716&amp;""</f>
      </c>
      <c r="N3716">
        <f>[1]资金台帐!N3716</f>
      </c>
      <c r="O3716">
        <f>[1]资金台帐!O3716&amp;""</f>
      </c>
      <c r="P3716">
        <f>[1]资金台帐!P3716&amp;""</f>
      </c>
      <c r="Q3716">
        <f>[1]资金台帐!Q3716&amp;""</f>
      </c>
      <c r="T3716">
        <f>[1]资金台帐!T3716&amp;""</f>
      </c>
      <c r="U3716">
        <f>[1]资金台帐!U3716&amp;""</f>
      </c>
      <c r="W3716">
        <f>[1]资金台帐!W3716&amp;""</f>
      </c>
      <c r="X3716">
        <f>[1]资金台帐!X3716&amp;""</f>
      </c>
      <c r="AB3716">
        <f>[1]资金台帐!AB3716</f>
        <v>0</v>
      </c>
      <c r="AC3716">
        <f>[1]资金台帐!AC3716</f>
        <v>0</v>
      </c>
      <c r="AD3716">
        <f>[1]资金台帐!AD3716</f>
        <v>0</v>
      </c>
      <c r="AJ3716">
        <f>[1]资金台帐!AJ3716</f>
        <v>0</v>
      </c>
      <c r="AK3716">
        <f>[1]资金台帐!AK3716</f>
        <v>0</v>
      </c>
      <c r="BA3716" s="22">
        <f t="shared" si="0"/>
      </c>
    </row>
    <row r="3717">
      <c r="B3717">
        <f>[1]资金台帐!B3717&amp;""</f>
      </c>
      <c r="H3717">
        <f>[1]资金台帐!H3717&amp;""</f>
      </c>
      <c r="J3717">
        <f>[1]资金台帐!J3717&amp;""</f>
      </c>
      <c r="N3717">
        <f>[1]资金台帐!N3717</f>
      </c>
      <c r="O3717">
        <f>[1]资金台帐!O3717&amp;""</f>
      </c>
      <c r="P3717">
        <f>[1]资金台帐!P3717&amp;""</f>
      </c>
      <c r="Q3717">
        <f>[1]资金台帐!Q3717&amp;""</f>
      </c>
      <c r="T3717">
        <f>[1]资金台帐!T3717&amp;""</f>
      </c>
      <c r="U3717">
        <f>[1]资金台帐!U3717&amp;""</f>
      </c>
      <c r="W3717">
        <f>[1]资金台帐!W3717&amp;""</f>
      </c>
      <c r="X3717">
        <f>[1]资金台帐!X3717&amp;""</f>
      </c>
      <c r="AB3717">
        <f>[1]资金台帐!AB3717</f>
        <v>0</v>
      </c>
      <c r="AC3717">
        <f>[1]资金台帐!AC3717</f>
        <v>0</v>
      </c>
      <c r="AD3717">
        <f>[1]资金台帐!AD3717</f>
        <v>0</v>
      </c>
      <c r="AJ3717">
        <f>[1]资金台帐!AJ3717</f>
        <v>0</v>
      </c>
      <c r="AK3717">
        <f>[1]资金台帐!AK3717</f>
        <v>0</v>
      </c>
      <c r="BA3717" s="22">
        <f t="shared" si="0"/>
      </c>
    </row>
    <row r="3718">
      <c r="B3718">
        <f>[1]资金台帐!B3718&amp;""</f>
      </c>
      <c r="H3718">
        <f>[1]资金台帐!H3718&amp;""</f>
      </c>
      <c r="J3718">
        <f>[1]资金台帐!J3718&amp;""</f>
      </c>
      <c r="N3718">
        <f>[1]资金台帐!N3718</f>
      </c>
      <c r="O3718">
        <f>[1]资金台帐!O3718&amp;""</f>
      </c>
      <c r="P3718">
        <f>[1]资金台帐!P3718&amp;""</f>
      </c>
      <c r="Q3718">
        <f>[1]资金台帐!Q3718&amp;""</f>
      </c>
      <c r="T3718">
        <f>[1]资金台帐!T3718&amp;""</f>
      </c>
      <c r="U3718">
        <f>[1]资金台帐!U3718&amp;""</f>
      </c>
      <c r="W3718">
        <f>[1]资金台帐!W3718&amp;""</f>
      </c>
      <c r="X3718">
        <f>[1]资金台帐!X3718&amp;""</f>
      </c>
      <c r="AB3718">
        <f>[1]资金台帐!AB3718</f>
        <v>0</v>
      </c>
      <c r="AC3718">
        <f>[1]资金台帐!AC3718</f>
        <v>0</v>
      </c>
      <c r="AD3718">
        <f>[1]资金台帐!AD3718</f>
        <v>0</v>
      </c>
      <c r="AJ3718">
        <f>[1]资金台帐!AJ3718</f>
        <v>0</v>
      </c>
      <c r="AK3718">
        <f>[1]资金台帐!AK3718</f>
        <v>0</v>
      </c>
      <c r="BA3718" s="22">
        <f t="shared" si="0"/>
      </c>
    </row>
    <row r="3719">
      <c r="B3719">
        <f>[1]资金台帐!B3719&amp;""</f>
      </c>
      <c r="H3719">
        <f>[1]资金台帐!H3719&amp;""</f>
      </c>
      <c r="J3719">
        <f>[1]资金台帐!J3719&amp;""</f>
      </c>
      <c r="N3719">
        <f>[1]资金台帐!N3719</f>
      </c>
      <c r="O3719">
        <f>[1]资金台帐!O3719&amp;""</f>
      </c>
      <c r="P3719">
        <f>[1]资金台帐!P3719&amp;""</f>
      </c>
      <c r="Q3719">
        <f>[1]资金台帐!Q3719&amp;""</f>
      </c>
      <c r="T3719">
        <f>[1]资金台帐!T3719&amp;""</f>
      </c>
      <c r="U3719">
        <f>[1]资金台帐!U3719&amp;""</f>
      </c>
      <c r="W3719">
        <f>[1]资金台帐!W3719&amp;""</f>
      </c>
      <c r="X3719">
        <f>[1]资金台帐!X3719&amp;""</f>
      </c>
      <c r="AB3719">
        <f>[1]资金台帐!AB3719</f>
        <v>0</v>
      </c>
      <c r="AC3719">
        <f>[1]资金台帐!AC3719</f>
        <v>0</v>
      </c>
      <c r="AD3719">
        <f>[1]资金台帐!AD3719</f>
        <v>0</v>
      </c>
      <c r="AJ3719">
        <f>[1]资金台帐!AJ3719</f>
        <v>0</v>
      </c>
      <c r="AK3719">
        <f>[1]资金台帐!AK3719</f>
        <v>0</v>
      </c>
      <c r="BA3719" s="22">
        <f t="shared" si="0"/>
      </c>
    </row>
    <row r="3720">
      <c r="B3720">
        <f>[1]资金台帐!B3720&amp;""</f>
      </c>
      <c r="H3720">
        <f>[1]资金台帐!H3720&amp;""</f>
      </c>
      <c r="J3720">
        <f>[1]资金台帐!J3720&amp;""</f>
      </c>
      <c r="N3720">
        <f>[1]资金台帐!N3720</f>
      </c>
      <c r="O3720">
        <f>[1]资金台帐!O3720&amp;""</f>
      </c>
      <c r="P3720">
        <f>[1]资金台帐!P3720&amp;""</f>
      </c>
      <c r="Q3720">
        <f>[1]资金台帐!Q3720&amp;""</f>
      </c>
      <c r="T3720">
        <f>[1]资金台帐!T3720&amp;""</f>
      </c>
      <c r="U3720">
        <f>[1]资金台帐!U3720&amp;""</f>
      </c>
      <c r="W3720">
        <f>[1]资金台帐!W3720&amp;""</f>
      </c>
      <c r="X3720">
        <f>[1]资金台帐!X3720&amp;""</f>
      </c>
      <c r="AB3720">
        <f>[1]资金台帐!AB3720</f>
        <v>0</v>
      </c>
      <c r="AC3720">
        <f>[1]资金台帐!AC3720</f>
        <v>0</v>
      </c>
      <c r="AD3720">
        <f>[1]资金台帐!AD3720</f>
        <v>0</v>
      </c>
      <c r="AJ3720">
        <f>[1]资金台帐!AJ3720</f>
        <v>0</v>
      </c>
      <c r="AK3720">
        <f>[1]资金台帐!AK3720</f>
        <v>0</v>
      </c>
      <c r="BA3720" s="22">
        <f t="shared" si="0"/>
      </c>
    </row>
    <row r="3721">
      <c r="B3721">
        <f>[1]资金台帐!B3721&amp;""</f>
      </c>
      <c r="H3721">
        <f>[1]资金台帐!H3721&amp;""</f>
      </c>
      <c r="J3721">
        <f>[1]资金台帐!J3721&amp;""</f>
      </c>
      <c r="N3721">
        <f>[1]资金台帐!N3721</f>
      </c>
      <c r="O3721">
        <f>[1]资金台帐!O3721&amp;""</f>
      </c>
      <c r="P3721">
        <f>[1]资金台帐!P3721&amp;""</f>
      </c>
      <c r="Q3721">
        <f>[1]资金台帐!Q3721&amp;""</f>
      </c>
      <c r="T3721">
        <f>[1]资金台帐!T3721&amp;""</f>
      </c>
      <c r="U3721">
        <f>[1]资金台帐!U3721&amp;""</f>
      </c>
      <c r="W3721">
        <f>[1]资金台帐!W3721&amp;""</f>
      </c>
      <c r="X3721">
        <f>[1]资金台帐!X3721&amp;""</f>
      </c>
      <c r="AB3721">
        <f>[1]资金台帐!AB3721</f>
        <v>0</v>
      </c>
      <c r="AC3721">
        <f>[1]资金台帐!AC3721</f>
        <v>0</v>
      </c>
      <c r="AD3721">
        <f>[1]资金台帐!AD3721</f>
        <v>0</v>
      </c>
      <c r="AJ3721">
        <f>[1]资金台帐!AJ3721</f>
        <v>0</v>
      </c>
      <c r="AK3721">
        <f>[1]资金台帐!AK3721</f>
        <v>0</v>
      </c>
      <c r="BA3721" s="22">
        <f t="shared" si="0"/>
      </c>
    </row>
    <row r="3722">
      <c r="B3722">
        <f>[1]资金台帐!B3722&amp;""</f>
      </c>
      <c r="H3722">
        <f>[1]资金台帐!H3722&amp;""</f>
      </c>
      <c r="J3722">
        <f>[1]资金台帐!J3722&amp;""</f>
      </c>
      <c r="N3722">
        <f>[1]资金台帐!N3722</f>
      </c>
      <c r="O3722">
        <f>[1]资金台帐!O3722&amp;""</f>
      </c>
      <c r="P3722">
        <f>[1]资金台帐!P3722&amp;""</f>
      </c>
      <c r="Q3722">
        <f>[1]资金台帐!Q3722&amp;""</f>
      </c>
      <c r="T3722">
        <f>[1]资金台帐!T3722&amp;""</f>
      </c>
      <c r="U3722">
        <f>[1]资金台帐!U3722&amp;""</f>
      </c>
      <c r="W3722">
        <f>[1]资金台帐!W3722&amp;""</f>
      </c>
      <c r="X3722">
        <f>[1]资金台帐!X3722&amp;""</f>
      </c>
      <c r="AB3722">
        <f>[1]资金台帐!AB3722</f>
        <v>0</v>
      </c>
      <c r="AC3722">
        <f>[1]资金台帐!AC3722</f>
        <v>0</v>
      </c>
      <c r="AD3722">
        <f>[1]资金台帐!AD3722</f>
        <v>0</v>
      </c>
      <c r="AJ3722">
        <f>[1]资金台帐!AJ3722</f>
        <v>0</v>
      </c>
      <c r="AK3722">
        <f>[1]资金台帐!AK3722</f>
        <v>0</v>
      </c>
      <c r="BA3722" s="22">
        <f t="shared" si="0"/>
      </c>
    </row>
    <row r="3723">
      <c r="B3723">
        <f>[1]资金台帐!B3723&amp;""</f>
      </c>
      <c r="H3723">
        <f>[1]资金台帐!H3723&amp;""</f>
      </c>
      <c r="J3723">
        <f>[1]资金台帐!J3723&amp;""</f>
      </c>
      <c r="N3723">
        <f>[1]资金台帐!N3723</f>
      </c>
      <c r="O3723">
        <f>[1]资金台帐!O3723&amp;""</f>
      </c>
      <c r="P3723">
        <f>[1]资金台帐!P3723&amp;""</f>
      </c>
      <c r="Q3723">
        <f>[1]资金台帐!Q3723&amp;""</f>
      </c>
      <c r="T3723">
        <f>[1]资金台帐!T3723&amp;""</f>
      </c>
      <c r="U3723">
        <f>[1]资金台帐!U3723&amp;""</f>
      </c>
      <c r="W3723">
        <f>[1]资金台帐!W3723&amp;""</f>
      </c>
      <c r="X3723">
        <f>[1]资金台帐!X3723&amp;""</f>
      </c>
      <c r="AB3723">
        <f>[1]资金台帐!AB3723</f>
        <v>0</v>
      </c>
      <c r="AC3723">
        <f>[1]资金台帐!AC3723</f>
        <v>0</v>
      </c>
      <c r="AD3723">
        <f>[1]资金台帐!AD3723</f>
        <v>0</v>
      </c>
      <c r="AJ3723">
        <f>[1]资金台帐!AJ3723</f>
        <v>0</v>
      </c>
      <c r="AK3723">
        <f>[1]资金台帐!AK3723</f>
        <v>0</v>
      </c>
      <c r="BA3723" s="22">
        <f t="shared" si="0"/>
      </c>
    </row>
    <row r="3724">
      <c r="B3724">
        <f>[1]资金台帐!B3724&amp;""</f>
      </c>
      <c r="H3724">
        <f>[1]资金台帐!H3724&amp;""</f>
      </c>
      <c r="J3724">
        <f>[1]资金台帐!J3724&amp;""</f>
      </c>
      <c r="N3724">
        <f>[1]资金台帐!N3724</f>
      </c>
      <c r="O3724">
        <f>[1]资金台帐!O3724&amp;""</f>
      </c>
      <c r="P3724">
        <f>[1]资金台帐!P3724&amp;""</f>
      </c>
      <c r="Q3724">
        <f>[1]资金台帐!Q3724&amp;""</f>
      </c>
      <c r="T3724">
        <f>[1]资金台帐!T3724&amp;""</f>
      </c>
      <c r="U3724">
        <f>[1]资金台帐!U3724&amp;""</f>
      </c>
      <c r="W3724">
        <f>[1]资金台帐!W3724&amp;""</f>
      </c>
      <c r="X3724">
        <f>[1]资金台帐!X3724&amp;""</f>
      </c>
      <c r="AB3724">
        <f>[1]资金台帐!AB3724</f>
        <v>0</v>
      </c>
      <c r="AC3724">
        <f>[1]资金台帐!AC3724</f>
        <v>0</v>
      </c>
      <c r="AD3724">
        <f>[1]资金台帐!AD3724</f>
        <v>0</v>
      </c>
      <c r="AJ3724">
        <f>[1]资金台帐!AJ3724</f>
        <v>0</v>
      </c>
      <c r="AK3724">
        <f>[1]资金台帐!AK3724</f>
        <v>0</v>
      </c>
      <c r="BA3724" s="22">
        <f t="shared" si="0"/>
      </c>
    </row>
    <row r="3725">
      <c r="B3725">
        <f>[1]资金台帐!B3725&amp;""</f>
      </c>
      <c r="H3725">
        <f>[1]资金台帐!H3725&amp;""</f>
      </c>
      <c r="J3725">
        <f>[1]资金台帐!J3725&amp;""</f>
      </c>
      <c r="N3725">
        <f>[1]资金台帐!N3725</f>
      </c>
      <c r="O3725">
        <f>[1]资金台帐!O3725&amp;""</f>
      </c>
      <c r="P3725">
        <f>[1]资金台帐!P3725&amp;""</f>
      </c>
      <c r="Q3725">
        <f>[1]资金台帐!Q3725&amp;""</f>
      </c>
      <c r="T3725">
        <f>[1]资金台帐!T3725&amp;""</f>
      </c>
      <c r="U3725">
        <f>[1]资金台帐!U3725&amp;""</f>
      </c>
      <c r="W3725">
        <f>[1]资金台帐!W3725&amp;""</f>
      </c>
      <c r="X3725">
        <f>[1]资金台帐!X3725&amp;""</f>
      </c>
      <c r="AB3725">
        <f>[1]资金台帐!AB3725</f>
        <v>0</v>
      </c>
      <c r="AC3725">
        <f>[1]资金台帐!AC3725</f>
        <v>0</v>
      </c>
      <c r="AD3725">
        <f>[1]资金台帐!AD3725</f>
        <v>0</v>
      </c>
      <c r="AJ3725">
        <f>[1]资金台帐!AJ3725</f>
        <v>0</v>
      </c>
      <c r="AK3725">
        <f>[1]资金台帐!AK3725</f>
        <v>0</v>
      </c>
      <c r="BA3725" s="22">
        <f t="shared" si="0"/>
      </c>
    </row>
    <row r="3726">
      <c r="B3726">
        <f>[1]资金台帐!B3726&amp;""</f>
      </c>
      <c r="H3726">
        <f>[1]资金台帐!H3726&amp;""</f>
      </c>
      <c r="J3726">
        <f>[1]资金台帐!J3726&amp;""</f>
      </c>
      <c r="N3726">
        <f>[1]资金台帐!N3726</f>
      </c>
      <c r="O3726">
        <f>[1]资金台帐!O3726&amp;""</f>
      </c>
      <c r="P3726">
        <f>[1]资金台帐!P3726&amp;""</f>
      </c>
      <c r="Q3726">
        <f>[1]资金台帐!Q3726&amp;""</f>
      </c>
      <c r="T3726">
        <f>[1]资金台帐!T3726&amp;""</f>
      </c>
      <c r="U3726">
        <f>[1]资金台帐!U3726&amp;""</f>
      </c>
      <c r="W3726">
        <f>[1]资金台帐!W3726&amp;""</f>
      </c>
      <c r="X3726">
        <f>[1]资金台帐!X3726&amp;""</f>
      </c>
      <c r="AB3726">
        <f>[1]资金台帐!AB3726</f>
        <v>0</v>
      </c>
      <c r="AC3726">
        <f>[1]资金台帐!AC3726</f>
        <v>0</v>
      </c>
      <c r="AD3726">
        <f>[1]资金台帐!AD3726</f>
        <v>0</v>
      </c>
      <c r="AJ3726">
        <f>[1]资金台帐!AJ3726</f>
        <v>0</v>
      </c>
      <c r="AK3726">
        <f>[1]资金台帐!AK3726</f>
        <v>0</v>
      </c>
      <c r="BA3726" s="22">
        <f t="shared" si="0"/>
      </c>
    </row>
    <row r="3727">
      <c r="B3727">
        <f>[1]资金台帐!B3727&amp;""</f>
      </c>
      <c r="H3727">
        <f>[1]资金台帐!H3727&amp;""</f>
      </c>
      <c r="J3727">
        <f>[1]资金台帐!J3727&amp;""</f>
      </c>
      <c r="N3727">
        <f>[1]资金台帐!N3727</f>
      </c>
      <c r="O3727">
        <f>[1]资金台帐!O3727&amp;""</f>
      </c>
      <c r="P3727">
        <f>[1]资金台帐!P3727&amp;""</f>
      </c>
      <c r="Q3727">
        <f>[1]资金台帐!Q3727&amp;""</f>
      </c>
      <c r="T3727">
        <f>[1]资金台帐!T3727&amp;""</f>
      </c>
      <c r="U3727">
        <f>[1]资金台帐!U3727&amp;""</f>
      </c>
      <c r="W3727">
        <f>[1]资金台帐!W3727&amp;""</f>
      </c>
      <c r="X3727">
        <f>[1]资金台帐!X3727&amp;""</f>
      </c>
      <c r="AB3727">
        <f>[1]资金台帐!AB3727</f>
        <v>0</v>
      </c>
      <c r="AC3727">
        <f>[1]资金台帐!AC3727</f>
        <v>0</v>
      </c>
      <c r="AD3727">
        <f>[1]资金台帐!AD3727</f>
        <v>0</v>
      </c>
      <c r="AJ3727">
        <f>[1]资金台帐!AJ3727</f>
        <v>0</v>
      </c>
      <c r="AK3727">
        <f>[1]资金台帐!AK3727</f>
        <v>0</v>
      </c>
      <c r="BA3727" s="22">
        <f t="shared" si="0"/>
      </c>
    </row>
    <row r="3728">
      <c r="B3728">
        <f>[1]资金台帐!B3728&amp;""</f>
      </c>
      <c r="H3728">
        <f>[1]资金台帐!H3728&amp;""</f>
      </c>
      <c r="J3728">
        <f>[1]资金台帐!J3728&amp;""</f>
      </c>
      <c r="N3728">
        <f>[1]资金台帐!N3728</f>
      </c>
      <c r="O3728">
        <f>[1]资金台帐!O3728&amp;""</f>
      </c>
      <c r="P3728">
        <f>[1]资金台帐!P3728&amp;""</f>
      </c>
      <c r="Q3728">
        <f>[1]资金台帐!Q3728&amp;""</f>
      </c>
      <c r="T3728">
        <f>[1]资金台帐!T3728&amp;""</f>
      </c>
      <c r="U3728">
        <f>[1]资金台帐!U3728&amp;""</f>
      </c>
      <c r="W3728">
        <f>[1]资金台帐!W3728&amp;""</f>
      </c>
      <c r="X3728">
        <f>[1]资金台帐!X3728&amp;""</f>
      </c>
      <c r="AB3728">
        <f>[1]资金台帐!AB3728</f>
        <v>0</v>
      </c>
      <c r="AC3728">
        <f>[1]资金台帐!AC3728</f>
        <v>0</v>
      </c>
      <c r="AD3728">
        <f>[1]资金台帐!AD3728</f>
        <v>0</v>
      </c>
      <c r="AJ3728">
        <f>[1]资金台帐!AJ3728</f>
        <v>0</v>
      </c>
      <c r="AK3728">
        <f>[1]资金台帐!AK3728</f>
        <v>0</v>
      </c>
      <c r="BA3728" s="22">
        <f t="shared" si="0"/>
      </c>
    </row>
    <row r="3729">
      <c r="B3729">
        <f>[1]资金台帐!B3729&amp;""</f>
      </c>
      <c r="H3729">
        <f>[1]资金台帐!H3729&amp;""</f>
      </c>
      <c r="J3729">
        <f>[1]资金台帐!J3729&amp;""</f>
      </c>
      <c r="N3729">
        <f>[1]资金台帐!N3729</f>
      </c>
      <c r="O3729">
        <f>[1]资金台帐!O3729&amp;""</f>
      </c>
      <c r="P3729">
        <f>[1]资金台帐!P3729&amp;""</f>
      </c>
      <c r="Q3729">
        <f>[1]资金台帐!Q3729&amp;""</f>
      </c>
      <c r="T3729">
        <f>[1]资金台帐!T3729&amp;""</f>
      </c>
      <c r="U3729">
        <f>[1]资金台帐!U3729&amp;""</f>
      </c>
      <c r="W3729">
        <f>[1]资金台帐!W3729&amp;""</f>
      </c>
      <c r="X3729">
        <f>[1]资金台帐!X3729&amp;""</f>
      </c>
      <c r="AB3729">
        <f>[1]资金台帐!AB3729</f>
        <v>0</v>
      </c>
      <c r="AC3729">
        <f>[1]资金台帐!AC3729</f>
        <v>0</v>
      </c>
      <c r="AD3729">
        <f>[1]资金台帐!AD3729</f>
        <v>0</v>
      </c>
      <c r="AJ3729">
        <f>[1]资金台帐!AJ3729</f>
        <v>0</v>
      </c>
      <c r="AK3729">
        <f>[1]资金台帐!AK3729</f>
        <v>0</v>
      </c>
      <c r="BA3729" s="22">
        <f t="shared" si="0"/>
      </c>
    </row>
    <row r="3730">
      <c r="B3730">
        <f>[1]资金台帐!B3730&amp;""</f>
      </c>
      <c r="H3730">
        <f>[1]资金台帐!H3730&amp;""</f>
      </c>
      <c r="J3730">
        <f>[1]资金台帐!J3730&amp;""</f>
      </c>
      <c r="N3730">
        <f>[1]资金台帐!N3730</f>
      </c>
      <c r="O3730">
        <f>[1]资金台帐!O3730&amp;""</f>
      </c>
      <c r="P3730">
        <f>[1]资金台帐!P3730&amp;""</f>
      </c>
      <c r="Q3730">
        <f>[1]资金台帐!Q3730&amp;""</f>
      </c>
      <c r="T3730">
        <f>[1]资金台帐!T3730&amp;""</f>
      </c>
      <c r="U3730">
        <f>[1]资金台帐!U3730&amp;""</f>
      </c>
      <c r="W3730">
        <f>[1]资金台帐!W3730&amp;""</f>
      </c>
      <c r="X3730">
        <f>[1]资金台帐!X3730&amp;""</f>
      </c>
      <c r="AB3730">
        <f>[1]资金台帐!AB3730</f>
        <v>0</v>
      </c>
      <c r="AC3730">
        <f>[1]资金台帐!AC3730</f>
        <v>0</v>
      </c>
      <c r="AD3730">
        <f>[1]资金台帐!AD3730</f>
        <v>0</v>
      </c>
      <c r="AJ3730">
        <f>[1]资金台帐!AJ3730</f>
        <v>0</v>
      </c>
      <c r="AK3730">
        <f>[1]资金台帐!AK3730</f>
        <v>0</v>
      </c>
      <c r="BA3730" s="22">
        <f t="shared" si="0"/>
      </c>
    </row>
    <row r="3731">
      <c r="B3731">
        <f>[1]资金台帐!B3731&amp;""</f>
      </c>
      <c r="H3731">
        <f>[1]资金台帐!H3731&amp;""</f>
      </c>
      <c r="J3731">
        <f>[1]资金台帐!J3731&amp;""</f>
      </c>
      <c r="N3731">
        <f>[1]资金台帐!N3731</f>
      </c>
      <c r="O3731">
        <f>[1]资金台帐!O3731&amp;""</f>
      </c>
      <c r="P3731">
        <f>[1]资金台帐!P3731&amp;""</f>
      </c>
      <c r="Q3731">
        <f>[1]资金台帐!Q3731&amp;""</f>
      </c>
      <c r="T3731">
        <f>[1]资金台帐!T3731&amp;""</f>
      </c>
      <c r="U3731">
        <f>[1]资金台帐!U3731&amp;""</f>
      </c>
      <c r="W3731">
        <f>[1]资金台帐!W3731&amp;""</f>
      </c>
      <c r="X3731">
        <f>[1]资金台帐!X3731&amp;""</f>
      </c>
      <c r="AB3731">
        <f>[1]资金台帐!AB3731</f>
        <v>0</v>
      </c>
      <c r="AC3731">
        <f>[1]资金台帐!AC3731</f>
        <v>0</v>
      </c>
      <c r="AD3731">
        <f>[1]资金台帐!AD3731</f>
        <v>0</v>
      </c>
      <c r="AJ3731">
        <f>[1]资金台帐!AJ3731</f>
        <v>0</v>
      </c>
      <c r="AK3731">
        <f>[1]资金台帐!AK3731</f>
        <v>0</v>
      </c>
      <c r="BA3731" s="22">
        <f t="shared" si="0"/>
      </c>
    </row>
    <row r="3732">
      <c r="B3732">
        <f>[1]资金台帐!B3732&amp;""</f>
      </c>
      <c r="H3732">
        <f>[1]资金台帐!H3732&amp;""</f>
      </c>
      <c r="J3732">
        <f>[1]资金台帐!J3732&amp;""</f>
      </c>
      <c r="N3732">
        <f>[1]资金台帐!N3732</f>
      </c>
      <c r="O3732">
        <f>[1]资金台帐!O3732&amp;""</f>
      </c>
      <c r="P3732">
        <f>[1]资金台帐!P3732&amp;""</f>
      </c>
      <c r="Q3732">
        <f>[1]资金台帐!Q3732&amp;""</f>
      </c>
      <c r="T3732">
        <f>[1]资金台帐!T3732&amp;""</f>
      </c>
      <c r="U3732">
        <f>[1]资金台帐!U3732&amp;""</f>
      </c>
      <c r="W3732">
        <f>[1]资金台帐!W3732&amp;""</f>
      </c>
      <c r="X3732">
        <f>[1]资金台帐!X3732&amp;""</f>
      </c>
      <c r="AB3732">
        <f>[1]资金台帐!AB3732</f>
        <v>0</v>
      </c>
      <c r="AC3732">
        <f>[1]资金台帐!AC3732</f>
        <v>0</v>
      </c>
      <c r="AD3732">
        <f>[1]资金台帐!AD3732</f>
        <v>0</v>
      </c>
      <c r="AJ3732">
        <f>[1]资金台帐!AJ3732</f>
        <v>0</v>
      </c>
      <c r="AK3732">
        <f>[1]资金台帐!AK3732</f>
        <v>0</v>
      </c>
      <c r="BA3732" s="22">
        <f t="shared" si="0"/>
      </c>
    </row>
    <row r="3733">
      <c r="B3733">
        <f>[1]资金台帐!B3733&amp;""</f>
      </c>
      <c r="H3733">
        <f>[1]资金台帐!H3733&amp;""</f>
      </c>
      <c r="J3733">
        <f>[1]资金台帐!J3733&amp;""</f>
      </c>
      <c r="N3733">
        <f>[1]资金台帐!N3733</f>
      </c>
      <c r="O3733">
        <f>[1]资金台帐!O3733&amp;""</f>
      </c>
      <c r="P3733">
        <f>[1]资金台帐!P3733&amp;""</f>
      </c>
      <c r="Q3733">
        <f>[1]资金台帐!Q3733&amp;""</f>
      </c>
      <c r="T3733">
        <f>[1]资金台帐!T3733&amp;""</f>
      </c>
      <c r="U3733">
        <f>[1]资金台帐!U3733&amp;""</f>
      </c>
      <c r="W3733">
        <f>[1]资金台帐!W3733&amp;""</f>
      </c>
      <c r="X3733">
        <f>[1]资金台帐!X3733&amp;""</f>
      </c>
      <c r="AB3733">
        <f>[1]资金台帐!AB3733</f>
        <v>0</v>
      </c>
      <c r="AC3733">
        <f>[1]资金台帐!AC3733</f>
        <v>0</v>
      </c>
      <c r="AD3733">
        <f>[1]资金台帐!AD3733</f>
        <v>0</v>
      </c>
      <c r="AJ3733">
        <f>[1]资金台帐!AJ3733</f>
        <v>0</v>
      </c>
      <c r="AK3733">
        <f>[1]资金台帐!AK3733</f>
        <v>0</v>
      </c>
      <c r="BA3733" s="22">
        <f t="shared" si="0"/>
      </c>
    </row>
    <row r="3734">
      <c r="B3734">
        <f>[1]资金台帐!B3734&amp;""</f>
      </c>
      <c r="H3734">
        <f>[1]资金台帐!H3734&amp;""</f>
      </c>
      <c r="J3734">
        <f>[1]资金台帐!J3734&amp;""</f>
      </c>
      <c r="N3734">
        <f>[1]资金台帐!N3734</f>
      </c>
      <c r="O3734">
        <f>[1]资金台帐!O3734&amp;""</f>
      </c>
      <c r="P3734">
        <f>[1]资金台帐!P3734&amp;""</f>
      </c>
      <c r="Q3734">
        <f>[1]资金台帐!Q3734&amp;""</f>
      </c>
      <c r="T3734">
        <f>[1]资金台帐!T3734&amp;""</f>
      </c>
      <c r="U3734">
        <f>[1]资金台帐!U3734&amp;""</f>
      </c>
      <c r="W3734">
        <f>[1]资金台帐!W3734&amp;""</f>
      </c>
      <c r="X3734">
        <f>[1]资金台帐!X3734&amp;""</f>
      </c>
      <c r="AB3734">
        <f>[1]资金台帐!AB3734</f>
        <v>0</v>
      </c>
      <c r="AC3734">
        <f>[1]资金台帐!AC3734</f>
        <v>0</v>
      </c>
      <c r="AD3734">
        <f>[1]资金台帐!AD3734</f>
        <v>0</v>
      </c>
      <c r="AJ3734">
        <f>[1]资金台帐!AJ3734</f>
        <v>0</v>
      </c>
      <c r="AK3734">
        <f>[1]资金台帐!AK3734</f>
        <v>0</v>
      </c>
      <c r="BA3734" s="22">
        <f t="shared" si="0"/>
      </c>
    </row>
    <row r="3735">
      <c r="B3735">
        <f>[1]资金台帐!B3735&amp;""</f>
      </c>
      <c r="H3735">
        <f>[1]资金台帐!H3735&amp;""</f>
      </c>
      <c r="J3735">
        <f>[1]资金台帐!J3735&amp;""</f>
      </c>
      <c r="N3735">
        <f>[1]资金台帐!N3735</f>
      </c>
      <c r="O3735">
        <f>[1]资金台帐!O3735&amp;""</f>
      </c>
      <c r="P3735">
        <f>[1]资金台帐!P3735&amp;""</f>
      </c>
      <c r="Q3735">
        <f>[1]资金台帐!Q3735&amp;""</f>
      </c>
      <c r="T3735">
        <f>[1]资金台帐!T3735&amp;""</f>
      </c>
      <c r="U3735">
        <f>[1]资金台帐!U3735&amp;""</f>
      </c>
      <c r="W3735">
        <f>[1]资金台帐!W3735&amp;""</f>
      </c>
      <c r="X3735">
        <f>[1]资金台帐!X3735&amp;""</f>
      </c>
      <c r="AB3735">
        <f>[1]资金台帐!AB3735</f>
        <v>0</v>
      </c>
      <c r="AC3735">
        <f>[1]资金台帐!AC3735</f>
        <v>0</v>
      </c>
      <c r="AD3735">
        <f>[1]资金台帐!AD3735</f>
        <v>0</v>
      </c>
      <c r="AJ3735">
        <f>[1]资金台帐!AJ3735</f>
        <v>0</v>
      </c>
      <c r="AK3735">
        <f>[1]资金台帐!AK3735</f>
        <v>0</v>
      </c>
      <c r="BA3735" s="22">
        <f t="shared" si="0"/>
      </c>
    </row>
    <row r="3736">
      <c r="B3736">
        <f>[1]资金台帐!B3736&amp;""</f>
      </c>
      <c r="H3736">
        <f>[1]资金台帐!H3736&amp;""</f>
      </c>
      <c r="J3736">
        <f>[1]资金台帐!J3736&amp;""</f>
      </c>
      <c r="N3736">
        <f>[1]资金台帐!N3736</f>
      </c>
      <c r="O3736">
        <f>[1]资金台帐!O3736&amp;""</f>
      </c>
      <c r="P3736">
        <f>[1]资金台帐!P3736&amp;""</f>
      </c>
      <c r="Q3736">
        <f>[1]资金台帐!Q3736&amp;""</f>
      </c>
      <c r="T3736">
        <f>[1]资金台帐!T3736&amp;""</f>
      </c>
      <c r="U3736">
        <f>[1]资金台帐!U3736&amp;""</f>
      </c>
      <c r="W3736">
        <f>[1]资金台帐!W3736&amp;""</f>
      </c>
      <c r="X3736">
        <f>[1]资金台帐!X3736&amp;""</f>
      </c>
      <c r="AB3736">
        <f>[1]资金台帐!AB3736</f>
        <v>0</v>
      </c>
      <c r="AC3736">
        <f>[1]资金台帐!AC3736</f>
        <v>0</v>
      </c>
      <c r="AD3736">
        <f>[1]资金台帐!AD3736</f>
        <v>0</v>
      </c>
      <c r="AJ3736">
        <f>[1]资金台帐!AJ3736</f>
        <v>0</v>
      </c>
      <c r="AK3736">
        <f>[1]资金台帐!AK3736</f>
        <v>0</v>
      </c>
      <c r="BA3736" s="22">
        <f t="shared" si="0"/>
      </c>
    </row>
    <row r="3737">
      <c r="B3737">
        <f>[1]资金台帐!B3737&amp;""</f>
      </c>
      <c r="H3737">
        <f>[1]资金台帐!H3737&amp;""</f>
      </c>
      <c r="J3737">
        <f>[1]资金台帐!J3737&amp;""</f>
      </c>
      <c r="N3737">
        <f>[1]资金台帐!N3737</f>
      </c>
      <c r="O3737">
        <f>[1]资金台帐!O3737&amp;""</f>
      </c>
      <c r="P3737">
        <f>[1]资金台帐!P3737&amp;""</f>
      </c>
      <c r="Q3737">
        <f>[1]资金台帐!Q3737&amp;""</f>
      </c>
      <c r="T3737">
        <f>[1]资金台帐!T3737&amp;""</f>
      </c>
      <c r="U3737">
        <f>[1]资金台帐!U3737&amp;""</f>
      </c>
      <c r="W3737">
        <f>[1]资金台帐!W3737&amp;""</f>
      </c>
      <c r="X3737">
        <f>[1]资金台帐!X3737&amp;""</f>
      </c>
      <c r="AB3737">
        <f>[1]资金台帐!AB3737</f>
        <v>0</v>
      </c>
      <c r="AC3737">
        <f>[1]资金台帐!AC3737</f>
        <v>0</v>
      </c>
      <c r="AD3737">
        <f>[1]资金台帐!AD3737</f>
        <v>0</v>
      </c>
      <c r="AJ3737">
        <f>[1]资金台帐!AJ3737</f>
        <v>0</v>
      </c>
      <c r="AK3737">
        <f>[1]资金台帐!AK3737</f>
        <v>0</v>
      </c>
      <c r="BA3737" s="22">
        <f t="shared" si="0"/>
      </c>
    </row>
    <row r="3738">
      <c r="B3738">
        <f>[1]资金台帐!B3738&amp;""</f>
      </c>
      <c r="H3738">
        <f>[1]资金台帐!H3738&amp;""</f>
      </c>
      <c r="J3738">
        <f>[1]资金台帐!J3738&amp;""</f>
      </c>
      <c r="N3738">
        <f>[1]资金台帐!N3738</f>
      </c>
      <c r="O3738">
        <f>[1]资金台帐!O3738&amp;""</f>
      </c>
      <c r="P3738">
        <f>[1]资金台帐!P3738&amp;""</f>
      </c>
      <c r="Q3738">
        <f>[1]资金台帐!Q3738&amp;""</f>
      </c>
      <c r="T3738">
        <f>[1]资金台帐!T3738&amp;""</f>
      </c>
      <c r="U3738">
        <f>[1]资金台帐!U3738&amp;""</f>
      </c>
      <c r="W3738">
        <f>[1]资金台帐!W3738&amp;""</f>
      </c>
      <c r="X3738">
        <f>[1]资金台帐!X3738&amp;""</f>
      </c>
      <c r="AB3738">
        <f>[1]资金台帐!AB3738</f>
        <v>0</v>
      </c>
      <c r="AC3738">
        <f>[1]资金台帐!AC3738</f>
        <v>0</v>
      </c>
      <c r="AD3738">
        <f>[1]资金台帐!AD3738</f>
        <v>0</v>
      </c>
      <c r="AJ3738">
        <f>[1]资金台帐!AJ3738</f>
        <v>0</v>
      </c>
      <c r="AK3738">
        <f>[1]资金台帐!AK3738</f>
        <v>0</v>
      </c>
      <c r="BA3738" s="22">
        <f t="shared" si="0"/>
      </c>
    </row>
    <row r="3739">
      <c r="B3739">
        <f>[1]资金台帐!B3739&amp;""</f>
      </c>
      <c r="H3739">
        <f>[1]资金台帐!H3739&amp;""</f>
      </c>
      <c r="J3739">
        <f>[1]资金台帐!J3739&amp;""</f>
      </c>
      <c r="N3739">
        <f>[1]资金台帐!N3739</f>
      </c>
      <c r="O3739">
        <f>[1]资金台帐!O3739&amp;""</f>
      </c>
      <c r="P3739">
        <f>[1]资金台帐!P3739&amp;""</f>
      </c>
      <c r="Q3739">
        <f>[1]资金台帐!Q3739&amp;""</f>
      </c>
      <c r="T3739">
        <f>[1]资金台帐!T3739&amp;""</f>
      </c>
      <c r="U3739">
        <f>[1]资金台帐!U3739&amp;""</f>
      </c>
      <c r="W3739">
        <f>[1]资金台帐!W3739&amp;""</f>
      </c>
      <c r="X3739">
        <f>[1]资金台帐!X3739&amp;""</f>
      </c>
      <c r="AB3739">
        <f>[1]资金台帐!AB3739</f>
        <v>0</v>
      </c>
      <c r="AC3739">
        <f>[1]资金台帐!AC3739</f>
        <v>0</v>
      </c>
      <c r="AD3739">
        <f>[1]资金台帐!AD3739</f>
        <v>0</v>
      </c>
      <c r="AJ3739">
        <f>[1]资金台帐!AJ3739</f>
        <v>0</v>
      </c>
      <c r="AK3739">
        <f>[1]资金台帐!AK3739</f>
        <v>0</v>
      </c>
      <c r="BA3739" s="22">
        <f t="shared" si="0"/>
      </c>
    </row>
    <row r="3740">
      <c r="B3740">
        <f>[1]资金台帐!B3740&amp;""</f>
      </c>
      <c r="H3740">
        <f>[1]资金台帐!H3740&amp;""</f>
      </c>
      <c r="J3740">
        <f>[1]资金台帐!J3740&amp;""</f>
      </c>
      <c r="N3740">
        <f>[1]资金台帐!N3740</f>
      </c>
      <c r="O3740">
        <f>[1]资金台帐!O3740&amp;""</f>
      </c>
      <c r="P3740">
        <f>[1]资金台帐!P3740&amp;""</f>
      </c>
      <c r="Q3740">
        <f>[1]资金台帐!Q3740&amp;""</f>
      </c>
      <c r="T3740">
        <f>[1]资金台帐!T3740&amp;""</f>
      </c>
      <c r="U3740">
        <f>[1]资金台帐!U3740&amp;""</f>
      </c>
      <c r="W3740">
        <f>[1]资金台帐!W3740&amp;""</f>
      </c>
      <c r="X3740">
        <f>[1]资金台帐!X3740&amp;""</f>
      </c>
      <c r="AB3740">
        <f>[1]资金台帐!AB3740</f>
        <v>0</v>
      </c>
      <c r="AC3740">
        <f>[1]资金台帐!AC3740</f>
        <v>0</v>
      </c>
      <c r="AD3740">
        <f>[1]资金台帐!AD3740</f>
        <v>0</v>
      </c>
      <c r="AJ3740">
        <f>[1]资金台帐!AJ3740</f>
        <v>0</v>
      </c>
      <c r="AK3740">
        <f>[1]资金台帐!AK3740</f>
        <v>0</v>
      </c>
      <c r="BA3740" s="22">
        <f t="shared" si="0"/>
      </c>
    </row>
    <row r="3741">
      <c r="B3741">
        <f>[1]资金台帐!B3741&amp;""</f>
      </c>
      <c r="H3741">
        <f>[1]资金台帐!H3741&amp;""</f>
      </c>
      <c r="J3741">
        <f>[1]资金台帐!J3741&amp;""</f>
      </c>
      <c r="N3741">
        <f>[1]资金台帐!N3741</f>
      </c>
      <c r="O3741">
        <f>[1]资金台帐!O3741&amp;""</f>
      </c>
      <c r="P3741">
        <f>[1]资金台帐!P3741&amp;""</f>
      </c>
      <c r="Q3741">
        <f>[1]资金台帐!Q3741&amp;""</f>
      </c>
      <c r="T3741">
        <f>[1]资金台帐!T3741&amp;""</f>
      </c>
      <c r="U3741">
        <f>[1]资金台帐!U3741&amp;""</f>
      </c>
      <c r="W3741">
        <f>[1]资金台帐!W3741&amp;""</f>
      </c>
      <c r="X3741">
        <f>[1]资金台帐!X3741&amp;""</f>
      </c>
      <c r="AB3741">
        <f>[1]资金台帐!AB3741</f>
        <v>0</v>
      </c>
      <c r="AC3741">
        <f>[1]资金台帐!AC3741</f>
        <v>0</v>
      </c>
      <c r="AD3741">
        <f>[1]资金台帐!AD3741</f>
        <v>0</v>
      </c>
      <c r="AJ3741">
        <f>[1]资金台帐!AJ3741</f>
        <v>0</v>
      </c>
      <c r="AK3741">
        <f>[1]资金台帐!AK3741</f>
        <v>0</v>
      </c>
      <c r="BA3741" s="22">
        <f t="shared" si="0"/>
      </c>
    </row>
    <row r="3742">
      <c r="B3742">
        <f>[1]资金台帐!B3742&amp;""</f>
      </c>
      <c r="H3742">
        <f>[1]资金台帐!H3742&amp;""</f>
      </c>
      <c r="J3742">
        <f>[1]资金台帐!J3742&amp;""</f>
      </c>
      <c r="N3742">
        <f>[1]资金台帐!N3742</f>
      </c>
      <c r="O3742">
        <f>[1]资金台帐!O3742&amp;""</f>
      </c>
      <c r="P3742">
        <f>[1]资金台帐!P3742&amp;""</f>
      </c>
      <c r="Q3742">
        <f>[1]资金台帐!Q3742&amp;""</f>
      </c>
      <c r="T3742">
        <f>[1]资金台帐!T3742&amp;""</f>
      </c>
      <c r="U3742">
        <f>[1]资金台帐!U3742&amp;""</f>
      </c>
      <c r="W3742">
        <f>[1]资金台帐!W3742&amp;""</f>
      </c>
      <c r="X3742">
        <f>[1]资金台帐!X3742&amp;""</f>
      </c>
      <c r="AB3742">
        <f>[1]资金台帐!AB3742</f>
        <v>0</v>
      </c>
      <c r="AC3742">
        <f>[1]资金台帐!AC3742</f>
        <v>0</v>
      </c>
      <c r="AD3742">
        <f>[1]资金台帐!AD3742</f>
        <v>0</v>
      </c>
      <c r="AJ3742">
        <f>[1]资金台帐!AJ3742</f>
        <v>0</v>
      </c>
      <c r="AK3742">
        <f>[1]资金台帐!AK3742</f>
        <v>0</v>
      </c>
      <c r="BA3742" s="22">
        <f t="shared" si="0"/>
      </c>
    </row>
    <row r="3743">
      <c r="B3743">
        <f>[1]资金台帐!B3743&amp;""</f>
      </c>
      <c r="H3743">
        <f>[1]资金台帐!H3743&amp;""</f>
      </c>
      <c r="J3743">
        <f>[1]资金台帐!J3743&amp;""</f>
      </c>
      <c r="N3743">
        <f>[1]资金台帐!N3743</f>
      </c>
      <c r="O3743">
        <f>[1]资金台帐!O3743&amp;""</f>
      </c>
      <c r="P3743">
        <f>[1]资金台帐!P3743&amp;""</f>
      </c>
      <c r="Q3743">
        <f>[1]资金台帐!Q3743&amp;""</f>
      </c>
      <c r="T3743">
        <f>[1]资金台帐!T3743&amp;""</f>
      </c>
      <c r="U3743">
        <f>[1]资金台帐!U3743&amp;""</f>
      </c>
      <c r="W3743">
        <f>[1]资金台帐!W3743&amp;""</f>
      </c>
      <c r="X3743">
        <f>[1]资金台帐!X3743&amp;""</f>
      </c>
      <c r="AB3743">
        <f>[1]资金台帐!AB3743</f>
        <v>0</v>
      </c>
      <c r="AC3743">
        <f>[1]资金台帐!AC3743</f>
        <v>0</v>
      </c>
      <c r="AD3743">
        <f>[1]资金台帐!AD3743</f>
        <v>0</v>
      </c>
      <c r="AJ3743">
        <f>[1]资金台帐!AJ3743</f>
        <v>0</v>
      </c>
      <c r="AK3743">
        <f>[1]资金台帐!AK3743</f>
        <v>0</v>
      </c>
      <c r="BA3743" s="22">
        <f t="shared" si="0"/>
      </c>
    </row>
    <row r="3744">
      <c r="B3744">
        <f>[1]资金台帐!B3744&amp;""</f>
      </c>
      <c r="H3744">
        <f>[1]资金台帐!H3744&amp;""</f>
      </c>
      <c r="J3744">
        <f>[1]资金台帐!J3744&amp;""</f>
      </c>
      <c r="N3744">
        <f>[1]资金台帐!N3744</f>
      </c>
      <c r="O3744">
        <f>[1]资金台帐!O3744&amp;""</f>
      </c>
      <c r="P3744">
        <f>[1]资金台帐!P3744&amp;""</f>
      </c>
      <c r="Q3744">
        <f>[1]资金台帐!Q3744&amp;""</f>
      </c>
      <c r="T3744">
        <f>[1]资金台帐!T3744&amp;""</f>
      </c>
      <c r="U3744">
        <f>[1]资金台帐!U3744&amp;""</f>
      </c>
      <c r="W3744">
        <f>[1]资金台帐!W3744&amp;""</f>
      </c>
      <c r="X3744">
        <f>[1]资金台帐!X3744&amp;""</f>
      </c>
      <c r="AB3744">
        <f>[1]资金台帐!AB3744</f>
        <v>0</v>
      </c>
      <c r="AC3744">
        <f>[1]资金台帐!AC3744</f>
        <v>0</v>
      </c>
      <c r="AD3744">
        <f>[1]资金台帐!AD3744</f>
        <v>0</v>
      </c>
      <c r="AJ3744">
        <f>[1]资金台帐!AJ3744</f>
        <v>0</v>
      </c>
      <c r="AK3744">
        <f>[1]资金台帐!AK3744</f>
        <v>0</v>
      </c>
      <c r="BA3744" s="22">
        <f t="shared" si="0"/>
      </c>
    </row>
    <row r="3745">
      <c r="B3745">
        <f>[1]资金台帐!B3745&amp;""</f>
      </c>
      <c r="H3745">
        <f>[1]资金台帐!H3745&amp;""</f>
      </c>
      <c r="J3745">
        <f>[1]资金台帐!J3745&amp;""</f>
      </c>
      <c r="N3745">
        <f>[1]资金台帐!N3745</f>
      </c>
      <c r="O3745">
        <f>[1]资金台帐!O3745&amp;""</f>
      </c>
      <c r="P3745">
        <f>[1]资金台帐!P3745&amp;""</f>
      </c>
      <c r="Q3745">
        <f>[1]资金台帐!Q3745&amp;""</f>
      </c>
      <c r="T3745">
        <f>[1]资金台帐!T3745&amp;""</f>
      </c>
      <c r="U3745">
        <f>[1]资金台帐!U3745&amp;""</f>
      </c>
      <c r="W3745">
        <f>[1]资金台帐!W3745&amp;""</f>
      </c>
      <c r="X3745">
        <f>[1]资金台帐!X3745&amp;""</f>
      </c>
      <c r="AB3745">
        <f>[1]资金台帐!AB3745</f>
        <v>0</v>
      </c>
      <c r="AC3745">
        <f>[1]资金台帐!AC3745</f>
        <v>0</v>
      </c>
      <c r="AD3745">
        <f>[1]资金台帐!AD3745</f>
        <v>0</v>
      </c>
      <c r="AJ3745">
        <f>[1]资金台帐!AJ3745</f>
        <v>0</v>
      </c>
      <c r="AK3745">
        <f>[1]资金台帐!AK3745</f>
        <v>0</v>
      </c>
      <c r="BA3745" s="22">
        <f t="shared" si="0"/>
      </c>
    </row>
    <row r="3746">
      <c r="B3746">
        <f>[1]资金台帐!B3746&amp;""</f>
      </c>
      <c r="H3746">
        <f>[1]资金台帐!H3746&amp;""</f>
      </c>
      <c r="J3746">
        <f>[1]资金台帐!J3746&amp;""</f>
      </c>
      <c r="N3746">
        <f>[1]资金台帐!N3746</f>
      </c>
      <c r="O3746">
        <f>[1]资金台帐!O3746&amp;""</f>
      </c>
      <c r="P3746">
        <f>[1]资金台帐!P3746&amp;""</f>
      </c>
      <c r="Q3746">
        <f>[1]资金台帐!Q3746&amp;""</f>
      </c>
      <c r="T3746">
        <f>[1]资金台帐!T3746&amp;""</f>
      </c>
      <c r="U3746">
        <f>[1]资金台帐!U3746&amp;""</f>
      </c>
      <c r="W3746">
        <f>[1]资金台帐!W3746&amp;""</f>
      </c>
      <c r="X3746">
        <f>[1]资金台帐!X3746&amp;""</f>
      </c>
      <c r="AB3746">
        <f>[1]资金台帐!AB3746</f>
        <v>0</v>
      </c>
      <c r="AC3746">
        <f>[1]资金台帐!AC3746</f>
        <v>0</v>
      </c>
      <c r="AD3746">
        <f>[1]资金台帐!AD3746</f>
        <v>0</v>
      </c>
      <c r="AJ3746">
        <f>[1]资金台帐!AJ3746</f>
        <v>0</v>
      </c>
      <c r="AK3746">
        <f>[1]资金台帐!AK3746</f>
        <v>0</v>
      </c>
      <c r="BA3746" s="22">
        <f t="shared" si="0"/>
      </c>
    </row>
    <row r="3747">
      <c r="B3747">
        <f>[1]资金台帐!B3747&amp;""</f>
      </c>
      <c r="H3747">
        <f>[1]资金台帐!H3747&amp;""</f>
      </c>
      <c r="J3747">
        <f>[1]资金台帐!J3747&amp;""</f>
      </c>
      <c r="N3747">
        <f>[1]资金台帐!N3747</f>
      </c>
      <c r="O3747">
        <f>[1]资金台帐!O3747&amp;""</f>
      </c>
      <c r="P3747">
        <f>[1]资金台帐!P3747&amp;""</f>
      </c>
      <c r="Q3747">
        <f>[1]资金台帐!Q3747&amp;""</f>
      </c>
      <c r="T3747">
        <f>[1]资金台帐!T3747&amp;""</f>
      </c>
      <c r="U3747">
        <f>[1]资金台帐!U3747&amp;""</f>
      </c>
      <c r="W3747">
        <f>[1]资金台帐!W3747&amp;""</f>
      </c>
      <c r="X3747">
        <f>[1]资金台帐!X3747&amp;""</f>
      </c>
      <c r="AB3747">
        <f>[1]资金台帐!AB3747</f>
        <v>0</v>
      </c>
      <c r="AC3747">
        <f>[1]资金台帐!AC3747</f>
        <v>0</v>
      </c>
      <c r="AD3747">
        <f>[1]资金台帐!AD3747</f>
        <v>0</v>
      </c>
      <c r="AJ3747">
        <f>[1]资金台帐!AJ3747</f>
        <v>0</v>
      </c>
      <c r="AK3747">
        <f>[1]资金台帐!AK3747</f>
        <v>0</v>
      </c>
      <c r="BA3747" s="22">
        <f t="shared" si="0"/>
      </c>
    </row>
    <row r="3748">
      <c r="B3748">
        <f>[1]资金台帐!B3748&amp;""</f>
      </c>
      <c r="H3748">
        <f>[1]资金台帐!H3748&amp;""</f>
      </c>
      <c r="J3748">
        <f>[1]资金台帐!J3748&amp;""</f>
      </c>
      <c r="N3748">
        <f>[1]资金台帐!N3748</f>
      </c>
      <c r="O3748">
        <f>[1]资金台帐!O3748&amp;""</f>
      </c>
      <c r="P3748">
        <f>[1]资金台帐!P3748&amp;""</f>
      </c>
      <c r="Q3748">
        <f>[1]资金台帐!Q3748&amp;""</f>
      </c>
      <c r="T3748">
        <f>[1]资金台帐!T3748&amp;""</f>
      </c>
      <c r="U3748">
        <f>[1]资金台帐!U3748&amp;""</f>
      </c>
      <c r="W3748">
        <f>[1]资金台帐!W3748&amp;""</f>
      </c>
      <c r="X3748">
        <f>[1]资金台帐!X3748&amp;""</f>
      </c>
      <c r="AB3748">
        <f>[1]资金台帐!AB3748</f>
        <v>0</v>
      </c>
      <c r="AC3748">
        <f>[1]资金台帐!AC3748</f>
        <v>0</v>
      </c>
      <c r="AD3748">
        <f>[1]资金台帐!AD3748</f>
        <v>0</v>
      </c>
      <c r="AJ3748">
        <f>[1]资金台帐!AJ3748</f>
        <v>0</v>
      </c>
      <c r="AK3748">
        <f>[1]资金台帐!AK3748</f>
        <v>0</v>
      </c>
      <c r="BA3748" s="22">
        <f t="shared" si="0"/>
      </c>
    </row>
    <row r="3749">
      <c r="B3749">
        <f>[1]资金台帐!B3749&amp;""</f>
      </c>
      <c r="H3749">
        <f>[1]资金台帐!H3749&amp;""</f>
      </c>
      <c r="J3749">
        <f>[1]资金台帐!J3749&amp;""</f>
      </c>
      <c r="N3749">
        <f>[1]资金台帐!N3749</f>
      </c>
      <c r="O3749">
        <f>[1]资金台帐!O3749&amp;""</f>
      </c>
      <c r="P3749">
        <f>[1]资金台帐!P3749&amp;""</f>
      </c>
      <c r="Q3749">
        <f>[1]资金台帐!Q3749&amp;""</f>
      </c>
      <c r="T3749">
        <f>[1]资金台帐!T3749&amp;""</f>
      </c>
      <c r="U3749">
        <f>[1]资金台帐!U3749&amp;""</f>
      </c>
      <c r="W3749">
        <f>[1]资金台帐!W3749&amp;""</f>
      </c>
      <c r="X3749">
        <f>[1]资金台帐!X3749&amp;""</f>
      </c>
      <c r="AB3749">
        <f>[1]资金台帐!AB3749</f>
        <v>0</v>
      </c>
      <c r="AC3749">
        <f>[1]资金台帐!AC3749</f>
        <v>0</v>
      </c>
      <c r="AD3749">
        <f>[1]资金台帐!AD3749</f>
        <v>0</v>
      </c>
      <c r="AJ3749">
        <f>[1]资金台帐!AJ3749</f>
        <v>0</v>
      </c>
      <c r="AK3749">
        <f>[1]资金台帐!AK3749</f>
        <v>0</v>
      </c>
      <c r="BA3749" s="22">
        <f t="shared" si="0"/>
      </c>
    </row>
    <row r="3750">
      <c r="B3750">
        <f>[1]资金台帐!B3750&amp;""</f>
      </c>
      <c r="H3750">
        <f>[1]资金台帐!H3750&amp;""</f>
      </c>
      <c r="J3750">
        <f>[1]资金台帐!J3750&amp;""</f>
      </c>
      <c r="N3750">
        <f>[1]资金台帐!N3750</f>
      </c>
      <c r="O3750">
        <f>[1]资金台帐!O3750&amp;""</f>
      </c>
      <c r="P3750">
        <f>[1]资金台帐!P3750&amp;""</f>
      </c>
      <c r="Q3750">
        <f>[1]资金台帐!Q3750&amp;""</f>
      </c>
      <c r="T3750">
        <f>[1]资金台帐!T3750&amp;""</f>
      </c>
      <c r="U3750">
        <f>[1]资金台帐!U3750&amp;""</f>
      </c>
      <c r="W3750">
        <f>[1]资金台帐!W3750&amp;""</f>
      </c>
      <c r="X3750">
        <f>[1]资金台帐!X3750&amp;""</f>
      </c>
      <c r="AB3750">
        <f>[1]资金台帐!AB3750</f>
        <v>0</v>
      </c>
      <c r="AC3750">
        <f>[1]资金台帐!AC3750</f>
        <v>0</v>
      </c>
      <c r="AD3750">
        <f>[1]资金台帐!AD3750</f>
        <v>0</v>
      </c>
      <c r="AJ3750">
        <f>[1]资金台帐!AJ3750</f>
        <v>0</v>
      </c>
      <c r="AK3750">
        <f>[1]资金台帐!AK3750</f>
        <v>0</v>
      </c>
      <c r="BA3750" s="22">
        <f t="shared" si="0"/>
      </c>
    </row>
    <row r="3751">
      <c r="B3751">
        <f>[1]资金台帐!B3751&amp;""</f>
      </c>
      <c r="H3751">
        <f>[1]资金台帐!H3751&amp;""</f>
      </c>
      <c r="J3751">
        <f>[1]资金台帐!J3751&amp;""</f>
      </c>
      <c r="N3751">
        <f>[1]资金台帐!N3751</f>
      </c>
      <c r="O3751">
        <f>[1]资金台帐!O3751&amp;""</f>
      </c>
      <c r="P3751">
        <f>[1]资金台帐!P3751&amp;""</f>
      </c>
      <c r="Q3751">
        <f>[1]资金台帐!Q3751&amp;""</f>
      </c>
      <c r="T3751">
        <f>[1]资金台帐!T3751&amp;""</f>
      </c>
      <c r="U3751">
        <f>[1]资金台帐!U3751&amp;""</f>
      </c>
      <c r="W3751">
        <f>[1]资金台帐!W3751&amp;""</f>
      </c>
      <c r="X3751">
        <f>[1]资金台帐!X3751&amp;""</f>
      </c>
      <c r="AB3751">
        <f>[1]资金台帐!AB3751</f>
        <v>0</v>
      </c>
      <c r="AC3751">
        <f>[1]资金台帐!AC3751</f>
        <v>0</v>
      </c>
      <c r="AD3751">
        <f>[1]资金台帐!AD3751</f>
        <v>0</v>
      </c>
      <c r="AJ3751">
        <f>[1]资金台帐!AJ3751</f>
        <v>0</v>
      </c>
      <c r="AK3751">
        <f>[1]资金台帐!AK3751</f>
        <v>0</v>
      </c>
      <c r="BA3751" s="22">
        <f t="shared" si="0"/>
      </c>
    </row>
    <row r="3752">
      <c r="B3752">
        <f>[1]资金台帐!B3752&amp;""</f>
      </c>
      <c r="H3752">
        <f>[1]资金台帐!H3752&amp;""</f>
      </c>
      <c r="J3752">
        <f>[1]资金台帐!J3752&amp;""</f>
      </c>
      <c r="N3752">
        <f>[1]资金台帐!N3752</f>
      </c>
      <c r="O3752">
        <f>[1]资金台帐!O3752&amp;""</f>
      </c>
      <c r="P3752">
        <f>[1]资金台帐!P3752&amp;""</f>
      </c>
      <c r="Q3752">
        <f>[1]资金台帐!Q3752&amp;""</f>
      </c>
      <c r="T3752">
        <f>[1]资金台帐!T3752&amp;""</f>
      </c>
      <c r="U3752">
        <f>[1]资金台帐!U3752&amp;""</f>
      </c>
      <c r="W3752">
        <f>[1]资金台帐!W3752&amp;""</f>
      </c>
      <c r="X3752">
        <f>[1]资金台帐!X3752&amp;""</f>
      </c>
      <c r="AB3752">
        <f>[1]资金台帐!AB3752</f>
        <v>0</v>
      </c>
      <c r="AC3752">
        <f>[1]资金台帐!AC3752</f>
        <v>0</v>
      </c>
      <c r="AD3752">
        <f>[1]资金台帐!AD3752</f>
        <v>0</v>
      </c>
      <c r="AJ3752">
        <f>[1]资金台帐!AJ3752</f>
        <v>0</v>
      </c>
      <c r="AK3752">
        <f>[1]资金台帐!AK3752</f>
        <v>0</v>
      </c>
      <c r="BA3752" s="22">
        <f t="shared" si="0"/>
      </c>
    </row>
    <row r="3753">
      <c r="B3753">
        <f>[1]资金台帐!B3753&amp;""</f>
      </c>
      <c r="H3753">
        <f>[1]资金台帐!H3753&amp;""</f>
      </c>
      <c r="J3753">
        <f>[1]资金台帐!J3753&amp;""</f>
      </c>
      <c r="N3753">
        <f>[1]资金台帐!N3753</f>
      </c>
      <c r="O3753">
        <f>[1]资金台帐!O3753&amp;""</f>
      </c>
      <c r="P3753">
        <f>[1]资金台帐!P3753&amp;""</f>
      </c>
      <c r="Q3753">
        <f>[1]资金台帐!Q3753&amp;""</f>
      </c>
      <c r="T3753">
        <f>[1]资金台帐!T3753&amp;""</f>
      </c>
      <c r="U3753">
        <f>[1]资金台帐!U3753&amp;""</f>
      </c>
      <c r="W3753">
        <f>[1]资金台帐!W3753&amp;""</f>
      </c>
      <c r="X3753">
        <f>[1]资金台帐!X3753&amp;""</f>
      </c>
      <c r="AB3753">
        <f>[1]资金台帐!AB3753</f>
        <v>0</v>
      </c>
      <c r="AC3753">
        <f>[1]资金台帐!AC3753</f>
        <v>0</v>
      </c>
      <c r="AD3753">
        <f>[1]资金台帐!AD3753</f>
        <v>0</v>
      </c>
      <c r="AJ3753">
        <f>[1]资金台帐!AJ3753</f>
        <v>0</v>
      </c>
      <c r="AK3753">
        <f>[1]资金台帐!AK3753</f>
        <v>0</v>
      </c>
      <c r="BA3753" s="22">
        <f t="shared" si="0"/>
      </c>
    </row>
    <row r="3754">
      <c r="B3754">
        <f>[1]资金台帐!B3754&amp;""</f>
      </c>
      <c r="H3754">
        <f>[1]资金台帐!H3754&amp;""</f>
      </c>
      <c r="J3754">
        <f>[1]资金台帐!J3754&amp;""</f>
      </c>
      <c r="N3754">
        <f>[1]资金台帐!N3754</f>
      </c>
      <c r="O3754">
        <f>[1]资金台帐!O3754&amp;""</f>
      </c>
      <c r="P3754">
        <f>[1]资金台帐!P3754&amp;""</f>
      </c>
      <c r="Q3754">
        <f>[1]资金台帐!Q3754&amp;""</f>
      </c>
      <c r="T3754">
        <f>[1]资金台帐!T3754&amp;""</f>
      </c>
      <c r="U3754">
        <f>[1]资金台帐!U3754&amp;""</f>
      </c>
      <c r="W3754">
        <f>[1]资金台帐!W3754&amp;""</f>
      </c>
      <c r="X3754">
        <f>[1]资金台帐!X3754&amp;""</f>
      </c>
      <c r="AB3754">
        <f>[1]资金台帐!AB3754</f>
        <v>0</v>
      </c>
      <c r="AC3754">
        <f>[1]资金台帐!AC3754</f>
        <v>0</v>
      </c>
      <c r="AD3754">
        <f>[1]资金台帐!AD3754</f>
        <v>0</v>
      </c>
      <c r="AJ3754">
        <f>[1]资金台帐!AJ3754</f>
        <v>0</v>
      </c>
      <c r="AK3754">
        <f>[1]资金台帐!AK3754</f>
        <v>0</v>
      </c>
      <c r="BA3754" s="22">
        <f t="shared" si="0"/>
      </c>
    </row>
    <row r="3755">
      <c r="B3755">
        <f>[1]资金台帐!B3755&amp;""</f>
      </c>
      <c r="H3755">
        <f>[1]资金台帐!H3755&amp;""</f>
      </c>
      <c r="J3755">
        <f>[1]资金台帐!J3755&amp;""</f>
      </c>
      <c r="N3755">
        <f>[1]资金台帐!N3755</f>
      </c>
      <c r="O3755">
        <f>[1]资金台帐!O3755&amp;""</f>
      </c>
      <c r="P3755">
        <f>[1]资金台帐!P3755&amp;""</f>
      </c>
      <c r="Q3755">
        <f>[1]资金台帐!Q3755&amp;""</f>
      </c>
      <c r="T3755">
        <f>[1]资金台帐!T3755&amp;""</f>
      </c>
      <c r="U3755">
        <f>[1]资金台帐!U3755&amp;""</f>
      </c>
      <c r="W3755">
        <f>[1]资金台帐!W3755&amp;""</f>
      </c>
      <c r="X3755">
        <f>[1]资金台帐!X3755&amp;""</f>
      </c>
      <c r="AB3755">
        <f>[1]资金台帐!AB3755</f>
        <v>0</v>
      </c>
      <c r="AC3755">
        <f>[1]资金台帐!AC3755</f>
        <v>0</v>
      </c>
      <c r="AD3755">
        <f>[1]资金台帐!AD3755</f>
        <v>0</v>
      </c>
      <c r="AJ3755">
        <f>[1]资金台帐!AJ3755</f>
        <v>0</v>
      </c>
      <c r="AK3755">
        <f>[1]资金台帐!AK3755</f>
        <v>0</v>
      </c>
      <c r="BA3755" s="22">
        <f t="shared" si="0"/>
      </c>
    </row>
    <row r="3756">
      <c r="B3756">
        <f>[1]资金台帐!B3756&amp;""</f>
      </c>
      <c r="H3756">
        <f>[1]资金台帐!H3756&amp;""</f>
      </c>
      <c r="J3756">
        <f>[1]资金台帐!J3756&amp;""</f>
      </c>
      <c r="N3756">
        <f>[1]资金台帐!N3756</f>
      </c>
      <c r="O3756">
        <f>[1]资金台帐!O3756&amp;""</f>
      </c>
      <c r="P3756">
        <f>[1]资金台帐!P3756&amp;""</f>
      </c>
      <c r="Q3756">
        <f>[1]资金台帐!Q3756&amp;""</f>
      </c>
      <c r="T3756">
        <f>[1]资金台帐!T3756&amp;""</f>
      </c>
      <c r="U3756">
        <f>[1]资金台帐!U3756&amp;""</f>
      </c>
      <c r="W3756">
        <f>[1]资金台帐!W3756&amp;""</f>
      </c>
      <c r="X3756">
        <f>[1]资金台帐!X3756&amp;""</f>
      </c>
      <c r="AB3756">
        <f>[1]资金台帐!AB3756</f>
        <v>0</v>
      </c>
      <c r="AC3756">
        <f>[1]资金台帐!AC3756</f>
        <v>0</v>
      </c>
      <c r="AD3756">
        <f>[1]资金台帐!AD3756</f>
        <v>0</v>
      </c>
      <c r="AJ3756">
        <f>[1]资金台帐!AJ3756</f>
        <v>0</v>
      </c>
      <c r="AK3756">
        <f>[1]资金台帐!AK3756</f>
        <v>0</v>
      </c>
      <c r="BA3756" s="22">
        <f t="shared" si="0"/>
      </c>
    </row>
    <row r="3757">
      <c r="B3757">
        <f>[1]资金台帐!B3757&amp;""</f>
      </c>
      <c r="H3757">
        <f>[1]资金台帐!H3757&amp;""</f>
      </c>
      <c r="J3757">
        <f>[1]资金台帐!J3757&amp;""</f>
      </c>
      <c r="N3757">
        <f>[1]资金台帐!N3757</f>
      </c>
      <c r="O3757">
        <f>[1]资金台帐!O3757&amp;""</f>
      </c>
      <c r="P3757">
        <f>[1]资金台帐!P3757&amp;""</f>
      </c>
      <c r="Q3757">
        <f>[1]资金台帐!Q3757&amp;""</f>
      </c>
      <c r="T3757">
        <f>[1]资金台帐!T3757&amp;""</f>
      </c>
      <c r="U3757">
        <f>[1]资金台帐!U3757&amp;""</f>
      </c>
      <c r="W3757">
        <f>[1]资金台帐!W3757&amp;""</f>
      </c>
      <c r="X3757">
        <f>[1]资金台帐!X3757&amp;""</f>
      </c>
      <c r="AB3757">
        <f>[1]资金台帐!AB3757</f>
        <v>0</v>
      </c>
      <c r="AC3757">
        <f>[1]资金台帐!AC3757</f>
        <v>0</v>
      </c>
      <c r="AD3757">
        <f>[1]资金台帐!AD3757</f>
        <v>0</v>
      </c>
      <c r="AJ3757">
        <f>[1]资金台帐!AJ3757</f>
        <v>0</v>
      </c>
      <c r="AK3757">
        <f>[1]资金台帐!AK3757</f>
        <v>0</v>
      </c>
      <c r="BA3757" s="22">
        <f t="shared" si="0"/>
      </c>
    </row>
    <row r="3758">
      <c r="B3758">
        <f>[1]资金台帐!B3758&amp;""</f>
      </c>
      <c r="H3758">
        <f>[1]资金台帐!H3758&amp;""</f>
      </c>
      <c r="J3758">
        <f>[1]资金台帐!J3758&amp;""</f>
      </c>
      <c r="N3758">
        <f>[1]资金台帐!N3758</f>
      </c>
      <c r="O3758">
        <f>[1]资金台帐!O3758&amp;""</f>
      </c>
      <c r="P3758">
        <f>[1]资金台帐!P3758&amp;""</f>
      </c>
      <c r="Q3758">
        <f>[1]资金台帐!Q3758&amp;""</f>
      </c>
      <c r="T3758">
        <f>[1]资金台帐!T3758&amp;""</f>
      </c>
      <c r="U3758">
        <f>[1]资金台帐!U3758&amp;""</f>
      </c>
      <c r="W3758">
        <f>[1]资金台帐!W3758&amp;""</f>
      </c>
      <c r="X3758">
        <f>[1]资金台帐!X3758&amp;""</f>
      </c>
      <c r="AB3758">
        <f>[1]资金台帐!AB3758</f>
        <v>0</v>
      </c>
      <c r="AC3758">
        <f>[1]资金台帐!AC3758</f>
        <v>0</v>
      </c>
      <c r="AD3758">
        <f>[1]资金台帐!AD3758</f>
        <v>0</v>
      </c>
      <c r="AJ3758">
        <f>[1]资金台帐!AJ3758</f>
        <v>0</v>
      </c>
      <c r="AK3758">
        <f>[1]资金台帐!AK3758</f>
        <v>0</v>
      </c>
      <c r="BA3758" s="22">
        <f t="shared" si="0"/>
      </c>
    </row>
    <row r="3759">
      <c r="B3759">
        <f>[1]资金台帐!B3759&amp;""</f>
      </c>
      <c r="H3759">
        <f>[1]资金台帐!H3759&amp;""</f>
      </c>
      <c r="J3759">
        <f>[1]资金台帐!J3759&amp;""</f>
      </c>
      <c r="N3759">
        <f>[1]资金台帐!N3759</f>
      </c>
      <c r="O3759">
        <f>[1]资金台帐!O3759&amp;""</f>
      </c>
      <c r="P3759">
        <f>[1]资金台帐!P3759&amp;""</f>
      </c>
      <c r="Q3759">
        <f>[1]资金台帐!Q3759&amp;""</f>
      </c>
      <c r="T3759">
        <f>[1]资金台帐!T3759&amp;""</f>
      </c>
      <c r="U3759">
        <f>[1]资金台帐!U3759&amp;""</f>
      </c>
      <c r="W3759">
        <f>[1]资金台帐!W3759&amp;""</f>
      </c>
      <c r="X3759">
        <f>[1]资金台帐!X3759&amp;""</f>
      </c>
      <c r="AB3759">
        <f>[1]资金台帐!AB3759</f>
        <v>0</v>
      </c>
      <c r="AC3759">
        <f>[1]资金台帐!AC3759</f>
        <v>0</v>
      </c>
      <c r="AD3759">
        <f>[1]资金台帐!AD3759</f>
        <v>0</v>
      </c>
      <c r="AJ3759">
        <f>[1]资金台帐!AJ3759</f>
        <v>0</v>
      </c>
      <c r="AK3759">
        <f>[1]资金台帐!AK3759</f>
        <v>0</v>
      </c>
      <c r="BA3759" s="22">
        <f t="shared" si="0"/>
      </c>
    </row>
    <row r="3760">
      <c r="B3760">
        <f>[1]资金台帐!B3760&amp;""</f>
      </c>
      <c r="H3760">
        <f>[1]资金台帐!H3760&amp;""</f>
      </c>
      <c r="J3760">
        <f>[1]资金台帐!J3760&amp;""</f>
      </c>
      <c r="N3760">
        <f>[1]资金台帐!N3760</f>
      </c>
      <c r="O3760">
        <f>[1]资金台帐!O3760&amp;""</f>
      </c>
      <c r="P3760">
        <f>[1]资金台帐!P3760&amp;""</f>
      </c>
      <c r="Q3760">
        <f>[1]资金台帐!Q3760&amp;""</f>
      </c>
      <c r="T3760">
        <f>[1]资金台帐!T3760&amp;""</f>
      </c>
      <c r="U3760">
        <f>[1]资金台帐!U3760&amp;""</f>
      </c>
      <c r="W3760">
        <f>[1]资金台帐!W3760&amp;""</f>
      </c>
      <c r="X3760">
        <f>[1]资金台帐!X3760&amp;""</f>
      </c>
      <c r="AB3760">
        <f>[1]资金台帐!AB3760</f>
        <v>0</v>
      </c>
      <c r="AC3760">
        <f>[1]资金台帐!AC3760</f>
        <v>0</v>
      </c>
      <c r="AD3760">
        <f>[1]资金台帐!AD3760</f>
        <v>0</v>
      </c>
      <c r="AJ3760">
        <f>[1]资金台帐!AJ3760</f>
        <v>0</v>
      </c>
      <c r="AK3760">
        <f>[1]资金台帐!AK3760</f>
        <v>0</v>
      </c>
      <c r="BA3760" s="22">
        <f t="shared" si="0"/>
      </c>
    </row>
    <row r="3761">
      <c r="B3761">
        <f>[1]资金台帐!B3761&amp;""</f>
      </c>
      <c r="H3761">
        <f>[1]资金台帐!H3761&amp;""</f>
      </c>
      <c r="J3761">
        <f>[1]资金台帐!J3761&amp;""</f>
      </c>
      <c r="N3761">
        <f>[1]资金台帐!N3761</f>
      </c>
      <c r="O3761">
        <f>[1]资金台帐!O3761&amp;""</f>
      </c>
      <c r="P3761">
        <f>[1]资金台帐!P3761&amp;""</f>
      </c>
      <c r="Q3761">
        <f>[1]资金台帐!Q3761&amp;""</f>
      </c>
      <c r="T3761">
        <f>[1]资金台帐!T3761&amp;""</f>
      </c>
      <c r="U3761">
        <f>[1]资金台帐!U3761&amp;""</f>
      </c>
      <c r="W3761">
        <f>[1]资金台帐!W3761&amp;""</f>
      </c>
      <c r="X3761">
        <f>[1]资金台帐!X3761&amp;""</f>
      </c>
      <c r="AB3761">
        <f>[1]资金台帐!AB3761</f>
        <v>0</v>
      </c>
      <c r="AC3761">
        <f>[1]资金台帐!AC3761</f>
        <v>0</v>
      </c>
      <c r="AD3761">
        <f>[1]资金台帐!AD3761</f>
        <v>0</v>
      </c>
      <c r="AJ3761">
        <f>[1]资金台帐!AJ3761</f>
        <v>0</v>
      </c>
      <c r="AK3761">
        <f>[1]资金台帐!AK3761</f>
        <v>0</v>
      </c>
      <c r="BA3761" s="22">
        <f t="shared" si="0"/>
      </c>
    </row>
    <row r="3762">
      <c r="B3762">
        <f>[1]资金台帐!B3762&amp;""</f>
      </c>
      <c r="H3762">
        <f>[1]资金台帐!H3762&amp;""</f>
      </c>
      <c r="J3762">
        <f>[1]资金台帐!J3762&amp;""</f>
      </c>
      <c r="N3762">
        <f>[1]资金台帐!N3762</f>
      </c>
      <c r="O3762">
        <f>[1]资金台帐!O3762&amp;""</f>
      </c>
      <c r="P3762">
        <f>[1]资金台帐!P3762&amp;""</f>
      </c>
      <c r="Q3762">
        <f>[1]资金台帐!Q3762&amp;""</f>
      </c>
      <c r="T3762">
        <f>[1]资金台帐!T3762&amp;""</f>
      </c>
      <c r="U3762">
        <f>[1]资金台帐!U3762&amp;""</f>
      </c>
      <c r="W3762">
        <f>[1]资金台帐!W3762&amp;""</f>
      </c>
      <c r="X3762">
        <f>[1]资金台帐!X3762&amp;""</f>
      </c>
      <c r="AB3762">
        <f>[1]资金台帐!AB3762</f>
        <v>0</v>
      </c>
      <c r="AC3762">
        <f>[1]资金台帐!AC3762</f>
        <v>0</v>
      </c>
      <c r="AD3762">
        <f>[1]资金台帐!AD3762</f>
        <v>0</v>
      </c>
      <c r="AJ3762">
        <f>[1]资金台帐!AJ3762</f>
        <v>0</v>
      </c>
      <c r="AK3762">
        <f>[1]资金台帐!AK3762</f>
        <v>0</v>
      </c>
      <c r="BA3762" s="22">
        <f t="shared" si="0"/>
      </c>
    </row>
    <row r="3763">
      <c r="B3763">
        <f>[1]资金台帐!B3763&amp;""</f>
      </c>
      <c r="H3763">
        <f>[1]资金台帐!H3763&amp;""</f>
      </c>
      <c r="J3763">
        <f>[1]资金台帐!J3763&amp;""</f>
      </c>
      <c r="N3763">
        <f>[1]资金台帐!N3763</f>
      </c>
      <c r="O3763">
        <f>[1]资金台帐!O3763&amp;""</f>
      </c>
      <c r="P3763">
        <f>[1]资金台帐!P3763&amp;""</f>
      </c>
      <c r="Q3763">
        <f>[1]资金台帐!Q3763&amp;""</f>
      </c>
      <c r="T3763">
        <f>[1]资金台帐!T3763&amp;""</f>
      </c>
      <c r="U3763">
        <f>[1]资金台帐!U3763&amp;""</f>
      </c>
      <c r="W3763">
        <f>[1]资金台帐!W3763&amp;""</f>
      </c>
      <c r="X3763">
        <f>[1]资金台帐!X3763&amp;""</f>
      </c>
      <c r="AB3763">
        <f>[1]资金台帐!AB3763</f>
        <v>0</v>
      </c>
      <c r="AC3763">
        <f>[1]资金台帐!AC3763</f>
        <v>0</v>
      </c>
      <c r="AD3763">
        <f>[1]资金台帐!AD3763</f>
        <v>0</v>
      </c>
      <c r="AJ3763">
        <f>[1]资金台帐!AJ3763</f>
        <v>0</v>
      </c>
      <c r="AK3763">
        <f>[1]资金台帐!AK3763</f>
        <v>0</v>
      </c>
      <c r="BA3763" s="22">
        <f t="shared" si="0"/>
      </c>
    </row>
    <row r="3764">
      <c r="B3764">
        <f>[1]资金台帐!B3764&amp;""</f>
      </c>
      <c r="H3764">
        <f>[1]资金台帐!H3764&amp;""</f>
      </c>
      <c r="J3764">
        <f>[1]资金台帐!J3764&amp;""</f>
      </c>
      <c r="N3764">
        <f>[1]资金台帐!N3764</f>
      </c>
      <c r="O3764">
        <f>[1]资金台帐!O3764&amp;""</f>
      </c>
      <c r="P3764">
        <f>[1]资金台帐!P3764&amp;""</f>
      </c>
      <c r="Q3764">
        <f>[1]资金台帐!Q3764&amp;""</f>
      </c>
      <c r="T3764">
        <f>[1]资金台帐!T3764&amp;""</f>
      </c>
      <c r="U3764">
        <f>[1]资金台帐!U3764&amp;""</f>
      </c>
      <c r="W3764">
        <f>[1]资金台帐!W3764&amp;""</f>
      </c>
      <c r="X3764">
        <f>[1]资金台帐!X3764&amp;""</f>
      </c>
      <c r="AB3764">
        <f>[1]资金台帐!AB3764</f>
        <v>0</v>
      </c>
      <c r="AC3764">
        <f>[1]资金台帐!AC3764</f>
        <v>0</v>
      </c>
      <c r="AD3764">
        <f>[1]资金台帐!AD3764</f>
        <v>0</v>
      </c>
      <c r="AJ3764">
        <f>[1]资金台帐!AJ3764</f>
        <v>0</v>
      </c>
      <c r="AK3764">
        <f>[1]资金台帐!AK3764</f>
        <v>0</v>
      </c>
      <c r="BA3764" s="22">
        <f t="shared" si="0"/>
      </c>
    </row>
    <row r="3765">
      <c r="B3765">
        <f>[1]资金台帐!B3765&amp;""</f>
      </c>
      <c r="H3765">
        <f>[1]资金台帐!H3765&amp;""</f>
      </c>
      <c r="J3765">
        <f>[1]资金台帐!J3765&amp;""</f>
      </c>
      <c r="N3765">
        <f>[1]资金台帐!N3765</f>
      </c>
      <c r="O3765">
        <f>[1]资金台帐!O3765&amp;""</f>
      </c>
      <c r="P3765">
        <f>[1]资金台帐!P3765&amp;""</f>
      </c>
      <c r="Q3765">
        <f>[1]资金台帐!Q3765&amp;""</f>
      </c>
      <c r="T3765">
        <f>[1]资金台帐!T3765&amp;""</f>
      </c>
      <c r="U3765">
        <f>[1]资金台帐!U3765&amp;""</f>
      </c>
      <c r="W3765">
        <f>[1]资金台帐!W3765&amp;""</f>
      </c>
      <c r="X3765">
        <f>[1]资金台帐!X3765&amp;""</f>
      </c>
      <c r="AB3765">
        <f>[1]资金台帐!AB3765</f>
        <v>0</v>
      </c>
      <c r="AC3765">
        <f>[1]资金台帐!AC3765</f>
        <v>0</v>
      </c>
      <c r="AD3765">
        <f>[1]资金台帐!AD3765</f>
        <v>0</v>
      </c>
      <c r="AJ3765">
        <f>[1]资金台帐!AJ3765</f>
        <v>0</v>
      </c>
      <c r="AK3765">
        <f>[1]资金台帐!AK3765</f>
        <v>0</v>
      </c>
      <c r="BA3765" s="22">
        <f t="shared" si="0"/>
      </c>
    </row>
    <row r="3766">
      <c r="B3766">
        <f>[1]资金台帐!B3766&amp;""</f>
      </c>
      <c r="H3766">
        <f>[1]资金台帐!H3766&amp;""</f>
      </c>
      <c r="J3766">
        <f>[1]资金台帐!J3766&amp;""</f>
      </c>
      <c r="N3766">
        <f>[1]资金台帐!N3766</f>
      </c>
      <c r="O3766">
        <f>[1]资金台帐!O3766&amp;""</f>
      </c>
      <c r="P3766">
        <f>[1]资金台帐!P3766&amp;""</f>
      </c>
      <c r="Q3766">
        <f>[1]资金台帐!Q3766&amp;""</f>
      </c>
      <c r="T3766">
        <f>[1]资金台帐!T3766&amp;""</f>
      </c>
      <c r="U3766">
        <f>[1]资金台帐!U3766&amp;""</f>
      </c>
      <c r="W3766">
        <f>[1]资金台帐!W3766&amp;""</f>
      </c>
      <c r="X3766">
        <f>[1]资金台帐!X3766&amp;""</f>
      </c>
      <c r="AB3766">
        <f>[1]资金台帐!AB3766</f>
        <v>0</v>
      </c>
      <c r="AC3766">
        <f>[1]资金台帐!AC3766</f>
        <v>0</v>
      </c>
      <c r="AD3766">
        <f>[1]资金台帐!AD3766</f>
        <v>0</v>
      </c>
      <c r="AJ3766">
        <f>[1]资金台帐!AJ3766</f>
        <v>0</v>
      </c>
      <c r="AK3766">
        <f>[1]资金台帐!AK3766</f>
        <v>0</v>
      </c>
      <c r="BA3766" s="22">
        <f t="shared" si="0"/>
      </c>
    </row>
    <row r="3767">
      <c r="B3767">
        <f>[1]资金台帐!B3767&amp;""</f>
      </c>
      <c r="H3767">
        <f>[1]资金台帐!H3767&amp;""</f>
      </c>
      <c r="J3767">
        <f>[1]资金台帐!J3767&amp;""</f>
      </c>
      <c r="N3767">
        <f>[1]资金台帐!N3767</f>
      </c>
      <c r="O3767">
        <f>[1]资金台帐!O3767&amp;""</f>
      </c>
      <c r="P3767">
        <f>[1]资金台帐!P3767&amp;""</f>
      </c>
      <c r="Q3767">
        <f>[1]资金台帐!Q3767&amp;""</f>
      </c>
      <c r="T3767">
        <f>[1]资金台帐!T3767&amp;""</f>
      </c>
      <c r="U3767">
        <f>[1]资金台帐!U3767&amp;""</f>
      </c>
      <c r="W3767">
        <f>[1]资金台帐!W3767&amp;""</f>
      </c>
      <c r="X3767">
        <f>[1]资金台帐!X3767&amp;""</f>
      </c>
      <c r="AB3767">
        <f>[1]资金台帐!AB3767</f>
        <v>0</v>
      </c>
      <c r="AC3767">
        <f>[1]资金台帐!AC3767</f>
        <v>0</v>
      </c>
      <c r="AD3767">
        <f>[1]资金台帐!AD3767</f>
        <v>0</v>
      </c>
      <c r="AJ3767">
        <f>[1]资金台帐!AJ3767</f>
        <v>0</v>
      </c>
      <c r="AK3767">
        <f>[1]资金台帐!AK3767</f>
        <v>0</v>
      </c>
      <c r="BA3767" s="22">
        <f t="shared" si="0"/>
      </c>
    </row>
    <row r="3768">
      <c r="B3768">
        <f>[1]资金台帐!B3768&amp;""</f>
      </c>
      <c r="H3768">
        <f>[1]资金台帐!H3768&amp;""</f>
      </c>
      <c r="J3768">
        <f>[1]资金台帐!J3768&amp;""</f>
      </c>
      <c r="N3768">
        <f>[1]资金台帐!N3768</f>
      </c>
      <c r="O3768">
        <f>[1]资金台帐!O3768&amp;""</f>
      </c>
      <c r="P3768">
        <f>[1]资金台帐!P3768&amp;""</f>
      </c>
      <c r="Q3768">
        <f>[1]资金台帐!Q3768&amp;""</f>
      </c>
      <c r="T3768">
        <f>[1]资金台帐!T3768&amp;""</f>
      </c>
      <c r="U3768">
        <f>[1]资金台帐!U3768&amp;""</f>
      </c>
      <c r="W3768">
        <f>[1]资金台帐!W3768&amp;""</f>
      </c>
      <c r="X3768">
        <f>[1]资金台帐!X3768&amp;""</f>
      </c>
      <c r="AB3768">
        <f>[1]资金台帐!AB3768</f>
        <v>0</v>
      </c>
      <c r="AC3768">
        <f>[1]资金台帐!AC3768</f>
        <v>0</v>
      </c>
      <c r="AD3768">
        <f>[1]资金台帐!AD3768</f>
        <v>0</v>
      </c>
      <c r="AJ3768">
        <f>[1]资金台帐!AJ3768</f>
        <v>0</v>
      </c>
      <c r="AK3768">
        <f>[1]资金台帐!AK3768</f>
        <v>0</v>
      </c>
      <c r="BA3768" s="22">
        <f t="shared" si="0"/>
      </c>
    </row>
    <row r="3769">
      <c r="B3769">
        <f>[1]资金台帐!B3769&amp;""</f>
      </c>
      <c r="H3769">
        <f>[1]资金台帐!H3769&amp;""</f>
      </c>
      <c r="J3769">
        <f>[1]资金台帐!J3769&amp;""</f>
      </c>
      <c r="N3769">
        <f>[1]资金台帐!N3769</f>
      </c>
      <c r="O3769">
        <f>[1]资金台帐!O3769&amp;""</f>
      </c>
      <c r="P3769">
        <f>[1]资金台帐!P3769&amp;""</f>
      </c>
      <c r="Q3769">
        <f>[1]资金台帐!Q3769&amp;""</f>
      </c>
      <c r="T3769">
        <f>[1]资金台帐!T3769&amp;""</f>
      </c>
      <c r="U3769">
        <f>[1]资金台帐!U3769&amp;""</f>
      </c>
      <c r="W3769">
        <f>[1]资金台帐!W3769&amp;""</f>
      </c>
      <c r="X3769">
        <f>[1]资金台帐!X3769&amp;""</f>
      </c>
      <c r="AB3769">
        <f>[1]资金台帐!AB3769</f>
        <v>0</v>
      </c>
      <c r="AC3769">
        <f>[1]资金台帐!AC3769</f>
        <v>0</v>
      </c>
      <c r="AD3769">
        <f>[1]资金台帐!AD3769</f>
        <v>0</v>
      </c>
      <c r="AJ3769">
        <f>[1]资金台帐!AJ3769</f>
        <v>0</v>
      </c>
      <c r="AK3769">
        <f>[1]资金台帐!AK3769</f>
        <v>0</v>
      </c>
      <c r="BA3769" s="22">
        <f t="shared" si="0"/>
      </c>
    </row>
    <row r="3770">
      <c r="B3770">
        <f>[1]资金台帐!B3770&amp;""</f>
      </c>
      <c r="H3770">
        <f>[1]资金台帐!H3770&amp;""</f>
      </c>
      <c r="J3770">
        <f>[1]资金台帐!J3770&amp;""</f>
      </c>
      <c r="N3770">
        <f>[1]资金台帐!N3770</f>
      </c>
      <c r="O3770">
        <f>[1]资金台帐!O3770&amp;""</f>
      </c>
      <c r="P3770">
        <f>[1]资金台帐!P3770&amp;""</f>
      </c>
      <c r="Q3770">
        <f>[1]资金台帐!Q3770&amp;""</f>
      </c>
      <c r="T3770">
        <f>[1]资金台帐!T3770&amp;""</f>
      </c>
      <c r="U3770">
        <f>[1]资金台帐!U3770&amp;""</f>
      </c>
      <c r="W3770">
        <f>[1]资金台帐!W3770&amp;""</f>
      </c>
      <c r="X3770">
        <f>[1]资金台帐!X3770&amp;""</f>
      </c>
      <c r="AB3770">
        <f>[1]资金台帐!AB3770</f>
        <v>0</v>
      </c>
      <c r="AC3770">
        <f>[1]资金台帐!AC3770</f>
        <v>0</v>
      </c>
      <c r="AD3770">
        <f>[1]资金台帐!AD3770</f>
        <v>0</v>
      </c>
      <c r="AJ3770">
        <f>[1]资金台帐!AJ3770</f>
        <v>0</v>
      </c>
      <c r="AK3770">
        <f>[1]资金台帐!AK3770</f>
        <v>0</v>
      </c>
      <c r="BA3770" s="22">
        <f t="shared" si="0"/>
      </c>
    </row>
    <row r="3771">
      <c r="B3771">
        <f>[1]资金台帐!B3771&amp;""</f>
      </c>
      <c r="H3771">
        <f>[1]资金台帐!H3771&amp;""</f>
      </c>
      <c r="J3771">
        <f>[1]资金台帐!J3771&amp;""</f>
      </c>
      <c r="N3771">
        <f>[1]资金台帐!N3771</f>
      </c>
      <c r="O3771">
        <f>[1]资金台帐!O3771&amp;""</f>
      </c>
      <c r="P3771">
        <f>[1]资金台帐!P3771&amp;""</f>
      </c>
      <c r="Q3771">
        <f>[1]资金台帐!Q3771&amp;""</f>
      </c>
      <c r="T3771">
        <f>[1]资金台帐!T3771&amp;""</f>
      </c>
      <c r="U3771">
        <f>[1]资金台帐!U3771&amp;""</f>
      </c>
      <c r="W3771">
        <f>[1]资金台帐!W3771&amp;""</f>
      </c>
      <c r="X3771">
        <f>[1]资金台帐!X3771&amp;""</f>
      </c>
      <c r="AB3771">
        <f>[1]资金台帐!AB3771</f>
        <v>0</v>
      </c>
      <c r="AC3771">
        <f>[1]资金台帐!AC3771</f>
        <v>0</v>
      </c>
      <c r="AD3771">
        <f>[1]资金台帐!AD3771</f>
        <v>0</v>
      </c>
      <c r="AJ3771">
        <f>[1]资金台帐!AJ3771</f>
        <v>0</v>
      </c>
      <c r="AK3771">
        <f>[1]资金台帐!AK3771</f>
        <v>0</v>
      </c>
      <c r="BA3771" s="22">
        <f t="shared" si="0"/>
      </c>
    </row>
    <row r="3772">
      <c r="B3772">
        <f>[1]资金台帐!B3772&amp;""</f>
      </c>
      <c r="H3772">
        <f>[1]资金台帐!H3772&amp;""</f>
      </c>
      <c r="J3772">
        <f>[1]资金台帐!J3772&amp;""</f>
      </c>
      <c r="N3772">
        <f>[1]资金台帐!N3772</f>
      </c>
      <c r="O3772">
        <f>[1]资金台帐!O3772&amp;""</f>
      </c>
      <c r="P3772">
        <f>[1]资金台帐!P3772&amp;""</f>
      </c>
      <c r="Q3772">
        <f>[1]资金台帐!Q3772&amp;""</f>
      </c>
      <c r="T3772">
        <f>[1]资金台帐!T3772&amp;""</f>
      </c>
      <c r="U3772">
        <f>[1]资金台帐!U3772&amp;""</f>
      </c>
      <c r="W3772">
        <f>[1]资金台帐!W3772&amp;""</f>
      </c>
      <c r="X3772">
        <f>[1]资金台帐!X3772&amp;""</f>
      </c>
      <c r="AB3772">
        <f>[1]资金台帐!AB3772</f>
        <v>0</v>
      </c>
      <c r="AC3772">
        <f>[1]资金台帐!AC3772</f>
        <v>0</v>
      </c>
      <c r="AD3772">
        <f>[1]资金台帐!AD3772</f>
        <v>0</v>
      </c>
      <c r="AJ3772">
        <f>[1]资金台帐!AJ3772</f>
        <v>0</v>
      </c>
      <c r="AK3772">
        <f>[1]资金台帐!AK3772</f>
        <v>0</v>
      </c>
      <c r="BA3772" s="22">
        <f t="shared" si="0"/>
      </c>
    </row>
    <row r="3773">
      <c r="B3773">
        <f>[1]资金台帐!B3773&amp;""</f>
      </c>
      <c r="H3773">
        <f>[1]资金台帐!H3773&amp;""</f>
      </c>
      <c r="J3773">
        <f>[1]资金台帐!J3773&amp;""</f>
      </c>
      <c r="N3773">
        <f>[1]资金台帐!N3773</f>
      </c>
      <c r="O3773">
        <f>[1]资金台帐!O3773&amp;""</f>
      </c>
      <c r="P3773">
        <f>[1]资金台帐!P3773&amp;""</f>
      </c>
      <c r="Q3773">
        <f>[1]资金台帐!Q3773&amp;""</f>
      </c>
      <c r="T3773">
        <f>[1]资金台帐!T3773&amp;""</f>
      </c>
      <c r="U3773">
        <f>[1]资金台帐!U3773&amp;""</f>
      </c>
      <c r="W3773">
        <f>[1]资金台帐!W3773&amp;""</f>
      </c>
      <c r="X3773">
        <f>[1]资金台帐!X3773&amp;""</f>
      </c>
      <c r="AB3773">
        <f>[1]资金台帐!AB3773</f>
        <v>0</v>
      </c>
      <c r="AC3773">
        <f>[1]资金台帐!AC3773</f>
        <v>0</v>
      </c>
      <c r="AD3773">
        <f>[1]资金台帐!AD3773</f>
        <v>0</v>
      </c>
      <c r="AJ3773">
        <f>[1]资金台帐!AJ3773</f>
        <v>0</v>
      </c>
      <c r="AK3773">
        <f>[1]资金台帐!AK3773</f>
        <v>0</v>
      </c>
      <c r="BA3773" s="22">
        <f t="shared" si="0"/>
      </c>
    </row>
    <row r="3774">
      <c r="B3774">
        <f>[1]资金台帐!B3774&amp;""</f>
      </c>
      <c r="H3774">
        <f>[1]资金台帐!H3774&amp;""</f>
      </c>
      <c r="J3774">
        <f>[1]资金台帐!J3774&amp;""</f>
      </c>
      <c r="N3774">
        <f>[1]资金台帐!N3774</f>
      </c>
      <c r="O3774">
        <f>[1]资金台帐!O3774&amp;""</f>
      </c>
      <c r="P3774">
        <f>[1]资金台帐!P3774&amp;""</f>
      </c>
      <c r="Q3774">
        <f>[1]资金台帐!Q3774&amp;""</f>
      </c>
      <c r="T3774">
        <f>[1]资金台帐!T3774&amp;""</f>
      </c>
      <c r="U3774">
        <f>[1]资金台帐!U3774&amp;""</f>
      </c>
      <c r="W3774">
        <f>[1]资金台帐!W3774&amp;""</f>
      </c>
      <c r="X3774">
        <f>[1]资金台帐!X3774&amp;""</f>
      </c>
      <c r="AB3774">
        <f>[1]资金台帐!AB3774</f>
        <v>0</v>
      </c>
      <c r="AC3774">
        <f>[1]资金台帐!AC3774</f>
        <v>0</v>
      </c>
      <c r="AD3774">
        <f>[1]资金台帐!AD3774</f>
        <v>0</v>
      </c>
      <c r="AJ3774">
        <f>[1]资金台帐!AJ3774</f>
        <v>0</v>
      </c>
      <c r="AK3774">
        <f>[1]资金台帐!AK3774</f>
        <v>0</v>
      </c>
      <c r="BA3774" s="22">
        <f t="shared" si="0"/>
      </c>
    </row>
    <row r="3775">
      <c r="B3775">
        <f>[1]资金台帐!B3775&amp;""</f>
      </c>
      <c r="H3775">
        <f>[1]资金台帐!H3775&amp;""</f>
      </c>
      <c r="J3775">
        <f>[1]资金台帐!J3775&amp;""</f>
      </c>
      <c r="N3775">
        <f>[1]资金台帐!N3775</f>
      </c>
      <c r="O3775">
        <f>[1]资金台帐!O3775&amp;""</f>
      </c>
      <c r="P3775">
        <f>[1]资金台帐!P3775&amp;""</f>
      </c>
      <c r="Q3775">
        <f>[1]资金台帐!Q3775&amp;""</f>
      </c>
      <c r="T3775">
        <f>[1]资金台帐!T3775&amp;""</f>
      </c>
      <c r="U3775">
        <f>[1]资金台帐!U3775&amp;""</f>
      </c>
      <c r="W3775">
        <f>[1]资金台帐!W3775&amp;""</f>
      </c>
      <c r="X3775">
        <f>[1]资金台帐!X3775&amp;""</f>
      </c>
      <c r="AB3775">
        <f>[1]资金台帐!AB3775</f>
        <v>0</v>
      </c>
      <c r="AC3775">
        <f>[1]资金台帐!AC3775</f>
        <v>0</v>
      </c>
      <c r="AD3775">
        <f>[1]资金台帐!AD3775</f>
        <v>0</v>
      </c>
      <c r="AJ3775">
        <f>[1]资金台帐!AJ3775</f>
        <v>0</v>
      </c>
      <c r="AK3775">
        <f>[1]资金台帐!AK3775</f>
        <v>0</v>
      </c>
      <c r="BA3775" s="22">
        <f t="shared" si="0"/>
      </c>
    </row>
    <row r="3776">
      <c r="B3776">
        <f>[1]资金台帐!B3776&amp;""</f>
      </c>
      <c r="H3776">
        <f>[1]资金台帐!H3776&amp;""</f>
      </c>
      <c r="J3776">
        <f>[1]资金台帐!J3776&amp;""</f>
      </c>
      <c r="N3776">
        <f>[1]资金台帐!N3776</f>
      </c>
      <c r="O3776">
        <f>[1]资金台帐!O3776&amp;""</f>
      </c>
      <c r="P3776">
        <f>[1]资金台帐!P3776&amp;""</f>
      </c>
      <c r="Q3776">
        <f>[1]资金台帐!Q3776&amp;""</f>
      </c>
      <c r="T3776">
        <f>[1]资金台帐!T3776&amp;""</f>
      </c>
      <c r="U3776">
        <f>[1]资金台帐!U3776&amp;""</f>
      </c>
      <c r="W3776">
        <f>[1]资金台帐!W3776&amp;""</f>
      </c>
      <c r="X3776">
        <f>[1]资金台帐!X3776&amp;""</f>
      </c>
      <c r="AB3776">
        <f>[1]资金台帐!AB3776</f>
        <v>0</v>
      </c>
      <c r="AC3776">
        <f>[1]资金台帐!AC3776</f>
        <v>0</v>
      </c>
      <c r="AD3776">
        <f>[1]资金台帐!AD3776</f>
        <v>0</v>
      </c>
      <c r="AJ3776">
        <f>[1]资金台帐!AJ3776</f>
        <v>0</v>
      </c>
      <c r="AK3776">
        <f>[1]资金台帐!AK3776</f>
        <v>0</v>
      </c>
      <c r="BA3776" s="22">
        <f t="shared" si="0"/>
      </c>
    </row>
    <row r="3777">
      <c r="B3777">
        <f>[1]资金台帐!B3777&amp;""</f>
      </c>
      <c r="H3777">
        <f>[1]资金台帐!H3777&amp;""</f>
      </c>
      <c r="J3777">
        <f>[1]资金台帐!J3777&amp;""</f>
      </c>
      <c r="N3777">
        <f>[1]资金台帐!N3777</f>
      </c>
      <c r="O3777">
        <f>[1]资金台帐!O3777&amp;""</f>
      </c>
      <c r="P3777">
        <f>[1]资金台帐!P3777&amp;""</f>
      </c>
      <c r="Q3777">
        <f>[1]资金台帐!Q3777&amp;""</f>
      </c>
      <c r="T3777">
        <f>[1]资金台帐!T3777&amp;""</f>
      </c>
      <c r="U3777">
        <f>[1]资金台帐!U3777&amp;""</f>
      </c>
      <c r="W3777">
        <f>[1]资金台帐!W3777&amp;""</f>
      </c>
      <c r="X3777">
        <f>[1]资金台帐!X3777&amp;""</f>
      </c>
      <c r="AB3777">
        <f>[1]资金台帐!AB3777</f>
        <v>0</v>
      </c>
      <c r="AC3777">
        <f>[1]资金台帐!AC3777</f>
        <v>0</v>
      </c>
      <c r="AD3777">
        <f>[1]资金台帐!AD3777</f>
        <v>0</v>
      </c>
      <c r="AJ3777">
        <f>[1]资金台帐!AJ3777</f>
        <v>0</v>
      </c>
      <c r="AK3777">
        <f>[1]资金台帐!AK3777</f>
        <v>0</v>
      </c>
      <c r="BA3777" s="22">
        <f t="shared" si="0"/>
      </c>
    </row>
    <row r="3778">
      <c r="B3778">
        <f>[1]资金台帐!B3778&amp;""</f>
      </c>
      <c r="H3778">
        <f>[1]资金台帐!H3778&amp;""</f>
      </c>
      <c r="J3778">
        <f>[1]资金台帐!J3778&amp;""</f>
      </c>
      <c r="N3778">
        <f>[1]资金台帐!N3778</f>
      </c>
      <c r="O3778">
        <f>[1]资金台帐!O3778&amp;""</f>
      </c>
      <c r="P3778">
        <f>[1]资金台帐!P3778&amp;""</f>
      </c>
      <c r="Q3778">
        <f>[1]资金台帐!Q3778&amp;""</f>
      </c>
      <c r="T3778">
        <f>[1]资金台帐!T3778&amp;""</f>
      </c>
      <c r="U3778">
        <f>[1]资金台帐!U3778&amp;""</f>
      </c>
      <c r="W3778">
        <f>[1]资金台帐!W3778&amp;""</f>
      </c>
      <c r="X3778">
        <f>[1]资金台帐!X3778&amp;""</f>
      </c>
      <c r="AB3778">
        <f>[1]资金台帐!AB3778</f>
        <v>0</v>
      </c>
      <c r="AC3778">
        <f>[1]资金台帐!AC3778</f>
        <v>0</v>
      </c>
      <c r="AD3778">
        <f>[1]资金台帐!AD3778</f>
        <v>0</v>
      </c>
      <c r="AJ3778">
        <f>[1]资金台帐!AJ3778</f>
        <v>0</v>
      </c>
      <c r="AK3778">
        <f>[1]资金台帐!AK3778</f>
        <v>0</v>
      </c>
      <c r="BA3778" s="22">
        <f t="shared" si="0"/>
      </c>
    </row>
    <row r="3779">
      <c r="B3779">
        <f>[1]资金台帐!B3779&amp;""</f>
      </c>
      <c r="H3779">
        <f>[1]资金台帐!H3779&amp;""</f>
      </c>
      <c r="J3779">
        <f>[1]资金台帐!J3779&amp;""</f>
      </c>
      <c r="N3779">
        <f>[1]资金台帐!N3779</f>
      </c>
      <c r="O3779">
        <f>[1]资金台帐!O3779&amp;""</f>
      </c>
      <c r="P3779">
        <f>[1]资金台帐!P3779&amp;""</f>
      </c>
      <c r="Q3779">
        <f>[1]资金台帐!Q3779&amp;""</f>
      </c>
      <c r="T3779">
        <f>[1]资金台帐!T3779&amp;""</f>
      </c>
      <c r="U3779">
        <f>[1]资金台帐!U3779&amp;""</f>
      </c>
      <c r="W3779">
        <f>[1]资金台帐!W3779&amp;""</f>
      </c>
      <c r="X3779">
        <f>[1]资金台帐!X3779&amp;""</f>
      </c>
      <c r="AB3779">
        <f>[1]资金台帐!AB3779</f>
        <v>0</v>
      </c>
      <c r="AC3779">
        <f>[1]资金台帐!AC3779</f>
        <v>0</v>
      </c>
      <c r="AD3779">
        <f>[1]资金台帐!AD3779</f>
        <v>0</v>
      </c>
      <c r="AJ3779">
        <f>[1]资金台帐!AJ3779</f>
        <v>0</v>
      </c>
      <c r="AK3779">
        <f>[1]资金台帐!AK3779</f>
        <v>0</v>
      </c>
      <c r="BA3779" s="22">
        <f t="shared" si="0"/>
      </c>
    </row>
    <row r="3780">
      <c r="B3780">
        <f>[1]资金台帐!B3780&amp;""</f>
      </c>
      <c r="H3780">
        <f>[1]资金台帐!H3780&amp;""</f>
      </c>
      <c r="J3780">
        <f>[1]资金台帐!J3780&amp;""</f>
      </c>
      <c r="N3780">
        <f>[1]资金台帐!N3780</f>
      </c>
      <c r="O3780">
        <f>[1]资金台帐!O3780&amp;""</f>
      </c>
      <c r="P3780">
        <f>[1]资金台帐!P3780&amp;""</f>
      </c>
      <c r="Q3780">
        <f>[1]资金台帐!Q3780&amp;""</f>
      </c>
      <c r="T3780">
        <f>[1]资金台帐!T3780&amp;""</f>
      </c>
      <c r="U3780">
        <f>[1]资金台帐!U3780&amp;""</f>
      </c>
      <c r="W3780">
        <f>[1]资金台帐!W3780&amp;""</f>
      </c>
      <c r="X3780">
        <f>[1]资金台帐!X3780&amp;""</f>
      </c>
      <c r="AB3780">
        <f>[1]资金台帐!AB3780</f>
        <v>0</v>
      </c>
      <c r="AC3780">
        <f>[1]资金台帐!AC3780</f>
        <v>0</v>
      </c>
      <c r="AD3780">
        <f>[1]资金台帐!AD3780</f>
        <v>0</v>
      </c>
      <c r="AJ3780">
        <f>[1]资金台帐!AJ3780</f>
        <v>0</v>
      </c>
      <c r="AK3780">
        <f>[1]资金台帐!AK3780</f>
        <v>0</v>
      </c>
      <c r="BA3780" s="22">
        <f t="shared" si="0"/>
      </c>
    </row>
    <row r="3781">
      <c r="B3781">
        <f>[1]资金台帐!B3781&amp;""</f>
      </c>
      <c r="H3781">
        <f>[1]资金台帐!H3781&amp;""</f>
      </c>
      <c r="J3781">
        <f>[1]资金台帐!J3781&amp;""</f>
      </c>
      <c r="N3781">
        <f>[1]资金台帐!N3781</f>
      </c>
      <c r="O3781">
        <f>[1]资金台帐!O3781&amp;""</f>
      </c>
      <c r="P3781">
        <f>[1]资金台帐!P3781&amp;""</f>
      </c>
      <c r="Q3781">
        <f>[1]资金台帐!Q3781&amp;""</f>
      </c>
      <c r="T3781">
        <f>[1]资金台帐!T3781&amp;""</f>
      </c>
      <c r="U3781">
        <f>[1]资金台帐!U3781&amp;""</f>
      </c>
      <c r="W3781">
        <f>[1]资金台帐!W3781&amp;""</f>
      </c>
      <c r="X3781">
        <f>[1]资金台帐!X3781&amp;""</f>
      </c>
      <c r="AB3781">
        <f>[1]资金台帐!AB3781</f>
        <v>0</v>
      </c>
      <c r="AC3781">
        <f>[1]资金台帐!AC3781</f>
        <v>0</v>
      </c>
      <c r="AD3781">
        <f>[1]资金台帐!AD3781</f>
        <v>0</v>
      </c>
      <c r="AJ3781">
        <f>[1]资金台帐!AJ3781</f>
        <v>0</v>
      </c>
      <c r="AK3781">
        <f>[1]资金台帐!AK3781</f>
        <v>0</v>
      </c>
      <c r="BA3781" s="22">
        <f t="shared" si="0"/>
      </c>
    </row>
    <row r="3782">
      <c r="B3782">
        <f>[1]资金台帐!B3782&amp;""</f>
      </c>
      <c r="H3782">
        <f>[1]资金台帐!H3782&amp;""</f>
      </c>
      <c r="J3782">
        <f>[1]资金台帐!J3782&amp;""</f>
      </c>
      <c r="N3782">
        <f>[1]资金台帐!N3782</f>
      </c>
      <c r="O3782">
        <f>[1]资金台帐!O3782&amp;""</f>
      </c>
      <c r="P3782">
        <f>[1]资金台帐!P3782&amp;""</f>
      </c>
      <c r="Q3782">
        <f>[1]资金台帐!Q3782&amp;""</f>
      </c>
      <c r="T3782">
        <f>[1]资金台帐!T3782&amp;""</f>
      </c>
      <c r="U3782">
        <f>[1]资金台帐!U3782&amp;""</f>
      </c>
      <c r="W3782">
        <f>[1]资金台帐!W3782&amp;""</f>
      </c>
      <c r="X3782">
        <f>[1]资金台帐!X3782&amp;""</f>
      </c>
      <c r="AB3782">
        <f>[1]资金台帐!AB3782</f>
        <v>0</v>
      </c>
      <c r="AC3782">
        <f>[1]资金台帐!AC3782</f>
        <v>0</v>
      </c>
      <c r="AD3782">
        <f>[1]资金台帐!AD3782</f>
        <v>0</v>
      </c>
      <c r="AJ3782">
        <f>[1]资金台帐!AJ3782</f>
        <v>0</v>
      </c>
      <c r="AK3782">
        <f>[1]资金台帐!AK3782</f>
        <v>0</v>
      </c>
      <c r="BA3782" s="22">
        <f t="shared" si="0"/>
      </c>
    </row>
    <row r="3783">
      <c r="B3783">
        <f>[1]资金台帐!B3783&amp;""</f>
      </c>
      <c r="H3783">
        <f>[1]资金台帐!H3783&amp;""</f>
      </c>
      <c r="J3783">
        <f>[1]资金台帐!J3783&amp;""</f>
      </c>
      <c r="N3783">
        <f>[1]资金台帐!N3783</f>
      </c>
      <c r="O3783">
        <f>[1]资金台帐!O3783&amp;""</f>
      </c>
      <c r="P3783">
        <f>[1]资金台帐!P3783&amp;""</f>
      </c>
      <c r="Q3783">
        <f>[1]资金台帐!Q3783&amp;""</f>
      </c>
      <c r="T3783">
        <f>[1]资金台帐!T3783&amp;""</f>
      </c>
      <c r="U3783">
        <f>[1]资金台帐!U3783&amp;""</f>
      </c>
      <c r="W3783">
        <f>[1]资金台帐!W3783&amp;""</f>
      </c>
      <c r="X3783">
        <f>[1]资金台帐!X3783&amp;""</f>
      </c>
      <c r="AB3783">
        <f>[1]资金台帐!AB3783</f>
        <v>0</v>
      </c>
      <c r="AC3783">
        <f>[1]资金台帐!AC3783</f>
        <v>0</v>
      </c>
      <c r="AD3783">
        <f>[1]资金台帐!AD3783</f>
        <v>0</v>
      </c>
      <c r="AJ3783">
        <f>[1]资金台帐!AJ3783</f>
        <v>0</v>
      </c>
      <c r="AK3783">
        <f>[1]资金台帐!AK3783</f>
        <v>0</v>
      </c>
      <c r="BA3783" s="22">
        <f t="shared" si="0"/>
      </c>
    </row>
    <row r="3784">
      <c r="B3784">
        <f>[1]资金台帐!B3784&amp;""</f>
      </c>
      <c r="H3784">
        <f>[1]资金台帐!H3784&amp;""</f>
      </c>
      <c r="J3784">
        <f>[1]资金台帐!J3784&amp;""</f>
      </c>
      <c r="N3784">
        <f>[1]资金台帐!N3784</f>
      </c>
      <c r="O3784">
        <f>[1]资金台帐!O3784&amp;""</f>
      </c>
      <c r="P3784">
        <f>[1]资金台帐!P3784&amp;""</f>
      </c>
      <c r="Q3784">
        <f>[1]资金台帐!Q3784&amp;""</f>
      </c>
      <c r="T3784">
        <f>[1]资金台帐!T3784&amp;""</f>
      </c>
      <c r="U3784">
        <f>[1]资金台帐!U3784&amp;""</f>
      </c>
      <c r="W3784">
        <f>[1]资金台帐!W3784&amp;""</f>
      </c>
      <c r="X3784">
        <f>[1]资金台帐!X3784&amp;""</f>
      </c>
      <c r="AB3784">
        <f>[1]资金台帐!AB3784</f>
        <v>0</v>
      </c>
      <c r="AC3784">
        <f>[1]资金台帐!AC3784</f>
        <v>0</v>
      </c>
      <c r="AD3784">
        <f>[1]资金台帐!AD3784</f>
        <v>0</v>
      </c>
      <c r="AJ3784">
        <f>[1]资金台帐!AJ3784</f>
        <v>0</v>
      </c>
      <c r="AK3784">
        <f>[1]资金台帐!AK3784</f>
        <v>0</v>
      </c>
      <c r="BA3784" s="22">
        <f t="shared" si="0"/>
      </c>
    </row>
    <row r="3785">
      <c r="B3785">
        <f>[1]资金台帐!B3785&amp;""</f>
      </c>
      <c r="H3785">
        <f>[1]资金台帐!H3785&amp;""</f>
      </c>
      <c r="J3785">
        <f>[1]资金台帐!J3785&amp;""</f>
      </c>
      <c r="N3785">
        <f>[1]资金台帐!N3785</f>
      </c>
      <c r="O3785">
        <f>[1]资金台帐!O3785&amp;""</f>
      </c>
      <c r="P3785">
        <f>[1]资金台帐!P3785&amp;""</f>
      </c>
      <c r="Q3785">
        <f>[1]资金台帐!Q3785&amp;""</f>
      </c>
      <c r="T3785">
        <f>[1]资金台帐!T3785&amp;""</f>
      </c>
      <c r="U3785">
        <f>[1]资金台帐!U3785&amp;""</f>
      </c>
      <c r="W3785">
        <f>[1]资金台帐!W3785&amp;""</f>
      </c>
      <c r="X3785">
        <f>[1]资金台帐!X3785&amp;""</f>
      </c>
      <c r="AB3785">
        <f>[1]资金台帐!AB3785</f>
        <v>0</v>
      </c>
      <c r="AC3785">
        <f>[1]资金台帐!AC3785</f>
        <v>0</v>
      </c>
      <c r="AD3785">
        <f>[1]资金台帐!AD3785</f>
        <v>0</v>
      </c>
      <c r="AJ3785">
        <f>[1]资金台帐!AJ3785</f>
        <v>0</v>
      </c>
      <c r="AK3785">
        <f>[1]资金台帐!AK3785</f>
        <v>0</v>
      </c>
      <c r="BA3785" s="22">
        <f t="shared" si="0"/>
      </c>
    </row>
    <row r="3786">
      <c r="B3786">
        <f>[1]资金台帐!B3786&amp;""</f>
      </c>
      <c r="H3786">
        <f>[1]资金台帐!H3786&amp;""</f>
      </c>
      <c r="J3786">
        <f>[1]资金台帐!J3786&amp;""</f>
      </c>
      <c r="N3786">
        <f>[1]资金台帐!N3786</f>
      </c>
      <c r="O3786">
        <f>[1]资金台帐!O3786&amp;""</f>
      </c>
      <c r="P3786">
        <f>[1]资金台帐!P3786&amp;""</f>
      </c>
      <c r="Q3786">
        <f>[1]资金台帐!Q3786&amp;""</f>
      </c>
      <c r="T3786">
        <f>[1]资金台帐!T3786&amp;""</f>
      </c>
      <c r="U3786">
        <f>[1]资金台帐!U3786&amp;""</f>
      </c>
      <c r="W3786">
        <f>[1]资金台帐!W3786&amp;""</f>
      </c>
      <c r="X3786">
        <f>[1]资金台帐!X3786&amp;""</f>
      </c>
      <c r="AB3786">
        <f>[1]资金台帐!AB3786</f>
        <v>0</v>
      </c>
      <c r="AC3786">
        <f>[1]资金台帐!AC3786</f>
        <v>0</v>
      </c>
      <c r="AD3786">
        <f>[1]资金台帐!AD3786</f>
        <v>0</v>
      </c>
      <c r="AJ3786">
        <f>[1]资金台帐!AJ3786</f>
        <v>0</v>
      </c>
      <c r="AK3786">
        <f>[1]资金台帐!AK3786</f>
        <v>0</v>
      </c>
      <c r="BA3786" s="22">
        <f t="shared" si="0"/>
      </c>
    </row>
    <row r="3787">
      <c r="B3787">
        <f>[1]资金台帐!B3787&amp;""</f>
      </c>
      <c r="H3787">
        <f>[1]资金台帐!H3787&amp;""</f>
      </c>
      <c r="J3787">
        <f>[1]资金台帐!J3787&amp;""</f>
      </c>
      <c r="N3787">
        <f>[1]资金台帐!N3787</f>
      </c>
      <c r="O3787">
        <f>[1]资金台帐!O3787&amp;""</f>
      </c>
      <c r="P3787">
        <f>[1]资金台帐!P3787&amp;""</f>
      </c>
      <c r="Q3787">
        <f>[1]资金台帐!Q3787&amp;""</f>
      </c>
      <c r="T3787">
        <f>[1]资金台帐!T3787&amp;""</f>
      </c>
      <c r="U3787">
        <f>[1]资金台帐!U3787&amp;""</f>
      </c>
      <c r="W3787">
        <f>[1]资金台帐!W3787&amp;""</f>
      </c>
      <c r="X3787">
        <f>[1]资金台帐!X3787&amp;""</f>
      </c>
      <c r="AB3787">
        <f>[1]资金台帐!AB3787</f>
        <v>0</v>
      </c>
      <c r="AC3787">
        <f>[1]资金台帐!AC3787</f>
        <v>0</v>
      </c>
      <c r="AD3787">
        <f>[1]资金台帐!AD3787</f>
        <v>0</v>
      </c>
      <c r="AJ3787">
        <f>[1]资金台帐!AJ3787</f>
        <v>0</v>
      </c>
      <c r="AK3787">
        <f>[1]资金台帐!AK3787</f>
        <v>0</v>
      </c>
      <c r="BA3787" s="22">
        <f t="shared" si="0"/>
      </c>
    </row>
    <row r="3788">
      <c r="B3788">
        <f>[1]资金台帐!B3788&amp;""</f>
      </c>
      <c r="H3788">
        <f>[1]资金台帐!H3788&amp;""</f>
      </c>
      <c r="J3788">
        <f>[1]资金台帐!J3788&amp;""</f>
      </c>
      <c r="N3788">
        <f>[1]资金台帐!N3788</f>
      </c>
      <c r="O3788">
        <f>[1]资金台帐!O3788&amp;""</f>
      </c>
      <c r="P3788">
        <f>[1]资金台帐!P3788&amp;""</f>
      </c>
      <c r="Q3788">
        <f>[1]资金台帐!Q3788&amp;""</f>
      </c>
      <c r="T3788">
        <f>[1]资金台帐!T3788&amp;""</f>
      </c>
      <c r="U3788">
        <f>[1]资金台帐!U3788&amp;""</f>
      </c>
      <c r="W3788">
        <f>[1]资金台帐!W3788&amp;""</f>
      </c>
      <c r="X3788">
        <f>[1]资金台帐!X3788&amp;""</f>
      </c>
      <c r="AB3788">
        <f>[1]资金台帐!AB3788</f>
        <v>0</v>
      </c>
      <c r="AC3788">
        <f>[1]资金台帐!AC3788</f>
        <v>0</v>
      </c>
      <c r="AD3788">
        <f>[1]资金台帐!AD3788</f>
        <v>0</v>
      </c>
      <c r="AJ3788">
        <f>[1]资金台帐!AJ3788</f>
        <v>0</v>
      </c>
      <c r="AK3788">
        <f>[1]资金台帐!AK3788</f>
        <v>0</v>
      </c>
      <c r="BA3788" s="22">
        <f t="shared" si="0"/>
      </c>
    </row>
    <row r="3789">
      <c r="B3789">
        <f>[1]资金台帐!B3789&amp;""</f>
      </c>
      <c r="H3789">
        <f>[1]资金台帐!H3789&amp;""</f>
      </c>
      <c r="J3789">
        <f>[1]资金台帐!J3789&amp;""</f>
      </c>
      <c r="N3789">
        <f>[1]资金台帐!N3789</f>
      </c>
      <c r="O3789">
        <f>[1]资金台帐!O3789&amp;""</f>
      </c>
      <c r="P3789">
        <f>[1]资金台帐!P3789&amp;""</f>
      </c>
      <c r="Q3789">
        <f>[1]资金台帐!Q3789&amp;""</f>
      </c>
      <c r="T3789">
        <f>[1]资金台帐!T3789&amp;""</f>
      </c>
      <c r="U3789">
        <f>[1]资金台帐!U3789&amp;""</f>
      </c>
      <c r="W3789">
        <f>[1]资金台帐!W3789&amp;""</f>
      </c>
      <c r="X3789">
        <f>[1]资金台帐!X3789&amp;""</f>
      </c>
      <c r="AB3789">
        <f>[1]资金台帐!AB3789</f>
        <v>0</v>
      </c>
      <c r="AC3789">
        <f>[1]资金台帐!AC3789</f>
        <v>0</v>
      </c>
      <c r="AD3789">
        <f>[1]资金台帐!AD3789</f>
        <v>0</v>
      </c>
      <c r="AJ3789">
        <f>[1]资金台帐!AJ3789</f>
        <v>0</v>
      </c>
      <c r="AK3789">
        <f>[1]资金台帐!AK3789</f>
        <v>0</v>
      </c>
      <c r="BA3789" s="22">
        <f t="shared" si="0"/>
      </c>
    </row>
    <row r="3790">
      <c r="B3790">
        <f>[1]资金台帐!B3790&amp;""</f>
      </c>
      <c r="H3790">
        <f>[1]资金台帐!H3790&amp;""</f>
      </c>
      <c r="J3790">
        <f>[1]资金台帐!J3790&amp;""</f>
      </c>
      <c r="N3790">
        <f>[1]资金台帐!N3790</f>
      </c>
      <c r="O3790">
        <f>[1]资金台帐!O3790&amp;""</f>
      </c>
      <c r="P3790">
        <f>[1]资金台帐!P3790&amp;""</f>
      </c>
      <c r="Q3790">
        <f>[1]资金台帐!Q3790&amp;""</f>
      </c>
      <c r="T3790">
        <f>[1]资金台帐!T3790&amp;""</f>
      </c>
      <c r="U3790">
        <f>[1]资金台帐!U3790&amp;""</f>
      </c>
      <c r="W3790">
        <f>[1]资金台帐!W3790&amp;""</f>
      </c>
      <c r="X3790">
        <f>[1]资金台帐!X3790&amp;""</f>
      </c>
      <c r="AB3790">
        <f>[1]资金台帐!AB3790</f>
        <v>0</v>
      </c>
      <c r="AC3790">
        <f>[1]资金台帐!AC3790</f>
        <v>0</v>
      </c>
      <c r="AD3790">
        <f>[1]资金台帐!AD3790</f>
        <v>0</v>
      </c>
      <c r="AJ3790">
        <f>[1]资金台帐!AJ3790</f>
        <v>0</v>
      </c>
      <c r="AK3790">
        <f>[1]资金台帐!AK3790</f>
        <v>0</v>
      </c>
      <c r="BA3790" s="22">
        <f t="shared" si="0"/>
      </c>
    </row>
    <row r="3791">
      <c r="B3791">
        <f>[1]资金台帐!B3791&amp;""</f>
      </c>
      <c r="H3791">
        <f>[1]资金台帐!H3791&amp;""</f>
      </c>
      <c r="J3791">
        <f>[1]资金台帐!J3791&amp;""</f>
      </c>
      <c r="N3791">
        <f>[1]资金台帐!N3791</f>
      </c>
      <c r="O3791">
        <f>[1]资金台帐!O3791&amp;""</f>
      </c>
      <c r="P3791">
        <f>[1]资金台帐!P3791&amp;""</f>
      </c>
      <c r="Q3791">
        <f>[1]资金台帐!Q3791&amp;""</f>
      </c>
      <c r="T3791">
        <f>[1]资金台帐!T3791&amp;""</f>
      </c>
      <c r="U3791">
        <f>[1]资金台帐!U3791&amp;""</f>
      </c>
      <c r="W3791">
        <f>[1]资金台帐!W3791&amp;""</f>
      </c>
      <c r="X3791">
        <f>[1]资金台帐!X3791&amp;""</f>
      </c>
      <c r="AB3791">
        <f>[1]资金台帐!AB3791</f>
        <v>0</v>
      </c>
      <c r="AC3791">
        <f>[1]资金台帐!AC3791</f>
        <v>0</v>
      </c>
      <c r="AD3791">
        <f>[1]资金台帐!AD3791</f>
        <v>0</v>
      </c>
      <c r="AJ3791">
        <f>[1]资金台帐!AJ3791</f>
        <v>0</v>
      </c>
      <c r="AK3791">
        <f>[1]资金台帐!AK3791</f>
        <v>0</v>
      </c>
      <c r="BA3791" s="22">
        <f t="shared" si="0"/>
      </c>
    </row>
    <row r="3792">
      <c r="B3792">
        <f>[1]资金台帐!B3792&amp;""</f>
      </c>
      <c r="H3792">
        <f>[1]资金台帐!H3792&amp;""</f>
      </c>
      <c r="J3792">
        <f>[1]资金台帐!J3792&amp;""</f>
      </c>
      <c r="N3792">
        <f>[1]资金台帐!N3792</f>
      </c>
      <c r="O3792">
        <f>[1]资金台帐!O3792&amp;""</f>
      </c>
      <c r="P3792">
        <f>[1]资金台帐!P3792&amp;""</f>
      </c>
      <c r="Q3792">
        <f>[1]资金台帐!Q3792&amp;""</f>
      </c>
      <c r="T3792">
        <f>[1]资金台帐!T3792&amp;""</f>
      </c>
      <c r="U3792">
        <f>[1]资金台帐!U3792&amp;""</f>
      </c>
      <c r="W3792">
        <f>[1]资金台帐!W3792&amp;""</f>
      </c>
      <c r="X3792">
        <f>[1]资金台帐!X3792&amp;""</f>
      </c>
      <c r="AB3792">
        <f>[1]资金台帐!AB3792</f>
        <v>0</v>
      </c>
      <c r="AC3792">
        <f>[1]资金台帐!AC3792</f>
        <v>0</v>
      </c>
      <c r="AD3792">
        <f>[1]资金台帐!AD3792</f>
        <v>0</v>
      </c>
      <c r="AJ3792">
        <f>[1]资金台帐!AJ3792</f>
        <v>0</v>
      </c>
      <c r="AK3792">
        <f>[1]资金台帐!AK3792</f>
        <v>0</v>
      </c>
      <c r="BA3792" s="22">
        <f t="shared" si="0"/>
      </c>
    </row>
    <row r="3793">
      <c r="B3793">
        <f>[1]资金台帐!B3793&amp;""</f>
      </c>
      <c r="H3793">
        <f>[1]资金台帐!H3793&amp;""</f>
      </c>
      <c r="J3793">
        <f>[1]资金台帐!J3793&amp;""</f>
      </c>
      <c r="N3793">
        <f>[1]资金台帐!N3793</f>
      </c>
      <c r="O3793">
        <f>[1]资金台帐!O3793&amp;""</f>
      </c>
      <c r="P3793">
        <f>[1]资金台帐!P3793&amp;""</f>
      </c>
      <c r="Q3793">
        <f>[1]资金台帐!Q3793&amp;""</f>
      </c>
      <c r="T3793">
        <f>[1]资金台帐!T3793&amp;""</f>
      </c>
      <c r="U3793">
        <f>[1]资金台帐!U3793&amp;""</f>
      </c>
      <c r="W3793">
        <f>[1]资金台帐!W3793&amp;""</f>
      </c>
      <c r="X3793">
        <f>[1]资金台帐!X3793&amp;""</f>
      </c>
      <c r="AB3793">
        <f>[1]资金台帐!AB3793</f>
        <v>0</v>
      </c>
      <c r="AC3793">
        <f>[1]资金台帐!AC3793</f>
        <v>0</v>
      </c>
      <c r="AD3793">
        <f>[1]资金台帐!AD3793</f>
        <v>0</v>
      </c>
      <c r="AJ3793">
        <f>[1]资金台帐!AJ3793</f>
        <v>0</v>
      </c>
      <c r="AK3793">
        <f>[1]资金台帐!AK3793</f>
        <v>0</v>
      </c>
      <c r="BA3793" s="22">
        <f t="shared" si="0"/>
      </c>
    </row>
    <row r="3794">
      <c r="B3794">
        <f>[1]资金台帐!B3794&amp;""</f>
      </c>
      <c r="H3794">
        <f>[1]资金台帐!H3794&amp;""</f>
      </c>
      <c r="J3794">
        <f>[1]资金台帐!J3794&amp;""</f>
      </c>
      <c r="N3794">
        <f>[1]资金台帐!N3794</f>
      </c>
      <c r="O3794">
        <f>[1]资金台帐!O3794&amp;""</f>
      </c>
      <c r="P3794">
        <f>[1]资金台帐!P3794&amp;""</f>
      </c>
      <c r="Q3794">
        <f>[1]资金台帐!Q3794&amp;""</f>
      </c>
      <c r="T3794">
        <f>[1]资金台帐!T3794&amp;""</f>
      </c>
      <c r="U3794">
        <f>[1]资金台帐!U3794&amp;""</f>
      </c>
      <c r="W3794">
        <f>[1]资金台帐!W3794&amp;""</f>
      </c>
      <c r="X3794">
        <f>[1]资金台帐!X3794&amp;""</f>
      </c>
      <c r="AB3794">
        <f>[1]资金台帐!AB3794</f>
        <v>0</v>
      </c>
      <c r="AC3794">
        <f>[1]资金台帐!AC3794</f>
        <v>0</v>
      </c>
      <c r="AD3794">
        <f>[1]资金台帐!AD3794</f>
        <v>0</v>
      </c>
      <c r="AJ3794">
        <f>[1]资金台帐!AJ3794</f>
        <v>0</v>
      </c>
      <c r="AK3794">
        <f>[1]资金台帐!AK3794</f>
        <v>0</v>
      </c>
      <c r="BA3794" s="22">
        <f t="shared" si="0"/>
      </c>
    </row>
    <row r="3795">
      <c r="B3795">
        <f>[1]资金台帐!B3795&amp;""</f>
      </c>
      <c r="H3795">
        <f>[1]资金台帐!H3795&amp;""</f>
      </c>
      <c r="J3795">
        <f>[1]资金台帐!J3795&amp;""</f>
      </c>
      <c r="N3795">
        <f>[1]资金台帐!N3795</f>
      </c>
      <c r="O3795">
        <f>[1]资金台帐!O3795&amp;""</f>
      </c>
      <c r="P3795">
        <f>[1]资金台帐!P3795&amp;""</f>
      </c>
      <c r="Q3795">
        <f>[1]资金台帐!Q3795&amp;""</f>
      </c>
      <c r="T3795">
        <f>[1]资金台帐!T3795&amp;""</f>
      </c>
      <c r="U3795">
        <f>[1]资金台帐!U3795&amp;""</f>
      </c>
      <c r="W3795">
        <f>[1]资金台帐!W3795&amp;""</f>
      </c>
      <c r="X3795">
        <f>[1]资金台帐!X3795&amp;""</f>
      </c>
      <c r="AB3795">
        <f>[1]资金台帐!AB3795</f>
        <v>0</v>
      </c>
      <c r="AC3795">
        <f>[1]资金台帐!AC3795</f>
        <v>0</v>
      </c>
      <c r="AD3795">
        <f>[1]资金台帐!AD3795</f>
        <v>0</v>
      </c>
      <c r="AJ3795">
        <f>[1]资金台帐!AJ3795</f>
        <v>0</v>
      </c>
      <c r="AK3795">
        <f>[1]资金台帐!AK3795</f>
        <v>0</v>
      </c>
      <c r="BA3795" s="22">
        <f t="shared" si="0"/>
      </c>
    </row>
    <row r="3796">
      <c r="B3796">
        <f>[1]资金台帐!B3796&amp;""</f>
      </c>
      <c r="H3796">
        <f>[1]资金台帐!H3796&amp;""</f>
      </c>
      <c r="J3796">
        <f>[1]资金台帐!J3796&amp;""</f>
      </c>
      <c r="N3796">
        <f>[1]资金台帐!N3796</f>
      </c>
      <c r="O3796">
        <f>[1]资金台帐!O3796&amp;""</f>
      </c>
      <c r="P3796">
        <f>[1]资金台帐!P3796&amp;""</f>
      </c>
      <c r="Q3796">
        <f>[1]资金台帐!Q3796&amp;""</f>
      </c>
      <c r="T3796">
        <f>[1]资金台帐!T3796&amp;""</f>
      </c>
      <c r="U3796">
        <f>[1]资金台帐!U3796&amp;""</f>
      </c>
      <c r="W3796">
        <f>[1]资金台帐!W3796&amp;""</f>
      </c>
      <c r="X3796">
        <f>[1]资金台帐!X3796&amp;""</f>
      </c>
      <c r="AB3796">
        <f>[1]资金台帐!AB3796</f>
        <v>0</v>
      </c>
      <c r="AC3796">
        <f>[1]资金台帐!AC3796</f>
        <v>0</v>
      </c>
      <c r="AD3796">
        <f>[1]资金台帐!AD3796</f>
        <v>0</v>
      </c>
      <c r="AJ3796">
        <f>[1]资金台帐!AJ3796</f>
        <v>0</v>
      </c>
      <c r="AK3796">
        <f>[1]资金台帐!AK3796</f>
        <v>0</v>
      </c>
      <c r="BA3796" s="22">
        <f t="shared" si="0"/>
      </c>
    </row>
    <row r="3797">
      <c r="B3797">
        <f>[1]资金台帐!B3797&amp;""</f>
      </c>
      <c r="H3797">
        <f>[1]资金台帐!H3797&amp;""</f>
      </c>
      <c r="J3797">
        <f>[1]资金台帐!J3797&amp;""</f>
      </c>
      <c r="N3797">
        <f>[1]资金台帐!N3797</f>
      </c>
      <c r="O3797">
        <f>[1]资金台帐!O3797&amp;""</f>
      </c>
      <c r="P3797">
        <f>[1]资金台帐!P3797&amp;""</f>
      </c>
      <c r="Q3797">
        <f>[1]资金台帐!Q3797&amp;""</f>
      </c>
      <c r="T3797">
        <f>[1]资金台帐!T3797&amp;""</f>
      </c>
      <c r="U3797">
        <f>[1]资金台帐!U3797&amp;""</f>
      </c>
      <c r="W3797">
        <f>[1]资金台帐!W3797&amp;""</f>
      </c>
      <c r="X3797">
        <f>[1]资金台帐!X3797&amp;""</f>
      </c>
      <c r="AB3797">
        <f>[1]资金台帐!AB3797</f>
        <v>0</v>
      </c>
      <c r="AC3797">
        <f>[1]资金台帐!AC3797</f>
        <v>0</v>
      </c>
      <c r="AD3797">
        <f>[1]资金台帐!AD3797</f>
        <v>0</v>
      </c>
      <c r="AJ3797">
        <f>[1]资金台帐!AJ3797</f>
        <v>0</v>
      </c>
      <c r="AK3797">
        <f>[1]资金台帐!AK3797</f>
        <v>0</v>
      </c>
      <c r="BA3797" s="22">
        <f t="shared" si="0"/>
      </c>
    </row>
    <row r="3798">
      <c r="B3798">
        <f>[1]资金台帐!B3798&amp;""</f>
      </c>
      <c r="H3798">
        <f>[1]资金台帐!H3798&amp;""</f>
      </c>
      <c r="J3798">
        <f>[1]资金台帐!J3798&amp;""</f>
      </c>
      <c r="N3798">
        <f>[1]资金台帐!N3798</f>
      </c>
      <c r="O3798">
        <f>[1]资金台帐!O3798&amp;""</f>
      </c>
      <c r="P3798">
        <f>[1]资金台帐!P3798&amp;""</f>
      </c>
      <c r="Q3798">
        <f>[1]资金台帐!Q3798&amp;""</f>
      </c>
      <c r="T3798">
        <f>[1]资金台帐!T3798&amp;""</f>
      </c>
      <c r="U3798">
        <f>[1]资金台帐!U3798&amp;""</f>
      </c>
      <c r="W3798">
        <f>[1]资金台帐!W3798&amp;""</f>
      </c>
      <c r="X3798">
        <f>[1]资金台帐!X3798&amp;""</f>
      </c>
      <c r="AB3798">
        <f>[1]资金台帐!AB3798</f>
        <v>0</v>
      </c>
      <c r="AC3798">
        <f>[1]资金台帐!AC3798</f>
        <v>0</v>
      </c>
      <c r="AD3798">
        <f>[1]资金台帐!AD3798</f>
        <v>0</v>
      </c>
      <c r="AJ3798">
        <f>[1]资金台帐!AJ3798</f>
        <v>0</v>
      </c>
      <c r="AK3798">
        <f>[1]资金台帐!AK3798</f>
        <v>0</v>
      </c>
      <c r="BA3798" s="22">
        <f t="shared" si="0"/>
      </c>
    </row>
    <row r="3799">
      <c r="B3799">
        <f>[1]资金台帐!B3799&amp;""</f>
      </c>
      <c r="H3799">
        <f>[1]资金台帐!H3799&amp;""</f>
      </c>
      <c r="J3799">
        <f>[1]资金台帐!J3799&amp;""</f>
      </c>
      <c r="N3799">
        <f>[1]资金台帐!N3799</f>
      </c>
      <c r="O3799">
        <f>[1]资金台帐!O3799&amp;""</f>
      </c>
      <c r="P3799">
        <f>[1]资金台帐!P3799&amp;""</f>
      </c>
      <c r="Q3799">
        <f>[1]资金台帐!Q3799&amp;""</f>
      </c>
      <c r="T3799">
        <f>[1]资金台帐!T3799&amp;""</f>
      </c>
      <c r="U3799">
        <f>[1]资金台帐!U3799&amp;""</f>
      </c>
      <c r="W3799">
        <f>[1]资金台帐!W3799&amp;""</f>
      </c>
      <c r="X3799">
        <f>[1]资金台帐!X3799&amp;""</f>
      </c>
      <c r="AB3799">
        <f>[1]资金台帐!AB3799</f>
        <v>0</v>
      </c>
      <c r="AC3799">
        <f>[1]资金台帐!AC3799</f>
        <v>0</v>
      </c>
      <c r="AD3799">
        <f>[1]资金台帐!AD3799</f>
        <v>0</v>
      </c>
      <c r="AJ3799">
        <f>[1]资金台帐!AJ3799</f>
        <v>0</v>
      </c>
      <c r="AK3799">
        <f>[1]资金台帐!AK3799</f>
        <v>0</v>
      </c>
      <c r="BA3799" s="22">
        <f t="shared" si="0"/>
      </c>
    </row>
    <row r="3800">
      <c r="B3800">
        <f>[1]资金台帐!B3800&amp;""</f>
      </c>
      <c r="H3800">
        <f>[1]资金台帐!H3800&amp;""</f>
      </c>
      <c r="J3800">
        <f>[1]资金台帐!J3800&amp;""</f>
      </c>
      <c r="N3800">
        <f>[1]资金台帐!N3800</f>
      </c>
      <c r="O3800">
        <f>[1]资金台帐!O3800&amp;""</f>
      </c>
      <c r="P3800">
        <f>[1]资金台帐!P3800&amp;""</f>
      </c>
      <c r="Q3800">
        <f>[1]资金台帐!Q3800&amp;""</f>
      </c>
      <c r="T3800">
        <f>[1]资金台帐!T3800&amp;""</f>
      </c>
      <c r="U3800">
        <f>[1]资金台帐!U3800&amp;""</f>
      </c>
      <c r="W3800">
        <f>[1]资金台帐!W3800&amp;""</f>
      </c>
      <c r="X3800">
        <f>[1]资金台帐!X3800&amp;""</f>
      </c>
      <c r="AB3800">
        <f>[1]资金台帐!AB3800</f>
        <v>0</v>
      </c>
      <c r="AC3800">
        <f>[1]资金台帐!AC3800</f>
        <v>0</v>
      </c>
      <c r="AD3800">
        <f>[1]资金台帐!AD3800</f>
        <v>0</v>
      </c>
      <c r="AJ3800">
        <f>[1]资金台帐!AJ3800</f>
        <v>0</v>
      </c>
      <c r="AK3800">
        <f>[1]资金台帐!AK3800</f>
        <v>0</v>
      </c>
      <c r="BA3800" s="22">
        <f t="shared" si="0"/>
      </c>
    </row>
    <row r="3801">
      <c r="B3801">
        <f>[1]资金台帐!B3801&amp;""</f>
      </c>
      <c r="H3801">
        <f>[1]资金台帐!H3801&amp;""</f>
      </c>
      <c r="J3801">
        <f>[1]资金台帐!J3801&amp;""</f>
      </c>
      <c r="N3801">
        <f>[1]资金台帐!N3801</f>
      </c>
      <c r="O3801">
        <f>[1]资金台帐!O3801&amp;""</f>
      </c>
      <c r="P3801">
        <f>[1]资金台帐!P3801&amp;""</f>
      </c>
      <c r="Q3801">
        <f>[1]资金台帐!Q3801&amp;""</f>
      </c>
      <c r="T3801">
        <f>[1]资金台帐!T3801&amp;""</f>
      </c>
      <c r="U3801">
        <f>[1]资金台帐!U3801&amp;""</f>
      </c>
      <c r="W3801">
        <f>[1]资金台帐!W3801&amp;""</f>
      </c>
      <c r="X3801">
        <f>[1]资金台帐!X3801&amp;""</f>
      </c>
      <c r="AB3801">
        <f>[1]资金台帐!AB3801</f>
        <v>0</v>
      </c>
      <c r="AC3801">
        <f>[1]资金台帐!AC3801</f>
        <v>0</v>
      </c>
      <c r="AD3801">
        <f>[1]资金台帐!AD3801</f>
        <v>0</v>
      </c>
      <c r="AJ3801">
        <f>[1]资金台帐!AJ3801</f>
        <v>0</v>
      </c>
      <c r="AK3801">
        <f>[1]资金台帐!AK3801</f>
        <v>0</v>
      </c>
      <c r="BA3801" s="22">
        <f t="shared" si="0"/>
      </c>
    </row>
    <row r="3802">
      <c r="B3802">
        <f>[1]资金台帐!B3802&amp;""</f>
      </c>
      <c r="H3802">
        <f>[1]资金台帐!H3802&amp;""</f>
      </c>
      <c r="J3802">
        <f>[1]资金台帐!J3802&amp;""</f>
      </c>
      <c r="N3802">
        <f>[1]资金台帐!N3802</f>
      </c>
      <c r="O3802">
        <f>[1]资金台帐!O3802&amp;""</f>
      </c>
      <c r="P3802">
        <f>[1]资金台帐!P3802&amp;""</f>
      </c>
      <c r="Q3802">
        <f>[1]资金台帐!Q3802&amp;""</f>
      </c>
      <c r="T3802">
        <f>[1]资金台帐!T3802&amp;""</f>
      </c>
      <c r="U3802">
        <f>[1]资金台帐!U3802&amp;""</f>
      </c>
      <c r="W3802">
        <f>[1]资金台帐!W3802&amp;""</f>
      </c>
      <c r="X3802">
        <f>[1]资金台帐!X3802&amp;""</f>
      </c>
      <c r="AB3802">
        <f>[1]资金台帐!AB3802</f>
        <v>0</v>
      </c>
      <c r="AC3802">
        <f>[1]资金台帐!AC3802</f>
        <v>0</v>
      </c>
      <c r="AD3802">
        <f>[1]资金台帐!AD3802</f>
        <v>0</v>
      </c>
      <c r="AJ3802">
        <f>[1]资金台帐!AJ3802</f>
        <v>0</v>
      </c>
      <c r="AK3802">
        <f>[1]资金台帐!AK3802</f>
        <v>0</v>
      </c>
      <c r="BA3802" s="22">
        <f t="shared" si="0"/>
      </c>
    </row>
    <row r="3803">
      <c r="B3803">
        <f>[1]资金台帐!B3803&amp;""</f>
      </c>
      <c r="H3803">
        <f>[1]资金台帐!H3803&amp;""</f>
      </c>
      <c r="J3803">
        <f>[1]资金台帐!J3803&amp;""</f>
      </c>
      <c r="N3803">
        <f>[1]资金台帐!N3803</f>
      </c>
      <c r="O3803">
        <f>[1]资金台帐!O3803&amp;""</f>
      </c>
      <c r="P3803">
        <f>[1]资金台帐!P3803&amp;""</f>
      </c>
      <c r="Q3803">
        <f>[1]资金台帐!Q3803&amp;""</f>
      </c>
      <c r="T3803">
        <f>[1]资金台帐!T3803&amp;""</f>
      </c>
      <c r="U3803">
        <f>[1]资金台帐!U3803&amp;""</f>
      </c>
      <c r="W3803">
        <f>[1]资金台帐!W3803&amp;""</f>
      </c>
      <c r="X3803">
        <f>[1]资金台帐!X3803&amp;""</f>
      </c>
      <c r="AB3803">
        <f>[1]资金台帐!AB3803</f>
        <v>0</v>
      </c>
      <c r="AC3803">
        <f>[1]资金台帐!AC3803</f>
        <v>0</v>
      </c>
      <c r="AD3803">
        <f>[1]资金台帐!AD3803</f>
        <v>0</v>
      </c>
      <c r="AJ3803">
        <f>[1]资金台帐!AJ3803</f>
        <v>0</v>
      </c>
      <c r="AK3803">
        <f>[1]资金台帐!AK3803</f>
        <v>0</v>
      </c>
      <c r="BA3803" s="22">
        <f t="shared" si="0"/>
      </c>
    </row>
    <row r="3804">
      <c r="B3804">
        <f>[1]资金台帐!B3804&amp;""</f>
      </c>
      <c r="H3804">
        <f>[1]资金台帐!H3804&amp;""</f>
      </c>
      <c r="J3804">
        <f>[1]资金台帐!J3804&amp;""</f>
      </c>
      <c r="N3804">
        <f>[1]资金台帐!N3804</f>
      </c>
      <c r="O3804">
        <f>[1]资金台帐!O3804&amp;""</f>
      </c>
      <c r="P3804">
        <f>[1]资金台帐!P3804&amp;""</f>
      </c>
      <c r="Q3804">
        <f>[1]资金台帐!Q3804&amp;""</f>
      </c>
      <c r="T3804">
        <f>[1]资金台帐!T3804&amp;""</f>
      </c>
      <c r="U3804">
        <f>[1]资金台帐!U3804&amp;""</f>
      </c>
      <c r="W3804">
        <f>[1]资金台帐!W3804&amp;""</f>
      </c>
      <c r="X3804">
        <f>[1]资金台帐!X3804&amp;""</f>
      </c>
      <c r="AB3804">
        <f>[1]资金台帐!AB3804</f>
        <v>0</v>
      </c>
      <c r="AC3804">
        <f>[1]资金台帐!AC3804</f>
        <v>0</v>
      </c>
      <c r="AD3804">
        <f>[1]资金台帐!AD3804</f>
        <v>0</v>
      </c>
      <c r="AJ3804">
        <f>[1]资金台帐!AJ3804</f>
        <v>0</v>
      </c>
      <c r="AK3804">
        <f>[1]资金台帐!AK3804</f>
        <v>0</v>
      </c>
      <c r="BA3804" s="22">
        <f t="shared" si="0"/>
      </c>
    </row>
    <row r="3805">
      <c r="B3805">
        <f>[1]资金台帐!B3805&amp;""</f>
      </c>
      <c r="H3805">
        <f>[1]资金台帐!H3805&amp;""</f>
      </c>
      <c r="J3805">
        <f>[1]资金台帐!J3805&amp;""</f>
      </c>
      <c r="N3805">
        <f>[1]资金台帐!N3805</f>
      </c>
      <c r="O3805">
        <f>[1]资金台帐!O3805&amp;""</f>
      </c>
      <c r="P3805">
        <f>[1]资金台帐!P3805&amp;""</f>
      </c>
      <c r="Q3805">
        <f>[1]资金台帐!Q3805&amp;""</f>
      </c>
      <c r="T3805">
        <f>[1]资金台帐!T3805&amp;""</f>
      </c>
      <c r="U3805">
        <f>[1]资金台帐!U3805&amp;""</f>
      </c>
      <c r="W3805">
        <f>[1]资金台帐!W3805&amp;""</f>
      </c>
      <c r="X3805">
        <f>[1]资金台帐!X3805&amp;""</f>
      </c>
      <c r="AB3805">
        <f>[1]资金台帐!AB3805</f>
        <v>0</v>
      </c>
      <c r="AC3805">
        <f>[1]资金台帐!AC3805</f>
        <v>0</v>
      </c>
      <c r="AD3805">
        <f>[1]资金台帐!AD3805</f>
        <v>0</v>
      </c>
      <c r="AJ3805">
        <f>[1]资金台帐!AJ3805</f>
        <v>0</v>
      </c>
      <c r="AK3805">
        <f>[1]资金台帐!AK3805</f>
        <v>0</v>
      </c>
      <c r="BA3805" s="22">
        <f t="shared" si="0"/>
      </c>
    </row>
    <row r="3806">
      <c r="B3806">
        <f>[1]资金台帐!B3806&amp;""</f>
      </c>
      <c r="H3806">
        <f>[1]资金台帐!H3806&amp;""</f>
      </c>
      <c r="J3806">
        <f>[1]资金台帐!J3806&amp;""</f>
      </c>
      <c r="N3806">
        <f>[1]资金台帐!N3806</f>
      </c>
      <c r="O3806">
        <f>[1]资金台帐!O3806&amp;""</f>
      </c>
      <c r="P3806">
        <f>[1]资金台帐!P3806&amp;""</f>
      </c>
      <c r="Q3806">
        <f>[1]资金台帐!Q3806&amp;""</f>
      </c>
      <c r="T3806">
        <f>[1]资金台帐!T3806&amp;""</f>
      </c>
      <c r="U3806">
        <f>[1]资金台帐!U3806&amp;""</f>
      </c>
      <c r="W3806">
        <f>[1]资金台帐!W3806&amp;""</f>
      </c>
      <c r="X3806">
        <f>[1]资金台帐!X3806&amp;""</f>
      </c>
      <c r="AB3806">
        <f>[1]资金台帐!AB3806</f>
        <v>0</v>
      </c>
      <c r="AC3806">
        <f>[1]资金台帐!AC3806</f>
        <v>0</v>
      </c>
      <c r="AD3806">
        <f>[1]资金台帐!AD3806</f>
        <v>0</v>
      </c>
      <c r="AJ3806">
        <f>[1]资金台帐!AJ3806</f>
        <v>0</v>
      </c>
      <c r="AK3806">
        <f>[1]资金台帐!AK3806</f>
        <v>0</v>
      </c>
      <c r="BA3806" s="22">
        <f t="shared" si="0"/>
      </c>
    </row>
    <row r="3807">
      <c r="B3807">
        <f>[1]资金台帐!B3807&amp;""</f>
      </c>
      <c r="H3807">
        <f>[1]资金台帐!H3807&amp;""</f>
      </c>
      <c r="J3807">
        <f>[1]资金台帐!J3807&amp;""</f>
      </c>
      <c r="N3807">
        <f>[1]资金台帐!N3807</f>
      </c>
      <c r="O3807">
        <f>[1]资金台帐!O3807&amp;""</f>
      </c>
      <c r="P3807">
        <f>[1]资金台帐!P3807&amp;""</f>
      </c>
      <c r="Q3807">
        <f>[1]资金台帐!Q3807&amp;""</f>
      </c>
      <c r="T3807">
        <f>[1]资金台帐!T3807&amp;""</f>
      </c>
      <c r="U3807">
        <f>[1]资金台帐!U3807&amp;""</f>
      </c>
      <c r="W3807">
        <f>[1]资金台帐!W3807&amp;""</f>
      </c>
      <c r="X3807">
        <f>[1]资金台帐!X3807&amp;""</f>
      </c>
      <c r="AB3807">
        <f>[1]资金台帐!AB3807</f>
        <v>0</v>
      </c>
      <c r="AC3807">
        <f>[1]资金台帐!AC3807</f>
        <v>0</v>
      </c>
      <c r="AD3807">
        <f>[1]资金台帐!AD3807</f>
        <v>0</v>
      </c>
      <c r="AJ3807">
        <f>[1]资金台帐!AJ3807</f>
        <v>0</v>
      </c>
      <c r="AK3807">
        <f>[1]资金台帐!AK3807</f>
        <v>0</v>
      </c>
      <c r="BA3807" s="22">
        <f t="shared" si="0"/>
      </c>
    </row>
    <row r="3808">
      <c r="B3808">
        <f>[1]资金台帐!B3808&amp;""</f>
      </c>
      <c r="H3808">
        <f>[1]资金台帐!H3808&amp;""</f>
      </c>
      <c r="J3808">
        <f>[1]资金台帐!J3808&amp;""</f>
      </c>
      <c r="N3808">
        <f>[1]资金台帐!N3808</f>
      </c>
      <c r="O3808">
        <f>[1]资金台帐!O3808&amp;""</f>
      </c>
      <c r="P3808">
        <f>[1]资金台帐!P3808&amp;""</f>
      </c>
      <c r="Q3808">
        <f>[1]资金台帐!Q3808&amp;""</f>
      </c>
      <c r="T3808">
        <f>[1]资金台帐!T3808&amp;""</f>
      </c>
      <c r="U3808">
        <f>[1]资金台帐!U3808&amp;""</f>
      </c>
      <c r="W3808">
        <f>[1]资金台帐!W3808&amp;""</f>
      </c>
      <c r="X3808">
        <f>[1]资金台帐!X3808&amp;""</f>
      </c>
      <c r="AB3808">
        <f>[1]资金台帐!AB3808</f>
        <v>0</v>
      </c>
      <c r="AC3808">
        <f>[1]资金台帐!AC3808</f>
        <v>0</v>
      </c>
      <c r="AD3808">
        <f>[1]资金台帐!AD3808</f>
        <v>0</v>
      </c>
      <c r="AJ3808">
        <f>[1]资金台帐!AJ3808</f>
        <v>0</v>
      </c>
      <c r="AK3808">
        <f>[1]资金台帐!AK3808</f>
        <v>0</v>
      </c>
      <c r="BA3808" s="22">
        <f t="shared" si="0"/>
      </c>
    </row>
    <row r="3809">
      <c r="B3809">
        <f>[1]资金台帐!B3809&amp;""</f>
      </c>
      <c r="H3809">
        <f>[1]资金台帐!H3809&amp;""</f>
      </c>
      <c r="J3809">
        <f>[1]资金台帐!J3809&amp;""</f>
      </c>
      <c r="N3809">
        <f>[1]资金台帐!N3809</f>
      </c>
      <c r="O3809">
        <f>[1]资金台帐!O3809&amp;""</f>
      </c>
      <c r="P3809">
        <f>[1]资金台帐!P3809&amp;""</f>
      </c>
      <c r="Q3809">
        <f>[1]资金台帐!Q3809&amp;""</f>
      </c>
      <c r="T3809">
        <f>[1]资金台帐!T3809&amp;""</f>
      </c>
      <c r="U3809">
        <f>[1]资金台帐!U3809&amp;""</f>
      </c>
      <c r="W3809">
        <f>[1]资金台帐!W3809&amp;""</f>
      </c>
      <c r="X3809">
        <f>[1]资金台帐!X3809&amp;""</f>
      </c>
      <c r="AB3809">
        <f>[1]资金台帐!AB3809</f>
        <v>0</v>
      </c>
      <c r="AC3809">
        <f>[1]资金台帐!AC3809</f>
        <v>0</v>
      </c>
      <c r="AD3809">
        <f>[1]资金台帐!AD3809</f>
        <v>0</v>
      </c>
      <c r="AJ3809">
        <f>[1]资金台帐!AJ3809</f>
        <v>0</v>
      </c>
      <c r="AK3809">
        <f>[1]资金台帐!AK3809</f>
        <v>0</v>
      </c>
      <c r="BA3809" s="22">
        <f t="shared" si="0"/>
      </c>
    </row>
    <row r="3810">
      <c r="B3810">
        <f>[1]资金台帐!B3810&amp;""</f>
      </c>
      <c r="H3810">
        <f>[1]资金台帐!H3810&amp;""</f>
      </c>
      <c r="J3810">
        <f>[1]资金台帐!J3810&amp;""</f>
      </c>
      <c r="N3810">
        <f>[1]资金台帐!N3810</f>
      </c>
      <c r="O3810">
        <f>[1]资金台帐!O3810&amp;""</f>
      </c>
      <c r="P3810">
        <f>[1]资金台帐!P3810&amp;""</f>
      </c>
      <c r="Q3810">
        <f>[1]资金台帐!Q3810&amp;""</f>
      </c>
      <c r="T3810">
        <f>[1]资金台帐!T3810&amp;""</f>
      </c>
      <c r="U3810">
        <f>[1]资金台帐!U3810&amp;""</f>
      </c>
      <c r="W3810">
        <f>[1]资金台帐!W3810&amp;""</f>
      </c>
      <c r="X3810">
        <f>[1]资金台帐!X3810&amp;""</f>
      </c>
      <c r="AB3810">
        <f>[1]资金台帐!AB3810</f>
        <v>0</v>
      </c>
      <c r="AC3810">
        <f>[1]资金台帐!AC3810</f>
        <v>0</v>
      </c>
      <c r="AD3810">
        <f>[1]资金台帐!AD3810</f>
        <v>0</v>
      </c>
      <c r="AJ3810">
        <f>[1]资金台帐!AJ3810</f>
        <v>0</v>
      </c>
      <c r="AK3810">
        <f>[1]资金台帐!AK3810</f>
        <v>0</v>
      </c>
      <c r="BA3810" s="22">
        <f t="shared" si="0"/>
      </c>
    </row>
    <row r="3811">
      <c r="B3811">
        <f>[1]资金台帐!B3811&amp;""</f>
      </c>
      <c r="H3811">
        <f>[1]资金台帐!H3811&amp;""</f>
      </c>
      <c r="J3811">
        <f>[1]资金台帐!J3811&amp;""</f>
      </c>
      <c r="N3811">
        <f>[1]资金台帐!N3811</f>
      </c>
      <c r="O3811">
        <f>[1]资金台帐!O3811&amp;""</f>
      </c>
      <c r="P3811">
        <f>[1]资金台帐!P3811&amp;""</f>
      </c>
      <c r="Q3811">
        <f>[1]资金台帐!Q3811&amp;""</f>
      </c>
      <c r="T3811">
        <f>[1]资金台帐!T3811&amp;""</f>
      </c>
      <c r="U3811">
        <f>[1]资金台帐!U3811&amp;""</f>
      </c>
      <c r="W3811">
        <f>[1]资金台帐!W3811&amp;""</f>
      </c>
      <c r="X3811">
        <f>[1]资金台帐!X3811&amp;""</f>
      </c>
      <c r="AB3811">
        <f>[1]资金台帐!AB3811</f>
        <v>0</v>
      </c>
      <c r="AC3811">
        <f>[1]资金台帐!AC3811</f>
        <v>0</v>
      </c>
      <c r="AD3811">
        <f>[1]资金台帐!AD3811</f>
        <v>0</v>
      </c>
      <c r="AJ3811">
        <f>[1]资金台帐!AJ3811</f>
        <v>0</v>
      </c>
      <c r="AK3811">
        <f>[1]资金台帐!AK3811</f>
        <v>0</v>
      </c>
      <c r="BA3811" s="22">
        <f t="shared" si="0"/>
      </c>
    </row>
    <row r="3812">
      <c r="B3812">
        <f>[1]资金台帐!B3812&amp;""</f>
      </c>
      <c r="H3812">
        <f>[1]资金台帐!H3812&amp;""</f>
      </c>
      <c r="J3812">
        <f>[1]资金台帐!J3812&amp;""</f>
      </c>
      <c r="N3812">
        <f>[1]资金台帐!N3812</f>
      </c>
      <c r="O3812">
        <f>[1]资金台帐!O3812&amp;""</f>
      </c>
      <c r="P3812">
        <f>[1]资金台帐!P3812&amp;""</f>
      </c>
      <c r="Q3812">
        <f>[1]资金台帐!Q3812&amp;""</f>
      </c>
      <c r="T3812">
        <f>[1]资金台帐!T3812&amp;""</f>
      </c>
      <c r="U3812">
        <f>[1]资金台帐!U3812&amp;""</f>
      </c>
      <c r="W3812">
        <f>[1]资金台帐!W3812&amp;""</f>
      </c>
      <c r="X3812">
        <f>[1]资金台帐!X3812&amp;""</f>
      </c>
      <c r="AB3812">
        <f>[1]资金台帐!AB3812</f>
        <v>0</v>
      </c>
      <c r="AC3812">
        <f>[1]资金台帐!AC3812</f>
        <v>0</v>
      </c>
      <c r="AD3812">
        <f>[1]资金台帐!AD3812</f>
        <v>0</v>
      </c>
      <c r="AJ3812">
        <f>[1]资金台帐!AJ3812</f>
        <v>0</v>
      </c>
      <c r="AK3812">
        <f>[1]资金台帐!AK3812</f>
        <v>0</v>
      </c>
      <c r="BA3812" s="22">
        <f t="shared" si="0"/>
      </c>
    </row>
    <row r="3813">
      <c r="B3813">
        <f>[1]资金台帐!B3813&amp;""</f>
      </c>
      <c r="H3813">
        <f>[1]资金台帐!H3813&amp;""</f>
      </c>
      <c r="J3813">
        <f>[1]资金台帐!J3813&amp;""</f>
      </c>
      <c r="N3813">
        <f>[1]资金台帐!N3813</f>
      </c>
      <c r="O3813">
        <f>[1]资金台帐!O3813&amp;""</f>
      </c>
      <c r="P3813">
        <f>[1]资金台帐!P3813&amp;""</f>
      </c>
      <c r="Q3813">
        <f>[1]资金台帐!Q3813&amp;""</f>
      </c>
      <c r="T3813">
        <f>[1]资金台帐!T3813&amp;""</f>
      </c>
      <c r="U3813">
        <f>[1]资金台帐!U3813&amp;""</f>
      </c>
      <c r="W3813">
        <f>[1]资金台帐!W3813&amp;""</f>
      </c>
      <c r="X3813">
        <f>[1]资金台帐!X3813&amp;""</f>
      </c>
      <c r="AB3813">
        <f>[1]资金台帐!AB3813</f>
        <v>0</v>
      </c>
      <c r="AC3813">
        <f>[1]资金台帐!AC3813</f>
        <v>0</v>
      </c>
      <c r="AD3813">
        <f>[1]资金台帐!AD3813</f>
        <v>0</v>
      </c>
      <c r="AJ3813">
        <f>[1]资金台帐!AJ3813</f>
        <v>0</v>
      </c>
      <c r="AK3813">
        <f>[1]资金台帐!AK3813</f>
        <v>0</v>
      </c>
      <c r="BA3813" s="22">
        <f t="shared" si="0"/>
      </c>
    </row>
    <row r="3814">
      <c r="B3814">
        <f>[1]资金台帐!B3814&amp;""</f>
      </c>
      <c r="H3814">
        <f>[1]资金台帐!H3814&amp;""</f>
      </c>
      <c r="J3814">
        <f>[1]资金台帐!J3814&amp;""</f>
      </c>
      <c r="N3814">
        <f>[1]资金台帐!N3814</f>
      </c>
      <c r="O3814">
        <f>[1]资金台帐!O3814&amp;""</f>
      </c>
      <c r="P3814">
        <f>[1]资金台帐!P3814&amp;""</f>
      </c>
      <c r="Q3814">
        <f>[1]资金台帐!Q3814&amp;""</f>
      </c>
      <c r="T3814">
        <f>[1]资金台帐!T3814&amp;""</f>
      </c>
      <c r="U3814">
        <f>[1]资金台帐!U3814&amp;""</f>
      </c>
      <c r="W3814">
        <f>[1]资金台帐!W3814&amp;""</f>
      </c>
      <c r="X3814">
        <f>[1]资金台帐!X3814&amp;""</f>
      </c>
      <c r="AB3814">
        <f>[1]资金台帐!AB3814</f>
        <v>0</v>
      </c>
      <c r="AC3814">
        <f>[1]资金台帐!AC3814</f>
        <v>0</v>
      </c>
      <c r="AD3814">
        <f>[1]资金台帐!AD3814</f>
        <v>0</v>
      </c>
      <c r="AJ3814">
        <f>[1]资金台帐!AJ3814</f>
        <v>0</v>
      </c>
      <c r="AK3814">
        <f>[1]资金台帐!AK3814</f>
        <v>0</v>
      </c>
      <c r="BA3814" s="22">
        <f t="shared" si="0"/>
      </c>
    </row>
    <row r="3815">
      <c r="B3815">
        <f>[1]资金台帐!B3815&amp;""</f>
      </c>
      <c r="H3815">
        <f>[1]资金台帐!H3815&amp;""</f>
      </c>
      <c r="J3815">
        <f>[1]资金台帐!J3815&amp;""</f>
      </c>
      <c r="N3815">
        <f>[1]资金台帐!N3815</f>
      </c>
      <c r="O3815">
        <f>[1]资金台帐!O3815&amp;""</f>
      </c>
      <c r="P3815">
        <f>[1]资金台帐!P3815&amp;""</f>
      </c>
      <c r="Q3815">
        <f>[1]资金台帐!Q3815&amp;""</f>
      </c>
      <c r="T3815">
        <f>[1]资金台帐!T3815&amp;""</f>
      </c>
      <c r="U3815">
        <f>[1]资金台帐!U3815&amp;""</f>
      </c>
      <c r="W3815">
        <f>[1]资金台帐!W3815&amp;""</f>
      </c>
      <c r="X3815">
        <f>[1]资金台帐!X3815&amp;""</f>
      </c>
      <c r="AB3815">
        <f>[1]资金台帐!AB3815</f>
        <v>0</v>
      </c>
      <c r="AC3815">
        <f>[1]资金台帐!AC3815</f>
        <v>0</v>
      </c>
      <c r="AD3815">
        <f>[1]资金台帐!AD3815</f>
        <v>0</v>
      </c>
      <c r="AJ3815">
        <f>[1]资金台帐!AJ3815</f>
        <v>0</v>
      </c>
      <c r="AK3815">
        <f>[1]资金台帐!AK3815</f>
        <v>0</v>
      </c>
      <c r="BA3815" s="22">
        <f t="shared" si="0"/>
      </c>
    </row>
    <row r="3816">
      <c r="B3816">
        <f>[1]资金台帐!B3816&amp;""</f>
      </c>
      <c r="H3816">
        <f>[1]资金台帐!H3816&amp;""</f>
      </c>
      <c r="J3816">
        <f>[1]资金台帐!J3816&amp;""</f>
      </c>
      <c r="N3816">
        <f>[1]资金台帐!N3816</f>
      </c>
      <c r="O3816">
        <f>[1]资金台帐!O3816&amp;""</f>
      </c>
      <c r="P3816">
        <f>[1]资金台帐!P3816&amp;""</f>
      </c>
      <c r="Q3816">
        <f>[1]资金台帐!Q3816&amp;""</f>
      </c>
      <c r="T3816">
        <f>[1]资金台帐!T3816&amp;""</f>
      </c>
      <c r="U3816">
        <f>[1]资金台帐!U3816&amp;""</f>
      </c>
      <c r="W3816">
        <f>[1]资金台帐!W3816&amp;""</f>
      </c>
      <c r="X3816">
        <f>[1]资金台帐!X3816&amp;""</f>
      </c>
      <c r="AB3816">
        <f>[1]资金台帐!AB3816</f>
        <v>0</v>
      </c>
      <c r="AC3816">
        <f>[1]资金台帐!AC3816</f>
        <v>0</v>
      </c>
      <c r="AD3816">
        <f>[1]资金台帐!AD3816</f>
        <v>0</v>
      </c>
      <c r="AJ3816">
        <f>[1]资金台帐!AJ3816</f>
        <v>0</v>
      </c>
      <c r="AK3816">
        <f>[1]资金台帐!AK3816</f>
        <v>0</v>
      </c>
      <c r="BA3816" s="22">
        <f t="shared" si="0"/>
      </c>
    </row>
    <row r="3817">
      <c r="B3817">
        <f>[1]资金台帐!B3817&amp;""</f>
      </c>
      <c r="H3817">
        <f>[1]资金台帐!H3817&amp;""</f>
      </c>
      <c r="J3817">
        <f>[1]资金台帐!J3817&amp;""</f>
      </c>
      <c r="N3817">
        <f>[1]资金台帐!N3817</f>
      </c>
      <c r="O3817">
        <f>[1]资金台帐!O3817&amp;""</f>
      </c>
      <c r="P3817">
        <f>[1]资金台帐!P3817&amp;""</f>
      </c>
      <c r="Q3817">
        <f>[1]资金台帐!Q3817&amp;""</f>
      </c>
      <c r="T3817">
        <f>[1]资金台帐!T3817&amp;""</f>
      </c>
      <c r="U3817">
        <f>[1]资金台帐!U3817&amp;""</f>
      </c>
      <c r="W3817">
        <f>[1]资金台帐!W3817&amp;""</f>
      </c>
      <c r="X3817">
        <f>[1]资金台帐!X3817&amp;""</f>
      </c>
      <c r="AB3817">
        <f>[1]资金台帐!AB3817</f>
        <v>0</v>
      </c>
      <c r="AC3817">
        <f>[1]资金台帐!AC3817</f>
        <v>0</v>
      </c>
      <c r="AD3817">
        <f>[1]资金台帐!AD3817</f>
        <v>0</v>
      </c>
      <c r="AJ3817">
        <f>[1]资金台帐!AJ3817</f>
        <v>0</v>
      </c>
      <c r="AK3817">
        <f>[1]资金台帐!AK3817</f>
        <v>0</v>
      </c>
      <c r="BA3817" s="22">
        <f t="shared" si="0"/>
      </c>
    </row>
    <row r="3818">
      <c r="B3818">
        <f>[1]资金台帐!B3818&amp;""</f>
      </c>
      <c r="H3818">
        <f>[1]资金台帐!H3818&amp;""</f>
      </c>
      <c r="J3818">
        <f>[1]资金台帐!J3818&amp;""</f>
      </c>
      <c r="N3818">
        <f>[1]资金台帐!N3818</f>
      </c>
      <c r="O3818">
        <f>[1]资金台帐!O3818&amp;""</f>
      </c>
      <c r="P3818">
        <f>[1]资金台帐!P3818&amp;""</f>
      </c>
      <c r="Q3818">
        <f>[1]资金台帐!Q3818&amp;""</f>
      </c>
      <c r="T3818">
        <f>[1]资金台帐!T3818&amp;""</f>
      </c>
      <c r="U3818">
        <f>[1]资金台帐!U3818&amp;""</f>
      </c>
      <c r="W3818">
        <f>[1]资金台帐!W3818&amp;""</f>
      </c>
      <c r="X3818">
        <f>[1]资金台帐!X3818&amp;""</f>
      </c>
      <c r="AB3818">
        <f>[1]资金台帐!AB3818</f>
        <v>0</v>
      </c>
      <c r="AC3818">
        <f>[1]资金台帐!AC3818</f>
        <v>0</v>
      </c>
      <c r="AD3818">
        <f>[1]资金台帐!AD3818</f>
        <v>0</v>
      </c>
      <c r="AJ3818">
        <f>[1]资金台帐!AJ3818</f>
        <v>0</v>
      </c>
      <c r="AK3818">
        <f>[1]资金台帐!AK3818</f>
        <v>0</v>
      </c>
      <c r="BA3818" s="22">
        <f t="shared" si="0"/>
      </c>
    </row>
    <row r="3819">
      <c r="B3819">
        <f>[1]资金台帐!B3819&amp;""</f>
      </c>
      <c r="H3819">
        <f>[1]资金台帐!H3819&amp;""</f>
      </c>
      <c r="J3819">
        <f>[1]资金台帐!J3819&amp;""</f>
      </c>
      <c r="N3819">
        <f>[1]资金台帐!N3819</f>
      </c>
      <c r="O3819">
        <f>[1]资金台帐!O3819&amp;""</f>
      </c>
      <c r="P3819">
        <f>[1]资金台帐!P3819&amp;""</f>
      </c>
      <c r="Q3819">
        <f>[1]资金台帐!Q3819&amp;""</f>
      </c>
      <c r="T3819">
        <f>[1]资金台帐!T3819&amp;""</f>
      </c>
      <c r="U3819">
        <f>[1]资金台帐!U3819&amp;""</f>
      </c>
      <c r="W3819">
        <f>[1]资金台帐!W3819&amp;""</f>
      </c>
      <c r="X3819">
        <f>[1]资金台帐!X3819&amp;""</f>
      </c>
      <c r="AB3819">
        <f>[1]资金台帐!AB3819</f>
        <v>0</v>
      </c>
      <c r="AC3819">
        <f>[1]资金台帐!AC3819</f>
        <v>0</v>
      </c>
      <c r="AD3819">
        <f>[1]资金台帐!AD3819</f>
        <v>0</v>
      </c>
      <c r="AJ3819">
        <f>[1]资金台帐!AJ3819</f>
        <v>0</v>
      </c>
      <c r="AK3819">
        <f>[1]资金台帐!AK3819</f>
        <v>0</v>
      </c>
      <c r="BA3819" s="22">
        <f t="shared" si="0"/>
      </c>
    </row>
    <row r="3820">
      <c r="B3820">
        <f>[1]资金台帐!B3820&amp;""</f>
      </c>
      <c r="H3820">
        <f>[1]资金台帐!H3820&amp;""</f>
      </c>
      <c r="J3820">
        <f>[1]资金台帐!J3820&amp;""</f>
      </c>
      <c r="N3820">
        <f>[1]资金台帐!N3820</f>
      </c>
      <c r="O3820">
        <f>[1]资金台帐!O3820&amp;""</f>
      </c>
      <c r="P3820">
        <f>[1]资金台帐!P3820&amp;""</f>
      </c>
      <c r="Q3820">
        <f>[1]资金台帐!Q3820&amp;""</f>
      </c>
      <c r="T3820">
        <f>[1]资金台帐!T3820&amp;""</f>
      </c>
      <c r="U3820">
        <f>[1]资金台帐!U3820&amp;""</f>
      </c>
      <c r="W3820">
        <f>[1]资金台帐!W3820&amp;""</f>
      </c>
      <c r="X3820">
        <f>[1]资金台帐!X3820&amp;""</f>
      </c>
      <c r="AB3820">
        <f>[1]资金台帐!AB3820</f>
        <v>0</v>
      </c>
      <c r="AC3820">
        <f>[1]资金台帐!AC3820</f>
        <v>0</v>
      </c>
      <c r="AD3820">
        <f>[1]资金台帐!AD3820</f>
        <v>0</v>
      </c>
      <c r="AJ3820">
        <f>[1]资金台帐!AJ3820</f>
        <v>0</v>
      </c>
      <c r="AK3820">
        <f>[1]资金台帐!AK3820</f>
        <v>0</v>
      </c>
      <c r="BA3820" s="22">
        <f t="shared" si="0"/>
      </c>
    </row>
    <row r="3821">
      <c r="B3821">
        <f>[1]资金台帐!B3821&amp;""</f>
      </c>
      <c r="H3821">
        <f>[1]资金台帐!H3821&amp;""</f>
      </c>
      <c r="J3821">
        <f>[1]资金台帐!J3821&amp;""</f>
      </c>
      <c r="N3821">
        <f>[1]资金台帐!N3821</f>
      </c>
      <c r="O3821">
        <f>[1]资金台帐!O3821&amp;""</f>
      </c>
      <c r="P3821">
        <f>[1]资金台帐!P3821&amp;""</f>
      </c>
      <c r="Q3821">
        <f>[1]资金台帐!Q3821&amp;""</f>
      </c>
      <c r="T3821">
        <f>[1]资金台帐!T3821&amp;""</f>
      </c>
      <c r="U3821">
        <f>[1]资金台帐!U3821&amp;""</f>
      </c>
      <c r="W3821">
        <f>[1]资金台帐!W3821&amp;""</f>
      </c>
      <c r="X3821">
        <f>[1]资金台帐!X3821&amp;""</f>
      </c>
      <c r="AB3821">
        <f>[1]资金台帐!AB3821</f>
        <v>0</v>
      </c>
      <c r="AC3821">
        <f>[1]资金台帐!AC3821</f>
        <v>0</v>
      </c>
      <c r="AD3821">
        <f>[1]资金台帐!AD3821</f>
        <v>0</v>
      </c>
      <c r="AJ3821">
        <f>[1]资金台帐!AJ3821</f>
        <v>0</v>
      </c>
      <c r="AK3821">
        <f>[1]资金台帐!AK3821</f>
        <v>0</v>
      </c>
      <c r="BA3821" s="22">
        <f t="shared" si="0"/>
      </c>
    </row>
    <row r="3822">
      <c r="B3822">
        <f>[1]资金台帐!B3822&amp;""</f>
      </c>
      <c r="H3822">
        <f>[1]资金台帐!H3822&amp;""</f>
      </c>
      <c r="J3822">
        <f>[1]资金台帐!J3822&amp;""</f>
      </c>
      <c r="N3822">
        <f>[1]资金台帐!N3822</f>
      </c>
      <c r="O3822">
        <f>[1]资金台帐!O3822&amp;""</f>
      </c>
      <c r="P3822">
        <f>[1]资金台帐!P3822&amp;""</f>
      </c>
      <c r="Q3822">
        <f>[1]资金台帐!Q3822&amp;""</f>
      </c>
      <c r="T3822">
        <f>[1]资金台帐!T3822&amp;""</f>
      </c>
      <c r="U3822">
        <f>[1]资金台帐!U3822&amp;""</f>
      </c>
      <c r="W3822">
        <f>[1]资金台帐!W3822&amp;""</f>
      </c>
      <c r="X3822">
        <f>[1]资金台帐!X3822&amp;""</f>
      </c>
      <c r="AB3822">
        <f>[1]资金台帐!AB3822</f>
        <v>0</v>
      </c>
      <c r="AC3822">
        <f>[1]资金台帐!AC3822</f>
        <v>0</v>
      </c>
      <c r="AD3822">
        <f>[1]资金台帐!AD3822</f>
        <v>0</v>
      </c>
      <c r="AJ3822">
        <f>[1]资金台帐!AJ3822</f>
        <v>0</v>
      </c>
      <c r="AK3822">
        <f>[1]资金台帐!AK3822</f>
        <v>0</v>
      </c>
      <c r="BA3822" s="22">
        <f t="shared" si="0"/>
      </c>
    </row>
    <row r="3823">
      <c r="B3823">
        <f>[1]资金台帐!B3823&amp;""</f>
      </c>
      <c r="H3823">
        <f>[1]资金台帐!H3823&amp;""</f>
      </c>
      <c r="J3823">
        <f>[1]资金台帐!J3823&amp;""</f>
      </c>
      <c r="N3823">
        <f>[1]资金台帐!N3823</f>
      </c>
      <c r="O3823">
        <f>[1]资金台帐!O3823&amp;""</f>
      </c>
      <c r="P3823">
        <f>[1]资金台帐!P3823&amp;""</f>
      </c>
      <c r="Q3823">
        <f>[1]资金台帐!Q3823&amp;""</f>
      </c>
      <c r="T3823">
        <f>[1]资金台帐!T3823&amp;""</f>
      </c>
      <c r="U3823">
        <f>[1]资金台帐!U3823&amp;""</f>
      </c>
      <c r="W3823">
        <f>[1]资金台帐!W3823&amp;""</f>
      </c>
      <c r="X3823">
        <f>[1]资金台帐!X3823&amp;""</f>
      </c>
      <c r="AB3823">
        <f>[1]资金台帐!AB3823</f>
        <v>0</v>
      </c>
      <c r="AC3823">
        <f>[1]资金台帐!AC3823</f>
        <v>0</v>
      </c>
      <c r="AD3823">
        <f>[1]资金台帐!AD3823</f>
        <v>0</v>
      </c>
      <c r="AJ3823">
        <f>[1]资金台帐!AJ3823</f>
        <v>0</v>
      </c>
      <c r="AK3823">
        <f>[1]资金台帐!AK3823</f>
        <v>0</v>
      </c>
      <c r="BA3823" s="22">
        <f t="shared" si="0"/>
      </c>
    </row>
    <row r="3824">
      <c r="B3824">
        <f>[1]资金台帐!B3824&amp;""</f>
      </c>
      <c r="H3824">
        <f>[1]资金台帐!H3824&amp;""</f>
      </c>
      <c r="J3824">
        <f>[1]资金台帐!J3824&amp;""</f>
      </c>
      <c r="N3824">
        <f>[1]资金台帐!N3824</f>
      </c>
      <c r="O3824">
        <f>[1]资金台帐!O3824&amp;""</f>
      </c>
      <c r="P3824">
        <f>[1]资金台帐!P3824&amp;""</f>
      </c>
      <c r="Q3824">
        <f>[1]资金台帐!Q3824&amp;""</f>
      </c>
      <c r="T3824">
        <f>[1]资金台帐!T3824&amp;""</f>
      </c>
      <c r="U3824">
        <f>[1]资金台帐!U3824&amp;""</f>
      </c>
      <c r="W3824">
        <f>[1]资金台帐!W3824&amp;""</f>
      </c>
      <c r="X3824">
        <f>[1]资金台帐!X3824&amp;""</f>
      </c>
      <c r="AB3824">
        <f>[1]资金台帐!AB3824</f>
        <v>0</v>
      </c>
      <c r="AC3824">
        <f>[1]资金台帐!AC3824</f>
        <v>0</v>
      </c>
      <c r="AD3824">
        <f>[1]资金台帐!AD3824</f>
        <v>0</v>
      </c>
      <c r="AJ3824">
        <f>[1]资金台帐!AJ3824</f>
        <v>0</v>
      </c>
      <c r="AK3824">
        <f>[1]资金台帐!AK3824</f>
        <v>0</v>
      </c>
      <c r="BA3824" s="22">
        <f t="shared" si="0"/>
      </c>
    </row>
    <row r="3825">
      <c r="B3825">
        <f>[1]资金台帐!B3825&amp;""</f>
      </c>
      <c r="H3825">
        <f>[1]资金台帐!H3825&amp;""</f>
      </c>
      <c r="J3825">
        <f>[1]资金台帐!J3825&amp;""</f>
      </c>
      <c r="N3825">
        <f>[1]资金台帐!N3825</f>
      </c>
      <c r="O3825">
        <f>[1]资金台帐!O3825&amp;""</f>
      </c>
      <c r="P3825">
        <f>[1]资金台帐!P3825&amp;""</f>
      </c>
      <c r="Q3825">
        <f>[1]资金台帐!Q3825&amp;""</f>
      </c>
      <c r="T3825">
        <f>[1]资金台帐!T3825&amp;""</f>
      </c>
      <c r="U3825">
        <f>[1]资金台帐!U3825&amp;""</f>
      </c>
      <c r="W3825">
        <f>[1]资金台帐!W3825&amp;""</f>
      </c>
      <c r="X3825">
        <f>[1]资金台帐!X3825&amp;""</f>
      </c>
      <c r="AB3825">
        <f>[1]资金台帐!AB3825</f>
        <v>0</v>
      </c>
      <c r="AC3825">
        <f>[1]资金台帐!AC3825</f>
        <v>0</v>
      </c>
      <c r="AD3825">
        <f>[1]资金台帐!AD3825</f>
        <v>0</v>
      </c>
      <c r="AJ3825">
        <f>[1]资金台帐!AJ3825</f>
        <v>0</v>
      </c>
      <c r="AK3825">
        <f>[1]资金台帐!AK3825</f>
        <v>0</v>
      </c>
      <c r="BA3825" s="22">
        <f t="shared" si="0"/>
      </c>
    </row>
    <row r="3826">
      <c r="B3826">
        <f>[1]资金台帐!B3826&amp;""</f>
      </c>
      <c r="H3826">
        <f>[1]资金台帐!H3826&amp;""</f>
      </c>
      <c r="J3826">
        <f>[1]资金台帐!J3826&amp;""</f>
      </c>
      <c r="N3826">
        <f>[1]资金台帐!N3826</f>
      </c>
      <c r="O3826">
        <f>[1]资金台帐!O3826&amp;""</f>
      </c>
      <c r="P3826">
        <f>[1]资金台帐!P3826&amp;""</f>
      </c>
      <c r="Q3826">
        <f>[1]资金台帐!Q3826&amp;""</f>
      </c>
      <c r="T3826">
        <f>[1]资金台帐!T3826&amp;""</f>
      </c>
      <c r="U3826">
        <f>[1]资金台帐!U3826&amp;""</f>
      </c>
      <c r="W3826">
        <f>[1]资金台帐!W3826&amp;""</f>
      </c>
      <c r="X3826">
        <f>[1]资金台帐!X3826&amp;""</f>
      </c>
      <c r="AB3826">
        <f>[1]资金台帐!AB3826</f>
        <v>0</v>
      </c>
      <c r="AC3826">
        <f>[1]资金台帐!AC3826</f>
        <v>0</v>
      </c>
      <c r="AD3826">
        <f>[1]资金台帐!AD3826</f>
        <v>0</v>
      </c>
      <c r="AJ3826">
        <f>[1]资金台帐!AJ3826</f>
        <v>0</v>
      </c>
      <c r="AK3826">
        <f>[1]资金台帐!AK3826</f>
        <v>0</v>
      </c>
      <c r="BA3826" s="22">
        <f t="shared" si="0"/>
      </c>
    </row>
    <row r="3827">
      <c r="B3827">
        <f>[1]资金台帐!B3827&amp;""</f>
      </c>
      <c r="H3827">
        <f>[1]资金台帐!H3827&amp;""</f>
      </c>
      <c r="J3827">
        <f>[1]资金台帐!J3827&amp;""</f>
      </c>
      <c r="N3827">
        <f>[1]资金台帐!N3827</f>
      </c>
      <c r="O3827">
        <f>[1]资金台帐!O3827&amp;""</f>
      </c>
      <c r="P3827">
        <f>[1]资金台帐!P3827&amp;""</f>
      </c>
      <c r="Q3827">
        <f>[1]资金台帐!Q3827&amp;""</f>
      </c>
      <c r="T3827">
        <f>[1]资金台帐!T3827&amp;""</f>
      </c>
      <c r="U3827">
        <f>[1]资金台帐!U3827&amp;""</f>
      </c>
      <c r="W3827">
        <f>[1]资金台帐!W3827&amp;""</f>
      </c>
      <c r="X3827">
        <f>[1]资金台帐!X3827&amp;""</f>
      </c>
      <c r="AB3827">
        <f>[1]资金台帐!AB3827</f>
        <v>0</v>
      </c>
      <c r="AC3827">
        <f>[1]资金台帐!AC3827</f>
        <v>0</v>
      </c>
      <c r="AD3827">
        <f>[1]资金台帐!AD3827</f>
        <v>0</v>
      </c>
      <c r="AJ3827">
        <f>[1]资金台帐!AJ3827</f>
        <v>0</v>
      </c>
      <c r="AK3827">
        <f>[1]资金台帐!AK3827</f>
        <v>0</v>
      </c>
      <c r="BA3827" s="22">
        <f t="shared" si="0"/>
      </c>
    </row>
    <row r="3828">
      <c r="B3828">
        <f>[1]资金台帐!B3828&amp;""</f>
      </c>
      <c r="H3828">
        <f>[1]资金台帐!H3828&amp;""</f>
      </c>
      <c r="J3828">
        <f>[1]资金台帐!J3828&amp;""</f>
      </c>
      <c r="N3828">
        <f>[1]资金台帐!N3828</f>
      </c>
      <c r="O3828">
        <f>[1]资金台帐!O3828&amp;""</f>
      </c>
      <c r="P3828">
        <f>[1]资金台帐!P3828&amp;""</f>
      </c>
      <c r="Q3828">
        <f>[1]资金台帐!Q3828&amp;""</f>
      </c>
      <c r="T3828">
        <f>[1]资金台帐!T3828&amp;""</f>
      </c>
      <c r="U3828">
        <f>[1]资金台帐!U3828&amp;""</f>
      </c>
      <c r="W3828">
        <f>[1]资金台帐!W3828&amp;""</f>
      </c>
      <c r="X3828">
        <f>[1]资金台帐!X3828&amp;""</f>
      </c>
      <c r="AB3828">
        <f>[1]资金台帐!AB3828</f>
        <v>0</v>
      </c>
      <c r="AC3828">
        <f>[1]资金台帐!AC3828</f>
        <v>0</v>
      </c>
      <c r="AD3828">
        <f>[1]资金台帐!AD3828</f>
        <v>0</v>
      </c>
      <c r="AJ3828">
        <f>[1]资金台帐!AJ3828</f>
        <v>0</v>
      </c>
      <c r="AK3828">
        <f>[1]资金台帐!AK3828</f>
        <v>0</v>
      </c>
      <c r="BA3828" s="22">
        <f t="shared" si="0"/>
      </c>
    </row>
    <row r="3829">
      <c r="B3829">
        <f>[1]资金台帐!B3829&amp;""</f>
      </c>
      <c r="H3829">
        <f>[1]资金台帐!H3829&amp;""</f>
      </c>
      <c r="J3829">
        <f>[1]资金台帐!J3829&amp;""</f>
      </c>
      <c r="N3829">
        <f>[1]资金台帐!N3829</f>
      </c>
      <c r="O3829">
        <f>[1]资金台帐!O3829&amp;""</f>
      </c>
      <c r="P3829">
        <f>[1]资金台帐!P3829&amp;""</f>
      </c>
      <c r="Q3829">
        <f>[1]资金台帐!Q3829&amp;""</f>
      </c>
      <c r="T3829">
        <f>[1]资金台帐!T3829&amp;""</f>
      </c>
      <c r="U3829">
        <f>[1]资金台帐!U3829&amp;""</f>
      </c>
      <c r="W3829">
        <f>[1]资金台帐!W3829&amp;""</f>
      </c>
      <c r="X3829">
        <f>[1]资金台帐!X3829&amp;""</f>
      </c>
      <c r="AB3829">
        <f>[1]资金台帐!AB3829</f>
        <v>0</v>
      </c>
      <c r="AC3829">
        <f>[1]资金台帐!AC3829</f>
        <v>0</v>
      </c>
      <c r="AD3829">
        <f>[1]资金台帐!AD3829</f>
        <v>0</v>
      </c>
      <c r="AJ3829">
        <f>[1]资金台帐!AJ3829</f>
        <v>0</v>
      </c>
      <c r="AK3829">
        <f>[1]资金台帐!AK3829</f>
        <v>0</v>
      </c>
      <c r="BA3829" s="22">
        <f t="shared" si="0"/>
      </c>
    </row>
    <row r="3830">
      <c r="B3830">
        <f>[1]资金台帐!B3830&amp;""</f>
      </c>
      <c r="H3830">
        <f>[1]资金台帐!H3830&amp;""</f>
      </c>
      <c r="J3830">
        <f>[1]资金台帐!J3830&amp;""</f>
      </c>
      <c r="N3830">
        <f>[1]资金台帐!N3830</f>
      </c>
      <c r="O3830">
        <f>[1]资金台帐!O3830&amp;""</f>
      </c>
      <c r="P3830">
        <f>[1]资金台帐!P3830&amp;""</f>
      </c>
      <c r="Q3830">
        <f>[1]资金台帐!Q3830&amp;""</f>
      </c>
      <c r="T3830">
        <f>[1]资金台帐!T3830&amp;""</f>
      </c>
      <c r="U3830">
        <f>[1]资金台帐!U3830&amp;""</f>
      </c>
      <c r="W3830">
        <f>[1]资金台帐!W3830&amp;""</f>
      </c>
      <c r="X3830">
        <f>[1]资金台帐!X3830&amp;""</f>
      </c>
      <c r="AB3830">
        <f>[1]资金台帐!AB3830</f>
        <v>0</v>
      </c>
      <c r="AC3830">
        <f>[1]资金台帐!AC3830</f>
        <v>0</v>
      </c>
      <c r="AD3830">
        <f>[1]资金台帐!AD3830</f>
        <v>0</v>
      </c>
      <c r="AJ3830">
        <f>[1]资金台帐!AJ3830</f>
        <v>0</v>
      </c>
      <c r="AK3830">
        <f>[1]资金台帐!AK3830</f>
        <v>0</v>
      </c>
      <c r="BA3830" s="22">
        <f t="shared" si="0"/>
      </c>
    </row>
    <row r="3831">
      <c r="B3831">
        <f>[1]资金台帐!B3831&amp;""</f>
      </c>
      <c r="H3831">
        <f>[1]资金台帐!H3831&amp;""</f>
      </c>
      <c r="J3831">
        <f>[1]资金台帐!J3831&amp;""</f>
      </c>
      <c r="N3831">
        <f>[1]资金台帐!N3831</f>
      </c>
      <c r="O3831">
        <f>[1]资金台帐!O3831&amp;""</f>
      </c>
      <c r="P3831">
        <f>[1]资金台帐!P3831&amp;""</f>
      </c>
      <c r="Q3831">
        <f>[1]资金台帐!Q3831&amp;""</f>
      </c>
      <c r="T3831">
        <f>[1]资金台帐!T3831&amp;""</f>
      </c>
      <c r="U3831">
        <f>[1]资金台帐!U3831&amp;""</f>
      </c>
      <c r="W3831">
        <f>[1]资金台帐!W3831&amp;""</f>
      </c>
      <c r="X3831">
        <f>[1]资金台帐!X3831&amp;""</f>
      </c>
      <c r="AB3831">
        <f>[1]资金台帐!AB3831</f>
        <v>0</v>
      </c>
      <c r="AC3831">
        <f>[1]资金台帐!AC3831</f>
        <v>0</v>
      </c>
      <c r="AD3831">
        <f>[1]资金台帐!AD3831</f>
        <v>0</v>
      </c>
      <c r="AJ3831">
        <f>[1]资金台帐!AJ3831</f>
        <v>0</v>
      </c>
      <c r="AK3831">
        <f>[1]资金台帐!AK3831</f>
        <v>0</v>
      </c>
      <c r="BA3831" s="22">
        <f t="shared" si="0"/>
      </c>
    </row>
    <row r="3832">
      <c r="B3832">
        <f>[1]资金台帐!B3832&amp;""</f>
      </c>
      <c r="H3832">
        <f>[1]资金台帐!H3832&amp;""</f>
      </c>
      <c r="J3832">
        <f>[1]资金台帐!J3832&amp;""</f>
      </c>
      <c r="N3832">
        <f>[1]资金台帐!N3832</f>
      </c>
      <c r="O3832">
        <f>[1]资金台帐!O3832&amp;""</f>
      </c>
      <c r="P3832">
        <f>[1]资金台帐!P3832&amp;""</f>
      </c>
      <c r="Q3832">
        <f>[1]资金台帐!Q3832&amp;""</f>
      </c>
      <c r="T3832">
        <f>[1]资金台帐!T3832&amp;""</f>
      </c>
      <c r="U3832">
        <f>[1]资金台帐!U3832&amp;""</f>
      </c>
      <c r="W3832">
        <f>[1]资金台帐!W3832&amp;""</f>
      </c>
      <c r="X3832">
        <f>[1]资金台帐!X3832&amp;""</f>
      </c>
      <c r="AB3832">
        <f>[1]资金台帐!AB3832</f>
        <v>0</v>
      </c>
      <c r="AC3832">
        <f>[1]资金台帐!AC3832</f>
        <v>0</v>
      </c>
      <c r="AD3832">
        <f>[1]资金台帐!AD3832</f>
        <v>0</v>
      </c>
      <c r="AJ3832">
        <f>[1]资金台帐!AJ3832</f>
        <v>0</v>
      </c>
      <c r="AK3832">
        <f>[1]资金台帐!AK3832</f>
        <v>0</v>
      </c>
      <c r="BA3832" s="22">
        <f t="shared" si="0"/>
      </c>
    </row>
    <row r="3833">
      <c r="B3833">
        <f>[1]资金台帐!B3833&amp;""</f>
      </c>
      <c r="H3833">
        <f>[1]资金台帐!H3833&amp;""</f>
      </c>
      <c r="J3833">
        <f>[1]资金台帐!J3833&amp;""</f>
      </c>
      <c r="N3833">
        <f>[1]资金台帐!N3833</f>
      </c>
      <c r="O3833">
        <f>[1]资金台帐!O3833&amp;""</f>
      </c>
      <c r="P3833">
        <f>[1]资金台帐!P3833&amp;""</f>
      </c>
      <c r="Q3833">
        <f>[1]资金台帐!Q3833&amp;""</f>
      </c>
      <c r="T3833">
        <f>[1]资金台帐!T3833&amp;""</f>
      </c>
      <c r="U3833">
        <f>[1]资金台帐!U3833&amp;""</f>
      </c>
      <c r="W3833">
        <f>[1]资金台帐!W3833&amp;""</f>
      </c>
      <c r="X3833">
        <f>[1]资金台帐!X3833&amp;""</f>
      </c>
      <c r="AB3833">
        <f>[1]资金台帐!AB3833</f>
        <v>0</v>
      </c>
      <c r="AC3833">
        <f>[1]资金台帐!AC3833</f>
        <v>0</v>
      </c>
      <c r="AD3833">
        <f>[1]资金台帐!AD3833</f>
        <v>0</v>
      </c>
      <c r="AJ3833">
        <f>[1]资金台帐!AJ3833</f>
        <v>0</v>
      </c>
      <c r="AK3833">
        <f>[1]资金台帐!AK3833</f>
        <v>0</v>
      </c>
      <c r="BA3833" s="22">
        <f t="shared" si="0"/>
      </c>
    </row>
    <row r="3834">
      <c r="B3834">
        <f>[1]资金台帐!B3834&amp;""</f>
      </c>
      <c r="H3834">
        <f>[1]资金台帐!H3834&amp;""</f>
      </c>
      <c r="J3834">
        <f>[1]资金台帐!J3834&amp;""</f>
      </c>
      <c r="N3834">
        <f>[1]资金台帐!N3834</f>
      </c>
      <c r="O3834">
        <f>[1]资金台帐!O3834&amp;""</f>
      </c>
      <c r="P3834">
        <f>[1]资金台帐!P3834&amp;""</f>
      </c>
      <c r="Q3834">
        <f>[1]资金台帐!Q3834&amp;""</f>
      </c>
      <c r="T3834">
        <f>[1]资金台帐!T3834&amp;""</f>
      </c>
      <c r="U3834">
        <f>[1]资金台帐!U3834&amp;""</f>
      </c>
      <c r="W3834">
        <f>[1]资金台帐!W3834&amp;""</f>
      </c>
      <c r="X3834">
        <f>[1]资金台帐!X3834&amp;""</f>
      </c>
      <c r="AB3834">
        <f>[1]资金台帐!AB3834</f>
        <v>0</v>
      </c>
      <c r="AC3834">
        <f>[1]资金台帐!AC3834</f>
        <v>0</v>
      </c>
      <c r="AD3834">
        <f>[1]资金台帐!AD3834</f>
        <v>0</v>
      </c>
      <c r="AJ3834">
        <f>[1]资金台帐!AJ3834</f>
        <v>0</v>
      </c>
      <c r="AK3834">
        <f>[1]资金台帐!AK3834</f>
        <v>0</v>
      </c>
      <c r="BA3834" s="22">
        <f t="shared" si="0"/>
      </c>
    </row>
    <row r="3835">
      <c r="B3835">
        <f>[1]资金台帐!B3835&amp;""</f>
      </c>
      <c r="H3835">
        <f>[1]资金台帐!H3835&amp;""</f>
      </c>
      <c r="J3835">
        <f>[1]资金台帐!J3835&amp;""</f>
      </c>
      <c r="N3835">
        <f>[1]资金台帐!N3835</f>
      </c>
      <c r="O3835">
        <f>[1]资金台帐!O3835&amp;""</f>
      </c>
      <c r="P3835">
        <f>[1]资金台帐!P3835&amp;""</f>
      </c>
      <c r="Q3835">
        <f>[1]资金台帐!Q3835&amp;""</f>
      </c>
      <c r="T3835">
        <f>[1]资金台帐!T3835&amp;""</f>
      </c>
      <c r="U3835">
        <f>[1]资金台帐!U3835&amp;""</f>
      </c>
      <c r="W3835">
        <f>[1]资金台帐!W3835&amp;""</f>
      </c>
      <c r="X3835">
        <f>[1]资金台帐!X3835&amp;""</f>
      </c>
      <c r="AB3835">
        <f>[1]资金台帐!AB3835</f>
        <v>0</v>
      </c>
      <c r="AC3835">
        <f>[1]资金台帐!AC3835</f>
        <v>0</v>
      </c>
      <c r="AD3835">
        <f>[1]资金台帐!AD3835</f>
        <v>0</v>
      </c>
      <c r="AJ3835">
        <f>[1]资金台帐!AJ3835</f>
        <v>0</v>
      </c>
      <c r="AK3835">
        <f>[1]资金台帐!AK3835</f>
        <v>0</v>
      </c>
      <c r="BA3835" s="22">
        <f t="shared" si="0"/>
      </c>
    </row>
    <row r="3836">
      <c r="B3836">
        <f>[1]资金台帐!B3836&amp;""</f>
      </c>
      <c r="H3836">
        <f>[1]资金台帐!H3836&amp;""</f>
      </c>
      <c r="J3836">
        <f>[1]资金台帐!J3836&amp;""</f>
      </c>
      <c r="N3836">
        <f>[1]资金台帐!N3836</f>
      </c>
      <c r="O3836">
        <f>[1]资金台帐!O3836&amp;""</f>
      </c>
      <c r="P3836">
        <f>[1]资金台帐!P3836&amp;""</f>
      </c>
      <c r="Q3836">
        <f>[1]资金台帐!Q3836&amp;""</f>
      </c>
      <c r="T3836">
        <f>[1]资金台帐!T3836&amp;""</f>
      </c>
      <c r="U3836">
        <f>[1]资金台帐!U3836&amp;""</f>
      </c>
      <c r="W3836">
        <f>[1]资金台帐!W3836&amp;""</f>
      </c>
      <c r="X3836">
        <f>[1]资金台帐!X3836&amp;""</f>
      </c>
      <c r="AB3836">
        <f>[1]资金台帐!AB3836</f>
        <v>0</v>
      </c>
      <c r="AC3836">
        <f>[1]资金台帐!AC3836</f>
        <v>0</v>
      </c>
      <c r="AD3836">
        <f>[1]资金台帐!AD3836</f>
        <v>0</v>
      </c>
      <c r="AJ3836">
        <f>[1]资金台帐!AJ3836</f>
        <v>0</v>
      </c>
      <c r="AK3836">
        <f>[1]资金台帐!AK3836</f>
        <v>0</v>
      </c>
      <c r="BA3836" s="22">
        <f t="shared" si="0"/>
      </c>
    </row>
    <row r="3837">
      <c r="B3837">
        <f>[1]资金台帐!B3837&amp;""</f>
      </c>
      <c r="H3837">
        <f>[1]资金台帐!H3837&amp;""</f>
      </c>
      <c r="J3837">
        <f>[1]资金台帐!J3837&amp;""</f>
      </c>
      <c r="N3837">
        <f>[1]资金台帐!N3837</f>
      </c>
      <c r="O3837">
        <f>[1]资金台帐!O3837&amp;""</f>
      </c>
      <c r="P3837">
        <f>[1]资金台帐!P3837&amp;""</f>
      </c>
      <c r="Q3837">
        <f>[1]资金台帐!Q3837&amp;""</f>
      </c>
      <c r="T3837">
        <f>[1]资金台帐!T3837&amp;""</f>
      </c>
      <c r="U3837">
        <f>[1]资金台帐!U3837&amp;""</f>
      </c>
      <c r="W3837">
        <f>[1]资金台帐!W3837&amp;""</f>
      </c>
      <c r="X3837">
        <f>[1]资金台帐!X3837&amp;""</f>
      </c>
      <c r="AB3837">
        <f>[1]资金台帐!AB3837</f>
        <v>0</v>
      </c>
      <c r="AC3837">
        <f>[1]资金台帐!AC3837</f>
        <v>0</v>
      </c>
      <c r="AD3837">
        <f>[1]资金台帐!AD3837</f>
        <v>0</v>
      </c>
      <c r="AJ3837">
        <f>[1]资金台帐!AJ3837</f>
        <v>0</v>
      </c>
      <c r="AK3837">
        <f>[1]资金台帐!AK3837</f>
        <v>0</v>
      </c>
      <c r="BA3837" s="22">
        <f t="shared" si="0"/>
      </c>
    </row>
    <row r="3838">
      <c r="B3838">
        <f>[1]资金台帐!B3838&amp;""</f>
      </c>
      <c r="H3838">
        <f>[1]资金台帐!H3838&amp;""</f>
      </c>
      <c r="J3838">
        <f>[1]资金台帐!J3838&amp;""</f>
      </c>
      <c r="N3838">
        <f>[1]资金台帐!N3838</f>
      </c>
      <c r="O3838">
        <f>[1]资金台帐!O3838&amp;""</f>
      </c>
      <c r="P3838">
        <f>[1]资金台帐!P3838&amp;""</f>
      </c>
      <c r="Q3838">
        <f>[1]资金台帐!Q3838&amp;""</f>
      </c>
      <c r="T3838">
        <f>[1]资金台帐!T3838&amp;""</f>
      </c>
      <c r="U3838">
        <f>[1]资金台帐!U3838&amp;""</f>
      </c>
      <c r="W3838">
        <f>[1]资金台帐!W3838&amp;""</f>
      </c>
      <c r="X3838">
        <f>[1]资金台帐!X3838&amp;""</f>
      </c>
      <c r="AB3838">
        <f>[1]资金台帐!AB3838</f>
        <v>0</v>
      </c>
      <c r="AC3838">
        <f>[1]资金台帐!AC3838</f>
        <v>0</v>
      </c>
      <c r="AD3838">
        <f>[1]资金台帐!AD3838</f>
        <v>0</v>
      </c>
      <c r="AJ3838">
        <f>[1]资金台帐!AJ3838</f>
        <v>0</v>
      </c>
      <c r="AK3838">
        <f>[1]资金台帐!AK3838</f>
        <v>0</v>
      </c>
      <c r="BA3838" s="22">
        <f t="shared" si="0"/>
      </c>
    </row>
    <row r="3839">
      <c r="B3839">
        <f>[1]资金台帐!B3839&amp;""</f>
      </c>
      <c r="H3839">
        <f>[1]资金台帐!H3839&amp;""</f>
      </c>
      <c r="J3839">
        <f>[1]资金台帐!J3839&amp;""</f>
      </c>
      <c r="N3839">
        <f>[1]资金台帐!N3839</f>
      </c>
      <c r="O3839">
        <f>[1]资金台帐!O3839&amp;""</f>
      </c>
      <c r="P3839">
        <f>[1]资金台帐!P3839&amp;""</f>
      </c>
      <c r="Q3839">
        <f>[1]资金台帐!Q3839&amp;""</f>
      </c>
      <c r="T3839">
        <f>[1]资金台帐!T3839&amp;""</f>
      </c>
      <c r="U3839">
        <f>[1]资金台帐!U3839&amp;""</f>
      </c>
      <c r="W3839">
        <f>[1]资金台帐!W3839&amp;""</f>
      </c>
      <c r="X3839">
        <f>[1]资金台帐!X3839&amp;""</f>
      </c>
      <c r="AB3839">
        <f>[1]资金台帐!AB3839</f>
        <v>0</v>
      </c>
      <c r="AC3839">
        <f>[1]资金台帐!AC3839</f>
        <v>0</v>
      </c>
      <c r="AD3839">
        <f>[1]资金台帐!AD3839</f>
        <v>0</v>
      </c>
      <c r="AJ3839">
        <f>[1]资金台帐!AJ3839</f>
        <v>0</v>
      </c>
      <c r="AK3839">
        <f>[1]资金台帐!AK3839</f>
        <v>0</v>
      </c>
      <c r="BA3839" s="22">
        <f t="shared" si="0"/>
      </c>
    </row>
    <row r="3840">
      <c r="B3840">
        <f>[1]资金台帐!B3840&amp;""</f>
      </c>
      <c r="H3840">
        <f>[1]资金台帐!H3840&amp;""</f>
      </c>
      <c r="J3840">
        <f>[1]资金台帐!J3840&amp;""</f>
      </c>
      <c r="N3840">
        <f>[1]资金台帐!N3840</f>
      </c>
      <c r="O3840">
        <f>[1]资金台帐!O3840&amp;""</f>
      </c>
      <c r="P3840">
        <f>[1]资金台帐!P3840&amp;""</f>
      </c>
      <c r="Q3840">
        <f>[1]资金台帐!Q3840&amp;""</f>
      </c>
      <c r="T3840">
        <f>[1]资金台帐!T3840&amp;""</f>
      </c>
      <c r="U3840">
        <f>[1]资金台帐!U3840&amp;""</f>
      </c>
      <c r="W3840">
        <f>[1]资金台帐!W3840&amp;""</f>
      </c>
      <c r="X3840">
        <f>[1]资金台帐!X3840&amp;""</f>
      </c>
      <c r="AB3840">
        <f>[1]资金台帐!AB3840</f>
        <v>0</v>
      </c>
      <c r="AC3840">
        <f>[1]资金台帐!AC3840</f>
        <v>0</v>
      </c>
      <c r="AD3840">
        <f>[1]资金台帐!AD3840</f>
        <v>0</v>
      </c>
      <c r="AJ3840">
        <f>[1]资金台帐!AJ3840</f>
        <v>0</v>
      </c>
      <c r="AK3840">
        <f>[1]资金台帐!AK3840</f>
        <v>0</v>
      </c>
      <c r="BA3840" s="22">
        <f t="shared" si="0"/>
      </c>
    </row>
    <row r="3841">
      <c r="B3841">
        <f>[1]资金台帐!B3841&amp;""</f>
      </c>
      <c r="H3841">
        <f>[1]资金台帐!H3841&amp;""</f>
      </c>
      <c r="J3841">
        <f>[1]资金台帐!J3841&amp;""</f>
      </c>
      <c r="N3841">
        <f>[1]资金台帐!N3841</f>
      </c>
      <c r="O3841">
        <f>[1]资金台帐!O3841&amp;""</f>
      </c>
      <c r="P3841">
        <f>[1]资金台帐!P3841&amp;""</f>
      </c>
      <c r="Q3841">
        <f>[1]资金台帐!Q3841&amp;""</f>
      </c>
      <c r="T3841">
        <f>[1]资金台帐!T3841&amp;""</f>
      </c>
      <c r="U3841">
        <f>[1]资金台帐!U3841&amp;""</f>
      </c>
      <c r="W3841">
        <f>[1]资金台帐!W3841&amp;""</f>
      </c>
      <c r="X3841">
        <f>[1]资金台帐!X3841&amp;""</f>
      </c>
      <c r="AB3841">
        <f>[1]资金台帐!AB3841</f>
        <v>0</v>
      </c>
      <c r="AC3841">
        <f>[1]资金台帐!AC3841</f>
        <v>0</v>
      </c>
      <c r="AD3841">
        <f>[1]资金台帐!AD3841</f>
        <v>0</v>
      </c>
      <c r="AJ3841">
        <f>[1]资金台帐!AJ3841</f>
        <v>0</v>
      </c>
      <c r="AK3841">
        <f>[1]资金台帐!AK3841</f>
        <v>0</v>
      </c>
      <c r="BA3841" s="22">
        <f t="shared" si="0"/>
      </c>
    </row>
    <row r="3842">
      <c r="B3842">
        <f>[1]资金台帐!B3842&amp;""</f>
      </c>
      <c r="H3842">
        <f>[1]资金台帐!H3842&amp;""</f>
      </c>
      <c r="J3842">
        <f>[1]资金台帐!J3842&amp;""</f>
      </c>
      <c r="N3842">
        <f>[1]资金台帐!N3842</f>
      </c>
      <c r="O3842">
        <f>[1]资金台帐!O3842&amp;""</f>
      </c>
      <c r="P3842">
        <f>[1]资金台帐!P3842&amp;""</f>
      </c>
      <c r="Q3842">
        <f>[1]资金台帐!Q3842&amp;""</f>
      </c>
      <c r="T3842">
        <f>[1]资金台帐!T3842&amp;""</f>
      </c>
      <c r="U3842">
        <f>[1]资金台帐!U3842&amp;""</f>
      </c>
      <c r="W3842">
        <f>[1]资金台帐!W3842&amp;""</f>
      </c>
      <c r="X3842">
        <f>[1]资金台帐!X3842&amp;""</f>
      </c>
      <c r="AB3842">
        <f>[1]资金台帐!AB3842</f>
        <v>0</v>
      </c>
      <c r="AC3842">
        <f>[1]资金台帐!AC3842</f>
        <v>0</v>
      </c>
      <c r="AD3842">
        <f>[1]资金台帐!AD3842</f>
        <v>0</v>
      </c>
      <c r="AJ3842">
        <f>[1]资金台帐!AJ3842</f>
        <v>0</v>
      </c>
      <c r="AK3842">
        <f>[1]资金台帐!AK3842</f>
        <v>0</v>
      </c>
      <c r="BA3842" s="22">
        <f t="shared" si="0"/>
      </c>
    </row>
    <row r="3843">
      <c r="B3843">
        <f>[1]资金台帐!B3843&amp;""</f>
      </c>
      <c r="H3843">
        <f>[1]资金台帐!H3843&amp;""</f>
      </c>
      <c r="J3843">
        <f>[1]资金台帐!J3843&amp;""</f>
      </c>
      <c r="N3843">
        <f>[1]资金台帐!N3843</f>
      </c>
      <c r="O3843">
        <f>[1]资金台帐!O3843&amp;""</f>
      </c>
      <c r="P3843">
        <f>[1]资金台帐!P3843&amp;""</f>
      </c>
      <c r="Q3843">
        <f>[1]资金台帐!Q3843&amp;""</f>
      </c>
      <c r="T3843">
        <f>[1]资金台帐!T3843&amp;""</f>
      </c>
      <c r="U3843">
        <f>[1]资金台帐!U3843&amp;""</f>
      </c>
      <c r="W3843">
        <f>[1]资金台帐!W3843&amp;""</f>
      </c>
      <c r="X3843">
        <f>[1]资金台帐!X3843&amp;""</f>
      </c>
      <c r="AB3843">
        <f>[1]资金台帐!AB3843</f>
        <v>0</v>
      </c>
      <c r="AC3843">
        <f>[1]资金台帐!AC3843</f>
        <v>0</v>
      </c>
      <c r="AD3843">
        <f>[1]资金台帐!AD3843</f>
        <v>0</v>
      </c>
      <c r="AJ3843">
        <f>[1]资金台帐!AJ3843</f>
        <v>0</v>
      </c>
      <c r="AK3843">
        <f>[1]资金台帐!AK3843</f>
        <v>0</v>
      </c>
      <c r="BA3843" s="22">
        <f t="shared" si="0"/>
      </c>
    </row>
    <row r="3844">
      <c r="B3844">
        <f>[1]资金台帐!B3844&amp;""</f>
      </c>
      <c r="H3844">
        <f>[1]资金台帐!H3844&amp;""</f>
      </c>
      <c r="J3844">
        <f>[1]资金台帐!J3844&amp;""</f>
      </c>
      <c r="N3844">
        <f>[1]资金台帐!N3844</f>
      </c>
      <c r="O3844">
        <f>[1]资金台帐!O3844&amp;""</f>
      </c>
      <c r="P3844">
        <f>[1]资金台帐!P3844&amp;""</f>
      </c>
      <c r="Q3844">
        <f>[1]资金台帐!Q3844&amp;""</f>
      </c>
      <c r="T3844">
        <f>[1]资金台帐!T3844&amp;""</f>
      </c>
      <c r="U3844">
        <f>[1]资金台帐!U3844&amp;""</f>
      </c>
      <c r="W3844">
        <f>[1]资金台帐!W3844&amp;""</f>
      </c>
      <c r="X3844">
        <f>[1]资金台帐!X3844&amp;""</f>
      </c>
      <c r="AB3844">
        <f>[1]资金台帐!AB3844</f>
        <v>0</v>
      </c>
      <c r="AC3844">
        <f>[1]资金台帐!AC3844</f>
        <v>0</v>
      </c>
      <c r="AD3844">
        <f>[1]资金台帐!AD3844</f>
        <v>0</v>
      </c>
      <c r="AJ3844">
        <f>[1]资金台帐!AJ3844</f>
        <v>0</v>
      </c>
      <c r="AK3844">
        <f>[1]资金台帐!AK3844</f>
        <v>0</v>
      </c>
      <c r="BA3844" s="22">
        <f t="shared" si="0"/>
      </c>
    </row>
    <row r="3845">
      <c r="B3845">
        <f>[1]资金台帐!B3845&amp;""</f>
      </c>
      <c r="H3845">
        <f>[1]资金台帐!H3845&amp;""</f>
      </c>
      <c r="J3845">
        <f>[1]资金台帐!J3845&amp;""</f>
      </c>
      <c r="N3845">
        <f>[1]资金台帐!N3845</f>
      </c>
      <c r="O3845">
        <f>[1]资金台帐!O3845&amp;""</f>
      </c>
      <c r="P3845">
        <f>[1]资金台帐!P3845&amp;""</f>
      </c>
      <c r="Q3845">
        <f>[1]资金台帐!Q3845&amp;""</f>
      </c>
      <c r="T3845">
        <f>[1]资金台帐!T3845&amp;""</f>
      </c>
      <c r="U3845">
        <f>[1]资金台帐!U3845&amp;""</f>
      </c>
      <c r="W3845">
        <f>[1]资金台帐!W3845&amp;""</f>
      </c>
      <c r="X3845">
        <f>[1]资金台帐!X3845&amp;""</f>
      </c>
      <c r="AB3845">
        <f>[1]资金台帐!AB3845</f>
        <v>0</v>
      </c>
      <c r="AC3845">
        <f>[1]资金台帐!AC3845</f>
        <v>0</v>
      </c>
      <c r="AD3845">
        <f>[1]资金台帐!AD3845</f>
        <v>0</v>
      </c>
      <c r="AJ3845">
        <f>[1]资金台帐!AJ3845</f>
        <v>0</v>
      </c>
      <c r="AK3845">
        <f>[1]资金台帐!AK3845</f>
        <v>0</v>
      </c>
      <c r="BA3845" s="22">
        <f t="shared" si="0"/>
      </c>
    </row>
    <row r="3846">
      <c r="B3846">
        <f>[1]资金台帐!B3846&amp;""</f>
      </c>
      <c r="H3846">
        <f>[1]资金台帐!H3846&amp;""</f>
      </c>
      <c r="J3846">
        <f>[1]资金台帐!J3846&amp;""</f>
      </c>
      <c r="N3846">
        <f>[1]资金台帐!N3846</f>
      </c>
      <c r="O3846">
        <f>[1]资金台帐!O3846&amp;""</f>
      </c>
      <c r="P3846">
        <f>[1]资金台帐!P3846&amp;""</f>
      </c>
      <c r="Q3846">
        <f>[1]资金台帐!Q3846&amp;""</f>
      </c>
      <c r="T3846">
        <f>[1]资金台帐!T3846&amp;""</f>
      </c>
      <c r="U3846">
        <f>[1]资金台帐!U3846&amp;""</f>
      </c>
      <c r="W3846">
        <f>[1]资金台帐!W3846&amp;""</f>
      </c>
      <c r="X3846">
        <f>[1]资金台帐!X3846&amp;""</f>
      </c>
      <c r="AB3846">
        <f>[1]资金台帐!AB3846</f>
        <v>0</v>
      </c>
      <c r="AC3846">
        <f>[1]资金台帐!AC3846</f>
        <v>0</v>
      </c>
      <c r="AD3846">
        <f>[1]资金台帐!AD3846</f>
        <v>0</v>
      </c>
      <c r="AJ3846">
        <f>[1]资金台帐!AJ3846</f>
        <v>0</v>
      </c>
      <c r="AK3846">
        <f>[1]资金台帐!AK3846</f>
        <v>0</v>
      </c>
      <c r="BA3846" s="22">
        <f t="shared" si="0"/>
      </c>
    </row>
    <row r="3847">
      <c r="B3847">
        <f>[1]资金台帐!B3847&amp;""</f>
      </c>
      <c r="H3847">
        <f>[1]资金台帐!H3847&amp;""</f>
      </c>
      <c r="J3847">
        <f>[1]资金台帐!J3847&amp;""</f>
      </c>
      <c r="N3847">
        <f>[1]资金台帐!N3847</f>
      </c>
      <c r="O3847">
        <f>[1]资金台帐!O3847&amp;""</f>
      </c>
      <c r="P3847">
        <f>[1]资金台帐!P3847&amp;""</f>
      </c>
      <c r="Q3847">
        <f>[1]资金台帐!Q3847&amp;""</f>
      </c>
      <c r="T3847">
        <f>[1]资金台帐!T3847&amp;""</f>
      </c>
      <c r="U3847">
        <f>[1]资金台帐!U3847&amp;""</f>
      </c>
      <c r="W3847">
        <f>[1]资金台帐!W3847&amp;""</f>
      </c>
      <c r="X3847">
        <f>[1]资金台帐!X3847&amp;""</f>
      </c>
      <c r="AB3847">
        <f>[1]资金台帐!AB3847</f>
        <v>0</v>
      </c>
      <c r="AC3847">
        <f>[1]资金台帐!AC3847</f>
        <v>0</v>
      </c>
      <c r="AD3847">
        <f>[1]资金台帐!AD3847</f>
        <v>0</v>
      </c>
      <c r="AJ3847">
        <f>[1]资金台帐!AJ3847</f>
        <v>0</v>
      </c>
      <c r="AK3847">
        <f>[1]资金台帐!AK3847</f>
        <v>0</v>
      </c>
      <c r="BA3847" s="22">
        <f t="shared" si="0"/>
      </c>
    </row>
    <row r="3848">
      <c r="B3848">
        <f>[1]资金台帐!B3848&amp;""</f>
      </c>
      <c r="H3848">
        <f>[1]资金台帐!H3848&amp;""</f>
      </c>
      <c r="J3848">
        <f>[1]资金台帐!J3848&amp;""</f>
      </c>
      <c r="N3848">
        <f>[1]资金台帐!N3848</f>
      </c>
      <c r="O3848">
        <f>[1]资金台帐!O3848&amp;""</f>
      </c>
      <c r="P3848">
        <f>[1]资金台帐!P3848&amp;""</f>
      </c>
      <c r="Q3848">
        <f>[1]资金台帐!Q3848&amp;""</f>
      </c>
      <c r="T3848">
        <f>[1]资金台帐!T3848&amp;""</f>
      </c>
      <c r="U3848">
        <f>[1]资金台帐!U3848&amp;""</f>
      </c>
      <c r="W3848">
        <f>[1]资金台帐!W3848&amp;""</f>
      </c>
      <c r="X3848">
        <f>[1]资金台帐!X3848&amp;""</f>
      </c>
      <c r="AB3848">
        <f>[1]资金台帐!AB3848</f>
        <v>0</v>
      </c>
      <c r="AC3848">
        <f>[1]资金台帐!AC3848</f>
        <v>0</v>
      </c>
      <c r="AD3848">
        <f>[1]资金台帐!AD3848</f>
        <v>0</v>
      </c>
      <c r="AJ3848">
        <f>[1]资金台帐!AJ3848</f>
        <v>0</v>
      </c>
      <c r="AK3848">
        <f>[1]资金台帐!AK3848</f>
        <v>0</v>
      </c>
      <c r="BA3848" s="22">
        <f t="shared" si="0"/>
      </c>
    </row>
    <row r="3849">
      <c r="B3849">
        <f>[1]资金台帐!B3849&amp;""</f>
      </c>
      <c r="H3849">
        <f>[1]资金台帐!H3849&amp;""</f>
      </c>
      <c r="J3849">
        <f>[1]资金台帐!J3849&amp;""</f>
      </c>
      <c r="N3849">
        <f>[1]资金台帐!N3849</f>
      </c>
      <c r="O3849">
        <f>[1]资金台帐!O3849&amp;""</f>
      </c>
      <c r="P3849">
        <f>[1]资金台帐!P3849&amp;""</f>
      </c>
      <c r="Q3849">
        <f>[1]资金台帐!Q3849&amp;""</f>
      </c>
      <c r="T3849">
        <f>[1]资金台帐!T3849&amp;""</f>
      </c>
      <c r="U3849">
        <f>[1]资金台帐!U3849&amp;""</f>
      </c>
      <c r="W3849">
        <f>[1]资金台帐!W3849&amp;""</f>
      </c>
      <c r="X3849">
        <f>[1]资金台帐!X3849&amp;""</f>
      </c>
      <c r="AB3849">
        <f>[1]资金台帐!AB3849</f>
        <v>0</v>
      </c>
      <c r="AC3849">
        <f>[1]资金台帐!AC3849</f>
        <v>0</v>
      </c>
      <c r="AD3849">
        <f>[1]资金台帐!AD3849</f>
        <v>0</v>
      </c>
      <c r="AJ3849">
        <f>[1]资金台帐!AJ3849</f>
        <v>0</v>
      </c>
      <c r="AK3849">
        <f>[1]资金台帐!AK3849</f>
        <v>0</v>
      </c>
      <c r="BA3849" s="22">
        <f t="shared" si="0"/>
      </c>
    </row>
    <row r="3850">
      <c r="B3850">
        <f>[1]资金台帐!B3850&amp;""</f>
      </c>
      <c r="H3850">
        <f>[1]资金台帐!H3850&amp;""</f>
      </c>
      <c r="J3850">
        <f>[1]资金台帐!J3850&amp;""</f>
      </c>
      <c r="N3850">
        <f>[1]资金台帐!N3850</f>
      </c>
      <c r="O3850">
        <f>[1]资金台帐!O3850&amp;""</f>
      </c>
      <c r="P3850">
        <f>[1]资金台帐!P3850&amp;""</f>
      </c>
      <c r="Q3850">
        <f>[1]资金台帐!Q3850&amp;""</f>
      </c>
      <c r="T3850">
        <f>[1]资金台帐!T3850&amp;""</f>
      </c>
      <c r="U3850">
        <f>[1]资金台帐!U3850&amp;""</f>
      </c>
      <c r="W3850">
        <f>[1]资金台帐!W3850&amp;""</f>
      </c>
      <c r="X3850">
        <f>[1]资金台帐!X3850&amp;""</f>
      </c>
      <c r="AB3850">
        <f>[1]资金台帐!AB3850</f>
        <v>0</v>
      </c>
      <c r="AC3850">
        <f>[1]资金台帐!AC3850</f>
        <v>0</v>
      </c>
      <c r="AD3850">
        <f>[1]资金台帐!AD3850</f>
        <v>0</v>
      </c>
      <c r="AJ3850">
        <f>[1]资金台帐!AJ3850</f>
        <v>0</v>
      </c>
      <c r="AK3850">
        <f>[1]资金台帐!AK3850</f>
        <v>0</v>
      </c>
      <c r="BA3850" s="22">
        <f t="shared" si="0"/>
      </c>
    </row>
    <row r="3851">
      <c r="B3851">
        <f>[1]资金台帐!B3851&amp;""</f>
      </c>
      <c r="H3851">
        <f>[1]资金台帐!H3851&amp;""</f>
      </c>
      <c r="J3851">
        <f>[1]资金台帐!J3851&amp;""</f>
      </c>
      <c r="N3851">
        <f>[1]资金台帐!N3851</f>
      </c>
      <c r="O3851">
        <f>[1]资金台帐!O3851&amp;""</f>
      </c>
      <c r="P3851">
        <f>[1]资金台帐!P3851&amp;""</f>
      </c>
      <c r="Q3851">
        <f>[1]资金台帐!Q3851&amp;""</f>
      </c>
      <c r="T3851">
        <f>[1]资金台帐!T3851&amp;""</f>
      </c>
      <c r="U3851">
        <f>[1]资金台帐!U3851&amp;""</f>
      </c>
      <c r="W3851">
        <f>[1]资金台帐!W3851&amp;""</f>
      </c>
      <c r="X3851">
        <f>[1]资金台帐!X3851&amp;""</f>
      </c>
      <c r="AB3851">
        <f>[1]资金台帐!AB3851</f>
        <v>0</v>
      </c>
      <c r="AC3851">
        <f>[1]资金台帐!AC3851</f>
        <v>0</v>
      </c>
      <c r="AD3851">
        <f>[1]资金台帐!AD3851</f>
        <v>0</v>
      </c>
      <c r="AJ3851">
        <f>[1]资金台帐!AJ3851</f>
        <v>0</v>
      </c>
      <c r="AK3851">
        <f>[1]资金台帐!AK3851</f>
        <v>0</v>
      </c>
      <c r="BA3851" s="22">
        <f t="shared" si="0"/>
      </c>
    </row>
    <row r="3852">
      <c r="B3852">
        <f>[1]资金台帐!B3852&amp;""</f>
      </c>
      <c r="H3852">
        <f>[1]资金台帐!H3852&amp;""</f>
      </c>
      <c r="J3852">
        <f>[1]资金台帐!J3852&amp;""</f>
      </c>
      <c r="N3852">
        <f>[1]资金台帐!N3852</f>
      </c>
      <c r="O3852">
        <f>[1]资金台帐!O3852&amp;""</f>
      </c>
      <c r="P3852">
        <f>[1]资金台帐!P3852&amp;""</f>
      </c>
      <c r="Q3852">
        <f>[1]资金台帐!Q3852&amp;""</f>
      </c>
      <c r="T3852">
        <f>[1]资金台帐!T3852&amp;""</f>
      </c>
      <c r="U3852">
        <f>[1]资金台帐!U3852&amp;""</f>
      </c>
      <c r="W3852">
        <f>[1]资金台帐!W3852&amp;""</f>
      </c>
      <c r="X3852">
        <f>[1]资金台帐!X3852&amp;""</f>
      </c>
      <c r="AB3852">
        <f>[1]资金台帐!AB3852</f>
        <v>0</v>
      </c>
      <c r="AC3852">
        <f>[1]资金台帐!AC3852</f>
        <v>0</v>
      </c>
      <c r="AD3852">
        <f>[1]资金台帐!AD3852</f>
        <v>0</v>
      </c>
      <c r="AJ3852">
        <f>[1]资金台帐!AJ3852</f>
        <v>0</v>
      </c>
      <c r="AK3852">
        <f>[1]资金台帐!AK3852</f>
        <v>0</v>
      </c>
      <c r="BA3852" s="22">
        <f t="shared" si="0"/>
      </c>
    </row>
    <row r="3853">
      <c r="B3853">
        <f>[1]资金台帐!B3853&amp;""</f>
      </c>
      <c r="H3853">
        <f>[1]资金台帐!H3853&amp;""</f>
      </c>
      <c r="J3853">
        <f>[1]资金台帐!J3853&amp;""</f>
      </c>
      <c r="N3853">
        <f>[1]资金台帐!N3853</f>
      </c>
      <c r="O3853">
        <f>[1]资金台帐!O3853&amp;""</f>
      </c>
      <c r="P3853">
        <f>[1]资金台帐!P3853&amp;""</f>
      </c>
      <c r="Q3853">
        <f>[1]资金台帐!Q3853&amp;""</f>
      </c>
      <c r="T3853">
        <f>[1]资金台帐!T3853&amp;""</f>
      </c>
      <c r="U3853">
        <f>[1]资金台帐!U3853&amp;""</f>
      </c>
      <c r="W3853">
        <f>[1]资金台帐!W3853&amp;""</f>
      </c>
      <c r="X3853">
        <f>[1]资金台帐!X3853&amp;""</f>
      </c>
      <c r="AB3853">
        <f>[1]资金台帐!AB3853</f>
        <v>0</v>
      </c>
      <c r="AC3853">
        <f>[1]资金台帐!AC3853</f>
        <v>0</v>
      </c>
      <c r="AD3853">
        <f>[1]资金台帐!AD3853</f>
        <v>0</v>
      </c>
      <c r="AJ3853">
        <f>[1]资金台帐!AJ3853</f>
        <v>0</v>
      </c>
      <c r="AK3853">
        <f>[1]资金台帐!AK3853</f>
        <v>0</v>
      </c>
      <c r="BA3853" s="22">
        <f t="shared" si="0"/>
      </c>
    </row>
    <row r="3854">
      <c r="B3854">
        <f>[1]资金台帐!B3854&amp;""</f>
      </c>
      <c r="H3854">
        <f>[1]资金台帐!H3854&amp;""</f>
      </c>
      <c r="J3854">
        <f>[1]资金台帐!J3854&amp;""</f>
      </c>
      <c r="N3854">
        <f>[1]资金台帐!N3854</f>
      </c>
      <c r="O3854">
        <f>[1]资金台帐!O3854&amp;""</f>
      </c>
      <c r="P3854">
        <f>[1]资金台帐!P3854&amp;""</f>
      </c>
      <c r="Q3854">
        <f>[1]资金台帐!Q3854&amp;""</f>
      </c>
      <c r="T3854">
        <f>[1]资金台帐!T3854&amp;""</f>
      </c>
      <c r="U3854">
        <f>[1]资金台帐!U3854&amp;""</f>
      </c>
      <c r="W3854">
        <f>[1]资金台帐!W3854&amp;""</f>
      </c>
      <c r="X3854">
        <f>[1]资金台帐!X3854&amp;""</f>
      </c>
      <c r="AB3854">
        <f>[1]资金台帐!AB3854</f>
        <v>0</v>
      </c>
      <c r="AC3854">
        <f>[1]资金台帐!AC3854</f>
        <v>0</v>
      </c>
      <c r="AD3854">
        <f>[1]资金台帐!AD3854</f>
        <v>0</v>
      </c>
      <c r="AJ3854">
        <f>[1]资金台帐!AJ3854</f>
        <v>0</v>
      </c>
      <c r="AK3854">
        <f>[1]资金台帐!AK3854</f>
        <v>0</v>
      </c>
      <c r="BA3854" s="22">
        <f t="shared" si="0"/>
      </c>
    </row>
    <row r="3855">
      <c r="B3855">
        <f>[1]资金台帐!B3855&amp;""</f>
      </c>
      <c r="H3855">
        <f>[1]资金台帐!H3855&amp;""</f>
      </c>
      <c r="J3855">
        <f>[1]资金台帐!J3855&amp;""</f>
      </c>
      <c r="N3855">
        <f>[1]资金台帐!N3855</f>
      </c>
      <c r="O3855">
        <f>[1]资金台帐!O3855&amp;""</f>
      </c>
      <c r="P3855">
        <f>[1]资金台帐!P3855&amp;""</f>
      </c>
      <c r="Q3855">
        <f>[1]资金台帐!Q3855&amp;""</f>
      </c>
      <c r="T3855">
        <f>[1]资金台帐!T3855&amp;""</f>
      </c>
      <c r="U3855">
        <f>[1]资金台帐!U3855&amp;""</f>
      </c>
      <c r="W3855">
        <f>[1]资金台帐!W3855&amp;""</f>
      </c>
      <c r="X3855">
        <f>[1]资金台帐!X3855&amp;""</f>
      </c>
      <c r="AB3855">
        <f>[1]资金台帐!AB3855</f>
        <v>0</v>
      </c>
      <c r="AC3855">
        <f>[1]资金台帐!AC3855</f>
        <v>0</v>
      </c>
      <c r="AD3855">
        <f>[1]资金台帐!AD3855</f>
        <v>0</v>
      </c>
      <c r="AJ3855">
        <f>[1]资金台帐!AJ3855</f>
        <v>0</v>
      </c>
      <c r="AK3855">
        <f>[1]资金台帐!AK3855</f>
        <v>0</v>
      </c>
      <c r="BA3855" s="22">
        <f t="shared" si="0"/>
      </c>
    </row>
    <row r="3856">
      <c r="B3856">
        <f>[1]资金台帐!B3856&amp;""</f>
      </c>
      <c r="H3856">
        <f>[1]资金台帐!H3856&amp;""</f>
      </c>
      <c r="J3856">
        <f>[1]资金台帐!J3856&amp;""</f>
      </c>
      <c r="N3856">
        <f>[1]资金台帐!N3856</f>
      </c>
      <c r="O3856">
        <f>[1]资金台帐!O3856&amp;""</f>
      </c>
      <c r="P3856">
        <f>[1]资金台帐!P3856&amp;""</f>
      </c>
      <c r="Q3856">
        <f>[1]资金台帐!Q3856&amp;""</f>
      </c>
      <c r="T3856">
        <f>[1]资金台帐!T3856&amp;""</f>
      </c>
      <c r="U3856">
        <f>[1]资金台帐!U3856&amp;""</f>
      </c>
      <c r="W3856">
        <f>[1]资金台帐!W3856&amp;""</f>
      </c>
      <c r="X3856">
        <f>[1]资金台帐!X3856&amp;""</f>
      </c>
      <c r="AB3856">
        <f>[1]资金台帐!AB3856</f>
        <v>0</v>
      </c>
      <c r="AC3856">
        <f>[1]资金台帐!AC3856</f>
        <v>0</v>
      </c>
      <c r="AD3856">
        <f>[1]资金台帐!AD3856</f>
        <v>0</v>
      </c>
      <c r="AJ3856">
        <f>[1]资金台帐!AJ3856</f>
        <v>0</v>
      </c>
      <c r="AK3856">
        <f>[1]资金台帐!AK3856</f>
        <v>0</v>
      </c>
      <c r="BA3856" s="22">
        <f t="shared" si="0"/>
      </c>
    </row>
    <row r="3857">
      <c r="B3857">
        <f>[1]资金台帐!B3857&amp;""</f>
      </c>
      <c r="H3857">
        <f>[1]资金台帐!H3857&amp;""</f>
      </c>
      <c r="J3857">
        <f>[1]资金台帐!J3857&amp;""</f>
      </c>
      <c r="N3857">
        <f>[1]资金台帐!N3857</f>
      </c>
      <c r="O3857">
        <f>[1]资金台帐!O3857&amp;""</f>
      </c>
      <c r="P3857">
        <f>[1]资金台帐!P3857&amp;""</f>
      </c>
      <c r="Q3857">
        <f>[1]资金台帐!Q3857&amp;""</f>
      </c>
      <c r="T3857">
        <f>[1]资金台帐!T3857&amp;""</f>
      </c>
      <c r="U3857">
        <f>[1]资金台帐!U3857&amp;""</f>
      </c>
      <c r="W3857">
        <f>[1]资金台帐!W3857&amp;""</f>
      </c>
      <c r="X3857">
        <f>[1]资金台帐!X3857&amp;""</f>
      </c>
      <c r="AB3857">
        <f>[1]资金台帐!AB3857</f>
        <v>0</v>
      </c>
      <c r="AC3857">
        <f>[1]资金台帐!AC3857</f>
        <v>0</v>
      </c>
      <c r="AD3857">
        <f>[1]资金台帐!AD3857</f>
        <v>0</v>
      </c>
      <c r="AJ3857">
        <f>[1]资金台帐!AJ3857</f>
        <v>0</v>
      </c>
      <c r="AK3857">
        <f>[1]资金台帐!AK3857</f>
        <v>0</v>
      </c>
      <c r="BA3857" s="22">
        <f t="shared" si="0"/>
      </c>
    </row>
    <row r="3858">
      <c r="B3858">
        <f>[1]资金台帐!B3858&amp;""</f>
      </c>
      <c r="H3858">
        <f>[1]资金台帐!H3858&amp;""</f>
      </c>
      <c r="J3858">
        <f>[1]资金台帐!J3858&amp;""</f>
      </c>
      <c r="N3858">
        <f>[1]资金台帐!N3858</f>
      </c>
      <c r="O3858">
        <f>[1]资金台帐!O3858&amp;""</f>
      </c>
      <c r="P3858">
        <f>[1]资金台帐!P3858&amp;""</f>
      </c>
      <c r="Q3858">
        <f>[1]资金台帐!Q3858&amp;""</f>
      </c>
      <c r="T3858">
        <f>[1]资金台帐!T3858&amp;""</f>
      </c>
      <c r="U3858">
        <f>[1]资金台帐!U3858&amp;""</f>
      </c>
      <c r="W3858">
        <f>[1]资金台帐!W3858&amp;""</f>
      </c>
      <c r="X3858">
        <f>[1]资金台帐!X3858&amp;""</f>
      </c>
      <c r="AB3858">
        <f>[1]资金台帐!AB3858</f>
        <v>0</v>
      </c>
      <c r="AC3858">
        <f>[1]资金台帐!AC3858</f>
        <v>0</v>
      </c>
      <c r="AD3858">
        <f>[1]资金台帐!AD3858</f>
        <v>0</v>
      </c>
      <c r="AJ3858">
        <f>[1]资金台帐!AJ3858</f>
        <v>0</v>
      </c>
      <c r="AK3858">
        <f>[1]资金台帐!AK3858</f>
        <v>0</v>
      </c>
      <c r="BA3858" s="22">
        <f t="shared" si="0"/>
      </c>
    </row>
    <row r="3859">
      <c r="B3859">
        <f>[1]资金台帐!B3859&amp;""</f>
      </c>
      <c r="H3859">
        <f>[1]资金台帐!H3859&amp;""</f>
      </c>
      <c r="J3859">
        <f>[1]资金台帐!J3859&amp;""</f>
      </c>
      <c r="N3859">
        <f>[1]资金台帐!N3859</f>
      </c>
      <c r="O3859">
        <f>[1]资金台帐!O3859&amp;""</f>
      </c>
      <c r="P3859">
        <f>[1]资金台帐!P3859&amp;""</f>
      </c>
      <c r="Q3859">
        <f>[1]资金台帐!Q3859&amp;""</f>
      </c>
      <c r="T3859">
        <f>[1]资金台帐!T3859&amp;""</f>
      </c>
      <c r="U3859">
        <f>[1]资金台帐!U3859&amp;""</f>
      </c>
      <c r="W3859">
        <f>[1]资金台帐!W3859&amp;""</f>
      </c>
      <c r="X3859">
        <f>[1]资金台帐!X3859&amp;""</f>
      </c>
      <c r="AB3859">
        <f>[1]资金台帐!AB3859</f>
        <v>0</v>
      </c>
      <c r="AC3859">
        <f>[1]资金台帐!AC3859</f>
        <v>0</v>
      </c>
      <c r="AD3859">
        <f>[1]资金台帐!AD3859</f>
        <v>0</v>
      </c>
      <c r="AJ3859">
        <f>[1]资金台帐!AJ3859</f>
        <v>0</v>
      </c>
      <c r="AK3859">
        <f>[1]资金台帐!AK3859</f>
        <v>0</v>
      </c>
      <c r="BA3859" s="22">
        <f t="shared" si="0"/>
      </c>
    </row>
    <row r="3860">
      <c r="B3860">
        <f>[1]资金台帐!B3860&amp;""</f>
      </c>
      <c r="H3860">
        <f>[1]资金台帐!H3860&amp;""</f>
      </c>
      <c r="J3860">
        <f>[1]资金台帐!J3860&amp;""</f>
      </c>
      <c r="N3860">
        <f>[1]资金台帐!N3860</f>
      </c>
      <c r="O3860">
        <f>[1]资金台帐!O3860&amp;""</f>
      </c>
      <c r="P3860">
        <f>[1]资金台帐!P3860&amp;""</f>
      </c>
      <c r="Q3860">
        <f>[1]资金台帐!Q3860&amp;""</f>
      </c>
      <c r="T3860">
        <f>[1]资金台帐!T3860&amp;""</f>
      </c>
      <c r="U3860">
        <f>[1]资金台帐!U3860&amp;""</f>
      </c>
      <c r="W3860">
        <f>[1]资金台帐!W3860&amp;""</f>
      </c>
      <c r="X3860">
        <f>[1]资金台帐!X3860&amp;""</f>
      </c>
      <c r="AB3860">
        <f>[1]资金台帐!AB3860</f>
        <v>0</v>
      </c>
      <c r="AC3860">
        <f>[1]资金台帐!AC3860</f>
        <v>0</v>
      </c>
      <c r="AD3860">
        <f>[1]资金台帐!AD3860</f>
        <v>0</v>
      </c>
      <c r="AJ3860">
        <f>[1]资金台帐!AJ3860</f>
        <v>0</v>
      </c>
      <c r="AK3860">
        <f>[1]资金台帐!AK3860</f>
        <v>0</v>
      </c>
      <c r="BA3860" s="22">
        <f t="shared" si="0"/>
      </c>
    </row>
    <row r="3861">
      <c r="B3861">
        <f>[1]资金台帐!B3861&amp;""</f>
      </c>
      <c r="H3861">
        <f>[1]资金台帐!H3861&amp;""</f>
      </c>
      <c r="J3861">
        <f>[1]资金台帐!J3861&amp;""</f>
      </c>
      <c r="N3861">
        <f>[1]资金台帐!N3861</f>
      </c>
      <c r="O3861">
        <f>[1]资金台帐!O3861&amp;""</f>
      </c>
      <c r="P3861">
        <f>[1]资金台帐!P3861&amp;""</f>
      </c>
      <c r="Q3861">
        <f>[1]资金台帐!Q3861&amp;""</f>
      </c>
      <c r="T3861">
        <f>[1]资金台帐!T3861&amp;""</f>
      </c>
      <c r="U3861">
        <f>[1]资金台帐!U3861&amp;""</f>
      </c>
      <c r="W3861">
        <f>[1]资金台帐!W3861&amp;""</f>
      </c>
      <c r="X3861">
        <f>[1]资金台帐!X3861&amp;""</f>
      </c>
      <c r="AB3861">
        <f>[1]资金台帐!AB3861</f>
        <v>0</v>
      </c>
      <c r="AC3861">
        <f>[1]资金台帐!AC3861</f>
        <v>0</v>
      </c>
      <c r="AD3861">
        <f>[1]资金台帐!AD3861</f>
        <v>0</v>
      </c>
      <c r="AJ3861">
        <f>[1]资金台帐!AJ3861</f>
        <v>0</v>
      </c>
      <c r="AK3861">
        <f>[1]资金台帐!AK3861</f>
        <v>0</v>
      </c>
      <c r="BA3861" s="22">
        <f t="shared" si="0"/>
      </c>
    </row>
    <row r="3862">
      <c r="B3862">
        <f>[1]资金台帐!B3862&amp;""</f>
      </c>
      <c r="H3862">
        <f>[1]资金台帐!H3862&amp;""</f>
      </c>
      <c r="J3862">
        <f>[1]资金台帐!J3862&amp;""</f>
      </c>
      <c r="N3862">
        <f>[1]资金台帐!N3862</f>
      </c>
      <c r="O3862">
        <f>[1]资金台帐!O3862&amp;""</f>
      </c>
      <c r="P3862">
        <f>[1]资金台帐!P3862&amp;""</f>
      </c>
      <c r="Q3862">
        <f>[1]资金台帐!Q3862&amp;""</f>
      </c>
      <c r="T3862">
        <f>[1]资金台帐!T3862&amp;""</f>
      </c>
      <c r="U3862">
        <f>[1]资金台帐!U3862&amp;""</f>
      </c>
      <c r="W3862">
        <f>[1]资金台帐!W3862&amp;""</f>
      </c>
      <c r="X3862">
        <f>[1]资金台帐!X3862&amp;""</f>
      </c>
      <c r="AB3862">
        <f>[1]资金台帐!AB3862</f>
        <v>0</v>
      </c>
      <c r="AC3862">
        <f>[1]资金台帐!AC3862</f>
        <v>0</v>
      </c>
      <c r="AD3862">
        <f>[1]资金台帐!AD3862</f>
        <v>0</v>
      </c>
      <c r="AJ3862">
        <f>[1]资金台帐!AJ3862</f>
        <v>0</v>
      </c>
      <c r="AK3862">
        <f>[1]资金台帐!AK3862</f>
        <v>0</v>
      </c>
      <c r="BA3862" s="22">
        <f t="shared" si="0"/>
      </c>
    </row>
    <row r="3863">
      <c r="B3863">
        <f>[1]资金台帐!B3863&amp;""</f>
      </c>
      <c r="H3863">
        <f>[1]资金台帐!H3863&amp;""</f>
      </c>
      <c r="J3863">
        <f>[1]资金台帐!J3863&amp;""</f>
      </c>
      <c r="N3863">
        <f>[1]资金台帐!N3863</f>
      </c>
      <c r="O3863">
        <f>[1]资金台帐!O3863&amp;""</f>
      </c>
      <c r="P3863">
        <f>[1]资金台帐!P3863&amp;""</f>
      </c>
      <c r="Q3863">
        <f>[1]资金台帐!Q3863&amp;""</f>
      </c>
      <c r="T3863">
        <f>[1]资金台帐!T3863&amp;""</f>
      </c>
      <c r="U3863">
        <f>[1]资金台帐!U3863&amp;""</f>
      </c>
      <c r="W3863">
        <f>[1]资金台帐!W3863&amp;""</f>
      </c>
      <c r="X3863">
        <f>[1]资金台帐!X3863&amp;""</f>
      </c>
      <c r="AB3863">
        <f>[1]资金台帐!AB3863</f>
        <v>0</v>
      </c>
      <c r="AC3863">
        <f>[1]资金台帐!AC3863</f>
        <v>0</v>
      </c>
      <c r="AD3863">
        <f>[1]资金台帐!AD3863</f>
        <v>0</v>
      </c>
      <c r="AJ3863">
        <f>[1]资金台帐!AJ3863</f>
        <v>0</v>
      </c>
      <c r="AK3863">
        <f>[1]资金台帐!AK3863</f>
        <v>0</v>
      </c>
      <c r="BA3863" s="22">
        <f t="shared" si="0"/>
      </c>
    </row>
    <row r="3864">
      <c r="B3864">
        <f>[1]资金台帐!B3864&amp;""</f>
      </c>
      <c r="H3864">
        <f>[1]资金台帐!H3864&amp;""</f>
      </c>
      <c r="J3864">
        <f>[1]资金台帐!J3864&amp;""</f>
      </c>
      <c r="N3864">
        <f>[1]资金台帐!N3864</f>
      </c>
      <c r="O3864">
        <f>[1]资金台帐!O3864&amp;""</f>
      </c>
      <c r="P3864">
        <f>[1]资金台帐!P3864&amp;""</f>
      </c>
      <c r="Q3864">
        <f>[1]资金台帐!Q3864&amp;""</f>
      </c>
      <c r="T3864">
        <f>[1]资金台帐!T3864&amp;""</f>
      </c>
      <c r="U3864">
        <f>[1]资金台帐!U3864&amp;""</f>
      </c>
      <c r="W3864">
        <f>[1]资金台帐!W3864&amp;""</f>
      </c>
      <c r="X3864">
        <f>[1]资金台帐!X3864&amp;""</f>
      </c>
      <c r="AB3864">
        <f>[1]资金台帐!AB3864</f>
        <v>0</v>
      </c>
      <c r="AC3864">
        <f>[1]资金台帐!AC3864</f>
        <v>0</v>
      </c>
      <c r="AD3864">
        <f>[1]资金台帐!AD3864</f>
        <v>0</v>
      </c>
      <c r="AJ3864">
        <f>[1]资金台帐!AJ3864</f>
        <v>0</v>
      </c>
      <c r="AK3864">
        <f>[1]资金台帐!AK3864</f>
        <v>0</v>
      </c>
      <c r="BA3864" s="22">
        <f t="shared" si="0"/>
      </c>
    </row>
    <row r="3865">
      <c r="B3865">
        <f>[1]资金台帐!B3865&amp;""</f>
      </c>
      <c r="H3865">
        <f>[1]资金台帐!H3865&amp;""</f>
      </c>
      <c r="J3865">
        <f>[1]资金台帐!J3865&amp;""</f>
      </c>
      <c r="N3865">
        <f>[1]资金台帐!N3865</f>
      </c>
      <c r="O3865">
        <f>[1]资金台帐!O3865&amp;""</f>
      </c>
      <c r="P3865">
        <f>[1]资金台帐!P3865&amp;""</f>
      </c>
      <c r="Q3865">
        <f>[1]资金台帐!Q3865&amp;""</f>
      </c>
      <c r="T3865">
        <f>[1]资金台帐!T3865&amp;""</f>
      </c>
      <c r="U3865">
        <f>[1]资金台帐!U3865&amp;""</f>
      </c>
      <c r="W3865">
        <f>[1]资金台帐!W3865&amp;""</f>
      </c>
      <c r="X3865">
        <f>[1]资金台帐!X3865&amp;""</f>
      </c>
      <c r="AB3865">
        <f>[1]资金台帐!AB3865</f>
        <v>0</v>
      </c>
      <c r="AC3865">
        <f>[1]资金台帐!AC3865</f>
        <v>0</v>
      </c>
      <c r="AD3865">
        <f>[1]资金台帐!AD3865</f>
        <v>0</v>
      </c>
      <c r="AJ3865">
        <f>[1]资金台帐!AJ3865</f>
        <v>0</v>
      </c>
      <c r="AK3865">
        <f>[1]资金台帐!AK3865</f>
        <v>0</v>
      </c>
      <c r="BA3865" s="22">
        <f t="shared" si="0"/>
      </c>
    </row>
    <row r="3866">
      <c r="B3866">
        <f>[1]资金台帐!B3866&amp;""</f>
      </c>
      <c r="H3866">
        <f>[1]资金台帐!H3866&amp;""</f>
      </c>
      <c r="J3866">
        <f>[1]资金台帐!J3866&amp;""</f>
      </c>
      <c r="N3866">
        <f>[1]资金台帐!N3866</f>
      </c>
      <c r="O3866">
        <f>[1]资金台帐!O3866&amp;""</f>
      </c>
      <c r="P3866">
        <f>[1]资金台帐!P3866&amp;""</f>
      </c>
      <c r="Q3866">
        <f>[1]资金台帐!Q3866&amp;""</f>
      </c>
      <c r="T3866">
        <f>[1]资金台帐!T3866&amp;""</f>
      </c>
      <c r="U3866">
        <f>[1]资金台帐!U3866&amp;""</f>
      </c>
      <c r="W3866">
        <f>[1]资金台帐!W3866&amp;""</f>
      </c>
      <c r="X3866">
        <f>[1]资金台帐!X3866&amp;""</f>
      </c>
      <c r="AB3866">
        <f>[1]资金台帐!AB3866</f>
        <v>0</v>
      </c>
      <c r="AC3866">
        <f>[1]资金台帐!AC3866</f>
        <v>0</v>
      </c>
      <c r="AD3866">
        <f>[1]资金台帐!AD3866</f>
        <v>0</v>
      </c>
      <c r="AJ3866">
        <f>[1]资金台帐!AJ3866</f>
        <v>0</v>
      </c>
      <c r="AK3866">
        <f>[1]资金台帐!AK3866</f>
        <v>0</v>
      </c>
      <c r="BA3866" s="22">
        <f t="shared" si="0"/>
      </c>
    </row>
    <row r="3867">
      <c r="B3867">
        <f>[1]资金台帐!B3867&amp;""</f>
      </c>
      <c r="H3867">
        <f>[1]资金台帐!H3867&amp;""</f>
      </c>
      <c r="J3867">
        <f>[1]资金台帐!J3867&amp;""</f>
      </c>
      <c r="N3867">
        <f>[1]资金台帐!N3867</f>
      </c>
      <c r="O3867">
        <f>[1]资金台帐!O3867&amp;""</f>
      </c>
      <c r="P3867">
        <f>[1]资金台帐!P3867&amp;""</f>
      </c>
      <c r="Q3867">
        <f>[1]资金台帐!Q3867&amp;""</f>
      </c>
      <c r="T3867">
        <f>[1]资金台帐!T3867&amp;""</f>
      </c>
      <c r="U3867">
        <f>[1]资金台帐!U3867&amp;""</f>
      </c>
      <c r="W3867">
        <f>[1]资金台帐!W3867&amp;""</f>
      </c>
      <c r="X3867">
        <f>[1]资金台帐!X3867&amp;""</f>
      </c>
      <c r="AB3867">
        <f>[1]资金台帐!AB3867</f>
        <v>0</v>
      </c>
      <c r="AC3867">
        <f>[1]资金台帐!AC3867</f>
        <v>0</v>
      </c>
      <c r="AD3867">
        <f>[1]资金台帐!AD3867</f>
        <v>0</v>
      </c>
      <c r="AJ3867">
        <f>[1]资金台帐!AJ3867</f>
        <v>0</v>
      </c>
      <c r="AK3867">
        <f>[1]资金台帐!AK3867</f>
        <v>0</v>
      </c>
      <c r="BA3867" s="22">
        <f t="shared" si="0"/>
      </c>
    </row>
    <row r="3868">
      <c r="B3868">
        <f>[1]资金台帐!B3868&amp;""</f>
      </c>
      <c r="H3868">
        <f>[1]资金台帐!H3868&amp;""</f>
      </c>
      <c r="J3868">
        <f>[1]资金台帐!J3868&amp;""</f>
      </c>
      <c r="N3868">
        <f>[1]资金台帐!N3868</f>
      </c>
      <c r="O3868">
        <f>[1]资金台帐!O3868&amp;""</f>
      </c>
      <c r="P3868">
        <f>[1]资金台帐!P3868&amp;""</f>
      </c>
      <c r="Q3868">
        <f>[1]资金台帐!Q3868&amp;""</f>
      </c>
      <c r="T3868">
        <f>[1]资金台帐!T3868&amp;""</f>
      </c>
      <c r="U3868">
        <f>[1]资金台帐!U3868&amp;""</f>
      </c>
      <c r="W3868">
        <f>[1]资金台帐!W3868&amp;""</f>
      </c>
      <c r="X3868">
        <f>[1]资金台帐!X3868&amp;""</f>
      </c>
      <c r="AB3868">
        <f>[1]资金台帐!AB3868</f>
        <v>0</v>
      </c>
      <c r="AC3868">
        <f>[1]资金台帐!AC3868</f>
        <v>0</v>
      </c>
      <c r="AD3868">
        <f>[1]资金台帐!AD3868</f>
        <v>0</v>
      </c>
      <c r="AJ3868">
        <f>[1]资金台帐!AJ3868</f>
        <v>0</v>
      </c>
      <c r="AK3868">
        <f>[1]资金台帐!AK3868</f>
        <v>0</v>
      </c>
      <c r="BA3868" s="22">
        <f t="shared" si="0"/>
      </c>
    </row>
    <row r="3869">
      <c r="B3869">
        <f>[1]资金台帐!B3869&amp;""</f>
      </c>
      <c r="H3869">
        <f>[1]资金台帐!H3869&amp;""</f>
      </c>
      <c r="J3869">
        <f>[1]资金台帐!J3869&amp;""</f>
      </c>
      <c r="N3869">
        <f>[1]资金台帐!N3869</f>
      </c>
      <c r="O3869">
        <f>[1]资金台帐!O3869&amp;""</f>
      </c>
      <c r="P3869">
        <f>[1]资金台帐!P3869&amp;""</f>
      </c>
      <c r="Q3869">
        <f>[1]资金台帐!Q3869&amp;""</f>
      </c>
      <c r="T3869">
        <f>[1]资金台帐!T3869&amp;""</f>
      </c>
      <c r="U3869">
        <f>[1]资金台帐!U3869&amp;""</f>
      </c>
      <c r="W3869">
        <f>[1]资金台帐!W3869&amp;""</f>
      </c>
      <c r="X3869">
        <f>[1]资金台帐!X3869&amp;""</f>
      </c>
      <c r="AB3869">
        <f>[1]资金台帐!AB3869</f>
        <v>0</v>
      </c>
      <c r="AC3869">
        <f>[1]资金台帐!AC3869</f>
        <v>0</v>
      </c>
      <c r="AD3869">
        <f>[1]资金台帐!AD3869</f>
        <v>0</v>
      </c>
      <c r="AJ3869">
        <f>[1]资金台帐!AJ3869</f>
        <v>0</v>
      </c>
      <c r="AK3869">
        <f>[1]资金台帐!AK3869</f>
        <v>0</v>
      </c>
      <c r="BA3869" s="22">
        <f t="shared" si="0"/>
      </c>
    </row>
    <row r="3870">
      <c r="B3870">
        <f>[1]资金台帐!B3870&amp;""</f>
      </c>
      <c r="H3870">
        <f>[1]资金台帐!H3870&amp;""</f>
      </c>
      <c r="J3870">
        <f>[1]资金台帐!J3870&amp;""</f>
      </c>
      <c r="N3870">
        <f>[1]资金台帐!N3870</f>
      </c>
      <c r="O3870">
        <f>[1]资金台帐!O3870&amp;""</f>
      </c>
      <c r="P3870">
        <f>[1]资金台帐!P3870&amp;""</f>
      </c>
      <c r="Q3870">
        <f>[1]资金台帐!Q3870&amp;""</f>
      </c>
      <c r="T3870">
        <f>[1]资金台帐!T3870&amp;""</f>
      </c>
      <c r="U3870">
        <f>[1]资金台帐!U3870&amp;""</f>
      </c>
      <c r="W3870">
        <f>[1]资金台帐!W3870&amp;""</f>
      </c>
      <c r="X3870">
        <f>[1]资金台帐!X3870&amp;""</f>
      </c>
      <c r="AB3870">
        <f>[1]资金台帐!AB3870</f>
        <v>0</v>
      </c>
      <c r="AC3870">
        <f>[1]资金台帐!AC3870</f>
        <v>0</v>
      </c>
      <c r="AD3870">
        <f>[1]资金台帐!AD3870</f>
        <v>0</v>
      </c>
      <c r="AJ3870">
        <f>[1]资金台帐!AJ3870</f>
        <v>0</v>
      </c>
      <c r="AK3870">
        <f>[1]资金台帐!AK3870</f>
        <v>0</v>
      </c>
      <c r="BA3870" s="22">
        <f t="shared" si="0"/>
      </c>
    </row>
    <row r="3871">
      <c r="B3871">
        <f>[1]资金台帐!B3871&amp;""</f>
      </c>
      <c r="H3871">
        <f>[1]资金台帐!H3871&amp;""</f>
      </c>
      <c r="J3871">
        <f>[1]资金台帐!J3871&amp;""</f>
      </c>
      <c r="N3871">
        <f>[1]资金台帐!N3871</f>
      </c>
      <c r="O3871">
        <f>[1]资金台帐!O3871&amp;""</f>
      </c>
      <c r="P3871">
        <f>[1]资金台帐!P3871&amp;""</f>
      </c>
      <c r="Q3871">
        <f>[1]资金台帐!Q3871&amp;""</f>
      </c>
      <c r="T3871">
        <f>[1]资金台帐!T3871&amp;""</f>
      </c>
      <c r="U3871">
        <f>[1]资金台帐!U3871&amp;""</f>
      </c>
      <c r="W3871">
        <f>[1]资金台帐!W3871&amp;""</f>
      </c>
      <c r="X3871">
        <f>[1]资金台帐!X3871&amp;""</f>
      </c>
      <c r="AB3871">
        <f>[1]资金台帐!AB3871</f>
        <v>0</v>
      </c>
      <c r="AC3871">
        <f>[1]资金台帐!AC3871</f>
        <v>0</v>
      </c>
      <c r="AD3871">
        <f>[1]资金台帐!AD3871</f>
        <v>0</v>
      </c>
      <c r="AJ3871">
        <f>[1]资金台帐!AJ3871</f>
        <v>0</v>
      </c>
      <c r="AK3871">
        <f>[1]资金台帐!AK3871</f>
        <v>0</v>
      </c>
      <c r="BA3871" s="22">
        <f t="shared" si="0"/>
      </c>
    </row>
    <row r="3872">
      <c r="B3872">
        <f>[1]资金台帐!B3872&amp;""</f>
      </c>
      <c r="H3872">
        <f>[1]资金台帐!H3872&amp;""</f>
      </c>
      <c r="J3872">
        <f>[1]资金台帐!J3872&amp;""</f>
      </c>
      <c r="N3872">
        <f>[1]资金台帐!N3872</f>
      </c>
      <c r="O3872">
        <f>[1]资金台帐!O3872&amp;""</f>
      </c>
      <c r="P3872">
        <f>[1]资金台帐!P3872&amp;""</f>
      </c>
      <c r="Q3872">
        <f>[1]资金台帐!Q3872&amp;""</f>
      </c>
      <c r="T3872">
        <f>[1]资金台帐!T3872&amp;""</f>
      </c>
      <c r="U3872">
        <f>[1]资金台帐!U3872&amp;""</f>
      </c>
      <c r="W3872">
        <f>[1]资金台帐!W3872&amp;""</f>
      </c>
      <c r="X3872">
        <f>[1]资金台帐!X3872&amp;""</f>
      </c>
      <c r="AB3872">
        <f>[1]资金台帐!AB3872</f>
        <v>0</v>
      </c>
      <c r="AC3872">
        <f>[1]资金台帐!AC3872</f>
        <v>0</v>
      </c>
      <c r="AD3872">
        <f>[1]资金台帐!AD3872</f>
        <v>0</v>
      </c>
      <c r="AJ3872">
        <f>[1]资金台帐!AJ3872</f>
        <v>0</v>
      </c>
      <c r="AK3872">
        <f>[1]资金台帐!AK3872</f>
        <v>0</v>
      </c>
      <c r="BA3872" s="22">
        <f t="shared" si="0"/>
      </c>
    </row>
    <row r="3873">
      <c r="B3873">
        <f>[1]资金台帐!B3873&amp;""</f>
      </c>
      <c r="H3873">
        <f>[1]资金台帐!H3873&amp;""</f>
      </c>
      <c r="J3873">
        <f>[1]资金台帐!J3873&amp;""</f>
      </c>
      <c r="N3873">
        <f>[1]资金台帐!N3873</f>
      </c>
      <c r="O3873">
        <f>[1]资金台帐!O3873&amp;""</f>
      </c>
      <c r="P3873">
        <f>[1]资金台帐!P3873&amp;""</f>
      </c>
      <c r="Q3873">
        <f>[1]资金台帐!Q3873&amp;""</f>
      </c>
      <c r="T3873">
        <f>[1]资金台帐!T3873&amp;""</f>
      </c>
      <c r="U3873">
        <f>[1]资金台帐!U3873&amp;""</f>
      </c>
      <c r="W3873">
        <f>[1]资金台帐!W3873&amp;""</f>
      </c>
      <c r="X3873">
        <f>[1]资金台帐!X3873&amp;""</f>
      </c>
      <c r="AB3873">
        <f>[1]资金台帐!AB3873</f>
        <v>0</v>
      </c>
      <c r="AC3873">
        <f>[1]资金台帐!AC3873</f>
        <v>0</v>
      </c>
      <c r="AD3873">
        <f>[1]资金台帐!AD3873</f>
        <v>0</v>
      </c>
      <c r="AJ3873">
        <f>[1]资金台帐!AJ3873</f>
        <v>0</v>
      </c>
      <c r="AK3873">
        <f>[1]资金台帐!AK3873</f>
        <v>0</v>
      </c>
      <c r="BA3873" s="22">
        <f t="shared" si="0"/>
      </c>
    </row>
    <row r="3874">
      <c r="B3874">
        <f>[1]资金台帐!B3874&amp;""</f>
      </c>
      <c r="H3874">
        <f>[1]资金台帐!H3874&amp;""</f>
      </c>
      <c r="J3874">
        <f>[1]资金台帐!J3874&amp;""</f>
      </c>
      <c r="N3874">
        <f>[1]资金台帐!N3874</f>
      </c>
      <c r="O3874">
        <f>[1]资金台帐!O3874&amp;""</f>
      </c>
      <c r="P3874">
        <f>[1]资金台帐!P3874&amp;""</f>
      </c>
      <c r="Q3874">
        <f>[1]资金台帐!Q3874&amp;""</f>
      </c>
      <c r="T3874">
        <f>[1]资金台帐!T3874&amp;""</f>
      </c>
      <c r="U3874">
        <f>[1]资金台帐!U3874&amp;""</f>
      </c>
      <c r="W3874">
        <f>[1]资金台帐!W3874&amp;""</f>
      </c>
      <c r="X3874">
        <f>[1]资金台帐!X3874&amp;""</f>
      </c>
      <c r="AB3874">
        <f>[1]资金台帐!AB3874</f>
        <v>0</v>
      </c>
      <c r="AC3874">
        <f>[1]资金台帐!AC3874</f>
        <v>0</v>
      </c>
      <c r="AD3874">
        <f>[1]资金台帐!AD3874</f>
        <v>0</v>
      </c>
      <c r="AJ3874">
        <f>[1]资金台帐!AJ3874</f>
        <v>0</v>
      </c>
      <c r="AK3874">
        <f>[1]资金台帐!AK3874</f>
        <v>0</v>
      </c>
      <c r="BA3874" s="22">
        <f t="shared" si="0"/>
      </c>
    </row>
    <row r="3875">
      <c r="B3875">
        <f>[1]资金台帐!B3875&amp;""</f>
      </c>
      <c r="H3875">
        <f>[1]资金台帐!H3875&amp;""</f>
      </c>
      <c r="J3875">
        <f>[1]资金台帐!J3875&amp;""</f>
      </c>
      <c r="N3875">
        <f>[1]资金台帐!N3875</f>
      </c>
      <c r="O3875">
        <f>[1]资金台帐!O3875&amp;""</f>
      </c>
      <c r="P3875">
        <f>[1]资金台帐!P3875&amp;""</f>
      </c>
      <c r="Q3875">
        <f>[1]资金台帐!Q3875&amp;""</f>
      </c>
      <c r="T3875">
        <f>[1]资金台帐!T3875&amp;""</f>
      </c>
      <c r="U3875">
        <f>[1]资金台帐!U3875&amp;""</f>
      </c>
      <c r="W3875">
        <f>[1]资金台帐!W3875&amp;""</f>
      </c>
      <c r="X3875">
        <f>[1]资金台帐!X3875&amp;""</f>
      </c>
      <c r="AB3875">
        <f>[1]资金台帐!AB3875</f>
        <v>0</v>
      </c>
      <c r="AC3875">
        <f>[1]资金台帐!AC3875</f>
        <v>0</v>
      </c>
      <c r="AD3875">
        <f>[1]资金台帐!AD3875</f>
        <v>0</v>
      </c>
      <c r="AJ3875">
        <f>[1]资金台帐!AJ3875</f>
        <v>0</v>
      </c>
      <c r="AK3875">
        <f>[1]资金台帐!AK3875</f>
        <v>0</v>
      </c>
      <c r="BA3875" s="22">
        <f t="shared" si="0"/>
      </c>
    </row>
    <row r="3876">
      <c r="B3876">
        <f>[1]资金台帐!B3876&amp;""</f>
      </c>
      <c r="H3876">
        <f>[1]资金台帐!H3876&amp;""</f>
      </c>
      <c r="J3876">
        <f>[1]资金台帐!J3876&amp;""</f>
      </c>
      <c r="N3876">
        <f>[1]资金台帐!N3876</f>
      </c>
      <c r="O3876">
        <f>[1]资金台帐!O3876&amp;""</f>
      </c>
      <c r="P3876">
        <f>[1]资金台帐!P3876&amp;""</f>
      </c>
      <c r="Q3876">
        <f>[1]资金台帐!Q3876&amp;""</f>
      </c>
      <c r="T3876">
        <f>[1]资金台帐!T3876&amp;""</f>
      </c>
      <c r="U3876">
        <f>[1]资金台帐!U3876&amp;""</f>
      </c>
      <c r="W3876">
        <f>[1]资金台帐!W3876&amp;""</f>
      </c>
      <c r="X3876">
        <f>[1]资金台帐!X3876&amp;""</f>
      </c>
      <c r="AB3876">
        <f>[1]资金台帐!AB3876</f>
        <v>0</v>
      </c>
      <c r="AC3876">
        <f>[1]资金台帐!AC3876</f>
        <v>0</v>
      </c>
      <c r="AD3876">
        <f>[1]资金台帐!AD3876</f>
        <v>0</v>
      </c>
      <c r="AJ3876">
        <f>[1]资金台帐!AJ3876</f>
        <v>0</v>
      </c>
      <c r="AK3876">
        <f>[1]资金台帐!AK3876</f>
        <v>0</v>
      </c>
      <c r="BA3876" s="22">
        <f t="shared" si="0"/>
      </c>
    </row>
    <row r="3877">
      <c r="B3877">
        <f>[1]资金台帐!B3877&amp;""</f>
      </c>
      <c r="H3877">
        <f>[1]资金台帐!H3877&amp;""</f>
      </c>
      <c r="J3877">
        <f>[1]资金台帐!J3877&amp;""</f>
      </c>
      <c r="N3877">
        <f>[1]资金台帐!N3877</f>
      </c>
      <c r="O3877">
        <f>[1]资金台帐!O3877&amp;""</f>
      </c>
      <c r="P3877">
        <f>[1]资金台帐!P3877&amp;""</f>
      </c>
      <c r="Q3877">
        <f>[1]资金台帐!Q3877&amp;""</f>
      </c>
      <c r="T3877">
        <f>[1]资金台帐!T3877&amp;""</f>
      </c>
      <c r="U3877">
        <f>[1]资金台帐!U3877&amp;""</f>
      </c>
      <c r="W3877">
        <f>[1]资金台帐!W3877&amp;""</f>
      </c>
      <c r="X3877">
        <f>[1]资金台帐!X3877&amp;""</f>
      </c>
      <c r="AB3877">
        <f>[1]资金台帐!AB3877</f>
        <v>0</v>
      </c>
      <c r="AC3877">
        <f>[1]资金台帐!AC3877</f>
        <v>0</v>
      </c>
      <c r="AD3877">
        <f>[1]资金台帐!AD3877</f>
        <v>0</v>
      </c>
      <c r="AJ3877">
        <f>[1]资金台帐!AJ3877</f>
        <v>0</v>
      </c>
      <c r="AK3877">
        <f>[1]资金台帐!AK3877</f>
        <v>0</v>
      </c>
      <c r="BA3877" s="22">
        <f t="shared" si="0"/>
      </c>
    </row>
    <row r="3878">
      <c r="B3878">
        <f>[1]资金台帐!B3878&amp;""</f>
      </c>
      <c r="H3878">
        <f>[1]资金台帐!H3878&amp;""</f>
      </c>
      <c r="J3878">
        <f>[1]资金台帐!J3878&amp;""</f>
      </c>
      <c r="N3878">
        <f>[1]资金台帐!N3878</f>
      </c>
      <c r="O3878">
        <f>[1]资金台帐!O3878&amp;""</f>
      </c>
      <c r="P3878">
        <f>[1]资金台帐!P3878&amp;""</f>
      </c>
      <c r="Q3878">
        <f>[1]资金台帐!Q3878&amp;""</f>
      </c>
      <c r="T3878">
        <f>[1]资金台帐!T3878&amp;""</f>
      </c>
      <c r="U3878">
        <f>[1]资金台帐!U3878&amp;""</f>
      </c>
      <c r="W3878">
        <f>[1]资金台帐!W3878&amp;""</f>
      </c>
      <c r="X3878">
        <f>[1]资金台帐!X3878&amp;""</f>
      </c>
      <c r="AB3878">
        <f>[1]资金台帐!AB3878</f>
        <v>0</v>
      </c>
      <c r="AC3878">
        <f>[1]资金台帐!AC3878</f>
        <v>0</v>
      </c>
      <c r="AD3878">
        <f>[1]资金台帐!AD3878</f>
        <v>0</v>
      </c>
      <c r="AJ3878">
        <f>[1]资金台帐!AJ3878</f>
        <v>0</v>
      </c>
      <c r="AK3878">
        <f>[1]资金台帐!AK3878</f>
        <v>0</v>
      </c>
      <c r="BA3878" s="22">
        <f t="shared" si="0"/>
      </c>
    </row>
    <row r="3879">
      <c r="B3879">
        <f>[1]资金台帐!B3879&amp;""</f>
      </c>
      <c r="H3879">
        <f>[1]资金台帐!H3879&amp;""</f>
      </c>
      <c r="J3879">
        <f>[1]资金台帐!J3879&amp;""</f>
      </c>
      <c r="N3879">
        <f>[1]资金台帐!N3879</f>
      </c>
      <c r="O3879">
        <f>[1]资金台帐!O3879&amp;""</f>
      </c>
      <c r="P3879">
        <f>[1]资金台帐!P3879&amp;""</f>
      </c>
      <c r="Q3879">
        <f>[1]资金台帐!Q3879&amp;""</f>
      </c>
      <c r="T3879">
        <f>[1]资金台帐!T3879&amp;""</f>
      </c>
      <c r="U3879">
        <f>[1]资金台帐!U3879&amp;""</f>
      </c>
      <c r="W3879">
        <f>[1]资金台帐!W3879&amp;""</f>
      </c>
      <c r="X3879">
        <f>[1]资金台帐!X3879&amp;""</f>
      </c>
      <c r="AB3879">
        <f>[1]资金台帐!AB3879</f>
        <v>0</v>
      </c>
      <c r="AC3879">
        <f>[1]资金台帐!AC3879</f>
        <v>0</v>
      </c>
      <c r="AD3879">
        <f>[1]资金台帐!AD3879</f>
        <v>0</v>
      </c>
      <c r="AJ3879">
        <f>[1]资金台帐!AJ3879</f>
        <v>0</v>
      </c>
      <c r="AK3879">
        <f>[1]资金台帐!AK3879</f>
        <v>0</v>
      </c>
      <c r="BA3879" s="22">
        <f t="shared" si="0"/>
      </c>
    </row>
    <row r="3880">
      <c r="B3880">
        <f>[1]资金台帐!B3880&amp;""</f>
      </c>
      <c r="H3880">
        <f>[1]资金台帐!H3880&amp;""</f>
      </c>
      <c r="J3880">
        <f>[1]资金台帐!J3880&amp;""</f>
      </c>
      <c r="N3880">
        <f>[1]资金台帐!N3880</f>
      </c>
      <c r="O3880">
        <f>[1]资金台帐!O3880&amp;""</f>
      </c>
      <c r="P3880">
        <f>[1]资金台帐!P3880&amp;""</f>
      </c>
      <c r="Q3880">
        <f>[1]资金台帐!Q3880&amp;""</f>
      </c>
      <c r="T3880">
        <f>[1]资金台帐!T3880&amp;""</f>
      </c>
      <c r="U3880">
        <f>[1]资金台帐!U3880&amp;""</f>
      </c>
      <c r="W3880">
        <f>[1]资金台帐!W3880&amp;""</f>
      </c>
      <c r="X3880">
        <f>[1]资金台帐!X3880&amp;""</f>
      </c>
      <c r="AB3880">
        <f>[1]资金台帐!AB3880</f>
        <v>0</v>
      </c>
      <c r="AC3880">
        <f>[1]资金台帐!AC3880</f>
        <v>0</v>
      </c>
      <c r="AD3880">
        <f>[1]资金台帐!AD3880</f>
        <v>0</v>
      </c>
      <c r="AJ3880">
        <f>[1]资金台帐!AJ3880</f>
        <v>0</v>
      </c>
      <c r="AK3880">
        <f>[1]资金台帐!AK3880</f>
        <v>0</v>
      </c>
      <c r="BA3880" s="22">
        <f t="shared" si="0"/>
      </c>
    </row>
    <row r="3881">
      <c r="B3881">
        <f>[1]资金台帐!B3881&amp;""</f>
      </c>
      <c r="H3881">
        <f>[1]资金台帐!H3881&amp;""</f>
      </c>
      <c r="J3881">
        <f>[1]资金台帐!J3881&amp;""</f>
      </c>
      <c r="N3881">
        <f>[1]资金台帐!N3881</f>
      </c>
      <c r="O3881">
        <f>[1]资金台帐!O3881&amp;""</f>
      </c>
      <c r="P3881">
        <f>[1]资金台帐!P3881&amp;""</f>
      </c>
      <c r="Q3881">
        <f>[1]资金台帐!Q3881&amp;""</f>
      </c>
      <c r="T3881">
        <f>[1]资金台帐!T3881&amp;""</f>
      </c>
      <c r="U3881">
        <f>[1]资金台帐!U3881&amp;""</f>
      </c>
      <c r="W3881">
        <f>[1]资金台帐!W3881&amp;""</f>
      </c>
      <c r="X3881">
        <f>[1]资金台帐!X3881&amp;""</f>
      </c>
      <c r="AB3881">
        <f>[1]资金台帐!AB3881</f>
        <v>0</v>
      </c>
      <c r="AC3881">
        <f>[1]资金台帐!AC3881</f>
        <v>0</v>
      </c>
      <c r="AD3881">
        <f>[1]资金台帐!AD3881</f>
        <v>0</v>
      </c>
      <c r="AJ3881">
        <f>[1]资金台帐!AJ3881</f>
        <v>0</v>
      </c>
      <c r="AK3881">
        <f>[1]资金台帐!AK3881</f>
        <v>0</v>
      </c>
      <c r="BA3881" s="22">
        <f t="shared" si="0"/>
      </c>
    </row>
    <row r="3882">
      <c r="B3882">
        <f>[1]资金台帐!B3882&amp;""</f>
      </c>
      <c r="H3882">
        <f>[1]资金台帐!H3882&amp;""</f>
      </c>
      <c r="J3882">
        <f>[1]资金台帐!J3882&amp;""</f>
      </c>
      <c r="N3882">
        <f>[1]资金台帐!N3882</f>
      </c>
      <c r="O3882">
        <f>[1]资金台帐!O3882&amp;""</f>
      </c>
      <c r="P3882">
        <f>[1]资金台帐!P3882&amp;""</f>
      </c>
      <c r="Q3882">
        <f>[1]资金台帐!Q3882&amp;""</f>
      </c>
      <c r="T3882">
        <f>[1]资金台帐!T3882&amp;""</f>
      </c>
      <c r="U3882">
        <f>[1]资金台帐!U3882&amp;""</f>
      </c>
      <c r="W3882">
        <f>[1]资金台帐!W3882&amp;""</f>
      </c>
      <c r="X3882">
        <f>[1]资金台帐!X3882&amp;""</f>
      </c>
      <c r="AB3882">
        <f>[1]资金台帐!AB3882</f>
        <v>0</v>
      </c>
      <c r="AC3882">
        <f>[1]资金台帐!AC3882</f>
        <v>0</v>
      </c>
      <c r="AD3882">
        <f>[1]资金台帐!AD3882</f>
        <v>0</v>
      </c>
      <c r="AJ3882">
        <f>[1]资金台帐!AJ3882</f>
        <v>0</v>
      </c>
      <c r="AK3882">
        <f>[1]资金台帐!AK3882</f>
        <v>0</v>
      </c>
      <c r="BA3882" s="22">
        <f t="shared" si="0"/>
      </c>
    </row>
    <row r="3883">
      <c r="B3883">
        <f>[1]资金台帐!B3883&amp;""</f>
      </c>
      <c r="H3883">
        <f>[1]资金台帐!H3883&amp;""</f>
      </c>
      <c r="J3883">
        <f>[1]资金台帐!J3883&amp;""</f>
      </c>
      <c r="N3883">
        <f>[1]资金台帐!N3883</f>
      </c>
      <c r="O3883">
        <f>[1]资金台帐!O3883&amp;""</f>
      </c>
      <c r="P3883">
        <f>[1]资金台帐!P3883&amp;""</f>
      </c>
      <c r="Q3883">
        <f>[1]资金台帐!Q3883&amp;""</f>
      </c>
      <c r="T3883">
        <f>[1]资金台帐!T3883&amp;""</f>
      </c>
      <c r="U3883">
        <f>[1]资金台帐!U3883&amp;""</f>
      </c>
      <c r="W3883">
        <f>[1]资金台帐!W3883&amp;""</f>
      </c>
      <c r="X3883">
        <f>[1]资金台帐!X3883&amp;""</f>
      </c>
      <c r="AB3883">
        <f>[1]资金台帐!AB3883</f>
        <v>0</v>
      </c>
      <c r="AC3883">
        <f>[1]资金台帐!AC3883</f>
        <v>0</v>
      </c>
      <c r="AD3883">
        <f>[1]资金台帐!AD3883</f>
        <v>0</v>
      </c>
      <c r="AJ3883">
        <f>[1]资金台帐!AJ3883</f>
        <v>0</v>
      </c>
      <c r="AK3883">
        <f>[1]资金台帐!AK3883</f>
        <v>0</v>
      </c>
      <c r="BA3883" s="22">
        <f t="shared" si="0"/>
      </c>
    </row>
    <row r="3884">
      <c r="B3884">
        <f>[1]资金台帐!B3884&amp;""</f>
      </c>
      <c r="H3884">
        <f>[1]资金台帐!H3884&amp;""</f>
      </c>
      <c r="J3884">
        <f>[1]资金台帐!J3884&amp;""</f>
      </c>
      <c r="N3884">
        <f>[1]资金台帐!N3884</f>
      </c>
      <c r="O3884">
        <f>[1]资金台帐!O3884&amp;""</f>
      </c>
      <c r="P3884">
        <f>[1]资金台帐!P3884&amp;""</f>
      </c>
      <c r="Q3884">
        <f>[1]资金台帐!Q3884&amp;""</f>
      </c>
      <c r="T3884">
        <f>[1]资金台帐!T3884&amp;""</f>
      </c>
      <c r="U3884">
        <f>[1]资金台帐!U3884&amp;""</f>
      </c>
      <c r="W3884">
        <f>[1]资金台帐!W3884&amp;""</f>
      </c>
      <c r="X3884">
        <f>[1]资金台帐!X3884&amp;""</f>
      </c>
      <c r="AB3884">
        <f>[1]资金台帐!AB3884</f>
        <v>0</v>
      </c>
      <c r="AC3884">
        <f>[1]资金台帐!AC3884</f>
        <v>0</v>
      </c>
      <c r="AD3884">
        <f>[1]资金台帐!AD3884</f>
        <v>0</v>
      </c>
      <c r="AJ3884">
        <f>[1]资金台帐!AJ3884</f>
        <v>0</v>
      </c>
      <c r="AK3884">
        <f>[1]资金台帐!AK3884</f>
        <v>0</v>
      </c>
      <c r="BA3884" s="22">
        <f t="shared" si="0"/>
      </c>
    </row>
    <row r="3885">
      <c r="B3885">
        <f>[1]资金台帐!B3885&amp;""</f>
      </c>
      <c r="H3885">
        <f>[1]资金台帐!H3885&amp;""</f>
      </c>
      <c r="J3885">
        <f>[1]资金台帐!J3885&amp;""</f>
      </c>
      <c r="N3885">
        <f>[1]资金台帐!N3885</f>
      </c>
      <c r="O3885">
        <f>[1]资金台帐!O3885&amp;""</f>
      </c>
      <c r="P3885">
        <f>[1]资金台帐!P3885&amp;""</f>
      </c>
      <c r="Q3885">
        <f>[1]资金台帐!Q3885&amp;""</f>
      </c>
      <c r="T3885">
        <f>[1]资金台帐!T3885&amp;""</f>
      </c>
      <c r="U3885">
        <f>[1]资金台帐!U3885&amp;""</f>
      </c>
      <c r="W3885">
        <f>[1]资金台帐!W3885&amp;""</f>
      </c>
      <c r="X3885">
        <f>[1]资金台帐!X3885&amp;""</f>
      </c>
      <c r="AB3885">
        <f>[1]资金台帐!AB3885</f>
        <v>0</v>
      </c>
      <c r="AC3885">
        <f>[1]资金台帐!AC3885</f>
        <v>0</v>
      </c>
      <c r="AD3885">
        <f>[1]资金台帐!AD3885</f>
        <v>0</v>
      </c>
      <c r="AJ3885">
        <f>[1]资金台帐!AJ3885</f>
        <v>0</v>
      </c>
      <c r="AK3885">
        <f>[1]资金台帐!AK3885</f>
        <v>0</v>
      </c>
      <c r="BA3885" s="22">
        <f t="shared" si="0"/>
      </c>
    </row>
    <row r="3886">
      <c r="B3886">
        <f>[1]资金台帐!B3886&amp;""</f>
      </c>
      <c r="H3886">
        <f>[1]资金台帐!H3886&amp;""</f>
      </c>
      <c r="J3886">
        <f>[1]资金台帐!J3886&amp;""</f>
      </c>
      <c r="N3886">
        <f>[1]资金台帐!N3886</f>
      </c>
      <c r="O3886">
        <f>[1]资金台帐!O3886&amp;""</f>
      </c>
      <c r="P3886">
        <f>[1]资金台帐!P3886&amp;""</f>
      </c>
      <c r="Q3886">
        <f>[1]资金台帐!Q3886&amp;""</f>
      </c>
      <c r="T3886">
        <f>[1]资金台帐!T3886&amp;""</f>
      </c>
      <c r="U3886">
        <f>[1]资金台帐!U3886&amp;""</f>
      </c>
      <c r="W3886">
        <f>[1]资金台帐!W3886&amp;""</f>
      </c>
      <c r="X3886">
        <f>[1]资金台帐!X3886&amp;""</f>
      </c>
      <c r="AB3886">
        <f>[1]资金台帐!AB3886</f>
        <v>0</v>
      </c>
      <c r="AC3886">
        <f>[1]资金台帐!AC3886</f>
        <v>0</v>
      </c>
      <c r="AD3886">
        <f>[1]资金台帐!AD3886</f>
        <v>0</v>
      </c>
      <c r="AJ3886">
        <f>[1]资金台帐!AJ3886</f>
        <v>0</v>
      </c>
      <c r="AK3886">
        <f>[1]资金台帐!AK3886</f>
        <v>0</v>
      </c>
      <c r="BA3886" s="22">
        <f t="shared" si="0"/>
      </c>
    </row>
    <row r="3887">
      <c r="B3887">
        <f>[1]资金台帐!B3887&amp;""</f>
      </c>
      <c r="H3887">
        <f>[1]资金台帐!H3887&amp;""</f>
      </c>
      <c r="J3887">
        <f>[1]资金台帐!J3887&amp;""</f>
      </c>
      <c r="N3887">
        <f>[1]资金台帐!N3887</f>
      </c>
      <c r="O3887">
        <f>[1]资金台帐!O3887&amp;""</f>
      </c>
      <c r="P3887">
        <f>[1]资金台帐!P3887&amp;""</f>
      </c>
      <c r="Q3887">
        <f>[1]资金台帐!Q3887&amp;""</f>
      </c>
      <c r="T3887">
        <f>[1]资金台帐!T3887&amp;""</f>
      </c>
      <c r="U3887">
        <f>[1]资金台帐!U3887&amp;""</f>
      </c>
      <c r="W3887">
        <f>[1]资金台帐!W3887&amp;""</f>
      </c>
      <c r="X3887">
        <f>[1]资金台帐!X3887&amp;""</f>
      </c>
      <c r="AB3887">
        <f>[1]资金台帐!AB3887</f>
        <v>0</v>
      </c>
      <c r="AC3887">
        <f>[1]资金台帐!AC3887</f>
        <v>0</v>
      </c>
      <c r="AD3887">
        <f>[1]资金台帐!AD3887</f>
        <v>0</v>
      </c>
      <c r="AJ3887">
        <f>[1]资金台帐!AJ3887</f>
        <v>0</v>
      </c>
      <c r="AK3887">
        <f>[1]资金台帐!AK3887</f>
        <v>0</v>
      </c>
      <c r="BA3887" s="22">
        <f t="shared" si="0"/>
      </c>
    </row>
    <row r="3888">
      <c r="B3888">
        <f>[1]资金台帐!B3888&amp;""</f>
      </c>
      <c r="H3888">
        <f>[1]资金台帐!H3888&amp;""</f>
      </c>
      <c r="J3888">
        <f>[1]资金台帐!J3888&amp;""</f>
      </c>
      <c r="N3888">
        <f>[1]资金台帐!N3888</f>
      </c>
      <c r="O3888">
        <f>[1]资金台帐!O3888&amp;""</f>
      </c>
      <c r="P3888">
        <f>[1]资金台帐!P3888&amp;""</f>
      </c>
      <c r="Q3888">
        <f>[1]资金台帐!Q3888&amp;""</f>
      </c>
      <c r="T3888">
        <f>[1]资金台帐!T3888&amp;""</f>
      </c>
      <c r="U3888">
        <f>[1]资金台帐!U3888&amp;""</f>
      </c>
      <c r="W3888">
        <f>[1]资金台帐!W3888&amp;""</f>
      </c>
      <c r="X3888">
        <f>[1]资金台帐!X3888&amp;""</f>
      </c>
      <c r="AB3888">
        <f>[1]资金台帐!AB3888</f>
        <v>0</v>
      </c>
      <c r="AC3888">
        <f>[1]资金台帐!AC3888</f>
        <v>0</v>
      </c>
      <c r="AD3888">
        <f>[1]资金台帐!AD3888</f>
        <v>0</v>
      </c>
      <c r="AJ3888">
        <f>[1]资金台帐!AJ3888</f>
        <v>0</v>
      </c>
      <c r="AK3888">
        <f>[1]资金台帐!AK3888</f>
        <v>0</v>
      </c>
      <c r="BA3888" s="22">
        <f t="shared" si="0"/>
      </c>
    </row>
    <row r="3889">
      <c r="B3889">
        <f>[1]资金台帐!B3889&amp;""</f>
      </c>
      <c r="H3889">
        <f>[1]资金台帐!H3889&amp;""</f>
      </c>
      <c r="J3889">
        <f>[1]资金台帐!J3889&amp;""</f>
      </c>
      <c r="N3889">
        <f>[1]资金台帐!N3889</f>
      </c>
      <c r="O3889">
        <f>[1]资金台帐!O3889&amp;""</f>
      </c>
      <c r="P3889">
        <f>[1]资金台帐!P3889&amp;""</f>
      </c>
      <c r="Q3889">
        <f>[1]资金台帐!Q3889&amp;""</f>
      </c>
      <c r="T3889">
        <f>[1]资金台帐!T3889&amp;""</f>
      </c>
      <c r="U3889">
        <f>[1]资金台帐!U3889&amp;""</f>
      </c>
      <c r="W3889">
        <f>[1]资金台帐!W3889&amp;""</f>
      </c>
      <c r="X3889">
        <f>[1]资金台帐!X3889&amp;""</f>
      </c>
      <c r="AB3889">
        <f>[1]资金台帐!AB3889</f>
        <v>0</v>
      </c>
      <c r="AC3889">
        <f>[1]资金台帐!AC3889</f>
        <v>0</v>
      </c>
      <c r="AD3889">
        <f>[1]资金台帐!AD3889</f>
        <v>0</v>
      </c>
      <c r="AJ3889">
        <f>[1]资金台帐!AJ3889</f>
        <v>0</v>
      </c>
      <c r="AK3889">
        <f>[1]资金台帐!AK3889</f>
        <v>0</v>
      </c>
      <c r="BA3889" s="22">
        <f t="shared" si="0"/>
      </c>
    </row>
    <row r="3890">
      <c r="B3890">
        <f>[1]资金台帐!B3890&amp;""</f>
      </c>
      <c r="H3890">
        <f>[1]资金台帐!H3890&amp;""</f>
      </c>
      <c r="J3890">
        <f>[1]资金台帐!J3890&amp;""</f>
      </c>
      <c r="N3890">
        <f>[1]资金台帐!N3890</f>
      </c>
      <c r="O3890">
        <f>[1]资金台帐!O3890&amp;""</f>
      </c>
      <c r="P3890">
        <f>[1]资金台帐!P3890&amp;""</f>
      </c>
      <c r="Q3890">
        <f>[1]资金台帐!Q3890&amp;""</f>
      </c>
      <c r="T3890">
        <f>[1]资金台帐!T3890&amp;""</f>
      </c>
      <c r="U3890">
        <f>[1]资金台帐!U3890&amp;""</f>
      </c>
      <c r="W3890">
        <f>[1]资金台帐!W3890&amp;""</f>
      </c>
      <c r="X3890">
        <f>[1]资金台帐!X3890&amp;""</f>
      </c>
      <c r="AB3890">
        <f>[1]资金台帐!AB3890</f>
        <v>0</v>
      </c>
      <c r="AC3890">
        <f>[1]资金台帐!AC3890</f>
        <v>0</v>
      </c>
      <c r="AD3890">
        <f>[1]资金台帐!AD3890</f>
        <v>0</v>
      </c>
      <c r="AJ3890">
        <f>[1]资金台帐!AJ3890</f>
        <v>0</v>
      </c>
      <c r="AK3890">
        <f>[1]资金台帐!AK3890</f>
        <v>0</v>
      </c>
      <c r="BA3890" s="22">
        <f t="shared" si="0"/>
      </c>
    </row>
    <row r="3891">
      <c r="B3891">
        <f>[1]资金台帐!B3891&amp;""</f>
      </c>
      <c r="H3891">
        <f>[1]资金台帐!H3891&amp;""</f>
      </c>
      <c r="J3891">
        <f>[1]资金台帐!J3891&amp;""</f>
      </c>
      <c r="N3891">
        <f>[1]资金台帐!N3891</f>
      </c>
      <c r="O3891">
        <f>[1]资金台帐!O3891&amp;""</f>
      </c>
      <c r="P3891">
        <f>[1]资金台帐!P3891&amp;""</f>
      </c>
      <c r="Q3891">
        <f>[1]资金台帐!Q3891&amp;""</f>
      </c>
      <c r="T3891">
        <f>[1]资金台帐!T3891&amp;""</f>
      </c>
      <c r="U3891">
        <f>[1]资金台帐!U3891&amp;""</f>
      </c>
      <c r="W3891">
        <f>[1]资金台帐!W3891&amp;""</f>
      </c>
      <c r="X3891">
        <f>[1]资金台帐!X3891&amp;""</f>
      </c>
      <c r="AB3891">
        <f>[1]资金台帐!AB3891</f>
        <v>0</v>
      </c>
      <c r="AC3891">
        <f>[1]资金台帐!AC3891</f>
        <v>0</v>
      </c>
      <c r="AD3891">
        <f>[1]资金台帐!AD3891</f>
        <v>0</v>
      </c>
      <c r="AJ3891">
        <f>[1]资金台帐!AJ3891</f>
        <v>0</v>
      </c>
      <c r="AK3891">
        <f>[1]资金台帐!AK3891</f>
        <v>0</v>
      </c>
      <c r="BA3891" s="22">
        <f t="shared" si="0"/>
      </c>
    </row>
    <row r="3892">
      <c r="B3892">
        <f>[1]资金台帐!B3892&amp;""</f>
      </c>
      <c r="H3892">
        <f>[1]资金台帐!H3892&amp;""</f>
      </c>
      <c r="J3892">
        <f>[1]资金台帐!J3892&amp;""</f>
      </c>
      <c r="N3892">
        <f>[1]资金台帐!N3892</f>
      </c>
      <c r="O3892">
        <f>[1]资金台帐!O3892&amp;""</f>
      </c>
      <c r="P3892">
        <f>[1]资金台帐!P3892&amp;""</f>
      </c>
      <c r="Q3892">
        <f>[1]资金台帐!Q3892&amp;""</f>
      </c>
      <c r="T3892">
        <f>[1]资金台帐!T3892&amp;""</f>
      </c>
      <c r="U3892">
        <f>[1]资金台帐!U3892&amp;""</f>
      </c>
      <c r="W3892">
        <f>[1]资金台帐!W3892&amp;""</f>
      </c>
      <c r="X3892">
        <f>[1]资金台帐!X3892&amp;""</f>
      </c>
      <c r="AB3892">
        <f>[1]资金台帐!AB3892</f>
        <v>0</v>
      </c>
      <c r="AC3892">
        <f>[1]资金台帐!AC3892</f>
        <v>0</v>
      </c>
      <c r="AD3892">
        <f>[1]资金台帐!AD3892</f>
        <v>0</v>
      </c>
      <c r="AJ3892">
        <f>[1]资金台帐!AJ3892</f>
        <v>0</v>
      </c>
      <c r="AK3892">
        <f>[1]资金台帐!AK3892</f>
        <v>0</v>
      </c>
      <c r="BA3892" s="22">
        <f t="shared" si="0"/>
      </c>
    </row>
    <row r="3893">
      <c r="B3893">
        <f>[1]资金台帐!B3893&amp;""</f>
      </c>
      <c r="H3893">
        <f>[1]资金台帐!H3893&amp;""</f>
      </c>
      <c r="J3893">
        <f>[1]资金台帐!J3893&amp;""</f>
      </c>
      <c r="N3893">
        <f>[1]资金台帐!N3893</f>
      </c>
      <c r="O3893">
        <f>[1]资金台帐!O3893&amp;""</f>
      </c>
      <c r="P3893">
        <f>[1]资金台帐!P3893&amp;""</f>
      </c>
      <c r="Q3893">
        <f>[1]资金台帐!Q3893&amp;""</f>
      </c>
      <c r="T3893">
        <f>[1]资金台帐!T3893&amp;""</f>
      </c>
      <c r="U3893">
        <f>[1]资金台帐!U3893&amp;""</f>
      </c>
      <c r="W3893">
        <f>[1]资金台帐!W3893&amp;""</f>
      </c>
      <c r="X3893">
        <f>[1]资金台帐!X3893&amp;""</f>
      </c>
      <c r="AB3893">
        <f>[1]资金台帐!AB3893</f>
        <v>0</v>
      </c>
      <c r="AC3893">
        <f>[1]资金台帐!AC3893</f>
        <v>0</v>
      </c>
      <c r="AD3893">
        <f>[1]资金台帐!AD3893</f>
        <v>0</v>
      </c>
      <c r="AJ3893">
        <f>[1]资金台帐!AJ3893</f>
        <v>0</v>
      </c>
      <c r="AK3893">
        <f>[1]资金台帐!AK3893</f>
        <v>0</v>
      </c>
      <c r="BA3893" s="22">
        <f t="shared" si="0"/>
      </c>
    </row>
    <row r="3894">
      <c r="B3894">
        <f>[1]资金台帐!B3894&amp;""</f>
      </c>
      <c r="H3894">
        <f>[1]资金台帐!H3894&amp;""</f>
      </c>
      <c r="J3894">
        <f>[1]资金台帐!J3894&amp;""</f>
      </c>
      <c r="N3894">
        <f>[1]资金台帐!N3894</f>
      </c>
      <c r="O3894">
        <f>[1]资金台帐!O3894&amp;""</f>
      </c>
      <c r="P3894">
        <f>[1]资金台帐!P3894&amp;""</f>
      </c>
      <c r="Q3894">
        <f>[1]资金台帐!Q3894&amp;""</f>
      </c>
      <c r="T3894">
        <f>[1]资金台帐!T3894&amp;""</f>
      </c>
      <c r="U3894">
        <f>[1]资金台帐!U3894&amp;""</f>
      </c>
      <c r="W3894">
        <f>[1]资金台帐!W3894&amp;""</f>
      </c>
      <c r="X3894">
        <f>[1]资金台帐!X3894&amp;""</f>
      </c>
      <c r="AB3894">
        <f>[1]资金台帐!AB3894</f>
        <v>0</v>
      </c>
      <c r="AC3894">
        <f>[1]资金台帐!AC3894</f>
        <v>0</v>
      </c>
      <c r="AD3894">
        <f>[1]资金台帐!AD3894</f>
        <v>0</v>
      </c>
      <c r="AJ3894">
        <f>[1]资金台帐!AJ3894</f>
        <v>0</v>
      </c>
      <c r="AK3894">
        <f>[1]资金台帐!AK3894</f>
        <v>0</v>
      </c>
      <c r="BA3894" s="22">
        <f t="shared" si="0"/>
      </c>
    </row>
    <row r="3895">
      <c r="B3895">
        <f>[1]资金台帐!B3895&amp;""</f>
      </c>
      <c r="H3895">
        <f>[1]资金台帐!H3895&amp;""</f>
      </c>
      <c r="J3895">
        <f>[1]资金台帐!J3895&amp;""</f>
      </c>
      <c r="N3895">
        <f>[1]资金台帐!N3895</f>
      </c>
      <c r="O3895">
        <f>[1]资金台帐!O3895&amp;""</f>
      </c>
      <c r="P3895">
        <f>[1]资金台帐!P3895&amp;""</f>
      </c>
      <c r="Q3895">
        <f>[1]资金台帐!Q3895&amp;""</f>
      </c>
      <c r="T3895">
        <f>[1]资金台帐!T3895&amp;""</f>
      </c>
      <c r="U3895">
        <f>[1]资金台帐!U3895&amp;""</f>
      </c>
      <c r="W3895">
        <f>[1]资金台帐!W3895&amp;""</f>
      </c>
      <c r="X3895">
        <f>[1]资金台帐!X3895&amp;""</f>
      </c>
      <c r="AB3895">
        <f>[1]资金台帐!AB3895</f>
        <v>0</v>
      </c>
      <c r="AC3895">
        <f>[1]资金台帐!AC3895</f>
        <v>0</v>
      </c>
      <c r="AD3895">
        <f>[1]资金台帐!AD3895</f>
        <v>0</v>
      </c>
      <c r="AJ3895">
        <f>[1]资金台帐!AJ3895</f>
        <v>0</v>
      </c>
      <c r="AK3895">
        <f>[1]资金台帐!AK3895</f>
        <v>0</v>
      </c>
      <c r="BA3895" s="22">
        <f t="shared" si="0"/>
      </c>
    </row>
    <row r="3896">
      <c r="B3896">
        <f>[1]资金台帐!B3896&amp;""</f>
      </c>
      <c r="H3896">
        <f>[1]资金台帐!H3896&amp;""</f>
      </c>
      <c r="J3896">
        <f>[1]资金台帐!J3896&amp;""</f>
      </c>
      <c r="N3896">
        <f>[1]资金台帐!N3896</f>
      </c>
      <c r="O3896">
        <f>[1]资金台帐!O3896&amp;""</f>
      </c>
      <c r="P3896">
        <f>[1]资金台帐!P3896&amp;""</f>
      </c>
      <c r="Q3896">
        <f>[1]资金台帐!Q3896&amp;""</f>
      </c>
      <c r="T3896">
        <f>[1]资金台帐!T3896&amp;""</f>
      </c>
      <c r="U3896">
        <f>[1]资金台帐!U3896&amp;""</f>
      </c>
      <c r="W3896">
        <f>[1]资金台帐!W3896&amp;""</f>
      </c>
      <c r="X3896">
        <f>[1]资金台帐!X3896&amp;""</f>
      </c>
      <c r="AB3896">
        <f>[1]资金台帐!AB3896</f>
        <v>0</v>
      </c>
      <c r="AC3896">
        <f>[1]资金台帐!AC3896</f>
        <v>0</v>
      </c>
      <c r="AD3896">
        <f>[1]资金台帐!AD3896</f>
        <v>0</v>
      </c>
      <c r="AJ3896">
        <f>[1]资金台帐!AJ3896</f>
        <v>0</v>
      </c>
      <c r="AK3896">
        <f>[1]资金台帐!AK3896</f>
        <v>0</v>
      </c>
      <c r="BA3896" s="22">
        <f t="shared" si="0"/>
      </c>
    </row>
    <row r="3897">
      <c r="B3897">
        <f>[1]资金台帐!B3897&amp;""</f>
      </c>
      <c r="H3897">
        <f>[1]资金台帐!H3897&amp;""</f>
      </c>
      <c r="J3897">
        <f>[1]资金台帐!J3897&amp;""</f>
      </c>
      <c r="N3897">
        <f>[1]资金台帐!N3897</f>
      </c>
      <c r="O3897">
        <f>[1]资金台帐!O3897&amp;""</f>
      </c>
      <c r="P3897">
        <f>[1]资金台帐!P3897&amp;""</f>
      </c>
      <c r="Q3897">
        <f>[1]资金台帐!Q3897&amp;""</f>
      </c>
      <c r="T3897">
        <f>[1]资金台帐!T3897&amp;""</f>
      </c>
      <c r="U3897">
        <f>[1]资金台帐!U3897&amp;""</f>
      </c>
      <c r="W3897">
        <f>[1]资金台帐!W3897&amp;""</f>
      </c>
      <c r="X3897">
        <f>[1]资金台帐!X3897&amp;""</f>
      </c>
      <c r="AB3897">
        <f>[1]资金台帐!AB3897</f>
        <v>0</v>
      </c>
      <c r="AC3897">
        <f>[1]资金台帐!AC3897</f>
        <v>0</v>
      </c>
      <c r="AD3897">
        <f>[1]资金台帐!AD3897</f>
        <v>0</v>
      </c>
      <c r="AJ3897">
        <f>[1]资金台帐!AJ3897</f>
        <v>0</v>
      </c>
      <c r="AK3897">
        <f>[1]资金台帐!AK3897</f>
        <v>0</v>
      </c>
      <c r="BA3897" s="22">
        <f t="shared" si="0"/>
      </c>
    </row>
    <row r="3898">
      <c r="B3898">
        <f>[1]资金台帐!B3898&amp;""</f>
      </c>
      <c r="H3898">
        <f>[1]资金台帐!H3898&amp;""</f>
      </c>
      <c r="J3898">
        <f>[1]资金台帐!J3898&amp;""</f>
      </c>
      <c r="N3898">
        <f>[1]资金台帐!N3898</f>
      </c>
      <c r="O3898">
        <f>[1]资金台帐!O3898&amp;""</f>
      </c>
      <c r="P3898">
        <f>[1]资金台帐!P3898&amp;""</f>
      </c>
      <c r="Q3898">
        <f>[1]资金台帐!Q3898&amp;""</f>
      </c>
      <c r="T3898">
        <f>[1]资金台帐!T3898&amp;""</f>
      </c>
      <c r="U3898">
        <f>[1]资金台帐!U3898&amp;""</f>
      </c>
      <c r="W3898">
        <f>[1]资金台帐!W3898&amp;""</f>
      </c>
      <c r="X3898">
        <f>[1]资金台帐!X3898&amp;""</f>
      </c>
      <c r="AB3898">
        <f>[1]资金台帐!AB3898</f>
        <v>0</v>
      </c>
      <c r="AC3898">
        <f>[1]资金台帐!AC3898</f>
        <v>0</v>
      </c>
      <c r="AD3898">
        <f>[1]资金台帐!AD3898</f>
        <v>0</v>
      </c>
      <c r="AJ3898">
        <f>[1]资金台帐!AJ3898</f>
        <v>0</v>
      </c>
      <c r="AK3898">
        <f>[1]资金台帐!AK3898</f>
        <v>0</v>
      </c>
      <c r="BA3898" s="22">
        <f t="shared" si="0"/>
      </c>
    </row>
    <row r="3899">
      <c r="B3899">
        <f>[1]资金台帐!B3899&amp;""</f>
      </c>
      <c r="H3899">
        <f>[1]资金台帐!H3899&amp;""</f>
      </c>
      <c r="J3899">
        <f>[1]资金台帐!J3899&amp;""</f>
      </c>
      <c r="N3899">
        <f>[1]资金台帐!N3899</f>
      </c>
      <c r="O3899">
        <f>[1]资金台帐!O3899&amp;""</f>
      </c>
      <c r="P3899">
        <f>[1]资金台帐!P3899&amp;""</f>
      </c>
      <c r="Q3899">
        <f>[1]资金台帐!Q3899&amp;""</f>
      </c>
      <c r="T3899">
        <f>[1]资金台帐!T3899&amp;""</f>
      </c>
      <c r="U3899">
        <f>[1]资金台帐!U3899&amp;""</f>
      </c>
      <c r="W3899">
        <f>[1]资金台帐!W3899&amp;""</f>
      </c>
      <c r="X3899">
        <f>[1]资金台帐!X3899&amp;""</f>
      </c>
      <c r="AB3899">
        <f>[1]资金台帐!AB3899</f>
        <v>0</v>
      </c>
      <c r="AC3899">
        <f>[1]资金台帐!AC3899</f>
        <v>0</v>
      </c>
      <c r="AD3899">
        <f>[1]资金台帐!AD3899</f>
        <v>0</v>
      </c>
      <c r="AJ3899">
        <f>[1]资金台帐!AJ3899</f>
        <v>0</v>
      </c>
      <c r="AK3899">
        <f>[1]资金台帐!AK3899</f>
        <v>0</v>
      </c>
      <c r="BA3899" s="22">
        <f t="shared" si="0"/>
      </c>
    </row>
    <row r="3900">
      <c r="B3900">
        <f>[1]资金台帐!B3900&amp;""</f>
      </c>
      <c r="H3900">
        <f>[1]资金台帐!H3900&amp;""</f>
      </c>
      <c r="J3900">
        <f>[1]资金台帐!J3900&amp;""</f>
      </c>
      <c r="N3900">
        <f>[1]资金台帐!N3900</f>
      </c>
      <c r="O3900">
        <f>[1]资金台帐!O3900&amp;""</f>
      </c>
      <c r="P3900">
        <f>[1]资金台帐!P3900&amp;""</f>
      </c>
      <c r="Q3900">
        <f>[1]资金台帐!Q3900&amp;""</f>
      </c>
      <c r="T3900">
        <f>[1]资金台帐!T3900&amp;""</f>
      </c>
      <c r="U3900">
        <f>[1]资金台帐!U3900&amp;""</f>
      </c>
      <c r="W3900">
        <f>[1]资金台帐!W3900&amp;""</f>
      </c>
      <c r="X3900">
        <f>[1]资金台帐!X3900&amp;""</f>
      </c>
      <c r="AB3900">
        <f>[1]资金台帐!AB3900</f>
        <v>0</v>
      </c>
      <c r="AC3900">
        <f>[1]资金台帐!AC3900</f>
        <v>0</v>
      </c>
      <c r="AD3900">
        <f>[1]资金台帐!AD3900</f>
        <v>0</v>
      </c>
      <c r="AJ3900">
        <f>[1]资金台帐!AJ3900</f>
        <v>0</v>
      </c>
      <c r="AK3900">
        <f>[1]资金台帐!AK3900</f>
        <v>0</v>
      </c>
      <c r="BA3900" s="22">
        <f t="shared" si="0"/>
      </c>
    </row>
    <row r="3901">
      <c r="B3901">
        <f>[1]资金台帐!B3901&amp;""</f>
      </c>
      <c r="H3901">
        <f>[1]资金台帐!H3901&amp;""</f>
      </c>
      <c r="J3901">
        <f>[1]资金台帐!J3901&amp;""</f>
      </c>
      <c r="N3901">
        <f>[1]资金台帐!N3901</f>
      </c>
      <c r="O3901">
        <f>[1]资金台帐!O3901&amp;""</f>
      </c>
      <c r="P3901">
        <f>[1]资金台帐!P3901&amp;""</f>
      </c>
      <c r="Q3901">
        <f>[1]资金台帐!Q3901&amp;""</f>
      </c>
      <c r="T3901">
        <f>[1]资金台帐!T3901&amp;""</f>
      </c>
      <c r="U3901">
        <f>[1]资金台帐!U3901&amp;""</f>
      </c>
      <c r="W3901">
        <f>[1]资金台帐!W3901&amp;""</f>
      </c>
      <c r="X3901">
        <f>[1]资金台帐!X3901&amp;""</f>
      </c>
      <c r="AB3901">
        <f>[1]资金台帐!AB3901</f>
        <v>0</v>
      </c>
      <c r="AC3901">
        <f>[1]资金台帐!AC3901</f>
        <v>0</v>
      </c>
      <c r="AD3901">
        <f>[1]资金台帐!AD3901</f>
        <v>0</v>
      </c>
      <c r="AJ3901">
        <f>[1]资金台帐!AJ3901</f>
        <v>0</v>
      </c>
      <c r="AK3901">
        <f>[1]资金台帐!AK3901</f>
        <v>0</v>
      </c>
      <c r="BA3901" s="22">
        <f t="shared" si="0"/>
      </c>
    </row>
    <row r="3902">
      <c r="B3902">
        <f>[1]资金台帐!B3902&amp;""</f>
      </c>
      <c r="H3902">
        <f>[1]资金台帐!H3902&amp;""</f>
      </c>
      <c r="J3902">
        <f>[1]资金台帐!J3902&amp;""</f>
      </c>
      <c r="N3902">
        <f>[1]资金台帐!N3902</f>
      </c>
      <c r="O3902">
        <f>[1]资金台帐!O3902&amp;""</f>
      </c>
      <c r="P3902">
        <f>[1]资金台帐!P3902&amp;""</f>
      </c>
      <c r="Q3902">
        <f>[1]资金台帐!Q3902&amp;""</f>
      </c>
      <c r="T3902">
        <f>[1]资金台帐!T3902&amp;""</f>
      </c>
      <c r="U3902">
        <f>[1]资金台帐!U3902&amp;""</f>
      </c>
      <c r="W3902">
        <f>[1]资金台帐!W3902&amp;""</f>
      </c>
      <c r="X3902">
        <f>[1]资金台帐!X3902&amp;""</f>
      </c>
      <c r="AB3902">
        <f>[1]资金台帐!AB3902</f>
        <v>0</v>
      </c>
      <c r="AC3902">
        <f>[1]资金台帐!AC3902</f>
        <v>0</v>
      </c>
      <c r="AD3902">
        <f>[1]资金台帐!AD3902</f>
        <v>0</v>
      </c>
      <c r="AJ3902">
        <f>[1]资金台帐!AJ3902</f>
        <v>0</v>
      </c>
      <c r="AK3902">
        <f>[1]资金台帐!AK3902</f>
        <v>0</v>
      </c>
      <c r="BA3902" s="22">
        <f t="shared" si="0"/>
      </c>
    </row>
    <row r="3903">
      <c r="B3903">
        <f>[1]资金台帐!B3903&amp;""</f>
      </c>
      <c r="H3903">
        <f>[1]资金台帐!H3903&amp;""</f>
      </c>
      <c r="J3903">
        <f>[1]资金台帐!J3903&amp;""</f>
      </c>
      <c r="N3903">
        <f>[1]资金台帐!N3903</f>
      </c>
      <c r="O3903">
        <f>[1]资金台帐!O3903&amp;""</f>
      </c>
      <c r="P3903">
        <f>[1]资金台帐!P3903&amp;""</f>
      </c>
      <c r="Q3903">
        <f>[1]资金台帐!Q3903&amp;""</f>
      </c>
      <c r="T3903">
        <f>[1]资金台帐!T3903&amp;""</f>
      </c>
      <c r="U3903">
        <f>[1]资金台帐!U3903&amp;""</f>
      </c>
      <c r="W3903">
        <f>[1]资金台帐!W3903&amp;""</f>
      </c>
      <c r="X3903">
        <f>[1]资金台帐!X3903&amp;""</f>
      </c>
      <c r="AB3903">
        <f>[1]资金台帐!AB3903</f>
        <v>0</v>
      </c>
      <c r="AC3903">
        <f>[1]资金台帐!AC3903</f>
        <v>0</v>
      </c>
      <c r="AD3903">
        <f>[1]资金台帐!AD3903</f>
        <v>0</v>
      </c>
      <c r="AJ3903">
        <f>[1]资金台帐!AJ3903</f>
        <v>0</v>
      </c>
      <c r="AK3903">
        <f>[1]资金台帐!AK3903</f>
        <v>0</v>
      </c>
      <c r="BA3903" s="22">
        <f t="shared" si="0"/>
      </c>
    </row>
    <row r="3904">
      <c r="B3904">
        <f>[1]资金台帐!B3904&amp;""</f>
      </c>
      <c r="H3904">
        <f>[1]资金台帐!H3904&amp;""</f>
      </c>
      <c r="J3904">
        <f>[1]资金台帐!J3904&amp;""</f>
      </c>
      <c r="N3904">
        <f>[1]资金台帐!N3904</f>
      </c>
      <c r="O3904">
        <f>[1]资金台帐!O3904&amp;""</f>
      </c>
      <c r="P3904">
        <f>[1]资金台帐!P3904&amp;""</f>
      </c>
      <c r="Q3904">
        <f>[1]资金台帐!Q3904&amp;""</f>
      </c>
      <c r="T3904">
        <f>[1]资金台帐!T3904&amp;""</f>
      </c>
      <c r="U3904">
        <f>[1]资金台帐!U3904&amp;""</f>
      </c>
      <c r="W3904">
        <f>[1]资金台帐!W3904&amp;""</f>
      </c>
      <c r="X3904">
        <f>[1]资金台帐!X3904&amp;""</f>
      </c>
      <c r="AB3904">
        <f>[1]资金台帐!AB3904</f>
        <v>0</v>
      </c>
      <c r="AC3904">
        <f>[1]资金台帐!AC3904</f>
        <v>0</v>
      </c>
      <c r="AD3904">
        <f>[1]资金台帐!AD3904</f>
        <v>0</v>
      </c>
      <c r="AJ3904">
        <f>[1]资金台帐!AJ3904</f>
        <v>0</v>
      </c>
      <c r="AK3904">
        <f>[1]资金台帐!AK3904</f>
        <v>0</v>
      </c>
      <c r="BA3904" s="22">
        <f t="shared" si="0"/>
      </c>
    </row>
    <row r="3905">
      <c r="B3905">
        <f>[1]资金台帐!B3905&amp;""</f>
      </c>
      <c r="H3905">
        <f>[1]资金台帐!H3905&amp;""</f>
      </c>
      <c r="J3905">
        <f>[1]资金台帐!J3905&amp;""</f>
      </c>
      <c r="N3905">
        <f>[1]资金台帐!N3905</f>
      </c>
      <c r="O3905">
        <f>[1]资金台帐!O3905&amp;""</f>
      </c>
      <c r="P3905">
        <f>[1]资金台帐!P3905&amp;""</f>
      </c>
      <c r="Q3905">
        <f>[1]资金台帐!Q3905&amp;""</f>
      </c>
      <c r="T3905">
        <f>[1]资金台帐!T3905&amp;""</f>
      </c>
      <c r="U3905">
        <f>[1]资金台帐!U3905&amp;""</f>
      </c>
      <c r="W3905">
        <f>[1]资金台帐!W3905&amp;""</f>
      </c>
      <c r="X3905">
        <f>[1]资金台帐!X3905&amp;""</f>
      </c>
      <c r="AB3905">
        <f>[1]资金台帐!AB3905</f>
        <v>0</v>
      </c>
      <c r="AC3905">
        <f>[1]资金台帐!AC3905</f>
        <v>0</v>
      </c>
      <c r="AD3905">
        <f>[1]资金台帐!AD3905</f>
        <v>0</v>
      </c>
      <c r="AJ3905">
        <f>[1]资金台帐!AJ3905</f>
        <v>0</v>
      </c>
      <c r="AK3905">
        <f>[1]资金台帐!AK3905</f>
        <v>0</v>
      </c>
      <c r="BA3905" s="22">
        <f t="shared" si="0"/>
      </c>
    </row>
    <row r="3906">
      <c r="B3906">
        <f>[1]资金台帐!B3906&amp;""</f>
      </c>
      <c r="H3906">
        <f>[1]资金台帐!H3906&amp;""</f>
      </c>
      <c r="J3906">
        <f>[1]资金台帐!J3906&amp;""</f>
      </c>
      <c r="N3906">
        <f>[1]资金台帐!N3906</f>
      </c>
      <c r="O3906">
        <f>[1]资金台帐!O3906&amp;""</f>
      </c>
      <c r="P3906">
        <f>[1]资金台帐!P3906&amp;""</f>
      </c>
      <c r="Q3906">
        <f>[1]资金台帐!Q3906&amp;""</f>
      </c>
      <c r="T3906">
        <f>[1]资金台帐!T3906&amp;""</f>
      </c>
      <c r="U3906">
        <f>[1]资金台帐!U3906&amp;""</f>
      </c>
      <c r="W3906">
        <f>[1]资金台帐!W3906&amp;""</f>
      </c>
      <c r="X3906">
        <f>[1]资金台帐!X3906&amp;""</f>
      </c>
      <c r="AB3906">
        <f>[1]资金台帐!AB3906</f>
        <v>0</v>
      </c>
      <c r="AC3906">
        <f>[1]资金台帐!AC3906</f>
        <v>0</v>
      </c>
      <c r="AD3906">
        <f>[1]资金台帐!AD3906</f>
        <v>0</v>
      </c>
      <c r="AJ3906">
        <f>[1]资金台帐!AJ3906</f>
        <v>0</v>
      </c>
      <c r="AK3906">
        <f>[1]资金台帐!AK3906</f>
        <v>0</v>
      </c>
      <c r="BA3906" s="22">
        <f t="shared" si="0"/>
      </c>
    </row>
    <row r="3907">
      <c r="B3907">
        <f>[1]资金台帐!B3907&amp;""</f>
      </c>
      <c r="H3907">
        <f>[1]资金台帐!H3907&amp;""</f>
      </c>
      <c r="J3907">
        <f>[1]资金台帐!J3907&amp;""</f>
      </c>
      <c r="N3907">
        <f>[1]资金台帐!N3907</f>
      </c>
      <c r="O3907">
        <f>[1]资金台帐!O3907&amp;""</f>
      </c>
      <c r="P3907">
        <f>[1]资金台帐!P3907&amp;""</f>
      </c>
      <c r="Q3907">
        <f>[1]资金台帐!Q3907&amp;""</f>
      </c>
      <c r="T3907">
        <f>[1]资金台帐!T3907&amp;""</f>
      </c>
      <c r="U3907">
        <f>[1]资金台帐!U3907&amp;""</f>
      </c>
      <c r="W3907">
        <f>[1]资金台帐!W3907&amp;""</f>
      </c>
      <c r="X3907">
        <f>[1]资金台帐!X3907&amp;""</f>
      </c>
      <c r="AB3907">
        <f>[1]资金台帐!AB3907</f>
        <v>0</v>
      </c>
      <c r="AC3907">
        <f>[1]资金台帐!AC3907</f>
        <v>0</v>
      </c>
      <c r="AD3907">
        <f>[1]资金台帐!AD3907</f>
        <v>0</v>
      </c>
      <c r="AJ3907">
        <f>[1]资金台帐!AJ3907</f>
        <v>0</v>
      </c>
      <c r="AK3907">
        <f>[1]资金台帐!AK3907</f>
        <v>0</v>
      </c>
      <c r="BA3907" s="22">
        <f t="shared" si="0"/>
      </c>
    </row>
    <row r="3908">
      <c r="B3908">
        <f>[1]资金台帐!B3908&amp;""</f>
      </c>
      <c r="H3908">
        <f>[1]资金台帐!H3908&amp;""</f>
      </c>
      <c r="J3908">
        <f>[1]资金台帐!J3908&amp;""</f>
      </c>
      <c r="N3908">
        <f>[1]资金台帐!N3908</f>
      </c>
      <c r="O3908">
        <f>[1]资金台帐!O3908&amp;""</f>
      </c>
      <c r="P3908">
        <f>[1]资金台帐!P3908&amp;""</f>
      </c>
      <c r="Q3908">
        <f>[1]资金台帐!Q3908&amp;""</f>
      </c>
      <c r="T3908">
        <f>[1]资金台帐!T3908&amp;""</f>
      </c>
      <c r="U3908">
        <f>[1]资金台帐!U3908&amp;""</f>
      </c>
      <c r="W3908">
        <f>[1]资金台帐!W3908&amp;""</f>
      </c>
      <c r="X3908">
        <f>[1]资金台帐!X3908&amp;""</f>
      </c>
      <c r="AB3908">
        <f>[1]资金台帐!AB3908</f>
        <v>0</v>
      </c>
      <c r="AC3908">
        <f>[1]资金台帐!AC3908</f>
        <v>0</v>
      </c>
      <c r="AD3908">
        <f>[1]资金台帐!AD3908</f>
        <v>0</v>
      </c>
      <c r="AJ3908">
        <f>[1]资金台帐!AJ3908</f>
        <v>0</v>
      </c>
      <c r="AK3908">
        <f>[1]资金台帐!AK3908</f>
        <v>0</v>
      </c>
      <c r="BA3908" s="22">
        <f t="shared" si="0"/>
      </c>
    </row>
    <row r="3909">
      <c r="B3909">
        <f>[1]资金台帐!B3909&amp;""</f>
      </c>
      <c r="H3909">
        <f>[1]资金台帐!H3909&amp;""</f>
      </c>
      <c r="J3909">
        <f>[1]资金台帐!J3909&amp;""</f>
      </c>
      <c r="N3909">
        <f>[1]资金台帐!N3909</f>
      </c>
      <c r="O3909">
        <f>[1]资金台帐!O3909&amp;""</f>
      </c>
      <c r="P3909">
        <f>[1]资金台帐!P3909&amp;""</f>
      </c>
      <c r="Q3909">
        <f>[1]资金台帐!Q3909&amp;""</f>
      </c>
      <c r="T3909">
        <f>[1]资金台帐!T3909&amp;""</f>
      </c>
      <c r="U3909">
        <f>[1]资金台帐!U3909&amp;""</f>
      </c>
      <c r="W3909">
        <f>[1]资金台帐!W3909&amp;""</f>
      </c>
      <c r="X3909">
        <f>[1]资金台帐!X3909&amp;""</f>
      </c>
      <c r="AB3909">
        <f>[1]资金台帐!AB3909</f>
        <v>0</v>
      </c>
      <c r="AC3909">
        <f>[1]资金台帐!AC3909</f>
        <v>0</v>
      </c>
      <c r="AD3909">
        <f>[1]资金台帐!AD3909</f>
        <v>0</v>
      </c>
      <c r="AJ3909">
        <f>[1]资金台帐!AJ3909</f>
        <v>0</v>
      </c>
      <c r="AK3909">
        <f>[1]资金台帐!AK3909</f>
        <v>0</v>
      </c>
      <c r="BA3909" s="22">
        <f t="shared" si="0"/>
      </c>
    </row>
    <row r="3910">
      <c r="B3910">
        <f>[1]资金台帐!B3910&amp;""</f>
      </c>
      <c r="H3910">
        <f>[1]资金台帐!H3910&amp;""</f>
      </c>
      <c r="J3910">
        <f>[1]资金台帐!J3910&amp;""</f>
      </c>
      <c r="N3910">
        <f>[1]资金台帐!N3910</f>
      </c>
      <c r="O3910">
        <f>[1]资金台帐!O3910&amp;""</f>
      </c>
      <c r="P3910">
        <f>[1]资金台帐!P3910&amp;""</f>
      </c>
      <c r="Q3910">
        <f>[1]资金台帐!Q3910&amp;""</f>
      </c>
      <c r="T3910">
        <f>[1]资金台帐!T3910&amp;""</f>
      </c>
      <c r="U3910">
        <f>[1]资金台帐!U3910&amp;""</f>
      </c>
      <c r="W3910">
        <f>[1]资金台帐!W3910&amp;""</f>
      </c>
      <c r="X3910">
        <f>[1]资金台帐!X3910&amp;""</f>
      </c>
      <c r="AB3910">
        <f>[1]资金台帐!AB3910</f>
        <v>0</v>
      </c>
      <c r="AC3910">
        <f>[1]资金台帐!AC3910</f>
        <v>0</v>
      </c>
      <c r="AD3910">
        <f>[1]资金台帐!AD3910</f>
        <v>0</v>
      </c>
      <c r="AJ3910">
        <f>[1]资金台帐!AJ3910</f>
        <v>0</v>
      </c>
      <c r="AK3910">
        <f>[1]资金台帐!AK3910</f>
        <v>0</v>
      </c>
      <c r="BA3910" s="22">
        <f t="shared" si="0"/>
      </c>
    </row>
    <row r="3911">
      <c r="B3911">
        <f>[1]资金台帐!B3911&amp;""</f>
      </c>
      <c r="H3911">
        <f>[1]资金台帐!H3911&amp;""</f>
      </c>
      <c r="J3911">
        <f>[1]资金台帐!J3911&amp;""</f>
      </c>
      <c r="N3911">
        <f>[1]资金台帐!N3911</f>
      </c>
      <c r="O3911">
        <f>[1]资金台帐!O3911&amp;""</f>
      </c>
      <c r="P3911">
        <f>[1]资金台帐!P3911&amp;""</f>
      </c>
      <c r="Q3911">
        <f>[1]资金台帐!Q3911&amp;""</f>
      </c>
      <c r="T3911">
        <f>[1]资金台帐!T3911&amp;""</f>
      </c>
      <c r="U3911">
        <f>[1]资金台帐!U3911&amp;""</f>
      </c>
      <c r="W3911">
        <f>[1]资金台帐!W3911&amp;""</f>
      </c>
      <c r="X3911">
        <f>[1]资金台帐!X3911&amp;""</f>
      </c>
      <c r="AB3911">
        <f>[1]资金台帐!AB3911</f>
        <v>0</v>
      </c>
      <c r="AC3911">
        <f>[1]资金台帐!AC3911</f>
        <v>0</v>
      </c>
      <c r="AD3911">
        <f>[1]资金台帐!AD3911</f>
        <v>0</v>
      </c>
      <c r="AJ3911">
        <f>[1]资金台帐!AJ3911</f>
        <v>0</v>
      </c>
      <c r="AK3911">
        <f>[1]资金台帐!AK3911</f>
        <v>0</v>
      </c>
      <c r="BA3911" s="22">
        <f t="shared" si="0"/>
      </c>
    </row>
    <row r="3912">
      <c r="B3912">
        <f>[1]资金台帐!B3912&amp;""</f>
      </c>
      <c r="H3912">
        <f>[1]资金台帐!H3912&amp;""</f>
      </c>
      <c r="J3912">
        <f>[1]资金台帐!J3912&amp;""</f>
      </c>
      <c r="N3912">
        <f>[1]资金台帐!N3912</f>
      </c>
      <c r="O3912">
        <f>[1]资金台帐!O3912&amp;""</f>
      </c>
      <c r="P3912">
        <f>[1]资金台帐!P3912&amp;""</f>
      </c>
      <c r="Q3912">
        <f>[1]资金台帐!Q3912&amp;""</f>
      </c>
      <c r="T3912">
        <f>[1]资金台帐!T3912&amp;""</f>
      </c>
      <c r="U3912">
        <f>[1]资金台帐!U3912&amp;""</f>
      </c>
      <c r="W3912">
        <f>[1]资金台帐!W3912&amp;""</f>
      </c>
      <c r="X3912">
        <f>[1]资金台帐!X3912&amp;""</f>
      </c>
      <c r="AB3912">
        <f>[1]资金台帐!AB3912</f>
        <v>0</v>
      </c>
      <c r="AC3912">
        <f>[1]资金台帐!AC3912</f>
        <v>0</v>
      </c>
      <c r="AD3912">
        <f>[1]资金台帐!AD3912</f>
        <v>0</v>
      </c>
      <c r="AJ3912">
        <f>[1]资金台帐!AJ3912</f>
        <v>0</v>
      </c>
      <c r="AK3912">
        <f>[1]资金台帐!AK3912</f>
        <v>0</v>
      </c>
      <c r="BA3912" s="22">
        <f t="shared" si="0"/>
      </c>
    </row>
    <row r="3913">
      <c r="B3913">
        <f>[1]资金台帐!B3913&amp;""</f>
      </c>
      <c r="H3913">
        <f>[1]资金台帐!H3913&amp;""</f>
      </c>
      <c r="J3913">
        <f>[1]资金台帐!J3913&amp;""</f>
      </c>
      <c r="N3913">
        <f>[1]资金台帐!N3913</f>
      </c>
      <c r="O3913">
        <f>[1]资金台帐!O3913&amp;""</f>
      </c>
      <c r="P3913">
        <f>[1]资金台帐!P3913&amp;""</f>
      </c>
      <c r="Q3913">
        <f>[1]资金台帐!Q3913&amp;""</f>
      </c>
      <c r="T3913">
        <f>[1]资金台帐!T3913&amp;""</f>
      </c>
      <c r="U3913">
        <f>[1]资金台帐!U3913&amp;""</f>
      </c>
      <c r="W3913">
        <f>[1]资金台帐!W3913&amp;""</f>
      </c>
      <c r="X3913">
        <f>[1]资金台帐!X3913&amp;""</f>
      </c>
      <c r="AB3913">
        <f>[1]资金台帐!AB3913</f>
        <v>0</v>
      </c>
      <c r="AC3913">
        <f>[1]资金台帐!AC3913</f>
        <v>0</v>
      </c>
      <c r="AD3913">
        <f>[1]资金台帐!AD3913</f>
        <v>0</v>
      </c>
      <c r="AJ3913">
        <f>[1]资金台帐!AJ3913</f>
        <v>0</v>
      </c>
      <c r="AK3913">
        <f>[1]资金台帐!AK3913</f>
        <v>0</v>
      </c>
      <c r="BA3913" s="22">
        <f t="shared" si="0"/>
      </c>
    </row>
    <row r="3914">
      <c r="B3914">
        <f>[1]资金台帐!B3914&amp;""</f>
      </c>
      <c r="H3914">
        <f>[1]资金台帐!H3914&amp;""</f>
      </c>
      <c r="J3914">
        <f>[1]资金台帐!J3914&amp;""</f>
      </c>
      <c r="N3914">
        <f>[1]资金台帐!N3914</f>
      </c>
      <c r="O3914">
        <f>[1]资金台帐!O3914&amp;""</f>
      </c>
      <c r="P3914">
        <f>[1]资金台帐!P3914&amp;""</f>
      </c>
      <c r="Q3914">
        <f>[1]资金台帐!Q3914&amp;""</f>
      </c>
      <c r="T3914">
        <f>[1]资金台帐!T3914&amp;""</f>
      </c>
      <c r="U3914">
        <f>[1]资金台帐!U3914&amp;""</f>
      </c>
      <c r="W3914">
        <f>[1]资金台帐!W3914&amp;""</f>
      </c>
      <c r="X3914">
        <f>[1]资金台帐!X3914&amp;""</f>
      </c>
      <c r="AB3914">
        <f>[1]资金台帐!AB3914</f>
        <v>0</v>
      </c>
      <c r="AC3914">
        <f>[1]资金台帐!AC3914</f>
        <v>0</v>
      </c>
      <c r="AD3914">
        <f>[1]资金台帐!AD3914</f>
        <v>0</v>
      </c>
      <c r="AJ3914">
        <f>[1]资金台帐!AJ3914</f>
        <v>0</v>
      </c>
      <c r="AK3914">
        <f>[1]资金台帐!AK3914</f>
        <v>0</v>
      </c>
      <c r="BA3914" s="22">
        <f t="shared" si="0"/>
      </c>
    </row>
    <row r="3915">
      <c r="B3915">
        <f>[1]资金台帐!B3915&amp;""</f>
      </c>
      <c r="H3915">
        <f>[1]资金台帐!H3915&amp;""</f>
      </c>
      <c r="J3915">
        <f>[1]资金台帐!J3915&amp;""</f>
      </c>
      <c r="N3915">
        <f>[1]资金台帐!N3915</f>
      </c>
      <c r="O3915">
        <f>[1]资金台帐!O3915&amp;""</f>
      </c>
      <c r="P3915">
        <f>[1]资金台帐!P3915&amp;""</f>
      </c>
      <c r="Q3915">
        <f>[1]资金台帐!Q3915&amp;""</f>
      </c>
      <c r="T3915">
        <f>[1]资金台帐!T3915&amp;""</f>
      </c>
      <c r="U3915">
        <f>[1]资金台帐!U3915&amp;""</f>
      </c>
      <c r="W3915">
        <f>[1]资金台帐!W3915&amp;""</f>
      </c>
      <c r="X3915">
        <f>[1]资金台帐!X3915&amp;""</f>
      </c>
      <c r="AB3915">
        <f>[1]资金台帐!AB3915</f>
        <v>0</v>
      </c>
      <c r="AC3915">
        <f>[1]资金台帐!AC3915</f>
        <v>0</v>
      </c>
      <c r="AD3915">
        <f>[1]资金台帐!AD3915</f>
        <v>0</v>
      </c>
      <c r="AJ3915">
        <f>[1]资金台帐!AJ3915</f>
        <v>0</v>
      </c>
      <c r="AK3915">
        <f>[1]资金台帐!AK3915</f>
        <v>0</v>
      </c>
      <c r="BA3915" s="22">
        <f t="shared" si="0"/>
      </c>
    </row>
    <row r="3916">
      <c r="B3916">
        <f>[1]资金台帐!B3916&amp;""</f>
      </c>
      <c r="H3916">
        <f>[1]资金台帐!H3916&amp;""</f>
      </c>
      <c r="J3916">
        <f>[1]资金台帐!J3916&amp;""</f>
      </c>
      <c r="N3916">
        <f>[1]资金台帐!N3916</f>
      </c>
      <c r="O3916">
        <f>[1]资金台帐!O3916&amp;""</f>
      </c>
      <c r="P3916">
        <f>[1]资金台帐!P3916&amp;""</f>
      </c>
      <c r="Q3916">
        <f>[1]资金台帐!Q3916&amp;""</f>
      </c>
      <c r="T3916">
        <f>[1]资金台帐!T3916&amp;""</f>
      </c>
      <c r="U3916">
        <f>[1]资金台帐!U3916&amp;""</f>
      </c>
      <c r="W3916">
        <f>[1]资金台帐!W3916&amp;""</f>
      </c>
      <c r="X3916">
        <f>[1]资金台帐!X3916&amp;""</f>
      </c>
      <c r="AB3916">
        <f>[1]资金台帐!AB3916</f>
        <v>0</v>
      </c>
      <c r="AC3916">
        <f>[1]资金台帐!AC3916</f>
        <v>0</v>
      </c>
      <c r="AD3916">
        <f>[1]资金台帐!AD3916</f>
        <v>0</v>
      </c>
      <c r="AJ3916">
        <f>[1]资金台帐!AJ3916</f>
        <v>0</v>
      </c>
      <c r="AK3916">
        <f>[1]资金台帐!AK3916</f>
        <v>0</v>
      </c>
      <c r="BA3916" s="22">
        <f t="shared" si="0"/>
      </c>
    </row>
    <row r="3917">
      <c r="B3917">
        <f>[1]资金台帐!B3917&amp;""</f>
      </c>
      <c r="H3917">
        <f>[1]资金台帐!H3917&amp;""</f>
      </c>
      <c r="J3917">
        <f>[1]资金台帐!J3917&amp;""</f>
      </c>
      <c r="N3917">
        <f>[1]资金台帐!N3917</f>
      </c>
      <c r="O3917">
        <f>[1]资金台帐!O3917&amp;""</f>
      </c>
      <c r="P3917">
        <f>[1]资金台帐!P3917&amp;""</f>
      </c>
      <c r="Q3917">
        <f>[1]资金台帐!Q3917&amp;""</f>
      </c>
      <c r="T3917">
        <f>[1]资金台帐!T3917&amp;""</f>
      </c>
      <c r="U3917">
        <f>[1]资金台帐!U3917&amp;""</f>
      </c>
      <c r="W3917">
        <f>[1]资金台帐!W3917&amp;""</f>
      </c>
      <c r="X3917">
        <f>[1]资金台帐!X3917&amp;""</f>
      </c>
      <c r="AB3917">
        <f>[1]资金台帐!AB3917</f>
        <v>0</v>
      </c>
      <c r="AC3917">
        <f>[1]资金台帐!AC3917</f>
        <v>0</v>
      </c>
      <c r="AD3917">
        <f>[1]资金台帐!AD3917</f>
        <v>0</v>
      </c>
      <c r="AJ3917">
        <f>[1]资金台帐!AJ3917</f>
        <v>0</v>
      </c>
      <c r="AK3917">
        <f>[1]资金台帐!AK3917</f>
        <v>0</v>
      </c>
      <c r="BA3917" s="22">
        <f t="shared" si="0"/>
      </c>
    </row>
    <row r="3918">
      <c r="B3918">
        <f>[1]资金台帐!B3918&amp;""</f>
      </c>
      <c r="H3918">
        <f>[1]资金台帐!H3918&amp;""</f>
      </c>
      <c r="J3918">
        <f>[1]资金台帐!J3918&amp;""</f>
      </c>
      <c r="N3918">
        <f>[1]资金台帐!N3918</f>
      </c>
      <c r="O3918">
        <f>[1]资金台帐!O3918&amp;""</f>
      </c>
      <c r="P3918">
        <f>[1]资金台帐!P3918&amp;""</f>
      </c>
      <c r="Q3918">
        <f>[1]资金台帐!Q3918&amp;""</f>
      </c>
      <c r="T3918">
        <f>[1]资金台帐!T3918&amp;""</f>
      </c>
      <c r="U3918">
        <f>[1]资金台帐!U3918&amp;""</f>
      </c>
      <c r="W3918">
        <f>[1]资金台帐!W3918&amp;""</f>
      </c>
      <c r="X3918">
        <f>[1]资金台帐!X3918&amp;""</f>
      </c>
      <c r="AB3918">
        <f>[1]资金台帐!AB3918</f>
        <v>0</v>
      </c>
      <c r="AC3918">
        <f>[1]资金台帐!AC3918</f>
        <v>0</v>
      </c>
      <c r="AD3918">
        <f>[1]资金台帐!AD3918</f>
        <v>0</v>
      </c>
      <c r="AJ3918">
        <f>[1]资金台帐!AJ3918</f>
        <v>0</v>
      </c>
      <c r="AK3918">
        <f>[1]资金台帐!AK3918</f>
        <v>0</v>
      </c>
      <c r="BA3918" s="22">
        <f t="shared" si="0"/>
      </c>
    </row>
    <row r="3919">
      <c r="B3919">
        <f>[1]资金台帐!B3919&amp;""</f>
      </c>
      <c r="H3919">
        <f>[1]资金台帐!H3919&amp;""</f>
      </c>
      <c r="J3919">
        <f>[1]资金台帐!J3919&amp;""</f>
      </c>
      <c r="N3919">
        <f>[1]资金台帐!N3919</f>
      </c>
      <c r="O3919">
        <f>[1]资金台帐!O3919&amp;""</f>
      </c>
      <c r="P3919">
        <f>[1]资金台帐!P3919&amp;""</f>
      </c>
      <c r="Q3919">
        <f>[1]资金台帐!Q3919&amp;""</f>
      </c>
      <c r="T3919">
        <f>[1]资金台帐!T3919&amp;""</f>
      </c>
      <c r="U3919">
        <f>[1]资金台帐!U3919&amp;""</f>
      </c>
      <c r="W3919">
        <f>[1]资金台帐!W3919&amp;""</f>
      </c>
      <c r="X3919">
        <f>[1]资金台帐!X3919&amp;""</f>
      </c>
      <c r="AB3919">
        <f>[1]资金台帐!AB3919</f>
        <v>0</v>
      </c>
      <c r="AC3919">
        <f>[1]资金台帐!AC3919</f>
        <v>0</v>
      </c>
      <c r="AD3919">
        <f>[1]资金台帐!AD3919</f>
        <v>0</v>
      </c>
      <c r="AJ3919">
        <f>[1]资金台帐!AJ3919</f>
        <v>0</v>
      </c>
      <c r="AK3919">
        <f>[1]资金台帐!AK3919</f>
        <v>0</v>
      </c>
      <c r="BA3919" s="22">
        <f t="shared" si="0"/>
      </c>
    </row>
    <row r="3920">
      <c r="B3920">
        <f>[1]资金台帐!B3920&amp;""</f>
      </c>
      <c r="H3920">
        <f>[1]资金台帐!H3920&amp;""</f>
      </c>
      <c r="J3920">
        <f>[1]资金台帐!J3920&amp;""</f>
      </c>
      <c r="N3920">
        <f>[1]资金台帐!N3920</f>
      </c>
      <c r="O3920">
        <f>[1]资金台帐!O3920&amp;""</f>
      </c>
      <c r="P3920">
        <f>[1]资金台帐!P3920&amp;""</f>
      </c>
      <c r="Q3920">
        <f>[1]资金台帐!Q3920&amp;""</f>
      </c>
      <c r="T3920">
        <f>[1]资金台帐!T3920&amp;""</f>
      </c>
      <c r="U3920">
        <f>[1]资金台帐!U3920&amp;""</f>
      </c>
      <c r="W3920">
        <f>[1]资金台帐!W3920&amp;""</f>
      </c>
      <c r="X3920">
        <f>[1]资金台帐!X3920&amp;""</f>
      </c>
      <c r="AB3920">
        <f>[1]资金台帐!AB3920</f>
        <v>0</v>
      </c>
      <c r="AC3920">
        <f>[1]资金台帐!AC3920</f>
        <v>0</v>
      </c>
      <c r="AD3920">
        <f>[1]资金台帐!AD3920</f>
        <v>0</v>
      </c>
      <c r="AJ3920">
        <f>[1]资金台帐!AJ3920</f>
        <v>0</v>
      </c>
      <c r="AK3920">
        <f>[1]资金台帐!AK3920</f>
        <v>0</v>
      </c>
      <c r="BA3920" s="22">
        <f t="shared" si="0"/>
      </c>
    </row>
    <row r="3921">
      <c r="B3921">
        <f>[1]资金台帐!B3921&amp;""</f>
      </c>
      <c r="H3921">
        <f>[1]资金台帐!H3921&amp;""</f>
      </c>
      <c r="J3921">
        <f>[1]资金台帐!J3921&amp;""</f>
      </c>
      <c r="N3921">
        <f>[1]资金台帐!N3921</f>
      </c>
      <c r="O3921">
        <f>[1]资金台帐!O3921&amp;""</f>
      </c>
      <c r="P3921">
        <f>[1]资金台帐!P3921&amp;""</f>
      </c>
      <c r="Q3921">
        <f>[1]资金台帐!Q3921&amp;""</f>
      </c>
      <c r="T3921">
        <f>[1]资金台帐!T3921&amp;""</f>
      </c>
      <c r="U3921">
        <f>[1]资金台帐!U3921&amp;""</f>
      </c>
      <c r="W3921">
        <f>[1]资金台帐!W3921&amp;""</f>
      </c>
      <c r="X3921">
        <f>[1]资金台帐!X3921&amp;""</f>
      </c>
      <c r="AB3921">
        <f>[1]资金台帐!AB3921</f>
        <v>0</v>
      </c>
      <c r="AC3921">
        <f>[1]资金台帐!AC3921</f>
        <v>0</v>
      </c>
      <c r="AD3921">
        <f>[1]资金台帐!AD3921</f>
        <v>0</v>
      </c>
      <c r="AJ3921">
        <f>[1]资金台帐!AJ3921</f>
        <v>0</v>
      </c>
      <c r="AK3921">
        <f>[1]资金台帐!AK3921</f>
        <v>0</v>
      </c>
      <c r="BA3921" s="22">
        <f t="shared" si="0"/>
      </c>
    </row>
    <row r="3922">
      <c r="B3922">
        <f>[1]资金台帐!B3922&amp;""</f>
      </c>
      <c r="H3922">
        <f>[1]资金台帐!H3922&amp;""</f>
      </c>
      <c r="J3922">
        <f>[1]资金台帐!J3922&amp;""</f>
      </c>
      <c r="N3922">
        <f>[1]资金台帐!N3922</f>
      </c>
      <c r="O3922">
        <f>[1]资金台帐!O3922&amp;""</f>
      </c>
      <c r="P3922">
        <f>[1]资金台帐!P3922&amp;""</f>
      </c>
      <c r="Q3922">
        <f>[1]资金台帐!Q3922&amp;""</f>
      </c>
      <c r="T3922">
        <f>[1]资金台帐!T3922&amp;""</f>
      </c>
      <c r="U3922">
        <f>[1]资金台帐!U3922&amp;""</f>
      </c>
      <c r="W3922">
        <f>[1]资金台帐!W3922&amp;""</f>
      </c>
      <c r="X3922">
        <f>[1]资金台帐!X3922&amp;""</f>
      </c>
      <c r="AB3922">
        <f>[1]资金台帐!AB3922</f>
        <v>0</v>
      </c>
      <c r="AC3922">
        <f>[1]资金台帐!AC3922</f>
        <v>0</v>
      </c>
      <c r="AD3922">
        <f>[1]资金台帐!AD3922</f>
        <v>0</v>
      </c>
      <c r="AJ3922">
        <f>[1]资金台帐!AJ3922</f>
        <v>0</v>
      </c>
      <c r="AK3922">
        <f>[1]资金台帐!AK3922</f>
        <v>0</v>
      </c>
      <c r="BA3922" s="22">
        <f t="shared" si="0"/>
      </c>
    </row>
    <row r="3923">
      <c r="B3923">
        <f>[1]资金台帐!B3923&amp;""</f>
      </c>
      <c r="H3923">
        <f>[1]资金台帐!H3923&amp;""</f>
      </c>
      <c r="J3923">
        <f>[1]资金台帐!J3923&amp;""</f>
      </c>
      <c r="N3923">
        <f>[1]资金台帐!N3923</f>
      </c>
      <c r="O3923">
        <f>[1]资金台帐!O3923&amp;""</f>
      </c>
      <c r="P3923">
        <f>[1]资金台帐!P3923&amp;""</f>
      </c>
      <c r="Q3923">
        <f>[1]资金台帐!Q3923&amp;""</f>
      </c>
      <c r="T3923">
        <f>[1]资金台帐!T3923&amp;""</f>
      </c>
      <c r="U3923">
        <f>[1]资金台帐!U3923&amp;""</f>
      </c>
      <c r="W3923">
        <f>[1]资金台帐!W3923&amp;""</f>
      </c>
      <c r="X3923">
        <f>[1]资金台帐!X3923&amp;""</f>
      </c>
      <c r="AB3923">
        <f>[1]资金台帐!AB3923</f>
        <v>0</v>
      </c>
      <c r="AC3923">
        <f>[1]资金台帐!AC3923</f>
        <v>0</v>
      </c>
      <c r="AD3923">
        <f>[1]资金台帐!AD3923</f>
        <v>0</v>
      </c>
      <c r="AJ3923">
        <f>[1]资金台帐!AJ3923</f>
        <v>0</v>
      </c>
      <c r="AK3923">
        <f>[1]资金台帐!AK3923</f>
        <v>0</v>
      </c>
      <c r="BA3923" s="22">
        <f t="shared" si="0"/>
      </c>
    </row>
    <row r="3924">
      <c r="B3924">
        <f>[1]资金台帐!B3924&amp;""</f>
      </c>
      <c r="H3924">
        <f>[1]资金台帐!H3924&amp;""</f>
      </c>
      <c r="J3924">
        <f>[1]资金台帐!J3924&amp;""</f>
      </c>
      <c r="N3924">
        <f>[1]资金台帐!N3924</f>
      </c>
      <c r="O3924">
        <f>[1]资金台帐!O3924&amp;""</f>
      </c>
      <c r="P3924">
        <f>[1]资金台帐!P3924&amp;""</f>
      </c>
      <c r="Q3924">
        <f>[1]资金台帐!Q3924&amp;""</f>
      </c>
      <c r="T3924">
        <f>[1]资金台帐!T3924&amp;""</f>
      </c>
      <c r="U3924">
        <f>[1]资金台帐!U3924&amp;""</f>
      </c>
      <c r="W3924">
        <f>[1]资金台帐!W3924&amp;""</f>
      </c>
      <c r="X3924">
        <f>[1]资金台帐!X3924&amp;""</f>
      </c>
      <c r="AB3924">
        <f>[1]资金台帐!AB3924</f>
        <v>0</v>
      </c>
      <c r="AC3924">
        <f>[1]资金台帐!AC3924</f>
        <v>0</v>
      </c>
      <c r="AD3924">
        <f>[1]资金台帐!AD3924</f>
        <v>0</v>
      </c>
      <c r="AJ3924">
        <f>[1]资金台帐!AJ3924</f>
        <v>0</v>
      </c>
      <c r="AK3924">
        <f>[1]资金台帐!AK3924</f>
        <v>0</v>
      </c>
      <c r="BA3924" s="22">
        <f t="shared" si="0"/>
      </c>
    </row>
    <row r="3925">
      <c r="B3925">
        <f>[1]资金台帐!B3925&amp;""</f>
      </c>
      <c r="H3925">
        <f>[1]资金台帐!H3925&amp;""</f>
      </c>
      <c r="J3925">
        <f>[1]资金台帐!J3925&amp;""</f>
      </c>
      <c r="N3925">
        <f>[1]资金台帐!N3925</f>
      </c>
      <c r="O3925">
        <f>[1]资金台帐!O3925&amp;""</f>
      </c>
      <c r="P3925">
        <f>[1]资金台帐!P3925&amp;""</f>
      </c>
      <c r="Q3925">
        <f>[1]资金台帐!Q3925&amp;""</f>
      </c>
      <c r="T3925">
        <f>[1]资金台帐!T3925&amp;""</f>
      </c>
      <c r="U3925">
        <f>[1]资金台帐!U3925&amp;""</f>
      </c>
      <c r="W3925">
        <f>[1]资金台帐!W3925&amp;""</f>
      </c>
      <c r="X3925">
        <f>[1]资金台帐!X3925&amp;""</f>
      </c>
      <c r="AB3925">
        <f>[1]资金台帐!AB3925</f>
        <v>0</v>
      </c>
      <c r="AC3925">
        <f>[1]资金台帐!AC3925</f>
        <v>0</v>
      </c>
      <c r="AD3925">
        <f>[1]资金台帐!AD3925</f>
        <v>0</v>
      </c>
      <c r="AJ3925">
        <f>[1]资金台帐!AJ3925</f>
        <v>0</v>
      </c>
      <c r="AK3925">
        <f>[1]资金台帐!AK3925</f>
        <v>0</v>
      </c>
      <c r="BA3925" s="22">
        <f t="shared" si="0"/>
      </c>
    </row>
    <row r="3926">
      <c r="B3926">
        <f>[1]资金台帐!B3926&amp;""</f>
      </c>
      <c r="H3926">
        <f>[1]资金台帐!H3926&amp;""</f>
      </c>
      <c r="J3926">
        <f>[1]资金台帐!J3926&amp;""</f>
      </c>
      <c r="N3926">
        <f>[1]资金台帐!N3926</f>
      </c>
      <c r="O3926">
        <f>[1]资金台帐!O3926&amp;""</f>
      </c>
      <c r="P3926">
        <f>[1]资金台帐!P3926&amp;""</f>
      </c>
      <c r="Q3926">
        <f>[1]资金台帐!Q3926&amp;""</f>
      </c>
      <c r="T3926">
        <f>[1]资金台帐!T3926&amp;""</f>
      </c>
      <c r="U3926">
        <f>[1]资金台帐!U3926&amp;""</f>
      </c>
      <c r="W3926">
        <f>[1]资金台帐!W3926&amp;""</f>
      </c>
      <c r="X3926">
        <f>[1]资金台帐!X3926&amp;""</f>
      </c>
      <c r="AB3926">
        <f>[1]资金台帐!AB3926</f>
        <v>0</v>
      </c>
      <c r="AC3926">
        <f>[1]资金台帐!AC3926</f>
        <v>0</v>
      </c>
      <c r="AD3926">
        <f>[1]资金台帐!AD3926</f>
        <v>0</v>
      </c>
      <c r="AJ3926">
        <f>[1]资金台帐!AJ3926</f>
        <v>0</v>
      </c>
      <c r="AK3926">
        <f>[1]资金台帐!AK3926</f>
        <v>0</v>
      </c>
      <c r="BA3926" s="22">
        <f t="shared" si="0"/>
      </c>
    </row>
    <row r="3927">
      <c r="B3927">
        <f>[1]资金台帐!B3927&amp;""</f>
      </c>
      <c r="H3927">
        <f>[1]资金台帐!H3927&amp;""</f>
      </c>
      <c r="J3927">
        <f>[1]资金台帐!J3927&amp;""</f>
      </c>
      <c r="N3927">
        <f>[1]资金台帐!N3927</f>
      </c>
      <c r="O3927">
        <f>[1]资金台帐!O3927&amp;""</f>
      </c>
      <c r="P3927">
        <f>[1]资金台帐!P3927&amp;""</f>
      </c>
      <c r="Q3927">
        <f>[1]资金台帐!Q3927&amp;""</f>
      </c>
      <c r="T3927">
        <f>[1]资金台帐!T3927&amp;""</f>
      </c>
      <c r="U3927">
        <f>[1]资金台帐!U3927&amp;""</f>
      </c>
      <c r="W3927">
        <f>[1]资金台帐!W3927&amp;""</f>
      </c>
      <c r="X3927">
        <f>[1]资金台帐!X3927&amp;""</f>
      </c>
      <c r="AB3927">
        <f>[1]资金台帐!AB3927</f>
        <v>0</v>
      </c>
      <c r="AC3927">
        <f>[1]资金台帐!AC3927</f>
        <v>0</v>
      </c>
      <c r="AD3927">
        <f>[1]资金台帐!AD3927</f>
        <v>0</v>
      </c>
      <c r="AJ3927">
        <f>[1]资金台帐!AJ3927</f>
        <v>0</v>
      </c>
      <c r="AK3927">
        <f>[1]资金台帐!AK3927</f>
        <v>0</v>
      </c>
      <c r="BA3927" s="22">
        <f t="shared" si="0"/>
      </c>
    </row>
    <row r="3928">
      <c r="B3928">
        <f>[1]资金台帐!B3928&amp;""</f>
      </c>
      <c r="H3928">
        <f>[1]资金台帐!H3928&amp;""</f>
      </c>
      <c r="J3928">
        <f>[1]资金台帐!J3928&amp;""</f>
      </c>
      <c r="N3928">
        <f>[1]资金台帐!N3928</f>
      </c>
      <c r="O3928">
        <f>[1]资金台帐!O3928&amp;""</f>
      </c>
      <c r="P3928">
        <f>[1]资金台帐!P3928&amp;""</f>
      </c>
      <c r="Q3928">
        <f>[1]资金台帐!Q3928&amp;""</f>
      </c>
      <c r="T3928">
        <f>[1]资金台帐!T3928&amp;""</f>
      </c>
      <c r="U3928">
        <f>[1]资金台帐!U3928&amp;""</f>
      </c>
      <c r="W3928">
        <f>[1]资金台帐!W3928&amp;""</f>
      </c>
      <c r="X3928">
        <f>[1]资金台帐!X3928&amp;""</f>
      </c>
      <c r="AB3928">
        <f>[1]资金台帐!AB3928</f>
        <v>0</v>
      </c>
      <c r="AC3928">
        <f>[1]资金台帐!AC3928</f>
        <v>0</v>
      </c>
      <c r="AD3928">
        <f>[1]资金台帐!AD3928</f>
        <v>0</v>
      </c>
      <c r="AJ3928">
        <f>[1]资金台帐!AJ3928</f>
        <v>0</v>
      </c>
      <c r="AK3928">
        <f>[1]资金台帐!AK3928</f>
        <v>0</v>
      </c>
      <c r="BA3928" s="22">
        <f t="shared" si="0"/>
      </c>
    </row>
    <row r="3929">
      <c r="B3929">
        <f>[1]资金台帐!B3929&amp;""</f>
      </c>
      <c r="H3929">
        <f>[1]资金台帐!H3929&amp;""</f>
      </c>
      <c r="J3929">
        <f>[1]资金台帐!J3929&amp;""</f>
      </c>
      <c r="N3929">
        <f>[1]资金台帐!N3929</f>
      </c>
      <c r="O3929">
        <f>[1]资金台帐!O3929&amp;""</f>
      </c>
      <c r="P3929">
        <f>[1]资金台帐!P3929&amp;""</f>
      </c>
      <c r="Q3929">
        <f>[1]资金台帐!Q3929&amp;""</f>
      </c>
      <c r="T3929">
        <f>[1]资金台帐!T3929&amp;""</f>
      </c>
      <c r="U3929">
        <f>[1]资金台帐!U3929&amp;""</f>
      </c>
      <c r="W3929">
        <f>[1]资金台帐!W3929&amp;""</f>
      </c>
      <c r="X3929">
        <f>[1]资金台帐!X3929&amp;""</f>
      </c>
      <c r="AB3929">
        <f>[1]资金台帐!AB3929</f>
        <v>0</v>
      </c>
      <c r="AC3929">
        <f>[1]资金台帐!AC3929</f>
        <v>0</v>
      </c>
      <c r="AD3929">
        <f>[1]资金台帐!AD3929</f>
        <v>0</v>
      </c>
      <c r="AJ3929">
        <f>[1]资金台帐!AJ3929</f>
        <v>0</v>
      </c>
      <c r="AK3929">
        <f>[1]资金台帐!AK3929</f>
        <v>0</v>
      </c>
      <c r="BA3929" s="22">
        <f t="shared" si="0"/>
      </c>
    </row>
    <row r="3930">
      <c r="B3930">
        <f>[1]资金台帐!B3930&amp;""</f>
      </c>
      <c r="H3930">
        <f>[1]资金台帐!H3930&amp;""</f>
      </c>
      <c r="J3930">
        <f>[1]资金台帐!J3930&amp;""</f>
      </c>
      <c r="N3930">
        <f>[1]资金台帐!N3930</f>
      </c>
      <c r="O3930">
        <f>[1]资金台帐!O3930&amp;""</f>
      </c>
      <c r="P3930">
        <f>[1]资金台帐!P3930&amp;""</f>
      </c>
      <c r="Q3930">
        <f>[1]资金台帐!Q3930&amp;""</f>
      </c>
      <c r="T3930">
        <f>[1]资金台帐!T3930&amp;""</f>
      </c>
      <c r="U3930">
        <f>[1]资金台帐!U3930&amp;""</f>
      </c>
      <c r="W3930">
        <f>[1]资金台帐!W3930&amp;""</f>
      </c>
      <c r="X3930">
        <f>[1]资金台帐!X3930&amp;""</f>
      </c>
      <c r="AB3930">
        <f>[1]资金台帐!AB3930</f>
        <v>0</v>
      </c>
      <c r="AC3930">
        <f>[1]资金台帐!AC3930</f>
        <v>0</v>
      </c>
      <c r="AD3930">
        <f>[1]资金台帐!AD3930</f>
        <v>0</v>
      </c>
      <c r="AJ3930">
        <f>[1]资金台帐!AJ3930</f>
        <v>0</v>
      </c>
      <c r="AK3930">
        <f>[1]资金台帐!AK3930</f>
        <v>0</v>
      </c>
      <c r="BA3930" s="22">
        <f t="shared" si="0"/>
      </c>
    </row>
    <row r="3931">
      <c r="B3931">
        <f>[1]资金台帐!B3931&amp;""</f>
      </c>
      <c r="H3931">
        <f>[1]资金台帐!H3931&amp;""</f>
      </c>
      <c r="J3931">
        <f>[1]资金台帐!J3931&amp;""</f>
      </c>
      <c r="N3931">
        <f>[1]资金台帐!N3931</f>
      </c>
      <c r="O3931">
        <f>[1]资金台帐!O3931&amp;""</f>
      </c>
      <c r="P3931">
        <f>[1]资金台帐!P3931&amp;""</f>
      </c>
      <c r="Q3931">
        <f>[1]资金台帐!Q3931&amp;""</f>
      </c>
      <c r="T3931">
        <f>[1]资金台帐!T3931&amp;""</f>
      </c>
      <c r="U3931">
        <f>[1]资金台帐!U3931&amp;""</f>
      </c>
      <c r="W3931">
        <f>[1]资金台帐!W3931&amp;""</f>
      </c>
      <c r="X3931">
        <f>[1]资金台帐!X3931&amp;""</f>
      </c>
      <c r="AB3931">
        <f>[1]资金台帐!AB3931</f>
        <v>0</v>
      </c>
      <c r="AC3931">
        <f>[1]资金台帐!AC3931</f>
        <v>0</v>
      </c>
      <c r="AD3931">
        <f>[1]资金台帐!AD3931</f>
        <v>0</v>
      </c>
      <c r="AJ3931">
        <f>[1]资金台帐!AJ3931</f>
        <v>0</v>
      </c>
      <c r="AK3931">
        <f>[1]资金台帐!AK3931</f>
        <v>0</v>
      </c>
      <c r="BA3931" s="22">
        <f t="shared" si="0"/>
      </c>
    </row>
    <row r="3932">
      <c r="B3932">
        <f>[1]资金台帐!B3932&amp;""</f>
      </c>
      <c r="H3932">
        <f>[1]资金台帐!H3932&amp;""</f>
      </c>
      <c r="J3932">
        <f>[1]资金台帐!J3932&amp;""</f>
      </c>
      <c r="N3932">
        <f>[1]资金台帐!N3932</f>
      </c>
      <c r="O3932">
        <f>[1]资金台帐!O3932&amp;""</f>
      </c>
      <c r="P3932">
        <f>[1]资金台帐!P3932&amp;""</f>
      </c>
      <c r="Q3932">
        <f>[1]资金台帐!Q3932&amp;""</f>
      </c>
      <c r="T3932">
        <f>[1]资金台帐!T3932&amp;""</f>
      </c>
      <c r="U3932">
        <f>[1]资金台帐!U3932&amp;""</f>
      </c>
      <c r="W3932">
        <f>[1]资金台帐!W3932&amp;""</f>
      </c>
      <c r="X3932">
        <f>[1]资金台帐!X3932&amp;""</f>
      </c>
      <c r="AB3932">
        <f>[1]资金台帐!AB3932</f>
        <v>0</v>
      </c>
      <c r="AC3932">
        <f>[1]资金台帐!AC3932</f>
        <v>0</v>
      </c>
      <c r="AD3932">
        <f>[1]资金台帐!AD3932</f>
        <v>0</v>
      </c>
      <c r="AJ3932">
        <f>[1]资金台帐!AJ3932</f>
        <v>0</v>
      </c>
      <c r="AK3932">
        <f>[1]资金台帐!AK3932</f>
        <v>0</v>
      </c>
      <c r="BA3932" s="22">
        <f t="shared" si="0"/>
      </c>
    </row>
    <row r="3933">
      <c r="B3933">
        <f>[1]资金台帐!B3933&amp;""</f>
      </c>
      <c r="H3933">
        <f>[1]资金台帐!H3933&amp;""</f>
      </c>
      <c r="J3933">
        <f>[1]资金台帐!J3933&amp;""</f>
      </c>
      <c r="N3933">
        <f>[1]资金台帐!N3933</f>
      </c>
      <c r="O3933">
        <f>[1]资金台帐!O3933&amp;""</f>
      </c>
      <c r="P3933">
        <f>[1]资金台帐!P3933&amp;""</f>
      </c>
      <c r="Q3933">
        <f>[1]资金台帐!Q3933&amp;""</f>
      </c>
      <c r="T3933">
        <f>[1]资金台帐!T3933&amp;""</f>
      </c>
      <c r="U3933">
        <f>[1]资金台帐!U3933&amp;""</f>
      </c>
      <c r="W3933">
        <f>[1]资金台帐!W3933&amp;""</f>
      </c>
      <c r="X3933">
        <f>[1]资金台帐!X3933&amp;""</f>
      </c>
      <c r="AB3933">
        <f>[1]资金台帐!AB3933</f>
        <v>0</v>
      </c>
      <c r="AC3933">
        <f>[1]资金台帐!AC3933</f>
        <v>0</v>
      </c>
      <c r="AD3933">
        <f>[1]资金台帐!AD3933</f>
        <v>0</v>
      </c>
      <c r="AJ3933">
        <f>[1]资金台帐!AJ3933</f>
        <v>0</v>
      </c>
      <c r="AK3933">
        <f>[1]资金台帐!AK3933</f>
        <v>0</v>
      </c>
      <c r="BA3933" s="22">
        <f t="shared" si="0"/>
      </c>
    </row>
    <row r="3934">
      <c r="B3934">
        <f>[1]资金台帐!B3934&amp;""</f>
      </c>
      <c r="H3934">
        <f>[1]资金台帐!H3934&amp;""</f>
      </c>
      <c r="J3934">
        <f>[1]资金台帐!J3934&amp;""</f>
      </c>
      <c r="N3934">
        <f>[1]资金台帐!N3934</f>
      </c>
      <c r="O3934">
        <f>[1]资金台帐!O3934&amp;""</f>
      </c>
      <c r="P3934">
        <f>[1]资金台帐!P3934&amp;""</f>
      </c>
      <c r="Q3934">
        <f>[1]资金台帐!Q3934&amp;""</f>
      </c>
      <c r="T3934">
        <f>[1]资金台帐!T3934&amp;""</f>
      </c>
      <c r="U3934">
        <f>[1]资金台帐!U3934&amp;""</f>
      </c>
      <c r="W3934">
        <f>[1]资金台帐!W3934&amp;""</f>
      </c>
      <c r="X3934">
        <f>[1]资金台帐!X3934&amp;""</f>
      </c>
      <c r="AB3934">
        <f>[1]资金台帐!AB3934</f>
        <v>0</v>
      </c>
      <c r="AC3934">
        <f>[1]资金台帐!AC3934</f>
        <v>0</v>
      </c>
      <c r="AD3934">
        <f>[1]资金台帐!AD3934</f>
        <v>0</v>
      </c>
      <c r="AJ3934">
        <f>[1]资金台帐!AJ3934</f>
        <v>0</v>
      </c>
      <c r="AK3934">
        <f>[1]资金台帐!AK3934</f>
        <v>0</v>
      </c>
      <c r="BA3934" s="22">
        <f t="shared" si="0"/>
      </c>
    </row>
    <row r="3935">
      <c r="B3935">
        <f>[1]资金台帐!B3935&amp;""</f>
      </c>
      <c r="H3935">
        <f>[1]资金台帐!H3935&amp;""</f>
      </c>
      <c r="J3935">
        <f>[1]资金台帐!J3935&amp;""</f>
      </c>
      <c r="N3935">
        <f>[1]资金台帐!N3935</f>
      </c>
      <c r="O3935">
        <f>[1]资金台帐!O3935&amp;""</f>
      </c>
      <c r="P3935">
        <f>[1]资金台帐!P3935&amp;""</f>
      </c>
      <c r="Q3935">
        <f>[1]资金台帐!Q3935&amp;""</f>
      </c>
      <c r="T3935">
        <f>[1]资金台帐!T3935&amp;""</f>
      </c>
      <c r="U3935">
        <f>[1]资金台帐!U3935&amp;""</f>
      </c>
      <c r="W3935">
        <f>[1]资金台帐!W3935&amp;""</f>
      </c>
      <c r="X3935">
        <f>[1]资金台帐!X3935&amp;""</f>
      </c>
      <c r="AB3935">
        <f>[1]资金台帐!AB3935</f>
        <v>0</v>
      </c>
      <c r="AC3935">
        <f>[1]资金台帐!AC3935</f>
        <v>0</v>
      </c>
      <c r="AD3935">
        <f>[1]资金台帐!AD3935</f>
        <v>0</v>
      </c>
      <c r="AJ3935">
        <f>[1]资金台帐!AJ3935</f>
        <v>0</v>
      </c>
      <c r="AK3935">
        <f>[1]资金台帐!AK3935</f>
        <v>0</v>
      </c>
      <c r="BA3935" s="22">
        <f t="shared" si="0"/>
      </c>
    </row>
    <row r="3936">
      <c r="B3936">
        <f>[1]资金台帐!B3936&amp;""</f>
      </c>
      <c r="H3936">
        <f>[1]资金台帐!H3936&amp;""</f>
      </c>
      <c r="J3936">
        <f>[1]资金台帐!J3936&amp;""</f>
      </c>
      <c r="N3936">
        <f>[1]资金台帐!N3936</f>
      </c>
      <c r="O3936">
        <f>[1]资金台帐!O3936&amp;""</f>
      </c>
      <c r="P3936">
        <f>[1]资金台帐!P3936&amp;""</f>
      </c>
      <c r="Q3936">
        <f>[1]资金台帐!Q3936&amp;""</f>
      </c>
      <c r="T3936">
        <f>[1]资金台帐!T3936&amp;""</f>
      </c>
      <c r="U3936">
        <f>[1]资金台帐!U3936&amp;""</f>
      </c>
      <c r="W3936">
        <f>[1]资金台帐!W3936&amp;""</f>
      </c>
      <c r="X3936">
        <f>[1]资金台帐!X3936&amp;""</f>
      </c>
      <c r="AB3936">
        <f>[1]资金台帐!AB3936</f>
        <v>0</v>
      </c>
      <c r="AC3936">
        <f>[1]资金台帐!AC3936</f>
        <v>0</v>
      </c>
      <c r="AD3936">
        <f>[1]资金台帐!AD3936</f>
        <v>0</v>
      </c>
      <c r="AJ3936">
        <f>[1]资金台帐!AJ3936</f>
        <v>0</v>
      </c>
      <c r="AK3936">
        <f>[1]资金台帐!AK3936</f>
        <v>0</v>
      </c>
      <c r="BA3936" s="22">
        <f t="shared" si="0"/>
      </c>
    </row>
    <row r="3937">
      <c r="B3937">
        <f>[1]资金台帐!B3937&amp;""</f>
      </c>
      <c r="H3937">
        <f>[1]资金台帐!H3937&amp;""</f>
      </c>
      <c r="J3937">
        <f>[1]资金台帐!J3937&amp;""</f>
      </c>
      <c r="N3937">
        <f>[1]资金台帐!N3937</f>
      </c>
      <c r="O3937">
        <f>[1]资金台帐!O3937&amp;""</f>
      </c>
      <c r="P3937">
        <f>[1]资金台帐!P3937&amp;""</f>
      </c>
      <c r="Q3937">
        <f>[1]资金台帐!Q3937&amp;""</f>
      </c>
      <c r="T3937">
        <f>[1]资金台帐!T3937&amp;""</f>
      </c>
      <c r="U3937">
        <f>[1]资金台帐!U3937&amp;""</f>
      </c>
      <c r="W3937">
        <f>[1]资金台帐!W3937&amp;""</f>
      </c>
      <c r="X3937">
        <f>[1]资金台帐!X3937&amp;""</f>
      </c>
      <c r="AB3937">
        <f>[1]资金台帐!AB3937</f>
        <v>0</v>
      </c>
      <c r="AC3937">
        <f>[1]资金台帐!AC3937</f>
        <v>0</v>
      </c>
      <c r="AD3937">
        <f>[1]资金台帐!AD3937</f>
        <v>0</v>
      </c>
      <c r="AJ3937">
        <f>[1]资金台帐!AJ3937</f>
        <v>0</v>
      </c>
      <c r="AK3937">
        <f>[1]资金台帐!AK3937</f>
        <v>0</v>
      </c>
      <c r="BA3937" s="22">
        <f t="shared" si="0"/>
      </c>
    </row>
    <row r="3938">
      <c r="B3938">
        <f>[1]资金台帐!B3938&amp;""</f>
      </c>
      <c r="H3938">
        <f>[1]资金台帐!H3938&amp;""</f>
      </c>
      <c r="J3938">
        <f>[1]资金台帐!J3938&amp;""</f>
      </c>
      <c r="N3938">
        <f>[1]资金台帐!N3938</f>
      </c>
      <c r="O3938">
        <f>[1]资金台帐!O3938&amp;""</f>
      </c>
      <c r="P3938">
        <f>[1]资金台帐!P3938&amp;""</f>
      </c>
      <c r="Q3938">
        <f>[1]资金台帐!Q3938&amp;""</f>
      </c>
      <c r="T3938">
        <f>[1]资金台帐!T3938&amp;""</f>
      </c>
      <c r="U3938">
        <f>[1]资金台帐!U3938&amp;""</f>
      </c>
      <c r="W3938">
        <f>[1]资金台帐!W3938&amp;""</f>
      </c>
      <c r="X3938">
        <f>[1]资金台帐!X3938&amp;""</f>
      </c>
      <c r="AB3938">
        <f>[1]资金台帐!AB3938</f>
        <v>0</v>
      </c>
      <c r="AC3938">
        <f>[1]资金台帐!AC3938</f>
        <v>0</v>
      </c>
      <c r="AD3938">
        <f>[1]资金台帐!AD3938</f>
        <v>0</v>
      </c>
      <c r="AJ3938">
        <f>[1]资金台帐!AJ3938</f>
        <v>0</v>
      </c>
      <c r="AK3938">
        <f>[1]资金台帐!AK3938</f>
        <v>0</v>
      </c>
      <c r="BA3938" s="22">
        <f t="shared" si="0"/>
      </c>
    </row>
    <row r="3939">
      <c r="B3939">
        <f>[1]资金台帐!B3939&amp;""</f>
      </c>
      <c r="H3939">
        <f>[1]资金台帐!H3939&amp;""</f>
      </c>
      <c r="J3939">
        <f>[1]资金台帐!J3939&amp;""</f>
      </c>
      <c r="N3939">
        <f>[1]资金台帐!N3939</f>
      </c>
      <c r="O3939">
        <f>[1]资金台帐!O3939&amp;""</f>
      </c>
      <c r="P3939">
        <f>[1]资金台帐!P3939&amp;""</f>
      </c>
      <c r="Q3939">
        <f>[1]资金台帐!Q3939&amp;""</f>
      </c>
      <c r="T3939">
        <f>[1]资金台帐!T3939&amp;""</f>
      </c>
      <c r="U3939">
        <f>[1]资金台帐!U3939&amp;""</f>
      </c>
      <c r="W3939">
        <f>[1]资金台帐!W3939&amp;""</f>
      </c>
      <c r="X3939">
        <f>[1]资金台帐!X3939&amp;""</f>
      </c>
      <c r="AB3939">
        <f>[1]资金台帐!AB3939</f>
        <v>0</v>
      </c>
      <c r="AC3939">
        <f>[1]资金台帐!AC3939</f>
        <v>0</v>
      </c>
      <c r="AD3939">
        <f>[1]资金台帐!AD3939</f>
        <v>0</v>
      </c>
      <c r="AJ3939">
        <f>[1]资金台帐!AJ3939</f>
        <v>0</v>
      </c>
      <c r="AK3939">
        <f>[1]资金台帐!AK3939</f>
        <v>0</v>
      </c>
      <c r="BA3939" s="22">
        <f t="shared" si="0"/>
      </c>
    </row>
    <row r="3940">
      <c r="B3940">
        <f>[1]资金台帐!B3940&amp;""</f>
      </c>
      <c r="H3940">
        <f>[1]资金台帐!H3940&amp;""</f>
      </c>
      <c r="J3940">
        <f>[1]资金台帐!J3940&amp;""</f>
      </c>
      <c r="N3940">
        <f>[1]资金台帐!N3940</f>
      </c>
      <c r="O3940">
        <f>[1]资金台帐!O3940&amp;""</f>
      </c>
      <c r="P3940">
        <f>[1]资金台帐!P3940&amp;""</f>
      </c>
      <c r="Q3940">
        <f>[1]资金台帐!Q3940&amp;""</f>
      </c>
      <c r="T3940">
        <f>[1]资金台帐!T3940&amp;""</f>
      </c>
      <c r="U3940">
        <f>[1]资金台帐!U3940&amp;""</f>
      </c>
      <c r="W3940">
        <f>[1]资金台帐!W3940&amp;""</f>
      </c>
      <c r="X3940">
        <f>[1]资金台帐!X3940&amp;""</f>
      </c>
      <c r="AB3940">
        <f>[1]资金台帐!AB3940</f>
        <v>0</v>
      </c>
      <c r="AC3940">
        <f>[1]资金台帐!AC3940</f>
        <v>0</v>
      </c>
      <c r="AD3940">
        <f>[1]资金台帐!AD3940</f>
        <v>0</v>
      </c>
      <c r="AJ3940">
        <f>[1]资金台帐!AJ3940</f>
        <v>0</v>
      </c>
      <c r="AK3940">
        <f>[1]资金台帐!AK3940</f>
        <v>0</v>
      </c>
      <c r="BA3940" s="22">
        <f t="shared" si="0"/>
      </c>
    </row>
    <row r="3941">
      <c r="B3941">
        <f>[1]资金台帐!B3941&amp;""</f>
      </c>
      <c r="H3941">
        <f>[1]资金台帐!H3941&amp;""</f>
      </c>
      <c r="J3941">
        <f>[1]资金台帐!J3941&amp;""</f>
      </c>
      <c r="N3941">
        <f>[1]资金台帐!N3941</f>
      </c>
      <c r="O3941">
        <f>[1]资金台帐!O3941&amp;""</f>
      </c>
      <c r="P3941">
        <f>[1]资金台帐!P3941&amp;""</f>
      </c>
      <c r="Q3941">
        <f>[1]资金台帐!Q3941&amp;""</f>
      </c>
      <c r="T3941">
        <f>[1]资金台帐!T3941&amp;""</f>
      </c>
      <c r="U3941">
        <f>[1]资金台帐!U3941&amp;""</f>
      </c>
      <c r="W3941">
        <f>[1]资金台帐!W3941&amp;""</f>
      </c>
      <c r="X3941">
        <f>[1]资金台帐!X3941&amp;""</f>
      </c>
      <c r="AB3941">
        <f>[1]资金台帐!AB3941</f>
        <v>0</v>
      </c>
      <c r="AC3941">
        <f>[1]资金台帐!AC3941</f>
        <v>0</v>
      </c>
      <c r="AD3941">
        <f>[1]资金台帐!AD3941</f>
        <v>0</v>
      </c>
      <c r="AJ3941">
        <f>[1]资金台帐!AJ3941</f>
        <v>0</v>
      </c>
      <c r="AK3941">
        <f>[1]资金台帐!AK3941</f>
        <v>0</v>
      </c>
      <c r="BA3941" s="22">
        <f t="shared" si="0"/>
      </c>
    </row>
    <row r="3942">
      <c r="B3942">
        <f>[1]资金台帐!B3942&amp;""</f>
      </c>
      <c r="H3942">
        <f>[1]资金台帐!H3942&amp;""</f>
      </c>
      <c r="J3942">
        <f>[1]资金台帐!J3942&amp;""</f>
      </c>
      <c r="N3942">
        <f>[1]资金台帐!N3942</f>
      </c>
      <c r="O3942">
        <f>[1]资金台帐!O3942&amp;""</f>
      </c>
      <c r="P3942">
        <f>[1]资金台帐!P3942&amp;""</f>
      </c>
      <c r="Q3942">
        <f>[1]资金台帐!Q3942&amp;""</f>
      </c>
      <c r="T3942">
        <f>[1]资金台帐!T3942&amp;""</f>
      </c>
      <c r="U3942">
        <f>[1]资金台帐!U3942&amp;""</f>
      </c>
      <c r="W3942">
        <f>[1]资金台帐!W3942&amp;""</f>
      </c>
      <c r="X3942">
        <f>[1]资金台帐!X3942&amp;""</f>
      </c>
      <c r="AB3942">
        <f>[1]资金台帐!AB3942</f>
        <v>0</v>
      </c>
      <c r="AC3942">
        <f>[1]资金台帐!AC3942</f>
        <v>0</v>
      </c>
      <c r="AD3942">
        <f>[1]资金台帐!AD3942</f>
        <v>0</v>
      </c>
      <c r="AJ3942">
        <f>[1]资金台帐!AJ3942</f>
        <v>0</v>
      </c>
      <c r="AK3942">
        <f>[1]资金台帐!AK3942</f>
        <v>0</v>
      </c>
      <c r="BA3942" s="22">
        <f t="shared" si="0"/>
      </c>
    </row>
    <row r="3943">
      <c r="B3943">
        <f>[1]资金台帐!B3943&amp;""</f>
      </c>
      <c r="H3943">
        <f>[1]资金台帐!H3943&amp;""</f>
      </c>
      <c r="J3943">
        <f>[1]资金台帐!J3943&amp;""</f>
      </c>
      <c r="N3943">
        <f>[1]资金台帐!N3943</f>
      </c>
      <c r="O3943">
        <f>[1]资金台帐!O3943&amp;""</f>
      </c>
      <c r="P3943">
        <f>[1]资金台帐!P3943&amp;""</f>
      </c>
      <c r="Q3943">
        <f>[1]资金台帐!Q3943&amp;""</f>
      </c>
      <c r="T3943">
        <f>[1]资金台帐!T3943&amp;""</f>
      </c>
      <c r="U3943">
        <f>[1]资金台帐!U3943&amp;""</f>
      </c>
      <c r="W3943">
        <f>[1]资金台帐!W3943&amp;""</f>
      </c>
      <c r="X3943">
        <f>[1]资金台帐!X3943&amp;""</f>
      </c>
      <c r="AB3943">
        <f>[1]资金台帐!AB3943</f>
        <v>0</v>
      </c>
      <c r="AC3943">
        <f>[1]资金台帐!AC3943</f>
        <v>0</v>
      </c>
      <c r="AD3943">
        <f>[1]资金台帐!AD3943</f>
        <v>0</v>
      </c>
      <c r="AJ3943">
        <f>[1]资金台帐!AJ3943</f>
        <v>0</v>
      </c>
      <c r="AK3943">
        <f>[1]资金台帐!AK3943</f>
        <v>0</v>
      </c>
      <c r="BA3943" s="22">
        <f t="shared" si="0"/>
      </c>
    </row>
    <row r="3944">
      <c r="B3944">
        <f>[1]资金台帐!B3944&amp;""</f>
      </c>
      <c r="H3944">
        <f>[1]资金台帐!H3944&amp;""</f>
      </c>
      <c r="J3944">
        <f>[1]资金台帐!J3944&amp;""</f>
      </c>
      <c r="N3944">
        <f>[1]资金台帐!N3944</f>
      </c>
      <c r="O3944">
        <f>[1]资金台帐!O3944&amp;""</f>
      </c>
      <c r="P3944">
        <f>[1]资金台帐!P3944&amp;""</f>
      </c>
      <c r="Q3944">
        <f>[1]资金台帐!Q3944&amp;""</f>
      </c>
      <c r="T3944">
        <f>[1]资金台帐!T3944&amp;""</f>
      </c>
      <c r="U3944">
        <f>[1]资金台帐!U3944&amp;""</f>
      </c>
      <c r="W3944">
        <f>[1]资金台帐!W3944&amp;""</f>
      </c>
      <c r="X3944">
        <f>[1]资金台帐!X3944&amp;""</f>
      </c>
      <c r="AB3944">
        <f>[1]资金台帐!AB3944</f>
        <v>0</v>
      </c>
      <c r="AC3944">
        <f>[1]资金台帐!AC3944</f>
        <v>0</v>
      </c>
      <c r="AD3944">
        <f>[1]资金台帐!AD3944</f>
        <v>0</v>
      </c>
      <c r="AJ3944">
        <f>[1]资金台帐!AJ3944</f>
        <v>0</v>
      </c>
      <c r="AK3944">
        <f>[1]资金台帐!AK3944</f>
        <v>0</v>
      </c>
      <c r="BA3944" s="22">
        <f t="shared" si="0"/>
      </c>
    </row>
    <row r="3945">
      <c r="B3945">
        <f>[1]资金台帐!B3945&amp;""</f>
      </c>
      <c r="H3945">
        <f>[1]资金台帐!H3945&amp;""</f>
      </c>
      <c r="J3945">
        <f>[1]资金台帐!J3945&amp;""</f>
      </c>
      <c r="N3945">
        <f>[1]资金台帐!N3945</f>
      </c>
      <c r="O3945">
        <f>[1]资金台帐!O3945&amp;""</f>
      </c>
      <c r="P3945">
        <f>[1]资金台帐!P3945&amp;""</f>
      </c>
      <c r="Q3945">
        <f>[1]资金台帐!Q3945&amp;""</f>
      </c>
      <c r="T3945">
        <f>[1]资金台帐!T3945&amp;""</f>
      </c>
      <c r="U3945">
        <f>[1]资金台帐!U3945&amp;""</f>
      </c>
      <c r="W3945">
        <f>[1]资金台帐!W3945&amp;""</f>
      </c>
      <c r="X3945">
        <f>[1]资金台帐!X3945&amp;""</f>
      </c>
      <c r="AB3945">
        <f>[1]资金台帐!AB3945</f>
        <v>0</v>
      </c>
      <c r="AC3945">
        <f>[1]资金台帐!AC3945</f>
        <v>0</v>
      </c>
      <c r="AD3945">
        <f>[1]资金台帐!AD3945</f>
        <v>0</v>
      </c>
      <c r="AJ3945">
        <f>[1]资金台帐!AJ3945</f>
        <v>0</v>
      </c>
      <c r="AK3945">
        <f>[1]资金台帐!AK3945</f>
        <v>0</v>
      </c>
      <c r="BA3945" s="22">
        <f t="shared" si="0"/>
      </c>
    </row>
    <row r="3946">
      <c r="B3946">
        <f>[1]资金台帐!B3946&amp;""</f>
      </c>
      <c r="H3946">
        <f>[1]资金台帐!H3946&amp;""</f>
      </c>
      <c r="J3946">
        <f>[1]资金台帐!J3946&amp;""</f>
      </c>
      <c r="N3946">
        <f>[1]资金台帐!N3946</f>
      </c>
      <c r="O3946">
        <f>[1]资金台帐!O3946&amp;""</f>
      </c>
      <c r="P3946">
        <f>[1]资金台帐!P3946&amp;""</f>
      </c>
      <c r="Q3946">
        <f>[1]资金台帐!Q3946&amp;""</f>
      </c>
      <c r="T3946">
        <f>[1]资金台帐!T3946&amp;""</f>
      </c>
      <c r="U3946">
        <f>[1]资金台帐!U3946&amp;""</f>
      </c>
      <c r="W3946">
        <f>[1]资金台帐!W3946&amp;""</f>
      </c>
      <c r="X3946">
        <f>[1]资金台帐!X3946&amp;""</f>
      </c>
      <c r="AB3946">
        <f>[1]资金台帐!AB3946</f>
        <v>0</v>
      </c>
      <c r="AC3946">
        <f>[1]资金台帐!AC3946</f>
        <v>0</v>
      </c>
      <c r="AD3946">
        <f>[1]资金台帐!AD3946</f>
        <v>0</v>
      </c>
      <c r="AJ3946">
        <f>[1]资金台帐!AJ3946</f>
        <v>0</v>
      </c>
      <c r="AK3946">
        <f>[1]资金台帐!AK3946</f>
        <v>0</v>
      </c>
      <c r="BA3946" s="22">
        <f t="shared" si="0"/>
      </c>
    </row>
    <row r="3947">
      <c r="B3947">
        <f>[1]资金台帐!B3947&amp;""</f>
      </c>
      <c r="H3947">
        <f>[1]资金台帐!H3947&amp;""</f>
      </c>
      <c r="J3947">
        <f>[1]资金台帐!J3947&amp;""</f>
      </c>
      <c r="N3947">
        <f>[1]资金台帐!N3947</f>
      </c>
      <c r="O3947">
        <f>[1]资金台帐!O3947&amp;""</f>
      </c>
      <c r="P3947">
        <f>[1]资金台帐!P3947&amp;""</f>
      </c>
      <c r="Q3947">
        <f>[1]资金台帐!Q3947&amp;""</f>
      </c>
      <c r="T3947">
        <f>[1]资金台帐!T3947&amp;""</f>
      </c>
      <c r="U3947">
        <f>[1]资金台帐!U3947&amp;""</f>
      </c>
      <c r="W3947">
        <f>[1]资金台帐!W3947&amp;""</f>
      </c>
      <c r="X3947">
        <f>[1]资金台帐!X3947&amp;""</f>
      </c>
      <c r="AB3947">
        <f>[1]资金台帐!AB3947</f>
        <v>0</v>
      </c>
      <c r="AC3947">
        <f>[1]资金台帐!AC3947</f>
        <v>0</v>
      </c>
      <c r="AD3947">
        <f>[1]资金台帐!AD3947</f>
        <v>0</v>
      </c>
      <c r="AJ3947">
        <f>[1]资金台帐!AJ3947</f>
        <v>0</v>
      </c>
      <c r="AK3947">
        <f>[1]资金台帐!AK3947</f>
        <v>0</v>
      </c>
      <c r="BA3947" s="22">
        <f t="shared" si="0"/>
      </c>
    </row>
    <row r="3948">
      <c r="B3948">
        <f>[1]资金台帐!B3948&amp;""</f>
      </c>
      <c r="H3948">
        <f>[1]资金台帐!H3948&amp;""</f>
      </c>
      <c r="J3948">
        <f>[1]资金台帐!J3948&amp;""</f>
      </c>
      <c r="N3948">
        <f>[1]资金台帐!N3948</f>
      </c>
      <c r="O3948">
        <f>[1]资金台帐!O3948&amp;""</f>
      </c>
      <c r="P3948">
        <f>[1]资金台帐!P3948&amp;""</f>
      </c>
      <c r="Q3948">
        <f>[1]资金台帐!Q3948&amp;""</f>
      </c>
      <c r="T3948">
        <f>[1]资金台帐!T3948&amp;""</f>
      </c>
      <c r="U3948">
        <f>[1]资金台帐!U3948&amp;""</f>
      </c>
      <c r="W3948">
        <f>[1]资金台帐!W3948&amp;""</f>
      </c>
      <c r="X3948">
        <f>[1]资金台帐!X3948&amp;""</f>
      </c>
      <c r="AB3948">
        <f>[1]资金台帐!AB3948</f>
        <v>0</v>
      </c>
      <c r="AC3948">
        <f>[1]资金台帐!AC3948</f>
        <v>0</v>
      </c>
      <c r="AD3948">
        <f>[1]资金台帐!AD3948</f>
        <v>0</v>
      </c>
      <c r="AJ3948">
        <f>[1]资金台帐!AJ3948</f>
        <v>0</v>
      </c>
      <c r="AK3948">
        <f>[1]资金台帐!AK3948</f>
        <v>0</v>
      </c>
      <c r="BA3948" s="22">
        <f t="shared" si="0"/>
      </c>
    </row>
    <row r="3949">
      <c r="B3949">
        <f>[1]资金台帐!B3949&amp;""</f>
      </c>
      <c r="H3949">
        <f>[1]资金台帐!H3949&amp;""</f>
      </c>
      <c r="J3949">
        <f>[1]资金台帐!J3949&amp;""</f>
      </c>
      <c r="N3949">
        <f>[1]资金台帐!N3949</f>
      </c>
      <c r="O3949">
        <f>[1]资金台帐!O3949&amp;""</f>
      </c>
      <c r="P3949">
        <f>[1]资金台帐!P3949&amp;""</f>
      </c>
      <c r="Q3949">
        <f>[1]资金台帐!Q3949&amp;""</f>
      </c>
      <c r="T3949">
        <f>[1]资金台帐!T3949&amp;""</f>
      </c>
      <c r="U3949">
        <f>[1]资金台帐!U3949&amp;""</f>
      </c>
      <c r="W3949">
        <f>[1]资金台帐!W3949&amp;""</f>
      </c>
      <c r="X3949">
        <f>[1]资金台帐!X3949&amp;""</f>
      </c>
      <c r="AB3949">
        <f>[1]资金台帐!AB3949</f>
        <v>0</v>
      </c>
      <c r="AC3949">
        <f>[1]资金台帐!AC3949</f>
        <v>0</v>
      </c>
      <c r="AD3949">
        <f>[1]资金台帐!AD3949</f>
        <v>0</v>
      </c>
      <c r="AJ3949">
        <f>[1]资金台帐!AJ3949</f>
        <v>0</v>
      </c>
      <c r="AK3949">
        <f>[1]资金台帐!AK3949</f>
        <v>0</v>
      </c>
      <c r="BA3949" s="22">
        <f t="shared" si="0"/>
      </c>
    </row>
    <row r="3950">
      <c r="B3950">
        <f>[1]资金台帐!B3950&amp;""</f>
      </c>
      <c r="H3950">
        <f>[1]资金台帐!H3950&amp;""</f>
      </c>
      <c r="J3950">
        <f>[1]资金台帐!J3950&amp;""</f>
      </c>
      <c r="N3950">
        <f>[1]资金台帐!N3950</f>
      </c>
      <c r="O3950">
        <f>[1]资金台帐!O3950&amp;""</f>
      </c>
      <c r="P3950">
        <f>[1]资金台帐!P3950&amp;""</f>
      </c>
      <c r="Q3950">
        <f>[1]资金台帐!Q3950&amp;""</f>
      </c>
      <c r="T3950">
        <f>[1]资金台帐!T3950&amp;""</f>
      </c>
      <c r="U3950">
        <f>[1]资金台帐!U3950&amp;""</f>
      </c>
      <c r="W3950">
        <f>[1]资金台帐!W3950&amp;""</f>
      </c>
      <c r="X3950">
        <f>[1]资金台帐!X3950&amp;""</f>
      </c>
      <c r="AB3950">
        <f>[1]资金台帐!AB3950</f>
        <v>0</v>
      </c>
      <c r="AC3950">
        <f>[1]资金台帐!AC3950</f>
        <v>0</v>
      </c>
      <c r="AD3950">
        <f>[1]资金台帐!AD3950</f>
        <v>0</v>
      </c>
      <c r="AJ3950">
        <f>[1]资金台帐!AJ3950</f>
        <v>0</v>
      </c>
      <c r="AK3950">
        <f>[1]资金台帐!AK3950</f>
        <v>0</v>
      </c>
      <c r="BA3950" s="22">
        <f t="shared" si="0"/>
      </c>
    </row>
    <row r="3951">
      <c r="B3951">
        <f>[1]资金台帐!B3951&amp;""</f>
      </c>
      <c r="H3951">
        <f>[1]资金台帐!H3951&amp;""</f>
      </c>
      <c r="J3951">
        <f>[1]资金台帐!J3951&amp;""</f>
      </c>
      <c r="N3951">
        <f>[1]资金台帐!N3951</f>
      </c>
      <c r="O3951">
        <f>[1]资金台帐!O3951&amp;""</f>
      </c>
      <c r="P3951">
        <f>[1]资金台帐!P3951&amp;""</f>
      </c>
      <c r="Q3951">
        <f>[1]资金台帐!Q3951&amp;""</f>
      </c>
      <c r="T3951">
        <f>[1]资金台帐!T3951&amp;""</f>
      </c>
      <c r="U3951">
        <f>[1]资金台帐!U3951&amp;""</f>
      </c>
      <c r="W3951">
        <f>[1]资金台帐!W3951&amp;""</f>
      </c>
      <c r="X3951">
        <f>[1]资金台帐!X3951&amp;""</f>
      </c>
      <c r="AB3951">
        <f>[1]资金台帐!AB3951</f>
        <v>0</v>
      </c>
      <c r="AC3951">
        <f>[1]资金台帐!AC3951</f>
        <v>0</v>
      </c>
      <c r="AD3951">
        <f>[1]资金台帐!AD3951</f>
        <v>0</v>
      </c>
      <c r="AJ3951">
        <f>[1]资金台帐!AJ3951</f>
        <v>0</v>
      </c>
      <c r="AK3951">
        <f>[1]资金台帐!AK3951</f>
        <v>0</v>
      </c>
      <c r="BA3951" s="22">
        <f t="shared" si="0"/>
      </c>
    </row>
    <row r="3952">
      <c r="B3952">
        <f>[1]资金台帐!B3952&amp;""</f>
      </c>
      <c r="H3952">
        <f>[1]资金台帐!H3952&amp;""</f>
      </c>
      <c r="J3952">
        <f>[1]资金台帐!J3952&amp;""</f>
      </c>
      <c r="N3952">
        <f>[1]资金台帐!N3952</f>
      </c>
      <c r="O3952">
        <f>[1]资金台帐!O3952&amp;""</f>
      </c>
      <c r="P3952">
        <f>[1]资金台帐!P3952&amp;""</f>
      </c>
      <c r="Q3952">
        <f>[1]资金台帐!Q3952&amp;""</f>
      </c>
      <c r="T3952">
        <f>[1]资金台帐!T3952&amp;""</f>
      </c>
      <c r="U3952">
        <f>[1]资金台帐!U3952&amp;""</f>
      </c>
      <c r="W3952">
        <f>[1]资金台帐!W3952&amp;""</f>
      </c>
      <c r="X3952">
        <f>[1]资金台帐!X3952&amp;""</f>
      </c>
      <c r="AB3952">
        <f>[1]资金台帐!AB3952</f>
        <v>0</v>
      </c>
      <c r="AC3952">
        <f>[1]资金台帐!AC3952</f>
        <v>0</v>
      </c>
      <c r="AD3952">
        <f>[1]资金台帐!AD3952</f>
        <v>0</v>
      </c>
      <c r="AJ3952">
        <f>[1]资金台帐!AJ3952</f>
        <v>0</v>
      </c>
      <c r="AK3952">
        <f>[1]资金台帐!AK3952</f>
        <v>0</v>
      </c>
      <c r="BA3952" s="22">
        <f t="shared" si="0"/>
      </c>
    </row>
    <row r="3953">
      <c r="B3953">
        <f>[1]资金台帐!B3953&amp;""</f>
      </c>
      <c r="H3953">
        <f>[1]资金台帐!H3953&amp;""</f>
      </c>
      <c r="J3953">
        <f>[1]资金台帐!J3953&amp;""</f>
      </c>
      <c r="N3953">
        <f>[1]资金台帐!N3953</f>
      </c>
      <c r="O3953">
        <f>[1]资金台帐!O3953&amp;""</f>
      </c>
      <c r="P3953">
        <f>[1]资金台帐!P3953&amp;""</f>
      </c>
      <c r="Q3953">
        <f>[1]资金台帐!Q3953&amp;""</f>
      </c>
      <c r="T3953">
        <f>[1]资金台帐!T3953&amp;""</f>
      </c>
      <c r="U3953">
        <f>[1]资金台帐!U3953&amp;""</f>
      </c>
      <c r="W3953">
        <f>[1]资金台帐!W3953&amp;""</f>
      </c>
      <c r="X3953">
        <f>[1]资金台帐!X3953&amp;""</f>
      </c>
      <c r="AB3953">
        <f>[1]资金台帐!AB3953</f>
        <v>0</v>
      </c>
      <c r="AC3953">
        <f>[1]资金台帐!AC3953</f>
        <v>0</v>
      </c>
      <c r="AD3953">
        <f>[1]资金台帐!AD3953</f>
        <v>0</v>
      </c>
      <c r="AJ3953">
        <f>[1]资金台帐!AJ3953</f>
        <v>0</v>
      </c>
      <c r="AK3953">
        <f>[1]资金台帐!AK3953</f>
        <v>0</v>
      </c>
      <c r="BA3953" s="22">
        <f t="shared" si="0"/>
      </c>
    </row>
    <row r="3954">
      <c r="B3954">
        <f>[1]资金台帐!B3954&amp;""</f>
      </c>
      <c r="H3954">
        <f>[1]资金台帐!H3954&amp;""</f>
      </c>
      <c r="J3954">
        <f>[1]资金台帐!J3954&amp;""</f>
      </c>
      <c r="N3954">
        <f>[1]资金台帐!N3954</f>
      </c>
      <c r="O3954">
        <f>[1]资金台帐!O3954&amp;""</f>
      </c>
      <c r="P3954">
        <f>[1]资金台帐!P3954&amp;""</f>
      </c>
      <c r="Q3954">
        <f>[1]资金台帐!Q3954&amp;""</f>
      </c>
      <c r="T3954">
        <f>[1]资金台帐!T3954&amp;""</f>
      </c>
      <c r="U3954">
        <f>[1]资金台帐!U3954&amp;""</f>
      </c>
      <c r="W3954">
        <f>[1]资金台帐!W3954&amp;""</f>
      </c>
      <c r="X3954">
        <f>[1]资金台帐!X3954&amp;""</f>
      </c>
      <c r="AB3954">
        <f>[1]资金台帐!AB3954</f>
        <v>0</v>
      </c>
      <c r="AC3954">
        <f>[1]资金台帐!AC3954</f>
        <v>0</v>
      </c>
      <c r="AD3954">
        <f>[1]资金台帐!AD3954</f>
        <v>0</v>
      </c>
      <c r="AJ3954">
        <f>[1]资金台帐!AJ3954</f>
        <v>0</v>
      </c>
      <c r="AK3954">
        <f>[1]资金台帐!AK3954</f>
        <v>0</v>
      </c>
      <c r="BA3954" s="22">
        <f t="shared" si="0"/>
      </c>
    </row>
    <row r="3955">
      <c r="B3955">
        <f>[1]资金台帐!B3955&amp;""</f>
      </c>
      <c r="H3955">
        <f>[1]资金台帐!H3955&amp;""</f>
      </c>
      <c r="J3955">
        <f>[1]资金台帐!J3955&amp;""</f>
      </c>
      <c r="N3955">
        <f>[1]资金台帐!N3955</f>
      </c>
      <c r="O3955">
        <f>[1]资金台帐!O3955&amp;""</f>
      </c>
      <c r="P3955">
        <f>[1]资金台帐!P3955&amp;""</f>
      </c>
      <c r="Q3955">
        <f>[1]资金台帐!Q3955&amp;""</f>
      </c>
      <c r="T3955">
        <f>[1]资金台帐!T3955&amp;""</f>
      </c>
      <c r="U3955">
        <f>[1]资金台帐!U3955&amp;""</f>
      </c>
      <c r="W3955">
        <f>[1]资金台帐!W3955&amp;""</f>
      </c>
      <c r="X3955">
        <f>[1]资金台帐!X3955&amp;""</f>
      </c>
      <c r="AB3955">
        <f>[1]资金台帐!AB3955</f>
        <v>0</v>
      </c>
      <c r="AC3955">
        <f>[1]资金台帐!AC3955</f>
        <v>0</v>
      </c>
      <c r="AD3955">
        <f>[1]资金台帐!AD3955</f>
        <v>0</v>
      </c>
      <c r="AJ3955">
        <f>[1]资金台帐!AJ3955</f>
        <v>0</v>
      </c>
      <c r="AK3955">
        <f>[1]资金台帐!AK3955</f>
        <v>0</v>
      </c>
      <c r="BA3955" s="22">
        <f t="shared" si="0"/>
      </c>
    </row>
    <row r="3956">
      <c r="B3956">
        <f>[1]资金台帐!B3956&amp;""</f>
      </c>
      <c r="H3956">
        <f>[1]资金台帐!H3956&amp;""</f>
      </c>
      <c r="J3956">
        <f>[1]资金台帐!J3956&amp;""</f>
      </c>
      <c r="N3956">
        <f>[1]资金台帐!N3956</f>
      </c>
      <c r="O3956">
        <f>[1]资金台帐!O3956&amp;""</f>
      </c>
      <c r="P3956">
        <f>[1]资金台帐!P3956&amp;""</f>
      </c>
      <c r="Q3956">
        <f>[1]资金台帐!Q3956&amp;""</f>
      </c>
      <c r="T3956">
        <f>[1]资金台帐!T3956&amp;""</f>
      </c>
      <c r="U3956">
        <f>[1]资金台帐!U3956&amp;""</f>
      </c>
      <c r="W3956">
        <f>[1]资金台帐!W3956&amp;""</f>
      </c>
      <c r="X3956">
        <f>[1]资金台帐!X3956&amp;""</f>
      </c>
      <c r="AB3956">
        <f>[1]资金台帐!AB3956</f>
        <v>0</v>
      </c>
      <c r="AC3956">
        <f>[1]资金台帐!AC3956</f>
        <v>0</v>
      </c>
      <c r="AD3956">
        <f>[1]资金台帐!AD3956</f>
        <v>0</v>
      </c>
      <c r="AJ3956">
        <f>[1]资金台帐!AJ3956</f>
        <v>0</v>
      </c>
      <c r="AK3956">
        <f>[1]资金台帐!AK3956</f>
        <v>0</v>
      </c>
      <c r="BA3956" s="22">
        <f t="shared" si="0"/>
      </c>
    </row>
    <row r="3957">
      <c r="B3957">
        <f>[1]资金台帐!B3957&amp;""</f>
      </c>
      <c r="H3957">
        <f>[1]资金台帐!H3957&amp;""</f>
      </c>
      <c r="J3957">
        <f>[1]资金台帐!J3957&amp;""</f>
      </c>
      <c r="N3957">
        <f>[1]资金台帐!N3957</f>
      </c>
      <c r="O3957">
        <f>[1]资金台帐!O3957&amp;""</f>
      </c>
      <c r="P3957">
        <f>[1]资金台帐!P3957&amp;""</f>
      </c>
      <c r="Q3957">
        <f>[1]资金台帐!Q3957&amp;""</f>
      </c>
      <c r="T3957">
        <f>[1]资金台帐!T3957&amp;""</f>
      </c>
      <c r="U3957">
        <f>[1]资金台帐!U3957&amp;""</f>
      </c>
      <c r="W3957">
        <f>[1]资金台帐!W3957&amp;""</f>
      </c>
      <c r="X3957">
        <f>[1]资金台帐!X3957&amp;""</f>
      </c>
      <c r="AB3957">
        <f>[1]资金台帐!AB3957</f>
        <v>0</v>
      </c>
      <c r="AC3957">
        <f>[1]资金台帐!AC3957</f>
        <v>0</v>
      </c>
      <c r="AD3957">
        <f>[1]资金台帐!AD3957</f>
        <v>0</v>
      </c>
      <c r="AJ3957">
        <f>[1]资金台帐!AJ3957</f>
        <v>0</v>
      </c>
      <c r="AK3957">
        <f>[1]资金台帐!AK3957</f>
        <v>0</v>
      </c>
      <c r="BA3957" s="22">
        <f t="shared" si="0"/>
      </c>
    </row>
    <row r="3958">
      <c r="B3958">
        <f>[1]资金台帐!B3958&amp;""</f>
      </c>
      <c r="H3958">
        <f>[1]资金台帐!H3958&amp;""</f>
      </c>
      <c r="J3958">
        <f>[1]资金台帐!J3958&amp;""</f>
      </c>
      <c r="N3958">
        <f>[1]资金台帐!N3958</f>
      </c>
      <c r="O3958">
        <f>[1]资金台帐!O3958&amp;""</f>
      </c>
      <c r="P3958">
        <f>[1]资金台帐!P3958&amp;""</f>
      </c>
      <c r="Q3958">
        <f>[1]资金台帐!Q3958&amp;""</f>
      </c>
      <c r="T3958">
        <f>[1]资金台帐!T3958&amp;""</f>
      </c>
      <c r="U3958">
        <f>[1]资金台帐!U3958&amp;""</f>
      </c>
      <c r="W3958">
        <f>[1]资金台帐!W3958&amp;""</f>
      </c>
      <c r="X3958">
        <f>[1]资金台帐!X3958&amp;""</f>
      </c>
      <c r="AB3958">
        <f>[1]资金台帐!AB3958</f>
        <v>0</v>
      </c>
      <c r="AC3958">
        <f>[1]资金台帐!AC3958</f>
        <v>0</v>
      </c>
      <c r="AD3958">
        <f>[1]资金台帐!AD3958</f>
        <v>0</v>
      </c>
      <c r="AJ3958">
        <f>[1]资金台帐!AJ3958</f>
        <v>0</v>
      </c>
      <c r="AK3958">
        <f>[1]资金台帐!AK3958</f>
        <v>0</v>
      </c>
      <c r="BA3958" s="22">
        <f t="shared" si="0"/>
      </c>
    </row>
    <row r="3959">
      <c r="B3959">
        <f>[1]资金台帐!B3959&amp;""</f>
      </c>
      <c r="H3959">
        <f>[1]资金台帐!H3959&amp;""</f>
      </c>
      <c r="J3959">
        <f>[1]资金台帐!J3959&amp;""</f>
      </c>
      <c r="N3959">
        <f>[1]资金台帐!N3959</f>
      </c>
      <c r="O3959">
        <f>[1]资金台帐!O3959&amp;""</f>
      </c>
      <c r="P3959">
        <f>[1]资金台帐!P3959&amp;""</f>
      </c>
      <c r="Q3959">
        <f>[1]资金台帐!Q3959&amp;""</f>
      </c>
      <c r="T3959">
        <f>[1]资金台帐!T3959&amp;""</f>
      </c>
      <c r="U3959">
        <f>[1]资金台帐!U3959&amp;""</f>
      </c>
      <c r="W3959">
        <f>[1]资金台帐!W3959&amp;""</f>
      </c>
      <c r="X3959">
        <f>[1]资金台帐!X3959&amp;""</f>
      </c>
      <c r="AB3959">
        <f>[1]资金台帐!AB3959</f>
        <v>0</v>
      </c>
      <c r="AC3959">
        <f>[1]资金台帐!AC3959</f>
        <v>0</v>
      </c>
      <c r="AD3959">
        <f>[1]资金台帐!AD3959</f>
        <v>0</v>
      </c>
      <c r="AJ3959">
        <f>[1]资金台帐!AJ3959</f>
        <v>0</v>
      </c>
      <c r="AK3959">
        <f>[1]资金台帐!AK3959</f>
        <v>0</v>
      </c>
      <c r="BA3959" s="22">
        <f t="shared" si="0"/>
      </c>
    </row>
    <row r="3960">
      <c r="B3960">
        <f>[1]资金台帐!B3960&amp;""</f>
      </c>
      <c r="H3960">
        <f>[1]资金台帐!H3960&amp;""</f>
      </c>
      <c r="J3960">
        <f>[1]资金台帐!J3960&amp;""</f>
      </c>
      <c r="N3960">
        <f>[1]资金台帐!N3960</f>
      </c>
      <c r="O3960">
        <f>[1]资金台帐!O3960&amp;""</f>
      </c>
      <c r="P3960">
        <f>[1]资金台帐!P3960&amp;""</f>
      </c>
      <c r="Q3960">
        <f>[1]资金台帐!Q3960&amp;""</f>
      </c>
      <c r="T3960">
        <f>[1]资金台帐!T3960&amp;""</f>
      </c>
      <c r="U3960">
        <f>[1]资金台帐!U3960&amp;""</f>
      </c>
      <c r="W3960">
        <f>[1]资金台帐!W3960&amp;""</f>
      </c>
      <c r="X3960">
        <f>[1]资金台帐!X3960&amp;""</f>
      </c>
      <c r="AB3960">
        <f>[1]资金台帐!AB3960</f>
        <v>0</v>
      </c>
      <c r="AC3960">
        <f>[1]资金台帐!AC3960</f>
        <v>0</v>
      </c>
      <c r="AD3960">
        <f>[1]资金台帐!AD3960</f>
        <v>0</v>
      </c>
      <c r="AJ3960">
        <f>[1]资金台帐!AJ3960</f>
        <v>0</v>
      </c>
      <c r="AK3960">
        <f>[1]资金台帐!AK3960</f>
        <v>0</v>
      </c>
      <c r="BA3960" s="22">
        <f t="shared" si="0"/>
      </c>
    </row>
    <row r="3961">
      <c r="B3961">
        <f>[1]资金台帐!B3961&amp;""</f>
      </c>
      <c r="H3961">
        <f>[1]资金台帐!H3961&amp;""</f>
      </c>
      <c r="J3961">
        <f>[1]资金台帐!J3961&amp;""</f>
      </c>
      <c r="N3961">
        <f>[1]资金台帐!N3961</f>
      </c>
      <c r="O3961">
        <f>[1]资金台帐!O3961&amp;""</f>
      </c>
      <c r="P3961">
        <f>[1]资金台帐!P3961&amp;""</f>
      </c>
      <c r="Q3961">
        <f>[1]资金台帐!Q3961&amp;""</f>
      </c>
      <c r="T3961">
        <f>[1]资金台帐!T3961&amp;""</f>
      </c>
      <c r="U3961">
        <f>[1]资金台帐!U3961&amp;""</f>
      </c>
      <c r="W3961">
        <f>[1]资金台帐!W3961&amp;""</f>
      </c>
      <c r="X3961">
        <f>[1]资金台帐!X3961&amp;""</f>
      </c>
      <c r="AB3961">
        <f>[1]资金台帐!AB3961</f>
        <v>0</v>
      </c>
      <c r="AC3961">
        <f>[1]资金台帐!AC3961</f>
        <v>0</v>
      </c>
      <c r="AD3961">
        <f>[1]资金台帐!AD3961</f>
        <v>0</v>
      </c>
      <c r="AJ3961">
        <f>[1]资金台帐!AJ3961</f>
        <v>0</v>
      </c>
      <c r="AK3961">
        <f>[1]资金台帐!AK3961</f>
        <v>0</v>
      </c>
      <c r="BA3961" s="22">
        <f t="shared" si="0"/>
      </c>
    </row>
    <row r="3962">
      <c r="B3962">
        <f>[1]资金台帐!B3962&amp;""</f>
      </c>
      <c r="H3962">
        <f>[1]资金台帐!H3962&amp;""</f>
      </c>
      <c r="J3962">
        <f>[1]资金台帐!J3962&amp;""</f>
      </c>
      <c r="N3962">
        <f>[1]资金台帐!N3962</f>
      </c>
      <c r="O3962">
        <f>[1]资金台帐!O3962&amp;""</f>
      </c>
      <c r="P3962">
        <f>[1]资金台帐!P3962&amp;""</f>
      </c>
      <c r="Q3962">
        <f>[1]资金台帐!Q3962&amp;""</f>
      </c>
      <c r="T3962">
        <f>[1]资金台帐!T3962&amp;""</f>
      </c>
      <c r="U3962">
        <f>[1]资金台帐!U3962&amp;""</f>
      </c>
      <c r="W3962">
        <f>[1]资金台帐!W3962&amp;""</f>
      </c>
      <c r="X3962">
        <f>[1]资金台帐!X3962&amp;""</f>
      </c>
      <c r="AB3962">
        <f>[1]资金台帐!AB3962</f>
        <v>0</v>
      </c>
      <c r="AC3962">
        <f>[1]资金台帐!AC3962</f>
        <v>0</v>
      </c>
      <c r="AD3962">
        <f>[1]资金台帐!AD3962</f>
        <v>0</v>
      </c>
      <c r="AJ3962">
        <f>[1]资金台帐!AJ3962</f>
        <v>0</v>
      </c>
      <c r="AK3962">
        <f>[1]资金台帐!AK3962</f>
        <v>0</v>
      </c>
      <c r="BA3962" s="22">
        <f t="shared" si="0"/>
      </c>
    </row>
    <row r="3963">
      <c r="B3963">
        <f>[1]资金台帐!B3963&amp;""</f>
      </c>
      <c r="H3963">
        <f>[1]资金台帐!H3963&amp;""</f>
      </c>
      <c r="J3963">
        <f>[1]资金台帐!J3963&amp;""</f>
      </c>
      <c r="N3963">
        <f>[1]资金台帐!N3963</f>
      </c>
      <c r="O3963">
        <f>[1]资金台帐!O3963&amp;""</f>
      </c>
      <c r="P3963">
        <f>[1]资金台帐!P3963&amp;""</f>
      </c>
      <c r="Q3963">
        <f>[1]资金台帐!Q3963&amp;""</f>
      </c>
      <c r="T3963">
        <f>[1]资金台帐!T3963&amp;""</f>
      </c>
      <c r="U3963">
        <f>[1]资金台帐!U3963&amp;""</f>
      </c>
      <c r="W3963">
        <f>[1]资金台帐!W3963&amp;""</f>
      </c>
      <c r="X3963">
        <f>[1]资金台帐!X3963&amp;""</f>
      </c>
      <c r="AB3963">
        <f>[1]资金台帐!AB3963</f>
        <v>0</v>
      </c>
      <c r="AC3963">
        <f>[1]资金台帐!AC3963</f>
        <v>0</v>
      </c>
      <c r="AD3963">
        <f>[1]资金台帐!AD3963</f>
        <v>0</v>
      </c>
      <c r="AJ3963">
        <f>[1]资金台帐!AJ3963</f>
        <v>0</v>
      </c>
      <c r="AK3963">
        <f>[1]资金台帐!AK3963</f>
        <v>0</v>
      </c>
      <c r="BA3963" s="22">
        <f t="shared" si="0"/>
      </c>
    </row>
    <row r="3964">
      <c r="B3964">
        <f>[1]资金台帐!B3964&amp;""</f>
      </c>
      <c r="H3964">
        <f>[1]资金台帐!H3964&amp;""</f>
      </c>
      <c r="J3964">
        <f>[1]资金台帐!J3964&amp;""</f>
      </c>
      <c r="N3964">
        <f>[1]资金台帐!N3964</f>
      </c>
      <c r="O3964">
        <f>[1]资金台帐!O3964&amp;""</f>
      </c>
      <c r="P3964">
        <f>[1]资金台帐!P3964&amp;""</f>
      </c>
      <c r="Q3964">
        <f>[1]资金台帐!Q3964&amp;""</f>
      </c>
      <c r="T3964">
        <f>[1]资金台帐!T3964&amp;""</f>
      </c>
      <c r="U3964">
        <f>[1]资金台帐!U3964&amp;""</f>
      </c>
      <c r="W3964">
        <f>[1]资金台帐!W3964&amp;""</f>
      </c>
      <c r="X3964">
        <f>[1]资金台帐!X3964&amp;""</f>
      </c>
      <c r="AB3964">
        <f>[1]资金台帐!AB3964</f>
        <v>0</v>
      </c>
      <c r="AC3964">
        <f>[1]资金台帐!AC3964</f>
        <v>0</v>
      </c>
      <c r="AD3964">
        <f>[1]资金台帐!AD3964</f>
        <v>0</v>
      </c>
      <c r="AJ3964">
        <f>[1]资金台帐!AJ3964</f>
        <v>0</v>
      </c>
      <c r="AK3964">
        <f>[1]资金台帐!AK3964</f>
        <v>0</v>
      </c>
      <c r="BA3964" s="22">
        <f t="shared" si="0"/>
      </c>
    </row>
    <row r="3965">
      <c r="B3965">
        <f>[1]资金台帐!B3965&amp;""</f>
      </c>
      <c r="H3965">
        <f>[1]资金台帐!H3965&amp;""</f>
      </c>
      <c r="J3965">
        <f>[1]资金台帐!J3965&amp;""</f>
      </c>
      <c r="N3965">
        <f>[1]资金台帐!N3965</f>
      </c>
      <c r="O3965">
        <f>[1]资金台帐!O3965&amp;""</f>
      </c>
      <c r="P3965">
        <f>[1]资金台帐!P3965&amp;""</f>
      </c>
      <c r="Q3965">
        <f>[1]资金台帐!Q3965&amp;""</f>
      </c>
      <c r="T3965">
        <f>[1]资金台帐!T3965&amp;""</f>
      </c>
      <c r="U3965">
        <f>[1]资金台帐!U3965&amp;""</f>
      </c>
      <c r="W3965">
        <f>[1]资金台帐!W3965&amp;""</f>
      </c>
      <c r="X3965">
        <f>[1]资金台帐!X3965&amp;""</f>
      </c>
      <c r="AB3965">
        <f>[1]资金台帐!AB3965</f>
        <v>0</v>
      </c>
      <c r="AC3965">
        <f>[1]资金台帐!AC3965</f>
        <v>0</v>
      </c>
      <c r="AD3965">
        <f>[1]资金台帐!AD3965</f>
        <v>0</v>
      </c>
      <c r="AJ3965">
        <f>[1]资金台帐!AJ3965</f>
        <v>0</v>
      </c>
      <c r="AK3965">
        <f>[1]资金台帐!AK3965</f>
        <v>0</v>
      </c>
      <c r="BA3965" s="22">
        <f t="shared" si="0"/>
      </c>
    </row>
    <row r="3966">
      <c r="B3966">
        <f>[1]资金台帐!B3966&amp;""</f>
      </c>
      <c r="H3966">
        <f>[1]资金台帐!H3966&amp;""</f>
      </c>
      <c r="J3966">
        <f>[1]资金台帐!J3966&amp;""</f>
      </c>
      <c r="N3966">
        <f>[1]资金台帐!N3966</f>
      </c>
      <c r="O3966">
        <f>[1]资金台帐!O3966&amp;""</f>
      </c>
      <c r="P3966">
        <f>[1]资金台帐!P3966&amp;""</f>
      </c>
      <c r="Q3966">
        <f>[1]资金台帐!Q3966&amp;""</f>
      </c>
      <c r="T3966">
        <f>[1]资金台帐!T3966&amp;""</f>
      </c>
      <c r="U3966">
        <f>[1]资金台帐!U3966&amp;""</f>
      </c>
      <c r="W3966">
        <f>[1]资金台帐!W3966&amp;""</f>
      </c>
      <c r="X3966">
        <f>[1]资金台帐!X3966&amp;""</f>
      </c>
      <c r="AB3966">
        <f>[1]资金台帐!AB3966</f>
        <v>0</v>
      </c>
      <c r="AC3966">
        <f>[1]资金台帐!AC3966</f>
        <v>0</v>
      </c>
      <c r="AD3966">
        <f>[1]资金台帐!AD3966</f>
        <v>0</v>
      </c>
      <c r="AJ3966">
        <f>[1]资金台帐!AJ3966</f>
        <v>0</v>
      </c>
      <c r="AK3966">
        <f>[1]资金台帐!AK3966</f>
        <v>0</v>
      </c>
      <c r="BA3966" s="22">
        <f t="shared" si="0"/>
      </c>
    </row>
    <row r="3967">
      <c r="B3967">
        <f>[1]资金台帐!B3967&amp;""</f>
      </c>
      <c r="H3967">
        <f>[1]资金台帐!H3967&amp;""</f>
      </c>
      <c r="J3967">
        <f>[1]资金台帐!J3967&amp;""</f>
      </c>
      <c r="N3967">
        <f>[1]资金台帐!N3967</f>
      </c>
      <c r="O3967">
        <f>[1]资金台帐!O3967&amp;""</f>
      </c>
      <c r="P3967">
        <f>[1]资金台帐!P3967&amp;""</f>
      </c>
      <c r="Q3967">
        <f>[1]资金台帐!Q3967&amp;""</f>
      </c>
      <c r="T3967">
        <f>[1]资金台帐!T3967&amp;""</f>
      </c>
      <c r="U3967">
        <f>[1]资金台帐!U3967&amp;""</f>
      </c>
      <c r="W3967">
        <f>[1]资金台帐!W3967&amp;""</f>
      </c>
      <c r="X3967">
        <f>[1]资金台帐!X3967&amp;""</f>
      </c>
      <c r="AB3967">
        <f>[1]资金台帐!AB3967</f>
        <v>0</v>
      </c>
      <c r="AC3967">
        <f>[1]资金台帐!AC3967</f>
        <v>0</v>
      </c>
      <c r="AD3967">
        <f>[1]资金台帐!AD3967</f>
        <v>0</v>
      </c>
      <c r="AJ3967">
        <f>[1]资金台帐!AJ3967</f>
        <v>0</v>
      </c>
      <c r="AK3967">
        <f>[1]资金台帐!AK3967</f>
        <v>0</v>
      </c>
      <c r="BA3967" s="22">
        <f t="shared" si="0"/>
      </c>
    </row>
    <row r="3968">
      <c r="B3968">
        <f>[1]资金台帐!B3968&amp;""</f>
      </c>
      <c r="H3968">
        <f>[1]资金台帐!H3968&amp;""</f>
      </c>
      <c r="J3968">
        <f>[1]资金台帐!J3968&amp;""</f>
      </c>
      <c r="N3968">
        <f>[1]资金台帐!N3968</f>
      </c>
      <c r="O3968">
        <f>[1]资金台帐!O3968&amp;""</f>
      </c>
      <c r="P3968">
        <f>[1]资金台帐!P3968&amp;""</f>
      </c>
      <c r="Q3968">
        <f>[1]资金台帐!Q3968&amp;""</f>
      </c>
      <c r="T3968">
        <f>[1]资金台帐!T3968&amp;""</f>
      </c>
      <c r="U3968">
        <f>[1]资金台帐!U3968&amp;""</f>
      </c>
      <c r="W3968">
        <f>[1]资金台帐!W3968&amp;""</f>
      </c>
      <c r="X3968">
        <f>[1]资金台帐!X3968&amp;""</f>
      </c>
      <c r="AB3968">
        <f>[1]资金台帐!AB3968</f>
        <v>0</v>
      </c>
      <c r="AC3968">
        <f>[1]资金台帐!AC3968</f>
        <v>0</v>
      </c>
      <c r="AD3968">
        <f>[1]资金台帐!AD3968</f>
        <v>0</v>
      </c>
      <c r="AJ3968">
        <f>[1]资金台帐!AJ3968</f>
        <v>0</v>
      </c>
      <c r="AK3968">
        <f>[1]资金台帐!AK3968</f>
        <v>0</v>
      </c>
      <c r="BA3968" s="22">
        <f t="shared" si="0"/>
      </c>
    </row>
    <row r="3969">
      <c r="B3969">
        <f>[1]资金台帐!B3969&amp;""</f>
      </c>
      <c r="H3969">
        <f>[1]资金台帐!H3969&amp;""</f>
      </c>
      <c r="J3969">
        <f>[1]资金台帐!J3969&amp;""</f>
      </c>
      <c r="N3969">
        <f>[1]资金台帐!N3969</f>
      </c>
      <c r="O3969">
        <f>[1]资金台帐!O3969&amp;""</f>
      </c>
      <c r="P3969">
        <f>[1]资金台帐!P3969&amp;""</f>
      </c>
      <c r="Q3969">
        <f>[1]资金台帐!Q3969&amp;""</f>
      </c>
      <c r="T3969">
        <f>[1]资金台帐!T3969&amp;""</f>
      </c>
      <c r="U3969">
        <f>[1]资金台帐!U3969&amp;""</f>
      </c>
      <c r="W3969">
        <f>[1]资金台帐!W3969&amp;""</f>
      </c>
      <c r="X3969">
        <f>[1]资金台帐!X3969&amp;""</f>
      </c>
      <c r="AB3969">
        <f>[1]资金台帐!AB3969</f>
        <v>0</v>
      </c>
      <c r="AC3969">
        <f>[1]资金台帐!AC3969</f>
        <v>0</v>
      </c>
      <c r="AD3969">
        <f>[1]资金台帐!AD3969</f>
        <v>0</v>
      </c>
      <c r="AJ3969">
        <f>[1]资金台帐!AJ3969</f>
        <v>0</v>
      </c>
      <c r="AK3969">
        <f>[1]资金台帐!AK3969</f>
        <v>0</v>
      </c>
      <c r="BA3969" s="22">
        <f t="shared" si="0"/>
      </c>
    </row>
    <row r="3970">
      <c r="B3970">
        <f>[1]资金台帐!B3970&amp;""</f>
      </c>
      <c r="H3970">
        <f>[1]资金台帐!H3970&amp;""</f>
      </c>
      <c r="J3970">
        <f>[1]资金台帐!J3970&amp;""</f>
      </c>
      <c r="N3970">
        <f>[1]资金台帐!N3970</f>
      </c>
      <c r="O3970">
        <f>[1]资金台帐!O3970&amp;""</f>
      </c>
      <c r="P3970">
        <f>[1]资金台帐!P3970&amp;""</f>
      </c>
      <c r="Q3970">
        <f>[1]资金台帐!Q3970&amp;""</f>
      </c>
      <c r="T3970">
        <f>[1]资金台帐!T3970&amp;""</f>
      </c>
      <c r="U3970">
        <f>[1]资金台帐!U3970&amp;""</f>
      </c>
      <c r="W3970">
        <f>[1]资金台帐!W3970&amp;""</f>
      </c>
      <c r="X3970">
        <f>[1]资金台帐!X3970&amp;""</f>
      </c>
      <c r="AB3970">
        <f>[1]资金台帐!AB3970</f>
        <v>0</v>
      </c>
      <c r="AC3970">
        <f>[1]资金台帐!AC3970</f>
        <v>0</v>
      </c>
      <c r="AD3970">
        <f>[1]资金台帐!AD3970</f>
        <v>0</v>
      </c>
      <c r="AJ3970">
        <f>[1]资金台帐!AJ3970</f>
        <v>0</v>
      </c>
      <c r="AK3970">
        <f>[1]资金台帐!AK3970</f>
        <v>0</v>
      </c>
      <c r="BA3970" s="22">
        <f t="shared" si="0"/>
      </c>
    </row>
    <row r="3971">
      <c r="B3971">
        <f>[1]资金台帐!B3971&amp;""</f>
      </c>
      <c r="H3971">
        <f>[1]资金台帐!H3971&amp;""</f>
      </c>
      <c r="J3971">
        <f>[1]资金台帐!J3971&amp;""</f>
      </c>
      <c r="N3971">
        <f>[1]资金台帐!N3971</f>
      </c>
      <c r="O3971">
        <f>[1]资金台帐!O3971&amp;""</f>
      </c>
      <c r="P3971">
        <f>[1]资金台帐!P3971&amp;""</f>
      </c>
      <c r="Q3971">
        <f>[1]资金台帐!Q3971&amp;""</f>
      </c>
      <c r="T3971">
        <f>[1]资金台帐!T3971&amp;""</f>
      </c>
      <c r="U3971">
        <f>[1]资金台帐!U3971&amp;""</f>
      </c>
      <c r="W3971">
        <f>[1]资金台帐!W3971&amp;""</f>
      </c>
      <c r="X3971">
        <f>[1]资金台帐!X3971&amp;""</f>
      </c>
      <c r="AB3971">
        <f>[1]资金台帐!AB3971</f>
        <v>0</v>
      </c>
      <c r="AC3971">
        <f>[1]资金台帐!AC3971</f>
        <v>0</v>
      </c>
      <c r="AD3971">
        <f>[1]资金台帐!AD3971</f>
        <v>0</v>
      </c>
      <c r="AJ3971">
        <f>[1]资金台帐!AJ3971</f>
        <v>0</v>
      </c>
      <c r="AK3971">
        <f>[1]资金台帐!AK3971</f>
        <v>0</v>
      </c>
      <c r="BA3971" s="22">
        <f t="shared" si="0"/>
      </c>
    </row>
    <row r="3972">
      <c r="B3972">
        <f>[1]资金台帐!B3972&amp;""</f>
      </c>
      <c r="H3972">
        <f>[1]资金台帐!H3972&amp;""</f>
      </c>
      <c r="J3972">
        <f>[1]资金台帐!J3972&amp;""</f>
      </c>
      <c r="N3972">
        <f>[1]资金台帐!N3972</f>
      </c>
      <c r="O3972">
        <f>[1]资金台帐!O3972&amp;""</f>
      </c>
      <c r="P3972">
        <f>[1]资金台帐!P3972&amp;""</f>
      </c>
      <c r="Q3972">
        <f>[1]资金台帐!Q3972&amp;""</f>
      </c>
      <c r="T3972">
        <f>[1]资金台帐!T3972&amp;""</f>
      </c>
      <c r="U3972">
        <f>[1]资金台帐!U3972&amp;""</f>
      </c>
      <c r="W3972">
        <f>[1]资金台帐!W3972&amp;""</f>
      </c>
      <c r="X3972">
        <f>[1]资金台帐!X3972&amp;""</f>
      </c>
      <c r="AB3972">
        <f>[1]资金台帐!AB3972</f>
        <v>0</v>
      </c>
      <c r="AC3972">
        <f>[1]资金台帐!AC3972</f>
        <v>0</v>
      </c>
      <c r="AD3972">
        <f>[1]资金台帐!AD3972</f>
        <v>0</v>
      </c>
      <c r="AJ3972">
        <f>[1]资金台帐!AJ3972</f>
        <v>0</v>
      </c>
      <c r="AK3972">
        <f>[1]资金台帐!AK3972</f>
        <v>0</v>
      </c>
      <c r="BA3972" s="22">
        <f t="shared" si="0"/>
      </c>
    </row>
    <row r="3973">
      <c r="B3973">
        <f>[1]资金台帐!B3973&amp;""</f>
      </c>
      <c r="H3973">
        <f>[1]资金台帐!H3973&amp;""</f>
      </c>
      <c r="J3973">
        <f>[1]资金台帐!J3973&amp;""</f>
      </c>
      <c r="N3973">
        <f>[1]资金台帐!N3973</f>
      </c>
      <c r="O3973">
        <f>[1]资金台帐!O3973&amp;""</f>
      </c>
      <c r="P3973">
        <f>[1]资金台帐!P3973&amp;""</f>
      </c>
      <c r="Q3973">
        <f>[1]资金台帐!Q3973&amp;""</f>
      </c>
      <c r="T3973">
        <f>[1]资金台帐!T3973&amp;""</f>
      </c>
      <c r="U3973">
        <f>[1]资金台帐!U3973&amp;""</f>
      </c>
      <c r="W3973">
        <f>[1]资金台帐!W3973&amp;""</f>
      </c>
      <c r="X3973">
        <f>[1]资金台帐!X3973&amp;""</f>
      </c>
      <c r="AB3973">
        <f>[1]资金台帐!AB3973</f>
        <v>0</v>
      </c>
      <c r="AC3973">
        <f>[1]资金台帐!AC3973</f>
        <v>0</v>
      </c>
      <c r="AD3973">
        <f>[1]资金台帐!AD3973</f>
        <v>0</v>
      </c>
      <c r="AJ3973">
        <f>[1]资金台帐!AJ3973</f>
        <v>0</v>
      </c>
      <c r="AK3973">
        <f>[1]资金台帐!AK3973</f>
        <v>0</v>
      </c>
      <c r="BA3973" s="22">
        <f t="shared" si="0"/>
      </c>
    </row>
    <row r="3974">
      <c r="B3974">
        <f>[1]资金台帐!B3974&amp;""</f>
      </c>
      <c r="H3974">
        <f>[1]资金台帐!H3974&amp;""</f>
      </c>
      <c r="J3974">
        <f>[1]资金台帐!J3974&amp;""</f>
      </c>
      <c r="N3974">
        <f>[1]资金台帐!N3974</f>
      </c>
      <c r="O3974">
        <f>[1]资金台帐!O3974&amp;""</f>
      </c>
      <c r="P3974">
        <f>[1]资金台帐!P3974&amp;""</f>
      </c>
      <c r="Q3974">
        <f>[1]资金台帐!Q3974&amp;""</f>
      </c>
      <c r="T3974">
        <f>[1]资金台帐!T3974&amp;""</f>
      </c>
      <c r="U3974">
        <f>[1]资金台帐!U3974&amp;""</f>
      </c>
      <c r="W3974">
        <f>[1]资金台帐!W3974&amp;""</f>
      </c>
      <c r="X3974">
        <f>[1]资金台帐!X3974&amp;""</f>
      </c>
      <c r="AB3974">
        <f>[1]资金台帐!AB3974</f>
        <v>0</v>
      </c>
      <c r="AC3974">
        <f>[1]资金台帐!AC3974</f>
        <v>0</v>
      </c>
      <c r="AD3974">
        <f>[1]资金台帐!AD3974</f>
        <v>0</v>
      </c>
      <c r="AJ3974">
        <f>[1]资金台帐!AJ3974</f>
        <v>0</v>
      </c>
      <c r="AK3974">
        <f>[1]资金台帐!AK3974</f>
        <v>0</v>
      </c>
      <c r="BA3974" s="22">
        <f t="shared" si="0"/>
      </c>
    </row>
    <row r="3975">
      <c r="B3975">
        <f>[1]资金台帐!B3975&amp;""</f>
      </c>
      <c r="H3975">
        <f>[1]资金台帐!H3975&amp;""</f>
      </c>
      <c r="J3975">
        <f>[1]资金台帐!J3975&amp;""</f>
      </c>
      <c r="N3975">
        <f>[1]资金台帐!N3975</f>
      </c>
      <c r="O3975">
        <f>[1]资金台帐!O3975&amp;""</f>
      </c>
      <c r="P3975">
        <f>[1]资金台帐!P3975&amp;""</f>
      </c>
      <c r="Q3975">
        <f>[1]资金台帐!Q3975&amp;""</f>
      </c>
      <c r="T3975">
        <f>[1]资金台帐!T3975&amp;""</f>
      </c>
      <c r="U3975">
        <f>[1]资金台帐!U3975&amp;""</f>
      </c>
      <c r="W3975">
        <f>[1]资金台帐!W3975&amp;""</f>
      </c>
      <c r="X3975">
        <f>[1]资金台帐!X3975&amp;""</f>
      </c>
      <c r="AB3975">
        <f>[1]资金台帐!AB3975</f>
        <v>0</v>
      </c>
      <c r="AC3975">
        <f>[1]资金台帐!AC3975</f>
        <v>0</v>
      </c>
      <c r="AD3975">
        <f>[1]资金台帐!AD3975</f>
        <v>0</v>
      </c>
      <c r="AJ3975">
        <f>[1]资金台帐!AJ3975</f>
        <v>0</v>
      </c>
      <c r="AK3975">
        <f>[1]资金台帐!AK3975</f>
        <v>0</v>
      </c>
      <c r="BA3975" s="22">
        <f t="shared" si="0"/>
      </c>
    </row>
    <row r="3976">
      <c r="B3976">
        <f>[1]资金台帐!B3976&amp;""</f>
      </c>
      <c r="H3976">
        <f>[1]资金台帐!H3976&amp;""</f>
      </c>
      <c r="J3976">
        <f>[1]资金台帐!J3976&amp;""</f>
      </c>
      <c r="N3976">
        <f>[1]资金台帐!N3976</f>
      </c>
      <c r="O3976">
        <f>[1]资金台帐!O3976&amp;""</f>
      </c>
      <c r="P3976">
        <f>[1]资金台帐!P3976&amp;""</f>
      </c>
      <c r="Q3976">
        <f>[1]资金台帐!Q3976&amp;""</f>
      </c>
      <c r="T3976">
        <f>[1]资金台帐!T3976&amp;""</f>
      </c>
      <c r="U3976">
        <f>[1]资金台帐!U3976&amp;""</f>
      </c>
      <c r="W3976">
        <f>[1]资金台帐!W3976&amp;""</f>
      </c>
      <c r="X3976">
        <f>[1]资金台帐!X3976&amp;""</f>
      </c>
      <c r="AB3976">
        <f>[1]资金台帐!AB3976</f>
        <v>0</v>
      </c>
      <c r="AC3976">
        <f>[1]资金台帐!AC3976</f>
        <v>0</v>
      </c>
      <c r="AD3976">
        <f>[1]资金台帐!AD3976</f>
        <v>0</v>
      </c>
      <c r="AJ3976">
        <f>[1]资金台帐!AJ3976</f>
        <v>0</v>
      </c>
      <c r="AK3976">
        <f>[1]资金台帐!AK3976</f>
        <v>0</v>
      </c>
      <c r="BA3976" s="22">
        <f t="shared" si="0"/>
      </c>
    </row>
    <row r="3977">
      <c r="B3977">
        <f>[1]资金台帐!B3977&amp;""</f>
      </c>
      <c r="H3977">
        <f>[1]资金台帐!H3977&amp;""</f>
      </c>
      <c r="J3977">
        <f>[1]资金台帐!J3977&amp;""</f>
      </c>
      <c r="N3977">
        <f>[1]资金台帐!N3977</f>
      </c>
      <c r="O3977">
        <f>[1]资金台帐!O3977&amp;""</f>
      </c>
      <c r="P3977">
        <f>[1]资金台帐!P3977&amp;""</f>
      </c>
      <c r="Q3977">
        <f>[1]资金台帐!Q3977&amp;""</f>
      </c>
      <c r="T3977">
        <f>[1]资金台帐!T3977&amp;""</f>
      </c>
      <c r="U3977">
        <f>[1]资金台帐!U3977&amp;""</f>
      </c>
      <c r="W3977">
        <f>[1]资金台帐!W3977&amp;""</f>
      </c>
      <c r="X3977">
        <f>[1]资金台帐!X3977&amp;""</f>
      </c>
      <c r="AB3977">
        <f>[1]资金台帐!AB3977</f>
        <v>0</v>
      </c>
      <c r="AC3977">
        <f>[1]资金台帐!AC3977</f>
        <v>0</v>
      </c>
      <c r="AD3977">
        <f>[1]资金台帐!AD3977</f>
        <v>0</v>
      </c>
      <c r="AJ3977">
        <f>[1]资金台帐!AJ3977</f>
        <v>0</v>
      </c>
      <c r="AK3977">
        <f>[1]资金台帐!AK3977</f>
        <v>0</v>
      </c>
      <c r="BA3977" s="22">
        <f t="shared" si="0"/>
      </c>
    </row>
    <row r="3978">
      <c r="B3978">
        <f>[1]资金台帐!B3978&amp;""</f>
      </c>
      <c r="H3978">
        <f>[1]资金台帐!H3978&amp;""</f>
      </c>
      <c r="J3978">
        <f>[1]资金台帐!J3978&amp;""</f>
      </c>
      <c r="N3978">
        <f>[1]资金台帐!N3978</f>
      </c>
      <c r="O3978">
        <f>[1]资金台帐!O3978&amp;""</f>
      </c>
      <c r="P3978">
        <f>[1]资金台帐!P3978&amp;""</f>
      </c>
      <c r="Q3978">
        <f>[1]资金台帐!Q3978&amp;""</f>
      </c>
      <c r="T3978">
        <f>[1]资金台帐!T3978&amp;""</f>
      </c>
      <c r="U3978">
        <f>[1]资金台帐!U3978&amp;""</f>
      </c>
      <c r="W3978">
        <f>[1]资金台帐!W3978&amp;""</f>
      </c>
      <c r="X3978">
        <f>[1]资金台帐!X3978&amp;""</f>
      </c>
      <c r="AB3978">
        <f>[1]资金台帐!AB3978</f>
        <v>0</v>
      </c>
      <c r="AC3978">
        <f>[1]资金台帐!AC3978</f>
        <v>0</v>
      </c>
      <c r="AD3978">
        <f>[1]资金台帐!AD3978</f>
        <v>0</v>
      </c>
      <c r="AJ3978">
        <f>[1]资金台帐!AJ3978</f>
        <v>0</v>
      </c>
      <c r="AK3978">
        <f>[1]资金台帐!AK3978</f>
        <v>0</v>
      </c>
      <c r="BA3978" s="22">
        <f t="shared" si="0"/>
      </c>
    </row>
    <row r="3979">
      <c r="B3979">
        <f>[1]资金台帐!B3979&amp;""</f>
      </c>
      <c r="H3979">
        <f>[1]资金台帐!H3979&amp;""</f>
      </c>
      <c r="J3979">
        <f>[1]资金台帐!J3979&amp;""</f>
      </c>
      <c r="N3979">
        <f>[1]资金台帐!N3979</f>
      </c>
      <c r="O3979">
        <f>[1]资金台帐!O3979&amp;""</f>
      </c>
      <c r="P3979">
        <f>[1]资金台帐!P3979&amp;""</f>
      </c>
      <c r="Q3979">
        <f>[1]资金台帐!Q3979&amp;""</f>
      </c>
      <c r="T3979">
        <f>[1]资金台帐!T3979&amp;""</f>
      </c>
      <c r="U3979">
        <f>[1]资金台帐!U3979&amp;""</f>
      </c>
      <c r="W3979">
        <f>[1]资金台帐!W3979&amp;""</f>
      </c>
      <c r="X3979">
        <f>[1]资金台帐!X3979&amp;""</f>
      </c>
      <c r="AB3979">
        <f>[1]资金台帐!AB3979</f>
        <v>0</v>
      </c>
      <c r="AC3979">
        <f>[1]资金台帐!AC3979</f>
        <v>0</v>
      </c>
      <c r="AD3979">
        <f>[1]资金台帐!AD3979</f>
        <v>0</v>
      </c>
      <c r="AJ3979">
        <f>[1]资金台帐!AJ3979</f>
        <v>0</v>
      </c>
      <c r="AK3979">
        <f>[1]资金台帐!AK3979</f>
        <v>0</v>
      </c>
      <c r="BA3979" s="22">
        <f t="shared" si="0"/>
      </c>
    </row>
    <row r="3980">
      <c r="B3980">
        <f>[1]资金台帐!B3980&amp;""</f>
      </c>
      <c r="H3980">
        <f>[1]资金台帐!H3980&amp;""</f>
      </c>
      <c r="J3980">
        <f>[1]资金台帐!J3980&amp;""</f>
      </c>
      <c r="N3980">
        <f>[1]资金台帐!N3980</f>
      </c>
      <c r="O3980">
        <f>[1]资金台帐!O3980&amp;""</f>
      </c>
      <c r="P3980">
        <f>[1]资金台帐!P3980&amp;""</f>
      </c>
      <c r="Q3980">
        <f>[1]资金台帐!Q3980&amp;""</f>
      </c>
      <c r="T3980">
        <f>[1]资金台帐!T3980&amp;""</f>
      </c>
      <c r="U3980">
        <f>[1]资金台帐!U3980&amp;""</f>
      </c>
      <c r="W3980">
        <f>[1]资金台帐!W3980&amp;""</f>
      </c>
      <c r="X3980">
        <f>[1]资金台帐!X3980&amp;""</f>
      </c>
      <c r="AB3980">
        <f>[1]资金台帐!AB3980</f>
        <v>0</v>
      </c>
      <c r="AC3980">
        <f>[1]资金台帐!AC3980</f>
        <v>0</v>
      </c>
      <c r="AD3980">
        <f>[1]资金台帐!AD3980</f>
        <v>0</v>
      </c>
      <c r="AJ3980">
        <f>[1]资金台帐!AJ3980</f>
        <v>0</v>
      </c>
      <c r="AK3980">
        <f>[1]资金台帐!AK3980</f>
        <v>0</v>
      </c>
      <c r="BA3980" s="22">
        <f t="shared" si="0"/>
      </c>
    </row>
    <row r="3981">
      <c r="B3981">
        <f>[1]资金台帐!B3981&amp;""</f>
      </c>
      <c r="H3981">
        <f>[1]资金台帐!H3981&amp;""</f>
      </c>
      <c r="J3981">
        <f>[1]资金台帐!J3981&amp;""</f>
      </c>
      <c r="N3981">
        <f>[1]资金台帐!N3981</f>
      </c>
      <c r="O3981">
        <f>[1]资金台帐!O3981&amp;""</f>
      </c>
      <c r="P3981">
        <f>[1]资金台帐!P3981&amp;""</f>
      </c>
      <c r="Q3981">
        <f>[1]资金台帐!Q3981&amp;""</f>
      </c>
      <c r="T3981">
        <f>[1]资金台帐!T3981&amp;""</f>
      </c>
      <c r="U3981">
        <f>[1]资金台帐!U3981&amp;""</f>
      </c>
      <c r="W3981">
        <f>[1]资金台帐!W3981&amp;""</f>
      </c>
      <c r="X3981">
        <f>[1]资金台帐!X3981&amp;""</f>
      </c>
      <c r="AB3981">
        <f>[1]资金台帐!AB3981</f>
        <v>0</v>
      </c>
      <c r="AC3981">
        <f>[1]资金台帐!AC3981</f>
        <v>0</v>
      </c>
      <c r="AD3981">
        <f>[1]资金台帐!AD3981</f>
        <v>0</v>
      </c>
      <c r="AJ3981">
        <f>[1]资金台帐!AJ3981</f>
        <v>0</v>
      </c>
      <c r="AK3981">
        <f>[1]资金台帐!AK3981</f>
        <v>0</v>
      </c>
      <c r="BA3981" s="22">
        <f t="shared" si="0"/>
      </c>
    </row>
    <row r="3982">
      <c r="B3982">
        <f>[1]资金台帐!B3982&amp;""</f>
      </c>
      <c r="H3982">
        <f>[1]资金台帐!H3982&amp;""</f>
      </c>
      <c r="J3982">
        <f>[1]资金台帐!J3982&amp;""</f>
      </c>
      <c r="N3982">
        <f>[1]资金台帐!N3982</f>
      </c>
      <c r="O3982">
        <f>[1]资金台帐!O3982&amp;""</f>
      </c>
      <c r="P3982">
        <f>[1]资金台帐!P3982&amp;""</f>
      </c>
      <c r="Q3982">
        <f>[1]资金台帐!Q3982&amp;""</f>
      </c>
      <c r="T3982">
        <f>[1]资金台帐!T3982&amp;""</f>
      </c>
      <c r="U3982">
        <f>[1]资金台帐!U3982&amp;""</f>
      </c>
      <c r="W3982">
        <f>[1]资金台帐!W3982&amp;""</f>
      </c>
      <c r="X3982">
        <f>[1]资金台帐!X3982&amp;""</f>
      </c>
      <c r="AB3982">
        <f>[1]资金台帐!AB3982</f>
        <v>0</v>
      </c>
      <c r="AC3982">
        <f>[1]资金台帐!AC3982</f>
        <v>0</v>
      </c>
      <c r="AD3982">
        <f>[1]资金台帐!AD3982</f>
        <v>0</v>
      </c>
      <c r="AJ3982">
        <f>[1]资金台帐!AJ3982</f>
        <v>0</v>
      </c>
      <c r="AK3982">
        <f>[1]资金台帐!AK3982</f>
        <v>0</v>
      </c>
      <c r="BA3982" s="22">
        <f t="shared" si="0"/>
      </c>
    </row>
    <row r="3983">
      <c r="B3983">
        <f>[1]资金台帐!B3983&amp;""</f>
      </c>
      <c r="H3983">
        <f>[1]资金台帐!H3983&amp;""</f>
      </c>
      <c r="J3983">
        <f>[1]资金台帐!J3983&amp;""</f>
      </c>
      <c r="N3983">
        <f>[1]资金台帐!N3983</f>
      </c>
      <c r="O3983">
        <f>[1]资金台帐!O3983&amp;""</f>
      </c>
      <c r="P3983">
        <f>[1]资金台帐!P3983&amp;""</f>
      </c>
      <c r="Q3983">
        <f>[1]资金台帐!Q3983&amp;""</f>
      </c>
      <c r="T3983">
        <f>[1]资金台帐!T3983&amp;""</f>
      </c>
      <c r="U3983">
        <f>[1]资金台帐!U3983&amp;""</f>
      </c>
      <c r="W3983">
        <f>[1]资金台帐!W3983&amp;""</f>
      </c>
      <c r="X3983">
        <f>[1]资金台帐!X3983&amp;""</f>
      </c>
      <c r="AB3983">
        <f>[1]资金台帐!AB3983</f>
        <v>0</v>
      </c>
      <c r="AC3983">
        <f>[1]资金台帐!AC3983</f>
        <v>0</v>
      </c>
      <c r="AD3983">
        <f>[1]资金台帐!AD3983</f>
        <v>0</v>
      </c>
      <c r="AJ3983">
        <f>[1]资金台帐!AJ3983</f>
        <v>0</v>
      </c>
      <c r="AK3983">
        <f>[1]资金台帐!AK3983</f>
        <v>0</v>
      </c>
      <c r="BA3983" s="22">
        <f t="shared" si="0"/>
      </c>
    </row>
    <row r="3984">
      <c r="B3984">
        <f>[1]资金台帐!B3984&amp;""</f>
      </c>
      <c r="H3984">
        <f>[1]资金台帐!H3984&amp;""</f>
      </c>
      <c r="J3984">
        <f>[1]资金台帐!J3984&amp;""</f>
      </c>
      <c r="N3984">
        <f>[1]资金台帐!N3984</f>
      </c>
      <c r="O3984">
        <f>[1]资金台帐!O3984&amp;""</f>
      </c>
      <c r="P3984">
        <f>[1]资金台帐!P3984&amp;""</f>
      </c>
      <c r="Q3984">
        <f>[1]资金台帐!Q3984&amp;""</f>
      </c>
      <c r="T3984">
        <f>[1]资金台帐!T3984&amp;""</f>
      </c>
      <c r="U3984">
        <f>[1]资金台帐!U3984&amp;""</f>
      </c>
      <c r="W3984">
        <f>[1]资金台帐!W3984&amp;""</f>
      </c>
      <c r="X3984">
        <f>[1]资金台帐!X3984&amp;""</f>
      </c>
      <c r="AB3984">
        <f>[1]资金台帐!AB3984</f>
        <v>0</v>
      </c>
      <c r="AC3984">
        <f>[1]资金台帐!AC3984</f>
        <v>0</v>
      </c>
      <c r="AD3984">
        <f>[1]资金台帐!AD3984</f>
        <v>0</v>
      </c>
      <c r="AJ3984">
        <f>[1]资金台帐!AJ3984</f>
        <v>0</v>
      </c>
      <c r="AK3984">
        <f>[1]资金台帐!AK3984</f>
        <v>0</v>
      </c>
      <c r="BA3984" s="22">
        <f t="shared" si="0"/>
      </c>
    </row>
    <row r="3985">
      <c r="B3985">
        <f>[1]资金台帐!B3985&amp;""</f>
      </c>
      <c r="H3985">
        <f>[1]资金台帐!H3985&amp;""</f>
      </c>
      <c r="J3985">
        <f>[1]资金台帐!J3985&amp;""</f>
      </c>
      <c r="N3985">
        <f>[1]资金台帐!N3985</f>
      </c>
      <c r="O3985">
        <f>[1]资金台帐!O3985&amp;""</f>
      </c>
      <c r="P3985">
        <f>[1]资金台帐!P3985&amp;""</f>
      </c>
      <c r="Q3985">
        <f>[1]资金台帐!Q3985&amp;""</f>
      </c>
      <c r="T3985">
        <f>[1]资金台帐!T3985&amp;""</f>
      </c>
      <c r="U3985">
        <f>[1]资金台帐!U3985&amp;""</f>
      </c>
      <c r="W3985">
        <f>[1]资金台帐!W3985&amp;""</f>
      </c>
      <c r="X3985">
        <f>[1]资金台帐!X3985&amp;""</f>
      </c>
      <c r="AB3985">
        <f>[1]资金台帐!AB3985</f>
        <v>0</v>
      </c>
      <c r="AC3985">
        <f>[1]资金台帐!AC3985</f>
        <v>0</v>
      </c>
      <c r="AD3985">
        <f>[1]资金台帐!AD3985</f>
        <v>0</v>
      </c>
      <c r="AJ3985">
        <f>[1]资金台帐!AJ3985</f>
        <v>0</v>
      </c>
      <c r="AK3985">
        <f>[1]资金台帐!AK3985</f>
        <v>0</v>
      </c>
      <c r="BA3985" s="22">
        <f t="shared" si="0"/>
      </c>
    </row>
    <row r="3986">
      <c r="B3986">
        <f>[1]资金台帐!B3986&amp;""</f>
      </c>
      <c r="H3986">
        <f>[1]资金台帐!H3986&amp;""</f>
      </c>
      <c r="J3986">
        <f>[1]资金台帐!J3986&amp;""</f>
      </c>
      <c r="N3986">
        <f>[1]资金台帐!N3986</f>
      </c>
      <c r="O3986">
        <f>[1]资金台帐!O3986&amp;""</f>
      </c>
      <c r="P3986">
        <f>[1]资金台帐!P3986&amp;""</f>
      </c>
      <c r="Q3986">
        <f>[1]资金台帐!Q3986&amp;""</f>
      </c>
      <c r="T3986">
        <f>[1]资金台帐!T3986&amp;""</f>
      </c>
      <c r="U3986">
        <f>[1]资金台帐!U3986&amp;""</f>
      </c>
      <c r="W3986">
        <f>[1]资金台帐!W3986&amp;""</f>
      </c>
      <c r="X3986">
        <f>[1]资金台帐!X3986&amp;""</f>
      </c>
      <c r="AB3986">
        <f>[1]资金台帐!AB3986</f>
        <v>0</v>
      </c>
      <c r="AC3986">
        <f>[1]资金台帐!AC3986</f>
        <v>0</v>
      </c>
      <c r="AD3986">
        <f>[1]资金台帐!AD3986</f>
        <v>0</v>
      </c>
      <c r="AJ3986">
        <f>[1]资金台帐!AJ3986</f>
        <v>0</v>
      </c>
      <c r="AK3986">
        <f>[1]资金台帐!AK3986</f>
        <v>0</v>
      </c>
      <c r="BA3986" s="22">
        <f t="shared" si="0"/>
      </c>
    </row>
    <row r="3987">
      <c r="B3987">
        <f>[1]资金台帐!B3987&amp;""</f>
      </c>
      <c r="H3987">
        <f>[1]资金台帐!H3987&amp;""</f>
      </c>
      <c r="J3987">
        <f>[1]资金台帐!J3987&amp;""</f>
      </c>
      <c r="N3987">
        <f>[1]资金台帐!N3987</f>
      </c>
      <c r="O3987">
        <f>[1]资金台帐!O3987&amp;""</f>
      </c>
      <c r="P3987">
        <f>[1]资金台帐!P3987&amp;""</f>
      </c>
      <c r="Q3987">
        <f>[1]资金台帐!Q3987&amp;""</f>
      </c>
      <c r="T3987">
        <f>[1]资金台帐!T3987&amp;""</f>
      </c>
      <c r="U3987">
        <f>[1]资金台帐!U3987&amp;""</f>
      </c>
      <c r="W3987">
        <f>[1]资金台帐!W3987&amp;""</f>
      </c>
      <c r="X3987">
        <f>[1]资金台帐!X3987&amp;""</f>
      </c>
      <c r="AB3987">
        <f>[1]资金台帐!AB3987</f>
        <v>0</v>
      </c>
      <c r="AC3987">
        <f>[1]资金台帐!AC3987</f>
        <v>0</v>
      </c>
      <c r="AD3987">
        <f>[1]资金台帐!AD3987</f>
        <v>0</v>
      </c>
      <c r="AJ3987">
        <f>[1]资金台帐!AJ3987</f>
        <v>0</v>
      </c>
      <c r="AK3987">
        <f>[1]资金台帐!AK3987</f>
        <v>0</v>
      </c>
      <c r="BA3987" s="22">
        <f t="shared" si="0"/>
      </c>
    </row>
    <row r="3988">
      <c r="B3988">
        <f>[1]资金台帐!B3988&amp;""</f>
      </c>
      <c r="H3988">
        <f>[1]资金台帐!H3988&amp;""</f>
      </c>
      <c r="J3988">
        <f>[1]资金台帐!J3988&amp;""</f>
      </c>
      <c r="N3988">
        <f>[1]资金台帐!N3988</f>
      </c>
      <c r="O3988">
        <f>[1]资金台帐!O3988&amp;""</f>
      </c>
      <c r="P3988">
        <f>[1]资金台帐!P3988&amp;""</f>
      </c>
      <c r="Q3988">
        <f>[1]资金台帐!Q3988&amp;""</f>
      </c>
      <c r="T3988">
        <f>[1]资金台帐!T3988&amp;""</f>
      </c>
      <c r="U3988">
        <f>[1]资金台帐!U3988&amp;""</f>
      </c>
      <c r="W3988">
        <f>[1]资金台帐!W3988&amp;""</f>
      </c>
      <c r="X3988">
        <f>[1]资金台帐!X3988&amp;""</f>
      </c>
      <c r="AB3988">
        <f>[1]资金台帐!AB3988</f>
        <v>0</v>
      </c>
      <c r="AC3988">
        <f>[1]资金台帐!AC3988</f>
        <v>0</v>
      </c>
      <c r="AD3988">
        <f>[1]资金台帐!AD3988</f>
        <v>0</v>
      </c>
      <c r="AJ3988">
        <f>[1]资金台帐!AJ3988</f>
        <v>0</v>
      </c>
      <c r="AK3988">
        <f>[1]资金台帐!AK3988</f>
        <v>0</v>
      </c>
      <c r="BA3988" s="22">
        <f t="shared" si="0"/>
      </c>
    </row>
    <row r="3989">
      <c r="B3989">
        <f>[1]资金台帐!B3989&amp;""</f>
      </c>
      <c r="H3989">
        <f>[1]资金台帐!H3989&amp;""</f>
      </c>
      <c r="J3989">
        <f>[1]资金台帐!J3989&amp;""</f>
      </c>
      <c r="N3989">
        <f>[1]资金台帐!N3989</f>
      </c>
      <c r="O3989">
        <f>[1]资金台帐!O3989&amp;""</f>
      </c>
      <c r="P3989">
        <f>[1]资金台帐!P3989&amp;""</f>
      </c>
      <c r="Q3989">
        <f>[1]资金台帐!Q3989&amp;""</f>
      </c>
      <c r="T3989">
        <f>[1]资金台帐!T3989&amp;""</f>
      </c>
      <c r="U3989">
        <f>[1]资金台帐!U3989&amp;""</f>
      </c>
      <c r="W3989">
        <f>[1]资金台帐!W3989&amp;""</f>
      </c>
      <c r="X3989">
        <f>[1]资金台帐!X3989&amp;""</f>
      </c>
      <c r="AB3989">
        <f>[1]资金台帐!AB3989</f>
        <v>0</v>
      </c>
      <c r="AC3989">
        <f>[1]资金台帐!AC3989</f>
        <v>0</v>
      </c>
      <c r="AD3989">
        <f>[1]资金台帐!AD3989</f>
        <v>0</v>
      </c>
      <c r="AJ3989">
        <f>[1]资金台帐!AJ3989</f>
        <v>0</v>
      </c>
      <c r="AK3989">
        <f>[1]资金台帐!AK3989</f>
        <v>0</v>
      </c>
      <c r="BA3989" s="22">
        <f t="shared" si="0"/>
      </c>
    </row>
    <row r="3990">
      <c r="B3990">
        <f>[1]资金台帐!B3990&amp;""</f>
      </c>
      <c r="H3990">
        <f>[1]资金台帐!H3990&amp;""</f>
      </c>
      <c r="J3990">
        <f>[1]资金台帐!J3990&amp;""</f>
      </c>
      <c r="N3990">
        <f>[1]资金台帐!N3990</f>
      </c>
      <c r="O3990">
        <f>[1]资金台帐!O3990&amp;""</f>
      </c>
      <c r="P3990">
        <f>[1]资金台帐!P3990&amp;""</f>
      </c>
      <c r="Q3990">
        <f>[1]资金台帐!Q3990&amp;""</f>
      </c>
      <c r="T3990">
        <f>[1]资金台帐!T3990&amp;""</f>
      </c>
      <c r="U3990">
        <f>[1]资金台帐!U3990&amp;""</f>
      </c>
      <c r="W3990">
        <f>[1]资金台帐!W3990&amp;""</f>
      </c>
      <c r="X3990">
        <f>[1]资金台帐!X3990&amp;""</f>
      </c>
      <c r="AB3990">
        <f>[1]资金台帐!AB3990</f>
        <v>0</v>
      </c>
      <c r="AC3990">
        <f>[1]资金台帐!AC3990</f>
        <v>0</v>
      </c>
      <c r="AD3990">
        <f>[1]资金台帐!AD3990</f>
        <v>0</v>
      </c>
      <c r="AJ3990">
        <f>[1]资金台帐!AJ3990</f>
        <v>0</v>
      </c>
      <c r="AK3990">
        <f>[1]资金台帐!AK3990</f>
        <v>0</v>
      </c>
      <c r="BA3990" s="22">
        <f t="shared" si="0"/>
      </c>
    </row>
    <row r="3991">
      <c r="B3991">
        <f>[1]资金台帐!B3991&amp;""</f>
      </c>
      <c r="H3991">
        <f>[1]资金台帐!H3991&amp;""</f>
      </c>
      <c r="J3991">
        <f>[1]资金台帐!J3991&amp;""</f>
      </c>
      <c r="N3991">
        <f>[1]资金台帐!N3991</f>
      </c>
      <c r="O3991">
        <f>[1]资金台帐!O3991&amp;""</f>
      </c>
      <c r="P3991">
        <f>[1]资金台帐!P3991&amp;""</f>
      </c>
      <c r="Q3991">
        <f>[1]资金台帐!Q3991&amp;""</f>
      </c>
      <c r="T3991">
        <f>[1]资金台帐!T3991&amp;""</f>
      </c>
      <c r="U3991">
        <f>[1]资金台帐!U3991&amp;""</f>
      </c>
      <c r="W3991">
        <f>[1]资金台帐!W3991&amp;""</f>
      </c>
      <c r="X3991">
        <f>[1]资金台帐!X3991&amp;""</f>
      </c>
      <c r="AB3991">
        <f>[1]资金台帐!AB3991</f>
        <v>0</v>
      </c>
      <c r="AC3991">
        <f>[1]资金台帐!AC3991</f>
        <v>0</v>
      </c>
      <c r="AD3991">
        <f>[1]资金台帐!AD3991</f>
        <v>0</v>
      </c>
      <c r="AJ3991">
        <f>[1]资金台帐!AJ3991</f>
        <v>0</v>
      </c>
      <c r="AK3991">
        <f>[1]资金台帐!AK3991</f>
        <v>0</v>
      </c>
      <c r="BA3991" s="22">
        <f t="shared" si="0"/>
      </c>
    </row>
    <row r="3992">
      <c r="B3992">
        <f>[1]资金台帐!B3992&amp;""</f>
      </c>
      <c r="H3992">
        <f>[1]资金台帐!H3992&amp;""</f>
      </c>
      <c r="J3992">
        <f>[1]资金台帐!J3992&amp;""</f>
      </c>
      <c r="N3992">
        <f>[1]资金台帐!N3992</f>
      </c>
      <c r="O3992">
        <f>[1]资金台帐!O3992&amp;""</f>
      </c>
      <c r="P3992">
        <f>[1]资金台帐!P3992&amp;""</f>
      </c>
      <c r="Q3992">
        <f>[1]资金台帐!Q3992&amp;""</f>
      </c>
      <c r="T3992">
        <f>[1]资金台帐!T3992&amp;""</f>
      </c>
      <c r="U3992">
        <f>[1]资金台帐!U3992&amp;""</f>
      </c>
      <c r="W3992">
        <f>[1]资金台帐!W3992&amp;""</f>
      </c>
      <c r="X3992">
        <f>[1]资金台帐!X3992&amp;""</f>
      </c>
      <c r="AB3992">
        <f>[1]资金台帐!AB3992</f>
        <v>0</v>
      </c>
      <c r="AC3992">
        <f>[1]资金台帐!AC3992</f>
        <v>0</v>
      </c>
      <c r="AD3992">
        <f>[1]资金台帐!AD3992</f>
        <v>0</v>
      </c>
      <c r="AJ3992">
        <f>[1]资金台帐!AJ3992</f>
        <v>0</v>
      </c>
      <c r="AK3992">
        <f>[1]资金台帐!AK3992</f>
        <v>0</v>
      </c>
      <c r="BA3992" s="22">
        <f t="shared" si="0"/>
      </c>
    </row>
    <row r="3993">
      <c r="B3993">
        <f>[1]资金台帐!B3993&amp;""</f>
      </c>
      <c r="H3993">
        <f>[1]资金台帐!H3993&amp;""</f>
      </c>
      <c r="J3993">
        <f>[1]资金台帐!J3993&amp;""</f>
      </c>
      <c r="N3993">
        <f>[1]资金台帐!N3993</f>
      </c>
      <c r="O3993">
        <f>[1]资金台帐!O3993&amp;""</f>
      </c>
      <c r="P3993">
        <f>[1]资金台帐!P3993&amp;""</f>
      </c>
      <c r="Q3993">
        <f>[1]资金台帐!Q3993&amp;""</f>
      </c>
      <c r="T3993">
        <f>[1]资金台帐!T3993&amp;""</f>
      </c>
      <c r="U3993">
        <f>[1]资金台帐!U3993&amp;""</f>
      </c>
      <c r="W3993">
        <f>[1]资金台帐!W3993&amp;""</f>
      </c>
      <c r="X3993">
        <f>[1]资金台帐!X3993&amp;""</f>
      </c>
      <c r="AB3993">
        <f>[1]资金台帐!AB3993</f>
        <v>0</v>
      </c>
      <c r="AC3993">
        <f>[1]资金台帐!AC3993</f>
        <v>0</v>
      </c>
      <c r="AD3993">
        <f>[1]资金台帐!AD3993</f>
        <v>0</v>
      </c>
      <c r="AJ3993">
        <f>[1]资金台帐!AJ3993</f>
        <v>0</v>
      </c>
      <c r="AK3993">
        <f>[1]资金台帐!AK3993</f>
        <v>0</v>
      </c>
      <c r="BA3993" s="22">
        <f t="shared" si="0"/>
      </c>
    </row>
    <row r="3994">
      <c r="B3994">
        <f>[1]资金台帐!B3994&amp;""</f>
      </c>
      <c r="H3994">
        <f>[1]资金台帐!H3994&amp;""</f>
      </c>
      <c r="J3994">
        <f>[1]资金台帐!J3994&amp;""</f>
      </c>
      <c r="N3994">
        <f>[1]资金台帐!N3994</f>
      </c>
      <c r="O3994">
        <f>[1]资金台帐!O3994&amp;""</f>
      </c>
      <c r="P3994">
        <f>[1]资金台帐!P3994&amp;""</f>
      </c>
      <c r="Q3994">
        <f>[1]资金台帐!Q3994&amp;""</f>
      </c>
      <c r="T3994">
        <f>[1]资金台帐!T3994&amp;""</f>
      </c>
      <c r="U3994">
        <f>[1]资金台帐!U3994&amp;""</f>
      </c>
      <c r="W3994">
        <f>[1]资金台帐!W3994&amp;""</f>
      </c>
      <c r="X3994">
        <f>[1]资金台帐!X3994&amp;""</f>
      </c>
      <c r="AB3994">
        <f>[1]资金台帐!AB3994</f>
        <v>0</v>
      </c>
      <c r="AC3994">
        <f>[1]资金台帐!AC3994</f>
        <v>0</v>
      </c>
      <c r="AD3994">
        <f>[1]资金台帐!AD3994</f>
        <v>0</v>
      </c>
      <c r="AJ3994">
        <f>[1]资金台帐!AJ3994</f>
        <v>0</v>
      </c>
      <c r="AK3994">
        <f>[1]资金台帐!AK3994</f>
        <v>0</v>
      </c>
      <c r="BA3994" s="22">
        <f t="shared" si="0"/>
      </c>
    </row>
    <row r="3995">
      <c r="B3995">
        <f>[1]资金台帐!B3995&amp;""</f>
      </c>
      <c r="H3995">
        <f>[1]资金台帐!H3995&amp;""</f>
      </c>
      <c r="J3995">
        <f>[1]资金台帐!J3995&amp;""</f>
      </c>
      <c r="N3995">
        <f>[1]资金台帐!N3995</f>
      </c>
      <c r="O3995">
        <f>[1]资金台帐!O3995&amp;""</f>
      </c>
      <c r="P3995">
        <f>[1]资金台帐!P3995&amp;""</f>
      </c>
      <c r="Q3995">
        <f>[1]资金台帐!Q3995&amp;""</f>
      </c>
      <c r="T3995">
        <f>[1]资金台帐!T3995&amp;""</f>
      </c>
      <c r="U3995">
        <f>[1]资金台帐!U3995&amp;""</f>
      </c>
      <c r="W3995">
        <f>[1]资金台帐!W3995&amp;""</f>
      </c>
      <c r="X3995">
        <f>[1]资金台帐!X3995&amp;""</f>
      </c>
      <c r="AB3995">
        <f>[1]资金台帐!AB3995</f>
        <v>0</v>
      </c>
      <c r="AC3995">
        <f>[1]资金台帐!AC3995</f>
        <v>0</v>
      </c>
      <c r="AD3995">
        <f>[1]资金台帐!AD3995</f>
        <v>0</v>
      </c>
      <c r="AJ3995">
        <f>[1]资金台帐!AJ3995</f>
        <v>0</v>
      </c>
      <c r="AK3995">
        <f>[1]资金台帐!AK3995</f>
        <v>0</v>
      </c>
      <c r="BA3995" s="22">
        <f t="shared" si="0"/>
      </c>
    </row>
    <row r="3996">
      <c r="B3996">
        <f>[1]资金台帐!B3996&amp;""</f>
      </c>
      <c r="H3996">
        <f>[1]资金台帐!H3996&amp;""</f>
      </c>
      <c r="J3996">
        <f>[1]资金台帐!J3996&amp;""</f>
      </c>
      <c r="N3996">
        <f>[1]资金台帐!N3996</f>
      </c>
      <c r="O3996">
        <f>[1]资金台帐!O3996&amp;""</f>
      </c>
      <c r="P3996">
        <f>[1]资金台帐!P3996&amp;""</f>
      </c>
      <c r="Q3996">
        <f>[1]资金台帐!Q3996&amp;""</f>
      </c>
      <c r="T3996">
        <f>[1]资金台帐!T3996&amp;""</f>
      </c>
      <c r="U3996">
        <f>[1]资金台帐!U3996&amp;""</f>
      </c>
      <c r="W3996">
        <f>[1]资金台帐!W3996&amp;""</f>
      </c>
      <c r="X3996">
        <f>[1]资金台帐!X3996&amp;""</f>
      </c>
      <c r="AB3996">
        <f>[1]资金台帐!AB3996</f>
        <v>0</v>
      </c>
      <c r="AC3996">
        <f>[1]资金台帐!AC3996</f>
        <v>0</v>
      </c>
      <c r="AD3996">
        <f>[1]资金台帐!AD3996</f>
        <v>0</v>
      </c>
      <c r="AJ3996">
        <f>[1]资金台帐!AJ3996</f>
        <v>0</v>
      </c>
      <c r="AK3996">
        <f>[1]资金台帐!AK3996</f>
        <v>0</v>
      </c>
      <c r="BA3996" s="22">
        <f t="shared" si="0"/>
      </c>
    </row>
    <row r="3997">
      <c r="B3997">
        <f>[1]资金台帐!B3997&amp;""</f>
      </c>
      <c r="H3997">
        <f>[1]资金台帐!H3997&amp;""</f>
      </c>
      <c r="J3997">
        <f>[1]资金台帐!J3997&amp;""</f>
      </c>
      <c r="N3997">
        <f>[1]资金台帐!N3997</f>
      </c>
      <c r="O3997">
        <f>[1]资金台帐!O3997&amp;""</f>
      </c>
      <c r="P3997">
        <f>[1]资金台帐!P3997&amp;""</f>
      </c>
      <c r="Q3997">
        <f>[1]资金台帐!Q3997&amp;""</f>
      </c>
      <c r="T3997">
        <f>[1]资金台帐!T3997&amp;""</f>
      </c>
      <c r="U3997">
        <f>[1]资金台帐!U3997&amp;""</f>
      </c>
      <c r="W3997">
        <f>[1]资金台帐!W3997&amp;""</f>
      </c>
      <c r="X3997">
        <f>[1]资金台帐!X3997&amp;""</f>
      </c>
      <c r="AB3997">
        <f>[1]资金台帐!AB3997</f>
        <v>0</v>
      </c>
      <c r="AC3997">
        <f>[1]资金台帐!AC3997</f>
        <v>0</v>
      </c>
      <c r="AD3997">
        <f>[1]资金台帐!AD3997</f>
        <v>0</v>
      </c>
      <c r="AJ3997">
        <f>[1]资金台帐!AJ3997</f>
        <v>0</v>
      </c>
      <c r="AK3997">
        <f>[1]资金台帐!AK3997</f>
        <v>0</v>
      </c>
      <c r="BA3997" s="22">
        <f t="shared" si="0"/>
      </c>
    </row>
    <row r="3998">
      <c r="B3998">
        <f>[1]资金台帐!B3998&amp;""</f>
      </c>
      <c r="H3998">
        <f>[1]资金台帐!H3998&amp;""</f>
      </c>
      <c r="J3998">
        <f>[1]资金台帐!J3998&amp;""</f>
      </c>
      <c r="N3998">
        <f>[1]资金台帐!N3998</f>
      </c>
      <c r="O3998">
        <f>[1]资金台帐!O3998&amp;""</f>
      </c>
      <c r="P3998">
        <f>[1]资金台帐!P3998&amp;""</f>
      </c>
      <c r="Q3998">
        <f>[1]资金台帐!Q3998&amp;""</f>
      </c>
      <c r="T3998">
        <f>[1]资金台帐!T3998&amp;""</f>
      </c>
      <c r="U3998">
        <f>[1]资金台帐!U3998&amp;""</f>
      </c>
      <c r="W3998">
        <f>[1]资金台帐!W3998&amp;""</f>
      </c>
      <c r="X3998">
        <f>[1]资金台帐!X3998&amp;""</f>
      </c>
      <c r="AB3998">
        <f>[1]资金台帐!AB3998</f>
        <v>0</v>
      </c>
      <c r="AC3998">
        <f>[1]资金台帐!AC3998</f>
        <v>0</v>
      </c>
      <c r="AD3998">
        <f>[1]资金台帐!AD3998</f>
        <v>0</v>
      </c>
      <c r="AJ3998">
        <f>[1]资金台帐!AJ3998</f>
        <v>0</v>
      </c>
      <c r="AK3998">
        <f>[1]资金台帐!AK3998</f>
        <v>0</v>
      </c>
      <c r="BA3998" s="22">
        <f t="shared" si="0"/>
      </c>
    </row>
    <row r="3999">
      <c r="B3999">
        <f>[1]资金台帐!B3999&amp;""</f>
      </c>
      <c r="H3999">
        <f>[1]资金台帐!H3999&amp;""</f>
      </c>
      <c r="J3999">
        <f>[1]资金台帐!J3999&amp;""</f>
      </c>
      <c r="N3999">
        <f>[1]资金台帐!N3999</f>
      </c>
      <c r="O3999">
        <f>[1]资金台帐!O3999&amp;""</f>
      </c>
      <c r="P3999">
        <f>[1]资金台帐!P3999&amp;""</f>
      </c>
      <c r="Q3999">
        <f>[1]资金台帐!Q3999&amp;""</f>
      </c>
      <c r="T3999">
        <f>[1]资金台帐!T3999&amp;""</f>
      </c>
      <c r="U3999">
        <f>[1]资金台帐!U3999&amp;""</f>
      </c>
      <c r="W3999">
        <f>[1]资金台帐!W3999&amp;""</f>
      </c>
      <c r="X3999">
        <f>[1]资金台帐!X3999&amp;""</f>
      </c>
      <c r="AB3999">
        <f>[1]资金台帐!AB3999</f>
        <v>0</v>
      </c>
      <c r="AC3999">
        <f>[1]资金台帐!AC3999</f>
        <v>0</v>
      </c>
      <c r="AD3999">
        <f>[1]资金台帐!AD3999</f>
        <v>0</v>
      </c>
      <c r="AJ3999">
        <f>[1]资金台帐!AJ3999</f>
        <v>0</v>
      </c>
      <c r="AK3999">
        <f>[1]资金台帐!AK3999</f>
        <v>0</v>
      </c>
      <c r="BA3999" s="22">
        <f t="shared" si="0"/>
      </c>
    </row>
    <row r="4000">
      <c r="B4000">
        <f>[1]资金台帐!B4000&amp;""</f>
      </c>
      <c r="H4000">
        <f>[1]资金台帐!H4000&amp;""</f>
      </c>
      <c r="J4000">
        <f>[1]资金台帐!J4000&amp;""</f>
      </c>
      <c r="N4000">
        <f>[1]资金台帐!N4000</f>
      </c>
      <c r="O4000">
        <f>[1]资金台帐!O4000&amp;""</f>
      </c>
      <c r="P4000">
        <f>[1]资金台帐!P4000&amp;""</f>
      </c>
      <c r="Q4000">
        <f>[1]资金台帐!Q4000&amp;""</f>
      </c>
      <c r="T4000">
        <f>[1]资金台帐!T4000&amp;""</f>
      </c>
      <c r="U4000">
        <f>[1]资金台帐!U4000&amp;""</f>
      </c>
      <c r="W4000">
        <f>[1]资金台帐!W4000&amp;""</f>
      </c>
      <c r="X4000">
        <f>[1]资金台帐!X4000&amp;""</f>
      </c>
      <c r="AB4000">
        <f>[1]资金台帐!AB4000</f>
        <v>0</v>
      </c>
      <c r="AC4000">
        <f>[1]资金台帐!AC4000</f>
        <v>0</v>
      </c>
      <c r="AD4000">
        <f>[1]资金台帐!AD4000</f>
        <v>0</v>
      </c>
      <c r="AJ4000">
        <f>[1]资金台帐!AJ4000</f>
        <v>0</v>
      </c>
      <c r="AK4000">
        <f>[1]资金台帐!AK4000</f>
        <v>0</v>
      </c>
      <c r="BA4000" s="22">
        <f t="shared" si="0"/>
      </c>
    </row>
    <row r="4001">
      <c r="B4001">
        <f>[1]资金台帐!B4001&amp;""</f>
      </c>
      <c r="H4001">
        <f>[1]资金台帐!H4001&amp;""</f>
      </c>
      <c r="J4001">
        <f>[1]资金台帐!J4001&amp;""</f>
      </c>
      <c r="N4001">
        <f>[1]资金台帐!N4001</f>
      </c>
      <c r="O4001">
        <f>[1]资金台帐!O4001&amp;""</f>
      </c>
      <c r="P4001">
        <f>[1]资金台帐!P4001&amp;""</f>
      </c>
      <c r="Q4001">
        <f>[1]资金台帐!Q4001&amp;""</f>
      </c>
      <c r="T4001">
        <f>[1]资金台帐!T4001&amp;""</f>
      </c>
      <c r="U4001">
        <f>[1]资金台帐!U4001&amp;""</f>
      </c>
      <c r="W4001">
        <f>[1]资金台帐!W4001&amp;""</f>
      </c>
      <c r="X4001">
        <f>[1]资金台帐!X4001&amp;""</f>
      </c>
      <c r="AB4001">
        <f>[1]资金台帐!AB4001</f>
        <v>0</v>
      </c>
      <c r="AC4001">
        <f>[1]资金台帐!AC4001</f>
        <v>0</v>
      </c>
      <c r="AD4001">
        <f>[1]资金台帐!AD4001</f>
        <v>0</v>
      </c>
      <c r="AJ4001">
        <f>[1]资金台帐!AJ4001</f>
        <v>0</v>
      </c>
      <c r="AK4001">
        <f>[1]资金台帐!AK4001</f>
        <v>0</v>
      </c>
      <c r="BA4001" s="22">
        <f t="shared" si="0"/>
      </c>
    </row>
    <row r="4002">
      <c r="B4002">
        <f>[1]资金台帐!B4002&amp;""</f>
      </c>
      <c r="H4002">
        <f>[1]资金台帐!H4002&amp;""</f>
      </c>
      <c r="J4002">
        <f>[1]资金台帐!J4002&amp;""</f>
      </c>
      <c r="N4002">
        <f>[1]资金台帐!N4002</f>
      </c>
      <c r="O4002">
        <f>[1]资金台帐!O4002&amp;""</f>
      </c>
      <c r="P4002">
        <f>[1]资金台帐!P4002&amp;""</f>
      </c>
      <c r="Q4002">
        <f>[1]资金台帐!Q4002&amp;""</f>
      </c>
      <c r="T4002">
        <f>[1]资金台帐!T4002&amp;""</f>
      </c>
      <c r="U4002">
        <f>[1]资金台帐!U4002&amp;""</f>
      </c>
      <c r="W4002">
        <f>[1]资金台帐!W4002&amp;""</f>
      </c>
      <c r="X4002">
        <f>[1]资金台帐!X4002&amp;""</f>
      </c>
      <c r="AB4002">
        <f>[1]资金台帐!AB4002</f>
        <v>0</v>
      </c>
      <c r="AC4002">
        <f>[1]资金台帐!AC4002</f>
        <v>0</v>
      </c>
      <c r="AD4002">
        <f>[1]资金台帐!AD4002</f>
        <v>0</v>
      </c>
      <c r="AJ4002">
        <f>[1]资金台帐!AJ4002</f>
        <v>0</v>
      </c>
      <c r="AK4002">
        <f>[1]资金台帐!AK4002</f>
        <v>0</v>
      </c>
      <c r="BA4002" s="22">
        <f t="shared" si="0"/>
      </c>
    </row>
    <row r="4003">
      <c r="B4003">
        <f>[1]资金台帐!B4003&amp;""</f>
      </c>
      <c r="H4003">
        <f>[1]资金台帐!H4003&amp;""</f>
      </c>
      <c r="J4003">
        <f>[1]资金台帐!J4003&amp;""</f>
      </c>
      <c r="N4003">
        <f>[1]资金台帐!N4003</f>
      </c>
      <c r="O4003">
        <f>[1]资金台帐!O4003&amp;""</f>
      </c>
      <c r="P4003">
        <f>[1]资金台帐!P4003&amp;""</f>
      </c>
      <c r="Q4003">
        <f>[1]资金台帐!Q4003&amp;""</f>
      </c>
      <c r="T4003">
        <f>[1]资金台帐!T4003&amp;""</f>
      </c>
      <c r="U4003">
        <f>[1]资金台帐!U4003&amp;""</f>
      </c>
      <c r="W4003">
        <f>[1]资金台帐!W4003&amp;""</f>
      </c>
      <c r="X4003">
        <f>[1]资金台帐!X4003&amp;""</f>
      </c>
      <c r="AB4003">
        <f>[1]资金台帐!AB4003</f>
        <v>0</v>
      </c>
      <c r="AC4003">
        <f>[1]资金台帐!AC4003</f>
        <v>0</v>
      </c>
      <c r="AD4003">
        <f>[1]资金台帐!AD4003</f>
        <v>0</v>
      </c>
      <c r="AJ4003">
        <f>[1]资金台帐!AJ4003</f>
        <v>0</v>
      </c>
      <c r="AK4003">
        <f>[1]资金台帐!AK4003</f>
        <v>0</v>
      </c>
      <c r="BA4003" s="22">
        <f t="shared" si="0"/>
      </c>
    </row>
    <row r="4004">
      <c r="B4004">
        <f>[1]资金台帐!B4004&amp;""</f>
      </c>
      <c r="H4004">
        <f>[1]资金台帐!H4004&amp;""</f>
      </c>
      <c r="J4004">
        <f>[1]资金台帐!J4004&amp;""</f>
      </c>
      <c r="N4004">
        <f>[1]资金台帐!N4004</f>
      </c>
      <c r="O4004">
        <f>[1]资金台帐!O4004&amp;""</f>
      </c>
      <c r="P4004">
        <f>[1]资金台帐!P4004&amp;""</f>
      </c>
      <c r="Q4004">
        <f>[1]资金台帐!Q4004&amp;""</f>
      </c>
      <c r="T4004">
        <f>[1]资金台帐!T4004&amp;""</f>
      </c>
      <c r="U4004">
        <f>[1]资金台帐!U4004&amp;""</f>
      </c>
      <c r="W4004">
        <f>[1]资金台帐!W4004&amp;""</f>
      </c>
      <c r="X4004">
        <f>[1]资金台帐!X4004&amp;""</f>
      </c>
      <c r="AB4004">
        <f>[1]资金台帐!AB4004</f>
        <v>0</v>
      </c>
      <c r="AC4004">
        <f>[1]资金台帐!AC4004</f>
        <v>0</v>
      </c>
      <c r="AD4004">
        <f>[1]资金台帐!AD4004</f>
        <v>0</v>
      </c>
      <c r="AJ4004">
        <f>[1]资金台帐!AJ4004</f>
        <v>0</v>
      </c>
      <c r="AK4004">
        <f>[1]资金台帐!AK4004</f>
        <v>0</v>
      </c>
      <c r="BA4004" s="22">
        <f t="shared" si="0"/>
      </c>
    </row>
    <row r="4005">
      <c r="B4005">
        <f>[1]资金台帐!B4005&amp;""</f>
      </c>
      <c r="H4005">
        <f>[1]资金台帐!H4005&amp;""</f>
      </c>
      <c r="J4005">
        <f>[1]资金台帐!J4005&amp;""</f>
      </c>
      <c r="N4005">
        <f>[1]资金台帐!N4005</f>
      </c>
      <c r="O4005">
        <f>[1]资金台帐!O4005&amp;""</f>
      </c>
      <c r="P4005">
        <f>[1]资金台帐!P4005&amp;""</f>
      </c>
      <c r="Q4005">
        <f>[1]资金台帐!Q4005&amp;""</f>
      </c>
      <c r="T4005">
        <f>[1]资金台帐!T4005&amp;""</f>
      </c>
      <c r="U4005">
        <f>[1]资金台帐!U4005&amp;""</f>
      </c>
      <c r="W4005">
        <f>[1]资金台帐!W4005&amp;""</f>
      </c>
      <c r="X4005">
        <f>[1]资金台帐!X4005&amp;""</f>
      </c>
      <c r="AB4005">
        <f>[1]资金台帐!AB4005</f>
        <v>0</v>
      </c>
      <c r="AC4005">
        <f>[1]资金台帐!AC4005</f>
        <v>0</v>
      </c>
      <c r="AD4005">
        <f>[1]资金台帐!AD4005</f>
        <v>0</v>
      </c>
      <c r="AJ4005">
        <f>[1]资金台帐!AJ4005</f>
        <v>0</v>
      </c>
      <c r="AK4005">
        <f>[1]资金台帐!AK4005</f>
        <v>0</v>
      </c>
      <c r="BA4005" s="22">
        <f t="shared" si="0"/>
      </c>
    </row>
    <row r="4006">
      <c r="B4006">
        <f>[1]资金台帐!B4006&amp;""</f>
      </c>
      <c r="H4006">
        <f>[1]资金台帐!H4006&amp;""</f>
      </c>
      <c r="J4006">
        <f>[1]资金台帐!J4006&amp;""</f>
      </c>
      <c r="N4006">
        <f>[1]资金台帐!N4006</f>
      </c>
      <c r="O4006">
        <f>[1]资金台帐!O4006&amp;""</f>
      </c>
      <c r="P4006">
        <f>[1]资金台帐!P4006&amp;""</f>
      </c>
      <c r="Q4006">
        <f>[1]资金台帐!Q4006&amp;""</f>
      </c>
      <c r="T4006">
        <f>[1]资金台帐!T4006&amp;""</f>
      </c>
      <c r="U4006">
        <f>[1]资金台帐!U4006&amp;""</f>
      </c>
      <c r="W4006">
        <f>[1]资金台帐!W4006&amp;""</f>
      </c>
      <c r="X4006">
        <f>[1]资金台帐!X4006&amp;""</f>
      </c>
      <c r="AB4006">
        <f>[1]资金台帐!AB4006</f>
        <v>0</v>
      </c>
      <c r="AC4006">
        <f>[1]资金台帐!AC4006</f>
        <v>0</v>
      </c>
      <c r="AD4006">
        <f>[1]资金台帐!AD4006</f>
        <v>0</v>
      </c>
      <c r="AJ4006">
        <f>[1]资金台帐!AJ4006</f>
        <v>0</v>
      </c>
      <c r="AK4006">
        <f>[1]资金台帐!AK4006</f>
        <v>0</v>
      </c>
      <c r="BA4006" s="22">
        <f t="shared" si="0"/>
      </c>
    </row>
    <row r="4007">
      <c r="B4007">
        <f>[1]资金台帐!B4007&amp;""</f>
      </c>
      <c r="H4007">
        <f>[1]资金台帐!H4007&amp;""</f>
      </c>
      <c r="J4007">
        <f>[1]资金台帐!J4007&amp;""</f>
      </c>
      <c r="N4007">
        <f>[1]资金台帐!N4007</f>
      </c>
      <c r="O4007">
        <f>[1]资金台帐!O4007&amp;""</f>
      </c>
      <c r="P4007">
        <f>[1]资金台帐!P4007&amp;""</f>
      </c>
      <c r="Q4007">
        <f>[1]资金台帐!Q4007&amp;""</f>
      </c>
      <c r="T4007">
        <f>[1]资金台帐!T4007&amp;""</f>
      </c>
      <c r="U4007">
        <f>[1]资金台帐!U4007&amp;""</f>
      </c>
      <c r="W4007">
        <f>[1]资金台帐!W4007&amp;""</f>
      </c>
      <c r="X4007">
        <f>[1]资金台帐!X4007&amp;""</f>
      </c>
      <c r="AB4007">
        <f>[1]资金台帐!AB4007</f>
        <v>0</v>
      </c>
      <c r="AC4007">
        <f>[1]资金台帐!AC4007</f>
        <v>0</v>
      </c>
      <c r="AD4007">
        <f>[1]资金台帐!AD4007</f>
        <v>0</v>
      </c>
      <c r="AJ4007">
        <f>[1]资金台帐!AJ4007</f>
        <v>0</v>
      </c>
      <c r="AK4007">
        <f>[1]资金台帐!AK4007</f>
        <v>0</v>
      </c>
      <c r="BA4007" s="22">
        <f t="shared" si="0"/>
      </c>
    </row>
    <row r="4008">
      <c r="B4008">
        <f>[1]资金台帐!B4008&amp;""</f>
      </c>
      <c r="H4008">
        <f>[1]资金台帐!H4008&amp;""</f>
      </c>
      <c r="J4008">
        <f>[1]资金台帐!J4008&amp;""</f>
      </c>
      <c r="N4008">
        <f>[1]资金台帐!N4008</f>
      </c>
      <c r="O4008">
        <f>[1]资金台帐!O4008&amp;""</f>
      </c>
      <c r="P4008">
        <f>[1]资金台帐!P4008&amp;""</f>
      </c>
      <c r="Q4008">
        <f>[1]资金台帐!Q4008&amp;""</f>
      </c>
      <c r="T4008">
        <f>[1]资金台帐!T4008&amp;""</f>
      </c>
      <c r="U4008">
        <f>[1]资金台帐!U4008&amp;""</f>
      </c>
      <c r="W4008">
        <f>[1]资金台帐!W4008&amp;""</f>
      </c>
      <c r="X4008">
        <f>[1]资金台帐!X4008&amp;""</f>
      </c>
      <c r="AB4008">
        <f>[1]资金台帐!AB4008</f>
        <v>0</v>
      </c>
      <c r="AC4008">
        <f>[1]资金台帐!AC4008</f>
        <v>0</v>
      </c>
      <c r="AD4008">
        <f>[1]资金台帐!AD4008</f>
        <v>0</v>
      </c>
      <c r="AJ4008">
        <f>[1]资金台帐!AJ4008</f>
        <v>0</v>
      </c>
      <c r="AK4008">
        <f>[1]资金台帐!AK4008</f>
        <v>0</v>
      </c>
      <c r="BA4008" s="22">
        <f t="shared" si="0"/>
      </c>
    </row>
    <row r="4009">
      <c r="B4009">
        <f>[1]资金台帐!B4009&amp;""</f>
      </c>
      <c r="H4009">
        <f>[1]资金台帐!H4009&amp;""</f>
      </c>
      <c r="J4009">
        <f>[1]资金台帐!J4009&amp;""</f>
      </c>
      <c r="N4009">
        <f>[1]资金台帐!N4009</f>
      </c>
      <c r="O4009">
        <f>[1]资金台帐!O4009&amp;""</f>
      </c>
      <c r="P4009">
        <f>[1]资金台帐!P4009&amp;""</f>
      </c>
      <c r="Q4009">
        <f>[1]资金台帐!Q4009&amp;""</f>
      </c>
      <c r="T4009">
        <f>[1]资金台帐!T4009&amp;""</f>
      </c>
      <c r="U4009">
        <f>[1]资金台帐!U4009&amp;""</f>
      </c>
      <c r="W4009">
        <f>[1]资金台帐!W4009&amp;""</f>
      </c>
      <c r="X4009">
        <f>[1]资金台帐!X4009&amp;""</f>
      </c>
      <c r="AB4009">
        <f>[1]资金台帐!AB4009</f>
        <v>0</v>
      </c>
      <c r="AC4009">
        <f>[1]资金台帐!AC4009</f>
        <v>0</v>
      </c>
      <c r="AD4009">
        <f>[1]资金台帐!AD4009</f>
        <v>0</v>
      </c>
      <c r="AJ4009">
        <f>[1]资金台帐!AJ4009</f>
        <v>0</v>
      </c>
      <c r="AK4009">
        <f>[1]资金台帐!AK4009</f>
        <v>0</v>
      </c>
      <c r="BA4009" s="22">
        <f t="shared" si="0"/>
      </c>
    </row>
    <row r="4010">
      <c r="B4010">
        <f>[1]资金台帐!B4010&amp;""</f>
      </c>
      <c r="H4010">
        <f>[1]资金台帐!H4010&amp;""</f>
      </c>
      <c r="J4010">
        <f>[1]资金台帐!J4010&amp;""</f>
      </c>
      <c r="N4010">
        <f>[1]资金台帐!N4010</f>
      </c>
      <c r="O4010">
        <f>[1]资金台帐!O4010&amp;""</f>
      </c>
      <c r="P4010">
        <f>[1]资金台帐!P4010&amp;""</f>
      </c>
      <c r="Q4010">
        <f>[1]资金台帐!Q4010&amp;""</f>
      </c>
      <c r="T4010">
        <f>[1]资金台帐!T4010&amp;""</f>
      </c>
      <c r="U4010">
        <f>[1]资金台帐!U4010&amp;""</f>
      </c>
      <c r="W4010">
        <f>[1]资金台帐!W4010&amp;""</f>
      </c>
      <c r="X4010">
        <f>[1]资金台帐!X4010&amp;""</f>
      </c>
      <c r="AB4010">
        <f>[1]资金台帐!AB4010</f>
        <v>0</v>
      </c>
      <c r="AC4010">
        <f>[1]资金台帐!AC4010</f>
        <v>0</v>
      </c>
      <c r="AD4010">
        <f>[1]资金台帐!AD4010</f>
        <v>0</v>
      </c>
      <c r="AJ4010">
        <f>[1]资金台帐!AJ4010</f>
        <v>0</v>
      </c>
      <c r="AK4010">
        <f>[1]资金台帐!AK4010</f>
        <v>0</v>
      </c>
      <c r="BA4010" s="22">
        <f t="shared" si="0"/>
      </c>
    </row>
    <row r="4011">
      <c r="B4011">
        <f>[1]资金台帐!B4011&amp;""</f>
      </c>
      <c r="H4011">
        <f>[1]资金台帐!H4011&amp;""</f>
      </c>
      <c r="J4011">
        <f>[1]资金台帐!J4011&amp;""</f>
      </c>
      <c r="N4011">
        <f>[1]资金台帐!N4011</f>
      </c>
      <c r="O4011">
        <f>[1]资金台帐!O4011&amp;""</f>
      </c>
      <c r="P4011">
        <f>[1]资金台帐!P4011&amp;""</f>
      </c>
      <c r="Q4011">
        <f>[1]资金台帐!Q4011&amp;""</f>
      </c>
      <c r="T4011">
        <f>[1]资金台帐!T4011&amp;""</f>
      </c>
      <c r="U4011">
        <f>[1]资金台帐!U4011&amp;""</f>
      </c>
      <c r="W4011">
        <f>[1]资金台帐!W4011&amp;""</f>
      </c>
      <c r="X4011">
        <f>[1]资金台帐!X4011&amp;""</f>
      </c>
      <c r="AB4011">
        <f>[1]资金台帐!AB4011</f>
        <v>0</v>
      </c>
      <c r="AC4011">
        <f>[1]资金台帐!AC4011</f>
        <v>0</v>
      </c>
      <c r="AD4011">
        <f>[1]资金台帐!AD4011</f>
        <v>0</v>
      </c>
      <c r="AJ4011">
        <f>[1]资金台帐!AJ4011</f>
        <v>0</v>
      </c>
      <c r="AK4011">
        <f>[1]资金台帐!AK4011</f>
        <v>0</v>
      </c>
      <c r="BA4011" s="22">
        <f t="shared" si="0"/>
      </c>
    </row>
    <row r="4012">
      <c r="B4012">
        <f>[1]资金台帐!B4012&amp;""</f>
      </c>
      <c r="H4012">
        <f>[1]资金台帐!H4012&amp;""</f>
      </c>
      <c r="J4012">
        <f>[1]资金台帐!J4012&amp;""</f>
      </c>
      <c r="N4012">
        <f>[1]资金台帐!N4012</f>
      </c>
      <c r="O4012">
        <f>[1]资金台帐!O4012&amp;""</f>
      </c>
      <c r="P4012">
        <f>[1]资金台帐!P4012&amp;""</f>
      </c>
      <c r="Q4012">
        <f>[1]资金台帐!Q4012&amp;""</f>
      </c>
      <c r="T4012">
        <f>[1]资金台帐!T4012&amp;""</f>
      </c>
      <c r="U4012">
        <f>[1]资金台帐!U4012&amp;""</f>
      </c>
      <c r="W4012">
        <f>[1]资金台帐!W4012&amp;""</f>
      </c>
      <c r="X4012">
        <f>[1]资金台帐!X4012&amp;""</f>
      </c>
      <c r="AB4012">
        <f>[1]资金台帐!AB4012</f>
        <v>0</v>
      </c>
      <c r="AC4012">
        <f>[1]资金台帐!AC4012</f>
        <v>0</v>
      </c>
      <c r="AD4012">
        <f>[1]资金台帐!AD4012</f>
        <v>0</v>
      </c>
      <c r="AJ4012">
        <f>[1]资金台帐!AJ4012</f>
        <v>0</v>
      </c>
      <c r="AK4012">
        <f>[1]资金台帐!AK4012</f>
        <v>0</v>
      </c>
      <c r="BA4012" s="22">
        <f t="shared" si="0"/>
      </c>
    </row>
    <row r="4013">
      <c r="B4013">
        <f>[1]资金台帐!B4013&amp;""</f>
      </c>
      <c r="H4013">
        <f>[1]资金台帐!H4013&amp;""</f>
      </c>
      <c r="J4013">
        <f>[1]资金台帐!J4013&amp;""</f>
      </c>
      <c r="N4013">
        <f>[1]资金台帐!N4013</f>
      </c>
      <c r="O4013">
        <f>[1]资金台帐!O4013&amp;""</f>
      </c>
      <c r="P4013">
        <f>[1]资金台帐!P4013&amp;""</f>
      </c>
      <c r="Q4013">
        <f>[1]资金台帐!Q4013&amp;""</f>
      </c>
      <c r="T4013">
        <f>[1]资金台帐!T4013&amp;""</f>
      </c>
      <c r="U4013">
        <f>[1]资金台帐!U4013&amp;""</f>
      </c>
      <c r="W4013">
        <f>[1]资金台帐!W4013&amp;""</f>
      </c>
      <c r="X4013">
        <f>[1]资金台帐!X4013&amp;""</f>
      </c>
      <c r="AB4013">
        <f>[1]资金台帐!AB4013</f>
        <v>0</v>
      </c>
      <c r="AC4013">
        <f>[1]资金台帐!AC4013</f>
        <v>0</v>
      </c>
      <c r="AD4013">
        <f>[1]资金台帐!AD4013</f>
        <v>0</v>
      </c>
      <c r="AJ4013">
        <f>[1]资金台帐!AJ4013</f>
        <v>0</v>
      </c>
      <c r="AK4013">
        <f>[1]资金台帐!AK4013</f>
        <v>0</v>
      </c>
      <c r="BA4013" s="22">
        <f t="shared" si="0"/>
      </c>
    </row>
    <row r="4014">
      <c r="B4014">
        <f>[1]资金台帐!B4014&amp;""</f>
      </c>
      <c r="H4014">
        <f>[1]资金台帐!H4014&amp;""</f>
      </c>
      <c r="J4014">
        <f>[1]资金台帐!J4014&amp;""</f>
      </c>
      <c r="N4014">
        <f>[1]资金台帐!N4014</f>
      </c>
      <c r="O4014">
        <f>[1]资金台帐!O4014&amp;""</f>
      </c>
      <c r="P4014">
        <f>[1]资金台帐!P4014&amp;""</f>
      </c>
      <c r="Q4014">
        <f>[1]资金台帐!Q4014&amp;""</f>
      </c>
      <c r="T4014">
        <f>[1]资金台帐!T4014&amp;""</f>
      </c>
      <c r="U4014">
        <f>[1]资金台帐!U4014&amp;""</f>
      </c>
      <c r="W4014">
        <f>[1]资金台帐!W4014&amp;""</f>
      </c>
      <c r="X4014">
        <f>[1]资金台帐!X4014&amp;""</f>
      </c>
      <c r="AB4014">
        <f>[1]资金台帐!AB4014</f>
        <v>0</v>
      </c>
      <c r="AC4014">
        <f>[1]资金台帐!AC4014</f>
        <v>0</v>
      </c>
      <c r="AD4014">
        <f>[1]资金台帐!AD4014</f>
        <v>0</v>
      </c>
      <c r="AJ4014">
        <f>[1]资金台帐!AJ4014</f>
        <v>0</v>
      </c>
      <c r="AK4014">
        <f>[1]资金台帐!AK4014</f>
        <v>0</v>
      </c>
      <c r="BA4014" s="22">
        <f t="shared" si="0"/>
      </c>
    </row>
    <row r="4015">
      <c r="B4015">
        <f>[1]资金台帐!B4015&amp;""</f>
      </c>
      <c r="H4015">
        <f>[1]资金台帐!H4015&amp;""</f>
      </c>
      <c r="J4015">
        <f>[1]资金台帐!J4015&amp;""</f>
      </c>
      <c r="N4015">
        <f>[1]资金台帐!N4015</f>
      </c>
      <c r="O4015">
        <f>[1]资金台帐!O4015&amp;""</f>
      </c>
      <c r="P4015">
        <f>[1]资金台帐!P4015&amp;""</f>
      </c>
      <c r="Q4015">
        <f>[1]资金台帐!Q4015&amp;""</f>
      </c>
      <c r="T4015">
        <f>[1]资金台帐!T4015&amp;""</f>
      </c>
      <c r="U4015">
        <f>[1]资金台帐!U4015&amp;""</f>
      </c>
      <c r="W4015">
        <f>[1]资金台帐!W4015&amp;""</f>
      </c>
      <c r="X4015">
        <f>[1]资金台帐!X4015&amp;""</f>
      </c>
      <c r="AB4015">
        <f>[1]资金台帐!AB4015</f>
        <v>0</v>
      </c>
      <c r="AC4015">
        <f>[1]资金台帐!AC4015</f>
        <v>0</v>
      </c>
      <c r="AD4015">
        <f>[1]资金台帐!AD4015</f>
        <v>0</v>
      </c>
      <c r="AJ4015">
        <f>[1]资金台帐!AJ4015</f>
        <v>0</v>
      </c>
      <c r="AK4015">
        <f>[1]资金台帐!AK4015</f>
        <v>0</v>
      </c>
      <c r="BA4015" s="22">
        <f t="shared" si="0"/>
      </c>
    </row>
    <row r="4016">
      <c r="B4016">
        <f>[1]资金台帐!B4016&amp;""</f>
      </c>
      <c r="H4016">
        <f>[1]资金台帐!H4016&amp;""</f>
      </c>
      <c r="J4016">
        <f>[1]资金台帐!J4016&amp;""</f>
      </c>
      <c r="N4016">
        <f>[1]资金台帐!N4016</f>
      </c>
      <c r="O4016">
        <f>[1]资金台帐!O4016&amp;""</f>
      </c>
      <c r="P4016">
        <f>[1]资金台帐!P4016&amp;""</f>
      </c>
      <c r="Q4016">
        <f>[1]资金台帐!Q4016&amp;""</f>
      </c>
      <c r="T4016">
        <f>[1]资金台帐!T4016&amp;""</f>
      </c>
      <c r="U4016">
        <f>[1]资金台帐!U4016&amp;""</f>
      </c>
      <c r="W4016">
        <f>[1]资金台帐!W4016&amp;""</f>
      </c>
      <c r="X4016">
        <f>[1]资金台帐!X4016&amp;""</f>
      </c>
      <c r="AB4016">
        <f>[1]资金台帐!AB4016</f>
        <v>0</v>
      </c>
      <c r="AC4016">
        <f>[1]资金台帐!AC4016</f>
        <v>0</v>
      </c>
      <c r="AD4016">
        <f>[1]资金台帐!AD4016</f>
        <v>0</v>
      </c>
      <c r="AJ4016">
        <f>[1]资金台帐!AJ4016</f>
        <v>0</v>
      </c>
      <c r="AK4016">
        <f>[1]资金台帐!AK4016</f>
        <v>0</v>
      </c>
      <c r="BA4016" s="22">
        <f t="shared" si="0"/>
      </c>
    </row>
    <row r="4017">
      <c r="B4017">
        <f>[1]资金台帐!B4017&amp;""</f>
      </c>
      <c r="H4017">
        <f>[1]资金台帐!H4017&amp;""</f>
      </c>
      <c r="J4017">
        <f>[1]资金台帐!J4017&amp;""</f>
      </c>
      <c r="N4017">
        <f>[1]资金台帐!N4017</f>
      </c>
      <c r="O4017">
        <f>[1]资金台帐!O4017&amp;""</f>
      </c>
      <c r="P4017">
        <f>[1]资金台帐!P4017&amp;""</f>
      </c>
      <c r="Q4017">
        <f>[1]资金台帐!Q4017&amp;""</f>
      </c>
      <c r="T4017">
        <f>[1]资金台帐!T4017&amp;""</f>
      </c>
      <c r="U4017">
        <f>[1]资金台帐!U4017&amp;""</f>
      </c>
      <c r="W4017">
        <f>[1]资金台帐!W4017&amp;""</f>
      </c>
      <c r="X4017">
        <f>[1]资金台帐!X4017&amp;""</f>
      </c>
      <c r="AB4017">
        <f>[1]资金台帐!AB4017</f>
        <v>0</v>
      </c>
      <c r="AC4017">
        <f>[1]资金台帐!AC4017</f>
        <v>0</v>
      </c>
      <c r="AD4017">
        <f>[1]资金台帐!AD4017</f>
        <v>0</v>
      </c>
      <c r="AJ4017">
        <f>[1]资金台帐!AJ4017</f>
        <v>0</v>
      </c>
      <c r="AK4017">
        <f>[1]资金台帐!AK4017</f>
        <v>0</v>
      </c>
      <c r="BA4017" s="22">
        <f t="shared" si="0"/>
      </c>
    </row>
    <row r="4018">
      <c r="B4018">
        <f>[1]资金台帐!B4018&amp;""</f>
      </c>
      <c r="H4018">
        <f>[1]资金台帐!H4018&amp;""</f>
      </c>
      <c r="J4018">
        <f>[1]资金台帐!J4018&amp;""</f>
      </c>
      <c r="N4018">
        <f>[1]资金台帐!N4018</f>
      </c>
      <c r="O4018">
        <f>[1]资金台帐!O4018&amp;""</f>
      </c>
      <c r="P4018">
        <f>[1]资金台帐!P4018&amp;""</f>
      </c>
      <c r="Q4018">
        <f>[1]资金台帐!Q4018&amp;""</f>
      </c>
      <c r="T4018">
        <f>[1]资金台帐!T4018&amp;""</f>
      </c>
      <c r="U4018">
        <f>[1]资金台帐!U4018&amp;""</f>
      </c>
      <c r="W4018">
        <f>[1]资金台帐!W4018&amp;""</f>
      </c>
      <c r="X4018">
        <f>[1]资金台帐!X4018&amp;""</f>
      </c>
      <c r="AB4018">
        <f>[1]资金台帐!AB4018</f>
        <v>0</v>
      </c>
      <c r="AC4018">
        <f>[1]资金台帐!AC4018</f>
        <v>0</v>
      </c>
      <c r="AD4018">
        <f>[1]资金台帐!AD4018</f>
        <v>0</v>
      </c>
      <c r="AJ4018">
        <f>[1]资金台帐!AJ4018</f>
        <v>0</v>
      </c>
      <c r="AK4018">
        <f>[1]资金台帐!AK4018</f>
        <v>0</v>
      </c>
      <c r="BA4018" s="22">
        <f t="shared" si="0"/>
      </c>
    </row>
    <row r="4019">
      <c r="B4019">
        <f>[1]资金台帐!B4019&amp;""</f>
      </c>
      <c r="H4019">
        <f>[1]资金台帐!H4019&amp;""</f>
      </c>
      <c r="J4019">
        <f>[1]资金台帐!J4019&amp;""</f>
      </c>
      <c r="N4019">
        <f>[1]资金台帐!N4019</f>
      </c>
      <c r="O4019">
        <f>[1]资金台帐!O4019&amp;""</f>
      </c>
      <c r="P4019">
        <f>[1]资金台帐!P4019&amp;""</f>
      </c>
      <c r="Q4019">
        <f>[1]资金台帐!Q4019&amp;""</f>
      </c>
      <c r="T4019">
        <f>[1]资金台帐!T4019&amp;""</f>
      </c>
      <c r="U4019">
        <f>[1]资金台帐!U4019&amp;""</f>
      </c>
      <c r="W4019">
        <f>[1]资金台帐!W4019&amp;""</f>
      </c>
      <c r="X4019">
        <f>[1]资金台帐!X4019&amp;""</f>
      </c>
      <c r="AB4019">
        <f>[1]资金台帐!AB4019</f>
        <v>0</v>
      </c>
      <c r="AC4019">
        <f>[1]资金台帐!AC4019</f>
        <v>0</v>
      </c>
      <c r="AD4019">
        <f>[1]资金台帐!AD4019</f>
        <v>0</v>
      </c>
      <c r="AJ4019">
        <f>[1]资金台帐!AJ4019</f>
        <v>0</v>
      </c>
      <c r="AK4019">
        <f>[1]资金台帐!AK4019</f>
        <v>0</v>
      </c>
      <c r="BA4019" s="22">
        <f t="shared" si="0"/>
      </c>
    </row>
    <row r="4020">
      <c r="B4020">
        <f>[1]资金台帐!B4020&amp;""</f>
      </c>
      <c r="H4020">
        <f>[1]资金台帐!H4020&amp;""</f>
      </c>
      <c r="J4020">
        <f>[1]资金台帐!J4020&amp;""</f>
      </c>
      <c r="N4020">
        <f>[1]资金台帐!N4020</f>
      </c>
      <c r="O4020">
        <f>[1]资金台帐!O4020&amp;""</f>
      </c>
      <c r="P4020">
        <f>[1]资金台帐!P4020&amp;""</f>
      </c>
      <c r="Q4020">
        <f>[1]资金台帐!Q4020&amp;""</f>
      </c>
      <c r="T4020">
        <f>[1]资金台帐!T4020&amp;""</f>
      </c>
      <c r="U4020">
        <f>[1]资金台帐!U4020&amp;""</f>
      </c>
      <c r="W4020">
        <f>[1]资金台帐!W4020&amp;""</f>
      </c>
      <c r="X4020">
        <f>[1]资金台帐!X4020&amp;""</f>
      </c>
      <c r="AB4020">
        <f>[1]资金台帐!AB4020</f>
        <v>0</v>
      </c>
      <c r="AC4020">
        <f>[1]资金台帐!AC4020</f>
        <v>0</v>
      </c>
      <c r="AD4020">
        <f>[1]资金台帐!AD4020</f>
        <v>0</v>
      </c>
      <c r="AJ4020">
        <f>[1]资金台帐!AJ4020</f>
        <v>0</v>
      </c>
      <c r="AK4020">
        <f>[1]资金台帐!AK4020</f>
        <v>0</v>
      </c>
      <c r="BA4020" s="22">
        <f t="shared" si="0"/>
      </c>
    </row>
    <row r="4021">
      <c r="B4021">
        <f>[1]资金台帐!B4021&amp;""</f>
      </c>
      <c r="H4021">
        <f>[1]资金台帐!H4021&amp;""</f>
      </c>
      <c r="J4021">
        <f>[1]资金台帐!J4021&amp;""</f>
      </c>
      <c r="N4021">
        <f>[1]资金台帐!N4021</f>
      </c>
      <c r="O4021">
        <f>[1]资金台帐!O4021&amp;""</f>
      </c>
      <c r="P4021">
        <f>[1]资金台帐!P4021&amp;""</f>
      </c>
      <c r="Q4021">
        <f>[1]资金台帐!Q4021&amp;""</f>
      </c>
      <c r="T4021">
        <f>[1]资金台帐!T4021&amp;""</f>
      </c>
      <c r="U4021">
        <f>[1]资金台帐!U4021&amp;""</f>
      </c>
      <c r="W4021">
        <f>[1]资金台帐!W4021&amp;""</f>
      </c>
      <c r="X4021">
        <f>[1]资金台帐!X4021&amp;""</f>
      </c>
      <c r="AB4021">
        <f>[1]资金台帐!AB4021</f>
        <v>0</v>
      </c>
      <c r="AC4021">
        <f>[1]资金台帐!AC4021</f>
        <v>0</v>
      </c>
      <c r="AD4021">
        <f>[1]资金台帐!AD4021</f>
        <v>0</v>
      </c>
      <c r="AJ4021">
        <f>[1]资金台帐!AJ4021</f>
        <v>0</v>
      </c>
      <c r="AK4021">
        <f>[1]资金台帐!AK4021</f>
        <v>0</v>
      </c>
      <c r="BA4021" s="22">
        <f t="shared" si="0"/>
      </c>
    </row>
    <row r="4022">
      <c r="B4022">
        <f>[1]资金台帐!B4022&amp;""</f>
      </c>
      <c r="H4022">
        <f>[1]资金台帐!H4022&amp;""</f>
      </c>
      <c r="J4022">
        <f>[1]资金台帐!J4022&amp;""</f>
      </c>
      <c r="N4022">
        <f>[1]资金台帐!N4022</f>
      </c>
      <c r="O4022">
        <f>[1]资金台帐!O4022&amp;""</f>
      </c>
      <c r="P4022">
        <f>[1]资金台帐!P4022&amp;""</f>
      </c>
      <c r="Q4022">
        <f>[1]资金台帐!Q4022&amp;""</f>
      </c>
      <c r="T4022">
        <f>[1]资金台帐!T4022&amp;""</f>
      </c>
      <c r="U4022">
        <f>[1]资金台帐!U4022&amp;""</f>
      </c>
      <c r="W4022">
        <f>[1]资金台帐!W4022&amp;""</f>
      </c>
      <c r="X4022">
        <f>[1]资金台帐!X4022&amp;""</f>
      </c>
      <c r="AB4022">
        <f>[1]资金台帐!AB4022</f>
        <v>0</v>
      </c>
      <c r="AC4022">
        <f>[1]资金台帐!AC4022</f>
        <v>0</v>
      </c>
      <c r="AD4022">
        <f>[1]资金台帐!AD4022</f>
        <v>0</v>
      </c>
      <c r="AJ4022">
        <f>[1]资金台帐!AJ4022</f>
        <v>0</v>
      </c>
      <c r="AK4022">
        <f>[1]资金台帐!AK4022</f>
        <v>0</v>
      </c>
      <c r="BA4022" s="22">
        <f t="shared" si="0"/>
      </c>
    </row>
    <row r="4023">
      <c r="B4023">
        <f>[1]资金台帐!B4023&amp;""</f>
      </c>
      <c r="H4023">
        <f>[1]资金台帐!H4023&amp;""</f>
      </c>
      <c r="J4023">
        <f>[1]资金台帐!J4023&amp;""</f>
      </c>
      <c r="N4023">
        <f>[1]资金台帐!N4023</f>
      </c>
      <c r="O4023">
        <f>[1]资金台帐!O4023&amp;""</f>
      </c>
      <c r="P4023">
        <f>[1]资金台帐!P4023&amp;""</f>
      </c>
      <c r="Q4023">
        <f>[1]资金台帐!Q4023&amp;""</f>
      </c>
      <c r="T4023">
        <f>[1]资金台帐!T4023&amp;""</f>
      </c>
      <c r="U4023">
        <f>[1]资金台帐!U4023&amp;""</f>
      </c>
      <c r="W4023">
        <f>[1]资金台帐!W4023&amp;""</f>
      </c>
      <c r="X4023">
        <f>[1]资金台帐!X4023&amp;""</f>
      </c>
      <c r="AB4023">
        <f>[1]资金台帐!AB4023</f>
        <v>0</v>
      </c>
      <c r="AC4023">
        <f>[1]资金台帐!AC4023</f>
        <v>0</v>
      </c>
      <c r="AD4023">
        <f>[1]资金台帐!AD4023</f>
        <v>0</v>
      </c>
      <c r="AJ4023">
        <f>[1]资金台帐!AJ4023</f>
        <v>0</v>
      </c>
      <c r="AK4023">
        <f>[1]资金台帐!AK4023</f>
        <v>0</v>
      </c>
      <c r="BA4023" s="22">
        <f t="shared" si="0"/>
      </c>
    </row>
    <row r="4024">
      <c r="B4024">
        <f>[1]资金台帐!B4024&amp;""</f>
      </c>
      <c r="H4024">
        <f>[1]资金台帐!H4024&amp;""</f>
      </c>
      <c r="J4024">
        <f>[1]资金台帐!J4024&amp;""</f>
      </c>
      <c r="N4024">
        <f>[1]资金台帐!N4024</f>
      </c>
      <c r="O4024">
        <f>[1]资金台帐!O4024&amp;""</f>
      </c>
      <c r="P4024">
        <f>[1]资金台帐!P4024&amp;""</f>
      </c>
      <c r="Q4024">
        <f>[1]资金台帐!Q4024&amp;""</f>
      </c>
      <c r="T4024">
        <f>[1]资金台帐!T4024&amp;""</f>
      </c>
      <c r="U4024">
        <f>[1]资金台帐!U4024&amp;""</f>
      </c>
      <c r="W4024">
        <f>[1]资金台帐!W4024&amp;""</f>
      </c>
      <c r="X4024">
        <f>[1]资金台帐!X4024&amp;""</f>
      </c>
      <c r="AB4024">
        <f>[1]资金台帐!AB4024</f>
        <v>0</v>
      </c>
      <c r="AC4024">
        <f>[1]资金台帐!AC4024</f>
        <v>0</v>
      </c>
      <c r="AD4024">
        <f>[1]资金台帐!AD4024</f>
        <v>0</v>
      </c>
      <c r="AJ4024">
        <f>[1]资金台帐!AJ4024</f>
        <v>0</v>
      </c>
      <c r="AK4024">
        <f>[1]资金台帐!AK4024</f>
        <v>0</v>
      </c>
      <c r="BA4024" s="22">
        <f t="shared" si="0"/>
      </c>
    </row>
    <row r="4025">
      <c r="B4025">
        <f>[1]资金台帐!B4025&amp;""</f>
      </c>
      <c r="H4025">
        <f>[1]资金台帐!H4025&amp;""</f>
      </c>
      <c r="J4025">
        <f>[1]资金台帐!J4025&amp;""</f>
      </c>
      <c r="N4025">
        <f>[1]资金台帐!N4025</f>
      </c>
      <c r="O4025">
        <f>[1]资金台帐!O4025&amp;""</f>
      </c>
      <c r="P4025">
        <f>[1]资金台帐!P4025&amp;""</f>
      </c>
      <c r="Q4025">
        <f>[1]资金台帐!Q4025&amp;""</f>
      </c>
      <c r="T4025">
        <f>[1]资金台帐!T4025&amp;""</f>
      </c>
      <c r="U4025">
        <f>[1]资金台帐!U4025&amp;""</f>
      </c>
      <c r="W4025">
        <f>[1]资金台帐!W4025&amp;""</f>
      </c>
      <c r="X4025">
        <f>[1]资金台帐!X4025&amp;""</f>
      </c>
      <c r="AB4025">
        <f>[1]资金台帐!AB4025</f>
        <v>0</v>
      </c>
      <c r="AC4025">
        <f>[1]资金台帐!AC4025</f>
        <v>0</v>
      </c>
      <c r="AD4025">
        <f>[1]资金台帐!AD4025</f>
        <v>0</v>
      </c>
      <c r="AJ4025">
        <f>[1]资金台帐!AJ4025</f>
        <v>0</v>
      </c>
      <c r="AK4025">
        <f>[1]资金台帐!AK4025</f>
        <v>0</v>
      </c>
      <c r="BA4025" s="22">
        <f t="shared" si="0"/>
      </c>
    </row>
    <row r="4026">
      <c r="B4026">
        <f>[1]资金台帐!B4026&amp;""</f>
      </c>
      <c r="H4026">
        <f>[1]资金台帐!H4026&amp;""</f>
      </c>
      <c r="J4026">
        <f>[1]资金台帐!J4026&amp;""</f>
      </c>
      <c r="N4026">
        <f>[1]资金台帐!N4026</f>
      </c>
      <c r="O4026">
        <f>[1]资金台帐!O4026&amp;""</f>
      </c>
      <c r="P4026">
        <f>[1]资金台帐!P4026&amp;""</f>
      </c>
      <c r="Q4026">
        <f>[1]资金台帐!Q4026&amp;""</f>
      </c>
      <c r="T4026">
        <f>[1]资金台帐!T4026&amp;""</f>
      </c>
      <c r="U4026">
        <f>[1]资金台帐!U4026&amp;""</f>
      </c>
      <c r="W4026">
        <f>[1]资金台帐!W4026&amp;""</f>
      </c>
      <c r="X4026">
        <f>[1]资金台帐!X4026&amp;""</f>
      </c>
      <c r="AB4026">
        <f>[1]资金台帐!AB4026</f>
        <v>0</v>
      </c>
      <c r="AC4026">
        <f>[1]资金台帐!AC4026</f>
        <v>0</v>
      </c>
      <c r="AD4026">
        <f>[1]资金台帐!AD4026</f>
        <v>0</v>
      </c>
      <c r="AJ4026">
        <f>[1]资金台帐!AJ4026</f>
        <v>0</v>
      </c>
      <c r="AK4026">
        <f>[1]资金台帐!AK4026</f>
        <v>0</v>
      </c>
      <c r="BA4026" s="22">
        <f t="shared" si="0"/>
      </c>
    </row>
    <row r="4027">
      <c r="B4027">
        <f>[1]资金台帐!B4027&amp;""</f>
      </c>
      <c r="H4027">
        <f>[1]资金台帐!H4027&amp;""</f>
      </c>
      <c r="J4027">
        <f>[1]资金台帐!J4027&amp;""</f>
      </c>
      <c r="N4027">
        <f>[1]资金台帐!N4027</f>
      </c>
      <c r="O4027">
        <f>[1]资金台帐!O4027&amp;""</f>
      </c>
      <c r="P4027">
        <f>[1]资金台帐!P4027&amp;""</f>
      </c>
      <c r="Q4027">
        <f>[1]资金台帐!Q4027&amp;""</f>
      </c>
      <c r="T4027">
        <f>[1]资金台帐!T4027&amp;""</f>
      </c>
      <c r="U4027">
        <f>[1]资金台帐!U4027&amp;""</f>
      </c>
      <c r="W4027">
        <f>[1]资金台帐!W4027&amp;""</f>
      </c>
      <c r="X4027">
        <f>[1]资金台帐!X4027&amp;""</f>
      </c>
      <c r="AB4027">
        <f>[1]资金台帐!AB4027</f>
        <v>0</v>
      </c>
      <c r="AC4027">
        <f>[1]资金台帐!AC4027</f>
        <v>0</v>
      </c>
      <c r="AD4027">
        <f>[1]资金台帐!AD4027</f>
        <v>0</v>
      </c>
      <c r="AJ4027">
        <f>[1]资金台帐!AJ4027</f>
        <v>0</v>
      </c>
      <c r="AK4027">
        <f>[1]资金台帐!AK4027</f>
        <v>0</v>
      </c>
      <c r="BA4027" s="22">
        <f t="shared" si="0"/>
      </c>
    </row>
    <row r="4028">
      <c r="B4028">
        <f>[1]资金台帐!B4028&amp;""</f>
      </c>
      <c r="H4028">
        <f>[1]资金台帐!H4028&amp;""</f>
      </c>
      <c r="J4028">
        <f>[1]资金台帐!J4028&amp;""</f>
      </c>
      <c r="N4028">
        <f>[1]资金台帐!N4028</f>
      </c>
      <c r="O4028">
        <f>[1]资金台帐!O4028&amp;""</f>
      </c>
      <c r="P4028">
        <f>[1]资金台帐!P4028&amp;""</f>
      </c>
      <c r="Q4028">
        <f>[1]资金台帐!Q4028&amp;""</f>
      </c>
      <c r="T4028">
        <f>[1]资金台帐!T4028&amp;""</f>
      </c>
      <c r="U4028">
        <f>[1]资金台帐!U4028&amp;""</f>
      </c>
      <c r="W4028">
        <f>[1]资金台帐!W4028&amp;""</f>
      </c>
      <c r="X4028">
        <f>[1]资金台帐!X4028&amp;""</f>
      </c>
      <c r="AB4028">
        <f>[1]资金台帐!AB4028</f>
        <v>0</v>
      </c>
      <c r="AC4028">
        <f>[1]资金台帐!AC4028</f>
        <v>0</v>
      </c>
      <c r="AD4028">
        <f>[1]资金台帐!AD4028</f>
        <v>0</v>
      </c>
      <c r="AJ4028">
        <f>[1]资金台帐!AJ4028</f>
        <v>0</v>
      </c>
      <c r="AK4028">
        <f>[1]资金台帐!AK4028</f>
        <v>0</v>
      </c>
      <c r="BA4028" s="22">
        <f t="shared" si="0"/>
      </c>
    </row>
    <row r="4029">
      <c r="B4029">
        <f>[1]资金台帐!B4029&amp;""</f>
      </c>
      <c r="H4029">
        <f>[1]资金台帐!H4029&amp;""</f>
      </c>
      <c r="J4029">
        <f>[1]资金台帐!J4029&amp;""</f>
      </c>
      <c r="N4029">
        <f>[1]资金台帐!N4029</f>
      </c>
      <c r="O4029">
        <f>[1]资金台帐!O4029&amp;""</f>
      </c>
      <c r="P4029">
        <f>[1]资金台帐!P4029&amp;""</f>
      </c>
      <c r="Q4029">
        <f>[1]资金台帐!Q4029&amp;""</f>
      </c>
      <c r="T4029">
        <f>[1]资金台帐!T4029&amp;""</f>
      </c>
      <c r="U4029">
        <f>[1]资金台帐!U4029&amp;""</f>
      </c>
      <c r="W4029">
        <f>[1]资金台帐!W4029&amp;""</f>
      </c>
      <c r="X4029">
        <f>[1]资金台帐!X4029&amp;""</f>
      </c>
      <c r="AB4029">
        <f>[1]资金台帐!AB4029</f>
        <v>0</v>
      </c>
      <c r="AC4029">
        <f>[1]资金台帐!AC4029</f>
        <v>0</v>
      </c>
      <c r="AD4029">
        <f>[1]资金台帐!AD4029</f>
        <v>0</v>
      </c>
      <c r="AJ4029">
        <f>[1]资金台帐!AJ4029</f>
        <v>0</v>
      </c>
      <c r="AK4029">
        <f>[1]资金台帐!AK4029</f>
        <v>0</v>
      </c>
      <c r="BA4029" s="22">
        <f t="shared" si="0"/>
      </c>
    </row>
    <row r="4030">
      <c r="B4030">
        <f>[1]资金台帐!B4030&amp;""</f>
      </c>
      <c r="H4030">
        <f>[1]资金台帐!H4030&amp;""</f>
      </c>
      <c r="J4030">
        <f>[1]资金台帐!J4030&amp;""</f>
      </c>
      <c r="N4030">
        <f>[1]资金台帐!N4030</f>
      </c>
      <c r="O4030">
        <f>[1]资金台帐!O4030&amp;""</f>
      </c>
      <c r="P4030">
        <f>[1]资金台帐!P4030&amp;""</f>
      </c>
      <c r="Q4030">
        <f>[1]资金台帐!Q4030&amp;""</f>
      </c>
      <c r="T4030">
        <f>[1]资金台帐!T4030&amp;""</f>
      </c>
      <c r="U4030">
        <f>[1]资金台帐!U4030&amp;""</f>
      </c>
      <c r="W4030">
        <f>[1]资金台帐!W4030&amp;""</f>
      </c>
      <c r="X4030">
        <f>[1]资金台帐!X4030&amp;""</f>
      </c>
      <c r="AB4030">
        <f>[1]资金台帐!AB4030</f>
        <v>0</v>
      </c>
      <c r="AC4030">
        <f>[1]资金台帐!AC4030</f>
        <v>0</v>
      </c>
      <c r="AD4030">
        <f>[1]资金台帐!AD4030</f>
        <v>0</v>
      </c>
      <c r="AJ4030">
        <f>[1]资金台帐!AJ4030</f>
        <v>0</v>
      </c>
      <c r="AK4030">
        <f>[1]资金台帐!AK4030</f>
        <v>0</v>
      </c>
      <c r="BA4030" s="22">
        <f t="shared" si="0"/>
      </c>
    </row>
    <row r="4031">
      <c r="B4031">
        <f>[1]资金台帐!B4031&amp;""</f>
      </c>
      <c r="H4031">
        <f>[1]资金台帐!H4031&amp;""</f>
      </c>
      <c r="J4031">
        <f>[1]资金台帐!J4031&amp;""</f>
      </c>
      <c r="N4031">
        <f>[1]资金台帐!N4031</f>
      </c>
      <c r="O4031">
        <f>[1]资金台帐!O4031&amp;""</f>
      </c>
      <c r="P4031">
        <f>[1]资金台帐!P4031&amp;""</f>
      </c>
      <c r="Q4031">
        <f>[1]资金台帐!Q4031&amp;""</f>
      </c>
      <c r="T4031">
        <f>[1]资金台帐!T4031&amp;""</f>
      </c>
      <c r="U4031">
        <f>[1]资金台帐!U4031&amp;""</f>
      </c>
      <c r="W4031">
        <f>[1]资金台帐!W4031&amp;""</f>
      </c>
      <c r="X4031">
        <f>[1]资金台帐!X4031&amp;""</f>
      </c>
      <c r="AB4031">
        <f>[1]资金台帐!AB4031</f>
        <v>0</v>
      </c>
      <c r="AC4031">
        <f>[1]资金台帐!AC4031</f>
        <v>0</v>
      </c>
      <c r="AD4031">
        <f>[1]资金台帐!AD4031</f>
        <v>0</v>
      </c>
      <c r="AJ4031">
        <f>[1]资金台帐!AJ4031</f>
        <v>0</v>
      </c>
      <c r="AK4031">
        <f>[1]资金台帐!AK4031</f>
        <v>0</v>
      </c>
      <c r="BA4031" s="22">
        <f t="shared" si="0"/>
      </c>
    </row>
    <row r="4032">
      <c r="B4032">
        <f>[1]资金台帐!B4032&amp;""</f>
      </c>
      <c r="H4032">
        <f>[1]资金台帐!H4032&amp;""</f>
      </c>
      <c r="J4032">
        <f>[1]资金台帐!J4032&amp;""</f>
      </c>
      <c r="N4032">
        <f>[1]资金台帐!N4032</f>
      </c>
      <c r="O4032">
        <f>[1]资金台帐!O4032&amp;""</f>
      </c>
      <c r="P4032">
        <f>[1]资金台帐!P4032&amp;""</f>
      </c>
      <c r="Q4032">
        <f>[1]资金台帐!Q4032&amp;""</f>
      </c>
      <c r="T4032">
        <f>[1]资金台帐!T4032&amp;""</f>
      </c>
      <c r="U4032">
        <f>[1]资金台帐!U4032&amp;""</f>
      </c>
      <c r="W4032">
        <f>[1]资金台帐!W4032&amp;""</f>
      </c>
      <c r="X4032">
        <f>[1]资金台帐!X4032&amp;""</f>
      </c>
      <c r="AB4032">
        <f>[1]资金台帐!AB4032</f>
        <v>0</v>
      </c>
      <c r="AC4032">
        <f>[1]资金台帐!AC4032</f>
        <v>0</v>
      </c>
      <c r="AD4032">
        <f>[1]资金台帐!AD4032</f>
        <v>0</v>
      </c>
      <c r="AJ4032">
        <f>[1]资金台帐!AJ4032</f>
        <v>0</v>
      </c>
      <c r="AK4032">
        <f>[1]资金台帐!AK4032</f>
        <v>0</v>
      </c>
      <c r="BA4032" s="22">
        <f t="shared" si="0"/>
      </c>
    </row>
    <row r="4033">
      <c r="B4033">
        <f>[1]资金台帐!B4033&amp;""</f>
      </c>
      <c r="H4033">
        <f>[1]资金台帐!H4033&amp;""</f>
      </c>
      <c r="J4033">
        <f>[1]资金台帐!J4033&amp;""</f>
      </c>
      <c r="N4033">
        <f>[1]资金台帐!N4033</f>
      </c>
      <c r="O4033">
        <f>[1]资金台帐!O4033&amp;""</f>
      </c>
      <c r="P4033">
        <f>[1]资金台帐!P4033&amp;""</f>
      </c>
      <c r="Q4033">
        <f>[1]资金台帐!Q4033&amp;""</f>
      </c>
      <c r="T4033">
        <f>[1]资金台帐!T4033&amp;""</f>
      </c>
      <c r="U4033">
        <f>[1]资金台帐!U4033&amp;""</f>
      </c>
      <c r="W4033">
        <f>[1]资金台帐!W4033&amp;""</f>
      </c>
      <c r="X4033">
        <f>[1]资金台帐!X4033&amp;""</f>
      </c>
      <c r="AB4033">
        <f>[1]资金台帐!AB4033</f>
        <v>0</v>
      </c>
      <c r="AC4033">
        <f>[1]资金台帐!AC4033</f>
        <v>0</v>
      </c>
      <c r="AD4033">
        <f>[1]资金台帐!AD4033</f>
        <v>0</v>
      </c>
      <c r="AJ4033">
        <f>[1]资金台帐!AJ4033</f>
        <v>0</v>
      </c>
      <c r="AK4033">
        <f>[1]资金台帐!AK4033</f>
        <v>0</v>
      </c>
      <c r="BA4033" s="22">
        <f t="shared" si="0"/>
      </c>
    </row>
    <row r="4034">
      <c r="B4034">
        <f>[1]资金台帐!B4034&amp;""</f>
      </c>
      <c r="H4034">
        <f>[1]资金台帐!H4034&amp;""</f>
      </c>
      <c r="J4034">
        <f>[1]资金台帐!J4034&amp;""</f>
      </c>
      <c r="N4034">
        <f>[1]资金台帐!N4034</f>
      </c>
      <c r="O4034">
        <f>[1]资金台帐!O4034&amp;""</f>
      </c>
      <c r="P4034">
        <f>[1]资金台帐!P4034&amp;""</f>
      </c>
      <c r="Q4034">
        <f>[1]资金台帐!Q4034&amp;""</f>
      </c>
      <c r="T4034">
        <f>[1]资金台帐!T4034&amp;""</f>
      </c>
      <c r="U4034">
        <f>[1]资金台帐!U4034&amp;""</f>
      </c>
      <c r="W4034">
        <f>[1]资金台帐!W4034&amp;""</f>
      </c>
      <c r="X4034">
        <f>[1]资金台帐!X4034&amp;""</f>
      </c>
      <c r="AB4034">
        <f>[1]资金台帐!AB4034</f>
        <v>0</v>
      </c>
      <c r="AC4034">
        <f>[1]资金台帐!AC4034</f>
        <v>0</v>
      </c>
      <c r="AD4034">
        <f>[1]资金台帐!AD4034</f>
        <v>0</v>
      </c>
      <c r="AJ4034">
        <f>[1]资金台帐!AJ4034</f>
        <v>0</v>
      </c>
      <c r="AK4034">
        <f>[1]资金台帐!AK4034</f>
        <v>0</v>
      </c>
      <c r="BA4034" s="22">
        <f t="shared" si="0"/>
      </c>
    </row>
    <row r="4035">
      <c r="B4035">
        <f>[1]资金台帐!B4035&amp;""</f>
      </c>
      <c r="H4035">
        <f>[1]资金台帐!H4035&amp;""</f>
      </c>
      <c r="J4035">
        <f>[1]资金台帐!J4035&amp;""</f>
      </c>
      <c r="N4035">
        <f>[1]资金台帐!N4035</f>
      </c>
      <c r="O4035">
        <f>[1]资金台帐!O4035&amp;""</f>
      </c>
      <c r="P4035">
        <f>[1]资金台帐!P4035&amp;""</f>
      </c>
      <c r="Q4035">
        <f>[1]资金台帐!Q4035&amp;""</f>
      </c>
      <c r="T4035">
        <f>[1]资金台帐!T4035&amp;""</f>
      </c>
      <c r="U4035">
        <f>[1]资金台帐!U4035&amp;""</f>
      </c>
      <c r="W4035">
        <f>[1]资金台帐!W4035&amp;""</f>
      </c>
      <c r="X4035">
        <f>[1]资金台帐!X4035&amp;""</f>
      </c>
      <c r="AB4035">
        <f>[1]资金台帐!AB4035</f>
        <v>0</v>
      </c>
      <c r="AC4035">
        <f>[1]资金台帐!AC4035</f>
        <v>0</v>
      </c>
      <c r="AD4035">
        <f>[1]资金台帐!AD4035</f>
        <v>0</v>
      </c>
      <c r="AJ4035">
        <f>[1]资金台帐!AJ4035</f>
        <v>0</v>
      </c>
      <c r="AK4035">
        <f>[1]资金台帐!AK4035</f>
        <v>0</v>
      </c>
      <c r="BA4035" s="22">
        <f t="shared" si="0"/>
      </c>
    </row>
    <row r="4036">
      <c r="B4036">
        <f>[1]资金台帐!B4036&amp;""</f>
      </c>
      <c r="H4036">
        <f>[1]资金台帐!H4036&amp;""</f>
      </c>
      <c r="J4036">
        <f>[1]资金台帐!J4036&amp;""</f>
      </c>
      <c r="N4036">
        <f>[1]资金台帐!N4036</f>
      </c>
      <c r="O4036">
        <f>[1]资金台帐!O4036&amp;""</f>
      </c>
      <c r="P4036">
        <f>[1]资金台帐!P4036&amp;""</f>
      </c>
      <c r="Q4036">
        <f>[1]资金台帐!Q4036&amp;""</f>
      </c>
      <c r="T4036">
        <f>[1]资金台帐!T4036&amp;""</f>
      </c>
      <c r="U4036">
        <f>[1]资金台帐!U4036&amp;""</f>
      </c>
      <c r="W4036">
        <f>[1]资金台帐!W4036&amp;""</f>
      </c>
      <c r="X4036">
        <f>[1]资金台帐!X4036&amp;""</f>
      </c>
      <c r="AB4036">
        <f>[1]资金台帐!AB4036</f>
        <v>0</v>
      </c>
      <c r="AC4036">
        <f>[1]资金台帐!AC4036</f>
        <v>0</v>
      </c>
      <c r="AD4036">
        <f>[1]资金台帐!AD4036</f>
        <v>0</v>
      </c>
      <c r="AJ4036">
        <f>[1]资金台帐!AJ4036</f>
        <v>0</v>
      </c>
      <c r="AK4036">
        <f>[1]资金台帐!AK4036</f>
        <v>0</v>
      </c>
      <c r="BA4036" s="22">
        <f t="shared" si="0"/>
      </c>
    </row>
    <row r="4037">
      <c r="B4037">
        <f>[1]资金台帐!B4037&amp;""</f>
      </c>
      <c r="H4037">
        <f>[1]资金台帐!H4037&amp;""</f>
      </c>
      <c r="J4037">
        <f>[1]资金台帐!J4037&amp;""</f>
      </c>
      <c r="N4037">
        <f>[1]资金台帐!N4037</f>
      </c>
      <c r="O4037">
        <f>[1]资金台帐!O4037&amp;""</f>
      </c>
      <c r="P4037">
        <f>[1]资金台帐!P4037&amp;""</f>
      </c>
      <c r="Q4037">
        <f>[1]资金台帐!Q4037&amp;""</f>
      </c>
      <c r="T4037">
        <f>[1]资金台帐!T4037&amp;""</f>
      </c>
      <c r="U4037">
        <f>[1]资金台帐!U4037&amp;""</f>
      </c>
      <c r="W4037">
        <f>[1]资金台帐!W4037&amp;""</f>
      </c>
      <c r="X4037">
        <f>[1]资金台帐!X4037&amp;""</f>
      </c>
      <c r="AB4037">
        <f>[1]资金台帐!AB4037</f>
        <v>0</v>
      </c>
      <c r="AC4037">
        <f>[1]资金台帐!AC4037</f>
        <v>0</v>
      </c>
      <c r="AD4037">
        <f>[1]资金台帐!AD4037</f>
        <v>0</v>
      </c>
      <c r="AJ4037">
        <f>[1]资金台帐!AJ4037</f>
        <v>0</v>
      </c>
      <c r="AK4037">
        <f>[1]资金台帐!AK4037</f>
        <v>0</v>
      </c>
      <c r="BA4037" s="22">
        <f t="shared" si="0"/>
      </c>
    </row>
    <row r="4038">
      <c r="B4038">
        <f>[1]资金台帐!B4038&amp;""</f>
      </c>
      <c r="H4038">
        <f>[1]资金台帐!H4038&amp;""</f>
      </c>
      <c r="J4038">
        <f>[1]资金台帐!J4038&amp;""</f>
      </c>
      <c r="N4038">
        <f>[1]资金台帐!N4038</f>
      </c>
      <c r="O4038">
        <f>[1]资金台帐!O4038&amp;""</f>
      </c>
      <c r="P4038">
        <f>[1]资金台帐!P4038&amp;""</f>
      </c>
      <c r="Q4038">
        <f>[1]资金台帐!Q4038&amp;""</f>
      </c>
      <c r="T4038">
        <f>[1]资金台帐!T4038&amp;""</f>
      </c>
      <c r="U4038">
        <f>[1]资金台帐!U4038&amp;""</f>
      </c>
      <c r="W4038">
        <f>[1]资金台帐!W4038&amp;""</f>
      </c>
      <c r="X4038">
        <f>[1]资金台帐!X4038&amp;""</f>
      </c>
      <c r="AB4038">
        <f>[1]资金台帐!AB4038</f>
        <v>0</v>
      </c>
      <c r="AC4038">
        <f>[1]资金台帐!AC4038</f>
        <v>0</v>
      </c>
      <c r="AD4038">
        <f>[1]资金台帐!AD4038</f>
        <v>0</v>
      </c>
      <c r="AJ4038">
        <f>[1]资金台帐!AJ4038</f>
        <v>0</v>
      </c>
      <c r="AK4038">
        <f>[1]资金台帐!AK4038</f>
        <v>0</v>
      </c>
      <c r="BA4038" s="22">
        <f t="shared" si="0"/>
      </c>
    </row>
    <row r="4039">
      <c r="B4039">
        <f>[1]资金台帐!B4039&amp;""</f>
      </c>
      <c r="H4039">
        <f>[1]资金台帐!H4039&amp;""</f>
      </c>
      <c r="J4039">
        <f>[1]资金台帐!J4039&amp;""</f>
      </c>
      <c r="N4039">
        <f>[1]资金台帐!N4039</f>
      </c>
      <c r="O4039">
        <f>[1]资金台帐!O4039&amp;""</f>
      </c>
      <c r="P4039">
        <f>[1]资金台帐!P4039&amp;""</f>
      </c>
      <c r="Q4039">
        <f>[1]资金台帐!Q4039&amp;""</f>
      </c>
      <c r="T4039">
        <f>[1]资金台帐!T4039&amp;""</f>
      </c>
      <c r="U4039">
        <f>[1]资金台帐!U4039&amp;""</f>
      </c>
      <c r="W4039">
        <f>[1]资金台帐!W4039&amp;""</f>
      </c>
      <c r="X4039">
        <f>[1]资金台帐!X4039&amp;""</f>
      </c>
      <c r="AB4039">
        <f>[1]资金台帐!AB4039</f>
        <v>0</v>
      </c>
      <c r="AC4039">
        <f>[1]资金台帐!AC4039</f>
        <v>0</v>
      </c>
      <c r="AD4039">
        <f>[1]资金台帐!AD4039</f>
        <v>0</v>
      </c>
      <c r="AJ4039">
        <f>[1]资金台帐!AJ4039</f>
        <v>0</v>
      </c>
      <c r="AK4039">
        <f>[1]资金台帐!AK4039</f>
        <v>0</v>
      </c>
      <c r="BA4039" s="22">
        <f t="shared" si="0"/>
      </c>
    </row>
    <row r="4040">
      <c r="B4040">
        <f>[1]资金台帐!B4040&amp;""</f>
      </c>
      <c r="H4040">
        <f>[1]资金台帐!H4040&amp;""</f>
      </c>
      <c r="J4040">
        <f>[1]资金台帐!J4040&amp;""</f>
      </c>
      <c r="N4040">
        <f>[1]资金台帐!N4040</f>
      </c>
      <c r="O4040">
        <f>[1]资金台帐!O4040&amp;""</f>
      </c>
      <c r="P4040">
        <f>[1]资金台帐!P4040&amp;""</f>
      </c>
      <c r="Q4040">
        <f>[1]资金台帐!Q4040&amp;""</f>
      </c>
      <c r="T4040">
        <f>[1]资金台帐!T4040&amp;""</f>
      </c>
      <c r="U4040">
        <f>[1]资金台帐!U4040&amp;""</f>
      </c>
      <c r="W4040">
        <f>[1]资金台帐!W4040&amp;""</f>
      </c>
      <c r="X4040">
        <f>[1]资金台帐!X4040&amp;""</f>
      </c>
      <c r="AB4040">
        <f>[1]资金台帐!AB4040</f>
        <v>0</v>
      </c>
      <c r="AC4040">
        <f>[1]资金台帐!AC4040</f>
        <v>0</v>
      </c>
      <c r="AD4040">
        <f>[1]资金台帐!AD4040</f>
        <v>0</v>
      </c>
      <c r="AJ4040">
        <f>[1]资金台帐!AJ4040</f>
        <v>0</v>
      </c>
      <c r="AK4040">
        <f>[1]资金台帐!AK4040</f>
        <v>0</v>
      </c>
      <c r="BA4040" s="22">
        <f t="shared" si="0"/>
      </c>
    </row>
    <row r="4041">
      <c r="B4041">
        <f>[1]资金台帐!B4041&amp;""</f>
      </c>
      <c r="H4041">
        <f>[1]资金台帐!H4041&amp;""</f>
      </c>
      <c r="J4041">
        <f>[1]资金台帐!J4041&amp;""</f>
      </c>
      <c r="N4041">
        <f>[1]资金台帐!N4041</f>
      </c>
      <c r="O4041">
        <f>[1]资金台帐!O4041&amp;""</f>
      </c>
      <c r="P4041">
        <f>[1]资金台帐!P4041&amp;""</f>
      </c>
      <c r="Q4041">
        <f>[1]资金台帐!Q4041&amp;""</f>
      </c>
      <c r="T4041">
        <f>[1]资金台帐!T4041&amp;""</f>
      </c>
      <c r="U4041">
        <f>[1]资金台帐!U4041&amp;""</f>
      </c>
      <c r="W4041">
        <f>[1]资金台帐!W4041&amp;""</f>
      </c>
      <c r="X4041">
        <f>[1]资金台帐!X4041&amp;""</f>
      </c>
      <c r="AB4041">
        <f>[1]资金台帐!AB4041</f>
        <v>0</v>
      </c>
      <c r="AC4041">
        <f>[1]资金台帐!AC4041</f>
        <v>0</v>
      </c>
      <c r="AD4041">
        <f>[1]资金台帐!AD4041</f>
        <v>0</v>
      </c>
      <c r="AJ4041">
        <f>[1]资金台帐!AJ4041</f>
        <v>0</v>
      </c>
      <c r="AK4041">
        <f>[1]资金台帐!AK4041</f>
        <v>0</v>
      </c>
      <c r="BA4041" s="22">
        <f t="shared" si="0"/>
      </c>
    </row>
    <row r="4042">
      <c r="B4042">
        <f>[1]资金台帐!B4042&amp;""</f>
      </c>
      <c r="H4042">
        <f>[1]资金台帐!H4042&amp;""</f>
      </c>
      <c r="J4042">
        <f>[1]资金台帐!J4042&amp;""</f>
      </c>
      <c r="N4042">
        <f>[1]资金台帐!N4042</f>
      </c>
      <c r="O4042">
        <f>[1]资金台帐!O4042&amp;""</f>
      </c>
      <c r="P4042">
        <f>[1]资金台帐!P4042&amp;""</f>
      </c>
      <c r="Q4042">
        <f>[1]资金台帐!Q4042&amp;""</f>
      </c>
      <c r="T4042">
        <f>[1]资金台帐!T4042&amp;""</f>
      </c>
      <c r="U4042">
        <f>[1]资金台帐!U4042&amp;""</f>
      </c>
      <c r="W4042">
        <f>[1]资金台帐!W4042&amp;""</f>
      </c>
      <c r="X4042">
        <f>[1]资金台帐!X4042&amp;""</f>
      </c>
      <c r="AB4042">
        <f>[1]资金台帐!AB4042</f>
        <v>0</v>
      </c>
      <c r="AC4042">
        <f>[1]资金台帐!AC4042</f>
        <v>0</v>
      </c>
      <c r="AD4042">
        <f>[1]资金台帐!AD4042</f>
        <v>0</v>
      </c>
      <c r="AJ4042">
        <f>[1]资金台帐!AJ4042</f>
        <v>0</v>
      </c>
      <c r="AK4042">
        <f>[1]资金台帐!AK4042</f>
        <v>0</v>
      </c>
      <c r="BA4042" s="22">
        <f t="shared" si="0"/>
      </c>
    </row>
    <row r="4043">
      <c r="B4043">
        <f>[1]资金台帐!B4043&amp;""</f>
      </c>
      <c r="H4043">
        <f>[1]资金台帐!H4043&amp;""</f>
      </c>
      <c r="J4043">
        <f>[1]资金台帐!J4043&amp;""</f>
      </c>
      <c r="N4043">
        <f>[1]资金台帐!N4043</f>
      </c>
      <c r="O4043">
        <f>[1]资金台帐!O4043&amp;""</f>
      </c>
      <c r="P4043">
        <f>[1]资金台帐!P4043&amp;""</f>
      </c>
      <c r="Q4043">
        <f>[1]资金台帐!Q4043&amp;""</f>
      </c>
      <c r="T4043">
        <f>[1]资金台帐!T4043&amp;""</f>
      </c>
      <c r="U4043">
        <f>[1]资金台帐!U4043&amp;""</f>
      </c>
      <c r="W4043">
        <f>[1]资金台帐!W4043&amp;""</f>
      </c>
      <c r="X4043">
        <f>[1]资金台帐!X4043&amp;""</f>
      </c>
      <c r="AB4043">
        <f>[1]资金台帐!AB4043</f>
        <v>0</v>
      </c>
      <c r="AC4043">
        <f>[1]资金台帐!AC4043</f>
        <v>0</v>
      </c>
      <c r="AD4043">
        <f>[1]资金台帐!AD4043</f>
        <v>0</v>
      </c>
      <c r="AJ4043">
        <f>[1]资金台帐!AJ4043</f>
        <v>0</v>
      </c>
      <c r="AK4043">
        <f>[1]资金台帐!AK4043</f>
        <v>0</v>
      </c>
      <c r="BA4043" s="22">
        <f t="shared" si="0"/>
      </c>
    </row>
    <row r="4044">
      <c r="B4044">
        <f>[1]资金台帐!B4044&amp;""</f>
      </c>
      <c r="H4044">
        <f>[1]资金台帐!H4044&amp;""</f>
      </c>
      <c r="J4044">
        <f>[1]资金台帐!J4044&amp;""</f>
      </c>
      <c r="N4044">
        <f>[1]资金台帐!N4044</f>
      </c>
      <c r="O4044">
        <f>[1]资金台帐!O4044&amp;""</f>
      </c>
      <c r="P4044">
        <f>[1]资金台帐!P4044&amp;""</f>
      </c>
      <c r="Q4044">
        <f>[1]资金台帐!Q4044&amp;""</f>
      </c>
      <c r="T4044">
        <f>[1]资金台帐!T4044&amp;""</f>
      </c>
      <c r="U4044">
        <f>[1]资金台帐!U4044&amp;""</f>
      </c>
      <c r="W4044">
        <f>[1]资金台帐!W4044&amp;""</f>
      </c>
      <c r="X4044">
        <f>[1]资金台帐!X4044&amp;""</f>
      </c>
      <c r="AB4044">
        <f>[1]资金台帐!AB4044</f>
        <v>0</v>
      </c>
      <c r="AC4044">
        <f>[1]资金台帐!AC4044</f>
        <v>0</v>
      </c>
      <c r="AD4044">
        <f>[1]资金台帐!AD4044</f>
        <v>0</v>
      </c>
      <c r="AJ4044">
        <f>[1]资金台帐!AJ4044</f>
        <v>0</v>
      </c>
      <c r="AK4044">
        <f>[1]资金台帐!AK4044</f>
        <v>0</v>
      </c>
      <c r="BA4044" s="22">
        <f t="shared" si="0"/>
      </c>
    </row>
    <row r="4045">
      <c r="B4045">
        <f>[1]资金台帐!B4045&amp;""</f>
      </c>
      <c r="H4045">
        <f>[1]资金台帐!H4045&amp;""</f>
      </c>
      <c r="J4045">
        <f>[1]资金台帐!J4045&amp;""</f>
      </c>
      <c r="N4045">
        <f>[1]资金台帐!N4045</f>
      </c>
      <c r="O4045">
        <f>[1]资金台帐!O4045&amp;""</f>
      </c>
      <c r="P4045">
        <f>[1]资金台帐!P4045&amp;""</f>
      </c>
      <c r="Q4045">
        <f>[1]资金台帐!Q4045&amp;""</f>
      </c>
      <c r="T4045">
        <f>[1]资金台帐!T4045&amp;""</f>
      </c>
      <c r="U4045">
        <f>[1]资金台帐!U4045&amp;""</f>
      </c>
      <c r="W4045">
        <f>[1]资金台帐!W4045&amp;""</f>
      </c>
      <c r="X4045">
        <f>[1]资金台帐!X4045&amp;""</f>
      </c>
      <c r="AB4045">
        <f>[1]资金台帐!AB4045</f>
        <v>0</v>
      </c>
      <c r="AC4045">
        <f>[1]资金台帐!AC4045</f>
        <v>0</v>
      </c>
      <c r="AD4045">
        <f>[1]资金台帐!AD4045</f>
        <v>0</v>
      </c>
      <c r="AJ4045">
        <f>[1]资金台帐!AJ4045</f>
        <v>0</v>
      </c>
      <c r="AK4045">
        <f>[1]资金台帐!AK4045</f>
        <v>0</v>
      </c>
      <c r="BA4045" s="22">
        <f t="shared" si="0"/>
      </c>
    </row>
    <row r="4046">
      <c r="B4046">
        <f>[1]资金台帐!B4046&amp;""</f>
      </c>
      <c r="H4046">
        <f>[1]资金台帐!H4046&amp;""</f>
      </c>
      <c r="J4046">
        <f>[1]资金台帐!J4046&amp;""</f>
      </c>
      <c r="N4046">
        <f>[1]资金台帐!N4046</f>
      </c>
      <c r="O4046">
        <f>[1]资金台帐!O4046&amp;""</f>
      </c>
      <c r="P4046">
        <f>[1]资金台帐!P4046&amp;""</f>
      </c>
      <c r="Q4046">
        <f>[1]资金台帐!Q4046&amp;""</f>
      </c>
      <c r="T4046">
        <f>[1]资金台帐!T4046&amp;""</f>
      </c>
      <c r="U4046">
        <f>[1]资金台帐!U4046&amp;""</f>
      </c>
      <c r="W4046">
        <f>[1]资金台帐!W4046&amp;""</f>
      </c>
      <c r="X4046">
        <f>[1]资金台帐!X4046&amp;""</f>
      </c>
      <c r="AB4046">
        <f>[1]资金台帐!AB4046</f>
        <v>0</v>
      </c>
      <c r="AC4046">
        <f>[1]资金台帐!AC4046</f>
        <v>0</v>
      </c>
      <c r="AD4046">
        <f>[1]资金台帐!AD4046</f>
        <v>0</v>
      </c>
      <c r="AJ4046">
        <f>[1]资金台帐!AJ4046</f>
        <v>0</v>
      </c>
      <c r="AK4046">
        <f>[1]资金台帐!AK4046</f>
        <v>0</v>
      </c>
      <c r="BA4046" s="22">
        <f t="shared" si="0"/>
      </c>
    </row>
    <row r="4047">
      <c r="B4047">
        <f>[1]资金台帐!B4047&amp;""</f>
      </c>
      <c r="H4047">
        <f>[1]资金台帐!H4047&amp;""</f>
      </c>
      <c r="J4047">
        <f>[1]资金台帐!J4047&amp;""</f>
      </c>
      <c r="N4047">
        <f>[1]资金台帐!N4047</f>
      </c>
      <c r="O4047">
        <f>[1]资金台帐!O4047&amp;""</f>
      </c>
      <c r="P4047">
        <f>[1]资金台帐!P4047&amp;""</f>
      </c>
      <c r="Q4047">
        <f>[1]资金台帐!Q4047&amp;""</f>
      </c>
      <c r="T4047">
        <f>[1]资金台帐!T4047&amp;""</f>
      </c>
      <c r="U4047">
        <f>[1]资金台帐!U4047&amp;""</f>
      </c>
      <c r="W4047">
        <f>[1]资金台帐!W4047&amp;""</f>
      </c>
      <c r="X4047">
        <f>[1]资金台帐!X4047&amp;""</f>
      </c>
      <c r="AB4047">
        <f>[1]资金台帐!AB4047</f>
        <v>0</v>
      </c>
      <c r="AC4047">
        <f>[1]资金台帐!AC4047</f>
        <v>0</v>
      </c>
      <c r="AD4047">
        <f>[1]资金台帐!AD4047</f>
        <v>0</v>
      </c>
      <c r="AJ4047">
        <f>[1]资金台帐!AJ4047</f>
        <v>0</v>
      </c>
      <c r="AK4047">
        <f>[1]资金台帐!AK4047</f>
        <v>0</v>
      </c>
      <c r="BA4047" s="22">
        <f t="shared" si="0"/>
      </c>
    </row>
    <row r="4048">
      <c r="B4048">
        <f>[1]资金台帐!B4048&amp;""</f>
      </c>
      <c r="H4048">
        <f>[1]资金台帐!H4048&amp;""</f>
      </c>
      <c r="J4048">
        <f>[1]资金台帐!J4048&amp;""</f>
      </c>
      <c r="N4048">
        <f>[1]资金台帐!N4048</f>
      </c>
      <c r="O4048">
        <f>[1]资金台帐!O4048&amp;""</f>
      </c>
      <c r="P4048">
        <f>[1]资金台帐!P4048&amp;""</f>
      </c>
      <c r="Q4048">
        <f>[1]资金台帐!Q4048&amp;""</f>
      </c>
      <c r="T4048">
        <f>[1]资金台帐!T4048&amp;""</f>
      </c>
      <c r="U4048">
        <f>[1]资金台帐!U4048&amp;""</f>
      </c>
      <c r="W4048">
        <f>[1]资金台帐!W4048&amp;""</f>
      </c>
      <c r="X4048">
        <f>[1]资金台帐!X4048&amp;""</f>
      </c>
      <c r="AB4048">
        <f>[1]资金台帐!AB4048</f>
        <v>0</v>
      </c>
      <c r="AC4048">
        <f>[1]资金台帐!AC4048</f>
        <v>0</v>
      </c>
      <c r="AD4048">
        <f>[1]资金台帐!AD4048</f>
        <v>0</v>
      </c>
      <c r="AJ4048">
        <f>[1]资金台帐!AJ4048</f>
        <v>0</v>
      </c>
      <c r="AK4048">
        <f>[1]资金台帐!AK4048</f>
        <v>0</v>
      </c>
      <c r="BA4048" s="22">
        <f t="shared" si="0"/>
      </c>
    </row>
    <row r="4049">
      <c r="B4049">
        <f>[1]资金台帐!B4049&amp;""</f>
      </c>
      <c r="H4049">
        <f>[1]资金台帐!H4049&amp;""</f>
      </c>
      <c r="J4049">
        <f>[1]资金台帐!J4049&amp;""</f>
      </c>
      <c r="N4049">
        <f>[1]资金台帐!N4049</f>
      </c>
      <c r="O4049">
        <f>[1]资金台帐!O4049&amp;""</f>
      </c>
      <c r="P4049">
        <f>[1]资金台帐!P4049&amp;""</f>
      </c>
      <c r="Q4049">
        <f>[1]资金台帐!Q4049&amp;""</f>
      </c>
      <c r="T4049">
        <f>[1]资金台帐!T4049&amp;""</f>
      </c>
      <c r="U4049">
        <f>[1]资金台帐!U4049&amp;""</f>
      </c>
      <c r="W4049">
        <f>[1]资金台帐!W4049&amp;""</f>
      </c>
      <c r="X4049">
        <f>[1]资金台帐!X4049&amp;""</f>
      </c>
      <c r="AB4049">
        <f>[1]资金台帐!AB4049</f>
        <v>0</v>
      </c>
      <c r="AC4049">
        <f>[1]资金台帐!AC4049</f>
        <v>0</v>
      </c>
      <c r="AD4049">
        <f>[1]资金台帐!AD4049</f>
        <v>0</v>
      </c>
      <c r="AJ4049">
        <f>[1]资金台帐!AJ4049</f>
        <v>0</v>
      </c>
      <c r="AK4049">
        <f>[1]资金台帐!AK4049</f>
        <v>0</v>
      </c>
      <c r="BA4049" s="22">
        <f t="shared" si="0"/>
      </c>
    </row>
    <row r="4050">
      <c r="B4050">
        <f>[1]资金台帐!B4050&amp;""</f>
      </c>
      <c r="H4050">
        <f>[1]资金台帐!H4050&amp;""</f>
      </c>
      <c r="J4050">
        <f>[1]资金台帐!J4050&amp;""</f>
      </c>
      <c r="N4050">
        <f>[1]资金台帐!N4050</f>
      </c>
      <c r="O4050">
        <f>[1]资金台帐!O4050&amp;""</f>
      </c>
      <c r="P4050">
        <f>[1]资金台帐!P4050&amp;""</f>
      </c>
      <c r="Q4050">
        <f>[1]资金台帐!Q4050&amp;""</f>
      </c>
      <c r="T4050">
        <f>[1]资金台帐!T4050&amp;""</f>
      </c>
      <c r="U4050">
        <f>[1]资金台帐!U4050&amp;""</f>
      </c>
      <c r="W4050">
        <f>[1]资金台帐!W4050&amp;""</f>
      </c>
      <c r="X4050">
        <f>[1]资金台帐!X4050&amp;""</f>
      </c>
      <c r="AB4050">
        <f>[1]资金台帐!AB4050</f>
        <v>0</v>
      </c>
      <c r="AC4050">
        <f>[1]资金台帐!AC4050</f>
        <v>0</v>
      </c>
      <c r="AD4050">
        <f>[1]资金台帐!AD4050</f>
        <v>0</v>
      </c>
      <c r="AJ4050">
        <f>[1]资金台帐!AJ4050</f>
        <v>0</v>
      </c>
      <c r="AK4050">
        <f>[1]资金台帐!AK4050</f>
        <v>0</v>
      </c>
      <c r="BA4050" s="22">
        <f t="shared" si="0"/>
      </c>
    </row>
    <row r="4051">
      <c r="B4051">
        <f>[1]资金台帐!B4051&amp;""</f>
      </c>
      <c r="H4051">
        <f>[1]资金台帐!H4051&amp;""</f>
      </c>
      <c r="J4051">
        <f>[1]资金台帐!J4051&amp;""</f>
      </c>
      <c r="N4051">
        <f>[1]资金台帐!N4051</f>
      </c>
      <c r="O4051">
        <f>[1]资金台帐!O4051&amp;""</f>
      </c>
      <c r="P4051">
        <f>[1]资金台帐!P4051&amp;""</f>
      </c>
      <c r="Q4051">
        <f>[1]资金台帐!Q4051&amp;""</f>
      </c>
      <c r="T4051">
        <f>[1]资金台帐!T4051&amp;""</f>
      </c>
      <c r="U4051">
        <f>[1]资金台帐!U4051&amp;""</f>
      </c>
      <c r="W4051">
        <f>[1]资金台帐!W4051&amp;""</f>
      </c>
      <c r="X4051">
        <f>[1]资金台帐!X4051&amp;""</f>
      </c>
      <c r="AB4051">
        <f>[1]资金台帐!AB4051</f>
        <v>0</v>
      </c>
      <c r="AC4051">
        <f>[1]资金台帐!AC4051</f>
        <v>0</v>
      </c>
      <c r="AD4051">
        <f>[1]资金台帐!AD4051</f>
        <v>0</v>
      </c>
      <c r="AJ4051">
        <f>[1]资金台帐!AJ4051</f>
        <v>0</v>
      </c>
      <c r="AK4051">
        <f>[1]资金台帐!AK4051</f>
        <v>0</v>
      </c>
      <c r="BA4051" s="22">
        <f t="shared" si="0"/>
      </c>
    </row>
    <row r="4052">
      <c r="B4052">
        <f>[1]资金台帐!B4052&amp;""</f>
      </c>
      <c r="H4052">
        <f>[1]资金台帐!H4052&amp;""</f>
      </c>
      <c r="J4052">
        <f>[1]资金台帐!J4052&amp;""</f>
      </c>
      <c r="N4052">
        <f>[1]资金台帐!N4052</f>
      </c>
      <c r="O4052">
        <f>[1]资金台帐!O4052&amp;""</f>
      </c>
      <c r="P4052">
        <f>[1]资金台帐!P4052&amp;""</f>
      </c>
      <c r="Q4052">
        <f>[1]资金台帐!Q4052&amp;""</f>
      </c>
      <c r="T4052">
        <f>[1]资金台帐!T4052&amp;""</f>
      </c>
      <c r="U4052">
        <f>[1]资金台帐!U4052&amp;""</f>
      </c>
      <c r="W4052">
        <f>[1]资金台帐!W4052&amp;""</f>
      </c>
      <c r="X4052">
        <f>[1]资金台帐!X4052&amp;""</f>
      </c>
      <c r="AB4052">
        <f>[1]资金台帐!AB4052</f>
        <v>0</v>
      </c>
      <c r="AC4052">
        <f>[1]资金台帐!AC4052</f>
        <v>0</v>
      </c>
      <c r="AD4052">
        <f>[1]资金台帐!AD4052</f>
        <v>0</v>
      </c>
      <c r="AJ4052">
        <f>[1]资金台帐!AJ4052</f>
        <v>0</v>
      </c>
      <c r="AK4052">
        <f>[1]资金台帐!AK4052</f>
        <v>0</v>
      </c>
      <c r="BA4052" s="22">
        <f t="shared" si="0"/>
      </c>
    </row>
    <row r="4053">
      <c r="B4053">
        <f>[1]资金台帐!B4053&amp;""</f>
      </c>
      <c r="H4053">
        <f>[1]资金台帐!H4053&amp;""</f>
      </c>
      <c r="J4053">
        <f>[1]资金台帐!J4053&amp;""</f>
      </c>
      <c r="N4053">
        <f>[1]资金台帐!N4053</f>
      </c>
      <c r="O4053">
        <f>[1]资金台帐!O4053&amp;""</f>
      </c>
      <c r="P4053">
        <f>[1]资金台帐!P4053&amp;""</f>
      </c>
      <c r="Q4053">
        <f>[1]资金台帐!Q4053&amp;""</f>
      </c>
      <c r="T4053">
        <f>[1]资金台帐!T4053&amp;""</f>
      </c>
      <c r="U4053">
        <f>[1]资金台帐!U4053&amp;""</f>
      </c>
      <c r="W4053">
        <f>[1]资金台帐!W4053&amp;""</f>
      </c>
      <c r="X4053">
        <f>[1]资金台帐!X4053&amp;""</f>
      </c>
      <c r="AB4053">
        <f>[1]资金台帐!AB4053</f>
        <v>0</v>
      </c>
      <c r="AC4053">
        <f>[1]资金台帐!AC4053</f>
        <v>0</v>
      </c>
      <c r="AD4053">
        <f>[1]资金台帐!AD4053</f>
        <v>0</v>
      </c>
      <c r="AJ4053">
        <f>[1]资金台帐!AJ4053</f>
        <v>0</v>
      </c>
      <c r="AK4053">
        <f>[1]资金台帐!AK4053</f>
        <v>0</v>
      </c>
      <c r="BA4053" s="22">
        <f t="shared" si="0"/>
      </c>
    </row>
    <row r="4054">
      <c r="B4054">
        <f>[1]资金台帐!B4054&amp;""</f>
      </c>
      <c r="H4054">
        <f>[1]资金台帐!H4054&amp;""</f>
      </c>
      <c r="J4054">
        <f>[1]资金台帐!J4054&amp;""</f>
      </c>
      <c r="N4054">
        <f>[1]资金台帐!N4054</f>
      </c>
      <c r="O4054">
        <f>[1]资金台帐!O4054&amp;""</f>
      </c>
      <c r="P4054">
        <f>[1]资金台帐!P4054&amp;""</f>
      </c>
      <c r="Q4054">
        <f>[1]资金台帐!Q4054&amp;""</f>
      </c>
      <c r="T4054">
        <f>[1]资金台帐!T4054&amp;""</f>
      </c>
      <c r="U4054">
        <f>[1]资金台帐!U4054&amp;""</f>
      </c>
      <c r="W4054">
        <f>[1]资金台帐!W4054&amp;""</f>
      </c>
      <c r="X4054">
        <f>[1]资金台帐!X4054&amp;""</f>
      </c>
      <c r="AB4054">
        <f>[1]资金台帐!AB4054</f>
        <v>0</v>
      </c>
      <c r="AC4054">
        <f>[1]资金台帐!AC4054</f>
        <v>0</v>
      </c>
      <c r="AD4054">
        <f>[1]资金台帐!AD4054</f>
        <v>0</v>
      </c>
      <c r="AJ4054">
        <f>[1]资金台帐!AJ4054</f>
        <v>0</v>
      </c>
      <c r="AK4054">
        <f>[1]资金台帐!AK4054</f>
        <v>0</v>
      </c>
      <c r="BA4054" s="22">
        <f t="shared" si="0"/>
      </c>
    </row>
    <row r="4055">
      <c r="B4055">
        <f>[1]资金台帐!B4055&amp;""</f>
      </c>
      <c r="H4055">
        <f>[1]资金台帐!H4055&amp;""</f>
      </c>
      <c r="J4055">
        <f>[1]资金台帐!J4055&amp;""</f>
      </c>
      <c r="N4055">
        <f>[1]资金台帐!N4055</f>
      </c>
      <c r="O4055">
        <f>[1]资金台帐!O4055&amp;""</f>
      </c>
      <c r="P4055">
        <f>[1]资金台帐!P4055&amp;""</f>
      </c>
      <c r="Q4055">
        <f>[1]资金台帐!Q4055&amp;""</f>
      </c>
      <c r="T4055">
        <f>[1]资金台帐!T4055&amp;""</f>
      </c>
      <c r="U4055">
        <f>[1]资金台帐!U4055&amp;""</f>
      </c>
      <c r="W4055">
        <f>[1]资金台帐!W4055&amp;""</f>
      </c>
      <c r="X4055">
        <f>[1]资金台帐!X4055&amp;""</f>
      </c>
      <c r="AB4055">
        <f>[1]资金台帐!AB4055</f>
        <v>0</v>
      </c>
      <c r="AC4055">
        <f>[1]资金台帐!AC4055</f>
        <v>0</v>
      </c>
      <c r="AD4055">
        <f>[1]资金台帐!AD4055</f>
        <v>0</v>
      </c>
      <c r="AJ4055">
        <f>[1]资金台帐!AJ4055</f>
        <v>0</v>
      </c>
      <c r="AK4055">
        <f>[1]资金台帐!AK4055</f>
        <v>0</v>
      </c>
      <c r="BA4055" s="22">
        <f t="shared" si="0"/>
      </c>
    </row>
    <row r="4056">
      <c r="B4056">
        <f>[1]资金台帐!B4056&amp;""</f>
      </c>
      <c r="H4056">
        <f>[1]资金台帐!H4056&amp;""</f>
      </c>
      <c r="J4056">
        <f>[1]资金台帐!J4056&amp;""</f>
      </c>
      <c r="N4056">
        <f>[1]资金台帐!N4056</f>
      </c>
      <c r="O4056">
        <f>[1]资金台帐!O4056&amp;""</f>
      </c>
      <c r="P4056">
        <f>[1]资金台帐!P4056&amp;""</f>
      </c>
      <c r="Q4056">
        <f>[1]资金台帐!Q4056&amp;""</f>
      </c>
      <c r="T4056">
        <f>[1]资金台帐!T4056&amp;""</f>
      </c>
      <c r="U4056">
        <f>[1]资金台帐!U4056&amp;""</f>
      </c>
      <c r="W4056">
        <f>[1]资金台帐!W4056&amp;""</f>
      </c>
      <c r="X4056">
        <f>[1]资金台帐!X4056&amp;""</f>
      </c>
      <c r="AB4056">
        <f>[1]资金台帐!AB4056</f>
        <v>0</v>
      </c>
      <c r="AC4056">
        <f>[1]资金台帐!AC4056</f>
        <v>0</v>
      </c>
      <c r="AD4056">
        <f>[1]资金台帐!AD4056</f>
        <v>0</v>
      </c>
      <c r="AJ4056">
        <f>[1]资金台帐!AJ4056</f>
        <v>0</v>
      </c>
      <c r="AK4056">
        <f>[1]资金台帐!AK4056</f>
        <v>0</v>
      </c>
      <c r="BA4056" s="22">
        <f t="shared" si="0"/>
      </c>
    </row>
    <row r="4057">
      <c r="B4057">
        <f>[1]资金台帐!B4057&amp;""</f>
      </c>
      <c r="H4057">
        <f>[1]资金台帐!H4057&amp;""</f>
      </c>
      <c r="J4057">
        <f>[1]资金台帐!J4057&amp;""</f>
      </c>
      <c r="N4057">
        <f>[1]资金台帐!N4057</f>
      </c>
      <c r="O4057">
        <f>[1]资金台帐!O4057&amp;""</f>
      </c>
      <c r="P4057">
        <f>[1]资金台帐!P4057&amp;""</f>
      </c>
      <c r="Q4057">
        <f>[1]资金台帐!Q4057&amp;""</f>
      </c>
      <c r="T4057">
        <f>[1]资金台帐!T4057&amp;""</f>
      </c>
      <c r="U4057">
        <f>[1]资金台帐!U4057&amp;""</f>
      </c>
      <c r="W4057">
        <f>[1]资金台帐!W4057&amp;""</f>
      </c>
      <c r="X4057">
        <f>[1]资金台帐!X4057&amp;""</f>
      </c>
      <c r="AB4057">
        <f>[1]资金台帐!AB4057</f>
        <v>0</v>
      </c>
      <c r="AC4057">
        <f>[1]资金台帐!AC4057</f>
        <v>0</v>
      </c>
      <c r="AD4057">
        <f>[1]资金台帐!AD4057</f>
        <v>0</v>
      </c>
      <c r="AJ4057">
        <f>[1]资金台帐!AJ4057</f>
        <v>0</v>
      </c>
      <c r="AK4057">
        <f>[1]资金台帐!AK4057</f>
        <v>0</v>
      </c>
      <c r="BA4057" s="22">
        <f t="shared" si="0"/>
      </c>
    </row>
    <row r="4058">
      <c r="B4058">
        <f>[1]资金台帐!B4058&amp;""</f>
      </c>
      <c r="H4058">
        <f>[1]资金台帐!H4058&amp;""</f>
      </c>
      <c r="J4058">
        <f>[1]资金台帐!J4058&amp;""</f>
      </c>
      <c r="N4058">
        <f>[1]资金台帐!N4058</f>
      </c>
      <c r="O4058">
        <f>[1]资金台帐!O4058&amp;""</f>
      </c>
      <c r="P4058">
        <f>[1]资金台帐!P4058&amp;""</f>
      </c>
      <c r="Q4058">
        <f>[1]资金台帐!Q4058&amp;""</f>
      </c>
      <c r="T4058">
        <f>[1]资金台帐!T4058&amp;""</f>
      </c>
      <c r="U4058">
        <f>[1]资金台帐!U4058&amp;""</f>
      </c>
      <c r="W4058">
        <f>[1]资金台帐!W4058&amp;""</f>
      </c>
      <c r="X4058">
        <f>[1]资金台帐!X4058&amp;""</f>
      </c>
      <c r="AB4058">
        <f>[1]资金台帐!AB4058</f>
        <v>0</v>
      </c>
      <c r="AC4058">
        <f>[1]资金台帐!AC4058</f>
        <v>0</v>
      </c>
      <c r="AD4058">
        <f>[1]资金台帐!AD4058</f>
        <v>0</v>
      </c>
      <c r="AJ4058">
        <f>[1]资金台帐!AJ4058</f>
        <v>0</v>
      </c>
      <c r="AK4058">
        <f>[1]资金台帐!AK4058</f>
        <v>0</v>
      </c>
      <c r="BA4058" s="22">
        <f t="shared" si="0"/>
      </c>
    </row>
    <row r="4059">
      <c r="B4059">
        <f>[1]资金台帐!B4059&amp;""</f>
      </c>
      <c r="H4059">
        <f>[1]资金台帐!H4059&amp;""</f>
      </c>
      <c r="J4059">
        <f>[1]资金台帐!J4059&amp;""</f>
      </c>
      <c r="N4059">
        <f>[1]资金台帐!N4059</f>
      </c>
      <c r="O4059">
        <f>[1]资金台帐!O4059&amp;""</f>
      </c>
      <c r="P4059">
        <f>[1]资金台帐!P4059&amp;""</f>
      </c>
      <c r="Q4059">
        <f>[1]资金台帐!Q4059&amp;""</f>
      </c>
      <c r="T4059">
        <f>[1]资金台帐!T4059&amp;""</f>
      </c>
      <c r="U4059">
        <f>[1]资金台帐!U4059&amp;""</f>
      </c>
      <c r="W4059">
        <f>[1]资金台帐!W4059&amp;""</f>
      </c>
      <c r="X4059">
        <f>[1]资金台帐!X4059&amp;""</f>
      </c>
      <c r="AB4059">
        <f>[1]资金台帐!AB4059</f>
        <v>0</v>
      </c>
      <c r="AC4059">
        <f>[1]资金台帐!AC4059</f>
        <v>0</v>
      </c>
      <c r="AD4059">
        <f>[1]资金台帐!AD4059</f>
        <v>0</v>
      </c>
      <c r="AJ4059">
        <f>[1]资金台帐!AJ4059</f>
        <v>0</v>
      </c>
      <c r="AK4059">
        <f>[1]资金台帐!AK4059</f>
        <v>0</v>
      </c>
      <c r="BA4059" s="22">
        <f t="shared" si="0"/>
      </c>
    </row>
    <row r="4060">
      <c r="B4060">
        <f>[1]资金台帐!B4060&amp;""</f>
      </c>
      <c r="H4060">
        <f>[1]资金台帐!H4060&amp;""</f>
      </c>
      <c r="J4060">
        <f>[1]资金台帐!J4060&amp;""</f>
      </c>
      <c r="N4060">
        <f>[1]资金台帐!N4060</f>
      </c>
      <c r="O4060">
        <f>[1]资金台帐!O4060&amp;""</f>
      </c>
      <c r="P4060">
        <f>[1]资金台帐!P4060&amp;""</f>
      </c>
      <c r="Q4060">
        <f>[1]资金台帐!Q4060&amp;""</f>
      </c>
      <c r="T4060">
        <f>[1]资金台帐!T4060&amp;""</f>
      </c>
      <c r="U4060">
        <f>[1]资金台帐!U4060&amp;""</f>
      </c>
      <c r="W4060">
        <f>[1]资金台帐!W4060&amp;""</f>
      </c>
      <c r="X4060">
        <f>[1]资金台帐!X4060&amp;""</f>
      </c>
      <c r="AB4060">
        <f>[1]资金台帐!AB4060</f>
        <v>0</v>
      </c>
      <c r="AC4060">
        <f>[1]资金台帐!AC4060</f>
        <v>0</v>
      </c>
      <c r="AD4060">
        <f>[1]资金台帐!AD4060</f>
        <v>0</v>
      </c>
      <c r="AJ4060">
        <f>[1]资金台帐!AJ4060</f>
        <v>0</v>
      </c>
      <c r="AK4060">
        <f>[1]资金台帐!AK4060</f>
        <v>0</v>
      </c>
      <c r="BA4060" s="22">
        <f t="shared" si="0"/>
      </c>
    </row>
    <row r="4061">
      <c r="B4061">
        <f>[1]资金台帐!B4061&amp;""</f>
      </c>
      <c r="H4061">
        <f>[1]资金台帐!H4061&amp;""</f>
      </c>
      <c r="J4061">
        <f>[1]资金台帐!J4061&amp;""</f>
      </c>
      <c r="N4061">
        <f>[1]资金台帐!N4061</f>
      </c>
      <c r="O4061">
        <f>[1]资金台帐!O4061&amp;""</f>
      </c>
      <c r="P4061">
        <f>[1]资金台帐!P4061&amp;""</f>
      </c>
      <c r="Q4061">
        <f>[1]资金台帐!Q4061&amp;""</f>
      </c>
      <c r="T4061">
        <f>[1]资金台帐!T4061&amp;""</f>
      </c>
      <c r="U4061">
        <f>[1]资金台帐!U4061&amp;""</f>
      </c>
      <c r="W4061">
        <f>[1]资金台帐!W4061&amp;""</f>
      </c>
      <c r="X4061">
        <f>[1]资金台帐!X4061&amp;""</f>
      </c>
      <c r="AB4061">
        <f>[1]资金台帐!AB4061</f>
        <v>0</v>
      </c>
      <c r="AC4061">
        <f>[1]资金台帐!AC4061</f>
        <v>0</v>
      </c>
      <c r="AD4061">
        <f>[1]资金台帐!AD4061</f>
        <v>0</v>
      </c>
      <c r="AJ4061">
        <f>[1]资金台帐!AJ4061</f>
        <v>0</v>
      </c>
      <c r="AK4061">
        <f>[1]资金台帐!AK4061</f>
        <v>0</v>
      </c>
      <c r="BA4061" s="22">
        <f t="shared" si="0"/>
      </c>
    </row>
    <row r="4062">
      <c r="B4062">
        <f>[1]资金台帐!B4062&amp;""</f>
      </c>
      <c r="H4062">
        <f>[1]资金台帐!H4062&amp;""</f>
      </c>
      <c r="J4062">
        <f>[1]资金台帐!J4062&amp;""</f>
      </c>
      <c r="N4062">
        <f>[1]资金台帐!N4062</f>
      </c>
      <c r="O4062">
        <f>[1]资金台帐!O4062&amp;""</f>
      </c>
      <c r="P4062">
        <f>[1]资金台帐!P4062&amp;""</f>
      </c>
      <c r="Q4062">
        <f>[1]资金台帐!Q4062&amp;""</f>
      </c>
      <c r="T4062">
        <f>[1]资金台帐!T4062&amp;""</f>
      </c>
      <c r="U4062">
        <f>[1]资金台帐!U4062&amp;""</f>
      </c>
      <c r="W4062">
        <f>[1]资金台帐!W4062&amp;""</f>
      </c>
      <c r="X4062">
        <f>[1]资金台帐!X4062&amp;""</f>
      </c>
      <c r="AB4062">
        <f>[1]资金台帐!AB4062</f>
        <v>0</v>
      </c>
      <c r="AC4062">
        <f>[1]资金台帐!AC4062</f>
        <v>0</v>
      </c>
      <c r="AD4062">
        <f>[1]资金台帐!AD4062</f>
        <v>0</v>
      </c>
      <c r="AJ4062">
        <f>[1]资金台帐!AJ4062</f>
        <v>0</v>
      </c>
      <c r="AK4062">
        <f>[1]资金台帐!AK4062</f>
        <v>0</v>
      </c>
      <c r="BA4062" s="22">
        <f t="shared" si="0"/>
      </c>
    </row>
    <row r="4063">
      <c r="B4063">
        <f>[1]资金台帐!B4063&amp;""</f>
      </c>
      <c r="H4063">
        <f>[1]资金台帐!H4063&amp;""</f>
      </c>
      <c r="J4063">
        <f>[1]资金台帐!J4063&amp;""</f>
      </c>
      <c r="N4063">
        <f>[1]资金台帐!N4063</f>
      </c>
      <c r="O4063">
        <f>[1]资金台帐!O4063&amp;""</f>
      </c>
      <c r="P4063">
        <f>[1]资金台帐!P4063&amp;""</f>
      </c>
      <c r="Q4063">
        <f>[1]资金台帐!Q4063&amp;""</f>
      </c>
      <c r="T4063">
        <f>[1]资金台帐!T4063&amp;""</f>
      </c>
      <c r="U4063">
        <f>[1]资金台帐!U4063&amp;""</f>
      </c>
      <c r="W4063">
        <f>[1]资金台帐!W4063&amp;""</f>
      </c>
      <c r="X4063">
        <f>[1]资金台帐!X4063&amp;""</f>
      </c>
      <c r="AB4063">
        <f>[1]资金台帐!AB4063</f>
        <v>0</v>
      </c>
      <c r="AC4063">
        <f>[1]资金台帐!AC4063</f>
        <v>0</v>
      </c>
      <c r="AD4063">
        <f>[1]资金台帐!AD4063</f>
        <v>0</v>
      </c>
      <c r="AJ4063">
        <f>[1]资金台帐!AJ4063</f>
        <v>0</v>
      </c>
      <c r="AK4063">
        <f>[1]资金台帐!AK4063</f>
        <v>0</v>
      </c>
      <c r="BA4063" s="22">
        <f t="shared" si="0"/>
      </c>
    </row>
    <row r="4064">
      <c r="B4064">
        <f>[1]资金台帐!B4064&amp;""</f>
      </c>
      <c r="H4064">
        <f>[1]资金台帐!H4064&amp;""</f>
      </c>
      <c r="J4064">
        <f>[1]资金台帐!J4064&amp;""</f>
      </c>
      <c r="N4064">
        <f>[1]资金台帐!N4064</f>
      </c>
      <c r="O4064">
        <f>[1]资金台帐!O4064&amp;""</f>
      </c>
      <c r="P4064">
        <f>[1]资金台帐!P4064&amp;""</f>
      </c>
      <c r="Q4064">
        <f>[1]资金台帐!Q4064&amp;""</f>
      </c>
      <c r="T4064">
        <f>[1]资金台帐!T4064&amp;""</f>
      </c>
      <c r="U4064">
        <f>[1]资金台帐!U4064&amp;""</f>
      </c>
      <c r="W4064">
        <f>[1]资金台帐!W4064&amp;""</f>
      </c>
      <c r="X4064">
        <f>[1]资金台帐!X4064&amp;""</f>
      </c>
      <c r="AB4064">
        <f>[1]资金台帐!AB4064</f>
        <v>0</v>
      </c>
      <c r="AC4064">
        <f>[1]资金台帐!AC4064</f>
        <v>0</v>
      </c>
      <c r="AD4064">
        <f>[1]资金台帐!AD4064</f>
        <v>0</v>
      </c>
      <c r="AJ4064">
        <f>[1]资金台帐!AJ4064</f>
        <v>0</v>
      </c>
      <c r="AK4064">
        <f>[1]资金台帐!AK4064</f>
        <v>0</v>
      </c>
      <c r="BA4064" s="22">
        <f t="shared" si="0"/>
      </c>
    </row>
    <row r="4065">
      <c r="B4065">
        <f>[1]资金台帐!B4065&amp;""</f>
      </c>
      <c r="H4065">
        <f>[1]资金台帐!H4065&amp;""</f>
      </c>
      <c r="J4065">
        <f>[1]资金台帐!J4065&amp;""</f>
      </c>
      <c r="N4065">
        <f>[1]资金台帐!N4065</f>
      </c>
      <c r="O4065">
        <f>[1]资金台帐!O4065&amp;""</f>
      </c>
      <c r="P4065">
        <f>[1]资金台帐!P4065&amp;""</f>
      </c>
      <c r="Q4065">
        <f>[1]资金台帐!Q4065&amp;""</f>
      </c>
      <c r="T4065">
        <f>[1]资金台帐!T4065&amp;""</f>
      </c>
      <c r="U4065">
        <f>[1]资金台帐!U4065&amp;""</f>
      </c>
      <c r="W4065">
        <f>[1]资金台帐!W4065&amp;""</f>
      </c>
      <c r="X4065">
        <f>[1]资金台帐!X4065&amp;""</f>
      </c>
      <c r="AB4065">
        <f>[1]资金台帐!AB4065</f>
        <v>0</v>
      </c>
      <c r="AC4065">
        <f>[1]资金台帐!AC4065</f>
        <v>0</v>
      </c>
      <c r="AD4065">
        <f>[1]资金台帐!AD4065</f>
        <v>0</v>
      </c>
      <c r="AJ4065">
        <f>[1]资金台帐!AJ4065</f>
        <v>0</v>
      </c>
      <c r="AK4065">
        <f>[1]资金台帐!AK4065</f>
        <v>0</v>
      </c>
      <c r="BA4065" s="22">
        <f t="shared" si="0"/>
      </c>
    </row>
    <row r="4066">
      <c r="B4066">
        <f>[1]资金台帐!B4066&amp;""</f>
      </c>
      <c r="H4066">
        <f>[1]资金台帐!H4066&amp;""</f>
      </c>
      <c r="J4066">
        <f>[1]资金台帐!J4066&amp;""</f>
      </c>
      <c r="N4066">
        <f>[1]资金台帐!N4066</f>
      </c>
      <c r="O4066">
        <f>[1]资金台帐!O4066&amp;""</f>
      </c>
      <c r="P4066">
        <f>[1]资金台帐!P4066&amp;""</f>
      </c>
      <c r="Q4066">
        <f>[1]资金台帐!Q4066&amp;""</f>
      </c>
      <c r="T4066">
        <f>[1]资金台帐!T4066&amp;""</f>
      </c>
      <c r="U4066">
        <f>[1]资金台帐!U4066&amp;""</f>
      </c>
      <c r="W4066">
        <f>[1]资金台帐!W4066&amp;""</f>
      </c>
      <c r="X4066">
        <f>[1]资金台帐!X4066&amp;""</f>
      </c>
      <c r="AB4066">
        <f>[1]资金台帐!AB4066</f>
        <v>0</v>
      </c>
      <c r="AC4066">
        <f>[1]资金台帐!AC4066</f>
        <v>0</v>
      </c>
      <c r="AD4066">
        <f>[1]资金台帐!AD4066</f>
        <v>0</v>
      </c>
      <c r="AJ4066">
        <f>[1]资金台帐!AJ4066</f>
        <v>0</v>
      </c>
      <c r="AK4066">
        <f>[1]资金台帐!AK4066</f>
        <v>0</v>
      </c>
      <c r="BA4066" s="22">
        <f t="shared" si="0"/>
      </c>
    </row>
    <row r="4067">
      <c r="B4067">
        <f>[1]资金台帐!B4067&amp;""</f>
      </c>
      <c r="H4067">
        <f>[1]资金台帐!H4067&amp;""</f>
      </c>
      <c r="J4067">
        <f>[1]资金台帐!J4067&amp;""</f>
      </c>
      <c r="N4067">
        <f>[1]资金台帐!N4067</f>
      </c>
      <c r="O4067">
        <f>[1]资金台帐!O4067&amp;""</f>
      </c>
      <c r="P4067">
        <f>[1]资金台帐!P4067&amp;""</f>
      </c>
      <c r="Q4067">
        <f>[1]资金台帐!Q4067&amp;""</f>
      </c>
      <c r="T4067">
        <f>[1]资金台帐!T4067&amp;""</f>
      </c>
      <c r="U4067">
        <f>[1]资金台帐!U4067&amp;""</f>
      </c>
      <c r="W4067">
        <f>[1]资金台帐!W4067&amp;""</f>
      </c>
      <c r="X4067">
        <f>[1]资金台帐!X4067&amp;""</f>
      </c>
      <c r="AB4067">
        <f>[1]资金台帐!AB4067</f>
        <v>0</v>
      </c>
      <c r="AC4067">
        <f>[1]资金台帐!AC4067</f>
        <v>0</v>
      </c>
      <c r="AD4067">
        <f>[1]资金台帐!AD4067</f>
        <v>0</v>
      </c>
      <c r="AJ4067">
        <f>[1]资金台帐!AJ4067</f>
        <v>0</v>
      </c>
      <c r="AK4067">
        <f>[1]资金台帐!AK4067</f>
        <v>0</v>
      </c>
      <c r="BA4067" s="22">
        <f t="shared" si="0"/>
      </c>
    </row>
    <row r="4068">
      <c r="B4068">
        <f>[1]资金台帐!B4068&amp;""</f>
      </c>
      <c r="H4068">
        <f>[1]资金台帐!H4068&amp;""</f>
      </c>
      <c r="J4068">
        <f>[1]资金台帐!J4068&amp;""</f>
      </c>
      <c r="N4068">
        <f>[1]资金台帐!N4068</f>
      </c>
      <c r="O4068">
        <f>[1]资金台帐!O4068&amp;""</f>
      </c>
      <c r="P4068">
        <f>[1]资金台帐!P4068&amp;""</f>
      </c>
      <c r="Q4068">
        <f>[1]资金台帐!Q4068&amp;""</f>
      </c>
      <c r="T4068">
        <f>[1]资金台帐!T4068&amp;""</f>
      </c>
      <c r="U4068">
        <f>[1]资金台帐!U4068&amp;""</f>
      </c>
      <c r="W4068">
        <f>[1]资金台帐!W4068&amp;""</f>
      </c>
      <c r="X4068">
        <f>[1]资金台帐!X4068&amp;""</f>
      </c>
      <c r="AB4068">
        <f>[1]资金台帐!AB4068</f>
        <v>0</v>
      </c>
      <c r="AC4068">
        <f>[1]资金台帐!AC4068</f>
        <v>0</v>
      </c>
      <c r="AD4068">
        <f>[1]资金台帐!AD4068</f>
        <v>0</v>
      </c>
      <c r="AJ4068">
        <f>[1]资金台帐!AJ4068</f>
        <v>0</v>
      </c>
      <c r="AK4068">
        <f>[1]资金台帐!AK4068</f>
        <v>0</v>
      </c>
      <c r="BA4068" s="22">
        <f t="shared" si="0"/>
      </c>
    </row>
    <row r="4069">
      <c r="B4069">
        <f>[1]资金台帐!B4069&amp;""</f>
      </c>
      <c r="H4069">
        <f>[1]资金台帐!H4069&amp;""</f>
      </c>
      <c r="J4069">
        <f>[1]资金台帐!J4069&amp;""</f>
      </c>
      <c r="N4069">
        <f>[1]资金台帐!N4069</f>
      </c>
      <c r="O4069">
        <f>[1]资金台帐!O4069&amp;""</f>
      </c>
      <c r="P4069">
        <f>[1]资金台帐!P4069&amp;""</f>
      </c>
      <c r="Q4069">
        <f>[1]资金台帐!Q4069&amp;""</f>
      </c>
      <c r="T4069">
        <f>[1]资金台帐!T4069&amp;""</f>
      </c>
      <c r="U4069">
        <f>[1]资金台帐!U4069&amp;""</f>
      </c>
      <c r="W4069">
        <f>[1]资金台帐!W4069&amp;""</f>
      </c>
      <c r="X4069">
        <f>[1]资金台帐!X4069&amp;""</f>
      </c>
      <c r="AB4069">
        <f>[1]资金台帐!AB4069</f>
        <v>0</v>
      </c>
      <c r="AC4069">
        <f>[1]资金台帐!AC4069</f>
        <v>0</v>
      </c>
      <c r="AD4069">
        <f>[1]资金台帐!AD4069</f>
        <v>0</v>
      </c>
      <c r="AJ4069">
        <f>[1]资金台帐!AJ4069</f>
        <v>0</v>
      </c>
      <c r="AK4069">
        <f>[1]资金台帐!AK4069</f>
        <v>0</v>
      </c>
      <c r="BA4069" s="22">
        <f t="shared" si="0"/>
      </c>
    </row>
    <row r="4070">
      <c r="B4070">
        <f>[1]资金台帐!B4070&amp;""</f>
      </c>
      <c r="H4070">
        <f>[1]资金台帐!H4070&amp;""</f>
      </c>
      <c r="J4070">
        <f>[1]资金台帐!J4070&amp;""</f>
      </c>
      <c r="N4070">
        <f>[1]资金台帐!N4070</f>
      </c>
      <c r="O4070">
        <f>[1]资金台帐!O4070&amp;""</f>
      </c>
      <c r="P4070">
        <f>[1]资金台帐!P4070&amp;""</f>
      </c>
      <c r="Q4070">
        <f>[1]资金台帐!Q4070&amp;""</f>
      </c>
      <c r="T4070">
        <f>[1]资金台帐!T4070&amp;""</f>
      </c>
      <c r="U4070">
        <f>[1]资金台帐!U4070&amp;""</f>
      </c>
      <c r="W4070">
        <f>[1]资金台帐!W4070&amp;""</f>
      </c>
      <c r="X4070">
        <f>[1]资金台帐!X4070&amp;""</f>
      </c>
      <c r="AB4070">
        <f>[1]资金台帐!AB4070</f>
        <v>0</v>
      </c>
      <c r="AC4070">
        <f>[1]资金台帐!AC4070</f>
        <v>0</v>
      </c>
      <c r="AD4070">
        <f>[1]资金台帐!AD4070</f>
        <v>0</v>
      </c>
      <c r="AJ4070">
        <f>[1]资金台帐!AJ4070</f>
        <v>0</v>
      </c>
      <c r="AK4070">
        <f>[1]资金台帐!AK4070</f>
        <v>0</v>
      </c>
      <c r="BA4070" s="22">
        <f t="shared" si="0"/>
      </c>
    </row>
    <row r="4071">
      <c r="B4071">
        <f>[1]资金台帐!B4071&amp;""</f>
      </c>
      <c r="H4071">
        <f>[1]资金台帐!H4071&amp;""</f>
      </c>
      <c r="J4071">
        <f>[1]资金台帐!J4071&amp;""</f>
      </c>
      <c r="N4071">
        <f>[1]资金台帐!N4071</f>
      </c>
      <c r="O4071">
        <f>[1]资金台帐!O4071&amp;""</f>
      </c>
      <c r="P4071">
        <f>[1]资金台帐!P4071&amp;""</f>
      </c>
      <c r="Q4071">
        <f>[1]资金台帐!Q4071&amp;""</f>
      </c>
      <c r="T4071">
        <f>[1]资金台帐!T4071&amp;""</f>
      </c>
      <c r="U4071">
        <f>[1]资金台帐!U4071&amp;""</f>
      </c>
      <c r="W4071">
        <f>[1]资金台帐!W4071&amp;""</f>
      </c>
      <c r="X4071">
        <f>[1]资金台帐!X4071&amp;""</f>
      </c>
      <c r="AB4071">
        <f>[1]资金台帐!AB4071</f>
        <v>0</v>
      </c>
      <c r="AC4071">
        <f>[1]资金台帐!AC4071</f>
        <v>0</v>
      </c>
      <c r="AD4071">
        <f>[1]资金台帐!AD4071</f>
        <v>0</v>
      </c>
      <c r="AJ4071">
        <f>[1]资金台帐!AJ4071</f>
        <v>0</v>
      </c>
      <c r="AK4071">
        <f>[1]资金台帐!AK4071</f>
        <v>0</v>
      </c>
      <c r="BA4071" s="22">
        <f t="shared" si="0"/>
      </c>
    </row>
    <row r="4072">
      <c r="B4072">
        <f>[1]资金台帐!B4072&amp;""</f>
      </c>
      <c r="H4072">
        <f>[1]资金台帐!H4072&amp;""</f>
      </c>
      <c r="J4072">
        <f>[1]资金台帐!J4072&amp;""</f>
      </c>
      <c r="N4072">
        <f>[1]资金台帐!N4072</f>
      </c>
      <c r="O4072">
        <f>[1]资金台帐!O4072&amp;""</f>
      </c>
      <c r="P4072">
        <f>[1]资金台帐!P4072&amp;""</f>
      </c>
      <c r="Q4072">
        <f>[1]资金台帐!Q4072&amp;""</f>
      </c>
      <c r="T4072">
        <f>[1]资金台帐!T4072&amp;""</f>
      </c>
      <c r="U4072">
        <f>[1]资金台帐!U4072&amp;""</f>
      </c>
      <c r="W4072">
        <f>[1]资金台帐!W4072&amp;""</f>
      </c>
      <c r="X4072">
        <f>[1]资金台帐!X4072&amp;""</f>
      </c>
      <c r="AB4072">
        <f>[1]资金台帐!AB4072</f>
        <v>0</v>
      </c>
      <c r="AC4072">
        <f>[1]资金台帐!AC4072</f>
        <v>0</v>
      </c>
      <c r="AD4072">
        <f>[1]资金台帐!AD4072</f>
        <v>0</v>
      </c>
      <c r="AJ4072">
        <f>[1]资金台帐!AJ4072</f>
        <v>0</v>
      </c>
      <c r="AK4072">
        <f>[1]资金台帐!AK4072</f>
        <v>0</v>
      </c>
      <c r="BA4072" s="22">
        <f t="shared" si="0"/>
      </c>
    </row>
    <row r="4073">
      <c r="B4073">
        <f>[1]资金台帐!B4073&amp;""</f>
      </c>
      <c r="H4073">
        <f>[1]资金台帐!H4073&amp;""</f>
      </c>
      <c r="J4073">
        <f>[1]资金台帐!J4073&amp;""</f>
      </c>
      <c r="N4073">
        <f>[1]资金台帐!N4073</f>
      </c>
      <c r="O4073">
        <f>[1]资金台帐!O4073&amp;""</f>
      </c>
      <c r="P4073">
        <f>[1]资金台帐!P4073&amp;""</f>
      </c>
      <c r="Q4073">
        <f>[1]资金台帐!Q4073&amp;""</f>
      </c>
      <c r="T4073">
        <f>[1]资金台帐!T4073&amp;""</f>
      </c>
      <c r="U4073">
        <f>[1]资金台帐!U4073&amp;""</f>
      </c>
      <c r="W4073">
        <f>[1]资金台帐!W4073&amp;""</f>
      </c>
      <c r="X4073">
        <f>[1]资金台帐!X4073&amp;""</f>
      </c>
      <c r="AB4073">
        <f>[1]资金台帐!AB4073</f>
        <v>0</v>
      </c>
      <c r="AC4073">
        <f>[1]资金台帐!AC4073</f>
        <v>0</v>
      </c>
      <c r="AD4073">
        <f>[1]资金台帐!AD4073</f>
        <v>0</v>
      </c>
      <c r="AJ4073">
        <f>[1]资金台帐!AJ4073</f>
        <v>0</v>
      </c>
      <c r="AK4073">
        <f>[1]资金台帐!AK4073</f>
        <v>0</v>
      </c>
      <c r="BA4073" s="22">
        <f t="shared" si="0"/>
      </c>
    </row>
    <row r="4074">
      <c r="B4074">
        <f>[1]资金台帐!B4074&amp;""</f>
      </c>
      <c r="H4074">
        <f>[1]资金台帐!H4074&amp;""</f>
      </c>
      <c r="J4074">
        <f>[1]资金台帐!J4074&amp;""</f>
      </c>
      <c r="N4074">
        <f>[1]资金台帐!N4074</f>
      </c>
      <c r="O4074">
        <f>[1]资金台帐!O4074&amp;""</f>
      </c>
      <c r="P4074">
        <f>[1]资金台帐!P4074&amp;""</f>
      </c>
      <c r="Q4074">
        <f>[1]资金台帐!Q4074&amp;""</f>
      </c>
      <c r="T4074">
        <f>[1]资金台帐!T4074&amp;""</f>
      </c>
      <c r="U4074">
        <f>[1]资金台帐!U4074&amp;""</f>
      </c>
      <c r="W4074">
        <f>[1]资金台帐!W4074&amp;""</f>
      </c>
      <c r="X4074">
        <f>[1]资金台帐!X4074&amp;""</f>
      </c>
      <c r="AB4074">
        <f>[1]资金台帐!AB4074</f>
        <v>0</v>
      </c>
      <c r="AC4074">
        <f>[1]资金台帐!AC4074</f>
        <v>0</v>
      </c>
      <c r="AD4074">
        <f>[1]资金台帐!AD4074</f>
        <v>0</v>
      </c>
      <c r="AJ4074">
        <f>[1]资金台帐!AJ4074</f>
        <v>0</v>
      </c>
      <c r="AK4074">
        <f>[1]资金台帐!AK4074</f>
        <v>0</v>
      </c>
      <c r="BA4074" s="22">
        <f t="shared" si="0"/>
      </c>
    </row>
    <row r="4075">
      <c r="B4075">
        <f>[1]资金台帐!B4075&amp;""</f>
      </c>
      <c r="H4075">
        <f>[1]资金台帐!H4075&amp;""</f>
      </c>
      <c r="J4075">
        <f>[1]资金台帐!J4075&amp;""</f>
      </c>
      <c r="N4075">
        <f>[1]资金台帐!N4075</f>
      </c>
      <c r="O4075">
        <f>[1]资金台帐!O4075&amp;""</f>
      </c>
      <c r="P4075">
        <f>[1]资金台帐!P4075&amp;""</f>
      </c>
      <c r="Q4075">
        <f>[1]资金台帐!Q4075&amp;""</f>
      </c>
      <c r="T4075">
        <f>[1]资金台帐!T4075&amp;""</f>
      </c>
      <c r="U4075">
        <f>[1]资金台帐!U4075&amp;""</f>
      </c>
      <c r="W4075">
        <f>[1]资金台帐!W4075&amp;""</f>
      </c>
      <c r="X4075">
        <f>[1]资金台帐!X4075&amp;""</f>
      </c>
      <c r="AB4075">
        <f>[1]资金台帐!AB4075</f>
        <v>0</v>
      </c>
      <c r="AC4075">
        <f>[1]资金台帐!AC4075</f>
        <v>0</v>
      </c>
      <c r="AD4075">
        <f>[1]资金台帐!AD4075</f>
        <v>0</v>
      </c>
      <c r="AJ4075">
        <f>[1]资金台帐!AJ4075</f>
        <v>0</v>
      </c>
      <c r="AK4075">
        <f>[1]资金台帐!AK4075</f>
        <v>0</v>
      </c>
      <c r="BA4075" s="22">
        <f t="shared" si="0"/>
      </c>
    </row>
    <row r="4076">
      <c r="B4076">
        <f>[1]资金台帐!B4076&amp;""</f>
      </c>
      <c r="H4076">
        <f>[1]资金台帐!H4076&amp;""</f>
      </c>
      <c r="J4076">
        <f>[1]资金台帐!J4076&amp;""</f>
      </c>
      <c r="N4076">
        <f>[1]资金台帐!N4076</f>
      </c>
      <c r="O4076">
        <f>[1]资金台帐!O4076&amp;""</f>
      </c>
      <c r="P4076">
        <f>[1]资金台帐!P4076&amp;""</f>
      </c>
      <c r="Q4076">
        <f>[1]资金台帐!Q4076&amp;""</f>
      </c>
      <c r="T4076">
        <f>[1]资金台帐!T4076&amp;""</f>
      </c>
      <c r="U4076">
        <f>[1]资金台帐!U4076&amp;""</f>
      </c>
      <c r="W4076">
        <f>[1]资金台帐!W4076&amp;""</f>
      </c>
      <c r="X4076">
        <f>[1]资金台帐!X4076&amp;""</f>
      </c>
      <c r="AB4076">
        <f>[1]资金台帐!AB4076</f>
        <v>0</v>
      </c>
      <c r="AC4076">
        <f>[1]资金台帐!AC4076</f>
        <v>0</v>
      </c>
      <c r="AD4076">
        <f>[1]资金台帐!AD4076</f>
        <v>0</v>
      </c>
      <c r="AJ4076">
        <f>[1]资金台帐!AJ4076</f>
        <v>0</v>
      </c>
      <c r="AK4076">
        <f>[1]资金台帐!AK4076</f>
        <v>0</v>
      </c>
      <c r="BA4076" s="22">
        <f t="shared" si="0"/>
      </c>
    </row>
    <row r="4077">
      <c r="B4077">
        <f>[1]资金台帐!B4077&amp;""</f>
      </c>
      <c r="H4077">
        <f>[1]资金台帐!H4077&amp;""</f>
      </c>
      <c r="J4077">
        <f>[1]资金台帐!J4077&amp;""</f>
      </c>
      <c r="N4077">
        <f>[1]资金台帐!N4077</f>
      </c>
      <c r="O4077">
        <f>[1]资金台帐!O4077&amp;""</f>
      </c>
      <c r="P4077">
        <f>[1]资金台帐!P4077&amp;""</f>
      </c>
      <c r="Q4077">
        <f>[1]资金台帐!Q4077&amp;""</f>
      </c>
      <c r="T4077">
        <f>[1]资金台帐!T4077&amp;""</f>
      </c>
      <c r="U4077">
        <f>[1]资金台帐!U4077&amp;""</f>
      </c>
      <c r="W4077">
        <f>[1]资金台帐!W4077&amp;""</f>
      </c>
      <c r="X4077">
        <f>[1]资金台帐!X4077&amp;""</f>
      </c>
      <c r="AB4077">
        <f>[1]资金台帐!AB4077</f>
        <v>0</v>
      </c>
      <c r="AC4077">
        <f>[1]资金台帐!AC4077</f>
        <v>0</v>
      </c>
      <c r="AD4077">
        <f>[1]资金台帐!AD4077</f>
        <v>0</v>
      </c>
      <c r="AJ4077">
        <f>[1]资金台帐!AJ4077</f>
        <v>0</v>
      </c>
      <c r="AK4077">
        <f>[1]资金台帐!AK4077</f>
        <v>0</v>
      </c>
      <c r="BA4077" s="22">
        <f t="shared" si="0"/>
      </c>
    </row>
    <row r="4078">
      <c r="B4078">
        <f>[1]资金台帐!B4078&amp;""</f>
      </c>
      <c r="H4078">
        <f>[1]资金台帐!H4078&amp;""</f>
      </c>
      <c r="J4078">
        <f>[1]资金台帐!J4078&amp;""</f>
      </c>
      <c r="N4078">
        <f>[1]资金台帐!N4078</f>
      </c>
      <c r="O4078">
        <f>[1]资金台帐!O4078&amp;""</f>
      </c>
      <c r="P4078">
        <f>[1]资金台帐!P4078&amp;""</f>
      </c>
      <c r="Q4078">
        <f>[1]资金台帐!Q4078&amp;""</f>
      </c>
      <c r="T4078">
        <f>[1]资金台帐!T4078&amp;""</f>
      </c>
      <c r="U4078">
        <f>[1]资金台帐!U4078&amp;""</f>
      </c>
      <c r="W4078">
        <f>[1]资金台帐!W4078&amp;""</f>
      </c>
      <c r="X4078">
        <f>[1]资金台帐!X4078&amp;""</f>
      </c>
      <c r="AB4078">
        <f>[1]资金台帐!AB4078</f>
        <v>0</v>
      </c>
      <c r="AC4078">
        <f>[1]资金台帐!AC4078</f>
        <v>0</v>
      </c>
      <c r="AD4078">
        <f>[1]资金台帐!AD4078</f>
        <v>0</v>
      </c>
      <c r="AJ4078">
        <f>[1]资金台帐!AJ4078</f>
        <v>0</v>
      </c>
      <c r="AK4078">
        <f>[1]资金台帐!AK4078</f>
        <v>0</v>
      </c>
      <c r="BA4078" s="22">
        <f t="shared" si="0"/>
      </c>
    </row>
    <row r="4079">
      <c r="B4079">
        <f>[1]资金台帐!B4079&amp;""</f>
      </c>
      <c r="H4079">
        <f>[1]资金台帐!H4079&amp;""</f>
      </c>
      <c r="J4079">
        <f>[1]资金台帐!J4079&amp;""</f>
      </c>
      <c r="N4079">
        <f>[1]资金台帐!N4079</f>
      </c>
      <c r="O4079">
        <f>[1]资金台帐!O4079&amp;""</f>
      </c>
      <c r="P4079">
        <f>[1]资金台帐!P4079&amp;""</f>
      </c>
      <c r="Q4079">
        <f>[1]资金台帐!Q4079&amp;""</f>
      </c>
      <c r="T4079">
        <f>[1]资金台帐!T4079&amp;""</f>
      </c>
      <c r="U4079">
        <f>[1]资金台帐!U4079&amp;""</f>
      </c>
      <c r="W4079">
        <f>[1]资金台帐!W4079&amp;""</f>
      </c>
      <c r="X4079">
        <f>[1]资金台帐!X4079&amp;""</f>
      </c>
      <c r="AB4079">
        <f>[1]资金台帐!AB4079</f>
        <v>0</v>
      </c>
      <c r="AC4079">
        <f>[1]资金台帐!AC4079</f>
        <v>0</v>
      </c>
      <c r="AD4079">
        <f>[1]资金台帐!AD4079</f>
        <v>0</v>
      </c>
      <c r="AJ4079">
        <f>[1]资金台帐!AJ4079</f>
        <v>0</v>
      </c>
      <c r="AK4079">
        <f>[1]资金台帐!AK4079</f>
        <v>0</v>
      </c>
      <c r="BA4079" s="22">
        <f t="shared" si="0"/>
      </c>
    </row>
    <row r="4080">
      <c r="B4080">
        <f>[1]资金台帐!B4080&amp;""</f>
      </c>
      <c r="H4080">
        <f>[1]资金台帐!H4080&amp;""</f>
      </c>
      <c r="J4080">
        <f>[1]资金台帐!J4080&amp;""</f>
      </c>
      <c r="N4080">
        <f>[1]资金台帐!N4080</f>
      </c>
      <c r="O4080">
        <f>[1]资金台帐!O4080&amp;""</f>
      </c>
      <c r="P4080">
        <f>[1]资金台帐!P4080&amp;""</f>
      </c>
      <c r="Q4080">
        <f>[1]资金台帐!Q4080&amp;""</f>
      </c>
      <c r="T4080">
        <f>[1]资金台帐!T4080&amp;""</f>
      </c>
      <c r="U4080">
        <f>[1]资金台帐!U4080&amp;""</f>
      </c>
      <c r="W4080">
        <f>[1]资金台帐!W4080&amp;""</f>
      </c>
      <c r="X4080">
        <f>[1]资金台帐!X4080&amp;""</f>
      </c>
      <c r="AB4080">
        <f>[1]资金台帐!AB4080</f>
        <v>0</v>
      </c>
      <c r="AC4080">
        <f>[1]资金台帐!AC4080</f>
        <v>0</v>
      </c>
      <c r="AD4080">
        <f>[1]资金台帐!AD4080</f>
        <v>0</v>
      </c>
      <c r="AJ4080">
        <f>[1]资金台帐!AJ4080</f>
        <v>0</v>
      </c>
      <c r="AK4080">
        <f>[1]资金台帐!AK4080</f>
        <v>0</v>
      </c>
      <c r="BA4080" s="22">
        <f t="shared" si="0"/>
      </c>
    </row>
    <row r="4081">
      <c r="B4081">
        <f>[1]资金台帐!B4081&amp;""</f>
      </c>
      <c r="H4081">
        <f>[1]资金台帐!H4081&amp;""</f>
      </c>
      <c r="J4081">
        <f>[1]资金台帐!J4081&amp;""</f>
      </c>
      <c r="N4081">
        <f>[1]资金台帐!N4081</f>
      </c>
      <c r="O4081">
        <f>[1]资金台帐!O4081&amp;""</f>
      </c>
      <c r="P4081">
        <f>[1]资金台帐!P4081&amp;""</f>
      </c>
      <c r="Q4081">
        <f>[1]资金台帐!Q4081&amp;""</f>
      </c>
      <c r="T4081">
        <f>[1]资金台帐!T4081&amp;""</f>
      </c>
      <c r="U4081">
        <f>[1]资金台帐!U4081&amp;""</f>
      </c>
      <c r="W4081">
        <f>[1]资金台帐!W4081&amp;""</f>
      </c>
      <c r="X4081">
        <f>[1]资金台帐!X4081&amp;""</f>
      </c>
      <c r="AB4081">
        <f>[1]资金台帐!AB4081</f>
        <v>0</v>
      </c>
      <c r="AC4081">
        <f>[1]资金台帐!AC4081</f>
        <v>0</v>
      </c>
      <c r="AD4081">
        <f>[1]资金台帐!AD4081</f>
        <v>0</v>
      </c>
      <c r="AJ4081">
        <f>[1]资金台帐!AJ4081</f>
        <v>0</v>
      </c>
      <c r="AK4081">
        <f>[1]资金台帐!AK4081</f>
        <v>0</v>
      </c>
      <c r="BA4081" s="22">
        <f t="shared" si="0"/>
      </c>
    </row>
    <row r="4082">
      <c r="B4082">
        <f>[1]资金台帐!B4082&amp;""</f>
      </c>
      <c r="H4082">
        <f>[1]资金台帐!H4082&amp;""</f>
      </c>
      <c r="J4082">
        <f>[1]资金台帐!J4082&amp;""</f>
      </c>
      <c r="N4082">
        <f>[1]资金台帐!N4082</f>
      </c>
      <c r="O4082">
        <f>[1]资金台帐!O4082&amp;""</f>
      </c>
      <c r="P4082">
        <f>[1]资金台帐!P4082&amp;""</f>
      </c>
      <c r="Q4082">
        <f>[1]资金台帐!Q4082&amp;""</f>
      </c>
      <c r="T4082">
        <f>[1]资金台帐!T4082&amp;""</f>
      </c>
      <c r="U4082">
        <f>[1]资金台帐!U4082&amp;""</f>
      </c>
      <c r="W4082">
        <f>[1]资金台帐!W4082&amp;""</f>
      </c>
      <c r="X4082">
        <f>[1]资金台帐!X4082&amp;""</f>
      </c>
      <c r="AB4082">
        <f>[1]资金台帐!AB4082</f>
        <v>0</v>
      </c>
      <c r="AC4082">
        <f>[1]资金台帐!AC4082</f>
        <v>0</v>
      </c>
      <c r="AD4082">
        <f>[1]资金台帐!AD4082</f>
        <v>0</v>
      </c>
      <c r="AJ4082">
        <f>[1]资金台帐!AJ4082</f>
        <v>0</v>
      </c>
      <c r="AK4082">
        <f>[1]资金台帐!AK4082</f>
        <v>0</v>
      </c>
      <c r="BA4082" s="22">
        <f t="shared" si="0"/>
      </c>
    </row>
    <row r="4083">
      <c r="B4083">
        <f>[1]资金台帐!B4083&amp;""</f>
      </c>
      <c r="H4083">
        <f>[1]资金台帐!H4083&amp;""</f>
      </c>
      <c r="J4083">
        <f>[1]资金台帐!J4083&amp;""</f>
      </c>
      <c r="N4083">
        <f>[1]资金台帐!N4083</f>
      </c>
      <c r="O4083">
        <f>[1]资金台帐!O4083&amp;""</f>
      </c>
      <c r="P4083">
        <f>[1]资金台帐!P4083&amp;""</f>
      </c>
      <c r="Q4083">
        <f>[1]资金台帐!Q4083&amp;""</f>
      </c>
      <c r="T4083">
        <f>[1]资金台帐!T4083&amp;""</f>
      </c>
      <c r="U4083">
        <f>[1]资金台帐!U4083&amp;""</f>
      </c>
      <c r="W4083">
        <f>[1]资金台帐!W4083&amp;""</f>
      </c>
      <c r="X4083">
        <f>[1]资金台帐!X4083&amp;""</f>
      </c>
      <c r="AB4083">
        <f>[1]资金台帐!AB4083</f>
        <v>0</v>
      </c>
      <c r="AC4083">
        <f>[1]资金台帐!AC4083</f>
        <v>0</v>
      </c>
      <c r="AD4083">
        <f>[1]资金台帐!AD4083</f>
        <v>0</v>
      </c>
      <c r="AJ4083">
        <f>[1]资金台帐!AJ4083</f>
        <v>0</v>
      </c>
      <c r="AK4083">
        <f>[1]资金台帐!AK4083</f>
        <v>0</v>
      </c>
      <c r="BA4083" s="22">
        <f t="shared" si="0"/>
      </c>
    </row>
    <row r="4084">
      <c r="B4084">
        <f>[1]资金台帐!B4084&amp;""</f>
      </c>
      <c r="H4084">
        <f>[1]资金台帐!H4084&amp;""</f>
      </c>
      <c r="J4084">
        <f>[1]资金台帐!J4084&amp;""</f>
      </c>
      <c r="N4084">
        <f>[1]资金台帐!N4084</f>
      </c>
      <c r="O4084">
        <f>[1]资金台帐!O4084&amp;""</f>
      </c>
      <c r="P4084">
        <f>[1]资金台帐!P4084&amp;""</f>
      </c>
      <c r="Q4084">
        <f>[1]资金台帐!Q4084&amp;""</f>
      </c>
      <c r="T4084">
        <f>[1]资金台帐!T4084&amp;""</f>
      </c>
      <c r="U4084">
        <f>[1]资金台帐!U4084&amp;""</f>
      </c>
      <c r="W4084">
        <f>[1]资金台帐!W4084&amp;""</f>
      </c>
      <c r="X4084">
        <f>[1]资金台帐!X4084&amp;""</f>
      </c>
      <c r="AB4084">
        <f>[1]资金台帐!AB4084</f>
        <v>0</v>
      </c>
      <c r="AC4084">
        <f>[1]资金台帐!AC4084</f>
        <v>0</v>
      </c>
      <c r="AD4084">
        <f>[1]资金台帐!AD4084</f>
        <v>0</v>
      </c>
      <c r="AJ4084">
        <f>[1]资金台帐!AJ4084</f>
        <v>0</v>
      </c>
      <c r="AK4084">
        <f>[1]资金台帐!AK4084</f>
        <v>0</v>
      </c>
      <c r="BA4084" s="22">
        <f t="shared" si="0"/>
      </c>
    </row>
    <row r="4085">
      <c r="B4085">
        <f>[1]资金台帐!B4085&amp;""</f>
      </c>
      <c r="H4085">
        <f>[1]资金台帐!H4085&amp;""</f>
      </c>
      <c r="J4085">
        <f>[1]资金台帐!J4085&amp;""</f>
      </c>
      <c r="N4085">
        <f>[1]资金台帐!N4085</f>
      </c>
      <c r="O4085">
        <f>[1]资金台帐!O4085&amp;""</f>
      </c>
      <c r="P4085">
        <f>[1]资金台帐!P4085&amp;""</f>
      </c>
      <c r="Q4085">
        <f>[1]资金台帐!Q4085&amp;""</f>
      </c>
      <c r="T4085">
        <f>[1]资金台帐!T4085&amp;""</f>
      </c>
      <c r="U4085">
        <f>[1]资金台帐!U4085&amp;""</f>
      </c>
      <c r="W4085">
        <f>[1]资金台帐!W4085&amp;""</f>
      </c>
      <c r="X4085">
        <f>[1]资金台帐!X4085&amp;""</f>
      </c>
      <c r="AB4085">
        <f>[1]资金台帐!AB4085</f>
        <v>0</v>
      </c>
      <c r="AC4085">
        <f>[1]资金台帐!AC4085</f>
        <v>0</v>
      </c>
      <c r="AD4085">
        <f>[1]资金台帐!AD4085</f>
        <v>0</v>
      </c>
      <c r="AJ4085">
        <f>[1]资金台帐!AJ4085</f>
        <v>0</v>
      </c>
      <c r="AK4085">
        <f>[1]资金台帐!AK4085</f>
        <v>0</v>
      </c>
      <c r="BA4085" s="22">
        <f t="shared" si="0"/>
      </c>
    </row>
    <row r="4086">
      <c r="B4086">
        <f>[1]资金台帐!B4086&amp;""</f>
      </c>
      <c r="H4086">
        <f>[1]资金台帐!H4086&amp;""</f>
      </c>
      <c r="J4086">
        <f>[1]资金台帐!J4086&amp;""</f>
      </c>
      <c r="N4086">
        <f>[1]资金台帐!N4086</f>
      </c>
      <c r="O4086">
        <f>[1]资金台帐!O4086&amp;""</f>
      </c>
      <c r="P4086">
        <f>[1]资金台帐!P4086&amp;""</f>
      </c>
      <c r="Q4086">
        <f>[1]资金台帐!Q4086&amp;""</f>
      </c>
      <c r="T4086">
        <f>[1]资金台帐!T4086&amp;""</f>
      </c>
      <c r="U4086">
        <f>[1]资金台帐!U4086&amp;""</f>
      </c>
      <c r="W4086">
        <f>[1]资金台帐!W4086&amp;""</f>
      </c>
      <c r="X4086">
        <f>[1]资金台帐!X4086&amp;""</f>
      </c>
      <c r="AB4086">
        <f>[1]资金台帐!AB4086</f>
        <v>0</v>
      </c>
      <c r="AC4086">
        <f>[1]资金台帐!AC4086</f>
        <v>0</v>
      </c>
      <c r="AD4086">
        <f>[1]资金台帐!AD4086</f>
        <v>0</v>
      </c>
      <c r="AJ4086">
        <f>[1]资金台帐!AJ4086</f>
        <v>0</v>
      </c>
      <c r="AK4086">
        <f>[1]资金台帐!AK4086</f>
        <v>0</v>
      </c>
      <c r="BA4086" s="22">
        <f t="shared" si="0"/>
      </c>
    </row>
    <row r="4087">
      <c r="B4087">
        <f>[1]资金台帐!B4087&amp;""</f>
      </c>
      <c r="H4087">
        <f>[1]资金台帐!H4087&amp;""</f>
      </c>
      <c r="J4087">
        <f>[1]资金台帐!J4087&amp;""</f>
      </c>
      <c r="N4087">
        <f>[1]资金台帐!N4087</f>
      </c>
      <c r="O4087">
        <f>[1]资金台帐!O4087&amp;""</f>
      </c>
      <c r="P4087">
        <f>[1]资金台帐!P4087&amp;""</f>
      </c>
      <c r="Q4087">
        <f>[1]资金台帐!Q4087&amp;""</f>
      </c>
      <c r="T4087">
        <f>[1]资金台帐!T4087&amp;""</f>
      </c>
      <c r="U4087">
        <f>[1]资金台帐!U4087&amp;""</f>
      </c>
      <c r="W4087">
        <f>[1]资金台帐!W4087&amp;""</f>
      </c>
      <c r="X4087">
        <f>[1]资金台帐!X4087&amp;""</f>
      </c>
      <c r="AB4087">
        <f>[1]资金台帐!AB4087</f>
        <v>0</v>
      </c>
      <c r="AC4087">
        <f>[1]资金台帐!AC4087</f>
        <v>0</v>
      </c>
      <c r="AD4087">
        <f>[1]资金台帐!AD4087</f>
        <v>0</v>
      </c>
      <c r="AJ4087">
        <f>[1]资金台帐!AJ4087</f>
        <v>0</v>
      </c>
      <c r="AK4087">
        <f>[1]资金台帐!AK4087</f>
        <v>0</v>
      </c>
      <c r="BA4087" s="22">
        <f t="shared" si="0"/>
      </c>
    </row>
    <row r="4088">
      <c r="B4088">
        <f>[1]资金台帐!B4088&amp;""</f>
      </c>
      <c r="H4088">
        <f>[1]资金台帐!H4088&amp;""</f>
      </c>
      <c r="J4088">
        <f>[1]资金台帐!J4088&amp;""</f>
      </c>
      <c r="N4088">
        <f>[1]资金台帐!N4088</f>
      </c>
      <c r="O4088">
        <f>[1]资金台帐!O4088&amp;""</f>
      </c>
      <c r="P4088">
        <f>[1]资金台帐!P4088&amp;""</f>
      </c>
      <c r="Q4088">
        <f>[1]资金台帐!Q4088&amp;""</f>
      </c>
      <c r="T4088">
        <f>[1]资金台帐!T4088&amp;""</f>
      </c>
      <c r="U4088">
        <f>[1]资金台帐!U4088&amp;""</f>
      </c>
      <c r="W4088">
        <f>[1]资金台帐!W4088&amp;""</f>
      </c>
      <c r="X4088">
        <f>[1]资金台帐!X4088&amp;""</f>
      </c>
      <c r="AB4088">
        <f>[1]资金台帐!AB4088</f>
        <v>0</v>
      </c>
      <c r="AC4088">
        <f>[1]资金台帐!AC4088</f>
        <v>0</v>
      </c>
      <c r="AD4088">
        <f>[1]资金台帐!AD4088</f>
        <v>0</v>
      </c>
      <c r="AJ4088">
        <f>[1]资金台帐!AJ4088</f>
        <v>0</v>
      </c>
      <c r="AK4088">
        <f>[1]资金台帐!AK4088</f>
        <v>0</v>
      </c>
      <c r="BA4088" s="22">
        <f t="shared" si="0"/>
      </c>
    </row>
    <row r="4089">
      <c r="B4089">
        <f>[1]资金台帐!B4089&amp;""</f>
      </c>
      <c r="H4089">
        <f>[1]资金台帐!H4089&amp;""</f>
      </c>
      <c r="J4089">
        <f>[1]资金台帐!J4089&amp;""</f>
      </c>
      <c r="N4089">
        <f>[1]资金台帐!N4089</f>
      </c>
      <c r="O4089">
        <f>[1]资金台帐!O4089&amp;""</f>
      </c>
      <c r="P4089">
        <f>[1]资金台帐!P4089&amp;""</f>
      </c>
      <c r="Q4089">
        <f>[1]资金台帐!Q4089&amp;""</f>
      </c>
      <c r="T4089">
        <f>[1]资金台帐!T4089&amp;""</f>
      </c>
      <c r="U4089">
        <f>[1]资金台帐!U4089&amp;""</f>
      </c>
      <c r="W4089">
        <f>[1]资金台帐!W4089&amp;""</f>
      </c>
      <c r="X4089">
        <f>[1]资金台帐!X4089&amp;""</f>
      </c>
      <c r="AB4089">
        <f>[1]资金台帐!AB4089</f>
        <v>0</v>
      </c>
      <c r="AC4089">
        <f>[1]资金台帐!AC4089</f>
        <v>0</v>
      </c>
      <c r="AD4089">
        <f>[1]资金台帐!AD4089</f>
        <v>0</v>
      </c>
      <c r="AJ4089">
        <f>[1]资金台帐!AJ4089</f>
        <v>0</v>
      </c>
      <c r="AK4089">
        <f>[1]资金台帐!AK4089</f>
        <v>0</v>
      </c>
      <c r="BA4089" s="22">
        <f t="shared" si="0"/>
      </c>
    </row>
    <row r="4090">
      <c r="B4090">
        <f>[1]资金台帐!B4090&amp;""</f>
      </c>
      <c r="H4090">
        <f>[1]资金台帐!H4090&amp;""</f>
      </c>
      <c r="J4090">
        <f>[1]资金台帐!J4090&amp;""</f>
      </c>
      <c r="N4090">
        <f>[1]资金台帐!N4090</f>
      </c>
      <c r="O4090">
        <f>[1]资金台帐!O4090&amp;""</f>
      </c>
      <c r="P4090">
        <f>[1]资金台帐!P4090&amp;""</f>
      </c>
      <c r="Q4090">
        <f>[1]资金台帐!Q4090&amp;""</f>
      </c>
      <c r="T4090">
        <f>[1]资金台帐!T4090&amp;""</f>
      </c>
      <c r="U4090">
        <f>[1]资金台帐!U4090&amp;""</f>
      </c>
      <c r="W4090">
        <f>[1]资金台帐!W4090&amp;""</f>
      </c>
      <c r="X4090">
        <f>[1]资金台帐!X4090&amp;""</f>
      </c>
      <c r="AB4090">
        <f>[1]资金台帐!AB4090</f>
        <v>0</v>
      </c>
      <c r="AC4090">
        <f>[1]资金台帐!AC4090</f>
        <v>0</v>
      </c>
      <c r="AD4090">
        <f>[1]资金台帐!AD4090</f>
        <v>0</v>
      </c>
      <c r="AJ4090">
        <f>[1]资金台帐!AJ4090</f>
        <v>0</v>
      </c>
      <c r="AK4090">
        <f>[1]资金台帐!AK4090</f>
        <v>0</v>
      </c>
      <c r="BA4090" s="22">
        <f t="shared" si="0"/>
      </c>
    </row>
    <row r="4091">
      <c r="B4091">
        <f>[1]资金台帐!B4091&amp;""</f>
      </c>
      <c r="H4091">
        <f>[1]资金台帐!H4091&amp;""</f>
      </c>
      <c r="J4091">
        <f>[1]资金台帐!J4091&amp;""</f>
      </c>
      <c r="N4091">
        <f>[1]资金台帐!N4091</f>
      </c>
      <c r="O4091">
        <f>[1]资金台帐!O4091&amp;""</f>
      </c>
      <c r="P4091">
        <f>[1]资金台帐!P4091&amp;""</f>
      </c>
      <c r="Q4091">
        <f>[1]资金台帐!Q4091&amp;""</f>
      </c>
      <c r="T4091">
        <f>[1]资金台帐!T4091&amp;""</f>
      </c>
      <c r="U4091">
        <f>[1]资金台帐!U4091&amp;""</f>
      </c>
      <c r="W4091">
        <f>[1]资金台帐!W4091&amp;""</f>
      </c>
      <c r="X4091">
        <f>[1]资金台帐!X4091&amp;""</f>
      </c>
      <c r="AB4091">
        <f>[1]资金台帐!AB4091</f>
        <v>0</v>
      </c>
      <c r="AC4091">
        <f>[1]资金台帐!AC4091</f>
        <v>0</v>
      </c>
      <c r="AD4091">
        <f>[1]资金台帐!AD4091</f>
        <v>0</v>
      </c>
      <c r="AJ4091">
        <f>[1]资金台帐!AJ4091</f>
        <v>0</v>
      </c>
      <c r="AK4091">
        <f>[1]资金台帐!AK4091</f>
        <v>0</v>
      </c>
      <c r="BA4091" s="22">
        <f t="shared" si="0"/>
      </c>
    </row>
    <row r="4092">
      <c r="B4092">
        <f>[1]资金台帐!B4092&amp;""</f>
      </c>
      <c r="H4092">
        <f>[1]资金台帐!H4092&amp;""</f>
      </c>
      <c r="J4092">
        <f>[1]资金台帐!J4092&amp;""</f>
      </c>
      <c r="N4092">
        <f>[1]资金台帐!N4092</f>
      </c>
      <c r="O4092">
        <f>[1]资金台帐!O4092&amp;""</f>
      </c>
      <c r="P4092">
        <f>[1]资金台帐!P4092&amp;""</f>
      </c>
      <c r="Q4092">
        <f>[1]资金台帐!Q4092&amp;""</f>
      </c>
      <c r="T4092">
        <f>[1]资金台帐!T4092&amp;""</f>
      </c>
      <c r="U4092">
        <f>[1]资金台帐!U4092&amp;""</f>
      </c>
      <c r="W4092">
        <f>[1]资金台帐!W4092&amp;""</f>
      </c>
      <c r="X4092">
        <f>[1]资金台帐!X4092&amp;""</f>
      </c>
      <c r="AB4092">
        <f>[1]资金台帐!AB4092</f>
        <v>0</v>
      </c>
      <c r="AC4092">
        <f>[1]资金台帐!AC4092</f>
        <v>0</v>
      </c>
      <c r="AD4092">
        <f>[1]资金台帐!AD4092</f>
        <v>0</v>
      </c>
      <c r="AJ4092">
        <f>[1]资金台帐!AJ4092</f>
        <v>0</v>
      </c>
      <c r="AK4092">
        <f>[1]资金台帐!AK4092</f>
        <v>0</v>
      </c>
      <c r="BA4092" s="22">
        <f t="shared" si="0"/>
      </c>
    </row>
    <row r="4093">
      <c r="B4093">
        <f>[1]资金台帐!B4093&amp;""</f>
      </c>
      <c r="H4093">
        <f>[1]资金台帐!H4093&amp;""</f>
      </c>
      <c r="J4093">
        <f>[1]资金台帐!J4093&amp;""</f>
      </c>
      <c r="N4093">
        <f>[1]资金台帐!N4093</f>
      </c>
      <c r="O4093">
        <f>[1]资金台帐!O4093&amp;""</f>
      </c>
      <c r="P4093">
        <f>[1]资金台帐!P4093&amp;""</f>
      </c>
      <c r="Q4093">
        <f>[1]资金台帐!Q4093&amp;""</f>
      </c>
      <c r="T4093">
        <f>[1]资金台帐!T4093&amp;""</f>
      </c>
      <c r="U4093">
        <f>[1]资金台帐!U4093&amp;""</f>
      </c>
      <c r="W4093">
        <f>[1]资金台帐!W4093&amp;""</f>
      </c>
      <c r="X4093">
        <f>[1]资金台帐!X4093&amp;""</f>
      </c>
      <c r="AB4093">
        <f>[1]资金台帐!AB4093</f>
        <v>0</v>
      </c>
      <c r="AC4093">
        <f>[1]资金台帐!AC4093</f>
        <v>0</v>
      </c>
      <c r="AD4093">
        <f>[1]资金台帐!AD4093</f>
        <v>0</v>
      </c>
      <c r="AJ4093">
        <f>[1]资金台帐!AJ4093</f>
        <v>0</v>
      </c>
      <c r="AK4093">
        <f>[1]资金台帐!AK4093</f>
        <v>0</v>
      </c>
      <c r="BA4093" s="22">
        <f t="shared" si="0"/>
      </c>
    </row>
    <row r="4094">
      <c r="B4094">
        <f>[1]资金台帐!B4094&amp;""</f>
      </c>
      <c r="H4094">
        <f>[1]资金台帐!H4094&amp;""</f>
      </c>
      <c r="J4094">
        <f>[1]资金台帐!J4094&amp;""</f>
      </c>
      <c r="N4094">
        <f>[1]资金台帐!N4094</f>
      </c>
      <c r="O4094">
        <f>[1]资金台帐!O4094&amp;""</f>
      </c>
      <c r="P4094">
        <f>[1]资金台帐!P4094&amp;""</f>
      </c>
      <c r="Q4094">
        <f>[1]资金台帐!Q4094&amp;""</f>
      </c>
      <c r="T4094">
        <f>[1]资金台帐!T4094&amp;""</f>
      </c>
      <c r="U4094">
        <f>[1]资金台帐!U4094&amp;""</f>
      </c>
      <c r="W4094">
        <f>[1]资金台帐!W4094&amp;""</f>
      </c>
      <c r="X4094">
        <f>[1]资金台帐!X4094&amp;""</f>
      </c>
      <c r="AB4094">
        <f>[1]资金台帐!AB4094</f>
        <v>0</v>
      </c>
      <c r="AC4094">
        <f>[1]资金台帐!AC4094</f>
        <v>0</v>
      </c>
      <c r="AD4094">
        <f>[1]资金台帐!AD4094</f>
        <v>0</v>
      </c>
      <c r="AJ4094">
        <f>[1]资金台帐!AJ4094</f>
        <v>0</v>
      </c>
      <c r="AK4094">
        <f>[1]资金台帐!AK4094</f>
        <v>0</v>
      </c>
      <c r="BA4094" s="22">
        <f t="shared" si="0"/>
      </c>
    </row>
    <row r="4095">
      <c r="B4095">
        <f>[1]资金台帐!B4095&amp;""</f>
      </c>
      <c r="H4095">
        <f>[1]资金台帐!H4095&amp;""</f>
      </c>
      <c r="J4095">
        <f>[1]资金台帐!J4095&amp;""</f>
      </c>
      <c r="N4095">
        <f>[1]资金台帐!N4095</f>
      </c>
      <c r="O4095">
        <f>[1]资金台帐!O4095&amp;""</f>
      </c>
      <c r="P4095">
        <f>[1]资金台帐!P4095&amp;""</f>
      </c>
      <c r="Q4095">
        <f>[1]资金台帐!Q4095&amp;""</f>
      </c>
      <c r="T4095">
        <f>[1]资金台帐!T4095&amp;""</f>
      </c>
      <c r="U4095">
        <f>[1]资金台帐!U4095&amp;""</f>
      </c>
      <c r="W4095">
        <f>[1]资金台帐!W4095&amp;""</f>
      </c>
      <c r="X4095">
        <f>[1]资金台帐!X4095&amp;""</f>
      </c>
      <c r="AB4095">
        <f>[1]资金台帐!AB4095</f>
        <v>0</v>
      </c>
      <c r="AC4095">
        <f>[1]资金台帐!AC4095</f>
        <v>0</v>
      </c>
      <c r="AD4095">
        <f>[1]资金台帐!AD4095</f>
        <v>0</v>
      </c>
      <c r="AJ4095">
        <f>[1]资金台帐!AJ4095</f>
        <v>0</v>
      </c>
      <c r="AK4095">
        <f>[1]资金台帐!AK4095</f>
        <v>0</v>
      </c>
      <c r="BA4095" s="22">
        <f t="shared" si="0"/>
      </c>
    </row>
    <row r="4096">
      <c r="B4096">
        <f>[1]资金台帐!B4096&amp;""</f>
      </c>
      <c r="H4096">
        <f>[1]资金台帐!H4096&amp;""</f>
      </c>
      <c r="J4096">
        <f>[1]资金台帐!J4096&amp;""</f>
      </c>
      <c r="N4096">
        <f>[1]资金台帐!N4096</f>
      </c>
      <c r="O4096">
        <f>[1]资金台帐!O4096&amp;""</f>
      </c>
      <c r="P4096">
        <f>[1]资金台帐!P4096&amp;""</f>
      </c>
      <c r="Q4096">
        <f>[1]资金台帐!Q4096&amp;""</f>
      </c>
      <c r="T4096">
        <f>[1]资金台帐!T4096&amp;""</f>
      </c>
      <c r="U4096">
        <f>[1]资金台帐!U4096&amp;""</f>
      </c>
      <c r="W4096">
        <f>[1]资金台帐!W4096&amp;""</f>
      </c>
      <c r="X4096">
        <f>[1]资金台帐!X4096&amp;""</f>
      </c>
      <c r="AB4096">
        <f>[1]资金台帐!AB4096</f>
        <v>0</v>
      </c>
      <c r="AC4096">
        <f>[1]资金台帐!AC4096</f>
        <v>0</v>
      </c>
      <c r="AD4096">
        <f>[1]资金台帐!AD4096</f>
        <v>0</v>
      </c>
      <c r="AJ4096">
        <f>[1]资金台帐!AJ4096</f>
        <v>0</v>
      </c>
      <c r="AK4096">
        <f>[1]资金台帐!AK4096</f>
        <v>0</v>
      </c>
      <c r="BA4096" s="22">
        <f t="shared" si="0"/>
      </c>
    </row>
    <row r="4097">
      <c r="B4097">
        <f>[1]资金台帐!B4097&amp;""</f>
      </c>
      <c r="H4097">
        <f>[1]资金台帐!H4097&amp;""</f>
      </c>
      <c r="J4097">
        <f>[1]资金台帐!J4097&amp;""</f>
      </c>
      <c r="N4097">
        <f>[1]资金台帐!N4097</f>
      </c>
      <c r="O4097">
        <f>[1]资金台帐!O4097&amp;""</f>
      </c>
      <c r="P4097">
        <f>[1]资金台帐!P4097&amp;""</f>
      </c>
      <c r="Q4097">
        <f>[1]资金台帐!Q4097&amp;""</f>
      </c>
      <c r="T4097">
        <f>[1]资金台帐!T4097&amp;""</f>
      </c>
      <c r="U4097">
        <f>[1]资金台帐!U4097&amp;""</f>
      </c>
      <c r="W4097">
        <f>[1]资金台帐!W4097&amp;""</f>
      </c>
      <c r="X4097">
        <f>[1]资金台帐!X4097&amp;""</f>
      </c>
      <c r="AB4097">
        <f>[1]资金台帐!AB4097</f>
        <v>0</v>
      </c>
      <c r="AC4097">
        <f>[1]资金台帐!AC4097</f>
        <v>0</v>
      </c>
      <c r="AD4097">
        <f>[1]资金台帐!AD4097</f>
        <v>0</v>
      </c>
      <c r="AJ4097">
        <f>[1]资金台帐!AJ4097</f>
        <v>0</v>
      </c>
      <c r="AK4097">
        <f>[1]资金台帐!AK4097</f>
        <v>0</v>
      </c>
      <c r="BA4097" s="22">
        <f t="shared" si="0"/>
      </c>
    </row>
    <row r="4098">
      <c r="B4098">
        <f>[1]资金台帐!B4098&amp;""</f>
      </c>
      <c r="H4098">
        <f>[1]资金台帐!H4098&amp;""</f>
      </c>
      <c r="J4098">
        <f>[1]资金台帐!J4098&amp;""</f>
      </c>
      <c r="N4098">
        <f>[1]资金台帐!N4098</f>
      </c>
      <c r="O4098">
        <f>[1]资金台帐!O4098&amp;""</f>
      </c>
      <c r="P4098">
        <f>[1]资金台帐!P4098&amp;""</f>
      </c>
      <c r="Q4098">
        <f>[1]资金台帐!Q4098&amp;""</f>
      </c>
      <c r="T4098">
        <f>[1]资金台帐!T4098&amp;""</f>
      </c>
      <c r="U4098">
        <f>[1]资金台帐!U4098&amp;""</f>
      </c>
      <c r="W4098">
        <f>[1]资金台帐!W4098&amp;""</f>
      </c>
      <c r="X4098">
        <f>[1]资金台帐!X4098&amp;""</f>
      </c>
      <c r="AB4098">
        <f>[1]资金台帐!AB4098</f>
        <v>0</v>
      </c>
      <c r="AC4098">
        <f>[1]资金台帐!AC4098</f>
        <v>0</v>
      </c>
      <c r="AD4098">
        <f>[1]资金台帐!AD4098</f>
        <v>0</v>
      </c>
      <c r="AJ4098">
        <f>[1]资金台帐!AJ4098</f>
        <v>0</v>
      </c>
      <c r="AK4098">
        <f>[1]资金台帐!AK4098</f>
        <v>0</v>
      </c>
      <c r="BA4098" s="22">
        <f t="shared" si="0"/>
      </c>
    </row>
    <row r="4099">
      <c r="B4099">
        <f>[1]资金台帐!B4099&amp;""</f>
      </c>
      <c r="H4099">
        <f>[1]资金台帐!H4099&amp;""</f>
      </c>
      <c r="J4099">
        <f>[1]资金台帐!J4099&amp;""</f>
      </c>
      <c r="N4099">
        <f>[1]资金台帐!N4099</f>
      </c>
      <c r="O4099">
        <f>[1]资金台帐!O4099&amp;""</f>
      </c>
      <c r="P4099">
        <f>[1]资金台帐!P4099&amp;""</f>
      </c>
      <c r="Q4099">
        <f>[1]资金台帐!Q4099&amp;""</f>
      </c>
      <c r="T4099">
        <f>[1]资金台帐!T4099&amp;""</f>
      </c>
      <c r="U4099">
        <f>[1]资金台帐!U4099&amp;""</f>
      </c>
      <c r="W4099">
        <f>[1]资金台帐!W4099&amp;""</f>
      </c>
      <c r="X4099">
        <f>[1]资金台帐!X4099&amp;""</f>
      </c>
      <c r="AB4099">
        <f>[1]资金台帐!AB4099</f>
        <v>0</v>
      </c>
      <c r="AC4099">
        <f>[1]资金台帐!AC4099</f>
        <v>0</v>
      </c>
      <c r="AD4099">
        <f>[1]资金台帐!AD4099</f>
        <v>0</v>
      </c>
      <c r="AJ4099">
        <f>[1]资金台帐!AJ4099</f>
        <v>0</v>
      </c>
      <c r="AK4099">
        <f>[1]资金台帐!AK4099</f>
        <v>0</v>
      </c>
      <c r="BA4099" s="22">
        <f t="shared" si="0"/>
      </c>
    </row>
    <row r="4100">
      <c r="B4100">
        <f>[1]资金台帐!B4100&amp;""</f>
      </c>
      <c r="H4100">
        <f>[1]资金台帐!H4100&amp;""</f>
      </c>
      <c r="J4100">
        <f>[1]资金台帐!J4100&amp;""</f>
      </c>
      <c r="N4100">
        <f>[1]资金台帐!N4100</f>
      </c>
      <c r="O4100">
        <f>[1]资金台帐!O4100&amp;""</f>
      </c>
      <c r="P4100">
        <f>[1]资金台帐!P4100&amp;""</f>
      </c>
      <c r="Q4100">
        <f>[1]资金台帐!Q4100&amp;""</f>
      </c>
      <c r="T4100">
        <f>[1]资金台帐!T4100&amp;""</f>
      </c>
      <c r="U4100">
        <f>[1]资金台帐!U4100&amp;""</f>
      </c>
      <c r="W4100">
        <f>[1]资金台帐!W4100&amp;""</f>
      </c>
      <c r="X4100">
        <f>[1]资金台帐!X4100&amp;""</f>
      </c>
      <c r="AB4100">
        <f>[1]资金台帐!AB4100</f>
        <v>0</v>
      </c>
      <c r="AC4100">
        <f>[1]资金台帐!AC4100</f>
        <v>0</v>
      </c>
      <c r="AD4100">
        <f>[1]资金台帐!AD4100</f>
        <v>0</v>
      </c>
      <c r="AJ4100">
        <f>[1]资金台帐!AJ4100</f>
        <v>0</v>
      </c>
      <c r="AK4100">
        <f>[1]资金台帐!AK4100</f>
        <v>0</v>
      </c>
      <c r="BA4100" s="22">
        <f t="shared" si="0"/>
      </c>
    </row>
    <row r="4101">
      <c r="B4101">
        <f>[1]资金台帐!B4101&amp;""</f>
      </c>
      <c r="H4101">
        <f>[1]资金台帐!H4101&amp;""</f>
      </c>
      <c r="J4101">
        <f>[1]资金台帐!J4101&amp;""</f>
      </c>
      <c r="N4101">
        <f>[1]资金台帐!N4101</f>
      </c>
      <c r="O4101">
        <f>[1]资金台帐!O4101&amp;""</f>
      </c>
      <c r="P4101">
        <f>[1]资金台帐!P4101&amp;""</f>
      </c>
      <c r="Q4101">
        <f>[1]资金台帐!Q4101&amp;""</f>
      </c>
      <c r="T4101">
        <f>[1]资金台帐!T4101&amp;""</f>
      </c>
      <c r="U4101">
        <f>[1]资金台帐!U4101&amp;""</f>
      </c>
      <c r="W4101">
        <f>[1]资金台帐!W4101&amp;""</f>
      </c>
      <c r="X4101">
        <f>[1]资金台帐!X4101&amp;""</f>
      </c>
      <c r="AB4101">
        <f>[1]资金台帐!AB4101</f>
        <v>0</v>
      </c>
      <c r="AC4101">
        <f>[1]资金台帐!AC4101</f>
        <v>0</v>
      </c>
      <c r="AD4101">
        <f>[1]资金台帐!AD4101</f>
        <v>0</v>
      </c>
      <c r="AJ4101">
        <f>[1]资金台帐!AJ4101</f>
        <v>0</v>
      </c>
      <c r="AK4101">
        <f>[1]资金台帐!AK4101</f>
        <v>0</v>
      </c>
      <c r="BA4101" s="22">
        <f t="shared" si="0"/>
      </c>
    </row>
    <row r="4102">
      <c r="B4102">
        <f>[1]资金台帐!B4102&amp;""</f>
      </c>
      <c r="H4102">
        <f>[1]资金台帐!H4102&amp;""</f>
      </c>
      <c r="J4102">
        <f>[1]资金台帐!J4102&amp;""</f>
      </c>
      <c r="N4102">
        <f>[1]资金台帐!N4102</f>
      </c>
      <c r="O4102">
        <f>[1]资金台帐!O4102&amp;""</f>
      </c>
      <c r="P4102">
        <f>[1]资金台帐!P4102&amp;""</f>
      </c>
      <c r="Q4102">
        <f>[1]资金台帐!Q4102&amp;""</f>
      </c>
      <c r="T4102">
        <f>[1]资金台帐!T4102&amp;""</f>
      </c>
      <c r="U4102">
        <f>[1]资金台帐!U4102&amp;""</f>
      </c>
      <c r="W4102">
        <f>[1]资金台帐!W4102&amp;""</f>
      </c>
      <c r="X4102">
        <f>[1]资金台帐!X4102&amp;""</f>
      </c>
      <c r="AB4102">
        <f>[1]资金台帐!AB4102</f>
        <v>0</v>
      </c>
      <c r="AC4102">
        <f>[1]资金台帐!AC4102</f>
        <v>0</v>
      </c>
      <c r="AD4102">
        <f>[1]资金台帐!AD4102</f>
        <v>0</v>
      </c>
      <c r="AJ4102">
        <f>[1]资金台帐!AJ4102</f>
        <v>0</v>
      </c>
      <c r="AK4102">
        <f>[1]资金台帐!AK4102</f>
        <v>0</v>
      </c>
      <c r="BA4102" s="22">
        <f t="shared" si="0"/>
      </c>
    </row>
    <row r="4103">
      <c r="B4103">
        <f>[1]资金台帐!B4103&amp;""</f>
      </c>
      <c r="H4103">
        <f>[1]资金台帐!H4103&amp;""</f>
      </c>
      <c r="J4103">
        <f>[1]资金台帐!J4103&amp;""</f>
      </c>
      <c r="N4103">
        <f>[1]资金台帐!N4103</f>
      </c>
      <c r="O4103">
        <f>[1]资金台帐!O4103&amp;""</f>
      </c>
      <c r="P4103">
        <f>[1]资金台帐!P4103&amp;""</f>
      </c>
      <c r="Q4103">
        <f>[1]资金台帐!Q4103&amp;""</f>
      </c>
      <c r="T4103">
        <f>[1]资金台帐!T4103&amp;""</f>
      </c>
      <c r="U4103">
        <f>[1]资金台帐!U4103&amp;""</f>
      </c>
      <c r="W4103">
        <f>[1]资金台帐!W4103&amp;""</f>
      </c>
      <c r="X4103">
        <f>[1]资金台帐!X4103&amp;""</f>
      </c>
      <c r="AB4103">
        <f>[1]资金台帐!AB4103</f>
        <v>0</v>
      </c>
      <c r="AC4103">
        <f>[1]资金台帐!AC4103</f>
        <v>0</v>
      </c>
      <c r="AD4103">
        <f>[1]资金台帐!AD4103</f>
        <v>0</v>
      </c>
      <c r="AJ4103">
        <f>[1]资金台帐!AJ4103</f>
        <v>0</v>
      </c>
      <c r="AK4103">
        <f>[1]资金台帐!AK4103</f>
        <v>0</v>
      </c>
      <c r="BA4103" s="22">
        <f t="shared" si="0"/>
      </c>
    </row>
    <row r="4104">
      <c r="B4104">
        <f>[1]资金台帐!B4104&amp;""</f>
      </c>
      <c r="H4104">
        <f>[1]资金台帐!H4104&amp;""</f>
      </c>
      <c r="J4104">
        <f>[1]资金台帐!J4104&amp;""</f>
      </c>
      <c r="N4104">
        <f>[1]资金台帐!N4104</f>
      </c>
      <c r="O4104">
        <f>[1]资金台帐!O4104&amp;""</f>
      </c>
      <c r="P4104">
        <f>[1]资金台帐!P4104&amp;""</f>
      </c>
      <c r="Q4104">
        <f>[1]资金台帐!Q4104&amp;""</f>
      </c>
      <c r="T4104">
        <f>[1]资金台帐!T4104&amp;""</f>
      </c>
      <c r="U4104">
        <f>[1]资金台帐!U4104&amp;""</f>
      </c>
      <c r="W4104">
        <f>[1]资金台帐!W4104&amp;""</f>
      </c>
      <c r="X4104">
        <f>[1]资金台帐!X4104&amp;""</f>
      </c>
      <c r="AB4104">
        <f>[1]资金台帐!AB4104</f>
        <v>0</v>
      </c>
      <c r="AC4104">
        <f>[1]资金台帐!AC4104</f>
        <v>0</v>
      </c>
      <c r="AD4104">
        <f>[1]资金台帐!AD4104</f>
        <v>0</v>
      </c>
      <c r="AJ4104">
        <f>[1]资金台帐!AJ4104</f>
        <v>0</v>
      </c>
      <c r="AK4104">
        <f>[1]资金台帐!AK4104</f>
        <v>0</v>
      </c>
      <c r="BA4104" s="22">
        <f t="shared" si="0"/>
      </c>
    </row>
    <row r="4105">
      <c r="B4105">
        <f>[1]资金台帐!B4105&amp;""</f>
      </c>
      <c r="H4105">
        <f>[1]资金台帐!H4105&amp;""</f>
      </c>
      <c r="J4105">
        <f>[1]资金台帐!J4105&amp;""</f>
      </c>
      <c r="N4105">
        <f>[1]资金台帐!N4105</f>
      </c>
      <c r="O4105">
        <f>[1]资金台帐!O4105&amp;""</f>
      </c>
      <c r="P4105">
        <f>[1]资金台帐!P4105&amp;""</f>
      </c>
      <c r="Q4105">
        <f>[1]资金台帐!Q4105&amp;""</f>
      </c>
      <c r="T4105">
        <f>[1]资金台帐!T4105&amp;""</f>
      </c>
      <c r="U4105">
        <f>[1]资金台帐!U4105&amp;""</f>
      </c>
      <c r="W4105">
        <f>[1]资金台帐!W4105&amp;""</f>
      </c>
      <c r="X4105">
        <f>[1]资金台帐!X4105&amp;""</f>
      </c>
      <c r="AB4105">
        <f>[1]资金台帐!AB4105</f>
        <v>0</v>
      </c>
      <c r="AC4105">
        <f>[1]资金台帐!AC4105</f>
        <v>0</v>
      </c>
      <c r="AD4105">
        <f>[1]资金台帐!AD4105</f>
        <v>0</v>
      </c>
      <c r="AJ4105">
        <f>[1]资金台帐!AJ4105</f>
        <v>0</v>
      </c>
      <c r="AK4105">
        <f>[1]资金台帐!AK4105</f>
        <v>0</v>
      </c>
      <c r="BA4105" s="22">
        <f t="shared" si="0"/>
      </c>
    </row>
    <row r="4106">
      <c r="B4106">
        <f>[1]资金台帐!B4106&amp;""</f>
      </c>
      <c r="H4106">
        <f>[1]资金台帐!H4106&amp;""</f>
      </c>
      <c r="J4106">
        <f>[1]资金台帐!J4106&amp;""</f>
      </c>
      <c r="N4106">
        <f>[1]资金台帐!N4106</f>
      </c>
      <c r="O4106">
        <f>[1]资金台帐!O4106&amp;""</f>
      </c>
      <c r="P4106">
        <f>[1]资金台帐!P4106&amp;""</f>
      </c>
      <c r="Q4106">
        <f>[1]资金台帐!Q4106&amp;""</f>
      </c>
      <c r="T4106">
        <f>[1]资金台帐!T4106&amp;""</f>
      </c>
      <c r="U4106">
        <f>[1]资金台帐!U4106&amp;""</f>
      </c>
      <c r="W4106">
        <f>[1]资金台帐!W4106&amp;""</f>
      </c>
      <c r="X4106">
        <f>[1]资金台帐!X4106&amp;""</f>
      </c>
      <c r="AB4106">
        <f>[1]资金台帐!AB4106</f>
        <v>0</v>
      </c>
      <c r="AC4106">
        <f>[1]资金台帐!AC4106</f>
        <v>0</v>
      </c>
      <c r="AD4106">
        <f>[1]资金台帐!AD4106</f>
        <v>0</v>
      </c>
      <c r="AJ4106">
        <f>[1]资金台帐!AJ4106</f>
        <v>0</v>
      </c>
      <c r="AK4106">
        <f>[1]资金台帐!AK4106</f>
        <v>0</v>
      </c>
      <c r="BA4106" s="22">
        <f t="shared" si="0"/>
      </c>
    </row>
    <row r="4107">
      <c r="B4107">
        <f>[1]资金台帐!B4107&amp;""</f>
      </c>
      <c r="H4107">
        <f>[1]资金台帐!H4107&amp;""</f>
      </c>
      <c r="J4107">
        <f>[1]资金台帐!J4107&amp;""</f>
      </c>
      <c r="N4107">
        <f>[1]资金台帐!N4107</f>
      </c>
      <c r="O4107">
        <f>[1]资金台帐!O4107&amp;""</f>
      </c>
      <c r="P4107">
        <f>[1]资金台帐!P4107&amp;""</f>
      </c>
      <c r="Q4107">
        <f>[1]资金台帐!Q4107&amp;""</f>
      </c>
      <c r="T4107">
        <f>[1]资金台帐!T4107&amp;""</f>
      </c>
      <c r="U4107">
        <f>[1]资金台帐!U4107&amp;""</f>
      </c>
      <c r="W4107">
        <f>[1]资金台帐!W4107&amp;""</f>
      </c>
      <c r="X4107">
        <f>[1]资金台帐!X4107&amp;""</f>
      </c>
      <c r="AB4107">
        <f>[1]资金台帐!AB4107</f>
        <v>0</v>
      </c>
      <c r="AC4107">
        <f>[1]资金台帐!AC4107</f>
        <v>0</v>
      </c>
      <c r="AD4107">
        <f>[1]资金台帐!AD4107</f>
        <v>0</v>
      </c>
      <c r="AJ4107">
        <f>[1]资金台帐!AJ4107</f>
        <v>0</v>
      </c>
      <c r="AK4107">
        <f>[1]资金台帐!AK4107</f>
        <v>0</v>
      </c>
      <c r="BA4107" s="22">
        <f t="shared" si="0"/>
      </c>
    </row>
    <row r="4108">
      <c r="B4108">
        <f>[1]资金台帐!B4108&amp;""</f>
      </c>
      <c r="H4108">
        <f>[1]资金台帐!H4108&amp;""</f>
      </c>
      <c r="J4108">
        <f>[1]资金台帐!J4108&amp;""</f>
      </c>
      <c r="N4108">
        <f>[1]资金台帐!N4108</f>
      </c>
      <c r="O4108">
        <f>[1]资金台帐!O4108&amp;""</f>
      </c>
      <c r="P4108">
        <f>[1]资金台帐!P4108&amp;""</f>
      </c>
      <c r="Q4108">
        <f>[1]资金台帐!Q4108&amp;""</f>
      </c>
      <c r="T4108">
        <f>[1]资金台帐!T4108&amp;""</f>
      </c>
      <c r="U4108">
        <f>[1]资金台帐!U4108&amp;""</f>
      </c>
      <c r="W4108">
        <f>[1]资金台帐!W4108&amp;""</f>
      </c>
      <c r="X4108">
        <f>[1]资金台帐!X4108&amp;""</f>
      </c>
      <c r="AB4108">
        <f>[1]资金台帐!AB4108</f>
        <v>0</v>
      </c>
      <c r="AC4108">
        <f>[1]资金台帐!AC4108</f>
        <v>0</v>
      </c>
      <c r="AD4108">
        <f>[1]资金台帐!AD4108</f>
        <v>0</v>
      </c>
      <c r="AJ4108">
        <f>[1]资金台帐!AJ4108</f>
        <v>0</v>
      </c>
      <c r="AK4108">
        <f>[1]资金台帐!AK4108</f>
        <v>0</v>
      </c>
      <c r="BA4108" s="22">
        <f t="shared" si="0"/>
      </c>
    </row>
    <row r="4109">
      <c r="B4109">
        <f>[1]资金台帐!B4109&amp;""</f>
      </c>
      <c r="H4109">
        <f>[1]资金台帐!H4109&amp;""</f>
      </c>
      <c r="J4109">
        <f>[1]资金台帐!J4109&amp;""</f>
      </c>
      <c r="N4109">
        <f>[1]资金台帐!N4109</f>
      </c>
      <c r="O4109">
        <f>[1]资金台帐!O4109&amp;""</f>
      </c>
      <c r="P4109">
        <f>[1]资金台帐!P4109&amp;""</f>
      </c>
      <c r="Q4109">
        <f>[1]资金台帐!Q4109&amp;""</f>
      </c>
      <c r="T4109">
        <f>[1]资金台帐!T4109&amp;""</f>
      </c>
      <c r="U4109">
        <f>[1]资金台帐!U4109&amp;""</f>
      </c>
      <c r="W4109">
        <f>[1]资金台帐!W4109&amp;""</f>
      </c>
      <c r="X4109">
        <f>[1]资金台帐!X4109&amp;""</f>
      </c>
      <c r="AB4109">
        <f>[1]资金台帐!AB4109</f>
        <v>0</v>
      </c>
      <c r="AC4109">
        <f>[1]资金台帐!AC4109</f>
        <v>0</v>
      </c>
      <c r="AD4109">
        <f>[1]资金台帐!AD4109</f>
        <v>0</v>
      </c>
      <c r="AJ4109">
        <f>[1]资金台帐!AJ4109</f>
        <v>0</v>
      </c>
      <c r="AK4109">
        <f>[1]资金台帐!AK4109</f>
        <v>0</v>
      </c>
      <c r="BA4109" s="22">
        <f t="shared" si="0"/>
      </c>
    </row>
    <row r="4110">
      <c r="B4110">
        <f>[1]资金台帐!B4110&amp;""</f>
      </c>
      <c r="H4110">
        <f>[1]资金台帐!H4110&amp;""</f>
      </c>
      <c r="J4110">
        <f>[1]资金台帐!J4110&amp;""</f>
      </c>
      <c r="N4110">
        <f>[1]资金台帐!N4110</f>
      </c>
      <c r="O4110">
        <f>[1]资金台帐!O4110&amp;""</f>
      </c>
      <c r="P4110">
        <f>[1]资金台帐!P4110&amp;""</f>
      </c>
      <c r="Q4110">
        <f>[1]资金台帐!Q4110&amp;""</f>
      </c>
      <c r="T4110">
        <f>[1]资金台帐!T4110&amp;""</f>
      </c>
      <c r="U4110">
        <f>[1]资金台帐!U4110&amp;""</f>
      </c>
      <c r="W4110">
        <f>[1]资金台帐!W4110&amp;""</f>
      </c>
      <c r="X4110">
        <f>[1]资金台帐!X4110&amp;""</f>
      </c>
      <c r="AB4110">
        <f>[1]资金台帐!AB4110</f>
        <v>0</v>
      </c>
      <c r="AC4110">
        <f>[1]资金台帐!AC4110</f>
        <v>0</v>
      </c>
      <c r="AD4110">
        <f>[1]资金台帐!AD4110</f>
        <v>0</v>
      </c>
      <c r="AJ4110">
        <f>[1]资金台帐!AJ4110</f>
        <v>0</v>
      </c>
      <c r="AK4110">
        <f>[1]资金台帐!AK4110</f>
        <v>0</v>
      </c>
      <c r="BA4110" s="22">
        <f t="shared" si="0"/>
      </c>
    </row>
    <row r="4111">
      <c r="B4111">
        <f>[1]资金台帐!B4111&amp;""</f>
      </c>
      <c r="H4111">
        <f>[1]资金台帐!H4111&amp;""</f>
      </c>
      <c r="J4111">
        <f>[1]资金台帐!J4111&amp;""</f>
      </c>
      <c r="N4111">
        <f>[1]资金台帐!N4111</f>
      </c>
      <c r="O4111">
        <f>[1]资金台帐!O4111&amp;""</f>
      </c>
      <c r="P4111">
        <f>[1]资金台帐!P4111&amp;""</f>
      </c>
      <c r="Q4111">
        <f>[1]资金台帐!Q4111&amp;""</f>
      </c>
      <c r="T4111">
        <f>[1]资金台帐!T4111&amp;""</f>
      </c>
      <c r="U4111">
        <f>[1]资金台帐!U4111&amp;""</f>
      </c>
      <c r="W4111">
        <f>[1]资金台帐!W4111&amp;""</f>
      </c>
      <c r="X4111">
        <f>[1]资金台帐!X4111&amp;""</f>
      </c>
      <c r="AB4111">
        <f>[1]资金台帐!AB4111</f>
        <v>0</v>
      </c>
      <c r="AC4111">
        <f>[1]资金台帐!AC4111</f>
        <v>0</v>
      </c>
      <c r="AD4111">
        <f>[1]资金台帐!AD4111</f>
        <v>0</v>
      </c>
      <c r="AJ4111">
        <f>[1]资金台帐!AJ4111</f>
        <v>0</v>
      </c>
      <c r="AK4111">
        <f>[1]资金台帐!AK4111</f>
        <v>0</v>
      </c>
      <c r="BA4111" s="22">
        <f t="shared" si="0"/>
      </c>
    </row>
    <row r="4112">
      <c r="B4112">
        <f>[1]资金台帐!B4112&amp;""</f>
      </c>
      <c r="H4112">
        <f>[1]资金台帐!H4112&amp;""</f>
      </c>
      <c r="J4112">
        <f>[1]资金台帐!J4112&amp;""</f>
      </c>
      <c r="N4112">
        <f>[1]资金台帐!N4112</f>
      </c>
      <c r="O4112">
        <f>[1]资金台帐!O4112&amp;""</f>
      </c>
      <c r="P4112">
        <f>[1]资金台帐!P4112&amp;""</f>
      </c>
      <c r="Q4112">
        <f>[1]资金台帐!Q4112&amp;""</f>
      </c>
      <c r="T4112">
        <f>[1]资金台帐!T4112&amp;""</f>
      </c>
      <c r="U4112">
        <f>[1]资金台帐!U4112&amp;""</f>
      </c>
      <c r="W4112">
        <f>[1]资金台帐!W4112&amp;""</f>
      </c>
      <c r="X4112">
        <f>[1]资金台帐!X4112&amp;""</f>
      </c>
      <c r="AB4112">
        <f>[1]资金台帐!AB4112</f>
        <v>0</v>
      </c>
      <c r="AC4112">
        <f>[1]资金台帐!AC4112</f>
        <v>0</v>
      </c>
      <c r="AD4112">
        <f>[1]资金台帐!AD4112</f>
        <v>0</v>
      </c>
      <c r="AJ4112">
        <f>[1]资金台帐!AJ4112</f>
        <v>0</v>
      </c>
      <c r="AK4112">
        <f>[1]资金台帐!AK4112</f>
        <v>0</v>
      </c>
      <c r="BA4112" s="22">
        <f t="shared" si="0"/>
      </c>
    </row>
    <row r="4113">
      <c r="B4113">
        <f>[1]资金台帐!B4113&amp;""</f>
      </c>
      <c r="H4113">
        <f>[1]资金台帐!H4113&amp;""</f>
      </c>
      <c r="J4113">
        <f>[1]资金台帐!J4113&amp;""</f>
      </c>
      <c r="N4113">
        <f>[1]资金台帐!N4113</f>
      </c>
      <c r="O4113">
        <f>[1]资金台帐!O4113&amp;""</f>
      </c>
      <c r="P4113">
        <f>[1]资金台帐!P4113&amp;""</f>
      </c>
      <c r="Q4113">
        <f>[1]资金台帐!Q4113&amp;""</f>
      </c>
      <c r="T4113">
        <f>[1]资金台帐!T4113&amp;""</f>
      </c>
      <c r="U4113">
        <f>[1]资金台帐!U4113&amp;""</f>
      </c>
      <c r="W4113">
        <f>[1]资金台帐!W4113&amp;""</f>
      </c>
      <c r="X4113">
        <f>[1]资金台帐!X4113&amp;""</f>
      </c>
      <c r="AB4113">
        <f>[1]资金台帐!AB4113</f>
        <v>0</v>
      </c>
      <c r="AC4113">
        <f>[1]资金台帐!AC4113</f>
        <v>0</v>
      </c>
      <c r="AD4113">
        <f>[1]资金台帐!AD4113</f>
        <v>0</v>
      </c>
      <c r="AJ4113">
        <f>[1]资金台帐!AJ4113</f>
        <v>0</v>
      </c>
      <c r="AK4113">
        <f>[1]资金台帐!AK4113</f>
        <v>0</v>
      </c>
      <c r="BA4113" s="22">
        <f t="shared" si="0"/>
      </c>
    </row>
    <row r="4114">
      <c r="B4114">
        <f>[1]资金台帐!B4114&amp;""</f>
      </c>
      <c r="H4114">
        <f>[1]资金台帐!H4114&amp;""</f>
      </c>
      <c r="J4114">
        <f>[1]资金台帐!J4114&amp;""</f>
      </c>
      <c r="N4114">
        <f>[1]资金台帐!N4114</f>
      </c>
      <c r="O4114">
        <f>[1]资金台帐!O4114&amp;""</f>
      </c>
      <c r="P4114">
        <f>[1]资金台帐!P4114&amp;""</f>
      </c>
      <c r="Q4114">
        <f>[1]资金台帐!Q4114&amp;""</f>
      </c>
      <c r="T4114">
        <f>[1]资金台帐!T4114&amp;""</f>
      </c>
      <c r="U4114">
        <f>[1]资金台帐!U4114&amp;""</f>
      </c>
      <c r="W4114">
        <f>[1]资金台帐!W4114&amp;""</f>
      </c>
      <c r="X4114">
        <f>[1]资金台帐!X4114&amp;""</f>
      </c>
      <c r="AB4114">
        <f>[1]资金台帐!AB4114</f>
        <v>0</v>
      </c>
      <c r="AC4114">
        <f>[1]资金台帐!AC4114</f>
        <v>0</v>
      </c>
      <c r="AD4114">
        <f>[1]资金台帐!AD4114</f>
        <v>0</v>
      </c>
      <c r="AJ4114">
        <f>[1]资金台帐!AJ4114</f>
        <v>0</v>
      </c>
      <c r="AK4114">
        <f>[1]资金台帐!AK4114</f>
        <v>0</v>
      </c>
      <c r="BA4114" s="22">
        <f t="shared" si="0"/>
      </c>
    </row>
    <row r="4115">
      <c r="B4115">
        <f>[1]资金台帐!B4115&amp;""</f>
      </c>
      <c r="H4115">
        <f>[1]资金台帐!H4115&amp;""</f>
      </c>
      <c r="J4115">
        <f>[1]资金台帐!J4115&amp;""</f>
      </c>
      <c r="N4115">
        <f>[1]资金台帐!N4115</f>
      </c>
      <c r="O4115">
        <f>[1]资金台帐!O4115&amp;""</f>
      </c>
      <c r="P4115">
        <f>[1]资金台帐!P4115&amp;""</f>
      </c>
      <c r="Q4115">
        <f>[1]资金台帐!Q4115&amp;""</f>
      </c>
      <c r="T4115">
        <f>[1]资金台帐!T4115&amp;""</f>
      </c>
      <c r="U4115">
        <f>[1]资金台帐!U4115&amp;""</f>
      </c>
      <c r="W4115">
        <f>[1]资金台帐!W4115&amp;""</f>
      </c>
      <c r="X4115">
        <f>[1]资金台帐!X4115&amp;""</f>
      </c>
      <c r="AB4115">
        <f>[1]资金台帐!AB4115</f>
        <v>0</v>
      </c>
      <c r="AC4115">
        <f>[1]资金台帐!AC4115</f>
        <v>0</v>
      </c>
      <c r="AD4115">
        <f>[1]资金台帐!AD4115</f>
        <v>0</v>
      </c>
      <c r="AJ4115">
        <f>[1]资金台帐!AJ4115</f>
        <v>0</v>
      </c>
      <c r="AK4115">
        <f>[1]资金台帐!AK4115</f>
        <v>0</v>
      </c>
      <c r="BA4115" s="22">
        <f t="shared" si="0"/>
      </c>
    </row>
    <row r="4116">
      <c r="B4116">
        <f>[1]资金台帐!B4116&amp;""</f>
      </c>
      <c r="H4116">
        <f>[1]资金台帐!H4116&amp;""</f>
      </c>
      <c r="J4116">
        <f>[1]资金台帐!J4116&amp;""</f>
      </c>
      <c r="N4116">
        <f>[1]资金台帐!N4116</f>
      </c>
      <c r="O4116">
        <f>[1]资金台帐!O4116&amp;""</f>
      </c>
      <c r="P4116">
        <f>[1]资金台帐!P4116&amp;""</f>
      </c>
      <c r="Q4116">
        <f>[1]资金台帐!Q4116&amp;""</f>
      </c>
      <c r="T4116">
        <f>[1]资金台帐!T4116&amp;""</f>
      </c>
      <c r="U4116">
        <f>[1]资金台帐!U4116&amp;""</f>
      </c>
      <c r="W4116">
        <f>[1]资金台帐!W4116&amp;""</f>
      </c>
      <c r="X4116">
        <f>[1]资金台帐!X4116&amp;""</f>
      </c>
      <c r="AB4116">
        <f>[1]资金台帐!AB4116</f>
        <v>0</v>
      </c>
      <c r="AC4116">
        <f>[1]资金台帐!AC4116</f>
        <v>0</v>
      </c>
      <c r="AD4116">
        <f>[1]资金台帐!AD4116</f>
        <v>0</v>
      </c>
      <c r="AJ4116">
        <f>[1]资金台帐!AJ4116</f>
        <v>0</v>
      </c>
      <c r="AK4116">
        <f>[1]资金台帐!AK4116</f>
        <v>0</v>
      </c>
      <c r="BA4116" s="22">
        <f t="shared" si="0"/>
      </c>
    </row>
    <row r="4117">
      <c r="B4117">
        <f>[1]资金台帐!B4117&amp;""</f>
      </c>
      <c r="H4117">
        <f>[1]资金台帐!H4117&amp;""</f>
      </c>
      <c r="J4117">
        <f>[1]资金台帐!J4117&amp;""</f>
      </c>
      <c r="N4117">
        <f>[1]资金台帐!N4117</f>
      </c>
      <c r="O4117">
        <f>[1]资金台帐!O4117&amp;""</f>
      </c>
      <c r="P4117">
        <f>[1]资金台帐!P4117&amp;""</f>
      </c>
      <c r="Q4117">
        <f>[1]资金台帐!Q4117&amp;""</f>
      </c>
      <c r="T4117">
        <f>[1]资金台帐!T4117&amp;""</f>
      </c>
      <c r="U4117">
        <f>[1]资金台帐!U4117&amp;""</f>
      </c>
      <c r="W4117">
        <f>[1]资金台帐!W4117&amp;""</f>
      </c>
      <c r="X4117">
        <f>[1]资金台帐!X4117&amp;""</f>
      </c>
      <c r="AB4117">
        <f>[1]资金台帐!AB4117</f>
        <v>0</v>
      </c>
      <c r="AC4117">
        <f>[1]资金台帐!AC4117</f>
        <v>0</v>
      </c>
      <c r="AD4117">
        <f>[1]资金台帐!AD4117</f>
        <v>0</v>
      </c>
      <c r="AJ4117">
        <f>[1]资金台帐!AJ4117</f>
        <v>0</v>
      </c>
      <c r="AK4117">
        <f>[1]资金台帐!AK4117</f>
        <v>0</v>
      </c>
      <c r="BA4117" s="22">
        <f t="shared" si="0"/>
      </c>
    </row>
    <row r="4118">
      <c r="B4118">
        <f>[1]资金台帐!B4118&amp;""</f>
      </c>
      <c r="H4118">
        <f>[1]资金台帐!H4118&amp;""</f>
      </c>
      <c r="J4118">
        <f>[1]资金台帐!J4118&amp;""</f>
      </c>
      <c r="N4118">
        <f>[1]资金台帐!N4118</f>
      </c>
      <c r="O4118">
        <f>[1]资金台帐!O4118&amp;""</f>
      </c>
      <c r="P4118">
        <f>[1]资金台帐!P4118&amp;""</f>
      </c>
      <c r="Q4118">
        <f>[1]资金台帐!Q4118&amp;""</f>
      </c>
      <c r="T4118">
        <f>[1]资金台帐!T4118&amp;""</f>
      </c>
      <c r="U4118">
        <f>[1]资金台帐!U4118&amp;""</f>
      </c>
      <c r="W4118">
        <f>[1]资金台帐!W4118&amp;""</f>
      </c>
      <c r="X4118">
        <f>[1]资金台帐!X4118&amp;""</f>
      </c>
      <c r="AB4118">
        <f>[1]资金台帐!AB4118</f>
        <v>0</v>
      </c>
      <c r="AC4118">
        <f>[1]资金台帐!AC4118</f>
        <v>0</v>
      </c>
      <c r="AD4118">
        <f>[1]资金台帐!AD4118</f>
        <v>0</v>
      </c>
      <c r="AJ4118">
        <f>[1]资金台帐!AJ4118</f>
        <v>0</v>
      </c>
      <c r="AK4118">
        <f>[1]资金台帐!AK4118</f>
        <v>0</v>
      </c>
      <c r="BA4118" s="22">
        <f t="shared" si="0"/>
      </c>
    </row>
    <row r="4119">
      <c r="B4119">
        <f>[1]资金台帐!B4119&amp;""</f>
      </c>
      <c r="H4119">
        <f>[1]资金台帐!H4119&amp;""</f>
      </c>
      <c r="J4119">
        <f>[1]资金台帐!J4119&amp;""</f>
      </c>
      <c r="N4119">
        <f>[1]资金台帐!N4119</f>
      </c>
      <c r="O4119">
        <f>[1]资金台帐!O4119&amp;""</f>
      </c>
      <c r="P4119">
        <f>[1]资金台帐!P4119&amp;""</f>
      </c>
      <c r="Q4119">
        <f>[1]资金台帐!Q4119&amp;""</f>
      </c>
      <c r="T4119">
        <f>[1]资金台帐!T4119&amp;""</f>
      </c>
      <c r="U4119">
        <f>[1]资金台帐!U4119&amp;""</f>
      </c>
      <c r="W4119">
        <f>[1]资金台帐!W4119&amp;""</f>
      </c>
      <c r="X4119">
        <f>[1]资金台帐!X4119&amp;""</f>
      </c>
      <c r="AB4119">
        <f>[1]资金台帐!AB4119</f>
        <v>0</v>
      </c>
      <c r="AC4119">
        <f>[1]资金台帐!AC4119</f>
        <v>0</v>
      </c>
      <c r="AD4119">
        <f>[1]资金台帐!AD4119</f>
        <v>0</v>
      </c>
      <c r="AJ4119">
        <f>[1]资金台帐!AJ4119</f>
        <v>0</v>
      </c>
      <c r="AK4119">
        <f>[1]资金台帐!AK4119</f>
        <v>0</v>
      </c>
      <c r="BA4119" s="22">
        <f t="shared" si="0"/>
      </c>
    </row>
    <row r="4120">
      <c r="B4120">
        <f>[1]资金台帐!B4120&amp;""</f>
      </c>
      <c r="H4120">
        <f>[1]资金台帐!H4120&amp;""</f>
      </c>
      <c r="J4120">
        <f>[1]资金台帐!J4120&amp;""</f>
      </c>
      <c r="N4120">
        <f>[1]资金台帐!N4120</f>
      </c>
      <c r="O4120">
        <f>[1]资金台帐!O4120&amp;""</f>
      </c>
      <c r="P4120">
        <f>[1]资金台帐!P4120&amp;""</f>
      </c>
      <c r="Q4120">
        <f>[1]资金台帐!Q4120&amp;""</f>
      </c>
      <c r="T4120">
        <f>[1]资金台帐!T4120&amp;""</f>
      </c>
      <c r="U4120">
        <f>[1]资金台帐!U4120&amp;""</f>
      </c>
      <c r="W4120">
        <f>[1]资金台帐!W4120&amp;""</f>
      </c>
      <c r="X4120">
        <f>[1]资金台帐!X4120&amp;""</f>
      </c>
      <c r="AB4120">
        <f>[1]资金台帐!AB4120</f>
        <v>0</v>
      </c>
      <c r="AC4120">
        <f>[1]资金台帐!AC4120</f>
        <v>0</v>
      </c>
      <c r="AD4120">
        <f>[1]资金台帐!AD4120</f>
        <v>0</v>
      </c>
      <c r="AJ4120">
        <f>[1]资金台帐!AJ4120</f>
        <v>0</v>
      </c>
      <c r="AK4120">
        <f>[1]资金台帐!AK4120</f>
        <v>0</v>
      </c>
      <c r="BA4120" s="22">
        <f t="shared" si="0"/>
      </c>
    </row>
    <row r="4121">
      <c r="B4121">
        <f>[1]资金台帐!B4121&amp;""</f>
      </c>
      <c r="H4121">
        <f>[1]资金台帐!H4121&amp;""</f>
      </c>
      <c r="J4121">
        <f>[1]资金台帐!J4121&amp;""</f>
      </c>
      <c r="N4121">
        <f>[1]资金台帐!N4121</f>
      </c>
      <c r="O4121">
        <f>[1]资金台帐!O4121&amp;""</f>
      </c>
      <c r="P4121">
        <f>[1]资金台帐!P4121&amp;""</f>
      </c>
      <c r="Q4121">
        <f>[1]资金台帐!Q4121&amp;""</f>
      </c>
      <c r="T4121">
        <f>[1]资金台帐!T4121&amp;""</f>
      </c>
      <c r="U4121">
        <f>[1]资金台帐!U4121&amp;""</f>
      </c>
      <c r="W4121">
        <f>[1]资金台帐!W4121&amp;""</f>
      </c>
      <c r="X4121">
        <f>[1]资金台帐!X4121&amp;""</f>
      </c>
      <c r="AB4121">
        <f>[1]资金台帐!AB4121</f>
        <v>0</v>
      </c>
      <c r="AC4121">
        <f>[1]资金台帐!AC4121</f>
        <v>0</v>
      </c>
      <c r="AD4121">
        <f>[1]资金台帐!AD4121</f>
        <v>0</v>
      </c>
      <c r="AJ4121">
        <f>[1]资金台帐!AJ4121</f>
        <v>0</v>
      </c>
      <c r="AK4121">
        <f>[1]资金台帐!AK4121</f>
        <v>0</v>
      </c>
      <c r="BA4121" s="22">
        <f t="shared" si="0"/>
      </c>
    </row>
    <row r="4122">
      <c r="B4122">
        <f>[1]资金台帐!B4122&amp;""</f>
      </c>
      <c r="H4122">
        <f>[1]资金台帐!H4122&amp;""</f>
      </c>
      <c r="J4122">
        <f>[1]资金台帐!J4122&amp;""</f>
      </c>
      <c r="N4122">
        <f>[1]资金台帐!N4122</f>
      </c>
      <c r="O4122">
        <f>[1]资金台帐!O4122&amp;""</f>
      </c>
      <c r="P4122">
        <f>[1]资金台帐!P4122&amp;""</f>
      </c>
      <c r="Q4122">
        <f>[1]资金台帐!Q4122&amp;""</f>
      </c>
      <c r="T4122">
        <f>[1]资金台帐!T4122&amp;""</f>
      </c>
      <c r="U4122">
        <f>[1]资金台帐!U4122&amp;""</f>
      </c>
      <c r="W4122">
        <f>[1]资金台帐!W4122&amp;""</f>
      </c>
      <c r="X4122">
        <f>[1]资金台帐!X4122&amp;""</f>
      </c>
      <c r="AB4122">
        <f>[1]资金台帐!AB4122</f>
        <v>0</v>
      </c>
      <c r="AC4122">
        <f>[1]资金台帐!AC4122</f>
        <v>0</v>
      </c>
      <c r="AD4122">
        <f>[1]资金台帐!AD4122</f>
        <v>0</v>
      </c>
      <c r="AJ4122">
        <f>[1]资金台帐!AJ4122</f>
        <v>0</v>
      </c>
      <c r="AK4122">
        <f>[1]资金台帐!AK4122</f>
        <v>0</v>
      </c>
      <c r="BA4122" s="22">
        <f t="shared" si="0"/>
      </c>
    </row>
    <row r="4123">
      <c r="B4123">
        <f>[1]资金台帐!B4123&amp;""</f>
      </c>
      <c r="H4123">
        <f>[1]资金台帐!H4123&amp;""</f>
      </c>
      <c r="J4123">
        <f>[1]资金台帐!J4123&amp;""</f>
      </c>
      <c r="N4123">
        <f>[1]资金台帐!N4123</f>
      </c>
      <c r="O4123">
        <f>[1]资金台帐!O4123&amp;""</f>
      </c>
      <c r="P4123">
        <f>[1]资金台帐!P4123&amp;""</f>
      </c>
      <c r="Q4123">
        <f>[1]资金台帐!Q4123&amp;""</f>
      </c>
      <c r="T4123">
        <f>[1]资金台帐!T4123&amp;""</f>
      </c>
      <c r="U4123">
        <f>[1]资金台帐!U4123&amp;""</f>
      </c>
      <c r="W4123">
        <f>[1]资金台帐!W4123&amp;""</f>
      </c>
      <c r="X4123">
        <f>[1]资金台帐!X4123&amp;""</f>
      </c>
      <c r="AB4123">
        <f>[1]资金台帐!AB4123</f>
        <v>0</v>
      </c>
      <c r="AC4123">
        <f>[1]资金台帐!AC4123</f>
        <v>0</v>
      </c>
      <c r="AD4123">
        <f>[1]资金台帐!AD4123</f>
        <v>0</v>
      </c>
      <c r="AJ4123">
        <f>[1]资金台帐!AJ4123</f>
        <v>0</v>
      </c>
      <c r="AK4123">
        <f>[1]资金台帐!AK4123</f>
        <v>0</v>
      </c>
      <c r="BA4123" s="22">
        <f t="shared" si="0"/>
      </c>
    </row>
    <row r="4124">
      <c r="B4124">
        <f>[1]资金台帐!B4124&amp;""</f>
      </c>
      <c r="H4124">
        <f>[1]资金台帐!H4124&amp;""</f>
      </c>
      <c r="J4124">
        <f>[1]资金台帐!J4124&amp;""</f>
      </c>
      <c r="N4124">
        <f>[1]资金台帐!N4124</f>
      </c>
      <c r="O4124">
        <f>[1]资金台帐!O4124&amp;""</f>
      </c>
      <c r="P4124">
        <f>[1]资金台帐!P4124&amp;""</f>
      </c>
      <c r="Q4124">
        <f>[1]资金台帐!Q4124&amp;""</f>
      </c>
      <c r="T4124">
        <f>[1]资金台帐!T4124&amp;""</f>
      </c>
      <c r="U4124">
        <f>[1]资金台帐!U4124&amp;""</f>
      </c>
      <c r="W4124">
        <f>[1]资金台帐!W4124&amp;""</f>
      </c>
      <c r="X4124">
        <f>[1]资金台帐!X4124&amp;""</f>
      </c>
      <c r="AB4124">
        <f>[1]资金台帐!AB4124</f>
        <v>0</v>
      </c>
      <c r="AC4124">
        <f>[1]资金台帐!AC4124</f>
        <v>0</v>
      </c>
      <c r="AD4124">
        <f>[1]资金台帐!AD4124</f>
        <v>0</v>
      </c>
      <c r="AJ4124">
        <f>[1]资金台帐!AJ4124</f>
        <v>0</v>
      </c>
      <c r="AK4124">
        <f>[1]资金台帐!AK4124</f>
        <v>0</v>
      </c>
      <c r="BA4124" s="22">
        <f t="shared" si="0"/>
      </c>
    </row>
    <row r="4125">
      <c r="B4125">
        <f>[1]资金台帐!B4125&amp;""</f>
      </c>
      <c r="H4125">
        <f>[1]资金台帐!H4125&amp;""</f>
      </c>
      <c r="J4125">
        <f>[1]资金台帐!J4125&amp;""</f>
      </c>
      <c r="N4125">
        <f>[1]资金台帐!N4125</f>
      </c>
      <c r="O4125">
        <f>[1]资金台帐!O4125&amp;""</f>
      </c>
      <c r="P4125">
        <f>[1]资金台帐!P4125&amp;""</f>
      </c>
      <c r="Q4125">
        <f>[1]资金台帐!Q4125&amp;""</f>
      </c>
      <c r="T4125">
        <f>[1]资金台帐!T4125&amp;""</f>
      </c>
      <c r="U4125">
        <f>[1]资金台帐!U4125&amp;""</f>
      </c>
      <c r="W4125">
        <f>[1]资金台帐!W4125&amp;""</f>
      </c>
      <c r="X4125">
        <f>[1]资金台帐!X4125&amp;""</f>
      </c>
      <c r="AB4125">
        <f>[1]资金台帐!AB4125</f>
        <v>0</v>
      </c>
      <c r="AC4125">
        <f>[1]资金台帐!AC4125</f>
        <v>0</v>
      </c>
      <c r="AD4125">
        <f>[1]资金台帐!AD4125</f>
        <v>0</v>
      </c>
      <c r="AJ4125">
        <f>[1]资金台帐!AJ4125</f>
        <v>0</v>
      </c>
      <c r="AK4125">
        <f>[1]资金台帐!AK4125</f>
        <v>0</v>
      </c>
      <c r="BA4125" s="22">
        <f t="shared" si="0"/>
      </c>
    </row>
    <row r="4126">
      <c r="B4126">
        <f>[1]资金台帐!B4126&amp;""</f>
      </c>
      <c r="H4126">
        <f>[1]资金台帐!H4126&amp;""</f>
      </c>
      <c r="J4126">
        <f>[1]资金台帐!J4126&amp;""</f>
      </c>
      <c r="N4126">
        <f>[1]资金台帐!N4126</f>
      </c>
      <c r="O4126">
        <f>[1]资金台帐!O4126&amp;""</f>
      </c>
      <c r="P4126">
        <f>[1]资金台帐!P4126&amp;""</f>
      </c>
      <c r="Q4126">
        <f>[1]资金台帐!Q4126&amp;""</f>
      </c>
      <c r="T4126">
        <f>[1]资金台帐!T4126&amp;""</f>
      </c>
      <c r="U4126">
        <f>[1]资金台帐!U4126&amp;""</f>
      </c>
      <c r="W4126">
        <f>[1]资金台帐!W4126&amp;""</f>
      </c>
      <c r="X4126">
        <f>[1]资金台帐!X4126&amp;""</f>
      </c>
      <c r="AB4126">
        <f>[1]资金台帐!AB4126</f>
        <v>0</v>
      </c>
      <c r="AC4126">
        <f>[1]资金台帐!AC4126</f>
        <v>0</v>
      </c>
      <c r="AD4126">
        <f>[1]资金台帐!AD4126</f>
        <v>0</v>
      </c>
      <c r="AJ4126">
        <f>[1]资金台帐!AJ4126</f>
        <v>0</v>
      </c>
      <c r="AK4126">
        <f>[1]资金台帐!AK4126</f>
        <v>0</v>
      </c>
      <c r="BA4126" s="22">
        <f t="shared" si="0"/>
      </c>
    </row>
    <row r="4127">
      <c r="B4127">
        <f>[1]资金台帐!B4127&amp;""</f>
      </c>
      <c r="H4127">
        <f>[1]资金台帐!H4127&amp;""</f>
      </c>
      <c r="J4127">
        <f>[1]资金台帐!J4127&amp;""</f>
      </c>
      <c r="N4127">
        <f>[1]资金台帐!N4127</f>
      </c>
      <c r="O4127">
        <f>[1]资金台帐!O4127&amp;""</f>
      </c>
      <c r="P4127">
        <f>[1]资金台帐!P4127&amp;""</f>
      </c>
      <c r="Q4127">
        <f>[1]资金台帐!Q4127&amp;""</f>
      </c>
      <c r="T4127">
        <f>[1]资金台帐!T4127&amp;""</f>
      </c>
      <c r="U4127">
        <f>[1]资金台帐!U4127&amp;""</f>
      </c>
      <c r="W4127">
        <f>[1]资金台帐!W4127&amp;""</f>
      </c>
      <c r="X4127">
        <f>[1]资金台帐!X4127&amp;""</f>
      </c>
      <c r="AB4127">
        <f>[1]资金台帐!AB4127</f>
        <v>0</v>
      </c>
      <c r="AC4127">
        <f>[1]资金台帐!AC4127</f>
        <v>0</v>
      </c>
      <c r="AD4127">
        <f>[1]资金台帐!AD4127</f>
        <v>0</v>
      </c>
      <c r="AJ4127">
        <f>[1]资金台帐!AJ4127</f>
        <v>0</v>
      </c>
      <c r="AK4127">
        <f>[1]资金台帐!AK4127</f>
        <v>0</v>
      </c>
      <c r="BA4127" s="22">
        <f t="shared" si="0"/>
      </c>
    </row>
    <row r="4128">
      <c r="B4128">
        <f>[1]资金台帐!B4128&amp;""</f>
      </c>
      <c r="H4128">
        <f>[1]资金台帐!H4128&amp;""</f>
      </c>
      <c r="J4128">
        <f>[1]资金台帐!J4128&amp;""</f>
      </c>
      <c r="N4128">
        <f>[1]资金台帐!N4128</f>
      </c>
      <c r="O4128">
        <f>[1]资金台帐!O4128&amp;""</f>
      </c>
      <c r="P4128">
        <f>[1]资金台帐!P4128&amp;""</f>
      </c>
      <c r="Q4128">
        <f>[1]资金台帐!Q4128&amp;""</f>
      </c>
      <c r="T4128">
        <f>[1]资金台帐!T4128&amp;""</f>
      </c>
      <c r="U4128">
        <f>[1]资金台帐!U4128&amp;""</f>
      </c>
      <c r="W4128">
        <f>[1]资金台帐!W4128&amp;""</f>
      </c>
      <c r="X4128">
        <f>[1]资金台帐!X4128&amp;""</f>
      </c>
      <c r="AB4128">
        <f>[1]资金台帐!AB4128</f>
        <v>0</v>
      </c>
      <c r="AC4128">
        <f>[1]资金台帐!AC4128</f>
        <v>0</v>
      </c>
      <c r="AD4128">
        <f>[1]资金台帐!AD4128</f>
        <v>0</v>
      </c>
      <c r="AJ4128">
        <f>[1]资金台帐!AJ4128</f>
        <v>0</v>
      </c>
      <c r="AK4128">
        <f>[1]资金台帐!AK4128</f>
        <v>0</v>
      </c>
      <c r="BA4128" s="22">
        <f t="shared" si="0"/>
      </c>
    </row>
    <row r="4129">
      <c r="B4129">
        <f>[1]资金台帐!B4129&amp;""</f>
      </c>
      <c r="H4129">
        <f>[1]资金台帐!H4129&amp;""</f>
      </c>
      <c r="J4129">
        <f>[1]资金台帐!J4129&amp;""</f>
      </c>
      <c r="N4129">
        <f>[1]资金台帐!N4129</f>
      </c>
      <c r="O4129">
        <f>[1]资金台帐!O4129&amp;""</f>
      </c>
      <c r="P4129">
        <f>[1]资金台帐!P4129&amp;""</f>
      </c>
      <c r="Q4129">
        <f>[1]资金台帐!Q4129&amp;""</f>
      </c>
      <c r="T4129">
        <f>[1]资金台帐!T4129&amp;""</f>
      </c>
      <c r="U4129">
        <f>[1]资金台帐!U4129&amp;""</f>
      </c>
      <c r="W4129">
        <f>[1]资金台帐!W4129&amp;""</f>
      </c>
      <c r="X4129">
        <f>[1]资金台帐!X4129&amp;""</f>
      </c>
      <c r="AB4129">
        <f>[1]资金台帐!AB4129</f>
        <v>0</v>
      </c>
      <c r="AC4129">
        <f>[1]资金台帐!AC4129</f>
        <v>0</v>
      </c>
      <c r="AD4129">
        <f>[1]资金台帐!AD4129</f>
        <v>0</v>
      </c>
      <c r="AJ4129">
        <f>[1]资金台帐!AJ4129</f>
        <v>0</v>
      </c>
      <c r="AK4129">
        <f>[1]资金台帐!AK4129</f>
        <v>0</v>
      </c>
      <c r="BA4129" s="22">
        <f t="shared" si="0"/>
      </c>
    </row>
    <row r="4130">
      <c r="B4130">
        <f>[1]资金台帐!B4130&amp;""</f>
      </c>
      <c r="H4130">
        <f>[1]资金台帐!H4130&amp;""</f>
      </c>
      <c r="J4130">
        <f>[1]资金台帐!J4130&amp;""</f>
      </c>
      <c r="N4130">
        <f>[1]资金台帐!N4130</f>
      </c>
      <c r="O4130">
        <f>[1]资金台帐!O4130&amp;""</f>
      </c>
      <c r="P4130">
        <f>[1]资金台帐!P4130&amp;""</f>
      </c>
      <c r="Q4130">
        <f>[1]资金台帐!Q4130&amp;""</f>
      </c>
      <c r="T4130">
        <f>[1]资金台帐!T4130&amp;""</f>
      </c>
      <c r="U4130">
        <f>[1]资金台帐!U4130&amp;""</f>
      </c>
      <c r="W4130">
        <f>[1]资金台帐!W4130&amp;""</f>
      </c>
      <c r="X4130">
        <f>[1]资金台帐!X4130&amp;""</f>
      </c>
      <c r="AB4130">
        <f>[1]资金台帐!AB4130</f>
        <v>0</v>
      </c>
      <c r="AC4130">
        <f>[1]资金台帐!AC4130</f>
        <v>0</v>
      </c>
      <c r="AD4130">
        <f>[1]资金台帐!AD4130</f>
        <v>0</v>
      </c>
      <c r="AJ4130">
        <f>[1]资金台帐!AJ4130</f>
        <v>0</v>
      </c>
      <c r="AK4130">
        <f>[1]资金台帐!AK4130</f>
        <v>0</v>
      </c>
      <c r="BA4130" s="22">
        <f t="shared" si="0"/>
      </c>
    </row>
    <row r="4131">
      <c r="B4131">
        <f>[1]资金台帐!B4131&amp;""</f>
      </c>
      <c r="H4131">
        <f>[1]资金台帐!H4131&amp;""</f>
      </c>
      <c r="J4131">
        <f>[1]资金台帐!J4131&amp;""</f>
      </c>
      <c r="N4131">
        <f>[1]资金台帐!N4131</f>
      </c>
      <c r="O4131">
        <f>[1]资金台帐!O4131&amp;""</f>
      </c>
      <c r="P4131">
        <f>[1]资金台帐!P4131&amp;""</f>
      </c>
      <c r="Q4131">
        <f>[1]资金台帐!Q4131&amp;""</f>
      </c>
      <c r="T4131">
        <f>[1]资金台帐!T4131&amp;""</f>
      </c>
      <c r="U4131">
        <f>[1]资金台帐!U4131&amp;""</f>
      </c>
      <c r="W4131">
        <f>[1]资金台帐!W4131&amp;""</f>
      </c>
      <c r="X4131">
        <f>[1]资金台帐!X4131&amp;""</f>
      </c>
      <c r="AB4131">
        <f>[1]资金台帐!AB4131</f>
        <v>0</v>
      </c>
      <c r="AC4131">
        <f>[1]资金台帐!AC4131</f>
        <v>0</v>
      </c>
      <c r="AD4131">
        <f>[1]资金台帐!AD4131</f>
        <v>0</v>
      </c>
      <c r="AJ4131">
        <f>[1]资金台帐!AJ4131</f>
        <v>0</v>
      </c>
      <c r="AK4131">
        <f>[1]资金台帐!AK4131</f>
        <v>0</v>
      </c>
      <c r="BA4131" s="22">
        <f t="shared" si="0"/>
      </c>
    </row>
    <row r="4132">
      <c r="B4132">
        <f>[1]资金台帐!B4132&amp;""</f>
      </c>
      <c r="H4132">
        <f>[1]资金台帐!H4132&amp;""</f>
      </c>
      <c r="J4132">
        <f>[1]资金台帐!J4132&amp;""</f>
      </c>
      <c r="N4132">
        <f>[1]资金台帐!N4132</f>
      </c>
      <c r="O4132">
        <f>[1]资金台帐!O4132&amp;""</f>
      </c>
      <c r="P4132">
        <f>[1]资金台帐!P4132&amp;""</f>
      </c>
      <c r="Q4132">
        <f>[1]资金台帐!Q4132&amp;""</f>
      </c>
      <c r="T4132">
        <f>[1]资金台帐!T4132&amp;""</f>
      </c>
      <c r="U4132">
        <f>[1]资金台帐!U4132&amp;""</f>
      </c>
      <c r="W4132">
        <f>[1]资金台帐!W4132&amp;""</f>
      </c>
      <c r="X4132">
        <f>[1]资金台帐!X4132&amp;""</f>
      </c>
      <c r="AB4132">
        <f>[1]资金台帐!AB4132</f>
        <v>0</v>
      </c>
      <c r="AC4132">
        <f>[1]资金台帐!AC4132</f>
        <v>0</v>
      </c>
      <c r="AD4132">
        <f>[1]资金台帐!AD4132</f>
        <v>0</v>
      </c>
      <c r="AJ4132">
        <f>[1]资金台帐!AJ4132</f>
        <v>0</v>
      </c>
      <c r="AK4132">
        <f>[1]资金台帐!AK4132</f>
        <v>0</v>
      </c>
      <c r="BA4132" s="22">
        <f t="shared" si="0"/>
      </c>
    </row>
    <row r="4133">
      <c r="B4133">
        <f>[1]资金台帐!B4133&amp;""</f>
      </c>
      <c r="H4133">
        <f>[1]资金台帐!H4133&amp;""</f>
      </c>
      <c r="J4133">
        <f>[1]资金台帐!J4133&amp;""</f>
      </c>
      <c r="N4133">
        <f>[1]资金台帐!N4133</f>
      </c>
      <c r="O4133">
        <f>[1]资金台帐!O4133&amp;""</f>
      </c>
      <c r="P4133">
        <f>[1]资金台帐!P4133&amp;""</f>
      </c>
      <c r="Q4133">
        <f>[1]资金台帐!Q4133&amp;""</f>
      </c>
      <c r="T4133">
        <f>[1]资金台帐!T4133&amp;""</f>
      </c>
      <c r="U4133">
        <f>[1]资金台帐!U4133&amp;""</f>
      </c>
      <c r="W4133">
        <f>[1]资金台帐!W4133&amp;""</f>
      </c>
      <c r="X4133">
        <f>[1]资金台帐!X4133&amp;""</f>
      </c>
      <c r="AB4133">
        <f>[1]资金台帐!AB4133</f>
        <v>0</v>
      </c>
      <c r="AC4133">
        <f>[1]资金台帐!AC4133</f>
        <v>0</v>
      </c>
      <c r="AD4133">
        <f>[1]资金台帐!AD4133</f>
        <v>0</v>
      </c>
      <c r="AJ4133">
        <f>[1]资金台帐!AJ4133</f>
        <v>0</v>
      </c>
      <c r="AK4133">
        <f>[1]资金台帐!AK4133</f>
        <v>0</v>
      </c>
      <c r="BA4133" s="22">
        <f t="shared" si="0"/>
      </c>
    </row>
    <row r="4134">
      <c r="B4134">
        <f>[1]资金台帐!B4134&amp;""</f>
      </c>
      <c r="H4134">
        <f>[1]资金台帐!H4134&amp;""</f>
      </c>
      <c r="J4134">
        <f>[1]资金台帐!J4134&amp;""</f>
      </c>
      <c r="N4134">
        <f>[1]资金台帐!N4134</f>
      </c>
      <c r="O4134">
        <f>[1]资金台帐!O4134&amp;""</f>
      </c>
      <c r="P4134">
        <f>[1]资金台帐!P4134&amp;""</f>
      </c>
      <c r="Q4134">
        <f>[1]资金台帐!Q4134&amp;""</f>
      </c>
      <c r="T4134">
        <f>[1]资金台帐!T4134&amp;""</f>
      </c>
      <c r="U4134">
        <f>[1]资金台帐!U4134&amp;""</f>
      </c>
      <c r="W4134">
        <f>[1]资金台帐!W4134&amp;""</f>
      </c>
      <c r="X4134">
        <f>[1]资金台帐!X4134&amp;""</f>
      </c>
      <c r="AB4134">
        <f>[1]资金台帐!AB4134</f>
        <v>0</v>
      </c>
      <c r="AC4134">
        <f>[1]资金台帐!AC4134</f>
        <v>0</v>
      </c>
      <c r="AD4134">
        <f>[1]资金台帐!AD4134</f>
        <v>0</v>
      </c>
      <c r="AJ4134">
        <f>[1]资金台帐!AJ4134</f>
        <v>0</v>
      </c>
      <c r="AK4134">
        <f>[1]资金台帐!AK4134</f>
        <v>0</v>
      </c>
      <c r="BA4134" s="22">
        <f t="shared" si="0"/>
      </c>
    </row>
    <row r="4135">
      <c r="B4135">
        <f>[1]资金台帐!B4135&amp;""</f>
      </c>
      <c r="H4135">
        <f>[1]资金台帐!H4135&amp;""</f>
      </c>
      <c r="J4135">
        <f>[1]资金台帐!J4135&amp;""</f>
      </c>
      <c r="N4135">
        <f>[1]资金台帐!N4135</f>
      </c>
      <c r="O4135">
        <f>[1]资金台帐!O4135&amp;""</f>
      </c>
      <c r="P4135">
        <f>[1]资金台帐!P4135&amp;""</f>
      </c>
      <c r="Q4135">
        <f>[1]资金台帐!Q4135&amp;""</f>
      </c>
      <c r="T4135">
        <f>[1]资金台帐!T4135&amp;""</f>
      </c>
      <c r="U4135">
        <f>[1]资金台帐!U4135&amp;""</f>
      </c>
      <c r="W4135">
        <f>[1]资金台帐!W4135&amp;""</f>
      </c>
      <c r="X4135">
        <f>[1]资金台帐!X4135&amp;""</f>
      </c>
      <c r="AB4135">
        <f>[1]资金台帐!AB4135</f>
        <v>0</v>
      </c>
      <c r="AC4135">
        <f>[1]资金台帐!AC4135</f>
        <v>0</v>
      </c>
      <c r="AD4135">
        <f>[1]资金台帐!AD4135</f>
        <v>0</v>
      </c>
      <c r="AJ4135">
        <f>[1]资金台帐!AJ4135</f>
        <v>0</v>
      </c>
      <c r="AK4135">
        <f>[1]资金台帐!AK4135</f>
        <v>0</v>
      </c>
      <c r="BA4135" s="22">
        <f t="shared" si="0"/>
      </c>
    </row>
    <row r="4136">
      <c r="B4136">
        <f>[1]资金台帐!B4136&amp;""</f>
      </c>
      <c r="H4136">
        <f>[1]资金台帐!H4136&amp;""</f>
      </c>
      <c r="J4136">
        <f>[1]资金台帐!J4136&amp;""</f>
      </c>
      <c r="N4136">
        <f>[1]资金台帐!N4136</f>
      </c>
      <c r="O4136">
        <f>[1]资金台帐!O4136&amp;""</f>
      </c>
      <c r="P4136">
        <f>[1]资金台帐!P4136&amp;""</f>
      </c>
      <c r="Q4136">
        <f>[1]资金台帐!Q4136&amp;""</f>
      </c>
      <c r="T4136">
        <f>[1]资金台帐!T4136&amp;""</f>
      </c>
      <c r="U4136">
        <f>[1]资金台帐!U4136&amp;""</f>
      </c>
      <c r="W4136">
        <f>[1]资金台帐!W4136&amp;""</f>
      </c>
      <c r="X4136">
        <f>[1]资金台帐!X4136&amp;""</f>
      </c>
      <c r="AB4136">
        <f>[1]资金台帐!AB4136</f>
        <v>0</v>
      </c>
      <c r="AC4136">
        <f>[1]资金台帐!AC4136</f>
        <v>0</v>
      </c>
      <c r="AD4136">
        <f>[1]资金台帐!AD4136</f>
        <v>0</v>
      </c>
      <c r="AJ4136">
        <f>[1]资金台帐!AJ4136</f>
        <v>0</v>
      </c>
      <c r="AK4136">
        <f>[1]资金台帐!AK4136</f>
        <v>0</v>
      </c>
      <c r="BA4136" s="22">
        <f t="shared" si="0"/>
      </c>
    </row>
    <row r="4137">
      <c r="B4137">
        <f>[1]资金台帐!B4137&amp;""</f>
      </c>
      <c r="H4137">
        <f>[1]资金台帐!H4137&amp;""</f>
      </c>
      <c r="J4137">
        <f>[1]资金台帐!J4137&amp;""</f>
      </c>
      <c r="N4137">
        <f>[1]资金台帐!N4137</f>
      </c>
      <c r="O4137">
        <f>[1]资金台帐!O4137&amp;""</f>
      </c>
      <c r="P4137">
        <f>[1]资金台帐!P4137&amp;""</f>
      </c>
      <c r="Q4137">
        <f>[1]资金台帐!Q4137&amp;""</f>
      </c>
      <c r="T4137">
        <f>[1]资金台帐!T4137&amp;""</f>
      </c>
      <c r="U4137">
        <f>[1]资金台帐!U4137&amp;""</f>
      </c>
      <c r="W4137">
        <f>[1]资金台帐!W4137&amp;""</f>
      </c>
      <c r="X4137">
        <f>[1]资金台帐!X4137&amp;""</f>
      </c>
      <c r="AB4137">
        <f>[1]资金台帐!AB4137</f>
        <v>0</v>
      </c>
      <c r="AC4137">
        <f>[1]资金台帐!AC4137</f>
        <v>0</v>
      </c>
      <c r="AD4137">
        <f>[1]资金台帐!AD4137</f>
        <v>0</v>
      </c>
      <c r="AJ4137">
        <f>[1]资金台帐!AJ4137</f>
        <v>0</v>
      </c>
      <c r="AK4137">
        <f>[1]资金台帐!AK4137</f>
        <v>0</v>
      </c>
      <c r="BA4137" s="22">
        <f t="shared" si="0"/>
      </c>
    </row>
    <row r="4138">
      <c r="B4138">
        <f>[1]资金台帐!B4138&amp;""</f>
      </c>
      <c r="H4138">
        <f>[1]资金台帐!H4138&amp;""</f>
      </c>
      <c r="J4138">
        <f>[1]资金台帐!J4138&amp;""</f>
      </c>
      <c r="N4138">
        <f>[1]资金台帐!N4138</f>
      </c>
      <c r="O4138">
        <f>[1]资金台帐!O4138&amp;""</f>
      </c>
      <c r="P4138">
        <f>[1]资金台帐!P4138&amp;""</f>
      </c>
      <c r="Q4138">
        <f>[1]资金台帐!Q4138&amp;""</f>
      </c>
      <c r="T4138">
        <f>[1]资金台帐!T4138&amp;""</f>
      </c>
      <c r="U4138">
        <f>[1]资金台帐!U4138&amp;""</f>
      </c>
      <c r="W4138">
        <f>[1]资金台帐!W4138&amp;""</f>
      </c>
      <c r="X4138">
        <f>[1]资金台帐!X4138&amp;""</f>
      </c>
      <c r="AB4138">
        <f>[1]资金台帐!AB4138</f>
        <v>0</v>
      </c>
      <c r="AC4138">
        <f>[1]资金台帐!AC4138</f>
        <v>0</v>
      </c>
      <c r="AD4138">
        <f>[1]资金台帐!AD4138</f>
        <v>0</v>
      </c>
      <c r="AJ4138">
        <f>[1]资金台帐!AJ4138</f>
        <v>0</v>
      </c>
      <c r="AK4138">
        <f>[1]资金台帐!AK4138</f>
        <v>0</v>
      </c>
      <c r="BA4138" s="22">
        <f t="shared" si="0"/>
      </c>
    </row>
    <row r="4139">
      <c r="B4139">
        <f>[1]资金台帐!B4139&amp;""</f>
      </c>
      <c r="H4139">
        <f>[1]资金台帐!H4139&amp;""</f>
      </c>
      <c r="J4139">
        <f>[1]资金台帐!J4139&amp;""</f>
      </c>
      <c r="N4139">
        <f>[1]资金台帐!N4139</f>
      </c>
      <c r="O4139">
        <f>[1]资金台帐!O4139&amp;""</f>
      </c>
      <c r="P4139">
        <f>[1]资金台帐!P4139&amp;""</f>
      </c>
      <c r="Q4139">
        <f>[1]资金台帐!Q4139&amp;""</f>
      </c>
      <c r="T4139">
        <f>[1]资金台帐!T4139&amp;""</f>
      </c>
      <c r="U4139">
        <f>[1]资金台帐!U4139&amp;""</f>
      </c>
      <c r="W4139">
        <f>[1]资金台帐!W4139&amp;""</f>
      </c>
      <c r="X4139">
        <f>[1]资金台帐!X4139&amp;""</f>
      </c>
      <c r="AB4139">
        <f>[1]资金台帐!AB4139</f>
        <v>0</v>
      </c>
      <c r="AC4139">
        <f>[1]资金台帐!AC4139</f>
        <v>0</v>
      </c>
      <c r="AD4139">
        <f>[1]资金台帐!AD4139</f>
        <v>0</v>
      </c>
      <c r="AJ4139">
        <f>[1]资金台帐!AJ4139</f>
        <v>0</v>
      </c>
      <c r="AK4139">
        <f>[1]资金台帐!AK4139</f>
        <v>0</v>
      </c>
      <c r="BA4139" s="22">
        <f t="shared" si="0"/>
      </c>
    </row>
    <row r="4140">
      <c r="B4140">
        <f>[1]资金台帐!B4140&amp;""</f>
      </c>
      <c r="H4140">
        <f>[1]资金台帐!H4140&amp;""</f>
      </c>
      <c r="J4140">
        <f>[1]资金台帐!J4140&amp;""</f>
      </c>
      <c r="N4140">
        <f>[1]资金台帐!N4140</f>
      </c>
      <c r="O4140">
        <f>[1]资金台帐!O4140&amp;""</f>
      </c>
      <c r="P4140">
        <f>[1]资金台帐!P4140&amp;""</f>
      </c>
      <c r="Q4140">
        <f>[1]资金台帐!Q4140&amp;""</f>
      </c>
      <c r="T4140">
        <f>[1]资金台帐!T4140&amp;""</f>
      </c>
      <c r="U4140">
        <f>[1]资金台帐!U4140&amp;""</f>
      </c>
      <c r="W4140">
        <f>[1]资金台帐!W4140&amp;""</f>
      </c>
      <c r="X4140">
        <f>[1]资金台帐!X4140&amp;""</f>
      </c>
      <c r="AB4140">
        <f>[1]资金台帐!AB4140</f>
        <v>0</v>
      </c>
      <c r="AC4140">
        <f>[1]资金台帐!AC4140</f>
        <v>0</v>
      </c>
      <c r="AD4140">
        <f>[1]资金台帐!AD4140</f>
        <v>0</v>
      </c>
      <c r="AJ4140">
        <f>[1]资金台帐!AJ4140</f>
        <v>0</v>
      </c>
      <c r="AK4140">
        <f>[1]资金台帐!AK4140</f>
        <v>0</v>
      </c>
      <c r="BA4140" s="22">
        <f t="shared" si="0"/>
      </c>
    </row>
    <row r="4141">
      <c r="B4141">
        <f>[1]资金台帐!B4141&amp;""</f>
      </c>
      <c r="H4141">
        <f>[1]资金台帐!H4141&amp;""</f>
      </c>
      <c r="J4141">
        <f>[1]资金台帐!J4141&amp;""</f>
      </c>
      <c r="N4141">
        <f>[1]资金台帐!N4141</f>
      </c>
      <c r="O4141">
        <f>[1]资金台帐!O4141&amp;""</f>
      </c>
      <c r="P4141">
        <f>[1]资金台帐!P4141&amp;""</f>
      </c>
      <c r="Q4141">
        <f>[1]资金台帐!Q4141&amp;""</f>
      </c>
      <c r="T4141">
        <f>[1]资金台帐!T4141&amp;""</f>
      </c>
      <c r="U4141">
        <f>[1]资金台帐!U4141&amp;""</f>
      </c>
      <c r="W4141">
        <f>[1]资金台帐!W4141&amp;""</f>
      </c>
      <c r="X4141">
        <f>[1]资金台帐!X4141&amp;""</f>
      </c>
      <c r="AB4141">
        <f>[1]资金台帐!AB4141</f>
        <v>0</v>
      </c>
      <c r="AC4141">
        <f>[1]资金台帐!AC4141</f>
        <v>0</v>
      </c>
      <c r="AD4141">
        <f>[1]资金台帐!AD4141</f>
        <v>0</v>
      </c>
      <c r="AJ4141">
        <f>[1]资金台帐!AJ4141</f>
        <v>0</v>
      </c>
      <c r="AK4141">
        <f>[1]资金台帐!AK4141</f>
        <v>0</v>
      </c>
      <c r="BA4141" s="22">
        <f t="shared" si="0"/>
      </c>
    </row>
    <row r="4142">
      <c r="B4142">
        <f>[1]资金台帐!B4142&amp;""</f>
      </c>
      <c r="H4142">
        <f>[1]资金台帐!H4142&amp;""</f>
      </c>
      <c r="J4142">
        <f>[1]资金台帐!J4142&amp;""</f>
      </c>
      <c r="N4142">
        <f>[1]资金台帐!N4142</f>
      </c>
      <c r="O4142">
        <f>[1]资金台帐!O4142&amp;""</f>
      </c>
      <c r="P4142">
        <f>[1]资金台帐!P4142&amp;""</f>
      </c>
      <c r="Q4142">
        <f>[1]资金台帐!Q4142&amp;""</f>
      </c>
      <c r="T4142">
        <f>[1]资金台帐!T4142&amp;""</f>
      </c>
      <c r="U4142">
        <f>[1]资金台帐!U4142&amp;""</f>
      </c>
      <c r="W4142">
        <f>[1]资金台帐!W4142&amp;""</f>
      </c>
      <c r="X4142">
        <f>[1]资金台帐!X4142&amp;""</f>
      </c>
      <c r="AB4142">
        <f>[1]资金台帐!AB4142</f>
        <v>0</v>
      </c>
      <c r="AC4142">
        <f>[1]资金台帐!AC4142</f>
        <v>0</v>
      </c>
      <c r="AD4142">
        <f>[1]资金台帐!AD4142</f>
        <v>0</v>
      </c>
      <c r="AJ4142">
        <f>[1]资金台帐!AJ4142</f>
        <v>0</v>
      </c>
      <c r="AK4142">
        <f>[1]资金台帐!AK4142</f>
        <v>0</v>
      </c>
      <c r="BA4142" s="22">
        <f t="shared" si="0"/>
      </c>
    </row>
    <row r="4143">
      <c r="B4143">
        <f>[1]资金台帐!B4143&amp;""</f>
      </c>
      <c r="H4143">
        <f>[1]资金台帐!H4143&amp;""</f>
      </c>
      <c r="J4143">
        <f>[1]资金台帐!J4143&amp;""</f>
      </c>
      <c r="N4143">
        <f>[1]资金台帐!N4143</f>
      </c>
      <c r="O4143">
        <f>[1]资金台帐!O4143&amp;""</f>
      </c>
      <c r="P4143">
        <f>[1]资金台帐!P4143&amp;""</f>
      </c>
      <c r="Q4143">
        <f>[1]资金台帐!Q4143&amp;""</f>
      </c>
      <c r="T4143">
        <f>[1]资金台帐!T4143&amp;""</f>
      </c>
      <c r="U4143">
        <f>[1]资金台帐!U4143&amp;""</f>
      </c>
      <c r="W4143">
        <f>[1]资金台帐!W4143&amp;""</f>
      </c>
      <c r="X4143">
        <f>[1]资金台帐!X4143&amp;""</f>
      </c>
      <c r="AB4143">
        <f>[1]资金台帐!AB4143</f>
        <v>0</v>
      </c>
      <c r="AC4143">
        <f>[1]资金台帐!AC4143</f>
        <v>0</v>
      </c>
      <c r="AD4143">
        <f>[1]资金台帐!AD4143</f>
        <v>0</v>
      </c>
      <c r="AJ4143">
        <f>[1]资金台帐!AJ4143</f>
        <v>0</v>
      </c>
      <c r="AK4143">
        <f>[1]资金台帐!AK4143</f>
        <v>0</v>
      </c>
      <c r="BA4143" s="22">
        <f t="shared" si="0"/>
      </c>
    </row>
    <row r="4144">
      <c r="B4144">
        <f>[1]资金台帐!B4144&amp;""</f>
      </c>
      <c r="H4144">
        <f>[1]资金台帐!H4144&amp;""</f>
      </c>
      <c r="J4144">
        <f>[1]资金台帐!J4144&amp;""</f>
      </c>
      <c r="N4144">
        <f>[1]资金台帐!N4144</f>
      </c>
      <c r="O4144">
        <f>[1]资金台帐!O4144&amp;""</f>
      </c>
      <c r="P4144">
        <f>[1]资金台帐!P4144&amp;""</f>
      </c>
      <c r="Q4144">
        <f>[1]资金台帐!Q4144&amp;""</f>
      </c>
      <c r="T4144">
        <f>[1]资金台帐!T4144&amp;""</f>
      </c>
      <c r="U4144">
        <f>[1]资金台帐!U4144&amp;""</f>
      </c>
      <c r="W4144">
        <f>[1]资金台帐!W4144&amp;""</f>
      </c>
      <c r="X4144">
        <f>[1]资金台帐!X4144&amp;""</f>
      </c>
      <c r="AB4144">
        <f>[1]资金台帐!AB4144</f>
        <v>0</v>
      </c>
      <c r="AC4144">
        <f>[1]资金台帐!AC4144</f>
        <v>0</v>
      </c>
      <c r="AD4144">
        <f>[1]资金台帐!AD4144</f>
        <v>0</v>
      </c>
      <c r="AJ4144">
        <f>[1]资金台帐!AJ4144</f>
        <v>0</v>
      </c>
      <c r="AK4144">
        <f>[1]资金台帐!AK4144</f>
        <v>0</v>
      </c>
      <c r="BA4144" s="22">
        <f t="shared" si="0"/>
      </c>
    </row>
    <row r="4145">
      <c r="B4145">
        <f>[1]资金台帐!B4145&amp;""</f>
      </c>
      <c r="H4145">
        <f>[1]资金台帐!H4145&amp;""</f>
      </c>
      <c r="J4145">
        <f>[1]资金台帐!J4145&amp;""</f>
      </c>
      <c r="N4145">
        <f>[1]资金台帐!N4145</f>
      </c>
      <c r="O4145">
        <f>[1]资金台帐!O4145&amp;""</f>
      </c>
      <c r="P4145">
        <f>[1]资金台帐!P4145&amp;""</f>
      </c>
      <c r="Q4145">
        <f>[1]资金台帐!Q4145&amp;""</f>
      </c>
      <c r="T4145">
        <f>[1]资金台帐!T4145&amp;""</f>
      </c>
      <c r="U4145">
        <f>[1]资金台帐!U4145&amp;""</f>
      </c>
      <c r="W4145">
        <f>[1]资金台帐!W4145&amp;""</f>
      </c>
      <c r="X4145">
        <f>[1]资金台帐!X4145&amp;""</f>
      </c>
      <c r="AB4145">
        <f>[1]资金台帐!AB4145</f>
        <v>0</v>
      </c>
      <c r="AC4145">
        <f>[1]资金台帐!AC4145</f>
        <v>0</v>
      </c>
      <c r="AD4145">
        <f>[1]资金台帐!AD4145</f>
        <v>0</v>
      </c>
      <c r="AJ4145">
        <f>[1]资金台帐!AJ4145</f>
        <v>0</v>
      </c>
      <c r="AK4145">
        <f>[1]资金台帐!AK4145</f>
        <v>0</v>
      </c>
      <c r="BA4145" s="22">
        <f t="shared" si="0"/>
      </c>
    </row>
    <row r="4146">
      <c r="B4146">
        <f>[1]资金台帐!B4146&amp;""</f>
      </c>
      <c r="H4146">
        <f>[1]资金台帐!H4146&amp;""</f>
      </c>
      <c r="J4146">
        <f>[1]资金台帐!J4146&amp;""</f>
      </c>
      <c r="N4146">
        <f>[1]资金台帐!N4146</f>
      </c>
      <c r="O4146">
        <f>[1]资金台帐!O4146&amp;""</f>
      </c>
      <c r="P4146">
        <f>[1]资金台帐!P4146&amp;""</f>
      </c>
      <c r="Q4146">
        <f>[1]资金台帐!Q4146&amp;""</f>
      </c>
      <c r="T4146">
        <f>[1]资金台帐!T4146&amp;""</f>
      </c>
      <c r="U4146">
        <f>[1]资金台帐!U4146&amp;""</f>
      </c>
      <c r="W4146">
        <f>[1]资金台帐!W4146&amp;""</f>
      </c>
      <c r="X4146">
        <f>[1]资金台帐!X4146&amp;""</f>
      </c>
      <c r="AB4146">
        <f>[1]资金台帐!AB4146</f>
        <v>0</v>
      </c>
      <c r="AC4146">
        <f>[1]资金台帐!AC4146</f>
        <v>0</v>
      </c>
      <c r="AD4146">
        <f>[1]资金台帐!AD4146</f>
        <v>0</v>
      </c>
      <c r="AJ4146">
        <f>[1]资金台帐!AJ4146</f>
        <v>0</v>
      </c>
      <c r="AK4146">
        <f>[1]资金台帐!AK4146</f>
        <v>0</v>
      </c>
      <c r="BA4146" s="22">
        <f t="shared" si="0"/>
      </c>
    </row>
    <row r="4147">
      <c r="B4147">
        <f>[1]资金台帐!B4147&amp;""</f>
      </c>
      <c r="H4147">
        <f>[1]资金台帐!H4147&amp;""</f>
      </c>
      <c r="J4147">
        <f>[1]资金台帐!J4147&amp;""</f>
      </c>
      <c r="N4147">
        <f>[1]资金台帐!N4147</f>
      </c>
      <c r="O4147">
        <f>[1]资金台帐!O4147&amp;""</f>
      </c>
      <c r="P4147">
        <f>[1]资金台帐!P4147&amp;""</f>
      </c>
      <c r="Q4147">
        <f>[1]资金台帐!Q4147&amp;""</f>
      </c>
      <c r="T4147">
        <f>[1]资金台帐!T4147&amp;""</f>
      </c>
      <c r="U4147">
        <f>[1]资金台帐!U4147&amp;""</f>
      </c>
      <c r="W4147">
        <f>[1]资金台帐!W4147&amp;""</f>
      </c>
      <c r="X4147">
        <f>[1]资金台帐!X4147&amp;""</f>
      </c>
      <c r="AB4147">
        <f>[1]资金台帐!AB4147</f>
        <v>0</v>
      </c>
      <c r="AC4147">
        <f>[1]资金台帐!AC4147</f>
        <v>0</v>
      </c>
      <c r="AD4147">
        <f>[1]资金台帐!AD4147</f>
        <v>0</v>
      </c>
      <c r="AJ4147">
        <f>[1]资金台帐!AJ4147</f>
        <v>0</v>
      </c>
      <c r="AK4147">
        <f>[1]资金台帐!AK4147</f>
        <v>0</v>
      </c>
      <c r="BA4147" s="22">
        <f t="shared" si="0"/>
      </c>
    </row>
    <row r="4148">
      <c r="B4148">
        <f>[1]资金台帐!B4148&amp;""</f>
      </c>
      <c r="H4148">
        <f>[1]资金台帐!H4148&amp;""</f>
      </c>
      <c r="J4148">
        <f>[1]资金台帐!J4148&amp;""</f>
      </c>
      <c r="N4148">
        <f>[1]资金台帐!N4148</f>
      </c>
      <c r="O4148">
        <f>[1]资金台帐!O4148&amp;""</f>
      </c>
      <c r="P4148">
        <f>[1]资金台帐!P4148&amp;""</f>
      </c>
      <c r="Q4148">
        <f>[1]资金台帐!Q4148&amp;""</f>
      </c>
      <c r="T4148">
        <f>[1]资金台帐!T4148&amp;""</f>
      </c>
      <c r="U4148">
        <f>[1]资金台帐!U4148&amp;""</f>
      </c>
      <c r="W4148">
        <f>[1]资金台帐!W4148&amp;""</f>
      </c>
      <c r="X4148">
        <f>[1]资金台帐!X4148&amp;""</f>
      </c>
      <c r="AB4148">
        <f>[1]资金台帐!AB4148</f>
        <v>0</v>
      </c>
      <c r="AC4148">
        <f>[1]资金台帐!AC4148</f>
        <v>0</v>
      </c>
      <c r="AD4148">
        <f>[1]资金台帐!AD4148</f>
        <v>0</v>
      </c>
      <c r="AJ4148">
        <f>[1]资金台帐!AJ4148</f>
        <v>0</v>
      </c>
      <c r="AK4148">
        <f>[1]资金台帐!AK4148</f>
        <v>0</v>
      </c>
      <c r="BA4148" s="22">
        <f t="shared" si="0"/>
      </c>
    </row>
    <row r="4149">
      <c r="B4149">
        <f>[1]资金台帐!B4149&amp;""</f>
      </c>
      <c r="H4149">
        <f>[1]资金台帐!H4149&amp;""</f>
      </c>
      <c r="J4149">
        <f>[1]资金台帐!J4149&amp;""</f>
      </c>
      <c r="N4149">
        <f>[1]资金台帐!N4149</f>
      </c>
      <c r="O4149">
        <f>[1]资金台帐!O4149&amp;""</f>
      </c>
      <c r="P4149">
        <f>[1]资金台帐!P4149&amp;""</f>
      </c>
      <c r="Q4149">
        <f>[1]资金台帐!Q4149&amp;""</f>
      </c>
      <c r="T4149">
        <f>[1]资金台帐!T4149&amp;""</f>
      </c>
      <c r="U4149">
        <f>[1]资金台帐!U4149&amp;""</f>
      </c>
      <c r="W4149">
        <f>[1]资金台帐!W4149&amp;""</f>
      </c>
      <c r="X4149">
        <f>[1]资金台帐!X4149&amp;""</f>
      </c>
      <c r="AB4149">
        <f>[1]资金台帐!AB4149</f>
        <v>0</v>
      </c>
      <c r="AC4149">
        <f>[1]资金台帐!AC4149</f>
        <v>0</v>
      </c>
      <c r="AD4149">
        <f>[1]资金台帐!AD4149</f>
        <v>0</v>
      </c>
      <c r="AJ4149">
        <f>[1]资金台帐!AJ4149</f>
        <v>0</v>
      </c>
      <c r="AK4149">
        <f>[1]资金台帐!AK4149</f>
        <v>0</v>
      </c>
      <c r="BA4149" s="22">
        <f t="shared" si="0"/>
      </c>
    </row>
    <row r="4150">
      <c r="B4150">
        <f>[1]资金台帐!B4150&amp;""</f>
      </c>
      <c r="H4150">
        <f>[1]资金台帐!H4150&amp;""</f>
      </c>
      <c r="J4150">
        <f>[1]资金台帐!J4150&amp;""</f>
      </c>
      <c r="N4150">
        <f>[1]资金台帐!N4150</f>
      </c>
      <c r="O4150">
        <f>[1]资金台帐!O4150&amp;""</f>
      </c>
      <c r="P4150">
        <f>[1]资金台帐!P4150&amp;""</f>
      </c>
      <c r="Q4150">
        <f>[1]资金台帐!Q4150&amp;""</f>
      </c>
      <c r="T4150">
        <f>[1]资金台帐!T4150&amp;""</f>
      </c>
      <c r="U4150">
        <f>[1]资金台帐!U4150&amp;""</f>
      </c>
      <c r="W4150">
        <f>[1]资金台帐!W4150&amp;""</f>
      </c>
      <c r="X4150">
        <f>[1]资金台帐!X4150&amp;""</f>
      </c>
      <c r="AB4150">
        <f>[1]资金台帐!AB4150</f>
        <v>0</v>
      </c>
      <c r="AC4150">
        <f>[1]资金台帐!AC4150</f>
        <v>0</v>
      </c>
      <c r="AD4150">
        <f>[1]资金台帐!AD4150</f>
        <v>0</v>
      </c>
      <c r="AJ4150">
        <f>[1]资金台帐!AJ4150</f>
        <v>0</v>
      </c>
      <c r="AK4150">
        <f>[1]资金台帐!AK4150</f>
        <v>0</v>
      </c>
      <c r="BA4150" s="22">
        <f t="shared" si="0"/>
      </c>
    </row>
    <row r="4151">
      <c r="B4151">
        <f>[1]资金台帐!B4151&amp;""</f>
      </c>
      <c r="H4151">
        <f>[1]资金台帐!H4151&amp;""</f>
      </c>
      <c r="J4151">
        <f>[1]资金台帐!J4151&amp;""</f>
      </c>
      <c r="N4151">
        <f>[1]资金台帐!N4151</f>
      </c>
      <c r="O4151">
        <f>[1]资金台帐!O4151&amp;""</f>
      </c>
      <c r="P4151">
        <f>[1]资金台帐!P4151&amp;""</f>
      </c>
      <c r="Q4151">
        <f>[1]资金台帐!Q4151&amp;""</f>
      </c>
      <c r="T4151">
        <f>[1]资金台帐!T4151&amp;""</f>
      </c>
      <c r="U4151">
        <f>[1]资金台帐!U4151&amp;""</f>
      </c>
      <c r="W4151">
        <f>[1]资金台帐!W4151&amp;""</f>
      </c>
      <c r="X4151">
        <f>[1]资金台帐!X4151&amp;""</f>
      </c>
      <c r="AB4151">
        <f>[1]资金台帐!AB4151</f>
        <v>0</v>
      </c>
      <c r="AC4151">
        <f>[1]资金台帐!AC4151</f>
        <v>0</v>
      </c>
      <c r="AD4151">
        <f>[1]资金台帐!AD4151</f>
        <v>0</v>
      </c>
      <c r="AJ4151">
        <f>[1]资金台帐!AJ4151</f>
        <v>0</v>
      </c>
      <c r="AK4151">
        <f>[1]资金台帐!AK4151</f>
        <v>0</v>
      </c>
      <c r="BA4151" s="22">
        <f t="shared" si="0"/>
      </c>
    </row>
    <row r="4152">
      <c r="B4152">
        <f>[1]资金台帐!B4152&amp;""</f>
      </c>
      <c r="H4152">
        <f>[1]资金台帐!H4152&amp;""</f>
      </c>
      <c r="J4152">
        <f>[1]资金台帐!J4152&amp;""</f>
      </c>
      <c r="N4152">
        <f>[1]资金台帐!N4152</f>
      </c>
      <c r="O4152">
        <f>[1]资金台帐!O4152&amp;""</f>
      </c>
      <c r="P4152">
        <f>[1]资金台帐!P4152&amp;""</f>
      </c>
      <c r="Q4152">
        <f>[1]资金台帐!Q4152&amp;""</f>
      </c>
      <c r="T4152">
        <f>[1]资金台帐!T4152&amp;""</f>
      </c>
      <c r="U4152">
        <f>[1]资金台帐!U4152&amp;""</f>
      </c>
      <c r="W4152">
        <f>[1]资金台帐!W4152&amp;""</f>
      </c>
      <c r="X4152">
        <f>[1]资金台帐!X4152&amp;""</f>
      </c>
      <c r="AB4152">
        <f>[1]资金台帐!AB4152</f>
        <v>0</v>
      </c>
      <c r="AC4152">
        <f>[1]资金台帐!AC4152</f>
        <v>0</v>
      </c>
      <c r="AD4152">
        <f>[1]资金台帐!AD4152</f>
        <v>0</v>
      </c>
      <c r="AJ4152">
        <f>[1]资金台帐!AJ4152</f>
        <v>0</v>
      </c>
      <c r="AK4152">
        <f>[1]资金台帐!AK4152</f>
        <v>0</v>
      </c>
      <c r="BA4152" s="22">
        <f t="shared" si="0"/>
      </c>
    </row>
    <row r="4153">
      <c r="B4153">
        <f>[1]资金台帐!B4153&amp;""</f>
      </c>
      <c r="H4153">
        <f>[1]资金台帐!H4153&amp;""</f>
      </c>
      <c r="J4153">
        <f>[1]资金台帐!J4153&amp;""</f>
      </c>
      <c r="N4153">
        <f>[1]资金台帐!N4153</f>
      </c>
      <c r="O4153">
        <f>[1]资金台帐!O4153&amp;""</f>
      </c>
      <c r="P4153">
        <f>[1]资金台帐!P4153&amp;""</f>
      </c>
      <c r="Q4153">
        <f>[1]资金台帐!Q4153&amp;""</f>
      </c>
      <c r="T4153">
        <f>[1]资金台帐!T4153&amp;""</f>
      </c>
      <c r="U4153">
        <f>[1]资金台帐!U4153&amp;""</f>
      </c>
      <c r="W4153">
        <f>[1]资金台帐!W4153&amp;""</f>
      </c>
      <c r="X4153">
        <f>[1]资金台帐!X4153&amp;""</f>
      </c>
      <c r="AB4153">
        <f>[1]资金台帐!AB4153</f>
        <v>0</v>
      </c>
      <c r="AC4153">
        <f>[1]资金台帐!AC4153</f>
        <v>0</v>
      </c>
      <c r="AD4153">
        <f>[1]资金台帐!AD4153</f>
        <v>0</v>
      </c>
      <c r="AJ4153">
        <f>[1]资金台帐!AJ4153</f>
        <v>0</v>
      </c>
      <c r="AK4153">
        <f>[1]资金台帐!AK4153</f>
        <v>0</v>
      </c>
      <c r="BA4153" s="22">
        <f t="shared" si="0"/>
      </c>
    </row>
    <row r="4154">
      <c r="B4154">
        <f>[1]资金台帐!B4154&amp;""</f>
      </c>
      <c r="H4154">
        <f>[1]资金台帐!H4154&amp;""</f>
      </c>
      <c r="J4154">
        <f>[1]资金台帐!J4154&amp;""</f>
      </c>
      <c r="N4154">
        <f>[1]资金台帐!N4154</f>
      </c>
      <c r="O4154">
        <f>[1]资金台帐!O4154&amp;""</f>
      </c>
      <c r="P4154">
        <f>[1]资金台帐!P4154&amp;""</f>
      </c>
      <c r="Q4154">
        <f>[1]资金台帐!Q4154&amp;""</f>
      </c>
      <c r="T4154">
        <f>[1]资金台帐!T4154&amp;""</f>
      </c>
      <c r="U4154">
        <f>[1]资金台帐!U4154&amp;""</f>
      </c>
      <c r="W4154">
        <f>[1]资金台帐!W4154&amp;""</f>
      </c>
      <c r="X4154">
        <f>[1]资金台帐!X4154&amp;""</f>
      </c>
      <c r="AB4154">
        <f>[1]资金台帐!AB4154</f>
        <v>0</v>
      </c>
      <c r="AC4154">
        <f>[1]资金台帐!AC4154</f>
        <v>0</v>
      </c>
      <c r="AD4154">
        <f>[1]资金台帐!AD4154</f>
        <v>0</v>
      </c>
      <c r="AJ4154">
        <f>[1]资金台帐!AJ4154</f>
        <v>0</v>
      </c>
      <c r="AK4154">
        <f>[1]资金台帐!AK4154</f>
        <v>0</v>
      </c>
      <c r="BA4154" s="22">
        <f t="shared" si="0"/>
      </c>
    </row>
    <row r="4155">
      <c r="B4155">
        <f>[1]资金台帐!B4155&amp;""</f>
      </c>
      <c r="H4155">
        <f>[1]资金台帐!H4155&amp;""</f>
      </c>
      <c r="J4155">
        <f>[1]资金台帐!J4155&amp;""</f>
      </c>
      <c r="N4155">
        <f>[1]资金台帐!N4155</f>
      </c>
      <c r="O4155">
        <f>[1]资金台帐!O4155&amp;""</f>
      </c>
      <c r="P4155">
        <f>[1]资金台帐!P4155&amp;""</f>
      </c>
      <c r="Q4155">
        <f>[1]资金台帐!Q4155&amp;""</f>
      </c>
      <c r="T4155">
        <f>[1]资金台帐!T4155&amp;""</f>
      </c>
      <c r="U4155">
        <f>[1]资金台帐!U4155&amp;""</f>
      </c>
      <c r="W4155">
        <f>[1]资金台帐!W4155&amp;""</f>
      </c>
      <c r="X4155">
        <f>[1]资金台帐!X4155&amp;""</f>
      </c>
      <c r="AB4155">
        <f>[1]资金台帐!AB4155</f>
        <v>0</v>
      </c>
      <c r="AC4155">
        <f>[1]资金台帐!AC4155</f>
        <v>0</v>
      </c>
      <c r="AD4155">
        <f>[1]资金台帐!AD4155</f>
        <v>0</v>
      </c>
      <c r="AJ4155">
        <f>[1]资金台帐!AJ4155</f>
        <v>0</v>
      </c>
      <c r="AK4155">
        <f>[1]资金台帐!AK4155</f>
        <v>0</v>
      </c>
      <c r="BA4155" s="22">
        <f t="shared" si="0"/>
      </c>
    </row>
    <row r="4156">
      <c r="B4156">
        <f>[1]资金台帐!B4156&amp;""</f>
      </c>
      <c r="H4156">
        <f>[1]资金台帐!H4156&amp;""</f>
      </c>
      <c r="J4156">
        <f>[1]资金台帐!J4156&amp;""</f>
      </c>
      <c r="N4156">
        <f>[1]资金台帐!N4156</f>
      </c>
      <c r="O4156">
        <f>[1]资金台帐!O4156&amp;""</f>
      </c>
      <c r="P4156">
        <f>[1]资金台帐!P4156&amp;""</f>
      </c>
      <c r="Q4156">
        <f>[1]资金台帐!Q4156&amp;""</f>
      </c>
      <c r="T4156">
        <f>[1]资金台帐!T4156&amp;""</f>
      </c>
      <c r="U4156">
        <f>[1]资金台帐!U4156&amp;""</f>
      </c>
      <c r="W4156">
        <f>[1]资金台帐!W4156&amp;""</f>
      </c>
      <c r="X4156">
        <f>[1]资金台帐!X4156&amp;""</f>
      </c>
      <c r="AB4156">
        <f>[1]资金台帐!AB4156</f>
        <v>0</v>
      </c>
      <c r="AC4156">
        <f>[1]资金台帐!AC4156</f>
        <v>0</v>
      </c>
      <c r="AD4156">
        <f>[1]资金台帐!AD4156</f>
        <v>0</v>
      </c>
      <c r="AJ4156">
        <f>[1]资金台帐!AJ4156</f>
        <v>0</v>
      </c>
      <c r="AK4156">
        <f>[1]资金台帐!AK4156</f>
        <v>0</v>
      </c>
      <c r="BA4156" s="22">
        <f t="shared" si="0"/>
      </c>
    </row>
    <row r="4157">
      <c r="B4157">
        <f>[1]资金台帐!B4157&amp;""</f>
      </c>
      <c r="H4157">
        <f>[1]资金台帐!H4157&amp;""</f>
      </c>
      <c r="J4157">
        <f>[1]资金台帐!J4157&amp;""</f>
      </c>
      <c r="N4157">
        <f>[1]资金台帐!N4157</f>
      </c>
      <c r="O4157">
        <f>[1]资金台帐!O4157&amp;""</f>
      </c>
      <c r="P4157">
        <f>[1]资金台帐!P4157&amp;""</f>
      </c>
      <c r="Q4157">
        <f>[1]资金台帐!Q4157&amp;""</f>
      </c>
      <c r="T4157">
        <f>[1]资金台帐!T4157&amp;""</f>
      </c>
      <c r="U4157">
        <f>[1]资金台帐!U4157&amp;""</f>
      </c>
      <c r="W4157">
        <f>[1]资金台帐!W4157&amp;""</f>
      </c>
      <c r="X4157">
        <f>[1]资金台帐!X4157&amp;""</f>
      </c>
      <c r="AB4157">
        <f>[1]资金台帐!AB4157</f>
        <v>0</v>
      </c>
      <c r="AC4157">
        <f>[1]资金台帐!AC4157</f>
        <v>0</v>
      </c>
      <c r="AD4157">
        <f>[1]资金台帐!AD4157</f>
        <v>0</v>
      </c>
      <c r="AJ4157">
        <f>[1]资金台帐!AJ4157</f>
        <v>0</v>
      </c>
      <c r="AK4157">
        <f>[1]资金台帐!AK4157</f>
        <v>0</v>
      </c>
      <c r="BA4157" s="22">
        <f t="shared" si="0"/>
      </c>
    </row>
    <row r="4158">
      <c r="B4158">
        <f>[1]资金台帐!B4158&amp;""</f>
      </c>
      <c r="H4158">
        <f>[1]资金台帐!H4158&amp;""</f>
      </c>
      <c r="J4158">
        <f>[1]资金台帐!J4158&amp;""</f>
      </c>
      <c r="N4158">
        <f>[1]资金台帐!N4158</f>
      </c>
      <c r="O4158">
        <f>[1]资金台帐!O4158&amp;""</f>
      </c>
      <c r="P4158">
        <f>[1]资金台帐!P4158&amp;""</f>
      </c>
      <c r="Q4158">
        <f>[1]资金台帐!Q4158&amp;""</f>
      </c>
      <c r="T4158">
        <f>[1]资金台帐!T4158&amp;""</f>
      </c>
      <c r="U4158">
        <f>[1]资金台帐!U4158&amp;""</f>
      </c>
      <c r="W4158">
        <f>[1]资金台帐!W4158&amp;""</f>
      </c>
      <c r="X4158">
        <f>[1]资金台帐!X4158&amp;""</f>
      </c>
      <c r="AB4158">
        <f>[1]资金台帐!AB4158</f>
        <v>0</v>
      </c>
      <c r="AC4158">
        <f>[1]资金台帐!AC4158</f>
        <v>0</v>
      </c>
      <c r="AD4158">
        <f>[1]资金台帐!AD4158</f>
        <v>0</v>
      </c>
      <c r="AJ4158">
        <f>[1]资金台帐!AJ4158</f>
        <v>0</v>
      </c>
      <c r="AK4158">
        <f>[1]资金台帐!AK4158</f>
        <v>0</v>
      </c>
      <c r="BA4158" s="22">
        <f t="shared" si="0"/>
      </c>
    </row>
    <row r="4159">
      <c r="B4159">
        <f>[1]资金台帐!B4159&amp;""</f>
      </c>
      <c r="H4159">
        <f>[1]资金台帐!H4159&amp;""</f>
      </c>
      <c r="J4159">
        <f>[1]资金台帐!J4159&amp;""</f>
      </c>
      <c r="N4159">
        <f>[1]资金台帐!N4159</f>
      </c>
      <c r="O4159">
        <f>[1]资金台帐!O4159&amp;""</f>
      </c>
      <c r="P4159">
        <f>[1]资金台帐!P4159&amp;""</f>
      </c>
      <c r="Q4159">
        <f>[1]资金台帐!Q4159&amp;""</f>
      </c>
      <c r="T4159">
        <f>[1]资金台帐!T4159&amp;""</f>
      </c>
      <c r="U4159">
        <f>[1]资金台帐!U4159&amp;""</f>
      </c>
      <c r="W4159">
        <f>[1]资金台帐!W4159&amp;""</f>
      </c>
      <c r="X4159">
        <f>[1]资金台帐!X4159&amp;""</f>
      </c>
      <c r="AB4159">
        <f>[1]资金台帐!AB4159</f>
        <v>0</v>
      </c>
      <c r="AC4159">
        <f>[1]资金台帐!AC4159</f>
        <v>0</v>
      </c>
      <c r="AD4159">
        <f>[1]资金台帐!AD4159</f>
        <v>0</v>
      </c>
      <c r="AJ4159">
        <f>[1]资金台帐!AJ4159</f>
        <v>0</v>
      </c>
      <c r="AK4159">
        <f>[1]资金台帐!AK4159</f>
        <v>0</v>
      </c>
      <c r="BA4159" s="22">
        <f t="shared" si="0"/>
      </c>
    </row>
    <row r="4160">
      <c r="B4160">
        <f>[1]资金台帐!B4160&amp;""</f>
      </c>
      <c r="H4160">
        <f>[1]资金台帐!H4160&amp;""</f>
      </c>
      <c r="J4160">
        <f>[1]资金台帐!J4160&amp;""</f>
      </c>
      <c r="N4160">
        <f>[1]资金台帐!N4160</f>
      </c>
      <c r="O4160">
        <f>[1]资金台帐!O4160&amp;""</f>
      </c>
      <c r="P4160">
        <f>[1]资金台帐!P4160&amp;""</f>
      </c>
      <c r="Q4160">
        <f>[1]资金台帐!Q4160&amp;""</f>
      </c>
      <c r="T4160">
        <f>[1]资金台帐!T4160&amp;""</f>
      </c>
      <c r="U4160">
        <f>[1]资金台帐!U4160&amp;""</f>
      </c>
      <c r="W4160">
        <f>[1]资金台帐!W4160&amp;""</f>
      </c>
      <c r="X4160">
        <f>[1]资金台帐!X4160&amp;""</f>
      </c>
      <c r="AB4160">
        <f>[1]资金台帐!AB4160</f>
        <v>0</v>
      </c>
      <c r="AC4160">
        <f>[1]资金台帐!AC4160</f>
        <v>0</v>
      </c>
      <c r="AD4160">
        <f>[1]资金台帐!AD4160</f>
        <v>0</v>
      </c>
      <c r="AJ4160">
        <f>[1]资金台帐!AJ4160</f>
        <v>0</v>
      </c>
      <c r="AK4160">
        <f>[1]资金台帐!AK4160</f>
        <v>0</v>
      </c>
      <c r="BA4160" s="22">
        <f t="shared" si="0"/>
      </c>
    </row>
    <row r="4161">
      <c r="B4161">
        <f>[1]资金台帐!B4161&amp;""</f>
      </c>
      <c r="H4161">
        <f>[1]资金台帐!H4161&amp;""</f>
      </c>
      <c r="J4161">
        <f>[1]资金台帐!J4161&amp;""</f>
      </c>
      <c r="N4161">
        <f>[1]资金台帐!N4161</f>
      </c>
      <c r="O4161">
        <f>[1]资金台帐!O4161&amp;""</f>
      </c>
      <c r="P4161">
        <f>[1]资金台帐!P4161&amp;""</f>
      </c>
      <c r="Q4161">
        <f>[1]资金台帐!Q4161&amp;""</f>
      </c>
      <c r="T4161">
        <f>[1]资金台帐!T4161&amp;""</f>
      </c>
      <c r="U4161">
        <f>[1]资金台帐!U4161&amp;""</f>
      </c>
      <c r="W4161">
        <f>[1]资金台帐!W4161&amp;""</f>
      </c>
      <c r="X4161">
        <f>[1]资金台帐!X4161&amp;""</f>
      </c>
      <c r="AB4161">
        <f>[1]资金台帐!AB4161</f>
        <v>0</v>
      </c>
      <c r="AC4161">
        <f>[1]资金台帐!AC4161</f>
        <v>0</v>
      </c>
      <c r="AD4161">
        <f>[1]资金台帐!AD4161</f>
        <v>0</v>
      </c>
      <c r="AJ4161">
        <f>[1]资金台帐!AJ4161</f>
        <v>0</v>
      </c>
      <c r="AK4161">
        <f>[1]资金台帐!AK4161</f>
        <v>0</v>
      </c>
      <c r="BA4161" s="22">
        <f t="shared" si="0"/>
      </c>
    </row>
    <row r="4162">
      <c r="B4162">
        <f>[1]资金台帐!B4162&amp;""</f>
      </c>
      <c r="H4162">
        <f>[1]资金台帐!H4162&amp;""</f>
      </c>
      <c r="J4162">
        <f>[1]资金台帐!J4162&amp;""</f>
      </c>
      <c r="N4162">
        <f>[1]资金台帐!N4162</f>
      </c>
      <c r="O4162">
        <f>[1]资金台帐!O4162&amp;""</f>
      </c>
      <c r="P4162">
        <f>[1]资金台帐!P4162&amp;""</f>
      </c>
      <c r="Q4162">
        <f>[1]资金台帐!Q4162&amp;""</f>
      </c>
      <c r="T4162">
        <f>[1]资金台帐!T4162&amp;""</f>
      </c>
      <c r="U4162">
        <f>[1]资金台帐!U4162&amp;""</f>
      </c>
      <c r="W4162">
        <f>[1]资金台帐!W4162&amp;""</f>
      </c>
      <c r="X4162">
        <f>[1]资金台帐!X4162&amp;""</f>
      </c>
      <c r="AB4162">
        <f>[1]资金台帐!AB4162</f>
        <v>0</v>
      </c>
      <c r="AC4162">
        <f>[1]资金台帐!AC4162</f>
        <v>0</v>
      </c>
      <c r="AD4162">
        <f>[1]资金台帐!AD4162</f>
        <v>0</v>
      </c>
      <c r="AJ4162">
        <f>[1]资金台帐!AJ4162</f>
        <v>0</v>
      </c>
      <c r="AK4162">
        <f>[1]资金台帐!AK4162</f>
        <v>0</v>
      </c>
      <c r="BA4162" s="22">
        <f t="shared" si="0"/>
      </c>
    </row>
    <row r="4163">
      <c r="B4163">
        <f>[1]资金台帐!B4163&amp;""</f>
      </c>
      <c r="H4163">
        <f>[1]资金台帐!H4163&amp;""</f>
      </c>
      <c r="J4163">
        <f>[1]资金台帐!J4163&amp;""</f>
      </c>
      <c r="N4163">
        <f>[1]资金台帐!N4163</f>
      </c>
      <c r="O4163">
        <f>[1]资金台帐!O4163&amp;""</f>
      </c>
      <c r="P4163">
        <f>[1]资金台帐!P4163&amp;""</f>
      </c>
      <c r="Q4163">
        <f>[1]资金台帐!Q4163&amp;""</f>
      </c>
      <c r="T4163">
        <f>[1]资金台帐!T4163&amp;""</f>
      </c>
      <c r="U4163">
        <f>[1]资金台帐!U4163&amp;""</f>
      </c>
      <c r="W4163">
        <f>[1]资金台帐!W4163&amp;""</f>
      </c>
      <c r="X4163">
        <f>[1]资金台帐!X4163&amp;""</f>
      </c>
      <c r="AB4163">
        <f>[1]资金台帐!AB4163</f>
        <v>0</v>
      </c>
      <c r="AC4163">
        <f>[1]资金台帐!AC4163</f>
        <v>0</v>
      </c>
      <c r="AD4163">
        <f>[1]资金台帐!AD4163</f>
        <v>0</v>
      </c>
      <c r="AJ4163">
        <f>[1]资金台帐!AJ4163</f>
        <v>0</v>
      </c>
      <c r="AK4163">
        <f>[1]资金台帐!AK4163</f>
        <v>0</v>
      </c>
      <c r="BA4163" s="22">
        <f t="shared" si="0"/>
      </c>
    </row>
    <row r="4164">
      <c r="B4164">
        <f>[1]资金台帐!B4164&amp;""</f>
      </c>
      <c r="H4164">
        <f>[1]资金台帐!H4164&amp;""</f>
      </c>
      <c r="J4164">
        <f>[1]资金台帐!J4164&amp;""</f>
      </c>
      <c r="N4164">
        <f>[1]资金台帐!N4164</f>
      </c>
      <c r="O4164">
        <f>[1]资金台帐!O4164&amp;""</f>
      </c>
      <c r="P4164">
        <f>[1]资金台帐!P4164&amp;""</f>
      </c>
      <c r="Q4164">
        <f>[1]资金台帐!Q4164&amp;""</f>
      </c>
      <c r="T4164">
        <f>[1]资金台帐!T4164&amp;""</f>
      </c>
      <c r="U4164">
        <f>[1]资金台帐!U4164&amp;""</f>
      </c>
      <c r="W4164">
        <f>[1]资金台帐!W4164&amp;""</f>
      </c>
      <c r="X4164">
        <f>[1]资金台帐!X4164&amp;""</f>
      </c>
      <c r="AB4164">
        <f>[1]资金台帐!AB4164</f>
        <v>0</v>
      </c>
      <c r="AC4164">
        <f>[1]资金台帐!AC4164</f>
        <v>0</v>
      </c>
      <c r="AD4164">
        <f>[1]资金台帐!AD4164</f>
        <v>0</v>
      </c>
      <c r="AJ4164">
        <f>[1]资金台帐!AJ4164</f>
        <v>0</v>
      </c>
      <c r="AK4164">
        <f>[1]资金台帐!AK4164</f>
        <v>0</v>
      </c>
      <c r="BA4164" s="22">
        <f t="shared" si="0"/>
      </c>
    </row>
    <row r="4165">
      <c r="B4165">
        <f>[1]资金台帐!B4165&amp;""</f>
      </c>
      <c r="H4165">
        <f>[1]资金台帐!H4165&amp;""</f>
      </c>
      <c r="J4165">
        <f>[1]资金台帐!J4165&amp;""</f>
      </c>
      <c r="N4165">
        <f>[1]资金台帐!N4165</f>
      </c>
      <c r="O4165">
        <f>[1]资金台帐!O4165&amp;""</f>
      </c>
      <c r="P4165">
        <f>[1]资金台帐!P4165&amp;""</f>
      </c>
      <c r="Q4165">
        <f>[1]资金台帐!Q4165&amp;""</f>
      </c>
      <c r="T4165">
        <f>[1]资金台帐!T4165&amp;""</f>
      </c>
      <c r="U4165">
        <f>[1]资金台帐!U4165&amp;""</f>
      </c>
      <c r="W4165">
        <f>[1]资金台帐!W4165&amp;""</f>
      </c>
      <c r="X4165">
        <f>[1]资金台帐!X4165&amp;""</f>
      </c>
      <c r="AB4165">
        <f>[1]资金台帐!AB4165</f>
        <v>0</v>
      </c>
      <c r="AC4165">
        <f>[1]资金台帐!AC4165</f>
        <v>0</v>
      </c>
      <c r="AD4165">
        <f>[1]资金台帐!AD4165</f>
        <v>0</v>
      </c>
      <c r="AJ4165">
        <f>[1]资金台帐!AJ4165</f>
        <v>0</v>
      </c>
      <c r="AK4165">
        <f>[1]资金台帐!AK4165</f>
        <v>0</v>
      </c>
      <c r="BA4165" s="22">
        <f t="shared" si="0"/>
      </c>
    </row>
    <row r="4166">
      <c r="B4166">
        <f>[1]资金台帐!B4166&amp;""</f>
      </c>
      <c r="H4166">
        <f>[1]资金台帐!H4166&amp;""</f>
      </c>
      <c r="J4166">
        <f>[1]资金台帐!J4166&amp;""</f>
      </c>
      <c r="N4166">
        <f>[1]资金台帐!N4166</f>
      </c>
      <c r="O4166">
        <f>[1]资金台帐!O4166&amp;""</f>
      </c>
      <c r="P4166">
        <f>[1]资金台帐!P4166&amp;""</f>
      </c>
      <c r="Q4166">
        <f>[1]资金台帐!Q4166&amp;""</f>
      </c>
      <c r="T4166">
        <f>[1]资金台帐!T4166&amp;""</f>
      </c>
      <c r="U4166">
        <f>[1]资金台帐!U4166&amp;""</f>
      </c>
      <c r="W4166">
        <f>[1]资金台帐!W4166&amp;""</f>
      </c>
      <c r="X4166">
        <f>[1]资金台帐!X4166&amp;""</f>
      </c>
      <c r="AB4166">
        <f>[1]资金台帐!AB4166</f>
        <v>0</v>
      </c>
      <c r="AC4166">
        <f>[1]资金台帐!AC4166</f>
        <v>0</v>
      </c>
      <c r="AD4166">
        <f>[1]资金台帐!AD4166</f>
        <v>0</v>
      </c>
      <c r="AJ4166">
        <f>[1]资金台帐!AJ4166</f>
        <v>0</v>
      </c>
      <c r="AK4166">
        <f>[1]资金台帐!AK4166</f>
        <v>0</v>
      </c>
      <c r="BA4166" s="22">
        <f t="shared" si="0"/>
      </c>
    </row>
    <row r="4167">
      <c r="B4167">
        <f>[1]资金台帐!B4167&amp;""</f>
      </c>
      <c r="H4167">
        <f>[1]资金台帐!H4167&amp;""</f>
      </c>
      <c r="J4167">
        <f>[1]资金台帐!J4167&amp;""</f>
      </c>
      <c r="N4167">
        <f>[1]资金台帐!N4167</f>
      </c>
      <c r="O4167">
        <f>[1]资金台帐!O4167&amp;""</f>
      </c>
      <c r="P4167">
        <f>[1]资金台帐!P4167&amp;""</f>
      </c>
      <c r="Q4167">
        <f>[1]资金台帐!Q4167&amp;""</f>
      </c>
      <c r="T4167">
        <f>[1]资金台帐!T4167&amp;""</f>
      </c>
      <c r="U4167">
        <f>[1]资金台帐!U4167&amp;""</f>
      </c>
      <c r="W4167">
        <f>[1]资金台帐!W4167&amp;""</f>
      </c>
      <c r="X4167">
        <f>[1]资金台帐!X4167&amp;""</f>
      </c>
      <c r="AB4167">
        <f>[1]资金台帐!AB4167</f>
        <v>0</v>
      </c>
      <c r="AC4167">
        <f>[1]资金台帐!AC4167</f>
        <v>0</v>
      </c>
      <c r="AD4167">
        <f>[1]资金台帐!AD4167</f>
        <v>0</v>
      </c>
      <c r="AJ4167">
        <f>[1]资金台帐!AJ4167</f>
        <v>0</v>
      </c>
      <c r="AK4167">
        <f>[1]资金台帐!AK4167</f>
        <v>0</v>
      </c>
      <c r="BA4167" s="22">
        <f t="shared" si="0"/>
      </c>
    </row>
    <row r="4168">
      <c r="B4168">
        <f>[1]资金台帐!B4168&amp;""</f>
      </c>
      <c r="H4168">
        <f>[1]资金台帐!H4168&amp;""</f>
      </c>
      <c r="J4168">
        <f>[1]资金台帐!J4168&amp;""</f>
      </c>
      <c r="N4168">
        <f>[1]资金台帐!N4168</f>
      </c>
      <c r="O4168">
        <f>[1]资金台帐!O4168&amp;""</f>
      </c>
      <c r="P4168">
        <f>[1]资金台帐!P4168&amp;""</f>
      </c>
      <c r="Q4168">
        <f>[1]资金台帐!Q4168&amp;""</f>
      </c>
      <c r="T4168">
        <f>[1]资金台帐!T4168&amp;""</f>
      </c>
      <c r="U4168">
        <f>[1]资金台帐!U4168&amp;""</f>
      </c>
      <c r="W4168">
        <f>[1]资金台帐!W4168&amp;""</f>
      </c>
      <c r="X4168">
        <f>[1]资金台帐!X4168&amp;""</f>
      </c>
      <c r="AB4168">
        <f>[1]资金台帐!AB4168</f>
        <v>0</v>
      </c>
      <c r="AC4168">
        <f>[1]资金台帐!AC4168</f>
        <v>0</v>
      </c>
      <c r="AD4168">
        <f>[1]资金台帐!AD4168</f>
        <v>0</v>
      </c>
      <c r="AJ4168">
        <f>[1]资金台帐!AJ4168</f>
        <v>0</v>
      </c>
      <c r="AK4168">
        <f>[1]资金台帐!AK4168</f>
        <v>0</v>
      </c>
      <c r="BA4168" s="22">
        <f t="shared" si="0"/>
      </c>
    </row>
    <row r="4169">
      <c r="B4169">
        <f>[1]资金台帐!B4169&amp;""</f>
      </c>
      <c r="H4169">
        <f>[1]资金台帐!H4169&amp;""</f>
      </c>
      <c r="J4169">
        <f>[1]资金台帐!J4169&amp;""</f>
      </c>
      <c r="N4169">
        <f>[1]资金台帐!N4169</f>
      </c>
      <c r="O4169">
        <f>[1]资金台帐!O4169&amp;""</f>
      </c>
      <c r="P4169">
        <f>[1]资金台帐!P4169&amp;""</f>
      </c>
      <c r="Q4169">
        <f>[1]资金台帐!Q4169&amp;""</f>
      </c>
      <c r="T4169">
        <f>[1]资金台帐!T4169&amp;""</f>
      </c>
      <c r="U4169">
        <f>[1]资金台帐!U4169&amp;""</f>
      </c>
      <c r="W4169">
        <f>[1]资金台帐!W4169&amp;""</f>
      </c>
      <c r="X4169">
        <f>[1]资金台帐!X4169&amp;""</f>
      </c>
      <c r="AB4169">
        <f>[1]资金台帐!AB4169</f>
        <v>0</v>
      </c>
      <c r="AC4169">
        <f>[1]资金台帐!AC4169</f>
        <v>0</v>
      </c>
      <c r="AD4169">
        <f>[1]资金台帐!AD4169</f>
        <v>0</v>
      </c>
      <c r="AJ4169">
        <f>[1]资金台帐!AJ4169</f>
        <v>0</v>
      </c>
      <c r="AK4169">
        <f>[1]资金台帐!AK4169</f>
        <v>0</v>
      </c>
      <c r="BA4169" s="22">
        <f t="shared" si="0"/>
      </c>
    </row>
    <row r="4170">
      <c r="B4170">
        <f>[1]资金台帐!B4170&amp;""</f>
      </c>
      <c r="H4170">
        <f>[1]资金台帐!H4170&amp;""</f>
      </c>
      <c r="J4170">
        <f>[1]资金台帐!J4170&amp;""</f>
      </c>
      <c r="N4170">
        <f>[1]资金台帐!N4170</f>
      </c>
      <c r="O4170">
        <f>[1]资金台帐!O4170&amp;""</f>
      </c>
      <c r="P4170">
        <f>[1]资金台帐!P4170&amp;""</f>
      </c>
      <c r="Q4170">
        <f>[1]资金台帐!Q4170&amp;""</f>
      </c>
      <c r="T4170">
        <f>[1]资金台帐!T4170&amp;""</f>
      </c>
      <c r="U4170">
        <f>[1]资金台帐!U4170&amp;""</f>
      </c>
      <c r="W4170">
        <f>[1]资金台帐!W4170&amp;""</f>
      </c>
      <c r="X4170">
        <f>[1]资金台帐!X4170&amp;""</f>
      </c>
      <c r="AB4170">
        <f>[1]资金台帐!AB4170</f>
        <v>0</v>
      </c>
      <c r="AC4170">
        <f>[1]资金台帐!AC4170</f>
        <v>0</v>
      </c>
      <c r="AD4170">
        <f>[1]资金台帐!AD4170</f>
        <v>0</v>
      </c>
      <c r="AJ4170">
        <f>[1]资金台帐!AJ4170</f>
        <v>0</v>
      </c>
      <c r="AK4170">
        <f>[1]资金台帐!AK4170</f>
        <v>0</v>
      </c>
      <c r="BA4170" s="22">
        <f t="shared" si="0"/>
      </c>
    </row>
    <row r="4171">
      <c r="B4171">
        <f>[1]资金台帐!B4171&amp;""</f>
      </c>
      <c r="H4171">
        <f>[1]资金台帐!H4171&amp;""</f>
      </c>
      <c r="J4171">
        <f>[1]资金台帐!J4171&amp;""</f>
      </c>
      <c r="N4171">
        <f>[1]资金台帐!N4171</f>
      </c>
      <c r="O4171">
        <f>[1]资金台帐!O4171&amp;""</f>
      </c>
      <c r="P4171">
        <f>[1]资金台帐!P4171&amp;""</f>
      </c>
      <c r="Q4171">
        <f>[1]资金台帐!Q4171&amp;""</f>
      </c>
      <c r="T4171">
        <f>[1]资金台帐!T4171&amp;""</f>
      </c>
      <c r="U4171">
        <f>[1]资金台帐!U4171&amp;""</f>
      </c>
      <c r="W4171">
        <f>[1]资金台帐!W4171&amp;""</f>
      </c>
      <c r="X4171">
        <f>[1]资金台帐!X4171&amp;""</f>
      </c>
      <c r="AB4171">
        <f>[1]资金台帐!AB4171</f>
        <v>0</v>
      </c>
      <c r="AC4171">
        <f>[1]资金台帐!AC4171</f>
        <v>0</v>
      </c>
      <c r="AD4171">
        <f>[1]资金台帐!AD4171</f>
        <v>0</v>
      </c>
      <c r="AJ4171">
        <f>[1]资金台帐!AJ4171</f>
        <v>0</v>
      </c>
      <c r="AK4171">
        <f>[1]资金台帐!AK4171</f>
        <v>0</v>
      </c>
      <c r="BA4171" s="22">
        <f t="shared" si="0"/>
      </c>
    </row>
    <row r="4172">
      <c r="B4172">
        <f>[1]资金台帐!B4172&amp;""</f>
      </c>
      <c r="H4172">
        <f>[1]资金台帐!H4172&amp;""</f>
      </c>
      <c r="J4172">
        <f>[1]资金台帐!J4172&amp;""</f>
      </c>
      <c r="N4172">
        <f>[1]资金台帐!N4172</f>
      </c>
      <c r="O4172">
        <f>[1]资金台帐!O4172&amp;""</f>
      </c>
      <c r="P4172">
        <f>[1]资金台帐!P4172&amp;""</f>
      </c>
      <c r="Q4172">
        <f>[1]资金台帐!Q4172&amp;""</f>
      </c>
      <c r="T4172">
        <f>[1]资金台帐!T4172&amp;""</f>
      </c>
      <c r="U4172">
        <f>[1]资金台帐!U4172&amp;""</f>
      </c>
      <c r="W4172">
        <f>[1]资金台帐!W4172&amp;""</f>
      </c>
      <c r="X4172">
        <f>[1]资金台帐!X4172&amp;""</f>
      </c>
      <c r="AB4172">
        <f>[1]资金台帐!AB4172</f>
        <v>0</v>
      </c>
      <c r="AC4172">
        <f>[1]资金台帐!AC4172</f>
        <v>0</v>
      </c>
      <c r="AD4172">
        <f>[1]资金台帐!AD4172</f>
        <v>0</v>
      </c>
      <c r="AJ4172">
        <f>[1]资金台帐!AJ4172</f>
        <v>0</v>
      </c>
      <c r="AK4172">
        <f>[1]资金台帐!AK4172</f>
        <v>0</v>
      </c>
      <c r="BA4172" s="22">
        <f t="shared" si="0"/>
      </c>
    </row>
    <row r="4173">
      <c r="B4173">
        <f>[1]资金台帐!B4173&amp;""</f>
      </c>
      <c r="H4173">
        <f>[1]资金台帐!H4173&amp;""</f>
      </c>
      <c r="J4173">
        <f>[1]资金台帐!J4173&amp;""</f>
      </c>
      <c r="N4173">
        <f>[1]资金台帐!N4173</f>
      </c>
      <c r="O4173">
        <f>[1]资金台帐!O4173&amp;""</f>
      </c>
      <c r="P4173">
        <f>[1]资金台帐!P4173&amp;""</f>
      </c>
      <c r="Q4173">
        <f>[1]资金台帐!Q4173&amp;""</f>
      </c>
      <c r="T4173">
        <f>[1]资金台帐!T4173&amp;""</f>
      </c>
      <c r="U4173">
        <f>[1]资金台帐!U4173&amp;""</f>
      </c>
      <c r="W4173">
        <f>[1]资金台帐!W4173&amp;""</f>
      </c>
      <c r="X4173">
        <f>[1]资金台帐!X4173&amp;""</f>
      </c>
      <c r="AB4173">
        <f>[1]资金台帐!AB4173</f>
        <v>0</v>
      </c>
      <c r="AC4173">
        <f>[1]资金台帐!AC4173</f>
        <v>0</v>
      </c>
      <c r="AD4173">
        <f>[1]资金台帐!AD4173</f>
        <v>0</v>
      </c>
      <c r="AJ4173">
        <f>[1]资金台帐!AJ4173</f>
        <v>0</v>
      </c>
      <c r="AK4173">
        <f>[1]资金台帐!AK4173</f>
        <v>0</v>
      </c>
      <c r="BA4173" s="22">
        <f t="shared" si="0"/>
      </c>
    </row>
    <row r="4174">
      <c r="B4174">
        <f>[1]资金台帐!B4174&amp;""</f>
      </c>
      <c r="H4174">
        <f>[1]资金台帐!H4174&amp;""</f>
      </c>
      <c r="J4174">
        <f>[1]资金台帐!J4174&amp;""</f>
      </c>
      <c r="N4174">
        <f>[1]资金台帐!N4174</f>
      </c>
      <c r="O4174">
        <f>[1]资金台帐!O4174&amp;""</f>
      </c>
      <c r="P4174">
        <f>[1]资金台帐!P4174&amp;""</f>
      </c>
      <c r="Q4174">
        <f>[1]资金台帐!Q4174&amp;""</f>
      </c>
      <c r="T4174">
        <f>[1]资金台帐!T4174&amp;""</f>
      </c>
      <c r="U4174">
        <f>[1]资金台帐!U4174&amp;""</f>
      </c>
      <c r="W4174">
        <f>[1]资金台帐!W4174&amp;""</f>
      </c>
      <c r="X4174">
        <f>[1]资金台帐!X4174&amp;""</f>
      </c>
      <c r="AB4174">
        <f>[1]资金台帐!AB4174</f>
        <v>0</v>
      </c>
      <c r="AC4174">
        <f>[1]资金台帐!AC4174</f>
        <v>0</v>
      </c>
      <c r="AD4174">
        <f>[1]资金台帐!AD4174</f>
        <v>0</v>
      </c>
      <c r="AJ4174">
        <f>[1]资金台帐!AJ4174</f>
        <v>0</v>
      </c>
      <c r="AK4174">
        <f>[1]资金台帐!AK4174</f>
        <v>0</v>
      </c>
      <c r="BA4174" s="22">
        <f t="shared" si="0"/>
      </c>
    </row>
    <row r="4175">
      <c r="B4175">
        <f>[1]资金台帐!B4175&amp;""</f>
      </c>
      <c r="H4175">
        <f>[1]资金台帐!H4175&amp;""</f>
      </c>
      <c r="J4175">
        <f>[1]资金台帐!J4175&amp;""</f>
      </c>
      <c r="N4175">
        <f>[1]资金台帐!N4175</f>
      </c>
      <c r="O4175">
        <f>[1]资金台帐!O4175&amp;""</f>
      </c>
      <c r="P4175">
        <f>[1]资金台帐!P4175&amp;""</f>
      </c>
      <c r="Q4175">
        <f>[1]资金台帐!Q4175&amp;""</f>
      </c>
      <c r="T4175">
        <f>[1]资金台帐!T4175&amp;""</f>
      </c>
      <c r="U4175">
        <f>[1]资金台帐!U4175&amp;""</f>
      </c>
      <c r="W4175">
        <f>[1]资金台帐!W4175&amp;""</f>
      </c>
      <c r="X4175">
        <f>[1]资金台帐!X4175&amp;""</f>
      </c>
      <c r="AB4175">
        <f>[1]资金台帐!AB4175</f>
        <v>0</v>
      </c>
      <c r="AC4175">
        <f>[1]资金台帐!AC4175</f>
        <v>0</v>
      </c>
      <c r="AD4175">
        <f>[1]资金台帐!AD4175</f>
        <v>0</v>
      </c>
      <c r="AJ4175">
        <f>[1]资金台帐!AJ4175</f>
        <v>0</v>
      </c>
      <c r="AK4175">
        <f>[1]资金台帐!AK4175</f>
        <v>0</v>
      </c>
      <c r="BA4175" s="22">
        <f t="shared" si="0"/>
      </c>
    </row>
    <row r="4176">
      <c r="B4176">
        <f>[1]资金台帐!B4176&amp;""</f>
      </c>
      <c r="H4176">
        <f>[1]资金台帐!H4176&amp;""</f>
      </c>
      <c r="J4176">
        <f>[1]资金台帐!J4176&amp;""</f>
      </c>
      <c r="N4176">
        <f>[1]资金台帐!N4176</f>
      </c>
      <c r="O4176">
        <f>[1]资金台帐!O4176&amp;""</f>
      </c>
      <c r="P4176">
        <f>[1]资金台帐!P4176&amp;""</f>
      </c>
      <c r="Q4176">
        <f>[1]资金台帐!Q4176&amp;""</f>
      </c>
      <c r="T4176">
        <f>[1]资金台帐!T4176&amp;""</f>
      </c>
      <c r="U4176">
        <f>[1]资金台帐!U4176&amp;""</f>
      </c>
      <c r="W4176">
        <f>[1]资金台帐!W4176&amp;""</f>
      </c>
      <c r="X4176">
        <f>[1]资金台帐!X4176&amp;""</f>
      </c>
      <c r="AB4176">
        <f>[1]资金台帐!AB4176</f>
        <v>0</v>
      </c>
      <c r="AC4176">
        <f>[1]资金台帐!AC4176</f>
        <v>0</v>
      </c>
      <c r="AD4176">
        <f>[1]资金台帐!AD4176</f>
        <v>0</v>
      </c>
      <c r="AJ4176">
        <f>[1]资金台帐!AJ4176</f>
        <v>0</v>
      </c>
      <c r="AK4176">
        <f>[1]资金台帐!AK4176</f>
        <v>0</v>
      </c>
      <c r="BA4176" s="22">
        <f t="shared" si="0"/>
      </c>
    </row>
    <row r="4177">
      <c r="B4177">
        <f>[1]资金台帐!B4177&amp;""</f>
      </c>
      <c r="H4177">
        <f>[1]资金台帐!H4177&amp;""</f>
      </c>
      <c r="J4177">
        <f>[1]资金台帐!J4177&amp;""</f>
      </c>
      <c r="N4177">
        <f>[1]资金台帐!N4177</f>
      </c>
      <c r="O4177">
        <f>[1]资金台帐!O4177&amp;""</f>
      </c>
      <c r="P4177">
        <f>[1]资金台帐!P4177&amp;""</f>
      </c>
      <c r="Q4177">
        <f>[1]资金台帐!Q4177&amp;""</f>
      </c>
      <c r="T4177">
        <f>[1]资金台帐!T4177&amp;""</f>
      </c>
      <c r="U4177">
        <f>[1]资金台帐!U4177&amp;""</f>
      </c>
      <c r="W4177">
        <f>[1]资金台帐!W4177&amp;""</f>
      </c>
      <c r="X4177">
        <f>[1]资金台帐!X4177&amp;""</f>
      </c>
      <c r="AB4177">
        <f>[1]资金台帐!AB4177</f>
        <v>0</v>
      </c>
      <c r="AC4177">
        <f>[1]资金台帐!AC4177</f>
        <v>0</v>
      </c>
      <c r="AD4177">
        <f>[1]资金台帐!AD4177</f>
        <v>0</v>
      </c>
      <c r="AJ4177">
        <f>[1]资金台帐!AJ4177</f>
        <v>0</v>
      </c>
      <c r="AK4177">
        <f>[1]资金台帐!AK4177</f>
        <v>0</v>
      </c>
      <c r="BA4177" s="22">
        <f t="shared" si="0"/>
      </c>
    </row>
    <row r="4178">
      <c r="B4178">
        <f>[1]资金台帐!B4178&amp;""</f>
      </c>
      <c r="H4178">
        <f>[1]资金台帐!H4178&amp;""</f>
      </c>
      <c r="J4178">
        <f>[1]资金台帐!J4178&amp;""</f>
      </c>
      <c r="N4178">
        <f>[1]资金台帐!N4178</f>
      </c>
      <c r="O4178">
        <f>[1]资金台帐!O4178&amp;""</f>
      </c>
      <c r="P4178">
        <f>[1]资金台帐!P4178&amp;""</f>
      </c>
      <c r="Q4178">
        <f>[1]资金台帐!Q4178&amp;""</f>
      </c>
      <c r="T4178">
        <f>[1]资金台帐!T4178&amp;""</f>
      </c>
      <c r="U4178">
        <f>[1]资金台帐!U4178&amp;""</f>
      </c>
      <c r="W4178">
        <f>[1]资金台帐!W4178&amp;""</f>
      </c>
      <c r="X4178">
        <f>[1]资金台帐!X4178&amp;""</f>
      </c>
      <c r="AB4178">
        <f>[1]资金台帐!AB4178</f>
        <v>0</v>
      </c>
      <c r="AC4178">
        <f>[1]资金台帐!AC4178</f>
        <v>0</v>
      </c>
      <c r="AD4178">
        <f>[1]资金台帐!AD4178</f>
        <v>0</v>
      </c>
      <c r="AJ4178">
        <f>[1]资金台帐!AJ4178</f>
        <v>0</v>
      </c>
      <c r="AK4178">
        <f>[1]资金台帐!AK4178</f>
        <v>0</v>
      </c>
      <c r="BA4178" s="22">
        <f t="shared" si="0"/>
      </c>
    </row>
    <row r="4179">
      <c r="B4179">
        <f>[1]资金台帐!B4179&amp;""</f>
      </c>
      <c r="H4179">
        <f>[1]资金台帐!H4179&amp;""</f>
      </c>
      <c r="J4179">
        <f>[1]资金台帐!J4179&amp;""</f>
      </c>
      <c r="N4179">
        <f>[1]资金台帐!N4179</f>
      </c>
      <c r="O4179">
        <f>[1]资金台帐!O4179&amp;""</f>
      </c>
      <c r="P4179">
        <f>[1]资金台帐!P4179&amp;""</f>
      </c>
      <c r="Q4179">
        <f>[1]资金台帐!Q4179&amp;""</f>
      </c>
      <c r="T4179">
        <f>[1]资金台帐!T4179&amp;""</f>
      </c>
      <c r="U4179">
        <f>[1]资金台帐!U4179&amp;""</f>
      </c>
      <c r="W4179">
        <f>[1]资金台帐!W4179&amp;""</f>
      </c>
      <c r="X4179">
        <f>[1]资金台帐!X4179&amp;""</f>
      </c>
      <c r="AB4179">
        <f>[1]资金台帐!AB4179</f>
        <v>0</v>
      </c>
      <c r="AC4179">
        <f>[1]资金台帐!AC4179</f>
        <v>0</v>
      </c>
      <c r="AD4179">
        <f>[1]资金台帐!AD4179</f>
        <v>0</v>
      </c>
      <c r="AJ4179">
        <f>[1]资金台帐!AJ4179</f>
        <v>0</v>
      </c>
      <c r="AK4179">
        <f>[1]资金台帐!AK4179</f>
        <v>0</v>
      </c>
      <c r="BA4179" s="22">
        <f t="shared" si="0"/>
      </c>
    </row>
    <row r="4180">
      <c r="B4180">
        <f>[1]资金台帐!B4180&amp;""</f>
      </c>
      <c r="H4180">
        <f>[1]资金台帐!H4180&amp;""</f>
      </c>
      <c r="J4180">
        <f>[1]资金台帐!J4180&amp;""</f>
      </c>
      <c r="N4180">
        <f>[1]资金台帐!N4180</f>
      </c>
      <c r="O4180">
        <f>[1]资金台帐!O4180&amp;""</f>
      </c>
      <c r="P4180">
        <f>[1]资金台帐!P4180&amp;""</f>
      </c>
      <c r="Q4180">
        <f>[1]资金台帐!Q4180&amp;""</f>
      </c>
      <c r="T4180">
        <f>[1]资金台帐!T4180&amp;""</f>
      </c>
      <c r="U4180">
        <f>[1]资金台帐!U4180&amp;""</f>
      </c>
      <c r="W4180">
        <f>[1]资金台帐!W4180&amp;""</f>
      </c>
      <c r="X4180">
        <f>[1]资金台帐!X4180&amp;""</f>
      </c>
      <c r="AB4180">
        <f>[1]资金台帐!AB4180</f>
        <v>0</v>
      </c>
      <c r="AC4180">
        <f>[1]资金台帐!AC4180</f>
        <v>0</v>
      </c>
      <c r="AD4180">
        <f>[1]资金台帐!AD4180</f>
        <v>0</v>
      </c>
      <c r="AJ4180">
        <f>[1]资金台帐!AJ4180</f>
        <v>0</v>
      </c>
      <c r="AK4180">
        <f>[1]资金台帐!AK4180</f>
        <v>0</v>
      </c>
      <c r="BA4180" s="22">
        <f t="shared" si="0"/>
      </c>
    </row>
    <row r="4181">
      <c r="B4181">
        <f>[1]资金台帐!B4181&amp;""</f>
      </c>
      <c r="H4181">
        <f>[1]资金台帐!H4181&amp;""</f>
      </c>
      <c r="J4181">
        <f>[1]资金台帐!J4181&amp;""</f>
      </c>
      <c r="N4181">
        <f>[1]资金台帐!N4181</f>
      </c>
      <c r="O4181">
        <f>[1]资金台帐!O4181&amp;""</f>
      </c>
      <c r="P4181">
        <f>[1]资金台帐!P4181&amp;""</f>
      </c>
      <c r="Q4181">
        <f>[1]资金台帐!Q4181&amp;""</f>
      </c>
      <c r="T4181">
        <f>[1]资金台帐!T4181&amp;""</f>
      </c>
      <c r="U4181">
        <f>[1]资金台帐!U4181&amp;""</f>
      </c>
      <c r="W4181">
        <f>[1]资金台帐!W4181&amp;""</f>
      </c>
      <c r="X4181">
        <f>[1]资金台帐!X4181&amp;""</f>
      </c>
      <c r="AB4181">
        <f>[1]资金台帐!AB4181</f>
        <v>0</v>
      </c>
      <c r="AC4181">
        <f>[1]资金台帐!AC4181</f>
        <v>0</v>
      </c>
      <c r="AD4181">
        <f>[1]资金台帐!AD4181</f>
        <v>0</v>
      </c>
      <c r="AJ4181">
        <f>[1]资金台帐!AJ4181</f>
        <v>0</v>
      </c>
      <c r="AK4181">
        <f>[1]资金台帐!AK4181</f>
        <v>0</v>
      </c>
      <c r="BA4181" s="22">
        <f t="shared" si="0"/>
      </c>
    </row>
    <row r="4182">
      <c r="B4182">
        <f>[1]资金台帐!B4182&amp;""</f>
      </c>
      <c r="H4182">
        <f>[1]资金台帐!H4182&amp;""</f>
      </c>
      <c r="J4182">
        <f>[1]资金台帐!J4182&amp;""</f>
      </c>
      <c r="N4182">
        <f>[1]资金台帐!N4182</f>
      </c>
      <c r="O4182">
        <f>[1]资金台帐!O4182&amp;""</f>
      </c>
      <c r="P4182">
        <f>[1]资金台帐!P4182&amp;""</f>
      </c>
      <c r="Q4182">
        <f>[1]资金台帐!Q4182&amp;""</f>
      </c>
      <c r="T4182">
        <f>[1]资金台帐!T4182&amp;""</f>
      </c>
      <c r="U4182">
        <f>[1]资金台帐!U4182&amp;""</f>
      </c>
      <c r="W4182">
        <f>[1]资金台帐!W4182&amp;""</f>
      </c>
      <c r="X4182">
        <f>[1]资金台帐!X4182&amp;""</f>
      </c>
      <c r="AB4182">
        <f>[1]资金台帐!AB4182</f>
        <v>0</v>
      </c>
      <c r="AC4182">
        <f>[1]资金台帐!AC4182</f>
        <v>0</v>
      </c>
      <c r="AD4182">
        <f>[1]资金台帐!AD4182</f>
        <v>0</v>
      </c>
      <c r="AJ4182">
        <f>[1]资金台帐!AJ4182</f>
        <v>0</v>
      </c>
      <c r="AK4182">
        <f>[1]资金台帐!AK4182</f>
        <v>0</v>
      </c>
      <c r="BA4182" s="22">
        <f t="shared" si="0"/>
      </c>
    </row>
    <row r="4183">
      <c r="B4183">
        <f>[1]资金台帐!B4183&amp;""</f>
      </c>
      <c r="H4183">
        <f>[1]资金台帐!H4183&amp;""</f>
      </c>
      <c r="J4183">
        <f>[1]资金台帐!J4183&amp;""</f>
      </c>
      <c r="N4183">
        <f>[1]资金台帐!N4183</f>
      </c>
      <c r="O4183">
        <f>[1]资金台帐!O4183&amp;""</f>
      </c>
      <c r="P4183">
        <f>[1]资金台帐!P4183&amp;""</f>
      </c>
      <c r="Q4183">
        <f>[1]资金台帐!Q4183&amp;""</f>
      </c>
      <c r="T4183">
        <f>[1]资金台帐!T4183&amp;""</f>
      </c>
      <c r="U4183">
        <f>[1]资金台帐!U4183&amp;""</f>
      </c>
      <c r="W4183">
        <f>[1]资金台帐!W4183&amp;""</f>
      </c>
      <c r="X4183">
        <f>[1]资金台帐!X4183&amp;""</f>
      </c>
      <c r="AB4183">
        <f>[1]资金台帐!AB4183</f>
        <v>0</v>
      </c>
      <c r="AC4183">
        <f>[1]资金台帐!AC4183</f>
        <v>0</v>
      </c>
      <c r="AD4183">
        <f>[1]资金台帐!AD4183</f>
        <v>0</v>
      </c>
      <c r="AJ4183">
        <f>[1]资金台帐!AJ4183</f>
        <v>0</v>
      </c>
      <c r="AK4183">
        <f>[1]资金台帐!AK4183</f>
        <v>0</v>
      </c>
      <c r="BA4183" s="22">
        <f t="shared" si="0"/>
      </c>
    </row>
    <row r="4184">
      <c r="B4184">
        <f>[1]资金台帐!B4184&amp;""</f>
      </c>
      <c r="H4184">
        <f>[1]资金台帐!H4184&amp;""</f>
      </c>
      <c r="J4184">
        <f>[1]资金台帐!J4184&amp;""</f>
      </c>
      <c r="N4184">
        <f>[1]资金台帐!N4184</f>
      </c>
      <c r="O4184">
        <f>[1]资金台帐!O4184&amp;""</f>
      </c>
      <c r="P4184">
        <f>[1]资金台帐!P4184&amp;""</f>
      </c>
      <c r="Q4184">
        <f>[1]资金台帐!Q4184&amp;""</f>
      </c>
      <c r="T4184">
        <f>[1]资金台帐!T4184&amp;""</f>
      </c>
      <c r="U4184">
        <f>[1]资金台帐!U4184&amp;""</f>
      </c>
      <c r="W4184">
        <f>[1]资金台帐!W4184&amp;""</f>
      </c>
      <c r="X4184">
        <f>[1]资金台帐!X4184&amp;""</f>
      </c>
      <c r="AB4184">
        <f>[1]资金台帐!AB4184</f>
        <v>0</v>
      </c>
      <c r="AC4184">
        <f>[1]资金台帐!AC4184</f>
        <v>0</v>
      </c>
      <c r="AD4184">
        <f>[1]资金台帐!AD4184</f>
        <v>0</v>
      </c>
      <c r="AJ4184">
        <f>[1]资金台帐!AJ4184</f>
        <v>0</v>
      </c>
      <c r="AK4184">
        <f>[1]资金台帐!AK4184</f>
        <v>0</v>
      </c>
      <c r="BA4184" s="22">
        <f t="shared" si="0"/>
      </c>
    </row>
    <row r="4185">
      <c r="B4185">
        <f>[1]资金台帐!B4185&amp;""</f>
      </c>
      <c r="H4185">
        <f>[1]资金台帐!H4185&amp;""</f>
      </c>
      <c r="J4185">
        <f>[1]资金台帐!J4185&amp;""</f>
      </c>
      <c r="N4185">
        <f>[1]资金台帐!N4185</f>
      </c>
      <c r="O4185">
        <f>[1]资金台帐!O4185&amp;""</f>
      </c>
      <c r="P4185">
        <f>[1]资金台帐!P4185&amp;""</f>
      </c>
      <c r="Q4185">
        <f>[1]资金台帐!Q4185&amp;""</f>
      </c>
      <c r="T4185">
        <f>[1]资金台帐!T4185&amp;""</f>
      </c>
      <c r="U4185">
        <f>[1]资金台帐!U4185&amp;""</f>
      </c>
      <c r="W4185">
        <f>[1]资金台帐!W4185&amp;""</f>
      </c>
      <c r="X4185">
        <f>[1]资金台帐!X4185&amp;""</f>
      </c>
      <c r="AB4185">
        <f>[1]资金台帐!AB4185</f>
        <v>0</v>
      </c>
      <c r="AC4185">
        <f>[1]资金台帐!AC4185</f>
        <v>0</v>
      </c>
      <c r="AD4185">
        <f>[1]资金台帐!AD4185</f>
        <v>0</v>
      </c>
      <c r="AJ4185">
        <f>[1]资金台帐!AJ4185</f>
        <v>0</v>
      </c>
      <c r="AK4185">
        <f>[1]资金台帐!AK4185</f>
        <v>0</v>
      </c>
      <c r="BA4185" s="22">
        <f t="shared" si="0"/>
      </c>
    </row>
    <row r="4186">
      <c r="B4186">
        <f>[1]资金台帐!B4186&amp;""</f>
      </c>
      <c r="H4186">
        <f>[1]资金台帐!H4186&amp;""</f>
      </c>
      <c r="J4186">
        <f>[1]资金台帐!J4186&amp;""</f>
      </c>
      <c r="N4186">
        <f>[1]资金台帐!N4186</f>
      </c>
      <c r="O4186">
        <f>[1]资金台帐!O4186&amp;""</f>
      </c>
      <c r="P4186">
        <f>[1]资金台帐!P4186&amp;""</f>
      </c>
      <c r="Q4186">
        <f>[1]资金台帐!Q4186&amp;""</f>
      </c>
      <c r="T4186">
        <f>[1]资金台帐!T4186&amp;""</f>
      </c>
      <c r="U4186">
        <f>[1]资金台帐!U4186&amp;""</f>
      </c>
      <c r="W4186">
        <f>[1]资金台帐!W4186&amp;""</f>
      </c>
      <c r="X4186">
        <f>[1]资金台帐!X4186&amp;""</f>
      </c>
      <c r="AB4186">
        <f>[1]资金台帐!AB4186</f>
        <v>0</v>
      </c>
      <c r="AC4186">
        <f>[1]资金台帐!AC4186</f>
        <v>0</v>
      </c>
      <c r="AD4186">
        <f>[1]资金台帐!AD4186</f>
        <v>0</v>
      </c>
      <c r="AJ4186">
        <f>[1]资金台帐!AJ4186</f>
        <v>0</v>
      </c>
      <c r="AK4186">
        <f>[1]资金台帐!AK4186</f>
        <v>0</v>
      </c>
      <c r="BA4186" s="22">
        <f t="shared" si="0"/>
      </c>
    </row>
    <row r="4187">
      <c r="B4187">
        <f>[1]资金台帐!B4187&amp;""</f>
      </c>
      <c r="H4187">
        <f>[1]资金台帐!H4187&amp;""</f>
      </c>
      <c r="J4187">
        <f>[1]资金台帐!J4187&amp;""</f>
      </c>
      <c r="N4187">
        <f>[1]资金台帐!N4187</f>
      </c>
      <c r="O4187">
        <f>[1]资金台帐!O4187&amp;""</f>
      </c>
      <c r="P4187">
        <f>[1]资金台帐!P4187&amp;""</f>
      </c>
      <c r="Q4187">
        <f>[1]资金台帐!Q4187&amp;""</f>
      </c>
      <c r="T4187">
        <f>[1]资金台帐!T4187&amp;""</f>
      </c>
      <c r="U4187">
        <f>[1]资金台帐!U4187&amp;""</f>
      </c>
      <c r="W4187">
        <f>[1]资金台帐!W4187&amp;""</f>
      </c>
      <c r="X4187">
        <f>[1]资金台帐!X4187&amp;""</f>
      </c>
      <c r="AB4187">
        <f>[1]资金台帐!AB4187</f>
        <v>0</v>
      </c>
      <c r="AC4187">
        <f>[1]资金台帐!AC4187</f>
        <v>0</v>
      </c>
      <c r="AD4187">
        <f>[1]资金台帐!AD4187</f>
        <v>0</v>
      </c>
      <c r="AJ4187">
        <f>[1]资金台帐!AJ4187</f>
        <v>0</v>
      </c>
      <c r="AK4187">
        <f>[1]资金台帐!AK4187</f>
        <v>0</v>
      </c>
      <c r="BA4187" s="22">
        <f t="shared" si="0"/>
      </c>
    </row>
    <row r="4188">
      <c r="B4188">
        <f>[1]资金台帐!B4188&amp;""</f>
      </c>
      <c r="H4188">
        <f>[1]资金台帐!H4188&amp;""</f>
      </c>
      <c r="J4188">
        <f>[1]资金台帐!J4188&amp;""</f>
      </c>
      <c r="N4188">
        <f>[1]资金台帐!N4188</f>
      </c>
      <c r="O4188">
        <f>[1]资金台帐!O4188&amp;""</f>
      </c>
      <c r="P4188">
        <f>[1]资金台帐!P4188&amp;""</f>
      </c>
      <c r="Q4188">
        <f>[1]资金台帐!Q4188&amp;""</f>
      </c>
      <c r="T4188">
        <f>[1]资金台帐!T4188&amp;""</f>
      </c>
      <c r="U4188">
        <f>[1]资金台帐!U4188&amp;""</f>
      </c>
      <c r="W4188">
        <f>[1]资金台帐!W4188&amp;""</f>
      </c>
      <c r="X4188">
        <f>[1]资金台帐!X4188&amp;""</f>
      </c>
      <c r="AB4188">
        <f>[1]资金台帐!AB4188</f>
        <v>0</v>
      </c>
      <c r="AC4188">
        <f>[1]资金台帐!AC4188</f>
        <v>0</v>
      </c>
      <c r="AD4188">
        <f>[1]资金台帐!AD4188</f>
        <v>0</v>
      </c>
      <c r="AJ4188">
        <f>[1]资金台帐!AJ4188</f>
        <v>0</v>
      </c>
      <c r="AK4188">
        <f>[1]资金台帐!AK4188</f>
        <v>0</v>
      </c>
      <c r="BA4188" s="22">
        <f t="shared" si="0"/>
      </c>
    </row>
    <row r="4189">
      <c r="B4189">
        <f>[1]资金台帐!B4189&amp;""</f>
      </c>
      <c r="H4189">
        <f>[1]资金台帐!H4189&amp;""</f>
      </c>
      <c r="J4189">
        <f>[1]资金台帐!J4189&amp;""</f>
      </c>
      <c r="N4189">
        <f>[1]资金台帐!N4189</f>
      </c>
      <c r="O4189">
        <f>[1]资金台帐!O4189&amp;""</f>
      </c>
      <c r="P4189">
        <f>[1]资金台帐!P4189&amp;""</f>
      </c>
      <c r="Q4189">
        <f>[1]资金台帐!Q4189&amp;""</f>
      </c>
      <c r="T4189">
        <f>[1]资金台帐!T4189&amp;""</f>
      </c>
      <c r="U4189">
        <f>[1]资金台帐!U4189&amp;""</f>
      </c>
      <c r="W4189">
        <f>[1]资金台帐!W4189&amp;""</f>
      </c>
      <c r="X4189">
        <f>[1]资金台帐!X4189&amp;""</f>
      </c>
      <c r="AB4189">
        <f>[1]资金台帐!AB4189</f>
        <v>0</v>
      </c>
      <c r="AC4189">
        <f>[1]资金台帐!AC4189</f>
        <v>0</v>
      </c>
      <c r="AD4189">
        <f>[1]资金台帐!AD4189</f>
        <v>0</v>
      </c>
      <c r="AJ4189">
        <f>[1]资金台帐!AJ4189</f>
        <v>0</v>
      </c>
      <c r="AK4189">
        <f>[1]资金台帐!AK4189</f>
        <v>0</v>
      </c>
      <c r="BA4189" s="22">
        <f t="shared" si="0"/>
      </c>
    </row>
    <row r="4190">
      <c r="B4190">
        <f>[1]资金台帐!B4190&amp;""</f>
      </c>
      <c r="H4190">
        <f>[1]资金台帐!H4190&amp;""</f>
      </c>
      <c r="J4190">
        <f>[1]资金台帐!J4190&amp;""</f>
      </c>
      <c r="N4190">
        <f>[1]资金台帐!N4190</f>
      </c>
      <c r="O4190">
        <f>[1]资金台帐!O4190&amp;""</f>
      </c>
      <c r="P4190">
        <f>[1]资金台帐!P4190&amp;""</f>
      </c>
      <c r="Q4190">
        <f>[1]资金台帐!Q4190&amp;""</f>
      </c>
      <c r="T4190">
        <f>[1]资金台帐!T4190&amp;""</f>
      </c>
      <c r="U4190">
        <f>[1]资金台帐!U4190&amp;""</f>
      </c>
      <c r="W4190">
        <f>[1]资金台帐!W4190&amp;""</f>
      </c>
      <c r="X4190">
        <f>[1]资金台帐!X4190&amp;""</f>
      </c>
      <c r="AB4190">
        <f>[1]资金台帐!AB4190</f>
        <v>0</v>
      </c>
      <c r="AC4190">
        <f>[1]资金台帐!AC4190</f>
        <v>0</v>
      </c>
      <c r="AD4190">
        <f>[1]资金台帐!AD4190</f>
        <v>0</v>
      </c>
      <c r="AJ4190">
        <f>[1]资金台帐!AJ4190</f>
        <v>0</v>
      </c>
      <c r="AK4190">
        <f>[1]资金台帐!AK4190</f>
        <v>0</v>
      </c>
      <c r="BA4190" s="22">
        <f t="shared" si="0"/>
      </c>
    </row>
    <row r="4191">
      <c r="B4191">
        <f>[1]资金台帐!B4191&amp;""</f>
      </c>
      <c r="H4191">
        <f>[1]资金台帐!H4191&amp;""</f>
      </c>
      <c r="J4191">
        <f>[1]资金台帐!J4191&amp;""</f>
      </c>
      <c r="N4191">
        <f>[1]资金台帐!N4191</f>
      </c>
      <c r="O4191">
        <f>[1]资金台帐!O4191&amp;""</f>
      </c>
      <c r="P4191">
        <f>[1]资金台帐!P4191&amp;""</f>
      </c>
      <c r="Q4191">
        <f>[1]资金台帐!Q4191&amp;""</f>
      </c>
      <c r="T4191">
        <f>[1]资金台帐!T4191&amp;""</f>
      </c>
      <c r="U4191">
        <f>[1]资金台帐!U4191&amp;""</f>
      </c>
      <c r="W4191">
        <f>[1]资金台帐!W4191&amp;""</f>
      </c>
      <c r="X4191">
        <f>[1]资金台帐!X4191&amp;""</f>
      </c>
      <c r="AB4191">
        <f>[1]资金台帐!AB4191</f>
        <v>0</v>
      </c>
      <c r="AC4191">
        <f>[1]资金台帐!AC4191</f>
        <v>0</v>
      </c>
      <c r="AD4191">
        <f>[1]资金台帐!AD4191</f>
        <v>0</v>
      </c>
      <c r="AJ4191">
        <f>[1]资金台帐!AJ4191</f>
        <v>0</v>
      </c>
      <c r="AK4191">
        <f>[1]资金台帐!AK4191</f>
        <v>0</v>
      </c>
      <c r="BA4191" s="22">
        <f t="shared" si="0"/>
      </c>
    </row>
    <row r="4192">
      <c r="B4192">
        <f>[1]资金台帐!B4192&amp;""</f>
      </c>
      <c r="H4192">
        <f>[1]资金台帐!H4192&amp;""</f>
      </c>
      <c r="J4192">
        <f>[1]资金台帐!J4192&amp;""</f>
      </c>
      <c r="N4192">
        <f>[1]资金台帐!N4192</f>
      </c>
      <c r="O4192">
        <f>[1]资金台帐!O4192&amp;""</f>
      </c>
      <c r="P4192">
        <f>[1]资金台帐!P4192&amp;""</f>
      </c>
      <c r="Q4192">
        <f>[1]资金台帐!Q4192&amp;""</f>
      </c>
      <c r="T4192">
        <f>[1]资金台帐!T4192&amp;""</f>
      </c>
      <c r="U4192">
        <f>[1]资金台帐!U4192&amp;""</f>
      </c>
      <c r="W4192">
        <f>[1]资金台帐!W4192&amp;""</f>
      </c>
      <c r="X4192">
        <f>[1]资金台帐!X4192&amp;""</f>
      </c>
      <c r="AB4192">
        <f>[1]资金台帐!AB4192</f>
        <v>0</v>
      </c>
      <c r="AC4192">
        <f>[1]资金台帐!AC4192</f>
        <v>0</v>
      </c>
      <c r="AD4192">
        <f>[1]资金台帐!AD4192</f>
        <v>0</v>
      </c>
      <c r="AJ4192">
        <f>[1]资金台帐!AJ4192</f>
        <v>0</v>
      </c>
      <c r="AK4192">
        <f>[1]资金台帐!AK4192</f>
        <v>0</v>
      </c>
      <c r="BA4192" s="22">
        <f t="shared" si="0"/>
      </c>
    </row>
    <row r="4193">
      <c r="B4193">
        <f>[1]资金台帐!B4193&amp;""</f>
      </c>
      <c r="H4193">
        <f>[1]资金台帐!H4193&amp;""</f>
      </c>
      <c r="J4193">
        <f>[1]资金台帐!J4193&amp;""</f>
      </c>
      <c r="N4193">
        <f>[1]资金台帐!N4193</f>
      </c>
      <c r="O4193">
        <f>[1]资金台帐!O4193&amp;""</f>
      </c>
      <c r="P4193">
        <f>[1]资金台帐!P4193&amp;""</f>
      </c>
      <c r="Q4193">
        <f>[1]资金台帐!Q4193&amp;""</f>
      </c>
      <c r="T4193">
        <f>[1]资金台帐!T4193&amp;""</f>
      </c>
      <c r="U4193">
        <f>[1]资金台帐!U4193&amp;""</f>
      </c>
      <c r="W4193">
        <f>[1]资金台帐!W4193&amp;""</f>
      </c>
      <c r="X4193">
        <f>[1]资金台帐!X4193&amp;""</f>
      </c>
      <c r="AB4193">
        <f>[1]资金台帐!AB4193</f>
        <v>0</v>
      </c>
      <c r="AC4193">
        <f>[1]资金台帐!AC4193</f>
        <v>0</v>
      </c>
      <c r="AD4193">
        <f>[1]资金台帐!AD4193</f>
        <v>0</v>
      </c>
      <c r="AJ4193">
        <f>[1]资金台帐!AJ4193</f>
        <v>0</v>
      </c>
      <c r="AK4193">
        <f>[1]资金台帐!AK4193</f>
        <v>0</v>
      </c>
      <c r="BA4193" s="22">
        <f t="shared" si="0"/>
      </c>
    </row>
    <row r="4194">
      <c r="B4194">
        <f>[1]资金台帐!B4194&amp;""</f>
      </c>
      <c r="H4194">
        <f>[1]资金台帐!H4194&amp;""</f>
      </c>
      <c r="J4194">
        <f>[1]资金台帐!J4194&amp;""</f>
      </c>
      <c r="N4194">
        <f>[1]资金台帐!N4194</f>
      </c>
      <c r="O4194">
        <f>[1]资金台帐!O4194&amp;""</f>
      </c>
      <c r="P4194">
        <f>[1]资金台帐!P4194&amp;""</f>
      </c>
      <c r="Q4194">
        <f>[1]资金台帐!Q4194&amp;""</f>
      </c>
      <c r="T4194">
        <f>[1]资金台帐!T4194&amp;""</f>
      </c>
      <c r="U4194">
        <f>[1]资金台帐!U4194&amp;""</f>
      </c>
      <c r="W4194">
        <f>[1]资金台帐!W4194&amp;""</f>
      </c>
      <c r="X4194">
        <f>[1]资金台帐!X4194&amp;""</f>
      </c>
      <c r="AB4194">
        <f>[1]资金台帐!AB4194</f>
        <v>0</v>
      </c>
      <c r="AC4194">
        <f>[1]资金台帐!AC4194</f>
        <v>0</v>
      </c>
      <c r="AD4194">
        <f>[1]资金台帐!AD4194</f>
        <v>0</v>
      </c>
      <c r="AJ4194">
        <f>[1]资金台帐!AJ4194</f>
        <v>0</v>
      </c>
      <c r="AK4194">
        <f>[1]资金台帐!AK4194</f>
        <v>0</v>
      </c>
      <c r="BA4194" s="22">
        <f t="shared" si="0"/>
      </c>
    </row>
    <row r="4195">
      <c r="B4195">
        <f>[1]资金台帐!B4195&amp;""</f>
      </c>
      <c r="H4195">
        <f>[1]资金台帐!H4195&amp;""</f>
      </c>
      <c r="J4195">
        <f>[1]资金台帐!J4195&amp;""</f>
      </c>
      <c r="N4195">
        <f>[1]资金台帐!N4195</f>
      </c>
      <c r="O4195">
        <f>[1]资金台帐!O4195&amp;""</f>
      </c>
      <c r="P4195">
        <f>[1]资金台帐!P4195&amp;""</f>
      </c>
      <c r="Q4195">
        <f>[1]资金台帐!Q4195&amp;""</f>
      </c>
      <c r="T4195">
        <f>[1]资金台帐!T4195&amp;""</f>
      </c>
      <c r="U4195">
        <f>[1]资金台帐!U4195&amp;""</f>
      </c>
      <c r="W4195">
        <f>[1]资金台帐!W4195&amp;""</f>
      </c>
      <c r="X4195">
        <f>[1]资金台帐!X4195&amp;""</f>
      </c>
      <c r="AB4195">
        <f>[1]资金台帐!AB4195</f>
        <v>0</v>
      </c>
      <c r="AC4195">
        <f>[1]资金台帐!AC4195</f>
        <v>0</v>
      </c>
      <c r="AD4195">
        <f>[1]资金台帐!AD4195</f>
        <v>0</v>
      </c>
      <c r="AJ4195">
        <f>[1]资金台帐!AJ4195</f>
        <v>0</v>
      </c>
      <c r="AK4195">
        <f>[1]资金台帐!AK4195</f>
        <v>0</v>
      </c>
      <c r="BA4195" s="22">
        <f t="shared" si="0"/>
      </c>
    </row>
    <row r="4196">
      <c r="B4196">
        <f>[1]资金台帐!B4196&amp;""</f>
      </c>
      <c r="H4196">
        <f>[1]资金台帐!H4196&amp;""</f>
      </c>
      <c r="J4196">
        <f>[1]资金台帐!J4196&amp;""</f>
      </c>
      <c r="N4196">
        <f>[1]资金台帐!N4196</f>
      </c>
      <c r="O4196">
        <f>[1]资金台帐!O4196&amp;""</f>
      </c>
      <c r="P4196">
        <f>[1]资金台帐!P4196&amp;""</f>
      </c>
      <c r="Q4196">
        <f>[1]资金台帐!Q4196&amp;""</f>
      </c>
      <c r="T4196">
        <f>[1]资金台帐!T4196&amp;""</f>
      </c>
      <c r="U4196">
        <f>[1]资金台帐!U4196&amp;""</f>
      </c>
      <c r="W4196">
        <f>[1]资金台帐!W4196&amp;""</f>
      </c>
      <c r="X4196">
        <f>[1]资金台帐!X4196&amp;""</f>
      </c>
      <c r="AB4196">
        <f>[1]资金台帐!AB4196</f>
        <v>0</v>
      </c>
      <c r="AC4196">
        <f>[1]资金台帐!AC4196</f>
        <v>0</v>
      </c>
      <c r="AD4196">
        <f>[1]资金台帐!AD4196</f>
        <v>0</v>
      </c>
      <c r="AJ4196">
        <f>[1]资金台帐!AJ4196</f>
        <v>0</v>
      </c>
      <c r="AK4196">
        <f>[1]资金台帐!AK4196</f>
        <v>0</v>
      </c>
      <c r="BA4196" s="22">
        <f t="shared" si="0"/>
      </c>
    </row>
    <row r="4197">
      <c r="B4197">
        <f>[1]资金台帐!B4197&amp;""</f>
      </c>
      <c r="H4197">
        <f>[1]资金台帐!H4197&amp;""</f>
      </c>
      <c r="J4197">
        <f>[1]资金台帐!J4197&amp;""</f>
      </c>
      <c r="N4197">
        <f>[1]资金台帐!N4197</f>
      </c>
      <c r="O4197">
        <f>[1]资金台帐!O4197&amp;""</f>
      </c>
      <c r="P4197">
        <f>[1]资金台帐!P4197&amp;""</f>
      </c>
      <c r="Q4197">
        <f>[1]资金台帐!Q4197&amp;""</f>
      </c>
      <c r="T4197">
        <f>[1]资金台帐!T4197&amp;""</f>
      </c>
      <c r="U4197">
        <f>[1]资金台帐!U4197&amp;""</f>
      </c>
      <c r="W4197">
        <f>[1]资金台帐!W4197&amp;""</f>
      </c>
      <c r="X4197">
        <f>[1]资金台帐!X4197&amp;""</f>
      </c>
      <c r="AB4197">
        <f>[1]资金台帐!AB4197</f>
        <v>0</v>
      </c>
      <c r="AC4197">
        <f>[1]资金台帐!AC4197</f>
        <v>0</v>
      </c>
      <c r="AD4197">
        <f>[1]资金台帐!AD4197</f>
        <v>0</v>
      </c>
      <c r="AJ4197">
        <f>[1]资金台帐!AJ4197</f>
        <v>0</v>
      </c>
      <c r="AK4197">
        <f>[1]资金台帐!AK4197</f>
        <v>0</v>
      </c>
      <c r="BA4197" s="22">
        <f t="shared" si="0"/>
      </c>
    </row>
    <row r="4198">
      <c r="B4198">
        <f>[1]资金台帐!B4198&amp;""</f>
      </c>
      <c r="H4198">
        <f>[1]资金台帐!H4198&amp;""</f>
      </c>
      <c r="J4198">
        <f>[1]资金台帐!J4198&amp;""</f>
      </c>
      <c r="N4198">
        <f>[1]资金台帐!N4198</f>
      </c>
      <c r="O4198">
        <f>[1]资金台帐!O4198&amp;""</f>
      </c>
      <c r="P4198">
        <f>[1]资金台帐!P4198&amp;""</f>
      </c>
      <c r="Q4198">
        <f>[1]资金台帐!Q4198&amp;""</f>
      </c>
      <c r="T4198">
        <f>[1]资金台帐!T4198&amp;""</f>
      </c>
      <c r="U4198">
        <f>[1]资金台帐!U4198&amp;""</f>
      </c>
      <c r="W4198">
        <f>[1]资金台帐!W4198&amp;""</f>
      </c>
      <c r="X4198">
        <f>[1]资金台帐!X4198&amp;""</f>
      </c>
      <c r="AB4198">
        <f>[1]资金台帐!AB4198</f>
        <v>0</v>
      </c>
      <c r="AC4198">
        <f>[1]资金台帐!AC4198</f>
        <v>0</v>
      </c>
      <c r="AD4198">
        <f>[1]资金台帐!AD4198</f>
        <v>0</v>
      </c>
      <c r="AJ4198">
        <f>[1]资金台帐!AJ4198</f>
        <v>0</v>
      </c>
      <c r="AK4198">
        <f>[1]资金台帐!AK4198</f>
        <v>0</v>
      </c>
      <c r="BA4198" s="22">
        <f t="shared" si="0"/>
      </c>
    </row>
    <row r="4199">
      <c r="B4199">
        <f>[1]资金台帐!B4199&amp;""</f>
      </c>
      <c r="H4199">
        <f>[1]资金台帐!H4199&amp;""</f>
      </c>
      <c r="J4199">
        <f>[1]资金台帐!J4199&amp;""</f>
      </c>
      <c r="N4199">
        <f>[1]资金台帐!N4199</f>
      </c>
      <c r="O4199">
        <f>[1]资金台帐!O4199&amp;""</f>
      </c>
      <c r="P4199">
        <f>[1]资金台帐!P4199&amp;""</f>
      </c>
      <c r="Q4199">
        <f>[1]资金台帐!Q4199&amp;""</f>
      </c>
      <c r="T4199">
        <f>[1]资金台帐!T4199&amp;""</f>
      </c>
      <c r="U4199">
        <f>[1]资金台帐!U4199&amp;""</f>
      </c>
      <c r="W4199">
        <f>[1]资金台帐!W4199&amp;""</f>
      </c>
      <c r="X4199">
        <f>[1]资金台帐!X4199&amp;""</f>
      </c>
      <c r="AB4199">
        <f>[1]资金台帐!AB4199</f>
        <v>0</v>
      </c>
      <c r="AC4199">
        <f>[1]资金台帐!AC4199</f>
        <v>0</v>
      </c>
      <c r="AD4199">
        <f>[1]资金台帐!AD4199</f>
        <v>0</v>
      </c>
      <c r="AJ4199">
        <f>[1]资金台帐!AJ4199</f>
        <v>0</v>
      </c>
      <c r="AK4199">
        <f>[1]资金台帐!AK4199</f>
        <v>0</v>
      </c>
      <c r="BA4199" s="22">
        <f t="shared" si="0"/>
      </c>
    </row>
    <row r="4200">
      <c r="B4200">
        <f>[1]资金台帐!B4200&amp;""</f>
      </c>
      <c r="H4200">
        <f>[1]资金台帐!H4200&amp;""</f>
      </c>
      <c r="J4200">
        <f>[1]资金台帐!J4200&amp;""</f>
      </c>
      <c r="N4200">
        <f>[1]资金台帐!N4200</f>
      </c>
      <c r="O4200">
        <f>[1]资金台帐!O4200&amp;""</f>
      </c>
      <c r="P4200">
        <f>[1]资金台帐!P4200&amp;""</f>
      </c>
      <c r="Q4200">
        <f>[1]资金台帐!Q4200&amp;""</f>
      </c>
      <c r="T4200">
        <f>[1]资金台帐!T4200&amp;""</f>
      </c>
      <c r="U4200">
        <f>[1]资金台帐!U4200&amp;""</f>
      </c>
      <c r="W4200">
        <f>[1]资金台帐!W4200&amp;""</f>
      </c>
      <c r="X4200">
        <f>[1]资金台帐!X4200&amp;""</f>
      </c>
      <c r="AB4200">
        <f>[1]资金台帐!AB4200</f>
        <v>0</v>
      </c>
      <c r="AC4200">
        <f>[1]资金台帐!AC4200</f>
        <v>0</v>
      </c>
      <c r="AD4200">
        <f>[1]资金台帐!AD4200</f>
        <v>0</v>
      </c>
      <c r="AJ4200">
        <f>[1]资金台帐!AJ4200</f>
        <v>0</v>
      </c>
      <c r="AK4200">
        <f>[1]资金台帐!AK4200</f>
        <v>0</v>
      </c>
      <c r="BA4200" s="22">
        <f t="shared" si="0"/>
      </c>
    </row>
    <row r="4201">
      <c r="B4201">
        <f>[1]资金台帐!B4201&amp;""</f>
      </c>
      <c r="H4201">
        <f>[1]资金台帐!H4201&amp;""</f>
      </c>
      <c r="J4201">
        <f>[1]资金台帐!J4201&amp;""</f>
      </c>
      <c r="N4201">
        <f>[1]资金台帐!N4201</f>
      </c>
      <c r="O4201">
        <f>[1]资金台帐!O4201&amp;""</f>
      </c>
      <c r="P4201">
        <f>[1]资金台帐!P4201&amp;""</f>
      </c>
      <c r="Q4201">
        <f>[1]资金台帐!Q4201&amp;""</f>
      </c>
      <c r="T4201">
        <f>[1]资金台帐!T4201&amp;""</f>
      </c>
      <c r="U4201">
        <f>[1]资金台帐!U4201&amp;""</f>
      </c>
      <c r="W4201">
        <f>[1]资金台帐!W4201&amp;""</f>
      </c>
      <c r="X4201">
        <f>[1]资金台帐!X4201&amp;""</f>
      </c>
      <c r="AB4201">
        <f>[1]资金台帐!AB4201</f>
        <v>0</v>
      </c>
      <c r="AC4201">
        <f>[1]资金台帐!AC4201</f>
        <v>0</v>
      </c>
      <c r="AD4201">
        <f>[1]资金台帐!AD4201</f>
        <v>0</v>
      </c>
      <c r="AJ4201">
        <f>[1]资金台帐!AJ4201</f>
        <v>0</v>
      </c>
      <c r="AK4201">
        <f>[1]资金台帐!AK4201</f>
        <v>0</v>
      </c>
      <c r="BA4201" s="22">
        <f t="shared" si="0"/>
      </c>
    </row>
    <row r="4202">
      <c r="B4202">
        <f>[1]资金台帐!B4202&amp;""</f>
      </c>
      <c r="H4202">
        <f>[1]资金台帐!H4202&amp;""</f>
      </c>
      <c r="J4202">
        <f>[1]资金台帐!J4202&amp;""</f>
      </c>
      <c r="N4202">
        <f>[1]资金台帐!N4202</f>
      </c>
      <c r="O4202">
        <f>[1]资金台帐!O4202&amp;""</f>
      </c>
      <c r="P4202">
        <f>[1]资金台帐!P4202&amp;""</f>
      </c>
      <c r="Q4202">
        <f>[1]资金台帐!Q4202&amp;""</f>
      </c>
      <c r="T4202">
        <f>[1]资金台帐!T4202&amp;""</f>
      </c>
      <c r="U4202">
        <f>[1]资金台帐!U4202&amp;""</f>
      </c>
      <c r="W4202">
        <f>[1]资金台帐!W4202&amp;""</f>
      </c>
      <c r="X4202">
        <f>[1]资金台帐!X4202&amp;""</f>
      </c>
      <c r="AB4202">
        <f>[1]资金台帐!AB4202</f>
        <v>0</v>
      </c>
      <c r="AC4202">
        <f>[1]资金台帐!AC4202</f>
        <v>0</v>
      </c>
      <c r="AD4202">
        <f>[1]资金台帐!AD4202</f>
        <v>0</v>
      </c>
      <c r="AJ4202">
        <f>[1]资金台帐!AJ4202</f>
        <v>0</v>
      </c>
      <c r="AK4202">
        <f>[1]资金台帐!AK4202</f>
        <v>0</v>
      </c>
      <c r="BA4202" s="22">
        <f t="shared" si="0"/>
      </c>
    </row>
    <row r="4203">
      <c r="B4203">
        <f>[1]资金台帐!B4203&amp;""</f>
      </c>
      <c r="H4203">
        <f>[1]资金台帐!H4203&amp;""</f>
      </c>
      <c r="J4203">
        <f>[1]资金台帐!J4203&amp;""</f>
      </c>
      <c r="N4203">
        <f>[1]资金台帐!N4203</f>
      </c>
      <c r="O4203">
        <f>[1]资金台帐!O4203&amp;""</f>
      </c>
      <c r="P4203">
        <f>[1]资金台帐!P4203&amp;""</f>
      </c>
      <c r="Q4203">
        <f>[1]资金台帐!Q4203&amp;""</f>
      </c>
      <c r="T4203">
        <f>[1]资金台帐!T4203&amp;""</f>
      </c>
      <c r="U4203">
        <f>[1]资金台帐!U4203&amp;""</f>
      </c>
      <c r="W4203">
        <f>[1]资金台帐!W4203&amp;""</f>
      </c>
      <c r="X4203">
        <f>[1]资金台帐!X4203&amp;""</f>
      </c>
      <c r="AB4203">
        <f>[1]资金台帐!AB4203</f>
        <v>0</v>
      </c>
      <c r="AC4203">
        <f>[1]资金台帐!AC4203</f>
        <v>0</v>
      </c>
      <c r="AD4203">
        <f>[1]资金台帐!AD4203</f>
        <v>0</v>
      </c>
      <c r="AJ4203">
        <f>[1]资金台帐!AJ4203</f>
        <v>0</v>
      </c>
      <c r="AK4203">
        <f>[1]资金台帐!AK4203</f>
        <v>0</v>
      </c>
      <c r="BA4203" s="22">
        <f t="shared" si="0"/>
      </c>
    </row>
    <row r="4204">
      <c r="B4204">
        <f>[1]资金台帐!B4204&amp;""</f>
      </c>
      <c r="H4204">
        <f>[1]资金台帐!H4204&amp;""</f>
      </c>
      <c r="J4204">
        <f>[1]资金台帐!J4204&amp;""</f>
      </c>
      <c r="N4204">
        <f>[1]资金台帐!N4204</f>
      </c>
      <c r="O4204">
        <f>[1]资金台帐!O4204&amp;""</f>
      </c>
      <c r="P4204">
        <f>[1]资金台帐!P4204&amp;""</f>
      </c>
      <c r="Q4204">
        <f>[1]资金台帐!Q4204&amp;""</f>
      </c>
      <c r="T4204">
        <f>[1]资金台帐!T4204&amp;""</f>
      </c>
      <c r="U4204">
        <f>[1]资金台帐!U4204&amp;""</f>
      </c>
      <c r="W4204">
        <f>[1]资金台帐!W4204&amp;""</f>
      </c>
      <c r="X4204">
        <f>[1]资金台帐!X4204&amp;""</f>
      </c>
      <c r="AB4204">
        <f>[1]资金台帐!AB4204</f>
        <v>0</v>
      </c>
      <c r="AC4204">
        <f>[1]资金台帐!AC4204</f>
        <v>0</v>
      </c>
      <c r="AD4204">
        <f>[1]资金台帐!AD4204</f>
        <v>0</v>
      </c>
      <c r="AJ4204">
        <f>[1]资金台帐!AJ4204</f>
        <v>0</v>
      </c>
      <c r="AK4204">
        <f>[1]资金台帐!AK4204</f>
        <v>0</v>
      </c>
      <c r="BA4204" s="22">
        <f t="shared" si="0"/>
      </c>
    </row>
    <row r="4205">
      <c r="B4205">
        <f>[1]资金台帐!B4205&amp;""</f>
      </c>
      <c r="H4205">
        <f>[1]资金台帐!H4205&amp;""</f>
      </c>
      <c r="J4205">
        <f>[1]资金台帐!J4205&amp;""</f>
      </c>
      <c r="N4205">
        <f>[1]资金台帐!N4205</f>
      </c>
      <c r="O4205">
        <f>[1]资金台帐!O4205&amp;""</f>
      </c>
      <c r="P4205">
        <f>[1]资金台帐!P4205&amp;""</f>
      </c>
      <c r="Q4205">
        <f>[1]资金台帐!Q4205&amp;""</f>
      </c>
      <c r="T4205">
        <f>[1]资金台帐!T4205&amp;""</f>
      </c>
      <c r="U4205">
        <f>[1]资金台帐!U4205&amp;""</f>
      </c>
      <c r="W4205">
        <f>[1]资金台帐!W4205&amp;""</f>
      </c>
      <c r="X4205">
        <f>[1]资金台帐!X4205&amp;""</f>
      </c>
      <c r="AB4205">
        <f>[1]资金台帐!AB4205</f>
        <v>0</v>
      </c>
      <c r="AC4205">
        <f>[1]资金台帐!AC4205</f>
        <v>0</v>
      </c>
      <c r="AD4205">
        <f>[1]资金台帐!AD4205</f>
        <v>0</v>
      </c>
      <c r="AJ4205">
        <f>[1]资金台帐!AJ4205</f>
        <v>0</v>
      </c>
      <c r="AK4205">
        <f>[1]资金台帐!AK4205</f>
        <v>0</v>
      </c>
      <c r="BA4205" s="22">
        <f t="shared" si="0"/>
      </c>
    </row>
    <row r="4206">
      <c r="B4206">
        <f>[1]资金台帐!B4206&amp;""</f>
      </c>
      <c r="H4206">
        <f>[1]资金台帐!H4206&amp;""</f>
      </c>
      <c r="J4206">
        <f>[1]资金台帐!J4206&amp;""</f>
      </c>
      <c r="N4206">
        <f>[1]资金台帐!N4206</f>
      </c>
      <c r="O4206">
        <f>[1]资金台帐!O4206&amp;""</f>
      </c>
      <c r="P4206">
        <f>[1]资金台帐!P4206&amp;""</f>
      </c>
      <c r="Q4206">
        <f>[1]资金台帐!Q4206&amp;""</f>
      </c>
      <c r="T4206">
        <f>[1]资金台帐!T4206&amp;""</f>
      </c>
      <c r="U4206">
        <f>[1]资金台帐!U4206&amp;""</f>
      </c>
      <c r="W4206">
        <f>[1]资金台帐!W4206&amp;""</f>
      </c>
      <c r="X4206">
        <f>[1]资金台帐!X4206&amp;""</f>
      </c>
      <c r="AB4206">
        <f>[1]资金台帐!AB4206</f>
        <v>0</v>
      </c>
      <c r="AC4206">
        <f>[1]资金台帐!AC4206</f>
        <v>0</v>
      </c>
      <c r="AD4206">
        <f>[1]资金台帐!AD4206</f>
        <v>0</v>
      </c>
      <c r="AJ4206">
        <f>[1]资金台帐!AJ4206</f>
        <v>0</v>
      </c>
      <c r="AK4206">
        <f>[1]资金台帐!AK4206</f>
        <v>0</v>
      </c>
      <c r="BA4206" s="22">
        <f t="shared" si="0"/>
      </c>
    </row>
    <row r="4207">
      <c r="B4207">
        <f>[1]资金台帐!B4207&amp;""</f>
      </c>
      <c r="H4207">
        <f>[1]资金台帐!H4207&amp;""</f>
      </c>
      <c r="J4207">
        <f>[1]资金台帐!J4207&amp;""</f>
      </c>
      <c r="N4207">
        <f>[1]资金台帐!N4207</f>
      </c>
      <c r="O4207">
        <f>[1]资金台帐!O4207&amp;""</f>
      </c>
      <c r="P4207">
        <f>[1]资金台帐!P4207&amp;""</f>
      </c>
      <c r="Q4207">
        <f>[1]资金台帐!Q4207&amp;""</f>
      </c>
      <c r="T4207">
        <f>[1]资金台帐!T4207&amp;""</f>
      </c>
      <c r="U4207">
        <f>[1]资金台帐!U4207&amp;""</f>
      </c>
      <c r="W4207">
        <f>[1]资金台帐!W4207&amp;""</f>
      </c>
      <c r="X4207">
        <f>[1]资金台帐!X4207&amp;""</f>
      </c>
      <c r="AB4207">
        <f>[1]资金台帐!AB4207</f>
        <v>0</v>
      </c>
      <c r="AC4207">
        <f>[1]资金台帐!AC4207</f>
        <v>0</v>
      </c>
      <c r="AD4207">
        <f>[1]资金台帐!AD4207</f>
        <v>0</v>
      </c>
      <c r="AJ4207">
        <f>[1]资金台帐!AJ4207</f>
        <v>0</v>
      </c>
      <c r="AK4207">
        <f>[1]资金台帐!AK4207</f>
        <v>0</v>
      </c>
      <c r="BA4207" s="22">
        <f t="shared" si="0"/>
      </c>
    </row>
    <row r="4208">
      <c r="B4208">
        <f>[1]资金台帐!B4208&amp;""</f>
      </c>
      <c r="H4208">
        <f>[1]资金台帐!H4208&amp;""</f>
      </c>
      <c r="J4208">
        <f>[1]资金台帐!J4208&amp;""</f>
      </c>
      <c r="N4208">
        <f>[1]资金台帐!N4208</f>
      </c>
      <c r="O4208">
        <f>[1]资金台帐!O4208&amp;""</f>
      </c>
      <c r="P4208">
        <f>[1]资金台帐!P4208&amp;""</f>
      </c>
      <c r="Q4208">
        <f>[1]资金台帐!Q4208&amp;""</f>
      </c>
      <c r="T4208">
        <f>[1]资金台帐!T4208&amp;""</f>
      </c>
      <c r="U4208">
        <f>[1]资金台帐!U4208&amp;""</f>
      </c>
      <c r="W4208">
        <f>[1]资金台帐!W4208&amp;""</f>
      </c>
      <c r="X4208">
        <f>[1]资金台帐!X4208&amp;""</f>
      </c>
      <c r="AB4208">
        <f>[1]资金台帐!AB4208</f>
        <v>0</v>
      </c>
      <c r="AC4208">
        <f>[1]资金台帐!AC4208</f>
        <v>0</v>
      </c>
      <c r="AD4208">
        <f>[1]资金台帐!AD4208</f>
        <v>0</v>
      </c>
      <c r="AJ4208">
        <f>[1]资金台帐!AJ4208</f>
        <v>0</v>
      </c>
      <c r="AK4208">
        <f>[1]资金台帐!AK4208</f>
        <v>0</v>
      </c>
      <c r="BA4208" s="22">
        <f t="shared" si="0"/>
      </c>
    </row>
    <row r="4209">
      <c r="B4209">
        <f>[1]资金台帐!B4209&amp;""</f>
      </c>
      <c r="H4209">
        <f>[1]资金台帐!H4209&amp;""</f>
      </c>
      <c r="J4209">
        <f>[1]资金台帐!J4209&amp;""</f>
      </c>
      <c r="N4209">
        <f>[1]资金台帐!N4209</f>
      </c>
      <c r="O4209">
        <f>[1]资金台帐!O4209&amp;""</f>
      </c>
      <c r="P4209">
        <f>[1]资金台帐!P4209&amp;""</f>
      </c>
      <c r="Q4209">
        <f>[1]资金台帐!Q4209&amp;""</f>
      </c>
      <c r="T4209">
        <f>[1]资金台帐!T4209&amp;""</f>
      </c>
      <c r="U4209">
        <f>[1]资金台帐!U4209&amp;""</f>
      </c>
      <c r="W4209">
        <f>[1]资金台帐!W4209&amp;""</f>
      </c>
      <c r="X4209">
        <f>[1]资金台帐!X4209&amp;""</f>
      </c>
      <c r="AB4209">
        <f>[1]资金台帐!AB4209</f>
        <v>0</v>
      </c>
      <c r="AC4209">
        <f>[1]资金台帐!AC4209</f>
        <v>0</v>
      </c>
      <c r="AD4209">
        <f>[1]资金台帐!AD4209</f>
        <v>0</v>
      </c>
      <c r="AJ4209">
        <f>[1]资金台帐!AJ4209</f>
        <v>0</v>
      </c>
      <c r="AK4209">
        <f>[1]资金台帐!AK4209</f>
        <v>0</v>
      </c>
      <c r="BA4209" s="22">
        <f t="shared" si="0"/>
      </c>
    </row>
    <row r="4210">
      <c r="B4210">
        <f>[1]资金台帐!B4210&amp;""</f>
      </c>
      <c r="H4210">
        <f>[1]资金台帐!H4210&amp;""</f>
      </c>
      <c r="J4210">
        <f>[1]资金台帐!J4210&amp;""</f>
      </c>
      <c r="N4210">
        <f>[1]资金台帐!N4210</f>
      </c>
      <c r="O4210">
        <f>[1]资金台帐!O4210&amp;""</f>
      </c>
      <c r="P4210">
        <f>[1]资金台帐!P4210&amp;""</f>
      </c>
      <c r="Q4210">
        <f>[1]资金台帐!Q4210&amp;""</f>
      </c>
      <c r="T4210">
        <f>[1]资金台帐!T4210&amp;""</f>
      </c>
      <c r="U4210">
        <f>[1]资金台帐!U4210&amp;""</f>
      </c>
      <c r="W4210">
        <f>[1]资金台帐!W4210&amp;""</f>
      </c>
      <c r="X4210">
        <f>[1]资金台帐!X4210&amp;""</f>
      </c>
      <c r="AB4210">
        <f>[1]资金台帐!AB4210</f>
        <v>0</v>
      </c>
      <c r="AC4210">
        <f>[1]资金台帐!AC4210</f>
        <v>0</v>
      </c>
      <c r="AD4210">
        <f>[1]资金台帐!AD4210</f>
        <v>0</v>
      </c>
      <c r="AJ4210">
        <f>[1]资金台帐!AJ4210</f>
        <v>0</v>
      </c>
      <c r="AK4210">
        <f>[1]资金台帐!AK4210</f>
        <v>0</v>
      </c>
      <c r="BA4210" s="22">
        <f t="shared" si="0"/>
      </c>
    </row>
    <row r="4211">
      <c r="B4211">
        <f>[1]资金台帐!B4211&amp;""</f>
      </c>
      <c r="H4211">
        <f>[1]资金台帐!H4211&amp;""</f>
      </c>
      <c r="J4211">
        <f>[1]资金台帐!J4211&amp;""</f>
      </c>
      <c r="N4211">
        <f>[1]资金台帐!N4211</f>
      </c>
      <c r="O4211">
        <f>[1]资金台帐!O4211&amp;""</f>
      </c>
      <c r="P4211">
        <f>[1]资金台帐!P4211&amp;""</f>
      </c>
      <c r="Q4211">
        <f>[1]资金台帐!Q4211&amp;""</f>
      </c>
      <c r="T4211">
        <f>[1]资金台帐!T4211&amp;""</f>
      </c>
      <c r="U4211">
        <f>[1]资金台帐!U4211&amp;""</f>
      </c>
      <c r="W4211">
        <f>[1]资金台帐!W4211&amp;""</f>
      </c>
      <c r="X4211">
        <f>[1]资金台帐!X4211&amp;""</f>
      </c>
      <c r="AB4211">
        <f>[1]资金台帐!AB4211</f>
        <v>0</v>
      </c>
      <c r="AC4211">
        <f>[1]资金台帐!AC4211</f>
        <v>0</v>
      </c>
      <c r="AD4211">
        <f>[1]资金台帐!AD4211</f>
        <v>0</v>
      </c>
      <c r="AJ4211">
        <f>[1]资金台帐!AJ4211</f>
        <v>0</v>
      </c>
      <c r="AK4211">
        <f>[1]资金台帐!AK4211</f>
        <v>0</v>
      </c>
      <c r="BA4211" s="22">
        <f t="shared" si="0"/>
      </c>
    </row>
    <row r="4212">
      <c r="B4212">
        <f>[1]资金台帐!B4212&amp;""</f>
      </c>
      <c r="H4212">
        <f>[1]资金台帐!H4212&amp;""</f>
      </c>
      <c r="J4212">
        <f>[1]资金台帐!J4212&amp;""</f>
      </c>
      <c r="N4212">
        <f>[1]资金台帐!N4212</f>
      </c>
      <c r="O4212">
        <f>[1]资金台帐!O4212&amp;""</f>
      </c>
      <c r="P4212">
        <f>[1]资金台帐!P4212&amp;""</f>
      </c>
      <c r="Q4212">
        <f>[1]资金台帐!Q4212&amp;""</f>
      </c>
      <c r="T4212">
        <f>[1]资金台帐!T4212&amp;""</f>
      </c>
      <c r="U4212">
        <f>[1]资金台帐!U4212&amp;""</f>
      </c>
      <c r="W4212">
        <f>[1]资金台帐!W4212&amp;""</f>
      </c>
      <c r="X4212">
        <f>[1]资金台帐!X4212&amp;""</f>
      </c>
      <c r="AB4212">
        <f>[1]资金台帐!AB4212</f>
        <v>0</v>
      </c>
      <c r="AC4212">
        <f>[1]资金台帐!AC4212</f>
        <v>0</v>
      </c>
      <c r="AD4212">
        <f>[1]资金台帐!AD4212</f>
        <v>0</v>
      </c>
      <c r="AJ4212">
        <f>[1]资金台帐!AJ4212</f>
        <v>0</v>
      </c>
      <c r="AK4212">
        <f>[1]资金台帐!AK4212</f>
        <v>0</v>
      </c>
      <c r="BA4212" s="22">
        <f t="shared" si="0"/>
      </c>
    </row>
    <row r="4213">
      <c r="B4213">
        <f>[1]资金台帐!B4213&amp;""</f>
      </c>
      <c r="H4213">
        <f>[1]资金台帐!H4213&amp;""</f>
      </c>
      <c r="J4213">
        <f>[1]资金台帐!J4213&amp;""</f>
      </c>
      <c r="N4213">
        <f>[1]资金台帐!N4213</f>
      </c>
      <c r="O4213">
        <f>[1]资金台帐!O4213&amp;""</f>
      </c>
      <c r="P4213">
        <f>[1]资金台帐!P4213&amp;""</f>
      </c>
      <c r="Q4213">
        <f>[1]资金台帐!Q4213&amp;""</f>
      </c>
      <c r="T4213">
        <f>[1]资金台帐!T4213&amp;""</f>
      </c>
      <c r="U4213">
        <f>[1]资金台帐!U4213&amp;""</f>
      </c>
      <c r="W4213">
        <f>[1]资金台帐!W4213&amp;""</f>
      </c>
      <c r="X4213">
        <f>[1]资金台帐!X4213&amp;""</f>
      </c>
      <c r="AB4213">
        <f>[1]资金台帐!AB4213</f>
        <v>0</v>
      </c>
      <c r="AC4213">
        <f>[1]资金台帐!AC4213</f>
        <v>0</v>
      </c>
      <c r="AD4213">
        <f>[1]资金台帐!AD4213</f>
        <v>0</v>
      </c>
      <c r="AJ4213">
        <f>[1]资金台帐!AJ4213</f>
        <v>0</v>
      </c>
      <c r="AK4213">
        <f>[1]资金台帐!AK4213</f>
        <v>0</v>
      </c>
      <c r="BA4213" s="22">
        <f t="shared" si="0"/>
      </c>
    </row>
    <row r="4214">
      <c r="B4214">
        <f>[1]资金台帐!B4214&amp;""</f>
      </c>
      <c r="H4214">
        <f>[1]资金台帐!H4214&amp;""</f>
      </c>
      <c r="J4214">
        <f>[1]资金台帐!J4214&amp;""</f>
      </c>
      <c r="N4214">
        <f>[1]资金台帐!N4214</f>
      </c>
      <c r="O4214">
        <f>[1]资金台帐!O4214&amp;""</f>
      </c>
      <c r="P4214">
        <f>[1]资金台帐!P4214&amp;""</f>
      </c>
      <c r="Q4214">
        <f>[1]资金台帐!Q4214&amp;""</f>
      </c>
      <c r="T4214">
        <f>[1]资金台帐!T4214&amp;""</f>
      </c>
      <c r="U4214">
        <f>[1]资金台帐!U4214&amp;""</f>
      </c>
      <c r="W4214">
        <f>[1]资金台帐!W4214&amp;""</f>
      </c>
      <c r="X4214">
        <f>[1]资金台帐!X4214&amp;""</f>
      </c>
      <c r="AB4214">
        <f>[1]资金台帐!AB4214</f>
        <v>0</v>
      </c>
      <c r="AC4214">
        <f>[1]资金台帐!AC4214</f>
        <v>0</v>
      </c>
      <c r="AD4214">
        <f>[1]资金台帐!AD4214</f>
        <v>0</v>
      </c>
      <c r="AJ4214">
        <f>[1]资金台帐!AJ4214</f>
        <v>0</v>
      </c>
      <c r="AK4214">
        <f>[1]资金台帐!AK4214</f>
        <v>0</v>
      </c>
      <c r="BA4214" s="22">
        <f t="shared" si="0"/>
      </c>
    </row>
    <row r="4215">
      <c r="B4215">
        <f>[1]资金台帐!B4215&amp;""</f>
      </c>
      <c r="H4215">
        <f>[1]资金台帐!H4215&amp;""</f>
      </c>
      <c r="J4215">
        <f>[1]资金台帐!J4215&amp;""</f>
      </c>
      <c r="N4215">
        <f>[1]资金台帐!N4215</f>
      </c>
      <c r="O4215">
        <f>[1]资金台帐!O4215&amp;""</f>
      </c>
      <c r="P4215">
        <f>[1]资金台帐!P4215&amp;""</f>
      </c>
      <c r="Q4215">
        <f>[1]资金台帐!Q4215&amp;""</f>
      </c>
      <c r="T4215">
        <f>[1]资金台帐!T4215&amp;""</f>
      </c>
      <c r="U4215">
        <f>[1]资金台帐!U4215&amp;""</f>
      </c>
      <c r="W4215">
        <f>[1]资金台帐!W4215&amp;""</f>
      </c>
      <c r="X4215">
        <f>[1]资金台帐!X4215&amp;""</f>
      </c>
      <c r="AB4215">
        <f>[1]资金台帐!AB4215</f>
        <v>0</v>
      </c>
      <c r="AC4215">
        <f>[1]资金台帐!AC4215</f>
        <v>0</v>
      </c>
      <c r="AD4215">
        <f>[1]资金台帐!AD4215</f>
        <v>0</v>
      </c>
      <c r="AJ4215">
        <f>[1]资金台帐!AJ4215</f>
        <v>0</v>
      </c>
      <c r="AK4215">
        <f>[1]资金台帐!AK4215</f>
        <v>0</v>
      </c>
      <c r="BA4215" s="22">
        <f t="shared" si="0"/>
      </c>
    </row>
    <row r="4216">
      <c r="B4216">
        <f>[1]资金台帐!B4216&amp;""</f>
      </c>
      <c r="H4216">
        <f>[1]资金台帐!H4216&amp;""</f>
      </c>
      <c r="J4216">
        <f>[1]资金台帐!J4216&amp;""</f>
      </c>
      <c r="N4216">
        <f>[1]资金台帐!N4216</f>
      </c>
      <c r="O4216">
        <f>[1]资金台帐!O4216&amp;""</f>
      </c>
      <c r="P4216">
        <f>[1]资金台帐!P4216&amp;""</f>
      </c>
      <c r="Q4216">
        <f>[1]资金台帐!Q4216&amp;""</f>
      </c>
      <c r="T4216">
        <f>[1]资金台帐!T4216&amp;""</f>
      </c>
      <c r="U4216">
        <f>[1]资金台帐!U4216&amp;""</f>
      </c>
      <c r="W4216">
        <f>[1]资金台帐!W4216&amp;""</f>
      </c>
      <c r="X4216">
        <f>[1]资金台帐!X4216&amp;""</f>
      </c>
      <c r="AB4216">
        <f>[1]资金台帐!AB4216</f>
        <v>0</v>
      </c>
      <c r="AC4216">
        <f>[1]资金台帐!AC4216</f>
        <v>0</v>
      </c>
      <c r="AD4216">
        <f>[1]资金台帐!AD4216</f>
        <v>0</v>
      </c>
      <c r="AJ4216">
        <f>[1]资金台帐!AJ4216</f>
        <v>0</v>
      </c>
      <c r="AK4216">
        <f>[1]资金台帐!AK4216</f>
        <v>0</v>
      </c>
      <c r="BA4216" s="22">
        <f t="shared" si="0"/>
      </c>
    </row>
    <row r="4217">
      <c r="B4217">
        <f>[1]资金台帐!B4217&amp;""</f>
      </c>
      <c r="H4217">
        <f>[1]资金台帐!H4217&amp;""</f>
      </c>
      <c r="J4217">
        <f>[1]资金台帐!J4217&amp;""</f>
      </c>
      <c r="N4217">
        <f>[1]资金台帐!N4217</f>
      </c>
      <c r="O4217">
        <f>[1]资金台帐!O4217&amp;""</f>
      </c>
      <c r="P4217">
        <f>[1]资金台帐!P4217&amp;""</f>
      </c>
      <c r="Q4217">
        <f>[1]资金台帐!Q4217&amp;""</f>
      </c>
      <c r="T4217">
        <f>[1]资金台帐!T4217&amp;""</f>
      </c>
      <c r="U4217">
        <f>[1]资金台帐!U4217&amp;""</f>
      </c>
      <c r="W4217">
        <f>[1]资金台帐!W4217&amp;""</f>
      </c>
      <c r="X4217">
        <f>[1]资金台帐!X4217&amp;""</f>
      </c>
      <c r="AB4217">
        <f>[1]资金台帐!AB4217</f>
        <v>0</v>
      </c>
      <c r="AC4217">
        <f>[1]资金台帐!AC4217</f>
        <v>0</v>
      </c>
      <c r="AD4217">
        <f>[1]资金台帐!AD4217</f>
        <v>0</v>
      </c>
      <c r="AJ4217">
        <f>[1]资金台帐!AJ4217</f>
        <v>0</v>
      </c>
      <c r="AK4217">
        <f>[1]资金台帐!AK4217</f>
        <v>0</v>
      </c>
      <c r="BA4217" s="22">
        <f t="shared" si="0"/>
      </c>
    </row>
    <row r="4218">
      <c r="B4218">
        <f>[1]资金台帐!B4218&amp;""</f>
      </c>
      <c r="H4218">
        <f>[1]资金台帐!H4218&amp;""</f>
      </c>
      <c r="J4218">
        <f>[1]资金台帐!J4218&amp;""</f>
      </c>
      <c r="N4218">
        <f>[1]资金台帐!N4218</f>
      </c>
      <c r="O4218">
        <f>[1]资金台帐!O4218&amp;""</f>
      </c>
      <c r="P4218">
        <f>[1]资金台帐!P4218&amp;""</f>
      </c>
      <c r="Q4218">
        <f>[1]资金台帐!Q4218&amp;""</f>
      </c>
      <c r="T4218">
        <f>[1]资金台帐!T4218&amp;""</f>
      </c>
      <c r="U4218">
        <f>[1]资金台帐!U4218&amp;""</f>
      </c>
      <c r="W4218">
        <f>[1]资金台帐!W4218&amp;""</f>
      </c>
      <c r="X4218">
        <f>[1]资金台帐!X4218&amp;""</f>
      </c>
      <c r="AB4218">
        <f>[1]资金台帐!AB4218</f>
        <v>0</v>
      </c>
      <c r="AC4218">
        <f>[1]资金台帐!AC4218</f>
        <v>0</v>
      </c>
      <c r="AD4218">
        <f>[1]资金台帐!AD4218</f>
        <v>0</v>
      </c>
      <c r="AJ4218">
        <f>[1]资金台帐!AJ4218</f>
        <v>0</v>
      </c>
      <c r="AK4218">
        <f>[1]资金台帐!AK4218</f>
        <v>0</v>
      </c>
      <c r="BA4218" s="22">
        <f t="shared" si="0"/>
      </c>
    </row>
    <row r="4219">
      <c r="B4219">
        <f>[1]资金台帐!B4219&amp;""</f>
      </c>
      <c r="H4219">
        <f>[1]资金台帐!H4219&amp;""</f>
      </c>
      <c r="J4219">
        <f>[1]资金台帐!J4219&amp;""</f>
      </c>
      <c r="N4219">
        <f>[1]资金台帐!N4219</f>
      </c>
      <c r="O4219">
        <f>[1]资金台帐!O4219&amp;""</f>
      </c>
      <c r="P4219">
        <f>[1]资金台帐!P4219&amp;""</f>
      </c>
      <c r="Q4219">
        <f>[1]资金台帐!Q4219&amp;""</f>
      </c>
      <c r="T4219">
        <f>[1]资金台帐!T4219&amp;""</f>
      </c>
      <c r="U4219">
        <f>[1]资金台帐!U4219&amp;""</f>
      </c>
      <c r="W4219">
        <f>[1]资金台帐!W4219&amp;""</f>
      </c>
      <c r="X4219">
        <f>[1]资金台帐!X4219&amp;""</f>
      </c>
      <c r="AB4219">
        <f>[1]资金台帐!AB4219</f>
        <v>0</v>
      </c>
      <c r="AC4219">
        <f>[1]资金台帐!AC4219</f>
        <v>0</v>
      </c>
      <c r="AD4219">
        <f>[1]资金台帐!AD4219</f>
        <v>0</v>
      </c>
      <c r="AJ4219">
        <f>[1]资金台帐!AJ4219</f>
        <v>0</v>
      </c>
      <c r="AK4219">
        <f>[1]资金台帐!AK4219</f>
        <v>0</v>
      </c>
      <c r="BA4219" s="22">
        <f t="shared" si="0"/>
      </c>
    </row>
    <row r="4220">
      <c r="B4220">
        <f>[1]资金台帐!B4220&amp;""</f>
      </c>
      <c r="H4220">
        <f>[1]资金台帐!H4220&amp;""</f>
      </c>
      <c r="J4220">
        <f>[1]资金台帐!J4220&amp;""</f>
      </c>
      <c r="N4220">
        <f>[1]资金台帐!N4220</f>
      </c>
      <c r="O4220">
        <f>[1]资金台帐!O4220&amp;""</f>
      </c>
      <c r="P4220">
        <f>[1]资金台帐!P4220&amp;""</f>
      </c>
      <c r="Q4220">
        <f>[1]资金台帐!Q4220&amp;""</f>
      </c>
      <c r="T4220">
        <f>[1]资金台帐!T4220&amp;""</f>
      </c>
      <c r="U4220">
        <f>[1]资金台帐!U4220&amp;""</f>
      </c>
      <c r="W4220">
        <f>[1]资金台帐!W4220&amp;""</f>
      </c>
      <c r="X4220">
        <f>[1]资金台帐!X4220&amp;""</f>
      </c>
      <c r="AB4220">
        <f>[1]资金台帐!AB4220</f>
        <v>0</v>
      </c>
      <c r="AC4220">
        <f>[1]资金台帐!AC4220</f>
        <v>0</v>
      </c>
      <c r="AD4220">
        <f>[1]资金台帐!AD4220</f>
        <v>0</v>
      </c>
      <c r="AJ4220">
        <f>[1]资金台帐!AJ4220</f>
        <v>0</v>
      </c>
      <c r="AK4220">
        <f>[1]资金台帐!AK4220</f>
        <v>0</v>
      </c>
      <c r="BA4220" s="22">
        <f t="shared" si="0"/>
      </c>
    </row>
    <row r="4221">
      <c r="B4221">
        <f>[1]资金台帐!B4221&amp;""</f>
      </c>
      <c r="H4221">
        <f>[1]资金台帐!H4221&amp;""</f>
      </c>
      <c r="J4221">
        <f>[1]资金台帐!J4221&amp;""</f>
      </c>
      <c r="N4221">
        <f>[1]资金台帐!N4221</f>
      </c>
      <c r="O4221">
        <f>[1]资金台帐!O4221&amp;""</f>
      </c>
      <c r="P4221">
        <f>[1]资金台帐!P4221&amp;""</f>
      </c>
      <c r="Q4221">
        <f>[1]资金台帐!Q4221&amp;""</f>
      </c>
      <c r="T4221">
        <f>[1]资金台帐!T4221&amp;""</f>
      </c>
      <c r="U4221">
        <f>[1]资金台帐!U4221&amp;""</f>
      </c>
      <c r="W4221">
        <f>[1]资金台帐!W4221&amp;""</f>
      </c>
      <c r="X4221">
        <f>[1]资金台帐!X4221&amp;""</f>
      </c>
      <c r="AB4221">
        <f>[1]资金台帐!AB4221</f>
        <v>0</v>
      </c>
      <c r="AC4221">
        <f>[1]资金台帐!AC4221</f>
        <v>0</v>
      </c>
      <c r="AD4221">
        <f>[1]资金台帐!AD4221</f>
        <v>0</v>
      </c>
      <c r="AJ4221">
        <f>[1]资金台帐!AJ4221</f>
        <v>0</v>
      </c>
      <c r="AK4221">
        <f>[1]资金台帐!AK4221</f>
        <v>0</v>
      </c>
      <c r="BA4221" s="22">
        <f t="shared" si="0"/>
      </c>
    </row>
    <row r="4222">
      <c r="B4222">
        <f>[1]资金台帐!B4222&amp;""</f>
      </c>
      <c r="H4222">
        <f>[1]资金台帐!H4222&amp;""</f>
      </c>
      <c r="J4222">
        <f>[1]资金台帐!J4222&amp;""</f>
      </c>
      <c r="N4222">
        <f>[1]资金台帐!N4222</f>
      </c>
      <c r="O4222">
        <f>[1]资金台帐!O4222&amp;""</f>
      </c>
      <c r="P4222">
        <f>[1]资金台帐!P4222&amp;""</f>
      </c>
      <c r="Q4222">
        <f>[1]资金台帐!Q4222&amp;""</f>
      </c>
      <c r="T4222">
        <f>[1]资金台帐!T4222&amp;""</f>
      </c>
      <c r="U4222">
        <f>[1]资金台帐!U4222&amp;""</f>
      </c>
      <c r="W4222">
        <f>[1]资金台帐!W4222&amp;""</f>
      </c>
      <c r="X4222">
        <f>[1]资金台帐!X4222&amp;""</f>
      </c>
      <c r="AB4222">
        <f>[1]资金台帐!AB4222</f>
        <v>0</v>
      </c>
      <c r="AC4222">
        <f>[1]资金台帐!AC4222</f>
        <v>0</v>
      </c>
      <c r="AD4222">
        <f>[1]资金台帐!AD4222</f>
        <v>0</v>
      </c>
      <c r="AJ4222">
        <f>[1]资金台帐!AJ4222</f>
        <v>0</v>
      </c>
      <c r="AK4222">
        <f>[1]资金台帐!AK4222</f>
        <v>0</v>
      </c>
      <c r="BA4222" s="22">
        <f t="shared" si="0"/>
      </c>
    </row>
    <row r="4223">
      <c r="B4223">
        <f>[1]资金台帐!B4223&amp;""</f>
      </c>
      <c r="H4223">
        <f>[1]资金台帐!H4223&amp;""</f>
      </c>
      <c r="J4223">
        <f>[1]资金台帐!J4223&amp;""</f>
      </c>
      <c r="N4223">
        <f>[1]资金台帐!N4223</f>
      </c>
      <c r="O4223">
        <f>[1]资金台帐!O4223&amp;""</f>
      </c>
      <c r="P4223">
        <f>[1]资金台帐!P4223&amp;""</f>
      </c>
      <c r="Q4223">
        <f>[1]资金台帐!Q4223&amp;""</f>
      </c>
      <c r="T4223">
        <f>[1]资金台帐!T4223&amp;""</f>
      </c>
      <c r="U4223">
        <f>[1]资金台帐!U4223&amp;""</f>
      </c>
      <c r="W4223">
        <f>[1]资金台帐!W4223&amp;""</f>
      </c>
      <c r="X4223">
        <f>[1]资金台帐!X4223&amp;""</f>
      </c>
      <c r="AB4223">
        <f>[1]资金台帐!AB4223</f>
        <v>0</v>
      </c>
      <c r="AC4223">
        <f>[1]资金台帐!AC4223</f>
        <v>0</v>
      </c>
      <c r="AD4223">
        <f>[1]资金台帐!AD4223</f>
        <v>0</v>
      </c>
      <c r="AJ4223">
        <f>[1]资金台帐!AJ4223</f>
        <v>0</v>
      </c>
      <c r="AK4223">
        <f>[1]资金台帐!AK4223</f>
        <v>0</v>
      </c>
      <c r="BA4223" s="22">
        <f t="shared" si="0"/>
      </c>
    </row>
    <row r="4224">
      <c r="B4224">
        <f>[1]资金台帐!B4224&amp;""</f>
      </c>
      <c r="H4224">
        <f>[1]资金台帐!H4224&amp;""</f>
      </c>
      <c r="J4224">
        <f>[1]资金台帐!J4224&amp;""</f>
      </c>
      <c r="N4224">
        <f>[1]资金台帐!N4224</f>
      </c>
      <c r="O4224">
        <f>[1]资金台帐!O4224&amp;""</f>
      </c>
      <c r="P4224">
        <f>[1]资金台帐!P4224&amp;""</f>
      </c>
      <c r="Q4224">
        <f>[1]资金台帐!Q4224&amp;""</f>
      </c>
      <c r="T4224">
        <f>[1]资金台帐!T4224&amp;""</f>
      </c>
      <c r="U4224">
        <f>[1]资金台帐!U4224&amp;""</f>
      </c>
      <c r="W4224">
        <f>[1]资金台帐!W4224&amp;""</f>
      </c>
      <c r="X4224">
        <f>[1]资金台帐!X4224&amp;""</f>
      </c>
      <c r="AB4224">
        <f>[1]资金台帐!AB4224</f>
        <v>0</v>
      </c>
      <c r="AC4224">
        <f>[1]资金台帐!AC4224</f>
        <v>0</v>
      </c>
      <c r="AD4224">
        <f>[1]资金台帐!AD4224</f>
        <v>0</v>
      </c>
      <c r="AJ4224">
        <f>[1]资金台帐!AJ4224</f>
        <v>0</v>
      </c>
      <c r="AK4224">
        <f>[1]资金台帐!AK4224</f>
        <v>0</v>
      </c>
      <c r="BA4224" s="22">
        <f t="shared" si="0"/>
      </c>
    </row>
    <row r="4225">
      <c r="B4225">
        <f>[1]资金台帐!B4225&amp;""</f>
      </c>
      <c r="H4225">
        <f>[1]资金台帐!H4225&amp;""</f>
      </c>
      <c r="J4225">
        <f>[1]资金台帐!J4225&amp;""</f>
      </c>
      <c r="N4225">
        <f>[1]资金台帐!N4225</f>
      </c>
      <c r="O4225">
        <f>[1]资金台帐!O4225&amp;""</f>
      </c>
      <c r="P4225">
        <f>[1]资金台帐!P4225&amp;""</f>
      </c>
      <c r="Q4225">
        <f>[1]资金台帐!Q4225&amp;""</f>
      </c>
      <c r="T4225">
        <f>[1]资金台帐!T4225&amp;""</f>
      </c>
      <c r="U4225">
        <f>[1]资金台帐!U4225&amp;""</f>
      </c>
      <c r="W4225">
        <f>[1]资金台帐!W4225&amp;""</f>
      </c>
      <c r="X4225">
        <f>[1]资金台帐!X4225&amp;""</f>
      </c>
      <c r="AB4225">
        <f>[1]资金台帐!AB4225</f>
        <v>0</v>
      </c>
      <c r="AC4225">
        <f>[1]资金台帐!AC4225</f>
        <v>0</v>
      </c>
      <c r="AD4225">
        <f>[1]资金台帐!AD4225</f>
        <v>0</v>
      </c>
      <c r="AJ4225">
        <f>[1]资金台帐!AJ4225</f>
        <v>0</v>
      </c>
      <c r="AK4225">
        <f>[1]资金台帐!AK4225</f>
        <v>0</v>
      </c>
      <c r="BA4225" s="22">
        <f t="shared" si="0"/>
      </c>
    </row>
    <row r="4226">
      <c r="B4226">
        <f>[1]资金台帐!B4226&amp;""</f>
      </c>
      <c r="H4226">
        <f>[1]资金台帐!H4226&amp;""</f>
      </c>
      <c r="J4226">
        <f>[1]资金台帐!J4226&amp;""</f>
      </c>
      <c r="N4226">
        <f>[1]资金台帐!N4226</f>
      </c>
      <c r="O4226">
        <f>[1]资金台帐!O4226&amp;""</f>
      </c>
      <c r="P4226">
        <f>[1]资金台帐!P4226&amp;""</f>
      </c>
      <c r="Q4226">
        <f>[1]资金台帐!Q4226&amp;""</f>
      </c>
      <c r="T4226">
        <f>[1]资金台帐!T4226&amp;""</f>
      </c>
      <c r="U4226">
        <f>[1]资金台帐!U4226&amp;""</f>
      </c>
      <c r="W4226">
        <f>[1]资金台帐!W4226&amp;""</f>
      </c>
      <c r="X4226">
        <f>[1]资金台帐!X4226&amp;""</f>
      </c>
      <c r="AB4226">
        <f>[1]资金台帐!AB4226</f>
        <v>0</v>
      </c>
      <c r="AC4226">
        <f>[1]资金台帐!AC4226</f>
        <v>0</v>
      </c>
      <c r="AD4226">
        <f>[1]资金台帐!AD4226</f>
        <v>0</v>
      </c>
      <c r="AJ4226">
        <f>[1]资金台帐!AJ4226</f>
        <v>0</v>
      </c>
      <c r="AK4226">
        <f>[1]资金台帐!AK4226</f>
        <v>0</v>
      </c>
      <c r="BA4226" s="22">
        <f t="shared" si="0"/>
      </c>
    </row>
    <row r="4227">
      <c r="B4227">
        <f>[1]资金台帐!B4227&amp;""</f>
      </c>
      <c r="H4227">
        <f>[1]资金台帐!H4227&amp;""</f>
      </c>
      <c r="J4227">
        <f>[1]资金台帐!J4227&amp;""</f>
      </c>
      <c r="N4227">
        <f>[1]资金台帐!N4227</f>
      </c>
      <c r="O4227">
        <f>[1]资金台帐!O4227&amp;""</f>
      </c>
      <c r="P4227">
        <f>[1]资金台帐!P4227&amp;""</f>
      </c>
      <c r="Q4227">
        <f>[1]资金台帐!Q4227&amp;""</f>
      </c>
      <c r="T4227">
        <f>[1]资金台帐!T4227&amp;""</f>
      </c>
      <c r="U4227">
        <f>[1]资金台帐!U4227&amp;""</f>
      </c>
      <c r="W4227">
        <f>[1]资金台帐!W4227&amp;""</f>
      </c>
      <c r="X4227">
        <f>[1]资金台帐!X4227&amp;""</f>
      </c>
      <c r="AB4227">
        <f>[1]资金台帐!AB4227</f>
        <v>0</v>
      </c>
      <c r="AC4227">
        <f>[1]资金台帐!AC4227</f>
        <v>0</v>
      </c>
      <c r="AD4227">
        <f>[1]资金台帐!AD4227</f>
        <v>0</v>
      </c>
      <c r="AJ4227">
        <f>[1]资金台帐!AJ4227</f>
        <v>0</v>
      </c>
      <c r="AK4227">
        <f>[1]资金台帐!AK4227</f>
        <v>0</v>
      </c>
      <c r="BA4227" s="22">
        <f t="shared" si="0"/>
      </c>
    </row>
    <row r="4228">
      <c r="B4228">
        <f>[1]资金台帐!B4228&amp;""</f>
      </c>
      <c r="H4228">
        <f>[1]资金台帐!H4228&amp;""</f>
      </c>
      <c r="J4228">
        <f>[1]资金台帐!J4228&amp;""</f>
      </c>
      <c r="N4228">
        <f>[1]资金台帐!N4228</f>
      </c>
      <c r="O4228">
        <f>[1]资金台帐!O4228&amp;""</f>
      </c>
      <c r="P4228">
        <f>[1]资金台帐!P4228&amp;""</f>
      </c>
      <c r="Q4228">
        <f>[1]资金台帐!Q4228&amp;""</f>
      </c>
      <c r="T4228">
        <f>[1]资金台帐!T4228&amp;""</f>
      </c>
      <c r="U4228">
        <f>[1]资金台帐!U4228&amp;""</f>
      </c>
      <c r="W4228">
        <f>[1]资金台帐!W4228&amp;""</f>
      </c>
      <c r="X4228">
        <f>[1]资金台帐!X4228&amp;""</f>
      </c>
      <c r="AB4228">
        <f>[1]资金台帐!AB4228</f>
        <v>0</v>
      </c>
      <c r="AC4228">
        <f>[1]资金台帐!AC4228</f>
        <v>0</v>
      </c>
      <c r="AD4228">
        <f>[1]资金台帐!AD4228</f>
        <v>0</v>
      </c>
      <c r="AJ4228">
        <f>[1]资金台帐!AJ4228</f>
        <v>0</v>
      </c>
      <c r="AK4228">
        <f>[1]资金台帐!AK4228</f>
        <v>0</v>
      </c>
      <c r="BA4228" s="22">
        <f t="shared" si="0"/>
      </c>
    </row>
    <row r="4229">
      <c r="B4229">
        <f>[1]资金台帐!B4229&amp;""</f>
      </c>
      <c r="H4229">
        <f>[1]资金台帐!H4229&amp;""</f>
      </c>
      <c r="J4229">
        <f>[1]资金台帐!J4229&amp;""</f>
      </c>
      <c r="N4229">
        <f>[1]资金台帐!N4229</f>
      </c>
      <c r="O4229">
        <f>[1]资金台帐!O4229&amp;""</f>
      </c>
      <c r="P4229">
        <f>[1]资金台帐!P4229&amp;""</f>
      </c>
      <c r="Q4229">
        <f>[1]资金台帐!Q4229&amp;""</f>
      </c>
      <c r="T4229">
        <f>[1]资金台帐!T4229&amp;""</f>
      </c>
      <c r="U4229">
        <f>[1]资金台帐!U4229&amp;""</f>
      </c>
      <c r="W4229">
        <f>[1]资金台帐!W4229&amp;""</f>
      </c>
      <c r="X4229">
        <f>[1]资金台帐!X4229&amp;""</f>
      </c>
      <c r="AB4229">
        <f>[1]资金台帐!AB4229</f>
        <v>0</v>
      </c>
      <c r="AC4229">
        <f>[1]资金台帐!AC4229</f>
        <v>0</v>
      </c>
      <c r="AD4229">
        <f>[1]资金台帐!AD4229</f>
        <v>0</v>
      </c>
      <c r="AJ4229">
        <f>[1]资金台帐!AJ4229</f>
        <v>0</v>
      </c>
      <c r="AK4229">
        <f>[1]资金台帐!AK4229</f>
        <v>0</v>
      </c>
      <c r="BA4229" s="22">
        <f t="shared" si="0"/>
      </c>
    </row>
    <row r="4230">
      <c r="B4230">
        <f>[1]资金台帐!B4230&amp;""</f>
      </c>
      <c r="H4230">
        <f>[1]资金台帐!H4230&amp;""</f>
      </c>
      <c r="J4230">
        <f>[1]资金台帐!J4230&amp;""</f>
      </c>
      <c r="N4230">
        <f>[1]资金台帐!N4230</f>
      </c>
      <c r="O4230">
        <f>[1]资金台帐!O4230&amp;""</f>
      </c>
      <c r="P4230">
        <f>[1]资金台帐!P4230&amp;""</f>
      </c>
      <c r="Q4230">
        <f>[1]资金台帐!Q4230&amp;""</f>
      </c>
      <c r="T4230">
        <f>[1]资金台帐!T4230&amp;""</f>
      </c>
      <c r="U4230">
        <f>[1]资金台帐!U4230&amp;""</f>
      </c>
      <c r="W4230">
        <f>[1]资金台帐!W4230&amp;""</f>
      </c>
      <c r="X4230">
        <f>[1]资金台帐!X4230&amp;""</f>
      </c>
      <c r="AB4230">
        <f>[1]资金台帐!AB4230</f>
        <v>0</v>
      </c>
      <c r="AC4230">
        <f>[1]资金台帐!AC4230</f>
        <v>0</v>
      </c>
      <c r="AD4230">
        <f>[1]资金台帐!AD4230</f>
        <v>0</v>
      </c>
      <c r="AJ4230">
        <f>[1]资金台帐!AJ4230</f>
        <v>0</v>
      </c>
      <c r="AK4230">
        <f>[1]资金台帐!AK4230</f>
        <v>0</v>
      </c>
      <c r="BA4230" s="22">
        <f t="shared" si="0"/>
      </c>
    </row>
    <row r="4231">
      <c r="B4231">
        <f>[1]资金台帐!B4231&amp;""</f>
      </c>
      <c r="H4231">
        <f>[1]资金台帐!H4231&amp;""</f>
      </c>
      <c r="J4231">
        <f>[1]资金台帐!J4231&amp;""</f>
      </c>
      <c r="N4231">
        <f>[1]资金台帐!N4231</f>
      </c>
      <c r="O4231">
        <f>[1]资金台帐!O4231&amp;""</f>
      </c>
      <c r="P4231">
        <f>[1]资金台帐!P4231&amp;""</f>
      </c>
      <c r="Q4231">
        <f>[1]资金台帐!Q4231&amp;""</f>
      </c>
      <c r="T4231">
        <f>[1]资金台帐!T4231&amp;""</f>
      </c>
      <c r="U4231">
        <f>[1]资金台帐!U4231&amp;""</f>
      </c>
      <c r="W4231">
        <f>[1]资金台帐!W4231&amp;""</f>
      </c>
      <c r="X4231">
        <f>[1]资金台帐!X4231&amp;""</f>
      </c>
      <c r="AB4231">
        <f>[1]资金台帐!AB4231</f>
        <v>0</v>
      </c>
      <c r="AC4231">
        <f>[1]资金台帐!AC4231</f>
        <v>0</v>
      </c>
      <c r="AD4231">
        <f>[1]资金台帐!AD4231</f>
        <v>0</v>
      </c>
      <c r="AJ4231">
        <f>[1]资金台帐!AJ4231</f>
        <v>0</v>
      </c>
      <c r="AK4231">
        <f>[1]资金台帐!AK4231</f>
        <v>0</v>
      </c>
      <c r="BA4231" s="22">
        <f t="shared" si="0"/>
      </c>
    </row>
    <row r="4232">
      <c r="B4232">
        <f>[1]资金台帐!B4232&amp;""</f>
      </c>
      <c r="H4232">
        <f>[1]资金台帐!H4232&amp;""</f>
      </c>
      <c r="J4232">
        <f>[1]资金台帐!J4232&amp;""</f>
      </c>
      <c r="N4232">
        <f>[1]资金台帐!N4232</f>
      </c>
      <c r="O4232">
        <f>[1]资金台帐!O4232&amp;""</f>
      </c>
      <c r="P4232">
        <f>[1]资金台帐!P4232&amp;""</f>
      </c>
      <c r="Q4232">
        <f>[1]资金台帐!Q4232&amp;""</f>
      </c>
      <c r="T4232">
        <f>[1]资金台帐!T4232&amp;""</f>
      </c>
      <c r="U4232">
        <f>[1]资金台帐!U4232&amp;""</f>
      </c>
      <c r="W4232">
        <f>[1]资金台帐!W4232&amp;""</f>
      </c>
      <c r="X4232">
        <f>[1]资金台帐!X4232&amp;""</f>
      </c>
      <c r="AB4232">
        <f>[1]资金台帐!AB4232</f>
        <v>0</v>
      </c>
      <c r="AC4232">
        <f>[1]资金台帐!AC4232</f>
        <v>0</v>
      </c>
      <c r="AD4232">
        <f>[1]资金台帐!AD4232</f>
        <v>0</v>
      </c>
      <c r="AJ4232">
        <f>[1]资金台帐!AJ4232</f>
        <v>0</v>
      </c>
      <c r="AK4232">
        <f>[1]资金台帐!AK4232</f>
        <v>0</v>
      </c>
      <c r="BA4232" s="22">
        <f t="shared" si="0"/>
      </c>
    </row>
    <row r="4233">
      <c r="B4233">
        <f>[1]资金台帐!B4233&amp;""</f>
      </c>
      <c r="H4233">
        <f>[1]资金台帐!H4233&amp;""</f>
      </c>
      <c r="J4233">
        <f>[1]资金台帐!J4233&amp;""</f>
      </c>
      <c r="N4233">
        <f>[1]资金台帐!N4233</f>
      </c>
      <c r="O4233">
        <f>[1]资金台帐!O4233&amp;""</f>
      </c>
      <c r="P4233">
        <f>[1]资金台帐!P4233&amp;""</f>
      </c>
      <c r="Q4233">
        <f>[1]资金台帐!Q4233&amp;""</f>
      </c>
      <c r="T4233">
        <f>[1]资金台帐!T4233&amp;""</f>
      </c>
      <c r="U4233">
        <f>[1]资金台帐!U4233&amp;""</f>
      </c>
      <c r="W4233">
        <f>[1]资金台帐!W4233&amp;""</f>
      </c>
      <c r="X4233">
        <f>[1]资金台帐!X4233&amp;""</f>
      </c>
      <c r="AB4233">
        <f>[1]资金台帐!AB4233</f>
        <v>0</v>
      </c>
      <c r="AC4233">
        <f>[1]资金台帐!AC4233</f>
        <v>0</v>
      </c>
      <c r="AD4233">
        <f>[1]资金台帐!AD4233</f>
        <v>0</v>
      </c>
      <c r="AJ4233">
        <f>[1]资金台帐!AJ4233</f>
        <v>0</v>
      </c>
      <c r="AK4233">
        <f>[1]资金台帐!AK4233</f>
        <v>0</v>
      </c>
      <c r="BA4233" s="22">
        <f t="shared" si="0"/>
      </c>
    </row>
    <row r="4234">
      <c r="B4234">
        <f>[1]资金台帐!B4234&amp;""</f>
      </c>
      <c r="H4234">
        <f>[1]资金台帐!H4234&amp;""</f>
      </c>
      <c r="J4234">
        <f>[1]资金台帐!J4234&amp;""</f>
      </c>
      <c r="N4234">
        <f>[1]资金台帐!N4234</f>
      </c>
      <c r="O4234">
        <f>[1]资金台帐!O4234&amp;""</f>
      </c>
      <c r="P4234">
        <f>[1]资金台帐!P4234&amp;""</f>
      </c>
      <c r="Q4234">
        <f>[1]资金台帐!Q4234&amp;""</f>
      </c>
      <c r="T4234">
        <f>[1]资金台帐!T4234&amp;""</f>
      </c>
      <c r="U4234">
        <f>[1]资金台帐!U4234&amp;""</f>
      </c>
      <c r="W4234">
        <f>[1]资金台帐!W4234&amp;""</f>
      </c>
      <c r="X4234">
        <f>[1]资金台帐!X4234&amp;""</f>
      </c>
      <c r="AB4234">
        <f>[1]资金台帐!AB4234</f>
        <v>0</v>
      </c>
      <c r="AC4234">
        <f>[1]资金台帐!AC4234</f>
        <v>0</v>
      </c>
      <c r="AD4234">
        <f>[1]资金台帐!AD4234</f>
        <v>0</v>
      </c>
      <c r="AJ4234">
        <f>[1]资金台帐!AJ4234</f>
        <v>0</v>
      </c>
      <c r="AK4234">
        <f>[1]资金台帐!AK4234</f>
        <v>0</v>
      </c>
      <c r="BA4234" s="22">
        <f t="shared" si="0"/>
      </c>
    </row>
    <row r="4235">
      <c r="B4235">
        <f>[1]资金台帐!B4235&amp;""</f>
      </c>
      <c r="H4235">
        <f>[1]资金台帐!H4235&amp;""</f>
      </c>
      <c r="J4235">
        <f>[1]资金台帐!J4235&amp;""</f>
      </c>
      <c r="N4235">
        <f>[1]资金台帐!N4235</f>
      </c>
      <c r="O4235">
        <f>[1]资金台帐!O4235&amp;""</f>
      </c>
      <c r="P4235">
        <f>[1]资金台帐!P4235&amp;""</f>
      </c>
      <c r="Q4235">
        <f>[1]资金台帐!Q4235&amp;""</f>
      </c>
      <c r="T4235">
        <f>[1]资金台帐!T4235&amp;""</f>
      </c>
      <c r="U4235">
        <f>[1]资金台帐!U4235&amp;""</f>
      </c>
      <c r="W4235">
        <f>[1]资金台帐!W4235&amp;""</f>
      </c>
      <c r="X4235">
        <f>[1]资金台帐!X4235&amp;""</f>
      </c>
      <c r="AB4235">
        <f>[1]资金台帐!AB4235</f>
        <v>0</v>
      </c>
      <c r="AC4235">
        <f>[1]资金台帐!AC4235</f>
        <v>0</v>
      </c>
      <c r="AD4235">
        <f>[1]资金台帐!AD4235</f>
        <v>0</v>
      </c>
      <c r="AJ4235">
        <f>[1]资金台帐!AJ4235</f>
        <v>0</v>
      </c>
      <c r="AK4235">
        <f>[1]资金台帐!AK4235</f>
        <v>0</v>
      </c>
      <c r="BA4235" s="22">
        <f t="shared" si="0"/>
      </c>
    </row>
    <row r="4236">
      <c r="B4236">
        <f>[1]资金台帐!B4236&amp;""</f>
      </c>
      <c r="H4236">
        <f>[1]资金台帐!H4236&amp;""</f>
      </c>
      <c r="J4236">
        <f>[1]资金台帐!J4236&amp;""</f>
      </c>
      <c r="N4236">
        <f>[1]资金台帐!N4236</f>
      </c>
      <c r="O4236">
        <f>[1]资金台帐!O4236&amp;""</f>
      </c>
      <c r="P4236">
        <f>[1]资金台帐!P4236&amp;""</f>
      </c>
      <c r="Q4236">
        <f>[1]资金台帐!Q4236&amp;""</f>
      </c>
      <c r="T4236">
        <f>[1]资金台帐!T4236&amp;""</f>
      </c>
      <c r="U4236">
        <f>[1]资金台帐!U4236&amp;""</f>
      </c>
      <c r="W4236">
        <f>[1]资金台帐!W4236&amp;""</f>
      </c>
      <c r="X4236">
        <f>[1]资金台帐!X4236&amp;""</f>
      </c>
      <c r="AB4236">
        <f>[1]资金台帐!AB4236</f>
        <v>0</v>
      </c>
      <c r="AC4236">
        <f>[1]资金台帐!AC4236</f>
        <v>0</v>
      </c>
      <c r="AD4236">
        <f>[1]资金台帐!AD4236</f>
        <v>0</v>
      </c>
      <c r="AJ4236">
        <f>[1]资金台帐!AJ4236</f>
        <v>0</v>
      </c>
      <c r="AK4236">
        <f>[1]资金台帐!AK4236</f>
        <v>0</v>
      </c>
      <c r="BA4236" s="22">
        <f t="shared" si="0"/>
      </c>
    </row>
    <row r="4237">
      <c r="B4237">
        <f>[1]资金台帐!B4237&amp;""</f>
      </c>
      <c r="H4237">
        <f>[1]资金台帐!H4237&amp;""</f>
      </c>
      <c r="J4237">
        <f>[1]资金台帐!J4237&amp;""</f>
      </c>
      <c r="N4237">
        <f>[1]资金台帐!N4237</f>
      </c>
      <c r="O4237">
        <f>[1]资金台帐!O4237&amp;""</f>
      </c>
      <c r="P4237">
        <f>[1]资金台帐!P4237&amp;""</f>
      </c>
      <c r="Q4237">
        <f>[1]资金台帐!Q4237&amp;""</f>
      </c>
      <c r="T4237">
        <f>[1]资金台帐!T4237&amp;""</f>
      </c>
      <c r="U4237">
        <f>[1]资金台帐!U4237&amp;""</f>
      </c>
      <c r="W4237">
        <f>[1]资金台帐!W4237&amp;""</f>
      </c>
      <c r="X4237">
        <f>[1]资金台帐!X4237&amp;""</f>
      </c>
      <c r="AB4237">
        <f>[1]资金台帐!AB4237</f>
        <v>0</v>
      </c>
      <c r="AC4237">
        <f>[1]资金台帐!AC4237</f>
        <v>0</v>
      </c>
      <c r="AD4237">
        <f>[1]资金台帐!AD4237</f>
        <v>0</v>
      </c>
      <c r="AJ4237">
        <f>[1]资金台帐!AJ4237</f>
        <v>0</v>
      </c>
      <c r="AK4237">
        <f>[1]资金台帐!AK4237</f>
        <v>0</v>
      </c>
      <c r="BA4237" s="22">
        <f t="shared" si="0"/>
      </c>
    </row>
    <row r="4238">
      <c r="B4238">
        <f>[1]资金台帐!B4238&amp;""</f>
      </c>
      <c r="H4238">
        <f>[1]资金台帐!H4238&amp;""</f>
      </c>
      <c r="J4238">
        <f>[1]资金台帐!J4238&amp;""</f>
      </c>
      <c r="N4238">
        <f>[1]资金台帐!N4238</f>
      </c>
      <c r="O4238">
        <f>[1]资金台帐!O4238&amp;""</f>
      </c>
      <c r="P4238">
        <f>[1]资金台帐!P4238&amp;""</f>
      </c>
      <c r="Q4238">
        <f>[1]资金台帐!Q4238&amp;""</f>
      </c>
      <c r="T4238">
        <f>[1]资金台帐!T4238&amp;""</f>
      </c>
      <c r="U4238">
        <f>[1]资金台帐!U4238&amp;""</f>
      </c>
      <c r="W4238">
        <f>[1]资金台帐!W4238&amp;""</f>
      </c>
      <c r="X4238">
        <f>[1]资金台帐!X4238&amp;""</f>
      </c>
      <c r="AB4238">
        <f>[1]资金台帐!AB4238</f>
        <v>0</v>
      </c>
      <c r="AC4238">
        <f>[1]资金台帐!AC4238</f>
        <v>0</v>
      </c>
      <c r="AD4238">
        <f>[1]资金台帐!AD4238</f>
        <v>0</v>
      </c>
      <c r="AJ4238">
        <f>[1]资金台帐!AJ4238</f>
        <v>0</v>
      </c>
      <c r="AK4238">
        <f>[1]资金台帐!AK4238</f>
        <v>0</v>
      </c>
      <c r="BA4238" s="22">
        <f t="shared" si="0"/>
      </c>
    </row>
    <row r="4239">
      <c r="B4239">
        <f>[1]资金台帐!B4239&amp;""</f>
      </c>
      <c r="H4239">
        <f>[1]资金台帐!H4239&amp;""</f>
      </c>
      <c r="J4239">
        <f>[1]资金台帐!J4239&amp;""</f>
      </c>
      <c r="N4239">
        <f>[1]资金台帐!N4239</f>
      </c>
      <c r="O4239">
        <f>[1]资金台帐!O4239&amp;""</f>
      </c>
      <c r="P4239">
        <f>[1]资金台帐!P4239&amp;""</f>
      </c>
      <c r="Q4239">
        <f>[1]资金台帐!Q4239&amp;""</f>
      </c>
      <c r="T4239">
        <f>[1]资金台帐!T4239&amp;""</f>
      </c>
      <c r="U4239">
        <f>[1]资金台帐!U4239&amp;""</f>
      </c>
      <c r="W4239">
        <f>[1]资金台帐!W4239&amp;""</f>
      </c>
      <c r="X4239">
        <f>[1]资金台帐!X4239&amp;""</f>
      </c>
      <c r="AB4239">
        <f>[1]资金台帐!AB4239</f>
        <v>0</v>
      </c>
      <c r="AC4239">
        <f>[1]资金台帐!AC4239</f>
        <v>0</v>
      </c>
      <c r="AD4239">
        <f>[1]资金台帐!AD4239</f>
        <v>0</v>
      </c>
      <c r="AJ4239">
        <f>[1]资金台帐!AJ4239</f>
        <v>0</v>
      </c>
      <c r="AK4239">
        <f>[1]资金台帐!AK4239</f>
        <v>0</v>
      </c>
      <c r="BA4239" s="22">
        <f t="shared" si="0"/>
      </c>
    </row>
    <row r="4240">
      <c r="B4240">
        <f>[1]资金台帐!B4240&amp;""</f>
      </c>
      <c r="H4240">
        <f>[1]资金台帐!H4240&amp;""</f>
      </c>
      <c r="J4240">
        <f>[1]资金台帐!J4240&amp;""</f>
      </c>
      <c r="N4240">
        <f>[1]资金台帐!N4240</f>
      </c>
      <c r="O4240">
        <f>[1]资金台帐!O4240&amp;""</f>
      </c>
      <c r="P4240">
        <f>[1]资金台帐!P4240&amp;""</f>
      </c>
      <c r="Q4240">
        <f>[1]资金台帐!Q4240&amp;""</f>
      </c>
      <c r="T4240">
        <f>[1]资金台帐!T4240&amp;""</f>
      </c>
      <c r="U4240">
        <f>[1]资金台帐!U4240&amp;""</f>
      </c>
      <c r="W4240">
        <f>[1]资金台帐!W4240&amp;""</f>
      </c>
      <c r="X4240">
        <f>[1]资金台帐!X4240&amp;""</f>
      </c>
      <c r="AB4240">
        <f>[1]资金台帐!AB4240</f>
        <v>0</v>
      </c>
      <c r="AC4240">
        <f>[1]资金台帐!AC4240</f>
        <v>0</v>
      </c>
      <c r="AD4240">
        <f>[1]资金台帐!AD4240</f>
        <v>0</v>
      </c>
      <c r="AJ4240">
        <f>[1]资金台帐!AJ4240</f>
        <v>0</v>
      </c>
      <c r="AK4240">
        <f>[1]资金台帐!AK4240</f>
        <v>0</v>
      </c>
      <c r="BA4240" s="22">
        <f t="shared" si="0"/>
      </c>
    </row>
    <row r="4241">
      <c r="B4241">
        <f>[1]资金台帐!B4241&amp;""</f>
      </c>
      <c r="H4241">
        <f>[1]资金台帐!H4241&amp;""</f>
      </c>
      <c r="J4241">
        <f>[1]资金台帐!J4241&amp;""</f>
      </c>
      <c r="N4241">
        <f>[1]资金台帐!N4241</f>
      </c>
      <c r="O4241">
        <f>[1]资金台帐!O4241&amp;""</f>
      </c>
      <c r="P4241">
        <f>[1]资金台帐!P4241&amp;""</f>
      </c>
      <c r="Q4241">
        <f>[1]资金台帐!Q4241&amp;""</f>
      </c>
      <c r="T4241">
        <f>[1]资金台帐!T4241&amp;""</f>
      </c>
      <c r="U4241">
        <f>[1]资金台帐!U4241&amp;""</f>
      </c>
      <c r="W4241">
        <f>[1]资金台帐!W4241&amp;""</f>
      </c>
      <c r="X4241">
        <f>[1]资金台帐!X4241&amp;""</f>
      </c>
      <c r="AB4241">
        <f>[1]资金台帐!AB4241</f>
        <v>0</v>
      </c>
      <c r="AC4241">
        <f>[1]资金台帐!AC4241</f>
        <v>0</v>
      </c>
      <c r="AD4241">
        <f>[1]资金台帐!AD4241</f>
        <v>0</v>
      </c>
      <c r="AJ4241">
        <f>[1]资金台帐!AJ4241</f>
        <v>0</v>
      </c>
      <c r="AK4241">
        <f>[1]资金台帐!AK4241</f>
        <v>0</v>
      </c>
      <c r="BA4241" s="22">
        <f t="shared" si="0"/>
      </c>
    </row>
    <row r="4242">
      <c r="B4242">
        <f>[1]资金台帐!B4242&amp;""</f>
      </c>
      <c r="H4242">
        <f>[1]资金台帐!H4242&amp;""</f>
      </c>
      <c r="J4242">
        <f>[1]资金台帐!J4242&amp;""</f>
      </c>
      <c r="N4242">
        <f>[1]资金台帐!N4242</f>
      </c>
      <c r="O4242">
        <f>[1]资金台帐!O4242&amp;""</f>
      </c>
      <c r="P4242">
        <f>[1]资金台帐!P4242&amp;""</f>
      </c>
      <c r="Q4242">
        <f>[1]资金台帐!Q4242&amp;""</f>
      </c>
      <c r="T4242">
        <f>[1]资金台帐!T4242&amp;""</f>
      </c>
      <c r="U4242">
        <f>[1]资金台帐!U4242&amp;""</f>
      </c>
      <c r="W4242">
        <f>[1]资金台帐!W4242&amp;""</f>
      </c>
      <c r="X4242">
        <f>[1]资金台帐!X4242&amp;""</f>
      </c>
      <c r="AB4242">
        <f>[1]资金台帐!AB4242</f>
        <v>0</v>
      </c>
      <c r="AC4242">
        <f>[1]资金台帐!AC4242</f>
        <v>0</v>
      </c>
      <c r="AD4242">
        <f>[1]资金台帐!AD4242</f>
        <v>0</v>
      </c>
      <c r="AJ4242">
        <f>[1]资金台帐!AJ4242</f>
        <v>0</v>
      </c>
      <c r="AK4242">
        <f>[1]资金台帐!AK4242</f>
        <v>0</v>
      </c>
      <c r="BA4242" s="22">
        <f t="shared" si="0"/>
      </c>
    </row>
    <row r="4243">
      <c r="B4243">
        <f>[1]资金台帐!B4243&amp;""</f>
      </c>
      <c r="H4243">
        <f>[1]资金台帐!H4243&amp;""</f>
      </c>
      <c r="J4243">
        <f>[1]资金台帐!J4243&amp;""</f>
      </c>
      <c r="N4243">
        <f>[1]资金台帐!N4243</f>
      </c>
      <c r="O4243">
        <f>[1]资金台帐!O4243&amp;""</f>
      </c>
      <c r="P4243">
        <f>[1]资金台帐!P4243&amp;""</f>
      </c>
      <c r="Q4243">
        <f>[1]资金台帐!Q4243&amp;""</f>
      </c>
      <c r="T4243">
        <f>[1]资金台帐!T4243&amp;""</f>
      </c>
      <c r="U4243">
        <f>[1]资金台帐!U4243&amp;""</f>
      </c>
      <c r="W4243">
        <f>[1]资金台帐!W4243&amp;""</f>
      </c>
      <c r="X4243">
        <f>[1]资金台帐!X4243&amp;""</f>
      </c>
      <c r="AB4243">
        <f>[1]资金台帐!AB4243</f>
        <v>0</v>
      </c>
      <c r="AC4243">
        <f>[1]资金台帐!AC4243</f>
        <v>0</v>
      </c>
      <c r="AD4243">
        <f>[1]资金台帐!AD4243</f>
        <v>0</v>
      </c>
      <c r="AJ4243">
        <f>[1]资金台帐!AJ4243</f>
        <v>0</v>
      </c>
      <c r="AK4243">
        <f>[1]资金台帐!AK4243</f>
        <v>0</v>
      </c>
      <c r="BA4243" s="22">
        <f t="shared" si="0"/>
      </c>
    </row>
    <row r="4244">
      <c r="B4244">
        <f>[1]资金台帐!B4244&amp;""</f>
      </c>
      <c r="H4244">
        <f>[1]资金台帐!H4244&amp;""</f>
      </c>
      <c r="J4244">
        <f>[1]资金台帐!J4244&amp;""</f>
      </c>
      <c r="N4244">
        <f>[1]资金台帐!N4244</f>
      </c>
      <c r="O4244">
        <f>[1]资金台帐!O4244&amp;""</f>
      </c>
      <c r="P4244">
        <f>[1]资金台帐!P4244&amp;""</f>
      </c>
      <c r="Q4244">
        <f>[1]资金台帐!Q4244&amp;""</f>
      </c>
      <c r="T4244">
        <f>[1]资金台帐!T4244&amp;""</f>
      </c>
      <c r="U4244">
        <f>[1]资金台帐!U4244&amp;""</f>
      </c>
      <c r="W4244">
        <f>[1]资金台帐!W4244&amp;""</f>
      </c>
      <c r="X4244">
        <f>[1]资金台帐!X4244&amp;""</f>
      </c>
      <c r="AB4244">
        <f>[1]资金台帐!AB4244</f>
        <v>0</v>
      </c>
      <c r="AC4244">
        <f>[1]资金台帐!AC4244</f>
        <v>0</v>
      </c>
      <c r="AD4244">
        <f>[1]资金台帐!AD4244</f>
        <v>0</v>
      </c>
      <c r="AJ4244">
        <f>[1]资金台帐!AJ4244</f>
        <v>0</v>
      </c>
      <c r="AK4244">
        <f>[1]资金台帐!AK4244</f>
        <v>0</v>
      </c>
      <c r="BA4244" s="22">
        <f t="shared" si="0"/>
      </c>
    </row>
    <row r="4245">
      <c r="B4245">
        <f>[1]资金台帐!B4245&amp;""</f>
      </c>
      <c r="H4245">
        <f>[1]资金台帐!H4245&amp;""</f>
      </c>
      <c r="J4245">
        <f>[1]资金台帐!J4245&amp;""</f>
      </c>
      <c r="N4245">
        <f>[1]资金台帐!N4245</f>
      </c>
      <c r="O4245">
        <f>[1]资金台帐!O4245&amp;""</f>
      </c>
      <c r="P4245">
        <f>[1]资金台帐!P4245&amp;""</f>
      </c>
      <c r="Q4245">
        <f>[1]资金台帐!Q4245&amp;""</f>
      </c>
      <c r="T4245">
        <f>[1]资金台帐!T4245&amp;""</f>
      </c>
      <c r="U4245">
        <f>[1]资金台帐!U4245&amp;""</f>
      </c>
      <c r="W4245">
        <f>[1]资金台帐!W4245&amp;""</f>
      </c>
      <c r="X4245">
        <f>[1]资金台帐!X4245&amp;""</f>
      </c>
      <c r="AB4245">
        <f>[1]资金台帐!AB4245</f>
        <v>0</v>
      </c>
      <c r="AC4245">
        <f>[1]资金台帐!AC4245</f>
        <v>0</v>
      </c>
      <c r="AD4245">
        <f>[1]资金台帐!AD4245</f>
        <v>0</v>
      </c>
      <c r="AJ4245">
        <f>[1]资金台帐!AJ4245</f>
        <v>0</v>
      </c>
      <c r="AK4245">
        <f>[1]资金台帐!AK4245</f>
        <v>0</v>
      </c>
      <c r="BA4245" s="22">
        <f t="shared" si="0"/>
      </c>
    </row>
    <row r="4246">
      <c r="B4246">
        <f>[1]资金台帐!B4246&amp;""</f>
      </c>
      <c r="H4246">
        <f>[1]资金台帐!H4246&amp;""</f>
      </c>
      <c r="J4246">
        <f>[1]资金台帐!J4246&amp;""</f>
      </c>
      <c r="N4246">
        <f>[1]资金台帐!N4246</f>
      </c>
      <c r="O4246">
        <f>[1]资金台帐!O4246&amp;""</f>
      </c>
      <c r="P4246">
        <f>[1]资金台帐!P4246&amp;""</f>
      </c>
      <c r="Q4246">
        <f>[1]资金台帐!Q4246&amp;""</f>
      </c>
      <c r="T4246">
        <f>[1]资金台帐!T4246&amp;""</f>
      </c>
      <c r="U4246">
        <f>[1]资金台帐!U4246&amp;""</f>
      </c>
      <c r="W4246">
        <f>[1]资金台帐!W4246&amp;""</f>
      </c>
      <c r="X4246">
        <f>[1]资金台帐!X4246&amp;""</f>
      </c>
      <c r="AB4246">
        <f>[1]资金台帐!AB4246</f>
        <v>0</v>
      </c>
      <c r="AC4246">
        <f>[1]资金台帐!AC4246</f>
        <v>0</v>
      </c>
      <c r="AD4246">
        <f>[1]资金台帐!AD4246</f>
        <v>0</v>
      </c>
      <c r="AJ4246">
        <f>[1]资金台帐!AJ4246</f>
        <v>0</v>
      </c>
      <c r="AK4246">
        <f>[1]资金台帐!AK4246</f>
        <v>0</v>
      </c>
      <c r="BA4246" s="22">
        <f t="shared" si="0"/>
      </c>
    </row>
    <row r="4247">
      <c r="B4247">
        <f>[1]资金台帐!B4247&amp;""</f>
      </c>
      <c r="H4247">
        <f>[1]资金台帐!H4247&amp;""</f>
      </c>
      <c r="J4247">
        <f>[1]资金台帐!J4247&amp;""</f>
      </c>
      <c r="N4247">
        <f>[1]资金台帐!N4247</f>
      </c>
      <c r="O4247">
        <f>[1]资金台帐!O4247&amp;""</f>
      </c>
      <c r="P4247">
        <f>[1]资金台帐!P4247&amp;""</f>
      </c>
      <c r="Q4247">
        <f>[1]资金台帐!Q4247&amp;""</f>
      </c>
      <c r="T4247">
        <f>[1]资金台帐!T4247&amp;""</f>
      </c>
      <c r="U4247">
        <f>[1]资金台帐!U4247&amp;""</f>
      </c>
      <c r="W4247">
        <f>[1]资金台帐!W4247&amp;""</f>
      </c>
      <c r="X4247">
        <f>[1]资金台帐!X4247&amp;""</f>
      </c>
      <c r="AB4247">
        <f>[1]资金台帐!AB4247</f>
        <v>0</v>
      </c>
      <c r="AC4247">
        <f>[1]资金台帐!AC4247</f>
        <v>0</v>
      </c>
      <c r="AD4247">
        <f>[1]资金台帐!AD4247</f>
        <v>0</v>
      </c>
      <c r="AJ4247">
        <f>[1]资金台帐!AJ4247</f>
        <v>0</v>
      </c>
      <c r="AK4247">
        <f>[1]资金台帐!AK4247</f>
        <v>0</v>
      </c>
      <c r="BA4247" s="22">
        <f t="shared" si="0"/>
      </c>
    </row>
    <row r="4248">
      <c r="B4248">
        <f>[1]资金台帐!B4248&amp;""</f>
      </c>
      <c r="H4248">
        <f>[1]资金台帐!H4248&amp;""</f>
      </c>
      <c r="J4248">
        <f>[1]资金台帐!J4248&amp;""</f>
      </c>
      <c r="N4248">
        <f>[1]资金台帐!N4248</f>
      </c>
      <c r="O4248">
        <f>[1]资金台帐!O4248&amp;""</f>
      </c>
      <c r="P4248">
        <f>[1]资金台帐!P4248&amp;""</f>
      </c>
      <c r="Q4248">
        <f>[1]资金台帐!Q4248&amp;""</f>
      </c>
      <c r="T4248">
        <f>[1]资金台帐!T4248&amp;""</f>
      </c>
      <c r="U4248">
        <f>[1]资金台帐!U4248&amp;""</f>
      </c>
      <c r="W4248">
        <f>[1]资金台帐!W4248&amp;""</f>
      </c>
      <c r="X4248">
        <f>[1]资金台帐!X4248&amp;""</f>
      </c>
      <c r="AB4248">
        <f>[1]资金台帐!AB4248</f>
        <v>0</v>
      </c>
      <c r="AC4248">
        <f>[1]资金台帐!AC4248</f>
        <v>0</v>
      </c>
      <c r="AD4248">
        <f>[1]资金台帐!AD4248</f>
        <v>0</v>
      </c>
      <c r="AJ4248">
        <f>[1]资金台帐!AJ4248</f>
        <v>0</v>
      </c>
      <c r="AK4248">
        <f>[1]资金台帐!AK4248</f>
        <v>0</v>
      </c>
      <c r="BA4248" s="22">
        <f t="shared" si="0"/>
      </c>
    </row>
    <row r="4249">
      <c r="B4249">
        <f>[1]资金台帐!B4249&amp;""</f>
      </c>
      <c r="H4249">
        <f>[1]资金台帐!H4249&amp;""</f>
      </c>
      <c r="J4249">
        <f>[1]资金台帐!J4249&amp;""</f>
      </c>
      <c r="N4249">
        <f>[1]资金台帐!N4249</f>
      </c>
      <c r="O4249">
        <f>[1]资金台帐!O4249&amp;""</f>
      </c>
      <c r="P4249">
        <f>[1]资金台帐!P4249&amp;""</f>
      </c>
      <c r="Q4249">
        <f>[1]资金台帐!Q4249&amp;""</f>
      </c>
      <c r="T4249">
        <f>[1]资金台帐!T4249&amp;""</f>
      </c>
      <c r="U4249">
        <f>[1]资金台帐!U4249&amp;""</f>
      </c>
      <c r="W4249">
        <f>[1]资金台帐!W4249&amp;""</f>
      </c>
      <c r="X4249">
        <f>[1]资金台帐!X4249&amp;""</f>
      </c>
      <c r="AB4249">
        <f>[1]资金台帐!AB4249</f>
        <v>0</v>
      </c>
      <c r="AC4249">
        <f>[1]资金台帐!AC4249</f>
        <v>0</v>
      </c>
      <c r="AD4249">
        <f>[1]资金台帐!AD4249</f>
        <v>0</v>
      </c>
      <c r="AJ4249">
        <f>[1]资金台帐!AJ4249</f>
        <v>0</v>
      </c>
      <c r="AK4249">
        <f>[1]资金台帐!AK4249</f>
        <v>0</v>
      </c>
      <c r="BA4249" s="22">
        <f t="shared" si="0"/>
      </c>
    </row>
    <row r="4250">
      <c r="B4250">
        <f>[1]资金台帐!B4250&amp;""</f>
      </c>
      <c r="H4250">
        <f>[1]资金台帐!H4250&amp;""</f>
      </c>
      <c r="J4250">
        <f>[1]资金台帐!J4250&amp;""</f>
      </c>
      <c r="N4250">
        <f>[1]资金台帐!N4250</f>
      </c>
      <c r="O4250">
        <f>[1]资金台帐!O4250&amp;""</f>
      </c>
      <c r="P4250">
        <f>[1]资金台帐!P4250&amp;""</f>
      </c>
      <c r="Q4250">
        <f>[1]资金台帐!Q4250&amp;""</f>
      </c>
      <c r="T4250">
        <f>[1]资金台帐!T4250&amp;""</f>
      </c>
      <c r="U4250">
        <f>[1]资金台帐!U4250&amp;""</f>
      </c>
      <c r="W4250">
        <f>[1]资金台帐!W4250&amp;""</f>
      </c>
      <c r="X4250">
        <f>[1]资金台帐!X4250&amp;""</f>
      </c>
      <c r="AB4250">
        <f>[1]资金台帐!AB4250</f>
        <v>0</v>
      </c>
      <c r="AC4250">
        <f>[1]资金台帐!AC4250</f>
        <v>0</v>
      </c>
      <c r="AD4250">
        <f>[1]资金台帐!AD4250</f>
        <v>0</v>
      </c>
      <c r="AJ4250">
        <f>[1]资金台帐!AJ4250</f>
        <v>0</v>
      </c>
      <c r="AK4250">
        <f>[1]资金台帐!AK4250</f>
        <v>0</v>
      </c>
      <c r="BA4250" s="22">
        <f t="shared" si="0"/>
      </c>
    </row>
    <row r="4251">
      <c r="B4251">
        <f>[1]资金台帐!B4251&amp;""</f>
      </c>
      <c r="H4251">
        <f>[1]资金台帐!H4251&amp;""</f>
      </c>
      <c r="J4251">
        <f>[1]资金台帐!J4251&amp;""</f>
      </c>
      <c r="N4251">
        <f>[1]资金台帐!N4251</f>
      </c>
      <c r="O4251">
        <f>[1]资金台帐!O4251&amp;""</f>
      </c>
      <c r="P4251">
        <f>[1]资金台帐!P4251&amp;""</f>
      </c>
      <c r="Q4251">
        <f>[1]资金台帐!Q4251&amp;""</f>
      </c>
      <c r="T4251">
        <f>[1]资金台帐!T4251&amp;""</f>
      </c>
      <c r="U4251">
        <f>[1]资金台帐!U4251&amp;""</f>
      </c>
      <c r="W4251">
        <f>[1]资金台帐!W4251&amp;""</f>
      </c>
      <c r="X4251">
        <f>[1]资金台帐!X4251&amp;""</f>
      </c>
      <c r="AB4251">
        <f>[1]资金台帐!AB4251</f>
        <v>0</v>
      </c>
      <c r="AC4251">
        <f>[1]资金台帐!AC4251</f>
        <v>0</v>
      </c>
      <c r="AD4251">
        <f>[1]资金台帐!AD4251</f>
        <v>0</v>
      </c>
      <c r="AJ4251">
        <f>[1]资金台帐!AJ4251</f>
        <v>0</v>
      </c>
      <c r="AK4251">
        <f>[1]资金台帐!AK4251</f>
        <v>0</v>
      </c>
      <c r="BA4251" s="22">
        <f t="shared" si="0"/>
      </c>
    </row>
    <row r="4252">
      <c r="B4252">
        <f>[1]资金台帐!B4252&amp;""</f>
      </c>
      <c r="H4252">
        <f>[1]资金台帐!H4252&amp;""</f>
      </c>
      <c r="J4252">
        <f>[1]资金台帐!J4252&amp;""</f>
      </c>
      <c r="N4252">
        <f>[1]资金台帐!N4252</f>
      </c>
      <c r="O4252">
        <f>[1]资金台帐!O4252&amp;""</f>
      </c>
      <c r="P4252">
        <f>[1]资金台帐!P4252&amp;""</f>
      </c>
      <c r="Q4252">
        <f>[1]资金台帐!Q4252&amp;""</f>
      </c>
      <c r="T4252">
        <f>[1]资金台帐!T4252&amp;""</f>
      </c>
      <c r="U4252">
        <f>[1]资金台帐!U4252&amp;""</f>
      </c>
      <c r="W4252">
        <f>[1]资金台帐!W4252&amp;""</f>
      </c>
      <c r="X4252">
        <f>[1]资金台帐!X4252&amp;""</f>
      </c>
      <c r="AB4252">
        <f>[1]资金台帐!AB4252</f>
        <v>0</v>
      </c>
      <c r="AC4252">
        <f>[1]资金台帐!AC4252</f>
        <v>0</v>
      </c>
      <c r="AD4252">
        <f>[1]资金台帐!AD4252</f>
        <v>0</v>
      </c>
      <c r="AJ4252">
        <f>[1]资金台帐!AJ4252</f>
        <v>0</v>
      </c>
      <c r="AK4252">
        <f>[1]资金台帐!AK4252</f>
        <v>0</v>
      </c>
      <c r="BA4252" s="22">
        <f t="shared" si="0"/>
      </c>
    </row>
    <row r="4253">
      <c r="B4253">
        <f>[1]资金台帐!B4253&amp;""</f>
      </c>
      <c r="H4253">
        <f>[1]资金台帐!H4253&amp;""</f>
      </c>
      <c r="J4253">
        <f>[1]资金台帐!J4253&amp;""</f>
      </c>
      <c r="N4253">
        <f>[1]资金台帐!N4253</f>
      </c>
      <c r="O4253">
        <f>[1]资金台帐!O4253&amp;""</f>
      </c>
      <c r="P4253">
        <f>[1]资金台帐!P4253&amp;""</f>
      </c>
      <c r="Q4253">
        <f>[1]资金台帐!Q4253&amp;""</f>
      </c>
      <c r="T4253">
        <f>[1]资金台帐!T4253&amp;""</f>
      </c>
      <c r="U4253">
        <f>[1]资金台帐!U4253&amp;""</f>
      </c>
      <c r="W4253">
        <f>[1]资金台帐!W4253&amp;""</f>
      </c>
      <c r="X4253">
        <f>[1]资金台帐!X4253&amp;""</f>
      </c>
      <c r="AB4253">
        <f>[1]资金台帐!AB4253</f>
        <v>0</v>
      </c>
      <c r="AC4253">
        <f>[1]资金台帐!AC4253</f>
        <v>0</v>
      </c>
      <c r="AD4253">
        <f>[1]资金台帐!AD4253</f>
        <v>0</v>
      </c>
      <c r="AJ4253">
        <f>[1]资金台帐!AJ4253</f>
        <v>0</v>
      </c>
      <c r="AK4253">
        <f>[1]资金台帐!AK4253</f>
        <v>0</v>
      </c>
      <c r="BA4253" s="22">
        <f t="shared" si="0"/>
      </c>
    </row>
    <row r="4254">
      <c r="B4254">
        <f>[1]资金台帐!B4254&amp;""</f>
      </c>
      <c r="H4254">
        <f>[1]资金台帐!H4254&amp;""</f>
      </c>
      <c r="J4254">
        <f>[1]资金台帐!J4254&amp;""</f>
      </c>
      <c r="N4254">
        <f>[1]资金台帐!N4254</f>
      </c>
      <c r="O4254">
        <f>[1]资金台帐!O4254&amp;""</f>
      </c>
      <c r="P4254">
        <f>[1]资金台帐!P4254&amp;""</f>
      </c>
      <c r="Q4254">
        <f>[1]资金台帐!Q4254&amp;""</f>
      </c>
      <c r="T4254">
        <f>[1]资金台帐!T4254&amp;""</f>
      </c>
      <c r="U4254">
        <f>[1]资金台帐!U4254&amp;""</f>
      </c>
      <c r="W4254">
        <f>[1]资金台帐!W4254&amp;""</f>
      </c>
      <c r="X4254">
        <f>[1]资金台帐!X4254&amp;""</f>
      </c>
      <c r="AB4254">
        <f>[1]资金台帐!AB4254</f>
        <v>0</v>
      </c>
      <c r="AC4254">
        <f>[1]资金台帐!AC4254</f>
        <v>0</v>
      </c>
      <c r="AD4254">
        <f>[1]资金台帐!AD4254</f>
        <v>0</v>
      </c>
      <c r="AJ4254">
        <f>[1]资金台帐!AJ4254</f>
        <v>0</v>
      </c>
      <c r="AK4254">
        <f>[1]资金台帐!AK4254</f>
        <v>0</v>
      </c>
      <c r="BA4254" s="22">
        <f t="shared" si="0"/>
      </c>
    </row>
    <row r="4255">
      <c r="B4255">
        <f>[1]资金台帐!B4255&amp;""</f>
      </c>
      <c r="H4255">
        <f>[1]资金台帐!H4255&amp;""</f>
      </c>
      <c r="J4255">
        <f>[1]资金台帐!J4255&amp;""</f>
      </c>
      <c r="N4255">
        <f>[1]资金台帐!N4255</f>
      </c>
      <c r="O4255">
        <f>[1]资金台帐!O4255&amp;""</f>
      </c>
      <c r="P4255">
        <f>[1]资金台帐!P4255&amp;""</f>
      </c>
      <c r="Q4255">
        <f>[1]资金台帐!Q4255&amp;""</f>
      </c>
      <c r="T4255">
        <f>[1]资金台帐!T4255&amp;""</f>
      </c>
      <c r="U4255">
        <f>[1]资金台帐!U4255&amp;""</f>
      </c>
      <c r="W4255">
        <f>[1]资金台帐!W4255&amp;""</f>
      </c>
      <c r="X4255">
        <f>[1]资金台帐!X4255&amp;""</f>
      </c>
      <c r="AB4255">
        <f>[1]资金台帐!AB4255</f>
        <v>0</v>
      </c>
      <c r="AC4255">
        <f>[1]资金台帐!AC4255</f>
        <v>0</v>
      </c>
      <c r="AD4255">
        <f>[1]资金台帐!AD4255</f>
        <v>0</v>
      </c>
      <c r="AJ4255">
        <f>[1]资金台帐!AJ4255</f>
        <v>0</v>
      </c>
      <c r="AK4255">
        <f>[1]资金台帐!AK4255</f>
        <v>0</v>
      </c>
      <c r="BA4255" s="22">
        <f t="shared" si="0"/>
      </c>
    </row>
    <row r="4256">
      <c r="B4256">
        <f>[1]资金台帐!B4256&amp;""</f>
      </c>
      <c r="H4256">
        <f>[1]资金台帐!H4256&amp;""</f>
      </c>
      <c r="J4256">
        <f>[1]资金台帐!J4256&amp;""</f>
      </c>
      <c r="N4256">
        <f>[1]资金台帐!N4256</f>
      </c>
      <c r="O4256">
        <f>[1]资金台帐!O4256&amp;""</f>
      </c>
      <c r="P4256">
        <f>[1]资金台帐!P4256&amp;""</f>
      </c>
      <c r="Q4256">
        <f>[1]资金台帐!Q4256&amp;""</f>
      </c>
      <c r="T4256">
        <f>[1]资金台帐!T4256&amp;""</f>
      </c>
      <c r="U4256">
        <f>[1]资金台帐!U4256&amp;""</f>
      </c>
      <c r="W4256">
        <f>[1]资金台帐!W4256&amp;""</f>
      </c>
      <c r="X4256">
        <f>[1]资金台帐!X4256&amp;""</f>
      </c>
      <c r="AB4256">
        <f>[1]资金台帐!AB4256</f>
        <v>0</v>
      </c>
      <c r="AC4256">
        <f>[1]资金台帐!AC4256</f>
        <v>0</v>
      </c>
      <c r="AD4256">
        <f>[1]资金台帐!AD4256</f>
        <v>0</v>
      </c>
      <c r="AJ4256">
        <f>[1]资金台帐!AJ4256</f>
        <v>0</v>
      </c>
      <c r="AK4256">
        <f>[1]资金台帐!AK4256</f>
        <v>0</v>
      </c>
      <c r="BA4256" s="22">
        <f t="shared" si="0"/>
      </c>
    </row>
    <row r="4257">
      <c r="B4257">
        <f>[1]资金台帐!B4257&amp;""</f>
      </c>
      <c r="H4257">
        <f>[1]资金台帐!H4257&amp;""</f>
      </c>
      <c r="J4257">
        <f>[1]资金台帐!J4257&amp;""</f>
      </c>
      <c r="N4257">
        <f>[1]资金台帐!N4257</f>
      </c>
      <c r="O4257">
        <f>[1]资金台帐!O4257&amp;""</f>
      </c>
      <c r="P4257">
        <f>[1]资金台帐!P4257&amp;""</f>
      </c>
      <c r="Q4257">
        <f>[1]资金台帐!Q4257&amp;""</f>
      </c>
      <c r="T4257">
        <f>[1]资金台帐!T4257&amp;""</f>
      </c>
      <c r="U4257">
        <f>[1]资金台帐!U4257&amp;""</f>
      </c>
      <c r="W4257">
        <f>[1]资金台帐!W4257&amp;""</f>
      </c>
      <c r="X4257">
        <f>[1]资金台帐!X4257&amp;""</f>
      </c>
      <c r="AB4257">
        <f>[1]资金台帐!AB4257</f>
        <v>0</v>
      </c>
      <c r="AC4257">
        <f>[1]资金台帐!AC4257</f>
        <v>0</v>
      </c>
      <c r="AD4257">
        <f>[1]资金台帐!AD4257</f>
        <v>0</v>
      </c>
      <c r="AJ4257">
        <f>[1]资金台帐!AJ4257</f>
        <v>0</v>
      </c>
      <c r="AK4257">
        <f>[1]资金台帐!AK4257</f>
        <v>0</v>
      </c>
      <c r="BA4257" s="22">
        <f t="shared" si="0"/>
      </c>
    </row>
    <row r="4258">
      <c r="B4258">
        <f>[1]资金台帐!B4258&amp;""</f>
      </c>
      <c r="H4258">
        <f>[1]资金台帐!H4258&amp;""</f>
      </c>
      <c r="J4258">
        <f>[1]资金台帐!J4258&amp;""</f>
      </c>
      <c r="N4258">
        <f>[1]资金台帐!N4258</f>
      </c>
      <c r="O4258">
        <f>[1]资金台帐!O4258&amp;""</f>
      </c>
      <c r="P4258">
        <f>[1]资金台帐!P4258&amp;""</f>
      </c>
      <c r="Q4258">
        <f>[1]资金台帐!Q4258&amp;""</f>
      </c>
      <c r="T4258">
        <f>[1]资金台帐!T4258&amp;""</f>
      </c>
      <c r="U4258">
        <f>[1]资金台帐!U4258&amp;""</f>
      </c>
      <c r="W4258">
        <f>[1]资金台帐!W4258&amp;""</f>
      </c>
      <c r="X4258">
        <f>[1]资金台帐!X4258&amp;""</f>
      </c>
      <c r="AB4258">
        <f>[1]资金台帐!AB4258</f>
        <v>0</v>
      </c>
      <c r="AC4258">
        <f>[1]资金台帐!AC4258</f>
        <v>0</v>
      </c>
      <c r="AD4258">
        <f>[1]资金台帐!AD4258</f>
        <v>0</v>
      </c>
      <c r="AJ4258">
        <f>[1]资金台帐!AJ4258</f>
        <v>0</v>
      </c>
      <c r="AK4258">
        <f>[1]资金台帐!AK4258</f>
        <v>0</v>
      </c>
      <c r="BA4258" s="22">
        <f t="shared" si="0"/>
      </c>
    </row>
    <row r="4259">
      <c r="B4259">
        <f>[1]资金台帐!B4259&amp;""</f>
      </c>
      <c r="H4259">
        <f>[1]资金台帐!H4259&amp;""</f>
      </c>
      <c r="J4259">
        <f>[1]资金台帐!J4259&amp;""</f>
      </c>
      <c r="N4259">
        <f>[1]资金台帐!N4259</f>
      </c>
      <c r="O4259">
        <f>[1]资金台帐!O4259&amp;""</f>
      </c>
      <c r="P4259">
        <f>[1]资金台帐!P4259&amp;""</f>
      </c>
      <c r="Q4259">
        <f>[1]资金台帐!Q4259&amp;""</f>
      </c>
      <c r="T4259">
        <f>[1]资金台帐!T4259&amp;""</f>
      </c>
      <c r="U4259">
        <f>[1]资金台帐!U4259&amp;""</f>
      </c>
      <c r="W4259">
        <f>[1]资金台帐!W4259&amp;""</f>
      </c>
      <c r="X4259">
        <f>[1]资金台帐!X4259&amp;""</f>
      </c>
      <c r="AB4259">
        <f>[1]资金台帐!AB4259</f>
        <v>0</v>
      </c>
      <c r="AC4259">
        <f>[1]资金台帐!AC4259</f>
        <v>0</v>
      </c>
      <c r="AD4259">
        <f>[1]资金台帐!AD4259</f>
        <v>0</v>
      </c>
      <c r="AJ4259">
        <f>[1]资金台帐!AJ4259</f>
        <v>0</v>
      </c>
      <c r="AK4259">
        <f>[1]资金台帐!AK4259</f>
        <v>0</v>
      </c>
      <c r="BA4259" s="22">
        <f t="shared" si="0"/>
      </c>
    </row>
    <row r="4260">
      <c r="B4260">
        <f>[1]资金台帐!B4260&amp;""</f>
      </c>
      <c r="H4260">
        <f>[1]资金台帐!H4260&amp;""</f>
      </c>
      <c r="J4260">
        <f>[1]资金台帐!J4260&amp;""</f>
      </c>
      <c r="N4260">
        <f>[1]资金台帐!N4260</f>
      </c>
      <c r="O4260">
        <f>[1]资金台帐!O4260&amp;""</f>
      </c>
      <c r="P4260">
        <f>[1]资金台帐!P4260&amp;""</f>
      </c>
      <c r="Q4260">
        <f>[1]资金台帐!Q4260&amp;""</f>
      </c>
      <c r="T4260">
        <f>[1]资金台帐!T4260&amp;""</f>
      </c>
      <c r="U4260">
        <f>[1]资金台帐!U4260&amp;""</f>
      </c>
      <c r="W4260">
        <f>[1]资金台帐!W4260&amp;""</f>
      </c>
      <c r="X4260">
        <f>[1]资金台帐!X4260&amp;""</f>
      </c>
      <c r="AB4260">
        <f>[1]资金台帐!AB4260</f>
        <v>0</v>
      </c>
      <c r="AC4260">
        <f>[1]资金台帐!AC4260</f>
        <v>0</v>
      </c>
      <c r="AD4260">
        <f>[1]资金台帐!AD4260</f>
        <v>0</v>
      </c>
      <c r="AJ4260">
        <f>[1]资金台帐!AJ4260</f>
        <v>0</v>
      </c>
      <c r="AK4260">
        <f>[1]资金台帐!AK4260</f>
        <v>0</v>
      </c>
      <c r="BA4260" s="22">
        <f t="shared" si="0"/>
      </c>
    </row>
    <row r="4261">
      <c r="B4261">
        <f>[1]资金台帐!B4261&amp;""</f>
      </c>
      <c r="H4261">
        <f>[1]资金台帐!H4261&amp;""</f>
      </c>
      <c r="J4261">
        <f>[1]资金台帐!J4261&amp;""</f>
      </c>
      <c r="N4261">
        <f>[1]资金台帐!N4261</f>
      </c>
      <c r="O4261">
        <f>[1]资金台帐!O4261&amp;""</f>
      </c>
      <c r="P4261">
        <f>[1]资金台帐!P4261&amp;""</f>
      </c>
      <c r="Q4261">
        <f>[1]资金台帐!Q4261&amp;""</f>
      </c>
      <c r="T4261">
        <f>[1]资金台帐!T4261&amp;""</f>
      </c>
      <c r="U4261">
        <f>[1]资金台帐!U4261&amp;""</f>
      </c>
      <c r="W4261">
        <f>[1]资金台帐!W4261&amp;""</f>
      </c>
      <c r="X4261">
        <f>[1]资金台帐!X4261&amp;""</f>
      </c>
      <c r="AB4261">
        <f>[1]资金台帐!AB4261</f>
        <v>0</v>
      </c>
      <c r="AC4261">
        <f>[1]资金台帐!AC4261</f>
        <v>0</v>
      </c>
      <c r="AD4261">
        <f>[1]资金台帐!AD4261</f>
        <v>0</v>
      </c>
      <c r="AJ4261">
        <f>[1]资金台帐!AJ4261</f>
        <v>0</v>
      </c>
      <c r="AK4261">
        <f>[1]资金台帐!AK4261</f>
        <v>0</v>
      </c>
      <c r="BA4261" s="22">
        <f t="shared" si="0"/>
      </c>
    </row>
    <row r="4262">
      <c r="B4262">
        <f>[1]资金台帐!B4262&amp;""</f>
      </c>
      <c r="H4262">
        <f>[1]资金台帐!H4262&amp;""</f>
      </c>
      <c r="J4262">
        <f>[1]资金台帐!J4262&amp;""</f>
      </c>
      <c r="N4262">
        <f>[1]资金台帐!N4262</f>
      </c>
      <c r="O4262">
        <f>[1]资金台帐!O4262&amp;""</f>
      </c>
      <c r="P4262">
        <f>[1]资金台帐!P4262&amp;""</f>
      </c>
      <c r="Q4262">
        <f>[1]资金台帐!Q4262&amp;""</f>
      </c>
      <c r="T4262">
        <f>[1]资金台帐!T4262&amp;""</f>
      </c>
      <c r="U4262">
        <f>[1]资金台帐!U4262&amp;""</f>
      </c>
      <c r="W4262">
        <f>[1]资金台帐!W4262&amp;""</f>
      </c>
      <c r="X4262">
        <f>[1]资金台帐!X4262&amp;""</f>
      </c>
      <c r="AB4262">
        <f>[1]资金台帐!AB4262</f>
        <v>0</v>
      </c>
      <c r="AC4262">
        <f>[1]资金台帐!AC4262</f>
        <v>0</v>
      </c>
      <c r="AD4262">
        <f>[1]资金台帐!AD4262</f>
        <v>0</v>
      </c>
      <c r="AJ4262">
        <f>[1]资金台帐!AJ4262</f>
        <v>0</v>
      </c>
      <c r="AK4262">
        <f>[1]资金台帐!AK4262</f>
        <v>0</v>
      </c>
      <c r="BA4262" s="22">
        <f t="shared" si="0"/>
      </c>
    </row>
    <row r="4263">
      <c r="B4263">
        <f>[1]资金台帐!B4263&amp;""</f>
      </c>
      <c r="H4263">
        <f>[1]资金台帐!H4263&amp;""</f>
      </c>
      <c r="J4263">
        <f>[1]资金台帐!J4263&amp;""</f>
      </c>
      <c r="N4263">
        <f>[1]资金台帐!N4263</f>
      </c>
      <c r="O4263">
        <f>[1]资金台帐!O4263&amp;""</f>
      </c>
      <c r="P4263">
        <f>[1]资金台帐!P4263&amp;""</f>
      </c>
      <c r="Q4263">
        <f>[1]资金台帐!Q4263&amp;""</f>
      </c>
      <c r="T4263">
        <f>[1]资金台帐!T4263&amp;""</f>
      </c>
      <c r="U4263">
        <f>[1]资金台帐!U4263&amp;""</f>
      </c>
      <c r="W4263">
        <f>[1]资金台帐!W4263&amp;""</f>
      </c>
      <c r="X4263">
        <f>[1]资金台帐!X4263&amp;""</f>
      </c>
      <c r="AB4263">
        <f>[1]资金台帐!AB4263</f>
        <v>0</v>
      </c>
      <c r="AC4263">
        <f>[1]资金台帐!AC4263</f>
        <v>0</v>
      </c>
      <c r="AD4263">
        <f>[1]资金台帐!AD4263</f>
        <v>0</v>
      </c>
      <c r="AJ4263">
        <f>[1]资金台帐!AJ4263</f>
        <v>0</v>
      </c>
      <c r="AK4263">
        <f>[1]资金台帐!AK4263</f>
        <v>0</v>
      </c>
      <c r="BA4263" s="22">
        <f t="shared" si="0"/>
      </c>
    </row>
    <row r="4264">
      <c r="B4264">
        <f>[1]资金台帐!B4264&amp;""</f>
      </c>
      <c r="H4264">
        <f>[1]资金台帐!H4264&amp;""</f>
      </c>
      <c r="J4264">
        <f>[1]资金台帐!J4264&amp;""</f>
      </c>
      <c r="N4264">
        <f>[1]资金台帐!N4264</f>
      </c>
      <c r="O4264">
        <f>[1]资金台帐!O4264&amp;""</f>
      </c>
      <c r="P4264">
        <f>[1]资金台帐!P4264&amp;""</f>
      </c>
      <c r="Q4264">
        <f>[1]资金台帐!Q4264&amp;""</f>
      </c>
      <c r="T4264">
        <f>[1]资金台帐!T4264&amp;""</f>
      </c>
      <c r="U4264">
        <f>[1]资金台帐!U4264&amp;""</f>
      </c>
      <c r="W4264">
        <f>[1]资金台帐!W4264&amp;""</f>
      </c>
      <c r="X4264">
        <f>[1]资金台帐!X4264&amp;""</f>
      </c>
      <c r="AB4264">
        <f>[1]资金台帐!AB4264</f>
        <v>0</v>
      </c>
      <c r="AC4264">
        <f>[1]资金台帐!AC4264</f>
        <v>0</v>
      </c>
      <c r="AD4264">
        <f>[1]资金台帐!AD4264</f>
        <v>0</v>
      </c>
      <c r="AJ4264">
        <f>[1]资金台帐!AJ4264</f>
        <v>0</v>
      </c>
      <c r="AK4264">
        <f>[1]资金台帐!AK4264</f>
        <v>0</v>
      </c>
      <c r="BA4264" s="22">
        <f t="shared" si="0"/>
      </c>
    </row>
    <row r="4265">
      <c r="B4265">
        <f>[1]资金台帐!B4265&amp;""</f>
      </c>
      <c r="H4265">
        <f>[1]资金台帐!H4265&amp;""</f>
      </c>
      <c r="J4265">
        <f>[1]资金台帐!J4265&amp;""</f>
      </c>
      <c r="N4265">
        <f>[1]资金台帐!N4265</f>
      </c>
      <c r="O4265">
        <f>[1]资金台帐!O4265&amp;""</f>
      </c>
      <c r="P4265">
        <f>[1]资金台帐!P4265&amp;""</f>
      </c>
      <c r="Q4265">
        <f>[1]资金台帐!Q4265&amp;""</f>
      </c>
      <c r="T4265">
        <f>[1]资金台帐!T4265&amp;""</f>
      </c>
      <c r="U4265">
        <f>[1]资金台帐!U4265&amp;""</f>
      </c>
      <c r="W4265">
        <f>[1]资金台帐!W4265&amp;""</f>
      </c>
      <c r="X4265">
        <f>[1]资金台帐!X4265&amp;""</f>
      </c>
      <c r="AB4265">
        <f>[1]资金台帐!AB4265</f>
        <v>0</v>
      </c>
      <c r="AC4265">
        <f>[1]资金台帐!AC4265</f>
        <v>0</v>
      </c>
      <c r="AD4265">
        <f>[1]资金台帐!AD4265</f>
        <v>0</v>
      </c>
      <c r="AJ4265">
        <f>[1]资金台帐!AJ4265</f>
        <v>0</v>
      </c>
      <c r="AK4265">
        <f>[1]资金台帐!AK4265</f>
        <v>0</v>
      </c>
      <c r="BA4265" s="22">
        <f t="shared" si="0"/>
      </c>
    </row>
    <row r="4266">
      <c r="B4266">
        <f>[1]资金台帐!B4266&amp;""</f>
      </c>
      <c r="H4266">
        <f>[1]资金台帐!H4266&amp;""</f>
      </c>
      <c r="J4266">
        <f>[1]资金台帐!J4266&amp;""</f>
      </c>
      <c r="N4266">
        <f>[1]资金台帐!N4266</f>
      </c>
      <c r="O4266">
        <f>[1]资金台帐!O4266&amp;""</f>
      </c>
      <c r="P4266">
        <f>[1]资金台帐!P4266&amp;""</f>
      </c>
      <c r="Q4266">
        <f>[1]资金台帐!Q4266&amp;""</f>
      </c>
      <c r="T4266">
        <f>[1]资金台帐!T4266&amp;""</f>
      </c>
      <c r="U4266">
        <f>[1]资金台帐!U4266&amp;""</f>
      </c>
      <c r="W4266">
        <f>[1]资金台帐!W4266&amp;""</f>
      </c>
      <c r="X4266">
        <f>[1]资金台帐!X4266&amp;""</f>
      </c>
      <c r="AB4266">
        <f>[1]资金台帐!AB4266</f>
        <v>0</v>
      </c>
      <c r="AC4266">
        <f>[1]资金台帐!AC4266</f>
        <v>0</v>
      </c>
      <c r="AD4266">
        <f>[1]资金台帐!AD4266</f>
        <v>0</v>
      </c>
      <c r="AJ4266">
        <f>[1]资金台帐!AJ4266</f>
        <v>0</v>
      </c>
      <c r="AK4266">
        <f>[1]资金台帐!AK4266</f>
        <v>0</v>
      </c>
      <c r="BA4266" s="22">
        <f t="shared" si="0"/>
      </c>
    </row>
    <row r="4267">
      <c r="B4267">
        <f>[1]资金台帐!B4267&amp;""</f>
      </c>
      <c r="H4267">
        <f>[1]资金台帐!H4267&amp;""</f>
      </c>
      <c r="J4267">
        <f>[1]资金台帐!J4267&amp;""</f>
      </c>
      <c r="N4267">
        <f>[1]资金台帐!N4267</f>
      </c>
      <c r="O4267">
        <f>[1]资金台帐!O4267&amp;""</f>
      </c>
      <c r="P4267">
        <f>[1]资金台帐!P4267&amp;""</f>
      </c>
      <c r="Q4267">
        <f>[1]资金台帐!Q4267&amp;""</f>
      </c>
      <c r="T4267">
        <f>[1]资金台帐!T4267&amp;""</f>
      </c>
      <c r="U4267">
        <f>[1]资金台帐!U4267&amp;""</f>
      </c>
      <c r="W4267">
        <f>[1]资金台帐!W4267&amp;""</f>
      </c>
      <c r="X4267">
        <f>[1]资金台帐!X4267&amp;""</f>
      </c>
      <c r="AB4267">
        <f>[1]资金台帐!AB4267</f>
        <v>0</v>
      </c>
      <c r="AC4267">
        <f>[1]资金台帐!AC4267</f>
        <v>0</v>
      </c>
      <c r="AD4267">
        <f>[1]资金台帐!AD4267</f>
        <v>0</v>
      </c>
      <c r="AJ4267">
        <f>[1]资金台帐!AJ4267</f>
        <v>0</v>
      </c>
      <c r="AK4267">
        <f>[1]资金台帐!AK4267</f>
        <v>0</v>
      </c>
      <c r="BA4267" s="22">
        <f t="shared" si="0"/>
      </c>
    </row>
    <row r="4268">
      <c r="B4268">
        <f>[1]资金台帐!B4268&amp;""</f>
      </c>
      <c r="H4268">
        <f>[1]资金台帐!H4268&amp;""</f>
      </c>
      <c r="J4268">
        <f>[1]资金台帐!J4268&amp;""</f>
      </c>
      <c r="N4268">
        <f>[1]资金台帐!N4268</f>
      </c>
      <c r="O4268">
        <f>[1]资金台帐!O4268&amp;""</f>
      </c>
      <c r="P4268">
        <f>[1]资金台帐!P4268&amp;""</f>
      </c>
      <c r="Q4268">
        <f>[1]资金台帐!Q4268&amp;""</f>
      </c>
      <c r="T4268">
        <f>[1]资金台帐!T4268&amp;""</f>
      </c>
      <c r="U4268">
        <f>[1]资金台帐!U4268&amp;""</f>
      </c>
      <c r="W4268">
        <f>[1]资金台帐!W4268&amp;""</f>
      </c>
      <c r="X4268">
        <f>[1]资金台帐!X4268&amp;""</f>
      </c>
      <c r="AB4268">
        <f>[1]资金台帐!AB4268</f>
        <v>0</v>
      </c>
      <c r="AC4268">
        <f>[1]资金台帐!AC4268</f>
        <v>0</v>
      </c>
      <c r="AD4268">
        <f>[1]资金台帐!AD4268</f>
        <v>0</v>
      </c>
      <c r="AJ4268">
        <f>[1]资金台帐!AJ4268</f>
        <v>0</v>
      </c>
      <c r="AK4268">
        <f>[1]资金台帐!AK4268</f>
        <v>0</v>
      </c>
      <c r="BA4268" s="22">
        <f t="shared" si="0"/>
      </c>
    </row>
    <row r="4269">
      <c r="B4269">
        <f>[1]资金台帐!B4269&amp;""</f>
      </c>
      <c r="H4269">
        <f>[1]资金台帐!H4269&amp;""</f>
      </c>
      <c r="J4269">
        <f>[1]资金台帐!J4269&amp;""</f>
      </c>
      <c r="N4269">
        <f>[1]资金台帐!N4269</f>
      </c>
      <c r="O4269">
        <f>[1]资金台帐!O4269&amp;""</f>
      </c>
      <c r="P4269">
        <f>[1]资金台帐!P4269&amp;""</f>
      </c>
      <c r="Q4269">
        <f>[1]资金台帐!Q4269&amp;""</f>
      </c>
      <c r="T4269">
        <f>[1]资金台帐!T4269&amp;""</f>
      </c>
      <c r="U4269">
        <f>[1]资金台帐!U4269&amp;""</f>
      </c>
      <c r="W4269">
        <f>[1]资金台帐!W4269&amp;""</f>
      </c>
      <c r="X4269">
        <f>[1]资金台帐!X4269&amp;""</f>
      </c>
      <c r="AB4269">
        <f>[1]资金台帐!AB4269</f>
        <v>0</v>
      </c>
      <c r="AC4269">
        <f>[1]资金台帐!AC4269</f>
        <v>0</v>
      </c>
      <c r="AD4269">
        <f>[1]资金台帐!AD4269</f>
        <v>0</v>
      </c>
      <c r="AJ4269">
        <f>[1]资金台帐!AJ4269</f>
        <v>0</v>
      </c>
      <c r="AK4269">
        <f>[1]资金台帐!AK4269</f>
        <v>0</v>
      </c>
      <c r="BA4269" s="22">
        <f t="shared" si="0"/>
      </c>
    </row>
    <row r="4270">
      <c r="B4270">
        <f>[1]资金台帐!B4270&amp;""</f>
      </c>
      <c r="H4270">
        <f>[1]资金台帐!H4270&amp;""</f>
      </c>
      <c r="J4270">
        <f>[1]资金台帐!J4270&amp;""</f>
      </c>
      <c r="N4270">
        <f>[1]资金台帐!N4270</f>
      </c>
      <c r="O4270">
        <f>[1]资金台帐!O4270&amp;""</f>
      </c>
      <c r="P4270">
        <f>[1]资金台帐!P4270&amp;""</f>
      </c>
      <c r="Q4270">
        <f>[1]资金台帐!Q4270&amp;""</f>
      </c>
      <c r="T4270">
        <f>[1]资金台帐!T4270&amp;""</f>
      </c>
      <c r="U4270">
        <f>[1]资金台帐!U4270&amp;""</f>
      </c>
      <c r="W4270">
        <f>[1]资金台帐!W4270&amp;""</f>
      </c>
      <c r="X4270">
        <f>[1]资金台帐!X4270&amp;""</f>
      </c>
      <c r="AB4270">
        <f>[1]资金台帐!AB4270</f>
        <v>0</v>
      </c>
      <c r="AC4270">
        <f>[1]资金台帐!AC4270</f>
        <v>0</v>
      </c>
      <c r="AD4270">
        <f>[1]资金台帐!AD4270</f>
        <v>0</v>
      </c>
      <c r="AJ4270">
        <f>[1]资金台帐!AJ4270</f>
        <v>0</v>
      </c>
      <c r="AK4270">
        <f>[1]资金台帐!AK4270</f>
        <v>0</v>
      </c>
      <c r="BA4270" s="22">
        <f t="shared" si="0"/>
      </c>
    </row>
    <row r="4271">
      <c r="B4271">
        <f>[1]资金台帐!B4271&amp;""</f>
      </c>
      <c r="H4271">
        <f>[1]资金台帐!H4271&amp;""</f>
      </c>
      <c r="J4271">
        <f>[1]资金台帐!J4271&amp;""</f>
      </c>
      <c r="N4271">
        <f>[1]资金台帐!N4271</f>
      </c>
      <c r="O4271">
        <f>[1]资金台帐!O4271&amp;""</f>
      </c>
      <c r="P4271">
        <f>[1]资金台帐!P4271&amp;""</f>
      </c>
      <c r="Q4271">
        <f>[1]资金台帐!Q4271&amp;""</f>
      </c>
      <c r="T4271">
        <f>[1]资金台帐!T4271&amp;""</f>
      </c>
      <c r="U4271">
        <f>[1]资金台帐!U4271&amp;""</f>
      </c>
      <c r="W4271">
        <f>[1]资金台帐!W4271&amp;""</f>
      </c>
      <c r="X4271">
        <f>[1]资金台帐!X4271&amp;""</f>
      </c>
      <c r="AB4271">
        <f>[1]资金台帐!AB4271</f>
        <v>0</v>
      </c>
      <c r="AC4271">
        <f>[1]资金台帐!AC4271</f>
        <v>0</v>
      </c>
      <c r="AD4271">
        <f>[1]资金台帐!AD4271</f>
        <v>0</v>
      </c>
      <c r="AJ4271">
        <f>[1]资金台帐!AJ4271</f>
        <v>0</v>
      </c>
      <c r="AK4271">
        <f>[1]资金台帐!AK4271</f>
        <v>0</v>
      </c>
      <c r="BA4271" s="22">
        <f t="shared" si="0"/>
      </c>
    </row>
    <row r="4272">
      <c r="B4272">
        <f>[1]资金台帐!B4272&amp;""</f>
      </c>
      <c r="H4272">
        <f>[1]资金台帐!H4272&amp;""</f>
      </c>
      <c r="J4272">
        <f>[1]资金台帐!J4272&amp;""</f>
      </c>
      <c r="N4272">
        <f>[1]资金台帐!N4272</f>
      </c>
      <c r="O4272">
        <f>[1]资金台帐!O4272&amp;""</f>
      </c>
      <c r="P4272">
        <f>[1]资金台帐!P4272&amp;""</f>
      </c>
      <c r="Q4272">
        <f>[1]资金台帐!Q4272&amp;""</f>
      </c>
      <c r="T4272">
        <f>[1]资金台帐!T4272&amp;""</f>
      </c>
      <c r="U4272">
        <f>[1]资金台帐!U4272&amp;""</f>
      </c>
      <c r="W4272">
        <f>[1]资金台帐!W4272&amp;""</f>
      </c>
      <c r="X4272">
        <f>[1]资金台帐!X4272&amp;""</f>
      </c>
      <c r="AB4272">
        <f>[1]资金台帐!AB4272</f>
        <v>0</v>
      </c>
      <c r="AC4272">
        <f>[1]资金台帐!AC4272</f>
        <v>0</v>
      </c>
      <c r="AD4272">
        <f>[1]资金台帐!AD4272</f>
        <v>0</v>
      </c>
      <c r="AJ4272">
        <f>[1]资金台帐!AJ4272</f>
        <v>0</v>
      </c>
      <c r="AK4272">
        <f>[1]资金台帐!AK4272</f>
        <v>0</v>
      </c>
      <c r="BA4272" s="22">
        <f t="shared" si="0"/>
      </c>
    </row>
    <row r="4273">
      <c r="B4273">
        <f>[1]资金台帐!B4273&amp;""</f>
      </c>
      <c r="H4273">
        <f>[1]资金台帐!H4273&amp;""</f>
      </c>
      <c r="J4273">
        <f>[1]资金台帐!J4273&amp;""</f>
      </c>
      <c r="N4273">
        <f>[1]资金台帐!N4273</f>
      </c>
      <c r="O4273">
        <f>[1]资金台帐!O4273&amp;""</f>
      </c>
      <c r="P4273">
        <f>[1]资金台帐!P4273&amp;""</f>
      </c>
      <c r="Q4273">
        <f>[1]资金台帐!Q4273&amp;""</f>
      </c>
      <c r="T4273">
        <f>[1]资金台帐!T4273&amp;""</f>
      </c>
      <c r="U4273">
        <f>[1]资金台帐!U4273&amp;""</f>
      </c>
      <c r="W4273">
        <f>[1]资金台帐!W4273&amp;""</f>
      </c>
      <c r="X4273">
        <f>[1]资金台帐!X4273&amp;""</f>
      </c>
      <c r="AB4273">
        <f>[1]资金台帐!AB4273</f>
        <v>0</v>
      </c>
      <c r="AC4273">
        <f>[1]资金台帐!AC4273</f>
        <v>0</v>
      </c>
      <c r="AD4273">
        <f>[1]资金台帐!AD4273</f>
        <v>0</v>
      </c>
      <c r="AJ4273">
        <f>[1]资金台帐!AJ4273</f>
        <v>0</v>
      </c>
      <c r="AK4273">
        <f>[1]资金台帐!AK4273</f>
        <v>0</v>
      </c>
      <c r="BA4273" s="22">
        <f t="shared" si="0"/>
      </c>
    </row>
    <row r="4274">
      <c r="B4274">
        <f>[1]资金台帐!B4274&amp;""</f>
      </c>
      <c r="H4274">
        <f>[1]资金台帐!H4274&amp;""</f>
      </c>
      <c r="J4274">
        <f>[1]资金台帐!J4274&amp;""</f>
      </c>
      <c r="N4274">
        <f>[1]资金台帐!N4274</f>
      </c>
      <c r="O4274">
        <f>[1]资金台帐!O4274&amp;""</f>
      </c>
      <c r="P4274">
        <f>[1]资金台帐!P4274&amp;""</f>
      </c>
      <c r="Q4274">
        <f>[1]资金台帐!Q4274&amp;""</f>
      </c>
      <c r="T4274">
        <f>[1]资金台帐!T4274&amp;""</f>
      </c>
      <c r="U4274">
        <f>[1]资金台帐!U4274&amp;""</f>
      </c>
      <c r="W4274">
        <f>[1]资金台帐!W4274&amp;""</f>
      </c>
      <c r="X4274">
        <f>[1]资金台帐!X4274&amp;""</f>
      </c>
      <c r="AB4274">
        <f>[1]资金台帐!AB4274</f>
        <v>0</v>
      </c>
      <c r="AC4274">
        <f>[1]资金台帐!AC4274</f>
        <v>0</v>
      </c>
      <c r="AD4274">
        <f>[1]资金台帐!AD4274</f>
        <v>0</v>
      </c>
      <c r="AJ4274">
        <f>[1]资金台帐!AJ4274</f>
        <v>0</v>
      </c>
      <c r="AK4274">
        <f>[1]资金台帐!AK4274</f>
        <v>0</v>
      </c>
      <c r="BA4274" s="22">
        <f t="shared" si="0"/>
      </c>
    </row>
    <row r="4275">
      <c r="B4275">
        <f>[1]资金台帐!B4275&amp;""</f>
      </c>
      <c r="H4275">
        <f>[1]资金台帐!H4275&amp;""</f>
      </c>
      <c r="J4275">
        <f>[1]资金台帐!J4275&amp;""</f>
      </c>
      <c r="N4275">
        <f>[1]资金台帐!N4275</f>
      </c>
      <c r="O4275">
        <f>[1]资金台帐!O4275&amp;""</f>
      </c>
      <c r="P4275">
        <f>[1]资金台帐!P4275&amp;""</f>
      </c>
      <c r="Q4275">
        <f>[1]资金台帐!Q4275&amp;""</f>
      </c>
      <c r="T4275">
        <f>[1]资金台帐!T4275&amp;""</f>
      </c>
      <c r="U4275">
        <f>[1]资金台帐!U4275&amp;""</f>
      </c>
      <c r="W4275">
        <f>[1]资金台帐!W4275&amp;""</f>
      </c>
      <c r="X4275">
        <f>[1]资金台帐!X4275&amp;""</f>
      </c>
      <c r="AB4275">
        <f>[1]资金台帐!AB4275</f>
        <v>0</v>
      </c>
      <c r="AC4275">
        <f>[1]资金台帐!AC4275</f>
        <v>0</v>
      </c>
      <c r="AD4275">
        <f>[1]资金台帐!AD4275</f>
        <v>0</v>
      </c>
      <c r="AJ4275">
        <f>[1]资金台帐!AJ4275</f>
        <v>0</v>
      </c>
      <c r="AK4275">
        <f>[1]资金台帐!AK4275</f>
        <v>0</v>
      </c>
      <c r="BA4275" s="22">
        <f t="shared" si="0"/>
      </c>
    </row>
    <row r="4276">
      <c r="B4276">
        <f>[1]资金台帐!B4276&amp;""</f>
      </c>
      <c r="H4276">
        <f>[1]资金台帐!H4276&amp;""</f>
      </c>
      <c r="J4276">
        <f>[1]资金台帐!J4276&amp;""</f>
      </c>
      <c r="N4276">
        <f>[1]资金台帐!N4276</f>
      </c>
      <c r="O4276">
        <f>[1]资金台帐!O4276&amp;""</f>
      </c>
      <c r="P4276">
        <f>[1]资金台帐!P4276&amp;""</f>
      </c>
      <c r="Q4276">
        <f>[1]资金台帐!Q4276&amp;""</f>
      </c>
      <c r="T4276">
        <f>[1]资金台帐!T4276&amp;""</f>
      </c>
      <c r="U4276">
        <f>[1]资金台帐!U4276&amp;""</f>
      </c>
      <c r="W4276">
        <f>[1]资金台帐!W4276&amp;""</f>
      </c>
      <c r="X4276">
        <f>[1]资金台帐!X4276&amp;""</f>
      </c>
      <c r="AB4276">
        <f>[1]资金台帐!AB4276</f>
        <v>0</v>
      </c>
      <c r="AC4276">
        <f>[1]资金台帐!AC4276</f>
        <v>0</v>
      </c>
      <c r="AD4276">
        <f>[1]资金台帐!AD4276</f>
        <v>0</v>
      </c>
      <c r="AJ4276">
        <f>[1]资金台帐!AJ4276</f>
        <v>0</v>
      </c>
      <c r="AK4276">
        <f>[1]资金台帐!AK4276</f>
        <v>0</v>
      </c>
      <c r="BA4276" s="22">
        <f t="shared" si="0"/>
      </c>
    </row>
    <row r="4277">
      <c r="B4277">
        <f>[1]资金台帐!B4277&amp;""</f>
      </c>
      <c r="H4277">
        <f>[1]资金台帐!H4277&amp;""</f>
      </c>
      <c r="J4277">
        <f>[1]资金台帐!J4277&amp;""</f>
      </c>
      <c r="N4277">
        <f>[1]资金台帐!N4277</f>
      </c>
      <c r="O4277">
        <f>[1]资金台帐!O4277&amp;""</f>
      </c>
      <c r="P4277">
        <f>[1]资金台帐!P4277&amp;""</f>
      </c>
      <c r="Q4277">
        <f>[1]资金台帐!Q4277&amp;""</f>
      </c>
      <c r="T4277">
        <f>[1]资金台帐!T4277&amp;""</f>
      </c>
      <c r="U4277">
        <f>[1]资金台帐!U4277&amp;""</f>
      </c>
      <c r="W4277">
        <f>[1]资金台帐!W4277&amp;""</f>
      </c>
      <c r="X4277">
        <f>[1]资金台帐!X4277&amp;""</f>
      </c>
      <c r="AB4277">
        <f>[1]资金台帐!AB4277</f>
        <v>0</v>
      </c>
      <c r="AC4277">
        <f>[1]资金台帐!AC4277</f>
        <v>0</v>
      </c>
      <c r="AD4277">
        <f>[1]资金台帐!AD4277</f>
        <v>0</v>
      </c>
      <c r="AJ4277">
        <f>[1]资金台帐!AJ4277</f>
        <v>0</v>
      </c>
      <c r="AK4277">
        <f>[1]资金台帐!AK4277</f>
        <v>0</v>
      </c>
      <c r="BA4277" s="22">
        <f t="shared" si="0"/>
      </c>
    </row>
    <row r="4278">
      <c r="B4278">
        <f>[1]资金台帐!B4278&amp;""</f>
      </c>
      <c r="H4278">
        <f>[1]资金台帐!H4278&amp;""</f>
      </c>
      <c r="J4278">
        <f>[1]资金台帐!J4278&amp;""</f>
      </c>
      <c r="N4278">
        <f>[1]资金台帐!N4278</f>
      </c>
      <c r="O4278">
        <f>[1]资金台帐!O4278&amp;""</f>
      </c>
      <c r="P4278">
        <f>[1]资金台帐!P4278&amp;""</f>
      </c>
      <c r="Q4278">
        <f>[1]资金台帐!Q4278&amp;""</f>
      </c>
      <c r="T4278">
        <f>[1]资金台帐!T4278&amp;""</f>
      </c>
      <c r="U4278">
        <f>[1]资金台帐!U4278&amp;""</f>
      </c>
      <c r="W4278">
        <f>[1]资金台帐!W4278&amp;""</f>
      </c>
      <c r="X4278">
        <f>[1]资金台帐!X4278&amp;""</f>
      </c>
      <c r="AB4278">
        <f>[1]资金台帐!AB4278</f>
        <v>0</v>
      </c>
      <c r="AC4278">
        <f>[1]资金台帐!AC4278</f>
        <v>0</v>
      </c>
      <c r="AD4278">
        <f>[1]资金台帐!AD4278</f>
        <v>0</v>
      </c>
      <c r="AJ4278">
        <f>[1]资金台帐!AJ4278</f>
        <v>0</v>
      </c>
      <c r="AK4278">
        <f>[1]资金台帐!AK4278</f>
        <v>0</v>
      </c>
      <c r="BA4278" s="22">
        <f t="shared" si="0"/>
      </c>
    </row>
    <row r="4279">
      <c r="B4279">
        <f>[1]资金台帐!B4279&amp;""</f>
      </c>
      <c r="H4279">
        <f>[1]资金台帐!H4279&amp;""</f>
      </c>
      <c r="J4279">
        <f>[1]资金台帐!J4279&amp;""</f>
      </c>
      <c r="N4279">
        <f>[1]资金台帐!N4279</f>
      </c>
      <c r="O4279">
        <f>[1]资金台帐!O4279&amp;""</f>
      </c>
      <c r="P4279">
        <f>[1]资金台帐!P4279&amp;""</f>
      </c>
      <c r="Q4279">
        <f>[1]资金台帐!Q4279&amp;""</f>
      </c>
      <c r="T4279">
        <f>[1]资金台帐!T4279&amp;""</f>
      </c>
      <c r="U4279">
        <f>[1]资金台帐!U4279&amp;""</f>
      </c>
      <c r="W4279">
        <f>[1]资金台帐!W4279&amp;""</f>
      </c>
      <c r="X4279">
        <f>[1]资金台帐!X4279&amp;""</f>
      </c>
      <c r="AB4279">
        <f>[1]资金台帐!AB4279</f>
        <v>0</v>
      </c>
      <c r="AC4279">
        <f>[1]资金台帐!AC4279</f>
        <v>0</v>
      </c>
      <c r="AD4279">
        <f>[1]资金台帐!AD4279</f>
        <v>0</v>
      </c>
      <c r="AJ4279">
        <f>[1]资金台帐!AJ4279</f>
        <v>0</v>
      </c>
      <c r="AK4279">
        <f>[1]资金台帐!AK4279</f>
        <v>0</v>
      </c>
      <c r="BA4279" s="22">
        <f t="shared" si="0"/>
      </c>
    </row>
    <row r="4280">
      <c r="B4280">
        <f>[1]资金台帐!B4280&amp;""</f>
      </c>
      <c r="H4280">
        <f>[1]资金台帐!H4280&amp;""</f>
      </c>
      <c r="J4280">
        <f>[1]资金台帐!J4280&amp;""</f>
      </c>
      <c r="N4280">
        <f>[1]资金台帐!N4280</f>
      </c>
      <c r="O4280">
        <f>[1]资金台帐!O4280&amp;""</f>
      </c>
      <c r="P4280">
        <f>[1]资金台帐!P4280&amp;""</f>
      </c>
      <c r="Q4280">
        <f>[1]资金台帐!Q4280&amp;""</f>
      </c>
      <c r="T4280">
        <f>[1]资金台帐!T4280&amp;""</f>
      </c>
      <c r="U4280">
        <f>[1]资金台帐!U4280&amp;""</f>
      </c>
      <c r="W4280">
        <f>[1]资金台帐!W4280&amp;""</f>
      </c>
      <c r="X4280">
        <f>[1]资金台帐!X4280&amp;""</f>
      </c>
      <c r="AB4280">
        <f>[1]资金台帐!AB4280</f>
        <v>0</v>
      </c>
      <c r="AC4280">
        <f>[1]资金台帐!AC4280</f>
        <v>0</v>
      </c>
      <c r="AD4280">
        <f>[1]资金台帐!AD4280</f>
        <v>0</v>
      </c>
      <c r="AJ4280">
        <f>[1]资金台帐!AJ4280</f>
        <v>0</v>
      </c>
      <c r="AK4280">
        <f>[1]资金台帐!AK4280</f>
        <v>0</v>
      </c>
      <c r="BA4280" s="22">
        <f t="shared" si="0"/>
      </c>
    </row>
    <row r="4281">
      <c r="B4281">
        <f>[1]资金台帐!B4281&amp;""</f>
      </c>
      <c r="H4281">
        <f>[1]资金台帐!H4281&amp;""</f>
      </c>
      <c r="J4281">
        <f>[1]资金台帐!J4281&amp;""</f>
      </c>
      <c r="N4281">
        <f>[1]资金台帐!N4281</f>
      </c>
      <c r="O4281">
        <f>[1]资金台帐!O4281&amp;""</f>
      </c>
      <c r="P4281">
        <f>[1]资金台帐!P4281&amp;""</f>
      </c>
      <c r="Q4281">
        <f>[1]资金台帐!Q4281&amp;""</f>
      </c>
      <c r="T4281">
        <f>[1]资金台帐!T4281&amp;""</f>
      </c>
      <c r="U4281">
        <f>[1]资金台帐!U4281&amp;""</f>
      </c>
      <c r="W4281">
        <f>[1]资金台帐!W4281&amp;""</f>
      </c>
      <c r="X4281">
        <f>[1]资金台帐!X4281&amp;""</f>
      </c>
      <c r="AB4281">
        <f>[1]资金台帐!AB4281</f>
        <v>0</v>
      </c>
      <c r="AC4281">
        <f>[1]资金台帐!AC4281</f>
        <v>0</v>
      </c>
      <c r="AD4281">
        <f>[1]资金台帐!AD4281</f>
        <v>0</v>
      </c>
      <c r="AJ4281">
        <f>[1]资金台帐!AJ4281</f>
        <v>0</v>
      </c>
      <c r="AK4281">
        <f>[1]资金台帐!AK4281</f>
        <v>0</v>
      </c>
      <c r="BA4281" s="22">
        <f t="shared" si="0"/>
      </c>
    </row>
    <row r="4282">
      <c r="B4282">
        <f>[1]资金台帐!B4282&amp;""</f>
      </c>
      <c r="H4282">
        <f>[1]资金台帐!H4282&amp;""</f>
      </c>
      <c r="J4282">
        <f>[1]资金台帐!J4282&amp;""</f>
      </c>
      <c r="N4282">
        <f>[1]资金台帐!N4282</f>
      </c>
      <c r="O4282">
        <f>[1]资金台帐!O4282&amp;""</f>
      </c>
      <c r="P4282">
        <f>[1]资金台帐!P4282&amp;""</f>
      </c>
      <c r="Q4282">
        <f>[1]资金台帐!Q4282&amp;""</f>
      </c>
      <c r="T4282">
        <f>[1]资金台帐!T4282&amp;""</f>
      </c>
      <c r="U4282">
        <f>[1]资金台帐!U4282&amp;""</f>
      </c>
      <c r="W4282">
        <f>[1]资金台帐!W4282&amp;""</f>
      </c>
      <c r="X4282">
        <f>[1]资金台帐!X4282&amp;""</f>
      </c>
      <c r="AB4282">
        <f>[1]资金台帐!AB4282</f>
        <v>0</v>
      </c>
      <c r="AC4282">
        <f>[1]资金台帐!AC4282</f>
        <v>0</v>
      </c>
      <c r="AD4282">
        <f>[1]资金台帐!AD4282</f>
        <v>0</v>
      </c>
      <c r="AJ4282">
        <f>[1]资金台帐!AJ4282</f>
        <v>0</v>
      </c>
      <c r="AK4282">
        <f>[1]资金台帐!AK4282</f>
        <v>0</v>
      </c>
      <c r="BA4282" s="22">
        <f t="shared" si="0"/>
      </c>
    </row>
    <row r="4283">
      <c r="B4283">
        <f>[1]资金台帐!B4283&amp;""</f>
      </c>
      <c r="H4283">
        <f>[1]资金台帐!H4283&amp;""</f>
      </c>
      <c r="J4283">
        <f>[1]资金台帐!J4283&amp;""</f>
      </c>
      <c r="N4283">
        <f>[1]资金台帐!N4283</f>
      </c>
      <c r="O4283">
        <f>[1]资金台帐!O4283&amp;""</f>
      </c>
      <c r="P4283">
        <f>[1]资金台帐!P4283&amp;""</f>
      </c>
      <c r="Q4283">
        <f>[1]资金台帐!Q4283&amp;""</f>
      </c>
      <c r="T4283">
        <f>[1]资金台帐!T4283&amp;""</f>
      </c>
      <c r="U4283">
        <f>[1]资金台帐!U4283&amp;""</f>
      </c>
      <c r="W4283">
        <f>[1]资金台帐!W4283&amp;""</f>
      </c>
      <c r="X4283">
        <f>[1]资金台帐!X4283&amp;""</f>
      </c>
      <c r="AB4283">
        <f>[1]资金台帐!AB4283</f>
        <v>0</v>
      </c>
      <c r="AC4283">
        <f>[1]资金台帐!AC4283</f>
        <v>0</v>
      </c>
      <c r="AD4283">
        <f>[1]资金台帐!AD4283</f>
        <v>0</v>
      </c>
      <c r="AJ4283">
        <f>[1]资金台帐!AJ4283</f>
        <v>0</v>
      </c>
      <c r="AK4283">
        <f>[1]资金台帐!AK4283</f>
        <v>0</v>
      </c>
      <c r="BA4283" s="22">
        <f t="shared" si="0"/>
      </c>
    </row>
    <row r="4284">
      <c r="B4284">
        <f>[1]资金台帐!B4284&amp;""</f>
      </c>
      <c r="H4284">
        <f>[1]资金台帐!H4284&amp;""</f>
      </c>
      <c r="J4284">
        <f>[1]资金台帐!J4284&amp;""</f>
      </c>
      <c r="N4284">
        <f>[1]资金台帐!N4284</f>
      </c>
      <c r="O4284">
        <f>[1]资金台帐!O4284&amp;""</f>
      </c>
      <c r="P4284">
        <f>[1]资金台帐!P4284&amp;""</f>
      </c>
      <c r="Q4284">
        <f>[1]资金台帐!Q4284&amp;""</f>
      </c>
      <c r="T4284">
        <f>[1]资金台帐!T4284&amp;""</f>
      </c>
      <c r="U4284">
        <f>[1]资金台帐!U4284&amp;""</f>
      </c>
      <c r="W4284">
        <f>[1]资金台帐!W4284&amp;""</f>
      </c>
      <c r="X4284">
        <f>[1]资金台帐!X4284&amp;""</f>
      </c>
      <c r="AB4284">
        <f>[1]资金台帐!AB4284</f>
        <v>0</v>
      </c>
      <c r="AC4284">
        <f>[1]资金台帐!AC4284</f>
        <v>0</v>
      </c>
      <c r="AD4284">
        <f>[1]资金台帐!AD4284</f>
        <v>0</v>
      </c>
      <c r="AJ4284">
        <f>[1]资金台帐!AJ4284</f>
        <v>0</v>
      </c>
      <c r="AK4284">
        <f>[1]资金台帐!AK4284</f>
        <v>0</v>
      </c>
      <c r="BA4284" s="22">
        <f t="shared" si="0"/>
      </c>
    </row>
    <row r="4285">
      <c r="B4285">
        <f>[1]资金台帐!B4285&amp;""</f>
      </c>
      <c r="H4285">
        <f>[1]资金台帐!H4285&amp;""</f>
      </c>
      <c r="J4285">
        <f>[1]资金台帐!J4285&amp;""</f>
      </c>
      <c r="N4285">
        <f>[1]资金台帐!N4285</f>
      </c>
      <c r="O4285">
        <f>[1]资金台帐!O4285&amp;""</f>
      </c>
      <c r="P4285">
        <f>[1]资金台帐!P4285&amp;""</f>
      </c>
      <c r="Q4285">
        <f>[1]资金台帐!Q4285&amp;""</f>
      </c>
      <c r="T4285">
        <f>[1]资金台帐!T4285&amp;""</f>
      </c>
      <c r="U4285">
        <f>[1]资金台帐!U4285&amp;""</f>
      </c>
      <c r="W4285">
        <f>[1]资金台帐!W4285&amp;""</f>
      </c>
      <c r="X4285">
        <f>[1]资金台帐!X4285&amp;""</f>
      </c>
      <c r="AB4285">
        <f>[1]资金台帐!AB4285</f>
        <v>0</v>
      </c>
      <c r="AC4285">
        <f>[1]资金台帐!AC4285</f>
        <v>0</v>
      </c>
      <c r="AD4285">
        <f>[1]资金台帐!AD4285</f>
        <v>0</v>
      </c>
      <c r="AJ4285">
        <f>[1]资金台帐!AJ4285</f>
        <v>0</v>
      </c>
      <c r="AK4285">
        <f>[1]资金台帐!AK4285</f>
        <v>0</v>
      </c>
      <c r="BA4285" s="22">
        <f t="shared" si="0"/>
      </c>
    </row>
    <row r="4286">
      <c r="B4286">
        <f>[1]资金台帐!B4286&amp;""</f>
      </c>
      <c r="H4286">
        <f>[1]资金台帐!H4286&amp;""</f>
      </c>
      <c r="J4286">
        <f>[1]资金台帐!J4286&amp;""</f>
      </c>
      <c r="N4286">
        <f>[1]资金台帐!N4286</f>
      </c>
      <c r="O4286">
        <f>[1]资金台帐!O4286&amp;""</f>
      </c>
      <c r="P4286">
        <f>[1]资金台帐!P4286&amp;""</f>
      </c>
      <c r="Q4286">
        <f>[1]资金台帐!Q4286&amp;""</f>
      </c>
      <c r="T4286">
        <f>[1]资金台帐!T4286&amp;""</f>
      </c>
      <c r="U4286">
        <f>[1]资金台帐!U4286&amp;""</f>
      </c>
      <c r="W4286">
        <f>[1]资金台帐!W4286&amp;""</f>
      </c>
      <c r="X4286">
        <f>[1]资金台帐!X4286&amp;""</f>
      </c>
      <c r="AB4286">
        <f>[1]资金台帐!AB4286</f>
        <v>0</v>
      </c>
      <c r="AC4286">
        <f>[1]资金台帐!AC4286</f>
        <v>0</v>
      </c>
      <c r="AD4286">
        <f>[1]资金台帐!AD4286</f>
        <v>0</v>
      </c>
      <c r="AJ4286">
        <f>[1]资金台帐!AJ4286</f>
        <v>0</v>
      </c>
      <c r="AK4286">
        <f>[1]资金台帐!AK4286</f>
        <v>0</v>
      </c>
      <c r="BA4286" s="22">
        <f t="shared" si="0"/>
      </c>
    </row>
    <row r="4287">
      <c r="B4287">
        <f>[1]资金台帐!B4287&amp;""</f>
      </c>
      <c r="H4287">
        <f>[1]资金台帐!H4287&amp;""</f>
      </c>
      <c r="J4287">
        <f>[1]资金台帐!J4287&amp;""</f>
      </c>
      <c r="N4287">
        <f>[1]资金台帐!N4287</f>
      </c>
      <c r="O4287">
        <f>[1]资金台帐!O4287&amp;""</f>
      </c>
      <c r="P4287">
        <f>[1]资金台帐!P4287&amp;""</f>
      </c>
      <c r="Q4287">
        <f>[1]资金台帐!Q4287&amp;""</f>
      </c>
      <c r="T4287">
        <f>[1]资金台帐!T4287&amp;""</f>
      </c>
      <c r="U4287">
        <f>[1]资金台帐!U4287&amp;""</f>
      </c>
      <c r="W4287">
        <f>[1]资金台帐!W4287&amp;""</f>
      </c>
      <c r="X4287">
        <f>[1]资金台帐!X4287&amp;""</f>
      </c>
      <c r="AB4287">
        <f>[1]资金台帐!AB4287</f>
        <v>0</v>
      </c>
      <c r="AC4287">
        <f>[1]资金台帐!AC4287</f>
        <v>0</v>
      </c>
      <c r="AD4287">
        <f>[1]资金台帐!AD4287</f>
        <v>0</v>
      </c>
      <c r="AJ4287">
        <f>[1]资金台帐!AJ4287</f>
        <v>0</v>
      </c>
      <c r="AK4287">
        <f>[1]资金台帐!AK4287</f>
        <v>0</v>
      </c>
      <c r="BA4287" s="22">
        <f t="shared" si="0"/>
      </c>
    </row>
    <row r="4288">
      <c r="B4288">
        <f>[1]资金台帐!B4288&amp;""</f>
      </c>
      <c r="H4288">
        <f>[1]资金台帐!H4288&amp;""</f>
      </c>
      <c r="J4288">
        <f>[1]资金台帐!J4288&amp;""</f>
      </c>
      <c r="N4288">
        <f>[1]资金台帐!N4288</f>
      </c>
      <c r="O4288">
        <f>[1]资金台帐!O4288&amp;""</f>
      </c>
      <c r="P4288">
        <f>[1]资金台帐!P4288&amp;""</f>
      </c>
      <c r="Q4288">
        <f>[1]资金台帐!Q4288&amp;""</f>
      </c>
      <c r="T4288">
        <f>[1]资金台帐!T4288&amp;""</f>
      </c>
      <c r="U4288">
        <f>[1]资金台帐!U4288&amp;""</f>
      </c>
      <c r="W4288">
        <f>[1]资金台帐!W4288&amp;""</f>
      </c>
      <c r="X4288">
        <f>[1]资金台帐!X4288&amp;""</f>
      </c>
      <c r="AB4288">
        <f>[1]资金台帐!AB4288</f>
        <v>0</v>
      </c>
      <c r="AC4288">
        <f>[1]资金台帐!AC4288</f>
        <v>0</v>
      </c>
      <c r="AD4288">
        <f>[1]资金台帐!AD4288</f>
        <v>0</v>
      </c>
      <c r="AJ4288">
        <f>[1]资金台帐!AJ4288</f>
        <v>0</v>
      </c>
      <c r="AK4288">
        <f>[1]资金台帐!AK4288</f>
        <v>0</v>
      </c>
      <c r="BA4288" s="22">
        <f t="shared" si="0"/>
      </c>
    </row>
    <row r="4289">
      <c r="B4289">
        <f>[1]资金台帐!B4289&amp;""</f>
      </c>
      <c r="H4289">
        <f>[1]资金台帐!H4289&amp;""</f>
      </c>
      <c r="J4289">
        <f>[1]资金台帐!J4289&amp;""</f>
      </c>
      <c r="N4289">
        <f>[1]资金台帐!N4289</f>
      </c>
      <c r="O4289">
        <f>[1]资金台帐!O4289&amp;""</f>
      </c>
      <c r="P4289">
        <f>[1]资金台帐!P4289&amp;""</f>
      </c>
      <c r="Q4289">
        <f>[1]资金台帐!Q4289&amp;""</f>
      </c>
      <c r="T4289">
        <f>[1]资金台帐!T4289&amp;""</f>
      </c>
      <c r="U4289">
        <f>[1]资金台帐!U4289&amp;""</f>
      </c>
      <c r="W4289">
        <f>[1]资金台帐!W4289&amp;""</f>
      </c>
      <c r="X4289">
        <f>[1]资金台帐!X4289&amp;""</f>
      </c>
      <c r="AB4289">
        <f>[1]资金台帐!AB4289</f>
        <v>0</v>
      </c>
      <c r="AC4289">
        <f>[1]资金台帐!AC4289</f>
        <v>0</v>
      </c>
      <c r="AD4289">
        <f>[1]资金台帐!AD4289</f>
        <v>0</v>
      </c>
      <c r="AJ4289">
        <f>[1]资金台帐!AJ4289</f>
        <v>0</v>
      </c>
      <c r="AK4289">
        <f>[1]资金台帐!AK4289</f>
        <v>0</v>
      </c>
      <c r="BA4289" s="22">
        <f t="shared" si="0"/>
      </c>
    </row>
    <row r="4290">
      <c r="B4290">
        <f>[1]资金台帐!B4290&amp;""</f>
      </c>
      <c r="H4290">
        <f>[1]资金台帐!H4290&amp;""</f>
      </c>
      <c r="J4290">
        <f>[1]资金台帐!J4290&amp;""</f>
      </c>
      <c r="N4290">
        <f>[1]资金台帐!N4290</f>
      </c>
      <c r="O4290">
        <f>[1]资金台帐!O4290&amp;""</f>
      </c>
      <c r="P4290">
        <f>[1]资金台帐!P4290&amp;""</f>
      </c>
      <c r="Q4290">
        <f>[1]资金台帐!Q4290&amp;""</f>
      </c>
      <c r="T4290">
        <f>[1]资金台帐!T4290&amp;""</f>
      </c>
      <c r="U4290">
        <f>[1]资金台帐!U4290&amp;""</f>
      </c>
      <c r="W4290">
        <f>[1]资金台帐!W4290&amp;""</f>
      </c>
      <c r="X4290">
        <f>[1]资金台帐!X4290&amp;""</f>
      </c>
      <c r="AB4290">
        <f>[1]资金台帐!AB4290</f>
        <v>0</v>
      </c>
      <c r="AC4290">
        <f>[1]资金台帐!AC4290</f>
        <v>0</v>
      </c>
      <c r="AD4290">
        <f>[1]资金台帐!AD4290</f>
        <v>0</v>
      </c>
      <c r="AJ4290">
        <f>[1]资金台帐!AJ4290</f>
        <v>0</v>
      </c>
      <c r="AK4290">
        <f>[1]资金台帐!AK4290</f>
        <v>0</v>
      </c>
      <c r="BA4290" s="22">
        <f t="shared" si="0"/>
      </c>
    </row>
    <row r="4291">
      <c r="B4291">
        <f>[1]资金台帐!B4291&amp;""</f>
      </c>
      <c r="H4291">
        <f>[1]资金台帐!H4291&amp;""</f>
      </c>
      <c r="J4291">
        <f>[1]资金台帐!J4291&amp;""</f>
      </c>
      <c r="N4291">
        <f>[1]资金台帐!N4291</f>
      </c>
      <c r="O4291">
        <f>[1]资金台帐!O4291&amp;""</f>
      </c>
      <c r="P4291">
        <f>[1]资金台帐!P4291&amp;""</f>
      </c>
      <c r="Q4291">
        <f>[1]资金台帐!Q4291&amp;""</f>
      </c>
      <c r="T4291">
        <f>[1]资金台帐!T4291&amp;""</f>
      </c>
      <c r="U4291">
        <f>[1]资金台帐!U4291&amp;""</f>
      </c>
      <c r="W4291">
        <f>[1]资金台帐!W4291&amp;""</f>
      </c>
      <c r="X4291">
        <f>[1]资金台帐!X4291&amp;""</f>
      </c>
      <c r="AB4291">
        <f>[1]资金台帐!AB4291</f>
        <v>0</v>
      </c>
      <c r="AC4291">
        <f>[1]资金台帐!AC4291</f>
        <v>0</v>
      </c>
      <c r="AD4291">
        <f>[1]资金台帐!AD4291</f>
        <v>0</v>
      </c>
      <c r="AJ4291">
        <f>[1]资金台帐!AJ4291</f>
        <v>0</v>
      </c>
      <c r="AK4291">
        <f>[1]资金台帐!AK4291</f>
        <v>0</v>
      </c>
      <c r="BA4291" s="22">
        <f t="shared" si="0"/>
      </c>
    </row>
    <row r="4292">
      <c r="B4292">
        <f>[1]资金台帐!B4292&amp;""</f>
      </c>
      <c r="H4292">
        <f>[1]资金台帐!H4292&amp;""</f>
      </c>
      <c r="J4292">
        <f>[1]资金台帐!J4292&amp;""</f>
      </c>
      <c r="N4292">
        <f>[1]资金台帐!N4292</f>
      </c>
      <c r="O4292">
        <f>[1]资金台帐!O4292&amp;""</f>
      </c>
      <c r="P4292">
        <f>[1]资金台帐!P4292&amp;""</f>
      </c>
      <c r="Q4292">
        <f>[1]资金台帐!Q4292&amp;""</f>
      </c>
      <c r="T4292">
        <f>[1]资金台帐!T4292&amp;""</f>
      </c>
      <c r="U4292">
        <f>[1]资金台帐!U4292&amp;""</f>
      </c>
      <c r="W4292">
        <f>[1]资金台帐!W4292&amp;""</f>
      </c>
      <c r="X4292">
        <f>[1]资金台帐!X4292&amp;""</f>
      </c>
      <c r="AB4292">
        <f>[1]资金台帐!AB4292</f>
        <v>0</v>
      </c>
      <c r="AC4292">
        <f>[1]资金台帐!AC4292</f>
        <v>0</v>
      </c>
      <c r="AD4292">
        <f>[1]资金台帐!AD4292</f>
        <v>0</v>
      </c>
      <c r="AJ4292">
        <f>[1]资金台帐!AJ4292</f>
        <v>0</v>
      </c>
      <c r="AK4292">
        <f>[1]资金台帐!AK4292</f>
        <v>0</v>
      </c>
      <c r="BA4292" s="22">
        <f t="shared" si="0"/>
      </c>
    </row>
    <row r="4293">
      <c r="B4293">
        <f>[1]资金台帐!B4293&amp;""</f>
      </c>
      <c r="H4293">
        <f>[1]资金台帐!H4293&amp;""</f>
      </c>
      <c r="J4293">
        <f>[1]资金台帐!J4293&amp;""</f>
      </c>
      <c r="N4293">
        <f>[1]资金台帐!N4293</f>
      </c>
      <c r="O4293">
        <f>[1]资金台帐!O4293&amp;""</f>
      </c>
      <c r="P4293">
        <f>[1]资金台帐!P4293&amp;""</f>
      </c>
      <c r="Q4293">
        <f>[1]资金台帐!Q4293&amp;""</f>
      </c>
      <c r="T4293">
        <f>[1]资金台帐!T4293&amp;""</f>
      </c>
      <c r="U4293">
        <f>[1]资金台帐!U4293&amp;""</f>
      </c>
      <c r="W4293">
        <f>[1]资金台帐!W4293&amp;""</f>
      </c>
      <c r="X4293">
        <f>[1]资金台帐!X4293&amp;""</f>
      </c>
      <c r="AB4293">
        <f>[1]资金台帐!AB4293</f>
        <v>0</v>
      </c>
      <c r="AC4293">
        <f>[1]资金台帐!AC4293</f>
        <v>0</v>
      </c>
      <c r="AD4293">
        <f>[1]资金台帐!AD4293</f>
        <v>0</v>
      </c>
      <c r="AJ4293">
        <f>[1]资金台帐!AJ4293</f>
        <v>0</v>
      </c>
      <c r="AK4293">
        <f>[1]资金台帐!AK4293</f>
        <v>0</v>
      </c>
      <c r="BA4293" s="22">
        <f t="shared" si="0"/>
      </c>
    </row>
    <row r="4294">
      <c r="B4294">
        <f>[1]资金台帐!B4294&amp;""</f>
      </c>
      <c r="H4294">
        <f>[1]资金台帐!H4294&amp;""</f>
      </c>
      <c r="J4294">
        <f>[1]资金台帐!J4294&amp;""</f>
      </c>
      <c r="N4294">
        <f>[1]资金台帐!N4294</f>
      </c>
      <c r="O4294">
        <f>[1]资金台帐!O4294&amp;""</f>
      </c>
      <c r="P4294">
        <f>[1]资金台帐!P4294&amp;""</f>
      </c>
      <c r="Q4294">
        <f>[1]资金台帐!Q4294&amp;""</f>
      </c>
      <c r="T4294">
        <f>[1]资金台帐!T4294&amp;""</f>
      </c>
      <c r="U4294">
        <f>[1]资金台帐!U4294&amp;""</f>
      </c>
      <c r="W4294">
        <f>[1]资金台帐!W4294&amp;""</f>
      </c>
      <c r="X4294">
        <f>[1]资金台帐!X4294&amp;""</f>
      </c>
      <c r="AB4294">
        <f>[1]资金台帐!AB4294</f>
        <v>0</v>
      </c>
      <c r="AC4294">
        <f>[1]资金台帐!AC4294</f>
        <v>0</v>
      </c>
      <c r="AD4294">
        <f>[1]资金台帐!AD4294</f>
        <v>0</v>
      </c>
      <c r="AJ4294">
        <f>[1]资金台帐!AJ4294</f>
        <v>0</v>
      </c>
      <c r="AK4294">
        <f>[1]资金台帐!AK4294</f>
        <v>0</v>
      </c>
      <c r="BA4294" s="22">
        <f t="shared" si="0"/>
      </c>
    </row>
    <row r="4295">
      <c r="B4295">
        <f>[1]资金台帐!B4295&amp;""</f>
      </c>
      <c r="H4295">
        <f>[1]资金台帐!H4295&amp;""</f>
      </c>
      <c r="J4295">
        <f>[1]资金台帐!J4295&amp;""</f>
      </c>
      <c r="N4295">
        <f>[1]资金台帐!N4295</f>
      </c>
      <c r="O4295">
        <f>[1]资金台帐!O4295&amp;""</f>
      </c>
      <c r="P4295">
        <f>[1]资金台帐!P4295&amp;""</f>
      </c>
      <c r="Q4295">
        <f>[1]资金台帐!Q4295&amp;""</f>
      </c>
      <c r="T4295">
        <f>[1]资金台帐!T4295&amp;""</f>
      </c>
      <c r="U4295">
        <f>[1]资金台帐!U4295&amp;""</f>
      </c>
      <c r="W4295">
        <f>[1]资金台帐!W4295&amp;""</f>
      </c>
      <c r="X4295">
        <f>[1]资金台帐!X4295&amp;""</f>
      </c>
      <c r="AB4295">
        <f>[1]资金台帐!AB4295</f>
        <v>0</v>
      </c>
      <c r="AC4295">
        <f>[1]资金台帐!AC4295</f>
        <v>0</v>
      </c>
      <c r="AD4295">
        <f>[1]资金台帐!AD4295</f>
        <v>0</v>
      </c>
      <c r="AJ4295">
        <f>[1]资金台帐!AJ4295</f>
        <v>0</v>
      </c>
      <c r="AK4295">
        <f>[1]资金台帐!AK4295</f>
        <v>0</v>
      </c>
      <c r="BA4295" s="22">
        <f t="shared" si="0"/>
      </c>
    </row>
    <row r="4296">
      <c r="B4296">
        <f>[1]资金台帐!B4296&amp;""</f>
      </c>
      <c r="H4296">
        <f>[1]资金台帐!H4296&amp;""</f>
      </c>
      <c r="J4296">
        <f>[1]资金台帐!J4296&amp;""</f>
      </c>
      <c r="N4296">
        <f>[1]资金台帐!N4296</f>
      </c>
      <c r="O4296">
        <f>[1]资金台帐!O4296&amp;""</f>
      </c>
      <c r="P4296">
        <f>[1]资金台帐!P4296&amp;""</f>
      </c>
      <c r="Q4296">
        <f>[1]资金台帐!Q4296&amp;""</f>
      </c>
      <c r="T4296">
        <f>[1]资金台帐!T4296&amp;""</f>
      </c>
      <c r="U4296">
        <f>[1]资金台帐!U4296&amp;""</f>
      </c>
      <c r="W4296">
        <f>[1]资金台帐!W4296&amp;""</f>
      </c>
      <c r="X4296">
        <f>[1]资金台帐!X4296&amp;""</f>
      </c>
      <c r="AB4296">
        <f>[1]资金台帐!AB4296</f>
        <v>0</v>
      </c>
      <c r="AC4296">
        <f>[1]资金台帐!AC4296</f>
        <v>0</v>
      </c>
      <c r="AD4296">
        <f>[1]资金台帐!AD4296</f>
        <v>0</v>
      </c>
      <c r="AJ4296">
        <f>[1]资金台帐!AJ4296</f>
        <v>0</v>
      </c>
      <c r="AK4296">
        <f>[1]资金台帐!AK4296</f>
        <v>0</v>
      </c>
      <c r="BA4296" s="22">
        <f t="shared" si="0"/>
      </c>
    </row>
    <row r="4297">
      <c r="B4297">
        <f>[1]资金台帐!B4297&amp;""</f>
      </c>
      <c r="H4297">
        <f>[1]资金台帐!H4297&amp;""</f>
      </c>
      <c r="J4297">
        <f>[1]资金台帐!J4297&amp;""</f>
      </c>
      <c r="N4297">
        <f>[1]资金台帐!N4297</f>
      </c>
      <c r="O4297">
        <f>[1]资金台帐!O4297&amp;""</f>
      </c>
      <c r="P4297">
        <f>[1]资金台帐!P4297&amp;""</f>
      </c>
      <c r="Q4297">
        <f>[1]资金台帐!Q4297&amp;""</f>
      </c>
      <c r="T4297">
        <f>[1]资金台帐!T4297&amp;""</f>
      </c>
      <c r="U4297">
        <f>[1]资金台帐!U4297&amp;""</f>
      </c>
      <c r="W4297">
        <f>[1]资金台帐!W4297&amp;""</f>
      </c>
      <c r="X4297">
        <f>[1]资金台帐!X4297&amp;""</f>
      </c>
      <c r="AB4297">
        <f>[1]资金台帐!AB4297</f>
        <v>0</v>
      </c>
      <c r="AC4297">
        <f>[1]资金台帐!AC4297</f>
        <v>0</v>
      </c>
      <c r="AD4297">
        <f>[1]资金台帐!AD4297</f>
        <v>0</v>
      </c>
      <c r="AJ4297">
        <f>[1]资金台帐!AJ4297</f>
        <v>0</v>
      </c>
      <c r="AK4297">
        <f>[1]资金台帐!AK4297</f>
        <v>0</v>
      </c>
      <c r="BA4297" s="22">
        <f t="shared" si="0"/>
      </c>
    </row>
    <row r="4298">
      <c r="B4298">
        <f>[1]资金台帐!B4298&amp;""</f>
      </c>
      <c r="H4298">
        <f>[1]资金台帐!H4298&amp;""</f>
      </c>
      <c r="J4298">
        <f>[1]资金台帐!J4298&amp;""</f>
      </c>
      <c r="N4298">
        <f>[1]资金台帐!N4298</f>
      </c>
      <c r="O4298">
        <f>[1]资金台帐!O4298&amp;""</f>
      </c>
      <c r="P4298">
        <f>[1]资金台帐!P4298&amp;""</f>
      </c>
      <c r="Q4298">
        <f>[1]资金台帐!Q4298&amp;""</f>
      </c>
      <c r="T4298">
        <f>[1]资金台帐!T4298&amp;""</f>
      </c>
      <c r="U4298">
        <f>[1]资金台帐!U4298&amp;""</f>
      </c>
      <c r="W4298">
        <f>[1]资金台帐!W4298&amp;""</f>
      </c>
      <c r="X4298">
        <f>[1]资金台帐!X4298&amp;""</f>
      </c>
      <c r="AB4298">
        <f>[1]资金台帐!AB4298</f>
        <v>0</v>
      </c>
      <c r="AC4298">
        <f>[1]资金台帐!AC4298</f>
        <v>0</v>
      </c>
      <c r="AD4298">
        <f>[1]资金台帐!AD4298</f>
        <v>0</v>
      </c>
      <c r="AJ4298">
        <f>[1]资金台帐!AJ4298</f>
        <v>0</v>
      </c>
      <c r="AK4298">
        <f>[1]资金台帐!AK4298</f>
        <v>0</v>
      </c>
      <c r="BA4298" s="22">
        <f t="shared" si="0"/>
      </c>
    </row>
    <row r="4299">
      <c r="B4299">
        <f>[1]资金台帐!B4299&amp;""</f>
      </c>
      <c r="H4299">
        <f>[1]资金台帐!H4299&amp;""</f>
      </c>
      <c r="J4299">
        <f>[1]资金台帐!J4299&amp;""</f>
      </c>
      <c r="N4299">
        <f>[1]资金台帐!N4299</f>
      </c>
      <c r="O4299">
        <f>[1]资金台帐!O4299&amp;""</f>
      </c>
      <c r="P4299">
        <f>[1]资金台帐!P4299&amp;""</f>
      </c>
      <c r="Q4299">
        <f>[1]资金台帐!Q4299&amp;""</f>
      </c>
      <c r="T4299">
        <f>[1]资金台帐!T4299&amp;""</f>
      </c>
      <c r="U4299">
        <f>[1]资金台帐!U4299&amp;""</f>
      </c>
      <c r="W4299">
        <f>[1]资金台帐!W4299&amp;""</f>
      </c>
      <c r="X4299">
        <f>[1]资金台帐!X4299&amp;""</f>
      </c>
      <c r="AB4299">
        <f>[1]资金台帐!AB4299</f>
        <v>0</v>
      </c>
      <c r="AC4299">
        <f>[1]资金台帐!AC4299</f>
        <v>0</v>
      </c>
      <c r="AD4299">
        <f>[1]资金台帐!AD4299</f>
        <v>0</v>
      </c>
      <c r="AJ4299">
        <f>[1]资金台帐!AJ4299</f>
        <v>0</v>
      </c>
      <c r="AK4299">
        <f>[1]资金台帐!AK4299</f>
        <v>0</v>
      </c>
      <c r="BA4299" s="22">
        <f t="shared" si="0"/>
      </c>
    </row>
    <row r="4300">
      <c r="B4300">
        <f>[1]资金台帐!B4300&amp;""</f>
      </c>
      <c r="H4300">
        <f>[1]资金台帐!H4300&amp;""</f>
      </c>
      <c r="J4300">
        <f>[1]资金台帐!J4300&amp;""</f>
      </c>
      <c r="N4300">
        <f>[1]资金台帐!N4300</f>
      </c>
      <c r="O4300">
        <f>[1]资金台帐!O4300&amp;""</f>
      </c>
      <c r="P4300">
        <f>[1]资金台帐!P4300&amp;""</f>
      </c>
      <c r="Q4300">
        <f>[1]资金台帐!Q4300&amp;""</f>
      </c>
      <c r="T4300">
        <f>[1]资金台帐!T4300&amp;""</f>
      </c>
      <c r="U4300">
        <f>[1]资金台帐!U4300&amp;""</f>
      </c>
      <c r="W4300">
        <f>[1]资金台帐!W4300&amp;""</f>
      </c>
      <c r="X4300">
        <f>[1]资金台帐!X4300&amp;""</f>
      </c>
      <c r="AB4300">
        <f>[1]资金台帐!AB4300</f>
        <v>0</v>
      </c>
      <c r="AC4300">
        <f>[1]资金台帐!AC4300</f>
        <v>0</v>
      </c>
      <c r="AD4300">
        <f>[1]资金台帐!AD4300</f>
        <v>0</v>
      </c>
      <c r="AJ4300">
        <f>[1]资金台帐!AJ4300</f>
        <v>0</v>
      </c>
      <c r="AK4300">
        <f>[1]资金台帐!AK4300</f>
        <v>0</v>
      </c>
      <c r="BA4300" s="22">
        <f t="shared" si="0"/>
      </c>
    </row>
    <row r="4301">
      <c r="B4301">
        <f>[1]资金台帐!B4301&amp;""</f>
      </c>
      <c r="H4301">
        <f>[1]资金台帐!H4301&amp;""</f>
      </c>
      <c r="J4301">
        <f>[1]资金台帐!J4301&amp;""</f>
      </c>
      <c r="N4301">
        <f>[1]资金台帐!N4301</f>
      </c>
      <c r="O4301">
        <f>[1]资金台帐!O4301&amp;""</f>
      </c>
      <c r="P4301">
        <f>[1]资金台帐!P4301&amp;""</f>
      </c>
      <c r="Q4301">
        <f>[1]资金台帐!Q4301&amp;""</f>
      </c>
      <c r="T4301">
        <f>[1]资金台帐!T4301&amp;""</f>
      </c>
      <c r="U4301">
        <f>[1]资金台帐!U4301&amp;""</f>
      </c>
      <c r="W4301">
        <f>[1]资金台帐!W4301&amp;""</f>
      </c>
      <c r="X4301">
        <f>[1]资金台帐!X4301&amp;""</f>
      </c>
      <c r="AB4301">
        <f>[1]资金台帐!AB4301</f>
        <v>0</v>
      </c>
      <c r="AC4301">
        <f>[1]资金台帐!AC4301</f>
        <v>0</v>
      </c>
      <c r="AD4301">
        <f>[1]资金台帐!AD4301</f>
        <v>0</v>
      </c>
      <c r="AJ4301">
        <f>[1]资金台帐!AJ4301</f>
        <v>0</v>
      </c>
      <c r="AK4301">
        <f>[1]资金台帐!AK4301</f>
        <v>0</v>
      </c>
      <c r="BA4301" s="22">
        <f t="shared" si="0"/>
      </c>
    </row>
    <row r="4302">
      <c r="B4302">
        <f>[1]资金台帐!B4302&amp;""</f>
      </c>
      <c r="H4302">
        <f>[1]资金台帐!H4302&amp;""</f>
      </c>
      <c r="J4302">
        <f>[1]资金台帐!J4302&amp;""</f>
      </c>
      <c r="N4302">
        <f>[1]资金台帐!N4302</f>
      </c>
      <c r="O4302">
        <f>[1]资金台帐!O4302&amp;""</f>
      </c>
      <c r="P4302">
        <f>[1]资金台帐!P4302&amp;""</f>
      </c>
      <c r="Q4302">
        <f>[1]资金台帐!Q4302&amp;""</f>
      </c>
      <c r="T4302">
        <f>[1]资金台帐!T4302&amp;""</f>
      </c>
      <c r="U4302">
        <f>[1]资金台帐!U4302&amp;""</f>
      </c>
      <c r="W4302">
        <f>[1]资金台帐!W4302&amp;""</f>
      </c>
      <c r="X4302">
        <f>[1]资金台帐!X4302&amp;""</f>
      </c>
      <c r="AB4302">
        <f>[1]资金台帐!AB4302</f>
        <v>0</v>
      </c>
      <c r="AC4302">
        <f>[1]资金台帐!AC4302</f>
        <v>0</v>
      </c>
      <c r="AD4302">
        <f>[1]资金台帐!AD4302</f>
        <v>0</v>
      </c>
      <c r="AJ4302">
        <f>[1]资金台帐!AJ4302</f>
        <v>0</v>
      </c>
      <c r="AK4302">
        <f>[1]资金台帐!AK4302</f>
        <v>0</v>
      </c>
      <c r="BA4302" s="22">
        <f t="shared" si="0"/>
      </c>
    </row>
    <row r="4303">
      <c r="B4303">
        <f>[1]资金台帐!B4303&amp;""</f>
      </c>
      <c r="H4303">
        <f>[1]资金台帐!H4303&amp;""</f>
      </c>
      <c r="J4303">
        <f>[1]资金台帐!J4303&amp;""</f>
      </c>
      <c r="N4303">
        <f>[1]资金台帐!N4303</f>
      </c>
      <c r="O4303">
        <f>[1]资金台帐!O4303&amp;""</f>
      </c>
      <c r="P4303">
        <f>[1]资金台帐!P4303&amp;""</f>
      </c>
      <c r="Q4303">
        <f>[1]资金台帐!Q4303&amp;""</f>
      </c>
      <c r="T4303">
        <f>[1]资金台帐!T4303&amp;""</f>
      </c>
      <c r="U4303">
        <f>[1]资金台帐!U4303&amp;""</f>
      </c>
      <c r="W4303">
        <f>[1]资金台帐!W4303&amp;""</f>
      </c>
      <c r="X4303">
        <f>[1]资金台帐!X4303&amp;""</f>
      </c>
      <c r="AB4303">
        <f>[1]资金台帐!AB4303</f>
        <v>0</v>
      </c>
      <c r="AC4303">
        <f>[1]资金台帐!AC4303</f>
        <v>0</v>
      </c>
      <c r="AD4303">
        <f>[1]资金台帐!AD4303</f>
        <v>0</v>
      </c>
      <c r="AJ4303">
        <f>[1]资金台帐!AJ4303</f>
        <v>0</v>
      </c>
      <c r="AK4303">
        <f>[1]资金台帐!AK4303</f>
        <v>0</v>
      </c>
      <c r="BA4303" s="22">
        <f t="shared" si="0"/>
      </c>
    </row>
    <row r="4304">
      <c r="B4304">
        <f>[1]资金台帐!B4304&amp;""</f>
      </c>
      <c r="H4304">
        <f>[1]资金台帐!H4304&amp;""</f>
      </c>
      <c r="J4304">
        <f>[1]资金台帐!J4304&amp;""</f>
      </c>
      <c r="N4304">
        <f>[1]资金台帐!N4304</f>
      </c>
      <c r="O4304">
        <f>[1]资金台帐!O4304&amp;""</f>
      </c>
      <c r="P4304">
        <f>[1]资金台帐!P4304&amp;""</f>
      </c>
      <c r="Q4304">
        <f>[1]资金台帐!Q4304&amp;""</f>
      </c>
      <c r="T4304">
        <f>[1]资金台帐!T4304&amp;""</f>
      </c>
      <c r="U4304">
        <f>[1]资金台帐!U4304&amp;""</f>
      </c>
      <c r="W4304">
        <f>[1]资金台帐!W4304&amp;""</f>
      </c>
      <c r="X4304">
        <f>[1]资金台帐!X4304&amp;""</f>
      </c>
      <c r="AB4304">
        <f>[1]资金台帐!AB4304</f>
        <v>0</v>
      </c>
      <c r="AC4304">
        <f>[1]资金台帐!AC4304</f>
        <v>0</v>
      </c>
      <c r="AD4304">
        <f>[1]资金台帐!AD4304</f>
        <v>0</v>
      </c>
      <c r="AJ4304">
        <f>[1]资金台帐!AJ4304</f>
        <v>0</v>
      </c>
      <c r="AK4304">
        <f>[1]资金台帐!AK4304</f>
        <v>0</v>
      </c>
      <c r="BA4304" s="22">
        <f t="shared" si="0"/>
      </c>
    </row>
    <row r="4305">
      <c r="B4305">
        <f>[1]资金台帐!B4305&amp;""</f>
      </c>
      <c r="H4305">
        <f>[1]资金台帐!H4305&amp;""</f>
      </c>
      <c r="J4305">
        <f>[1]资金台帐!J4305&amp;""</f>
      </c>
      <c r="N4305">
        <f>[1]资金台帐!N4305</f>
      </c>
      <c r="O4305">
        <f>[1]资金台帐!O4305&amp;""</f>
      </c>
      <c r="P4305">
        <f>[1]资金台帐!P4305&amp;""</f>
      </c>
      <c r="Q4305">
        <f>[1]资金台帐!Q4305&amp;""</f>
      </c>
      <c r="T4305">
        <f>[1]资金台帐!T4305&amp;""</f>
      </c>
      <c r="U4305">
        <f>[1]资金台帐!U4305&amp;""</f>
      </c>
      <c r="W4305">
        <f>[1]资金台帐!W4305&amp;""</f>
      </c>
      <c r="X4305">
        <f>[1]资金台帐!X4305&amp;""</f>
      </c>
      <c r="AB4305">
        <f>[1]资金台帐!AB4305</f>
        <v>0</v>
      </c>
      <c r="AC4305">
        <f>[1]资金台帐!AC4305</f>
        <v>0</v>
      </c>
      <c r="AD4305">
        <f>[1]资金台帐!AD4305</f>
        <v>0</v>
      </c>
      <c r="AJ4305">
        <f>[1]资金台帐!AJ4305</f>
        <v>0</v>
      </c>
      <c r="AK4305">
        <f>[1]资金台帐!AK4305</f>
        <v>0</v>
      </c>
      <c r="BA4305" s="22">
        <f t="shared" si="0"/>
      </c>
    </row>
    <row r="4306">
      <c r="B4306">
        <f>[1]资金台帐!B4306&amp;""</f>
      </c>
      <c r="H4306">
        <f>[1]资金台帐!H4306&amp;""</f>
      </c>
      <c r="J4306">
        <f>[1]资金台帐!J4306&amp;""</f>
      </c>
      <c r="N4306">
        <f>[1]资金台帐!N4306</f>
      </c>
      <c r="O4306">
        <f>[1]资金台帐!O4306&amp;""</f>
      </c>
      <c r="P4306">
        <f>[1]资金台帐!P4306&amp;""</f>
      </c>
      <c r="Q4306">
        <f>[1]资金台帐!Q4306&amp;""</f>
      </c>
      <c r="T4306">
        <f>[1]资金台帐!T4306&amp;""</f>
      </c>
      <c r="U4306">
        <f>[1]资金台帐!U4306&amp;""</f>
      </c>
      <c r="W4306">
        <f>[1]资金台帐!W4306&amp;""</f>
      </c>
      <c r="X4306">
        <f>[1]资金台帐!X4306&amp;""</f>
      </c>
      <c r="AB4306">
        <f>[1]资金台帐!AB4306</f>
        <v>0</v>
      </c>
      <c r="AC4306">
        <f>[1]资金台帐!AC4306</f>
        <v>0</v>
      </c>
      <c r="AD4306">
        <f>[1]资金台帐!AD4306</f>
        <v>0</v>
      </c>
      <c r="AJ4306">
        <f>[1]资金台帐!AJ4306</f>
        <v>0</v>
      </c>
      <c r="AK4306">
        <f>[1]资金台帐!AK4306</f>
        <v>0</v>
      </c>
      <c r="BA4306" s="22">
        <f t="shared" si="0"/>
      </c>
    </row>
    <row r="4307">
      <c r="B4307">
        <f>[1]资金台帐!B4307&amp;""</f>
      </c>
      <c r="H4307">
        <f>[1]资金台帐!H4307&amp;""</f>
      </c>
      <c r="J4307">
        <f>[1]资金台帐!J4307&amp;""</f>
      </c>
      <c r="N4307">
        <f>[1]资金台帐!N4307</f>
      </c>
      <c r="O4307">
        <f>[1]资金台帐!O4307&amp;""</f>
      </c>
      <c r="P4307">
        <f>[1]资金台帐!P4307&amp;""</f>
      </c>
      <c r="Q4307">
        <f>[1]资金台帐!Q4307&amp;""</f>
      </c>
      <c r="T4307">
        <f>[1]资金台帐!T4307&amp;""</f>
      </c>
      <c r="U4307">
        <f>[1]资金台帐!U4307&amp;""</f>
      </c>
      <c r="W4307">
        <f>[1]资金台帐!W4307&amp;""</f>
      </c>
      <c r="X4307">
        <f>[1]资金台帐!X4307&amp;""</f>
      </c>
      <c r="AB4307">
        <f>[1]资金台帐!AB4307</f>
        <v>0</v>
      </c>
      <c r="AC4307">
        <f>[1]资金台帐!AC4307</f>
        <v>0</v>
      </c>
      <c r="AD4307">
        <f>[1]资金台帐!AD4307</f>
        <v>0</v>
      </c>
      <c r="AJ4307">
        <f>[1]资金台帐!AJ4307</f>
        <v>0</v>
      </c>
      <c r="AK4307">
        <f>[1]资金台帐!AK4307</f>
        <v>0</v>
      </c>
      <c r="BA4307" s="22">
        <f t="shared" si="0"/>
      </c>
    </row>
    <row r="4308">
      <c r="B4308">
        <f>[1]资金台帐!B4308&amp;""</f>
      </c>
      <c r="H4308">
        <f>[1]资金台帐!H4308&amp;""</f>
      </c>
      <c r="J4308">
        <f>[1]资金台帐!J4308&amp;""</f>
      </c>
      <c r="N4308">
        <f>[1]资金台帐!N4308</f>
      </c>
      <c r="O4308">
        <f>[1]资金台帐!O4308&amp;""</f>
      </c>
      <c r="P4308">
        <f>[1]资金台帐!P4308&amp;""</f>
      </c>
      <c r="Q4308">
        <f>[1]资金台帐!Q4308&amp;""</f>
      </c>
      <c r="T4308">
        <f>[1]资金台帐!T4308&amp;""</f>
      </c>
      <c r="U4308">
        <f>[1]资金台帐!U4308&amp;""</f>
      </c>
      <c r="W4308">
        <f>[1]资金台帐!W4308&amp;""</f>
      </c>
      <c r="X4308">
        <f>[1]资金台帐!X4308&amp;""</f>
      </c>
      <c r="AB4308">
        <f>[1]资金台帐!AB4308</f>
        <v>0</v>
      </c>
      <c r="AC4308">
        <f>[1]资金台帐!AC4308</f>
        <v>0</v>
      </c>
      <c r="AD4308">
        <f>[1]资金台帐!AD4308</f>
        <v>0</v>
      </c>
      <c r="AJ4308">
        <f>[1]资金台帐!AJ4308</f>
        <v>0</v>
      </c>
      <c r="AK4308">
        <f>[1]资金台帐!AK4308</f>
        <v>0</v>
      </c>
      <c r="BA4308" s="22">
        <f t="shared" si="0"/>
      </c>
    </row>
    <row r="4309">
      <c r="B4309">
        <f>[1]资金台帐!B4309&amp;""</f>
      </c>
      <c r="H4309">
        <f>[1]资金台帐!H4309&amp;""</f>
      </c>
      <c r="J4309">
        <f>[1]资金台帐!J4309&amp;""</f>
      </c>
      <c r="N4309">
        <f>[1]资金台帐!N4309</f>
      </c>
      <c r="O4309">
        <f>[1]资金台帐!O4309&amp;""</f>
      </c>
      <c r="P4309">
        <f>[1]资金台帐!P4309&amp;""</f>
      </c>
      <c r="Q4309">
        <f>[1]资金台帐!Q4309&amp;""</f>
      </c>
      <c r="T4309">
        <f>[1]资金台帐!T4309&amp;""</f>
      </c>
      <c r="U4309">
        <f>[1]资金台帐!U4309&amp;""</f>
      </c>
      <c r="W4309">
        <f>[1]资金台帐!W4309&amp;""</f>
      </c>
      <c r="X4309">
        <f>[1]资金台帐!X4309&amp;""</f>
      </c>
      <c r="AB4309">
        <f>[1]资金台帐!AB4309</f>
        <v>0</v>
      </c>
      <c r="AC4309">
        <f>[1]资金台帐!AC4309</f>
        <v>0</v>
      </c>
      <c r="AD4309">
        <f>[1]资金台帐!AD4309</f>
        <v>0</v>
      </c>
      <c r="AJ4309">
        <f>[1]资金台帐!AJ4309</f>
        <v>0</v>
      </c>
      <c r="AK4309">
        <f>[1]资金台帐!AK4309</f>
        <v>0</v>
      </c>
      <c r="BA4309" s="22">
        <f t="shared" si="0"/>
      </c>
    </row>
    <row r="4310">
      <c r="B4310">
        <f>[1]资金台帐!B4310&amp;""</f>
      </c>
      <c r="H4310">
        <f>[1]资金台帐!H4310&amp;""</f>
      </c>
      <c r="J4310">
        <f>[1]资金台帐!J4310&amp;""</f>
      </c>
      <c r="N4310">
        <f>[1]资金台帐!N4310</f>
      </c>
      <c r="O4310">
        <f>[1]资金台帐!O4310&amp;""</f>
      </c>
      <c r="P4310">
        <f>[1]资金台帐!P4310&amp;""</f>
      </c>
      <c r="Q4310">
        <f>[1]资金台帐!Q4310&amp;""</f>
      </c>
      <c r="T4310">
        <f>[1]资金台帐!T4310&amp;""</f>
      </c>
      <c r="U4310">
        <f>[1]资金台帐!U4310&amp;""</f>
      </c>
      <c r="W4310">
        <f>[1]资金台帐!W4310&amp;""</f>
      </c>
      <c r="X4310">
        <f>[1]资金台帐!X4310&amp;""</f>
      </c>
      <c r="AB4310">
        <f>[1]资金台帐!AB4310</f>
        <v>0</v>
      </c>
      <c r="AC4310">
        <f>[1]资金台帐!AC4310</f>
        <v>0</v>
      </c>
      <c r="AD4310">
        <f>[1]资金台帐!AD4310</f>
        <v>0</v>
      </c>
      <c r="AJ4310">
        <f>[1]资金台帐!AJ4310</f>
        <v>0</v>
      </c>
      <c r="AK4310">
        <f>[1]资金台帐!AK4310</f>
        <v>0</v>
      </c>
      <c r="BA4310" s="22">
        <f t="shared" si="0"/>
      </c>
    </row>
    <row r="4311">
      <c r="B4311">
        <f>[1]资金台帐!B4311&amp;""</f>
      </c>
      <c r="H4311">
        <f>[1]资金台帐!H4311&amp;""</f>
      </c>
      <c r="J4311">
        <f>[1]资金台帐!J4311&amp;""</f>
      </c>
      <c r="N4311">
        <f>[1]资金台帐!N4311</f>
      </c>
      <c r="O4311">
        <f>[1]资金台帐!O4311&amp;""</f>
      </c>
      <c r="P4311">
        <f>[1]资金台帐!P4311&amp;""</f>
      </c>
      <c r="Q4311">
        <f>[1]资金台帐!Q4311&amp;""</f>
      </c>
      <c r="T4311">
        <f>[1]资金台帐!T4311&amp;""</f>
      </c>
      <c r="U4311">
        <f>[1]资金台帐!U4311&amp;""</f>
      </c>
      <c r="W4311">
        <f>[1]资金台帐!W4311&amp;""</f>
      </c>
      <c r="X4311">
        <f>[1]资金台帐!X4311&amp;""</f>
      </c>
      <c r="AB4311">
        <f>[1]资金台帐!AB4311</f>
        <v>0</v>
      </c>
      <c r="AC4311">
        <f>[1]资金台帐!AC4311</f>
        <v>0</v>
      </c>
      <c r="AD4311">
        <f>[1]资金台帐!AD4311</f>
        <v>0</v>
      </c>
      <c r="AJ4311">
        <f>[1]资金台帐!AJ4311</f>
        <v>0</v>
      </c>
      <c r="AK4311">
        <f>[1]资金台帐!AK4311</f>
        <v>0</v>
      </c>
      <c r="BA4311" s="22">
        <f t="shared" si="0"/>
      </c>
    </row>
    <row r="4312">
      <c r="B4312">
        <f>[1]资金台帐!B4312&amp;""</f>
      </c>
      <c r="H4312">
        <f>[1]资金台帐!H4312&amp;""</f>
      </c>
      <c r="J4312">
        <f>[1]资金台帐!J4312&amp;""</f>
      </c>
      <c r="N4312">
        <f>[1]资金台帐!N4312</f>
      </c>
      <c r="O4312">
        <f>[1]资金台帐!O4312&amp;""</f>
      </c>
      <c r="P4312">
        <f>[1]资金台帐!P4312&amp;""</f>
      </c>
      <c r="Q4312">
        <f>[1]资金台帐!Q4312&amp;""</f>
      </c>
      <c r="T4312">
        <f>[1]资金台帐!T4312&amp;""</f>
      </c>
      <c r="U4312">
        <f>[1]资金台帐!U4312&amp;""</f>
      </c>
      <c r="W4312">
        <f>[1]资金台帐!W4312&amp;""</f>
      </c>
      <c r="X4312">
        <f>[1]资金台帐!X4312&amp;""</f>
      </c>
      <c r="AB4312">
        <f>[1]资金台帐!AB4312</f>
        <v>0</v>
      </c>
      <c r="AC4312">
        <f>[1]资金台帐!AC4312</f>
        <v>0</v>
      </c>
      <c r="AD4312">
        <f>[1]资金台帐!AD4312</f>
        <v>0</v>
      </c>
      <c r="AJ4312">
        <f>[1]资金台帐!AJ4312</f>
        <v>0</v>
      </c>
      <c r="AK4312">
        <f>[1]资金台帐!AK4312</f>
        <v>0</v>
      </c>
      <c r="BA4312" s="22">
        <f t="shared" si="0"/>
      </c>
    </row>
    <row r="4313">
      <c r="B4313">
        <f>[1]资金台帐!B4313&amp;""</f>
      </c>
      <c r="H4313">
        <f>[1]资金台帐!H4313&amp;""</f>
      </c>
      <c r="J4313">
        <f>[1]资金台帐!J4313&amp;""</f>
      </c>
      <c r="N4313">
        <f>[1]资金台帐!N4313</f>
      </c>
      <c r="O4313">
        <f>[1]资金台帐!O4313&amp;""</f>
      </c>
      <c r="P4313">
        <f>[1]资金台帐!P4313&amp;""</f>
      </c>
      <c r="Q4313">
        <f>[1]资金台帐!Q4313&amp;""</f>
      </c>
      <c r="T4313">
        <f>[1]资金台帐!T4313&amp;""</f>
      </c>
      <c r="U4313">
        <f>[1]资金台帐!U4313&amp;""</f>
      </c>
      <c r="W4313">
        <f>[1]资金台帐!W4313&amp;""</f>
      </c>
      <c r="X4313">
        <f>[1]资金台帐!X4313&amp;""</f>
      </c>
      <c r="AB4313">
        <f>[1]资金台帐!AB4313</f>
        <v>0</v>
      </c>
      <c r="AC4313">
        <f>[1]资金台帐!AC4313</f>
        <v>0</v>
      </c>
      <c r="AD4313">
        <f>[1]资金台帐!AD4313</f>
        <v>0</v>
      </c>
      <c r="AJ4313">
        <f>[1]资金台帐!AJ4313</f>
        <v>0</v>
      </c>
      <c r="AK4313">
        <f>[1]资金台帐!AK4313</f>
        <v>0</v>
      </c>
      <c r="BA4313" s="22">
        <f t="shared" si="0"/>
      </c>
    </row>
    <row r="4314">
      <c r="B4314">
        <f>[1]资金台帐!B4314&amp;""</f>
      </c>
      <c r="H4314">
        <f>[1]资金台帐!H4314&amp;""</f>
      </c>
      <c r="J4314">
        <f>[1]资金台帐!J4314&amp;""</f>
      </c>
      <c r="N4314">
        <f>[1]资金台帐!N4314</f>
      </c>
      <c r="O4314">
        <f>[1]资金台帐!O4314&amp;""</f>
      </c>
      <c r="P4314">
        <f>[1]资金台帐!P4314&amp;""</f>
      </c>
      <c r="Q4314">
        <f>[1]资金台帐!Q4314&amp;""</f>
      </c>
      <c r="T4314">
        <f>[1]资金台帐!T4314&amp;""</f>
      </c>
      <c r="U4314">
        <f>[1]资金台帐!U4314&amp;""</f>
      </c>
      <c r="W4314">
        <f>[1]资金台帐!W4314&amp;""</f>
      </c>
      <c r="X4314">
        <f>[1]资金台帐!X4314&amp;""</f>
      </c>
      <c r="AB4314">
        <f>[1]资金台帐!AB4314</f>
        <v>0</v>
      </c>
      <c r="AC4314">
        <f>[1]资金台帐!AC4314</f>
        <v>0</v>
      </c>
      <c r="AD4314">
        <f>[1]资金台帐!AD4314</f>
        <v>0</v>
      </c>
      <c r="AJ4314">
        <f>[1]资金台帐!AJ4314</f>
        <v>0</v>
      </c>
      <c r="AK4314">
        <f>[1]资金台帐!AK4314</f>
        <v>0</v>
      </c>
      <c r="BA4314" s="22">
        <f t="shared" si="0"/>
      </c>
    </row>
    <row r="4315">
      <c r="B4315">
        <f>[1]资金台帐!B4315&amp;""</f>
      </c>
      <c r="H4315">
        <f>[1]资金台帐!H4315&amp;""</f>
      </c>
      <c r="J4315">
        <f>[1]资金台帐!J4315&amp;""</f>
      </c>
      <c r="N4315">
        <f>[1]资金台帐!N4315</f>
      </c>
      <c r="O4315">
        <f>[1]资金台帐!O4315&amp;""</f>
      </c>
      <c r="P4315">
        <f>[1]资金台帐!P4315&amp;""</f>
      </c>
      <c r="Q4315">
        <f>[1]资金台帐!Q4315&amp;""</f>
      </c>
      <c r="T4315">
        <f>[1]资金台帐!T4315&amp;""</f>
      </c>
      <c r="U4315">
        <f>[1]资金台帐!U4315&amp;""</f>
      </c>
      <c r="W4315">
        <f>[1]资金台帐!W4315&amp;""</f>
      </c>
      <c r="X4315">
        <f>[1]资金台帐!X4315&amp;""</f>
      </c>
      <c r="AB4315">
        <f>[1]资金台帐!AB4315</f>
        <v>0</v>
      </c>
      <c r="AC4315">
        <f>[1]资金台帐!AC4315</f>
        <v>0</v>
      </c>
      <c r="AD4315">
        <f>[1]资金台帐!AD4315</f>
        <v>0</v>
      </c>
      <c r="AJ4315">
        <f>[1]资金台帐!AJ4315</f>
        <v>0</v>
      </c>
      <c r="AK4315">
        <f>[1]资金台帐!AK4315</f>
        <v>0</v>
      </c>
      <c r="BA4315" s="22">
        <f t="shared" si="0"/>
      </c>
    </row>
    <row r="4316">
      <c r="B4316">
        <f>[1]资金台帐!B4316&amp;""</f>
      </c>
      <c r="H4316">
        <f>[1]资金台帐!H4316&amp;""</f>
      </c>
      <c r="J4316">
        <f>[1]资金台帐!J4316&amp;""</f>
      </c>
      <c r="N4316">
        <f>[1]资金台帐!N4316</f>
      </c>
      <c r="O4316">
        <f>[1]资金台帐!O4316&amp;""</f>
      </c>
      <c r="P4316">
        <f>[1]资金台帐!P4316&amp;""</f>
      </c>
      <c r="Q4316">
        <f>[1]资金台帐!Q4316&amp;""</f>
      </c>
      <c r="T4316">
        <f>[1]资金台帐!T4316&amp;""</f>
      </c>
      <c r="U4316">
        <f>[1]资金台帐!U4316&amp;""</f>
      </c>
      <c r="W4316">
        <f>[1]资金台帐!W4316&amp;""</f>
      </c>
      <c r="X4316">
        <f>[1]资金台帐!X4316&amp;""</f>
      </c>
      <c r="AB4316">
        <f>[1]资金台帐!AB4316</f>
        <v>0</v>
      </c>
      <c r="AC4316">
        <f>[1]资金台帐!AC4316</f>
        <v>0</v>
      </c>
      <c r="AD4316">
        <f>[1]资金台帐!AD4316</f>
        <v>0</v>
      </c>
      <c r="AJ4316">
        <f>[1]资金台帐!AJ4316</f>
        <v>0</v>
      </c>
      <c r="AK4316">
        <f>[1]资金台帐!AK4316</f>
        <v>0</v>
      </c>
      <c r="BA4316" s="22">
        <f t="shared" si="0"/>
      </c>
    </row>
    <row r="4317">
      <c r="B4317">
        <f>[1]资金台帐!B4317&amp;""</f>
      </c>
      <c r="H4317">
        <f>[1]资金台帐!H4317&amp;""</f>
      </c>
      <c r="J4317">
        <f>[1]资金台帐!J4317&amp;""</f>
      </c>
      <c r="N4317">
        <f>[1]资金台帐!N4317</f>
      </c>
      <c r="O4317">
        <f>[1]资金台帐!O4317&amp;""</f>
      </c>
      <c r="P4317">
        <f>[1]资金台帐!P4317&amp;""</f>
      </c>
      <c r="Q4317">
        <f>[1]资金台帐!Q4317&amp;""</f>
      </c>
      <c r="T4317">
        <f>[1]资金台帐!T4317&amp;""</f>
      </c>
      <c r="U4317">
        <f>[1]资金台帐!U4317&amp;""</f>
      </c>
      <c r="W4317">
        <f>[1]资金台帐!W4317&amp;""</f>
      </c>
      <c r="X4317">
        <f>[1]资金台帐!X4317&amp;""</f>
      </c>
      <c r="AB4317">
        <f>[1]资金台帐!AB4317</f>
        <v>0</v>
      </c>
      <c r="AC4317">
        <f>[1]资金台帐!AC4317</f>
        <v>0</v>
      </c>
      <c r="AD4317">
        <f>[1]资金台帐!AD4317</f>
        <v>0</v>
      </c>
      <c r="AJ4317">
        <f>[1]资金台帐!AJ4317</f>
        <v>0</v>
      </c>
      <c r="AK4317">
        <f>[1]资金台帐!AK4317</f>
        <v>0</v>
      </c>
      <c r="BA4317" s="22">
        <f t="shared" si="0"/>
      </c>
    </row>
    <row r="4318">
      <c r="B4318">
        <f>[1]资金台帐!B4318&amp;""</f>
      </c>
      <c r="H4318">
        <f>[1]资金台帐!H4318&amp;""</f>
      </c>
      <c r="J4318">
        <f>[1]资金台帐!J4318&amp;""</f>
      </c>
      <c r="N4318">
        <f>[1]资金台帐!N4318</f>
      </c>
      <c r="O4318">
        <f>[1]资金台帐!O4318&amp;""</f>
      </c>
      <c r="P4318">
        <f>[1]资金台帐!P4318&amp;""</f>
      </c>
      <c r="Q4318">
        <f>[1]资金台帐!Q4318&amp;""</f>
      </c>
      <c r="T4318">
        <f>[1]资金台帐!T4318&amp;""</f>
      </c>
      <c r="U4318">
        <f>[1]资金台帐!U4318&amp;""</f>
      </c>
      <c r="W4318">
        <f>[1]资金台帐!W4318&amp;""</f>
      </c>
      <c r="X4318">
        <f>[1]资金台帐!X4318&amp;""</f>
      </c>
      <c r="AB4318">
        <f>[1]资金台帐!AB4318</f>
        <v>0</v>
      </c>
      <c r="AC4318">
        <f>[1]资金台帐!AC4318</f>
        <v>0</v>
      </c>
      <c r="AD4318">
        <f>[1]资金台帐!AD4318</f>
        <v>0</v>
      </c>
      <c r="AJ4318">
        <f>[1]资金台帐!AJ4318</f>
        <v>0</v>
      </c>
      <c r="AK4318">
        <f>[1]资金台帐!AK4318</f>
        <v>0</v>
      </c>
      <c r="BA4318" s="22">
        <f t="shared" si="0"/>
      </c>
    </row>
    <row r="4319">
      <c r="B4319">
        <f>[1]资金台帐!B4319&amp;""</f>
      </c>
      <c r="H4319">
        <f>[1]资金台帐!H4319&amp;""</f>
      </c>
      <c r="J4319">
        <f>[1]资金台帐!J4319&amp;""</f>
      </c>
      <c r="N4319">
        <f>[1]资金台帐!N4319</f>
      </c>
      <c r="O4319">
        <f>[1]资金台帐!O4319&amp;""</f>
      </c>
      <c r="P4319">
        <f>[1]资金台帐!P4319&amp;""</f>
      </c>
      <c r="Q4319">
        <f>[1]资金台帐!Q4319&amp;""</f>
      </c>
      <c r="T4319">
        <f>[1]资金台帐!T4319&amp;""</f>
      </c>
      <c r="U4319">
        <f>[1]资金台帐!U4319&amp;""</f>
      </c>
      <c r="W4319">
        <f>[1]资金台帐!W4319&amp;""</f>
      </c>
      <c r="X4319">
        <f>[1]资金台帐!X4319&amp;""</f>
      </c>
      <c r="AB4319">
        <f>[1]资金台帐!AB4319</f>
        <v>0</v>
      </c>
      <c r="AC4319">
        <f>[1]资金台帐!AC4319</f>
        <v>0</v>
      </c>
      <c r="AD4319">
        <f>[1]资金台帐!AD4319</f>
        <v>0</v>
      </c>
      <c r="AJ4319">
        <f>[1]资金台帐!AJ4319</f>
        <v>0</v>
      </c>
      <c r="AK4319">
        <f>[1]资金台帐!AK4319</f>
        <v>0</v>
      </c>
      <c r="BA4319" s="22">
        <f t="shared" si="0"/>
      </c>
    </row>
    <row r="4320">
      <c r="B4320">
        <f>[1]资金台帐!B4320&amp;""</f>
      </c>
      <c r="H4320">
        <f>[1]资金台帐!H4320&amp;""</f>
      </c>
      <c r="J4320">
        <f>[1]资金台帐!J4320&amp;""</f>
      </c>
      <c r="N4320">
        <f>[1]资金台帐!N4320</f>
      </c>
      <c r="O4320">
        <f>[1]资金台帐!O4320&amp;""</f>
      </c>
      <c r="P4320">
        <f>[1]资金台帐!P4320&amp;""</f>
      </c>
      <c r="Q4320">
        <f>[1]资金台帐!Q4320&amp;""</f>
      </c>
      <c r="T4320">
        <f>[1]资金台帐!T4320&amp;""</f>
      </c>
      <c r="U4320">
        <f>[1]资金台帐!U4320&amp;""</f>
      </c>
      <c r="W4320">
        <f>[1]资金台帐!W4320&amp;""</f>
      </c>
      <c r="X4320">
        <f>[1]资金台帐!X4320&amp;""</f>
      </c>
      <c r="AB4320">
        <f>[1]资金台帐!AB4320</f>
        <v>0</v>
      </c>
      <c r="AC4320">
        <f>[1]资金台帐!AC4320</f>
        <v>0</v>
      </c>
      <c r="AD4320">
        <f>[1]资金台帐!AD4320</f>
        <v>0</v>
      </c>
      <c r="AJ4320">
        <f>[1]资金台帐!AJ4320</f>
        <v>0</v>
      </c>
      <c r="AK4320">
        <f>[1]资金台帐!AK4320</f>
        <v>0</v>
      </c>
      <c r="BA4320" s="22">
        <f t="shared" si="0"/>
      </c>
    </row>
    <row r="4321">
      <c r="B4321">
        <f>[1]资金台帐!B4321&amp;""</f>
      </c>
      <c r="H4321">
        <f>[1]资金台帐!H4321&amp;""</f>
      </c>
      <c r="J4321">
        <f>[1]资金台帐!J4321&amp;""</f>
      </c>
      <c r="N4321">
        <f>[1]资金台帐!N4321</f>
      </c>
      <c r="O4321">
        <f>[1]资金台帐!O4321&amp;""</f>
      </c>
      <c r="P4321">
        <f>[1]资金台帐!P4321&amp;""</f>
      </c>
      <c r="Q4321">
        <f>[1]资金台帐!Q4321&amp;""</f>
      </c>
      <c r="T4321">
        <f>[1]资金台帐!T4321&amp;""</f>
      </c>
      <c r="U4321">
        <f>[1]资金台帐!U4321&amp;""</f>
      </c>
      <c r="W4321">
        <f>[1]资金台帐!W4321&amp;""</f>
      </c>
      <c r="X4321">
        <f>[1]资金台帐!X4321&amp;""</f>
      </c>
      <c r="AB4321">
        <f>[1]资金台帐!AB4321</f>
        <v>0</v>
      </c>
      <c r="AC4321">
        <f>[1]资金台帐!AC4321</f>
        <v>0</v>
      </c>
      <c r="AD4321">
        <f>[1]资金台帐!AD4321</f>
        <v>0</v>
      </c>
      <c r="AJ4321">
        <f>[1]资金台帐!AJ4321</f>
        <v>0</v>
      </c>
      <c r="AK4321">
        <f>[1]资金台帐!AK4321</f>
        <v>0</v>
      </c>
      <c r="BA4321" s="22">
        <f t="shared" si="0"/>
      </c>
    </row>
    <row r="4322">
      <c r="B4322">
        <f>[1]资金台帐!B4322&amp;""</f>
      </c>
      <c r="H4322">
        <f>[1]资金台帐!H4322&amp;""</f>
      </c>
      <c r="J4322">
        <f>[1]资金台帐!J4322&amp;""</f>
      </c>
      <c r="N4322">
        <f>[1]资金台帐!N4322</f>
      </c>
      <c r="O4322">
        <f>[1]资金台帐!O4322&amp;""</f>
      </c>
      <c r="P4322">
        <f>[1]资金台帐!P4322&amp;""</f>
      </c>
      <c r="Q4322">
        <f>[1]资金台帐!Q4322&amp;""</f>
      </c>
      <c r="T4322">
        <f>[1]资金台帐!T4322&amp;""</f>
      </c>
      <c r="U4322">
        <f>[1]资金台帐!U4322&amp;""</f>
      </c>
      <c r="W4322">
        <f>[1]资金台帐!W4322&amp;""</f>
      </c>
      <c r="X4322">
        <f>[1]资金台帐!X4322&amp;""</f>
      </c>
      <c r="AB4322">
        <f>[1]资金台帐!AB4322</f>
        <v>0</v>
      </c>
      <c r="AC4322">
        <f>[1]资金台帐!AC4322</f>
        <v>0</v>
      </c>
      <c r="AD4322">
        <f>[1]资金台帐!AD4322</f>
        <v>0</v>
      </c>
      <c r="AJ4322">
        <f>[1]资金台帐!AJ4322</f>
        <v>0</v>
      </c>
      <c r="AK4322">
        <f>[1]资金台帐!AK4322</f>
        <v>0</v>
      </c>
      <c r="BA4322" s="22">
        <f t="shared" si="0"/>
      </c>
    </row>
    <row r="4323">
      <c r="B4323">
        <f>[1]资金台帐!B4323&amp;""</f>
      </c>
      <c r="H4323">
        <f>[1]资金台帐!H4323&amp;""</f>
      </c>
      <c r="J4323">
        <f>[1]资金台帐!J4323&amp;""</f>
      </c>
      <c r="N4323">
        <f>[1]资金台帐!N4323</f>
      </c>
      <c r="O4323">
        <f>[1]资金台帐!O4323&amp;""</f>
      </c>
      <c r="P4323">
        <f>[1]资金台帐!P4323&amp;""</f>
      </c>
      <c r="Q4323">
        <f>[1]资金台帐!Q4323&amp;""</f>
      </c>
      <c r="T4323">
        <f>[1]资金台帐!T4323&amp;""</f>
      </c>
      <c r="U4323">
        <f>[1]资金台帐!U4323&amp;""</f>
      </c>
      <c r="W4323">
        <f>[1]资金台帐!W4323&amp;""</f>
      </c>
      <c r="X4323">
        <f>[1]资金台帐!X4323&amp;""</f>
      </c>
      <c r="AB4323">
        <f>[1]资金台帐!AB4323</f>
        <v>0</v>
      </c>
      <c r="AC4323">
        <f>[1]资金台帐!AC4323</f>
        <v>0</v>
      </c>
      <c r="AD4323">
        <f>[1]资金台帐!AD4323</f>
        <v>0</v>
      </c>
      <c r="AJ4323">
        <f>[1]资金台帐!AJ4323</f>
        <v>0</v>
      </c>
      <c r="AK4323">
        <f>[1]资金台帐!AK4323</f>
        <v>0</v>
      </c>
      <c r="BA4323" s="22">
        <f t="shared" si="0"/>
      </c>
    </row>
    <row r="4324">
      <c r="B4324">
        <f>[1]资金台帐!B4324&amp;""</f>
      </c>
      <c r="H4324">
        <f>[1]资金台帐!H4324&amp;""</f>
      </c>
      <c r="J4324">
        <f>[1]资金台帐!J4324&amp;""</f>
      </c>
      <c r="N4324">
        <f>[1]资金台帐!N4324</f>
      </c>
      <c r="O4324">
        <f>[1]资金台帐!O4324&amp;""</f>
      </c>
      <c r="P4324">
        <f>[1]资金台帐!P4324&amp;""</f>
      </c>
      <c r="Q4324">
        <f>[1]资金台帐!Q4324&amp;""</f>
      </c>
      <c r="T4324">
        <f>[1]资金台帐!T4324&amp;""</f>
      </c>
      <c r="U4324">
        <f>[1]资金台帐!U4324&amp;""</f>
      </c>
      <c r="W4324">
        <f>[1]资金台帐!W4324&amp;""</f>
      </c>
      <c r="X4324">
        <f>[1]资金台帐!X4324&amp;""</f>
      </c>
      <c r="AB4324">
        <f>[1]资金台帐!AB4324</f>
        <v>0</v>
      </c>
      <c r="AC4324">
        <f>[1]资金台帐!AC4324</f>
        <v>0</v>
      </c>
      <c r="AD4324">
        <f>[1]资金台帐!AD4324</f>
        <v>0</v>
      </c>
      <c r="AJ4324">
        <f>[1]资金台帐!AJ4324</f>
        <v>0</v>
      </c>
      <c r="AK4324">
        <f>[1]资金台帐!AK4324</f>
        <v>0</v>
      </c>
      <c r="BA4324" s="22">
        <f t="shared" si="0"/>
      </c>
    </row>
    <row r="4325">
      <c r="B4325">
        <f>[1]资金台帐!B4325&amp;""</f>
      </c>
      <c r="H4325">
        <f>[1]资金台帐!H4325&amp;""</f>
      </c>
      <c r="J4325">
        <f>[1]资金台帐!J4325&amp;""</f>
      </c>
      <c r="N4325">
        <f>[1]资金台帐!N4325</f>
      </c>
      <c r="O4325">
        <f>[1]资金台帐!O4325&amp;""</f>
      </c>
      <c r="P4325">
        <f>[1]资金台帐!P4325&amp;""</f>
      </c>
      <c r="Q4325">
        <f>[1]资金台帐!Q4325&amp;""</f>
      </c>
      <c r="T4325">
        <f>[1]资金台帐!T4325&amp;""</f>
      </c>
      <c r="U4325">
        <f>[1]资金台帐!U4325&amp;""</f>
      </c>
      <c r="W4325">
        <f>[1]资金台帐!W4325&amp;""</f>
      </c>
      <c r="X4325">
        <f>[1]资金台帐!X4325&amp;""</f>
      </c>
      <c r="AB4325">
        <f>[1]资金台帐!AB4325</f>
        <v>0</v>
      </c>
      <c r="AC4325">
        <f>[1]资金台帐!AC4325</f>
        <v>0</v>
      </c>
      <c r="AD4325">
        <f>[1]资金台帐!AD4325</f>
        <v>0</v>
      </c>
      <c r="AJ4325">
        <f>[1]资金台帐!AJ4325</f>
        <v>0</v>
      </c>
      <c r="AK4325">
        <f>[1]资金台帐!AK4325</f>
        <v>0</v>
      </c>
      <c r="BA4325" s="22">
        <f t="shared" si="0"/>
      </c>
    </row>
    <row r="4326">
      <c r="B4326">
        <f>[1]资金台帐!B4326&amp;""</f>
      </c>
      <c r="H4326">
        <f>[1]资金台帐!H4326&amp;""</f>
      </c>
      <c r="J4326">
        <f>[1]资金台帐!J4326&amp;""</f>
      </c>
      <c r="N4326">
        <f>[1]资金台帐!N4326</f>
      </c>
      <c r="O4326">
        <f>[1]资金台帐!O4326&amp;""</f>
      </c>
      <c r="P4326">
        <f>[1]资金台帐!P4326&amp;""</f>
      </c>
      <c r="Q4326">
        <f>[1]资金台帐!Q4326&amp;""</f>
      </c>
      <c r="T4326">
        <f>[1]资金台帐!T4326&amp;""</f>
      </c>
      <c r="U4326">
        <f>[1]资金台帐!U4326&amp;""</f>
      </c>
      <c r="W4326">
        <f>[1]资金台帐!W4326&amp;""</f>
      </c>
      <c r="X4326">
        <f>[1]资金台帐!X4326&amp;""</f>
      </c>
      <c r="AB4326">
        <f>[1]资金台帐!AB4326</f>
        <v>0</v>
      </c>
      <c r="AC4326">
        <f>[1]资金台帐!AC4326</f>
        <v>0</v>
      </c>
      <c r="AD4326">
        <f>[1]资金台帐!AD4326</f>
        <v>0</v>
      </c>
      <c r="AJ4326">
        <f>[1]资金台帐!AJ4326</f>
        <v>0</v>
      </c>
      <c r="AK4326">
        <f>[1]资金台帐!AK4326</f>
        <v>0</v>
      </c>
      <c r="BA4326" s="22">
        <f t="shared" si="0"/>
      </c>
    </row>
    <row r="4327">
      <c r="B4327">
        <f>[1]资金台帐!B4327&amp;""</f>
      </c>
      <c r="H4327">
        <f>[1]资金台帐!H4327&amp;""</f>
      </c>
      <c r="J4327">
        <f>[1]资金台帐!J4327&amp;""</f>
      </c>
      <c r="N4327">
        <f>[1]资金台帐!N4327</f>
      </c>
      <c r="O4327">
        <f>[1]资金台帐!O4327&amp;""</f>
      </c>
      <c r="P4327">
        <f>[1]资金台帐!P4327&amp;""</f>
      </c>
      <c r="Q4327">
        <f>[1]资金台帐!Q4327&amp;""</f>
      </c>
      <c r="T4327">
        <f>[1]资金台帐!T4327&amp;""</f>
      </c>
      <c r="U4327">
        <f>[1]资金台帐!U4327&amp;""</f>
      </c>
      <c r="W4327">
        <f>[1]资金台帐!W4327&amp;""</f>
      </c>
      <c r="X4327">
        <f>[1]资金台帐!X4327&amp;""</f>
      </c>
      <c r="AB4327">
        <f>[1]资金台帐!AB4327</f>
        <v>0</v>
      </c>
      <c r="AC4327">
        <f>[1]资金台帐!AC4327</f>
        <v>0</v>
      </c>
      <c r="AD4327">
        <f>[1]资金台帐!AD4327</f>
        <v>0</v>
      </c>
      <c r="AJ4327">
        <f>[1]资金台帐!AJ4327</f>
        <v>0</v>
      </c>
      <c r="AK4327">
        <f>[1]资金台帐!AK4327</f>
        <v>0</v>
      </c>
      <c r="BA4327" s="22">
        <f t="shared" si="0"/>
      </c>
    </row>
    <row r="4328">
      <c r="B4328">
        <f>[1]资金台帐!B4328&amp;""</f>
      </c>
      <c r="H4328">
        <f>[1]资金台帐!H4328&amp;""</f>
      </c>
      <c r="J4328">
        <f>[1]资金台帐!J4328&amp;""</f>
      </c>
      <c r="N4328">
        <f>[1]资金台帐!N4328</f>
      </c>
      <c r="O4328">
        <f>[1]资金台帐!O4328&amp;""</f>
      </c>
      <c r="P4328">
        <f>[1]资金台帐!P4328&amp;""</f>
      </c>
      <c r="Q4328">
        <f>[1]资金台帐!Q4328&amp;""</f>
      </c>
      <c r="T4328">
        <f>[1]资金台帐!T4328&amp;""</f>
      </c>
      <c r="U4328">
        <f>[1]资金台帐!U4328&amp;""</f>
      </c>
      <c r="W4328">
        <f>[1]资金台帐!W4328&amp;""</f>
      </c>
      <c r="X4328">
        <f>[1]资金台帐!X4328&amp;""</f>
      </c>
      <c r="AB4328">
        <f>[1]资金台帐!AB4328</f>
        <v>0</v>
      </c>
      <c r="AC4328">
        <f>[1]资金台帐!AC4328</f>
        <v>0</v>
      </c>
      <c r="AD4328">
        <f>[1]资金台帐!AD4328</f>
        <v>0</v>
      </c>
      <c r="AJ4328">
        <f>[1]资金台帐!AJ4328</f>
        <v>0</v>
      </c>
      <c r="AK4328">
        <f>[1]资金台帐!AK4328</f>
        <v>0</v>
      </c>
      <c r="BA4328" s="22">
        <f t="shared" si="0"/>
      </c>
    </row>
    <row r="4329">
      <c r="B4329">
        <f>[1]资金台帐!B4329&amp;""</f>
      </c>
      <c r="H4329">
        <f>[1]资金台帐!H4329&amp;""</f>
      </c>
      <c r="J4329">
        <f>[1]资金台帐!J4329&amp;""</f>
      </c>
      <c r="N4329">
        <f>[1]资金台帐!N4329</f>
      </c>
      <c r="O4329">
        <f>[1]资金台帐!O4329&amp;""</f>
      </c>
      <c r="P4329">
        <f>[1]资金台帐!P4329&amp;""</f>
      </c>
      <c r="Q4329">
        <f>[1]资金台帐!Q4329&amp;""</f>
      </c>
      <c r="T4329">
        <f>[1]资金台帐!T4329&amp;""</f>
      </c>
      <c r="U4329">
        <f>[1]资金台帐!U4329&amp;""</f>
      </c>
      <c r="W4329">
        <f>[1]资金台帐!W4329&amp;""</f>
      </c>
      <c r="X4329">
        <f>[1]资金台帐!X4329&amp;""</f>
      </c>
      <c r="AB4329">
        <f>[1]资金台帐!AB4329</f>
        <v>0</v>
      </c>
      <c r="AC4329">
        <f>[1]资金台帐!AC4329</f>
        <v>0</v>
      </c>
      <c r="AD4329">
        <f>[1]资金台帐!AD4329</f>
        <v>0</v>
      </c>
      <c r="AJ4329">
        <f>[1]资金台帐!AJ4329</f>
        <v>0</v>
      </c>
      <c r="AK4329">
        <f>[1]资金台帐!AK4329</f>
        <v>0</v>
      </c>
      <c r="BA4329" s="22">
        <f t="shared" si="0"/>
      </c>
    </row>
    <row r="4330">
      <c r="B4330">
        <f>[1]资金台帐!B4330&amp;""</f>
      </c>
      <c r="H4330">
        <f>[1]资金台帐!H4330&amp;""</f>
      </c>
      <c r="J4330">
        <f>[1]资金台帐!J4330&amp;""</f>
      </c>
      <c r="N4330">
        <f>[1]资金台帐!N4330</f>
      </c>
      <c r="O4330">
        <f>[1]资金台帐!O4330&amp;""</f>
      </c>
      <c r="P4330">
        <f>[1]资金台帐!P4330&amp;""</f>
      </c>
      <c r="Q4330">
        <f>[1]资金台帐!Q4330&amp;""</f>
      </c>
      <c r="T4330">
        <f>[1]资金台帐!T4330&amp;""</f>
      </c>
      <c r="U4330">
        <f>[1]资金台帐!U4330&amp;""</f>
      </c>
      <c r="W4330">
        <f>[1]资金台帐!W4330&amp;""</f>
      </c>
      <c r="X4330">
        <f>[1]资金台帐!X4330&amp;""</f>
      </c>
      <c r="AB4330">
        <f>[1]资金台帐!AB4330</f>
        <v>0</v>
      </c>
      <c r="AC4330">
        <f>[1]资金台帐!AC4330</f>
        <v>0</v>
      </c>
      <c r="AD4330">
        <f>[1]资金台帐!AD4330</f>
        <v>0</v>
      </c>
      <c r="AJ4330">
        <f>[1]资金台帐!AJ4330</f>
        <v>0</v>
      </c>
      <c r="AK4330">
        <f>[1]资金台帐!AK4330</f>
        <v>0</v>
      </c>
      <c r="BA4330" s="22">
        <f t="shared" si="0"/>
      </c>
    </row>
    <row r="4331">
      <c r="B4331">
        <f>[1]资金台帐!B4331&amp;""</f>
      </c>
      <c r="H4331">
        <f>[1]资金台帐!H4331&amp;""</f>
      </c>
      <c r="J4331">
        <f>[1]资金台帐!J4331&amp;""</f>
      </c>
      <c r="N4331">
        <f>[1]资金台帐!N4331</f>
      </c>
      <c r="O4331">
        <f>[1]资金台帐!O4331&amp;""</f>
      </c>
      <c r="P4331">
        <f>[1]资金台帐!P4331&amp;""</f>
      </c>
      <c r="Q4331">
        <f>[1]资金台帐!Q4331&amp;""</f>
      </c>
      <c r="T4331">
        <f>[1]资金台帐!T4331&amp;""</f>
      </c>
      <c r="U4331">
        <f>[1]资金台帐!U4331&amp;""</f>
      </c>
      <c r="W4331">
        <f>[1]资金台帐!W4331&amp;""</f>
      </c>
      <c r="X4331">
        <f>[1]资金台帐!X4331&amp;""</f>
      </c>
      <c r="AB4331">
        <f>[1]资金台帐!AB4331</f>
        <v>0</v>
      </c>
      <c r="AC4331">
        <f>[1]资金台帐!AC4331</f>
        <v>0</v>
      </c>
      <c r="AD4331">
        <f>[1]资金台帐!AD4331</f>
        <v>0</v>
      </c>
      <c r="AJ4331">
        <f>[1]资金台帐!AJ4331</f>
        <v>0</v>
      </c>
      <c r="AK4331">
        <f>[1]资金台帐!AK4331</f>
        <v>0</v>
      </c>
      <c r="BA4331" s="22">
        <f t="shared" si="0"/>
      </c>
    </row>
    <row r="4332">
      <c r="B4332">
        <f>[1]资金台帐!B4332&amp;""</f>
      </c>
      <c r="H4332">
        <f>[1]资金台帐!H4332&amp;""</f>
      </c>
      <c r="J4332">
        <f>[1]资金台帐!J4332&amp;""</f>
      </c>
      <c r="N4332">
        <f>[1]资金台帐!N4332</f>
      </c>
      <c r="O4332">
        <f>[1]资金台帐!O4332&amp;""</f>
      </c>
      <c r="P4332">
        <f>[1]资金台帐!P4332&amp;""</f>
      </c>
      <c r="Q4332">
        <f>[1]资金台帐!Q4332&amp;""</f>
      </c>
      <c r="T4332">
        <f>[1]资金台帐!T4332&amp;""</f>
      </c>
      <c r="U4332">
        <f>[1]资金台帐!U4332&amp;""</f>
      </c>
      <c r="W4332">
        <f>[1]资金台帐!W4332&amp;""</f>
      </c>
      <c r="X4332">
        <f>[1]资金台帐!X4332&amp;""</f>
      </c>
      <c r="AB4332">
        <f>[1]资金台帐!AB4332</f>
        <v>0</v>
      </c>
      <c r="AC4332">
        <f>[1]资金台帐!AC4332</f>
        <v>0</v>
      </c>
      <c r="AD4332">
        <f>[1]资金台帐!AD4332</f>
        <v>0</v>
      </c>
      <c r="AJ4332">
        <f>[1]资金台帐!AJ4332</f>
        <v>0</v>
      </c>
      <c r="AK4332">
        <f>[1]资金台帐!AK4332</f>
        <v>0</v>
      </c>
      <c r="BA4332" s="22">
        <f t="shared" si="0"/>
      </c>
    </row>
    <row r="4333">
      <c r="B4333">
        <f>[1]资金台帐!B4333&amp;""</f>
      </c>
      <c r="H4333">
        <f>[1]资金台帐!H4333&amp;""</f>
      </c>
      <c r="J4333">
        <f>[1]资金台帐!J4333&amp;""</f>
      </c>
      <c r="N4333">
        <f>[1]资金台帐!N4333</f>
      </c>
      <c r="O4333">
        <f>[1]资金台帐!O4333&amp;""</f>
      </c>
      <c r="P4333">
        <f>[1]资金台帐!P4333&amp;""</f>
      </c>
      <c r="Q4333">
        <f>[1]资金台帐!Q4333&amp;""</f>
      </c>
      <c r="T4333">
        <f>[1]资金台帐!T4333&amp;""</f>
      </c>
      <c r="U4333">
        <f>[1]资金台帐!U4333&amp;""</f>
      </c>
      <c r="W4333">
        <f>[1]资金台帐!W4333&amp;""</f>
      </c>
      <c r="X4333">
        <f>[1]资金台帐!X4333&amp;""</f>
      </c>
      <c r="AB4333">
        <f>[1]资金台帐!AB4333</f>
        <v>0</v>
      </c>
      <c r="AC4333">
        <f>[1]资金台帐!AC4333</f>
        <v>0</v>
      </c>
      <c r="AD4333">
        <f>[1]资金台帐!AD4333</f>
        <v>0</v>
      </c>
      <c r="AJ4333">
        <f>[1]资金台帐!AJ4333</f>
        <v>0</v>
      </c>
      <c r="AK4333">
        <f>[1]资金台帐!AK4333</f>
        <v>0</v>
      </c>
      <c r="BA4333" s="22">
        <f t="shared" si="0"/>
      </c>
    </row>
    <row r="4334">
      <c r="B4334">
        <f>[1]资金台帐!B4334&amp;""</f>
      </c>
      <c r="H4334">
        <f>[1]资金台帐!H4334&amp;""</f>
      </c>
      <c r="J4334">
        <f>[1]资金台帐!J4334&amp;""</f>
      </c>
      <c r="N4334">
        <f>[1]资金台帐!N4334</f>
      </c>
      <c r="O4334">
        <f>[1]资金台帐!O4334&amp;""</f>
      </c>
      <c r="P4334">
        <f>[1]资金台帐!P4334&amp;""</f>
      </c>
      <c r="Q4334">
        <f>[1]资金台帐!Q4334&amp;""</f>
      </c>
      <c r="T4334">
        <f>[1]资金台帐!T4334&amp;""</f>
      </c>
      <c r="U4334">
        <f>[1]资金台帐!U4334&amp;""</f>
      </c>
      <c r="W4334">
        <f>[1]资金台帐!W4334&amp;""</f>
      </c>
      <c r="X4334">
        <f>[1]资金台帐!X4334&amp;""</f>
      </c>
      <c r="AB4334">
        <f>[1]资金台帐!AB4334</f>
        <v>0</v>
      </c>
      <c r="AC4334">
        <f>[1]资金台帐!AC4334</f>
        <v>0</v>
      </c>
      <c r="AD4334">
        <f>[1]资金台帐!AD4334</f>
        <v>0</v>
      </c>
      <c r="AJ4334">
        <f>[1]资金台帐!AJ4334</f>
        <v>0</v>
      </c>
      <c r="AK4334">
        <f>[1]资金台帐!AK4334</f>
        <v>0</v>
      </c>
      <c r="BA4334" s="22">
        <f t="shared" si="0"/>
      </c>
    </row>
    <row r="4335">
      <c r="B4335">
        <f>[1]资金台帐!B4335&amp;""</f>
      </c>
      <c r="H4335">
        <f>[1]资金台帐!H4335&amp;""</f>
      </c>
      <c r="J4335">
        <f>[1]资金台帐!J4335&amp;""</f>
      </c>
      <c r="N4335">
        <f>[1]资金台帐!N4335</f>
      </c>
      <c r="O4335">
        <f>[1]资金台帐!O4335&amp;""</f>
      </c>
      <c r="P4335">
        <f>[1]资金台帐!P4335&amp;""</f>
      </c>
      <c r="Q4335">
        <f>[1]资金台帐!Q4335&amp;""</f>
      </c>
      <c r="T4335">
        <f>[1]资金台帐!T4335&amp;""</f>
      </c>
      <c r="U4335">
        <f>[1]资金台帐!U4335&amp;""</f>
      </c>
      <c r="W4335">
        <f>[1]资金台帐!W4335&amp;""</f>
      </c>
      <c r="X4335">
        <f>[1]资金台帐!X4335&amp;""</f>
      </c>
      <c r="AB4335">
        <f>[1]资金台帐!AB4335</f>
        <v>0</v>
      </c>
      <c r="AC4335">
        <f>[1]资金台帐!AC4335</f>
        <v>0</v>
      </c>
      <c r="AD4335">
        <f>[1]资金台帐!AD4335</f>
        <v>0</v>
      </c>
      <c r="AJ4335">
        <f>[1]资金台帐!AJ4335</f>
        <v>0</v>
      </c>
      <c r="AK4335">
        <f>[1]资金台帐!AK4335</f>
        <v>0</v>
      </c>
      <c r="BA4335" s="22">
        <f t="shared" si="0"/>
      </c>
    </row>
    <row r="4336">
      <c r="B4336">
        <f>[1]资金台帐!B4336&amp;""</f>
      </c>
      <c r="H4336">
        <f>[1]资金台帐!H4336&amp;""</f>
      </c>
      <c r="J4336">
        <f>[1]资金台帐!J4336&amp;""</f>
      </c>
      <c r="N4336">
        <f>[1]资金台帐!N4336</f>
      </c>
      <c r="O4336">
        <f>[1]资金台帐!O4336&amp;""</f>
      </c>
      <c r="P4336">
        <f>[1]资金台帐!P4336&amp;""</f>
      </c>
      <c r="Q4336">
        <f>[1]资金台帐!Q4336&amp;""</f>
      </c>
      <c r="T4336">
        <f>[1]资金台帐!T4336&amp;""</f>
      </c>
      <c r="U4336">
        <f>[1]资金台帐!U4336&amp;""</f>
      </c>
      <c r="W4336">
        <f>[1]资金台帐!W4336&amp;""</f>
      </c>
      <c r="X4336">
        <f>[1]资金台帐!X4336&amp;""</f>
      </c>
      <c r="AB4336">
        <f>[1]资金台帐!AB4336</f>
        <v>0</v>
      </c>
      <c r="AC4336">
        <f>[1]资金台帐!AC4336</f>
        <v>0</v>
      </c>
      <c r="AD4336">
        <f>[1]资金台帐!AD4336</f>
        <v>0</v>
      </c>
      <c r="AJ4336">
        <f>[1]资金台帐!AJ4336</f>
        <v>0</v>
      </c>
      <c r="AK4336">
        <f>[1]资金台帐!AK4336</f>
        <v>0</v>
      </c>
      <c r="BA4336" s="22">
        <f t="shared" si="0"/>
      </c>
    </row>
    <row r="4337">
      <c r="B4337">
        <f>[1]资金台帐!B4337&amp;""</f>
      </c>
      <c r="H4337">
        <f>[1]资金台帐!H4337&amp;""</f>
      </c>
      <c r="J4337">
        <f>[1]资金台帐!J4337&amp;""</f>
      </c>
      <c r="N4337">
        <f>[1]资金台帐!N4337</f>
      </c>
      <c r="O4337">
        <f>[1]资金台帐!O4337&amp;""</f>
      </c>
      <c r="P4337">
        <f>[1]资金台帐!P4337&amp;""</f>
      </c>
      <c r="Q4337">
        <f>[1]资金台帐!Q4337&amp;""</f>
      </c>
      <c r="T4337">
        <f>[1]资金台帐!T4337&amp;""</f>
      </c>
      <c r="U4337">
        <f>[1]资金台帐!U4337&amp;""</f>
      </c>
      <c r="W4337">
        <f>[1]资金台帐!W4337&amp;""</f>
      </c>
      <c r="X4337">
        <f>[1]资金台帐!X4337&amp;""</f>
      </c>
      <c r="AB4337">
        <f>[1]资金台帐!AB4337</f>
        <v>0</v>
      </c>
      <c r="AC4337">
        <f>[1]资金台帐!AC4337</f>
        <v>0</v>
      </c>
      <c r="AD4337">
        <f>[1]资金台帐!AD4337</f>
        <v>0</v>
      </c>
      <c r="AJ4337">
        <f>[1]资金台帐!AJ4337</f>
        <v>0</v>
      </c>
      <c r="AK4337">
        <f>[1]资金台帐!AK4337</f>
        <v>0</v>
      </c>
      <c r="BA4337" s="22">
        <f t="shared" si="0"/>
      </c>
    </row>
    <row r="4338">
      <c r="B4338">
        <f>[1]资金台帐!B4338&amp;""</f>
      </c>
      <c r="H4338">
        <f>[1]资金台帐!H4338&amp;""</f>
      </c>
      <c r="J4338">
        <f>[1]资金台帐!J4338&amp;""</f>
      </c>
      <c r="N4338">
        <f>[1]资金台帐!N4338</f>
      </c>
      <c r="O4338">
        <f>[1]资金台帐!O4338&amp;""</f>
      </c>
      <c r="P4338">
        <f>[1]资金台帐!P4338&amp;""</f>
      </c>
      <c r="Q4338">
        <f>[1]资金台帐!Q4338&amp;""</f>
      </c>
      <c r="T4338">
        <f>[1]资金台帐!T4338&amp;""</f>
      </c>
      <c r="U4338">
        <f>[1]资金台帐!U4338&amp;""</f>
      </c>
      <c r="W4338">
        <f>[1]资金台帐!W4338&amp;""</f>
      </c>
      <c r="X4338">
        <f>[1]资金台帐!X4338&amp;""</f>
      </c>
      <c r="AB4338">
        <f>[1]资金台帐!AB4338</f>
        <v>0</v>
      </c>
      <c r="AC4338">
        <f>[1]资金台帐!AC4338</f>
        <v>0</v>
      </c>
      <c r="AD4338">
        <f>[1]资金台帐!AD4338</f>
        <v>0</v>
      </c>
      <c r="AJ4338">
        <f>[1]资金台帐!AJ4338</f>
        <v>0</v>
      </c>
      <c r="AK4338">
        <f>[1]资金台帐!AK4338</f>
        <v>0</v>
      </c>
      <c r="BA4338" s="22">
        <f t="shared" si="0"/>
      </c>
    </row>
    <row r="4339">
      <c r="B4339">
        <f>[1]资金台帐!B4339&amp;""</f>
      </c>
      <c r="H4339">
        <f>[1]资金台帐!H4339&amp;""</f>
      </c>
      <c r="J4339">
        <f>[1]资金台帐!J4339&amp;""</f>
      </c>
      <c r="N4339">
        <f>[1]资金台帐!N4339</f>
      </c>
      <c r="O4339">
        <f>[1]资金台帐!O4339&amp;""</f>
      </c>
      <c r="P4339">
        <f>[1]资金台帐!P4339&amp;""</f>
      </c>
      <c r="Q4339">
        <f>[1]资金台帐!Q4339&amp;""</f>
      </c>
      <c r="T4339">
        <f>[1]资金台帐!T4339&amp;""</f>
      </c>
      <c r="U4339">
        <f>[1]资金台帐!U4339&amp;""</f>
      </c>
      <c r="W4339">
        <f>[1]资金台帐!W4339&amp;""</f>
      </c>
      <c r="X4339">
        <f>[1]资金台帐!X4339&amp;""</f>
      </c>
      <c r="AB4339">
        <f>[1]资金台帐!AB4339</f>
        <v>0</v>
      </c>
      <c r="AC4339">
        <f>[1]资金台帐!AC4339</f>
        <v>0</v>
      </c>
      <c r="AD4339">
        <f>[1]资金台帐!AD4339</f>
        <v>0</v>
      </c>
      <c r="AJ4339">
        <f>[1]资金台帐!AJ4339</f>
        <v>0</v>
      </c>
      <c r="AK4339">
        <f>[1]资金台帐!AK4339</f>
        <v>0</v>
      </c>
      <c r="BA4339" s="22">
        <f t="shared" si="0"/>
      </c>
    </row>
    <row r="4340">
      <c r="B4340">
        <f>[1]资金台帐!B4340&amp;""</f>
      </c>
      <c r="H4340">
        <f>[1]资金台帐!H4340&amp;""</f>
      </c>
      <c r="J4340">
        <f>[1]资金台帐!J4340&amp;""</f>
      </c>
      <c r="N4340">
        <f>[1]资金台帐!N4340</f>
      </c>
      <c r="O4340">
        <f>[1]资金台帐!O4340&amp;""</f>
      </c>
      <c r="P4340">
        <f>[1]资金台帐!P4340&amp;""</f>
      </c>
      <c r="Q4340">
        <f>[1]资金台帐!Q4340&amp;""</f>
      </c>
      <c r="T4340">
        <f>[1]资金台帐!T4340&amp;""</f>
      </c>
      <c r="U4340">
        <f>[1]资金台帐!U4340&amp;""</f>
      </c>
      <c r="W4340">
        <f>[1]资金台帐!W4340&amp;""</f>
      </c>
      <c r="X4340">
        <f>[1]资金台帐!X4340&amp;""</f>
      </c>
      <c r="AB4340">
        <f>[1]资金台帐!AB4340</f>
        <v>0</v>
      </c>
      <c r="AC4340">
        <f>[1]资金台帐!AC4340</f>
        <v>0</v>
      </c>
      <c r="AD4340">
        <f>[1]资金台帐!AD4340</f>
        <v>0</v>
      </c>
      <c r="AJ4340">
        <f>[1]资金台帐!AJ4340</f>
        <v>0</v>
      </c>
      <c r="AK4340">
        <f>[1]资金台帐!AK4340</f>
        <v>0</v>
      </c>
      <c r="BA4340" s="22">
        <f t="shared" si="0"/>
      </c>
    </row>
    <row r="4341">
      <c r="B4341">
        <f>[1]资金台帐!B4341&amp;""</f>
      </c>
      <c r="H4341">
        <f>[1]资金台帐!H4341&amp;""</f>
      </c>
      <c r="J4341">
        <f>[1]资金台帐!J4341&amp;""</f>
      </c>
      <c r="N4341">
        <f>[1]资金台帐!N4341</f>
      </c>
      <c r="O4341">
        <f>[1]资金台帐!O4341&amp;""</f>
      </c>
      <c r="P4341">
        <f>[1]资金台帐!P4341&amp;""</f>
      </c>
      <c r="Q4341">
        <f>[1]资金台帐!Q4341&amp;""</f>
      </c>
      <c r="T4341">
        <f>[1]资金台帐!T4341&amp;""</f>
      </c>
      <c r="U4341">
        <f>[1]资金台帐!U4341&amp;""</f>
      </c>
      <c r="W4341">
        <f>[1]资金台帐!W4341&amp;""</f>
      </c>
      <c r="X4341">
        <f>[1]资金台帐!X4341&amp;""</f>
      </c>
      <c r="AB4341">
        <f>[1]资金台帐!AB4341</f>
        <v>0</v>
      </c>
      <c r="AC4341">
        <f>[1]资金台帐!AC4341</f>
        <v>0</v>
      </c>
      <c r="AD4341">
        <f>[1]资金台帐!AD4341</f>
        <v>0</v>
      </c>
      <c r="AJ4341">
        <f>[1]资金台帐!AJ4341</f>
        <v>0</v>
      </c>
      <c r="AK4341">
        <f>[1]资金台帐!AK4341</f>
        <v>0</v>
      </c>
      <c r="BA4341" s="22">
        <f t="shared" si="0"/>
      </c>
    </row>
    <row r="4342">
      <c r="B4342">
        <f>[1]资金台帐!B4342&amp;""</f>
      </c>
      <c r="H4342">
        <f>[1]资金台帐!H4342&amp;""</f>
      </c>
      <c r="J4342">
        <f>[1]资金台帐!J4342&amp;""</f>
      </c>
      <c r="N4342">
        <f>[1]资金台帐!N4342</f>
      </c>
      <c r="O4342">
        <f>[1]资金台帐!O4342&amp;""</f>
      </c>
      <c r="P4342">
        <f>[1]资金台帐!P4342&amp;""</f>
      </c>
      <c r="Q4342">
        <f>[1]资金台帐!Q4342&amp;""</f>
      </c>
      <c r="T4342">
        <f>[1]资金台帐!T4342&amp;""</f>
      </c>
      <c r="U4342">
        <f>[1]资金台帐!U4342&amp;""</f>
      </c>
      <c r="W4342">
        <f>[1]资金台帐!W4342&amp;""</f>
      </c>
      <c r="X4342">
        <f>[1]资金台帐!X4342&amp;""</f>
      </c>
      <c r="AB4342">
        <f>[1]资金台帐!AB4342</f>
        <v>0</v>
      </c>
      <c r="AC4342">
        <f>[1]资金台帐!AC4342</f>
        <v>0</v>
      </c>
      <c r="AD4342">
        <f>[1]资金台帐!AD4342</f>
        <v>0</v>
      </c>
      <c r="AJ4342">
        <f>[1]资金台帐!AJ4342</f>
        <v>0</v>
      </c>
      <c r="AK4342">
        <f>[1]资金台帐!AK4342</f>
        <v>0</v>
      </c>
      <c r="BA4342" s="22">
        <f t="shared" si="0"/>
      </c>
    </row>
    <row r="4343">
      <c r="B4343">
        <f>[1]资金台帐!B4343&amp;""</f>
      </c>
      <c r="H4343">
        <f>[1]资金台帐!H4343&amp;""</f>
      </c>
      <c r="J4343">
        <f>[1]资金台帐!J4343&amp;""</f>
      </c>
      <c r="N4343">
        <f>[1]资金台帐!N4343</f>
      </c>
      <c r="O4343">
        <f>[1]资金台帐!O4343&amp;""</f>
      </c>
      <c r="P4343">
        <f>[1]资金台帐!P4343&amp;""</f>
      </c>
      <c r="Q4343">
        <f>[1]资金台帐!Q4343&amp;""</f>
      </c>
      <c r="T4343">
        <f>[1]资金台帐!T4343&amp;""</f>
      </c>
      <c r="U4343">
        <f>[1]资金台帐!U4343&amp;""</f>
      </c>
      <c r="W4343">
        <f>[1]资金台帐!W4343&amp;""</f>
      </c>
      <c r="X4343">
        <f>[1]资金台帐!X4343&amp;""</f>
      </c>
      <c r="AB4343">
        <f>[1]资金台帐!AB4343</f>
        <v>0</v>
      </c>
      <c r="AC4343">
        <f>[1]资金台帐!AC4343</f>
        <v>0</v>
      </c>
      <c r="AD4343">
        <f>[1]资金台帐!AD4343</f>
        <v>0</v>
      </c>
      <c r="AJ4343">
        <f>[1]资金台帐!AJ4343</f>
        <v>0</v>
      </c>
      <c r="AK4343">
        <f>[1]资金台帐!AK4343</f>
        <v>0</v>
      </c>
      <c r="BA4343" s="22">
        <f t="shared" si="0"/>
      </c>
    </row>
    <row r="4344">
      <c r="B4344">
        <f>[1]资金台帐!B4344&amp;""</f>
      </c>
      <c r="H4344">
        <f>[1]资金台帐!H4344&amp;""</f>
      </c>
      <c r="J4344">
        <f>[1]资金台帐!J4344&amp;""</f>
      </c>
      <c r="N4344">
        <f>[1]资金台帐!N4344</f>
      </c>
      <c r="O4344">
        <f>[1]资金台帐!O4344&amp;""</f>
      </c>
      <c r="P4344">
        <f>[1]资金台帐!P4344&amp;""</f>
      </c>
      <c r="Q4344">
        <f>[1]资金台帐!Q4344&amp;""</f>
      </c>
      <c r="T4344">
        <f>[1]资金台帐!T4344&amp;""</f>
      </c>
      <c r="U4344">
        <f>[1]资金台帐!U4344&amp;""</f>
      </c>
      <c r="W4344">
        <f>[1]资金台帐!W4344&amp;""</f>
      </c>
      <c r="X4344">
        <f>[1]资金台帐!X4344&amp;""</f>
      </c>
      <c r="AB4344">
        <f>[1]资金台帐!AB4344</f>
        <v>0</v>
      </c>
      <c r="AC4344">
        <f>[1]资金台帐!AC4344</f>
        <v>0</v>
      </c>
      <c r="AD4344">
        <f>[1]资金台帐!AD4344</f>
        <v>0</v>
      </c>
      <c r="AJ4344">
        <f>[1]资金台帐!AJ4344</f>
        <v>0</v>
      </c>
      <c r="AK4344">
        <f>[1]资金台帐!AK4344</f>
        <v>0</v>
      </c>
      <c r="BA4344" s="22">
        <f t="shared" si="0"/>
      </c>
    </row>
    <row r="4345">
      <c r="B4345">
        <f>[1]资金台帐!B4345&amp;""</f>
      </c>
      <c r="H4345">
        <f>[1]资金台帐!H4345&amp;""</f>
      </c>
      <c r="J4345">
        <f>[1]资金台帐!J4345&amp;""</f>
      </c>
      <c r="N4345">
        <f>[1]资金台帐!N4345</f>
      </c>
      <c r="O4345">
        <f>[1]资金台帐!O4345&amp;""</f>
      </c>
      <c r="P4345">
        <f>[1]资金台帐!P4345&amp;""</f>
      </c>
      <c r="Q4345">
        <f>[1]资金台帐!Q4345&amp;""</f>
      </c>
      <c r="T4345">
        <f>[1]资金台帐!T4345&amp;""</f>
      </c>
      <c r="U4345">
        <f>[1]资金台帐!U4345&amp;""</f>
      </c>
      <c r="W4345">
        <f>[1]资金台帐!W4345&amp;""</f>
      </c>
      <c r="X4345">
        <f>[1]资金台帐!X4345&amp;""</f>
      </c>
      <c r="AB4345">
        <f>[1]资金台帐!AB4345</f>
        <v>0</v>
      </c>
      <c r="AC4345">
        <f>[1]资金台帐!AC4345</f>
        <v>0</v>
      </c>
      <c r="AD4345">
        <f>[1]资金台帐!AD4345</f>
        <v>0</v>
      </c>
      <c r="AJ4345">
        <f>[1]资金台帐!AJ4345</f>
        <v>0</v>
      </c>
      <c r="AK4345">
        <f>[1]资金台帐!AK4345</f>
        <v>0</v>
      </c>
      <c r="BA4345" s="22">
        <f t="shared" si="0"/>
      </c>
    </row>
    <row r="4346">
      <c r="B4346">
        <f>[1]资金台帐!B4346&amp;""</f>
      </c>
      <c r="H4346">
        <f>[1]资金台帐!H4346&amp;""</f>
      </c>
      <c r="J4346">
        <f>[1]资金台帐!J4346&amp;""</f>
      </c>
      <c r="N4346">
        <f>[1]资金台帐!N4346</f>
      </c>
      <c r="O4346">
        <f>[1]资金台帐!O4346&amp;""</f>
      </c>
      <c r="P4346">
        <f>[1]资金台帐!P4346&amp;""</f>
      </c>
      <c r="Q4346">
        <f>[1]资金台帐!Q4346&amp;""</f>
      </c>
      <c r="T4346">
        <f>[1]资金台帐!T4346&amp;""</f>
      </c>
      <c r="U4346">
        <f>[1]资金台帐!U4346&amp;""</f>
      </c>
      <c r="W4346">
        <f>[1]资金台帐!W4346&amp;""</f>
      </c>
      <c r="X4346">
        <f>[1]资金台帐!X4346&amp;""</f>
      </c>
      <c r="AB4346">
        <f>[1]资金台帐!AB4346</f>
        <v>0</v>
      </c>
      <c r="AC4346">
        <f>[1]资金台帐!AC4346</f>
        <v>0</v>
      </c>
      <c r="AD4346">
        <f>[1]资金台帐!AD4346</f>
        <v>0</v>
      </c>
      <c r="AJ4346">
        <f>[1]资金台帐!AJ4346</f>
        <v>0</v>
      </c>
      <c r="AK4346">
        <f>[1]资金台帐!AK4346</f>
        <v>0</v>
      </c>
      <c r="BA4346" s="22">
        <f t="shared" si="0"/>
      </c>
    </row>
    <row r="4347">
      <c r="B4347">
        <f>[1]资金台帐!B4347&amp;""</f>
      </c>
      <c r="H4347">
        <f>[1]资金台帐!H4347&amp;""</f>
      </c>
      <c r="J4347">
        <f>[1]资金台帐!J4347&amp;""</f>
      </c>
      <c r="N4347">
        <f>[1]资金台帐!N4347</f>
      </c>
      <c r="O4347">
        <f>[1]资金台帐!O4347&amp;""</f>
      </c>
      <c r="P4347">
        <f>[1]资金台帐!P4347&amp;""</f>
      </c>
      <c r="Q4347">
        <f>[1]资金台帐!Q4347&amp;""</f>
      </c>
      <c r="T4347">
        <f>[1]资金台帐!T4347&amp;""</f>
      </c>
      <c r="U4347">
        <f>[1]资金台帐!U4347&amp;""</f>
      </c>
      <c r="W4347">
        <f>[1]资金台帐!W4347&amp;""</f>
      </c>
      <c r="X4347">
        <f>[1]资金台帐!X4347&amp;""</f>
      </c>
      <c r="AB4347">
        <f>[1]资金台帐!AB4347</f>
        <v>0</v>
      </c>
      <c r="AC4347">
        <f>[1]资金台帐!AC4347</f>
        <v>0</v>
      </c>
      <c r="AD4347">
        <f>[1]资金台帐!AD4347</f>
        <v>0</v>
      </c>
      <c r="AJ4347">
        <f>[1]资金台帐!AJ4347</f>
        <v>0</v>
      </c>
      <c r="AK4347">
        <f>[1]资金台帐!AK4347</f>
        <v>0</v>
      </c>
      <c r="BA4347" s="22">
        <f t="shared" si="0"/>
      </c>
    </row>
    <row r="4348">
      <c r="B4348">
        <f>[1]资金台帐!B4348&amp;""</f>
      </c>
      <c r="H4348">
        <f>[1]资金台帐!H4348&amp;""</f>
      </c>
      <c r="J4348">
        <f>[1]资金台帐!J4348&amp;""</f>
      </c>
      <c r="N4348">
        <f>[1]资金台帐!N4348</f>
      </c>
      <c r="O4348">
        <f>[1]资金台帐!O4348&amp;""</f>
      </c>
      <c r="P4348">
        <f>[1]资金台帐!P4348&amp;""</f>
      </c>
      <c r="Q4348">
        <f>[1]资金台帐!Q4348&amp;""</f>
      </c>
      <c r="T4348">
        <f>[1]资金台帐!T4348&amp;""</f>
      </c>
      <c r="U4348">
        <f>[1]资金台帐!U4348&amp;""</f>
      </c>
      <c r="W4348">
        <f>[1]资金台帐!W4348&amp;""</f>
      </c>
      <c r="X4348">
        <f>[1]资金台帐!X4348&amp;""</f>
      </c>
      <c r="AB4348">
        <f>[1]资金台帐!AB4348</f>
        <v>0</v>
      </c>
      <c r="AC4348">
        <f>[1]资金台帐!AC4348</f>
        <v>0</v>
      </c>
      <c r="AD4348">
        <f>[1]资金台帐!AD4348</f>
        <v>0</v>
      </c>
      <c r="AJ4348">
        <f>[1]资金台帐!AJ4348</f>
        <v>0</v>
      </c>
      <c r="AK4348">
        <f>[1]资金台帐!AK4348</f>
        <v>0</v>
      </c>
      <c r="BA4348" s="22">
        <f t="shared" si="0"/>
      </c>
    </row>
    <row r="4349">
      <c r="B4349">
        <f>[1]资金台帐!B4349&amp;""</f>
      </c>
      <c r="H4349">
        <f>[1]资金台帐!H4349&amp;""</f>
      </c>
      <c r="J4349">
        <f>[1]资金台帐!J4349&amp;""</f>
      </c>
      <c r="N4349">
        <f>[1]资金台帐!N4349</f>
      </c>
      <c r="O4349">
        <f>[1]资金台帐!O4349&amp;""</f>
      </c>
      <c r="P4349">
        <f>[1]资金台帐!P4349&amp;""</f>
      </c>
      <c r="Q4349">
        <f>[1]资金台帐!Q4349&amp;""</f>
      </c>
      <c r="T4349">
        <f>[1]资金台帐!T4349&amp;""</f>
      </c>
      <c r="U4349">
        <f>[1]资金台帐!U4349&amp;""</f>
      </c>
      <c r="W4349">
        <f>[1]资金台帐!W4349&amp;""</f>
      </c>
      <c r="X4349">
        <f>[1]资金台帐!X4349&amp;""</f>
      </c>
      <c r="AB4349">
        <f>[1]资金台帐!AB4349</f>
        <v>0</v>
      </c>
      <c r="AC4349">
        <f>[1]资金台帐!AC4349</f>
        <v>0</v>
      </c>
      <c r="AD4349">
        <f>[1]资金台帐!AD4349</f>
        <v>0</v>
      </c>
      <c r="AJ4349">
        <f>[1]资金台帐!AJ4349</f>
        <v>0</v>
      </c>
      <c r="AK4349">
        <f>[1]资金台帐!AK4349</f>
        <v>0</v>
      </c>
      <c r="BA4349" s="22">
        <f t="shared" si="0"/>
      </c>
    </row>
    <row r="4350">
      <c r="B4350">
        <f>[1]资金台帐!B4350&amp;""</f>
      </c>
      <c r="H4350">
        <f>[1]资金台帐!H4350&amp;""</f>
      </c>
      <c r="J4350">
        <f>[1]资金台帐!J4350&amp;""</f>
      </c>
      <c r="N4350">
        <f>[1]资金台帐!N4350</f>
      </c>
      <c r="O4350">
        <f>[1]资金台帐!O4350&amp;""</f>
      </c>
      <c r="P4350">
        <f>[1]资金台帐!P4350&amp;""</f>
      </c>
      <c r="Q4350">
        <f>[1]资金台帐!Q4350&amp;""</f>
      </c>
      <c r="T4350">
        <f>[1]资金台帐!T4350&amp;""</f>
      </c>
      <c r="U4350">
        <f>[1]资金台帐!U4350&amp;""</f>
      </c>
      <c r="W4350">
        <f>[1]资金台帐!W4350&amp;""</f>
      </c>
      <c r="X4350">
        <f>[1]资金台帐!X4350&amp;""</f>
      </c>
      <c r="AB4350">
        <f>[1]资金台帐!AB4350</f>
        <v>0</v>
      </c>
      <c r="AC4350">
        <f>[1]资金台帐!AC4350</f>
        <v>0</v>
      </c>
      <c r="AD4350">
        <f>[1]资金台帐!AD4350</f>
        <v>0</v>
      </c>
      <c r="AJ4350">
        <f>[1]资金台帐!AJ4350</f>
        <v>0</v>
      </c>
      <c r="AK4350">
        <f>[1]资金台帐!AK4350</f>
        <v>0</v>
      </c>
      <c r="BA4350" s="22">
        <f t="shared" si="0"/>
      </c>
    </row>
    <row r="4351">
      <c r="B4351">
        <f>[1]资金台帐!B4351&amp;""</f>
      </c>
      <c r="H4351">
        <f>[1]资金台帐!H4351&amp;""</f>
      </c>
      <c r="J4351">
        <f>[1]资金台帐!J4351&amp;""</f>
      </c>
      <c r="N4351">
        <f>[1]资金台帐!N4351</f>
      </c>
      <c r="O4351">
        <f>[1]资金台帐!O4351&amp;""</f>
      </c>
      <c r="P4351">
        <f>[1]资金台帐!P4351&amp;""</f>
      </c>
      <c r="Q4351">
        <f>[1]资金台帐!Q4351&amp;""</f>
      </c>
      <c r="T4351">
        <f>[1]资金台帐!T4351&amp;""</f>
      </c>
      <c r="U4351">
        <f>[1]资金台帐!U4351&amp;""</f>
      </c>
      <c r="W4351">
        <f>[1]资金台帐!W4351&amp;""</f>
      </c>
      <c r="X4351">
        <f>[1]资金台帐!X4351&amp;""</f>
      </c>
      <c r="AB4351">
        <f>[1]资金台帐!AB4351</f>
        <v>0</v>
      </c>
      <c r="AC4351">
        <f>[1]资金台帐!AC4351</f>
        <v>0</v>
      </c>
      <c r="AD4351">
        <f>[1]资金台帐!AD4351</f>
        <v>0</v>
      </c>
      <c r="AJ4351">
        <f>[1]资金台帐!AJ4351</f>
        <v>0</v>
      </c>
      <c r="AK4351">
        <f>[1]资金台帐!AK4351</f>
        <v>0</v>
      </c>
      <c r="BA4351" s="22">
        <f t="shared" si="0"/>
      </c>
    </row>
    <row r="4352">
      <c r="B4352">
        <f>[1]资金台帐!B4352&amp;""</f>
      </c>
      <c r="H4352">
        <f>[1]资金台帐!H4352&amp;""</f>
      </c>
      <c r="J4352">
        <f>[1]资金台帐!J4352&amp;""</f>
      </c>
      <c r="N4352">
        <f>[1]资金台帐!N4352</f>
      </c>
      <c r="O4352">
        <f>[1]资金台帐!O4352&amp;""</f>
      </c>
      <c r="P4352">
        <f>[1]资金台帐!P4352&amp;""</f>
      </c>
      <c r="Q4352">
        <f>[1]资金台帐!Q4352&amp;""</f>
      </c>
      <c r="T4352">
        <f>[1]资金台帐!T4352&amp;""</f>
      </c>
      <c r="U4352">
        <f>[1]资金台帐!U4352&amp;""</f>
      </c>
      <c r="W4352">
        <f>[1]资金台帐!W4352&amp;""</f>
      </c>
      <c r="X4352">
        <f>[1]资金台帐!X4352&amp;""</f>
      </c>
      <c r="AB4352">
        <f>[1]资金台帐!AB4352</f>
        <v>0</v>
      </c>
      <c r="AC4352">
        <f>[1]资金台帐!AC4352</f>
        <v>0</v>
      </c>
      <c r="AD4352">
        <f>[1]资金台帐!AD4352</f>
        <v>0</v>
      </c>
      <c r="AJ4352">
        <f>[1]资金台帐!AJ4352</f>
        <v>0</v>
      </c>
      <c r="AK4352">
        <f>[1]资金台帐!AK4352</f>
        <v>0</v>
      </c>
      <c r="BA4352" s="22">
        <f t="shared" si="0"/>
      </c>
    </row>
    <row r="4353">
      <c r="B4353">
        <f>[1]资金台帐!B4353&amp;""</f>
      </c>
      <c r="H4353">
        <f>[1]资金台帐!H4353&amp;""</f>
      </c>
      <c r="J4353">
        <f>[1]资金台帐!J4353&amp;""</f>
      </c>
      <c r="N4353">
        <f>[1]资金台帐!N4353</f>
      </c>
      <c r="O4353">
        <f>[1]资金台帐!O4353&amp;""</f>
      </c>
      <c r="P4353">
        <f>[1]资金台帐!P4353&amp;""</f>
      </c>
      <c r="Q4353">
        <f>[1]资金台帐!Q4353&amp;""</f>
      </c>
      <c r="T4353">
        <f>[1]资金台帐!T4353&amp;""</f>
      </c>
      <c r="U4353">
        <f>[1]资金台帐!U4353&amp;""</f>
      </c>
      <c r="W4353">
        <f>[1]资金台帐!W4353&amp;""</f>
      </c>
      <c r="X4353">
        <f>[1]资金台帐!X4353&amp;""</f>
      </c>
      <c r="AB4353">
        <f>[1]资金台帐!AB4353</f>
        <v>0</v>
      </c>
      <c r="AC4353">
        <f>[1]资金台帐!AC4353</f>
        <v>0</v>
      </c>
      <c r="AD4353">
        <f>[1]资金台帐!AD4353</f>
        <v>0</v>
      </c>
      <c r="AJ4353">
        <f>[1]资金台帐!AJ4353</f>
        <v>0</v>
      </c>
      <c r="AK4353">
        <f>[1]资金台帐!AK4353</f>
        <v>0</v>
      </c>
      <c r="BA4353" s="22">
        <f t="shared" si="0"/>
      </c>
    </row>
    <row r="4354">
      <c r="B4354">
        <f>[1]资金台帐!B4354&amp;""</f>
      </c>
      <c r="H4354">
        <f>[1]资金台帐!H4354&amp;""</f>
      </c>
      <c r="J4354">
        <f>[1]资金台帐!J4354&amp;""</f>
      </c>
      <c r="N4354">
        <f>[1]资金台帐!N4354</f>
      </c>
      <c r="O4354">
        <f>[1]资金台帐!O4354&amp;""</f>
      </c>
      <c r="P4354">
        <f>[1]资金台帐!P4354&amp;""</f>
      </c>
      <c r="Q4354">
        <f>[1]资金台帐!Q4354&amp;""</f>
      </c>
      <c r="T4354">
        <f>[1]资金台帐!T4354&amp;""</f>
      </c>
      <c r="U4354">
        <f>[1]资金台帐!U4354&amp;""</f>
      </c>
      <c r="W4354">
        <f>[1]资金台帐!W4354&amp;""</f>
      </c>
      <c r="X4354">
        <f>[1]资金台帐!X4354&amp;""</f>
      </c>
      <c r="AB4354">
        <f>[1]资金台帐!AB4354</f>
        <v>0</v>
      </c>
      <c r="AC4354">
        <f>[1]资金台帐!AC4354</f>
        <v>0</v>
      </c>
      <c r="AD4354">
        <f>[1]资金台帐!AD4354</f>
        <v>0</v>
      </c>
      <c r="AJ4354">
        <f>[1]资金台帐!AJ4354</f>
        <v>0</v>
      </c>
      <c r="AK4354">
        <f>[1]资金台帐!AK4354</f>
        <v>0</v>
      </c>
      <c r="BA4354" s="22">
        <f t="shared" si="0"/>
      </c>
    </row>
    <row r="4355">
      <c r="B4355">
        <f>[1]资金台帐!B4355&amp;""</f>
      </c>
      <c r="H4355">
        <f>[1]资金台帐!H4355&amp;""</f>
      </c>
      <c r="J4355">
        <f>[1]资金台帐!J4355&amp;""</f>
      </c>
      <c r="N4355">
        <f>[1]资金台帐!N4355</f>
      </c>
      <c r="O4355">
        <f>[1]资金台帐!O4355&amp;""</f>
      </c>
      <c r="P4355">
        <f>[1]资金台帐!P4355&amp;""</f>
      </c>
      <c r="Q4355">
        <f>[1]资金台帐!Q4355&amp;""</f>
      </c>
      <c r="T4355">
        <f>[1]资金台帐!T4355&amp;""</f>
      </c>
      <c r="U4355">
        <f>[1]资金台帐!U4355&amp;""</f>
      </c>
      <c r="W4355">
        <f>[1]资金台帐!W4355&amp;""</f>
      </c>
      <c r="X4355">
        <f>[1]资金台帐!X4355&amp;""</f>
      </c>
      <c r="AB4355">
        <f>[1]资金台帐!AB4355</f>
        <v>0</v>
      </c>
      <c r="AC4355">
        <f>[1]资金台帐!AC4355</f>
        <v>0</v>
      </c>
      <c r="AD4355">
        <f>[1]资金台帐!AD4355</f>
        <v>0</v>
      </c>
      <c r="AJ4355">
        <f>[1]资金台帐!AJ4355</f>
        <v>0</v>
      </c>
      <c r="AK4355">
        <f>[1]资金台帐!AK4355</f>
        <v>0</v>
      </c>
      <c r="BA4355" s="22">
        <f t="shared" si="0"/>
      </c>
    </row>
    <row r="4356">
      <c r="B4356">
        <f>[1]资金台帐!B4356&amp;""</f>
      </c>
      <c r="H4356">
        <f>[1]资金台帐!H4356&amp;""</f>
      </c>
      <c r="J4356">
        <f>[1]资金台帐!J4356&amp;""</f>
      </c>
      <c r="N4356">
        <f>[1]资金台帐!N4356</f>
      </c>
      <c r="O4356">
        <f>[1]资金台帐!O4356&amp;""</f>
      </c>
      <c r="P4356">
        <f>[1]资金台帐!P4356&amp;""</f>
      </c>
      <c r="Q4356">
        <f>[1]资金台帐!Q4356&amp;""</f>
      </c>
      <c r="T4356">
        <f>[1]资金台帐!T4356&amp;""</f>
      </c>
      <c r="U4356">
        <f>[1]资金台帐!U4356&amp;""</f>
      </c>
      <c r="W4356">
        <f>[1]资金台帐!W4356&amp;""</f>
      </c>
      <c r="X4356">
        <f>[1]资金台帐!X4356&amp;""</f>
      </c>
      <c r="AB4356">
        <f>[1]资金台帐!AB4356</f>
        <v>0</v>
      </c>
      <c r="AC4356">
        <f>[1]资金台帐!AC4356</f>
        <v>0</v>
      </c>
      <c r="AD4356">
        <f>[1]资金台帐!AD4356</f>
        <v>0</v>
      </c>
      <c r="AJ4356">
        <f>[1]资金台帐!AJ4356</f>
        <v>0</v>
      </c>
      <c r="AK4356">
        <f>[1]资金台帐!AK4356</f>
        <v>0</v>
      </c>
      <c r="BA4356" s="22">
        <f t="shared" si="0"/>
      </c>
    </row>
    <row r="4357">
      <c r="B4357">
        <f>[1]资金台帐!B4357&amp;""</f>
      </c>
      <c r="H4357">
        <f>[1]资金台帐!H4357&amp;""</f>
      </c>
      <c r="J4357">
        <f>[1]资金台帐!J4357&amp;""</f>
      </c>
      <c r="N4357">
        <f>[1]资金台帐!N4357</f>
      </c>
      <c r="O4357">
        <f>[1]资金台帐!O4357&amp;""</f>
      </c>
      <c r="P4357">
        <f>[1]资金台帐!P4357&amp;""</f>
      </c>
      <c r="Q4357">
        <f>[1]资金台帐!Q4357&amp;""</f>
      </c>
      <c r="T4357">
        <f>[1]资金台帐!T4357&amp;""</f>
      </c>
      <c r="U4357">
        <f>[1]资金台帐!U4357&amp;""</f>
      </c>
      <c r="W4357">
        <f>[1]资金台帐!W4357&amp;""</f>
      </c>
      <c r="X4357">
        <f>[1]资金台帐!X4357&amp;""</f>
      </c>
      <c r="AB4357">
        <f>[1]资金台帐!AB4357</f>
        <v>0</v>
      </c>
      <c r="AC4357">
        <f>[1]资金台帐!AC4357</f>
        <v>0</v>
      </c>
      <c r="AD4357">
        <f>[1]资金台帐!AD4357</f>
        <v>0</v>
      </c>
      <c r="AJ4357">
        <f>[1]资金台帐!AJ4357</f>
        <v>0</v>
      </c>
      <c r="AK4357">
        <f>[1]资金台帐!AK4357</f>
        <v>0</v>
      </c>
      <c r="BA4357" s="22">
        <f t="shared" si="0"/>
      </c>
    </row>
    <row r="4358">
      <c r="B4358">
        <f>[1]资金台帐!B4358&amp;""</f>
      </c>
      <c r="H4358">
        <f>[1]资金台帐!H4358&amp;""</f>
      </c>
      <c r="J4358">
        <f>[1]资金台帐!J4358&amp;""</f>
      </c>
      <c r="N4358">
        <f>[1]资金台帐!N4358</f>
      </c>
      <c r="O4358">
        <f>[1]资金台帐!O4358&amp;""</f>
      </c>
      <c r="P4358">
        <f>[1]资金台帐!P4358&amp;""</f>
      </c>
      <c r="Q4358">
        <f>[1]资金台帐!Q4358&amp;""</f>
      </c>
      <c r="T4358">
        <f>[1]资金台帐!T4358&amp;""</f>
      </c>
      <c r="U4358">
        <f>[1]资金台帐!U4358&amp;""</f>
      </c>
      <c r="W4358">
        <f>[1]资金台帐!W4358&amp;""</f>
      </c>
      <c r="X4358">
        <f>[1]资金台帐!X4358&amp;""</f>
      </c>
      <c r="AB4358">
        <f>[1]资金台帐!AB4358</f>
        <v>0</v>
      </c>
      <c r="AC4358">
        <f>[1]资金台帐!AC4358</f>
        <v>0</v>
      </c>
      <c r="AD4358">
        <f>[1]资金台帐!AD4358</f>
        <v>0</v>
      </c>
      <c r="AJ4358">
        <f>[1]资金台帐!AJ4358</f>
        <v>0</v>
      </c>
      <c r="AK4358">
        <f>[1]资金台帐!AK4358</f>
        <v>0</v>
      </c>
      <c r="BA4358" s="22">
        <f t="shared" si="0"/>
      </c>
    </row>
    <row r="4359">
      <c r="B4359">
        <f>[1]资金台帐!B4359&amp;""</f>
      </c>
      <c r="H4359">
        <f>[1]资金台帐!H4359&amp;""</f>
      </c>
      <c r="J4359">
        <f>[1]资金台帐!J4359&amp;""</f>
      </c>
      <c r="N4359">
        <f>[1]资金台帐!N4359</f>
      </c>
      <c r="O4359">
        <f>[1]资金台帐!O4359&amp;""</f>
      </c>
      <c r="P4359">
        <f>[1]资金台帐!P4359&amp;""</f>
      </c>
      <c r="Q4359">
        <f>[1]资金台帐!Q4359&amp;""</f>
      </c>
      <c r="T4359">
        <f>[1]资金台帐!T4359&amp;""</f>
      </c>
      <c r="U4359">
        <f>[1]资金台帐!U4359&amp;""</f>
      </c>
      <c r="W4359">
        <f>[1]资金台帐!W4359&amp;""</f>
      </c>
      <c r="X4359">
        <f>[1]资金台帐!X4359&amp;""</f>
      </c>
      <c r="AB4359">
        <f>[1]资金台帐!AB4359</f>
        <v>0</v>
      </c>
      <c r="AC4359">
        <f>[1]资金台帐!AC4359</f>
        <v>0</v>
      </c>
      <c r="AD4359">
        <f>[1]资金台帐!AD4359</f>
        <v>0</v>
      </c>
      <c r="AJ4359">
        <f>[1]资金台帐!AJ4359</f>
        <v>0</v>
      </c>
      <c r="AK4359">
        <f>[1]资金台帐!AK4359</f>
        <v>0</v>
      </c>
      <c r="BA4359" s="22">
        <f t="shared" si="0"/>
      </c>
    </row>
    <row r="4360">
      <c r="B4360">
        <f>[1]资金台帐!B4360&amp;""</f>
      </c>
      <c r="H4360">
        <f>[1]资金台帐!H4360&amp;""</f>
      </c>
      <c r="J4360">
        <f>[1]资金台帐!J4360&amp;""</f>
      </c>
      <c r="N4360">
        <f>[1]资金台帐!N4360</f>
      </c>
      <c r="O4360">
        <f>[1]资金台帐!O4360&amp;""</f>
      </c>
      <c r="P4360">
        <f>[1]资金台帐!P4360&amp;""</f>
      </c>
      <c r="Q4360">
        <f>[1]资金台帐!Q4360&amp;""</f>
      </c>
      <c r="T4360">
        <f>[1]资金台帐!T4360&amp;""</f>
      </c>
      <c r="U4360">
        <f>[1]资金台帐!U4360&amp;""</f>
      </c>
      <c r="W4360">
        <f>[1]资金台帐!W4360&amp;""</f>
      </c>
      <c r="X4360">
        <f>[1]资金台帐!X4360&amp;""</f>
      </c>
      <c r="AB4360">
        <f>[1]资金台帐!AB4360</f>
        <v>0</v>
      </c>
      <c r="AC4360">
        <f>[1]资金台帐!AC4360</f>
        <v>0</v>
      </c>
      <c r="AD4360">
        <f>[1]资金台帐!AD4360</f>
        <v>0</v>
      </c>
      <c r="AJ4360">
        <f>[1]资金台帐!AJ4360</f>
        <v>0</v>
      </c>
      <c r="AK4360">
        <f>[1]资金台帐!AK4360</f>
        <v>0</v>
      </c>
      <c r="BA4360" s="22">
        <f t="shared" si="0"/>
      </c>
    </row>
    <row r="4361">
      <c r="B4361">
        <f>[1]资金台帐!B4361&amp;""</f>
      </c>
      <c r="H4361">
        <f>[1]资金台帐!H4361&amp;""</f>
      </c>
      <c r="J4361">
        <f>[1]资金台帐!J4361&amp;""</f>
      </c>
      <c r="N4361">
        <f>[1]资金台帐!N4361</f>
      </c>
      <c r="O4361">
        <f>[1]资金台帐!O4361&amp;""</f>
      </c>
      <c r="P4361">
        <f>[1]资金台帐!P4361&amp;""</f>
      </c>
      <c r="Q4361">
        <f>[1]资金台帐!Q4361&amp;""</f>
      </c>
      <c r="T4361">
        <f>[1]资金台帐!T4361&amp;""</f>
      </c>
      <c r="U4361">
        <f>[1]资金台帐!U4361&amp;""</f>
      </c>
      <c r="W4361">
        <f>[1]资金台帐!W4361&amp;""</f>
      </c>
      <c r="X4361">
        <f>[1]资金台帐!X4361&amp;""</f>
      </c>
      <c r="AB4361">
        <f>[1]资金台帐!AB4361</f>
        <v>0</v>
      </c>
      <c r="AC4361">
        <f>[1]资金台帐!AC4361</f>
        <v>0</v>
      </c>
      <c r="AD4361">
        <f>[1]资金台帐!AD4361</f>
        <v>0</v>
      </c>
      <c r="AJ4361">
        <f>[1]资金台帐!AJ4361</f>
        <v>0</v>
      </c>
      <c r="AK4361">
        <f>[1]资金台帐!AK4361</f>
        <v>0</v>
      </c>
      <c r="BA4361" s="22">
        <f t="shared" si="0"/>
      </c>
    </row>
    <row r="4362">
      <c r="B4362">
        <f>[1]资金台帐!B4362&amp;""</f>
      </c>
      <c r="H4362">
        <f>[1]资金台帐!H4362&amp;""</f>
      </c>
      <c r="J4362">
        <f>[1]资金台帐!J4362&amp;""</f>
      </c>
      <c r="N4362">
        <f>[1]资金台帐!N4362</f>
      </c>
      <c r="O4362">
        <f>[1]资金台帐!O4362&amp;""</f>
      </c>
      <c r="P4362">
        <f>[1]资金台帐!P4362&amp;""</f>
      </c>
      <c r="Q4362">
        <f>[1]资金台帐!Q4362&amp;""</f>
      </c>
      <c r="T4362">
        <f>[1]资金台帐!T4362&amp;""</f>
      </c>
      <c r="U4362">
        <f>[1]资金台帐!U4362&amp;""</f>
      </c>
      <c r="W4362">
        <f>[1]资金台帐!W4362&amp;""</f>
      </c>
      <c r="X4362">
        <f>[1]资金台帐!X4362&amp;""</f>
      </c>
      <c r="AB4362">
        <f>[1]资金台帐!AB4362</f>
        <v>0</v>
      </c>
      <c r="AC4362">
        <f>[1]资金台帐!AC4362</f>
        <v>0</v>
      </c>
      <c r="AD4362">
        <f>[1]资金台帐!AD4362</f>
        <v>0</v>
      </c>
      <c r="AJ4362">
        <f>[1]资金台帐!AJ4362</f>
        <v>0</v>
      </c>
      <c r="AK4362">
        <f>[1]资金台帐!AK4362</f>
        <v>0</v>
      </c>
      <c r="BA4362" s="22">
        <f t="shared" si="0"/>
      </c>
    </row>
    <row r="4363">
      <c r="B4363">
        <f>[1]资金台帐!B4363&amp;""</f>
      </c>
      <c r="H4363">
        <f>[1]资金台帐!H4363&amp;""</f>
      </c>
      <c r="J4363">
        <f>[1]资金台帐!J4363&amp;""</f>
      </c>
      <c r="N4363">
        <f>[1]资金台帐!N4363</f>
      </c>
      <c r="O4363">
        <f>[1]资金台帐!O4363&amp;""</f>
      </c>
      <c r="P4363">
        <f>[1]资金台帐!P4363&amp;""</f>
      </c>
      <c r="Q4363">
        <f>[1]资金台帐!Q4363&amp;""</f>
      </c>
      <c r="T4363">
        <f>[1]资金台帐!T4363&amp;""</f>
      </c>
      <c r="U4363">
        <f>[1]资金台帐!U4363&amp;""</f>
      </c>
      <c r="W4363">
        <f>[1]资金台帐!W4363&amp;""</f>
      </c>
      <c r="X4363">
        <f>[1]资金台帐!X4363&amp;""</f>
      </c>
      <c r="AB4363">
        <f>[1]资金台帐!AB4363</f>
        <v>0</v>
      </c>
      <c r="AC4363">
        <f>[1]资金台帐!AC4363</f>
        <v>0</v>
      </c>
      <c r="AD4363">
        <f>[1]资金台帐!AD4363</f>
        <v>0</v>
      </c>
      <c r="AJ4363">
        <f>[1]资金台帐!AJ4363</f>
        <v>0</v>
      </c>
      <c r="AK4363">
        <f>[1]资金台帐!AK4363</f>
        <v>0</v>
      </c>
      <c r="BA4363" s="22">
        <f t="shared" si="0"/>
      </c>
    </row>
    <row r="4364">
      <c r="B4364">
        <f>[1]资金台帐!B4364&amp;""</f>
      </c>
      <c r="H4364">
        <f>[1]资金台帐!H4364&amp;""</f>
      </c>
      <c r="J4364">
        <f>[1]资金台帐!J4364&amp;""</f>
      </c>
      <c r="N4364">
        <f>[1]资金台帐!N4364</f>
      </c>
      <c r="O4364">
        <f>[1]资金台帐!O4364&amp;""</f>
      </c>
      <c r="P4364">
        <f>[1]资金台帐!P4364&amp;""</f>
      </c>
      <c r="Q4364">
        <f>[1]资金台帐!Q4364&amp;""</f>
      </c>
      <c r="T4364">
        <f>[1]资金台帐!T4364&amp;""</f>
      </c>
      <c r="U4364">
        <f>[1]资金台帐!U4364&amp;""</f>
      </c>
      <c r="W4364">
        <f>[1]资金台帐!W4364&amp;""</f>
      </c>
      <c r="X4364">
        <f>[1]资金台帐!X4364&amp;""</f>
      </c>
      <c r="AB4364">
        <f>[1]资金台帐!AB4364</f>
        <v>0</v>
      </c>
      <c r="AC4364">
        <f>[1]资金台帐!AC4364</f>
        <v>0</v>
      </c>
      <c r="AD4364">
        <f>[1]资金台帐!AD4364</f>
        <v>0</v>
      </c>
      <c r="AJ4364">
        <f>[1]资金台帐!AJ4364</f>
        <v>0</v>
      </c>
      <c r="AK4364">
        <f>[1]资金台帐!AK4364</f>
        <v>0</v>
      </c>
      <c r="BA4364" s="22">
        <f t="shared" si="0"/>
      </c>
    </row>
    <row r="4365">
      <c r="B4365">
        <f>[1]资金台帐!B4365&amp;""</f>
      </c>
      <c r="H4365">
        <f>[1]资金台帐!H4365&amp;""</f>
      </c>
      <c r="J4365">
        <f>[1]资金台帐!J4365&amp;""</f>
      </c>
      <c r="N4365">
        <f>[1]资金台帐!N4365</f>
      </c>
      <c r="O4365">
        <f>[1]资金台帐!O4365&amp;""</f>
      </c>
      <c r="P4365">
        <f>[1]资金台帐!P4365&amp;""</f>
      </c>
      <c r="Q4365">
        <f>[1]资金台帐!Q4365&amp;""</f>
      </c>
      <c r="T4365">
        <f>[1]资金台帐!T4365&amp;""</f>
      </c>
      <c r="U4365">
        <f>[1]资金台帐!U4365&amp;""</f>
      </c>
      <c r="W4365">
        <f>[1]资金台帐!W4365&amp;""</f>
      </c>
      <c r="X4365">
        <f>[1]资金台帐!X4365&amp;""</f>
      </c>
      <c r="AB4365">
        <f>[1]资金台帐!AB4365</f>
        <v>0</v>
      </c>
      <c r="AC4365">
        <f>[1]资金台帐!AC4365</f>
        <v>0</v>
      </c>
      <c r="AD4365">
        <f>[1]资金台帐!AD4365</f>
        <v>0</v>
      </c>
      <c r="AJ4365">
        <f>[1]资金台帐!AJ4365</f>
        <v>0</v>
      </c>
      <c r="AK4365">
        <f>[1]资金台帐!AK4365</f>
        <v>0</v>
      </c>
      <c r="BA4365" s="22">
        <f t="shared" si="0"/>
      </c>
    </row>
    <row r="4366">
      <c r="B4366">
        <f>[1]资金台帐!B4366&amp;""</f>
      </c>
      <c r="H4366">
        <f>[1]资金台帐!H4366&amp;""</f>
      </c>
      <c r="J4366">
        <f>[1]资金台帐!J4366&amp;""</f>
      </c>
      <c r="N4366">
        <f>[1]资金台帐!N4366</f>
      </c>
      <c r="O4366">
        <f>[1]资金台帐!O4366&amp;""</f>
      </c>
      <c r="P4366">
        <f>[1]资金台帐!P4366&amp;""</f>
      </c>
      <c r="Q4366">
        <f>[1]资金台帐!Q4366&amp;""</f>
      </c>
      <c r="T4366">
        <f>[1]资金台帐!T4366&amp;""</f>
      </c>
      <c r="U4366">
        <f>[1]资金台帐!U4366&amp;""</f>
      </c>
      <c r="W4366">
        <f>[1]资金台帐!W4366&amp;""</f>
      </c>
      <c r="X4366">
        <f>[1]资金台帐!X4366&amp;""</f>
      </c>
      <c r="AB4366">
        <f>[1]资金台帐!AB4366</f>
        <v>0</v>
      </c>
      <c r="AC4366">
        <f>[1]资金台帐!AC4366</f>
        <v>0</v>
      </c>
      <c r="AD4366">
        <f>[1]资金台帐!AD4366</f>
        <v>0</v>
      </c>
      <c r="AJ4366">
        <f>[1]资金台帐!AJ4366</f>
        <v>0</v>
      </c>
      <c r="AK4366">
        <f>[1]资金台帐!AK4366</f>
        <v>0</v>
      </c>
      <c r="BA4366" s="22">
        <f t="shared" si="0"/>
      </c>
    </row>
    <row r="4367">
      <c r="B4367">
        <f>[1]资金台帐!B4367&amp;""</f>
      </c>
      <c r="H4367">
        <f>[1]资金台帐!H4367&amp;""</f>
      </c>
      <c r="J4367">
        <f>[1]资金台帐!J4367&amp;""</f>
      </c>
      <c r="N4367">
        <f>[1]资金台帐!N4367</f>
      </c>
      <c r="O4367">
        <f>[1]资金台帐!O4367&amp;""</f>
      </c>
      <c r="P4367">
        <f>[1]资金台帐!P4367&amp;""</f>
      </c>
      <c r="Q4367">
        <f>[1]资金台帐!Q4367&amp;""</f>
      </c>
      <c r="T4367">
        <f>[1]资金台帐!T4367&amp;""</f>
      </c>
      <c r="U4367">
        <f>[1]资金台帐!U4367&amp;""</f>
      </c>
      <c r="W4367">
        <f>[1]资金台帐!W4367&amp;""</f>
      </c>
      <c r="X4367">
        <f>[1]资金台帐!X4367&amp;""</f>
      </c>
      <c r="AB4367">
        <f>[1]资金台帐!AB4367</f>
        <v>0</v>
      </c>
      <c r="AC4367">
        <f>[1]资金台帐!AC4367</f>
        <v>0</v>
      </c>
      <c r="AD4367">
        <f>[1]资金台帐!AD4367</f>
        <v>0</v>
      </c>
      <c r="AJ4367">
        <f>[1]资金台帐!AJ4367</f>
        <v>0</v>
      </c>
      <c r="AK4367">
        <f>[1]资金台帐!AK4367</f>
        <v>0</v>
      </c>
      <c r="BA4367" s="22">
        <f t="shared" si="0"/>
      </c>
    </row>
    <row r="4368">
      <c r="B4368">
        <f>[1]资金台帐!B4368&amp;""</f>
      </c>
      <c r="H4368">
        <f>[1]资金台帐!H4368&amp;""</f>
      </c>
      <c r="J4368">
        <f>[1]资金台帐!J4368&amp;""</f>
      </c>
      <c r="N4368">
        <f>[1]资金台帐!N4368</f>
      </c>
      <c r="O4368">
        <f>[1]资金台帐!O4368&amp;""</f>
      </c>
      <c r="P4368">
        <f>[1]资金台帐!P4368&amp;""</f>
      </c>
      <c r="Q4368">
        <f>[1]资金台帐!Q4368&amp;""</f>
      </c>
      <c r="T4368">
        <f>[1]资金台帐!T4368&amp;""</f>
      </c>
      <c r="U4368">
        <f>[1]资金台帐!U4368&amp;""</f>
      </c>
      <c r="W4368">
        <f>[1]资金台帐!W4368&amp;""</f>
      </c>
      <c r="X4368">
        <f>[1]资金台帐!X4368&amp;""</f>
      </c>
      <c r="AB4368">
        <f>[1]资金台帐!AB4368</f>
        <v>0</v>
      </c>
      <c r="AC4368">
        <f>[1]资金台帐!AC4368</f>
        <v>0</v>
      </c>
      <c r="AD4368">
        <f>[1]资金台帐!AD4368</f>
        <v>0</v>
      </c>
      <c r="AJ4368">
        <f>[1]资金台帐!AJ4368</f>
        <v>0</v>
      </c>
      <c r="AK4368">
        <f>[1]资金台帐!AK4368</f>
        <v>0</v>
      </c>
      <c r="BA4368" s="22">
        <f t="shared" si="0"/>
      </c>
    </row>
    <row r="4369">
      <c r="B4369">
        <f>[1]资金台帐!B4369&amp;""</f>
      </c>
      <c r="H4369">
        <f>[1]资金台帐!H4369&amp;""</f>
      </c>
      <c r="J4369">
        <f>[1]资金台帐!J4369&amp;""</f>
      </c>
      <c r="N4369">
        <f>[1]资金台帐!N4369</f>
      </c>
      <c r="O4369">
        <f>[1]资金台帐!O4369&amp;""</f>
      </c>
      <c r="P4369">
        <f>[1]资金台帐!P4369&amp;""</f>
      </c>
      <c r="Q4369">
        <f>[1]资金台帐!Q4369&amp;""</f>
      </c>
      <c r="T4369">
        <f>[1]资金台帐!T4369&amp;""</f>
      </c>
      <c r="U4369">
        <f>[1]资金台帐!U4369&amp;""</f>
      </c>
      <c r="W4369">
        <f>[1]资金台帐!W4369&amp;""</f>
      </c>
      <c r="X4369">
        <f>[1]资金台帐!X4369&amp;""</f>
      </c>
      <c r="AB4369">
        <f>[1]资金台帐!AB4369</f>
        <v>0</v>
      </c>
      <c r="AC4369">
        <f>[1]资金台帐!AC4369</f>
        <v>0</v>
      </c>
      <c r="AD4369">
        <f>[1]资金台帐!AD4369</f>
        <v>0</v>
      </c>
      <c r="AJ4369">
        <f>[1]资金台帐!AJ4369</f>
        <v>0</v>
      </c>
      <c r="AK4369">
        <f>[1]资金台帐!AK4369</f>
        <v>0</v>
      </c>
      <c r="BA4369" s="22">
        <f t="shared" si="0"/>
      </c>
    </row>
    <row r="4370">
      <c r="B4370">
        <f>[1]资金台帐!B4370&amp;""</f>
      </c>
      <c r="H4370">
        <f>[1]资金台帐!H4370&amp;""</f>
      </c>
      <c r="J4370">
        <f>[1]资金台帐!J4370&amp;""</f>
      </c>
      <c r="N4370">
        <f>[1]资金台帐!N4370</f>
      </c>
      <c r="O4370">
        <f>[1]资金台帐!O4370&amp;""</f>
      </c>
      <c r="P4370">
        <f>[1]资金台帐!P4370&amp;""</f>
      </c>
      <c r="Q4370">
        <f>[1]资金台帐!Q4370&amp;""</f>
      </c>
      <c r="T4370">
        <f>[1]资金台帐!T4370&amp;""</f>
      </c>
      <c r="U4370">
        <f>[1]资金台帐!U4370&amp;""</f>
      </c>
      <c r="W4370">
        <f>[1]资金台帐!W4370&amp;""</f>
      </c>
      <c r="X4370">
        <f>[1]资金台帐!X4370&amp;""</f>
      </c>
      <c r="AB4370">
        <f>[1]资金台帐!AB4370</f>
        <v>0</v>
      </c>
      <c r="AC4370">
        <f>[1]资金台帐!AC4370</f>
        <v>0</v>
      </c>
      <c r="AD4370">
        <f>[1]资金台帐!AD4370</f>
        <v>0</v>
      </c>
      <c r="AJ4370">
        <f>[1]资金台帐!AJ4370</f>
        <v>0</v>
      </c>
      <c r="AK4370">
        <f>[1]资金台帐!AK4370</f>
        <v>0</v>
      </c>
      <c r="BA4370" s="22">
        <f t="shared" si="0"/>
      </c>
    </row>
    <row r="4371">
      <c r="B4371">
        <f>[1]资金台帐!B4371&amp;""</f>
      </c>
      <c r="H4371">
        <f>[1]资金台帐!H4371&amp;""</f>
      </c>
      <c r="J4371">
        <f>[1]资金台帐!J4371&amp;""</f>
      </c>
      <c r="N4371">
        <f>[1]资金台帐!N4371</f>
      </c>
      <c r="O4371">
        <f>[1]资金台帐!O4371&amp;""</f>
      </c>
      <c r="P4371">
        <f>[1]资金台帐!P4371&amp;""</f>
      </c>
      <c r="Q4371">
        <f>[1]资金台帐!Q4371&amp;""</f>
      </c>
      <c r="T4371">
        <f>[1]资金台帐!T4371&amp;""</f>
      </c>
      <c r="U4371">
        <f>[1]资金台帐!U4371&amp;""</f>
      </c>
      <c r="W4371">
        <f>[1]资金台帐!W4371&amp;""</f>
      </c>
      <c r="X4371">
        <f>[1]资金台帐!X4371&amp;""</f>
      </c>
      <c r="AB4371">
        <f>[1]资金台帐!AB4371</f>
        <v>0</v>
      </c>
      <c r="AC4371">
        <f>[1]资金台帐!AC4371</f>
        <v>0</v>
      </c>
      <c r="AD4371">
        <f>[1]资金台帐!AD4371</f>
        <v>0</v>
      </c>
      <c r="AJ4371">
        <f>[1]资金台帐!AJ4371</f>
        <v>0</v>
      </c>
      <c r="AK4371">
        <f>[1]资金台帐!AK4371</f>
        <v>0</v>
      </c>
      <c r="BA4371" s="22">
        <f t="shared" si="0"/>
      </c>
    </row>
    <row r="4372">
      <c r="B4372">
        <f>[1]资金台帐!B4372&amp;""</f>
      </c>
      <c r="H4372">
        <f>[1]资金台帐!H4372&amp;""</f>
      </c>
      <c r="J4372">
        <f>[1]资金台帐!J4372&amp;""</f>
      </c>
      <c r="N4372">
        <f>[1]资金台帐!N4372</f>
      </c>
      <c r="O4372">
        <f>[1]资金台帐!O4372&amp;""</f>
      </c>
      <c r="P4372">
        <f>[1]资金台帐!P4372&amp;""</f>
      </c>
      <c r="Q4372">
        <f>[1]资金台帐!Q4372&amp;""</f>
      </c>
      <c r="T4372">
        <f>[1]资金台帐!T4372&amp;""</f>
      </c>
      <c r="U4372">
        <f>[1]资金台帐!U4372&amp;""</f>
      </c>
      <c r="W4372">
        <f>[1]资金台帐!W4372&amp;""</f>
      </c>
      <c r="X4372">
        <f>[1]资金台帐!X4372&amp;""</f>
      </c>
      <c r="AB4372">
        <f>[1]资金台帐!AB4372</f>
        <v>0</v>
      </c>
      <c r="AC4372">
        <f>[1]资金台帐!AC4372</f>
        <v>0</v>
      </c>
      <c r="AD4372">
        <f>[1]资金台帐!AD4372</f>
        <v>0</v>
      </c>
      <c r="AJ4372">
        <f>[1]资金台帐!AJ4372</f>
        <v>0</v>
      </c>
      <c r="AK4372">
        <f>[1]资金台帐!AK4372</f>
        <v>0</v>
      </c>
      <c r="BA4372" s="22">
        <f t="shared" si="0"/>
      </c>
    </row>
    <row r="4373">
      <c r="B4373">
        <f>[1]资金台帐!B4373&amp;""</f>
      </c>
      <c r="H4373">
        <f>[1]资金台帐!H4373&amp;""</f>
      </c>
      <c r="J4373">
        <f>[1]资金台帐!J4373&amp;""</f>
      </c>
      <c r="N4373">
        <f>[1]资金台帐!N4373</f>
      </c>
      <c r="O4373">
        <f>[1]资金台帐!O4373&amp;""</f>
      </c>
      <c r="P4373">
        <f>[1]资金台帐!P4373&amp;""</f>
      </c>
      <c r="Q4373">
        <f>[1]资金台帐!Q4373&amp;""</f>
      </c>
      <c r="T4373">
        <f>[1]资金台帐!T4373&amp;""</f>
      </c>
      <c r="U4373">
        <f>[1]资金台帐!U4373&amp;""</f>
      </c>
      <c r="W4373">
        <f>[1]资金台帐!W4373&amp;""</f>
      </c>
      <c r="X4373">
        <f>[1]资金台帐!X4373&amp;""</f>
      </c>
      <c r="AB4373">
        <f>[1]资金台帐!AB4373</f>
        <v>0</v>
      </c>
      <c r="AC4373">
        <f>[1]资金台帐!AC4373</f>
        <v>0</v>
      </c>
      <c r="AD4373">
        <f>[1]资金台帐!AD4373</f>
        <v>0</v>
      </c>
      <c r="AJ4373">
        <f>[1]资金台帐!AJ4373</f>
        <v>0</v>
      </c>
      <c r="AK4373">
        <f>[1]资金台帐!AK4373</f>
        <v>0</v>
      </c>
      <c r="BA4373" s="22">
        <f t="shared" si="0"/>
      </c>
    </row>
    <row r="4374">
      <c r="B4374">
        <f>[1]资金台帐!B4374&amp;""</f>
      </c>
      <c r="H4374">
        <f>[1]资金台帐!H4374&amp;""</f>
      </c>
      <c r="J4374">
        <f>[1]资金台帐!J4374&amp;""</f>
      </c>
      <c r="N4374">
        <f>[1]资金台帐!N4374</f>
      </c>
      <c r="O4374">
        <f>[1]资金台帐!O4374&amp;""</f>
      </c>
      <c r="P4374">
        <f>[1]资金台帐!P4374&amp;""</f>
      </c>
      <c r="Q4374">
        <f>[1]资金台帐!Q4374&amp;""</f>
      </c>
      <c r="T4374">
        <f>[1]资金台帐!T4374&amp;""</f>
      </c>
      <c r="U4374">
        <f>[1]资金台帐!U4374&amp;""</f>
      </c>
      <c r="W4374">
        <f>[1]资金台帐!W4374&amp;""</f>
      </c>
      <c r="X4374">
        <f>[1]资金台帐!X4374&amp;""</f>
      </c>
      <c r="AB4374">
        <f>[1]资金台帐!AB4374</f>
        <v>0</v>
      </c>
      <c r="AC4374">
        <f>[1]资金台帐!AC4374</f>
        <v>0</v>
      </c>
      <c r="AD4374">
        <f>[1]资金台帐!AD4374</f>
        <v>0</v>
      </c>
      <c r="AJ4374">
        <f>[1]资金台帐!AJ4374</f>
        <v>0</v>
      </c>
      <c r="AK4374">
        <f>[1]资金台帐!AK4374</f>
        <v>0</v>
      </c>
      <c r="BA4374" s="22">
        <f t="shared" si="0"/>
      </c>
    </row>
    <row r="4375">
      <c r="B4375">
        <f>[1]资金台帐!B4375&amp;""</f>
      </c>
      <c r="H4375">
        <f>[1]资金台帐!H4375&amp;""</f>
      </c>
      <c r="J4375">
        <f>[1]资金台帐!J4375&amp;""</f>
      </c>
      <c r="N4375">
        <f>[1]资金台帐!N4375</f>
      </c>
      <c r="O4375">
        <f>[1]资金台帐!O4375&amp;""</f>
      </c>
      <c r="P4375">
        <f>[1]资金台帐!P4375&amp;""</f>
      </c>
      <c r="Q4375">
        <f>[1]资金台帐!Q4375&amp;""</f>
      </c>
      <c r="T4375">
        <f>[1]资金台帐!T4375&amp;""</f>
      </c>
      <c r="U4375">
        <f>[1]资金台帐!U4375&amp;""</f>
      </c>
      <c r="W4375">
        <f>[1]资金台帐!W4375&amp;""</f>
      </c>
      <c r="X4375">
        <f>[1]资金台帐!X4375&amp;""</f>
      </c>
      <c r="AB4375">
        <f>[1]资金台帐!AB4375</f>
        <v>0</v>
      </c>
      <c r="AC4375">
        <f>[1]资金台帐!AC4375</f>
        <v>0</v>
      </c>
      <c r="AD4375">
        <f>[1]资金台帐!AD4375</f>
        <v>0</v>
      </c>
      <c r="AJ4375">
        <f>[1]资金台帐!AJ4375</f>
        <v>0</v>
      </c>
      <c r="AK4375">
        <f>[1]资金台帐!AK4375</f>
        <v>0</v>
      </c>
      <c r="BA4375" s="22">
        <f t="shared" si="0"/>
      </c>
    </row>
    <row r="4376">
      <c r="B4376">
        <f>[1]资金台帐!B4376&amp;""</f>
      </c>
      <c r="H4376">
        <f>[1]资金台帐!H4376&amp;""</f>
      </c>
      <c r="J4376">
        <f>[1]资金台帐!J4376&amp;""</f>
      </c>
      <c r="N4376">
        <f>[1]资金台帐!N4376</f>
      </c>
      <c r="O4376">
        <f>[1]资金台帐!O4376&amp;""</f>
      </c>
      <c r="P4376">
        <f>[1]资金台帐!P4376&amp;""</f>
      </c>
      <c r="Q4376">
        <f>[1]资金台帐!Q4376&amp;""</f>
      </c>
      <c r="T4376">
        <f>[1]资金台帐!T4376&amp;""</f>
      </c>
      <c r="U4376">
        <f>[1]资金台帐!U4376&amp;""</f>
      </c>
      <c r="W4376">
        <f>[1]资金台帐!W4376&amp;""</f>
      </c>
      <c r="X4376">
        <f>[1]资金台帐!X4376&amp;""</f>
      </c>
      <c r="AB4376">
        <f>[1]资金台帐!AB4376</f>
        <v>0</v>
      </c>
      <c r="AC4376">
        <f>[1]资金台帐!AC4376</f>
        <v>0</v>
      </c>
      <c r="AD4376">
        <f>[1]资金台帐!AD4376</f>
        <v>0</v>
      </c>
      <c r="AJ4376">
        <f>[1]资金台帐!AJ4376</f>
        <v>0</v>
      </c>
      <c r="AK4376">
        <f>[1]资金台帐!AK4376</f>
        <v>0</v>
      </c>
      <c r="BA4376" s="22">
        <f t="shared" si="0"/>
      </c>
    </row>
    <row r="4377">
      <c r="B4377">
        <f>[1]资金台帐!B4377&amp;""</f>
      </c>
      <c r="H4377">
        <f>[1]资金台帐!H4377&amp;""</f>
      </c>
      <c r="J4377">
        <f>[1]资金台帐!J4377&amp;""</f>
      </c>
      <c r="N4377">
        <f>[1]资金台帐!N4377</f>
      </c>
      <c r="O4377">
        <f>[1]资金台帐!O4377&amp;""</f>
      </c>
      <c r="P4377">
        <f>[1]资金台帐!P4377&amp;""</f>
      </c>
      <c r="Q4377">
        <f>[1]资金台帐!Q4377&amp;""</f>
      </c>
      <c r="T4377">
        <f>[1]资金台帐!T4377&amp;""</f>
      </c>
      <c r="U4377">
        <f>[1]资金台帐!U4377&amp;""</f>
      </c>
      <c r="W4377">
        <f>[1]资金台帐!W4377&amp;""</f>
      </c>
      <c r="X4377">
        <f>[1]资金台帐!X4377&amp;""</f>
      </c>
      <c r="AB4377">
        <f>[1]资金台帐!AB4377</f>
        <v>0</v>
      </c>
      <c r="AC4377">
        <f>[1]资金台帐!AC4377</f>
        <v>0</v>
      </c>
      <c r="AD4377">
        <f>[1]资金台帐!AD4377</f>
        <v>0</v>
      </c>
      <c r="AJ4377">
        <f>[1]资金台帐!AJ4377</f>
        <v>0</v>
      </c>
      <c r="AK4377">
        <f>[1]资金台帐!AK4377</f>
        <v>0</v>
      </c>
      <c r="BA4377" s="22">
        <f t="shared" si="0"/>
      </c>
    </row>
    <row r="4378">
      <c r="B4378">
        <f>[1]资金台帐!B4378&amp;""</f>
      </c>
      <c r="H4378">
        <f>[1]资金台帐!H4378&amp;""</f>
      </c>
      <c r="J4378">
        <f>[1]资金台帐!J4378&amp;""</f>
      </c>
      <c r="N4378">
        <f>[1]资金台帐!N4378</f>
      </c>
      <c r="O4378">
        <f>[1]资金台帐!O4378&amp;""</f>
      </c>
      <c r="P4378">
        <f>[1]资金台帐!P4378&amp;""</f>
      </c>
      <c r="Q4378">
        <f>[1]资金台帐!Q4378&amp;""</f>
      </c>
      <c r="T4378">
        <f>[1]资金台帐!T4378&amp;""</f>
      </c>
      <c r="U4378">
        <f>[1]资金台帐!U4378&amp;""</f>
      </c>
      <c r="W4378">
        <f>[1]资金台帐!W4378&amp;""</f>
      </c>
      <c r="X4378">
        <f>[1]资金台帐!X4378&amp;""</f>
      </c>
      <c r="AB4378">
        <f>[1]资金台帐!AB4378</f>
        <v>0</v>
      </c>
      <c r="AC4378">
        <f>[1]资金台帐!AC4378</f>
        <v>0</v>
      </c>
      <c r="AD4378">
        <f>[1]资金台帐!AD4378</f>
        <v>0</v>
      </c>
      <c r="AJ4378">
        <f>[1]资金台帐!AJ4378</f>
        <v>0</v>
      </c>
      <c r="AK4378">
        <f>[1]资金台帐!AK4378</f>
        <v>0</v>
      </c>
      <c r="BA4378" s="22">
        <f t="shared" si="0"/>
      </c>
    </row>
    <row r="4379">
      <c r="B4379">
        <f>[1]资金台帐!B4379&amp;""</f>
      </c>
      <c r="H4379">
        <f>[1]资金台帐!H4379&amp;""</f>
      </c>
      <c r="J4379">
        <f>[1]资金台帐!J4379&amp;""</f>
      </c>
      <c r="N4379">
        <f>[1]资金台帐!N4379</f>
      </c>
      <c r="O4379">
        <f>[1]资金台帐!O4379&amp;""</f>
      </c>
      <c r="P4379">
        <f>[1]资金台帐!P4379&amp;""</f>
      </c>
      <c r="Q4379">
        <f>[1]资金台帐!Q4379&amp;""</f>
      </c>
      <c r="T4379">
        <f>[1]资金台帐!T4379&amp;""</f>
      </c>
      <c r="U4379">
        <f>[1]资金台帐!U4379&amp;""</f>
      </c>
      <c r="W4379">
        <f>[1]资金台帐!W4379&amp;""</f>
      </c>
      <c r="X4379">
        <f>[1]资金台帐!X4379&amp;""</f>
      </c>
      <c r="AB4379">
        <f>[1]资金台帐!AB4379</f>
        <v>0</v>
      </c>
      <c r="AC4379">
        <f>[1]资金台帐!AC4379</f>
        <v>0</v>
      </c>
      <c r="AD4379">
        <f>[1]资金台帐!AD4379</f>
        <v>0</v>
      </c>
      <c r="AJ4379">
        <f>[1]资金台帐!AJ4379</f>
        <v>0</v>
      </c>
      <c r="AK4379">
        <f>[1]资金台帐!AK4379</f>
        <v>0</v>
      </c>
      <c r="BA4379" s="22">
        <f t="shared" si="0"/>
      </c>
    </row>
    <row r="4380">
      <c r="B4380">
        <f>[1]资金台帐!B4380&amp;""</f>
      </c>
      <c r="H4380">
        <f>[1]资金台帐!H4380&amp;""</f>
      </c>
      <c r="J4380">
        <f>[1]资金台帐!J4380&amp;""</f>
      </c>
      <c r="N4380">
        <f>[1]资金台帐!N4380</f>
      </c>
      <c r="O4380">
        <f>[1]资金台帐!O4380&amp;""</f>
      </c>
      <c r="P4380">
        <f>[1]资金台帐!P4380&amp;""</f>
      </c>
      <c r="Q4380">
        <f>[1]资金台帐!Q4380&amp;""</f>
      </c>
      <c r="T4380">
        <f>[1]资金台帐!T4380&amp;""</f>
      </c>
      <c r="U4380">
        <f>[1]资金台帐!U4380&amp;""</f>
      </c>
      <c r="W4380">
        <f>[1]资金台帐!W4380&amp;""</f>
      </c>
      <c r="X4380">
        <f>[1]资金台帐!X4380&amp;""</f>
      </c>
      <c r="AB4380">
        <f>[1]资金台帐!AB4380</f>
        <v>0</v>
      </c>
      <c r="AC4380">
        <f>[1]资金台帐!AC4380</f>
        <v>0</v>
      </c>
      <c r="AD4380">
        <f>[1]资金台帐!AD4380</f>
        <v>0</v>
      </c>
      <c r="AJ4380">
        <f>[1]资金台帐!AJ4380</f>
        <v>0</v>
      </c>
      <c r="AK4380">
        <f>[1]资金台帐!AK4380</f>
        <v>0</v>
      </c>
      <c r="BA4380" s="22">
        <f t="shared" si="0"/>
      </c>
    </row>
    <row r="4381">
      <c r="B4381">
        <f>[1]资金台帐!B4381&amp;""</f>
      </c>
      <c r="H4381">
        <f>[1]资金台帐!H4381&amp;""</f>
      </c>
      <c r="J4381">
        <f>[1]资金台帐!J4381&amp;""</f>
      </c>
      <c r="N4381">
        <f>[1]资金台帐!N4381</f>
      </c>
      <c r="O4381">
        <f>[1]资金台帐!O4381&amp;""</f>
      </c>
      <c r="P4381">
        <f>[1]资金台帐!P4381&amp;""</f>
      </c>
      <c r="Q4381">
        <f>[1]资金台帐!Q4381&amp;""</f>
      </c>
      <c r="T4381">
        <f>[1]资金台帐!T4381&amp;""</f>
      </c>
      <c r="U4381">
        <f>[1]资金台帐!U4381&amp;""</f>
      </c>
      <c r="W4381">
        <f>[1]资金台帐!W4381&amp;""</f>
      </c>
      <c r="X4381">
        <f>[1]资金台帐!X4381&amp;""</f>
      </c>
      <c r="AB4381">
        <f>[1]资金台帐!AB4381</f>
        <v>0</v>
      </c>
      <c r="AC4381">
        <f>[1]资金台帐!AC4381</f>
        <v>0</v>
      </c>
      <c r="AD4381">
        <f>[1]资金台帐!AD4381</f>
        <v>0</v>
      </c>
      <c r="AJ4381">
        <f>[1]资金台帐!AJ4381</f>
        <v>0</v>
      </c>
      <c r="AK4381">
        <f>[1]资金台帐!AK4381</f>
        <v>0</v>
      </c>
      <c r="BA4381" s="22">
        <f t="shared" si="0"/>
      </c>
    </row>
    <row r="4382">
      <c r="B4382">
        <f>[1]资金台帐!B4382&amp;""</f>
      </c>
      <c r="H4382">
        <f>[1]资金台帐!H4382&amp;""</f>
      </c>
      <c r="J4382">
        <f>[1]资金台帐!J4382&amp;""</f>
      </c>
      <c r="N4382">
        <f>[1]资金台帐!N4382</f>
      </c>
      <c r="O4382">
        <f>[1]资金台帐!O4382&amp;""</f>
      </c>
      <c r="P4382">
        <f>[1]资金台帐!P4382&amp;""</f>
      </c>
      <c r="Q4382">
        <f>[1]资金台帐!Q4382&amp;""</f>
      </c>
      <c r="T4382">
        <f>[1]资金台帐!T4382&amp;""</f>
      </c>
      <c r="U4382">
        <f>[1]资金台帐!U4382&amp;""</f>
      </c>
      <c r="W4382">
        <f>[1]资金台帐!W4382&amp;""</f>
      </c>
      <c r="X4382">
        <f>[1]资金台帐!X4382&amp;""</f>
      </c>
      <c r="AB4382">
        <f>[1]资金台帐!AB4382</f>
        <v>0</v>
      </c>
      <c r="AC4382">
        <f>[1]资金台帐!AC4382</f>
        <v>0</v>
      </c>
      <c r="AD4382">
        <f>[1]资金台帐!AD4382</f>
        <v>0</v>
      </c>
      <c r="AJ4382">
        <f>[1]资金台帐!AJ4382</f>
        <v>0</v>
      </c>
      <c r="AK4382">
        <f>[1]资金台帐!AK4382</f>
        <v>0</v>
      </c>
      <c r="BA4382" s="22">
        <f t="shared" si="0"/>
      </c>
    </row>
    <row r="4383">
      <c r="B4383">
        <f>[1]资金台帐!B4383&amp;""</f>
      </c>
      <c r="H4383">
        <f>[1]资金台帐!H4383&amp;""</f>
      </c>
      <c r="J4383">
        <f>[1]资金台帐!J4383&amp;""</f>
      </c>
      <c r="N4383">
        <f>[1]资金台帐!N4383</f>
      </c>
      <c r="O4383">
        <f>[1]资金台帐!O4383&amp;""</f>
      </c>
      <c r="P4383">
        <f>[1]资金台帐!P4383&amp;""</f>
      </c>
      <c r="Q4383">
        <f>[1]资金台帐!Q4383&amp;""</f>
      </c>
      <c r="T4383">
        <f>[1]资金台帐!T4383&amp;""</f>
      </c>
      <c r="U4383">
        <f>[1]资金台帐!U4383&amp;""</f>
      </c>
      <c r="W4383">
        <f>[1]资金台帐!W4383&amp;""</f>
      </c>
      <c r="X4383">
        <f>[1]资金台帐!X4383&amp;""</f>
      </c>
      <c r="AB4383">
        <f>[1]资金台帐!AB4383</f>
        <v>0</v>
      </c>
      <c r="AC4383">
        <f>[1]资金台帐!AC4383</f>
        <v>0</v>
      </c>
      <c r="AD4383">
        <f>[1]资金台帐!AD4383</f>
        <v>0</v>
      </c>
      <c r="AJ4383">
        <f>[1]资金台帐!AJ4383</f>
        <v>0</v>
      </c>
      <c r="AK4383">
        <f>[1]资金台帐!AK4383</f>
        <v>0</v>
      </c>
      <c r="BA4383" s="22">
        <f t="shared" si="0"/>
      </c>
    </row>
    <row r="4384">
      <c r="B4384">
        <f>[1]资金台帐!B4384&amp;""</f>
      </c>
      <c r="H4384">
        <f>[1]资金台帐!H4384&amp;""</f>
      </c>
      <c r="J4384">
        <f>[1]资金台帐!J4384&amp;""</f>
      </c>
      <c r="N4384">
        <f>[1]资金台帐!N4384</f>
      </c>
      <c r="O4384">
        <f>[1]资金台帐!O4384&amp;""</f>
      </c>
      <c r="P4384">
        <f>[1]资金台帐!P4384&amp;""</f>
      </c>
      <c r="Q4384">
        <f>[1]资金台帐!Q4384&amp;""</f>
      </c>
      <c r="T4384">
        <f>[1]资金台帐!T4384&amp;""</f>
      </c>
      <c r="U4384">
        <f>[1]资金台帐!U4384&amp;""</f>
      </c>
      <c r="W4384">
        <f>[1]资金台帐!W4384&amp;""</f>
      </c>
      <c r="X4384">
        <f>[1]资金台帐!X4384&amp;""</f>
      </c>
      <c r="AB4384">
        <f>[1]资金台帐!AB4384</f>
        <v>0</v>
      </c>
      <c r="AC4384">
        <f>[1]资金台帐!AC4384</f>
        <v>0</v>
      </c>
      <c r="AD4384">
        <f>[1]资金台帐!AD4384</f>
        <v>0</v>
      </c>
      <c r="AJ4384">
        <f>[1]资金台帐!AJ4384</f>
        <v>0</v>
      </c>
      <c r="AK4384">
        <f>[1]资金台帐!AK4384</f>
        <v>0</v>
      </c>
      <c r="BA4384" s="22">
        <f t="shared" si="0"/>
      </c>
    </row>
    <row r="4385">
      <c r="B4385">
        <f>[1]资金台帐!B4385&amp;""</f>
      </c>
      <c r="H4385">
        <f>[1]资金台帐!H4385&amp;""</f>
      </c>
      <c r="J4385">
        <f>[1]资金台帐!J4385&amp;""</f>
      </c>
      <c r="N4385">
        <f>[1]资金台帐!N4385</f>
      </c>
      <c r="O4385">
        <f>[1]资金台帐!O4385&amp;""</f>
      </c>
      <c r="P4385">
        <f>[1]资金台帐!P4385&amp;""</f>
      </c>
      <c r="Q4385">
        <f>[1]资金台帐!Q4385&amp;""</f>
      </c>
      <c r="T4385">
        <f>[1]资金台帐!T4385&amp;""</f>
      </c>
      <c r="U4385">
        <f>[1]资金台帐!U4385&amp;""</f>
      </c>
      <c r="W4385">
        <f>[1]资金台帐!W4385&amp;""</f>
      </c>
      <c r="X4385">
        <f>[1]资金台帐!X4385&amp;""</f>
      </c>
      <c r="AB4385">
        <f>[1]资金台帐!AB4385</f>
        <v>0</v>
      </c>
      <c r="AC4385">
        <f>[1]资金台帐!AC4385</f>
        <v>0</v>
      </c>
      <c r="AD4385">
        <f>[1]资金台帐!AD4385</f>
        <v>0</v>
      </c>
      <c r="AJ4385">
        <f>[1]资金台帐!AJ4385</f>
        <v>0</v>
      </c>
      <c r="AK4385">
        <f>[1]资金台帐!AK4385</f>
        <v>0</v>
      </c>
      <c r="BA4385" s="22">
        <f t="shared" si="0"/>
      </c>
    </row>
    <row r="4386">
      <c r="B4386">
        <f>[1]资金台帐!B4386&amp;""</f>
      </c>
      <c r="H4386">
        <f>[1]资金台帐!H4386&amp;""</f>
      </c>
      <c r="J4386">
        <f>[1]资金台帐!J4386&amp;""</f>
      </c>
      <c r="N4386">
        <f>[1]资金台帐!N4386</f>
      </c>
      <c r="O4386">
        <f>[1]资金台帐!O4386&amp;""</f>
      </c>
      <c r="P4386">
        <f>[1]资金台帐!P4386&amp;""</f>
      </c>
      <c r="Q4386">
        <f>[1]资金台帐!Q4386&amp;""</f>
      </c>
      <c r="T4386">
        <f>[1]资金台帐!T4386&amp;""</f>
      </c>
      <c r="U4386">
        <f>[1]资金台帐!U4386&amp;""</f>
      </c>
      <c r="W4386">
        <f>[1]资金台帐!W4386&amp;""</f>
      </c>
      <c r="X4386">
        <f>[1]资金台帐!X4386&amp;""</f>
      </c>
      <c r="AB4386">
        <f>[1]资金台帐!AB4386</f>
        <v>0</v>
      </c>
      <c r="AC4386">
        <f>[1]资金台帐!AC4386</f>
        <v>0</v>
      </c>
      <c r="AD4386">
        <f>[1]资金台帐!AD4386</f>
        <v>0</v>
      </c>
      <c r="AJ4386">
        <f>[1]资金台帐!AJ4386</f>
        <v>0</v>
      </c>
      <c r="AK4386">
        <f>[1]资金台帐!AK4386</f>
        <v>0</v>
      </c>
      <c r="BA4386" s="22">
        <f t="shared" si="0"/>
      </c>
    </row>
    <row r="4387">
      <c r="B4387">
        <f>[1]资金台帐!B4387&amp;""</f>
      </c>
      <c r="H4387">
        <f>[1]资金台帐!H4387&amp;""</f>
      </c>
      <c r="J4387">
        <f>[1]资金台帐!J4387&amp;""</f>
      </c>
      <c r="N4387">
        <f>[1]资金台帐!N4387</f>
      </c>
      <c r="O4387">
        <f>[1]资金台帐!O4387&amp;""</f>
      </c>
      <c r="P4387">
        <f>[1]资金台帐!P4387&amp;""</f>
      </c>
      <c r="Q4387">
        <f>[1]资金台帐!Q4387&amp;""</f>
      </c>
      <c r="T4387">
        <f>[1]资金台帐!T4387&amp;""</f>
      </c>
      <c r="U4387">
        <f>[1]资金台帐!U4387&amp;""</f>
      </c>
      <c r="W4387">
        <f>[1]资金台帐!W4387&amp;""</f>
      </c>
      <c r="X4387">
        <f>[1]资金台帐!X4387&amp;""</f>
      </c>
      <c r="AB4387">
        <f>[1]资金台帐!AB4387</f>
        <v>0</v>
      </c>
      <c r="AC4387">
        <f>[1]资金台帐!AC4387</f>
        <v>0</v>
      </c>
      <c r="AD4387">
        <f>[1]资金台帐!AD4387</f>
        <v>0</v>
      </c>
      <c r="AJ4387">
        <f>[1]资金台帐!AJ4387</f>
        <v>0</v>
      </c>
      <c r="AK4387">
        <f>[1]资金台帐!AK4387</f>
        <v>0</v>
      </c>
      <c r="BA4387" s="22">
        <f t="shared" si="0"/>
      </c>
    </row>
    <row r="4388">
      <c r="B4388">
        <f>[1]资金台帐!B4388&amp;""</f>
      </c>
      <c r="H4388">
        <f>[1]资金台帐!H4388&amp;""</f>
      </c>
      <c r="J4388">
        <f>[1]资金台帐!J4388&amp;""</f>
      </c>
      <c r="N4388">
        <f>[1]资金台帐!N4388</f>
      </c>
      <c r="O4388">
        <f>[1]资金台帐!O4388&amp;""</f>
      </c>
      <c r="P4388">
        <f>[1]资金台帐!P4388&amp;""</f>
      </c>
      <c r="Q4388">
        <f>[1]资金台帐!Q4388&amp;""</f>
      </c>
      <c r="T4388">
        <f>[1]资金台帐!T4388&amp;""</f>
      </c>
      <c r="U4388">
        <f>[1]资金台帐!U4388&amp;""</f>
      </c>
      <c r="W4388">
        <f>[1]资金台帐!W4388&amp;""</f>
      </c>
      <c r="X4388">
        <f>[1]资金台帐!X4388&amp;""</f>
      </c>
      <c r="AB4388">
        <f>[1]资金台帐!AB4388</f>
        <v>0</v>
      </c>
      <c r="AC4388">
        <f>[1]资金台帐!AC4388</f>
        <v>0</v>
      </c>
      <c r="AD4388">
        <f>[1]资金台帐!AD4388</f>
        <v>0</v>
      </c>
      <c r="AJ4388">
        <f>[1]资金台帐!AJ4388</f>
        <v>0</v>
      </c>
      <c r="AK4388">
        <f>[1]资金台帐!AK4388</f>
        <v>0</v>
      </c>
      <c r="BA4388" s="22">
        <f t="shared" si="0"/>
      </c>
    </row>
    <row r="4389">
      <c r="B4389">
        <f>[1]资金台帐!B4389&amp;""</f>
      </c>
      <c r="H4389">
        <f>[1]资金台帐!H4389&amp;""</f>
      </c>
      <c r="J4389">
        <f>[1]资金台帐!J4389&amp;""</f>
      </c>
      <c r="N4389">
        <f>[1]资金台帐!N4389</f>
      </c>
      <c r="O4389">
        <f>[1]资金台帐!O4389&amp;""</f>
      </c>
      <c r="P4389">
        <f>[1]资金台帐!P4389&amp;""</f>
      </c>
      <c r="Q4389">
        <f>[1]资金台帐!Q4389&amp;""</f>
      </c>
      <c r="T4389">
        <f>[1]资金台帐!T4389&amp;""</f>
      </c>
      <c r="U4389">
        <f>[1]资金台帐!U4389&amp;""</f>
      </c>
      <c r="W4389">
        <f>[1]资金台帐!W4389&amp;""</f>
      </c>
      <c r="X4389">
        <f>[1]资金台帐!X4389&amp;""</f>
      </c>
      <c r="AB4389">
        <f>[1]资金台帐!AB4389</f>
        <v>0</v>
      </c>
      <c r="AC4389">
        <f>[1]资金台帐!AC4389</f>
        <v>0</v>
      </c>
      <c r="AD4389">
        <f>[1]资金台帐!AD4389</f>
        <v>0</v>
      </c>
      <c r="AJ4389">
        <f>[1]资金台帐!AJ4389</f>
        <v>0</v>
      </c>
      <c r="AK4389">
        <f>[1]资金台帐!AK4389</f>
        <v>0</v>
      </c>
      <c r="BA4389" s="22">
        <f t="shared" si="0"/>
      </c>
    </row>
    <row r="4390">
      <c r="B4390">
        <f>[1]资金台帐!B4390&amp;""</f>
      </c>
      <c r="H4390">
        <f>[1]资金台帐!H4390&amp;""</f>
      </c>
      <c r="J4390">
        <f>[1]资金台帐!J4390&amp;""</f>
      </c>
      <c r="N4390">
        <f>[1]资金台帐!N4390</f>
      </c>
      <c r="O4390">
        <f>[1]资金台帐!O4390&amp;""</f>
      </c>
      <c r="P4390">
        <f>[1]资金台帐!P4390&amp;""</f>
      </c>
      <c r="Q4390">
        <f>[1]资金台帐!Q4390&amp;""</f>
      </c>
      <c r="T4390">
        <f>[1]资金台帐!T4390&amp;""</f>
      </c>
      <c r="U4390">
        <f>[1]资金台帐!U4390&amp;""</f>
      </c>
      <c r="W4390">
        <f>[1]资金台帐!W4390&amp;""</f>
      </c>
      <c r="X4390">
        <f>[1]资金台帐!X4390&amp;""</f>
      </c>
      <c r="AB4390">
        <f>[1]资金台帐!AB4390</f>
        <v>0</v>
      </c>
      <c r="AC4390">
        <f>[1]资金台帐!AC4390</f>
        <v>0</v>
      </c>
      <c r="AD4390">
        <f>[1]资金台帐!AD4390</f>
        <v>0</v>
      </c>
      <c r="AJ4390">
        <f>[1]资金台帐!AJ4390</f>
        <v>0</v>
      </c>
      <c r="AK4390">
        <f>[1]资金台帐!AK4390</f>
        <v>0</v>
      </c>
      <c r="BA4390" s="22">
        <f t="shared" si="0"/>
      </c>
    </row>
    <row r="4391">
      <c r="B4391">
        <f>[1]资金台帐!B4391&amp;""</f>
      </c>
      <c r="H4391">
        <f>[1]资金台帐!H4391&amp;""</f>
      </c>
      <c r="J4391">
        <f>[1]资金台帐!J4391&amp;""</f>
      </c>
      <c r="N4391">
        <f>[1]资金台帐!N4391</f>
      </c>
      <c r="O4391">
        <f>[1]资金台帐!O4391&amp;""</f>
      </c>
      <c r="P4391">
        <f>[1]资金台帐!P4391&amp;""</f>
      </c>
      <c r="Q4391">
        <f>[1]资金台帐!Q4391&amp;""</f>
      </c>
      <c r="T4391">
        <f>[1]资金台帐!T4391&amp;""</f>
      </c>
      <c r="U4391">
        <f>[1]资金台帐!U4391&amp;""</f>
      </c>
      <c r="W4391">
        <f>[1]资金台帐!W4391&amp;""</f>
      </c>
      <c r="X4391">
        <f>[1]资金台帐!X4391&amp;""</f>
      </c>
      <c r="AB4391">
        <f>[1]资金台帐!AB4391</f>
        <v>0</v>
      </c>
      <c r="AC4391">
        <f>[1]资金台帐!AC4391</f>
        <v>0</v>
      </c>
      <c r="AD4391">
        <f>[1]资金台帐!AD4391</f>
        <v>0</v>
      </c>
      <c r="AJ4391">
        <f>[1]资金台帐!AJ4391</f>
        <v>0</v>
      </c>
      <c r="AK4391">
        <f>[1]资金台帐!AK4391</f>
        <v>0</v>
      </c>
      <c r="BA4391" s="22">
        <f t="shared" si="0"/>
      </c>
    </row>
    <row r="4392">
      <c r="B4392">
        <f>[1]资金台帐!B4392&amp;""</f>
      </c>
      <c r="H4392">
        <f>[1]资金台帐!H4392&amp;""</f>
      </c>
      <c r="J4392">
        <f>[1]资金台帐!J4392&amp;""</f>
      </c>
      <c r="N4392">
        <f>[1]资金台帐!N4392</f>
      </c>
      <c r="O4392">
        <f>[1]资金台帐!O4392&amp;""</f>
      </c>
      <c r="P4392">
        <f>[1]资金台帐!P4392&amp;""</f>
      </c>
      <c r="Q4392">
        <f>[1]资金台帐!Q4392&amp;""</f>
      </c>
      <c r="T4392">
        <f>[1]资金台帐!T4392&amp;""</f>
      </c>
      <c r="U4392">
        <f>[1]资金台帐!U4392&amp;""</f>
      </c>
      <c r="W4392">
        <f>[1]资金台帐!W4392&amp;""</f>
      </c>
      <c r="X4392">
        <f>[1]资金台帐!X4392&amp;""</f>
      </c>
      <c r="AB4392">
        <f>[1]资金台帐!AB4392</f>
        <v>0</v>
      </c>
      <c r="AC4392">
        <f>[1]资金台帐!AC4392</f>
        <v>0</v>
      </c>
      <c r="AD4392">
        <f>[1]资金台帐!AD4392</f>
        <v>0</v>
      </c>
      <c r="AJ4392">
        <f>[1]资金台帐!AJ4392</f>
        <v>0</v>
      </c>
      <c r="AK4392">
        <f>[1]资金台帐!AK4392</f>
        <v>0</v>
      </c>
      <c r="BA4392" s="22">
        <f t="shared" si="0"/>
      </c>
    </row>
    <row r="4393">
      <c r="B4393">
        <f>[1]资金台帐!B4393&amp;""</f>
      </c>
      <c r="H4393">
        <f>[1]资金台帐!H4393&amp;""</f>
      </c>
      <c r="J4393">
        <f>[1]资金台帐!J4393&amp;""</f>
      </c>
      <c r="N4393">
        <f>[1]资金台帐!N4393</f>
      </c>
      <c r="O4393">
        <f>[1]资金台帐!O4393&amp;""</f>
      </c>
      <c r="P4393">
        <f>[1]资金台帐!P4393&amp;""</f>
      </c>
      <c r="Q4393">
        <f>[1]资金台帐!Q4393&amp;""</f>
      </c>
      <c r="T4393">
        <f>[1]资金台帐!T4393&amp;""</f>
      </c>
      <c r="U4393">
        <f>[1]资金台帐!U4393&amp;""</f>
      </c>
      <c r="W4393">
        <f>[1]资金台帐!W4393&amp;""</f>
      </c>
      <c r="X4393">
        <f>[1]资金台帐!X4393&amp;""</f>
      </c>
      <c r="AB4393">
        <f>[1]资金台帐!AB4393</f>
        <v>0</v>
      </c>
      <c r="AC4393">
        <f>[1]资金台帐!AC4393</f>
        <v>0</v>
      </c>
      <c r="AD4393">
        <f>[1]资金台帐!AD4393</f>
        <v>0</v>
      </c>
      <c r="AJ4393">
        <f>[1]资金台帐!AJ4393</f>
        <v>0</v>
      </c>
      <c r="AK4393">
        <f>[1]资金台帐!AK4393</f>
        <v>0</v>
      </c>
      <c r="BA4393" s="22">
        <f t="shared" si="0"/>
      </c>
    </row>
    <row r="4394">
      <c r="B4394">
        <f>[1]资金台帐!B4394&amp;""</f>
      </c>
      <c r="H4394">
        <f>[1]资金台帐!H4394&amp;""</f>
      </c>
      <c r="J4394">
        <f>[1]资金台帐!J4394&amp;""</f>
      </c>
      <c r="N4394">
        <f>[1]资金台帐!N4394</f>
      </c>
      <c r="O4394">
        <f>[1]资金台帐!O4394&amp;""</f>
      </c>
      <c r="P4394">
        <f>[1]资金台帐!P4394&amp;""</f>
      </c>
      <c r="Q4394">
        <f>[1]资金台帐!Q4394&amp;""</f>
      </c>
      <c r="T4394">
        <f>[1]资金台帐!T4394&amp;""</f>
      </c>
      <c r="U4394">
        <f>[1]资金台帐!U4394&amp;""</f>
      </c>
      <c r="W4394">
        <f>[1]资金台帐!W4394&amp;""</f>
      </c>
      <c r="X4394">
        <f>[1]资金台帐!X4394&amp;""</f>
      </c>
      <c r="AB4394">
        <f>[1]资金台帐!AB4394</f>
        <v>0</v>
      </c>
      <c r="AC4394">
        <f>[1]资金台帐!AC4394</f>
        <v>0</v>
      </c>
      <c r="AD4394">
        <f>[1]资金台帐!AD4394</f>
        <v>0</v>
      </c>
      <c r="AJ4394">
        <f>[1]资金台帐!AJ4394</f>
        <v>0</v>
      </c>
      <c r="AK4394">
        <f>[1]资金台帐!AK4394</f>
        <v>0</v>
      </c>
      <c r="BA4394" s="22">
        <f t="shared" si="0"/>
      </c>
    </row>
    <row r="4395">
      <c r="B4395">
        <f>[1]资金台帐!B4395&amp;""</f>
      </c>
      <c r="H4395">
        <f>[1]资金台帐!H4395&amp;""</f>
      </c>
      <c r="J4395">
        <f>[1]资金台帐!J4395&amp;""</f>
      </c>
      <c r="N4395">
        <f>[1]资金台帐!N4395</f>
      </c>
      <c r="O4395">
        <f>[1]资金台帐!O4395&amp;""</f>
      </c>
      <c r="P4395">
        <f>[1]资金台帐!P4395&amp;""</f>
      </c>
      <c r="Q4395">
        <f>[1]资金台帐!Q4395&amp;""</f>
      </c>
      <c r="T4395">
        <f>[1]资金台帐!T4395&amp;""</f>
      </c>
      <c r="U4395">
        <f>[1]资金台帐!U4395&amp;""</f>
      </c>
      <c r="W4395">
        <f>[1]资金台帐!W4395&amp;""</f>
      </c>
      <c r="X4395">
        <f>[1]资金台帐!X4395&amp;""</f>
      </c>
      <c r="AB4395">
        <f>[1]资金台帐!AB4395</f>
        <v>0</v>
      </c>
      <c r="AC4395">
        <f>[1]资金台帐!AC4395</f>
        <v>0</v>
      </c>
      <c r="AD4395">
        <f>[1]资金台帐!AD4395</f>
        <v>0</v>
      </c>
      <c r="AJ4395">
        <f>[1]资金台帐!AJ4395</f>
        <v>0</v>
      </c>
      <c r="AK4395">
        <f>[1]资金台帐!AK4395</f>
        <v>0</v>
      </c>
      <c r="BA4395" s="22">
        <f t="shared" si="0"/>
      </c>
    </row>
    <row r="4396">
      <c r="B4396">
        <f>[1]资金台帐!B4396&amp;""</f>
      </c>
      <c r="H4396">
        <f>[1]资金台帐!H4396&amp;""</f>
      </c>
      <c r="J4396">
        <f>[1]资金台帐!J4396&amp;""</f>
      </c>
      <c r="N4396">
        <f>[1]资金台帐!N4396</f>
      </c>
      <c r="O4396">
        <f>[1]资金台帐!O4396&amp;""</f>
      </c>
      <c r="P4396">
        <f>[1]资金台帐!P4396&amp;""</f>
      </c>
      <c r="Q4396">
        <f>[1]资金台帐!Q4396&amp;""</f>
      </c>
      <c r="T4396">
        <f>[1]资金台帐!T4396&amp;""</f>
      </c>
      <c r="U4396">
        <f>[1]资金台帐!U4396&amp;""</f>
      </c>
      <c r="W4396">
        <f>[1]资金台帐!W4396&amp;""</f>
      </c>
      <c r="X4396">
        <f>[1]资金台帐!X4396&amp;""</f>
      </c>
      <c r="AB4396">
        <f>[1]资金台帐!AB4396</f>
        <v>0</v>
      </c>
      <c r="AC4396">
        <f>[1]资金台帐!AC4396</f>
        <v>0</v>
      </c>
      <c r="AD4396">
        <f>[1]资金台帐!AD4396</f>
        <v>0</v>
      </c>
      <c r="AJ4396">
        <f>[1]资金台帐!AJ4396</f>
        <v>0</v>
      </c>
      <c r="AK4396">
        <f>[1]资金台帐!AK4396</f>
        <v>0</v>
      </c>
      <c r="BA4396" s="22">
        <f t="shared" si="0"/>
      </c>
    </row>
    <row r="4397">
      <c r="B4397">
        <f>[1]资金台帐!B4397&amp;""</f>
      </c>
      <c r="H4397">
        <f>[1]资金台帐!H4397&amp;""</f>
      </c>
      <c r="J4397">
        <f>[1]资金台帐!J4397&amp;""</f>
      </c>
      <c r="N4397">
        <f>[1]资金台帐!N4397</f>
      </c>
      <c r="O4397">
        <f>[1]资金台帐!O4397&amp;""</f>
      </c>
      <c r="P4397">
        <f>[1]资金台帐!P4397&amp;""</f>
      </c>
      <c r="Q4397">
        <f>[1]资金台帐!Q4397&amp;""</f>
      </c>
      <c r="T4397">
        <f>[1]资金台帐!T4397&amp;""</f>
      </c>
      <c r="U4397">
        <f>[1]资金台帐!U4397&amp;""</f>
      </c>
      <c r="W4397">
        <f>[1]资金台帐!W4397&amp;""</f>
      </c>
      <c r="X4397">
        <f>[1]资金台帐!X4397&amp;""</f>
      </c>
      <c r="AB4397">
        <f>[1]资金台帐!AB4397</f>
        <v>0</v>
      </c>
      <c r="AC4397">
        <f>[1]资金台帐!AC4397</f>
        <v>0</v>
      </c>
      <c r="AD4397">
        <f>[1]资金台帐!AD4397</f>
        <v>0</v>
      </c>
      <c r="AJ4397">
        <f>[1]资金台帐!AJ4397</f>
        <v>0</v>
      </c>
      <c r="AK4397">
        <f>[1]资金台帐!AK4397</f>
        <v>0</v>
      </c>
      <c r="BA4397" s="22">
        <f t="shared" si="0"/>
      </c>
    </row>
    <row r="4398">
      <c r="B4398">
        <f>[1]资金台帐!B4398&amp;""</f>
      </c>
      <c r="H4398">
        <f>[1]资金台帐!H4398&amp;""</f>
      </c>
      <c r="J4398">
        <f>[1]资金台帐!J4398&amp;""</f>
      </c>
      <c r="N4398">
        <f>[1]资金台帐!N4398</f>
      </c>
      <c r="O4398">
        <f>[1]资金台帐!O4398&amp;""</f>
      </c>
      <c r="P4398">
        <f>[1]资金台帐!P4398&amp;""</f>
      </c>
      <c r="Q4398">
        <f>[1]资金台帐!Q4398&amp;""</f>
      </c>
      <c r="T4398">
        <f>[1]资金台帐!T4398&amp;""</f>
      </c>
      <c r="U4398">
        <f>[1]资金台帐!U4398&amp;""</f>
      </c>
      <c r="W4398">
        <f>[1]资金台帐!W4398&amp;""</f>
      </c>
      <c r="X4398">
        <f>[1]资金台帐!X4398&amp;""</f>
      </c>
      <c r="AB4398">
        <f>[1]资金台帐!AB4398</f>
        <v>0</v>
      </c>
      <c r="AC4398">
        <f>[1]资金台帐!AC4398</f>
        <v>0</v>
      </c>
      <c r="AD4398">
        <f>[1]资金台帐!AD4398</f>
        <v>0</v>
      </c>
      <c r="AJ4398">
        <f>[1]资金台帐!AJ4398</f>
        <v>0</v>
      </c>
      <c r="AK4398">
        <f>[1]资金台帐!AK4398</f>
        <v>0</v>
      </c>
      <c r="BA4398" s="22">
        <f t="shared" si="0"/>
      </c>
    </row>
    <row r="4399">
      <c r="B4399">
        <f>[1]资金台帐!B4399&amp;""</f>
      </c>
      <c r="H4399">
        <f>[1]资金台帐!H4399&amp;""</f>
      </c>
      <c r="J4399">
        <f>[1]资金台帐!J4399&amp;""</f>
      </c>
      <c r="N4399">
        <f>[1]资金台帐!N4399</f>
      </c>
      <c r="O4399">
        <f>[1]资金台帐!O4399&amp;""</f>
      </c>
      <c r="P4399">
        <f>[1]资金台帐!P4399&amp;""</f>
      </c>
      <c r="Q4399">
        <f>[1]资金台帐!Q4399&amp;""</f>
      </c>
      <c r="T4399">
        <f>[1]资金台帐!T4399&amp;""</f>
      </c>
      <c r="U4399">
        <f>[1]资金台帐!U4399&amp;""</f>
      </c>
      <c r="W4399">
        <f>[1]资金台帐!W4399&amp;""</f>
      </c>
      <c r="X4399">
        <f>[1]资金台帐!X4399&amp;""</f>
      </c>
      <c r="AB4399">
        <f>[1]资金台帐!AB4399</f>
        <v>0</v>
      </c>
      <c r="AC4399">
        <f>[1]资金台帐!AC4399</f>
        <v>0</v>
      </c>
      <c r="AD4399">
        <f>[1]资金台帐!AD4399</f>
        <v>0</v>
      </c>
      <c r="AJ4399">
        <f>[1]资金台帐!AJ4399</f>
        <v>0</v>
      </c>
      <c r="AK4399">
        <f>[1]资金台帐!AK4399</f>
        <v>0</v>
      </c>
      <c r="BA4399" s="22">
        <f t="shared" si="0"/>
      </c>
    </row>
    <row r="4400">
      <c r="B4400">
        <f>[1]资金台帐!B4400&amp;""</f>
      </c>
      <c r="H4400">
        <f>[1]资金台帐!H4400&amp;""</f>
      </c>
      <c r="J4400">
        <f>[1]资金台帐!J4400&amp;""</f>
      </c>
      <c r="N4400">
        <f>[1]资金台帐!N4400</f>
      </c>
      <c r="O4400">
        <f>[1]资金台帐!O4400&amp;""</f>
      </c>
      <c r="P4400">
        <f>[1]资金台帐!P4400&amp;""</f>
      </c>
      <c r="Q4400">
        <f>[1]资金台帐!Q4400&amp;""</f>
      </c>
      <c r="T4400">
        <f>[1]资金台帐!T4400&amp;""</f>
      </c>
      <c r="U4400">
        <f>[1]资金台帐!U4400&amp;""</f>
      </c>
      <c r="W4400">
        <f>[1]资金台帐!W4400&amp;""</f>
      </c>
      <c r="X4400">
        <f>[1]资金台帐!X4400&amp;""</f>
      </c>
      <c r="AB4400">
        <f>[1]资金台帐!AB4400</f>
        <v>0</v>
      </c>
      <c r="AC4400">
        <f>[1]资金台帐!AC4400</f>
        <v>0</v>
      </c>
      <c r="AD4400">
        <f>[1]资金台帐!AD4400</f>
        <v>0</v>
      </c>
      <c r="AJ4400">
        <f>[1]资金台帐!AJ4400</f>
        <v>0</v>
      </c>
      <c r="AK4400">
        <f>[1]资金台帐!AK4400</f>
        <v>0</v>
      </c>
      <c r="BA4400" s="22">
        <f t="shared" si="0"/>
      </c>
    </row>
    <row r="4401">
      <c r="B4401">
        <f>[1]资金台帐!B4401&amp;""</f>
      </c>
      <c r="H4401">
        <f>[1]资金台帐!H4401&amp;""</f>
      </c>
      <c r="J4401">
        <f>[1]资金台帐!J4401&amp;""</f>
      </c>
      <c r="N4401">
        <f>[1]资金台帐!N4401</f>
      </c>
      <c r="O4401">
        <f>[1]资金台帐!O4401&amp;""</f>
      </c>
      <c r="P4401">
        <f>[1]资金台帐!P4401&amp;""</f>
      </c>
      <c r="Q4401">
        <f>[1]资金台帐!Q4401&amp;""</f>
      </c>
      <c r="T4401">
        <f>[1]资金台帐!T4401&amp;""</f>
      </c>
      <c r="U4401">
        <f>[1]资金台帐!U4401&amp;""</f>
      </c>
      <c r="W4401">
        <f>[1]资金台帐!W4401&amp;""</f>
      </c>
      <c r="X4401">
        <f>[1]资金台帐!X4401&amp;""</f>
      </c>
      <c r="AB4401">
        <f>[1]资金台帐!AB4401</f>
        <v>0</v>
      </c>
      <c r="AC4401">
        <f>[1]资金台帐!AC4401</f>
        <v>0</v>
      </c>
      <c r="AD4401">
        <f>[1]资金台帐!AD4401</f>
        <v>0</v>
      </c>
      <c r="AJ4401">
        <f>[1]资金台帐!AJ4401</f>
        <v>0</v>
      </c>
      <c r="AK4401">
        <f>[1]资金台帐!AK4401</f>
        <v>0</v>
      </c>
      <c r="BA4401" s="22">
        <f t="shared" si="0"/>
      </c>
    </row>
    <row r="4402">
      <c r="B4402">
        <f>[1]资金台帐!B4402&amp;""</f>
      </c>
      <c r="H4402">
        <f>[1]资金台帐!H4402&amp;""</f>
      </c>
      <c r="J4402">
        <f>[1]资金台帐!J4402&amp;""</f>
      </c>
      <c r="N4402">
        <f>[1]资金台帐!N4402</f>
      </c>
      <c r="O4402">
        <f>[1]资金台帐!O4402&amp;""</f>
      </c>
      <c r="P4402">
        <f>[1]资金台帐!P4402&amp;""</f>
      </c>
      <c r="Q4402">
        <f>[1]资金台帐!Q4402&amp;""</f>
      </c>
      <c r="T4402">
        <f>[1]资金台帐!T4402&amp;""</f>
      </c>
      <c r="U4402">
        <f>[1]资金台帐!U4402&amp;""</f>
      </c>
      <c r="W4402">
        <f>[1]资金台帐!W4402&amp;""</f>
      </c>
      <c r="X4402">
        <f>[1]资金台帐!X4402&amp;""</f>
      </c>
      <c r="AB4402">
        <f>[1]资金台帐!AB4402</f>
        <v>0</v>
      </c>
      <c r="AC4402">
        <f>[1]资金台帐!AC4402</f>
        <v>0</v>
      </c>
      <c r="AD4402">
        <f>[1]资金台帐!AD4402</f>
        <v>0</v>
      </c>
      <c r="AJ4402">
        <f>[1]资金台帐!AJ4402</f>
        <v>0</v>
      </c>
      <c r="AK4402">
        <f>[1]资金台帐!AK4402</f>
        <v>0</v>
      </c>
      <c r="BA4402" s="22">
        <f t="shared" si="0"/>
      </c>
    </row>
    <row r="4403">
      <c r="B4403">
        <f>[1]资金台帐!B4403&amp;""</f>
      </c>
      <c r="H4403">
        <f>[1]资金台帐!H4403&amp;""</f>
      </c>
      <c r="J4403">
        <f>[1]资金台帐!J4403&amp;""</f>
      </c>
      <c r="N4403">
        <f>[1]资金台帐!N4403</f>
      </c>
      <c r="O4403">
        <f>[1]资金台帐!O4403&amp;""</f>
      </c>
      <c r="P4403">
        <f>[1]资金台帐!P4403&amp;""</f>
      </c>
      <c r="Q4403">
        <f>[1]资金台帐!Q4403&amp;""</f>
      </c>
      <c r="T4403">
        <f>[1]资金台帐!T4403&amp;""</f>
      </c>
      <c r="U4403">
        <f>[1]资金台帐!U4403&amp;""</f>
      </c>
      <c r="W4403">
        <f>[1]资金台帐!W4403&amp;""</f>
      </c>
      <c r="X4403">
        <f>[1]资金台帐!X4403&amp;""</f>
      </c>
      <c r="AB4403">
        <f>[1]资金台帐!AB4403</f>
        <v>0</v>
      </c>
      <c r="AC4403">
        <f>[1]资金台帐!AC4403</f>
        <v>0</v>
      </c>
      <c r="AD4403">
        <f>[1]资金台帐!AD4403</f>
        <v>0</v>
      </c>
      <c r="AJ4403">
        <f>[1]资金台帐!AJ4403</f>
        <v>0</v>
      </c>
      <c r="AK4403">
        <f>[1]资金台帐!AK4403</f>
        <v>0</v>
      </c>
      <c r="BA4403" s="22">
        <f t="shared" si="0"/>
      </c>
    </row>
    <row r="4404">
      <c r="B4404">
        <f>[1]资金台帐!B4404&amp;""</f>
      </c>
      <c r="H4404">
        <f>[1]资金台帐!H4404&amp;""</f>
      </c>
      <c r="J4404">
        <f>[1]资金台帐!J4404&amp;""</f>
      </c>
      <c r="N4404">
        <f>[1]资金台帐!N4404</f>
      </c>
      <c r="O4404">
        <f>[1]资金台帐!O4404&amp;""</f>
      </c>
      <c r="P4404">
        <f>[1]资金台帐!P4404&amp;""</f>
      </c>
      <c r="Q4404">
        <f>[1]资金台帐!Q4404&amp;""</f>
      </c>
      <c r="T4404">
        <f>[1]资金台帐!T4404&amp;""</f>
      </c>
      <c r="U4404">
        <f>[1]资金台帐!U4404&amp;""</f>
      </c>
      <c r="W4404">
        <f>[1]资金台帐!W4404&amp;""</f>
      </c>
      <c r="X4404">
        <f>[1]资金台帐!X4404&amp;""</f>
      </c>
      <c r="AB4404">
        <f>[1]资金台帐!AB4404</f>
        <v>0</v>
      </c>
      <c r="AC4404">
        <f>[1]资金台帐!AC4404</f>
        <v>0</v>
      </c>
      <c r="AD4404">
        <f>[1]资金台帐!AD4404</f>
        <v>0</v>
      </c>
      <c r="AJ4404">
        <f>[1]资金台帐!AJ4404</f>
        <v>0</v>
      </c>
      <c r="AK4404">
        <f>[1]资金台帐!AK4404</f>
        <v>0</v>
      </c>
      <c r="BA4404" s="22">
        <f t="shared" si="0"/>
      </c>
    </row>
    <row r="4405">
      <c r="B4405">
        <f>[1]资金台帐!B4405&amp;""</f>
      </c>
      <c r="H4405">
        <f>[1]资金台帐!H4405&amp;""</f>
      </c>
      <c r="J4405">
        <f>[1]资金台帐!J4405&amp;""</f>
      </c>
      <c r="N4405">
        <f>[1]资金台帐!N4405</f>
      </c>
      <c r="O4405">
        <f>[1]资金台帐!O4405&amp;""</f>
      </c>
      <c r="P4405">
        <f>[1]资金台帐!P4405&amp;""</f>
      </c>
      <c r="Q4405">
        <f>[1]资金台帐!Q4405&amp;""</f>
      </c>
      <c r="T4405">
        <f>[1]资金台帐!T4405&amp;""</f>
      </c>
      <c r="U4405">
        <f>[1]资金台帐!U4405&amp;""</f>
      </c>
      <c r="W4405">
        <f>[1]资金台帐!W4405&amp;""</f>
      </c>
      <c r="X4405">
        <f>[1]资金台帐!X4405&amp;""</f>
      </c>
      <c r="AB4405">
        <f>[1]资金台帐!AB4405</f>
        <v>0</v>
      </c>
      <c r="AC4405">
        <f>[1]资金台帐!AC4405</f>
        <v>0</v>
      </c>
      <c r="AD4405">
        <f>[1]资金台帐!AD4405</f>
        <v>0</v>
      </c>
      <c r="AJ4405">
        <f>[1]资金台帐!AJ4405</f>
        <v>0</v>
      </c>
      <c r="AK4405">
        <f>[1]资金台帐!AK4405</f>
        <v>0</v>
      </c>
      <c r="BA4405" s="22">
        <f t="shared" si="0"/>
      </c>
    </row>
    <row r="4406">
      <c r="B4406">
        <f>[1]资金台帐!B4406&amp;""</f>
      </c>
      <c r="H4406">
        <f>[1]资金台帐!H4406&amp;""</f>
      </c>
      <c r="J4406">
        <f>[1]资金台帐!J4406&amp;""</f>
      </c>
      <c r="N4406">
        <f>[1]资金台帐!N4406</f>
      </c>
      <c r="O4406">
        <f>[1]资金台帐!O4406&amp;""</f>
      </c>
      <c r="P4406">
        <f>[1]资金台帐!P4406&amp;""</f>
      </c>
      <c r="Q4406">
        <f>[1]资金台帐!Q4406&amp;""</f>
      </c>
      <c r="T4406">
        <f>[1]资金台帐!T4406&amp;""</f>
      </c>
      <c r="U4406">
        <f>[1]资金台帐!U4406&amp;""</f>
      </c>
      <c r="W4406">
        <f>[1]资金台帐!W4406&amp;""</f>
      </c>
      <c r="X4406">
        <f>[1]资金台帐!X4406&amp;""</f>
      </c>
      <c r="AB4406">
        <f>[1]资金台帐!AB4406</f>
        <v>0</v>
      </c>
      <c r="AC4406">
        <f>[1]资金台帐!AC4406</f>
        <v>0</v>
      </c>
      <c r="AD4406">
        <f>[1]资金台帐!AD4406</f>
        <v>0</v>
      </c>
      <c r="AJ4406">
        <f>[1]资金台帐!AJ4406</f>
        <v>0</v>
      </c>
      <c r="AK4406">
        <f>[1]资金台帐!AK4406</f>
        <v>0</v>
      </c>
      <c r="BA4406" s="22">
        <f t="shared" si="0"/>
      </c>
    </row>
    <row r="4407">
      <c r="B4407">
        <f>[1]资金台帐!B4407&amp;""</f>
      </c>
      <c r="H4407">
        <f>[1]资金台帐!H4407&amp;""</f>
      </c>
      <c r="J4407">
        <f>[1]资金台帐!J4407&amp;""</f>
      </c>
      <c r="N4407">
        <f>[1]资金台帐!N4407</f>
      </c>
      <c r="O4407">
        <f>[1]资金台帐!O4407&amp;""</f>
      </c>
      <c r="P4407">
        <f>[1]资金台帐!P4407&amp;""</f>
      </c>
      <c r="Q4407">
        <f>[1]资金台帐!Q4407&amp;""</f>
      </c>
      <c r="T4407">
        <f>[1]资金台帐!T4407&amp;""</f>
      </c>
      <c r="U4407">
        <f>[1]资金台帐!U4407&amp;""</f>
      </c>
      <c r="W4407">
        <f>[1]资金台帐!W4407&amp;""</f>
      </c>
      <c r="X4407">
        <f>[1]资金台帐!X4407&amp;""</f>
      </c>
      <c r="AB4407">
        <f>[1]资金台帐!AB4407</f>
        <v>0</v>
      </c>
      <c r="AC4407">
        <f>[1]资金台帐!AC4407</f>
        <v>0</v>
      </c>
      <c r="AD4407">
        <f>[1]资金台帐!AD4407</f>
        <v>0</v>
      </c>
      <c r="AJ4407">
        <f>[1]资金台帐!AJ4407</f>
        <v>0</v>
      </c>
      <c r="AK4407">
        <f>[1]资金台帐!AK4407</f>
        <v>0</v>
      </c>
      <c r="BA4407" s="22">
        <f t="shared" si="0"/>
      </c>
    </row>
    <row r="4408">
      <c r="B4408">
        <f>[1]资金台帐!B4408&amp;""</f>
      </c>
      <c r="H4408">
        <f>[1]资金台帐!H4408&amp;""</f>
      </c>
      <c r="J4408">
        <f>[1]资金台帐!J4408&amp;""</f>
      </c>
      <c r="N4408">
        <f>[1]资金台帐!N4408</f>
      </c>
      <c r="O4408">
        <f>[1]资金台帐!O4408&amp;""</f>
      </c>
      <c r="P4408">
        <f>[1]资金台帐!P4408&amp;""</f>
      </c>
      <c r="Q4408">
        <f>[1]资金台帐!Q4408&amp;""</f>
      </c>
      <c r="T4408">
        <f>[1]资金台帐!T4408&amp;""</f>
      </c>
      <c r="U4408">
        <f>[1]资金台帐!U4408&amp;""</f>
      </c>
      <c r="W4408">
        <f>[1]资金台帐!W4408&amp;""</f>
      </c>
      <c r="X4408">
        <f>[1]资金台帐!X4408&amp;""</f>
      </c>
      <c r="AB4408">
        <f>[1]资金台帐!AB4408</f>
        <v>0</v>
      </c>
      <c r="AC4408">
        <f>[1]资金台帐!AC4408</f>
        <v>0</v>
      </c>
      <c r="AD4408">
        <f>[1]资金台帐!AD4408</f>
        <v>0</v>
      </c>
      <c r="AJ4408">
        <f>[1]资金台帐!AJ4408</f>
        <v>0</v>
      </c>
      <c r="AK4408">
        <f>[1]资金台帐!AK4408</f>
        <v>0</v>
      </c>
      <c r="BA4408" s="22">
        <f t="shared" si="0"/>
      </c>
    </row>
    <row r="4409">
      <c r="B4409">
        <f>[1]资金台帐!B4409&amp;""</f>
      </c>
      <c r="H4409">
        <f>[1]资金台帐!H4409&amp;""</f>
      </c>
      <c r="J4409">
        <f>[1]资金台帐!J4409&amp;""</f>
      </c>
      <c r="N4409">
        <f>[1]资金台帐!N4409</f>
      </c>
      <c r="O4409">
        <f>[1]资金台帐!O4409&amp;""</f>
      </c>
      <c r="P4409">
        <f>[1]资金台帐!P4409&amp;""</f>
      </c>
      <c r="Q4409">
        <f>[1]资金台帐!Q4409&amp;""</f>
      </c>
      <c r="T4409">
        <f>[1]资金台帐!T4409&amp;""</f>
      </c>
      <c r="U4409">
        <f>[1]资金台帐!U4409&amp;""</f>
      </c>
      <c r="W4409">
        <f>[1]资金台帐!W4409&amp;""</f>
      </c>
      <c r="X4409">
        <f>[1]资金台帐!X4409&amp;""</f>
      </c>
      <c r="AB4409">
        <f>[1]资金台帐!AB4409</f>
        <v>0</v>
      </c>
      <c r="AC4409">
        <f>[1]资金台帐!AC4409</f>
        <v>0</v>
      </c>
      <c r="AD4409">
        <f>[1]资金台帐!AD4409</f>
        <v>0</v>
      </c>
      <c r="AJ4409">
        <f>[1]资金台帐!AJ4409</f>
        <v>0</v>
      </c>
      <c r="AK4409">
        <f>[1]资金台帐!AK4409</f>
        <v>0</v>
      </c>
      <c r="BA4409" s="22">
        <f t="shared" si="0"/>
      </c>
    </row>
    <row r="4410">
      <c r="B4410">
        <f>[1]资金台帐!B4410&amp;""</f>
      </c>
      <c r="H4410">
        <f>[1]资金台帐!H4410&amp;""</f>
      </c>
      <c r="J4410">
        <f>[1]资金台帐!J4410&amp;""</f>
      </c>
      <c r="N4410">
        <f>[1]资金台帐!N4410</f>
      </c>
      <c r="O4410">
        <f>[1]资金台帐!O4410&amp;""</f>
      </c>
      <c r="P4410">
        <f>[1]资金台帐!P4410&amp;""</f>
      </c>
      <c r="Q4410">
        <f>[1]资金台帐!Q4410&amp;""</f>
      </c>
      <c r="T4410">
        <f>[1]资金台帐!T4410&amp;""</f>
      </c>
      <c r="U4410">
        <f>[1]资金台帐!U4410&amp;""</f>
      </c>
      <c r="W4410">
        <f>[1]资金台帐!W4410&amp;""</f>
      </c>
      <c r="X4410">
        <f>[1]资金台帐!X4410&amp;""</f>
      </c>
      <c r="AB4410">
        <f>[1]资金台帐!AB4410</f>
        <v>0</v>
      </c>
      <c r="AC4410">
        <f>[1]资金台帐!AC4410</f>
        <v>0</v>
      </c>
      <c r="AD4410">
        <f>[1]资金台帐!AD4410</f>
        <v>0</v>
      </c>
      <c r="AJ4410">
        <f>[1]资金台帐!AJ4410</f>
        <v>0</v>
      </c>
      <c r="AK4410">
        <f>[1]资金台帐!AK4410</f>
        <v>0</v>
      </c>
      <c r="BA4410" s="22">
        <f t="shared" si="0"/>
      </c>
    </row>
    <row r="4411">
      <c r="B4411">
        <f>[1]资金台帐!B4411&amp;""</f>
      </c>
      <c r="H4411">
        <f>[1]资金台帐!H4411&amp;""</f>
      </c>
      <c r="J4411">
        <f>[1]资金台帐!J4411&amp;""</f>
      </c>
      <c r="N4411">
        <f>[1]资金台帐!N4411</f>
      </c>
      <c r="O4411">
        <f>[1]资金台帐!O4411&amp;""</f>
      </c>
      <c r="P4411">
        <f>[1]资金台帐!P4411&amp;""</f>
      </c>
      <c r="Q4411">
        <f>[1]资金台帐!Q4411&amp;""</f>
      </c>
      <c r="T4411">
        <f>[1]资金台帐!T4411&amp;""</f>
      </c>
      <c r="U4411">
        <f>[1]资金台帐!U4411&amp;""</f>
      </c>
      <c r="W4411">
        <f>[1]资金台帐!W4411&amp;""</f>
      </c>
      <c r="X4411">
        <f>[1]资金台帐!X4411&amp;""</f>
      </c>
      <c r="AB4411">
        <f>[1]资金台帐!AB4411</f>
        <v>0</v>
      </c>
      <c r="AC4411">
        <f>[1]资金台帐!AC4411</f>
        <v>0</v>
      </c>
      <c r="AD4411">
        <f>[1]资金台帐!AD4411</f>
        <v>0</v>
      </c>
      <c r="AJ4411">
        <f>[1]资金台帐!AJ4411</f>
        <v>0</v>
      </c>
      <c r="AK4411">
        <f>[1]资金台帐!AK4411</f>
        <v>0</v>
      </c>
      <c r="BA4411" s="22">
        <f t="shared" si="0"/>
      </c>
    </row>
    <row r="4412">
      <c r="B4412">
        <f>[1]资金台帐!B4412&amp;""</f>
      </c>
      <c r="H4412">
        <f>[1]资金台帐!H4412&amp;""</f>
      </c>
      <c r="J4412">
        <f>[1]资金台帐!J4412&amp;""</f>
      </c>
      <c r="N4412">
        <f>[1]资金台帐!N4412</f>
      </c>
      <c r="O4412">
        <f>[1]资金台帐!O4412&amp;""</f>
      </c>
      <c r="P4412">
        <f>[1]资金台帐!P4412&amp;""</f>
      </c>
      <c r="Q4412">
        <f>[1]资金台帐!Q4412&amp;""</f>
      </c>
      <c r="T4412">
        <f>[1]资金台帐!T4412&amp;""</f>
      </c>
      <c r="U4412">
        <f>[1]资金台帐!U4412&amp;""</f>
      </c>
      <c r="W4412">
        <f>[1]资金台帐!W4412&amp;""</f>
      </c>
      <c r="X4412">
        <f>[1]资金台帐!X4412&amp;""</f>
      </c>
      <c r="AB4412">
        <f>[1]资金台帐!AB4412</f>
        <v>0</v>
      </c>
      <c r="AC4412">
        <f>[1]资金台帐!AC4412</f>
        <v>0</v>
      </c>
      <c r="AD4412">
        <f>[1]资金台帐!AD4412</f>
        <v>0</v>
      </c>
      <c r="AJ4412">
        <f>[1]资金台帐!AJ4412</f>
        <v>0</v>
      </c>
      <c r="AK4412">
        <f>[1]资金台帐!AK4412</f>
        <v>0</v>
      </c>
      <c r="BA4412" s="22">
        <f t="shared" si="0"/>
      </c>
    </row>
    <row r="4413">
      <c r="B4413">
        <f>[1]资金台帐!B4413&amp;""</f>
      </c>
      <c r="H4413">
        <f>[1]资金台帐!H4413&amp;""</f>
      </c>
      <c r="J4413">
        <f>[1]资金台帐!J4413&amp;""</f>
      </c>
      <c r="N4413">
        <f>[1]资金台帐!N4413</f>
      </c>
      <c r="O4413">
        <f>[1]资金台帐!O4413&amp;""</f>
      </c>
      <c r="P4413">
        <f>[1]资金台帐!P4413&amp;""</f>
      </c>
      <c r="Q4413">
        <f>[1]资金台帐!Q4413&amp;""</f>
      </c>
      <c r="T4413">
        <f>[1]资金台帐!T4413&amp;""</f>
      </c>
      <c r="U4413">
        <f>[1]资金台帐!U4413&amp;""</f>
      </c>
      <c r="W4413">
        <f>[1]资金台帐!W4413&amp;""</f>
      </c>
      <c r="X4413">
        <f>[1]资金台帐!X4413&amp;""</f>
      </c>
      <c r="AB4413">
        <f>[1]资金台帐!AB4413</f>
        <v>0</v>
      </c>
      <c r="AC4413">
        <f>[1]资金台帐!AC4413</f>
        <v>0</v>
      </c>
      <c r="AD4413">
        <f>[1]资金台帐!AD4413</f>
        <v>0</v>
      </c>
      <c r="AJ4413">
        <f>[1]资金台帐!AJ4413</f>
        <v>0</v>
      </c>
      <c r="AK4413">
        <f>[1]资金台帐!AK4413</f>
        <v>0</v>
      </c>
      <c r="BA4413" s="22">
        <f t="shared" si="0"/>
      </c>
    </row>
    <row r="4414">
      <c r="B4414">
        <f>[1]资金台帐!B4414&amp;""</f>
      </c>
      <c r="H4414">
        <f>[1]资金台帐!H4414&amp;""</f>
      </c>
      <c r="J4414">
        <f>[1]资金台帐!J4414&amp;""</f>
      </c>
      <c r="N4414">
        <f>[1]资金台帐!N4414</f>
      </c>
      <c r="O4414">
        <f>[1]资金台帐!O4414&amp;""</f>
      </c>
      <c r="P4414">
        <f>[1]资金台帐!P4414&amp;""</f>
      </c>
      <c r="Q4414">
        <f>[1]资金台帐!Q4414&amp;""</f>
      </c>
      <c r="T4414">
        <f>[1]资金台帐!T4414&amp;""</f>
      </c>
      <c r="U4414">
        <f>[1]资金台帐!U4414&amp;""</f>
      </c>
      <c r="W4414">
        <f>[1]资金台帐!W4414&amp;""</f>
      </c>
      <c r="X4414">
        <f>[1]资金台帐!X4414&amp;""</f>
      </c>
      <c r="AB4414">
        <f>[1]资金台帐!AB4414</f>
        <v>0</v>
      </c>
      <c r="AC4414">
        <f>[1]资金台帐!AC4414</f>
        <v>0</v>
      </c>
      <c r="AD4414">
        <f>[1]资金台帐!AD4414</f>
        <v>0</v>
      </c>
      <c r="AJ4414">
        <f>[1]资金台帐!AJ4414</f>
        <v>0</v>
      </c>
      <c r="AK4414">
        <f>[1]资金台帐!AK4414</f>
        <v>0</v>
      </c>
      <c r="BA4414" s="22">
        <f t="shared" si="0"/>
      </c>
    </row>
    <row r="4415">
      <c r="B4415">
        <f>[1]资金台帐!B4415&amp;""</f>
      </c>
      <c r="H4415">
        <f>[1]资金台帐!H4415&amp;""</f>
      </c>
      <c r="J4415">
        <f>[1]资金台帐!J4415&amp;""</f>
      </c>
      <c r="N4415">
        <f>[1]资金台帐!N4415</f>
      </c>
      <c r="O4415">
        <f>[1]资金台帐!O4415&amp;""</f>
      </c>
      <c r="P4415">
        <f>[1]资金台帐!P4415&amp;""</f>
      </c>
      <c r="Q4415">
        <f>[1]资金台帐!Q4415&amp;""</f>
      </c>
      <c r="T4415">
        <f>[1]资金台帐!T4415&amp;""</f>
      </c>
      <c r="U4415">
        <f>[1]资金台帐!U4415&amp;""</f>
      </c>
      <c r="W4415">
        <f>[1]资金台帐!W4415&amp;""</f>
      </c>
      <c r="X4415">
        <f>[1]资金台帐!X4415&amp;""</f>
      </c>
      <c r="AB4415">
        <f>[1]资金台帐!AB4415</f>
        <v>0</v>
      </c>
      <c r="AC4415">
        <f>[1]资金台帐!AC4415</f>
        <v>0</v>
      </c>
      <c r="AD4415">
        <f>[1]资金台帐!AD4415</f>
        <v>0</v>
      </c>
      <c r="AJ4415">
        <f>[1]资金台帐!AJ4415</f>
        <v>0</v>
      </c>
      <c r="AK4415">
        <f>[1]资金台帐!AK4415</f>
        <v>0</v>
      </c>
      <c r="BA4415" s="22">
        <f t="shared" si="0"/>
      </c>
    </row>
    <row r="4416">
      <c r="B4416">
        <f>[1]资金台帐!B4416&amp;""</f>
      </c>
      <c r="H4416">
        <f>[1]资金台帐!H4416&amp;""</f>
      </c>
      <c r="J4416">
        <f>[1]资金台帐!J4416&amp;""</f>
      </c>
      <c r="N4416">
        <f>[1]资金台帐!N4416</f>
      </c>
      <c r="O4416">
        <f>[1]资金台帐!O4416&amp;""</f>
      </c>
      <c r="P4416">
        <f>[1]资金台帐!P4416&amp;""</f>
      </c>
      <c r="Q4416">
        <f>[1]资金台帐!Q4416&amp;""</f>
      </c>
      <c r="T4416">
        <f>[1]资金台帐!T4416&amp;""</f>
      </c>
      <c r="U4416">
        <f>[1]资金台帐!U4416&amp;""</f>
      </c>
      <c r="W4416">
        <f>[1]资金台帐!W4416&amp;""</f>
      </c>
      <c r="X4416">
        <f>[1]资金台帐!X4416&amp;""</f>
      </c>
      <c r="AB4416">
        <f>[1]资金台帐!AB4416</f>
        <v>0</v>
      </c>
      <c r="AC4416">
        <f>[1]资金台帐!AC4416</f>
        <v>0</v>
      </c>
      <c r="AD4416">
        <f>[1]资金台帐!AD4416</f>
        <v>0</v>
      </c>
      <c r="AJ4416">
        <f>[1]资金台帐!AJ4416</f>
        <v>0</v>
      </c>
      <c r="AK4416">
        <f>[1]资金台帐!AK4416</f>
        <v>0</v>
      </c>
      <c r="BA4416" s="22">
        <f t="shared" si="0"/>
      </c>
    </row>
    <row r="4417">
      <c r="B4417">
        <f>[1]资金台帐!B4417&amp;""</f>
      </c>
      <c r="H4417">
        <f>[1]资金台帐!H4417&amp;""</f>
      </c>
      <c r="J4417">
        <f>[1]资金台帐!J4417&amp;""</f>
      </c>
      <c r="N4417">
        <f>[1]资金台帐!N4417</f>
      </c>
      <c r="O4417">
        <f>[1]资金台帐!O4417&amp;""</f>
      </c>
      <c r="P4417">
        <f>[1]资金台帐!P4417&amp;""</f>
      </c>
      <c r="Q4417">
        <f>[1]资金台帐!Q4417&amp;""</f>
      </c>
      <c r="T4417">
        <f>[1]资金台帐!T4417&amp;""</f>
      </c>
      <c r="U4417">
        <f>[1]资金台帐!U4417&amp;""</f>
      </c>
      <c r="W4417">
        <f>[1]资金台帐!W4417&amp;""</f>
      </c>
      <c r="X4417">
        <f>[1]资金台帐!X4417&amp;""</f>
      </c>
      <c r="AB4417">
        <f>[1]资金台帐!AB4417</f>
        <v>0</v>
      </c>
      <c r="AC4417">
        <f>[1]资金台帐!AC4417</f>
        <v>0</v>
      </c>
      <c r="AD4417">
        <f>[1]资金台帐!AD4417</f>
        <v>0</v>
      </c>
      <c r="AJ4417">
        <f>[1]资金台帐!AJ4417</f>
        <v>0</v>
      </c>
      <c r="AK4417">
        <f>[1]资金台帐!AK4417</f>
        <v>0</v>
      </c>
      <c r="BA4417" s="22">
        <f t="shared" si="0"/>
      </c>
    </row>
    <row r="4418">
      <c r="B4418">
        <f>[1]资金台帐!B4418&amp;""</f>
      </c>
      <c r="H4418">
        <f>[1]资金台帐!H4418&amp;""</f>
      </c>
      <c r="J4418">
        <f>[1]资金台帐!J4418&amp;""</f>
      </c>
      <c r="N4418">
        <f>[1]资金台帐!N4418</f>
      </c>
      <c r="O4418">
        <f>[1]资金台帐!O4418&amp;""</f>
      </c>
      <c r="P4418">
        <f>[1]资金台帐!P4418&amp;""</f>
      </c>
      <c r="Q4418">
        <f>[1]资金台帐!Q4418&amp;""</f>
      </c>
      <c r="T4418">
        <f>[1]资金台帐!T4418&amp;""</f>
      </c>
      <c r="U4418">
        <f>[1]资金台帐!U4418&amp;""</f>
      </c>
      <c r="W4418">
        <f>[1]资金台帐!W4418&amp;""</f>
      </c>
      <c r="X4418">
        <f>[1]资金台帐!X4418&amp;""</f>
      </c>
      <c r="AB4418">
        <f>[1]资金台帐!AB4418</f>
        <v>0</v>
      </c>
      <c r="AC4418">
        <f>[1]资金台帐!AC4418</f>
        <v>0</v>
      </c>
      <c r="AD4418">
        <f>[1]资金台帐!AD4418</f>
        <v>0</v>
      </c>
      <c r="AJ4418">
        <f>[1]资金台帐!AJ4418</f>
        <v>0</v>
      </c>
      <c r="AK4418">
        <f>[1]资金台帐!AK4418</f>
        <v>0</v>
      </c>
      <c r="BA4418" s="22">
        <f t="shared" si="0"/>
      </c>
    </row>
    <row r="4419">
      <c r="B4419">
        <f>[1]资金台帐!B4419&amp;""</f>
      </c>
      <c r="H4419">
        <f>[1]资金台帐!H4419&amp;""</f>
      </c>
      <c r="J4419">
        <f>[1]资金台帐!J4419&amp;""</f>
      </c>
      <c r="N4419">
        <f>[1]资金台帐!N4419</f>
      </c>
      <c r="O4419">
        <f>[1]资金台帐!O4419&amp;""</f>
      </c>
      <c r="P4419">
        <f>[1]资金台帐!P4419&amp;""</f>
      </c>
      <c r="Q4419">
        <f>[1]资金台帐!Q4419&amp;""</f>
      </c>
      <c r="T4419">
        <f>[1]资金台帐!T4419&amp;""</f>
      </c>
      <c r="U4419">
        <f>[1]资金台帐!U4419&amp;""</f>
      </c>
      <c r="W4419">
        <f>[1]资金台帐!W4419&amp;""</f>
      </c>
      <c r="X4419">
        <f>[1]资金台帐!X4419&amp;""</f>
      </c>
      <c r="AB4419">
        <f>[1]资金台帐!AB4419</f>
        <v>0</v>
      </c>
      <c r="AC4419">
        <f>[1]资金台帐!AC4419</f>
        <v>0</v>
      </c>
      <c r="AD4419">
        <f>[1]资金台帐!AD4419</f>
        <v>0</v>
      </c>
      <c r="AJ4419">
        <f>[1]资金台帐!AJ4419</f>
        <v>0</v>
      </c>
      <c r="AK4419">
        <f>[1]资金台帐!AK4419</f>
        <v>0</v>
      </c>
      <c r="BA4419" s="22">
        <f t="shared" si="0"/>
      </c>
    </row>
    <row r="4420">
      <c r="B4420">
        <f>[1]资金台帐!B4420&amp;""</f>
      </c>
      <c r="H4420">
        <f>[1]资金台帐!H4420&amp;""</f>
      </c>
      <c r="J4420">
        <f>[1]资金台帐!J4420&amp;""</f>
      </c>
      <c r="N4420">
        <f>[1]资金台帐!N4420</f>
      </c>
      <c r="O4420">
        <f>[1]资金台帐!O4420&amp;""</f>
      </c>
      <c r="P4420">
        <f>[1]资金台帐!P4420&amp;""</f>
      </c>
      <c r="Q4420">
        <f>[1]资金台帐!Q4420&amp;""</f>
      </c>
      <c r="T4420">
        <f>[1]资金台帐!T4420&amp;""</f>
      </c>
      <c r="U4420">
        <f>[1]资金台帐!U4420&amp;""</f>
      </c>
      <c r="W4420">
        <f>[1]资金台帐!W4420&amp;""</f>
      </c>
      <c r="X4420">
        <f>[1]资金台帐!X4420&amp;""</f>
      </c>
      <c r="AB4420">
        <f>[1]资金台帐!AB4420</f>
        <v>0</v>
      </c>
      <c r="AC4420">
        <f>[1]资金台帐!AC4420</f>
        <v>0</v>
      </c>
      <c r="AD4420">
        <f>[1]资金台帐!AD4420</f>
        <v>0</v>
      </c>
      <c r="AJ4420">
        <f>[1]资金台帐!AJ4420</f>
        <v>0</v>
      </c>
      <c r="AK4420">
        <f>[1]资金台帐!AK4420</f>
        <v>0</v>
      </c>
      <c r="BA4420" s="22">
        <f t="shared" si="0"/>
      </c>
    </row>
    <row r="4421">
      <c r="B4421">
        <f>[1]资金台帐!B4421&amp;""</f>
      </c>
      <c r="H4421">
        <f>[1]资金台帐!H4421&amp;""</f>
      </c>
      <c r="J4421">
        <f>[1]资金台帐!J4421&amp;""</f>
      </c>
      <c r="N4421">
        <f>[1]资金台帐!N4421</f>
      </c>
      <c r="O4421">
        <f>[1]资金台帐!O4421&amp;""</f>
      </c>
      <c r="P4421">
        <f>[1]资金台帐!P4421&amp;""</f>
      </c>
      <c r="Q4421">
        <f>[1]资金台帐!Q4421&amp;""</f>
      </c>
      <c r="T4421">
        <f>[1]资金台帐!T4421&amp;""</f>
      </c>
      <c r="U4421">
        <f>[1]资金台帐!U4421&amp;""</f>
      </c>
      <c r="W4421">
        <f>[1]资金台帐!W4421&amp;""</f>
      </c>
      <c r="X4421">
        <f>[1]资金台帐!X4421&amp;""</f>
      </c>
      <c r="AB4421">
        <f>[1]资金台帐!AB4421</f>
        <v>0</v>
      </c>
      <c r="AC4421">
        <f>[1]资金台帐!AC4421</f>
        <v>0</v>
      </c>
      <c r="AD4421">
        <f>[1]资金台帐!AD4421</f>
        <v>0</v>
      </c>
      <c r="AJ4421">
        <f>[1]资金台帐!AJ4421</f>
        <v>0</v>
      </c>
      <c r="AK4421">
        <f>[1]资金台帐!AK4421</f>
        <v>0</v>
      </c>
      <c r="BA4421" s="22">
        <f t="shared" si="0"/>
      </c>
    </row>
    <row r="4422">
      <c r="B4422">
        <f>[1]资金台帐!B4422&amp;""</f>
      </c>
      <c r="H4422">
        <f>[1]资金台帐!H4422&amp;""</f>
      </c>
      <c r="J4422">
        <f>[1]资金台帐!J4422&amp;""</f>
      </c>
      <c r="N4422">
        <f>[1]资金台帐!N4422</f>
      </c>
      <c r="O4422">
        <f>[1]资金台帐!O4422&amp;""</f>
      </c>
      <c r="P4422">
        <f>[1]资金台帐!P4422&amp;""</f>
      </c>
      <c r="Q4422">
        <f>[1]资金台帐!Q4422&amp;""</f>
      </c>
      <c r="T4422">
        <f>[1]资金台帐!T4422&amp;""</f>
      </c>
      <c r="U4422">
        <f>[1]资金台帐!U4422&amp;""</f>
      </c>
      <c r="W4422">
        <f>[1]资金台帐!W4422&amp;""</f>
      </c>
      <c r="X4422">
        <f>[1]资金台帐!X4422&amp;""</f>
      </c>
      <c r="AB4422">
        <f>[1]资金台帐!AB4422</f>
        <v>0</v>
      </c>
      <c r="AC4422">
        <f>[1]资金台帐!AC4422</f>
        <v>0</v>
      </c>
      <c r="AD4422">
        <f>[1]资金台帐!AD4422</f>
        <v>0</v>
      </c>
      <c r="AJ4422">
        <f>[1]资金台帐!AJ4422</f>
        <v>0</v>
      </c>
      <c r="AK4422">
        <f>[1]资金台帐!AK4422</f>
        <v>0</v>
      </c>
      <c r="BA4422" s="22">
        <f t="shared" si="0"/>
      </c>
    </row>
    <row r="4423">
      <c r="B4423">
        <f>[1]资金台帐!B4423&amp;""</f>
      </c>
      <c r="H4423">
        <f>[1]资金台帐!H4423&amp;""</f>
      </c>
      <c r="J4423">
        <f>[1]资金台帐!J4423&amp;""</f>
      </c>
      <c r="N4423">
        <f>[1]资金台帐!N4423</f>
      </c>
      <c r="O4423">
        <f>[1]资金台帐!O4423&amp;""</f>
      </c>
      <c r="P4423">
        <f>[1]资金台帐!P4423&amp;""</f>
      </c>
      <c r="Q4423">
        <f>[1]资金台帐!Q4423&amp;""</f>
      </c>
      <c r="T4423">
        <f>[1]资金台帐!T4423&amp;""</f>
      </c>
      <c r="U4423">
        <f>[1]资金台帐!U4423&amp;""</f>
      </c>
      <c r="W4423">
        <f>[1]资金台帐!W4423&amp;""</f>
      </c>
      <c r="X4423">
        <f>[1]资金台帐!X4423&amp;""</f>
      </c>
      <c r="AB4423">
        <f>[1]资金台帐!AB4423</f>
        <v>0</v>
      </c>
      <c r="AC4423">
        <f>[1]资金台帐!AC4423</f>
        <v>0</v>
      </c>
      <c r="AD4423">
        <f>[1]资金台帐!AD4423</f>
        <v>0</v>
      </c>
      <c r="AJ4423">
        <f>[1]资金台帐!AJ4423</f>
        <v>0</v>
      </c>
      <c r="AK4423">
        <f>[1]资金台帐!AK4423</f>
        <v>0</v>
      </c>
      <c r="BA4423" s="22">
        <f t="shared" si="0"/>
      </c>
    </row>
    <row r="4424">
      <c r="B4424">
        <f>[1]资金台帐!B4424&amp;""</f>
      </c>
      <c r="H4424">
        <f>[1]资金台帐!H4424&amp;""</f>
      </c>
      <c r="J4424">
        <f>[1]资金台帐!J4424&amp;""</f>
      </c>
      <c r="N4424">
        <f>[1]资金台帐!N4424</f>
      </c>
      <c r="O4424">
        <f>[1]资金台帐!O4424&amp;""</f>
      </c>
      <c r="P4424">
        <f>[1]资金台帐!P4424&amp;""</f>
      </c>
      <c r="Q4424">
        <f>[1]资金台帐!Q4424&amp;""</f>
      </c>
      <c r="T4424">
        <f>[1]资金台帐!T4424&amp;""</f>
      </c>
      <c r="U4424">
        <f>[1]资金台帐!U4424&amp;""</f>
      </c>
      <c r="W4424">
        <f>[1]资金台帐!W4424&amp;""</f>
      </c>
      <c r="X4424">
        <f>[1]资金台帐!X4424&amp;""</f>
      </c>
      <c r="AB4424">
        <f>[1]资金台帐!AB4424</f>
        <v>0</v>
      </c>
      <c r="AC4424">
        <f>[1]资金台帐!AC4424</f>
        <v>0</v>
      </c>
      <c r="AD4424">
        <f>[1]资金台帐!AD4424</f>
        <v>0</v>
      </c>
      <c r="AJ4424">
        <f>[1]资金台帐!AJ4424</f>
        <v>0</v>
      </c>
      <c r="AK4424">
        <f>[1]资金台帐!AK4424</f>
        <v>0</v>
      </c>
      <c r="BA4424" s="22">
        <f t="shared" si="0"/>
      </c>
    </row>
    <row r="4425">
      <c r="B4425">
        <f>[1]资金台帐!B4425&amp;""</f>
      </c>
      <c r="H4425">
        <f>[1]资金台帐!H4425&amp;""</f>
      </c>
      <c r="J4425">
        <f>[1]资金台帐!J4425&amp;""</f>
      </c>
      <c r="N4425">
        <f>[1]资金台帐!N4425</f>
      </c>
      <c r="O4425">
        <f>[1]资金台帐!O4425&amp;""</f>
      </c>
      <c r="P4425">
        <f>[1]资金台帐!P4425&amp;""</f>
      </c>
      <c r="Q4425">
        <f>[1]资金台帐!Q4425&amp;""</f>
      </c>
      <c r="T4425">
        <f>[1]资金台帐!T4425&amp;""</f>
      </c>
      <c r="U4425">
        <f>[1]资金台帐!U4425&amp;""</f>
      </c>
      <c r="W4425">
        <f>[1]资金台帐!W4425&amp;""</f>
      </c>
      <c r="X4425">
        <f>[1]资金台帐!X4425&amp;""</f>
      </c>
      <c r="AB4425">
        <f>[1]资金台帐!AB4425</f>
        <v>0</v>
      </c>
      <c r="AC4425">
        <f>[1]资金台帐!AC4425</f>
        <v>0</v>
      </c>
      <c r="AD4425">
        <f>[1]资金台帐!AD4425</f>
        <v>0</v>
      </c>
      <c r="AJ4425">
        <f>[1]资金台帐!AJ4425</f>
        <v>0</v>
      </c>
      <c r="AK4425">
        <f>[1]资金台帐!AK4425</f>
        <v>0</v>
      </c>
      <c r="BA4425" s="22">
        <f t="shared" si="0"/>
      </c>
    </row>
    <row r="4426">
      <c r="B4426">
        <f>[1]资金台帐!B4426&amp;""</f>
      </c>
      <c r="H4426">
        <f>[1]资金台帐!H4426&amp;""</f>
      </c>
      <c r="J4426">
        <f>[1]资金台帐!J4426&amp;""</f>
      </c>
      <c r="N4426">
        <f>[1]资金台帐!N4426</f>
      </c>
      <c r="O4426">
        <f>[1]资金台帐!O4426&amp;""</f>
      </c>
      <c r="P4426">
        <f>[1]资金台帐!P4426&amp;""</f>
      </c>
      <c r="Q4426">
        <f>[1]资金台帐!Q4426&amp;""</f>
      </c>
      <c r="T4426">
        <f>[1]资金台帐!T4426&amp;""</f>
      </c>
      <c r="U4426">
        <f>[1]资金台帐!U4426&amp;""</f>
      </c>
      <c r="W4426">
        <f>[1]资金台帐!W4426&amp;""</f>
      </c>
      <c r="X4426">
        <f>[1]资金台帐!X4426&amp;""</f>
      </c>
      <c r="AB4426">
        <f>[1]资金台帐!AB4426</f>
        <v>0</v>
      </c>
      <c r="AC4426">
        <f>[1]资金台帐!AC4426</f>
        <v>0</v>
      </c>
      <c r="AD4426">
        <f>[1]资金台帐!AD4426</f>
        <v>0</v>
      </c>
      <c r="AJ4426">
        <f>[1]资金台帐!AJ4426</f>
        <v>0</v>
      </c>
      <c r="AK4426">
        <f>[1]资金台帐!AK4426</f>
        <v>0</v>
      </c>
      <c r="BA4426" s="22">
        <f t="shared" si="0"/>
      </c>
    </row>
    <row r="4427">
      <c r="B4427">
        <f>[1]资金台帐!B4427&amp;""</f>
      </c>
      <c r="H4427">
        <f>[1]资金台帐!H4427&amp;""</f>
      </c>
      <c r="J4427">
        <f>[1]资金台帐!J4427&amp;""</f>
      </c>
      <c r="N4427">
        <f>[1]资金台帐!N4427</f>
      </c>
      <c r="O4427">
        <f>[1]资金台帐!O4427&amp;""</f>
      </c>
      <c r="P4427">
        <f>[1]资金台帐!P4427&amp;""</f>
      </c>
      <c r="Q4427">
        <f>[1]资金台帐!Q4427&amp;""</f>
      </c>
      <c r="T4427">
        <f>[1]资金台帐!T4427&amp;""</f>
      </c>
      <c r="U4427">
        <f>[1]资金台帐!U4427&amp;""</f>
      </c>
      <c r="W4427">
        <f>[1]资金台帐!W4427&amp;""</f>
      </c>
      <c r="X4427">
        <f>[1]资金台帐!X4427&amp;""</f>
      </c>
      <c r="AB4427">
        <f>[1]资金台帐!AB4427</f>
        <v>0</v>
      </c>
      <c r="AC4427">
        <f>[1]资金台帐!AC4427</f>
        <v>0</v>
      </c>
      <c r="AD4427">
        <f>[1]资金台帐!AD4427</f>
        <v>0</v>
      </c>
      <c r="AJ4427">
        <f>[1]资金台帐!AJ4427</f>
        <v>0</v>
      </c>
      <c r="AK4427">
        <f>[1]资金台帐!AK4427</f>
        <v>0</v>
      </c>
      <c r="BA4427" s="22">
        <f t="shared" si="0"/>
      </c>
    </row>
    <row r="4428">
      <c r="B4428">
        <f>[1]资金台帐!B4428&amp;""</f>
      </c>
      <c r="H4428">
        <f>[1]资金台帐!H4428&amp;""</f>
      </c>
      <c r="J4428">
        <f>[1]资金台帐!J4428&amp;""</f>
      </c>
      <c r="N4428">
        <f>[1]资金台帐!N4428</f>
      </c>
      <c r="O4428">
        <f>[1]资金台帐!O4428&amp;""</f>
      </c>
      <c r="P4428">
        <f>[1]资金台帐!P4428&amp;""</f>
      </c>
      <c r="Q4428">
        <f>[1]资金台帐!Q4428&amp;""</f>
      </c>
      <c r="T4428">
        <f>[1]资金台帐!T4428&amp;""</f>
      </c>
      <c r="U4428">
        <f>[1]资金台帐!U4428&amp;""</f>
      </c>
      <c r="W4428">
        <f>[1]资金台帐!W4428&amp;""</f>
      </c>
      <c r="X4428">
        <f>[1]资金台帐!X4428&amp;""</f>
      </c>
      <c r="AB4428">
        <f>[1]资金台帐!AB4428</f>
        <v>0</v>
      </c>
      <c r="AC4428">
        <f>[1]资金台帐!AC4428</f>
        <v>0</v>
      </c>
      <c r="AD4428">
        <f>[1]资金台帐!AD4428</f>
        <v>0</v>
      </c>
      <c r="AJ4428">
        <f>[1]资金台帐!AJ4428</f>
        <v>0</v>
      </c>
      <c r="AK4428">
        <f>[1]资金台帐!AK4428</f>
        <v>0</v>
      </c>
      <c r="BA4428" s="22">
        <f t="shared" si="0"/>
      </c>
    </row>
    <row r="4429">
      <c r="B4429">
        <f>[1]资金台帐!B4429&amp;""</f>
      </c>
      <c r="H4429">
        <f>[1]资金台帐!H4429&amp;""</f>
      </c>
      <c r="J4429">
        <f>[1]资金台帐!J4429&amp;""</f>
      </c>
      <c r="N4429">
        <f>[1]资金台帐!N4429</f>
      </c>
      <c r="O4429">
        <f>[1]资金台帐!O4429&amp;""</f>
      </c>
      <c r="P4429">
        <f>[1]资金台帐!P4429&amp;""</f>
      </c>
      <c r="Q4429">
        <f>[1]资金台帐!Q4429&amp;""</f>
      </c>
      <c r="T4429">
        <f>[1]资金台帐!T4429&amp;""</f>
      </c>
      <c r="U4429">
        <f>[1]资金台帐!U4429&amp;""</f>
      </c>
      <c r="W4429">
        <f>[1]资金台帐!W4429&amp;""</f>
      </c>
      <c r="X4429">
        <f>[1]资金台帐!X4429&amp;""</f>
      </c>
      <c r="AB4429">
        <f>[1]资金台帐!AB4429</f>
        <v>0</v>
      </c>
      <c r="AC4429">
        <f>[1]资金台帐!AC4429</f>
        <v>0</v>
      </c>
      <c r="AD4429">
        <f>[1]资金台帐!AD4429</f>
        <v>0</v>
      </c>
      <c r="AJ4429">
        <f>[1]资金台帐!AJ4429</f>
        <v>0</v>
      </c>
      <c r="AK4429">
        <f>[1]资金台帐!AK4429</f>
        <v>0</v>
      </c>
      <c r="BA4429" s="22">
        <f t="shared" si="0"/>
      </c>
    </row>
    <row r="4430">
      <c r="B4430">
        <f>[1]资金台帐!B4430&amp;""</f>
      </c>
      <c r="H4430">
        <f>[1]资金台帐!H4430&amp;""</f>
      </c>
      <c r="J4430">
        <f>[1]资金台帐!J4430&amp;""</f>
      </c>
      <c r="N4430">
        <f>[1]资金台帐!N4430</f>
      </c>
      <c r="O4430">
        <f>[1]资金台帐!O4430&amp;""</f>
      </c>
      <c r="P4430">
        <f>[1]资金台帐!P4430&amp;""</f>
      </c>
      <c r="Q4430">
        <f>[1]资金台帐!Q4430&amp;""</f>
      </c>
      <c r="T4430">
        <f>[1]资金台帐!T4430&amp;""</f>
      </c>
      <c r="U4430">
        <f>[1]资金台帐!U4430&amp;""</f>
      </c>
      <c r="W4430">
        <f>[1]资金台帐!W4430&amp;""</f>
      </c>
      <c r="X4430">
        <f>[1]资金台帐!X4430&amp;""</f>
      </c>
      <c r="AB4430">
        <f>[1]资金台帐!AB4430</f>
        <v>0</v>
      </c>
      <c r="AC4430">
        <f>[1]资金台帐!AC4430</f>
        <v>0</v>
      </c>
      <c r="AD4430">
        <f>[1]资金台帐!AD4430</f>
        <v>0</v>
      </c>
      <c r="AJ4430">
        <f>[1]资金台帐!AJ4430</f>
        <v>0</v>
      </c>
      <c r="AK4430">
        <f>[1]资金台帐!AK4430</f>
        <v>0</v>
      </c>
      <c r="BA4430" s="22">
        <f t="shared" si="0"/>
      </c>
    </row>
    <row r="4431">
      <c r="B4431">
        <f>[1]资金台帐!B4431&amp;""</f>
      </c>
      <c r="H4431">
        <f>[1]资金台帐!H4431&amp;""</f>
      </c>
      <c r="J4431">
        <f>[1]资金台帐!J4431&amp;""</f>
      </c>
      <c r="N4431">
        <f>[1]资金台帐!N4431</f>
      </c>
      <c r="O4431">
        <f>[1]资金台帐!O4431&amp;""</f>
      </c>
      <c r="P4431">
        <f>[1]资金台帐!P4431&amp;""</f>
      </c>
      <c r="Q4431">
        <f>[1]资金台帐!Q4431&amp;""</f>
      </c>
      <c r="T4431">
        <f>[1]资金台帐!T4431&amp;""</f>
      </c>
      <c r="U4431">
        <f>[1]资金台帐!U4431&amp;""</f>
      </c>
      <c r="W4431">
        <f>[1]资金台帐!W4431&amp;""</f>
      </c>
      <c r="X4431">
        <f>[1]资金台帐!X4431&amp;""</f>
      </c>
      <c r="AB4431">
        <f>[1]资金台帐!AB4431</f>
        <v>0</v>
      </c>
      <c r="AC4431">
        <f>[1]资金台帐!AC4431</f>
        <v>0</v>
      </c>
      <c r="AD4431">
        <f>[1]资金台帐!AD4431</f>
        <v>0</v>
      </c>
      <c r="AJ4431">
        <f>[1]资金台帐!AJ4431</f>
        <v>0</v>
      </c>
      <c r="AK4431">
        <f>[1]资金台帐!AK4431</f>
        <v>0</v>
      </c>
      <c r="BA4431" s="22">
        <f t="shared" si="0"/>
      </c>
    </row>
    <row r="4432">
      <c r="B4432">
        <f>[1]资金台帐!B4432&amp;""</f>
      </c>
      <c r="H4432">
        <f>[1]资金台帐!H4432&amp;""</f>
      </c>
      <c r="J4432">
        <f>[1]资金台帐!J4432&amp;""</f>
      </c>
      <c r="N4432">
        <f>[1]资金台帐!N4432</f>
      </c>
      <c r="O4432">
        <f>[1]资金台帐!O4432&amp;""</f>
      </c>
      <c r="P4432">
        <f>[1]资金台帐!P4432&amp;""</f>
      </c>
      <c r="Q4432">
        <f>[1]资金台帐!Q4432&amp;""</f>
      </c>
      <c r="T4432">
        <f>[1]资金台帐!T4432&amp;""</f>
      </c>
      <c r="U4432">
        <f>[1]资金台帐!U4432&amp;""</f>
      </c>
      <c r="W4432">
        <f>[1]资金台帐!W4432&amp;""</f>
      </c>
      <c r="X4432">
        <f>[1]资金台帐!X4432&amp;""</f>
      </c>
      <c r="AB4432">
        <f>[1]资金台帐!AB4432</f>
        <v>0</v>
      </c>
      <c r="AC4432">
        <f>[1]资金台帐!AC4432</f>
        <v>0</v>
      </c>
      <c r="AD4432">
        <f>[1]资金台帐!AD4432</f>
        <v>0</v>
      </c>
      <c r="AJ4432">
        <f>[1]资金台帐!AJ4432</f>
        <v>0</v>
      </c>
      <c r="AK4432">
        <f>[1]资金台帐!AK4432</f>
        <v>0</v>
      </c>
      <c r="BA4432" s="22">
        <f t="shared" si="0"/>
      </c>
    </row>
    <row r="4433">
      <c r="B4433">
        <f>[1]资金台帐!B4433&amp;""</f>
      </c>
      <c r="H4433">
        <f>[1]资金台帐!H4433&amp;""</f>
      </c>
      <c r="J4433">
        <f>[1]资金台帐!J4433&amp;""</f>
      </c>
      <c r="N4433">
        <f>[1]资金台帐!N4433</f>
      </c>
      <c r="O4433">
        <f>[1]资金台帐!O4433&amp;""</f>
      </c>
      <c r="P4433">
        <f>[1]资金台帐!P4433&amp;""</f>
      </c>
      <c r="Q4433">
        <f>[1]资金台帐!Q4433&amp;""</f>
      </c>
      <c r="T4433">
        <f>[1]资金台帐!T4433&amp;""</f>
      </c>
      <c r="U4433">
        <f>[1]资金台帐!U4433&amp;""</f>
      </c>
      <c r="W4433">
        <f>[1]资金台帐!W4433&amp;""</f>
      </c>
      <c r="X4433">
        <f>[1]资金台帐!X4433&amp;""</f>
      </c>
      <c r="AB4433">
        <f>[1]资金台帐!AB4433</f>
        <v>0</v>
      </c>
      <c r="AC4433">
        <f>[1]资金台帐!AC4433</f>
        <v>0</v>
      </c>
      <c r="AD4433">
        <f>[1]资金台帐!AD4433</f>
        <v>0</v>
      </c>
      <c r="AJ4433">
        <f>[1]资金台帐!AJ4433</f>
        <v>0</v>
      </c>
      <c r="AK4433">
        <f>[1]资金台帐!AK4433</f>
        <v>0</v>
      </c>
      <c r="BA4433" s="22">
        <f t="shared" si="0"/>
      </c>
    </row>
    <row r="4434">
      <c r="B4434">
        <f>[1]资金台帐!B4434&amp;""</f>
      </c>
      <c r="H4434">
        <f>[1]资金台帐!H4434&amp;""</f>
      </c>
      <c r="J4434">
        <f>[1]资金台帐!J4434&amp;""</f>
      </c>
      <c r="N4434">
        <f>[1]资金台帐!N4434</f>
      </c>
      <c r="O4434">
        <f>[1]资金台帐!O4434&amp;""</f>
      </c>
      <c r="P4434">
        <f>[1]资金台帐!P4434&amp;""</f>
      </c>
      <c r="Q4434">
        <f>[1]资金台帐!Q4434&amp;""</f>
      </c>
      <c r="T4434">
        <f>[1]资金台帐!T4434&amp;""</f>
      </c>
      <c r="U4434">
        <f>[1]资金台帐!U4434&amp;""</f>
      </c>
      <c r="W4434">
        <f>[1]资金台帐!W4434&amp;""</f>
      </c>
      <c r="X4434">
        <f>[1]资金台帐!X4434&amp;""</f>
      </c>
      <c r="AB4434">
        <f>[1]资金台帐!AB4434</f>
        <v>0</v>
      </c>
      <c r="AC4434">
        <f>[1]资金台帐!AC4434</f>
        <v>0</v>
      </c>
      <c r="AD4434">
        <f>[1]资金台帐!AD4434</f>
        <v>0</v>
      </c>
      <c r="AJ4434">
        <f>[1]资金台帐!AJ4434</f>
        <v>0</v>
      </c>
      <c r="AK4434">
        <f>[1]资金台帐!AK4434</f>
        <v>0</v>
      </c>
      <c r="BA4434" s="22">
        <f t="shared" si="0"/>
      </c>
    </row>
    <row r="4435">
      <c r="B4435">
        <f>[1]资金台帐!B4435&amp;""</f>
      </c>
      <c r="H4435">
        <f>[1]资金台帐!H4435&amp;""</f>
      </c>
      <c r="J4435">
        <f>[1]资金台帐!J4435&amp;""</f>
      </c>
      <c r="N4435">
        <f>[1]资金台帐!N4435</f>
      </c>
      <c r="O4435">
        <f>[1]资金台帐!O4435&amp;""</f>
      </c>
      <c r="P4435">
        <f>[1]资金台帐!P4435&amp;""</f>
      </c>
      <c r="Q4435">
        <f>[1]资金台帐!Q4435&amp;""</f>
      </c>
      <c r="T4435">
        <f>[1]资金台帐!T4435&amp;""</f>
      </c>
      <c r="U4435">
        <f>[1]资金台帐!U4435&amp;""</f>
      </c>
      <c r="W4435">
        <f>[1]资金台帐!W4435&amp;""</f>
      </c>
      <c r="X4435">
        <f>[1]资金台帐!X4435&amp;""</f>
      </c>
      <c r="AB4435">
        <f>[1]资金台帐!AB4435</f>
        <v>0</v>
      </c>
      <c r="AC4435">
        <f>[1]资金台帐!AC4435</f>
        <v>0</v>
      </c>
      <c r="AD4435">
        <f>[1]资金台帐!AD4435</f>
        <v>0</v>
      </c>
      <c r="AJ4435">
        <f>[1]资金台帐!AJ4435</f>
        <v>0</v>
      </c>
      <c r="AK4435">
        <f>[1]资金台帐!AK4435</f>
        <v>0</v>
      </c>
      <c r="BA4435" s="22">
        <f t="shared" si="0"/>
      </c>
    </row>
    <row r="4436">
      <c r="B4436">
        <f>[1]资金台帐!B4436&amp;""</f>
      </c>
      <c r="H4436">
        <f>[1]资金台帐!H4436&amp;""</f>
      </c>
      <c r="J4436">
        <f>[1]资金台帐!J4436&amp;""</f>
      </c>
      <c r="N4436">
        <f>[1]资金台帐!N4436</f>
      </c>
      <c r="O4436">
        <f>[1]资金台帐!O4436&amp;""</f>
      </c>
      <c r="P4436">
        <f>[1]资金台帐!P4436&amp;""</f>
      </c>
      <c r="Q4436">
        <f>[1]资金台帐!Q4436&amp;""</f>
      </c>
      <c r="T4436">
        <f>[1]资金台帐!T4436&amp;""</f>
      </c>
      <c r="U4436">
        <f>[1]资金台帐!U4436&amp;""</f>
      </c>
      <c r="W4436">
        <f>[1]资金台帐!W4436&amp;""</f>
      </c>
      <c r="X4436">
        <f>[1]资金台帐!X4436&amp;""</f>
      </c>
      <c r="AB4436">
        <f>[1]资金台帐!AB4436</f>
        <v>0</v>
      </c>
      <c r="AC4436">
        <f>[1]资金台帐!AC4436</f>
        <v>0</v>
      </c>
      <c r="AD4436">
        <f>[1]资金台帐!AD4436</f>
        <v>0</v>
      </c>
      <c r="AJ4436">
        <f>[1]资金台帐!AJ4436</f>
        <v>0</v>
      </c>
      <c r="AK4436">
        <f>[1]资金台帐!AK4436</f>
        <v>0</v>
      </c>
      <c r="BA4436" s="22">
        <f t="shared" si="0"/>
      </c>
    </row>
    <row r="4437">
      <c r="B4437">
        <f>[1]资金台帐!B4437&amp;""</f>
      </c>
      <c r="H4437">
        <f>[1]资金台帐!H4437&amp;""</f>
      </c>
      <c r="J4437">
        <f>[1]资金台帐!J4437&amp;""</f>
      </c>
      <c r="N4437">
        <f>[1]资金台帐!N4437</f>
      </c>
      <c r="O4437">
        <f>[1]资金台帐!O4437&amp;""</f>
      </c>
      <c r="P4437">
        <f>[1]资金台帐!P4437&amp;""</f>
      </c>
      <c r="Q4437">
        <f>[1]资金台帐!Q4437&amp;""</f>
      </c>
      <c r="T4437">
        <f>[1]资金台帐!T4437&amp;""</f>
      </c>
      <c r="U4437">
        <f>[1]资金台帐!U4437&amp;""</f>
      </c>
      <c r="W4437">
        <f>[1]资金台帐!W4437&amp;""</f>
      </c>
      <c r="X4437">
        <f>[1]资金台帐!X4437&amp;""</f>
      </c>
      <c r="AB4437">
        <f>[1]资金台帐!AB4437</f>
        <v>0</v>
      </c>
      <c r="AC4437">
        <f>[1]资金台帐!AC4437</f>
        <v>0</v>
      </c>
      <c r="AD4437">
        <f>[1]资金台帐!AD4437</f>
        <v>0</v>
      </c>
      <c r="AJ4437">
        <f>[1]资金台帐!AJ4437</f>
        <v>0</v>
      </c>
      <c r="AK4437">
        <f>[1]资金台帐!AK4437</f>
        <v>0</v>
      </c>
      <c r="BA4437" s="22">
        <f t="shared" si="0"/>
      </c>
    </row>
    <row r="4438">
      <c r="B4438">
        <f>[1]资金台帐!B4438&amp;""</f>
      </c>
      <c r="H4438">
        <f>[1]资金台帐!H4438&amp;""</f>
      </c>
      <c r="J4438">
        <f>[1]资金台帐!J4438&amp;""</f>
      </c>
      <c r="N4438">
        <f>[1]资金台帐!N4438</f>
      </c>
      <c r="O4438">
        <f>[1]资金台帐!O4438&amp;""</f>
      </c>
      <c r="P4438">
        <f>[1]资金台帐!P4438&amp;""</f>
      </c>
      <c r="Q4438">
        <f>[1]资金台帐!Q4438&amp;""</f>
      </c>
      <c r="T4438">
        <f>[1]资金台帐!T4438&amp;""</f>
      </c>
      <c r="U4438">
        <f>[1]资金台帐!U4438&amp;""</f>
      </c>
      <c r="W4438">
        <f>[1]资金台帐!W4438&amp;""</f>
      </c>
      <c r="X4438">
        <f>[1]资金台帐!X4438&amp;""</f>
      </c>
      <c r="AB4438">
        <f>[1]资金台帐!AB4438</f>
        <v>0</v>
      </c>
      <c r="AC4438">
        <f>[1]资金台帐!AC4438</f>
        <v>0</v>
      </c>
      <c r="AD4438">
        <f>[1]资金台帐!AD4438</f>
        <v>0</v>
      </c>
      <c r="AJ4438">
        <f>[1]资金台帐!AJ4438</f>
        <v>0</v>
      </c>
      <c r="AK4438">
        <f>[1]资金台帐!AK4438</f>
        <v>0</v>
      </c>
      <c r="BA4438" s="22">
        <f t="shared" si="0"/>
      </c>
    </row>
    <row r="4439">
      <c r="B4439">
        <f>[1]资金台帐!B4439&amp;""</f>
      </c>
      <c r="H4439">
        <f>[1]资金台帐!H4439&amp;""</f>
      </c>
      <c r="J4439">
        <f>[1]资金台帐!J4439&amp;""</f>
      </c>
      <c r="N4439">
        <f>[1]资金台帐!N4439</f>
      </c>
      <c r="O4439">
        <f>[1]资金台帐!O4439&amp;""</f>
      </c>
      <c r="P4439">
        <f>[1]资金台帐!P4439&amp;""</f>
      </c>
      <c r="Q4439">
        <f>[1]资金台帐!Q4439&amp;""</f>
      </c>
      <c r="T4439">
        <f>[1]资金台帐!T4439&amp;""</f>
      </c>
      <c r="U4439">
        <f>[1]资金台帐!U4439&amp;""</f>
      </c>
      <c r="W4439">
        <f>[1]资金台帐!W4439&amp;""</f>
      </c>
      <c r="X4439">
        <f>[1]资金台帐!X4439&amp;""</f>
      </c>
      <c r="AB4439">
        <f>[1]资金台帐!AB4439</f>
        <v>0</v>
      </c>
      <c r="AC4439">
        <f>[1]资金台帐!AC4439</f>
        <v>0</v>
      </c>
      <c r="AD4439">
        <f>[1]资金台帐!AD4439</f>
        <v>0</v>
      </c>
      <c r="AJ4439">
        <f>[1]资金台帐!AJ4439</f>
        <v>0</v>
      </c>
      <c r="AK4439">
        <f>[1]资金台帐!AK4439</f>
        <v>0</v>
      </c>
      <c r="BA4439" s="22">
        <f t="shared" si="0"/>
      </c>
    </row>
    <row r="4440">
      <c r="B4440">
        <f>[1]资金台帐!B4440&amp;""</f>
      </c>
      <c r="H4440">
        <f>[1]资金台帐!H4440&amp;""</f>
      </c>
      <c r="J4440">
        <f>[1]资金台帐!J4440&amp;""</f>
      </c>
      <c r="N4440">
        <f>[1]资金台帐!N4440</f>
      </c>
      <c r="O4440">
        <f>[1]资金台帐!O4440&amp;""</f>
      </c>
      <c r="P4440">
        <f>[1]资金台帐!P4440&amp;""</f>
      </c>
      <c r="Q4440">
        <f>[1]资金台帐!Q4440&amp;""</f>
      </c>
      <c r="T4440">
        <f>[1]资金台帐!T4440&amp;""</f>
      </c>
      <c r="U4440">
        <f>[1]资金台帐!U4440&amp;""</f>
      </c>
      <c r="W4440">
        <f>[1]资金台帐!W4440&amp;""</f>
      </c>
      <c r="X4440">
        <f>[1]资金台帐!X4440&amp;""</f>
      </c>
      <c r="AB4440">
        <f>[1]资金台帐!AB4440</f>
        <v>0</v>
      </c>
      <c r="AC4440">
        <f>[1]资金台帐!AC4440</f>
        <v>0</v>
      </c>
      <c r="AD4440">
        <f>[1]资金台帐!AD4440</f>
        <v>0</v>
      </c>
      <c r="AJ4440">
        <f>[1]资金台帐!AJ4440</f>
        <v>0</v>
      </c>
      <c r="AK4440">
        <f>[1]资金台帐!AK4440</f>
        <v>0</v>
      </c>
      <c r="BA4440" s="22">
        <f t="shared" si="0"/>
      </c>
    </row>
    <row r="4441">
      <c r="B4441">
        <f>[1]资金台帐!B4441&amp;""</f>
      </c>
      <c r="H4441">
        <f>[1]资金台帐!H4441&amp;""</f>
      </c>
      <c r="J4441">
        <f>[1]资金台帐!J4441&amp;""</f>
      </c>
      <c r="N4441">
        <f>[1]资金台帐!N4441</f>
      </c>
      <c r="O4441">
        <f>[1]资金台帐!O4441&amp;""</f>
      </c>
      <c r="P4441">
        <f>[1]资金台帐!P4441&amp;""</f>
      </c>
      <c r="Q4441">
        <f>[1]资金台帐!Q4441&amp;""</f>
      </c>
      <c r="T4441">
        <f>[1]资金台帐!T4441&amp;""</f>
      </c>
      <c r="U4441">
        <f>[1]资金台帐!U4441&amp;""</f>
      </c>
      <c r="W4441">
        <f>[1]资金台帐!W4441&amp;""</f>
      </c>
      <c r="X4441">
        <f>[1]资金台帐!X4441&amp;""</f>
      </c>
      <c r="AB4441">
        <f>[1]资金台帐!AB4441</f>
        <v>0</v>
      </c>
      <c r="AC4441">
        <f>[1]资金台帐!AC4441</f>
        <v>0</v>
      </c>
      <c r="AD4441">
        <f>[1]资金台帐!AD4441</f>
        <v>0</v>
      </c>
      <c r="AJ4441">
        <f>[1]资金台帐!AJ4441</f>
        <v>0</v>
      </c>
      <c r="AK4441">
        <f>[1]资金台帐!AK4441</f>
        <v>0</v>
      </c>
      <c r="BA4441" s="22">
        <f t="shared" si="0"/>
      </c>
    </row>
    <row r="4442">
      <c r="B4442">
        <f>[1]资金台帐!B4442&amp;""</f>
      </c>
      <c r="H4442">
        <f>[1]资金台帐!H4442&amp;""</f>
      </c>
      <c r="J4442">
        <f>[1]资金台帐!J4442&amp;""</f>
      </c>
      <c r="N4442">
        <f>[1]资金台帐!N4442</f>
      </c>
      <c r="O4442">
        <f>[1]资金台帐!O4442&amp;""</f>
      </c>
      <c r="P4442">
        <f>[1]资金台帐!P4442&amp;""</f>
      </c>
      <c r="Q4442">
        <f>[1]资金台帐!Q4442&amp;""</f>
      </c>
      <c r="T4442">
        <f>[1]资金台帐!T4442&amp;""</f>
      </c>
      <c r="U4442">
        <f>[1]资金台帐!U4442&amp;""</f>
      </c>
      <c r="W4442">
        <f>[1]资金台帐!W4442&amp;""</f>
      </c>
      <c r="X4442">
        <f>[1]资金台帐!X4442&amp;""</f>
      </c>
      <c r="AB4442">
        <f>[1]资金台帐!AB4442</f>
        <v>0</v>
      </c>
      <c r="AC4442">
        <f>[1]资金台帐!AC4442</f>
        <v>0</v>
      </c>
      <c r="AD4442">
        <f>[1]资金台帐!AD4442</f>
        <v>0</v>
      </c>
      <c r="AJ4442">
        <f>[1]资金台帐!AJ4442</f>
        <v>0</v>
      </c>
      <c r="AK4442">
        <f>[1]资金台帐!AK4442</f>
        <v>0</v>
      </c>
      <c r="BA4442" s="22">
        <f t="shared" si="0"/>
      </c>
    </row>
    <row r="4443">
      <c r="B4443">
        <f>[1]资金台帐!B4443&amp;""</f>
      </c>
      <c r="H4443">
        <f>[1]资金台帐!H4443&amp;""</f>
      </c>
      <c r="J4443">
        <f>[1]资金台帐!J4443&amp;""</f>
      </c>
      <c r="N4443">
        <f>[1]资金台帐!N4443</f>
      </c>
      <c r="O4443">
        <f>[1]资金台帐!O4443&amp;""</f>
      </c>
      <c r="P4443">
        <f>[1]资金台帐!P4443&amp;""</f>
      </c>
      <c r="Q4443">
        <f>[1]资金台帐!Q4443&amp;""</f>
      </c>
      <c r="T4443">
        <f>[1]资金台帐!T4443&amp;""</f>
      </c>
      <c r="U4443">
        <f>[1]资金台帐!U4443&amp;""</f>
      </c>
      <c r="W4443">
        <f>[1]资金台帐!W4443&amp;""</f>
      </c>
      <c r="X4443">
        <f>[1]资金台帐!X4443&amp;""</f>
      </c>
      <c r="AB4443">
        <f>[1]资金台帐!AB4443</f>
        <v>0</v>
      </c>
      <c r="AC4443">
        <f>[1]资金台帐!AC4443</f>
        <v>0</v>
      </c>
      <c r="AD4443">
        <f>[1]资金台帐!AD4443</f>
        <v>0</v>
      </c>
      <c r="AJ4443">
        <f>[1]资金台帐!AJ4443</f>
        <v>0</v>
      </c>
      <c r="AK4443">
        <f>[1]资金台帐!AK4443</f>
        <v>0</v>
      </c>
      <c r="BA4443" s="22">
        <f t="shared" si="0"/>
      </c>
    </row>
    <row r="4444">
      <c r="B4444">
        <f>[1]资金台帐!B4444&amp;""</f>
      </c>
      <c r="H4444">
        <f>[1]资金台帐!H4444&amp;""</f>
      </c>
      <c r="J4444">
        <f>[1]资金台帐!J4444&amp;""</f>
      </c>
      <c r="N4444">
        <f>[1]资金台帐!N4444</f>
      </c>
      <c r="O4444">
        <f>[1]资金台帐!O4444&amp;""</f>
      </c>
      <c r="P4444">
        <f>[1]资金台帐!P4444&amp;""</f>
      </c>
      <c r="Q4444">
        <f>[1]资金台帐!Q4444&amp;""</f>
      </c>
      <c r="T4444">
        <f>[1]资金台帐!T4444&amp;""</f>
      </c>
      <c r="U4444">
        <f>[1]资金台帐!U4444&amp;""</f>
      </c>
      <c r="W4444">
        <f>[1]资金台帐!W4444&amp;""</f>
      </c>
      <c r="X4444">
        <f>[1]资金台帐!X4444&amp;""</f>
      </c>
      <c r="AB4444">
        <f>[1]资金台帐!AB4444</f>
        <v>0</v>
      </c>
      <c r="AC4444">
        <f>[1]资金台帐!AC4444</f>
        <v>0</v>
      </c>
      <c r="AD4444">
        <f>[1]资金台帐!AD4444</f>
        <v>0</v>
      </c>
      <c r="AJ4444">
        <f>[1]资金台帐!AJ4444</f>
        <v>0</v>
      </c>
      <c r="AK4444">
        <f>[1]资金台帐!AK4444</f>
        <v>0</v>
      </c>
      <c r="BA4444" s="22">
        <f t="shared" si="0"/>
      </c>
    </row>
    <row r="4445">
      <c r="B4445">
        <f>[1]资金台帐!B4445&amp;""</f>
      </c>
      <c r="H4445">
        <f>[1]资金台帐!H4445&amp;""</f>
      </c>
      <c r="J4445">
        <f>[1]资金台帐!J4445&amp;""</f>
      </c>
      <c r="N4445">
        <f>[1]资金台帐!N4445</f>
      </c>
      <c r="O4445">
        <f>[1]资金台帐!O4445&amp;""</f>
      </c>
      <c r="P4445">
        <f>[1]资金台帐!P4445&amp;""</f>
      </c>
      <c r="Q4445">
        <f>[1]资金台帐!Q4445&amp;""</f>
      </c>
      <c r="T4445">
        <f>[1]资金台帐!T4445&amp;""</f>
      </c>
      <c r="U4445">
        <f>[1]资金台帐!U4445&amp;""</f>
      </c>
      <c r="W4445">
        <f>[1]资金台帐!W4445&amp;""</f>
      </c>
      <c r="X4445">
        <f>[1]资金台帐!X4445&amp;""</f>
      </c>
      <c r="AB4445">
        <f>[1]资金台帐!AB4445</f>
        <v>0</v>
      </c>
      <c r="AC4445">
        <f>[1]资金台帐!AC4445</f>
        <v>0</v>
      </c>
      <c r="AD4445">
        <f>[1]资金台帐!AD4445</f>
        <v>0</v>
      </c>
      <c r="AJ4445">
        <f>[1]资金台帐!AJ4445</f>
        <v>0</v>
      </c>
      <c r="AK4445">
        <f>[1]资金台帐!AK4445</f>
        <v>0</v>
      </c>
      <c r="BA4445" s="22">
        <f t="shared" si="0"/>
      </c>
    </row>
    <row r="4446">
      <c r="B4446">
        <f>[1]资金台帐!B4446&amp;""</f>
      </c>
      <c r="H4446">
        <f>[1]资金台帐!H4446&amp;""</f>
      </c>
      <c r="J4446">
        <f>[1]资金台帐!J4446&amp;""</f>
      </c>
      <c r="N4446">
        <f>[1]资金台帐!N4446</f>
      </c>
      <c r="O4446">
        <f>[1]资金台帐!O4446&amp;""</f>
      </c>
      <c r="P4446">
        <f>[1]资金台帐!P4446&amp;""</f>
      </c>
      <c r="Q4446">
        <f>[1]资金台帐!Q4446&amp;""</f>
      </c>
      <c r="T4446">
        <f>[1]资金台帐!T4446&amp;""</f>
      </c>
      <c r="U4446">
        <f>[1]资金台帐!U4446&amp;""</f>
      </c>
      <c r="W4446">
        <f>[1]资金台帐!W4446&amp;""</f>
      </c>
      <c r="X4446">
        <f>[1]资金台帐!X4446&amp;""</f>
      </c>
      <c r="AB4446">
        <f>[1]资金台帐!AB4446</f>
        <v>0</v>
      </c>
      <c r="AC4446">
        <f>[1]资金台帐!AC4446</f>
        <v>0</v>
      </c>
      <c r="AD4446">
        <f>[1]资金台帐!AD4446</f>
        <v>0</v>
      </c>
      <c r="AJ4446">
        <f>[1]资金台帐!AJ4446</f>
        <v>0</v>
      </c>
      <c r="AK4446">
        <f>[1]资金台帐!AK4446</f>
        <v>0</v>
      </c>
      <c r="BA4446" s="22">
        <f t="shared" si="0"/>
      </c>
    </row>
    <row r="4447">
      <c r="B4447">
        <f>[1]资金台帐!B4447&amp;""</f>
      </c>
      <c r="H4447">
        <f>[1]资金台帐!H4447&amp;""</f>
      </c>
      <c r="J4447">
        <f>[1]资金台帐!J4447&amp;""</f>
      </c>
      <c r="N4447">
        <f>[1]资金台帐!N4447</f>
      </c>
      <c r="O4447">
        <f>[1]资金台帐!O4447&amp;""</f>
      </c>
      <c r="P4447">
        <f>[1]资金台帐!P4447&amp;""</f>
      </c>
      <c r="Q4447">
        <f>[1]资金台帐!Q4447&amp;""</f>
      </c>
      <c r="T4447">
        <f>[1]资金台帐!T4447&amp;""</f>
      </c>
      <c r="U4447">
        <f>[1]资金台帐!U4447&amp;""</f>
      </c>
      <c r="W4447">
        <f>[1]资金台帐!W4447&amp;""</f>
      </c>
      <c r="X4447">
        <f>[1]资金台帐!X4447&amp;""</f>
      </c>
      <c r="AB4447">
        <f>[1]资金台帐!AB4447</f>
        <v>0</v>
      </c>
      <c r="AC4447">
        <f>[1]资金台帐!AC4447</f>
        <v>0</v>
      </c>
      <c r="AD4447">
        <f>[1]资金台帐!AD4447</f>
        <v>0</v>
      </c>
      <c r="AJ4447">
        <f>[1]资金台帐!AJ4447</f>
        <v>0</v>
      </c>
      <c r="AK4447">
        <f>[1]资金台帐!AK4447</f>
        <v>0</v>
      </c>
      <c r="BA4447" s="22">
        <f t="shared" si="0"/>
      </c>
    </row>
    <row r="4448">
      <c r="B4448">
        <f>[1]资金台帐!B4448&amp;""</f>
      </c>
      <c r="H4448">
        <f>[1]资金台帐!H4448&amp;""</f>
      </c>
      <c r="J4448">
        <f>[1]资金台帐!J4448&amp;""</f>
      </c>
      <c r="N4448">
        <f>[1]资金台帐!N4448</f>
      </c>
      <c r="O4448">
        <f>[1]资金台帐!O4448&amp;""</f>
      </c>
      <c r="P4448">
        <f>[1]资金台帐!P4448&amp;""</f>
      </c>
      <c r="Q4448">
        <f>[1]资金台帐!Q4448&amp;""</f>
      </c>
      <c r="T4448">
        <f>[1]资金台帐!T4448&amp;""</f>
      </c>
      <c r="U4448">
        <f>[1]资金台帐!U4448&amp;""</f>
      </c>
      <c r="W4448">
        <f>[1]资金台帐!W4448&amp;""</f>
      </c>
      <c r="X4448">
        <f>[1]资金台帐!X4448&amp;""</f>
      </c>
      <c r="AB4448">
        <f>[1]资金台帐!AB4448</f>
        <v>0</v>
      </c>
      <c r="AC4448">
        <f>[1]资金台帐!AC4448</f>
        <v>0</v>
      </c>
      <c r="AD4448">
        <f>[1]资金台帐!AD4448</f>
        <v>0</v>
      </c>
      <c r="AJ4448">
        <f>[1]资金台帐!AJ4448</f>
        <v>0</v>
      </c>
      <c r="AK4448">
        <f>[1]资金台帐!AK4448</f>
        <v>0</v>
      </c>
      <c r="BA4448" s="22">
        <f t="shared" si="0"/>
      </c>
    </row>
    <row r="4449">
      <c r="B4449">
        <f>[1]资金台帐!B4449&amp;""</f>
      </c>
      <c r="H4449">
        <f>[1]资金台帐!H4449&amp;""</f>
      </c>
      <c r="J4449">
        <f>[1]资金台帐!J4449&amp;""</f>
      </c>
      <c r="N4449">
        <f>[1]资金台帐!N4449</f>
      </c>
      <c r="O4449">
        <f>[1]资金台帐!O4449&amp;""</f>
      </c>
      <c r="P4449">
        <f>[1]资金台帐!P4449&amp;""</f>
      </c>
      <c r="Q4449">
        <f>[1]资金台帐!Q4449&amp;""</f>
      </c>
      <c r="T4449">
        <f>[1]资金台帐!T4449&amp;""</f>
      </c>
      <c r="U4449">
        <f>[1]资金台帐!U4449&amp;""</f>
      </c>
      <c r="W4449">
        <f>[1]资金台帐!W4449&amp;""</f>
      </c>
      <c r="X4449">
        <f>[1]资金台帐!X4449&amp;""</f>
      </c>
      <c r="AB4449">
        <f>[1]资金台帐!AB4449</f>
        <v>0</v>
      </c>
      <c r="AC4449">
        <f>[1]资金台帐!AC4449</f>
        <v>0</v>
      </c>
      <c r="AD4449">
        <f>[1]资金台帐!AD4449</f>
        <v>0</v>
      </c>
      <c r="AJ4449">
        <f>[1]资金台帐!AJ4449</f>
        <v>0</v>
      </c>
      <c r="AK4449">
        <f>[1]资金台帐!AK4449</f>
        <v>0</v>
      </c>
      <c r="BA4449" s="22">
        <f t="shared" si="0"/>
      </c>
    </row>
    <row r="4450">
      <c r="B4450">
        <f>[1]资金台帐!B4450&amp;""</f>
      </c>
      <c r="H4450">
        <f>[1]资金台帐!H4450&amp;""</f>
      </c>
      <c r="J4450">
        <f>[1]资金台帐!J4450&amp;""</f>
      </c>
      <c r="N4450">
        <f>[1]资金台帐!N4450</f>
      </c>
      <c r="O4450">
        <f>[1]资金台帐!O4450&amp;""</f>
      </c>
      <c r="P4450">
        <f>[1]资金台帐!P4450&amp;""</f>
      </c>
      <c r="Q4450">
        <f>[1]资金台帐!Q4450&amp;""</f>
      </c>
      <c r="T4450">
        <f>[1]资金台帐!T4450&amp;""</f>
      </c>
      <c r="U4450">
        <f>[1]资金台帐!U4450&amp;""</f>
      </c>
      <c r="W4450">
        <f>[1]资金台帐!W4450&amp;""</f>
      </c>
      <c r="X4450">
        <f>[1]资金台帐!X4450&amp;""</f>
      </c>
      <c r="AB4450">
        <f>[1]资金台帐!AB4450</f>
        <v>0</v>
      </c>
      <c r="AC4450">
        <f>[1]资金台帐!AC4450</f>
        <v>0</v>
      </c>
      <c r="AD4450">
        <f>[1]资金台帐!AD4450</f>
        <v>0</v>
      </c>
      <c r="AJ4450">
        <f>[1]资金台帐!AJ4450</f>
        <v>0</v>
      </c>
      <c r="AK4450">
        <f>[1]资金台帐!AK4450</f>
        <v>0</v>
      </c>
      <c r="BA4450" s="22">
        <f t="shared" si="0"/>
      </c>
    </row>
    <row r="4451">
      <c r="B4451">
        <f>[1]资金台帐!B4451&amp;""</f>
      </c>
      <c r="H4451">
        <f>[1]资金台帐!H4451&amp;""</f>
      </c>
      <c r="J4451">
        <f>[1]资金台帐!J4451&amp;""</f>
      </c>
      <c r="N4451">
        <f>[1]资金台帐!N4451</f>
      </c>
      <c r="O4451">
        <f>[1]资金台帐!O4451&amp;""</f>
      </c>
      <c r="P4451">
        <f>[1]资金台帐!P4451&amp;""</f>
      </c>
      <c r="Q4451">
        <f>[1]资金台帐!Q4451&amp;""</f>
      </c>
      <c r="T4451">
        <f>[1]资金台帐!T4451&amp;""</f>
      </c>
      <c r="U4451">
        <f>[1]资金台帐!U4451&amp;""</f>
      </c>
      <c r="W4451">
        <f>[1]资金台帐!W4451&amp;""</f>
      </c>
      <c r="X4451">
        <f>[1]资金台帐!X4451&amp;""</f>
      </c>
      <c r="AB4451">
        <f>[1]资金台帐!AB4451</f>
        <v>0</v>
      </c>
      <c r="AC4451">
        <f>[1]资金台帐!AC4451</f>
        <v>0</v>
      </c>
      <c r="AD4451">
        <f>[1]资金台帐!AD4451</f>
        <v>0</v>
      </c>
      <c r="AJ4451">
        <f>[1]资金台帐!AJ4451</f>
        <v>0</v>
      </c>
      <c r="AK4451">
        <f>[1]资金台帐!AK4451</f>
        <v>0</v>
      </c>
      <c r="BA4451" s="22">
        <f t="shared" si="0"/>
      </c>
    </row>
    <row r="4452">
      <c r="B4452">
        <f>[1]资金台帐!B4452&amp;""</f>
      </c>
      <c r="H4452">
        <f>[1]资金台帐!H4452&amp;""</f>
      </c>
      <c r="J4452">
        <f>[1]资金台帐!J4452&amp;""</f>
      </c>
      <c r="N4452">
        <f>[1]资金台帐!N4452</f>
      </c>
      <c r="O4452">
        <f>[1]资金台帐!O4452&amp;""</f>
      </c>
      <c r="P4452">
        <f>[1]资金台帐!P4452&amp;""</f>
      </c>
      <c r="Q4452">
        <f>[1]资金台帐!Q4452&amp;""</f>
      </c>
      <c r="T4452">
        <f>[1]资金台帐!T4452&amp;""</f>
      </c>
      <c r="U4452">
        <f>[1]资金台帐!U4452&amp;""</f>
      </c>
      <c r="W4452">
        <f>[1]资金台帐!W4452&amp;""</f>
      </c>
      <c r="X4452">
        <f>[1]资金台帐!X4452&amp;""</f>
      </c>
      <c r="AB4452">
        <f>[1]资金台帐!AB4452</f>
        <v>0</v>
      </c>
      <c r="AC4452">
        <f>[1]资金台帐!AC4452</f>
        <v>0</v>
      </c>
      <c r="AD4452">
        <f>[1]资金台帐!AD4452</f>
        <v>0</v>
      </c>
      <c r="AJ4452">
        <f>[1]资金台帐!AJ4452</f>
        <v>0</v>
      </c>
      <c r="AK4452">
        <f>[1]资金台帐!AK4452</f>
        <v>0</v>
      </c>
      <c r="BA4452" s="22">
        <f t="shared" si="0"/>
      </c>
    </row>
    <row r="4453">
      <c r="B4453">
        <f>[1]资金台帐!B4453&amp;""</f>
      </c>
      <c r="H4453">
        <f>[1]资金台帐!H4453&amp;""</f>
      </c>
      <c r="J4453">
        <f>[1]资金台帐!J4453&amp;""</f>
      </c>
      <c r="N4453">
        <f>[1]资金台帐!N4453</f>
      </c>
      <c r="O4453">
        <f>[1]资金台帐!O4453&amp;""</f>
      </c>
      <c r="P4453">
        <f>[1]资金台帐!P4453&amp;""</f>
      </c>
      <c r="Q4453">
        <f>[1]资金台帐!Q4453&amp;""</f>
      </c>
      <c r="T4453">
        <f>[1]资金台帐!T4453&amp;""</f>
      </c>
      <c r="U4453">
        <f>[1]资金台帐!U4453&amp;""</f>
      </c>
      <c r="W4453">
        <f>[1]资金台帐!W4453&amp;""</f>
      </c>
      <c r="X4453">
        <f>[1]资金台帐!X4453&amp;""</f>
      </c>
      <c r="AB4453">
        <f>[1]资金台帐!AB4453</f>
        <v>0</v>
      </c>
      <c r="AC4453">
        <f>[1]资金台帐!AC4453</f>
        <v>0</v>
      </c>
      <c r="AD4453">
        <f>[1]资金台帐!AD4453</f>
        <v>0</v>
      </c>
      <c r="AJ4453">
        <f>[1]资金台帐!AJ4453</f>
        <v>0</v>
      </c>
      <c r="AK4453">
        <f>[1]资金台帐!AK4453</f>
        <v>0</v>
      </c>
      <c r="BA4453" s="22">
        <f t="shared" si="0"/>
      </c>
    </row>
    <row r="4454">
      <c r="B4454">
        <f>[1]资金台帐!B4454&amp;""</f>
      </c>
      <c r="H4454">
        <f>[1]资金台帐!H4454&amp;""</f>
      </c>
      <c r="J4454">
        <f>[1]资金台帐!J4454&amp;""</f>
      </c>
      <c r="N4454">
        <f>[1]资金台帐!N4454</f>
      </c>
      <c r="O4454">
        <f>[1]资金台帐!O4454&amp;""</f>
      </c>
      <c r="P4454">
        <f>[1]资金台帐!P4454&amp;""</f>
      </c>
      <c r="Q4454">
        <f>[1]资金台帐!Q4454&amp;""</f>
      </c>
      <c r="T4454">
        <f>[1]资金台帐!T4454&amp;""</f>
      </c>
      <c r="U4454">
        <f>[1]资金台帐!U4454&amp;""</f>
      </c>
      <c r="W4454">
        <f>[1]资金台帐!W4454&amp;""</f>
      </c>
      <c r="X4454">
        <f>[1]资金台帐!X4454&amp;""</f>
      </c>
      <c r="AB4454">
        <f>[1]资金台帐!AB4454</f>
        <v>0</v>
      </c>
      <c r="AC4454">
        <f>[1]资金台帐!AC4454</f>
        <v>0</v>
      </c>
      <c r="AD4454">
        <f>[1]资金台帐!AD4454</f>
        <v>0</v>
      </c>
      <c r="AJ4454">
        <f>[1]资金台帐!AJ4454</f>
        <v>0</v>
      </c>
      <c r="AK4454">
        <f>[1]资金台帐!AK4454</f>
        <v>0</v>
      </c>
      <c r="BA4454" s="22">
        <f t="shared" si="0"/>
      </c>
    </row>
    <row r="4455">
      <c r="B4455">
        <f>[1]资金台帐!B4455&amp;""</f>
      </c>
      <c r="H4455">
        <f>[1]资金台帐!H4455&amp;""</f>
      </c>
      <c r="J4455">
        <f>[1]资金台帐!J4455&amp;""</f>
      </c>
      <c r="N4455">
        <f>[1]资金台帐!N4455</f>
      </c>
      <c r="O4455">
        <f>[1]资金台帐!O4455&amp;""</f>
      </c>
      <c r="P4455">
        <f>[1]资金台帐!P4455&amp;""</f>
      </c>
      <c r="Q4455">
        <f>[1]资金台帐!Q4455&amp;""</f>
      </c>
      <c r="T4455">
        <f>[1]资金台帐!T4455&amp;""</f>
      </c>
      <c r="U4455">
        <f>[1]资金台帐!U4455&amp;""</f>
      </c>
      <c r="W4455">
        <f>[1]资金台帐!W4455&amp;""</f>
      </c>
      <c r="X4455">
        <f>[1]资金台帐!X4455&amp;""</f>
      </c>
      <c r="AB4455">
        <f>[1]资金台帐!AB4455</f>
        <v>0</v>
      </c>
      <c r="AC4455">
        <f>[1]资金台帐!AC4455</f>
        <v>0</v>
      </c>
      <c r="AD4455">
        <f>[1]资金台帐!AD4455</f>
        <v>0</v>
      </c>
      <c r="AJ4455">
        <f>[1]资金台帐!AJ4455</f>
        <v>0</v>
      </c>
      <c r="AK4455">
        <f>[1]资金台帐!AK4455</f>
        <v>0</v>
      </c>
      <c r="BA4455" s="22">
        <f t="shared" si="0"/>
      </c>
    </row>
    <row r="4456">
      <c r="B4456">
        <f>[1]资金台帐!B4456&amp;""</f>
      </c>
      <c r="H4456">
        <f>[1]资金台帐!H4456&amp;""</f>
      </c>
      <c r="J4456">
        <f>[1]资金台帐!J4456&amp;""</f>
      </c>
      <c r="N4456">
        <f>[1]资金台帐!N4456</f>
      </c>
      <c r="O4456">
        <f>[1]资金台帐!O4456&amp;""</f>
      </c>
      <c r="P4456">
        <f>[1]资金台帐!P4456&amp;""</f>
      </c>
      <c r="Q4456">
        <f>[1]资金台帐!Q4456&amp;""</f>
      </c>
      <c r="T4456">
        <f>[1]资金台帐!T4456&amp;""</f>
      </c>
      <c r="U4456">
        <f>[1]资金台帐!U4456&amp;""</f>
      </c>
      <c r="W4456">
        <f>[1]资金台帐!W4456&amp;""</f>
      </c>
      <c r="X4456">
        <f>[1]资金台帐!X4456&amp;""</f>
      </c>
      <c r="AB4456">
        <f>[1]资金台帐!AB4456</f>
        <v>0</v>
      </c>
      <c r="AC4456">
        <f>[1]资金台帐!AC4456</f>
        <v>0</v>
      </c>
      <c r="AD4456">
        <f>[1]资金台帐!AD4456</f>
        <v>0</v>
      </c>
      <c r="AJ4456">
        <f>[1]资金台帐!AJ4456</f>
        <v>0</v>
      </c>
      <c r="AK4456">
        <f>[1]资金台帐!AK4456</f>
        <v>0</v>
      </c>
      <c r="BA4456" s="22">
        <f t="shared" si="0"/>
      </c>
    </row>
    <row r="4457">
      <c r="B4457">
        <f>[1]资金台帐!B4457&amp;""</f>
      </c>
      <c r="H4457">
        <f>[1]资金台帐!H4457&amp;""</f>
      </c>
      <c r="J4457">
        <f>[1]资金台帐!J4457&amp;""</f>
      </c>
      <c r="N4457">
        <f>[1]资金台帐!N4457</f>
      </c>
      <c r="O4457">
        <f>[1]资金台帐!O4457&amp;""</f>
      </c>
      <c r="P4457">
        <f>[1]资金台帐!P4457&amp;""</f>
      </c>
      <c r="Q4457">
        <f>[1]资金台帐!Q4457&amp;""</f>
      </c>
      <c r="T4457">
        <f>[1]资金台帐!T4457&amp;""</f>
      </c>
      <c r="U4457">
        <f>[1]资金台帐!U4457&amp;""</f>
      </c>
      <c r="W4457">
        <f>[1]资金台帐!W4457&amp;""</f>
      </c>
      <c r="X4457">
        <f>[1]资金台帐!X4457&amp;""</f>
      </c>
      <c r="AB4457">
        <f>[1]资金台帐!AB4457</f>
        <v>0</v>
      </c>
      <c r="AC4457">
        <f>[1]资金台帐!AC4457</f>
        <v>0</v>
      </c>
      <c r="AD4457">
        <f>[1]资金台帐!AD4457</f>
        <v>0</v>
      </c>
      <c r="AJ4457">
        <f>[1]资金台帐!AJ4457</f>
        <v>0</v>
      </c>
      <c r="AK4457">
        <f>[1]资金台帐!AK4457</f>
        <v>0</v>
      </c>
      <c r="BA4457" s="22">
        <f t="shared" si="0"/>
      </c>
    </row>
    <row r="4458">
      <c r="B4458">
        <f>[1]资金台帐!B4458&amp;""</f>
      </c>
      <c r="H4458">
        <f>[1]资金台帐!H4458&amp;""</f>
      </c>
      <c r="J4458">
        <f>[1]资金台帐!J4458&amp;""</f>
      </c>
      <c r="N4458">
        <f>[1]资金台帐!N4458</f>
      </c>
      <c r="O4458">
        <f>[1]资金台帐!O4458&amp;""</f>
      </c>
      <c r="P4458">
        <f>[1]资金台帐!P4458&amp;""</f>
      </c>
      <c r="Q4458">
        <f>[1]资金台帐!Q4458&amp;""</f>
      </c>
      <c r="T4458">
        <f>[1]资金台帐!T4458&amp;""</f>
      </c>
      <c r="U4458">
        <f>[1]资金台帐!U4458&amp;""</f>
      </c>
      <c r="W4458">
        <f>[1]资金台帐!W4458&amp;""</f>
      </c>
      <c r="X4458">
        <f>[1]资金台帐!X4458&amp;""</f>
      </c>
      <c r="AB4458">
        <f>[1]资金台帐!AB4458</f>
        <v>0</v>
      </c>
      <c r="AC4458">
        <f>[1]资金台帐!AC4458</f>
        <v>0</v>
      </c>
      <c r="AD4458">
        <f>[1]资金台帐!AD4458</f>
        <v>0</v>
      </c>
      <c r="AJ4458">
        <f>[1]资金台帐!AJ4458</f>
        <v>0</v>
      </c>
      <c r="AK4458">
        <f>[1]资金台帐!AK4458</f>
        <v>0</v>
      </c>
      <c r="BA4458" s="22">
        <f t="shared" si="0"/>
      </c>
    </row>
    <row r="4459">
      <c r="B4459">
        <f>[1]资金台帐!B4459&amp;""</f>
      </c>
      <c r="H4459">
        <f>[1]资金台帐!H4459&amp;""</f>
      </c>
      <c r="J4459">
        <f>[1]资金台帐!J4459&amp;""</f>
      </c>
      <c r="N4459">
        <f>[1]资金台帐!N4459</f>
      </c>
      <c r="O4459">
        <f>[1]资金台帐!O4459&amp;""</f>
      </c>
      <c r="P4459">
        <f>[1]资金台帐!P4459&amp;""</f>
      </c>
      <c r="Q4459">
        <f>[1]资金台帐!Q4459&amp;""</f>
      </c>
      <c r="T4459">
        <f>[1]资金台帐!T4459&amp;""</f>
      </c>
      <c r="U4459">
        <f>[1]资金台帐!U4459&amp;""</f>
      </c>
      <c r="W4459">
        <f>[1]资金台帐!W4459&amp;""</f>
      </c>
      <c r="X4459">
        <f>[1]资金台帐!X4459&amp;""</f>
      </c>
      <c r="AB4459">
        <f>[1]资金台帐!AB4459</f>
        <v>0</v>
      </c>
      <c r="AC4459">
        <f>[1]资金台帐!AC4459</f>
        <v>0</v>
      </c>
      <c r="AD4459">
        <f>[1]资金台帐!AD4459</f>
        <v>0</v>
      </c>
      <c r="AJ4459">
        <f>[1]资金台帐!AJ4459</f>
        <v>0</v>
      </c>
      <c r="AK4459">
        <f>[1]资金台帐!AK4459</f>
        <v>0</v>
      </c>
      <c r="BA4459" s="22">
        <f t="shared" si="0"/>
      </c>
    </row>
    <row r="4460">
      <c r="B4460">
        <f>[1]资金台帐!B4460&amp;""</f>
      </c>
      <c r="H4460">
        <f>[1]资金台帐!H4460&amp;""</f>
      </c>
      <c r="J4460">
        <f>[1]资金台帐!J4460&amp;""</f>
      </c>
      <c r="N4460">
        <f>[1]资金台帐!N4460</f>
      </c>
      <c r="O4460">
        <f>[1]资金台帐!O4460&amp;""</f>
      </c>
      <c r="P4460">
        <f>[1]资金台帐!P4460&amp;""</f>
      </c>
      <c r="Q4460">
        <f>[1]资金台帐!Q4460&amp;""</f>
      </c>
      <c r="T4460">
        <f>[1]资金台帐!T4460&amp;""</f>
      </c>
      <c r="U4460">
        <f>[1]资金台帐!U4460&amp;""</f>
      </c>
      <c r="W4460">
        <f>[1]资金台帐!W4460&amp;""</f>
      </c>
      <c r="X4460">
        <f>[1]资金台帐!X4460&amp;""</f>
      </c>
      <c r="AB4460">
        <f>[1]资金台帐!AB4460</f>
        <v>0</v>
      </c>
      <c r="AC4460">
        <f>[1]资金台帐!AC4460</f>
        <v>0</v>
      </c>
      <c r="AD4460">
        <f>[1]资金台帐!AD4460</f>
        <v>0</v>
      </c>
      <c r="AJ4460">
        <f>[1]资金台帐!AJ4460</f>
        <v>0</v>
      </c>
      <c r="AK4460">
        <f>[1]资金台帐!AK4460</f>
        <v>0</v>
      </c>
      <c r="BA4460" s="22">
        <f t="shared" si="0"/>
      </c>
    </row>
    <row r="4461">
      <c r="B4461">
        <f>[1]资金台帐!B4461&amp;""</f>
      </c>
      <c r="H4461">
        <f>[1]资金台帐!H4461&amp;""</f>
      </c>
      <c r="J4461">
        <f>[1]资金台帐!J4461&amp;""</f>
      </c>
      <c r="N4461">
        <f>[1]资金台帐!N4461</f>
      </c>
      <c r="O4461">
        <f>[1]资金台帐!O4461&amp;""</f>
      </c>
      <c r="P4461">
        <f>[1]资金台帐!P4461&amp;""</f>
      </c>
      <c r="Q4461">
        <f>[1]资金台帐!Q4461&amp;""</f>
      </c>
      <c r="T4461">
        <f>[1]资金台帐!T4461&amp;""</f>
      </c>
      <c r="U4461">
        <f>[1]资金台帐!U4461&amp;""</f>
      </c>
      <c r="W4461">
        <f>[1]资金台帐!W4461&amp;""</f>
      </c>
      <c r="X4461">
        <f>[1]资金台帐!X4461&amp;""</f>
      </c>
      <c r="AB4461">
        <f>[1]资金台帐!AB4461</f>
        <v>0</v>
      </c>
      <c r="AC4461">
        <f>[1]资金台帐!AC4461</f>
        <v>0</v>
      </c>
      <c r="AD4461">
        <f>[1]资金台帐!AD4461</f>
        <v>0</v>
      </c>
      <c r="AJ4461">
        <f>[1]资金台帐!AJ4461</f>
        <v>0</v>
      </c>
      <c r="AK4461">
        <f>[1]资金台帐!AK4461</f>
        <v>0</v>
      </c>
      <c r="BA4461" s="22">
        <f t="shared" si="0"/>
      </c>
    </row>
    <row r="4462">
      <c r="B4462">
        <f>[1]资金台帐!B4462&amp;""</f>
      </c>
      <c r="H4462">
        <f>[1]资金台帐!H4462&amp;""</f>
      </c>
      <c r="J4462">
        <f>[1]资金台帐!J4462&amp;""</f>
      </c>
      <c r="N4462">
        <f>[1]资金台帐!N4462</f>
      </c>
      <c r="O4462">
        <f>[1]资金台帐!O4462&amp;""</f>
      </c>
      <c r="P4462">
        <f>[1]资金台帐!P4462&amp;""</f>
      </c>
      <c r="Q4462">
        <f>[1]资金台帐!Q4462&amp;""</f>
      </c>
      <c r="T4462">
        <f>[1]资金台帐!T4462&amp;""</f>
      </c>
      <c r="U4462">
        <f>[1]资金台帐!U4462&amp;""</f>
      </c>
      <c r="W4462">
        <f>[1]资金台帐!W4462&amp;""</f>
      </c>
      <c r="X4462">
        <f>[1]资金台帐!X4462&amp;""</f>
      </c>
      <c r="AB4462">
        <f>[1]资金台帐!AB4462</f>
        <v>0</v>
      </c>
      <c r="AC4462">
        <f>[1]资金台帐!AC4462</f>
        <v>0</v>
      </c>
      <c r="AD4462">
        <f>[1]资金台帐!AD4462</f>
        <v>0</v>
      </c>
      <c r="AJ4462">
        <f>[1]资金台帐!AJ4462</f>
        <v>0</v>
      </c>
      <c r="AK4462">
        <f>[1]资金台帐!AK4462</f>
        <v>0</v>
      </c>
      <c r="BA4462" s="22">
        <f t="shared" si="0"/>
      </c>
    </row>
    <row r="4463">
      <c r="B4463">
        <f>[1]资金台帐!B4463&amp;""</f>
      </c>
      <c r="H4463">
        <f>[1]资金台帐!H4463&amp;""</f>
      </c>
      <c r="J4463">
        <f>[1]资金台帐!J4463&amp;""</f>
      </c>
      <c r="N4463">
        <f>[1]资金台帐!N4463</f>
      </c>
      <c r="O4463">
        <f>[1]资金台帐!O4463&amp;""</f>
      </c>
      <c r="P4463">
        <f>[1]资金台帐!P4463&amp;""</f>
      </c>
      <c r="Q4463">
        <f>[1]资金台帐!Q4463&amp;""</f>
      </c>
      <c r="T4463">
        <f>[1]资金台帐!T4463&amp;""</f>
      </c>
      <c r="U4463">
        <f>[1]资金台帐!U4463&amp;""</f>
      </c>
      <c r="W4463">
        <f>[1]资金台帐!W4463&amp;""</f>
      </c>
      <c r="X4463">
        <f>[1]资金台帐!X4463&amp;""</f>
      </c>
      <c r="AB4463">
        <f>[1]资金台帐!AB4463</f>
        <v>0</v>
      </c>
      <c r="AC4463">
        <f>[1]资金台帐!AC4463</f>
        <v>0</v>
      </c>
      <c r="AD4463">
        <f>[1]资金台帐!AD4463</f>
        <v>0</v>
      </c>
      <c r="AJ4463">
        <f>[1]资金台帐!AJ4463</f>
        <v>0</v>
      </c>
      <c r="AK4463">
        <f>[1]资金台帐!AK4463</f>
        <v>0</v>
      </c>
      <c r="BA4463" s="22">
        <f t="shared" si="0"/>
      </c>
    </row>
    <row r="4464">
      <c r="B4464">
        <f>[1]资金台帐!B4464&amp;""</f>
      </c>
      <c r="H4464">
        <f>[1]资金台帐!H4464&amp;""</f>
      </c>
      <c r="J4464">
        <f>[1]资金台帐!J4464&amp;""</f>
      </c>
      <c r="N4464">
        <f>[1]资金台帐!N4464</f>
      </c>
      <c r="O4464">
        <f>[1]资金台帐!O4464&amp;""</f>
      </c>
      <c r="P4464">
        <f>[1]资金台帐!P4464&amp;""</f>
      </c>
      <c r="Q4464">
        <f>[1]资金台帐!Q4464&amp;""</f>
      </c>
      <c r="T4464">
        <f>[1]资金台帐!T4464&amp;""</f>
      </c>
      <c r="U4464">
        <f>[1]资金台帐!U4464&amp;""</f>
      </c>
      <c r="W4464">
        <f>[1]资金台帐!W4464&amp;""</f>
      </c>
      <c r="X4464">
        <f>[1]资金台帐!X4464&amp;""</f>
      </c>
      <c r="AB4464">
        <f>[1]资金台帐!AB4464</f>
        <v>0</v>
      </c>
      <c r="AC4464">
        <f>[1]资金台帐!AC4464</f>
        <v>0</v>
      </c>
      <c r="AD4464">
        <f>[1]资金台帐!AD4464</f>
        <v>0</v>
      </c>
      <c r="AJ4464">
        <f>[1]资金台帐!AJ4464</f>
        <v>0</v>
      </c>
      <c r="AK4464">
        <f>[1]资金台帐!AK4464</f>
        <v>0</v>
      </c>
      <c r="BA4464" s="22">
        <f t="shared" si="0"/>
      </c>
    </row>
    <row r="4465">
      <c r="B4465">
        <f>[1]资金台帐!B4465&amp;""</f>
      </c>
      <c r="H4465">
        <f>[1]资金台帐!H4465&amp;""</f>
      </c>
      <c r="J4465">
        <f>[1]资金台帐!J4465&amp;""</f>
      </c>
      <c r="N4465">
        <f>[1]资金台帐!N4465</f>
      </c>
      <c r="O4465">
        <f>[1]资金台帐!O4465&amp;""</f>
      </c>
      <c r="P4465">
        <f>[1]资金台帐!P4465&amp;""</f>
      </c>
      <c r="Q4465">
        <f>[1]资金台帐!Q4465&amp;""</f>
      </c>
      <c r="T4465">
        <f>[1]资金台帐!T4465&amp;""</f>
      </c>
      <c r="U4465">
        <f>[1]资金台帐!U4465&amp;""</f>
      </c>
      <c r="W4465">
        <f>[1]资金台帐!W4465&amp;""</f>
      </c>
      <c r="X4465">
        <f>[1]资金台帐!X4465&amp;""</f>
      </c>
      <c r="AB4465">
        <f>[1]资金台帐!AB4465</f>
        <v>0</v>
      </c>
      <c r="AC4465">
        <f>[1]资金台帐!AC4465</f>
        <v>0</v>
      </c>
      <c r="AD4465">
        <f>[1]资金台帐!AD4465</f>
        <v>0</v>
      </c>
      <c r="AJ4465">
        <f>[1]资金台帐!AJ4465</f>
        <v>0</v>
      </c>
      <c r="AK4465">
        <f>[1]资金台帐!AK4465</f>
        <v>0</v>
      </c>
      <c r="BA4465" s="22">
        <f t="shared" si="0"/>
      </c>
    </row>
    <row r="4466">
      <c r="B4466">
        <f>[1]资金台帐!B4466&amp;""</f>
      </c>
      <c r="H4466">
        <f>[1]资金台帐!H4466&amp;""</f>
      </c>
      <c r="J4466">
        <f>[1]资金台帐!J4466&amp;""</f>
      </c>
      <c r="N4466">
        <f>[1]资金台帐!N4466</f>
      </c>
      <c r="O4466">
        <f>[1]资金台帐!O4466&amp;""</f>
      </c>
      <c r="P4466">
        <f>[1]资金台帐!P4466&amp;""</f>
      </c>
      <c r="Q4466">
        <f>[1]资金台帐!Q4466&amp;""</f>
      </c>
      <c r="T4466">
        <f>[1]资金台帐!T4466&amp;""</f>
      </c>
      <c r="U4466">
        <f>[1]资金台帐!U4466&amp;""</f>
      </c>
      <c r="W4466">
        <f>[1]资金台帐!W4466&amp;""</f>
      </c>
      <c r="X4466">
        <f>[1]资金台帐!X4466&amp;""</f>
      </c>
      <c r="AB4466">
        <f>[1]资金台帐!AB4466</f>
        <v>0</v>
      </c>
      <c r="AC4466">
        <f>[1]资金台帐!AC4466</f>
        <v>0</v>
      </c>
      <c r="AD4466">
        <f>[1]资金台帐!AD4466</f>
        <v>0</v>
      </c>
      <c r="AJ4466">
        <f>[1]资金台帐!AJ4466</f>
        <v>0</v>
      </c>
      <c r="AK4466">
        <f>[1]资金台帐!AK4466</f>
        <v>0</v>
      </c>
      <c r="BA4466" s="22">
        <f t="shared" si="0"/>
      </c>
    </row>
    <row r="4467">
      <c r="B4467">
        <f>[1]资金台帐!B4467&amp;""</f>
      </c>
      <c r="H4467">
        <f>[1]资金台帐!H4467&amp;""</f>
      </c>
      <c r="J4467">
        <f>[1]资金台帐!J4467&amp;""</f>
      </c>
      <c r="N4467">
        <f>[1]资金台帐!N4467</f>
      </c>
      <c r="O4467">
        <f>[1]资金台帐!O4467&amp;""</f>
      </c>
      <c r="P4467">
        <f>[1]资金台帐!P4467&amp;""</f>
      </c>
      <c r="Q4467">
        <f>[1]资金台帐!Q4467&amp;""</f>
      </c>
      <c r="T4467">
        <f>[1]资金台帐!T4467&amp;""</f>
      </c>
      <c r="U4467">
        <f>[1]资金台帐!U4467&amp;""</f>
      </c>
      <c r="W4467">
        <f>[1]资金台帐!W4467&amp;""</f>
      </c>
      <c r="X4467">
        <f>[1]资金台帐!X4467&amp;""</f>
      </c>
      <c r="AB4467">
        <f>[1]资金台帐!AB4467</f>
        <v>0</v>
      </c>
      <c r="AC4467">
        <f>[1]资金台帐!AC4467</f>
        <v>0</v>
      </c>
      <c r="AD4467">
        <f>[1]资金台帐!AD4467</f>
        <v>0</v>
      </c>
      <c r="AJ4467">
        <f>[1]资金台帐!AJ4467</f>
        <v>0</v>
      </c>
      <c r="AK4467">
        <f>[1]资金台帐!AK4467</f>
        <v>0</v>
      </c>
      <c r="BA4467" s="22">
        <f t="shared" si="0"/>
      </c>
    </row>
    <row r="4468">
      <c r="B4468">
        <f>[1]资金台帐!B4468&amp;""</f>
      </c>
      <c r="H4468">
        <f>[1]资金台帐!H4468&amp;""</f>
      </c>
      <c r="J4468">
        <f>[1]资金台帐!J4468&amp;""</f>
      </c>
      <c r="N4468">
        <f>[1]资金台帐!N4468</f>
      </c>
      <c r="O4468">
        <f>[1]资金台帐!O4468&amp;""</f>
      </c>
      <c r="P4468">
        <f>[1]资金台帐!P4468&amp;""</f>
      </c>
      <c r="Q4468">
        <f>[1]资金台帐!Q4468&amp;""</f>
      </c>
      <c r="T4468">
        <f>[1]资金台帐!T4468&amp;""</f>
      </c>
      <c r="U4468">
        <f>[1]资金台帐!U4468&amp;""</f>
      </c>
      <c r="W4468">
        <f>[1]资金台帐!W4468&amp;""</f>
      </c>
      <c r="X4468">
        <f>[1]资金台帐!X4468&amp;""</f>
      </c>
      <c r="AB4468">
        <f>[1]资金台帐!AB4468</f>
        <v>0</v>
      </c>
      <c r="AC4468">
        <f>[1]资金台帐!AC4468</f>
        <v>0</v>
      </c>
      <c r="AD4468">
        <f>[1]资金台帐!AD4468</f>
        <v>0</v>
      </c>
      <c r="AJ4468">
        <f>[1]资金台帐!AJ4468</f>
        <v>0</v>
      </c>
      <c r="AK4468">
        <f>[1]资金台帐!AK4468</f>
        <v>0</v>
      </c>
      <c r="BA4468" s="22">
        <f t="shared" si="0"/>
      </c>
    </row>
    <row r="4469">
      <c r="B4469">
        <f>[1]资金台帐!B4469&amp;""</f>
      </c>
      <c r="H4469">
        <f>[1]资金台帐!H4469&amp;""</f>
      </c>
      <c r="J4469">
        <f>[1]资金台帐!J4469&amp;""</f>
      </c>
      <c r="N4469">
        <f>[1]资金台帐!N4469</f>
      </c>
      <c r="O4469">
        <f>[1]资金台帐!O4469&amp;""</f>
      </c>
      <c r="P4469">
        <f>[1]资金台帐!P4469&amp;""</f>
      </c>
      <c r="Q4469">
        <f>[1]资金台帐!Q4469&amp;""</f>
      </c>
      <c r="T4469">
        <f>[1]资金台帐!T4469&amp;""</f>
      </c>
      <c r="U4469">
        <f>[1]资金台帐!U4469&amp;""</f>
      </c>
      <c r="W4469">
        <f>[1]资金台帐!W4469&amp;""</f>
      </c>
      <c r="X4469">
        <f>[1]资金台帐!X4469&amp;""</f>
      </c>
      <c r="AB4469">
        <f>[1]资金台帐!AB4469</f>
        <v>0</v>
      </c>
      <c r="AC4469">
        <f>[1]资金台帐!AC4469</f>
        <v>0</v>
      </c>
      <c r="AD4469">
        <f>[1]资金台帐!AD4469</f>
        <v>0</v>
      </c>
      <c r="AJ4469">
        <f>[1]资金台帐!AJ4469</f>
        <v>0</v>
      </c>
      <c r="AK4469">
        <f>[1]资金台帐!AK4469</f>
        <v>0</v>
      </c>
      <c r="BA4469" s="22">
        <f t="shared" si="0"/>
      </c>
    </row>
    <row r="4470">
      <c r="B4470">
        <f>[1]资金台帐!B4470&amp;""</f>
      </c>
      <c r="H4470">
        <f>[1]资金台帐!H4470&amp;""</f>
      </c>
      <c r="J4470">
        <f>[1]资金台帐!J4470&amp;""</f>
      </c>
      <c r="N4470">
        <f>[1]资金台帐!N4470</f>
      </c>
      <c r="O4470">
        <f>[1]资金台帐!O4470&amp;""</f>
      </c>
      <c r="P4470">
        <f>[1]资金台帐!P4470&amp;""</f>
      </c>
      <c r="Q4470">
        <f>[1]资金台帐!Q4470&amp;""</f>
      </c>
      <c r="T4470">
        <f>[1]资金台帐!T4470&amp;""</f>
      </c>
      <c r="U4470">
        <f>[1]资金台帐!U4470&amp;""</f>
      </c>
      <c r="W4470">
        <f>[1]资金台帐!W4470&amp;""</f>
      </c>
      <c r="X4470">
        <f>[1]资金台帐!X4470&amp;""</f>
      </c>
      <c r="AB4470">
        <f>[1]资金台帐!AB4470</f>
        <v>0</v>
      </c>
      <c r="AC4470">
        <f>[1]资金台帐!AC4470</f>
        <v>0</v>
      </c>
      <c r="AD4470">
        <f>[1]资金台帐!AD4470</f>
        <v>0</v>
      </c>
      <c r="AJ4470">
        <f>[1]资金台帐!AJ4470</f>
        <v>0</v>
      </c>
      <c r="AK4470">
        <f>[1]资金台帐!AK4470</f>
        <v>0</v>
      </c>
      <c r="BA4470" s="22">
        <f t="shared" si="0"/>
      </c>
    </row>
    <row r="4471">
      <c r="B4471">
        <f>[1]资金台帐!B4471&amp;""</f>
      </c>
      <c r="H4471">
        <f>[1]资金台帐!H4471&amp;""</f>
      </c>
      <c r="J4471">
        <f>[1]资金台帐!J4471&amp;""</f>
      </c>
      <c r="N4471">
        <f>[1]资金台帐!N4471</f>
      </c>
      <c r="O4471">
        <f>[1]资金台帐!O4471&amp;""</f>
      </c>
      <c r="P4471">
        <f>[1]资金台帐!P4471&amp;""</f>
      </c>
      <c r="Q4471">
        <f>[1]资金台帐!Q4471&amp;""</f>
      </c>
      <c r="T4471">
        <f>[1]资金台帐!T4471&amp;""</f>
      </c>
      <c r="U4471">
        <f>[1]资金台帐!U4471&amp;""</f>
      </c>
      <c r="W4471">
        <f>[1]资金台帐!W4471&amp;""</f>
      </c>
      <c r="X4471">
        <f>[1]资金台帐!X4471&amp;""</f>
      </c>
      <c r="AB4471">
        <f>[1]资金台帐!AB4471</f>
        <v>0</v>
      </c>
      <c r="AC4471">
        <f>[1]资金台帐!AC4471</f>
        <v>0</v>
      </c>
      <c r="AD4471">
        <f>[1]资金台帐!AD4471</f>
        <v>0</v>
      </c>
      <c r="AJ4471">
        <f>[1]资金台帐!AJ4471</f>
        <v>0</v>
      </c>
      <c r="AK4471">
        <f>[1]资金台帐!AK4471</f>
        <v>0</v>
      </c>
      <c r="BA4471" s="22">
        <f t="shared" si="0"/>
      </c>
    </row>
    <row r="4472">
      <c r="B4472">
        <f>[1]资金台帐!B4472&amp;""</f>
      </c>
      <c r="H4472">
        <f>[1]资金台帐!H4472&amp;""</f>
      </c>
      <c r="J4472">
        <f>[1]资金台帐!J4472&amp;""</f>
      </c>
      <c r="N4472">
        <f>[1]资金台帐!N4472</f>
      </c>
      <c r="O4472">
        <f>[1]资金台帐!O4472&amp;""</f>
      </c>
      <c r="P4472">
        <f>[1]资金台帐!P4472&amp;""</f>
      </c>
      <c r="Q4472">
        <f>[1]资金台帐!Q4472&amp;""</f>
      </c>
      <c r="T4472">
        <f>[1]资金台帐!T4472&amp;""</f>
      </c>
      <c r="U4472">
        <f>[1]资金台帐!U4472&amp;""</f>
      </c>
      <c r="W4472">
        <f>[1]资金台帐!W4472&amp;""</f>
      </c>
      <c r="X4472">
        <f>[1]资金台帐!X4472&amp;""</f>
      </c>
      <c r="AB4472">
        <f>[1]资金台帐!AB4472</f>
        <v>0</v>
      </c>
      <c r="AC4472">
        <f>[1]资金台帐!AC4472</f>
        <v>0</v>
      </c>
      <c r="AD4472">
        <f>[1]资金台帐!AD4472</f>
        <v>0</v>
      </c>
      <c r="AJ4472">
        <f>[1]资金台帐!AJ4472</f>
        <v>0</v>
      </c>
      <c r="AK4472">
        <f>[1]资金台帐!AK4472</f>
        <v>0</v>
      </c>
      <c r="BA4472" s="22">
        <f t="shared" si="0"/>
      </c>
    </row>
    <row r="4473">
      <c r="B4473">
        <f>[1]资金台帐!B4473&amp;""</f>
      </c>
      <c r="H4473">
        <f>[1]资金台帐!H4473&amp;""</f>
      </c>
      <c r="J4473">
        <f>[1]资金台帐!J4473&amp;""</f>
      </c>
      <c r="N4473">
        <f>[1]资金台帐!N4473</f>
      </c>
      <c r="O4473">
        <f>[1]资金台帐!O4473&amp;""</f>
      </c>
      <c r="P4473">
        <f>[1]资金台帐!P4473&amp;""</f>
      </c>
      <c r="Q4473">
        <f>[1]资金台帐!Q4473&amp;""</f>
      </c>
      <c r="T4473">
        <f>[1]资金台帐!T4473&amp;""</f>
      </c>
      <c r="U4473">
        <f>[1]资金台帐!U4473&amp;""</f>
      </c>
      <c r="W4473">
        <f>[1]资金台帐!W4473&amp;""</f>
      </c>
      <c r="X4473">
        <f>[1]资金台帐!X4473&amp;""</f>
      </c>
      <c r="AB4473">
        <f>[1]资金台帐!AB4473</f>
        <v>0</v>
      </c>
      <c r="AC4473">
        <f>[1]资金台帐!AC4473</f>
        <v>0</v>
      </c>
      <c r="AD4473">
        <f>[1]资金台帐!AD4473</f>
        <v>0</v>
      </c>
      <c r="AJ4473">
        <f>[1]资金台帐!AJ4473</f>
        <v>0</v>
      </c>
      <c r="AK4473">
        <f>[1]资金台帐!AK4473</f>
        <v>0</v>
      </c>
      <c r="BA4473" s="22">
        <f t="shared" si="0"/>
      </c>
    </row>
    <row r="4474">
      <c r="B4474">
        <f>[1]资金台帐!B4474&amp;""</f>
      </c>
      <c r="H4474">
        <f>[1]资金台帐!H4474&amp;""</f>
      </c>
      <c r="J4474">
        <f>[1]资金台帐!J4474&amp;""</f>
      </c>
      <c r="N4474">
        <f>[1]资金台帐!N4474</f>
      </c>
      <c r="O4474">
        <f>[1]资金台帐!O4474&amp;""</f>
      </c>
      <c r="P4474">
        <f>[1]资金台帐!P4474&amp;""</f>
      </c>
      <c r="Q4474">
        <f>[1]资金台帐!Q4474&amp;""</f>
      </c>
      <c r="T4474">
        <f>[1]资金台帐!T4474&amp;""</f>
      </c>
      <c r="U4474">
        <f>[1]资金台帐!U4474&amp;""</f>
      </c>
      <c r="W4474">
        <f>[1]资金台帐!W4474&amp;""</f>
      </c>
      <c r="X4474">
        <f>[1]资金台帐!X4474&amp;""</f>
      </c>
      <c r="AB4474">
        <f>[1]资金台帐!AB4474</f>
        <v>0</v>
      </c>
      <c r="AC4474">
        <f>[1]资金台帐!AC4474</f>
        <v>0</v>
      </c>
      <c r="AD4474">
        <f>[1]资金台帐!AD4474</f>
        <v>0</v>
      </c>
      <c r="AJ4474">
        <f>[1]资金台帐!AJ4474</f>
        <v>0</v>
      </c>
      <c r="AK4474">
        <f>[1]资金台帐!AK4474</f>
        <v>0</v>
      </c>
      <c r="BA4474" s="22">
        <f t="shared" si="0"/>
      </c>
    </row>
    <row r="4475">
      <c r="B4475">
        <f>[1]资金台帐!B4475&amp;""</f>
      </c>
      <c r="H4475">
        <f>[1]资金台帐!H4475&amp;""</f>
      </c>
      <c r="J4475">
        <f>[1]资金台帐!J4475&amp;""</f>
      </c>
      <c r="N4475">
        <f>[1]资金台帐!N4475</f>
      </c>
      <c r="O4475">
        <f>[1]资金台帐!O4475&amp;""</f>
      </c>
      <c r="P4475">
        <f>[1]资金台帐!P4475&amp;""</f>
      </c>
      <c r="Q4475">
        <f>[1]资金台帐!Q4475&amp;""</f>
      </c>
      <c r="T4475">
        <f>[1]资金台帐!T4475&amp;""</f>
      </c>
      <c r="U4475">
        <f>[1]资金台帐!U4475&amp;""</f>
      </c>
      <c r="W4475">
        <f>[1]资金台帐!W4475&amp;""</f>
      </c>
      <c r="X4475">
        <f>[1]资金台帐!X4475&amp;""</f>
      </c>
      <c r="AB4475">
        <f>[1]资金台帐!AB4475</f>
        <v>0</v>
      </c>
      <c r="AC4475">
        <f>[1]资金台帐!AC4475</f>
        <v>0</v>
      </c>
      <c r="AD4475">
        <f>[1]资金台帐!AD4475</f>
        <v>0</v>
      </c>
      <c r="AJ4475">
        <f>[1]资金台帐!AJ4475</f>
        <v>0</v>
      </c>
      <c r="AK4475">
        <f>[1]资金台帐!AK4475</f>
        <v>0</v>
      </c>
      <c r="BA4475" s="22">
        <f t="shared" si="0"/>
      </c>
    </row>
    <row r="4476">
      <c r="B4476">
        <f>[1]资金台帐!B4476&amp;""</f>
      </c>
      <c r="H4476">
        <f>[1]资金台帐!H4476&amp;""</f>
      </c>
      <c r="J4476">
        <f>[1]资金台帐!J4476&amp;""</f>
      </c>
      <c r="N4476">
        <f>[1]资金台帐!N4476</f>
      </c>
      <c r="O4476">
        <f>[1]资金台帐!O4476&amp;""</f>
      </c>
      <c r="P4476">
        <f>[1]资金台帐!P4476&amp;""</f>
      </c>
      <c r="Q4476">
        <f>[1]资金台帐!Q4476&amp;""</f>
      </c>
      <c r="T4476">
        <f>[1]资金台帐!T4476&amp;""</f>
      </c>
      <c r="U4476">
        <f>[1]资金台帐!U4476&amp;""</f>
      </c>
      <c r="W4476">
        <f>[1]资金台帐!W4476&amp;""</f>
      </c>
      <c r="X4476">
        <f>[1]资金台帐!X4476&amp;""</f>
      </c>
      <c r="AB4476">
        <f>[1]资金台帐!AB4476</f>
        <v>0</v>
      </c>
      <c r="AC4476">
        <f>[1]资金台帐!AC4476</f>
        <v>0</v>
      </c>
      <c r="AD4476">
        <f>[1]资金台帐!AD4476</f>
        <v>0</v>
      </c>
      <c r="AJ4476">
        <f>[1]资金台帐!AJ4476</f>
        <v>0</v>
      </c>
      <c r="AK4476">
        <f>[1]资金台帐!AK4476</f>
        <v>0</v>
      </c>
      <c r="BA4476" s="22">
        <f t="shared" si="0"/>
      </c>
    </row>
    <row r="4477">
      <c r="B4477">
        <f>[1]资金台帐!B4477&amp;""</f>
      </c>
      <c r="H4477">
        <f>[1]资金台帐!H4477&amp;""</f>
      </c>
      <c r="J4477">
        <f>[1]资金台帐!J4477&amp;""</f>
      </c>
      <c r="N4477">
        <f>[1]资金台帐!N4477</f>
      </c>
      <c r="O4477">
        <f>[1]资金台帐!O4477&amp;""</f>
      </c>
      <c r="P4477">
        <f>[1]资金台帐!P4477&amp;""</f>
      </c>
      <c r="Q4477">
        <f>[1]资金台帐!Q4477&amp;""</f>
      </c>
      <c r="T4477">
        <f>[1]资金台帐!T4477&amp;""</f>
      </c>
      <c r="U4477">
        <f>[1]资金台帐!U4477&amp;""</f>
      </c>
      <c r="W4477">
        <f>[1]资金台帐!W4477&amp;""</f>
      </c>
      <c r="X4477">
        <f>[1]资金台帐!X4477&amp;""</f>
      </c>
      <c r="AB4477">
        <f>[1]资金台帐!AB4477</f>
        <v>0</v>
      </c>
      <c r="AC4477">
        <f>[1]资金台帐!AC4477</f>
        <v>0</v>
      </c>
      <c r="AD4477">
        <f>[1]资金台帐!AD4477</f>
        <v>0</v>
      </c>
      <c r="AJ4477">
        <f>[1]资金台帐!AJ4477</f>
        <v>0</v>
      </c>
      <c r="AK4477">
        <f>[1]资金台帐!AK4477</f>
        <v>0</v>
      </c>
      <c r="BA4477" s="22">
        <f t="shared" si="0"/>
      </c>
    </row>
    <row r="4478">
      <c r="B4478">
        <f>[1]资金台帐!B4478&amp;""</f>
      </c>
      <c r="H4478">
        <f>[1]资金台帐!H4478&amp;""</f>
      </c>
      <c r="J4478">
        <f>[1]资金台帐!J4478&amp;""</f>
      </c>
      <c r="N4478">
        <f>[1]资金台帐!N4478</f>
      </c>
      <c r="O4478">
        <f>[1]资金台帐!O4478&amp;""</f>
      </c>
      <c r="P4478">
        <f>[1]资金台帐!P4478&amp;""</f>
      </c>
      <c r="Q4478">
        <f>[1]资金台帐!Q4478&amp;""</f>
      </c>
      <c r="T4478">
        <f>[1]资金台帐!T4478&amp;""</f>
      </c>
      <c r="U4478">
        <f>[1]资金台帐!U4478&amp;""</f>
      </c>
      <c r="W4478">
        <f>[1]资金台帐!W4478&amp;""</f>
      </c>
      <c r="X4478">
        <f>[1]资金台帐!X4478&amp;""</f>
      </c>
      <c r="AB4478">
        <f>[1]资金台帐!AB4478</f>
        <v>0</v>
      </c>
      <c r="AC4478">
        <f>[1]资金台帐!AC4478</f>
        <v>0</v>
      </c>
      <c r="AD4478">
        <f>[1]资金台帐!AD4478</f>
        <v>0</v>
      </c>
      <c r="AJ4478">
        <f>[1]资金台帐!AJ4478</f>
        <v>0</v>
      </c>
      <c r="AK4478">
        <f>[1]资金台帐!AK4478</f>
        <v>0</v>
      </c>
      <c r="BA4478" s="22">
        <f t="shared" si="0"/>
      </c>
    </row>
    <row r="4479">
      <c r="B4479">
        <f>[1]资金台帐!B4479&amp;""</f>
      </c>
      <c r="H4479">
        <f>[1]资金台帐!H4479&amp;""</f>
      </c>
      <c r="J4479">
        <f>[1]资金台帐!J4479&amp;""</f>
      </c>
      <c r="N4479">
        <f>[1]资金台帐!N4479</f>
      </c>
      <c r="O4479">
        <f>[1]资金台帐!O4479&amp;""</f>
      </c>
      <c r="P4479">
        <f>[1]资金台帐!P4479&amp;""</f>
      </c>
      <c r="Q4479">
        <f>[1]资金台帐!Q4479&amp;""</f>
      </c>
      <c r="T4479">
        <f>[1]资金台帐!T4479&amp;""</f>
      </c>
      <c r="U4479">
        <f>[1]资金台帐!U4479&amp;""</f>
      </c>
      <c r="W4479">
        <f>[1]资金台帐!W4479&amp;""</f>
      </c>
      <c r="X4479">
        <f>[1]资金台帐!X4479&amp;""</f>
      </c>
      <c r="AB4479">
        <f>[1]资金台帐!AB4479</f>
        <v>0</v>
      </c>
      <c r="AC4479">
        <f>[1]资金台帐!AC4479</f>
        <v>0</v>
      </c>
      <c r="AD4479">
        <f>[1]资金台帐!AD4479</f>
        <v>0</v>
      </c>
      <c r="AJ4479">
        <f>[1]资金台帐!AJ4479</f>
        <v>0</v>
      </c>
      <c r="AK4479">
        <f>[1]资金台帐!AK4479</f>
        <v>0</v>
      </c>
      <c r="BA4479" s="22">
        <f t="shared" si="0"/>
      </c>
    </row>
    <row r="4480">
      <c r="B4480">
        <f>[1]资金台帐!B4480&amp;""</f>
      </c>
      <c r="H4480">
        <f>[1]资金台帐!H4480&amp;""</f>
      </c>
      <c r="J4480">
        <f>[1]资金台帐!J4480&amp;""</f>
      </c>
      <c r="N4480">
        <f>[1]资金台帐!N4480</f>
      </c>
      <c r="O4480">
        <f>[1]资金台帐!O4480&amp;""</f>
      </c>
      <c r="P4480">
        <f>[1]资金台帐!P4480&amp;""</f>
      </c>
      <c r="Q4480">
        <f>[1]资金台帐!Q4480&amp;""</f>
      </c>
      <c r="T4480">
        <f>[1]资金台帐!T4480&amp;""</f>
      </c>
      <c r="U4480">
        <f>[1]资金台帐!U4480&amp;""</f>
      </c>
      <c r="W4480">
        <f>[1]资金台帐!W4480&amp;""</f>
      </c>
      <c r="X4480">
        <f>[1]资金台帐!X4480&amp;""</f>
      </c>
      <c r="AB4480">
        <f>[1]资金台帐!AB4480</f>
        <v>0</v>
      </c>
      <c r="AC4480">
        <f>[1]资金台帐!AC4480</f>
        <v>0</v>
      </c>
      <c r="AD4480">
        <f>[1]资金台帐!AD4480</f>
        <v>0</v>
      </c>
      <c r="AJ4480">
        <f>[1]资金台帐!AJ4480</f>
        <v>0</v>
      </c>
      <c r="AK4480">
        <f>[1]资金台帐!AK4480</f>
        <v>0</v>
      </c>
      <c r="BA4480" s="22">
        <f t="shared" si="0"/>
      </c>
    </row>
    <row r="4481">
      <c r="B4481">
        <f>[1]资金台帐!B4481&amp;""</f>
      </c>
      <c r="H4481">
        <f>[1]资金台帐!H4481&amp;""</f>
      </c>
      <c r="J4481">
        <f>[1]资金台帐!J4481&amp;""</f>
      </c>
      <c r="N4481">
        <f>[1]资金台帐!N4481</f>
      </c>
      <c r="O4481">
        <f>[1]资金台帐!O4481&amp;""</f>
      </c>
      <c r="P4481">
        <f>[1]资金台帐!P4481&amp;""</f>
      </c>
      <c r="Q4481">
        <f>[1]资金台帐!Q4481&amp;""</f>
      </c>
      <c r="T4481">
        <f>[1]资金台帐!T4481&amp;""</f>
      </c>
      <c r="U4481">
        <f>[1]资金台帐!U4481&amp;""</f>
      </c>
      <c r="W4481">
        <f>[1]资金台帐!W4481&amp;""</f>
      </c>
      <c r="X4481">
        <f>[1]资金台帐!X4481&amp;""</f>
      </c>
      <c r="AB4481">
        <f>[1]资金台帐!AB4481</f>
        <v>0</v>
      </c>
      <c r="AC4481">
        <f>[1]资金台帐!AC4481</f>
        <v>0</v>
      </c>
      <c r="AD4481">
        <f>[1]资金台帐!AD4481</f>
        <v>0</v>
      </c>
      <c r="AJ4481">
        <f>[1]资金台帐!AJ4481</f>
        <v>0</v>
      </c>
      <c r="AK4481">
        <f>[1]资金台帐!AK4481</f>
        <v>0</v>
      </c>
      <c r="BA4481" s="22">
        <f t="shared" si="0"/>
      </c>
    </row>
    <row r="4482">
      <c r="B4482">
        <f>[1]资金台帐!B4482&amp;""</f>
      </c>
      <c r="H4482">
        <f>[1]资金台帐!H4482&amp;""</f>
      </c>
      <c r="J4482">
        <f>[1]资金台帐!J4482&amp;""</f>
      </c>
      <c r="N4482">
        <f>[1]资金台帐!N4482</f>
      </c>
      <c r="O4482">
        <f>[1]资金台帐!O4482&amp;""</f>
      </c>
      <c r="P4482">
        <f>[1]资金台帐!P4482&amp;""</f>
      </c>
      <c r="Q4482">
        <f>[1]资金台帐!Q4482&amp;""</f>
      </c>
      <c r="T4482">
        <f>[1]资金台帐!T4482&amp;""</f>
      </c>
      <c r="U4482">
        <f>[1]资金台帐!U4482&amp;""</f>
      </c>
      <c r="W4482">
        <f>[1]资金台帐!W4482&amp;""</f>
      </c>
      <c r="X4482">
        <f>[1]资金台帐!X4482&amp;""</f>
      </c>
      <c r="AB4482">
        <f>[1]资金台帐!AB4482</f>
        <v>0</v>
      </c>
      <c r="AC4482">
        <f>[1]资金台帐!AC4482</f>
        <v>0</v>
      </c>
      <c r="AD4482">
        <f>[1]资金台帐!AD4482</f>
        <v>0</v>
      </c>
      <c r="AJ4482">
        <f>[1]资金台帐!AJ4482</f>
        <v>0</v>
      </c>
      <c r="AK4482">
        <f>[1]资金台帐!AK4482</f>
        <v>0</v>
      </c>
      <c r="BA4482" s="22">
        <f t="shared" si="0"/>
      </c>
    </row>
    <row r="4483">
      <c r="B4483">
        <f>[1]资金台帐!B4483&amp;""</f>
      </c>
      <c r="H4483">
        <f>[1]资金台帐!H4483&amp;""</f>
      </c>
      <c r="J4483">
        <f>[1]资金台帐!J4483&amp;""</f>
      </c>
      <c r="N4483">
        <f>[1]资金台帐!N4483</f>
      </c>
      <c r="O4483">
        <f>[1]资金台帐!O4483&amp;""</f>
      </c>
      <c r="P4483">
        <f>[1]资金台帐!P4483&amp;""</f>
      </c>
      <c r="Q4483">
        <f>[1]资金台帐!Q4483&amp;""</f>
      </c>
      <c r="T4483">
        <f>[1]资金台帐!T4483&amp;""</f>
      </c>
      <c r="U4483">
        <f>[1]资金台帐!U4483&amp;""</f>
      </c>
      <c r="W4483">
        <f>[1]资金台帐!W4483&amp;""</f>
      </c>
      <c r="X4483">
        <f>[1]资金台帐!X4483&amp;""</f>
      </c>
      <c r="AB4483">
        <f>[1]资金台帐!AB4483</f>
        <v>0</v>
      </c>
      <c r="AC4483">
        <f>[1]资金台帐!AC4483</f>
        <v>0</v>
      </c>
      <c r="AD4483">
        <f>[1]资金台帐!AD4483</f>
        <v>0</v>
      </c>
      <c r="AJ4483">
        <f>[1]资金台帐!AJ4483</f>
        <v>0</v>
      </c>
      <c r="AK4483">
        <f>[1]资金台帐!AK4483</f>
        <v>0</v>
      </c>
      <c r="BA4483" s="22">
        <f t="shared" si="0"/>
      </c>
    </row>
    <row r="4484">
      <c r="B4484">
        <f>[1]资金台帐!B4484&amp;""</f>
      </c>
      <c r="H4484">
        <f>[1]资金台帐!H4484&amp;""</f>
      </c>
      <c r="J4484">
        <f>[1]资金台帐!J4484&amp;""</f>
      </c>
      <c r="N4484">
        <f>[1]资金台帐!N4484</f>
      </c>
      <c r="O4484">
        <f>[1]资金台帐!O4484&amp;""</f>
      </c>
      <c r="P4484">
        <f>[1]资金台帐!P4484&amp;""</f>
      </c>
      <c r="Q4484">
        <f>[1]资金台帐!Q4484&amp;""</f>
      </c>
      <c r="T4484">
        <f>[1]资金台帐!T4484&amp;""</f>
      </c>
      <c r="U4484">
        <f>[1]资金台帐!U4484&amp;""</f>
      </c>
      <c r="W4484">
        <f>[1]资金台帐!W4484&amp;""</f>
      </c>
      <c r="X4484">
        <f>[1]资金台帐!X4484&amp;""</f>
      </c>
      <c r="AB4484">
        <f>[1]资金台帐!AB4484</f>
        <v>0</v>
      </c>
      <c r="AC4484">
        <f>[1]资金台帐!AC4484</f>
        <v>0</v>
      </c>
      <c r="AD4484">
        <f>[1]资金台帐!AD4484</f>
        <v>0</v>
      </c>
      <c r="AJ4484">
        <f>[1]资金台帐!AJ4484</f>
        <v>0</v>
      </c>
      <c r="AK4484">
        <f>[1]资金台帐!AK4484</f>
        <v>0</v>
      </c>
      <c r="BA4484" s="22">
        <f t="shared" si="0"/>
      </c>
    </row>
    <row r="4485">
      <c r="B4485">
        <f>[1]资金台帐!B4485&amp;""</f>
      </c>
      <c r="H4485">
        <f>[1]资金台帐!H4485&amp;""</f>
      </c>
      <c r="J4485">
        <f>[1]资金台帐!J4485&amp;""</f>
      </c>
      <c r="N4485">
        <f>[1]资金台帐!N4485</f>
      </c>
      <c r="O4485">
        <f>[1]资金台帐!O4485&amp;""</f>
      </c>
      <c r="P4485">
        <f>[1]资金台帐!P4485&amp;""</f>
      </c>
      <c r="Q4485">
        <f>[1]资金台帐!Q4485&amp;""</f>
      </c>
      <c r="T4485">
        <f>[1]资金台帐!T4485&amp;""</f>
      </c>
      <c r="U4485">
        <f>[1]资金台帐!U4485&amp;""</f>
      </c>
      <c r="W4485">
        <f>[1]资金台帐!W4485&amp;""</f>
      </c>
      <c r="X4485">
        <f>[1]资金台帐!X4485&amp;""</f>
      </c>
      <c r="AB4485">
        <f>[1]资金台帐!AB4485</f>
        <v>0</v>
      </c>
      <c r="AC4485">
        <f>[1]资金台帐!AC4485</f>
        <v>0</v>
      </c>
      <c r="AD4485">
        <f>[1]资金台帐!AD4485</f>
        <v>0</v>
      </c>
      <c r="AJ4485">
        <f>[1]资金台帐!AJ4485</f>
        <v>0</v>
      </c>
      <c r="AK4485">
        <f>[1]资金台帐!AK4485</f>
        <v>0</v>
      </c>
      <c r="BA4485" s="22">
        <f t="shared" si="0"/>
      </c>
    </row>
    <row r="4486">
      <c r="B4486">
        <f>[1]资金台帐!B4486&amp;""</f>
      </c>
      <c r="H4486">
        <f>[1]资金台帐!H4486&amp;""</f>
      </c>
      <c r="J4486">
        <f>[1]资金台帐!J4486&amp;""</f>
      </c>
      <c r="N4486">
        <f>[1]资金台帐!N4486</f>
      </c>
      <c r="O4486">
        <f>[1]资金台帐!O4486&amp;""</f>
      </c>
      <c r="P4486">
        <f>[1]资金台帐!P4486&amp;""</f>
      </c>
      <c r="Q4486">
        <f>[1]资金台帐!Q4486&amp;""</f>
      </c>
      <c r="T4486">
        <f>[1]资金台帐!T4486&amp;""</f>
      </c>
      <c r="U4486">
        <f>[1]资金台帐!U4486&amp;""</f>
      </c>
      <c r="W4486">
        <f>[1]资金台帐!W4486&amp;""</f>
      </c>
      <c r="X4486">
        <f>[1]资金台帐!X4486&amp;""</f>
      </c>
      <c r="AB4486">
        <f>[1]资金台帐!AB4486</f>
        <v>0</v>
      </c>
      <c r="AC4486">
        <f>[1]资金台帐!AC4486</f>
        <v>0</v>
      </c>
      <c r="AD4486">
        <f>[1]资金台帐!AD4486</f>
        <v>0</v>
      </c>
      <c r="AJ4486">
        <f>[1]资金台帐!AJ4486</f>
        <v>0</v>
      </c>
      <c r="AK4486">
        <f>[1]资金台帐!AK4486</f>
        <v>0</v>
      </c>
      <c r="BA4486" s="22">
        <f t="shared" si="0"/>
      </c>
    </row>
    <row r="4487">
      <c r="B4487">
        <f>[1]资金台帐!B4487&amp;""</f>
      </c>
      <c r="H4487">
        <f>[1]资金台帐!H4487&amp;""</f>
      </c>
      <c r="J4487">
        <f>[1]资金台帐!J4487&amp;""</f>
      </c>
      <c r="N4487">
        <f>[1]资金台帐!N4487</f>
      </c>
      <c r="O4487">
        <f>[1]资金台帐!O4487&amp;""</f>
      </c>
      <c r="P4487">
        <f>[1]资金台帐!P4487&amp;""</f>
      </c>
      <c r="Q4487">
        <f>[1]资金台帐!Q4487&amp;""</f>
      </c>
      <c r="T4487">
        <f>[1]资金台帐!T4487&amp;""</f>
      </c>
      <c r="U4487">
        <f>[1]资金台帐!U4487&amp;""</f>
      </c>
      <c r="W4487">
        <f>[1]资金台帐!W4487&amp;""</f>
      </c>
      <c r="X4487">
        <f>[1]资金台帐!X4487&amp;""</f>
      </c>
      <c r="AB4487">
        <f>[1]资金台帐!AB4487</f>
        <v>0</v>
      </c>
      <c r="AC4487">
        <f>[1]资金台帐!AC4487</f>
        <v>0</v>
      </c>
      <c r="AD4487">
        <f>[1]资金台帐!AD4487</f>
        <v>0</v>
      </c>
      <c r="AJ4487">
        <f>[1]资金台帐!AJ4487</f>
        <v>0</v>
      </c>
      <c r="AK4487">
        <f>[1]资金台帐!AK4487</f>
        <v>0</v>
      </c>
      <c r="BA4487" s="22">
        <f t="shared" si="0"/>
      </c>
    </row>
    <row r="4488">
      <c r="B4488">
        <f>[1]资金台帐!B4488&amp;""</f>
      </c>
      <c r="H4488">
        <f>[1]资金台帐!H4488&amp;""</f>
      </c>
      <c r="J4488">
        <f>[1]资金台帐!J4488&amp;""</f>
      </c>
      <c r="N4488">
        <f>[1]资金台帐!N4488</f>
      </c>
      <c r="O4488">
        <f>[1]资金台帐!O4488&amp;""</f>
      </c>
      <c r="P4488">
        <f>[1]资金台帐!P4488&amp;""</f>
      </c>
      <c r="Q4488">
        <f>[1]资金台帐!Q4488&amp;""</f>
      </c>
      <c r="T4488">
        <f>[1]资金台帐!T4488&amp;""</f>
      </c>
      <c r="U4488">
        <f>[1]资金台帐!U4488&amp;""</f>
      </c>
      <c r="W4488">
        <f>[1]资金台帐!W4488&amp;""</f>
      </c>
      <c r="X4488">
        <f>[1]资金台帐!X4488&amp;""</f>
      </c>
      <c r="AB4488">
        <f>[1]资金台帐!AB4488</f>
        <v>0</v>
      </c>
      <c r="AC4488">
        <f>[1]资金台帐!AC4488</f>
        <v>0</v>
      </c>
      <c r="AD4488">
        <f>[1]资金台帐!AD4488</f>
        <v>0</v>
      </c>
      <c r="AJ4488">
        <f>[1]资金台帐!AJ4488</f>
        <v>0</v>
      </c>
      <c r="AK4488">
        <f>[1]资金台帐!AK4488</f>
        <v>0</v>
      </c>
      <c r="BA4488" s="22">
        <f t="shared" si="0"/>
      </c>
    </row>
    <row r="4489">
      <c r="B4489">
        <f>[1]资金台帐!B4489&amp;""</f>
      </c>
      <c r="H4489">
        <f>[1]资金台帐!H4489&amp;""</f>
      </c>
      <c r="J4489">
        <f>[1]资金台帐!J4489&amp;""</f>
      </c>
      <c r="N4489">
        <f>[1]资金台帐!N4489</f>
      </c>
      <c r="O4489">
        <f>[1]资金台帐!O4489&amp;""</f>
      </c>
      <c r="P4489">
        <f>[1]资金台帐!P4489&amp;""</f>
      </c>
      <c r="Q4489">
        <f>[1]资金台帐!Q4489&amp;""</f>
      </c>
      <c r="T4489">
        <f>[1]资金台帐!T4489&amp;""</f>
      </c>
      <c r="U4489">
        <f>[1]资金台帐!U4489&amp;""</f>
      </c>
      <c r="W4489">
        <f>[1]资金台帐!W4489&amp;""</f>
      </c>
      <c r="X4489">
        <f>[1]资金台帐!X4489&amp;""</f>
      </c>
      <c r="AB4489">
        <f>[1]资金台帐!AB4489</f>
        <v>0</v>
      </c>
      <c r="AC4489">
        <f>[1]资金台帐!AC4489</f>
        <v>0</v>
      </c>
      <c r="AD4489">
        <f>[1]资金台帐!AD4489</f>
        <v>0</v>
      </c>
      <c r="AJ4489">
        <f>[1]资金台帐!AJ4489</f>
        <v>0</v>
      </c>
      <c r="AK4489">
        <f>[1]资金台帐!AK4489</f>
        <v>0</v>
      </c>
      <c r="BA4489" s="22">
        <f t="shared" si="0"/>
      </c>
    </row>
    <row r="4490">
      <c r="B4490">
        <f>[1]资金台帐!B4490&amp;""</f>
      </c>
      <c r="H4490">
        <f>[1]资金台帐!H4490&amp;""</f>
      </c>
      <c r="J4490">
        <f>[1]资金台帐!J4490&amp;""</f>
      </c>
      <c r="N4490">
        <f>[1]资金台帐!N4490</f>
      </c>
      <c r="O4490">
        <f>[1]资金台帐!O4490&amp;""</f>
      </c>
      <c r="P4490">
        <f>[1]资金台帐!P4490&amp;""</f>
      </c>
      <c r="Q4490">
        <f>[1]资金台帐!Q4490&amp;""</f>
      </c>
      <c r="T4490">
        <f>[1]资金台帐!T4490&amp;""</f>
      </c>
      <c r="U4490">
        <f>[1]资金台帐!U4490&amp;""</f>
      </c>
      <c r="W4490">
        <f>[1]资金台帐!W4490&amp;""</f>
      </c>
      <c r="X4490">
        <f>[1]资金台帐!X4490&amp;""</f>
      </c>
      <c r="AB4490">
        <f>[1]资金台帐!AB4490</f>
        <v>0</v>
      </c>
      <c r="AC4490">
        <f>[1]资金台帐!AC4490</f>
        <v>0</v>
      </c>
      <c r="AD4490">
        <f>[1]资金台帐!AD4490</f>
        <v>0</v>
      </c>
      <c r="AJ4490">
        <f>[1]资金台帐!AJ4490</f>
        <v>0</v>
      </c>
      <c r="AK4490">
        <f>[1]资金台帐!AK4490</f>
        <v>0</v>
      </c>
      <c r="BA4490" s="22">
        <f t="shared" si="0"/>
      </c>
    </row>
    <row r="4491">
      <c r="B4491">
        <f>[1]资金台帐!B4491&amp;""</f>
      </c>
      <c r="H4491">
        <f>[1]资金台帐!H4491&amp;""</f>
      </c>
      <c r="J4491">
        <f>[1]资金台帐!J4491&amp;""</f>
      </c>
      <c r="N4491">
        <f>[1]资金台帐!N4491</f>
      </c>
      <c r="O4491">
        <f>[1]资金台帐!O4491&amp;""</f>
      </c>
      <c r="P4491">
        <f>[1]资金台帐!P4491&amp;""</f>
      </c>
      <c r="Q4491">
        <f>[1]资金台帐!Q4491&amp;""</f>
      </c>
      <c r="T4491">
        <f>[1]资金台帐!T4491&amp;""</f>
      </c>
      <c r="U4491">
        <f>[1]资金台帐!U4491&amp;""</f>
      </c>
      <c r="W4491">
        <f>[1]资金台帐!W4491&amp;""</f>
      </c>
      <c r="X4491">
        <f>[1]资金台帐!X4491&amp;""</f>
      </c>
      <c r="AB4491">
        <f>[1]资金台帐!AB4491</f>
        <v>0</v>
      </c>
      <c r="AC4491">
        <f>[1]资金台帐!AC4491</f>
        <v>0</v>
      </c>
      <c r="AD4491">
        <f>[1]资金台帐!AD4491</f>
        <v>0</v>
      </c>
      <c r="AJ4491">
        <f>[1]资金台帐!AJ4491</f>
        <v>0</v>
      </c>
      <c r="AK4491">
        <f>[1]资金台帐!AK4491</f>
        <v>0</v>
      </c>
      <c r="BA4491" s="22">
        <f t="shared" si="0"/>
      </c>
    </row>
    <row r="4492">
      <c r="B4492">
        <f>[1]资金台帐!B4492&amp;""</f>
      </c>
      <c r="H4492">
        <f>[1]资金台帐!H4492&amp;""</f>
      </c>
      <c r="J4492">
        <f>[1]资金台帐!J4492&amp;""</f>
      </c>
      <c r="N4492">
        <f>[1]资金台帐!N4492</f>
      </c>
      <c r="O4492">
        <f>[1]资金台帐!O4492&amp;""</f>
      </c>
      <c r="P4492">
        <f>[1]资金台帐!P4492&amp;""</f>
      </c>
      <c r="Q4492">
        <f>[1]资金台帐!Q4492&amp;""</f>
      </c>
      <c r="T4492">
        <f>[1]资金台帐!T4492&amp;""</f>
      </c>
      <c r="U4492">
        <f>[1]资金台帐!U4492&amp;""</f>
      </c>
      <c r="W4492">
        <f>[1]资金台帐!W4492&amp;""</f>
      </c>
      <c r="X4492">
        <f>[1]资金台帐!X4492&amp;""</f>
      </c>
      <c r="AB4492">
        <f>[1]资金台帐!AB4492</f>
        <v>0</v>
      </c>
      <c r="AC4492">
        <f>[1]资金台帐!AC4492</f>
        <v>0</v>
      </c>
      <c r="AD4492">
        <f>[1]资金台帐!AD4492</f>
        <v>0</v>
      </c>
      <c r="AJ4492">
        <f>[1]资金台帐!AJ4492</f>
        <v>0</v>
      </c>
      <c r="AK4492">
        <f>[1]资金台帐!AK4492</f>
        <v>0</v>
      </c>
      <c r="BA4492" s="22">
        <f t="shared" si="0"/>
      </c>
    </row>
    <row r="4493">
      <c r="B4493">
        <f>[1]资金台帐!B4493&amp;""</f>
      </c>
      <c r="H4493">
        <f>[1]资金台帐!H4493&amp;""</f>
      </c>
      <c r="J4493">
        <f>[1]资金台帐!J4493&amp;""</f>
      </c>
      <c r="N4493">
        <f>[1]资金台帐!N4493</f>
      </c>
      <c r="O4493">
        <f>[1]资金台帐!O4493&amp;""</f>
      </c>
      <c r="P4493">
        <f>[1]资金台帐!P4493&amp;""</f>
      </c>
      <c r="Q4493">
        <f>[1]资金台帐!Q4493&amp;""</f>
      </c>
      <c r="T4493">
        <f>[1]资金台帐!T4493&amp;""</f>
      </c>
      <c r="U4493">
        <f>[1]资金台帐!U4493&amp;""</f>
      </c>
      <c r="W4493">
        <f>[1]资金台帐!W4493&amp;""</f>
      </c>
      <c r="X4493">
        <f>[1]资金台帐!X4493&amp;""</f>
      </c>
      <c r="AB4493">
        <f>[1]资金台帐!AB4493</f>
        <v>0</v>
      </c>
      <c r="AC4493">
        <f>[1]资金台帐!AC4493</f>
        <v>0</v>
      </c>
      <c r="AD4493">
        <f>[1]资金台帐!AD4493</f>
        <v>0</v>
      </c>
      <c r="AJ4493">
        <f>[1]资金台帐!AJ4493</f>
        <v>0</v>
      </c>
      <c r="AK4493">
        <f>[1]资金台帐!AK4493</f>
        <v>0</v>
      </c>
      <c r="BA4493" s="22">
        <f t="shared" si="0"/>
      </c>
    </row>
    <row r="4494">
      <c r="B4494">
        <f>[1]资金台帐!B4494&amp;""</f>
      </c>
      <c r="H4494">
        <f>[1]资金台帐!H4494&amp;""</f>
      </c>
      <c r="J4494">
        <f>[1]资金台帐!J4494&amp;""</f>
      </c>
      <c r="N4494">
        <f>[1]资金台帐!N4494</f>
      </c>
      <c r="O4494">
        <f>[1]资金台帐!O4494&amp;""</f>
      </c>
      <c r="P4494">
        <f>[1]资金台帐!P4494&amp;""</f>
      </c>
      <c r="Q4494">
        <f>[1]资金台帐!Q4494&amp;""</f>
      </c>
      <c r="T4494">
        <f>[1]资金台帐!T4494&amp;""</f>
      </c>
      <c r="U4494">
        <f>[1]资金台帐!U4494&amp;""</f>
      </c>
      <c r="W4494">
        <f>[1]资金台帐!W4494&amp;""</f>
      </c>
      <c r="X4494">
        <f>[1]资金台帐!X4494&amp;""</f>
      </c>
      <c r="AB4494">
        <f>[1]资金台帐!AB4494</f>
        <v>0</v>
      </c>
      <c r="AC4494">
        <f>[1]资金台帐!AC4494</f>
        <v>0</v>
      </c>
      <c r="AD4494">
        <f>[1]资金台帐!AD4494</f>
        <v>0</v>
      </c>
      <c r="AJ4494">
        <f>[1]资金台帐!AJ4494</f>
        <v>0</v>
      </c>
      <c r="AK4494">
        <f>[1]资金台帐!AK4494</f>
        <v>0</v>
      </c>
      <c r="BA4494" s="22">
        <f t="shared" si="0"/>
      </c>
    </row>
    <row r="4495">
      <c r="B4495">
        <f>[1]资金台帐!B4495&amp;""</f>
      </c>
      <c r="H4495">
        <f>[1]资金台帐!H4495&amp;""</f>
      </c>
      <c r="J4495">
        <f>[1]资金台帐!J4495&amp;""</f>
      </c>
      <c r="N4495">
        <f>[1]资金台帐!N4495</f>
      </c>
      <c r="O4495">
        <f>[1]资金台帐!O4495&amp;""</f>
      </c>
      <c r="P4495">
        <f>[1]资金台帐!P4495&amp;""</f>
      </c>
      <c r="Q4495">
        <f>[1]资金台帐!Q4495&amp;""</f>
      </c>
      <c r="T4495">
        <f>[1]资金台帐!T4495&amp;""</f>
      </c>
      <c r="U4495">
        <f>[1]资金台帐!U4495&amp;""</f>
      </c>
      <c r="W4495">
        <f>[1]资金台帐!W4495&amp;""</f>
      </c>
      <c r="X4495">
        <f>[1]资金台帐!X4495&amp;""</f>
      </c>
      <c r="AB4495">
        <f>[1]资金台帐!AB4495</f>
        <v>0</v>
      </c>
      <c r="AC4495">
        <f>[1]资金台帐!AC4495</f>
        <v>0</v>
      </c>
      <c r="AD4495">
        <f>[1]资金台帐!AD4495</f>
        <v>0</v>
      </c>
      <c r="AJ4495">
        <f>[1]资金台帐!AJ4495</f>
        <v>0</v>
      </c>
      <c r="AK4495">
        <f>[1]资金台帐!AK4495</f>
        <v>0</v>
      </c>
      <c r="BA4495" s="22">
        <f t="shared" si="0"/>
      </c>
    </row>
    <row r="4496">
      <c r="B4496">
        <f>[1]资金台帐!B4496&amp;""</f>
      </c>
      <c r="H4496">
        <f>[1]资金台帐!H4496&amp;""</f>
      </c>
      <c r="J4496">
        <f>[1]资金台帐!J4496&amp;""</f>
      </c>
      <c r="N4496">
        <f>[1]资金台帐!N4496</f>
      </c>
      <c r="O4496">
        <f>[1]资金台帐!O4496&amp;""</f>
      </c>
      <c r="P4496">
        <f>[1]资金台帐!P4496&amp;""</f>
      </c>
      <c r="Q4496">
        <f>[1]资金台帐!Q4496&amp;""</f>
      </c>
      <c r="T4496">
        <f>[1]资金台帐!T4496&amp;""</f>
      </c>
      <c r="U4496">
        <f>[1]资金台帐!U4496&amp;""</f>
      </c>
      <c r="W4496">
        <f>[1]资金台帐!W4496&amp;""</f>
      </c>
      <c r="X4496">
        <f>[1]资金台帐!X4496&amp;""</f>
      </c>
      <c r="AB4496">
        <f>[1]资金台帐!AB4496</f>
        <v>0</v>
      </c>
      <c r="AC4496">
        <f>[1]资金台帐!AC4496</f>
        <v>0</v>
      </c>
      <c r="AD4496">
        <f>[1]资金台帐!AD4496</f>
        <v>0</v>
      </c>
      <c r="AJ4496">
        <f>[1]资金台帐!AJ4496</f>
        <v>0</v>
      </c>
      <c r="AK4496">
        <f>[1]资金台帐!AK4496</f>
        <v>0</v>
      </c>
      <c r="BA4496" s="22">
        <f t="shared" si="0"/>
      </c>
    </row>
    <row r="4497">
      <c r="B4497">
        <f>[1]资金台帐!B4497&amp;""</f>
      </c>
      <c r="H4497">
        <f>[1]资金台帐!H4497&amp;""</f>
      </c>
      <c r="J4497">
        <f>[1]资金台帐!J4497&amp;""</f>
      </c>
      <c r="N4497">
        <f>[1]资金台帐!N4497</f>
      </c>
      <c r="O4497">
        <f>[1]资金台帐!O4497&amp;""</f>
      </c>
      <c r="P4497">
        <f>[1]资金台帐!P4497&amp;""</f>
      </c>
      <c r="Q4497">
        <f>[1]资金台帐!Q4497&amp;""</f>
      </c>
      <c r="T4497">
        <f>[1]资金台帐!T4497&amp;""</f>
      </c>
      <c r="U4497">
        <f>[1]资金台帐!U4497&amp;""</f>
      </c>
      <c r="W4497">
        <f>[1]资金台帐!W4497&amp;""</f>
      </c>
      <c r="X4497">
        <f>[1]资金台帐!X4497&amp;""</f>
      </c>
      <c r="AB4497">
        <f>[1]资金台帐!AB4497</f>
        <v>0</v>
      </c>
      <c r="AC4497">
        <f>[1]资金台帐!AC4497</f>
        <v>0</v>
      </c>
      <c r="AD4497">
        <f>[1]资金台帐!AD4497</f>
        <v>0</v>
      </c>
      <c r="AJ4497">
        <f>[1]资金台帐!AJ4497</f>
        <v>0</v>
      </c>
      <c r="AK4497">
        <f>[1]资金台帐!AK4497</f>
        <v>0</v>
      </c>
      <c r="BA4497" s="22">
        <f t="shared" si="0"/>
      </c>
    </row>
    <row r="4498">
      <c r="B4498">
        <f>[1]资金台帐!B4498&amp;""</f>
      </c>
      <c r="H4498">
        <f>[1]资金台帐!H4498&amp;""</f>
      </c>
      <c r="J4498">
        <f>[1]资金台帐!J4498&amp;""</f>
      </c>
      <c r="N4498">
        <f>[1]资金台帐!N4498</f>
      </c>
      <c r="O4498">
        <f>[1]资金台帐!O4498&amp;""</f>
      </c>
      <c r="P4498">
        <f>[1]资金台帐!P4498&amp;""</f>
      </c>
      <c r="Q4498">
        <f>[1]资金台帐!Q4498&amp;""</f>
      </c>
      <c r="T4498">
        <f>[1]资金台帐!T4498&amp;""</f>
      </c>
      <c r="U4498">
        <f>[1]资金台帐!U4498&amp;""</f>
      </c>
      <c r="W4498">
        <f>[1]资金台帐!W4498&amp;""</f>
      </c>
      <c r="X4498">
        <f>[1]资金台帐!X4498&amp;""</f>
      </c>
      <c r="AB4498">
        <f>[1]资金台帐!AB4498</f>
        <v>0</v>
      </c>
      <c r="AC4498">
        <f>[1]资金台帐!AC4498</f>
        <v>0</v>
      </c>
      <c r="AD4498">
        <f>[1]资金台帐!AD4498</f>
        <v>0</v>
      </c>
      <c r="AJ4498">
        <f>[1]资金台帐!AJ4498</f>
        <v>0</v>
      </c>
      <c r="AK4498">
        <f>[1]资金台帐!AK4498</f>
        <v>0</v>
      </c>
      <c r="BA4498" s="22">
        <f t="shared" si="0"/>
      </c>
    </row>
    <row r="4499">
      <c r="B4499">
        <f>[1]资金台帐!B4499&amp;""</f>
      </c>
      <c r="H4499">
        <f>[1]资金台帐!H4499&amp;""</f>
      </c>
      <c r="J4499">
        <f>[1]资金台帐!J4499&amp;""</f>
      </c>
      <c r="N4499">
        <f>[1]资金台帐!N4499</f>
      </c>
      <c r="O4499">
        <f>[1]资金台帐!O4499&amp;""</f>
      </c>
      <c r="P4499">
        <f>[1]资金台帐!P4499&amp;""</f>
      </c>
      <c r="Q4499">
        <f>[1]资金台帐!Q4499&amp;""</f>
      </c>
      <c r="T4499">
        <f>[1]资金台帐!T4499&amp;""</f>
      </c>
      <c r="U4499">
        <f>[1]资金台帐!U4499&amp;""</f>
      </c>
      <c r="W4499">
        <f>[1]资金台帐!W4499&amp;""</f>
      </c>
      <c r="X4499">
        <f>[1]资金台帐!X4499&amp;""</f>
      </c>
      <c r="AB4499">
        <f>[1]资金台帐!AB4499</f>
        <v>0</v>
      </c>
      <c r="AC4499">
        <f>[1]资金台帐!AC4499</f>
        <v>0</v>
      </c>
      <c r="AD4499">
        <f>[1]资金台帐!AD4499</f>
        <v>0</v>
      </c>
      <c r="AJ4499">
        <f>[1]资金台帐!AJ4499</f>
        <v>0</v>
      </c>
      <c r="AK4499">
        <f>[1]资金台帐!AK4499</f>
        <v>0</v>
      </c>
      <c r="BA4499" s="22">
        <f t="shared" si="0"/>
      </c>
    </row>
    <row r="4500">
      <c r="B4500">
        <f>[1]资金台帐!B4500&amp;""</f>
      </c>
      <c r="H4500">
        <f>[1]资金台帐!H4500&amp;""</f>
      </c>
      <c r="J4500">
        <f>[1]资金台帐!J4500&amp;""</f>
      </c>
      <c r="N4500">
        <f>[1]资金台帐!N4500</f>
      </c>
      <c r="O4500">
        <f>[1]资金台帐!O4500&amp;""</f>
      </c>
      <c r="P4500">
        <f>[1]资金台帐!P4500&amp;""</f>
      </c>
      <c r="Q4500">
        <f>[1]资金台帐!Q4500&amp;""</f>
      </c>
      <c r="T4500">
        <f>[1]资金台帐!T4500&amp;""</f>
      </c>
      <c r="U4500">
        <f>[1]资金台帐!U4500&amp;""</f>
      </c>
      <c r="W4500">
        <f>[1]资金台帐!W4500&amp;""</f>
      </c>
      <c r="X4500">
        <f>[1]资金台帐!X4500&amp;""</f>
      </c>
      <c r="AB4500">
        <f>[1]资金台帐!AB4500</f>
        <v>0</v>
      </c>
      <c r="AC4500">
        <f>[1]资金台帐!AC4500</f>
        <v>0</v>
      </c>
      <c r="AD4500">
        <f>[1]资金台帐!AD4500</f>
        <v>0</v>
      </c>
      <c r="AJ4500">
        <f>[1]资金台帐!AJ4500</f>
        <v>0</v>
      </c>
      <c r="AK4500">
        <f>[1]资金台帐!AK4500</f>
        <v>0</v>
      </c>
      <c r="BA4500" s="22">
        <f t="shared" si="0"/>
      </c>
    </row>
    <row r="4501">
      <c r="B4501">
        <f>[1]资金台帐!B4501&amp;""</f>
      </c>
      <c r="H4501">
        <f>[1]资金台帐!H4501&amp;""</f>
      </c>
      <c r="J4501">
        <f>[1]资金台帐!J4501&amp;""</f>
      </c>
      <c r="N4501">
        <f>[1]资金台帐!N4501</f>
      </c>
      <c r="O4501">
        <f>[1]资金台帐!O4501&amp;""</f>
      </c>
      <c r="P4501">
        <f>[1]资金台帐!P4501&amp;""</f>
      </c>
      <c r="Q4501">
        <f>[1]资金台帐!Q4501&amp;""</f>
      </c>
      <c r="T4501">
        <f>[1]资金台帐!T4501&amp;""</f>
      </c>
      <c r="U4501">
        <f>[1]资金台帐!U4501&amp;""</f>
      </c>
      <c r="W4501">
        <f>[1]资金台帐!W4501&amp;""</f>
      </c>
      <c r="X4501">
        <f>[1]资金台帐!X4501&amp;""</f>
      </c>
      <c r="AB4501">
        <f>[1]资金台帐!AB4501</f>
        <v>0</v>
      </c>
      <c r="AC4501">
        <f>[1]资金台帐!AC4501</f>
        <v>0</v>
      </c>
      <c r="AD4501">
        <f>[1]资金台帐!AD4501</f>
        <v>0</v>
      </c>
      <c r="AJ4501">
        <f>[1]资金台帐!AJ4501</f>
        <v>0</v>
      </c>
      <c r="AK4501">
        <f>[1]资金台帐!AK4501</f>
        <v>0</v>
      </c>
      <c r="BA4501" s="22">
        <f t="shared" si="0"/>
      </c>
    </row>
    <row r="4502">
      <c r="B4502">
        <f>[1]资金台帐!B4502&amp;""</f>
      </c>
      <c r="H4502">
        <f>[1]资金台帐!H4502&amp;""</f>
      </c>
      <c r="J4502">
        <f>[1]资金台帐!J4502&amp;""</f>
      </c>
      <c r="N4502">
        <f>[1]资金台帐!N4502</f>
      </c>
      <c r="O4502">
        <f>[1]资金台帐!O4502&amp;""</f>
      </c>
      <c r="P4502">
        <f>[1]资金台帐!P4502&amp;""</f>
      </c>
      <c r="Q4502">
        <f>[1]资金台帐!Q4502&amp;""</f>
      </c>
      <c r="T4502">
        <f>[1]资金台帐!T4502&amp;""</f>
      </c>
      <c r="U4502">
        <f>[1]资金台帐!U4502&amp;""</f>
      </c>
      <c r="W4502">
        <f>[1]资金台帐!W4502&amp;""</f>
      </c>
      <c r="X4502">
        <f>[1]资金台帐!X4502&amp;""</f>
      </c>
      <c r="AB4502">
        <f>[1]资金台帐!AB4502</f>
        <v>0</v>
      </c>
      <c r="AC4502">
        <f>[1]资金台帐!AC4502</f>
        <v>0</v>
      </c>
      <c r="AD4502">
        <f>[1]资金台帐!AD4502</f>
        <v>0</v>
      </c>
      <c r="AJ4502">
        <f>[1]资金台帐!AJ4502</f>
        <v>0</v>
      </c>
      <c r="AK4502">
        <f>[1]资金台帐!AK4502</f>
        <v>0</v>
      </c>
      <c r="BA4502" s="22">
        <f t="shared" si="0"/>
      </c>
    </row>
    <row r="4503">
      <c r="B4503">
        <f>[1]资金台帐!B4503&amp;""</f>
      </c>
      <c r="H4503">
        <f>[1]资金台帐!H4503&amp;""</f>
      </c>
      <c r="J4503">
        <f>[1]资金台帐!J4503&amp;""</f>
      </c>
      <c r="N4503">
        <f>[1]资金台帐!N4503</f>
      </c>
      <c r="O4503">
        <f>[1]资金台帐!O4503&amp;""</f>
      </c>
      <c r="P4503">
        <f>[1]资金台帐!P4503&amp;""</f>
      </c>
      <c r="Q4503">
        <f>[1]资金台帐!Q4503&amp;""</f>
      </c>
      <c r="T4503">
        <f>[1]资金台帐!T4503&amp;""</f>
      </c>
      <c r="U4503">
        <f>[1]资金台帐!U4503&amp;""</f>
      </c>
      <c r="W4503">
        <f>[1]资金台帐!W4503&amp;""</f>
      </c>
      <c r="X4503">
        <f>[1]资金台帐!X4503&amp;""</f>
      </c>
      <c r="AB4503">
        <f>[1]资金台帐!AB4503</f>
        <v>0</v>
      </c>
      <c r="AC4503">
        <f>[1]资金台帐!AC4503</f>
        <v>0</v>
      </c>
      <c r="AD4503">
        <f>[1]资金台帐!AD4503</f>
        <v>0</v>
      </c>
      <c r="AJ4503">
        <f>[1]资金台帐!AJ4503</f>
        <v>0</v>
      </c>
      <c r="AK4503">
        <f>[1]资金台帐!AK4503</f>
        <v>0</v>
      </c>
      <c r="BA4503" s="22">
        <f t="shared" si="0"/>
      </c>
    </row>
    <row r="4504">
      <c r="B4504">
        <f>[1]资金台帐!B4504&amp;""</f>
      </c>
      <c r="H4504">
        <f>[1]资金台帐!H4504&amp;""</f>
      </c>
      <c r="J4504">
        <f>[1]资金台帐!J4504&amp;""</f>
      </c>
      <c r="N4504">
        <f>[1]资金台帐!N4504</f>
      </c>
      <c r="O4504">
        <f>[1]资金台帐!O4504&amp;""</f>
      </c>
      <c r="P4504">
        <f>[1]资金台帐!P4504&amp;""</f>
      </c>
      <c r="Q4504">
        <f>[1]资金台帐!Q4504&amp;""</f>
      </c>
      <c r="T4504">
        <f>[1]资金台帐!T4504&amp;""</f>
      </c>
      <c r="U4504">
        <f>[1]资金台帐!U4504&amp;""</f>
      </c>
      <c r="W4504">
        <f>[1]资金台帐!W4504&amp;""</f>
      </c>
      <c r="X4504">
        <f>[1]资金台帐!X4504&amp;""</f>
      </c>
      <c r="AB4504">
        <f>[1]资金台帐!AB4504</f>
        <v>0</v>
      </c>
      <c r="AC4504">
        <f>[1]资金台帐!AC4504</f>
        <v>0</v>
      </c>
      <c r="AD4504">
        <f>[1]资金台帐!AD4504</f>
        <v>0</v>
      </c>
      <c r="AJ4504">
        <f>[1]资金台帐!AJ4504</f>
        <v>0</v>
      </c>
      <c r="AK4504">
        <f>[1]资金台帐!AK4504</f>
        <v>0</v>
      </c>
      <c r="BA4504" s="22">
        <f t="shared" si="0"/>
      </c>
    </row>
    <row r="4505">
      <c r="B4505">
        <f>[1]资金台帐!B4505&amp;""</f>
      </c>
      <c r="H4505">
        <f>[1]资金台帐!H4505&amp;""</f>
      </c>
      <c r="J4505">
        <f>[1]资金台帐!J4505&amp;""</f>
      </c>
      <c r="N4505">
        <f>[1]资金台帐!N4505</f>
      </c>
      <c r="O4505">
        <f>[1]资金台帐!O4505&amp;""</f>
      </c>
      <c r="P4505">
        <f>[1]资金台帐!P4505&amp;""</f>
      </c>
      <c r="Q4505">
        <f>[1]资金台帐!Q4505&amp;""</f>
      </c>
      <c r="T4505">
        <f>[1]资金台帐!T4505&amp;""</f>
      </c>
      <c r="U4505">
        <f>[1]资金台帐!U4505&amp;""</f>
      </c>
      <c r="W4505">
        <f>[1]资金台帐!W4505&amp;""</f>
      </c>
      <c r="X4505">
        <f>[1]资金台帐!X4505&amp;""</f>
      </c>
      <c r="AB4505">
        <f>[1]资金台帐!AB4505</f>
        <v>0</v>
      </c>
      <c r="AC4505">
        <f>[1]资金台帐!AC4505</f>
        <v>0</v>
      </c>
      <c r="AD4505">
        <f>[1]资金台帐!AD4505</f>
        <v>0</v>
      </c>
      <c r="AJ4505">
        <f>[1]资金台帐!AJ4505</f>
        <v>0</v>
      </c>
      <c r="AK4505">
        <f>[1]资金台帐!AK4505</f>
        <v>0</v>
      </c>
      <c r="BA4505" s="22">
        <f t="shared" si="0"/>
      </c>
    </row>
    <row r="4506">
      <c r="B4506">
        <f>[1]资金台帐!B4506&amp;""</f>
      </c>
      <c r="H4506">
        <f>[1]资金台帐!H4506&amp;""</f>
      </c>
      <c r="J4506">
        <f>[1]资金台帐!J4506&amp;""</f>
      </c>
      <c r="N4506">
        <f>[1]资金台帐!N4506</f>
      </c>
      <c r="O4506">
        <f>[1]资金台帐!O4506&amp;""</f>
      </c>
      <c r="P4506">
        <f>[1]资金台帐!P4506&amp;""</f>
      </c>
      <c r="Q4506">
        <f>[1]资金台帐!Q4506&amp;""</f>
      </c>
      <c r="T4506">
        <f>[1]资金台帐!T4506&amp;""</f>
      </c>
      <c r="U4506">
        <f>[1]资金台帐!U4506&amp;""</f>
      </c>
      <c r="W4506">
        <f>[1]资金台帐!W4506&amp;""</f>
      </c>
      <c r="X4506">
        <f>[1]资金台帐!X4506&amp;""</f>
      </c>
      <c r="AB4506">
        <f>[1]资金台帐!AB4506</f>
        <v>0</v>
      </c>
      <c r="AC4506">
        <f>[1]资金台帐!AC4506</f>
        <v>0</v>
      </c>
      <c r="AD4506">
        <f>[1]资金台帐!AD4506</f>
        <v>0</v>
      </c>
      <c r="AJ4506">
        <f>[1]资金台帐!AJ4506</f>
        <v>0</v>
      </c>
      <c r="AK4506">
        <f>[1]资金台帐!AK4506</f>
        <v>0</v>
      </c>
      <c r="BA4506" s="22">
        <f t="shared" si="0"/>
      </c>
    </row>
    <row r="4507">
      <c r="B4507">
        <f>[1]资金台帐!B4507&amp;""</f>
      </c>
      <c r="H4507">
        <f>[1]资金台帐!H4507&amp;""</f>
      </c>
      <c r="J4507">
        <f>[1]资金台帐!J4507&amp;""</f>
      </c>
      <c r="N4507">
        <f>[1]资金台帐!N4507</f>
      </c>
      <c r="O4507">
        <f>[1]资金台帐!O4507&amp;""</f>
      </c>
      <c r="P4507">
        <f>[1]资金台帐!P4507&amp;""</f>
      </c>
      <c r="Q4507">
        <f>[1]资金台帐!Q4507&amp;""</f>
      </c>
      <c r="T4507">
        <f>[1]资金台帐!T4507&amp;""</f>
      </c>
      <c r="U4507">
        <f>[1]资金台帐!U4507&amp;""</f>
      </c>
      <c r="W4507">
        <f>[1]资金台帐!W4507&amp;""</f>
      </c>
      <c r="X4507">
        <f>[1]资金台帐!X4507&amp;""</f>
      </c>
      <c r="AB4507">
        <f>[1]资金台帐!AB4507</f>
        <v>0</v>
      </c>
      <c r="AC4507">
        <f>[1]资金台帐!AC4507</f>
        <v>0</v>
      </c>
      <c r="AD4507">
        <f>[1]资金台帐!AD4507</f>
        <v>0</v>
      </c>
      <c r="AJ4507">
        <f>[1]资金台帐!AJ4507</f>
        <v>0</v>
      </c>
      <c r="AK4507">
        <f>[1]资金台帐!AK4507</f>
        <v>0</v>
      </c>
      <c r="BA4507" s="22">
        <f t="shared" si="0"/>
      </c>
    </row>
    <row r="4508">
      <c r="B4508">
        <f>[1]资金台帐!B4508&amp;""</f>
      </c>
      <c r="H4508">
        <f>[1]资金台帐!H4508&amp;""</f>
      </c>
      <c r="J4508">
        <f>[1]资金台帐!J4508&amp;""</f>
      </c>
      <c r="N4508">
        <f>[1]资金台帐!N4508</f>
      </c>
      <c r="O4508">
        <f>[1]资金台帐!O4508&amp;""</f>
      </c>
      <c r="P4508">
        <f>[1]资金台帐!P4508&amp;""</f>
      </c>
      <c r="Q4508">
        <f>[1]资金台帐!Q4508&amp;""</f>
      </c>
      <c r="T4508">
        <f>[1]资金台帐!T4508&amp;""</f>
      </c>
      <c r="U4508">
        <f>[1]资金台帐!U4508&amp;""</f>
      </c>
      <c r="W4508">
        <f>[1]资金台帐!W4508&amp;""</f>
      </c>
      <c r="X4508">
        <f>[1]资金台帐!X4508&amp;""</f>
      </c>
      <c r="AB4508">
        <f>[1]资金台帐!AB4508</f>
        <v>0</v>
      </c>
      <c r="AC4508">
        <f>[1]资金台帐!AC4508</f>
        <v>0</v>
      </c>
      <c r="AD4508">
        <f>[1]资金台帐!AD4508</f>
        <v>0</v>
      </c>
      <c r="AJ4508">
        <f>[1]资金台帐!AJ4508</f>
        <v>0</v>
      </c>
      <c r="AK4508">
        <f>[1]资金台帐!AK4508</f>
        <v>0</v>
      </c>
      <c r="BA4508" s="22">
        <f t="shared" si="0"/>
      </c>
    </row>
    <row r="4509">
      <c r="B4509">
        <f>[1]资金台帐!B4509&amp;""</f>
      </c>
      <c r="H4509">
        <f>[1]资金台帐!H4509&amp;""</f>
      </c>
      <c r="J4509">
        <f>[1]资金台帐!J4509&amp;""</f>
      </c>
      <c r="N4509">
        <f>[1]资金台帐!N4509</f>
      </c>
      <c r="O4509">
        <f>[1]资金台帐!O4509&amp;""</f>
      </c>
      <c r="P4509">
        <f>[1]资金台帐!P4509&amp;""</f>
      </c>
      <c r="Q4509">
        <f>[1]资金台帐!Q4509&amp;""</f>
      </c>
      <c r="T4509">
        <f>[1]资金台帐!T4509&amp;""</f>
      </c>
      <c r="U4509">
        <f>[1]资金台帐!U4509&amp;""</f>
      </c>
      <c r="W4509">
        <f>[1]资金台帐!W4509&amp;""</f>
      </c>
      <c r="X4509">
        <f>[1]资金台帐!X4509&amp;""</f>
      </c>
      <c r="AB4509">
        <f>[1]资金台帐!AB4509</f>
        <v>0</v>
      </c>
      <c r="AC4509">
        <f>[1]资金台帐!AC4509</f>
        <v>0</v>
      </c>
      <c r="AD4509">
        <f>[1]资金台帐!AD4509</f>
        <v>0</v>
      </c>
      <c r="AJ4509">
        <f>[1]资金台帐!AJ4509</f>
        <v>0</v>
      </c>
      <c r="AK4509">
        <f>[1]资金台帐!AK4509</f>
        <v>0</v>
      </c>
      <c r="BA4509" s="22">
        <f t="shared" si="0"/>
      </c>
    </row>
    <row r="4510">
      <c r="B4510">
        <f>[1]资金台帐!B4510&amp;""</f>
      </c>
      <c r="H4510">
        <f>[1]资金台帐!H4510&amp;""</f>
      </c>
      <c r="J4510">
        <f>[1]资金台帐!J4510&amp;""</f>
      </c>
      <c r="N4510">
        <f>[1]资金台帐!N4510</f>
      </c>
      <c r="O4510">
        <f>[1]资金台帐!O4510&amp;""</f>
      </c>
      <c r="P4510">
        <f>[1]资金台帐!P4510&amp;""</f>
      </c>
      <c r="Q4510">
        <f>[1]资金台帐!Q4510&amp;""</f>
      </c>
      <c r="T4510">
        <f>[1]资金台帐!T4510&amp;""</f>
      </c>
      <c r="U4510">
        <f>[1]资金台帐!U4510&amp;""</f>
      </c>
      <c r="W4510">
        <f>[1]资金台帐!W4510&amp;""</f>
      </c>
      <c r="X4510">
        <f>[1]资金台帐!X4510&amp;""</f>
      </c>
      <c r="AB4510">
        <f>[1]资金台帐!AB4510</f>
        <v>0</v>
      </c>
      <c r="AC4510">
        <f>[1]资金台帐!AC4510</f>
        <v>0</v>
      </c>
      <c r="AD4510">
        <f>[1]资金台帐!AD4510</f>
        <v>0</v>
      </c>
      <c r="AJ4510">
        <f>[1]资金台帐!AJ4510</f>
        <v>0</v>
      </c>
      <c r="AK4510">
        <f>[1]资金台帐!AK4510</f>
        <v>0</v>
      </c>
      <c r="BA4510" s="22">
        <f t="shared" si="0"/>
      </c>
    </row>
    <row r="4511">
      <c r="B4511">
        <f>[1]资金台帐!B4511&amp;""</f>
      </c>
      <c r="H4511">
        <f>[1]资金台帐!H4511&amp;""</f>
      </c>
      <c r="J4511">
        <f>[1]资金台帐!J4511&amp;""</f>
      </c>
      <c r="N4511">
        <f>[1]资金台帐!N4511</f>
      </c>
      <c r="O4511">
        <f>[1]资金台帐!O4511&amp;""</f>
      </c>
      <c r="P4511">
        <f>[1]资金台帐!P4511&amp;""</f>
      </c>
      <c r="Q4511">
        <f>[1]资金台帐!Q4511&amp;""</f>
      </c>
      <c r="T4511">
        <f>[1]资金台帐!T4511&amp;""</f>
      </c>
      <c r="U4511">
        <f>[1]资金台帐!U4511&amp;""</f>
      </c>
      <c r="W4511">
        <f>[1]资金台帐!W4511&amp;""</f>
      </c>
      <c r="X4511">
        <f>[1]资金台帐!X4511&amp;""</f>
      </c>
      <c r="AB4511">
        <f>[1]资金台帐!AB4511</f>
        <v>0</v>
      </c>
      <c r="AC4511">
        <f>[1]资金台帐!AC4511</f>
        <v>0</v>
      </c>
      <c r="AD4511">
        <f>[1]资金台帐!AD4511</f>
        <v>0</v>
      </c>
      <c r="AJ4511">
        <f>[1]资金台帐!AJ4511</f>
        <v>0</v>
      </c>
      <c r="AK4511">
        <f>[1]资金台帐!AK4511</f>
        <v>0</v>
      </c>
      <c r="BA4511" s="22">
        <f t="shared" si="0"/>
      </c>
    </row>
    <row r="4512">
      <c r="B4512">
        <f>[1]资金台帐!B4512&amp;""</f>
      </c>
      <c r="H4512">
        <f>[1]资金台帐!H4512&amp;""</f>
      </c>
      <c r="J4512">
        <f>[1]资金台帐!J4512&amp;""</f>
      </c>
      <c r="N4512">
        <f>[1]资金台帐!N4512</f>
      </c>
      <c r="O4512">
        <f>[1]资金台帐!O4512&amp;""</f>
      </c>
      <c r="P4512">
        <f>[1]资金台帐!P4512&amp;""</f>
      </c>
      <c r="Q4512">
        <f>[1]资金台帐!Q4512&amp;""</f>
      </c>
      <c r="T4512">
        <f>[1]资金台帐!T4512&amp;""</f>
      </c>
      <c r="U4512">
        <f>[1]资金台帐!U4512&amp;""</f>
      </c>
      <c r="W4512">
        <f>[1]资金台帐!W4512&amp;""</f>
      </c>
      <c r="X4512">
        <f>[1]资金台帐!X4512&amp;""</f>
      </c>
      <c r="AB4512">
        <f>[1]资金台帐!AB4512</f>
        <v>0</v>
      </c>
      <c r="AC4512">
        <f>[1]资金台帐!AC4512</f>
        <v>0</v>
      </c>
      <c r="AD4512">
        <f>[1]资金台帐!AD4512</f>
        <v>0</v>
      </c>
      <c r="AJ4512">
        <f>[1]资金台帐!AJ4512</f>
        <v>0</v>
      </c>
      <c r="AK4512">
        <f>[1]资金台帐!AK4512</f>
        <v>0</v>
      </c>
      <c r="BA4512" s="22">
        <f t="shared" si="0"/>
      </c>
    </row>
    <row r="4513">
      <c r="B4513">
        <f>[1]资金台帐!B4513&amp;""</f>
      </c>
      <c r="H4513">
        <f>[1]资金台帐!H4513&amp;""</f>
      </c>
      <c r="J4513">
        <f>[1]资金台帐!J4513&amp;""</f>
      </c>
      <c r="N4513">
        <f>[1]资金台帐!N4513</f>
      </c>
      <c r="O4513">
        <f>[1]资金台帐!O4513&amp;""</f>
      </c>
      <c r="P4513">
        <f>[1]资金台帐!P4513&amp;""</f>
      </c>
      <c r="Q4513">
        <f>[1]资金台帐!Q4513&amp;""</f>
      </c>
      <c r="T4513">
        <f>[1]资金台帐!T4513&amp;""</f>
      </c>
      <c r="U4513">
        <f>[1]资金台帐!U4513&amp;""</f>
      </c>
      <c r="W4513">
        <f>[1]资金台帐!W4513&amp;""</f>
      </c>
      <c r="X4513">
        <f>[1]资金台帐!X4513&amp;""</f>
      </c>
      <c r="AB4513">
        <f>[1]资金台帐!AB4513</f>
        <v>0</v>
      </c>
      <c r="AC4513">
        <f>[1]资金台帐!AC4513</f>
        <v>0</v>
      </c>
      <c r="AD4513">
        <f>[1]资金台帐!AD4513</f>
        <v>0</v>
      </c>
      <c r="AJ4513">
        <f>[1]资金台帐!AJ4513</f>
        <v>0</v>
      </c>
      <c r="AK4513">
        <f>[1]资金台帐!AK4513</f>
        <v>0</v>
      </c>
      <c r="BA4513" s="22">
        <f t="shared" si="0"/>
      </c>
    </row>
    <row r="4514">
      <c r="B4514">
        <f>[1]资金台帐!B4514&amp;""</f>
      </c>
      <c r="H4514">
        <f>[1]资金台帐!H4514&amp;""</f>
      </c>
      <c r="J4514">
        <f>[1]资金台帐!J4514&amp;""</f>
      </c>
      <c r="N4514">
        <f>[1]资金台帐!N4514</f>
      </c>
      <c r="O4514">
        <f>[1]资金台帐!O4514&amp;""</f>
      </c>
      <c r="P4514">
        <f>[1]资金台帐!P4514&amp;""</f>
      </c>
      <c r="Q4514">
        <f>[1]资金台帐!Q4514&amp;""</f>
      </c>
      <c r="T4514">
        <f>[1]资金台帐!T4514&amp;""</f>
      </c>
      <c r="U4514">
        <f>[1]资金台帐!U4514&amp;""</f>
      </c>
      <c r="W4514">
        <f>[1]资金台帐!W4514&amp;""</f>
      </c>
      <c r="X4514">
        <f>[1]资金台帐!X4514&amp;""</f>
      </c>
      <c r="AB4514">
        <f>[1]资金台帐!AB4514</f>
        <v>0</v>
      </c>
      <c r="AC4514">
        <f>[1]资金台帐!AC4514</f>
        <v>0</v>
      </c>
      <c r="AD4514">
        <f>[1]资金台帐!AD4514</f>
        <v>0</v>
      </c>
      <c r="AJ4514">
        <f>[1]资金台帐!AJ4514</f>
        <v>0</v>
      </c>
      <c r="AK4514">
        <f>[1]资金台帐!AK4514</f>
        <v>0</v>
      </c>
      <c r="BA4514" s="22">
        <f t="shared" si="0"/>
      </c>
    </row>
    <row r="4515">
      <c r="B4515">
        <f>[1]资金台帐!B4515&amp;""</f>
      </c>
      <c r="H4515">
        <f>[1]资金台帐!H4515&amp;""</f>
      </c>
      <c r="J4515">
        <f>[1]资金台帐!J4515&amp;""</f>
      </c>
      <c r="N4515">
        <f>[1]资金台帐!N4515</f>
      </c>
      <c r="O4515">
        <f>[1]资金台帐!O4515&amp;""</f>
      </c>
      <c r="P4515">
        <f>[1]资金台帐!P4515&amp;""</f>
      </c>
      <c r="Q4515">
        <f>[1]资金台帐!Q4515&amp;""</f>
      </c>
      <c r="T4515">
        <f>[1]资金台帐!T4515&amp;""</f>
      </c>
      <c r="U4515">
        <f>[1]资金台帐!U4515&amp;""</f>
      </c>
      <c r="W4515">
        <f>[1]资金台帐!W4515&amp;""</f>
      </c>
      <c r="X4515">
        <f>[1]资金台帐!X4515&amp;""</f>
      </c>
      <c r="AB4515">
        <f>[1]资金台帐!AB4515</f>
        <v>0</v>
      </c>
      <c r="AC4515">
        <f>[1]资金台帐!AC4515</f>
        <v>0</v>
      </c>
      <c r="AD4515">
        <f>[1]资金台帐!AD4515</f>
        <v>0</v>
      </c>
      <c r="AJ4515">
        <f>[1]资金台帐!AJ4515</f>
        <v>0</v>
      </c>
      <c r="AK4515">
        <f>[1]资金台帐!AK4515</f>
        <v>0</v>
      </c>
      <c r="BA4515" s="22">
        <f t="shared" si="0"/>
      </c>
    </row>
    <row r="4516">
      <c r="B4516">
        <f>[1]资金台帐!B4516&amp;""</f>
      </c>
      <c r="H4516">
        <f>[1]资金台帐!H4516&amp;""</f>
      </c>
      <c r="J4516">
        <f>[1]资金台帐!J4516&amp;""</f>
      </c>
      <c r="N4516">
        <f>[1]资金台帐!N4516</f>
      </c>
      <c r="O4516">
        <f>[1]资金台帐!O4516&amp;""</f>
      </c>
      <c r="P4516">
        <f>[1]资金台帐!P4516&amp;""</f>
      </c>
      <c r="Q4516">
        <f>[1]资金台帐!Q4516&amp;""</f>
      </c>
      <c r="T4516">
        <f>[1]资金台帐!T4516&amp;""</f>
      </c>
      <c r="U4516">
        <f>[1]资金台帐!U4516&amp;""</f>
      </c>
      <c r="W4516">
        <f>[1]资金台帐!W4516&amp;""</f>
      </c>
      <c r="X4516">
        <f>[1]资金台帐!X4516&amp;""</f>
      </c>
      <c r="AB4516">
        <f>[1]资金台帐!AB4516</f>
        <v>0</v>
      </c>
      <c r="AC4516">
        <f>[1]资金台帐!AC4516</f>
        <v>0</v>
      </c>
      <c r="AD4516">
        <f>[1]资金台帐!AD4516</f>
        <v>0</v>
      </c>
      <c r="AJ4516">
        <f>[1]资金台帐!AJ4516</f>
        <v>0</v>
      </c>
      <c r="AK4516">
        <f>[1]资金台帐!AK4516</f>
        <v>0</v>
      </c>
      <c r="BA4516" s="22">
        <f t="shared" si="0"/>
      </c>
    </row>
    <row r="4517">
      <c r="B4517">
        <f>[1]资金台帐!B4517&amp;""</f>
      </c>
      <c r="H4517">
        <f>[1]资金台帐!H4517&amp;""</f>
      </c>
      <c r="J4517">
        <f>[1]资金台帐!J4517&amp;""</f>
      </c>
      <c r="N4517">
        <f>[1]资金台帐!N4517</f>
      </c>
      <c r="O4517">
        <f>[1]资金台帐!O4517&amp;""</f>
      </c>
      <c r="P4517">
        <f>[1]资金台帐!P4517&amp;""</f>
      </c>
      <c r="Q4517">
        <f>[1]资金台帐!Q4517&amp;""</f>
      </c>
      <c r="T4517">
        <f>[1]资金台帐!T4517&amp;""</f>
      </c>
      <c r="U4517">
        <f>[1]资金台帐!U4517&amp;""</f>
      </c>
      <c r="W4517">
        <f>[1]资金台帐!W4517&amp;""</f>
      </c>
      <c r="X4517">
        <f>[1]资金台帐!X4517&amp;""</f>
      </c>
      <c r="AB4517">
        <f>[1]资金台帐!AB4517</f>
        <v>0</v>
      </c>
      <c r="AC4517">
        <f>[1]资金台帐!AC4517</f>
        <v>0</v>
      </c>
      <c r="AD4517">
        <f>[1]资金台帐!AD4517</f>
        <v>0</v>
      </c>
      <c r="AJ4517">
        <f>[1]资金台帐!AJ4517</f>
        <v>0</v>
      </c>
      <c r="AK4517">
        <f>[1]资金台帐!AK4517</f>
        <v>0</v>
      </c>
      <c r="BA4517" s="22">
        <f t="shared" si="0"/>
      </c>
    </row>
    <row r="4518">
      <c r="B4518">
        <f>[1]资金台帐!B4518&amp;""</f>
      </c>
      <c r="H4518">
        <f>[1]资金台帐!H4518&amp;""</f>
      </c>
      <c r="J4518">
        <f>[1]资金台帐!J4518&amp;""</f>
      </c>
      <c r="N4518">
        <f>[1]资金台帐!N4518</f>
      </c>
      <c r="O4518">
        <f>[1]资金台帐!O4518&amp;""</f>
      </c>
      <c r="P4518">
        <f>[1]资金台帐!P4518&amp;""</f>
      </c>
      <c r="Q4518">
        <f>[1]资金台帐!Q4518&amp;""</f>
      </c>
      <c r="T4518">
        <f>[1]资金台帐!T4518&amp;""</f>
      </c>
      <c r="U4518">
        <f>[1]资金台帐!U4518&amp;""</f>
      </c>
      <c r="W4518">
        <f>[1]资金台帐!W4518&amp;""</f>
      </c>
      <c r="X4518">
        <f>[1]资金台帐!X4518&amp;""</f>
      </c>
      <c r="AB4518">
        <f>[1]资金台帐!AB4518</f>
        <v>0</v>
      </c>
      <c r="AC4518">
        <f>[1]资金台帐!AC4518</f>
        <v>0</v>
      </c>
      <c r="AD4518">
        <f>[1]资金台帐!AD4518</f>
        <v>0</v>
      </c>
      <c r="AJ4518">
        <f>[1]资金台帐!AJ4518</f>
        <v>0</v>
      </c>
      <c r="AK4518">
        <f>[1]资金台帐!AK4518</f>
        <v>0</v>
      </c>
      <c r="BA4518" s="22">
        <f t="shared" si="0"/>
      </c>
    </row>
    <row r="4519">
      <c r="B4519">
        <f>[1]资金台帐!B4519&amp;""</f>
      </c>
      <c r="H4519">
        <f>[1]资金台帐!H4519&amp;""</f>
      </c>
      <c r="J4519">
        <f>[1]资金台帐!J4519&amp;""</f>
      </c>
      <c r="N4519">
        <f>[1]资金台帐!N4519</f>
      </c>
      <c r="O4519">
        <f>[1]资金台帐!O4519&amp;""</f>
      </c>
      <c r="P4519">
        <f>[1]资金台帐!P4519&amp;""</f>
      </c>
      <c r="Q4519">
        <f>[1]资金台帐!Q4519&amp;""</f>
      </c>
      <c r="T4519">
        <f>[1]资金台帐!T4519&amp;""</f>
      </c>
      <c r="U4519">
        <f>[1]资金台帐!U4519&amp;""</f>
      </c>
      <c r="W4519">
        <f>[1]资金台帐!W4519&amp;""</f>
      </c>
      <c r="X4519">
        <f>[1]资金台帐!X4519&amp;""</f>
      </c>
      <c r="AB4519">
        <f>[1]资金台帐!AB4519</f>
        <v>0</v>
      </c>
      <c r="AC4519">
        <f>[1]资金台帐!AC4519</f>
        <v>0</v>
      </c>
      <c r="AD4519">
        <f>[1]资金台帐!AD4519</f>
        <v>0</v>
      </c>
      <c r="AJ4519">
        <f>[1]资金台帐!AJ4519</f>
        <v>0</v>
      </c>
      <c r="AK4519">
        <f>[1]资金台帐!AK4519</f>
        <v>0</v>
      </c>
      <c r="BA4519" s="22">
        <f t="shared" si="0"/>
      </c>
    </row>
    <row r="4520">
      <c r="B4520">
        <f>[1]资金台帐!B4520&amp;""</f>
      </c>
      <c r="H4520">
        <f>[1]资金台帐!H4520&amp;""</f>
      </c>
      <c r="J4520">
        <f>[1]资金台帐!J4520&amp;""</f>
      </c>
      <c r="N4520">
        <f>[1]资金台帐!N4520</f>
      </c>
      <c r="O4520">
        <f>[1]资金台帐!O4520&amp;""</f>
      </c>
      <c r="P4520">
        <f>[1]资金台帐!P4520&amp;""</f>
      </c>
      <c r="Q4520">
        <f>[1]资金台帐!Q4520&amp;""</f>
      </c>
      <c r="T4520">
        <f>[1]资金台帐!T4520&amp;""</f>
      </c>
      <c r="U4520">
        <f>[1]资金台帐!U4520&amp;""</f>
      </c>
      <c r="W4520">
        <f>[1]资金台帐!W4520&amp;""</f>
      </c>
      <c r="X4520">
        <f>[1]资金台帐!X4520&amp;""</f>
      </c>
      <c r="AB4520">
        <f>[1]资金台帐!AB4520</f>
        <v>0</v>
      </c>
      <c r="AC4520">
        <f>[1]资金台帐!AC4520</f>
        <v>0</v>
      </c>
      <c r="AD4520">
        <f>[1]资金台帐!AD4520</f>
        <v>0</v>
      </c>
      <c r="AJ4520">
        <f>[1]资金台帐!AJ4520</f>
        <v>0</v>
      </c>
      <c r="AK4520">
        <f>[1]资金台帐!AK4520</f>
        <v>0</v>
      </c>
      <c r="BA4520" s="22">
        <f t="shared" si="0"/>
      </c>
    </row>
    <row r="4521">
      <c r="B4521">
        <f>[1]资金台帐!B4521&amp;""</f>
      </c>
      <c r="H4521">
        <f>[1]资金台帐!H4521&amp;""</f>
      </c>
      <c r="J4521">
        <f>[1]资金台帐!J4521&amp;""</f>
      </c>
      <c r="N4521">
        <f>[1]资金台帐!N4521</f>
      </c>
      <c r="O4521">
        <f>[1]资金台帐!O4521&amp;""</f>
      </c>
      <c r="P4521">
        <f>[1]资金台帐!P4521&amp;""</f>
      </c>
      <c r="Q4521">
        <f>[1]资金台帐!Q4521&amp;""</f>
      </c>
      <c r="T4521">
        <f>[1]资金台帐!T4521&amp;""</f>
      </c>
      <c r="U4521">
        <f>[1]资金台帐!U4521&amp;""</f>
      </c>
      <c r="W4521">
        <f>[1]资金台帐!W4521&amp;""</f>
      </c>
      <c r="X4521">
        <f>[1]资金台帐!X4521&amp;""</f>
      </c>
      <c r="AB4521">
        <f>[1]资金台帐!AB4521</f>
        <v>0</v>
      </c>
      <c r="AC4521">
        <f>[1]资金台帐!AC4521</f>
        <v>0</v>
      </c>
      <c r="AD4521">
        <f>[1]资金台帐!AD4521</f>
        <v>0</v>
      </c>
      <c r="AJ4521">
        <f>[1]资金台帐!AJ4521</f>
        <v>0</v>
      </c>
      <c r="AK4521">
        <f>[1]资金台帐!AK4521</f>
        <v>0</v>
      </c>
      <c r="BA4521" s="22">
        <f t="shared" si="0"/>
      </c>
    </row>
    <row r="4522">
      <c r="B4522">
        <f>[1]资金台帐!B4522&amp;""</f>
      </c>
      <c r="H4522">
        <f>[1]资金台帐!H4522&amp;""</f>
      </c>
      <c r="J4522">
        <f>[1]资金台帐!J4522&amp;""</f>
      </c>
      <c r="N4522">
        <f>[1]资金台帐!N4522</f>
      </c>
      <c r="O4522">
        <f>[1]资金台帐!O4522&amp;""</f>
      </c>
      <c r="P4522">
        <f>[1]资金台帐!P4522&amp;""</f>
      </c>
      <c r="Q4522">
        <f>[1]资金台帐!Q4522&amp;""</f>
      </c>
      <c r="T4522">
        <f>[1]资金台帐!T4522&amp;""</f>
      </c>
      <c r="U4522">
        <f>[1]资金台帐!U4522&amp;""</f>
      </c>
      <c r="W4522">
        <f>[1]资金台帐!W4522&amp;""</f>
      </c>
      <c r="X4522">
        <f>[1]资金台帐!X4522&amp;""</f>
      </c>
      <c r="AB4522">
        <f>[1]资金台帐!AB4522</f>
        <v>0</v>
      </c>
      <c r="AC4522">
        <f>[1]资金台帐!AC4522</f>
        <v>0</v>
      </c>
      <c r="AD4522">
        <f>[1]资金台帐!AD4522</f>
        <v>0</v>
      </c>
      <c r="AJ4522">
        <f>[1]资金台帐!AJ4522</f>
        <v>0</v>
      </c>
      <c r="AK4522">
        <f>[1]资金台帐!AK4522</f>
        <v>0</v>
      </c>
      <c r="BA4522" s="22">
        <f t="shared" si="0"/>
      </c>
    </row>
    <row r="4523">
      <c r="B4523">
        <f>[1]资金台帐!B4523&amp;""</f>
      </c>
      <c r="H4523">
        <f>[1]资金台帐!H4523&amp;""</f>
      </c>
      <c r="J4523">
        <f>[1]资金台帐!J4523&amp;""</f>
      </c>
      <c r="N4523">
        <f>[1]资金台帐!N4523</f>
      </c>
      <c r="O4523">
        <f>[1]资金台帐!O4523&amp;""</f>
      </c>
      <c r="P4523">
        <f>[1]资金台帐!P4523&amp;""</f>
      </c>
      <c r="Q4523">
        <f>[1]资金台帐!Q4523&amp;""</f>
      </c>
      <c r="T4523">
        <f>[1]资金台帐!T4523&amp;""</f>
      </c>
      <c r="U4523">
        <f>[1]资金台帐!U4523&amp;""</f>
      </c>
      <c r="W4523">
        <f>[1]资金台帐!W4523&amp;""</f>
      </c>
      <c r="X4523">
        <f>[1]资金台帐!X4523&amp;""</f>
      </c>
      <c r="AB4523">
        <f>[1]资金台帐!AB4523</f>
        <v>0</v>
      </c>
      <c r="AC4523">
        <f>[1]资金台帐!AC4523</f>
        <v>0</v>
      </c>
      <c r="AD4523">
        <f>[1]资金台帐!AD4523</f>
        <v>0</v>
      </c>
      <c r="AJ4523">
        <f>[1]资金台帐!AJ4523</f>
        <v>0</v>
      </c>
      <c r="AK4523">
        <f>[1]资金台帐!AK4523</f>
        <v>0</v>
      </c>
      <c r="BA4523" s="22">
        <f t="shared" si="0"/>
      </c>
    </row>
    <row r="4524">
      <c r="B4524">
        <f>[1]资金台帐!B4524&amp;""</f>
      </c>
      <c r="H4524">
        <f>[1]资金台帐!H4524&amp;""</f>
      </c>
      <c r="J4524">
        <f>[1]资金台帐!J4524&amp;""</f>
      </c>
      <c r="N4524">
        <f>[1]资金台帐!N4524</f>
      </c>
      <c r="O4524">
        <f>[1]资金台帐!O4524&amp;""</f>
      </c>
      <c r="P4524">
        <f>[1]资金台帐!P4524&amp;""</f>
      </c>
      <c r="Q4524">
        <f>[1]资金台帐!Q4524&amp;""</f>
      </c>
      <c r="T4524">
        <f>[1]资金台帐!T4524&amp;""</f>
      </c>
      <c r="U4524">
        <f>[1]资金台帐!U4524&amp;""</f>
      </c>
      <c r="W4524">
        <f>[1]资金台帐!W4524&amp;""</f>
      </c>
      <c r="X4524">
        <f>[1]资金台帐!X4524&amp;""</f>
      </c>
      <c r="AB4524">
        <f>[1]资金台帐!AB4524</f>
        <v>0</v>
      </c>
      <c r="AC4524">
        <f>[1]资金台帐!AC4524</f>
        <v>0</v>
      </c>
      <c r="AD4524">
        <f>[1]资金台帐!AD4524</f>
        <v>0</v>
      </c>
      <c r="AJ4524">
        <f>[1]资金台帐!AJ4524</f>
        <v>0</v>
      </c>
      <c r="AK4524">
        <f>[1]资金台帐!AK4524</f>
        <v>0</v>
      </c>
      <c r="BA4524" s="22">
        <f t="shared" si="0"/>
      </c>
    </row>
    <row r="4525">
      <c r="B4525">
        <f>[1]资金台帐!B4525&amp;""</f>
      </c>
      <c r="H4525">
        <f>[1]资金台帐!H4525&amp;""</f>
      </c>
      <c r="J4525">
        <f>[1]资金台帐!J4525&amp;""</f>
      </c>
      <c r="N4525">
        <f>[1]资金台帐!N4525</f>
      </c>
      <c r="O4525">
        <f>[1]资金台帐!O4525&amp;""</f>
      </c>
      <c r="P4525">
        <f>[1]资金台帐!P4525&amp;""</f>
      </c>
      <c r="Q4525">
        <f>[1]资金台帐!Q4525&amp;""</f>
      </c>
      <c r="T4525">
        <f>[1]资金台帐!T4525&amp;""</f>
      </c>
      <c r="U4525">
        <f>[1]资金台帐!U4525&amp;""</f>
      </c>
      <c r="W4525">
        <f>[1]资金台帐!W4525&amp;""</f>
      </c>
      <c r="X4525">
        <f>[1]资金台帐!X4525&amp;""</f>
      </c>
      <c r="AB4525">
        <f>[1]资金台帐!AB4525</f>
        <v>0</v>
      </c>
      <c r="AC4525">
        <f>[1]资金台帐!AC4525</f>
        <v>0</v>
      </c>
      <c r="AD4525">
        <f>[1]资金台帐!AD4525</f>
        <v>0</v>
      </c>
      <c r="AJ4525">
        <f>[1]资金台帐!AJ4525</f>
        <v>0</v>
      </c>
      <c r="AK4525">
        <f>[1]资金台帐!AK4525</f>
        <v>0</v>
      </c>
      <c r="BA4525" s="22">
        <f t="shared" si="0"/>
      </c>
    </row>
    <row r="4526">
      <c r="B4526">
        <f>[1]资金台帐!B4526&amp;""</f>
      </c>
      <c r="H4526">
        <f>[1]资金台帐!H4526&amp;""</f>
      </c>
      <c r="J4526">
        <f>[1]资金台帐!J4526&amp;""</f>
      </c>
      <c r="N4526">
        <f>[1]资金台帐!N4526</f>
      </c>
      <c r="O4526">
        <f>[1]资金台帐!O4526&amp;""</f>
      </c>
      <c r="P4526">
        <f>[1]资金台帐!P4526&amp;""</f>
      </c>
      <c r="Q4526">
        <f>[1]资金台帐!Q4526&amp;""</f>
      </c>
      <c r="T4526">
        <f>[1]资金台帐!T4526&amp;""</f>
      </c>
      <c r="U4526">
        <f>[1]资金台帐!U4526&amp;""</f>
      </c>
      <c r="W4526">
        <f>[1]资金台帐!W4526&amp;""</f>
      </c>
      <c r="X4526">
        <f>[1]资金台帐!X4526&amp;""</f>
      </c>
      <c r="AB4526">
        <f>[1]资金台帐!AB4526</f>
        <v>0</v>
      </c>
      <c r="AC4526">
        <f>[1]资金台帐!AC4526</f>
        <v>0</v>
      </c>
      <c r="AD4526">
        <f>[1]资金台帐!AD4526</f>
        <v>0</v>
      </c>
      <c r="AJ4526">
        <f>[1]资金台帐!AJ4526</f>
        <v>0</v>
      </c>
      <c r="AK4526">
        <f>[1]资金台帐!AK4526</f>
        <v>0</v>
      </c>
      <c r="BA4526" s="22">
        <f t="shared" si="0"/>
      </c>
    </row>
    <row r="4527">
      <c r="B4527">
        <f>[1]资金台帐!B4527&amp;""</f>
      </c>
      <c r="H4527">
        <f>[1]资金台帐!H4527&amp;""</f>
      </c>
      <c r="J4527">
        <f>[1]资金台帐!J4527&amp;""</f>
      </c>
      <c r="N4527">
        <f>[1]资金台帐!N4527</f>
      </c>
      <c r="O4527">
        <f>[1]资金台帐!O4527&amp;""</f>
      </c>
      <c r="P4527">
        <f>[1]资金台帐!P4527&amp;""</f>
      </c>
      <c r="Q4527">
        <f>[1]资金台帐!Q4527&amp;""</f>
      </c>
      <c r="T4527">
        <f>[1]资金台帐!T4527&amp;""</f>
      </c>
      <c r="U4527">
        <f>[1]资金台帐!U4527&amp;""</f>
      </c>
      <c r="W4527">
        <f>[1]资金台帐!W4527&amp;""</f>
      </c>
      <c r="X4527">
        <f>[1]资金台帐!X4527&amp;""</f>
      </c>
      <c r="AB4527">
        <f>[1]资金台帐!AB4527</f>
        <v>0</v>
      </c>
      <c r="AC4527">
        <f>[1]资金台帐!AC4527</f>
        <v>0</v>
      </c>
      <c r="AD4527">
        <f>[1]资金台帐!AD4527</f>
        <v>0</v>
      </c>
      <c r="AJ4527">
        <f>[1]资金台帐!AJ4527</f>
        <v>0</v>
      </c>
      <c r="AK4527">
        <f>[1]资金台帐!AK4527</f>
        <v>0</v>
      </c>
      <c r="BA4527" s="22">
        <f t="shared" si="0"/>
      </c>
    </row>
    <row r="4528">
      <c r="B4528">
        <f>[1]资金台帐!B4528&amp;""</f>
      </c>
      <c r="H4528">
        <f>[1]资金台帐!H4528&amp;""</f>
      </c>
      <c r="J4528">
        <f>[1]资金台帐!J4528&amp;""</f>
      </c>
      <c r="N4528">
        <f>[1]资金台帐!N4528</f>
      </c>
      <c r="O4528">
        <f>[1]资金台帐!O4528&amp;""</f>
      </c>
      <c r="P4528">
        <f>[1]资金台帐!P4528&amp;""</f>
      </c>
      <c r="Q4528">
        <f>[1]资金台帐!Q4528&amp;""</f>
      </c>
      <c r="T4528">
        <f>[1]资金台帐!T4528&amp;""</f>
      </c>
      <c r="U4528">
        <f>[1]资金台帐!U4528&amp;""</f>
      </c>
      <c r="W4528">
        <f>[1]资金台帐!W4528&amp;""</f>
      </c>
      <c r="X4528">
        <f>[1]资金台帐!X4528&amp;""</f>
      </c>
      <c r="AB4528">
        <f>[1]资金台帐!AB4528</f>
        <v>0</v>
      </c>
      <c r="AC4528">
        <f>[1]资金台帐!AC4528</f>
        <v>0</v>
      </c>
      <c r="AD4528">
        <f>[1]资金台帐!AD4528</f>
        <v>0</v>
      </c>
      <c r="AJ4528">
        <f>[1]资金台帐!AJ4528</f>
        <v>0</v>
      </c>
      <c r="AK4528">
        <f>[1]资金台帐!AK4528</f>
        <v>0</v>
      </c>
      <c r="BA4528" s="22">
        <f t="shared" si="0"/>
      </c>
    </row>
    <row r="4529">
      <c r="B4529">
        <f>[1]资金台帐!B4529&amp;""</f>
      </c>
      <c r="H4529">
        <f>[1]资金台帐!H4529&amp;""</f>
      </c>
      <c r="J4529">
        <f>[1]资金台帐!J4529&amp;""</f>
      </c>
      <c r="N4529">
        <f>[1]资金台帐!N4529</f>
      </c>
      <c r="O4529">
        <f>[1]资金台帐!O4529&amp;""</f>
      </c>
      <c r="P4529">
        <f>[1]资金台帐!P4529&amp;""</f>
      </c>
      <c r="Q4529">
        <f>[1]资金台帐!Q4529&amp;""</f>
      </c>
      <c r="T4529">
        <f>[1]资金台帐!T4529&amp;""</f>
      </c>
      <c r="U4529">
        <f>[1]资金台帐!U4529&amp;""</f>
      </c>
      <c r="W4529">
        <f>[1]资金台帐!W4529&amp;""</f>
      </c>
      <c r="X4529">
        <f>[1]资金台帐!X4529&amp;""</f>
      </c>
      <c r="AB4529">
        <f>[1]资金台帐!AB4529</f>
        <v>0</v>
      </c>
      <c r="AC4529">
        <f>[1]资金台帐!AC4529</f>
        <v>0</v>
      </c>
      <c r="AD4529">
        <f>[1]资金台帐!AD4529</f>
        <v>0</v>
      </c>
      <c r="AJ4529">
        <f>[1]资金台帐!AJ4529</f>
        <v>0</v>
      </c>
      <c r="AK4529">
        <f>[1]资金台帐!AK4529</f>
        <v>0</v>
      </c>
      <c r="BA4529" s="22">
        <f t="shared" si="0"/>
      </c>
    </row>
    <row r="4530">
      <c r="B4530">
        <f>[1]资金台帐!B4530&amp;""</f>
      </c>
      <c r="H4530">
        <f>[1]资金台帐!H4530&amp;""</f>
      </c>
      <c r="J4530">
        <f>[1]资金台帐!J4530&amp;""</f>
      </c>
      <c r="N4530">
        <f>[1]资金台帐!N4530</f>
      </c>
      <c r="O4530">
        <f>[1]资金台帐!O4530&amp;""</f>
      </c>
      <c r="P4530">
        <f>[1]资金台帐!P4530&amp;""</f>
      </c>
      <c r="Q4530">
        <f>[1]资金台帐!Q4530&amp;""</f>
      </c>
      <c r="T4530">
        <f>[1]资金台帐!T4530&amp;""</f>
      </c>
      <c r="U4530">
        <f>[1]资金台帐!U4530&amp;""</f>
      </c>
      <c r="W4530">
        <f>[1]资金台帐!W4530&amp;""</f>
      </c>
      <c r="X4530">
        <f>[1]资金台帐!X4530&amp;""</f>
      </c>
      <c r="AB4530">
        <f>[1]资金台帐!AB4530</f>
        <v>0</v>
      </c>
      <c r="AC4530">
        <f>[1]资金台帐!AC4530</f>
        <v>0</v>
      </c>
      <c r="AD4530">
        <f>[1]资金台帐!AD4530</f>
        <v>0</v>
      </c>
      <c r="AJ4530">
        <f>[1]资金台帐!AJ4530</f>
        <v>0</v>
      </c>
      <c r="AK4530">
        <f>[1]资金台帐!AK4530</f>
        <v>0</v>
      </c>
      <c r="BA4530" s="22">
        <f t="shared" si="0"/>
      </c>
    </row>
    <row r="4531">
      <c r="B4531">
        <f>[1]资金台帐!B4531&amp;""</f>
      </c>
      <c r="H4531">
        <f>[1]资金台帐!H4531&amp;""</f>
      </c>
      <c r="J4531">
        <f>[1]资金台帐!J4531&amp;""</f>
      </c>
      <c r="N4531">
        <f>[1]资金台帐!N4531</f>
      </c>
      <c r="O4531">
        <f>[1]资金台帐!O4531&amp;""</f>
      </c>
      <c r="P4531">
        <f>[1]资金台帐!P4531&amp;""</f>
      </c>
      <c r="Q4531">
        <f>[1]资金台帐!Q4531&amp;""</f>
      </c>
      <c r="T4531">
        <f>[1]资金台帐!T4531&amp;""</f>
      </c>
      <c r="U4531">
        <f>[1]资金台帐!U4531&amp;""</f>
      </c>
      <c r="W4531">
        <f>[1]资金台帐!W4531&amp;""</f>
      </c>
      <c r="X4531">
        <f>[1]资金台帐!X4531&amp;""</f>
      </c>
      <c r="AB4531">
        <f>[1]资金台帐!AB4531</f>
        <v>0</v>
      </c>
      <c r="AC4531">
        <f>[1]资金台帐!AC4531</f>
        <v>0</v>
      </c>
      <c r="AD4531">
        <f>[1]资金台帐!AD4531</f>
        <v>0</v>
      </c>
      <c r="AJ4531">
        <f>[1]资金台帐!AJ4531</f>
        <v>0</v>
      </c>
      <c r="AK4531">
        <f>[1]资金台帐!AK4531</f>
        <v>0</v>
      </c>
      <c r="BA4531" s="22">
        <f t="shared" si="0"/>
      </c>
    </row>
    <row r="4532">
      <c r="B4532">
        <f>[1]资金台帐!B4532&amp;""</f>
      </c>
      <c r="H4532">
        <f>[1]资金台帐!H4532&amp;""</f>
      </c>
      <c r="J4532">
        <f>[1]资金台帐!J4532&amp;""</f>
      </c>
      <c r="N4532">
        <f>[1]资金台帐!N4532</f>
      </c>
      <c r="O4532">
        <f>[1]资金台帐!O4532&amp;""</f>
      </c>
      <c r="P4532">
        <f>[1]资金台帐!P4532&amp;""</f>
      </c>
      <c r="Q4532">
        <f>[1]资金台帐!Q4532&amp;""</f>
      </c>
      <c r="T4532">
        <f>[1]资金台帐!T4532&amp;""</f>
      </c>
      <c r="U4532">
        <f>[1]资金台帐!U4532&amp;""</f>
      </c>
      <c r="W4532">
        <f>[1]资金台帐!W4532&amp;""</f>
      </c>
      <c r="X4532">
        <f>[1]资金台帐!X4532&amp;""</f>
      </c>
      <c r="AB4532">
        <f>[1]资金台帐!AB4532</f>
        <v>0</v>
      </c>
      <c r="AC4532">
        <f>[1]资金台帐!AC4532</f>
        <v>0</v>
      </c>
      <c r="AD4532">
        <f>[1]资金台帐!AD4532</f>
        <v>0</v>
      </c>
      <c r="AJ4532">
        <f>[1]资金台帐!AJ4532</f>
        <v>0</v>
      </c>
      <c r="AK4532">
        <f>[1]资金台帐!AK4532</f>
        <v>0</v>
      </c>
      <c r="BA4532" s="22">
        <f t="shared" si="0"/>
      </c>
    </row>
    <row r="4533">
      <c r="B4533">
        <f>[1]资金台帐!B4533&amp;""</f>
      </c>
      <c r="H4533">
        <f>[1]资金台帐!H4533&amp;""</f>
      </c>
      <c r="J4533">
        <f>[1]资金台帐!J4533&amp;""</f>
      </c>
      <c r="N4533">
        <f>[1]资金台帐!N4533</f>
      </c>
      <c r="O4533">
        <f>[1]资金台帐!O4533&amp;""</f>
      </c>
      <c r="P4533">
        <f>[1]资金台帐!P4533&amp;""</f>
      </c>
      <c r="Q4533">
        <f>[1]资金台帐!Q4533&amp;""</f>
      </c>
      <c r="T4533">
        <f>[1]资金台帐!T4533&amp;""</f>
      </c>
      <c r="U4533">
        <f>[1]资金台帐!U4533&amp;""</f>
      </c>
      <c r="W4533">
        <f>[1]资金台帐!W4533&amp;""</f>
      </c>
      <c r="X4533">
        <f>[1]资金台帐!X4533&amp;""</f>
      </c>
      <c r="AB4533">
        <f>[1]资金台帐!AB4533</f>
        <v>0</v>
      </c>
      <c r="AC4533">
        <f>[1]资金台帐!AC4533</f>
        <v>0</v>
      </c>
      <c r="AD4533">
        <f>[1]资金台帐!AD4533</f>
        <v>0</v>
      </c>
      <c r="AJ4533">
        <f>[1]资金台帐!AJ4533</f>
        <v>0</v>
      </c>
      <c r="AK4533">
        <f>[1]资金台帐!AK4533</f>
        <v>0</v>
      </c>
      <c r="BA4533" s="22">
        <f t="shared" si="0"/>
      </c>
    </row>
    <row r="4534">
      <c r="B4534">
        <f>[1]资金台帐!B4534&amp;""</f>
      </c>
      <c r="H4534">
        <f>[1]资金台帐!H4534&amp;""</f>
      </c>
      <c r="J4534">
        <f>[1]资金台帐!J4534&amp;""</f>
      </c>
      <c r="N4534">
        <f>[1]资金台帐!N4534</f>
      </c>
      <c r="O4534">
        <f>[1]资金台帐!O4534&amp;""</f>
      </c>
      <c r="P4534">
        <f>[1]资金台帐!P4534&amp;""</f>
      </c>
      <c r="Q4534">
        <f>[1]资金台帐!Q4534&amp;""</f>
      </c>
      <c r="T4534">
        <f>[1]资金台帐!T4534&amp;""</f>
      </c>
      <c r="U4534">
        <f>[1]资金台帐!U4534&amp;""</f>
      </c>
      <c r="W4534">
        <f>[1]资金台帐!W4534&amp;""</f>
      </c>
      <c r="X4534">
        <f>[1]资金台帐!X4534&amp;""</f>
      </c>
      <c r="AB4534">
        <f>[1]资金台帐!AB4534</f>
        <v>0</v>
      </c>
      <c r="AC4534">
        <f>[1]资金台帐!AC4534</f>
        <v>0</v>
      </c>
      <c r="AD4534">
        <f>[1]资金台帐!AD4534</f>
        <v>0</v>
      </c>
      <c r="AJ4534">
        <f>[1]资金台帐!AJ4534</f>
        <v>0</v>
      </c>
      <c r="AK4534">
        <f>[1]资金台帐!AK4534</f>
        <v>0</v>
      </c>
      <c r="BA4534" s="22">
        <f t="shared" si="0"/>
      </c>
    </row>
    <row r="4535">
      <c r="B4535">
        <f>[1]资金台帐!B4535&amp;""</f>
      </c>
      <c r="H4535">
        <f>[1]资金台帐!H4535&amp;""</f>
      </c>
      <c r="J4535">
        <f>[1]资金台帐!J4535&amp;""</f>
      </c>
      <c r="N4535">
        <f>[1]资金台帐!N4535</f>
      </c>
      <c r="O4535">
        <f>[1]资金台帐!O4535&amp;""</f>
      </c>
      <c r="P4535">
        <f>[1]资金台帐!P4535&amp;""</f>
      </c>
      <c r="Q4535">
        <f>[1]资金台帐!Q4535&amp;""</f>
      </c>
      <c r="T4535">
        <f>[1]资金台帐!T4535&amp;""</f>
      </c>
      <c r="U4535">
        <f>[1]资金台帐!U4535&amp;""</f>
      </c>
      <c r="W4535">
        <f>[1]资金台帐!W4535&amp;""</f>
      </c>
      <c r="X4535">
        <f>[1]资金台帐!X4535&amp;""</f>
      </c>
      <c r="AB4535">
        <f>[1]资金台帐!AB4535</f>
        <v>0</v>
      </c>
      <c r="AC4535">
        <f>[1]资金台帐!AC4535</f>
        <v>0</v>
      </c>
      <c r="AD4535">
        <f>[1]资金台帐!AD4535</f>
        <v>0</v>
      </c>
      <c r="AJ4535">
        <f>[1]资金台帐!AJ4535</f>
        <v>0</v>
      </c>
      <c r="AK4535">
        <f>[1]资金台帐!AK4535</f>
        <v>0</v>
      </c>
      <c r="BA4535" s="22">
        <f t="shared" si="0"/>
      </c>
    </row>
    <row r="4536">
      <c r="B4536">
        <f>[1]资金台帐!B4536&amp;""</f>
      </c>
      <c r="H4536">
        <f>[1]资金台帐!H4536&amp;""</f>
      </c>
      <c r="J4536">
        <f>[1]资金台帐!J4536&amp;""</f>
      </c>
      <c r="N4536">
        <f>[1]资金台帐!N4536</f>
      </c>
      <c r="O4536">
        <f>[1]资金台帐!O4536&amp;""</f>
      </c>
      <c r="P4536">
        <f>[1]资金台帐!P4536&amp;""</f>
      </c>
      <c r="Q4536">
        <f>[1]资金台帐!Q4536&amp;""</f>
      </c>
      <c r="T4536">
        <f>[1]资金台帐!T4536&amp;""</f>
      </c>
      <c r="U4536">
        <f>[1]资金台帐!U4536&amp;""</f>
      </c>
      <c r="W4536">
        <f>[1]资金台帐!W4536&amp;""</f>
      </c>
      <c r="X4536">
        <f>[1]资金台帐!X4536&amp;""</f>
      </c>
      <c r="AB4536">
        <f>[1]资金台帐!AB4536</f>
        <v>0</v>
      </c>
      <c r="AC4536">
        <f>[1]资金台帐!AC4536</f>
        <v>0</v>
      </c>
      <c r="AD4536">
        <f>[1]资金台帐!AD4536</f>
        <v>0</v>
      </c>
      <c r="AJ4536">
        <f>[1]资金台帐!AJ4536</f>
        <v>0</v>
      </c>
      <c r="AK4536">
        <f>[1]资金台帐!AK4536</f>
        <v>0</v>
      </c>
      <c r="BA4536" s="22">
        <f t="shared" si="0"/>
      </c>
    </row>
    <row r="4537">
      <c r="B4537">
        <f>[1]资金台帐!B4537&amp;""</f>
      </c>
      <c r="H4537">
        <f>[1]资金台帐!H4537&amp;""</f>
      </c>
      <c r="J4537">
        <f>[1]资金台帐!J4537&amp;""</f>
      </c>
      <c r="N4537">
        <f>[1]资金台帐!N4537</f>
      </c>
      <c r="O4537">
        <f>[1]资金台帐!O4537&amp;""</f>
      </c>
      <c r="P4537">
        <f>[1]资金台帐!P4537&amp;""</f>
      </c>
      <c r="Q4537">
        <f>[1]资金台帐!Q4537&amp;""</f>
      </c>
      <c r="T4537">
        <f>[1]资金台帐!T4537&amp;""</f>
      </c>
      <c r="U4537">
        <f>[1]资金台帐!U4537&amp;""</f>
      </c>
      <c r="W4537">
        <f>[1]资金台帐!W4537&amp;""</f>
      </c>
      <c r="X4537">
        <f>[1]资金台帐!X4537&amp;""</f>
      </c>
      <c r="AB4537">
        <f>[1]资金台帐!AB4537</f>
        <v>0</v>
      </c>
      <c r="AC4537">
        <f>[1]资金台帐!AC4537</f>
        <v>0</v>
      </c>
      <c r="AD4537">
        <f>[1]资金台帐!AD4537</f>
        <v>0</v>
      </c>
      <c r="AJ4537">
        <f>[1]资金台帐!AJ4537</f>
        <v>0</v>
      </c>
      <c r="AK4537">
        <f>[1]资金台帐!AK4537</f>
        <v>0</v>
      </c>
      <c r="BA4537" s="22">
        <f t="shared" si="0"/>
      </c>
    </row>
    <row r="4538">
      <c r="B4538">
        <f>[1]资金台帐!B4538&amp;""</f>
      </c>
      <c r="H4538">
        <f>[1]资金台帐!H4538&amp;""</f>
      </c>
      <c r="J4538">
        <f>[1]资金台帐!J4538&amp;""</f>
      </c>
      <c r="N4538">
        <f>[1]资金台帐!N4538</f>
      </c>
      <c r="O4538">
        <f>[1]资金台帐!O4538&amp;""</f>
      </c>
      <c r="P4538">
        <f>[1]资金台帐!P4538&amp;""</f>
      </c>
      <c r="Q4538">
        <f>[1]资金台帐!Q4538&amp;""</f>
      </c>
      <c r="T4538">
        <f>[1]资金台帐!T4538&amp;""</f>
      </c>
      <c r="U4538">
        <f>[1]资金台帐!U4538&amp;""</f>
      </c>
      <c r="W4538">
        <f>[1]资金台帐!W4538&amp;""</f>
      </c>
      <c r="X4538">
        <f>[1]资金台帐!X4538&amp;""</f>
      </c>
      <c r="AB4538">
        <f>[1]资金台帐!AB4538</f>
        <v>0</v>
      </c>
      <c r="AC4538">
        <f>[1]资金台帐!AC4538</f>
        <v>0</v>
      </c>
      <c r="AD4538">
        <f>[1]资金台帐!AD4538</f>
        <v>0</v>
      </c>
      <c r="AJ4538">
        <f>[1]资金台帐!AJ4538</f>
        <v>0</v>
      </c>
      <c r="AK4538">
        <f>[1]资金台帐!AK4538</f>
        <v>0</v>
      </c>
      <c r="BA4538" s="22">
        <f t="shared" si="0"/>
      </c>
    </row>
    <row r="4539">
      <c r="B4539">
        <f>[1]资金台帐!B4539&amp;""</f>
      </c>
      <c r="H4539">
        <f>[1]资金台帐!H4539&amp;""</f>
      </c>
      <c r="J4539">
        <f>[1]资金台帐!J4539&amp;""</f>
      </c>
      <c r="N4539">
        <f>[1]资金台帐!N4539</f>
      </c>
      <c r="O4539">
        <f>[1]资金台帐!O4539&amp;""</f>
      </c>
      <c r="P4539">
        <f>[1]资金台帐!P4539&amp;""</f>
      </c>
      <c r="Q4539">
        <f>[1]资金台帐!Q4539&amp;""</f>
      </c>
      <c r="T4539">
        <f>[1]资金台帐!T4539&amp;""</f>
      </c>
      <c r="U4539">
        <f>[1]资金台帐!U4539&amp;""</f>
      </c>
      <c r="W4539">
        <f>[1]资金台帐!W4539&amp;""</f>
      </c>
      <c r="X4539">
        <f>[1]资金台帐!X4539&amp;""</f>
      </c>
      <c r="AB4539">
        <f>[1]资金台帐!AB4539</f>
        <v>0</v>
      </c>
      <c r="AC4539">
        <f>[1]资金台帐!AC4539</f>
        <v>0</v>
      </c>
      <c r="AD4539">
        <f>[1]资金台帐!AD4539</f>
        <v>0</v>
      </c>
      <c r="AJ4539">
        <f>[1]资金台帐!AJ4539</f>
        <v>0</v>
      </c>
      <c r="AK4539">
        <f>[1]资金台帐!AK4539</f>
        <v>0</v>
      </c>
      <c r="BA4539" s="22">
        <f t="shared" si="0"/>
      </c>
    </row>
    <row r="4540">
      <c r="B4540">
        <f>[1]资金台帐!B4540&amp;""</f>
      </c>
      <c r="H4540">
        <f>[1]资金台帐!H4540&amp;""</f>
      </c>
      <c r="J4540">
        <f>[1]资金台帐!J4540&amp;""</f>
      </c>
      <c r="N4540">
        <f>[1]资金台帐!N4540</f>
      </c>
      <c r="O4540">
        <f>[1]资金台帐!O4540&amp;""</f>
      </c>
      <c r="P4540">
        <f>[1]资金台帐!P4540&amp;""</f>
      </c>
      <c r="Q4540">
        <f>[1]资金台帐!Q4540&amp;""</f>
      </c>
      <c r="T4540">
        <f>[1]资金台帐!T4540&amp;""</f>
      </c>
      <c r="U4540">
        <f>[1]资金台帐!U4540&amp;""</f>
      </c>
      <c r="W4540">
        <f>[1]资金台帐!W4540&amp;""</f>
      </c>
      <c r="X4540">
        <f>[1]资金台帐!X4540&amp;""</f>
      </c>
      <c r="AB4540">
        <f>[1]资金台帐!AB4540</f>
        <v>0</v>
      </c>
      <c r="AC4540">
        <f>[1]资金台帐!AC4540</f>
        <v>0</v>
      </c>
      <c r="AD4540">
        <f>[1]资金台帐!AD4540</f>
        <v>0</v>
      </c>
      <c r="AJ4540">
        <f>[1]资金台帐!AJ4540</f>
        <v>0</v>
      </c>
      <c r="AK4540">
        <f>[1]资金台帐!AK4540</f>
        <v>0</v>
      </c>
      <c r="BA4540" s="22">
        <f t="shared" si="0"/>
      </c>
    </row>
    <row r="4541">
      <c r="B4541">
        <f>[1]资金台帐!B4541&amp;""</f>
      </c>
      <c r="H4541">
        <f>[1]资金台帐!H4541&amp;""</f>
      </c>
      <c r="J4541">
        <f>[1]资金台帐!J4541&amp;""</f>
      </c>
      <c r="N4541">
        <f>[1]资金台帐!N4541</f>
      </c>
      <c r="O4541">
        <f>[1]资金台帐!O4541&amp;""</f>
      </c>
      <c r="P4541">
        <f>[1]资金台帐!P4541&amp;""</f>
      </c>
      <c r="Q4541">
        <f>[1]资金台帐!Q4541&amp;""</f>
      </c>
      <c r="T4541">
        <f>[1]资金台帐!T4541&amp;""</f>
      </c>
      <c r="U4541">
        <f>[1]资金台帐!U4541&amp;""</f>
      </c>
      <c r="W4541">
        <f>[1]资金台帐!W4541&amp;""</f>
      </c>
      <c r="X4541">
        <f>[1]资金台帐!X4541&amp;""</f>
      </c>
      <c r="AB4541">
        <f>[1]资金台帐!AB4541</f>
        <v>0</v>
      </c>
      <c r="AC4541">
        <f>[1]资金台帐!AC4541</f>
        <v>0</v>
      </c>
      <c r="AD4541">
        <f>[1]资金台帐!AD4541</f>
        <v>0</v>
      </c>
      <c r="AJ4541">
        <f>[1]资金台帐!AJ4541</f>
        <v>0</v>
      </c>
      <c r="AK4541">
        <f>[1]资金台帐!AK4541</f>
        <v>0</v>
      </c>
      <c r="BA4541" s="22">
        <f t="shared" si="0"/>
      </c>
    </row>
    <row r="4542">
      <c r="B4542">
        <f>[1]资金台帐!B4542&amp;""</f>
      </c>
      <c r="H4542">
        <f>[1]资金台帐!H4542&amp;""</f>
      </c>
      <c r="J4542">
        <f>[1]资金台帐!J4542&amp;""</f>
      </c>
      <c r="N4542">
        <f>[1]资金台帐!N4542</f>
      </c>
      <c r="O4542">
        <f>[1]资金台帐!O4542&amp;""</f>
      </c>
      <c r="P4542">
        <f>[1]资金台帐!P4542&amp;""</f>
      </c>
      <c r="Q4542">
        <f>[1]资金台帐!Q4542&amp;""</f>
      </c>
      <c r="T4542">
        <f>[1]资金台帐!T4542&amp;""</f>
      </c>
      <c r="U4542">
        <f>[1]资金台帐!U4542&amp;""</f>
      </c>
      <c r="W4542">
        <f>[1]资金台帐!W4542&amp;""</f>
      </c>
      <c r="X4542">
        <f>[1]资金台帐!X4542&amp;""</f>
      </c>
      <c r="AB4542">
        <f>[1]资金台帐!AB4542</f>
        <v>0</v>
      </c>
      <c r="AC4542">
        <f>[1]资金台帐!AC4542</f>
        <v>0</v>
      </c>
      <c r="AD4542">
        <f>[1]资金台帐!AD4542</f>
        <v>0</v>
      </c>
      <c r="AJ4542">
        <f>[1]资金台帐!AJ4542</f>
        <v>0</v>
      </c>
      <c r="AK4542">
        <f>[1]资金台帐!AK4542</f>
        <v>0</v>
      </c>
      <c r="BA4542" s="22">
        <f t="shared" si="0"/>
      </c>
    </row>
    <row r="4543">
      <c r="B4543">
        <f>[1]资金台帐!B4543&amp;""</f>
      </c>
      <c r="H4543">
        <f>[1]资金台帐!H4543&amp;""</f>
      </c>
      <c r="J4543">
        <f>[1]资金台帐!J4543&amp;""</f>
      </c>
      <c r="N4543">
        <f>[1]资金台帐!N4543</f>
      </c>
      <c r="O4543">
        <f>[1]资金台帐!O4543&amp;""</f>
      </c>
      <c r="P4543">
        <f>[1]资金台帐!P4543&amp;""</f>
      </c>
      <c r="Q4543">
        <f>[1]资金台帐!Q4543&amp;""</f>
      </c>
      <c r="T4543">
        <f>[1]资金台帐!T4543&amp;""</f>
      </c>
      <c r="U4543">
        <f>[1]资金台帐!U4543&amp;""</f>
      </c>
      <c r="W4543">
        <f>[1]资金台帐!W4543&amp;""</f>
      </c>
      <c r="X4543">
        <f>[1]资金台帐!X4543&amp;""</f>
      </c>
      <c r="AB4543">
        <f>[1]资金台帐!AB4543</f>
        <v>0</v>
      </c>
      <c r="AC4543">
        <f>[1]资金台帐!AC4543</f>
        <v>0</v>
      </c>
      <c r="AD4543">
        <f>[1]资金台帐!AD4543</f>
        <v>0</v>
      </c>
      <c r="AJ4543">
        <f>[1]资金台帐!AJ4543</f>
        <v>0</v>
      </c>
      <c r="AK4543">
        <f>[1]资金台帐!AK4543</f>
        <v>0</v>
      </c>
      <c r="BA4543" s="22">
        <f t="shared" si="0"/>
      </c>
    </row>
    <row r="4544">
      <c r="B4544">
        <f>[1]资金台帐!B4544&amp;""</f>
      </c>
      <c r="H4544">
        <f>[1]资金台帐!H4544&amp;""</f>
      </c>
      <c r="J4544">
        <f>[1]资金台帐!J4544&amp;""</f>
      </c>
      <c r="N4544">
        <f>[1]资金台帐!N4544</f>
      </c>
      <c r="O4544">
        <f>[1]资金台帐!O4544&amp;""</f>
      </c>
      <c r="P4544">
        <f>[1]资金台帐!P4544&amp;""</f>
      </c>
      <c r="Q4544">
        <f>[1]资金台帐!Q4544&amp;""</f>
      </c>
      <c r="T4544">
        <f>[1]资金台帐!T4544&amp;""</f>
      </c>
      <c r="U4544">
        <f>[1]资金台帐!U4544&amp;""</f>
      </c>
      <c r="W4544">
        <f>[1]资金台帐!W4544&amp;""</f>
      </c>
      <c r="X4544">
        <f>[1]资金台帐!X4544&amp;""</f>
      </c>
      <c r="AB4544">
        <f>[1]资金台帐!AB4544</f>
        <v>0</v>
      </c>
      <c r="AC4544">
        <f>[1]资金台帐!AC4544</f>
        <v>0</v>
      </c>
      <c r="AD4544">
        <f>[1]资金台帐!AD4544</f>
        <v>0</v>
      </c>
      <c r="AJ4544">
        <f>[1]资金台帐!AJ4544</f>
        <v>0</v>
      </c>
      <c r="AK4544">
        <f>[1]资金台帐!AK4544</f>
        <v>0</v>
      </c>
      <c r="BA4544" s="22">
        <f t="shared" si="0"/>
      </c>
    </row>
    <row r="4545">
      <c r="B4545">
        <f>[1]资金台帐!B4545&amp;""</f>
      </c>
      <c r="H4545">
        <f>[1]资金台帐!H4545&amp;""</f>
      </c>
      <c r="J4545">
        <f>[1]资金台帐!J4545&amp;""</f>
      </c>
      <c r="N4545">
        <f>[1]资金台帐!N4545</f>
      </c>
      <c r="O4545">
        <f>[1]资金台帐!O4545&amp;""</f>
      </c>
      <c r="P4545">
        <f>[1]资金台帐!P4545&amp;""</f>
      </c>
      <c r="Q4545">
        <f>[1]资金台帐!Q4545&amp;""</f>
      </c>
      <c r="T4545">
        <f>[1]资金台帐!T4545&amp;""</f>
      </c>
      <c r="U4545">
        <f>[1]资金台帐!U4545&amp;""</f>
      </c>
      <c r="W4545">
        <f>[1]资金台帐!W4545&amp;""</f>
      </c>
      <c r="X4545">
        <f>[1]资金台帐!X4545&amp;""</f>
      </c>
      <c r="AB4545">
        <f>[1]资金台帐!AB4545</f>
        <v>0</v>
      </c>
      <c r="AC4545">
        <f>[1]资金台帐!AC4545</f>
        <v>0</v>
      </c>
      <c r="AD4545">
        <f>[1]资金台帐!AD4545</f>
        <v>0</v>
      </c>
      <c r="AJ4545">
        <f>[1]资金台帐!AJ4545</f>
        <v>0</v>
      </c>
      <c r="AK4545">
        <f>[1]资金台帐!AK4545</f>
        <v>0</v>
      </c>
      <c r="BA4545" s="22">
        <f t="shared" si="0"/>
      </c>
    </row>
    <row r="4546">
      <c r="B4546">
        <f>[1]资金台帐!B4546&amp;""</f>
      </c>
      <c r="H4546">
        <f>[1]资金台帐!H4546&amp;""</f>
      </c>
      <c r="J4546">
        <f>[1]资金台帐!J4546&amp;""</f>
      </c>
      <c r="N4546">
        <f>[1]资金台帐!N4546</f>
      </c>
      <c r="O4546">
        <f>[1]资金台帐!O4546&amp;""</f>
      </c>
      <c r="P4546">
        <f>[1]资金台帐!P4546&amp;""</f>
      </c>
      <c r="Q4546">
        <f>[1]资金台帐!Q4546&amp;""</f>
      </c>
      <c r="T4546">
        <f>[1]资金台帐!T4546&amp;""</f>
      </c>
      <c r="U4546">
        <f>[1]资金台帐!U4546&amp;""</f>
      </c>
      <c r="W4546">
        <f>[1]资金台帐!W4546&amp;""</f>
      </c>
      <c r="X4546">
        <f>[1]资金台帐!X4546&amp;""</f>
      </c>
      <c r="AB4546">
        <f>[1]资金台帐!AB4546</f>
        <v>0</v>
      </c>
      <c r="AC4546">
        <f>[1]资金台帐!AC4546</f>
        <v>0</v>
      </c>
      <c r="AD4546">
        <f>[1]资金台帐!AD4546</f>
        <v>0</v>
      </c>
      <c r="AJ4546">
        <f>[1]资金台帐!AJ4546</f>
        <v>0</v>
      </c>
      <c r="AK4546">
        <f>[1]资金台帐!AK4546</f>
        <v>0</v>
      </c>
      <c r="BA4546" s="22">
        <f t="shared" si="0"/>
      </c>
    </row>
    <row r="4547">
      <c r="B4547">
        <f>[1]资金台帐!B4547&amp;""</f>
      </c>
      <c r="H4547">
        <f>[1]资金台帐!H4547&amp;""</f>
      </c>
      <c r="J4547">
        <f>[1]资金台帐!J4547&amp;""</f>
      </c>
      <c r="N4547">
        <f>[1]资金台帐!N4547</f>
      </c>
      <c r="O4547">
        <f>[1]资金台帐!O4547&amp;""</f>
      </c>
      <c r="P4547">
        <f>[1]资金台帐!P4547&amp;""</f>
      </c>
      <c r="Q4547">
        <f>[1]资金台帐!Q4547&amp;""</f>
      </c>
      <c r="T4547">
        <f>[1]资金台帐!T4547&amp;""</f>
      </c>
      <c r="U4547">
        <f>[1]资金台帐!U4547&amp;""</f>
      </c>
      <c r="W4547">
        <f>[1]资金台帐!W4547&amp;""</f>
      </c>
      <c r="X4547">
        <f>[1]资金台帐!X4547&amp;""</f>
      </c>
      <c r="AB4547">
        <f>[1]资金台帐!AB4547</f>
        <v>0</v>
      </c>
      <c r="AC4547">
        <f>[1]资金台帐!AC4547</f>
        <v>0</v>
      </c>
      <c r="AD4547">
        <f>[1]资金台帐!AD4547</f>
        <v>0</v>
      </c>
      <c r="AJ4547">
        <f>[1]资金台帐!AJ4547</f>
        <v>0</v>
      </c>
      <c r="AK4547">
        <f>[1]资金台帐!AK4547</f>
        <v>0</v>
      </c>
      <c r="BA4547" s="22">
        <f t="shared" si="0"/>
      </c>
    </row>
    <row r="4548">
      <c r="B4548">
        <f>[1]资金台帐!B4548&amp;""</f>
      </c>
      <c r="H4548">
        <f>[1]资金台帐!H4548&amp;""</f>
      </c>
      <c r="J4548">
        <f>[1]资金台帐!J4548&amp;""</f>
      </c>
      <c r="N4548">
        <f>[1]资金台帐!N4548</f>
      </c>
      <c r="O4548">
        <f>[1]资金台帐!O4548&amp;""</f>
      </c>
      <c r="P4548">
        <f>[1]资金台帐!P4548&amp;""</f>
      </c>
      <c r="Q4548">
        <f>[1]资金台帐!Q4548&amp;""</f>
      </c>
      <c r="T4548">
        <f>[1]资金台帐!T4548&amp;""</f>
      </c>
      <c r="U4548">
        <f>[1]资金台帐!U4548&amp;""</f>
      </c>
      <c r="W4548">
        <f>[1]资金台帐!W4548&amp;""</f>
      </c>
      <c r="X4548">
        <f>[1]资金台帐!X4548&amp;""</f>
      </c>
      <c r="AB4548">
        <f>[1]资金台帐!AB4548</f>
        <v>0</v>
      </c>
      <c r="AC4548">
        <f>[1]资金台帐!AC4548</f>
        <v>0</v>
      </c>
      <c r="AD4548">
        <f>[1]资金台帐!AD4548</f>
        <v>0</v>
      </c>
      <c r="AJ4548">
        <f>[1]资金台帐!AJ4548</f>
        <v>0</v>
      </c>
      <c r="AK4548">
        <f>[1]资金台帐!AK4548</f>
        <v>0</v>
      </c>
      <c r="BA4548" s="22">
        <f t="shared" si="0"/>
      </c>
    </row>
    <row r="4549">
      <c r="B4549">
        <f>[1]资金台帐!B4549&amp;""</f>
      </c>
      <c r="H4549">
        <f>[1]资金台帐!H4549&amp;""</f>
      </c>
      <c r="J4549">
        <f>[1]资金台帐!J4549&amp;""</f>
      </c>
      <c r="N4549">
        <f>[1]资金台帐!N4549</f>
      </c>
      <c r="O4549">
        <f>[1]资金台帐!O4549&amp;""</f>
      </c>
      <c r="P4549">
        <f>[1]资金台帐!P4549&amp;""</f>
      </c>
      <c r="Q4549">
        <f>[1]资金台帐!Q4549&amp;""</f>
      </c>
      <c r="T4549">
        <f>[1]资金台帐!T4549&amp;""</f>
      </c>
      <c r="U4549">
        <f>[1]资金台帐!U4549&amp;""</f>
      </c>
      <c r="W4549">
        <f>[1]资金台帐!W4549&amp;""</f>
      </c>
      <c r="X4549">
        <f>[1]资金台帐!X4549&amp;""</f>
      </c>
      <c r="AB4549">
        <f>[1]资金台帐!AB4549</f>
        <v>0</v>
      </c>
      <c r="AC4549">
        <f>[1]资金台帐!AC4549</f>
        <v>0</v>
      </c>
      <c r="AD4549">
        <f>[1]资金台帐!AD4549</f>
        <v>0</v>
      </c>
      <c r="AJ4549">
        <f>[1]资金台帐!AJ4549</f>
        <v>0</v>
      </c>
      <c r="AK4549">
        <f>[1]资金台帐!AK4549</f>
        <v>0</v>
      </c>
      <c r="BA4549" s="22">
        <f t="shared" si="0"/>
      </c>
    </row>
    <row r="4550">
      <c r="B4550">
        <f>[1]资金台帐!B4550&amp;""</f>
      </c>
      <c r="H4550">
        <f>[1]资金台帐!H4550&amp;""</f>
      </c>
      <c r="J4550">
        <f>[1]资金台帐!J4550&amp;""</f>
      </c>
      <c r="N4550">
        <f>[1]资金台帐!N4550</f>
      </c>
      <c r="O4550">
        <f>[1]资金台帐!O4550&amp;""</f>
      </c>
      <c r="P4550">
        <f>[1]资金台帐!P4550&amp;""</f>
      </c>
      <c r="Q4550">
        <f>[1]资金台帐!Q4550&amp;""</f>
      </c>
      <c r="T4550">
        <f>[1]资金台帐!T4550&amp;""</f>
      </c>
      <c r="U4550">
        <f>[1]资金台帐!U4550&amp;""</f>
      </c>
      <c r="W4550">
        <f>[1]资金台帐!W4550&amp;""</f>
      </c>
      <c r="X4550">
        <f>[1]资金台帐!X4550&amp;""</f>
      </c>
      <c r="AB4550">
        <f>[1]资金台帐!AB4550</f>
        <v>0</v>
      </c>
      <c r="AC4550">
        <f>[1]资金台帐!AC4550</f>
        <v>0</v>
      </c>
      <c r="AD4550">
        <f>[1]资金台帐!AD4550</f>
        <v>0</v>
      </c>
      <c r="AJ4550">
        <f>[1]资金台帐!AJ4550</f>
        <v>0</v>
      </c>
      <c r="AK4550">
        <f>[1]资金台帐!AK4550</f>
        <v>0</v>
      </c>
      <c r="BA4550" s="22">
        <f t="shared" si="0"/>
      </c>
    </row>
    <row r="4551">
      <c r="B4551">
        <f>[1]资金台帐!B4551&amp;""</f>
      </c>
      <c r="H4551">
        <f>[1]资金台帐!H4551&amp;""</f>
      </c>
      <c r="J4551">
        <f>[1]资金台帐!J4551&amp;""</f>
      </c>
      <c r="N4551">
        <f>[1]资金台帐!N4551</f>
      </c>
      <c r="O4551">
        <f>[1]资金台帐!O4551&amp;""</f>
      </c>
      <c r="P4551">
        <f>[1]资金台帐!P4551&amp;""</f>
      </c>
      <c r="Q4551">
        <f>[1]资金台帐!Q4551&amp;""</f>
      </c>
      <c r="T4551">
        <f>[1]资金台帐!T4551&amp;""</f>
      </c>
      <c r="U4551">
        <f>[1]资金台帐!U4551&amp;""</f>
      </c>
      <c r="W4551">
        <f>[1]资金台帐!W4551&amp;""</f>
      </c>
      <c r="X4551">
        <f>[1]资金台帐!X4551&amp;""</f>
      </c>
      <c r="AB4551">
        <f>[1]资金台帐!AB4551</f>
        <v>0</v>
      </c>
      <c r="AC4551">
        <f>[1]资金台帐!AC4551</f>
        <v>0</v>
      </c>
      <c r="AD4551">
        <f>[1]资金台帐!AD4551</f>
        <v>0</v>
      </c>
      <c r="AJ4551">
        <f>[1]资金台帐!AJ4551</f>
        <v>0</v>
      </c>
      <c r="AK4551">
        <f>[1]资金台帐!AK4551</f>
        <v>0</v>
      </c>
      <c r="BA4551" s="22">
        <f t="shared" si="0"/>
      </c>
    </row>
    <row r="4552">
      <c r="B4552">
        <f>[1]资金台帐!B4552&amp;""</f>
      </c>
      <c r="H4552">
        <f>[1]资金台帐!H4552&amp;""</f>
      </c>
      <c r="J4552">
        <f>[1]资金台帐!J4552&amp;""</f>
      </c>
      <c r="N4552">
        <f>[1]资金台帐!N4552</f>
      </c>
      <c r="O4552">
        <f>[1]资金台帐!O4552&amp;""</f>
      </c>
      <c r="P4552">
        <f>[1]资金台帐!P4552&amp;""</f>
      </c>
      <c r="Q4552">
        <f>[1]资金台帐!Q4552&amp;""</f>
      </c>
      <c r="T4552">
        <f>[1]资金台帐!T4552&amp;""</f>
      </c>
      <c r="U4552">
        <f>[1]资金台帐!U4552&amp;""</f>
      </c>
      <c r="W4552">
        <f>[1]资金台帐!W4552&amp;""</f>
      </c>
      <c r="X4552">
        <f>[1]资金台帐!X4552&amp;""</f>
      </c>
      <c r="AB4552">
        <f>[1]资金台帐!AB4552</f>
        <v>0</v>
      </c>
      <c r="AC4552">
        <f>[1]资金台帐!AC4552</f>
        <v>0</v>
      </c>
      <c r="AD4552">
        <f>[1]资金台帐!AD4552</f>
        <v>0</v>
      </c>
      <c r="AJ4552">
        <f>[1]资金台帐!AJ4552</f>
        <v>0</v>
      </c>
      <c r="AK4552">
        <f>[1]资金台帐!AK4552</f>
        <v>0</v>
      </c>
      <c r="BA4552" s="22">
        <f t="shared" si="0"/>
      </c>
    </row>
    <row r="4553">
      <c r="B4553">
        <f>[1]资金台帐!B4553&amp;""</f>
      </c>
      <c r="H4553">
        <f>[1]资金台帐!H4553&amp;""</f>
      </c>
      <c r="J4553">
        <f>[1]资金台帐!J4553&amp;""</f>
      </c>
      <c r="N4553">
        <f>[1]资金台帐!N4553</f>
      </c>
      <c r="O4553">
        <f>[1]资金台帐!O4553&amp;""</f>
      </c>
      <c r="P4553">
        <f>[1]资金台帐!P4553&amp;""</f>
      </c>
      <c r="Q4553">
        <f>[1]资金台帐!Q4553&amp;""</f>
      </c>
      <c r="T4553">
        <f>[1]资金台帐!T4553&amp;""</f>
      </c>
      <c r="U4553">
        <f>[1]资金台帐!U4553&amp;""</f>
      </c>
      <c r="W4553">
        <f>[1]资金台帐!W4553&amp;""</f>
      </c>
      <c r="X4553">
        <f>[1]资金台帐!X4553&amp;""</f>
      </c>
      <c r="AB4553">
        <f>[1]资金台帐!AB4553</f>
        <v>0</v>
      </c>
      <c r="AC4553">
        <f>[1]资金台帐!AC4553</f>
        <v>0</v>
      </c>
      <c r="AD4553">
        <f>[1]资金台帐!AD4553</f>
        <v>0</v>
      </c>
      <c r="AJ4553">
        <f>[1]资金台帐!AJ4553</f>
        <v>0</v>
      </c>
      <c r="AK4553">
        <f>[1]资金台帐!AK4553</f>
        <v>0</v>
      </c>
      <c r="BA4553" s="22">
        <f t="shared" si="0"/>
      </c>
    </row>
    <row r="4554">
      <c r="B4554">
        <f>[1]资金台帐!B4554&amp;""</f>
      </c>
      <c r="H4554">
        <f>[1]资金台帐!H4554&amp;""</f>
      </c>
      <c r="J4554">
        <f>[1]资金台帐!J4554&amp;""</f>
      </c>
      <c r="N4554">
        <f>[1]资金台帐!N4554</f>
      </c>
      <c r="O4554">
        <f>[1]资金台帐!O4554&amp;""</f>
      </c>
      <c r="P4554">
        <f>[1]资金台帐!P4554&amp;""</f>
      </c>
      <c r="Q4554">
        <f>[1]资金台帐!Q4554&amp;""</f>
      </c>
      <c r="T4554">
        <f>[1]资金台帐!T4554&amp;""</f>
      </c>
      <c r="U4554">
        <f>[1]资金台帐!U4554&amp;""</f>
      </c>
      <c r="W4554">
        <f>[1]资金台帐!W4554&amp;""</f>
      </c>
      <c r="X4554">
        <f>[1]资金台帐!X4554&amp;""</f>
      </c>
      <c r="AB4554">
        <f>[1]资金台帐!AB4554</f>
        <v>0</v>
      </c>
      <c r="AC4554">
        <f>[1]资金台帐!AC4554</f>
        <v>0</v>
      </c>
      <c r="AD4554">
        <f>[1]资金台帐!AD4554</f>
        <v>0</v>
      </c>
      <c r="AJ4554">
        <f>[1]资金台帐!AJ4554</f>
        <v>0</v>
      </c>
      <c r="AK4554">
        <f>[1]资金台帐!AK4554</f>
        <v>0</v>
      </c>
      <c r="BA4554" s="22">
        <f t="shared" si="0"/>
      </c>
    </row>
    <row r="4555">
      <c r="B4555">
        <f>[1]资金台帐!B4555&amp;""</f>
      </c>
      <c r="H4555">
        <f>[1]资金台帐!H4555&amp;""</f>
      </c>
      <c r="J4555">
        <f>[1]资金台帐!J4555&amp;""</f>
      </c>
      <c r="N4555">
        <f>[1]资金台帐!N4555</f>
      </c>
      <c r="O4555">
        <f>[1]资金台帐!O4555&amp;""</f>
      </c>
      <c r="P4555">
        <f>[1]资金台帐!P4555&amp;""</f>
      </c>
      <c r="Q4555">
        <f>[1]资金台帐!Q4555&amp;""</f>
      </c>
      <c r="T4555">
        <f>[1]资金台帐!T4555&amp;""</f>
      </c>
      <c r="U4555">
        <f>[1]资金台帐!U4555&amp;""</f>
      </c>
      <c r="W4555">
        <f>[1]资金台帐!W4555&amp;""</f>
      </c>
      <c r="X4555">
        <f>[1]资金台帐!X4555&amp;""</f>
      </c>
      <c r="AB4555">
        <f>[1]资金台帐!AB4555</f>
        <v>0</v>
      </c>
      <c r="AC4555">
        <f>[1]资金台帐!AC4555</f>
        <v>0</v>
      </c>
      <c r="AD4555">
        <f>[1]资金台帐!AD4555</f>
        <v>0</v>
      </c>
      <c r="AJ4555">
        <f>[1]资金台帐!AJ4555</f>
        <v>0</v>
      </c>
      <c r="AK4555">
        <f>[1]资金台帐!AK4555</f>
        <v>0</v>
      </c>
      <c r="BA4555" s="22">
        <f t="shared" si="0"/>
      </c>
    </row>
    <row r="4556">
      <c r="B4556">
        <f>[1]资金台帐!B4556&amp;""</f>
      </c>
      <c r="H4556">
        <f>[1]资金台帐!H4556&amp;""</f>
      </c>
      <c r="J4556">
        <f>[1]资金台帐!J4556&amp;""</f>
      </c>
      <c r="N4556">
        <f>[1]资金台帐!N4556</f>
      </c>
      <c r="O4556">
        <f>[1]资金台帐!O4556&amp;""</f>
      </c>
      <c r="P4556">
        <f>[1]资金台帐!P4556&amp;""</f>
      </c>
      <c r="Q4556">
        <f>[1]资金台帐!Q4556&amp;""</f>
      </c>
      <c r="T4556">
        <f>[1]资金台帐!T4556&amp;""</f>
      </c>
      <c r="U4556">
        <f>[1]资金台帐!U4556&amp;""</f>
      </c>
      <c r="W4556">
        <f>[1]资金台帐!W4556&amp;""</f>
      </c>
      <c r="X4556">
        <f>[1]资金台帐!X4556&amp;""</f>
      </c>
      <c r="AB4556">
        <f>[1]资金台帐!AB4556</f>
        <v>0</v>
      </c>
      <c r="AC4556">
        <f>[1]资金台帐!AC4556</f>
        <v>0</v>
      </c>
      <c r="AD4556">
        <f>[1]资金台帐!AD4556</f>
        <v>0</v>
      </c>
      <c r="AJ4556">
        <f>[1]资金台帐!AJ4556</f>
        <v>0</v>
      </c>
      <c r="AK4556">
        <f>[1]资金台帐!AK4556</f>
        <v>0</v>
      </c>
      <c r="BA4556" s="22">
        <f t="shared" si="0"/>
      </c>
    </row>
    <row r="4557">
      <c r="B4557">
        <f>[1]资金台帐!B4557&amp;""</f>
      </c>
      <c r="H4557">
        <f>[1]资金台帐!H4557&amp;""</f>
      </c>
      <c r="J4557">
        <f>[1]资金台帐!J4557&amp;""</f>
      </c>
      <c r="N4557">
        <f>[1]资金台帐!N4557</f>
      </c>
      <c r="O4557">
        <f>[1]资金台帐!O4557&amp;""</f>
      </c>
      <c r="P4557">
        <f>[1]资金台帐!P4557&amp;""</f>
      </c>
      <c r="Q4557">
        <f>[1]资金台帐!Q4557&amp;""</f>
      </c>
      <c r="T4557">
        <f>[1]资金台帐!T4557&amp;""</f>
      </c>
      <c r="U4557">
        <f>[1]资金台帐!U4557&amp;""</f>
      </c>
      <c r="W4557">
        <f>[1]资金台帐!W4557&amp;""</f>
      </c>
      <c r="X4557">
        <f>[1]资金台帐!X4557&amp;""</f>
      </c>
      <c r="AB4557">
        <f>[1]资金台帐!AB4557</f>
        <v>0</v>
      </c>
      <c r="AC4557">
        <f>[1]资金台帐!AC4557</f>
        <v>0</v>
      </c>
      <c r="AD4557">
        <f>[1]资金台帐!AD4557</f>
        <v>0</v>
      </c>
      <c r="AJ4557">
        <f>[1]资金台帐!AJ4557</f>
        <v>0</v>
      </c>
      <c r="AK4557">
        <f>[1]资金台帐!AK4557</f>
        <v>0</v>
      </c>
      <c r="BA4557" s="22">
        <f t="shared" si="0"/>
      </c>
    </row>
    <row r="4558">
      <c r="B4558">
        <f>[1]资金台帐!B4558&amp;""</f>
      </c>
      <c r="H4558">
        <f>[1]资金台帐!H4558&amp;""</f>
      </c>
      <c r="J4558">
        <f>[1]资金台帐!J4558&amp;""</f>
      </c>
      <c r="N4558">
        <f>[1]资金台帐!N4558</f>
      </c>
      <c r="O4558">
        <f>[1]资金台帐!O4558&amp;""</f>
      </c>
      <c r="P4558">
        <f>[1]资金台帐!P4558&amp;""</f>
      </c>
      <c r="Q4558">
        <f>[1]资金台帐!Q4558&amp;""</f>
      </c>
      <c r="T4558">
        <f>[1]资金台帐!T4558&amp;""</f>
      </c>
      <c r="U4558">
        <f>[1]资金台帐!U4558&amp;""</f>
      </c>
      <c r="W4558">
        <f>[1]资金台帐!W4558&amp;""</f>
      </c>
      <c r="X4558">
        <f>[1]资金台帐!X4558&amp;""</f>
      </c>
      <c r="AB4558">
        <f>[1]资金台帐!AB4558</f>
        <v>0</v>
      </c>
      <c r="AC4558">
        <f>[1]资金台帐!AC4558</f>
        <v>0</v>
      </c>
      <c r="AD4558">
        <f>[1]资金台帐!AD4558</f>
        <v>0</v>
      </c>
      <c r="AJ4558">
        <f>[1]资金台帐!AJ4558</f>
        <v>0</v>
      </c>
      <c r="AK4558">
        <f>[1]资金台帐!AK4558</f>
        <v>0</v>
      </c>
      <c r="BA4558" s="22">
        <f t="shared" si="0"/>
      </c>
    </row>
    <row r="4559">
      <c r="B4559">
        <f>[1]资金台帐!B4559&amp;""</f>
      </c>
      <c r="H4559">
        <f>[1]资金台帐!H4559&amp;""</f>
      </c>
      <c r="J4559">
        <f>[1]资金台帐!J4559&amp;""</f>
      </c>
      <c r="N4559">
        <f>[1]资金台帐!N4559</f>
      </c>
      <c r="O4559">
        <f>[1]资金台帐!O4559&amp;""</f>
      </c>
      <c r="P4559">
        <f>[1]资金台帐!P4559&amp;""</f>
      </c>
      <c r="Q4559">
        <f>[1]资金台帐!Q4559&amp;""</f>
      </c>
      <c r="T4559">
        <f>[1]资金台帐!T4559&amp;""</f>
      </c>
      <c r="U4559">
        <f>[1]资金台帐!U4559&amp;""</f>
      </c>
      <c r="W4559">
        <f>[1]资金台帐!W4559&amp;""</f>
      </c>
      <c r="X4559">
        <f>[1]资金台帐!X4559&amp;""</f>
      </c>
      <c r="AB4559">
        <f>[1]资金台帐!AB4559</f>
        <v>0</v>
      </c>
      <c r="AC4559">
        <f>[1]资金台帐!AC4559</f>
        <v>0</v>
      </c>
      <c r="AD4559">
        <f>[1]资金台帐!AD4559</f>
        <v>0</v>
      </c>
      <c r="AJ4559">
        <f>[1]资金台帐!AJ4559</f>
        <v>0</v>
      </c>
      <c r="AK4559">
        <f>[1]资金台帐!AK4559</f>
        <v>0</v>
      </c>
      <c r="BA4559" s="22">
        <f t="shared" si="0"/>
      </c>
    </row>
    <row r="4560">
      <c r="B4560">
        <f>[1]资金台帐!B4560&amp;""</f>
      </c>
      <c r="H4560">
        <f>[1]资金台帐!H4560&amp;""</f>
      </c>
      <c r="J4560">
        <f>[1]资金台帐!J4560&amp;""</f>
      </c>
      <c r="N4560">
        <f>[1]资金台帐!N4560</f>
      </c>
      <c r="O4560">
        <f>[1]资金台帐!O4560&amp;""</f>
      </c>
      <c r="P4560">
        <f>[1]资金台帐!P4560&amp;""</f>
      </c>
      <c r="Q4560">
        <f>[1]资金台帐!Q4560&amp;""</f>
      </c>
      <c r="T4560">
        <f>[1]资金台帐!T4560&amp;""</f>
      </c>
      <c r="U4560">
        <f>[1]资金台帐!U4560&amp;""</f>
      </c>
      <c r="W4560">
        <f>[1]资金台帐!W4560&amp;""</f>
      </c>
      <c r="X4560">
        <f>[1]资金台帐!X4560&amp;""</f>
      </c>
      <c r="AB4560">
        <f>[1]资金台帐!AB4560</f>
        <v>0</v>
      </c>
      <c r="AC4560">
        <f>[1]资金台帐!AC4560</f>
        <v>0</v>
      </c>
      <c r="AD4560">
        <f>[1]资金台帐!AD4560</f>
        <v>0</v>
      </c>
      <c r="AJ4560">
        <f>[1]资金台帐!AJ4560</f>
        <v>0</v>
      </c>
      <c r="AK4560">
        <f>[1]资金台帐!AK4560</f>
        <v>0</v>
      </c>
      <c r="BA4560" s="22">
        <f t="shared" si="0"/>
      </c>
    </row>
    <row r="4561">
      <c r="B4561">
        <f>[1]资金台帐!B4561&amp;""</f>
      </c>
      <c r="H4561">
        <f>[1]资金台帐!H4561&amp;""</f>
      </c>
      <c r="J4561">
        <f>[1]资金台帐!J4561&amp;""</f>
      </c>
      <c r="N4561">
        <f>[1]资金台帐!N4561</f>
      </c>
      <c r="O4561">
        <f>[1]资金台帐!O4561&amp;""</f>
      </c>
      <c r="P4561">
        <f>[1]资金台帐!P4561&amp;""</f>
      </c>
      <c r="Q4561">
        <f>[1]资金台帐!Q4561&amp;""</f>
      </c>
      <c r="T4561">
        <f>[1]资金台帐!T4561&amp;""</f>
      </c>
      <c r="U4561">
        <f>[1]资金台帐!U4561&amp;""</f>
      </c>
      <c r="W4561">
        <f>[1]资金台帐!W4561&amp;""</f>
      </c>
      <c r="X4561">
        <f>[1]资金台帐!X4561&amp;""</f>
      </c>
      <c r="AB4561">
        <f>[1]资金台帐!AB4561</f>
        <v>0</v>
      </c>
      <c r="AC4561">
        <f>[1]资金台帐!AC4561</f>
        <v>0</v>
      </c>
      <c r="AD4561">
        <f>[1]资金台帐!AD4561</f>
        <v>0</v>
      </c>
      <c r="AJ4561">
        <f>[1]资金台帐!AJ4561</f>
        <v>0</v>
      </c>
      <c r="AK4561">
        <f>[1]资金台帐!AK4561</f>
        <v>0</v>
      </c>
      <c r="BA4561" s="22">
        <f t="shared" si="0"/>
      </c>
    </row>
    <row r="4562">
      <c r="B4562">
        <f>[1]资金台帐!B4562&amp;""</f>
      </c>
      <c r="H4562">
        <f>[1]资金台帐!H4562&amp;""</f>
      </c>
      <c r="J4562">
        <f>[1]资金台帐!J4562&amp;""</f>
      </c>
      <c r="N4562">
        <f>[1]资金台帐!N4562</f>
      </c>
      <c r="O4562">
        <f>[1]资金台帐!O4562&amp;""</f>
      </c>
      <c r="P4562">
        <f>[1]资金台帐!P4562&amp;""</f>
      </c>
      <c r="Q4562">
        <f>[1]资金台帐!Q4562&amp;""</f>
      </c>
      <c r="T4562">
        <f>[1]资金台帐!T4562&amp;""</f>
      </c>
      <c r="U4562">
        <f>[1]资金台帐!U4562&amp;""</f>
      </c>
      <c r="W4562">
        <f>[1]资金台帐!W4562&amp;""</f>
      </c>
      <c r="X4562">
        <f>[1]资金台帐!X4562&amp;""</f>
      </c>
      <c r="AB4562">
        <f>[1]资金台帐!AB4562</f>
        <v>0</v>
      </c>
      <c r="AC4562">
        <f>[1]资金台帐!AC4562</f>
        <v>0</v>
      </c>
      <c r="AD4562">
        <f>[1]资金台帐!AD4562</f>
        <v>0</v>
      </c>
      <c r="AJ4562">
        <f>[1]资金台帐!AJ4562</f>
        <v>0</v>
      </c>
      <c r="AK4562">
        <f>[1]资金台帐!AK4562</f>
        <v>0</v>
      </c>
      <c r="BA4562" s="22">
        <f t="shared" si="0"/>
      </c>
    </row>
    <row r="4563">
      <c r="B4563">
        <f>[1]资金台帐!B4563&amp;""</f>
      </c>
      <c r="H4563">
        <f>[1]资金台帐!H4563&amp;""</f>
      </c>
      <c r="J4563">
        <f>[1]资金台帐!J4563&amp;""</f>
      </c>
      <c r="N4563">
        <f>[1]资金台帐!N4563</f>
      </c>
      <c r="O4563">
        <f>[1]资金台帐!O4563&amp;""</f>
      </c>
      <c r="P4563">
        <f>[1]资金台帐!P4563&amp;""</f>
      </c>
      <c r="Q4563">
        <f>[1]资金台帐!Q4563&amp;""</f>
      </c>
      <c r="T4563">
        <f>[1]资金台帐!T4563&amp;""</f>
      </c>
      <c r="U4563">
        <f>[1]资金台帐!U4563&amp;""</f>
      </c>
      <c r="W4563">
        <f>[1]资金台帐!W4563&amp;""</f>
      </c>
      <c r="X4563">
        <f>[1]资金台帐!X4563&amp;""</f>
      </c>
      <c r="AB4563">
        <f>[1]资金台帐!AB4563</f>
        <v>0</v>
      </c>
      <c r="AC4563">
        <f>[1]资金台帐!AC4563</f>
        <v>0</v>
      </c>
      <c r="AD4563">
        <f>[1]资金台帐!AD4563</f>
        <v>0</v>
      </c>
      <c r="AJ4563">
        <f>[1]资金台帐!AJ4563</f>
        <v>0</v>
      </c>
      <c r="AK4563">
        <f>[1]资金台帐!AK4563</f>
        <v>0</v>
      </c>
      <c r="BA4563" s="22">
        <f t="shared" si="0"/>
      </c>
    </row>
    <row r="4564">
      <c r="B4564">
        <f>[1]资金台帐!B4564&amp;""</f>
      </c>
      <c r="H4564">
        <f>[1]资金台帐!H4564&amp;""</f>
      </c>
      <c r="J4564">
        <f>[1]资金台帐!J4564&amp;""</f>
      </c>
      <c r="N4564">
        <f>[1]资金台帐!N4564</f>
      </c>
      <c r="O4564">
        <f>[1]资金台帐!O4564&amp;""</f>
      </c>
      <c r="P4564">
        <f>[1]资金台帐!P4564&amp;""</f>
      </c>
      <c r="Q4564">
        <f>[1]资金台帐!Q4564&amp;""</f>
      </c>
      <c r="T4564">
        <f>[1]资金台帐!T4564&amp;""</f>
      </c>
      <c r="U4564">
        <f>[1]资金台帐!U4564&amp;""</f>
      </c>
      <c r="W4564">
        <f>[1]资金台帐!W4564&amp;""</f>
      </c>
      <c r="X4564">
        <f>[1]资金台帐!X4564&amp;""</f>
      </c>
      <c r="AB4564">
        <f>[1]资金台帐!AB4564</f>
        <v>0</v>
      </c>
      <c r="AC4564">
        <f>[1]资金台帐!AC4564</f>
        <v>0</v>
      </c>
      <c r="AD4564">
        <f>[1]资金台帐!AD4564</f>
        <v>0</v>
      </c>
      <c r="AJ4564">
        <f>[1]资金台帐!AJ4564</f>
        <v>0</v>
      </c>
      <c r="AK4564">
        <f>[1]资金台帐!AK4564</f>
        <v>0</v>
      </c>
      <c r="BA4564" s="22">
        <f t="shared" si="0"/>
      </c>
    </row>
    <row r="4565">
      <c r="B4565">
        <f>[1]资金台帐!B4565&amp;""</f>
      </c>
      <c r="H4565">
        <f>[1]资金台帐!H4565&amp;""</f>
      </c>
      <c r="J4565">
        <f>[1]资金台帐!J4565&amp;""</f>
      </c>
      <c r="N4565">
        <f>[1]资金台帐!N4565</f>
      </c>
      <c r="O4565">
        <f>[1]资金台帐!O4565&amp;""</f>
      </c>
      <c r="P4565">
        <f>[1]资金台帐!P4565&amp;""</f>
      </c>
      <c r="Q4565">
        <f>[1]资金台帐!Q4565&amp;""</f>
      </c>
      <c r="T4565">
        <f>[1]资金台帐!T4565&amp;""</f>
      </c>
      <c r="U4565">
        <f>[1]资金台帐!U4565&amp;""</f>
      </c>
      <c r="W4565">
        <f>[1]资金台帐!W4565&amp;""</f>
      </c>
      <c r="X4565">
        <f>[1]资金台帐!X4565&amp;""</f>
      </c>
      <c r="AB4565">
        <f>[1]资金台帐!AB4565</f>
        <v>0</v>
      </c>
      <c r="AC4565">
        <f>[1]资金台帐!AC4565</f>
        <v>0</v>
      </c>
      <c r="AD4565">
        <f>[1]资金台帐!AD4565</f>
        <v>0</v>
      </c>
      <c r="AJ4565">
        <f>[1]资金台帐!AJ4565</f>
        <v>0</v>
      </c>
      <c r="AK4565">
        <f>[1]资金台帐!AK4565</f>
        <v>0</v>
      </c>
      <c r="BA4565" s="22">
        <f t="shared" si="0"/>
      </c>
    </row>
    <row r="4566">
      <c r="B4566">
        <f>[1]资金台帐!B4566&amp;""</f>
      </c>
      <c r="H4566">
        <f>[1]资金台帐!H4566&amp;""</f>
      </c>
      <c r="J4566">
        <f>[1]资金台帐!J4566&amp;""</f>
      </c>
      <c r="N4566">
        <f>[1]资金台帐!N4566</f>
      </c>
      <c r="O4566">
        <f>[1]资金台帐!O4566&amp;""</f>
      </c>
      <c r="P4566">
        <f>[1]资金台帐!P4566&amp;""</f>
      </c>
      <c r="Q4566">
        <f>[1]资金台帐!Q4566&amp;""</f>
      </c>
      <c r="T4566">
        <f>[1]资金台帐!T4566&amp;""</f>
      </c>
      <c r="U4566">
        <f>[1]资金台帐!U4566&amp;""</f>
      </c>
      <c r="W4566">
        <f>[1]资金台帐!W4566&amp;""</f>
      </c>
      <c r="X4566">
        <f>[1]资金台帐!X4566&amp;""</f>
      </c>
      <c r="AB4566">
        <f>[1]资金台帐!AB4566</f>
        <v>0</v>
      </c>
      <c r="AC4566">
        <f>[1]资金台帐!AC4566</f>
        <v>0</v>
      </c>
      <c r="AD4566">
        <f>[1]资金台帐!AD4566</f>
        <v>0</v>
      </c>
      <c r="AJ4566">
        <f>[1]资金台帐!AJ4566</f>
        <v>0</v>
      </c>
      <c r="AK4566">
        <f>[1]资金台帐!AK4566</f>
        <v>0</v>
      </c>
      <c r="BA4566" s="22">
        <f t="shared" si="0"/>
      </c>
    </row>
    <row r="4567">
      <c r="B4567">
        <f>[1]资金台帐!B4567&amp;""</f>
      </c>
      <c r="H4567">
        <f>[1]资金台帐!H4567&amp;""</f>
      </c>
      <c r="J4567">
        <f>[1]资金台帐!J4567&amp;""</f>
      </c>
      <c r="N4567">
        <f>[1]资金台帐!N4567</f>
      </c>
      <c r="O4567">
        <f>[1]资金台帐!O4567&amp;""</f>
      </c>
      <c r="P4567">
        <f>[1]资金台帐!P4567&amp;""</f>
      </c>
      <c r="Q4567">
        <f>[1]资金台帐!Q4567&amp;""</f>
      </c>
      <c r="T4567">
        <f>[1]资金台帐!T4567&amp;""</f>
      </c>
      <c r="U4567">
        <f>[1]资金台帐!U4567&amp;""</f>
      </c>
      <c r="W4567">
        <f>[1]资金台帐!W4567&amp;""</f>
      </c>
      <c r="X4567">
        <f>[1]资金台帐!X4567&amp;""</f>
      </c>
      <c r="AB4567">
        <f>[1]资金台帐!AB4567</f>
        <v>0</v>
      </c>
      <c r="AC4567">
        <f>[1]资金台帐!AC4567</f>
        <v>0</v>
      </c>
      <c r="AD4567">
        <f>[1]资金台帐!AD4567</f>
        <v>0</v>
      </c>
      <c r="AJ4567">
        <f>[1]资金台帐!AJ4567</f>
        <v>0</v>
      </c>
      <c r="AK4567">
        <f>[1]资金台帐!AK4567</f>
        <v>0</v>
      </c>
      <c r="BA4567" s="22">
        <f t="shared" si="0"/>
      </c>
    </row>
    <row r="4568">
      <c r="B4568">
        <f>[1]资金台帐!B4568&amp;""</f>
      </c>
      <c r="H4568">
        <f>[1]资金台帐!H4568&amp;""</f>
      </c>
      <c r="J4568">
        <f>[1]资金台帐!J4568&amp;""</f>
      </c>
      <c r="N4568">
        <f>[1]资金台帐!N4568</f>
      </c>
      <c r="O4568">
        <f>[1]资金台帐!O4568&amp;""</f>
      </c>
      <c r="P4568">
        <f>[1]资金台帐!P4568&amp;""</f>
      </c>
      <c r="Q4568">
        <f>[1]资金台帐!Q4568&amp;""</f>
      </c>
      <c r="T4568">
        <f>[1]资金台帐!T4568&amp;""</f>
      </c>
      <c r="U4568">
        <f>[1]资金台帐!U4568&amp;""</f>
      </c>
      <c r="W4568">
        <f>[1]资金台帐!W4568&amp;""</f>
      </c>
      <c r="X4568">
        <f>[1]资金台帐!X4568&amp;""</f>
      </c>
      <c r="AB4568">
        <f>[1]资金台帐!AB4568</f>
        <v>0</v>
      </c>
      <c r="AC4568">
        <f>[1]资金台帐!AC4568</f>
        <v>0</v>
      </c>
      <c r="AD4568">
        <f>[1]资金台帐!AD4568</f>
        <v>0</v>
      </c>
      <c r="AJ4568">
        <f>[1]资金台帐!AJ4568</f>
        <v>0</v>
      </c>
      <c r="AK4568">
        <f>[1]资金台帐!AK4568</f>
        <v>0</v>
      </c>
      <c r="BA4568" s="22">
        <f t="shared" si="0"/>
      </c>
    </row>
    <row r="4569">
      <c r="B4569">
        <f>[1]资金台帐!B4569&amp;""</f>
      </c>
      <c r="H4569">
        <f>[1]资金台帐!H4569&amp;""</f>
      </c>
      <c r="J4569">
        <f>[1]资金台帐!J4569&amp;""</f>
      </c>
      <c r="N4569">
        <f>[1]资金台帐!N4569</f>
      </c>
      <c r="O4569">
        <f>[1]资金台帐!O4569&amp;""</f>
      </c>
      <c r="P4569">
        <f>[1]资金台帐!P4569&amp;""</f>
      </c>
      <c r="Q4569">
        <f>[1]资金台帐!Q4569&amp;""</f>
      </c>
      <c r="T4569">
        <f>[1]资金台帐!T4569&amp;""</f>
      </c>
      <c r="U4569">
        <f>[1]资金台帐!U4569&amp;""</f>
      </c>
      <c r="W4569">
        <f>[1]资金台帐!W4569&amp;""</f>
      </c>
      <c r="X4569">
        <f>[1]资金台帐!X4569&amp;""</f>
      </c>
      <c r="AB4569">
        <f>[1]资金台帐!AB4569</f>
        <v>0</v>
      </c>
      <c r="AC4569">
        <f>[1]资金台帐!AC4569</f>
        <v>0</v>
      </c>
      <c r="AD4569">
        <f>[1]资金台帐!AD4569</f>
        <v>0</v>
      </c>
      <c r="AJ4569">
        <f>[1]资金台帐!AJ4569</f>
        <v>0</v>
      </c>
      <c r="AK4569">
        <f>[1]资金台帐!AK4569</f>
        <v>0</v>
      </c>
      <c r="BA4569" s="22">
        <f t="shared" si="0"/>
      </c>
    </row>
    <row r="4570">
      <c r="B4570">
        <f>[1]资金台帐!B4570&amp;""</f>
      </c>
      <c r="H4570">
        <f>[1]资金台帐!H4570&amp;""</f>
      </c>
      <c r="J4570">
        <f>[1]资金台帐!J4570&amp;""</f>
      </c>
      <c r="N4570">
        <f>[1]资金台帐!N4570</f>
      </c>
      <c r="O4570">
        <f>[1]资金台帐!O4570&amp;""</f>
      </c>
      <c r="P4570">
        <f>[1]资金台帐!P4570&amp;""</f>
      </c>
      <c r="Q4570">
        <f>[1]资金台帐!Q4570&amp;""</f>
      </c>
      <c r="T4570">
        <f>[1]资金台帐!T4570&amp;""</f>
      </c>
      <c r="U4570">
        <f>[1]资金台帐!U4570&amp;""</f>
      </c>
      <c r="W4570">
        <f>[1]资金台帐!W4570&amp;""</f>
      </c>
      <c r="X4570">
        <f>[1]资金台帐!X4570&amp;""</f>
      </c>
      <c r="AB4570">
        <f>[1]资金台帐!AB4570</f>
        <v>0</v>
      </c>
      <c r="AC4570">
        <f>[1]资金台帐!AC4570</f>
        <v>0</v>
      </c>
      <c r="AD4570">
        <f>[1]资金台帐!AD4570</f>
        <v>0</v>
      </c>
      <c r="AJ4570">
        <f>[1]资金台帐!AJ4570</f>
        <v>0</v>
      </c>
      <c r="AK4570">
        <f>[1]资金台帐!AK4570</f>
        <v>0</v>
      </c>
      <c r="BA4570" s="22">
        <f t="shared" si="0"/>
      </c>
    </row>
    <row r="4571">
      <c r="B4571">
        <f>[1]资金台帐!B4571&amp;""</f>
      </c>
      <c r="H4571">
        <f>[1]资金台帐!H4571&amp;""</f>
      </c>
      <c r="J4571">
        <f>[1]资金台帐!J4571&amp;""</f>
      </c>
      <c r="N4571">
        <f>[1]资金台帐!N4571</f>
      </c>
      <c r="O4571">
        <f>[1]资金台帐!O4571&amp;""</f>
      </c>
      <c r="P4571">
        <f>[1]资金台帐!P4571&amp;""</f>
      </c>
      <c r="Q4571">
        <f>[1]资金台帐!Q4571&amp;""</f>
      </c>
      <c r="T4571">
        <f>[1]资金台帐!T4571&amp;""</f>
      </c>
      <c r="U4571">
        <f>[1]资金台帐!U4571&amp;""</f>
      </c>
      <c r="W4571">
        <f>[1]资金台帐!W4571&amp;""</f>
      </c>
      <c r="X4571">
        <f>[1]资金台帐!X4571&amp;""</f>
      </c>
      <c r="AB4571">
        <f>[1]资金台帐!AB4571</f>
        <v>0</v>
      </c>
      <c r="AC4571">
        <f>[1]资金台帐!AC4571</f>
        <v>0</v>
      </c>
      <c r="AD4571">
        <f>[1]资金台帐!AD4571</f>
        <v>0</v>
      </c>
      <c r="AJ4571">
        <f>[1]资金台帐!AJ4571</f>
        <v>0</v>
      </c>
      <c r="AK4571">
        <f>[1]资金台帐!AK4571</f>
        <v>0</v>
      </c>
      <c r="BA4571" s="22">
        <f t="shared" si="0"/>
      </c>
    </row>
    <row r="4572">
      <c r="B4572">
        <f>[1]资金台帐!B4572&amp;""</f>
      </c>
      <c r="H4572">
        <f>[1]资金台帐!H4572&amp;""</f>
      </c>
      <c r="J4572">
        <f>[1]资金台帐!J4572&amp;""</f>
      </c>
      <c r="N4572">
        <f>[1]资金台帐!N4572</f>
      </c>
      <c r="O4572">
        <f>[1]资金台帐!O4572&amp;""</f>
      </c>
      <c r="P4572">
        <f>[1]资金台帐!P4572&amp;""</f>
      </c>
      <c r="Q4572">
        <f>[1]资金台帐!Q4572&amp;""</f>
      </c>
      <c r="T4572">
        <f>[1]资金台帐!T4572&amp;""</f>
      </c>
      <c r="U4572">
        <f>[1]资金台帐!U4572&amp;""</f>
      </c>
      <c r="W4572">
        <f>[1]资金台帐!W4572&amp;""</f>
      </c>
      <c r="X4572">
        <f>[1]资金台帐!X4572&amp;""</f>
      </c>
      <c r="AB4572">
        <f>[1]资金台帐!AB4572</f>
        <v>0</v>
      </c>
      <c r="AC4572">
        <f>[1]资金台帐!AC4572</f>
        <v>0</v>
      </c>
      <c r="AD4572">
        <f>[1]资金台帐!AD4572</f>
        <v>0</v>
      </c>
      <c r="AJ4572">
        <f>[1]资金台帐!AJ4572</f>
        <v>0</v>
      </c>
      <c r="AK4572">
        <f>[1]资金台帐!AK4572</f>
        <v>0</v>
      </c>
      <c r="BA4572" s="22">
        <f t="shared" si="0"/>
      </c>
    </row>
    <row r="4573">
      <c r="B4573">
        <f>[1]资金台帐!B4573&amp;""</f>
      </c>
      <c r="H4573">
        <f>[1]资金台帐!H4573&amp;""</f>
      </c>
      <c r="J4573">
        <f>[1]资金台帐!J4573&amp;""</f>
      </c>
      <c r="N4573">
        <f>[1]资金台帐!N4573</f>
      </c>
      <c r="O4573">
        <f>[1]资金台帐!O4573&amp;""</f>
      </c>
      <c r="P4573">
        <f>[1]资金台帐!P4573&amp;""</f>
      </c>
      <c r="Q4573">
        <f>[1]资金台帐!Q4573&amp;""</f>
      </c>
      <c r="T4573">
        <f>[1]资金台帐!T4573&amp;""</f>
      </c>
      <c r="U4573">
        <f>[1]资金台帐!U4573&amp;""</f>
      </c>
      <c r="W4573">
        <f>[1]资金台帐!W4573&amp;""</f>
      </c>
      <c r="X4573">
        <f>[1]资金台帐!X4573&amp;""</f>
      </c>
      <c r="AB4573">
        <f>[1]资金台帐!AB4573</f>
        <v>0</v>
      </c>
      <c r="AC4573">
        <f>[1]资金台帐!AC4573</f>
        <v>0</v>
      </c>
      <c r="AD4573">
        <f>[1]资金台帐!AD4573</f>
        <v>0</v>
      </c>
      <c r="AJ4573">
        <f>[1]资金台帐!AJ4573</f>
        <v>0</v>
      </c>
      <c r="AK4573">
        <f>[1]资金台帐!AK4573</f>
        <v>0</v>
      </c>
      <c r="BA4573" s="22">
        <f t="shared" si="0"/>
      </c>
    </row>
    <row r="4574">
      <c r="B4574">
        <f>[1]资金台帐!B4574&amp;""</f>
      </c>
      <c r="H4574">
        <f>[1]资金台帐!H4574&amp;""</f>
      </c>
      <c r="J4574">
        <f>[1]资金台帐!J4574&amp;""</f>
      </c>
      <c r="N4574">
        <f>[1]资金台帐!N4574</f>
      </c>
      <c r="O4574">
        <f>[1]资金台帐!O4574&amp;""</f>
      </c>
      <c r="P4574">
        <f>[1]资金台帐!P4574&amp;""</f>
      </c>
      <c r="Q4574">
        <f>[1]资金台帐!Q4574&amp;""</f>
      </c>
      <c r="T4574">
        <f>[1]资金台帐!T4574&amp;""</f>
      </c>
      <c r="U4574">
        <f>[1]资金台帐!U4574&amp;""</f>
      </c>
      <c r="W4574">
        <f>[1]资金台帐!W4574&amp;""</f>
      </c>
      <c r="X4574">
        <f>[1]资金台帐!X4574&amp;""</f>
      </c>
      <c r="AB4574">
        <f>[1]资金台帐!AB4574</f>
        <v>0</v>
      </c>
      <c r="AC4574">
        <f>[1]资金台帐!AC4574</f>
        <v>0</v>
      </c>
      <c r="AD4574">
        <f>[1]资金台帐!AD4574</f>
        <v>0</v>
      </c>
      <c r="AJ4574">
        <f>[1]资金台帐!AJ4574</f>
        <v>0</v>
      </c>
      <c r="AK4574">
        <f>[1]资金台帐!AK4574</f>
        <v>0</v>
      </c>
      <c r="BA4574" s="22">
        <f t="shared" si="0"/>
      </c>
    </row>
    <row r="4575">
      <c r="B4575">
        <f>[1]资金台帐!B4575&amp;""</f>
      </c>
      <c r="H4575">
        <f>[1]资金台帐!H4575&amp;""</f>
      </c>
      <c r="J4575">
        <f>[1]资金台帐!J4575&amp;""</f>
      </c>
      <c r="N4575">
        <f>[1]资金台帐!N4575</f>
      </c>
      <c r="O4575">
        <f>[1]资金台帐!O4575&amp;""</f>
      </c>
      <c r="P4575">
        <f>[1]资金台帐!P4575&amp;""</f>
      </c>
      <c r="Q4575">
        <f>[1]资金台帐!Q4575&amp;""</f>
      </c>
      <c r="T4575">
        <f>[1]资金台帐!T4575&amp;""</f>
      </c>
      <c r="U4575">
        <f>[1]资金台帐!U4575&amp;""</f>
      </c>
      <c r="W4575">
        <f>[1]资金台帐!W4575&amp;""</f>
      </c>
      <c r="X4575">
        <f>[1]资金台帐!X4575&amp;""</f>
      </c>
      <c r="AB4575">
        <f>[1]资金台帐!AB4575</f>
        <v>0</v>
      </c>
      <c r="AC4575">
        <f>[1]资金台帐!AC4575</f>
        <v>0</v>
      </c>
      <c r="AD4575">
        <f>[1]资金台帐!AD4575</f>
        <v>0</v>
      </c>
      <c r="AJ4575">
        <f>[1]资金台帐!AJ4575</f>
        <v>0</v>
      </c>
      <c r="AK4575">
        <f>[1]资金台帐!AK4575</f>
        <v>0</v>
      </c>
      <c r="BA4575" s="22">
        <f t="shared" si="0"/>
      </c>
    </row>
    <row r="4576">
      <c r="B4576">
        <f>[1]资金台帐!B4576&amp;""</f>
      </c>
      <c r="H4576">
        <f>[1]资金台帐!H4576&amp;""</f>
      </c>
      <c r="J4576">
        <f>[1]资金台帐!J4576&amp;""</f>
      </c>
      <c r="N4576">
        <f>[1]资金台帐!N4576</f>
      </c>
      <c r="O4576">
        <f>[1]资金台帐!O4576&amp;""</f>
      </c>
      <c r="P4576">
        <f>[1]资金台帐!P4576&amp;""</f>
      </c>
      <c r="Q4576">
        <f>[1]资金台帐!Q4576&amp;""</f>
      </c>
      <c r="T4576">
        <f>[1]资金台帐!T4576&amp;""</f>
      </c>
      <c r="U4576">
        <f>[1]资金台帐!U4576&amp;""</f>
      </c>
      <c r="W4576">
        <f>[1]资金台帐!W4576&amp;""</f>
      </c>
      <c r="X4576">
        <f>[1]资金台帐!X4576&amp;""</f>
      </c>
      <c r="AB4576">
        <f>[1]资金台帐!AB4576</f>
        <v>0</v>
      </c>
      <c r="AC4576">
        <f>[1]资金台帐!AC4576</f>
        <v>0</v>
      </c>
      <c r="AD4576">
        <f>[1]资金台帐!AD4576</f>
        <v>0</v>
      </c>
      <c r="AJ4576">
        <f>[1]资金台帐!AJ4576</f>
        <v>0</v>
      </c>
      <c r="AK4576">
        <f>[1]资金台帐!AK4576</f>
        <v>0</v>
      </c>
      <c r="BA4576" s="22">
        <f t="shared" si="0"/>
      </c>
    </row>
    <row r="4577">
      <c r="B4577">
        <f>[1]资金台帐!B4577&amp;""</f>
      </c>
      <c r="H4577">
        <f>[1]资金台帐!H4577&amp;""</f>
      </c>
      <c r="J4577">
        <f>[1]资金台帐!J4577&amp;""</f>
      </c>
      <c r="N4577">
        <f>[1]资金台帐!N4577</f>
      </c>
      <c r="O4577">
        <f>[1]资金台帐!O4577&amp;""</f>
      </c>
      <c r="P4577">
        <f>[1]资金台帐!P4577&amp;""</f>
      </c>
      <c r="Q4577">
        <f>[1]资金台帐!Q4577&amp;""</f>
      </c>
      <c r="T4577">
        <f>[1]资金台帐!T4577&amp;""</f>
      </c>
      <c r="U4577">
        <f>[1]资金台帐!U4577&amp;""</f>
      </c>
      <c r="W4577">
        <f>[1]资金台帐!W4577&amp;""</f>
      </c>
      <c r="X4577">
        <f>[1]资金台帐!X4577&amp;""</f>
      </c>
      <c r="AB4577">
        <f>[1]资金台帐!AB4577</f>
        <v>0</v>
      </c>
      <c r="AC4577">
        <f>[1]资金台帐!AC4577</f>
        <v>0</v>
      </c>
      <c r="AD4577">
        <f>[1]资金台帐!AD4577</f>
        <v>0</v>
      </c>
      <c r="AJ4577">
        <f>[1]资金台帐!AJ4577</f>
        <v>0</v>
      </c>
      <c r="AK4577">
        <f>[1]资金台帐!AK4577</f>
        <v>0</v>
      </c>
      <c r="BA4577" s="22">
        <f t="shared" si="0"/>
      </c>
    </row>
    <row r="4578">
      <c r="B4578">
        <f>[1]资金台帐!B4578&amp;""</f>
      </c>
      <c r="H4578">
        <f>[1]资金台帐!H4578&amp;""</f>
      </c>
      <c r="J4578">
        <f>[1]资金台帐!J4578&amp;""</f>
      </c>
      <c r="N4578">
        <f>[1]资金台帐!N4578</f>
      </c>
      <c r="O4578">
        <f>[1]资金台帐!O4578&amp;""</f>
      </c>
      <c r="P4578">
        <f>[1]资金台帐!P4578&amp;""</f>
      </c>
      <c r="Q4578">
        <f>[1]资金台帐!Q4578&amp;""</f>
      </c>
      <c r="T4578">
        <f>[1]资金台帐!T4578&amp;""</f>
      </c>
      <c r="U4578">
        <f>[1]资金台帐!U4578&amp;""</f>
      </c>
      <c r="W4578">
        <f>[1]资金台帐!W4578&amp;""</f>
      </c>
      <c r="X4578">
        <f>[1]资金台帐!X4578&amp;""</f>
      </c>
      <c r="AB4578">
        <f>[1]资金台帐!AB4578</f>
        <v>0</v>
      </c>
      <c r="AC4578">
        <f>[1]资金台帐!AC4578</f>
        <v>0</v>
      </c>
      <c r="AD4578">
        <f>[1]资金台帐!AD4578</f>
        <v>0</v>
      </c>
      <c r="AJ4578">
        <f>[1]资金台帐!AJ4578</f>
        <v>0</v>
      </c>
      <c r="AK4578">
        <f>[1]资金台帐!AK4578</f>
        <v>0</v>
      </c>
      <c r="BA4578" s="22">
        <f t="shared" si="0"/>
      </c>
    </row>
    <row r="4579">
      <c r="B4579">
        <f>[1]资金台帐!B4579&amp;""</f>
      </c>
      <c r="H4579">
        <f>[1]资金台帐!H4579&amp;""</f>
      </c>
      <c r="J4579">
        <f>[1]资金台帐!J4579&amp;""</f>
      </c>
      <c r="N4579">
        <f>[1]资金台帐!N4579</f>
      </c>
      <c r="O4579">
        <f>[1]资金台帐!O4579&amp;""</f>
      </c>
      <c r="P4579">
        <f>[1]资金台帐!P4579&amp;""</f>
      </c>
      <c r="Q4579">
        <f>[1]资金台帐!Q4579&amp;""</f>
      </c>
      <c r="T4579">
        <f>[1]资金台帐!T4579&amp;""</f>
      </c>
      <c r="U4579">
        <f>[1]资金台帐!U4579&amp;""</f>
      </c>
      <c r="W4579">
        <f>[1]资金台帐!W4579&amp;""</f>
      </c>
      <c r="X4579">
        <f>[1]资金台帐!X4579&amp;""</f>
      </c>
      <c r="AB4579">
        <f>[1]资金台帐!AB4579</f>
        <v>0</v>
      </c>
      <c r="AC4579">
        <f>[1]资金台帐!AC4579</f>
        <v>0</v>
      </c>
      <c r="AD4579">
        <f>[1]资金台帐!AD4579</f>
        <v>0</v>
      </c>
      <c r="AJ4579">
        <f>[1]资金台帐!AJ4579</f>
        <v>0</v>
      </c>
      <c r="AK4579">
        <f>[1]资金台帐!AK4579</f>
        <v>0</v>
      </c>
      <c r="BA4579" s="22">
        <f t="shared" si="0"/>
      </c>
    </row>
    <row r="4580">
      <c r="B4580">
        <f>[1]资金台帐!B4580&amp;""</f>
      </c>
      <c r="H4580">
        <f>[1]资金台帐!H4580&amp;""</f>
      </c>
      <c r="J4580">
        <f>[1]资金台帐!J4580&amp;""</f>
      </c>
      <c r="N4580">
        <f>[1]资金台帐!N4580</f>
      </c>
      <c r="O4580">
        <f>[1]资金台帐!O4580&amp;""</f>
      </c>
      <c r="P4580">
        <f>[1]资金台帐!P4580&amp;""</f>
      </c>
      <c r="Q4580">
        <f>[1]资金台帐!Q4580&amp;""</f>
      </c>
      <c r="T4580">
        <f>[1]资金台帐!T4580&amp;""</f>
      </c>
      <c r="U4580">
        <f>[1]资金台帐!U4580&amp;""</f>
      </c>
      <c r="W4580">
        <f>[1]资金台帐!W4580&amp;""</f>
      </c>
      <c r="X4580">
        <f>[1]资金台帐!X4580&amp;""</f>
      </c>
      <c r="AB4580">
        <f>[1]资金台帐!AB4580</f>
        <v>0</v>
      </c>
      <c r="AC4580">
        <f>[1]资金台帐!AC4580</f>
        <v>0</v>
      </c>
      <c r="AD4580">
        <f>[1]资金台帐!AD4580</f>
        <v>0</v>
      </c>
      <c r="AJ4580">
        <f>[1]资金台帐!AJ4580</f>
        <v>0</v>
      </c>
      <c r="AK4580">
        <f>[1]资金台帐!AK4580</f>
        <v>0</v>
      </c>
      <c r="BA4580" s="22">
        <f t="shared" si="0"/>
      </c>
    </row>
    <row r="4581">
      <c r="B4581">
        <f>[1]资金台帐!B4581&amp;""</f>
      </c>
      <c r="H4581">
        <f>[1]资金台帐!H4581&amp;""</f>
      </c>
      <c r="J4581">
        <f>[1]资金台帐!J4581&amp;""</f>
      </c>
      <c r="N4581">
        <f>[1]资金台帐!N4581</f>
      </c>
      <c r="O4581">
        <f>[1]资金台帐!O4581&amp;""</f>
      </c>
      <c r="P4581">
        <f>[1]资金台帐!P4581&amp;""</f>
      </c>
      <c r="Q4581">
        <f>[1]资金台帐!Q4581&amp;""</f>
      </c>
      <c r="T4581">
        <f>[1]资金台帐!T4581&amp;""</f>
      </c>
      <c r="U4581">
        <f>[1]资金台帐!U4581&amp;""</f>
      </c>
      <c r="W4581">
        <f>[1]资金台帐!W4581&amp;""</f>
      </c>
      <c r="X4581">
        <f>[1]资金台帐!X4581&amp;""</f>
      </c>
      <c r="AB4581">
        <f>[1]资金台帐!AB4581</f>
        <v>0</v>
      </c>
      <c r="AC4581">
        <f>[1]资金台帐!AC4581</f>
        <v>0</v>
      </c>
      <c r="AD4581">
        <f>[1]资金台帐!AD4581</f>
        <v>0</v>
      </c>
      <c r="AJ4581">
        <f>[1]资金台帐!AJ4581</f>
        <v>0</v>
      </c>
      <c r="AK4581">
        <f>[1]资金台帐!AK4581</f>
        <v>0</v>
      </c>
      <c r="BA4581" s="22">
        <f t="shared" si="0"/>
      </c>
    </row>
    <row r="4582">
      <c r="B4582">
        <f>[1]资金台帐!B4582&amp;""</f>
      </c>
      <c r="H4582">
        <f>[1]资金台帐!H4582&amp;""</f>
      </c>
      <c r="J4582">
        <f>[1]资金台帐!J4582&amp;""</f>
      </c>
      <c r="N4582">
        <f>[1]资金台帐!N4582</f>
      </c>
      <c r="O4582">
        <f>[1]资金台帐!O4582&amp;""</f>
      </c>
      <c r="P4582">
        <f>[1]资金台帐!P4582&amp;""</f>
      </c>
      <c r="Q4582">
        <f>[1]资金台帐!Q4582&amp;""</f>
      </c>
      <c r="T4582">
        <f>[1]资金台帐!T4582&amp;""</f>
      </c>
      <c r="U4582">
        <f>[1]资金台帐!U4582&amp;""</f>
      </c>
      <c r="W4582">
        <f>[1]资金台帐!W4582&amp;""</f>
      </c>
      <c r="X4582">
        <f>[1]资金台帐!X4582&amp;""</f>
      </c>
      <c r="AB4582">
        <f>[1]资金台帐!AB4582</f>
        <v>0</v>
      </c>
      <c r="AC4582">
        <f>[1]资金台帐!AC4582</f>
        <v>0</v>
      </c>
      <c r="AD4582">
        <f>[1]资金台帐!AD4582</f>
        <v>0</v>
      </c>
      <c r="AJ4582">
        <f>[1]资金台帐!AJ4582</f>
        <v>0</v>
      </c>
      <c r="AK4582">
        <f>[1]资金台帐!AK4582</f>
        <v>0</v>
      </c>
      <c r="BA4582" s="22">
        <f t="shared" si="0"/>
      </c>
    </row>
    <row r="4583">
      <c r="B4583">
        <f>[1]资金台帐!B4583&amp;""</f>
      </c>
      <c r="H4583">
        <f>[1]资金台帐!H4583&amp;""</f>
      </c>
      <c r="J4583">
        <f>[1]资金台帐!J4583&amp;""</f>
      </c>
      <c r="N4583">
        <f>[1]资金台帐!N4583</f>
      </c>
      <c r="O4583">
        <f>[1]资金台帐!O4583&amp;""</f>
      </c>
      <c r="P4583">
        <f>[1]资金台帐!P4583&amp;""</f>
      </c>
      <c r="Q4583">
        <f>[1]资金台帐!Q4583&amp;""</f>
      </c>
      <c r="T4583">
        <f>[1]资金台帐!T4583&amp;""</f>
      </c>
      <c r="U4583">
        <f>[1]资金台帐!U4583&amp;""</f>
      </c>
      <c r="W4583">
        <f>[1]资金台帐!W4583&amp;""</f>
      </c>
      <c r="X4583">
        <f>[1]资金台帐!X4583&amp;""</f>
      </c>
      <c r="AB4583">
        <f>[1]资金台帐!AB4583</f>
        <v>0</v>
      </c>
      <c r="AC4583">
        <f>[1]资金台帐!AC4583</f>
        <v>0</v>
      </c>
      <c r="AD4583">
        <f>[1]资金台帐!AD4583</f>
        <v>0</v>
      </c>
      <c r="AJ4583">
        <f>[1]资金台帐!AJ4583</f>
        <v>0</v>
      </c>
      <c r="AK4583">
        <f>[1]资金台帐!AK4583</f>
        <v>0</v>
      </c>
      <c r="BA4583" s="22">
        <f t="shared" si="0"/>
      </c>
    </row>
    <row r="4584">
      <c r="B4584">
        <f>[1]资金台帐!B4584&amp;""</f>
      </c>
      <c r="H4584">
        <f>[1]资金台帐!H4584&amp;""</f>
      </c>
      <c r="J4584">
        <f>[1]资金台帐!J4584&amp;""</f>
      </c>
      <c r="N4584">
        <f>[1]资金台帐!N4584</f>
      </c>
      <c r="O4584">
        <f>[1]资金台帐!O4584&amp;""</f>
      </c>
      <c r="P4584">
        <f>[1]资金台帐!P4584&amp;""</f>
      </c>
      <c r="Q4584">
        <f>[1]资金台帐!Q4584&amp;""</f>
      </c>
      <c r="T4584">
        <f>[1]资金台帐!T4584&amp;""</f>
      </c>
      <c r="U4584">
        <f>[1]资金台帐!U4584&amp;""</f>
      </c>
      <c r="W4584">
        <f>[1]资金台帐!W4584&amp;""</f>
      </c>
      <c r="X4584">
        <f>[1]资金台帐!X4584&amp;""</f>
      </c>
      <c r="AB4584">
        <f>[1]资金台帐!AB4584</f>
        <v>0</v>
      </c>
      <c r="AC4584">
        <f>[1]资金台帐!AC4584</f>
        <v>0</v>
      </c>
      <c r="AD4584">
        <f>[1]资金台帐!AD4584</f>
        <v>0</v>
      </c>
      <c r="AJ4584">
        <f>[1]资金台帐!AJ4584</f>
        <v>0</v>
      </c>
      <c r="AK4584">
        <f>[1]资金台帐!AK4584</f>
        <v>0</v>
      </c>
      <c r="BA4584" s="22">
        <f t="shared" si="0"/>
      </c>
    </row>
    <row r="4585">
      <c r="B4585">
        <f>[1]资金台帐!B4585&amp;""</f>
      </c>
      <c r="H4585">
        <f>[1]资金台帐!H4585&amp;""</f>
      </c>
      <c r="J4585">
        <f>[1]资金台帐!J4585&amp;""</f>
      </c>
      <c r="N4585">
        <f>[1]资金台帐!N4585</f>
      </c>
      <c r="O4585">
        <f>[1]资金台帐!O4585&amp;""</f>
      </c>
      <c r="P4585">
        <f>[1]资金台帐!P4585&amp;""</f>
      </c>
      <c r="Q4585">
        <f>[1]资金台帐!Q4585&amp;""</f>
      </c>
      <c r="T4585">
        <f>[1]资金台帐!T4585&amp;""</f>
      </c>
      <c r="U4585">
        <f>[1]资金台帐!U4585&amp;""</f>
      </c>
      <c r="W4585">
        <f>[1]资金台帐!W4585&amp;""</f>
      </c>
      <c r="X4585">
        <f>[1]资金台帐!X4585&amp;""</f>
      </c>
      <c r="AB4585">
        <f>[1]资金台帐!AB4585</f>
        <v>0</v>
      </c>
      <c r="AC4585">
        <f>[1]资金台帐!AC4585</f>
        <v>0</v>
      </c>
      <c r="AD4585">
        <f>[1]资金台帐!AD4585</f>
        <v>0</v>
      </c>
      <c r="AJ4585">
        <f>[1]资金台帐!AJ4585</f>
        <v>0</v>
      </c>
      <c r="AK4585">
        <f>[1]资金台帐!AK4585</f>
        <v>0</v>
      </c>
      <c r="BA4585" s="22">
        <f t="shared" si="0"/>
      </c>
    </row>
    <row r="4586">
      <c r="B4586">
        <f>[1]资金台帐!B4586&amp;""</f>
      </c>
      <c r="H4586">
        <f>[1]资金台帐!H4586&amp;""</f>
      </c>
      <c r="J4586">
        <f>[1]资金台帐!J4586&amp;""</f>
      </c>
      <c r="N4586">
        <f>[1]资金台帐!N4586</f>
      </c>
      <c r="O4586">
        <f>[1]资金台帐!O4586&amp;""</f>
      </c>
      <c r="P4586">
        <f>[1]资金台帐!P4586&amp;""</f>
      </c>
      <c r="Q4586">
        <f>[1]资金台帐!Q4586&amp;""</f>
      </c>
      <c r="T4586">
        <f>[1]资金台帐!T4586&amp;""</f>
      </c>
      <c r="U4586">
        <f>[1]资金台帐!U4586&amp;""</f>
      </c>
      <c r="W4586">
        <f>[1]资金台帐!W4586&amp;""</f>
      </c>
      <c r="X4586">
        <f>[1]资金台帐!X4586&amp;""</f>
      </c>
      <c r="AB4586">
        <f>[1]资金台帐!AB4586</f>
        <v>0</v>
      </c>
      <c r="AC4586">
        <f>[1]资金台帐!AC4586</f>
        <v>0</v>
      </c>
      <c r="AD4586">
        <f>[1]资金台帐!AD4586</f>
        <v>0</v>
      </c>
      <c r="AJ4586">
        <f>[1]资金台帐!AJ4586</f>
        <v>0</v>
      </c>
      <c r="AK4586">
        <f>[1]资金台帐!AK4586</f>
        <v>0</v>
      </c>
      <c r="BA4586" s="22">
        <f t="shared" si="0"/>
      </c>
    </row>
    <row r="4587">
      <c r="B4587">
        <f>[1]资金台帐!B4587&amp;""</f>
      </c>
      <c r="H4587">
        <f>[1]资金台帐!H4587&amp;""</f>
      </c>
      <c r="J4587">
        <f>[1]资金台帐!J4587&amp;""</f>
      </c>
      <c r="N4587">
        <f>[1]资金台帐!N4587</f>
      </c>
      <c r="O4587">
        <f>[1]资金台帐!O4587&amp;""</f>
      </c>
      <c r="P4587">
        <f>[1]资金台帐!P4587&amp;""</f>
      </c>
      <c r="Q4587">
        <f>[1]资金台帐!Q4587&amp;""</f>
      </c>
      <c r="T4587">
        <f>[1]资金台帐!T4587&amp;""</f>
      </c>
      <c r="U4587">
        <f>[1]资金台帐!U4587&amp;""</f>
      </c>
      <c r="W4587">
        <f>[1]资金台帐!W4587&amp;""</f>
      </c>
      <c r="X4587">
        <f>[1]资金台帐!X4587&amp;""</f>
      </c>
      <c r="AB4587">
        <f>[1]资金台帐!AB4587</f>
        <v>0</v>
      </c>
      <c r="AC4587">
        <f>[1]资金台帐!AC4587</f>
        <v>0</v>
      </c>
      <c r="AD4587">
        <f>[1]资金台帐!AD4587</f>
        <v>0</v>
      </c>
      <c r="AJ4587">
        <f>[1]资金台帐!AJ4587</f>
        <v>0</v>
      </c>
      <c r="AK4587">
        <f>[1]资金台帐!AK4587</f>
        <v>0</v>
      </c>
      <c r="BA4587" s="22">
        <f t="shared" si="0"/>
      </c>
    </row>
    <row r="4588">
      <c r="B4588">
        <f>[1]资金台帐!B4588&amp;""</f>
      </c>
      <c r="H4588">
        <f>[1]资金台帐!H4588&amp;""</f>
      </c>
      <c r="J4588">
        <f>[1]资金台帐!J4588&amp;""</f>
      </c>
      <c r="N4588">
        <f>[1]资金台帐!N4588</f>
      </c>
      <c r="O4588">
        <f>[1]资金台帐!O4588&amp;""</f>
      </c>
      <c r="P4588">
        <f>[1]资金台帐!P4588&amp;""</f>
      </c>
      <c r="Q4588">
        <f>[1]资金台帐!Q4588&amp;""</f>
      </c>
      <c r="T4588">
        <f>[1]资金台帐!T4588&amp;""</f>
      </c>
      <c r="U4588">
        <f>[1]资金台帐!U4588&amp;""</f>
      </c>
      <c r="W4588">
        <f>[1]资金台帐!W4588&amp;""</f>
      </c>
      <c r="X4588">
        <f>[1]资金台帐!X4588&amp;""</f>
      </c>
      <c r="AB4588">
        <f>[1]资金台帐!AB4588</f>
        <v>0</v>
      </c>
      <c r="AC4588">
        <f>[1]资金台帐!AC4588</f>
        <v>0</v>
      </c>
      <c r="AD4588">
        <f>[1]资金台帐!AD4588</f>
        <v>0</v>
      </c>
      <c r="AJ4588">
        <f>[1]资金台帐!AJ4588</f>
        <v>0</v>
      </c>
      <c r="AK4588">
        <f>[1]资金台帐!AK4588</f>
        <v>0</v>
      </c>
      <c r="BA4588" s="22">
        <f t="shared" si="0"/>
      </c>
    </row>
    <row r="4589">
      <c r="B4589">
        <f>[1]资金台帐!B4589&amp;""</f>
      </c>
      <c r="H4589">
        <f>[1]资金台帐!H4589&amp;""</f>
      </c>
      <c r="J4589">
        <f>[1]资金台帐!J4589&amp;""</f>
      </c>
      <c r="N4589">
        <f>[1]资金台帐!N4589</f>
      </c>
      <c r="O4589">
        <f>[1]资金台帐!O4589&amp;""</f>
      </c>
      <c r="P4589">
        <f>[1]资金台帐!P4589&amp;""</f>
      </c>
      <c r="Q4589">
        <f>[1]资金台帐!Q4589&amp;""</f>
      </c>
      <c r="T4589">
        <f>[1]资金台帐!T4589&amp;""</f>
      </c>
      <c r="U4589">
        <f>[1]资金台帐!U4589&amp;""</f>
      </c>
      <c r="W4589">
        <f>[1]资金台帐!W4589&amp;""</f>
      </c>
      <c r="X4589">
        <f>[1]资金台帐!X4589&amp;""</f>
      </c>
      <c r="AB4589">
        <f>[1]资金台帐!AB4589</f>
        <v>0</v>
      </c>
      <c r="AC4589">
        <f>[1]资金台帐!AC4589</f>
        <v>0</v>
      </c>
      <c r="AD4589">
        <f>[1]资金台帐!AD4589</f>
        <v>0</v>
      </c>
      <c r="AJ4589">
        <f>[1]资金台帐!AJ4589</f>
        <v>0</v>
      </c>
      <c r="AK4589">
        <f>[1]资金台帐!AK4589</f>
        <v>0</v>
      </c>
      <c r="BA4589" s="22">
        <f t="shared" si="0"/>
      </c>
    </row>
    <row r="4590">
      <c r="B4590">
        <f>[1]资金台帐!B4590&amp;""</f>
      </c>
      <c r="H4590">
        <f>[1]资金台帐!H4590&amp;""</f>
      </c>
      <c r="J4590">
        <f>[1]资金台帐!J4590&amp;""</f>
      </c>
      <c r="N4590">
        <f>[1]资金台帐!N4590</f>
      </c>
      <c r="O4590">
        <f>[1]资金台帐!O4590&amp;""</f>
      </c>
      <c r="P4590">
        <f>[1]资金台帐!P4590&amp;""</f>
      </c>
      <c r="Q4590">
        <f>[1]资金台帐!Q4590&amp;""</f>
      </c>
      <c r="T4590">
        <f>[1]资金台帐!T4590&amp;""</f>
      </c>
      <c r="U4590">
        <f>[1]资金台帐!U4590&amp;""</f>
      </c>
      <c r="W4590">
        <f>[1]资金台帐!W4590&amp;""</f>
      </c>
      <c r="X4590">
        <f>[1]资金台帐!X4590&amp;""</f>
      </c>
      <c r="AB4590">
        <f>[1]资金台帐!AB4590</f>
        <v>0</v>
      </c>
      <c r="AC4590">
        <f>[1]资金台帐!AC4590</f>
        <v>0</v>
      </c>
      <c r="AD4590">
        <f>[1]资金台帐!AD4590</f>
        <v>0</v>
      </c>
      <c r="AJ4590">
        <f>[1]资金台帐!AJ4590</f>
        <v>0</v>
      </c>
      <c r="AK4590">
        <f>[1]资金台帐!AK4590</f>
        <v>0</v>
      </c>
      <c r="BA4590" s="22">
        <f t="shared" si="0"/>
      </c>
    </row>
    <row r="4591">
      <c r="B4591">
        <f>[1]资金台帐!B4591&amp;""</f>
      </c>
      <c r="H4591">
        <f>[1]资金台帐!H4591&amp;""</f>
      </c>
      <c r="J4591">
        <f>[1]资金台帐!J4591&amp;""</f>
      </c>
      <c r="N4591">
        <f>[1]资金台帐!N4591</f>
      </c>
      <c r="O4591">
        <f>[1]资金台帐!O4591&amp;""</f>
      </c>
      <c r="P4591">
        <f>[1]资金台帐!P4591&amp;""</f>
      </c>
      <c r="Q4591">
        <f>[1]资金台帐!Q4591&amp;""</f>
      </c>
      <c r="T4591">
        <f>[1]资金台帐!T4591&amp;""</f>
      </c>
      <c r="U4591">
        <f>[1]资金台帐!U4591&amp;""</f>
      </c>
      <c r="W4591">
        <f>[1]资金台帐!W4591&amp;""</f>
      </c>
      <c r="X4591">
        <f>[1]资金台帐!X4591&amp;""</f>
      </c>
      <c r="AB4591">
        <f>[1]资金台帐!AB4591</f>
        <v>0</v>
      </c>
      <c r="AC4591">
        <f>[1]资金台帐!AC4591</f>
        <v>0</v>
      </c>
      <c r="AD4591">
        <f>[1]资金台帐!AD4591</f>
        <v>0</v>
      </c>
      <c r="AJ4591">
        <f>[1]资金台帐!AJ4591</f>
        <v>0</v>
      </c>
      <c r="AK4591">
        <f>[1]资金台帐!AK4591</f>
        <v>0</v>
      </c>
      <c r="BA4591" s="22">
        <f t="shared" si="0"/>
      </c>
    </row>
    <row r="4592">
      <c r="B4592">
        <f>[1]资金台帐!B4592&amp;""</f>
      </c>
      <c r="H4592">
        <f>[1]资金台帐!H4592&amp;""</f>
      </c>
      <c r="J4592">
        <f>[1]资金台帐!J4592&amp;""</f>
      </c>
      <c r="N4592">
        <f>[1]资金台帐!N4592</f>
      </c>
      <c r="O4592">
        <f>[1]资金台帐!O4592&amp;""</f>
      </c>
      <c r="P4592">
        <f>[1]资金台帐!P4592&amp;""</f>
      </c>
      <c r="Q4592">
        <f>[1]资金台帐!Q4592&amp;""</f>
      </c>
      <c r="T4592">
        <f>[1]资金台帐!T4592&amp;""</f>
      </c>
      <c r="U4592">
        <f>[1]资金台帐!U4592&amp;""</f>
      </c>
      <c r="W4592">
        <f>[1]资金台帐!W4592&amp;""</f>
      </c>
      <c r="X4592">
        <f>[1]资金台帐!X4592&amp;""</f>
      </c>
      <c r="AB4592">
        <f>[1]资金台帐!AB4592</f>
        <v>0</v>
      </c>
      <c r="AC4592">
        <f>[1]资金台帐!AC4592</f>
        <v>0</v>
      </c>
      <c r="AD4592">
        <f>[1]资金台帐!AD4592</f>
        <v>0</v>
      </c>
      <c r="AJ4592">
        <f>[1]资金台帐!AJ4592</f>
        <v>0</v>
      </c>
      <c r="AK4592">
        <f>[1]资金台帐!AK4592</f>
        <v>0</v>
      </c>
      <c r="BA4592" s="22">
        <f t="shared" si="0"/>
      </c>
    </row>
    <row r="4593">
      <c r="B4593">
        <f>[1]资金台帐!B4593&amp;""</f>
      </c>
      <c r="H4593">
        <f>[1]资金台帐!H4593&amp;""</f>
      </c>
      <c r="J4593">
        <f>[1]资金台帐!J4593&amp;""</f>
      </c>
      <c r="N4593">
        <f>[1]资金台帐!N4593</f>
      </c>
      <c r="O4593">
        <f>[1]资金台帐!O4593&amp;""</f>
      </c>
      <c r="P4593">
        <f>[1]资金台帐!P4593&amp;""</f>
      </c>
      <c r="Q4593">
        <f>[1]资金台帐!Q4593&amp;""</f>
      </c>
      <c r="T4593">
        <f>[1]资金台帐!T4593&amp;""</f>
      </c>
      <c r="U4593">
        <f>[1]资金台帐!U4593&amp;""</f>
      </c>
      <c r="W4593">
        <f>[1]资金台帐!W4593&amp;""</f>
      </c>
      <c r="X4593">
        <f>[1]资金台帐!X4593&amp;""</f>
      </c>
      <c r="AB4593">
        <f>[1]资金台帐!AB4593</f>
        <v>0</v>
      </c>
      <c r="AC4593">
        <f>[1]资金台帐!AC4593</f>
        <v>0</v>
      </c>
      <c r="AD4593">
        <f>[1]资金台帐!AD4593</f>
        <v>0</v>
      </c>
      <c r="AJ4593">
        <f>[1]资金台帐!AJ4593</f>
        <v>0</v>
      </c>
      <c r="AK4593">
        <f>[1]资金台帐!AK4593</f>
        <v>0</v>
      </c>
      <c r="BA4593" s="22">
        <f t="shared" si="0"/>
      </c>
    </row>
    <row r="4594">
      <c r="B4594">
        <f>[1]资金台帐!B4594&amp;""</f>
      </c>
      <c r="H4594">
        <f>[1]资金台帐!H4594&amp;""</f>
      </c>
      <c r="J4594">
        <f>[1]资金台帐!J4594&amp;""</f>
      </c>
      <c r="N4594">
        <f>[1]资金台帐!N4594</f>
      </c>
      <c r="O4594">
        <f>[1]资金台帐!O4594&amp;""</f>
      </c>
      <c r="P4594">
        <f>[1]资金台帐!P4594&amp;""</f>
      </c>
      <c r="Q4594">
        <f>[1]资金台帐!Q4594&amp;""</f>
      </c>
      <c r="T4594">
        <f>[1]资金台帐!T4594&amp;""</f>
      </c>
      <c r="U4594">
        <f>[1]资金台帐!U4594&amp;""</f>
      </c>
      <c r="W4594">
        <f>[1]资金台帐!W4594&amp;""</f>
      </c>
      <c r="X4594">
        <f>[1]资金台帐!X4594&amp;""</f>
      </c>
      <c r="AB4594">
        <f>[1]资金台帐!AB4594</f>
        <v>0</v>
      </c>
      <c r="AC4594">
        <f>[1]资金台帐!AC4594</f>
        <v>0</v>
      </c>
      <c r="AD4594">
        <f>[1]资金台帐!AD4594</f>
        <v>0</v>
      </c>
      <c r="AJ4594">
        <f>[1]资金台帐!AJ4594</f>
        <v>0</v>
      </c>
      <c r="AK4594">
        <f>[1]资金台帐!AK4594</f>
        <v>0</v>
      </c>
      <c r="BA4594" s="22">
        <f t="shared" si="0"/>
      </c>
    </row>
    <row r="4595">
      <c r="B4595">
        <f>[1]资金台帐!B4595&amp;""</f>
      </c>
      <c r="H4595">
        <f>[1]资金台帐!H4595&amp;""</f>
      </c>
      <c r="J4595">
        <f>[1]资金台帐!J4595&amp;""</f>
      </c>
      <c r="N4595">
        <f>[1]资金台帐!N4595</f>
      </c>
      <c r="O4595">
        <f>[1]资金台帐!O4595&amp;""</f>
      </c>
      <c r="P4595">
        <f>[1]资金台帐!P4595&amp;""</f>
      </c>
      <c r="Q4595">
        <f>[1]资金台帐!Q4595&amp;""</f>
      </c>
      <c r="T4595">
        <f>[1]资金台帐!T4595&amp;""</f>
      </c>
      <c r="U4595">
        <f>[1]资金台帐!U4595&amp;""</f>
      </c>
      <c r="W4595">
        <f>[1]资金台帐!W4595&amp;""</f>
      </c>
      <c r="X4595">
        <f>[1]资金台帐!X4595&amp;""</f>
      </c>
      <c r="AB4595">
        <f>[1]资金台帐!AB4595</f>
        <v>0</v>
      </c>
      <c r="AC4595">
        <f>[1]资金台帐!AC4595</f>
        <v>0</v>
      </c>
      <c r="AD4595">
        <f>[1]资金台帐!AD4595</f>
        <v>0</v>
      </c>
      <c r="AJ4595">
        <f>[1]资金台帐!AJ4595</f>
        <v>0</v>
      </c>
      <c r="AK4595">
        <f>[1]资金台帐!AK4595</f>
        <v>0</v>
      </c>
      <c r="BA4595" s="22">
        <f t="shared" si="0"/>
      </c>
    </row>
    <row r="4596">
      <c r="B4596">
        <f>[1]资金台帐!B4596&amp;""</f>
      </c>
      <c r="H4596">
        <f>[1]资金台帐!H4596&amp;""</f>
      </c>
      <c r="J4596">
        <f>[1]资金台帐!J4596&amp;""</f>
      </c>
      <c r="N4596">
        <f>[1]资金台帐!N4596</f>
      </c>
      <c r="O4596">
        <f>[1]资金台帐!O4596&amp;""</f>
      </c>
      <c r="P4596">
        <f>[1]资金台帐!P4596&amp;""</f>
      </c>
      <c r="Q4596">
        <f>[1]资金台帐!Q4596&amp;""</f>
      </c>
      <c r="T4596">
        <f>[1]资金台帐!T4596&amp;""</f>
      </c>
      <c r="U4596">
        <f>[1]资金台帐!U4596&amp;""</f>
      </c>
      <c r="W4596">
        <f>[1]资金台帐!W4596&amp;""</f>
      </c>
      <c r="X4596">
        <f>[1]资金台帐!X4596&amp;""</f>
      </c>
      <c r="AB4596">
        <f>[1]资金台帐!AB4596</f>
        <v>0</v>
      </c>
      <c r="AC4596">
        <f>[1]资金台帐!AC4596</f>
        <v>0</v>
      </c>
      <c r="AD4596">
        <f>[1]资金台帐!AD4596</f>
        <v>0</v>
      </c>
      <c r="AJ4596">
        <f>[1]资金台帐!AJ4596</f>
        <v>0</v>
      </c>
      <c r="AK4596">
        <f>[1]资金台帐!AK4596</f>
        <v>0</v>
      </c>
      <c r="BA4596" s="22">
        <f t="shared" si="0"/>
      </c>
    </row>
    <row r="4597">
      <c r="B4597">
        <f>[1]资金台帐!B4597&amp;""</f>
      </c>
      <c r="H4597">
        <f>[1]资金台帐!H4597&amp;""</f>
      </c>
      <c r="J4597">
        <f>[1]资金台帐!J4597&amp;""</f>
      </c>
      <c r="N4597">
        <f>[1]资金台帐!N4597</f>
      </c>
      <c r="O4597">
        <f>[1]资金台帐!O4597&amp;""</f>
      </c>
      <c r="P4597">
        <f>[1]资金台帐!P4597&amp;""</f>
      </c>
      <c r="Q4597">
        <f>[1]资金台帐!Q4597&amp;""</f>
      </c>
      <c r="T4597">
        <f>[1]资金台帐!T4597&amp;""</f>
      </c>
      <c r="U4597">
        <f>[1]资金台帐!U4597&amp;""</f>
      </c>
      <c r="W4597">
        <f>[1]资金台帐!W4597&amp;""</f>
      </c>
      <c r="X4597">
        <f>[1]资金台帐!X4597&amp;""</f>
      </c>
      <c r="AB4597">
        <f>[1]资金台帐!AB4597</f>
        <v>0</v>
      </c>
      <c r="AC4597">
        <f>[1]资金台帐!AC4597</f>
        <v>0</v>
      </c>
      <c r="AD4597">
        <f>[1]资金台帐!AD4597</f>
        <v>0</v>
      </c>
      <c r="AJ4597">
        <f>[1]资金台帐!AJ4597</f>
        <v>0</v>
      </c>
      <c r="AK4597">
        <f>[1]资金台帐!AK4597</f>
        <v>0</v>
      </c>
      <c r="BA4597" s="22">
        <f t="shared" si="0"/>
      </c>
    </row>
    <row r="4598">
      <c r="B4598">
        <f>[1]资金台帐!B4598&amp;""</f>
      </c>
      <c r="H4598">
        <f>[1]资金台帐!H4598&amp;""</f>
      </c>
      <c r="J4598">
        <f>[1]资金台帐!J4598&amp;""</f>
      </c>
      <c r="N4598">
        <f>[1]资金台帐!N4598</f>
      </c>
      <c r="O4598">
        <f>[1]资金台帐!O4598&amp;""</f>
      </c>
      <c r="P4598">
        <f>[1]资金台帐!P4598&amp;""</f>
      </c>
      <c r="Q4598">
        <f>[1]资金台帐!Q4598&amp;""</f>
      </c>
      <c r="T4598">
        <f>[1]资金台帐!T4598&amp;""</f>
      </c>
      <c r="U4598">
        <f>[1]资金台帐!U4598&amp;""</f>
      </c>
      <c r="W4598">
        <f>[1]资金台帐!W4598&amp;""</f>
      </c>
      <c r="X4598">
        <f>[1]资金台帐!X4598&amp;""</f>
      </c>
      <c r="AB4598">
        <f>[1]资金台帐!AB4598</f>
        <v>0</v>
      </c>
      <c r="AC4598">
        <f>[1]资金台帐!AC4598</f>
        <v>0</v>
      </c>
      <c r="AD4598">
        <f>[1]资金台帐!AD4598</f>
        <v>0</v>
      </c>
      <c r="AJ4598">
        <f>[1]资金台帐!AJ4598</f>
        <v>0</v>
      </c>
      <c r="AK4598">
        <f>[1]资金台帐!AK4598</f>
        <v>0</v>
      </c>
      <c r="BA4598" s="22">
        <f t="shared" si="0"/>
      </c>
    </row>
    <row r="4599">
      <c r="B4599">
        <f>[1]资金台帐!B4599&amp;""</f>
      </c>
      <c r="H4599">
        <f>[1]资金台帐!H4599&amp;""</f>
      </c>
      <c r="J4599">
        <f>[1]资金台帐!J4599&amp;""</f>
      </c>
      <c r="N4599">
        <f>[1]资金台帐!N4599</f>
      </c>
      <c r="O4599">
        <f>[1]资金台帐!O4599&amp;""</f>
      </c>
      <c r="P4599">
        <f>[1]资金台帐!P4599&amp;""</f>
      </c>
      <c r="Q4599">
        <f>[1]资金台帐!Q4599&amp;""</f>
      </c>
      <c r="T4599">
        <f>[1]资金台帐!T4599&amp;""</f>
      </c>
      <c r="U4599">
        <f>[1]资金台帐!U4599&amp;""</f>
      </c>
      <c r="W4599">
        <f>[1]资金台帐!W4599&amp;""</f>
      </c>
      <c r="X4599">
        <f>[1]资金台帐!X4599&amp;""</f>
      </c>
      <c r="AB4599">
        <f>[1]资金台帐!AB4599</f>
        <v>0</v>
      </c>
      <c r="AC4599">
        <f>[1]资金台帐!AC4599</f>
        <v>0</v>
      </c>
      <c r="AD4599">
        <f>[1]资金台帐!AD4599</f>
        <v>0</v>
      </c>
      <c r="AJ4599">
        <f>[1]资金台帐!AJ4599</f>
        <v>0</v>
      </c>
      <c r="AK4599">
        <f>[1]资金台帐!AK4599</f>
        <v>0</v>
      </c>
      <c r="BA4599" s="22">
        <f t="shared" si="0"/>
      </c>
    </row>
    <row r="4600">
      <c r="B4600">
        <f>[1]资金台帐!B4600&amp;""</f>
      </c>
      <c r="H4600">
        <f>[1]资金台帐!H4600&amp;""</f>
      </c>
      <c r="J4600">
        <f>[1]资金台帐!J4600&amp;""</f>
      </c>
      <c r="N4600">
        <f>[1]资金台帐!N4600</f>
      </c>
      <c r="O4600">
        <f>[1]资金台帐!O4600&amp;""</f>
      </c>
      <c r="P4600">
        <f>[1]资金台帐!P4600&amp;""</f>
      </c>
      <c r="Q4600">
        <f>[1]资金台帐!Q4600&amp;""</f>
      </c>
      <c r="T4600">
        <f>[1]资金台帐!T4600&amp;""</f>
      </c>
      <c r="U4600">
        <f>[1]资金台帐!U4600&amp;""</f>
      </c>
      <c r="W4600">
        <f>[1]资金台帐!W4600&amp;""</f>
      </c>
      <c r="X4600">
        <f>[1]资金台帐!X4600&amp;""</f>
      </c>
      <c r="AB4600">
        <f>[1]资金台帐!AB4600</f>
        <v>0</v>
      </c>
      <c r="AC4600">
        <f>[1]资金台帐!AC4600</f>
        <v>0</v>
      </c>
      <c r="AD4600">
        <f>[1]资金台帐!AD4600</f>
        <v>0</v>
      </c>
      <c r="AJ4600">
        <f>[1]资金台帐!AJ4600</f>
        <v>0</v>
      </c>
      <c r="AK4600">
        <f>[1]资金台帐!AK4600</f>
        <v>0</v>
      </c>
      <c r="BA4600" s="22">
        <f t="shared" si="0"/>
      </c>
    </row>
    <row r="4601">
      <c r="B4601">
        <f>[1]资金台帐!B4601&amp;""</f>
      </c>
      <c r="H4601">
        <f>[1]资金台帐!H4601&amp;""</f>
      </c>
      <c r="J4601">
        <f>[1]资金台帐!J4601&amp;""</f>
      </c>
      <c r="N4601">
        <f>[1]资金台帐!N4601</f>
      </c>
      <c r="O4601">
        <f>[1]资金台帐!O4601&amp;""</f>
      </c>
      <c r="P4601">
        <f>[1]资金台帐!P4601&amp;""</f>
      </c>
      <c r="Q4601">
        <f>[1]资金台帐!Q4601&amp;""</f>
      </c>
      <c r="T4601">
        <f>[1]资金台帐!T4601&amp;""</f>
      </c>
      <c r="U4601">
        <f>[1]资金台帐!U4601&amp;""</f>
      </c>
      <c r="W4601">
        <f>[1]资金台帐!W4601&amp;""</f>
      </c>
      <c r="X4601">
        <f>[1]资金台帐!X4601&amp;""</f>
      </c>
      <c r="AB4601">
        <f>[1]资金台帐!AB4601</f>
        <v>0</v>
      </c>
      <c r="AC4601">
        <f>[1]资金台帐!AC4601</f>
        <v>0</v>
      </c>
      <c r="AD4601">
        <f>[1]资金台帐!AD4601</f>
        <v>0</v>
      </c>
      <c r="AJ4601">
        <f>[1]资金台帐!AJ4601</f>
        <v>0</v>
      </c>
      <c r="AK4601">
        <f>[1]资金台帐!AK4601</f>
        <v>0</v>
      </c>
      <c r="BA4601" s="22">
        <f t="shared" si="0"/>
      </c>
    </row>
    <row r="4602">
      <c r="B4602">
        <f>[1]资金台帐!B4602&amp;""</f>
      </c>
      <c r="H4602">
        <f>[1]资金台帐!H4602&amp;""</f>
      </c>
      <c r="J4602">
        <f>[1]资金台帐!J4602&amp;""</f>
      </c>
      <c r="N4602">
        <f>[1]资金台帐!N4602</f>
      </c>
      <c r="O4602">
        <f>[1]资金台帐!O4602&amp;""</f>
      </c>
      <c r="P4602">
        <f>[1]资金台帐!P4602&amp;""</f>
      </c>
      <c r="Q4602">
        <f>[1]资金台帐!Q4602&amp;""</f>
      </c>
      <c r="T4602">
        <f>[1]资金台帐!T4602&amp;""</f>
      </c>
      <c r="U4602">
        <f>[1]资金台帐!U4602&amp;""</f>
      </c>
      <c r="W4602">
        <f>[1]资金台帐!W4602&amp;""</f>
      </c>
      <c r="X4602">
        <f>[1]资金台帐!X4602&amp;""</f>
      </c>
      <c r="AB4602">
        <f>[1]资金台帐!AB4602</f>
        <v>0</v>
      </c>
      <c r="AC4602">
        <f>[1]资金台帐!AC4602</f>
        <v>0</v>
      </c>
      <c r="AD4602">
        <f>[1]资金台帐!AD4602</f>
        <v>0</v>
      </c>
      <c r="AJ4602">
        <f>[1]资金台帐!AJ4602</f>
        <v>0</v>
      </c>
      <c r="AK4602">
        <f>[1]资金台帐!AK4602</f>
        <v>0</v>
      </c>
      <c r="BA4602" s="22">
        <f t="shared" si="0"/>
      </c>
    </row>
    <row r="4603">
      <c r="B4603">
        <f>[1]资金台帐!B4603&amp;""</f>
      </c>
      <c r="H4603">
        <f>[1]资金台帐!H4603&amp;""</f>
      </c>
      <c r="J4603">
        <f>[1]资金台帐!J4603&amp;""</f>
      </c>
      <c r="N4603">
        <f>[1]资金台帐!N4603</f>
      </c>
      <c r="O4603">
        <f>[1]资金台帐!O4603&amp;""</f>
      </c>
      <c r="P4603">
        <f>[1]资金台帐!P4603&amp;""</f>
      </c>
      <c r="Q4603">
        <f>[1]资金台帐!Q4603&amp;""</f>
      </c>
      <c r="T4603">
        <f>[1]资金台帐!T4603&amp;""</f>
      </c>
      <c r="U4603">
        <f>[1]资金台帐!U4603&amp;""</f>
      </c>
      <c r="W4603">
        <f>[1]资金台帐!W4603&amp;""</f>
      </c>
      <c r="X4603">
        <f>[1]资金台帐!X4603&amp;""</f>
      </c>
      <c r="AB4603">
        <f>[1]资金台帐!AB4603</f>
        <v>0</v>
      </c>
      <c r="AC4603">
        <f>[1]资金台帐!AC4603</f>
        <v>0</v>
      </c>
      <c r="AD4603">
        <f>[1]资金台帐!AD4603</f>
        <v>0</v>
      </c>
      <c r="AJ4603">
        <f>[1]资金台帐!AJ4603</f>
        <v>0</v>
      </c>
      <c r="AK4603">
        <f>[1]资金台帐!AK4603</f>
        <v>0</v>
      </c>
      <c r="BA4603" s="22">
        <f t="shared" si="0"/>
      </c>
    </row>
    <row r="4604">
      <c r="B4604">
        <f>[1]资金台帐!B4604&amp;""</f>
      </c>
      <c r="H4604">
        <f>[1]资金台帐!H4604&amp;""</f>
      </c>
      <c r="J4604">
        <f>[1]资金台帐!J4604&amp;""</f>
      </c>
      <c r="N4604">
        <f>[1]资金台帐!N4604</f>
      </c>
      <c r="O4604">
        <f>[1]资金台帐!O4604&amp;""</f>
      </c>
      <c r="P4604">
        <f>[1]资金台帐!P4604&amp;""</f>
      </c>
      <c r="Q4604">
        <f>[1]资金台帐!Q4604&amp;""</f>
      </c>
      <c r="T4604">
        <f>[1]资金台帐!T4604&amp;""</f>
      </c>
      <c r="U4604">
        <f>[1]资金台帐!U4604&amp;""</f>
      </c>
      <c r="W4604">
        <f>[1]资金台帐!W4604&amp;""</f>
      </c>
      <c r="X4604">
        <f>[1]资金台帐!X4604&amp;""</f>
      </c>
      <c r="AB4604">
        <f>[1]资金台帐!AB4604</f>
        <v>0</v>
      </c>
      <c r="AC4604">
        <f>[1]资金台帐!AC4604</f>
        <v>0</v>
      </c>
      <c r="AD4604">
        <f>[1]资金台帐!AD4604</f>
        <v>0</v>
      </c>
      <c r="AJ4604">
        <f>[1]资金台帐!AJ4604</f>
        <v>0</v>
      </c>
      <c r="AK4604">
        <f>[1]资金台帐!AK4604</f>
        <v>0</v>
      </c>
      <c r="BA4604" s="22">
        <f t="shared" si="0"/>
      </c>
    </row>
    <row r="4605">
      <c r="B4605">
        <f>[1]资金台帐!B4605&amp;""</f>
      </c>
      <c r="H4605">
        <f>[1]资金台帐!H4605&amp;""</f>
      </c>
      <c r="J4605">
        <f>[1]资金台帐!J4605&amp;""</f>
      </c>
      <c r="N4605">
        <f>[1]资金台帐!N4605</f>
      </c>
      <c r="O4605">
        <f>[1]资金台帐!O4605&amp;""</f>
      </c>
      <c r="P4605">
        <f>[1]资金台帐!P4605&amp;""</f>
      </c>
      <c r="Q4605">
        <f>[1]资金台帐!Q4605&amp;""</f>
      </c>
      <c r="T4605">
        <f>[1]资金台帐!T4605&amp;""</f>
      </c>
      <c r="U4605">
        <f>[1]资金台帐!U4605&amp;""</f>
      </c>
      <c r="W4605">
        <f>[1]资金台帐!W4605&amp;""</f>
      </c>
      <c r="X4605">
        <f>[1]资金台帐!X4605&amp;""</f>
      </c>
      <c r="AB4605">
        <f>[1]资金台帐!AB4605</f>
        <v>0</v>
      </c>
      <c r="AC4605">
        <f>[1]资金台帐!AC4605</f>
        <v>0</v>
      </c>
      <c r="AD4605">
        <f>[1]资金台帐!AD4605</f>
        <v>0</v>
      </c>
      <c r="AJ4605">
        <f>[1]资金台帐!AJ4605</f>
        <v>0</v>
      </c>
      <c r="AK4605">
        <f>[1]资金台帐!AK4605</f>
        <v>0</v>
      </c>
      <c r="BA4605" s="22">
        <f t="shared" si="0"/>
      </c>
    </row>
    <row r="4606">
      <c r="B4606">
        <f>[1]资金台帐!B4606&amp;""</f>
      </c>
      <c r="H4606">
        <f>[1]资金台帐!H4606&amp;""</f>
      </c>
      <c r="J4606">
        <f>[1]资金台帐!J4606&amp;""</f>
      </c>
      <c r="N4606">
        <f>[1]资金台帐!N4606</f>
      </c>
      <c r="O4606">
        <f>[1]资金台帐!O4606&amp;""</f>
      </c>
      <c r="P4606">
        <f>[1]资金台帐!P4606&amp;""</f>
      </c>
      <c r="Q4606">
        <f>[1]资金台帐!Q4606&amp;""</f>
      </c>
      <c r="T4606">
        <f>[1]资金台帐!T4606&amp;""</f>
      </c>
      <c r="U4606">
        <f>[1]资金台帐!U4606&amp;""</f>
      </c>
      <c r="W4606">
        <f>[1]资金台帐!W4606&amp;""</f>
      </c>
      <c r="X4606">
        <f>[1]资金台帐!X4606&amp;""</f>
      </c>
      <c r="AB4606">
        <f>[1]资金台帐!AB4606</f>
        <v>0</v>
      </c>
      <c r="AC4606">
        <f>[1]资金台帐!AC4606</f>
        <v>0</v>
      </c>
      <c r="AD4606">
        <f>[1]资金台帐!AD4606</f>
        <v>0</v>
      </c>
      <c r="AJ4606">
        <f>[1]资金台帐!AJ4606</f>
        <v>0</v>
      </c>
      <c r="AK4606">
        <f>[1]资金台帐!AK4606</f>
        <v>0</v>
      </c>
      <c r="BA4606" s="22">
        <f t="shared" si="0"/>
      </c>
    </row>
    <row r="4607">
      <c r="B4607">
        <f>[1]资金台帐!B4607&amp;""</f>
      </c>
      <c r="H4607">
        <f>[1]资金台帐!H4607&amp;""</f>
      </c>
      <c r="J4607">
        <f>[1]资金台帐!J4607&amp;""</f>
      </c>
      <c r="N4607">
        <f>[1]资金台帐!N4607</f>
      </c>
      <c r="O4607">
        <f>[1]资金台帐!O4607&amp;""</f>
      </c>
      <c r="P4607">
        <f>[1]资金台帐!P4607&amp;""</f>
      </c>
      <c r="Q4607">
        <f>[1]资金台帐!Q4607&amp;""</f>
      </c>
      <c r="T4607">
        <f>[1]资金台帐!T4607&amp;""</f>
      </c>
      <c r="U4607">
        <f>[1]资金台帐!U4607&amp;""</f>
      </c>
      <c r="W4607">
        <f>[1]资金台帐!W4607&amp;""</f>
      </c>
      <c r="X4607">
        <f>[1]资金台帐!X4607&amp;""</f>
      </c>
      <c r="AB4607">
        <f>[1]资金台帐!AB4607</f>
        <v>0</v>
      </c>
      <c r="AC4607">
        <f>[1]资金台帐!AC4607</f>
        <v>0</v>
      </c>
      <c r="AD4607">
        <f>[1]资金台帐!AD4607</f>
        <v>0</v>
      </c>
      <c r="AJ4607">
        <f>[1]资金台帐!AJ4607</f>
        <v>0</v>
      </c>
      <c r="AK4607">
        <f>[1]资金台帐!AK4607</f>
        <v>0</v>
      </c>
      <c r="BA4607" s="22">
        <f t="shared" si="0"/>
      </c>
    </row>
    <row r="4608">
      <c r="B4608">
        <f>[1]资金台帐!B4608&amp;""</f>
      </c>
      <c r="H4608">
        <f>[1]资金台帐!H4608&amp;""</f>
      </c>
      <c r="J4608">
        <f>[1]资金台帐!J4608&amp;""</f>
      </c>
      <c r="N4608">
        <f>[1]资金台帐!N4608</f>
      </c>
      <c r="O4608">
        <f>[1]资金台帐!O4608&amp;""</f>
      </c>
      <c r="P4608">
        <f>[1]资金台帐!P4608&amp;""</f>
      </c>
      <c r="Q4608">
        <f>[1]资金台帐!Q4608&amp;""</f>
      </c>
      <c r="T4608">
        <f>[1]资金台帐!T4608&amp;""</f>
      </c>
      <c r="U4608">
        <f>[1]资金台帐!U4608&amp;""</f>
      </c>
      <c r="W4608">
        <f>[1]资金台帐!W4608&amp;""</f>
      </c>
      <c r="X4608">
        <f>[1]资金台帐!X4608&amp;""</f>
      </c>
      <c r="AB4608">
        <f>[1]资金台帐!AB4608</f>
        <v>0</v>
      </c>
      <c r="AC4608">
        <f>[1]资金台帐!AC4608</f>
        <v>0</v>
      </c>
      <c r="AD4608">
        <f>[1]资金台帐!AD4608</f>
        <v>0</v>
      </c>
      <c r="AJ4608">
        <f>[1]资金台帐!AJ4608</f>
        <v>0</v>
      </c>
      <c r="AK4608">
        <f>[1]资金台帐!AK4608</f>
        <v>0</v>
      </c>
      <c r="BA4608" s="22">
        <f t="shared" si="0"/>
      </c>
    </row>
    <row r="4609">
      <c r="B4609">
        <f>[1]资金台帐!B4609&amp;""</f>
      </c>
      <c r="H4609">
        <f>[1]资金台帐!H4609&amp;""</f>
      </c>
      <c r="J4609">
        <f>[1]资金台帐!J4609&amp;""</f>
      </c>
      <c r="N4609">
        <f>[1]资金台帐!N4609</f>
      </c>
      <c r="O4609">
        <f>[1]资金台帐!O4609&amp;""</f>
      </c>
      <c r="P4609">
        <f>[1]资金台帐!P4609&amp;""</f>
      </c>
      <c r="Q4609">
        <f>[1]资金台帐!Q4609&amp;""</f>
      </c>
      <c r="T4609">
        <f>[1]资金台帐!T4609&amp;""</f>
      </c>
      <c r="U4609">
        <f>[1]资金台帐!U4609&amp;""</f>
      </c>
      <c r="W4609">
        <f>[1]资金台帐!W4609&amp;""</f>
      </c>
      <c r="X4609">
        <f>[1]资金台帐!X4609&amp;""</f>
      </c>
      <c r="AB4609">
        <f>[1]资金台帐!AB4609</f>
        <v>0</v>
      </c>
      <c r="AC4609">
        <f>[1]资金台帐!AC4609</f>
        <v>0</v>
      </c>
      <c r="AD4609">
        <f>[1]资金台帐!AD4609</f>
        <v>0</v>
      </c>
      <c r="AJ4609">
        <f>[1]资金台帐!AJ4609</f>
        <v>0</v>
      </c>
      <c r="AK4609">
        <f>[1]资金台帐!AK4609</f>
        <v>0</v>
      </c>
      <c r="BA4609" s="22">
        <f t="shared" si="0"/>
      </c>
    </row>
    <row r="4610">
      <c r="B4610">
        <f>[1]资金台帐!B4610&amp;""</f>
      </c>
      <c r="H4610">
        <f>[1]资金台帐!H4610&amp;""</f>
      </c>
      <c r="J4610">
        <f>[1]资金台帐!J4610&amp;""</f>
      </c>
      <c r="N4610">
        <f>[1]资金台帐!N4610</f>
      </c>
      <c r="O4610">
        <f>[1]资金台帐!O4610&amp;""</f>
      </c>
      <c r="P4610">
        <f>[1]资金台帐!P4610&amp;""</f>
      </c>
      <c r="Q4610">
        <f>[1]资金台帐!Q4610&amp;""</f>
      </c>
      <c r="T4610">
        <f>[1]资金台帐!T4610&amp;""</f>
      </c>
      <c r="U4610">
        <f>[1]资金台帐!U4610&amp;""</f>
      </c>
      <c r="W4610">
        <f>[1]资金台帐!W4610&amp;""</f>
      </c>
      <c r="X4610">
        <f>[1]资金台帐!X4610&amp;""</f>
      </c>
      <c r="AB4610">
        <f>[1]资金台帐!AB4610</f>
        <v>0</v>
      </c>
      <c r="AC4610">
        <f>[1]资金台帐!AC4610</f>
        <v>0</v>
      </c>
      <c r="AD4610">
        <f>[1]资金台帐!AD4610</f>
        <v>0</v>
      </c>
      <c r="AJ4610">
        <f>[1]资金台帐!AJ4610</f>
        <v>0</v>
      </c>
      <c r="AK4610">
        <f>[1]资金台帐!AK4610</f>
        <v>0</v>
      </c>
      <c r="BA4610" s="22">
        <f t="shared" si="0"/>
      </c>
    </row>
    <row r="4611">
      <c r="B4611">
        <f>[1]资金台帐!B4611&amp;""</f>
      </c>
      <c r="H4611">
        <f>[1]资金台帐!H4611&amp;""</f>
      </c>
      <c r="J4611">
        <f>[1]资金台帐!J4611&amp;""</f>
      </c>
      <c r="N4611">
        <f>[1]资金台帐!N4611</f>
      </c>
      <c r="O4611">
        <f>[1]资金台帐!O4611&amp;""</f>
      </c>
      <c r="P4611">
        <f>[1]资金台帐!P4611&amp;""</f>
      </c>
      <c r="Q4611">
        <f>[1]资金台帐!Q4611&amp;""</f>
      </c>
      <c r="T4611">
        <f>[1]资金台帐!T4611&amp;""</f>
      </c>
      <c r="U4611">
        <f>[1]资金台帐!U4611&amp;""</f>
      </c>
      <c r="W4611">
        <f>[1]资金台帐!W4611&amp;""</f>
      </c>
      <c r="X4611">
        <f>[1]资金台帐!X4611&amp;""</f>
      </c>
      <c r="AB4611">
        <f>[1]资金台帐!AB4611</f>
        <v>0</v>
      </c>
      <c r="AC4611">
        <f>[1]资金台帐!AC4611</f>
        <v>0</v>
      </c>
      <c r="AD4611">
        <f>[1]资金台帐!AD4611</f>
        <v>0</v>
      </c>
      <c r="AJ4611">
        <f>[1]资金台帐!AJ4611</f>
        <v>0</v>
      </c>
      <c r="AK4611">
        <f>[1]资金台帐!AK4611</f>
        <v>0</v>
      </c>
      <c r="BA4611" s="22">
        <f t="shared" si="0"/>
      </c>
    </row>
    <row r="4612">
      <c r="B4612">
        <f>[1]资金台帐!B4612&amp;""</f>
      </c>
      <c r="H4612">
        <f>[1]资金台帐!H4612&amp;""</f>
      </c>
      <c r="J4612">
        <f>[1]资金台帐!J4612&amp;""</f>
      </c>
      <c r="N4612">
        <f>[1]资金台帐!N4612</f>
      </c>
      <c r="O4612">
        <f>[1]资金台帐!O4612&amp;""</f>
      </c>
      <c r="P4612">
        <f>[1]资金台帐!P4612&amp;""</f>
      </c>
      <c r="Q4612">
        <f>[1]资金台帐!Q4612&amp;""</f>
      </c>
      <c r="T4612">
        <f>[1]资金台帐!T4612&amp;""</f>
      </c>
      <c r="U4612">
        <f>[1]资金台帐!U4612&amp;""</f>
      </c>
      <c r="W4612">
        <f>[1]资金台帐!W4612&amp;""</f>
      </c>
      <c r="X4612">
        <f>[1]资金台帐!X4612&amp;""</f>
      </c>
      <c r="AB4612">
        <f>[1]资金台帐!AB4612</f>
        <v>0</v>
      </c>
      <c r="AC4612">
        <f>[1]资金台帐!AC4612</f>
        <v>0</v>
      </c>
      <c r="AD4612">
        <f>[1]资金台帐!AD4612</f>
        <v>0</v>
      </c>
      <c r="AJ4612">
        <f>[1]资金台帐!AJ4612</f>
        <v>0</v>
      </c>
      <c r="AK4612">
        <f>[1]资金台帐!AK4612</f>
        <v>0</v>
      </c>
      <c r="BA4612" s="22">
        <f t="shared" si="0"/>
      </c>
    </row>
    <row r="4613">
      <c r="B4613">
        <f>[1]资金台帐!B4613&amp;""</f>
      </c>
      <c r="H4613">
        <f>[1]资金台帐!H4613&amp;""</f>
      </c>
      <c r="J4613">
        <f>[1]资金台帐!J4613&amp;""</f>
      </c>
      <c r="N4613">
        <f>[1]资金台帐!N4613</f>
      </c>
      <c r="O4613">
        <f>[1]资金台帐!O4613&amp;""</f>
      </c>
      <c r="P4613">
        <f>[1]资金台帐!P4613&amp;""</f>
      </c>
      <c r="Q4613">
        <f>[1]资金台帐!Q4613&amp;""</f>
      </c>
      <c r="T4613">
        <f>[1]资金台帐!T4613&amp;""</f>
      </c>
      <c r="U4613">
        <f>[1]资金台帐!U4613&amp;""</f>
      </c>
      <c r="W4613">
        <f>[1]资金台帐!W4613&amp;""</f>
      </c>
      <c r="X4613">
        <f>[1]资金台帐!X4613&amp;""</f>
      </c>
      <c r="AB4613">
        <f>[1]资金台帐!AB4613</f>
        <v>0</v>
      </c>
      <c r="AC4613">
        <f>[1]资金台帐!AC4613</f>
        <v>0</v>
      </c>
      <c r="AD4613">
        <f>[1]资金台帐!AD4613</f>
        <v>0</v>
      </c>
      <c r="AJ4613">
        <f>[1]资金台帐!AJ4613</f>
        <v>0</v>
      </c>
      <c r="AK4613">
        <f>[1]资金台帐!AK4613</f>
        <v>0</v>
      </c>
      <c r="BA4613" s="22">
        <f t="shared" si="0"/>
      </c>
    </row>
    <row r="4614">
      <c r="B4614">
        <f>[1]资金台帐!B4614&amp;""</f>
      </c>
      <c r="H4614">
        <f>[1]资金台帐!H4614&amp;""</f>
      </c>
      <c r="J4614">
        <f>[1]资金台帐!J4614&amp;""</f>
      </c>
      <c r="N4614">
        <f>[1]资金台帐!N4614</f>
      </c>
      <c r="O4614">
        <f>[1]资金台帐!O4614&amp;""</f>
      </c>
      <c r="P4614">
        <f>[1]资金台帐!P4614&amp;""</f>
      </c>
      <c r="Q4614">
        <f>[1]资金台帐!Q4614&amp;""</f>
      </c>
      <c r="T4614">
        <f>[1]资金台帐!T4614&amp;""</f>
      </c>
      <c r="U4614">
        <f>[1]资金台帐!U4614&amp;""</f>
      </c>
      <c r="W4614">
        <f>[1]资金台帐!W4614&amp;""</f>
      </c>
      <c r="X4614">
        <f>[1]资金台帐!X4614&amp;""</f>
      </c>
      <c r="AB4614">
        <f>[1]资金台帐!AB4614</f>
        <v>0</v>
      </c>
      <c r="AC4614">
        <f>[1]资金台帐!AC4614</f>
        <v>0</v>
      </c>
      <c r="AD4614">
        <f>[1]资金台帐!AD4614</f>
        <v>0</v>
      </c>
      <c r="AJ4614">
        <f>[1]资金台帐!AJ4614</f>
        <v>0</v>
      </c>
      <c r="AK4614">
        <f>[1]资金台帐!AK4614</f>
        <v>0</v>
      </c>
      <c r="BA4614" s="22">
        <f t="shared" si="0"/>
      </c>
    </row>
    <row r="4615">
      <c r="B4615">
        <f>[1]资金台帐!B4615&amp;""</f>
      </c>
      <c r="H4615">
        <f>[1]资金台帐!H4615&amp;""</f>
      </c>
      <c r="J4615">
        <f>[1]资金台帐!J4615&amp;""</f>
      </c>
      <c r="N4615">
        <f>[1]资金台帐!N4615</f>
      </c>
      <c r="O4615">
        <f>[1]资金台帐!O4615&amp;""</f>
      </c>
      <c r="P4615">
        <f>[1]资金台帐!P4615&amp;""</f>
      </c>
      <c r="Q4615">
        <f>[1]资金台帐!Q4615&amp;""</f>
      </c>
      <c r="T4615">
        <f>[1]资金台帐!T4615&amp;""</f>
      </c>
      <c r="U4615">
        <f>[1]资金台帐!U4615&amp;""</f>
      </c>
      <c r="W4615">
        <f>[1]资金台帐!W4615&amp;""</f>
      </c>
      <c r="X4615">
        <f>[1]资金台帐!X4615&amp;""</f>
      </c>
      <c r="AB4615">
        <f>[1]资金台帐!AB4615</f>
        <v>0</v>
      </c>
      <c r="AC4615">
        <f>[1]资金台帐!AC4615</f>
        <v>0</v>
      </c>
      <c r="AD4615">
        <f>[1]资金台帐!AD4615</f>
        <v>0</v>
      </c>
      <c r="AJ4615">
        <f>[1]资金台帐!AJ4615</f>
        <v>0</v>
      </c>
      <c r="AK4615">
        <f>[1]资金台帐!AK4615</f>
        <v>0</v>
      </c>
      <c r="BA4615" s="22">
        <f t="shared" si="0"/>
      </c>
    </row>
    <row r="4616">
      <c r="B4616">
        <f>[1]资金台帐!B4616&amp;""</f>
      </c>
      <c r="H4616">
        <f>[1]资金台帐!H4616&amp;""</f>
      </c>
      <c r="J4616">
        <f>[1]资金台帐!J4616&amp;""</f>
      </c>
      <c r="N4616">
        <f>[1]资金台帐!N4616</f>
      </c>
      <c r="O4616">
        <f>[1]资金台帐!O4616&amp;""</f>
      </c>
      <c r="P4616">
        <f>[1]资金台帐!P4616&amp;""</f>
      </c>
      <c r="Q4616">
        <f>[1]资金台帐!Q4616&amp;""</f>
      </c>
      <c r="T4616">
        <f>[1]资金台帐!T4616&amp;""</f>
      </c>
      <c r="U4616">
        <f>[1]资金台帐!U4616&amp;""</f>
      </c>
      <c r="W4616">
        <f>[1]资金台帐!W4616&amp;""</f>
      </c>
      <c r="X4616">
        <f>[1]资金台帐!X4616&amp;""</f>
      </c>
      <c r="AB4616">
        <f>[1]资金台帐!AB4616</f>
        <v>0</v>
      </c>
      <c r="AC4616">
        <f>[1]资金台帐!AC4616</f>
        <v>0</v>
      </c>
      <c r="AD4616">
        <f>[1]资金台帐!AD4616</f>
        <v>0</v>
      </c>
      <c r="AJ4616">
        <f>[1]资金台帐!AJ4616</f>
        <v>0</v>
      </c>
      <c r="AK4616">
        <f>[1]资金台帐!AK4616</f>
        <v>0</v>
      </c>
      <c r="BA4616" s="22">
        <f t="shared" si="0"/>
      </c>
    </row>
    <row r="4617">
      <c r="B4617">
        <f>[1]资金台帐!B4617&amp;""</f>
      </c>
      <c r="H4617">
        <f>[1]资金台帐!H4617&amp;""</f>
      </c>
      <c r="J4617">
        <f>[1]资金台帐!J4617&amp;""</f>
      </c>
      <c r="N4617">
        <f>[1]资金台帐!N4617</f>
      </c>
      <c r="O4617">
        <f>[1]资金台帐!O4617&amp;""</f>
      </c>
      <c r="P4617">
        <f>[1]资金台帐!P4617&amp;""</f>
      </c>
      <c r="Q4617">
        <f>[1]资金台帐!Q4617&amp;""</f>
      </c>
      <c r="T4617">
        <f>[1]资金台帐!T4617&amp;""</f>
      </c>
      <c r="U4617">
        <f>[1]资金台帐!U4617&amp;""</f>
      </c>
      <c r="W4617">
        <f>[1]资金台帐!W4617&amp;""</f>
      </c>
      <c r="X4617">
        <f>[1]资金台帐!X4617&amp;""</f>
      </c>
      <c r="AB4617">
        <f>[1]资金台帐!AB4617</f>
        <v>0</v>
      </c>
      <c r="AC4617">
        <f>[1]资金台帐!AC4617</f>
        <v>0</v>
      </c>
      <c r="AD4617">
        <f>[1]资金台帐!AD4617</f>
        <v>0</v>
      </c>
      <c r="AJ4617">
        <f>[1]资金台帐!AJ4617</f>
        <v>0</v>
      </c>
      <c r="AK4617">
        <f>[1]资金台帐!AK4617</f>
        <v>0</v>
      </c>
      <c r="BA4617" s="22">
        <f t="shared" si="0"/>
      </c>
    </row>
    <row r="4618">
      <c r="B4618">
        <f>[1]资金台帐!B4618&amp;""</f>
      </c>
      <c r="H4618">
        <f>[1]资金台帐!H4618&amp;""</f>
      </c>
      <c r="J4618">
        <f>[1]资金台帐!J4618&amp;""</f>
      </c>
      <c r="N4618">
        <f>[1]资金台帐!N4618</f>
      </c>
      <c r="O4618">
        <f>[1]资金台帐!O4618&amp;""</f>
      </c>
      <c r="P4618">
        <f>[1]资金台帐!P4618&amp;""</f>
      </c>
      <c r="Q4618">
        <f>[1]资金台帐!Q4618&amp;""</f>
      </c>
      <c r="T4618">
        <f>[1]资金台帐!T4618&amp;""</f>
      </c>
      <c r="U4618">
        <f>[1]资金台帐!U4618&amp;""</f>
      </c>
      <c r="W4618">
        <f>[1]资金台帐!W4618&amp;""</f>
      </c>
      <c r="X4618">
        <f>[1]资金台帐!X4618&amp;""</f>
      </c>
      <c r="AB4618">
        <f>[1]资金台帐!AB4618</f>
        <v>0</v>
      </c>
      <c r="AC4618">
        <f>[1]资金台帐!AC4618</f>
        <v>0</v>
      </c>
      <c r="AD4618">
        <f>[1]资金台帐!AD4618</f>
        <v>0</v>
      </c>
      <c r="AJ4618">
        <f>[1]资金台帐!AJ4618</f>
        <v>0</v>
      </c>
      <c r="AK4618">
        <f>[1]资金台帐!AK4618</f>
        <v>0</v>
      </c>
      <c r="BA4618" s="22">
        <f t="shared" si="0"/>
      </c>
    </row>
    <row r="4619">
      <c r="B4619">
        <f>[1]资金台帐!B4619&amp;""</f>
      </c>
      <c r="H4619">
        <f>[1]资金台帐!H4619&amp;""</f>
      </c>
      <c r="J4619">
        <f>[1]资金台帐!J4619&amp;""</f>
      </c>
      <c r="N4619">
        <f>[1]资金台帐!N4619</f>
      </c>
      <c r="O4619">
        <f>[1]资金台帐!O4619&amp;""</f>
      </c>
      <c r="P4619">
        <f>[1]资金台帐!P4619&amp;""</f>
      </c>
      <c r="Q4619">
        <f>[1]资金台帐!Q4619&amp;""</f>
      </c>
      <c r="T4619">
        <f>[1]资金台帐!T4619&amp;""</f>
      </c>
      <c r="U4619">
        <f>[1]资金台帐!U4619&amp;""</f>
      </c>
      <c r="W4619">
        <f>[1]资金台帐!W4619&amp;""</f>
      </c>
      <c r="X4619">
        <f>[1]资金台帐!X4619&amp;""</f>
      </c>
      <c r="AB4619">
        <f>[1]资金台帐!AB4619</f>
        <v>0</v>
      </c>
      <c r="AC4619">
        <f>[1]资金台帐!AC4619</f>
        <v>0</v>
      </c>
      <c r="AD4619">
        <f>[1]资金台帐!AD4619</f>
        <v>0</v>
      </c>
      <c r="AJ4619">
        <f>[1]资金台帐!AJ4619</f>
        <v>0</v>
      </c>
      <c r="AK4619">
        <f>[1]资金台帐!AK4619</f>
        <v>0</v>
      </c>
      <c r="BA4619" s="22">
        <f t="shared" si="0"/>
      </c>
    </row>
    <row r="4620">
      <c r="B4620">
        <f>[1]资金台帐!B4620&amp;""</f>
      </c>
      <c r="H4620">
        <f>[1]资金台帐!H4620&amp;""</f>
      </c>
      <c r="J4620">
        <f>[1]资金台帐!J4620&amp;""</f>
      </c>
      <c r="N4620">
        <f>[1]资金台帐!N4620</f>
      </c>
      <c r="O4620">
        <f>[1]资金台帐!O4620&amp;""</f>
      </c>
      <c r="P4620">
        <f>[1]资金台帐!P4620&amp;""</f>
      </c>
      <c r="Q4620">
        <f>[1]资金台帐!Q4620&amp;""</f>
      </c>
      <c r="T4620">
        <f>[1]资金台帐!T4620&amp;""</f>
      </c>
      <c r="U4620">
        <f>[1]资金台帐!U4620&amp;""</f>
      </c>
      <c r="W4620">
        <f>[1]资金台帐!W4620&amp;""</f>
      </c>
      <c r="X4620">
        <f>[1]资金台帐!X4620&amp;""</f>
      </c>
      <c r="AB4620">
        <f>[1]资金台帐!AB4620</f>
        <v>0</v>
      </c>
      <c r="AC4620">
        <f>[1]资金台帐!AC4620</f>
        <v>0</v>
      </c>
      <c r="AD4620">
        <f>[1]资金台帐!AD4620</f>
        <v>0</v>
      </c>
      <c r="AJ4620">
        <f>[1]资金台帐!AJ4620</f>
        <v>0</v>
      </c>
      <c r="AK4620">
        <f>[1]资金台帐!AK4620</f>
        <v>0</v>
      </c>
      <c r="BA4620" s="22">
        <f t="shared" si="0"/>
      </c>
    </row>
    <row r="4621">
      <c r="B4621">
        <f>[1]资金台帐!B4621&amp;""</f>
      </c>
      <c r="H4621">
        <f>[1]资金台帐!H4621&amp;""</f>
      </c>
      <c r="J4621">
        <f>[1]资金台帐!J4621&amp;""</f>
      </c>
      <c r="N4621">
        <f>[1]资金台帐!N4621</f>
      </c>
      <c r="O4621">
        <f>[1]资金台帐!O4621&amp;""</f>
      </c>
      <c r="P4621">
        <f>[1]资金台帐!P4621&amp;""</f>
      </c>
      <c r="Q4621">
        <f>[1]资金台帐!Q4621&amp;""</f>
      </c>
      <c r="T4621">
        <f>[1]资金台帐!T4621&amp;""</f>
      </c>
      <c r="U4621">
        <f>[1]资金台帐!U4621&amp;""</f>
      </c>
      <c r="W4621">
        <f>[1]资金台帐!W4621&amp;""</f>
      </c>
      <c r="X4621">
        <f>[1]资金台帐!X4621&amp;""</f>
      </c>
      <c r="AB4621">
        <f>[1]资金台帐!AB4621</f>
        <v>0</v>
      </c>
      <c r="AC4621">
        <f>[1]资金台帐!AC4621</f>
        <v>0</v>
      </c>
      <c r="AD4621">
        <f>[1]资金台帐!AD4621</f>
        <v>0</v>
      </c>
      <c r="AJ4621">
        <f>[1]资金台帐!AJ4621</f>
        <v>0</v>
      </c>
      <c r="AK4621">
        <f>[1]资金台帐!AK4621</f>
        <v>0</v>
      </c>
      <c r="BA4621" s="22">
        <f t="shared" si="0"/>
      </c>
    </row>
    <row r="4622">
      <c r="B4622">
        <f>[1]资金台帐!B4622&amp;""</f>
      </c>
      <c r="H4622">
        <f>[1]资金台帐!H4622&amp;""</f>
      </c>
      <c r="J4622">
        <f>[1]资金台帐!J4622&amp;""</f>
      </c>
      <c r="N4622">
        <f>[1]资金台帐!N4622</f>
      </c>
      <c r="O4622">
        <f>[1]资金台帐!O4622&amp;""</f>
      </c>
      <c r="P4622">
        <f>[1]资金台帐!P4622&amp;""</f>
      </c>
      <c r="Q4622">
        <f>[1]资金台帐!Q4622&amp;""</f>
      </c>
      <c r="T4622">
        <f>[1]资金台帐!T4622&amp;""</f>
      </c>
      <c r="U4622">
        <f>[1]资金台帐!U4622&amp;""</f>
      </c>
      <c r="W4622">
        <f>[1]资金台帐!W4622&amp;""</f>
      </c>
      <c r="X4622">
        <f>[1]资金台帐!X4622&amp;""</f>
      </c>
      <c r="AB4622">
        <f>[1]资金台帐!AB4622</f>
        <v>0</v>
      </c>
      <c r="AC4622">
        <f>[1]资金台帐!AC4622</f>
        <v>0</v>
      </c>
      <c r="AD4622">
        <f>[1]资金台帐!AD4622</f>
        <v>0</v>
      </c>
      <c r="AJ4622">
        <f>[1]资金台帐!AJ4622</f>
        <v>0</v>
      </c>
      <c r="AK4622">
        <f>[1]资金台帐!AK4622</f>
        <v>0</v>
      </c>
      <c r="BA4622" s="22">
        <f t="shared" si="0"/>
      </c>
    </row>
    <row r="4623">
      <c r="B4623">
        <f>[1]资金台帐!B4623&amp;""</f>
      </c>
      <c r="H4623">
        <f>[1]资金台帐!H4623&amp;""</f>
      </c>
      <c r="J4623">
        <f>[1]资金台帐!J4623&amp;""</f>
      </c>
      <c r="N4623">
        <f>[1]资金台帐!N4623</f>
      </c>
      <c r="O4623">
        <f>[1]资金台帐!O4623&amp;""</f>
      </c>
      <c r="P4623">
        <f>[1]资金台帐!P4623&amp;""</f>
      </c>
      <c r="Q4623">
        <f>[1]资金台帐!Q4623&amp;""</f>
      </c>
      <c r="T4623">
        <f>[1]资金台帐!T4623&amp;""</f>
      </c>
      <c r="U4623">
        <f>[1]资金台帐!U4623&amp;""</f>
      </c>
      <c r="W4623">
        <f>[1]资金台帐!W4623&amp;""</f>
      </c>
      <c r="X4623">
        <f>[1]资金台帐!X4623&amp;""</f>
      </c>
      <c r="AB4623">
        <f>[1]资金台帐!AB4623</f>
        <v>0</v>
      </c>
      <c r="AC4623">
        <f>[1]资金台帐!AC4623</f>
        <v>0</v>
      </c>
      <c r="AD4623">
        <f>[1]资金台帐!AD4623</f>
        <v>0</v>
      </c>
      <c r="AJ4623">
        <f>[1]资金台帐!AJ4623</f>
        <v>0</v>
      </c>
      <c r="AK4623">
        <f>[1]资金台帐!AK4623</f>
        <v>0</v>
      </c>
      <c r="BA4623" s="22">
        <f t="shared" si="0"/>
      </c>
    </row>
    <row r="4624">
      <c r="B4624">
        <f>[1]资金台帐!B4624&amp;""</f>
      </c>
      <c r="H4624">
        <f>[1]资金台帐!H4624&amp;""</f>
      </c>
      <c r="J4624">
        <f>[1]资金台帐!J4624&amp;""</f>
      </c>
      <c r="N4624">
        <f>[1]资金台帐!N4624</f>
      </c>
      <c r="O4624">
        <f>[1]资金台帐!O4624&amp;""</f>
      </c>
      <c r="P4624">
        <f>[1]资金台帐!P4624&amp;""</f>
      </c>
      <c r="Q4624">
        <f>[1]资金台帐!Q4624&amp;""</f>
      </c>
      <c r="T4624">
        <f>[1]资金台帐!T4624&amp;""</f>
      </c>
      <c r="U4624">
        <f>[1]资金台帐!U4624&amp;""</f>
      </c>
      <c r="W4624">
        <f>[1]资金台帐!W4624&amp;""</f>
      </c>
      <c r="X4624">
        <f>[1]资金台帐!X4624&amp;""</f>
      </c>
      <c r="AB4624">
        <f>[1]资金台帐!AB4624</f>
        <v>0</v>
      </c>
      <c r="AC4624">
        <f>[1]资金台帐!AC4624</f>
        <v>0</v>
      </c>
      <c r="AD4624">
        <f>[1]资金台帐!AD4624</f>
        <v>0</v>
      </c>
      <c r="AJ4624">
        <f>[1]资金台帐!AJ4624</f>
        <v>0</v>
      </c>
      <c r="AK4624">
        <f>[1]资金台帐!AK4624</f>
        <v>0</v>
      </c>
      <c r="BA4624" s="22">
        <f t="shared" si="0"/>
      </c>
    </row>
    <row r="4625">
      <c r="B4625">
        <f>[1]资金台帐!B4625&amp;""</f>
      </c>
      <c r="H4625">
        <f>[1]资金台帐!H4625&amp;""</f>
      </c>
      <c r="J4625">
        <f>[1]资金台帐!J4625&amp;""</f>
      </c>
      <c r="N4625">
        <f>[1]资金台帐!N4625</f>
      </c>
      <c r="O4625">
        <f>[1]资金台帐!O4625&amp;""</f>
      </c>
      <c r="P4625">
        <f>[1]资金台帐!P4625&amp;""</f>
      </c>
      <c r="Q4625">
        <f>[1]资金台帐!Q4625&amp;""</f>
      </c>
      <c r="T4625">
        <f>[1]资金台帐!T4625&amp;""</f>
      </c>
      <c r="U4625">
        <f>[1]资金台帐!U4625&amp;""</f>
      </c>
      <c r="W4625">
        <f>[1]资金台帐!W4625&amp;""</f>
      </c>
      <c r="X4625">
        <f>[1]资金台帐!X4625&amp;""</f>
      </c>
      <c r="AB4625">
        <f>[1]资金台帐!AB4625</f>
        <v>0</v>
      </c>
      <c r="AC4625">
        <f>[1]资金台帐!AC4625</f>
        <v>0</v>
      </c>
      <c r="AD4625">
        <f>[1]资金台帐!AD4625</f>
        <v>0</v>
      </c>
      <c r="AJ4625">
        <f>[1]资金台帐!AJ4625</f>
        <v>0</v>
      </c>
      <c r="AK4625">
        <f>[1]资金台帐!AK4625</f>
        <v>0</v>
      </c>
      <c r="BA4625" s="22">
        <f t="shared" si="0"/>
      </c>
    </row>
    <row r="4626">
      <c r="B4626">
        <f>[1]资金台帐!B4626&amp;""</f>
      </c>
      <c r="H4626">
        <f>[1]资金台帐!H4626&amp;""</f>
      </c>
      <c r="J4626">
        <f>[1]资金台帐!J4626&amp;""</f>
      </c>
      <c r="N4626">
        <f>[1]资金台帐!N4626</f>
      </c>
      <c r="O4626">
        <f>[1]资金台帐!O4626&amp;""</f>
      </c>
      <c r="P4626">
        <f>[1]资金台帐!P4626&amp;""</f>
      </c>
      <c r="Q4626">
        <f>[1]资金台帐!Q4626&amp;""</f>
      </c>
      <c r="T4626">
        <f>[1]资金台帐!T4626&amp;""</f>
      </c>
      <c r="U4626">
        <f>[1]资金台帐!U4626&amp;""</f>
      </c>
      <c r="W4626">
        <f>[1]资金台帐!W4626&amp;""</f>
      </c>
      <c r="X4626">
        <f>[1]资金台帐!X4626&amp;""</f>
      </c>
      <c r="AB4626">
        <f>[1]资金台帐!AB4626</f>
        <v>0</v>
      </c>
      <c r="AC4626">
        <f>[1]资金台帐!AC4626</f>
        <v>0</v>
      </c>
      <c r="AD4626">
        <f>[1]资金台帐!AD4626</f>
        <v>0</v>
      </c>
      <c r="AJ4626">
        <f>[1]资金台帐!AJ4626</f>
        <v>0</v>
      </c>
      <c r="AK4626">
        <f>[1]资金台帐!AK4626</f>
        <v>0</v>
      </c>
      <c r="BA4626" s="22">
        <f t="shared" si="0"/>
      </c>
    </row>
    <row r="4627">
      <c r="B4627">
        <f>[1]资金台帐!B4627&amp;""</f>
      </c>
      <c r="H4627">
        <f>[1]资金台帐!H4627&amp;""</f>
      </c>
      <c r="J4627">
        <f>[1]资金台帐!J4627&amp;""</f>
      </c>
      <c r="N4627">
        <f>[1]资金台帐!N4627</f>
      </c>
      <c r="O4627">
        <f>[1]资金台帐!O4627&amp;""</f>
      </c>
      <c r="P4627">
        <f>[1]资金台帐!P4627&amp;""</f>
      </c>
      <c r="Q4627">
        <f>[1]资金台帐!Q4627&amp;""</f>
      </c>
      <c r="T4627">
        <f>[1]资金台帐!T4627&amp;""</f>
      </c>
      <c r="U4627">
        <f>[1]资金台帐!U4627&amp;""</f>
      </c>
      <c r="W4627">
        <f>[1]资金台帐!W4627&amp;""</f>
      </c>
      <c r="X4627">
        <f>[1]资金台帐!X4627&amp;""</f>
      </c>
      <c r="AB4627">
        <f>[1]资金台帐!AB4627</f>
        <v>0</v>
      </c>
      <c r="AC4627">
        <f>[1]资金台帐!AC4627</f>
        <v>0</v>
      </c>
      <c r="AD4627">
        <f>[1]资金台帐!AD4627</f>
        <v>0</v>
      </c>
      <c r="AJ4627">
        <f>[1]资金台帐!AJ4627</f>
        <v>0</v>
      </c>
      <c r="AK4627">
        <f>[1]资金台帐!AK4627</f>
        <v>0</v>
      </c>
      <c r="BA4627" s="22">
        <f t="shared" si="0"/>
      </c>
    </row>
    <row r="4628">
      <c r="B4628">
        <f>[1]资金台帐!B4628&amp;""</f>
      </c>
      <c r="H4628">
        <f>[1]资金台帐!H4628&amp;""</f>
      </c>
      <c r="J4628">
        <f>[1]资金台帐!J4628&amp;""</f>
      </c>
      <c r="N4628">
        <f>[1]资金台帐!N4628</f>
      </c>
      <c r="O4628">
        <f>[1]资金台帐!O4628&amp;""</f>
      </c>
      <c r="P4628">
        <f>[1]资金台帐!P4628&amp;""</f>
      </c>
      <c r="Q4628">
        <f>[1]资金台帐!Q4628&amp;""</f>
      </c>
      <c r="T4628">
        <f>[1]资金台帐!T4628&amp;""</f>
      </c>
      <c r="U4628">
        <f>[1]资金台帐!U4628&amp;""</f>
      </c>
      <c r="W4628">
        <f>[1]资金台帐!W4628&amp;""</f>
      </c>
      <c r="X4628">
        <f>[1]资金台帐!X4628&amp;""</f>
      </c>
      <c r="AB4628">
        <f>[1]资金台帐!AB4628</f>
        <v>0</v>
      </c>
      <c r="AC4628">
        <f>[1]资金台帐!AC4628</f>
        <v>0</v>
      </c>
      <c r="AD4628">
        <f>[1]资金台帐!AD4628</f>
        <v>0</v>
      </c>
      <c r="AJ4628">
        <f>[1]资金台帐!AJ4628</f>
        <v>0</v>
      </c>
      <c r="AK4628">
        <f>[1]资金台帐!AK4628</f>
        <v>0</v>
      </c>
      <c r="BA4628" s="22">
        <f t="shared" si="0"/>
      </c>
    </row>
    <row r="4629">
      <c r="B4629">
        <f>[1]资金台帐!B4629&amp;""</f>
      </c>
      <c r="H4629">
        <f>[1]资金台帐!H4629&amp;""</f>
      </c>
      <c r="J4629">
        <f>[1]资金台帐!J4629&amp;""</f>
      </c>
      <c r="N4629">
        <f>[1]资金台帐!N4629</f>
      </c>
      <c r="O4629">
        <f>[1]资金台帐!O4629&amp;""</f>
      </c>
      <c r="P4629">
        <f>[1]资金台帐!P4629&amp;""</f>
      </c>
      <c r="Q4629">
        <f>[1]资金台帐!Q4629&amp;""</f>
      </c>
      <c r="T4629">
        <f>[1]资金台帐!T4629&amp;""</f>
      </c>
      <c r="U4629">
        <f>[1]资金台帐!U4629&amp;""</f>
      </c>
      <c r="W4629">
        <f>[1]资金台帐!W4629&amp;""</f>
      </c>
      <c r="X4629">
        <f>[1]资金台帐!X4629&amp;""</f>
      </c>
      <c r="AB4629">
        <f>[1]资金台帐!AB4629</f>
        <v>0</v>
      </c>
      <c r="AC4629">
        <f>[1]资金台帐!AC4629</f>
        <v>0</v>
      </c>
      <c r="AD4629">
        <f>[1]资金台帐!AD4629</f>
        <v>0</v>
      </c>
      <c r="AJ4629">
        <f>[1]资金台帐!AJ4629</f>
        <v>0</v>
      </c>
      <c r="AK4629">
        <f>[1]资金台帐!AK4629</f>
        <v>0</v>
      </c>
      <c r="BA4629" s="22">
        <f t="shared" si="0"/>
      </c>
    </row>
    <row r="4630">
      <c r="B4630">
        <f>[1]资金台帐!B4630&amp;""</f>
      </c>
      <c r="H4630">
        <f>[1]资金台帐!H4630&amp;""</f>
      </c>
      <c r="J4630">
        <f>[1]资金台帐!J4630&amp;""</f>
      </c>
      <c r="N4630">
        <f>[1]资金台帐!N4630</f>
      </c>
      <c r="O4630">
        <f>[1]资金台帐!O4630&amp;""</f>
      </c>
      <c r="P4630">
        <f>[1]资金台帐!P4630&amp;""</f>
      </c>
      <c r="Q4630">
        <f>[1]资金台帐!Q4630&amp;""</f>
      </c>
      <c r="T4630">
        <f>[1]资金台帐!T4630&amp;""</f>
      </c>
      <c r="U4630">
        <f>[1]资金台帐!U4630&amp;""</f>
      </c>
      <c r="W4630">
        <f>[1]资金台帐!W4630&amp;""</f>
      </c>
      <c r="X4630">
        <f>[1]资金台帐!X4630&amp;""</f>
      </c>
      <c r="AB4630">
        <f>[1]资金台帐!AB4630</f>
        <v>0</v>
      </c>
      <c r="AC4630">
        <f>[1]资金台帐!AC4630</f>
        <v>0</v>
      </c>
      <c r="AD4630">
        <f>[1]资金台帐!AD4630</f>
        <v>0</v>
      </c>
      <c r="AJ4630">
        <f>[1]资金台帐!AJ4630</f>
        <v>0</v>
      </c>
      <c r="AK4630">
        <f>[1]资金台帐!AK4630</f>
        <v>0</v>
      </c>
      <c r="BA4630" s="22">
        <f t="shared" si="0"/>
      </c>
    </row>
    <row r="4631">
      <c r="B4631">
        <f>[1]资金台帐!B4631&amp;""</f>
      </c>
      <c r="H4631">
        <f>[1]资金台帐!H4631&amp;""</f>
      </c>
      <c r="J4631">
        <f>[1]资金台帐!J4631&amp;""</f>
      </c>
      <c r="N4631">
        <f>[1]资金台帐!N4631</f>
      </c>
      <c r="O4631">
        <f>[1]资金台帐!O4631&amp;""</f>
      </c>
      <c r="P4631">
        <f>[1]资金台帐!P4631&amp;""</f>
      </c>
      <c r="Q4631">
        <f>[1]资金台帐!Q4631&amp;""</f>
      </c>
      <c r="T4631">
        <f>[1]资金台帐!T4631&amp;""</f>
      </c>
      <c r="U4631">
        <f>[1]资金台帐!U4631&amp;""</f>
      </c>
      <c r="W4631">
        <f>[1]资金台帐!W4631&amp;""</f>
      </c>
      <c r="X4631">
        <f>[1]资金台帐!X4631&amp;""</f>
      </c>
      <c r="AB4631">
        <f>[1]资金台帐!AB4631</f>
        <v>0</v>
      </c>
      <c r="AC4631">
        <f>[1]资金台帐!AC4631</f>
        <v>0</v>
      </c>
      <c r="AD4631">
        <f>[1]资金台帐!AD4631</f>
        <v>0</v>
      </c>
      <c r="AJ4631">
        <f>[1]资金台帐!AJ4631</f>
        <v>0</v>
      </c>
      <c r="AK4631">
        <f>[1]资金台帐!AK4631</f>
        <v>0</v>
      </c>
      <c r="BA4631" s="22">
        <f t="shared" si="0"/>
      </c>
    </row>
    <row r="4632">
      <c r="B4632">
        <f>[1]资金台帐!B4632&amp;""</f>
      </c>
      <c r="H4632">
        <f>[1]资金台帐!H4632&amp;""</f>
      </c>
      <c r="J4632">
        <f>[1]资金台帐!J4632&amp;""</f>
      </c>
      <c r="N4632">
        <f>[1]资金台帐!N4632</f>
      </c>
      <c r="O4632">
        <f>[1]资金台帐!O4632&amp;""</f>
      </c>
      <c r="P4632">
        <f>[1]资金台帐!P4632&amp;""</f>
      </c>
      <c r="Q4632">
        <f>[1]资金台帐!Q4632&amp;""</f>
      </c>
      <c r="T4632">
        <f>[1]资金台帐!T4632&amp;""</f>
      </c>
      <c r="U4632">
        <f>[1]资金台帐!U4632&amp;""</f>
      </c>
      <c r="W4632">
        <f>[1]资金台帐!W4632&amp;""</f>
      </c>
      <c r="X4632">
        <f>[1]资金台帐!X4632&amp;""</f>
      </c>
      <c r="AB4632">
        <f>[1]资金台帐!AB4632</f>
        <v>0</v>
      </c>
      <c r="AC4632">
        <f>[1]资金台帐!AC4632</f>
        <v>0</v>
      </c>
      <c r="AD4632">
        <f>[1]资金台帐!AD4632</f>
        <v>0</v>
      </c>
      <c r="AJ4632">
        <f>[1]资金台帐!AJ4632</f>
        <v>0</v>
      </c>
      <c r="AK4632">
        <f>[1]资金台帐!AK4632</f>
        <v>0</v>
      </c>
      <c r="BA4632" s="22">
        <f t="shared" si="0"/>
      </c>
    </row>
    <row r="4633">
      <c r="B4633">
        <f>[1]资金台帐!B4633&amp;""</f>
      </c>
      <c r="H4633">
        <f>[1]资金台帐!H4633&amp;""</f>
      </c>
      <c r="J4633">
        <f>[1]资金台帐!J4633&amp;""</f>
      </c>
      <c r="N4633">
        <f>[1]资金台帐!N4633</f>
      </c>
      <c r="O4633">
        <f>[1]资金台帐!O4633&amp;""</f>
      </c>
      <c r="P4633">
        <f>[1]资金台帐!P4633&amp;""</f>
      </c>
      <c r="Q4633">
        <f>[1]资金台帐!Q4633&amp;""</f>
      </c>
      <c r="T4633">
        <f>[1]资金台帐!T4633&amp;""</f>
      </c>
      <c r="U4633">
        <f>[1]资金台帐!U4633&amp;""</f>
      </c>
      <c r="W4633">
        <f>[1]资金台帐!W4633&amp;""</f>
      </c>
      <c r="X4633">
        <f>[1]资金台帐!X4633&amp;""</f>
      </c>
      <c r="AB4633">
        <f>[1]资金台帐!AB4633</f>
        <v>0</v>
      </c>
      <c r="AC4633">
        <f>[1]资金台帐!AC4633</f>
        <v>0</v>
      </c>
      <c r="AD4633">
        <f>[1]资金台帐!AD4633</f>
        <v>0</v>
      </c>
      <c r="AJ4633">
        <f>[1]资金台帐!AJ4633</f>
        <v>0</v>
      </c>
      <c r="AK4633">
        <f>[1]资金台帐!AK4633</f>
        <v>0</v>
      </c>
      <c r="BA4633" s="22">
        <f t="shared" si="0"/>
      </c>
    </row>
    <row r="4634">
      <c r="B4634">
        <f>[1]资金台帐!B4634&amp;""</f>
      </c>
      <c r="H4634">
        <f>[1]资金台帐!H4634&amp;""</f>
      </c>
      <c r="J4634">
        <f>[1]资金台帐!J4634&amp;""</f>
      </c>
      <c r="N4634">
        <f>[1]资金台帐!N4634</f>
      </c>
      <c r="O4634">
        <f>[1]资金台帐!O4634&amp;""</f>
      </c>
      <c r="P4634">
        <f>[1]资金台帐!P4634&amp;""</f>
      </c>
      <c r="Q4634">
        <f>[1]资金台帐!Q4634&amp;""</f>
      </c>
      <c r="T4634">
        <f>[1]资金台帐!T4634&amp;""</f>
      </c>
      <c r="U4634">
        <f>[1]资金台帐!U4634&amp;""</f>
      </c>
      <c r="W4634">
        <f>[1]资金台帐!W4634&amp;""</f>
      </c>
      <c r="X4634">
        <f>[1]资金台帐!X4634&amp;""</f>
      </c>
      <c r="AB4634">
        <f>[1]资金台帐!AB4634</f>
        <v>0</v>
      </c>
      <c r="AC4634">
        <f>[1]资金台帐!AC4634</f>
        <v>0</v>
      </c>
      <c r="AD4634">
        <f>[1]资金台帐!AD4634</f>
        <v>0</v>
      </c>
      <c r="AJ4634">
        <f>[1]资金台帐!AJ4634</f>
        <v>0</v>
      </c>
      <c r="AK4634">
        <f>[1]资金台帐!AK4634</f>
        <v>0</v>
      </c>
      <c r="BA4634" s="22">
        <f t="shared" si="0"/>
      </c>
    </row>
    <row r="4635">
      <c r="B4635">
        <f>[1]资金台帐!B4635&amp;""</f>
      </c>
      <c r="H4635">
        <f>[1]资金台帐!H4635&amp;""</f>
      </c>
      <c r="J4635">
        <f>[1]资金台帐!J4635&amp;""</f>
      </c>
      <c r="N4635">
        <f>[1]资金台帐!N4635</f>
      </c>
      <c r="O4635">
        <f>[1]资金台帐!O4635&amp;""</f>
      </c>
      <c r="P4635">
        <f>[1]资金台帐!P4635&amp;""</f>
      </c>
      <c r="Q4635">
        <f>[1]资金台帐!Q4635&amp;""</f>
      </c>
      <c r="T4635">
        <f>[1]资金台帐!T4635&amp;""</f>
      </c>
      <c r="U4635">
        <f>[1]资金台帐!U4635&amp;""</f>
      </c>
      <c r="W4635">
        <f>[1]资金台帐!W4635&amp;""</f>
      </c>
      <c r="X4635">
        <f>[1]资金台帐!X4635&amp;""</f>
      </c>
      <c r="AB4635">
        <f>[1]资金台帐!AB4635</f>
        <v>0</v>
      </c>
      <c r="AC4635">
        <f>[1]资金台帐!AC4635</f>
        <v>0</v>
      </c>
      <c r="AD4635">
        <f>[1]资金台帐!AD4635</f>
        <v>0</v>
      </c>
      <c r="AJ4635">
        <f>[1]资金台帐!AJ4635</f>
        <v>0</v>
      </c>
      <c r="AK4635">
        <f>[1]资金台帐!AK4635</f>
        <v>0</v>
      </c>
      <c r="BA4635" s="22">
        <f t="shared" si="0"/>
      </c>
    </row>
    <row r="4636">
      <c r="B4636">
        <f>[1]资金台帐!B4636&amp;""</f>
      </c>
      <c r="H4636">
        <f>[1]资金台帐!H4636&amp;""</f>
      </c>
      <c r="J4636">
        <f>[1]资金台帐!J4636&amp;""</f>
      </c>
      <c r="N4636">
        <f>[1]资金台帐!N4636</f>
      </c>
      <c r="O4636">
        <f>[1]资金台帐!O4636&amp;""</f>
      </c>
      <c r="P4636">
        <f>[1]资金台帐!P4636&amp;""</f>
      </c>
      <c r="Q4636">
        <f>[1]资金台帐!Q4636&amp;""</f>
      </c>
      <c r="T4636">
        <f>[1]资金台帐!T4636&amp;""</f>
      </c>
      <c r="U4636">
        <f>[1]资金台帐!U4636&amp;""</f>
      </c>
      <c r="W4636">
        <f>[1]资金台帐!W4636&amp;""</f>
      </c>
      <c r="X4636">
        <f>[1]资金台帐!X4636&amp;""</f>
      </c>
      <c r="AB4636">
        <f>[1]资金台帐!AB4636</f>
        <v>0</v>
      </c>
      <c r="AC4636">
        <f>[1]资金台帐!AC4636</f>
        <v>0</v>
      </c>
      <c r="AD4636">
        <f>[1]资金台帐!AD4636</f>
        <v>0</v>
      </c>
      <c r="AJ4636">
        <f>[1]资金台帐!AJ4636</f>
        <v>0</v>
      </c>
      <c r="AK4636">
        <f>[1]资金台帐!AK4636</f>
        <v>0</v>
      </c>
      <c r="BA4636" s="22">
        <f t="shared" si="0"/>
      </c>
    </row>
    <row r="4637">
      <c r="B4637">
        <f>[1]资金台帐!B4637&amp;""</f>
      </c>
      <c r="H4637">
        <f>[1]资金台帐!H4637&amp;""</f>
      </c>
      <c r="J4637">
        <f>[1]资金台帐!J4637&amp;""</f>
      </c>
      <c r="N4637">
        <f>[1]资金台帐!N4637</f>
      </c>
      <c r="O4637">
        <f>[1]资金台帐!O4637&amp;""</f>
      </c>
      <c r="P4637">
        <f>[1]资金台帐!P4637&amp;""</f>
      </c>
      <c r="Q4637">
        <f>[1]资金台帐!Q4637&amp;""</f>
      </c>
      <c r="T4637">
        <f>[1]资金台帐!T4637&amp;""</f>
      </c>
      <c r="U4637">
        <f>[1]资金台帐!U4637&amp;""</f>
      </c>
      <c r="W4637">
        <f>[1]资金台帐!W4637&amp;""</f>
      </c>
      <c r="X4637">
        <f>[1]资金台帐!X4637&amp;""</f>
      </c>
      <c r="AB4637">
        <f>[1]资金台帐!AB4637</f>
        <v>0</v>
      </c>
      <c r="AC4637">
        <f>[1]资金台帐!AC4637</f>
        <v>0</v>
      </c>
      <c r="AD4637">
        <f>[1]资金台帐!AD4637</f>
        <v>0</v>
      </c>
      <c r="AJ4637">
        <f>[1]资金台帐!AJ4637</f>
        <v>0</v>
      </c>
      <c r="AK4637">
        <f>[1]资金台帐!AK4637</f>
        <v>0</v>
      </c>
      <c r="BA4637" s="22">
        <f t="shared" si="0"/>
      </c>
    </row>
    <row r="4638">
      <c r="B4638">
        <f>[1]资金台帐!B4638&amp;""</f>
      </c>
      <c r="H4638">
        <f>[1]资金台帐!H4638&amp;""</f>
      </c>
      <c r="J4638">
        <f>[1]资金台帐!J4638&amp;""</f>
      </c>
      <c r="N4638">
        <f>[1]资金台帐!N4638</f>
      </c>
      <c r="O4638">
        <f>[1]资金台帐!O4638&amp;""</f>
      </c>
      <c r="P4638">
        <f>[1]资金台帐!P4638&amp;""</f>
      </c>
      <c r="Q4638">
        <f>[1]资金台帐!Q4638&amp;""</f>
      </c>
      <c r="T4638">
        <f>[1]资金台帐!T4638&amp;""</f>
      </c>
      <c r="U4638">
        <f>[1]资金台帐!U4638&amp;""</f>
      </c>
      <c r="W4638">
        <f>[1]资金台帐!W4638&amp;""</f>
      </c>
      <c r="X4638">
        <f>[1]资金台帐!X4638&amp;""</f>
      </c>
      <c r="AB4638">
        <f>[1]资金台帐!AB4638</f>
        <v>0</v>
      </c>
      <c r="AC4638">
        <f>[1]资金台帐!AC4638</f>
        <v>0</v>
      </c>
      <c r="AD4638">
        <f>[1]资金台帐!AD4638</f>
        <v>0</v>
      </c>
      <c r="AJ4638">
        <f>[1]资金台帐!AJ4638</f>
        <v>0</v>
      </c>
      <c r="AK4638">
        <f>[1]资金台帐!AK4638</f>
        <v>0</v>
      </c>
      <c r="BA4638" s="22">
        <f t="shared" si="0"/>
      </c>
    </row>
    <row r="4639">
      <c r="B4639">
        <f>[1]资金台帐!B4639&amp;""</f>
      </c>
      <c r="H4639">
        <f>[1]资金台帐!H4639&amp;""</f>
      </c>
      <c r="J4639">
        <f>[1]资金台帐!J4639&amp;""</f>
      </c>
      <c r="N4639">
        <f>[1]资金台帐!N4639</f>
      </c>
      <c r="O4639">
        <f>[1]资金台帐!O4639&amp;""</f>
      </c>
      <c r="P4639">
        <f>[1]资金台帐!P4639&amp;""</f>
      </c>
      <c r="Q4639">
        <f>[1]资金台帐!Q4639&amp;""</f>
      </c>
      <c r="T4639">
        <f>[1]资金台帐!T4639&amp;""</f>
      </c>
      <c r="U4639">
        <f>[1]资金台帐!U4639&amp;""</f>
      </c>
      <c r="W4639">
        <f>[1]资金台帐!W4639&amp;""</f>
      </c>
      <c r="X4639">
        <f>[1]资金台帐!X4639&amp;""</f>
      </c>
      <c r="AB4639">
        <f>[1]资金台帐!AB4639</f>
        <v>0</v>
      </c>
      <c r="AC4639">
        <f>[1]资金台帐!AC4639</f>
        <v>0</v>
      </c>
      <c r="AD4639">
        <f>[1]资金台帐!AD4639</f>
        <v>0</v>
      </c>
      <c r="AJ4639">
        <f>[1]资金台帐!AJ4639</f>
        <v>0</v>
      </c>
      <c r="AK4639">
        <f>[1]资金台帐!AK4639</f>
        <v>0</v>
      </c>
      <c r="BA4639" s="22">
        <f t="shared" si="0"/>
      </c>
    </row>
    <row r="4640">
      <c r="B4640">
        <f>[1]资金台帐!B4640&amp;""</f>
      </c>
      <c r="H4640">
        <f>[1]资金台帐!H4640&amp;""</f>
      </c>
      <c r="J4640">
        <f>[1]资金台帐!J4640&amp;""</f>
      </c>
      <c r="N4640">
        <f>[1]资金台帐!N4640</f>
      </c>
      <c r="O4640">
        <f>[1]资金台帐!O4640&amp;""</f>
      </c>
      <c r="P4640">
        <f>[1]资金台帐!P4640&amp;""</f>
      </c>
      <c r="Q4640">
        <f>[1]资金台帐!Q4640&amp;""</f>
      </c>
      <c r="T4640">
        <f>[1]资金台帐!T4640&amp;""</f>
      </c>
      <c r="U4640">
        <f>[1]资金台帐!U4640&amp;""</f>
      </c>
      <c r="W4640">
        <f>[1]资金台帐!W4640&amp;""</f>
      </c>
      <c r="X4640">
        <f>[1]资金台帐!X4640&amp;""</f>
      </c>
      <c r="AB4640">
        <f>[1]资金台帐!AB4640</f>
        <v>0</v>
      </c>
      <c r="AC4640">
        <f>[1]资金台帐!AC4640</f>
        <v>0</v>
      </c>
      <c r="AD4640">
        <f>[1]资金台帐!AD4640</f>
        <v>0</v>
      </c>
      <c r="AJ4640">
        <f>[1]资金台帐!AJ4640</f>
        <v>0</v>
      </c>
      <c r="AK4640">
        <f>[1]资金台帐!AK4640</f>
        <v>0</v>
      </c>
      <c r="BA4640" s="22">
        <f t="shared" si="0"/>
      </c>
    </row>
    <row r="4641">
      <c r="B4641">
        <f>[1]资金台帐!B4641&amp;""</f>
      </c>
      <c r="H4641">
        <f>[1]资金台帐!H4641&amp;""</f>
      </c>
      <c r="J4641">
        <f>[1]资金台帐!J4641&amp;""</f>
      </c>
      <c r="N4641">
        <f>[1]资金台帐!N4641</f>
      </c>
      <c r="O4641">
        <f>[1]资金台帐!O4641&amp;""</f>
      </c>
      <c r="P4641">
        <f>[1]资金台帐!P4641&amp;""</f>
      </c>
      <c r="Q4641">
        <f>[1]资金台帐!Q4641&amp;""</f>
      </c>
      <c r="T4641">
        <f>[1]资金台帐!T4641&amp;""</f>
      </c>
      <c r="U4641">
        <f>[1]资金台帐!U4641&amp;""</f>
      </c>
      <c r="W4641">
        <f>[1]资金台帐!W4641&amp;""</f>
      </c>
      <c r="X4641">
        <f>[1]资金台帐!X4641&amp;""</f>
      </c>
      <c r="AB4641">
        <f>[1]资金台帐!AB4641</f>
        <v>0</v>
      </c>
      <c r="AC4641">
        <f>[1]资金台帐!AC4641</f>
        <v>0</v>
      </c>
      <c r="AD4641">
        <f>[1]资金台帐!AD4641</f>
        <v>0</v>
      </c>
      <c r="AJ4641">
        <f>[1]资金台帐!AJ4641</f>
        <v>0</v>
      </c>
      <c r="AK4641">
        <f>[1]资金台帐!AK4641</f>
        <v>0</v>
      </c>
      <c r="BA4641" s="22">
        <f t="shared" si="0"/>
      </c>
    </row>
    <row r="4642">
      <c r="B4642">
        <f>[1]资金台帐!B4642&amp;""</f>
      </c>
      <c r="H4642">
        <f>[1]资金台帐!H4642&amp;""</f>
      </c>
      <c r="J4642">
        <f>[1]资金台帐!J4642&amp;""</f>
      </c>
      <c r="N4642">
        <f>[1]资金台帐!N4642</f>
      </c>
      <c r="O4642">
        <f>[1]资金台帐!O4642&amp;""</f>
      </c>
      <c r="P4642">
        <f>[1]资金台帐!P4642&amp;""</f>
      </c>
      <c r="Q4642">
        <f>[1]资金台帐!Q4642&amp;""</f>
      </c>
      <c r="T4642">
        <f>[1]资金台帐!T4642&amp;""</f>
      </c>
      <c r="U4642">
        <f>[1]资金台帐!U4642&amp;""</f>
      </c>
      <c r="W4642">
        <f>[1]资金台帐!W4642&amp;""</f>
      </c>
      <c r="X4642">
        <f>[1]资金台帐!X4642&amp;""</f>
      </c>
      <c r="AB4642">
        <f>[1]资金台帐!AB4642</f>
        <v>0</v>
      </c>
      <c r="AC4642">
        <f>[1]资金台帐!AC4642</f>
        <v>0</v>
      </c>
      <c r="AD4642">
        <f>[1]资金台帐!AD4642</f>
        <v>0</v>
      </c>
      <c r="AJ4642">
        <f>[1]资金台帐!AJ4642</f>
        <v>0</v>
      </c>
      <c r="AK4642">
        <f>[1]资金台帐!AK4642</f>
        <v>0</v>
      </c>
      <c r="BA4642" s="22">
        <f t="shared" si="0"/>
      </c>
    </row>
    <row r="4643">
      <c r="B4643">
        <f>[1]资金台帐!B4643&amp;""</f>
      </c>
      <c r="H4643">
        <f>[1]资金台帐!H4643&amp;""</f>
      </c>
      <c r="J4643">
        <f>[1]资金台帐!J4643&amp;""</f>
      </c>
      <c r="N4643">
        <f>[1]资金台帐!N4643</f>
      </c>
      <c r="O4643">
        <f>[1]资金台帐!O4643&amp;""</f>
      </c>
      <c r="P4643">
        <f>[1]资金台帐!P4643&amp;""</f>
      </c>
      <c r="Q4643">
        <f>[1]资金台帐!Q4643&amp;""</f>
      </c>
      <c r="T4643">
        <f>[1]资金台帐!T4643&amp;""</f>
      </c>
      <c r="U4643">
        <f>[1]资金台帐!U4643&amp;""</f>
      </c>
      <c r="W4643">
        <f>[1]资金台帐!W4643&amp;""</f>
      </c>
      <c r="X4643">
        <f>[1]资金台帐!X4643&amp;""</f>
      </c>
      <c r="AB4643">
        <f>[1]资金台帐!AB4643</f>
        <v>0</v>
      </c>
      <c r="AC4643">
        <f>[1]资金台帐!AC4643</f>
        <v>0</v>
      </c>
      <c r="AD4643">
        <f>[1]资金台帐!AD4643</f>
        <v>0</v>
      </c>
      <c r="AJ4643">
        <f>[1]资金台帐!AJ4643</f>
        <v>0</v>
      </c>
      <c r="AK4643">
        <f>[1]资金台帐!AK4643</f>
        <v>0</v>
      </c>
      <c r="BA4643" s="22">
        <f t="shared" si="0"/>
      </c>
    </row>
    <row r="4644">
      <c r="B4644">
        <f>[1]资金台帐!B4644&amp;""</f>
      </c>
      <c r="H4644">
        <f>[1]资金台帐!H4644&amp;""</f>
      </c>
      <c r="J4644">
        <f>[1]资金台帐!J4644&amp;""</f>
      </c>
      <c r="N4644">
        <f>[1]资金台帐!N4644</f>
      </c>
      <c r="O4644">
        <f>[1]资金台帐!O4644&amp;""</f>
      </c>
      <c r="P4644">
        <f>[1]资金台帐!P4644&amp;""</f>
      </c>
      <c r="Q4644">
        <f>[1]资金台帐!Q4644&amp;""</f>
      </c>
      <c r="T4644">
        <f>[1]资金台帐!T4644&amp;""</f>
      </c>
      <c r="U4644">
        <f>[1]资金台帐!U4644&amp;""</f>
      </c>
      <c r="W4644">
        <f>[1]资金台帐!W4644&amp;""</f>
      </c>
      <c r="X4644">
        <f>[1]资金台帐!X4644&amp;""</f>
      </c>
      <c r="AB4644">
        <f>[1]资金台帐!AB4644</f>
        <v>0</v>
      </c>
      <c r="AC4644">
        <f>[1]资金台帐!AC4644</f>
        <v>0</v>
      </c>
      <c r="AD4644">
        <f>[1]资金台帐!AD4644</f>
        <v>0</v>
      </c>
      <c r="AJ4644">
        <f>[1]资金台帐!AJ4644</f>
        <v>0</v>
      </c>
      <c r="AK4644">
        <f>[1]资金台帐!AK4644</f>
        <v>0</v>
      </c>
      <c r="BA4644" s="22">
        <f t="shared" si="0"/>
      </c>
    </row>
    <row r="4645">
      <c r="B4645">
        <f>[1]资金台帐!B4645&amp;""</f>
      </c>
      <c r="H4645">
        <f>[1]资金台帐!H4645&amp;""</f>
      </c>
      <c r="J4645">
        <f>[1]资金台帐!J4645&amp;""</f>
      </c>
      <c r="N4645">
        <f>[1]资金台帐!N4645</f>
      </c>
      <c r="O4645">
        <f>[1]资金台帐!O4645&amp;""</f>
      </c>
      <c r="P4645">
        <f>[1]资金台帐!P4645&amp;""</f>
      </c>
      <c r="Q4645">
        <f>[1]资金台帐!Q4645&amp;""</f>
      </c>
      <c r="T4645">
        <f>[1]资金台帐!T4645&amp;""</f>
      </c>
      <c r="U4645">
        <f>[1]资金台帐!U4645&amp;""</f>
      </c>
      <c r="W4645">
        <f>[1]资金台帐!W4645&amp;""</f>
      </c>
      <c r="X4645">
        <f>[1]资金台帐!X4645&amp;""</f>
      </c>
      <c r="AB4645">
        <f>[1]资金台帐!AB4645</f>
        <v>0</v>
      </c>
      <c r="AC4645">
        <f>[1]资金台帐!AC4645</f>
        <v>0</v>
      </c>
      <c r="AD4645">
        <f>[1]资金台帐!AD4645</f>
        <v>0</v>
      </c>
      <c r="AJ4645">
        <f>[1]资金台帐!AJ4645</f>
        <v>0</v>
      </c>
      <c r="AK4645">
        <f>[1]资金台帐!AK4645</f>
        <v>0</v>
      </c>
      <c r="BA4645" s="22">
        <f t="shared" si="0"/>
      </c>
    </row>
    <row r="4646">
      <c r="B4646">
        <f>[1]资金台帐!B4646&amp;""</f>
      </c>
      <c r="H4646">
        <f>[1]资金台帐!H4646&amp;""</f>
      </c>
      <c r="J4646">
        <f>[1]资金台帐!J4646&amp;""</f>
      </c>
      <c r="N4646">
        <f>[1]资金台帐!N4646</f>
      </c>
      <c r="O4646">
        <f>[1]资金台帐!O4646&amp;""</f>
      </c>
      <c r="P4646">
        <f>[1]资金台帐!P4646&amp;""</f>
      </c>
      <c r="Q4646">
        <f>[1]资金台帐!Q4646&amp;""</f>
      </c>
      <c r="T4646">
        <f>[1]资金台帐!T4646&amp;""</f>
      </c>
      <c r="U4646">
        <f>[1]资金台帐!U4646&amp;""</f>
      </c>
      <c r="W4646">
        <f>[1]资金台帐!W4646&amp;""</f>
      </c>
      <c r="X4646">
        <f>[1]资金台帐!X4646&amp;""</f>
      </c>
      <c r="AB4646">
        <f>[1]资金台帐!AB4646</f>
        <v>0</v>
      </c>
      <c r="AC4646">
        <f>[1]资金台帐!AC4646</f>
        <v>0</v>
      </c>
      <c r="AD4646">
        <f>[1]资金台帐!AD4646</f>
        <v>0</v>
      </c>
      <c r="AJ4646">
        <f>[1]资金台帐!AJ4646</f>
        <v>0</v>
      </c>
      <c r="AK4646">
        <f>[1]资金台帐!AK4646</f>
        <v>0</v>
      </c>
      <c r="BA4646" s="22">
        <f t="shared" si="0"/>
      </c>
    </row>
    <row r="4647">
      <c r="B4647">
        <f>[1]资金台帐!B4647&amp;""</f>
      </c>
      <c r="H4647">
        <f>[1]资金台帐!H4647&amp;""</f>
      </c>
      <c r="J4647">
        <f>[1]资金台帐!J4647&amp;""</f>
      </c>
      <c r="N4647">
        <f>[1]资金台帐!N4647</f>
      </c>
      <c r="O4647">
        <f>[1]资金台帐!O4647&amp;""</f>
      </c>
      <c r="P4647">
        <f>[1]资金台帐!P4647&amp;""</f>
      </c>
      <c r="Q4647">
        <f>[1]资金台帐!Q4647&amp;""</f>
      </c>
      <c r="T4647">
        <f>[1]资金台帐!T4647&amp;""</f>
      </c>
      <c r="U4647">
        <f>[1]资金台帐!U4647&amp;""</f>
      </c>
      <c r="W4647">
        <f>[1]资金台帐!W4647&amp;""</f>
      </c>
      <c r="X4647">
        <f>[1]资金台帐!X4647&amp;""</f>
      </c>
      <c r="AB4647">
        <f>[1]资金台帐!AB4647</f>
        <v>0</v>
      </c>
      <c r="AC4647">
        <f>[1]资金台帐!AC4647</f>
        <v>0</v>
      </c>
      <c r="AD4647">
        <f>[1]资金台帐!AD4647</f>
        <v>0</v>
      </c>
      <c r="AJ4647">
        <f>[1]资金台帐!AJ4647</f>
        <v>0</v>
      </c>
      <c r="AK4647">
        <f>[1]资金台帐!AK4647</f>
        <v>0</v>
      </c>
      <c r="BA4647" s="22">
        <f t="shared" si="0"/>
      </c>
    </row>
    <row r="4648">
      <c r="B4648">
        <f>[1]资金台帐!B4648&amp;""</f>
      </c>
      <c r="H4648">
        <f>[1]资金台帐!H4648&amp;""</f>
      </c>
      <c r="J4648">
        <f>[1]资金台帐!J4648&amp;""</f>
      </c>
      <c r="N4648">
        <f>[1]资金台帐!N4648</f>
      </c>
      <c r="O4648">
        <f>[1]资金台帐!O4648&amp;""</f>
      </c>
      <c r="P4648">
        <f>[1]资金台帐!P4648&amp;""</f>
      </c>
      <c r="Q4648">
        <f>[1]资金台帐!Q4648&amp;""</f>
      </c>
      <c r="T4648">
        <f>[1]资金台帐!T4648&amp;""</f>
      </c>
      <c r="U4648">
        <f>[1]资金台帐!U4648&amp;""</f>
      </c>
      <c r="W4648">
        <f>[1]资金台帐!W4648&amp;""</f>
      </c>
      <c r="X4648">
        <f>[1]资金台帐!X4648&amp;""</f>
      </c>
      <c r="AB4648">
        <f>[1]资金台帐!AB4648</f>
        <v>0</v>
      </c>
      <c r="AC4648">
        <f>[1]资金台帐!AC4648</f>
        <v>0</v>
      </c>
      <c r="AD4648">
        <f>[1]资金台帐!AD4648</f>
        <v>0</v>
      </c>
      <c r="AJ4648">
        <f>[1]资金台帐!AJ4648</f>
        <v>0</v>
      </c>
      <c r="AK4648">
        <f>[1]资金台帐!AK4648</f>
        <v>0</v>
      </c>
      <c r="BA4648" s="22">
        <f t="shared" si="0"/>
      </c>
    </row>
    <row r="4649">
      <c r="B4649">
        <f>[1]资金台帐!B4649&amp;""</f>
      </c>
      <c r="H4649">
        <f>[1]资金台帐!H4649&amp;""</f>
      </c>
      <c r="J4649">
        <f>[1]资金台帐!J4649&amp;""</f>
      </c>
      <c r="N4649">
        <f>[1]资金台帐!N4649</f>
      </c>
      <c r="O4649">
        <f>[1]资金台帐!O4649&amp;""</f>
      </c>
      <c r="P4649">
        <f>[1]资金台帐!P4649&amp;""</f>
      </c>
      <c r="Q4649">
        <f>[1]资金台帐!Q4649&amp;""</f>
      </c>
      <c r="T4649">
        <f>[1]资金台帐!T4649&amp;""</f>
      </c>
      <c r="U4649">
        <f>[1]资金台帐!U4649&amp;""</f>
      </c>
      <c r="W4649">
        <f>[1]资金台帐!W4649&amp;""</f>
      </c>
      <c r="X4649">
        <f>[1]资金台帐!X4649&amp;""</f>
      </c>
      <c r="AB4649">
        <f>[1]资金台帐!AB4649</f>
        <v>0</v>
      </c>
      <c r="AC4649">
        <f>[1]资金台帐!AC4649</f>
        <v>0</v>
      </c>
      <c r="AD4649">
        <f>[1]资金台帐!AD4649</f>
        <v>0</v>
      </c>
      <c r="AJ4649">
        <f>[1]资金台帐!AJ4649</f>
        <v>0</v>
      </c>
      <c r="AK4649">
        <f>[1]资金台帐!AK4649</f>
        <v>0</v>
      </c>
      <c r="BA4649" s="22">
        <f t="shared" si="0"/>
      </c>
    </row>
    <row r="4650">
      <c r="B4650">
        <f>[1]资金台帐!B4650&amp;""</f>
      </c>
      <c r="H4650">
        <f>[1]资金台帐!H4650&amp;""</f>
      </c>
      <c r="J4650">
        <f>[1]资金台帐!J4650&amp;""</f>
      </c>
      <c r="N4650">
        <f>[1]资金台帐!N4650</f>
      </c>
      <c r="O4650">
        <f>[1]资金台帐!O4650&amp;""</f>
      </c>
      <c r="P4650">
        <f>[1]资金台帐!P4650&amp;""</f>
      </c>
      <c r="Q4650">
        <f>[1]资金台帐!Q4650&amp;""</f>
      </c>
      <c r="T4650">
        <f>[1]资金台帐!T4650&amp;""</f>
      </c>
      <c r="U4650">
        <f>[1]资金台帐!U4650&amp;""</f>
      </c>
      <c r="W4650">
        <f>[1]资金台帐!W4650&amp;""</f>
      </c>
      <c r="X4650">
        <f>[1]资金台帐!X4650&amp;""</f>
      </c>
      <c r="AB4650">
        <f>[1]资金台帐!AB4650</f>
        <v>0</v>
      </c>
      <c r="AC4650">
        <f>[1]资金台帐!AC4650</f>
        <v>0</v>
      </c>
      <c r="AD4650">
        <f>[1]资金台帐!AD4650</f>
        <v>0</v>
      </c>
      <c r="AJ4650">
        <f>[1]资金台帐!AJ4650</f>
        <v>0</v>
      </c>
      <c r="AK4650">
        <f>[1]资金台帐!AK4650</f>
        <v>0</v>
      </c>
      <c r="BA4650" s="22">
        <f t="shared" si="0"/>
      </c>
    </row>
    <row r="4651">
      <c r="B4651">
        <f>[1]资金台帐!B4651&amp;""</f>
      </c>
      <c r="H4651">
        <f>[1]资金台帐!H4651&amp;""</f>
      </c>
      <c r="J4651">
        <f>[1]资金台帐!J4651&amp;""</f>
      </c>
      <c r="N4651">
        <f>[1]资金台帐!N4651</f>
      </c>
      <c r="O4651">
        <f>[1]资金台帐!O4651&amp;""</f>
      </c>
      <c r="P4651">
        <f>[1]资金台帐!P4651&amp;""</f>
      </c>
      <c r="Q4651">
        <f>[1]资金台帐!Q4651&amp;""</f>
      </c>
      <c r="T4651">
        <f>[1]资金台帐!T4651&amp;""</f>
      </c>
      <c r="U4651">
        <f>[1]资金台帐!U4651&amp;""</f>
      </c>
      <c r="W4651">
        <f>[1]资金台帐!W4651&amp;""</f>
      </c>
      <c r="X4651">
        <f>[1]资金台帐!X4651&amp;""</f>
      </c>
      <c r="AB4651">
        <f>[1]资金台帐!AB4651</f>
        <v>0</v>
      </c>
      <c r="AC4651">
        <f>[1]资金台帐!AC4651</f>
        <v>0</v>
      </c>
      <c r="AD4651">
        <f>[1]资金台帐!AD4651</f>
        <v>0</v>
      </c>
      <c r="AJ4651">
        <f>[1]资金台帐!AJ4651</f>
        <v>0</v>
      </c>
      <c r="AK4651">
        <f>[1]资金台帐!AK4651</f>
        <v>0</v>
      </c>
      <c r="BA4651" s="22">
        <f t="shared" si="0"/>
      </c>
    </row>
    <row r="4652">
      <c r="B4652">
        <f>[1]资金台帐!B4652&amp;""</f>
      </c>
      <c r="H4652">
        <f>[1]资金台帐!H4652&amp;""</f>
      </c>
      <c r="J4652">
        <f>[1]资金台帐!J4652&amp;""</f>
      </c>
      <c r="N4652">
        <f>[1]资金台帐!N4652</f>
      </c>
      <c r="O4652">
        <f>[1]资金台帐!O4652&amp;""</f>
      </c>
      <c r="P4652">
        <f>[1]资金台帐!P4652&amp;""</f>
      </c>
      <c r="Q4652">
        <f>[1]资金台帐!Q4652&amp;""</f>
      </c>
      <c r="T4652">
        <f>[1]资金台帐!T4652&amp;""</f>
      </c>
      <c r="U4652">
        <f>[1]资金台帐!U4652&amp;""</f>
      </c>
      <c r="W4652">
        <f>[1]资金台帐!W4652&amp;""</f>
      </c>
      <c r="X4652">
        <f>[1]资金台帐!X4652&amp;""</f>
      </c>
      <c r="AB4652">
        <f>[1]资金台帐!AB4652</f>
        <v>0</v>
      </c>
      <c r="AC4652">
        <f>[1]资金台帐!AC4652</f>
        <v>0</v>
      </c>
      <c r="AD4652">
        <f>[1]资金台帐!AD4652</f>
        <v>0</v>
      </c>
      <c r="AJ4652">
        <f>[1]资金台帐!AJ4652</f>
        <v>0</v>
      </c>
      <c r="AK4652">
        <f>[1]资金台帐!AK4652</f>
        <v>0</v>
      </c>
      <c r="BA4652" s="22">
        <f t="shared" si="0"/>
      </c>
    </row>
    <row r="4653">
      <c r="B4653">
        <f>[1]资金台帐!B4653&amp;""</f>
      </c>
      <c r="H4653">
        <f>[1]资金台帐!H4653&amp;""</f>
      </c>
      <c r="J4653">
        <f>[1]资金台帐!J4653&amp;""</f>
      </c>
      <c r="N4653">
        <f>[1]资金台帐!N4653</f>
      </c>
      <c r="O4653">
        <f>[1]资金台帐!O4653&amp;""</f>
      </c>
      <c r="P4653">
        <f>[1]资金台帐!P4653&amp;""</f>
      </c>
      <c r="Q4653">
        <f>[1]资金台帐!Q4653&amp;""</f>
      </c>
      <c r="T4653">
        <f>[1]资金台帐!T4653&amp;""</f>
      </c>
      <c r="U4653">
        <f>[1]资金台帐!U4653&amp;""</f>
      </c>
      <c r="W4653">
        <f>[1]资金台帐!W4653&amp;""</f>
      </c>
      <c r="X4653">
        <f>[1]资金台帐!X4653&amp;""</f>
      </c>
      <c r="AB4653">
        <f>[1]资金台帐!AB4653</f>
        <v>0</v>
      </c>
      <c r="AC4653">
        <f>[1]资金台帐!AC4653</f>
        <v>0</v>
      </c>
      <c r="AD4653">
        <f>[1]资金台帐!AD4653</f>
        <v>0</v>
      </c>
      <c r="AJ4653">
        <f>[1]资金台帐!AJ4653</f>
        <v>0</v>
      </c>
      <c r="AK4653">
        <f>[1]资金台帐!AK4653</f>
        <v>0</v>
      </c>
      <c r="BA4653" s="22">
        <f t="shared" si="0"/>
      </c>
    </row>
    <row r="4654">
      <c r="B4654">
        <f>[1]资金台帐!B4654&amp;""</f>
      </c>
      <c r="H4654">
        <f>[1]资金台帐!H4654&amp;""</f>
      </c>
      <c r="J4654">
        <f>[1]资金台帐!J4654&amp;""</f>
      </c>
      <c r="N4654">
        <f>[1]资金台帐!N4654</f>
      </c>
      <c r="O4654">
        <f>[1]资金台帐!O4654&amp;""</f>
      </c>
      <c r="P4654">
        <f>[1]资金台帐!P4654&amp;""</f>
      </c>
      <c r="Q4654">
        <f>[1]资金台帐!Q4654&amp;""</f>
      </c>
      <c r="T4654">
        <f>[1]资金台帐!T4654&amp;""</f>
      </c>
      <c r="U4654">
        <f>[1]资金台帐!U4654&amp;""</f>
      </c>
      <c r="W4654">
        <f>[1]资金台帐!W4654&amp;""</f>
      </c>
      <c r="X4654">
        <f>[1]资金台帐!X4654&amp;""</f>
      </c>
      <c r="AB4654">
        <f>[1]资金台帐!AB4654</f>
        <v>0</v>
      </c>
      <c r="AC4654">
        <f>[1]资金台帐!AC4654</f>
        <v>0</v>
      </c>
      <c r="AD4654">
        <f>[1]资金台帐!AD4654</f>
        <v>0</v>
      </c>
      <c r="AJ4654">
        <f>[1]资金台帐!AJ4654</f>
        <v>0</v>
      </c>
      <c r="AK4654">
        <f>[1]资金台帐!AK4654</f>
        <v>0</v>
      </c>
      <c r="BA4654" s="22">
        <f t="shared" si="0"/>
      </c>
    </row>
    <row r="4655">
      <c r="B4655">
        <f>[1]资金台帐!B4655&amp;""</f>
      </c>
      <c r="H4655">
        <f>[1]资金台帐!H4655&amp;""</f>
      </c>
      <c r="J4655">
        <f>[1]资金台帐!J4655&amp;""</f>
      </c>
      <c r="N4655">
        <f>[1]资金台帐!N4655</f>
      </c>
      <c r="O4655">
        <f>[1]资金台帐!O4655&amp;""</f>
      </c>
      <c r="P4655">
        <f>[1]资金台帐!P4655&amp;""</f>
      </c>
      <c r="Q4655">
        <f>[1]资金台帐!Q4655&amp;""</f>
      </c>
      <c r="T4655">
        <f>[1]资金台帐!T4655&amp;""</f>
      </c>
      <c r="U4655">
        <f>[1]资金台帐!U4655&amp;""</f>
      </c>
      <c r="W4655">
        <f>[1]资金台帐!W4655&amp;""</f>
      </c>
      <c r="X4655">
        <f>[1]资金台帐!X4655&amp;""</f>
      </c>
      <c r="AB4655">
        <f>[1]资金台帐!AB4655</f>
        <v>0</v>
      </c>
      <c r="AC4655">
        <f>[1]资金台帐!AC4655</f>
        <v>0</v>
      </c>
      <c r="AD4655">
        <f>[1]资金台帐!AD4655</f>
        <v>0</v>
      </c>
      <c r="AJ4655">
        <f>[1]资金台帐!AJ4655</f>
        <v>0</v>
      </c>
      <c r="AK4655">
        <f>[1]资金台帐!AK4655</f>
        <v>0</v>
      </c>
      <c r="BA4655" s="22">
        <f t="shared" si="0"/>
      </c>
    </row>
    <row r="4656">
      <c r="B4656">
        <f>[1]资金台帐!B4656&amp;""</f>
      </c>
      <c r="H4656">
        <f>[1]资金台帐!H4656&amp;""</f>
      </c>
      <c r="J4656">
        <f>[1]资金台帐!J4656&amp;""</f>
      </c>
      <c r="N4656">
        <f>[1]资金台帐!N4656</f>
      </c>
      <c r="O4656">
        <f>[1]资金台帐!O4656&amp;""</f>
      </c>
      <c r="P4656">
        <f>[1]资金台帐!P4656&amp;""</f>
      </c>
      <c r="Q4656">
        <f>[1]资金台帐!Q4656&amp;""</f>
      </c>
      <c r="T4656">
        <f>[1]资金台帐!T4656&amp;""</f>
      </c>
      <c r="U4656">
        <f>[1]资金台帐!U4656&amp;""</f>
      </c>
      <c r="W4656">
        <f>[1]资金台帐!W4656&amp;""</f>
      </c>
      <c r="X4656">
        <f>[1]资金台帐!X4656&amp;""</f>
      </c>
      <c r="AB4656">
        <f>[1]资金台帐!AB4656</f>
        <v>0</v>
      </c>
      <c r="AC4656">
        <f>[1]资金台帐!AC4656</f>
        <v>0</v>
      </c>
      <c r="AD4656">
        <f>[1]资金台帐!AD4656</f>
        <v>0</v>
      </c>
      <c r="AJ4656">
        <f>[1]资金台帐!AJ4656</f>
        <v>0</v>
      </c>
      <c r="AK4656">
        <f>[1]资金台帐!AK4656</f>
        <v>0</v>
      </c>
      <c r="BA4656" s="22">
        <f t="shared" si="0"/>
      </c>
    </row>
    <row r="4657">
      <c r="B4657">
        <f>[1]资金台帐!B4657&amp;""</f>
      </c>
      <c r="H4657">
        <f>[1]资金台帐!H4657&amp;""</f>
      </c>
      <c r="J4657">
        <f>[1]资金台帐!J4657&amp;""</f>
      </c>
      <c r="N4657">
        <f>[1]资金台帐!N4657</f>
      </c>
      <c r="O4657">
        <f>[1]资金台帐!O4657&amp;""</f>
      </c>
      <c r="P4657">
        <f>[1]资金台帐!P4657&amp;""</f>
      </c>
      <c r="Q4657">
        <f>[1]资金台帐!Q4657&amp;""</f>
      </c>
      <c r="T4657">
        <f>[1]资金台帐!T4657&amp;""</f>
      </c>
      <c r="U4657">
        <f>[1]资金台帐!U4657&amp;""</f>
      </c>
      <c r="W4657">
        <f>[1]资金台帐!W4657&amp;""</f>
      </c>
      <c r="X4657">
        <f>[1]资金台帐!X4657&amp;""</f>
      </c>
      <c r="AB4657">
        <f>[1]资金台帐!AB4657</f>
        <v>0</v>
      </c>
      <c r="AC4657">
        <f>[1]资金台帐!AC4657</f>
        <v>0</v>
      </c>
      <c r="AD4657">
        <f>[1]资金台帐!AD4657</f>
        <v>0</v>
      </c>
      <c r="AJ4657">
        <f>[1]资金台帐!AJ4657</f>
        <v>0</v>
      </c>
      <c r="AK4657">
        <f>[1]资金台帐!AK4657</f>
        <v>0</v>
      </c>
      <c r="BA4657" s="22">
        <f t="shared" si="0"/>
      </c>
    </row>
    <row r="4658">
      <c r="B4658">
        <f>[1]资金台帐!B4658&amp;""</f>
      </c>
      <c r="H4658">
        <f>[1]资金台帐!H4658&amp;""</f>
      </c>
      <c r="J4658">
        <f>[1]资金台帐!J4658&amp;""</f>
      </c>
      <c r="N4658">
        <f>[1]资金台帐!N4658</f>
      </c>
      <c r="O4658">
        <f>[1]资金台帐!O4658&amp;""</f>
      </c>
      <c r="P4658">
        <f>[1]资金台帐!P4658&amp;""</f>
      </c>
      <c r="Q4658">
        <f>[1]资金台帐!Q4658&amp;""</f>
      </c>
      <c r="T4658">
        <f>[1]资金台帐!T4658&amp;""</f>
      </c>
      <c r="U4658">
        <f>[1]资金台帐!U4658&amp;""</f>
      </c>
      <c r="W4658">
        <f>[1]资金台帐!W4658&amp;""</f>
      </c>
      <c r="X4658">
        <f>[1]资金台帐!X4658&amp;""</f>
      </c>
      <c r="AB4658">
        <f>[1]资金台帐!AB4658</f>
        <v>0</v>
      </c>
      <c r="AC4658">
        <f>[1]资金台帐!AC4658</f>
        <v>0</v>
      </c>
      <c r="AD4658">
        <f>[1]资金台帐!AD4658</f>
        <v>0</v>
      </c>
      <c r="AJ4658">
        <f>[1]资金台帐!AJ4658</f>
        <v>0</v>
      </c>
      <c r="AK4658">
        <f>[1]资金台帐!AK4658</f>
        <v>0</v>
      </c>
      <c r="BA4658" s="22">
        <f t="shared" si="0"/>
      </c>
    </row>
    <row r="4659">
      <c r="B4659">
        <f>[1]资金台帐!B4659&amp;""</f>
      </c>
      <c r="H4659">
        <f>[1]资金台帐!H4659&amp;""</f>
      </c>
      <c r="J4659">
        <f>[1]资金台帐!J4659&amp;""</f>
      </c>
      <c r="N4659">
        <f>[1]资金台帐!N4659</f>
      </c>
      <c r="O4659">
        <f>[1]资金台帐!O4659&amp;""</f>
      </c>
      <c r="P4659">
        <f>[1]资金台帐!P4659&amp;""</f>
      </c>
      <c r="Q4659">
        <f>[1]资金台帐!Q4659&amp;""</f>
      </c>
      <c r="T4659">
        <f>[1]资金台帐!T4659&amp;""</f>
      </c>
      <c r="U4659">
        <f>[1]资金台帐!U4659&amp;""</f>
      </c>
      <c r="W4659">
        <f>[1]资金台帐!W4659&amp;""</f>
      </c>
      <c r="X4659">
        <f>[1]资金台帐!X4659&amp;""</f>
      </c>
      <c r="AB4659">
        <f>[1]资金台帐!AB4659</f>
        <v>0</v>
      </c>
      <c r="AC4659">
        <f>[1]资金台帐!AC4659</f>
        <v>0</v>
      </c>
      <c r="AD4659">
        <f>[1]资金台帐!AD4659</f>
        <v>0</v>
      </c>
      <c r="AJ4659">
        <f>[1]资金台帐!AJ4659</f>
        <v>0</v>
      </c>
      <c r="AK4659">
        <f>[1]资金台帐!AK4659</f>
        <v>0</v>
      </c>
      <c r="BA4659" s="22">
        <f t="shared" si="0"/>
      </c>
    </row>
    <row r="4660">
      <c r="B4660">
        <f>[1]资金台帐!B4660&amp;""</f>
      </c>
      <c r="H4660">
        <f>[1]资金台帐!H4660&amp;""</f>
      </c>
      <c r="J4660">
        <f>[1]资金台帐!J4660&amp;""</f>
      </c>
      <c r="N4660">
        <f>[1]资金台帐!N4660</f>
      </c>
      <c r="O4660">
        <f>[1]资金台帐!O4660&amp;""</f>
      </c>
      <c r="P4660">
        <f>[1]资金台帐!P4660&amp;""</f>
      </c>
      <c r="Q4660">
        <f>[1]资金台帐!Q4660&amp;""</f>
      </c>
      <c r="T4660">
        <f>[1]资金台帐!T4660&amp;""</f>
      </c>
      <c r="U4660">
        <f>[1]资金台帐!U4660&amp;""</f>
      </c>
      <c r="W4660">
        <f>[1]资金台帐!W4660&amp;""</f>
      </c>
      <c r="X4660">
        <f>[1]资金台帐!X4660&amp;""</f>
      </c>
      <c r="AB4660">
        <f>[1]资金台帐!AB4660</f>
        <v>0</v>
      </c>
      <c r="AC4660">
        <f>[1]资金台帐!AC4660</f>
        <v>0</v>
      </c>
      <c r="AD4660">
        <f>[1]资金台帐!AD4660</f>
        <v>0</v>
      </c>
      <c r="AJ4660">
        <f>[1]资金台帐!AJ4660</f>
        <v>0</v>
      </c>
      <c r="AK4660">
        <f>[1]资金台帐!AK4660</f>
        <v>0</v>
      </c>
      <c r="BA4660" s="22">
        <f t="shared" si="0"/>
      </c>
    </row>
    <row r="4661">
      <c r="B4661">
        <f>[1]资金台帐!B4661&amp;""</f>
      </c>
      <c r="H4661">
        <f>[1]资金台帐!H4661&amp;""</f>
      </c>
      <c r="J4661">
        <f>[1]资金台帐!J4661&amp;""</f>
      </c>
      <c r="N4661">
        <f>[1]资金台帐!N4661</f>
      </c>
      <c r="O4661">
        <f>[1]资金台帐!O4661&amp;""</f>
      </c>
      <c r="P4661">
        <f>[1]资金台帐!P4661&amp;""</f>
      </c>
      <c r="Q4661">
        <f>[1]资金台帐!Q4661&amp;""</f>
      </c>
      <c r="T4661">
        <f>[1]资金台帐!T4661&amp;""</f>
      </c>
      <c r="U4661">
        <f>[1]资金台帐!U4661&amp;""</f>
      </c>
      <c r="W4661">
        <f>[1]资金台帐!W4661&amp;""</f>
      </c>
      <c r="X4661">
        <f>[1]资金台帐!X4661&amp;""</f>
      </c>
      <c r="AB4661">
        <f>[1]资金台帐!AB4661</f>
        <v>0</v>
      </c>
      <c r="AC4661">
        <f>[1]资金台帐!AC4661</f>
        <v>0</v>
      </c>
      <c r="AD4661">
        <f>[1]资金台帐!AD4661</f>
        <v>0</v>
      </c>
      <c r="AJ4661">
        <f>[1]资金台帐!AJ4661</f>
        <v>0</v>
      </c>
      <c r="AK4661">
        <f>[1]资金台帐!AK4661</f>
        <v>0</v>
      </c>
      <c r="BA4661" s="22">
        <f t="shared" si="0"/>
      </c>
    </row>
    <row r="4662">
      <c r="B4662">
        <f>[1]资金台帐!B4662&amp;""</f>
      </c>
      <c r="H4662">
        <f>[1]资金台帐!H4662&amp;""</f>
      </c>
      <c r="J4662">
        <f>[1]资金台帐!J4662&amp;""</f>
      </c>
      <c r="N4662">
        <f>[1]资金台帐!N4662</f>
      </c>
      <c r="O4662">
        <f>[1]资金台帐!O4662&amp;""</f>
      </c>
      <c r="P4662">
        <f>[1]资金台帐!P4662&amp;""</f>
      </c>
      <c r="Q4662">
        <f>[1]资金台帐!Q4662&amp;""</f>
      </c>
      <c r="T4662">
        <f>[1]资金台帐!T4662&amp;""</f>
      </c>
      <c r="U4662">
        <f>[1]资金台帐!U4662&amp;""</f>
      </c>
      <c r="W4662">
        <f>[1]资金台帐!W4662&amp;""</f>
      </c>
      <c r="X4662">
        <f>[1]资金台帐!X4662&amp;""</f>
      </c>
      <c r="AB4662">
        <f>[1]资金台帐!AB4662</f>
        <v>0</v>
      </c>
      <c r="AC4662">
        <f>[1]资金台帐!AC4662</f>
        <v>0</v>
      </c>
      <c r="AD4662">
        <f>[1]资金台帐!AD4662</f>
        <v>0</v>
      </c>
      <c r="AJ4662">
        <f>[1]资金台帐!AJ4662</f>
        <v>0</v>
      </c>
      <c r="AK4662">
        <f>[1]资金台帐!AK4662</f>
        <v>0</v>
      </c>
      <c r="BA4662" s="22">
        <f t="shared" si="0"/>
      </c>
    </row>
    <row r="4663">
      <c r="B4663">
        <f>[1]资金台帐!B4663&amp;""</f>
      </c>
      <c r="H4663">
        <f>[1]资金台帐!H4663&amp;""</f>
      </c>
      <c r="J4663">
        <f>[1]资金台帐!J4663&amp;""</f>
      </c>
      <c r="N4663">
        <f>[1]资金台帐!N4663</f>
      </c>
      <c r="O4663">
        <f>[1]资金台帐!O4663&amp;""</f>
      </c>
      <c r="P4663">
        <f>[1]资金台帐!P4663&amp;""</f>
      </c>
      <c r="Q4663">
        <f>[1]资金台帐!Q4663&amp;""</f>
      </c>
      <c r="T4663">
        <f>[1]资金台帐!T4663&amp;""</f>
      </c>
      <c r="U4663">
        <f>[1]资金台帐!U4663&amp;""</f>
      </c>
      <c r="W4663">
        <f>[1]资金台帐!W4663&amp;""</f>
      </c>
      <c r="X4663">
        <f>[1]资金台帐!X4663&amp;""</f>
      </c>
      <c r="AB4663">
        <f>[1]资金台帐!AB4663</f>
        <v>0</v>
      </c>
      <c r="AC4663">
        <f>[1]资金台帐!AC4663</f>
        <v>0</v>
      </c>
      <c r="AD4663">
        <f>[1]资金台帐!AD4663</f>
        <v>0</v>
      </c>
      <c r="AJ4663">
        <f>[1]资金台帐!AJ4663</f>
        <v>0</v>
      </c>
      <c r="AK4663">
        <f>[1]资金台帐!AK4663</f>
        <v>0</v>
      </c>
      <c r="BA4663" s="22">
        <f t="shared" si="0"/>
      </c>
    </row>
    <row r="4664">
      <c r="B4664">
        <f>[1]资金台帐!B4664&amp;""</f>
      </c>
      <c r="H4664">
        <f>[1]资金台帐!H4664&amp;""</f>
      </c>
      <c r="J4664">
        <f>[1]资金台帐!J4664&amp;""</f>
      </c>
      <c r="N4664">
        <f>[1]资金台帐!N4664</f>
      </c>
      <c r="O4664">
        <f>[1]资金台帐!O4664&amp;""</f>
      </c>
      <c r="P4664">
        <f>[1]资金台帐!P4664&amp;""</f>
      </c>
      <c r="Q4664">
        <f>[1]资金台帐!Q4664&amp;""</f>
      </c>
      <c r="T4664">
        <f>[1]资金台帐!T4664&amp;""</f>
      </c>
      <c r="U4664">
        <f>[1]资金台帐!U4664&amp;""</f>
      </c>
      <c r="W4664">
        <f>[1]资金台帐!W4664&amp;""</f>
      </c>
      <c r="X4664">
        <f>[1]资金台帐!X4664&amp;""</f>
      </c>
      <c r="AB4664">
        <f>[1]资金台帐!AB4664</f>
        <v>0</v>
      </c>
      <c r="AC4664">
        <f>[1]资金台帐!AC4664</f>
        <v>0</v>
      </c>
      <c r="AD4664">
        <f>[1]资金台帐!AD4664</f>
        <v>0</v>
      </c>
      <c r="AJ4664">
        <f>[1]资金台帐!AJ4664</f>
        <v>0</v>
      </c>
      <c r="AK4664">
        <f>[1]资金台帐!AK4664</f>
        <v>0</v>
      </c>
      <c r="BA4664" s="22">
        <f t="shared" si="0"/>
      </c>
    </row>
    <row r="4665">
      <c r="B4665">
        <f>[1]资金台帐!B4665&amp;""</f>
      </c>
      <c r="H4665">
        <f>[1]资金台帐!H4665&amp;""</f>
      </c>
      <c r="J4665">
        <f>[1]资金台帐!J4665&amp;""</f>
      </c>
      <c r="N4665">
        <f>[1]资金台帐!N4665</f>
      </c>
      <c r="O4665">
        <f>[1]资金台帐!O4665&amp;""</f>
      </c>
      <c r="P4665">
        <f>[1]资金台帐!P4665&amp;""</f>
      </c>
      <c r="Q4665">
        <f>[1]资金台帐!Q4665&amp;""</f>
      </c>
      <c r="T4665">
        <f>[1]资金台帐!T4665&amp;""</f>
      </c>
      <c r="U4665">
        <f>[1]资金台帐!U4665&amp;""</f>
      </c>
      <c r="W4665">
        <f>[1]资金台帐!W4665&amp;""</f>
      </c>
      <c r="X4665">
        <f>[1]资金台帐!X4665&amp;""</f>
      </c>
      <c r="AB4665">
        <f>[1]资金台帐!AB4665</f>
        <v>0</v>
      </c>
      <c r="AC4665">
        <f>[1]资金台帐!AC4665</f>
        <v>0</v>
      </c>
      <c r="AD4665">
        <f>[1]资金台帐!AD4665</f>
        <v>0</v>
      </c>
      <c r="AJ4665">
        <f>[1]资金台帐!AJ4665</f>
        <v>0</v>
      </c>
      <c r="AK4665">
        <f>[1]资金台帐!AK4665</f>
        <v>0</v>
      </c>
      <c r="BA4665" s="22">
        <f t="shared" si="0"/>
      </c>
    </row>
    <row r="4666">
      <c r="B4666">
        <f>[1]资金台帐!B4666&amp;""</f>
      </c>
      <c r="H4666">
        <f>[1]资金台帐!H4666&amp;""</f>
      </c>
      <c r="J4666">
        <f>[1]资金台帐!J4666&amp;""</f>
      </c>
      <c r="N4666">
        <f>[1]资金台帐!N4666</f>
      </c>
      <c r="O4666">
        <f>[1]资金台帐!O4666&amp;""</f>
      </c>
      <c r="P4666">
        <f>[1]资金台帐!P4666&amp;""</f>
      </c>
      <c r="Q4666">
        <f>[1]资金台帐!Q4666&amp;""</f>
      </c>
      <c r="T4666">
        <f>[1]资金台帐!T4666&amp;""</f>
      </c>
      <c r="U4666">
        <f>[1]资金台帐!U4666&amp;""</f>
      </c>
      <c r="W4666">
        <f>[1]资金台帐!W4666&amp;""</f>
      </c>
      <c r="X4666">
        <f>[1]资金台帐!X4666&amp;""</f>
      </c>
      <c r="AB4666">
        <f>[1]资金台帐!AB4666</f>
        <v>0</v>
      </c>
      <c r="AC4666">
        <f>[1]资金台帐!AC4666</f>
        <v>0</v>
      </c>
      <c r="AD4666">
        <f>[1]资金台帐!AD4666</f>
        <v>0</v>
      </c>
      <c r="AJ4666">
        <f>[1]资金台帐!AJ4666</f>
        <v>0</v>
      </c>
      <c r="AK4666">
        <f>[1]资金台帐!AK4666</f>
        <v>0</v>
      </c>
      <c r="BA4666" s="22">
        <f t="shared" si="0"/>
      </c>
    </row>
    <row r="4667">
      <c r="B4667">
        <f>[1]资金台帐!B4667&amp;""</f>
      </c>
      <c r="H4667">
        <f>[1]资金台帐!H4667&amp;""</f>
      </c>
      <c r="J4667">
        <f>[1]资金台帐!J4667&amp;""</f>
      </c>
      <c r="N4667">
        <f>[1]资金台帐!N4667</f>
      </c>
      <c r="O4667">
        <f>[1]资金台帐!O4667&amp;""</f>
      </c>
      <c r="P4667">
        <f>[1]资金台帐!P4667&amp;""</f>
      </c>
      <c r="Q4667">
        <f>[1]资金台帐!Q4667&amp;""</f>
      </c>
      <c r="T4667">
        <f>[1]资金台帐!T4667&amp;""</f>
      </c>
      <c r="U4667">
        <f>[1]资金台帐!U4667&amp;""</f>
      </c>
      <c r="W4667">
        <f>[1]资金台帐!W4667&amp;""</f>
      </c>
      <c r="X4667">
        <f>[1]资金台帐!X4667&amp;""</f>
      </c>
      <c r="AB4667">
        <f>[1]资金台帐!AB4667</f>
        <v>0</v>
      </c>
      <c r="AC4667">
        <f>[1]资金台帐!AC4667</f>
        <v>0</v>
      </c>
      <c r="AD4667">
        <f>[1]资金台帐!AD4667</f>
        <v>0</v>
      </c>
      <c r="AJ4667">
        <f>[1]资金台帐!AJ4667</f>
        <v>0</v>
      </c>
      <c r="AK4667">
        <f>[1]资金台帐!AK4667</f>
        <v>0</v>
      </c>
      <c r="BA4667" s="22">
        <f t="shared" si="0"/>
      </c>
    </row>
    <row r="4668">
      <c r="B4668">
        <f>[1]资金台帐!B4668&amp;""</f>
      </c>
      <c r="H4668">
        <f>[1]资金台帐!H4668&amp;""</f>
      </c>
      <c r="J4668">
        <f>[1]资金台帐!J4668&amp;""</f>
      </c>
      <c r="N4668">
        <f>[1]资金台帐!N4668</f>
      </c>
      <c r="O4668">
        <f>[1]资金台帐!O4668&amp;""</f>
      </c>
      <c r="P4668">
        <f>[1]资金台帐!P4668&amp;""</f>
      </c>
      <c r="Q4668">
        <f>[1]资金台帐!Q4668&amp;""</f>
      </c>
      <c r="T4668">
        <f>[1]资金台帐!T4668&amp;""</f>
      </c>
      <c r="U4668">
        <f>[1]资金台帐!U4668&amp;""</f>
      </c>
      <c r="W4668">
        <f>[1]资金台帐!W4668&amp;""</f>
      </c>
      <c r="X4668">
        <f>[1]资金台帐!X4668&amp;""</f>
      </c>
      <c r="AB4668">
        <f>[1]资金台帐!AB4668</f>
        <v>0</v>
      </c>
      <c r="AC4668">
        <f>[1]资金台帐!AC4668</f>
        <v>0</v>
      </c>
      <c r="AD4668">
        <f>[1]资金台帐!AD4668</f>
        <v>0</v>
      </c>
      <c r="AJ4668">
        <f>[1]资金台帐!AJ4668</f>
        <v>0</v>
      </c>
      <c r="AK4668">
        <f>[1]资金台帐!AK4668</f>
        <v>0</v>
      </c>
      <c r="BA4668" s="22">
        <f t="shared" si="0"/>
      </c>
    </row>
    <row r="4669">
      <c r="B4669">
        <f>[1]资金台帐!B4669&amp;""</f>
      </c>
      <c r="H4669">
        <f>[1]资金台帐!H4669&amp;""</f>
      </c>
      <c r="J4669">
        <f>[1]资金台帐!J4669&amp;""</f>
      </c>
      <c r="N4669">
        <f>[1]资金台帐!N4669</f>
      </c>
      <c r="O4669">
        <f>[1]资金台帐!O4669&amp;""</f>
      </c>
      <c r="P4669">
        <f>[1]资金台帐!P4669&amp;""</f>
      </c>
      <c r="Q4669">
        <f>[1]资金台帐!Q4669&amp;""</f>
      </c>
      <c r="T4669">
        <f>[1]资金台帐!T4669&amp;""</f>
      </c>
      <c r="U4669">
        <f>[1]资金台帐!U4669&amp;""</f>
      </c>
      <c r="W4669">
        <f>[1]资金台帐!W4669&amp;""</f>
      </c>
      <c r="X4669">
        <f>[1]资金台帐!X4669&amp;""</f>
      </c>
      <c r="AB4669">
        <f>[1]资金台帐!AB4669</f>
        <v>0</v>
      </c>
      <c r="AC4669">
        <f>[1]资金台帐!AC4669</f>
        <v>0</v>
      </c>
      <c r="AD4669">
        <f>[1]资金台帐!AD4669</f>
        <v>0</v>
      </c>
      <c r="AJ4669">
        <f>[1]资金台帐!AJ4669</f>
        <v>0</v>
      </c>
      <c r="AK4669">
        <f>[1]资金台帐!AK4669</f>
        <v>0</v>
      </c>
      <c r="BA4669" s="22">
        <f t="shared" si="0"/>
      </c>
    </row>
    <row r="4670">
      <c r="B4670">
        <f>[1]资金台帐!B4670&amp;""</f>
      </c>
      <c r="H4670">
        <f>[1]资金台帐!H4670&amp;""</f>
      </c>
      <c r="J4670">
        <f>[1]资金台帐!J4670&amp;""</f>
      </c>
      <c r="N4670">
        <f>[1]资金台帐!N4670</f>
      </c>
      <c r="O4670">
        <f>[1]资金台帐!O4670&amp;""</f>
      </c>
      <c r="P4670">
        <f>[1]资金台帐!P4670&amp;""</f>
      </c>
      <c r="Q4670">
        <f>[1]资金台帐!Q4670&amp;""</f>
      </c>
      <c r="T4670">
        <f>[1]资金台帐!T4670&amp;""</f>
      </c>
      <c r="U4670">
        <f>[1]资金台帐!U4670&amp;""</f>
      </c>
      <c r="W4670">
        <f>[1]资金台帐!W4670&amp;""</f>
      </c>
      <c r="X4670">
        <f>[1]资金台帐!X4670&amp;""</f>
      </c>
      <c r="AB4670">
        <f>[1]资金台帐!AB4670</f>
        <v>0</v>
      </c>
      <c r="AC4670">
        <f>[1]资金台帐!AC4670</f>
        <v>0</v>
      </c>
      <c r="AD4670">
        <f>[1]资金台帐!AD4670</f>
        <v>0</v>
      </c>
      <c r="AJ4670">
        <f>[1]资金台帐!AJ4670</f>
        <v>0</v>
      </c>
      <c r="AK4670">
        <f>[1]资金台帐!AK4670</f>
        <v>0</v>
      </c>
      <c r="BA4670" s="22">
        <f t="shared" si="0"/>
      </c>
    </row>
    <row r="4671">
      <c r="B4671">
        <f>[1]资金台帐!B4671&amp;""</f>
      </c>
      <c r="H4671">
        <f>[1]资金台帐!H4671&amp;""</f>
      </c>
      <c r="J4671">
        <f>[1]资金台帐!J4671&amp;""</f>
      </c>
      <c r="N4671">
        <f>[1]资金台帐!N4671</f>
      </c>
      <c r="O4671">
        <f>[1]资金台帐!O4671&amp;""</f>
      </c>
      <c r="P4671">
        <f>[1]资金台帐!P4671&amp;""</f>
      </c>
      <c r="Q4671">
        <f>[1]资金台帐!Q4671&amp;""</f>
      </c>
      <c r="T4671">
        <f>[1]资金台帐!T4671&amp;""</f>
      </c>
      <c r="U4671">
        <f>[1]资金台帐!U4671&amp;""</f>
      </c>
      <c r="W4671">
        <f>[1]资金台帐!W4671&amp;""</f>
      </c>
      <c r="X4671">
        <f>[1]资金台帐!X4671&amp;""</f>
      </c>
      <c r="AB4671">
        <f>[1]资金台帐!AB4671</f>
        <v>0</v>
      </c>
      <c r="AC4671">
        <f>[1]资金台帐!AC4671</f>
        <v>0</v>
      </c>
      <c r="AD4671">
        <f>[1]资金台帐!AD4671</f>
        <v>0</v>
      </c>
      <c r="AJ4671">
        <f>[1]资金台帐!AJ4671</f>
        <v>0</v>
      </c>
      <c r="AK4671">
        <f>[1]资金台帐!AK4671</f>
        <v>0</v>
      </c>
      <c r="BA4671" s="22">
        <f t="shared" si="0"/>
      </c>
    </row>
    <row r="4672">
      <c r="B4672">
        <f>[1]资金台帐!B4672&amp;""</f>
      </c>
      <c r="H4672">
        <f>[1]资金台帐!H4672&amp;""</f>
      </c>
      <c r="J4672">
        <f>[1]资金台帐!J4672&amp;""</f>
      </c>
      <c r="N4672">
        <f>[1]资金台帐!N4672</f>
      </c>
      <c r="O4672">
        <f>[1]资金台帐!O4672&amp;""</f>
      </c>
      <c r="P4672">
        <f>[1]资金台帐!P4672&amp;""</f>
      </c>
      <c r="Q4672">
        <f>[1]资金台帐!Q4672&amp;""</f>
      </c>
      <c r="T4672">
        <f>[1]资金台帐!T4672&amp;""</f>
      </c>
      <c r="U4672">
        <f>[1]资金台帐!U4672&amp;""</f>
      </c>
      <c r="W4672">
        <f>[1]资金台帐!W4672&amp;""</f>
      </c>
      <c r="X4672">
        <f>[1]资金台帐!X4672&amp;""</f>
      </c>
      <c r="AB4672">
        <f>[1]资金台帐!AB4672</f>
        <v>0</v>
      </c>
      <c r="AC4672">
        <f>[1]资金台帐!AC4672</f>
        <v>0</v>
      </c>
      <c r="AD4672">
        <f>[1]资金台帐!AD4672</f>
        <v>0</v>
      </c>
      <c r="AJ4672">
        <f>[1]资金台帐!AJ4672</f>
        <v>0</v>
      </c>
      <c r="AK4672">
        <f>[1]资金台帐!AK4672</f>
        <v>0</v>
      </c>
      <c r="BA4672" s="22">
        <f t="shared" si="0"/>
      </c>
    </row>
    <row r="4673">
      <c r="B4673">
        <f>[1]资金台帐!B4673&amp;""</f>
      </c>
      <c r="H4673">
        <f>[1]资金台帐!H4673&amp;""</f>
      </c>
      <c r="J4673">
        <f>[1]资金台帐!J4673&amp;""</f>
      </c>
      <c r="N4673">
        <f>[1]资金台帐!N4673</f>
      </c>
      <c r="O4673">
        <f>[1]资金台帐!O4673&amp;""</f>
      </c>
      <c r="P4673">
        <f>[1]资金台帐!P4673&amp;""</f>
      </c>
      <c r="Q4673">
        <f>[1]资金台帐!Q4673&amp;""</f>
      </c>
      <c r="T4673">
        <f>[1]资金台帐!T4673&amp;""</f>
      </c>
      <c r="U4673">
        <f>[1]资金台帐!U4673&amp;""</f>
      </c>
      <c r="W4673">
        <f>[1]资金台帐!W4673&amp;""</f>
      </c>
      <c r="X4673">
        <f>[1]资金台帐!X4673&amp;""</f>
      </c>
      <c r="AB4673">
        <f>[1]资金台帐!AB4673</f>
        <v>0</v>
      </c>
      <c r="AC4673">
        <f>[1]资金台帐!AC4673</f>
        <v>0</v>
      </c>
      <c r="AD4673">
        <f>[1]资金台帐!AD4673</f>
        <v>0</v>
      </c>
      <c r="AJ4673">
        <f>[1]资金台帐!AJ4673</f>
        <v>0</v>
      </c>
      <c r="AK4673">
        <f>[1]资金台帐!AK4673</f>
        <v>0</v>
      </c>
      <c r="BA4673" s="22">
        <f t="shared" si="0"/>
      </c>
    </row>
    <row r="4674">
      <c r="B4674">
        <f>[1]资金台帐!B4674&amp;""</f>
      </c>
      <c r="H4674">
        <f>[1]资金台帐!H4674&amp;""</f>
      </c>
      <c r="J4674">
        <f>[1]资金台帐!J4674&amp;""</f>
      </c>
      <c r="N4674">
        <f>[1]资金台帐!N4674</f>
      </c>
      <c r="O4674">
        <f>[1]资金台帐!O4674&amp;""</f>
      </c>
      <c r="P4674">
        <f>[1]资金台帐!P4674&amp;""</f>
      </c>
      <c r="Q4674">
        <f>[1]资金台帐!Q4674&amp;""</f>
      </c>
      <c r="T4674">
        <f>[1]资金台帐!T4674&amp;""</f>
      </c>
      <c r="U4674">
        <f>[1]资金台帐!U4674&amp;""</f>
      </c>
      <c r="W4674">
        <f>[1]资金台帐!W4674&amp;""</f>
      </c>
      <c r="X4674">
        <f>[1]资金台帐!X4674&amp;""</f>
      </c>
      <c r="AB4674">
        <f>[1]资金台帐!AB4674</f>
        <v>0</v>
      </c>
      <c r="AC4674">
        <f>[1]资金台帐!AC4674</f>
        <v>0</v>
      </c>
      <c r="AD4674">
        <f>[1]资金台帐!AD4674</f>
        <v>0</v>
      </c>
      <c r="AJ4674">
        <f>[1]资金台帐!AJ4674</f>
        <v>0</v>
      </c>
      <c r="AK4674">
        <f>[1]资金台帐!AK4674</f>
        <v>0</v>
      </c>
      <c r="BA4674" s="22">
        <f t="shared" si="0"/>
      </c>
    </row>
    <row r="4675">
      <c r="B4675">
        <f>[1]资金台帐!B4675&amp;""</f>
      </c>
      <c r="H4675">
        <f>[1]资金台帐!H4675&amp;""</f>
      </c>
      <c r="J4675">
        <f>[1]资金台帐!J4675&amp;""</f>
      </c>
      <c r="N4675">
        <f>[1]资金台帐!N4675</f>
      </c>
      <c r="O4675">
        <f>[1]资金台帐!O4675&amp;""</f>
      </c>
      <c r="P4675">
        <f>[1]资金台帐!P4675&amp;""</f>
      </c>
      <c r="Q4675">
        <f>[1]资金台帐!Q4675&amp;""</f>
      </c>
      <c r="T4675">
        <f>[1]资金台帐!T4675&amp;""</f>
      </c>
      <c r="U4675">
        <f>[1]资金台帐!U4675&amp;""</f>
      </c>
      <c r="W4675">
        <f>[1]资金台帐!W4675&amp;""</f>
      </c>
      <c r="X4675">
        <f>[1]资金台帐!X4675&amp;""</f>
      </c>
      <c r="AB4675">
        <f>[1]资金台帐!AB4675</f>
        <v>0</v>
      </c>
      <c r="AC4675">
        <f>[1]资金台帐!AC4675</f>
        <v>0</v>
      </c>
      <c r="AD4675">
        <f>[1]资金台帐!AD4675</f>
        <v>0</v>
      </c>
      <c r="AJ4675">
        <f>[1]资金台帐!AJ4675</f>
        <v>0</v>
      </c>
      <c r="AK4675">
        <f>[1]资金台帐!AK4675</f>
        <v>0</v>
      </c>
      <c r="BA4675" s="22">
        <f t="shared" si="0"/>
      </c>
    </row>
    <row r="4676">
      <c r="B4676">
        <f>[1]资金台帐!B4676&amp;""</f>
      </c>
      <c r="H4676">
        <f>[1]资金台帐!H4676&amp;""</f>
      </c>
      <c r="J4676">
        <f>[1]资金台帐!J4676&amp;""</f>
      </c>
      <c r="N4676">
        <f>[1]资金台帐!N4676</f>
      </c>
      <c r="O4676">
        <f>[1]资金台帐!O4676&amp;""</f>
      </c>
      <c r="P4676">
        <f>[1]资金台帐!P4676&amp;""</f>
      </c>
      <c r="Q4676">
        <f>[1]资金台帐!Q4676&amp;""</f>
      </c>
      <c r="T4676">
        <f>[1]资金台帐!T4676&amp;""</f>
      </c>
      <c r="U4676">
        <f>[1]资金台帐!U4676&amp;""</f>
      </c>
      <c r="W4676">
        <f>[1]资金台帐!W4676&amp;""</f>
      </c>
      <c r="X4676">
        <f>[1]资金台帐!X4676&amp;""</f>
      </c>
      <c r="AB4676">
        <f>[1]资金台帐!AB4676</f>
        <v>0</v>
      </c>
      <c r="AC4676">
        <f>[1]资金台帐!AC4676</f>
        <v>0</v>
      </c>
      <c r="AD4676">
        <f>[1]资金台帐!AD4676</f>
        <v>0</v>
      </c>
      <c r="AJ4676">
        <f>[1]资金台帐!AJ4676</f>
        <v>0</v>
      </c>
      <c r="AK4676">
        <f>[1]资金台帐!AK4676</f>
        <v>0</v>
      </c>
      <c r="BA4676" s="22">
        <f t="shared" si="0"/>
      </c>
    </row>
    <row r="4677">
      <c r="B4677">
        <f>[1]资金台帐!B4677&amp;""</f>
      </c>
      <c r="H4677">
        <f>[1]资金台帐!H4677&amp;""</f>
      </c>
      <c r="J4677">
        <f>[1]资金台帐!J4677&amp;""</f>
      </c>
      <c r="N4677">
        <f>[1]资金台帐!N4677</f>
      </c>
      <c r="O4677">
        <f>[1]资金台帐!O4677&amp;""</f>
      </c>
      <c r="P4677">
        <f>[1]资金台帐!P4677&amp;""</f>
      </c>
      <c r="Q4677">
        <f>[1]资金台帐!Q4677&amp;""</f>
      </c>
      <c r="T4677">
        <f>[1]资金台帐!T4677&amp;""</f>
      </c>
      <c r="U4677">
        <f>[1]资金台帐!U4677&amp;""</f>
      </c>
      <c r="W4677">
        <f>[1]资金台帐!W4677&amp;""</f>
      </c>
      <c r="X4677">
        <f>[1]资金台帐!X4677&amp;""</f>
      </c>
      <c r="AB4677">
        <f>[1]资金台帐!AB4677</f>
        <v>0</v>
      </c>
      <c r="AC4677">
        <f>[1]资金台帐!AC4677</f>
        <v>0</v>
      </c>
      <c r="AD4677">
        <f>[1]资金台帐!AD4677</f>
        <v>0</v>
      </c>
      <c r="AJ4677">
        <f>[1]资金台帐!AJ4677</f>
        <v>0</v>
      </c>
      <c r="AK4677">
        <f>[1]资金台帐!AK4677</f>
        <v>0</v>
      </c>
      <c r="BA4677" s="22">
        <f t="shared" si="0"/>
      </c>
    </row>
    <row r="4678">
      <c r="B4678">
        <f>[1]资金台帐!B4678&amp;""</f>
      </c>
      <c r="H4678">
        <f>[1]资金台帐!H4678&amp;""</f>
      </c>
      <c r="J4678">
        <f>[1]资金台帐!J4678&amp;""</f>
      </c>
      <c r="N4678">
        <f>[1]资金台帐!N4678</f>
      </c>
      <c r="O4678">
        <f>[1]资金台帐!O4678&amp;""</f>
      </c>
      <c r="P4678">
        <f>[1]资金台帐!P4678&amp;""</f>
      </c>
      <c r="Q4678">
        <f>[1]资金台帐!Q4678&amp;""</f>
      </c>
      <c r="T4678">
        <f>[1]资金台帐!T4678&amp;""</f>
      </c>
      <c r="U4678">
        <f>[1]资金台帐!U4678&amp;""</f>
      </c>
      <c r="W4678">
        <f>[1]资金台帐!W4678&amp;""</f>
      </c>
      <c r="X4678">
        <f>[1]资金台帐!X4678&amp;""</f>
      </c>
      <c r="AB4678">
        <f>[1]资金台帐!AB4678</f>
        <v>0</v>
      </c>
      <c r="AC4678">
        <f>[1]资金台帐!AC4678</f>
        <v>0</v>
      </c>
      <c r="AD4678">
        <f>[1]资金台帐!AD4678</f>
        <v>0</v>
      </c>
      <c r="AJ4678">
        <f>[1]资金台帐!AJ4678</f>
        <v>0</v>
      </c>
      <c r="AK4678">
        <f>[1]资金台帐!AK4678</f>
        <v>0</v>
      </c>
      <c r="BA4678" s="22">
        <f t="shared" si="0"/>
      </c>
    </row>
    <row r="4679">
      <c r="B4679">
        <f>[1]资金台帐!B4679&amp;""</f>
      </c>
      <c r="H4679">
        <f>[1]资金台帐!H4679&amp;""</f>
      </c>
      <c r="J4679">
        <f>[1]资金台帐!J4679&amp;""</f>
      </c>
      <c r="N4679">
        <f>[1]资金台帐!N4679</f>
      </c>
      <c r="O4679">
        <f>[1]资金台帐!O4679&amp;""</f>
      </c>
      <c r="P4679">
        <f>[1]资金台帐!P4679&amp;""</f>
      </c>
      <c r="Q4679">
        <f>[1]资金台帐!Q4679&amp;""</f>
      </c>
      <c r="T4679">
        <f>[1]资金台帐!T4679&amp;""</f>
      </c>
      <c r="U4679">
        <f>[1]资金台帐!U4679&amp;""</f>
      </c>
      <c r="W4679">
        <f>[1]资金台帐!W4679&amp;""</f>
      </c>
      <c r="X4679">
        <f>[1]资金台帐!X4679&amp;""</f>
      </c>
      <c r="AB4679">
        <f>[1]资金台帐!AB4679</f>
        <v>0</v>
      </c>
      <c r="AC4679">
        <f>[1]资金台帐!AC4679</f>
        <v>0</v>
      </c>
      <c r="AD4679">
        <f>[1]资金台帐!AD4679</f>
        <v>0</v>
      </c>
      <c r="AJ4679">
        <f>[1]资金台帐!AJ4679</f>
        <v>0</v>
      </c>
      <c r="AK4679">
        <f>[1]资金台帐!AK4679</f>
        <v>0</v>
      </c>
      <c r="BA4679" s="22">
        <f t="shared" si="0"/>
      </c>
    </row>
    <row r="4680">
      <c r="B4680">
        <f>[1]资金台帐!B4680&amp;""</f>
      </c>
      <c r="H4680">
        <f>[1]资金台帐!H4680&amp;""</f>
      </c>
      <c r="J4680">
        <f>[1]资金台帐!J4680&amp;""</f>
      </c>
      <c r="N4680">
        <f>[1]资金台帐!N4680</f>
      </c>
      <c r="O4680">
        <f>[1]资金台帐!O4680&amp;""</f>
      </c>
      <c r="P4680">
        <f>[1]资金台帐!P4680&amp;""</f>
      </c>
      <c r="Q4680">
        <f>[1]资金台帐!Q4680&amp;""</f>
      </c>
      <c r="T4680">
        <f>[1]资金台帐!T4680&amp;""</f>
      </c>
      <c r="U4680">
        <f>[1]资金台帐!U4680&amp;""</f>
      </c>
      <c r="W4680">
        <f>[1]资金台帐!W4680&amp;""</f>
      </c>
      <c r="X4680">
        <f>[1]资金台帐!X4680&amp;""</f>
      </c>
      <c r="AB4680">
        <f>[1]资金台帐!AB4680</f>
        <v>0</v>
      </c>
      <c r="AC4680">
        <f>[1]资金台帐!AC4680</f>
        <v>0</v>
      </c>
      <c r="AD4680">
        <f>[1]资金台帐!AD4680</f>
        <v>0</v>
      </c>
      <c r="AJ4680">
        <f>[1]资金台帐!AJ4680</f>
        <v>0</v>
      </c>
      <c r="AK4680">
        <f>[1]资金台帐!AK4680</f>
        <v>0</v>
      </c>
      <c r="BA4680" s="22">
        <f t="shared" si="0"/>
      </c>
    </row>
    <row r="4681">
      <c r="B4681">
        <f>[1]资金台帐!B4681&amp;""</f>
      </c>
      <c r="H4681">
        <f>[1]资金台帐!H4681&amp;""</f>
      </c>
      <c r="J4681">
        <f>[1]资金台帐!J4681&amp;""</f>
      </c>
      <c r="N4681">
        <f>[1]资金台帐!N4681</f>
      </c>
      <c r="O4681">
        <f>[1]资金台帐!O4681&amp;""</f>
      </c>
      <c r="P4681">
        <f>[1]资金台帐!P4681&amp;""</f>
      </c>
      <c r="Q4681">
        <f>[1]资金台帐!Q4681&amp;""</f>
      </c>
      <c r="T4681">
        <f>[1]资金台帐!T4681&amp;""</f>
      </c>
      <c r="U4681">
        <f>[1]资金台帐!U4681&amp;""</f>
      </c>
      <c r="W4681">
        <f>[1]资金台帐!W4681&amp;""</f>
      </c>
      <c r="X4681">
        <f>[1]资金台帐!X4681&amp;""</f>
      </c>
      <c r="AB4681">
        <f>[1]资金台帐!AB4681</f>
        <v>0</v>
      </c>
      <c r="AC4681">
        <f>[1]资金台帐!AC4681</f>
        <v>0</v>
      </c>
      <c r="AD4681">
        <f>[1]资金台帐!AD4681</f>
        <v>0</v>
      </c>
      <c r="AJ4681">
        <f>[1]资金台帐!AJ4681</f>
        <v>0</v>
      </c>
      <c r="AK4681">
        <f>[1]资金台帐!AK4681</f>
        <v>0</v>
      </c>
      <c r="BA4681" s="22">
        <f t="shared" si="0"/>
      </c>
    </row>
    <row r="4682">
      <c r="B4682">
        <f>[1]资金台帐!B4682&amp;""</f>
      </c>
      <c r="H4682">
        <f>[1]资金台帐!H4682&amp;""</f>
      </c>
      <c r="J4682">
        <f>[1]资金台帐!J4682&amp;""</f>
      </c>
      <c r="N4682">
        <f>[1]资金台帐!N4682</f>
      </c>
      <c r="O4682">
        <f>[1]资金台帐!O4682&amp;""</f>
      </c>
      <c r="P4682">
        <f>[1]资金台帐!P4682&amp;""</f>
      </c>
      <c r="Q4682">
        <f>[1]资金台帐!Q4682&amp;""</f>
      </c>
      <c r="T4682">
        <f>[1]资金台帐!T4682&amp;""</f>
      </c>
      <c r="U4682">
        <f>[1]资金台帐!U4682&amp;""</f>
      </c>
      <c r="W4682">
        <f>[1]资金台帐!W4682&amp;""</f>
      </c>
      <c r="X4682">
        <f>[1]资金台帐!X4682&amp;""</f>
      </c>
      <c r="AB4682">
        <f>[1]资金台帐!AB4682</f>
        <v>0</v>
      </c>
      <c r="AC4682">
        <f>[1]资金台帐!AC4682</f>
        <v>0</v>
      </c>
      <c r="AD4682">
        <f>[1]资金台帐!AD4682</f>
        <v>0</v>
      </c>
      <c r="AJ4682">
        <f>[1]资金台帐!AJ4682</f>
        <v>0</v>
      </c>
      <c r="AK4682">
        <f>[1]资金台帐!AK4682</f>
        <v>0</v>
      </c>
      <c r="BA4682" s="22">
        <f t="shared" si="0"/>
      </c>
    </row>
    <row r="4683">
      <c r="B4683">
        <f>[1]资金台帐!B4683&amp;""</f>
      </c>
      <c r="H4683">
        <f>[1]资金台帐!H4683&amp;""</f>
      </c>
      <c r="J4683">
        <f>[1]资金台帐!J4683&amp;""</f>
      </c>
      <c r="N4683">
        <f>[1]资金台帐!N4683</f>
      </c>
      <c r="O4683">
        <f>[1]资金台帐!O4683&amp;""</f>
      </c>
      <c r="P4683">
        <f>[1]资金台帐!P4683&amp;""</f>
      </c>
      <c r="Q4683">
        <f>[1]资金台帐!Q4683&amp;""</f>
      </c>
      <c r="T4683">
        <f>[1]资金台帐!T4683&amp;""</f>
      </c>
      <c r="U4683">
        <f>[1]资金台帐!U4683&amp;""</f>
      </c>
      <c r="W4683">
        <f>[1]资金台帐!W4683&amp;""</f>
      </c>
      <c r="X4683">
        <f>[1]资金台帐!X4683&amp;""</f>
      </c>
      <c r="AB4683">
        <f>[1]资金台帐!AB4683</f>
        <v>0</v>
      </c>
      <c r="AC4683">
        <f>[1]资金台帐!AC4683</f>
        <v>0</v>
      </c>
      <c r="AD4683">
        <f>[1]资金台帐!AD4683</f>
        <v>0</v>
      </c>
      <c r="AJ4683">
        <f>[1]资金台帐!AJ4683</f>
        <v>0</v>
      </c>
      <c r="AK4683">
        <f>[1]资金台帐!AK4683</f>
        <v>0</v>
      </c>
      <c r="BA4683" s="22">
        <f t="shared" si="0"/>
      </c>
    </row>
    <row r="4684">
      <c r="B4684">
        <f>[1]资金台帐!B4684&amp;""</f>
      </c>
      <c r="H4684">
        <f>[1]资金台帐!H4684&amp;""</f>
      </c>
      <c r="J4684">
        <f>[1]资金台帐!J4684&amp;""</f>
      </c>
      <c r="N4684">
        <f>[1]资金台帐!N4684</f>
      </c>
      <c r="O4684">
        <f>[1]资金台帐!O4684&amp;""</f>
      </c>
      <c r="P4684">
        <f>[1]资金台帐!P4684&amp;""</f>
      </c>
      <c r="Q4684">
        <f>[1]资金台帐!Q4684&amp;""</f>
      </c>
      <c r="T4684">
        <f>[1]资金台帐!T4684&amp;""</f>
      </c>
      <c r="U4684">
        <f>[1]资金台帐!U4684&amp;""</f>
      </c>
      <c r="W4684">
        <f>[1]资金台帐!W4684&amp;""</f>
      </c>
      <c r="X4684">
        <f>[1]资金台帐!X4684&amp;""</f>
      </c>
      <c r="AB4684">
        <f>[1]资金台帐!AB4684</f>
        <v>0</v>
      </c>
      <c r="AC4684">
        <f>[1]资金台帐!AC4684</f>
        <v>0</v>
      </c>
      <c r="AD4684">
        <f>[1]资金台帐!AD4684</f>
        <v>0</v>
      </c>
      <c r="AJ4684">
        <f>[1]资金台帐!AJ4684</f>
        <v>0</v>
      </c>
      <c r="AK4684">
        <f>[1]资金台帐!AK4684</f>
        <v>0</v>
      </c>
      <c r="BA4684" s="22">
        <f t="shared" si="0"/>
      </c>
    </row>
    <row r="4685">
      <c r="B4685">
        <f>[1]资金台帐!B4685&amp;""</f>
      </c>
      <c r="H4685">
        <f>[1]资金台帐!H4685&amp;""</f>
      </c>
      <c r="J4685">
        <f>[1]资金台帐!J4685&amp;""</f>
      </c>
      <c r="N4685">
        <f>[1]资金台帐!N4685</f>
      </c>
      <c r="O4685">
        <f>[1]资金台帐!O4685&amp;""</f>
      </c>
      <c r="P4685">
        <f>[1]资金台帐!P4685&amp;""</f>
      </c>
      <c r="Q4685">
        <f>[1]资金台帐!Q4685&amp;""</f>
      </c>
      <c r="T4685">
        <f>[1]资金台帐!T4685&amp;""</f>
      </c>
      <c r="U4685">
        <f>[1]资金台帐!U4685&amp;""</f>
      </c>
      <c r="W4685">
        <f>[1]资金台帐!W4685&amp;""</f>
      </c>
      <c r="X4685">
        <f>[1]资金台帐!X4685&amp;""</f>
      </c>
      <c r="AB4685">
        <f>[1]资金台帐!AB4685</f>
        <v>0</v>
      </c>
      <c r="AC4685">
        <f>[1]资金台帐!AC4685</f>
        <v>0</v>
      </c>
      <c r="AD4685">
        <f>[1]资金台帐!AD4685</f>
        <v>0</v>
      </c>
      <c r="AJ4685">
        <f>[1]资金台帐!AJ4685</f>
        <v>0</v>
      </c>
      <c r="AK4685">
        <f>[1]资金台帐!AK4685</f>
        <v>0</v>
      </c>
      <c r="BA4685" s="22">
        <f t="shared" si="0"/>
      </c>
    </row>
    <row r="4686">
      <c r="B4686">
        <f>[1]资金台帐!B4686&amp;""</f>
      </c>
      <c r="H4686">
        <f>[1]资金台帐!H4686&amp;""</f>
      </c>
      <c r="J4686">
        <f>[1]资金台帐!J4686&amp;""</f>
      </c>
      <c r="N4686">
        <f>[1]资金台帐!N4686</f>
      </c>
      <c r="O4686">
        <f>[1]资金台帐!O4686&amp;""</f>
      </c>
      <c r="P4686">
        <f>[1]资金台帐!P4686&amp;""</f>
      </c>
      <c r="Q4686">
        <f>[1]资金台帐!Q4686&amp;""</f>
      </c>
      <c r="T4686">
        <f>[1]资金台帐!T4686&amp;""</f>
      </c>
      <c r="U4686">
        <f>[1]资金台帐!U4686&amp;""</f>
      </c>
      <c r="W4686">
        <f>[1]资金台帐!W4686&amp;""</f>
      </c>
      <c r="X4686">
        <f>[1]资金台帐!X4686&amp;""</f>
      </c>
      <c r="AB4686">
        <f>[1]资金台帐!AB4686</f>
        <v>0</v>
      </c>
      <c r="AC4686">
        <f>[1]资金台帐!AC4686</f>
        <v>0</v>
      </c>
      <c r="AD4686">
        <f>[1]资金台帐!AD4686</f>
        <v>0</v>
      </c>
      <c r="AJ4686">
        <f>[1]资金台帐!AJ4686</f>
        <v>0</v>
      </c>
      <c r="AK4686">
        <f>[1]资金台帐!AK4686</f>
        <v>0</v>
      </c>
      <c r="BA4686" s="22">
        <f t="shared" si="0"/>
      </c>
    </row>
    <row r="4687">
      <c r="B4687">
        <f>[1]资金台帐!B4687&amp;""</f>
      </c>
      <c r="H4687">
        <f>[1]资金台帐!H4687&amp;""</f>
      </c>
      <c r="J4687">
        <f>[1]资金台帐!J4687&amp;""</f>
      </c>
      <c r="N4687">
        <f>[1]资金台帐!N4687</f>
      </c>
      <c r="O4687">
        <f>[1]资金台帐!O4687&amp;""</f>
      </c>
      <c r="P4687">
        <f>[1]资金台帐!P4687&amp;""</f>
      </c>
      <c r="Q4687">
        <f>[1]资金台帐!Q4687&amp;""</f>
      </c>
      <c r="T4687">
        <f>[1]资金台帐!T4687&amp;""</f>
      </c>
      <c r="U4687">
        <f>[1]资金台帐!U4687&amp;""</f>
      </c>
      <c r="W4687">
        <f>[1]资金台帐!W4687&amp;""</f>
      </c>
      <c r="X4687">
        <f>[1]资金台帐!X4687&amp;""</f>
      </c>
      <c r="AB4687">
        <f>[1]资金台帐!AB4687</f>
        <v>0</v>
      </c>
      <c r="AC4687">
        <f>[1]资金台帐!AC4687</f>
        <v>0</v>
      </c>
      <c r="AD4687">
        <f>[1]资金台帐!AD4687</f>
        <v>0</v>
      </c>
      <c r="AJ4687">
        <f>[1]资金台帐!AJ4687</f>
        <v>0</v>
      </c>
      <c r="AK4687">
        <f>[1]资金台帐!AK4687</f>
        <v>0</v>
      </c>
      <c r="BA4687" s="22">
        <f t="shared" si="0"/>
      </c>
    </row>
    <row r="4688">
      <c r="B4688">
        <f>[1]资金台帐!B4688&amp;""</f>
      </c>
      <c r="H4688">
        <f>[1]资金台帐!H4688&amp;""</f>
      </c>
      <c r="J4688">
        <f>[1]资金台帐!J4688&amp;""</f>
      </c>
      <c r="N4688">
        <f>[1]资金台帐!N4688</f>
      </c>
      <c r="O4688">
        <f>[1]资金台帐!O4688&amp;""</f>
      </c>
      <c r="P4688">
        <f>[1]资金台帐!P4688&amp;""</f>
      </c>
      <c r="Q4688">
        <f>[1]资金台帐!Q4688&amp;""</f>
      </c>
      <c r="T4688">
        <f>[1]资金台帐!T4688&amp;""</f>
      </c>
      <c r="U4688">
        <f>[1]资金台帐!U4688&amp;""</f>
      </c>
      <c r="W4688">
        <f>[1]资金台帐!W4688&amp;""</f>
      </c>
      <c r="X4688">
        <f>[1]资金台帐!X4688&amp;""</f>
      </c>
      <c r="AB4688">
        <f>[1]资金台帐!AB4688</f>
        <v>0</v>
      </c>
      <c r="AC4688">
        <f>[1]资金台帐!AC4688</f>
        <v>0</v>
      </c>
      <c r="AD4688">
        <f>[1]资金台帐!AD4688</f>
        <v>0</v>
      </c>
      <c r="AJ4688">
        <f>[1]资金台帐!AJ4688</f>
        <v>0</v>
      </c>
      <c r="AK4688">
        <f>[1]资金台帐!AK4688</f>
        <v>0</v>
      </c>
      <c r="BA4688" s="22">
        <f t="shared" si="0"/>
      </c>
    </row>
    <row r="4689">
      <c r="B4689">
        <f>[1]资金台帐!B4689&amp;""</f>
      </c>
      <c r="H4689">
        <f>[1]资金台帐!H4689&amp;""</f>
      </c>
      <c r="J4689">
        <f>[1]资金台帐!J4689&amp;""</f>
      </c>
      <c r="N4689">
        <f>[1]资金台帐!N4689</f>
      </c>
      <c r="O4689">
        <f>[1]资金台帐!O4689&amp;""</f>
      </c>
      <c r="P4689">
        <f>[1]资金台帐!P4689&amp;""</f>
      </c>
      <c r="Q4689">
        <f>[1]资金台帐!Q4689&amp;""</f>
      </c>
      <c r="T4689">
        <f>[1]资金台帐!T4689&amp;""</f>
      </c>
      <c r="U4689">
        <f>[1]资金台帐!U4689&amp;""</f>
      </c>
      <c r="W4689">
        <f>[1]资金台帐!W4689&amp;""</f>
      </c>
      <c r="X4689">
        <f>[1]资金台帐!X4689&amp;""</f>
      </c>
      <c r="AB4689">
        <f>[1]资金台帐!AB4689</f>
        <v>0</v>
      </c>
      <c r="AC4689">
        <f>[1]资金台帐!AC4689</f>
        <v>0</v>
      </c>
      <c r="AD4689">
        <f>[1]资金台帐!AD4689</f>
        <v>0</v>
      </c>
      <c r="AJ4689">
        <f>[1]资金台帐!AJ4689</f>
        <v>0</v>
      </c>
      <c r="AK4689">
        <f>[1]资金台帐!AK4689</f>
        <v>0</v>
      </c>
      <c r="BA4689" s="22">
        <f t="shared" si="0"/>
      </c>
    </row>
    <row r="4690">
      <c r="B4690">
        <f>[1]资金台帐!B4690&amp;""</f>
      </c>
      <c r="H4690">
        <f>[1]资金台帐!H4690&amp;""</f>
      </c>
      <c r="J4690">
        <f>[1]资金台帐!J4690&amp;""</f>
      </c>
      <c r="N4690">
        <f>[1]资金台帐!N4690</f>
      </c>
      <c r="O4690">
        <f>[1]资金台帐!O4690&amp;""</f>
      </c>
      <c r="P4690">
        <f>[1]资金台帐!P4690&amp;""</f>
      </c>
      <c r="Q4690">
        <f>[1]资金台帐!Q4690&amp;""</f>
      </c>
      <c r="T4690">
        <f>[1]资金台帐!T4690&amp;""</f>
      </c>
      <c r="U4690">
        <f>[1]资金台帐!U4690&amp;""</f>
      </c>
      <c r="W4690">
        <f>[1]资金台帐!W4690&amp;""</f>
      </c>
      <c r="X4690">
        <f>[1]资金台帐!X4690&amp;""</f>
      </c>
      <c r="AB4690">
        <f>[1]资金台帐!AB4690</f>
        <v>0</v>
      </c>
      <c r="AC4690">
        <f>[1]资金台帐!AC4690</f>
        <v>0</v>
      </c>
      <c r="AD4690">
        <f>[1]资金台帐!AD4690</f>
        <v>0</v>
      </c>
      <c r="AJ4690">
        <f>[1]资金台帐!AJ4690</f>
        <v>0</v>
      </c>
      <c r="AK4690">
        <f>[1]资金台帐!AK4690</f>
        <v>0</v>
      </c>
      <c r="BA4690" s="22">
        <f t="shared" si="0"/>
      </c>
    </row>
    <row r="4691">
      <c r="B4691">
        <f>[1]资金台帐!B4691&amp;""</f>
      </c>
      <c r="H4691">
        <f>[1]资金台帐!H4691&amp;""</f>
      </c>
      <c r="J4691">
        <f>[1]资金台帐!J4691&amp;""</f>
      </c>
      <c r="N4691">
        <f>[1]资金台帐!N4691</f>
      </c>
      <c r="O4691">
        <f>[1]资金台帐!O4691&amp;""</f>
      </c>
      <c r="P4691">
        <f>[1]资金台帐!P4691&amp;""</f>
      </c>
      <c r="Q4691">
        <f>[1]资金台帐!Q4691&amp;""</f>
      </c>
      <c r="T4691">
        <f>[1]资金台帐!T4691&amp;""</f>
      </c>
      <c r="U4691">
        <f>[1]资金台帐!U4691&amp;""</f>
      </c>
      <c r="W4691">
        <f>[1]资金台帐!W4691&amp;""</f>
      </c>
      <c r="X4691">
        <f>[1]资金台帐!X4691&amp;""</f>
      </c>
      <c r="AB4691">
        <f>[1]资金台帐!AB4691</f>
        <v>0</v>
      </c>
      <c r="AC4691">
        <f>[1]资金台帐!AC4691</f>
        <v>0</v>
      </c>
      <c r="AD4691">
        <f>[1]资金台帐!AD4691</f>
        <v>0</v>
      </c>
      <c r="AJ4691">
        <f>[1]资金台帐!AJ4691</f>
        <v>0</v>
      </c>
      <c r="AK4691">
        <f>[1]资金台帐!AK4691</f>
        <v>0</v>
      </c>
      <c r="BA4691" s="22">
        <f t="shared" si="0"/>
      </c>
    </row>
    <row r="4692">
      <c r="B4692">
        <f>[1]资金台帐!B4692&amp;""</f>
      </c>
      <c r="H4692">
        <f>[1]资金台帐!H4692&amp;""</f>
      </c>
      <c r="J4692">
        <f>[1]资金台帐!J4692&amp;""</f>
      </c>
      <c r="N4692">
        <f>[1]资金台帐!N4692</f>
      </c>
      <c r="O4692">
        <f>[1]资金台帐!O4692&amp;""</f>
      </c>
      <c r="P4692">
        <f>[1]资金台帐!P4692&amp;""</f>
      </c>
      <c r="Q4692">
        <f>[1]资金台帐!Q4692&amp;""</f>
      </c>
      <c r="T4692">
        <f>[1]资金台帐!T4692&amp;""</f>
      </c>
      <c r="U4692">
        <f>[1]资金台帐!U4692&amp;""</f>
      </c>
      <c r="W4692">
        <f>[1]资金台帐!W4692&amp;""</f>
      </c>
      <c r="X4692">
        <f>[1]资金台帐!X4692&amp;""</f>
      </c>
      <c r="AB4692">
        <f>[1]资金台帐!AB4692</f>
        <v>0</v>
      </c>
      <c r="AC4692">
        <f>[1]资金台帐!AC4692</f>
        <v>0</v>
      </c>
      <c r="AD4692">
        <f>[1]资金台帐!AD4692</f>
        <v>0</v>
      </c>
      <c r="AJ4692">
        <f>[1]资金台帐!AJ4692</f>
        <v>0</v>
      </c>
      <c r="AK4692">
        <f>[1]资金台帐!AK4692</f>
        <v>0</v>
      </c>
      <c r="BA4692" s="22">
        <f t="shared" si="0"/>
      </c>
    </row>
    <row r="4693">
      <c r="B4693">
        <f>[1]资金台帐!B4693&amp;""</f>
      </c>
      <c r="H4693">
        <f>[1]资金台帐!H4693&amp;""</f>
      </c>
      <c r="J4693">
        <f>[1]资金台帐!J4693&amp;""</f>
      </c>
      <c r="N4693">
        <f>[1]资金台帐!N4693</f>
      </c>
      <c r="O4693">
        <f>[1]资金台帐!O4693&amp;""</f>
      </c>
      <c r="P4693">
        <f>[1]资金台帐!P4693&amp;""</f>
      </c>
      <c r="Q4693">
        <f>[1]资金台帐!Q4693&amp;""</f>
      </c>
      <c r="T4693">
        <f>[1]资金台帐!T4693&amp;""</f>
      </c>
      <c r="U4693">
        <f>[1]资金台帐!U4693&amp;""</f>
      </c>
      <c r="W4693">
        <f>[1]资金台帐!W4693&amp;""</f>
      </c>
      <c r="X4693">
        <f>[1]资金台帐!X4693&amp;""</f>
      </c>
      <c r="AB4693">
        <f>[1]资金台帐!AB4693</f>
        <v>0</v>
      </c>
      <c r="AC4693">
        <f>[1]资金台帐!AC4693</f>
        <v>0</v>
      </c>
      <c r="AD4693">
        <f>[1]资金台帐!AD4693</f>
        <v>0</v>
      </c>
      <c r="AJ4693">
        <f>[1]资金台帐!AJ4693</f>
        <v>0</v>
      </c>
      <c r="AK4693">
        <f>[1]资金台帐!AK4693</f>
        <v>0</v>
      </c>
      <c r="BA4693" s="22">
        <f t="shared" si="0"/>
      </c>
    </row>
    <row r="4694">
      <c r="B4694">
        <f>[1]资金台帐!B4694&amp;""</f>
      </c>
      <c r="H4694">
        <f>[1]资金台帐!H4694&amp;""</f>
      </c>
      <c r="J4694">
        <f>[1]资金台帐!J4694&amp;""</f>
      </c>
      <c r="N4694">
        <f>[1]资金台帐!N4694</f>
      </c>
      <c r="O4694">
        <f>[1]资金台帐!O4694&amp;""</f>
      </c>
      <c r="P4694">
        <f>[1]资金台帐!P4694&amp;""</f>
      </c>
      <c r="Q4694">
        <f>[1]资金台帐!Q4694&amp;""</f>
      </c>
      <c r="T4694">
        <f>[1]资金台帐!T4694&amp;""</f>
      </c>
      <c r="U4694">
        <f>[1]资金台帐!U4694&amp;""</f>
      </c>
      <c r="W4694">
        <f>[1]资金台帐!W4694&amp;""</f>
      </c>
      <c r="X4694">
        <f>[1]资金台帐!X4694&amp;""</f>
      </c>
      <c r="AB4694">
        <f>[1]资金台帐!AB4694</f>
        <v>0</v>
      </c>
      <c r="AC4694">
        <f>[1]资金台帐!AC4694</f>
        <v>0</v>
      </c>
      <c r="AD4694">
        <f>[1]资金台帐!AD4694</f>
        <v>0</v>
      </c>
      <c r="AJ4694">
        <f>[1]资金台帐!AJ4694</f>
        <v>0</v>
      </c>
      <c r="AK4694">
        <f>[1]资金台帐!AK4694</f>
        <v>0</v>
      </c>
      <c r="BA4694" s="22">
        <f t="shared" si="0"/>
      </c>
    </row>
    <row r="4695">
      <c r="B4695">
        <f>[1]资金台帐!B4695&amp;""</f>
      </c>
      <c r="H4695">
        <f>[1]资金台帐!H4695&amp;""</f>
      </c>
      <c r="J4695">
        <f>[1]资金台帐!J4695&amp;""</f>
      </c>
      <c r="N4695">
        <f>[1]资金台帐!N4695</f>
      </c>
      <c r="O4695">
        <f>[1]资金台帐!O4695&amp;""</f>
      </c>
      <c r="P4695">
        <f>[1]资金台帐!P4695&amp;""</f>
      </c>
      <c r="Q4695">
        <f>[1]资金台帐!Q4695&amp;""</f>
      </c>
      <c r="T4695">
        <f>[1]资金台帐!T4695&amp;""</f>
      </c>
      <c r="U4695">
        <f>[1]资金台帐!U4695&amp;""</f>
      </c>
      <c r="W4695">
        <f>[1]资金台帐!W4695&amp;""</f>
      </c>
      <c r="X4695">
        <f>[1]资金台帐!X4695&amp;""</f>
      </c>
      <c r="AB4695">
        <f>[1]资金台帐!AB4695</f>
        <v>0</v>
      </c>
      <c r="AC4695">
        <f>[1]资金台帐!AC4695</f>
        <v>0</v>
      </c>
      <c r="AD4695">
        <f>[1]资金台帐!AD4695</f>
        <v>0</v>
      </c>
      <c r="AJ4695">
        <f>[1]资金台帐!AJ4695</f>
        <v>0</v>
      </c>
      <c r="AK4695">
        <f>[1]资金台帐!AK4695</f>
        <v>0</v>
      </c>
      <c r="BA4695" s="22">
        <f t="shared" si="0"/>
      </c>
    </row>
    <row r="4696">
      <c r="B4696">
        <f>[1]资金台帐!B4696&amp;""</f>
      </c>
      <c r="H4696">
        <f>[1]资金台帐!H4696&amp;""</f>
      </c>
      <c r="J4696">
        <f>[1]资金台帐!J4696&amp;""</f>
      </c>
      <c r="N4696">
        <f>[1]资金台帐!N4696</f>
      </c>
      <c r="O4696">
        <f>[1]资金台帐!O4696&amp;""</f>
      </c>
      <c r="P4696">
        <f>[1]资金台帐!P4696&amp;""</f>
      </c>
      <c r="Q4696">
        <f>[1]资金台帐!Q4696&amp;""</f>
      </c>
      <c r="T4696">
        <f>[1]资金台帐!T4696&amp;""</f>
      </c>
      <c r="U4696">
        <f>[1]资金台帐!U4696&amp;""</f>
      </c>
      <c r="W4696">
        <f>[1]资金台帐!W4696&amp;""</f>
      </c>
      <c r="X4696">
        <f>[1]资金台帐!X4696&amp;""</f>
      </c>
      <c r="AB4696">
        <f>[1]资金台帐!AB4696</f>
        <v>0</v>
      </c>
      <c r="AC4696">
        <f>[1]资金台帐!AC4696</f>
        <v>0</v>
      </c>
      <c r="AD4696">
        <f>[1]资金台帐!AD4696</f>
        <v>0</v>
      </c>
      <c r="AJ4696">
        <f>[1]资金台帐!AJ4696</f>
        <v>0</v>
      </c>
      <c r="AK4696">
        <f>[1]资金台帐!AK4696</f>
        <v>0</v>
      </c>
      <c r="BA4696" s="22">
        <f t="shared" si="0"/>
      </c>
    </row>
    <row r="4697">
      <c r="B4697">
        <f>[1]资金台帐!B4697&amp;""</f>
      </c>
      <c r="H4697">
        <f>[1]资金台帐!H4697&amp;""</f>
      </c>
      <c r="J4697">
        <f>[1]资金台帐!J4697&amp;""</f>
      </c>
      <c r="N4697">
        <f>[1]资金台帐!N4697</f>
      </c>
      <c r="O4697">
        <f>[1]资金台帐!O4697&amp;""</f>
      </c>
      <c r="P4697">
        <f>[1]资金台帐!P4697&amp;""</f>
      </c>
      <c r="Q4697">
        <f>[1]资金台帐!Q4697&amp;""</f>
      </c>
      <c r="T4697">
        <f>[1]资金台帐!T4697&amp;""</f>
      </c>
      <c r="U4697">
        <f>[1]资金台帐!U4697&amp;""</f>
      </c>
      <c r="W4697">
        <f>[1]资金台帐!W4697&amp;""</f>
      </c>
      <c r="X4697">
        <f>[1]资金台帐!X4697&amp;""</f>
      </c>
      <c r="AB4697">
        <f>[1]资金台帐!AB4697</f>
        <v>0</v>
      </c>
      <c r="AC4697">
        <f>[1]资金台帐!AC4697</f>
        <v>0</v>
      </c>
      <c r="AD4697">
        <f>[1]资金台帐!AD4697</f>
        <v>0</v>
      </c>
      <c r="AJ4697">
        <f>[1]资金台帐!AJ4697</f>
        <v>0</v>
      </c>
      <c r="AK4697">
        <f>[1]资金台帐!AK4697</f>
        <v>0</v>
      </c>
      <c r="BA4697" s="22">
        <f t="shared" si="0"/>
      </c>
    </row>
    <row r="4698">
      <c r="B4698">
        <f>[1]资金台帐!B4698&amp;""</f>
      </c>
      <c r="H4698">
        <f>[1]资金台帐!H4698&amp;""</f>
      </c>
      <c r="J4698">
        <f>[1]资金台帐!J4698&amp;""</f>
      </c>
      <c r="N4698">
        <f>[1]资金台帐!N4698</f>
      </c>
      <c r="O4698">
        <f>[1]资金台帐!O4698&amp;""</f>
      </c>
      <c r="P4698">
        <f>[1]资金台帐!P4698&amp;""</f>
      </c>
      <c r="Q4698">
        <f>[1]资金台帐!Q4698&amp;""</f>
      </c>
      <c r="T4698">
        <f>[1]资金台帐!T4698&amp;""</f>
      </c>
      <c r="U4698">
        <f>[1]资金台帐!U4698&amp;""</f>
      </c>
      <c r="W4698">
        <f>[1]资金台帐!W4698&amp;""</f>
      </c>
      <c r="X4698">
        <f>[1]资金台帐!X4698&amp;""</f>
      </c>
      <c r="AB4698">
        <f>[1]资金台帐!AB4698</f>
        <v>0</v>
      </c>
      <c r="AC4698">
        <f>[1]资金台帐!AC4698</f>
        <v>0</v>
      </c>
      <c r="AD4698">
        <f>[1]资金台帐!AD4698</f>
        <v>0</v>
      </c>
      <c r="AJ4698">
        <f>[1]资金台帐!AJ4698</f>
        <v>0</v>
      </c>
      <c r="AK4698">
        <f>[1]资金台帐!AK4698</f>
        <v>0</v>
      </c>
      <c r="BA4698" s="22">
        <f t="shared" si="0"/>
      </c>
    </row>
    <row r="4699">
      <c r="B4699">
        <f>[1]资金台帐!B4699&amp;""</f>
      </c>
      <c r="H4699">
        <f>[1]资金台帐!H4699&amp;""</f>
      </c>
      <c r="J4699">
        <f>[1]资金台帐!J4699&amp;""</f>
      </c>
      <c r="N4699">
        <f>[1]资金台帐!N4699</f>
      </c>
      <c r="O4699">
        <f>[1]资金台帐!O4699&amp;""</f>
      </c>
      <c r="P4699">
        <f>[1]资金台帐!P4699&amp;""</f>
      </c>
      <c r="Q4699">
        <f>[1]资金台帐!Q4699&amp;""</f>
      </c>
      <c r="T4699">
        <f>[1]资金台帐!T4699&amp;""</f>
      </c>
      <c r="U4699">
        <f>[1]资金台帐!U4699&amp;""</f>
      </c>
      <c r="W4699">
        <f>[1]资金台帐!W4699&amp;""</f>
      </c>
      <c r="X4699">
        <f>[1]资金台帐!X4699&amp;""</f>
      </c>
      <c r="AB4699">
        <f>[1]资金台帐!AB4699</f>
        <v>0</v>
      </c>
      <c r="AC4699">
        <f>[1]资金台帐!AC4699</f>
        <v>0</v>
      </c>
      <c r="AD4699">
        <f>[1]资金台帐!AD4699</f>
        <v>0</v>
      </c>
      <c r="AJ4699">
        <f>[1]资金台帐!AJ4699</f>
        <v>0</v>
      </c>
      <c r="AK4699">
        <f>[1]资金台帐!AK4699</f>
        <v>0</v>
      </c>
      <c r="BA4699" s="22">
        <f t="shared" si="0"/>
      </c>
    </row>
    <row r="4700">
      <c r="B4700">
        <f>[1]资金台帐!B4700&amp;""</f>
      </c>
      <c r="H4700">
        <f>[1]资金台帐!H4700&amp;""</f>
      </c>
      <c r="J4700">
        <f>[1]资金台帐!J4700&amp;""</f>
      </c>
      <c r="N4700">
        <f>[1]资金台帐!N4700</f>
      </c>
      <c r="O4700">
        <f>[1]资金台帐!O4700&amp;""</f>
      </c>
      <c r="P4700">
        <f>[1]资金台帐!P4700&amp;""</f>
      </c>
      <c r="Q4700">
        <f>[1]资金台帐!Q4700&amp;""</f>
      </c>
      <c r="T4700">
        <f>[1]资金台帐!T4700&amp;""</f>
      </c>
      <c r="U4700">
        <f>[1]资金台帐!U4700&amp;""</f>
      </c>
      <c r="W4700">
        <f>[1]资金台帐!W4700&amp;""</f>
      </c>
      <c r="X4700">
        <f>[1]资金台帐!X4700&amp;""</f>
      </c>
      <c r="AB4700">
        <f>[1]资金台帐!AB4700</f>
        <v>0</v>
      </c>
      <c r="AC4700">
        <f>[1]资金台帐!AC4700</f>
        <v>0</v>
      </c>
      <c r="AD4700">
        <f>[1]资金台帐!AD4700</f>
        <v>0</v>
      </c>
      <c r="AJ4700">
        <f>[1]资金台帐!AJ4700</f>
        <v>0</v>
      </c>
      <c r="AK4700">
        <f>[1]资金台帐!AK4700</f>
        <v>0</v>
      </c>
      <c r="BA4700" s="22">
        <f t="shared" si="0"/>
      </c>
    </row>
    <row r="4701">
      <c r="B4701">
        <f>[1]资金台帐!B4701&amp;""</f>
      </c>
      <c r="H4701">
        <f>[1]资金台帐!H4701&amp;""</f>
      </c>
      <c r="J4701">
        <f>[1]资金台帐!J4701&amp;""</f>
      </c>
      <c r="N4701">
        <f>[1]资金台帐!N4701</f>
      </c>
      <c r="O4701">
        <f>[1]资金台帐!O4701&amp;""</f>
      </c>
      <c r="P4701">
        <f>[1]资金台帐!P4701&amp;""</f>
      </c>
      <c r="Q4701">
        <f>[1]资金台帐!Q4701&amp;""</f>
      </c>
      <c r="T4701">
        <f>[1]资金台帐!T4701&amp;""</f>
      </c>
      <c r="U4701">
        <f>[1]资金台帐!U4701&amp;""</f>
      </c>
      <c r="W4701">
        <f>[1]资金台帐!W4701&amp;""</f>
      </c>
      <c r="X4701">
        <f>[1]资金台帐!X4701&amp;""</f>
      </c>
      <c r="AB4701">
        <f>[1]资金台帐!AB4701</f>
        <v>0</v>
      </c>
      <c r="AC4701">
        <f>[1]资金台帐!AC4701</f>
        <v>0</v>
      </c>
      <c r="AD4701">
        <f>[1]资金台帐!AD4701</f>
        <v>0</v>
      </c>
      <c r="AJ4701">
        <f>[1]资金台帐!AJ4701</f>
        <v>0</v>
      </c>
      <c r="AK4701">
        <f>[1]资金台帐!AK4701</f>
        <v>0</v>
      </c>
      <c r="BA4701" s="22">
        <f t="shared" si="0"/>
      </c>
    </row>
    <row r="4702">
      <c r="B4702">
        <f>[1]资金台帐!B4702&amp;""</f>
      </c>
      <c r="H4702">
        <f>[1]资金台帐!H4702&amp;""</f>
      </c>
      <c r="J4702">
        <f>[1]资金台帐!J4702&amp;""</f>
      </c>
      <c r="N4702">
        <f>[1]资金台帐!N4702</f>
      </c>
      <c r="O4702">
        <f>[1]资金台帐!O4702&amp;""</f>
      </c>
      <c r="P4702">
        <f>[1]资金台帐!P4702&amp;""</f>
      </c>
      <c r="Q4702">
        <f>[1]资金台帐!Q4702&amp;""</f>
      </c>
      <c r="T4702">
        <f>[1]资金台帐!T4702&amp;""</f>
      </c>
      <c r="U4702">
        <f>[1]资金台帐!U4702&amp;""</f>
      </c>
      <c r="W4702">
        <f>[1]资金台帐!W4702&amp;""</f>
      </c>
      <c r="X4702">
        <f>[1]资金台帐!X4702&amp;""</f>
      </c>
      <c r="AB4702">
        <f>[1]资金台帐!AB4702</f>
        <v>0</v>
      </c>
      <c r="AC4702">
        <f>[1]资金台帐!AC4702</f>
        <v>0</v>
      </c>
      <c r="AD4702">
        <f>[1]资金台帐!AD4702</f>
        <v>0</v>
      </c>
      <c r="AJ4702">
        <f>[1]资金台帐!AJ4702</f>
        <v>0</v>
      </c>
      <c r="AK4702">
        <f>[1]资金台帐!AK4702</f>
        <v>0</v>
      </c>
      <c r="BA4702" s="22">
        <f t="shared" si="0"/>
      </c>
    </row>
    <row r="4703">
      <c r="B4703">
        <f>[1]资金台帐!B4703&amp;""</f>
      </c>
      <c r="H4703">
        <f>[1]资金台帐!H4703&amp;""</f>
      </c>
      <c r="J4703">
        <f>[1]资金台帐!J4703&amp;""</f>
      </c>
      <c r="N4703">
        <f>[1]资金台帐!N4703</f>
      </c>
      <c r="O4703">
        <f>[1]资金台帐!O4703&amp;""</f>
      </c>
      <c r="P4703">
        <f>[1]资金台帐!P4703&amp;""</f>
      </c>
      <c r="Q4703">
        <f>[1]资金台帐!Q4703&amp;""</f>
      </c>
      <c r="T4703">
        <f>[1]资金台帐!T4703&amp;""</f>
      </c>
      <c r="U4703">
        <f>[1]资金台帐!U4703&amp;""</f>
      </c>
      <c r="W4703">
        <f>[1]资金台帐!W4703&amp;""</f>
      </c>
      <c r="X4703">
        <f>[1]资金台帐!X4703&amp;""</f>
      </c>
      <c r="AB4703">
        <f>[1]资金台帐!AB4703</f>
        <v>0</v>
      </c>
      <c r="AC4703">
        <f>[1]资金台帐!AC4703</f>
        <v>0</v>
      </c>
      <c r="AD4703">
        <f>[1]资金台帐!AD4703</f>
        <v>0</v>
      </c>
      <c r="AJ4703">
        <f>[1]资金台帐!AJ4703</f>
        <v>0</v>
      </c>
      <c r="AK4703">
        <f>[1]资金台帐!AK4703</f>
        <v>0</v>
      </c>
      <c r="BA4703" s="22">
        <f t="shared" si="0"/>
      </c>
    </row>
    <row r="4704">
      <c r="B4704">
        <f>[1]资金台帐!B4704&amp;""</f>
      </c>
      <c r="H4704">
        <f>[1]资金台帐!H4704&amp;""</f>
      </c>
      <c r="J4704">
        <f>[1]资金台帐!J4704&amp;""</f>
      </c>
      <c r="N4704">
        <f>[1]资金台帐!N4704</f>
      </c>
      <c r="O4704">
        <f>[1]资金台帐!O4704&amp;""</f>
      </c>
      <c r="P4704">
        <f>[1]资金台帐!P4704&amp;""</f>
      </c>
      <c r="Q4704">
        <f>[1]资金台帐!Q4704&amp;""</f>
      </c>
      <c r="T4704">
        <f>[1]资金台帐!T4704&amp;""</f>
      </c>
      <c r="U4704">
        <f>[1]资金台帐!U4704&amp;""</f>
      </c>
      <c r="W4704">
        <f>[1]资金台帐!W4704&amp;""</f>
      </c>
      <c r="X4704">
        <f>[1]资金台帐!X4704&amp;""</f>
      </c>
      <c r="AB4704">
        <f>[1]资金台帐!AB4704</f>
        <v>0</v>
      </c>
      <c r="AC4704">
        <f>[1]资金台帐!AC4704</f>
        <v>0</v>
      </c>
      <c r="AD4704">
        <f>[1]资金台帐!AD4704</f>
        <v>0</v>
      </c>
      <c r="AJ4704">
        <f>[1]资金台帐!AJ4704</f>
        <v>0</v>
      </c>
      <c r="AK4704">
        <f>[1]资金台帐!AK4704</f>
        <v>0</v>
      </c>
      <c r="BA4704" s="22">
        <f t="shared" si="0"/>
      </c>
    </row>
    <row r="4705">
      <c r="B4705">
        <f>[1]资金台帐!B4705&amp;""</f>
      </c>
      <c r="H4705">
        <f>[1]资金台帐!H4705&amp;""</f>
      </c>
      <c r="J4705">
        <f>[1]资金台帐!J4705&amp;""</f>
      </c>
      <c r="N4705">
        <f>[1]资金台帐!N4705</f>
      </c>
      <c r="O4705">
        <f>[1]资金台帐!O4705&amp;""</f>
      </c>
      <c r="P4705">
        <f>[1]资金台帐!P4705&amp;""</f>
      </c>
      <c r="Q4705">
        <f>[1]资金台帐!Q4705&amp;""</f>
      </c>
      <c r="T4705">
        <f>[1]资金台帐!T4705&amp;""</f>
      </c>
      <c r="U4705">
        <f>[1]资金台帐!U4705&amp;""</f>
      </c>
      <c r="W4705">
        <f>[1]资金台帐!W4705&amp;""</f>
      </c>
      <c r="X4705">
        <f>[1]资金台帐!X4705&amp;""</f>
      </c>
      <c r="AB4705">
        <f>[1]资金台帐!AB4705</f>
        <v>0</v>
      </c>
      <c r="AC4705">
        <f>[1]资金台帐!AC4705</f>
        <v>0</v>
      </c>
      <c r="AD4705">
        <f>[1]资金台帐!AD4705</f>
        <v>0</v>
      </c>
      <c r="AJ4705">
        <f>[1]资金台帐!AJ4705</f>
        <v>0</v>
      </c>
      <c r="AK4705">
        <f>[1]资金台帐!AK4705</f>
        <v>0</v>
      </c>
      <c r="BA4705" s="22">
        <f t="shared" si="0"/>
      </c>
    </row>
    <row r="4706">
      <c r="B4706">
        <f>[1]资金台帐!B4706&amp;""</f>
      </c>
      <c r="H4706">
        <f>[1]资金台帐!H4706&amp;""</f>
      </c>
      <c r="J4706">
        <f>[1]资金台帐!J4706&amp;""</f>
      </c>
      <c r="N4706">
        <f>[1]资金台帐!N4706</f>
      </c>
      <c r="O4706">
        <f>[1]资金台帐!O4706&amp;""</f>
      </c>
      <c r="P4706">
        <f>[1]资金台帐!P4706&amp;""</f>
      </c>
      <c r="Q4706">
        <f>[1]资金台帐!Q4706&amp;""</f>
      </c>
      <c r="T4706">
        <f>[1]资金台帐!T4706&amp;""</f>
      </c>
      <c r="U4706">
        <f>[1]资金台帐!U4706&amp;""</f>
      </c>
      <c r="W4706">
        <f>[1]资金台帐!W4706&amp;""</f>
      </c>
      <c r="X4706">
        <f>[1]资金台帐!X4706&amp;""</f>
      </c>
      <c r="AB4706">
        <f>[1]资金台帐!AB4706</f>
        <v>0</v>
      </c>
      <c r="AC4706">
        <f>[1]资金台帐!AC4706</f>
        <v>0</v>
      </c>
      <c r="AD4706">
        <f>[1]资金台帐!AD4706</f>
        <v>0</v>
      </c>
      <c r="AJ4706">
        <f>[1]资金台帐!AJ4706</f>
        <v>0</v>
      </c>
      <c r="AK4706">
        <f>[1]资金台帐!AK4706</f>
        <v>0</v>
      </c>
      <c r="BA4706" s="22">
        <f t="shared" si="0"/>
      </c>
    </row>
    <row r="4707">
      <c r="B4707">
        <f>[1]资金台帐!B4707&amp;""</f>
      </c>
      <c r="H4707">
        <f>[1]资金台帐!H4707&amp;""</f>
      </c>
      <c r="J4707">
        <f>[1]资金台帐!J4707&amp;""</f>
      </c>
      <c r="N4707">
        <f>[1]资金台帐!N4707</f>
      </c>
      <c r="O4707">
        <f>[1]资金台帐!O4707&amp;""</f>
      </c>
      <c r="P4707">
        <f>[1]资金台帐!P4707&amp;""</f>
      </c>
      <c r="Q4707">
        <f>[1]资金台帐!Q4707&amp;""</f>
      </c>
      <c r="T4707">
        <f>[1]资金台帐!T4707&amp;""</f>
      </c>
      <c r="U4707">
        <f>[1]资金台帐!U4707&amp;""</f>
      </c>
      <c r="W4707">
        <f>[1]资金台帐!W4707&amp;""</f>
      </c>
      <c r="X4707">
        <f>[1]资金台帐!X4707&amp;""</f>
      </c>
      <c r="AB4707">
        <f>[1]资金台帐!AB4707</f>
        <v>0</v>
      </c>
      <c r="AC4707">
        <f>[1]资金台帐!AC4707</f>
        <v>0</v>
      </c>
      <c r="AD4707">
        <f>[1]资金台帐!AD4707</f>
        <v>0</v>
      </c>
      <c r="AJ4707">
        <f>[1]资金台帐!AJ4707</f>
        <v>0</v>
      </c>
      <c r="AK4707">
        <f>[1]资金台帐!AK4707</f>
        <v>0</v>
      </c>
      <c r="BA4707" s="22">
        <f t="shared" si="0"/>
      </c>
    </row>
    <row r="4708">
      <c r="B4708">
        <f>[1]资金台帐!B4708&amp;""</f>
      </c>
      <c r="H4708">
        <f>[1]资金台帐!H4708&amp;""</f>
      </c>
      <c r="J4708">
        <f>[1]资金台帐!J4708&amp;""</f>
      </c>
      <c r="N4708">
        <f>[1]资金台帐!N4708</f>
      </c>
      <c r="O4708">
        <f>[1]资金台帐!O4708&amp;""</f>
      </c>
      <c r="P4708">
        <f>[1]资金台帐!P4708&amp;""</f>
      </c>
      <c r="Q4708">
        <f>[1]资金台帐!Q4708&amp;""</f>
      </c>
      <c r="T4708">
        <f>[1]资金台帐!T4708&amp;""</f>
      </c>
      <c r="U4708">
        <f>[1]资金台帐!U4708&amp;""</f>
      </c>
      <c r="W4708">
        <f>[1]资金台帐!W4708&amp;""</f>
      </c>
      <c r="X4708">
        <f>[1]资金台帐!X4708&amp;""</f>
      </c>
      <c r="AB4708">
        <f>[1]资金台帐!AB4708</f>
        <v>0</v>
      </c>
      <c r="AC4708">
        <f>[1]资金台帐!AC4708</f>
        <v>0</v>
      </c>
      <c r="AD4708">
        <f>[1]资金台帐!AD4708</f>
        <v>0</v>
      </c>
      <c r="AJ4708">
        <f>[1]资金台帐!AJ4708</f>
        <v>0</v>
      </c>
      <c r="AK4708">
        <f>[1]资金台帐!AK4708</f>
        <v>0</v>
      </c>
      <c r="BA4708" s="22">
        <f t="shared" si="0"/>
      </c>
    </row>
    <row r="4709">
      <c r="B4709">
        <f>[1]资金台帐!B4709&amp;""</f>
      </c>
      <c r="H4709">
        <f>[1]资金台帐!H4709&amp;""</f>
      </c>
      <c r="J4709">
        <f>[1]资金台帐!J4709&amp;""</f>
      </c>
      <c r="N4709">
        <f>[1]资金台帐!N4709</f>
      </c>
      <c r="O4709">
        <f>[1]资金台帐!O4709&amp;""</f>
      </c>
      <c r="P4709">
        <f>[1]资金台帐!P4709&amp;""</f>
      </c>
      <c r="Q4709">
        <f>[1]资金台帐!Q4709&amp;""</f>
      </c>
      <c r="T4709">
        <f>[1]资金台帐!T4709&amp;""</f>
      </c>
      <c r="U4709">
        <f>[1]资金台帐!U4709&amp;""</f>
      </c>
      <c r="W4709">
        <f>[1]资金台帐!W4709&amp;""</f>
      </c>
      <c r="X4709">
        <f>[1]资金台帐!X4709&amp;""</f>
      </c>
      <c r="AB4709">
        <f>[1]资金台帐!AB4709</f>
        <v>0</v>
      </c>
      <c r="AC4709">
        <f>[1]资金台帐!AC4709</f>
        <v>0</v>
      </c>
      <c r="AD4709">
        <f>[1]资金台帐!AD4709</f>
        <v>0</v>
      </c>
      <c r="AJ4709">
        <f>[1]资金台帐!AJ4709</f>
        <v>0</v>
      </c>
      <c r="AK4709">
        <f>[1]资金台帐!AK4709</f>
        <v>0</v>
      </c>
      <c r="BA4709" s="22">
        <f t="shared" si="0"/>
      </c>
    </row>
    <row r="4710">
      <c r="B4710">
        <f>[1]资金台帐!B4710&amp;""</f>
      </c>
      <c r="H4710">
        <f>[1]资金台帐!H4710&amp;""</f>
      </c>
      <c r="J4710">
        <f>[1]资金台帐!J4710&amp;""</f>
      </c>
      <c r="N4710">
        <f>[1]资金台帐!N4710</f>
      </c>
      <c r="O4710">
        <f>[1]资金台帐!O4710&amp;""</f>
      </c>
      <c r="P4710">
        <f>[1]资金台帐!P4710&amp;""</f>
      </c>
      <c r="Q4710">
        <f>[1]资金台帐!Q4710&amp;""</f>
      </c>
      <c r="T4710">
        <f>[1]资金台帐!T4710&amp;""</f>
      </c>
      <c r="U4710">
        <f>[1]资金台帐!U4710&amp;""</f>
      </c>
      <c r="W4710">
        <f>[1]资金台帐!W4710&amp;""</f>
      </c>
      <c r="X4710">
        <f>[1]资金台帐!X4710&amp;""</f>
      </c>
      <c r="AB4710">
        <f>[1]资金台帐!AB4710</f>
        <v>0</v>
      </c>
      <c r="AC4710">
        <f>[1]资金台帐!AC4710</f>
        <v>0</v>
      </c>
      <c r="AD4710">
        <f>[1]资金台帐!AD4710</f>
        <v>0</v>
      </c>
      <c r="AJ4710">
        <f>[1]资金台帐!AJ4710</f>
        <v>0</v>
      </c>
      <c r="AK4710">
        <f>[1]资金台帐!AK4710</f>
        <v>0</v>
      </c>
      <c r="BA4710" s="22">
        <f t="shared" si="0"/>
      </c>
    </row>
    <row r="4711">
      <c r="B4711">
        <f>[1]资金台帐!B4711&amp;""</f>
      </c>
      <c r="H4711">
        <f>[1]资金台帐!H4711&amp;""</f>
      </c>
      <c r="J4711">
        <f>[1]资金台帐!J4711&amp;""</f>
      </c>
      <c r="N4711">
        <f>[1]资金台帐!N4711</f>
      </c>
      <c r="O4711">
        <f>[1]资金台帐!O4711&amp;""</f>
      </c>
      <c r="P4711">
        <f>[1]资金台帐!P4711&amp;""</f>
      </c>
      <c r="Q4711">
        <f>[1]资金台帐!Q4711&amp;""</f>
      </c>
      <c r="T4711">
        <f>[1]资金台帐!T4711&amp;""</f>
      </c>
      <c r="U4711">
        <f>[1]资金台帐!U4711&amp;""</f>
      </c>
      <c r="W4711">
        <f>[1]资金台帐!W4711&amp;""</f>
      </c>
      <c r="X4711">
        <f>[1]资金台帐!X4711&amp;""</f>
      </c>
      <c r="AB4711">
        <f>[1]资金台帐!AB4711</f>
        <v>0</v>
      </c>
      <c r="AC4711">
        <f>[1]资金台帐!AC4711</f>
        <v>0</v>
      </c>
      <c r="AD4711">
        <f>[1]资金台帐!AD4711</f>
        <v>0</v>
      </c>
      <c r="AJ4711">
        <f>[1]资金台帐!AJ4711</f>
        <v>0</v>
      </c>
      <c r="AK4711">
        <f>[1]资金台帐!AK4711</f>
        <v>0</v>
      </c>
      <c r="BA4711" s="22">
        <f t="shared" si="0"/>
      </c>
    </row>
    <row r="4712">
      <c r="B4712">
        <f>[1]资金台帐!B4712&amp;""</f>
      </c>
      <c r="H4712">
        <f>[1]资金台帐!H4712&amp;""</f>
      </c>
      <c r="J4712">
        <f>[1]资金台帐!J4712&amp;""</f>
      </c>
      <c r="N4712">
        <f>[1]资金台帐!N4712</f>
      </c>
      <c r="O4712">
        <f>[1]资金台帐!O4712&amp;""</f>
      </c>
      <c r="P4712">
        <f>[1]资金台帐!P4712&amp;""</f>
      </c>
      <c r="Q4712">
        <f>[1]资金台帐!Q4712&amp;""</f>
      </c>
      <c r="T4712">
        <f>[1]资金台帐!T4712&amp;""</f>
      </c>
      <c r="U4712">
        <f>[1]资金台帐!U4712&amp;""</f>
      </c>
      <c r="W4712">
        <f>[1]资金台帐!W4712&amp;""</f>
      </c>
      <c r="X4712">
        <f>[1]资金台帐!X4712&amp;""</f>
      </c>
      <c r="AB4712">
        <f>[1]资金台帐!AB4712</f>
        <v>0</v>
      </c>
      <c r="AC4712">
        <f>[1]资金台帐!AC4712</f>
        <v>0</v>
      </c>
      <c r="AD4712">
        <f>[1]资金台帐!AD4712</f>
        <v>0</v>
      </c>
      <c r="AJ4712">
        <f>[1]资金台帐!AJ4712</f>
        <v>0</v>
      </c>
      <c r="AK4712">
        <f>[1]资金台帐!AK4712</f>
        <v>0</v>
      </c>
      <c r="BA4712" s="22">
        <f t="shared" si="0"/>
      </c>
    </row>
    <row r="4713">
      <c r="B4713">
        <f>[1]资金台帐!B4713&amp;""</f>
      </c>
      <c r="H4713">
        <f>[1]资金台帐!H4713&amp;""</f>
      </c>
      <c r="J4713">
        <f>[1]资金台帐!J4713&amp;""</f>
      </c>
      <c r="N4713">
        <f>[1]资金台帐!N4713</f>
      </c>
      <c r="O4713">
        <f>[1]资金台帐!O4713&amp;""</f>
      </c>
      <c r="P4713">
        <f>[1]资金台帐!P4713&amp;""</f>
      </c>
      <c r="Q4713">
        <f>[1]资金台帐!Q4713&amp;""</f>
      </c>
      <c r="T4713">
        <f>[1]资金台帐!T4713&amp;""</f>
      </c>
      <c r="U4713">
        <f>[1]资金台帐!U4713&amp;""</f>
      </c>
      <c r="W4713">
        <f>[1]资金台帐!W4713&amp;""</f>
      </c>
      <c r="X4713">
        <f>[1]资金台帐!X4713&amp;""</f>
      </c>
      <c r="AB4713">
        <f>[1]资金台帐!AB4713</f>
        <v>0</v>
      </c>
      <c r="AC4713">
        <f>[1]资金台帐!AC4713</f>
        <v>0</v>
      </c>
      <c r="AD4713">
        <f>[1]资金台帐!AD4713</f>
        <v>0</v>
      </c>
      <c r="AJ4713">
        <f>[1]资金台帐!AJ4713</f>
        <v>0</v>
      </c>
      <c r="AK4713">
        <f>[1]资金台帐!AK4713</f>
        <v>0</v>
      </c>
      <c r="BA4713" s="22">
        <f t="shared" si="0"/>
      </c>
    </row>
    <row r="4714">
      <c r="B4714">
        <f>[1]资金台帐!B4714&amp;""</f>
      </c>
      <c r="H4714">
        <f>[1]资金台帐!H4714&amp;""</f>
      </c>
      <c r="J4714">
        <f>[1]资金台帐!J4714&amp;""</f>
      </c>
      <c r="N4714">
        <f>[1]资金台帐!N4714</f>
      </c>
      <c r="O4714">
        <f>[1]资金台帐!O4714&amp;""</f>
      </c>
      <c r="P4714">
        <f>[1]资金台帐!P4714&amp;""</f>
      </c>
      <c r="Q4714">
        <f>[1]资金台帐!Q4714&amp;""</f>
      </c>
      <c r="T4714">
        <f>[1]资金台帐!T4714&amp;""</f>
      </c>
      <c r="U4714">
        <f>[1]资金台帐!U4714&amp;""</f>
      </c>
      <c r="W4714">
        <f>[1]资金台帐!W4714&amp;""</f>
      </c>
      <c r="X4714">
        <f>[1]资金台帐!X4714&amp;""</f>
      </c>
      <c r="AB4714">
        <f>[1]资金台帐!AB4714</f>
        <v>0</v>
      </c>
      <c r="AC4714">
        <f>[1]资金台帐!AC4714</f>
        <v>0</v>
      </c>
      <c r="AD4714">
        <f>[1]资金台帐!AD4714</f>
        <v>0</v>
      </c>
      <c r="AJ4714">
        <f>[1]资金台帐!AJ4714</f>
        <v>0</v>
      </c>
      <c r="AK4714">
        <f>[1]资金台帐!AK4714</f>
        <v>0</v>
      </c>
      <c r="BA4714" s="22">
        <f t="shared" si="0"/>
      </c>
    </row>
    <row r="4715">
      <c r="B4715">
        <f>[1]资金台帐!B4715&amp;""</f>
      </c>
      <c r="H4715">
        <f>[1]资金台帐!H4715&amp;""</f>
      </c>
      <c r="J4715">
        <f>[1]资金台帐!J4715&amp;""</f>
      </c>
      <c r="N4715">
        <f>[1]资金台帐!N4715</f>
      </c>
      <c r="O4715">
        <f>[1]资金台帐!O4715&amp;""</f>
      </c>
      <c r="P4715">
        <f>[1]资金台帐!P4715&amp;""</f>
      </c>
      <c r="Q4715">
        <f>[1]资金台帐!Q4715&amp;""</f>
      </c>
      <c r="T4715">
        <f>[1]资金台帐!T4715&amp;""</f>
      </c>
      <c r="U4715">
        <f>[1]资金台帐!U4715&amp;""</f>
      </c>
      <c r="W4715">
        <f>[1]资金台帐!W4715&amp;""</f>
      </c>
      <c r="X4715">
        <f>[1]资金台帐!X4715&amp;""</f>
      </c>
      <c r="AB4715">
        <f>[1]资金台帐!AB4715</f>
        <v>0</v>
      </c>
      <c r="AC4715">
        <f>[1]资金台帐!AC4715</f>
        <v>0</v>
      </c>
      <c r="AD4715">
        <f>[1]资金台帐!AD4715</f>
        <v>0</v>
      </c>
      <c r="AJ4715">
        <f>[1]资金台帐!AJ4715</f>
        <v>0</v>
      </c>
      <c r="AK4715">
        <f>[1]资金台帐!AK4715</f>
        <v>0</v>
      </c>
      <c r="BA4715" s="22">
        <f t="shared" si="0"/>
      </c>
    </row>
    <row r="4716">
      <c r="B4716">
        <f>[1]资金台帐!B4716&amp;""</f>
      </c>
      <c r="H4716">
        <f>[1]资金台帐!H4716&amp;""</f>
      </c>
      <c r="J4716">
        <f>[1]资金台帐!J4716&amp;""</f>
      </c>
      <c r="N4716">
        <f>[1]资金台帐!N4716</f>
      </c>
      <c r="O4716">
        <f>[1]资金台帐!O4716&amp;""</f>
      </c>
      <c r="P4716">
        <f>[1]资金台帐!P4716&amp;""</f>
      </c>
      <c r="Q4716">
        <f>[1]资金台帐!Q4716&amp;""</f>
      </c>
      <c r="T4716">
        <f>[1]资金台帐!T4716&amp;""</f>
      </c>
      <c r="U4716">
        <f>[1]资金台帐!U4716&amp;""</f>
      </c>
      <c r="W4716">
        <f>[1]资金台帐!W4716&amp;""</f>
      </c>
      <c r="X4716">
        <f>[1]资金台帐!X4716&amp;""</f>
      </c>
      <c r="AB4716">
        <f>[1]资金台帐!AB4716</f>
        <v>0</v>
      </c>
      <c r="AC4716">
        <f>[1]资金台帐!AC4716</f>
        <v>0</v>
      </c>
      <c r="AD4716">
        <f>[1]资金台帐!AD4716</f>
        <v>0</v>
      </c>
      <c r="AJ4716">
        <f>[1]资金台帐!AJ4716</f>
        <v>0</v>
      </c>
      <c r="AK4716">
        <f>[1]资金台帐!AK4716</f>
        <v>0</v>
      </c>
      <c r="BA4716" s="22">
        <f t="shared" si="0"/>
      </c>
    </row>
    <row r="4717">
      <c r="B4717">
        <f>[1]资金台帐!B4717&amp;""</f>
      </c>
      <c r="H4717">
        <f>[1]资金台帐!H4717&amp;""</f>
      </c>
      <c r="J4717">
        <f>[1]资金台帐!J4717&amp;""</f>
      </c>
      <c r="N4717">
        <f>[1]资金台帐!N4717</f>
      </c>
      <c r="O4717">
        <f>[1]资金台帐!O4717&amp;""</f>
      </c>
      <c r="P4717">
        <f>[1]资金台帐!P4717&amp;""</f>
      </c>
      <c r="Q4717">
        <f>[1]资金台帐!Q4717&amp;""</f>
      </c>
      <c r="T4717">
        <f>[1]资金台帐!T4717&amp;""</f>
      </c>
      <c r="U4717">
        <f>[1]资金台帐!U4717&amp;""</f>
      </c>
      <c r="W4717">
        <f>[1]资金台帐!W4717&amp;""</f>
      </c>
      <c r="X4717">
        <f>[1]资金台帐!X4717&amp;""</f>
      </c>
      <c r="AB4717">
        <f>[1]资金台帐!AB4717</f>
        <v>0</v>
      </c>
      <c r="AC4717">
        <f>[1]资金台帐!AC4717</f>
        <v>0</v>
      </c>
      <c r="AD4717">
        <f>[1]资金台帐!AD4717</f>
        <v>0</v>
      </c>
      <c r="AJ4717">
        <f>[1]资金台帐!AJ4717</f>
        <v>0</v>
      </c>
      <c r="AK4717">
        <f>[1]资金台帐!AK4717</f>
        <v>0</v>
      </c>
      <c r="BA4717" s="22">
        <f t="shared" si="0"/>
      </c>
    </row>
    <row r="4718">
      <c r="B4718">
        <f>[1]资金台帐!B4718&amp;""</f>
      </c>
      <c r="H4718">
        <f>[1]资金台帐!H4718&amp;""</f>
      </c>
      <c r="J4718">
        <f>[1]资金台帐!J4718&amp;""</f>
      </c>
      <c r="N4718">
        <f>[1]资金台帐!N4718</f>
      </c>
      <c r="O4718">
        <f>[1]资金台帐!O4718&amp;""</f>
      </c>
      <c r="P4718">
        <f>[1]资金台帐!P4718&amp;""</f>
      </c>
      <c r="Q4718">
        <f>[1]资金台帐!Q4718&amp;""</f>
      </c>
      <c r="T4718">
        <f>[1]资金台帐!T4718&amp;""</f>
      </c>
      <c r="U4718">
        <f>[1]资金台帐!U4718&amp;""</f>
      </c>
      <c r="W4718">
        <f>[1]资金台帐!W4718&amp;""</f>
      </c>
      <c r="X4718">
        <f>[1]资金台帐!X4718&amp;""</f>
      </c>
      <c r="AB4718">
        <f>[1]资金台帐!AB4718</f>
        <v>0</v>
      </c>
      <c r="AC4718">
        <f>[1]资金台帐!AC4718</f>
        <v>0</v>
      </c>
      <c r="AD4718">
        <f>[1]资金台帐!AD4718</f>
        <v>0</v>
      </c>
      <c r="AJ4718">
        <f>[1]资金台帐!AJ4718</f>
        <v>0</v>
      </c>
      <c r="AK4718">
        <f>[1]资金台帐!AK4718</f>
        <v>0</v>
      </c>
      <c r="BA4718" s="22">
        <f t="shared" si="0"/>
      </c>
    </row>
    <row r="4719">
      <c r="B4719">
        <f>[1]资金台帐!B4719&amp;""</f>
      </c>
      <c r="H4719">
        <f>[1]资金台帐!H4719&amp;""</f>
      </c>
      <c r="J4719">
        <f>[1]资金台帐!J4719&amp;""</f>
      </c>
      <c r="N4719">
        <f>[1]资金台帐!N4719</f>
      </c>
      <c r="O4719">
        <f>[1]资金台帐!O4719&amp;""</f>
      </c>
      <c r="P4719">
        <f>[1]资金台帐!P4719&amp;""</f>
      </c>
      <c r="Q4719">
        <f>[1]资金台帐!Q4719&amp;""</f>
      </c>
      <c r="T4719">
        <f>[1]资金台帐!T4719&amp;""</f>
      </c>
      <c r="U4719">
        <f>[1]资金台帐!U4719&amp;""</f>
      </c>
      <c r="W4719">
        <f>[1]资金台帐!W4719&amp;""</f>
      </c>
      <c r="X4719">
        <f>[1]资金台帐!X4719&amp;""</f>
      </c>
      <c r="AB4719">
        <f>[1]资金台帐!AB4719</f>
        <v>0</v>
      </c>
      <c r="AC4719">
        <f>[1]资金台帐!AC4719</f>
        <v>0</v>
      </c>
      <c r="AD4719">
        <f>[1]资金台帐!AD4719</f>
        <v>0</v>
      </c>
      <c r="AJ4719">
        <f>[1]资金台帐!AJ4719</f>
        <v>0</v>
      </c>
      <c r="AK4719">
        <f>[1]资金台帐!AK4719</f>
        <v>0</v>
      </c>
      <c r="BA4719" s="22">
        <f t="shared" si="0"/>
      </c>
    </row>
    <row r="4720">
      <c r="B4720">
        <f>[1]资金台帐!B4720&amp;""</f>
      </c>
      <c r="H4720">
        <f>[1]资金台帐!H4720&amp;""</f>
      </c>
      <c r="J4720">
        <f>[1]资金台帐!J4720&amp;""</f>
      </c>
      <c r="N4720">
        <f>[1]资金台帐!N4720</f>
      </c>
      <c r="O4720">
        <f>[1]资金台帐!O4720&amp;""</f>
      </c>
      <c r="P4720">
        <f>[1]资金台帐!P4720&amp;""</f>
      </c>
      <c r="Q4720">
        <f>[1]资金台帐!Q4720&amp;""</f>
      </c>
      <c r="T4720">
        <f>[1]资金台帐!T4720&amp;""</f>
      </c>
      <c r="U4720">
        <f>[1]资金台帐!U4720&amp;""</f>
      </c>
      <c r="W4720">
        <f>[1]资金台帐!W4720&amp;""</f>
      </c>
      <c r="X4720">
        <f>[1]资金台帐!X4720&amp;""</f>
      </c>
      <c r="AB4720">
        <f>[1]资金台帐!AB4720</f>
        <v>0</v>
      </c>
      <c r="AC4720">
        <f>[1]资金台帐!AC4720</f>
        <v>0</v>
      </c>
      <c r="AD4720">
        <f>[1]资金台帐!AD4720</f>
        <v>0</v>
      </c>
      <c r="AJ4720">
        <f>[1]资金台帐!AJ4720</f>
        <v>0</v>
      </c>
      <c r="AK4720">
        <f>[1]资金台帐!AK4720</f>
        <v>0</v>
      </c>
      <c r="BA4720" s="22">
        <f t="shared" si="0"/>
      </c>
    </row>
    <row r="4721">
      <c r="B4721">
        <f>[1]资金台帐!B4721&amp;""</f>
      </c>
      <c r="H4721">
        <f>[1]资金台帐!H4721&amp;""</f>
      </c>
      <c r="J4721">
        <f>[1]资金台帐!J4721&amp;""</f>
      </c>
      <c r="N4721">
        <f>[1]资金台帐!N4721</f>
      </c>
      <c r="O4721">
        <f>[1]资金台帐!O4721&amp;""</f>
      </c>
      <c r="P4721">
        <f>[1]资金台帐!P4721&amp;""</f>
      </c>
      <c r="Q4721">
        <f>[1]资金台帐!Q4721&amp;""</f>
      </c>
      <c r="T4721">
        <f>[1]资金台帐!T4721&amp;""</f>
      </c>
      <c r="U4721">
        <f>[1]资金台帐!U4721&amp;""</f>
      </c>
      <c r="W4721">
        <f>[1]资金台帐!W4721&amp;""</f>
      </c>
      <c r="X4721">
        <f>[1]资金台帐!X4721&amp;""</f>
      </c>
      <c r="AB4721">
        <f>[1]资金台帐!AB4721</f>
        <v>0</v>
      </c>
      <c r="AC4721">
        <f>[1]资金台帐!AC4721</f>
        <v>0</v>
      </c>
      <c r="AD4721">
        <f>[1]资金台帐!AD4721</f>
        <v>0</v>
      </c>
      <c r="AJ4721">
        <f>[1]资金台帐!AJ4721</f>
        <v>0</v>
      </c>
      <c r="AK4721">
        <f>[1]资金台帐!AK4721</f>
        <v>0</v>
      </c>
      <c r="BA4721" s="22">
        <f t="shared" si="0"/>
      </c>
    </row>
    <row r="4722">
      <c r="B4722">
        <f>[1]资金台帐!B4722&amp;""</f>
      </c>
      <c r="H4722">
        <f>[1]资金台帐!H4722&amp;""</f>
      </c>
      <c r="J4722">
        <f>[1]资金台帐!J4722&amp;""</f>
      </c>
      <c r="N4722">
        <f>[1]资金台帐!N4722</f>
      </c>
      <c r="O4722">
        <f>[1]资金台帐!O4722&amp;""</f>
      </c>
      <c r="P4722">
        <f>[1]资金台帐!P4722&amp;""</f>
      </c>
      <c r="Q4722">
        <f>[1]资金台帐!Q4722&amp;""</f>
      </c>
      <c r="T4722">
        <f>[1]资金台帐!T4722&amp;""</f>
      </c>
      <c r="U4722">
        <f>[1]资金台帐!U4722&amp;""</f>
      </c>
      <c r="W4722">
        <f>[1]资金台帐!W4722&amp;""</f>
      </c>
      <c r="X4722">
        <f>[1]资金台帐!X4722&amp;""</f>
      </c>
      <c r="AB4722">
        <f>[1]资金台帐!AB4722</f>
        <v>0</v>
      </c>
      <c r="AC4722">
        <f>[1]资金台帐!AC4722</f>
        <v>0</v>
      </c>
      <c r="AD4722">
        <f>[1]资金台帐!AD4722</f>
        <v>0</v>
      </c>
      <c r="AJ4722">
        <f>[1]资金台帐!AJ4722</f>
        <v>0</v>
      </c>
      <c r="AK4722">
        <f>[1]资金台帐!AK4722</f>
        <v>0</v>
      </c>
      <c r="BA4722" s="22">
        <f t="shared" si="0"/>
      </c>
    </row>
    <row r="4723">
      <c r="B4723">
        <f>[1]资金台帐!B4723&amp;""</f>
      </c>
      <c r="H4723">
        <f>[1]资金台帐!H4723&amp;""</f>
      </c>
      <c r="J4723">
        <f>[1]资金台帐!J4723&amp;""</f>
      </c>
      <c r="N4723">
        <f>[1]资金台帐!N4723</f>
      </c>
      <c r="O4723">
        <f>[1]资金台帐!O4723&amp;""</f>
      </c>
      <c r="P4723">
        <f>[1]资金台帐!P4723&amp;""</f>
      </c>
      <c r="Q4723">
        <f>[1]资金台帐!Q4723&amp;""</f>
      </c>
      <c r="T4723">
        <f>[1]资金台帐!T4723&amp;""</f>
      </c>
      <c r="U4723">
        <f>[1]资金台帐!U4723&amp;""</f>
      </c>
      <c r="W4723">
        <f>[1]资金台帐!W4723&amp;""</f>
      </c>
      <c r="X4723">
        <f>[1]资金台帐!X4723&amp;""</f>
      </c>
      <c r="AB4723">
        <f>[1]资金台帐!AB4723</f>
        <v>0</v>
      </c>
      <c r="AC4723">
        <f>[1]资金台帐!AC4723</f>
        <v>0</v>
      </c>
      <c r="AD4723">
        <f>[1]资金台帐!AD4723</f>
        <v>0</v>
      </c>
      <c r="AJ4723">
        <f>[1]资金台帐!AJ4723</f>
        <v>0</v>
      </c>
      <c r="AK4723">
        <f>[1]资金台帐!AK4723</f>
        <v>0</v>
      </c>
      <c r="BA4723" s="22">
        <f t="shared" si="0"/>
      </c>
    </row>
    <row r="4724">
      <c r="B4724">
        <f>[1]资金台帐!B4724&amp;""</f>
      </c>
      <c r="H4724">
        <f>[1]资金台帐!H4724&amp;""</f>
      </c>
      <c r="J4724">
        <f>[1]资金台帐!J4724&amp;""</f>
      </c>
      <c r="N4724">
        <f>[1]资金台帐!N4724</f>
      </c>
      <c r="O4724">
        <f>[1]资金台帐!O4724&amp;""</f>
      </c>
      <c r="P4724">
        <f>[1]资金台帐!P4724&amp;""</f>
      </c>
      <c r="Q4724">
        <f>[1]资金台帐!Q4724&amp;""</f>
      </c>
      <c r="T4724">
        <f>[1]资金台帐!T4724&amp;""</f>
      </c>
      <c r="U4724">
        <f>[1]资金台帐!U4724&amp;""</f>
      </c>
      <c r="W4724">
        <f>[1]资金台帐!W4724&amp;""</f>
      </c>
      <c r="X4724">
        <f>[1]资金台帐!X4724&amp;""</f>
      </c>
      <c r="AB4724">
        <f>[1]资金台帐!AB4724</f>
        <v>0</v>
      </c>
      <c r="AC4724">
        <f>[1]资金台帐!AC4724</f>
        <v>0</v>
      </c>
      <c r="AD4724">
        <f>[1]资金台帐!AD4724</f>
        <v>0</v>
      </c>
      <c r="AJ4724">
        <f>[1]资金台帐!AJ4724</f>
        <v>0</v>
      </c>
      <c r="AK4724">
        <f>[1]资金台帐!AK4724</f>
        <v>0</v>
      </c>
      <c r="BA4724" s="22">
        <f t="shared" si="0"/>
      </c>
    </row>
    <row r="4725">
      <c r="B4725">
        <f>[1]资金台帐!B4725&amp;""</f>
      </c>
      <c r="H4725">
        <f>[1]资金台帐!H4725&amp;""</f>
      </c>
      <c r="J4725">
        <f>[1]资金台帐!J4725&amp;""</f>
      </c>
      <c r="N4725">
        <f>[1]资金台帐!N4725</f>
      </c>
      <c r="O4725">
        <f>[1]资金台帐!O4725&amp;""</f>
      </c>
      <c r="P4725">
        <f>[1]资金台帐!P4725&amp;""</f>
      </c>
      <c r="Q4725">
        <f>[1]资金台帐!Q4725&amp;""</f>
      </c>
      <c r="T4725">
        <f>[1]资金台帐!T4725&amp;""</f>
      </c>
      <c r="U4725">
        <f>[1]资金台帐!U4725&amp;""</f>
      </c>
      <c r="W4725">
        <f>[1]资金台帐!W4725&amp;""</f>
      </c>
      <c r="X4725">
        <f>[1]资金台帐!X4725&amp;""</f>
      </c>
      <c r="AB4725">
        <f>[1]资金台帐!AB4725</f>
        <v>0</v>
      </c>
      <c r="AC4725">
        <f>[1]资金台帐!AC4725</f>
        <v>0</v>
      </c>
      <c r="AD4725">
        <f>[1]资金台帐!AD4725</f>
        <v>0</v>
      </c>
      <c r="AJ4725">
        <f>[1]资金台帐!AJ4725</f>
        <v>0</v>
      </c>
      <c r="AK4725">
        <f>[1]资金台帐!AK4725</f>
        <v>0</v>
      </c>
      <c r="BA4725" s="22">
        <f t="shared" si="0"/>
      </c>
    </row>
    <row r="4726">
      <c r="B4726">
        <f>[1]资金台帐!B4726&amp;""</f>
      </c>
      <c r="H4726">
        <f>[1]资金台帐!H4726&amp;""</f>
      </c>
      <c r="J4726">
        <f>[1]资金台帐!J4726&amp;""</f>
      </c>
      <c r="N4726">
        <f>[1]资金台帐!N4726</f>
      </c>
      <c r="O4726">
        <f>[1]资金台帐!O4726&amp;""</f>
      </c>
      <c r="P4726">
        <f>[1]资金台帐!P4726&amp;""</f>
      </c>
      <c r="Q4726">
        <f>[1]资金台帐!Q4726&amp;""</f>
      </c>
      <c r="T4726">
        <f>[1]资金台帐!T4726&amp;""</f>
      </c>
      <c r="U4726">
        <f>[1]资金台帐!U4726&amp;""</f>
      </c>
      <c r="W4726">
        <f>[1]资金台帐!W4726&amp;""</f>
      </c>
      <c r="X4726">
        <f>[1]资金台帐!X4726&amp;""</f>
      </c>
      <c r="AB4726">
        <f>[1]资金台帐!AB4726</f>
        <v>0</v>
      </c>
      <c r="AC4726">
        <f>[1]资金台帐!AC4726</f>
        <v>0</v>
      </c>
      <c r="AD4726">
        <f>[1]资金台帐!AD4726</f>
        <v>0</v>
      </c>
      <c r="AJ4726">
        <f>[1]资金台帐!AJ4726</f>
        <v>0</v>
      </c>
      <c r="AK4726">
        <f>[1]资金台帐!AK4726</f>
        <v>0</v>
      </c>
      <c r="BA4726" s="22">
        <f t="shared" si="0"/>
      </c>
    </row>
    <row r="4727">
      <c r="B4727">
        <f>[1]资金台帐!B4727&amp;""</f>
      </c>
      <c r="H4727">
        <f>[1]资金台帐!H4727&amp;""</f>
      </c>
      <c r="J4727">
        <f>[1]资金台帐!J4727&amp;""</f>
      </c>
      <c r="N4727">
        <f>[1]资金台帐!N4727</f>
      </c>
      <c r="O4727">
        <f>[1]资金台帐!O4727&amp;""</f>
      </c>
      <c r="P4727">
        <f>[1]资金台帐!P4727&amp;""</f>
      </c>
      <c r="Q4727">
        <f>[1]资金台帐!Q4727&amp;""</f>
      </c>
      <c r="T4727">
        <f>[1]资金台帐!T4727&amp;""</f>
      </c>
      <c r="U4727">
        <f>[1]资金台帐!U4727&amp;""</f>
      </c>
      <c r="W4727">
        <f>[1]资金台帐!W4727&amp;""</f>
      </c>
      <c r="X4727">
        <f>[1]资金台帐!X4727&amp;""</f>
      </c>
      <c r="AB4727">
        <f>[1]资金台帐!AB4727</f>
        <v>0</v>
      </c>
      <c r="AC4727">
        <f>[1]资金台帐!AC4727</f>
        <v>0</v>
      </c>
      <c r="AD4727">
        <f>[1]资金台帐!AD4727</f>
        <v>0</v>
      </c>
      <c r="AJ4727">
        <f>[1]资金台帐!AJ4727</f>
        <v>0</v>
      </c>
      <c r="AK4727">
        <f>[1]资金台帐!AK4727</f>
        <v>0</v>
      </c>
      <c r="BA4727" s="22">
        <f t="shared" si="0"/>
      </c>
    </row>
    <row r="4728">
      <c r="B4728">
        <f>[1]资金台帐!B4728&amp;""</f>
      </c>
      <c r="H4728">
        <f>[1]资金台帐!H4728&amp;""</f>
      </c>
      <c r="J4728">
        <f>[1]资金台帐!J4728&amp;""</f>
      </c>
      <c r="N4728">
        <f>[1]资金台帐!N4728</f>
      </c>
      <c r="O4728">
        <f>[1]资金台帐!O4728&amp;""</f>
      </c>
      <c r="P4728">
        <f>[1]资金台帐!P4728&amp;""</f>
      </c>
      <c r="Q4728">
        <f>[1]资金台帐!Q4728&amp;""</f>
      </c>
      <c r="T4728">
        <f>[1]资金台帐!T4728&amp;""</f>
      </c>
      <c r="U4728">
        <f>[1]资金台帐!U4728&amp;""</f>
      </c>
      <c r="W4728">
        <f>[1]资金台帐!W4728&amp;""</f>
      </c>
      <c r="X4728">
        <f>[1]资金台帐!X4728&amp;""</f>
      </c>
      <c r="AB4728">
        <f>[1]资金台帐!AB4728</f>
        <v>0</v>
      </c>
      <c r="AC4728">
        <f>[1]资金台帐!AC4728</f>
        <v>0</v>
      </c>
      <c r="AD4728">
        <f>[1]资金台帐!AD4728</f>
        <v>0</v>
      </c>
      <c r="AJ4728">
        <f>[1]资金台帐!AJ4728</f>
        <v>0</v>
      </c>
      <c r="AK4728">
        <f>[1]资金台帐!AK4728</f>
        <v>0</v>
      </c>
      <c r="BA4728" s="22">
        <f t="shared" si="0"/>
      </c>
    </row>
    <row r="4729">
      <c r="B4729">
        <f>[1]资金台帐!B4729&amp;""</f>
      </c>
      <c r="H4729">
        <f>[1]资金台帐!H4729&amp;""</f>
      </c>
      <c r="J4729">
        <f>[1]资金台帐!J4729&amp;""</f>
      </c>
      <c r="N4729">
        <f>[1]资金台帐!N4729</f>
      </c>
      <c r="O4729">
        <f>[1]资金台帐!O4729&amp;""</f>
      </c>
      <c r="P4729">
        <f>[1]资金台帐!P4729&amp;""</f>
      </c>
      <c r="Q4729">
        <f>[1]资金台帐!Q4729&amp;""</f>
      </c>
      <c r="T4729">
        <f>[1]资金台帐!T4729&amp;""</f>
      </c>
      <c r="U4729">
        <f>[1]资金台帐!U4729&amp;""</f>
      </c>
      <c r="W4729">
        <f>[1]资金台帐!W4729&amp;""</f>
      </c>
      <c r="X4729">
        <f>[1]资金台帐!X4729&amp;""</f>
      </c>
      <c r="AB4729">
        <f>[1]资金台帐!AB4729</f>
        <v>0</v>
      </c>
      <c r="AC4729">
        <f>[1]资金台帐!AC4729</f>
        <v>0</v>
      </c>
      <c r="AD4729">
        <f>[1]资金台帐!AD4729</f>
        <v>0</v>
      </c>
      <c r="AJ4729">
        <f>[1]资金台帐!AJ4729</f>
        <v>0</v>
      </c>
      <c r="AK4729">
        <f>[1]资金台帐!AK4729</f>
        <v>0</v>
      </c>
      <c r="BA4729" s="22">
        <f t="shared" si="0"/>
      </c>
    </row>
    <row r="4730">
      <c r="B4730">
        <f>[1]资金台帐!B4730&amp;""</f>
      </c>
      <c r="H4730">
        <f>[1]资金台帐!H4730&amp;""</f>
      </c>
      <c r="J4730">
        <f>[1]资金台帐!J4730&amp;""</f>
      </c>
      <c r="N4730">
        <f>[1]资金台帐!N4730</f>
      </c>
      <c r="O4730">
        <f>[1]资金台帐!O4730&amp;""</f>
      </c>
      <c r="P4730">
        <f>[1]资金台帐!P4730&amp;""</f>
      </c>
      <c r="Q4730">
        <f>[1]资金台帐!Q4730&amp;""</f>
      </c>
      <c r="T4730">
        <f>[1]资金台帐!T4730&amp;""</f>
      </c>
      <c r="U4730">
        <f>[1]资金台帐!U4730&amp;""</f>
      </c>
      <c r="W4730">
        <f>[1]资金台帐!W4730&amp;""</f>
      </c>
      <c r="X4730">
        <f>[1]资金台帐!X4730&amp;""</f>
      </c>
      <c r="AB4730">
        <f>[1]资金台帐!AB4730</f>
        <v>0</v>
      </c>
      <c r="AC4730">
        <f>[1]资金台帐!AC4730</f>
        <v>0</v>
      </c>
      <c r="AD4730">
        <f>[1]资金台帐!AD4730</f>
        <v>0</v>
      </c>
      <c r="AJ4730">
        <f>[1]资金台帐!AJ4730</f>
        <v>0</v>
      </c>
      <c r="AK4730">
        <f>[1]资金台帐!AK4730</f>
        <v>0</v>
      </c>
      <c r="BA4730" s="22">
        <f t="shared" si="0"/>
      </c>
    </row>
    <row r="4731">
      <c r="B4731">
        <f>[1]资金台帐!B4731&amp;""</f>
      </c>
      <c r="H4731">
        <f>[1]资金台帐!H4731&amp;""</f>
      </c>
      <c r="J4731">
        <f>[1]资金台帐!J4731&amp;""</f>
      </c>
      <c r="N4731">
        <f>[1]资金台帐!N4731</f>
      </c>
      <c r="O4731">
        <f>[1]资金台帐!O4731&amp;""</f>
      </c>
      <c r="P4731">
        <f>[1]资金台帐!P4731&amp;""</f>
      </c>
      <c r="Q4731">
        <f>[1]资金台帐!Q4731&amp;""</f>
      </c>
      <c r="T4731">
        <f>[1]资金台帐!T4731&amp;""</f>
      </c>
      <c r="U4731">
        <f>[1]资金台帐!U4731&amp;""</f>
      </c>
      <c r="W4731">
        <f>[1]资金台帐!W4731&amp;""</f>
      </c>
      <c r="X4731">
        <f>[1]资金台帐!X4731&amp;""</f>
      </c>
      <c r="AB4731">
        <f>[1]资金台帐!AB4731</f>
        <v>0</v>
      </c>
      <c r="AC4731">
        <f>[1]资金台帐!AC4731</f>
        <v>0</v>
      </c>
      <c r="AD4731">
        <f>[1]资金台帐!AD4731</f>
        <v>0</v>
      </c>
      <c r="AJ4731">
        <f>[1]资金台帐!AJ4731</f>
        <v>0</v>
      </c>
      <c r="AK4731">
        <f>[1]资金台帐!AK4731</f>
        <v>0</v>
      </c>
      <c r="BA4731" s="22">
        <f t="shared" si="0"/>
      </c>
    </row>
    <row r="4732">
      <c r="B4732">
        <f>[1]资金台帐!B4732&amp;""</f>
      </c>
      <c r="H4732">
        <f>[1]资金台帐!H4732&amp;""</f>
      </c>
      <c r="J4732">
        <f>[1]资金台帐!J4732&amp;""</f>
      </c>
      <c r="N4732">
        <f>[1]资金台帐!N4732</f>
      </c>
      <c r="O4732">
        <f>[1]资金台帐!O4732&amp;""</f>
      </c>
      <c r="P4732">
        <f>[1]资金台帐!P4732&amp;""</f>
      </c>
      <c r="Q4732">
        <f>[1]资金台帐!Q4732&amp;""</f>
      </c>
      <c r="T4732">
        <f>[1]资金台帐!T4732&amp;""</f>
      </c>
      <c r="U4732">
        <f>[1]资金台帐!U4732&amp;""</f>
      </c>
      <c r="W4732">
        <f>[1]资金台帐!W4732&amp;""</f>
      </c>
      <c r="X4732">
        <f>[1]资金台帐!X4732&amp;""</f>
      </c>
      <c r="AB4732">
        <f>[1]资金台帐!AB4732</f>
        <v>0</v>
      </c>
      <c r="AC4732">
        <f>[1]资金台帐!AC4732</f>
        <v>0</v>
      </c>
      <c r="AD4732">
        <f>[1]资金台帐!AD4732</f>
        <v>0</v>
      </c>
      <c r="AJ4732">
        <f>[1]资金台帐!AJ4732</f>
        <v>0</v>
      </c>
      <c r="AK4732">
        <f>[1]资金台帐!AK4732</f>
        <v>0</v>
      </c>
      <c r="BA4732" s="22">
        <f t="shared" si="0"/>
      </c>
    </row>
    <row r="4733">
      <c r="B4733">
        <f>[1]资金台帐!B4733&amp;""</f>
      </c>
      <c r="H4733">
        <f>[1]资金台帐!H4733&amp;""</f>
      </c>
      <c r="J4733">
        <f>[1]资金台帐!J4733&amp;""</f>
      </c>
      <c r="N4733">
        <f>[1]资金台帐!N4733</f>
      </c>
      <c r="O4733">
        <f>[1]资金台帐!O4733&amp;""</f>
      </c>
      <c r="P4733">
        <f>[1]资金台帐!P4733&amp;""</f>
      </c>
      <c r="Q4733">
        <f>[1]资金台帐!Q4733&amp;""</f>
      </c>
      <c r="T4733">
        <f>[1]资金台帐!T4733&amp;""</f>
      </c>
      <c r="U4733">
        <f>[1]资金台帐!U4733&amp;""</f>
      </c>
      <c r="W4733">
        <f>[1]资金台帐!W4733&amp;""</f>
      </c>
      <c r="X4733">
        <f>[1]资金台帐!X4733&amp;""</f>
      </c>
      <c r="AB4733">
        <f>[1]资金台帐!AB4733</f>
        <v>0</v>
      </c>
      <c r="AC4733">
        <f>[1]资金台帐!AC4733</f>
        <v>0</v>
      </c>
      <c r="AD4733">
        <f>[1]资金台帐!AD4733</f>
        <v>0</v>
      </c>
      <c r="AJ4733">
        <f>[1]资金台帐!AJ4733</f>
        <v>0</v>
      </c>
      <c r="AK4733">
        <f>[1]资金台帐!AK4733</f>
        <v>0</v>
      </c>
      <c r="BA4733" s="22">
        <f t="shared" si="0"/>
      </c>
    </row>
    <row r="4734">
      <c r="B4734">
        <f>[1]资金台帐!B4734&amp;""</f>
      </c>
      <c r="H4734">
        <f>[1]资金台帐!H4734&amp;""</f>
      </c>
      <c r="J4734">
        <f>[1]资金台帐!J4734&amp;""</f>
      </c>
      <c r="N4734">
        <f>[1]资金台帐!N4734</f>
      </c>
      <c r="O4734">
        <f>[1]资金台帐!O4734&amp;""</f>
      </c>
      <c r="P4734">
        <f>[1]资金台帐!P4734&amp;""</f>
      </c>
      <c r="Q4734">
        <f>[1]资金台帐!Q4734&amp;""</f>
      </c>
      <c r="T4734">
        <f>[1]资金台帐!T4734&amp;""</f>
      </c>
      <c r="U4734">
        <f>[1]资金台帐!U4734&amp;""</f>
      </c>
      <c r="W4734">
        <f>[1]资金台帐!W4734&amp;""</f>
      </c>
      <c r="X4734">
        <f>[1]资金台帐!X4734&amp;""</f>
      </c>
      <c r="AB4734">
        <f>[1]资金台帐!AB4734</f>
        <v>0</v>
      </c>
      <c r="AC4734">
        <f>[1]资金台帐!AC4734</f>
        <v>0</v>
      </c>
      <c r="AD4734">
        <f>[1]资金台帐!AD4734</f>
        <v>0</v>
      </c>
      <c r="AJ4734">
        <f>[1]资金台帐!AJ4734</f>
        <v>0</v>
      </c>
      <c r="AK4734">
        <f>[1]资金台帐!AK4734</f>
        <v>0</v>
      </c>
      <c r="BA4734" s="22">
        <f t="shared" si="0"/>
      </c>
    </row>
    <row r="4735">
      <c r="B4735">
        <f>[1]资金台帐!B4735&amp;""</f>
      </c>
      <c r="H4735">
        <f>[1]资金台帐!H4735&amp;""</f>
      </c>
      <c r="J4735">
        <f>[1]资金台帐!J4735&amp;""</f>
      </c>
      <c r="N4735">
        <f>[1]资金台帐!N4735</f>
      </c>
      <c r="O4735">
        <f>[1]资金台帐!O4735&amp;""</f>
      </c>
      <c r="P4735">
        <f>[1]资金台帐!P4735&amp;""</f>
      </c>
      <c r="Q4735">
        <f>[1]资金台帐!Q4735&amp;""</f>
      </c>
      <c r="T4735">
        <f>[1]资金台帐!T4735&amp;""</f>
      </c>
      <c r="U4735">
        <f>[1]资金台帐!U4735&amp;""</f>
      </c>
      <c r="W4735">
        <f>[1]资金台帐!W4735&amp;""</f>
      </c>
      <c r="X4735">
        <f>[1]资金台帐!X4735&amp;""</f>
      </c>
      <c r="AB4735">
        <f>[1]资金台帐!AB4735</f>
        <v>0</v>
      </c>
      <c r="AC4735">
        <f>[1]资金台帐!AC4735</f>
        <v>0</v>
      </c>
      <c r="AD4735">
        <f>[1]资金台帐!AD4735</f>
        <v>0</v>
      </c>
      <c r="AJ4735">
        <f>[1]资金台帐!AJ4735</f>
        <v>0</v>
      </c>
      <c r="AK4735">
        <f>[1]资金台帐!AK4735</f>
        <v>0</v>
      </c>
      <c r="BA4735" s="22">
        <f t="shared" si="0"/>
      </c>
    </row>
    <row r="4736">
      <c r="B4736">
        <f>[1]资金台帐!B4736&amp;""</f>
      </c>
      <c r="H4736">
        <f>[1]资金台帐!H4736&amp;""</f>
      </c>
      <c r="J4736">
        <f>[1]资金台帐!J4736&amp;""</f>
      </c>
      <c r="N4736">
        <f>[1]资金台帐!N4736</f>
      </c>
      <c r="O4736">
        <f>[1]资金台帐!O4736&amp;""</f>
      </c>
      <c r="P4736">
        <f>[1]资金台帐!P4736&amp;""</f>
      </c>
      <c r="Q4736">
        <f>[1]资金台帐!Q4736&amp;""</f>
      </c>
      <c r="T4736">
        <f>[1]资金台帐!T4736&amp;""</f>
      </c>
      <c r="U4736">
        <f>[1]资金台帐!U4736&amp;""</f>
      </c>
      <c r="W4736">
        <f>[1]资金台帐!W4736&amp;""</f>
      </c>
      <c r="X4736">
        <f>[1]资金台帐!X4736&amp;""</f>
      </c>
      <c r="AB4736">
        <f>[1]资金台帐!AB4736</f>
        <v>0</v>
      </c>
      <c r="AC4736">
        <f>[1]资金台帐!AC4736</f>
        <v>0</v>
      </c>
      <c r="AD4736">
        <f>[1]资金台帐!AD4736</f>
        <v>0</v>
      </c>
      <c r="AJ4736">
        <f>[1]资金台帐!AJ4736</f>
        <v>0</v>
      </c>
      <c r="AK4736">
        <f>[1]资金台帐!AK4736</f>
        <v>0</v>
      </c>
      <c r="BA4736" s="22">
        <f t="shared" si="0"/>
      </c>
    </row>
    <row r="4737">
      <c r="B4737">
        <f>[1]资金台帐!B4737&amp;""</f>
      </c>
      <c r="H4737">
        <f>[1]资金台帐!H4737&amp;""</f>
      </c>
      <c r="J4737">
        <f>[1]资金台帐!J4737&amp;""</f>
      </c>
      <c r="N4737">
        <f>[1]资金台帐!N4737</f>
      </c>
      <c r="O4737">
        <f>[1]资金台帐!O4737&amp;""</f>
      </c>
      <c r="P4737">
        <f>[1]资金台帐!P4737&amp;""</f>
      </c>
      <c r="Q4737">
        <f>[1]资金台帐!Q4737&amp;""</f>
      </c>
      <c r="T4737">
        <f>[1]资金台帐!T4737&amp;""</f>
      </c>
      <c r="U4737">
        <f>[1]资金台帐!U4737&amp;""</f>
      </c>
      <c r="W4737">
        <f>[1]资金台帐!W4737&amp;""</f>
      </c>
      <c r="X4737">
        <f>[1]资金台帐!X4737&amp;""</f>
      </c>
      <c r="AB4737">
        <f>[1]资金台帐!AB4737</f>
        <v>0</v>
      </c>
      <c r="AC4737">
        <f>[1]资金台帐!AC4737</f>
        <v>0</v>
      </c>
      <c r="AD4737">
        <f>[1]资金台帐!AD4737</f>
        <v>0</v>
      </c>
      <c r="AJ4737">
        <f>[1]资金台帐!AJ4737</f>
        <v>0</v>
      </c>
      <c r="AK4737">
        <f>[1]资金台帐!AK4737</f>
        <v>0</v>
      </c>
      <c r="BA4737" s="22">
        <f t="shared" si="0"/>
      </c>
    </row>
    <row r="4738">
      <c r="B4738">
        <f>[1]资金台帐!B4738&amp;""</f>
      </c>
      <c r="H4738">
        <f>[1]资金台帐!H4738&amp;""</f>
      </c>
      <c r="J4738">
        <f>[1]资金台帐!J4738&amp;""</f>
      </c>
      <c r="N4738">
        <f>[1]资金台帐!N4738</f>
      </c>
      <c r="O4738">
        <f>[1]资金台帐!O4738&amp;""</f>
      </c>
      <c r="P4738">
        <f>[1]资金台帐!P4738&amp;""</f>
      </c>
      <c r="Q4738">
        <f>[1]资金台帐!Q4738&amp;""</f>
      </c>
      <c r="T4738">
        <f>[1]资金台帐!T4738&amp;""</f>
      </c>
      <c r="U4738">
        <f>[1]资金台帐!U4738&amp;""</f>
      </c>
      <c r="W4738">
        <f>[1]资金台帐!W4738&amp;""</f>
      </c>
      <c r="X4738">
        <f>[1]资金台帐!X4738&amp;""</f>
      </c>
      <c r="AB4738">
        <f>[1]资金台帐!AB4738</f>
        <v>0</v>
      </c>
      <c r="AC4738">
        <f>[1]资金台帐!AC4738</f>
        <v>0</v>
      </c>
      <c r="AD4738">
        <f>[1]资金台帐!AD4738</f>
        <v>0</v>
      </c>
      <c r="AJ4738">
        <f>[1]资金台帐!AJ4738</f>
        <v>0</v>
      </c>
      <c r="AK4738">
        <f>[1]资金台帐!AK4738</f>
        <v>0</v>
      </c>
      <c r="BA4738" s="22">
        <f t="shared" si="0"/>
      </c>
    </row>
    <row r="4739">
      <c r="B4739">
        <f>[1]资金台帐!B4739&amp;""</f>
      </c>
      <c r="H4739">
        <f>[1]资金台帐!H4739&amp;""</f>
      </c>
      <c r="J4739">
        <f>[1]资金台帐!J4739&amp;""</f>
      </c>
      <c r="N4739">
        <f>[1]资金台帐!N4739</f>
      </c>
      <c r="O4739">
        <f>[1]资金台帐!O4739&amp;""</f>
      </c>
      <c r="P4739">
        <f>[1]资金台帐!P4739&amp;""</f>
      </c>
      <c r="Q4739">
        <f>[1]资金台帐!Q4739&amp;""</f>
      </c>
      <c r="T4739">
        <f>[1]资金台帐!T4739&amp;""</f>
      </c>
      <c r="U4739">
        <f>[1]资金台帐!U4739&amp;""</f>
      </c>
      <c r="W4739">
        <f>[1]资金台帐!W4739&amp;""</f>
      </c>
      <c r="X4739">
        <f>[1]资金台帐!X4739&amp;""</f>
      </c>
      <c r="AB4739">
        <f>[1]资金台帐!AB4739</f>
        <v>0</v>
      </c>
      <c r="AC4739">
        <f>[1]资金台帐!AC4739</f>
        <v>0</v>
      </c>
      <c r="AD4739">
        <f>[1]资金台帐!AD4739</f>
        <v>0</v>
      </c>
      <c r="AJ4739">
        <f>[1]资金台帐!AJ4739</f>
        <v>0</v>
      </c>
      <c r="AK4739">
        <f>[1]资金台帐!AK4739</f>
        <v>0</v>
      </c>
      <c r="BA4739" s="22">
        <f t="shared" si="0"/>
      </c>
    </row>
    <row r="4740">
      <c r="B4740">
        <f>[1]资金台帐!B4740&amp;""</f>
      </c>
      <c r="H4740">
        <f>[1]资金台帐!H4740&amp;""</f>
      </c>
      <c r="J4740">
        <f>[1]资金台帐!J4740&amp;""</f>
      </c>
      <c r="N4740">
        <f>[1]资金台帐!N4740</f>
      </c>
      <c r="O4740">
        <f>[1]资金台帐!O4740&amp;""</f>
      </c>
      <c r="P4740">
        <f>[1]资金台帐!P4740&amp;""</f>
      </c>
      <c r="Q4740">
        <f>[1]资金台帐!Q4740&amp;""</f>
      </c>
      <c r="T4740">
        <f>[1]资金台帐!T4740&amp;""</f>
      </c>
      <c r="U4740">
        <f>[1]资金台帐!U4740&amp;""</f>
      </c>
      <c r="W4740">
        <f>[1]资金台帐!W4740&amp;""</f>
      </c>
      <c r="X4740">
        <f>[1]资金台帐!X4740&amp;""</f>
      </c>
      <c r="AB4740">
        <f>[1]资金台帐!AB4740</f>
        <v>0</v>
      </c>
      <c r="AC4740">
        <f>[1]资金台帐!AC4740</f>
        <v>0</v>
      </c>
      <c r="AD4740">
        <f>[1]资金台帐!AD4740</f>
        <v>0</v>
      </c>
      <c r="AJ4740">
        <f>[1]资金台帐!AJ4740</f>
        <v>0</v>
      </c>
      <c r="AK4740">
        <f>[1]资金台帐!AK4740</f>
        <v>0</v>
      </c>
      <c r="BA4740" s="22">
        <f t="shared" si="0"/>
      </c>
    </row>
    <row r="4741">
      <c r="B4741">
        <f>[1]资金台帐!B4741&amp;""</f>
      </c>
      <c r="H4741">
        <f>[1]资金台帐!H4741&amp;""</f>
      </c>
      <c r="J4741">
        <f>[1]资金台帐!J4741&amp;""</f>
      </c>
      <c r="N4741">
        <f>[1]资金台帐!N4741</f>
      </c>
      <c r="O4741">
        <f>[1]资金台帐!O4741&amp;""</f>
      </c>
      <c r="P4741">
        <f>[1]资金台帐!P4741&amp;""</f>
      </c>
      <c r="Q4741">
        <f>[1]资金台帐!Q4741&amp;""</f>
      </c>
      <c r="T4741">
        <f>[1]资金台帐!T4741&amp;""</f>
      </c>
      <c r="U4741">
        <f>[1]资金台帐!U4741&amp;""</f>
      </c>
      <c r="W4741">
        <f>[1]资金台帐!W4741&amp;""</f>
      </c>
      <c r="X4741">
        <f>[1]资金台帐!X4741&amp;""</f>
      </c>
      <c r="AB4741">
        <f>[1]资金台帐!AB4741</f>
        <v>0</v>
      </c>
      <c r="AC4741">
        <f>[1]资金台帐!AC4741</f>
        <v>0</v>
      </c>
      <c r="AD4741">
        <f>[1]资金台帐!AD4741</f>
        <v>0</v>
      </c>
      <c r="AJ4741">
        <f>[1]资金台帐!AJ4741</f>
        <v>0</v>
      </c>
      <c r="AK4741">
        <f>[1]资金台帐!AK4741</f>
        <v>0</v>
      </c>
      <c r="BA4741" s="22">
        <f t="shared" si="0"/>
      </c>
    </row>
    <row r="4742">
      <c r="B4742">
        <f>[1]资金台帐!B4742&amp;""</f>
      </c>
      <c r="H4742">
        <f>[1]资金台帐!H4742&amp;""</f>
      </c>
      <c r="J4742">
        <f>[1]资金台帐!J4742&amp;""</f>
      </c>
      <c r="N4742">
        <f>[1]资金台帐!N4742</f>
      </c>
      <c r="O4742">
        <f>[1]资金台帐!O4742&amp;""</f>
      </c>
      <c r="P4742">
        <f>[1]资金台帐!P4742&amp;""</f>
      </c>
      <c r="Q4742">
        <f>[1]资金台帐!Q4742&amp;""</f>
      </c>
      <c r="T4742">
        <f>[1]资金台帐!T4742&amp;""</f>
      </c>
      <c r="U4742">
        <f>[1]资金台帐!U4742&amp;""</f>
      </c>
      <c r="W4742">
        <f>[1]资金台帐!W4742&amp;""</f>
      </c>
      <c r="X4742">
        <f>[1]资金台帐!X4742&amp;""</f>
      </c>
      <c r="AB4742">
        <f>[1]资金台帐!AB4742</f>
        <v>0</v>
      </c>
      <c r="AC4742">
        <f>[1]资金台帐!AC4742</f>
        <v>0</v>
      </c>
      <c r="AD4742">
        <f>[1]资金台帐!AD4742</f>
        <v>0</v>
      </c>
      <c r="AJ4742">
        <f>[1]资金台帐!AJ4742</f>
        <v>0</v>
      </c>
      <c r="AK4742">
        <f>[1]资金台帐!AK4742</f>
        <v>0</v>
      </c>
      <c r="BA4742" s="22">
        <f t="shared" si="0"/>
      </c>
    </row>
    <row r="4743">
      <c r="B4743">
        <f>[1]资金台帐!B4743&amp;""</f>
      </c>
      <c r="H4743">
        <f>[1]资金台帐!H4743&amp;""</f>
      </c>
      <c r="J4743">
        <f>[1]资金台帐!J4743&amp;""</f>
      </c>
      <c r="N4743">
        <f>[1]资金台帐!N4743</f>
      </c>
      <c r="O4743">
        <f>[1]资金台帐!O4743&amp;""</f>
      </c>
      <c r="P4743">
        <f>[1]资金台帐!P4743&amp;""</f>
      </c>
      <c r="Q4743">
        <f>[1]资金台帐!Q4743&amp;""</f>
      </c>
      <c r="T4743">
        <f>[1]资金台帐!T4743&amp;""</f>
      </c>
      <c r="U4743">
        <f>[1]资金台帐!U4743&amp;""</f>
      </c>
      <c r="W4743">
        <f>[1]资金台帐!W4743&amp;""</f>
      </c>
      <c r="X4743">
        <f>[1]资金台帐!X4743&amp;""</f>
      </c>
      <c r="AB4743">
        <f>[1]资金台帐!AB4743</f>
        <v>0</v>
      </c>
      <c r="AC4743">
        <f>[1]资金台帐!AC4743</f>
        <v>0</v>
      </c>
      <c r="AD4743">
        <f>[1]资金台帐!AD4743</f>
        <v>0</v>
      </c>
      <c r="AJ4743">
        <f>[1]资金台帐!AJ4743</f>
        <v>0</v>
      </c>
      <c r="AK4743">
        <f>[1]资金台帐!AK4743</f>
        <v>0</v>
      </c>
      <c r="BA4743" s="22">
        <f t="shared" si="0"/>
      </c>
    </row>
    <row r="4744">
      <c r="B4744">
        <f>[1]资金台帐!B4744&amp;""</f>
      </c>
      <c r="H4744">
        <f>[1]资金台帐!H4744&amp;""</f>
      </c>
      <c r="J4744">
        <f>[1]资金台帐!J4744&amp;""</f>
      </c>
      <c r="N4744">
        <f>[1]资金台帐!N4744</f>
      </c>
      <c r="O4744">
        <f>[1]资金台帐!O4744&amp;""</f>
      </c>
      <c r="P4744">
        <f>[1]资金台帐!P4744&amp;""</f>
      </c>
      <c r="Q4744">
        <f>[1]资金台帐!Q4744&amp;""</f>
      </c>
      <c r="T4744">
        <f>[1]资金台帐!T4744&amp;""</f>
      </c>
      <c r="U4744">
        <f>[1]资金台帐!U4744&amp;""</f>
      </c>
      <c r="W4744">
        <f>[1]资金台帐!W4744&amp;""</f>
      </c>
      <c r="X4744">
        <f>[1]资金台帐!X4744&amp;""</f>
      </c>
      <c r="AB4744">
        <f>[1]资金台帐!AB4744</f>
        <v>0</v>
      </c>
      <c r="AC4744">
        <f>[1]资金台帐!AC4744</f>
        <v>0</v>
      </c>
      <c r="AD4744">
        <f>[1]资金台帐!AD4744</f>
        <v>0</v>
      </c>
      <c r="AJ4744">
        <f>[1]资金台帐!AJ4744</f>
        <v>0</v>
      </c>
      <c r="AK4744">
        <f>[1]资金台帐!AK4744</f>
        <v>0</v>
      </c>
      <c r="BA4744" s="22">
        <f t="shared" si="0"/>
      </c>
    </row>
    <row r="4745">
      <c r="B4745">
        <f>[1]资金台帐!B4745&amp;""</f>
      </c>
      <c r="H4745">
        <f>[1]资金台帐!H4745&amp;""</f>
      </c>
      <c r="J4745">
        <f>[1]资金台帐!J4745&amp;""</f>
      </c>
      <c r="N4745">
        <f>[1]资金台帐!N4745</f>
      </c>
      <c r="O4745">
        <f>[1]资金台帐!O4745&amp;""</f>
      </c>
      <c r="P4745">
        <f>[1]资金台帐!P4745&amp;""</f>
      </c>
      <c r="Q4745">
        <f>[1]资金台帐!Q4745&amp;""</f>
      </c>
      <c r="T4745">
        <f>[1]资金台帐!T4745&amp;""</f>
      </c>
      <c r="U4745">
        <f>[1]资金台帐!U4745&amp;""</f>
      </c>
      <c r="W4745">
        <f>[1]资金台帐!W4745&amp;""</f>
      </c>
      <c r="X4745">
        <f>[1]资金台帐!X4745&amp;""</f>
      </c>
      <c r="AB4745">
        <f>[1]资金台帐!AB4745</f>
        <v>0</v>
      </c>
      <c r="AC4745">
        <f>[1]资金台帐!AC4745</f>
        <v>0</v>
      </c>
      <c r="AD4745">
        <f>[1]资金台帐!AD4745</f>
        <v>0</v>
      </c>
      <c r="AJ4745">
        <f>[1]资金台帐!AJ4745</f>
        <v>0</v>
      </c>
      <c r="AK4745">
        <f>[1]资金台帐!AK4745</f>
        <v>0</v>
      </c>
      <c r="BA4745" s="22">
        <f t="shared" si="0"/>
      </c>
    </row>
    <row r="4746">
      <c r="B4746">
        <f>[1]资金台帐!B4746&amp;""</f>
      </c>
      <c r="H4746">
        <f>[1]资金台帐!H4746&amp;""</f>
      </c>
      <c r="J4746">
        <f>[1]资金台帐!J4746&amp;""</f>
      </c>
      <c r="N4746">
        <f>[1]资金台帐!N4746</f>
      </c>
      <c r="O4746">
        <f>[1]资金台帐!O4746&amp;""</f>
      </c>
      <c r="P4746">
        <f>[1]资金台帐!P4746&amp;""</f>
      </c>
      <c r="Q4746">
        <f>[1]资金台帐!Q4746&amp;""</f>
      </c>
      <c r="T4746">
        <f>[1]资金台帐!T4746&amp;""</f>
      </c>
      <c r="U4746">
        <f>[1]资金台帐!U4746&amp;""</f>
      </c>
      <c r="W4746">
        <f>[1]资金台帐!W4746&amp;""</f>
      </c>
      <c r="X4746">
        <f>[1]资金台帐!X4746&amp;""</f>
      </c>
      <c r="AB4746">
        <f>[1]资金台帐!AB4746</f>
        <v>0</v>
      </c>
      <c r="AC4746">
        <f>[1]资金台帐!AC4746</f>
        <v>0</v>
      </c>
      <c r="AD4746">
        <f>[1]资金台帐!AD4746</f>
        <v>0</v>
      </c>
      <c r="AJ4746">
        <f>[1]资金台帐!AJ4746</f>
        <v>0</v>
      </c>
      <c r="AK4746">
        <f>[1]资金台帐!AK4746</f>
        <v>0</v>
      </c>
      <c r="BA4746" s="22">
        <f t="shared" si="0"/>
      </c>
    </row>
    <row r="4747">
      <c r="B4747">
        <f>[1]资金台帐!B4747&amp;""</f>
      </c>
      <c r="H4747">
        <f>[1]资金台帐!H4747&amp;""</f>
      </c>
      <c r="J4747">
        <f>[1]资金台帐!J4747&amp;""</f>
      </c>
      <c r="N4747">
        <f>[1]资金台帐!N4747</f>
      </c>
      <c r="O4747">
        <f>[1]资金台帐!O4747&amp;""</f>
      </c>
      <c r="P4747">
        <f>[1]资金台帐!P4747&amp;""</f>
      </c>
      <c r="Q4747">
        <f>[1]资金台帐!Q4747&amp;""</f>
      </c>
      <c r="T4747">
        <f>[1]资金台帐!T4747&amp;""</f>
      </c>
      <c r="U4747">
        <f>[1]资金台帐!U4747&amp;""</f>
      </c>
      <c r="W4747">
        <f>[1]资金台帐!W4747&amp;""</f>
      </c>
      <c r="X4747">
        <f>[1]资金台帐!X4747&amp;""</f>
      </c>
      <c r="AB4747">
        <f>[1]资金台帐!AB4747</f>
        <v>0</v>
      </c>
      <c r="AC4747">
        <f>[1]资金台帐!AC4747</f>
        <v>0</v>
      </c>
      <c r="AD4747">
        <f>[1]资金台帐!AD4747</f>
        <v>0</v>
      </c>
      <c r="AJ4747">
        <f>[1]资金台帐!AJ4747</f>
        <v>0</v>
      </c>
      <c r="AK4747">
        <f>[1]资金台帐!AK4747</f>
        <v>0</v>
      </c>
      <c r="BA4747" s="22">
        <f t="shared" si="0"/>
      </c>
    </row>
    <row r="4748">
      <c r="B4748">
        <f>[1]资金台帐!B4748&amp;""</f>
      </c>
      <c r="H4748">
        <f>[1]资金台帐!H4748&amp;""</f>
      </c>
      <c r="J4748">
        <f>[1]资金台帐!J4748&amp;""</f>
      </c>
      <c r="N4748">
        <f>[1]资金台帐!N4748</f>
      </c>
      <c r="O4748">
        <f>[1]资金台帐!O4748&amp;""</f>
      </c>
      <c r="P4748">
        <f>[1]资金台帐!P4748&amp;""</f>
      </c>
      <c r="Q4748">
        <f>[1]资金台帐!Q4748&amp;""</f>
      </c>
      <c r="T4748">
        <f>[1]资金台帐!T4748&amp;""</f>
      </c>
      <c r="U4748">
        <f>[1]资金台帐!U4748&amp;""</f>
      </c>
      <c r="W4748">
        <f>[1]资金台帐!W4748&amp;""</f>
      </c>
      <c r="X4748">
        <f>[1]资金台帐!X4748&amp;""</f>
      </c>
      <c r="AB4748">
        <f>[1]资金台帐!AB4748</f>
        <v>0</v>
      </c>
      <c r="AC4748">
        <f>[1]资金台帐!AC4748</f>
        <v>0</v>
      </c>
      <c r="AD4748">
        <f>[1]资金台帐!AD4748</f>
        <v>0</v>
      </c>
      <c r="AJ4748">
        <f>[1]资金台帐!AJ4748</f>
        <v>0</v>
      </c>
      <c r="AK4748">
        <f>[1]资金台帐!AK4748</f>
        <v>0</v>
      </c>
      <c r="BA4748" s="22">
        <f t="shared" si="0"/>
      </c>
    </row>
    <row r="4749">
      <c r="B4749">
        <f>[1]资金台帐!B4749&amp;""</f>
      </c>
      <c r="H4749">
        <f>[1]资金台帐!H4749&amp;""</f>
      </c>
      <c r="J4749">
        <f>[1]资金台帐!J4749&amp;""</f>
      </c>
      <c r="N4749">
        <f>[1]资金台帐!N4749</f>
      </c>
      <c r="O4749">
        <f>[1]资金台帐!O4749&amp;""</f>
      </c>
      <c r="P4749">
        <f>[1]资金台帐!P4749&amp;""</f>
      </c>
      <c r="Q4749">
        <f>[1]资金台帐!Q4749&amp;""</f>
      </c>
      <c r="T4749">
        <f>[1]资金台帐!T4749&amp;""</f>
      </c>
      <c r="U4749">
        <f>[1]资金台帐!U4749&amp;""</f>
      </c>
      <c r="W4749">
        <f>[1]资金台帐!W4749&amp;""</f>
      </c>
      <c r="X4749">
        <f>[1]资金台帐!X4749&amp;""</f>
      </c>
      <c r="AB4749">
        <f>[1]资金台帐!AB4749</f>
        <v>0</v>
      </c>
      <c r="AC4749">
        <f>[1]资金台帐!AC4749</f>
        <v>0</v>
      </c>
      <c r="AD4749">
        <f>[1]资金台帐!AD4749</f>
        <v>0</v>
      </c>
      <c r="AJ4749">
        <f>[1]资金台帐!AJ4749</f>
        <v>0</v>
      </c>
      <c r="AK4749">
        <f>[1]资金台帐!AK4749</f>
        <v>0</v>
      </c>
      <c r="BA4749" s="22">
        <f t="shared" si="0"/>
      </c>
    </row>
    <row r="4750">
      <c r="B4750">
        <f>[1]资金台帐!B4750&amp;""</f>
      </c>
      <c r="H4750">
        <f>[1]资金台帐!H4750&amp;""</f>
      </c>
      <c r="J4750">
        <f>[1]资金台帐!J4750&amp;""</f>
      </c>
      <c r="N4750">
        <f>[1]资金台帐!N4750</f>
      </c>
      <c r="O4750">
        <f>[1]资金台帐!O4750&amp;""</f>
      </c>
      <c r="P4750">
        <f>[1]资金台帐!P4750&amp;""</f>
      </c>
      <c r="Q4750">
        <f>[1]资金台帐!Q4750&amp;""</f>
      </c>
      <c r="T4750">
        <f>[1]资金台帐!T4750&amp;""</f>
      </c>
      <c r="U4750">
        <f>[1]资金台帐!U4750&amp;""</f>
      </c>
      <c r="W4750">
        <f>[1]资金台帐!W4750&amp;""</f>
      </c>
      <c r="X4750">
        <f>[1]资金台帐!X4750&amp;""</f>
      </c>
      <c r="AB4750">
        <f>[1]资金台帐!AB4750</f>
        <v>0</v>
      </c>
      <c r="AC4750">
        <f>[1]资金台帐!AC4750</f>
        <v>0</v>
      </c>
      <c r="AD4750">
        <f>[1]资金台帐!AD4750</f>
        <v>0</v>
      </c>
      <c r="AJ4750">
        <f>[1]资金台帐!AJ4750</f>
        <v>0</v>
      </c>
      <c r="AK4750">
        <f>[1]资金台帐!AK4750</f>
        <v>0</v>
      </c>
      <c r="BA4750" s="22">
        <f t="shared" si="0"/>
      </c>
    </row>
    <row r="4751">
      <c r="B4751">
        <f>[1]资金台帐!B4751&amp;""</f>
      </c>
      <c r="H4751">
        <f>[1]资金台帐!H4751&amp;""</f>
      </c>
      <c r="J4751">
        <f>[1]资金台帐!J4751&amp;""</f>
      </c>
      <c r="N4751">
        <f>[1]资金台帐!N4751</f>
      </c>
      <c r="O4751">
        <f>[1]资金台帐!O4751&amp;""</f>
      </c>
      <c r="P4751">
        <f>[1]资金台帐!P4751&amp;""</f>
      </c>
      <c r="Q4751">
        <f>[1]资金台帐!Q4751&amp;""</f>
      </c>
      <c r="T4751">
        <f>[1]资金台帐!T4751&amp;""</f>
      </c>
      <c r="U4751">
        <f>[1]资金台帐!U4751&amp;""</f>
      </c>
      <c r="W4751">
        <f>[1]资金台帐!W4751&amp;""</f>
      </c>
      <c r="X4751">
        <f>[1]资金台帐!X4751&amp;""</f>
      </c>
      <c r="AB4751">
        <f>[1]资金台帐!AB4751</f>
        <v>0</v>
      </c>
      <c r="AC4751">
        <f>[1]资金台帐!AC4751</f>
        <v>0</v>
      </c>
      <c r="AD4751">
        <f>[1]资金台帐!AD4751</f>
        <v>0</v>
      </c>
      <c r="AJ4751">
        <f>[1]资金台帐!AJ4751</f>
        <v>0</v>
      </c>
      <c r="AK4751">
        <f>[1]资金台帐!AK4751</f>
        <v>0</v>
      </c>
      <c r="BA4751" s="22">
        <f t="shared" si="0"/>
      </c>
    </row>
    <row r="4752">
      <c r="B4752">
        <f>[1]资金台帐!B4752&amp;""</f>
      </c>
      <c r="H4752">
        <f>[1]资金台帐!H4752&amp;""</f>
      </c>
      <c r="J4752">
        <f>[1]资金台帐!J4752&amp;""</f>
      </c>
      <c r="N4752">
        <f>[1]资金台帐!N4752</f>
      </c>
      <c r="O4752">
        <f>[1]资金台帐!O4752&amp;""</f>
      </c>
      <c r="P4752">
        <f>[1]资金台帐!P4752&amp;""</f>
      </c>
      <c r="Q4752">
        <f>[1]资金台帐!Q4752&amp;""</f>
      </c>
      <c r="T4752">
        <f>[1]资金台帐!T4752&amp;""</f>
      </c>
      <c r="U4752">
        <f>[1]资金台帐!U4752&amp;""</f>
      </c>
      <c r="W4752">
        <f>[1]资金台帐!W4752&amp;""</f>
      </c>
      <c r="X4752">
        <f>[1]资金台帐!X4752&amp;""</f>
      </c>
      <c r="AB4752">
        <f>[1]资金台帐!AB4752</f>
        <v>0</v>
      </c>
      <c r="AC4752">
        <f>[1]资金台帐!AC4752</f>
        <v>0</v>
      </c>
      <c r="AD4752">
        <f>[1]资金台帐!AD4752</f>
        <v>0</v>
      </c>
      <c r="AJ4752">
        <f>[1]资金台帐!AJ4752</f>
        <v>0</v>
      </c>
      <c r="AK4752">
        <f>[1]资金台帐!AK4752</f>
        <v>0</v>
      </c>
      <c r="BA4752" s="22">
        <f t="shared" si="0"/>
      </c>
    </row>
    <row r="4753">
      <c r="B4753">
        <f>[1]资金台帐!B4753&amp;""</f>
      </c>
      <c r="H4753">
        <f>[1]资金台帐!H4753&amp;""</f>
      </c>
      <c r="J4753">
        <f>[1]资金台帐!J4753&amp;""</f>
      </c>
      <c r="N4753">
        <f>[1]资金台帐!N4753</f>
      </c>
      <c r="O4753">
        <f>[1]资金台帐!O4753&amp;""</f>
      </c>
      <c r="P4753">
        <f>[1]资金台帐!P4753&amp;""</f>
      </c>
      <c r="Q4753">
        <f>[1]资金台帐!Q4753&amp;""</f>
      </c>
      <c r="T4753">
        <f>[1]资金台帐!T4753&amp;""</f>
      </c>
      <c r="U4753">
        <f>[1]资金台帐!U4753&amp;""</f>
      </c>
      <c r="W4753">
        <f>[1]资金台帐!W4753&amp;""</f>
      </c>
      <c r="X4753">
        <f>[1]资金台帐!X4753&amp;""</f>
      </c>
      <c r="AB4753">
        <f>[1]资金台帐!AB4753</f>
        <v>0</v>
      </c>
      <c r="AC4753">
        <f>[1]资金台帐!AC4753</f>
        <v>0</v>
      </c>
      <c r="AD4753">
        <f>[1]资金台帐!AD4753</f>
        <v>0</v>
      </c>
      <c r="AJ4753">
        <f>[1]资金台帐!AJ4753</f>
        <v>0</v>
      </c>
      <c r="AK4753">
        <f>[1]资金台帐!AK4753</f>
        <v>0</v>
      </c>
      <c r="BA4753" s="22">
        <f t="shared" si="0"/>
      </c>
    </row>
    <row r="4754">
      <c r="B4754">
        <f>[1]资金台帐!B4754&amp;""</f>
      </c>
      <c r="H4754">
        <f>[1]资金台帐!H4754&amp;""</f>
      </c>
      <c r="J4754">
        <f>[1]资金台帐!J4754&amp;""</f>
      </c>
      <c r="N4754">
        <f>[1]资金台帐!N4754</f>
      </c>
      <c r="O4754">
        <f>[1]资金台帐!O4754&amp;""</f>
      </c>
      <c r="P4754">
        <f>[1]资金台帐!P4754&amp;""</f>
      </c>
      <c r="Q4754">
        <f>[1]资金台帐!Q4754&amp;""</f>
      </c>
      <c r="T4754">
        <f>[1]资金台帐!T4754&amp;""</f>
      </c>
      <c r="U4754">
        <f>[1]资金台帐!U4754&amp;""</f>
      </c>
      <c r="W4754">
        <f>[1]资金台帐!W4754&amp;""</f>
      </c>
      <c r="X4754">
        <f>[1]资金台帐!X4754&amp;""</f>
      </c>
      <c r="AB4754">
        <f>[1]资金台帐!AB4754</f>
        <v>0</v>
      </c>
      <c r="AC4754">
        <f>[1]资金台帐!AC4754</f>
        <v>0</v>
      </c>
      <c r="AD4754">
        <f>[1]资金台帐!AD4754</f>
        <v>0</v>
      </c>
      <c r="AJ4754">
        <f>[1]资金台帐!AJ4754</f>
        <v>0</v>
      </c>
      <c r="AK4754">
        <f>[1]资金台帐!AK4754</f>
        <v>0</v>
      </c>
      <c r="BA4754" s="22">
        <f t="shared" si="0"/>
      </c>
    </row>
    <row r="4755">
      <c r="B4755">
        <f>[1]资金台帐!B4755&amp;""</f>
      </c>
      <c r="H4755">
        <f>[1]资金台帐!H4755&amp;""</f>
      </c>
      <c r="J4755">
        <f>[1]资金台帐!J4755&amp;""</f>
      </c>
      <c r="N4755">
        <f>[1]资金台帐!N4755</f>
      </c>
      <c r="O4755">
        <f>[1]资金台帐!O4755&amp;""</f>
      </c>
      <c r="P4755">
        <f>[1]资金台帐!P4755&amp;""</f>
      </c>
      <c r="Q4755">
        <f>[1]资金台帐!Q4755&amp;""</f>
      </c>
      <c r="T4755">
        <f>[1]资金台帐!T4755&amp;""</f>
      </c>
      <c r="U4755">
        <f>[1]资金台帐!U4755&amp;""</f>
      </c>
      <c r="W4755">
        <f>[1]资金台帐!W4755&amp;""</f>
      </c>
      <c r="X4755">
        <f>[1]资金台帐!X4755&amp;""</f>
      </c>
      <c r="AB4755">
        <f>[1]资金台帐!AB4755</f>
        <v>0</v>
      </c>
      <c r="AC4755">
        <f>[1]资金台帐!AC4755</f>
        <v>0</v>
      </c>
      <c r="AD4755">
        <f>[1]资金台帐!AD4755</f>
        <v>0</v>
      </c>
      <c r="AJ4755">
        <f>[1]资金台帐!AJ4755</f>
        <v>0</v>
      </c>
      <c r="AK4755">
        <f>[1]资金台帐!AK4755</f>
        <v>0</v>
      </c>
      <c r="BA4755" s="22">
        <f t="shared" si="0"/>
      </c>
    </row>
    <row r="4756">
      <c r="B4756">
        <f>[1]资金台帐!B4756&amp;""</f>
      </c>
      <c r="H4756">
        <f>[1]资金台帐!H4756&amp;""</f>
      </c>
      <c r="J4756">
        <f>[1]资金台帐!J4756&amp;""</f>
      </c>
      <c r="N4756">
        <f>[1]资金台帐!N4756</f>
      </c>
      <c r="O4756">
        <f>[1]资金台帐!O4756&amp;""</f>
      </c>
      <c r="P4756">
        <f>[1]资金台帐!P4756&amp;""</f>
      </c>
      <c r="Q4756">
        <f>[1]资金台帐!Q4756&amp;""</f>
      </c>
      <c r="T4756">
        <f>[1]资金台帐!T4756&amp;""</f>
      </c>
      <c r="U4756">
        <f>[1]资金台帐!U4756&amp;""</f>
      </c>
      <c r="W4756">
        <f>[1]资金台帐!W4756&amp;""</f>
      </c>
      <c r="X4756">
        <f>[1]资金台帐!X4756&amp;""</f>
      </c>
      <c r="AB4756">
        <f>[1]资金台帐!AB4756</f>
        <v>0</v>
      </c>
      <c r="AC4756">
        <f>[1]资金台帐!AC4756</f>
        <v>0</v>
      </c>
      <c r="AD4756">
        <f>[1]资金台帐!AD4756</f>
        <v>0</v>
      </c>
      <c r="AJ4756">
        <f>[1]资金台帐!AJ4756</f>
        <v>0</v>
      </c>
      <c r="AK4756">
        <f>[1]资金台帐!AK4756</f>
        <v>0</v>
      </c>
      <c r="BA4756" s="22">
        <f t="shared" si="0"/>
      </c>
    </row>
    <row r="4757">
      <c r="B4757">
        <f>[1]资金台帐!B4757&amp;""</f>
      </c>
      <c r="H4757">
        <f>[1]资金台帐!H4757&amp;""</f>
      </c>
      <c r="J4757">
        <f>[1]资金台帐!J4757&amp;""</f>
      </c>
      <c r="N4757">
        <f>[1]资金台帐!N4757</f>
      </c>
      <c r="O4757">
        <f>[1]资金台帐!O4757&amp;""</f>
      </c>
      <c r="P4757">
        <f>[1]资金台帐!P4757&amp;""</f>
      </c>
      <c r="Q4757">
        <f>[1]资金台帐!Q4757&amp;""</f>
      </c>
      <c r="T4757">
        <f>[1]资金台帐!T4757&amp;""</f>
      </c>
      <c r="U4757">
        <f>[1]资金台帐!U4757&amp;""</f>
      </c>
      <c r="W4757">
        <f>[1]资金台帐!W4757&amp;""</f>
      </c>
      <c r="X4757">
        <f>[1]资金台帐!X4757&amp;""</f>
      </c>
      <c r="AB4757">
        <f>[1]资金台帐!AB4757</f>
        <v>0</v>
      </c>
      <c r="AC4757">
        <f>[1]资金台帐!AC4757</f>
        <v>0</v>
      </c>
      <c r="AD4757">
        <f>[1]资金台帐!AD4757</f>
        <v>0</v>
      </c>
      <c r="AJ4757">
        <f>[1]资金台帐!AJ4757</f>
        <v>0</v>
      </c>
      <c r="AK4757">
        <f>[1]资金台帐!AK4757</f>
        <v>0</v>
      </c>
      <c r="BA4757" s="22">
        <f t="shared" si="0"/>
      </c>
    </row>
    <row r="4758">
      <c r="B4758">
        <f>[1]资金台帐!B4758&amp;""</f>
      </c>
      <c r="H4758">
        <f>[1]资金台帐!H4758&amp;""</f>
      </c>
      <c r="J4758">
        <f>[1]资金台帐!J4758&amp;""</f>
      </c>
      <c r="N4758">
        <f>[1]资金台帐!N4758</f>
      </c>
      <c r="O4758">
        <f>[1]资金台帐!O4758&amp;""</f>
      </c>
      <c r="P4758">
        <f>[1]资金台帐!P4758&amp;""</f>
      </c>
      <c r="Q4758">
        <f>[1]资金台帐!Q4758&amp;""</f>
      </c>
      <c r="T4758">
        <f>[1]资金台帐!T4758&amp;""</f>
      </c>
      <c r="U4758">
        <f>[1]资金台帐!U4758&amp;""</f>
      </c>
      <c r="W4758">
        <f>[1]资金台帐!W4758&amp;""</f>
      </c>
      <c r="X4758">
        <f>[1]资金台帐!X4758&amp;""</f>
      </c>
      <c r="AB4758">
        <f>[1]资金台帐!AB4758</f>
        <v>0</v>
      </c>
      <c r="AC4758">
        <f>[1]资金台帐!AC4758</f>
        <v>0</v>
      </c>
      <c r="AD4758">
        <f>[1]资金台帐!AD4758</f>
        <v>0</v>
      </c>
      <c r="AJ4758">
        <f>[1]资金台帐!AJ4758</f>
        <v>0</v>
      </c>
      <c r="AK4758">
        <f>[1]资金台帐!AK4758</f>
        <v>0</v>
      </c>
      <c r="BA4758" s="22">
        <f t="shared" si="0"/>
      </c>
    </row>
    <row r="4759">
      <c r="B4759">
        <f>[1]资金台帐!B4759&amp;""</f>
      </c>
      <c r="H4759">
        <f>[1]资金台帐!H4759&amp;""</f>
      </c>
      <c r="J4759">
        <f>[1]资金台帐!J4759&amp;""</f>
      </c>
      <c r="N4759">
        <f>[1]资金台帐!N4759</f>
      </c>
      <c r="O4759">
        <f>[1]资金台帐!O4759&amp;""</f>
      </c>
      <c r="P4759">
        <f>[1]资金台帐!P4759&amp;""</f>
      </c>
      <c r="Q4759">
        <f>[1]资金台帐!Q4759&amp;""</f>
      </c>
      <c r="T4759">
        <f>[1]资金台帐!T4759&amp;""</f>
      </c>
      <c r="U4759">
        <f>[1]资金台帐!U4759&amp;""</f>
      </c>
      <c r="W4759">
        <f>[1]资金台帐!W4759&amp;""</f>
      </c>
      <c r="X4759">
        <f>[1]资金台帐!X4759&amp;""</f>
      </c>
      <c r="AB4759">
        <f>[1]资金台帐!AB4759</f>
        <v>0</v>
      </c>
      <c r="AC4759">
        <f>[1]资金台帐!AC4759</f>
        <v>0</v>
      </c>
      <c r="AD4759">
        <f>[1]资金台帐!AD4759</f>
        <v>0</v>
      </c>
      <c r="AJ4759">
        <f>[1]资金台帐!AJ4759</f>
        <v>0</v>
      </c>
      <c r="AK4759">
        <f>[1]资金台帐!AK4759</f>
        <v>0</v>
      </c>
      <c r="BA4759" s="22">
        <f t="shared" si="0"/>
      </c>
    </row>
    <row r="4760">
      <c r="B4760">
        <f>[1]资金台帐!B4760&amp;""</f>
      </c>
      <c r="H4760">
        <f>[1]资金台帐!H4760&amp;""</f>
      </c>
      <c r="J4760">
        <f>[1]资金台帐!J4760&amp;""</f>
      </c>
      <c r="N4760">
        <f>[1]资金台帐!N4760</f>
      </c>
      <c r="O4760">
        <f>[1]资金台帐!O4760&amp;""</f>
      </c>
      <c r="P4760">
        <f>[1]资金台帐!P4760&amp;""</f>
      </c>
      <c r="Q4760">
        <f>[1]资金台帐!Q4760&amp;""</f>
      </c>
      <c r="T4760">
        <f>[1]资金台帐!T4760&amp;""</f>
      </c>
      <c r="U4760">
        <f>[1]资金台帐!U4760&amp;""</f>
      </c>
      <c r="W4760">
        <f>[1]资金台帐!W4760&amp;""</f>
      </c>
      <c r="X4760">
        <f>[1]资金台帐!X4760&amp;""</f>
      </c>
      <c r="AB4760">
        <f>[1]资金台帐!AB4760</f>
        <v>0</v>
      </c>
      <c r="AC4760">
        <f>[1]资金台帐!AC4760</f>
        <v>0</v>
      </c>
      <c r="AD4760">
        <f>[1]资金台帐!AD4760</f>
        <v>0</v>
      </c>
      <c r="AJ4760">
        <f>[1]资金台帐!AJ4760</f>
        <v>0</v>
      </c>
      <c r="AK4760">
        <f>[1]资金台帐!AK4760</f>
        <v>0</v>
      </c>
      <c r="BA4760" s="22">
        <f t="shared" si="0"/>
      </c>
    </row>
    <row r="4761">
      <c r="B4761">
        <f>[1]资金台帐!B4761&amp;""</f>
      </c>
      <c r="H4761">
        <f>[1]资金台帐!H4761&amp;""</f>
      </c>
      <c r="J4761">
        <f>[1]资金台帐!J4761&amp;""</f>
      </c>
      <c r="N4761">
        <f>[1]资金台帐!N4761</f>
      </c>
      <c r="O4761">
        <f>[1]资金台帐!O4761&amp;""</f>
      </c>
      <c r="P4761">
        <f>[1]资金台帐!P4761&amp;""</f>
      </c>
      <c r="Q4761">
        <f>[1]资金台帐!Q4761&amp;""</f>
      </c>
      <c r="T4761">
        <f>[1]资金台帐!T4761&amp;""</f>
      </c>
      <c r="U4761">
        <f>[1]资金台帐!U4761&amp;""</f>
      </c>
      <c r="W4761">
        <f>[1]资金台帐!W4761&amp;""</f>
      </c>
      <c r="X4761">
        <f>[1]资金台帐!X4761&amp;""</f>
      </c>
      <c r="AB4761">
        <f>[1]资金台帐!AB4761</f>
        <v>0</v>
      </c>
      <c r="AC4761">
        <f>[1]资金台帐!AC4761</f>
        <v>0</v>
      </c>
      <c r="AD4761">
        <f>[1]资金台帐!AD4761</f>
        <v>0</v>
      </c>
      <c r="AJ4761">
        <f>[1]资金台帐!AJ4761</f>
        <v>0</v>
      </c>
      <c r="AK4761">
        <f>[1]资金台帐!AK4761</f>
        <v>0</v>
      </c>
      <c r="BA4761" s="22">
        <f t="shared" si="0"/>
      </c>
    </row>
    <row r="4762">
      <c r="B4762">
        <f>[1]资金台帐!B4762&amp;""</f>
      </c>
      <c r="H4762">
        <f>[1]资金台帐!H4762&amp;""</f>
      </c>
      <c r="J4762">
        <f>[1]资金台帐!J4762&amp;""</f>
      </c>
      <c r="N4762">
        <f>[1]资金台帐!N4762</f>
      </c>
      <c r="O4762">
        <f>[1]资金台帐!O4762&amp;""</f>
      </c>
      <c r="P4762">
        <f>[1]资金台帐!P4762&amp;""</f>
      </c>
      <c r="Q4762">
        <f>[1]资金台帐!Q4762&amp;""</f>
      </c>
      <c r="T4762">
        <f>[1]资金台帐!T4762&amp;""</f>
      </c>
      <c r="U4762">
        <f>[1]资金台帐!U4762&amp;""</f>
      </c>
      <c r="W4762">
        <f>[1]资金台帐!W4762&amp;""</f>
      </c>
      <c r="X4762">
        <f>[1]资金台帐!X4762&amp;""</f>
      </c>
      <c r="AB4762">
        <f>[1]资金台帐!AB4762</f>
        <v>0</v>
      </c>
      <c r="AC4762">
        <f>[1]资金台帐!AC4762</f>
        <v>0</v>
      </c>
      <c r="AD4762">
        <f>[1]资金台帐!AD4762</f>
        <v>0</v>
      </c>
      <c r="AJ4762">
        <f>[1]资金台帐!AJ4762</f>
        <v>0</v>
      </c>
      <c r="AK4762">
        <f>[1]资金台帐!AK4762</f>
        <v>0</v>
      </c>
      <c r="BA4762" s="22">
        <f t="shared" si="0"/>
      </c>
    </row>
    <row r="4763">
      <c r="B4763">
        <f>[1]资金台帐!B4763&amp;""</f>
      </c>
      <c r="H4763">
        <f>[1]资金台帐!H4763&amp;""</f>
      </c>
      <c r="J4763">
        <f>[1]资金台帐!J4763&amp;""</f>
      </c>
      <c r="N4763">
        <f>[1]资金台帐!N4763</f>
      </c>
      <c r="O4763">
        <f>[1]资金台帐!O4763&amp;""</f>
      </c>
      <c r="P4763">
        <f>[1]资金台帐!P4763&amp;""</f>
      </c>
      <c r="Q4763">
        <f>[1]资金台帐!Q4763&amp;""</f>
      </c>
      <c r="T4763">
        <f>[1]资金台帐!T4763&amp;""</f>
      </c>
      <c r="U4763">
        <f>[1]资金台帐!U4763&amp;""</f>
      </c>
      <c r="W4763">
        <f>[1]资金台帐!W4763&amp;""</f>
      </c>
      <c r="X4763">
        <f>[1]资金台帐!X4763&amp;""</f>
      </c>
      <c r="AB4763">
        <f>[1]资金台帐!AB4763</f>
        <v>0</v>
      </c>
      <c r="AC4763">
        <f>[1]资金台帐!AC4763</f>
        <v>0</v>
      </c>
      <c r="AD4763">
        <f>[1]资金台帐!AD4763</f>
        <v>0</v>
      </c>
      <c r="AJ4763">
        <f>[1]资金台帐!AJ4763</f>
        <v>0</v>
      </c>
      <c r="AK4763">
        <f>[1]资金台帐!AK4763</f>
        <v>0</v>
      </c>
      <c r="BA4763" s="22">
        <f t="shared" si="0"/>
      </c>
    </row>
    <row r="4764">
      <c r="B4764">
        <f>[1]资金台帐!B4764&amp;""</f>
      </c>
      <c r="H4764">
        <f>[1]资金台帐!H4764&amp;""</f>
      </c>
      <c r="J4764">
        <f>[1]资金台帐!J4764&amp;""</f>
      </c>
      <c r="N4764">
        <f>[1]资金台帐!N4764</f>
      </c>
      <c r="O4764">
        <f>[1]资金台帐!O4764&amp;""</f>
      </c>
      <c r="P4764">
        <f>[1]资金台帐!P4764&amp;""</f>
      </c>
      <c r="Q4764">
        <f>[1]资金台帐!Q4764&amp;""</f>
      </c>
      <c r="T4764">
        <f>[1]资金台帐!T4764&amp;""</f>
      </c>
      <c r="U4764">
        <f>[1]资金台帐!U4764&amp;""</f>
      </c>
      <c r="W4764">
        <f>[1]资金台帐!W4764&amp;""</f>
      </c>
      <c r="X4764">
        <f>[1]资金台帐!X4764&amp;""</f>
      </c>
      <c r="AB4764">
        <f>[1]资金台帐!AB4764</f>
        <v>0</v>
      </c>
      <c r="AC4764">
        <f>[1]资金台帐!AC4764</f>
        <v>0</v>
      </c>
      <c r="AD4764">
        <f>[1]资金台帐!AD4764</f>
        <v>0</v>
      </c>
      <c r="AJ4764">
        <f>[1]资金台帐!AJ4764</f>
        <v>0</v>
      </c>
      <c r="AK4764">
        <f>[1]资金台帐!AK4764</f>
        <v>0</v>
      </c>
      <c r="BA4764" s="22">
        <f t="shared" si="0"/>
      </c>
    </row>
    <row r="4765">
      <c r="B4765">
        <f>[1]资金台帐!B4765&amp;""</f>
      </c>
      <c r="H4765">
        <f>[1]资金台帐!H4765&amp;""</f>
      </c>
      <c r="J4765">
        <f>[1]资金台帐!J4765&amp;""</f>
      </c>
      <c r="N4765">
        <f>[1]资金台帐!N4765</f>
      </c>
      <c r="O4765">
        <f>[1]资金台帐!O4765&amp;""</f>
      </c>
      <c r="P4765">
        <f>[1]资金台帐!P4765&amp;""</f>
      </c>
      <c r="Q4765">
        <f>[1]资金台帐!Q4765&amp;""</f>
      </c>
      <c r="T4765">
        <f>[1]资金台帐!T4765&amp;""</f>
      </c>
      <c r="U4765">
        <f>[1]资金台帐!U4765&amp;""</f>
      </c>
      <c r="W4765">
        <f>[1]资金台帐!W4765&amp;""</f>
      </c>
      <c r="X4765">
        <f>[1]资金台帐!X4765&amp;""</f>
      </c>
      <c r="AB4765">
        <f>[1]资金台帐!AB4765</f>
        <v>0</v>
      </c>
      <c r="AC4765">
        <f>[1]资金台帐!AC4765</f>
        <v>0</v>
      </c>
      <c r="AD4765">
        <f>[1]资金台帐!AD4765</f>
        <v>0</v>
      </c>
      <c r="AJ4765">
        <f>[1]资金台帐!AJ4765</f>
        <v>0</v>
      </c>
      <c r="AK4765">
        <f>[1]资金台帐!AK4765</f>
        <v>0</v>
      </c>
      <c r="BA4765" s="22">
        <f t="shared" si="0"/>
      </c>
    </row>
    <row r="4766">
      <c r="B4766">
        <f>[1]资金台帐!B4766&amp;""</f>
      </c>
      <c r="H4766">
        <f>[1]资金台帐!H4766&amp;""</f>
      </c>
      <c r="J4766">
        <f>[1]资金台帐!J4766&amp;""</f>
      </c>
      <c r="N4766">
        <f>[1]资金台帐!N4766</f>
      </c>
      <c r="O4766">
        <f>[1]资金台帐!O4766&amp;""</f>
      </c>
      <c r="P4766">
        <f>[1]资金台帐!P4766&amp;""</f>
      </c>
      <c r="Q4766">
        <f>[1]资金台帐!Q4766&amp;""</f>
      </c>
      <c r="T4766">
        <f>[1]资金台帐!T4766&amp;""</f>
      </c>
      <c r="U4766">
        <f>[1]资金台帐!U4766&amp;""</f>
      </c>
      <c r="W4766">
        <f>[1]资金台帐!W4766&amp;""</f>
      </c>
      <c r="X4766">
        <f>[1]资金台帐!X4766&amp;""</f>
      </c>
      <c r="AB4766">
        <f>[1]资金台帐!AB4766</f>
        <v>0</v>
      </c>
      <c r="AC4766">
        <f>[1]资金台帐!AC4766</f>
        <v>0</v>
      </c>
      <c r="AD4766">
        <f>[1]资金台帐!AD4766</f>
        <v>0</v>
      </c>
      <c r="AJ4766">
        <f>[1]资金台帐!AJ4766</f>
        <v>0</v>
      </c>
      <c r="AK4766">
        <f>[1]资金台帐!AK4766</f>
        <v>0</v>
      </c>
      <c r="BA4766" s="22">
        <f t="shared" si="0"/>
      </c>
    </row>
    <row r="4767">
      <c r="B4767">
        <f>[1]资金台帐!B4767&amp;""</f>
      </c>
      <c r="H4767">
        <f>[1]资金台帐!H4767&amp;""</f>
      </c>
      <c r="J4767">
        <f>[1]资金台帐!J4767&amp;""</f>
      </c>
      <c r="N4767">
        <f>[1]资金台帐!N4767</f>
      </c>
      <c r="O4767">
        <f>[1]资金台帐!O4767&amp;""</f>
      </c>
      <c r="P4767">
        <f>[1]资金台帐!P4767&amp;""</f>
      </c>
      <c r="Q4767">
        <f>[1]资金台帐!Q4767&amp;""</f>
      </c>
      <c r="T4767">
        <f>[1]资金台帐!T4767&amp;""</f>
      </c>
      <c r="U4767">
        <f>[1]资金台帐!U4767&amp;""</f>
      </c>
      <c r="W4767">
        <f>[1]资金台帐!W4767&amp;""</f>
      </c>
      <c r="X4767">
        <f>[1]资金台帐!X4767&amp;""</f>
      </c>
      <c r="AB4767">
        <f>[1]资金台帐!AB4767</f>
        <v>0</v>
      </c>
      <c r="AC4767">
        <f>[1]资金台帐!AC4767</f>
        <v>0</v>
      </c>
      <c r="AD4767">
        <f>[1]资金台帐!AD4767</f>
        <v>0</v>
      </c>
      <c r="AJ4767">
        <f>[1]资金台帐!AJ4767</f>
        <v>0</v>
      </c>
      <c r="AK4767">
        <f>[1]资金台帐!AK4767</f>
        <v>0</v>
      </c>
      <c r="BA4767" s="22">
        <f t="shared" si="0"/>
      </c>
    </row>
    <row r="4768">
      <c r="B4768">
        <f>[1]资金台帐!B4768&amp;""</f>
      </c>
      <c r="H4768">
        <f>[1]资金台帐!H4768&amp;""</f>
      </c>
      <c r="J4768">
        <f>[1]资金台帐!J4768&amp;""</f>
      </c>
      <c r="N4768">
        <f>[1]资金台帐!N4768</f>
      </c>
      <c r="O4768">
        <f>[1]资金台帐!O4768&amp;""</f>
      </c>
      <c r="P4768">
        <f>[1]资金台帐!P4768&amp;""</f>
      </c>
      <c r="Q4768">
        <f>[1]资金台帐!Q4768&amp;""</f>
      </c>
      <c r="T4768">
        <f>[1]资金台帐!T4768&amp;""</f>
      </c>
      <c r="U4768">
        <f>[1]资金台帐!U4768&amp;""</f>
      </c>
      <c r="W4768">
        <f>[1]资金台帐!W4768&amp;""</f>
      </c>
      <c r="X4768">
        <f>[1]资金台帐!X4768&amp;""</f>
      </c>
      <c r="AB4768">
        <f>[1]资金台帐!AB4768</f>
        <v>0</v>
      </c>
      <c r="AC4768">
        <f>[1]资金台帐!AC4768</f>
        <v>0</v>
      </c>
      <c r="AD4768">
        <f>[1]资金台帐!AD4768</f>
        <v>0</v>
      </c>
      <c r="AJ4768">
        <f>[1]资金台帐!AJ4768</f>
        <v>0</v>
      </c>
      <c r="AK4768">
        <f>[1]资金台帐!AK4768</f>
        <v>0</v>
      </c>
      <c r="BA4768" s="22">
        <f t="shared" si="0"/>
      </c>
    </row>
    <row r="4769">
      <c r="B4769">
        <f>[1]资金台帐!B4769&amp;""</f>
      </c>
      <c r="H4769">
        <f>[1]资金台帐!H4769&amp;""</f>
      </c>
      <c r="J4769">
        <f>[1]资金台帐!J4769&amp;""</f>
      </c>
      <c r="N4769">
        <f>[1]资金台帐!N4769</f>
      </c>
      <c r="O4769">
        <f>[1]资金台帐!O4769&amp;""</f>
      </c>
      <c r="P4769">
        <f>[1]资金台帐!P4769&amp;""</f>
      </c>
      <c r="Q4769">
        <f>[1]资金台帐!Q4769&amp;""</f>
      </c>
      <c r="T4769">
        <f>[1]资金台帐!T4769&amp;""</f>
      </c>
      <c r="U4769">
        <f>[1]资金台帐!U4769&amp;""</f>
      </c>
      <c r="W4769">
        <f>[1]资金台帐!W4769&amp;""</f>
      </c>
      <c r="X4769">
        <f>[1]资金台帐!X4769&amp;""</f>
      </c>
      <c r="AB4769">
        <f>[1]资金台帐!AB4769</f>
        <v>0</v>
      </c>
      <c r="AC4769">
        <f>[1]资金台帐!AC4769</f>
        <v>0</v>
      </c>
      <c r="AD4769">
        <f>[1]资金台帐!AD4769</f>
        <v>0</v>
      </c>
      <c r="AJ4769">
        <f>[1]资金台帐!AJ4769</f>
        <v>0</v>
      </c>
      <c r="AK4769">
        <f>[1]资金台帐!AK4769</f>
        <v>0</v>
      </c>
      <c r="BA4769" s="22">
        <f t="shared" si="0"/>
      </c>
    </row>
    <row r="4770">
      <c r="B4770">
        <f>[1]资金台帐!B4770&amp;""</f>
      </c>
      <c r="H4770">
        <f>[1]资金台帐!H4770&amp;""</f>
      </c>
      <c r="J4770">
        <f>[1]资金台帐!J4770&amp;""</f>
      </c>
      <c r="N4770">
        <f>[1]资金台帐!N4770</f>
      </c>
      <c r="O4770">
        <f>[1]资金台帐!O4770&amp;""</f>
      </c>
      <c r="P4770">
        <f>[1]资金台帐!P4770&amp;""</f>
      </c>
      <c r="Q4770">
        <f>[1]资金台帐!Q4770&amp;""</f>
      </c>
      <c r="T4770">
        <f>[1]资金台帐!T4770&amp;""</f>
      </c>
      <c r="U4770">
        <f>[1]资金台帐!U4770&amp;""</f>
      </c>
      <c r="W4770">
        <f>[1]资金台帐!W4770&amp;""</f>
      </c>
      <c r="X4770">
        <f>[1]资金台帐!X4770&amp;""</f>
      </c>
      <c r="AB4770">
        <f>[1]资金台帐!AB4770</f>
        <v>0</v>
      </c>
      <c r="AC4770">
        <f>[1]资金台帐!AC4770</f>
        <v>0</v>
      </c>
      <c r="AD4770">
        <f>[1]资金台帐!AD4770</f>
        <v>0</v>
      </c>
      <c r="AJ4770">
        <f>[1]资金台帐!AJ4770</f>
        <v>0</v>
      </c>
      <c r="AK4770">
        <f>[1]资金台帐!AK4770</f>
        <v>0</v>
      </c>
      <c r="BA4770" s="22">
        <f t="shared" si="0"/>
      </c>
    </row>
    <row r="4771">
      <c r="B4771">
        <f>[1]资金台帐!B4771&amp;""</f>
      </c>
      <c r="H4771">
        <f>[1]资金台帐!H4771&amp;""</f>
      </c>
      <c r="J4771">
        <f>[1]资金台帐!J4771&amp;""</f>
      </c>
      <c r="N4771">
        <f>[1]资金台帐!N4771</f>
      </c>
      <c r="O4771">
        <f>[1]资金台帐!O4771&amp;""</f>
      </c>
      <c r="P4771">
        <f>[1]资金台帐!P4771&amp;""</f>
      </c>
      <c r="Q4771">
        <f>[1]资金台帐!Q4771&amp;""</f>
      </c>
      <c r="T4771">
        <f>[1]资金台帐!T4771&amp;""</f>
      </c>
      <c r="U4771">
        <f>[1]资金台帐!U4771&amp;""</f>
      </c>
      <c r="W4771">
        <f>[1]资金台帐!W4771&amp;""</f>
      </c>
      <c r="X4771">
        <f>[1]资金台帐!X4771&amp;""</f>
      </c>
      <c r="AB4771">
        <f>[1]资金台帐!AB4771</f>
        <v>0</v>
      </c>
      <c r="AC4771">
        <f>[1]资金台帐!AC4771</f>
        <v>0</v>
      </c>
      <c r="AD4771">
        <f>[1]资金台帐!AD4771</f>
        <v>0</v>
      </c>
      <c r="AJ4771">
        <f>[1]资金台帐!AJ4771</f>
        <v>0</v>
      </c>
      <c r="AK4771">
        <f>[1]资金台帐!AK4771</f>
        <v>0</v>
      </c>
      <c r="BA4771" s="22">
        <f t="shared" si="0"/>
      </c>
    </row>
    <row r="4772">
      <c r="B4772">
        <f>[1]资金台帐!B4772&amp;""</f>
      </c>
      <c r="H4772">
        <f>[1]资金台帐!H4772&amp;""</f>
      </c>
      <c r="J4772">
        <f>[1]资金台帐!J4772&amp;""</f>
      </c>
      <c r="N4772">
        <f>[1]资金台帐!N4772</f>
      </c>
      <c r="O4772">
        <f>[1]资金台帐!O4772&amp;""</f>
      </c>
      <c r="P4772">
        <f>[1]资金台帐!P4772&amp;""</f>
      </c>
      <c r="Q4772">
        <f>[1]资金台帐!Q4772&amp;""</f>
      </c>
      <c r="T4772">
        <f>[1]资金台帐!T4772&amp;""</f>
      </c>
      <c r="U4772">
        <f>[1]资金台帐!U4772&amp;""</f>
      </c>
      <c r="W4772">
        <f>[1]资金台帐!W4772&amp;""</f>
      </c>
      <c r="X4772">
        <f>[1]资金台帐!X4772&amp;""</f>
      </c>
      <c r="AB4772">
        <f>[1]资金台帐!AB4772</f>
        <v>0</v>
      </c>
      <c r="AC4772">
        <f>[1]资金台帐!AC4772</f>
        <v>0</v>
      </c>
      <c r="AD4772">
        <f>[1]资金台帐!AD4772</f>
        <v>0</v>
      </c>
      <c r="AJ4772">
        <f>[1]资金台帐!AJ4772</f>
        <v>0</v>
      </c>
      <c r="AK4772">
        <f>[1]资金台帐!AK4772</f>
        <v>0</v>
      </c>
      <c r="BA4772" s="22">
        <f t="shared" si="0"/>
      </c>
    </row>
    <row r="4773">
      <c r="B4773">
        <f>[1]资金台帐!B4773&amp;""</f>
      </c>
      <c r="H4773">
        <f>[1]资金台帐!H4773&amp;""</f>
      </c>
      <c r="J4773">
        <f>[1]资金台帐!J4773&amp;""</f>
      </c>
      <c r="N4773">
        <f>[1]资金台帐!N4773</f>
      </c>
      <c r="O4773">
        <f>[1]资金台帐!O4773&amp;""</f>
      </c>
      <c r="P4773">
        <f>[1]资金台帐!P4773&amp;""</f>
      </c>
      <c r="Q4773">
        <f>[1]资金台帐!Q4773&amp;""</f>
      </c>
      <c r="T4773">
        <f>[1]资金台帐!T4773&amp;""</f>
      </c>
      <c r="U4773">
        <f>[1]资金台帐!U4773&amp;""</f>
      </c>
      <c r="W4773">
        <f>[1]资金台帐!W4773&amp;""</f>
      </c>
      <c r="X4773">
        <f>[1]资金台帐!X4773&amp;""</f>
      </c>
      <c r="AB4773">
        <f>[1]资金台帐!AB4773</f>
        <v>0</v>
      </c>
      <c r="AC4773">
        <f>[1]资金台帐!AC4773</f>
        <v>0</v>
      </c>
      <c r="AD4773">
        <f>[1]资金台帐!AD4773</f>
        <v>0</v>
      </c>
      <c r="AJ4773">
        <f>[1]资金台帐!AJ4773</f>
        <v>0</v>
      </c>
      <c r="AK4773">
        <f>[1]资金台帐!AK4773</f>
        <v>0</v>
      </c>
      <c r="BA4773" s="22">
        <f t="shared" si="0"/>
      </c>
    </row>
    <row r="4774">
      <c r="B4774">
        <f>[1]资金台帐!B4774&amp;""</f>
      </c>
      <c r="H4774">
        <f>[1]资金台帐!H4774&amp;""</f>
      </c>
      <c r="J4774">
        <f>[1]资金台帐!J4774&amp;""</f>
      </c>
      <c r="N4774">
        <f>[1]资金台帐!N4774</f>
      </c>
      <c r="O4774">
        <f>[1]资金台帐!O4774&amp;""</f>
      </c>
      <c r="P4774">
        <f>[1]资金台帐!P4774&amp;""</f>
      </c>
      <c r="Q4774">
        <f>[1]资金台帐!Q4774&amp;""</f>
      </c>
      <c r="T4774">
        <f>[1]资金台帐!T4774&amp;""</f>
      </c>
      <c r="U4774">
        <f>[1]资金台帐!U4774&amp;""</f>
      </c>
      <c r="W4774">
        <f>[1]资金台帐!W4774&amp;""</f>
      </c>
      <c r="X4774">
        <f>[1]资金台帐!X4774&amp;""</f>
      </c>
      <c r="AB4774">
        <f>[1]资金台帐!AB4774</f>
        <v>0</v>
      </c>
      <c r="AC4774">
        <f>[1]资金台帐!AC4774</f>
        <v>0</v>
      </c>
      <c r="AD4774">
        <f>[1]资金台帐!AD4774</f>
        <v>0</v>
      </c>
      <c r="AJ4774">
        <f>[1]资金台帐!AJ4774</f>
        <v>0</v>
      </c>
      <c r="AK4774">
        <f>[1]资金台帐!AK4774</f>
        <v>0</v>
      </c>
      <c r="BA4774" s="22">
        <f t="shared" si="0"/>
      </c>
    </row>
    <row r="4775">
      <c r="B4775">
        <f>[1]资金台帐!B4775&amp;""</f>
      </c>
      <c r="H4775">
        <f>[1]资金台帐!H4775&amp;""</f>
      </c>
      <c r="J4775">
        <f>[1]资金台帐!J4775&amp;""</f>
      </c>
      <c r="N4775">
        <f>[1]资金台帐!N4775</f>
      </c>
      <c r="O4775">
        <f>[1]资金台帐!O4775&amp;""</f>
      </c>
      <c r="P4775">
        <f>[1]资金台帐!P4775&amp;""</f>
      </c>
      <c r="Q4775">
        <f>[1]资金台帐!Q4775&amp;""</f>
      </c>
      <c r="T4775">
        <f>[1]资金台帐!T4775&amp;""</f>
      </c>
      <c r="U4775">
        <f>[1]资金台帐!U4775&amp;""</f>
      </c>
      <c r="W4775">
        <f>[1]资金台帐!W4775&amp;""</f>
      </c>
      <c r="X4775">
        <f>[1]资金台帐!X4775&amp;""</f>
      </c>
      <c r="AB4775">
        <f>[1]资金台帐!AB4775</f>
        <v>0</v>
      </c>
      <c r="AC4775">
        <f>[1]资金台帐!AC4775</f>
        <v>0</v>
      </c>
      <c r="AD4775">
        <f>[1]资金台帐!AD4775</f>
        <v>0</v>
      </c>
      <c r="AJ4775">
        <f>[1]资金台帐!AJ4775</f>
        <v>0</v>
      </c>
      <c r="AK4775">
        <f>[1]资金台帐!AK4775</f>
        <v>0</v>
      </c>
      <c r="BA4775" s="22">
        <f t="shared" si="0"/>
      </c>
    </row>
    <row r="4776">
      <c r="B4776">
        <f>[1]资金台帐!B4776&amp;""</f>
      </c>
      <c r="H4776">
        <f>[1]资金台帐!H4776&amp;""</f>
      </c>
      <c r="J4776">
        <f>[1]资金台帐!J4776&amp;""</f>
      </c>
      <c r="N4776">
        <f>[1]资金台帐!N4776</f>
      </c>
      <c r="O4776">
        <f>[1]资金台帐!O4776&amp;""</f>
      </c>
      <c r="P4776">
        <f>[1]资金台帐!P4776&amp;""</f>
      </c>
      <c r="Q4776">
        <f>[1]资金台帐!Q4776&amp;""</f>
      </c>
      <c r="T4776">
        <f>[1]资金台帐!T4776&amp;""</f>
      </c>
      <c r="U4776">
        <f>[1]资金台帐!U4776&amp;""</f>
      </c>
      <c r="W4776">
        <f>[1]资金台帐!W4776&amp;""</f>
      </c>
      <c r="X4776">
        <f>[1]资金台帐!X4776&amp;""</f>
      </c>
      <c r="AB4776">
        <f>[1]资金台帐!AB4776</f>
        <v>0</v>
      </c>
      <c r="AC4776">
        <f>[1]资金台帐!AC4776</f>
        <v>0</v>
      </c>
      <c r="AD4776">
        <f>[1]资金台帐!AD4776</f>
        <v>0</v>
      </c>
      <c r="AJ4776">
        <f>[1]资金台帐!AJ4776</f>
        <v>0</v>
      </c>
      <c r="AK4776">
        <f>[1]资金台帐!AK4776</f>
        <v>0</v>
      </c>
      <c r="BA4776" s="22">
        <f t="shared" si="0"/>
      </c>
    </row>
    <row r="4777">
      <c r="B4777">
        <f>[1]资金台帐!B4777&amp;""</f>
      </c>
      <c r="H4777">
        <f>[1]资金台帐!H4777&amp;""</f>
      </c>
      <c r="J4777">
        <f>[1]资金台帐!J4777&amp;""</f>
      </c>
      <c r="N4777">
        <f>[1]资金台帐!N4777</f>
      </c>
      <c r="O4777">
        <f>[1]资金台帐!O4777&amp;""</f>
      </c>
      <c r="P4777">
        <f>[1]资金台帐!P4777&amp;""</f>
      </c>
      <c r="Q4777">
        <f>[1]资金台帐!Q4777&amp;""</f>
      </c>
      <c r="T4777">
        <f>[1]资金台帐!T4777&amp;""</f>
      </c>
      <c r="U4777">
        <f>[1]资金台帐!U4777&amp;""</f>
      </c>
      <c r="W4777">
        <f>[1]资金台帐!W4777&amp;""</f>
      </c>
      <c r="X4777">
        <f>[1]资金台帐!X4777&amp;""</f>
      </c>
      <c r="AB4777">
        <f>[1]资金台帐!AB4777</f>
        <v>0</v>
      </c>
      <c r="AC4777">
        <f>[1]资金台帐!AC4777</f>
        <v>0</v>
      </c>
      <c r="AD4777">
        <f>[1]资金台帐!AD4777</f>
        <v>0</v>
      </c>
      <c r="AJ4777">
        <f>[1]资金台帐!AJ4777</f>
        <v>0</v>
      </c>
      <c r="AK4777">
        <f>[1]资金台帐!AK4777</f>
        <v>0</v>
      </c>
      <c r="BA4777" s="22">
        <f t="shared" si="0"/>
      </c>
    </row>
    <row r="4778">
      <c r="B4778">
        <f>[1]资金台帐!B4778&amp;""</f>
      </c>
      <c r="H4778">
        <f>[1]资金台帐!H4778&amp;""</f>
      </c>
      <c r="J4778">
        <f>[1]资金台帐!J4778&amp;""</f>
      </c>
      <c r="N4778">
        <f>[1]资金台帐!N4778</f>
      </c>
      <c r="O4778">
        <f>[1]资金台帐!O4778&amp;""</f>
      </c>
      <c r="P4778">
        <f>[1]资金台帐!P4778&amp;""</f>
      </c>
      <c r="Q4778">
        <f>[1]资金台帐!Q4778&amp;""</f>
      </c>
      <c r="T4778">
        <f>[1]资金台帐!T4778&amp;""</f>
      </c>
      <c r="U4778">
        <f>[1]资金台帐!U4778&amp;""</f>
      </c>
      <c r="W4778">
        <f>[1]资金台帐!W4778&amp;""</f>
      </c>
      <c r="X4778">
        <f>[1]资金台帐!X4778&amp;""</f>
      </c>
      <c r="AB4778">
        <f>[1]资金台帐!AB4778</f>
        <v>0</v>
      </c>
      <c r="AC4778">
        <f>[1]资金台帐!AC4778</f>
        <v>0</v>
      </c>
      <c r="AD4778">
        <f>[1]资金台帐!AD4778</f>
        <v>0</v>
      </c>
      <c r="AJ4778">
        <f>[1]资金台帐!AJ4778</f>
        <v>0</v>
      </c>
      <c r="AK4778">
        <f>[1]资金台帐!AK4778</f>
        <v>0</v>
      </c>
      <c r="BA4778" s="22">
        <f t="shared" si="0"/>
      </c>
    </row>
    <row r="4779">
      <c r="B4779">
        <f>[1]资金台帐!B4779&amp;""</f>
      </c>
      <c r="H4779">
        <f>[1]资金台帐!H4779&amp;""</f>
      </c>
      <c r="J4779">
        <f>[1]资金台帐!J4779&amp;""</f>
      </c>
      <c r="N4779">
        <f>[1]资金台帐!N4779</f>
      </c>
      <c r="O4779">
        <f>[1]资金台帐!O4779&amp;""</f>
      </c>
      <c r="P4779">
        <f>[1]资金台帐!P4779&amp;""</f>
      </c>
      <c r="Q4779">
        <f>[1]资金台帐!Q4779&amp;""</f>
      </c>
      <c r="T4779">
        <f>[1]资金台帐!T4779&amp;""</f>
      </c>
      <c r="U4779">
        <f>[1]资金台帐!U4779&amp;""</f>
      </c>
      <c r="W4779">
        <f>[1]资金台帐!W4779&amp;""</f>
      </c>
      <c r="X4779">
        <f>[1]资金台帐!X4779&amp;""</f>
      </c>
      <c r="AB4779">
        <f>[1]资金台帐!AB4779</f>
        <v>0</v>
      </c>
      <c r="AC4779">
        <f>[1]资金台帐!AC4779</f>
        <v>0</v>
      </c>
      <c r="AD4779">
        <f>[1]资金台帐!AD4779</f>
        <v>0</v>
      </c>
      <c r="AJ4779">
        <f>[1]资金台帐!AJ4779</f>
        <v>0</v>
      </c>
      <c r="AK4779">
        <f>[1]资金台帐!AK4779</f>
        <v>0</v>
      </c>
      <c r="BA4779" s="22">
        <f t="shared" si="0"/>
      </c>
    </row>
    <row r="4780">
      <c r="B4780">
        <f>[1]资金台帐!B4780&amp;""</f>
      </c>
      <c r="H4780">
        <f>[1]资金台帐!H4780&amp;""</f>
      </c>
      <c r="J4780">
        <f>[1]资金台帐!J4780&amp;""</f>
      </c>
      <c r="N4780">
        <f>[1]资金台帐!N4780</f>
      </c>
      <c r="O4780">
        <f>[1]资金台帐!O4780&amp;""</f>
      </c>
      <c r="P4780">
        <f>[1]资金台帐!P4780&amp;""</f>
      </c>
      <c r="Q4780">
        <f>[1]资金台帐!Q4780&amp;""</f>
      </c>
      <c r="T4780">
        <f>[1]资金台帐!T4780&amp;""</f>
      </c>
      <c r="U4780">
        <f>[1]资金台帐!U4780&amp;""</f>
      </c>
      <c r="W4780">
        <f>[1]资金台帐!W4780&amp;""</f>
      </c>
      <c r="X4780">
        <f>[1]资金台帐!X4780&amp;""</f>
      </c>
      <c r="AB4780">
        <f>[1]资金台帐!AB4780</f>
        <v>0</v>
      </c>
      <c r="AC4780">
        <f>[1]资金台帐!AC4780</f>
        <v>0</v>
      </c>
      <c r="AD4780">
        <f>[1]资金台帐!AD4780</f>
        <v>0</v>
      </c>
      <c r="AJ4780">
        <f>[1]资金台帐!AJ4780</f>
        <v>0</v>
      </c>
      <c r="AK4780">
        <f>[1]资金台帐!AK4780</f>
        <v>0</v>
      </c>
      <c r="BA4780" s="22">
        <f t="shared" si="0"/>
      </c>
    </row>
    <row r="4781">
      <c r="B4781">
        <f>[1]资金台帐!B4781&amp;""</f>
      </c>
      <c r="H4781">
        <f>[1]资金台帐!H4781&amp;""</f>
      </c>
      <c r="J4781">
        <f>[1]资金台帐!J4781&amp;""</f>
      </c>
      <c r="N4781">
        <f>[1]资金台帐!N4781</f>
      </c>
      <c r="O4781">
        <f>[1]资金台帐!O4781&amp;""</f>
      </c>
      <c r="P4781">
        <f>[1]资金台帐!P4781&amp;""</f>
      </c>
      <c r="Q4781">
        <f>[1]资金台帐!Q4781&amp;""</f>
      </c>
      <c r="T4781">
        <f>[1]资金台帐!T4781&amp;""</f>
      </c>
      <c r="U4781">
        <f>[1]资金台帐!U4781&amp;""</f>
      </c>
      <c r="W4781">
        <f>[1]资金台帐!W4781&amp;""</f>
      </c>
      <c r="X4781">
        <f>[1]资金台帐!X4781&amp;""</f>
      </c>
      <c r="AB4781">
        <f>[1]资金台帐!AB4781</f>
        <v>0</v>
      </c>
      <c r="AC4781">
        <f>[1]资金台帐!AC4781</f>
        <v>0</v>
      </c>
      <c r="AD4781">
        <f>[1]资金台帐!AD4781</f>
        <v>0</v>
      </c>
      <c r="AJ4781">
        <f>[1]资金台帐!AJ4781</f>
        <v>0</v>
      </c>
      <c r="AK4781">
        <f>[1]资金台帐!AK4781</f>
        <v>0</v>
      </c>
      <c r="BA4781" s="22">
        <f t="shared" si="0"/>
      </c>
    </row>
    <row r="4782">
      <c r="B4782">
        <f>[1]资金台帐!B4782&amp;""</f>
      </c>
      <c r="H4782">
        <f>[1]资金台帐!H4782&amp;""</f>
      </c>
      <c r="J4782">
        <f>[1]资金台帐!J4782&amp;""</f>
      </c>
      <c r="N4782">
        <f>[1]资金台帐!N4782</f>
      </c>
      <c r="O4782">
        <f>[1]资金台帐!O4782&amp;""</f>
      </c>
      <c r="P4782">
        <f>[1]资金台帐!P4782&amp;""</f>
      </c>
      <c r="Q4782">
        <f>[1]资金台帐!Q4782&amp;""</f>
      </c>
      <c r="T4782">
        <f>[1]资金台帐!T4782&amp;""</f>
      </c>
      <c r="U4782">
        <f>[1]资金台帐!U4782&amp;""</f>
      </c>
      <c r="W4782">
        <f>[1]资金台帐!W4782&amp;""</f>
      </c>
      <c r="X4782">
        <f>[1]资金台帐!X4782&amp;""</f>
      </c>
      <c r="AB4782">
        <f>[1]资金台帐!AB4782</f>
        <v>0</v>
      </c>
      <c r="AC4782">
        <f>[1]资金台帐!AC4782</f>
        <v>0</v>
      </c>
      <c r="AD4782">
        <f>[1]资金台帐!AD4782</f>
        <v>0</v>
      </c>
      <c r="AJ4782">
        <f>[1]资金台帐!AJ4782</f>
        <v>0</v>
      </c>
      <c r="AK4782">
        <f>[1]资金台帐!AK4782</f>
        <v>0</v>
      </c>
      <c r="BA4782" s="22">
        <f t="shared" si="0"/>
      </c>
    </row>
    <row r="4783">
      <c r="B4783">
        <f>[1]资金台帐!B4783&amp;""</f>
      </c>
      <c r="H4783">
        <f>[1]资金台帐!H4783&amp;""</f>
      </c>
      <c r="J4783">
        <f>[1]资金台帐!J4783&amp;""</f>
      </c>
      <c r="N4783">
        <f>[1]资金台帐!N4783</f>
      </c>
      <c r="O4783">
        <f>[1]资金台帐!O4783&amp;""</f>
      </c>
      <c r="P4783">
        <f>[1]资金台帐!P4783&amp;""</f>
      </c>
      <c r="Q4783">
        <f>[1]资金台帐!Q4783&amp;""</f>
      </c>
      <c r="T4783">
        <f>[1]资金台帐!T4783&amp;""</f>
      </c>
      <c r="U4783">
        <f>[1]资金台帐!U4783&amp;""</f>
      </c>
      <c r="W4783">
        <f>[1]资金台帐!W4783&amp;""</f>
      </c>
      <c r="X4783">
        <f>[1]资金台帐!X4783&amp;""</f>
      </c>
      <c r="AB4783">
        <f>[1]资金台帐!AB4783</f>
        <v>0</v>
      </c>
      <c r="AC4783">
        <f>[1]资金台帐!AC4783</f>
        <v>0</v>
      </c>
      <c r="AD4783">
        <f>[1]资金台帐!AD4783</f>
        <v>0</v>
      </c>
      <c r="AJ4783">
        <f>[1]资金台帐!AJ4783</f>
        <v>0</v>
      </c>
      <c r="AK4783">
        <f>[1]资金台帐!AK4783</f>
        <v>0</v>
      </c>
      <c r="BA4783" s="22">
        <f t="shared" si="0"/>
      </c>
    </row>
    <row r="4784">
      <c r="B4784">
        <f>[1]资金台帐!B4784&amp;""</f>
      </c>
      <c r="H4784">
        <f>[1]资金台帐!H4784&amp;""</f>
      </c>
      <c r="J4784">
        <f>[1]资金台帐!J4784&amp;""</f>
      </c>
      <c r="N4784">
        <f>[1]资金台帐!N4784</f>
      </c>
      <c r="O4784">
        <f>[1]资金台帐!O4784&amp;""</f>
      </c>
      <c r="P4784">
        <f>[1]资金台帐!P4784&amp;""</f>
      </c>
      <c r="Q4784">
        <f>[1]资金台帐!Q4784&amp;""</f>
      </c>
      <c r="T4784">
        <f>[1]资金台帐!T4784&amp;""</f>
      </c>
      <c r="U4784">
        <f>[1]资金台帐!U4784&amp;""</f>
      </c>
      <c r="W4784">
        <f>[1]资金台帐!W4784&amp;""</f>
      </c>
      <c r="X4784">
        <f>[1]资金台帐!X4784&amp;""</f>
      </c>
      <c r="AB4784">
        <f>[1]资金台帐!AB4784</f>
        <v>0</v>
      </c>
      <c r="AC4784">
        <f>[1]资金台帐!AC4784</f>
        <v>0</v>
      </c>
      <c r="AD4784">
        <f>[1]资金台帐!AD4784</f>
        <v>0</v>
      </c>
      <c r="AJ4784">
        <f>[1]资金台帐!AJ4784</f>
        <v>0</v>
      </c>
      <c r="AK4784">
        <f>[1]资金台帐!AK4784</f>
        <v>0</v>
      </c>
      <c r="BA4784" s="22">
        <f t="shared" si="0"/>
      </c>
    </row>
    <row r="4785">
      <c r="B4785">
        <f>[1]资金台帐!B4785&amp;""</f>
      </c>
      <c r="H4785">
        <f>[1]资金台帐!H4785&amp;""</f>
      </c>
      <c r="J4785">
        <f>[1]资金台帐!J4785&amp;""</f>
      </c>
      <c r="N4785">
        <f>[1]资金台帐!N4785</f>
      </c>
      <c r="O4785">
        <f>[1]资金台帐!O4785&amp;""</f>
      </c>
      <c r="P4785">
        <f>[1]资金台帐!P4785&amp;""</f>
      </c>
      <c r="Q4785">
        <f>[1]资金台帐!Q4785&amp;""</f>
      </c>
      <c r="T4785">
        <f>[1]资金台帐!T4785&amp;""</f>
      </c>
      <c r="U4785">
        <f>[1]资金台帐!U4785&amp;""</f>
      </c>
      <c r="W4785">
        <f>[1]资金台帐!W4785&amp;""</f>
      </c>
      <c r="X4785">
        <f>[1]资金台帐!X4785&amp;""</f>
      </c>
      <c r="AB4785">
        <f>[1]资金台帐!AB4785</f>
        <v>0</v>
      </c>
      <c r="AC4785">
        <f>[1]资金台帐!AC4785</f>
        <v>0</v>
      </c>
      <c r="AD4785">
        <f>[1]资金台帐!AD4785</f>
        <v>0</v>
      </c>
      <c r="AJ4785">
        <f>[1]资金台帐!AJ4785</f>
        <v>0</v>
      </c>
      <c r="AK4785">
        <f>[1]资金台帐!AK4785</f>
        <v>0</v>
      </c>
      <c r="BA4785" s="22">
        <f t="shared" si="0"/>
      </c>
    </row>
    <row r="4786">
      <c r="B4786">
        <f>[1]资金台帐!B4786&amp;""</f>
      </c>
      <c r="H4786">
        <f>[1]资金台帐!H4786&amp;""</f>
      </c>
      <c r="J4786">
        <f>[1]资金台帐!J4786&amp;""</f>
      </c>
      <c r="N4786">
        <f>[1]资金台帐!N4786</f>
      </c>
      <c r="O4786">
        <f>[1]资金台帐!O4786&amp;""</f>
      </c>
      <c r="P4786">
        <f>[1]资金台帐!P4786&amp;""</f>
      </c>
      <c r="Q4786">
        <f>[1]资金台帐!Q4786&amp;""</f>
      </c>
      <c r="T4786">
        <f>[1]资金台帐!T4786&amp;""</f>
      </c>
      <c r="U4786">
        <f>[1]资金台帐!U4786&amp;""</f>
      </c>
      <c r="W4786">
        <f>[1]资金台帐!W4786&amp;""</f>
      </c>
      <c r="X4786">
        <f>[1]资金台帐!X4786&amp;""</f>
      </c>
      <c r="AB4786">
        <f>[1]资金台帐!AB4786</f>
        <v>0</v>
      </c>
      <c r="AC4786">
        <f>[1]资金台帐!AC4786</f>
        <v>0</v>
      </c>
      <c r="AD4786">
        <f>[1]资金台帐!AD4786</f>
        <v>0</v>
      </c>
      <c r="AJ4786">
        <f>[1]资金台帐!AJ4786</f>
        <v>0</v>
      </c>
      <c r="AK4786">
        <f>[1]资金台帐!AK4786</f>
        <v>0</v>
      </c>
      <c r="BA4786" s="22">
        <f t="shared" si="0"/>
      </c>
    </row>
    <row r="4787">
      <c r="B4787">
        <f>[1]资金台帐!B4787&amp;""</f>
      </c>
      <c r="H4787">
        <f>[1]资金台帐!H4787&amp;""</f>
      </c>
      <c r="J4787">
        <f>[1]资金台帐!J4787&amp;""</f>
      </c>
      <c r="N4787">
        <f>[1]资金台帐!N4787</f>
      </c>
      <c r="O4787">
        <f>[1]资金台帐!O4787&amp;""</f>
      </c>
      <c r="P4787">
        <f>[1]资金台帐!P4787&amp;""</f>
      </c>
      <c r="Q4787">
        <f>[1]资金台帐!Q4787&amp;""</f>
      </c>
      <c r="T4787">
        <f>[1]资金台帐!T4787&amp;""</f>
      </c>
      <c r="U4787">
        <f>[1]资金台帐!U4787&amp;""</f>
      </c>
      <c r="W4787">
        <f>[1]资金台帐!W4787&amp;""</f>
      </c>
      <c r="X4787">
        <f>[1]资金台帐!X4787&amp;""</f>
      </c>
      <c r="AB4787">
        <f>[1]资金台帐!AB4787</f>
        <v>0</v>
      </c>
      <c r="AC4787">
        <f>[1]资金台帐!AC4787</f>
        <v>0</v>
      </c>
      <c r="AD4787">
        <f>[1]资金台帐!AD4787</f>
        <v>0</v>
      </c>
      <c r="AJ4787">
        <f>[1]资金台帐!AJ4787</f>
        <v>0</v>
      </c>
      <c r="AK4787">
        <f>[1]资金台帐!AK4787</f>
        <v>0</v>
      </c>
      <c r="BA4787" s="22">
        <f t="shared" si="0"/>
      </c>
    </row>
    <row r="4788">
      <c r="B4788">
        <f>[1]资金台帐!B4788&amp;""</f>
      </c>
      <c r="H4788">
        <f>[1]资金台帐!H4788&amp;""</f>
      </c>
      <c r="J4788">
        <f>[1]资金台帐!J4788&amp;""</f>
      </c>
      <c r="N4788">
        <f>[1]资金台帐!N4788</f>
      </c>
      <c r="O4788">
        <f>[1]资金台帐!O4788&amp;""</f>
      </c>
      <c r="P4788">
        <f>[1]资金台帐!P4788&amp;""</f>
      </c>
      <c r="Q4788">
        <f>[1]资金台帐!Q4788&amp;""</f>
      </c>
      <c r="T4788">
        <f>[1]资金台帐!T4788&amp;""</f>
      </c>
      <c r="U4788">
        <f>[1]资金台帐!U4788&amp;""</f>
      </c>
      <c r="W4788">
        <f>[1]资金台帐!W4788&amp;""</f>
      </c>
      <c r="X4788">
        <f>[1]资金台帐!X4788&amp;""</f>
      </c>
      <c r="AB4788">
        <f>[1]资金台帐!AB4788</f>
        <v>0</v>
      </c>
      <c r="AC4788">
        <f>[1]资金台帐!AC4788</f>
        <v>0</v>
      </c>
      <c r="AD4788">
        <f>[1]资金台帐!AD4788</f>
        <v>0</v>
      </c>
      <c r="AJ4788">
        <f>[1]资金台帐!AJ4788</f>
        <v>0</v>
      </c>
      <c r="AK4788">
        <f>[1]资金台帐!AK4788</f>
        <v>0</v>
      </c>
      <c r="BA4788" s="22">
        <f t="shared" si="0"/>
      </c>
    </row>
    <row r="4789">
      <c r="B4789">
        <f>[1]资金台帐!B4789&amp;""</f>
      </c>
      <c r="H4789">
        <f>[1]资金台帐!H4789&amp;""</f>
      </c>
      <c r="J4789">
        <f>[1]资金台帐!J4789&amp;""</f>
      </c>
      <c r="N4789">
        <f>[1]资金台帐!N4789</f>
      </c>
      <c r="O4789">
        <f>[1]资金台帐!O4789&amp;""</f>
      </c>
      <c r="P4789">
        <f>[1]资金台帐!P4789&amp;""</f>
      </c>
      <c r="Q4789">
        <f>[1]资金台帐!Q4789&amp;""</f>
      </c>
      <c r="T4789">
        <f>[1]资金台帐!T4789&amp;""</f>
      </c>
      <c r="U4789">
        <f>[1]资金台帐!U4789&amp;""</f>
      </c>
      <c r="W4789">
        <f>[1]资金台帐!W4789&amp;""</f>
      </c>
      <c r="X4789">
        <f>[1]资金台帐!X4789&amp;""</f>
      </c>
      <c r="AB4789">
        <f>[1]资金台帐!AB4789</f>
        <v>0</v>
      </c>
      <c r="AC4789">
        <f>[1]资金台帐!AC4789</f>
        <v>0</v>
      </c>
      <c r="AD4789">
        <f>[1]资金台帐!AD4789</f>
        <v>0</v>
      </c>
      <c r="AJ4789">
        <f>[1]资金台帐!AJ4789</f>
        <v>0</v>
      </c>
      <c r="AK4789">
        <f>[1]资金台帐!AK4789</f>
        <v>0</v>
      </c>
      <c r="BA4789" s="22">
        <f t="shared" si="0"/>
      </c>
    </row>
    <row r="4790">
      <c r="B4790">
        <f>[1]资金台帐!B4790&amp;""</f>
      </c>
      <c r="H4790">
        <f>[1]资金台帐!H4790&amp;""</f>
      </c>
      <c r="J4790">
        <f>[1]资金台帐!J4790&amp;""</f>
      </c>
      <c r="N4790">
        <f>[1]资金台帐!N4790</f>
      </c>
      <c r="O4790">
        <f>[1]资金台帐!O4790&amp;""</f>
      </c>
      <c r="P4790">
        <f>[1]资金台帐!P4790&amp;""</f>
      </c>
      <c r="Q4790">
        <f>[1]资金台帐!Q4790&amp;""</f>
      </c>
      <c r="T4790">
        <f>[1]资金台帐!T4790&amp;""</f>
      </c>
      <c r="U4790">
        <f>[1]资金台帐!U4790&amp;""</f>
      </c>
      <c r="W4790">
        <f>[1]资金台帐!W4790&amp;""</f>
      </c>
      <c r="X4790">
        <f>[1]资金台帐!X4790&amp;""</f>
      </c>
      <c r="AB4790">
        <f>[1]资金台帐!AB4790</f>
        <v>0</v>
      </c>
      <c r="AC4790">
        <f>[1]资金台帐!AC4790</f>
        <v>0</v>
      </c>
      <c r="AD4790">
        <f>[1]资金台帐!AD4790</f>
        <v>0</v>
      </c>
      <c r="AJ4790">
        <f>[1]资金台帐!AJ4790</f>
        <v>0</v>
      </c>
      <c r="AK4790">
        <f>[1]资金台帐!AK4790</f>
        <v>0</v>
      </c>
      <c r="BA4790" s="22">
        <f t="shared" si="0"/>
      </c>
    </row>
    <row r="4791">
      <c r="B4791">
        <f>[1]资金台帐!B4791&amp;""</f>
      </c>
      <c r="H4791">
        <f>[1]资金台帐!H4791&amp;""</f>
      </c>
      <c r="J4791">
        <f>[1]资金台帐!J4791&amp;""</f>
      </c>
      <c r="N4791">
        <f>[1]资金台帐!N4791</f>
      </c>
      <c r="O4791">
        <f>[1]资金台帐!O4791&amp;""</f>
      </c>
      <c r="P4791">
        <f>[1]资金台帐!P4791&amp;""</f>
      </c>
      <c r="Q4791">
        <f>[1]资金台帐!Q4791&amp;""</f>
      </c>
      <c r="T4791">
        <f>[1]资金台帐!T4791&amp;""</f>
      </c>
      <c r="U4791">
        <f>[1]资金台帐!U4791&amp;""</f>
      </c>
      <c r="W4791">
        <f>[1]资金台帐!W4791&amp;""</f>
      </c>
      <c r="X4791">
        <f>[1]资金台帐!X4791&amp;""</f>
      </c>
      <c r="AB4791">
        <f>[1]资金台帐!AB4791</f>
        <v>0</v>
      </c>
      <c r="AC4791">
        <f>[1]资金台帐!AC4791</f>
        <v>0</v>
      </c>
      <c r="AD4791">
        <f>[1]资金台帐!AD4791</f>
        <v>0</v>
      </c>
      <c r="AJ4791">
        <f>[1]资金台帐!AJ4791</f>
        <v>0</v>
      </c>
      <c r="AK4791">
        <f>[1]资金台帐!AK4791</f>
        <v>0</v>
      </c>
      <c r="BA4791" s="22">
        <f t="shared" si="0"/>
      </c>
    </row>
    <row r="4792">
      <c r="B4792">
        <f>[1]资金台帐!B4792&amp;""</f>
      </c>
      <c r="H4792">
        <f>[1]资金台帐!H4792&amp;""</f>
      </c>
      <c r="J4792">
        <f>[1]资金台帐!J4792&amp;""</f>
      </c>
      <c r="N4792">
        <f>[1]资金台帐!N4792</f>
      </c>
      <c r="O4792">
        <f>[1]资金台帐!O4792&amp;""</f>
      </c>
      <c r="P4792">
        <f>[1]资金台帐!P4792&amp;""</f>
      </c>
      <c r="Q4792">
        <f>[1]资金台帐!Q4792&amp;""</f>
      </c>
      <c r="T4792">
        <f>[1]资金台帐!T4792&amp;""</f>
      </c>
      <c r="U4792">
        <f>[1]资金台帐!U4792&amp;""</f>
      </c>
      <c r="W4792">
        <f>[1]资金台帐!W4792&amp;""</f>
      </c>
      <c r="X4792">
        <f>[1]资金台帐!X4792&amp;""</f>
      </c>
      <c r="AB4792">
        <f>[1]资金台帐!AB4792</f>
        <v>0</v>
      </c>
      <c r="AC4792">
        <f>[1]资金台帐!AC4792</f>
        <v>0</v>
      </c>
      <c r="AD4792">
        <f>[1]资金台帐!AD4792</f>
        <v>0</v>
      </c>
      <c r="AJ4792">
        <f>[1]资金台帐!AJ4792</f>
        <v>0</v>
      </c>
      <c r="AK4792">
        <f>[1]资金台帐!AK4792</f>
        <v>0</v>
      </c>
      <c r="BA4792" s="22">
        <f t="shared" si="0"/>
      </c>
    </row>
    <row r="4793">
      <c r="B4793">
        <f>[1]资金台帐!B4793&amp;""</f>
      </c>
      <c r="H4793">
        <f>[1]资金台帐!H4793&amp;""</f>
      </c>
      <c r="J4793">
        <f>[1]资金台帐!J4793&amp;""</f>
      </c>
      <c r="N4793">
        <f>[1]资金台帐!N4793</f>
      </c>
      <c r="O4793">
        <f>[1]资金台帐!O4793&amp;""</f>
      </c>
      <c r="P4793">
        <f>[1]资金台帐!P4793&amp;""</f>
      </c>
      <c r="Q4793">
        <f>[1]资金台帐!Q4793&amp;""</f>
      </c>
      <c r="T4793">
        <f>[1]资金台帐!T4793&amp;""</f>
      </c>
      <c r="U4793">
        <f>[1]资金台帐!U4793&amp;""</f>
      </c>
      <c r="W4793">
        <f>[1]资金台帐!W4793&amp;""</f>
      </c>
      <c r="X4793">
        <f>[1]资金台帐!X4793&amp;""</f>
      </c>
      <c r="AB4793">
        <f>[1]资金台帐!AB4793</f>
        <v>0</v>
      </c>
      <c r="AC4793">
        <f>[1]资金台帐!AC4793</f>
        <v>0</v>
      </c>
      <c r="AD4793">
        <f>[1]资金台帐!AD4793</f>
        <v>0</v>
      </c>
      <c r="AJ4793">
        <f>[1]资金台帐!AJ4793</f>
        <v>0</v>
      </c>
      <c r="AK4793">
        <f>[1]资金台帐!AK4793</f>
        <v>0</v>
      </c>
      <c r="BA4793" s="22">
        <f t="shared" si="0"/>
      </c>
    </row>
    <row r="4794">
      <c r="B4794">
        <f>[1]资金台帐!B4794&amp;""</f>
      </c>
      <c r="H4794">
        <f>[1]资金台帐!H4794&amp;""</f>
      </c>
      <c r="J4794">
        <f>[1]资金台帐!J4794&amp;""</f>
      </c>
      <c r="N4794">
        <f>[1]资金台帐!N4794</f>
      </c>
      <c r="O4794">
        <f>[1]资金台帐!O4794&amp;""</f>
      </c>
      <c r="P4794">
        <f>[1]资金台帐!P4794&amp;""</f>
      </c>
      <c r="Q4794">
        <f>[1]资金台帐!Q4794&amp;""</f>
      </c>
      <c r="T4794">
        <f>[1]资金台帐!T4794&amp;""</f>
      </c>
      <c r="U4794">
        <f>[1]资金台帐!U4794&amp;""</f>
      </c>
      <c r="W4794">
        <f>[1]资金台帐!W4794&amp;""</f>
      </c>
      <c r="X4794">
        <f>[1]资金台帐!X4794&amp;""</f>
      </c>
      <c r="AB4794">
        <f>[1]资金台帐!AB4794</f>
        <v>0</v>
      </c>
      <c r="AC4794">
        <f>[1]资金台帐!AC4794</f>
        <v>0</v>
      </c>
      <c r="AD4794">
        <f>[1]资金台帐!AD4794</f>
        <v>0</v>
      </c>
      <c r="AJ4794">
        <f>[1]资金台帐!AJ4794</f>
        <v>0</v>
      </c>
      <c r="AK4794">
        <f>[1]资金台帐!AK4794</f>
        <v>0</v>
      </c>
      <c r="BA4794" s="22">
        <f t="shared" si="0"/>
      </c>
    </row>
    <row r="4795">
      <c r="B4795">
        <f>[1]资金台帐!B4795&amp;""</f>
      </c>
      <c r="H4795">
        <f>[1]资金台帐!H4795&amp;""</f>
      </c>
      <c r="J4795">
        <f>[1]资金台帐!J4795&amp;""</f>
      </c>
      <c r="N4795">
        <f>[1]资金台帐!N4795</f>
      </c>
      <c r="O4795">
        <f>[1]资金台帐!O4795&amp;""</f>
      </c>
      <c r="P4795">
        <f>[1]资金台帐!P4795&amp;""</f>
      </c>
      <c r="Q4795">
        <f>[1]资金台帐!Q4795&amp;""</f>
      </c>
      <c r="T4795">
        <f>[1]资金台帐!T4795&amp;""</f>
      </c>
      <c r="U4795">
        <f>[1]资金台帐!U4795&amp;""</f>
      </c>
      <c r="W4795">
        <f>[1]资金台帐!W4795&amp;""</f>
      </c>
      <c r="X4795">
        <f>[1]资金台帐!X4795&amp;""</f>
      </c>
      <c r="AB4795">
        <f>[1]资金台帐!AB4795</f>
        <v>0</v>
      </c>
      <c r="AC4795">
        <f>[1]资金台帐!AC4795</f>
        <v>0</v>
      </c>
      <c r="AD4795">
        <f>[1]资金台帐!AD4795</f>
        <v>0</v>
      </c>
      <c r="AJ4795">
        <f>[1]资金台帐!AJ4795</f>
        <v>0</v>
      </c>
      <c r="AK4795">
        <f>[1]资金台帐!AK4795</f>
        <v>0</v>
      </c>
      <c r="BA4795" s="22">
        <f t="shared" si="0"/>
      </c>
    </row>
    <row r="4796">
      <c r="B4796">
        <f>[1]资金台帐!B4796&amp;""</f>
      </c>
      <c r="H4796">
        <f>[1]资金台帐!H4796&amp;""</f>
      </c>
      <c r="J4796">
        <f>[1]资金台帐!J4796&amp;""</f>
      </c>
      <c r="N4796">
        <f>[1]资金台帐!N4796</f>
      </c>
      <c r="O4796">
        <f>[1]资金台帐!O4796&amp;""</f>
      </c>
      <c r="P4796">
        <f>[1]资金台帐!P4796&amp;""</f>
      </c>
      <c r="Q4796">
        <f>[1]资金台帐!Q4796&amp;""</f>
      </c>
      <c r="T4796">
        <f>[1]资金台帐!T4796&amp;""</f>
      </c>
      <c r="U4796">
        <f>[1]资金台帐!U4796&amp;""</f>
      </c>
      <c r="W4796">
        <f>[1]资金台帐!W4796&amp;""</f>
      </c>
      <c r="X4796">
        <f>[1]资金台帐!X4796&amp;""</f>
      </c>
      <c r="AB4796">
        <f>[1]资金台帐!AB4796</f>
        <v>0</v>
      </c>
      <c r="AC4796">
        <f>[1]资金台帐!AC4796</f>
        <v>0</v>
      </c>
      <c r="AD4796">
        <f>[1]资金台帐!AD4796</f>
        <v>0</v>
      </c>
      <c r="AJ4796">
        <f>[1]资金台帐!AJ4796</f>
        <v>0</v>
      </c>
      <c r="AK4796">
        <f>[1]资金台帐!AK4796</f>
        <v>0</v>
      </c>
      <c r="BA4796" s="22">
        <f t="shared" si="0"/>
      </c>
    </row>
    <row r="4797">
      <c r="B4797">
        <f>[1]资金台帐!B4797&amp;""</f>
      </c>
      <c r="H4797">
        <f>[1]资金台帐!H4797&amp;""</f>
      </c>
      <c r="J4797">
        <f>[1]资金台帐!J4797&amp;""</f>
      </c>
      <c r="N4797">
        <f>[1]资金台帐!N4797</f>
      </c>
      <c r="O4797">
        <f>[1]资金台帐!O4797&amp;""</f>
      </c>
      <c r="P4797">
        <f>[1]资金台帐!P4797&amp;""</f>
      </c>
      <c r="Q4797">
        <f>[1]资金台帐!Q4797&amp;""</f>
      </c>
      <c r="T4797">
        <f>[1]资金台帐!T4797&amp;""</f>
      </c>
      <c r="U4797">
        <f>[1]资金台帐!U4797&amp;""</f>
      </c>
      <c r="W4797">
        <f>[1]资金台帐!W4797&amp;""</f>
      </c>
      <c r="X4797">
        <f>[1]资金台帐!X4797&amp;""</f>
      </c>
      <c r="AB4797">
        <f>[1]资金台帐!AB4797</f>
        <v>0</v>
      </c>
      <c r="AC4797">
        <f>[1]资金台帐!AC4797</f>
        <v>0</v>
      </c>
      <c r="AD4797">
        <f>[1]资金台帐!AD4797</f>
        <v>0</v>
      </c>
      <c r="AJ4797">
        <f>[1]资金台帐!AJ4797</f>
        <v>0</v>
      </c>
      <c r="AK4797">
        <f>[1]资金台帐!AK4797</f>
        <v>0</v>
      </c>
      <c r="BA4797" s="22">
        <f t="shared" si="0"/>
      </c>
    </row>
    <row r="4798">
      <c r="B4798">
        <f>[1]资金台帐!B4798&amp;""</f>
      </c>
      <c r="H4798">
        <f>[1]资金台帐!H4798&amp;""</f>
      </c>
      <c r="J4798">
        <f>[1]资金台帐!J4798&amp;""</f>
      </c>
      <c r="N4798">
        <f>[1]资金台帐!N4798</f>
      </c>
      <c r="O4798">
        <f>[1]资金台帐!O4798&amp;""</f>
      </c>
      <c r="P4798">
        <f>[1]资金台帐!P4798&amp;""</f>
      </c>
      <c r="Q4798">
        <f>[1]资金台帐!Q4798&amp;""</f>
      </c>
      <c r="T4798">
        <f>[1]资金台帐!T4798&amp;""</f>
      </c>
      <c r="U4798">
        <f>[1]资金台帐!U4798&amp;""</f>
      </c>
      <c r="W4798">
        <f>[1]资金台帐!W4798&amp;""</f>
      </c>
      <c r="X4798">
        <f>[1]资金台帐!X4798&amp;""</f>
      </c>
      <c r="AB4798">
        <f>[1]资金台帐!AB4798</f>
        <v>0</v>
      </c>
      <c r="AC4798">
        <f>[1]资金台帐!AC4798</f>
        <v>0</v>
      </c>
      <c r="AD4798">
        <f>[1]资金台帐!AD4798</f>
        <v>0</v>
      </c>
      <c r="AJ4798">
        <f>[1]资金台帐!AJ4798</f>
        <v>0</v>
      </c>
      <c r="AK4798">
        <f>[1]资金台帐!AK4798</f>
        <v>0</v>
      </c>
      <c r="BA4798" s="22">
        <f t="shared" si="0"/>
      </c>
    </row>
    <row r="4799">
      <c r="B4799">
        <f>[1]资金台帐!B4799&amp;""</f>
      </c>
      <c r="H4799">
        <f>[1]资金台帐!H4799&amp;""</f>
      </c>
      <c r="J4799">
        <f>[1]资金台帐!J4799&amp;""</f>
      </c>
      <c r="N4799">
        <f>[1]资金台帐!N4799</f>
      </c>
      <c r="O4799">
        <f>[1]资金台帐!O4799&amp;""</f>
      </c>
      <c r="P4799">
        <f>[1]资金台帐!P4799&amp;""</f>
      </c>
      <c r="Q4799">
        <f>[1]资金台帐!Q4799&amp;""</f>
      </c>
      <c r="T4799">
        <f>[1]资金台帐!T4799&amp;""</f>
      </c>
      <c r="U4799">
        <f>[1]资金台帐!U4799&amp;""</f>
      </c>
      <c r="W4799">
        <f>[1]资金台帐!W4799&amp;""</f>
      </c>
      <c r="X4799">
        <f>[1]资金台帐!X4799&amp;""</f>
      </c>
      <c r="AB4799">
        <f>[1]资金台帐!AB4799</f>
        <v>0</v>
      </c>
      <c r="AC4799">
        <f>[1]资金台帐!AC4799</f>
        <v>0</v>
      </c>
      <c r="AD4799">
        <f>[1]资金台帐!AD4799</f>
        <v>0</v>
      </c>
      <c r="AJ4799">
        <f>[1]资金台帐!AJ4799</f>
        <v>0</v>
      </c>
      <c r="AK4799">
        <f>[1]资金台帐!AK4799</f>
        <v>0</v>
      </c>
      <c r="BA4799" s="22">
        <f t="shared" si="0"/>
      </c>
    </row>
    <row r="4800">
      <c r="B4800">
        <f>[1]资金台帐!B4800&amp;""</f>
      </c>
      <c r="H4800">
        <f>[1]资金台帐!H4800&amp;""</f>
      </c>
      <c r="J4800">
        <f>[1]资金台帐!J4800&amp;""</f>
      </c>
      <c r="N4800">
        <f>[1]资金台帐!N4800</f>
      </c>
      <c r="O4800">
        <f>[1]资金台帐!O4800&amp;""</f>
      </c>
      <c r="P4800">
        <f>[1]资金台帐!P4800&amp;""</f>
      </c>
      <c r="Q4800">
        <f>[1]资金台帐!Q4800&amp;""</f>
      </c>
      <c r="T4800">
        <f>[1]资金台帐!T4800&amp;""</f>
      </c>
      <c r="U4800">
        <f>[1]资金台帐!U4800&amp;""</f>
      </c>
      <c r="W4800">
        <f>[1]资金台帐!W4800&amp;""</f>
      </c>
      <c r="X4800">
        <f>[1]资金台帐!X4800&amp;""</f>
      </c>
      <c r="AB4800">
        <f>[1]资金台帐!AB4800</f>
        <v>0</v>
      </c>
      <c r="AC4800">
        <f>[1]资金台帐!AC4800</f>
        <v>0</v>
      </c>
      <c r="AD4800">
        <f>[1]资金台帐!AD4800</f>
        <v>0</v>
      </c>
      <c r="AJ4800">
        <f>[1]资金台帐!AJ4800</f>
        <v>0</v>
      </c>
      <c r="AK4800">
        <f>[1]资金台帐!AK4800</f>
        <v>0</v>
      </c>
      <c r="BA4800" s="22">
        <f t="shared" si="0"/>
      </c>
    </row>
    <row r="4801">
      <c r="B4801">
        <f>[1]资金台帐!B4801&amp;""</f>
      </c>
      <c r="H4801">
        <f>[1]资金台帐!H4801&amp;""</f>
      </c>
      <c r="J4801">
        <f>[1]资金台帐!J4801&amp;""</f>
      </c>
      <c r="N4801">
        <f>[1]资金台帐!N4801</f>
      </c>
      <c r="O4801">
        <f>[1]资金台帐!O4801&amp;""</f>
      </c>
      <c r="P4801">
        <f>[1]资金台帐!P4801&amp;""</f>
      </c>
      <c r="Q4801">
        <f>[1]资金台帐!Q4801&amp;""</f>
      </c>
      <c r="T4801">
        <f>[1]资金台帐!T4801&amp;""</f>
      </c>
      <c r="U4801">
        <f>[1]资金台帐!U4801&amp;""</f>
      </c>
      <c r="W4801">
        <f>[1]资金台帐!W4801&amp;""</f>
      </c>
      <c r="X4801">
        <f>[1]资金台帐!X4801&amp;""</f>
      </c>
      <c r="AB4801">
        <f>[1]资金台帐!AB4801</f>
        <v>0</v>
      </c>
      <c r="AC4801">
        <f>[1]资金台帐!AC4801</f>
        <v>0</v>
      </c>
      <c r="AD4801">
        <f>[1]资金台帐!AD4801</f>
        <v>0</v>
      </c>
      <c r="AJ4801">
        <f>[1]资金台帐!AJ4801</f>
        <v>0</v>
      </c>
      <c r="AK4801">
        <f>[1]资金台帐!AK4801</f>
        <v>0</v>
      </c>
      <c r="BA4801" s="22">
        <f t="shared" si="0"/>
      </c>
    </row>
    <row r="4802">
      <c r="B4802">
        <f>[1]资金台帐!B4802&amp;""</f>
      </c>
      <c r="H4802">
        <f>[1]资金台帐!H4802&amp;""</f>
      </c>
      <c r="J4802">
        <f>[1]资金台帐!J4802&amp;""</f>
      </c>
      <c r="N4802">
        <f>[1]资金台帐!N4802</f>
      </c>
      <c r="O4802">
        <f>[1]资金台帐!O4802&amp;""</f>
      </c>
      <c r="P4802">
        <f>[1]资金台帐!P4802&amp;""</f>
      </c>
      <c r="Q4802">
        <f>[1]资金台帐!Q4802&amp;""</f>
      </c>
      <c r="T4802">
        <f>[1]资金台帐!T4802&amp;""</f>
      </c>
      <c r="U4802">
        <f>[1]资金台帐!U4802&amp;""</f>
      </c>
      <c r="W4802">
        <f>[1]资金台帐!W4802&amp;""</f>
      </c>
      <c r="X4802">
        <f>[1]资金台帐!X4802&amp;""</f>
      </c>
      <c r="AB4802">
        <f>[1]资金台帐!AB4802</f>
        <v>0</v>
      </c>
      <c r="AC4802">
        <f>[1]资金台帐!AC4802</f>
        <v>0</v>
      </c>
      <c r="AD4802">
        <f>[1]资金台帐!AD4802</f>
        <v>0</v>
      </c>
      <c r="AJ4802">
        <f>[1]资金台帐!AJ4802</f>
        <v>0</v>
      </c>
      <c r="AK4802">
        <f>[1]资金台帐!AK4802</f>
        <v>0</v>
      </c>
      <c r="BA4802" s="22">
        <f t="shared" si="0"/>
      </c>
    </row>
    <row r="4803">
      <c r="B4803">
        <f>[1]资金台帐!B4803&amp;""</f>
      </c>
      <c r="H4803">
        <f>[1]资金台帐!H4803&amp;""</f>
      </c>
      <c r="J4803">
        <f>[1]资金台帐!J4803&amp;""</f>
      </c>
      <c r="N4803">
        <f>[1]资金台帐!N4803</f>
      </c>
      <c r="O4803">
        <f>[1]资金台帐!O4803&amp;""</f>
      </c>
      <c r="P4803">
        <f>[1]资金台帐!P4803&amp;""</f>
      </c>
      <c r="Q4803">
        <f>[1]资金台帐!Q4803&amp;""</f>
      </c>
      <c r="T4803">
        <f>[1]资金台帐!T4803&amp;""</f>
      </c>
      <c r="U4803">
        <f>[1]资金台帐!U4803&amp;""</f>
      </c>
      <c r="W4803">
        <f>[1]资金台帐!W4803&amp;""</f>
      </c>
      <c r="X4803">
        <f>[1]资金台帐!X4803&amp;""</f>
      </c>
      <c r="AB4803">
        <f>[1]资金台帐!AB4803</f>
        <v>0</v>
      </c>
      <c r="AC4803">
        <f>[1]资金台帐!AC4803</f>
        <v>0</v>
      </c>
      <c r="AD4803">
        <f>[1]资金台帐!AD4803</f>
        <v>0</v>
      </c>
      <c r="AJ4803">
        <f>[1]资金台帐!AJ4803</f>
        <v>0</v>
      </c>
      <c r="AK4803">
        <f>[1]资金台帐!AK4803</f>
        <v>0</v>
      </c>
      <c r="BA4803" s="22">
        <f t="shared" si="0"/>
      </c>
    </row>
    <row r="4804">
      <c r="B4804">
        <f>[1]资金台帐!B4804&amp;""</f>
      </c>
      <c r="H4804">
        <f>[1]资金台帐!H4804&amp;""</f>
      </c>
      <c r="J4804">
        <f>[1]资金台帐!J4804&amp;""</f>
      </c>
      <c r="N4804">
        <f>[1]资金台帐!N4804</f>
      </c>
      <c r="O4804">
        <f>[1]资金台帐!O4804&amp;""</f>
      </c>
      <c r="P4804">
        <f>[1]资金台帐!P4804&amp;""</f>
      </c>
      <c r="Q4804">
        <f>[1]资金台帐!Q4804&amp;""</f>
      </c>
      <c r="T4804">
        <f>[1]资金台帐!T4804&amp;""</f>
      </c>
      <c r="U4804">
        <f>[1]资金台帐!U4804&amp;""</f>
      </c>
      <c r="W4804">
        <f>[1]资金台帐!W4804&amp;""</f>
      </c>
      <c r="X4804">
        <f>[1]资金台帐!X4804&amp;""</f>
      </c>
      <c r="AB4804">
        <f>[1]资金台帐!AB4804</f>
        <v>0</v>
      </c>
      <c r="AC4804">
        <f>[1]资金台帐!AC4804</f>
        <v>0</v>
      </c>
      <c r="AD4804">
        <f>[1]资金台帐!AD4804</f>
        <v>0</v>
      </c>
      <c r="AJ4804">
        <f>[1]资金台帐!AJ4804</f>
        <v>0</v>
      </c>
      <c r="AK4804">
        <f>[1]资金台帐!AK4804</f>
        <v>0</v>
      </c>
      <c r="BA4804" s="22">
        <f t="shared" si="0"/>
      </c>
    </row>
    <row r="4805">
      <c r="B4805">
        <f>[1]资金台帐!B4805&amp;""</f>
      </c>
      <c r="H4805">
        <f>[1]资金台帐!H4805&amp;""</f>
      </c>
      <c r="J4805">
        <f>[1]资金台帐!J4805&amp;""</f>
      </c>
      <c r="N4805">
        <f>[1]资金台帐!N4805</f>
      </c>
      <c r="O4805">
        <f>[1]资金台帐!O4805&amp;""</f>
      </c>
      <c r="P4805">
        <f>[1]资金台帐!P4805&amp;""</f>
      </c>
      <c r="Q4805">
        <f>[1]资金台帐!Q4805&amp;""</f>
      </c>
      <c r="T4805">
        <f>[1]资金台帐!T4805&amp;""</f>
      </c>
      <c r="U4805">
        <f>[1]资金台帐!U4805&amp;""</f>
      </c>
      <c r="W4805">
        <f>[1]资金台帐!W4805&amp;""</f>
      </c>
      <c r="X4805">
        <f>[1]资金台帐!X4805&amp;""</f>
      </c>
      <c r="AB4805">
        <f>[1]资金台帐!AB4805</f>
        <v>0</v>
      </c>
      <c r="AC4805">
        <f>[1]资金台帐!AC4805</f>
        <v>0</v>
      </c>
      <c r="AD4805">
        <f>[1]资金台帐!AD4805</f>
        <v>0</v>
      </c>
      <c r="AJ4805">
        <f>[1]资金台帐!AJ4805</f>
        <v>0</v>
      </c>
      <c r="AK4805">
        <f>[1]资金台帐!AK4805</f>
        <v>0</v>
      </c>
      <c r="BA4805" s="22">
        <f t="shared" si="0"/>
      </c>
    </row>
    <row r="4806">
      <c r="B4806">
        <f>[1]资金台帐!B4806&amp;""</f>
      </c>
      <c r="H4806">
        <f>[1]资金台帐!H4806&amp;""</f>
      </c>
      <c r="J4806">
        <f>[1]资金台帐!J4806&amp;""</f>
      </c>
      <c r="N4806">
        <f>[1]资金台帐!N4806</f>
      </c>
      <c r="O4806">
        <f>[1]资金台帐!O4806&amp;""</f>
      </c>
      <c r="P4806">
        <f>[1]资金台帐!P4806&amp;""</f>
      </c>
      <c r="Q4806">
        <f>[1]资金台帐!Q4806&amp;""</f>
      </c>
      <c r="T4806">
        <f>[1]资金台帐!T4806&amp;""</f>
      </c>
      <c r="U4806">
        <f>[1]资金台帐!U4806&amp;""</f>
      </c>
      <c r="W4806">
        <f>[1]资金台帐!W4806&amp;""</f>
      </c>
      <c r="X4806">
        <f>[1]资金台帐!X4806&amp;""</f>
      </c>
      <c r="AB4806">
        <f>[1]资金台帐!AB4806</f>
        <v>0</v>
      </c>
      <c r="AC4806">
        <f>[1]资金台帐!AC4806</f>
        <v>0</v>
      </c>
      <c r="AD4806">
        <f>[1]资金台帐!AD4806</f>
        <v>0</v>
      </c>
      <c r="AJ4806">
        <f>[1]资金台帐!AJ4806</f>
        <v>0</v>
      </c>
      <c r="AK4806">
        <f>[1]资金台帐!AK4806</f>
        <v>0</v>
      </c>
      <c r="BA4806" s="22">
        <f t="shared" si="0"/>
      </c>
    </row>
    <row r="4807">
      <c r="B4807">
        <f>[1]资金台帐!B4807&amp;""</f>
      </c>
      <c r="H4807">
        <f>[1]资金台帐!H4807&amp;""</f>
      </c>
      <c r="J4807">
        <f>[1]资金台帐!J4807&amp;""</f>
      </c>
      <c r="N4807">
        <f>[1]资金台帐!N4807</f>
      </c>
      <c r="O4807">
        <f>[1]资金台帐!O4807&amp;""</f>
      </c>
      <c r="P4807">
        <f>[1]资金台帐!P4807&amp;""</f>
      </c>
      <c r="Q4807">
        <f>[1]资金台帐!Q4807&amp;""</f>
      </c>
      <c r="T4807">
        <f>[1]资金台帐!T4807&amp;""</f>
      </c>
      <c r="U4807">
        <f>[1]资金台帐!U4807&amp;""</f>
      </c>
      <c r="W4807">
        <f>[1]资金台帐!W4807&amp;""</f>
      </c>
      <c r="X4807">
        <f>[1]资金台帐!X4807&amp;""</f>
      </c>
      <c r="AB4807">
        <f>[1]资金台帐!AB4807</f>
        <v>0</v>
      </c>
      <c r="AC4807">
        <f>[1]资金台帐!AC4807</f>
        <v>0</v>
      </c>
      <c r="AD4807">
        <f>[1]资金台帐!AD4807</f>
        <v>0</v>
      </c>
      <c r="AJ4807">
        <f>[1]资金台帐!AJ4807</f>
        <v>0</v>
      </c>
      <c r="AK4807">
        <f>[1]资金台帐!AK4807</f>
        <v>0</v>
      </c>
      <c r="BA4807" s="22">
        <f t="shared" si="0"/>
      </c>
    </row>
    <row r="4808">
      <c r="B4808">
        <f>[1]资金台帐!B4808&amp;""</f>
      </c>
      <c r="H4808">
        <f>[1]资金台帐!H4808&amp;""</f>
      </c>
      <c r="J4808">
        <f>[1]资金台帐!J4808&amp;""</f>
      </c>
      <c r="N4808">
        <f>[1]资金台帐!N4808</f>
      </c>
      <c r="O4808">
        <f>[1]资金台帐!O4808&amp;""</f>
      </c>
      <c r="P4808">
        <f>[1]资金台帐!P4808&amp;""</f>
      </c>
      <c r="Q4808">
        <f>[1]资金台帐!Q4808&amp;""</f>
      </c>
      <c r="T4808">
        <f>[1]资金台帐!T4808&amp;""</f>
      </c>
      <c r="U4808">
        <f>[1]资金台帐!U4808&amp;""</f>
      </c>
      <c r="W4808">
        <f>[1]资金台帐!W4808&amp;""</f>
      </c>
      <c r="X4808">
        <f>[1]资金台帐!X4808&amp;""</f>
      </c>
      <c r="AB4808">
        <f>[1]资金台帐!AB4808</f>
        <v>0</v>
      </c>
      <c r="AC4808">
        <f>[1]资金台帐!AC4808</f>
        <v>0</v>
      </c>
      <c r="AD4808">
        <f>[1]资金台帐!AD4808</f>
        <v>0</v>
      </c>
      <c r="AJ4808">
        <f>[1]资金台帐!AJ4808</f>
        <v>0</v>
      </c>
      <c r="AK4808">
        <f>[1]资金台帐!AK4808</f>
        <v>0</v>
      </c>
      <c r="BA4808" s="22">
        <f t="shared" si="0"/>
      </c>
    </row>
    <row r="4809">
      <c r="B4809">
        <f>[1]资金台帐!B4809&amp;""</f>
      </c>
      <c r="H4809">
        <f>[1]资金台帐!H4809&amp;""</f>
      </c>
      <c r="J4809">
        <f>[1]资金台帐!J4809&amp;""</f>
      </c>
      <c r="N4809">
        <f>[1]资金台帐!N4809</f>
      </c>
      <c r="O4809">
        <f>[1]资金台帐!O4809&amp;""</f>
      </c>
      <c r="P4809">
        <f>[1]资金台帐!P4809&amp;""</f>
      </c>
      <c r="Q4809">
        <f>[1]资金台帐!Q4809&amp;""</f>
      </c>
      <c r="T4809">
        <f>[1]资金台帐!T4809&amp;""</f>
      </c>
      <c r="U4809">
        <f>[1]资金台帐!U4809&amp;""</f>
      </c>
      <c r="W4809">
        <f>[1]资金台帐!W4809&amp;""</f>
      </c>
      <c r="X4809">
        <f>[1]资金台帐!X4809&amp;""</f>
      </c>
      <c r="AB4809">
        <f>[1]资金台帐!AB4809</f>
        <v>0</v>
      </c>
      <c r="AC4809">
        <f>[1]资金台帐!AC4809</f>
        <v>0</v>
      </c>
      <c r="AD4809">
        <f>[1]资金台帐!AD4809</f>
        <v>0</v>
      </c>
      <c r="AJ4809">
        <f>[1]资金台帐!AJ4809</f>
        <v>0</v>
      </c>
      <c r="AK4809">
        <f>[1]资金台帐!AK4809</f>
        <v>0</v>
      </c>
      <c r="BA4809" s="22">
        <f t="shared" si="0"/>
      </c>
    </row>
    <row r="4810">
      <c r="B4810">
        <f>[1]资金台帐!B4810&amp;""</f>
      </c>
      <c r="H4810">
        <f>[1]资金台帐!H4810&amp;""</f>
      </c>
      <c r="J4810">
        <f>[1]资金台帐!J4810&amp;""</f>
      </c>
      <c r="N4810">
        <f>[1]资金台帐!N4810</f>
      </c>
      <c r="O4810">
        <f>[1]资金台帐!O4810&amp;""</f>
      </c>
      <c r="P4810">
        <f>[1]资金台帐!P4810&amp;""</f>
      </c>
      <c r="Q4810">
        <f>[1]资金台帐!Q4810&amp;""</f>
      </c>
      <c r="T4810">
        <f>[1]资金台帐!T4810&amp;""</f>
      </c>
      <c r="U4810">
        <f>[1]资金台帐!U4810&amp;""</f>
      </c>
      <c r="W4810">
        <f>[1]资金台帐!W4810&amp;""</f>
      </c>
      <c r="X4810">
        <f>[1]资金台帐!X4810&amp;""</f>
      </c>
      <c r="AB4810">
        <f>[1]资金台帐!AB4810</f>
        <v>0</v>
      </c>
      <c r="AC4810">
        <f>[1]资金台帐!AC4810</f>
        <v>0</v>
      </c>
      <c r="AD4810">
        <f>[1]资金台帐!AD4810</f>
        <v>0</v>
      </c>
      <c r="AJ4810">
        <f>[1]资金台帐!AJ4810</f>
        <v>0</v>
      </c>
      <c r="AK4810">
        <f>[1]资金台帐!AK4810</f>
        <v>0</v>
      </c>
      <c r="BA4810" s="22">
        <f t="shared" si="0"/>
      </c>
    </row>
    <row r="4811">
      <c r="B4811">
        <f>[1]资金台帐!B4811&amp;""</f>
      </c>
      <c r="H4811">
        <f>[1]资金台帐!H4811&amp;""</f>
      </c>
      <c r="J4811">
        <f>[1]资金台帐!J4811&amp;""</f>
      </c>
      <c r="N4811">
        <f>[1]资金台帐!N4811</f>
      </c>
      <c r="O4811">
        <f>[1]资金台帐!O4811&amp;""</f>
      </c>
      <c r="P4811">
        <f>[1]资金台帐!P4811&amp;""</f>
      </c>
      <c r="Q4811">
        <f>[1]资金台帐!Q4811&amp;""</f>
      </c>
      <c r="T4811">
        <f>[1]资金台帐!T4811&amp;""</f>
      </c>
      <c r="U4811">
        <f>[1]资金台帐!U4811&amp;""</f>
      </c>
      <c r="W4811">
        <f>[1]资金台帐!W4811&amp;""</f>
      </c>
      <c r="X4811">
        <f>[1]资金台帐!X4811&amp;""</f>
      </c>
      <c r="AB4811">
        <f>[1]资金台帐!AB4811</f>
        <v>0</v>
      </c>
      <c r="AC4811">
        <f>[1]资金台帐!AC4811</f>
        <v>0</v>
      </c>
      <c r="AD4811">
        <f>[1]资金台帐!AD4811</f>
        <v>0</v>
      </c>
      <c r="AJ4811">
        <f>[1]资金台帐!AJ4811</f>
        <v>0</v>
      </c>
      <c r="AK4811">
        <f>[1]资金台帐!AK4811</f>
        <v>0</v>
      </c>
      <c r="BA4811" s="22">
        <f t="shared" si="0"/>
      </c>
    </row>
    <row r="4812">
      <c r="B4812">
        <f>[1]资金台帐!B4812&amp;""</f>
      </c>
      <c r="H4812">
        <f>[1]资金台帐!H4812&amp;""</f>
      </c>
      <c r="J4812">
        <f>[1]资金台帐!J4812&amp;""</f>
      </c>
      <c r="N4812">
        <f>[1]资金台帐!N4812</f>
      </c>
      <c r="O4812">
        <f>[1]资金台帐!O4812&amp;""</f>
      </c>
      <c r="P4812">
        <f>[1]资金台帐!P4812&amp;""</f>
      </c>
      <c r="Q4812">
        <f>[1]资金台帐!Q4812&amp;""</f>
      </c>
      <c r="T4812">
        <f>[1]资金台帐!T4812&amp;""</f>
      </c>
      <c r="U4812">
        <f>[1]资金台帐!U4812&amp;""</f>
      </c>
      <c r="W4812">
        <f>[1]资金台帐!W4812&amp;""</f>
      </c>
      <c r="X4812">
        <f>[1]资金台帐!X4812&amp;""</f>
      </c>
      <c r="AB4812">
        <f>[1]资金台帐!AB4812</f>
        <v>0</v>
      </c>
      <c r="AC4812">
        <f>[1]资金台帐!AC4812</f>
        <v>0</v>
      </c>
      <c r="AD4812">
        <f>[1]资金台帐!AD4812</f>
        <v>0</v>
      </c>
      <c r="AJ4812">
        <f>[1]资金台帐!AJ4812</f>
        <v>0</v>
      </c>
      <c r="AK4812">
        <f>[1]资金台帐!AK4812</f>
        <v>0</v>
      </c>
      <c r="BA4812" s="22">
        <f t="shared" si="0"/>
      </c>
    </row>
    <row r="4813">
      <c r="B4813">
        <f>[1]资金台帐!B4813&amp;""</f>
      </c>
      <c r="H4813">
        <f>[1]资金台帐!H4813&amp;""</f>
      </c>
      <c r="J4813">
        <f>[1]资金台帐!J4813&amp;""</f>
      </c>
      <c r="N4813">
        <f>[1]资金台帐!N4813</f>
      </c>
      <c r="O4813">
        <f>[1]资金台帐!O4813&amp;""</f>
      </c>
      <c r="P4813">
        <f>[1]资金台帐!P4813&amp;""</f>
      </c>
      <c r="Q4813">
        <f>[1]资金台帐!Q4813&amp;""</f>
      </c>
      <c r="T4813">
        <f>[1]资金台帐!T4813&amp;""</f>
      </c>
      <c r="U4813">
        <f>[1]资金台帐!U4813&amp;""</f>
      </c>
      <c r="W4813">
        <f>[1]资金台帐!W4813&amp;""</f>
      </c>
      <c r="X4813">
        <f>[1]资金台帐!X4813&amp;""</f>
      </c>
      <c r="AB4813">
        <f>[1]资金台帐!AB4813</f>
        <v>0</v>
      </c>
      <c r="AC4813">
        <f>[1]资金台帐!AC4813</f>
        <v>0</v>
      </c>
      <c r="AD4813">
        <f>[1]资金台帐!AD4813</f>
        <v>0</v>
      </c>
      <c r="AJ4813">
        <f>[1]资金台帐!AJ4813</f>
        <v>0</v>
      </c>
      <c r="AK4813">
        <f>[1]资金台帐!AK4813</f>
        <v>0</v>
      </c>
      <c r="BA4813" s="22">
        <f t="shared" si="0"/>
      </c>
    </row>
    <row r="4814">
      <c r="B4814">
        <f>[1]资金台帐!B4814&amp;""</f>
      </c>
      <c r="H4814">
        <f>[1]资金台帐!H4814&amp;""</f>
      </c>
      <c r="J4814">
        <f>[1]资金台帐!J4814&amp;""</f>
      </c>
      <c r="N4814">
        <f>[1]资金台帐!N4814</f>
      </c>
      <c r="O4814">
        <f>[1]资金台帐!O4814&amp;""</f>
      </c>
      <c r="P4814">
        <f>[1]资金台帐!P4814&amp;""</f>
      </c>
      <c r="Q4814">
        <f>[1]资金台帐!Q4814&amp;""</f>
      </c>
      <c r="T4814">
        <f>[1]资金台帐!T4814&amp;""</f>
      </c>
      <c r="U4814">
        <f>[1]资金台帐!U4814&amp;""</f>
      </c>
      <c r="W4814">
        <f>[1]资金台帐!W4814&amp;""</f>
      </c>
      <c r="X4814">
        <f>[1]资金台帐!X4814&amp;""</f>
      </c>
      <c r="AB4814">
        <f>[1]资金台帐!AB4814</f>
        <v>0</v>
      </c>
      <c r="AC4814">
        <f>[1]资金台帐!AC4814</f>
        <v>0</v>
      </c>
      <c r="AD4814">
        <f>[1]资金台帐!AD4814</f>
        <v>0</v>
      </c>
      <c r="AJ4814">
        <f>[1]资金台帐!AJ4814</f>
        <v>0</v>
      </c>
      <c r="AK4814">
        <f>[1]资金台帐!AK4814</f>
        <v>0</v>
      </c>
      <c r="BA4814" s="22">
        <f t="shared" si="0"/>
      </c>
    </row>
    <row r="4815">
      <c r="B4815">
        <f>[1]资金台帐!B4815&amp;""</f>
      </c>
      <c r="H4815">
        <f>[1]资金台帐!H4815&amp;""</f>
      </c>
      <c r="J4815">
        <f>[1]资金台帐!J4815&amp;""</f>
      </c>
      <c r="N4815">
        <f>[1]资金台帐!N4815</f>
      </c>
      <c r="O4815">
        <f>[1]资金台帐!O4815&amp;""</f>
      </c>
      <c r="P4815">
        <f>[1]资金台帐!P4815&amp;""</f>
      </c>
      <c r="Q4815">
        <f>[1]资金台帐!Q4815&amp;""</f>
      </c>
      <c r="T4815">
        <f>[1]资金台帐!T4815&amp;""</f>
      </c>
      <c r="U4815">
        <f>[1]资金台帐!U4815&amp;""</f>
      </c>
      <c r="W4815">
        <f>[1]资金台帐!W4815&amp;""</f>
      </c>
      <c r="X4815">
        <f>[1]资金台帐!X4815&amp;""</f>
      </c>
      <c r="AB4815">
        <f>[1]资金台帐!AB4815</f>
        <v>0</v>
      </c>
      <c r="AC4815">
        <f>[1]资金台帐!AC4815</f>
        <v>0</v>
      </c>
      <c r="AD4815">
        <f>[1]资金台帐!AD4815</f>
        <v>0</v>
      </c>
      <c r="AJ4815">
        <f>[1]资金台帐!AJ4815</f>
        <v>0</v>
      </c>
      <c r="AK4815">
        <f>[1]资金台帐!AK4815</f>
        <v>0</v>
      </c>
      <c r="BA4815" s="22">
        <f t="shared" si="0"/>
      </c>
    </row>
    <row r="4816">
      <c r="B4816">
        <f>[1]资金台帐!B4816&amp;""</f>
      </c>
      <c r="H4816">
        <f>[1]资金台帐!H4816&amp;""</f>
      </c>
      <c r="J4816">
        <f>[1]资金台帐!J4816&amp;""</f>
      </c>
      <c r="N4816">
        <f>[1]资金台帐!N4816</f>
      </c>
      <c r="O4816">
        <f>[1]资金台帐!O4816&amp;""</f>
      </c>
      <c r="P4816">
        <f>[1]资金台帐!P4816&amp;""</f>
      </c>
      <c r="Q4816">
        <f>[1]资金台帐!Q4816&amp;""</f>
      </c>
      <c r="T4816">
        <f>[1]资金台帐!T4816&amp;""</f>
      </c>
      <c r="U4816">
        <f>[1]资金台帐!U4816&amp;""</f>
      </c>
      <c r="W4816">
        <f>[1]资金台帐!W4816&amp;""</f>
      </c>
      <c r="X4816">
        <f>[1]资金台帐!X4816&amp;""</f>
      </c>
      <c r="AB4816">
        <f>[1]资金台帐!AB4816</f>
        <v>0</v>
      </c>
      <c r="AC4816">
        <f>[1]资金台帐!AC4816</f>
        <v>0</v>
      </c>
      <c r="AD4816">
        <f>[1]资金台帐!AD4816</f>
        <v>0</v>
      </c>
      <c r="AJ4816">
        <f>[1]资金台帐!AJ4816</f>
        <v>0</v>
      </c>
      <c r="AK4816">
        <f>[1]资金台帐!AK4816</f>
        <v>0</v>
      </c>
      <c r="BA4816" s="22">
        <f t="shared" si="0"/>
      </c>
    </row>
    <row r="4817">
      <c r="B4817">
        <f>[1]资金台帐!B4817&amp;""</f>
      </c>
      <c r="H4817">
        <f>[1]资金台帐!H4817&amp;""</f>
      </c>
      <c r="J4817">
        <f>[1]资金台帐!J4817&amp;""</f>
      </c>
      <c r="N4817">
        <f>[1]资金台帐!N4817</f>
      </c>
      <c r="O4817">
        <f>[1]资金台帐!O4817&amp;""</f>
      </c>
      <c r="P4817">
        <f>[1]资金台帐!P4817&amp;""</f>
      </c>
      <c r="Q4817">
        <f>[1]资金台帐!Q4817&amp;""</f>
      </c>
      <c r="T4817">
        <f>[1]资金台帐!T4817&amp;""</f>
      </c>
      <c r="U4817">
        <f>[1]资金台帐!U4817&amp;""</f>
      </c>
      <c r="W4817">
        <f>[1]资金台帐!W4817&amp;""</f>
      </c>
      <c r="X4817">
        <f>[1]资金台帐!X4817&amp;""</f>
      </c>
      <c r="AB4817">
        <f>[1]资金台帐!AB4817</f>
        <v>0</v>
      </c>
      <c r="AC4817">
        <f>[1]资金台帐!AC4817</f>
        <v>0</v>
      </c>
      <c r="AD4817">
        <f>[1]资金台帐!AD4817</f>
        <v>0</v>
      </c>
      <c r="AJ4817">
        <f>[1]资金台帐!AJ4817</f>
        <v>0</v>
      </c>
      <c r="AK4817">
        <f>[1]资金台帐!AK4817</f>
        <v>0</v>
      </c>
      <c r="BA4817" s="22">
        <f t="shared" si="0"/>
      </c>
    </row>
    <row r="4818">
      <c r="B4818">
        <f>[1]资金台帐!B4818&amp;""</f>
      </c>
      <c r="H4818">
        <f>[1]资金台帐!H4818&amp;""</f>
      </c>
      <c r="J4818">
        <f>[1]资金台帐!J4818&amp;""</f>
      </c>
      <c r="N4818">
        <f>[1]资金台帐!N4818</f>
      </c>
      <c r="O4818">
        <f>[1]资金台帐!O4818&amp;""</f>
      </c>
      <c r="P4818">
        <f>[1]资金台帐!P4818&amp;""</f>
      </c>
      <c r="Q4818">
        <f>[1]资金台帐!Q4818&amp;""</f>
      </c>
      <c r="T4818">
        <f>[1]资金台帐!T4818&amp;""</f>
      </c>
      <c r="U4818">
        <f>[1]资金台帐!U4818&amp;""</f>
      </c>
      <c r="W4818">
        <f>[1]资金台帐!W4818&amp;""</f>
      </c>
      <c r="X4818">
        <f>[1]资金台帐!X4818&amp;""</f>
      </c>
      <c r="AB4818">
        <f>[1]资金台帐!AB4818</f>
        <v>0</v>
      </c>
      <c r="AC4818">
        <f>[1]资金台帐!AC4818</f>
        <v>0</v>
      </c>
      <c r="AD4818">
        <f>[1]资金台帐!AD4818</f>
        <v>0</v>
      </c>
      <c r="AJ4818">
        <f>[1]资金台帐!AJ4818</f>
        <v>0</v>
      </c>
      <c r="AK4818">
        <f>[1]资金台帐!AK4818</f>
        <v>0</v>
      </c>
      <c r="BA4818" s="22">
        <f t="shared" si="0"/>
      </c>
    </row>
    <row r="4819">
      <c r="B4819">
        <f>[1]资金台帐!B4819&amp;""</f>
      </c>
      <c r="H4819">
        <f>[1]资金台帐!H4819&amp;""</f>
      </c>
      <c r="J4819">
        <f>[1]资金台帐!J4819&amp;""</f>
      </c>
      <c r="N4819">
        <f>[1]资金台帐!N4819</f>
      </c>
      <c r="O4819">
        <f>[1]资金台帐!O4819&amp;""</f>
      </c>
      <c r="P4819">
        <f>[1]资金台帐!P4819&amp;""</f>
      </c>
      <c r="Q4819">
        <f>[1]资金台帐!Q4819&amp;""</f>
      </c>
      <c r="T4819">
        <f>[1]资金台帐!T4819&amp;""</f>
      </c>
      <c r="U4819">
        <f>[1]资金台帐!U4819&amp;""</f>
      </c>
      <c r="W4819">
        <f>[1]资金台帐!W4819&amp;""</f>
      </c>
      <c r="X4819">
        <f>[1]资金台帐!X4819&amp;""</f>
      </c>
      <c r="AB4819">
        <f>[1]资金台帐!AB4819</f>
        <v>0</v>
      </c>
      <c r="AC4819">
        <f>[1]资金台帐!AC4819</f>
        <v>0</v>
      </c>
      <c r="AD4819">
        <f>[1]资金台帐!AD4819</f>
        <v>0</v>
      </c>
      <c r="AJ4819">
        <f>[1]资金台帐!AJ4819</f>
        <v>0</v>
      </c>
      <c r="AK4819">
        <f>[1]资金台帐!AK4819</f>
        <v>0</v>
      </c>
      <c r="BA4819" s="22">
        <f t="shared" si="0"/>
      </c>
    </row>
    <row r="4820">
      <c r="B4820">
        <f>[1]资金台帐!B4820&amp;""</f>
      </c>
      <c r="H4820">
        <f>[1]资金台帐!H4820&amp;""</f>
      </c>
      <c r="J4820">
        <f>[1]资金台帐!J4820&amp;""</f>
      </c>
      <c r="N4820">
        <f>[1]资金台帐!N4820</f>
      </c>
      <c r="O4820">
        <f>[1]资金台帐!O4820&amp;""</f>
      </c>
      <c r="P4820">
        <f>[1]资金台帐!P4820&amp;""</f>
      </c>
      <c r="Q4820">
        <f>[1]资金台帐!Q4820&amp;""</f>
      </c>
      <c r="T4820">
        <f>[1]资金台帐!T4820&amp;""</f>
      </c>
      <c r="U4820">
        <f>[1]资金台帐!U4820&amp;""</f>
      </c>
      <c r="W4820">
        <f>[1]资金台帐!W4820&amp;""</f>
      </c>
      <c r="X4820">
        <f>[1]资金台帐!X4820&amp;""</f>
      </c>
      <c r="AB4820">
        <f>[1]资金台帐!AB4820</f>
        <v>0</v>
      </c>
      <c r="AC4820">
        <f>[1]资金台帐!AC4820</f>
        <v>0</v>
      </c>
      <c r="AD4820">
        <f>[1]资金台帐!AD4820</f>
        <v>0</v>
      </c>
      <c r="AJ4820">
        <f>[1]资金台帐!AJ4820</f>
        <v>0</v>
      </c>
      <c r="AK4820">
        <f>[1]资金台帐!AK4820</f>
        <v>0</v>
      </c>
      <c r="BA4820" s="22">
        <f t="shared" si="0"/>
      </c>
    </row>
    <row r="4821">
      <c r="B4821">
        <f>[1]资金台帐!B4821&amp;""</f>
      </c>
      <c r="H4821">
        <f>[1]资金台帐!H4821&amp;""</f>
      </c>
      <c r="J4821">
        <f>[1]资金台帐!J4821&amp;""</f>
      </c>
      <c r="N4821">
        <f>[1]资金台帐!N4821</f>
      </c>
      <c r="O4821">
        <f>[1]资金台帐!O4821&amp;""</f>
      </c>
      <c r="P4821">
        <f>[1]资金台帐!P4821&amp;""</f>
      </c>
      <c r="Q4821">
        <f>[1]资金台帐!Q4821&amp;""</f>
      </c>
      <c r="T4821">
        <f>[1]资金台帐!T4821&amp;""</f>
      </c>
      <c r="U4821">
        <f>[1]资金台帐!U4821&amp;""</f>
      </c>
      <c r="W4821">
        <f>[1]资金台帐!W4821&amp;""</f>
      </c>
      <c r="X4821">
        <f>[1]资金台帐!X4821&amp;""</f>
      </c>
      <c r="AB4821">
        <f>[1]资金台帐!AB4821</f>
        <v>0</v>
      </c>
      <c r="AC4821">
        <f>[1]资金台帐!AC4821</f>
        <v>0</v>
      </c>
      <c r="AD4821">
        <f>[1]资金台帐!AD4821</f>
        <v>0</v>
      </c>
      <c r="AJ4821">
        <f>[1]资金台帐!AJ4821</f>
        <v>0</v>
      </c>
      <c r="AK4821">
        <f>[1]资金台帐!AK4821</f>
        <v>0</v>
      </c>
      <c r="BA4821" s="22">
        <f t="shared" si="0"/>
      </c>
    </row>
    <row r="4822">
      <c r="B4822">
        <f>[1]资金台帐!B4822&amp;""</f>
      </c>
      <c r="H4822">
        <f>[1]资金台帐!H4822&amp;""</f>
      </c>
      <c r="J4822">
        <f>[1]资金台帐!J4822&amp;""</f>
      </c>
      <c r="N4822">
        <f>[1]资金台帐!N4822</f>
      </c>
      <c r="O4822">
        <f>[1]资金台帐!O4822&amp;""</f>
      </c>
      <c r="P4822">
        <f>[1]资金台帐!P4822&amp;""</f>
      </c>
      <c r="Q4822">
        <f>[1]资金台帐!Q4822&amp;""</f>
      </c>
      <c r="T4822">
        <f>[1]资金台帐!T4822&amp;""</f>
      </c>
      <c r="U4822">
        <f>[1]资金台帐!U4822&amp;""</f>
      </c>
      <c r="W4822">
        <f>[1]资金台帐!W4822&amp;""</f>
      </c>
      <c r="X4822">
        <f>[1]资金台帐!X4822&amp;""</f>
      </c>
      <c r="AB4822">
        <f>[1]资金台帐!AB4822</f>
        <v>0</v>
      </c>
      <c r="AC4822">
        <f>[1]资金台帐!AC4822</f>
        <v>0</v>
      </c>
      <c r="AD4822">
        <f>[1]资金台帐!AD4822</f>
        <v>0</v>
      </c>
      <c r="AJ4822">
        <f>[1]资金台帐!AJ4822</f>
        <v>0</v>
      </c>
      <c r="AK4822">
        <f>[1]资金台帐!AK4822</f>
        <v>0</v>
      </c>
      <c r="BA4822" s="22">
        <f t="shared" si="0"/>
      </c>
    </row>
    <row r="4823">
      <c r="B4823">
        <f>[1]资金台帐!B4823&amp;""</f>
      </c>
      <c r="H4823">
        <f>[1]资金台帐!H4823&amp;""</f>
      </c>
      <c r="J4823">
        <f>[1]资金台帐!J4823&amp;""</f>
      </c>
      <c r="N4823">
        <f>[1]资金台帐!N4823</f>
      </c>
      <c r="O4823">
        <f>[1]资金台帐!O4823&amp;""</f>
      </c>
      <c r="P4823">
        <f>[1]资金台帐!P4823&amp;""</f>
      </c>
      <c r="Q4823">
        <f>[1]资金台帐!Q4823&amp;""</f>
      </c>
      <c r="T4823">
        <f>[1]资金台帐!T4823&amp;""</f>
      </c>
      <c r="U4823">
        <f>[1]资金台帐!U4823&amp;""</f>
      </c>
      <c r="W4823">
        <f>[1]资金台帐!W4823&amp;""</f>
      </c>
      <c r="X4823">
        <f>[1]资金台帐!X4823&amp;""</f>
      </c>
      <c r="AB4823">
        <f>[1]资金台帐!AB4823</f>
        <v>0</v>
      </c>
      <c r="AC4823">
        <f>[1]资金台帐!AC4823</f>
        <v>0</v>
      </c>
      <c r="AD4823">
        <f>[1]资金台帐!AD4823</f>
        <v>0</v>
      </c>
      <c r="AJ4823">
        <f>[1]资金台帐!AJ4823</f>
        <v>0</v>
      </c>
      <c r="AK4823">
        <f>[1]资金台帐!AK4823</f>
        <v>0</v>
      </c>
      <c r="BA4823" s="22">
        <f t="shared" si="0"/>
      </c>
    </row>
    <row r="4824">
      <c r="B4824">
        <f>[1]资金台帐!B4824&amp;""</f>
      </c>
      <c r="H4824">
        <f>[1]资金台帐!H4824&amp;""</f>
      </c>
      <c r="J4824">
        <f>[1]资金台帐!J4824&amp;""</f>
      </c>
      <c r="N4824">
        <f>[1]资金台帐!N4824</f>
      </c>
      <c r="O4824">
        <f>[1]资金台帐!O4824&amp;""</f>
      </c>
      <c r="P4824">
        <f>[1]资金台帐!P4824&amp;""</f>
      </c>
      <c r="Q4824">
        <f>[1]资金台帐!Q4824&amp;""</f>
      </c>
      <c r="T4824">
        <f>[1]资金台帐!T4824&amp;""</f>
      </c>
      <c r="U4824">
        <f>[1]资金台帐!U4824&amp;""</f>
      </c>
      <c r="W4824">
        <f>[1]资金台帐!W4824&amp;""</f>
      </c>
      <c r="X4824">
        <f>[1]资金台帐!X4824&amp;""</f>
      </c>
      <c r="AB4824">
        <f>[1]资金台帐!AB4824</f>
        <v>0</v>
      </c>
      <c r="AC4824">
        <f>[1]资金台帐!AC4824</f>
        <v>0</v>
      </c>
      <c r="AD4824">
        <f>[1]资金台帐!AD4824</f>
        <v>0</v>
      </c>
      <c r="AJ4824">
        <f>[1]资金台帐!AJ4824</f>
        <v>0</v>
      </c>
      <c r="AK4824">
        <f>[1]资金台帐!AK4824</f>
        <v>0</v>
      </c>
      <c r="BA4824" s="22">
        <f t="shared" si="0"/>
      </c>
    </row>
    <row r="4825">
      <c r="B4825">
        <f>[1]资金台帐!B4825&amp;""</f>
      </c>
      <c r="H4825">
        <f>[1]资金台帐!H4825&amp;""</f>
      </c>
      <c r="J4825">
        <f>[1]资金台帐!J4825&amp;""</f>
      </c>
      <c r="N4825">
        <f>[1]资金台帐!N4825</f>
      </c>
      <c r="O4825">
        <f>[1]资金台帐!O4825&amp;""</f>
      </c>
      <c r="P4825">
        <f>[1]资金台帐!P4825&amp;""</f>
      </c>
      <c r="Q4825">
        <f>[1]资金台帐!Q4825&amp;""</f>
      </c>
      <c r="T4825">
        <f>[1]资金台帐!T4825&amp;""</f>
      </c>
      <c r="U4825">
        <f>[1]资金台帐!U4825&amp;""</f>
      </c>
      <c r="W4825">
        <f>[1]资金台帐!W4825&amp;""</f>
      </c>
      <c r="X4825">
        <f>[1]资金台帐!X4825&amp;""</f>
      </c>
      <c r="AB4825">
        <f>[1]资金台帐!AB4825</f>
        <v>0</v>
      </c>
      <c r="AC4825">
        <f>[1]资金台帐!AC4825</f>
        <v>0</v>
      </c>
      <c r="AD4825">
        <f>[1]资金台帐!AD4825</f>
        <v>0</v>
      </c>
      <c r="AJ4825">
        <f>[1]资金台帐!AJ4825</f>
        <v>0</v>
      </c>
      <c r="AK4825">
        <f>[1]资金台帐!AK4825</f>
        <v>0</v>
      </c>
      <c r="BA4825" s="22">
        <f t="shared" si="0"/>
      </c>
    </row>
    <row r="4826">
      <c r="B4826">
        <f>[1]资金台帐!B4826&amp;""</f>
      </c>
      <c r="H4826">
        <f>[1]资金台帐!H4826&amp;""</f>
      </c>
      <c r="J4826">
        <f>[1]资金台帐!J4826&amp;""</f>
      </c>
      <c r="N4826">
        <f>[1]资金台帐!N4826</f>
      </c>
      <c r="O4826">
        <f>[1]资金台帐!O4826&amp;""</f>
      </c>
      <c r="P4826">
        <f>[1]资金台帐!P4826&amp;""</f>
      </c>
      <c r="Q4826">
        <f>[1]资金台帐!Q4826&amp;""</f>
      </c>
      <c r="T4826">
        <f>[1]资金台帐!T4826&amp;""</f>
      </c>
      <c r="U4826">
        <f>[1]资金台帐!U4826&amp;""</f>
      </c>
      <c r="W4826">
        <f>[1]资金台帐!W4826&amp;""</f>
      </c>
      <c r="X4826">
        <f>[1]资金台帐!X4826&amp;""</f>
      </c>
      <c r="AB4826">
        <f>[1]资金台帐!AB4826</f>
        <v>0</v>
      </c>
      <c r="AC4826">
        <f>[1]资金台帐!AC4826</f>
        <v>0</v>
      </c>
      <c r="AD4826">
        <f>[1]资金台帐!AD4826</f>
        <v>0</v>
      </c>
      <c r="AJ4826">
        <f>[1]资金台帐!AJ4826</f>
        <v>0</v>
      </c>
      <c r="AK4826">
        <f>[1]资金台帐!AK4826</f>
        <v>0</v>
      </c>
      <c r="BA4826" s="22">
        <f t="shared" si="0"/>
      </c>
    </row>
    <row r="4827">
      <c r="B4827">
        <f>[1]资金台帐!B4827&amp;""</f>
      </c>
      <c r="H4827">
        <f>[1]资金台帐!H4827&amp;""</f>
      </c>
      <c r="J4827">
        <f>[1]资金台帐!J4827&amp;""</f>
      </c>
      <c r="N4827">
        <f>[1]资金台帐!N4827</f>
      </c>
      <c r="O4827">
        <f>[1]资金台帐!O4827&amp;""</f>
      </c>
      <c r="P4827">
        <f>[1]资金台帐!P4827&amp;""</f>
      </c>
      <c r="Q4827">
        <f>[1]资金台帐!Q4827&amp;""</f>
      </c>
      <c r="T4827">
        <f>[1]资金台帐!T4827&amp;""</f>
      </c>
      <c r="U4827">
        <f>[1]资金台帐!U4827&amp;""</f>
      </c>
      <c r="W4827">
        <f>[1]资金台帐!W4827&amp;""</f>
      </c>
      <c r="X4827">
        <f>[1]资金台帐!X4827&amp;""</f>
      </c>
      <c r="AB4827">
        <f>[1]资金台帐!AB4827</f>
        <v>0</v>
      </c>
      <c r="AC4827">
        <f>[1]资金台帐!AC4827</f>
        <v>0</v>
      </c>
      <c r="AD4827">
        <f>[1]资金台帐!AD4827</f>
        <v>0</v>
      </c>
      <c r="AJ4827">
        <f>[1]资金台帐!AJ4827</f>
        <v>0</v>
      </c>
      <c r="AK4827">
        <f>[1]资金台帐!AK4827</f>
        <v>0</v>
      </c>
      <c r="BA4827" s="22">
        <f t="shared" si="0"/>
      </c>
    </row>
    <row r="4828">
      <c r="B4828">
        <f>[1]资金台帐!B4828&amp;""</f>
      </c>
      <c r="H4828">
        <f>[1]资金台帐!H4828&amp;""</f>
      </c>
      <c r="J4828">
        <f>[1]资金台帐!J4828&amp;""</f>
      </c>
      <c r="N4828">
        <f>[1]资金台帐!N4828</f>
      </c>
      <c r="O4828">
        <f>[1]资金台帐!O4828&amp;""</f>
      </c>
      <c r="P4828">
        <f>[1]资金台帐!P4828&amp;""</f>
      </c>
      <c r="Q4828">
        <f>[1]资金台帐!Q4828&amp;""</f>
      </c>
      <c r="T4828">
        <f>[1]资金台帐!T4828&amp;""</f>
      </c>
      <c r="U4828">
        <f>[1]资金台帐!U4828&amp;""</f>
      </c>
      <c r="W4828">
        <f>[1]资金台帐!W4828&amp;""</f>
      </c>
      <c r="X4828">
        <f>[1]资金台帐!X4828&amp;""</f>
      </c>
      <c r="AB4828">
        <f>[1]资金台帐!AB4828</f>
        <v>0</v>
      </c>
      <c r="AC4828">
        <f>[1]资金台帐!AC4828</f>
        <v>0</v>
      </c>
      <c r="AD4828">
        <f>[1]资金台帐!AD4828</f>
        <v>0</v>
      </c>
      <c r="AJ4828">
        <f>[1]资金台帐!AJ4828</f>
        <v>0</v>
      </c>
      <c r="AK4828">
        <f>[1]资金台帐!AK4828</f>
        <v>0</v>
      </c>
      <c r="BA4828" s="22">
        <f t="shared" si="0"/>
      </c>
    </row>
    <row r="4829">
      <c r="B4829">
        <f>[1]资金台帐!B4829&amp;""</f>
      </c>
      <c r="H4829">
        <f>[1]资金台帐!H4829&amp;""</f>
      </c>
      <c r="J4829">
        <f>[1]资金台帐!J4829&amp;""</f>
      </c>
      <c r="N4829">
        <f>[1]资金台帐!N4829</f>
      </c>
      <c r="O4829">
        <f>[1]资金台帐!O4829&amp;""</f>
      </c>
      <c r="P4829">
        <f>[1]资金台帐!P4829&amp;""</f>
      </c>
      <c r="Q4829">
        <f>[1]资金台帐!Q4829&amp;""</f>
      </c>
      <c r="T4829">
        <f>[1]资金台帐!T4829&amp;""</f>
      </c>
      <c r="U4829">
        <f>[1]资金台帐!U4829&amp;""</f>
      </c>
      <c r="W4829">
        <f>[1]资金台帐!W4829&amp;""</f>
      </c>
      <c r="X4829">
        <f>[1]资金台帐!X4829&amp;""</f>
      </c>
      <c r="AB4829">
        <f>[1]资金台帐!AB4829</f>
        <v>0</v>
      </c>
      <c r="AC4829">
        <f>[1]资金台帐!AC4829</f>
        <v>0</v>
      </c>
      <c r="AD4829">
        <f>[1]资金台帐!AD4829</f>
        <v>0</v>
      </c>
      <c r="AJ4829">
        <f>[1]资金台帐!AJ4829</f>
        <v>0</v>
      </c>
      <c r="AK4829">
        <f>[1]资金台帐!AK4829</f>
        <v>0</v>
      </c>
      <c r="BA4829" s="22">
        <f t="shared" si="0"/>
      </c>
    </row>
    <row r="4830">
      <c r="B4830">
        <f>[1]资金台帐!B4830&amp;""</f>
      </c>
      <c r="H4830">
        <f>[1]资金台帐!H4830&amp;""</f>
      </c>
      <c r="J4830">
        <f>[1]资金台帐!J4830&amp;""</f>
      </c>
      <c r="N4830">
        <f>[1]资金台帐!N4830</f>
      </c>
      <c r="O4830">
        <f>[1]资金台帐!O4830&amp;""</f>
      </c>
      <c r="P4830">
        <f>[1]资金台帐!P4830&amp;""</f>
      </c>
      <c r="Q4830">
        <f>[1]资金台帐!Q4830&amp;""</f>
      </c>
      <c r="T4830">
        <f>[1]资金台帐!T4830&amp;""</f>
      </c>
      <c r="U4830">
        <f>[1]资金台帐!U4830&amp;""</f>
      </c>
      <c r="W4830">
        <f>[1]资金台帐!W4830&amp;""</f>
      </c>
      <c r="X4830">
        <f>[1]资金台帐!X4830&amp;""</f>
      </c>
      <c r="AB4830">
        <f>[1]资金台帐!AB4830</f>
        <v>0</v>
      </c>
      <c r="AC4830">
        <f>[1]资金台帐!AC4830</f>
        <v>0</v>
      </c>
      <c r="AD4830">
        <f>[1]资金台帐!AD4830</f>
        <v>0</v>
      </c>
      <c r="AJ4830">
        <f>[1]资金台帐!AJ4830</f>
        <v>0</v>
      </c>
      <c r="AK4830">
        <f>[1]资金台帐!AK4830</f>
        <v>0</v>
      </c>
      <c r="BA4830" s="22">
        <f t="shared" si="0"/>
      </c>
    </row>
    <row r="4831">
      <c r="B4831">
        <f>[1]资金台帐!B4831&amp;""</f>
      </c>
      <c r="H4831">
        <f>[1]资金台帐!H4831&amp;""</f>
      </c>
      <c r="J4831">
        <f>[1]资金台帐!J4831&amp;""</f>
      </c>
      <c r="N4831">
        <f>[1]资金台帐!N4831</f>
      </c>
      <c r="O4831">
        <f>[1]资金台帐!O4831&amp;""</f>
      </c>
      <c r="P4831">
        <f>[1]资金台帐!P4831&amp;""</f>
      </c>
      <c r="Q4831">
        <f>[1]资金台帐!Q4831&amp;""</f>
      </c>
      <c r="T4831">
        <f>[1]资金台帐!T4831&amp;""</f>
      </c>
      <c r="U4831">
        <f>[1]资金台帐!U4831&amp;""</f>
      </c>
      <c r="W4831">
        <f>[1]资金台帐!W4831&amp;""</f>
      </c>
      <c r="X4831">
        <f>[1]资金台帐!X4831&amp;""</f>
      </c>
      <c r="AB4831">
        <f>[1]资金台帐!AB4831</f>
        <v>0</v>
      </c>
      <c r="AC4831">
        <f>[1]资金台帐!AC4831</f>
        <v>0</v>
      </c>
      <c r="AD4831">
        <f>[1]资金台帐!AD4831</f>
        <v>0</v>
      </c>
      <c r="AJ4831">
        <f>[1]资金台帐!AJ4831</f>
        <v>0</v>
      </c>
      <c r="AK4831">
        <f>[1]资金台帐!AK4831</f>
        <v>0</v>
      </c>
      <c r="BA4831" s="22">
        <f t="shared" si="0"/>
      </c>
    </row>
    <row r="4832">
      <c r="B4832">
        <f>[1]资金台帐!B4832&amp;""</f>
      </c>
      <c r="H4832">
        <f>[1]资金台帐!H4832&amp;""</f>
      </c>
      <c r="J4832">
        <f>[1]资金台帐!J4832&amp;""</f>
      </c>
      <c r="N4832">
        <f>[1]资金台帐!N4832</f>
      </c>
      <c r="O4832">
        <f>[1]资金台帐!O4832&amp;""</f>
      </c>
      <c r="P4832">
        <f>[1]资金台帐!P4832&amp;""</f>
      </c>
      <c r="Q4832">
        <f>[1]资金台帐!Q4832&amp;""</f>
      </c>
      <c r="T4832">
        <f>[1]资金台帐!T4832&amp;""</f>
      </c>
      <c r="U4832">
        <f>[1]资金台帐!U4832&amp;""</f>
      </c>
      <c r="W4832">
        <f>[1]资金台帐!W4832&amp;""</f>
      </c>
      <c r="X4832">
        <f>[1]资金台帐!X4832&amp;""</f>
      </c>
      <c r="AB4832">
        <f>[1]资金台帐!AB4832</f>
        <v>0</v>
      </c>
      <c r="AC4832">
        <f>[1]资金台帐!AC4832</f>
        <v>0</v>
      </c>
      <c r="AD4832">
        <f>[1]资金台帐!AD4832</f>
        <v>0</v>
      </c>
      <c r="AJ4832">
        <f>[1]资金台帐!AJ4832</f>
        <v>0</v>
      </c>
      <c r="AK4832">
        <f>[1]资金台帐!AK4832</f>
        <v>0</v>
      </c>
      <c r="BA4832" s="22">
        <f t="shared" si="0"/>
      </c>
    </row>
    <row r="4833">
      <c r="B4833">
        <f>[1]资金台帐!B4833&amp;""</f>
      </c>
      <c r="H4833">
        <f>[1]资金台帐!H4833&amp;""</f>
      </c>
      <c r="J4833">
        <f>[1]资金台帐!J4833&amp;""</f>
      </c>
      <c r="N4833">
        <f>[1]资金台帐!N4833</f>
      </c>
      <c r="O4833">
        <f>[1]资金台帐!O4833&amp;""</f>
      </c>
      <c r="P4833">
        <f>[1]资金台帐!P4833&amp;""</f>
      </c>
      <c r="Q4833">
        <f>[1]资金台帐!Q4833&amp;""</f>
      </c>
      <c r="T4833">
        <f>[1]资金台帐!T4833&amp;""</f>
      </c>
      <c r="U4833">
        <f>[1]资金台帐!U4833&amp;""</f>
      </c>
      <c r="W4833">
        <f>[1]资金台帐!W4833&amp;""</f>
      </c>
      <c r="X4833">
        <f>[1]资金台帐!X4833&amp;""</f>
      </c>
      <c r="AB4833">
        <f>[1]资金台帐!AB4833</f>
        <v>0</v>
      </c>
      <c r="AC4833">
        <f>[1]资金台帐!AC4833</f>
        <v>0</v>
      </c>
      <c r="AD4833">
        <f>[1]资金台帐!AD4833</f>
        <v>0</v>
      </c>
      <c r="AJ4833">
        <f>[1]资金台帐!AJ4833</f>
        <v>0</v>
      </c>
      <c r="AK4833">
        <f>[1]资金台帐!AK4833</f>
        <v>0</v>
      </c>
      <c r="BA4833" s="22">
        <f t="shared" si="0"/>
      </c>
    </row>
    <row r="4834">
      <c r="B4834">
        <f>[1]资金台帐!B4834&amp;""</f>
      </c>
      <c r="H4834">
        <f>[1]资金台帐!H4834&amp;""</f>
      </c>
      <c r="J4834">
        <f>[1]资金台帐!J4834&amp;""</f>
      </c>
      <c r="N4834">
        <f>[1]资金台帐!N4834</f>
      </c>
      <c r="O4834">
        <f>[1]资金台帐!O4834&amp;""</f>
      </c>
      <c r="P4834">
        <f>[1]资金台帐!P4834&amp;""</f>
      </c>
      <c r="Q4834">
        <f>[1]资金台帐!Q4834&amp;""</f>
      </c>
      <c r="T4834">
        <f>[1]资金台帐!T4834&amp;""</f>
      </c>
      <c r="U4834">
        <f>[1]资金台帐!U4834&amp;""</f>
      </c>
      <c r="W4834">
        <f>[1]资金台帐!W4834&amp;""</f>
      </c>
      <c r="X4834">
        <f>[1]资金台帐!X4834&amp;""</f>
      </c>
      <c r="AB4834">
        <f>[1]资金台帐!AB4834</f>
        <v>0</v>
      </c>
      <c r="AC4834">
        <f>[1]资金台帐!AC4834</f>
        <v>0</v>
      </c>
      <c r="AD4834">
        <f>[1]资金台帐!AD4834</f>
        <v>0</v>
      </c>
      <c r="AJ4834">
        <f>[1]资金台帐!AJ4834</f>
        <v>0</v>
      </c>
      <c r="AK4834">
        <f>[1]资金台帐!AK4834</f>
        <v>0</v>
      </c>
      <c r="BA4834" s="22">
        <f t="shared" si="0"/>
      </c>
    </row>
    <row r="4835">
      <c r="B4835">
        <f>[1]资金台帐!B4835&amp;""</f>
      </c>
      <c r="H4835">
        <f>[1]资金台帐!H4835&amp;""</f>
      </c>
      <c r="J4835">
        <f>[1]资金台帐!J4835&amp;""</f>
      </c>
      <c r="N4835">
        <f>[1]资金台帐!N4835</f>
      </c>
      <c r="O4835">
        <f>[1]资金台帐!O4835&amp;""</f>
      </c>
      <c r="P4835">
        <f>[1]资金台帐!P4835&amp;""</f>
      </c>
      <c r="Q4835">
        <f>[1]资金台帐!Q4835&amp;""</f>
      </c>
      <c r="T4835">
        <f>[1]资金台帐!T4835&amp;""</f>
      </c>
      <c r="U4835">
        <f>[1]资金台帐!U4835&amp;""</f>
      </c>
      <c r="W4835">
        <f>[1]资金台帐!W4835&amp;""</f>
      </c>
      <c r="X4835">
        <f>[1]资金台帐!X4835&amp;""</f>
      </c>
      <c r="AB4835">
        <f>[1]资金台帐!AB4835</f>
        <v>0</v>
      </c>
      <c r="AC4835">
        <f>[1]资金台帐!AC4835</f>
        <v>0</v>
      </c>
      <c r="AD4835">
        <f>[1]资金台帐!AD4835</f>
        <v>0</v>
      </c>
      <c r="AJ4835">
        <f>[1]资金台帐!AJ4835</f>
        <v>0</v>
      </c>
      <c r="AK4835">
        <f>[1]资金台帐!AK4835</f>
        <v>0</v>
      </c>
      <c r="BA4835" s="22">
        <f t="shared" si="0"/>
      </c>
    </row>
    <row r="4836">
      <c r="B4836">
        <f>[1]资金台帐!B4836&amp;""</f>
      </c>
      <c r="H4836">
        <f>[1]资金台帐!H4836&amp;""</f>
      </c>
      <c r="J4836">
        <f>[1]资金台帐!J4836&amp;""</f>
      </c>
      <c r="N4836">
        <f>[1]资金台帐!N4836</f>
      </c>
      <c r="O4836">
        <f>[1]资金台帐!O4836&amp;""</f>
      </c>
      <c r="P4836">
        <f>[1]资金台帐!P4836&amp;""</f>
      </c>
      <c r="Q4836">
        <f>[1]资金台帐!Q4836&amp;""</f>
      </c>
      <c r="T4836">
        <f>[1]资金台帐!T4836&amp;""</f>
      </c>
      <c r="U4836">
        <f>[1]资金台帐!U4836&amp;""</f>
      </c>
      <c r="W4836">
        <f>[1]资金台帐!W4836&amp;""</f>
      </c>
      <c r="X4836">
        <f>[1]资金台帐!X4836&amp;""</f>
      </c>
      <c r="AB4836">
        <f>[1]资金台帐!AB4836</f>
        <v>0</v>
      </c>
      <c r="AC4836">
        <f>[1]资金台帐!AC4836</f>
        <v>0</v>
      </c>
      <c r="AD4836">
        <f>[1]资金台帐!AD4836</f>
        <v>0</v>
      </c>
      <c r="AJ4836">
        <f>[1]资金台帐!AJ4836</f>
        <v>0</v>
      </c>
      <c r="AK4836">
        <f>[1]资金台帐!AK4836</f>
        <v>0</v>
      </c>
      <c r="BA4836" s="22">
        <f t="shared" si="0"/>
      </c>
    </row>
    <row r="4837">
      <c r="B4837">
        <f>[1]资金台帐!B4837&amp;""</f>
      </c>
      <c r="H4837">
        <f>[1]资金台帐!H4837&amp;""</f>
      </c>
      <c r="J4837">
        <f>[1]资金台帐!J4837&amp;""</f>
      </c>
      <c r="N4837">
        <f>[1]资金台帐!N4837</f>
      </c>
      <c r="O4837">
        <f>[1]资金台帐!O4837&amp;""</f>
      </c>
      <c r="P4837">
        <f>[1]资金台帐!P4837&amp;""</f>
      </c>
      <c r="Q4837">
        <f>[1]资金台帐!Q4837&amp;""</f>
      </c>
      <c r="T4837">
        <f>[1]资金台帐!T4837&amp;""</f>
      </c>
      <c r="U4837">
        <f>[1]资金台帐!U4837&amp;""</f>
      </c>
      <c r="W4837">
        <f>[1]资金台帐!W4837&amp;""</f>
      </c>
      <c r="X4837">
        <f>[1]资金台帐!X4837&amp;""</f>
      </c>
      <c r="AB4837">
        <f>[1]资金台帐!AB4837</f>
        <v>0</v>
      </c>
      <c r="AC4837">
        <f>[1]资金台帐!AC4837</f>
        <v>0</v>
      </c>
      <c r="AD4837">
        <f>[1]资金台帐!AD4837</f>
        <v>0</v>
      </c>
      <c r="AJ4837">
        <f>[1]资金台帐!AJ4837</f>
        <v>0</v>
      </c>
      <c r="AK4837">
        <f>[1]资金台帐!AK4837</f>
        <v>0</v>
      </c>
      <c r="BA4837" s="22">
        <f t="shared" si="0"/>
      </c>
    </row>
    <row r="4838">
      <c r="B4838">
        <f>[1]资金台帐!B4838&amp;""</f>
      </c>
      <c r="H4838">
        <f>[1]资金台帐!H4838&amp;""</f>
      </c>
      <c r="J4838">
        <f>[1]资金台帐!J4838&amp;""</f>
      </c>
      <c r="N4838">
        <f>[1]资金台帐!N4838</f>
      </c>
      <c r="O4838">
        <f>[1]资金台帐!O4838&amp;""</f>
      </c>
      <c r="P4838">
        <f>[1]资金台帐!P4838&amp;""</f>
      </c>
      <c r="Q4838">
        <f>[1]资金台帐!Q4838&amp;""</f>
      </c>
      <c r="T4838">
        <f>[1]资金台帐!T4838&amp;""</f>
      </c>
      <c r="U4838">
        <f>[1]资金台帐!U4838&amp;""</f>
      </c>
      <c r="W4838">
        <f>[1]资金台帐!W4838&amp;""</f>
      </c>
      <c r="X4838">
        <f>[1]资金台帐!X4838&amp;""</f>
      </c>
      <c r="AB4838">
        <f>[1]资金台帐!AB4838</f>
        <v>0</v>
      </c>
      <c r="AC4838">
        <f>[1]资金台帐!AC4838</f>
        <v>0</v>
      </c>
      <c r="AD4838">
        <f>[1]资金台帐!AD4838</f>
        <v>0</v>
      </c>
      <c r="AJ4838">
        <f>[1]资金台帐!AJ4838</f>
        <v>0</v>
      </c>
      <c r="AK4838">
        <f>[1]资金台帐!AK4838</f>
        <v>0</v>
      </c>
      <c r="BA4838" s="22">
        <f t="shared" si="0"/>
      </c>
    </row>
    <row r="4839">
      <c r="B4839">
        <f>[1]资金台帐!B4839&amp;""</f>
      </c>
      <c r="H4839">
        <f>[1]资金台帐!H4839&amp;""</f>
      </c>
      <c r="J4839">
        <f>[1]资金台帐!J4839&amp;""</f>
      </c>
      <c r="N4839">
        <f>[1]资金台帐!N4839</f>
      </c>
      <c r="O4839">
        <f>[1]资金台帐!O4839&amp;""</f>
      </c>
      <c r="P4839">
        <f>[1]资金台帐!P4839&amp;""</f>
      </c>
      <c r="Q4839">
        <f>[1]资金台帐!Q4839&amp;""</f>
      </c>
      <c r="T4839">
        <f>[1]资金台帐!T4839&amp;""</f>
      </c>
      <c r="U4839">
        <f>[1]资金台帐!U4839&amp;""</f>
      </c>
      <c r="W4839">
        <f>[1]资金台帐!W4839&amp;""</f>
      </c>
      <c r="X4839">
        <f>[1]资金台帐!X4839&amp;""</f>
      </c>
      <c r="AB4839">
        <f>[1]资金台帐!AB4839</f>
        <v>0</v>
      </c>
      <c r="AC4839">
        <f>[1]资金台帐!AC4839</f>
        <v>0</v>
      </c>
      <c r="AD4839">
        <f>[1]资金台帐!AD4839</f>
        <v>0</v>
      </c>
      <c r="AJ4839">
        <f>[1]资金台帐!AJ4839</f>
        <v>0</v>
      </c>
      <c r="AK4839">
        <f>[1]资金台帐!AK4839</f>
        <v>0</v>
      </c>
      <c r="BA4839" s="22">
        <f t="shared" si="0"/>
      </c>
    </row>
    <row r="4840">
      <c r="B4840">
        <f>[1]资金台帐!B4840&amp;""</f>
      </c>
      <c r="H4840">
        <f>[1]资金台帐!H4840&amp;""</f>
      </c>
      <c r="J4840">
        <f>[1]资金台帐!J4840&amp;""</f>
      </c>
      <c r="N4840">
        <f>[1]资金台帐!N4840</f>
      </c>
      <c r="O4840">
        <f>[1]资金台帐!O4840&amp;""</f>
      </c>
      <c r="P4840">
        <f>[1]资金台帐!P4840&amp;""</f>
      </c>
      <c r="Q4840">
        <f>[1]资金台帐!Q4840&amp;""</f>
      </c>
      <c r="T4840">
        <f>[1]资金台帐!T4840&amp;""</f>
      </c>
      <c r="U4840">
        <f>[1]资金台帐!U4840&amp;""</f>
      </c>
      <c r="W4840">
        <f>[1]资金台帐!W4840&amp;""</f>
      </c>
      <c r="X4840">
        <f>[1]资金台帐!X4840&amp;""</f>
      </c>
      <c r="AB4840">
        <f>[1]资金台帐!AB4840</f>
        <v>0</v>
      </c>
      <c r="AC4840">
        <f>[1]资金台帐!AC4840</f>
        <v>0</v>
      </c>
      <c r="AD4840">
        <f>[1]资金台帐!AD4840</f>
        <v>0</v>
      </c>
      <c r="AJ4840">
        <f>[1]资金台帐!AJ4840</f>
        <v>0</v>
      </c>
      <c r="AK4840">
        <f>[1]资金台帐!AK4840</f>
        <v>0</v>
      </c>
      <c r="BA4840" s="22">
        <f t="shared" si="0"/>
      </c>
    </row>
    <row r="4841">
      <c r="B4841">
        <f>[1]资金台帐!B4841&amp;""</f>
      </c>
      <c r="H4841">
        <f>[1]资金台帐!H4841&amp;""</f>
      </c>
      <c r="J4841">
        <f>[1]资金台帐!J4841&amp;""</f>
      </c>
      <c r="N4841">
        <f>[1]资金台帐!N4841</f>
      </c>
      <c r="O4841">
        <f>[1]资金台帐!O4841&amp;""</f>
      </c>
      <c r="P4841">
        <f>[1]资金台帐!P4841&amp;""</f>
      </c>
      <c r="Q4841">
        <f>[1]资金台帐!Q4841&amp;""</f>
      </c>
      <c r="T4841">
        <f>[1]资金台帐!T4841&amp;""</f>
      </c>
      <c r="U4841">
        <f>[1]资金台帐!U4841&amp;""</f>
      </c>
      <c r="W4841">
        <f>[1]资金台帐!W4841&amp;""</f>
      </c>
      <c r="X4841">
        <f>[1]资金台帐!X4841&amp;""</f>
      </c>
      <c r="AB4841">
        <f>[1]资金台帐!AB4841</f>
        <v>0</v>
      </c>
      <c r="AC4841">
        <f>[1]资金台帐!AC4841</f>
        <v>0</v>
      </c>
      <c r="AD4841">
        <f>[1]资金台帐!AD4841</f>
        <v>0</v>
      </c>
      <c r="AJ4841">
        <f>[1]资金台帐!AJ4841</f>
        <v>0</v>
      </c>
      <c r="AK4841">
        <f>[1]资金台帐!AK4841</f>
        <v>0</v>
      </c>
      <c r="BA4841" s="22">
        <f t="shared" si="0"/>
      </c>
    </row>
    <row r="4842">
      <c r="B4842">
        <f>[1]资金台帐!B4842&amp;""</f>
      </c>
      <c r="H4842">
        <f>[1]资金台帐!H4842&amp;""</f>
      </c>
      <c r="J4842">
        <f>[1]资金台帐!J4842&amp;""</f>
      </c>
      <c r="N4842">
        <f>[1]资金台帐!N4842</f>
      </c>
      <c r="O4842">
        <f>[1]资金台帐!O4842&amp;""</f>
      </c>
      <c r="P4842">
        <f>[1]资金台帐!P4842&amp;""</f>
      </c>
      <c r="Q4842">
        <f>[1]资金台帐!Q4842&amp;""</f>
      </c>
      <c r="T4842">
        <f>[1]资金台帐!T4842&amp;""</f>
      </c>
      <c r="U4842">
        <f>[1]资金台帐!U4842&amp;""</f>
      </c>
      <c r="W4842">
        <f>[1]资金台帐!W4842&amp;""</f>
      </c>
      <c r="X4842">
        <f>[1]资金台帐!X4842&amp;""</f>
      </c>
      <c r="AB4842">
        <f>[1]资金台帐!AB4842</f>
        <v>0</v>
      </c>
      <c r="AC4842">
        <f>[1]资金台帐!AC4842</f>
        <v>0</v>
      </c>
      <c r="AD4842">
        <f>[1]资金台帐!AD4842</f>
        <v>0</v>
      </c>
      <c r="AJ4842">
        <f>[1]资金台帐!AJ4842</f>
        <v>0</v>
      </c>
      <c r="AK4842">
        <f>[1]资金台帐!AK4842</f>
        <v>0</v>
      </c>
      <c r="BA4842" s="22">
        <f t="shared" si="0"/>
      </c>
    </row>
    <row r="4843">
      <c r="B4843">
        <f>[1]资金台帐!B4843&amp;""</f>
      </c>
      <c r="H4843">
        <f>[1]资金台帐!H4843&amp;""</f>
      </c>
      <c r="J4843">
        <f>[1]资金台帐!J4843&amp;""</f>
      </c>
      <c r="N4843">
        <f>[1]资金台帐!N4843</f>
      </c>
      <c r="O4843">
        <f>[1]资金台帐!O4843&amp;""</f>
      </c>
      <c r="P4843">
        <f>[1]资金台帐!P4843&amp;""</f>
      </c>
      <c r="Q4843">
        <f>[1]资金台帐!Q4843&amp;""</f>
      </c>
      <c r="T4843">
        <f>[1]资金台帐!T4843&amp;""</f>
      </c>
      <c r="U4843">
        <f>[1]资金台帐!U4843&amp;""</f>
      </c>
      <c r="W4843">
        <f>[1]资金台帐!W4843&amp;""</f>
      </c>
      <c r="X4843">
        <f>[1]资金台帐!X4843&amp;""</f>
      </c>
      <c r="AB4843">
        <f>[1]资金台帐!AB4843</f>
        <v>0</v>
      </c>
      <c r="AC4843">
        <f>[1]资金台帐!AC4843</f>
        <v>0</v>
      </c>
      <c r="AD4843">
        <f>[1]资金台帐!AD4843</f>
        <v>0</v>
      </c>
      <c r="AJ4843">
        <f>[1]资金台帐!AJ4843</f>
        <v>0</v>
      </c>
      <c r="AK4843">
        <f>[1]资金台帐!AK4843</f>
        <v>0</v>
      </c>
      <c r="BA4843" s="22">
        <f t="shared" si="0"/>
      </c>
    </row>
    <row r="4844">
      <c r="B4844">
        <f>[1]资金台帐!B4844&amp;""</f>
      </c>
      <c r="H4844">
        <f>[1]资金台帐!H4844&amp;""</f>
      </c>
      <c r="J4844">
        <f>[1]资金台帐!J4844&amp;""</f>
      </c>
      <c r="N4844">
        <f>[1]资金台帐!N4844</f>
      </c>
      <c r="O4844">
        <f>[1]资金台帐!O4844&amp;""</f>
      </c>
      <c r="P4844">
        <f>[1]资金台帐!P4844&amp;""</f>
      </c>
      <c r="Q4844">
        <f>[1]资金台帐!Q4844&amp;""</f>
      </c>
      <c r="T4844">
        <f>[1]资金台帐!T4844&amp;""</f>
      </c>
      <c r="U4844">
        <f>[1]资金台帐!U4844&amp;""</f>
      </c>
      <c r="W4844">
        <f>[1]资金台帐!W4844&amp;""</f>
      </c>
      <c r="X4844">
        <f>[1]资金台帐!X4844&amp;""</f>
      </c>
      <c r="AB4844">
        <f>[1]资金台帐!AB4844</f>
        <v>0</v>
      </c>
      <c r="AC4844">
        <f>[1]资金台帐!AC4844</f>
        <v>0</v>
      </c>
      <c r="AD4844">
        <f>[1]资金台帐!AD4844</f>
        <v>0</v>
      </c>
      <c r="AJ4844">
        <f>[1]资金台帐!AJ4844</f>
        <v>0</v>
      </c>
      <c r="AK4844">
        <f>[1]资金台帐!AK4844</f>
        <v>0</v>
      </c>
      <c r="BA4844" s="22">
        <f t="shared" si="0"/>
      </c>
    </row>
    <row r="4845">
      <c r="B4845">
        <f>[1]资金台帐!B4845&amp;""</f>
      </c>
      <c r="H4845">
        <f>[1]资金台帐!H4845&amp;""</f>
      </c>
      <c r="J4845">
        <f>[1]资金台帐!J4845&amp;""</f>
      </c>
      <c r="N4845">
        <f>[1]资金台帐!N4845</f>
      </c>
      <c r="O4845">
        <f>[1]资金台帐!O4845&amp;""</f>
      </c>
      <c r="P4845">
        <f>[1]资金台帐!P4845&amp;""</f>
      </c>
      <c r="Q4845">
        <f>[1]资金台帐!Q4845&amp;""</f>
      </c>
      <c r="T4845">
        <f>[1]资金台帐!T4845&amp;""</f>
      </c>
      <c r="U4845">
        <f>[1]资金台帐!U4845&amp;""</f>
      </c>
      <c r="W4845">
        <f>[1]资金台帐!W4845&amp;""</f>
      </c>
      <c r="X4845">
        <f>[1]资金台帐!X4845&amp;""</f>
      </c>
      <c r="AB4845">
        <f>[1]资金台帐!AB4845</f>
        <v>0</v>
      </c>
      <c r="AC4845">
        <f>[1]资金台帐!AC4845</f>
        <v>0</v>
      </c>
      <c r="AD4845">
        <f>[1]资金台帐!AD4845</f>
        <v>0</v>
      </c>
      <c r="AJ4845">
        <f>[1]资金台帐!AJ4845</f>
        <v>0</v>
      </c>
      <c r="AK4845">
        <f>[1]资金台帐!AK4845</f>
        <v>0</v>
      </c>
      <c r="BA4845" s="22">
        <f t="shared" si="0"/>
      </c>
    </row>
    <row r="4846">
      <c r="B4846">
        <f>[1]资金台帐!B4846&amp;""</f>
      </c>
      <c r="H4846">
        <f>[1]资金台帐!H4846&amp;""</f>
      </c>
      <c r="J4846">
        <f>[1]资金台帐!J4846&amp;""</f>
      </c>
      <c r="N4846">
        <f>[1]资金台帐!N4846</f>
      </c>
      <c r="O4846">
        <f>[1]资金台帐!O4846&amp;""</f>
      </c>
      <c r="P4846">
        <f>[1]资金台帐!P4846&amp;""</f>
      </c>
      <c r="Q4846">
        <f>[1]资金台帐!Q4846&amp;""</f>
      </c>
      <c r="T4846">
        <f>[1]资金台帐!T4846&amp;""</f>
      </c>
      <c r="U4846">
        <f>[1]资金台帐!U4846&amp;""</f>
      </c>
      <c r="W4846">
        <f>[1]资金台帐!W4846&amp;""</f>
      </c>
      <c r="X4846">
        <f>[1]资金台帐!X4846&amp;""</f>
      </c>
      <c r="AB4846">
        <f>[1]资金台帐!AB4846</f>
        <v>0</v>
      </c>
      <c r="AC4846">
        <f>[1]资金台帐!AC4846</f>
        <v>0</v>
      </c>
      <c r="AD4846">
        <f>[1]资金台帐!AD4846</f>
        <v>0</v>
      </c>
      <c r="AJ4846">
        <f>[1]资金台帐!AJ4846</f>
        <v>0</v>
      </c>
      <c r="AK4846">
        <f>[1]资金台帐!AK4846</f>
        <v>0</v>
      </c>
      <c r="BA4846" s="22">
        <f t="shared" si="0"/>
      </c>
    </row>
    <row r="4847">
      <c r="B4847">
        <f>[1]资金台帐!B4847&amp;""</f>
      </c>
      <c r="H4847">
        <f>[1]资金台帐!H4847&amp;""</f>
      </c>
      <c r="J4847">
        <f>[1]资金台帐!J4847&amp;""</f>
      </c>
      <c r="N4847">
        <f>[1]资金台帐!N4847</f>
      </c>
      <c r="O4847">
        <f>[1]资金台帐!O4847&amp;""</f>
      </c>
      <c r="P4847">
        <f>[1]资金台帐!P4847&amp;""</f>
      </c>
      <c r="Q4847">
        <f>[1]资金台帐!Q4847&amp;""</f>
      </c>
      <c r="T4847">
        <f>[1]资金台帐!T4847&amp;""</f>
      </c>
      <c r="U4847">
        <f>[1]资金台帐!U4847&amp;""</f>
      </c>
      <c r="W4847">
        <f>[1]资金台帐!W4847&amp;""</f>
      </c>
      <c r="X4847">
        <f>[1]资金台帐!X4847&amp;""</f>
      </c>
      <c r="AB4847">
        <f>[1]资金台帐!AB4847</f>
        <v>0</v>
      </c>
      <c r="AC4847">
        <f>[1]资金台帐!AC4847</f>
        <v>0</v>
      </c>
      <c r="AD4847">
        <f>[1]资金台帐!AD4847</f>
        <v>0</v>
      </c>
      <c r="AJ4847">
        <f>[1]资金台帐!AJ4847</f>
        <v>0</v>
      </c>
      <c r="AK4847">
        <f>[1]资金台帐!AK4847</f>
        <v>0</v>
      </c>
      <c r="BA4847" s="22">
        <f t="shared" si="0"/>
      </c>
    </row>
    <row r="4848">
      <c r="B4848">
        <f>[1]资金台帐!B4848&amp;""</f>
      </c>
      <c r="H4848">
        <f>[1]资金台帐!H4848&amp;""</f>
      </c>
      <c r="J4848">
        <f>[1]资金台帐!J4848&amp;""</f>
      </c>
      <c r="N4848">
        <f>[1]资金台帐!N4848</f>
      </c>
      <c r="O4848">
        <f>[1]资金台帐!O4848&amp;""</f>
      </c>
      <c r="P4848">
        <f>[1]资金台帐!P4848&amp;""</f>
      </c>
      <c r="Q4848">
        <f>[1]资金台帐!Q4848&amp;""</f>
      </c>
      <c r="T4848">
        <f>[1]资金台帐!T4848&amp;""</f>
      </c>
      <c r="U4848">
        <f>[1]资金台帐!U4848&amp;""</f>
      </c>
      <c r="W4848">
        <f>[1]资金台帐!W4848&amp;""</f>
      </c>
      <c r="X4848">
        <f>[1]资金台帐!X4848&amp;""</f>
      </c>
      <c r="AB4848">
        <f>[1]资金台帐!AB4848</f>
        <v>0</v>
      </c>
      <c r="AC4848">
        <f>[1]资金台帐!AC4848</f>
        <v>0</v>
      </c>
      <c r="AD4848">
        <f>[1]资金台帐!AD4848</f>
        <v>0</v>
      </c>
      <c r="AJ4848">
        <f>[1]资金台帐!AJ4848</f>
        <v>0</v>
      </c>
      <c r="AK4848">
        <f>[1]资金台帐!AK4848</f>
        <v>0</v>
      </c>
      <c r="BA4848" s="22">
        <f t="shared" si="0"/>
      </c>
    </row>
    <row r="4849">
      <c r="B4849">
        <f>[1]资金台帐!B4849&amp;""</f>
      </c>
      <c r="H4849">
        <f>[1]资金台帐!H4849&amp;""</f>
      </c>
      <c r="J4849">
        <f>[1]资金台帐!J4849&amp;""</f>
      </c>
      <c r="N4849">
        <f>[1]资金台帐!N4849</f>
      </c>
      <c r="O4849">
        <f>[1]资金台帐!O4849&amp;""</f>
      </c>
      <c r="P4849">
        <f>[1]资金台帐!P4849&amp;""</f>
      </c>
      <c r="Q4849">
        <f>[1]资金台帐!Q4849&amp;""</f>
      </c>
      <c r="T4849">
        <f>[1]资金台帐!T4849&amp;""</f>
      </c>
      <c r="U4849">
        <f>[1]资金台帐!U4849&amp;""</f>
      </c>
      <c r="W4849">
        <f>[1]资金台帐!W4849&amp;""</f>
      </c>
      <c r="X4849">
        <f>[1]资金台帐!X4849&amp;""</f>
      </c>
      <c r="AB4849">
        <f>[1]资金台帐!AB4849</f>
        <v>0</v>
      </c>
      <c r="AC4849">
        <f>[1]资金台帐!AC4849</f>
        <v>0</v>
      </c>
      <c r="AD4849">
        <f>[1]资金台帐!AD4849</f>
        <v>0</v>
      </c>
      <c r="AJ4849">
        <f>[1]资金台帐!AJ4849</f>
        <v>0</v>
      </c>
      <c r="AK4849">
        <f>[1]资金台帐!AK4849</f>
        <v>0</v>
      </c>
      <c r="BA4849" s="22">
        <f t="shared" si="0"/>
      </c>
    </row>
    <row r="4850">
      <c r="B4850">
        <f>[1]资金台帐!B4850&amp;""</f>
      </c>
      <c r="H4850">
        <f>[1]资金台帐!H4850&amp;""</f>
      </c>
      <c r="J4850">
        <f>[1]资金台帐!J4850&amp;""</f>
      </c>
      <c r="N4850">
        <f>[1]资金台帐!N4850</f>
      </c>
      <c r="O4850">
        <f>[1]资金台帐!O4850&amp;""</f>
      </c>
      <c r="P4850">
        <f>[1]资金台帐!P4850&amp;""</f>
      </c>
      <c r="Q4850">
        <f>[1]资金台帐!Q4850&amp;""</f>
      </c>
      <c r="T4850">
        <f>[1]资金台帐!T4850&amp;""</f>
      </c>
      <c r="U4850">
        <f>[1]资金台帐!U4850&amp;""</f>
      </c>
      <c r="W4850">
        <f>[1]资金台帐!W4850&amp;""</f>
      </c>
      <c r="X4850">
        <f>[1]资金台帐!X4850&amp;""</f>
      </c>
      <c r="AB4850">
        <f>[1]资金台帐!AB4850</f>
        <v>0</v>
      </c>
      <c r="AC4850">
        <f>[1]资金台帐!AC4850</f>
        <v>0</v>
      </c>
      <c r="AD4850">
        <f>[1]资金台帐!AD4850</f>
        <v>0</v>
      </c>
      <c r="AJ4850">
        <f>[1]资金台帐!AJ4850</f>
        <v>0</v>
      </c>
      <c r="AK4850">
        <f>[1]资金台帐!AK4850</f>
        <v>0</v>
      </c>
      <c r="BA4850" s="22">
        <f t="shared" si="0"/>
      </c>
    </row>
    <row r="4851">
      <c r="B4851">
        <f>[1]资金台帐!B4851&amp;""</f>
      </c>
      <c r="H4851">
        <f>[1]资金台帐!H4851&amp;""</f>
      </c>
      <c r="J4851">
        <f>[1]资金台帐!J4851&amp;""</f>
      </c>
      <c r="N4851">
        <f>[1]资金台帐!N4851</f>
      </c>
      <c r="O4851">
        <f>[1]资金台帐!O4851&amp;""</f>
      </c>
      <c r="P4851">
        <f>[1]资金台帐!P4851&amp;""</f>
      </c>
      <c r="Q4851">
        <f>[1]资金台帐!Q4851&amp;""</f>
      </c>
      <c r="T4851">
        <f>[1]资金台帐!T4851&amp;""</f>
      </c>
      <c r="U4851">
        <f>[1]资金台帐!U4851&amp;""</f>
      </c>
      <c r="W4851">
        <f>[1]资金台帐!W4851&amp;""</f>
      </c>
      <c r="X4851">
        <f>[1]资金台帐!X4851&amp;""</f>
      </c>
      <c r="AB4851">
        <f>[1]资金台帐!AB4851</f>
        <v>0</v>
      </c>
      <c r="AC4851">
        <f>[1]资金台帐!AC4851</f>
        <v>0</v>
      </c>
      <c r="AD4851">
        <f>[1]资金台帐!AD4851</f>
        <v>0</v>
      </c>
      <c r="AJ4851">
        <f>[1]资金台帐!AJ4851</f>
        <v>0</v>
      </c>
      <c r="AK4851">
        <f>[1]资金台帐!AK4851</f>
        <v>0</v>
      </c>
      <c r="BA4851" s="22">
        <f t="shared" si="0"/>
      </c>
    </row>
    <row r="4852">
      <c r="B4852">
        <f>[1]资金台帐!B4852&amp;""</f>
      </c>
      <c r="H4852">
        <f>[1]资金台帐!H4852&amp;""</f>
      </c>
      <c r="J4852">
        <f>[1]资金台帐!J4852&amp;""</f>
      </c>
      <c r="N4852">
        <f>[1]资金台帐!N4852</f>
      </c>
      <c r="O4852">
        <f>[1]资金台帐!O4852&amp;""</f>
      </c>
      <c r="P4852">
        <f>[1]资金台帐!P4852&amp;""</f>
      </c>
      <c r="Q4852">
        <f>[1]资金台帐!Q4852&amp;""</f>
      </c>
      <c r="T4852">
        <f>[1]资金台帐!T4852&amp;""</f>
      </c>
      <c r="U4852">
        <f>[1]资金台帐!U4852&amp;""</f>
      </c>
      <c r="W4852">
        <f>[1]资金台帐!W4852&amp;""</f>
      </c>
      <c r="X4852">
        <f>[1]资金台帐!X4852&amp;""</f>
      </c>
      <c r="AB4852">
        <f>[1]资金台帐!AB4852</f>
        <v>0</v>
      </c>
      <c r="AC4852">
        <f>[1]资金台帐!AC4852</f>
        <v>0</v>
      </c>
      <c r="AD4852">
        <f>[1]资金台帐!AD4852</f>
        <v>0</v>
      </c>
      <c r="AJ4852">
        <f>[1]资金台帐!AJ4852</f>
        <v>0</v>
      </c>
      <c r="AK4852">
        <f>[1]资金台帐!AK4852</f>
        <v>0</v>
      </c>
      <c r="BA4852" s="22">
        <f t="shared" si="0"/>
      </c>
    </row>
    <row r="4853">
      <c r="B4853">
        <f>[1]资金台帐!B4853&amp;""</f>
      </c>
      <c r="H4853">
        <f>[1]资金台帐!H4853&amp;""</f>
      </c>
      <c r="J4853">
        <f>[1]资金台帐!J4853&amp;""</f>
      </c>
      <c r="N4853">
        <f>[1]资金台帐!N4853</f>
      </c>
      <c r="O4853">
        <f>[1]资金台帐!O4853&amp;""</f>
      </c>
      <c r="P4853">
        <f>[1]资金台帐!P4853&amp;""</f>
      </c>
      <c r="Q4853">
        <f>[1]资金台帐!Q4853&amp;""</f>
      </c>
      <c r="T4853">
        <f>[1]资金台帐!T4853&amp;""</f>
      </c>
      <c r="U4853">
        <f>[1]资金台帐!U4853&amp;""</f>
      </c>
      <c r="W4853">
        <f>[1]资金台帐!W4853&amp;""</f>
      </c>
      <c r="X4853">
        <f>[1]资金台帐!X4853&amp;""</f>
      </c>
      <c r="AB4853">
        <f>[1]资金台帐!AB4853</f>
        <v>0</v>
      </c>
      <c r="AC4853">
        <f>[1]资金台帐!AC4853</f>
        <v>0</v>
      </c>
      <c r="AD4853">
        <f>[1]资金台帐!AD4853</f>
        <v>0</v>
      </c>
      <c r="AJ4853">
        <f>[1]资金台帐!AJ4853</f>
        <v>0</v>
      </c>
      <c r="AK4853">
        <f>[1]资金台帐!AK4853</f>
        <v>0</v>
      </c>
      <c r="BA4853" s="22">
        <f t="shared" si="0"/>
      </c>
    </row>
    <row r="4854">
      <c r="B4854">
        <f>[1]资金台帐!B4854&amp;""</f>
      </c>
      <c r="H4854">
        <f>[1]资金台帐!H4854&amp;""</f>
      </c>
      <c r="J4854">
        <f>[1]资金台帐!J4854&amp;""</f>
      </c>
      <c r="N4854">
        <f>[1]资金台帐!N4854</f>
      </c>
      <c r="O4854">
        <f>[1]资金台帐!O4854&amp;""</f>
      </c>
      <c r="P4854">
        <f>[1]资金台帐!P4854&amp;""</f>
      </c>
      <c r="Q4854">
        <f>[1]资金台帐!Q4854&amp;""</f>
      </c>
      <c r="T4854">
        <f>[1]资金台帐!T4854&amp;""</f>
      </c>
      <c r="U4854">
        <f>[1]资金台帐!U4854&amp;""</f>
      </c>
      <c r="W4854">
        <f>[1]资金台帐!W4854&amp;""</f>
      </c>
      <c r="X4854">
        <f>[1]资金台帐!X4854&amp;""</f>
      </c>
      <c r="AB4854">
        <f>[1]资金台帐!AB4854</f>
        <v>0</v>
      </c>
      <c r="AC4854">
        <f>[1]资金台帐!AC4854</f>
        <v>0</v>
      </c>
      <c r="AD4854">
        <f>[1]资金台帐!AD4854</f>
        <v>0</v>
      </c>
      <c r="AJ4854">
        <f>[1]资金台帐!AJ4854</f>
        <v>0</v>
      </c>
      <c r="AK4854">
        <f>[1]资金台帐!AK4854</f>
        <v>0</v>
      </c>
      <c r="BA4854" s="22">
        <f t="shared" si="0"/>
      </c>
    </row>
    <row r="4855">
      <c r="B4855">
        <f>[1]资金台帐!B4855&amp;""</f>
      </c>
      <c r="H4855">
        <f>[1]资金台帐!H4855&amp;""</f>
      </c>
      <c r="J4855">
        <f>[1]资金台帐!J4855&amp;""</f>
      </c>
      <c r="N4855">
        <f>[1]资金台帐!N4855</f>
      </c>
      <c r="O4855">
        <f>[1]资金台帐!O4855&amp;""</f>
      </c>
      <c r="P4855">
        <f>[1]资金台帐!P4855&amp;""</f>
      </c>
      <c r="Q4855">
        <f>[1]资金台帐!Q4855&amp;""</f>
      </c>
      <c r="T4855">
        <f>[1]资金台帐!T4855&amp;""</f>
      </c>
      <c r="U4855">
        <f>[1]资金台帐!U4855&amp;""</f>
      </c>
      <c r="W4855">
        <f>[1]资金台帐!W4855&amp;""</f>
      </c>
      <c r="X4855">
        <f>[1]资金台帐!X4855&amp;""</f>
      </c>
      <c r="AB4855">
        <f>[1]资金台帐!AB4855</f>
        <v>0</v>
      </c>
      <c r="AC4855">
        <f>[1]资金台帐!AC4855</f>
        <v>0</v>
      </c>
      <c r="AD4855">
        <f>[1]资金台帐!AD4855</f>
        <v>0</v>
      </c>
      <c r="AJ4855">
        <f>[1]资金台帐!AJ4855</f>
        <v>0</v>
      </c>
      <c r="AK4855">
        <f>[1]资金台帐!AK4855</f>
        <v>0</v>
      </c>
      <c r="BA4855" s="22">
        <f t="shared" si="0"/>
      </c>
    </row>
    <row r="4856">
      <c r="B4856">
        <f>[1]资金台帐!B4856&amp;""</f>
      </c>
      <c r="H4856">
        <f>[1]资金台帐!H4856&amp;""</f>
      </c>
      <c r="J4856">
        <f>[1]资金台帐!J4856&amp;""</f>
      </c>
      <c r="N4856">
        <f>[1]资金台帐!N4856</f>
      </c>
      <c r="O4856">
        <f>[1]资金台帐!O4856&amp;""</f>
      </c>
      <c r="P4856">
        <f>[1]资金台帐!P4856&amp;""</f>
      </c>
      <c r="Q4856">
        <f>[1]资金台帐!Q4856&amp;""</f>
      </c>
      <c r="T4856">
        <f>[1]资金台帐!T4856&amp;""</f>
      </c>
      <c r="U4856">
        <f>[1]资金台帐!U4856&amp;""</f>
      </c>
      <c r="W4856">
        <f>[1]资金台帐!W4856&amp;""</f>
      </c>
      <c r="X4856">
        <f>[1]资金台帐!X4856&amp;""</f>
      </c>
      <c r="AB4856">
        <f>[1]资金台帐!AB4856</f>
        <v>0</v>
      </c>
      <c r="AC4856">
        <f>[1]资金台帐!AC4856</f>
        <v>0</v>
      </c>
      <c r="AD4856">
        <f>[1]资金台帐!AD4856</f>
        <v>0</v>
      </c>
      <c r="AJ4856">
        <f>[1]资金台帐!AJ4856</f>
        <v>0</v>
      </c>
      <c r="AK4856">
        <f>[1]资金台帐!AK4856</f>
        <v>0</v>
      </c>
      <c r="BA4856" s="22">
        <f t="shared" si="0"/>
      </c>
    </row>
    <row r="4857">
      <c r="B4857">
        <f>[1]资金台帐!B4857&amp;""</f>
      </c>
      <c r="H4857">
        <f>[1]资金台帐!H4857&amp;""</f>
      </c>
      <c r="J4857">
        <f>[1]资金台帐!J4857&amp;""</f>
      </c>
      <c r="N4857">
        <f>[1]资金台帐!N4857</f>
      </c>
      <c r="O4857">
        <f>[1]资金台帐!O4857&amp;""</f>
      </c>
      <c r="P4857">
        <f>[1]资金台帐!P4857&amp;""</f>
      </c>
      <c r="Q4857">
        <f>[1]资金台帐!Q4857&amp;""</f>
      </c>
      <c r="T4857">
        <f>[1]资金台帐!T4857&amp;""</f>
      </c>
      <c r="U4857">
        <f>[1]资金台帐!U4857&amp;""</f>
      </c>
      <c r="W4857">
        <f>[1]资金台帐!W4857&amp;""</f>
      </c>
      <c r="X4857">
        <f>[1]资金台帐!X4857&amp;""</f>
      </c>
      <c r="AB4857">
        <f>[1]资金台帐!AB4857</f>
        <v>0</v>
      </c>
      <c r="AC4857">
        <f>[1]资金台帐!AC4857</f>
        <v>0</v>
      </c>
      <c r="AD4857">
        <f>[1]资金台帐!AD4857</f>
        <v>0</v>
      </c>
      <c r="AJ4857">
        <f>[1]资金台帐!AJ4857</f>
        <v>0</v>
      </c>
      <c r="AK4857">
        <f>[1]资金台帐!AK4857</f>
        <v>0</v>
      </c>
      <c r="BA4857" s="22">
        <f t="shared" si="0"/>
      </c>
    </row>
    <row r="4858">
      <c r="B4858">
        <f>[1]资金台帐!B4858&amp;""</f>
      </c>
      <c r="H4858">
        <f>[1]资金台帐!H4858&amp;""</f>
      </c>
      <c r="J4858">
        <f>[1]资金台帐!J4858&amp;""</f>
      </c>
      <c r="N4858">
        <f>[1]资金台帐!N4858</f>
      </c>
      <c r="O4858">
        <f>[1]资金台帐!O4858&amp;""</f>
      </c>
      <c r="P4858">
        <f>[1]资金台帐!P4858&amp;""</f>
      </c>
      <c r="Q4858">
        <f>[1]资金台帐!Q4858&amp;""</f>
      </c>
      <c r="T4858">
        <f>[1]资金台帐!T4858&amp;""</f>
      </c>
      <c r="U4858">
        <f>[1]资金台帐!U4858&amp;""</f>
      </c>
      <c r="W4858">
        <f>[1]资金台帐!W4858&amp;""</f>
      </c>
      <c r="X4858">
        <f>[1]资金台帐!X4858&amp;""</f>
      </c>
      <c r="AB4858">
        <f>[1]资金台帐!AB4858</f>
        <v>0</v>
      </c>
      <c r="AC4858">
        <f>[1]资金台帐!AC4858</f>
        <v>0</v>
      </c>
      <c r="AD4858">
        <f>[1]资金台帐!AD4858</f>
        <v>0</v>
      </c>
      <c r="AJ4858">
        <f>[1]资金台帐!AJ4858</f>
        <v>0</v>
      </c>
      <c r="AK4858">
        <f>[1]资金台帐!AK4858</f>
        <v>0</v>
      </c>
      <c r="BA4858" s="22">
        <f t="shared" si="0"/>
      </c>
    </row>
    <row r="4859">
      <c r="B4859">
        <f>[1]资金台帐!B4859&amp;""</f>
      </c>
      <c r="H4859">
        <f>[1]资金台帐!H4859&amp;""</f>
      </c>
      <c r="J4859">
        <f>[1]资金台帐!J4859&amp;""</f>
      </c>
      <c r="N4859">
        <f>[1]资金台帐!N4859</f>
      </c>
      <c r="O4859">
        <f>[1]资金台帐!O4859&amp;""</f>
      </c>
      <c r="P4859">
        <f>[1]资金台帐!P4859&amp;""</f>
      </c>
      <c r="Q4859">
        <f>[1]资金台帐!Q4859&amp;""</f>
      </c>
      <c r="T4859">
        <f>[1]资金台帐!T4859&amp;""</f>
      </c>
      <c r="U4859">
        <f>[1]资金台帐!U4859&amp;""</f>
      </c>
      <c r="W4859">
        <f>[1]资金台帐!W4859&amp;""</f>
      </c>
      <c r="X4859">
        <f>[1]资金台帐!X4859&amp;""</f>
      </c>
      <c r="AB4859">
        <f>[1]资金台帐!AB4859</f>
        <v>0</v>
      </c>
      <c r="AC4859">
        <f>[1]资金台帐!AC4859</f>
        <v>0</v>
      </c>
      <c r="AD4859">
        <f>[1]资金台帐!AD4859</f>
        <v>0</v>
      </c>
      <c r="AJ4859">
        <f>[1]资金台帐!AJ4859</f>
        <v>0</v>
      </c>
      <c r="AK4859">
        <f>[1]资金台帐!AK4859</f>
        <v>0</v>
      </c>
      <c r="BA4859" s="22">
        <f t="shared" si="0"/>
      </c>
    </row>
    <row r="4860">
      <c r="B4860">
        <f>[1]资金台帐!B4860&amp;""</f>
      </c>
      <c r="H4860">
        <f>[1]资金台帐!H4860&amp;""</f>
      </c>
      <c r="J4860">
        <f>[1]资金台帐!J4860&amp;""</f>
      </c>
      <c r="N4860">
        <f>[1]资金台帐!N4860</f>
      </c>
      <c r="O4860">
        <f>[1]资金台帐!O4860&amp;""</f>
      </c>
      <c r="P4860">
        <f>[1]资金台帐!P4860&amp;""</f>
      </c>
      <c r="Q4860">
        <f>[1]资金台帐!Q4860&amp;""</f>
      </c>
      <c r="T4860">
        <f>[1]资金台帐!T4860&amp;""</f>
      </c>
      <c r="U4860">
        <f>[1]资金台帐!U4860&amp;""</f>
      </c>
      <c r="W4860">
        <f>[1]资金台帐!W4860&amp;""</f>
      </c>
      <c r="X4860">
        <f>[1]资金台帐!X4860&amp;""</f>
      </c>
      <c r="AB4860">
        <f>[1]资金台帐!AB4860</f>
        <v>0</v>
      </c>
      <c r="AC4860">
        <f>[1]资金台帐!AC4860</f>
        <v>0</v>
      </c>
      <c r="AD4860">
        <f>[1]资金台帐!AD4860</f>
        <v>0</v>
      </c>
      <c r="AJ4860">
        <f>[1]资金台帐!AJ4860</f>
        <v>0</v>
      </c>
      <c r="AK4860">
        <f>[1]资金台帐!AK4860</f>
        <v>0</v>
      </c>
      <c r="BA4860" s="22">
        <f t="shared" si="0"/>
      </c>
    </row>
    <row r="4861">
      <c r="B4861">
        <f>[1]资金台帐!B4861&amp;""</f>
      </c>
      <c r="H4861">
        <f>[1]资金台帐!H4861&amp;""</f>
      </c>
      <c r="J4861">
        <f>[1]资金台帐!J4861&amp;""</f>
      </c>
      <c r="N4861">
        <f>[1]资金台帐!N4861</f>
      </c>
      <c r="O4861">
        <f>[1]资金台帐!O4861&amp;""</f>
      </c>
      <c r="P4861">
        <f>[1]资金台帐!P4861&amp;""</f>
      </c>
      <c r="Q4861">
        <f>[1]资金台帐!Q4861&amp;""</f>
      </c>
      <c r="T4861">
        <f>[1]资金台帐!T4861&amp;""</f>
      </c>
      <c r="U4861">
        <f>[1]资金台帐!U4861&amp;""</f>
      </c>
      <c r="W4861">
        <f>[1]资金台帐!W4861&amp;""</f>
      </c>
      <c r="X4861">
        <f>[1]资金台帐!X4861&amp;""</f>
      </c>
      <c r="AB4861">
        <f>[1]资金台帐!AB4861</f>
        <v>0</v>
      </c>
      <c r="AC4861">
        <f>[1]资金台帐!AC4861</f>
        <v>0</v>
      </c>
      <c r="AD4861">
        <f>[1]资金台帐!AD4861</f>
        <v>0</v>
      </c>
      <c r="AJ4861">
        <f>[1]资金台帐!AJ4861</f>
        <v>0</v>
      </c>
      <c r="AK4861">
        <f>[1]资金台帐!AK4861</f>
        <v>0</v>
      </c>
      <c r="BA4861" s="22">
        <f t="shared" si="0"/>
      </c>
    </row>
    <row r="4862">
      <c r="B4862">
        <f>[1]资金台帐!B4862&amp;""</f>
      </c>
      <c r="H4862">
        <f>[1]资金台帐!H4862&amp;""</f>
      </c>
      <c r="J4862">
        <f>[1]资金台帐!J4862&amp;""</f>
      </c>
      <c r="N4862">
        <f>[1]资金台帐!N4862</f>
      </c>
      <c r="O4862">
        <f>[1]资金台帐!O4862&amp;""</f>
      </c>
      <c r="P4862">
        <f>[1]资金台帐!P4862&amp;""</f>
      </c>
      <c r="Q4862">
        <f>[1]资金台帐!Q4862&amp;""</f>
      </c>
      <c r="T4862">
        <f>[1]资金台帐!T4862&amp;""</f>
      </c>
      <c r="U4862">
        <f>[1]资金台帐!U4862&amp;""</f>
      </c>
      <c r="W4862">
        <f>[1]资金台帐!W4862&amp;""</f>
      </c>
      <c r="X4862">
        <f>[1]资金台帐!X4862&amp;""</f>
      </c>
      <c r="AB4862">
        <f>[1]资金台帐!AB4862</f>
        <v>0</v>
      </c>
      <c r="AC4862">
        <f>[1]资金台帐!AC4862</f>
        <v>0</v>
      </c>
      <c r="AD4862">
        <f>[1]资金台帐!AD4862</f>
        <v>0</v>
      </c>
      <c r="AJ4862">
        <f>[1]资金台帐!AJ4862</f>
        <v>0</v>
      </c>
      <c r="AK4862">
        <f>[1]资金台帐!AK4862</f>
        <v>0</v>
      </c>
      <c r="BA4862" s="22">
        <f t="shared" si="0"/>
      </c>
    </row>
    <row r="4863">
      <c r="B4863">
        <f>[1]资金台帐!B4863&amp;""</f>
      </c>
      <c r="H4863">
        <f>[1]资金台帐!H4863&amp;""</f>
      </c>
      <c r="J4863">
        <f>[1]资金台帐!J4863&amp;""</f>
      </c>
      <c r="N4863">
        <f>[1]资金台帐!N4863</f>
      </c>
      <c r="O4863">
        <f>[1]资金台帐!O4863&amp;""</f>
      </c>
      <c r="P4863">
        <f>[1]资金台帐!P4863&amp;""</f>
      </c>
      <c r="Q4863">
        <f>[1]资金台帐!Q4863&amp;""</f>
      </c>
      <c r="T4863">
        <f>[1]资金台帐!T4863&amp;""</f>
      </c>
      <c r="U4863">
        <f>[1]资金台帐!U4863&amp;""</f>
      </c>
      <c r="W4863">
        <f>[1]资金台帐!W4863&amp;""</f>
      </c>
      <c r="X4863">
        <f>[1]资金台帐!X4863&amp;""</f>
      </c>
      <c r="AB4863">
        <f>[1]资金台帐!AB4863</f>
        <v>0</v>
      </c>
      <c r="AC4863">
        <f>[1]资金台帐!AC4863</f>
        <v>0</v>
      </c>
      <c r="AD4863">
        <f>[1]资金台帐!AD4863</f>
        <v>0</v>
      </c>
      <c r="AJ4863">
        <f>[1]资金台帐!AJ4863</f>
        <v>0</v>
      </c>
      <c r="AK4863">
        <f>[1]资金台帐!AK4863</f>
        <v>0</v>
      </c>
      <c r="BA4863" s="22">
        <f t="shared" si="0"/>
      </c>
    </row>
    <row r="4864">
      <c r="B4864">
        <f>[1]资金台帐!B4864&amp;""</f>
      </c>
      <c r="H4864">
        <f>[1]资金台帐!H4864&amp;""</f>
      </c>
      <c r="J4864">
        <f>[1]资金台帐!J4864&amp;""</f>
      </c>
      <c r="N4864">
        <f>[1]资金台帐!N4864</f>
      </c>
      <c r="O4864">
        <f>[1]资金台帐!O4864&amp;""</f>
      </c>
      <c r="P4864">
        <f>[1]资金台帐!P4864&amp;""</f>
      </c>
      <c r="Q4864">
        <f>[1]资金台帐!Q4864&amp;""</f>
      </c>
      <c r="T4864">
        <f>[1]资金台帐!T4864&amp;""</f>
      </c>
      <c r="U4864">
        <f>[1]资金台帐!U4864&amp;""</f>
      </c>
      <c r="W4864">
        <f>[1]资金台帐!W4864&amp;""</f>
      </c>
      <c r="X4864">
        <f>[1]资金台帐!X4864&amp;""</f>
      </c>
      <c r="AB4864">
        <f>[1]资金台帐!AB4864</f>
        <v>0</v>
      </c>
      <c r="AC4864">
        <f>[1]资金台帐!AC4864</f>
        <v>0</v>
      </c>
      <c r="AD4864">
        <f>[1]资金台帐!AD4864</f>
        <v>0</v>
      </c>
      <c r="AJ4864">
        <f>[1]资金台帐!AJ4864</f>
        <v>0</v>
      </c>
      <c r="AK4864">
        <f>[1]资金台帐!AK4864</f>
        <v>0</v>
      </c>
      <c r="BA4864" s="22">
        <f t="shared" si="0"/>
      </c>
    </row>
    <row r="4865">
      <c r="B4865">
        <f>[1]资金台帐!B4865&amp;""</f>
      </c>
      <c r="H4865">
        <f>[1]资金台帐!H4865&amp;""</f>
      </c>
      <c r="J4865">
        <f>[1]资金台帐!J4865&amp;""</f>
      </c>
      <c r="N4865">
        <f>[1]资金台帐!N4865</f>
      </c>
      <c r="O4865">
        <f>[1]资金台帐!O4865&amp;""</f>
      </c>
      <c r="P4865">
        <f>[1]资金台帐!P4865&amp;""</f>
      </c>
      <c r="Q4865">
        <f>[1]资金台帐!Q4865&amp;""</f>
      </c>
      <c r="T4865">
        <f>[1]资金台帐!T4865&amp;""</f>
      </c>
      <c r="U4865">
        <f>[1]资金台帐!U4865&amp;""</f>
      </c>
      <c r="W4865">
        <f>[1]资金台帐!W4865&amp;""</f>
      </c>
      <c r="X4865">
        <f>[1]资金台帐!X4865&amp;""</f>
      </c>
      <c r="AB4865">
        <f>[1]资金台帐!AB4865</f>
        <v>0</v>
      </c>
      <c r="AC4865">
        <f>[1]资金台帐!AC4865</f>
        <v>0</v>
      </c>
      <c r="AD4865">
        <f>[1]资金台帐!AD4865</f>
        <v>0</v>
      </c>
      <c r="AJ4865">
        <f>[1]资金台帐!AJ4865</f>
        <v>0</v>
      </c>
      <c r="AK4865">
        <f>[1]资金台帐!AK4865</f>
        <v>0</v>
      </c>
      <c r="BA4865" s="22">
        <f t="shared" si="0"/>
      </c>
    </row>
    <row r="4866">
      <c r="B4866">
        <f>[1]资金台帐!B4866&amp;""</f>
      </c>
      <c r="H4866">
        <f>[1]资金台帐!H4866&amp;""</f>
      </c>
      <c r="J4866">
        <f>[1]资金台帐!J4866&amp;""</f>
      </c>
      <c r="N4866">
        <f>[1]资金台帐!N4866</f>
      </c>
      <c r="O4866">
        <f>[1]资金台帐!O4866&amp;""</f>
      </c>
      <c r="P4866">
        <f>[1]资金台帐!P4866&amp;""</f>
      </c>
      <c r="Q4866">
        <f>[1]资金台帐!Q4866&amp;""</f>
      </c>
      <c r="T4866">
        <f>[1]资金台帐!T4866&amp;""</f>
      </c>
      <c r="U4866">
        <f>[1]资金台帐!U4866&amp;""</f>
      </c>
      <c r="W4866">
        <f>[1]资金台帐!W4866&amp;""</f>
      </c>
      <c r="X4866">
        <f>[1]资金台帐!X4866&amp;""</f>
      </c>
      <c r="AB4866">
        <f>[1]资金台帐!AB4866</f>
        <v>0</v>
      </c>
      <c r="AC4866">
        <f>[1]资金台帐!AC4866</f>
        <v>0</v>
      </c>
      <c r="AD4866">
        <f>[1]资金台帐!AD4866</f>
        <v>0</v>
      </c>
      <c r="AJ4866">
        <f>[1]资金台帐!AJ4866</f>
        <v>0</v>
      </c>
      <c r="AK4866">
        <f>[1]资金台帐!AK4866</f>
        <v>0</v>
      </c>
      <c r="BA4866" s="22">
        <f t="shared" si="0"/>
      </c>
    </row>
    <row r="4867">
      <c r="B4867">
        <f>[1]资金台帐!B4867&amp;""</f>
      </c>
      <c r="H4867">
        <f>[1]资金台帐!H4867&amp;""</f>
      </c>
      <c r="J4867">
        <f>[1]资金台帐!J4867&amp;""</f>
      </c>
      <c r="N4867">
        <f>[1]资金台帐!N4867</f>
      </c>
      <c r="O4867">
        <f>[1]资金台帐!O4867&amp;""</f>
      </c>
      <c r="P4867">
        <f>[1]资金台帐!P4867&amp;""</f>
      </c>
      <c r="Q4867">
        <f>[1]资金台帐!Q4867&amp;""</f>
      </c>
      <c r="T4867">
        <f>[1]资金台帐!T4867&amp;""</f>
      </c>
      <c r="U4867">
        <f>[1]资金台帐!U4867&amp;""</f>
      </c>
      <c r="W4867">
        <f>[1]资金台帐!W4867&amp;""</f>
      </c>
      <c r="X4867">
        <f>[1]资金台帐!X4867&amp;""</f>
      </c>
      <c r="AB4867">
        <f>[1]资金台帐!AB4867</f>
        <v>0</v>
      </c>
      <c r="AC4867">
        <f>[1]资金台帐!AC4867</f>
        <v>0</v>
      </c>
      <c r="AD4867">
        <f>[1]资金台帐!AD4867</f>
        <v>0</v>
      </c>
      <c r="AJ4867">
        <f>[1]资金台帐!AJ4867</f>
        <v>0</v>
      </c>
      <c r="AK4867">
        <f>[1]资金台帐!AK4867</f>
        <v>0</v>
      </c>
      <c r="BA4867" s="22">
        <f t="shared" si="0"/>
      </c>
    </row>
    <row r="4868">
      <c r="B4868">
        <f>[1]资金台帐!B4868&amp;""</f>
      </c>
      <c r="H4868">
        <f>[1]资金台帐!H4868&amp;""</f>
      </c>
      <c r="J4868">
        <f>[1]资金台帐!J4868&amp;""</f>
      </c>
      <c r="N4868">
        <f>[1]资金台帐!N4868</f>
      </c>
      <c r="O4868">
        <f>[1]资金台帐!O4868&amp;""</f>
      </c>
      <c r="P4868">
        <f>[1]资金台帐!P4868&amp;""</f>
      </c>
      <c r="Q4868">
        <f>[1]资金台帐!Q4868&amp;""</f>
      </c>
      <c r="T4868">
        <f>[1]资金台帐!T4868&amp;""</f>
      </c>
      <c r="U4868">
        <f>[1]资金台帐!U4868&amp;""</f>
      </c>
      <c r="W4868">
        <f>[1]资金台帐!W4868&amp;""</f>
      </c>
      <c r="X4868">
        <f>[1]资金台帐!X4868&amp;""</f>
      </c>
      <c r="AB4868">
        <f>[1]资金台帐!AB4868</f>
        <v>0</v>
      </c>
      <c r="AC4868">
        <f>[1]资金台帐!AC4868</f>
        <v>0</v>
      </c>
      <c r="AD4868">
        <f>[1]资金台帐!AD4868</f>
        <v>0</v>
      </c>
      <c r="AJ4868">
        <f>[1]资金台帐!AJ4868</f>
        <v>0</v>
      </c>
      <c r="AK4868">
        <f>[1]资金台帐!AK4868</f>
        <v>0</v>
      </c>
      <c r="BA4868" s="22">
        <f t="shared" si="0"/>
      </c>
    </row>
    <row r="4869">
      <c r="B4869">
        <f>[1]资金台帐!B4869&amp;""</f>
      </c>
      <c r="H4869">
        <f>[1]资金台帐!H4869&amp;""</f>
      </c>
      <c r="J4869">
        <f>[1]资金台帐!J4869&amp;""</f>
      </c>
      <c r="N4869">
        <f>[1]资金台帐!N4869</f>
      </c>
      <c r="O4869">
        <f>[1]资金台帐!O4869&amp;""</f>
      </c>
      <c r="P4869">
        <f>[1]资金台帐!P4869&amp;""</f>
      </c>
      <c r="Q4869">
        <f>[1]资金台帐!Q4869&amp;""</f>
      </c>
      <c r="T4869">
        <f>[1]资金台帐!T4869&amp;""</f>
      </c>
      <c r="U4869">
        <f>[1]资金台帐!U4869&amp;""</f>
      </c>
      <c r="W4869">
        <f>[1]资金台帐!W4869&amp;""</f>
      </c>
      <c r="X4869">
        <f>[1]资金台帐!X4869&amp;""</f>
      </c>
      <c r="AB4869">
        <f>[1]资金台帐!AB4869</f>
        <v>0</v>
      </c>
      <c r="AC4869">
        <f>[1]资金台帐!AC4869</f>
        <v>0</v>
      </c>
      <c r="AD4869">
        <f>[1]资金台帐!AD4869</f>
        <v>0</v>
      </c>
      <c r="AJ4869">
        <f>[1]资金台帐!AJ4869</f>
        <v>0</v>
      </c>
      <c r="AK4869">
        <f>[1]资金台帐!AK4869</f>
        <v>0</v>
      </c>
      <c r="BA4869" s="22">
        <f t="shared" si="0"/>
      </c>
    </row>
    <row r="4870">
      <c r="B4870">
        <f>[1]资金台帐!B4870&amp;""</f>
      </c>
      <c r="H4870">
        <f>[1]资金台帐!H4870&amp;""</f>
      </c>
      <c r="J4870">
        <f>[1]资金台帐!J4870&amp;""</f>
      </c>
      <c r="N4870">
        <f>[1]资金台帐!N4870</f>
      </c>
      <c r="O4870">
        <f>[1]资金台帐!O4870&amp;""</f>
      </c>
      <c r="P4870">
        <f>[1]资金台帐!P4870&amp;""</f>
      </c>
      <c r="Q4870">
        <f>[1]资金台帐!Q4870&amp;""</f>
      </c>
      <c r="T4870">
        <f>[1]资金台帐!T4870&amp;""</f>
      </c>
      <c r="U4870">
        <f>[1]资金台帐!U4870&amp;""</f>
      </c>
      <c r="W4870">
        <f>[1]资金台帐!W4870&amp;""</f>
      </c>
      <c r="X4870">
        <f>[1]资金台帐!X4870&amp;""</f>
      </c>
      <c r="AB4870">
        <f>[1]资金台帐!AB4870</f>
        <v>0</v>
      </c>
      <c r="AC4870">
        <f>[1]资金台帐!AC4870</f>
        <v>0</v>
      </c>
      <c r="AD4870">
        <f>[1]资金台帐!AD4870</f>
        <v>0</v>
      </c>
      <c r="AJ4870">
        <f>[1]资金台帐!AJ4870</f>
        <v>0</v>
      </c>
      <c r="AK4870">
        <f>[1]资金台帐!AK4870</f>
        <v>0</v>
      </c>
      <c r="BA4870" s="22">
        <f t="shared" si="0"/>
      </c>
    </row>
    <row r="4871">
      <c r="B4871">
        <f>[1]资金台帐!B4871&amp;""</f>
      </c>
      <c r="H4871">
        <f>[1]资金台帐!H4871&amp;""</f>
      </c>
      <c r="J4871">
        <f>[1]资金台帐!J4871&amp;""</f>
      </c>
      <c r="N4871">
        <f>[1]资金台帐!N4871</f>
      </c>
      <c r="O4871">
        <f>[1]资金台帐!O4871&amp;""</f>
      </c>
      <c r="P4871">
        <f>[1]资金台帐!P4871&amp;""</f>
      </c>
      <c r="Q4871">
        <f>[1]资金台帐!Q4871&amp;""</f>
      </c>
      <c r="T4871">
        <f>[1]资金台帐!T4871&amp;""</f>
      </c>
      <c r="U4871">
        <f>[1]资金台帐!U4871&amp;""</f>
      </c>
      <c r="W4871">
        <f>[1]资金台帐!W4871&amp;""</f>
      </c>
      <c r="X4871">
        <f>[1]资金台帐!X4871&amp;""</f>
      </c>
      <c r="AB4871">
        <f>[1]资金台帐!AB4871</f>
        <v>0</v>
      </c>
      <c r="AC4871">
        <f>[1]资金台帐!AC4871</f>
        <v>0</v>
      </c>
      <c r="AD4871">
        <f>[1]资金台帐!AD4871</f>
        <v>0</v>
      </c>
      <c r="AJ4871">
        <f>[1]资金台帐!AJ4871</f>
        <v>0</v>
      </c>
      <c r="AK4871">
        <f>[1]资金台帐!AK4871</f>
        <v>0</v>
      </c>
      <c r="BA4871" s="22">
        <f t="shared" si="0"/>
      </c>
    </row>
    <row r="4872">
      <c r="B4872">
        <f>[1]资金台帐!B4872&amp;""</f>
      </c>
      <c r="H4872">
        <f>[1]资金台帐!H4872&amp;""</f>
      </c>
      <c r="J4872">
        <f>[1]资金台帐!J4872&amp;""</f>
      </c>
      <c r="N4872">
        <f>[1]资金台帐!N4872</f>
      </c>
      <c r="O4872">
        <f>[1]资金台帐!O4872&amp;""</f>
      </c>
      <c r="P4872">
        <f>[1]资金台帐!P4872&amp;""</f>
      </c>
      <c r="Q4872">
        <f>[1]资金台帐!Q4872&amp;""</f>
      </c>
      <c r="T4872">
        <f>[1]资金台帐!T4872&amp;""</f>
      </c>
      <c r="U4872">
        <f>[1]资金台帐!U4872&amp;""</f>
      </c>
      <c r="W4872">
        <f>[1]资金台帐!W4872&amp;""</f>
      </c>
      <c r="X4872">
        <f>[1]资金台帐!X4872&amp;""</f>
      </c>
      <c r="AB4872">
        <f>[1]资金台帐!AB4872</f>
        <v>0</v>
      </c>
      <c r="AC4872">
        <f>[1]资金台帐!AC4872</f>
        <v>0</v>
      </c>
      <c r="AD4872">
        <f>[1]资金台帐!AD4872</f>
        <v>0</v>
      </c>
      <c r="AJ4872">
        <f>[1]资金台帐!AJ4872</f>
        <v>0</v>
      </c>
      <c r="AK4872">
        <f>[1]资金台帐!AK4872</f>
        <v>0</v>
      </c>
      <c r="BA4872" s="22">
        <f t="shared" si="0"/>
      </c>
    </row>
    <row r="4873">
      <c r="B4873">
        <f>[1]资金台帐!B4873&amp;""</f>
      </c>
      <c r="H4873">
        <f>[1]资金台帐!H4873&amp;""</f>
      </c>
      <c r="J4873">
        <f>[1]资金台帐!J4873&amp;""</f>
      </c>
      <c r="N4873">
        <f>[1]资金台帐!N4873</f>
      </c>
      <c r="O4873">
        <f>[1]资金台帐!O4873&amp;""</f>
      </c>
      <c r="P4873">
        <f>[1]资金台帐!P4873&amp;""</f>
      </c>
      <c r="Q4873">
        <f>[1]资金台帐!Q4873&amp;""</f>
      </c>
      <c r="T4873">
        <f>[1]资金台帐!T4873&amp;""</f>
      </c>
      <c r="U4873">
        <f>[1]资金台帐!U4873&amp;""</f>
      </c>
      <c r="W4873">
        <f>[1]资金台帐!W4873&amp;""</f>
      </c>
      <c r="X4873">
        <f>[1]资金台帐!X4873&amp;""</f>
      </c>
      <c r="AB4873">
        <f>[1]资金台帐!AB4873</f>
        <v>0</v>
      </c>
      <c r="AC4873">
        <f>[1]资金台帐!AC4873</f>
        <v>0</v>
      </c>
      <c r="AD4873">
        <f>[1]资金台帐!AD4873</f>
        <v>0</v>
      </c>
      <c r="AJ4873">
        <f>[1]资金台帐!AJ4873</f>
        <v>0</v>
      </c>
      <c r="AK4873">
        <f>[1]资金台帐!AK4873</f>
        <v>0</v>
      </c>
      <c r="BA4873" s="22">
        <f t="shared" si="0"/>
      </c>
    </row>
    <row r="4874">
      <c r="B4874">
        <f>[1]资金台帐!B4874&amp;""</f>
      </c>
      <c r="H4874">
        <f>[1]资金台帐!H4874&amp;""</f>
      </c>
      <c r="J4874">
        <f>[1]资金台帐!J4874&amp;""</f>
      </c>
      <c r="N4874">
        <f>[1]资金台帐!N4874</f>
      </c>
      <c r="O4874">
        <f>[1]资金台帐!O4874&amp;""</f>
      </c>
      <c r="P4874">
        <f>[1]资金台帐!P4874&amp;""</f>
      </c>
      <c r="Q4874">
        <f>[1]资金台帐!Q4874&amp;""</f>
      </c>
      <c r="T4874">
        <f>[1]资金台帐!T4874&amp;""</f>
      </c>
      <c r="U4874">
        <f>[1]资金台帐!U4874&amp;""</f>
      </c>
      <c r="W4874">
        <f>[1]资金台帐!W4874&amp;""</f>
      </c>
      <c r="X4874">
        <f>[1]资金台帐!X4874&amp;""</f>
      </c>
      <c r="AB4874">
        <f>[1]资金台帐!AB4874</f>
        <v>0</v>
      </c>
      <c r="AC4874">
        <f>[1]资金台帐!AC4874</f>
        <v>0</v>
      </c>
      <c r="AD4874">
        <f>[1]资金台帐!AD4874</f>
        <v>0</v>
      </c>
      <c r="AJ4874">
        <f>[1]资金台帐!AJ4874</f>
        <v>0</v>
      </c>
      <c r="AK4874">
        <f>[1]资金台帐!AK4874</f>
        <v>0</v>
      </c>
      <c r="BA4874" s="22">
        <f t="shared" si="0"/>
      </c>
    </row>
    <row r="4875">
      <c r="B4875">
        <f>[1]资金台帐!B4875&amp;""</f>
      </c>
      <c r="H4875">
        <f>[1]资金台帐!H4875&amp;""</f>
      </c>
      <c r="J4875">
        <f>[1]资金台帐!J4875&amp;""</f>
      </c>
      <c r="N4875">
        <f>[1]资金台帐!N4875</f>
      </c>
      <c r="O4875">
        <f>[1]资金台帐!O4875&amp;""</f>
      </c>
      <c r="P4875">
        <f>[1]资金台帐!P4875&amp;""</f>
      </c>
      <c r="Q4875">
        <f>[1]资金台帐!Q4875&amp;""</f>
      </c>
      <c r="T4875">
        <f>[1]资金台帐!T4875&amp;""</f>
      </c>
      <c r="U4875">
        <f>[1]资金台帐!U4875&amp;""</f>
      </c>
      <c r="W4875">
        <f>[1]资金台帐!W4875&amp;""</f>
      </c>
      <c r="X4875">
        <f>[1]资金台帐!X4875&amp;""</f>
      </c>
      <c r="AB4875">
        <f>[1]资金台帐!AB4875</f>
        <v>0</v>
      </c>
      <c r="AC4875">
        <f>[1]资金台帐!AC4875</f>
        <v>0</v>
      </c>
      <c r="AD4875">
        <f>[1]资金台帐!AD4875</f>
        <v>0</v>
      </c>
      <c r="AJ4875">
        <f>[1]资金台帐!AJ4875</f>
        <v>0</v>
      </c>
      <c r="AK4875">
        <f>[1]资金台帐!AK4875</f>
        <v>0</v>
      </c>
      <c r="BA4875" s="22">
        <f t="shared" si="0"/>
      </c>
    </row>
    <row r="4876">
      <c r="B4876">
        <f>[1]资金台帐!B4876&amp;""</f>
      </c>
      <c r="H4876">
        <f>[1]资金台帐!H4876&amp;""</f>
      </c>
      <c r="J4876">
        <f>[1]资金台帐!J4876&amp;""</f>
      </c>
      <c r="N4876">
        <f>[1]资金台帐!N4876</f>
      </c>
      <c r="O4876">
        <f>[1]资金台帐!O4876&amp;""</f>
      </c>
      <c r="P4876">
        <f>[1]资金台帐!P4876&amp;""</f>
      </c>
      <c r="Q4876">
        <f>[1]资金台帐!Q4876&amp;""</f>
      </c>
      <c r="T4876">
        <f>[1]资金台帐!T4876&amp;""</f>
      </c>
      <c r="U4876">
        <f>[1]资金台帐!U4876&amp;""</f>
      </c>
      <c r="W4876">
        <f>[1]资金台帐!W4876&amp;""</f>
      </c>
      <c r="X4876">
        <f>[1]资金台帐!X4876&amp;""</f>
      </c>
      <c r="AB4876">
        <f>[1]资金台帐!AB4876</f>
        <v>0</v>
      </c>
      <c r="AC4876">
        <f>[1]资金台帐!AC4876</f>
        <v>0</v>
      </c>
      <c r="AD4876">
        <f>[1]资金台帐!AD4876</f>
        <v>0</v>
      </c>
      <c r="AJ4876">
        <f>[1]资金台帐!AJ4876</f>
        <v>0</v>
      </c>
      <c r="AK4876">
        <f>[1]资金台帐!AK4876</f>
        <v>0</v>
      </c>
      <c r="BA4876" s="22">
        <f t="shared" si="0"/>
      </c>
    </row>
    <row r="4877">
      <c r="B4877">
        <f>[1]资金台帐!B4877&amp;""</f>
      </c>
      <c r="H4877">
        <f>[1]资金台帐!H4877&amp;""</f>
      </c>
      <c r="J4877">
        <f>[1]资金台帐!J4877&amp;""</f>
      </c>
      <c r="N4877">
        <f>[1]资金台帐!N4877</f>
      </c>
      <c r="O4877">
        <f>[1]资金台帐!O4877&amp;""</f>
      </c>
      <c r="P4877">
        <f>[1]资金台帐!P4877&amp;""</f>
      </c>
      <c r="Q4877">
        <f>[1]资金台帐!Q4877&amp;""</f>
      </c>
      <c r="T4877">
        <f>[1]资金台帐!T4877&amp;""</f>
      </c>
      <c r="U4877">
        <f>[1]资金台帐!U4877&amp;""</f>
      </c>
      <c r="W4877">
        <f>[1]资金台帐!W4877&amp;""</f>
      </c>
      <c r="X4877">
        <f>[1]资金台帐!X4877&amp;""</f>
      </c>
      <c r="AB4877">
        <f>[1]资金台帐!AB4877</f>
        <v>0</v>
      </c>
      <c r="AC4877">
        <f>[1]资金台帐!AC4877</f>
        <v>0</v>
      </c>
      <c r="AD4877">
        <f>[1]资金台帐!AD4877</f>
        <v>0</v>
      </c>
      <c r="AJ4877">
        <f>[1]资金台帐!AJ4877</f>
        <v>0</v>
      </c>
      <c r="AK4877">
        <f>[1]资金台帐!AK4877</f>
        <v>0</v>
      </c>
      <c r="BA4877" s="22">
        <f t="shared" si="0"/>
      </c>
    </row>
    <row r="4878">
      <c r="B4878">
        <f>[1]资金台帐!B4878&amp;""</f>
      </c>
      <c r="H4878">
        <f>[1]资金台帐!H4878&amp;""</f>
      </c>
      <c r="J4878">
        <f>[1]资金台帐!J4878&amp;""</f>
      </c>
      <c r="N4878">
        <f>[1]资金台帐!N4878</f>
      </c>
      <c r="O4878">
        <f>[1]资金台帐!O4878&amp;""</f>
      </c>
      <c r="P4878">
        <f>[1]资金台帐!P4878&amp;""</f>
      </c>
      <c r="Q4878">
        <f>[1]资金台帐!Q4878&amp;""</f>
      </c>
      <c r="T4878">
        <f>[1]资金台帐!T4878&amp;""</f>
      </c>
      <c r="U4878">
        <f>[1]资金台帐!U4878&amp;""</f>
      </c>
      <c r="W4878">
        <f>[1]资金台帐!W4878&amp;""</f>
      </c>
      <c r="X4878">
        <f>[1]资金台帐!X4878&amp;""</f>
      </c>
      <c r="AB4878">
        <f>[1]资金台帐!AB4878</f>
        <v>0</v>
      </c>
      <c r="AC4878">
        <f>[1]资金台帐!AC4878</f>
        <v>0</v>
      </c>
      <c r="AD4878">
        <f>[1]资金台帐!AD4878</f>
        <v>0</v>
      </c>
      <c r="AJ4878">
        <f>[1]资金台帐!AJ4878</f>
        <v>0</v>
      </c>
      <c r="AK4878">
        <f>[1]资金台帐!AK4878</f>
        <v>0</v>
      </c>
      <c r="BA4878" s="22">
        <f t="shared" si="0"/>
      </c>
    </row>
    <row r="4879">
      <c r="B4879">
        <f>[1]资金台帐!B4879&amp;""</f>
      </c>
      <c r="H4879">
        <f>[1]资金台帐!H4879&amp;""</f>
      </c>
      <c r="J4879">
        <f>[1]资金台帐!J4879&amp;""</f>
      </c>
      <c r="N4879">
        <f>[1]资金台帐!N4879</f>
      </c>
      <c r="O4879">
        <f>[1]资金台帐!O4879&amp;""</f>
      </c>
      <c r="P4879">
        <f>[1]资金台帐!P4879&amp;""</f>
      </c>
      <c r="Q4879">
        <f>[1]资金台帐!Q4879&amp;""</f>
      </c>
      <c r="T4879">
        <f>[1]资金台帐!T4879&amp;""</f>
      </c>
      <c r="U4879">
        <f>[1]资金台帐!U4879&amp;""</f>
      </c>
      <c r="W4879">
        <f>[1]资金台帐!W4879&amp;""</f>
      </c>
      <c r="X4879">
        <f>[1]资金台帐!X4879&amp;""</f>
      </c>
      <c r="AB4879">
        <f>[1]资金台帐!AB4879</f>
        <v>0</v>
      </c>
      <c r="AC4879">
        <f>[1]资金台帐!AC4879</f>
        <v>0</v>
      </c>
      <c r="AD4879">
        <f>[1]资金台帐!AD4879</f>
        <v>0</v>
      </c>
      <c r="AJ4879">
        <f>[1]资金台帐!AJ4879</f>
        <v>0</v>
      </c>
      <c r="AK4879">
        <f>[1]资金台帐!AK4879</f>
        <v>0</v>
      </c>
      <c r="BA4879" s="22">
        <f t="shared" si="0"/>
      </c>
    </row>
    <row r="4880">
      <c r="B4880">
        <f>[1]资金台帐!B4880&amp;""</f>
      </c>
      <c r="H4880">
        <f>[1]资金台帐!H4880&amp;""</f>
      </c>
      <c r="J4880">
        <f>[1]资金台帐!J4880&amp;""</f>
      </c>
      <c r="N4880">
        <f>[1]资金台帐!N4880</f>
      </c>
      <c r="O4880">
        <f>[1]资金台帐!O4880&amp;""</f>
      </c>
      <c r="P4880">
        <f>[1]资金台帐!P4880&amp;""</f>
      </c>
      <c r="Q4880">
        <f>[1]资金台帐!Q4880&amp;""</f>
      </c>
      <c r="T4880">
        <f>[1]资金台帐!T4880&amp;""</f>
      </c>
      <c r="U4880">
        <f>[1]资金台帐!U4880&amp;""</f>
      </c>
      <c r="W4880">
        <f>[1]资金台帐!W4880&amp;""</f>
      </c>
      <c r="X4880">
        <f>[1]资金台帐!X4880&amp;""</f>
      </c>
      <c r="AB4880">
        <f>[1]资金台帐!AB4880</f>
        <v>0</v>
      </c>
      <c r="AC4880">
        <f>[1]资金台帐!AC4880</f>
        <v>0</v>
      </c>
      <c r="AD4880">
        <f>[1]资金台帐!AD4880</f>
        <v>0</v>
      </c>
      <c r="AJ4880">
        <f>[1]资金台帐!AJ4880</f>
        <v>0</v>
      </c>
      <c r="AK4880">
        <f>[1]资金台帐!AK4880</f>
        <v>0</v>
      </c>
      <c r="BA4880" s="22">
        <f t="shared" si="0"/>
      </c>
    </row>
    <row r="4881">
      <c r="B4881">
        <f>[1]资金台帐!B4881&amp;""</f>
      </c>
      <c r="H4881">
        <f>[1]资金台帐!H4881&amp;""</f>
      </c>
      <c r="J4881">
        <f>[1]资金台帐!J4881&amp;""</f>
      </c>
      <c r="N4881">
        <f>[1]资金台帐!N4881</f>
      </c>
      <c r="O4881">
        <f>[1]资金台帐!O4881&amp;""</f>
      </c>
      <c r="P4881">
        <f>[1]资金台帐!P4881&amp;""</f>
      </c>
      <c r="Q4881">
        <f>[1]资金台帐!Q4881&amp;""</f>
      </c>
      <c r="T4881">
        <f>[1]资金台帐!T4881&amp;""</f>
      </c>
      <c r="U4881">
        <f>[1]资金台帐!U4881&amp;""</f>
      </c>
      <c r="W4881">
        <f>[1]资金台帐!W4881&amp;""</f>
      </c>
      <c r="X4881">
        <f>[1]资金台帐!X4881&amp;""</f>
      </c>
      <c r="AB4881">
        <f>[1]资金台帐!AB4881</f>
        <v>0</v>
      </c>
      <c r="AC4881">
        <f>[1]资金台帐!AC4881</f>
        <v>0</v>
      </c>
      <c r="AD4881">
        <f>[1]资金台帐!AD4881</f>
        <v>0</v>
      </c>
      <c r="AJ4881">
        <f>[1]资金台帐!AJ4881</f>
        <v>0</v>
      </c>
      <c r="AK4881">
        <f>[1]资金台帐!AK4881</f>
        <v>0</v>
      </c>
      <c r="BA4881" s="22">
        <f t="shared" si="0"/>
      </c>
    </row>
    <row r="4882">
      <c r="B4882">
        <f>[1]资金台帐!B4882&amp;""</f>
      </c>
      <c r="H4882">
        <f>[1]资金台帐!H4882&amp;""</f>
      </c>
      <c r="J4882">
        <f>[1]资金台帐!J4882&amp;""</f>
      </c>
      <c r="N4882">
        <f>[1]资金台帐!N4882</f>
      </c>
      <c r="O4882">
        <f>[1]资金台帐!O4882&amp;""</f>
      </c>
      <c r="P4882">
        <f>[1]资金台帐!P4882&amp;""</f>
      </c>
      <c r="Q4882">
        <f>[1]资金台帐!Q4882&amp;""</f>
      </c>
      <c r="T4882">
        <f>[1]资金台帐!T4882&amp;""</f>
      </c>
      <c r="U4882">
        <f>[1]资金台帐!U4882&amp;""</f>
      </c>
      <c r="W4882">
        <f>[1]资金台帐!W4882&amp;""</f>
      </c>
      <c r="X4882">
        <f>[1]资金台帐!X4882&amp;""</f>
      </c>
      <c r="AB4882">
        <f>[1]资金台帐!AB4882</f>
        <v>0</v>
      </c>
      <c r="AC4882">
        <f>[1]资金台帐!AC4882</f>
        <v>0</v>
      </c>
      <c r="AD4882">
        <f>[1]资金台帐!AD4882</f>
        <v>0</v>
      </c>
      <c r="AJ4882">
        <f>[1]资金台帐!AJ4882</f>
        <v>0</v>
      </c>
      <c r="AK4882">
        <f>[1]资金台帐!AK4882</f>
        <v>0</v>
      </c>
      <c r="BA4882" s="22">
        <f t="shared" si="0"/>
      </c>
    </row>
    <row r="4883">
      <c r="B4883">
        <f>[1]资金台帐!B4883&amp;""</f>
      </c>
      <c r="H4883">
        <f>[1]资金台帐!H4883&amp;""</f>
      </c>
      <c r="J4883">
        <f>[1]资金台帐!J4883&amp;""</f>
      </c>
      <c r="N4883">
        <f>[1]资金台帐!N4883</f>
      </c>
      <c r="O4883">
        <f>[1]资金台帐!O4883&amp;""</f>
      </c>
      <c r="P4883">
        <f>[1]资金台帐!P4883&amp;""</f>
      </c>
      <c r="Q4883">
        <f>[1]资金台帐!Q4883&amp;""</f>
      </c>
      <c r="T4883">
        <f>[1]资金台帐!T4883&amp;""</f>
      </c>
      <c r="U4883">
        <f>[1]资金台帐!U4883&amp;""</f>
      </c>
      <c r="W4883">
        <f>[1]资金台帐!W4883&amp;""</f>
      </c>
      <c r="X4883">
        <f>[1]资金台帐!X4883&amp;""</f>
      </c>
      <c r="AB4883">
        <f>[1]资金台帐!AB4883</f>
        <v>0</v>
      </c>
      <c r="AC4883">
        <f>[1]资金台帐!AC4883</f>
        <v>0</v>
      </c>
      <c r="AD4883">
        <f>[1]资金台帐!AD4883</f>
        <v>0</v>
      </c>
      <c r="AJ4883">
        <f>[1]资金台帐!AJ4883</f>
        <v>0</v>
      </c>
      <c r="AK4883">
        <f>[1]资金台帐!AK4883</f>
        <v>0</v>
      </c>
      <c r="BA4883" s="22">
        <f t="shared" si="0"/>
      </c>
    </row>
    <row r="4884">
      <c r="B4884">
        <f>[1]资金台帐!B4884&amp;""</f>
      </c>
      <c r="H4884">
        <f>[1]资金台帐!H4884&amp;""</f>
      </c>
      <c r="J4884">
        <f>[1]资金台帐!J4884&amp;""</f>
      </c>
      <c r="N4884">
        <f>[1]资金台帐!N4884</f>
      </c>
      <c r="O4884">
        <f>[1]资金台帐!O4884&amp;""</f>
      </c>
      <c r="P4884">
        <f>[1]资金台帐!P4884&amp;""</f>
      </c>
      <c r="Q4884">
        <f>[1]资金台帐!Q4884&amp;""</f>
      </c>
      <c r="T4884">
        <f>[1]资金台帐!T4884&amp;""</f>
      </c>
      <c r="U4884">
        <f>[1]资金台帐!U4884&amp;""</f>
      </c>
      <c r="W4884">
        <f>[1]资金台帐!W4884&amp;""</f>
      </c>
      <c r="X4884">
        <f>[1]资金台帐!X4884&amp;""</f>
      </c>
      <c r="AB4884">
        <f>[1]资金台帐!AB4884</f>
        <v>0</v>
      </c>
      <c r="AC4884">
        <f>[1]资金台帐!AC4884</f>
        <v>0</v>
      </c>
      <c r="AD4884">
        <f>[1]资金台帐!AD4884</f>
        <v>0</v>
      </c>
      <c r="AJ4884">
        <f>[1]资金台帐!AJ4884</f>
        <v>0</v>
      </c>
      <c r="AK4884">
        <f>[1]资金台帐!AK4884</f>
        <v>0</v>
      </c>
      <c r="BA4884" s="22">
        <f t="shared" si="0"/>
      </c>
    </row>
    <row r="4885">
      <c r="B4885">
        <f>[1]资金台帐!B4885&amp;""</f>
      </c>
      <c r="H4885">
        <f>[1]资金台帐!H4885&amp;""</f>
      </c>
      <c r="J4885">
        <f>[1]资金台帐!J4885&amp;""</f>
      </c>
      <c r="N4885">
        <f>[1]资金台帐!N4885</f>
      </c>
      <c r="O4885">
        <f>[1]资金台帐!O4885&amp;""</f>
      </c>
      <c r="P4885">
        <f>[1]资金台帐!P4885&amp;""</f>
      </c>
      <c r="Q4885">
        <f>[1]资金台帐!Q4885&amp;""</f>
      </c>
      <c r="T4885">
        <f>[1]资金台帐!T4885&amp;""</f>
      </c>
      <c r="U4885">
        <f>[1]资金台帐!U4885&amp;""</f>
      </c>
      <c r="W4885">
        <f>[1]资金台帐!W4885&amp;""</f>
      </c>
      <c r="X4885">
        <f>[1]资金台帐!X4885&amp;""</f>
      </c>
      <c r="AB4885">
        <f>[1]资金台帐!AB4885</f>
        <v>0</v>
      </c>
      <c r="AC4885">
        <f>[1]资金台帐!AC4885</f>
        <v>0</v>
      </c>
      <c r="AD4885">
        <f>[1]资金台帐!AD4885</f>
        <v>0</v>
      </c>
      <c r="AJ4885">
        <f>[1]资金台帐!AJ4885</f>
        <v>0</v>
      </c>
      <c r="AK4885">
        <f>[1]资金台帐!AK4885</f>
        <v>0</v>
      </c>
      <c r="BA4885" s="22">
        <f t="shared" si="0"/>
      </c>
    </row>
    <row r="4886">
      <c r="B4886">
        <f>[1]资金台帐!B4886&amp;""</f>
      </c>
      <c r="H4886">
        <f>[1]资金台帐!H4886&amp;""</f>
      </c>
      <c r="J4886">
        <f>[1]资金台帐!J4886&amp;""</f>
      </c>
      <c r="N4886">
        <f>[1]资金台帐!N4886</f>
      </c>
      <c r="O4886">
        <f>[1]资金台帐!O4886&amp;""</f>
      </c>
      <c r="P4886">
        <f>[1]资金台帐!P4886&amp;""</f>
      </c>
      <c r="Q4886">
        <f>[1]资金台帐!Q4886&amp;""</f>
      </c>
      <c r="T4886">
        <f>[1]资金台帐!T4886&amp;""</f>
      </c>
      <c r="U4886">
        <f>[1]资金台帐!U4886&amp;""</f>
      </c>
      <c r="W4886">
        <f>[1]资金台帐!W4886&amp;""</f>
      </c>
      <c r="X4886">
        <f>[1]资金台帐!X4886&amp;""</f>
      </c>
      <c r="AB4886">
        <f>[1]资金台帐!AB4886</f>
        <v>0</v>
      </c>
      <c r="AC4886">
        <f>[1]资金台帐!AC4886</f>
        <v>0</v>
      </c>
      <c r="AD4886">
        <f>[1]资金台帐!AD4886</f>
        <v>0</v>
      </c>
      <c r="AJ4886">
        <f>[1]资金台帐!AJ4886</f>
        <v>0</v>
      </c>
      <c r="AK4886">
        <f>[1]资金台帐!AK4886</f>
        <v>0</v>
      </c>
      <c r="BA4886" s="22">
        <f t="shared" si="0"/>
      </c>
    </row>
    <row r="4887">
      <c r="B4887">
        <f>[1]资金台帐!B4887&amp;""</f>
      </c>
      <c r="H4887">
        <f>[1]资金台帐!H4887&amp;""</f>
      </c>
      <c r="J4887">
        <f>[1]资金台帐!J4887&amp;""</f>
      </c>
      <c r="N4887">
        <f>[1]资金台帐!N4887</f>
      </c>
      <c r="O4887">
        <f>[1]资金台帐!O4887&amp;""</f>
      </c>
      <c r="P4887">
        <f>[1]资金台帐!P4887&amp;""</f>
      </c>
      <c r="Q4887">
        <f>[1]资金台帐!Q4887&amp;""</f>
      </c>
      <c r="T4887">
        <f>[1]资金台帐!T4887&amp;""</f>
      </c>
      <c r="U4887">
        <f>[1]资金台帐!U4887&amp;""</f>
      </c>
      <c r="W4887">
        <f>[1]资金台帐!W4887&amp;""</f>
      </c>
      <c r="X4887">
        <f>[1]资金台帐!X4887&amp;""</f>
      </c>
      <c r="AB4887">
        <f>[1]资金台帐!AB4887</f>
        <v>0</v>
      </c>
      <c r="AC4887">
        <f>[1]资金台帐!AC4887</f>
        <v>0</v>
      </c>
      <c r="AD4887">
        <f>[1]资金台帐!AD4887</f>
        <v>0</v>
      </c>
      <c r="AJ4887">
        <f>[1]资金台帐!AJ4887</f>
        <v>0</v>
      </c>
      <c r="AK4887">
        <f>[1]资金台帐!AK4887</f>
        <v>0</v>
      </c>
      <c r="BA4887" s="22">
        <f t="shared" si="0"/>
      </c>
    </row>
    <row r="4888">
      <c r="B4888">
        <f>[1]资金台帐!B4888&amp;""</f>
      </c>
      <c r="H4888">
        <f>[1]资金台帐!H4888&amp;""</f>
      </c>
      <c r="J4888">
        <f>[1]资金台帐!J4888&amp;""</f>
      </c>
      <c r="N4888">
        <f>[1]资金台帐!N4888</f>
      </c>
      <c r="O4888">
        <f>[1]资金台帐!O4888&amp;""</f>
      </c>
      <c r="P4888">
        <f>[1]资金台帐!P4888&amp;""</f>
      </c>
      <c r="Q4888">
        <f>[1]资金台帐!Q4888&amp;""</f>
      </c>
      <c r="T4888">
        <f>[1]资金台帐!T4888&amp;""</f>
      </c>
      <c r="U4888">
        <f>[1]资金台帐!U4888&amp;""</f>
      </c>
      <c r="W4888">
        <f>[1]资金台帐!W4888&amp;""</f>
      </c>
      <c r="X4888">
        <f>[1]资金台帐!X4888&amp;""</f>
      </c>
      <c r="AB4888">
        <f>[1]资金台帐!AB4888</f>
        <v>0</v>
      </c>
      <c r="AC4888">
        <f>[1]资金台帐!AC4888</f>
        <v>0</v>
      </c>
      <c r="AD4888">
        <f>[1]资金台帐!AD4888</f>
        <v>0</v>
      </c>
      <c r="AJ4888">
        <f>[1]资金台帐!AJ4888</f>
        <v>0</v>
      </c>
      <c r="AK4888">
        <f>[1]资金台帐!AK4888</f>
        <v>0</v>
      </c>
      <c r="BA4888" s="22">
        <f t="shared" si="0"/>
      </c>
    </row>
    <row r="4889">
      <c r="B4889">
        <f>[1]资金台帐!B4889&amp;""</f>
      </c>
      <c r="H4889">
        <f>[1]资金台帐!H4889&amp;""</f>
      </c>
      <c r="J4889">
        <f>[1]资金台帐!J4889&amp;""</f>
      </c>
      <c r="N4889">
        <f>[1]资金台帐!N4889</f>
      </c>
      <c r="O4889">
        <f>[1]资金台帐!O4889&amp;""</f>
      </c>
      <c r="P4889">
        <f>[1]资金台帐!P4889&amp;""</f>
      </c>
      <c r="Q4889">
        <f>[1]资金台帐!Q4889&amp;""</f>
      </c>
      <c r="T4889">
        <f>[1]资金台帐!T4889&amp;""</f>
      </c>
      <c r="U4889">
        <f>[1]资金台帐!U4889&amp;""</f>
      </c>
      <c r="W4889">
        <f>[1]资金台帐!W4889&amp;""</f>
      </c>
      <c r="X4889">
        <f>[1]资金台帐!X4889&amp;""</f>
      </c>
      <c r="AB4889">
        <f>[1]资金台帐!AB4889</f>
        <v>0</v>
      </c>
      <c r="AC4889">
        <f>[1]资金台帐!AC4889</f>
        <v>0</v>
      </c>
      <c r="AD4889">
        <f>[1]资金台帐!AD4889</f>
        <v>0</v>
      </c>
      <c r="AJ4889">
        <f>[1]资金台帐!AJ4889</f>
        <v>0</v>
      </c>
      <c r="AK4889">
        <f>[1]资金台帐!AK4889</f>
        <v>0</v>
      </c>
      <c r="BA4889" s="22">
        <f t="shared" si="0"/>
      </c>
    </row>
    <row r="4890">
      <c r="B4890">
        <f>[1]资金台帐!B4890&amp;""</f>
      </c>
      <c r="H4890">
        <f>[1]资金台帐!H4890&amp;""</f>
      </c>
      <c r="J4890">
        <f>[1]资金台帐!J4890&amp;""</f>
      </c>
      <c r="N4890">
        <f>[1]资金台帐!N4890</f>
      </c>
      <c r="O4890">
        <f>[1]资金台帐!O4890&amp;""</f>
      </c>
      <c r="P4890">
        <f>[1]资金台帐!P4890&amp;""</f>
      </c>
      <c r="Q4890">
        <f>[1]资金台帐!Q4890&amp;""</f>
      </c>
      <c r="T4890">
        <f>[1]资金台帐!T4890&amp;""</f>
      </c>
      <c r="U4890">
        <f>[1]资金台帐!U4890&amp;""</f>
      </c>
      <c r="W4890">
        <f>[1]资金台帐!W4890&amp;""</f>
      </c>
      <c r="X4890">
        <f>[1]资金台帐!X4890&amp;""</f>
      </c>
      <c r="AB4890">
        <f>[1]资金台帐!AB4890</f>
        <v>0</v>
      </c>
      <c r="AC4890">
        <f>[1]资金台帐!AC4890</f>
        <v>0</v>
      </c>
      <c r="AD4890">
        <f>[1]资金台帐!AD4890</f>
        <v>0</v>
      </c>
      <c r="AJ4890">
        <f>[1]资金台帐!AJ4890</f>
        <v>0</v>
      </c>
      <c r="AK4890">
        <f>[1]资金台帐!AK4890</f>
        <v>0</v>
      </c>
      <c r="BA4890" s="22">
        <f t="shared" si="0"/>
      </c>
    </row>
    <row r="4891">
      <c r="B4891">
        <f>[1]资金台帐!B4891&amp;""</f>
      </c>
      <c r="H4891">
        <f>[1]资金台帐!H4891&amp;""</f>
      </c>
      <c r="J4891">
        <f>[1]资金台帐!J4891&amp;""</f>
      </c>
      <c r="N4891">
        <f>[1]资金台帐!N4891</f>
      </c>
      <c r="O4891">
        <f>[1]资金台帐!O4891&amp;""</f>
      </c>
      <c r="P4891">
        <f>[1]资金台帐!P4891&amp;""</f>
      </c>
      <c r="Q4891">
        <f>[1]资金台帐!Q4891&amp;""</f>
      </c>
      <c r="T4891">
        <f>[1]资金台帐!T4891&amp;""</f>
      </c>
      <c r="U4891">
        <f>[1]资金台帐!U4891&amp;""</f>
      </c>
      <c r="W4891">
        <f>[1]资金台帐!W4891&amp;""</f>
      </c>
      <c r="X4891">
        <f>[1]资金台帐!X4891&amp;""</f>
      </c>
      <c r="AB4891">
        <f>[1]资金台帐!AB4891</f>
        <v>0</v>
      </c>
      <c r="AC4891">
        <f>[1]资金台帐!AC4891</f>
        <v>0</v>
      </c>
      <c r="AD4891">
        <f>[1]资金台帐!AD4891</f>
        <v>0</v>
      </c>
      <c r="AJ4891">
        <f>[1]资金台帐!AJ4891</f>
        <v>0</v>
      </c>
      <c r="AK4891">
        <f>[1]资金台帐!AK4891</f>
        <v>0</v>
      </c>
      <c r="BA4891" s="22">
        <f t="shared" si="0"/>
      </c>
    </row>
    <row r="4892">
      <c r="B4892">
        <f>[1]资金台帐!B4892&amp;""</f>
      </c>
      <c r="H4892">
        <f>[1]资金台帐!H4892&amp;""</f>
      </c>
      <c r="J4892">
        <f>[1]资金台帐!J4892&amp;""</f>
      </c>
      <c r="N4892">
        <f>[1]资金台帐!N4892</f>
      </c>
      <c r="O4892">
        <f>[1]资金台帐!O4892&amp;""</f>
      </c>
      <c r="P4892">
        <f>[1]资金台帐!P4892&amp;""</f>
      </c>
      <c r="Q4892">
        <f>[1]资金台帐!Q4892&amp;""</f>
      </c>
      <c r="T4892">
        <f>[1]资金台帐!T4892&amp;""</f>
      </c>
      <c r="U4892">
        <f>[1]资金台帐!U4892&amp;""</f>
      </c>
      <c r="W4892">
        <f>[1]资金台帐!W4892&amp;""</f>
      </c>
      <c r="X4892">
        <f>[1]资金台帐!X4892&amp;""</f>
      </c>
      <c r="AB4892">
        <f>[1]资金台帐!AB4892</f>
        <v>0</v>
      </c>
      <c r="AC4892">
        <f>[1]资金台帐!AC4892</f>
        <v>0</v>
      </c>
      <c r="AD4892">
        <f>[1]资金台帐!AD4892</f>
        <v>0</v>
      </c>
      <c r="AJ4892">
        <f>[1]资金台帐!AJ4892</f>
        <v>0</v>
      </c>
      <c r="AK4892">
        <f>[1]资金台帐!AK4892</f>
        <v>0</v>
      </c>
      <c r="BA4892" s="22">
        <f t="shared" si="0"/>
      </c>
    </row>
    <row r="4893">
      <c r="B4893">
        <f>[1]资金台帐!B4893&amp;""</f>
      </c>
      <c r="H4893">
        <f>[1]资金台帐!H4893&amp;""</f>
      </c>
      <c r="J4893">
        <f>[1]资金台帐!J4893&amp;""</f>
      </c>
      <c r="N4893">
        <f>[1]资金台帐!N4893</f>
      </c>
      <c r="O4893">
        <f>[1]资金台帐!O4893&amp;""</f>
      </c>
      <c r="P4893">
        <f>[1]资金台帐!P4893&amp;""</f>
      </c>
      <c r="Q4893">
        <f>[1]资金台帐!Q4893&amp;""</f>
      </c>
      <c r="T4893">
        <f>[1]资金台帐!T4893&amp;""</f>
      </c>
      <c r="U4893">
        <f>[1]资金台帐!U4893&amp;""</f>
      </c>
      <c r="W4893">
        <f>[1]资金台帐!W4893&amp;""</f>
      </c>
      <c r="X4893">
        <f>[1]资金台帐!X4893&amp;""</f>
      </c>
      <c r="AB4893">
        <f>[1]资金台帐!AB4893</f>
        <v>0</v>
      </c>
      <c r="AC4893">
        <f>[1]资金台帐!AC4893</f>
        <v>0</v>
      </c>
      <c r="AD4893">
        <f>[1]资金台帐!AD4893</f>
        <v>0</v>
      </c>
      <c r="AJ4893">
        <f>[1]资金台帐!AJ4893</f>
        <v>0</v>
      </c>
      <c r="AK4893">
        <f>[1]资金台帐!AK4893</f>
        <v>0</v>
      </c>
      <c r="BA4893" s="22">
        <f t="shared" si="0"/>
      </c>
    </row>
    <row r="4894">
      <c r="B4894">
        <f>[1]资金台帐!B4894&amp;""</f>
      </c>
      <c r="H4894">
        <f>[1]资金台帐!H4894&amp;""</f>
      </c>
      <c r="J4894">
        <f>[1]资金台帐!J4894&amp;""</f>
      </c>
      <c r="N4894">
        <f>[1]资金台帐!N4894</f>
      </c>
      <c r="O4894">
        <f>[1]资金台帐!O4894&amp;""</f>
      </c>
      <c r="P4894">
        <f>[1]资金台帐!P4894&amp;""</f>
      </c>
      <c r="Q4894">
        <f>[1]资金台帐!Q4894&amp;""</f>
      </c>
      <c r="T4894">
        <f>[1]资金台帐!T4894&amp;""</f>
      </c>
      <c r="U4894">
        <f>[1]资金台帐!U4894&amp;""</f>
      </c>
      <c r="W4894">
        <f>[1]资金台帐!W4894&amp;""</f>
      </c>
      <c r="X4894">
        <f>[1]资金台帐!X4894&amp;""</f>
      </c>
      <c r="AB4894">
        <f>[1]资金台帐!AB4894</f>
        <v>0</v>
      </c>
      <c r="AC4894">
        <f>[1]资金台帐!AC4894</f>
        <v>0</v>
      </c>
      <c r="AD4894">
        <f>[1]资金台帐!AD4894</f>
        <v>0</v>
      </c>
      <c r="AJ4894">
        <f>[1]资金台帐!AJ4894</f>
        <v>0</v>
      </c>
      <c r="AK4894">
        <f>[1]资金台帐!AK4894</f>
        <v>0</v>
      </c>
      <c r="BA4894" s="22">
        <f t="shared" si="0"/>
      </c>
    </row>
    <row r="4895">
      <c r="B4895">
        <f>[1]资金台帐!B4895&amp;""</f>
      </c>
      <c r="H4895">
        <f>[1]资金台帐!H4895&amp;""</f>
      </c>
      <c r="J4895">
        <f>[1]资金台帐!J4895&amp;""</f>
      </c>
      <c r="N4895">
        <f>[1]资金台帐!N4895</f>
      </c>
      <c r="O4895">
        <f>[1]资金台帐!O4895&amp;""</f>
      </c>
      <c r="P4895">
        <f>[1]资金台帐!P4895&amp;""</f>
      </c>
      <c r="Q4895">
        <f>[1]资金台帐!Q4895&amp;""</f>
      </c>
      <c r="T4895">
        <f>[1]资金台帐!T4895&amp;""</f>
      </c>
      <c r="U4895">
        <f>[1]资金台帐!U4895&amp;""</f>
      </c>
      <c r="W4895">
        <f>[1]资金台帐!W4895&amp;""</f>
      </c>
      <c r="X4895">
        <f>[1]资金台帐!X4895&amp;""</f>
      </c>
      <c r="AB4895">
        <f>[1]资金台帐!AB4895</f>
        <v>0</v>
      </c>
      <c r="AC4895">
        <f>[1]资金台帐!AC4895</f>
        <v>0</v>
      </c>
      <c r="AD4895">
        <f>[1]资金台帐!AD4895</f>
        <v>0</v>
      </c>
      <c r="AJ4895">
        <f>[1]资金台帐!AJ4895</f>
        <v>0</v>
      </c>
      <c r="AK4895">
        <f>[1]资金台帐!AK4895</f>
        <v>0</v>
      </c>
      <c r="BA4895" s="22">
        <f t="shared" si="0"/>
      </c>
    </row>
    <row r="4896">
      <c r="B4896">
        <f>[1]资金台帐!B4896&amp;""</f>
      </c>
      <c r="H4896">
        <f>[1]资金台帐!H4896&amp;""</f>
      </c>
      <c r="J4896">
        <f>[1]资金台帐!J4896&amp;""</f>
      </c>
      <c r="N4896">
        <f>[1]资金台帐!N4896</f>
      </c>
      <c r="O4896">
        <f>[1]资金台帐!O4896&amp;""</f>
      </c>
      <c r="P4896">
        <f>[1]资金台帐!P4896&amp;""</f>
      </c>
      <c r="Q4896">
        <f>[1]资金台帐!Q4896&amp;""</f>
      </c>
      <c r="T4896">
        <f>[1]资金台帐!T4896&amp;""</f>
      </c>
      <c r="U4896">
        <f>[1]资金台帐!U4896&amp;""</f>
      </c>
      <c r="W4896">
        <f>[1]资金台帐!W4896&amp;""</f>
      </c>
      <c r="X4896">
        <f>[1]资金台帐!X4896&amp;""</f>
      </c>
      <c r="AB4896">
        <f>[1]资金台帐!AB4896</f>
        <v>0</v>
      </c>
      <c r="AC4896">
        <f>[1]资金台帐!AC4896</f>
        <v>0</v>
      </c>
      <c r="AD4896">
        <f>[1]资金台帐!AD4896</f>
        <v>0</v>
      </c>
      <c r="AJ4896">
        <f>[1]资金台帐!AJ4896</f>
        <v>0</v>
      </c>
      <c r="AK4896">
        <f>[1]资金台帐!AK4896</f>
        <v>0</v>
      </c>
      <c r="BA4896" s="22">
        <f t="shared" si="0"/>
      </c>
    </row>
    <row r="4897">
      <c r="B4897">
        <f>[1]资金台帐!B4897&amp;""</f>
      </c>
      <c r="H4897">
        <f>[1]资金台帐!H4897&amp;""</f>
      </c>
      <c r="J4897">
        <f>[1]资金台帐!J4897&amp;""</f>
      </c>
      <c r="N4897">
        <f>[1]资金台帐!N4897</f>
      </c>
      <c r="O4897">
        <f>[1]资金台帐!O4897&amp;""</f>
      </c>
      <c r="P4897">
        <f>[1]资金台帐!P4897&amp;""</f>
      </c>
      <c r="Q4897">
        <f>[1]资金台帐!Q4897&amp;""</f>
      </c>
      <c r="T4897">
        <f>[1]资金台帐!T4897&amp;""</f>
      </c>
      <c r="U4897">
        <f>[1]资金台帐!U4897&amp;""</f>
      </c>
      <c r="W4897">
        <f>[1]资金台帐!W4897&amp;""</f>
      </c>
      <c r="X4897">
        <f>[1]资金台帐!X4897&amp;""</f>
      </c>
      <c r="AB4897">
        <f>[1]资金台帐!AB4897</f>
        <v>0</v>
      </c>
      <c r="AC4897">
        <f>[1]资金台帐!AC4897</f>
        <v>0</v>
      </c>
      <c r="AD4897">
        <f>[1]资金台帐!AD4897</f>
        <v>0</v>
      </c>
      <c r="AJ4897">
        <f>[1]资金台帐!AJ4897</f>
        <v>0</v>
      </c>
      <c r="AK4897">
        <f>[1]资金台帐!AK4897</f>
        <v>0</v>
      </c>
      <c r="BA4897" s="22">
        <f t="shared" si="0"/>
      </c>
    </row>
    <row r="4898">
      <c r="B4898">
        <f>[1]资金台帐!B4898&amp;""</f>
      </c>
      <c r="H4898">
        <f>[1]资金台帐!H4898&amp;""</f>
      </c>
      <c r="J4898">
        <f>[1]资金台帐!J4898&amp;""</f>
      </c>
      <c r="N4898">
        <f>[1]资金台帐!N4898</f>
      </c>
      <c r="O4898">
        <f>[1]资金台帐!O4898&amp;""</f>
      </c>
      <c r="P4898">
        <f>[1]资金台帐!P4898&amp;""</f>
      </c>
      <c r="Q4898">
        <f>[1]资金台帐!Q4898&amp;""</f>
      </c>
      <c r="T4898">
        <f>[1]资金台帐!T4898&amp;""</f>
      </c>
      <c r="U4898">
        <f>[1]资金台帐!U4898&amp;""</f>
      </c>
      <c r="W4898">
        <f>[1]资金台帐!W4898&amp;""</f>
      </c>
      <c r="X4898">
        <f>[1]资金台帐!X4898&amp;""</f>
      </c>
      <c r="AB4898">
        <f>[1]资金台帐!AB4898</f>
        <v>0</v>
      </c>
      <c r="AC4898">
        <f>[1]资金台帐!AC4898</f>
        <v>0</v>
      </c>
      <c r="AD4898">
        <f>[1]资金台帐!AD4898</f>
        <v>0</v>
      </c>
      <c r="AJ4898">
        <f>[1]资金台帐!AJ4898</f>
        <v>0</v>
      </c>
      <c r="AK4898">
        <f>[1]资金台帐!AK4898</f>
        <v>0</v>
      </c>
      <c r="BA4898" s="22">
        <f t="shared" si="0"/>
      </c>
    </row>
    <row r="4899">
      <c r="B4899">
        <f>[1]资金台帐!B4899&amp;""</f>
      </c>
      <c r="H4899">
        <f>[1]资金台帐!H4899&amp;""</f>
      </c>
      <c r="J4899">
        <f>[1]资金台帐!J4899&amp;""</f>
      </c>
      <c r="N4899">
        <f>[1]资金台帐!N4899</f>
      </c>
      <c r="O4899">
        <f>[1]资金台帐!O4899&amp;""</f>
      </c>
      <c r="P4899">
        <f>[1]资金台帐!P4899&amp;""</f>
      </c>
      <c r="Q4899">
        <f>[1]资金台帐!Q4899&amp;""</f>
      </c>
      <c r="T4899">
        <f>[1]资金台帐!T4899&amp;""</f>
      </c>
      <c r="U4899">
        <f>[1]资金台帐!U4899&amp;""</f>
      </c>
      <c r="W4899">
        <f>[1]资金台帐!W4899&amp;""</f>
      </c>
      <c r="X4899">
        <f>[1]资金台帐!X4899&amp;""</f>
      </c>
      <c r="AB4899">
        <f>[1]资金台帐!AB4899</f>
        <v>0</v>
      </c>
      <c r="AC4899">
        <f>[1]资金台帐!AC4899</f>
        <v>0</v>
      </c>
      <c r="AD4899">
        <f>[1]资金台帐!AD4899</f>
        <v>0</v>
      </c>
      <c r="AJ4899">
        <f>[1]资金台帐!AJ4899</f>
        <v>0</v>
      </c>
      <c r="AK4899">
        <f>[1]资金台帐!AK4899</f>
        <v>0</v>
      </c>
      <c r="BA4899" s="22">
        <f t="shared" si="0"/>
      </c>
    </row>
    <row r="4900">
      <c r="B4900">
        <f>[1]资金台帐!B4900&amp;""</f>
      </c>
      <c r="H4900">
        <f>[1]资金台帐!H4900&amp;""</f>
      </c>
      <c r="J4900">
        <f>[1]资金台帐!J4900&amp;""</f>
      </c>
      <c r="N4900">
        <f>[1]资金台帐!N4900</f>
      </c>
      <c r="O4900">
        <f>[1]资金台帐!O4900&amp;""</f>
      </c>
      <c r="P4900">
        <f>[1]资金台帐!P4900&amp;""</f>
      </c>
      <c r="Q4900">
        <f>[1]资金台帐!Q4900&amp;""</f>
      </c>
      <c r="T4900">
        <f>[1]资金台帐!T4900&amp;""</f>
      </c>
      <c r="U4900">
        <f>[1]资金台帐!U4900&amp;""</f>
      </c>
      <c r="W4900">
        <f>[1]资金台帐!W4900&amp;""</f>
      </c>
      <c r="X4900">
        <f>[1]资金台帐!X4900&amp;""</f>
      </c>
      <c r="AB4900">
        <f>[1]资金台帐!AB4900</f>
        <v>0</v>
      </c>
      <c r="AC4900">
        <f>[1]资金台帐!AC4900</f>
        <v>0</v>
      </c>
      <c r="AD4900">
        <f>[1]资金台帐!AD4900</f>
        <v>0</v>
      </c>
      <c r="AJ4900">
        <f>[1]资金台帐!AJ4900</f>
        <v>0</v>
      </c>
      <c r="AK4900">
        <f>[1]资金台帐!AK4900</f>
        <v>0</v>
      </c>
      <c r="BA4900" s="22">
        <f t="shared" si="0"/>
      </c>
    </row>
    <row r="4901">
      <c r="B4901">
        <f>[1]资金台帐!B4901&amp;""</f>
      </c>
      <c r="H4901">
        <f>[1]资金台帐!H4901&amp;""</f>
      </c>
      <c r="J4901">
        <f>[1]资金台帐!J4901&amp;""</f>
      </c>
      <c r="N4901">
        <f>[1]资金台帐!N4901</f>
      </c>
      <c r="O4901">
        <f>[1]资金台帐!O4901&amp;""</f>
      </c>
      <c r="P4901">
        <f>[1]资金台帐!P4901&amp;""</f>
      </c>
      <c r="Q4901">
        <f>[1]资金台帐!Q4901&amp;""</f>
      </c>
      <c r="T4901">
        <f>[1]资金台帐!T4901&amp;""</f>
      </c>
      <c r="U4901">
        <f>[1]资金台帐!U4901&amp;""</f>
      </c>
      <c r="W4901">
        <f>[1]资金台帐!W4901&amp;""</f>
      </c>
      <c r="X4901">
        <f>[1]资金台帐!X4901&amp;""</f>
      </c>
      <c r="AB4901">
        <f>[1]资金台帐!AB4901</f>
        <v>0</v>
      </c>
      <c r="AC4901">
        <f>[1]资金台帐!AC4901</f>
        <v>0</v>
      </c>
      <c r="AD4901">
        <f>[1]资金台帐!AD4901</f>
        <v>0</v>
      </c>
      <c r="AJ4901">
        <f>[1]资金台帐!AJ4901</f>
        <v>0</v>
      </c>
      <c r="AK4901">
        <f>[1]资金台帐!AK4901</f>
        <v>0</v>
      </c>
      <c r="BA4901" s="22">
        <f t="shared" si="0"/>
      </c>
    </row>
    <row r="4902">
      <c r="B4902">
        <f>[1]资金台帐!B4902&amp;""</f>
      </c>
      <c r="H4902">
        <f>[1]资金台帐!H4902&amp;""</f>
      </c>
      <c r="J4902">
        <f>[1]资金台帐!J4902&amp;""</f>
      </c>
      <c r="N4902">
        <f>[1]资金台帐!N4902</f>
      </c>
      <c r="O4902">
        <f>[1]资金台帐!O4902&amp;""</f>
      </c>
      <c r="P4902">
        <f>[1]资金台帐!P4902&amp;""</f>
      </c>
      <c r="Q4902">
        <f>[1]资金台帐!Q4902&amp;""</f>
      </c>
      <c r="T4902">
        <f>[1]资金台帐!T4902&amp;""</f>
      </c>
      <c r="U4902">
        <f>[1]资金台帐!U4902&amp;""</f>
      </c>
      <c r="W4902">
        <f>[1]资金台帐!W4902&amp;""</f>
      </c>
      <c r="X4902">
        <f>[1]资金台帐!X4902&amp;""</f>
      </c>
      <c r="AB4902">
        <f>[1]资金台帐!AB4902</f>
        <v>0</v>
      </c>
      <c r="AC4902">
        <f>[1]资金台帐!AC4902</f>
        <v>0</v>
      </c>
      <c r="AD4902">
        <f>[1]资金台帐!AD4902</f>
        <v>0</v>
      </c>
      <c r="AJ4902">
        <f>[1]资金台帐!AJ4902</f>
        <v>0</v>
      </c>
      <c r="AK4902">
        <f>[1]资金台帐!AK4902</f>
        <v>0</v>
      </c>
      <c r="BA4902" s="22">
        <f t="shared" si="0"/>
      </c>
    </row>
    <row r="4903">
      <c r="B4903">
        <f>[1]资金台帐!B4903&amp;""</f>
      </c>
      <c r="H4903">
        <f>[1]资金台帐!H4903&amp;""</f>
      </c>
      <c r="J4903">
        <f>[1]资金台帐!J4903&amp;""</f>
      </c>
      <c r="N4903">
        <f>[1]资金台帐!N4903</f>
      </c>
      <c r="O4903">
        <f>[1]资金台帐!O4903&amp;""</f>
      </c>
      <c r="P4903">
        <f>[1]资金台帐!P4903&amp;""</f>
      </c>
      <c r="Q4903">
        <f>[1]资金台帐!Q4903&amp;""</f>
      </c>
      <c r="T4903">
        <f>[1]资金台帐!T4903&amp;""</f>
      </c>
      <c r="U4903">
        <f>[1]资金台帐!U4903&amp;""</f>
      </c>
      <c r="W4903">
        <f>[1]资金台帐!W4903&amp;""</f>
      </c>
      <c r="X4903">
        <f>[1]资金台帐!X4903&amp;""</f>
      </c>
      <c r="AB4903">
        <f>[1]资金台帐!AB4903</f>
        <v>0</v>
      </c>
      <c r="AC4903">
        <f>[1]资金台帐!AC4903</f>
        <v>0</v>
      </c>
      <c r="AD4903">
        <f>[1]资金台帐!AD4903</f>
        <v>0</v>
      </c>
      <c r="AJ4903">
        <f>[1]资金台帐!AJ4903</f>
        <v>0</v>
      </c>
      <c r="AK4903">
        <f>[1]资金台帐!AK4903</f>
        <v>0</v>
      </c>
      <c r="BA4903" s="22">
        <f t="shared" si="0"/>
      </c>
    </row>
    <row r="4904">
      <c r="B4904">
        <f>[1]资金台帐!B4904&amp;""</f>
      </c>
      <c r="H4904">
        <f>[1]资金台帐!H4904&amp;""</f>
      </c>
      <c r="J4904">
        <f>[1]资金台帐!J4904&amp;""</f>
      </c>
      <c r="N4904">
        <f>[1]资金台帐!N4904</f>
      </c>
      <c r="O4904">
        <f>[1]资金台帐!O4904&amp;""</f>
      </c>
      <c r="P4904">
        <f>[1]资金台帐!P4904&amp;""</f>
      </c>
      <c r="Q4904">
        <f>[1]资金台帐!Q4904&amp;""</f>
      </c>
      <c r="T4904">
        <f>[1]资金台帐!T4904&amp;""</f>
      </c>
      <c r="U4904">
        <f>[1]资金台帐!U4904&amp;""</f>
      </c>
      <c r="W4904">
        <f>[1]资金台帐!W4904&amp;""</f>
      </c>
      <c r="X4904">
        <f>[1]资金台帐!X4904&amp;""</f>
      </c>
      <c r="AB4904">
        <f>[1]资金台帐!AB4904</f>
        <v>0</v>
      </c>
      <c r="AC4904">
        <f>[1]资金台帐!AC4904</f>
        <v>0</v>
      </c>
      <c r="AD4904">
        <f>[1]资金台帐!AD4904</f>
        <v>0</v>
      </c>
      <c r="AJ4904">
        <f>[1]资金台帐!AJ4904</f>
        <v>0</v>
      </c>
      <c r="AK4904">
        <f>[1]资金台帐!AK4904</f>
        <v>0</v>
      </c>
      <c r="BA4904" s="22">
        <f t="shared" si="0"/>
      </c>
    </row>
    <row r="4905">
      <c r="B4905">
        <f>[1]资金台帐!B4905&amp;""</f>
      </c>
      <c r="H4905">
        <f>[1]资金台帐!H4905&amp;""</f>
      </c>
      <c r="J4905">
        <f>[1]资金台帐!J4905&amp;""</f>
      </c>
      <c r="N4905">
        <f>[1]资金台帐!N4905</f>
      </c>
      <c r="O4905">
        <f>[1]资金台帐!O4905&amp;""</f>
      </c>
      <c r="P4905">
        <f>[1]资金台帐!P4905&amp;""</f>
      </c>
      <c r="Q4905">
        <f>[1]资金台帐!Q4905&amp;""</f>
      </c>
      <c r="T4905">
        <f>[1]资金台帐!T4905&amp;""</f>
      </c>
      <c r="U4905">
        <f>[1]资金台帐!U4905&amp;""</f>
      </c>
      <c r="W4905">
        <f>[1]资金台帐!W4905&amp;""</f>
      </c>
      <c r="X4905">
        <f>[1]资金台帐!X4905&amp;""</f>
      </c>
      <c r="AB4905">
        <f>[1]资金台帐!AB4905</f>
        <v>0</v>
      </c>
      <c r="AC4905">
        <f>[1]资金台帐!AC4905</f>
        <v>0</v>
      </c>
      <c r="AD4905">
        <f>[1]资金台帐!AD4905</f>
        <v>0</v>
      </c>
      <c r="AJ4905">
        <f>[1]资金台帐!AJ4905</f>
        <v>0</v>
      </c>
      <c r="AK4905">
        <f>[1]资金台帐!AK4905</f>
        <v>0</v>
      </c>
      <c r="BA4905" s="22">
        <f t="shared" si="0"/>
      </c>
    </row>
    <row r="4906">
      <c r="B4906">
        <f>[1]资金台帐!B4906&amp;""</f>
      </c>
      <c r="H4906">
        <f>[1]资金台帐!H4906&amp;""</f>
      </c>
      <c r="J4906">
        <f>[1]资金台帐!J4906&amp;""</f>
      </c>
      <c r="N4906">
        <f>[1]资金台帐!N4906</f>
      </c>
      <c r="O4906">
        <f>[1]资金台帐!O4906&amp;""</f>
      </c>
      <c r="P4906">
        <f>[1]资金台帐!P4906&amp;""</f>
      </c>
      <c r="Q4906">
        <f>[1]资金台帐!Q4906&amp;""</f>
      </c>
      <c r="T4906">
        <f>[1]资金台帐!T4906&amp;""</f>
      </c>
      <c r="U4906">
        <f>[1]资金台帐!U4906&amp;""</f>
      </c>
      <c r="W4906">
        <f>[1]资金台帐!W4906&amp;""</f>
      </c>
      <c r="X4906">
        <f>[1]资金台帐!X4906&amp;""</f>
      </c>
      <c r="AB4906">
        <f>[1]资金台帐!AB4906</f>
        <v>0</v>
      </c>
      <c r="AC4906">
        <f>[1]资金台帐!AC4906</f>
        <v>0</v>
      </c>
      <c r="AD4906">
        <f>[1]资金台帐!AD4906</f>
        <v>0</v>
      </c>
      <c r="AJ4906">
        <f>[1]资金台帐!AJ4906</f>
        <v>0</v>
      </c>
      <c r="AK4906">
        <f>[1]资金台帐!AK4906</f>
        <v>0</v>
      </c>
      <c r="BA4906" s="22">
        <f t="shared" si="0"/>
      </c>
    </row>
    <row r="4907">
      <c r="B4907">
        <f>[1]资金台帐!B4907&amp;""</f>
      </c>
      <c r="H4907">
        <f>[1]资金台帐!H4907&amp;""</f>
      </c>
      <c r="J4907">
        <f>[1]资金台帐!J4907&amp;""</f>
      </c>
      <c r="N4907">
        <f>[1]资金台帐!N4907</f>
      </c>
      <c r="O4907">
        <f>[1]资金台帐!O4907&amp;""</f>
      </c>
      <c r="P4907">
        <f>[1]资金台帐!P4907&amp;""</f>
      </c>
      <c r="Q4907">
        <f>[1]资金台帐!Q4907&amp;""</f>
      </c>
      <c r="T4907">
        <f>[1]资金台帐!T4907&amp;""</f>
      </c>
      <c r="U4907">
        <f>[1]资金台帐!U4907&amp;""</f>
      </c>
      <c r="W4907">
        <f>[1]资金台帐!W4907&amp;""</f>
      </c>
      <c r="X4907">
        <f>[1]资金台帐!X4907&amp;""</f>
      </c>
      <c r="AB4907">
        <f>[1]资金台帐!AB4907</f>
        <v>0</v>
      </c>
      <c r="AC4907">
        <f>[1]资金台帐!AC4907</f>
        <v>0</v>
      </c>
      <c r="AD4907">
        <f>[1]资金台帐!AD4907</f>
        <v>0</v>
      </c>
      <c r="AJ4907">
        <f>[1]资金台帐!AJ4907</f>
        <v>0</v>
      </c>
      <c r="AK4907">
        <f>[1]资金台帐!AK4907</f>
        <v>0</v>
      </c>
      <c r="BA4907" s="22">
        <f t="shared" si="0"/>
      </c>
    </row>
    <row r="4908">
      <c r="B4908">
        <f>[1]资金台帐!B4908&amp;""</f>
      </c>
      <c r="H4908">
        <f>[1]资金台帐!H4908&amp;""</f>
      </c>
      <c r="J4908">
        <f>[1]资金台帐!J4908&amp;""</f>
      </c>
      <c r="N4908">
        <f>[1]资金台帐!N4908</f>
      </c>
      <c r="O4908">
        <f>[1]资金台帐!O4908&amp;""</f>
      </c>
      <c r="P4908">
        <f>[1]资金台帐!P4908&amp;""</f>
      </c>
      <c r="Q4908">
        <f>[1]资金台帐!Q4908&amp;""</f>
      </c>
      <c r="T4908">
        <f>[1]资金台帐!T4908&amp;""</f>
      </c>
      <c r="U4908">
        <f>[1]资金台帐!U4908&amp;""</f>
      </c>
      <c r="W4908">
        <f>[1]资金台帐!W4908&amp;""</f>
      </c>
      <c r="X4908">
        <f>[1]资金台帐!X4908&amp;""</f>
      </c>
      <c r="AB4908">
        <f>[1]资金台帐!AB4908</f>
        <v>0</v>
      </c>
      <c r="AC4908">
        <f>[1]资金台帐!AC4908</f>
        <v>0</v>
      </c>
      <c r="AD4908">
        <f>[1]资金台帐!AD4908</f>
        <v>0</v>
      </c>
      <c r="AJ4908">
        <f>[1]资金台帐!AJ4908</f>
        <v>0</v>
      </c>
      <c r="AK4908">
        <f>[1]资金台帐!AK4908</f>
        <v>0</v>
      </c>
      <c r="BA4908" s="22">
        <f t="shared" si="0"/>
      </c>
    </row>
    <row r="4909">
      <c r="B4909">
        <f>[1]资金台帐!B4909&amp;""</f>
      </c>
      <c r="H4909">
        <f>[1]资金台帐!H4909&amp;""</f>
      </c>
      <c r="J4909">
        <f>[1]资金台帐!J4909&amp;""</f>
      </c>
      <c r="N4909">
        <f>[1]资金台帐!N4909</f>
      </c>
      <c r="O4909">
        <f>[1]资金台帐!O4909&amp;""</f>
      </c>
      <c r="P4909">
        <f>[1]资金台帐!P4909&amp;""</f>
      </c>
      <c r="Q4909">
        <f>[1]资金台帐!Q4909&amp;""</f>
      </c>
      <c r="T4909">
        <f>[1]资金台帐!T4909&amp;""</f>
      </c>
      <c r="U4909">
        <f>[1]资金台帐!U4909&amp;""</f>
      </c>
      <c r="W4909">
        <f>[1]资金台帐!W4909&amp;""</f>
      </c>
      <c r="X4909">
        <f>[1]资金台帐!X4909&amp;""</f>
      </c>
      <c r="AB4909">
        <f>[1]资金台帐!AB4909</f>
        <v>0</v>
      </c>
      <c r="AC4909">
        <f>[1]资金台帐!AC4909</f>
        <v>0</v>
      </c>
      <c r="AD4909">
        <f>[1]资金台帐!AD4909</f>
        <v>0</v>
      </c>
      <c r="AJ4909">
        <f>[1]资金台帐!AJ4909</f>
        <v>0</v>
      </c>
      <c r="AK4909">
        <f>[1]资金台帐!AK4909</f>
        <v>0</v>
      </c>
      <c r="BA4909" s="22">
        <f t="shared" si="0"/>
      </c>
    </row>
    <row r="4910">
      <c r="B4910">
        <f>[1]资金台帐!B4910&amp;""</f>
      </c>
      <c r="H4910">
        <f>[1]资金台帐!H4910&amp;""</f>
      </c>
      <c r="J4910">
        <f>[1]资金台帐!J4910&amp;""</f>
      </c>
      <c r="N4910">
        <f>[1]资金台帐!N4910</f>
      </c>
      <c r="O4910">
        <f>[1]资金台帐!O4910&amp;""</f>
      </c>
      <c r="P4910">
        <f>[1]资金台帐!P4910&amp;""</f>
      </c>
      <c r="Q4910">
        <f>[1]资金台帐!Q4910&amp;""</f>
      </c>
      <c r="T4910">
        <f>[1]资金台帐!T4910&amp;""</f>
      </c>
      <c r="U4910">
        <f>[1]资金台帐!U4910&amp;""</f>
      </c>
      <c r="W4910">
        <f>[1]资金台帐!W4910&amp;""</f>
      </c>
      <c r="X4910">
        <f>[1]资金台帐!X4910&amp;""</f>
      </c>
      <c r="AB4910">
        <f>[1]资金台帐!AB4910</f>
        <v>0</v>
      </c>
      <c r="AC4910">
        <f>[1]资金台帐!AC4910</f>
        <v>0</v>
      </c>
      <c r="AD4910">
        <f>[1]资金台帐!AD4910</f>
        <v>0</v>
      </c>
      <c r="AJ4910">
        <f>[1]资金台帐!AJ4910</f>
        <v>0</v>
      </c>
      <c r="AK4910">
        <f>[1]资金台帐!AK4910</f>
        <v>0</v>
      </c>
      <c r="BA4910" s="22">
        <f t="shared" si="0"/>
      </c>
    </row>
    <row r="4911">
      <c r="B4911">
        <f>[1]资金台帐!B4911&amp;""</f>
      </c>
      <c r="H4911">
        <f>[1]资金台帐!H4911&amp;""</f>
      </c>
      <c r="J4911">
        <f>[1]资金台帐!J4911&amp;""</f>
      </c>
      <c r="N4911">
        <f>[1]资金台帐!N4911</f>
      </c>
      <c r="O4911">
        <f>[1]资金台帐!O4911&amp;""</f>
      </c>
      <c r="P4911">
        <f>[1]资金台帐!P4911&amp;""</f>
      </c>
      <c r="Q4911">
        <f>[1]资金台帐!Q4911&amp;""</f>
      </c>
      <c r="T4911">
        <f>[1]资金台帐!T4911&amp;""</f>
      </c>
      <c r="U4911">
        <f>[1]资金台帐!U4911&amp;""</f>
      </c>
      <c r="W4911">
        <f>[1]资金台帐!W4911&amp;""</f>
      </c>
      <c r="X4911">
        <f>[1]资金台帐!X4911&amp;""</f>
      </c>
      <c r="AB4911">
        <f>[1]资金台帐!AB4911</f>
        <v>0</v>
      </c>
      <c r="AC4911">
        <f>[1]资金台帐!AC4911</f>
        <v>0</v>
      </c>
      <c r="AD4911">
        <f>[1]资金台帐!AD4911</f>
        <v>0</v>
      </c>
      <c r="AJ4911">
        <f>[1]资金台帐!AJ4911</f>
        <v>0</v>
      </c>
      <c r="AK4911">
        <f>[1]资金台帐!AK4911</f>
        <v>0</v>
      </c>
      <c r="BA4911" s="22">
        <f t="shared" si="0"/>
      </c>
    </row>
    <row r="4912">
      <c r="B4912">
        <f>[1]资金台帐!B4912&amp;""</f>
      </c>
      <c r="H4912">
        <f>[1]资金台帐!H4912&amp;""</f>
      </c>
      <c r="J4912">
        <f>[1]资金台帐!J4912&amp;""</f>
      </c>
      <c r="N4912">
        <f>[1]资金台帐!N4912</f>
      </c>
      <c r="O4912">
        <f>[1]资金台帐!O4912&amp;""</f>
      </c>
      <c r="P4912">
        <f>[1]资金台帐!P4912&amp;""</f>
      </c>
      <c r="Q4912">
        <f>[1]资金台帐!Q4912&amp;""</f>
      </c>
      <c r="T4912">
        <f>[1]资金台帐!T4912&amp;""</f>
      </c>
      <c r="U4912">
        <f>[1]资金台帐!U4912&amp;""</f>
      </c>
      <c r="W4912">
        <f>[1]资金台帐!W4912&amp;""</f>
      </c>
      <c r="X4912">
        <f>[1]资金台帐!X4912&amp;""</f>
      </c>
      <c r="AB4912">
        <f>[1]资金台帐!AB4912</f>
        <v>0</v>
      </c>
      <c r="AC4912">
        <f>[1]资金台帐!AC4912</f>
        <v>0</v>
      </c>
      <c r="AD4912">
        <f>[1]资金台帐!AD4912</f>
        <v>0</v>
      </c>
      <c r="AJ4912">
        <f>[1]资金台帐!AJ4912</f>
        <v>0</v>
      </c>
      <c r="AK4912">
        <f>[1]资金台帐!AK4912</f>
        <v>0</v>
      </c>
      <c r="BA4912" s="22">
        <f t="shared" si="0"/>
      </c>
    </row>
    <row r="4913">
      <c r="B4913">
        <f>[1]资金台帐!B4913&amp;""</f>
      </c>
      <c r="H4913">
        <f>[1]资金台帐!H4913&amp;""</f>
      </c>
      <c r="J4913">
        <f>[1]资金台帐!J4913&amp;""</f>
      </c>
      <c r="N4913">
        <f>[1]资金台帐!N4913</f>
      </c>
      <c r="O4913">
        <f>[1]资金台帐!O4913&amp;""</f>
      </c>
      <c r="P4913">
        <f>[1]资金台帐!P4913&amp;""</f>
      </c>
      <c r="Q4913">
        <f>[1]资金台帐!Q4913&amp;""</f>
      </c>
      <c r="T4913">
        <f>[1]资金台帐!T4913&amp;""</f>
      </c>
      <c r="U4913">
        <f>[1]资金台帐!U4913&amp;""</f>
      </c>
      <c r="W4913">
        <f>[1]资金台帐!W4913&amp;""</f>
      </c>
      <c r="X4913">
        <f>[1]资金台帐!X4913&amp;""</f>
      </c>
      <c r="AB4913">
        <f>[1]资金台帐!AB4913</f>
        <v>0</v>
      </c>
      <c r="AC4913">
        <f>[1]资金台帐!AC4913</f>
        <v>0</v>
      </c>
      <c r="AD4913">
        <f>[1]资金台帐!AD4913</f>
        <v>0</v>
      </c>
      <c r="AJ4913">
        <f>[1]资金台帐!AJ4913</f>
        <v>0</v>
      </c>
      <c r="AK4913">
        <f>[1]资金台帐!AK4913</f>
        <v>0</v>
      </c>
      <c r="BA4913" s="22">
        <f t="shared" si="0"/>
      </c>
    </row>
    <row r="4914">
      <c r="B4914">
        <f>[1]资金台帐!B4914&amp;""</f>
      </c>
      <c r="H4914">
        <f>[1]资金台帐!H4914&amp;""</f>
      </c>
      <c r="J4914">
        <f>[1]资金台帐!J4914&amp;""</f>
      </c>
      <c r="N4914">
        <f>[1]资金台帐!N4914</f>
      </c>
      <c r="O4914">
        <f>[1]资金台帐!O4914&amp;""</f>
      </c>
      <c r="P4914">
        <f>[1]资金台帐!P4914&amp;""</f>
      </c>
      <c r="Q4914">
        <f>[1]资金台帐!Q4914&amp;""</f>
      </c>
      <c r="T4914">
        <f>[1]资金台帐!T4914&amp;""</f>
      </c>
      <c r="U4914">
        <f>[1]资金台帐!U4914&amp;""</f>
      </c>
      <c r="W4914">
        <f>[1]资金台帐!W4914&amp;""</f>
      </c>
      <c r="X4914">
        <f>[1]资金台帐!X4914&amp;""</f>
      </c>
      <c r="AB4914">
        <f>[1]资金台帐!AB4914</f>
        <v>0</v>
      </c>
      <c r="AC4914">
        <f>[1]资金台帐!AC4914</f>
        <v>0</v>
      </c>
      <c r="AD4914">
        <f>[1]资金台帐!AD4914</f>
        <v>0</v>
      </c>
      <c r="AJ4914">
        <f>[1]资金台帐!AJ4914</f>
        <v>0</v>
      </c>
      <c r="AK4914">
        <f>[1]资金台帐!AK4914</f>
        <v>0</v>
      </c>
      <c r="BA4914" s="22">
        <f t="shared" si="0"/>
      </c>
    </row>
    <row r="4915">
      <c r="B4915">
        <f>[1]资金台帐!B4915&amp;""</f>
      </c>
      <c r="H4915">
        <f>[1]资金台帐!H4915&amp;""</f>
      </c>
      <c r="J4915">
        <f>[1]资金台帐!J4915&amp;""</f>
      </c>
      <c r="N4915">
        <f>[1]资金台帐!N4915</f>
      </c>
      <c r="O4915">
        <f>[1]资金台帐!O4915&amp;""</f>
      </c>
      <c r="P4915">
        <f>[1]资金台帐!P4915&amp;""</f>
      </c>
      <c r="Q4915">
        <f>[1]资金台帐!Q4915&amp;""</f>
      </c>
      <c r="T4915">
        <f>[1]资金台帐!T4915&amp;""</f>
      </c>
      <c r="U4915">
        <f>[1]资金台帐!U4915&amp;""</f>
      </c>
      <c r="W4915">
        <f>[1]资金台帐!W4915&amp;""</f>
      </c>
      <c r="X4915">
        <f>[1]资金台帐!X4915&amp;""</f>
      </c>
      <c r="AB4915">
        <f>[1]资金台帐!AB4915</f>
        <v>0</v>
      </c>
      <c r="AC4915">
        <f>[1]资金台帐!AC4915</f>
        <v>0</v>
      </c>
      <c r="AD4915">
        <f>[1]资金台帐!AD4915</f>
        <v>0</v>
      </c>
      <c r="AJ4915">
        <f>[1]资金台帐!AJ4915</f>
        <v>0</v>
      </c>
      <c r="AK4915">
        <f>[1]资金台帐!AK4915</f>
        <v>0</v>
      </c>
      <c r="BA4915" s="22">
        <f t="shared" si="0"/>
      </c>
    </row>
    <row r="4916">
      <c r="B4916">
        <f>[1]资金台帐!B4916&amp;""</f>
      </c>
      <c r="H4916">
        <f>[1]资金台帐!H4916&amp;""</f>
      </c>
      <c r="J4916">
        <f>[1]资金台帐!J4916&amp;""</f>
      </c>
      <c r="N4916">
        <f>[1]资金台帐!N4916</f>
      </c>
      <c r="O4916">
        <f>[1]资金台帐!O4916&amp;""</f>
      </c>
      <c r="P4916">
        <f>[1]资金台帐!P4916&amp;""</f>
      </c>
      <c r="Q4916">
        <f>[1]资金台帐!Q4916&amp;""</f>
      </c>
      <c r="T4916">
        <f>[1]资金台帐!T4916&amp;""</f>
      </c>
      <c r="U4916">
        <f>[1]资金台帐!U4916&amp;""</f>
      </c>
      <c r="W4916">
        <f>[1]资金台帐!W4916&amp;""</f>
      </c>
      <c r="X4916">
        <f>[1]资金台帐!X4916&amp;""</f>
      </c>
      <c r="AB4916">
        <f>[1]资金台帐!AB4916</f>
        <v>0</v>
      </c>
      <c r="AC4916">
        <f>[1]资金台帐!AC4916</f>
        <v>0</v>
      </c>
      <c r="AD4916">
        <f>[1]资金台帐!AD4916</f>
        <v>0</v>
      </c>
      <c r="AJ4916">
        <f>[1]资金台帐!AJ4916</f>
        <v>0</v>
      </c>
      <c r="AK4916">
        <f>[1]资金台帐!AK4916</f>
        <v>0</v>
      </c>
      <c r="BA4916" s="22">
        <f t="shared" si="0"/>
      </c>
    </row>
    <row r="4917">
      <c r="B4917">
        <f>[1]资金台帐!B4917&amp;""</f>
      </c>
      <c r="H4917">
        <f>[1]资金台帐!H4917&amp;""</f>
      </c>
      <c r="J4917">
        <f>[1]资金台帐!J4917&amp;""</f>
      </c>
      <c r="N4917">
        <f>[1]资金台帐!N4917</f>
      </c>
      <c r="O4917">
        <f>[1]资金台帐!O4917&amp;""</f>
      </c>
      <c r="P4917">
        <f>[1]资金台帐!P4917&amp;""</f>
      </c>
      <c r="Q4917">
        <f>[1]资金台帐!Q4917&amp;""</f>
      </c>
      <c r="T4917">
        <f>[1]资金台帐!T4917&amp;""</f>
      </c>
      <c r="U4917">
        <f>[1]资金台帐!U4917&amp;""</f>
      </c>
      <c r="W4917">
        <f>[1]资金台帐!W4917&amp;""</f>
      </c>
      <c r="X4917">
        <f>[1]资金台帐!X4917&amp;""</f>
      </c>
      <c r="AB4917">
        <f>[1]资金台帐!AB4917</f>
        <v>0</v>
      </c>
      <c r="AC4917">
        <f>[1]资金台帐!AC4917</f>
        <v>0</v>
      </c>
      <c r="AD4917">
        <f>[1]资金台帐!AD4917</f>
        <v>0</v>
      </c>
      <c r="AJ4917">
        <f>[1]资金台帐!AJ4917</f>
        <v>0</v>
      </c>
      <c r="AK4917">
        <f>[1]资金台帐!AK4917</f>
        <v>0</v>
      </c>
      <c r="BA4917" s="22">
        <f t="shared" si="0"/>
      </c>
    </row>
    <row r="4918">
      <c r="B4918">
        <f>[1]资金台帐!B4918&amp;""</f>
      </c>
      <c r="H4918">
        <f>[1]资金台帐!H4918&amp;""</f>
      </c>
      <c r="J4918">
        <f>[1]资金台帐!J4918&amp;""</f>
      </c>
      <c r="N4918">
        <f>[1]资金台帐!N4918</f>
      </c>
      <c r="O4918">
        <f>[1]资金台帐!O4918&amp;""</f>
      </c>
      <c r="P4918">
        <f>[1]资金台帐!P4918&amp;""</f>
      </c>
      <c r="Q4918">
        <f>[1]资金台帐!Q4918&amp;""</f>
      </c>
      <c r="T4918">
        <f>[1]资金台帐!T4918&amp;""</f>
      </c>
      <c r="U4918">
        <f>[1]资金台帐!U4918&amp;""</f>
      </c>
      <c r="W4918">
        <f>[1]资金台帐!W4918&amp;""</f>
      </c>
      <c r="X4918">
        <f>[1]资金台帐!X4918&amp;""</f>
      </c>
      <c r="AB4918">
        <f>[1]资金台帐!AB4918</f>
        <v>0</v>
      </c>
      <c r="AC4918">
        <f>[1]资金台帐!AC4918</f>
        <v>0</v>
      </c>
      <c r="AD4918">
        <f>[1]资金台帐!AD4918</f>
        <v>0</v>
      </c>
      <c r="AJ4918">
        <f>[1]资金台帐!AJ4918</f>
        <v>0</v>
      </c>
      <c r="AK4918">
        <f>[1]资金台帐!AK4918</f>
        <v>0</v>
      </c>
      <c r="BA4918" s="22">
        <f t="shared" si="0"/>
      </c>
    </row>
    <row r="4919">
      <c r="B4919">
        <f>[1]资金台帐!B4919&amp;""</f>
      </c>
      <c r="H4919">
        <f>[1]资金台帐!H4919&amp;""</f>
      </c>
      <c r="J4919">
        <f>[1]资金台帐!J4919&amp;""</f>
      </c>
      <c r="N4919">
        <f>[1]资金台帐!N4919</f>
      </c>
      <c r="O4919">
        <f>[1]资金台帐!O4919&amp;""</f>
      </c>
      <c r="P4919">
        <f>[1]资金台帐!P4919&amp;""</f>
      </c>
      <c r="Q4919">
        <f>[1]资金台帐!Q4919&amp;""</f>
      </c>
      <c r="T4919">
        <f>[1]资金台帐!T4919&amp;""</f>
      </c>
      <c r="U4919">
        <f>[1]资金台帐!U4919&amp;""</f>
      </c>
      <c r="W4919">
        <f>[1]资金台帐!W4919&amp;""</f>
      </c>
      <c r="X4919">
        <f>[1]资金台帐!X4919&amp;""</f>
      </c>
      <c r="AB4919">
        <f>[1]资金台帐!AB4919</f>
        <v>0</v>
      </c>
      <c r="AC4919">
        <f>[1]资金台帐!AC4919</f>
        <v>0</v>
      </c>
      <c r="AD4919">
        <f>[1]资金台帐!AD4919</f>
        <v>0</v>
      </c>
      <c r="AJ4919">
        <f>[1]资金台帐!AJ4919</f>
        <v>0</v>
      </c>
      <c r="AK4919">
        <f>[1]资金台帐!AK4919</f>
        <v>0</v>
      </c>
      <c r="BA4919" s="22">
        <f t="shared" si="0"/>
      </c>
    </row>
    <row r="4920">
      <c r="B4920">
        <f>[1]资金台帐!B4920&amp;""</f>
      </c>
      <c r="H4920">
        <f>[1]资金台帐!H4920&amp;""</f>
      </c>
      <c r="J4920">
        <f>[1]资金台帐!J4920&amp;""</f>
      </c>
      <c r="N4920">
        <f>[1]资金台帐!N4920</f>
      </c>
      <c r="O4920">
        <f>[1]资金台帐!O4920&amp;""</f>
      </c>
      <c r="P4920">
        <f>[1]资金台帐!P4920&amp;""</f>
      </c>
      <c r="Q4920">
        <f>[1]资金台帐!Q4920&amp;""</f>
      </c>
      <c r="T4920">
        <f>[1]资金台帐!T4920&amp;""</f>
      </c>
      <c r="U4920">
        <f>[1]资金台帐!U4920&amp;""</f>
      </c>
      <c r="W4920">
        <f>[1]资金台帐!W4920&amp;""</f>
      </c>
      <c r="X4920">
        <f>[1]资金台帐!X4920&amp;""</f>
      </c>
      <c r="AB4920">
        <f>[1]资金台帐!AB4920</f>
        <v>0</v>
      </c>
      <c r="AC4920">
        <f>[1]资金台帐!AC4920</f>
        <v>0</v>
      </c>
      <c r="AD4920">
        <f>[1]资金台帐!AD4920</f>
        <v>0</v>
      </c>
      <c r="AJ4920">
        <f>[1]资金台帐!AJ4920</f>
        <v>0</v>
      </c>
      <c r="AK4920">
        <f>[1]资金台帐!AK4920</f>
        <v>0</v>
      </c>
      <c r="BA4920" s="22">
        <f t="shared" si="0"/>
      </c>
    </row>
    <row r="4921">
      <c r="B4921">
        <f>[1]资金台帐!B4921&amp;""</f>
      </c>
      <c r="H4921">
        <f>[1]资金台帐!H4921&amp;""</f>
      </c>
      <c r="J4921">
        <f>[1]资金台帐!J4921&amp;""</f>
      </c>
      <c r="N4921">
        <f>[1]资金台帐!N4921</f>
      </c>
      <c r="O4921">
        <f>[1]资金台帐!O4921&amp;""</f>
      </c>
      <c r="P4921">
        <f>[1]资金台帐!P4921&amp;""</f>
      </c>
      <c r="Q4921">
        <f>[1]资金台帐!Q4921&amp;""</f>
      </c>
      <c r="T4921">
        <f>[1]资金台帐!T4921&amp;""</f>
      </c>
      <c r="U4921">
        <f>[1]资金台帐!U4921&amp;""</f>
      </c>
      <c r="W4921">
        <f>[1]资金台帐!W4921&amp;""</f>
      </c>
      <c r="X4921">
        <f>[1]资金台帐!X4921&amp;""</f>
      </c>
      <c r="AB4921">
        <f>[1]资金台帐!AB4921</f>
        <v>0</v>
      </c>
      <c r="AC4921">
        <f>[1]资金台帐!AC4921</f>
        <v>0</v>
      </c>
      <c r="AD4921">
        <f>[1]资金台帐!AD4921</f>
        <v>0</v>
      </c>
      <c r="AJ4921">
        <f>[1]资金台帐!AJ4921</f>
        <v>0</v>
      </c>
      <c r="AK4921">
        <f>[1]资金台帐!AK4921</f>
        <v>0</v>
      </c>
      <c r="BA4921" s="22">
        <f t="shared" si="0"/>
      </c>
    </row>
    <row r="4922">
      <c r="B4922">
        <f>[1]资金台帐!B4922&amp;""</f>
      </c>
      <c r="H4922">
        <f>[1]资金台帐!H4922&amp;""</f>
      </c>
      <c r="J4922">
        <f>[1]资金台帐!J4922&amp;""</f>
      </c>
      <c r="N4922">
        <f>[1]资金台帐!N4922</f>
      </c>
      <c r="O4922">
        <f>[1]资金台帐!O4922&amp;""</f>
      </c>
      <c r="P4922">
        <f>[1]资金台帐!P4922&amp;""</f>
      </c>
      <c r="Q4922">
        <f>[1]资金台帐!Q4922&amp;""</f>
      </c>
      <c r="T4922">
        <f>[1]资金台帐!T4922&amp;""</f>
      </c>
      <c r="U4922">
        <f>[1]资金台帐!U4922&amp;""</f>
      </c>
      <c r="W4922">
        <f>[1]资金台帐!W4922&amp;""</f>
      </c>
      <c r="X4922">
        <f>[1]资金台帐!X4922&amp;""</f>
      </c>
      <c r="AB4922">
        <f>[1]资金台帐!AB4922</f>
        <v>0</v>
      </c>
      <c r="AC4922">
        <f>[1]资金台帐!AC4922</f>
        <v>0</v>
      </c>
      <c r="AD4922">
        <f>[1]资金台帐!AD4922</f>
        <v>0</v>
      </c>
      <c r="AJ4922">
        <f>[1]资金台帐!AJ4922</f>
        <v>0</v>
      </c>
      <c r="AK4922">
        <f>[1]资金台帐!AK4922</f>
        <v>0</v>
      </c>
      <c r="BA4922" s="22">
        <f t="shared" si="0"/>
      </c>
    </row>
    <row r="4923">
      <c r="B4923">
        <f>[1]资金台帐!B4923&amp;""</f>
      </c>
      <c r="H4923">
        <f>[1]资金台帐!H4923&amp;""</f>
      </c>
      <c r="J4923">
        <f>[1]资金台帐!J4923&amp;""</f>
      </c>
      <c r="N4923">
        <f>[1]资金台帐!N4923</f>
      </c>
      <c r="O4923">
        <f>[1]资金台帐!O4923&amp;""</f>
      </c>
      <c r="P4923">
        <f>[1]资金台帐!P4923&amp;""</f>
      </c>
      <c r="Q4923">
        <f>[1]资金台帐!Q4923&amp;""</f>
      </c>
      <c r="T4923">
        <f>[1]资金台帐!T4923&amp;""</f>
      </c>
      <c r="U4923">
        <f>[1]资金台帐!U4923&amp;""</f>
      </c>
      <c r="W4923">
        <f>[1]资金台帐!W4923&amp;""</f>
      </c>
      <c r="X4923">
        <f>[1]资金台帐!X4923&amp;""</f>
      </c>
      <c r="AB4923">
        <f>[1]资金台帐!AB4923</f>
        <v>0</v>
      </c>
      <c r="AC4923">
        <f>[1]资金台帐!AC4923</f>
        <v>0</v>
      </c>
      <c r="AD4923">
        <f>[1]资金台帐!AD4923</f>
        <v>0</v>
      </c>
      <c r="AJ4923">
        <f>[1]资金台帐!AJ4923</f>
        <v>0</v>
      </c>
      <c r="AK4923">
        <f>[1]资金台帐!AK4923</f>
        <v>0</v>
      </c>
      <c r="BA4923" s="22">
        <f t="shared" si="0"/>
      </c>
    </row>
    <row r="4924">
      <c r="B4924">
        <f>[1]资金台帐!B4924&amp;""</f>
      </c>
      <c r="H4924">
        <f>[1]资金台帐!H4924&amp;""</f>
      </c>
      <c r="J4924">
        <f>[1]资金台帐!J4924&amp;""</f>
      </c>
      <c r="N4924">
        <f>[1]资金台帐!N4924</f>
      </c>
      <c r="O4924">
        <f>[1]资金台帐!O4924&amp;""</f>
      </c>
      <c r="P4924">
        <f>[1]资金台帐!P4924&amp;""</f>
      </c>
      <c r="Q4924">
        <f>[1]资金台帐!Q4924&amp;""</f>
      </c>
      <c r="T4924">
        <f>[1]资金台帐!T4924&amp;""</f>
      </c>
      <c r="U4924">
        <f>[1]资金台帐!U4924&amp;""</f>
      </c>
      <c r="W4924">
        <f>[1]资金台帐!W4924&amp;""</f>
      </c>
      <c r="X4924">
        <f>[1]资金台帐!X4924&amp;""</f>
      </c>
      <c r="AB4924">
        <f>[1]资金台帐!AB4924</f>
        <v>0</v>
      </c>
      <c r="AC4924">
        <f>[1]资金台帐!AC4924</f>
        <v>0</v>
      </c>
      <c r="AD4924">
        <f>[1]资金台帐!AD4924</f>
        <v>0</v>
      </c>
      <c r="AJ4924">
        <f>[1]资金台帐!AJ4924</f>
        <v>0</v>
      </c>
      <c r="AK4924">
        <f>[1]资金台帐!AK4924</f>
        <v>0</v>
      </c>
      <c r="BA4924" s="22">
        <f t="shared" si="0"/>
      </c>
    </row>
    <row r="4925">
      <c r="B4925">
        <f>[1]资金台帐!B4925&amp;""</f>
      </c>
      <c r="H4925">
        <f>[1]资金台帐!H4925&amp;""</f>
      </c>
      <c r="J4925">
        <f>[1]资金台帐!J4925&amp;""</f>
      </c>
      <c r="N4925">
        <f>[1]资金台帐!N4925</f>
      </c>
      <c r="O4925">
        <f>[1]资金台帐!O4925&amp;""</f>
      </c>
      <c r="P4925">
        <f>[1]资金台帐!P4925&amp;""</f>
      </c>
      <c r="Q4925">
        <f>[1]资金台帐!Q4925&amp;""</f>
      </c>
      <c r="T4925">
        <f>[1]资金台帐!T4925&amp;""</f>
      </c>
      <c r="U4925">
        <f>[1]资金台帐!U4925&amp;""</f>
      </c>
      <c r="W4925">
        <f>[1]资金台帐!W4925&amp;""</f>
      </c>
      <c r="X4925">
        <f>[1]资金台帐!X4925&amp;""</f>
      </c>
      <c r="AB4925">
        <f>[1]资金台帐!AB4925</f>
        <v>0</v>
      </c>
      <c r="AC4925">
        <f>[1]资金台帐!AC4925</f>
        <v>0</v>
      </c>
      <c r="AD4925">
        <f>[1]资金台帐!AD4925</f>
        <v>0</v>
      </c>
      <c r="AJ4925">
        <f>[1]资金台帐!AJ4925</f>
        <v>0</v>
      </c>
      <c r="AK4925">
        <f>[1]资金台帐!AK4925</f>
        <v>0</v>
      </c>
      <c r="BA4925" s="22">
        <f t="shared" si="0"/>
      </c>
    </row>
    <row r="4926">
      <c r="B4926">
        <f>[1]资金台帐!B4926&amp;""</f>
      </c>
      <c r="H4926">
        <f>[1]资金台帐!H4926&amp;""</f>
      </c>
      <c r="J4926">
        <f>[1]资金台帐!J4926&amp;""</f>
      </c>
      <c r="N4926">
        <f>[1]资金台帐!N4926</f>
      </c>
      <c r="O4926">
        <f>[1]资金台帐!O4926&amp;""</f>
      </c>
      <c r="P4926">
        <f>[1]资金台帐!P4926&amp;""</f>
      </c>
      <c r="Q4926">
        <f>[1]资金台帐!Q4926&amp;""</f>
      </c>
      <c r="T4926">
        <f>[1]资金台帐!T4926&amp;""</f>
      </c>
      <c r="U4926">
        <f>[1]资金台帐!U4926&amp;""</f>
      </c>
      <c r="W4926">
        <f>[1]资金台帐!W4926&amp;""</f>
      </c>
      <c r="X4926">
        <f>[1]资金台帐!X4926&amp;""</f>
      </c>
      <c r="AB4926">
        <f>[1]资金台帐!AB4926</f>
        <v>0</v>
      </c>
      <c r="AC4926">
        <f>[1]资金台帐!AC4926</f>
        <v>0</v>
      </c>
      <c r="AD4926">
        <f>[1]资金台帐!AD4926</f>
        <v>0</v>
      </c>
      <c r="AJ4926">
        <f>[1]资金台帐!AJ4926</f>
        <v>0</v>
      </c>
      <c r="AK4926">
        <f>[1]资金台帐!AK4926</f>
        <v>0</v>
      </c>
      <c r="BA4926" s="22">
        <f t="shared" si="0"/>
      </c>
    </row>
    <row r="4927">
      <c r="B4927">
        <f>[1]资金台帐!B4927&amp;""</f>
      </c>
      <c r="H4927">
        <f>[1]资金台帐!H4927&amp;""</f>
      </c>
      <c r="J4927">
        <f>[1]资金台帐!J4927&amp;""</f>
      </c>
      <c r="N4927">
        <f>[1]资金台帐!N4927</f>
      </c>
      <c r="O4927">
        <f>[1]资金台帐!O4927&amp;""</f>
      </c>
      <c r="P4927">
        <f>[1]资金台帐!P4927&amp;""</f>
      </c>
      <c r="Q4927">
        <f>[1]资金台帐!Q4927&amp;""</f>
      </c>
      <c r="T4927">
        <f>[1]资金台帐!T4927&amp;""</f>
      </c>
      <c r="U4927">
        <f>[1]资金台帐!U4927&amp;""</f>
      </c>
      <c r="W4927">
        <f>[1]资金台帐!W4927&amp;""</f>
      </c>
      <c r="X4927">
        <f>[1]资金台帐!X4927&amp;""</f>
      </c>
      <c r="AB4927">
        <f>[1]资金台帐!AB4927</f>
        <v>0</v>
      </c>
      <c r="AC4927">
        <f>[1]资金台帐!AC4927</f>
        <v>0</v>
      </c>
      <c r="AD4927">
        <f>[1]资金台帐!AD4927</f>
        <v>0</v>
      </c>
      <c r="AJ4927">
        <f>[1]资金台帐!AJ4927</f>
        <v>0</v>
      </c>
      <c r="AK4927">
        <f>[1]资金台帐!AK4927</f>
        <v>0</v>
      </c>
      <c r="BA4927" s="22">
        <f t="shared" si="0"/>
      </c>
    </row>
    <row r="4928">
      <c r="B4928">
        <f>[1]资金台帐!B4928&amp;""</f>
      </c>
      <c r="H4928">
        <f>[1]资金台帐!H4928&amp;""</f>
      </c>
      <c r="J4928">
        <f>[1]资金台帐!J4928&amp;""</f>
      </c>
      <c r="N4928">
        <f>[1]资金台帐!N4928</f>
      </c>
      <c r="O4928">
        <f>[1]资金台帐!O4928&amp;""</f>
      </c>
      <c r="P4928">
        <f>[1]资金台帐!P4928&amp;""</f>
      </c>
      <c r="Q4928">
        <f>[1]资金台帐!Q4928&amp;""</f>
      </c>
      <c r="T4928">
        <f>[1]资金台帐!T4928&amp;""</f>
      </c>
      <c r="U4928">
        <f>[1]资金台帐!U4928&amp;""</f>
      </c>
      <c r="W4928">
        <f>[1]资金台帐!W4928&amp;""</f>
      </c>
      <c r="X4928">
        <f>[1]资金台帐!X4928&amp;""</f>
      </c>
      <c r="AB4928">
        <f>[1]资金台帐!AB4928</f>
        <v>0</v>
      </c>
      <c r="AC4928">
        <f>[1]资金台帐!AC4928</f>
        <v>0</v>
      </c>
      <c r="AD4928">
        <f>[1]资金台帐!AD4928</f>
        <v>0</v>
      </c>
      <c r="AJ4928">
        <f>[1]资金台帐!AJ4928</f>
        <v>0</v>
      </c>
      <c r="AK4928">
        <f>[1]资金台帐!AK4928</f>
        <v>0</v>
      </c>
      <c r="BA4928" s="22">
        <f t="shared" si="0"/>
      </c>
    </row>
    <row r="4929">
      <c r="B4929">
        <f>[1]资金台帐!B4929&amp;""</f>
      </c>
      <c r="H4929">
        <f>[1]资金台帐!H4929&amp;""</f>
      </c>
      <c r="J4929">
        <f>[1]资金台帐!J4929&amp;""</f>
      </c>
      <c r="N4929">
        <f>[1]资金台帐!N4929</f>
      </c>
      <c r="O4929">
        <f>[1]资金台帐!O4929&amp;""</f>
      </c>
      <c r="P4929">
        <f>[1]资金台帐!P4929&amp;""</f>
      </c>
      <c r="Q4929">
        <f>[1]资金台帐!Q4929&amp;""</f>
      </c>
      <c r="T4929">
        <f>[1]资金台帐!T4929&amp;""</f>
      </c>
      <c r="U4929">
        <f>[1]资金台帐!U4929&amp;""</f>
      </c>
      <c r="W4929">
        <f>[1]资金台帐!W4929&amp;""</f>
      </c>
      <c r="X4929">
        <f>[1]资金台帐!X4929&amp;""</f>
      </c>
      <c r="AB4929">
        <f>[1]资金台帐!AB4929</f>
        <v>0</v>
      </c>
      <c r="AC4929">
        <f>[1]资金台帐!AC4929</f>
        <v>0</v>
      </c>
      <c r="AD4929">
        <f>[1]资金台帐!AD4929</f>
        <v>0</v>
      </c>
      <c r="AJ4929">
        <f>[1]资金台帐!AJ4929</f>
        <v>0</v>
      </c>
      <c r="AK4929">
        <f>[1]资金台帐!AK4929</f>
        <v>0</v>
      </c>
      <c r="BA4929" s="22">
        <f t="shared" si="0"/>
      </c>
    </row>
    <row r="4930">
      <c r="B4930">
        <f>[1]资金台帐!B4930&amp;""</f>
      </c>
      <c r="H4930">
        <f>[1]资金台帐!H4930&amp;""</f>
      </c>
      <c r="J4930">
        <f>[1]资金台帐!J4930&amp;""</f>
      </c>
      <c r="N4930">
        <f>[1]资金台帐!N4930</f>
      </c>
      <c r="O4930">
        <f>[1]资金台帐!O4930&amp;""</f>
      </c>
      <c r="P4930">
        <f>[1]资金台帐!P4930&amp;""</f>
      </c>
      <c r="Q4930">
        <f>[1]资金台帐!Q4930&amp;""</f>
      </c>
      <c r="T4930">
        <f>[1]资金台帐!T4930&amp;""</f>
      </c>
      <c r="U4930">
        <f>[1]资金台帐!U4930&amp;""</f>
      </c>
      <c r="W4930">
        <f>[1]资金台帐!W4930&amp;""</f>
      </c>
      <c r="X4930">
        <f>[1]资金台帐!X4930&amp;""</f>
      </c>
      <c r="AB4930">
        <f>[1]资金台帐!AB4930</f>
        <v>0</v>
      </c>
      <c r="AC4930">
        <f>[1]资金台帐!AC4930</f>
        <v>0</v>
      </c>
      <c r="AD4930">
        <f>[1]资金台帐!AD4930</f>
        <v>0</v>
      </c>
      <c r="AJ4930">
        <f>[1]资金台帐!AJ4930</f>
        <v>0</v>
      </c>
      <c r="AK4930">
        <f>[1]资金台帐!AK4930</f>
        <v>0</v>
      </c>
      <c r="BA4930" s="22">
        <f t="shared" si="0"/>
      </c>
    </row>
    <row r="4931">
      <c r="B4931">
        <f>[1]资金台帐!B4931&amp;""</f>
      </c>
      <c r="H4931">
        <f>[1]资金台帐!H4931&amp;""</f>
      </c>
      <c r="J4931">
        <f>[1]资金台帐!J4931&amp;""</f>
      </c>
      <c r="N4931">
        <f>[1]资金台帐!N4931</f>
      </c>
      <c r="O4931">
        <f>[1]资金台帐!O4931&amp;""</f>
      </c>
      <c r="P4931">
        <f>[1]资金台帐!P4931&amp;""</f>
      </c>
      <c r="Q4931">
        <f>[1]资金台帐!Q4931&amp;""</f>
      </c>
      <c r="T4931">
        <f>[1]资金台帐!T4931&amp;""</f>
      </c>
      <c r="U4931">
        <f>[1]资金台帐!U4931&amp;""</f>
      </c>
      <c r="W4931">
        <f>[1]资金台帐!W4931&amp;""</f>
      </c>
      <c r="X4931">
        <f>[1]资金台帐!X4931&amp;""</f>
      </c>
      <c r="AB4931">
        <f>[1]资金台帐!AB4931</f>
        <v>0</v>
      </c>
      <c r="AC4931">
        <f>[1]资金台帐!AC4931</f>
        <v>0</v>
      </c>
      <c r="AD4931">
        <f>[1]资金台帐!AD4931</f>
        <v>0</v>
      </c>
      <c r="AJ4931">
        <f>[1]资金台帐!AJ4931</f>
        <v>0</v>
      </c>
      <c r="AK4931">
        <f>[1]资金台帐!AK4931</f>
        <v>0</v>
      </c>
      <c r="BA4931" s="22">
        <f t="shared" si="0"/>
      </c>
    </row>
    <row r="4932">
      <c r="B4932">
        <f>[1]资金台帐!B4932&amp;""</f>
      </c>
      <c r="H4932">
        <f>[1]资金台帐!H4932&amp;""</f>
      </c>
      <c r="J4932">
        <f>[1]资金台帐!J4932&amp;""</f>
      </c>
      <c r="N4932">
        <f>[1]资金台帐!N4932</f>
      </c>
      <c r="O4932">
        <f>[1]资金台帐!O4932&amp;""</f>
      </c>
      <c r="P4932">
        <f>[1]资金台帐!P4932&amp;""</f>
      </c>
      <c r="Q4932">
        <f>[1]资金台帐!Q4932&amp;""</f>
      </c>
      <c r="T4932">
        <f>[1]资金台帐!T4932&amp;""</f>
      </c>
      <c r="U4932">
        <f>[1]资金台帐!U4932&amp;""</f>
      </c>
      <c r="W4932">
        <f>[1]资金台帐!W4932&amp;""</f>
      </c>
      <c r="X4932">
        <f>[1]资金台帐!X4932&amp;""</f>
      </c>
      <c r="AB4932">
        <f>[1]资金台帐!AB4932</f>
        <v>0</v>
      </c>
      <c r="AC4932">
        <f>[1]资金台帐!AC4932</f>
        <v>0</v>
      </c>
      <c r="AD4932">
        <f>[1]资金台帐!AD4932</f>
        <v>0</v>
      </c>
      <c r="AJ4932">
        <f>[1]资金台帐!AJ4932</f>
        <v>0</v>
      </c>
      <c r="AK4932">
        <f>[1]资金台帐!AK4932</f>
        <v>0</v>
      </c>
      <c r="BA4932" s="22">
        <f t="shared" si="0"/>
      </c>
    </row>
    <row r="4933">
      <c r="B4933">
        <f>[1]资金台帐!B4933&amp;""</f>
      </c>
      <c r="H4933">
        <f>[1]资金台帐!H4933&amp;""</f>
      </c>
      <c r="J4933">
        <f>[1]资金台帐!J4933&amp;""</f>
      </c>
      <c r="N4933">
        <f>[1]资金台帐!N4933</f>
      </c>
      <c r="O4933">
        <f>[1]资金台帐!O4933&amp;""</f>
      </c>
      <c r="P4933">
        <f>[1]资金台帐!P4933&amp;""</f>
      </c>
      <c r="Q4933">
        <f>[1]资金台帐!Q4933&amp;""</f>
      </c>
      <c r="T4933">
        <f>[1]资金台帐!T4933&amp;""</f>
      </c>
      <c r="U4933">
        <f>[1]资金台帐!U4933&amp;""</f>
      </c>
      <c r="W4933">
        <f>[1]资金台帐!W4933&amp;""</f>
      </c>
      <c r="X4933">
        <f>[1]资金台帐!X4933&amp;""</f>
      </c>
      <c r="AB4933">
        <f>[1]资金台帐!AB4933</f>
        <v>0</v>
      </c>
      <c r="AC4933">
        <f>[1]资金台帐!AC4933</f>
        <v>0</v>
      </c>
      <c r="AD4933">
        <f>[1]资金台帐!AD4933</f>
        <v>0</v>
      </c>
      <c r="AJ4933">
        <f>[1]资金台帐!AJ4933</f>
        <v>0</v>
      </c>
      <c r="AK4933">
        <f>[1]资金台帐!AK4933</f>
        <v>0</v>
      </c>
      <c r="BA4933" s="22">
        <f t="shared" si="0"/>
      </c>
    </row>
    <row r="4934">
      <c r="B4934">
        <f>[1]资金台帐!B4934&amp;""</f>
      </c>
      <c r="H4934">
        <f>[1]资金台帐!H4934&amp;""</f>
      </c>
      <c r="J4934">
        <f>[1]资金台帐!J4934&amp;""</f>
      </c>
      <c r="N4934">
        <f>[1]资金台帐!N4934</f>
      </c>
      <c r="O4934">
        <f>[1]资金台帐!O4934&amp;""</f>
      </c>
      <c r="P4934">
        <f>[1]资金台帐!P4934&amp;""</f>
      </c>
      <c r="Q4934">
        <f>[1]资金台帐!Q4934&amp;""</f>
      </c>
      <c r="T4934">
        <f>[1]资金台帐!T4934&amp;""</f>
      </c>
      <c r="U4934">
        <f>[1]资金台帐!U4934&amp;""</f>
      </c>
      <c r="W4934">
        <f>[1]资金台帐!W4934&amp;""</f>
      </c>
      <c r="X4934">
        <f>[1]资金台帐!X4934&amp;""</f>
      </c>
      <c r="AB4934">
        <f>[1]资金台帐!AB4934</f>
        <v>0</v>
      </c>
      <c r="AC4934">
        <f>[1]资金台帐!AC4934</f>
        <v>0</v>
      </c>
      <c r="AD4934">
        <f>[1]资金台帐!AD4934</f>
        <v>0</v>
      </c>
      <c r="AJ4934">
        <f>[1]资金台帐!AJ4934</f>
        <v>0</v>
      </c>
      <c r="AK4934">
        <f>[1]资金台帐!AK4934</f>
        <v>0</v>
      </c>
      <c r="BA4934" s="22">
        <f t="shared" si="0"/>
      </c>
    </row>
    <row r="4935">
      <c r="B4935">
        <f>[1]资金台帐!B4935&amp;""</f>
      </c>
      <c r="H4935">
        <f>[1]资金台帐!H4935&amp;""</f>
      </c>
      <c r="J4935">
        <f>[1]资金台帐!J4935&amp;""</f>
      </c>
      <c r="N4935">
        <f>[1]资金台帐!N4935</f>
      </c>
      <c r="O4935">
        <f>[1]资金台帐!O4935&amp;""</f>
      </c>
      <c r="P4935">
        <f>[1]资金台帐!P4935&amp;""</f>
      </c>
      <c r="Q4935">
        <f>[1]资金台帐!Q4935&amp;""</f>
      </c>
      <c r="T4935">
        <f>[1]资金台帐!T4935&amp;""</f>
      </c>
      <c r="U4935">
        <f>[1]资金台帐!U4935&amp;""</f>
      </c>
      <c r="W4935">
        <f>[1]资金台帐!W4935&amp;""</f>
      </c>
      <c r="X4935">
        <f>[1]资金台帐!X4935&amp;""</f>
      </c>
      <c r="AB4935">
        <f>[1]资金台帐!AB4935</f>
        <v>0</v>
      </c>
      <c r="AC4935">
        <f>[1]资金台帐!AC4935</f>
        <v>0</v>
      </c>
      <c r="AD4935">
        <f>[1]资金台帐!AD4935</f>
        <v>0</v>
      </c>
      <c r="AJ4935">
        <f>[1]资金台帐!AJ4935</f>
        <v>0</v>
      </c>
      <c r="AK4935">
        <f>[1]资金台帐!AK4935</f>
        <v>0</v>
      </c>
      <c r="BA4935" s="22">
        <f t="shared" si="0"/>
      </c>
    </row>
    <row r="4936">
      <c r="B4936">
        <f>[1]资金台帐!B4936&amp;""</f>
      </c>
      <c r="H4936">
        <f>[1]资金台帐!H4936&amp;""</f>
      </c>
      <c r="J4936">
        <f>[1]资金台帐!J4936&amp;""</f>
      </c>
      <c r="N4936">
        <f>[1]资金台帐!N4936</f>
      </c>
      <c r="O4936">
        <f>[1]资金台帐!O4936&amp;""</f>
      </c>
      <c r="P4936">
        <f>[1]资金台帐!P4936&amp;""</f>
      </c>
      <c r="Q4936">
        <f>[1]资金台帐!Q4936&amp;""</f>
      </c>
      <c r="T4936">
        <f>[1]资金台帐!T4936&amp;""</f>
      </c>
      <c r="U4936">
        <f>[1]资金台帐!U4936&amp;""</f>
      </c>
      <c r="W4936">
        <f>[1]资金台帐!W4936&amp;""</f>
      </c>
      <c r="X4936">
        <f>[1]资金台帐!X4936&amp;""</f>
      </c>
      <c r="AB4936">
        <f>[1]资金台帐!AB4936</f>
        <v>0</v>
      </c>
      <c r="AC4936">
        <f>[1]资金台帐!AC4936</f>
        <v>0</v>
      </c>
      <c r="AD4936">
        <f>[1]资金台帐!AD4936</f>
        <v>0</v>
      </c>
      <c r="AJ4936">
        <f>[1]资金台帐!AJ4936</f>
        <v>0</v>
      </c>
      <c r="AK4936">
        <f>[1]资金台帐!AK4936</f>
        <v>0</v>
      </c>
      <c r="BA4936" s="22">
        <f t="shared" si="0"/>
      </c>
    </row>
    <row r="4937">
      <c r="B4937">
        <f>[1]资金台帐!B4937&amp;""</f>
      </c>
      <c r="H4937">
        <f>[1]资金台帐!H4937&amp;""</f>
      </c>
      <c r="J4937">
        <f>[1]资金台帐!J4937&amp;""</f>
      </c>
      <c r="N4937">
        <f>[1]资金台帐!N4937</f>
      </c>
      <c r="O4937">
        <f>[1]资金台帐!O4937&amp;""</f>
      </c>
      <c r="P4937">
        <f>[1]资金台帐!P4937&amp;""</f>
      </c>
      <c r="Q4937">
        <f>[1]资金台帐!Q4937&amp;""</f>
      </c>
      <c r="T4937">
        <f>[1]资金台帐!T4937&amp;""</f>
      </c>
      <c r="U4937">
        <f>[1]资金台帐!U4937&amp;""</f>
      </c>
      <c r="W4937">
        <f>[1]资金台帐!W4937&amp;""</f>
      </c>
      <c r="X4937">
        <f>[1]资金台帐!X4937&amp;""</f>
      </c>
      <c r="AB4937">
        <f>[1]资金台帐!AB4937</f>
        <v>0</v>
      </c>
      <c r="AC4937">
        <f>[1]资金台帐!AC4937</f>
        <v>0</v>
      </c>
      <c r="AD4937">
        <f>[1]资金台帐!AD4937</f>
        <v>0</v>
      </c>
      <c r="AJ4937">
        <f>[1]资金台帐!AJ4937</f>
        <v>0</v>
      </c>
      <c r="AK4937">
        <f>[1]资金台帐!AK4937</f>
        <v>0</v>
      </c>
      <c r="BA4937" s="22">
        <f t="shared" si="0"/>
      </c>
    </row>
    <row r="4938">
      <c r="B4938">
        <f>[1]资金台帐!B4938&amp;""</f>
      </c>
      <c r="H4938">
        <f>[1]资金台帐!H4938&amp;""</f>
      </c>
      <c r="J4938">
        <f>[1]资金台帐!J4938&amp;""</f>
      </c>
      <c r="N4938">
        <f>[1]资金台帐!N4938</f>
      </c>
      <c r="O4938">
        <f>[1]资金台帐!O4938&amp;""</f>
      </c>
      <c r="P4938">
        <f>[1]资金台帐!P4938&amp;""</f>
      </c>
      <c r="Q4938">
        <f>[1]资金台帐!Q4938&amp;""</f>
      </c>
      <c r="T4938">
        <f>[1]资金台帐!T4938&amp;""</f>
      </c>
      <c r="U4938">
        <f>[1]资金台帐!U4938&amp;""</f>
      </c>
      <c r="W4938">
        <f>[1]资金台帐!W4938&amp;""</f>
      </c>
      <c r="X4938">
        <f>[1]资金台帐!X4938&amp;""</f>
      </c>
      <c r="AB4938">
        <f>[1]资金台帐!AB4938</f>
        <v>0</v>
      </c>
      <c r="AC4938">
        <f>[1]资金台帐!AC4938</f>
        <v>0</v>
      </c>
      <c r="AD4938">
        <f>[1]资金台帐!AD4938</f>
        <v>0</v>
      </c>
      <c r="AJ4938">
        <f>[1]资金台帐!AJ4938</f>
        <v>0</v>
      </c>
      <c r="AK4938">
        <f>[1]资金台帐!AK4938</f>
        <v>0</v>
      </c>
      <c r="BA4938" s="22">
        <f t="shared" si="0"/>
      </c>
    </row>
    <row r="4939">
      <c r="B4939">
        <f>[1]资金台帐!B4939&amp;""</f>
      </c>
      <c r="H4939">
        <f>[1]资金台帐!H4939&amp;""</f>
      </c>
      <c r="J4939">
        <f>[1]资金台帐!J4939&amp;""</f>
      </c>
      <c r="N4939">
        <f>[1]资金台帐!N4939</f>
      </c>
      <c r="O4939">
        <f>[1]资金台帐!O4939&amp;""</f>
      </c>
      <c r="P4939">
        <f>[1]资金台帐!P4939&amp;""</f>
      </c>
      <c r="Q4939">
        <f>[1]资金台帐!Q4939&amp;""</f>
      </c>
      <c r="T4939">
        <f>[1]资金台帐!T4939&amp;""</f>
      </c>
      <c r="U4939">
        <f>[1]资金台帐!U4939&amp;""</f>
      </c>
      <c r="W4939">
        <f>[1]资金台帐!W4939&amp;""</f>
      </c>
      <c r="X4939">
        <f>[1]资金台帐!X4939&amp;""</f>
      </c>
      <c r="AB4939">
        <f>[1]资金台帐!AB4939</f>
        <v>0</v>
      </c>
      <c r="AC4939">
        <f>[1]资金台帐!AC4939</f>
        <v>0</v>
      </c>
      <c r="AD4939">
        <f>[1]资金台帐!AD4939</f>
        <v>0</v>
      </c>
      <c r="AJ4939">
        <f>[1]资金台帐!AJ4939</f>
        <v>0</v>
      </c>
      <c r="AK4939">
        <f>[1]资金台帐!AK4939</f>
        <v>0</v>
      </c>
      <c r="BA4939" s="22">
        <f t="shared" si="0"/>
      </c>
    </row>
    <row r="4940">
      <c r="B4940">
        <f>[1]资金台帐!B4940&amp;""</f>
      </c>
      <c r="H4940">
        <f>[1]资金台帐!H4940&amp;""</f>
      </c>
      <c r="J4940">
        <f>[1]资金台帐!J4940&amp;""</f>
      </c>
      <c r="N4940">
        <f>[1]资金台帐!N4940</f>
      </c>
      <c r="O4940">
        <f>[1]资金台帐!O4940&amp;""</f>
      </c>
      <c r="P4940">
        <f>[1]资金台帐!P4940&amp;""</f>
      </c>
      <c r="Q4940">
        <f>[1]资金台帐!Q4940&amp;""</f>
      </c>
      <c r="T4940">
        <f>[1]资金台帐!T4940&amp;""</f>
      </c>
      <c r="U4940">
        <f>[1]资金台帐!U4940&amp;""</f>
      </c>
      <c r="W4940">
        <f>[1]资金台帐!W4940&amp;""</f>
      </c>
      <c r="X4940">
        <f>[1]资金台帐!X4940&amp;""</f>
      </c>
      <c r="AB4940">
        <f>[1]资金台帐!AB4940</f>
        <v>0</v>
      </c>
      <c r="AC4940">
        <f>[1]资金台帐!AC4940</f>
        <v>0</v>
      </c>
      <c r="AD4940">
        <f>[1]资金台帐!AD4940</f>
        <v>0</v>
      </c>
      <c r="AJ4940">
        <f>[1]资金台帐!AJ4940</f>
        <v>0</v>
      </c>
      <c r="AK4940">
        <f>[1]资金台帐!AK4940</f>
        <v>0</v>
      </c>
      <c r="BA4940" s="22">
        <f t="shared" si="0"/>
      </c>
    </row>
    <row r="4941">
      <c r="B4941">
        <f>[1]资金台帐!B4941&amp;""</f>
      </c>
      <c r="H4941">
        <f>[1]资金台帐!H4941&amp;""</f>
      </c>
      <c r="J4941">
        <f>[1]资金台帐!J4941&amp;""</f>
      </c>
      <c r="N4941">
        <f>[1]资金台帐!N4941</f>
      </c>
      <c r="O4941">
        <f>[1]资金台帐!O4941&amp;""</f>
      </c>
      <c r="P4941">
        <f>[1]资金台帐!P4941&amp;""</f>
      </c>
      <c r="Q4941">
        <f>[1]资金台帐!Q4941&amp;""</f>
      </c>
      <c r="T4941">
        <f>[1]资金台帐!T4941&amp;""</f>
      </c>
      <c r="U4941">
        <f>[1]资金台帐!U4941&amp;""</f>
      </c>
      <c r="W4941">
        <f>[1]资金台帐!W4941&amp;""</f>
      </c>
      <c r="X4941">
        <f>[1]资金台帐!X4941&amp;""</f>
      </c>
      <c r="AB4941">
        <f>[1]资金台帐!AB4941</f>
        <v>0</v>
      </c>
      <c r="AC4941">
        <f>[1]资金台帐!AC4941</f>
        <v>0</v>
      </c>
      <c r="AD4941">
        <f>[1]资金台帐!AD4941</f>
        <v>0</v>
      </c>
      <c r="AJ4941">
        <f>[1]资金台帐!AJ4941</f>
        <v>0</v>
      </c>
      <c r="AK4941">
        <f>[1]资金台帐!AK4941</f>
        <v>0</v>
      </c>
      <c r="BA4941" s="22">
        <f t="shared" si="0"/>
      </c>
    </row>
    <row r="4942">
      <c r="B4942">
        <f>[1]资金台帐!B4942&amp;""</f>
      </c>
      <c r="H4942">
        <f>[1]资金台帐!H4942&amp;""</f>
      </c>
      <c r="J4942">
        <f>[1]资金台帐!J4942&amp;""</f>
      </c>
      <c r="N4942">
        <f>[1]资金台帐!N4942</f>
      </c>
      <c r="O4942">
        <f>[1]资金台帐!O4942&amp;""</f>
      </c>
      <c r="P4942">
        <f>[1]资金台帐!P4942&amp;""</f>
      </c>
      <c r="Q4942">
        <f>[1]资金台帐!Q4942&amp;""</f>
      </c>
      <c r="T4942">
        <f>[1]资金台帐!T4942&amp;""</f>
      </c>
      <c r="U4942">
        <f>[1]资金台帐!U4942&amp;""</f>
      </c>
      <c r="W4942">
        <f>[1]资金台帐!W4942&amp;""</f>
      </c>
      <c r="X4942">
        <f>[1]资金台帐!X4942&amp;""</f>
      </c>
      <c r="AB4942">
        <f>[1]资金台帐!AB4942</f>
        <v>0</v>
      </c>
      <c r="AC4942">
        <f>[1]资金台帐!AC4942</f>
        <v>0</v>
      </c>
      <c r="AD4942">
        <f>[1]资金台帐!AD4942</f>
        <v>0</v>
      </c>
      <c r="AJ4942">
        <f>[1]资金台帐!AJ4942</f>
        <v>0</v>
      </c>
      <c r="AK4942">
        <f>[1]资金台帐!AK4942</f>
        <v>0</v>
      </c>
      <c r="BA4942" s="22">
        <f t="shared" si="0"/>
      </c>
    </row>
    <row r="4943">
      <c r="B4943">
        <f>[1]资金台帐!B4943&amp;""</f>
      </c>
      <c r="H4943">
        <f>[1]资金台帐!H4943&amp;""</f>
      </c>
      <c r="J4943">
        <f>[1]资金台帐!J4943&amp;""</f>
      </c>
      <c r="N4943">
        <f>[1]资金台帐!N4943</f>
      </c>
      <c r="O4943">
        <f>[1]资金台帐!O4943&amp;""</f>
      </c>
      <c r="P4943">
        <f>[1]资金台帐!P4943&amp;""</f>
      </c>
      <c r="Q4943">
        <f>[1]资金台帐!Q4943&amp;""</f>
      </c>
      <c r="T4943">
        <f>[1]资金台帐!T4943&amp;""</f>
      </c>
      <c r="U4943">
        <f>[1]资金台帐!U4943&amp;""</f>
      </c>
      <c r="W4943">
        <f>[1]资金台帐!W4943&amp;""</f>
      </c>
      <c r="X4943">
        <f>[1]资金台帐!X4943&amp;""</f>
      </c>
      <c r="AB4943">
        <f>[1]资金台帐!AB4943</f>
        <v>0</v>
      </c>
      <c r="AC4943">
        <f>[1]资金台帐!AC4943</f>
        <v>0</v>
      </c>
      <c r="AD4943">
        <f>[1]资金台帐!AD4943</f>
        <v>0</v>
      </c>
      <c r="AJ4943">
        <f>[1]资金台帐!AJ4943</f>
        <v>0</v>
      </c>
      <c r="AK4943">
        <f>[1]资金台帐!AK4943</f>
        <v>0</v>
      </c>
      <c r="BA4943" s="22">
        <f t="shared" si="0"/>
      </c>
    </row>
    <row r="4944">
      <c r="B4944">
        <f>[1]资金台帐!B4944&amp;""</f>
      </c>
      <c r="H4944">
        <f>[1]资金台帐!H4944&amp;""</f>
      </c>
      <c r="J4944">
        <f>[1]资金台帐!J4944&amp;""</f>
      </c>
      <c r="N4944">
        <f>[1]资金台帐!N4944</f>
      </c>
      <c r="O4944">
        <f>[1]资金台帐!O4944&amp;""</f>
      </c>
      <c r="P4944">
        <f>[1]资金台帐!P4944&amp;""</f>
      </c>
      <c r="Q4944">
        <f>[1]资金台帐!Q4944&amp;""</f>
      </c>
      <c r="T4944">
        <f>[1]资金台帐!T4944&amp;""</f>
      </c>
      <c r="U4944">
        <f>[1]资金台帐!U4944&amp;""</f>
      </c>
      <c r="W4944">
        <f>[1]资金台帐!W4944&amp;""</f>
      </c>
      <c r="X4944">
        <f>[1]资金台帐!X4944&amp;""</f>
      </c>
      <c r="AB4944">
        <f>[1]资金台帐!AB4944</f>
        <v>0</v>
      </c>
      <c r="AC4944">
        <f>[1]资金台帐!AC4944</f>
        <v>0</v>
      </c>
      <c r="AD4944">
        <f>[1]资金台帐!AD4944</f>
        <v>0</v>
      </c>
      <c r="AJ4944">
        <f>[1]资金台帐!AJ4944</f>
        <v>0</v>
      </c>
      <c r="AK4944">
        <f>[1]资金台帐!AK4944</f>
        <v>0</v>
      </c>
      <c r="BA4944" s="22">
        <f t="shared" si="0"/>
      </c>
    </row>
    <row r="4945">
      <c r="B4945">
        <f>[1]资金台帐!B4945&amp;""</f>
      </c>
      <c r="H4945">
        <f>[1]资金台帐!H4945&amp;""</f>
      </c>
      <c r="J4945">
        <f>[1]资金台帐!J4945&amp;""</f>
      </c>
      <c r="N4945">
        <f>[1]资金台帐!N4945</f>
      </c>
      <c r="O4945">
        <f>[1]资金台帐!O4945&amp;""</f>
      </c>
      <c r="P4945">
        <f>[1]资金台帐!P4945&amp;""</f>
      </c>
      <c r="Q4945">
        <f>[1]资金台帐!Q4945&amp;""</f>
      </c>
      <c r="T4945">
        <f>[1]资金台帐!T4945&amp;""</f>
      </c>
      <c r="U4945">
        <f>[1]资金台帐!U4945&amp;""</f>
      </c>
      <c r="W4945">
        <f>[1]资金台帐!W4945&amp;""</f>
      </c>
      <c r="X4945">
        <f>[1]资金台帐!X4945&amp;""</f>
      </c>
      <c r="AB4945">
        <f>[1]资金台帐!AB4945</f>
        <v>0</v>
      </c>
      <c r="AC4945">
        <f>[1]资金台帐!AC4945</f>
        <v>0</v>
      </c>
      <c r="AD4945">
        <f>[1]资金台帐!AD4945</f>
        <v>0</v>
      </c>
      <c r="AJ4945">
        <f>[1]资金台帐!AJ4945</f>
        <v>0</v>
      </c>
      <c r="AK4945">
        <f>[1]资金台帐!AK4945</f>
        <v>0</v>
      </c>
      <c r="BA4945" s="22">
        <f t="shared" si="0"/>
      </c>
    </row>
    <row r="4946">
      <c r="B4946">
        <f>[1]资金台帐!B4946&amp;""</f>
      </c>
      <c r="H4946">
        <f>[1]资金台帐!H4946&amp;""</f>
      </c>
      <c r="J4946">
        <f>[1]资金台帐!J4946&amp;""</f>
      </c>
      <c r="N4946">
        <f>[1]资金台帐!N4946</f>
      </c>
      <c r="O4946">
        <f>[1]资金台帐!O4946&amp;""</f>
      </c>
      <c r="P4946">
        <f>[1]资金台帐!P4946&amp;""</f>
      </c>
      <c r="Q4946">
        <f>[1]资金台帐!Q4946&amp;""</f>
      </c>
      <c r="T4946">
        <f>[1]资金台帐!T4946&amp;""</f>
      </c>
      <c r="U4946">
        <f>[1]资金台帐!U4946&amp;""</f>
      </c>
      <c r="W4946">
        <f>[1]资金台帐!W4946&amp;""</f>
      </c>
      <c r="X4946">
        <f>[1]资金台帐!X4946&amp;""</f>
      </c>
      <c r="AB4946">
        <f>[1]资金台帐!AB4946</f>
        <v>0</v>
      </c>
      <c r="AC4946">
        <f>[1]资金台帐!AC4946</f>
        <v>0</v>
      </c>
      <c r="AD4946">
        <f>[1]资金台帐!AD4946</f>
        <v>0</v>
      </c>
      <c r="AJ4946">
        <f>[1]资金台帐!AJ4946</f>
        <v>0</v>
      </c>
      <c r="AK4946">
        <f>[1]资金台帐!AK4946</f>
        <v>0</v>
      </c>
      <c r="BA4946" s="22">
        <f t="shared" si="0"/>
      </c>
    </row>
    <row r="4947">
      <c r="B4947">
        <f>[1]资金台帐!B4947&amp;""</f>
      </c>
      <c r="H4947">
        <f>[1]资金台帐!H4947&amp;""</f>
      </c>
      <c r="J4947">
        <f>[1]资金台帐!J4947&amp;""</f>
      </c>
      <c r="N4947">
        <f>[1]资金台帐!N4947</f>
      </c>
      <c r="O4947">
        <f>[1]资金台帐!O4947&amp;""</f>
      </c>
      <c r="P4947">
        <f>[1]资金台帐!P4947&amp;""</f>
      </c>
      <c r="Q4947">
        <f>[1]资金台帐!Q4947&amp;""</f>
      </c>
      <c r="T4947">
        <f>[1]资金台帐!T4947&amp;""</f>
      </c>
      <c r="U4947">
        <f>[1]资金台帐!U4947&amp;""</f>
      </c>
      <c r="W4947">
        <f>[1]资金台帐!W4947&amp;""</f>
      </c>
      <c r="X4947">
        <f>[1]资金台帐!X4947&amp;""</f>
      </c>
      <c r="AB4947">
        <f>[1]资金台帐!AB4947</f>
        <v>0</v>
      </c>
      <c r="AC4947">
        <f>[1]资金台帐!AC4947</f>
        <v>0</v>
      </c>
      <c r="AD4947">
        <f>[1]资金台帐!AD4947</f>
        <v>0</v>
      </c>
      <c r="AJ4947">
        <f>[1]资金台帐!AJ4947</f>
        <v>0</v>
      </c>
      <c r="AK4947">
        <f>[1]资金台帐!AK4947</f>
        <v>0</v>
      </c>
      <c r="BA4947" s="22">
        <f t="shared" si="0"/>
      </c>
    </row>
    <row r="4948">
      <c r="B4948">
        <f>[1]资金台帐!B4948&amp;""</f>
      </c>
      <c r="H4948">
        <f>[1]资金台帐!H4948&amp;""</f>
      </c>
      <c r="J4948">
        <f>[1]资金台帐!J4948&amp;""</f>
      </c>
      <c r="N4948">
        <f>[1]资金台帐!N4948</f>
      </c>
      <c r="O4948">
        <f>[1]资金台帐!O4948&amp;""</f>
      </c>
      <c r="P4948">
        <f>[1]资金台帐!P4948&amp;""</f>
      </c>
      <c r="Q4948">
        <f>[1]资金台帐!Q4948&amp;""</f>
      </c>
      <c r="T4948">
        <f>[1]资金台帐!T4948&amp;""</f>
      </c>
      <c r="U4948">
        <f>[1]资金台帐!U4948&amp;""</f>
      </c>
      <c r="W4948">
        <f>[1]资金台帐!W4948&amp;""</f>
      </c>
      <c r="X4948">
        <f>[1]资金台帐!X4948&amp;""</f>
      </c>
      <c r="AB4948">
        <f>[1]资金台帐!AB4948</f>
        <v>0</v>
      </c>
      <c r="AC4948">
        <f>[1]资金台帐!AC4948</f>
        <v>0</v>
      </c>
      <c r="AD4948">
        <f>[1]资金台帐!AD4948</f>
        <v>0</v>
      </c>
      <c r="AJ4948">
        <f>[1]资金台帐!AJ4948</f>
        <v>0</v>
      </c>
      <c r="AK4948">
        <f>[1]资金台帐!AK4948</f>
        <v>0</v>
      </c>
      <c r="BA4948" s="22">
        <f t="shared" si="0"/>
      </c>
    </row>
    <row r="4949">
      <c r="B4949">
        <f>[1]资金台帐!B4949&amp;""</f>
      </c>
      <c r="H4949">
        <f>[1]资金台帐!H4949&amp;""</f>
      </c>
      <c r="J4949">
        <f>[1]资金台帐!J4949&amp;""</f>
      </c>
      <c r="N4949">
        <f>[1]资金台帐!N4949</f>
      </c>
      <c r="O4949">
        <f>[1]资金台帐!O4949&amp;""</f>
      </c>
      <c r="P4949">
        <f>[1]资金台帐!P4949&amp;""</f>
      </c>
      <c r="Q4949">
        <f>[1]资金台帐!Q4949&amp;""</f>
      </c>
      <c r="T4949">
        <f>[1]资金台帐!T4949&amp;""</f>
      </c>
      <c r="U4949">
        <f>[1]资金台帐!U4949&amp;""</f>
      </c>
      <c r="W4949">
        <f>[1]资金台帐!W4949&amp;""</f>
      </c>
      <c r="X4949">
        <f>[1]资金台帐!X4949&amp;""</f>
      </c>
      <c r="AB4949">
        <f>[1]资金台帐!AB4949</f>
        <v>0</v>
      </c>
      <c r="AC4949">
        <f>[1]资金台帐!AC4949</f>
        <v>0</v>
      </c>
      <c r="AD4949">
        <f>[1]资金台帐!AD4949</f>
        <v>0</v>
      </c>
      <c r="AJ4949">
        <f>[1]资金台帐!AJ4949</f>
        <v>0</v>
      </c>
      <c r="AK4949">
        <f>[1]资金台帐!AK4949</f>
        <v>0</v>
      </c>
      <c r="BA4949" s="22">
        <f t="shared" si="0"/>
      </c>
    </row>
    <row r="4950">
      <c r="B4950">
        <f>[1]资金台帐!B4950&amp;""</f>
      </c>
      <c r="H4950">
        <f>[1]资金台帐!H4950&amp;""</f>
      </c>
      <c r="J4950">
        <f>[1]资金台帐!J4950&amp;""</f>
      </c>
      <c r="N4950">
        <f>[1]资金台帐!N4950</f>
      </c>
      <c r="O4950">
        <f>[1]资金台帐!O4950&amp;""</f>
      </c>
      <c r="P4950">
        <f>[1]资金台帐!P4950&amp;""</f>
      </c>
      <c r="Q4950">
        <f>[1]资金台帐!Q4950&amp;""</f>
      </c>
      <c r="T4950">
        <f>[1]资金台帐!T4950&amp;""</f>
      </c>
      <c r="U4950">
        <f>[1]资金台帐!U4950&amp;""</f>
      </c>
      <c r="W4950">
        <f>[1]资金台帐!W4950&amp;""</f>
      </c>
      <c r="X4950">
        <f>[1]资金台帐!X4950&amp;""</f>
      </c>
      <c r="AB4950">
        <f>[1]资金台帐!AB4950</f>
        <v>0</v>
      </c>
      <c r="AC4950">
        <f>[1]资金台帐!AC4950</f>
        <v>0</v>
      </c>
      <c r="AD4950">
        <f>[1]资金台帐!AD4950</f>
        <v>0</v>
      </c>
      <c r="AJ4950">
        <f>[1]资金台帐!AJ4950</f>
        <v>0</v>
      </c>
      <c r="AK4950">
        <f>[1]资金台帐!AK4950</f>
        <v>0</v>
      </c>
      <c r="BA4950" s="22">
        <f t="shared" si="0"/>
      </c>
    </row>
    <row r="4951">
      <c r="B4951">
        <f>[1]资金台帐!B4951&amp;""</f>
      </c>
      <c r="H4951">
        <f>[1]资金台帐!H4951&amp;""</f>
      </c>
      <c r="J4951">
        <f>[1]资金台帐!J4951&amp;""</f>
      </c>
      <c r="N4951">
        <f>[1]资金台帐!N4951</f>
      </c>
      <c r="O4951">
        <f>[1]资金台帐!O4951&amp;""</f>
      </c>
      <c r="P4951">
        <f>[1]资金台帐!P4951&amp;""</f>
      </c>
      <c r="Q4951">
        <f>[1]资金台帐!Q4951&amp;""</f>
      </c>
      <c r="T4951">
        <f>[1]资金台帐!T4951&amp;""</f>
      </c>
      <c r="U4951">
        <f>[1]资金台帐!U4951&amp;""</f>
      </c>
      <c r="W4951">
        <f>[1]资金台帐!W4951&amp;""</f>
      </c>
      <c r="X4951">
        <f>[1]资金台帐!X4951&amp;""</f>
      </c>
      <c r="AB4951">
        <f>[1]资金台帐!AB4951</f>
        <v>0</v>
      </c>
      <c r="AC4951">
        <f>[1]资金台帐!AC4951</f>
        <v>0</v>
      </c>
      <c r="AD4951">
        <f>[1]资金台帐!AD4951</f>
        <v>0</v>
      </c>
      <c r="AJ4951">
        <f>[1]资金台帐!AJ4951</f>
        <v>0</v>
      </c>
      <c r="AK4951">
        <f>[1]资金台帐!AK4951</f>
        <v>0</v>
      </c>
      <c r="BA4951" s="22">
        <f t="shared" si="0"/>
      </c>
    </row>
    <row r="4952">
      <c r="B4952">
        <f>[1]资金台帐!B4952&amp;""</f>
      </c>
      <c r="H4952">
        <f>[1]资金台帐!H4952&amp;""</f>
      </c>
      <c r="J4952">
        <f>[1]资金台帐!J4952&amp;""</f>
      </c>
      <c r="N4952">
        <f>[1]资金台帐!N4952</f>
      </c>
      <c r="O4952">
        <f>[1]资金台帐!O4952&amp;""</f>
      </c>
      <c r="P4952">
        <f>[1]资金台帐!P4952&amp;""</f>
      </c>
      <c r="Q4952">
        <f>[1]资金台帐!Q4952&amp;""</f>
      </c>
      <c r="T4952">
        <f>[1]资金台帐!T4952&amp;""</f>
      </c>
      <c r="U4952">
        <f>[1]资金台帐!U4952&amp;""</f>
      </c>
      <c r="W4952">
        <f>[1]资金台帐!W4952&amp;""</f>
      </c>
      <c r="X4952">
        <f>[1]资金台帐!X4952&amp;""</f>
      </c>
      <c r="AB4952">
        <f>[1]资金台帐!AB4952</f>
        <v>0</v>
      </c>
      <c r="AC4952">
        <f>[1]资金台帐!AC4952</f>
        <v>0</v>
      </c>
      <c r="AD4952">
        <f>[1]资金台帐!AD4952</f>
        <v>0</v>
      </c>
      <c r="AJ4952">
        <f>[1]资金台帐!AJ4952</f>
        <v>0</v>
      </c>
      <c r="AK4952">
        <f>[1]资金台帐!AK4952</f>
        <v>0</v>
      </c>
      <c r="BA4952" s="22">
        <f t="shared" si="0"/>
      </c>
    </row>
    <row r="4953">
      <c r="B4953">
        <f>[1]资金台帐!B4953&amp;""</f>
      </c>
      <c r="H4953">
        <f>[1]资金台帐!H4953&amp;""</f>
      </c>
      <c r="J4953">
        <f>[1]资金台帐!J4953&amp;""</f>
      </c>
      <c r="N4953">
        <f>[1]资金台帐!N4953</f>
      </c>
      <c r="O4953">
        <f>[1]资金台帐!O4953&amp;""</f>
      </c>
      <c r="P4953">
        <f>[1]资金台帐!P4953&amp;""</f>
      </c>
      <c r="Q4953">
        <f>[1]资金台帐!Q4953&amp;""</f>
      </c>
      <c r="T4953">
        <f>[1]资金台帐!T4953&amp;""</f>
      </c>
      <c r="U4953">
        <f>[1]资金台帐!U4953&amp;""</f>
      </c>
      <c r="W4953">
        <f>[1]资金台帐!W4953&amp;""</f>
      </c>
      <c r="X4953">
        <f>[1]资金台帐!X4953&amp;""</f>
      </c>
      <c r="AB4953">
        <f>[1]资金台帐!AB4953</f>
        <v>0</v>
      </c>
      <c r="AC4953">
        <f>[1]资金台帐!AC4953</f>
        <v>0</v>
      </c>
      <c r="AD4953">
        <f>[1]资金台帐!AD4953</f>
        <v>0</v>
      </c>
      <c r="AJ4953">
        <f>[1]资金台帐!AJ4953</f>
        <v>0</v>
      </c>
      <c r="AK4953">
        <f>[1]资金台帐!AK4953</f>
        <v>0</v>
      </c>
      <c r="BA4953" s="22">
        <f t="shared" si="0"/>
      </c>
    </row>
    <row r="4954">
      <c r="B4954">
        <f>[1]资金台帐!B4954&amp;""</f>
      </c>
      <c r="H4954">
        <f>[1]资金台帐!H4954&amp;""</f>
      </c>
      <c r="J4954">
        <f>[1]资金台帐!J4954&amp;""</f>
      </c>
      <c r="N4954">
        <f>[1]资金台帐!N4954</f>
      </c>
      <c r="O4954">
        <f>[1]资金台帐!O4954&amp;""</f>
      </c>
      <c r="P4954">
        <f>[1]资金台帐!P4954&amp;""</f>
      </c>
      <c r="Q4954">
        <f>[1]资金台帐!Q4954&amp;""</f>
      </c>
      <c r="T4954">
        <f>[1]资金台帐!T4954&amp;""</f>
      </c>
      <c r="U4954">
        <f>[1]资金台帐!U4954&amp;""</f>
      </c>
      <c r="W4954">
        <f>[1]资金台帐!W4954&amp;""</f>
      </c>
      <c r="X4954">
        <f>[1]资金台帐!X4954&amp;""</f>
      </c>
      <c r="AB4954">
        <f>[1]资金台帐!AB4954</f>
        <v>0</v>
      </c>
      <c r="AC4954">
        <f>[1]资金台帐!AC4954</f>
        <v>0</v>
      </c>
      <c r="AD4954">
        <f>[1]资金台帐!AD4954</f>
        <v>0</v>
      </c>
      <c r="AJ4954">
        <f>[1]资金台帐!AJ4954</f>
        <v>0</v>
      </c>
      <c r="AK4954">
        <f>[1]资金台帐!AK4954</f>
        <v>0</v>
      </c>
      <c r="BA4954" s="22">
        <f t="shared" si="0"/>
      </c>
    </row>
    <row r="4955">
      <c r="B4955">
        <f>[1]资金台帐!B4955&amp;""</f>
      </c>
      <c r="H4955">
        <f>[1]资金台帐!H4955&amp;""</f>
      </c>
      <c r="J4955">
        <f>[1]资金台帐!J4955&amp;""</f>
      </c>
      <c r="N4955">
        <f>[1]资金台帐!N4955</f>
      </c>
      <c r="O4955">
        <f>[1]资金台帐!O4955&amp;""</f>
      </c>
      <c r="P4955">
        <f>[1]资金台帐!P4955&amp;""</f>
      </c>
      <c r="Q4955">
        <f>[1]资金台帐!Q4955&amp;""</f>
      </c>
      <c r="T4955">
        <f>[1]资金台帐!T4955&amp;""</f>
      </c>
      <c r="U4955">
        <f>[1]资金台帐!U4955&amp;""</f>
      </c>
      <c r="W4955">
        <f>[1]资金台帐!W4955&amp;""</f>
      </c>
      <c r="X4955">
        <f>[1]资金台帐!X4955&amp;""</f>
      </c>
      <c r="AB4955">
        <f>[1]资金台帐!AB4955</f>
        <v>0</v>
      </c>
      <c r="AC4955">
        <f>[1]资金台帐!AC4955</f>
        <v>0</v>
      </c>
      <c r="AD4955">
        <f>[1]资金台帐!AD4955</f>
        <v>0</v>
      </c>
      <c r="AJ4955">
        <f>[1]资金台帐!AJ4955</f>
        <v>0</v>
      </c>
      <c r="AK4955">
        <f>[1]资金台帐!AK4955</f>
        <v>0</v>
      </c>
      <c r="BA4955" s="22">
        <f t="shared" si="0"/>
      </c>
    </row>
    <row r="4956">
      <c r="B4956">
        <f>[1]资金台帐!B4956&amp;""</f>
      </c>
      <c r="H4956">
        <f>[1]资金台帐!H4956&amp;""</f>
      </c>
      <c r="J4956">
        <f>[1]资金台帐!J4956&amp;""</f>
      </c>
      <c r="N4956">
        <f>[1]资金台帐!N4956</f>
      </c>
      <c r="O4956">
        <f>[1]资金台帐!O4956&amp;""</f>
      </c>
      <c r="P4956">
        <f>[1]资金台帐!P4956&amp;""</f>
      </c>
      <c r="Q4956">
        <f>[1]资金台帐!Q4956&amp;""</f>
      </c>
      <c r="T4956">
        <f>[1]资金台帐!T4956&amp;""</f>
      </c>
      <c r="U4956">
        <f>[1]资金台帐!U4956&amp;""</f>
      </c>
      <c r="W4956">
        <f>[1]资金台帐!W4956&amp;""</f>
      </c>
      <c r="X4956">
        <f>[1]资金台帐!X4956&amp;""</f>
      </c>
      <c r="AB4956">
        <f>[1]资金台帐!AB4956</f>
        <v>0</v>
      </c>
      <c r="AC4956">
        <f>[1]资金台帐!AC4956</f>
        <v>0</v>
      </c>
      <c r="AD4956">
        <f>[1]资金台帐!AD4956</f>
        <v>0</v>
      </c>
      <c r="AJ4956">
        <f>[1]资金台帐!AJ4956</f>
        <v>0</v>
      </c>
      <c r="AK4956">
        <f>[1]资金台帐!AK4956</f>
        <v>0</v>
      </c>
      <c r="BA4956" s="22">
        <f t="shared" si="0"/>
      </c>
    </row>
    <row r="4957">
      <c r="B4957">
        <f>[1]资金台帐!B4957&amp;""</f>
      </c>
      <c r="H4957">
        <f>[1]资金台帐!H4957&amp;""</f>
      </c>
      <c r="J4957">
        <f>[1]资金台帐!J4957&amp;""</f>
      </c>
      <c r="N4957">
        <f>[1]资金台帐!N4957</f>
      </c>
      <c r="O4957">
        <f>[1]资金台帐!O4957&amp;""</f>
      </c>
      <c r="P4957">
        <f>[1]资金台帐!P4957&amp;""</f>
      </c>
      <c r="Q4957">
        <f>[1]资金台帐!Q4957&amp;""</f>
      </c>
      <c r="T4957">
        <f>[1]资金台帐!T4957&amp;""</f>
      </c>
      <c r="U4957">
        <f>[1]资金台帐!U4957&amp;""</f>
      </c>
      <c r="W4957">
        <f>[1]资金台帐!W4957&amp;""</f>
      </c>
      <c r="X4957">
        <f>[1]资金台帐!X4957&amp;""</f>
      </c>
      <c r="AB4957">
        <f>[1]资金台帐!AB4957</f>
        <v>0</v>
      </c>
      <c r="AC4957">
        <f>[1]资金台帐!AC4957</f>
        <v>0</v>
      </c>
      <c r="AD4957">
        <f>[1]资金台帐!AD4957</f>
        <v>0</v>
      </c>
      <c r="AJ4957">
        <f>[1]资金台帐!AJ4957</f>
        <v>0</v>
      </c>
      <c r="AK4957">
        <f>[1]资金台帐!AK4957</f>
        <v>0</v>
      </c>
      <c r="BA4957" s="22">
        <f t="shared" si="0"/>
      </c>
    </row>
    <row r="4958">
      <c r="B4958">
        <f>[1]资金台帐!B4958&amp;""</f>
      </c>
      <c r="H4958">
        <f>[1]资金台帐!H4958&amp;""</f>
      </c>
      <c r="J4958">
        <f>[1]资金台帐!J4958&amp;""</f>
      </c>
      <c r="N4958">
        <f>[1]资金台帐!N4958</f>
      </c>
      <c r="O4958">
        <f>[1]资金台帐!O4958&amp;""</f>
      </c>
      <c r="P4958">
        <f>[1]资金台帐!P4958&amp;""</f>
      </c>
      <c r="Q4958">
        <f>[1]资金台帐!Q4958&amp;""</f>
      </c>
      <c r="T4958">
        <f>[1]资金台帐!T4958&amp;""</f>
      </c>
      <c r="U4958">
        <f>[1]资金台帐!U4958&amp;""</f>
      </c>
      <c r="W4958">
        <f>[1]资金台帐!W4958&amp;""</f>
      </c>
      <c r="X4958">
        <f>[1]资金台帐!X4958&amp;""</f>
      </c>
      <c r="AB4958">
        <f>[1]资金台帐!AB4958</f>
        <v>0</v>
      </c>
      <c r="AC4958">
        <f>[1]资金台帐!AC4958</f>
        <v>0</v>
      </c>
      <c r="AD4958">
        <f>[1]资金台帐!AD4958</f>
        <v>0</v>
      </c>
      <c r="AJ4958">
        <f>[1]资金台帐!AJ4958</f>
        <v>0</v>
      </c>
      <c r="AK4958">
        <f>[1]资金台帐!AK4958</f>
        <v>0</v>
      </c>
      <c r="BA4958" s="22">
        <f t="shared" si="0"/>
      </c>
    </row>
    <row r="4959">
      <c r="B4959">
        <f>[1]资金台帐!B4959&amp;""</f>
      </c>
      <c r="H4959">
        <f>[1]资金台帐!H4959&amp;""</f>
      </c>
      <c r="J4959">
        <f>[1]资金台帐!J4959&amp;""</f>
      </c>
      <c r="N4959">
        <f>[1]资金台帐!N4959</f>
      </c>
      <c r="O4959">
        <f>[1]资金台帐!O4959&amp;""</f>
      </c>
      <c r="P4959">
        <f>[1]资金台帐!P4959&amp;""</f>
      </c>
      <c r="Q4959">
        <f>[1]资金台帐!Q4959&amp;""</f>
      </c>
      <c r="T4959">
        <f>[1]资金台帐!T4959&amp;""</f>
      </c>
      <c r="U4959">
        <f>[1]资金台帐!U4959&amp;""</f>
      </c>
      <c r="W4959">
        <f>[1]资金台帐!W4959&amp;""</f>
      </c>
      <c r="X4959">
        <f>[1]资金台帐!X4959&amp;""</f>
      </c>
      <c r="AB4959">
        <f>[1]资金台帐!AB4959</f>
        <v>0</v>
      </c>
      <c r="AC4959">
        <f>[1]资金台帐!AC4959</f>
        <v>0</v>
      </c>
      <c r="AD4959">
        <f>[1]资金台帐!AD4959</f>
        <v>0</v>
      </c>
      <c r="AJ4959">
        <f>[1]资金台帐!AJ4959</f>
        <v>0</v>
      </c>
      <c r="AK4959">
        <f>[1]资金台帐!AK4959</f>
        <v>0</v>
      </c>
      <c r="BA4959" s="22">
        <f t="shared" si="0"/>
      </c>
    </row>
    <row r="4960">
      <c r="B4960">
        <f>[1]资金台帐!B4960&amp;""</f>
      </c>
      <c r="H4960">
        <f>[1]资金台帐!H4960&amp;""</f>
      </c>
      <c r="J4960">
        <f>[1]资金台帐!J4960&amp;""</f>
      </c>
      <c r="N4960">
        <f>[1]资金台帐!N4960</f>
      </c>
      <c r="O4960">
        <f>[1]资金台帐!O4960&amp;""</f>
      </c>
      <c r="P4960">
        <f>[1]资金台帐!P4960&amp;""</f>
      </c>
      <c r="Q4960">
        <f>[1]资金台帐!Q4960&amp;""</f>
      </c>
      <c r="T4960">
        <f>[1]资金台帐!T4960&amp;""</f>
      </c>
      <c r="U4960">
        <f>[1]资金台帐!U4960&amp;""</f>
      </c>
      <c r="W4960">
        <f>[1]资金台帐!W4960&amp;""</f>
      </c>
      <c r="X4960">
        <f>[1]资金台帐!X4960&amp;""</f>
      </c>
      <c r="AB4960">
        <f>[1]资金台帐!AB4960</f>
        <v>0</v>
      </c>
      <c r="AC4960">
        <f>[1]资金台帐!AC4960</f>
        <v>0</v>
      </c>
      <c r="AD4960">
        <f>[1]资金台帐!AD4960</f>
        <v>0</v>
      </c>
      <c r="AJ4960">
        <f>[1]资金台帐!AJ4960</f>
        <v>0</v>
      </c>
      <c r="AK4960">
        <f>[1]资金台帐!AK4960</f>
        <v>0</v>
      </c>
      <c r="BA4960" s="22">
        <f t="shared" si="0"/>
      </c>
    </row>
    <row r="4961">
      <c r="B4961">
        <f>[1]资金台帐!B4961&amp;""</f>
      </c>
      <c r="H4961">
        <f>[1]资金台帐!H4961&amp;""</f>
      </c>
      <c r="J4961">
        <f>[1]资金台帐!J4961&amp;""</f>
      </c>
      <c r="N4961">
        <f>[1]资金台帐!N4961</f>
      </c>
      <c r="O4961">
        <f>[1]资金台帐!O4961&amp;""</f>
      </c>
      <c r="P4961">
        <f>[1]资金台帐!P4961&amp;""</f>
      </c>
      <c r="Q4961">
        <f>[1]资金台帐!Q4961&amp;""</f>
      </c>
      <c r="T4961">
        <f>[1]资金台帐!T4961&amp;""</f>
      </c>
      <c r="U4961">
        <f>[1]资金台帐!U4961&amp;""</f>
      </c>
      <c r="W4961">
        <f>[1]资金台帐!W4961&amp;""</f>
      </c>
      <c r="X4961">
        <f>[1]资金台帐!X4961&amp;""</f>
      </c>
      <c r="AB4961">
        <f>[1]资金台帐!AB4961</f>
        <v>0</v>
      </c>
      <c r="AC4961">
        <f>[1]资金台帐!AC4961</f>
        <v>0</v>
      </c>
      <c r="AD4961">
        <f>[1]资金台帐!AD4961</f>
        <v>0</v>
      </c>
      <c r="AJ4961">
        <f>[1]资金台帐!AJ4961</f>
        <v>0</v>
      </c>
      <c r="AK4961">
        <f>[1]资金台帐!AK4961</f>
        <v>0</v>
      </c>
      <c r="BA4961" s="22">
        <f t="shared" si="0"/>
      </c>
    </row>
    <row r="4962">
      <c r="B4962">
        <f>[1]资金台帐!B4962&amp;""</f>
      </c>
      <c r="H4962">
        <f>[1]资金台帐!H4962&amp;""</f>
      </c>
      <c r="J4962">
        <f>[1]资金台帐!J4962&amp;""</f>
      </c>
      <c r="N4962">
        <f>[1]资金台帐!N4962</f>
      </c>
      <c r="O4962">
        <f>[1]资金台帐!O4962&amp;""</f>
      </c>
      <c r="P4962">
        <f>[1]资金台帐!P4962&amp;""</f>
      </c>
      <c r="Q4962">
        <f>[1]资金台帐!Q4962&amp;""</f>
      </c>
      <c r="T4962">
        <f>[1]资金台帐!T4962&amp;""</f>
      </c>
      <c r="U4962">
        <f>[1]资金台帐!U4962&amp;""</f>
      </c>
      <c r="W4962">
        <f>[1]资金台帐!W4962&amp;""</f>
      </c>
      <c r="X4962">
        <f>[1]资金台帐!X4962&amp;""</f>
      </c>
      <c r="AB4962">
        <f>[1]资金台帐!AB4962</f>
        <v>0</v>
      </c>
      <c r="AC4962">
        <f>[1]资金台帐!AC4962</f>
        <v>0</v>
      </c>
      <c r="AD4962">
        <f>[1]资金台帐!AD4962</f>
        <v>0</v>
      </c>
      <c r="AJ4962">
        <f>[1]资金台帐!AJ4962</f>
        <v>0</v>
      </c>
      <c r="AK4962">
        <f>[1]资金台帐!AK4962</f>
        <v>0</v>
      </c>
      <c r="BA4962" s="22">
        <f t="shared" si="0"/>
      </c>
    </row>
    <row r="4963">
      <c r="B4963">
        <f>[1]资金台帐!B4963&amp;""</f>
      </c>
      <c r="H4963">
        <f>[1]资金台帐!H4963&amp;""</f>
      </c>
      <c r="J4963">
        <f>[1]资金台帐!J4963&amp;""</f>
      </c>
      <c r="N4963">
        <f>[1]资金台帐!N4963</f>
      </c>
      <c r="O4963">
        <f>[1]资金台帐!O4963&amp;""</f>
      </c>
      <c r="P4963">
        <f>[1]资金台帐!P4963&amp;""</f>
      </c>
      <c r="Q4963">
        <f>[1]资金台帐!Q4963&amp;""</f>
      </c>
      <c r="T4963">
        <f>[1]资金台帐!T4963&amp;""</f>
      </c>
      <c r="U4963">
        <f>[1]资金台帐!U4963&amp;""</f>
      </c>
      <c r="W4963">
        <f>[1]资金台帐!W4963&amp;""</f>
      </c>
      <c r="X4963">
        <f>[1]资金台帐!X4963&amp;""</f>
      </c>
      <c r="AB4963">
        <f>[1]资金台帐!AB4963</f>
        <v>0</v>
      </c>
      <c r="AC4963">
        <f>[1]资金台帐!AC4963</f>
        <v>0</v>
      </c>
      <c r="AD4963">
        <f>[1]资金台帐!AD4963</f>
        <v>0</v>
      </c>
      <c r="AJ4963">
        <f>[1]资金台帐!AJ4963</f>
        <v>0</v>
      </c>
      <c r="AK4963">
        <f>[1]资金台帐!AK4963</f>
        <v>0</v>
      </c>
      <c r="BA4963" s="22">
        <f t="shared" si="0"/>
      </c>
    </row>
    <row r="4964">
      <c r="B4964">
        <f>[1]资金台帐!B4964&amp;""</f>
      </c>
      <c r="H4964">
        <f>[1]资金台帐!H4964&amp;""</f>
      </c>
      <c r="J4964">
        <f>[1]资金台帐!J4964&amp;""</f>
      </c>
      <c r="N4964">
        <f>[1]资金台帐!N4964</f>
      </c>
      <c r="O4964">
        <f>[1]资金台帐!O4964&amp;""</f>
      </c>
      <c r="P4964">
        <f>[1]资金台帐!P4964&amp;""</f>
      </c>
      <c r="Q4964">
        <f>[1]资金台帐!Q4964&amp;""</f>
      </c>
      <c r="T4964">
        <f>[1]资金台帐!T4964&amp;""</f>
      </c>
      <c r="U4964">
        <f>[1]资金台帐!U4964&amp;""</f>
      </c>
      <c r="W4964">
        <f>[1]资金台帐!W4964&amp;""</f>
      </c>
      <c r="X4964">
        <f>[1]资金台帐!X4964&amp;""</f>
      </c>
      <c r="AB4964">
        <f>[1]资金台帐!AB4964</f>
        <v>0</v>
      </c>
      <c r="AC4964">
        <f>[1]资金台帐!AC4964</f>
        <v>0</v>
      </c>
      <c r="AD4964">
        <f>[1]资金台帐!AD4964</f>
        <v>0</v>
      </c>
      <c r="AJ4964">
        <f>[1]资金台帐!AJ4964</f>
        <v>0</v>
      </c>
      <c r="AK4964">
        <f>[1]资金台帐!AK4964</f>
        <v>0</v>
      </c>
      <c r="BA4964" s="22">
        <f t="shared" si="0"/>
      </c>
    </row>
    <row r="4965">
      <c r="B4965">
        <f>[1]资金台帐!B4965&amp;""</f>
      </c>
      <c r="H4965">
        <f>[1]资金台帐!H4965&amp;""</f>
      </c>
      <c r="J4965">
        <f>[1]资金台帐!J4965&amp;""</f>
      </c>
      <c r="N4965">
        <f>[1]资金台帐!N4965</f>
      </c>
      <c r="O4965">
        <f>[1]资金台帐!O4965&amp;""</f>
      </c>
      <c r="P4965">
        <f>[1]资金台帐!P4965&amp;""</f>
      </c>
      <c r="Q4965">
        <f>[1]资金台帐!Q4965&amp;""</f>
      </c>
      <c r="T4965">
        <f>[1]资金台帐!T4965&amp;""</f>
      </c>
      <c r="U4965">
        <f>[1]资金台帐!U4965&amp;""</f>
      </c>
      <c r="W4965">
        <f>[1]资金台帐!W4965&amp;""</f>
      </c>
      <c r="X4965">
        <f>[1]资金台帐!X4965&amp;""</f>
      </c>
      <c r="AB4965">
        <f>[1]资金台帐!AB4965</f>
        <v>0</v>
      </c>
      <c r="AC4965">
        <f>[1]资金台帐!AC4965</f>
        <v>0</v>
      </c>
      <c r="AD4965">
        <f>[1]资金台帐!AD4965</f>
        <v>0</v>
      </c>
      <c r="AJ4965">
        <f>[1]资金台帐!AJ4965</f>
        <v>0</v>
      </c>
      <c r="AK4965">
        <f>[1]资金台帐!AK4965</f>
        <v>0</v>
      </c>
      <c r="BA4965" s="22">
        <f t="shared" si="0"/>
      </c>
    </row>
    <row r="4966">
      <c r="B4966">
        <f>[1]资金台帐!B4966&amp;""</f>
      </c>
      <c r="H4966">
        <f>[1]资金台帐!H4966&amp;""</f>
      </c>
      <c r="J4966">
        <f>[1]资金台帐!J4966&amp;""</f>
      </c>
      <c r="N4966">
        <f>[1]资金台帐!N4966</f>
      </c>
      <c r="O4966">
        <f>[1]资金台帐!O4966&amp;""</f>
      </c>
      <c r="P4966">
        <f>[1]资金台帐!P4966&amp;""</f>
      </c>
      <c r="Q4966">
        <f>[1]资金台帐!Q4966&amp;""</f>
      </c>
      <c r="T4966">
        <f>[1]资金台帐!T4966&amp;""</f>
      </c>
      <c r="U4966">
        <f>[1]资金台帐!U4966&amp;""</f>
      </c>
      <c r="W4966">
        <f>[1]资金台帐!W4966&amp;""</f>
      </c>
      <c r="X4966">
        <f>[1]资金台帐!X4966&amp;""</f>
      </c>
      <c r="AB4966">
        <f>[1]资金台帐!AB4966</f>
        <v>0</v>
      </c>
      <c r="AC4966">
        <f>[1]资金台帐!AC4966</f>
        <v>0</v>
      </c>
      <c r="AD4966">
        <f>[1]资金台帐!AD4966</f>
        <v>0</v>
      </c>
      <c r="AJ4966">
        <f>[1]资金台帐!AJ4966</f>
        <v>0</v>
      </c>
      <c r="AK4966">
        <f>[1]资金台帐!AK4966</f>
        <v>0</v>
      </c>
      <c r="BA4966" s="22">
        <f t="shared" si="0"/>
      </c>
    </row>
    <row r="4967">
      <c r="B4967">
        <f>[1]资金台帐!B4967&amp;""</f>
      </c>
      <c r="H4967">
        <f>[1]资金台帐!H4967&amp;""</f>
      </c>
      <c r="J4967">
        <f>[1]资金台帐!J4967&amp;""</f>
      </c>
      <c r="N4967">
        <f>[1]资金台帐!N4967</f>
      </c>
      <c r="O4967">
        <f>[1]资金台帐!O4967&amp;""</f>
      </c>
      <c r="P4967">
        <f>[1]资金台帐!P4967&amp;""</f>
      </c>
      <c r="Q4967">
        <f>[1]资金台帐!Q4967&amp;""</f>
      </c>
      <c r="T4967">
        <f>[1]资金台帐!T4967&amp;""</f>
      </c>
      <c r="U4967">
        <f>[1]资金台帐!U4967&amp;""</f>
      </c>
      <c r="W4967">
        <f>[1]资金台帐!W4967&amp;""</f>
      </c>
      <c r="X4967">
        <f>[1]资金台帐!X4967&amp;""</f>
      </c>
      <c r="AB4967">
        <f>[1]资金台帐!AB4967</f>
        <v>0</v>
      </c>
      <c r="AC4967">
        <f>[1]资金台帐!AC4967</f>
        <v>0</v>
      </c>
      <c r="AD4967">
        <f>[1]资金台帐!AD4967</f>
        <v>0</v>
      </c>
      <c r="AJ4967">
        <f>[1]资金台帐!AJ4967</f>
        <v>0</v>
      </c>
      <c r="AK4967">
        <f>[1]资金台帐!AK4967</f>
        <v>0</v>
      </c>
      <c r="BA4967" s="22">
        <f t="shared" si="0"/>
      </c>
    </row>
    <row r="4968">
      <c r="B4968">
        <f>[1]资金台帐!B4968&amp;""</f>
      </c>
      <c r="H4968">
        <f>[1]资金台帐!H4968&amp;""</f>
      </c>
      <c r="J4968">
        <f>[1]资金台帐!J4968&amp;""</f>
      </c>
      <c r="N4968">
        <f>[1]资金台帐!N4968</f>
      </c>
      <c r="O4968">
        <f>[1]资金台帐!O4968&amp;""</f>
      </c>
      <c r="P4968">
        <f>[1]资金台帐!P4968&amp;""</f>
      </c>
      <c r="Q4968">
        <f>[1]资金台帐!Q4968&amp;""</f>
      </c>
      <c r="T4968">
        <f>[1]资金台帐!T4968&amp;""</f>
      </c>
      <c r="U4968">
        <f>[1]资金台帐!U4968&amp;""</f>
      </c>
      <c r="W4968">
        <f>[1]资金台帐!W4968&amp;""</f>
      </c>
      <c r="X4968">
        <f>[1]资金台帐!X4968&amp;""</f>
      </c>
      <c r="AB4968">
        <f>[1]资金台帐!AB4968</f>
        <v>0</v>
      </c>
      <c r="AC4968">
        <f>[1]资金台帐!AC4968</f>
        <v>0</v>
      </c>
      <c r="AD4968">
        <f>[1]资金台帐!AD4968</f>
        <v>0</v>
      </c>
      <c r="AJ4968">
        <f>[1]资金台帐!AJ4968</f>
        <v>0</v>
      </c>
      <c r="AK4968">
        <f>[1]资金台帐!AK4968</f>
        <v>0</v>
      </c>
      <c r="BA4968" s="22">
        <f t="shared" si="0"/>
      </c>
    </row>
    <row r="4969">
      <c r="B4969">
        <f>[1]资金台帐!B4969&amp;""</f>
      </c>
      <c r="H4969">
        <f>[1]资金台帐!H4969&amp;""</f>
      </c>
      <c r="J4969">
        <f>[1]资金台帐!J4969&amp;""</f>
      </c>
      <c r="N4969">
        <f>[1]资金台帐!N4969</f>
      </c>
      <c r="O4969">
        <f>[1]资金台帐!O4969&amp;""</f>
      </c>
      <c r="P4969">
        <f>[1]资金台帐!P4969&amp;""</f>
      </c>
      <c r="Q4969">
        <f>[1]资金台帐!Q4969&amp;""</f>
      </c>
      <c r="T4969">
        <f>[1]资金台帐!T4969&amp;""</f>
      </c>
      <c r="U4969">
        <f>[1]资金台帐!U4969&amp;""</f>
      </c>
      <c r="W4969">
        <f>[1]资金台帐!W4969&amp;""</f>
      </c>
      <c r="X4969">
        <f>[1]资金台帐!X4969&amp;""</f>
      </c>
      <c r="AB4969">
        <f>[1]资金台帐!AB4969</f>
        <v>0</v>
      </c>
      <c r="AC4969">
        <f>[1]资金台帐!AC4969</f>
        <v>0</v>
      </c>
      <c r="AD4969">
        <f>[1]资金台帐!AD4969</f>
        <v>0</v>
      </c>
      <c r="AJ4969">
        <f>[1]资金台帐!AJ4969</f>
        <v>0</v>
      </c>
      <c r="AK4969">
        <f>[1]资金台帐!AK4969</f>
        <v>0</v>
      </c>
      <c r="BA4969" s="22">
        <f t="shared" si="0"/>
      </c>
    </row>
    <row r="4970">
      <c r="B4970">
        <f>[1]资金台帐!B4970&amp;""</f>
      </c>
      <c r="H4970">
        <f>[1]资金台帐!H4970&amp;""</f>
      </c>
      <c r="J4970">
        <f>[1]资金台帐!J4970&amp;""</f>
      </c>
      <c r="N4970">
        <f>[1]资金台帐!N4970</f>
      </c>
      <c r="O4970">
        <f>[1]资金台帐!O4970&amp;""</f>
      </c>
      <c r="P4970">
        <f>[1]资金台帐!P4970&amp;""</f>
      </c>
      <c r="Q4970">
        <f>[1]资金台帐!Q4970&amp;""</f>
      </c>
      <c r="T4970">
        <f>[1]资金台帐!T4970&amp;""</f>
      </c>
      <c r="U4970">
        <f>[1]资金台帐!U4970&amp;""</f>
      </c>
      <c r="W4970">
        <f>[1]资金台帐!W4970&amp;""</f>
      </c>
      <c r="X4970">
        <f>[1]资金台帐!X4970&amp;""</f>
      </c>
      <c r="AB4970">
        <f>[1]资金台帐!AB4970</f>
        <v>0</v>
      </c>
      <c r="AC4970">
        <f>[1]资金台帐!AC4970</f>
        <v>0</v>
      </c>
      <c r="AD4970">
        <f>[1]资金台帐!AD4970</f>
        <v>0</v>
      </c>
      <c r="AJ4970">
        <f>[1]资金台帐!AJ4970</f>
        <v>0</v>
      </c>
      <c r="AK4970">
        <f>[1]资金台帐!AK4970</f>
        <v>0</v>
      </c>
      <c r="BA4970" s="22">
        <f t="shared" si="0"/>
      </c>
    </row>
    <row r="4971">
      <c r="B4971">
        <f>[1]资金台帐!B4971&amp;""</f>
      </c>
      <c r="H4971">
        <f>[1]资金台帐!H4971&amp;""</f>
      </c>
      <c r="J4971">
        <f>[1]资金台帐!J4971&amp;""</f>
      </c>
      <c r="N4971">
        <f>[1]资金台帐!N4971</f>
      </c>
      <c r="O4971">
        <f>[1]资金台帐!O4971&amp;""</f>
      </c>
      <c r="P4971">
        <f>[1]资金台帐!P4971&amp;""</f>
      </c>
      <c r="Q4971">
        <f>[1]资金台帐!Q4971&amp;""</f>
      </c>
      <c r="T4971">
        <f>[1]资金台帐!T4971&amp;""</f>
      </c>
      <c r="U4971">
        <f>[1]资金台帐!U4971&amp;""</f>
      </c>
      <c r="W4971">
        <f>[1]资金台帐!W4971&amp;""</f>
      </c>
      <c r="X4971">
        <f>[1]资金台帐!X4971&amp;""</f>
      </c>
      <c r="AB4971">
        <f>[1]资金台帐!AB4971</f>
        <v>0</v>
      </c>
      <c r="AC4971">
        <f>[1]资金台帐!AC4971</f>
        <v>0</v>
      </c>
      <c r="AD4971">
        <f>[1]资金台帐!AD4971</f>
        <v>0</v>
      </c>
      <c r="AJ4971">
        <f>[1]资金台帐!AJ4971</f>
        <v>0</v>
      </c>
      <c r="AK4971">
        <f>[1]资金台帐!AK4971</f>
        <v>0</v>
      </c>
      <c r="BA4971" s="22">
        <f t="shared" si="0"/>
      </c>
    </row>
    <row r="4972">
      <c r="B4972">
        <f>[1]资金台帐!B4972&amp;""</f>
      </c>
      <c r="H4972">
        <f>[1]资金台帐!H4972&amp;""</f>
      </c>
      <c r="J4972">
        <f>[1]资金台帐!J4972&amp;""</f>
      </c>
      <c r="N4972">
        <f>[1]资金台帐!N4972</f>
      </c>
      <c r="O4972">
        <f>[1]资金台帐!O4972&amp;""</f>
      </c>
      <c r="P4972">
        <f>[1]资金台帐!P4972&amp;""</f>
      </c>
      <c r="Q4972">
        <f>[1]资金台帐!Q4972&amp;""</f>
      </c>
      <c r="T4972">
        <f>[1]资金台帐!T4972&amp;""</f>
      </c>
      <c r="U4972">
        <f>[1]资金台帐!U4972&amp;""</f>
      </c>
      <c r="W4972">
        <f>[1]资金台帐!W4972&amp;""</f>
      </c>
      <c r="X4972">
        <f>[1]资金台帐!X4972&amp;""</f>
      </c>
      <c r="AB4972">
        <f>[1]资金台帐!AB4972</f>
        <v>0</v>
      </c>
      <c r="AC4972">
        <f>[1]资金台帐!AC4972</f>
        <v>0</v>
      </c>
      <c r="AD4972">
        <f>[1]资金台帐!AD4972</f>
        <v>0</v>
      </c>
      <c r="AJ4972">
        <f>[1]资金台帐!AJ4972</f>
        <v>0</v>
      </c>
      <c r="AK4972">
        <f>[1]资金台帐!AK4972</f>
        <v>0</v>
      </c>
      <c r="BA4972" s="22">
        <f t="shared" si="0"/>
      </c>
    </row>
    <row r="4973">
      <c r="B4973">
        <f>[1]资金台帐!B4973&amp;""</f>
      </c>
      <c r="H4973">
        <f>[1]资金台帐!H4973&amp;""</f>
      </c>
      <c r="J4973">
        <f>[1]资金台帐!J4973&amp;""</f>
      </c>
      <c r="N4973">
        <f>[1]资金台帐!N4973</f>
      </c>
      <c r="O4973">
        <f>[1]资金台帐!O4973&amp;""</f>
      </c>
      <c r="P4973">
        <f>[1]资金台帐!P4973&amp;""</f>
      </c>
      <c r="Q4973">
        <f>[1]资金台帐!Q4973&amp;""</f>
      </c>
      <c r="T4973">
        <f>[1]资金台帐!T4973&amp;""</f>
      </c>
      <c r="U4973">
        <f>[1]资金台帐!U4973&amp;""</f>
      </c>
      <c r="W4973">
        <f>[1]资金台帐!W4973&amp;""</f>
      </c>
      <c r="X4973">
        <f>[1]资金台帐!X4973&amp;""</f>
      </c>
      <c r="AB4973">
        <f>[1]资金台帐!AB4973</f>
        <v>0</v>
      </c>
      <c r="AC4973">
        <f>[1]资金台帐!AC4973</f>
        <v>0</v>
      </c>
      <c r="AD4973">
        <f>[1]资金台帐!AD4973</f>
        <v>0</v>
      </c>
      <c r="AJ4973">
        <f>[1]资金台帐!AJ4973</f>
        <v>0</v>
      </c>
      <c r="AK4973">
        <f>[1]资金台帐!AK4973</f>
        <v>0</v>
      </c>
      <c r="BA4973" s="22">
        <f t="shared" si="0"/>
      </c>
    </row>
    <row r="4974">
      <c r="B4974">
        <f>[1]资金台帐!B4974&amp;""</f>
      </c>
      <c r="H4974">
        <f>[1]资金台帐!H4974&amp;""</f>
      </c>
      <c r="J4974">
        <f>[1]资金台帐!J4974&amp;""</f>
      </c>
      <c r="N4974">
        <f>[1]资金台帐!N4974</f>
      </c>
      <c r="O4974">
        <f>[1]资金台帐!O4974&amp;""</f>
      </c>
      <c r="P4974">
        <f>[1]资金台帐!P4974&amp;""</f>
      </c>
      <c r="Q4974">
        <f>[1]资金台帐!Q4974&amp;""</f>
      </c>
      <c r="T4974">
        <f>[1]资金台帐!T4974&amp;""</f>
      </c>
      <c r="U4974">
        <f>[1]资金台帐!U4974&amp;""</f>
      </c>
      <c r="W4974">
        <f>[1]资金台帐!W4974&amp;""</f>
      </c>
      <c r="X4974">
        <f>[1]资金台帐!X4974&amp;""</f>
      </c>
      <c r="AB4974">
        <f>[1]资金台帐!AB4974</f>
        <v>0</v>
      </c>
      <c r="AC4974">
        <f>[1]资金台帐!AC4974</f>
        <v>0</v>
      </c>
      <c r="AD4974">
        <f>[1]资金台帐!AD4974</f>
        <v>0</v>
      </c>
      <c r="AJ4974">
        <f>[1]资金台帐!AJ4974</f>
        <v>0</v>
      </c>
      <c r="AK4974">
        <f>[1]资金台帐!AK4974</f>
        <v>0</v>
      </c>
      <c r="BA4974" s="22">
        <f t="shared" si="0"/>
      </c>
    </row>
    <row r="4975">
      <c r="B4975">
        <f>[1]资金台帐!B4975&amp;""</f>
      </c>
      <c r="H4975">
        <f>[1]资金台帐!H4975&amp;""</f>
      </c>
      <c r="J4975">
        <f>[1]资金台帐!J4975&amp;""</f>
      </c>
      <c r="N4975">
        <f>[1]资金台帐!N4975</f>
      </c>
      <c r="O4975">
        <f>[1]资金台帐!O4975&amp;""</f>
      </c>
      <c r="P4975">
        <f>[1]资金台帐!P4975&amp;""</f>
      </c>
      <c r="Q4975">
        <f>[1]资金台帐!Q4975&amp;""</f>
      </c>
      <c r="T4975">
        <f>[1]资金台帐!T4975&amp;""</f>
      </c>
      <c r="U4975">
        <f>[1]资金台帐!U4975&amp;""</f>
      </c>
      <c r="W4975">
        <f>[1]资金台帐!W4975&amp;""</f>
      </c>
      <c r="X4975">
        <f>[1]资金台帐!X4975&amp;""</f>
      </c>
      <c r="AB4975">
        <f>[1]资金台帐!AB4975</f>
        <v>0</v>
      </c>
      <c r="AC4975">
        <f>[1]资金台帐!AC4975</f>
        <v>0</v>
      </c>
      <c r="AD4975">
        <f>[1]资金台帐!AD4975</f>
        <v>0</v>
      </c>
      <c r="AJ4975">
        <f>[1]资金台帐!AJ4975</f>
        <v>0</v>
      </c>
      <c r="AK4975">
        <f>[1]资金台帐!AK4975</f>
        <v>0</v>
      </c>
      <c r="BA4975" s="22">
        <f t="shared" si="0"/>
      </c>
    </row>
    <row r="4976">
      <c r="B4976">
        <f>[1]资金台帐!B4976&amp;""</f>
      </c>
      <c r="H4976">
        <f>[1]资金台帐!H4976&amp;""</f>
      </c>
      <c r="J4976">
        <f>[1]资金台帐!J4976&amp;""</f>
      </c>
      <c r="N4976">
        <f>[1]资金台帐!N4976</f>
      </c>
      <c r="O4976">
        <f>[1]资金台帐!O4976&amp;""</f>
      </c>
      <c r="P4976">
        <f>[1]资金台帐!P4976&amp;""</f>
      </c>
      <c r="Q4976">
        <f>[1]资金台帐!Q4976&amp;""</f>
      </c>
      <c r="T4976">
        <f>[1]资金台帐!T4976&amp;""</f>
      </c>
      <c r="U4976">
        <f>[1]资金台帐!U4976&amp;""</f>
      </c>
      <c r="W4976">
        <f>[1]资金台帐!W4976&amp;""</f>
      </c>
      <c r="X4976">
        <f>[1]资金台帐!X4976&amp;""</f>
      </c>
      <c r="AB4976">
        <f>[1]资金台帐!AB4976</f>
        <v>0</v>
      </c>
      <c r="AC4976">
        <f>[1]资金台帐!AC4976</f>
        <v>0</v>
      </c>
      <c r="AD4976">
        <f>[1]资金台帐!AD4976</f>
        <v>0</v>
      </c>
      <c r="AJ4976">
        <f>[1]资金台帐!AJ4976</f>
        <v>0</v>
      </c>
      <c r="AK4976">
        <f>[1]资金台帐!AK4976</f>
        <v>0</v>
      </c>
      <c r="BA4976" s="22">
        <f t="shared" si="0"/>
      </c>
    </row>
    <row r="4977">
      <c r="B4977">
        <f>[1]资金台帐!B4977&amp;""</f>
      </c>
      <c r="H4977">
        <f>[1]资金台帐!H4977&amp;""</f>
      </c>
      <c r="J4977">
        <f>[1]资金台帐!J4977&amp;""</f>
      </c>
      <c r="N4977">
        <f>[1]资金台帐!N4977</f>
      </c>
      <c r="O4977">
        <f>[1]资金台帐!O4977&amp;""</f>
      </c>
      <c r="P4977">
        <f>[1]资金台帐!P4977&amp;""</f>
      </c>
      <c r="Q4977">
        <f>[1]资金台帐!Q4977&amp;""</f>
      </c>
      <c r="T4977">
        <f>[1]资金台帐!T4977&amp;""</f>
      </c>
      <c r="U4977">
        <f>[1]资金台帐!U4977&amp;""</f>
      </c>
      <c r="W4977">
        <f>[1]资金台帐!W4977&amp;""</f>
      </c>
      <c r="X4977">
        <f>[1]资金台帐!X4977&amp;""</f>
      </c>
      <c r="AB4977">
        <f>[1]资金台帐!AB4977</f>
        <v>0</v>
      </c>
      <c r="AC4977">
        <f>[1]资金台帐!AC4977</f>
        <v>0</v>
      </c>
      <c r="AD4977">
        <f>[1]资金台帐!AD4977</f>
        <v>0</v>
      </c>
      <c r="AJ4977">
        <f>[1]资金台帐!AJ4977</f>
        <v>0</v>
      </c>
      <c r="AK4977">
        <f>[1]资金台帐!AK4977</f>
        <v>0</v>
      </c>
      <c r="BA4977" s="22">
        <f t="shared" si="0"/>
      </c>
    </row>
    <row r="4978">
      <c r="B4978">
        <f>[1]资金台帐!B4978&amp;""</f>
      </c>
      <c r="H4978">
        <f>[1]资金台帐!H4978&amp;""</f>
      </c>
      <c r="J4978">
        <f>[1]资金台帐!J4978&amp;""</f>
      </c>
      <c r="N4978">
        <f>[1]资金台帐!N4978</f>
      </c>
      <c r="O4978">
        <f>[1]资金台帐!O4978&amp;""</f>
      </c>
      <c r="P4978">
        <f>[1]资金台帐!P4978&amp;""</f>
      </c>
      <c r="Q4978">
        <f>[1]资金台帐!Q4978&amp;""</f>
      </c>
      <c r="T4978">
        <f>[1]资金台帐!T4978&amp;""</f>
      </c>
      <c r="U4978">
        <f>[1]资金台帐!U4978&amp;""</f>
      </c>
      <c r="W4978">
        <f>[1]资金台帐!W4978&amp;""</f>
      </c>
      <c r="X4978">
        <f>[1]资金台帐!X4978&amp;""</f>
      </c>
      <c r="AB4978">
        <f>[1]资金台帐!AB4978</f>
        <v>0</v>
      </c>
      <c r="AC4978">
        <f>[1]资金台帐!AC4978</f>
        <v>0</v>
      </c>
      <c r="AD4978">
        <f>[1]资金台帐!AD4978</f>
        <v>0</v>
      </c>
      <c r="AJ4978">
        <f>[1]资金台帐!AJ4978</f>
        <v>0</v>
      </c>
      <c r="AK4978">
        <f>[1]资金台帐!AK4978</f>
        <v>0</v>
      </c>
      <c r="BA4978" s="22">
        <f t="shared" si="0"/>
      </c>
    </row>
    <row r="4979">
      <c r="B4979">
        <f>[1]资金台帐!B4979&amp;""</f>
      </c>
      <c r="H4979">
        <f>[1]资金台帐!H4979&amp;""</f>
      </c>
      <c r="J4979">
        <f>[1]资金台帐!J4979&amp;""</f>
      </c>
      <c r="N4979">
        <f>[1]资金台帐!N4979</f>
      </c>
      <c r="O4979">
        <f>[1]资金台帐!O4979&amp;""</f>
      </c>
      <c r="P4979">
        <f>[1]资金台帐!P4979&amp;""</f>
      </c>
      <c r="Q4979">
        <f>[1]资金台帐!Q4979&amp;""</f>
      </c>
      <c r="T4979">
        <f>[1]资金台帐!T4979&amp;""</f>
      </c>
      <c r="U4979">
        <f>[1]资金台帐!U4979&amp;""</f>
      </c>
      <c r="W4979">
        <f>[1]资金台帐!W4979&amp;""</f>
      </c>
      <c r="X4979">
        <f>[1]资金台帐!X4979&amp;""</f>
      </c>
      <c r="AB4979">
        <f>[1]资金台帐!AB4979</f>
        <v>0</v>
      </c>
      <c r="AC4979">
        <f>[1]资金台帐!AC4979</f>
        <v>0</v>
      </c>
      <c r="AD4979">
        <f>[1]资金台帐!AD4979</f>
        <v>0</v>
      </c>
      <c r="AJ4979">
        <f>[1]资金台帐!AJ4979</f>
        <v>0</v>
      </c>
      <c r="AK4979">
        <f>[1]资金台帐!AK4979</f>
        <v>0</v>
      </c>
      <c r="BA4979" s="22">
        <f t="shared" si="0"/>
      </c>
    </row>
    <row r="4980">
      <c r="B4980">
        <f>[1]资金台帐!B4980&amp;""</f>
      </c>
      <c r="H4980">
        <f>[1]资金台帐!H4980&amp;""</f>
      </c>
      <c r="J4980">
        <f>[1]资金台帐!J4980&amp;""</f>
      </c>
      <c r="N4980">
        <f>[1]资金台帐!N4980</f>
      </c>
      <c r="O4980">
        <f>[1]资金台帐!O4980&amp;""</f>
      </c>
      <c r="P4980">
        <f>[1]资金台帐!P4980&amp;""</f>
      </c>
      <c r="Q4980">
        <f>[1]资金台帐!Q4980&amp;""</f>
      </c>
      <c r="T4980">
        <f>[1]资金台帐!T4980&amp;""</f>
      </c>
      <c r="U4980">
        <f>[1]资金台帐!U4980&amp;""</f>
      </c>
      <c r="W4980">
        <f>[1]资金台帐!W4980&amp;""</f>
      </c>
      <c r="X4980">
        <f>[1]资金台帐!X4980&amp;""</f>
      </c>
      <c r="AB4980">
        <f>[1]资金台帐!AB4980</f>
        <v>0</v>
      </c>
      <c r="AC4980">
        <f>[1]资金台帐!AC4980</f>
        <v>0</v>
      </c>
      <c r="AD4980">
        <f>[1]资金台帐!AD4980</f>
        <v>0</v>
      </c>
      <c r="AJ4980">
        <f>[1]资金台帐!AJ4980</f>
        <v>0</v>
      </c>
      <c r="AK4980">
        <f>[1]资金台帐!AK4980</f>
        <v>0</v>
      </c>
      <c r="BA4980" s="22">
        <f t="shared" si="0"/>
      </c>
    </row>
    <row r="4981">
      <c r="B4981">
        <f>[1]资金台帐!B4981&amp;""</f>
      </c>
      <c r="H4981">
        <f>[1]资金台帐!H4981&amp;""</f>
      </c>
      <c r="J4981">
        <f>[1]资金台帐!J4981&amp;""</f>
      </c>
      <c r="N4981">
        <f>[1]资金台帐!N4981</f>
      </c>
      <c r="O4981">
        <f>[1]资金台帐!O4981&amp;""</f>
      </c>
      <c r="P4981">
        <f>[1]资金台帐!P4981&amp;""</f>
      </c>
      <c r="Q4981">
        <f>[1]资金台帐!Q4981&amp;""</f>
      </c>
      <c r="T4981">
        <f>[1]资金台帐!T4981&amp;""</f>
      </c>
      <c r="U4981">
        <f>[1]资金台帐!U4981&amp;""</f>
      </c>
      <c r="W4981">
        <f>[1]资金台帐!W4981&amp;""</f>
      </c>
      <c r="X4981">
        <f>[1]资金台帐!X4981&amp;""</f>
      </c>
      <c r="AB4981">
        <f>[1]资金台帐!AB4981</f>
        <v>0</v>
      </c>
      <c r="AC4981">
        <f>[1]资金台帐!AC4981</f>
        <v>0</v>
      </c>
      <c r="AD4981">
        <f>[1]资金台帐!AD4981</f>
        <v>0</v>
      </c>
      <c r="AJ4981">
        <f>[1]资金台帐!AJ4981</f>
        <v>0</v>
      </c>
      <c r="AK4981">
        <f>[1]资金台帐!AK4981</f>
        <v>0</v>
      </c>
      <c r="BA4981" s="22">
        <f t="shared" si="0"/>
      </c>
    </row>
    <row r="4982">
      <c r="B4982">
        <f>[1]资金台帐!B4982&amp;""</f>
      </c>
      <c r="H4982">
        <f>[1]资金台帐!H4982&amp;""</f>
      </c>
      <c r="J4982">
        <f>[1]资金台帐!J4982&amp;""</f>
      </c>
      <c r="N4982">
        <f>[1]资金台帐!N4982</f>
      </c>
      <c r="O4982">
        <f>[1]资金台帐!O4982&amp;""</f>
      </c>
      <c r="P4982">
        <f>[1]资金台帐!P4982&amp;""</f>
      </c>
      <c r="Q4982">
        <f>[1]资金台帐!Q4982&amp;""</f>
      </c>
      <c r="T4982">
        <f>[1]资金台帐!T4982&amp;""</f>
      </c>
      <c r="U4982">
        <f>[1]资金台帐!U4982&amp;""</f>
      </c>
      <c r="W4982">
        <f>[1]资金台帐!W4982&amp;""</f>
      </c>
      <c r="X4982">
        <f>[1]资金台帐!X4982&amp;""</f>
      </c>
      <c r="AB4982">
        <f>[1]资金台帐!AB4982</f>
        <v>0</v>
      </c>
      <c r="AC4982">
        <f>[1]资金台帐!AC4982</f>
        <v>0</v>
      </c>
      <c r="AD4982">
        <f>[1]资金台帐!AD4982</f>
        <v>0</v>
      </c>
      <c r="AJ4982">
        <f>[1]资金台帐!AJ4982</f>
        <v>0</v>
      </c>
      <c r="AK4982">
        <f>[1]资金台帐!AK4982</f>
        <v>0</v>
      </c>
      <c r="BA4982" s="22">
        <f t="shared" si="0"/>
      </c>
    </row>
    <row r="4983">
      <c r="B4983">
        <f>[1]资金台帐!B4983&amp;""</f>
      </c>
      <c r="H4983">
        <f>[1]资金台帐!H4983&amp;""</f>
      </c>
      <c r="J4983">
        <f>[1]资金台帐!J4983&amp;""</f>
      </c>
      <c r="N4983">
        <f>[1]资金台帐!N4983</f>
      </c>
      <c r="O4983">
        <f>[1]资金台帐!O4983&amp;""</f>
      </c>
      <c r="P4983">
        <f>[1]资金台帐!P4983&amp;""</f>
      </c>
      <c r="Q4983">
        <f>[1]资金台帐!Q4983&amp;""</f>
      </c>
      <c r="T4983">
        <f>[1]资金台帐!T4983&amp;""</f>
      </c>
      <c r="U4983">
        <f>[1]资金台帐!U4983&amp;""</f>
      </c>
      <c r="W4983">
        <f>[1]资金台帐!W4983&amp;""</f>
      </c>
      <c r="X4983">
        <f>[1]资金台帐!X4983&amp;""</f>
      </c>
      <c r="AB4983">
        <f>[1]资金台帐!AB4983</f>
        <v>0</v>
      </c>
      <c r="AC4983">
        <f>[1]资金台帐!AC4983</f>
        <v>0</v>
      </c>
      <c r="AD4983">
        <f>[1]资金台帐!AD4983</f>
        <v>0</v>
      </c>
      <c r="AJ4983">
        <f>[1]资金台帐!AJ4983</f>
        <v>0</v>
      </c>
      <c r="AK4983">
        <f>[1]资金台帐!AK4983</f>
        <v>0</v>
      </c>
      <c r="BA4983" s="22">
        <f t="shared" si="0"/>
      </c>
    </row>
    <row r="4984">
      <c r="B4984">
        <f>[1]资金台帐!B4984&amp;""</f>
      </c>
      <c r="H4984">
        <f>[1]资金台帐!H4984&amp;""</f>
      </c>
      <c r="J4984">
        <f>[1]资金台帐!J4984&amp;""</f>
      </c>
      <c r="N4984">
        <f>[1]资金台帐!N4984</f>
      </c>
      <c r="O4984">
        <f>[1]资金台帐!O4984&amp;""</f>
      </c>
      <c r="P4984">
        <f>[1]资金台帐!P4984&amp;""</f>
      </c>
      <c r="Q4984">
        <f>[1]资金台帐!Q4984&amp;""</f>
      </c>
      <c r="T4984">
        <f>[1]资金台帐!T4984&amp;""</f>
      </c>
      <c r="U4984">
        <f>[1]资金台帐!U4984&amp;""</f>
      </c>
      <c r="W4984">
        <f>[1]资金台帐!W4984&amp;""</f>
      </c>
      <c r="X4984">
        <f>[1]资金台帐!X4984&amp;""</f>
      </c>
      <c r="AB4984">
        <f>[1]资金台帐!AB4984</f>
        <v>0</v>
      </c>
      <c r="AC4984">
        <f>[1]资金台帐!AC4984</f>
        <v>0</v>
      </c>
      <c r="AD4984">
        <f>[1]资金台帐!AD4984</f>
        <v>0</v>
      </c>
      <c r="AJ4984">
        <f>[1]资金台帐!AJ4984</f>
        <v>0</v>
      </c>
      <c r="AK4984">
        <f>[1]资金台帐!AK4984</f>
        <v>0</v>
      </c>
      <c r="BA4984" s="22">
        <f t="shared" si="0"/>
      </c>
    </row>
    <row r="4985">
      <c r="B4985">
        <f>[1]资金台帐!B4985&amp;""</f>
      </c>
      <c r="H4985">
        <f>[1]资金台帐!H4985&amp;""</f>
      </c>
      <c r="J4985">
        <f>[1]资金台帐!J4985&amp;""</f>
      </c>
      <c r="N4985">
        <f>[1]资金台帐!N4985</f>
      </c>
      <c r="O4985">
        <f>[1]资金台帐!O4985&amp;""</f>
      </c>
      <c r="P4985">
        <f>[1]资金台帐!P4985&amp;""</f>
      </c>
      <c r="Q4985">
        <f>[1]资金台帐!Q4985&amp;""</f>
      </c>
      <c r="T4985">
        <f>[1]资金台帐!T4985&amp;""</f>
      </c>
      <c r="U4985">
        <f>[1]资金台帐!U4985&amp;""</f>
      </c>
      <c r="W4985">
        <f>[1]资金台帐!W4985&amp;""</f>
      </c>
      <c r="X4985">
        <f>[1]资金台帐!X4985&amp;""</f>
      </c>
      <c r="AB4985">
        <f>[1]资金台帐!AB4985</f>
        <v>0</v>
      </c>
      <c r="AC4985">
        <f>[1]资金台帐!AC4985</f>
        <v>0</v>
      </c>
      <c r="AD4985">
        <f>[1]资金台帐!AD4985</f>
        <v>0</v>
      </c>
      <c r="AJ4985">
        <f>[1]资金台帐!AJ4985</f>
        <v>0</v>
      </c>
      <c r="AK4985">
        <f>[1]资金台帐!AK4985</f>
        <v>0</v>
      </c>
      <c r="BA4985" s="22">
        <f t="shared" si="0"/>
      </c>
    </row>
    <row r="4986">
      <c r="B4986">
        <f>[1]资金台帐!B4986&amp;""</f>
      </c>
      <c r="H4986">
        <f>[1]资金台帐!H4986&amp;""</f>
      </c>
      <c r="J4986">
        <f>[1]资金台帐!J4986&amp;""</f>
      </c>
      <c r="N4986">
        <f>[1]资金台帐!N4986</f>
      </c>
      <c r="O4986">
        <f>[1]资金台帐!O4986&amp;""</f>
      </c>
      <c r="P4986">
        <f>[1]资金台帐!P4986&amp;""</f>
      </c>
      <c r="Q4986">
        <f>[1]资金台帐!Q4986&amp;""</f>
      </c>
      <c r="T4986">
        <f>[1]资金台帐!T4986&amp;""</f>
      </c>
      <c r="U4986">
        <f>[1]资金台帐!U4986&amp;""</f>
      </c>
      <c r="W4986">
        <f>[1]资金台帐!W4986&amp;""</f>
      </c>
      <c r="X4986">
        <f>[1]资金台帐!X4986&amp;""</f>
      </c>
      <c r="AB4986">
        <f>[1]资金台帐!AB4986</f>
        <v>0</v>
      </c>
      <c r="AC4986">
        <f>[1]资金台帐!AC4986</f>
        <v>0</v>
      </c>
      <c r="AD4986">
        <f>[1]资金台帐!AD4986</f>
        <v>0</v>
      </c>
      <c r="AJ4986">
        <f>[1]资金台帐!AJ4986</f>
        <v>0</v>
      </c>
      <c r="AK4986">
        <f>[1]资金台帐!AK4986</f>
        <v>0</v>
      </c>
      <c r="BA4986" s="22">
        <f t="shared" si="0"/>
      </c>
    </row>
    <row r="4987">
      <c r="B4987">
        <f>[1]资金台帐!B4987&amp;""</f>
      </c>
      <c r="H4987">
        <f>[1]资金台帐!H4987&amp;""</f>
      </c>
      <c r="J4987">
        <f>[1]资金台帐!J4987&amp;""</f>
      </c>
      <c r="N4987">
        <f>[1]资金台帐!N4987</f>
      </c>
      <c r="O4987">
        <f>[1]资金台帐!O4987&amp;""</f>
      </c>
      <c r="P4987">
        <f>[1]资金台帐!P4987&amp;""</f>
      </c>
      <c r="Q4987">
        <f>[1]资金台帐!Q4987&amp;""</f>
      </c>
      <c r="T4987">
        <f>[1]资金台帐!T4987&amp;""</f>
      </c>
      <c r="U4987">
        <f>[1]资金台帐!U4987&amp;""</f>
      </c>
      <c r="W4987">
        <f>[1]资金台帐!W4987&amp;""</f>
      </c>
      <c r="X4987">
        <f>[1]资金台帐!X4987&amp;""</f>
      </c>
      <c r="AB4987">
        <f>[1]资金台帐!AB4987</f>
        <v>0</v>
      </c>
      <c r="AC4987">
        <f>[1]资金台帐!AC4987</f>
        <v>0</v>
      </c>
      <c r="AD4987">
        <f>[1]资金台帐!AD4987</f>
        <v>0</v>
      </c>
      <c r="AJ4987">
        <f>[1]资金台帐!AJ4987</f>
        <v>0</v>
      </c>
      <c r="AK4987">
        <f>[1]资金台帐!AK4987</f>
        <v>0</v>
      </c>
      <c r="BA4987" s="22">
        <f t="shared" si="0"/>
      </c>
    </row>
    <row r="4988">
      <c r="B4988">
        <f>[1]资金台帐!B4988&amp;""</f>
      </c>
      <c r="H4988">
        <f>[1]资金台帐!H4988&amp;""</f>
      </c>
      <c r="J4988">
        <f>[1]资金台帐!J4988&amp;""</f>
      </c>
      <c r="N4988">
        <f>[1]资金台帐!N4988</f>
      </c>
      <c r="O4988">
        <f>[1]资金台帐!O4988&amp;""</f>
      </c>
      <c r="P4988">
        <f>[1]资金台帐!P4988&amp;""</f>
      </c>
      <c r="Q4988">
        <f>[1]资金台帐!Q4988&amp;""</f>
      </c>
      <c r="T4988">
        <f>[1]资金台帐!T4988&amp;""</f>
      </c>
      <c r="U4988">
        <f>[1]资金台帐!U4988&amp;""</f>
      </c>
      <c r="W4988">
        <f>[1]资金台帐!W4988&amp;""</f>
      </c>
      <c r="X4988">
        <f>[1]资金台帐!X4988&amp;""</f>
      </c>
      <c r="AB4988">
        <f>[1]资金台帐!AB4988</f>
        <v>0</v>
      </c>
      <c r="AC4988">
        <f>[1]资金台帐!AC4988</f>
        <v>0</v>
      </c>
      <c r="AD4988">
        <f>[1]资金台帐!AD4988</f>
        <v>0</v>
      </c>
      <c r="AJ4988">
        <f>[1]资金台帐!AJ4988</f>
        <v>0</v>
      </c>
      <c r="AK4988">
        <f>[1]资金台帐!AK4988</f>
        <v>0</v>
      </c>
      <c r="BA4988" s="22">
        <f t="shared" si="0"/>
      </c>
    </row>
    <row r="4989">
      <c r="B4989">
        <f>[1]资金台帐!B4989&amp;""</f>
      </c>
      <c r="H4989">
        <f>[1]资金台帐!H4989&amp;""</f>
      </c>
      <c r="J4989">
        <f>[1]资金台帐!J4989&amp;""</f>
      </c>
      <c r="N4989">
        <f>[1]资金台帐!N4989</f>
      </c>
      <c r="O4989">
        <f>[1]资金台帐!O4989&amp;""</f>
      </c>
      <c r="P4989">
        <f>[1]资金台帐!P4989&amp;""</f>
      </c>
      <c r="Q4989">
        <f>[1]资金台帐!Q4989&amp;""</f>
      </c>
      <c r="T4989">
        <f>[1]资金台帐!T4989&amp;""</f>
      </c>
      <c r="U4989">
        <f>[1]资金台帐!U4989&amp;""</f>
      </c>
      <c r="W4989">
        <f>[1]资金台帐!W4989&amp;""</f>
      </c>
      <c r="X4989">
        <f>[1]资金台帐!X4989&amp;""</f>
      </c>
      <c r="AB4989">
        <f>[1]资金台帐!AB4989</f>
        <v>0</v>
      </c>
      <c r="AC4989">
        <f>[1]资金台帐!AC4989</f>
        <v>0</v>
      </c>
      <c r="AD4989">
        <f>[1]资金台帐!AD4989</f>
        <v>0</v>
      </c>
      <c r="AJ4989">
        <f>[1]资金台帐!AJ4989</f>
        <v>0</v>
      </c>
      <c r="AK4989">
        <f>[1]资金台帐!AK4989</f>
        <v>0</v>
      </c>
      <c r="BA4989" s="22">
        <f t="shared" si="0"/>
      </c>
    </row>
    <row r="4990">
      <c r="B4990">
        <f>[1]资金台帐!B4990&amp;""</f>
      </c>
      <c r="H4990">
        <f>[1]资金台帐!H4990&amp;""</f>
      </c>
      <c r="J4990">
        <f>[1]资金台帐!J4990&amp;""</f>
      </c>
      <c r="N4990">
        <f>[1]资金台帐!N4990</f>
      </c>
      <c r="O4990">
        <f>[1]资金台帐!O4990&amp;""</f>
      </c>
      <c r="P4990">
        <f>[1]资金台帐!P4990&amp;""</f>
      </c>
      <c r="Q4990">
        <f>[1]资金台帐!Q4990&amp;""</f>
      </c>
      <c r="T4990">
        <f>[1]资金台帐!T4990&amp;""</f>
      </c>
      <c r="U4990">
        <f>[1]资金台帐!U4990&amp;""</f>
      </c>
      <c r="W4990">
        <f>[1]资金台帐!W4990&amp;""</f>
      </c>
      <c r="X4990">
        <f>[1]资金台帐!X4990&amp;""</f>
      </c>
      <c r="AB4990">
        <f>[1]资金台帐!AB4990</f>
        <v>0</v>
      </c>
      <c r="AC4990">
        <f>[1]资金台帐!AC4990</f>
        <v>0</v>
      </c>
      <c r="AD4990">
        <f>[1]资金台帐!AD4990</f>
        <v>0</v>
      </c>
      <c r="AJ4990">
        <f>[1]资金台帐!AJ4990</f>
        <v>0</v>
      </c>
      <c r="AK4990">
        <f>[1]资金台帐!AK4990</f>
        <v>0</v>
      </c>
      <c r="BA4990" s="22">
        <f t="shared" si="0"/>
      </c>
    </row>
    <row r="4991">
      <c r="B4991">
        <f>[1]资金台帐!B4991&amp;""</f>
      </c>
      <c r="H4991">
        <f>[1]资金台帐!H4991&amp;""</f>
      </c>
      <c r="J4991">
        <f>[1]资金台帐!J4991&amp;""</f>
      </c>
      <c r="N4991">
        <f>[1]资金台帐!N4991</f>
      </c>
      <c r="O4991">
        <f>[1]资金台帐!O4991&amp;""</f>
      </c>
      <c r="P4991">
        <f>[1]资金台帐!P4991&amp;""</f>
      </c>
      <c r="Q4991">
        <f>[1]资金台帐!Q4991&amp;""</f>
      </c>
      <c r="T4991">
        <f>[1]资金台帐!T4991&amp;""</f>
      </c>
      <c r="U4991">
        <f>[1]资金台帐!U4991&amp;""</f>
      </c>
      <c r="W4991">
        <f>[1]资金台帐!W4991&amp;""</f>
      </c>
      <c r="X4991">
        <f>[1]资金台帐!X4991&amp;""</f>
      </c>
      <c r="AB4991">
        <f>[1]资金台帐!AB4991</f>
        <v>0</v>
      </c>
      <c r="AC4991">
        <f>[1]资金台帐!AC4991</f>
        <v>0</v>
      </c>
      <c r="AD4991">
        <f>[1]资金台帐!AD4991</f>
        <v>0</v>
      </c>
      <c r="AJ4991">
        <f>[1]资金台帐!AJ4991</f>
        <v>0</v>
      </c>
      <c r="AK4991">
        <f>[1]资金台帐!AK4991</f>
        <v>0</v>
      </c>
      <c r="BA4991" s="22">
        <f t="shared" si="0"/>
      </c>
    </row>
    <row r="4992">
      <c r="B4992">
        <f>[1]资金台帐!B4992&amp;""</f>
      </c>
      <c r="H4992">
        <f>[1]资金台帐!H4992&amp;""</f>
      </c>
      <c r="J4992">
        <f>[1]资金台帐!J4992&amp;""</f>
      </c>
      <c r="N4992">
        <f>[1]资金台帐!N4992</f>
      </c>
      <c r="O4992">
        <f>[1]资金台帐!O4992&amp;""</f>
      </c>
      <c r="P4992">
        <f>[1]资金台帐!P4992&amp;""</f>
      </c>
      <c r="Q4992">
        <f>[1]资金台帐!Q4992&amp;""</f>
      </c>
      <c r="T4992">
        <f>[1]资金台帐!T4992&amp;""</f>
      </c>
      <c r="U4992">
        <f>[1]资金台帐!U4992&amp;""</f>
      </c>
      <c r="W4992">
        <f>[1]资金台帐!W4992&amp;""</f>
      </c>
      <c r="X4992">
        <f>[1]资金台帐!X4992&amp;""</f>
      </c>
      <c r="AB4992">
        <f>[1]资金台帐!AB4992</f>
        <v>0</v>
      </c>
      <c r="AC4992">
        <f>[1]资金台帐!AC4992</f>
        <v>0</v>
      </c>
      <c r="AD4992">
        <f>[1]资金台帐!AD4992</f>
        <v>0</v>
      </c>
      <c r="AJ4992">
        <f>[1]资金台帐!AJ4992</f>
        <v>0</v>
      </c>
      <c r="AK4992">
        <f>[1]资金台帐!AK4992</f>
        <v>0</v>
      </c>
      <c r="BA4992" s="22">
        <f t="shared" si="0"/>
      </c>
    </row>
    <row r="4993">
      <c r="B4993">
        <f>[1]资金台帐!B4993&amp;""</f>
      </c>
      <c r="H4993">
        <f>[1]资金台帐!H4993&amp;""</f>
      </c>
      <c r="J4993">
        <f>[1]资金台帐!J4993&amp;""</f>
      </c>
      <c r="N4993">
        <f>[1]资金台帐!N4993</f>
      </c>
      <c r="O4993">
        <f>[1]资金台帐!O4993&amp;""</f>
      </c>
      <c r="P4993">
        <f>[1]资金台帐!P4993&amp;""</f>
      </c>
      <c r="Q4993">
        <f>[1]资金台帐!Q4993&amp;""</f>
      </c>
      <c r="T4993">
        <f>[1]资金台帐!T4993&amp;""</f>
      </c>
      <c r="U4993">
        <f>[1]资金台帐!U4993&amp;""</f>
      </c>
      <c r="W4993">
        <f>[1]资金台帐!W4993&amp;""</f>
      </c>
      <c r="X4993">
        <f>[1]资金台帐!X4993&amp;""</f>
      </c>
      <c r="AB4993">
        <f>[1]资金台帐!AB4993</f>
        <v>0</v>
      </c>
      <c r="AC4993">
        <f>[1]资金台帐!AC4993</f>
        <v>0</v>
      </c>
      <c r="AD4993">
        <f>[1]资金台帐!AD4993</f>
        <v>0</v>
      </c>
      <c r="AJ4993">
        <f>[1]资金台帐!AJ4993</f>
        <v>0</v>
      </c>
      <c r="AK4993">
        <f>[1]资金台帐!AK4993</f>
        <v>0</v>
      </c>
      <c r="BA4993" s="22">
        <f t="shared" si="0"/>
      </c>
    </row>
    <row r="4994">
      <c r="B4994">
        <f>[1]资金台帐!B4994&amp;""</f>
      </c>
      <c r="H4994">
        <f>[1]资金台帐!H4994&amp;""</f>
      </c>
      <c r="J4994">
        <f>[1]资金台帐!J4994&amp;""</f>
      </c>
      <c r="N4994">
        <f>[1]资金台帐!N4994</f>
      </c>
      <c r="O4994">
        <f>[1]资金台帐!O4994&amp;""</f>
      </c>
      <c r="P4994">
        <f>[1]资金台帐!P4994&amp;""</f>
      </c>
      <c r="Q4994">
        <f>[1]资金台帐!Q4994&amp;""</f>
      </c>
      <c r="T4994">
        <f>[1]资金台帐!T4994&amp;""</f>
      </c>
      <c r="U4994">
        <f>[1]资金台帐!U4994&amp;""</f>
      </c>
      <c r="W4994">
        <f>[1]资金台帐!W4994&amp;""</f>
      </c>
      <c r="X4994">
        <f>[1]资金台帐!X4994&amp;""</f>
      </c>
      <c r="AB4994">
        <f>[1]资金台帐!AB4994</f>
        <v>0</v>
      </c>
      <c r="AC4994">
        <f>[1]资金台帐!AC4994</f>
        <v>0</v>
      </c>
      <c r="AD4994">
        <f>[1]资金台帐!AD4994</f>
        <v>0</v>
      </c>
      <c r="AJ4994">
        <f>[1]资金台帐!AJ4994</f>
        <v>0</v>
      </c>
      <c r="AK4994">
        <f>[1]资金台帐!AK4994</f>
        <v>0</v>
      </c>
      <c r="BA4994" s="22">
        <f t="shared" si="0"/>
      </c>
    </row>
    <row r="4995">
      <c r="B4995">
        <f>[1]资金台帐!B4995&amp;""</f>
      </c>
      <c r="H4995">
        <f>[1]资金台帐!H4995&amp;""</f>
      </c>
      <c r="J4995">
        <f>[1]资金台帐!J4995&amp;""</f>
      </c>
      <c r="N4995">
        <f>[1]资金台帐!N4995</f>
      </c>
      <c r="O4995">
        <f>[1]资金台帐!O4995&amp;""</f>
      </c>
      <c r="P4995">
        <f>[1]资金台帐!P4995&amp;""</f>
      </c>
      <c r="Q4995">
        <f>[1]资金台帐!Q4995&amp;""</f>
      </c>
      <c r="T4995">
        <f>[1]资金台帐!T4995&amp;""</f>
      </c>
      <c r="U4995">
        <f>[1]资金台帐!U4995&amp;""</f>
      </c>
      <c r="W4995">
        <f>[1]资金台帐!W4995&amp;""</f>
      </c>
      <c r="X4995">
        <f>[1]资金台帐!X4995&amp;""</f>
      </c>
      <c r="AB4995">
        <f>[1]资金台帐!AB4995</f>
        <v>0</v>
      </c>
      <c r="AC4995">
        <f>[1]资金台帐!AC4995</f>
        <v>0</v>
      </c>
      <c r="AD4995">
        <f>[1]资金台帐!AD4995</f>
        <v>0</v>
      </c>
      <c r="AJ4995">
        <f>[1]资金台帐!AJ4995</f>
        <v>0</v>
      </c>
      <c r="AK4995">
        <f>[1]资金台帐!AK4995</f>
        <v>0</v>
      </c>
      <c r="BA4995" s="22">
        <f t="shared" si="0"/>
      </c>
    </row>
    <row r="4996">
      <c r="B4996">
        <f>[1]资金台帐!B4996&amp;""</f>
      </c>
      <c r="H4996">
        <f>[1]资金台帐!H4996&amp;""</f>
      </c>
      <c r="J4996">
        <f>[1]资金台帐!J4996&amp;""</f>
      </c>
      <c r="N4996">
        <f>[1]资金台帐!N4996</f>
      </c>
      <c r="O4996">
        <f>[1]资金台帐!O4996&amp;""</f>
      </c>
      <c r="P4996">
        <f>[1]资金台帐!P4996&amp;""</f>
      </c>
      <c r="Q4996">
        <f>[1]资金台帐!Q4996&amp;""</f>
      </c>
      <c r="T4996">
        <f>[1]资金台帐!T4996&amp;""</f>
      </c>
      <c r="U4996">
        <f>[1]资金台帐!U4996&amp;""</f>
      </c>
      <c r="W4996">
        <f>[1]资金台帐!W4996&amp;""</f>
      </c>
      <c r="X4996">
        <f>[1]资金台帐!X4996&amp;""</f>
      </c>
      <c r="AB4996">
        <f>[1]资金台帐!AB4996</f>
        <v>0</v>
      </c>
      <c r="AC4996">
        <f>[1]资金台帐!AC4996</f>
        <v>0</v>
      </c>
      <c r="AD4996">
        <f>[1]资金台帐!AD4996</f>
        <v>0</v>
      </c>
      <c r="AJ4996">
        <f>[1]资金台帐!AJ4996</f>
        <v>0</v>
      </c>
      <c r="AK4996">
        <f>[1]资金台帐!AK4996</f>
        <v>0</v>
      </c>
      <c r="BA4996" s="22">
        <f t="shared" si="0"/>
      </c>
    </row>
    <row r="4997">
      <c r="B4997">
        <f>[1]资金台帐!B4997&amp;""</f>
      </c>
      <c r="H4997">
        <f>[1]资金台帐!H4997&amp;""</f>
      </c>
      <c r="J4997">
        <f>[1]资金台帐!J4997&amp;""</f>
      </c>
      <c r="N4997">
        <f>[1]资金台帐!N4997</f>
      </c>
      <c r="O4997">
        <f>[1]资金台帐!O4997&amp;""</f>
      </c>
      <c r="P4997">
        <f>[1]资金台帐!P4997&amp;""</f>
      </c>
      <c r="Q4997">
        <f>[1]资金台帐!Q4997&amp;""</f>
      </c>
      <c r="T4997">
        <f>[1]资金台帐!T4997&amp;""</f>
      </c>
      <c r="U4997">
        <f>[1]资金台帐!U4997&amp;""</f>
      </c>
      <c r="W4997">
        <f>[1]资金台帐!W4997&amp;""</f>
      </c>
      <c r="X4997">
        <f>[1]资金台帐!X4997&amp;""</f>
      </c>
      <c r="AB4997">
        <f>[1]资金台帐!AB4997</f>
        <v>0</v>
      </c>
      <c r="AC4997">
        <f>[1]资金台帐!AC4997</f>
        <v>0</v>
      </c>
      <c r="AD4997">
        <f>[1]资金台帐!AD4997</f>
        <v>0</v>
      </c>
      <c r="AJ4997">
        <f>[1]资金台帐!AJ4997</f>
        <v>0</v>
      </c>
      <c r="AK4997">
        <f>[1]资金台帐!AK4997</f>
        <v>0</v>
      </c>
      <c r="BA4997" s="22">
        <f t="shared" si="0"/>
      </c>
    </row>
    <row r="4998">
      <c r="B4998">
        <f>[1]资金台帐!B4998&amp;""</f>
      </c>
      <c r="H4998">
        <f>[1]资金台帐!H4998&amp;""</f>
      </c>
      <c r="J4998">
        <f>[1]资金台帐!J4998&amp;""</f>
      </c>
      <c r="N4998">
        <f>[1]资金台帐!N4998</f>
      </c>
      <c r="O4998">
        <f>[1]资金台帐!O4998&amp;""</f>
      </c>
      <c r="P4998">
        <f>[1]资金台帐!P4998&amp;""</f>
      </c>
      <c r="Q4998">
        <f>[1]资金台帐!Q4998&amp;""</f>
      </c>
      <c r="T4998">
        <f>[1]资金台帐!T4998&amp;""</f>
      </c>
      <c r="U4998">
        <f>[1]资金台帐!U4998&amp;""</f>
      </c>
      <c r="W4998">
        <f>[1]资金台帐!W4998&amp;""</f>
      </c>
      <c r="X4998">
        <f>[1]资金台帐!X4998&amp;""</f>
      </c>
      <c r="AB4998">
        <f>[1]资金台帐!AB4998</f>
        <v>0</v>
      </c>
      <c r="AC4998">
        <f>[1]资金台帐!AC4998</f>
        <v>0</v>
      </c>
      <c r="AD4998">
        <f>[1]资金台帐!AD4998</f>
        <v>0</v>
      </c>
      <c r="AJ4998">
        <f>[1]资金台帐!AJ4998</f>
        <v>0</v>
      </c>
      <c r="AK4998">
        <f>[1]资金台帐!AK4998</f>
        <v>0</v>
      </c>
      <c r="BA4998" s="22">
        <f t="shared" si="0"/>
      </c>
    </row>
    <row r="4999">
      <c r="B4999">
        <f>[1]资金台帐!B4999&amp;""</f>
      </c>
      <c r="H4999">
        <f>[1]资金台帐!H4999&amp;""</f>
      </c>
      <c r="J4999">
        <f>[1]资金台帐!J4999&amp;""</f>
      </c>
      <c r="N4999">
        <f>[1]资金台帐!N4999</f>
      </c>
      <c r="O4999">
        <f>[1]资金台帐!O4999&amp;""</f>
      </c>
      <c r="P4999">
        <f>[1]资金台帐!P4999&amp;""</f>
      </c>
      <c r="Q4999">
        <f>[1]资金台帐!Q4999&amp;""</f>
      </c>
      <c r="T4999">
        <f>[1]资金台帐!T4999&amp;""</f>
      </c>
      <c r="U4999">
        <f>[1]资金台帐!U4999&amp;""</f>
      </c>
      <c r="W4999">
        <f>[1]资金台帐!W4999&amp;""</f>
      </c>
      <c r="X4999">
        <f>[1]资金台帐!X4999&amp;""</f>
      </c>
      <c r="AB4999">
        <f>[1]资金台帐!AB4999</f>
        <v>0</v>
      </c>
      <c r="AC4999">
        <f>[1]资金台帐!AC4999</f>
        <v>0</v>
      </c>
      <c r="AD4999">
        <f>[1]资金台帐!AD4999</f>
        <v>0</v>
      </c>
      <c r="AJ4999">
        <f>[1]资金台帐!AJ4999</f>
        <v>0</v>
      </c>
      <c r="AK4999">
        <f>[1]资金台帐!AK4999</f>
        <v>0</v>
      </c>
      <c r="BA4999" s="22">
        <f t="shared" si="0"/>
      </c>
    </row>
    <row r="5000">
      <c r="B5000">
        <f>[1]资金台帐!B5000&amp;""</f>
      </c>
      <c r="H5000">
        <f>[1]资金台帐!H5000&amp;""</f>
      </c>
      <c r="J5000">
        <f>[1]资金台帐!J5000&amp;""</f>
      </c>
      <c r="N5000">
        <f>[1]资金台帐!N5000</f>
      </c>
      <c r="O5000">
        <f>[1]资金台帐!O5000&amp;""</f>
      </c>
      <c r="P5000">
        <f>[1]资金台帐!P5000&amp;""</f>
      </c>
      <c r="Q5000">
        <f>[1]资金台帐!Q5000&amp;""</f>
      </c>
      <c r="T5000">
        <f>[1]资金台帐!T5000&amp;""</f>
      </c>
      <c r="U5000">
        <f>[1]资金台帐!U5000&amp;""</f>
      </c>
      <c r="W5000">
        <f>[1]资金台帐!W5000&amp;""</f>
      </c>
      <c r="X5000">
        <f>[1]资金台帐!X5000&amp;""</f>
      </c>
      <c r="AB5000">
        <f>[1]资金台帐!AB5000</f>
        <v>0</v>
      </c>
      <c r="AC5000">
        <f>[1]资金台帐!AC5000</f>
        <v>0</v>
      </c>
      <c r="AD5000">
        <f>[1]资金台帐!AD5000</f>
        <v>0</v>
      </c>
      <c r="AJ5000">
        <f>[1]资金台帐!AJ5000</f>
        <v>0</v>
      </c>
      <c r="AK5000">
        <f>[1]资金台帐!AK5000</f>
        <v>0</v>
      </c>
      <c r="BA5000" s="22">
        <f t="shared" si="0"/>
      </c>
    </row>
    <row r="5001">
      <c r="B5001">
        <f>[1]资金台帐!B5001&amp;""</f>
      </c>
      <c r="H5001">
        <f>[1]资金台帐!H5001&amp;""</f>
      </c>
      <c r="J5001">
        <f>[1]资金台帐!J5001&amp;""</f>
      </c>
      <c r="N5001">
        <f>[1]资金台帐!N5001</f>
      </c>
      <c r="O5001">
        <f>[1]资金台帐!O5001&amp;""</f>
      </c>
      <c r="P5001">
        <f>[1]资金台帐!P5001&amp;""</f>
      </c>
      <c r="Q5001">
        <f>[1]资金台帐!Q5001&amp;""</f>
      </c>
      <c r="T5001">
        <f>[1]资金台帐!T5001&amp;""</f>
      </c>
      <c r="U5001">
        <f>[1]资金台帐!U5001&amp;""</f>
      </c>
      <c r="W5001">
        <f>[1]资金台帐!W5001&amp;""</f>
      </c>
      <c r="X5001">
        <f>[1]资金台帐!X5001&amp;""</f>
      </c>
      <c r="AB5001">
        <f>[1]资金台帐!AB5001</f>
        <v>0</v>
      </c>
      <c r="AC5001">
        <f>[1]资金台帐!AC5001</f>
        <v>0</v>
      </c>
      <c r="AD5001">
        <f>[1]资金台帐!AD5001</f>
        <v>0</v>
      </c>
      <c r="AJ5001">
        <f>[1]资金台帐!AJ5001</f>
        <v>0</v>
      </c>
      <c r="AK5001">
        <f>[1]资金台帐!AK5001</f>
        <v>0</v>
      </c>
      <c r="BA5001" s="22">
        <f t="shared" si="0"/>
      </c>
    </row>
    <row r="5002">
      <c r="B5002">
        <f>[1]资金台帐!B5002&amp;""</f>
      </c>
      <c r="H5002">
        <f>[1]资金台帐!H5002&amp;""</f>
      </c>
      <c r="J5002">
        <f>[1]资金台帐!J5002&amp;""</f>
      </c>
      <c r="N5002">
        <f>[1]资金台帐!N5002</f>
      </c>
      <c r="O5002">
        <f>[1]资金台帐!O5002&amp;""</f>
      </c>
      <c r="P5002">
        <f>[1]资金台帐!P5002&amp;""</f>
      </c>
      <c r="Q5002">
        <f>[1]资金台帐!Q5002&amp;""</f>
      </c>
      <c r="T5002">
        <f>[1]资金台帐!T5002&amp;""</f>
      </c>
      <c r="U5002">
        <f>[1]资金台帐!U5002&amp;""</f>
      </c>
      <c r="W5002">
        <f>[1]资金台帐!W5002&amp;""</f>
      </c>
      <c r="X5002">
        <f>[1]资金台帐!X5002&amp;""</f>
      </c>
      <c r="AB5002">
        <f>[1]资金台帐!AB5002</f>
        <v>0</v>
      </c>
      <c r="AC5002">
        <f>[1]资金台帐!AC5002</f>
        <v>0</v>
      </c>
      <c r="AD5002">
        <f>[1]资金台帐!AD5002</f>
        <v>0</v>
      </c>
      <c r="AJ5002">
        <f>[1]资金台帐!AJ5002</f>
        <v>0</v>
      </c>
      <c r="AK5002">
        <f>[1]资金台帐!AK5002</f>
        <v>0</v>
      </c>
      <c r="BA5002" s="22">
        <f t="shared" si="0"/>
      </c>
    </row>
    <row r="5003">
      <c r="B5003">
        <f>[1]资金台帐!B5003&amp;""</f>
      </c>
      <c r="H5003">
        <f>[1]资金台帐!H5003&amp;""</f>
      </c>
      <c r="J5003">
        <f>[1]资金台帐!J5003&amp;""</f>
      </c>
      <c r="N5003">
        <f>[1]资金台帐!N5003</f>
      </c>
      <c r="O5003">
        <f>[1]资金台帐!O5003&amp;""</f>
      </c>
      <c r="P5003">
        <f>[1]资金台帐!P5003&amp;""</f>
      </c>
      <c r="Q5003">
        <f>[1]资金台帐!Q5003&amp;""</f>
      </c>
      <c r="T5003">
        <f>[1]资金台帐!T5003&amp;""</f>
      </c>
      <c r="U5003">
        <f>[1]资金台帐!U5003&amp;""</f>
      </c>
      <c r="W5003">
        <f>[1]资金台帐!W5003&amp;""</f>
      </c>
      <c r="X5003">
        <f>[1]资金台帐!X5003&amp;""</f>
      </c>
      <c r="AB5003">
        <f>[1]资金台帐!AB5003</f>
        <v>0</v>
      </c>
      <c r="AC5003">
        <f>[1]资金台帐!AC5003</f>
        <v>0</v>
      </c>
      <c r="AD5003">
        <f>[1]资金台帐!AD5003</f>
        <v>0</v>
      </c>
      <c r="AJ5003">
        <f>[1]资金台帐!AJ5003</f>
        <v>0</v>
      </c>
      <c r="AK5003">
        <f>[1]资金台帐!AK5003</f>
        <v>0</v>
      </c>
      <c r="BA5003" s="22">
        <f t="shared" si="0"/>
      </c>
    </row>
    <row r="5004">
      <c r="B5004">
        <f>[1]资金台帐!B5004&amp;""</f>
      </c>
      <c r="H5004">
        <f>[1]资金台帐!H5004&amp;""</f>
      </c>
      <c r="J5004">
        <f>[1]资金台帐!J5004&amp;""</f>
      </c>
      <c r="N5004">
        <f>[1]资金台帐!N5004</f>
      </c>
      <c r="O5004">
        <f>[1]资金台帐!O5004&amp;""</f>
      </c>
      <c r="P5004">
        <f>[1]资金台帐!P5004&amp;""</f>
      </c>
      <c r="Q5004">
        <f>[1]资金台帐!Q5004&amp;""</f>
      </c>
      <c r="T5004">
        <f>[1]资金台帐!T5004&amp;""</f>
      </c>
      <c r="U5004">
        <f>[1]资金台帐!U5004&amp;""</f>
      </c>
      <c r="W5004">
        <f>[1]资金台帐!W5004&amp;""</f>
      </c>
      <c r="X5004">
        <f>[1]资金台帐!X5004&amp;""</f>
      </c>
      <c r="AB5004">
        <f>[1]资金台帐!AB5004</f>
        <v>0</v>
      </c>
      <c r="AC5004">
        <f>[1]资金台帐!AC5004</f>
        <v>0</v>
      </c>
      <c r="AD5004">
        <f>[1]资金台帐!AD5004</f>
        <v>0</v>
      </c>
      <c r="AJ5004">
        <f>[1]资金台帐!AJ5004</f>
        <v>0</v>
      </c>
      <c r="AK5004">
        <f>[1]资金台帐!AK5004</f>
        <v>0</v>
      </c>
      <c r="BA5004" s="22">
        <f t="shared" si="0"/>
      </c>
    </row>
    <row r="5005">
      <c r="B5005">
        <f>[1]资金台帐!B5005&amp;""</f>
      </c>
      <c r="H5005">
        <f>[1]资金台帐!H5005&amp;""</f>
      </c>
      <c r="J5005">
        <f>[1]资金台帐!J5005&amp;""</f>
      </c>
      <c r="N5005">
        <f>[1]资金台帐!N5005</f>
      </c>
      <c r="O5005">
        <f>[1]资金台帐!O5005&amp;""</f>
      </c>
      <c r="P5005">
        <f>[1]资金台帐!P5005&amp;""</f>
      </c>
      <c r="Q5005">
        <f>[1]资金台帐!Q5005&amp;""</f>
      </c>
      <c r="T5005">
        <f>[1]资金台帐!T5005&amp;""</f>
      </c>
      <c r="U5005">
        <f>[1]资金台帐!U5005&amp;""</f>
      </c>
      <c r="W5005">
        <f>[1]资金台帐!W5005&amp;""</f>
      </c>
      <c r="X5005">
        <f>[1]资金台帐!X5005&amp;""</f>
      </c>
      <c r="AB5005">
        <f>[1]资金台帐!AB5005</f>
        <v>0</v>
      </c>
      <c r="AC5005">
        <f>[1]资金台帐!AC5005</f>
        <v>0</v>
      </c>
      <c r="AD5005">
        <f>[1]资金台帐!AD5005</f>
        <v>0</v>
      </c>
      <c r="AJ5005">
        <f>[1]资金台帐!AJ5005</f>
        <v>0</v>
      </c>
      <c r="AK5005">
        <f>[1]资金台帐!AK5005</f>
        <v>0</v>
      </c>
      <c r="BA5005" s="22">
        <f t="shared" si="0"/>
      </c>
    </row>
    <row r="5006">
      <c r="B5006">
        <f>[1]资金台帐!B5006&amp;""</f>
      </c>
      <c r="H5006">
        <f>[1]资金台帐!H5006&amp;""</f>
      </c>
      <c r="J5006">
        <f>[1]资金台帐!J5006&amp;""</f>
      </c>
      <c r="N5006">
        <f>[1]资金台帐!N5006</f>
      </c>
      <c r="O5006">
        <f>[1]资金台帐!O5006&amp;""</f>
      </c>
      <c r="P5006">
        <f>[1]资金台帐!P5006&amp;""</f>
      </c>
      <c r="Q5006">
        <f>[1]资金台帐!Q5006&amp;""</f>
      </c>
      <c r="T5006">
        <f>[1]资金台帐!T5006&amp;""</f>
      </c>
      <c r="U5006">
        <f>[1]资金台帐!U5006&amp;""</f>
      </c>
      <c r="W5006">
        <f>[1]资金台帐!W5006&amp;""</f>
      </c>
      <c r="X5006">
        <f>[1]资金台帐!X5006&amp;""</f>
      </c>
      <c r="AB5006">
        <f>[1]资金台帐!AB5006</f>
        <v>0</v>
      </c>
      <c r="AC5006">
        <f>[1]资金台帐!AC5006</f>
        <v>0</v>
      </c>
      <c r="AD5006">
        <f>[1]资金台帐!AD5006</f>
        <v>0</v>
      </c>
      <c r="AJ5006">
        <f>[1]资金台帐!AJ5006</f>
        <v>0</v>
      </c>
      <c r="AK5006">
        <f>[1]资金台帐!AK5006</f>
        <v>0</v>
      </c>
      <c r="BA5006" s="22">
        <f t="shared" si="0"/>
      </c>
    </row>
    <row r="5007">
      <c r="B5007">
        <f>[1]资金台帐!B5007&amp;""</f>
      </c>
      <c r="H5007">
        <f>[1]资金台帐!H5007&amp;""</f>
      </c>
      <c r="J5007">
        <f>[1]资金台帐!J5007&amp;""</f>
      </c>
      <c r="N5007">
        <f>[1]资金台帐!N5007</f>
      </c>
      <c r="O5007">
        <f>[1]资金台帐!O5007&amp;""</f>
      </c>
      <c r="P5007">
        <f>[1]资金台帐!P5007&amp;""</f>
      </c>
      <c r="Q5007">
        <f>[1]资金台帐!Q5007&amp;""</f>
      </c>
      <c r="T5007">
        <f>[1]资金台帐!T5007&amp;""</f>
      </c>
      <c r="U5007">
        <f>[1]资金台帐!U5007&amp;""</f>
      </c>
      <c r="W5007">
        <f>[1]资金台帐!W5007&amp;""</f>
      </c>
      <c r="X5007">
        <f>[1]资金台帐!X5007&amp;""</f>
      </c>
      <c r="AB5007">
        <f>[1]资金台帐!AB5007</f>
        <v>0</v>
      </c>
      <c r="AC5007">
        <f>[1]资金台帐!AC5007</f>
        <v>0</v>
      </c>
      <c r="AD5007">
        <f>[1]资金台帐!AD5007</f>
        <v>0</v>
      </c>
      <c r="AJ5007">
        <f>[1]资金台帐!AJ5007</f>
        <v>0</v>
      </c>
      <c r="AK5007">
        <f>[1]资金台帐!AK5007</f>
        <v>0</v>
      </c>
      <c r="BA5007" s="22">
        <f t="shared" si="0"/>
      </c>
    </row>
    <row r="5008">
      <c r="B5008">
        <f>[1]资金台帐!B5008&amp;""</f>
      </c>
      <c r="H5008">
        <f>[1]资金台帐!H5008&amp;""</f>
      </c>
      <c r="J5008">
        <f>[1]资金台帐!J5008&amp;""</f>
      </c>
      <c r="N5008">
        <f>[1]资金台帐!N5008</f>
      </c>
      <c r="O5008">
        <f>[1]资金台帐!O5008&amp;""</f>
      </c>
      <c r="P5008">
        <f>[1]资金台帐!P5008&amp;""</f>
      </c>
      <c r="Q5008">
        <f>[1]资金台帐!Q5008&amp;""</f>
      </c>
      <c r="T5008">
        <f>[1]资金台帐!T5008&amp;""</f>
      </c>
      <c r="U5008">
        <f>[1]资金台帐!U5008&amp;""</f>
      </c>
      <c r="W5008">
        <f>[1]资金台帐!W5008&amp;""</f>
      </c>
      <c r="X5008">
        <f>[1]资金台帐!X5008&amp;""</f>
      </c>
      <c r="AB5008">
        <f>[1]资金台帐!AB5008</f>
        <v>0</v>
      </c>
      <c r="AC5008">
        <f>[1]资金台帐!AC5008</f>
        <v>0</v>
      </c>
      <c r="AD5008">
        <f>[1]资金台帐!AD5008</f>
        <v>0</v>
      </c>
      <c r="AJ5008">
        <f>[1]资金台帐!AJ5008</f>
        <v>0</v>
      </c>
      <c r="AK5008">
        <f>[1]资金台帐!AK5008</f>
        <v>0</v>
      </c>
      <c r="BA5008" s="22">
        <f t="shared" si="0"/>
      </c>
    </row>
    <row r="5009">
      <c r="B5009">
        <f>[1]资金台帐!B5009&amp;""</f>
      </c>
      <c r="H5009">
        <f>[1]资金台帐!H5009&amp;""</f>
      </c>
      <c r="J5009">
        <f>[1]资金台帐!J5009&amp;""</f>
      </c>
      <c r="N5009">
        <f>[1]资金台帐!N5009</f>
      </c>
      <c r="O5009">
        <f>[1]资金台帐!O5009&amp;""</f>
      </c>
      <c r="P5009">
        <f>[1]资金台帐!P5009&amp;""</f>
      </c>
      <c r="Q5009">
        <f>[1]资金台帐!Q5009&amp;""</f>
      </c>
      <c r="T5009">
        <f>[1]资金台帐!T5009&amp;""</f>
      </c>
      <c r="U5009">
        <f>[1]资金台帐!U5009&amp;""</f>
      </c>
      <c r="W5009">
        <f>[1]资金台帐!W5009&amp;""</f>
      </c>
      <c r="X5009">
        <f>[1]资金台帐!X5009&amp;""</f>
      </c>
      <c r="AB5009">
        <f>[1]资金台帐!AB5009</f>
        <v>0</v>
      </c>
      <c r="AC5009">
        <f>[1]资金台帐!AC5009</f>
        <v>0</v>
      </c>
      <c r="AD5009">
        <f>[1]资金台帐!AD5009</f>
        <v>0</v>
      </c>
      <c r="AJ5009">
        <f>[1]资金台帐!AJ5009</f>
        <v>0</v>
      </c>
      <c r="AK5009">
        <f>[1]资金台帐!AK5009</f>
        <v>0</v>
      </c>
      <c r="BA5009" s="22">
        <f t="shared" si="0"/>
      </c>
    </row>
    <row r="5010">
      <c r="B5010">
        <f>[1]资金台帐!B5010&amp;""</f>
      </c>
      <c r="H5010">
        <f>[1]资金台帐!H5010&amp;""</f>
      </c>
      <c r="J5010">
        <f>[1]资金台帐!J5010&amp;""</f>
      </c>
      <c r="N5010">
        <f>[1]资金台帐!N5010</f>
      </c>
      <c r="O5010">
        <f>[1]资金台帐!O5010&amp;""</f>
      </c>
      <c r="P5010">
        <f>[1]资金台帐!P5010&amp;""</f>
      </c>
      <c r="Q5010">
        <f>[1]资金台帐!Q5010&amp;""</f>
      </c>
      <c r="T5010">
        <f>[1]资金台帐!T5010&amp;""</f>
      </c>
      <c r="U5010">
        <f>[1]资金台帐!U5010&amp;""</f>
      </c>
      <c r="W5010">
        <f>[1]资金台帐!W5010&amp;""</f>
      </c>
      <c r="X5010">
        <f>[1]资金台帐!X5010&amp;""</f>
      </c>
      <c r="AB5010">
        <f>[1]资金台帐!AB5010</f>
        <v>0</v>
      </c>
      <c r="AC5010">
        <f>[1]资金台帐!AC5010</f>
        <v>0</v>
      </c>
      <c r="AD5010">
        <f>[1]资金台帐!AD5010</f>
        <v>0</v>
      </c>
      <c r="AJ5010">
        <f>[1]资金台帐!AJ5010</f>
        <v>0</v>
      </c>
      <c r="AK5010">
        <f>[1]资金台帐!AK5010</f>
        <v>0</v>
      </c>
      <c r="BA5010" s="22">
        <f t="shared" si="0"/>
      </c>
    </row>
    <row r="5011">
      <c r="B5011">
        <f>[1]资金台帐!B5011&amp;""</f>
      </c>
      <c r="H5011">
        <f>[1]资金台帐!H5011&amp;""</f>
      </c>
      <c r="J5011">
        <f>[1]资金台帐!J5011&amp;""</f>
      </c>
      <c r="N5011">
        <f>[1]资金台帐!N5011</f>
      </c>
      <c r="O5011">
        <f>[1]资金台帐!O5011&amp;""</f>
      </c>
      <c r="P5011">
        <f>[1]资金台帐!P5011&amp;""</f>
      </c>
      <c r="Q5011">
        <f>[1]资金台帐!Q5011&amp;""</f>
      </c>
      <c r="T5011">
        <f>[1]资金台帐!T5011&amp;""</f>
      </c>
      <c r="U5011">
        <f>[1]资金台帐!U5011&amp;""</f>
      </c>
      <c r="W5011">
        <f>[1]资金台帐!W5011&amp;""</f>
      </c>
      <c r="X5011">
        <f>[1]资金台帐!X5011&amp;""</f>
      </c>
      <c r="AB5011">
        <f>[1]资金台帐!AB5011</f>
        <v>0</v>
      </c>
      <c r="AC5011">
        <f>[1]资金台帐!AC5011</f>
        <v>0</v>
      </c>
      <c r="AD5011">
        <f>[1]资金台帐!AD5011</f>
        <v>0</v>
      </c>
      <c r="AJ5011">
        <f>[1]资金台帐!AJ5011</f>
        <v>0</v>
      </c>
      <c r="AK5011">
        <f>[1]资金台帐!AK5011</f>
        <v>0</v>
      </c>
      <c r="BA5011" s="22">
        <f t="shared" si="0"/>
      </c>
    </row>
    <row r="5012">
      <c r="B5012">
        <f>[1]资金台帐!B5012&amp;""</f>
      </c>
      <c r="H5012">
        <f>[1]资金台帐!H5012&amp;""</f>
      </c>
      <c r="J5012">
        <f>[1]资金台帐!J5012&amp;""</f>
      </c>
      <c r="N5012">
        <f>[1]资金台帐!N5012</f>
      </c>
      <c r="O5012">
        <f>[1]资金台帐!O5012&amp;""</f>
      </c>
      <c r="P5012">
        <f>[1]资金台帐!P5012&amp;""</f>
      </c>
      <c r="Q5012">
        <f>[1]资金台帐!Q5012&amp;""</f>
      </c>
      <c r="T5012">
        <f>[1]资金台帐!T5012&amp;""</f>
      </c>
      <c r="U5012">
        <f>[1]资金台帐!U5012&amp;""</f>
      </c>
      <c r="W5012">
        <f>[1]资金台帐!W5012&amp;""</f>
      </c>
      <c r="X5012">
        <f>[1]资金台帐!X5012&amp;""</f>
      </c>
      <c r="AB5012">
        <f>[1]资金台帐!AB5012</f>
        <v>0</v>
      </c>
      <c r="AC5012">
        <f>[1]资金台帐!AC5012</f>
        <v>0</v>
      </c>
      <c r="AD5012">
        <f>[1]资金台帐!AD5012</f>
        <v>0</v>
      </c>
      <c r="AJ5012">
        <f>[1]资金台帐!AJ5012</f>
        <v>0</v>
      </c>
      <c r="AK5012">
        <f>[1]资金台帐!AK5012</f>
        <v>0</v>
      </c>
      <c r="BA5012" s="22">
        <f t="shared" si="0"/>
      </c>
    </row>
    <row r="5013">
      <c r="B5013">
        <f>[1]资金台帐!B5013&amp;""</f>
      </c>
      <c r="H5013">
        <f>[1]资金台帐!H5013&amp;""</f>
      </c>
      <c r="J5013">
        <f>[1]资金台帐!J5013&amp;""</f>
      </c>
      <c r="N5013">
        <f>[1]资金台帐!N5013</f>
      </c>
      <c r="O5013">
        <f>[1]资金台帐!O5013&amp;""</f>
      </c>
      <c r="P5013">
        <f>[1]资金台帐!P5013&amp;""</f>
      </c>
      <c r="Q5013">
        <f>[1]资金台帐!Q5013&amp;""</f>
      </c>
      <c r="T5013">
        <f>[1]资金台帐!T5013&amp;""</f>
      </c>
      <c r="U5013">
        <f>[1]资金台帐!U5013&amp;""</f>
      </c>
      <c r="W5013">
        <f>[1]资金台帐!W5013&amp;""</f>
      </c>
      <c r="X5013">
        <f>[1]资金台帐!X5013&amp;""</f>
      </c>
      <c r="AB5013">
        <f>[1]资金台帐!AB5013</f>
        <v>0</v>
      </c>
      <c r="AC5013">
        <f>[1]资金台帐!AC5013</f>
        <v>0</v>
      </c>
      <c r="AD5013">
        <f>[1]资金台帐!AD5013</f>
        <v>0</v>
      </c>
      <c r="AJ5013">
        <f>[1]资金台帐!AJ5013</f>
        <v>0</v>
      </c>
      <c r="AK5013">
        <f>[1]资金台帐!AK5013</f>
        <v>0</v>
      </c>
      <c r="BA5013" s="22">
        <f t="shared" si="0"/>
      </c>
    </row>
    <row r="5014">
      <c r="B5014">
        <f>[1]资金台帐!B5014&amp;""</f>
      </c>
      <c r="H5014">
        <f>[1]资金台帐!H5014&amp;""</f>
      </c>
      <c r="J5014">
        <f>[1]资金台帐!J5014&amp;""</f>
      </c>
      <c r="N5014">
        <f>[1]资金台帐!N5014</f>
      </c>
      <c r="O5014">
        <f>[1]资金台帐!O5014&amp;""</f>
      </c>
      <c r="P5014">
        <f>[1]资金台帐!P5014&amp;""</f>
      </c>
      <c r="Q5014">
        <f>[1]资金台帐!Q5014&amp;""</f>
      </c>
      <c r="T5014">
        <f>[1]资金台帐!T5014&amp;""</f>
      </c>
      <c r="U5014">
        <f>[1]资金台帐!U5014&amp;""</f>
      </c>
      <c r="W5014">
        <f>[1]资金台帐!W5014&amp;""</f>
      </c>
      <c r="X5014">
        <f>[1]资金台帐!X5014&amp;""</f>
      </c>
      <c r="AB5014">
        <f>[1]资金台帐!AB5014</f>
        <v>0</v>
      </c>
      <c r="AC5014">
        <f>[1]资金台帐!AC5014</f>
        <v>0</v>
      </c>
      <c r="AD5014">
        <f>[1]资金台帐!AD5014</f>
        <v>0</v>
      </c>
      <c r="AJ5014">
        <f>[1]资金台帐!AJ5014</f>
        <v>0</v>
      </c>
      <c r="AK5014">
        <f>[1]资金台帐!AK5014</f>
        <v>0</v>
      </c>
      <c r="BA5014" s="22">
        <f t="shared" si="0"/>
      </c>
    </row>
    <row r="5015">
      <c r="B5015">
        <f>[1]资金台帐!B5015&amp;""</f>
      </c>
      <c r="H5015">
        <f>[1]资金台帐!H5015&amp;""</f>
      </c>
      <c r="J5015">
        <f>[1]资金台帐!J5015&amp;""</f>
      </c>
      <c r="N5015">
        <f>[1]资金台帐!N5015</f>
      </c>
      <c r="O5015">
        <f>[1]资金台帐!O5015&amp;""</f>
      </c>
      <c r="P5015">
        <f>[1]资金台帐!P5015&amp;""</f>
      </c>
      <c r="Q5015">
        <f>[1]资金台帐!Q5015&amp;""</f>
      </c>
      <c r="T5015">
        <f>[1]资金台帐!T5015&amp;""</f>
      </c>
      <c r="U5015">
        <f>[1]资金台帐!U5015&amp;""</f>
      </c>
      <c r="W5015">
        <f>[1]资金台帐!W5015&amp;""</f>
      </c>
      <c r="X5015">
        <f>[1]资金台帐!X5015&amp;""</f>
      </c>
      <c r="AB5015">
        <f>[1]资金台帐!AB5015</f>
        <v>0</v>
      </c>
      <c r="AC5015">
        <f>[1]资金台帐!AC5015</f>
        <v>0</v>
      </c>
      <c r="AD5015">
        <f>[1]资金台帐!AD5015</f>
        <v>0</v>
      </c>
      <c r="AJ5015">
        <f>[1]资金台帐!AJ5015</f>
        <v>0</v>
      </c>
      <c r="AK5015">
        <f>[1]资金台帐!AK5015</f>
        <v>0</v>
      </c>
      <c r="BA5015" s="22">
        <f t="shared" si="0"/>
      </c>
    </row>
    <row r="5016">
      <c r="B5016">
        <f>[1]资金台帐!B5016&amp;""</f>
      </c>
      <c r="H5016">
        <f>[1]资金台帐!H5016&amp;""</f>
      </c>
      <c r="J5016">
        <f>[1]资金台帐!J5016&amp;""</f>
      </c>
      <c r="N5016">
        <f>[1]资金台帐!N5016</f>
      </c>
      <c r="O5016">
        <f>[1]资金台帐!O5016&amp;""</f>
      </c>
      <c r="P5016">
        <f>[1]资金台帐!P5016&amp;""</f>
      </c>
      <c r="Q5016">
        <f>[1]资金台帐!Q5016&amp;""</f>
      </c>
      <c r="T5016">
        <f>[1]资金台帐!T5016&amp;""</f>
      </c>
      <c r="U5016">
        <f>[1]资金台帐!U5016&amp;""</f>
      </c>
      <c r="W5016">
        <f>[1]资金台帐!W5016&amp;""</f>
      </c>
      <c r="X5016">
        <f>[1]资金台帐!X5016&amp;""</f>
      </c>
      <c r="AB5016">
        <f>[1]资金台帐!AB5016</f>
        <v>0</v>
      </c>
      <c r="AC5016">
        <f>[1]资金台帐!AC5016</f>
        <v>0</v>
      </c>
      <c r="AD5016">
        <f>[1]资金台帐!AD5016</f>
        <v>0</v>
      </c>
      <c r="AJ5016">
        <f>[1]资金台帐!AJ5016</f>
        <v>0</v>
      </c>
      <c r="AK5016">
        <f>[1]资金台帐!AK5016</f>
        <v>0</v>
      </c>
      <c r="BA5016" s="22">
        <f t="shared" si="0"/>
      </c>
    </row>
    <row r="5017">
      <c r="B5017">
        <f>[1]资金台帐!B5017&amp;""</f>
      </c>
      <c r="H5017">
        <f>[1]资金台帐!H5017&amp;""</f>
      </c>
      <c r="J5017">
        <f>[1]资金台帐!J5017&amp;""</f>
      </c>
      <c r="N5017">
        <f>[1]资金台帐!N5017</f>
      </c>
      <c r="O5017">
        <f>[1]资金台帐!O5017&amp;""</f>
      </c>
      <c r="P5017">
        <f>[1]资金台帐!P5017&amp;""</f>
      </c>
      <c r="Q5017">
        <f>[1]资金台帐!Q5017&amp;""</f>
      </c>
      <c r="T5017">
        <f>[1]资金台帐!T5017&amp;""</f>
      </c>
      <c r="U5017">
        <f>[1]资金台帐!U5017&amp;""</f>
      </c>
      <c r="W5017">
        <f>[1]资金台帐!W5017&amp;""</f>
      </c>
      <c r="X5017">
        <f>[1]资金台帐!X5017&amp;""</f>
      </c>
      <c r="AB5017">
        <f>[1]资金台帐!AB5017</f>
        <v>0</v>
      </c>
      <c r="AC5017">
        <f>[1]资金台帐!AC5017</f>
        <v>0</v>
      </c>
      <c r="AD5017">
        <f>[1]资金台帐!AD5017</f>
        <v>0</v>
      </c>
      <c r="AJ5017">
        <f>[1]资金台帐!AJ5017</f>
        <v>0</v>
      </c>
      <c r="AK5017">
        <f>[1]资金台帐!AK5017</f>
        <v>0</v>
      </c>
      <c r="BA5017" s="22">
        <f t="shared" si="0"/>
      </c>
    </row>
    <row r="5018">
      <c r="B5018">
        <f>[1]资金台帐!B5018&amp;""</f>
      </c>
      <c r="H5018">
        <f>[1]资金台帐!H5018&amp;""</f>
      </c>
      <c r="J5018">
        <f>[1]资金台帐!J5018&amp;""</f>
      </c>
      <c r="N5018">
        <f>[1]资金台帐!N5018</f>
      </c>
      <c r="O5018">
        <f>[1]资金台帐!O5018&amp;""</f>
      </c>
      <c r="P5018">
        <f>[1]资金台帐!P5018&amp;""</f>
      </c>
      <c r="Q5018">
        <f>[1]资金台帐!Q5018&amp;""</f>
      </c>
      <c r="T5018">
        <f>[1]资金台帐!T5018&amp;""</f>
      </c>
      <c r="U5018">
        <f>[1]资金台帐!U5018&amp;""</f>
      </c>
      <c r="W5018">
        <f>[1]资金台帐!W5018&amp;""</f>
      </c>
      <c r="X5018">
        <f>[1]资金台帐!X5018&amp;""</f>
      </c>
      <c r="AB5018">
        <f>[1]资金台帐!AB5018</f>
        <v>0</v>
      </c>
      <c r="AC5018">
        <f>[1]资金台帐!AC5018</f>
        <v>0</v>
      </c>
      <c r="AD5018">
        <f>[1]资金台帐!AD5018</f>
        <v>0</v>
      </c>
      <c r="AJ5018">
        <f>[1]资金台帐!AJ5018</f>
        <v>0</v>
      </c>
      <c r="AK5018">
        <f>[1]资金台帐!AK5018</f>
        <v>0</v>
      </c>
      <c r="BA5018" s="22">
        <f t="shared" si="0"/>
      </c>
    </row>
    <row r="5019">
      <c r="B5019">
        <f>[1]资金台帐!B5019&amp;""</f>
      </c>
      <c r="H5019">
        <f>[1]资金台帐!H5019&amp;""</f>
      </c>
      <c r="J5019">
        <f>[1]资金台帐!J5019&amp;""</f>
      </c>
      <c r="N5019">
        <f>[1]资金台帐!N5019</f>
      </c>
      <c r="O5019">
        <f>[1]资金台帐!O5019&amp;""</f>
      </c>
      <c r="P5019">
        <f>[1]资金台帐!P5019&amp;""</f>
      </c>
      <c r="Q5019">
        <f>[1]资金台帐!Q5019&amp;""</f>
      </c>
      <c r="T5019">
        <f>[1]资金台帐!T5019&amp;""</f>
      </c>
      <c r="U5019">
        <f>[1]资金台帐!U5019&amp;""</f>
      </c>
      <c r="W5019">
        <f>[1]资金台帐!W5019&amp;""</f>
      </c>
      <c r="X5019">
        <f>[1]资金台帐!X5019&amp;""</f>
      </c>
      <c r="AB5019">
        <f>[1]资金台帐!AB5019</f>
        <v>0</v>
      </c>
      <c r="AC5019">
        <f>[1]资金台帐!AC5019</f>
        <v>0</v>
      </c>
      <c r="AD5019">
        <f>[1]资金台帐!AD5019</f>
        <v>0</v>
      </c>
      <c r="AJ5019">
        <f>[1]资金台帐!AJ5019</f>
        <v>0</v>
      </c>
      <c r="AK5019">
        <f>[1]资金台帐!AK5019</f>
        <v>0</v>
      </c>
      <c r="BA5019" s="22">
        <f t="shared" si="0"/>
      </c>
    </row>
    <row r="5020">
      <c r="B5020">
        <f>[1]资金台帐!B5020&amp;""</f>
      </c>
      <c r="H5020">
        <f>[1]资金台帐!H5020&amp;""</f>
      </c>
      <c r="J5020">
        <f>[1]资金台帐!J5020&amp;""</f>
      </c>
      <c r="N5020">
        <f>[1]资金台帐!N5020</f>
      </c>
      <c r="O5020">
        <f>[1]资金台帐!O5020&amp;""</f>
      </c>
      <c r="P5020">
        <f>[1]资金台帐!P5020&amp;""</f>
      </c>
      <c r="Q5020">
        <f>[1]资金台帐!Q5020&amp;""</f>
      </c>
      <c r="T5020">
        <f>[1]资金台帐!T5020&amp;""</f>
      </c>
      <c r="U5020">
        <f>[1]资金台帐!U5020&amp;""</f>
      </c>
      <c r="W5020">
        <f>[1]资金台帐!W5020&amp;""</f>
      </c>
      <c r="X5020">
        <f>[1]资金台帐!X5020&amp;""</f>
      </c>
      <c r="AB5020">
        <f>[1]资金台帐!AB5020</f>
        <v>0</v>
      </c>
      <c r="AC5020">
        <f>[1]资金台帐!AC5020</f>
        <v>0</v>
      </c>
      <c r="AD5020">
        <f>[1]资金台帐!AD5020</f>
        <v>0</v>
      </c>
      <c r="AJ5020">
        <f>[1]资金台帐!AJ5020</f>
        <v>0</v>
      </c>
      <c r="AK5020">
        <f>[1]资金台帐!AK5020</f>
        <v>0</v>
      </c>
      <c r="BA5020" s="22">
        <f t="shared" si="0"/>
      </c>
    </row>
    <row r="5021">
      <c r="B5021">
        <f>[1]资金台帐!B5021&amp;""</f>
      </c>
      <c r="H5021">
        <f>[1]资金台帐!H5021&amp;""</f>
      </c>
      <c r="J5021">
        <f>[1]资金台帐!J5021&amp;""</f>
      </c>
      <c r="N5021">
        <f>[1]资金台帐!N5021</f>
      </c>
      <c r="O5021">
        <f>[1]资金台帐!O5021&amp;""</f>
      </c>
      <c r="P5021">
        <f>[1]资金台帐!P5021&amp;""</f>
      </c>
      <c r="Q5021">
        <f>[1]资金台帐!Q5021&amp;""</f>
      </c>
      <c r="T5021">
        <f>[1]资金台帐!T5021&amp;""</f>
      </c>
      <c r="U5021">
        <f>[1]资金台帐!U5021&amp;""</f>
      </c>
      <c r="W5021">
        <f>[1]资金台帐!W5021&amp;""</f>
      </c>
      <c r="X5021">
        <f>[1]资金台帐!X5021&amp;""</f>
      </c>
      <c r="AB5021">
        <f>[1]资金台帐!AB5021</f>
        <v>0</v>
      </c>
      <c r="AC5021">
        <f>[1]资金台帐!AC5021</f>
        <v>0</v>
      </c>
      <c r="AD5021">
        <f>[1]资金台帐!AD5021</f>
        <v>0</v>
      </c>
      <c r="AJ5021">
        <f>[1]资金台帐!AJ5021</f>
        <v>0</v>
      </c>
      <c r="AK5021">
        <f>[1]资金台帐!AK5021</f>
        <v>0</v>
      </c>
      <c r="BA5021" s="22">
        <f t="shared" si="0"/>
      </c>
    </row>
    <row r="5022">
      <c r="B5022">
        <f>[1]资金台帐!B5022&amp;""</f>
      </c>
      <c r="H5022">
        <f>[1]资金台帐!H5022&amp;""</f>
      </c>
      <c r="J5022">
        <f>[1]资金台帐!J5022&amp;""</f>
      </c>
      <c r="N5022">
        <f>[1]资金台帐!N5022</f>
      </c>
      <c r="O5022">
        <f>[1]资金台帐!O5022&amp;""</f>
      </c>
      <c r="P5022">
        <f>[1]资金台帐!P5022&amp;""</f>
      </c>
      <c r="Q5022">
        <f>[1]资金台帐!Q5022&amp;""</f>
      </c>
      <c r="T5022">
        <f>[1]资金台帐!T5022&amp;""</f>
      </c>
      <c r="U5022">
        <f>[1]资金台帐!U5022&amp;""</f>
      </c>
      <c r="W5022">
        <f>[1]资金台帐!W5022&amp;""</f>
      </c>
      <c r="X5022">
        <f>[1]资金台帐!X5022&amp;""</f>
      </c>
      <c r="AB5022">
        <f>[1]资金台帐!AB5022</f>
        <v>0</v>
      </c>
      <c r="AC5022">
        <f>[1]资金台帐!AC5022</f>
        <v>0</v>
      </c>
      <c r="AD5022">
        <f>[1]资金台帐!AD5022</f>
        <v>0</v>
      </c>
      <c r="AJ5022">
        <f>[1]资金台帐!AJ5022</f>
        <v>0</v>
      </c>
      <c r="AK5022">
        <f>[1]资金台帐!AK5022</f>
        <v>0</v>
      </c>
      <c r="BA5022" s="22">
        <f t="shared" si="0"/>
      </c>
    </row>
    <row r="5023">
      <c r="B5023">
        <f>[1]资金台帐!B5023&amp;""</f>
      </c>
      <c r="H5023">
        <f>[1]资金台帐!H5023&amp;""</f>
      </c>
      <c r="J5023">
        <f>[1]资金台帐!J5023&amp;""</f>
      </c>
      <c r="N5023">
        <f>[1]资金台帐!N5023</f>
      </c>
      <c r="O5023">
        <f>[1]资金台帐!O5023&amp;""</f>
      </c>
      <c r="P5023">
        <f>[1]资金台帐!P5023&amp;""</f>
      </c>
      <c r="Q5023">
        <f>[1]资金台帐!Q5023&amp;""</f>
      </c>
      <c r="T5023">
        <f>[1]资金台帐!T5023&amp;""</f>
      </c>
      <c r="U5023">
        <f>[1]资金台帐!U5023&amp;""</f>
      </c>
      <c r="W5023">
        <f>[1]资金台帐!W5023&amp;""</f>
      </c>
      <c r="X5023">
        <f>[1]资金台帐!X5023&amp;""</f>
      </c>
      <c r="AB5023">
        <f>[1]资金台帐!AB5023</f>
        <v>0</v>
      </c>
      <c r="AC5023">
        <f>[1]资金台帐!AC5023</f>
        <v>0</v>
      </c>
      <c r="AD5023">
        <f>[1]资金台帐!AD5023</f>
        <v>0</v>
      </c>
      <c r="AJ5023">
        <f>[1]资金台帐!AJ5023</f>
        <v>0</v>
      </c>
      <c r="AK5023">
        <f>[1]资金台帐!AK5023</f>
        <v>0</v>
      </c>
      <c r="BA5023" s="22">
        <f t="shared" si="0"/>
      </c>
    </row>
    <row r="5024">
      <c r="B5024">
        <f>[1]资金台帐!B5024&amp;""</f>
      </c>
      <c r="H5024">
        <f>[1]资金台帐!H5024&amp;""</f>
      </c>
      <c r="J5024">
        <f>[1]资金台帐!J5024&amp;""</f>
      </c>
      <c r="N5024">
        <f>[1]资金台帐!N5024</f>
      </c>
      <c r="O5024">
        <f>[1]资金台帐!O5024&amp;""</f>
      </c>
      <c r="P5024">
        <f>[1]资金台帐!P5024&amp;""</f>
      </c>
      <c r="Q5024">
        <f>[1]资金台帐!Q5024&amp;""</f>
      </c>
      <c r="T5024">
        <f>[1]资金台帐!T5024&amp;""</f>
      </c>
      <c r="U5024">
        <f>[1]资金台帐!U5024&amp;""</f>
      </c>
      <c r="W5024">
        <f>[1]资金台帐!W5024&amp;""</f>
      </c>
      <c r="X5024">
        <f>[1]资金台帐!X5024&amp;""</f>
      </c>
      <c r="AB5024">
        <f>[1]资金台帐!AB5024</f>
        <v>0</v>
      </c>
      <c r="AC5024">
        <f>[1]资金台帐!AC5024</f>
        <v>0</v>
      </c>
      <c r="AD5024">
        <f>[1]资金台帐!AD5024</f>
        <v>0</v>
      </c>
      <c r="AJ5024">
        <f>[1]资金台帐!AJ5024</f>
        <v>0</v>
      </c>
      <c r="AK5024">
        <f>[1]资金台帐!AK5024</f>
        <v>0</v>
      </c>
      <c r="BA5024" s="22">
        <f t="shared" si="0"/>
      </c>
    </row>
    <row r="5025">
      <c r="B5025">
        <f>[1]资金台帐!B5025&amp;""</f>
      </c>
      <c r="H5025">
        <f>[1]资金台帐!H5025&amp;""</f>
      </c>
      <c r="J5025">
        <f>[1]资金台帐!J5025&amp;""</f>
      </c>
      <c r="N5025">
        <f>[1]资金台帐!N5025</f>
      </c>
      <c r="O5025">
        <f>[1]资金台帐!O5025&amp;""</f>
      </c>
      <c r="P5025">
        <f>[1]资金台帐!P5025&amp;""</f>
      </c>
      <c r="Q5025">
        <f>[1]资金台帐!Q5025&amp;""</f>
      </c>
      <c r="T5025">
        <f>[1]资金台帐!T5025&amp;""</f>
      </c>
      <c r="U5025">
        <f>[1]资金台帐!U5025&amp;""</f>
      </c>
      <c r="W5025">
        <f>[1]资金台帐!W5025&amp;""</f>
      </c>
      <c r="X5025">
        <f>[1]资金台帐!X5025&amp;""</f>
      </c>
      <c r="AB5025">
        <f>[1]资金台帐!AB5025</f>
        <v>0</v>
      </c>
      <c r="AC5025">
        <f>[1]资金台帐!AC5025</f>
        <v>0</v>
      </c>
      <c r="AD5025">
        <f>[1]资金台帐!AD5025</f>
        <v>0</v>
      </c>
      <c r="AJ5025">
        <f>[1]资金台帐!AJ5025</f>
        <v>0</v>
      </c>
      <c r="AK5025">
        <f>[1]资金台帐!AK5025</f>
        <v>0</v>
      </c>
      <c r="BA5025" s="22">
        <f t="shared" si="0"/>
      </c>
    </row>
    <row r="5026">
      <c r="B5026">
        <f>[1]资金台帐!B5026&amp;""</f>
      </c>
      <c r="H5026">
        <f>[1]资金台帐!H5026&amp;""</f>
      </c>
      <c r="J5026">
        <f>[1]资金台帐!J5026&amp;""</f>
      </c>
      <c r="N5026">
        <f>[1]资金台帐!N5026</f>
      </c>
      <c r="O5026">
        <f>[1]资金台帐!O5026&amp;""</f>
      </c>
      <c r="P5026">
        <f>[1]资金台帐!P5026&amp;""</f>
      </c>
      <c r="Q5026">
        <f>[1]资金台帐!Q5026&amp;""</f>
      </c>
      <c r="T5026">
        <f>[1]资金台帐!T5026&amp;""</f>
      </c>
      <c r="U5026">
        <f>[1]资金台帐!U5026&amp;""</f>
      </c>
      <c r="W5026">
        <f>[1]资金台帐!W5026&amp;""</f>
      </c>
      <c r="X5026">
        <f>[1]资金台帐!X5026&amp;""</f>
      </c>
      <c r="AB5026">
        <f>[1]资金台帐!AB5026</f>
        <v>0</v>
      </c>
      <c r="AC5026">
        <f>[1]资金台帐!AC5026</f>
        <v>0</v>
      </c>
      <c r="AD5026">
        <f>[1]资金台帐!AD5026</f>
        <v>0</v>
      </c>
      <c r="AJ5026">
        <f>[1]资金台帐!AJ5026</f>
        <v>0</v>
      </c>
      <c r="AK5026">
        <f>[1]资金台帐!AK5026</f>
        <v>0</v>
      </c>
      <c r="BA5026" s="22">
        <f t="shared" si="0"/>
      </c>
    </row>
    <row r="5027">
      <c r="B5027">
        <f>[1]资金台帐!B5027&amp;""</f>
      </c>
      <c r="H5027">
        <f>[1]资金台帐!H5027&amp;""</f>
      </c>
      <c r="J5027">
        <f>[1]资金台帐!J5027&amp;""</f>
      </c>
      <c r="N5027">
        <f>[1]资金台帐!N5027</f>
      </c>
      <c r="O5027">
        <f>[1]资金台帐!O5027&amp;""</f>
      </c>
      <c r="P5027">
        <f>[1]资金台帐!P5027&amp;""</f>
      </c>
      <c r="Q5027">
        <f>[1]资金台帐!Q5027&amp;""</f>
      </c>
      <c r="T5027">
        <f>[1]资金台帐!T5027&amp;""</f>
      </c>
      <c r="U5027">
        <f>[1]资金台帐!U5027&amp;""</f>
      </c>
      <c r="W5027">
        <f>[1]资金台帐!W5027&amp;""</f>
      </c>
      <c r="X5027">
        <f>[1]资金台帐!X5027&amp;""</f>
      </c>
      <c r="AB5027">
        <f>[1]资金台帐!AB5027</f>
        <v>0</v>
      </c>
      <c r="AC5027">
        <f>[1]资金台帐!AC5027</f>
        <v>0</v>
      </c>
      <c r="AD5027">
        <f>[1]资金台帐!AD5027</f>
        <v>0</v>
      </c>
      <c r="AJ5027">
        <f>[1]资金台帐!AJ5027</f>
        <v>0</v>
      </c>
      <c r="AK5027">
        <f>[1]资金台帐!AK5027</f>
        <v>0</v>
      </c>
      <c r="BA5027" s="22">
        <f t="shared" si="0"/>
      </c>
    </row>
    <row r="5028">
      <c r="B5028">
        <f>[1]资金台帐!B5028&amp;""</f>
      </c>
      <c r="H5028">
        <f>[1]资金台帐!H5028&amp;""</f>
      </c>
      <c r="J5028">
        <f>[1]资金台帐!J5028&amp;""</f>
      </c>
      <c r="N5028">
        <f>[1]资金台帐!N5028</f>
      </c>
      <c r="O5028">
        <f>[1]资金台帐!O5028&amp;""</f>
      </c>
      <c r="P5028">
        <f>[1]资金台帐!P5028&amp;""</f>
      </c>
      <c r="Q5028">
        <f>[1]资金台帐!Q5028&amp;""</f>
      </c>
      <c r="T5028">
        <f>[1]资金台帐!T5028&amp;""</f>
      </c>
      <c r="U5028">
        <f>[1]资金台帐!U5028&amp;""</f>
      </c>
      <c r="W5028">
        <f>[1]资金台帐!W5028&amp;""</f>
      </c>
      <c r="X5028">
        <f>[1]资金台帐!X5028&amp;""</f>
      </c>
      <c r="AB5028">
        <f>[1]资金台帐!AB5028</f>
        <v>0</v>
      </c>
      <c r="AC5028">
        <f>[1]资金台帐!AC5028</f>
        <v>0</v>
      </c>
      <c r="AD5028">
        <f>[1]资金台帐!AD5028</f>
        <v>0</v>
      </c>
      <c r="AJ5028">
        <f>[1]资金台帐!AJ5028</f>
        <v>0</v>
      </c>
      <c r="AK5028">
        <f>[1]资金台帐!AK5028</f>
        <v>0</v>
      </c>
      <c r="BA5028" s="22">
        <f t="shared" si="0"/>
      </c>
    </row>
    <row r="5029">
      <c r="B5029">
        <f>[1]资金台帐!B5029&amp;""</f>
      </c>
      <c r="H5029">
        <f>[1]资金台帐!H5029&amp;""</f>
      </c>
      <c r="J5029">
        <f>[1]资金台帐!J5029&amp;""</f>
      </c>
      <c r="N5029">
        <f>[1]资金台帐!N5029</f>
      </c>
      <c r="O5029">
        <f>[1]资金台帐!O5029&amp;""</f>
      </c>
      <c r="P5029">
        <f>[1]资金台帐!P5029&amp;""</f>
      </c>
      <c r="Q5029">
        <f>[1]资金台帐!Q5029&amp;""</f>
      </c>
      <c r="T5029">
        <f>[1]资金台帐!T5029&amp;""</f>
      </c>
      <c r="U5029">
        <f>[1]资金台帐!U5029&amp;""</f>
      </c>
      <c r="W5029">
        <f>[1]资金台帐!W5029&amp;""</f>
      </c>
      <c r="X5029">
        <f>[1]资金台帐!X5029&amp;""</f>
      </c>
      <c r="AB5029">
        <f>[1]资金台帐!AB5029</f>
        <v>0</v>
      </c>
      <c r="AC5029">
        <f>[1]资金台帐!AC5029</f>
        <v>0</v>
      </c>
      <c r="AD5029">
        <f>[1]资金台帐!AD5029</f>
        <v>0</v>
      </c>
      <c r="AJ5029">
        <f>[1]资金台帐!AJ5029</f>
        <v>0</v>
      </c>
      <c r="AK5029">
        <f>[1]资金台帐!AK5029</f>
        <v>0</v>
      </c>
      <c r="BA5029" s="22">
        <f t="shared" si="0"/>
      </c>
    </row>
    <row r="5030">
      <c r="B5030">
        <f>[1]资金台帐!B5030&amp;""</f>
      </c>
      <c r="H5030">
        <f>[1]资金台帐!H5030&amp;""</f>
      </c>
      <c r="J5030">
        <f>[1]资金台帐!J5030&amp;""</f>
      </c>
      <c r="N5030">
        <f>[1]资金台帐!N5030</f>
      </c>
      <c r="O5030">
        <f>[1]资金台帐!O5030&amp;""</f>
      </c>
      <c r="P5030">
        <f>[1]资金台帐!P5030&amp;""</f>
      </c>
      <c r="Q5030">
        <f>[1]资金台帐!Q5030&amp;""</f>
      </c>
      <c r="T5030">
        <f>[1]资金台帐!T5030&amp;""</f>
      </c>
      <c r="U5030">
        <f>[1]资金台帐!U5030&amp;""</f>
      </c>
      <c r="W5030">
        <f>[1]资金台帐!W5030&amp;""</f>
      </c>
      <c r="X5030">
        <f>[1]资金台帐!X5030&amp;""</f>
      </c>
      <c r="AB5030">
        <f>[1]资金台帐!AB5030</f>
        <v>0</v>
      </c>
      <c r="AC5030">
        <f>[1]资金台帐!AC5030</f>
        <v>0</v>
      </c>
      <c r="AD5030">
        <f>[1]资金台帐!AD5030</f>
        <v>0</v>
      </c>
      <c r="AJ5030">
        <f>[1]资金台帐!AJ5030</f>
        <v>0</v>
      </c>
      <c r="AK5030">
        <f>[1]资金台帐!AK5030</f>
        <v>0</v>
      </c>
      <c r="BA5030" s="22">
        <f t="shared" si="0"/>
      </c>
    </row>
    <row r="5031">
      <c r="B5031">
        <f>[1]资金台帐!B5031&amp;""</f>
      </c>
      <c r="H5031">
        <f>[1]资金台帐!H5031&amp;""</f>
      </c>
      <c r="J5031">
        <f>[1]资金台帐!J5031&amp;""</f>
      </c>
      <c r="N5031">
        <f>[1]资金台帐!N5031</f>
      </c>
      <c r="O5031">
        <f>[1]资金台帐!O5031&amp;""</f>
      </c>
      <c r="P5031">
        <f>[1]资金台帐!P5031&amp;""</f>
      </c>
      <c r="Q5031">
        <f>[1]资金台帐!Q5031&amp;""</f>
      </c>
      <c r="T5031">
        <f>[1]资金台帐!T5031&amp;""</f>
      </c>
      <c r="U5031">
        <f>[1]资金台帐!U5031&amp;""</f>
      </c>
      <c r="W5031">
        <f>[1]资金台帐!W5031&amp;""</f>
      </c>
      <c r="X5031">
        <f>[1]资金台帐!X5031&amp;""</f>
      </c>
      <c r="AB5031">
        <f>[1]资金台帐!AB5031</f>
        <v>0</v>
      </c>
      <c r="AC5031">
        <f>[1]资金台帐!AC5031</f>
        <v>0</v>
      </c>
      <c r="AD5031">
        <f>[1]资金台帐!AD5031</f>
        <v>0</v>
      </c>
      <c r="AJ5031">
        <f>[1]资金台帐!AJ5031</f>
        <v>0</v>
      </c>
      <c r="AK5031">
        <f>[1]资金台帐!AK5031</f>
        <v>0</v>
      </c>
      <c r="BA5031" s="22">
        <f t="shared" si="0"/>
      </c>
    </row>
    <row r="5032">
      <c r="B5032">
        <f>[1]资金台帐!B5032&amp;""</f>
      </c>
      <c r="H5032">
        <f>[1]资金台帐!H5032&amp;""</f>
      </c>
      <c r="J5032">
        <f>[1]资金台帐!J5032&amp;""</f>
      </c>
      <c r="N5032">
        <f>[1]资金台帐!N5032</f>
      </c>
      <c r="O5032">
        <f>[1]资金台帐!O5032&amp;""</f>
      </c>
      <c r="P5032">
        <f>[1]资金台帐!P5032&amp;""</f>
      </c>
      <c r="Q5032">
        <f>[1]资金台帐!Q5032&amp;""</f>
      </c>
      <c r="T5032">
        <f>[1]资金台帐!T5032&amp;""</f>
      </c>
      <c r="U5032">
        <f>[1]资金台帐!U5032&amp;""</f>
      </c>
      <c r="W5032">
        <f>[1]资金台帐!W5032&amp;""</f>
      </c>
      <c r="X5032">
        <f>[1]资金台帐!X5032&amp;""</f>
      </c>
      <c r="AB5032">
        <f>[1]资金台帐!AB5032</f>
        <v>0</v>
      </c>
      <c r="AC5032">
        <f>[1]资金台帐!AC5032</f>
        <v>0</v>
      </c>
      <c r="AD5032">
        <f>[1]资金台帐!AD5032</f>
        <v>0</v>
      </c>
      <c r="AJ5032">
        <f>[1]资金台帐!AJ5032</f>
        <v>0</v>
      </c>
      <c r="AK5032">
        <f>[1]资金台帐!AK5032</f>
        <v>0</v>
      </c>
      <c r="BA5032" s="22">
        <f t="shared" si="0"/>
      </c>
    </row>
    <row r="5033">
      <c r="B5033">
        <f>[1]资金台帐!B5033&amp;""</f>
      </c>
      <c r="H5033">
        <f>[1]资金台帐!H5033&amp;""</f>
      </c>
      <c r="J5033">
        <f>[1]资金台帐!J5033&amp;""</f>
      </c>
      <c r="N5033">
        <f>[1]资金台帐!N5033</f>
      </c>
      <c r="O5033">
        <f>[1]资金台帐!O5033&amp;""</f>
      </c>
      <c r="P5033">
        <f>[1]资金台帐!P5033&amp;""</f>
      </c>
      <c r="Q5033">
        <f>[1]资金台帐!Q5033&amp;""</f>
      </c>
      <c r="T5033">
        <f>[1]资金台帐!T5033&amp;""</f>
      </c>
      <c r="U5033">
        <f>[1]资金台帐!U5033&amp;""</f>
      </c>
      <c r="W5033">
        <f>[1]资金台帐!W5033&amp;""</f>
      </c>
      <c r="X5033">
        <f>[1]资金台帐!X5033&amp;""</f>
      </c>
      <c r="AB5033">
        <f>[1]资金台帐!AB5033</f>
        <v>0</v>
      </c>
      <c r="AC5033">
        <f>[1]资金台帐!AC5033</f>
        <v>0</v>
      </c>
      <c r="AD5033">
        <f>[1]资金台帐!AD5033</f>
        <v>0</v>
      </c>
      <c r="AJ5033">
        <f>[1]资金台帐!AJ5033</f>
        <v>0</v>
      </c>
      <c r="AK5033">
        <f>[1]资金台帐!AK5033</f>
        <v>0</v>
      </c>
      <c r="BA5033" s="22">
        <f t="shared" si="0"/>
      </c>
    </row>
    <row r="5034">
      <c r="B5034">
        <f>[1]资金台帐!B5034&amp;""</f>
      </c>
      <c r="H5034">
        <f>[1]资金台帐!H5034&amp;""</f>
      </c>
      <c r="J5034">
        <f>[1]资金台帐!J5034&amp;""</f>
      </c>
      <c r="N5034">
        <f>[1]资金台帐!N5034</f>
      </c>
      <c r="O5034">
        <f>[1]资金台帐!O5034&amp;""</f>
      </c>
      <c r="P5034">
        <f>[1]资金台帐!P5034&amp;""</f>
      </c>
      <c r="Q5034">
        <f>[1]资金台帐!Q5034&amp;""</f>
      </c>
      <c r="T5034">
        <f>[1]资金台帐!T5034&amp;""</f>
      </c>
      <c r="U5034">
        <f>[1]资金台帐!U5034&amp;""</f>
      </c>
      <c r="W5034">
        <f>[1]资金台帐!W5034&amp;""</f>
      </c>
      <c r="X5034">
        <f>[1]资金台帐!X5034&amp;""</f>
      </c>
      <c r="AB5034">
        <f>[1]资金台帐!AB5034</f>
        <v>0</v>
      </c>
      <c r="AC5034">
        <f>[1]资金台帐!AC5034</f>
        <v>0</v>
      </c>
      <c r="AD5034">
        <f>[1]资金台帐!AD5034</f>
        <v>0</v>
      </c>
      <c r="AJ5034">
        <f>[1]资金台帐!AJ5034</f>
        <v>0</v>
      </c>
      <c r="AK5034">
        <f>[1]资金台帐!AK5034</f>
        <v>0</v>
      </c>
      <c r="BA5034" s="22">
        <f t="shared" si="0"/>
      </c>
    </row>
    <row r="5035">
      <c r="B5035">
        <f>[1]资金台帐!B5035&amp;""</f>
      </c>
      <c r="H5035">
        <f>[1]资金台帐!H5035&amp;""</f>
      </c>
      <c r="J5035">
        <f>[1]资金台帐!J5035&amp;""</f>
      </c>
      <c r="N5035">
        <f>[1]资金台帐!N5035</f>
      </c>
      <c r="O5035">
        <f>[1]资金台帐!O5035&amp;""</f>
      </c>
      <c r="P5035">
        <f>[1]资金台帐!P5035&amp;""</f>
      </c>
      <c r="Q5035">
        <f>[1]资金台帐!Q5035&amp;""</f>
      </c>
      <c r="T5035">
        <f>[1]资金台帐!T5035&amp;""</f>
      </c>
      <c r="U5035">
        <f>[1]资金台帐!U5035&amp;""</f>
      </c>
      <c r="W5035">
        <f>[1]资金台帐!W5035&amp;""</f>
      </c>
      <c r="X5035">
        <f>[1]资金台帐!X5035&amp;""</f>
      </c>
      <c r="AB5035">
        <f>[1]资金台帐!AB5035</f>
        <v>0</v>
      </c>
      <c r="AC5035">
        <f>[1]资金台帐!AC5035</f>
        <v>0</v>
      </c>
      <c r="AD5035">
        <f>[1]资金台帐!AD5035</f>
        <v>0</v>
      </c>
      <c r="AJ5035">
        <f>[1]资金台帐!AJ5035</f>
        <v>0</v>
      </c>
      <c r="AK5035">
        <f>[1]资金台帐!AK5035</f>
        <v>0</v>
      </c>
      <c r="BA5035" s="22">
        <f t="shared" si="0"/>
      </c>
    </row>
    <row r="5036">
      <c r="B5036">
        <f>[1]资金台帐!B5036&amp;""</f>
      </c>
      <c r="H5036">
        <f>[1]资金台帐!H5036&amp;""</f>
      </c>
      <c r="J5036">
        <f>[1]资金台帐!J5036&amp;""</f>
      </c>
      <c r="N5036">
        <f>[1]资金台帐!N5036</f>
      </c>
      <c r="O5036">
        <f>[1]资金台帐!O5036&amp;""</f>
      </c>
      <c r="P5036">
        <f>[1]资金台帐!P5036&amp;""</f>
      </c>
      <c r="Q5036">
        <f>[1]资金台帐!Q5036&amp;""</f>
      </c>
      <c r="T5036">
        <f>[1]资金台帐!T5036&amp;""</f>
      </c>
      <c r="U5036">
        <f>[1]资金台帐!U5036&amp;""</f>
      </c>
      <c r="W5036">
        <f>[1]资金台帐!W5036&amp;""</f>
      </c>
      <c r="X5036">
        <f>[1]资金台帐!X5036&amp;""</f>
      </c>
      <c r="AB5036">
        <f>[1]资金台帐!AB5036</f>
        <v>0</v>
      </c>
      <c r="AC5036">
        <f>[1]资金台帐!AC5036</f>
        <v>0</v>
      </c>
      <c r="AD5036">
        <f>[1]资金台帐!AD5036</f>
        <v>0</v>
      </c>
      <c r="AJ5036">
        <f>[1]资金台帐!AJ5036</f>
        <v>0</v>
      </c>
      <c r="AK5036">
        <f>[1]资金台帐!AK5036</f>
        <v>0</v>
      </c>
      <c r="BA5036" s="22">
        <f t="shared" si="0"/>
      </c>
    </row>
    <row r="5037">
      <c r="B5037">
        <f>[1]资金台帐!B5037&amp;""</f>
      </c>
      <c r="H5037">
        <f>[1]资金台帐!H5037&amp;""</f>
      </c>
      <c r="J5037">
        <f>[1]资金台帐!J5037&amp;""</f>
      </c>
      <c r="N5037">
        <f>[1]资金台帐!N5037</f>
      </c>
      <c r="O5037">
        <f>[1]资金台帐!O5037&amp;""</f>
      </c>
      <c r="P5037">
        <f>[1]资金台帐!P5037&amp;""</f>
      </c>
      <c r="Q5037">
        <f>[1]资金台帐!Q5037&amp;""</f>
      </c>
      <c r="T5037">
        <f>[1]资金台帐!T5037&amp;""</f>
      </c>
      <c r="U5037">
        <f>[1]资金台帐!U5037&amp;""</f>
      </c>
      <c r="W5037">
        <f>[1]资金台帐!W5037&amp;""</f>
      </c>
      <c r="X5037">
        <f>[1]资金台帐!X5037&amp;""</f>
      </c>
      <c r="AB5037">
        <f>[1]资金台帐!AB5037</f>
        <v>0</v>
      </c>
      <c r="AC5037">
        <f>[1]资金台帐!AC5037</f>
        <v>0</v>
      </c>
      <c r="AD5037">
        <f>[1]资金台帐!AD5037</f>
        <v>0</v>
      </c>
      <c r="AJ5037">
        <f>[1]资金台帐!AJ5037</f>
        <v>0</v>
      </c>
      <c r="AK5037">
        <f>[1]资金台帐!AK5037</f>
        <v>0</v>
      </c>
      <c r="BA5037" s="22">
        <f t="shared" si="0"/>
      </c>
    </row>
    <row r="5038">
      <c r="B5038">
        <f>[1]资金台帐!B5038&amp;""</f>
      </c>
      <c r="H5038">
        <f>[1]资金台帐!H5038&amp;""</f>
      </c>
      <c r="J5038">
        <f>[1]资金台帐!J5038&amp;""</f>
      </c>
      <c r="N5038">
        <f>[1]资金台帐!N5038</f>
      </c>
      <c r="O5038">
        <f>[1]资金台帐!O5038&amp;""</f>
      </c>
      <c r="P5038">
        <f>[1]资金台帐!P5038&amp;""</f>
      </c>
      <c r="Q5038">
        <f>[1]资金台帐!Q5038&amp;""</f>
      </c>
      <c r="T5038">
        <f>[1]资金台帐!T5038&amp;""</f>
      </c>
      <c r="U5038">
        <f>[1]资金台帐!U5038&amp;""</f>
      </c>
      <c r="W5038">
        <f>[1]资金台帐!W5038&amp;""</f>
      </c>
      <c r="X5038">
        <f>[1]资金台帐!X5038&amp;""</f>
      </c>
      <c r="AB5038">
        <f>[1]资金台帐!AB5038</f>
        <v>0</v>
      </c>
      <c r="AC5038">
        <f>[1]资金台帐!AC5038</f>
        <v>0</v>
      </c>
      <c r="AD5038">
        <f>[1]资金台帐!AD5038</f>
        <v>0</v>
      </c>
      <c r="AJ5038">
        <f>[1]资金台帐!AJ5038</f>
        <v>0</v>
      </c>
      <c r="AK5038">
        <f>[1]资金台帐!AK5038</f>
        <v>0</v>
      </c>
      <c r="BA5038" s="22">
        <f t="shared" si="0"/>
      </c>
    </row>
    <row r="5039">
      <c r="B5039">
        <f>[1]资金台帐!B5039&amp;""</f>
      </c>
      <c r="H5039">
        <f>[1]资金台帐!H5039&amp;""</f>
      </c>
      <c r="J5039">
        <f>[1]资金台帐!J5039&amp;""</f>
      </c>
      <c r="N5039">
        <f>[1]资金台帐!N5039</f>
      </c>
      <c r="O5039">
        <f>[1]资金台帐!O5039&amp;""</f>
      </c>
      <c r="P5039">
        <f>[1]资金台帐!P5039&amp;""</f>
      </c>
      <c r="Q5039">
        <f>[1]资金台帐!Q5039&amp;""</f>
      </c>
      <c r="T5039">
        <f>[1]资金台帐!T5039&amp;""</f>
      </c>
      <c r="U5039">
        <f>[1]资金台帐!U5039&amp;""</f>
      </c>
      <c r="W5039">
        <f>[1]资金台帐!W5039&amp;""</f>
      </c>
      <c r="X5039">
        <f>[1]资金台帐!X5039&amp;""</f>
      </c>
      <c r="AB5039">
        <f>[1]资金台帐!AB5039</f>
        <v>0</v>
      </c>
      <c r="AC5039">
        <f>[1]资金台帐!AC5039</f>
        <v>0</v>
      </c>
      <c r="AD5039">
        <f>[1]资金台帐!AD5039</f>
        <v>0</v>
      </c>
      <c r="AJ5039">
        <f>[1]资金台帐!AJ5039</f>
        <v>0</v>
      </c>
      <c r="AK5039">
        <f>[1]资金台帐!AK5039</f>
        <v>0</v>
      </c>
      <c r="BA5039" s="22">
        <f t="shared" si="0"/>
      </c>
    </row>
    <row r="5040">
      <c r="B5040">
        <f>[1]资金台帐!B5040&amp;""</f>
      </c>
      <c r="H5040">
        <f>[1]资金台帐!H5040&amp;""</f>
      </c>
      <c r="J5040">
        <f>[1]资金台帐!J5040&amp;""</f>
      </c>
      <c r="N5040">
        <f>[1]资金台帐!N5040</f>
      </c>
      <c r="O5040">
        <f>[1]资金台帐!O5040&amp;""</f>
      </c>
      <c r="P5040">
        <f>[1]资金台帐!P5040&amp;""</f>
      </c>
      <c r="Q5040">
        <f>[1]资金台帐!Q5040&amp;""</f>
      </c>
      <c r="T5040">
        <f>[1]资金台帐!T5040&amp;""</f>
      </c>
      <c r="U5040">
        <f>[1]资金台帐!U5040&amp;""</f>
      </c>
      <c r="W5040">
        <f>[1]资金台帐!W5040&amp;""</f>
      </c>
      <c r="X5040">
        <f>[1]资金台帐!X5040&amp;""</f>
      </c>
      <c r="AB5040">
        <f>[1]资金台帐!AB5040</f>
        <v>0</v>
      </c>
      <c r="AC5040">
        <f>[1]资金台帐!AC5040</f>
        <v>0</v>
      </c>
      <c r="AD5040">
        <f>[1]资金台帐!AD5040</f>
        <v>0</v>
      </c>
      <c r="AJ5040">
        <f>[1]资金台帐!AJ5040</f>
        <v>0</v>
      </c>
      <c r="AK5040">
        <f>[1]资金台帐!AK5040</f>
        <v>0</v>
      </c>
      <c r="BA5040" s="22">
        <f t="shared" si="0"/>
      </c>
    </row>
    <row r="5041">
      <c r="B5041">
        <f>[1]资金台帐!B5041&amp;""</f>
      </c>
      <c r="H5041">
        <f>[1]资金台帐!H5041&amp;""</f>
      </c>
      <c r="J5041">
        <f>[1]资金台帐!J5041&amp;""</f>
      </c>
      <c r="N5041">
        <f>[1]资金台帐!N5041</f>
      </c>
      <c r="O5041">
        <f>[1]资金台帐!O5041&amp;""</f>
      </c>
      <c r="P5041">
        <f>[1]资金台帐!P5041&amp;""</f>
      </c>
      <c r="Q5041">
        <f>[1]资金台帐!Q5041&amp;""</f>
      </c>
      <c r="T5041">
        <f>[1]资金台帐!T5041&amp;""</f>
      </c>
      <c r="U5041">
        <f>[1]资金台帐!U5041&amp;""</f>
      </c>
      <c r="W5041">
        <f>[1]资金台帐!W5041&amp;""</f>
      </c>
      <c r="X5041">
        <f>[1]资金台帐!X5041&amp;""</f>
      </c>
      <c r="AB5041">
        <f>[1]资金台帐!AB5041</f>
        <v>0</v>
      </c>
      <c r="AC5041">
        <f>[1]资金台帐!AC5041</f>
        <v>0</v>
      </c>
      <c r="AD5041">
        <f>[1]资金台帐!AD5041</f>
        <v>0</v>
      </c>
      <c r="AJ5041">
        <f>[1]资金台帐!AJ5041</f>
        <v>0</v>
      </c>
      <c r="AK5041">
        <f>[1]资金台帐!AK5041</f>
        <v>0</v>
      </c>
      <c r="BA5041" s="22">
        <f t="shared" si="0"/>
      </c>
    </row>
    <row r="5042">
      <c r="B5042">
        <f>[1]资金台帐!B5042&amp;""</f>
      </c>
      <c r="H5042">
        <f>[1]资金台帐!H5042&amp;""</f>
      </c>
      <c r="J5042">
        <f>[1]资金台帐!J5042&amp;""</f>
      </c>
      <c r="N5042">
        <f>[1]资金台帐!N5042</f>
      </c>
      <c r="O5042">
        <f>[1]资金台帐!O5042&amp;""</f>
      </c>
      <c r="P5042">
        <f>[1]资金台帐!P5042&amp;""</f>
      </c>
      <c r="Q5042">
        <f>[1]资金台帐!Q5042&amp;""</f>
      </c>
      <c r="T5042">
        <f>[1]资金台帐!T5042&amp;""</f>
      </c>
      <c r="U5042">
        <f>[1]资金台帐!U5042&amp;""</f>
      </c>
      <c r="W5042">
        <f>[1]资金台帐!W5042&amp;""</f>
      </c>
      <c r="X5042">
        <f>[1]资金台帐!X5042&amp;""</f>
      </c>
      <c r="AB5042">
        <f>[1]资金台帐!AB5042</f>
        <v>0</v>
      </c>
      <c r="AC5042">
        <f>[1]资金台帐!AC5042</f>
        <v>0</v>
      </c>
      <c r="AD5042">
        <f>[1]资金台帐!AD5042</f>
        <v>0</v>
      </c>
      <c r="AJ5042">
        <f>[1]资金台帐!AJ5042</f>
        <v>0</v>
      </c>
      <c r="AK5042">
        <f>[1]资金台帐!AK5042</f>
        <v>0</v>
      </c>
      <c r="BA5042" s="22">
        <f t="shared" si="0"/>
      </c>
    </row>
    <row r="5043">
      <c r="B5043">
        <f>[1]资金台帐!B5043&amp;""</f>
      </c>
      <c r="H5043">
        <f>[1]资金台帐!H5043&amp;""</f>
      </c>
      <c r="J5043">
        <f>[1]资金台帐!J5043&amp;""</f>
      </c>
      <c r="N5043">
        <f>[1]资金台帐!N5043</f>
      </c>
      <c r="O5043">
        <f>[1]资金台帐!O5043&amp;""</f>
      </c>
      <c r="P5043">
        <f>[1]资金台帐!P5043&amp;""</f>
      </c>
      <c r="Q5043">
        <f>[1]资金台帐!Q5043&amp;""</f>
      </c>
      <c r="T5043">
        <f>[1]资金台帐!T5043&amp;""</f>
      </c>
      <c r="U5043">
        <f>[1]资金台帐!U5043&amp;""</f>
      </c>
      <c r="W5043">
        <f>[1]资金台帐!W5043&amp;""</f>
      </c>
      <c r="X5043">
        <f>[1]资金台帐!X5043&amp;""</f>
      </c>
      <c r="AB5043">
        <f>[1]资金台帐!AB5043</f>
        <v>0</v>
      </c>
      <c r="AC5043">
        <f>[1]资金台帐!AC5043</f>
        <v>0</v>
      </c>
      <c r="AD5043">
        <f>[1]资金台帐!AD5043</f>
        <v>0</v>
      </c>
      <c r="AJ5043">
        <f>[1]资金台帐!AJ5043</f>
        <v>0</v>
      </c>
      <c r="AK5043">
        <f>[1]资金台帐!AK5043</f>
        <v>0</v>
      </c>
      <c r="BA5043" s="22">
        <f t="shared" si="0"/>
      </c>
    </row>
    <row r="5044">
      <c r="B5044">
        <f>[1]资金台帐!B5044&amp;""</f>
      </c>
      <c r="H5044">
        <f>[1]资金台帐!H5044&amp;""</f>
      </c>
      <c r="J5044">
        <f>[1]资金台帐!J5044&amp;""</f>
      </c>
      <c r="N5044">
        <f>[1]资金台帐!N5044</f>
      </c>
      <c r="O5044">
        <f>[1]资金台帐!O5044&amp;""</f>
      </c>
      <c r="P5044">
        <f>[1]资金台帐!P5044&amp;""</f>
      </c>
      <c r="Q5044">
        <f>[1]资金台帐!Q5044&amp;""</f>
      </c>
      <c r="T5044">
        <f>[1]资金台帐!T5044&amp;""</f>
      </c>
      <c r="U5044">
        <f>[1]资金台帐!U5044&amp;""</f>
      </c>
      <c r="W5044">
        <f>[1]资金台帐!W5044&amp;""</f>
      </c>
      <c r="X5044">
        <f>[1]资金台帐!X5044&amp;""</f>
      </c>
      <c r="AB5044">
        <f>[1]资金台帐!AB5044</f>
        <v>0</v>
      </c>
      <c r="AC5044">
        <f>[1]资金台帐!AC5044</f>
        <v>0</v>
      </c>
      <c r="AD5044">
        <f>[1]资金台帐!AD5044</f>
        <v>0</v>
      </c>
      <c r="AJ5044">
        <f>[1]资金台帐!AJ5044</f>
        <v>0</v>
      </c>
      <c r="AK5044">
        <f>[1]资金台帐!AK5044</f>
        <v>0</v>
      </c>
      <c r="BA5044" s="22">
        <f t="shared" si="0"/>
      </c>
    </row>
    <row r="5045">
      <c r="B5045">
        <f>[1]资金台帐!B5045&amp;""</f>
      </c>
      <c r="H5045">
        <f>[1]资金台帐!H5045&amp;""</f>
      </c>
      <c r="J5045">
        <f>[1]资金台帐!J5045&amp;""</f>
      </c>
      <c r="N5045">
        <f>[1]资金台帐!N5045</f>
      </c>
      <c r="O5045">
        <f>[1]资金台帐!O5045&amp;""</f>
      </c>
      <c r="P5045">
        <f>[1]资金台帐!P5045&amp;""</f>
      </c>
      <c r="Q5045">
        <f>[1]资金台帐!Q5045&amp;""</f>
      </c>
      <c r="T5045">
        <f>[1]资金台帐!T5045&amp;""</f>
      </c>
      <c r="U5045">
        <f>[1]资金台帐!U5045&amp;""</f>
      </c>
      <c r="W5045">
        <f>[1]资金台帐!W5045&amp;""</f>
      </c>
      <c r="X5045">
        <f>[1]资金台帐!X5045&amp;""</f>
      </c>
      <c r="AB5045">
        <f>[1]资金台帐!AB5045</f>
        <v>0</v>
      </c>
      <c r="AC5045">
        <f>[1]资金台帐!AC5045</f>
        <v>0</v>
      </c>
      <c r="AD5045">
        <f>[1]资金台帐!AD5045</f>
        <v>0</v>
      </c>
      <c r="AJ5045">
        <f>[1]资金台帐!AJ5045</f>
        <v>0</v>
      </c>
      <c r="AK5045">
        <f>[1]资金台帐!AK5045</f>
        <v>0</v>
      </c>
      <c r="BA5045" s="22">
        <f t="shared" si="0"/>
      </c>
    </row>
    <row r="5046">
      <c r="B5046">
        <f>[1]资金台帐!B5046&amp;""</f>
      </c>
      <c r="H5046">
        <f>[1]资金台帐!H5046&amp;""</f>
      </c>
      <c r="J5046">
        <f>[1]资金台帐!J5046&amp;""</f>
      </c>
      <c r="N5046">
        <f>[1]资金台帐!N5046</f>
      </c>
      <c r="O5046">
        <f>[1]资金台帐!O5046&amp;""</f>
      </c>
      <c r="P5046">
        <f>[1]资金台帐!P5046&amp;""</f>
      </c>
      <c r="Q5046">
        <f>[1]资金台帐!Q5046&amp;""</f>
      </c>
      <c r="T5046">
        <f>[1]资金台帐!T5046&amp;""</f>
      </c>
      <c r="U5046">
        <f>[1]资金台帐!U5046&amp;""</f>
      </c>
      <c r="W5046">
        <f>[1]资金台帐!W5046&amp;""</f>
      </c>
      <c r="X5046">
        <f>[1]资金台帐!X5046&amp;""</f>
      </c>
      <c r="AB5046">
        <f>[1]资金台帐!AB5046</f>
        <v>0</v>
      </c>
      <c r="AC5046">
        <f>[1]资金台帐!AC5046</f>
        <v>0</v>
      </c>
      <c r="AD5046">
        <f>[1]资金台帐!AD5046</f>
        <v>0</v>
      </c>
      <c r="AJ5046">
        <f>[1]资金台帐!AJ5046</f>
        <v>0</v>
      </c>
      <c r="AK5046">
        <f>[1]资金台帐!AK5046</f>
        <v>0</v>
      </c>
      <c r="BA5046" s="22">
        <f t="shared" si="0"/>
      </c>
    </row>
    <row r="5047">
      <c r="B5047">
        <f>[1]资金台帐!B5047&amp;""</f>
      </c>
      <c r="H5047">
        <f>[1]资金台帐!H5047&amp;""</f>
      </c>
      <c r="J5047">
        <f>[1]资金台帐!J5047&amp;""</f>
      </c>
      <c r="N5047">
        <f>[1]资金台帐!N5047</f>
      </c>
      <c r="O5047">
        <f>[1]资金台帐!O5047&amp;""</f>
      </c>
      <c r="P5047">
        <f>[1]资金台帐!P5047&amp;""</f>
      </c>
      <c r="Q5047">
        <f>[1]资金台帐!Q5047&amp;""</f>
      </c>
      <c r="T5047">
        <f>[1]资金台帐!T5047&amp;""</f>
      </c>
      <c r="U5047">
        <f>[1]资金台帐!U5047&amp;""</f>
      </c>
      <c r="W5047">
        <f>[1]资金台帐!W5047&amp;""</f>
      </c>
      <c r="X5047">
        <f>[1]资金台帐!X5047&amp;""</f>
      </c>
      <c r="AB5047">
        <f>[1]资金台帐!AB5047</f>
        <v>0</v>
      </c>
      <c r="AC5047">
        <f>[1]资金台帐!AC5047</f>
        <v>0</v>
      </c>
      <c r="AD5047">
        <f>[1]资金台帐!AD5047</f>
        <v>0</v>
      </c>
      <c r="AJ5047">
        <f>[1]资金台帐!AJ5047</f>
        <v>0</v>
      </c>
      <c r="AK5047">
        <f>[1]资金台帐!AK5047</f>
        <v>0</v>
      </c>
      <c r="BA5047" s="22">
        <f t="shared" si="0"/>
      </c>
    </row>
    <row r="5048">
      <c r="B5048">
        <f>[1]资金台帐!B5048&amp;""</f>
      </c>
      <c r="H5048">
        <f>[1]资金台帐!H5048&amp;""</f>
      </c>
      <c r="J5048">
        <f>[1]资金台帐!J5048&amp;""</f>
      </c>
      <c r="N5048">
        <f>[1]资金台帐!N5048</f>
      </c>
      <c r="O5048">
        <f>[1]资金台帐!O5048&amp;""</f>
      </c>
      <c r="P5048">
        <f>[1]资金台帐!P5048&amp;""</f>
      </c>
      <c r="Q5048">
        <f>[1]资金台帐!Q5048&amp;""</f>
      </c>
      <c r="T5048">
        <f>[1]资金台帐!T5048&amp;""</f>
      </c>
      <c r="U5048">
        <f>[1]资金台帐!U5048&amp;""</f>
      </c>
      <c r="W5048">
        <f>[1]资金台帐!W5048&amp;""</f>
      </c>
      <c r="X5048">
        <f>[1]资金台帐!X5048&amp;""</f>
      </c>
      <c r="AB5048">
        <f>[1]资金台帐!AB5048</f>
        <v>0</v>
      </c>
      <c r="AC5048">
        <f>[1]资金台帐!AC5048</f>
        <v>0</v>
      </c>
      <c r="AD5048">
        <f>[1]资金台帐!AD5048</f>
        <v>0</v>
      </c>
      <c r="AJ5048">
        <f>[1]资金台帐!AJ5048</f>
        <v>0</v>
      </c>
      <c r="AK5048">
        <f>[1]资金台帐!AK5048</f>
        <v>0</v>
      </c>
      <c r="BA5048" s="22">
        <f t="shared" si="0"/>
      </c>
    </row>
    <row r="5049">
      <c r="B5049">
        <f>[1]资金台帐!B5049&amp;""</f>
      </c>
      <c r="H5049">
        <f>[1]资金台帐!H5049&amp;""</f>
      </c>
      <c r="J5049">
        <f>[1]资金台帐!J5049&amp;""</f>
      </c>
      <c r="N5049">
        <f>[1]资金台帐!N5049</f>
      </c>
      <c r="O5049">
        <f>[1]资金台帐!O5049&amp;""</f>
      </c>
      <c r="P5049">
        <f>[1]资金台帐!P5049&amp;""</f>
      </c>
      <c r="Q5049">
        <f>[1]资金台帐!Q5049&amp;""</f>
      </c>
      <c r="T5049">
        <f>[1]资金台帐!T5049&amp;""</f>
      </c>
      <c r="U5049">
        <f>[1]资金台帐!U5049&amp;""</f>
      </c>
      <c r="W5049">
        <f>[1]资金台帐!W5049&amp;""</f>
      </c>
      <c r="X5049">
        <f>[1]资金台帐!X5049&amp;""</f>
      </c>
      <c r="AB5049">
        <f>[1]资金台帐!AB5049</f>
        <v>0</v>
      </c>
      <c r="AC5049">
        <f>[1]资金台帐!AC5049</f>
        <v>0</v>
      </c>
      <c r="AD5049">
        <f>[1]资金台帐!AD5049</f>
        <v>0</v>
      </c>
      <c r="AJ5049">
        <f>[1]资金台帐!AJ5049</f>
        <v>0</v>
      </c>
      <c r="AK5049">
        <f>[1]资金台帐!AK5049</f>
        <v>0</v>
      </c>
      <c r="BA5049" s="22">
        <f t="shared" si="0"/>
      </c>
    </row>
    <row r="5050">
      <c r="B5050">
        <f>[1]资金台帐!B5050&amp;""</f>
      </c>
      <c r="H5050">
        <f>[1]资金台帐!H5050&amp;""</f>
      </c>
      <c r="J5050">
        <f>[1]资金台帐!J5050&amp;""</f>
      </c>
      <c r="N5050">
        <f>[1]资金台帐!N5050</f>
      </c>
      <c r="O5050">
        <f>[1]资金台帐!O5050&amp;""</f>
      </c>
      <c r="P5050">
        <f>[1]资金台帐!P5050&amp;""</f>
      </c>
      <c r="Q5050">
        <f>[1]资金台帐!Q5050&amp;""</f>
      </c>
      <c r="T5050">
        <f>[1]资金台帐!T5050&amp;""</f>
      </c>
      <c r="U5050">
        <f>[1]资金台帐!U5050&amp;""</f>
      </c>
      <c r="W5050">
        <f>[1]资金台帐!W5050&amp;""</f>
      </c>
      <c r="X5050">
        <f>[1]资金台帐!X5050&amp;""</f>
      </c>
      <c r="AB5050">
        <f>[1]资金台帐!AB5050</f>
        <v>0</v>
      </c>
      <c r="AC5050">
        <f>[1]资金台帐!AC5050</f>
        <v>0</v>
      </c>
      <c r="AD5050">
        <f>[1]资金台帐!AD5050</f>
        <v>0</v>
      </c>
      <c r="AJ5050">
        <f>[1]资金台帐!AJ5050</f>
        <v>0</v>
      </c>
      <c r="AK5050">
        <f>[1]资金台帐!AK5050</f>
        <v>0</v>
      </c>
      <c r="BA5050" s="22">
        <f t="shared" si="0"/>
      </c>
    </row>
    <row r="5051">
      <c r="B5051">
        <f>[1]资金台帐!B5051&amp;""</f>
      </c>
      <c r="H5051">
        <f>[1]资金台帐!H5051&amp;""</f>
      </c>
      <c r="J5051">
        <f>[1]资金台帐!J5051&amp;""</f>
      </c>
      <c r="N5051">
        <f>[1]资金台帐!N5051</f>
      </c>
      <c r="O5051">
        <f>[1]资金台帐!O5051&amp;""</f>
      </c>
      <c r="P5051">
        <f>[1]资金台帐!P5051&amp;""</f>
      </c>
      <c r="Q5051">
        <f>[1]资金台帐!Q5051&amp;""</f>
      </c>
      <c r="T5051">
        <f>[1]资金台帐!T5051&amp;""</f>
      </c>
      <c r="U5051">
        <f>[1]资金台帐!U5051&amp;""</f>
      </c>
      <c r="W5051">
        <f>[1]资金台帐!W5051&amp;""</f>
      </c>
      <c r="X5051">
        <f>[1]资金台帐!X5051&amp;""</f>
      </c>
      <c r="AB5051">
        <f>[1]资金台帐!AB5051</f>
        <v>0</v>
      </c>
      <c r="AC5051">
        <f>[1]资金台帐!AC5051</f>
        <v>0</v>
      </c>
      <c r="AD5051">
        <f>[1]资金台帐!AD5051</f>
        <v>0</v>
      </c>
      <c r="AJ5051">
        <f>[1]资金台帐!AJ5051</f>
        <v>0</v>
      </c>
      <c r="AK5051">
        <f>[1]资金台帐!AK5051</f>
        <v>0</v>
      </c>
      <c r="BA5051" s="22">
        <f t="shared" si="0"/>
      </c>
    </row>
    <row r="5052">
      <c r="B5052">
        <f>[1]资金台帐!B5052&amp;""</f>
      </c>
      <c r="H5052">
        <f>[1]资金台帐!H5052&amp;""</f>
      </c>
      <c r="J5052">
        <f>[1]资金台帐!J5052&amp;""</f>
      </c>
      <c r="N5052">
        <f>[1]资金台帐!N5052</f>
      </c>
      <c r="O5052">
        <f>[1]资金台帐!O5052&amp;""</f>
      </c>
      <c r="P5052">
        <f>[1]资金台帐!P5052&amp;""</f>
      </c>
      <c r="Q5052">
        <f>[1]资金台帐!Q5052&amp;""</f>
      </c>
      <c r="T5052">
        <f>[1]资金台帐!T5052&amp;""</f>
      </c>
      <c r="U5052">
        <f>[1]资金台帐!U5052&amp;""</f>
      </c>
      <c r="W5052">
        <f>[1]资金台帐!W5052&amp;""</f>
      </c>
      <c r="X5052">
        <f>[1]资金台帐!X5052&amp;""</f>
      </c>
      <c r="AB5052">
        <f>[1]资金台帐!AB5052</f>
        <v>0</v>
      </c>
      <c r="AC5052">
        <f>[1]资金台帐!AC5052</f>
        <v>0</v>
      </c>
      <c r="AD5052">
        <f>[1]资金台帐!AD5052</f>
        <v>0</v>
      </c>
      <c r="AJ5052">
        <f>[1]资金台帐!AJ5052</f>
        <v>0</v>
      </c>
      <c r="AK5052">
        <f>[1]资金台帐!AK5052</f>
        <v>0</v>
      </c>
      <c r="BA5052" s="22">
        <f t="shared" si="0"/>
      </c>
    </row>
    <row r="5053">
      <c r="B5053">
        <f>[1]资金台帐!B5053&amp;""</f>
      </c>
      <c r="H5053">
        <f>[1]资金台帐!H5053&amp;""</f>
      </c>
      <c r="J5053">
        <f>[1]资金台帐!J5053&amp;""</f>
      </c>
      <c r="N5053">
        <f>[1]资金台帐!N5053</f>
      </c>
      <c r="O5053">
        <f>[1]资金台帐!O5053&amp;""</f>
      </c>
      <c r="P5053">
        <f>[1]资金台帐!P5053&amp;""</f>
      </c>
      <c r="Q5053">
        <f>[1]资金台帐!Q5053&amp;""</f>
      </c>
      <c r="T5053">
        <f>[1]资金台帐!T5053&amp;""</f>
      </c>
      <c r="U5053">
        <f>[1]资金台帐!U5053&amp;""</f>
      </c>
      <c r="W5053">
        <f>[1]资金台帐!W5053&amp;""</f>
      </c>
      <c r="X5053">
        <f>[1]资金台帐!X5053&amp;""</f>
      </c>
      <c r="AB5053">
        <f>[1]资金台帐!AB5053</f>
        <v>0</v>
      </c>
      <c r="AC5053">
        <f>[1]资金台帐!AC5053</f>
        <v>0</v>
      </c>
      <c r="AD5053">
        <f>[1]资金台帐!AD5053</f>
        <v>0</v>
      </c>
      <c r="AJ5053">
        <f>[1]资金台帐!AJ5053</f>
        <v>0</v>
      </c>
      <c r="AK5053">
        <f>[1]资金台帐!AK5053</f>
        <v>0</v>
      </c>
      <c r="BA5053" s="22">
        <f t="shared" si="0"/>
      </c>
    </row>
    <row r="5054">
      <c r="B5054">
        <f>[1]资金台帐!B5054&amp;""</f>
      </c>
      <c r="H5054">
        <f>[1]资金台帐!H5054&amp;""</f>
      </c>
      <c r="J5054">
        <f>[1]资金台帐!J5054&amp;""</f>
      </c>
      <c r="N5054">
        <f>[1]资金台帐!N5054</f>
      </c>
      <c r="O5054">
        <f>[1]资金台帐!O5054&amp;""</f>
      </c>
      <c r="P5054">
        <f>[1]资金台帐!P5054&amp;""</f>
      </c>
      <c r="Q5054">
        <f>[1]资金台帐!Q5054&amp;""</f>
      </c>
      <c r="T5054">
        <f>[1]资金台帐!T5054&amp;""</f>
      </c>
      <c r="U5054">
        <f>[1]资金台帐!U5054&amp;""</f>
      </c>
      <c r="W5054">
        <f>[1]资金台帐!W5054&amp;""</f>
      </c>
      <c r="X5054">
        <f>[1]资金台帐!X5054&amp;""</f>
      </c>
      <c r="AB5054">
        <f>[1]资金台帐!AB5054</f>
        <v>0</v>
      </c>
      <c r="AC5054">
        <f>[1]资金台帐!AC5054</f>
        <v>0</v>
      </c>
      <c r="AD5054">
        <f>[1]资金台帐!AD5054</f>
        <v>0</v>
      </c>
      <c r="AJ5054">
        <f>[1]资金台帐!AJ5054</f>
        <v>0</v>
      </c>
      <c r="AK5054">
        <f>[1]资金台帐!AK5054</f>
        <v>0</v>
      </c>
      <c r="BA5054" s="22">
        <f t="shared" si="0"/>
      </c>
    </row>
    <row r="5055">
      <c r="B5055">
        <f>[1]资金台帐!B5055&amp;""</f>
      </c>
      <c r="H5055">
        <f>[1]资金台帐!H5055&amp;""</f>
      </c>
      <c r="J5055">
        <f>[1]资金台帐!J5055&amp;""</f>
      </c>
      <c r="N5055">
        <f>[1]资金台帐!N5055</f>
      </c>
      <c r="O5055">
        <f>[1]资金台帐!O5055&amp;""</f>
      </c>
      <c r="P5055">
        <f>[1]资金台帐!P5055&amp;""</f>
      </c>
      <c r="Q5055">
        <f>[1]资金台帐!Q5055&amp;""</f>
      </c>
      <c r="T5055">
        <f>[1]资金台帐!T5055&amp;""</f>
      </c>
      <c r="U5055">
        <f>[1]资金台帐!U5055&amp;""</f>
      </c>
      <c r="W5055">
        <f>[1]资金台帐!W5055&amp;""</f>
      </c>
      <c r="X5055">
        <f>[1]资金台帐!X5055&amp;""</f>
      </c>
      <c r="AB5055">
        <f>[1]资金台帐!AB5055</f>
        <v>0</v>
      </c>
      <c r="AC5055">
        <f>[1]资金台帐!AC5055</f>
        <v>0</v>
      </c>
      <c r="AD5055">
        <f>[1]资金台帐!AD5055</f>
        <v>0</v>
      </c>
      <c r="AJ5055">
        <f>[1]资金台帐!AJ5055</f>
        <v>0</v>
      </c>
      <c r="AK5055">
        <f>[1]资金台帐!AK5055</f>
        <v>0</v>
      </c>
      <c r="BA5055" s="22">
        <f t="shared" si="0"/>
      </c>
    </row>
    <row r="5056">
      <c r="B5056">
        <f>[1]资金台帐!B5056&amp;""</f>
      </c>
      <c r="H5056">
        <f>[1]资金台帐!H5056&amp;""</f>
      </c>
      <c r="J5056">
        <f>[1]资金台帐!J5056&amp;""</f>
      </c>
      <c r="N5056">
        <f>[1]资金台帐!N5056</f>
      </c>
      <c r="O5056">
        <f>[1]资金台帐!O5056&amp;""</f>
      </c>
      <c r="P5056">
        <f>[1]资金台帐!P5056&amp;""</f>
      </c>
      <c r="Q5056">
        <f>[1]资金台帐!Q5056&amp;""</f>
      </c>
      <c r="T5056">
        <f>[1]资金台帐!T5056&amp;""</f>
      </c>
      <c r="U5056">
        <f>[1]资金台帐!U5056&amp;""</f>
      </c>
      <c r="W5056">
        <f>[1]资金台帐!W5056&amp;""</f>
      </c>
      <c r="X5056">
        <f>[1]资金台帐!X5056&amp;""</f>
      </c>
      <c r="AB5056">
        <f>[1]资金台帐!AB5056</f>
        <v>0</v>
      </c>
      <c r="AC5056">
        <f>[1]资金台帐!AC5056</f>
        <v>0</v>
      </c>
      <c r="AD5056">
        <f>[1]资金台帐!AD5056</f>
        <v>0</v>
      </c>
      <c r="AJ5056">
        <f>[1]资金台帐!AJ5056</f>
        <v>0</v>
      </c>
      <c r="AK5056">
        <f>[1]资金台帐!AK5056</f>
        <v>0</v>
      </c>
      <c r="BA5056" s="22">
        <f t="shared" si="0"/>
      </c>
    </row>
    <row r="5057">
      <c r="B5057">
        <f>[1]资金台帐!B5057&amp;""</f>
      </c>
      <c r="H5057">
        <f>[1]资金台帐!H5057&amp;""</f>
      </c>
      <c r="J5057">
        <f>[1]资金台帐!J5057&amp;""</f>
      </c>
      <c r="N5057">
        <f>[1]资金台帐!N5057</f>
      </c>
      <c r="O5057">
        <f>[1]资金台帐!O5057&amp;""</f>
      </c>
      <c r="P5057">
        <f>[1]资金台帐!P5057&amp;""</f>
      </c>
      <c r="Q5057">
        <f>[1]资金台帐!Q5057&amp;""</f>
      </c>
      <c r="T5057">
        <f>[1]资金台帐!T5057&amp;""</f>
      </c>
      <c r="U5057">
        <f>[1]资金台帐!U5057&amp;""</f>
      </c>
      <c r="W5057">
        <f>[1]资金台帐!W5057&amp;""</f>
      </c>
      <c r="X5057">
        <f>[1]资金台帐!X5057&amp;""</f>
      </c>
      <c r="AB5057">
        <f>[1]资金台帐!AB5057</f>
        <v>0</v>
      </c>
      <c r="AC5057">
        <f>[1]资金台帐!AC5057</f>
        <v>0</v>
      </c>
      <c r="AD5057">
        <f>[1]资金台帐!AD5057</f>
        <v>0</v>
      </c>
      <c r="AJ5057">
        <f>[1]资金台帐!AJ5057</f>
        <v>0</v>
      </c>
      <c r="AK5057">
        <f>[1]资金台帐!AK5057</f>
        <v>0</v>
      </c>
      <c r="BA5057" s="22">
        <f t="shared" si="0"/>
      </c>
    </row>
    <row r="5058">
      <c r="B5058">
        <f>[1]资金台帐!B5058&amp;""</f>
      </c>
      <c r="H5058">
        <f>[1]资金台帐!H5058&amp;""</f>
      </c>
      <c r="J5058">
        <f>[1]资金台帐!J5058&amp;""</f>
      </c>
      <c r="N5058">
        <f>[1]资金台帐!N5058</f>
      </c>
      <c r="O5058">
        <f>[1]资金台帐!O5058&amp;""</f>
      </c>
      <c r="P5058">
        <f>[1]资金台帐!P5058&amp;""</f>
      </c>
      <c r="Q5058">
        <f>[1]资金台帐!Q5058&amp;""</f>
      </c>
      <c r="T5058">
        <f>[1]资金台帐!T5058&amp;""</f>
      </c>
      <c r="U5058">
        <f>[1]资金台帐!U5058&amp;""</f>
      </c>
      <c r="W5058">
        <f>[1]资金台帐!W5058&amp;""</f>
      </c>
      <c r="X5058">
        <f>[1]资金台帐!X5058&amp;""</f>
      </c>
      <c r="AB5058">
        <f>[1]资金台帐!AB5058</f>
        <v>0</v>
      </c>
      <c r="AC5058">
        <f>[1]资金台帐!AC5058</f>
        <v>0</v>
      </c>
      <c r="AD5058">
        <f>[1]资金台帐!AD5058</f>
        <v>0</v>
      </c>
      <c r="AJ5058">
        <f>[1]资金台帐!AJ5058</f>
        <v>0</v>
      </c>
      <c r="AK5058">
        <f>[1]资金台帐!AK5058</f>
        <v>0</v>
      </c>
      <c r="BA5058" s="22">
        <f t="shared" si="0"/>
      </c>
    </row>
    <row r="5059">
      <c r="B5059">
        <f>[1]资金台帐!B5059&amp;""</f>
      </c>
      <c r="H5059">
        <f>[1]资金台帐!H5059&amp;""</f>
      </c>
      <c r="J5059">
        <f>[1]资金台帐!J5059&amp;""</f>
      </c>
      <c r="N5059">
        <f>[1]资金台帐!N5059</f>
      </c>
      <c r="O5059">
        <f>[1]资金台帐!O5059&amp;""</f>
      </c>
      <c r="P5059">
        <f>[1]资金台帐!P5059&amp;""</f>
      </c>
      <c r="Q5059">
        <f>[1]资金台帐!Q5059&amp;""</f>
      </c>
      <c r="T5059">
        <f>[1]资金台帐!T5059&amp;""</f>
      </c>
      <c r="U5059">
        <f>[1]资金台帐!U5059&amp;""</f>
      </c>
      <c r="W5059">
        <f>[1]资金台帐!W5059&amp;""</f>
      </c>
      <c r="X5059">
        <f>[1]资金台帐!X5059&amp;""</f>
      </c>
      <c r="AB5059">
        <f>[1]资金台帐!AB5059</f>
        <v>0</v>
      </c>
      <c r="AC5059">
        <f>[1]资金台帐!AC5059</f>
        <v>0</v>
      </c>
      <c r="AD5059">
        <f>[1]资金台帐!AD5059</f>
        <v>0</v>
      </c>
      <c r="AJ5059">
        <f>[1]资金台帐!AJ5059</f>
        <v>0</v>
      </c>
      <c r="AK5059">
        <f>[1]资金台帐!AK5059</f>
        <v>0</v>
      </c>
      <c r="BA5059" s="22">
        <f t="shared" si="0"/>
      </c>
    </row>
    <row r="5060">
      <c r="B5060">
        <f>[1]资金台帐!B5060&amp;""</f>
      </c>
      <c r="H5060">
        <f>[1]资金台帐!H5060&amp;""</f>
      </c>
      <c r="J5060">
        <f>[1]资金台帐!J5060&amp;""</f>
      </c>
      <c r="N5060">
        <f>[1]资金台帐!N5060</f>
      </c>
      <c r="O5060">
        <f>[1]资金台帐!O5060&amp;""</f>
      </c>
      <c r="P5060">
        <f>[1]资金台帐!P5060&amp;""</f>
      </c>
      <c r="Q5060">
        <f>[1]资金台帐!Q5060&amp;""</f>
      </c>
      <c r="T5060">
        <f>[1]资金台帐!T5060&amp;""</f>
      </c>
      <c r="U5060">
        <f>[1]资金台帐!U5060&amp;""</f>
      </c>
      <c r="W5060">
        <f>[1]资金台帐!W5060&amp;""</f>
      </c>
      <c r="X5060">
        <f>[1]资金台帐!X5060&amp;""</f>
      </c>
      <c r="AB5060">
        <f>[1]资金台帐!AB5060</f>
        <v>0</v>
      </c>
      <c r="AC5060">
        <f>[1]资金台帐!AC5060</f>
        <v>0</v>
      </c>
      <c r="AD5060">
        <f>[1]资金台帐!AD5060</f>
        <v>0</v>
      </c>
      <c r="AJ5060">
        <f>[1]资金台帐!AJ5060</f>
        <v>0</v>
      </c>
      <c r="AK5060">
        <f>[1]资金台帐!AK5060</f>
        <v>0</v>
      </c>
      <c r="BA5060" s="22">
        <f t="shared" si="0"/>
      </c>
    </row>
    <row r="5061">
      <c r="B5061">
        <f>[1]资金台帐!B5061&amp;""</f>
      </c>
      <c r="H5061">
        <f>[1]资金台帐!H5061&amp;""</f>
      </c>
      <c r="J5061">
        <f>[1]资金台帐!J5061&amp;""</f>
      </c>
      <c r="N5061">
        <f>[1]资金台帐!N5061</f>
      </c>
      <c r="O5061">
        <f>[1]资金台帐!O5061&amp;""</f>
      </c>
      <c r="P5061">
        <f>[1]资金台帐!P5061&amp;""</f>
      </c>
      <c r="Q5061">
        <f>[1]资金台帐!Q5061&amp;""</f>
      </c>
      <c r="T5061">
        <f>[1]资金台帐!T5061&amp;""</f>
      </c>
      <c r="U5061">
        <f>[1]资金台帐!U5061&amp;""</f>
      </c>
      <c r="W5061">
        <f>[1]资金台帐!W5061&amp;""</f>
      </c>
      <c r="X5061">
        <f>[1]资金台帐!X5061&amp;""</f>
      </c>
      <c r="AB5061">
        <f>[1]资金台帐!AB5061</f>
        <v>0</v>
      </c>
      <c r="AC5061">
        <f>[1]资金台帐!AC5061</f>
        <v>0</v>
      </c>
      <c r="AD5061">
        <f>[1]资金台帐!AD5061</f>
        <v>0</v>
      </c>
      <c r="AJ5061">
        <f>[1]资金台帐!AJ5061</f>
        <v>0</v>
      </c>
      <c r="AK5061">
        <f>[1]资金台帐!AK5061</f>
        <v>0</v>
      </c>
      <c r="BA5061" s="22">
        <f t="shared" si="0"/>
      </c>
    </row>
    <row r="5062">
      <c r="B5062">
        <f>[1]资金台帐!B5062&amp;""</f>
      </c>
      <c r="H5062">
        <f>[1]资金台帐!H5062&amp;""</f>
      </c>
      <c r="J5062">
        <f>[1]资金台帐!J5062&amp;""</f>
      </c>
      <c r="N5062">
        <f>[1]资金台帐!N5062</f>
      </c>
      <c r="O5062">
        <f>[1]资金台帐!O5062&amp;""</f>
      </c>
      <c r="P5062">
        <f>[1]资金台帐!P5062&amp;""</f>
      </c>
      <c r="Q5062">
        <f>[1]资金台帐!Q5062&amp;""</f>
      </c>
      <c r="T5062">
        <f>[1]资金台帐!T5062&amp;""</f>
      </c>
      <c r="U5062">
        <f>[1]资金台帐!U5062&amp;""</f>
      </c>
      <c r="W5062">
        <f>[1]资金台帐!W5062&amp;""</f>
      </c>
      <c r="X5062">
        <f>[1]资金台帐!X5062&amp;""</f>
      </c>
      <c r="AB5062">
        <f>[1]资金台帐!AB5062</f>
        <v>0</v>
      </c>
      <c r="AC5062">
        <f>[1]资金台帐!AC5062</f>
        <v>0</v>
      </c>
      <c r="AD5062">
        <f>[1]资金台帐!AD5062</f>
        <v>0</v>
      </c>
      <c r="AJ5062">
        <f>[1]资金台帐!AJ5062</f>
        <v>0</v>
      </c>
      <c r="AK5062">
        <f>[1]资金台帐!AK5062</f>
        <v>0</v>
      </c>
      <c r="BA5062" s="22">
        <f t="shared" si="0"/>
      </c>
    </row>
    <row r="5063">
      <c r="B5063">
        <f>[1]资金台帐!B5063&amp;""</f>
      </c>
      <c r="H5063">
        <f>[1]资金台帐!H5063&amp;""</f>
      </c>
      <c r="J5063">
        <f>[1]资金台帐!J5063&amp;""</f>
      </c>
      <c r="N5063">
        <f>[1]资金台帐!N5063</f>
      </c>
      <c r="O5063">
        <f>[1]资金台帐!O5063&amp;""</f>
      </c>
      <c r="P5063">
        <f>[1]资金台帐!P5063&amp;""</f>
      </c>
      <c r="Q5063">
        <f>[1]资金台帐!Q5063&amp;""</f>
      </c>
      <c r="T5063">
        <f>[1]资金台帐!T5063&amp;""</f>
      </c>
      <c r="U5063">
        <f>[1]资金台帐!U5063&amp;""</f>
      </c>
      <c r="W5063">
        <f>[1]资金台帐!W5063&amp;""</f>
      </c>
      <c r="X5063">
        <f>[1]资金台帐!X5063&amp;""</f>
      </c>
      <c r="AB5063">
        <f>[1]资金台帐!AB5063</f>
        <v>0</v>
      </c>
      <c r="AC5063">
        <f>[1]资金台帐!AC5063</f>
        <v>0</v>
      </c>
      <c r="AD5063">
        <f>[1]资金台帐!AD5063</f>
        <v>0</v>
      </c>
      <c r="AJ5063">
        <f>[1]资金台帐!AJ5063</f>
        <v>0</v>
      </c>
      <c r="AK5063">
        <f>[1]资金台帐!AK5063</f>
        <v>0</v>
      </c>
      <c r="BA5063" s="22">
        <f t="shared" si="0"/>
      </c>
    </row>
    <row r="5064">
      <c r="B5064">
        <f>[1]资金台帐!B5064&amp;""</f>
      </c>
      <c r="H5064">
        <f>[1]资金台帐!H5064&amp;""</f>
      </c>
      <c r="J5064">
        <f>[1]资金台帐!J5064&amp;""</f>
      </c>
      <c r="N5064">
        <f>[1]资金台帐!N5064</f>
      </c>
      <c r="O5064">
        <f>[1]资金台帐!O5064&amp;""</f>
      </c>
      <c r="P5064">
        <f>[1]资金台帐!P5064&amp;""</f>
      </c>
      <c r="Q5064">
        <f>[1]资金台帐!Q5064&amp;""</f>
      </c>
      <c r="T5064">
        <f>[1]资金台帐!T5064&amp;""</f>
      </c>
      <c r="U5064">
        <f>[1]资金台帐!U5064&amp;""</f>
      </c>
      <c r="W5064">
        <f>[1]资金台帐!W5064&amp;""</f>
      </c>
      <c r="X5064">
        <f>[1]资金台帐!X5064&amp;""</f>
      </c>
      <c r="AB5064">
        <f>[1]资金台帐!AB5064</f>
        <v>0</v>
      </c>
      <c r="AC5064">
        <f>[1]资金台帐!AC5064</f>
        <v>0</v>
      </c>
      <c r="AD5064">
        <f>[1]资金台帐!AD5064</f>
        <v>0</v>
      </c>
      <c r="AJ5064">
        <f>[1]资金台帐!AJ5064</f>
        <v>0</v>
      </c>
      <c r="AK5064">
        <f>[1]资金台帐!AK5064</f>
        <v>0</v>
      </c>
      <c r="BA5064" s="22">
        <f t="shared" si="0"/>
      </c>
    </row>
    <row r="5065">
      <c r="B5065">
        <f>[1]资金台帐!B5065&amp;""</f>
      </c>
      <c r="H5065">
        <f>[1]资金台帐!H5065&amp;""</f>
      </c>
      <c r="J5065">
        <f>[1]资金台帐!J5065&amp;""</f>
      </c>
      <c r="N5065">
        <f>[1]资金台帐!N5065</f>
      </c>
      <c r="O5065">
        <f>[1]资金台帐!O5065&amp;""</f>
      </c>
      <c r="P5065">
        <f>[1]资金台帐!P5065&amp;""</f>
      </c>
      <c r="Q5065">
        <f>[1]资金台帐!Q5065&amp;""</f>
      </c>
      <c r="T5065">
        <f>[1]资金台帐!T5065&amp;""</f>
      </c>
      <c r="U5065">
        <f>[1]资金台帐!U5065&amp;""</f>
      </c>
      <c r="W5065">
        <f>[1]资金台帐!W5065&amp;""</f>
      </c>
      <c r="X5065">
        <f>[1]资金台帐!X5065&amp;""</f>
      </c>
      <c r="AB5065">
        <f>[1]资金台帐!AB5065</f>
        <v>0</v>
      </c>
      <c r="AC5065">
        <f>[1]资金台帐!AC5065</f>
        <v>0</v>
      </c>
      <c r="AD5065">
        <f>[1]资金台帐!AD5065</f>
        <v>0</v>
      </c>
      <c r="AJ5065">
        <f>[1]资金台帐!AJ5065</f>
        <v>0</v>
      </c>
      <c r="AK5065">
        <f>[1]资金台帐!AK5065</f>
        <v>0</v>
      </c>
      <c r="BA5065" s="22">
        <f t="shared" si="0"/>
      </c>
    </row>
    <row r="5066">
      <c r="B5066">
        <f>[1]资金台帐!B5066&amp;""</f>
      </c>
      <c r="H5066">
        <f>[1]资金台帐!H5066&amp;""</f>
      </c>
      <c r="J5066">
        <f>[1]资金台帐!J5066&amp;""</f>
      </c>
      <c r="N5066">
        <f>[1]资金台帐!N5066</f>
      </c>
      <c r="O5066">
        <f>[1]资金台帐!O5066&amp;""</f>
      </c>
      <c r="P5066">
        <f>[1]资金台帐!P5066&amp;""</f>
      </c>
      <c r="Q5066">
        <f>[1]资金台帐!Q5066&amp;""</f>
      </c>
      <c r="T5066">
        <f>[1]资金台帐!T5066&amp;""</f>
      </c>
      <c r="U5066">
        <f>[1]资金台帐!U5066&amp;""</f>
      </c>
      <c r="W5066">
        <f>[1]资金台帐!W5066&amp;""</f>
      </c>
      <c r="X5066">
        <f>[1]资金台帐!X5066&amp;""</f>
      </c>
      <c r="AB5066">
        <f>[1]资金台帐!AB5066</f>
        <v>0</v>
      </c>
      <c r="AC5066">
        <f>[1]资金台帐!AC5066</f>
        <v>0</v>
      </c>
      <c r="AD5066">
        <f>[1]资金台帐!AD5066</f>
        <v>0</v>
      </c>
      <c r="AJ5066">
        <f>[1]资金台帐!AJ5066</f>
        <v>0</v>
      </c>
      <c r="AK5066">
        <f>[1]资金台帐!AK5066</f>
        <v>0</v>
      </c>
      <c r="BA5066" s="22">
        <f t="shared" si="0"/>
      </c>
    </row>
    <row r="5067">
      <c r="B5067">
        <f>[1]资金台帐!B5067&amp;""</f>
      </c>
      <c r="H5067">
        <f>[1]资金台帐!H5067&amp;""</f>
      </c>
      <c r="J5067">
        <f>[1]资金台帐!J5067&amp;""</f>
      </c>
      <c r="N5067">
        <f>[1]资金台帐!N5067</f>
      </c>
      <c r="O5067">
        <f>[1]资金台帐!O5067&amp;""</f>
      </c>
      <c r="P5067">
        <f>[1]资金台帐!P5067&amp;""</f>
      </c>
      <c r="Q5067">
        <f>[1]资金台帐!Q5067&amp;""</f>
      </c>
      <c r="T5067">
        <f>[1]资金台帐!T5067&amp;""</f>
      </c>
      <c r="U5067">
        <f>[1]资金台帐!U5067&amp;""</f>
      </c>
      <c r="W5067">
        <f>[1]资金台帐!W5067&amp;""</f>
      </c>
      <c r="X5067">
        <f>[1]资金台帐!X5067&amp;""</f>
      </c>
      <c r="AB5067">
        <f>[1]资金台帐!AB5067</f>
        <v>0</v>
      </c>
      <c r="AC5067">
        <f>[1]资金台帐!AC5067</f>
        <v>0</v>
      </c>
      <c r="AD5067">
        <f>[1]资金台帐!AD5067</f>
        <v>0</v>
      </c>
      <c r="AJ5067">
        <f>[1]资金台帐!AJ5067</f>
        <v>0</v>
      </c>
      <c r="AK5067">
        <f>[1]资金台帐!AK5067</f>
        <v>0</v>
      </c>
      <c r="BA5067" s="22">
        <f t="shared" si="0"/>
      </c>
    </row>
    <row r="5068">
      <c r="B5068">
        <f>[1]资金台帐!B5068&amp;""</f>
      </c>
      <c r="H5068">
        <f>[1]资金台帐!H5068&amp;""</f>
      </c>
      <c r="J5068">
        <f>[1]资金台帐!J5068&amp;""</f>
      </c>
      <c r="N5068">
        <f>[1]资金台帐!N5068</f>
      </c>
      <c r="O5068">
        <f>[1]资金台帐!O5068&amp;""</f>
      </c>
      <c r="P5068">
        <f>[1]资金台帐!P5068&amp;""</f>
      </c>
      <c r="Q5068">
        <f>[1]资金台帐!Q5068&amp;""</f>
      </c>
      <c r="T5068">
        <f>[1]资金台帐!T5068&amp;""</f>
      </c>
      <c r="U5068">
        <f>[1]资金台帐!U5068&amp;""</f>
      </c>
      <c r="W5068">
        <f>[1]资金台帐!W5068&amp;""</f>
      </c>
      <c r="X5068">
        <f>[1]资金台帐!X5068&amp;""</f>
      </c>
      <c r="AB5068">
        <f>[1]资金台帐!AB5068</f>
        <v>0</v>
      </c>
      <c r="AC5068">
        <f>[1]资金台帐!AC5068</f>
        <v>0</v>
      </c>
      <c r="AD5068">
        <f>[1]资金台帐!AD5068</f>
        <v>0</v>
      </c>
      <c r="AJ5068">
        <f>[1]资金台帐!AJ5068</f>
        <v>0</v>
      </c>
      <c r="AK5068">
        <f>[1]资金台帐!AK5068</f>
        <v>0</v>
      </c>
      <c r="BA5068" s="22">
        <f t="shared" si="0"/>
      </c>
    </row>
    <row r="5069">
      <c r="B5069">
        <f>[1]资金台帐!B5069&amp;""</f>
      </c>
      <c r="H5069">
        <f>[1]资金台帐!H5069&amp;""</f>
      </c>
      <c r="J5069">
        <f>[1]资金台帐!J5069&amp;""</f>
      </c>
      <c r="N5069">
        <f>[1]资金台帐!N5069</f>
      </c>
      <c r="O5069">
        <f>[1]资金台帐!O5069&amp;""</f>
      </c>
      <c r="P5069">
        <f>[1]资金台帐!P5069&amp;""</f>
      </c>
      <c r="Q5069">
        <f>[1]资金台帐!Q5069&amp;""</f>
      </c>
      <c r="T5069">
        <f>[1]资金台帐!T5069&amp;""</f>
      </c>
      <c r="U5069">
        <f>[1]资金台帐!U5069&amp;""</f>
      </c>
      <c r="W5069">
        <f>[1]资金台帐!W5069&amp;""</f>
      </c>
      <c r="X5069">
        <f>[1]资金台帐!X5069&amp;""</f>
      </c>
      <c r="AB5069">
        <f>[1]资金台帐!AB5069</f>
        <v>0</v>
      </c>
      <c r="AC5069">
        <f>[1]资金台帐!AC5069</f>
        <v>0</v>
      </c>
      <c r="AD5069">
        <f>[1]资金台帐!AD5069</f>
        <v>0</v>
      </c>
      <c r="AJ5069">
        <f>[1]资金台帐!AJ5069</f>
        <v>0</v>
      </c>
      <c r="AK5069">
        <f>[1]资金台帐!AK5069</f>
        <v>0</v>
      </c>
      <c r="BA5069" s="22">
        <f t="shared" si="0"/>
      </c>
    </row>
    <row r="5070">
      <c r="B5070">
        <f>[1]资金台帐!B5070&amp;""</f>
      </c>
      <c r="H5070">
        <f>[1]资金台帐!H5070&amp;""</f>
      </c>
      <c r="J5070">
        <f>[1]资金台帐!J5070&amp;""</f>
      </c>
      <c r="N5070">
        <f>[1]资金台帐!N5070</f>
      </c>
      <c r="O5070">
        <f>[1]资金台帐!O5070&amp;""</f>
      </c>
      <c r="P5070">
        <f>[1]资金台帐!P5070&amp;""</f>
      </c>
      <c r="Q5070">
        <f>[1]资金台帐!Q5070&amp;""</f>
      </c>
      <c r="T5070">
        <f>[1]资金台帐!T5070&amp;""</f>
      </c>
      <c r="U5070">
        <f>[1]资金台帐!U5070&amp;""</f>
      </c>
      <c r="W5070">
        <f>[1]资金台帐!W5070&amp;""</f>
      </c>
      <c r="X5070">
        <f>[1]资金台帐!X5070&amp;""</f>
      </c>
      <c r="AB5070">
        <f>[1]资金台帐!AB5070</f>
        <v>0</v>
      </c>
      <c r="AC5070">
        <f>[1]资金台帐!AC5070</f>
        <v>0</v>
      </c>
      <c r="AD5070">
        <f>[1]资金台帐!AD5070</f>
        <v>0</v>
      </c>
      <c r="AJ5070">
        <f>[1]资金台帐!AJ5070</f>
        <v>0</v>
      </c>
      <c r="AK5070">
        <f>[1]资金台帐!AK5070</f>
        <v>0</v>
      </c>
      <c r="BA5070" s="22">
        <f t="shared" si="0"/>
      </c>
    </row>
    <row r="5071">
      <c r="B5071">
        <f>[1]资金台帐!B5071&amp;""</f>
      </c>
      <c r="H5071">
        <f>[1]资金台帐!H5071&amp;""</f>
      </c>
      <c r="J5071">
        <f>[1]资金台帐!J5071&amp;""</f>
      </c>
      <c r="N5071">
        <f>[1]资金台帐!N5071</f>
      </c>
      <c r="O5071">
        <f>[1]资金台帐!O5071&amp;""</f>
      </c>
      <c r="P5071">
        <f>[1]资金台帐!P5071&amp;""</f>
      </c>
      <c r="Q5071">
        <f>[1]资金台帐!Q5071&amp;""</f>
      </c>
      <c r="T5071">
        <f>[1]资金台帐!T5071&amp;""</f>
      </c>
      <c r="U5071">
        <f>[1]资金台帐!U5071&amp;""</f>
      </c>
      <c r="W5071">
        <f>[1]资金台帐!W5071&amp;""</f>
      </c>
      <c r="X5071">
        <f>[1]资金台帐!X5071&amp;""</f>
      </c>
      <c r="AB5071">
        <f>[1]资金台帐!AB5071</f>
        <v>0</v>
      </c>
      <c r="AC5071">
        <f>[1]资金台帐!AC5071</f>
        <v>0</v>
      </c>
      <c r="AD5071">
        <f>[1]资金台帐!AD5071</f>
        <v>0</v>
      </c>
      <c r="AJ5071">
        <f>[1]资金台帐!AJ5071</f>
        <v>0</v>
      </c>
      <c r="AK5071">
        <f>[1]资金台帐!AK5071</f>
        <v>0</v>
      </c>
      <c r="BA5071" s="22">
        <f t="shared" si="0"/>
      </c>
    </row>
    <row r="5072">
      <c r="B5072">
        <f>[1]资金台帐!B5072&amp;""</f>
      </c>
      <c r="H5072">
        <f>[1]资金台帐!H5072&amp;""</f>
      </c>
      <c r="J5072">
        <f>[1]资金台帐!J5072&amp;""</f>
      </c>
      <c r="N5072">
        <f>[1]资金台帐!N5072</f>
      </c>
      <c r="O5072">
        <f>[1]资金台帐!O5072&amp;""</f>
      </c>
      <c r="P5072">
        <f>[1]资金台帐!P5072&amp;""</f>
      </c>
      <c r="Q5072">
        <f>[1]资金台帐!Q5072&amp;""</f>
      </c>
      <c r="T5072">
        <f>[1]资金台帐!T5072&amp;""</f>
      </c>
      <c r="U5072">
        <f>[1]资金台帐!U5072&amp;""</f>
      </c>
      <c r="W5072">
        <f>[1]资金台帐!W5072&amp;""</f>
      </c>
      <c r="X5072">
        <f>[1]资金台帐!X5072&amp;""</f>
      </c>
      <c r="AB5072">
        <f>[1]资金台帐!AB5072</f>
        <v>0</v>
      </c>
      <c r="AC5072">
        <f>[1]资金台帐!AC5072</f>
        <v>0</v>
      </c>
      <c r="AD5072">
        <f>[1]资金台帐!AD5072</f>
        <v>0</v>
      </c>
      <c r="AJ5072">
        <f>[1]资金台帐!AJ5072</f>
        <v>0</v>
      </c>
      <c r="AK5072">
        <f>[1]资金台帐!AK5072</f>
        <v>0</v>
      </c>
      <c r="BA5072" s="22">
        <f t="shared" si="0"/>
      </c>
    </row>
    <row r="5073">
      <c r="B5073">
        <f>[1]资金台帐!B5073&amp;""</f>
      </c>
      <c r="H5073">
        <f>[1]资金台帐!H5073&amp;""</f>
      </c>
      <c r="J5073">
        <f>[1]资金台帐!J5073&amp;""</f>
      </c>
      <c r="N5073">
        <f>[1]资金台帐!N5073</f>
      </c>
      <c r="O5073">
        <f>[1]资金台帐!O5073&amp;""</f>
      </c>
      <c r="P5073">
        <f>[1]资金台帐!P5073&amp;""</f>
      </c>
      <c r="Q5073">
        <f>[1]资金台帐!Q5073&amp;""</f>
      </c>
      <c r="T5073">
        <f>[1]资金台帐!T5073&amp;""</f>
      </c>
      <c r="U5073">
        <f>[1]资金台帐!U5073&amp;""</f>
      </c>
      <c r="W5073">
        <f>[1]资金台帐!W5073&amp;""</f>
      </c>
      <c r="X5073">
        <f>[1]资金台帐!X5073&amp;""</f>
      </c>
      <c r="AB5073">
        <f>[1]资金台帐!AB5073</f>
        <v>0</v>
      </c>
      <c r="AC5073">
        <f>[1]资金台帐!AC5073</f>
        <v>0</v>
      </c>
      <c r="AD5073">
        <f>[1]资金台帐!AD5073</f>
        <v>0</v>
      </c>
      <c r="AJ5073">
        <f>[1]资金台帐!AJ5073</f>
        <v>0</v>
      </c>
      <c r="AK5073">
        <f>[1]资金台帐!AK5073</f>
        <v>0</v>
      </c>
      <c r="BA5073" s="22">
        <f t="shared" si="0"/>
      </c>
    </row>
    <row r="5074">
      <c r="B5074">
        <f>[1]资金台帐!B5074&amp;""</f>
      </c>
      <c r="H5074">
        <f>[1]资金台帐!H5074&amp;""</f>
      </c>
      <c r="J5074">
        <f>[1]资金台帐!J5074&amp;""</f>
      </c>
      <c r="N5074">
        <f>[1]资金台帐!N5074</f>
      </c>
      <c r="O5074">
        <f>[1]资金台帐!O5074&amp;""</f>
      </c>
      <c r="P5074">
        <f>[1]资金台帐!P5074&amp;""</f>
      </c>
      <c r="Q5074">
        <f>[1]资金台帐!Q5074&amp;""</f>
      </c>
      <c r="T5074">
        <f>[1]资金台帐!T5074&amp;""</f>
      </c>
      <c r="U5074">
        <f>[1]资金台帐!U5074&amp;""</f>
      </c>
      <c r="W5074">
        <f>[1]资金台帐!W5074&amp;""</f>
      </c>
      <c r="X5074">
        <f>[1]资金台帐!X5074&amp;""</f>
      </c>
      <c r="AB5074">
        <f>[1]资金台帐!AB5074</f>
        <v>0</v>
      </c>
      <c r="AC5074">
        <f>[1]资金台帐!AC5074</f>
        <v>0</v>
      </c>
      <c r="AD5074">
        <f>[1]资金台帐!AD5074</f>
        <v>0</v>
      </c>
      <c r="AJ5074">
        <f>[1]资金台帐!AJ5074</f>
        <v>0</v>
      </c>
      <c r="AK5074">
        <f>[1]资金台帐!AK5074</f>
        <v>0</v>
      </c>
      <c r="BA5074" s="22">
        <f t="shared" si="0"/>
      </c>
    </row>
    <row r="5075">
      <c r="B5075">
        <f>[1]资金台帐!B5075&amp;""</f>
      </c>
      <c r="H5075">
        <f>[1]资金台帐!H5075&amp;""</f>
      </c>
      <c r="J5075">
        <f>[1]资金台帐!J5075&amp;""</f>
      </c>
      <c r="N5075">
        <f>[1]资金台帐!N5075</f>
      </c>
      <c r="O5075">
        <f>[1]资金台帐!O5075&amp;""</f>
      </c>
      <c r="P5075">
        <f>[1]资金台帐!P5075&amp;""</f>
      </c>
      <c r="Q5075">
        <f>[1]资金台帐!Q5075&amp;""</f>
      </c>
      <c r="T5075">
        <f>[1]资金台帐!T5075&amp;""</f>
      </c>
      <c r="U5075">
        <f>[1]资金台帐!U5075&amp;""</f>
      </c>
      <c r="W5075">
        <f>[1]资金台帐!W5075&amp;""</f>
      </c>
      <c r="X5075">
        <f>[1]资金台帐!X5075&amp;""</f>
      </c>
      <c r="AB5075">
        <f>[1]资金台帐!AB5075</f>
        <v>0</v>
      </c>
      <c r="AC5075">
        <f>[1]资金台帐!AC5075</f>
        <v>0</v>
      </c>
      <c r="AD5075">
        <f>[1]资金台帐!AD5075</f>
        <v>0</v>
      </c>
      <c r="AJ5075">
        <f>[1]资金台帐!AJ5075</f>
        <v>0</v>
      </c>
      <c r="AK5075">
        <f>[1]资金台帐!AK5075</f>
        <v>0</v>
      </c>
      <c r="BA5075" s="22">
        <f t="shared" si="0"/>
      </c>
    </row>
    <row r="5076">
      <c r="B5076">
        <f>[1]资金台帐!B5076&amp;""</f>
      </c>
      <c r="H5076">
        <f>[1]资金台帐!H5076&amp;""</f>
      </c>
      <c r="J5076">
        <f>[1]资金台帐!J5076&amp;""</f>
      </c>
      <c r="N5076">
        <f>[1]资金台帐!N5076</f>
      </c>
      <c r="O5076">
        <f>[1]资金台帐!O5076&amp;""</f>
      </c>
      <c r="P5076">
        <f>[1]资金台帐!P5076&amp;""</f>
      </c>
      <c r="Q5076">
        <f>[1]资金台帐!Q5076&amp;""</f>
      </c>
      <c r="T5076">
        <f>[1]资金台帐!T5076&amp;""</f>
      </c>
      <c r="U5076">
        <f>[1]资金台帐!U5076&amp;""</f>
      </c>
      <c r="W5076">
        <f>[1]资金台帐!W5076&amp;""</f>
      </c>
      <c r="X5076">
        <f>[1]资金台帐!X5076&amp;""</f>
      </c>
      <c r="AB5076">
        <f>[1]资金台帐!AB5076</f>
        <v>0</v>
      </c>
      <c r="AC5076">
        <f>[1]资金台帐!AC5076</f>
        <v>0</v>
      </c>
      <c r="AD5076">
        <f>[1]资金台帐!AD5076</f>
        <v>0</v>
      </c>
      <c r="AJ5076">
        <f>[1]资金台帐!AJ5076</f>
        <v>0</v>
      </c>
      <c r="AK5076">
        <f>[1]资金台帐!AK5076</f>
        <v>0</v>
      </c>
      <c r="BA5076" s="22">
        <f t="shared" si="0"/>
      </c>
    </row>
    <row r="5077">
      <c r="B5077">
        <f>[1]资金台帐!B5077&amp;""</f>
      </c>
      <c r="H5077">
        <f>[1]资金台帐!H5077&amp;""</f>
      </c>
      <c r="J5077">
        <f>[1]资金台帐!J5077&amp;""</f>
      </c>
      <c r="N5077">
        <f>[1]资金台帐!N5077</f>
      </c>
      <c r="O5077">
        <f>[1]资金台帐!O5077&amp;""</f>
      </c>
      <c r="P5077">
        <f>[1]资金台帐!P5077&amp;""</f>
      </c>
      <c r="Q5077">
        <f>[1]资金台帐!Q5077&amp;""</f>
      </c>
      <c r="T5077">
        <f>[1]资金台帐!T5077&amp;""</f>
      </c>
      <c r="U5077">
        <f>[1]资金台帐!U5077&amp;""</f>
      </c>
      <c r="W5077">
        <f>[1]资金台帐!W5077&amp;""</f>
      </c>
      <c r="X5077">
        <f>[1]资金台帐!X5077&amp;""</f>
      </c>
      <c r="AB5077">
        <f>[1]资金台帐!AB5077</f>
        <v>0</v>
      </c>
      <c r="AC5077">
        <f>[1]资金台帐!AC5077</f>
        <v>0</v>
      </c>
      <c r="AD5077">
        <f>[1]资金台帐!AD5077</f>
        <v>0</v>
      </c>
      <c r="AJ5077">
        <f>[1]资金台帐!AJ5077</f>
        <v>0</v>
      </c>
      <c r="AK5077">
        <f>[1]资金台帐!AK5077</f>
        <v>0</v>
      </c>
      <c r="BA5077" s="22">
        <f t="shared" si="0"/>
      </c>
    </row>
    <row r="5078">
      <c r="B5078">
        <f>[1]资金台帐!B5078&amp;""</f>
      </c>
      <c r="H5078">
        <f>[1]资金台帐!H5078&amp;""</f>
      </c>
      <c r="J5078">
        <f>[1]资金台帐!J5078&amp;""</f>
      </c>
      <c r="N5078">
        <f>[1]资金台帐!N5078</f>
      </c>
      <c r="O5078">
        <f>[1]资金台帐!O5078&amp;""</f>
      </c>
      <c r="P5078">
        <f>[1]资金台帐!P5078&amp;""</f>
      </c>
      <c r="Q5078">
        <f>[1]资金台帐!Q5078&amp;""</f>
      </c>
      <c r="T5078">
        <f>[1]资金台帐!T5078&amp;""</f>
      </c>
      <c r="U5078">
        <f>[1]资金台帐!U5078&amp;""</f>
      </c>
      <c r="W5078">
        <f>[1]资金台帐!W5078&amp;""</f>
      </c>
      <c r="X5078">
        <f>[1]资金台帐!X5078&amp;""</f>
      </c>
      <c r="AB5078">
        <f>[1]资金台帐!AB5078</f>
        <v>0</v>
      </c>
      <c r="AC5078">
        <f>[1]资金台帐!AC5078</f>
        <v>0</v>
      </c>
      <c r="AD5078">
        <f>[1]资金台帐!AD5078</f>
        <v>0</v>
      </c>
      <c r="AJ5078">
        <f>[1]资金台帐!AJ5078</f>
        <v>0</v>
      </c>
      <c r="AK5078">
        <f>[1]资金台帐!AK5078</f>
        <v>0</v>
      </c>
      <c r="BA5078" s="22">
        <f t="shared" si="0"/>
      </c>
    </row>
    <row r="5079">
      <c r="B5079">
        <f>[1]资金台帐!B5079&amp;""</f>
      </c>
      <c r="H5079">
        <f>[1]资金台帐!H5079&amp;""</f>
      </c>
      <c r="J5079">
        <f>[1]资金台帐!J5079&amp;""</f>
      </c>
      <c r="N5079">
        <f>[1]资金台帐!N5079</f>
      </c>
      <c r="O5079">
        <f>[1]资金台帐!O5079&amp;""</f>
      </c>
      <c r="P5079">
        <f>[1]资金台帐!P5079&amp;""</f>
      </c>
      <c r="Q5079">
        <f>[1]资金台帐!Q5079&amp;""</f>
      </c>
      <c r="T5079">
        <f>[1]资金台帐!T5079&amp;""</f>
      </c>
      <c r="U5079">
        <f>[1]资金台帐!U5079&amp;""</f>
      </c>
      <c r="W5079">
        <f>[1]资金台帐!W5079&amp;""</f>
      </c>
      <c r="X5079">
        <f>[1]资金台帐!X5079&amp;""</f>
      </c>
      <c r="AB5079">
        <f>[1]资金台帐!AB5079</f>
        <v>0</v>
      </c>
      <c r="AC5079">
        <f>[1]资金台帐!AC5079</f>
        <v>0</v>
      </c>
      <c r="AD5079">
        <f>[1]资金台帐!AD5079</f>
        <v>0</v>
      </c>
      <c r="AJ5079">
        <f>[1]资金台帐!AJ5079</f>
        <v>0</v>
      </c>
      <c r="AK5079">
        <f>[1]资金台帐!AK5079</f>
        <v>0</v>
      </c>
      <c r="BA5079" s="22">
        <f t="shared" si="0"/>
      </c>
    </row>
    <row r="5080">
      <c r="B5080">
        <f>[1]资金台帐!B5080&amp;""</f>
      </c>
      <c r="H5080">
        <f>[1]资金台帐!H5080&amp;""</f>
      </c>
      <c r="J5080">
        <f>[1]资金台帐!J5080&amp;""</f>
      </c>
      <c r="N5080">
        <f>[1]资金台帐!N5080</f>
      </c>
      <c r="O5080">
        <f>[1]资金台帐!O5080&amp;""</f>
      </c>
      <c r="P5080">
        <f>[1]资金台帐!P5080&amp;""</f>
      </c>
      <c r="Q5080">
        <f>[1]资金台帐!Q5080&amp;""</f>
      </c>
      <c r="T5080">
        <f>[1]资金台帐!T5080&amp;""</f>
      </c>
      <c r="U5080">
        <f>[1]资金台帐!U5080&amp;""</f>
      </c>
      <c r="W5080">
        <f>[1]资金台帐!W5080&amp;""</f>
      </c>
      <c r="X5080">
        <f>[1]资金台帐!X5080&amp;""</f>
      </c>
      <c r="AB5080">
        <f>[1]资金台帐!AB5080</f>
        <v>0</v>
      </c>
      <c r="AC5080">
        <f>[1]资金台帐!AC5080</f>
        <v>0</v>
      </c>
      <c r="AD5080">
        <f>[1]资金台帐!AD5080</f>
        <v>0</v>
      </c>
      <c r="AJ5080">
        <f>[1]资金台帐!AJ5080</f>
        <v>0</v>
      </c>
      <c r="AK5080">
        <f>[1]资金台帐!AK5080</f>
        <v>0</v>
      </c>
      <c r="BA5080" s="22">
        <f t="shared" si="0"/>
      </c>
    </row>
    <row r="5081">
      <c r="B5081">
        <f>[1]资金台帐!B5081&amp;""</f>
      </c>
      <c r="H5081">
        <f>[1]资金台帐!H5081&amp;""</f>
      </c>
      <c r="J5081">
        <f>[1]资金台帐!J5081&amp;""</f>
      </c>
      <c r="N5081">
        <f>[1]资金台帐!N5081</f>
      </c>
      <c r="O5081">
        <f>[1]资金台帐!O5081&amp;""</f>
      </c>
      <c r="P5081">
        <f>[1]资金台帐!P5081&amp;""</f>
      </c>
      <c r="Q5081">
        <f>[1]资金台帐!Q5081&amp;""</f>
      </c>
      <c r="T5081">
        <f>[1]资金台帐!T5081&amp;""</f>
      </c>
      <c r="U5081">
        <f>[1]资金台帐!U5081&amp;""</f>
      </c>
      <c r="W5081">
        <f>[1]资金台帐!W5081&amp;""</f>
      </c>
      <c r="X5081">
        <f>[1]资金台帐!X5081&amp;""</f>
      </c>
      <c r="AB5081">
        <f>[1]资金台帐!AB5081</f>
        <v>0</v>
      </c>
      <c r="AC5081">
        <f>[1]资金台帐!AC5081</f>
        <v>0</v>
      </c>
      <c r="AD5081">
        <f>[1]资金台帐!AD5081</f>
        <v>0</v>
      </c>
      <c r="AJ5081">
        <f>[1]资金台帐!AJ5081</f>
        <v>0</v>
      </c>
      <c r="AK5081">
        <f>[1]资金台帐!AK5081</f>
        <v>0</v>
      </c>
      <c r="BA5081" s="22">
        <f t="shared" si="0"/>
      </c>
    </row>
    <row r="5082">
      <c r="B5082">
        <f>[1]资金台帐!B5082&amp;""</f>
      </c>
      <c r="H5082">
        <f>[1]资金台帐!H5082&amp;""</f>
      </c>
      <c r="J5082">
        <f>[1]资金台帐!J5082&amp;""</f>
      </c>
      <c r="N5082">
        <f>[1]资金台帐!N5082</f>
      </c>
      <c r="O5082">
        <f>[1]资金台帐!O5082&amp;""</f>
      </c>
      <c r="P5082">
        <f>[1]资金台帐!P5082&amp;""</f>
      </c>
      <c r="Q5082">
        <f>[1]资金台帐!Q5082&amp;""</f>
      </c>
      <c r="T5082">
        <f>[1]资金台帐!T5082&amp;""</f>
      </c>
      <c r="U5082">
        <f>[1]资金台帐!U5082&amp;""</f>
      </c>
      <c r="W5082">
        <f>[1]资金台帐!W5082&amp;""</f>
      </c>
      <c r="X5082">
        <f>[1]资金台帐!X5082&amp;""</f>
      </c>
      <c r="AB5082">
        <f>[1]资金台帐!AB5082</f>
        <v>0</v>
      </c>
      <c r="AC5082">
        <f>[1]资金台帐!AC5082</f>
        <v>0</v>
      </c>
      <c r="AD5082">
        <f>[1]资金台帐!AD5082</f>
        <v>0</v>
      </c>
      <c r="AJ5082">
        <f>[1]资金台帐!AJ5082</f>
        <v>0</v>
      </c>
      <c r="AK5082">
        <f>[1]资金台帐!AK5082</f>
        <v>0</v>
      </c>
      <c r="BA5082" s="22">
        <f t="shared" si="0"/>
      </c>
    </row>
    <row r="5083">
      <c r="B5083">
        <f>[1]资金台帐!B5083&amp;""</f>
      </c>
      <c r="H5083">
        <f>[1]资金台帐!H5083&amp;""</f>
      </c>
      <c r="J5083">
        <f>[1]资金台帐!J5083&amp;""</f>
      </c>
      <c r="N5083">
        <f>[1]资金台帐!N5083</f>
      </c>
      <c r="O5083">
        <f>[1]资金台帐!O5083&amp;""</f>
      </c>
      <c r="P5083">
        <f>[1]资金台帐!P5083&amp;""</f>
      </c>
      <c r="Q5083">
        <f>[1]资金台帐!Q5083&amp;""</f>
      </c>
      <c r="T5083">
        <f>[1]资金台帐!T5083&amp;""</f>
      </c>
      <c r="U5083">
        <f>[1]资金台帐!U5083&amp;""</f>
      </c>
      <c r="W5083">
        <f>[1]资金台帐!W5083&amp;""</f>
      </c>
      <c r="X5083">
        <f>[1]资金台帐!X5083&amp;""</f>
      </c>
      <c r="AB5083">
        <f>[1]资金台帐!AB5083</f>
        <v>0</v>
      </c>
      <c r="AC5083">
        <f>[1]资金台帐!AC5083</f>
        <v>0</v>
      </c>
      <c r="AD5083">
        <f>[1]资金台帐!AD5083</f>
        <v>0</v>
      </c>
      <c r="AJ5083">
        <f>[1]资金台帐!AJ5083</f>
        <v>0</v>
      </c>
      <c r="AK5083">
        <f>[1]资金台帐!AK5083</f>
        <v>0</v>
      </c>
      <c r="BA5083" s="22">
        <f t="shared" si="0"/>
      </c>
    </row>
    <row r="5084">
      <c r="B5084">
        <f>[1]资金台帐!B5084&amp;""</f>
      </c>
      <c r="H5084">
        <f>[1]资金台帐!H5084&amp;""</f>
      </c>
      <c r="J5084">
        <f>[1]资金台帐!J5084&amp;""</f>
      </c>
      <c r="N5084">
        <f>[1]资金台帐!N5084</f>
      </c>
      <c r="O5084">
        <f>[1]资金台帐!O5084&amp;""</f>
      </c>
      <c r="P5084">
        <f>[1]资金台帐!P5084&amp;""</f>
      </c>
      <c r="Q5084">
        <f>[1]资金台帐!Q5084&amp;""</f>
      </c>
      <c r="T5084">
        <f>[1]资金台帐!T5084&amp;""</f>
      </c>
      <c r="U5084">
        <f>[1]资金台帐!U5084&amp;""</f>
      </c>
      <c r="W5084">
        <f>[1]资金台帐!W5084&amp;""</f>
      </c>
      <c r="X5084">
        <f>[1]资金台帐!X5084&amp;""</f>
      </c>
      <c r="AB5084">
        <f>[1]资金台帐!AB5084</f>
        <v>0</v>
      </c>
      <c r="AC5084">
        <f>[1]资金台帐!AC5084</f>
        <v>0</v>
      </c>
      <c r="AD5084">
        <f>[1]资金台帐!AD5084</f>
        <v>0</v>
      </c>
      <c r="AJ5084">
        <f>[1]资金台帐!AJ5084</f>
        <v>0</v>
      </c>
      <c r="AK5084">
        <f>[1]资金台帐!AK5084</f>
        <v>0</v>
      </c>
      <c r="BA5084" s="22">
        <f t="shared" si="0"/>
      </c>
    </row>
    <row r="5085">
      <c r="B5085">
        <f>[1]资金台帐!B5085&amp;""</f>
      </c>
      <c r="H5085">
        <f>[1]资金台帐!H5085&amp;""</f>
      </c>
      <c r="J5085">
        <f>[1]资金台帐!J5085&amp;""</f>
      </c>
      <c r="N5085">
        <f>[1]资金台帐!N5085</f>
      </c>
      <c r="O5085">
        <f>[1]资金台帐!O5085&amp;""</f>
      </c>
      <c r="P5085">
        <f>[1]资金台帐!P5085&amp;""</f>
      </c>
      <c r="Q5085">
        <f>[1]资金台帐!Q5085&amp;""</f>
      </c>
      <c r="T5085">
        <f>[1]资金台帐!T5085&amp;""</f>
      </c>
      <c r="U5085">
        <f>[1]资金台帐!U5085&amp;""</f>
      </c>
      <c r="W5085">
        <f>[1]资金台帐!W5085&amp;""</f>
      </c>
      <c r="X5085">
        <f>[1]资金台帐!X5085&amp;""</f>
      </c>
      <c r="AB5085">
        <f>[1]资金台帐!AB5085</f>
        <v>0</v>
      </c>
      <c r="AC5085">
        <f>[1]资金台帐!AC5085</f>
        <v>0</v>
      </c>
      <c r="AD5085">
        <f>[1]资金台帐!AD5085</f>
        <v>0</v>
      </c>
      <c r="AJ5085">
        <f>[1]资金台帐!AJ5085</f>
        <v>0</v>
      </c>
      <c r="AK5085">
        <f>[1]资金台帐!AK5085</f>
        <v>0</v>
      </c>
      <c r="BA5085" s="22">
        <f t="shared" si="0"/>
      </c>
    </row>
    <row r="5086">
      <c r="B5086">
        <f>[1]资金台帐!B5086&amp;""</f>
      </c>
      <c r="H5086">
        <f>[1]资金台帐!H5086&amp;""</f>
      </c>
      <c r="J5086">
        <f>[1]资金台帐!J5086&amp;""</f>
      </c>
      <c r="N5086">
        <f>[1]资金台帐!N5086</f>
      </c>
      <c r="O5086">
        <f>[1]资金台帐!O5086&amp;""</f>
      </c>
      <c r="P5086">
        <f>[1]资金台帐!P5086&amp;""</f>
      </c>
      <c r="Q5086">
        <f>[1]资金台帐!Q5086&amp;""</f>
      </c>
      <c r="T5086">
        <f>[1]资金台帐!T5086&amp;""</f>
      </c>
      <c r="U5086">
        <f>[1]资金台帐!U5086&amp;""</f>
      </c>
      <c r="W5086">
        <f>[1]资金台帐!W5086&amp;""</f>
      </c>
      <c r="X5086">
        <f>[1]资金台帐!X5086&amp;""</f>
      </c>
      <c r="AB5086">
        <f>[1]资金台帐!AB5086</f>
        <v>0</v>
      </c>
      <c r="AC5086">
        <f>[1]资金台帐!AC5086</f>
        <v>0</v>
      </c>
      <c r="AD5086">
        <f>[1]资金台帐!AD5086</f>
        <v>0</v>
      </c>
      <c r="AJ5086">
        <f>[1]资金台帐!AJ5086</f>
        <v>0</v>
      </c>
      <c r="AK5086">
        <f>[1]资金台帐!AK5086</f>
        <v>0</v>
      </c>
      <c r="BA5086" s="22">
        <f t="shared" si="0"/>
      </c>
    </row>
    <row r="5087">
      <c r="B5087">
        <f>[1]资金台帐!B5087&amp;""</f>
      </c>
      <c r="H5087">
        <f>[1]资金台帐!H5087&amp;""</f>
      </c>
      <c r="J5087">
        <f>[1]资金台帐!J5087&amp;""</f>
      </c>
      <c r="N5087">
        <f>[1]资金台帐!N5087</f>
      </c>
      <c r="O5087">
        <f>[1]资金台帐!O5087&amp;""</f>
      </c>
      <c r="P5087">
        <f>[1]资金台帐!P5087&amp;""</f>
      </c>
      <c r="Q5087">
        <f>[1]资金台帐!Q5087&amp;""</f>
      </c>
      <c r="T5087">
        <f>[1]资金台帐!T5087&amp;""</f>
      </c>
      <c r="U5087">
        <f>[1]资金台帐!U5087&amp;""</f>
      </c>
      <c r="W5087">
        <f>[1]资金台帐!W5087&amp;""</f>
      </c>
      <c r="X5087">
        <f>[1]资金台帐!X5087&amp;""</f>
      </c>
      <c r="AB5087">
        <f>[1]资金台帐!AB5087</f>
        <v>0</v>
      </c>
      <c r="AC5087">
        <f>[1]资金台帐!AC5087</f>
        <v>0</v>
      </c>
      <c r="AD5087">
        <f>[1]资金台帐!AD5087</f>
        <v>0</v>
      </c>
      <c r="AJ5087">
        <f>[1]资金台帐!AJ5087</f>
        <v>0</v>
      </c>
      <c r="AK5087">
        <f>[1]资金台帐!AK5087</f>
        <v>0</v>
      </c>
      <c r="BA5087" s="22">
        <f t="shared" si="0"/>
      </c>
    </row>
    <row r="5088">
      <c r="B5088">
        <f>[1]资金台帐!B5088&amp;""</f>
      </c>
      <c r="H5088">
        <f>[1]资金台帐!H5088&amp;""</f>
      </c>
      <c r="J5088">
        <f>[1]资金台帐!J5088&amp;""</f>
      </c>
      <c r="N5088">
        <f>[1]资金台帐!N5088</f>
      </c>
      <c r="O5088">
        <f>[1]资金台帐!O5088&amp;""</f>
      </c>
      <c r="P5088">
        <f>[1]资金台帐!P5088&amp;""</f>
      </c>
      <c r="Q5088">
        <f>[1]资金台帐!Q5088&amp;""</f>
      </c>
      <c r="T5088">
        <f>[1]资金台帐!T5088&amp;""</f>
      </c>
      <c r="U5088">
        <f>[1]资金台帐!U5088&amp;""</f>
      </c>
      <c r="W5088">
        <f>[1]资金台帐!W5088&amp;""</f>
      </c>
      <c r="X5088">
        <f>[1]资金台帐!X5088&amp;""</f>
      </c>
      <c r="AB5088">
        <f>[1]资金台帐!AB5088</f>
        <v>0</v>
      </c>
      <c r="AC5088">
        <f>[1]资金台帐!AC5088</f>
        <v>0</v>
      </c>
      <c r="AD5088">
        <f>[1]资金台帐!AD5088</f>
        <v>0</v>
      </c>
      <c r="AJ5088">
        <f>[1]资金台帐!AJ5088</f>
        <v>0</v>
      </c>
      <c r="AK5088">
        <f>[1]资金台帐!AK5088</f>
        <v>0</v>
      </c>
      <c r="BA5088" s="22">
        <f t="shared" si="0"/>
      </c>
    </row>
    <row r="5089">
      <c r="B5089">
        <f>[1]资金台帐!B5089&amp;""</f>
      </c>
      <c r="H5089">
        <f>[1]资金台帐!H5089&amp;""</f>
      </c>
      <c r="J5089">
        <f>[1]资金台帐!J5089&amp;""</f>
      </c>
      <c r="N5089">
        <f>[1]资金台帐!N5089</f>
      </c>
      <c r="O5089">
        <f>[1]资金台帐!O5089&amp;""</f>
      </c>
      <c r="P5089">
        <f>[1]资金台帐!P5089&amp;""</f>
      </c>
      <c r="Q5089">
        <f>[1]资金台帐!Q5089&amp;""</f>
      </c>
      <c r="T5089">
        <f>[1]资金台帐!T5089&amp;""</f>
      </c>
      <c r="U5089">
        <f>[1]资金台帐!U5089&amp;""</f>
      </c>
      <c r="W5089">
        <f>[1]资金台帐!W5089&amp;""</f>
      </c>
      <c r="X5089">
        <f>[1]资金台帐!X5089&amp;""</f>
      </c>
      <c r="AB5089">
        <f>[1]资金台帐!AB5089</f>
        <v>0</v>
      </c>
      <c r="AC5089">
        <f>[1]资金台帐!AC5089</f>
        <v>0</v>
      </c>
      <c r="AD5089">
        <f>[1]资金台帐!AD5089</f>
        <v>0</v>
      </c>
      <c r="AJ5089">
        <f>[1]资金台帐!AJ5089</f>
        <v>0</v>
      </c>
      <c r="AK5089">
        <f>[1]资金台帐!AK5089</f>
        <v>0</v>
      </c>
      <c r="BA5089" s="22">
        <f t="shared" si="0"/>
      </c>
    </row>
    <row r="5090">
      <c r="B5090">
        <f>[1]资金台帐!B5090&amp;""</f>
      </c>
      <c r="H5090">
        <f>[1]资金台帐!H5090&amp;""</f>
      </c>
      <c r="J5090">
        <f>[1]资金台帐!J5090&amp;""</f>
      </c>
      <c r="N5090">
        <f>[1]资金台帐!N5090</f>
      </c>
      <c r="O5090">
        <f>[1]资金台帐!O5090&amp;""</f>
      </c>
      <c r="P5090">
        <f>[1]资金台帐!P5090&amp;""</f>
      </c>
      <c r="Q5090">
        <f>[1]资金台帐!Q5090&amp;""</f>
      </c>
      <c r="T5090">
        <f>[1]资金台帐!T5090&amp;""</f>
      </c>
      <c r="U5090">
        <f>[1]资金台帐!U5090&amp;""</f>
      </c>
      <c r="W5090">
        <f>[1]资金台帐!W5090&amp;""</f>
      </c>
      <c r="X5090">
        <f>[1]资金台帐!X5090&amp;""</f>
      </c>
      <c r="AB5090">
        <f>[1]资金台帐!AB5090</f>
        <v>0</v>
      </c>
      <c r="AC5090">
        <f>[1]资金台帐!AC5090</f>
        <v>0</v>
      </c>
      <c r="AD5090">
        <f>[1]资金台帐!AD5090</f>
        <v>0</v>
      </c>
      <c r="AJ5090">
        <f>[1]资金台帐!AJ5090</f>
        <v>0</v>
      </c>
      <c r="AK5090">
        <f>[1]资金台帐!AK5090</f>
        <v>0</v>
      </c>
      <c r="BA5090" s="22">
        <f t="shared" si="0"/>
      </c>
    </row>
    <row r="5091">
      <c r="B5091">
        <f>[1]资金台帐!B5091&amp;""</f>
      </c>
      <c r="H5091">
        <f>[1]资金台帐!H5091&amp;""</f>
      </c>
      <c r="J5091">
        <f>[1]资金台帐!J5091&amp;""</f>
      </c>
      <c r="N5091">
        <f>[1]资金台帐!N5091</f>
      </c>
      <c r="O5091">
        <f>[1]资金台帐!O5091&amp;""</f>
      </c>
      <c r="P5091">
        <f>[1]资金台帐!P5091&amp;""</f>
      </c>
      <c r="Q5091">
        <f>[1]资金台帐!Q5091&amp;""</f>
      </c>
      <c r="T5091">
        <f>[1]资金台帐!T5091&amp;""</f>
      </c>
      <c r="U5091">
        <f>[1]资金台帐!U5091&amp;""</f>
      </c>
      <c r="W5091">
        <f>[1]资金台帐!W5091&amp;""</f>
      </c>
      <c r="X5091">
        <f>[1]资金台帐!X5091&amp;""</f>
      </c>
      <c r="AB5091">
        <f>[1]资金台帐!AB5091</f>
        <v>0</v>
      </c>
      <c r="AC5091">
        <f>[1]资金台帐!AC5091</f>
        <v>0</v>
      </c>
      <c r="AD5091">
        <f>[1]资金台帐!AD5091</f>
        <v>0</v>
      </c>
      <c r="AJ5091">
        <f>[1]资金台帐!AJ5091</f>
        <v>0</v>
      </c>
      <c r="AK5091">
        <f>[1]资金台帐!AK5091</f>
        <v>0</v>
      </c>
      <c r="BA5091" s="22">
        <f t="shared" si="0"/>
      </c>
    </row>
    <row r="5092">
      <c r="B5092">
        <f>[1]资金台帐!B5092&amp;""</f>
      </c>
      <c r="H5092">
        <f>[1]资金台帐!H5092&amp;""</f>
      </c>
      <c r="J5092">
        <f>[1]资金台帐!J5092&amp;""</f>
      </c>
      <c r="N5092">
        <f>[1]资金台帐!N5092</f>
      </c>
      <c r="O5092">
        <f>[1]资金台帐!O5092&amp;""</f>
      </c>
      <c r="P5092">
        <f>[1]资金台帐!P5092&amp;""</f>
      </c>
      <c r="Q5092">
        <f>[1]资金台帐!Q5092&amp;""</f>
      </c>
      <c r="T5092">
        <f>[1]资金台帐!T5092&amp;""</f>
      </c>
      <c r="U5092">
        <f>[1]资金台帐!U5092&amp;""</f>
      </c>
      <c r="W5092">
        <f>[1]资金台帐!W5092&amp;""</f>
      </c>
      <c r="X5092">
        <f>[1]资金台帐!X5092&amp;""</f>
      </c>
      <c r="AB5092">
        <f>[1]资金台帐!AB5092</f>
        <v>0</v>
      </c>
      <c r="AC5092">
        <f>[1]资金台帐!AC5092</f>
        <v>0</v>
      </c>
      <c r="AD5092">
        <f>[1]资金台帐!AD5092</f>
        <v>0</v>
      </c>
      <c r="AJ5092">
        <f>[1]资金台帐!AJ5092</f>
        <v>0</v>
      </c>
      <c r="AK5092">
        <f>[1]资金台帐!AK5092</f>
        <v>0</v>
      </c>
      <c r="BA5092" s="22">
        <f t="shared" si="0"/>
      </c>
    </row>
    <row r="5093">
      <c r="B5093">
        <f>[1]资金台帐!B5093&amp;""</f>
      </c>
      <c r="H5093">
        <f>[1]资金台帐!H5093&amp;""</f>
      </c>
      <c r="J5093">
        <f>[1]资金台帐!J5093&amp;""</f>
      </c>
      <c r="N5093">
        <f>[1]资金台帐!N5093</f>
      </c>
      <c r="O5093">
        <f>[1]资金台帐!O5093&amp;""</f>
      </c>
      <c r="P5093">
        <f>[1]资金台帐!P5093&amp;""</f>
      </c>
      <c r="Q5093">
        <f>[1]资金台帐!Q5093&amp;""</f>
      </c>
      <c r="T5093">
        <f>[1]资金台帐!T5093&amp;""</f>
      </c>
      <c r="U5093">
        <f>[1]资金台帐!U5093&amp;""</f>
      </c>
      <c r="W5093">
        <f>[1]资金台帐!W5093&amp;""</f>
      </c>
      <c r="X5093">
        <f>[1]资金台帐!X5093&amp;""</f>
      </c>
      <c r="AB5093">
        <f>[1]资金台帐!AB5093</f>
        <v>0</v>
      </c>
      <c r="AC5093">
        <f>[1]资金台帐!AC5093</f>
        <v>0</v>
      </c>
      <c r="AD5093">
        <f>[1]资金台帐!AD5093</f>
        <v>0</v>
      </c>
      <c r="AJ5093">
        <f>[1]资金台帐!AJ5093</f>
        <v>0</v>
      </c>
      <c r="AK5093">
        <f>[1]资金台帐!AK5093</f>
        <v>0</v>
      </c>
      <c r="BA5093" s="22">
        <f t="shared" si="0"/>
      </c>
    </row>
    <row r="5094">
      <c r="B5094">
        <f>[1]资金台帐!B5094&amp;""</f>
      </c>
      <c r="H5094">
        <f>[1]资金台帐!H5094&amp;""</f>
      </c>
      <c r="J5094">
        <f>[1]资金台帐!J5094&amp;""</f>
      </c>
      <c r="N5094">
        <f>[1]资金台帐!N5094</f>
      </c>
      <c r="O5094">
        <f>[1]资金台帐!O5094&amp;""</f>
      </c>
      <c r="P5094">
        <f>[1]资金台帐!P5094&amp;""</f>
      </c>
      <c r="Q5094">
        <f>[1]资金台帐!Q5094&amp;""</f>
      </c>
      <c r="T5094">
        <f>[1]资金台帐!T5094&amp;""</f>
      </c>
      <c r="U5094">
        <f>[1]资金台帐!U5094&amp;""</f>
      </c>
      <c r="W5094">
        <f>[1]资金台帐!W5094&amp;""</f>
      </c>
      <c r="X5094">
        <f>[1]资金台帐!X5094&amp;""</f>
      </c>
      <c r="AB5094">
        <f>[1]资金台帐!AB5094</f>
        <v>0</v>
      </c>
      <c r="AC5094">
        <f>[1]资金台帐!AC5094</f>
        <v>0</v>
      </c>
      <c r="AD5094">
        <f>[1]资金台帐!AD5094</f>
        <v>0</v>
      </c>
      <c r="AJ5094">
        <f>[1]资金台帐!AJ5094</f>
        <v>0</v>
      </c>
      <c r="AK5094">
        <f>[1]资金台帐!AK5094</f>
        <v>0</v>
      </c>
      <c r="BA5094" s="22">
        <f t="shared" si="0"/>
      </c>
    </row>
    <row r="5095">
      <c r="B5095">
        <f>[1]资金台帐!B5095&amp;""</f>
      </c>
      <c r="H5095">
        <f>[1]资金台帐!H5095&amp;""</f>
      </c>
      <c r="J5095">
        <f>[1]资金台帐!J5095&amp;""</f>
      </c>
      <c r="N5095">
        <f>[1]资金台帐!N5095</f>
      </c>
      <c r="O5095">
        <f>[1]资金台帐!O5095&amp;""</f>
      </c>
      <c r="P5095">
        <f>[1]资金台帐!P5095&amp;""</f>
      </c>
      <c r="Q5095">
        <f>[1]资金台帐!Q5095&amp;""</f>
      </c>
      <c r="T5095">
        <f>[1]资金台帐!T5095&amp;""</f>
      </c>
      <c r="U5095">
        <f>[1]资金台帐!U5095&amp;""</f>
      </c>
      <c r="W5095">
        <f>[1]资金台帐!W5095&amp;""</f>
      </c>
      <c r="X5095">
        <f>[1]资金台帐!X5095&amp;""</f>
      </c>
      <c r="AB5095">
        <f>[1]资金台帐!AB5095</f>
        <v>0</v>
      </c>
      <c r="AC5095">
        <f>[1]资金台帐!AC5095</f>
        <v>0</v>
      </c>
      <c r="AD5095">
        <f>[1]资金台帐!AD5095</f>
        <v>0</v>
      </c>
      <c r="AJ5095">
        <f>[1]资金台帐!AJ5095</f>
        <v>0</v>
      </c>
      <c r="AK5095">
        <f>[1]资金台帐!AK5095</f>
        <v>0</v>
      </c>
      <c r="BA5095" s="22">
        <f t="shared" si="0"/>
      </c>
    </row>
    <row r="5096">
      <c r="B5096">
        <f>[1]资金台帐!B5096&amp;""</f>
      </c>
      <c r="H5096">
        <f>[1]资金台帐!H5096&amp;""</f>
      </c>
      <c r="J5096">
        <f>[1]资金台帐!J5096&amp;""</f>
      </c>
      <c r="N5096">
        <f>[1]资金台帐!N5096</f>
      </c>
      <c r="O5096">
        <f>[1]资金台帐!O5096&amp;""</f>
      </c>
      <c r="P5096">
        <f>[1]资金台帐!P5096&amp;""</f>
      </c>
      <c r="Q5096">
        <f>[1]资金台帐!Q5096&amp;""</f>
      </c>
      <c r="T5096">
        <f>[1]资金台帐!T5096&amp;""</f>
      </c>
      <c r="U5096">
        <f>[1]资金台帐!U5096&amp;""</f>
      </c>
      <c r="W5096">
        <f>[1]资金台帐!W5096&amp;""</f>
      </c>
      <c r="X5096">
        <f>[1]资金台帐!X5096&amp;""</f>
      </c>
      <c r="AB5096">
        <f>[1]资金台帐!AB5096</f>
        <v>0</v>
      </c>
      <c r="AC5096">
        <f>[1]资金台帐!AC5096</f>
        <v>0</v>
      </c>
      <c r="AD5096">
        <f>[1]资金台帐!AD5096</f>
        <v>0</v>
      </c>
      <c r="AJ5096">
        <f>[1]资金台帐!AJ5096</f>
        <v>0</v>
      </c>
      <c r="AK5096">
        <f>[1]资金台帐!AK5096</f>
        <v>0</v>
      </c>
      <c r="BA5096" s="22">
        <f t="shared" si="0"/>
      </c>
    </row>
    <row r="5097">
      <c r="B5097">
        <f>[1]资金台帐!B5097&amp;""</f>
      </c>
      <c r="H5097">
        <f>[1]资金台帐!H5097&amp;""</f>
      </c>
      <c r="J5097">
        <f>[1]资金台帐!J5097&amp;""</f>
      </c>
      <c r="N5097">
        <f>[1]资金台帐!N5097</f>
      </c>
      <c r="O5097">
        <f>[1]资金台帐!O5097&amp;""</f>
      </c>
      <c r="P5097">
        <f>[1]资金台帐!P5097&amp;""</f>
      </c>
      <c r="Q5097">
        <f>[1]资金台帐!Q5097&amp;""</f>
      </c>
      <c r="T5097">
        <f>[1]资金台帐!T5097&amp;""</f>
      </c>
      <c r="U5097">
        <f>[1]资金台帐!U5097&amp;""</f>
      </c>
      <c r="W5097">
        <f>[1]资金台帐!W5097&amp;""</f>
      </c>
      <c r="X5097">
        <f>[1]资金台帐!X5097&amp;""</f>
      </c>
      <c r="AB5097">
        <f>[1]资金台帐!AB5097</f>
        <v>0</v>
      </c>
      <c r="AC5097">
        <f>[1]资金台帐!AC5097</f>
        <v>0</v>
      </c>
      <c r="AD5097">
        <f>[1]资金台帐!AD5097</f>
        <v>0</v>
      </c>
      <c r="AJ5097">
        <f>[1]资金台帐!AJ5097</f>
        <v>0</v>
      </c>
      <c r="AK5097">
        <f>[1]资金台帐!AK5097</f>
        <v>0</v>
      </c>
      <c r="BA5097" s="22">
        <f t="shared" si="0"/>
      </c>
    </row>
    <row r="5098">
      <c r="B5098">
        <f>[1]资金台帐!B5098&amp;""</f>
      </c>
      <c r="H5098">
        <f>[1]资金台帐!H5098&amp;""</f>
      </c>
      <c r="J5098">
        <f>[1]资金台帐!J5098&amp;""</f>
      </c>
      <c r="N5098">
        <f>[1]资金台帐!N5098</f>
      </c>
      <c r="O5098">
        <f>[1]资金台帐!O5098&amp;""</f>
      </c>
      <c r="P5098">
        <f>[1]资金台帐!P5098&amp;""</f>
      </c>
      <c r="Q5098">
        <f>[1]资金台帐!Q5098&amp;""</f>
      </c>
      <c r="T5098">
        <f>[1]资金台帐!T5098&amp;""</f>
      </c>
      <c r="U5098">
        <f>[1]资金台帐!U5098&amp;""</f>
      </c>
      <c r="W5098">
        <f>[1]资金台帐!W5098&amp;""</f>
      </c>
      <c r="X5098">
        <f>[1]资金台帐!X5098&amp;""</f>
      </c>
      <c r="AB5098">
        <f>[1]资金台帐!AB5098</f>
        <v>0</v>
      </c>
      <c r="AC5098">
        <f>[1]资金台帐!AC5098</f>
        <v>0</v>
      </c>
      <c r="AD5098">
        <f>[1]资金台帐!AD5098</f>
        <v>0</v>
      </c>
      <c r="AJ5098">
        <f>[1]资金台帐!AJ5098</f>
        <v>0</v>
      </c>
      <c r="AK5098">
        <f>[1]资金台帐!AK5098</f>
        <v>0</v>
      </c>
      <c r="BA5098" s="22">
        <f t="shared" si="0"/>
      </c>
    </row>
    <row r="5099">
      <c r="B5099">
        <f>[1]资金台帐!B5099&amp;""</f>
      </c>
      <c r="H5099">
        <f>[1]资金台帐!H5099&amp;""</f>
      </c>
      <c r="J5099">
        <f>[1]资金台帐!J5099&amp;""</f>
      </c>
      <c r="N5099">
        <f>[1]资金台帐!N5099</f>
      </c>
      <c r="O5099">
        <f>[1]资金台帐!O5099&amp;""</f>
      </c>
      <c r="P5099">
        <f>[1]资金台帐!P5099&amp;""</f>
      </c>
      <c r="Q5099">
        <f>[1]资金台帐!Q5099&amp;""</f>
      </c>
      <c r="T5099">
        <f>[1]资金台帐!T5099&amp;""</f>
      </c>
      <c r="U5099">
        <f>[1]资金台帐!U5099&amp;""</f>
      </c>
      <c r="W5099">
        <f>[1]资金台帐!W5099&amp;""</f>
      </c>
      <c r="X5099">
        <f>[1]资金台帐!X5099&amp;""</f>
      </c>
      <c r="AB5099">
        <f>[1]资金台帐!AB5099</f>
        <v>0</v>
      </c>
      <c r="AC5099">
        <f>[1]资金台帐!AC5099</f>
        <v>0</v>
      </c>
      <c r="AD5099">
        <f>[1]资金台帐!AD5099</f>
        <v>0</v>
      </c>
      <c r="AJ5099">
        <f>[1]资金台帐!AJ5099</f>
        <v>0</v>
      </c>
      <c r="AK5099">
        <f>[1]资金台帐!AK5099</f>
        <v>0</v>
      </c>
      <c r="BA5099" s="22">
        <f t="shared" si="0"/>
      </c>
    </row>
    <row r="5100">
      <c r="B5100">
        <f>[1]资金台帐!B5100&amp;""</f>
      </c>
      <c r="H5100">
        <f>[1]资金台帐!H5100&amp;""</f>
      </c>
      <c r="J5100">
        <f>[1]资金台帐!J5100&amp;""</f>
      </c>
      <c r="N5100">
        <f>[1]资金台帐!N5100</f>
      </c>
      <c r="O5100">
        <f>[1]资金台帐!O5100&amp;""</f>
      </c>
      <c r="P5100">
        <f>[1]资金台帐!P5100&amp;""</f>
      </c>
      <c r="Q5100">
        <f>[1]资金台帐!Q5100&amp;""</f>
      </c>
      <c r="T5100">
        <f>[1]资金台帐!T5100&amp;""</f>
      </c>
      <c r="U5100">
        <f>[1]资金台帐!U5100&amp;""</f>
      </c>
      <c r="W5100">
        <f>[1]资金台帐!W5100&amp;""</f>
      </c>
      <c r="X5100">
        <f>[1]资金台帐!X5100&amp;""</f>
      </c>
      <c r="AB5100">
        <f>[1]资金台帐!AB5100</f>
        <v>0</v>
      </c>
      <c r="AC5100">
        <f>[1]资金台帐!AC5100</f>
        <v>0</v>
      </c>
      <c r="AD5100">
        <f>[1]资金台帐!AD5100</f>
        <v>0</v>
      </c>
      <c r="AJ5100">
        <f>[1]资金台帐!AJ5100</f>
        <v>0</v>
      </c>
      <c r="AK5100">
        <f>[1]资金台帐!AK5100</f>
        <v>0</v>
      </c>
      <c r="BA5100" s="22">
        <f t="shared" si="0"/>
      </c>
    </row>
    <row r="5101">
      <c r="B5101">
        <f>[1]资金台帐!B5101&amp;""</f>
      </c>
      <c r="H5101">
        <f>[1]资金台帐!H5101&amp;""</f>
      </c>
      <c r="J5101">
        <f>[1]资金台帐!J5101&amp;""</f>
      </c>
      <c r="N5101">
        <f>[1]资金台帐!N5101</f>
      </c>
      <c r="O5101">
        <f>[1]资金台帐!O5101&amp;""</f>
      </c>
      <c r="P5101">
        <f>[1]资金台帐!P5101&amp;""</f>
      </c>
      <c r="Q5101">
        <f>[1]资金台帐!Q5101&amp;""</f>
      </c>
      <c r="T5101">
        <f>[1]资金台帐!T5101&amp;""</f>
      </c>
      <c r="U5101">
        <f>[1]资金台帐!U5101&amp;""</f>
      </c>
      <c r="W5101">
        <f>[1]资金台帐!W5101&amp;""</f>
      </c>
      <c r="X5101">
        <f>[1]资金台帐!X5101&amp;""</f>
      </c>
      <c r="AB5101">
        <f>[1]资金台帐!AB5101</f>
        <v>0</v>
      </c>
      <c r="AC5101">
        <f>[1]资金台帐!AC5101</f>
        <v>0</v>
      </c>
      <c r="AD5101">
        <f>[1]资金台帐!AD5101</f>
        <v>0</v>
      </c>
      <c r="AJ5101">
        <f>[1]资金台帐!AJ5101</f>
        <v>0</v>
      </c>
      <c r="AK5101">
        <f>[1]资金台帐!AK5101</f>
        <v>0</v>
      </c>
      <c r="BA5101" s="22">
        <f t="shared" si="0"/>
      </c>
    </row>
    <row r="5102">
      <c r="B5102">
        <f>[1]资金台帐!B5102&amp;""</f>
      </c>
      <c r="H5102">
        <f>[1]资金台帐!H5102&amp;""</f>
      </c>
      <c r="J5102">
        <f>[1]资金台帐!J5102&amp;""</f>
      </c>
      <c r="N5102">
        <f>[1]资金台帐!N5102</f>
      </c>
      <c r="O5102">
        <f>[1]资金台帐!O5102&amp;""</f>
      </c>
      <c r="P5102">
        <f>[1]资金台帐!P5102&amp;""</f>
      </c>
      <c r="Q5102">
        <f>[1]资金台帐!Q5102&amp;""</f>
      </c>
      <c r="T5102">
        <f>[1]资金台帐!T5102&amp;""</f>
      </c>
      <c r="U5102">
        <f>[1]资金台帐!U5102&amp;""</f>
      </c>
      <c r="W5102">
        <f>[1]资金台帐!W5102&amp;""</f>
      </c>
      <c r="X5102">
        <f>[1]资金台帐!X5102&amp;""</f>
      </c>
      <c r="AB5102">
        <f>[1]资金台帐!AB5102</f>
        <v>0</v>
      </c>
      <c r="AC5102">
        <f>[1]资金台帐!AC5102</f>
        <v>0</v>
      </c>
      <c r="AD5102">
        <f>[1]资金台帐!AD5102</f>
        <v>0</v>
      </c>
      <c r="AJ5102">
        <f>[1]资金台帐!AJ5102</f>
        <v>0</v>
      </c>
      <c r="AK5102">
        <f>[1]资金台帐!AK5102</f>
        <v>0</v>
      </c>
      <c r="BA5102" s="22">
        <f t="shared" si="0"/>
      </c>
    </row>
    <row r="5103">
      <c r="B5103">
        <f>[1]资金台帐!B5103&amp;""</f>
      </c>
      <c r="H5103">
        <f>[1]资金台帐!H5103&amp;""</f>
      </c>
      <c r="J5103">
        <f>[1]资金台帐!J5103&amp;""</f>
      </c>
      <c r="N5103">
        <f>[1]资金台帐!N5103</f>
      </c>
      <c r="O5103">
        <f>[1]资金台帐!O5103&amp;""</f>
      </c>
      <c r="P5103">
        <f>[1]资金台帐!P5103&amp;""</f>
      </c>
      <c r="Q5103">
        <f>[1]资金台帐!Q5103&amp;""</f>
      </c>
      <c r="T5103">
        <f>[1]资金台帐!T5103&amp;""</f>
      </c>
      <c r="U5103">
        <f>[1]资金台帐!U5103&amp;""</f>
      </c>
      <c r="W5103">
        <f>[1]资金台帐!W5103&amp;""</f>
      </c>
      <c r="X5103">
        <f>[1]资金台帐!X5103&amp;""</f>
      </c>
      <c r="AB5103">
        <f>[1]资金台帐!AB5103</f>
        <v>0</v>
      </c>
      <c r="AC5103">
        <f>[1]资金台帐!AC5103</f>
        <v>0</v>
      </c>
      <c r="AD5103">
        <f>[1]资金台帐!AD5103</f>
        <v>0</v>
      </c>
      <c r="AJ5103">
        <f>[1]资金台帐!AJ5103</f>
        <v>0</v>
      </c>
      <c r="AK5103">
        <f>[1]资金台帐!AK5103</f>
        <v>0</v>
      </c>
      <c r="BA5103" s="22">
        <f t="shared" si="0"/>
      </c>
    </row>
    <row r="5104">
      <c r="B5104">
        <f>[1]资金台帐!B5104&amp;""</f>
      </c>
      <c r="H5104">
        <f>[1]资金台帐!H5104&amp;""</f>
      </c>
      <c r="J5104">
        <f>[1]资金台帐!J5104&amp;""</f>
      </c>
      <c r="N5104">
        <f>[1]资金台帐!N5104</f>
      </c>
      <c r="O5104">
        <f>[1]资金台帐!O5104&amp;""</f>
      </c>
      <c r="P5104">
        <f>[1]资金台帐!P5104&amp;""</f>
      </c>
      <c r="Q5104">
        <f>[1]资金台帐!Q5104&amp;""</f>
      </c>
      <c r="T5104">
        <f>[1]资金台帐!T5104&amp;""</f>
      </c>
      <c r="U5104">
        <f>[1]资金台帐!U5104&amp;""</f>
      </c>
      <c r="W5104">
        <f>[1]资金台帐!W5104&amp;""</f>
      </c>
      <c r="X5104">
        <f>[1]资金台帐!X5104&amp;""</f>
      </c>
      <c r="AB5104">
        <f>[1]资金台帐!AB5104</f>
        <v>0</v>
      </c>
      <c r="AC5104">
        <f>[1]资金台帐!AC5104</f>
        <v>0</v>
      </c>
      <c r="AD5104">
        <f>[1]资金台帐!AD5104</f>
        <v>0</v>
      </c>
      <c r="AJ5104">
        <f>[1]资金台帐!AJ5104</f>
        <v>0</v>
      </c>
      <c r="AK5104">
        <f>[1]资金台帐!AK5104</f>
        <v>0</v>
      </c>
      <c r="BA5104" s="22">
        <f t="shared" si="0"/>
      </c>
    </row>
    <row r="5105">
      <c r="B5105">
        <f>[1]资金台帐!B5105&amp;""</f>
      </c>
      <c r="H5105">
        <f>[1]资金台帐!H5105&amp;""</f>
      </c>
      <c r="J5105">
        <f>[1]资金台帐!J5105&amp;""</f>
      </c>
      <c r="N5105">
        <f>[1]资金台帐!N5105</f>
      </c>
      <c r="O5105">
        <f>[1]资金台帐!O5105&amp;""</f>
      </c>
      <c r="P5105">
        <f>[1]资金台帐!P5105&amp;""</f>
      </c>
      <c r="Q5105">
        <f>[1]资金台帐!Q5105&amp;""</f>
      </c>
      <c r="T5105">
        <f>[1]资金台帐!T5105&amp;""</f>
      </c>
      <c r="U5105">
        <f>[1]资金台帐!U5105&amp;""</f>
      </c>
      <c r="W5105">
        <f>[1]资金台帐!W5105&amp;""</f>
      </c>
      <c r="X5105">
        <f>[1]资金台帐!X5105&amp;""</f>
      </c>
      <c r="AB5105">
        <f>[1]资金台帐!AB5105</f>
        <v>0</v>
      </c>
      <c r="AC5105">
        <f>[1]资金台帐!AC5105</f>
        <v>0</v>
      </c>
      <c r="AD5105">
        <f>[1]资金台帐!AD5105</f>
        <v>0</v>
      </c>
      <c r="AJ5105">
        <f>[1]资金台帐!AJ5105</f>
        <v>0</v>
      </c>
      <c r="AK5105">
        <f>[1]资金台帐!AK5105</f>
        <v>0</v>
      </c>
      <c r="BA5105" s="22">
        <f t="shared" si="0"/>
      </c>
    </row>
    <row r="5106">
      <c r="B5106">
        <f>[1]资金台帐!B5106&amp;""</f>
      </c>
      <c r="H5106">
        <f>[1]资金台帐!H5106&amp;""</f>
      </c>
      <c r="J5106">
        <f>[1]资金台帐!J5106&amp;""</f>
      </c>
      <c r="N5106">
        <f>[1]资金台帐!N5106</f>
      </c>
      <c r="O5106">
        <f>[1]资金台帐!O5106&amp;""</f>
      </c>
      <c r="P5106">
        <f>[1]资金台帐!P5106&amp;""</f>
      </c>
      <c r="Q5106">
        <f>[1]资金台帐!Q5106&amp;""</f>
      </c>
      <c r="T5106">
        <f>[1]资金台帐!T5106&amp;""</f>
      </c>
      <c r="U5106">
        <f>[1]资金台帐!U5106&amp;""</f>
      </c>
      <c r="W5106">
        <f>[1]资金台帐!W5106&amp;""</f>
      </c>
      <c r="X5106">
        <f>[1]资金台帐!X5106&amp;""</f>
      </c>
      <c r="AB5106">
        <f>[1]资金台帐!AB5106</f>
        <v>0</v>
      </c>
      <c r="AC5106">
        <f>[1]资金台帐!AC5106</f>
        <v>0</v>
      </c>
      <c r="AD5106">
        <f>[1]资金台帐!AD5106</f>
        <v>0</v>
      </c>
      <c r="AJ5106">
        <f>[1]资金台帐!AJ5106</f>
        <v>0</v>
      </c>
      <c r="AK5106">
        <f>[1]资金台帐!AK5106</f>
        <v>0</v>
      </c>
      <c r="BA5106" s="22">
        <f t="shared" si="0"/>
      </c>
    </row>
    <row r="5107">
      <c r="B5107">
        <f>[1]资金台帐!B5107&amp;""</f>
      </c>
      <c r="H5107">
        <f>[1]资金台帐!H5107&amp;""</f>
      </c>
      <c r="J5107">
        <f>[1]资金台帐!J5107&amp;""</f>
      </c>
      <c r="N5107">
        <f>[1]资金台帐!N5107</f>
      </c>
      <c r="O5107">
        <f>[1]资金台帐!O5107&amp;""</f>
      </c>
      <c r="P5107">
        <f>[1]资金台帐!P5107&amp;""</f>
      </c>
      <c r="Q5107">
        <f>[1]资金台帐!Q5107&amp;""</f>
      </c>
      <c r="T5107">
        <f>[1]资金台帐!T5107&amp;""</f>
      </c>
      <c r="U5107">
        <f>[1]资金台帐!U5107&amp;""</f>
      </c>
      <c r="W5107">
        <f>[1]资金台帐!W5107&amp;""</f>
      </c>
      <c r="X5107">
        <f>[1]资金台帐!X5107&amp;""</f>
      </c>
      <c r="AB5107">
        <f>[1]资金台帐!AB5107</f>
        <v>0</v>
      </c>
      <c r="AC5107">
        <f>[1]资金台帐!AC5107</f>
        <v>0</v>
      </c>
      <c r="AD5107">
        <f>[1]资金台帐!AD5107</f>
        <v>0</v>
      </c>
      <c r="AJ5107">
        <f>[1]资金台帐!AJ5107</f>
        <v>0</v>
      </c>
      <c r="AK5107">
        <f>[1]资金台帐!AK5107</f>
        <v>0</v>
      </c>
      <c r="BA5107" s="22">
        <f t="shared" si="0"/>
      </c>
    </row>
    <row r="5108">
      <c r="B5108">
        <f>[1]资金台帐!B5108&amp;""</f>
      </c>
      <c r="H5108">
        <f>[1]资金台帐!H5108&amp;""</f>
      </c>
      <c r="J5108">
        <f>[1]资金台帐!J5108&amp;""</f>
      </c>
      <c r="N5108">
        <f>[1]资金台帐!N5108</f>
      </c>
      <c r="O5108">
        <f>[1]资金台帐!O5108&amp;""</f>
      </c>
      <c r="P5108">
        <f>[1]资金台帐!P5108&amp;""</f>
      </c>
      <c r="Q5108">
        <f>[1]资金台帐!Q5108&amp;""</f>
      </c>
      <c r="T5108">
        <f>[1]资金台帐!T5108&amp;""</f>
      </c>
      <c r="U5108">
        <f>[1]资金台帐!U5108&amp;""</f>
      </c>
      <c r="W5108">
        <f>[1]资金台帐!W5108&amp;""</f>
      </c>
      <c r="X5108">
        <f>[1]资金台帐!X5108&amp;""</f>
      </c>
      <c r="AB5108">
        <f>[1]资金台帐!AB5108</f>
        <v>0</v>
      </c>
      <c r="AC5108">
        <f>[1]资金台帐!AC5108</f>
        <v>0</v>
      </c>
      <c r="AD5108">
        <f>[1]资金台帐!AD5108</f>
        <v>0</v>
      </c>
      <c r="AJ5108">
        <f>[1]资金台帐!AJ5108</f>
        <v>0</v>
      </c>
      <c r="AK5108">
        <f>[1]资金台帐!AK5108</f>
        <v>0</v>
      </c>
      <c r="BA5108" s="22">
        <f t="shared" si="0"/>
      </c>
    </row>
    <row r="5109">
      <c r="B5109">
        <f>[1]资金台帐!B5109&amp;""</f>
      </c>
      <c r="H5109">
        <f>[1]资金台帐!H5109&amp;""</f>
      </c>
      <c r="J5109">
        <f>[1]资金台帐!J5109&amp;""</f>
      </c>
      <c r="N5109">
        <f>[1]资金台帐!N5109</f>
      </c>
      <c r="O5109">
        <f>[1]资金台帐!O5109&amp;""</f>
      </c>
      <c r="P5109">
        <f>[1]资金台帐!P5109&amp;""</f>
      </c>
      <c r="Q5109">
        <f>[1]资金台帐!Q5109&amp;""</f>
      </c>
      <c r="T5109">
        <f>[1]资金台帐!T5109&amp;""</f>
      </c>
      <c r="U5109">
        <f>[1]资金台帐!U5109&amp;""</f>
      </c>
      <c r="W5109">
        <f>[1]资金台帐!W5109&amp;""</f>
      </c>
      <c r="X5109">
        <f>[1]资金台帐!X5109&amp;""</f>
      </c>
      <c r="AB5109">
        <f>[1]资金台帐!AB5109</f>
        <v>0</v>
      </c>
      <c r="AC5109">
        <f>[1]资金台帐!AC5109</f>
        <v>0</v>
      </c>
      <c r="AD5109">
        <f>[1]资金台帐!AD5109</f>
        <v>0</v>
      </c>
      <c r="AJ5109">
        <f>[1]资金台帐!AJ5109</f>
        <v>0</v>
      </c>
      <c r="AK5109">
        <f>[1]资金台帐!AK5109</f>
        <v>0</v>
      </c>
      <c r="BA5109" s="22">
        <f t="shared" si="0"/>
      </c>
    </row>
    <row r="5110">
      <c r="B5110">
        <f>[1]资金台帐!B5110&amp;""</f>
      </c>
      <c r="H5110">
        <f>[1]资金台帐!H5110&amp;""</f>
      </c>
      <c r="J5110">
        <f>[1]资金台帐!J5110&amp;""</f>
      </c>
      <c r="N5110">
        <f>[1]资金台帐!N5110</f>
      </c>
      <c r="O5110">
        <f>[1]资金台帐!O5110&amp;""</f>
      </c>
      <c r="P5110">
        <f>[1]资金台帐!P5110&amp;""</f>
      </c>
      <c r="Q5110">
        <f>[1]资金台帐!Q5110&amp;""</f>
      </c>
      <c r="T5110">
        <f>[1]资金台帐!T5110&amp;""</f>
      </c>
      <c r="U5110">
        <f>[1]资金台帐!U5110&amp;""</f>
      </c>
      <c r="W5110">
        <f>[1]资金台帐!W5110&amp;""</f>
      </c>
      <c r="X5110">
        <f>[1]资金台帐!X5110&amp;""</f>
      </c>
      <c r="AB5110">
        <f>[1]资金台帐!AB5110</f>
        <v>0</v>
      </c>
      <c r="AC5110">
        <f>[1]资金台帐!AC5110</f>
        <v>0</v>
      </c>
      <c r="AD5110">
        <f>[1]资金台帐!AD5110</f>
        <v>0</v>
      </c>
      <c r="AJ5110">
        <f>[1]资金台帐!AJ5110</f>
        <v>0</v>
      </c>
      <c r="AK5110">
        <f>[1]资金台帐!AK5110</f>
        <v>0</v>
      </c>
      <c r="BA5110" s="22">
        <f t="shared" si="0"/>
      </c>
    </row>
    <row r="5111">
      <c r="B5111">
        <f>[1]资金台帐!B5111&amp;""</f>
      </c>
      <c r="H5111">
        <f>[1]资金台帐!H5111&amp;""</f>
      </c>
      <c r="J5111">
        <f>[1]资金台帐!J5111&amp;""</f>
      </c>
      <c r="N5111">
        <f>[1]资金台帐!N5111</f>
      </c>
      <c r="O5111">
        <f>[1]资金台帐!O5111&amp;""</f>
      </c>
      <c r="P5111">
        <f>[1]资金台帐!P5111&amp;""</f>
      </c>
      <c r="Q5111">
        <f>[1]资金台帐!Q5111&amp;""</f>
      </c>
      <c r="T5111">
        <f>[1]资金台帐!T5111&amp;""</f>
      </c>
      <c r="U5111">
        <f>[1]资金台帐!U5111&amp;""</f>
      </c>
      <c r="W5111">
        <f>[1]资金台帐!W5111&amp;""</f>
      </c>
      <c r="X5111">
        <f>[1]资金台帐!X5111&amp;""</f>
      </c>
      <c r="AB5111">
        <f>[1]资金台帐!AB5111</f>
        <v>0</v>
      </c>
      <c r="AC5111">
        <f>[1]资金台帐!AC5111</f>
        <v>0</v>
      </c>
      <c r="AD5111">
        <f>[1]资金台帐!AD5111</f>
        <v>0</v>
      </c>
      <c r="AJ5111">
        <f>[1]资金台帐!AJ5111</f>
        <v>0</v>
      </c>
      <c r="AK5111">
        <f>[1]资金台帐!AK5111</f>
        <v>0</v>
      </c>
      <c r="BA5111" s="22">
        <f t="shared" si="0"/>
      </c>
    </row>
    <row r="5112">
      <c r="B5112">
        <f>[1]资金台帐!B5112&amp;""</f>
      </c>
      <c r="H5112">
        <f>[1]资金台帐!H5112&amp;""</f>
      </c>
      <c r="J5112">
        <f>[1]资金台帐!J5112&amp;""</f>
      </c>
      <c r="N5112">
        <f>[1]资金台帐!N5112</f>
      </c>
      <c r="O5112">
        <f>[1]资金台帐!O5112&amp;""</f>
      </c>
      <c r="P5112">
        <f>[1]资金台帐!P5112&amp;""</f>
      </c>
      <c r="Q5112">
        <f>[1]资金台帐!Q5112&amp;""</f>
      </c>
      <c r="T5112">
        <f>[1]资金台帐!T5112&amp;""</f>
      </c>
      <c r="U5112">
        <f>[1]资金台帐!U5112&amp;""</f>
      </c>
      <c r="W5112">
        <f>[1]资金台帐!W5112&amp;""</f>
      </c>
      <c r="X5112">
        <f>[1]资金台帐!X5112&amp;""</f>
      </c>
      <c r="AB5112">
        <f>[1]资金台帐!AB5112</f>
        <v>0</v>
      </c>
      <c r="AC5112">
        <f>[1]资金台帐!AC5112</f>
        <v>0</v>
      </c>
      <c r="AD5112">
        <f>[1]资金台帐!AD5112</f>
        <v>0</v>
      </c>
      <c r="AJ5112">
        <f>[1]资金台帐!AJ5112</f>
        <v>0</v>
      </c>
      <c r="AK5112">
        <f>[1]资金台帐!AK5112</f>
        <v>0</v>
      </c>
      <c r="BA5112" s="22">
        <f t="shared" si="0"/>
      </c>
    </row>
    <row r="5113">
      <c r="B5113">
        <f>[1]资金台帐!B5113&amp;""</f>
      </c>
      <c r="H5113">
        <f>[1]资金台帐!H5113&amp;""</f>
      </c>
      <c r="J5113">
        <f>[1]资金台帐!J5113&amp;""</f>
      </c>
      <c r="N5113">
        <f>[1]资金台帐!N5113</f>
      </c>
      <c r="O5113">
        <f>[1]资金台帐!O5113&amp;""</f>
      </c>
      <c r="P5113">
        <f>[1]资金台帐!P5113&amp;""</f>
      </c>
      <c r="Q5113">
        <f>[1]资金台帐!Q5113&amp;""</f>
      </c>
      <c r="T5113">
        <f>[1]资金台帐!T5113&amp;""</f>
      </c>
      <c r="U5113">
        <f>[1]资金台帐!U5113&amp;""</f>
      </c>
      <c r="W5113">
        <f>[1]资金台帐!W5113&amp;""</f>
      </c>
      <c r="X5113">
        <f>[1]资金台帐!X5113&amp;""</f>
      </c>
      <c r="AB5113">
        <f>[1]资金台帐!AB5113</f>
        <v>0</v>
      </c>
      <c r="AC5113">
        <f>[1]资金台帐!AC5113</f>
        <v>0</v>
      </c>
      <c r="AD5113">
        <f>[1]资金台帐!AD5113</f>
        <v>0</v>
      </c>
      <c r="AJ5113">
        <f>[1]资金台帐!AJ5113</f>
        <v>0</v>
      </c>
      <c r="AK5113">
        <f>[1]资金台帐!AK5113</f>
        <v>0</v>
      </c>
      <c r="BA5113" s="22">
        <f t="shared" si="0"/>
      </c>
    </row>
    <row r="5114">
      <c r="B5114">
        <f>[1]资金台帐!B5114&amp;""</f>
      </c>
      <c r="H5114">
        <f>[1]资金台帐!H5114&amp;""</f>
      </c>
      <c r="J5114">
        <f>[1]资金台帐!J5114&amp;""</f>
      </c>
      <c r="N5114">
        <f>[1]资金台帐!N5114</f>
      </c>
      <c r="O5114">
        <f>[1]资金台帐!O5114&amp;""</f>
      </c>
      <c r="P5114">
        <f>[1]资金台帐!P5114&amp;""</f>
      </c>
      <c r="Q5114">
        <f>[1]资金台帐!Q5114&amp;""</f>
      </c>
      <c r="T5114">
        <f>[1]资金台帐!T5114&amp;""</f>
      </c>
      <c r="U5114">
        <f>[1]资金台帐!U5114&amp;""</f>
      </c>
      <c r="W5114">
        <f>[1]资金台帐!W5114&amp;""</f>
      </c>
      <c r="X5114">
        <f>[1]资金台帐!X5114&amp;""</f>
      </c>
      <c r="AB5114">
        <f>[1]资金台帐!AB5114</f>
        <v>0</v>
      </c>
      <c r="AC5114">
        <f>[1]资金台帐!AC5114</f>
        <v>0</v>
      </c>
      <c r="AD5114">
        <f>[1]资金台帐!AD5114</f>
        <v>0</v>
      </c>
      <c r="AJ5114">
        <f>[1]资金台帐!AJ5114</f>
        <v>0</v>
      </c>
      <c r="AK5114">
        <f>[1]资金台帐!AK5114</f>
        <v>0</v>
      </c>
      <c r="BA5114" s="22">
        <f t="shared" si="0"/>
      </c>
    </row>
    <row r="5115">
      <c r="B5115">
        <f>[1]资金台帐!B5115&amp;""</f>
      </c>
      <c r="H5115">
        <f>[1]资金台帐!H5115&amp;""</f>
      </c>
      <c r="J5115">
        <f>[1]资金台帐!J5115&amp;""</f>
      </c>
      <c r="N5115">
        <f>[1]资金台帐!N5115</f>
      </c>
      <c r="O5115">
        <f>[1]资金台帐!O5115&amp;""</f>
      </c>
      <c r="P5115">
        <f>[1]资金台帐!P5115&amp;""</f>
      </c>
      <c r="Q5115">
        <f>[1]资金台帐!Q5115&amp;""</f>
      </c>
      <c r="T5115">
        <f>[1]资金台帐!T5115&amp;""</f>
      </c>
      <c r="U5115">
        <f>[1]资金台帐!U5115&amp;""</f>
      </c>
      <c r="W5115">
        <f>[1]资金台帐!W5115&amp;""</f>
      </c>
      <c r="X5115">
        <f>[1]资金台帐!X5115&amp;""</f>
      </c>
      <c r="AB5115">
        <f>[1]资金台帐!AB5115</f>
        <v>0</v>
      </c>
      <c r="AC5115">
        <f>[1]资金台帐!AC5115</f>
        <v>0</v>
      </c>
      <c r="AD5115">
        <f>[1]资金台帐!AD5115</f>
        <v>0</v>
      </c>
      <c r="AJ5115">
        <f>[1]资金台帐!AJ5115</f>
        <v>0</v>
      </c>
      <c r="AK5115">
        <f>[1]资金台帐!AK5115</f>
        <v>0</v>
      </c>
      <c r="BA5115" s="22">
        <f t="shared" si="0"/>
      </c>
    </row>
    <row r="5116">
      <c r="B5116">
        <f>[1]资金台帐!B5116&amp;""</f>
      </c>
      <c r="H5116">
        <f>[1]资金台帐!H5116&amp;""</f>
      </c>
      <c r="J5116">
        <f>[1]资金台帐!J5116&amp;""</f>
      </c>
      <c r="N5116">
        <f>[1]资金台帐!N5116</f>
      </c>
      <c r="O5116">
        <f>[1]资金台帐!O5116&amp;""</f>
      </c>
      <c r="P5116">
        <f>[1]资金台帐!P5116&amp;""</f>
      </c>
      <c r="Q5116">
        <f>[1]资金台帐!Q5116&amp;""</f>
      </c>
      <c r="T5116">
        <f>[1]资金台帐!T5116&amp;""</f>
      </c>
      <c r="U5116">
        <f>[1]资金台帐!U5116&amp;""</f>
      </c>
      <c r="W5116">
        <f>[1]资金台帐!W5116&amp;""</f>
      </c>
      <c r="X5116">
        <f>[1]资金台帐!X5116&amp;""</f>
      </c>
      <c r="AB5116">
        <f>[1]资金台帐!AB5116</f>
        <v>0</v>
      </c>
      <c r="AC5116">
        <f>[1]资金台帐!AC5116</f>
        <v>0</v>
      </c>
      <c r="AD5116">
        <f>[1]资金台帐!AD5116</f>
        <v>0</v>
      </c>
      <c r="AJ5116">
        <f>[1]资金台帐!AJ5116</f>
        <v>0</v>
      </c>
      <c r="AK5116">
        <f>[1]资金台帐!AK5116</f>
        <v>0</v>
      </c>
      <c r="BA5116" s="22">
        <f t="shared" si="0"/>
      </c>
    </row>
    <row r="5117">
      <c r="B5117">
        <f>[1]资金台帐!B5117&amp;""</f>
      </c>
      <c r="H5117">
        <f>[1]资金台帐!H5117&amp;""</f>
      </c>
      <c r="J5117">
        <f>[1]资金台帐!J5117&amp;""</f>
      </c>
      <c r="N5117">
        <f>[1]资金台帐!N5117</f>
      </c>
      <c r="O5117">
        <f>[1]资金台帐!O5117&amp;""</f>
      </c>
      <c r="P5117">
        <f>[1]资金台帐!P5117&amp;""</f>
      </c>
      <c r="Q5117">
        <f>[1]资金台帐!Q5117&amp;""</f>
      </c>
      <c r="T5117">
        <f>[1]资金台帐!T5117&amp;""</f>
      </c>
      <c r="U5117">
        <f>[1]资金台帐!U5117&amp;""</f>
      </c>
      <c r="W5117">
        <f>[1]资金台帐!W5117&amp;""</f>
      </c>
      <c r="X5117">
        <f>[1]资金台帐!X5117&amp;""</f>
      </c>
      <c r="AB5117">
        <f>[1]资金台帐!AB5117</f>
        <v>0</v>
      </c>
      <c r="AC5117">
        <f>[1]资金台帐!AC5117</f>
        <v>0</v>
      </c>
      <c r="AD5117">
        <f>[1]资金台帐!AD5117</f>
        <v>0</v>
      </c>
      <c r="AJ5117">
        <f>[1]资金台帐!AJ5117</f>
        <v>0</v>
      </c>
      <c r="AK5117">
        <f>[1]资金台帐!AK5117</f>
        <v>0</v>
      </c>
      <c r="BA5117" s="22">
        <f t="shared" si="0"/>
      </c>
    </row>
    <row r="5118">
      <c r="B5118">
        <f>[1]资金台帐!B5118&amp;""</f>
      </c>
      <c r="H5118">
        <f>[1]资金台帐!H5118&amp;""</f>
      </c>
      <c r="J5118">
        <f>[1]资金台帐!J5118&amp;""</f>
      </c>
      <c r="N5118">
        <f>[1]资金台帐!N5118</f>
      </c>
      <c r="O5118">
        <f>[1]资金台帐!O5118&amp;""</f>
      </c>
      <c r="P5118">
        <f>[1]资金台帐!P5118&amp;""</f>
      </c>
      <c r="Q5118">
        <f>[1]资金台帐!Q5118&amp;""</f>
      </c>
      <c r="T5118">
        <f>[1]资金台帐!T5118&amp;""</f>
      </c>
      <c r="U5118">
        <f>[1]资金台帐!U5118&amp;""</f>
      </c>
      <c r="W5118">
        <f>[1]资金台帐!W5118&amp;""</f>
      </c>
      <c r="X5118">
        <f>[1]资金台帐!X5118&amp;""</f>
      </c>
      <c r="AB5118">
        <f>[1]资金台帐!AB5118</f>
        <v>0</v>
      </c>
      <c r="AC5118">
        <f>[1]资金台帐!AC5118</f>
        <v>0</v>
      </c>
      <c r="AD5118">
        <f>[1]资金台帐!AD5118</f>
        <v>0</v>
      </c>
      <c r="AJ5118">
        <f>[1]资金台帐!AJ5118</f>
        <v>0</v>
      </c>
      <c r="AK5118">
        <f>[1]资金台帐!AK5118</f>
        <v>0</v>
      </c>
      <c r="BA5118" s="22">
        <f t="shared" si="0"/>
      </c>
    </row>
    <row r="5119">
      <c r="B5119">
        <f>[1]资金台帐!B5119&amp;""</f>
      </c>
      <c r="H5119">
        <f>[1]资金台帐!H5119&amp;""</f>
      </c>
      <c r="J5119">
        <f>[1]资金台帐!J5119&amp;""</f>
      </c>
      <c r="N5119">
        <f>[1]资金台帐!N5119</f>
      </c>
      <c r="O5119">
        <f>[1]资金台帐!O5119&amp;""</f>
      </c>
      <c r="P5119">
        <f>[1]资金台帐!P5119&amp;""</f>
      </c>
      <c r="Q5119">
        <f>[1]资金台帐!Q5119&amp;""</f>
      </c>
      <c r="T5119">
        <f>[1]资金台帐!T5119&amp;""</f>
      </c>
      <c r="U5119">
        <f>[1]资金台帐!U5119&amp;""</f>
      </c>
      <c r="W5119">
        <f>[1]资金台帐!W5119&amp;""</f>
      </c>
      <c r="X5119">
        <f>[1]资金台帐!X5119&amp;""</f>
      </c>
      <c r="AB5119">
        <f>[1]资金台帐!AB5119</f>
        <v>0</v>
      </c>
      <c r="AC5119">
        <f>[1]资金台帐!AC5119</f>
        <v>0</v>
      </c>
      <c r="AD5119">
        <f>[1]资金台帐!AD5119</f>
        <v>0</v>
      </c>
      <c r="AJ5119">
        <f>[1]资金台帐!AJ5119</f>
        <v>0</v>
      </c>
      <c r="AK5119">
        <f>[1]资金台帐!AK5119</f>
        <v>0</v>
      </c>
      <c r="BA5119" s="22">
        <f t="shared" si="0"/>
      </c>
    </row>
    <row r="5120">
      <c r="B5120">
        <f>[1]资金台帐!B5120&amp;""</f>
      </c>
      <c r="H5120">
        <f>[1]资金台帐!H5120&amp;""</f>
      </c>
      <c r="J5120">
        <f>[1]资金台帐!J5120&amp;""</f>
      </c>
      <c r="N5120">
        <f>[1]资金台帐!N5120</f>
      </c>
      <c r="O5120">
        <f>[1]资金台帐!O5120&amp;""</f>
      </c>
      <c r="P5120">
        <f>[1]资金台帐!P5120&amp;""</f>
      </c>
      <c r="Q5120">
        <f>[1]资金台帐!Q5120&amp;""</f>
      </c>
      <c r="T5120">
        <f>[1]资金台帐!T5120&amp;""</f>
      </c>
      <c r="U5120">
        <f>[1]资金台帐!U5120&amp;""</f>
      </c>
      <c r="W5120">
        <f>[1]资金台帐!W5120&amp;""</f>
      </c>
      <c r="X5120">
        <f>[1]资金台帐!X5120&amp;""</f>
      </c>
      <c r="AB5120">
        <f>[1]资金台帐!AB5120</f>
        <v>0</v>
      </c>
      <c r="AC5120">
        <f>[1]资金台帐!AC5120</f>
        <v>0</v>
      </c>
      <c r="AD5120">
        <f>[1]资金台帐!AD5120</f>
        <v>0</v>
      </c>
      <c r="AJ5120">
        <f>[1]资金台帐!AJ5120</f>
        <v>0</v>
      </c>
      <c r="AK5120">
        <f>[1]资金台帐!AK5120</f>
        <v>0</v>
      </c>
      <c r="BA5120" s="22">
        <f t="shared" si="0"/>
      </c>
    </row>
    <row r="5121">
      <c r="B5121">
        <f>[1]资金台帐!B5121&amp;""</f>
      </c>
      <c r="H5121">
        <f>[1]资金台帐!H5121&amp;""</f>
      </c>
      <c r="J5121">
        <f>[1]资金台帐!J5121&amp;""</f>
      </c>
      <c r="N5121">
        <f>[1]资金台帐!N5121</f>
      </c>
      <c r="O5121">
        <f>[1]资金台帐!O5121&amp;""</f>
      </c>
      <c r="P5121">
        <f>[1]资金台帐!P5121&amp;""</f>
      </c>
      <c r="Q5121">
        <f>[1]资金台帐!Q5121&amp;""</f>
      </c>
      <c r="T5121">
        <f>[1]资金台帐!T5121&amp;""</f>
      </c>
      <c r="U5121">
        <f>[1]资金台帐!U5121&amp;""</f>
      </c>
      <c r="W5121">
        <f>[1]资金台帐!W5121&amp;""</f>
      </c>
      <c r="X5121">
        <f>[1]资金台帐!X5121&amp;""</f>
      </c>
      <c r="AB5121">
        <f>[1]资金台帐!AB5121</f>
        <v>0</v>
      </c>
      <c r="AC5121">
        <f>[1]资金台帐!AC5121</f>
        <v>0</v>
      </c>
      <c r="AD5121">
        <f>[1]资金台帐!AD5121</f>
        <v>0</v>
      </c>
      <c r="AJ5121">
        <f>[1]资金台帐!AJ5121</f>
        <v>0</v>
      </c>
      <c r="AK5121">
        <f>[1]资金台帐!AK5121</f>
        <v>0</v>
      </c>
      <c r="BA5121" s="22">
        <f t="shared" si="0"/>
      </c>
    </row>
    <row r="5122">
      <c r="B5122">
        <f>[1]资金台帐!B5122&amp;""</f>
      </c>
      <c r="H5122">
        <f>[1]资金台帐!H5122&amp;""</f>
      </c>
      <c r="J5122">
        <f>[1]资金台帐!J5122&amp;""</f>
      </c>
      <c r="N5122">
        <f>[1]资金台帐!N5122</f>
      </c>
      <c r="O5122">
        <f>[1]资金台帐!O5122&amp;""</f>
      </c>
      <c r="P5122">
        <f>[1]资金台帐!P5122&amp;""</f>
      </c>
      <c r="Q5122">
        <f>[1]资金台帐!Q5122&amp;""</f>
      </c>
      <c r="T5122">
        <f>[1]资金台帐!T5122&amp;""</f>
      </c>
      <c r="U5122">
        <f>[1]资金台帐!U5122&amp;""</f>
      </c>
      <c r="W5122">
        <f>[1]资金台帐!W5122&amp;""</f>
      </c>
      <c r="X5122">
        <f>[1]资金台帐!X5122&amp;""</f>
      </c>
      <c r="AB5122">
        <f>[1]资金台帐!AB5122</f>
        <v>0</v>
      </c>
      <c r="AC5122">
        <f>[1]资金台帐!AC5122</f>
        <v>0</v>
      </c>
      <c r="AD5122">
        <f>[1]资金台帐!AD5122</f>
        <v>0</v>
      </c>
      <c r="AJ5122">
        <f>[1]资金台帐!AJ5122</f>
        <v>0</v>
      </c>
      <c r="AK5122">
        <f>[1]资金台帐!AK5122</f>
        <v>0</v>
      </c>
      <c r="BA5122" s="22">
        <f t="shared" si="0"/>
      </c>
    </row>
    <row r="5123">
      <c r="B5123">
        <f>[1]资金台帐!B5123&amp;""</f>
      </c>
      <c r="H5123">
        <f>[1]资金台帐!H5123&amp;""</f>
      </c>
      <c r="J5123">
        <f>[1]资金台帐!J5123&amp;""</f>
      </c>
      <c r="N5123">
        <f>[1]资金台帐!N5123</f>
      </c>
      <c r="O5123">
        <f>[1]资金台帐!O5123&amp;""</f>
      </c>
      <c r="P5123">
        <f>[1]资金台帐!P5123&amp;""</f>
      </c>
      <c r="Q5123">
        <f>[1]资金台帐!Q5123&amp;""</f>
      </c>
      <c r="T5123">
        <f>[1]资金台帐!T5123&amp;""</f>
      </c>
      <c r="U5123">
        <f>[1]资金台帐!U5123&amp;""</f>
      </c>
      <c r="W5123">
        <f>[1]资金台帐!W5123&amp;""</f>
      </c>
      <c r="X5123">
        <f>[1]资金台帐!X5123&amp;""</f>
      </c>
      <c r="AB5123">
        <f>[1]资金台帐!AB5123</f>
        <v>0</v>
      </c>
      <c r="AC5123">
        <f>[1]资金台帐!AC5123</f>
        <v>0</v>
      </c>
      <c r="AD5123">
        <f>[1]资金台帐!AD5123</f>
        <v>0</v>
      </c>
      <c r="AJ5123">
        <f>[1]资金台帐!AJ5123</f>
        <v>0</v>
      </c>
      <c r="AK5123">
        <f>[1]资金台帐!AK5123</f>
        <v>0</v>
      </c>
      <c r="BA5123" s="22">
        <f t="shared" si="0"/>
      </c>
    </row>
    <row r="5124">
      <c r="B5124">
        <f>[1]资金台帐!B5124&amp;""</f>
      </c>
      <c r="H5124">
        <f>[1]资金台帐!H5124&amp;""</f>
      </c>
      <c r="J5124">
        <f>[1]资金台帐!J5124&amp;""</f>
      </c>
      <c r="N5124">
        <f>[1]资金台帐!N5124</f>
      </c>
      <c r="O5124">
        <f>[1]资金台帐!O5124&amp;""</f>
      </c>
      <c r="P5124">
        <f>[1]资金台帐!P5124&amp;""</f>
      </c>
      <c r="Q5124">
        <f>[1]资金台帐!Q5124&amp;""</f>
      </c>
      <c r="T5124">
        <f>[1]资金台帐!T5124&amp;""</f>
      </c>
      <c r="U5124">
        <f>[1]资金台帐!U5124&amp;""</f>
      </c>
      <c r="W5124">
        <f>[1]资金台帐!W5124&amp;""</f>
      </c>
      <c r="X5124">
        <f>[1]资金台帐!X5124&amp;""</f>
      </c>
      <c r="AB5124">
        <f>[1]资金台帐!AB5124</f>
        <v>0</v>
      </c>
      <c r="AC5124">
        <f>[1]资金台帐!AC5124</f>
        <v>0</v>
      </c>
      <c r="AD5124">
        <f>[1]资金台帐!AD5124</f>
        <v>0</v>
      </c>
      <c r="AJ5124">
        <f>[1]资金台帐!AJ5124</f>
        <v>0</v>
      </c>
      <c r="AK5124">
        <f>[1]资金台帐!AK5124</f>
        <v>0</v>
      </c>
      <c r="BA5124" s="22">
        <f t="shared" si="0"/>
      </c>
    </row>
    <row r="5125">
      <c r="B5125">
        <f>[1]资金台帐!B5125&amp;""</f>
      </c>
      <c r="H5125">
        <f>[1]资金台帐!H5125&amp;""</f>
      </c>
      <c r="J5125">
        <f>[1]资金台帐!J5125&amp;""</f>
      </c>
      <c r="N5125">
        <f>[1]资金台帐!N5125</f>
      </c>
      <c r="O5125">
        <f>[1]资金台帐!O5125&amp;""</f>
      </c>
      <c r="P5125">
        <f>[1]资金台帐!P5125&amp;""</f>
      </c>
      <c r="Q5125">
        <f>[1]资金台帐!Q5125&amp;""</f>
      </c>
      <c r="T5125">
        <f>[1]资金台帐!T5125&amp;""</f>
      </c>
      <c r="U5125">
        <f>[1]资金台帐!U5125&amp;""</f>
      </c>
      <c r="W5125">
        <f>[1]资金台帐!W5125&amp;""</f>
      </c>
      <c r="X5125">
        <f>[1]资金台帐!X5125&amp;""</f>
      </c>
      <c r="AB5125">
        <f>[1]资金台帐!AB5125</f>
        <v>0</v>
      </c>
      <c r="AC5125">
        <f>[1]资金台帐!AC5125</f>
        <v>0</v>
      </c>
      <c r="AD5125">
        <f>[1]资金台帐!AD5125</f>
        <v>0</v>
      </c>
      <c r="AJ5125">
        <f>[1]资金台帐!AJ5125</f>
        <v>0</v>
      </c>
      <c r="AK5125">
        <f>[1]资金台帐!AK5125</f>
        <v>0</v>
      </c>
      <c r="BA5125" s="22">
        <f t="shared" si="0"/>
      </c>
    </row>
    <row r="5126">
      <c r="B5126">
        <f>[1]资金台帐!B5126&amp;""</f>
      </c>
      <c r="H5126">
        <f>[1]资金台帐!H5126&amp;""</f>
      </c>
      <c r="J5126">
        <f>[1]资金台帐!J5126&amp;""</f>
      </c>
      <c r="N5126">
        <f>[1]资金台帐!N5126</f>
      </c>
      <c r="O5126">
        <f>[1]资金台帐!O5126&amp;""</f>
      </c>
      <c r="P5126">
        <f>[1]资金台帐!P5126&amp;""</f>
      </c>
      <c r="Q5126">
        <f>[1]资金台帐!Q5126&amp;""</f>
      </c>
      <c r="T5126">
        <f>[1]资金台帐!T5126&amp;""</f>
      </c>
      <c r="U5126">
        <f>[1]资金台帐!U5126&amp;""</f>
      </c>
      <c r="W5126">
        <f>[1]资金台帐!W5126&amp;""</f>
      </c>
      <c r="X5126">
        <f>[1]资金台帐!X5126&amp;""</f>
      </c>
      <c r="AB5126">
        <f>[1]资金台帐!AB5126</f>
        <v>0</v>
      </c>
      <c r="AC5126">
        <f>[1]资金台帐!AC5126</f>
        <v>0</v>
      </c>
      <c r="AD5126">
        <f>[1]资金台帐!AD5126</f>
        <v>0</v>
      </c>
      <c r="AJ5126">
        <f>[1]资金台帐!AJ5126</f>
        <v>0</v>
      </c>
      <c r="AK5126">
        <f>[1]资金台帐!AK5126</f>
        <v>0</v>
      </c>
      <c r="BA5126" s="22">
        <f t="shared" si="0"/>
      </c>
    </row>
    <row r="5127">
      <c r="B5127">
        <f>[1]资金台帐!B5127&amp;""</f>
      </c>
      <c r="H5127">
        <f>[1]资金台帐!H5127&amp;""</f>
      </c>
      <c r="J5127">
        <f>[1]资金台帐!J5127&amp;""</f>
      </c>
      <c r="N5127">
        <f>[1]资金台帐!N5127</f>
      </c>
      <c r="O5127">
        <f>[1]资金台帐!O5127&amp;""</f>
      </c>
      <c r="P5127">
        <f>[1]资金台帐!P5127&amp;""</f>
      </c>
      <c r="Q5127">
        <f>[1]资金台帐!Q5127&amp;""</f>
      </c>
      <c r="T5127">
        <f>[1]资金台帐!T5127&amp;""</f>
      </c>
      <c r="U5127">
        <f>[1]资金台帐!U5127&amp;""</f>
      </c>
      <c r="W5127">
        <f>[1]资金台帐!W5127&amp;""</f>
      </c>
      <c r="X5127">
        <f>[1]资金台帐!X5127&amp;""</f>
      </c>
      <c r="AB5127">
        <f>[1]资金台帐!AB5127</f>
        <v>0</v>
      </c>
      <c r="AC5127">
        <f>[1]资金台帐!AC5127</f>
        <v>0</v>
      </c>
      <c r="AD5127">
        <f>[1]资金台帐!AD5127</f>
        <v>0</v>
      </c>
      <c r="AJ5127">
        <f>[1]资金台帐!AJ5127</f>
        <v>0</v>
      </c>
      <c r="AK5127">
        <f>[1]资金台帐!AK5127</f>
        <v>0</v>
      </c>
      <c r="BA5127" s="22">
        <f t="shared" si="0"/>
      </c>
    </row>
    <row r="5128">
      <c r="B5128">
        <f>[1]资金台帐!B5128&amp;""</f>
      </c>
      <c r="H5128">
        <f>[1]资金台帐!H5128&amp;""</f>
      </c>
      <c r="J5128">
        <f>[1]资金台帐!J5128&amp;""</f>
      </c>
      <c r="N5128">
        <f>[1]资金台帐!N5128</f>
      </c>
      <c r="O5128">
        <f>[1]资金台帐!O5128&amp;""</f>
      </c>
      <c r="P5128">
        <f>[1]资金台帐!P5128&amp;""</f>
      </c>
      <c r="Q5128">
        <f>[1]资金台帐!Q5128&amp;""</f>
      </c>
      <c r="T5128">
        <f>[1]资金台帐!T5128&amp;""</f>
      </c>
      <c r="U5128">
        <f>[1]资金台帐!U5128&amp;""</f>
      </c>
      <c r="W5128">
        <f>[1]资金台帐!W5128&amp;""</f>
      </c>
      <c r="X5128">
        <f>[1]资金台帐!X5128&amp;""</f>
      </c>
      <c r="AB5128">
        <f>[1]资金台帐!AB5128</f>
        <v>0</v>
      </c>
      <c r="AC5128">
        <f>[1]资金台帐!AC5128</f>
        <v>0</v>
      </c>
      <c r="AD5128">
        <f>[1]资金台帐!AD5128</f>
        <v>0</v>
      </c>
      <c r="AJ5128">
        <f>[1]资金台帐!AJ5128</f>
        <v>0</v>
      </c>
      <c r="AK5128">
        <f>[1]资金台帐!AK5128</f>
        <v>0</v>
      </c>
      <c r="BA5128" s="22">
        <f t="shared" si="0"/>
      </c>
    </row>
    <row r="5129">
      <c r="B5129">
        <f>[1]资金台帐!B5129&amp;""</f>
      </c>
      <c r="H5129">
        <f>[1]资金台帐!H5129&amp;""</f>
      </c>
      <c r="J5129">
        <f>[1]资金台帐!J5129&amp;""</f>
      </c>
      <c r="N5129">
        <f>[1]资金台帐!N5129</f>
      </c>
      <c r="O5129">
        <f>[1]资金台帐!O5129&amp;""</f>
      </c>
      <c r="P5129">
        <f>[1]资金台帐!P5129&amp;""</f>
      </c>
      <c r="Q5129">
        <f>[1]资金台帐!Q5129&amp;""</f>
      </c>
      <c r="T5129">
        <f>[1]资金台帐!T5129&amp;""</f>
      </c>
      <c r="U5129">
        <f>[1]资金台帐!U5129&amp;""</f>
      </c>
      <c r="W5129">
        <f>[1]资金台帐!W5129&amp;""</f>
      </c>
      <c r="X5129">
        <f>[1]资金台帐!X5129&amp;""</f>
      </c>
      <c r="AB5129">
        <f>[1]资金台帐!AB5129</f>
        <v>0</v>
      </c>
      <c r="AC5129">
        <f>[1]资金台帐!AC5129</f>
        <v>0</v>
      </c>
      <c r="AD5129">
        <f>[1]资金台帐!AD5129</f>
        <v>0</v>
      </c>
      <c r="AJ5129">
        <f>[1]资金台帐!AJ5129</f>
        <v>0</v>
      </c>
      <c r="AK5129">
        <f>[1]资金台帐!AK5129</f>
        <v>0</v>
      </c>
      <c r="BA5129" s="22">
        <f t="shared" si="0"/>
      </c>
    </row>
    <row r="5130">
      <c r="B5130">
        <f>[1]资金台帐!B5130&amp;""</f>
      </c>
      <c r="H5130">
        <f>[1]资金台帐!H5130&amp;""</f>
      </c>
      <c r="J5130">
        <f>[1]资金台帐!J5130&amp;""</f>
      </c>
      <c r="N5130">
        <f>[1]资金台帐!N5130</f>
      </c>
      <c r="O5130">
        <f>[1]资金台帐!O5130&amp;""</f>
      </c>
      <c r="P5130">
        <f>[1]资金台帐!P5130&amp;""</f>
      </c>
      <c r="Q5130">
        <f>[1]资金台帐!Q5130&amp;""</f>
      </c>
      <c r="T5130">
        <f>[1]资金台帐!T5130&amp;""</f>
      </c>
      <c r="U5130">
        <f>[1]资金台帐!U5130&amp;""</f>
      </c>
      <c r="W5130">
        <f>[1]资金台帐!W5130&amp;""</f>
      </c>
      <c r="X5130">
        <f>[1]资金台帐!X5130&amp;""</f>
      </c>
      <c r="AB5130">
        <f>[1]资金台帐!AB5130</f>
        <v>0</v>
      </c>
      <c r="AC5130">
        <f>[1]资金台帐!AC5130</f>
        <v>0</v>
      </c>
      <c r="AD5130">
        <f>[1]资金台帐!AD5130</f>
        <v>0</v>
      </c>
      <c r="AJ5130">
        <f>[1]资金台帐!AJ5130</f>
        <v>0</v>
      </c>
      <c r="AK5130">
        <f>[1]资金台帐!AK5130</f>
        <v>0</v>
      </c>
      <c r="BA5130" s="22">
        <f t="shared" si="0"/>
      </c>
    </row>
    <row r="5131">
      <c r="B5131">
        <f>[1]资金台帐!B5131&amp;""</f>
      </c>
      <c r="H5131">
        <f>[1]资金台帐!H5131&amp;""</f>
      </c>
      <c r="J5131">
        <f>[1]资金台帐!J5131&amp;""</f>
      </c>
      <c r="N5131">
        <f>[1]资金台帐!N5131</f>
      </c>
      <c r="O5131">
        <f>[1]资金台帐!O5131&amp;""</f>
      </c>
      <c r="P5131">
        <f>[1]资金台帐!P5131&amp;""</f>
      </c>
      <c r="Q5131">
        <f>[1]资金台帐!Q5131&amp;""</f>
      </c>
      <c r="T5131">
        <f>[1]资金台帐!T5131&amp;""</f>
      </c>
      <c r="U5131">
        <f>[1]资金台帐!U5131&amp;""</f>
      </c>
      <c r="W5131">
        <f>[1]资金台帐!W5131&amp;""</f>
      </c>
      <c r="X5131">
        <f>[1]资金台帐!X5131&amp;""</f>
      </c>
      <c r="AB5131">
        <f>[1]资金台帐!AB5131</f>
        <v>0</v>
      </c>
      <c r="AC5131">
        <f>[1]资金台帐!AC5131</f>
        <v>0</v>
      </c>
      <c r="AD5131">
        <f>[1]资金台帐!AD5131</f>
        <v>0</v>
      </c>
      <c r="AJ5131">
        <f>[1]资金台帐!AJ5131</f>
        <v>0</v>
      </c>
      <c r="AK5131">
        <f>[1]资金台帐!AK5131</f>
        <v>0</v>
      </c>
      <c r="BA5131" s="22">
        <f t="shared" si="0"/>
      </c>
    </row>
    <row r="5132">
      <c r="B5132">
        <f>[1]资金台帐!B5132&amp;""</f>
      </c>
      <c r="H5132">
        <f>[1]资金台帐!H5132&amp;""</f>
      </c>
      <c r="J5132">
        <f>[1]资金台帐!J5132&amp;""</f>
      </c>
      <c r="N5132">
        <f>[1]资金台帐!N5132</f>
      </c>
      <c r="O5132">
        <f>[1]资金台帐!O5132&amp;""</f>
      </c>
      <c r="P5132">
        <f>[1]资金台帐!P5132&amp;""</f>
      </c>
      <c r="Q5132">
        <f>[1]资金台帐!Q5132&amp;""</f>
      </c>
      <c r="T5132">
        <f>[1]资金台帐!T5132&amp;""</f>
      </c>
      <c r="U5132">
        <f>[1]资金台帐!U5132&amp;""</f>
      </c>
      <c r="W5132">
        <f>[1]资金台帐!W5132&amp;""</f>
      </c>
      <c r="X5132">
        <f>[1]资金台帐!X5132&amp;""</f>
      </c>
      <c r="AB5132">
        <f>[1]资金台帐!AB5132</f>
        <v>0</v>
      </c>
      <c r="AC5132">
        <f>[1]资金台帐!AC5132</f>
        <v>0</v>
      </c>
      <c r="AD5132">
        <f>[1]资金台帐!AD5132</f>
        <v>0</v>
      </c>
      <c r="AJ5132">
        <f>[1]资金台帐!AJ5132</f>
        <v>0</v>
      </c>
      <c r="AK5132">
        <f>[1]资金台帐!AK5132</f>
        <v>0</v>
      </c>
      <c r="BA5132" s="22">
        <f t="shared" si="0"/>
      </c>
    </row>
    <row r="5133">
      <c r="B5133">
        <f>[1]资金台帐!B5133&amp;""</f>
      </c>
      <c r="H5133">
        <f>[1]资金台帐!H5133&amp;""</f>
      </c>
      <c r="J5133">
        <f>[1]资金台帐!J5133&amp;""</f>
      </c>
      <c r="N5133">
        <f>[1]资金台帐!N5133</f>
      </c>
      <c r="O5133">
        <f>[1]资金台帐!O5133&amp;""</f>
      </c>
      <c r="P5133">
        <f>[1]资金台帐!P5133&amp;""</f>
      </c>
      <c r="Q5133">
        <f>[1]资金台帐!Q5133&amp;""</f>
      </c>
      <c r="T5133">
        <f>[1]资金台帐!T5133&amp;""</f>
      </c>
      <c r="U5133">
        <f>[1]资金台帐!U5133&amp;""</f>
      </c>
      <c r="W5133">
        <f>[1]资金台帐!W5133&amp;""</f>
      </c>
      <c r="X5133">
        <f>[1]资金台帐!X5133&amp;""</f>
      </c>
      <c r="AB5133">
        <f>[1]资金台帐!AB5133</f>
        <v>0</v>
      </c>
      <c r="AC5133">
        <f>[1]资金台帐!AC5133</f>
        <v>0</v>
      </c>
      <c r="AD5133">
        <f>[1]资金台帐!AD5133</f>
        <v>0</v>
      </c>
      <c r="AJ5133">
        <f>[1]资金台帐!AJ5133</f>
        <v>0</v>
      </c>
      <c r="AK5133">
        <f>[1]资金台帐!AK5133</f>
        <v>0</v>
      </c>
      <c r="BA5133" s="22">
        <f t="shared" si="0"/>
      </c>
    </row>
    <row r="5134">
      <c r="B5134">
        <f>[1]资金台帐!B5134&amp;""</f>
      </c>
      <c r="H5134">
        <f>[1]资金台帐!H5134&amp;""</f>
      </c>
      <c r="J5134">
        <f>[1]资金台帐!J5134&amp;""</f>
      </c>
      <c r="N5134">
        <f>[1]资金台帐!N5134</f>
      </c>
      <c r="O5134">
        <f>[1]资金台帐!O5134&amp;""</f>
      </c>
      <c r="P5134">
        <f>[1]资金台帐!P5134&amp;""</f>
      </c>
      <c r="Q5134">
        <f>[1]资金台帐!Q5134&amp;""</f>
      </c>
      <c r="T5134">
        <f>[1]资金台帐!T5134&amp;""</f>
      </c>
      <c r="U5134">
        <f>[1]资金台帐!U5134&amp;""</f>
      </c>
      <c r="W5134">
        <f>[1]资金台帐!W5134&amp;""</f>
      </c>
      <c r="X5134">
        <f>[1]资金台帐!X5134&amp;""</f>
      </c>
      <c r="AB5134">
        <f>[1]资金台帐!AB5134</f>
        <v>0</v>
      </c>
      <c r="AC5134">
        <f>[1]资金台帐!AC5134</f>
        <v>0</v>
      </c>
      <c r="AD5134">
        <f>[1]资金台帐!AD5134</f>
        <v>0</v>
      </c>
      <c r="AJ5134">
        <f>[1]资金台帐!AJ5134</f>
        <v>0</v>
      </c>
      <c r="AK5134">
        <f>[1]资金台帐!AK5134</f>
        <v>0</v>
      </c>
      <c r="BA5134" s="22">
        <f t="shared" si="0"/>
      </c>
    </row>
    <row r="5135">
      <c r="B5135">
        <f>[1]资金台帐!B5135&amp;""</f>
      </c>
      <c r="H5135">
        <f>[1]资金台帐!H5135&amp;""</f>
      </c>
      <c r="J5135">
        <f>[1]资金台帐!J5135&amp;""</f>
      </c>
      <c r="N5135">
        <f>[1]资金台帐!N5135</f>
      </c>
      <c r="O5135">
        <f>[1]资金台帐!O5135&amp;""</f>
      </c>
      <c r="P5135">
        <f>[1]资金台帐!P5135&amp;""</f>
      </c>
      <c r="Q5135">
        <f>[1]资金台帐!Q5135&amp;""</f>
      </c>
      <c r="T5135">
        <f>[1]资金台帐!T5135&amp;""</f>
      </c>
      <c r="U5135">
        <f>[1]资金台帐!U5135&amp;""</f>
      </c>
      <c r="W5135">
        <f>[1]资金台帐!W5135&amp;""</f>
      </c>
      <c r="X5135">
        <f>[1]资金台帐!X5135&amp;""</f>
      </c>
      <c r="AB5135">
        <f>[1]资金台帐!AB5135</f>
        <v>0</v>
      </c>
      <c r="AC5135">
        <f>[1]资金台帐!AC5135</f>
        <v>0</v>
      </c>
      <c r="AD5135">
        <f>[1]资金台帐!AD5135</f>
        <v>0</v>
      </c>
      <c r="AJ5135">
        <f>[1]资金台帐!AJ5135</f>
        <v>0</v>
      </c>
      <c r="AK5135">
        <f>[1]资金台帐!AK5135</f>
        <v>0</v>
      </c>
      <c r="BA5135" s="22">
        <f t="shared" si="0"/>
      </c>
    </row>
    <row r="5136">
      <c r="B5136">
        <f>[1]资金台帐!B5136&amp;""</f>
      </c>
      <c r="H5136">
        <f>[1]资金台帐!H5136&amp;""</f>
      </c>
      <c r="J5136">
        <f>[1]资金台帐!J5136&amp;""</f>
      </c>
      <c r="N5136">
        <f>[1]资金台帐!N5136</f>
      </c>
      <c r="O5136">
        <f>[1]资金台帐!O5136&amp;""</f>
      </c>
      <c r="P5136">
        <f>[1]资金台帐!P5136&amp;""</f>
      </c>
      <c r="Q5136">
        <f>[1]资金台帐!Q5136&amp;""</f>
      </c>
      <c r="T5136">
        <f>[1]资金台帐!T5136&amp;""</f>
      </c>
      <c r="U5136">
        <f>[1]资金台帐!U5136&amp;""</f>
      </c>
      <c r="W5136">
        <f>[1]资金台帐!W5136&amp;""</f>
      </c>
      <c r="X5136">
        <f>[1]资金台帐!X5136&amp;""</f>
      </c>
      <c r="AB5136">
        <f>[1]资金台帐!AB5136</f>
        <v>0</v>
      </c>
      <c r="AC5136">
        <f>[1]资金台帐!AC5136</f>
        <v>0</v>
      </c>
      <c r="AD5136">
        <f>[1]资金台帐!AD5136</f>
        <v>0</v>
      </c>
      <c r="AJ5136">
        <f>[1]资金台帐!AJ5136</f>
        <v>0</v>
      </c>
      <c r="AK5136">
        <f>[1]资金台帐!AK5136</f>
        <v>0</v>
      </c>
      <c r="BA5136" s="22">
        <f t="shared" si="0"/>
      </c>
    </row>
    <row r="5137">
      <c r="B5137">
        <f>[1]资金台帐!B5137&amp;""</f>
      </c>
      <c r="H5137">
        <f>[1]资金台帐!H5137&amp;""</f>
      </c>
      <c r="J5137">
        <f>[1]资金台帐!J5137&amp;""</f>
      </c>
      <c r="N5137">
        <f>[1]资金台帐!N5137</f>
      </c>
      <c r="O5137">
        <f>[1]资金台帐!O5137&amp;""</f>
      </c>
      <c r="P5137">
        <f>[1]资金台帐!P5137&amp;""</f>
      </c>
      <c r="Q5137">
        <f>[1]资金台帐!Q5137&amp;""</f>
      </c>
      <c r="T5137">
        <f>[1]资金台帐!T5137&amp;""</f>
      </c>
      <c r="U5137">
        <f>[1]资金台帐!U5137&amp;""</f>
      </c>
      <c r="W5137">
        <f>[1]资金台帐!W5137&amp;""</f>
      </c>
      <c r="X5137">
        <f>[1]资金台帐!X5137&amp;""</f>
      </c>
      <c r="AB5137">
        <f>[1]资金台帐!AB5137</f>
        <v>0</v>
      </c>
      <c r="AC5137">
        <f>[1]资金台帐!AC5137</f>
        <v>0</v>
      </c>
      <c r="AD5137">
        <f>[1]资金台帐!AD5137</f>
        <v>0</v>
      </c>
      <c r="AJ5137">
        <f>[1]资金台帐!AJ5137</f>
        <v>0</v>
      </c>
      <c r="AK5137">
        <f>[1]资金台帐!AK5137</f>
        <v>0</v>
      </c>
      <c r="BA5137" s="22">
        <f t="shared" si="0"/>
      </c>
    </row>
    <row r="5138">
      <c r="B5138">
        <f>[1]资金台帐!B5138&amp;""</f>
      </c>
      <c r="H5138">
        <f>[1]资金台帐!H5138&amp;""</f>
      </c>
      <c r="J5138">
        <f>[1]资金台帐!J5138&amp;""</f>
      </c>
      <c r="N5138">
        <f>[1]资金台帐!N5138</f>
      </c>
      <c r="O5138">
        <f>[1]资金台帐!O5138&amp;""</f>
      </c>
      <c r="P5138">
        <f>[1]资金台帐!P5138&amp;""</f>
      </c>
      <c r="Q5138">
        <f>[1]资金台帐!Q5138&amp;""</f>
      </c>
      <c r="T5138">
        <f>[1]资金台帐!T5138&amp;""</f>
      </c>
      <c r="U5138">
        <f>[1]资金台帐!U5138&amp;""</f>
      </c>
      <c r="W5138">
        <f>[1]资金台帐!W5138&amp;""</f>
      </c>
      <c r="X5138">
        <f>[1]资金台帐!X5138&amp;""</f>
      </c>
      <c r="AB5138">
        <f>[1]资金台帐!AB5138</f>
        <v>0</v>
      </c>
      <c r="AC5138">
        <f>[1]资金台帐!AC5138</f>
        <v>0</v>
      </c>
      <c r="AD5138">
        <f>[1]资金台帐!AD5138</f>
        <v>0</v>
      </c>
      <c r="AJ5138">
        <f>[1]资金台帐!AJ5138</f>
        <v>0</v>
      </c>
      <c r="AK5138">
        <f>[1]资金台帐!AK5138</f>
        <v>0</v>
      </c>
      <c r="BA5138" s="22">
        <f t="shared" si="0"/>
      </c>
    </row>
    <row r="5139">
      <c r="B5139">
        <f>[1]资金台帐!B5139&amp;""</f>
      </c>
      <c r="H5139">
        <f>[1]资金台帐!H5139&amp;""</f>
      </c>
      <c r="J5139">
        <f>[1]资金台帐!J5139&amp;""</f>
      </c>
      <c r="N5139">
        <f>[1]资金台帐!N5139</f>
      </c>
      <c r="O5139">
        <f>[1]资金台帐!O5139&amp;""</f>
      </c>
      <c r="P5139">
        <f>[1]资金台帐!P5139&amp;""</f>
      </c>
      <c r="Q5139">
        <f>[1]资金台帐!Q5139&amp;""</f>
      </c>
      <c r="T5139">
        <f>[1]资金台帐!T5139&amp;""</f>
      </c>
      <c r="U5139">
        <f>[1]资金台帐!U5139&amp;""</f>
      </c>
      <c r="W5139">
        <f>[1]资金台帐!W5139&amp;""</f>
      </c>
      <c r="X5139">
        <f>[1]资金台帐!X5139&amp;""</f>
      </c>
      <c r="AB5139">
        <f>[1]资金台帐!AB5139</f>
        <v>0</v>
      </c>
      <c r="AC5139">
        <f>[1]资金台帐!AC5139</f>
        <v>0</v>
      </c>
      <c r="AD5139">
        <f>[1]资金台帐!AD5139</f>
        <v>0</v>
      </c>
      <c r="AJ5139">
        <f>[1]资金台帐!AJ5139</f>
        <v>0</v>
      </c>
      <c r="AK5139">
        <f>[1]资金台帐!AK5139</f>
        <v>0</v>
      </c>
      <c r="BA5139" s="22">
        <f t="shared" si="0"/>
      </c>
    </row>
    <row r="5140">
      <c r="B5140">
        <f>[1]资金台帐!B5140&amp;""</f>
      </c>
      <c r="H5140">
        <f>[1]资金台帐!H5140&amp;""</f>
      </c>
      <c r="J5140">
        <f>[1]资金台帐!J5140&amp;""</f>
      </c>
      <c r="N5140">
        <f>[1]资金台帐!N5140</f>
      </c>
      <c r="O5140">
        <f>[1]资金台帐!O5140&amp;""</f>
      </c>
      <c r="P5140">
        <f>[1]资金台帐!P5140&amp;""</f>
      </c>
      <c r="Q5140">
        <f>[1]资金台帐!Q5140&amp;""</f>
      </c>
      <c r="T5140">
        <f>[1]资金台帐!T5140&amp;""</f>
      </c>
      <c r="U5140">
        <f>[1]资金台帐!U5140&amp;""</f>
      </c>
      <c r="W5140">
        <f>[1]资金台帐!W5140&amp;""</f>
      </c>
      <c r="X5140">
        <f>[1]资金台帐!X5140&amp;""</f>
      </c>
      <c r="AB5140">
        <f>[1]资金台帐!AB5140</f>
        <v>0</v>
      </c>
      <c r="AC5140">
        <f>[1]资金台帐!AC5140</f>
        <v>0</v>
      </c>
      <c r="AD5140">
        <f>[1]资金台帐!AD5140</f>
        <v>0</v>
      </c>
      <c r="AJ5140">
        <f>[1]资金台帐!AJ5140</f>
        <v>0</v>
      </c>
      <c r="AK5140">
        <f>[1]资金台帐!AK5140</f>
        <v>0</v>
      </c>
      <c r="BA5140" s="22">
        <f t="shared" si="0"/>
      </c>
    </row>
    <row r="5141">
      <c r="B5141">
        <f>[1]资金台帐!B5141&amp;""</f>
      </c>
      <c r="H5141">
        <f>[1]资金台帐!H5141&amp;""</f>
      </c>
      <c r="J5141">
        <f>[1]资金台帐!J5141&amp;""</f>
      </c>
      <c r="N5141">
        <f>[1]资金台帐!N5141</f>
      </c>
      <c r="O5141">
        <f>[1]资金台帐!O5141&amp;""</f>
      </c>
      <c r="P5141">
        <f>[1]资金台帐!P5141&amp;""</f>
      </c>
      <c r="Q5141">
        <f>[1]资金台帐!Q5141&amp;""</f>
      </c>
      <c r="T5141">
        <f>[1]资金台帐!T5141&amp;""</f>
      </c>
      <c r="U5141">
        <f>[1]资金台帐!U5141&amp;""</f>
      </c>
      <c r="W5141">
        <f>[1]资金台帐!W5141&amp;""</f>
      </c>
      <c r="X5141">
        <f>[1]资金台帐!X5141&amp;""</f>
      </c>
      <c r="AB5141">
        <f>[1]资金台帐!AB5141</f>
        <v>0</v>
      </c>
      <c r="AC5141">
        <f>[1]资金台帐!AC5141</f>
        <v>0</v>
      </c>
      <c r="AD5141">
        <f>[1]资金台帐!AD5141</f>
        <v>0</v>
      </c>
      <c r="AJ5141">
        <f>[1]资金台帐!AJ5141</f>
        <v>0</v>
      </c>
      <c r="AK5141">
        <f>[1]资金台帐!AK5141</f>
        <v>0</v>
      </c>
      <c r="BA5141" s="22">
        <f t="shared" si="0"/>
      </c>
    </row>
    <row r="5142">
      <c r="B5142">
        <f>[1]资金台帐!B5142&amp;""</f>
      </c>
      <c r="H5142">
        <f>[1]资金台帐!H5142&amp;""</f>
      </c>
      <c r="J5142">
        <f>[1]资金台帐!J5142&amp;""</f>
      </c>
      <c r="N5142">
        <f>[1]资金台帐!N5142</f>
      </c>
      <c r="O5142">
        <f>[1]资金台帐!O5142&amp;""</f>
      </c>
      <c r="P5142">
        <f>[1]资金台帐!P5142&amp;""</f>
      </c>
      <c r="Q5142">
        <f>[1]资金台帐!Q5142&amp;""</f>
      </c>
      <c r="T5142">
        <f>[1]资金台帐!T5142&amp;""</f>
      </c>
      <c r="U5142">
        <f>[1]资金台帐!U5142&amp;""</f>
      </c>
      <c r="W5142">
        <f>[1]资金台帐!W5142&amp;""</f>
      </c>
      <c r="X5142">
        <f>[1]资金台帐!X5142&amp;""</f>
      </c>
      <c r="AB5142">
        <f>[1]资金台帐!AB5142</f>
        <v>0</v>
      </c>
      <c r="AC5142">
        <f>[1]资金台帐!AC5142</f>
        <v>0</v>
      </c>
      <c r="AD5142">
        <f>[1]资金台帐!AD5142</f>
        <v>0</v>
      </c>
      <c r="AJ5142">
        <f>[1]资金台帐!AJ5142</f>
        <v>0</v>
      </c>
      <c r="AK5142">
        <f>[1]资金台帐!AK5142</f>
        <v>0</v>
      </c>
      <c r="BA5142" s="22">
        <f t="shared" si="0"/>
      </c>
    </row>
    <row r="5143">
      <c r="B5143">
        <f>[1]资金台帐!B5143&amp;""</f>
      </c>
      <c r="H5143">
        <f>[1]资金台帐!H5143&amp;""</f>
      </c>
      <c r="J5143">
        <f>[1]资金台帐!J5143&amp;""</f>
      </c>
      <c r="N5143">
        <f>[1]资金台帐!N5143</f>
      </c>
      <c r="O5143">
        <f>[1]资金台帐!O5143&amp;""</f>
      </c>
      <c r="P5143">
        <f>[1]资金台帐!P5143&amp;""</f>
      </c>
      <c r="Q5143">
        <f>[1]资金台帐!Q5143&amp;""</f>
      </c>
      <c r="T5143">
        <f>[1]资金台帐!T5143&amp;""</f>
      </c>
      <c r="U5143">
        <f>[1]资金台帐!U5143&amp;""</f>
      </c>
      <c r="W5143">
        <f>[1]资金台帐!W5143&amp;""</f>
      </c>
      <c r="X5143">
        <f>[1]资金台帐!X5143&amp;""</f>
      </c>
      <c r="AB5143">
        <f>[1]资金台帐!AB5143</f>
        <v>0</v>
      </c>
      <c r="AC5143">
        <f>[1]资金台帐!AC5143</f>
        <v>0</v>
      </c>
      <c r="AD5143">
        <f>[1]资金台帐!AD5143</f>
        <v>0</v>
      </c>
      <c r="AJ5143">
        <f>[1]资金台帐!AJ5143</f>
        <v>0</v>
      </c>
      <c r="AK5143">
        <f>[1]资金台帐!AK5143</f>
        <v>0</v>
      </c>
      <c r="BA5143" s="22">
        <f t="shared" si="0"/>
      </c>
    </row>
    <row r="5144">
      <c r="B5144">
        <f>[1]资金台帐!B5144&amp;""</f>
      </c>
      <c r="H5144">
        <f>[1]资金台帐!H5144&amp;""</f>
      </c>
      <c r="J5144">
        <f>[1]资金台帐!J5144&amp;""</f>
      </c>
      <c r="N5144">
        <f>[1]资金台帐!N5144</f>
      </c>
      <c r="O5144">
        <f>[1]资金台帐!O5144&amp;""</f>
      </c>
      <c r="P5144">
        <f>[1]资金台帐!P5144&amp;""</f>
      </c>
      <c r="Q5144">
        <f>[1]资金台帐!Q5144&amp;""</f>
      </c>
      <c r="T5144">
        <f>[1]资金台帐!T5144&amp;""</f>
      </c>
      <c r="U5144">
        <f>[1]资金台帐!U5144&amp;""</f>
      </c>
      <c r="W5144">
        <f>[1]资金台帐!W5144&amp;""</f>
      </c>
      <c r="X5144">
        <f>[1]资金台帐!X5144&amp;""</f>
      </c>
      <c r="AB5144">
        <f>[1]资金台帐!AB5144</f>
        <v>0</v>
      </c>
      <c r="AC5144">
        <f>[1]资金台帐!AC5144</f>
        <v>0</v>
      </c>
      <c r="AD5144">
        <f>[1]资金台帐!AD5144</f>
        <v>0</v>
      </c>
      <c r="AJ5144">
        <f>[1]资金台帐!AJ5144</f>
        <v>0</v>
      </c>
      <c r="AK5144">
        <f>[1]资金台帐!AK5144</f>
        <v>0</v>
      </c>
      <c r="BA5144" s="22">
        <f t="shared" si="0"/>
      </c>
    </row>
    <row r="5145">
      <c r="B5145">
        <f>[1]资金台帐!B5145&amp;""</f>
      </c>
      <c r="H5145">
        <f>[1]资金台帐!H5145&amp;""</f>
      </c>
      <c r="J5145">
        <f>[1]资金台帐!J5145&amp;""</f>
      </c>
      <c r="N5145">
        <f>[1]资金台帐!N5145</f>
      </c>
      <c r="O5145">
        <f>[1]资金台帐!O5145&amp;""</f>
      </c>
      <c r="P5145">
        <f>[1]资金台帐!P5145&amp;""</f>
      </c>
      <c r="Q5145">
        <f>[1]资金台帐!Q5145&amp;""</f>
      </c>
      <c r="T5145">
        <f>[1]资金台帐!T5145&amp;""</f>
      </c>
      <c r="U5145">
        <f>[1]资金台帐!U5145&amp;""</f>
      </c>
      <c r="W5145">
        <f>[1]资金台帐!W5145&amp;""</f>
      </c>
      <c r="X5145">
        <f>[1]资金台帐!X5145&amp;""</f>
      </c>
      <c r="AB5145">
        <f>[1]资金台帐!AB5145</f>
        <v>0</v>
      </c>
      <c r="AC5145">
        <f>[1]资金台帐!AC5145</f>
        <v>0</v>
      </c>
      <c r="AD5145">
        <f>[1]资金台帐!AD5145</f>
        <v>0</v>
      </c>
      <c r="AJ5145">
        <f>[1]资金台帐!AJ5145</f>
        <v>0</v>
      </c>
      <c r="AK5145">
        <f>[1]资金台帐!AK5145</f>
        <v>0</v>
      </c>
      <c r="BA5145" s="22">
        <f t="shared" si="0"/>
      </c>
    </row>
    <row r="5146">
      <c r="B5146">
        <f>[1]资金台帐!B5146&amp;""</f>
      </c>
      <c r="H5146">
        <f>[1]资金台帐!H5146&amp;""</f>
      </c>
      <c r="J5146">
        <f>[1]资金台帐!J5146&amp;""</f>
      </c>
      <c r="N5146">
        <f>[1]资金台帐!N5146</f>
      </c>
      <c r="O5146">
        <f>[1]资金台帐!O5146&amp;""</f>
      </c>
      <c r="P5146">
        <f>[1]资金台帐!P5146&amp;""</f>
      </c>
      <c r="Q5146">
        <f>[1]资金台帐!Q5146&amp;""</f>
      </c>
      <c r="T5146">
        <f>[1]资金台帐!T5146&amp;""</f>
      </c>
      <c r="U5146">
        <f>[1]资金台帐!U5146&amp;""</f>
      </c>
      <c r="W5146">
        <f>[1]资金台帐!W5146&amp;""</f>
      </c>
      <c r="X5146">
        <f>[1]资金台帐!X5146&amp;""</f>
      </c>
      <c r="AB5146">
        <f>[1]资金台帐!AB5146</f>
        <v>0</v>
      </c>
      <c r="AC5146">
        <f>[1]资金台帐!AC5146</f>
        <v>0</v>
      </c>
      <c r="AD5146">
        <f>[1]资金台帐!AD5146</f>
        <v>0</v>
      </c>
      <c r="AJ5146">
        <f>[1]资金台帐!AJ5146</f>
        <v>0</v>
      </c>
      <c r="AK5146">
        <f>[1]资金台帐!AK5146</f>
        <v>0</v>
      </c>
      <c r="BA5146" s="22">
        <f t="shared" si="0"/>
      </c>
    </row>
    <row r="5147">
      <c r="B5147">
        <f>[1]资金台帐!B5147&amp;""</f>
      </c>
      <c r="H5147">
        <f>[1]资金台帐!H5147&amp;""</f>
      </c>
      <c r="J5147">
        <f>[1]资金台帐!J5147&amp;""</f>
      </c>
      <c r="N5147">
        <f>[1]资金台帐!N5147</f>
      </c>
      <c r="O5147">
        <f>[1]资金台帐!O5147&amp;""</f>
      </c>
      <c r="P5147">
        <f>[1]资金台帐!P5147&amp;""</f>
      </c>
      <c r="Q5147">
        <f>[1]资金台帐!Q5147&amp;""</f>
      </c>
      <c r="T5147">
        <f>[1]资金台帐!T5147&amp;""</f>
      </c>
      <c r="U5147">
        <f>[1]资金台帐!U5147&amp;""</f>
      </c>
      <c r="W5147">
        <f>[1]资金台帐!W5147&amp;""</f>
      </c>
      <c r="X5147">
        <f>[1]资金台帐!X5147&amp;""</f>
      </c>
      <c r="AB5147">
        <f>[1]资金台帐!AB5147</f>
        <v>0</v>
      </c>
      <c r="AC5147">
        <f>[1]资金台帐!AC5147</f>
        <v>0</v>
      </c>
      <c r="AD5147">
        <f>[1]资金台帐!AD5147</f>
        <v>0</v>
      </c>
      <c r="AJ5147">
        <f>[1]资金台帐!AJ5147</f>
        <v>0</v>
      </c>
      <c r="AK5147">
        <f>[1]资金台帐!AK5147</f>
        <v>0</v>
      </c>
      <c r="BA5147" s="22">
        <f t="shared" si="0"/>
      </c>
    </row>
    <row r="5148">
      <c r="B5148">
        <f>[1]资金台帐!B5148&amp;""</f>
      </c>
      <c r="H5148">
        <f>[1]资金台帐!H5148&amp;""</f>
      </c>
      <c r="J5148">
        <f>[1]资金台帐!J5148&amp;""</f>
      </c>
      <c r="N5148">
        <f>[1]资金台帐!N5148</f>
      </c>
      <c r="O5148">
        <f>[1]资金台帐!O5148&amp;""</f>
      </c>
      <c r="P5148">
        <f>[1]资金台帐!P5148&amp;""</f>
      </c>
      <c r="Q5148">
        <f>[1]资金台帐!Q5148&amp;""</f>
      </c>
      <c r="T5148">
        <f>[1]资金台帐!T5148&amp;""</f>
      </c>
      <c r="U5148">
        <f>[1]资金台帐!U5148&amp;""</f>
      </c>
      <c r="W5148">
        <f>[1]资金台帐!W5148&amp;""</f>
      </c>
      <c r="X5148">
        <f>[1]资金台帐!X5148&amp;""</f>
      </c>
      <c r="AB5148">
        <f>[1]资金台帐!AB5148</f>
        <v>0</v>
      </c>
      <c r="AC5148">
        <f>[1]资金台帐!AC5148</f>
        <v>0</v>
      </c>
      <c r="AD5148">
        <f>[1]资金台帐!AD5148</f>
        <v>0</v>
      </c>
      <c r="AJ5148">
        <f>[1]资金台帐!AJ5148</f>
        <v>0</v>
      </c>
      <c r="AK5148">
        <f>[1]资金台帐!AK5148</f>
        <v>0</v>
      </c>
      <c r="BA5148" s="22">
        <f t="shared" si="0"/>
      </c>
    </row>
    <row r="5149">
      <c r="B5149">
        <f>[1]资金台帐!B5149&amp;""</f>
      </c>
      <c r="H5149">
        <f>[1]资金台帐!H5149&amp;""</f>
      </c>
      <c r="J5149">
        <f>[1]资金台帐!J5149&amp;""</f>
      </c>
      <c r="N5149">
        <f>[1]资金台帐!N5149</f>
      </c>
      <c r="O5149">
        <f>[1]资金台帐!O5149&amp;""</f>
      </c>
      <c r="P5149">
        <f>[1]资金台帐!P5149&amp;""</f>
      </c>
      <c r="Q5149">
        <f>[1]资金台帐!Q5149&amp;""</f>
      </c>
      <c r="T5149">
        <f>[1]资金台帐!T5149&amp;""</f>
      </c>
      <c r="U5149">
        <f>[1]资金台帐!U5149&amp;""</f>
      </c>
      <c r="W5149">
        <f>[1]资金台帐!W5149&amp;""</f>
      </c>
      <c r="X5149">
        <f>[1]资金台帐!X5149&amp;""</f>
      </c>
      <c r="AB5149">
        <f>[1]资金台帐!AB5149</f>
        <v>0</v>
      </c>
      <c r="AC5149">
        <f>[1]资金台帐!AC5149</f>
        <v>0</v>
      </c>
      <c r="AD5149">
        <f>[1]资金台帐!AD5149</f>
        <v>0</v>
      </c>
      <c r="AJ5149">
        <f>[1]资金台帐!AJ5149</f>
        <v>0</v>
      </c>
      <c r="AK5149">
        <f>[1]资金台帐!AK5149</f>
        <v>0</v>
      </c>
      <c r="BA5149" s="22">
        <f t="shared" si="0"/>
      </c>
    </row>
    <row r="5150">
      <c r="B5150">
        <f>[1]资金台帐!B5150&amp;""</f>
      </c>
      <c r="H5150">
        <f>[1]资金台帐!H5150&amp;""</f>
      </c>
      <c r="J5150">
        <f>[1]资金台帐!J5150&amp;""</f>
      </c>
      <c r="N5150">
        <f>[1]资金台帐!N5150</f>
      </c>
      <c r="O5150">
        <f>[1]资金台帐!O5150&amp;""</f>
      </c>
      <c r="P5150">
        <f>[1]资金台帐!P5150&amp;""</f>
      </c>
      <c r="Q5150">
        <f>[1]资金台帐!Q5150&amp;""</f>
      </c>
      <c r="T5150">
        <f>[1]资金台帐!T5150&amp;""</f>
      </c>
      <c r="U5150">
        <f>[1]资金台帐!U5150&amp;""</f>
      </c>
      <c r="W5150">
        <f>[1]资金台帐!W5150&amp;""</f>
      </c>
      <c r="X5150">
        <f>[1]资金台帐!X5150&amp;""</f>
      </c>
      <c r="AB5150">
        <f>[1]资金台帐!AB5150</f>
        <v>0</v>
      </c>
      <c r="AC5150">
        <f>[1]资金台帐!AC5150</f>
        <v>0</v>
      </c>
      <c r="AD5150">
        <f>[1]资金台帐!AD5150</f>
        <v>0</v>
      </c>
      <c r="AJ5150">
        <f>[1]资金台帐!AJ5150</f>
        <v>0</v>
      </c>
      <c r="AK5150">
        <f>[1]资金台帐!AK5150</f>
        <v>0</v>
      </c>
      <c r="BA5150" s="22">
        <f t="shared" si="0"/>
      </c>
    </row>
    <row r="5151">
      <c r="B5151">
        <f>[1]资金台帐!B5151&amp;""</f>
      </c>
      <c r="H5151">
        <f>[1]资金台帐!H5151&amp;""</f>
      </c>
      <c r="J5151">
        <f>[1]资金台帐!J5151&amp;""</f>
      </c>
      <c r="N5151">
        <f>[1]资金台帐!N5151</f>
      </c>
      <c r="O5151">
        <f>[1]资金台帐!O5151&amp;""</f>
      </c>
      <c r="P5151">
        <f>[1]资金台帐!P5151&amp;""</f>
      </c>
      <c r="Q5151">
        <f>[1]资金台帐!Q5151&amp;""</f>
      </c>
      <c r="T5151">
        <f>[1]资金台帐!T5151&amp;""</f>
      </c>
      <c r="U5151">
        <f>[1]资金台帐!U5151&amp;""</f>
      </c>
      <c r="W5151">
        <f>[1]资金台帐!W5151&amp;""</f>
      </c>
      <c r="X5151">
        <f>[1]资金台帐!X5151&amp;""</f>
      </c>
      <c r="AB5151">
        <f>[1]资金台帐!AB5151</f>
        <v>0</v>
      </c>
      <c r="AC5151">
        <f>[1]资金台帐!AC5151</f>
        <v>0</v>
      </c>
      <c r="AD5151">
        <f>[1]资金台帐!AD5151</f>
        <v>0</v>
      </c>
      <c r="AJ5151">
        <f>[1]资金台帐!AJ5151</f>
        <v>0</v>
      </c>
      <c r="AK5151">
        <f>[1]资金台帐!AK5151</f>
        <v>0</v>
      </c>
      <c r="BA5151" s="22">
        <f t="shared" si="0"/>
      </c>
    </row>
    <row r="5152">
      <c r="B5152">
        <f>[1]资金台帐!B5152&amp;""</f>
      </c>
      <c r="H5152">
        <f>[1]资金台帐!H5152&amp;""</f>
      </c>
      <c r="J5152">
        <f>[1]资金台帐!J5152&amp;""</f>
      </c>
      <c r="N5152">
        <f>[1]资金台帐!N5152</f>
      </c>
      <c r="O5152">
        <f>[1]资金台帐!O5152&amp;""</f>
      </c>
      <c r="P5152">
        <f>[1]资金台帐!P5152&amp;""</f>
      </c>
      <c r="Q5152">
        <f>[1]资金台帐!Q5152&amp;""</f>
      </c>
      <c r="T5152">
        <f>[1]资金台帐!T5152&amp;""</f>
      </c>
      <c r="U5152">
        <f>[1]资金台帐!U5152&amp;""</f>
      </c>
      <c r="W5152">
        <f>[1]资金台帐!W5152&amp;""</f>
      </c>
      <c r="X5152">
        <f>[1]资金台帐!X5152&amp;""</f>
      </c>
      <c r="AB5152">
        <f>[1]资金台帐!AB5152</f>
        <v>0</v>
      </c>
      <c r="AC5152">
        <f>[1]资金台帐!AC5152</f>
        <v>0</v>
      </c>
      <c r="AD5152">
        <f>[1]资金台帐!AD5152</f>
        <v>0</v>
      </c>
      <c r="AJ5152">
        <f>[1]资金台帐!AJ5152</f>
        <v>0</v>
      </c>
      <c r="AK5152">
        <f>[1]资金台帐!AK5152</f>
        <v>0</v>
      </c>
      <c r="BA5152" s="22">
        <f t="shared" si="0"/>
      </c>
    </row>
    <row r="5153">
      <c r="B5153">
        <f>[1]资金台帐!B5153&amp;""</f>
      </c>
      <c r="H5153">
        <f>[1]资金台帐!H5153&amp;""</f>
      </c>
      <c r="J5153">
        <f>[1]资金台帐!J5153&amp;""</f>
      </c>
      <c r="N5153">
        <f>[1]资金台帐!N5153</f>
      </c>
      <c r="O5153">
        <f>[1]资金台帐!O5153&amp;""</f>
      </c>
      <c r="P5153">
        <f>[1]资金台帐!P5153&amp;""</f>
      </c>
      <c r="Q5153">
        <f>[1]资金台帐!Q5153&amp;""</f>
      </c>
      <c r="T5153">
        <f>[1]资金台帐!T5153&amp;""</f>
      </c>
      <c r="U5153">
        <f>[1]资金台帐!U5153&amp;""</f>
      </c>
      <c r="W5153">
        <f>[1]资金台帐!W5153&amp;""</f>
      </c>
      <c r="X5153">
        <f>[1]资金台帐!X5153&amp;""</f>
      </c>
      <c r="AB5153">
        <f>[1]资金台帐!AB5153</f>
        <v>0</v>
      </c>
      <c r="AC5153">
        <f>[1]资金台帐!AC5153</f>
        <v>0</v>
      </c>
      <c r="AD5153">
        <f>[1]资金台帐!AD5153</f>
        <v>0</v>
      </c>
      <c r="AJ5153">
        <f>[1]资金台帐!AJ5153</f>
        <v>0</v>
      </c>
      <c r="AK5153">
        <f>[1]资金台帐!AK5153</f>
        <v>0</v>
      </c>
      <c r="BA5153" s="22">
        <f t="shared" si="0"/>
      </c>
    </row>
    <row r="5154">
      <c r="B5154">
        <f>[1]资金台帐!B5154&amp;""</f>
      </c>
      <c r="H5154">
        <f>[1]资金台帐!H5154&amp;""</f>
      </c>
      <c r="J5154">
        <f>[1]资金台帐!J5154&amp;""</f>
      </c>
      <c r="N5154">
        <f>[1]资金台帐!N5154</f>
      </c>
      <c r="O5154">
        <f>[1]资金台帐!O5154&amp;""</f>
      </c>
      <c r="P5154">
        <f>[1]资金台帐!P5154&amp;""</f>
      </c>
      <c r="Q5154">
        <f>[1]资金台帐!Q5154&amp;""</f>
      </c>
      <c r="T5154">
        <f>[1]资金台帐!T5154&amp;""</f>
      </c>
      <c r="U5154">
        <f>[1]资金台帐!U5154&amp;""</f>
      </c>
      <c r="W5154">
        <f>[1]资金台帐!W5154&amp;""</f>
      </c>
      <c r="X5154">
        <f>[1]资金台帐!X5154&amp;""</f>
      </c>
      <c r="AB5154">
        <f>[1]资金台帐!AB5154</f>
        <v>0</v>
      </c>
      <c r="AC5154">
        <f>[1]资金台帐!AC5154</f>
        <v>0</v>
      </c>
      <c r="AD5154">
        <f>[1]资金台帐!AD5154</f>
        <v>0</v>
      </c>
      <c r="AJ5154">
        <f>[1]资金台帐!AJ5154</f>
        <v>0</v>
      </c>
      <c r="AK5154">
        <f>[1]资金台帐!AK5154</f>
        <v>0</v>
      </c>
      <c r="BA5154" s="22">
        <f t="shared" si="0"/>
      </c>
    </row>
    <row r="5155">
      <c r="B5155">
        <f>[1]资金台帐!B5155&amp;""</f>
      </c>
      <c r="H5155">
        <f>[1]资金台帐!H5155&amp;""</f>
      </c>
      <c r="J5155">
        <f>[1]资金台帐!J5155&amp;""</f>
      </c>
      <c r="N5155">
        <f>[1]资金台帐!N5155</f>
      </c>
      <c r="O5155">
        <f>[1]资金台帐!O5155&amp;""</f>
      </c>
      <c r="P5155">
        <f>[1]资金台帐!P5155&amp;""</f>
      </c>
      <c r="Q5155">
        <f>[1]资金台帐!Q5155&amp;""</f>
      </c>
      <c r="T5155">
        <f>[1]资金台帐!T5155&amp;""</f>
      </c>
      <c r="U5155">
        <f>[1]资金台帐!U5155&amp;""</f>
      </c>
      <c r="W5155">
        <f>[1]资金台帐!W5155&amp;""</f>
      </c>
      <c r="X5155">
        <f>[1]资金台帐!X5155&amp;""</f>
      </c>
      <c r="AB5155">
        <f>[1]资金台帐!AB5155</f>
        <v>0</v>
      </c>
      <c r="AC5155">
        <f>[1]资金台帐!AC5155</f>
        <v>0</v>
      </c>
      <c r="AD5155">
        <f>[1]资金台帐!AD5155</f>
        <v>0</v>
      </c>
      <c r="AJ5155">
        <f>[1]资金台帐!AJ5155</f>
        <v>0</v>
      </c>
      <c r="AK5155">
        <f>[1]资金台帐!AK5155</f>
        <v>0</v>
      </c>
      <c r="BA5155" s="22">
        <f t="shared" si="0"/>
      </c>
    </row>
    <row r="5156">
      <c r="B5156">
        <f>[1]资金台帐!B5156&amp;""</f>
      </c>
      <c r="H5156">
        <f>[1]资金台帐!H5156&amp;""</f>
      </c>
      <c r="J5156">
        <f>[1]资金台帐!J5156&amp;""</f>
      </c>
      <c r="N5156">
        <f>[1]资金台帐!N5156</f>
      </c>
      <c r="O5156">
        <f>[1]资金台帐!O5156&amp;""</f>
      </c>
      <c r="P5156">
        <f>[1]资金台帐!P5156&amp;""</f>
      </c>
      <c r="Q5156">
        <f>[1]资金台帐!Q5156&amp;""</f>
      </c>
      <c r="T5156">
        <f>[1]资金台帐!T5156&amp;""</f>
      </c>
      <c r="U5156">
        <f>[1]资金台帐!U5156&amp;""</f>
      </c>
      <c r="W5156">
        <f>[1]资金台帐!W5156&amp;""</f>
      </c>
      <c r="X5156">
        <f>[1]资金台帐!X5156&amp;""</f>
      </c>
      <c r="AB5156">
        <f>[1]资金台帐!AB5156</f>
        <v>0</v>
      </c>
      <c r="AC5156">
        <f>[1]资金台帐!AC5156</f>
        <v>0</v>
      </c>
      <c r="AD5156">
        <f>[1]资金台帐!AD5156</f>
        <v>0</v>
      </c>
      <c r="AJ5156">
        <f>[1]资金台帐!AJ5156</f>
        <v>0</v>
      </c>
      <c r="AK5156">
        <f>[1]资金台帐!AK5156</f>
        <v>0</v>
      </c>
      <c r="BA5156" s="22">
        <f t="shared" si="0"/>
      </c>
    </row>
    <row r="5157">
      <c r="B5157">
        <f>[1]资金台帐!B5157&amp;""</f>
      </c>
      <c r="H5157">
        <f>[1]资金台帐!H5157&amp;""</f>
      </c>
      <c r="J5157">
        <f>[1]资金台帐!J5157&amp;""</f>
      </c>
      <c r="N5157">
        <f>[1]资金台帐!N5157</f>
      </c>
      <c r="O5157">
        <f>[1]资金台帐!O5157&amp;""</f>
      </c>
      <c r="P5157">
        <f>[1]资金台帐!P5157&amp;""</f>
      </c>
      <c r="Q5157">
        <f>[1]资金台帐!Q5157&amp;""</f>
      </c>
      <c r="T5157">
        <f>[1]资金台帐!T5157&amp;""</f>
      </c>
      <c r="U5157">
        <f>[1]资金台帐!U5157&amp;""</f>
      </c>
      <c r="W5157">
        <f>[1]资金台帐!W5157&amp;""</f>
      </c>
      <c r="X5157">
        <f>[1]资金台帐!X5157&amp;""</f>
      </c>
      <c r="AB5157">
        <f>[1]资金台帐!AB5157</f>
        <v>0</v>
      </c>
      <c r="AC5157">
        <f>[1]资金台帐!AC5157</f>
        <v>0</v>
      </c>
      <c r="AD5157">
        <f>[1]资金台帐!AD5157</f>
        <v>0</v>
      </c>
      <c r="AJ5157">
        <f>[1]资金台帐!AJ5157</f>
        <v>0</v>
      </c>
      <c r="AK5157">
        <f>[1]资金台帐!AK5157</f>
        <v>0</v>
      </c>
      <c r="BA5157" s="22">
        <f t="shared" si="0"/>
      </c>
    </row>
    <row r="5158">
      <c r="B5158">
        <f>[1]资金台帐!B5158&amp;""</f>
      </c>
      <c r="H5158">
        <f>[1]资金台帐!H5158&amp;""</f>
      </c>
      <c r="J5158">
        <f>[1]资金台帐!J5158&amp;""</f>
      </c>
      <c r="N5158">
        <f>[1]资金台帐!N5158</f>
      </c>
      <c r="O5158">
        <f>[1]资金台帐!O5158&amp;""</f>
      </c>
      <c r="P5158">
        <f>[1]资金台帐!P5158&amp;""</f>
      </c>
      <c r="Q5158">
        <f>[1]资金台帐!Q5158&amp;""</f>
      </c>
      <c r="T5158">
        <f>[1]资金台帐!T5158&amp;""</f>
      </c>
      <c r="U5158">
        <f>[1]资金台帐!U5158&amp;""</f>
      </c>
      <c r="W5158">
        <f>[1]资金台帐!W5158&amp;""</f>
      </c>
      <c r="X5158">
        <f>[1]资金台帐!X5158&amp;""</f>
      </c>
      <c r="AB5158">
        <f>[1]资金台帐!AB5158</f>
        <v>0</v>
      </c>
      <c r="AC5158">
        <f>[1]资金台帐!AC5158</f>
        <v>0</v>
      </c>
      <c r="AD5158">
        <f>[1]资金台帐!AD5158</f>
        <v>0</v>
      </c>
      <c r="AJ5158">
        <f>[1]资金台帐!AJ5158</f>
        <v>0</v>
      </c>
      <c r="AK5158">
        <f>[1]资金台帐!AK5158</f>
        <v>0</v>
      </c>
      <c r="BA5158" s="22">
        <f t="shared" si="0"/>
      </c>
    </row>
    <row r="5159">
      <c r="B5159">
        <f>[1]资金台帐!B5159&amp;""</f>
      </c>
      <c r="H5159">
        <f>[1]资金台帐!H5159&amp;""</f>
      </c>
      <c r="J5159">
        <f>[1]资金台帐!J5159&amp;""</f>
      </c>
      <c r="N5159">
        <f>[1]资金台帐!N5159</f>
      </c>
      <c r="O5159">
        <f>[1]资金台帐!O5159&amp;""</f>
      </c>
      <c r="P5159">
        <f>[1]资金台帐!P5159&amp;""</f>
      </c>
      <c r="Q5159">
        <f>[1]资金台帐!Q5159&amp;""</f>
      </c>
      <c r="T5159">
        <f>[1]资金台帐!T5159&amp;""</f>
      </c>
      <c r="U5159">
        <f>[1]资金台帐!U5159&amp;""</f>
      </c>
      <c r="W5159">
        <f>[1]资金台帐!W5159&amp;""</f>
      </c>
      <c r="X5159">
        <f>[1]资金台帐!X5159&amp;""</f>
      </c>
      <c r="AB5159">
        <f>[1]资金台帐!AB5159</f>
        <v>0</v>
      </c>
      <c r="AC5159">
        <f>[1]资金台帐!AC5159</f>
        <v>0</v>
      </c>
      <c r="AD5159">
        <f>[1]资金台帐!AD5159</f>
        <v>0</v>
      </c>
      <c r="AJ5159">
        <f>[1]资金台帐!AJ5159</f>
        <v>0</v>
      </c>
      <c r="AK5159">
        <f>[1]资金台帐!AK5159</f>
        <v>0</v>
      </c>
      <c r="BA5159" s="22">
        <f t="shared" si="0"/>
      </c>
    </row>
    <row r="5160">
      <c r="B5160">
        <f>[1]资金台帐!B5160&amp;""</f>
      </c>
      <c r="H5160">
        <f>[1]资金台帐!H5160&amp;""</f>
      </c>
      <c r="J5160">
        <f>[1]资金台帐!J5160&amp;""</f>
      </c>
      <c r="N5160">
        <f>[1]资金台帐!N5160</f>
      </c>
      <c r="O5160">
        <f>[1]资金台帐!O5160&amp;""</f>
      </c>
      <c r="P5160">
        <f>[1]资金台帐!P5160&amp;""</f>
      </c>
      <c r="Q5160">
        <f>[1]资金台帐!Q5160&amp;""</f>
      </c>
      <c r="T5160">
        <f>[1]资金台帐!T5160&amp;""</f>
      </c>
      <c r="U5160">
        <f>[1]资金台帐!U5160&amp;""</f>
      </c>
      <c r="W5160">
        <f>[1]资金台帐!W5160&amp;""</f>
      </c>
      <c r="X5160">
        <f>[1]资金台帐!X5160&amp;""</f>
      </c>
      <c r="AB5160">
        <f>[1]资金台帐!AB5160</f>
        <v>0</v>
      </c>
      <c r="AC5160">
        <f>[1]资金台帐!AC5160</f>
        <v>0</v>
      </c>
      <c r="AD5160">
        <f>[1]资金台帐!AD5160</f>
        <v>0</v>
      </c>
      <c r="AJ5160">
        <f>[1]资金台帐!AJ5160</f>
        <v>0</v>
      </c>
      <c r="AK5160">
        <f>[1]资金台帐!AK5160</f>
        <v>0</v>
      </c>
      <c r="BA5160" s="22">
        <f t="shared" si="0"/>
      </c>
    </row>
    <row r="5161">
      <c r="B5161">
        <f>[1]资金台帐!B5161&amp;""</f>
      </c>
      <c r="H5161">
        <f>[1]资金台帐!H5161&amp;""</f>
      </c>
      <c r="J5161">
        <f>[1]资金台帐!J5161&amp;""</f>
      </c>
      <c r="N5161">
        <f>[1]资金台帐!N5161</f>
      </c>
      <c r="O5161">
        <f>[1]资金台帐!O5161&amp;""</f>
      </c>
      <c r="P5161">
        <f>[1]资金台帐!P5161&amp;""</f>
      </c>
      <c r="Q5161">
        <f>[1]资金台帐!Q5161&amp;""</f>
      </c>
      <c r="T5161">
        <f>[1]资金台帐!T5161&amp;""</f>
      </c>
      <c r="U5161">
        <f>[1]资金台帐!U5161&amp;""</f>
      </c>
      <c r="W5161">
        <f>[1]资金台帐!W5161&amp;""</f>
      </c>
      <c r="X5161">
        <f>[1]资金台帐!X5161&amp;""</f>
      </c>
      <c r="AB5161">
        <f>[1]资金台帐!AB5161</f>
        <v>0</v>
      </c>
      <c r="AC5161">
        <f>[1]资金台帐!AC5161</f>
        <v>0</v>
      </c>
      <c r="AD5161">
        <f>[1]资金台帐!AD5161</f>
        <v>0</v>
      </c>
      <c r="AJ5161">
        <f>[1]资金台帐!AJ5161</f>
        <v>0</v>
      </c>
      <c r="AK5161">
        <f>[1]资金台帐!AK5161</f>
        <v>0</v>
      </c>
      <c r="BA5161" s="22">
        <f t="shared" si="0"/>
      </c>
    </row>
    <row r="5162">
      <c r="B5162">
        <f>[1]资金台帐!B5162&amp;""</f>
      </c>
      <c r="H5162">
        <f>[1]资金台帐!H5162&amp;""</f>
      </c>
      <c r="J5162">
        <f>[1]资金台帐!J5162&amp;""</f>
      </c>
      <c r="N5162">
        <f>[1]资金台帐!N5162</f>
      </c>
      <c r="O5162">
        <f>[1]资金台帐!O5162&amp;""</f>
      </c>
      <c r="P5162">
        <f>[1]资金台帐!P5162&amp;""</f>
      </c>
      <c r="Q5162">
        <f>[1]资金台帐!Q5162&amp;""</f>
      </c>
      <c r="T5162">
        <f>[1]资金台帐!T5162&amp;""</f>
      </c>
      <c r="U5162">
        <f>[1]资金台帐!U5162&amp;""</f>
      </c>
      <c r="W5162">
        <f>[1]资金台帐!W5162&amp;""</f>
      </c>
      <c r="X5162">
        <f>[1]资金台帐!X5162&amp;""</f>
      </c>
      <c r="AB5162">
        <f>[1]资金台帐!AB5162</f>
        <v>0</v>
      </c>
      <c r="AC5162">
        <f>[1]资金台帐!AC5162</f>
        <v>0</v>
      </c>
      <c r="AD5162">
        <f>[1]资金台帐!AD5162</f>
        <v>0</v>
      </c>
      <c r="AJ5162">
        <f>[1]资金台帐!AJ5162</f>
        <v>0</v>
      </c>
      <c r="AK5162">
        <f>[1]资金台帐!AK5162</f>
        <v>0</v>
      </c>
      <c r="BA5162" s="22">
        <f t="shared" si="0"/>
      </c>
    </row>
    <row r="5163">
      <c r="B5163">
        <f>[1]资金台帐!B5163&amp;""</f>
      </c>
      <c r="H5163">
        <f>[1]资金台帐!H5163&amp;""</f>
      </c>
      <c r="J5163">
        <f>[1]资金台帐!J5163&amp;""</f>
      </c>
      <c r="N5163">
        <f>[1]资金台帐!N5163</f>
      </c>
      <c r="O5163">
        <f>[1]资金台帐!O5163&amp;""</f>
      </c>
      <c r="P5163">
        <f>[1]资金台帐!P5163&amp;""</f>
      </c>
      <c r="Q5163">
        <f>[1]资金台帐!Q5163&amp;""</f>
      </c>
      <c r="T5163">
        <f>[1]资金台帐!T5163&amp;""</f>
      </c>
      <c r="U5163">
        <f>[1]资金台帐!U5163&amp;""</f>
      </c>
      <c r="W5163">
        <f>[1]资金台帐!W5163&amp;""</f>
      </c>
      <c r="X5163">
        <f>[1]资金台帐!X5163&amp;""</f>
      </c>
      <c r="AB5163">
        <f>[1]资金台帐!AB5163</f>
        <v>0</v>
      </c>
      <c r="AC5163">
        <f>[1]资金台帐!AC5163</f>
        <v>0</v>
      </c>
      <c r="AD5163">
        <f>[1]资金台帐!AD5163</f>
        <v>0</v>
      </c>
      <c r="AJ5163">
        <f>[1]资金台帐!AJ5163</f>
        <v>0</v>
      </c>
      <c r="AK5163">
        <f>[1]资金台帐!AK5163</f>
        <v>0</v>
      </c>
      <c r="BA5163" s="22">
        <f t="shared" si="0"/>
      </c>
    </row>
    <row r="5164">
      <c r="B5164">
        <f>[1]资金台帐!B5164&amp;""</f>
      </c>
      <c r="H5164">
        <f>[1]资金台帐!H5164&amp;""</f>
      </c>
      <c r="J5164">
        <f>[1]资金台帐!J5164&amp;""</f>
      </c>
      <c r="N5164">
        <f>[1]资金台帐!N5164</f>
      </c>
      <c r="O5164">
        <f>[1]资金台帐!O5164&amp;""</f>
      </c>
      <c r="P5164">
        <f>[1]资金台帐!P5164&amp;""</f>
      </c>
      <c r="Q5164">
        <f>[1]资金台帐!Q5164&amp;""</f>
      </c>
      <c r="T5164">
        <f>[1]资金台帐!T5164&amp;""</f>
      </c>
      <c r="U5164">
        <f>[1]资金台帐!U5164&amp;""</f>
      </c>
      <c r="W5164">
        <f>[1]资金台帐!W5164&amp;""</f>
      </c>
      <c r="X5164">
        <f>[1]资金台帐!X5164&amp;""</f>
      </c>
      <c r="AB5164">
        <f>[1]资金台帐!AB5164</f>
        <v>0</v>
      </c>
      <c r="AC5164">
        <f>[1]资金台帐!AC5164</f>
        <v>0</v>
      </c>
      <c r="AD5164">
        <f>[1]资金台帐!AD5164</f>
        <v>0</v>
      </c>
      <c r="AJ5164">
        <f>[1]资金台帐!AJ5164</f>
        <v>0</v>
      </c>
      <c r="AK5164">
        <f>[1]资金台帐!AK5164</f>
        <v>0</v>
      </c>
      <c r="BA5164" s="22">
        <f t="shared" si="0"/>
      </c>
    </row>
    <row r="5165">
      <c r="B5165">
        <f>[1]资金台帐!B5165&amp;""</f>
      </c>
      <c r="H5165">
        <f>[1]资金台帐!H5165&amp;""</f>
      </c>
      <c r="J5165">
        <f>[1]资金台帐!J5165&amp;""</f>
      </c>
      <c r="N5165">
        <f>[1]资金台帐!N5165</f>
      </c>
      <c r="O5165">
        <f>[1]资金台帐!O5165&amp;""</f>
      </c>
      <c r="P5165">
        <f>[1]资金台帐!P5165&amp;""</f>
      </c>
      <c r="Q5165">
        <f>[1]资金台帐!Q5165&amp;""</f>
      </c>
      <c r="T5165">
        <f>[1]资金台帐!T5165&amp;""</f>
      </c>
      <c r="U5165">
        <f>[1]资金台帐!U5165&amp;""</f>
      </c>
      <c r="W5165">
        <f>[1]资金台帐!W5165&amp;""</f>
      </c>
      <c r="X5165">
        <f>[1]资金台帐!X5165&amp;""</f>
      </c>
      <c r="AB5165">
        <f>[1]资金台帐!AB5165</f>
        <v>0</v>
      </c>
      <c r="AC5165">
        <f>[1]资金台帐!AC5165</f>
        <v>0</v>
      </c>
      <c r="AD5165">
        <f>[1]资金台帐!AD5165</f>
        <v>0</v>
      </c>
      <c r="AJ5165">
        <f>[1]资金台帐!AJ5165</f>
        <v>0</v>
      </c>
      <c r="AK5165">
        <f>[1]资金台帐!AK5165</f>
        <v>0</v>
      </c>
      <c r="BA5165" s="22">
        <f t="shared" si="0"/>
      </c>
    </row>
    <row r="5166">
      <c r="B5166">
        <f>[1]资金台帐!B5166&amp;""</f>
      </c>
      <c r="H5166">
        <f>[1]资金台帐!H5166&amp;""</f>
      </c>
      <c r="J5166">
        <f>[1]资金台帐!J5166&amp;""</f>
      </c>
      <c r="N5166">
        <f>[1]资金台帐!N5166</f>
      </c>
      <c r="O5166">
        <f>[1]资金台帐!O5166&amp;""</f>
      </c>
      <c r="P5166">
        <f>[1]资金台帐!P5166&amp;""</f>
      </c>
      <c r="Q5166">
        <f>[1]资金台帐!Q5166&amp;""</f>
      </c>
      <c r="T5166">
        <f>[1]资金台帐!T5166&amp;""</f>
      </c>
      <c r="U5166">
        <f>[1]资金台帐!U5166&amp;""</f>
      </c>
      <c r="W5166">
        <f>[1]资金台帐!W5166&amp;""</f>
      </c>
      <c r="X5166">
        <f>[1]资金台帐!X5166&amp;""</f>
      </c>
      <c r="AB5166">
        <f>[1]资金台帐!AB5166</f>
        <v>0</v>
      </c>
      <c r="AC5166">
        <f>[1]资金台帐!AC5166</f>
        <v>0</v>
      </c>
      <c r="AD5166">
        <f>[1]资金台帐!AD5166</f>
        <v>0</v>
      </c>
      <c r="AJ5166">
        <f>[1]资金台帐!AJ5166</f>
        <v>0</v>
      </c>
      <c r="AK5166">
        <f>[1]资金台帐!AK5166</f>
        <v>0</v>
      </c>
      <c r="BA5166" s="22">
        <f t="shared" si="0"/>
      </c>
    </row>
    <row r="5167">
      <c r="B5167">
        <f>[1]资金台帐!B5167&amp;""</f>
      </c>
      <c r="H5167">
        <f>[1]资金台帐!H5167&amp;""</f>
      </c>
      <c r="J5167">
        <f>[1]资金台帐!J5167&amp;""</f>
      </c>
      <c r="N5167">
        <f>[1]资金台帐!N5167</f>
      </c>
      <c r="O5167">
        <f>[1]资金台帐!O5167&amp;""</f>
      </c>
      <c r="P5167">
        <f>[1]资金台帐!P5167&amp;""</f>
      </c>
      <c r="Q5167">
        <f>[1]资金台帐!Q5167&amp;""</f>
      </c>
      <c r="T5167">
        <f>[1]资金台帐!T5167&amp;""</f>
      </c>
      <c r="U5167">
        <f>[1]资金台帐!U5167&amp;""</f>
      </c>
      <c r="W5167">
        <f>[1]资金台帐!W5167&amp;""</f>
      </c>
      <c r="X5167">
        <f>[1]资金台帐!X5167&amp;""</f>
      </c>
      <c r="AB5167">
        <f>[1]资金台帐!AB5167</f>
        <v>0</v>
      </c>
      <c r="AC5167">
        <f>[1]资金台帐!AC5167</f>
        <v>0</v>
      </c>
      <c r="AD5167">
        <f>[1]资金台帐!AD5167</f>
        <v>0</v>
      </c>
      <c r="AJ5167">
        <f>[1]资金台帐!AJ5167</f>
        <v>0</v>
      </c>
      <c r="AK5167">
        <f>[1]资金台帐!AK5167</f>
        <v>0</v>
      </c>
      <c r="BA5167" s="22">
        <f t="shared" si="0"/>
      </c>
    </row>
    <row r="5168">
      <c r="B5168">
        <f>[1]资金台帐!B5168&amp;""</f>
      </c>
      <c r="H5168">
        <f>[1]资金台帐!H5168&amp;""</f>
      </c>
      <c r="J5168">
        <f>[1]资金台帐!J5168&amp;""</f>
      </c>
      <c r="N5168">
        <f>[1]资金台帐!N5168</f>
      </c>
      <c r="O5168">
        <f>[1]资金台帐!O5168&amp;""</f>
      </c>
      <c r="P5168">
        <f>[1]资金台帐!P5168&amp;""</f>
      </c>
      <c r="Q5168">
        <f>[1]资金台帐!Q5168&amp;""</f>
      </c>
      <c r="T5168">
        <f>[1]资金台帐!T5168&amp;""</f>
      </c>
      <c r="U5168">
        <f>[1]资金台帐!U5168&amp;""</f>
      </c>
      <c r="W5168">
        <f>[1]资金台帐!W5168&amp;""</f>
      </c>
      <c r="X5168">
        <f>[1]资金台帐!X5168&amp;""</f>
      </c>
      <c r="AB5168">
        <f>[1]资金台帐!AB5168</f>
        <v>0</v>
      </c>
      <c r="AC5168">
        <f>[1]资金台帐!AC5168</f>
        <v>0</v>
      </c>
      <c r="AD5168">
        <f>[1]资金台帐!AD5168</f>
        <v>0</v>
      </c>
      <c r="AJ5168">
        <f>[1]资金台帐!AJ5168</f>
        <v>0</v>
      </c>
      <c r="AK5168">
        <f>[1]资金台帐!AK5168</f>
        <v>0</v>
      </c>
      <c r="BA5168" s="22">
        <f t="shared" si="0"/>
      </c>
    </row>
    <row r="5169">
      <c r="B5169">
        <f>[1]资金台帐!B5169&amp;""</f>
      </c>
      <c r="H5169">
        <f>[1]资金台帐!H5169&amp;""</f>
      </c>
      <c r="J5169">
        <f>[1]资金台帐!J5169&amp;""</f>
      </c>
      <c r="N5169">
        <f>[1]资金台帐!N5169</f>
      </c>
      <c r="O5169">
        <f>[1]资金台帐!O5169&amp;""</f>
      </c>
      <c r="P5169">
        <f>[1]资金台帐!P5169&amp;""</f>
      </c>
      <c r="Q5169">
        <f>[1]资金台帐!Q5169&amp;""</f>
      </c>
      <c r="T5169">
        <f>[1]资金台帐!T5169&amp;""</f>
      </c>
      <c r="U5169">
        <f>[1]资金台帐!U5169&amp;""</f>
      </c>
      <c r="W5169">
        <f>[1]资金台帐!W5169&amp;""</f>
      </c>
      <c r="X5169">
        <f>[1]资金台帐!X5169&amp;""</f>
      </c>
      <c r="AB5169">
        <f>[1]资金台帐!AB5169</f>
        <v>0</v>
      </c>
      <c r="AC5169">
        <f>[1]资金台帐!AC5169</f>
        <v>0</v>
      </c>
      <c r="AD5169">
        <f>[1]资金台帐!AD5169</f>
        <v>0</v>
      </c>
      <c r="AJ5169">
        <f>[1]资金台帐!AJ5169</f>
        <v>0</v>
      </c>
      <c r="AK5169">
        <f>[1]资金台帐!AK5169</f>
        <v>0</v>
      </c>
      <c r="BA5169" s="22">
        <f t="shared" si="0"/>
      </c>
    </row>
    <row r="5170">
      <c r="B5170">
        <f>[1]资金台帐!B5170&amp;""</f>
      </c>
      <c r="H5170">
        <f>[1]资金台帐!H5170&amp;""</f>
      </c>
      <c r="J5170">
        <f>[1]资金台帐!J5170&amp;""</f>
      </c>
      <c r="N5170">
        <f>[1]资金台帐!N5170</f>
      </c>
      <c r="O5170">
        <f>[1]资金台帐!O5170&amp;""</f>
      </c>
      <c r="P5170">
        <f>[1]资金台帐!P5170&amp;""</f>
      </c>
      <c r="Q5170">
        <f>[1]资金台帐!Q5170&amp;""</f>
      </c>
      <c r="T5170">
        <f>[1]资金台帐!T5170&amp;""</f>
      </c>
      <c r="U5170">
        <f>[1]资金台帐!U5170&amp;""</f>
      </c>
      <c r="W5170">
        <f>[1]资金台帐!W5170&amp;""</f>
      </c>
      <c r="X5170">
        <f>[1]资金台帐!X5170&amp;""</f>
      </c>
      <c r="AB5170">
        <f>[1]资金台帐!AB5170</f>
        <v>0</v>
      </c>
      <c r="AC5170">
        <f>[1]资金台帐!AC5170</f>
        <v>0</v>
      </c>
      <c r="AD5170">
        <f>[1]资金台帐!AD5170</f>
        <v>0</v>
      </c>
      <c r="AJ5170">
        <f>[1]资金台帐!AJ5170</f>
        <v>0</v>
      </c>
      <c r="AK5170">
        <f>[1]资金台帐!AK5170</f>
        <v>0</v>
      </c>
      <c r="BA5170" s="22">
        <f t="shared" si="0"/>
      </c>
    </row>
    <row r="5171">
      <c r="B5171">
        <f>[1]资金台帐!B5171&amp;""</f>
      </c>
      <c r="H5171">
        <f>[1]资金台帐!H5171&amp;""</f>
      </c>
      <c r="J5171">
        <f>[1]资金台帐!J5171&amp;""</f>
      </c>
      <c r="N5171">
        <f>[1]资金台帐!N5171</f>
      </c>
      <c r="O5171">
        <f>[1]资金台帐!O5171&amp;""</f>
      </c>
      <c r="P5171">
        <f>[1]资金台帐!P5171&amp;""</f>
      </c>
      <c r="Q5171">
        <f>[1]资金台帐!Q5171&amp;""</f>
      </c>
      <c r="T5171">
        <f>[1]资金台帐!T5171&amp;""</f>
      </c>
      <c r="U5171">
        <f>[1]资金台帐!U5171&amp;""</f>
      </c>
      <c r="W5171">
        <f>[1]资金台帐!W5171&amp;""</f>
      </c>
      <c r="X5171">
        <f>[1]资金台帐!X5171&amp;""</f>
      </c>
      <c r="AB5171">
        <f>[1]资金台帐!AB5171</f>
        <v>0</v>
      </c>
      <c r="AC5171">
        <f>[1]资金台帐!AC5171</f>
        <v>0</v>
      </c>
      <c r="AD5171">
        <f>[1]资金台帐!AD5171</f>
        <v>0</v>
      </c>
      <c r="AJ5171">
        <f>[1]资金台帐!AJ5171</f>
        <v>0</v>
      </c>
      <c r="AK5171">
        <f>[1]资金台帐!AK5171</f>
        <v>0</v>
      </c>
      <c r="BA5171" s="22">
        <f t="shared" si="0"/>
      </c>
    </row>
    <row r="5172">
      <c r="B5172">
        <f>[1]资金台帐!B5172&amp;""</f>
      </c>
      <c r="H5172">
        <f>[1]资金台帐!H5172&amp;""</f>
      </c>
      <c r="J5172">
        <f>[1]资金台帐!J5172&amp;""</f>
      </c>
      <c r="N5172">
        <f>[1]资金台帐!N5172</f>
      </c>
      <c r="O5172">
        <f>[1]资金台帐!O5172&amp;""</f>
      </c>
      <c r="P5172">
        <f>[1]资金台帐!P5172&amp;""</f>
      </c>
      <c r="Q5172">
        <f>[1]资金台帐!Q5172&amp;""</f>
      </c>
      <c r="T5172">
        <f>[1]资金台帐!T5172&amp;""</f>
      </c>
      <c r="U5172">
        <f>[1]资金台帐!U5172&amp;""</f>
      </c>
      <c r="W5172">
        <f>[1]资金台帐!W5172&amp;""</f>
      </c>
      <c r="X5172">
        <f>[1]资金台帐!X5172&amp;""</f>
      </c>
      <c r="AB5172">
        <f>[1]资金台帐!AB5172</f>
        <v>0</v>
      </c>
      <c r="AC5172">
        <f>[1]资金台帐!AC5172</f>
        <v>0</v>
      </c>
      <c r="AD5172">
        <f>[1]资金台帐!AD5172</f>
        <v>0</v>
      </c>
      <c r="AJ5172">
        <f>[1]资金台帐!AJ5172</f>
        <v>0</v>
      </c>
      <c r="AK5172">
        <f>[1]资金台帐!AK5172</f>
        <v>0</v>
      </c>
      <c r="BA5172" s="22">
        <f t="shared" si="0"/>
      </c>
    </row>
    <row r="5173">
      <c r="B5173">
        <f>[1]资金台帐!B5173&amp;""</f>
      </c>
      <c r="H5173">
        <f>[1]资金台帐!H5173&amp;""</f>
      </c>
      <c r="J5173">
        <f>[1]资金台帐!J5173&amp;""</f>
      </c>
      <c r="N5173">
        <f>[1]资金台帐!N5173</f>
      </c>
      <c r="O5173">
        <f>[1]资金台帐!O5173&amp;""</f>
      </c>
      <c r="P5173">
        <f>[1]资金台帐!P5173&amp;""</f>
      </c>
      <c r="Q5173">
        <f>[1]资金台帐!Q5173&amp;""</f>
      </c>
      <c r="T5173">
        <f>[1]资金台帐!T5173&amp;""</f>
      </c>
      <c r="U5173">
        <f>[1]资金台帐!U5173&amp;""</f>
      </c>
      <c r="W5173">
        <f>[1]资金台帐!W5173&amp;""</f>
      </c>
      <c r="X5173">
        <f>[1]资金台帐!X5173&amp;""</f>
      </c>
      <c r="AB5173">
        <f>[1]资金台帐!AB5173</f>
        <v>0</v>
      </c>
      <c r="AC5173">
        <f>[1]资金台帐!AC5173</f>
        <v>0</v>
      </c>
      <c r="AD5173">
        <f>[1]资金台帐!AD5173</f>
        <v>0</v>
      </c>
      <c r="AJ5173">
        <f>[1]资金台帐!AJ5173</f>
        <v>0</v>
      </c>
      <c r="AK5173">
        <f>[1]资金台帐!AK5173</f>
        <v>0</v>
      </c>
      <c r="BA5173" s="22">
        <f t="shared" si="0"/>
      </c>
    </row>
    <row r="5174">
      <c r="B5174">
        <f>[1]资金台帐!B5174&amp;""</f>
      </c>
      <c r="H5174">
        <f>[1]资金台帐!H5174&amp;""</f>
      </c>
      <c r="J5174">
        <f>[1]资金台帐!J5174&amp;""</f>
      </c>
      <c r="N5174">
        <f>[1]资金台帐!N5174</f>
      </c>
      <c r="O5174">
        <f>[1]资金台帐!O5174&amp;""</f>
      </c>
      <c r="P5174">
        <f>[1]资金台帐!P5174&amp;""</f>
      </c>
      <c r="Q5174">
        <f>[1]资金台帐!Q5174&amp;""</f>
      </c>
      <c r="T5174">
        <f>[1]资金台帐!T5174&amp;""</f>
      </c>
      <c r="U5174">
        <f>[1]资金台帐!U5174&amp;""</f>
      </c>
      <c r="W5174">
        <f>[1]资金台帐!W5174&amp;""</f>
      </c>
      <c r="X5174">
        <f>[1]资金台帐!X5174&amp;""</f>
      </c>
      <c r="AB5174">
        <f>[1]资金台帐!AB5174</f>
        <v>0</v>
      </c>
      <c r="AC5174">
        <f>[1]资金台帐!AC5174</f>
        <v>0</v>
      </c>
      <c r="AD5174">
        <f>[1]资金台帐!AD5174</f>
        <v>0</v>
      </c>
      <c r="AJ5174">
        <f>[1]资金台帐!AJ5174</f>
        <v>0</v>
      </c>
      <c r="AK5174">
        <f>[1]资金台帐!AK5174</f>
        <v>0</v>
      </c>
      <c r="BA5174" s="22">
        <f t="shared" si="0"/>
      </c>
    </row>
    <row r="5175">
      <c r="B5175">
        <f>[1]资金台帐!B5175&amp;""</f>
      </c>
      <c r="H5175">
        <f>[1]资金台帐!H5175&amp;""</f>
      </c>
      <c r="J5175">
        <f>[1]资金台帐!J5175&amp;""</f>
      </c>
      <c r="N5175">
        <f>[1]资金台帐!N5175</f>
      </c>
      <c r="O5175">
        <f>[1]资金台帐!O5175&amp;""</f>
      </c>
      <c r="P5175">
        <f>[1]资金台帐!P5175&amp;""</f>
      </c>
      <c r="Q5175">
        <f>[1]资金台帐!Q5175&amp;""</f>
      </c>
      <c r="T5175">
        <f>[1]资金台帐!T5175&amp;""</f>
      </c>
      <c r="U5175">
        <f>[1]资金台帐!U5175&amp;""</f>
      </c>
      <c r="W5175">
        <f>[1]资金台帐!W5175&amp;""</f>
      </c>
      <c r="X5175">
        <f>[1]资金台帐!X5175&amp;""</f>
      </c>
      <c r="AB5175">
        <f>[1]资金台帐!AB5175</f>
        <v>0</v>
      </c>
      <c r="AC5175">
        <f>[1]资金台帐!AC5175</f>
        <v>0</v>
      </c>
      <c r="AD5175">
        <f>[1]资金台帐!AD5175</f>
        <v>0</v>
      </c>
      <c r="AJ5175">
        <f>[1]资金台帐!AJ5175</f>
        <v>0</v>
      </c>
      <c r="AK5175">
        <f>[1]资金台帐!AK5175</f>
        <v>0</v>
      </c>
      <c r="BA5175" s="22">
        <f t="shared" si="0"/>
      </c>
    </row>
    <row r="5176">
      <c r="B5176">
        <f>[1]资金台帐!B5176&amp;""</f>
      </c>
      <c r="H5176">
        <f>[1]资金台帐!H5176&amp;""</f>
      </c>
      <c r="J5176">
        <f>[1]资金台帐!J5176&amp;""</f>
      </c>
      <c r="N5176">
        <f>[1]资金台帐!N5176</f>
      </c>
      <c r="O5176">
        <f>[1]资金台帐!O5176&amp;""</f>
      </c>
      <c r="P5176">
        <f>[1]资金台帐!P5176&amp;""</f>
      </c>
      <c r="Q5176">
        <f>[1]资金台帐!Q5176&amp;""</f>
      </c>
      <c r="T5176">
        <f>[1]资金台帐!T5176&amp;""</f>
      </c>
      <c r="U5176">
        <f>[1]资金台帐!U5176&amp;""</f>
      </c>
      <c r="W5176">
        <f>[1]资金台帐!W5176&amp;""</f>
      </c>
      <c r="X5176">
        <f>[1]资金台帐!X5176&amp;""</f>
      </c>
      <c r="AB5176">
        <f>[1]资金台帐!AB5176</f>
        <v>0</v>
      </c>
      <c r="AC5176">
        <f>[1]资金台帐!AC5176</f>
        <v>0</v>
      </c>
      <c r="AD5176">
        <f>[1]资金台帐!AD5176</f>
        <v>0</v>
      </c>
      <c r="AJ5176">
        <f>[1]资金台帐!AJ5176</f>
        <v>0</v>
      </c>
      <c r="AK5176">
        <f>[1]资金台帐!AK5176</f>
        <v>0</v>
      </c>
      <c r="BA5176" s="22">
        <f t="shared" si="0"/>
      </c>
    </row>
    <row r="5177">
      <c r="B5177">
        <f>[1]资金台帐!B5177&amp;""</f>
      </c>
      <c r="H5177">
        <f>[1]资金台帐!H5177&amp;""</f>
      </c>
      <c r="J5177">
        <f>[1]资金台帐!J5177&amp;""</f>
      </c>
      <c r="N5177">
        <f>[1]资金台帐!N5177</f>
      </c>
      <c r="O5177">
        <f>[1]资金台帐!O5177&amp;""</f>
      </c>
      <c r="P5177">
        <f>[1]资金台帐!P5177&amp;""</f>
      </c>
      <c r="Q5177">
        <f>[1]资金台帐!Q5177&amp;""</f>
      </c>
      <c r="T5177">
        <f>[1]资金台帐!T5177&amp;""</f>
      </c>
      <c r="U5177">
        <f>[1]资金台帐!U5177&amp;""</f>
      </c>
      <c r="W5177">
        <f>[1]资金台帐!W5177&amp;""</f>
      </c>
      <c r="X5177">
        <f>[1]资金台帐!X5177&amp;""</f>
      </c>
      <c r="AB5177">
        <f>[1]资金台帐!AB5177</f>
        <v>0</v>
      </c>
      <c r="AC5177">
        <f>[1]资金台帐!AC5177</f>
        <v>0</v>
      </c>
      <c r="AD5177">
        <f>[1]资金台帐!AD5177</f>
        <v>0</v>
      </c>
      <c r="AJ5177">
        <f>[1]资金台帐!AJ5177</f>
        <v>0</v>
      </c>
      <c r="AK5177">
        <f>[1]资金台帐!AK5177</f>
        <v>0</v>
      </c>
      <c r="BA5177" s="22">
        <f t="shared" si="0"/>
      </c>
    </row>
    <row r="5178">
      <c r="B5178">
        <f>[1]资金台帐!B5178&amp;""</f>
      </c>
      <c r="H5178">
        <f>[1]资金台帐!H5178&amp;""</f>
      </c>
      <c r="J5178">
        <f>[1]资金台帐!J5178&amp;""</f>
      </c>
      <c r="N5178">
        <f>[1]资金台帐!N5178</f>
      </c>
      <c r="O5178">
        <f>[1]资金台帐!O5178&amp;""</f>
      </c>
      <c r="P5178">
        <f>[1]资金台帐!P5178&amp;""</f>
      </c>
      <c r="Q5178">
        <f>[1]资金台帐!Q5178&amp;""</f>
      </c>
      <c r="T5178">
        <f>[1]资金台帐!T5178&amp;""</f>
      </c>
      <c r="U5178">
        <f>[1]资金台帐!U5178&amp;""</f>
      </c>
      <c r="W5178">
        <f>[1]资金台帐!W5178&amp;""</f>
      </c>
      <c r="X5178">
        <f>[1]资金台帐!X5178&amp;""</f>
      </c>
      <c r="AB5178">
        <f>[1]资金台帐!AB5178</f>
        <v>0</v>
      </c>
      <c r="AC5178">
        <f>[1]资金台帐!AC5178</f>
        <v>0</v>
      </c>
      <c r="AD5178">
        <f>[1]资金台帐!AD5178</f>
        <v>0</v>
      </c>
      <c r="AJ5178">
        <f>[1]资金台帐!AJ5178</f>
        <v>0</v>
      </c>
      <c r="AK5178">
        <f>[1]资金台帐!AK5178</f>
        <v>0</v>
      </c>
      <c r="BA5178" s="22">
        <f t="shared" si="0"/>
      </c>
    </row>
    <row r="5179">
      <c r="B5179">
        <f>[1]资金台帐!B5179&amp;""</f>
      </c>
      <c r="H5179">
        <f>[1]资金台帐!H5179&amp;""</f>
      </c>
      <c r="J5179">
        <f>[1]资金台帐!J5179&amp;""</f>
      </c>
      <c r="N5179">
        <f>[1]资金台帐!N5179</f>
      </c>
      <c r="O5179">
        <f>[1]资金台帐!O5179&amp;""</f>
      </c>
      <c r="P5179">
        <f>[1]资金台帐!P5179&amp;""</f>
      </c>
      <c r="Q5179">
        <f>[1]资金台帐!Q5179&amp;""</f>
      </c>
      <c r="T5179">
        <f>[1]资金台帐!T5179&amp;""</f>
      </c>
      <c r="U5179">
        <f>[1]资金台帐!U5179&amp;""</f>
      </c>
      <c r="W5179">
        <f>[1]资金台帐!W5179&amp;""</f>
      </c>
      <c r="X5179">
        <f>[1]资金台帐!X5179&amp;""</f>
      </c>
      <c r="AB5179">
        <f>[1]资金台帐!AB5179</f>
        <v>0</v>
      </c>
      <c r="AC5179">
        <f>[1]资金台帐!AC5179</f>
        <v>0</v>
      </c>
      <c r="AD5179">
        <f>[1]资金台帐!AD5179</f>
        <v>0</v>
      </c>
      <c r="AJ5179">
        <f>[1]资金台帐!AJ5179</f>
        <v>0</v>
      </c>
      <c r="AK5179">
        <f>[1]资金台帐!AK5179</f>
        <v>0</v>
      </c>
      <c r="BA5179" s="22">
        <f t="shared" si="0"/>
      </c>
    </row>
    <row r="5180">
      <c r="B5180">
        <f>[1]资金台帐!B5180&amp;""</f>
      </c>
      <c r="H5180">
        <f>[1]资金台帐!H5180&amp;""</f>
      </c>
      <c r="J5180">
        <f>[1]资金台帐!J5180&amp;""</f>
      </c>
      <c r="N5180">
        <f>[1]资金台帐!N5180</f>
      </c>
      <c r="O5180">
        <f>[1]资金台帐!O5180&amp;""</f>
      </c>
      <c r="P5180">
        <f>[1]资金台帐!P5180&amp;""</f>
      </c>
      <c r="Q5180">
        <f>[1]资金台帐!Q5180&amp;""</f>
      </c>
      <c r="T5180">
        <f>[1]资金台帐!T5180&amp;""</f>
      </c>
      <c r="U5180">
        <f>[1]资金台帐!U5180&amp;""</f>
      </c>
      <c r="W5180">
        <f>[1]资金台帐!W5180&amp;""</f>
      </c>
      <c r="X5180">
        <f>[1]资金台帐!X5180&amp;""</f>
      </c>
      <c r="AB5180">
        <f>[1]资金台帐!AB5180</f>
        <v>0</v>
      </c>
      <c r="AC5180">
        <f>[1]资金台帐!AC5180</f>
        <v>0</v>
      </c>
      <c r="AD5180">
        <f>[1]资金台帐!AD5180</f>
        <v>0</v>
      </c>
      <c r="AJ5180">
        <f>[1]资金台帐!AJ5180</f>
        <v>0</v>
      </c>
      <c r="AK5180">
        <f>[1]资金台帐!AK5180</f>
        <v>0</v>
      </c>
      <c r="BA5180" s="22">
        <f t="shared" si="0"/>
      </c>
    </row>
    <row r="5181">
      <c r="B5181">
        <f>[1]资金台帐!B5181&amp;""</f>
      </c>
      <c r="H5181">
        <f>[1]资金台帐!H5181&amp;""</f>
      </c>
      <c r="J5181">
        <f>[1]资金台帐!J5181&amp;""</f>
      </c>
      <c r="N5181">
        <f>[1]资金台帐!N5181</f>
      </c>
      <c r="O5181">
        <f>[1]资金台帐!O5181&amp;""</f>
      </c>
      <c r="P5181">
        <f>[1]资金台帐!P5181&amp;""</f>
      </c>
      <c r="Q5181">
        <f>[1]资金台帐!Q5181&amp;""</f>
      </c>
      <c r="T5181">
        <f>[1]资金台帐!T5181&amp;""</f>
      </c>
      <c r="U5181">
        <f>[1]资金台帐!U5181&amp;""</f>
      </c>
      <c r="W5181">
        <f>[1]资金台帐!W5181&amp;""</f>
      </c>
      <c r="X5181">
        <f>[1]资金台帐!X5181&amp;""</f>
      </c>
      <c r="AB5181">
        <f>[1]资金台帐!AB5181</f>
        <v>0</v>
      </c>
      <c r="AC5181">
        <f>[1]资金台帐!AC5181</f>
        <v>0</v>
      </c>
      <c r="AD5181">
        <f>[1]资金台帐!AD5181</f>
        <v>0</v>
      </c>
      <c r="AJ5181">
        <f>[1]资金台帐!AJ5181</f>
        <v>0</v>
      </c>
      <c r="AK5181">
        <f>[1]资金台帐!AK5181</f>
        <v>0</v>
      </c>
      <c r="BA5181" s="22">
        <f t="shared" si="0"/>
      </c>
    </row>
    <row r="5182">
      <c r="B5182">
        <f>[1]资金台帐!B5182&amp;""</f>
      </c>
      <c r="H5182">
        <f>[1]资金台帐!H5182&amp;""</f>
      </c>
      <c r="J5182">
        <f>[1]资金台帐!J5182&amp;""</f>
      </c>
      <c r="N5182">
        <f>[1]资金台帐!N5182</f>
      </c>
      <c r="O5182">
        <f>[1]资金台帐!O5182&amp;""</f>
      </c>
      <c r="P5182">
        <f>[1]资金台帐!P5182&amp;""</f>
      </c>
      <c r="Q5182">
        <f>[1]资金台帐!Q5182&amp;""</f>
      </c>
      <c r="T5182">
        <f>[1]资金台帐!T5182&amp;""</f>
      </c>
      <c r="U5182">
        <f>[1]资金台帐!U5182&amp;""</f>
      </c>
      <c r="W5182">
        <f>[1]资金台帐!W5182&amp;""</f>
      </c>
      <c r="X5182">
        <f>[1]资金台帐!X5182&amp;""</f>
      </c>
      <c r="AB5182">
        <f>[1]资金台帐!AB5182</f>
        <v>0</v>
      </c>
      <c r="AC5182">
        <f>[1]资金台帐!AC5182</f>
        <v>0</v>
      </c>
      <c r="AD5182">
        <f>[1]资金台帐!AD5182</f>
        <v>0</v>
      </c>
      <c r="AJ5182">
        <f>[1]资金台帐!AJ5182</f>
        <v>0</v>
      </c>
      <c r="AK5182">
        <f>[1]资金台帐!AK5182</f>
        <v>0</v>
      </c>
      <c r="BA5182" s="22">
        <f t="shared" si="0"/>
      </c>
    </row>
    <row r="5183">
      <c r="B5183">
        <f>[1]资金台帐!B5183&amp;""</f>
      </c>
      <c r="H5183">
        <f>[1]资金台帐!H5183&amp;""</f>
      </c>
      <c r="J5183">
        <f>[1]资金台帐!J5183&amp;""</f>
      </c>
      <c r="N5183">
        <f>[1]资金台帐!N5183</f>
      </c>
      <c r="O5183">
        <f>[1]资金台帐!O5183&amp;""</f>
      </c>
      <c r="P5183">
        <f>[1]资金台帐!P5183&amp;""</f>
      </c>
      <c r="Q5183">
        <f>[1]资金台帐!Q5183&amp;""</f>
      </c>
      <c r="T5183">
        <f>[1]资金台帐!T5183&amp;""</f>
      </c>
      <c r="U5183">
        <f>[1]资金台帐!U5183&amp;""</f>
      </c>
      <c r="W5183">
        <f>[1]资金台帐!W5183&amp;""</f>
      </c>
      <c r="X5183">
        <f>[1]资金台帐!X5183&amp;""</f>
      </c>
      <c r="AB5183">
        <f>[1]资金台帐!AB5183</f>
        <v>0</v>
      </c>
      <c r="AC5183">
        <f>[1]资金台帐!AC5183</f>
        <v>0</v>
      </c>
      <c r="AD5183">
        <f>[1]资金台帐!AD5183</f>
        <v>0</v>
      </c>
      <c r="AJ5183">
        <f>[1]资金台帐!AJ5183</f>
        <v>0</v>
      </c>
      <c r="AK5183">
        <f>[1]资金台帐!AK5183</f>
        <v>0</v>
      </c>
      <c r="BA5183" s="22">
        <f t="shared" si="0"/>
      </c>
    </row>
    <row r="5184">
      <c r="B5184">
        <f>[1]资金台帐!B5184&amp;""</f>
      </c>
      <c r="H5184">
        <f>[1]资金台帐!H5184&amp;""</f>
      </c>
      <c r="J5184">
        <f>[1]资金台帐!J5184&amp;""</f>
      </c>
      <c r="N5184">
        <f>[1]资金台帐!N5184</f>
      </c>
      <c r="O5184">
        <f>[1]资金台帐!O5184&amp;""</f>
      </c>
      <c r="P5184">
        <f>[1]资金台帐!P5184&amp;""</f>
      </c>
      <c r="Q5184">
        <f>[1]资金台帐!Q5184&amp;""</f>
      </c>
      <c r="T5184">
        <f>[1]资金台帐!T5184&amp;""</f>
      </c>
      <c r="U5184">
        <f>[1]资金台帐!U5184&amp;""</f>
      </c>
      <c r="W5184">
        <f>[1]资金台帐!W5184&amp;""</f>
      </c>
      <c r="X5184">
        <f>[1]资金台帐!X5184&amp;""</f>
      </c>
      <c r="AB5184">
        <f>[1]资金台帐!AB5184</f>
        <v>0</v>
      </c>
      <c r="AC5184">
        <f>[1]资金台帐!AC5184</f>
        <v>0</v>
      </c>
      <c r="AD5184">
        <f>[1]资金台帐!AD5184</f>
        <v>0</v>
      </c>
      <c r="AJ5184">
        <f>[1]资金台帐!AJ5184</f>
        <v>0</v>
      </c>
      <c r="AK5184">
        <f>[1]资金台帐!AK5184</f>
        <v>0</v>
      </c>
      <c r="BA5184" s="22">
        <f t="shared" si="0"/>
      </c>
    </row>
    <row r="5185">
      <c r="B5185">
        <f>[1]资金台帐!B5185&amp;""</f>
      </c>
      <c r="H5185">
        <f>[1]资金台帐!H5185&amp;""</f>
      </c>
      <c r="J5185">
        <f>[1]资金台帐!J5185&amp;""</f>
      </c>
      <c r="N5185">
        <f>[1]资金台帐!N5185</f>
      </c>
      <c r="O5185">
        <f>[1]资金台帐!O5185&amp;""</f>
      </c>
      <c r="P5185">
        <f>[1]资金台帐!P5185&amp;""</f>
      </c>
      <c r="Q5185">
        <f>[1]资金台帐!Q5185&amp;""</f>
      </c>
      <c r="T5185">
        <f>[1]资金台帐!T5185&amp;""</f>
      </c>
      <c r="U5185">
        <f>[1]资金台帐!U5185&amp;""</f>
      </c>
      <c r="W5185">
        <f>[1]资金台帐!W5185&amp;""</f>
      </c>
      <c r="X5185">
        <f>[1]资金台帐!X5185&amp;""</f>
      </c>
      <c r="AB5185">
        <f>[1]资金台帐!AB5185</f>
        <v>0</v>
      </c>
      <c r="AC5185">
        <f>[1]资金台帐!AC5185</f>
        <v>0</v>
      </c>
      <c r="AD5185">
        <f>[1]资金台帐!AD5185</f>
        <v>0</v>
      </c>
      <c r="AJ5185">
        <f>[1]资金台帐!AJ5185</f>
        <v>0</v>
      </c>
      <c r="AK5185">
        <f>[1]资金台帐!AK5185</f>
        <v>0</v>
      </c>
      <c r="BA5185" s="22">
        <f t="shared" si="0"/>
      </c>
    </row>
    <row r="5186">
      <c r="B5186">
        <f>[1]资金台帐!B5186&amp;""</f>
      </c>
      <c r="H5186">
        <f>[1]资金台帐!H5186&amp;""</f>
      </c>
      <c r="J5186">
        <f>[1]资金台帐!J5186&amp;""</f>
      </c>
      <c r="N5186">
        <f>[1]资金台帐!N5186</f>
      </c>
      <c r="O5186">
        <f>[1]资金台帐!O5186&amp;""</f>
      </c>
      <c r="P5186">
        <f>[1]资金台帐!P5186&amp;""</f>
      </c>
      <c r="Q5186">
        <f>[1]资金台帐!Q5186&amp;""</f>
      </c>
      <c r="T5186">
        <f>[1]资金台帐!T5186&amp;""</f>
      </c>
      <c r="U5186">
        <f>[1]资金台帐!U5186&amp;""</f>
      </c>
      <c r="W5186">
        <f>[1]资金台帐!W5186&amp;""</f>
      </c>
      <c r="X5186">
        <f>[1]资金台帐!X5186&amp;""</f>
      </c>
      <c r="AB5186">
        <f>[1]资金台帐!AB5186</f>
        <v>0</v>
      </c>
      <c r="AC5186">
        <f>[1]资金台帐!AC5186</f>
        <v>0</v>
      </c>
      <c r="AD5186">
        <f>[1]资金台帐!AD5186</f>
        <v>0</v>
      </c>
      <c r="AJ5186">
        <f>[1]资金台帐!AJ5186</f>
        <v>0</v>
      </c>
      <c r="AK5186">
        <f>[1]资金台帐!AK5186</f>
        <v>0</v>
      </c>
      <c r="BA5186" s="22">
        <f t="shared" si="0"/>
      </c>
    </row>
    <row r="5187">
      <c r="B5187">
        <f>[1]资金台帐!B5187&amp;""</f>
      </c>
      <c r="H5187">
        <f>[1]资金台帐!H5187&amp;""</f>
      </c>
      <c r="J5187">
        <f>[1]资金台帐!J5187&amp;""</f>
      </c>
      <c r="N5187">
        <f>[1]资金台帐!N5187</f>
      </c>
      <c r="O5187">
        <f>[1]资金台帐!O5187&amp;""</f>
      </c>
      <c r="P5187">
        <f>[1]资金台帐!P5187&amp;""</f>
      </c>
      <c r="Q5187">
        <f>[1]资金台帐!Q5187&amp;""</f>
      </c>
      <c r="T5187">
        <f>[1]资金台帐!T5187&amp;""</f>
      </c>
      <c r="U5187">
        <f>[1]资金台帐!U5187&amp;""</f>
      </c>
      <c r="W5187">
        <f>[1]资金台帐!W5187&amp;""</f>
      </c>
      <c r="X5187">
        <f>[1]资金台帐!X5187&amp;""</f>
      </c>
      <c r="AB5187">
        <f>[1]资金台帐!AB5187</f>
        <v>0</v>
      </c>
      <c r="AC5187">
        <f>[1]资金台帐!AC5187</f>
        <v>0</v>
      </c>
      <c r="AD5187">
        <f>[1]资金台帐!AD5187</f>
        <v>0</v>
      </c>
      <c r="AJ5187">
        <f>[1]资金台帐!AJ5187</f>
        <v>0</v>
      </c>
      <c r="AK5187">
        <f>[1]资金台帐!AK5187</f>
        <v>0</v>
      </c>
      <c r="BA5187" s="22">
        <f t="shared" si="0"/>
      </c>
    </row>
    <row r="5188">
      <c r="B5188">
        <f>[1]资金台帐!B5188&amp;""</f>
      </c>
      <c r="H5188">
        <f>[1]资金台帐!H5188&amp;""</f>
      </c>
      <c r="J5188">
        <f>[1]资金台帐!J5188&amp;""</f>
      </c>
      <c r="N5188">
        <f>[1]资金台帐!N5188</f>
      </c>
      <c r="O5188">
        <f>[1]资金台帐!O5188&amp;""</f>
      </c>
      <c r="P5188">
        <f>[1]资金台帐!P5188&amp;""</f>
      </c>
      <c r="Q5188">
        <f>[1]资金台帐!Q5188&amp;""</f>
      </c>
      <c r="T5188">
        <f>[1]资金台帐!T5188&amp;""</f>
      </c>
      <c r="U5188">
        <f>[1]资金台帐!U5188&amp;""</f>
      </c>
      <c r="W5188">
        <f>[1]资金台帐!W5188&amp;""</f>
      </c>
      <c r="X5188">
        <f>[1]资金台帐!X5188&amp;""</f>
      </c>
      <c r="AB5188">
        <f>[1]资金台帐!AB5188</f>
        <v>0</v>
      </c>
      <c r="AC5188">
        <f>[1]资金台帐!AC5188</f>
        <v>0</v>
      </c>
      <c r="AD5188">
        <f>[1]资金台帐!AD5188</f>
        <v>0</v>
      </c>
      <c r="AJ5188">
        <f>[1]资金台帐!AJ5188</f>
        <v>0</v>
      </c>
      <c r="AK5188">
        <f>[1]资金台帐!AK5188</f>
        <v>0</v>
      </c>
      <c r="BA5188" s="22">
        <f t="shared" si="0"/>
      </c>
    </row>
    <row r="5189">
      <c r="B5189">
        <f>[1]资金台帐!B5189&amp;""</f>
      </c>
      <c r="H5189">
        <f>[1]资金台帐!H5189&amp;""</f>
      </c>
      <c r="J5189">
        <f>[1]资金台帐!J5189&amp;""</f>
      </c>
      <c r="N5189">
        <f>[1]资金台帐!N5189</f>
      </c>
      <c r="O5189">
        <f>[1]资金台帐!O5189&amp;""</f>
      </c>
      <c r="P5189">
        <f>[1]资金台帐!P5189&amp;""</f>
      </c>
      <c r="Q5189">
        <f>[1]资金台帐!Q5189&amp;""</f>
      </c>
      <c r="T5189">
        <f>[1]资金台帐!T5189&amp;""</f>
      </c>
      <c r="U5189">
        <f>[1]资金台帐!U5189&amp;""</f>
      </c>
      <c r="W5189">
        <f>[1]资金台帐!W5189&amp;""</f>
      </c>
      <c r="X5189">
        <f>[1]资金台帐!X5189&amp;""</f>
      </c>
      <c r="AB5189">
        <f>[1]资金台帐!AB5189</f>
        <v>0</v>
      </c>
      <c r="AC5189">
        <f>[1]资金台帐!AC5189</f>
        <v>0</v>
      </c>
      <c r="AD5189">
        <f>[1]资金台帐!AD5189</f>
        <v>0</v>
      </c>
      <c r="AJ5189">
        <f>[1]资金台帐!AJ5189</f>
        <v>0</v>
      </c>
      <c r="AK5189">
        <f>[1]资金台帐!AK5189</f>
        <v>0</v>
      </c>
      <c r="BA5189" s="22">
        <f t="shared" si="0"/>
      </c>
    </row>
    <row r="5190">
      <c r="B5190">
        <f>[1]资金台帐!B5190&amp;""</f>
      </c>
      <c r="H5190">
        <f>[1]资金台帐!H5190&amp;""</f>
      </c>
      <c r="J5190">
        <f>[1]资金台帐!J5190&amp;""</f>
      </c>
      <c r="N5190">
        <f>[1]资金台帐!N5190</f>
      </c>
      <c r="O5190">
        <f>[1]资金台帐!O5190&amp;""</f>
      </c>
      <c r="P5190">
        <f>[1]资金台帐!P5190&amp;""</f>
      </c>
      <c r="Q5190">
        <f>[1]资金台帐!Q5190&amp;""</f>
      </c>
      <c r="T5190">
        <f>[1]资金台帐!T5190&amp;""</f>
      </c>
      <c r="U5190">
        <f>[1]资金台帐!U5190&amp;""</f>
      </c>
      <c r="W5190">
        <f>[1]资金台帐!W5190&amp;""</f>
      </c>
      <c r="X5190">
        <f>[1]资金台帐!X5190&amp;""</f>
      </c>
      <c r="AB5190">
        <f>[1]资金台帐!AB5190</f>
        <v>0</v>
      </c>
      <c r="AC5190">
        <f>[1]资金台帐!AC5190</f>
        <v>0</v>
      </c>
      <c r="AD5190">
        <f>[1]资金台帐!AD5190</f>
        <v>0</v>
      </c>
      <c r="AJ5190">
        <f>[1]资金台帐!AJ5190</f>
        <v>0</v>
      </c>
      <c r="AK5190">
        <f>[1]资金台帐!AK5190</f>
        <v>0</v>
      </c>
      <c r="BA5190" s="22">
        <f t="shared" si="0"/>
      </c>
    </row>
    <row r="5191">
      <c r="B5191">
        <f>[1]资金台帐!B5191&amp;""</f>
      </c>
      <c r="H5191">
        <f>[1]资金台帐!H5191&amp;""</f>
      </c>
      <c r="J5191">
        <f>[1]资金台帐!J5191&amp;""</f>
      </c>
      <c r="N5191">
        <f>[1]资金台帐!N5191</f>
      </c>
      <c r="O5191">
        <f>[1]资金台帐!O5191&amp;""</f>
      </c>
      <c r="P5191">
        <f>[1]资金台帐!P5191&amp;""</f>
      </c>
      <c r="Q5191">
        <f>[1]资金台帐!Q5191&amp;""</f>
      </c>
      <c r="T5191">
        <f>[1]资金台帐!T5191&amp;""</f>
      </c>
      <c r="U5191">
        <f>[1]资金台帐!U5191&amp;""</f>
      </c>
      <c r="W5191">
        <f>[1]资金台帐!W5191&amp;""</f>
      </c>
      <c r="X5191">
        <f>[1]资金台帐!X5191&amp;""</f>
      </c>
      <c r="AB5191">
        <f>[1]资金台帐!AB5191</f>
        <v>0</v>
      </c>
      <c r="AC5191">
        <f>[1]资金台帐!AC5191</f>
        <v>0</v>
      </c>
      <c r="AD5191">
        <f>[1]资金台帐!AD5191</f>
        <v>0</v>
      </c>
      <c r="AJ5191">
        <f>[1]资金台帐!AJ5191</f>
        <v>0</v>
      </c>
      <c r="AK5191">
        <f>[1]资金台帐!AK5191</f>
        <v>0</v>
      </c>
      <c r="BA5191" s="22">
        <f t="shared" si="0"/>
      </c>
    </row>
    <row r="5192">
      <c r="B5192">
        <f>[1]资金台帐!B5192&amp;""</f>
      </c>
      <c r="H5192">
        <f>[1]资金台帐!H5192&amp;""</f>
      </c>
      <c r="J5192">
        <f>[1]资金台帐!J5192&amp;""</f>
      </c>
      <c r="N5192">
        <f>[1]资金台帐!N5192</f>
      </c>
      <c r="O5192">
        <f>[1]资金台帐!O5192&amp;""</f>
      </c>
      <c r="P5192">
        <f>[1]资金台帐!P5192&amp;""</f>
      </c>
      <c r="Q5192">
        <f>[1]资金台帐!Q5192&amp;""</f>
      </c>
      <c r="T5192">
        <f>[1]资金台帐!T5192&amp;""</f>
      </c>
      <c r="U5192">
        <f>[1]资金台帐!U5192&amp;""</f>
      </c>
      <c r="W5192">
        <f>[1]资金台帐!W5192&amp;""</f>
      </c>
      <c r="X5192">
        <f>[1]资金台帐!X5192&amp;""</f>
      </c>
      <c r="AB5192">
        <f>[1]资金台帐!AB5192</f>
        <v>0</v>
      </c>
      <c r="AC5192">
        <f>[1]资金台帐!AC5192</f>
        <v>0</v>
      </c>
      <c r="AD5192">
        <f>[1]资金台帐!AD5192</f>
        <v>0</v>
      </c>
      <c r="AJ5192">
        <f>[1]资金台帐!AJ5192</f>
        <v>0</v>
      </c>
      <c r="AK5192">
        <f>[1]资金台帐!AK5192</f>
        <v>0</v>
      </c>
      <c r="BA5192" s="22">
        <f t="shared" si="0"/>
      </c>
    </row>
    <row r="5193">
      <c r="B5193">
        <f>[1]资金台帐!B5193&amp;""</f>
      </c>
      <c r="H5193">
        <f>[1]资金台帐!H5193&amp;""</f>
      </c>
      <c r="J5193">
        <f>[1]资金台帐!J5193&amp;""</f>
      </c>
      <c r="N5193">
        <f>[1]资金台帐!N5193</f>
      </c>
      <c r="O5193">
        <f>[1]资金台帐!O5193&amp;""</f>
      </c>
      <c r="P5193">
        <f>[1]资金台帐!P5193&amp;""</f>
      </c>
      <c r="Q5193">
        <f>[1]资金台帐!Q5193&amp;""</f>
      </c>
      <c r="T5193">
        <f>[1]资金台帐!T5193&amp;""</f>
      </c>
      <c r="U5193">
        <f>[1]资金台帐!U5193&amp;""</f>
      </c>
      <c r="W5193">
        <f>[1]资金台帐!W5193&amp;""</f>
      </c>
      <c r="X5193">
        <f>[1]资金台帐!X5193&amp;""</f>
      </c>
      <c r="AB5193">
        <f>[1]资金台帐!AB5193</f>
        <v>0</v>
      </c>
      <c r="AC5193">
        <f>[1]资金台帐!AC5193</f>
        <v>0</v>
      </c>
      <c r="AD5193">
        <f>[1]资金台帐!AD5193</f>
        <v>0</v>
      </c>
      <c r="AJ5193">
        <f>[1]资金台帐!AJ5193</f>
        <v>0</v>
      </c>
      <c r="AK5193">
        <f>[1]资金台帐!AK5193</f>
        <v>0</v>
      </c>
      <c r="BA5193" s="22">
        <f t="shared" si="0"/>
      </c>
    </row>
    <row r="5194">
      <c r="B5194">
        <f>[1]资金台帐!B5194&amp;""</f>
      </c>
      <c r="H5194">
        <f>[1]资金台帐!H5194&amp;""</f>
      </c>
      <c r="J5194">
        <f>[1]资金台帐!J5194&amp;""</f>
      </c>
      <c r="N5194">
        <f>[1]资金台帐!N5194</f>
      </c>
      <c r="O5194">
        <f>[1]资金台帐!O5194&amp;""</f>
      </c>
      <c r="P5194">
        <f>[1]资金台帐!P5194&amp;""</f>
      </c>
      <c r="Q5194">
        <f>[1]资金台帐!Q5194&amp;""</f>
      </c>
      <c r="T5194">
        <f>[1]资金台帐!T5194&amp;""</f>
      </c>
      <c r="U5194">
        <f>[1]资金台帐!U5194&amp;""</f>
      </c>
      <c r="W5194">
        <f>[1]资金台帐!W5194&amp;""</f>
      </c>
      <c r="X5194">
        <f>[1]资金台帐!X5194&amp;""</f>
      </c>
      <c r="AB5194">
        <f>[1]资金台帐!AB5194</f>
        <v>0</v>
      </c>
      <c r="AC5194">
        <f>[1]资金台帐!AC5194</f>
        <v>0</v>
      </c>
      <c r="AD5194">
        <f>[1]资金台帐!AD5194</f>
        <v>0</v>
      </c>
      <c r="AJ5194">
        <f>[1]资金台帐!AJ5194</f>
        <v>0</v>
      </c>
      <c r="AK5194">
        <f>[1]资金台帐!AK5194</f>
        <v>0</v>
      </c>
      <c r="BA5194" s="22">
        <f t="shared" si="0"/>
      </c>
    </row>
    <row r="5195">
      <c r="B5195">
        <f>[1]资金台帐!B5195&amp;""</f>
      </c>
      <c r="H5195">
        <f>[1]资金台帐!H5195&amp;""</f>
      </c>
      <c r="J5195">
        <f>[1]资金台帐!J5195&amp;""</f>
      </c>
      <c r="N5195">
        <f>[1]资金台帐!N5195</f>
      </c>
      <c r="O5195">
        <f>[1]资金台帐!O5195&amp;""</f>
      </c>
      <c r="P5195">
        <f>[1]资金台帐!P5195&amp;""</f>
      </c>
      <c r="Q5195">
        <f>[1]资金台帐!Q5195&amp;""</f>
      </c>
      <c r="T5195">
        <f>[1]资金台帐!T5195&amp;""</f>
      </c>
      <c r="U5195">
        <f>[1]资金台帐!U5195&amp;""</f>
      </c>
      <c r="W5195">
        <f>[1]资金台帐!W5195&amp;""</f>
      </c>
      <c r="X5195">
        <f>[1]资金台帐!X5195&amp;""</f>
      </c>
      <c r="AB5195">
        <f>[1]资金台帐!AB5195</f>
        <v>0</v>
      </c>
      <c r="AC5195">
        <f>[1]资金台帐!AC5195</f>
        <v>0</v>
      </c>
      <c r="AD5195">
        <f>[1]资金台帐!AD5195</f>
        <v>0</v>
      </c>
      <c r="AJ5195">
        <f>[1]资金台帐!AJ5195</f>
        <v>0</v>
      </c>
      <c r="AK5195">
        <f>[1]资金台帐!AK5195</f>
        <v>0</v>
      </c>
      <c r="BA5195" s="22">
        <f t="shared" si="0"/>
      </c>
    </row>
    <row r="5196">
      <c r="B5196">
        <f>[1]资金台帐!B5196&amp;""</f>
      </c>
      <c r="H5196">
        <f>[1]资金台帐!H5196&amp;""</f>
      </c>
      <c r="J5196">
        <f>[1]资金台帐!J5196&amp;""</f>
      </c>
      <c r="N5196">
        <f>[1]资金台帐!N5196</f>
      </c>
      <c r="O5196">
        <f>[1]资金台帐!O5196&amp;""</f>
      </c>
      <c r="P5196">
        <f>[1]资金台帐!P5196&amp;""</f>
      </c>
      <c r="Q5196">
        <f>[1]资金台帐!Q5196&amp;""</f>
      </c>
      <c r="T5196">
        <f>[1]资金台帐!T5196&amp;""</f>
      </c>
      <c r="U5196">
        <f>[1]资金台帐!U5196&amp;""</f>
      </c>
      <c r="W5196">
        <f>[1]资金台帐!W5196&amp;""</f>
      </c>
      <c r="X5196">
        <f>[1]资金台帐!X5196&amp;""</f>
      </c>
      <c r="AB5196">
        <f>[1]资金台帐!AB5196</f>
        <v>0</v>
      </c>
      <c r="AC5196">
        <f>[1]资金台帐!AC5196</f>
        <v>0</v>
      </c>
      <c r="AD5196">
        <f>[1]资金台帐!AD5196</f>
        <v>0</v>
      </c>
      <c r="AJ5196">
        <f>[1]资金台帐!AJ5196</f>
        <v>0</v>
      </c>
      <c r="AK5196">
        <f>[1]资金台帐!AK5196</f>
        <v>0</v>
      </c>
      <c r="BA5196" s="22">
        <f t="shared" si="0"/>
      </c>
    </row>
    <row r="5197">
      <c r="B5197">
        <f>[1]资金台帐!B5197&amp;""</f>
      </c>
      <c r="H5197">
        <f>[1]资金台帐!H5197&amp;""</f>
      </c>
      <c r="J5197">
        <f>[1]资金台帐!J5197&amp;""</f>
      </c>
      <c r="N5197">
        <f>[1]资金台帐!N5197</f>
      </c>
      <c r="O5197">
        <f>[1]资金台帐!O5197&amp;""</f>
      </c>
      <c r="P5197">
        <f>[1]资金台帐!P5197&amp;""</f>
      </c>
      <c r="Q5197">
        <f>[1]资金台帐!Q5197&amp;""</f>
      </c>
      <c r="T5197">
        <f>[1]资金台帐!T5197&amp;""</f>
      </c>
      <c r="U5197">
        <f>[1]资金台帐!U5197&amp;""</f>
      </c>
      <c r="W5197">
        <f>[1]资金台帐!W5197&amp;""</f>
      </c>
      <c r="X5197">
        <f>[1]资金台帐!X5197&amp;""</f>
      </c>
      <c r="AB5197">
        <f>[1]资金台帐!AB5197</f>
        <v>0</v>
      </c>
      <c r="AC5197">
        <f>[1]资金台帐!AC5197</f>
        <v>0</v>
      </c>
      <c r="AD5197">
        <f>[1]资金台帐!AD5197</f>
        <v>0</v>
      </c>
      <c r="AJ5197">
        <f>[1]资金台帐!AJ5197</f>
        <v>0</v>
      </c>
      <c r="AK5197">
        <f>[1]资金台帐!AK5197</f>
        <v>0</v>
      </c>
      <c r="BA5197" s="22">
        <f t="shared" si="0"/>
      </c>
    </row>
    <row r="5198">
      <c r="B5198">
        <f>[1]资金台帐!B5198&amp;""</f>
      </c>
      <c r="H5198">
        <f>[1]资金台帐!H5198&amp;""</f>
      </c>
      <c r="J5198">
        <f>[1]资金台帐!J5198&amp;""</f>
      </c>
      <c r="N5198">
        <f>[1]资金台帐!N5198</f>
      </c>
      <c r="O5198">
        <f>[1]资金台帐!O5198&amp;""</f>
      </c>
      <c r="P5198">
        <f>[1]资金台帐!P5198&amp;""</f>
      </c>
      <c r="Q5198">
        <f>[1]资金台帐!Q5198&amp;""</f>
      </c>
      <c r="T5198">
        <f>[1]资金台帐!T5198&amp;""</f>
      </c>
      <c r="U5198">
        <f>[1]资金台帐!U5198&amp;""</f>
      </c>
      <c r="W5198">
        <f>[1]资金台帐!W5198&amp;""</f>
      </c>
      <c r="X5198">
        <f>[1]资金台帐!X5198&amp;""</f>
      </c>
      <c r="AB5198">
        <f>[1]资金台帐!AB5198</f>
        <v>0</v>
      </c>
      <c r="AC5198">
        <f>[1]资金台帐!AC5198</f>
        <v>0</v>
      </c>
      <c r="AD5198">
        <f>[1]资金台帐!AD5198</f>
        <v>0</v>
      </c>
      <c r="AJ5198">
        <f>[1]资金台帐!AJ5198</f>
        <v>0</v>
      </c>
      <c r="AK5198">
        <f>[1]资金台帐!AK5198</f>
        <v>0</v>
      </c>
      <c r="BA5198" s="22">
        <f t="shared" si="0"/>
      </c>
    </row>
    <row r="5199">
      <c r="B5199">
        <f>[1]资金台帐!B5199&amp;""</f>
      </c>
      <c r="H5199">
        <f>[1]资金台帐!H5199&amp;""</f>
      </c>
      <c r="J5199">
        <f>[1]资金台帐!J5199&amp;""</f>
      </c>
      <c r="N5199">
        <f>[1]资金台帐!N5199</f>
      </c>
      <c r="O5199">
        <f>[1]资金台帐!O5199&amp;""</f>
      </c>
      <c r="P5199">
        <f>[1]资金台帐!P5199&amp;""</f>
      </c>
      <c r="Q5199">
        <f>[1]资金台帐!Q5199&amp;""</f>
      </c>
      <c r="T5199">
        <f>[1]资金台帐!T5199&amp;""</f>
      </c>
      <c r="U5199">
        <f>[1]资金台帐!U5199&amp;""</f>
      </c>
      <c r="W5199">
        <f>[1]资金台帐!W5199&amp;""</f>
      </c>
      <c r="X5199">
        <f>[1]资金台帐!X5199&amp;""</f>
      </c>
      <c r="AB5199">
        <f>[1]资金台帐!AB5199</f>
        <v>0</v>
      </c>
      <c r="AC5199">
        <f>[1]资金台帐!AC5199</f>
        <v>0</v>
      </c>
      <c r="AD5199">
        <f>[1]资金台帐!AD5199</f>
        <v>0</v>
      </c>
      <c r="AJ5199">
        <f>[1]资金台帐!AJ5199</f>
        <v>0</v>
      </c>
      <c r="AK5199">
        <f>[1]资金台帐!AK5199</f>
        <v>0</v>
      </c>
      <c r="BA5199" s="22">
        <f t="shared" si="0"/>
      </c>
    </row>
    <row r="5200">
      <c r="B5200">
        <f>[1]资金台帐!B5200&amp;""</f>
      </c>
      <c r="H5200">
        <f>[1]资金台帐!H5200&amp;""</f>
      </c>
      <c r="J5200">
        <f>[1]资金台帐!J5200&amp;""</f>
      </c>
      <c r="N5200">
        <f>[1]资金台帐!N5200</f>
      </c>
      <c r="O5200">
        <f>[1]资金台帐!O5200&amp;""</f>
      </c>
      <c r="P5200">
        <f>[1]资金台帐!P5200&amp;""</f>
      </c>
      <c r="Q5200">
        <f>[1]资金台帐!Q5200&amp;""</f>
      </c>
      <c r="T5200">
        <f>[1]资金台帐!T5200&amp;""</f>
      </c>
      <c r="U5200">
        <f>[1]资金台帐!U5200&amp;""</f>
      </c>
      <c r="W5200">
        <f>[1]资金台帐!W5200&amp;""</f>
      </c>
      <c r="X5200">
        <f>[1]资金台帐!X5200&amp;""</f>
      </c>
      <c r="AB5200">
        <f>[1]资金台帐!AB5200</f>
        <v>0</v>
      </c>
      <c r="AC5200">
        <f>[1]资金台帐!AC5200</f>
        <v>0</v>
      </c>
      <c r="AD5200">
        <f>[1]资金台帐!AD5200</f>
        <v>0</v>
      </c>
      <c r="AJ5200">
        <f>[1]资金台帐!AJ5200</f>
        <v>0</v>
      </c>
      <c r="AK5200">
        <f>[1]资金台帐!AK5200</f>
        <v>0</v>
      </c>
      <c r="BA5200" s="22">
        <f t="shared" si="0"/>
      </c>
    </row>
    <row r="5201">
      <c r="B5201">
        <f>[1]资金台帐!B5201&amp;""</f>
      </c>
      <c r="H5201">
        <f>[1]资金台帐!H5201&amp;""</f>
      </c>
      <c r="J5201">
        <f>[1]资金台帐!J5201&amp;""</f>
      </c>
      <c r="N5201">
        <f>[1]资金台帐!N5201</f>
      </c>
      <c r="O5201">
        <f>[1]资金台帐!O5201&amp;""</f>
      </c>
      <c r="P5201">
        <f>[1]资金台帐!P5201&amp;""</f>
      </c>
      <c r="Q5201">
        <f>[1]资金台帐!Q5201&amp;""</f>
      </c>
      <c r="T5201">
        <f>[1]资金台帐!T5201&amp;""</f>
      </c>
      <c r="U5201">
        <f>[1]资金台帐!U5201&amp;""</f>
      </c>
      <c r="W5201">
        <f>[1]资金台帐!W5201&amp;""</f>
      </c>
      <c r="X5201">
        <f>[1]资金台帐!X5201&amp;""</f>
      </c>
      <c r="AB5201">
        <f>[1]资金台帐!AB5201</f>
        <v>0</v>
      </c>
      <c r="AC5201">
        <f>[1]资金台帐!AC5201</f>
        <v>0</v>
      </c>
      <c r="AD5201">
        <f>[1]资金台帐!AD5201</f>
        <v>0</v>
      </c>
      <c r="AJ5201">
        <f>[1]资金台帐!AJ5201</f>
        <v>0</v>
      </c>
      <c r="AK5201">
        <f>[1]资金台帐!AK5201</f>
        <v>0</v>
      </c>
      <c r="BA5201" s="22">
        <f t="shared" si="0"/>
      </c>
    </row>
    <row r="5202">
      <c r="B5202">
        <f>[1]资金台帐!B5202&amp;""</f>
      </c>
      <c r="H5202">
        <f>[1]资金台帐!H5202&amp;""</f>
      </c>
      <c r="J5202">
        <f>[1]资金台帐!J5202&amp;""</f>
      </c>
      <c r="N5202">
        <f>[1]资金台帐!N5202</f>
      </c>
      <c r="O5202">
        <f>[1]资金台帐!O5202&amp;""</f>
      </c>
      <c r="P5202">
        <f>[1]资金台帐!P5202&amp;""</f>
      </c>
      <c r="Q5202">
        <f>[1]资金台帐!Q5202&amp;""</f>
      </c>
      <c r="T5202">
        <f>[1]资金台帐!T5202&amp;""</f>
      </c>
      <c r="U5202">
        <f>[1]资金台帐!U5202&amp;""</f>
      </c>
      <c r="W5202">
        <f>[1]资金台帐!W5202&amp;""</f>
      </c>
      <c r="X5202">
        <f>[1]资金台帐!X5202&amp;""</f>
      </c>
      <c r="AB5202">
        <f>[1]资金台帐!AB5202</f>
        <v>0</v>
      </c>
      <c r="AC5202">
        <f>[1]资金台帐!AC5202</f>
        <v>0</v>
      </c>
      <c r="AD5202">
        <f>[1]资金台帐!AD5202</f>
        <v>0</v>
      </c>
      <c r="AJ5202">
        <f>[1]资金台帐!AJ5202</f>
        <v>0</v>
      </c>
      <c r="AK5202">
        <f>[1]资金台帐!AK5202</f>
        <v>0</v>
      </c>
      <c r="BA5202" s="22">
        <f t="shared" si="0"/>
      </c>
    </row>
    <row r="5203">
      <c r="B5203">
        <f>[1]资金台帐!B5203&amp;""</f>
      </c>
      <c r="H5203">
        <f>[1]资金台帐!H5203&amp;""</f>
      </c>
      <c r="J5203">
        <f>[1]资金台帐!J5203&amp;""</f>
      </c>
      <c r="N5203">
        <f>[1]资金台帐!N5203</f>
      </c>
      <c r="O5203">
        <f>[1]资金台帐!O5203&amp;""</f>
      </c>
      <c r="P5203">
        <f>[1]资金台帐!P5203&amp;""</f>
      </c>
      <c r="Q5203">
        <f>[1]资金台帐!Q5203&amp;""</f>
      </c>
      <c r="T5203">
        <f>[1]资金台帐!T5203&amp;""</f>
      </c>
      <c r="U5203">
        <f>[1]资金台帐!U5203&amp;""</f>
      </c>
      <c r="W5203">
        <f>[1]资金台帐!W5203&amp;""</f>
      </c>
      <c r="X5203">
        <f>[1]资金台帐!X5203&amp;""</f>
      </c>
      <c r="AB5203">
        <f>[1]资金台帐!AB5203</f>
        <v>0</v>
      </c>
      <c r="AC5203">
        <f>[1]资金台帐!AC5203</f>
        <v>0</v>
      </c>
      <c r="AD5203">
        <f>[1]资金台帐!AD5203</f>
        <v>0</v>
      </c>
      <c r="AJ5203">
        <f>[1]资金台帐!AJ5203</f>
        <v>0</v>
      </c>
      <c r="AK5203">
        <f>[1]资金台帐!AK5203</f>
        <v>0</v>
      </c>
      <c r="BA5203" s="22">
        <f t="shared" si="0"/>
      </c>
    </row>
    <row r="5204">
      <c r="B5204">
        <f>[1]资金台帐!B5204&amp;""</f>
      </c>
      <c r="H5204">
        <f>[1]资金台帐!H5204&amp;""</f>
      </c>
      <c r="J5204">
        <f>[1]资金台帐!J5204&amp;""</f>
      </c>
      <c r="N5204">
        <f>[1]资金台帐!N5204</f>
      </c>
      <c r="O5204">
        <f>[1]资金台帐!O5204&amp;""</f>
      </c>
      <c r="P5204">
        <f>[1]资金台帐!P5204&amp;""</f>
      </c>
      <c r="Q5204">
        <f>[1]资金台帐!Q5204&amp;""</f>
      </c>
      <c r="T5204">
        <f>[1]资金台帐!T5204&amp;""</f>
      </c>
      <c r="U5204">
        <f>[1]资金台帐!U5204&amp;""</f>
      </c>
      <c r="W5204">
        <f>[1]资金台帐!W5204&amp;""</f>
      </c>
      <c r="X5204">
        <f>[1]资金台帐!X5204&amp;""</f>
      </c>
      <c r="AB5204">
        <f>[1]资金台帐!AB5204</f>
        <v>0</v>
      </c>
      <c r="AC5204">
        <f>[1]资金台帐!AC5204</f>
        <v>0</v>
      </c>
      <c r="AD5204">
        <f>[1]资金台帐!AD5204</f>
        <v>0</v>
      </c>
      <c r="AJ5204">
        <f>[1]资金台帐!AJ5204</f>
        <v>0</v>
      </c>
      <c r="AK5204">
        <f>[1]资金台帐!AK5204</f>
        <v>0</v>
      </c>
      <c r="BA5204" s="22">
        <f t="shared" si="0"/>
      </c>
    </row>
    <row r="5205">
      <c r="B5205">
        <f>[1]资金台帐!B5205&amp;""</f>
      </c>
      <c r="H5205">
        <f>[1]资金台帐!H5205&amp;""</f>
      </c>
      <c r="J5205">
        <f>[1]资金台帐!J5205&amp;""</f>
      </c>
      <c r="N5205">
        <f>[1]资金台帐!N5205</f>
      </c>
      <c r="O5205">
        <f>[1]资金台帐!O5205&amp;""</f>
      </c>
      <c r="P5205">
        <f>[1]资金台帐!P5205&amp;""</f>
      </c>
      <c r="Q5205">
        <f>[1]资金台帐!Q5205&amp;""</f>
      </c>
      <c r="T5205">
        <f>[1]资金台帐!T5205&amp;""</f>
      </c>
      <c r="U5205">
        <f>[1]资金台帐!U5205&amp;""</f>
      </c>
      <c r="W5205">
        <f>[1]资金台帐!W5205&amp;""</f>
      </c>
      <c r="X5205">
        <f>[1]资金台帐!X5205&amp;""</f>
      </c>
      <c r="AB5205">
        <f>[1]资金台帐!AB5205</f>
        <v>0</v>
      </c>
      <c r="AC5205">
        <f>[1]资金台帐!AC5205</f>
        <v>0</v>
      </c>
      <c r="AD5205">
        <f>[1]资金台帐!AD5205</f>
        <v>0</v>
      </c>
      <c r="AJ5205">
        <f>[1]资金台帐!AJ5205</f>
        <v>0</v>
      </c>
      <c r="AK5205">
        <f>[1]资金台帐!AK5205</f>
        <v>0</v>
      </c>
      <c r="BA5205" s="22">
        <f t="shared" si="0"/>
      </c>
    </row>
    <row r="5206">
      <c r="B5206">
        <f>[1]资金台帐!B5206&amp;""</f>
      </c>
      <c r="H5206">
        <f>[1]资金台帐!H5206&amp;""</f>
      </c>
      <c r="J5206">
        <f>[1]资金台帐!J5206&amp;""</f>
      </c>
      <c r="N5206">
        <f>[1]资金台帐!N5206</f>
      </c>
      <c r="O5206">
        <f>[1]资金台帐!O5206&amp;""</f>
      </c>
      <c r="P5206">
        <f>[1]资金台帐!P5206&amp;""</f>
      </c>
      <c r="Q5206">
        <f>[1]资金台帐!Q5206&amp;""</f>
      </c>
      <c r="T5206">
        <f>[1]资金台帐!T5206&amp;""</f>
      </c>
      <c r="U5206">
        <f>[1]资金台帐!U5206&amp;""</f>
      </c>
      <c r="W5206">
        <f>[1]资金台帐!W5206&amp;""</f>
      </c>
      <c r="X5206">
        <f>[1]资金台帐!X5206&amp;""</f>
      </c>
      <c r="AB5206">
        <f>[1]资金台帐!AB5206</f>
        <v>0</v>
      </c>
      <c r="AC5206">
        <f>[1]资金台帐!AC5206</f>
        <v>0</v>
      </c>
      <c r="AD5206">
        <f>[1]资金台帐!AD5206</f>
        <v>0</v>
      </c>
      <c r="AJ5206">
        <f>[1]资金台帐!AJ5206</f>
        <v>0</v>
      </c>
      <c r="AK5206">
        <f>[1]资金台帐!AK5206</f>
        <v>0</v>
      </c>
      <c r="BA5206" s="22">
        <f t="shared" si="0"/>
      </c>
    </row>
    <row r="5207">
      <c r="B5207">
        <f>[1]资金台帐!B5207&amp;""</f>
      </c>
      <c r="H5207">
        <f>[1]资金台帐!H5207&amp;""</f>
      </c>
      <c r="J5207">
        <f>[1]资金台帐!J5207&amp;""</f>
      </c>
      <c r="N5207">
        <f>[1]资金台帐!N5207</f>
      </c>
      <c r="O5207">
        <f>[1]资金台帐!O5207&amp;""</f>
      </c>
      <c r="P5207">
        <f>[1]资金台帐!P5207&amp;""</f>
      </c>
      <c r="Q5207">
        <f>[1]资金台帐!Q5207&amp;""</f>
      </c>
      <c r="T5207">
        <f>[1]资金台帐!T5207&amp;""</f>
      </c>
      <c r="U5207">
        <f>[1]资金台帐!U5207&amp;""</f>
      </c>
      <c r="W5207">
        <f>[1]资金台帐!W5207&amp;""</f>
      </c>
      <c r="X5207">
        <f>[1]资金台帐!X5207&amp;""</f>
      </c>
      <c r="AB5207">
        <f>[1]资金台帐!AB5207</f>
        <v>0</v>
      </c>
      <c r="AC5207">
        <f>[1]资金台帐!AC5207</f>
        <v>0</v>
      </c>
      <c r="AD5207">
        <f>[1]资金台帐!AD5207</f>
        <v>0</v>
      </c>
      <c r="AJ5207">
        <f>[1]资金台帐!AJ5207</f>
        <v>0</v>
      </c>
      <c r="AK5207">
        <f>[1]资金台帐!AK5207</f>
        <v>0</v>
      </c>
      <c r="BA5207" s="22">
        <f t="shared" si="0"/>
      </c>
    </row>
    <row r="5208">
      <c r="B5208">
        <f>[1]资金台帐!B5208&amp;""</f>
      </c>
      <c r="H5208">
        <f>[1]资金台帐!H5208&amp;""</f>
      </c>
      <c r="J5208">
        <f>[1]资金台帐!J5208&amp;""</f>
      </c>
      <c r="N5208">
        <f>[1]资金台帐!N5208</f>
      </c>
      <c r="O5208">
        <f>[1]资金台帐!O5208&amp;""</f>
      </c>
      <c r="P5208">
        <f>[1]资金台帐!P5208&amp;""</f>
      </c>
      <c r="Q5208">
        <f>[1]资金台帐!Q5208&amp;""</f>
      </c>
      <c r="T5208">
        <f>[1]资金台帐!T5208&amp;""</f>
      </c>
      <c r="U5208">
        <f>[1]资金台帐!U5208&amp;""</f>
      </c>
      <c r="W5208">
        <f>[1]资金台帐!W5208&amp;""</f>
      </c>
      <c r="X5208">
        <f>[1]资金台帐!X5208&amp;""</f>
      </c>
      <c r="AB5208">
        <f>[1]资金台帐!AB5208</f>
        <v>0</v>
      </c>
      <c r="AC5208">
        <f>[1]资金台帐!AC5208</f>
        <v>0</v>
      </c>
      <c r="AD5208">
        <f>[1]资金台帐!AD5208</f>
        <v>0</v>
      </c>
      <c r="AJ5208">
        <f>[1]资金台帐!AJ5208</f>
        <v>0</v>
      </c>
      <c r="AK5208">
        <f>[1]资金台帐!AK5208</f>
        <v>0</v>
      </c>
      <c r="BA5208" s="22">
        <f t="shared" si="0"/>
      </c>
    </row>
    <row r="5209">
      <c r="B5209">
        <f>[1]资金台帐!B5209&amp;""</f>
      </c>
      <c r="H5209">
        <f>[1]资金台帐!H5209&amp;""</f>
      </c>
      <c r="J5209">
        <f>[1]资金台帐!J5209&amp;""</f>
      </c>
      <c r="N5209">
        <f>[1]资金台帐!N5209</f>
      </c>
      <c r="O5209">
        <f>[1]资金台帐!O5209&amp;""</f>
      </c>
      <c r="P5209">
        <f>[1]资金台帐!P5209&amp;""</f>
      </c>
      <c r="Q5209">
        <f>[1]资金台帐!Q5209&amp;""</f>
      </c>
      <c r="T5209">
        <f>[1]资金台帐!T5209&amp;""</f>
      </c>
      <c r="U5209">
        <f>[1]资金台帐!U5209&amp;""</f>
      </c>
      <c r="W5209">
        <f>[1]资金台帐!W5209&amp;""</f>
      </c>
      <c r="X5209">
        <f>[1]资金台帐!X5209&amp;""</f>
      </c>
      <c r="AB5209">
        <f>[1]资金台帐!AB5209</f>
        <v>0</v>
      </c>
      <c r="AC5209">
        <f>[1]资金台帐!AC5209</f>
        <v>0</v>
      </c>
      <c r="AD5209">
        <f>[1]资金台帐!AD5209</f>
        <v>0</v>
      </c>
      <c r="AJ5209">
        <f>[1]资金台帐!AJ5209</f>
        <v>0</v>
      </c>
      <c r="AK5209">
        <f>[1]资金台帐!AK5209</f>
        <v>0</v>
      </c>
      <c r="BA5209" s="22">
        <f t="shared" si="0"/>
      </c>
    </row>
    <row r="5210">
      <c r="B5210">
        <f>[1]资金台帐!B5210&amp;""</f>
      </c>
      <c r="H5210">
        <f>[1]资金台帐!H5210&amp;""</f>
      </c>
      <c r="J5210">
        <f>[1]资金台帐!J5210&amp;""</f>
      </c>
      <c r="N5210">
        <f>[1]资金台帐!N5210</f>
      </c>
      <c r="O5210">
        <f>[1]资金台帐!O5210&amp;""</f>
      </c>
      <c r="P5210">
        <f>[1]资金台帐!P5210&amp;""</f>
      </c>
      <c r="Q5210">
        <f>[1]资金台帐!Q5210&amp;""</f>
      </c>
      <c r="T5210">
        <f>[1]资金台帐!T5210&amp;""</f>
      </c>
      <c r="U5210">
        <f>[1]资金台帐!U5210&amp;""</f>
      </c>
      <c r="W5210">
        <f>[1]资金台帐!W5210&amp;""</f>
      </c>
      <c r="X5210">
        <f>[1]资金台帐!X5210&amp;""</f>
      </c>
      <c r="AB5210">
        <f>[1]资金台帐!AB5210</f>
        <v>0</v>
      </c>
      <c r="AC5210">
        <f>[1]资金台帐!AC5210</f>
        <v>0</v>
      </c>
      <c r="AD5210">
        <f>[1]资金台帐!AD5210</f>
        <v>0</v>
      </c>
      <c r="AJ5210">
        <f>[1]资金台帐!AJ5210</f>
        <v>0</v>
      </c>
      <c r="AK5210">
        <f>[1]资金台帐!AK5210</f>
        <v>0</v>
      </c>
      <c r="BA5210" s="22">
        <f t="shared" si="0"/>
      </c>
    </row>
    <row r="5211">
      <c r="B5211">
        <f>[1]资金台帐!B5211&amp;""</f>
      </c>
      <c r="H5211">
        <f>[1]资金台帐!H5211&amp;""</f>
      </c>
      <c r="J5211">
        <f>[1]资金台帐!J5211&amp;""</f>
      </c>
      <c r="N5211">
        <f>[1]资金台帐!N5211</f>
      </c>
      <c r="O5211">
        <f>[1]资金台帐!O5211&amp;""</f>
      </c>
      <c r="P5211">
        <f>[1]资金台帐!P5211&amp;""</f>
      </c>
      <c r="Q5211">
        <f>[1]资金台帐!Q5211&amp;""</f>
      </c>
      <c r="T5211">
        <f>[1]资金台帐!T5211&amp;""</f>
      </c>
      <c r="U5211">
        <f>[1]资金台帐!U5211&amp;""</f>
      </c>
      <c r="W5211">
        <f>[1]资金台帐!W5211&amp;""</f>
      </c>
      <c r="X5211">
        <f>[1]资金台帐!X5211&amp;""</f>
      </c>
      <c r="AB5211">
        <f>[1]资金台帐!AB5211</f>
        <v>0</v>
      </c>
      <c r="AC5211">
        <f>[1]资金台帐!AC5211</f>
        <v>0</v>
      </c>
      <c r="AD5211">
        <f>[1]资金台帐!AD5211</f>
        <v>0</v>
      </c>
      <c r="AJ5211">
        <f>[1]资金台帐!AJ5211</f>
        <v>0</v>
      </c>
      <c r="AK5211">
        <f>[1]资金台帐!AK5211</f>
        <v>0</v>
      </c>
      <c r="BA5211" s="22">
        <f t="shared" si="0"/>
      </c>
    </row>
    <row r="5212">
      <c r="B5212">
        <f>[1]资金台帐!B5212&amp;""</f>
      </c>
      <c r="H5212">
        <f>[1]资金台帐!H5212&amp;""</f>
      </c>
      <c r="J5212">
        <f>[1]资金台帐!J5212&amp;""</f>
      </c>
      <c r="N5212">
        <f>[1]资金台帐!N5212</f>
      </c>
      <c r="O5212">
        <f>[1]资金台帐!O5212&amp;""</f>
      </c>
      <c r="P5212">
        <f>[1]资金台帐!P5212&amp;""</f>
      </c>
      <c r="Q5212">
        <f>[1]资金台帐!Q5212&amp;""</f>
      </c>
      <c r="T5212">
        <f>[1]资金台帐!T5212&amp;""</f>
      </c>
      <c r="U5212">
        <f>[1]资金台帐!U5212&amp;""</f>
      </c>
      <c r="W5212">
        <f>[1]资金台帐!W5212&amp;""</f>
      </c>
      <c r="X5212">
        <f>[1]资金台帐!X5212&amp;""</f>
      </c>
      <c r="AB5212">
        <f>[1]资金台帐!AB5212</f>
        <v>0</v>
      </c>
      <c r="AC5212">
        <f>[1]资金台帐!AC5212</f>
        <v>0</v>
      </c>
      <c r="AD5212">
        <f>[1]资金台帐!AD5212</f>
        <v>0</v>
      </c>
      <c r="AJ5212">
        <f>[1]资金台帐!AJ5212</f>
        <v>0</v>
      </c>
      <c r="AK5212">
        <f>[1]资金台帐!AK5212</f>
        <v>0</v>
      </c>
      <c r="BA5212" s="22">
        <f t="shared" si="0"/>
      </c>
    </row>
    <row r="5213">
      <c r="B5213">
        <f>[1]资金台帐!B5213&amp;""</f>
      </c>
      <c r="H5213">
        <f>[1]资金台帐!H5213&amp;""</f>
      </c>
      <c r="J5213">
        <f>[1]资金台帐!J5213&amp;""</f>
      </c>
      <c r="N5213">
        <f>[1]资金台帐!N5213</f>
      </c>
      <c r="O5213">
        <f>[1]资金台帐!O5213&amp;""</f>
      </c>
      <c r="P5213">
        <f>[1]资金台帐!P5213&amp;""</f>
      </c>
      <c r="Q5213">
        <f>[1]资金台帐!Q5213&amp;""</f>
      </c>
      <c r="T5213">
        <f>[1]资金台帐!T5213&amp;""</f>
      </c>
      <c r="U5213">
        <f>[1]资金台帐!U5213&amp;""</f>
      </c>
      <c r="W5213">
        <f>[1]资金台帐!W5213&amp;""</f>
      </c>
      <c r="X5213">
        <f>[1]资金台帐!X5213&amp;""</f>
      </c>
      <c r="AB5213">
        <f>[1]资金台帐!AB5213</f>
        <v>0</v>
      </c>
      <c r="AC5213">
        <f>[1]资金台帐!AC5213</f>
        <v>0</v>
      </c>
      <c r="AD5213">
        <f>[1]资金台帐!AD5213</f>
        <v>0</v>
      </c>
      <c r="AJ5213">
        <f>[1]资金台帐!AJ5213</f>
        <v>0</v>
      </c>
      <c r="AK5213">
        <f>[1]资金台帐!AK5213</f>
        <v>0</v>
      </c>
      <c r="BA5213" s="22">
        <f t="shared" si="0"/>
      </c>
    </row>
    <row r="5214">
      <c r="B5214">
        <f>[1]资金台帐!B5214&amp;""</f>
      </c>
      <c r="H5214">
        <f>[1]资金台帐!H5214&amp;""</f>
      </c>
      <c r="J5214">
        <f>[1]资金台帐!J5214&amp;""</f>
      </c>
      <c r="N5214">
        <f>[1]资金台帐!N5214</f>
      </c>
      <c r="O5214">
        <f>[1]资金台帐!O5214&amp;""</f>
      </c>
      <c r="P5214">
        <f>[1]资金台帐!P5214&amp;""</f>
      </c>
      <c r="Q5214">
        <f>[1]资金台帐!Q5214&amp;""</f>
      </c>
      <c r="T5214">
        <f>[1]资金台帐!T5214&amp;""</f>
      </c>
      <c r="U5214">
        <f>[1]资金台帐!U5214&amp;""</f>
      </c>
      <c r="W5214">
        <f>[1]资金台帐!W5214&amp;""</f>
      </c>
      <c r="X5214">
        <f>[1]资金台帐!X5214&amp;""</f>
      </c>
      <c r="AB5214">
        <f>[1]资金台帐!AB5214</f>
        <v>0</v>
      </c>
      <c r="AC5214">
        <f>[1]资金台帐!AC5214</f>
        <v>0</v>
      </c>
      <c r="AD5214">
        <f>[1]资金台帐!AD5214</f>
        <v>0</v>
      </c>
      <c r="AJ5214">
        <f>[1]资金台帐!AJ5214</f>
        <v>0</v>
      </c>
      <c r="AK5214">
        <f>[1]资金台帐!AK5214</f>
        <v>0</v>
      </c>
      <c r="BA5214" s="22">
        <f t="shared" si="0"/>
      </c>
    </row>
    <row r="5215">
      <c r="B5215">
        <f>[1]资金台帐!B5215&amp;""</f>
      </c>
      <c r="H5215">
        <f>[1]资金台帐!H5215&amp;""</f>
      </c>
      <c r="J5215">
        <f>[1]资金台帐!J5215&amp;""</f>
      </c>
      <c r="N5215">
        <f>[1]资金台帐!N5215</f>
      </c>
      <c r="O5215">
        <f>[1]资金台帐!O5215&amp;""</f>
      </c>
      <c r="P5215">
        <f>[1]资金台帐!P5215&amp;""</f>
      </c>
      <c r="Q5215">
        <f>[1]资金台帐!Q5215&amp;""</f>
      </c>
      <c r="T5215">
        <f>[1]资金台帐!T5215&amp;""</f>
      </c>
      <c r="U5215">
        <f>[1]资金台帐!U5215&amp;""</f>
      </c>
      <c r="W5215">
        <f>[1]资金台帐!W5215&amp;""</f>
      </c>
      <c r="X5215">
        <f>[1]资金台帐!X5215&amp;""</f>
      </c>
      <c r="AB5215">
        <f>[1]资金台帐!AB5215</f>
        <v>0</v>
      </c>
      <c r="AC5215">
        <f>[1]资金台帐!AC5215</f>
        <v>0</v>
      </c>
      <c r="AD5215">
        <f>[1]资金台帐!AD5215</f>
        <v>0</v>
      </c>
      <c r="AJ5215">
        <f>[1]资金台帐!AJ5215</f>
        <v>0</v>
      </c>
      <c r="AK5215">
        <f>[1]资金台帐!AK5215</f>
        <v>0</v>
      </c>
      <c r="BA5215" s="22">
        <f t="shared" si="0"/>
      </c>
    </row>
    <row r="5216">
      <c r="B5216">
        <f>[1]资金台帐!B5216&amp;""</f>
      </c>
      <c r="H5216">
        <f>[1]资金台帐!H5216&amp;""</f>
      </c>
      <c r="J5216">
        <f>[1]资金台帐!J5216&amp;""</f>
      </c>
      <c r="N5216">
        <f>[1]资金台帐!N5216</f>
      </c>
      <c r="O5216">
        <f>[1]资金台帐!O5216&amp;""</f>
      </c>
      <c r="P5216">
        <f>[1]资金台帐!P5216&amp;""</f>
      </c>
      <c r="Q5216">
        <f>[1]资金台帐!Q5216&amp;""</f>
      </c>
      <c r="T5216">
        <f>[1]资金台帐!T5216&amp;""</f>
      </c>
      <c r="U5216">
        <f>[1]资金台帐!U5216&amp;""</f>
      </c>
      <c r="W5216">
        <f>[1]资金台帐!W5216&amp;""</f>
      </c>
      <c r="X5216">
        <f>[1]资金台帐!X5216&amp;""</f>
      </c>
      <c r="AB5216">
        <f>[1]资金台帐!AB5216</f>
        <v>0</v>
      </c>
      <c r="AC5216">
        <f>[1]资金台帐!AC5216</f>
        <v>0</v>
      </c>
      <c r="AD5216">
        <f>[1]资金台帐!AD5216</f>
        <v>0</v>
      </c>
      <c r="AJ5216">
        <f>[1]资金台帐!AJ5216</f>
        <v>0</v>
      </c>
      <c r="AK5216">
        <f>[1]资金台帐!AK5216</f>
        <v>0</v>
      </c>
      <c r="BA5216" s="22">
        <f t="shared" si="0"/>
      </c>
    </row>
    <row r="5217">
      <c r="B5217">
        <f>[1]资金台帐!B5217&amp;""</f>
      </c>
      <c r="H5217">
        <f>[1]资金台帐!H5217&amp;""</f>
      </c>
      <c r="J5217">
        <f>[1]资金台帐!J5217&amp;""</f>
      </c>
      <c r="N5217">
        <f>[1]资金台帐!N5217</f>
      </c>
      <c r="O5217">
        <f>[1]资金台帐!O5217&amp;""</f>
      </c>
      <c r="P5217">
        <f>[1]资金台帐!P5217&amp;""</f>
      </c>
      <c r="Q5217">
        <f>[1]资金台帐!Q5217&amp;""</f>
      </c>
      <c r="T5217">
        <f>[1]资金台帐!T5217&amp;""</f>
      </c>
      <c r="U5217">
        <f>[1]资金台帐!U5217&amp;""</f>
      </c>
      <c r="W5217">
        <f>[1]资金台帐!W5217&amp;""</f>
      </c>
      <c r="X5217">
        <f>[1]资金台帐!X5217&amp;""</f>
      </c>
      <c r="AB5217">
        <f>[1]资金台帐!AB5217</f>
        <v>0</v>
      </c>
      <c r="AC5217">
        <f>[1]资金台帐!AC5217</f>
        <v>0</v>
      </c>
      <c r="AD5217">
        <f>[1]资金台帐!AD5217</f>
        <v>0</v>
      </c>
      <c r="AJ5217">
        <f>[1]资金台帐!AJ5217</f>
        <v>0</v>
      </c>
      <c r="AK5217">
        <f>[1]资金台帐!AK5217</f>
        <v>0</v>
      </c>
      <c r="BA5217" s="22">
        <f t="shared" si="0"/>
      </c>
    </row>
    <row r="5218">
      <c r="B5218">
        <f>[1]资金台帐!B5218&amp;""</f>
      </c>
      <c r="H5218">
        <f>[1]资金台帐!H5218&amp;""</f>
      </c>
      <c r="J5218">
        <f>[1]资金台帐!J5218&amp;""</f>
      </c>
      <c r="N5218">
        <f>[1]资金台帐!N5218</f>
      </c>
      <c r="O5218">
        <f>[1]资金台帐!O5218&amp;""</f>
      </c>
      <c r="P5218">
        <f>[1]资金台帐!P5218&amp;""</f>
      </c>
      <c r="Q5218">
        <f>[1]资金台帐!Q5218&amp;""</f>
      </c>
      <c r="T5218">
        <f>[1]资金台帐!T5218&amp;""</f>
      </c>
      <c r="U5218">
        <f>[1]资金台帐!U5218&amp;""</f>
      </c>
      <c r="W5218">
        <f>[1]资金台帐!W5218&amp;""</f>
      </c>
      <c r="X5218">
        <f>[1]资金台帐!X5218&amp;""</f>
      </c>
      <c r="AB5218">
        <f>[1]资金台帐!AB5218</f>
        <v>0</v>
      </c>
      <c r="AC5218">
        <f>[1]资金台帐!AC5218</f>
        <v>0</v>
      </c>
      <c r="AD5218">
        <f>[1]资金台帐!AD5218</f>
        <v>0</v>
      </c>
      <c r="AJ5218">
        <f>[1]资金台帐!AJ5218</f>
        <v>0</v>
      </c>
      <c r="AK5218">
        <f>[1]资金台帐!AK5218</f>
        <v>0</v>
      </c>
      <c r="BA5218" s="22">
        <f t="shared" si="0"/>
      </c>
    </row>
    <row r="5219">
      <c r="B5219">
        <f>[1]资金台帐!B5219&amp;""</f>
      </c>
      <c r="H5219">
        <f>[1]资金台帐!H5219&amp;""</f>
      </c>
      <c r="J5219">
        <f>[1]资金台帐!J5219&amp;""</f>
      </c>
      <c r="N5219">
        <f>[1]资金台帐!N5219</f>
      </c>
      <c r="O5219">
        <f>[1]资金台帐!O5219&amp;""</f>
      </c>
      <c r="P5219">
        <f>[1]资金台帐!P5219&amp;""</f>
      </c>
      <c r="Q5219">
        <f>[1]资金台帐!Q5219&amp;""</f>
      </c>
      <c r="T5219">
        <f>[1]资金台帐!T5219&amp;""</f>
      </c>
      <c r="U5219">
        <f>[1]资金台帐!U5219&amp;""</f>
      </c>
      <c r="W5219">
        <f>[1]资金台帐!W5219&amp;""</f>
      </c>
      <c r="X5219">
        <f>[1]资金台帐!X5219&amp;""</f>
      </c>
      <c r="AB5219">
        <f>[1]资金台帐!AB5219</f>
        <v>0</v>
      </c>
      <c r="AC5219">
        <f>[1]资金台帐!AC5219</f>
        <v>0</v>
      </c>
      <c r="AD5219">
        <f>[1]资金台帐!AD5219</f>
        <v>0</v>
      </c>
      <c r="AJ5219">
        <f>[1]资金台帐!AJ5219</f>
        <v>0</v>
      </c>
      <c r="AK5219">
        <f>[1]资金台帐!AK5219</f>
        <v>0</v>
      </c>
      <c r="BA5219" s="22">
        <f t="shared" si="0"/>
      </c>
    </row>
    <row r="5220">
      <c r="B5220">
        <f>[1]资金台帐!B5220&amp;""</f>
      </c>
      <c r="H5220">
        <f>[1]资金台帐!H5220&amp;""</f>
      </c>
      <c r="J5220">
        <f>[1]资金台帐!J5220&amp;""</f>
      </c>
      <c r="N5220">
        <f>[1]资金台帐!N5220</f>
      </c>
      <c r="O5220">
        <f>[1]资金台帐!O5220&amp;""</f>
      </c>
      <c r="P5220">
        <f>[1]资金台帐!P5220&amp;""</f>
      </c>
      <c r="Q5220">
        <f>[1]资金台帐!Q5220&amp;""</f>
      </c>
      <c r="T5220">
        <f>[1]资金台帐!T5220&amp;""</f>
      </c>
      <c r="U5220">
        <f>[1]资金台帐!U5220&amp;""</f>
      </c>
      <c r="W5220">
        <f>[1]资金台帐!W5220&amp;""</f>
      </c>
      <c r="X5220">
        <f>[1]资金台帐!X5220&amp;""</f>
      </c>
      <c r="AB5220">
        <f>[1]资金台帐!AB5220</f>
        <v>0</v>
      </c>
      <c r="AC5220">
        <f>[1]资金台帐!AC5220</f>
        <v>0</v>
      </c>
      <c r="AD5220">
        <f>[1]资金台帐!AD5220</f>
        <v>0</v>
      </c>
      <c r="AJ5220">
        <f>[1]资金台帐!AJ5220</f>
        <v>0</v>
      </c>
      <c r="AK5220">
        <f>[1]资金台帐!AK5220</f>
        <v>0</v>
      </c>
      <c r="BA5220" s="22">
        <f t="shared" si="0"/>
      </c>
    </row>
    <row r="5221">
      <c r="B5221">
        <f>[1]资金台帐!B5221&amp;""</f>
      </c>
      <c r="H5221">
        <f>[1]资金台帐!H5221&amp;""</f>
      </c>
      <c r="J5221">
        <f>[1]资金台帐!J5221&amp;""</f>
      </c>
      <c r="N5221">
        <f>[1]资金台帐!N5221</f>
      </c>
      <c r="O5221">
        <f>[1]资金台帐!O5221&amp;""</f>
      </c>
      <c r="P5221">
        <f>[1]资金台帐!P5221&amp;""</f>
      </c>
      <c r="Q5221">
        <f>[1]资金台帐!Q5221&amp;""</f>
      </c>
      <c r="T5221">
        <f>[1]资金台帐!T5221&amp;""</f>
      </c>
      <c r="U5221">
        <f>[1]资金台帐!U5221&amp;""</f>
      </c>
      <c r="W5221">
        <f>[1]资金台帐!W5221&amp;""</f>
      </c>
      <c r="X5221">
        <f>[1]资金台帐!X5221&amp;""</f>
      </c>
      <c r="AB5221">
        <f>[1]资金台帐!AB5221</f>
        <v>0</v>
      </c>
      <c r="AC5221">
        <f>[1]资金台帐!AC5221</f>
        <v>0</v>
      </c>
      <c r="AD5221">
        <f>[1]资金台帐!AD5221</f>
        <v>0</v>
      </c>
      <c r="AJ5221">
        <f>[1]资金台帐!AJ5221</f>
        <v>0</v>
      </c>
      <c r="AK5221">
        <f>[1]资金台帐!AK5221</f>
        <v>0</v>
      </c>
      <c r="BA5221" s="22">
        <f t="shared" si="0"/>
      </c>
    </row>
    <row r="5222">
      <c r="B5222">
        <f>[1]资金台帐!B5222&amp;""</f>
      </c>
      <c r="H5222">
        <f>[1]资金台帐!H5222&amp;""</f>
      </c>
      <c r="J5222">
        <f>[1]资金台帐!J5222&amp;""</f>
      </c>
      <c r="N5222">
        <f>[1]资金台帐!N5222</f>
      </c>
      <c r="O5222">
        <f>[1]资金台帐!O5222&amp;""</f>
      </c>
      <c r="P5222">
        <f>[1]资金台帐!P5222&amp;""</f>
      </c>
      <c r="Q5222">
        <f>[1]资金台帐!Q5222&amp;""</f>
      </c>
      <c r="T5222">
        <f>[1]资金台帐!T5222&amp;""</f>
      </c>
      <c r="U5222">
        <f>[1]资金台帐!U5222&amp;""</f>
      </c>
      <c r="W5222">
        <f>[1]资金台帐!W5222&amp;""</f>
      </c>
      <c r="X5222">
        <f>[1]资金台帐!X5222&amp;""</f>
      </c>
      <c r="AB5222">
        <f>[1]资金台帐!AB5222</f>
        <v>0</v>
      </c>
      <c r="AC5222">
        <f>[1]资金台帐!AC5222</f>
        <v>0</v>
      </c>
      <c r="AD5222">
        <f>[1]资金台帐!AD5222</f>
        <v>0</v>
      </c>
      <c r="AJ5222">
        <f>[1]资金台帐!AJ5222</f>
        <v>0</v>
      </c>
      <c r="AK5222">
        <f>[1]资金台帐!AK5222</f>
        <v>0</v>
      </c>
      <c r="BA5222" s="22">
        <f t="shared" si="0"/>
      </c>
    </row>
    <row r="5223">
      <c r="B5223">
        <f>[1]资金台帐!B5223&amp;""</f>
      </c>
      <c r="H5223">
        <f>[1]资金台帐!H5223&amp;""</f>
      </c>
      <c r="J5223">
        <f>[1]资金台帐!J5223&amp;""</f>
      </c>
      <c r="N5223">
        <f>[1]资金台帐!N5223</f>
      </c>
      <c r="O5223">
        <f>[1]资金台帐!O5223&amp;""</f>
      </c>
      <c r="P5223">
        <f>[1]资金台帐!P5223&amp;""</f>
      </c>
      <c r="Q5223">
        <f>[1]资金台帐!Q5223&amp;""</f>
      </c>
      <c r="T5223">
        <f>[1]资金台帐!T5223&amp;""</f>
      </c>
      <c r="U5223">
        <f>[1]资金台帐!U5223&amp;""</f>
      </c>
      <c r="W5223">
        <f>[1]资金台帐!W5223&amp;""</f>
      </c>
      <c r="X5223">
        <f>[1]资金台帐!X5223&amp;""</f>
      </c>
      <c r="AB5223">
        <f>[1]资金台帐!AB5223</f>
        <v>0</v>
      </c>
      <c r="AC5223">
        <f>[1]资金台帐!AC5223</f>
        <v>0</v>
      </c>
      <c r="AD5223">
        <f>[1]资金台帐!AD5223</f>
        <v>0</v>
      </c>
      <c r="AJ5223">
        <f>[1]资金台帐!AJ5223</f>
        <v>0</v>
      </c>
      <c r="AK5223">
        <f>[1]资金台帐!AK5223</f>
        <v>0</v>
      </c>
      <c r="BA5223" s="22">
        <f t="shared" si="0"/>
      </c>
    </row>
    <row r="5224">
      <c r="B5224">
        <f>[1]资金台帐!B5224&amp;""</f>
      </c>
      <c r="H5224">
        <f>[1]资金台帐!H5224&amp;""</f>
      </c>
      <c r="J5224">
        <f>[1]资金台帐!J5224&amp;""</f>
      </c>
      <c r="N5224">
        <f>[1]资金台帐!N5224</f>
      </c>
      <c r="O5224">
        <f>[1]资金台帐!O5224&amp;""</f>
      </c>
      <c r="P5224">
        <f>[1]资金台帐!P5224&amp;""</f>
      </c>
      <c r="Q5224">
        <f>[1]资金台帐!Q5224&amp;""</f>
      </c>
      <c r="T5224">
        <f>[1]资金台帐!T5224&amp;""</f>
      </c>
      <c r="U5224">
        <f>[1]资金台帐!U5224&amp;""</f>
      </c>
      <c r="W5224">
        <f>[1]资金台帐!W5224&amp;""</f>
      </c>
      <c r="X5224">
        <f>[1]资金台帐!X5224&amp;""</f>
      </c>
      <c r="AB5224">
        <f>[1]资金台帐!AB5224</f>
        <v>0</v>
      </c>
      <c r="AC5224">
        <f>[1]资金台帐!AC5224</f>
        <v>0</v>
      </c>
      <c r="AD5224">
        <f>[1]资金台帐!AD5224</f>
        <v>0</v>
      </c>
      <c r="AJ5224">
        <f>[1]资金台帐!AJ5224</f>
        <v>0</v>
      </c>
      <c r="AK5224">
        <f>[1]资金台帐!AK5224</f>
        <v>0</v>
      </c>
      <c r="BA5224" s="22">
        <f t="shared" si="0"/>
      </c>
    </row>
    <row r="5225">
      <c r="B5225">
        <f>[1]资金台帐!B5225&amp;""</f>
      </c>
      <c r="H5225">
        <f>[1]资金台帐!H5225&amp;""</f>
      </c>
      <c r="J5225">
        <f>[1]资金台帐!J5225&amp;""</f>
      </c>
      <c r="N5225">
        <f>[1]资金台帐!N5225</f>
      </c>
      <c r="O5225">
        <f>[1]资金台帐!O5225&amp;""</f>
      </c>
      <c r="P5225">
        <f>[1]资金台帐!P5225&amp;""</f>
      </c>
      <c r="Q5225">
        <f>[1]资金台帐!Q5225&amp;""</f>
      </c>
      <c r="T5225">
        <f>[1]资金台帐!T5225&amp;""</f>
      </c>
      <c r="U5225">
        <f>[1]资金台帐!U5225&amp;""</f>
      </c>
      <c r="W5225">
        <f>[1]资金台帐!W5225&amp;""</f>
      </c>
      <c r="X5225">
        <f>[1]资金台帐!X5225&amp;""</f>
      </c>
      <c r="AB5225">
        <f>[1]资金台帐!AB5225</f>
        <v>0</v>
      </c>
      <c r="AC5225">
        <f>[1]资金台帐!AC5225</f>
        <v>0</v>
      </c>
      <c r="AD5225">
        <f>[1]资金台帐!AD5225</f>
        <v>0</v>
      </c>
      <c r="AJ5225">
        <f>[1]资金台帐!AJ5225</f>
        <v>0</v>
      </c>
      <c r="AK5225">
        <f>[1]资金台帐!AK5225</f>
        <v>0</v>
      </c>
      <c r="BA5225" s="22">
        <f t="shared" si="0"/>
      </c>
    </row>
    <row r="5226">
      <c r="B5226">
        <f>[1]资金台帐!B5226&amp;""</f>
      </c>
      <c r="H5226">
        <f>[1]资金台帐!H5226&amp;""</f>
      </c>
      <c r="J5226">
        <f>[1]资金台帐!J5226&amp;""</f>
      </c>
      <c r="N5226">
        <f>[1]资金台帐!N5226</f>
      </c>
      <c r="O5226">
        <f>[1]资金台帐!O5226&amp;""</f>
      </c>
      <c r="P5226">
        <f>[1]资金台帐!P5226&amp;""</f>
      </c>
      <c r="Q5226">
        <f>[1]资金台帐!Q5226&amp;""</f>
      </c>
      <c r="T5226">
        <f>[1]资金台帐!T5226&amp;""</f>
      </c>
      <c r="U5226">
        <f>[1]资金台帐!U5226&amp;""</f>
      </c>
      <c r="W5226">
        <f>[1]资金台帐!W5226&amp;""</f>
      </c>
      <c r="X5226">
        <f>[1]资金台帐!X5226&amp;""</f>
      </c>
      <c r="AB5226">
        <f>[1]资金台帐!AB5226</f>
        <v>0</v>
      </c>
      <c r="AC5226">
        <f>[1]资金台帐!AC5226</f>
        <v>0</v>
      </c>
      <c r="AD5226">
        <f>[1]资金台帐!AD5226</f>
        <v>0</v>
      </c>
      <c r="AJ5226">
        <f>[1]资金台帐!AJ5226</f>
        <v>0</v>
      </c>
      <c r="AK5226">
        <f>[1]资金台帐!AK5226</f>
        <v>0</v>
      </c>
      <c r="BA5226" s="22">
        <f t="shared" si="0"/>
      </c>
    </row>
    <row r="5227">
      <c r="B5227">
        <f>[1]资金台帐!B5227&amp;""</f>
      </c>
      <c r="H5227">
        <f>[1]资金台帐!H5227&amp;""</f>
      </c>
      <c r="J5227">
        <f>[1]资金台帐!J5227&amp;""</f>
      </c>
      <c r="N5227">
        <f>[1]资金台帐!N5227</f>
      </c>
      <c r="O5227">
        <f>[1]资金台帐!O5227&amp;""</f>
      </c>
      <c r="P5227">
        <f>[1]资金台帐!P5227&amp;""</f>
      </c>
      <c r="Q5227">
        <f>[1]资金台帐!Q5227&amp;""</f>
      </c>
      <c r="T5227">
        <f>[1]资金台帐!T5227&amp;""</f>
      </c>
      <c r="U5227">
        <f>[1]资金台帐!U5227&amp;""</f>
      </c>
      <c r="W5227">
        <f>[1]资金台帐!W5227&amp;""</f>
      </c>
      <c r="X5227">
        <f>[1]资金台帐!X5227&amp;""</f>
      </c>
      <c r="AB5227">
        <f>[1]资金台帐!AB5227</f>
        <v>0</v>
      </c>
      <c r="AC5227">
        <f>[1]资金台帐!AC5227</f>
        <v>0</v>
      </c>
      <c r="AD5227">
        <f>[1]资金台帐!AD5227</f>
        <v>0</v>
      </c>
      <c r="AJ5227">
        <f>[1]资金台帐!AJ5227</f>
        <v>0</v>
      </c>
      <c r="AK5227">
        <f>[1]资金台帐!AK5227</f>
        <v>0</v>
      </c>
      <c r="BA5227" s="22">
        <f t="shared" si="0"/>
      </c>
    </row>
    <row r="5228">
      <c r="B5228">
        <f>[1]资金台帐!B5228&amp;""</f>
      </c>
      <c r="H5228">
        <f>[1]资金台帐!H5228&amp;""</f>
      </c>
      <c r="J5228">
        <f>[1]资金台帐!J5228&amp;""</f>
      </c>
      <c r="N5228">
        <f>[1]资金台帐!N5228</f>
      </c>
      <c r="O5228">
        <f>[1]资金台帐!O5228&amp;""</f>
      </c>
      <c r="P5228">
        <f>[1]资金台帐!P5228&amp;""</f>
      </c>
      <c r="Q5228">
        <f>[1]资金台帐!Q5228&amp;""</f>
      </c>
      <c r="T5228">
        <f>[1]资金台帐!T5228&amp;""</f>
      </c>
      <c r="U5228">
        <f>[1]资金台帐!U5228&amp;""</f>
      </c>
      <c r="W5228">
        <f>[1]资金台帐!W5228&amp;""</f>
      </c>
      <c r="X5228">
        <f>[1]资金台帐!X5228&amp;""</f>
      </c>
      <c r="AB5228">
        <f>[1]资金台帐!AB5228</f>
        <v>0</v>
      </c>
      <c r="AC5228">
        <f>[1]资金台帐!AC5228</f>
        <v>0</v>
      </c>
      <c r="AD5228">
        <f>[1]资金台帐!AD5228</f>
        <v>0</v>
      </c>
      <c r="AJ5228">
        <f>[1]资金台帐!AJ5228</f>
        <v>0</v>
      </c>
      <c r="AK5228">
        <f>[1]资金台帐!AK5228</f>
        <v>0</v>
      </c>
      <c r="BA5228" s="22">
        <f t="shared" si="0"/>
      </c>
    </row>
    <row r="5229">
      <c r="B5229">
        <f>[1]资金台帐!B5229&amp;""</f>
      </c>
      <c r="H5229">
        <f>[1]资金台帐!H5229&amp;""</f>
      </c>
      <c r="J5229">
        <f>[1]资金台帐!J5229&amp;""</f>
      </c>
      <c r="N5229">
        <f>[1]资金台帐!N5229</f>
      </c>
      <c r="O5229">
        <f>[1]资金台帐!O5229&amp;""</f>
      </c>
      <c r="P5229">
        <f>[1]资金台帐!P5229&amp;""</f>
      </c>
      <c r="Q5229">
        <f>[1]资金台帐!Q5229&amp;""</f>
      </c>
      <c r="T5229">
        <f>[1]资金台帐!T5229&amp;""</f>
      </c>
      <c r="U5229">
        <f>[1]资金台帐!U5229&amp;""</f>
      </c>
      <c r="W5229">
        <f>[1]资金台帐!W5229&amp;""</f>
      </c>
      <c r="X5229">
        <f>[1]资金台帐!X5229&amp;""</f>
      </c>
      <c r="AB5229">
        <f>[1]资金台帐!AB5229</f>
        <v>0</v>
      </c>
      <c r="AC5229">
        <f>[1]资金台帐!AC5229</f>
        <v>0</v>
      </c>
      <c r="AD5229">
        <f>[1]资金台帐!AD5229</f>
        <v>0</v>
      </c>
      <c r="AJ5229">
        <f>[1]资金台帐!AJ5229</f>
        <v>0</v>
      </c>
      <c r="AK5229">
        <f>[1]资金台帐!AK5229</f>
        <v>0</v>
      </c>
      <c r="BA5229" s="22">
        <f t="shared" si="0"/>
      </c>
    </row>
    <row r="5230">
      <c r="B5230">
        <f>[1]资金台帐!B5230&amp;""</f>
      </c>
      <c r="H5230">
        <f>[1]资金台帐!H5230&amp;""</f>
      </c>
      <c r="J5230">
        <f>[1]资金台帐!J5230&amp;""</f>
      </c>
      <c r="N5230">
        <f>[1]资金台帐!N5230</f>
      </c>
      <c r="O5230">
        <f>[1]资金台帐!O5230&amp;""</f>
      </c>
      <c r="P5230">
        <f>[1]资金台帐!P5230&amp;""</f>
      </c>
      <c r="Q5230">
        <f>[1]资金台帐!Q5230&amp;""</f>
      </c>
      <c r="T5230">
        <f>[1]资金台帐!T5230&amp;""</f>
      </c>
      <c r="U5230">
        <f>[1]资金台帐!U5230&amp;""</f>
      </c>
      <c r="W5230">
        <f>[1]资金台帐!W5230&amp;""</f>
      </c>
      <c r="X5230">
        <f>[1]资金台帐!X5230&amp;""</f>
      </c>
      <c r="AB5230">
        <f>[1]资金台帐!AB5230</f>
        <v>0</v>
      </c>
      <c r="AC5230">
        <f>[1]资金台帐!AC5230</f>
        <v>0</v>
      </c>
      <c r="AD5230">
        <f>[1]资金台帐!AD5230</f>
        <v>0</v>
      </c>
      <c r="AJ5230">
        <f>[1]资金台帐!AJ5230</f>
        <v>0</v>
      </c>
      <c r="AK5230">
        <f>[1]资金台帐!AK5230</f>
        <v>0</v>
      </c>
      <c r="BA5230" s="22">
        <f t="shared" si="0"/>
      </c>
    </row>
    <row r="5231">
      <c r="B5231">
        <f>[1]资金台帐!B5231&amp;""</f>
      </c>
      <c r="H5231">
        <f>[1]资金台帐!H5231&amp;""</f>
      </c>
      <c r="J5231">
        <f>[1]资金台帐!J5231&amp;""</f>
      </c>
      <c r="N5231">
        <f>[1]资金台帐!N5231</f>
      </c>
      <c r="O5231">
        <f>[1]资金台帐!O5231&amp;""</f>
      </c>
      <c r="P5231">
        <f>[1]资金台帐!P5231&amp;""</f>
      </c>
      <c r="Q5231">
        <f>[1]资金台帐!Q5231&amp;""</f>
      </c>
      <c r="T5231">
        <f>[1]资金台帐!T5231&amp;""</f>
      </c>
      <c r="U5231">
        <f>[1]资金台帐!U5231&amp;""</f>
      </c>
      <c r="W5231">
        <f>[1]资金台帐!W5231&amp;""</f>
      </c>
      <c r="X5231">
        <f>[1]资金台帐!X5231&amp;""</f>
      </c>
      <c r="AB5231">
        <f>[1]资金台帐!AB5231</f>
        <v>0</v>
      </c>
      <c r="AC5231">
        <f>[1]资金台帐!AC5231</f>
        <v>0</v>
      </c>
      <c r="AD5231">
        <f>[1]资金台帐!AD5231</f>
        <v>0</v>
      </c>
      <c r="AJ5231">
        <f>[1]资金台帐!AJ5231</f>
        <v>0</v>
      </c>
      <c r="AK5231">
        <f>[1]资金台帐!AK5231</f>
        <v>0</v>
      </c>
      <c r="BA5231" s="22">
        <f t="shared" si="0"/>
      </c>
    </row>
    <row r="5232">
      <c r="B5232">
        <f>[1]资金台帐!B5232&amp;""</f>
      </c>
      <c r="H5232">
        <f>[1]资金台帐!H5232&amp;""</f>
      </c>
      <c r="J5232">
        <f>[1]资金台帐!J5232&amp;""</f>
      </c>
      <c r="N5232">
        <f>[1]资金台帐!N5232</f>
      </c>
      <c r="O5232">
        <f>[1]资金台帐!O5232&amp;""</f>
      </c>
      <c r="P5232">
        <f>[1]资金台帐!P5232&amp;""</f>
      </c>
      <c r="Q5232">
        <f>[1]资金台帐!Q5232&amp;""</f>
      </c>
      <c r="T5232">
        <f>[1]资金台帐!T5232&amp;""</f>
      </c>
      <c r="U5232">
        <f>[1]资金台帐!U5232&amp;""</f>
      </c>
      <c r="W5232">
        <f>[1]资金台帐!W5232&amp;""</f>
      </c>
      <c r="X5232">
        <f>[1]资金台帐!X5232&amp;""</f>
      </c>
      <c r="AB5232">
        <f>[1]资金台帐!AB5232</f>
        <v>0</v>
      </c>
      <c r="AC5232">
        <f>[1]资金台帐!AC5232</f>
        <v>0</v>
      </c>
      <c r="AD5232">
        <f>[1]资金台帐!AD5232</f>
        <v>0</v>
      </c>
      <c r="AJ5232">
        <f>[1]资金台帐!AJ5232</f>
        <v>0</v>
      </c>
      <c r="AK5232">
        <f>[1]资金台帐!AK5232</f>
        <v>0</v>
      </c>
      <c r="BA5232" s="22">
        <f t="shared" si="0"/>
      </c>
    </row>
    <row r="5233">
      <c r="B5233">
        <f>[1]资金台帐!B5233&amp;""</f>
      </c>
      <c r="H5233">
        <f>[1]资金台帐!H5233&amp;""</f>
      </c>
      <c r="J5233">
        <f>[1]资金台帐!J5233&amp;""</f>
      </c>
      <c r="N5233">
        <f>[1]资金台帐!N5233</f>
      </c>
      <c r="O5233">
        <f>[1]资金台帐!O5233&amp;""</f>
      </c>
      <c r="P5233">
        <f>[1]资金台帐!P5233&amp;""</f>
      </c>
      <c r="Q5233">
        <f>[1]资金台帐!Q5233&amp;""</f>
      </c>
      <c r="T5233">
        <f>[1]资金台帐!T5233&amp;""</f>
      </c>
      <c r="U5233">
        <f>[1]资金台帐!U5233&amp;""</f>
      </c>
      <c r="W5233">
        <f>[1]资金台帐!W5233&amp;""</f>
      </c>
      <c r="X5233">
        <f>[1]资金台帐!X5233&amp;""</f>
      </c>
      <c r="AB5233">
        <f>[1]资金台帐!AB5233</f>
        <v>0</v>
      </c>
      <c r="AC5233">
        <f>[1]资金台帐!AC5233</f>
        <v>0</v>
      </c>
      <c r="AD5233">
        <f>[1]资金台帐!AD5233</f>
        <v>0</v>
      </c>
      <c r="AJ5233">
        <f>[1]资金台帐!AJ5233</f>
        <v>0</v>
      </c>
      <c r="AK5233">
        <f>[1]资金台帐!AK5233</f>
        <v>0</v>
      </c>
      <c r="BA5233" s="22">
        <f t="shared" si="0"/>
      </c>
    </row>
    <row r="5234">
      <c r="B5234">
        <f>[1]资金台帐!B5234&amp;""</f>
      </c>
      <c r="H5234">
        <f>[1]资金台帐!H5234&amp;""</f>
      </c>
      <c r="J5234">
        <f>[1]资金台帐!J5234&amp;""</f>
      </c>
      <c r="N5234">
        <f>[1]资金台帐!N5234</f>
      </c>
      <c r="O5234">
        <f>[1]资金台帐!O5234&amp;""</f>
      </c>
      <c r="P5234">
        <f>[1]资金台帐!P5234&amp;""</f>
      </c>
      <c r="Q5234">
        <f>[1]资金台帐!Q5234&amp;""</f>
      </c>
      <c r="T5234">
        <f>[1]资金台帐!T5234&amp;""</f>
      </c>
      <c r="U5234">
        <f>[1]资金台帐!U5234&amp;""</f>
      </c>
      <c r="W5234">
        <f>[1]资金台帐!W5234&amp;""</f>
      </c>
      <c r="X5234">
        <f>[1]资金台帐!X5234&amp;""</f>
      </c>
      <c r="AB5234">
        <f>[1]资金台帐!AB5234</f>
        <v>0</v>
      </c>
      <c r="AC5234">
        <f>[1]资金台帐!AC5234</f>
        <v>0</v>
      </c>
      <c r="AD5234">
        <f>[1]资金台帐!AD5234</f>
        <v>0</v>
      </c>
      <c r="AJ5234">
        <f>[1]资金台帐!AJ5234</f>
        <v>0</v>
      </c>
      <c r="AK5234">
        <f>[1]资金台帐!AK5234</f>
        <v>0</v>
      </c>
      <c r="BA5234" s="22">
        <f t="shared" si="0"/>
      </c>
    </row>
    <row r="5235">
      <c r="B5235">
        <f>[1]资金台帐!B5235&amp;""</f>
      </c>
      <c r="H5235">
        <f>[1]资金台帐!H5235&amp;""</f>
      </c>
      <c r="J5235">
        <f>[1]资金台帐!J5235&amp;""</f>
      </c>
      <c r="N5235">
        <f>[1]资金台帐!N5235</f>
      </c>
      <c r="O5235">
        <f>[1]资金台帐!O5235&amp;""</f>
      </c>
      <c r="P5235">
        <f>[1]资金台帐!P5235&amp;""</f>
      </c>
      <c r="Q5235">
        <f>[1]资金台帐!Q5235&amp;""</f>
      </c>
      <c r="T5235">
        <f>[1]资金台帐!T5235&amp;""</f>
      </c>
      <c r="U5235">
        <f>[1]资金台帐!U5235&amp;""</f>
      </c>
      <c r="W5235">
        <f>[1]资金台帐!W5235&amp;""</f>
      </c>
      <c r="X5235">
        <f>[1]资金台帐!X5235&amp;""</f>
      </c>
      <c r="AB5235">
        <f>[1]资金台帐!AB5235</f>
        <v>0</v>
      </c>
      <c r="AC5235">
        <f>[1]资金台帐!AC5235</f>
        <v>0</v>
      </c>
      <c r="AD5235">
        <f>[1]资金台帐!AD5235</f>
        <v>0</v>
      </c>
      <c r="AJ5235">
        <f>[1]资金台帐!AJ5235</f>
        <v>0</v>
      </c>
      <c r="AK5235">
        <f>[1]资金台帐!AK5235</f>
        <v>0</v>
      </c>
      <c r="BA5235" s="22">
        <f t="shared" si="0"/>
      </c>
    </row>
    <row r="5236">
      <c r="B5236">
        <f>[1]资金台帐!B5236&amp;""</f>
      </c>
      <c r="H5236">
        <f>[1]资金台帐!H5236&amp;""</f>
      </c>
      <c r="J5236">
        <f>[1]资金台帐!J5236&amp;""</f>
      </c>
      <c r="N5236">
        <f>[1]资金台帐!N5236</f>
      </c>
      <c r="O5236">
        <f>[1]资金台帐!O5236&amp;""</f>
      </c>
      <c r="P5236">
        <f>[1]资金台帐!P5236&amp;""</f>
      </c>
      <c r="Q5236">
        <f>[1]资金台帐!Q5236&amp;""</f>
      </c>
      <c r="T5236">
        <f>[1]资金台帐!T5236&amp;""</f>
      </c>
      <c r="U5236">
        <f>[1]资金台帐!U5236&amp;""</f>
      </c>
      <c r="W5236">
        <f>[1]资金台帐!W5236&amp;""</f>
      </c>
      <c r="X5236">
        <f>[1]资金台帐!X5236&amp;""</f>
      </c>
      <c r="AB5236">
        <f>[1]资金台帐!AB5236</f>
        <v>0</v>
      </c>
      <c r="AC5236">
        <f>[1]资金台帐!AC5236</f>
        <v>0</v>
      </c>
      <c r="AD5236">
        <f>[1]资金台帐!AD5236</f>
        <v>0</v>
      </c>
      <c r="AJ5236">
        <f>[1]资金台帐!AJ5236</f>
        <v>0</v>
      </c>
      <c r="AK5236">
        <f>[1]资金台帐!AK5236</f>
        <v>0</v>
      </c>
      <c r="BA5236" s="22">
        <f t="shared" si="0"/>
      </c>
    </row>
    <row r="5237">
      <c r="B5237">
        <f>[1]资金台帐!B5237&amp;""</f>
      </c>
      <c r="H5237">
        <f>[1]资金台帐!H5237&amp;""</f>
      </c>
      <c r="J5237">
        <f>[1]资金台帐!J5237&amp;""</f>
      </c>
      <c r="N5237">
        <f>[1]资金台帐!N5237</f>
      </c>
      <c r="O5237">
        <f>[1]资金台帐!O5237&amp;""</f>
      </c>
      <c r="P5237">
        <f>[1]资金台帐!P5237&amp;""</f>
      </c>
      <c r="Q5237">
        <f>[1]资金台帐!Q5237&amp;""</f>
      </c>
      <c r="T5237">
        <f>[1]资金台帐!T5237&amp;""</f>
      </c>
      <c r="U5237">
        <f>[1]资金台帐!U5237&amp;""</f>
      </c>
      <c r="W5237">
        <f>[1]资金台帐!W5237&amp;""</f>
      </c>
      <c r="X5237">
        <f>[1]资金台帐!X5237&amp;""</f>
      </c>
      <c r="AB5237">
        <f>[1]资金台帐!AB5237</f>
        <v>0</v>
      </c>
      <c r="AC5237">
        <f>[1]资金台帐!AC5237</f>
        <v>0</v>
      </c>
      <c r="AD5237">
        <f>[1]资金台帐!AD5237</f>
        <v>0</v>
      </c>
      <c r="AJ5237">
        <f>[1]资金台帐!AJ5237</f>
        <v>0</v>
      </c>
      <c r="AK5237">
        <f>[1]资金台帐!AK5237</f>
        <v>0</v>
      </c>
      <c r="BA5237" s="22">
        <f t="shared" si="0"/>
      </c>
    </row>
    <row r="5238">
      <c r="B5238">
        <f>[1]资金台帐!B5238&amp;""</f>
      </c>
      <c r="H5238">
        <f>[1]资金台帐!H5238&amp;""</f>
      </c>
      <c r="J5238">
        <f>[1]资金台帐!J5238&amp;""</f>
      </c>
      <c r="N5238">
        <f>[1]资金台帐!N5238</f>
      </c>
      <c r="O5238">
        <f>[1]资金台帐!O5238&amp;""</f>
      </c>
      <c r="P5238">
        <f>[1]资金台帐!P5238&amp;""</f>
      </c>
      <c r="Q5238">
        <f>[1]资金台帐!Q5238&amp;""</f>
      </c>
      <c r="T5238">
        <f>[1]资金台帐!T5238&amp;""</f>
      </c>
      <c r="U5238">
        <f>[1]资金台帐!U5238&amp;""</f>
      </c>
      <c r="W5238">
        <f>[1]资金台帐!W5238&amp;""</f>
      </c>
      <c r="X5238">
        <f>[1]资金台帐!X5238&amp;""</f>
      </c>
      <c r="AB5238">
        <f>[1]资金台帐!AB5238</f>
        <v>0</v>
      </c>
      <c r="AC5238">
        <f>[1]资金台帐!AC5238</f>
        <v>0</v>
      </c>
      <c r="AD5238">
        <f>[1]资金台帐!AD5238</f>
        <v>0</v>
      </c>
      <c r="AJ5238">
        <f>[1]资金台帐!AJ5238</f>
        <v>0</v>
      </c>
      <c r="AK5238">
        <f>[1]资金台帐!AK5238</f>
        <v>0</v>
      </c>
      <c r="BA5238" s="22">
        <f t="shared" si="0"/>
      </c>
    </row>
    <row r="5239">
      <c r="B5239">
        <f>[1]资金台帐!B5239&amp;""</f>
      </c>
      <c r="H5239">
        <f>[1]资金台帐!H5239&amp;""</f>
      </c>
      <c r="J5239">
        <f>[1]资金台帐!J5239&amp;""</f>
      </c>
      <c r="N5239">
        <f>[1]资金台帐!N5239</f>
      </c>
      <c r="O5239">
        <f>[1]资金台帐!O5239&amp;""</f>
      </c>
      <c r="P5239">
        <f>[1]资金台帐!P5239&amp;""</f>
      </c>
      <c r="Q5239">
        <f>[1]资金台帐!Q5239&amp;""</f>
      </c>
      <c r="T5239">
        <f>[1]资金台帐!T5239&amp;""</f>
      </c>
      <c r="U5239">
        <f>[1]资金台帐!U5239&amp;""</f>
      </c>
      <c r="W5239">
        <f>[1]资金台帐!W5239&amp;""</f>
      </c>
      <c r="X5239">
        <f>[1]资金台帐!X5239&amp;""</f>
      </c>
      <c r="AB5239">
        <f>[1]资金台帐!AB5239</f>
        <v>0</v>
      </c>
      <c r="AC5239">
        <f>[1]资金台帐!AC5239</f>
        <v>0</v>
      </c>
      <c r="AD5239">
        <f>[1]资金台帐!AD5239</f>
        <v>0</v>
      </c>
      <c r="AJ5239">
        <f>[1]资金台帐!AJ5239</f>
        <v>0</v>
      </c>
      <c r="AK5239">
        <f>[1]资金台帐!AK5239</f>
        <v>0</v>
      </c>
      <c r="BA5239" s="22">
        <f t="shared" si="0"/>
      </c>
    </row>
    <row r="5240">
      <c r="B5240">
        <f>[1]资金台帐!B5240&amp;""</f>
      </c>
      <c r="H5240">
        <f>[1]资金台帐!H5240&amp;""</f>
      </c>
      <c r="J5240">
        <f>[1]资金台帐!J5240&amp;""</f>
      </c>
      <c r="N5240">
        <f>[1]资金台帐!N5240</f>
      </c>
      <c r="O5240">
        <f>[1]资金台帐!O5240&amp;""</f>
      </c>
      <c r="P5240">
        <f>[1]资金台帐!P5240&amp;""</f>
      </c>
      <c r="Q5240">
        <f>[1]资金台帐!Q5240&amp;""</f>
      </c>
      <c r="T5240">
        <f>[1]资金台帐!T5240&amp;""</f>
      </c>
      <c r="U5240">
        <f>[1]资金台帐!U5240&amp;""</f>
      </c>
      <c r="W5240">
        <f>[1]资金台帐!W5240&amp;""</f>
      </c>
      <c r="X5240">
        <f>[1]资金台帐!X5240&amp;""</f>
      </c>
      <c r="AB5240">
        <f>[1]资金台帐!AB5240</f>
        <v>0</v>
      </c>
      <c r="AC5240">
        <f>[1]资金台帐!AC5240</f>
        <v>0</v>
      </c>
      <c r="AD5240">
        <f>[1]资金台帐!AD5240</f>
        <v>0</v>
      </c>
      <c r="AJ5240">
        <f>[1]资金台帐!AJ5240</f>
        <v>0</v>
      </c>
      <c r="AK5240">
        <f>[1]资金台帐!AK5240</f>
        <v>0</v>
      </c>
      <c r="BA5240" s="22">
        <f t="shared" si="0"/>
      </c>
    </row>
    <row r="5241">
      <c r="B5241">
        <f>[1]资金台帐!B5241&amp;""</f>
      </c>
      <c r="H5241">
        <f>[1]资金台帐!H5241&amp;""</f>
      </c>
      <c r="J5241">
        <f>[1]资金台帐!J5241&amp;""</f>
      </c>
      <c r="N5241">
        <f>[1]资金台帐!N5241</f>
      </c>
      <c r="O5241">
        <f>[1]资金台帐!O5241&amp;""</f>
      </c>
      <c r="P5241">
        <f>[1]资金台帐!P5241&amp;""</f>
      </c>
      <c r="Q5241">
        <f>[1]资金台帐!Q5241&amp;""</f>
      </c>
      <c r="T5241">
        <f>[1]资金台帐!T5241&amp;""</f>
      </c>
      <c r="U5241">
        <f>[1]资金台帐!U5241&amp;""</f>
      </c>
      <c r="W5241">
        <f>[1]资金台帐!W5241&amp;""</f>
      </c>
      <c r="X5241">
        <f>[1]资金台帐!X5241&amp;""</f>
      </c>
      <c r="AB5241">
        <f>[1]资金台帐!AB5241</f>
        <v>0</v>
      </c>
      <c r="AC5241">
        <f>[1]资金台帐!AC5241</f>
        <v>0</v>
      </c>
      <c r="AD5241">
        <f>[1]资金台帐!AD5241</f>
        <v>0</v>
      </c>
      <c r="AJ5241">
        <f>[1]资金台帐!AJ5241</f>
        <v>0</v>
      </c>
      <c r="AK5241">
        <f>[1]资金台帐!AK5241</f>
        <v>0</v>
      </c>
      <c r="BA5241" s="22">
        <f t="shared" si="0"/>
      </c>
    </row>
    <row r="5242">
      <c r="B5242">
        <f>[1]资金台帐!B5242&amp;""</f>
      </c>
      <c r="H5242">
        <f>[1]资金台帐!H5242&amp;""</f>
      </c>
      <c r="J5242">
        <f>[1]资金台帐!J5242&amp;""</f>
      </c>
      <c r="N5242">
        <f>[1]资金台帐!N5242</f>
      </c>
      <c r="O5242">
        <f>[1]资金台帐!O5242&amp;""</f>
      </c>
      <c r="P5242">
        <f>[1]资金台帐!P5242&amp;""</f>
      </c>
      <c r="Q5242">
        <f>[1]资金台帐!Q5242&amp;""</f>
      </c>
      <c r="T5242">
        <f>[1]资金台帐!T5242&amp;""</f>
      </c>
      <c r="U5242">
        <f>[1]资金台帐!U5242&amp;""</f>
      </c>
      <c r="W5242">
        <f>[1]资金台帐!W5242&amp;""</f>
      </c>
      <c r="X5242">
        <f>[1]资金台帐!X5242&amp;""</f>
      </c>
      <c r="AB5242">
        <f>[1]资金台帐!AB5242</f>
        <v>0</v>
      </c>
      <c r="AC5242">
        <f>[1]资金台帐!AC5242</f>
        <v>0</v>
      </c>
      <c r="AD5242">
        <f>[1]资金台帐!AD5242</f>
        <v>0</v>
      </c>
      <c r="AJ5242">
        <f>[1]资金台帐!AJ5242</f>
        <v>0</v>
      </c>
      <c r="AK5242">
        <f>[1]资金台帐!AK5242</f>
        <v>0</v>
      </c>
      <c r="BA5242" s="22">
        <f t="shared" si="0"/>
      </c>
    </row>
    <row r="5243">
      <c r="B5243">
        <f>[1]资金台帐!B5243&amp;""</f>
      </c>
      <c r="H5243">
        <f>[1]资金台帐!H5243&amp;""</f>
      </c>
      <c r="J5243">
        <f>[1]资金台帐!J5243&amp;""</f>
      </c>
      <c r="N5243">
        <f>[1]资金台帐!N5243</f>
      </c>
      <c r="O5243">
        <f>[1]资金台帐!O5243&amp;""</f>
      </c>
      <c r="P5243">
        <f>[1]资金台帐!P5243&amp;""</f>
      </c>
      <c r="Q5243">
        <f>[1]资金台帐!Q5243&amp;""</f>
      </c>
      <c r="T5243">
        <f>[1]资金台帐!T5243&amp;""</f>
      </c>
      <c r="U5243">
        <f>[1]资金台帐!U5243&amp;""</f>
      </c>
      <c r="W5243">
        <f>[1]资金台帐!W5243&amp;""</f>
      </c>
      <c r="X5243">
        <f>[1]资金台帐!X5243&amp;""</f>
      </c>
      <c r="AB5243">
        <f>[1]资金台帐!AB5243</f>
        <v>0</v>
      </c>
      <c r="AC5243">
        <f>[1]资金台帐!AC5243</f>
        <v>0</v>
      </c>
      <c r="AD5243">
        <f>[1]资金台帐!AD5243</f>
        <v>0</v>
      </c>
      <c r="AJ5243">
        <f>[1]资金台帐!AJ5243</f>
        <v>0</v>
      </c>
      <c r="AK5243">
        <f>[1]资金台帐!AK5243</f>
        <v>0</v>
      </c>
      <c r="BA5243" s="22">
        <f t="shared" si="0"/>
      </c>
    </row>
    <row r="5244">
      <c r="B5244">
        <f>[1]资金台帐!B5244&amp;""</f>
      </c>
      <c r="H5244">
        <f>[1]资金台帐!H5244&amp;""</f>
      </c>
      <c r="J5244">
        <f>[1]资金台帐!J5244&amp;""</f>
      </c>
      <c r="N5244">
        <f>[1]资金台帐!N5244</f>
      </c>
      <c r="O5244">
        <f>[1]资金台帐!O5244&amp;""</f>
      </c>
      <c r="P5244">
        <f>[1]资金台帐!P5244&amp;""</f>
      </c>
      <c r="Q5244">
        <f>[1]资金台帐!Q5244&amp;""</f>
      </c>
      <c r="T5244">
        <f>[1]资金台帐!T5244&amp;""</f>
      </c>
      <c r="U5244">
        <f>[1]资金台帐!U5244&amp;""</f>
      </c>
      <c r="W5244">
        <f>[1]资金台帐!W5244&amp;""</f>
      </c>
      <c r="X5244">
        <f>[1]资金台帐!X5244&amp;""</f>
      </c>
      <c r="AB5244">
        <f>[1]资金台帐!AB5244</f>
        <v>0</v>
      </c>
      <c r="AC5244">
        <f>[1]资金台帐!AC5244</f>
        <v>0</v>
      </c>
      <c r="AD5244">
        <f>[1]资金台帐!AD5244</f>
        <v>0</v>
      </c>
      <c r="AJ5244">
        <f>[1]资金台帐!AJ5244</f>
        <v>0</v>
      </c>
      <c r="AK5244">
        <f>[1]资金台帐!AK5244</f>
        <v>0</v>
      </c>
      <c r="BA5244" s="22">
        <f t="shared" si="0"/>
      </c>
    </row>
    <row r="5245">
      <c r="B5245">
        <f>[1]资金台帐!B5245&amp;""</f>
      </c>
      <c r="H5245">
        <f>[1]资金台帐!H5245&amp;""</f>
      </c>
      <c r="J5245">
        <f>[1]资金台帐!J5245&amp;""</f>
      </c>
      <c r="N5245">
        <f>[1]资金台帐!N5245</f>
      </c>
      <c r="O5245">
        <f>[1]资金台帐!O5245&amp;""</f>
      </c>
      <c r="P5245">
        <f>[1]资金台帐!P5245&amp;""</f>
      </c>
      <c r="Q5245">
        <f>[1]资金台帐!Q5245&amp;""</f>
      </c>
      <c r="T5245">
        <f>[1]资金台帐!T5245&amp;""</f>
      </c>
      <c r="U5245">
        <f>[1]资金台帐!U5245&amp;""</f>
      </c>
      <c r="W5245">
        <f>[1]资金台帐!W5245&amp;""</f>
      </c>
      <c r="X5245">
        <f>[1]资金台帐!X5245&amp;""</f>
      </c>
      <c r="AB5245">
        <f>[1]资金台帐!AB5245</f>
        <v>0</v>
      </c>
      <c r="AC5245">
        <f>[1]资金台帐!AC5245</f>
        <v>0</v>
      </c>
      <c r="AD5245">
        <f>[1]资金台帐!AD5245</f>
        <v>0</v>
      </c>
      <c r="AJ5245">
        <f>[1]资金台帐!AJ5245</f>
        <v>0</v>
      </c>
      <c r="AK5245">
        <f>[1]资金台帐!AK5245</f>
        <v>0</v>
      </c>
      <c r="BA5245" s="22">
        <f t="shared" si="0"/>
      </c>
    </row>
    <row r="5246">
      <c r="B5246">
        <f>[1]资金台帐!B5246&amp;""</f>
      </c>
      <c r="H5246">
        <f>[1]资金台帐!H5246&amp;""</f>
      </c>
      <c r="J5246">
        <f>[1]资金台帐!J5246&amp;""</f>
      </c>
      <c r="N5246">
        <f>[1]资金台帐!N5246</f>
      </c>
      <c r="O5246">
        <f>[1]资金台帐!O5246&amp;""</f>
      </c>
      <c r="P5246">
        <f>[1]资金台帐!P5246&amp;""</f>
      </c>
      <c r="Q5246">
        <f>[1]资金台帐!Q5246&amp;""</f>
      </c>
      <c r="T5246">
        <f>[1]资金台帐!T5246&amp;""</f>
      </c>
      <c r="U5246">
        <f>[1]资金台帐!U5246&amp;""</f>
      </c>
      <c r="W5246">
        <f>[1]资金台帐!W5246&amp;""</f>
      </c>
      <c r="X5246">
        <f>[1]资金台帐!X5246&amp;""</f>
      </c>
      <c r="AB5246">
        <f>[1]资金台帐!AB5246</f>
        <v>0</v>
      </c>
      <c r="AC5246">
        <f>[1]资金台帐!AC5246</f>
        <v>0</v>
      </c>
      <c r="AD5246">
        <f>[1]资金台帐!AD5246</f>
        <v>0</v>
      </c>
      <c r="AJ5246">
        <f>[1]资金台帐!AJ5246</f>
        <v>0</v>
      </c>
      <c r="AK5246">
        <f>[1]资金台帐!AK5246</f>
        <v>0</v>
      </c>
      <c r="BA5246" s="22">
        <f t="shared" si="0"/>
      </c>
    </row>
    <row r="5247">
      <c r="B5247">
        <f>[1]资金台帐!B5247&amp;""</f>
      </c>
      <c r="H5247">
        <f>[1]资金台帐!H5247&amp;""</f>
      </c>
      <c r="J5247">
        <f>[1]资金台帐!J5247&amp;""</f>
      </c>
      <c r="N5247">
        <f>[1]资金台帐!N5247</f>
      </c>
      <c r="O5247">
        <f>[1]资金台帐!O5247&amp;""</f>
      </c>
      <c r="P5247">
        <f>[1]资金台帐!P5247&amp;""</f>
      </c>
      <c r="Q5247">
        <f>[1]资金台帐!Q5247&amp;""</f>
      </c>
      <c r="T5247">
        <f>[1]资金台帐!T5247&amp;""</f>
      </c>
      <c r="U5247">
        <f>[1]资金台帐!U5247&amp;""</f>
      </c>
      <c r="W5247">
        <f>[1]资金台帐!W5247&amp;""</f>
      </c>
      <c r="X5247">
        <f>[1]资金台帐!X5247&amp;""</f>
      </c>
      <c r="AB5247">
        <f>[1]资金台帐!AB5247</f>
        <v>0</v>
      </c>
      <c r="AC5247">
        <f>[1]资金台帐!AC5247</f>
        <v>0</v>
      </c>
      <c r="AD5247">
        <f>[1]资金台帐!AD5247</f>
        <v>0</v>
      </c>
      <c r="AJ5247">
        <f>[1]资金台帐!AJ5247</f>
        <v>0</v>
      </c>
      <c r="AK5247">
        <f>[1]资金台帐!AK5247</f>
        <v>0</v>
      </c>
      <c r="BA5247" s="22">
        <f t="shared" si="0"/>
      </c>
    </row>
    <row r="5248">
      <c r="B5248">
        <f>[1]资金台帐!B5248&amp;""</f>
      </c>
      <c r="H5248">
        <f>[1]资金台帐!H5248&amp;""</f>
      </c>
      <c r="J5248">
        <f>[1]资金台帐!J5248&amp;""</f>
      </c>
      <c r="N5248">
        <f>[1]资金台帐!N5248</f>
      </c>
      <c r="O5248">
        <f>[1]资金台帐!O5248&amp;""</f>
      </c>
      <c r="P5248">
        <f>[1]资金台帐!P5248&amp;""</f>
      </c>
      <c r="Q5248">
        <f>[1]资金台帐!Q5248&amp;""</f>
      </c>
      <c r="T5248">
        <f>[1]资金台帐!T5248&amp;""</f>
      </c>
      <c r="U5248">
        <f>[1]资金台帐!U5248&amp;""</f>
      </c>
      <c r="W5248">
        <f>[1]资金台帐!W5248&amp;""</f>
      </c>
      <c r="X5248">
        <f>[1]资金台帐!X5248&amp;""</f>
      </c>
      <c r="AB5248">
        <f>[1]资金台帐!AB5248</f>
        <v>0</v>
      </c>
      <c r="AC5248">
        <f>[1]资金台帐!AC5248</f>
        <v>0</v>
      </c>
      <c r="AD5248">
        <f>[1]资金台帐!AD5248</f>
        <v>0</v>
      </c>
      <c r="AJ5248">
        <f>[1]资金台帐!AJ5248</f>
        <v>0</v>
      </c>
      <c r="AK5248">
        <f>[1]资金台帐!AK5248</f>
        <v>0</v>
      </c>
      <c r="BA5248" s="22">
        <f t="shared" si="0"/>
      </c>
    </row>
    <row r="5249">
      <c r="B5249">
        <f>[1]资金台帐!B5249&amp;""</f>
      </c>
      <c r="H5249">
        <f>[1]资金台帐!H5249&amp;""</f>
      </c>
      <c r="J5249">
        <f>[1]资金台帐!J5249&amp;""</f>
      </c>
      <c r="N5249">
        <f>[1]资金台帐!N5249</f>
      </c>
      <c r="O5249">
        <f>[1]资金台帐!O5249&amp;""</f>
      </c>
      <c r="P5249">
        <f>[1]资金台帐!P5249&amp;""</f>
      </c>
      <c r="Q5249">
        <f>[1]资金台帐!Q5249&amp;""</f>
      </c>
      <c r="T5249">
        <f>[1]资金台帐!T5249&amp;""</f>
      </c>
      <c r="U5249">
        <f>[1]资金台帐!U5249&amp;""</f>
      </c>
      <c r="W5249">
        <f>[1]资金台帐!W5249&amp;""</f>
      </c>
      <c r="X5249">
        <f>[1]资金台帐!X5249&amp;""</f>
      </c>
      <c r="AB5249">
        <f>[1]资金台帐!AB5249</f>
        <v>0</v>
      </c>
      <c r="AC5249">
        <f>[1]资金台帐!AC5249</f>
        <v>0</v>
      </c>
      <c r="AD5249">
        <f>[1]资金台帐!AD5249</f>
        <v>0</v>
      </c>
      <c r="AJ5249">
        <f>[1]资金台帐!AJ5249</f>
        <v>0</v>
      </c>
      <c r="AK5249">
        <f>[1]资金台帐!AK5249</f>
        <v>0</v>
      </c>
      <c r="BA5249" s="22">
        <f t="shared" si="0"/>
      </c>
    </row>
    <row r="5250">
      <c r="B5250">
        <f>[1]资金台帐!B5250&amp;""</f>
      </c>
      <c r="H5250">
        <f>[1]资金台帐!H5250&amp;""</f>
      </c>
      <c r="J5250">
        <f>[1]资金台帐!J5250&amp;""</f>
      </c>
      <c r="N5250">
        <f>[1]资金台帐!N5250</f>
      </c>
      <c r="O5250">
        <f>[1]资金台帐!O5250&amp;""</f>
      </c>
      <c r="P5250">
        <f>[1]资金台帐!P5250&amp;""</f>
      </c>
      <c r="Q5250">
        <f>[1]资金台帐!Q5250&amp;""</f>
      </c>
      <c r="T5250">
        <f>[1]资金台帐!T5250&amp;""</f>
      </c>
      <c r="U5250">
        <f>[1]资金台帐!U5250&amp;""</f>
      </c>
      <c r="W5250">
        <f>[1]资金台帐!W5250&amp;""</f>
      </c>
      <c r="X5250">
        <f>[1]资金台帐!X5250&amp;""</f>
      </c>
      <c r="AB5250">
        <f>[1]资金台帐!AB5250</f>
        <v>0</v>
      </c>
      <c r="AC5250">
        <f>[1]资金台帐!AC5250</f>
        <v>0</v>
      </c>
      <c r="AD5250">
        <f>[1]资金台帐!AD5250</f>
        <v>0</v>
      </c>
      <c r="AJ5250">
        <f>[1]资金台帐!AJ5250</f>
        <v>0</v>
      </c>
      <c r="AK5250">
        <f>[1]资金台帐!AK5250</f>
        <v>0</v>
      </c>
      <c r="BA5250" s="22">
        <f t="shared" si="0"/>
      </c>
    </row>
    <row r="5251">
      <c r="B5251">
        <f>[1]资金台帐!B5251&amp;""</f>
      </c>
      <c r="H5251">
        <f>[1]资金台帐!H5251&amp;""</f>
      </c>
      <c r="J5251">
        <f>[1]资金台帐!J5251&amp;""</f>
      </c>
      <c r="N5251">
        <f>[1]资金台帐!N5251</f>
      </c>
      <c r="O5251">
        <f>[1]资金台帐!O5251&amp;""</f>
      </c>
      <c r="P5251">
        <f>[1]资金台帐!P5251&amp;""</f>
      </c>
      <c r="Q5251">
        <f>[1]资金台帐!Q5251&amp;""</f>
      </c>
      <c r="T5251">
        <f>[1]资金台帐!T5251&amp;""</f>
      </c>
      <c r="U5251">
        <f>[1]资金台帐!U5251&amp;""</f>
      </c>
      <c r="W5251">
        <f>[1]资金台帐!W5251&amp;""</f>
      </c>
      <c r="X5251">
        <f>[1]资金台帐!X5251&amp;""</f>
      </c>
      <c r="AB5251">
        <f>[1]资金台帐!AB5251</f>
        <v>0</v>
      </c>
      <c r="AC5251">
        <f>[1]资金台帐!AC5251</f>
        <v>0</v>
      </c>
      <c r="AD5251">
        <f>[1]资金台帐!AD5251</f>
        <v>0</v>
      </c>
      <c r="AJ5251">
        <f>[1]资金台帐!AJ5251</f>
        <v>0</v>
      </c>
      <c r="AK5251">
        <f>[1]资金台帐!AK5251</f>
        <v>0</v>
      </c>
      <c r="BA5251" s="22">
        <f t="shared" si="0"/>
      </c>
    </row>
    <row r="5252">
      <c r="B5252">
        <f>[1]资金台帐!B5252&amp;""</f>
      </c>
      <c r="H5252">
        <f>[1]资金台帐!H5252&amp;""</f>
      </c>
      <c r="J5252">
        <f>[1]资金台帐!J5252&amp;""</f>
      </c>
      <c r="N5252">
        <f>[1]资金台帐!N5252</f>
      </c>
      <c r="O5252">
        <f>[1]资金台帐!O5252&amp;""</f>
      </c>
      <c r="P5252">
        <f>[1]资金台帐!P5252&amp;""</f>
      </c>
      <c r="Q5252">
        <f>[1]资金台帐!Q5252&amp;""</f>
      </c>
      <c r="T5252">
        <f>[1]资金台帐!T5252&amp;""</f>
      </c>
      <c r="U5252">
        <f>[1]资金台帐!U5252&amp;""</f>
      </c>
      <c r="W5252">
        <f>[1]资金台帐!W5252&amp;""</f>
      </c>
      <c r="X5252">
        <f>[1]资金台帐!X5252&amp;""</f>
      </c>
      <c r="AB5252">
        <f>[1]资金台帐!AB5252</f>
        <v>0</v>
      </c>
      <c r="AC5252">
        <f>[1]资金台帐!AC5252</f>
        <v>0</v>
      </c>
      <c r="AD5252">
        <f>[1]资金台帐!AD5252</f>
        <v>0</v>
      </c>
      <c r="AJ5252">
        <f>[1]资金台帐!AJ5252</f>
        <v>0</v>
      </c>
      <c r="AK5252">
        <f>[1]资金台帐!AK5252</f>
        <v>0</v>
      </c>
      <c r="BA5252" s="22">
        <f t="shared" si="0"/>
      </c>
    </row>
    <row r="5253">
      <c r="B5253">
        <f>[1]资金台帐!B5253&amp;""</f>
      </c>
      <c r="H5253">
        <f>[1]资金台帐!H5253&amp;""</f>
      </c>
      <c r="J5253">
        <f>[1]资金台帐!J5253&amp;""</f>
      </c>
      <c r="N5253">
        <f>[1]资金台帐!N5253</f>
      </c>
      <c r="O5253">
        <f>[1]资金台帐!O5253&amp;""</f>
      </c>
      <c r="P5253">
        <f>[1]资金台帐!P5253&amp;""</f>
      </c>
      <c r="Q5253">
        <f>[1]资金台帐!Q5253&amp;""</f>
      </c>
      <c r="T5253">
        <f>[1]资金台帐!T5253&amp;""</f>
      </c>
      <c r="U5253">
        <f>[1]资金台帐!U5253&amp;""</f>
      </c>
      <c r="W5253">
        <f>[1]资金台帐!W5253&amp;""</f>
      </c>
      <c r="X5253">
        <f>[1]资金台帐!X5253&amp;""</f>
      </c>
      <c r="AB5253">
        <f>[1]资金台帐!AB5253</f>
        <v>0</v>
      </c>
      <c r="AC5253">
        <f>[1]资金台帐!AC5253</f>
        <v>0</v>
      </c>
      <c r="AD5253">
        <f>[1]资金台帐!AD5253</f>
        <v>0</v>
      </c>
      <c r="AJ5253">
        <f>[1]资金台帐!AJ5253</f>
        <v>0</v>
      </c>
      <c r="AK5253">
        <f>[1]资金台帐!AK5253</f>
        <v>0</v>
      </c>
      <c r="BA5253" s="22">
        <f t="shared" si="0"/>
      </c>
    </row>
    <row r="5254">
      <c r="B5254">
        <f>[1]资金台帐!B5254&amp;""</f>
      </c>
      <c r="H5254">
        <f>[1]资金台帐!H5254&amp;""</f>
      </c>
      <c r="J5254">
        <f>[1]资金台帐!J5254&amp;""</f>
      </c>
      <c r="N5254">
        <f>[1]资金台帐!N5254</f>
      </c>
      <c r="O5254">
        <f>[1]资金台帐!O5254&amp;""</f>
      </c>
      <c r="P5254">
        <f>[1]资金台帐!P5254&amp;""</f>
      </c>
      <c r="Q5254">
        <f>[1]资金台帐!Q5254&amp;""</f>
      </c>
      <c r="T5254">
        <f>[1]资金台帐!T5254&amp;""</f>
      </c>
      <c r="U5254">
        <f>[1]资金台帐!U5254&amp;""</f>
      </c>
      <c r="W5254">
        <f>[1]资金台帐!W5254&amp;""</f>
      </c>
      <c r="X5254">
        <f>[1]资金台帐!X5254&amp;""</f>
      </c>
      <c r="AB5254">
        <f>[1]资金台帐!AB5254</f>
        <v>0</v>
      </c>
      <c r="AC5254">
        <f>[1]资金台帐!AC5254</f>
        <v>0</v>
      </c>
      <c r="AD5254">
        <f>[1]资金台帐!AD5254</f>
        <v>0</v>
      </c>
      <c r="AJ5254">
        <f>[1]资金台帐!AJ5254</f>
        <v>0</v>
      </c>
      <c r="AK5254">
        <f>[1]资金台帐!AK5254</f>
        <v>0</v>
      </c>
      <c r="BA5254" s="22">
        <f t="shared" si="0"/>
      </c>
    </row>
    <row r="5255">
      <c r="B5255">
        <f>[1]资金台帐!B5255&amp;""</f>
      </c>
      <c r="H5255">
        <f>[1]资金台帐!H5255&amp;""</f>
      </c>
      <c r="J5255">
        <f>[1]资金台帐!J5255&amp;""</f>
      </c>
      <c r="N5255">
        <f>[1]资金台帐!N5255</f>
      </c>
      <c r="O5255">
        <f>[1]资金台帐!O5255&amp;""</f>
      </c>
      <c r="P5255">
        <f>[1]资金台帐!P5255&amp;""</f>
      </c>
      <c r="Q5255">
        <f>[1]资金台帐!Q5255&amp;""</f>
      </c>
      <c r="T5255">
        <f>[1]资金台帐!T5255&amp;""</f>
      </c>
      <c r="U5255">
        <f>[1]资金台帐!U5255&amp;""</f>
      </c>
      <c r="W5255">
        <f>[1]资金台帐!W5255&amp;""</f>
      </c>
      <c r="X5255">
        <f>[1]资金台帐!X5255&amp;""</f>
      </c>
      <c r="AB5255">
        <f>[1]资金台帐!AB5255</f>
        <v>0</v>
      </c>
      <c r="AC5255">
        <f>[1]资金台帐!AC5255</f>
        <v>0</v>
      </c>
      <c r="AD5255">
        <f>[1]资金台帐!AD5255</f>
        <v>0</v>
      </c>
      <c r="AJ5255">
        <f>[1]资金台帐!AJ5255</f>
        <v>0</v>
      </c>
      <c r="AK5255">
        <f>[1]资金台帐!AK5255</f>
        <v>0</v>
      </c>
      <c r="BA5255" s="22">
        <f t="shared" si="0"/>
      </c>
    </row>
    <row r="5256">
      <c r="B5256">
        <f>[1]资金台帐!B5256&amp;""</f>
      </c>
      <c r="H5256">
        <f>[1]资金台帐!H5256&amp;""</f>
      </c>
      <c r="J5256">
        <f>[1]资金台帐!J5256&amp;""</f>
      </c>
      <c r="N5256">
        <f>[1]资金台帐!N5256</f>
      </c>
      <c r="O5256">
        <f>[1]资金台帐!O5256&amp;""</f>
      </c>
      <c r="P5256">
        <f>[1]资金台帐!P5256&amp;""</f>
      </c>
      <c r="Q5256">
        <f>[1]资金台帐!Q5256&amp;""</f>
      </c>
      <c r="T5256">
        <f>[1]资金台帐!T5256&amp;""</f>
      </c>
      <c r="U5256">
        <f>[1]资金台帐!U5256&amp;""</f>
      </c>
      <c r="W5256">
        <f>[1]资金台帐!W5256&amp;""</f>
      </c>
      <c r="X5256">
        <f>[1]资金台帐!X5256&amp;""</f>
      </c>
      <c r="AB5256">
        <f>[1]资金台帐!AB5256</f>
        <v>0</v>
      </c>
      <c r="AC5256">
        <f>[1]资金台帐!AC5256</f>
        <v>0</v>
      </c>
      <c r="AD5256">
        <f>[1]资金台帐!AD5256</f>
        <v>0</v>
      </c>
      <c r="AJ5256">
        <f>[1]资金台帐!AJ5256</f>
        <v>0</v>
      </c>
      <c r="AK5256">
        <f>[1]资金台帐!AK5256</f>
        <v>0</v>
      </c>
      <c r="BA5256" s="22">
        <f t="shared" si="0"/>
      </c>
    </row>
    <row r="5257">
      <c r="B5257">
        <f>[1]资金台帐!B5257&amp;""</f>
      </c>
      <c r="H5257">
        <f>[1]资金台帐!H5257&amp;""</f>
      </c>
      <c r="J5257">
        <f>[1]资金台帐!J5257&amp;""</f>
      </c>
      <c r="N5257">
        <f>[1]资金台帐!N5257</f>
      </c>
      <c r="O5257">
        <f>[1]资金台帐!O5257&amp;""</f>
      </c>
      <c r="P5257">
        <f>[1]资金台帐!P5257&amp;""</f>
      </c>
      <c r="Q5257">
        <f>[1]资金台帐!Q5257&amp;""</f>
      </c>
      <c r="T5257">
        <f>[1]资金台帐!T5257&amp;""</f>
      </c>
      <c r="U5257">
        <f>[1]资金台帐!U5257&amp;""</f>
      </c>
      <c r="W5257">
        <f>[1]资金台帐!W5257&amp;""</f>
      </c>
      <c r="X5257">
        <f>[1]资金台帐!X5257&amp;""</f>
      </c>
      <c r="AB5257">
        <f>[1]资金台帐!AB5257</f>
        <v>0</v>
      </c>
      <c r="AC5257">
        <f>[1]资金台帐!AC5257</f>
        <v>0</v>
      </c>
      <c r="AD5257">
        <f>[1]资金台帐!AD5257</f>
        <v>0</v>
      </c>
      <c r="AJ5257">
        <f>[1]资金台帐!AJ5257</f>
        <v>0</v>
      </c>
      <c r="AK5257">
        <f>[1]资金台帐!AK5257</f>
        <v>0</v>
      </c>
      <c r="BA5257" s="22">
        <f t="shared" si="0"/>
      </c>
    </row>
    <row r="5258">
      <c r="B5258">
        <f>[1]资金台帐!B5258&amp;""</f>
      </c>
      <c r="H5258">
        <f>[1]资金台帐!H5258&amp;""</f>
      </c>
      <c r="J5258">
        <f>[1]资金台帐!J5258&amp;""</f>
      </c>
      <c r="N5258">
        <f>[1]资金台帐!N5258</f>
      </c>
      <c r="O5258">
        <f>[1]资金台帐!O5258&amp;""</f>
      </c>
      <c r="P5258">
        <f>[1]资金台帐!P5258&amp;""</f>
      </c>
      <c r="Q5258">
        <f>[1]资金台帐!Q5258&amp;""</f>
      </c>
      <c r="T5258">
        <f>[1]资金台帐!T5258&amp;""</f>
      </c>
      <c r="U5258">
        <f>[1]资金台帐!U5258&amp;""</f>
      </c>
      <c r="W5258">
        <f>[1]资金台帐!W5258&amp;""</f>
      </c>
      <c r="X5258">
        <f>[1]资金台帐!X5258&amp;""</f>
      </c>
      <c r="AB5258">
        <f>[1]资金台帐!AB5258</f>
        <v>0</v>
      </c>
      <c r="AC5258">
        <f>[1]资金台帐!AC5258</f>
        <v>0</v>
      </c>
      <c r="AD5258">
        <f>[1]资金台帐!AD5258</f>
        <v>0</v>
      </c>
      <c r="AJ5258">
        <f>[1]资金台帐!AJ5258</f>
        <v>0</v>
      </c>
      <c r="AK5258">
        <f>[1]资金台帐!AK5258</f>
        <v>0</v>
      </c>
      <c r="BA5258" s="22">
        <f t="shared" si="0"/>
      </c>
    </row>
    <row r="5259">
      <c r="B5259">
        <f>[1]资金台帐!B5259&amp;""</f>
      </c>
      <c r="H5259">
        <f>[1]资金台帐!H5259&amp;""</f>
      </c>
      <c r="J5259">
        <f>[1]资金台帐!J5259&amp;""</f>
      </c>
      <c r="N5259">
        <f>[1]资金台帐!N5259</f>
      </c>
      <c r="O5259">
        <f>[1]资金台帐!O5259&amp;""</f>
      </c>
      <c r="P5259">
        <f>[1]资金台帐!P5259&amp;""</f>
      </c>
      <c r="Q5259">
        <f>[1]资金台帐!Q5259&amp;""</f>
      </c>
      <c r="T5259">
        <f>[1]资金台帐!T5259&amp;""</f>
      </c>
      <c r="U5259">
        <f>[1]资金台帐!U5259&amp;""</f>
      </c>
      <c r="W5259">
        <f>[1]资金台帐!W5259&amp;""</f>
      </c>
      <c r="X5259">
        <f>[1]资金台帐!X5259&amp;""</f>
      </c>
      <c r="AB5259">
        <f>[1]资金台帐!AB5259</f>
        <v>0</v>
      </c>
      <c r="AC5259">
        <f>[1]资金台帐!AC5259</f>
        <v>0</v>
      </c>
      <c r="AD5259">
        <f>[1]资金台帐!AD5259</f>
        <v>0</v>
      </c>
      <c r="AJ5259">
        <f>[1]资金台帐!AJ5259</f>
        <v>0</v>
      </c>
      <c r="AK5259">
        <f>[1]资金台帐!AK5259</f>
        <v>0</v>
      </c>
      <c r="BA5259" s="22">
        <f t="shared" si="0"/>
      </c>
    </row>
    <row r="5260">
      <c r="B5260">
        <f>[1]资金台帐!B5260&amp;""</f>
      </c>
      <c r="H5260">
        <f>[1]资金台帐!H5260&amp;""</f>
      </c>
      <c r="J5260">
        <f>[1]资金台帐!J5260&amp;""</f>
      </c>
      <c r="N5260">
        <f>[1]资金台帐!N5260</f>
      </c>
      <c r="O5260">
        <f>[1]资金台帐!O5260&amp;""</f>
      </c>
      <c r="P5260">
        <f>[1]资金台帐!P5260&amp;""</f>
      </c>
      <c r="Q5260">
        <f>[1]资金台帐!Q5260&amp;""</f>
      </c>
      <c r="T5260">
        <f>[1]资金台帐!T5260&amp;""</f>
      </c>
      <c r="U5260">
        <f>[1]资金台帐!U5260&amp;""</f>
      </c>
      <c r="W5260">
        <f>[1]资金台帐!W5260&amp;""</f>
      </c>
      <c r="X5260">
        <f>[1]资金台帐!X5260&amp;""</f>
      </c>
      <c r="AB5260">
        <f>[1]资金台帐!AB5260</f>
        <v>0</v>
      </c>
      <c r="AC5260">
        <f>[1]资金台帐!AC5260</f>
        <v>0</v>
      </c>
      <c r="AD5260">
        <f>[1]资金台帐!AD5260</f>
        <v>0</v>
      </c>
      <c r="AJ5260">
        <f>[1]资金台帐!AJ5260</f>
        <v>0</v>
      </c>
      <c r="AK5260">
        <f>[1]资金台帐!AK5260</f>
        <v>0</v>
      </c>
      <c r="BA5260" s="22">
        <f t="shared" si="0"/>
      </c>
    </row>
    <row r="5261">
      <c r="B5261">
        <f>[1]资金台帐!B5261&amp;""</f>
      </c>
      <c r="H5261">
        <f>[1]资金台帐!H5261&amp;""</f>
      </c>
      <c r="J5261">
        <f>[1]资金台帐!J5261&amp;""</f>
      </c>
      <c r="N5261">
        <f>[1]资金台帐!N5261</f>
      </c>
      <c r="O5261">
        <f>[1]资金台帐!O5261&amp;""</f>
      </c>
      <c r="P5261">
        <f>[1]资金台帐!P5261&amp;""</f>
      </c>
      <c r="Q5261">
        <f>[1]资金台帐!Q5261&amp;""</f>
      </c>
      <c r="T5261">
        <f>[1]资金台帐!T5261&amp;""</f>
      </c>
      <c r="U5261">
        <f>[1]资金台帐!U5261&amp;""</f>
      </c>
      <c r="W5261">
        <f>[1]资金台帐!W5261&amp;""</f>
      </c>
      <c r="X5261">
        <f>[1]资金台帐!X5261&amp;""</f>
      </c>
      <c r="AB5261">
        <f>[1]资金台帐!AB5261</f>
        <v>0</v>
      </c>
      <c r="AC5261">
        <f>[1]资金台帐!AC5261</f>
        <v>0</v>
      </c>
      <c r="AD5261">
        <f>[1]资金台帐!AD5261</f>
        <v>0</v>
      </c>
      <c r="AJ5261">
        <f>[1]资金台帐!AJ5261</f>
        <v>0</v>
      </c>
      <c r="AK5261">
        <f>[1]资金台帐!AK5261</f>
        <v>0</v>
      </c>
      <c r="BA5261" s="22">
        <f t="shared" si="0"/>
      </c>
    </row>
    <row r="5262">
      <c r="B5262">
        <f>[1]资金台帐!B5262&amp;""</f>
      </c>
      <c r="H5262">
        <f>[1]资金台帐!H5262&amp;""</f>
      </c>
      <c r="J5262">
        <f>[1]资金台帐!J5262&amp;""</f>
      </c>
      <c r="N5262">
        <f>[1]资金台帐!N5262</f>
      </c>
      <c r="O5262">
        <f>[1]资金台帐!O5262&amp;""</f>
      </c>
      <c r="P5262">
        <f>[1]资金台帐!P5262&amp;""</f>
      </c>
      <c r="Q5262">
        <f>[1]资金台帐!Q5262&amp;""</f>
      </c>
      <c r="T5262">
        <f>[1]资金台帐!T5262&amp;""</f>
      </c>
      <c r="U5262">
        <f>[1]资金台帐!U5262&amp;""</f>
      </c>
      <c r="W5262">
        <f>[1]资金台帐!W5262&amp;""</f>
      </c>
      <c r="X5262">
        <f>[1]资金台帐!X5262&amp;""</f>
      </c>
      <c r="AB5262">
        <f>[1]资金台帐!AB5262</f>
        <v>0</v>
      </c>
      <c r="AC5262">
        <f>[1]资金台帐!AC5262</f>
        <v>0</v>
      </c>
      <c r="AD5262">
        <f>[1]资金台帐!AD5262</f>
        <v>0</v>
      </c>
      <c r="AJ5262">
        <f>[1]资金台帐!AJ5262</f>
        <v>0</v>
      </c>
      <c r="AK5262">
        <f>[1]资金台帐!AK5262</f>
        <v>0</v>
      </c>
      <c r="BA5262" s="22">
        <f t="shared" si="0"/>
      </c>
    </row>
    <row r="5263">
      <c r="B5263">
        <f>[1]资金台帐!B5263&amp;""</f>
      </c>
      <c r="H5263">
        <f>[1]资金台帐!H5263&amp;""</f>
      </c>
      <c r="J5263">
        <f>[1]资金台帐!J5263&amp;""</f>
      </c>
      <c r="N5263">
        <f>[1]资金台帐!N5263</f>
      </c>
      <c r="O5263">
        <f>[1]资金台帐!O5263&amp;""</f>
      </c>
      <c r="P5263">
        <f>[1]资金台帐!P5263&amp;""</f>
      </c>
      <c r="Q5263">
        <f>[1]资金台帐!Q5263&amp;""</f>
      </c>
      <c r="T5263">
        <f>[1]资金台帐!T5263&amp;""</f>
      </c>
      <c r="U5263">
        <f>[1]资金台帐!U5263&amp;""</f>
      </c>
      <c r="W5263">
        <f>[1]资金台帐!W5263&amp;""</f>
      </c>
      <c r="X5263">
        <f>[1]资金台帐!X5263&amp;""</f>
      </c>
      <c r="AB5263">
        <f>[1]资金台帐!AB5263</f>
        <v>0</v>
      </c>
      <c r="AC5263">
        <f>[1]资金台帐!AC5263</f>
        <v>0</v>
      </c>
      <c r="AD5263">
        <f>[1]资金台帐!AD5263</f>
        <v>0</v>
      </c>
      <c r="AJ5263">
        <f>[1]资金台帐!AJ5263</f>
        <v>0</v>
      </c>
      <c r="AK5263">
        <f>[1]资金台帐!AK5263</f>
        <v>0</v>
      </c>
      <c r="BA5263" s="22">
        <f t="shared" si="0"/>
      </c>
    </row>
    <row r="5264">
      <c r="B5264">
        <f>[1]资金台帐!B5264&amp;""</f>
      </c>
      <c r="H5264">
        <f>[1]资金台帐!H5264&amp;""</f>
      </c>
      <c r="J5264">
        <f>[1]资金台帐!J5264&amp;""</f>
      </c>
      <c r="N5264">
        <f>[1]资金台帐!N5264</f>
      </c>
      <c r="O5264">
        <f>[1]资金台帐!O5264&amp;""</f>
      </c>
      <c r="P5264">
        <f>[1]资金台帐!P5264&amp;""</f>
      </c>
      <c r="Q5264">
        <f>[1]资金台帐!Q5264&amp;""</f>
      </c>
      <c r="T5264">
        <f>[1]资金台帐!T5264&amp;""</f>
      </c>
      <c r="U5264">
        <f>[1]资金台帐!U5264&amp;""</f>
      </c>
      <c r="W5264">
        <f>[1]资金台帐!W5264&amp;""</f>
      </c>
      <c r="X5264">
        <f>[1]资金台帐!X5264&amp;""</f>
      </c>
      <c r="AB5264">
        <f>[1]资金台帐!AB5264</f>
        <v>0</v>
      </c>
      <c r="AC5264">
        <f>[1]资金台帐!AC5264</f>
        <v>0</v>
      </c>
      <c r="AD5264">
        <f>[1]资金台帐!AD5264</f>
        <v>0</v>
      </c>
      <c r="AJ5264">
        <f>[1]资金台帐!AJ5264</f>
        <v>0</v>
      </c>
      <c r="AK5264">
        <f>[1]资金台帐!AK5264</f>
        <v>0</v>
      </c>
      <c r="BA5264" s="22">
        <f t="shared" si="0"/>
      </c>
    </row>
    <row r="5265">
      <c r="B5265">
        <f>[1]资金台帐!B5265&amp;""</f>
      </c>
      <c r="H5265">
        <f>[1]资金台帐!H5265&amp;""</f>
      </c>
      <c r="J5265">
        <f>[1]资金台帐!J5265&amp;""</f>
      </c>
      <c r="N5265">
        <f>[1]资金台帐!N5265</f>
      </c>
      <c r="O5265">
        <f>[1]资金台帐!O5265&amp;""</f>
      </c>
      <c r="P5265">
        <f>[1]资金台帐!P5265&amp;""</f>
      </c>
      <c r="Q5265">
        <f>[1]资金台帐!Q5265&amp;""</f>
      </c>
      <c r="T5265">
        <f>[1]资金台帐!T5265&amp;""</f>
      </c>
      <c r="U5265">
        <f>[1]资金台帐!U5265&amp;""</f>
      </c>
      <c r="W5265">
        <f>[1]资金台帐!W5265&amp;""</f>
      </c>
      <c r="X5265">
        <f>[1]资金台帐!X5265&amp;""</f>
      </c>
      <c r="AB5265">
        <f>[1]资金台帐!AB5265</f>
        <v>0</v>
      </c>
      <c r="AC5265">
        <f>[1]资金台帐!AC5265</f>
        <v>0</v>
      </c>
      <c r="AD5265">
        <f>[1]资金台帐!AD5265</f>
        <v>0</v>
      </c>
      <c r="AJ5265">
        <f>[1]资金台帐!AJ5265</f>
        <v>0</v>
      </c>
      <c r="AK5265">
        <f>[1]资金台帐!AK5265</f>
        <v>0</v>
      </c>
      <c r="BA5265" s="22">
        <f t="shared" si="0"/>
      </c>
    </row>
    <row r="5266">
      <c r="B5266">
        <f>[1]资金台帐!B5266&amp;""</f>
      </c>
      <c r="H5266">
        <f>[1]资金台帐!H5266&amp;""</f>
      </c>
      <c r="J5266">
        <f>[1]资金台帐!J5266&amp;""</f>
      </c>
      <c r="N5266">
        <f>[1]资金台帐!N5266</f>
      </c>
      <c r="O5266">
        <f>[1]资金台帐!O5266&amp;""</f>
      </c>
      <c r="P5266">
        <f>[1]资金台帐!P5266&amp;""</f>
      </c>
      <c r="Q5266">
        <f>[1]资金台帐!Q5266&amp;""</f>
      </c>
      <c r="T5266">
        <f>[1]资金台帐!T5266&amp;""</f>
      </c>
      <c r="U5266">
        <f>[1]资金台帐!U5266&amp;""</f>
      </c>
      <c r="W5266">
        <f>[1]资金台帐!W5266&amp;""</f>
      </c>
      <c r="X5266">
        <f>[1]资金台帐!X5266&amp;""</f>
      </c>
      <c r="AB5266">
        <f>[1]资金台帐!AB5266</f>
        <v>0</v>
      </c>
      <c r="AC5266">
        <f>[1]资金台帐!AC5266</f>
        <v>0</v>
      </c>
      <c r="AD5266">
        <f>[1]资金台帐!AD5266</f>
        <v>0</v>
      </c>
      <c r="AJ5266">
        <f>[1]资金台帐!AJ5266</f>
        <v>0</v>
      </c>
      <c r="AK5266">
        <f>[1]资金台帐!AK5266</f>
        <v>0</v>
      </c>
      <c r="BA5266" s="22">
        <f t="shared" si="0"/>
      </c>
    </row>
    <row r="5267">
      <c r="B5267">
        <f>[1]资金台帐!B5267&amp;""</f>
      </c>
      <c r="H5267">
        <f>[1]资金台帐!H5267&amp;""</f>
      </c>
      <c r="J5267">
        <f>[1]资金台帐!J5267&amp;""</f>
      </c>
      <c r="N5267">
        <f>[1]资金台帐!N5267</f>
      </c>
      <c r="O5267">
        <f>[1]资金台帐!O5267&amp;""</f>
      </c>
      <c r="P5267">
        <f>[1]资金台帐!P5267&amp;""</f>
      </c>
      <c r="Q5267">
        <f>[1]资金台帐!Q5267&amp;""</f>
      </c>
      <c r="T5267">
        <f>[1]资金台帐!T5267&amp;""</f>
      </c>
      <c r="U5267">
        <f>[1]资金台帐!U5267&amp;""</f>
      </c>
      <c r="W5267">
        <f>[1]资金台帐!W5267&amp;""</f>
      </c>
      <c r="X5267">
        <f>[1]资金台帐!X5267&amp;""</f>
      </c>
      <c r="AB5267">
        <f>[1]资金台帐!AB5267</f>
        <v>0</v>
      </c>
      <c r="AC5267">
        <f>[1]资金台帐!AC5267</f>
        <v>0</v>
      </c>
      <c r="AD5267">
        <f>[1]资金台帐!AD5267</f>
        <v>0</v>
      </c>
      <c r="AJ5267">
        <f>[1]资金台帐!AJ5267</f>
        <v>0</v>
      </c>
      <c r="AK5267">
        <f>[1]资金台帐!AK5267</f>
        <v>0</v>
      </c>
      <c r="BA5267" s="22">
        <f t="shared" si="0"/>
      </c>
    </row>
    <row r="5268">
      <c r="B5268">
        <f>[1]资金台帐!B5268&amp;""</f>
      </c>
      <c r="H5268">
        <f>[1]资金台帐!H5268&amp;""</f>
      </c>
      <c r="J5268">
        <f>[1]资金台帐!J5268&amp;""</f>
      </c>
      <c r="N5268">
        <f>[1]资金台帐!N5268</f>
      </c>
      <c r="O5268">
        <f>[1]资金台帐!O5268&amp;""</f>
      </c>
      <c r="P5268">
        <f>[1]资金台帐!P5268&amp;""</f>
      </c>
      <c r="Q5268">
        <f>[1]资金台帐!Q5268&amp;""</f>
      </c>
      <c r="T5268">
        <f>[1]资金台帐!T5268&amp;""</f>
      </c>
      <c r="U5268">
        <f>[1]资金台帐!U5268&amp;""</f>
      </c>
      <c r="W5268">
        <f>[1]资金台帐!W5268&amp;""</f>
      </c>
      <c r="X5268">
        <f>[1]资金台帐!X5268&amp;""</f>
      </c>
      <c r="AB5268">
        <f>[1]资金台帐!AB5268</f>
        <v>0</v>
      </c>
      <c r="AC5268">
        <f>[1]资金台帐!AC5268</f>
        <v>0</v>
      </c>
      <c r="AD5268">
        <f>[1]资金台帐!AD5268</f>
        <v>0</v>
      </c>
      <c r="AJ5268">
        <f>[1]资金台帐!AJ5268</f>
        <v>0</v>
      </c>
      <c r="AK5268">
        <f>[1]资金台帐!AK5268</f>
        <v>0</v>
      </c>
      <c r="BA5268" s="22">
        <f t="shared" si="0"/>
      </c>
    </row>
    <row r="5269">
      <c r="B5269">
        <f>[1]资金台帐!B5269&amp;""</f>
      </c>
      <c r="H5269">
        <f>[1]资金台帐!H5269&amp;""</f>
      </c>
      <c r="J5269">
        <f>[1]资金台帐!J5269&amp;""</f>
      </c>
      <c r="N5269">
        <f>[1]资金台帐!N5269</f>
      </c>
      <c r="O5269">
        <f>[1]资金台帐!O5269&amp;""</f>
      </c>
      <c r="P5269">
        <f>[1]资金台帐!P5269&amp;""</f>
      </c>
      <c r="Q5269">
        <f>[1]资金台帐!Q5269&amp;""</f>
      </c>
      <c r="T5269">
        <f>[1]资金台帐!T5269&amp;""</f>
      </c>
      <c r="U5269">
        <f>[1]资金台帐!U5269&amp;""</f>
      </c>
      <c r="W5269">
        <f>[1]资金台帐!W5269&amp;""</f>
      </c>
      <c r="X5269">
        <f>[1]资金台帐!X5269&amp;""</f>
      </c>
      <c r="AB5269">
        <f>[1]资金台帐!AB5269</f>
        <v>0</v>
      </c>
      <c r="AC5269">
        <f>[1]资金台帐!AC5269</f>
        <v>0</v>
      </c>
      <c r="AD5269">
        <f>[1]资金台帐!AD5269</f>
        <v>0</v>
      </c>
      <c r="AJ5269">
        <f>[1]资金台帐!AJ5269</f>
        <v>0</v>
      </c>
      <c r="AK5269">
        <f>[1]资金台帐!AK5269</f>
        <v>0</v>
      </c>
      <c r="BA5269" s="22">
        <f t="shared" si="0"/>
      </c>
    </row>
    <row r="5270">
      <c r="B5270">
        <f>[1]资金台帐!B5270&amp;""</f>
      </c>
      <c r="H5270">
        <f>[1]资金台帐!H5270&amp;""</f>
      </c>
      <c r="J5270">
        <f>[1]资金台帐!J5270&amp;""</f>
      </c>
      <c r="N5270">
        <f>[1]资金台帐!N5270</f>
      </c>
      <c r="O5270">
        <f>[1]资金台帐!O5270&amp;""</f>
      </c>
      <c r="P5270">
        <f>[1]资金台帐!P5270&amp;""</f>
      </c>
      <c r="Q5270">
        <f>[1]资金台帐!Q5270&amp;""</f>
      </c>
      <c r="T5270">
        <f>[1]资金台帐!T5270&amp;""</f>
      </c>
      <c r="U5270">
        <f>[1]资金台帐!U5270&amp;""</f>
      </c>
      <c r="W5270">
        <f>[1]资金台帐!W5270&amp;""</f>
      </c>
      <c r="X5270">
        <f>[1]资金台帐!X5270&amp;""</f>
      </c>
      <c r="AB5270">
        <f>[1]资金台帐!AB5270</f>
        <v>0</v>
      </c>
      <c r="AC5270">
        <f>[1]资金台帐!AC5270</f>
        <v>0</v>
      </c>
      <c r="AD5270">
        <f>[1]资金台帐!AD5270</f>
        <v>0</v>
      </c>
      <c r="AJ5270">
        <f>[1]资金台帐!AJ5270</f>
        <v>0</v>
      </c>
      <c r="AK5270">
        <f>[1]资金台帐!AK5270</f>
        <v>0</v>
      </c>
      <c r="BA5270" s="22">
        <f t="shared" si="0"/>
      </c>
    </row>
    <row r="5271">
      <c r="B5271">
        <f>[1]资金台帐!B5271&amp;""</f>
      </c>
      <c r="H5271">
        <f>[1]资金台帐!H5271&amp;""</f>
      </c>
      <c r="J5271">
        <f>[1]资金台帐!J5271&amp;""</f>
      </c>
      <c r="N5271">
        <f>[1]资金台帐!N5271</f>
      </c>
      <c r="O5271">
        <f>[1]资金台帐!O5271&amp;""</f>
      </c>
      <c r="P5271">
        <f>[1]资金台帐!P5271&amp;""</f>
      </c>
      <c r="Q5271">
        <f>[1]资金台帐!Q5271&amp;""</f>
      </c>
      <c r="T5271">
        <f>[1]资金台帐!T5271&amp;""</f>
      </c>
      <c r="U5271">
        <f>[1]资金台帐!U5271&amp;""</f>
      </c>
      <c r="W5271">
        <f>[1]资金台帐!W5271&amp;""</f>
      </c>
      <c r="X5271">
        <f>[1]资金台帐!X5271&amp;""</f>
      </c>
      <c r="AB5271">
        <f>[1]资金台帐!AB5271</f>
        <v>0</v>
      </c>
      <c r="AC5271">
        <f>[1]资金台帐!AC5271</f>
        <v>0</v>
      </c>
      <c r="AD5271">
        <f>[1]资金台帐!AD5271</f>
        <v>0</v>
      </c>
      <c r="AJ5271">
        <f>[1]资金台帐!AJ5271</f>
        <v>0</v>
      </c>
      <c r="AK5271">
        <f>[1]资金台帐!AK5271</f>
        <v>0</v>
      </c>
      <c r="BA5271" s="22">
        <f t="shared" si="0"/>
      </c>
    </row>
    <row r="5272">
      <c r="B5272">
        <f>[1]资金台帐!B5272&amp;""</f>
      </c>
      <c r="H5272">
        <f>[1]资金台帐!H5272&amp;""</f>
      </c>
      <c r="J5272">
        <f>[1]资金台帐!J5272&amp;""</f>
      </c>
      <c r="N5272">
        <f>[1]资金台帐!N5272</f>
      </c>
      <c r="O5272">
        <f>[1]资金台帐!O5272&amp;""</f>
      </c>
      <c r="P5272">
        <f>[1]资金台帐!P5272&amp;""</f>
      </c>
      <c r="Q5272">
        <f>[1]资金台帐!Q5272&amp;""</f>
      </c>
      <c r="T5272">
        <f>[1]资金台帐!T5272&amp;""</f>
      </c>
      <c r="U5272">
        <f>[1]资金台帐!U5272&amp;""</f>
      </c>
      <c r="W5272">
        <f>[1]资金台帐!W5272&amp;""</f>
      </c>
      <c r="X5272">
        <f>[1]资金台帐!X5272&amp;""</f>
      </c>
      <c r="AB5272">
        <f>[1]资金台帐!AB5272</f>
        <v>0</v>
      </c>
      <c r="AC5272">
        <f>[1]资金台帐!AC5272</f>
        <v>0</v>
      </c>
      <c r="AD5272">
        <f>[1]资金台帐!AD5272</f>
        <v>0</v>
      </c>
      <c r="AJ5272">
        <f>[1]资金台帐!AJ5272</f>
        <v>0</v>
      </c>
      <c r="AK5272">
        <f>[1]资金台帐!AK5272</f>
        <v>0</v>
      </c>
      <c r="BA5272" s="22">
        <f t="shared" si="0"/>
      </c>
    </row>
    <row r="5273">
      <c r="B5273">
        <f>[1]资金台帐!B5273&amp;""</f>
      </c>
      <c r="H5273">
        <f>[1]资金台帐!H5273&amp;""</f>
      </c>
      <c r="J5273">
        <f>[1]资金台帐!J5273&amp;""</f>
      </c>
      <c r="N5273">
        <f>[1]资金台帐!N5273</f>
      </c>
      <c r="O5273">
        <f>[1]资金台帐!O5273&amp;""</f>
      </c>
      <c r="P5273">
        <f>[1]资金台帐!P5273&amp;""</f>
      </c>
      <c r="Q5273">
        <f>[1]资金台帐!Q5273&amp;""</f>
      </c>
      <c r="T5273">
        <f>[1]资金台帐!T5273&amp;""</f>
      </c>
      <c r="U5273">
        <f>[1]资金台帐!U5273&amp;""</f>
      </c>
      <c r="W5273">
        <f>[1]资金台帐!W5273&amp;""</f>
      </c>
      <c r="X5273">
        <f>[1]资金台帐!X5273&amp;""</f>
      </c>
      <c r="AB5273">
        <f>[1]资金台帐!AB5273</f>
        <v>0</v>
      </c>
      <c r="AC5273">
        <f>[1]资金台帐!AC5273</f>
        <v>0</v>
      </c>
      <c r="AD5273">
        <f>[1]资金台帐!AD5273</f>
        <v>0</v>
      </c>
      <c r="AJ5273">
        <f>[1]资金台帐!AJ5273</f>
        <v>0</v>
      </c>
      <c r="AK5273">
        <f>[1]资金台帐!AK5273</f>
        <v>0</v>
      </c>
      <c r="BA5273" s="22">
        <f t="shared" si="0"/>
      </c>
    </row>
    <row r="5274">
      <c r="B5274">
        <f>[1]资金台帐!B5274&amp;""</f>
      </c>
      <c r="H5274">
        <f>[1]资金台帐!H5274&amp;""</f>
      </c>
      <c r="J5274">
        <f>[1]资金台帐!J5274&amp;""</f>
      </c>
      <c r="N5274">
        <f>[1]资金台帐!N5274</f>
      </c>
      <c r="O5274">
        <f>[1]资金台帐!O5274&amp;""</f>
      </c>
      <c r="P5274">
        <f>[1]资金台帐!P5274&amp;""</f>
      </c>
      <c r="Q5274">
        <f>[1]资金台帐!Q5274&amp;""</f>
      </c>
      <c r="T5274">
        <f>[1]资金台帐!T5274&amp;""</f>
      </c>
      <c r="U5274">
        <f>[1]资金台帐!U5274&amp;""</f>
      </c>
      <c r="W5274">
        <f>[1]资金台帐!W5274&amp;""</f>
      </c>
      <c r="X5274">
        <f>[1]资金台帐!X5274&amp;""</f>
      </c>
      <c r="AB5274">
        <f>[1]资金台帐!AB5274</f>
        <v>0</v>
      </c>
      <c r="AC5274">
        <f>[1]资金台帐!AC5274</f>
        <v>0</v>
      </c>
      <c r="AD5274">
        <f>[1]资金台帐!AD5274</f>
        <v>0</v>
      </c>
      <c r="AJ5274">
        <f>[1]资金台帐!AJ5274</f>
        <v>0</v>
      </c>
      <c r="AK5274">
        <f>[1]资金台帐!AK5274</f>
        <v>0</v>
      </c>
      <c r="BA5274" s="22">
        <f t="shared" si="0"/>
      </c>
    </row>
    <row r="5275">
      <c r="B5275">
        <f>[1]资金台帐!B5275&amp;""</f>
      </c>
      <c r="H5275">
        <f>[1]资金台帐!H5275&amp;""</f>
      </c>
      <c r="J5275">
        <f>[1]资金台帐!J5275&amp;""</f>
      </c>
      <c r="N5275">
        <f>[1]资金台帐!N5275</f>
      </c>
      <c r="O5275">
        <f>[1]资金台帐!O5275&amp;""</f>
      </c>
      <c r="P5275">
        <f>[1]资金台帐!P5275&amp;""</f>
      </c>
      <c r="Q5275">
        <f>[1]资金台帐!Q5275&amp;""</f>
      </c>
      <c r="T5275">
        <f>[1]资金台帐!T5275&amp;""</f>
      </c>
      <c r="U5275">
        <f>[1]资金台帐!U5275&amp;""</f>
      </c>
      <c r="W5275">
        <f>[1]资金台帐!W5275&amp;""</f>
      </c>
      <c r="X5275">
        <f>[1]资金台帐!X5275&amp;""</f>
      </c>
      <c r="AB5275">
        <f>[1]资金台帐!AB5275</f>
        <v>0</v>
      </c>
      <c r="AC5275">
        <f>[1]资金台帐!AC5275</f>
        <v>0</v>
      </c>
      <c r="AD5275">
        <f>[1]资金台帐!AD5275</f>
        <v>0</v>
      </c>
      <c r="AJ5275">
        <f>[1]资金台帐!AJ5275</f>
        <v>0</v>
      </c>
      <c r="AK5275">
        <f>[1]资金台帐!AK5275</f>
        <v>0</v>
      </c>
      <c r="BA5275" s="22">
        <f t="shared" si="0"/>
      </c>
    </row>
    <row r="5276">
      <c r="B5276">
        <f>[1]资金台帐!B5276&amp;""</f>
      </c>
      <c r="H5276">
        <f>[1]资金台帐!H5276&amp;""</f>
      </c>
      <c r="J5276">
        <f>[1]资金台帐!J5276&amp;""</f>
      </c>
      <c r="N5276">
        <f>[1]资金台帐!N5276</f>
      </c>
      <c r="O5276">
        <f>[1]资金台帐!O5276&amp;""</f>
      </c>
      <c r="P5276">
        <f>[1]资金台帐!P5276&amp;""</f>
      </c>
      <c r="Q5276">
        <f>[1]资金台帐!Q5276&amp;""</f>
      </c>
      <c r="T5276">
        <f>[1]资金台帐!T5276&amp;""</f>
      </c>
      <c r="U5276">
        <f>[1]资金台帐!U5276&amp;""</f>
      </c>
      <c r="W5276">
        <f>[1]资金台帐!W5276&amp;""</f>
      </c>
      <c r="X5276">
        <f>[1]资金台帐!X5276&amp;""</f>
      </c>
      <c r="AB5276">
        <f>[1]资金台帐!AB5276</f>
        <v>0</v>
      </c>
      <c r="AC5276">
        <f>[1]资金台帐!AC5276</f>
        <v>0</v>
      </c>
      <c r="AD5276">
        <f>[1]资金台帐!AD5276</f>
        <v>0</v>
      </c>
      <c r="AJ5276">
        <f>[1]资金台帐!AJ5276</f>
        <v>0</v>
      </c>
      <c r="AK5276">
        <f>[1]资金台帐!AK5276</f>
        <v>0</v>
      </c>
      <c r="BA5276" s="22">
        <f t="shared" si="0"/>
      </c>
    </row>
    <row r="5277">
      <c r="B5277">
        <f>[1]资金台帐!B5277&amp;""</f>
      </c>
      <c r="H5277">
        <f>[1]资金台帐!H5277&amp;""</f>
      </c>
      <c r="J5277">
        <f>[1]资金台帐!J5277&amp;""</f>
      </c>
      <c r="N5277">
        <f>[1]资金台帐!N5277</f>
      </c>
      <c r="O5277">
        <f>[1]资金台帐!O5277&amp;""</f>
      </c>
      <c r="P5277">
        <f>[1]资金台帐!P5277&amp;""</f>
      </c>
      <c r="Q5277">
        <f>[1]资金台帐!Q5277&amp;""</f>
      </c>
      <c r="T5277">
        <f>[1]资金台帐!T5277&amp;""</f>
      </c>
      <c r="U5277">
        <f>[1]资金台帐!U5277&amp;""</f>
      </c>
      <c r="W5277">
        <f>[1]资金台帐!W5277&amp;""</f>
      </c>
      <c r="X5277">
        <f>[1]资金台帐!X5277&amp;""</f>
      </c>
      <c r="AB5277">
        <f>[1]资金台帐!AB5277</f>
        <v>0</v>
      </c>
      <c r="AC5277">
        <f>[1]资金台帐!AC5277</f>
        <v>0</v>
      </c>
      <c r="AD5277">
        <f>[1]资金台帐!AD5277</f>
        <v>0</v>
      </c>
      <c r="AJ5277">
        <f>[1]资金台帐!AJ5277</f>
        <v>0</v>
      </c>
      <c r="AK5277">
        <f>[1]资金台帐!AK5277</f>
        <v>0</v>
      </c>
      <c r="BA5277" s="22">
        <f t="shared" si="0"/>
      </c>
    </row>
    <row r="5278">
      <c r="B5278">
        <f>[1]资金台帐!B5278&amp;""</f>
      </c>
      <c r="H5278">
        <f>[1]资金台帐!H5278&amp;""</f>
      </c>
      <c r="J5278">
        <f>[1]资金台帐!J5278&amp;""</f>
      </c>
      <c r="N5278">
        <f>[1]资金台帐!N5278</f>
      </c>
      <c r="O5278">
        <f>[1]资金台帐!O5278&amp;""</f>
      </c>
      <c r="P5278">
        <f>[1]资金台帐!P5278&amp;""</f>
      </c>
      <c r="Q5278">
        <f>[1]资金台帐!Q5278&amp;""</f>
      </c>
      <c r="T5278">
        <f>[1]资金台帐!T5278&amp;""</f>
      </c>
      <c r="U5278">
        <f>[1]资金台帐!U5278&amp;""</f>
      </c>
      <c r="W5278">
        <f>[1]资金台帐!W5278&amp;""</f>
      </c>
      <c r="X5278">
        <f>[1]资金台帐!X5278&amp;""</f>
      </c>
      <c r="AB5278">
        <f>[1]资金台帐!AB5278</f>
        <v>0</v>
      </c>
      <c r="AC5278">
        <f>[1]资金台帐!AC5278</f>
        <v>0</v>
      </c>
      <c r="AD5278">
        <f>[1]资金台帐!AD5278</f>
        <v>0</v>
      </c>
      <c r="AJ5278">
        <f>[1]资金台帐!AJ5278</f>
        <v>0</v>
      </c>
      <c r="AK5278">
        <f>[1]资金台帐!AK5278</f>
        <v>0</v>
      </c>
      <c r="BA5278" s="22">
        <f t="shared" si="0"/>
      </c>
    </row>
    <row r="5279">
      <c r="B5279">
        <f>[1]资金台帐!B5279&amp;""</f>
      </c>
      <c r="H5279">
        <f>[1]资金台帐!H5279&amp;""</f>
      </c>
      <c r="J5279">
        <f>[1]资金台帐!J5279&amp;""</f>
      </c>
      <c r="N5279">
        <f>[1]资金台帐!N5279</f>
      </c>
      <c r="O5279">
        <f>[1]资金台帐!O5279&amp;""</f>
      </c>
      <c r="P5279">
        <f>[1]资金台帐!P5279&amp;""</f>
      </c>
      <c r="Q5279">
        <f>[1]资金台帐!Q5279&amp;""</f>
      </c>
      <c r="T5279">
        <f>[1]资金台帐!T5279&amp;""</f>
      </c>
      <c r="U5279">
        <f>[1]资金台帐!U5279&amp;""</f>
      </c>
      <c r="W5279">
        <f>[1]资金台帐!W5279&amp;""</f>
      </c>
      <c r="X5279">
        <f>[1]资金台帐!X5279&amp;""</f>
      </c>
      <c r="AB5279">
        <f>[1]资金台帐!AB5279</f>
        <v>0</v>
      </c>
      <c r="AC5279">
        <f>[1]资金台帐!AC5279</f>
        <v>0</v>
      </c>
      <c r="AD5279">
        <f>[1]资金台帐!AD5279</f>
        <v>0</v>
      </c>
      <c r="AJ5279">
        <f>[1]资金台帐!AJ5279</f>
        <v>0</v>
      </c>
      <c r="AK5279">
        <f>[1]资金台帐!AK5279</f>
        <v>0</v>
      </c>
      <c r="BA5279" s="22">
        <f t="shared" si="0"/>
      </c>
    </row>
    <row r="5280">
      <c r="B5280">
        <f>[1]资金台帐!B5280&amp;""</f>
      </c>
      <c r="H5280">
        <f>[1]资金台帐!H5280&amp;""</f>
      </c>
      <c r="J5280">
        <f>[1]资金台帐!J5280&amp;""</f>
      </c>
      <c r="N5280">
        <f>[1]资金台帐!N5280</f>
      </c>
      <c r="O5280">
        <f>[1]资金台帐!O5280&amp;""</f>
      </c>
      <c r="P5280">
        <f>[1]资金台帐!P5280&amp;""</f>
      </c>
      <c r="Q5280">
        <f>[1]资金台帐!Q5280&amp;""</f>
      </c>
      <c r="T5280">
        <f>[1]资金台帐!T5280&amp;""</f>
      </c>
      <c r="U5280">
        <f>[1]资金台帐!U5280&amp;""</f>
      </c>
      <c r="W5280">
        <f>[1]资金台帐!W5280&amp;""</f>
      </c>
      <c r="X5280">
        <f>[1]资金台帐!X5280&amp;""</f>
      </c>
      <c r="AB5280">
        <f>[1]资金台帐!AB5280</f>
        <v>0</v>
      </c>
      <c r="AC5280">
        <f>[1]资金台帐!AC5280</f>
        <v>0</v>
      </c>
      <c r="AD5280">
        <f>[1]资金台帐!AD5280</f>
        <v>0</v>
      </c>
      <c r="AJ5280">
        <f>[1]资金台帐!AJ5280</f>
        <v>0</v>
      </c>
      <c r="AK5280">
        <f>[1]资金台帐!AK5280</f>
        <v>0</v>
      </c>
      <c r="BA5280" s="22">
        <f t="shared" si="0"/>
      </c>
    </row>
    <row r="5281">
      <c r="B5281">
        <f>[1]资金台帐!B5281&amp;""</f>
      </c>
      <c r="H5281">
        <f>[1]资金台帐!H5281&amp;""</f>
      </c>
      <c r="J5281">
        <f>[1]资金台帐!J5281&amp;""</f>
      </c>
      <c r="N5281">
        <f>[1]资金台帐!N5281</f>
      </c>
      <c r="O5281">
        <f>[1]资金台帐!O5281&amp;""</f>
      </c>
      <c r="P5281">
        <f>[1]资金台帐!P5281&amp;""</f>
      </c>
      <c r="Q5281">
        <f>[1]资金台帐!Q5281&amp;""</f>
      </c>
      <c r="T5281">
        <f>[1]资金台帐!T5281&amp;""</f>
      </c>
      <c r="U5281">
        <f>[1]资金台帐!U5281&amp;""</f>
      </c>
      <c r="W5281">
        <f>[1]资金台帐!W5281&amp;""</f>
      </c>
      <c r="X5281">
        <f>[1]资金台帐!X5281&amp;""</f>
      </c>
      <c r="AB5281">
        <f>[1]资金台帐!AB5281</f>
        <v>0</v>
      </c>
      <c r="AC5281">
        <f>[1]资金台帐!AC5281</f>
        <v>0</v>
      </c>
      <c r="AD5281">
        <f>[1]资金台帐!AD5281</f>
        <v>0</v>
      </c>
      <c r="AJ5281">
        <f>[1]资金台帐!AJ5281</f>
        <v>0</v>
      </c>
      <c r="AK5281">
        <f>[1]资金台帐!AK5281</f>
        <v>0</v>
      </c>
      <c r="BA5281" s="22">
        <f t="shared" si="0"/>
      </c>
    </row>
    <row r="5282">
      <c r="B5282">
        <f>[1]资金台帐!B5282&amp;""</f>
      </c>
      <c r="H5282">
        <f>[1]资金台帐!H5282&amp;""</f>
      </c>
      <c r="J5282">
        <f>[1]资金台帐!J5282&amp;""</f>
      </c>
      <c r="N5282">
        <f>[1]资金台帐!N5282</f>
      </c>
      <c r="O5282">
        <f>[1]资金台帐!O5282&amp;""</f>
      </c>
      <c r="P5282">
        <f>[1]资金台帐!P5282&amp;""</f>
      </c>
      <c r="Q5282">
        <f>[1]资金台帐!Q5282&amp;""</f>
      </c>
      <c r="T5282">
        <f>[1]资金台帐!T5282&amp;""</f>
      </c>
      <c r="U5282">
        <f>[1]资金台帐!U5282&amp;""</f>
      </c>
      <c r="W5282">
        <f>[1]资金台帐!W5282&amp;""</f>
      </c>
      <c r="X5282">
        <f>[1]资金台帐!X5282&amp;""</f>
      </c>
      <c r="AB5282">
        <f>[1]资金台帐!AB5282</f>
        <v>0</v>
      </c>
      <c r="AC5282">
        <f>[1]资金台帐!AC5282</f>
        <v>0</v>
      </c>
      <c r="AD5282">
        <f>[1]资金台帐!AD5282</f>
        <v>0</v>
      </c>
      <c r="AJ5282">
        <f>[1]资金台帐!AJ5282</f>
        <v>0</v>
      </c>
      <c r="AK5282">
        <f>[1]资金台帐!AK5282</f>
        <v>0</v>
      </c>
      <c r="BA5282" s="22">
        <f t="shared" si="0"/>
      </c>
    </row>
    <row r="5283">
      <c r="B5283">
        <f>[1]资金台帐!B5283&amp;""</f>
      </c>
      <c r="H5283">
        <f>[1]资金台帐!H5283&amp;""</f>
      </c>
      <c r="J5283">
        <f>[1]资金台帐!J5283&amp;""</f>
      </c>
      <c r="N5283">
        <f>[1]资金台帐!N5283</f>
      </c>
      <c r="O5283">
        <f>[1]资金台帐!O5283&amp;""</f>
      </c>
      <c r="P5283">
        <f>[1]资金台帐!P5283&amp;""</f>
      </c>
      <c r="Q5283">
        <f>[1]资金台帐!Q5283&amp;""</f>
      </c>
      <c r="T5283">
        <f>[1]资金台帐!T5283&amp;""</f>
      </c>
      <c r="U5283">
        <f>[1]资金台帐!U5283&amp;""</f>
      </c>
      <c r="W5283">
        <f>[1]资金台帐!W5283&amp;""</f>
      </c>
      <c r="X5283">
        <f>[1]资金台帐!X5283&amp;""</f>
      </c>
      <c r="AB5283">
        <f>[1]资金台帐!AB5283</f>
        <v>0</v>
      </c>
      <c r="AC5283">
        <f>[1]资金台帐!AC5283</f>
        <v>0</v>
      </c>
      <c r="AD5283">
        <f>[1]资金台帐!AD5283</f>
        <v>0</v>
      </c>
      <c r="AJ5283">
        <f>[1]资金台帐!AJ5283</f>
        <v>0</v>
      </c>
      <c r="AK5283">
        <f>[1]资金台帐!AK5283</f>
        <v>0</v>
      </c>
      <c r="BA5283" s="22">
        <f t="shared" si="0"/>
      </c>
    </row>
    <row r="5284">
      <c r="B5284">
        <f>[1]资金台帐!B5284&amp;""</f>
      </c>
      <c r="H5284">
        <f>[1]资金台帐!H5284&amp;""</f>
      </c>
      <c r="J5284">
        <f>[1]资金台帐!J5284&amp;""</f>
      </c>
      <c r="N5284">
        <f>[1]资金台帐!N5284</f>
      </c>
      <c r="O5284">
        <f>[1]资金台帐!O5284&amp;""</f>
      </c>
      <c r="P5284">
        <f>[1]资金台帐!P5284&amp;""</f>
      </c>
      <c r="Q5284">
        <f>[1]资金台帐!Q5284&amp;""</f>
      </c>
      <c r="T5284">
        <f>[1]资金台帐!T5284&amp;""</f>
      </c>
      <c r="U5284">
        <f>[1]资金台帐!U5284&amp;""</f>
      </c>
      <c r="W5284">
        <f>[1]资金台帐!W5284&amp;""</f>
      </c>
      <c r="X5284">
        <f>[1]资金台帐!X5284&amp;""</f>
      </c>
      <c r="AB5284">
        <f>[1]资金台帐!AB5284</f>
        <v>0</v>
      </c>
      <c r="AC5284">
        <f>[1]资金台帐!AC5284</f>
        <v>0</v>
      </c>
      <c r="AD5284">
        <f>[1]资金台帐!AD5284</f>
        <v>0</v>
      </c>
      <c r="AJ5284">
        <f>[1]资金台帐!AJ5284</f>
        <v>0</v>
      </c>
      <c r="AK5284">
        <f>[1]资金台帐!AK5284</f>
        <v>0</v>
      </c>
      <c r="BA5284" s="22">
        <f t="shared" si="0"/>
      </c>
    </row>
    <row r="5285">
      <c r="B5285">
        <f>[1]资金台帐!B5285&amp;""</f>
      </c>
      <c r="H5285">
        <f>[1]资金台帐!H5285&amp;""</f>
      </c>
      <c r="J5285">
        <f>[1]资金台帐!J5285&amp;""</f>
      </c>
      <c r="N5285">
        <f>[1]资金台帐!N5285</f>
      </c>
      <c r="O5285">
        <f>[1]资金台帐!O5285&amp;""</f>
      </c>
      <c r="P5285">
        <f>[1]资金台帐!P5285&amp;""</f>
      </c>
      <c r="Q5285">
        <f>[1]资金台帐!Q5285&amp;""</f>
      </c>
      <c r="T5285">
        <f>[1]资金台帐!T5285&amp;""</f>
      </c>
      <c r="U5285">
        <f>[1]资金台帐!U5285&amp;""</f>
      </c>
      <c r="W5285">
        <f>[1]资金台帐!W5285&amp;""</f>
      </c>
      <c r="X5285">
        <f>[1]资金台帐!X5285&amp;""</f>
      </c>
      <c r="AB5285">
        <f>[1]资金台帐!AB5285</f>
        <v>0</v>
      </c>
      <c r="AC5285">
        <f>[1]资金台帐!AC5285</f>
        <v>0</v>
      </c>
      <c r="AD5285">
        <f>[1]资金台帐!AD5285</f>
        <v>0</v>
      </c>
      <c r="AJ5285">
        <f>[1]资金台帐!AJ5285</f>
        <v>0</v>
      </c>
      <c r="AK5285">
        <f>[1]资金台帐!AK5285</f>
        <v>0</v>
      </c>
      <c r="BA5285" s="22">
        <f t="shared" si="0"/>
      </c>
    </row>
    <row r="5286">
      <c r="B5286">
        <f>[1]资金台帐!B5286&amp;""</f>
      </c>
      <c r="H5286">
        <f>[1]资金台帐!H5286&amp;""</f>
      </c>
      <c r="J5286">
        <f>[1]资金台帐!J5286&amp;""</f>
      </c>
      <c r="N5286">
        <f>[1]资金台帐!N5286</f>
      </c>
      <c r="O5286">
        <f>[1]资金台帐!O5286&amp;""</f>
      </c>
      <c r="P5286">
        <f>[1]资金台帐!P5286&amp;""</f>
      </c>
      <c r="Q5286">
        <f>[1]资金台帐!Q5286&amp;""</f>
      </c>
      <c r="T5286">
        <f>[1]资金台帐!T5286&amp;""</f>
      </c>
      <c r="U5286">
        <f>[1]资金台帐!U5286&amp;""</f>
      </c>
      <c r="W5286">
        <f>[1]资金台帐!W5286&amp;""</f>
      </c>
      <c r="X5286">
        <f>[1]资金台帐!X5286&amp;""</f>
      </c>
      <c r="AB5286">
        <f>[1]资金台帐!AB5286</f>
        <v>0</v>
      </c>
      <c r="AC5286">
        <f>[1]资金台帐!AC5286</f>
        <v>0</v>
      </c>
      <c r="AD5286">
        <f>[1]资金台帐!AD5286</f>
        <v>0</v>
      </c>
      <c r="AJ5286">
        <f>[1]资金台帐!AJ5286</f>
        <v>0</v>
      </c>
      <c r="AK5286">
        <f>[1]资金台帐!AK5286</f>
        <v>0</v>
      </c>
      <c r="BA5286" s="22">
        <f t="shared" si="0"/>
      </c>
    </row>
    <row r="5287">
      <c r="B5287">
        <f>[1]资金台帐!B5287&amp;""</f>
      </c>
      <c r="H5287">
        <f>[1]资金台帐!H5287&amp;""</f>
      </c>
      <c r="J5287">
        <f>[1]资金台帐!J5287&amp;""</f>
      </c>
      <c r="N5287">
        <f>[1]资金台帐!N5287</f>
      </c>
      <c r="O5287">
        <f>[1]资金台帐!O5287&amp;""</f>
      </c>
      <c r="P5287">
        <f>[1]资金台帐!P5287&amp;""</f>
      </c>
      <c r="Q5287">
        <f>[1]资金台帐!Q5287&amp;""</f>
      </c>
      <c r="T5287">
        <f>[1]资金台帐!T5287&amp;""</f>
      </c>
      <c r="U5287">
        <f>[1]资金台帐!U5287&amp;""</f>
      </c>
      <c r="W5287">
        <f>[1]资金台帐!W5287&amp;""</f>
      </c>
      <c r="X5287">
        <f>[1]资金台帐!X5287&amp;""</f>
      </c>
      <c r="AB5287">
        <f>[1]资金台帐!AB5287</f>
        <v>0</v>
      </c>
      <c r="AC5287">
        <f>[1]资金台帐!AC5287</f>
        <v>0</v>
      </c>
      <c r="AD5287">
        <f>[1]资金台帐!AD5287</f>
        <v>0</v>
      </c>
      <c r="AJ5287">
        <f>[1]资金台帐!AJ5287</f>
        <v>0</v>
      </c>
      <c r="AK5287">
        <f>[1]资金台帐!AK5287</f>
        <v>0</v>
      </c>
      <c r="BA5287" s="22">
        <f t="shared" si="0"/>
      </c>
    </row>
    <row r="5288">
      <c r="B5288">
        <f>[1]资金台帐!B5288&amp;""</f>
      </c>
      <c r="H5288">
        <f>[1]资金台帐!H5288&amp;""</f>
      </c>
      <c r="J5288">
        <f>[1]资金台帐!J5288&amp;""</f>
      </c>
      <c r="N5288">
        <f>[1]资金台帐!N5288</f>
      </c>
      <c r="O5288">
        <f>[1]资金台帐!O5288&amp;""</f>
      </c>
      <c r="P5288">
        <f>[1]资金台帐!P5288&amp;""</f>
      </c>
      <c r="Q5288">
        <f>[1]资金台帐!Q5288&amp;""</f>
      </c>
      <c r="T5288">
        <f>[1]资金台帐!T5288&amp;""</f>
      </c>
      <c r="U5288">
        <f>[1]资金台帐!U5288&amp;""</f>
      </c>
      <c r="W5288">
        <f>[1]资金台帐!W5288&amp;""</f>
      </c>
      <c r="X5288">
        <f>[1]资金台帐!X5288&amp;""</f>
      </c>
      <c r="AB5288">
        <f>[1]资金台帐!AB5288</f>
        <v>0</v>
      </c>
      <c r="AC5288">
        <f>[1]资金台帐!AC5288</f>
        <v>0</v>
      </c>
      <c r="AD5288">
        <f>[1]资金台帐!AD5288</f>
        <v>0</v>
      </c>
      <c r="AJ5288">
        <f>[1]资金台帐!AJ5288</f>
        <v>0</v>
      </c>
      <c r="AK5288">
        <f>[1]资金台帐!AK5288</f>
        <v>0</v>
      </c>
      <c r="BA5288" s="22">
        <f t="shared" si="0"/>
      </c>
    </row>
    <row r="5289">
      <c r="B5289">
        <f>[1]资金台帐!B5289&amp;""</f>
      </c>
      <c r="H5289">
        <f>[1]资金台帐!H5289&amp;""</f>
      </c>
      <c r="J5289">
        <f>[1]资金台帐!J5289&amp;""</f>
      </c>
      <c r="N5289">
        <f>[1]资金台帐!N5289</f>
      </c>
      <c r="O5289">
        <f>[1]资金台帐!O5289&amp;""</f>
      </c>
      <c r="P5289">
        <f>[1]资金台帐!P5289&amp;""</f>
      </c>
      <c r="Q5289">
        <f>[1]资金台帐!Q5289&amp;""</f>
      </c>
      <c r="T5289">
        <f>[1]资金台帐!T5289&amp;""</f>
      </c>
      <c r="U5289">
        <f>[1]资金台帐!U5289&amp;""</f>
      </c>
      <c r="W5289">
        <f>[1]资金台帐!W5289&amp;""</f>
      </c>
      <c r="X5289">
        <f>[1]资金台帐!X5289&amp;""</f>
      </c>
      <c r="AB5289">
        <f>[1]资金台帐!AB5289</f>
        <v>0</v>
      </c>
      <c r="AC5289">
        <f>[1]资金台帐!AC5289</f>
        <v>0</v>
      </c>
      <c r="AD5289">
        <f>[1]资金台帐!AD5289</f>
        <v>0</v>
      </c>
      <c r="AJ5289">
        <f>[1]资金台帐!AJ5289</f>
        <v>0</v>
      </c>
      <c r="AK5289">
        <f>[1]资金台帐!AK5289</f>
        <v>0</v>
      </c>
      <c r="BA5289" s="22">
        <f t="shared" si="0"/>
      </c>
    </row>
    <row r="5290">
      <c r="B5290">
        <f>[1]资金台帐!B5290&amp;""</f>
      </c>
      <c r="H5290">
        <f>[1]资金台帐!H5290&amp;""</f>
      </c>
      <c r="J5290">
        <f>[1]资金台帐!J5290&amp;""</f>
      </c>
      <c r="N5290">
        <f>[1]资金台帐!N5290</f>
      </c>
      <c r="O5290">
        <f>[1]资金台帐!O5290&amp;""</f>
      </c>
      <c r="P5290">
        <f>[1]资金台帐!P5290&amp;""</f>
      </c>
      <c r="Q5290">
        <f>[1]资金台帐!Q5290&amp;""</f>
      </c>
      <c r="T5290">
        <f>[1]资金台帐!T5290&amp;""</f>
      </c>
      <c r="U5290">
        <f>[1]资金台帐!U5290&amp;""</f>
      </c>
      <c r="W5290">
        <f>[1]资金台帐!W5290&amp;""</f>
      </c>
      <c r="X5290">
        <f>[1]资金台帐!X5290&amp;""</f>
      </c>
      <c r="AB5290">
        <f>[1]资金台帐!AB5290</f>
        <v>0</v>
      </c>
      <c r="AC5290">
        <f>[1]资金台帐!AC5290</f>
        <v>0</v>
      </c>
      <c r="AD5290">
        <f>[1]资金台帐!AD5290</f>
        <v>0</v>
      </c>
      <c r="AJ5290">
        <f>[1]资金台帐!AJ5290</f>
        <v>0</v>
      </c>
      <c r="AK5290">
        <f>[1]资金台帐!AK5290</f>
        <v>0</v>
      </c>
      <c r="BA5290" s="22">
        <f t="shared" si="0"/>
      </c>
    </row>
    <row r="5291">
      <c r="B5291">
        <f>[1]资金台帐!B5291&amp;""</f>
      </c>
      <c r="H5291">
        <f>[1]资金台帐!H5291&amp;""</f>
      </c>
      <c r="J5291">
        <f>[1]资金台帐!J5291&amp;""</f>
      </c>
      <c r="N5291">
        <f>[1]资金台帐!N5291</f>
      </c>
      <c r="O5291">
        <f>[1]资金台帐!O5291&amp;""</f>
      </c>
      <c r="P5291">
        <f>[1]资金台帐!P5291&amp;""</f>
      </c>
      <c r="Q5291">
        <f>[1]资金台帐!Q5291&amp;""</f>
      </c>
      <c r="T5291">
        <f>[1]资金台帐!T5291&amp;""</f>
      </c>
      <c r="U5291">
        <f>[1]资金台帐!U5291&amp;""</f>
      </c>
      <c r="W5291">
        <f>[1]资金台帐!W5291&amp;""</f>
      </c>
      <c r="X5291">
        <f>[1]资金台帐!X5291&amp;""</f>
      </c>
      <c r="AB5291">
        <f>[1]资金台帐!AB5291</f>
        <v>0</v>
      </c>
      <c r="AC5291">
        <f>[1]资金台帐!AC5291</f>
        <v>0</v>
      </c>
      <c r="AD5291">
        <f>[1]资金台帐!AD5291</f>
        <v>0</v>
      </c>
      <c r="AJ5291">
        <f>[1]资金台帐!AJ5291</f>
        <v>0</v>
      </c>
      <c r="AK5291">
        <f>[1]资金台帐!AK5291</f>
        <v>0</v>
      </c>
      <c r="BA5291" s="22">
        <f t="shared" si="0"/>
      </c>
    </row>
    <row r="5292">
      <c r="B5292">
        <f>[1]资金台帐!B5292&amp;""</f>
      </c>
      <c r="H5292">
        <f>[1]资金台帐!H5292&amp;""</f>
      </c>
      <c r="J5292">
        <f>[1]资金台帐!J5292&amp;""</f>
      </c>
      <c r="N5292">
        <f>[1]资金台帐!N5292</f>
      </c>
      <c r="O5292">
        <f>[1]资金台帐!O5292&amp;""</f>
      </c>
      <c r="P5292">
        <f>[1]资金台帐!P5292&amp;""</f>
      </c>
      <c r="Q5292">
        <f>[1]资金台帐!Q5292&amp;""</f>
      </c>
      <c r="T5292">
        <f>[1]资金台帐!T5292&amp;""</f>
      </c>
      <c r="U5292">
        <f>[1]资金台帐!U5292&amp;""</f>
      </c>
      <c r="W5292">
        <f>[1]资金台帐!W5292&amp;""</f>
      </c>
      <c r="X5292">
        <f>[1]资金台帐!X5292&amp;""</f>
      </c>
      <c r="AB5292">
        <f>[1]资金台帐!AB5292</f>
        <v>0</v>
      </c>
      <c r="AC5292">
        <f>[1]资金台帐!AC5292</f>
        <v>0</v>
      </c>
      <c r="AD5292">
        <f>[1]资金台帐!AD5292</f>
        <v>0</v>
      </c>
      <c r="AJ5292">
        <f>[1]资金台帐!AJ5292</f>
        <v>0</v>
      </c>
      <c r="AK5292">
        <f>[1]资金台帐!AK5292</f>
        <v>0</v>
      </c>
      <c r="BA5292" s="22">
        <f t="shared" si="0"/>
      </c>
    </row>
    <row r="5293">
      <c r="B5293">
        <f>[1]资金台帐!B5293&amp;""</f>
      </c>
      <c r="H5293">
        <f>[1]资金台帐!H5293&amp;""</f>
      </c>
      <c r="J5293">
        <f>[1]资金台帐!J5293&amp;""</f>
      </c>
      <c r="N5293">
        <f>[1]资金台帐!N5293</f>
      </c>
      <c r="O5293">
        <f>[1]资金台帐!O5293&amp;""</f>
      </c>
      <c r="P5293">
        <f>[1]资金台帐!P5293&amp;""</f>
      </c>
      <c r="Q5293">
        <f>[1]资金台帐!Q5293&amp;""</f>
      </c>
      <c r="T5293">
        <f>[1]资金台帐!T5293&amp;""</f>
      </c>
      <c r="U5293">
        <f>[1]资金台帐!U5293&amp;""</f>
      </c>
      <c r="W5293">
        <f>[1]资金台帐!W5293&amp;""</f>
      </c>
      <c r="X5293">
        <f>[1]资金台帐!X5293&amp;""</f>
      </c>
      <c r="AB5293">
        <f>[1]资金台帐!AB5293</f>
        <v>0</v>
      </c>
      <c r="AC5293">
        <f>[1]资金台帐!AC5293</f>
        <v>0</v>
      </c>
      <c r="AD5293">
        <f>[1]资金台帐!AD5293</f>
        <v>0</v>
      </c>
      <c r="AJ5293">
        <f>[1]资金台帐!AJ5293</f>
        <v>0</v>
      </c>
      <c r="AK5293">
        <f>[1]资金台帐!AK5293</f>
        <v>0</v>
      </c>
      <c r="BA5293" s="22">
        <f t="shared" si="0"/>
      </c>
    </row>
    <row r="5294">
      <c r="B5294">
        <f>[1]资金台帐!B5294&amp;""</f>
      </c>
      <c r="H5294">
        <f>[1]资金台帐!H5294&amp;""</f>
      </c>
      <c r="J5294">
        <f>[1]资金台帐!J5294&amp;""</f>
      </c>
      <c r="N5294">
        <f>[1]资金台帐!N5294</f>
      </c>
      <c r="O5294">
        <f>[1]资金台帐!O5294&amp;""</f>
      </c>
      <c r="P5294">
        <f>[1]资金台帐!P5294&amp;""</f>
      </c>
      <c r="Q5294">
        <f>[1]资金台帐!Q5294&amp;""</f>
      </c>
      <c r="T5294">
        <f>[1]资金台帐!T5294&amp;""</f>
      </c>
      <c r="U5294">
        <f>[1]资金台帐!U5294&amp;""</f>
      </c>
      <c r="W5294">
        <f>[1]资金台帐!W5294&amp;""</f>
      </c>
      <c r="X5294">
        <f>[1]资金台帐!X5294&amp;""</f>
      </c>
      <c r="AB5294">
        <f>[1]资金台帐!AB5294</f>
        <v>0</v>
      </c>
      <c r="AC5294">
        <f>[1]资金台帐!AC5294</f>
        <v>0</v>
      </c>
      <c r="AD5294">
        <f>[1]资金台帐!AD5294</f>
        <v>0</v>
      </c>
      <c r="AJ5294">
        <f>[1]资金台帐!AJ5294</f>
        <v>0</v>
      </c>
      <c r="AK5294">
        <f>[1]资金台帐!AK5294</f>
        <v>0</v>
      </c>
      <c r="BA5294" s="22">
        <f t="shared" si="0"/>
      </c>
    </row>
    <row r="5295">
      <c r="B5295">
        <f>[1]资金台帐!B5295&amp;""</f>
      </c>
      <c r="H5295">
        <f>[1]资金台帐!H5295&amp;""</f>
      </c>
      <c r="J5295">
        <f>[1]资金台帐!J5295&amp;""</f>
      </c>
      <c r="N5295">
        <f>[1]资金台帐!N5295</f>
      </c>
      <c r="O5295">
        <f>[1]资金台帐!O5295&amp;""</f>
      </c>
      <c r="P5295">
        <f>[1]资金台帐!P5295&amp;""</f>
      </c>
      <c r="Q5295">
        <f>[1]资金台帐!Q5295&amp;""</f>
      </c>
      <c r="T5295">
        <f>[1]资金台帐!T5295&amp;""</f>
      </c>
      <c r="U5295">
        <f>[1]资金台帐!U5295&amp;""</f>
      </c>
      <c r="W5295">
        <f>[1]资金台帐!W5295&amp;""</f>
      </c>
      <c r="X5295">
        <f>[1]资金台帐!X5295&amp;""</f>
      </c>
      <c r="AB5295">
        <f>[1]资金台帐!AB5295</f>
        <v>0</v>
      </c>
      <c r="AC5295">
        <f>[1]资金台帐!AC5295</f>
        <v>0</v>
      </c>
      <c r="AD5295">
        <f>[1]资金台帐!AD5295</f>
        <v>0</v>
      </c>
      <c r="AJ5295">
        <f>[1]资金台帐!AJ5295</f>
        <v>0</v>
      </c>
      <c r="AK5295">
        <f>[1]资金台帐!AK5295</f>
        <v>0</v>
      </c>
      <c r="BA5295" s="22">
        <f t="shared" si="0"/>
      </c>
    </row>
    <row r="5296">
      <c r="B5296">
        <f>[1]资金台帐!B5296&amp;""</f>
      </c>
      <c r="H5296">
        <f>[1]资金台帐!H5296&amp;""</f>
      </c>
      <c r="J5296">
        <f>[1]资金台帐!J5296&amp;""</f>
      </c>
      <c r="N5296">
        <f>[1]资金台帐!N5296</f>
      </c>
      <c r="O5296">
        <f>[1]资金台帐!O5296&amp;""</f>
      </c>
      <c r="P5296">
        <f>[1]资金台帐!P5296&amp;""</f>
      </c>
      <c r="Q5296">
        <f>[1]资金台帐!Q5296&amp;""</f>
      </c>
      <c r="T5296">
        <f>[1]资金台帐!T5296&amp;""</f>
      </c>
      <c r="U5296">
        <f>[1]资金台帐!U5296&amp;""</f>
      </c>
      <c r="W5296">
        <f>[1]资金台帐!W5296&amp;""</f>
      </c>
      <c r="X5296">
        <f>[1]资金台帐!X5296&amp;""</f>
      </c>
      <c r="AB5296">
        <f>[1]资金台帐!AB5296</f>
        <v>0</v>
      </c>
      <c r="AC5296">
        <f>[1]资金台帐!AC5296</f>
        <v>0</v>
      </c>
      <c r="AD5296">
        <f>[1]资金台帐!AD5296</f>
        <v>0</v>
      </c>
      <c r="AJ5296">
        <f>[1]资金台帐!AJ5296</f>
        <v>0</v>
      </c>
      <c r="AK5296">
        <f>[1]资金台帐!AK5296</f>
        <v>0</v>
      </c>
      <c r="BA5296" s="22">
        <f t="shared" si="0"/>
      </c>
    </row>
    <row r="5297">
      <c r="B5297">
        <f>[1]资金台帐!B5297&amp;""</f>
      </c>
      <c r="H5297">
        <f>[1]资金台帐!H5297&amp;""</f>
      </c>
      <c r="J5297">
        <f>[1]资金台帐!J5297&amp;""</f>
      </c>
      <c r="N5297">
        <f>[1]资金台帐!N5297</f>
      </c>
      <c r="O5297">
        <f>[1]资金台帐!O5297&amp;""</f>
      </c>
      <c r="P5297">
        <f>[1]资金台帐!P5297&amp;""</f>
      </c>
      <c r="Q5297">
        <f>[1]资金台帐!Q5297&amp;""</f>
      </c>
      <c r="T5297">
        <f>[1]资金台帐!T5297&amp;""</f>
      </c>
      <c r="U5297">
        <f>[1]资金台帐!U5297&amp;""</f>
      </c>
      <c r="W5297">
        <f>[1]资金台帐!W5297&amp;""</f>
      </c>
      <c r="X5297">
        <f>[1]资金台帐!X5297&amp;""</f>
      </c>
      <c r="AB5297">
        <f>[1]资金台帐!AB5297</f>
        <v>0</v>
      </c>
      <c r="AC5297">
        <f>[1]资金台帐!AC5297</f>
        <v>0</v>
      </c>
      <c r="AD5297">
        <f>[1]资金台帐!AD5297</f>
        <v>0</v>
      </c>
      <c r="AJ5297">
        <f>[1]资金台帐!AJ5297</f>
        <v>0</v>
      </c>
      <c r="AK5297">
        <f>[1]资金台帐!AK5297</f>
        <v>0</v>
      </c>
      <c r="BA5297" s="22">
        <f t="shared" si="0"/>
      </c>
    </row>
    <row r="5298">
      <c r="B5298">
        <f>[1]资金台帐!B5298&amp;""</f>
      </c>
      <c r="H5298">
        <f>[1]资金台帐!H5298&amp;""</f>
      </c>
      <c r="J5298">
        <f>[1]资金台帐!J5298&amp;""</f>
      </c>
      <c r="N5298">
        <f>[1]资金台帐!N5298</f>
      </c>
      <c r="O5298">
        <f>[1]资金台帐!O5298&amp;""</f>
      </c>
      <c r="P5298">
        <f>[1]资金台帐!P5298&amp;""</f>
      </c>
      <c r="Q5298">
        <f>[1]资金台帐!Q5298&amp;""</f>
      </c>
      <c r="T5298">
        <f>[1]资金台帐!T5298&amp;""</f>
      </c>
      <c r="U5298">
        <f>[1]资金台帐!U5298&amp;""</f>
      </c>
      <c r="W5298">
        <f>[1]资金台帐!W5298&amp;""</f>
      </c>
      <c r="X5298">
        <f>[1]资金台帐!X5298&amp;""</f>
      </c>
      <c r="AB5298">
        <f>[1]资金台帐!AB5298</f>
        <v>0</v>
      </c>
      <c r="AC5298">
        <f>[1]资金台帐!AC5298</f>
        <v>0</v>
      </c>
      <c r="AD5298">
        <f>[1]资金台帐!AD5298</f>
        <v>0</v>
      </c>
      <c r="AJ5298">
        <f>[1]资金台帐!AJ5298</f>
        <v>0</v>
      </c>
      <c r="AK5298">
        <f>[1]资金台帐!AK5298</f>
        <v>0</v>
      </c>
      <c r="BA5298" s="22">
        <f t="shared" si="0"/>
      </c>
    </row>
    <row r="5299">
      <c r="B5299">
        <f>[1]资金台帐!B5299&amp;""</f>
      </c>
      <c r="H5299">
        <f>[1]资金台帐!H5299&amp;""</f>
      </c>
      <c r="J5299">
        <f>[1]资金台帐!J5299&amp;""</f>
      </c>
      <c r="N5299">
        <f>[1]资金台帐!N5299</f>
      </c>
      <c r="O5299">
        <f>[1]资金台帐!O5299&amp;""</f>
      </c>
      <c r="P5299">
        <f>[1]资金台帐!P5299&amp;""</f>
      </c>
      <c r="Q5299">
        <f>[1]资金台帐!Q5299&amp;""</f>
      </c>
      <c r="T5299">
        <f>[1]资金台帐!T5299&amp;""</f>
      </c>
      <c r="U5299">
        <f>[1]资金台帐!U5299&amp;""</f>
      </c>
      <c r="W5299">
        <f>[1]资金台帐!W5299&amp;""</f>
      </c>
      <c r="X5299">
        <f>[1]资金台帐!X5299&amp;""</f>
      </c>
      <c r="AB5299">
        <f>[1]资金台帐!AB5299</f>
        <v>0</v>
      </c>
      <c r="AC5299">
        <f>[1]资金台帐!AC5299</f>
        <v>0</v>
      </c>
      <c r="AD5299">
        <f>[1]资金台帐!AD5299</f>
        <v>0</v>
      </c>
      <c r="AJ5299">
        <f>[1]资金台帐!AJ5299</f>
        <v>0</v>
      </c>
      <c r="AK5299">
        <f>[1]资金台帐!AK5299</f>
        <v>0</v>
      </c>
      <c r="BA5299" s="22">
        <f t="shared" si="0"/>
      </c>
    </row>
    <row r="5300">
      <c r="B5300">
        <f>[1]资金台帐!B5300&amp;""</f>
      </c>
      <c r="H5300">
        <f>[1]资金台帐!H5300&amp;""</f>
      </c>
      <c r="J5300">
        <f>[1]资金台帐!J5300&amp;""</f>
      </c>
      <c r="N5300">
        <f>[1]资金台帐!N5300</f>
      </c>
      <c r="O5300">
        <f>[1]资金台帐!O5300&amp;""</f>
      </c>
      <c r="P5300">
        <f>[1]资金台帐!P5300&amp;""</f>
      </c>
      <c r="Q5300">
        <f>[1]资金台帐!Q5300&amp;""</f>
      </c>
      <c r="T5300">
        <f>[1]资金台帐!T5300&amp;""</f>
      </c>
      <c r="U5300">
        <f>[1]资金台帐!U5300&amp;""</f>
      </c>
      <c r="W5300">
        <f>[1]资金台帐!W5300&amp;""</f>
      </c>
      <c r="X5300">
        <f>[1]资金台帐!X5300&amp;""</f>
      </c>
      <c r="AB5300">
        <f>[1]资金台帐!AB5300</f>
        <v>0</v>
      </c>
      <c r="AC5300">
        <f>[1]资金台帐!AC5300</f>
        <v>0</v>
      </c>
      <c r="AD5300">
        <f>[1]资金台帐!AD5300</f>
        <v>0</v>
      </c>
      <c r="AJ5300">
        <f>[1]资金台帐!AJ5300</f>
        <v>0</v>
      </c>
      <c r="AK5300">
        <f>[1]资金台帐!AK5300</f>
        <v>0</v>
      </c>
      <c r="BA5300" s="22">
        <f t="shared" si="0"/>
      </c>
    </row>
    <row r="5301">
      <c r="B5301">
        <f>[1]资金台帐!B5301&amp;""</f>
      </c>
      <c r="H5301">
        <f>[1]资金台帐!H5301&amp;""</f>
      </c>
      <c r="J5301">
        <f>[1]资金台帐!J5301&amp;""</f>
      </c>
      <c r="N5301">
        <f>[1]资金台帐!N5301</f>
      </c>
      <c r="O5301">
        <f>[1]资金台帐!O5301&amp;""</f>
      </c>
      <c r="P5301">
        <f>[1]资金台帐!P5301&amp;""</f>
      </c>
      <c r="Q5301">
        <f>[1]资金台帐!Q5301&amp;""</f>
      </c>
      <c r="T5301">
        <f>[1]资金台帐!T5301&amp;""</f>
      </c>
      <c r="U5301">
        <f>[1]资金台帐!U5301&amp;""</f>
      </c>
      <c r="W5301">
        <f>[1]资金台帐!W5301&amp;""</f>
      </c>
      <c r="X5301">
        <f>[1]资金台帐!X5301&amp;""</f>
      </c>
      <c r="AB5301">
        <f>[1]资金台帐!AB5301</f>
        <v>0</v>
      </c>
      <c r="AC5301">
        <f>[1]资金台帐!AC5301</f>
        <v>0</v>
      </c>
      <c r="AD5301">
        <f>[1]资金台帐!AD5301</f>
        <v>0</v>
      </c>
      <c r="AJ5301">
        <f>[1]资金台帐!AJ5301</f>
        <v>0</v>
      </c>
      <c r="AK5301">
        <f>[1]资金台帐!AK5301</f>
        <v>0</v>
      </c>
      <c r="BA5301" s="22">
        <f t="shared" si="0"/>
      </c>
    </row>
    <row r="5302">
      <c r="B5302">
        <f>[1]资金台帐!B5302&amp;""</f>
      </c>
      <c r="H5302">
        <f>[1]资金台帐!H5302&amp;""</f>
      </c>
      <c r="J5302">
        <f>[1]资金台帐!J5302&amp;""</f>
      </c>
      <c r="N5302">
        <f>[1]资金台帐!N5302</f>
      </c>
      <c r="O5302">
        <f>[1]资金台帐!O5302&amp;""</f>
      </c>
      <c r="P5302">
        <f>[1]资金台帐!P5302&amp;""</f>
      </c>
      <c r="Q5302">
        <f>[1]资金台帐!Q5302&amp;""</f>
      </c>
      <c r="T5302">
        <f>[1]资金台帐!T5302&amp;""</f>
      </c>
      <c r="U5302">
        <f>[1]资金台帐!U5302&amp;""</f>
      </c>
      <c r="W5302">
        <f>[1]资金台帐!W5302&amp;""</f>
      </c>
      <c r="X5302">
        <f>[1]资金台帐!X5302&amp;""</f>
      </c>
      <c r="AB5302">
        <f>[1]资金台帐!AB5302</f>
        <v>0</v>
      </c>
      <c r="AC5302">
        <f>[1]资金台帐!AC5302</f>
        <v>0</v>
      </c>
      <c r="AD5302">
        <f>[1]资金台帐!AD5302</f>
        <v>0</v>
      </c>
      <c r="AJ5302">
        <f>[1]资金台帐!AJ5302</f>
        <v>0</v>
      </c>
      <c r="AK5302">
        <f>[1]资金台帐!AK5302</f>
        <v>0</v>
      </c>
      <c r="BA5302" s="22">
        <f t="shared" si="0"/>
      </c>
    </row>
    <row r="5303">
      <c r="B5303">
        <f>[1]资金台帐!B5303&amp;""</f>
      </c>
      <c r="H5303">
        <f>[1]资金台帐!H5303&amp;""</f>
      </c>
      <c r="J5303">
        <f>[1]资金台帐!J5303&amp;""</f>
      </c>
      <c r="N5303">
        <f>[1]资金台帐!N5303</f>
      </c>
      <c r="O5303">
        <f>[1]资金台帐!O5303&amp;""</f>
      </c>
      <c r="P5303">
        <f>[1]资金台帐!P5303&amp;""</f>
      </c>
      <c r="Q5303">
        <f>[1]资金台帐!Q5303&amp;""</f>
      </c>
      <c r="T5303">
        <f>[1]资金台帐!T5303&amp;""</f>
      </c>
      <c r="U5303">
        <f>[1]资金台帐!U5303&amp;""</f>
      </c>
      <c r="W5303">
        <f>[1]资金台帐!W5303&amp;""</f>
      </c>
      <c r="X5303">
        <f>[1]资金台帐!X5303&amp;""</f>
      </c>
      <c r="AB5303">
        <f>[1]资金台帐!AB5303</f>
        <v>0</v>
      </c>
      <c r="AC5303">
        <f>[1]资金台帐!AC5303</f>
        <v>0</v>
      </c>
      <c r="AD5303">
        <f>[1]资金台帐!AD5303</f>
        <v>0</v>
      </c>
      <c r="AJ5303">
        <f>[1]资金台帐!AJ5303</f>
        <v>0</v>
      </c>
      <c r="AK5303">
        <f>[1]资金台帐!AK5303</f>
        <v>0</v>
      </c>
      <c r="BA5303" s="22">
        <f t="shared" si="0"/>
      </c>
    </row>
    <row r="5304">
      <c r="B5304">
        <f>[1]资金台帐!B5304&amp;""</f>
      </c>
      <c r="H5304">
        <f>[1]资金台帐!H5304&amp;""</f>
      </c>
      <c r="J5304">
        <f>[1]资金台帐!J5304&amp;""</f>
      </c>
      <c r="N5304">
        <f>[1]资金台帐!N5304</f>
      </c>
      <c r="O5304">
        <f>[1]资金台帐!O5304&amp;""</f>
      </c>
      <c r="P5304">
        <f>[1]资金台帐!P5304&amp;""</f>
      </c>
      <c r="Q5304">
        <f>[1]资金台帐!Q5304&amp;""</f>
      </c>
      <c r="T5304">
        <f>[1]资金台帐!T5304&amp;""</f>
      </c>
      <c r="U5304">
        <f>[1]资金台帐!U5304&amp;""</f>
      </c>
      <c r="W5304">
        <f>[1]资金台帐!W5304&amp;""</f>
      </c>
      <c r="X5304">
        <f>[1]资金台帐!X5304&amp;""</f>
      </c>
      <c r="AB5304">
        <f>[1]资金台帐!AB5304</f>
        <v>0</v>
      </c>
      <c r="AC5304">
        <f>[1]资金台帐!AC5304</f>
        <v>0</v>
      </c>
      <c r="AD5304">
        <f>[1]资金台帐!AD5304</f>
        <v>0</v>
      </c>
      <c r="AJ5304">
        <f>[1]资金台帐!AJ5304</f>
        <v>0</v>
      </c>
      <c r="AK5304">
        <f>[1]资金台帐!AK5304</f>
        <v>0</v>
      </c>
      <c r="BA5304" s="22">
        <f t="shared" si="0"/>
      </c>
    </row>
    <row r="5305">
      <c r="B5305">
        <f>[1]资金台帐!B5305&amp;""</f>
      </c>
      <c r="H5305">
        <f>[1]资金台帐!H5305&amp;""</f>
      </c>
      <c r="J5305">
        <f>[1]资金台帐!J5305&amp;""</f>
      </c>
      <c r="N5305">
        <f>[1]资金台帐!N5305</f>
      </c>
      <c r="O5305">
        <f>[1]资金台帐!O5305&amp;""</f>
      </c>
      <c r="P5305">
        <f>[1]资金台帐!P5305&amp;""</f>
      </c>
      <c r="Q5305">
        <f>[1]资金台帐!Q5305&amp;""</f>
      </c>
      <c r="T5305">
        <f>[1]资金台帐!T5305&amp;""</f>
      </c>
      <c r="U5305">
        <f>[1]资金台帐!U5305&amp;""</f>
      </c>
      <c r="W5305">
        <f>[1]资金台帐!W5305&amp;""</f>
      </c>
      <c r="X5305">
        <f>[1]资金台帐!X5305&amp;""</f>
      </c>
      <c r="AB5305">
        <f>[1]资金台帐!AB5305</f>
        <v>0</v>
      </c>
      <c r="AC5305">
        <f>[1]资金台帐!AC5305</f>
        <v>0</v>
      </c>
      <c r="AD5305">
        <f>[1]资金台帐!AD5305</f>
        <v>0</v>
      </c>
      <c r="AJ5305">
        <f>[1]资金台帐!AJ5305</f>
        <v>0</v>
      </c>
      <c r="AK5305">
        <f>[1]资金台帐!AK5305</f>
        <v>0</v>
      </c>
      <c r="BA5305" s="22">
        <f t="shared" si="0"/>
      </c>
    </row>
    <row r="5306">
      <c r="B5306">
        <f>[1]资金台帐!B5306&amp;""</f>
      </c>
      <c r="H5306">
        <f>[1]资金台帐!H5306&amp;""</f>
      </c>
      <c r="J5306">
        <f>[1]资金台帐!J5306&amp;""</f>
      </c>
      <c r="N5306">
        <f>[1]资金台帐!N5306</f>
      </c>
      <c r="O5306">
        <f>[1]资金台帐!O5306&amp;""</f>
      </c>
      <c r="P5306">
        <f>[1]资金台帐!P5306&amp;""</f>
      </c>
      <c r="Q5306">
        <f>[1]资金台帐!Q5306&amp;""</f>
      </c>
      <c r="T5306">
        <f>[1]资金台帐!T5306&amp;""</f>
      </c>
      <c r="U5306">
        <f>[1]资金台帐!U5306&amp;""</f>
      </c>
      <c r="W5306">
        <f>[1]资金台帐!W5306&amp;""</f>
      </c>
      <c r="X5306">
        <f>[1]资金台帐!X5306&amp;""</f>
      </c>
      <c r="AB5306">
        <f>[1]资金台帐!AB5306</f>
        <v>0</v>
      </c>
      <c r="AC5306">
        <f>[1]资金台帐!AC5306</f>
        <v>0</v>
      </c>
      <c r="AD5306">
        <f>[1]资金台帐!AD5306</f>
        <v>0</v>
      </c>
      <c r="AJ5306">
        <f>[1]资金台帐!AJ5306</f>
        <v>0</v>
      </c>
      <c r="AK5306">
        <f>[1]资金台帐!AK5306</f>
        <v>0</v>
      </c>
      <c r="BA5306" s="22">
        <f t="shared" si="0"/>
      </c>
    </row>
    <row r="5307">
      <c r="B5307">
        <f>[1]资金台帐!B5307&amp;""</f>
      </c>
      <c r="H5307">
        <f>[1]资金台帐!H5307&amp;""</f>
      </c>
      <c r="J5307">
        <f>[1]资金台帐!J5307&amp;""</f>
      </c>
      <c r="N5307">
        <f>[1]资金台帐!N5307</f>
      </c>
      <c r="O5307">
        <f>[1]资金台帐!O5307&amp;""</f>
      </c>
      <c r="P5307">
        <f>[1]资金台帐!P5307&amp;""</f>
      </c>
      <c r="Q5307">
        <f>[1]资金台帐!Q5307&amp;""</f>
      </c>
      <c r="T5307">
        <f>[1]资金台帐!T5307&amp;""</f>
      </c>
      <c r="U5307">
        <f>[1]资金台帐!U5307&amp;""</f>
      </c>
      <c r="W5307">
        <f>[1]资金台帐!W5307&amp;""</f>
      </c>
      <c r="X5307">
        <f>[1]资金台帐!X5307&amp;""</f>
      </c>
      <c r="AB5307">
        <f>[1]资金台帐!AB5307</f>
        <v>0</v>
      </c>
      <c r="AC5307">
        <f>[1]资金台帐!AC5307</f>
        <v>0</v>
      </c>
      <c r="AD5307">
        <f>[1]资金台帐!AD5307</f>
        <v>0</v>
      </c>
      <c r="AJ5307">
        <f>[1]资金台帐!AJ5307</f>
        <v>0</v>
      </c>
      <c r="AK5307">
        <f>[1]资金台帐!AK5307</f>
        <v>0</v>
      </c>
      <c r="BA5307" s="22">
        <f t="shared" si="0"/>
      </c>
    </row>
    <row r="5308">
      <c r="B5308">
        <f>[1]资金台帐!B5308&amp;""</f>
      </c>
      <c r="H5308">
        <f>[1]资金台帐!H5308&amp;""</f>
      </c>
      <c r="J5308">
        <f>[1]资金台帐!J5308&amp;""</f>
      </c>
      <c r="N5308">
        <f>[1]资金台帐!N5308</f>
      </c>
      <c r="O5308">
        <f>[1]资金台帐!O5308&amp;""</f>
      </c>
      <c r="P5308">
        <f>[1]资金台帐!P5308&amp;""</f>
      </c>
      <c r="Q5308">
        <f>[1]资金台帐!Q5308&amp;""</f>
      </c>
      <c r="T5308">
        <f>[1]资金台帐!T5308&amp;""</f>
      </c>
      <c r="U5308">
        <f>[1]资金台帐!U5308&amp;""</f>
      </c>
      <c r="W5308">
        <f>[1]资金台帐!W5308&amp;""</f>
      </c>
      <c r="X5308">
        <f>[1]资金台帐!X5308&amp;""</f>
      </c>
      <c r="AB5308">
        <f>[1]资金台帐!AB5308</f>
        <v>0</v>
      </c>
      <c r="AC5308">
        <f>[1]资金台帐!AC5308</f>
        <v>0</v>
      </c>
      <c r="AD5308">
        <f>[1]资金台帐!AD5308</f>
        <v>0</v>
      </c>
      <c r="AJ5308">
        <f>[1]资金台帐!AJ5308</f>
        <v>0</v>
      </c>
      <c r="AK5308">
        <f>[1]资金台帐!AK5308</f>
        <v>0</v>
      </c>
      <c r="BA5308" s="22">
        <f t="shared" si="0"/>
      </c>
    </row>
    <row r="5309">
      <c r="B5309">
        <f>[1]资金台帐!B5309&amp;""</f>
      </c>
      <c r="H5309">
        <f>[1]资金台帐!H5309&amp;""</f>
      </c>
      <c r="J5309">
        <f>[1]资金台帐!J5309&amp;""</f>
      </c>
      <c r="N5309">
        <f>[1]资金台帐!N5309</f>
      </c>
      <c r="O5309">
        <f>[1]资金台帐!O5309&amp;""</f>
      </c>
      <c r="P5309">
        <f>[1]资金台帐!P5309&amp;""</f>
      </c>
      <c r="Q5309">
        <f>[1]资金台帐!Q5309&amp;""</f>
      </c>
      <c r="T5309">
        <f>[1]资金台帐!T5309&amp;""</f>
      </c>
      <c r="U5309">
        <f>[1]资金台帐!U5309&amp;""</f>
      </c>
      <c r="W5309">
        <f>[1]资金台帐!W5309&amp;""</f>
      </c>
      <c r="X5309">
        <f>[1]资金台帐!X5309&amp;""</f>
      </c>
      <c r="AB5309">
        <f>[1]资金台帐!AB5309</f>
        <v>0</v>
      </c>
      <c r="AC5309">
        <f>[1]资金台帐!AC5309</f>
        <v>0</v>
      </c>
      <c r="AD5309">
        <f>[1]资金台帐!AD5309</f>
        <v>0</v>
      </c>
      <c r="AJ5309">
        <f>[1]资金台帐!AJ5309</f>
        <v>0</v>
      </c>
      <c r="AK5309">
        <f>[1]资金台帐!AK5309</f>
        <v>0</v>
      </c>
      <c r="BA5309" s="22">
        <f t="shared" si="0"/>
      </c>
    </row>
    <row r="5310">
      <c r="B5310">
        <f>[1]资金台帐!B5310&amp;""</f>
      </c>
      <c r="H5310">
        <f>[1]资金台帐!H5310&amp;""</f>
      </c>
      <c r="J5310">
        <f>[1]资金台帐!J5310&amp;""</f>
      </c>
      <c r="N5310">
        <f>[1]资金台帐!N5310</f>
      </c>
      <c r="O5310">
        <f>[1]资金台帐!O5310&amp;""</f>
      </c>
      <c r="P5310">
        <f>[1]资金台帐!P5310&amp;""</f>
      </c>
      <c r="Q5310">
        <f>[1]资金台帐!Q5310&amp;""</f>
      </c>
      <c r="T5310">
        <f>[1]资金台帐!T5310&amp;""</f>
      </c>
      <c r="U5310">
        <f>[1]资金台帐!U5310&amp;""</f>
      </c>
      <c r="W5310">
        <f>[1]资金台帐!W5310&amp;""</f>
      </c>
      <c r="X5310">
        <f>[1]资金台帐!X5310&amp;""</f>
      </c>
      <c r="AB5310">
        <f>[1]资金台帐!AB5310</f>
        <v>0</v>
      </c>
      <c r="AC5310">
        <f>[1]资金台帐!AC5310</f>
        <v>0</v>
      </c>
      <c r="AD5310">
        <f>[1]资金台帐!AD5310</f>
        <v>0</v>
      </c>
      <c r="AJ5310">
        <f>[1]资金台帐!AJ5310</f>
        <v>0</v>
      </c>
      <c r="AK5310">
        <f>[1]资金台帐!AK5310</f>
        <v>0</v>
      </c>
      <c r="BA5310" s="22">
        <f t="shared" si="0"/>
      </c>
    </row>
    <row r="5311">
      <c r="B5311">
        <f>[1]资金台帐!B5311&amp;""</f>
      </c>
      <c r="H5311">
        <f>[1]资金台帐!H5311&amp;""</f>
      </c>
      <c r="J5311">
        <f>[1]资金台帐!J5311&amp;""</f>
      </c>
      <c r="N5311">
        <f>[1]资金台帐!N5311</f>
      </c>
      <c r="O5311">
        <f>[1]资金台帐!O5311&amp;""</f>
      </c>
      <c r="P5311">
        <f>[1]资金台帐!P5311&amp;""</f>
      </c>
      <c r="Q5311">
        <f>[1]资金台帐!Q5311&amp;""</f>
      </c>
      <c r="T5311">
        <f>[1]资金台帐!T5311&amp;""</f>
      </c>
      <c r="U5311">
        <f>[1]资金台帐!U5311&amp;""</f>
      </c>
      <c r="W5311">
        <f>[1]资金台帐!W5311&amp;""</f>
      </c>
      <c r="X5311">
        <f>[1]资金台帐!X5311&amp;""</f>
      </c>
      <c r="AB5311">
        <f>[1]资金台帐!AB5311</f>
        <v>0</v>
      </c>
      <c r="AC5311">
        <f>[1]资金台帐!AC5311</f>
        <v>0</v>
      </c>
      <c r="AD5311">
        <f>[1]资金台帐!AD5311</f>
        <v>0</v>
      </c>
      <c r="AJ5311">
        <f>[1]资金台帐!AJ5311</f>
        <v>0</v>
      </c>
      <c r="AK5311">
        <f>[1]资金台帐!AK5311</f>
        <v>0</v>
      </c>
      <c r="BA5311" s="22">
        <f t="shared" si="0"/>
      </c>
    </row>
    <row r="5312">
      <c r="B5312">
        <f>[1]资金台帐!B5312&amp;""</f>
      </c>
      <c r="H5312">
        <f>[1]资金台帐!H5312&amp;""</f>
      </c>
      <c r="J5312">
        <f>[1]资金台帐!J5312&amp;""</f>
      </c>
      <c r="N5312">
        <f>[1]资金台帐!N5312</f>
      </c>
      <c r="O5312">
        <f>[1]资金台帐!O5312&amp;""</f>
      </c>
      <c r="P5312">
        <f>[1]资金台帐!P5312&amp;""</f>
      </c>
      <c r="Q5312">
        <f>[1]资金台帐!Q5312&amp;""</f>
      </c>
      <c r="T5312">
        <f>[1]资金台帐!T5312&amp;""</f>
      </c>
      <c r="U5312">
        <f>[1]资金台帐!U5312&amp;""</f>
      </c>
      <c r="W5312">
        <f>[1]资金台帐!W5312&amp;""</f>
      </c>
      <c r="X5312">
        <f>[1]资金台帐!X5312&amp;""</f>
      </c>
      <c r="AB5312">
        <f>[1]资金台帐!AB5312</f>
        <v>0</v>
      </c>
      <c r="AC5312">
        <f>[1]资金台帐!AC5312</f>
        <v>0</v>
      </c>
      <c r="AD5312">
        <f>[1]资金台帐!AD5312</f>
        <v>0</v>
      </c>
      <c r="AJ5312">
        <f>[1]资金台帐!AJ5312</f>
        <v>0</v>
      </c>
      <c r="AK5312">
        <f>[1]资金台帐!AK5312</f>
        <v>0</v>
      </c>
      <c r="BA5312" s="22">
        <f t="shared" si="0"/>
      </c>
    </row>
    <row r="5313">
      <c r="B5313">
        <f>[1]资金台帐!B5313&amp;""</f>
      </c>
      <c r="H5313">
        <f>[1]资金台帐!H5313&amp;""</f>
      </c>
      <c r="J5313">
        <f>[1]资金台帐!J5313&amp;""</f>
      </c>
      <c r="N5313">
        <f>[1]资金台帐!N5313</f>
      </c>
      <c r="O5313">
        <f>[1]资金台帐!O5313&amp;""</f>
      </c>
      <c r="P5313">
        <f>[1]资金台帐!P5313&amp;""</f>
      </c>
      <c r="Q5313">
        <f>[1]资金台帐!Q5313&amp;""</f>
      </c>
      <c r="T5313">
        <f>[1]资金台帐!T5313&amp;""</f>
      </c>
      <c r="U5313">
        <f>[1]资金台帐!U5313&amp;""</f>
      </c>
      <c r="W5313">
        <f>[1]资金台帐!W5313&amp;""</f>
      </c>
      <c r="X5313">
        <f>[1]资金台帐!X5313&amp;""</f>
      </c>
      <c r="AB5313">
        <f>[1]资金台帐!AB5313</f>
        <v>0</v>
      </c>
      <c r="AC5313">
        <f>[1]资金台帐!AC5313</f>
        <v>0</v>
      </c>
      <c r="AD5313">
        <f>[1]资金台帐!AD5313</f>
        <v>0</v>
      </c>
      <c r="AJ5313">
        <f>[1]资金台帐!AJ5313</f>
        <v>0</v>
      </c>
      <c r="AK5313">
        <f>[1]资金台帐!AK5313</f>
        <v>0</v>
      </c>
      <c r="BA5313" s="22">
        <f t="shared" si="0"/>
      </c>
    </row>
    <row r="5314">
      <c r="B5314">
        <f>[1]资金台帐!B5314&amp;""</f>
      </c>
      <c r="H5314">
        <f>[1]资金台帐!H5314&amp;""</f>
      </c>
      <c r="J5314">
        <f>[1]资金台帐!J5314&amp;""</f>
      </c>
      <c r="N5314">
        <f>[1]资金台帐!N5314</f>
      </c>
      <c r="O5314">
        <f>[1]资金台帐!O5314&amp;""</f>
      </c>
      <c r="P5314">
        <f>[1]资金台帐!P5314&amp;""</f>
      </c>
      <c r="Q5314">
        <f>[1]资金台帐!Q5314&amp;""</f>
      </c>
      <c r="T5314">
        <f>[1]资金台帐!T5314&amp;""</f>
      </c>
      <c r="U5314">
        <f>[1]资金台帐!U5314&amp;""</f>
      </c>
      <c r="W5314">
        <f>[1]资金台帐!W5314&amp;""</f>
      </c>
      <c r="X5314">
        <f>[1]资金台帐!X5314&amp;""</f>
      </c>
      <c r="AB5314">
        <f>[1]资金台帐!AB5314</f>
        <v>0</v>
      </c>
      <c r="AC5314">
        <f>[1]资金台帐!AC5314</f>
        <v>0</v>
      </c>
      <c r="AD5314">
        <f>[1]资金台帐!AD5314</f>
        <v>0</v>
      </c>
      <c r="AJ5314">
        <f>[1]资金台帐!AJ5314</f>
        <v>0</v>
      </c>
      <c r="AK5314">
        <f>[1]资金台帐!AK5314</f>
        <v>0</v>
      </c>
      <c r="BA5314" s="22">
        <f t="shared" si="0"/>
      </c>
    </row>
    <row r="5315">
      <c r="B5315">
        <f>[1]资金台帐!B5315&amp;""</f>
      </c>
      <c r="H5315">
        <f>[1]资金台帐!H5315&amp;""</f>
      </c>
      <c r="J5315">
        <f>[1]资金台帐!J5315&amp;""</f>
      </c>
      <c r="N5315">
        <f>[1]资金台帐!N5315</f>
      </c>
      <c r="O5315">
        <f>[1]资金台帐!O5315&amp;""</f>
      </c>
      <c r="P5315">
        <f>[1]资金台帐!P5315&amp;""</f>
      </c>
      <c r="Q5315">
        <f>[1]资金台帐!Q5315&amp;""</f>
      </c>
      <c r="T5315">
        <f>[1]资金台帐!T5315&amp;""</f>
      </c>
      <c r="U5315">
        <f>[1]资金台帐!U5315&amp;""</f>
      </c>
      <c r="W5315">
        <f>[1]资金台帐!W5315&amp;""</f>
      </c>
      <c r="X5315">
        <f>[1]资金台帐!X5315&amp;""</f>
      </c>
      <c r="AB5315">
        <f>[1]资金台帐!AB5315</f>
        <v>0</v>
      </c>
      <c r="AC5315">
        <f>[1]资金台帐!AC5315</f>
        <v>0</v>
      </c>
      <c r="AD5315">
        <f>[1]资金台帐!AD5315</f>
        <v>0</v>
      </c>
      <c r="AJ5315">
        <f>[1]资金台帐!AJ5315</f>
        <v>0</v>
      </c>
      <c r="AK5315">
        <f>[1]资金台帐!AK5315</f>
        <v>0</v>
      </c>
      <c r="BA5315" s="22">
        <f t="shared" si="0"/>
      </c>
    </row>
    <row r="5316">
      <c r="B5316">
        <f>[1]资金台帐!B5316&amp;""</f>
      </c>
      <c r="H5316">
        <f>[1]资金台帐!H5316&amp;""</f>
      </c>
      <c r="J5316">
        <f>[1]资金台帐!J5316&amp;""</f>
      </c>
      <c r="N5316">
        <f>[1]资金台帐!N5316</f>
      </c>
      <c r="O5316">
        <f>[1]资金台帐!O5316&amp;""</f>
      </c>
      <c r="P5316">
        <f>[1]资金台帐!P5316&amp;""</f>
      </c>
      <c r="Q5316">
        <f>[1]资金台帐!Q5316&amp;""</f>
      </c>
      <c r="T5316">
        <f>[1]资金台帐!T5316&amp;""</f>
      </c>
      <c r="U5316">
        <f>[1]资金台帐!U5316&amp;""</f>
      </c>
      <c r="W5316">
        <f>[1]资金台帐!W5316&amp;""</f>
      </c>
      <c r="X5316">
        <f>[1]资金台帐!X5316&amp;""</f>
      </c>
      <c r="AB5316">
        <f>[1]资金台帐!AB5316</f>
        <v>0</v>
      </c>
      <c r="AC5316">
        <f>[1]资金台帐!AC5316</f>
        <v>0</v>
      </c>
      <c r="AD5316">
        <f>[1]资金台帐!AD5316</f>
        <v>0</v>
      </c>
      <c r="AJ5316">
        <f>[1]资金台帐!AJ5316</f>
        <v>0</v>
      </c>
      <c r="AK5316">
        <f>[1]资金台帐!AK5316</f>
        <v>0</v>
      </c>
      <c r="BA5316" s="22">
        <f t="shared" si="0"/>
      </c>
    </row>
    <row r="5317">
      <c r="B5317">
        <f>[1]资金台帐!B5317&amp;""</f>
      </c>
      <c r="H5317">
        <f>[1]资金台帐!H5317&amp;""</f>
      </c>
      <c r="J5317">
        <f>[1]资金台帐!J5317&amp;""</f>
      </c>
      <c r="N5317">
        <f>[1]资金台帐!N5317</f>
      </c>
      <c r="O5317">
        <f>[1]资金台帐!O5317&amp;""</f>
      </c>
      <c r="P5317">
        <f>[1]资金台帐!P5317&amp;""</f>
      </c>
      <c r="Q5317">
        <f>[1]资金台帐!Q5317&amp;""</f>
      </c>
      <c r="T5317">
        <f>[1]资金台帐!T5317&amp;""</f>
      </c>
      <c r="U5317">
        <f>[1]资金台帐!U5317&amp;""</f>
      </c>
      <c r="W5317">
        <f>[1]资金台帐!W5317&amp;""</f>
      </c>
      <c r="X5317">
        <f>[1]资金台帐!X5317&amp;""</f>
      </c>
      <c r="AB5317">
        <f>[1]资金台帐!AB5317</f>
        <v>0</v>
      </c>
      <c r="AC5317">
        <f>[1]资金台帐!AC5317</f>
        <v>0</v>
      </c>
      <c r="AD5317">
        <f>[1]资金台帐!AD5317</f>
        <v>0</v>
      </c>
      <c r="AJ5317">
        <f>[1]资金台帐!AJ5317</f>
        <v>0</v>
      </c>
      <c r="AK5317">
        <f>[1]资金台帐!AK5317</f>
        <v>0</v>
      </c>
      <c r="BA5317" s="22">
        <f t="shared" si="0"/>
      </c>
    </row>
    <row r="5318">
      <c r="B5318">
        <f>[1]资金台帐!B5318&amp;""</f>
      </c>
      <c r="H5318">
        <f>[1]资金台帐!H5318&amp;""</f>
      </c>
      <c r="J5318">
        <f>[1]资金台帐!J5318&amp;""</f>
      </c>
      <c r="N5318">
        <f>[1]资金台帐!N5318</f>
      </c>
      <c r="O5318">
        <f>[1]资金台帐!O5318&amp;""</f>
      </c>
      <c r="P5318">
        <f>[1]资金台帐!P5318&amp;""</f>
      </c>
      <c r="Q5318">
        <f>[1]资金台帐!Q5318&amp;""</f>
      </c>
      <c r="T5318">
        <f>[1]资金台帐!T5318&amp;""</f>
      </c>
      <c r="U5318">
        <f>[1]资金台帐!U5318&amp;""</f>
      </c>
      <c r="W5318">
        <f>[1]资金台帐!W5318&amp;""</f>
      </c>
      <c r="X5318">
        <f>[1]资金台帐!X5318&amp;""</f>
      </c>
      <c r="AB5318">
        <f>[1]资金台帐!AB5318</f>
        <v>0</v>
      </c>
      <c r="AC5318">
        <f>[1]资金台帐!AC5318</f>
        <v>0</v>
      </c>
      <c r="AD5318">
        <f>[1]资金台帐!AD5318</f>
        <v>0</v>
      </c>
      <c r="AJ5318">
        <f>[1]资金台帐!AJ5318</f>
        <v>0</v>
      </c>
      <c r="AK5318">
        <f>[1]资金台帐!AK5318</f>
        <v>0</v>
      </c>
      <c r="BA5318" s="22">
        <f t="shared" si="0"/>
      </c>
    </row>
    <row r="5319">
      <c r="B5319">
        <f>[1]资金台帐!B5319&amp;""</f>
      </c>
      <c r="H5319">
        <f>[1]资金台帐!H5319&amp;""</f>
      </c>
      <c r="J5319">
        <f>[1]资金台帐!J5319&amp;""</f>
      </c>
      <c r="N5319">
        <f>[1]资金台帐!N5319</f>
      </c>
      <c r="O5319">
        <f>[1]资金台帐!O5319&amp;""</f>
      </c>
      <c r="P5319">
        <f>[1]资金台帐!P5319&amp;""</f>
      </c>
      <c r="Q5319">
        <f>[1]资金台帐!Q5319&amp;""</f>
      </c>
      <c r="T5319">
        <f>[1]资金台帐!T5319&amp;""</f>
      </c>
      <c r="U5319">
        <f>[1]资金台帐!U5319&amp;""</f>
      </c>
      <c r="W5319">
        <f>[1]资金台帐!W5319&amp;""</f>
      </c>
      <c r="X5319">
        <f>[1]资金台帐!X5319&amp;""</f>
      </c>
      <c r="AB5319">
        <f>[1]资金台帐!AB5319</f>
        <v>0</v>
      </c>
      <c r="AC5319">
        <f>[1]资金台帐!AC5319</f>
        <v>0</v>
      </c>
      <c r="AD5319">
        <f>[1]资金台帐!AD5319</f>
        <v>0</v>
      </c>
      <c r="AJ5319">
        <f>[1]资金台帐!AJ5319</f>
        <v>0</v>
      </c>
      <c r="AK5319">
        <f>[1]资金台帐!AK5319</f>
        <v>0</v>
      </c>
      <c r="BA5319" s="22">
        <f t="shared" si="0"/>
      </c>
    </row>
    <row r="5320">
      <c r="B5320">
        <f>[1]资金台帐!B5320&amp;""</f>
      </c>
      <c r="H5320">
        <f>[1]资金台帐!H5320&amp;""</f>
      </c>
      <c r="J5320">
        <f>[1]资金台帐!J5320&amp;""</f>
      </c>
      <c r="N5320">
        <f>[1]资金台帐!N5320</f>
      </c>
      <c r="O5320">
        <f>[1]资金台帐!O5320&amp;""</f>
      </c>
      <c r="P5320">
        <f>[1]资金台帐!P5320&amp;""</f>
      </c>
      <c r="Q5320">
        <f>[1]资金台帐!Q5320&amp;""</f>
      </c>
      <c r="T5320">
        <f>[1]资金台帐!T5320&amp;""</f>
      </c>
      <c r="U5320">
        <f>[1]资金台帐!U5320&amp;""</f>
      </c>
      <c r="W5320">
        <f>[1]资金台帐!W5320&amp;""</f>
      </c>
      <c r="X5320">
        <f>[1]资金台帐!X5320&amp;""</f>
      </c>
      <c r="AB5320">
        <f>[1]资金台帐!AB5320</f>
        <v>0</v>
      </c>
      <c r="AC5320">
        <f>[1]资金台帐!AC5320</f>
        <v>0</v>
      </c>
      <c r="AD5320">
        <f>[1]资金台帐!AD5320</f>
        <v>0</v>
      </c>
      <c r="AJ5320">
        <f>[1]资金台帐!AJ5320</f>
        <v>0</v>
      </c>
      <c r="AK5320">
        <f>[1]资金台帐!AK5320</f>
        <v>0</v>
      </c>
      <c r="BA5320" s="22">
        <f t="shared" si="0"/>
      </c>
    </row>
    <row r="5321">
      <c r="B5321">
        <f>[1]资金台帐!B5321&amp;""</f>
      </c>
      <c r="H5321">
        <f>[1]资金台帐!H5321&amp;""</f>
      </c>
      <c r="J5321">
        <f>[1]资金台帐!J5321&amp;""</f>
      </c>
      <c r="N5321">
        <f>[1]资金台帐!N5321</f>
      </c>
      <c r="O5321">
        <f>[1]资金台帐!O5321&amp;""</f>
      </c>
      <c r="P5321">
        <f>[1]资金台帐!P5321&amp;""</f>
      </c>
      <c r="Q5321">
        <f>[1]资金台帐!Q5321&amp;""</f>
      </c>
      <c r="T5321">
        <f>[1]资金台帐!T5321&amp;""</f>
      </c>
      <c r="U5321">
        <f>[1]资金台帐!U5321&amp;""</f>
      </c>
      <c r="W5321">
        <f>[1]资金台帐!W5321&amp;""</f>
      </c>
      <c r="X5321">
        <f>[1]资金台帐!X5321&amp;""</f>
      </c>
      <c r="AB5321">
        <f>[1]资金台帐!AB5321</f>
        <v>0</v>
      </c>
      <c r="AC5321">
        <f>[1]资金台帐!AC5321</f>
        <v>0</v>
      </c>
      <c r="AD5321">
        <f>[1]资金台帐!AD5321</f>
        <v>0</v>
      </c>
      <c r="AJ5321">
        <f>[1]资金台帐!AJ5321</f>
        <v>0</v>
      </c>
      <c r="AK5321">
        <f>[1]资金台帐!AK5321</f>
        <v>0</v>
      </c>
      <c r="BA5321" s="22">
        <f t="shared" si="0"/>
      </c>
    </row>
    <row r="5322">
      <c r="B5322">
        <f>[1]资金台帐!B5322&amp;""</f>
      </c>
      <c r="H5322">
        <f>[1]资金台帐!H5322&amp;""</f>
      </c>
      <c r="J5322">
        <f>[1]资金台帐!J5322&amp;""</f>
      </c>
      <c r="N5322">
        <f>[1]资金台帐!N5322</f>
      </c>
      <c r="O5322">
        <f>[1]资金台帐!O5322&amp;""</f>
      </c>
      <c r="P5322">
        <f>[1]资金台帐!P5322&amp;""</f>
      </c>
      <c r="Q5322">
        <f>[1]资金台帐!Q5322&amp;""</f>
      </c>
      <c r="T5322">
        <f>[1]资金台帐!T5322&amp;""</f>
      </c>
      <c r="U5322">
        <f>[1]资金台帐!U5322&amp;""</f>
      </c>
      <c r="W5322">
        <f>[1]资金台帐!W5322&amp;""</f>
      </c>
      <c r="X5322">
        <f>[1]资金台帐!X5322&amp;""</f>
      </c>
      <c r="AB5322">
        <f>[1]资金台帐!AB5322</f>
        <v>0</v>
      </c>
      <c r="AC5322">
        <f>[1]资金台帐!AC5322</f>
        <v>0</v>
      </c>
      <c r="AD5322">
        <f>[1]资金台帐!AD5322</f>
        <v>0</v>
      </c>
      <c r="AJ5322">
        <f>[1]资金台帐!AJ5322</f>
        <v>0</v>
      </c>
      <c r="AK5322">
        <f>[1]资金台帐!AK5322</f>
        <v>0</v>
      </c>
      <c r="BA5322" s="22">
        <f t="shared" si="0"/>
      </c>
    </row>
    <row r="5323">
      <c r="B5323">
        <f>[1]资金台帐!B5323&amp;""</f>
      </c>
      <c r="H5323">
        <f>[1]资金台帐!H5323&amp;""</f>
      </c>
      <c r="J5323">
        <f>[1]资金台帐!J5323&amp;""</f>
      </c>
      <c r="N5323">
        <f>[1]资金台帐!N5323</f>
      </c>
      <c r="O5323">
        <f>[1]资金台帐!O5323&amp;""</f>
      </c>
      <c r="P5323">
        <f>[1]资金台帐!P5323&amp;""</f>
      </c>
      <c r="Q5323">
        <f>[1]资金台帐!Q5323&amp;""</f>
      </c>
      <c r="T5323">
        <f>[1]资金台帐!T5323&amp;""</f>
      </c>
      <c r="U5323">
        <f>[1]资金台帐!U5323&amp;""</f>
      </c>
      <c r="W5323">
        <f>[1]资金台帐!W5323&amp;""</f>
      </c>
      <c r="X5323">
        <f>[1]资金台帐!X5323&amp;""</f>
      </c>
      <c r="AB5323">
        <f>[1]资金台帐!AB5323</f>
        <v>0</v>
      </c>
      <c r="AC5323">
        <f>[1]资金台帐!AC5323</f>
        <v>0</v>
      </c>
      <c r="AD5323">
        <f>[1]资金台帐!AD5323</f>
        <v>0</v>
      </c>
      <c r="AJ5323">
        <f>[1]资金台帐!AJ5323</f>
        <v>0</v>
      </c>
      <c r="AK5323">
        <f>[1]资金台帐!AK5323</f>
        <v>0</v>
      </c>
      <c r="BA5323" s="22">
        <f t="shared" si="0"/>
      </c>
    </row>
    <row r="5324">
      <c r="B5324">
        <f>[1]资金台帐!B5324&amp;""</f>
      </c>
      <c r="H5324">
        <f>[1]资金台帐!H5324&amp;""</f>
      </c>
      <c r="J5324">
        <f>[1]资金台帐!J5324&amp;""</f>
      </c>
      <c r="N5324">
        <f>[1]资金台帐!N5324</f>
      </c>
      <c r="O5324">
        <f>[1]资金台帐!O5324&amp;""</f>
      </c>
      <c r="P5324">
        <f>[1]资金台帐!P5324&amp;""</f>
      </c>
      <c r="Q5324">
        <f>[1]资金台帐!Q5324&amp;""</f>
      </c>
      <c r="T5324">
        <f>[1]资金台帐!T5324&amp;""</f>
      </c>
      <c r="U5324">
        <f>[1]资金台帐!U5324&amp;""</f>
      </c>
      <c r="W5324">
        <f>[1]资金台帐!W5324&amp;""</f>
      </c>
      <c r="X5324">
        <f>[1]资金台帐!X5324&amp;""</f>
      </c>
      <c r="AB5324">
        <f>[1]资金台帐!AB5324</f>
        <v>0</v>
      </c>
      <c r="AC5324">
        <f>[1]资金台帐!AC5324</f>
        <v>0</v>
      </c>
      <c r="AD5324">
        <f>[1]资金台帐!AD5324</f>
        <v>0</v>
      </c>
      <c r="AJ5324">
        <f>[1]资金台帐!AJ5324</f>
        <v>0</v>
      </c>
      <c r="AK5324">
        <f>[1]资金台帐!AK5324</f>
        <v>0</v>
      </c>
      <c r="BA5324" s="22">
        <f t="shared" si="0"/>
      </c>
    </row>
    <row r="5325">
      <c r="B5325">
        <f>[1]资金台帐!B5325&amp;""</f>
      </c>
      <c r="H5325">
        <f>[1]资金台帐!H5325&amp;""</f>
      </c>
      <c r="J5325">
        <f>[1]资金台帐!J5325&amp;""</f>
      </c>
      <c r="N5325">
        <f>[1]资金台帐!N5325</f>
      </c>
      <c r="O5325">
        <f>[1]资金台帐!O5325&amp;""</f>
      </c>
      <c r="P5325">
        <f>[1]资金台帐!P5325&amp;""</f>
      </c>
      <c r="Q5325">
        <f>[1]资金台帐!Q5325&amp;""</f>
      </c>
      <c r="T5325">
        <f>[1]资金台帐!T5325&amp;""</f>
      </c>
      <c r="U5325">
        <f>[1]资金台帐!U5325&amp;""</f>
      </c>
      <c r="W5325">
        <f>[1]资金台帐!W5325&amp;""</f>
      </c>
      <c r="X5325">
        <f>[1]资金台帐!X5325&amp;""</f>
      </c>
      <c r="AB5325">
        <f>[1]资金台帐!AB5325</f>
        <v>0</v>
      </c>
      <c r="AC5325">
        <f>[1]资金台帐!AC5325</f>
        <v>0</v>
      </c>
      <c r="AD5325">
        <f>[1]资金台帐!AD5325</f>
        <v>0</v>
      </c>
      <c r="AJ5325">
        <f>[1]资金台帐!AJ5325</f>
        <v>0</v>
      </c>
      <c r="AK5325">
        <f>[1]资金台帐!AK5325</f>
        <v>0</v>
      </c>
      <c r="BA5325" s="22">
        <f t="shared" si="0"/>
      </c>
    </row>
    <row r="5326">
      <c r="B5326">
        <f>[1]资金台帐!B5326&amp;""</f>
      </c>
      <c r="H5326">
        <f>[1]资金台帐!H5326&amp;""</f>
      </c>
      <c r="J5326">
        <f>[1]资金台帐!J5326&amp;""</f>
      </c>
      <c r="N5326">
        <f>[1]资金台帐!N5326</f>
      </c>
      <c r="O5326">
        <f>[1]资金台帐!O5326&amp;""</f>
      </c>
      <c r="P5326">
        <f>[1]资金台帐!P5326&amp;""</f>
      </c>
      <c r="Q5326">
        <f>[1]资金台帐!Q5326&amp;""</f>
      </c>
      <c r="T5326">
        <f>[1]资金台帐!T5326&amp;""</f>
      </c>
      <c r="U5326">
        <f>[1]资金台帐!U5326&amp;""</f>
      </c>
      <c r="W5326">
        <f>[1]资金台帐!W5326&amp;""</f>
      </c>
      <c r="X5326">
        <f>[1]资金台帐!X5326&amp;""</f>
      </c>
      <c r="AB5326">
        <f>[1]资金台帐!AB5326</f>
        <v>0</v>
      </c>
      <c r="AC5326">
        <f>[1]资金台帐!AC5326</f>
        <v>0</v>
      </c>
      <c r="AD5326">
        <f>[1]资金台帐!AD5326</f>
        <v>0</v>
      </c>
      <c r="AJ5326">
        <f>[1]资金台帐!AJ5326</f>
        <v>0</v>
      </c>
      <c r="AK5326">
        <f>[1]资金台帐!AK5326</f>
        <v>0</v>
      </c>
      <c r="BA5326" s="22">
        <f t="shared" si="0"/>
      </c>
    </row>
    <row r="5327">
      <c r="B5327">
        <f>[1]资金台帐!B5327&amp;""</f>
      </c>
      <c r="H5327">
        <f>[1]资金台帐!H5327&amp;""</f>
      </c>
      <c r="J5327">
        <f>[1]资金台帐!J5327&amp;""</f>
      </c>
      <c r="N5327">
        <f>[1]资金台帐!N5327</f>
      </c>
      <c r="O5327">
        <f>[1]资金台帐!O5327&amp;""</f>
      </c>
      <c r="P5327">
        <f>[1]资金台帐!P5327&amp;""</f>
      </c>
      <c r="Q5327">
        <f>[1]资金台帐!Q5327&amp;""</f>
      </c>
      <c r="T5327">
        <f>[1]资金台帐!T5327&amp;""</f>
      </c>
      <c r="U5327">
        <f>[1]资金台帐!U5327&amp;""</f>
      </c>
      <c r="W5327">
        <f>[1]资金台帐!W5327&amp;""</f>
      </c>
      <c r="X5327">
        <f>[1]资金台帐!X5327&amp;""</f>
      </c>
      <c r="AB5327">
        <f>[1]资金台帐!AB5327</f>
        <v>0</v>
      </c>
      <c r="AC5327">
        <f>[1]资金台帐!AC5327</f>
        <v>0</v>
      </c>
      <c r="AD5327">
        <f>[1]资金台帐!AD5327</f>
        <v>0</v>
      </c>
      <c r="AJ5327">
        <f>[1]资金台帐!AJ5327</f>
        <v>0</v>
      </c>
      <c r="AK5327">
        <f>[1]资金台帐!AK5327</f>
        <v>0</v>
      </c>
      <c r="BA5327" s="22">
        <f t="shared" si="0"/>
      </c>
    </row>
    <row r="5328">
      <c r="B5328">
        <f>[1]资金台帐!B5328&amp;""</f>
      </c>
      <c r="H5328">
        <f>[1]资金台帐!H5328&amp;""</f>
      </c>
      <c r="J5328">
        <f>[1]资金台帐!J5328&amp;""</f>
      </c>
      <c r="N5328">
        <f>[1]资金台帐!N5328</f>
      </c>
      <c r="O5328">
        <f>[1]资金台帐!O5328&amp;""</f>
      </c>
      <c r="P5328">
        <f>[1]资金台帐!P5328&amp;""</f>
      </c>
      <c r="Q5328">
        <f>[1]资金台帐!Q5328&amp;""</f>
      </c>
      <c r="T5328">
        <f>[1]资金台帐!T5328&amp;""</f>
      </c>
      <c r="U5328">
        <f>[1]资金台帐!U5328&amp;""</f>
      </c>
      <c r="W5328">
        <f>[1]资金台帐!W5328&amp;""</f>
      </c>
      <c r="X5328">
        <f>[1]资金台帐!X5328&amp;""</f>
      </c>
      <c r="AB5328">
        <f>[1]资金台帐!AB5328</f>
        <v>0</v>
      </c>
      <c r="AC5328">
        <f>[1]资金台帐!AC5328</f>
        <v>0</v>
      </c>
      <c r="AD5328">
        <f>[1]资金台帐!AD5328</f>
        <v>0</v>
      </c>
      <c r="AJ5328">
        <f>[1]资金台帐!AJ5328</f>
        <v>0</v>
      </c>
      <c r="AK5328">
        <f>[1]资金台帐!AK5328</f>
        <v>0</v>
      </c>
      <c r="BA5328" s="22">
        <f t="shared" si="0"/>
      </c>
    </row>
    <row r="5329">
      <c r="B5329">
        <f>[1]资金台帐!B5329&amp;""</f>
      </c>
      <c r="H5329">
        <f>[1]资金台帐!H5329&amp;""</f>
      </c>
      <c r="J5329">
        <f>[1]资金台帐!J5329&amp;""</f>
      </c>
      <c r="N5329">
        <f>[1]资金台帐!N5329</f>
      </c>
      <c r="O5329">
        <f>[1]资金台帐!O5329&amp;""</f>
      </c>
      <c r="P5329">
        <f>[1]资金台帐!P5329&amp;""</f>
      </c>
      <c r="Q5329">
        <f>[1]资金台帐!Q5329&amp;""</f>
      </c>
      <c r="T5329">
        <f>[1]资金台帐!T5329&amp;""</f>
      </c>
      <c r="U5329">
        <f>[1]资金台帐!U5329&amp;""</f>
      </c>
      <c r="W5329">
        <f>[1]资金台帐!W5329&amp;""</f>
      </c>
      <c r="X5329">
        <f>[1]资金台帐!X5329&amp;""</f>
      </c>
      <c r="AB5329">
        <f>[1]资金台帐!AB5329</f>
        <v>0</v>
      </c>
      <c r="AC5329">
        <f>[1]资金台帐!AC5329</f>
        <v>0</v>
      </c>
      <c r="AD5329">
        <f>[1]资金台帐!AD5329</f>
        <v>0</v>
      </c>
      <c r="AJ5329">
        <f>[1]资金台帐!AJ5329</f>
        <v>0</v>
      </c>
      <c r="AK5329">
        <f>[1]资金台帐!AK5329</f>
        <v>0</v>
      </c>
      <c r="BA5329" s="22">
        <f t="shared" si="0"/>
      </c>
    </row>
    <row r="5330">
      <c r="B5330">
        <f>[1]资金台帐!B5330&amp;""</f>
      </c>
      <c r="H5330">
        <f>[1]资金台帐!H5330&amp;""</f>
      </c>
      <c r="J5330">
        <f>[1]资金台帐!J5330&amp;""</f>
      </c>
      <c r="N5330">
        <f>[1]资金台帐!N5330</f>
      </c>
      <c r="O5330">
        <f>[1]资金台帐!O5330&amp;""</f>
      </c>
      <c r="P5330">
        <f>[1]资金台帐!P5330&amp;""</f>
      </c>
      <c r="Q5330">
        <f>[1]资金台帐!Q5330&amp;""</f>
      </c>
      <c r="T5330">
        <f>[1]资金台帐!T5330&amp;""</f>
      </c>
      <c r="U5330">
        <f>[1]资金台帐!U5330&amp;""</f>
      </c>
      <c r="W5330">
        <f>[1]资金台帐!W5330&amp;""</f>
      </c>
      <c r="X5330">
        <f>[1]资金台帐!X5330&amp;""</f>
      </c>
      <c r="AB5330">
        <f>[1]资金台帐!AB5330</f>
        <v>0</v>
      </c>
      <c r="AC5330">
        <f>[1]资金台帐!AC5330</f>
        <v>0</v>
      </c>
      <c r="AD5330">
        <f>[1]资金台帐!AD5330</f>
        <v>0</v>
      </c>
      <c r="AJ5330">
        <f>[1]资金台帐!AJ5330</f>
        <v>0</v>
      </c>
      <c r="AK5330">
        <f>[1]资金台帐!AK5330</f>
        <v>0</v>
      </c>
      <c r="BA5330" s="22">
        <f t="shared" si="0"/>
      </c>
    </row>
    <row r="5331">
      <c r="B5331">
        <f>[1]资金台帐!B5331&amp;""</f>
      </c>
      <c r="H5331">
        <f>[1]资金台帐!H5331&amp;""</f>
      </c>
      <c r="J5331">
        <f>[1]资金台帐!J5331&amp;""</f>
      </c>
      <c r="N5331">
        <f>[1]资金台帐!N5331</f>
      </c>
      <c r="O5331">
        <f>[1]资金台帐!O5331&amp;""</f>
      </c>
      <c r="P5331">
        <f>[1]资金台帐!P5331&amp;""</f>
      </c>
      <c r="Q5331">
        <f>[1]资金台帐!Q5331&amp;""</f>
      </c>
      <c r="T5331">
        <f>[1]资金台帐!T5331&amp;""</f>
      </c>
      <c r="U5331">
        <f>[1]资金台帐!U5331&amp;""</f>
      </c>
      <c r="W5331">
        <f>[1]资金台帐!W5331&amp;""</f>
      </c>
      <c r="X5331">
        <f>[1]资金台帐!X5331&amp;""</f>
      </c>
      <c r="AB5331">
        <f>[1]资金台帐!AB5331</f>
        <v>0</v>
      </c>
      <c r="AC5331">
        <f>[1]资金台帐!AC5331</f>
        <v>0</v>
      </c>
      <c r="AD5331">
        <f>[1]资金台帐!AD5331</f>
        <v>0</v>
      </c>
      <c r="AJ5331">
        <f>[1]资金台帐!AJ5331</f>
        <v>0</v>
      </c>
      <c r="AK5331">
        <f>[1]资金台帐!AK5331</f>
        <v>0</v>
      </c>
      <c r="BA5331" s="22">
        <f t="shared" si="0"/>
      </c>
    </row>
    <row r="5332">
      <c r="B5332">
        <f>[1]资金台帐!B5332&amp;""</f>
      </c>
      <c r="H5332">
        <f>[1]资金台帐!H5332&amp;""</f>
      </c>
      <c r="J5332">
        <f>[1]资金台帐!J5332&amp;""</f>
      </c>
      <c r="N5332">
        <f>[1]资金台帐!N5332</f>
      </c>
      <c r="O5332">
        <f>[1]资金台帐!O5332&amp;""</f>
      </c>
      <c r="P5332">
        <f>[1]资金台帐!P5332&amp;""</f>
      </c>
      <c r="Q5332">
        <f>[1]资金台帐!Q5332&amp;""</f>
      </c>
      <c r="T5332">
        <f>[1]资金台帐!T5332&amp;""</f>
      </c>
      <c r="U5332">
        <f>[1]资金台帐!U5332&amp;""</f>
      </c>
      <c r="W5332">
        <f>[1]资金台帐!W5332&amp;""</f>
      </c>
      <c r="X5332">
        <f>[1]资金台帐!X5332&amp;""</f>
      </c>
      <c r="AB5332">
        <f>[1]资金台帐!AB5332</f>
        <v>0</v>
      </c>
      <c r="AC5332">
        <f>[1]资金台帐!AC5332</f>
        <v>0</v>
      </c>
      <c r="AD5332">
        <f>[1]资金台帐!AD5332</f>
        <v>0</v>
      </c>
      <c r="AJ5332">
        <f>[1]资金台帐!AJ5332</f>
        <v>0</v>
      </c>
      <c r="AK5332">
        <f>[1]资金台帐!AK5332</f>
        <v>0</v>
      </c>
      <c r="BA5332" s="22">
        <f t="shared" si="0"/>
      </c>
    </row>
    <row r="5333">
      <c r="B5333">
        <f>[1]资金台帐!B5333&amp;""</f>
      </c>
      <c r="H5333">
        <f>[1]资金台帐!H5333&amp;""</f>
      </c>
      <c r="J5333">
        <f>[1]资金台帐!J5333&amp;""</f>
      </c>
      <c r="N5333">
        <f>[1]资金台帐!N5333</f>
      </c>
      <c r="O5333">
        <f>[1]资金台帐!O5333&amp;""</f>
      </c>
      <c r="P5333">
        <f>[1]资金台帐!P5333&amp;""</f>
      </c>
      <c r="Q5333">
        <f>[1]资金台帐!Q5333&amp;""</f>
      </c>
      <c r="T5333">
        <f>[1]资金台帐!T5333&amp;""</f>
      </c>
      <c r="U5333">
        <f>[1]资金台帐!U5333&amp;""</f>
      </c>
      <c r="W5333">
        <f>[1]资金台帐!W5333&amp;""</f>
      </c>
      <c r="X5333">
        <f>[1]资金台帐!X5333&amp;""</f>
      </c>
      <c r="AB5333">
        <f>[1]资金台帐!AB5333</f>
        <v>0</v>
      </c>
      <c r="AC5333">
        <f>[1]资金台帐!AC5333</f>
        <v>0</v>
      </c>
      <c r="AD5333">
        <f>[1]资金台帐!AD5333</f>
        <v>0</v>
      </c>
      <c r="AJ5333">
        <f>[1]资金台帐!AJ5333</f>
        <v>0</v>
      </c>
      <c r="AK5333">
        <f>[1]资金台帐!AK5333</f>
        <v>0</v>
      </c>
      <c r="BA5333" s="22">
        <f t="shared" si="0"/>
      </c>
    </row>
    <row r="5334">
      <c r="B5334">
        <f>[1]资金台帐!B5334&amp;""</f>
      </c>
      <c r="H5334">
        <f>[1]资金台帐!H5334&amp;""</f>
      </c>
      <c r="J5334">
        <f>[1]资金台帐!J5334&amp;""</f>
      </c>
      <c r="N5334">
        <f>[1]资金台帐!N5334</f>
      </c>
      <c r="O5334">
        <f>[1]资金台帐!O5334&amp;""</f>
      </c>
      <c r="P5334">
        <f>[1]资金台帐!P5334&amp;""</f>
      </c>
      <c r="Q5334">
        <f>[1]资金台帐!Q5334&amp;""</f>
      </c>
      <c r="T5334">
        <f>[1]资金台帐!T5334&amp;""</f>
      </c>
      <c r="U5334">
        <f>[1]资金台帐!U5334&amp;""</f>
      </c>
      <c r="W5334">
        <f>[1]资金台帐!W5334&amp;""</f>
      </c>
      <c r="X5334">
        <f>[1]资金台帐!X5334&amp;""</f>
      </c>
      <c r="AB5334">
        <f>[1]资金台帐!AB5334</f>
        <v>0</v>
      </c>
      <c r="AC5334">
        <f>[1]资金台帐!AC5334</f>
        <v>0</v>
      </c>
      <c r="AD5334">
        <f>[1]资金台帐!AD5334</f>
        <v>0</v>
      </c>
      <c r="AJ5334">
        <f>[1]资金台帐!AJ5334</f>
        <v>0</v>
      </c>
      <c r="AK5334">
        <f>[1]资金台帐!AK5334</f>
        <v>0</v>
      </c>
      <c r="BA5334" s="22">
        <f t="shared" si="0"/>
      </c>
    </row>
    <row r="5335">
      <c r="B5335">
        <f>[1]资金台帐!B5335&amp;""</f>
      </c>
      <c r="H5335">
        <f>[1]资金台帐!H5335&amp;""</f>
      </c>
      <c r="J5335">
        <f>[1]资金台帐!J5335&amp;""</f>
      </c>
      <c r="N5335">
        <f>[1]资金台帐!N5335</f>
      </c>
      <c r="O5335">
        <f>[1]资金台帐!O5335&amp;""</f>
      </c>
      <c r="P5335">
        <f>[1]资金台帐!P5335&amp;""</f>
      </c>
      <c r="Q5335">
        <f>[1]资金台帐!Q5335&amp;""</f>
      </c>
      <c r="T5335">
        <f>[1]资金台帐!T5335&amp;""</f>
      </c>
      <c r="U5335">
        <f>[1]资金台帐!U5335&amp;""</f>
      </c>
      <c r="W5335">
        <f>[1]资金台帐!W5335&amp;""</f>
      </c>
      <c r="X5335">
        <f>[1]资金台帐!X5335&amp;""</f>
      </c>
      <c r="AB5335">
        <f>[1]资金台帐!AB5335</f>
        <v>0</v>
      </c>
      <c r="AC5335">
        <f>[1]资金台帐!AC5335</f>
        <v>0</v>
      </c>
      <c r="AD5335">
        <f>[1]资金台帐!AD5335</f>
        <v>0</v>
      </c>
      <c r="AJ5335">
        <f>[1]资金台帐!AJ5335</f>
        <v>0</v>
      </c>
      <c r="AK5335">
        <f>[1]资金台帐!AK5335</f>
        <v>0</v>
      </c>
      <c r="BA5335" s="22">
        <f t="shared" si="0"/>
      </c>
    </row>
    <row r="5336">
      <c r="B5336">
        <f>[1]资金台帐!B5336&amp;""</f>
      </c>
      <c r="H5336">
        <f>[1]资金台帐!H5336&amp;""</f>
      </c>
      <c r="J5336">
        <f>[1]资金台帐!J5336&amp;""</f>
      </c>
      <c r="N5336">
        <f>[1]资金台帐!N5336</f>
      </c>
      <c r="O5336">
        <f>[1]资金台帐!O5336&amp;""</f>
      </c>
      <c r="P5336">
        <f>[1]资金台帐!P5336&amp;""</f>
      </c>
      <c r="Q5336">
        <f>[1]资金台帐!Q5336&amp;""</f>
      </c>
      <c r="T5336">
        <f>[1]资金台帐!T5336&amp;""</f>
      </c>
      <c r="U5336">
        <f>[1]资金台帐!U5336&amp;""</f>
      </c>
      <c r="W5336">
        <f>[1]资金台帐!W5336&amp;""</f>
      </c>
      <c r="X5336">
        <f>[1]资金台帐!X5336&amp;""</f>
      </c>
      <c r="AB5336">
        <f>[1]资金台帐!AB5336</f>
        <v>0</v>
      </c>
      <c r="AC5336">
        <f>[1]资金台帐!AC5336</f>
        <v>0</v>
      </c>
      <c r="AD5336">
        <f>[1]资金台帐!AD5336</f>
        <v>0</v>
      </c>
      <c r="AJ5336">
        <f>[1]资金台帐!AJ5336</f>
        <v>0</v>
      </c>
      <c r="AK5336">
        <f>[1]资金台帐!AK5336</f>
        <v>0</v>
      </c>
      <c r="BA5336" s="22">
        <f t="shared" si="0"/>
      </c>
    </row>
    <row r="5337">
      <c r="B5337">
        <f>[1]资金台帐!B5337&amp;""</f>
      </c>
      <c r="H5337">
        <f>[1]资金台帐!H5337&amp;""</f>
      </c>
      <c r="J5337">
        <f>[1]资金台帐!J5337&amp;""</f>
      </c>
      <c r="N5337">
        <f>[1]资金台帐!N5337</f>
      </c>
      <c r="O5337">
        <f>[1]资金台帐!O5337&amp;""</f>
      </c>
      <c r="P5337">
        <f>[1]资金台帐!P5337&amp;""</f>
      </c>
      <c r="Q5337">
        <f>[1]资金台帐!Q5337&amp;""</f>
      </c>
      <c r="T5337">
        <f>[1]资金台帐!T5337&amp;""</f>
      </c>
      <c r="U5337">
        <f>[1]资金台帐!U5337&amp;""</f>
      </c>
      <c r="W5337">
        <f>[1]资金台帐!W5337&amp;""</f>
      </c>
      <c r="X5337">
        <f>[1]资金台帐!X5337&amp;""</f>
      </c>
      <c r="AB5337">
        <f>[1]资金台帐!AB5337</f>
        <v>0</v>
      </c>
      <c r="AC5337">
        <f>[1]资金台帐!AC5337</f>
        <v>0</v>
      </c>
      <c r="AD5337">
        <f>[1]资金台帐!AD5337</f>
        <v>0</v>
      </c>
      <c r="AJ5337">
        <f>[1]资金台帐!AJ5337</f>
        <v>0</v>
      </c>
      <c r="AK5337">
        <f>[1]资金台帐!AK5337</f>
        <v>0</v>
      </c>
      <c r="BA5337" s="22">
        <f t="shared" si="0"/>
      </c>
    </row>
    <row r="5338">
      <c r="B5338">
        <f>[1]资金台帐!B5338&amp;""</f>
      </c>
      <c r="H5338">
        <f>[1]资金台帐!H5338&amp;""</f>
      </c>
      <c r="J5338">
        <f>[1]资金台帐!J5338&amp;""</f>
      </c>
      <c r="N5338">
        <f>[1]资金台帐!N5338</f>
      </c>
      <c r="O5338">
        <f>[1]资金台帐!O5338&amp;""</f>
      </c>
      <c r="P5338">
        <f>[1]资金台帐!P5338&amp;""</f>
      </c>
      <c r="Q5338">
        <f>[1]资金台帐!Q5338&amp;""</f>
      </c>
      <c r="T5338">
        <f>[1]资金台帐!T5338&amp;""</f>
      </c>
      <c r="U5338">
        <f>[1]资金台帐!U5338&amp;""</f>
      </c>
      <c r="W5338">
        <f>[1]资金台帐!W5338&amp;""</f>
      </c>
      <c r="X5338">
        <f>[1]资金台帐!X5338&amp;""</f>
      </c>
      <c r="AB5338">
        <f>[1]资金台帐!AB5338</f>
        <v>0</v>
      </c>
      <c r="AC5338">
        <f>[1]资金台帐!AC5338</f>
        <v>0</v>
      </c>
      <c r="AD5338">
        <f>[1]资金台帐!AD5338</f>
        <v>0</v>
      </c>
      <c r="AJ5338">
        <f>[1]资金台帐!AJ5338</f>
        <v>0</v>
      </c>
      <c r="AK5338">
        <f>[1]资金台帐!AK5338</f>
        <v>0</v>
      </c>
      <c r="BA5338" s="22">
        <f t="shared" si="0"/>
      </c>
    </row>
    <row r="5339">
      <c r="B5339">
        <f>[1]资金台帐!B5339&amp;""</f>
      </c>
      <c r="H5339">
        <f>[1]资金台帐!H5339&amp;""</f>
      </c>
      <c r="J5339">
        <f>[1]资金台帐!J5339&amp;""</f>
      </c>
      <c r="N5339">
        <f>[1]资金台帐!N5339</f>
      </c>
      <c r="O5339">
        <f>[1]资金台帐!O5339&amp;""</f>
      </c>
      <c r="P5339">
        <f>[1]资金台帐!P5339&amp;""</f>
      </c>
      <c r="Q5339">
        <f>[1]资金台帐!Q5339&amp;""</f>
      </c>
      <c r="T5339">
        <f>[1]资金台帐!T5339&amp;""</f>
      </c>
      <c r="U5339">
        <f>[1]资金台帐!U5339&amp;""</f>
      </c>
      <c r="W5339">
        <f>[1]资金台帐!W5339&amp;""</f>
      </c>
      <c r="X5339">
        <f>[1]资金台帐!X5339&amp;""</f>
      </c>
      <c r="AB5339">
        <f>[1]资金台帐!AB5339</f>
        <v>0</v>
      </c>
      <c r="AC5339">
        <f>[1]资金台帐!AC5339</f>
        <v>0</v>
      </c>
      <c r="AD5339">
        <f>[1]资金台帐!AD5339</f>
        <v>0</v>
      </c>
      <c r="AJ5339">
        <f>[1]资金台帐!AJ5339</f>
        <v>0</v>
      </c>
      <c r="AK5339">
        <f>[1]资金台帐!AK5339</f>
        <v>0</v>
      </c>
      <c r="BA5339" s="22">
        <f t="shared" si="0"/>
      </c>
    </row>
    <row r="5340">
      <c r="B5340">
        <f>[1]资金台帐!B5340&amp;""</f>
      </c>
      <c r="H5340">
        <f>[1]资金台帐!H5340&amp;""</f>
      </c>
      <c r="J5340">
        <f>[1]资金台帐!J5340&amp;""</f>
      </c>
      <c r="N5340">
        <f>[1]资金台帐!N5340</f>
      </c>
      <c r="O5340">
        <f>[1]资金台帐!O5340&amp;""</f>
      </c>
      <c r="P5340">
        <f>[1]资金台帐!P5340&amp;""</f>
      </c>
      <c r="Q5340">
        <f>[1]资金台帐!Q5340&amp;""</f>
      </c>
      <c r="T5340">
        <f>[1]资金台帐!T5340&amp;""</f>
      </c>
      <c r="U5340">
        <f>[1]资金台帐!U5340&amp;""</f>
      </c>
      <c r="W5340">
        <f>[1]资金台帐!W5340&amp;""</f>
      </c>
      <c r="X5340">
        <f>[1]资金台帐!X5340&amp;""</f>
      </c>
      <c r="AB5340">
        <f>[1]资金台帐!AB5340</f>
        <v>0</v>
      </c>
      <c r="AC5340">
        <f>[1]资金台帐!AC5340</f>
        <v>0</v>
      </c>
      <c r="AD5340">
        <f>[1]资金台帐!AD5340</f>
        <v>0</v>
      </c>
      <c r="AJ5340">
        <f>[1]资金台帐!AJ5340</f>
        <v>0</v>
      </c>
      <c r="AK5340">
        <f>[1]资金台帐!AK5340</f>
        <v>0</v>
      </c>
      <c r="BA5340" s="22">
        <f t="shared" si="0"/>
      </c>
    </row>
    <row r="5341">
      <c r="B5341">
        <f>[1]资金台帐!B5341&amp;""</f>
      </c>
      <c r="H5341">
        <f>[1]资金台帐!H5341&amp;""</f>
      </c>
      <c r="J5341">
        <f>[1]资金台帐!J5341&amp;""</f>
      </c>
      <c r="N5341">
        <f>[1]资金台帐!N5341</f>
      </c>
      <c r="O5341">
        <f>[1]资金台帐!O5341&amp;""</f>
      </c>
      <c r="P5341">
        <f>[1]资金台帐!P5341&amp;""</f>
      </c>
      <c r="Q5341">
        <f>[1]资金台帐!Q5341&amp;""</f>
      </c>
      <c r="T5341">
        <f>[1]资金台帐!T5341&amp;""</f>
      </c>
      <c r="U5341">
        <f>[1]资金台帐!U5341&amp;""</f>
      </c>
      <c r="W5341">
        <f>[1]资金台帐!W5341&amp;""</f>
      </c>
      <c r="X5341">
        <f>[1]资金台帐!X5341&amp;""</f>
      </c>
      <c r="AB5341">
        <f>[1]资金台帐!AB5341</f>
        <v>0</v>
      </c>
      <c r="AC5341">
        <f>[1]资金台帐!AC5341</f>
        <v>0</v>
      </c>
      <c r="AD5341">
        <f>[1]资金台帐!AD5341</f>
        <v>0</v>
      </c>
      <c r="AJ5341">
        <f>[1]资金台帐!AJ5341</f>
        <v>0</v>
      </c>
      <c r="AK5341">
        <f>[1]资金台帐!AK5341</f>
        <v>0</v>
      </c>
      <c r="BA5341" s="22">
        <f t="shared" si="0"/>
      </c>
    </row>
    <row r="5342">
      <c r="B5342">
        <f>[1]资金台帐!B5342&amp;""</f>
      </c>
      <c r="H5342">
        <f>[1]资金台帐!H5342&amp;""</f>
      </c>
      <c r="J5342">
        <f>[1]资金台帐!J5342&amp;""</f>
      </c>
      <c r="N5342">
        <f>[1]资金台帐!N5342</f>
      </c>
      <c r="O5342">
        <f>[1]资金台帐!O5342&amp;""</f>
      </c>
      <c r="P5342">
        <f>[1]资金台帐!P5342&amp;""</f>
      </c>
      <c r="Q5342">
        <f>[1]资金台帐!Q5342&amp;""</f>
      </c>
      <c r="T5342">
        <f>[1]资金台帐!T5342&amp;""</f>
      </c>
      <c r="U5342">
        <f>[1]资金台帐!U5342&amp;""</f>
      </c>
      <c r="W5342">
        <f>[1]资金台帐!W5342&amp;""</f>
      </c>
      <c r="X5342">
        <f>[1]资金台帐!X5342&amp;""</f>
      </c>
      <c r="AB5342">
        <f>[1]资金台帐!AB5342</f>
        <v>0</v>
      </c>
      <c r="AC5342">
        <f>[1]资金台帐!AC5342</f>
        <v>0</v>
      </c>
      <c r="AD5342">
        <f>[1]资金台帐!AD5342</f>
        <v>0</v>
      </c>
      <c r="AJ5342">
        <f>[1]资金台帐!AJ5342</f>
        <v>0</v>
      </c>
      <c r="AK5342">
        <f>[1]资金台帐!AK5342</f>
        <v>0</v>
      </c>
      <c r="BA5342" s="22">
        <f t="shared" si="0"/>
      </c>
    </row>
    <row r="5343">
      <c r="B5343">
        <f>[1]资金台帐!B5343&amp;""</f>
      </c>
      <c r="H5343">
        <f>[1]资金台帐!H5343&amp;""</f>
      </c>
      <c r="J5343">
        <f>[1]资金台帐!J5343&amp;""</f>
      </c>
      <c r="N5343">
        <f>[1]资金台帐!N5343</f>
      </c>
      <c r="O5343">
        <f>[1]资金台帐!O5343&amp;""</f>
      </c>
      <c r="P5343">
        <f>[1]资金台帐!P5343&amp;""</f>
      </c>
      <c r="Q5343">
        <f>[1]资金台帐!Q5343&amp;""</f>
      </c>
      <c r="T5343">
        <f>[1]资金台帐!T5343&amp;""</f>
      </c>
      <c r="U5343">
        <f>[1]资金台帐!U5343&amp;""</f>
      </c>
      <c r="W5343">
        <f>[1]资金台帐!W5343&amp;""</f>
      </c>
      <c r="X5343">
        <f>[1]资金台帐!X5343&amp;""</f>
      </c>
      <c r="AB5343">
        <f>[1]资金台帐!AB5343</f>
        <v>0</v>
      </c>
      <c r="AC5343">
        <f>[1]资金台帐!AC5343</f>
        <v>0</v>
      </c>
      <c r="AD5343">
        <f>[1]资金台帐!AD5343</f>
        <v>0</v>
      </c>
      <c r="AJ5343">
        <f>[1]资金台帐!AJ5343</f>
        <v>0</v>
      </c>
      <c r="AK5343">
        <f>[1]资金台帐!AK5343</f>
        <v>0</v>
      </c>
      <c r="BA5343" s="22">
        <f t="shared" si="0"/>
      </c>
    </row>
    <row r="5344">
      <c r="B5344">
        <f>[1]资金台帐!B5344&amp;""</f>
      </c>
      <c r="H5344">
        <f>[1]资金台帐!H5344&amp;""</f>
      </c>
      <c r="J5344">
        <f>[1]资金台帐!J5344&amp;""</f>
      </c>
      <c r="N5344">
        <f>[1]资金台帐!N5344</f>
      </c>
      <c r="O5344">
        <f>[1]资金台帐!O5344&amp;""</f>
      </c>
      <c r="P5344">
        <f>[1]资金台帐!P5344&amp;""</f>
      </c>
      <c r="Q5344">
        <f>[1]资金台帐!Q5344&amp;""</f>
      </c>
      <c r="T5344">
        <f>[1]资金台帐!T5344&amp;""</f>
      </c>
      <c r="U5344">
        <f>[1]资金台帐!U5344&amp;""</f>
      </c>
      <c r="W5344">
        <f>[1]资金台帐!W5344&amp;""</f>
      </c>
      <c r="X5344">
        <f>[1]资金台帐!X5344&amp;""</f>
      </c>
      <c r="AB5344">
        <f>[1]资金台帐!AB5344</f>
        <v>0</v>
      </c>
      <c r="AC5344">
        <f>[1]资金台帐!AC5344</f>
        <v>0</v>
      </c>
      <c r="AD5344">
        <f>[1]资金台帐!AD5344</f>
        <v>0</v>
      </c>
      <c r="AJ5344">
        <f>[1]资金台帐!AJ5344</f>
        <v>0</v>
      </c>
      <c r="AK5344">
        <f>[1]资金台帐!AK5344</f>
        <v>0</v>
      </c>
      <c r="BA5344" s="22">
        <f t="shared" si="0"/>
      </c>
    </row>
    <row r="5345">
      <c r="B5345">
        <f>[1]资金台帐!B5345&amp;""</f>
      </c>
      <c r="H5345">
        <f>[1]资金台帐!H5345&amp;""</f>
      </c>
      <c r="J5345">
        <f>[1]资金台帐!J5345&amp;""</f>
      </c>
      <c r="N5345">
        <f>[1]资金台帐!N5345</f>
      </c>
      <c r="O5345">
        <f>[1]资金台帐!O5345&amp;""</f>
      </c>
      <c r="P5345">
        <f>[1]资金台帐!P5345&amp;""</f>
      </c>
      <c r="Q5345">
        <f>[1]资金台帐!Q5345&amp;""</f>
      </c>
      <c r="T5345">
        <f>[1]资金台帐!T5345&amp;""</f>
      </c>
      <c r="U5345">
        <f>[1]资金台帐!U5345&amp;""</f>
      </c>
      <c r="W5345">
        <f>[1]资金台帐!W5345&amp;""</f>
      </c>
      <c r="X5345">
        <f>[1]资金台帐!X5345&amp;""</f>
      </c>
      <c r="AB5345">
        <f>[1]资金台帐!AB5345</f>
        <v>0</v>
      </c>
      <c r="AC5345">
        <f>[1]资金台帐!AC5345</f>
        <v>0</v>
      </c>
      <c r="AD5345">
        <f>[1]资金台帐!AD5345</f>
        <v>0</v>
      </c>
      <c r="AJ5345">
        <f>[1]资金台帐!AJ5345</f>
        <v>0</v>
      </c>
      <c r="AK5345">
        <f>[1]资金台帐!AK5345</f>
        <v>0</v>
      </c>
      <c r="BA5345" s="22">
        <f t="shared" si="0"/>
      </c>
    </row>
    <row r="5346">
      <c r="B5346">
        <f>[1]资金台帐!B5346&amp;""</f>
      </c>
      <c r="H5346">
        <f>[1]资金台帐!H5346&amp;""</f>
      </c>
      <c r="J5346">
        <f>[1]资金台帐!J5346&amp;""</f>
      </c>
      <c r="N5346">
        <f>[1]资金台帐!N5346</f>
      </c>
      <c r="O5346">
        <f>[1]资金台帐!O5346&amp;""</f>
      </c>
      <c r="P5346">
        <f>[1]资金台帐!P5346&amp;""</f>
      </c>
      <c r="Q5346">
        <f>[1]资金台帐!Q5346&amp;""</f>
      </c>
      <c r="T5346">
        <f>[1]资金台帐!T5346&amp;""</f>
      </c>
      <c r="U5346">
        <f>[1]资金台帐!U5346&amp;""</f>
      </c>
      <c r="W5346">
        <f>[1]资金台帐!W5346&amp;""</f>
      </c>
      <c r="X5346">
        <f>[1]资金台帐!X5346&amp;""</f>
      </c>
      <c r="AB5346">
        <f>[1]资金台帐!AB5346</f>
        <v>0</v>
      </c>
      <c r="AC5346">
        <f>[1]资金台帐!AC5346</f>
        <v>0</v>
      </c>
      <c r="AD5346">
        <f>[1]资金台帐!AD5346</f>
        <v>0</v>
      </c>
      <c r="AJ5346">
        <f>[1]资金台帐!AJ5346</f>
        <v>0</v>
      </c>
      <c r="AK5346">
        <f>[1]资金台帐!AK5346</f>
        <v>0</v>
      </c>
      <c r="BA5346" s="22">
        <f t="shared" si="0"/>
      </c>
    </row>
    <row r="5347">
      <c r="B5347">
        <f>[1]资金台帐!B5347&amp;""</f>
      </c>
      <c r="H5347">
        <f>[1]资金台帐!H5347&amp;""</f>
      </c>
      <c r="J5347">
        <f>[1]资金台帐!J5347&amp;""</f>
      </c>
      <c r="N5347">
        <f>[1]资金台帐!N5347</f>
      </c>
      <c r="O5347">
        <f>[1]资金台帐!O5347&amp;""</f>
      </c>
      <c r="P5347">
        <f>[1]资金台帐!P5347&amp;""</f>
      </c>
      <c r="Q5347">
        <f>[1]资金台帐!Q5347&amp;""</f>
      </c>
      <c r="T5347">
        <f>[1]资金台帐!T5347&amp;""</f>
      </c>
      <c r="U5347">
        <f>[1]资金台帐!U5347&amp;""</f>
      </c>
      <c r="W5347">
        <f>[1]资金台帐!W5347&amp;""</f>
      </c>
      <c r="X5347">
        <f>[1]资金台帐!X5347&amp;""</f>
      </c>
      <c r="AB5347">
        <f>[1]资金台帐!AB5347</f>
        <v>0</v>
      </c>
      <c r="AC5347">
        <f>[1]资金台帐!AC5347</f>
        <v>0</v>
      </c>
      <c r="AD5347">
        <f>[1]资金台帐!AD5347</f>
        <v>0</v>
      </c>
      <c r="AJ5347">
        <f>[1]资金台帐!AJ5347</f>
        <v>0</v>
      </c>
      <c r="AK5347">
        <f>[1]资金台帐!AK5347</f>
        <v>0</v>
      </c>
      <c r="BA5347" s="22">
        <f t="shared" si="0"/>
      </c>
    </row>
    <row r="5348">
      <c r="B5348">
        <f>[1]资金台帐!B5348&amp;""</f>
      </c>
      <c r="H5348">
        <f>[1]资金台帐!H5348&amp;""</f>
      </c>
      <c r="J5348">
        <f>[1]资金台帐!J5348&amp;""</f>
      </c>
      <c r="N5348">
        <f>[1]资金台帐!N5348</f>
      </c>
      <c r="O5348">
        <f>[1]资金台帐!O5348&amp;""</f>
      </c>
      <c r="P5348">
        <f>[1]资金台帐!P5348&amp;""</f>
      </c>
      <c r="Q5348">
        <f>[1]资金台帐!Q5348&amp;""</f>
      </c>
      <c r="T5348">
        <f>[1]资金台帐!T5348&amp;""</f>
      </c>
      <c r="U5348">
        <f>[1]资金台帐!U5348&amp;""</f>
      </c>
      <c r="W5348">
        <f>[1]资金台帐!W5348&amp;""</f>
      </c>
      <c r="X5348">
        <f>[1]资金台帐!X5348&amp;""</f>
      </c>
      <c r="AB5348">
        <f>[1]资金台帐!AB5348</f>
        <v>0</v>
      </c>
      <c r="AC5348">
        <f>[1]资金台帐!AC5348</f>
        <v>0</v>
      </c>
      <c r="AD5348">
        <f>[1]资金台帐!AD5348</f>
        <v>0</v>
      </c>
      <c r="AJ5348">
        <f>[1]资金台帐!AJ5348</f>
        <v>0</v>
      </c>
      <c r="AK5348">
        <f>[1]资金台帐!AK5348</f>
        <v>0</v>
      </c>
      <c r="BA5348" s="22">
        <f t="shared" si="0"/>
      </c>
    </row>
    <row r="5349">
      <c r="B5349">
        <f>[1]资金台帐!B5349&amp;""</f>
      </c>
      <c r="H5349">
        <f>[1]资金台帐!H5349&amp;""</f>
      </c>
      <c r="J5349">
        <f>[1]资金台帐!J5349&amp;""</f>
      </c>
      <c r="N5349">
        <f>[1]资金台帐!N5349</f>
      </c>
      <c r="O5349">
        <f>[1]资金台帐!O5349&amp;""</f>
      </c>
      <c r="P5349">
        <f>[1]资金台帐!P5349&amp;""</f>
      </c>
      <c r="Q5349">
        <f>[1]资金台帐!Q5349&amp;""</f>
      </c>
      <c r="T5349">
        <f>[1]资金台帐!T5349&amp;""</f>
      </c>
      <c r="U5349">
        <f>[1]资金台帐!U5349&amp;""</f>
      </c>
      <c r="W5349">
        <f>[1]资金台帐!W5349&amp;""</f>
      </c>
      <c r="X5349">
        <f>[1]资金台帐!X5349&amp;""</f>
      </c>
      <c r="AB5349">
        <f>[1]资金台帐!AB5349</f>
        <v>0</v>
      </c>
      <c r="AC5349">
        <f>[1]资金台帐!AC5349</f>
        <v>0</v>
      </c>
      <c r="AD5349">
        <f>[1]资金台帐!AD5349</f>
        <v>0</v>
      </c>
      <c r="AJ5349">
        <f>[1]资金台帐!AJ5349</f>
        <v>0</v>
      </c>
      <c r="AK5349">
        <f>[1]资金台帐!AK5349</f>
        <v>0</v>
      </c>
      <c r="BA5349" s="22">
        <f t="shared" si="0"/>
      </c>
    </row>
    <row r="5350">
      <c r="B5350">
        <f>[1]资金台帐!B5350&amp;""</f>
      </c>
      <c r="H5350">
        <f>[1]资金台帐!H5350&amp;""</f>
      </c>
      <c r="J5350">
        <f>[1]资金台帐!J5350&amp;""</f>
      </c>
      <c r="N5350">
        <f>[1]资金台帐!N5350</f>
      </c>
      <c r="O5350">
        <f>[1]资金台帐!O5350&amp;""</f>
      </c>
      <c r="P5350">
        <f>[1]资金台帐!P5350&amp;""</f>
      </c>
      <c r="Q5350">
        <f>[1]资金台帐!Q5350&amp;""</f>
      </c>
      <c r="T5350">
        <f>[1]资金台帐!T5350&amp;""</f>
      </c>
      <c r="U5350">
        <f>[1]资金台帐!U5350&amp;""</f>
      </c>
      <c r="W5350">
        <f>[1]资金台帐!W5350&amp;""</f>
      </c>
      <c r="X5350">
        <f>[1]资金台帐!X5350&amp;""</f>
      </c>
      <c r="AB5350">
        <f>[1]资金台帐!AB5350</f>
        <v>0</v>
      </c>
      <c r="AC5350">
        <f>[1]资金台帐!AC5350</f>
        <v>0</v>
      </c>
      <c r="AD5350">
        <f>[1]资金台帐!AD5350</f>
        <v>0</v>
      </c>
      <c r="AJ5350">
        <f>[1]资金台帐!AJ5350</f>
        <v>0</v>
      </c>
      <c r="AK5350">
        <f>[1]资金台帐!AK5350</f>
        <v>0</v>
      </c>
      <c r="BA5350" s="22">
        <f t="shared" si="0"/>
      </c>
    </row>
    <row r="5351">
      <c r="B5351">
        <f>[1]资金台帐!B5351&amp;""</f>
      </c>
      <c r="H5351">
        <f>[1]资金台帐!H5351&amp;""</f>
      </c>
      <c r="J5351">
        <f>[1]资金台帐!J5351&amp;""</f>
      </c>
      <c r="N5351">
        <f>[1]资金台帐!N5351</f>
      </c>
      <c r="O5351">
        <f>[1]资金台帐!O5351&amp;""</f>
      </c>
      <c r="P5351">
        <f>[1]资金台帐!P5351&amp;""</f>
      </c>
      <c r="Q5351">
        <f>[1]资金台帐!Q5351&amp;""</f>
      </c>
      <c r="T5351">
        <f>[1]资金台帐!T5351&amp;""</f>
      </c>
      <c r="U5351">
        <f>[1]资金台帐!U5351&amp;""</f>
      </c>
      <c r="W5351">
        <f>[1]资金台帐!W5351&amp;""</f>
      </c>
      <c r="X5351">
        <f>[1]资金台帐!X5351&amp;""</f>
      </c>
      <c r="AB5351">
        <f>[1]资金台帐!AB5351</f>
        <v>0</v>
      </c>
      <c r="AC5351">
        <f>[1]资金台帐!AC5351</f>
        <v>0</v>
      </c>
      <c r="AD5351">
        <f>[1]资金台帐!AD5351</f>
        <v>0</v>
      </c>
      <c r="AJ5351">
        <f>[1]资金台帐!AJ5351</f>
        <v>0</v>
      </c>
      <c r="AK5351">
        <f>[1]资金台帐!AK5351</f>
        <v>0</v>
      </c>
      <c r="BA5351" s="22">
        <f t="shared" si="0"/>
      </c>
    </row>
    <row r="5352">
      <c r="B5352">
        <f>[1]资金台帐!B5352&amp;""</f>
      </c>
      <c r="H5352">
        <f>[1]资金台帐!H5352&amp;""</f>
      </c>
      <c r="J5352">
        <f>[1]资金台帐!J5352&amp;""</f>
      </c>
      <c r="N5352">
        <f>[1]资金台帐!N5352</f>
      </c>
      <c r="O5352">
        <f>[1]资金台帐!O5352&amp;""</f>
      </c>
      <c r="P5352">
        <f>[1]资金台帐!P5352&amp;""</f>
      </c>
      <c r="Q5352">
        <f>[1]资金台帐!Q5352&amp;""</f>
      </c>
      <c r="T5352">
        <f>[1]资金台帐!T5352&amp;""</f>
      </c>
      <c r="U5352">
        <f>[1]资金台帐!U5352&amp;""</f>
      </c>
      <c r="W5352">
        <f>[1]资金台帐!W5352&amp;""</f>
      </c>
      <c r="X5352">
        <f>[1]资金台帐!X5352&amp;""</f>
      </c>
      <c r="AB5352">
        <f>[1]资金台帐!AB5352</f>
        <v>0</v>
      </c>
      <c r="AC5352">
        <f>[1]资金台帐!AC5352</f>
        <v>0</v>
      </c>
      <c r="AD5352">
        <f>[1]资金台帐!AD5352</f>
        <v>0</v>
      </c>
      <c r="AJ5352">
        <f>[1]资金台帐!AJ5352</f>
        <v>0</v>
      </c>
      <c r="AK5352">
        <f>[1]资金台帐!AK5352</f>
        <v>0</v>
      </c>
      <c r="BA5352" s="22">
        <f t="shared" si="0"/>
      </c>
    </row>
    <row r="5353">
      <c r="B5353">
        <f>[1]资金台帐!B5353&amp;""</f>
      </c>
      <c r="H5353">
        <f>[1]资金台帐!H5353&amp;""</f>
      </c>
      <c r="J5353">
        <f>[1]资金台帐!J5353&amp;""</f>
      </c>
      <c r="N5353">
        <f>[1]资金台帐!N5353</f>
      </c>
      <c r="O5353">
        <f>[1]资金台帐!O5353&amp;""</f>
      </c>
      <c r="P5353">
        <f>[1]资金台帐!P5353&amp;""</f>
      </c>
      <c r="Q5353">
        <f>[1]资金台帐!Q5353&amp;""</f>
      </c>
      <c r="T5353">
        <f>[1]资金台帐!T5353&amp;""</f>
      </c>
      <c r="U5353">
        <f>[1]资金台帐!U5353&amp;""</f>
      </c>
      <c r="W5353">
        <f>[1]资金台帐!W5353&amp;""</f>
      </c>
      <c r="X5353">
        <f>[1]资金台帐!X5353&amp;""</f>
      </c>
      <c r="AB5353">
        <f>[1]资金台帐!AB5353</f>
        <v>0</v>
      </c>
      <c r="AC5353">
        <f>[1]资金台帐!AC5353</f>
        <v>0</v>
      </c>
      <c r="AD5353">
        <f>[1]资金台帐!AD5353</f>
        <v>0</v>
      </c>
      <c r="AJ5353">
        <f>[1]资金台帐!AJ5353</f>
        <v>0</v>
      </c>
      <c r="AK5353">
        <f>[1]资金台帐!AK5353</f>
        <v>0</v>
      </c>
      <c r="BA5353" s="22">
        <f t="shared" si="0"/>
      </c>
    </row>
    <row r="5354">
      <c r="B5354">
        <f>[1]资金台帐!B5354&amp;""</f>
      </c>
      <c r="H5354">
        <f>[1]资金台帐!H5354&amp;""</f>
      </c>
      <c r="J5354">
        <f>[1]资金台帐!J5354&amp;""</f>
      </c>
      <c r="N5354">
        <f>[1]资金台帐!N5354</f>
      </c>
      <c r="O5354">
        <f>[1]资金台帐!O5354&amp;""</f>
      </c>
      <c r="P5354">
        <f>[1]资金台帐!P5354&amp;""</f>
      </c>
      <c r="Q5354">
        <f>[1]资金台帐!Q5354&amp;""</f>
      </c>
      <c r="T5354">
        <f>[1]资金台帐!T5354&amp;""</f>
      </c>
      <c r="U5354">
        <f>[1]资金台帐!U5354&amp;""</f>
      </c>
      <c r="W5354">
        <f>[1]资金台帐!W5354&amp;""</f>
      </c>
      <c r="X5354">
        <f>[1]资金台帐!X5354&amp;""</f>
      </c>
      <c r="AB5354">
        <f>[1]资金台帐!AB5354</f>
        <v>0</v>
      </c>
      <c r="AC5354">
        <f>[1]资金台帐!AC5354</f>
        <v>0</v>
      </c>
      <c r="AD5354">
        <f>[1]资金台帐!AD5354</f>
        <v>0</v>
      </c>
      <c r="AJ5354">
        <f>[1]资金台帐!AJ5354</f>
        <v>0</v>
      </c>
      <c r="AK5354">
        <f>[1]资金台帐!AK5354</f>
        <v>0</v>
      </c>
      <c r="BA5354" s="22">
        <f t="shared" si="0"/>
      </c>
    </row>
    <row r="5355">
      <c r="B5355">
        <f>[1]资金台帐!B5355&amp;""</f>
      </c>
      <c r="H5355">
        <f>[1]资金台帐!H5355&amp;""</f>
      </c>
      <c r="J5355">
        <f>[1]资金台帐!J5355&amp;""</f>
      </c>
      <c r="N5355">
        <f>[1]资金台帐!N5355</f>
      </c>
      <c r="O5355">
        <f>[1]资金台帐!O5355&amp;""</f>
      </c>
      <c r="P5355">
        <f>[1]资金台帐!P5355&amp;""</f>
      </c>
      <c r="Q5355">
        <f>[1]资金台帐!Q5355&amp;""</f>
      </c>
      <c r="T5355">
        <f>[1]资金台帐!T5355&amp;""</f>
      </c>
      <c r="U5355">
        <f>[1]资金台帐!U5355&amp;""</f>
      </c>
      <c r="W5355">
        <f>[1]资金台帐!W5355&amp;""</f>
      </c>
      <c r="X5355">
        <f>[1]资金台帐!X5355&amp;""</f>
      </c>
      <c r="AB5355">
        <f>[1]资金台帐!AB5355</f>
        <v>0</v>
      </c>
      <c r="AC5355">
        <f>[1]资金台帐!AC5355</f>
        <v>0</v>
      </c>
      <c r="AD5355">
        <f>[1]资金台帐!AD5355</f>
        <v>0</v>
      </c>
      <c r="AJ5355">
        <f>[1]资金台帐!AJ5355</f>
        <v>0</v>
      </c>
      <c r="AK5355">
        <f>[1]资金台帐!AK5355</f>
        <v>0</v>
      </c>
      <c r="BA5355" s="22">
        <f t="shared" si="0"/>
      </c>
    </row>
    <row r="5356">
      <c r="B5356">
        <f>[1]资金台帐!B5356&amp;""</f>
      </c>
      <c r="H5356">
        <f>[1]资金台帐!H5356&amp;""</f>
      </c>
      <c r="J5356">
        <f>[1]资金台帐!J5356&amp;""</f>
      </c>
      <c r="N5356">
        <f>[1]资金台帐!N5356</f>
      </c>
      <c r="O5356">
        <f>[1]资金台帐!O5356&amp;""</f>
      </c>
      <c r="P5356">
        <f>[1]资金台帐!P5356&amp;""</f>
      </c>
      <c r="Q5356">
        <f>[1]资金台帐!Q5356&amp;""</f>
      </c>
      <c r="T5356">
        <f>[1]资金台帐!T5356&amp;""</f>
      </c>
      <c r="U5356">
        <f>[1]资金台帐!U5356&amp;""</f>
      </c>
      <c r="W5356">
        <f>[1]资金台帐!W5356&amp;""</f>
      </c>
      <c r="X5356">
        <f>[1]资金台帐!X5356&amp;""</f>
      </c>
      <c r="AB5356">
        <f>[1]资金台帐!AB5356</f>
        <v>0</v>
      </c>
      <c r="AC5356">
        <f>[1]资金台帐!AC5356</f>
        <v>0</v>
      </c>
      <c r="AD5356">
        <f>[1]资金台帐!AD5356</f>
        <v>0</v>
      </c>
      <c r="AJ5356">
        <f>[1]资金台帐!AJ5356</f>
        <v>0</v>
      </c>
      <c r="AK5356">
        <f>[1]资金台帐!AK5356</f>
        <v>0</v>
      </c>
      <c r="BA5356" s="22">
        <f t="shared" si="0"/>
      </c>
    </row>
    <row r="5357">
      <c r="B5357">
        <f>[1]资金台帐!B5357&amp;""</f>
      </c>
      <c r="H5357">
        <f>[1]资金台帐!H5357&amp;""</f>
      </c>
      <c r="J5357">
        <f>[1]资金台帐!J5357&amp;""</f>
      </c>
      <c r="N5357">
        <f>[1]资金台帐!N5357</f>
      </c>
      <c r="O5357">
        <f>[1]资金台帐!O5357&amp;""</f>
      </c>
      <c r="P5357">
        <f>[1]资金台帐!P5357&amp;""</f>
      </c>
      <c r="Q5357">
        <f>[1]资金台帐!Q5357&amp;""</f>
      </c>
      <c r="T5357">
        <f>[1]资金台帐!T5357&amp;""</f>
      </c>
      <c r="U5357">
        <f>[1]资金台帐!U5357&amp;""</f>
      </c>
      <c r="W5357">
        <f>[1]资金台帐!W5357&amp;""</f>
      </c>
      <c r="X5357">
        <f>[1]资金台帐!X5357&amp;""</f>
      </c>
      <c r="AB5357">
        <f>[1]资金台帐!AB5357</f>
        <v>0</v>
      </c>
      <c r="AC5357">
        <f>[1]资金台帐!AC5357</f>
        <v>0</v>
      </c>
      <c r="AD5357">
        <f>[1]资金台帐!AD5357</f>
        <v>0</v>
      </c>
      <c r="AJ5357">
        <f>[1]资金台帐!AJ5357</f>
        <v>0</v>
      </c>
      <c r="AK5357">
        <f>[1]资金台帐!AK5357</f>
        <v>0</v>
      </c>
      <c r="BA5357" s="22">
        <f t="shared" si="0"/>
      </c>
    </row>
    <row r="5358">
      <c r="B5358">
        <f>[1]资金台帐!B5358&amp;""</f>
      </c>
      <c r="H5358">
        <f>[1]资金台帐!H5358&amp;""</f>
      </c>
      <c r="J5358">
        <f>[1]资金台帐!J5358&amp;""</f>
      </c>
      <c r="N5358">
        <f>[1]资金台帐!N5358</f>
      </c>
      <c r="O5358">
        <f>[1]资金台帐!O5358&amp;""</f>
      </c>
      <c r="P5358">
        <f>[1]资金台帐!P5358&amp;""</f>
      </c>
      <c r="Q5358">
        <f>[1]资金台帐!Q5358&amp;""</f>
      </c>
      <c r="T5358">
        <f>[1]资金台帐!T5358&amp;""</f>
      </c>
      <c r="U5358">
        <f>[1]资金台帐!U5358&amp;""</f>
      </c>
      <c r="W5358">
        <f>[1]资金台帐!W5358&amp;""</f>
      </c>
      <c r="X5358">
        <f>[1]资金台帐!X5358&amp;""</f>
      </c>
      <c r="AB5358">
        <f>[1]资金台帐!AB5358</f>
        <v>0</v>
      </c>
      <c r="AC5358">
        <f>[1]资金台帐!AC5358</f>
        <v>0</v>
      </c>
      <c r="AD5358">
        <f>[1]资金台帐!AD5358</f>
        <v>0</v>
      </c>
      <c r="AJ5358">
        <f>[1]资金台帐!AJ5358</f>
        <v>0</v>
      </c>
      <c r="AK5358">
        <f>[1]资金台帐!AK5358</f>
        <v>0</v>
      </c>
      <c r="BA5358" s="22">
        <f t="shared" si="0"/>
      </c>
    </row>
    <row r="5359">
      <c r="B5359">
        <f>[1]资金台帐!B5359&amp;""</f>
      </c>
      <c r="H5359">
        <f>[1]资金台帐!H5359&amp;""</f>
      </c>
      <c r="J5359">
        <f>[1]资金台帐!J5359&amp;""</f>
      </c>
      <c r="N5359">
        <f>[1]资金台帐!N5359</f>
      </c>
      <c r="O5359">
        <f>[1]资金台帐!O5359&amp;""</f>
      </c>
      <c r="P5359">
        <f>[1]资金台帐!P5359&amp;""</f>
      </c>
      <c r="Q5359">
        <f>[1]资金台帐!Q5359&amp;""</f>
      </c>
      <c r="T5359">
        <f>[1]资金台帐!T5359&amp;""</f>
      </c>
      <c r="U5359">
        <f>[1]资金台帐!U5359&amp;""</f>
      </c>
      <c r="W5359">
        <f>[1]资金台帐!W5359&amp;""</f>
      </c>
      <c r="X5359">
        <f>[1]资金台帐!X5359&amp;""</f>
      </c>
      <c r="AB5359">
        <f>[1]资金台帐!AB5359</f>
        <v>0</v>
      </c>
      <c r="AC5359">
        <f>[1]资金台帐!AC5359</f>
        <v>0</v>
      </c>
      <c r="AD5359">
        <f>[1]资金台帐!AD5359</f>
        <v>0</v>
      </c>
      <c r="AJ5359">
        <f>[1]资金台帐!AJ5359</f>
        <v>0</v>
      </c>
      <c r="AK5359">
        <f>[1]资金台帐!AK5359</f>
        <v>0</v>
      </c>
      <c r="BA5359" s="22">
        <f t="shared" si="0"/>
      </c>
    </row>
    <row r="5360">
      <c r="B5360">
        <f>[1]资金台帐!B5360&amp;""</f>
      </c>
      <c r="H5360">
        <f>[1]资金台帐!H5360&amp;""</f>
      </c>
      <c r="J5360">
        <f>[1]资金台帐!J5360&amp;""</f>
      </c>
      <c r="N5360">
        <f>[1]资金台帐!N5360</f>
      </c>
      <c r="O5360">
        <f>[1]资金台帐!O5360&amp;""</f>
      </c>
      <c r="P5360">
        <f>[1]资金台帐!P5360&amp;""</f>
      </c>
      <c r="Q5360">
        <f>[1]资金台帐!Q5360&amp;""</f>
      </c>
      <c r="T5360">
        <f>[1]资金台帐!T5360&amp;""</f>
      </c>
      <c r="U5360">
        <f>[1]资金台帐!U5360&amp;""</f>
      </c>
      <c r="W5360">
        <f>[1]资金台帐!W5360&amp;""</f>
      </c>
      <c r="X5360">
        <f>[1]资金台帐!X5360&amp;""</f>
      </c>
      <c r="AB5360">
        <f>[1]资金台帐!AB5360</f>
        <v>0</v>
      </c>
      <c r="AC5360">
        <f>[1]资金台帐!AC5360</f>
        <v>0</v>
      </c>
      <c r="AD5360">
        <f>[1]资金台帐!AD5360</f>
        <v>0</v>
      </c>
      <c r="AJ5360">
        <f>[1]资金台帐!AJ5360</f>
        <v>0</v>
      </c>
      <c r="AK5360">
        <f>[1]资金台帐!AK5360</f>
        <v>0</v>
      </c>
      <c r="BA5360" s="22">
        <f t="shared" si="0"/>
      </c>
    </row>
    <row r="5361">
      <c r="B5361">
        <f>[1]资金台帐!B5361&amp;""</f>
      </c>
      <c r="H5361">
        <f>[1]资金台帐!H5361&amp;""</f>
      </c>
      <c r="J5361">
        <f>[1]资金台帐!J5361&amp;""</f>
      </c>
      <c r="N5361">
        <f>[1]资金台帐!N5361</f>
      </c>
      <c r="O5361">
        <f>[1]资金台帐!O5361&amp;""</f>
      </c>
      <c r="P5361">
        <f>[1]资金台帐!P5361&amp;""</f>
      </c>
      <c r="Q5361">
        <f>[1]资金台帐!Q5361&amp;""</f>
      </c>
      <c r="T5361">
        <f>[1]资金台帐!T5361&amp;""</f>
      </c>
      <c r="U5361">
        <f>[1]资金台帐!U5361&amp;""</f>
      </c>
      <c r="W5361">
        <f>[1]资金台帐!W5361&amp;""</f>
      </c>
      <c r="X5361">
        <f>[1]资金台帐!X5361&amp;""</f>
      </c>
      <c r="AB5361">
        <f>[1]资金台帐!AB5361</f>
        <v>0</v>
      </c>
      <c r="AC5361">
        <f>[1]资金台帐!AC5361</f>
        <v>0</v>
      </c>
      <c r="AD5361">
        <f>[1]资金台帐!AD5361</f>
        <v>0</v>
      </c>
      <c r="AJ5361">
        <f>[1]资金台帐!AJ5361</f>
        <v>0</v>
      </c>
      <c r="AK5361">
        <f>[1]资金台帐!AK5361</f>
        <v>0</v>
      </c>
      <c r="BA5361" s="22">
        <f t="shared" si="0"/>
      </c>
    </row>
    <row r="5362">
      <c r="B5362">
        <f>[1]资金台帐!B5362&amp;""</f>
      </c>
      <c r="H5362">
        <f>[1]资金台帐!H5362&amp;""</f>
      </c>
      <c r="J5362">
        <f>[1]资金台帐!J5362&amp;""</f>
      </c>
      <c r="N5362">
        <f>[1]资金台帐!N5362</f>
      </c>
      <c r="O5362">
        <f>[1]资金台帐!O5362&amp;""</f>
      </c>
      <c r="P5362">
        <f>[1]资金台帐!P5362&amp;""</f>
      </c>
      <c r="Q5362">
        <f>[1]资金台帐!Q5362&amp;""</f>
      </c>
      <c r="T5362">
        <f>[1]资金台帐!T5362&amp;""</f>
      </c>
      <c r="U5362">
        <f>[1]资金台帐!U5362&amp;""</f>
      </c>
      <c r="W5362">
        <f>[1]资金台帐!W5362&amp;""</f>
      </c>
      <c r="X5362">
        <f>[1]资金台帐!X5362&amp;""</f>
      </c>
      <c r="AB5362">
        <f>[1]资金台帐!AB5362</f>
        <v>0</v>
      </c>
      <c r="AC5362">
        <f>[1]资金台帐!AC5362</f>
        <v>0</v>
      </c>
      <c r="AD5362">
        <f>[1]资金台帐!AD5362</f>
        <v>0</v>
      </c>
      <c r="AJ5362">
        <f>[1]资金台帐!AJ5362</f>
        <v>0</v>
      </c>
      <c r="AK5362">
        <f>[1]资金台帐!AK5362</f>
        <v>0</v>
      </c>
      <c r="BA5362" s="22">
        <f t="shared" si="0"/>
      </c>
    </row>
    <row r="5363">
      <c r="B5363">
        <f>[1]资金台帐!B5363&amp;""</f>
      </c>
      <c r="H5363">
        <f>[1]资金台帐!H5363&amp;""</f>
      </c>
      <c r="J5363">
        <f>[1]资金台帐!J5363&amp;""</f>
      </c>
      <c r="N5363">
        <f>[1]资金台帐!N5363</f>
      </c>
      <c r="O5363">
        <f>[1]资金台帐!O5363&amp;""</f>
      </c>
      <c r="P5363">
        <f>[1]资金台帐!P5363&amp;""</f>
      </c>
      <c r="Q5363">
        <f>[1]资金台帐!Q5363&amp;""</f>
      </c>
      <c r="T5363">
        <f>[1]资金台帐!T5363&amp;""</f>
      </c>
      <c r="U5363">
        <f>[1]资金台帐!U5363&amp;""</f>
      </c>
      <c r="W5363">
        <f>[1]资金台帐!W5363&amp;""</f>
      </c>
      <c r="X5363">
        <f>[1]资金台帐!X5363&amp;""</f>
      </c>
      <c r="AB5363">
        <f>[1]资金台帐!AB5363</f>
        <v>0</v>
      </c>
      <c r="AC5363">
        <f>[1]资金台帐!AC5363</f>
        <v>0</v>
      </c>
      <c r="AD5363">
        <f>[1]资金台帐!AD5363</f>
        <v>0</v>
      </c>
      <c r="AJ5363">
        <f>[1]资金台帐!AJ5363</f>
        <v>0</v>
      </c>
      <c r="AK5363">
        <f>[1]资金台帐!AK5363</f>
        <v>0</v>
      </c>
      <c r="BA5363" s="22">
        <f t="shared" si="0"/>
      </c>
    </row>
    <row r="5364">
      <c r="B5364">
        <f>[1]资金台帐!B5364&amp;""</f>
      </c>
      <c r="H5364">
        <f>[1]资金台帐!H5364&amp;""</f>
      </c>
      <c r="J5364">
        <f>[1]资金台帐!J5364&amp;""</f>
      </c>
      <c r="N5364">
        <f>[1]资金台帐!N5364</f>
      </c>
      <c r="O5364">
        <f>[1]资金台帐!O5364&amp;""</f>
      </c>
      <c r="P5364">
        <f>[1]资金台帐!P5364&amp;""</f>
      </c>
      <c r="Q5364">
        <f>[1]资金台帐!Q5364&amp;""</f>
      </c>
      <c r="T5364">
        <f>[1]资金台帐!T5364&amp;""</f>
      </c>
      <c r="U5364">
        <f>[1]资金台帐!U5364&amp;""</f>
      </c>
      <c r="W5364">
        <f>[1]资金台帐!W5364&amp;""</f>
      </c>
      <c r="X5364">
        <f>[1]资金台帐!X5364&amp;""</f>
      </c>
      <c r="AB5364">
        <f>[1]资金台帐!AB5364</f>
        <v>0</v>
      </c>
      <c r="AC5364">
        <f>[1]资金台帐!AC5364</f>
        <v>0</v>
      </c>
      <c r="AD5364">
        <f>[1]资金台帐!AD5364</f>
        <v>0</v>
      </c>
      <c r="AJ5364">
        <f>[1]资金台帐!AJ5364</f>
        <v>0</v>
      </c>
      <c r="AK5364">
        <f>[1]资金台帐!AK5364</f>
        <v>0</v>
      </c>
      <c r="BA5364" s="22">
        <f t="shared" si="0"/>
      </c>
    </row>
    <row r="5365">
      <c r="B5365">
        <f>[1]资金台帐!B5365&amp;""</f>
      </c>
      <c r="H5365">
        <f>[1]资金台帐!H5365&amp;""</f>
      </c>
      <c r="J5365">
        <f>[1]资金台帐!J5365&amp;""</f>
      </c>
      <c r="N5365">
        <f>[1]资金台帐!N5365</f>
      </c>
      <c r="O5365">
        <f>[1]资金台帐!O5365&amp;""</f>
      </c>
      <c r="P5365">
        <f>[1]资金台帐!P5365&amp;""</f>
      </c>
      <c r="Q5365">
        <f>[1]资金台帐!Q5365&amp;""</f>
      </c>
      <c r="T5365">
        <f>[1]资金台帐!T5365&amp;""</f>
      </c>
      <c r="U5365">
        <f>[1]资金台帐!U5365&amp;""</f>
      </c>
      <c r="W5365">
        <f>[1]资金台帐!W5365&amp;""</f>
      </c>
      <c r="X5365">
        <f>[1]资金台帐!X5365&amp;""</f>
      </c>
      <c r="AB5365">
        <f>[1]资金台帐!AB5365</f>
        <v>0</v>
      </c>
      <c r="AC5365">
        <f>[1]资金台帐!AC5365</f>
        <v>0</v>
      </c>
      <c r="AD5365">
        <f>[1]资金台帐!AD5365</f>
        <v>0</v>
      </c>
      <c r="AJ5365">
        <f>[1]资金台帐!AJ5365</f>
        <v>0</v>
      </c>
      <c r="AK5365">
        <f>[1]资金台帐!AK5365</f>
        <v>0</v>
      </c>
      <c r="BA5365" s="22">
        <f t="shared" si="0"/>
      </c>
    </row>
    <row r="5366">
      <c r="B5366">
        <f>[1]资金台帐!B5366&amp;""</f>
      </c>
      <c r="H5366">
        <f>[1]资金台帐!H5366&amp;""</f>
      </c>
      <c r="J5366">
        <f>[1]资金台帐!J5366&amp;""</f>
      </c>
      <c r="N5366">
        <f>[1]资金台帐!N5366</f>
      </c>
      <c r="O5366">
        <f>[1]资金台帐!O5366&amp;""</f>
      </c>
      <c r="P5366">
        <f>[1]资金台帐!P5366&amp;""</f>
      </c>
      <c r="Q5366">
        <f>[1]资金台帐!Q5366&amp;""</f>
      </c>
      <c r="T5366">
        <f>[1]资金台帐!T5366&amp;""</f>
      </c>
      <c r="U5366">
        <f>[1]资金台帐!U5366&amp;""</f>
      </c>
      <c r="W5366">
        <f>[1]资金台帐!W5366&amp;""</f>
      </c>
      <c r="X5366">
        <f>[1]资金台帐!X5366&amp;""</f>
      </c>
      <c r="AB5366">
        <f>[1]资金台帐!AB5366</f>
        <v>0</v>
      </c>
      <c r="AC5366">
        <f>[1]资金台帐!AC5366</f>
        <v>0</v>
      </c>
      <c r="AD5366">
        <f>[1]资金台帐!AD5366</f>
        <v>0</v>
      </c>
      <c r="AJ5366">
        <f>[1]资金台帐!AJ5366</f>
        <v>0</v>
      </c>
      <c r="AK5366">
        <f>[1]资金台帐!AK5366</f>
        <v>0</v>
      </c>
      <c r="BA5366" s="22">
        <f t="shared" si="0"/>
      </c>
    </row>
    <row r="5367">
      <c r="B5367">
        <f>[1]资金台帐!B5367&amp;""</f>
      </c>
      <c r="H5367">
        <f>[1]资金台帐!H5367&amp;""</f>
      </c>
      <c r="J5367">
        <f>[1]资金台帐!J5367&amp;""</f>
      </c>
      <c r="N5367">
        <f>[1]资金台帐!N5367</f>
      </c>
      <c r="O5367">
        <f>[1]资金台帐!O5367&amp;""</f>
      </c>
      <c r="P5367">
        <f>[1]资金台帐!P5367&amp;""</f>
      </c>
      <c r="Q5367">
        <f>[1]资金台帐!Q5367&amp;""</f>
      </c>
      <c r="T5367">
        <f>[1]资金台帐!T5367&amp;""</f>
      </c>
      <c r="U5367">
        <f>[1]资金台帐!U5367&amp;""</f>
      </c>
      <c r="W5367">
        <f>[1]资金台帐!W5367&amp;""</f>
      </c>
      <c r="X5367">
        <f>[1]资金台帐!X5367&amp;""</f>
      </c>
      <c r="AB5367">
        <f>[1]资金台帐!AB5367</f>
        <v>0</v>
      </c>
      <c r="AC5367">
        <f>[1]资金台帐!AC5367</f>
        <v>0</v>
      </c>
      <c r="AD5367">
        <f>[1]资金台帐!AD5367</f>
        <v>0</v>
      </c>
      <c r="AJ5367">
        <f>[1]资金台帐!AJ5367</f>
        <v>0</v>
      </c>
      <c r="AK5367">
        <f>[1]资金台帐!AK5367</f>
        <v>0</v>
      </c>
      <c r="BA5367" s="22">
        <f t="shared" si="0"/>
      </c>
    </row>
    <row r="5368">
      <c r="B5368">
        <f>[1]资金台帐!B5368&amp;""</f>
      </c>
      <c r="H5368">
        <f>[1]资金台帐!H5368&amp;""</f>
      </c>
      <c r="J5368">
        <f>[1]资金台帐!J5368&amp;""</f>
      </c>
      <c r="N5368">
        <f>[1]资金台帐!N5368</f>
      </c>
      <c r="O5368">
        <f>[1]资金台帐!O5368&amp;""</f>
      </c>
      <c r="P5368">
        <f>[1]资金台帐!P5368&amp;""</f>
      </c>
      <c r="Q5368">
        <f>[1]资金台帐!Q5368&amp;""</f>
      </c>
      <c r="T5368">
        <f>[1]资金台帐!T5368&amp;""</f>
      </c>
      <c r="U5368">
        <f>[1]资金台帐!U5368&amp;""</f>
      </c>
      <c r="W5368">
        <f>[1]资金台帐!W5368&amp;""</f>
      </c>
      <c r="X5368">
        <f>[1]资金台帐!X5368&amp;""</f>
      </c>
      <c r="AB5368">
        <f>[1]资金台帐!AB5368</f>
        <v>0</v>
      </c>
      <c r="AC5368">
        <f>[1]资金台帐!AC5368</f>
        <v>0</v>
      </c>
      <c r="AD5368">
        <f>[1]资金台帐!AD5368</f>
        <v>0</v>
      </c>
      <c r="AJ5368">
        <f>[1]资金台帐!AJ5368</f>
        <v>0</v>
      </c>
      <c r="AK5368">
        <f>[1]资金台帐!AK5368</f>
        <v>0</v>
      </c>
      <c r="BA5368" s="22">
        <f t="shared" si="0"/>
      </c>
    </row>
    <row r="5369">
      <c r="B5369">
        <f>[1]资金台帐!B5369&amp;""</f>
      </c>
      <c r="H5369">
        <f>[1]资金台帐!H5369&amp;""</f>
      </c>
      <c r="J5369">
        <f>[1]资金台帐!J5369&amp;""</f>
      </c>
      <c r="N5369">
        <f>[1]资金台帐!N5369</f>
      </c>
      <c r="O5369">
        <f>[1]资金台帐!O5369&amp;""</f>
      </c>
      <c r="P5369">
        <f>[1]资金台帐!P5369&amp;""</f>
      </c>
      <c r="Q5369">
        <f>[1]资金台帐!Q5369&amp;""</f>
      </c>
      <c r="T5369">
        <f>[1]资金台帐!T5369&amp;""</f>
      </c>
      <c r="U5369">
        <f>[1]资金台帐!U5369&amp;""</f>
      </c>
      <c r="W5369">
        <f>[1]资金台帐!W5369&amp;""</f>
      </c>
      <c r="X5369">
        <f>[1]资金台帐!X5369&amp;""</f>
      </c>
      <c r="AB5369">
        <f>[1]资金台帐!AB5369</f>
        <v>0</v>
      </c>
      <c r="AC5369">
        <f>[1]资金台帐!AC5369</f>
        <v>0</v>
      </c>
      <c r="AD5369">
        <f>[1]资金台帐!AD5369</f>
        <v>0</v>
      </c>
      <c r="AJ5369">
        <f>[1]资金台帐!AJ5369</f>
        <v>0</v>
      </c>
      <c r="AK5369">
        <f>[1]资金台帐!AK5369</f>
        <v>0</v>
      </c>
      <c r="BA5369" s="22">
        <f t="shared" si="0"/>
      </c>
    </row>
    <row r="5370">
      <c r="B5370">
        <f>[1]资金台帐!B5370&amp;""</f>
      </c>
      <c r="H5370">
        <f>[1]资金台帐!H5370&amp;""</f>
      </c>
      <c r="J5370">
        <f>[1]资金台帐!J5370&amp;""</f>
      </c>
      <c r="N5370">
        <f>[1]资金台帐!N5370</f>
      </c>
      <c r="O5370">
        <f>[1]资金台帐!O5370&amp;""</f>
      </c>
      <c r="P5370">
        <f>[1]资金台帐!P5370&amp;""</f>
      </c>
      <c r="Q5370">
        <f>[1]资金台帐!Q5370&amp;""</f>
      </c>
      <c r="T5370">
        <f>[1]资金台帐!T5370&amp;""</f>
      </c>
      <c r="U5370">
        <f>[1]资金台帐!U5370&amp;""</f>
      </c>
      <c r="W5370">
        <f>[1]资金台帐!W5370&amp;""</f>
      </c>
      <c r="X5370">
        <f>[1]资金台帐!X5370&amp;""</f>
      </c>
      <c r="AB5370">
        <f>[1]资金台帐!AB5370</f>
        <v>0</v>
      </c>
      <c r="AC5370">
        <f>[1]资金台帐!AC5370</f>
        <v>0</v>
      </c>
      <c r="AD5370">
        <f>[1]资金台帐!AD5370</f>
        <v>0</v>
      </c>
      <c r="AJ5370">
        <f>[1]资金台帐!AJ5370</f>
        <v>0</v>
      </c>
      <c r="AK5370">
        <f>[1]资金台帐!AK5370</f>
        <v>0</v>
      </c>
      <c r="BA5370" s="22">
        <f t="shared" si="0"/>
      </c>
    </row>
    <row r="5371">
      <c r="B5371">
        <f>[1]资金台帐!B5371&amp;""</f>
      </c>
      <c r="H5371">
        <f>[1]资金台帐!H5371&amp;""</f>
      </c>
      <c r="J5371">
        <f>[1]资金台帐!J5371&amp;""</f>
      </c>
      <c r="N5371">
        <f>[1]资金台帐!N5371</f>
      </c>
      <c r="O5371">
        <f>[1]资金台帐!O5371&amp;""</f>
      </c>
      <c r="P5371">
        <f>[1]资金台帐!P5371&amp;""</f>
      </c>
      <c r="Q5371">
        <f>[1]资金台帐!Q5371&amp;""</f>
      </c>
      <c r="T5371">
        <f>[1]资金台帐!T5371&amp;""</f>
      </c>
      <c r="U5371">
        <f>[1]资金台帐!U5371&amp;""</f>
      </c>
      <c r="W5371">
        <f>[1]资金台帐!W5371&amp;""</f>
      </c>
      <c r="X5371">
        <f>[1]资金台帐!X5371&amp;""</f>
      </c>
      <c r="AB5371">
        <f>[1]资金台帐!AB5371</f>
        <v>0</v>
      </c>
      <c r="AC5371">
        <f>[1]资金台帐!AC5371</f>
        <v>0</v>
      </c>
      <c r="AD5371">
        <f>[1]资金台帐!AD5371</f>
        <v>0</v>
      </c>
      <c r="AJ5371">
        <f>[1]资金台帐!AJ5371</f>
        <v>0</v>
      </c>
      <c r="AK5371">
        <f>[1]资金台帐!AK5371</f>
        <v>0</v>
      </c>
      <c r="BA5371" s="22">
        <f t="shared" si="0"/>
      </c>
    </row>
    <row r="5372">
      <c r="B5372">
        <f>[1]资金台帐!B5372&amp;""</f>
      </c>
      <c r="H5372">
        <f>[1]资金台帐!H5372&amp;""</f>
      </c>
      <c r="J5372">
        <f>[1]资金台帐!J5372&amp;""</f>
      </c>
      <c r="N5372">
        <f>[1]资金台帐!N5372</f>
      </c>
      <c r="O5372">
        <f>[1]资金台帐!O5372&amp;""</f>
      </c>
      <c r="P5372">
        <f>[1]资金台帐!P5372&amp;""</f>
      </c>
      <c r="Q5372">
        <f>[1]资金台帐!Q5372&amp;""</f>
      </c>
      <c r="T5372">
        <f>[1]资金台帐!T5372&amp;""</f>
      </c>
      <c r="U5372">
        <f>[1]资金台帐!U5372&amp;""</f>
      </c>
      <c r="W5372">
        <f>[1]资金台帐!W5372&amp;""</f>
      </c>
      <c r="X5372">
        <f>[1]资金台帐!X5372&amp;""</f>
      </c>
      <c r="AB5372">
        <f>[1]资金台帐!AB5372</f>
        <v>0</v>
      </c>
      <c r="AC5372">
        <f>[1]资金台帐!AC5372</f>
        <v>0</v>
      </c>
      <c r="AD5372">
        <f>[1]资金台帐!AD5372</f>
        <v>0</v>
      </c>
      <c r="AJ5372">
        <f>[1]资金台帐!AJ5372</f>
        <v>0</v>
      </c>
      <c r="AK5372">
        <f>[1]资金台帐!AK5372</f>
        <v>0</v>
      </c>
      <c r="BA5372" s="22">
        <f t="shared" si="0"/>
      </c>
    </row>
    <row r="5373">
      <c r="B5373">
        <f>[1]资金台帐!B5373&amp;""</f>
      </c>
      <c r="H5373">
        <f>[1]资金台帐!H5373&amp;""</f>
      </c>
      <c r="J5373">
        <f>[1]资金台帐!J5373&amp;""</f>
      </c>
      <c r="N5373">
        <f>[1]资金台帐!N5373</f>
      </c>
      <c r="O5373">
        <f>[1]资金台帐!O5373&amp;""</f>
      </c>
      <c r="P5373">
        <f>[1]资金台帐!P5373&amp;""</f>
      </c>
      <c r="Q5373">
        <f>[1]资金台帐!Q5373&amp;""</f>
      </c>
      <c r="T5373">
        <f>[1]资金台帐!T5373&amp;""</f>
      </c>
      <c r="U5373">
        <f>[1]资金台帐!U5373&amp;""</f>
      </c>
      <c r="W5373">
        <f>[1]资金台帐!W5373&amp;""</f>
      </c>
      <c r="X5373">
        <f>[1]资金台帐!X5373&amp;""</f>
      </c>
      <c r="AB5373">
        <f>[1]资金台帐!AB5373</f>
        <v>0</v>
      </c>
      <c r="AC5373">
        <f>[1]资金台帐!AC5373</f>
        <v>0</v>
      </c>
      <c r="AD5373">
        <f>[1]资金台帐!AD5373</f>
        <v>0</v>
      </c>
      <c r="AJ5373">
        <f>[1]资金台帐!AJ5373</f>
        <v>0</v>
      </c>
      <c r="AK5373">
        <f>[1]资金台帐!AK5373</f>
        <v>0</v>
      </c>
      <c r="BA5373" s="22">
        <f t="shared" si="0"/>
      </c>
    </row>
    <row r="5374">
      <c r="B5374">
        <f>[1]资金台帐!B5374&amp;""</f>
      </c>
      <c r="H5374">
        <f>[1]资金台帐!H5374&amp;""</f>
      </c>
      <c r="J5374">
        <f>[1]资金台帐!J5374&amp;""</f>
      </c>
      <c r="N5374">
        <f>[1]资金台帐!N5374</f>
      </c>
      <c r="O5374">
        <f>[1]资金台帐!O5374&amp;""</f>
      </c>
      <c r="P5374">
        <f>[1]资金台帐!P5374&amp;""</f>
      </c>
      <c r="Q5374">
        <f>[1]资金台帐!Q5374&amp;""</f>
      </c>
      <c r="T5374">
        <f>[1]资金台帐!T5374&amp;""</f>
      </c>
      <c r="U5374">
        <f>[1]资金台帐!U5374&amp;""</f>
      </c>
      <c r="W5374">
        <f>[1]资金台帐!W5374&amp;""</f>
      </c>
      <c r="X5374">
        <f>[1]资金台帐!X5374&amp;""</f>
      </c>
      <c r="AB5374">
        <f>[1]资金台帐!AB5374</f>
        <v>0</v>
      </c>
      <c r="AC5374">
        <f>[1]资金台帐!AC5374</f>
        <v>0</v>
      </c>
      <c r="AD5374">
        <f>[1]资金台帐!AD5374</f>
        <v>0</v>
      </c>
      <c r="AJ5374">
        <f>[1]资金台帐!AJ5374</f>
        <v>0</v>
      </c>
      <c r="AK5374">
        <f>[1]资金台帐!AK5374</f>
        <v>0</v>
      </c>
      <c r="BA5374" s="22">
        <f t="shared" si="0"/>
      </c>
    </row>
    <row r="5375">
      <c r="B5375">
        <f>[1]资金台帐!B5375&amp;""</f>
      </c>
      <c r="H5375">
        <f>[1]资金台帐!H5375&amp;""</f>
      </c>
      <c r="J5375">
        <f>[1]资金台帐!J5375&amp;""</f>
      </c>
      <c r="N5375">
        <f>[1]资金台帐!N5375</f>
      </c>
      <c r="O5375">
        <f>[1]资金台帐!O5375&amp;""</f>
      </c>
      <c r="P5375">
        <f>[1]资金台帐!P5375&amp;""</f>
      </c>
      <c r="Q5375">
        <f>[1]资金台帐!Q5375&amp;""</f>
      </c>
      <c r="T5375">
        <f>[1]资金台帐!T5375&amp;""</f>
      </c>
      <c r="U5375">
        <f>[1]资金台帐!U5375&amp;""</f>
      </c>
      <c r="W5375">
        <f>[1]资金台帐!W5375&amp;""</f>
      </c>
      <c r="X5375">
        <f>[1]资金台帐!X5375&amp;""</f>
      </c>
      <c r="AB5375">
        <f>[1]资金台帐!AB5375</f>
        <v>0</v>
      </c>
      <c r="AC5375">
        <f>[1]资金台帐!AC5375</f>
        <v>0</v>
      </c>
      <c r="AD5375">
        <f>[1]资金台帐!AD5375</f>
        <v>0</v>
      </c>
      <c r="AJ5375">
        <f>[1]资金台帐!AJ5375</f>
        <v>0</v>
      </c>
      <c r="AK5375">
        <f>[1]资金台帐!AK5375</f>
        <v>0</v>
      </c>
      <c r="BA5375" s="22">
        <f t="shared" si="0"/>
      </c>
    </row>
    <row r="5376">
      <c r="B5376">
        <f>[1]资金台帐!B5376&amp;""</f>
      </c>
      <c r="H5376">
        <f>[1]资金台帐!H5376&amp;""</f>
      </c>
      <c r="J5376">
        <f>[1]资金台帐!J5376&amp;""</f>
      </c>
      <c r="N5376">
        <f>[1]资金台帐!N5376</f>
      </c>
      <c r="O5376">
        <f>[1]资金台帐!O5376&amp;""</f>
      </c>
      <c r="P5376">
        <f>[1]资金台帐!P5376&amp;""</f>
      </c>
      <c r="Q5376">
        <f>[1]资金台帐!Q5376&amp;""</f>
      </c>
      <c r="T5376">
        <f>[1]资金台帐!T5376&amp;""</f>
      </c>
      <c r="U5376">
        <f>[1]资金台帐!U5376&amp;""</f>
      </c>
      <c r="W5376">
        <f>[1]资金台帐!W5376&amp;""</f>
      </c>
      <c r="X5376">
        <f>[1]资金台帐!X5376&amp;""</f>
      </c>
      <c r="AB5376">
        <f>[1]资金台帐!AB5376</f>
        <v>0</v>
      </c>
      <c r="AC5376">
        <f>[1]资金台帐!AC5376</f>
        <v>0</v>
      </c>
      <c r="AD5376">
        <f>[1]资金台帐!AD5376</f>
        <v>0</v>
      </c>
      <c r="AJ5376">
        <f>[1]资金台帐!AJ5376</f>
        <v>0</v>
      </c>
      <c r="AK5376">
        <f>[1]资金台帐!AK5376</f>
        <v>0</v>
      </c>
      <c r="BA5376" s="22">
        <f t="shared" si="0"/>
      </c>
    </row>
    <row r="5377">
      <c r="B5377">
        <f>[1]资金台帐!B5377&amp;""</f>
      </c>
      <c r="H5377">
        <f>[1]资金台帐!H5377&amp;""</f>
      </c>
      <c r="J5377">
        <f>[1]资金台帐!J5377&amp;""</f>
      </c>
      <c r="N5377">
        <f>[1]资金台帐!N5377</f>
      </c>
      <c r="O5377">
        <f>[1]资金台帐!O5377&amp;""</f>
      </c>
      <c r="P5377">
        <f>[1]资金台帐!P5377&amp;""</f>
      </c>
      <c r="Q5377">
        <f>[1]资金台帐!Q5377&amp;""</f>
      </c>
      <c r="T5377">
        <f>[1]资金台帐!T5377&amp;""</f>
      </c>
      <c r="U5377">
        <f>[1]资金台帐!U5377&amp;""</f>
      </c>
      <c r="W5377">
        <f>[1]资金台帐!W5377&amp;""</f>
      </c>
      <c r="X5377">
        <f>[1]资金台帐!X5377&amp;""</f>
      </c>
      <c r="AB5377">
        <f>[1]资金台帐!AB5377</f>
        <v>0</v>
      </c>
      <c r="AC5377">
        <f>[1]资金台帐!AC5377</f>
        <v>0</v>
      </c>
      <c r="AD5377">
        <f>[1]资金台帐!AD5377</f>
        <v>0</v>
      </c>
      <c r="AJ5377">
        <f>[1]资金台帐!AJ5377</f>
        <v>0</v>
      </c>
      <c r="AK5377">
        <f>[1]资金台帐!AK5377</f>
        <v>0</v>
      </c>
      <c r="BA5377" s="22">
        <f t="shared" si="0"/>
      </c>
    </row>
    <row r="5378">
      <c r="B5378">
        <f>[1]资金台帐!B5378&amp;""</f>
      </c>
      <c r="H5378">
        <f>[1]资金台帐!H5378&amp;""</f>
      </c>
      <c r="J5378">
        <f>[1]资金台帐!J5378&amp;""</f>
      </c>
      <c r="N5378">
        <f>[1]资金台帐!N5378</f>
      </c>
      <c r="O5378">
        <f>[1]资金台帐!O5378&amp;""</f>
      </c>
      <c r="P5378">
        <f>[1]资金台帐!P5378&amp;""</f>
      </c>
      <c r="Q5378">
        <f>[1]资金台帐!Q5378&amp;""</f>
      </c>
      <c r="T5378">
        <f>[1]资金台帐!T5378&amp;""</f>
      </c>
      <c r="U5378">
        <f>[1]资金台帐!U5378&amp;""</f>
      </c>
      <c r="W5378">
        <f>[1]资金台帐!W5378&amp;""</f>
      </c>
      <c r="X5378">
        <f>[1]资金台帐!X5378&amp;""</f>
      </c>
      <c r="AB5378">
        <f>[1]资金台帐!AB5378</f>
        <v>0</v>
      </c>
      <c r="AC5378">
        <f>[1]资金台帐!AC5378</f>
        <v>0</v>
      </c>
      <c r="AD5378">
        <f>[1]资金台帐!AD5378</f>
        <v>0</v>
      </c>
      <c r="AJ5378">
        <f>[1]资金台帐!AJ5378</f>
        <v>0</v>
      </c>
      <c r="AK5378">
        <f>[1]资金台帐!AK5378</f>
        <v>0</v>
      </c>
      <c r="BA5378" s="22">
        <f t="shared" si="0"/>
      </c>
    </row>
    <row r="5379">
      <c r="B5379">
        <f>[1]资金台帐!B5379&amp;""</f>
      </c>
      <c r="H5379">
        <f>[1]资金台帐!H5379&amp;""</f>
      </c>
      <c r="J5379">
        <f>[1]资金台帐!J5379&amp;""</f>
      </c>
      <c r="N5379">
        <f>[1]资金台帐!N5379</f>
      </c>
      <c r="O5379">
        <f>[1]资金台帐!O5379&amp;""</f>
      </c>
      <c r="P5379">
        <f>[1]资金台帐!P5379&amp;""</f>
      </c>
      <c r="Q5379">
        <f>[1]资金台帐!Q5379&amp;""</f>
      </c>
      <c r="T5379">
        <f>[1]资金台帐!T5379&amp;""</f>
      </c>
      <c r="U5379">
        <f>[1]资金台帐!U5379&amp;""</f>
      </c>
      <c r="W5379">
        <f>[1]资金台帐!W5379&amp;""</f>
      </c>
      <c r="X5379">
        <f>[1]资金台帐!X5379&amp;""</f>
      </c>
      <c r="AB5379">
        <f>[1]资金台帐!AB5379</f>
        <v>0</v>
      </c>
      <c r="AC5379">
        <f>[1]资金台帐!AC5379</f>
        <v>0</v>
      </c>
      <c r="AD5379">
        <f>[1]资金台帐!AD5379</f>
        <v>0</v>
      </c>
      <c r="AJ5379">
        <f>[1]资金台帐!AJ5379</f>
        <v>0</v>
      </c>
      <c r="AK5379">
        <f>[1]资金台帐!AK5379</f>
        <v>0</v>
      </c>
      <c r="BA5379" s="22">
        <f t="shared" si="0"/>
      </c>
    </row>
    <row r="5380">
      <c r="B5380">
        <f>[1]资金台帐!B5380&amp;""</f>
      </c>
      <c r="H5380">
        <f>[1]资金台帐!H5380&amp;""</f>
      </c>
      <c r="J5380">
        <f>[1]资金台帐!J5380&amp;""</f>
      </c>
      <c r="N5380">
        <f>[1]资金台帐!N5380</f>
      </c>
      <c r="O5380">
        <f>[1]资金台帐!O5380&amp;""</f>
      </c>
      <c r="P5380">
        <f>[1]资金台帐!P5380&amp;""</f>
      </c>
      <c r="Q5380">
        <f>[1]资金台帐!Q5380&amp;""</f>
      </c>
      <c r="T5380">
        <f>[1]资金台帐!T5380&amp;""</f>
      </c>
      <c r="U5380">
        <f>[1]资金台帐!U5380&amp;""</f>
      </c>
      <c r="W5380">
        <f>[1]资金台帐!W5380&amp;""</f>
      </c>
      <c r="X5380">
        <f>[1]资金台帐!X5380&amp;""</f>
      </c>
      <c r="AB5380">
        <f>[1]资金台帐!AB5380</f>
        <v>0</v>
      </c>
      <c r="AC5380">
        <f>[1]资金台帐!AC5380</f>
        <v>0</v>
      </c>
      <c r="AD5380">
        <f>[1]资金台帐!AD5380</f>
        <v>0</v>
      </c>
      <c r="AJ5380">
        <f>[1]资金台帐!AJ5380</f>
        <v>0</v>
      </c>
      <c r="AK5380">
        <f>[1]资金台帐!AK5380</f>
        <v>0</v>
      </c>
      <c r="BA5380" s="22">
        <f t="shared" si="0"/>
      </c>
    </row>
    <row r="5381">
      <c r="B5381">
        <f>[1]资金台帐!B5381&amp;""</f>
      </c>
      <c r="H5381">
        <f>[1]资金台帐!H5381&amp;""</f>
      </c>
      <c r="J5381">
        <f>[1]资金台帐!J5381&amp;""</f>
      </c>
      <c r="N5381">
        <f>[1]资金台帐!N5381</f>
      </c>
      <c r="O5381">
        <f>[1]资金台帐!O5381&amp;""</f>
      </c>
      <c r="P5381">
        <f>[1]资金台帐!P5381&amp;""</f>
      </c>
      <c r="Q5381">
        <f>[1]资金台帐!Q5381&amp;""</f>
      </c>
      <c r="T5381">
        <f>[1]资金台帐!T5381&amp;""</f>
      </c>
      <c r="U5381">
        <f>[1]资金台帐!U5381&amp;""</f>
      </c>
      <c r="W5381">
        <f>[1]资金台帐!W5381&amp;""</f>
      </c>
      <c r="X5381">
        <f>[1]资金台帐!X5381&amp;""</f>
      </c>
      <c r="AB5381">
        <f>[1]资金台帐!AB5381</f>
        <v>0</v>
      </c>
      <c r="AC5381">
        <f>[1]资金台帐!AC5381</f>
        <v>0</v>
      </c>
      <c r="AD5381">
        <f>[1]资金台帐!AD5381</f>
        <v>0</v>
      </c>
      <c r="AJ5381">
        <f>[1]资金台帐!AJ5381</f>
        <v>0</v>
      </c>
      <c r="AK5381">
        <f>[1]资金台帐!AK5381</f>
        <v>0</v>
      </c>
      <c r="BA5381" s="22">
        <f t="shared" si="0"/>
      </c>
    </row>
    <row r="5382">
      <c r="B5382">
        <f>[1]资金台帐!B5382&amp;""</f>
      </c>
      <c r="H5382">
        <f>[1]资金台帐!H5382&amp;""</f>
      </c>
      <c r="J5382">
        <f>[1]资金台帐!J5382&amp;""</f>
      </c>
      <c r="N5382">
        <f>[1]资金台帐!N5382</f>
      </c>
      <c r="O5382">
        <f>[1]资金台帐!O5382&amp;""</f>
      </c>
      <c r="P5382">
        <f>[1]资金台帐!P5382&amp;""</f>
      </c>
      <c r="Q5382">
        <f>[1]资金台帐!Q5382&amp;""</f>
      </c>
      <c r="T5382">
        <f>[1]资金台帐!T5382&amp;""</f>
      </c>
      <c r="U5382">
        <f>[1]资金台帐!U5382&amp;""</f>
      </c>
      <c r="W5382">
        <f>[1]资金台帐!W5382&amp;""</f>
      </c>
      <c r="X5382">
        <f>[1]资金台帐!X5382&amp;""</f>
      </c>
      <c r="AB5382">
        <f>[1]资金台帐!AB5382</f>
        <v>0</v>
      </c>
      <c r="AC5382">
        <f>[1]资金台帐!AC5382</f>
        <v>0</v>
      </c>
      <c r="AD5382">
        <f>[1]资金台帐!AD5382</f>
        <v>0</v>
      </c>
      <c r="AJ5382">
        <f>[1]资金台帐!AJ5382</f>
        <v>0</v>
      </c>
      <c r="AK5382">
        <f>[1]资金台帐!AK5382</f>
        <v>0</v>
      </c>
      <c r="BA5382" s="22">
        <f t="shared" si="0"/>
      </c>
    </row>
    <row r="5383">
      <c r="B5383">
        <f>[1]资金台帐!B5383&amp;""</f>
      </c>
      <c r="H5383">
        <f>[1]资金台帐!H5383&amp;""</f>
      </c>
      <c r="J5383">
        <f>[1]资金台帐!J5383&amp;""</f>
      </c>
      <c r="N5383">
        <f>[1]资金台帐!N5383</f>
      </c>
      <c r="O5383">
        <f>[1]资金台帐!O5383&amp;""</f>
      </c>
      <c r="P5383">
        <f>[1]资金台帐!P5383&amp;""</f>
      </c>
      <c r="Q5383">
        <f>[1]资金台帐!Q5383&amp;""</f>
      </c>
      <c r="T5383">
        <f>[1]资金台帐!T5383&amp;""</f>
      </c>
      <c r="U5383">
        <f>[1]资金台帐!U5383&amp;""</f>
      </c>
      <c r="W5383">
        <f>[1]资金台帐!W5383&amp;""</f>
      </c>
      <c r="X5383">
        <f>[1]资金台帐!X5383&amp;""</f>
      </c>
      <c r="AB5383">
        <f>[1]资金台帐!AB5383</f>
        <v>0</v>
      </c>
      <c r="AC5383">
        <f>[1]资金台帐!AC5383</f>
        <v>0</v>
      </c>
      <c r="AD5383">
        <f>[1]资金台帐!AD5383</f>
        <v>0</v>
      </c>
      <c r="AJ5383">
        <f>[1]资金台帐!AJ5383</f>
        <v>0</v>
      </c>
      <c r="AK5383">
        <f>[1]资金台帐!AK5383</f>
        <v>0</v>
      </c>
      <c r="BA5383" s="22">
        <f t="shared" si="0"/>
      </c>
    </row>
    <row r="5384">
      <c r="B5384">
        <f>[1]资金台帐!B5384&amp;""</f>
      </c>
      <c r="H5384">
        <f>[1]资金台帐!H5384&amp;""</f>
      </c>
      <c r="J5384">
        <f>[1]资金台帐!J5384&amp;""</f>
      </c>
      <c r="N5384">
        <f>[1]资金台帐!N5384</f>
      </c>
      <c r="O5384">
        <f>[1]资金台帐!O5384&amp;""</f>
      </c>
      <c r="P5384">
        <f>[1]资金台帐!P5384&amp;""</f>
      </c>
      <c r="Q5384">
        <f>[1]资金台帐!Q5384&amp;""</f>
      </c>
      <c r="T5384">
        <f>[1]资金台帐!T5384&amp;""</f>
      </c>
      <c r="U5384">
        <f>[1]资金台帐!U5384&amp;""</f>
      </c>
      <c r="W5384">
        <f>[1]资金台帐!W5384&amp;""</f>
      </c>
      <c r="X5384">
        <f>[1]资金台帐!X5384&amp;""</f>
      </c>
      <c r="AB5384">
        <f>[1]资金台帐!AB5384</f>
        <v>0</v>
      </c>
      <c r="AC5384">
        <f>[1]资金台帐!AC5384</f>
        <v>0</v>
      </c>
      <c r="AD5384">
        <f>[1]资金台帐!AD5384</f>
        <v>0</v>
      </c>
      <c r="AJ5384">
        <f>[1]资金台帐!AJ5384</f>
        <v>0</v>
      </c>
      <c r="AK5384">
        <f>[1]资金台帐!AK5384</f>
        <v>0</v>
      </c>
      <c r="BA5384" s="22">
        <f t="shared" si="0"/>
      </c>
    </row>
    <row r="5385">
      <c r="B5385">
        <f>[1]资金台帐!B5385&amp;""</f>
      </c>
      <c r="H5385">
        <f>[1]资金台帐!H5385&amp;""</f>
      </c>
      <c r="J5385">
        <f>[1]资金台帐!J5385&amp;""</f>
      </c>
      <c r="N5385">
        <f>[1]资金台帐!N5385</f>
      </c>
      <c r="O5385">
        <f>[1]资金台帐!O5385&amp;""</f>
      </c>
      <c r="P5385">
        <f>[1]资金台帐!P5385&amp;""</f>
      </c>
      <c r="Q5385">
        <f>[1]资金台帐!Q5385&amp;""</f>
      </c>
      <c r="T5385">
        <f>[1]资金台帐!T5385&amp;""</f>
      </c>
      <c r="U5385">
        <f>[1]资金台帐!U5385&amp;""</f>
      </c>
      <c r="W5385">
        <f>[1]资金台帐!W5385&amp;""</f>
      </c>
      <c r="X5385">
        <f>[1]资金台帐!X5385&amp;""</f>
      </c>
      <c r="AB5385">
        <f>[1]资金台帐!AB5385</f>
        <v>0</v>
      </c>
      <c r="AC5385">
        <f>[1]资金台帐!AC5385</f>
        <v>0</v>
      </c>
      <c r="AD5385">
        <f>[1]资金台帐!AD5385</f>
        <v>0</v>
      </c>
      <c r="AJ5385">
        <f>[1]资金台帐!AJ5385</f>
        <v>0</v>
      </c>
      <c r="AK5385">
        <f>[1]资金台帐!AK5385</f>
        <v>0</v>
      </c>
      <c r="BA5385" s="22">
        <f t="shared" si="0"/>
      </c>
    </row>
    <row r="5386">
      <c r="B5386">
        <f>[1]资金台帐!B5386&amp;""</f>
      </c>
      <c r="H5386">
        <f>[1]资金台帐!H5386&amp;""</f>
      </c>
      <c r="J5386">
        <f>[1]资金台帐!J5386&amp;""</f>
      </c>
      <c r="N5386">
        <f>[1]资金台帐!N5386</f>
      </c>
      <c r="O5386">
        <f>[1]资金台帐!O5386&amp;""</f>
      </c>
      <c r="P5386">
        <f>[1]资金台帐!P5386&amp;""</f>
      </c>
      <c r="Q5386">
        <f>[1]资金台帐!Q5386&amp;""</f>
      </c>
      <c r="T5386">
        <f>[1]资金台帐!T5386&amp;""</f>
      </c>
      <c r="U5386">
        <f>[1]资金台帐!U5386&amp;""</f>
      </c>
      <c r="W5386">
        <f>[1]资金台帐!W5386&amp;""</f>
      </c>
      <c r="X5386">
        <f>[1]资金台帐!X5386&amp;""</f>
      </c>
      <c r="AB5386">
        <f>[1]资金台帐!AB5386</f>
        <v>0</v>
      </c>
      <c r="AC5386">
        <f>[1]资金台帐!AC5386</f>
        <v>0</v>
      </c>
      <c r="AD5386">
        <f>[1]资金台帐!AD5386</f>
        <v>0</v>
      </c>
      <c r="AJ5386">
        <f>[1]资金台帐!AJ5386</f>
        <v>0</v>
      </c>
      <c r="AK5386">
        <f>[1]资金台帐!AK5386</f>
        <v>0</v>
      </c>
      <c r="BA5386" s="22">
        <f t="shared" si="0"/>
      </c>
    </row>
    <row r="5387">
      <c r="B5387">
        <f>[1]资金台帐!B5387&amp;""</f>
      </c>
      <c r="H5387">
        <f>[1]资金台帐!H5387&amp;""</f>
      </c>
      <c r="J5387">
        <f>[1]资金台帐!J5387&amp;""</f>
      </c>
      <c r="N5387">
        <f>[1]资金台帐!N5387</f>
      </c>
      <c r="O5387">
        <f>[1]资金台帐!O5387&amp;""</f>
      </c>
      <c r="P5387">
        <f>[1]资金台帐!P5387&amp;""</f>
      </c>
      <c r="Q5387">
        <f>[1]资金台帐!Q5387&amp;""</f>
      </c>
      <c r="T5387">
        <f>[1]资金台帐!T5387&amp;""</f>
      </c>
      <c r="U5387">
        <f>[1]资金台帐!U5387&amp;""</f>
      </c>
      <c r="W5387">
        <f>[1]资金台帐!W5387&amp;""</f>
      </c>
      <c r="X5387">
        <f>[1]资金台帐!X5387&amp;""</f>
      </c>
      <c r="AB5387">
        <f>[1]资金台帐!AB5387</f>
        <v>0</v>
      </c>
      <c r="AC5387">
        <f>[1]资金台帐!AC5387</f>
        <v>0</v>
      </c>
      <c r="AD5387">
        <f>[1]资金台帐!AD5387</f>
        <v>0</v>
      </c>
      <c r="AJ5387">
        <f>[1]资金台帐!AJ5387</f>
        <v>0</v>
      </c>
      <c r="AK5387">
        <f>[1]资金台帐!AK5387</f>
        <v>0</v>
      </c>
      <c r="BA5387" s="22">
        <f t="shared" si="0"/>
      </c>
    </row>
    <row r="5388">
      <c r="B5388">
        <f>[1]资金台帐!B5388&amp;""</f>
      </c>
      <c r="H5388">
        <f>[1]资金台帐!H5388&amp;""</f>
      </c>
      <c r="J5388">
        <f>[1]资金台帐!J5388&amp;""</f>
      </c>
      <c r="N5388">
        <f>[1]资金台帐!N5388</f>
      </c>
      <c r="O5388">
        <f>[1]资金台帐!O5388&amp;""</f>
      </c>
      <c r="P5388">
        <f>[1]资金台帐!P5388&amp;""</f>
      </c>
      <c r="Q5388">
        <f>[1]资金台帐!Q5388&amp;""</f>
      </c>
      <c r="T5388">
        <f>[1]资金台帐!T5388&amp;""</f>
      </c>
      <c r="U5388">
        <f>[1]资金台帐!U5388&amp;""</f>
      </c>
      <c r="W5388">
        <f>[1]资金台帐!W5388&amp;""</f>
      </c>
      <c r="X5388">
        <f>[1]资金台帐!X5388&amp;""</f>
      </c>
      <c r="AB5388">
        <f>[1]资金台帐!AB5388</f>
        <v>0</v>
      </c>
      <c r="AC5388">
        <f>[1]资金台帐!AC5388</f>
        <v>0</v>
      </c>
      <c r="AD5388">
        <f>[1]资金台帐!AD5388</f>
        <v>0</v>
      </c>
      <c r="AJ5388">
        <f>[1]资金台帐!AJ5388</f>
        <v>0</v>
      </c>
      <c r="AK5388">
        <f>[1]资金台帐!AK5388</f>
        <v>0</v>
      </c>
      <c r="BA5388" s="22">
        <f t="shared" si="0"/>
      </c>
    </row>
    <row r="5389">
      <c r="B5389">
        <f>[1]资金台帐!B5389&amp;""</f>
      </c>
      <c r="H5389">
        <f>[1]资金台帐!H5389&amp;""</f>
      </c>
      <c r="J5389">
        <f>[1]资金台帐!J5389&amp;""</f>
      </c>
      <c r="N5389">
        <f>[1]资金台帐!N5389</f>
      </c>
      <c r="O5389">
        <f>[1]资金台帐!O5389&amp;""</f>
      </c>
      <c r="P5389">
        <f>[1]资金台帐!P5389&amp;""</f>
      </c>
      <c r="Q5389">
        <f>[1]资金台帐!Q5389&amp;""</f>
      </c>
      <c r="T5389">
        <f>[1]资金台帐!T5389&amp;""</f>
      </c>
      <c r="U5389">
        <f>[1]资金台帐!U5389&amp;""</f>
      </c>
      <c r="W5389">
        <f>[1]资金台帐!W5389&amp;""</f>
      </c>
      <c r="X5389">
        <f>[1]资金台帐!X5389&amp;""</f>
      </c>
      <c r="AB5389">
        <f>[1]资金台帐!AB5389</f>
        <v>0</v>
      </c>
      <c r="AC5389">
        <f>[1]资金台帐!AC5389</f>
        <v>0</v>
      </c>
      <c r="AD5389">
        <f>[1]资金台帐!AD5389</f>
        <v>0</v>
      </c>
      <c r="AJ5389">
        <f>[1]资金台帐!AJ5389</f>
        <v>0</v>
      </c>
      <c r="AK5389">
        <f>[1]资金台帐!AK5389</f>
        <v>0</v>
      </c>
      <c r="BA5389" s="22">
        <f t="shared" si="0"/>
      </c>
    </row>
    <row r="5390">
      <c r="B5390">
        <f>[1]资金台帐!B5390&amp;""</f>
      </c>
      <c r="H5390">
        <f>[1]资金台帐!H5390&amp;""</f>
      </c>
      <c r="J5390">
        <f>[1]资金台帐!J5390&amp;""</f>
      </c>
      <c r="N5390">
        <f>[1]资金台帐!N5390</f>
      </c>
      <c r="O5390">
        <f>[1]资金台帐!O5390&amp;""</f>
      </c>
      <c r="P5390">
        <f>[1]资金台帐!P5390&amp;""</f>
      </c>
      <c r="Q5390">
        <f>[1]资金台帐!Q5390&amp;""</f>
      </c>
      <c r="T5390">
        <f>[1]资金台帐!T5390&amp;""</f>
      </c>
      <c r="U5390">
        <f>[1]资金台帐!U5390&amp;""</f>
      </c>
      <c r="W5390">
        <f>[1]资金台帐!W5390&amp;""</f>
      </c>
      <c r="X5390">
        <f>[1]资金台帐!X5390&amp;""</f>
      </c>
      <c r="AB5390">
        <f>[1]资金台帐!AB5390</f>
        <v>0</v>
      </c>
      <c r="AC5390">
        <f>[1]资金台帐!AC5390</f>
        <v>0</v>
      </c>
      <c r="AD5390">
        <f>[1]资金台帐!AD5390</f>
        <v>0</v>
      </c>
      <c r="AJ5390">
        <f>[1]资金台帐!AJ5390</f>
        <v>0</v>
      </c>
      <c r="AK5390">
        <f>[1]资金台帐!AK5390</f>
        <v>0</v>
      </c>
      <c r="BA5390" s="22">
        <f t="shared" si="0"/>
      </c>
    </row>
    <row r="5391">
      <c r="B5391">
        <f>[1]资金台帐!B5391&amp;""</f>
      </c>
      <c r="H5391">
        <f>[1]资金台帐!H5391&amp;""</f>
      </c>
      <c r="J5391">
        <f>[1]资金台帐!J5391&amp;""</f>
      </c>
      <c r="N5391">
        <f>[1]资金台帐!N5391</f>
      </c>
      <c r="O5391">
        <f>[1]资金台帐!O5391&amp;""</f>
      </c>
      <c r="P5391">
        <f>[1]资金台帐!P5391&amp;""</f>
      </c>
      <c r="Q5391">
        <f>[1]资金台帐!Q5391&amp;""</f>
      </c>
      <c r="T5391">
        <f>[1]资金台帐!T5391&amp;""</f>
      </c>
      <c r="U5391">
        <f>[1]资金台帐!U5391&amp;""</f>
      </c>
      <c r="W5391">
        <f>[1]资金台帐!W5391&amp;""</f>
      </c>
      <c r="X5391">
        <f>[1]资金台帐!X5391&amp;""</f>
      </c>
      <c r="AB5391">
        <f>[1]资金台帐!AB5391</f>
        <v>0</v>
      </c>
      <c r="AC5391">
        <f>[1]资金台帐!AC5391</f>
        <v>0</v>
      </c>
      <c r="AD5391">
        <f>[1]资金台帐!AD5391</f>
        <v>0</v>
      </c>
      <c r="AJ5391">
        <f>[1]资金台帐!AJ5391</f>
        <v>0</v>
      </c>
      <c r="AK5391">
        <f>[1]资金台帐!AK5391</f>
        <v>0</v>
      </c>
      <c r="BA5391" s="22">
        <f t="shared" si="0"/>
      </c>
    </row>
    <row r="5392">
      <c r="B5392">
        <f>[1]资金台帐!B5392&amp;""</f>
      </c>
      <c r="H5392">
        <f>[1]资金台帐!H5392&amp;""</f>
      </c>
      <c r="J5392">
        <f>[1]资金台帐!J5392&amp;""</f>
      </c>
      <c r="N5392">
        <f>[1]资金台帐!N5392</f>
      </c>
      <c r="O5392">
        <f>[1]资金台帐!O5392&amp;""</f>
      </c>
      <c r="P5392">
        <f>[1]资金台帐!P5392&amp;""</f>
      </c>
      <c r="Q5392">
        <f>[1]资金台帐!Q5392&amp;""</f>
      </c>
      <c r="T5392">
        <f>[1]资金台帐!T5392&amp;""</f>
      </c>
      <c r="U5392">
        <f>[1]资金台帐!U5392&amp;""</f>
      </c>
      <c r="W5392">
        <f>[1]资金台帐!W5392&amp;""</f>
      </c>
      <c r="X5392">
        <f>[1]资金台帐!X5392&amp;""</f>
      </c>
      <c r="AB5392">
        <f>[1]资金台帐!AB5392</f>
        <v>0</v>
      </c>
      <c r="AC5392">
        <f>[1]资金台帐!AC5392</f>
        <v>0</v>
      </c>
      <c r="AD5392">
        <f>[1]资金台帐!AD5392</f>
        <v>0</v>
      </c>
      <c r="AJ5392">
        <f>[1]资金台帐!AJ5392</f>
        <v>0</v>
      </c>
      <c r="AK5392">
        <f>[1]资金台帐!AK5392</f>
        <v>0</v>
      </c>
      <c r="BA5392" s="22">
        <f t="shared" si="0"/>
      </c>
    </row>
    <row r="5393">
      <c r="B5393">
        <f>[1]资金台帐!B5393&amp;""</f>
      </c>
      <c r="H5393">
        <f>[1]资金台帐!H5393&amp;""</f>
      </c>
      <c r="J5393">
        <f>[1]资金台帐!J5393&amp;""</f>
      </c>
      <c r="N5393">
        <f>[1]资金台帐!N5393</f>
      </c>
      <c r="O5393">
        <f>[1]资金台帐!O5393&amp;""</f>
      </c>
      <c r="P5393">
        <f>[1]资金台帐!P5393&amp;""</f>
      </c>
      <c r="Q5393">
        <f>[1]资金台帐!Q5393&amp;""</f>
      </c>
      <c r="T5393">
        <f>[1]资金台帐!T5393&amp;""</f>
      </c>
      <c r="U5393">
        <f>[1]资金台帐!U5393&amp;""</f>
      </c>
      <c r="W5393">
        <f>[1]资金台帐!W5393&amp;""</f>
      </c>
      <c r="X5393">
        <f>[1]资金台帐!X5393&amp;""</f>
      </c>
      <c r="AB5393">
        <f>[1]资金台帐!AB5393</f>
        <v>0</v>
      </c>
      <c r="AC5393">
        <f>[1]资金台帐!AC5393</f>
        <v>0</v>
      </c>
      <c r="AD5393">
        <f>[1]资金台帐!AD5393</f>
        <v>0</v>
      </c>
      <c r="AJ5393">
        <f>[1]资金台帐!AJ5393</f>
        <v>0</v>
      </c>
      <c r="AK5393">
        <f>[1]资金台帐!AK5393</f>
        <v>0</v>
      </c>
      <c r="BA5393" s="22">
        <f t="shared" si="0"/>
      </c>
    </row>
    <row r="5394">
      <c r="B5394">
        <f>[1]资金台帐!B5394&amp;""</f>
      </c>
      <c r="H5394">
        <f>[1]资金台帐!H5394&amp;""</f>
      </c>
      <c r="J5394">
        <f>[1]资金台帐!J5394&amp;""</f>
      </c>
      <c r="N5394">
        <f>[1]资金台帐!N5394</f>
      </c>
      <c r="O5394">
        <f>[1]资金台帐!O5394&amp;""</f>
      </c>
      <c r="P5394">
        <f>[1]资金台帐!P5394&amp;""</f>
      </c>
      <c r="Q5394">
        <f>[1]资金台帐!Q5394&amp;""</f>
      </c>
      <c r="T5394">
        <f>[1]资金台帐!T5394&amp;""</f>
      </c>
      <c r="U5394">
        <f>[1]资金台帐!U5394&amp;""</f>
      </c>
      <c r="W5394">
        <f>[1]资金台帐!W5394&amp;""</f>
      </c>
      <c r="X5394">
        <f>[1]资金台帐!X5394&amp;""</f>
      </c>
      <c r="AB5394">
        <f>[1]资金台帐!AB5394</f>
        <v>0</v>
      </c>
      <c r="AC5394">
        <f>[1]资金台帐!AC5394</f>
        <v>0</v>
      </c>
      <c r="AD5394">
        <f>[1]资金台帐!AD5394</f>
        <v>0</v>
      </c>
      <c r="AJ5394">
        <f>[1]资金台帐!AJ5394</f>
        <v>0</v>
      </c>
      <c r="AK5394">
        <f>[1]资金台帐!AK5394</f>
        <v>0</v>
      </c>
      <c r="BA5394" s="22">
        <f t="shared" si="0"/>
      </c>
    </row>
    <row r="5395">
      <c r="B5395">
        <f>[1]资金台帐!B5395&amp;""</f>
      </c>
      <c r="H5395">
        <f>[1]资金台帐!H5395&amp;""</f>
      </c>
      <c r="J5395">
        <f>[1]资金台帐!J5395&amp;""</f>
      </c>
      <c r="N5395">
        <f>[1]资金台帐!N5395</f>
      </c>
      <c r="O5395">
        <f>[1]资金台帐!O5395&amp;""</f>
      </c>
      <c r="P5395">
        <f>[1]资金台帐!P5395&amp;""</f>
      </c>
      <c r="Q5395">
        <f>[1]资金台帐!Q5395&amp;""</f>
      </c>
      <c r="T5395">
        <f>[1]资金台帐!T5395&amp;""</f>
      </c>
      <c r="U5395">
        <f>[1]资金台帐!U5395&amp;""</f>
      </c>
      <c r="W5395">
        <f>[1]资金台帐!W5395&amp;""</f>
      </c>
      <c r="X5395">
        <f>[1]资金台帐!X5395&amp;""</f>
      </c>
      <c r="AB5395">
        <f>[1]资金台帐!AB5395</f>
        <v>0</v>
      </c>
      <c r="AC5395">
        <f>[1]资金台帐!AC5395</f>
        <v>0</v>
      </c>
      <c r="AD5395">
        <f>[1]资金台帐!AD5395</f>
        <v>0</v>
      </c>
      <c r="AJ5395">
        <f>[1]资金台帐!AJ5395</f>
        <v>0</v>
      </c>
      <c r="AK5395">
        <f>[1]资金台帐!AK5395</f>
        <v>0</v>
      </c>
      <c r="BA5395" s="22">
        <f t="shared" si="0"/>
      </c>
    </row>
    <row r="5396">
      <c r="B5396">
        <f>[1]资金台帐!B5396&amp;""</f>
      </c>
      <c r="H5396">
        <f>[1]资金台帐!H5396&amp;""</f>
      </c>
      <c r="J5396">
        <f>[1]资金台帐!J5396&amp;""</f>
      </c>
      <c r="N5396">
        <f>[1]资金台帐!N5396</f>
      </c>
      <c r="O5396">
        <f>[1]资金台帐!O5396&amp;""</f>
      </c>
      <c r="P5396">
        <f>[1]资金台帐!P5396&amp;""</f>
      </c>
      <c r="Q5396">
        <f>[1]资金台帐!Q5396&amp;""</f>
      </c>
      <c r="T5396">
        <f>[1]资金台帐!T5396&amp;""</f>
      </c>
      <c r="U5396">
        <f>[1]资金台帐!U5396&amp;""</f>
      </c>
      <c r="W5396">
        <f>[1]资金台帐!W5396&amp;""</f>
      </c>
      <c r="X5396">
        <f>[1]资金台帐!X5396&amp;""</f>
      </c>
      <c r="AB5396">
        <f>[1]资金台帐!AB5396</f>
        <v>0</v>
      </c>
      <c r="AC5396">
        <f>[1]资金台帐!AC5396</f>
        <v>0</v>
      </c>
      <c r="AD5396">
        <f>[1]资金台帐!AD5396</f>
        <v>0</v>
      </c>
      <c r="AJ5396">
        <f>[1]资金台帐!AJ5396</f>
        <v>0</v>
      </c>
      <c r="AK5396">
        <f>[1]资金台帐!AK5396</f>
        <v>0</v>
      </c>
      <c r="BA5396" s="22">
        <f t="shared" si="0"/>
      </c>
    </row>
    <row r="5397">
      <c r="B5397">
        <f>[1]资金台帐!B5397&amp;""</f>
      </c>
      <c r="H5397">
        <f>[1]资金台帐!H5397&amp;""</f>
      </c>
      <c r="J5397">
        <f>[1]资金台帐!J5397&amp;""</f>
      </c>
      <c r="N5397">
        <f>[1]资金台帐!N5397</f>
      </c>
      <c r="O5397">
        <f>[1]资金台帐!O5397&amp;""</f>
      </c>
      <c r="P5397">
        <f>[1]资金台帐!P5397&amp;""</f>
      </c>
      <c r="Q5397">
        <f>[1]资金台帐!Q5397&amp;""</f>
      </c>
      <c r="T5397">
        <f>[1]资金台帐!T5397&amp;""</f>
      </c>
      <c r="U5397">
        <f>[1]资金台帐!U5397&amp;""</f>
      </c>
      <c r="W5397">
        <f>[1]资金台帐!W5397&amp;""</f>
      </c>
      <c r="X5397">
        <f>[1]资金台帐!X5397&amp;""</f>
      </c>
      <c r="AB5397">
        <f>[1]资金台帐!AB5397</f>
        <v>0</v>
      </c>
      <c r="AC5397">
        <f>[1]资金台帐!AC5397</f>
        <v>0</v>
      </c>
      <c r="AD5397">
        <f>[1]资金台帐!AD5397</f>
        <v>0</v>
      </c>
      <c r="AJ5397">
        <f>[1]资金台帐!AJ5397</f>
        <v>0</v>
      </c>
      <c r="AK5397">
        <f>[1]资金台帐!AK5397</f>
        <v>0</v>
      </c>
      <c r="BA5397" s="22">
        <f t="shared" si="0"/>
      </c>
    </row>
    <row r="5398">
      <c r="B5398">
        <f>[1]资金台帐!B5398&amp;""</f>
      </c>
      <c r="H5398">
        <f>[1]资金台帐!H5398&amp;""</f>
      </c>
      <c r="J5398">
        <f>[1]资金台帐!J5398&amp;""</f>
      </c>
      <c r="N5398">
        <f>[1]资金台帐!N5398</f>
      </c>
      <c r="O5398">
        <f>[1]资金台帐!O5398&amp;""</f>
      </c>
      <c r="P5398">
        <f>[1]资金台帐!P5398&amp;""</f>
      </c>
      <c r="Q5398">
        <f>[1]资金台帐!Q5398&amp;""</f>
      </c>
      <c r="T5398">
        <f>[1]资金台帐!T5398&amp;""</f>
      </c>
      <c r="U5398">
        <f>[1]资金台帐!U5398&amp;""</f>
      </c>
      <c r="W5398">
        <f>[1]资金台帐!W5398&amp;""</f>
      </c>
      <c r="X5398">
        <f>[1]资金台帐!X5398&amp;""</f>
      </c>
      <c r="AB5398">
        <f>[1]资金台帐!AB5398</f>
        <v>0</v>
      </c>
      <c r="AC5398">
        <f>[1]资金台帐!AC5398</f>
        <v>0</v>
      </c>
      <c r="AD5398">
        <f>[1]资金台帐!AD5398</f>
        <v>0</v>
      </c>
      <c r="AJ5398">
        <f>[1]资金台帐!AJ5398</f>
        <v>0</v>
      </c>
      <c r="AK5398">
        <f>[1]资金台帐!AK5398</f>
        <v>0</v>
      </c>
      <c r="BA5398" s="22">
        <f t="shared" si="0"/>
      </c>
    </row>
    <row r="5399">
      <c r="B5399">
        <f>[1]资金台帐!B5399&amp;""</f>
      </c>
      <c r="H5399">
        <f>[1]资金台帐!H5399&amp;""</f>
      </c>
      <c r="J5399">
        <f>[1]资金台帐!J5399&amp;""</f>
      </c>
      <c r="N5399">
        <f>[1]资金台帐!N5399</f>
      </c>
      <c r="O5399">
        <f>[1]资金台帐!O5399&amp;""</f>
      </c>
      <c r="P5399">
        <f>[1]资金台帐!P5399&amp;""</f>
      </c>
      <c r="Q5399">
        <f>[1]资金台帐!Q5399&amp;""</f>
      </c>
      <c r="T5399">
        <f>[1]资金台帐!T5399&amp;""</f>
      </c>
      <c r="U5399">
        <f>[1]资金台帐!U5399&amp;""</f>
      </c>
      <c r="W5399">
        <f>[1]资金台帐!W5399&amp;""</f>
      </c>
      <c r="X5399">
        <f>[1]资金台帐!X5399&amp;""</f>
      </c>
      <c r="AB5399">
        <f>[1]资金台帐!AB5399</f>
        <v>0</v>
      </c>
      <c r="AC5399">
        <f>[1]资金台帐!AC5399</f>
        <v>0</v>
      </c>
      <c r="AD5399">
        <f>[1]资金台帐!AD5399</f>
        <v>0</v>
      </c>
      <c r="AJ5399">
        <f>[1]资金台帐!AJ5399</f>
        <v>0</v>
      </c>
      <c r="AK5399">
        <f>[1]资金台帐!AK5399</f>
        <v>0</v>
      </c>
      <c r="BA5399" s="22">
        <f t="shared" si="0"/>
      </c>
    </row>
    <row r="5400">
      <c r="B5400">
        <f>[1]资金台帐!B5400&amp;""</f>
      </c>
      <c r="H5400">
        <f>[1]资金台帐!H5400&amp;""</f>
      </c>
      <c r="J5400">
        <f>[1]资金台帐!J5400&amp;""</f>
      </c>
      <c r="N5400">
        <f>[1]资金台帐!N5400</f>
      </c>
      <c r="O5400">
        <f>[1]资金台帐!O5400&amp;""</f>
      </c>
      <c r="P5400">
        <f>[1]资金台帐!P5400&amp;""</f>
      </c>
      <c r="Q5400">
        <f>[1]资金台帐!Q5400&amp;""</f>
      </c>
      <c r="T5400">
        <f>[1]资金台帐!T5400&amp;""</f>
      </c>
      <c r="U5400">
        <f>[1]资金台帐!U5400&amp;""</f>
      </c>
      <c r="W5400">
        <f>[1]资金台帐!W5400&amp;""</f>
      </c>
      <c r="X5400">
        <f>[1]资金台帐!X5400&amp;""</f>
      </c>
      <c r="AB5400">
        <f>[1]资金台帐!AB5400</f>
        <v>0</v>
      </c>
      <c r="AC5400">
        <f>[1]资金台帐!AC5400</f>
        <v>0</v>
      </c>
      <c r="AD5400">
        <f>[1]资金台帐!AD5400</f>
        <v>0</v>
      </c>
      <c r="AJ5400">
        <f>[1]资金台帐!AJ5400</f>
        <v>0</v>
      </c>
      <c r="AK5400">
        <f>[1]资金台帐!AK5400</f>
        <v>0</v>
      </c>
      <c r="BA5400" s="22">
        <f t="shared" si="0"/>
      </c>
    </row>
    <row r="5401">
      <c r="B5401">
        <f>[1]资金台帐!B5401&amp;""</f>
      </c>
      <c r="H5401">
        <f>[1]资金台帐!H5401&amp;""</f>
      </c>
      <c r="J5401">
        <f>[1]资金台帐!J5401&amp;""</f>
      </c>
      <c r="N5401">
        <f>[1]资金台帐!N5401</f>
      </c>
      <c r="O5401">
        <f>[1]资金台帐!O5401&amp;""</f>
      </c>
      <c r="P5401">
        <f>[1]资金台帐!P5401&amp;""</f>
      </c>
      <c r="Q5401">
        <f>[1]资金台帐!Q5401&amp;""</f>
      </c>
      <c r="T5401">
        <f>[1]资金台帐!T5401&amp;""</f>
      </c>
      <c r="U5401">
        <f>[1]资金台帐!U5401&amp;""</f>
      </c>
      <c r="W5401">
        <f>[1]资金台帐!W5401&amp;""</f>
      </c>
      <c r="X5401">
        <f>[1]资金台帐!X5401&amp;""</f>
      </c>
      <c r="AB5401">
        <f>[1]资金台帐!AB5401</f>
        <v>0</v>
      </c>
      <c r="AC5401">
        <f>[1]资金台帐!AC5401</f>
        <v>0</v>
      </c>
      <c r="AD5401">
        <f>[1]资金台帐!AD5401</f>
        <v>0</v>
      </c>
      <c r="AJ5401">
        <f>[1]资金台帐!AJ5401</f>
        <v>0</v>
      </c>
      <c r="AK5401">
        <f>[1]资金台帐!AK5401</f>
        <v>0</v>
      </c>
      <c r="BA5401" s="22">
        <f t="shared" si="0"/>
      </c>
    </row>
    <row r="5402">
      <c r="B5402">
        <f>[1]资金台帐!B5402&amp;""</f>
      </c>
      <c r="H5402">
        <f>[1]资金台帐!H5402&amp;""</f>
      </c>
      <c r="J5402">
        <f>[1]资金台帐!J5402&amp;""</f>
      </c>
      <c r="N5402">
        <f>[1]资金台帐!N5402</f>
      </c>
      <c r="O5402">
        <f>[1]资金台帐!O5402&amp;""</f>
      </c>
      <c r="P5402">
        <f>[1]资金台帐!P5402&amp;""</f>
      </c>
      <c r="Q5402">
        <f>[1]资金台帐!Q5402&amp;""</f>
      </c>
      <c r="T5402">
        <f>[1]资金台帐!T5402&amp;""</f>
      </c>
      <c r="U5402">
        <f>[1]资金台帐!U5402&amp;""</f>
      </c>
      <c r="W5402">
        <f>[1]资金台帐!W5402&amp;""</f>
      </c>
      <c r="X5402">
        <f>[1]资金台帐!X5402&amp;""</f>
      </c>
      <c r="AB5402">
        <f>[1]资金台帐!AB5402</f>
        <v>0</v>
      </c>
      <c r="AC5402">
        <f>[1]资金台帐!AC5402</f>
        <v>0</v>
      </c>
      <c r="AD5402">
        <f>[1]资金台帐!AD5402</f>
        <v>0</v>
      </c>
      <c r="AJ5402">
        <f>[1]资金台帐!AJ5402</f>
        <v>0</v>
      </c>
      <c r="AK5402">
        <f>[1]资金台帐!AK5402</f>
        <v>0</v>
      </c>
      <c r="BA5402" s="22">
        <f t="shared" si="0"/>
      </c>
    </row>
    <row r="5403">
      <c r="B5403">
        <f>[1]资金台帐!B5403&amp;""</f>
      </c>
      <c r="H5403">
        <f>[1]资金台帐!H5403&amp;""</f>
      </c>
      <c r="J5403">
        <f>[1]资金台帐!J5403&amp;""</f>
      </c>
      <c r="N5403">
        <f>[1]资金台帐!N5403</f>
      </c>
      <c r="O5403">
        <f>[1]资金台帐!O5403&amp;""</f>
      </c>
      <c r="P5403">
        <f>[1]资金台帐!P5403&amp;""</f>
      </c>
      <c r="Q5403">
        <f>[1]资金台帐!Q5403&amp;""</f>
      </c>
      <c r="T5403">
        <f>[1]资金台帐!T5403&amp;""</f>
      </c>
      <c r="U5403">
        <f>[1]资金台帐!U5403&amp;""</f>
      </c>
      <c r="W5403">
        <f>[1]资金台帐!W5403&amp;""</f>
      </c>
      <c r="X5403">
        <f>[1]资金台帐!X5403&amp;""</f>
      </c>
      <c r="AB5403">
        <f>[1]资金台帐!AB5403</f>
        <v>0</v>
      </c>
      <c r="AC5403">
        <f>[1]资金台帐!AC5403</f>
        <v>0</v>
      </c>
      <c r="AD5403">
        <f>[1]资金台帐!AD5403</f>
        <v>0</v>
      </c>
      <c r="AJ5403">
        <f>[1]资金台帐!AJ5403</f>
        <v>0</v>
      </c>
      <c r="AK5403">
        <f>[1]资金台帐!AK5403</f>
        <v>0</v>
      </c>
      <c r="BA5403" s="22">
        <f t="shared" si="0"/>
      </c>
    </row>
    <row r="5404">
      <c r="B5404">
        <f>[1]资金台帐!B5404&amp;""</f>
      </c>
      <c r="H5404">
        <f>[1]资金台帐!H5404&amp;""</f>
      </c>
      <c r="J5404">
        <f>[1]资金台帐!J5404&amp;""</f>
      </c>
      <c r="N5404">
        <f>[1]资金台帐!N5404</f>
      </c>
      <c r="O5404">
        <f>[1]资金台帐!O5404&amp;""</f>
      </c>
      <c r="P5404">
        <f>[1]资金台帐!P5404&amp;""</f>
      </c>
      <c r="Q5404">
        <f>[1]资金台帐!Q5404&amp;""</f>
      </c>
      <c r="T5404">
        <f>[1]资金台帐!T5404&amp;""</f>
      </c>
      <c r="U5404">
        <f>[1]资金台帐!U5404&amp;""</f>
      </c>
      <c r="W5404">
        <f>[1]资金台帐!W5404&amp;""</f>
      </c>
      <c r="X5404">
        <f>[1]资金台帐!X5404&amp;""</f>
      </c>
      <c r="AB5404">
        <f>[1]资金台帐!AB5404</f>
        <v>0</v>
      </c>
      <c r="AC5404">
        <f>[1]资金台帐!AC5404</f>
        <v>0</v>
      </c>
      <c r="AD5404">
        <f>[1]资金台帐!AD5404</f>
        <v>0</v>
      </c>
      <c r="AJ5404">
        <f>[1]资金台帐!AJ5404</f>
        <v>0</v>
      </c>
      <c r="AK5404">
        <f>[1]资金台帐!AK5404</f>
        <v>0</v>
      </c>
      <c r="BA5404" s="22">
        <f t="shared" si="0"/>
      </c>
    </row>
    <row r="5405">
      <c r="B5405">
        <f>[1]资金台帐!B5405&amp;""</f>
      </c>
      <c r="H5405">
        <f>[1]资金台帐!H5405&amp;""</f>
      </c>
      <c r="J5405">
        <f>[1]资金台帐!J5405&amp;""</f>
      </c>
      <c r="N5405">
        <f>[1]资金台帐!N5405</f>
      </c>
      <c r="O5405">
        <f>[1]资金台帐!O5405&amp;""</f>
      </c>
      <c r="P5405">
        <f>[1]资金台帐!P5405&amp;""</f>
      </c>
      <c r="Q5405">
        <f>[1]资金台帐!Q5405&amp;""</f>
      </c>
      <c r="T5405">
        <f>[1]资金台帐!T5405&amp;""</f>
      </c>
      <c r="U5405">
        <f>[1]资金台帐!U5405&amp;""</f>
      </c>
      <c r="W5405">
        <f>[1]资金台帐!W5405&amp;""</f>
      </c>
      <c r="X5405">
        <f>[1]资金台帐!X5405&amp;""</f>
      </c>
      <c r="AB5405">
        <f>[1]资金台帐!AB5405</f>
        <v>0</v>
      </c>
      <c r="AC5405">
        <f>[1]资金台帐!AC5405</f>
        <v>0</v>
      </c>
      <c r="AD5405">
        <f>[1]资金台帐!AD5405</f>
        <v>0</v>
      </c>
      <c r="AJ5405">
        <f>[1]资金台帐!AJ5405</f>
        <v>0</v>
      </c>
      <c r="AK5405">
        <f>[1]资金台帐!AK5405</f>
        <v>0</v>
      </c>
      <c r="BA5405" s="22">
        <f t="shared" si="0"/>
      </c>
    </row>
    <row r="5406">
      <c r="B5406">
        <f>[1]资金台帐!B5406&amp;""</f>
      </c>
      <c r="H5406">
        <f>[1]资金台帐!H5406&amp;""</f>
      </c>
      <c r="J5406">
        <f>[1]资金台帐!J5406&amp;""</f>
      </c>
      <c r="N5406">
        <f>[1]资金台帐!N5406</f>
      </c>
      <c r="O5406">
        <f>[1]资金台帐!O5406&amp;""</f>
      </c>
      <c r="P5406">
        <f>[1]资金台帐!P5406&amp;""</f>
      </c>
      <c r="Q5406">
        <f>[1]资金台帐!Q5406&amp;""</f>
      </c>
      <c r="T5406">
        <f>[1]资金台帐!T5406&amp;""</f>
      </c>
      <c r="U5406">
        <f>[1]资金台帐!U5406&amp;""</f>
      </c>
      <c r="W5406">
        <f>[1]资金台帐!W5406&amp;""</f>
      </c>
      <c r="X5406">
        <f>[1]资金台帐!X5406&amp;""</f>
      </c>
      <c r="AB5406">
        <f>[1]资金台帐!AB5406</f>
        <v>0</v>
      </c>
      <c r="AC5406">
        <f>[1]资金台帐!AC5406</f>
        <v>0</v>
      </c>
      <c r="AD5406">
        <f>[1]资金台帐!AD5406</f>
        <v>0</v>
      </c>
      <c r="AJ5406">
        <f>[1]资金台帐!AJ5406</f>
        <v>0</v>
      </c>
      <c r="AK5406">
        <f>[1]资金台帐!AK5406</f>
        <v>0</v>
      </c>
      <c r="BA5406" s="22">
        <f t="shared" si="0"/>
      </c>
    </row>
    <row r="5407">
      <c r="B5407">
        <f>[1]资金台帐!B5407&amp;""</f>
      </c>
      <c r="H5407">
        <f>[1]资金台帐!H5407&amp;""</f>
      </c>
      <c r="J5407">
        <f>[1]资金台帐!J5407&amp;""</f>
      </c>
      <c r="N5407">
        <f>[1]资金台帐!N5407</f>
      </c>
      <c r="O5407">
        <f>[1]资金台帐!O5407&amp;""</f>
      </c>
      <c r="P5407">
        <f>[1]资金台帐!P5407&amp;""</f>
      </c>
      <c r="Q5407">
        <f>[1]资金台帐!Q5407&amp;""</f>
      </c>
      <c r="T5407">
        <f>[1]资金台帐!T5407&amp;""</f>
      </c>
      <c r="U5407">
        <f>[1]资金台帐!U5407&amp;""</f>
      </c>
      <c r="W5407">
        <f>[1]资金台帐!W5407&amp;""</f>
      </c>
      <c r="X5407">
        <f>[1]资金台帐!X5407&amp;""</f>
      </c>
      <c r="AB5407">
        <f>[1]资金台帐!AB5407</f>
        <v>0</v>
      </c>
      <c r="AC5407">
        <f>[1]资金台帐!AC5407</f>
        <v>0</v>
      </c>
      <c r="AD5407">
        <f>[1]资金台帐!AD5407</f>
        <v>0</v>
      </c>
      <c r="AJ5407">
        <f>[1]资金台帐!AJ5407</f>
        <v>0</v>
      </c>
      <c r="AK5407">
        <f>[1]资金台帐!AK5407</f>
        <v>0</v>
      </c>
      <c r="BA5407" s="22">
        <f t="shared" si="0"/>
      </c>
    </row>
    <row r="5408">
      <c r="B5408">
        <f>[1]资金台帐!B5408&amp;""</f>
      </c>
      <c r="H5408">
        <f>[1]资金台帐!H5408&amp;""</f>
      </c>
      <c r="J5408">
        <f>[1]资金台帐!J5408&amp;""</f>
      </c>
      <c r="N5408">
        <f>[1]资金台帐!N5408</f>
      </c>
      <c r="O5408">
        <f>[1]资金台帐!O5408&amp;""</f>
      </c>
      <c r="P5408">
        <f>[1]资金台帐!P5408&amp;""</f>
      </c>
      <c r="Q5408">
        <f>[1]资金台帐!Q5408&amp;""</f>
      </c>
      <c r="T5408">
        <f>[1]资金台帐!T5408&amp;""</f>
      </c>
      <c r="U5408">
        <f>[1]资金台帐!U5408&amp;""</f>
      </c>
      <c r="W5408">
        <f>[1]资金台帐!W5408&amp;""</f>
      </c>
      <c r="X5408">
        <f>[1]资金台帐!X5408&amp;""</f>
      </c>
      <c r="AB5408">
        <f>[1]资金台帐!AB5408</f>
        <v>0</v>
      </c>
      <c r="AC5408">
        <f>[1]资金台帐!AC5408</f>
        <v>0</v>
      </c>
      <c r="AD5408">
        <f>[1]资金台帐!AD5408</f>
        <v>0</v>
      </c>
      <c r="AJ5408">
        <f>[1]资金台帐!AJ5408</f>
        <v>0</v>
      </c>
      <c r="AK5408">
        <f>[1]资金台帐!AK5408</f>
        <v>0</v>
      </c>
      <c r="BA5408" s="22">
        <f t="shared" si="0"/>
      </c>
    </row>
    <row r="5409">
      <c r="B5409">
        <f>[1]资金台帐!B5409&amp;""</f>
      </c>
      <c r="H5409">
        <f>[1]资金台帐!H5409&amp;""</f>
      </c>
      <c r="J5409">
        <f>[1]资金台帐!J5409&amp;""</f>
      </c>
      <c r="N5409">
        <f>[1]资金台帐!N5409</f>
      </c>
      <c r="O5409">
        <f>[1]资金台帐!O5409&amp;""</f>
      </c>
      <c r="P5409">
        <f>[1]资金台帐!P5409&amp;""</f>
      </c>
      <c r="Q5409">
        <f>[1]资金台帐!Q5409&amp;""</f>
      </c>
      <c r="T5409">
        <f>[1]资金台帐!T5409&amp;""</f>
      </c>
      <c r="U5409">
        <f>[1]资金台帐!U5409&amp;""</f>
      </c>
      <c r="W5409">
        <f>[1]资金台帐!W5409&amp;""</f>
      </c>
      <c r="X5409">
        <f>[1]资金台帐!X5409&amp;""</f>
      </c>
      <c r="AB5409">
        <f>[1]资金台帐!AB5409</f>
        <v>0</v>
      </c>
      <c r="AC5409">
        <f>[1]资金台帐!AC5409</f>
        <v>0</v>
      </c>
      <c r="AD5409">
        <f>[1]资金台帐!AD5409</f>
        <v>0</v>
      </c>
      <c r="AJ5409">
        <f>[1]资金台帐!AJ5409</f>
        <v>0</v>
      </c>
      <c r="AK5409">
        <f>[1]资金台帐!AK5409</f>
        <v>0</v>
      </c>
      <c r="BA5409" s="22">
        <f t="shared" si="0"/>
      </c>
    </row>
    <row r="5410">
      <c r="B5410">
        <f>[1]资金台帐!B5410&amp;""</f>
      </c>
      <c r="H5410">
        <f>[1]资金台帐!H5410&amp;""</f>
      </c>
      <c r="J5410">
        <f>[1]资金台帐!J5410&amp;""</f>
      </c>
      <c r="N5410">
        <f>[1]资金台帐!N5410</f>
      </c>
      <c r="O5410">
        <f>[1]资金台帐!O5410&amp;""</f>
      </c>
      <c r="P5410">
        <f>[1]资金台帐!P5410&amp;""</f>
      </c>
      <c r="Q5410">
        <f>[1]资金台帐!Q5410&amp;""</f>
      </c>
      <c r="T5410">
        <f>[1]资金台帐!T5410&amp;""</f>
      </c>
      <c r="U5410">
        <f>[1]资金台帐!U5410&amp;""</f>
      </c>
      <c r="W5410">
        <f>[1]资金台帐!W5410&amp;""</f>
      </c>
      <c r="X5410">
        <f>[1]资金台帐!X5410&amp;""</f>
      </c>
      <c r="AB5410">
        <f>[1]资金台帐!AB5410</f>
        <v>0</v>
      </c>
      <c r="AC5410">
        <f>[1]资金台帐!AC5410</f>
        <v>0</v>
      </c>
      <c r="AD5410">
        <f>[1]资金台帐!AD5410</f>
        <v>0</v>
      </c>
      <c r="AJ5410">
        <f>[1]资金台帐!AJ5410</f>
        <v>0</v>
      </c>
      <c r="AK5410">
        <f>[1]资金台帐!AK5410</f>
        <v>0</v>
      </c>
      <c r="BA5410" s="22">
        <f t="shared" si="0"/>
      </c>
    </row>
    <row r="5411">
      <c r="B5411">
        <f>[1]资金台帐!B5411&amp;""</f>
      </c>
      <c r="H5411">
        <f>[1]资金台帐!H5411&amp;""</f>
      </c>
      <c r="J5411">
        <f>[1]资金台帐!J5411&amp;""</f>
      </c>
      <c r="N5411">
        <f>[1]资金台帐!N5411</f>
      </c>
      <c r="O5411">
        <f>[1]资金台帐!O5411&amp;""</f>
      </c>
      <c r="P5411">
        <f>[1]资金台帐!P5411&amp;""</f>
      </c>
      <c r="Q5411">
        <f>[1]资金台帐!Q5411&amp;""</f>
      </c>
      <c r="T5411">
        <f>[1]资金台帐!T5411&amp;""</f>
      </c>
      <c r="U5411">
        <f>[1]资金台帐!U5411&amp;""</f>
      </c>
      <c r="W5411">
        <f>[1]资金台帐!W5411&amp;""</f>
      </c>
      <c r="X5411">
        <f>[1]资金台帐!X5411&amp;""</f>
      </c>
      <c r="AB5411">
        <f>[1]资金台帐!AB5411</f>
        <v>0</v>
      </c>
      <c r="AC5411">
        <f>[1]资金台帐!AC5411</f>
        <v>0</v>
      </c>
      <c r="AD5411">
        <f>[1]资金台帐!AD5411</f>
        <v>0</v>
      </c>
      <c r="AJ5411">
        <f>[1]资金台帐!AJ5411</f>
        <v>0</v>
      </c>
      <c r="AK5411">
        <f>[1]资金台帐!AK5411</f>
        <v>0</v>
      </c>
      <c r="BA5411" s="22">
        <f t="shared" si="0"/>
      </c>
    </row>
    <row r="5412">
      <c r="B5412">
        <f>[1]资金台帐!B5412&amp;""</f>
      </c>
      <c r="H5412">
        <f>[1]资金台帐!H5412&amp;""</f>
      </c>
      <c r="J5412">
        <f>[1]资金台帐!J5412&amp;""</f>
      </c>
      <c r="N5412">
        <f>[1]资金台帐!N5412</f>
      </c>
      <c r="O5412">
        <f>[1]资金台帐!O5412&amp;""</f>
      </c>
      <c r="P5412">
        <f>[1]资金台帐!P5412&amp;""</f>
      </c>
      <c r="Q5412">
        <f>[1]资金台帐!Q5412&amp;""</f>
      </c>
      <c r="T5412">
        <f>[1]资金台帐!T5412&amp;""</f>
      </c>
      <c r="U5412">
        <f>[1]资金台帐!U5412&amp;""</f>
      </c>
      <c r="W5412">
        <f>[1]资金台帐!W5412&amp;""</f>
      </c>
      <c r="X5412">
        <f>[1]资金台帐!X5412&amp;""</f>
      </c>
      <c r="AB5412">
        <f>[1]资金台帐!AB5412</f>
        <v>0</v>
      </c>
      <c r="AC5412">
        <f>[1]资金台帐!AC5412</f>
        <v>0</v>
      </c>
      <c r="AD5412">
        <f>[1]资金台帐!AD5412</f>
        <v>0</v>
      </c>
      <c r="AJ5412">
        <f>[1]资金台帐!AJ5412</f>
        <v>0</v>
      </c>
      <c r="AK5412">
        <f>[1]资金台帐!AK5412</f>
        <v>0</v>
      </c>
      <c r="BA5412" s="22">
        <f t="shared" si="0"/>
      </c>
    </row>
    <row r="5413">
      <c r="B5413">
        <f>[1]资金台帐!B5413&amp;""</f>
      </c>
      <c r="H5413">
        <f>[1]资金台帐!H5413&amp;""</f>
      </c>
      <c r="J5413">
        <f>[1]资金台帐!J5413&amp;""</f>
      </c>
      <c r="N5413">
        <f>[1]资金台帐!N5413</f>
      </c>
      <c r="O5413">
        <f>[1]资金台帐!O5413&amp;""</f>
      </c>
      <c r="P5413">
        <f>[1]资金台帐!P5413&amp;""</f>
      </c>
      <c r="Q5413">
        <f>[1]资金台帐!Q5413&amp;""</f>
      </c>
      <c r="T5413">
        <f>[1]资金台帐!T5413&amp;""</f>
      </c>
      <c r="U5413">
        <f>[1]资金台帐!U5413&amp;""</f>
      </c>
      <c r="W5413">
        <f>[1]资金台帐!W5413&amp;""</f>
      </c>
      <c r="X5413">
        <f>[1]资金台帐!X5413&amp;""</f>
      </c>
      <c r="AB5413">
        <f>[1]资金台帐!AB5413</f>
        <v>0</v>
      </c>
      <c r="AC5413">
        <f>[1]资金台帐!AC5413</f>
        <v>0</v>
      </c>
      <c r="AD5413">
        <f>[1]资金台帐!AD5413</f>
        <v>0</v>
      </c>
      <c r="AJ5413">
        <f>[1]资金台帐!AJ5413</f>
        <v>0</v>
      </c>
      <c r="AK5413">
        <f>[1]资金台帐!AK5413</f>
        <v>0</v>
      </c>
      <c r="BA5413" s="22">
        <f t="shared" si="0"/>
      </c>
    </row>
    <row r="5414">
      <c r="B5414">
        <f>[1]资金台帐!B5414&amp;""</f>
      </c>
      <c r="H5414">
        <f>[1]资金台帐!H5414&amp;""</f>
      </c>
      <c r="J5414">
        <f>[1]资金台帐!J5414&amp;""</f>
      </c>
      <c r="N5414">
        <f>[1]资金台帐!N5414</f>
      </c>
      <c r="O5414">
        <f>[1]资金台帐!O5414&amp;""</f>
      </c>
      <c r="P5414">
        <f>[1]资金台帐!P5414&amp;""</f>
      </c>
      <c r="Q5414">
        <f>[1]资金台帐!Q5414&amp;""</f>
      </c>
      <c r="T5414">
        <f>[1]资金台帐!T5414&amp;""</f>
      </c>
      <c r="U5414">
        <f>[1]资金台帐!U5414&amp;""</f>
      </c>
      <c r="W5414">
        <f>[1]资金台帐!W5414&amp;""</f>
      </c>
      <c r="X5414">
        <f>[1]资金台帐!X5414&amp;""</f>
      </c>
      <c r="AB5414">
        <f>[1]资金台帐!AB5414</f>
        <v>0</v>
      </c>
      <c r="AC5414">
        <f>[1]资金台帐!AC5414</f>
        <v>0</v>
      </c>
      <c r="AD5414">
        <f>[1]资金台帐!AD5414</f>
        <v>0</v>
      </c>
      <c r="AJ5414">
        <f>[1]资金台帐!AJ5414</f>
        <v>0</v>
      </c>
      <c r="AK5414">
        <f>[1]资金台帐!AK5414</f>
        <v>0</v>
      </c>
      <c r="BA5414" s="22">
        <f t="shared" si="0"/>
      </c>
    </row>
    <row r="5415">
      <c r="B5415">
        <f>[1]资金台帐!B5415&amp;""</f>
      </c>
      <c r="H5415">
        <f>[1]资金台帐!H5415&amp;""</f>
      </c>
      <c r="J5415">
        <f>[1]资金台帐!J5415&amp;""</f>
      </c>
      <c r="N5415">
        <f>[1]资金台帐!N5415</f>
      </c>
      <c r="O5415">
        <f>[1]资金台帐!O5415&amp;""</f>
      </c>
      <c r="P5415">
        <f>[1]资金台帐!P5415&amp;""</f>
      </c>
      <c r="Q5415">
        <f>[1]资金台帐!Q5415&amp;""</f>
      </c>
      <c r="T5415">
        <f>[1]资金台帐!T5415&amp;""</f>
      </c>
      <c r="U5415">
        <f>[1]资金台帐!U5415&amp;""</f>
      </c>
      <c r="W5415">
        <f>[1]资金台帐!W5415&amp;""</f>
      </c>
      <c r="X5415">
        <f>[1]资金台帐!X5415&amp;""</f>
      </c>
      <c r="AB5415">
        <f>[1]资金台帐!AB5415</f>
        <v>0</v>
      </c>
      <c r="AC5415">
        <f>[1]资金台帐!AC5415</f>
        <v>0</v>
      </c>
      <c r="AD5415">
        <f>[1]资金台帐!AD5415</f>
        <v>0</v>
      </c>
      <c r="AJ5415">
        <f>[1]资金台帐!AJ5415</f>
        <v>0</v>
      </c>
      <c r="AK5415">
        <f>[1]资金台帐!AK5415</f>
        <v>0</v>
      </c>
      <c r="BA5415" s="22">
        <f t="shared" si="0"/>
      </c>
    </row>
    <row r="5416">
      <c r="B5416">
        <f>[1]资金台帐!B5416&amp;""</f>
      </c>
      <c r="H5416">
        <f>[1]资金台帐!H5416&amp;""</f>
      </c>
      <c r="J5416">
        <f>[1]资金台帐!J5416&amp;""</f>
      </c>
      <c r="N5416">
        <f>[1]资金台帐!N5416</f>
      </c>
      <c r="O5416">
        <f>[1]资金台帐!O5416&amp;""</f>
      </c>
      <c r="P5416">
        <f>[1]资金台帐!P5416&amp;""</f>
      </c>
      <c r="Q5416">
        <f>[1]资金台帐!Q5416&amp;""</f>
      </c>
      <c r="T5416">
        <f>[1]资金台帐!T5416&amp;""</f>
      </c>
      <c r="U5416">
        <f>[1]资金台帐!U5416&amp;""</f>
      </c>
      <c r="W5416">
        <f>[1]资金台帐!W5416&amp;""</f>
      </c>
      <c r="X5416">
        <f>[1]资金台帐!X5416&amp;""</f>
      </c>
      <c r="AB5416">
        <f>[1]资金台帐!AB5416</f>
        <v>0</v>
      </c>
      <c r="AC5416">
        <f>[1]资金台帐!AC5416</f>
        <v>0</v>
      </c>
      <c r="AD5416">
        <f>[1]资金台帐!AD5416</f>
        <v>0</v>
      </c>
      <c r="AJ5416">
        <f>[1]资金台帐!AJ5416</f>
        <v>0</v>
      </c>
      <c r="AK5416">
        <f>[1]资金台帐!AK5416</f>
        <v>0</v>
      </c>
      <c r="BA5416" s="22">
        <f t="shared" si="0"/>
      </c>
    </row>
    <row r="5417">
      <c r="B5417">
        <f>[1]资金台帐!B5417&amp;""</f>
      </c>
      <c r="H5417">
        <f>[1]资金台帐!H5417&amp;""</f>
      </c>
      <c r="J5417">
        <f>[1]资金台帐!J5417&amp;""</f>
      </c>
      <c r="N5417">
        <f>[1]资金台帐!N5417</f>
      </c>
      <c r="O5417">
        <f>[1]资金台帐!O5417&amp;""</f>
      </c>
      <c r="P5417">
        <f>[1]资金台帐!P5417&amp;""</f>
      </c>
      <c r="Q5417">
        <f>[1]资金台帐!Q5417&amp;""</f>
      </c>
      <c r="T5417">
        <f>[1]资金台帐!T5417&amp;""</f>
      </c>
      <c r="U5417">
        <f>[1]资金台帐!U5417&amp;""</f>
      </c>
      <c r="W5417">
        <f>[1]资金台帐!W5417&amp;""</f>
      </c>
      <c r="X5417">
        <f>[1]资金台帐!X5417&amp;""</f>
      </c>
      <c r="AB5417">
        <f>[1]资金台帐!AB5417</f>
        <v>0</v>
      </c>
      <c r="AC5417">
        <f>[1]资金台帐!AC5417</f>
        <v>0</v>
      </c>
      <c r="AD5417">
        <f>[1]资金台帐!AD5417</f>
        <v>0</v>
      </c>
      <c r="AJ5417">
        <f>[1]资金台帐!AJ5417</f>
        <v>0</v>
      </c>
      <c r="AK5417">
        <f>[1]资金台帐!AK5417</f>
        <v>0</v>
      </c>
      <c r="BA5417" s="22">
        <f t="shared" si="0"/>
      </c>
    </row>
    <row r="5418">
      <c r="B5418">
        <f>[1]资金台帐!B5418&amp;""</f>
      </c>
      <c r="H5418">
        <f>[1]资金台帐!H5418&amp;""</f>
      </c>
      <c r="J5418">
        <f>[1]资金台帐!J5418&amp;""</f>
      </c>
      <c r="N5418">
        <f>[1]资金台帐!N5418</f>
      </c>
      <c r="O5418">
        <f>[1]资金台帐!O5418&amp;""</f>
      </c>
      <c r="P5418">
        <f>[1]资金台帐!P5418&amp;""</f>
      </c>
      <c r="Q5418">
        <f>[1]资金台帐!Q5418&amp;""</f>
      </c>
      <c r="T5418">
        <f>[1]资金台帐!T5418&amp;""</f>
      </c>
      <c r="U5418">
        <f>[1]资金台帐!U5418&amp;""</f>
      </c>
      <c r="W5418">
        <f>[1]资金台帐!W5418&amp;""</f>
      </c>
      <c r="X5418">
        <f>[1]资金台帐!X5418&amp;""</f>
      </c>
      <c r="AB5418">
        <f>[1]资金台帐!AB5418</f>
        <v>0</v>
      </c>
      <c r="AC5418">
        <f>[1]资金台帐!AC5418</f>
        <v>0</v>
      </c>
      <c r="AD5418">
        <f>[1]资金台帐!AD5418</f>
        <v>0</v>
      </c>
      <c r="AJ5418">
        <f>[1]资金台帐!AJ5418</f>
        <v>0</v>
      </c>
      <c r="AK5418">
        <f>[1]资金台帐!AK5418</f>
        <v>0</v>
      </c>
      <c r="BA5418" s="22">
        <f t="shared" si="0"/>
      </c>
    </row>
    <row r="5419">
      <c r="B5419">
        <f>[1]资金台帐!B5419&amp;""</f>
      </c>
      <c r="H5419">
        <f>[1]资金台帐!H5419&amp;""</f>
      </c>
      <c r="J5419">
        <f>[1]资金台帐!J5419&amp;""</f>
      </c>
      <c r="N5419">
        <f>[1]资金台帐!N5419</f>
      </c>
      <c r="O5419">
        <f>[1]资金台帐!O5419&amp;""</f>
      </c>
      <c r="P5419">
        <f>[1]资金台帐!P5419&amp;""</f>
      </c>
      <c r="Q5419">
        <f>[1]资金台帐!Q5419&amp;""</f>
      </c>
      <c r="T5419">
        <f>[1]资金台帐!T5419&amp;""</f>
      </c>
      <c r="U5419">
        <f>[1]资金台帐!U5419&amp;""</f>
      </c>
      <c r="W5419">
        <f>[1]资金台帐!W5419&amp;""</f>
      </c>
      <c r="X5419">
        <f>[1]资金台帐!X5419&amp;""</f>
      </c>
      <c r="AB5419">
        <f>[1]资金台帐!AB5419</f>
        <v>0</v>
      </c>
      <c r="AC5419">
        <f>[1]资金台帐!AC5419</f>
        <v>0</v>
      </c>
      <c r="AD5419">
        <f>[1]资金台帐!AD5419</f>
        <v>0</v>
      </c>
      <c r="AJ5419">
        <f>[1]资金台帐!AJ5419</f>
        <v>0</v>
      </c>
      <c r="AK5419">
        <f>[1]资金台帐!AK5419</f>
        <v>0</v>
      </c>
      <c r="BA5419" s="22">
        <f t="shared" si="0"/>
      </c>
    </row>
    <row r="5420">
      <c r="B5420">
        <f>[1]资金台帐!B5420&amp;""</f>
      </c>
      <c r="H5420">
        <f>[1]资金台帐!H5420&amp;""</f>
      </c>
      <c r="J5420">
        <f>[1]资金台帐!J5420&amp;""</f>
      </c>
      <c r="N5420">
        <f>[1]资金台帐!N5420</f>
      </c>
      <c r="O5420">
        <f>[1]资金台帐!O5420&amp;""</f>
      </c>
      <c r="P5420">
        <f>[1]资金台帐!P5420&amp;""</f>
      </c>
      <c r="Q5420">
        <f>[1]资金台帐!Q5420&amp;""</f>
      </c>
      <c r="T5420">
        <f>[1]资金台帐!T5420&amp;""</f>
      </c>
      <c r="U5420">
        <f>[1]资金台帐!U5420&amp;""</f>
      </c>
      <c r="W5420">
        <f>[1]资金台帐!W5420&amp;""</f>
      </c>
      <c r="X5420">
        <f>[1]资金台帐!X5420&amp;""</f>
      </c>
      <c r="AB5420">
        <f>[1]资金台帐!AB5420</f>
        <v>0</v>
      </c>
      <c r="AC5420">
        <f>[1]资金台帐!AC5420</f>
        <v>0</v>
      </c>
      <c r="AD5420">
        <f>[1]资金台帐!AD5420</f>
        <v>0</v>
      </c>
      <c r="AJ5420">
        <f>[1]资金台帐!AJ5420</f>
        <v>0</v>
      </c>
      <c r="AK5420">
        <f>[1]资金台帐!AK5420</f>
        <v>0</v>
      </c>
      <c r="BA5420" s="22">
        <f t="shared" si="0"/>
      </c>
    </row>
    <row r="5421">
      <c r="B5421">
        <f>[1]资金台帐!B5421&amp;""</f>
      </c>
      <c r="H5421">
        <f>[1]资金台帐!H5421&amp;""</f>
      </c>
      <c r="J5421">
        <f>[1]资金台帐!J5421&amp;""</f>
      </c>
      <c r="N5421">
        <f>[1]资金台帐!N5421</f>
      </c>
      <c r="O5421">
        <f>[1]资金台帐!O5421&amp;""</f>
      </c>
      <c r="P5421">
        <f>[1]资金台帐!P5421&amp;""</f>
      </c>
      <c r="Q5421">
        <f>[1]资金台帐!Q5421&amp;""</f>
      </c>
      <c r="T5421">
        <f>[1]资金台帐!T5421&amp;""</f>
      </c>
      <c r="U5421">
        <f>[1]资金台帐!U5421&amp;""</f>
      </c>
      <c r="W5421">
        <f>[1]资金台帐!W5421&amp;""</f>
      </c>
      <c r="X5421">
        <f>[1]资金台帐!X5421&amp;""</f>
      </c>
      <c r="AB5421">
        <f>[1]资金台帐!AB5421</f>
        <v>0</v>
      </c>
      <c r="AC5421">
        <f>[1]资金台帐!AC5421</f>
        <v>0</v>
      </c>
      <c r="AD5421">
        <f>[1]资金台帐!AD5421</f>
        <v>0</v>
      </c>
      <c r="AJ5421">
        <f>[1]资金台帐!AJ5421</f>
        <v>0</v>
      </c>
      <c r="AK5421">
        <f>[1]资金台帐!AK5421</f>
        <v>0</v>
      </c>
      <c r="BA5421" s="22">
        <f t="shared" si="0"/>
      </c>
    </row>
    <row r="5422">
      <c r="B5422">
        <f>[1]资金台帐!B5422&amp;""</f>
      </c>
      <c r="H5422">
        <f>[1]资金台帐!H5422&amp;""</f>
      </c>
      <c r="J5422">
        <f>[1]资金台帐!J5422&amp;""</f>
      </c>
      <c r="N5422">
        <f>[1]资金台帐!N5422</f>
      </c>
      <c r="O5422">
        <f>[1]资金台帐!O5422&amp;""</f>
      </c>
      <c r="P5422">
        <f>[1]资金台帐!P5422&amp;""</f>
      </c>
      <c r="Q5422">
        <f>[1]资金台帐!Q5422&amp;""</f>
      </c>
      <c r="T5422">
        <f>[1]资金台帐!T5422&amp;""</f>
      </c>
      <c r="U5422">
        <f>[1]资金台帐!U5422&amp;""</f>
      </c>
      <c r="W5422">
        <f>[1]资金台帐!W5422&amp;""</f>
      </c>
      <c r="X5422">
        <f>[1]资金台帐!X5422&amp;""</f>
      </c>
      <c r="AB5422">
        <f>[1]资金台帐!AB5422</f>
        <v>0</v>
      </c>
      <c r="AC5422">
        <f>[1]资金台帐!AC5422</f>
        <v>0</v>
      </c>
      <c r="AD5422">
        <f>[1]资金台帐!AD5422</f>
        <v>0</v>
      </c>
      <c r="AJ5422">
        <f>[1]资金台帐!AJ5422</f>
        <v>0</v>
      </c>
      <c r="AK5422">
        <f>[1]资金台帐!AK5422</f>
        <v>0</v>
      </c>
      <c r="BA5422" s="22">
        <f t="shared" si="0"/>
      </c>
    </row>
    <row r="5423">
      <c r="B5423">
        <f>[1]资金台帐!B5423&amp;""</f>
      </c>
      <c r="H5423">
        <f>[1]资金台帐!H5423&amp;""</f>
      </c>
      <c r="J5423">
        <f>[1]资金台帐!J5423&amp;""</f>
      </c>
      <c r="N5423">
        <f>[1]资金台帐!N5423</f>
      </c>
      <c r="O5423">
        <f>[1]资金台帐!O5423&amp;""</f>
      </c>
      <c r="P5423">
        <f>[1]资金台帐!P5423&amp;""</f>
      </c>
      <c r="Q5423">
        <f>[1]资金台帐!Q5423&amp;""</f>
      </c>
      <c r="T5423">
        <f>[1]资金台帐!T5423&amp;""</f>
      </c>
      <c r="U5423">
        <f>[1]资金台帐!U5423&amp;""</f>
      </c>
      <c r="W5423">
        <f>[1]资金台帐!W5423&amp;""</f>
      </c>
      <c r="X5423">
        <f>[1]资金台帐!X5423&amp;""</f>
      </c>
      <c r="AB5423">
        <f>[1]资金台帐!AB5423</f>
        <v>0</v>
      </c>
      <c r="AC5423">
        <f>[1]资金台帐!AC5423</f>
        <v>0</v>
      </c>
      <c r="AD5423">
        <f>[1]资金台帐!AD5423</f>
        <v>0</v>
      </c>
      <c r="AJ5423">
        <f>[1]资金台帐!AJ5423</f>
        <v>0</v>
      </c>
      <c r="AK5423">
        <f>[1]资金台帐!AK5423</f>
        <v>0</v>
      </c>
      <c r="BA5423" s="22">
        <f t="shared" si="0"/>
      </c>
    </row>
    <row r="5424">
      <c r="B5424">
        <f>[1]资金台帐!B5424&amp;""</f>
      </c>
      <c r="H5424">
        <f>[1]资金台帐!H5424&amp;""</f>
      </c>
      <c r="J5424">
        <f>[1]资金台帐!J5424&amp;""</f>
      </c>
      <c r="N5424">
        <f>[1]资金台帐!N5424</f>
      </c>
      <c r="O5424">
        <f>[1]资金台帐!O5424&amp;""</f>
      </c>
      <c r="P5424">
        <f>[1]资金台帐!P5424&amp;""</f>
      </c>
      <c r="Q5424">
        <f>[1]资金台帐!Q5424&amp;""</f>
      </c>
      <c r="T5424">
        <f>[1]资金台帐!T5424&amp;""</f>
      </c>
      <c r="U5424">
        <f>[1]资金台帐!U5424&amp;""</f>
      </c>
      <c r="W5424">
        <f>[1]资金台帐!W5424&amp;""</f>
      </c>
      <c r="X5424">
        <f>[1]资金台帐!X5424&amp;""</f>
      </c>
      <c r="AB5424">
        <f>[1]资金台帐!AB5424</f>
        <v>0</v>
      </c>
      <c r="AC5424">
        <f>[1]资金台帐!AC5424</f>
        <v>0</v>
      </c>
      <c r="AD5424">
        <f>[1]资金台帐!AD5424</f>
        <v>0</v>
      </c>
      <c r="AJ5424">
        <f>[1]资金台帐!AJ5424</f>
        <v>0</v>
      </c>
      <c r="AK5424">
        <f>[1]资金台帐!AK5424</f>
        <v>0</v>
      </c>
      <c r="BA5424" s="22">
        <f t="shared" si="0"/>
      </c>
    </row>
    <row r="5425">
      <c r="B5425">
        <f>[1]资金台帐!B5425&amp;""</f>
      </c>
      <c r="H5425">
        <f>[1]资金台帐!H5425&amp;""</f>
      </c>
      <c r="J5425">
        <f>[1]资金台帐!J5425&amp;""</f>
      </c>
      <c r="N5425">
        <f>[1]资金台帐!N5425</f>
      </c>
      <c r="O5425">
        <f>[1]资金台帐!O5425&amp;""</f>
      </c>
      <c r="P5425">
        <f>[1]资金台帐!P5425&amp;""</f>
      </c>
      <c r="Q5425">
        <f>[1]资金台帐!Q5425&amp;""</f>
      </c>
      <c r="T5425">
        <f>[1]资金台帐!T5425&amp;""</f>
      </c>
      <c r="U5425">
        <f>[1]资金台帐!U5425&amp;""</f>
      </c>
      <c r="W5425">
        <f>[1]资金台帐!W5425&amp;""</f>
      </c>
      <c r="X5425">
        <f>[1]资金台帐!X5425&amp;""</f>
      </c>
      <c r="AB5425">
        <f>[1]资金台帐!AB5425</f>
        <v>0</v>
      </c>
      <c r="AC5425">
        <f>[1]资金台帐!AC5425</f>
        <v>0</v>
      </c>
      <c r="AD5425">
        <f>[1]资金台帐!AD5425</f>
        <v>0</v>
      </c>
      <c r="AJ5425">
        <f>[1]资金台帐!AJ5425</f>
        <v>0</v>
      </c>
      <c r="AK5425">
        <f>[1]资金台帐!AK5425</f>
        <v>0</v>
      </c>
      <c r="BA5425" s="22">
        <f t="shared" si="0"/>
      </c>
    </row>
    <row r="5426">
      <c r="B5426">
        <f>[1]资金台帐!B5426&amp;""</f>
      </c>
      <c r="H5426">
        <f>[1]资金台帐!H5426&amp;""</f>
      </c>
      <c r="J5426">
        <f>[1]资金台帐!J5426&amp;""</f>
      </c>
      <c r="N5426">
        <f>[1]资金台帐!N5426</f>
      </c>
      <c r="O5426">
        <f>[1]资金台帐!O5426&amp;""</f>
      </c>
      <c r="P5426">
        <f>[1]资金台帐!P5426&amp;""</f>
      </c>
      <c r="Q5426">
        <f>[1]资金台帐!Q5426&amp;""</f>
      </c>
      <c r="T5426">
        <f>[1]资金台帐!T5426&amp;""</f>
      </c>
      <c r="U5426">
        <f>[1]资金台帐!U5426&amp;""</f>
      </c>
      <c r="W5426">
        <f>[1]资金台帐!W5426&amp;""</f>
      </c>
      <c r="X5426">
        <f>[1]资金台帐!X5426&amp;""</f>
      </c>
      <c r="AB5426">
        <f>[1]资金台帐!AB5426</f>
        <v>0</v>
      </c>
      <c r="AC5426">
        <f>[1]资金台帐!AC5426</f>
        <v>0</v>
      </c>
      <c r="AD5426">
        <f>[1]资金台帐!AD5426</f>
        <v>0</v>
      </c>
      <c r="AJ5426">
        <f>[1]资金台帐!AJ5426</f>
        <v>0</v>
      </c>
      <c r="AK5426">
        <f>[1]资金台帐!AK5426</f>
        <v>0</v>
      </c>
      <c r="BA5426" s="22">
        <f t="shared" si="0"/>
      </c>
    </row>
    <row r="5427">
      <c r="B5427">
        <f>[1]资金台帐!B5427&amp;""</f>
      </c>
      <c r="H5427">
        <f>[1]资金台帐!H5427&amp;""</f>
      </c>
      <c r="J5427">
        <f>[1]资金台帐!J5427&amp;""</f>
      </c>
      <c r="N5427">
        <f>[1]资金台帐!N5427</f>
      </c>
      <c r="O5427">
        <f>[1]资金台帐!O5427&amp;""</f>
      </c>
      <c r="P5427">
        <f>[1]资金台帐!P5427&amp;""</f>
      </c>
      <c r="Q5427">
        <f>[1]资金台帐!Q5427&amp;""</f>
      </c>
      <c r="T5427">
        <f>[1]资金台帐!T5427&amp;""</f>
      </c>
      <c r="U5427">
        <f>[1]资金台帐!U5427&amp;""</f>
      </c>
      <c r="W5427">
        <f>[1]资金台帐!W5427&amp;""</f>
      </c>
      <c r="X5427">
        <f>[1]资金台帐!X5427&amp;""</f>
      </c>
      <c r="AB5427">
        <f>[1]资金台帐!AB5427</f>
        <v>0</v>
      </c>
      <c r="AC5427">
        <f>[1]资金台帐!AC5427</f>
        <v>0</v>
      </c>
      <c r="AD5427">
        <f>[1]资金台帐!AD5427</f>
        <v>0</v>
      </c>
      <c r="AJ5427">
        <f>[1]资金台帐!AJ5427</f>
        <v>0</v>
      </c>
      <c r="AK5427">
        <f>[1]资金台帐!AK5427</f>
        <v>0</v>
      </c>
      <c r="BA5427" s="22">
        <f t="shared" si="0"/>
      </c>
    </row>
    <row r="5428">
      <c r="B5428">
        <f>[1]资金台帐!B5428&amp;""</f>
      </c>
      <c r="H5428">
        <f>[1]资金台帐!H5428&amp;""</f>
      </c>
      <c r="J5428">
        <f>[1]资金台帐!J5428&amp;""</f>
      </c>
      <c r="N5428">
        <f>[1]资金台帐!N5428</f>
      </c>
      <c r="O5428">
        <f>[1]资金台帐!O5428&amp;""</f>
      </c>
      <c r="P5428">
        <f>[1]资金台帐!P5428&amp;""</f>
      </c>
      <c r="Q5428">
        <f>[1]资金台帐!Q5428&amp;""</f>
      </c>
      <c r="T5428">
        <f>[1]资金台帐!T5428&amp;""</f>
      </c>
      <c r="U5428">
        <f>[1]资金台帐!U5428&amp;""</f>
      </c>
      <c r="W5428">
        <f>[1]资金台帐!W5428&amp;""</f>
      </c>
      <c r="X5428">
        <f>[1]资金台帐!X5428&amp;""</f>
      </c>
      <c r="AB5428">
        <f>[1]资金台帐!AB5428</f>
        <v>0</v>
      </c>
      <c r="AC5428">
        <f>[1]资金台帐!AC5428</f>
        <v>0</v>
      </c>
      <c r="AD5428">
        <f>[1]资金台帐!AD5428</f>
        <v>0</v>
      </c>
      <c r="AJ5428">
        <f>[1]资金台帐!AJ5428</f>
        <v>0</v>
      </c>
      <c r="AK5428">
        <f>[1]资金台帐!AK5428</f>
        <v>0</v>
      </c>
      <c r="BA5428" s="22">
        <f t="shared" si="0"/>
      </c>
    </row>
    <row r="5429">
      <c r="B5429">
        <f>[1]资金台帐!B5429&amp;""</f>
      </c>
      <c r="H5429">
        <f>[1]资金台帐!H5429&amp;""</f>
      </c>
      <c r="J5429">
        <f>[1]资金台帐!J5429&amp;""</f>
      </c>
      <c r="N5429">
        <f>[1]资金台帐!N5429</f>
      </c>
      <c r="O5429">
        <f>[1]资金台帐!O5429&amp;""</f>
      </c>
      <c r="P5429">
        <f>[1]资金台帐!P5429&amp;""</f>
      </c>
      <c r="Q5429">
        <f>[1]资金台帐!Q5429&amp;""</f>
      </c>
      <c r="T5429">
        <f>[1]资金台帐!T5429&amp;""</f>
      </c>
      <c r="U5429">
        <f>[1]资金台帐!U5429&amp;""</f>
      </c>
      <c r="W5429">
        <f>[1]资金台帐!W5429&amp;""</f>
      </c>
      <c r="X5429">
        <f>[1]资金台帐!X5429&amp;""</f>
      </c>
      <c r="AB5429">
        <f>[1]资金台帐!AB5429</f>
        <v>0</v>
      </c>
      <c r="AC5429">
        <f>[1]资金台帐!AC5429</f>
        <v>0</v>
      </c>
      <c r="AD5429">
        <f>[1]资金台帐!AD5429</f>
        <v>0</v>
      </c>
      <c r="AJ5429">
        <f>[1]资金台帐!AJ5429</f>
        <v>0</v>
      </c>
      <c r="AK5429">
        <f>[1]资金台帐!AK5429</f>
        <v>0</v>
      </c>
      <c r="BA5429" s="22">
        <f t="shared" si="0"/>
      </c>
    </row>
    <row r="5430">
      <c r="B5430">
        <f>[1]资金台帐!B5430&amp;""</f>
      </c>
      <c r="H5430">
        <f>[1]资金台帐!H5430&amp;""</f>
      </c>
      <c r="J5430">
        <f>[1]资金台帐!J5430&amp;""</f>
      </c>
      <c r="N5430">
        <f>[1]资金台帐!N5430</f>
      </c>
      <c r="O5430">
        <f>[1]资金台帐!O5430&amp;""</f>
      </c>
      <c r="P5430">
        <f>[1]资金台帐!P5430&amp;""</f>
      </c>
      <c r="Q5430">
        <f>[1]资金台帐!Q5430&amp;""</f>
      </c>
      <c r="T5430">
        <f>[1]资金台帐!T5430&amp;""</f>
      </c>
      <c r="U5430">
        <f>[1]资金台帐!U5430&amp;""</f>
      </c>
      <c r="W5430">
        <f>[1]资金台帐!W5430&amp;""</f>
      </c>
      <c r="X5430">
        <f>[1]资金台帐!X5430&amp;""</f>
      </c>
      <c r="AB5430">
        <f>[1]资金台帐!AB5430</f>
        <v>0</v>
      </c>
      <c r="AC5430">
        <f>[1]资金台帐!AC5430</f>
        <v>0</v>
      </c>
      <c r="AD5430">
        <f>[1]资金台帐!AD5430</f>
        <v>0</v>
      </c>
      <c r="AJ5430">
        <f>[1]资金台帐!AJ5430</f>
        <v>0</v>
      </c>
      <c r="AK5430">
        <f>[1]资金台帐!AK5430</f>
        <v>0</v>
      </c>
      <c r="BA5430" s="22">
        <f t="shared" si="0"/>
      </c>
    </row>
    <row r="5431">
      <c r="B5431">
        <f>[1]资金台帐!B5431&amp;""</f>
      </c>
      <c r="H5431">
        <f>[1]资金台帐!H5431&amp;""</f>
      </c>
      <c r="J5431">
        <f>[1]资金台帐!J5431&amp;""</f>
      </c>
      <c r="N5431">
        <f>[1]资金台帐!N5431</f>
      </c>
      <c r="O5431">
        <f>[1]资金台帐!O5431&amp;""</f>
      </c>
      <c r="P5431">
        <f>[1]资金台帐!P5431&amp;""</f>
      </c>
      <c r="Q5431">
        <f>[1]资金台帐!Q5431&amp;""</f>
      </c>
      <c r="T5431">
        <f>[1]资金台帐!T5431&amp;""</f>
      </c>
      <c r="U5431">
        <f>[1]资金台帐!U5431&amp;""</f>
      </c>
      <c r="W5431">
        <f>[1]资金台帐!W5431&amp;""</f>
      </c>
      <c r="X5431">
        <f>[1]资金台帐!X5431&amp;""</f>
      </c>
      <c r="AB5431">
        <f>[1]资金台帐!AB5431</f>
        <v>0</v>
      </c>
      <c r="AC5431">
        <f>[1]资金台帐!AC5431</f>
        <v>0</v>
      </c>
      <c r="AD5431">
        <f>[1]资金台帐!AD5431</f>
        <v>0</v>
      </c>
      <c r="AJ5431">
        <f>[1]资金台帐!AJ5431</f>
        <v>0</v>
      </c>
      <c r="AK5431">
        <f>[1]资金台帐!AK5431</f>
        <v>0</v>
      </c>
      <c r="BA5431" s="22">
        <f t="shared" si="0"/>
      </c>
    </row>
    <row r="5432">
      <c r="B5432">
        <f>[1]资金台帐!B5432&amp;""</f>
      </c>
      <c r="H5432">
        <f>[1]资金台帐!H5432&amp;""</f>
      </c>
      <c r="J5432">
        <f>[1]资金台帐!J5432&amp;""</f>
      </c>
      <c r="N5432">
        <f>[1]资金台帐!N5432</f>
      </c>
      <c r="O5432">
        <f>[1]资金台帐!O5432&amp;""</f>
      </c>
      <c r="P5432">
        <f>[1]资金台帐!P5432&amp;""</f>
      </c>
      <c r="Q5432">
        <f>[1]资金台帐!Q5432&amp;""</f>
      </c>
      <c r="T5432">
        <f>[1]资金台帐!T5432&amp;""</f>
      </c>
      <c r="U5432">
        <f>[1]资金台帐!U5432&amp;""</f>
      </c>
      <c r="W5432">
        <f>[1]资金台帐!W5432&amp;""</f>
      </c>
      <c r="X5432">
        <f>[1]资金台帐!X5432&amp;""</f>
      </c>
      <c r="AB5432">
        <f>[1]资金台帐!AB5432</f>
        <v>0</v>
      </c>
      <c r="AC5432">
        <f>[1]资金台帐!AC5432</f>
        <v>0</v>
      </c>
      <c r="AD5432">
        <f>[1]资金台帐!AD5432</f>
        <v>0</v>
      </c>
      <c r="AJ5432">
        <f>[1]资金台帐!AJ5432</f>
        <v>0</v>
      </c>
      <c r="AK5432">
        <f>[1]资金台帐!AK5432</f>
        <v>0</v>
      </c>
      <c r="BA5432" s="22">
        <f t="shared" si="0"/>
      </c>
    </row>
    <row r="5433">
      <c r="B5433">
        <f>[1]资金台帐!B5433&amp;""</f>
      </c>
      <c r="H5433">
        <f>[1]资金台帐!H5433&amp;""</f>
      </c>
      <c r="J5433">
        <f>[1]资金台帐!J5433&amp;""</f>
      </c>
      <c r="N5433">
        <f>[1]资金台帐!N5433</f>
      </c>
      <c r="O5433">
        <f>[1]资金台帐!O5433&amp;""</f>
      </c>
      <c r="P5433">
        <f>[1]资金台帐!P5433&amp;""</f>
      </c>
      <c r="Q5433">
        <f>[1]资金台帐!Q5433&amp;""</f>
      </c>
      <c r="T5433">
        <f>[1]资金台帐!T5433&amp;""</f>
      </c>
      <c r="U5433">
        <f>[1]资金台帐!U5433&amp;""</f>
      </c>
      <c r="W5433">
        <f>[1]资金台帐!W5433&amp;""</f>
      </c>
      <c r="X5433">
        <f>[1]资金台帐!X5433&amp;""</f>
      </c>
      <c r="AB5433">
        <f>[1]资金台帐!AB5433</f>
        <v>0</v>
      </c>
      <c r="AC5433">
        <f>[1]资金台帐!AC5433</f>
        <v>0</v>
      </c>
      <c r="AD5433">
        <f>[1]资金台帐!AD5433</f>
        <v>0</v>
      </c>
      <c r="AJ5433">
        <f>[1]资金台帐!AJ5433</f>
        <v>0</v>
      </c>
      <c r="AK5433">
        <f>[1]资金台帐!AK5433</f>
        <v>0</v>
      </c>
      <c r="BA5433" s="22">
        <f t="shared" si="0"/>
      </c>
    </row>
    <row r="5434">
      <c r="B5434">
        <f>[1]资金台帐!B5434&amp;""</f>
      </c>
      <c r="H5434">
        <f>[1]资金台帐!H5434&amp;""</f>
      </c>
      <c r="J5434">
        <f>[1]资金台帐!J5434&amp;""</f>
      </c>
      <c r="N5434">
        <f>[1]资金台帐!N5434</f>
      </c>
      <c r="O5434">
        <f>[1]资金台帐!O5434&amp;""</f>
      </c>
      <c r="P5434">
        <f>[1]资金台帐!P5434&amp;""</f>
      </c>
      <c r="Q5434">
        <f>[1]资金台帐!Q5434&amp;""</f>
      </c>
      <c r="T5434">
        <f>[1]资金台帐!T5434&amp;""</f>
      </c>
      <c r="U5434">
        <f>[1]资金台帐!U5434&amp;""</f>
      </c>
      <c r="W5434">
        <f>[1]资金台帐!W5434&amp;""</f>
      </c>
      <c r="X5434">
        <f>[1]资金台帐!X5434&amp;""</f>
      </c>
      <c r="AB5434">
        <f>[1]资金台帐!AB5434</f>
        <v>0</v>
      </c>
      <c r="AC5434">
        <f>[1]资金台帐!AC5434</f>
        <v>0</v>
      </c>
      <c r="AD5434">
        <f>[1]资金台帐!AD5434</f>
        <v>0</v>
      </c>
      <c r="AJ5434">
        <f>[1]资金台帐!AJ5434</f>
        <v>0</v>
      </c>
      <c r="AK5434">
        <f>[1]资金台帐!AK5434</f>
        <v>0</v>
      </c>
      <c r="BA5434" s="22">
        <f t="shared" si="0"/>
      </c>
    </row>
    <row r="5435">
      <c r="B5435">
        <f>[1]资金台帐!B5435&amp;""</f>
      </c>
      <c r="H5435">
        <f>[1]资金台帐!H5435&amp;""</f>
      </c>
      <c r="J5435">
        <f>[1]资金台帐!J5435&amp;""</f>
      </c>
      <c r="N5435">
        <f>[1]资金台帐!N5435</f>
      </c>
      <c r="O5435">
        <f>[1]资金台帐!O5435&amp;""</f>
      </c>
      <c r="P5435">
        <f>[1]资金台帐!P5435&amp;""</f>
      </c>
      <c r="Q5435">
        <f>[1]资金台帐!Q5435&amp;""</f>
      </c>
      <c r="T5435">
        <f>[1]资金台帐!T5435&amp;""</f>
      </c>
      <c r="U5435">
        <f>[1]资金台帐!U5435&amp;""</f>
      </c>
      <c r="W5435">
        <f>[1]资金台帐!W5435&amp;""</f>
      </c>
      <c r="X5435">
        <f>[1]资金台帐!X5435&amp;""</f>
      </c>
      <c r="AB5435">
        <f>[1]资金台帐!AB5435</f>
        <v>0</v>
      </c>
      <c r="AC5435">
        <f>[1]资金台帐!AC5435</f>
        <v>0</v>
      </c>
      <c r="AD5435">
        <f>[1]资金台帐!AD5435</f>
        <v>0</v>
      </c>
      <c r="AJ5435">
        <f>[1]资金台帐!AJ5435</f>
        <v>0</v>
      </c>
      <c r="AK5435">
        <f>[1]资金台帐!AK5435</f>
        <v>0</v>
      </c>
      <c r="BA5435" s="22">
        <f t="shared" si="0"/>
      </c>
    </row>
    <row r="5436">
      <c r="B5436">
        <f>[1]资金台帐!B5436&amp;""</f>
      </c>
      <c r="H5436">
        <f>[1]资金台帐!H5436&amp;""</f>
      </c>
      <c r="J5436">
        <f>[1]资金台帐!J5436&amp;""</f>
      </c>
      <c r="N5436">
        <f>[1]资金台帐!N5436</f>
      </c>
      <c r="O5436">
        <f>[1]资金台帐!O5436&amp;""</f>
      </c>
      <c r="P5436">
        <f>[1]资金台帐!P5436&amp;""</f>
      </c>
      <c r="Q5436">
        <f>[1]资金台帐!Q5436&amp;""</f>
      </c>
      <c r="T5436">
        <f>[1]资金台帐!T5436&amp;""</f>
      </c>
      <c r="U5436">
        <f>[1]资金台帐!U5436&amp;""</f>
      </c>
      <c r="W5436">
        <f>[1]资金台帐!W5436&amp;""</f>
      </c>
      <c r="X5436">
        <f>[1]资金台帐!X5436&amp;""</f>
      </c>
      <c r="AB5436">
        <f>[1]资金台帐!AB5436</f>
        <v>0</v>
      </c>
      <c r="AC5436">
        <f>[1]资金台帐!AC5436</f>
        <v>0</v>
      </c>
      <c r="AD5436">
        <f>[1]资金台帐!AD5436</f>
        <v>0</v>
      </c>
      <c r="AJ5436">
        <f>[1]资金台帐!AJ5436</f>
        <v>0</v>
      </c>
      <c r="AK5436">
        <f>[1]资金台帐!AK5436</f>
        <v>0</v>
      </c>
      <c r="BA5436" s="22">
        <f t="shared" si="0"/>
      </c>
    </row>
    <row r="5437">
      <c r="B5437">
        <f>[1]资金台帐!B5437&amp;""</f>
      </c>
      <c r="H5437">
        <f>[1]资金台帐!H5437&amp;""</f>
      </c>
      <c r="J5437">
        <f>[1]资金台帐!J5437&amp;""</f>
      </c>
      <c r="N5437">
        <f>[1]资金台帐!N5437</f>
      </c>
      <c r="O5437">
        <f>[1]资金台帐!O5437&amp;""</f>
      </c>
      <c r="P5437">
        <f>[1]资金台帐!P5437&amp;""</f>
      </c>
      <c r="Q5437">
        <f>[1]资金台帐!Q5437&amp;""</f>
      </c>
      <c r="T5437">
        <f>[1]资金台帐!T5437&amp;""</f>
      </c>
      <c r="U5437">
        <f>[1]资金台帐!U5437&amp;""</f>
      </c>
      <c r="W5437">
        <f>[1]资金台帐!W5437&amp;""</f>
      </c>
      <c r="X5437">
        <f>[1]资金台帐!X5437&amp;""</f>
      </c>
      <c r="AB5437">
        <f>[1]资金台帐!AB5437</f>
        <v>0</v>
      </c>
      <c r="AC5437">
        <f>[1]资金台帐!AC5437</f>
        <v>0</v>
      </c>
      <c r="AD5437">
        <f>[1]资金台帐!AD5437</f>
        <v>0</v>
      </c>
      <c r="AJ5437">
        <f>[1]资金台帐!AJ5437</f>
        <v>0</v>
      </c>
      <c r="AK5437">
        <f>[1]资金台帐!AK5437</f>
        <v>0</v>
      </c>
      <c r="BA5437" s="22">
        <f t="shared" si="0"/>
      </c>
    </row>
    <row r="5438">
      <c r="B5438">
        <f>[1]资金台帐!B5438&amp;""</f>
      </c>
      <c r="H5438">
        <f>[1]资金台帐!H5438&amp;""</f>
      </c>
      <c r="J5438">
        <f>[1]资金台帐!J5438&amp;""</f>
      </c>
      <c r="N5438">
        <f>[1]资金台帐!N5438</f>
      </c>
      <c r="O5438">
        <f>[1]资金台帐!O5438&amp;""</f>
      </c>
      <c r="P5438">
        <f>[1]资金台帐!P5438&amp;""</f>
      </c>
      <c r="Q5438">
        <f>[1]资金台帐!Q5438&amp;""</f>
      </c>
      <c r="T5438">
        <f>[1]资金台帐!T5438&amp;""</f>
      </c>
      <c r="U5438">
        <f>[1]资金台帐!U5438&amp;""</f>
      </c>
      <c r="W5438">
        <f>[1]资金台帐!W5438&amp;""</f>
      </c>
      <c r="X5438">
        <f>[1]资金台帐!X5438&amp;""</f>
      </c>
      <c r="AB5438">
        <f>[1]资金台帐!AB5438</f>
        <v>0</v>
      </c>
      <c r="AC5438">
        <f>[1]资金台帐!AC5438</f>
        <v>0</v>
      </c>
      <c r="AD5438">
        <f>[1]资金台帐!AD5438</f>
        <v>0</v>
      </c>
      <c r="AJ5438">
        <f>[1]资金台帐!AJ5438</f>
        <v>0</v>
      </c>
      <c r="AK5438">
        <f>[1]资金台帐!AK5438</f>
        <v>0</v>
      </c>
      <c r="BA5438" s="22">
        <f t="shared" si="0"/>
      </c>
    </row>
    <row r="5439">
      <c r="B5439">
        <f>[1]资金台帐!B5439&amp;""</f>
      </c>
      <c r="H5439">
        <f>[1]资金台帐!H5439&amp;""</f>
      </c>
      <c r="J5439">
        <f>[1]资金台帐!J5439&amp;""</f>
      </c>
      <c r="N5439">
        <f>[1]资金台帐!N5439</f>
      </c>
      <c r="O5439">
        <f>[1]资金台帐!O5439&amp;""</f>
      </c>
      <c r="P5439">
        <f>[1]资金台帐!P5439&amp;""</f>
      </c>
      <c r="Q5439">
        <f>[1]资金台帐!Q5439&amp;""</f>
      </c>
      <c r="T5439">
        <f>[1]资金台帐!T5439&amp;""</f>
      </c>
      <c r="U5439">
        <f>[1]资金台帐!U5439&amp;""</f>
      </c>
      <c r="W5439">
        <f>[1]资金台帐!W5439&amp;""</f>
      </c>
      <c r="X5439">
        <f>[1]资金台帐!X5439&amp;""</f>
      </c>
      <c r="AB5439">
        <f>[1]资金台帐!AB5439</f>
        <v>0</v>
      </c>
      <c r="AC5439">
        <f>[1]资金台帐!AC5439</f>
        <v>0</v>
      </c>
      <c r="AD5439">
        <f>[1]资金台帐!AD5439</f>
        <v>0</v>
      </c>
      <c r="AJ5439">
        <f>[1]资金台帐!AJ5439</f>
        <v>0</v>
      </c>
      <c r="AK5439">
        <f>[1]资金台帐!AK5439</f>
        <v>0</v>
      </c>
      <c r="BA5439" s="22">
        <f t="shared" si="0"/>
      </c>
    </row>
    <row r="5440">
      <c r="B5440">
        <f>[1]资金台帐!B5440&amp;""</f>
      </c>
      <c r="H5440">
        <f>[1]资金台帐!H5440&amp;""</f>
      </c>
      <c r="J5440">
        <f>[1]资金台帐!J5440&amp;""</f>
      </c>
      <c r="N5440">
        <f>[1]资金台帐!N5440</f>
      </c>
      <c r="O5440">
        <f>[1]资金台帐!O5440&amp;""</f>
      </c>
      <c r="P5440">
        <f>[1]资金台帐!P5440&amp;""</f>
      </c>
      <c r="Q5440">
        <f>[1]资金台帐!Q5440&amp;""</f>
      </c>
      <c r="T5440">
        <f>[1]资金台帐!T5440&amp;""</f>
      </c>
      <c r="U5440">
        <f>[1]资金台帐!U5440&amp;""</f>
      </c>
      <c r="W5440">
        <f>[1]资金台帐!W5440&amp;""</f>
      </c>
      <c r="X5440">
        <f>[1]资金台帐!X5440&amp;""</f>
      </c>
      <c r="AB5440">
        <f>[1]资金台帐!AB5440</f>
        <v>0</v>
      </c>
      <c r="AC5440">
        <f>[1]资金台帐!AC5440</f>
        <v>0</v>
      </c>
      <c r="AD5440">
        <f>[1]资金台帐!AD5440</f>
        <v>0</v>
      </c>
      <c r="AJ5440">
        <f>[1]资金台帐!AJ5440</f>
        <v>0</v>
      </c>
      <c r="AK5440">
        <f>[1]资金台帐!AK5440</f>
        <v>0</v>
      </c>
      <c r="BA5440" s="22">
        <f t="shared" si="0"/>
      </c>
    </row>
    <row r="5441">
      <c r="B5441">
        <f>[1]资金台帐!B5441&amp;""</f>
      </c>
      <c r="H5441">
        <f>[1]资金台帐!H5441&amp;""</f>
      </c>
      <c r="J5441">
        <f>[1]资金台帐!J5441&amp;""</f>
      </c>
      <c r="N5441">
        <f>[1]资金台帐!N5441</f>
      </c>
      <c r="O5441">
        <f>[1]资金台帐!O5441&amp;""</f>
      </c>
      <c r="P5441">
        <f>[1]资金台帐!P5441&amp;""</f>
      </c>
      <c r="Q5441">
        <f>[1]资金台帐!Q5441&amp;""</f>
      </c>
      <c r="T5441">
        <f>[1]资金台帐!T5441&amp;""</f>
      </c>
      <c r="U5441">
        <f>[1]资金台帐!U5441&amp;""</f>
      </c>
      <c r="W5441">
        <f>[1]资金台帐!W5441&amp;""</f>
      </c>
      <c r="X5441">
        <f>[1]资金台帐!X5441&amp;""</f>
      </c>
      <c r="AB5441">
        <f>[1]资金台帐!AB5441</f>
        <v>0</v>
      </c>
      <c r="AC5441">
        <f>[1]资金台帐!AC5441</f>
        <v>0</v>
      </c>
      <c r="AD5441">
        <f>[1]资金台帐!AD5441</f>
        <v>0</v>
      </c>
      <c r="AJ5441">
        <f>[1]资金台帐!AJ5441</f>
        <v>0</v>
      </c>
      <c r="AK5441">
        <f>[1]资金台帐!AK5441</f>
        <v>0</v>
      </c>
      <c r="BA5441" s="22">
        <f t="shared" si="0"/>
      </c>
    </row>
    <row r="5442">
      <c r="B5442">
        <f>[1]资金台帐!B5442&amp;""</f>
      </c>
      <c r="H5442">
        <f>[1]资金台帐!H5442&amp;""</f>
      </c>
      <c r="J5442">
        <f>[1]资金台帐!J5442&amp;""</f>
      </c>
      <c r="N5442">
        <f>[1]资金台帐!N5442</f>
      </c>
      <c r="O5442">
        <f>[1]资金台帐!O5442&amp;""</f>
      </c>
      <c r="P5442">
        <f>[1]资金台帐!P5442&amp;""</f>
      </c>
      <c r="Q5442">
        <f>[1]资金台帐!Q5442&amp;""</f>
      </c>
      <c r="T5442">
        <f>[1]资金台帐!T5442&amp;""</f>
      </c>
      <c r="U5442">
        <f>[1]资金台帐!U5442&amp;""</f>
      </c>
      <c r="W5442">
        <f>[1]资金台帐!W5442&amp;""</f>
      </c>
      <c r="X5442">
        <f>[1]资金台帐!X5442&amp;""</f>
      </c>
      <c r="AB5442">
        <f>[1]资金台帐!AB5442</f>
        <v>0</v>
      </c>
      <c r="AC5442">
        <f>[1]资金台帐!AC5442</f>
        <v>0</v>
      </c>
      <c r="AD5442">
        <f>[1]资金台帐!AD5442</f>
        <v>0</v>
      </c>
      <c r="AJ5442">
        <f>[1]资金台帐!AJ5442</f>
        <v>0</v>
      </c>
      <c r="AK5442">
        <f>[1]资金台帐!AK5442</f>
        <v>0</v>
      </c>
      <c r="BA5442" s="22">
        <f t="shared" si="0"/>
      </c>
    </row>
    <row r="5443">
      <c r="B5443">
        <f>[1]资金台帐!B5443&amp;""</f>
      </c>
      <c r="H5443">
        <f>[1]资金台帐!H5443&amp;""</f>
      </c>
      <c r="J5443">
        <f>[1]资金台帐!J5443&amp;""</f>
      </c>
      <c r="N5443">
        <f>[1]资金台帐!N5443</f>
      </c>
      <c r="O5443">
        <f>[1]资金台帐!O5443&amp;""</f>
      </c>
      <c r="P5443">
        <f>[1]资金台帐!P5443&amp;""</f>
      </c>
      <c r="Q5443">
        <f>[1]资金台帐!Q5443&amp;""</f>
      </c>
      <c r="T5443">
        <f>[1]资金台帐!T5443&amp;""</f>
      </c>
      <c r="U5443">
        <f>[1]资金台帐!U5443&amp;""</f>
      </c>
      <c r="W5443">
        <f>[1]资金台帐!W5443&amp;""</f>
      </c>
      <c r="X5443">
        <f>[1]资金台帐!X5443&amp;""</f>
      </c>
      <c r="AB5443">
        <f>[1]资金台帐!AB5443</f>
        <v>0</v>
      </c>
      <c r="AC5443">
        <f>[1]资金台帐!AC5443</f>
        <v>0</v>
      </c>
      <c r="AD5443">
        <f>[1]资金台帐!AD5443</f>
        <v>0</v>
      </c>
      <c r="AJ5443">
        <f>[1]资金台帐!AJ5443</f>
        <v>0</v>
      </c>
      <c r="AK5443">
        <f>[1]资金台帐!AK5443</f>
        <v>0</v>
      </c>
      <c r="BA5443" s="22">
        <f t="shared" si="0"/>
      </c>
    </row>
    <row r="5444">
      <c r="B5444">
        <f>[1]资金台帐!B5444&amp;""</f>
      </c>
      <c r="H5444">
        <f>[1]资金台帐!H5444&amp;""</f>
      </c>
      <c r="J5444">
        <f>[1]资金台帐!J5444&amp;""</f>
      </c>
      <c r="N5444">
        <f>[1]资金台帐!N5444</f>
      </c>
      <c r="O5444">
        <f>[1]资金台帐!O5444&amp;""</f>
      </c>
      <c r="P5444">
        <f>[1]资金台帐!P5444&amp;""</f>
      </c>
      <c r="Q5444">
        <f>[1]资金台帐!Q5444&amp;""</f>
      </c>
      <c r="T5444">
        <f>[1]资金台帐!T5444&amp;""</f>
      </c>
      <c r="U5444">
        <f>[1]资金台帐!U5444&amp;""</f>
      </c>
      <c r="W5444">
        <f>[1]资金台帐!W5444&amp;""</f>
      </c>
      <c r="X5444">
        <f>[1]资金台帐!X5444&amp;""</f>
      </c>
      <c r="AB5444">
        <f>[1]资金台帐!AB5444</f>
        <v>0</v>
      </c>
      <c r="AC5444">
        <f>[1]资金台帐!AC5444</f>
        <v>0</v>
      </c>
      <c r="AD5444">
        <f>[1]资金台帐!AD5444</f>
        <v>0</v>
      </c>
      <c r="AJ5444">
        <f>[1]资金台帐!AJ5444</f>
        <v>0</v>
      </c>
      <c r="AK5444">
        <f>[1]资金台帐!AK5444</f>
        <v>0</v>
      </c>
      <c r="BA5444" s="22">
        <f t="shared" si="0"/>
      </c>
    </row>
    <row r="5445">
      <c r="B5445">
        <f>[1]资金台帐!B5445&amp;""</f>
      </c>
      <c r="H5445">
        <f>[1]资金台帐!H5445&amp;""</f>
      </c>
      <c r="J5445">
        <f>[1]资金台帐!J5445&amp;""</f>
      </c>
      <c r="N5445">
        <f>[1]资金台帐!N5445</f>
      </c>
      <c r="O5445">
        <f>[1]资金台帐!O5445&amp;""</f>
      </c>
      <c r="P5445">
        <f>[1]资金台帐!P5445&amp;""</f>
      </c>
      <c r="Q5445">
        <f>[1]资金台帐!Q5445&amp;""</f>
      </c>
      <c r="T5445">
        <f>[1]资金台帐!T5445&amp;""</f>
      </c>
      <c r="U5445">
        <f>[1]资金台帐!U5445&amp;""</f>
      </c>
      <c r="W5445">
        <f>[1]资金台帐!W5445&amp;""</f>
      </c>
      <c r="X5445">
        <f>[1]资金台帐!X5445&amp;""</f>
      </c>
      <c r="AB5445">
        <f>[1]资金台帐!AB5445</f>
        <v>0</v>
      </c>
      <c r="AC5445">
        <f>[1]资金台帐!AC5445</f>
        <v>0</v>
      </c>
      <c r="AD5445">
        <f>[1]资金台帐!AD5445</f>
        <v>0</v>
      </c>
      <c r="AJ5445">
        <f>[1]资金台帐!AJ5445</f>
        <v>0</v>
      </c>
      <c r="AK5445">
        <f>[1]资金台帐!AK5445</f>
        <v>0</v>
      </c>
      <c r="BA5445" s="22">
        <f t="shared" si="0"/>
      </c>
    </row>
    <row r="5446">
      <c r="B5446">
        <f>[1]资金台帐!B5446&amp;""</f>
      </c>
      <c r="H5446">
        <f>[1]资金台帐!H5446&amp;""</f>
      </c>
      <c r="J5446">
        <f>[1]资金台帐!J5446&amp;""</f>
      </c>
      <c r="N5446">
        <f>[1]资金台帐!N5446</f>
      </c>
      <c r="O5446">
        <f>[1]资金台帐!O5446&amp;""</f>
      </c>
      <c r="P5446">
        <f>[1]资金台帐!P5446&amp;""</f>
      </c>
      <c r="Q5446">
        <f>[1]资金台帐!Q5446&amp;""</f>
      </c>
      <c r="T5446">
        <f>[1]资金台帐!T5446&amp;""</f>
      </c>
      <c r="U5446">
        <f>[1]资金台帐!U5446&amp;""</f>
      </c>
      <c r="W5446">
        <f>[1]资金台帐!W5446&amp;""</f>
      </c>
      <c r="X5446">
        <f>[1]资金台帐!X5446&amp;""</f>
      </c>
      <c r="AB5446">
        <f>[1]资金台帐!AB5446</f>
        <v>0</v>
      </c>
      <c r="AC5446">
        <f>[1]资金台帐!AC5446</f>
        <v>0</v>
      </c>
      <c r="AD5446">
        <f>[1]资金台帐!AD5446</f>
        <v>0</v>
      </c>
      <c r="AJ5446">
        <f>[1]资金台帐!AJ5446</f>
        <v>0</v>
      </c>
      <c r="AK5446">
        <f>[1]资金台帐!AK5446</f>
        <v>0</v>
      </c>
      <c r="BA5446" s="22">
        <f t="shared" si="0"/>
      </c>
    </row>
    <row r="5447">
      <c r="B5447">
        <f>[1]资金台帐!B5447&amp;""</f>
      </c>
      <c r="H5447">
        <f>[1]资金台帐!H5447&amp;""</f>
      </c>
      <c r="J5447">
        <f>[1]资金台帐!J5447&amp;""</f>
      </c>
      <c r="N5447">
        <f>[1]资金台帐!N5447</f>
      </c>
      <c r="O5447">
        <f>[1]资金台帐!O5447&amp;""</f>
      </c>
      <c r="P5447">
        <f>[1]资金台帐!P5447&amp;""</f>
      </c>
      <c r="Q5447">
        <f>[1]资金台帐!Q5447&amp;""</f>
      </c>
      <c r="T5447">
        <f>[1]资金台帐!T5447&amp;""</f>
      </c>
      <c r="U5447">
        <f>[1]资金台帐!U5447&amp;""</f>
      </c>
      <c r="W5447">
        <f>[1]资金台帐!W5447&amp;""</f>
      </c>
      <c r="X5447">
        <f>[1]资金台帐!X5447&amp;""</f>
      </c>
      <c r="AB5447">
        <f>[1]资金台帐!AB5447</f>
        <v>0</v>
      </c>
      <c r="AC5447">
        <f>[1]资金台帐!AC5447</f>
        <v>0</v>
      </c>
      <c r="AD5447">
        <f>[1]资金台帐!AD5447</f>
        <v>0</v>
      </c>
      <c r="AJ5447">
        <f>[1]资金台帐!AJ5447</f>
        <v>0</v>
      </c>
      <c r="AK5447">
        <f>[1]资金台帐!AK5447</f>
        <v>0</v>
      </c>
      <c r="BA5447" s="22">
        <f t="shared" si="0"/>
      </c>
    </row>
    <row r="5448">
      <c r="B5448">
        <f>[1]资金台帐!B5448&amp;""</f>
      </c>
      <c r="H5448">
        <f>[1]资金台帐!H5448&amp;""</f>
      </c>
      <c r="J5448">
        <f>[1]资金台帐!J5448&amp;""</f>
      </c>
      <c r="N5448">
        <f>[1]资金台帐!N5448</f>
      </c>
      <c r="O5448">
        <f>[1]资金台帐!O5448&amp;""</f>
      </c>
      <c r="P5448">
        <f>[1]资金台帐!P5448&amp;""</f>
      </c>
      <c r="Q5448">
        <f>[1]资金台帐!Q5448&amp;""</f>
      </c>
      <c r="T5448">
        <f>[1]资金台帐!T5448&amp;""</f>
      </c>
      <c r="U5448">
        <f>[1]资金台帐!U5448&amp;""</f>
      </c>
      <c r="W5448">
        <f>[1]资金台帐!W5448&amp;""</f>
      </c>
      <c r="X5448">
        <f>[1]资金台帐!X5448&amp;""</f>
      </c>
      <c r="AB5448">
        <f>[1]资金台帐!AB5448</f>
        <v>0</v>
      </c>
      <c r="AC5448">
        <f>[1]资金台帐!AC5448</f>
        <v>0</v>
      </c>
      <c r="AD5448">
        <f>[1]资金台帐!AD5448</f>
        <v>0</v>
      </c>
      <c r="AJ5448">
        <f>[1]资金台帐!AJ5448</f>
        <v>0</v>
      </c>
      <c r="AK5448">
        <f>[1]资金台帐!AK5448</f>
        <v>0</v>
      </c>
      <c r="BA5448" s="22">
        <f t="shared" si="0"/>
      </c>
    </row>
    <row r="5449">
      <c r="B5449">
        <f>[1]资金台帐!B5449&amp;""</f>
      </c>
      <c r="H5449">
        <f>[1]资金台帐!H5449&amp;""</f>
      </c>
      <c r="J5449">
        <f>[1]资金台帐!J5449&amp;""</f>
      </c>
      <c r="N5449">
        <f>[1]资金台帐!N5449</f>
      </c>
      <c r="O5449">
        <f>[1]资金台帐!O5449&amp;""</f>
      </c>
      <c r="P5449">
        <f>[1]资金台帐!P5449&amp;""</f>
      </c>
      <c r="Q5449">
        <f>[1]资金台帐!Q5449&amp;""</f>
      </c>
      <c r="T5449">
        <f>[1]资金台帐!T5449&amp;""</f>
      </c>
      <c r="U5449">
        <f>[1]资金台帐!U5449&amp;""</f>
      </c>
      <c r="W5449">
        <f>[1]资金台帐!W5449&amp;""</f>
      </c>
      <c r="X5449">
        <f>[1]资金台帐!X5449&amp;""</f>
      </c>
      <c r="AB5449">
        <f>[1]资金台帐!AB5449</f>
        <v>0</v>
      </c>
      <c r="AC5449">
        <f>[1]资金台帐!AC5449</f>
        <v>0</v>
      </c>
      <c r="AD5449">
        <f>[1]资金台帐!AD5449</f>
        <v>0</v>
      </c>
      <c r="AJ5449">
        <f>[1]资金台帐!AJ5449</f>
        <v>0</v>
      </c>
      <c r="AK5449">
        <f>[1]资金台帐!AK5449</f>
        <v>0</v>
      </c>
      <c r="BA5449" s="22">
        <f t="shared" si="0"/>
      </c>
    </row>
    <row r="5450">
      <c r="B5450">
        <f>[1]资金台帐!B5450&amp;""</f>
      </c>
      <c r="H5450">
        <f>[1]资金台帐!H5450&amp;""</f>
      </c>
      <c r="J5450">
        <f>[1]资金台帐!J5450&amp;""</f>
      </c>
      <c r="N5450">
        <f>[1]资金台帐!N5450</f>
      </c>
      <c r="O5450">
        <f>[1]资金台帐!O5450&amp;""</f>
      </c>
      <c r="P5450">
        <f>[1]资金台帐!P5450&amp;""</f>
      </c>
      <c r="Q5450">
        <f>[1]资金台帐!Q5450&amp;""</f>
      </c>
      <c r="T5450">
        <f>[1]资金台帐!T5450&amp;""</f>
      </c>
      <c r="U5450">
        <f>[1]资金台帐!U5450&amp;""</f>
      </c>
      <c r="W5450">
        <f>[1]资金台帐!W5450&amp;""</f>
      </c>
      <c r="X5450">
        <f>[1]资金台帐!X5450&amp;""</f>
      </c>
      <c r="AB5450">
        <f>[1]资金台帐!AB5450</f>
        <v>0</v>
      </c>
      <c r="AC5450">
        <f>[1]资金台帐!AC5450</f>
        <v>0</v>
      </c>
      <c r="AD5450">
        <f>[1]资金台帐!AD5450</f>
        <v>0</v>
      </c>
      <c r="AJ5450">
        <f>[1]资金台帐!AJ5450</f>
        <v>0</v>
      </c>
      <c r="AK5450">
        <f>[1]资金台帐!AK5450</f>
        <v>0</v>
      </c>
      <c r="BA5450" s="22">
        <f t="shared" si="0"/>
      </c>
    </row>
    <row r="5451">
      <c r="B5451">
        <f>[1]资金台帐!B5451&amp;""</f>
      </c>
      <c r="H5451">
        <f>[1]资金台帐!H5451&amp;""</f>
      </c>
      <c r="J5451">
        <f>[1]资金台帐!J5451&amp;""</f>
      </c>
      <c r="N5451">
        <f>[1]资金台帐!N5451</f>
      </c>
      <c r="O5451">
        <f>[1]资金台帐!O5451&amp;""</f>
      </c>
      <c r="P5451">
        <f>[1]资金台帐!P5451&amp;""</f>
      </c>
      <c r="Q5451">
        <f>[1]资金台帐!Q5451&amp;""</f>
      </c>
      <c r="T5451">
        <f>[1]资金台帐!T5451&amp;""</f>
      </c>
      <c r="U5451">
        <f>[1]资金台帐!U5451&amp;""</f>
      </c>
      <c r="W5451">
        <f>[1]资金台帐!W5451&amp;""</f>
      </c>
      <c r="X5451">
        <f>[1]资金台帐!X5451&amp;""</f>
      </c>
      <c r="AB5451">
        <f>[1]资金台帐!AB5451</f>
        <v>0</v>
      </c>
      <c r="AC5451">
        <f>[1]资金台帐!AC5451</f>
        <v>0</v>
      </c>
      <c r="AD5451">
        <f>[1]资金台帐!AD5451</f>
        <v>0</v>
      </c>
      <c r="AJ5451">
        <f>[1]资金台帐!AJ5451</f>
        <v>0</v>
      </c>
      <c r="AK5451">
        <f>[1]资金台帐!AK5451</f>
        <v>0</v>
      </c>
      <c r="BA5451" s="22">
        <f t="shared" si="0"/>
      </c>
    </row>
    <row r="5452">
      <c r="B5452">
        <f>[1]资金台帐!B5452&amp;""</f>
      </c>
      <c r="H5452">
        <f>[1]资金台帐!H5452&amp;""</f>
      </c>
      <c r="J5452">
        <f>[1]资金台帐!J5452&amp;""</f>
      </c>
      <c r="N5452">
        <f>[1]资金台帐!N5452</f>
      </c>
      <c r="O5452">
        <f>[1]资金台帐!O5452&amp;""</f>
      </c>
      <c r="P5452">
        <f>[1]资金台帐!P5452&amp;""</f>
      </c>
      <c r="Q5452">
        <f>[1]资金台帐!Q5452&amp;""</f>
      </c>
      <c r="T5452">
        <f>[1]资金台帐!T5452&amp;""</f>
      </c>
      <c r="U5452">
        <f>[1]资金台帐!U5452&amp;""</f>
      </c>
      <c r="W5452">
        <f>[1]资金台帐!W5452&amp;""</f>
      </c>
      <c r="X5452">
        <f>[1]资金台帐!X5452&amp;""</f>
      </c>
      <c r="AB5452">
        <f>[1]资金台帐!AB5452</f>
        <v>0</v>
      </c>
      <c r="AC5452">
        <f>[1]资金台帐!AC5452</f>
        <v>0</v>
      </c>
      <c r="AD5452">
        <f>[1]资金台帐!AD5452</f>
        <v>0</v>
      </c>
      <c r="AJ5452">
        <f>[1]资金台帐!AJ5452</f>
        <v>0</v>
      </c>
      <c r="AK5452">
        <f>[1]资金台帐!AK5452</f>
        <v>0</v>
      </c>
      <c r="BA5452" s="22">
        <f t="shared" si="0"/>
      </c>
    </row>
    <row r="5453">
      <c r="B5453">
        <f>[1]资金台帐!B5453&amp;""</f>
      </c>
      <c r="H5453">
        <f>[1]资金台帐!H5453&amp;""</f>
      </c>
      <c r="J5453">
        <f>[1]资金台帐!J5453&amp;""</f>
      </c>
      <c r="N5453">
        <f>[1]资金台帐!N5453</f>
      </c>
      <c r="O5453">
        <f>[1]资金台帐!O5453&amp;""</f>
      </c>
      <c r="P5453">
        <f>[1]资金台帐!P5453&amp;""</f>
      </c>
      <c r="Q5453">
        <f>[1]资金台帐!Q5453&amp;""</f>
      </c>
      <c r="T5453">
        <f>[1]资金台帐!T5453&amp;""</f>
      </c>
      <c r="U5453">
        <f>[1]资金台帐!U5453&amp;""</f>
      </c>
      <c r="W5453">
        <f>[1]资金台帐!W5453&amp;""</f>
      </c>
      <c r="X5453">
        <f>[1]资金台帐!X5453&amp;""</f>
      </c>
      <c r="AB5453">
        <f>[1]资金台帐!AB5453</f>
        <v>0</v>
      </c>
      <c r="AC5453">
        <f>[1]资金台帐!AC5453</f>
        <v>0</v>
      </c>
      <c r="AD5453">
        <f>[1]资金台帐!AD5453</f>
        <v>0</v>
      </c>
      <c r="AJ5453">
        <f>[1]资金台帐!AJ5453</f>
        <v>0</v>
      </c>
      <c r="AK5453">
        <f>[1]资金台帐!AK5453</f>
        <v>0</v>
      </c>
      <c r="BA5453" s="22">
        <f t="shared" si="0"/>
      </c>
    </row>
    <row r="5454">
      <c r="B5454">
        <f>[1]资金台帐!B5454&amp;""</f>
      </c>
      <c r="H5454">
        <f>[1]资金台帐!H5454&amp;""</f>
      </c>
      <c r="J5454">
        <f>[1]资金台帐!J5454&amp;""</f>
      </c>
      <c r="N5454">
        <f>[1]资金台帐!N5454</f>
      </c>
      <c r="O5454">
        <f>[1]资金台帐!O5454&amp;""</f>
      </c>
      <c r="P5454">
        <f>[1]资金台帐!P5454&amp;""</f>
      </c>
      <c r="Q5454">
        <f>[1]资金台帐!Q5454&amp;""</f>
      </c>
      <c r="T5454">
        <f>[1]资金台帐!T5454&amp;""</f>
      </c>
      <c r="U5454">
        <f>[1]资金台帐!U5454&amp;""</f>
      </c>
      <c r="W5454">
        <f>[1]资金台帐!W5454&amp;""</f>
      </c>
      <c r="X5454">
        <f>[1]资金台帐!X5454&amp;""</f>
      </c>
      <c r="AB5454">
        <f>[1]资金台帐!AB5454</f>
        <v>0</v>
      </c>
      <c r="AC5454">
        <f>[1]资金台帐!AC5454</f>
        <v>0</v>
      </c>
      <c r="AD5454">
        <f>[1]资金台帐!AD5454</f>
        <v>0</v>
      </c>
      <c r="AJ5454">
        <f>[1]资金台帐!AJ5454</f>
        <v>0</v>
      </c>
      <c r="AK5454">
        <f>[1]资金台帐!AK5454</f>
        <v>0</v>
      </c>
      <c r="BA5454" s="22">
        <f t="shared" si="0"/>
      </c>
    </row>
    <row r="5455">
      <c r="B5455">
        <f>[1]资金台帐!B5455&amp;""</f>
      </c>
      <c r="H5455">
        <f>[1]资金台帐!H5455&amp;""</f>
      </c>
      <c r="J5455">
        <f>[1]资金台帐!J5455&amp;""</f>
      </c>
      <c r="N5455">
        <f>[1]资金台帐!N5455</f>
      </c>
      <c r="O5455">
        <f>[1]资金台帐!O5455&amp;""</f>
      </c>
      <c r="P5455">
        <f>[1]资金台帐!P5455&amp;""</f>
      </c>
      <c r="Q5455">
        <f>[1]资金台帐!Q5455&amp;""</f>
      </c>
      <c r="T5455">
        <f>[1]资金台帐!T5455&amp;""</f>
      </c>
      <c r="U5455">
        <f>[1]资金台帐!U5455&amp;""</f>
      </c>
      <c r="W5455">
        <f>[1]资金台帐!W5455&amp;""</f>
      </c>
      <c r="X5455">
        <f>[1]资金台帐!X5455&amp;""</f>
      </c>
      <c r="AB5455">
        <f>[1]资金台帐!AB5455</f>
        <v>0</v>
      </c>
      <c r="AC5455">
        <f>[1]资金台帐!AC5455</f>
        <v>0</v>
      </c>
      <c r="AD5455">
        <f>[1]资金台帐!AD5455</f>
        <v>0</v>
      </c>
      <c r="AJ5455">
        <f>[1]资金台帐!AJ5455</f>
        <v>0</v>
      </c>
      <c r="AK5455">
        <f>[1]资金台帐!AK5455</f>
        <v>0</v>
      </c>
      <c r="BA5455" s="22">
        <f t="shared" si="0"/>
      </c>
    </row>
    <row r="5456">
      <c r="B5456">
        <f>[1]资金台帐!B5456&amp;""</f>
      </c>
      <c r="H5456">
        <f>[1]资金台帐!H5456&amp;""</f>
      </c>
      <c r="J5456">
        <f>[1]资金台帐!J5456&amp;""</f>
      </c>
      <c r="N5456">
        <f>[1]资金台帐!N5456</f>
      </c>
      <c r="O5456">
        <f>[1]资金台帐!O5456&amp;""</f>
      </c>
      <c r="P5456">
        <f>[1]资金台帐!P5456&amp;""</f>
      </c>
      <c r="Q5456">
        <f>[1]资金台帐!Q5456&amp;""</f>
      </c>
      <c r="T5456">
        <f>[1]资金台帐!T5456&amp;""</f>
      </c>
      <c r="U5456">
        <f>[1]资金台帐!U5456&amp;""</f>
      </c>
      <c r="W5456">
        <f>[1]资金台帐!W5456&amp;""</f>
      </c>
      <c r="X5456">
        <f>[1]资金台帐!X5456&amp;""</f>
      </c>
      <c r="AB5456">
        <f>[1]资金台帐!AB5456</f>
        <v>0</v>
      </c>
      <c r="AC5456">
        <f>[1]资金台帐!AC5456</f>
        <v>0</v>
      </c>
      <c r="AD5456">
        <f>[1]资金台帐!AD5456</f>
        <v>0</v>
      </c>
      <c r="AJ5456">
        <f>[1]资金台帐!AJ5456</f>
        <v>0</v>
      </c>
      <c r="AK5456">
        <f>[1]资金台帐!AK5456</f>
        <v>0</v>
      </c>
      <c r="BA5456" s="22">
        <f t="shared" si="0"/>
      </c>
    </row>
    <row r="5457">
      <c r="B5457">
        <f>[1]资金台帐!B5457&amp;""</f>
      </c>
      <c r="H5457">
        <f>[1]资金台帐!H5457&amp;""</f>
      </c>
      <c r="J5457">
        <f>[1]资金台帐!J5457&amp;""</f>
      </c>
      <c r="N5457">
        <f>[1]资金台帐!N5457</f>
      </c>
      <c r="O5457">
        <f>[1]资金台帐!O5457&amp;""</f>
      </c>
      <c r="P5457">
        <f>[1]资金台帐!P5457&amp;""</f>
      </c>
      <c r="Q5457">
        <f>[1]资金台帐!Q5457&amp;""</f>
      </c>
      <c r="T5457">
        <f>[1]资金台帐!T5457&amp;""</f>
      </c>
      <c r="U5457">
        <f>[1]资金台帐!U5457&amp;""</f>
      </c>
      <c r="W5457">
        <f>[1]资金台帐!W5457&amp;""</f>
      </c>
      <c r="X5457">
        <f>[1]资金台帐!X5457&amp;""</f>
      </c>
      <c r="AB5457">
        <f>[1]资金台帐!AB5457</f>
        <v>0</v>
      </c>
      <c r="AC5457">
        <f>[1]资金台帐!AC5457</f>
        <v>0</v>
      </c>
      <c r="AD5457">
        <f>[1]资金台帐!AD5457</f>
        <v>0</v>
      </c>
      <c r="AJ5457">
        <f>[1]资金台帐!AJ5457</f>
        <v>0</v>
      </c>
      <c r="AK5457">
        <f>[1]资金台帐!AK5457</f>
        <v>0</v>
      </c>
      <c r="BA5457" s="22">
        <f t="shared" si="0"/>
      </c>
    </row>
    <row r="5458">
      <c r="B5458">
        <f>[1]资金台帐!B5458&amp;""</f>
      </c>
      <c r="H5458">
        <f>[1]资金台帐!H5458&amp;""</f>
      </c>
      <c r="J5458">
        <f>[1]资金台帐!J5458&amp;""</f>
      </c>
      <c r="N5458">
        <f>[1]资金台帐!N5458</f>
      </c>
      <c r="O5458">
        <f>[1]资金台帐!O5458&amp;""</f>
      </c>
      <c r="P5458">
        <f>[1]资金台帐!P5458&amp;""</f>
      </c>
      <c r="Q5458">
        <f>[1]资金台帐!Q5458&amp;""</f>
      </c>
      <c r="T5458">
        <f>[1]资金台帐!T5458&amp;""</f>
      </c>
      <c r="U5458">
        <f>[1]资金台帐!U5458&amp;""</f>
      </c>
      <c r="W5458">
        <f>[1]资金台帐!W5458&amp;""</f>
      </c>
      <c r="X5458">
        <f>[1]资金台帐!X5458&amp;""</f>
      </c>
      <c r="AB5458">
        <f>[1]资金台帐!AB5458</f>
        <v>0</v>
      </c>
      <c r="AC5458">
        <f>[1]资金台帐!AC5458</f>
        <v>0</v>
      </c>
      <c r="AD5458">
        <f>[1]资金台帐!AD5458</f>
        <v>0</v>
      </c>
      <c r="AJ5458">
        <f>[1]资金台帐!AJ5458</f>
        <v>0</v>
      </c>
      <c r="AK5458">
        <f>[1]资金台帐!AK5458</f>
        <v>0</v>
      </c>
      <c r="BA5458" s="22">
        <f t="shared" si="0"/>
      </c>
    </row>
    <row r="5459">
      <c r="B5459">
        <f>[1]资金台帐!B5459&amp;""</f>
      </c>
      <c r="H5459">
        <f>[1]资金台帐!H5459&amp;""</f>
      </c>
      <c r="J5459">
        <f>[1]资金台帐!J5459&amp;""</f>
      </c>
      <c r="N5459">
        <f>[1]资金台帐!N5459</f>
      </c>
      <c r="O5459">
        <f>[1]资金台帐!O5459&amp;""</f>
      </c>
      <c r="P5459">
        <f>[1]资金台帐!P5459&amp;""</f>
      </c>
      <c r="Q5459">
        <f>[1]资金台帐!Q5459&amp;""</f>
      </c>
      <c r="T5459">
        <f>[1]资金台帐!T5459&amp;""</f>
      </c>
      <c r="U5459">
        <f>[1]资金台帐!U5459&amp;""</f>
      </c>
      <c r="W5459">
        <f>[1]资金台帐!W5459&amp;""</f>
      </c>
      <c r="X5459">
        <f>[1]资金台帐!X5459&amp;""</f>
      </c>
      <c r="AB5459">
        <f>[1]资金台帐!AB5459</f>
        <v>0</v>
      </c>
      <c r="AC5459">
        <f>[1]资金台帐!AC5459</f>
        <v>0</v>
      </c>
      <c r="AD5459">
        <f>[1]资金台帐!AD5459</f>
        <v>0</v>
      </c>
      <c r="AJ5459">
        <f>[1]资金台帐!AJ5459</f>
        <v>0</v>
      </c>
      <c r="AK5459">
        <f>[1]资金台帐!AK5459</f>
        <v>0</v>
      </c>
      <c r="BA5459" s="22">
        <f t="shared" si="0"/>
      </c>
    </row>
    <row r="5460">
      <c r="B5460">
        <f>[1]资金台帐!B5460&amp;""</f>
      </c>
      <c r="H5460">
        <f>[1]资金台帐!H5460&amp;""</f>
      </c>
      <c r="J5460">
        <f>[1]资金台帐!J5460&amp;""</f>
      </c>
      <c r="N5460">
        <f>[1]资金台帐!N5460</f>
      </c>
      <c r="O5460">
        <f>[1]资金台帐!O5460&amp;""</f>
      </c>
      <c r="P5460">
        <f>[1]资金台帐!P5460&amp;""</f>
      </c>
      <c r="Q5460">
        <f>[1]资金台帐!Q5460&amp;""</f>
      </c>
      <c r="T5460">
        <f>[1]资金台帐!T5460&amp;""</f>
      </c>
      <c r="U5460">
        <f>[1]资金台帐!U5460&amp;""</f>
      </c>
      <c r="W5460">
        <f>[1]资金台帐!W5460&amp;""</f>
      </c>
      <c r="X5460">
        <f>[1]资金台帐!X5460&amp;""</f>
      </c>
      <c r="AB5460">
        <f>[1]资金台帐!AB5460</f>
        <v>0</v>
      </c>
      <c r="AC5460">
        <f>[1]资金台帐!AC5460</f>
        <v>0</v>
      </c>
      <c r="AD5460">
        <f>[1]资金台帐!AD5460</f>
        <v>0</v>
      </c>
      <c r="AJ5460">
        <f>[1]资金台帐!AJ5460</f>
        <v>0</v>
      </c>
      <c r="AK5460">
        <f>[1]资金台帐!AK5460</f>
        <v>0</v>
      </c>
      <c r="BA5460" s="22">
        <f t="shared" si="0"/>
      </c>
    </row>
    <row r="5461">
      <c r="B5461">
        <f>[1]资金台帐!B5461&amp;""</f>
      </c>
      <c r="H5461">
        <f>[1]资金台帐!H5461&amp;""</f>
      </c>
      <c r="J5461">
        <f>[1]资金台帐!J5461&amp;""</f>
      </c>
      <c r="N5461">
        <f>[1]资金台帐!N5461</f>
      </c>
      <c r="O5461">
        <f>[1]资金台帐!O5461&amp;""</f>
      </c>
      <c r="P5461">
        <f>[1]资金台帐!P5461&amp;""</f>
      </c>
      <c r="Q5461">
        <f>[1]资金台帐!Q5461&amp;""</f>
      </c>
      <c r="T5461">
        <f>[1]资金台帐!T5461&amp;""</f>
      </c>
      <c r="U5461">
        <f>[1]资金台帐!U5461&amp;""</f>
      </c>
      <c r="W5461">
        <f>[1]资金台帐!W5461&amp;""</f>
      </c>
      <c r="X5461">
        <f>[1]资金台帐!X5461&amp;""</f>
      </c>
      <c r="AB5461">
        <f>[1]资金台帐!AB5461</f>
        <v>0</v>
      </c>
      <c r="AC5461">
        <f>[1]资金台帐!AC5461</f>
        <v>0</v>
      </c>
      <c r="AD5461">
        <f>[1]资金台帐!AD5461</f>
        <v>0</v>
      </c>
      <c r="AJ5461">
        <f>[1]资金台帐!AJ5461</f>
        <v>0</v>
      </c>
      <c r="AK5461">
        <f>[1]资金台帐!AK5461</f>
        <v>0</v>
      </c>
      <c r="BA5461" s="22">
        <f t="shared" si="0"/>
      </c>
    </row>
    <row r="5462">
      <c r="B5462">
        <f>[1]资金台帐!B5462&amp;""</f>
      </c>
      <c r="H5462">
        <f>[1]资金台帐!H5462&amp;""</f>
      </c>
      <c r="J5462">
        <f>[1]资金台帐!J5462&amp;""</f>
      </c>
      <c r="N5462">
        <f>[1]资金台帐!N5462</f>
      </c>
      <c r="O5462">
        <f>[1]资金台帐!O5462&amp;""</f>
      </c>
      <c r="P5462">
        <f>[1]资金台帐!P5462&amp;""</f>
      </c>
      <c r="Q5462">
        <f>[1]资金台帐!Q5462&amp;""</f>
      </c>
      <c r="T5462">
        <f>[1]资金台帐!T5462&amp;""</f>
      </c>
      <c r="U5462">
        <f>[1]资金台帐!U5462&amp;""</f>
      </c>
      <c r="W5462">
        <f>[1]资金台帐!W5462&amp;""</f>
      </c>
      <c r="X5462">
        <f>[1]资金台帐!X5462&amp;""</f>
      </c>
      <c r="AB5462">
        <f>[1]资金台帐!AB5462</f>
        <v>0</v>
      </c>
      <c r="AC5462">
        <f>[1]资金台帐!AC5462</f>
        <v>0</v>
      </c>
      <c r="AD5462">
        <f>[1]资金台帐!AD5462</f>
        <v>0</v>
      </c>
      <c r="AJ5462">
        <f>[1]资金台帐!AJ5462</f>
        <v>0</v>
      </c>
      <c r="AK5462">
        <f>[1]资金台帐!AK5462</f>
        <v>0</v>
      </c>
      <c r="BA5462" s="22">
        <f t="shared" si="0"/>
      </c>
    </row>
    <row r="5463">
      <c r="B5463">
        <f>[1]资金台帐!B5463&amp;""</f>
      </c>
      <c r="H5463">
        <f>[1]资金台帐!H5463&amp;""</f>
      </c>
      <c r="J5463">
        <f>[1]资金台帐!J5463&amp;""</f>
      </c>
      <c r="N5463">
        <f>[1]资金台帐!N5463</f>
      </c>
      <c r="O5463">
        <f>[1]资金台帐!O5463&amp;""</f>
      </c>
      <c r="P5463">
        <f>[1]资金台帐!P5463&amp;""</f>
      </c>
      <c r="Q5463">
        <f>[1]资金台帐!Q5463&amp;""</f>
      </c>
      <c r="T5463">
        <f>[1]资金台帐!T5463&amp;""</f>
      </c>
      <c r="U5463">
        <f>[1]资金台帐!U5463&amp;""</f>
      </c>
      <c r="W5463">
        <f>[1]资金台帐!W5463&amp;""</f>
      </c>
      <c r="X5463">
        <f>[1]资金台帐!X5463&amp;""</f>
      </c>
      <c r="AB5463">
        <f>[1]资金台帐!AB5463</f>
        <v>0</v>
      </c>
      <c r="AC5463">
        <f>[1]资金台帐!AC5463</f>
        <v>0</v>
      </c>
      <c r="AD5463">
        <f>[1]资金台帐!AD5463</f>
        <v>0</v>
      </c>
      <c r="AJ5463">
        <f>[1]资金台帐!AJ5463</f>
        <v>0</v>
      </c>
      <c r="AK5463">
        <f>[1]资金台帐!AK5463</f>
        <v>0</v>
      </c>
      <c r="BA5463" s="22">
        <f t="shared" si="0"/>
      </c>
    </row>
    <row r="5464">
      <c r="B5464">
        <f>[1]资金台帐!B5464&amp;""</f>
      </c>
      <c r="H5464">
        <f>[1]资金台帐!H5464&amp;""</f>
      </c>
      <c r="J5464">
        <f>[1]资金台帐!J5464&amp;""</f>
      </c>
      <c r="N5464">
        <f>[1]资金台帐!N5464</f>
      </c>
      <c r="O5464">
        <f>[1]资金台帐!O5464&amp;""</f>
      </c>
      <c r="P5464">
        <f>[1]资金台帐!P5464&amp;""</f>
      </c>
      <c r="Q5464">
        <f>[1]资金台帐!Q5464&amp;""</f>
      </c>
      <c r="T5464">
        <f>[1]资金台帐!T5464&amp;""</f>
      </c>
      <c r="U5464">
        <f>[1]资金台帐!U5464&amp;""</f>
      </c>
      <c r="W5464">
        <f>[1]资金台帐!W5464&amp;""</f>
      </c>
      <c r="X5464">
        <f>[1]资金台帐!X5464&amp;""</f>
      </c>
      <c r="AB5464">
        <f>[1]资金台帐!AB5464</f>
        <v>0</v>
      </c>
      <c r="AC5464">
        <f>[1]资金台帐!AC5464</f>
        <v>0</v>
      </c>
      <c r="AD5464">
        <f>[1]资金台帐!AD5464</f>
        <v>0</v>
      </c>
      <c r="AJ5464">
        <f>[1]资金台帐!AJ5464</f>
        <v>0</v>
      </c>
      <c r="AK5464">
        <f>[1]资金台帐!AK5464</f>
        <v>0</v>
      </c>
      <c r="BA5464" s="22">
        <f t="shared" si="0"/>
      </c>
    </row>
    <row r="5465">
      <c r="B5465">
        <f>[1]资金台帐!B5465&amp;""</f>
      </c>
      <c r="H5465">
        <f>[1]资金台帐!H5465&amp;""</f>
      </c>
      <c r="J5465">
        <f>[1]资金台帐!J5465&amp;""</f>
      </c>
      <c r="N5465">
        <f>[1]资金台帐!N5465</f>
      </c>
      <c r="O5465">
        <f>[1]资金台帐!O5465&amp;""</f>
      </c>
      <c r="P5465">
        <f>[1]资金台帐!P5465&amp;""</f>
      </c>
      <c r="Q5465">
        <f>[1]资金台帐!Q5465&amp;""</f>
      </c>
      <c r="T5465">
        <f>[1]资金台帐!T5465&amp;""</f>
      </c>
      <c r="U5465">
        <f>[1]资金台帐!U5465&amp;""</f>
      </c>
      <c r="W5465">
        <f>[1]资金台帐!W5465&amp;""</f>
      </c>
      <c r="X5465">
        <f>[1]资金台帐!X5465&amp;""</f>
      </c>
      <c r="AB5465">
        <f>[1]资金台帐!AB5465</f>
        <v>0</v>
      </c>
      <c r="AC5465">
        <f>[1]资金台帐!AC5465</f>
        <v>0</v>
      </c>
      <c r="AD5465">
        <f>[1]资金台帐!AD5465</f>
        <v>0</v>
      </c>
      <c r="AJ5465">
        <f>[1]资金台帐!AJ5465</f>
        <v>0</v>
      </c>
      <c r="AK5465">
        <f>[1]资金台帐!AK5465</f>
        <v>0</v>
      </c>
      <c r="BA5465" s="22">
        <f t="shared" si="0"/>
      </c>
    </row>
    <row r="5466">
      <c r="B5466">
        <f>[1]资金台帐!B5466&amp;""</f>
      </c>
      <c r="H5466">
        <f>[1]资金台帐!H5466&amp;""</f>
      </c>
      <c r="J5466">
        <f>[1]资金台帐!J5466&amp;""</f>
      </c>
      <c r="N5466">
        <f>[1]资金台帐!N5466</f>
      </c>
      <c r="O5466">
        <f>[1]资金台帐!O5466&amp;""</f>
      </c>
      <c r="P5466">
        <f>[1]资金台帐!P5466&amp;""</f>
      </c>
      <c r="Q5466">
        <f>[1]资金台帐!Q5466&amp;""</f>
      </c>
      <c r="T5466">
        <f>[1]资金台帐!T5466&amp;""</f>
      </c>
      <c r="U5466">
        <f>[1]资金台帐!U5466&amp;""</f>
      </c>
      <c r="W5466">
        <f>[1]资金台帐!W5466&amp;""</f>
      </c>
      <c r="X5466">
        <f>[1]资金台帐!X5466&amp;""</f>
      </c>
      <c r="AB5466">
        <f>[1]资金台帐!AB5466</f>
        <v>0</v>
      </c>
      <c r="AC5466">
        <f>[1]资金台帐!AC5466</f>
        <v>0</v>
      </c>
      <c r="AD5466">
        <f>[1]资金台帐!AD5466</f>
        <v>0</v>
      </c>
      <c r="AJ5466">
        <f>[1]资金台帐!AJ5466</f>
        <v>0</v>
      </c>
      <c r="AK5466">
        <f>[1]资金台帐!AK5466</f>
        <v>0</v>
      </c>
      <c r="BA5466" s="22">
        <f t="shared" si="0"/>
      </c>
    </row>
    <row r="5467">
      <c r="B5467">
        <f>[1]资金台帐!B5467&amp;""</f>
      </c>
      <c r="H5467">
        <f>[1]资金台帐!H5467&amp;""</f>
      </c>
      <c r="J5467">
        <f>[1]资金台帐!J5467&amp;""</f>
      </c>
      <c r="N5467">
        <f>[1]资金台帐!N5467</f>
      </c>
      <c r="O5467">
        <f>[1]资金台帐!O5467&amp;""</f>
      </c>
      <c r="P5467">
        <f>[1]资金台帐!P5467&amp;""</f>
      </c>
      <c r="Q5467">
        <f>[1]资金台帐!Q5467&amp;""</f>
      </c>
      <c r="T5467">
        <f>[1]资金台帐!T5467&amp;""</f>
      </c>
      <c r="U5467">
        <f>[1]资金台帐!U5467&amp;""</f>
      </c>
      <c r="W5467">
        <f>[1]资金台帐!W5467&amp;""</f>
      </c>
      <c r="X5467">
        <f>[1]资金台帐!X5467&amp;""</f>
      </c>
      <c r="AB5467">
        <f>[1]资金台帐!AB5467</f>
        <v>0</v>
      </c>
      <c r="AC5467">
        <f>[1]资金台帐!AC5467</f>
        <v>0</v>
      </c>
      <c r="AD5467">
        <f>[1]资金台帐!AD5467</f>
        <v>0</v>
      </c>
      <c r="AJ5467">
        <f>[1]资金台帐!AJ5467</f>
        <v>0</v>
      </c>
      <c r="AK5467">
        <f>[1]资金台帐!AK5467</f>
        <v>0</v>
      </c>
      <c r="BA5467" s="22">
        <f t="shared" si="0"/>
      </c>
    </row>
    <row r="5468">
      <c r="B5468">
        <f>[1]资金台帐!B5468&amp;""</f>
      </c>
      <c r="H5468">
        <f>[1]资金台帐!H5468&amp;""</f>
      </c>
      <c r="J5468">
        <f>[1]资金台帐!J5468&amp;""</f>
      </c>
      <c r="N5468">
        <f>[1]资金台帐!N5468</f>
      </c>
      <c r="O5468">
        <f>[1]资金台帐!O5468&amp;""</f>
      </c>
      <c r="P5468">
        <f>[1]资金台帐!P5468&amp;""</f>
      </c>
      <c r="Q5468">
        <f>[1]资金台帐!Q5468&amp;""</f>
      </c>
      <c r="T5468">
        <f>[1]资金台帐!T5468&amp;""</f>
      </c>
      <c r="U5468">
        <f>[1]资金台帐!U5468&amp;""</f>
      </c>
      <c r="W5468">
        <f>[1]资金台帐!W5468&amp;""</f>
      </c>
      <c r="X5468">
        <f>[1]资金台帐!X5468&amp;""</f>
      </c>
      <c r="AB5468">
        <f>[1]资金台帐!AB5468</f>
        <v>0</v>
      </c>
      <c r="AC5468">
        <f>[1]资金台帐!AC5468</f>
        <v>0</v>
      </c>
      <c r="AD5468">
        <f>[1]资金台帐!AD5468</f>
        <v>0</v>
      </c>
      <c r="AJ5468">
        <f>[1]资金台帐!AJ5468</f>
        <v>0</v>
      </c>
      <c r="AK5468">
        <f>[1]资金台帐!AK5468</f>
        <v>0</v>
      </c>
      <c r="BA5468" s="22">
        <f t="shared" si="0"/>
      </c>
    </row>
    <row r="5469">
      <c r="B5469">
        <f>[1]资金台帐!B5469&amp;""</f>
      </c>
      <c r="H5469">
        <f>[1]资金台帐!H5469&amp;""</f>
      </c>
      <c r="J5469">
        <f>[1]资金台帐!J5469&amp;""</f>
      </c>
      <c r="N5469">
        <f>[1]资金台帐!N5469</f>
      </c>
      <c r="O5469">
        <f>[1]资金台帐!O5469&amp;""</f>
      </c>
      <c r="P5469">
        <f>[1]资金台帐!P5469&amp;""</f>
      </c>
      <c r="Q5469">
        <f>[1]资金台帐!Q5469&amp;""</f>
      </c>
      <c r="T5469">
        <f>[1]资金台帐!T5469&amp;""</f>
      </c>
      <c r="U5469">
        <f>[1]资金台帐!U5469&amp;""</f>
      </c>
      <c r="W5469">
        <f>[1]资金台帐!W5469&amp;""</f>
      </c>
      <c r="X5469">
        <f>[1]资金台帐!X5469&amp;""</f>
      </c>
      <c r="AB5469">
        <f>[1]资金台帐!AB5469</f>
        <v>0</v>
      </c>
      <c r="AC5469">
        <f>[1]资金台帐!AC5469</f>
        <v>0</v>
      </c>
      <c r="AD5469">
        <f>[1]资金台帐!AD5469</f>
        <v>0</v>
      </c>
      <c r="AJ5469">
        <f>[1]资金台帐!AJ5469</f>
        <v>0</v>
      </c>
      <c r="AK5469">
        <f>[1]资金台帐!AK5469</f>
        <v>0</v>
      </c>
      <c r="BA5469" s="22">
        <f t="shared" si="0"/>
      </c>
    </row>
    <row r="5470">
      <c r="B5470">
        <f>[1]资金台帐!B5470&amp;""</f>
      </c>
      <c r="H5470">
        <f>[1]资金台帐!H5470&amp;""</f>
      </c>
      <c r="J5470">
        <f>[1]资金台帐!J5470&amp;""</f>
      </c>
      <c r="N5470">
        <f>[1]资金台帐!N5470</f>
      </c>
      <c r="O5470">
        <f>[1]资金台帐!O5470&amp;""</f>
      </c>
      <c r="P5470">
        <f>[1]资金台帐!P5470&amp;""</f>
      </c>
      <c r="Q5470">
        <f>[1]资金台帐!Q5470&amp;""</f>
      </c>
      <c r="T5470">
        <f>[1]资金台帐!T5470&amp;""</f>
      </c>
      <c r="U5470">
        <f>[1]资金台帐!U5470&amp;""</f>
      </c>
      <c r="W5470">
        <f>[1]资金台帐!W5470&amp;""</f>
      </c>
      <c r="X5470">
        <f>[1]资金台帐!X5470&amp;""</f>
      </c>
      <c r="AB5470">
        <f>[1]资金台帐!AB5470</f>
        <v>0</v>
      </c>
      <c r="AC5470">
        <f>[1]资金台帐!AC5470</f>
        <v>0</v>
      </c>
      <c r="AD5470">
        <f>[1]资金台帐!AD5470</f>
        <v>0</v>
      </c>
      <c r="AJ5470">
        <f>[1]资金台帐!AJ5470</f>
        <v>0</v>
      </c>
      <c r="AK5470">
        <f>[1]资金台帐!AK5470</f>
        <v>0</v>
      </c>
      <c r="BA5470" s="22">
        <f t="shared" si="0"/>
      </c>
    </row>
    <row r="5471">
      <c r="B5471">
        <f>[1]资金台帐!B5471&amp;""</f>
      </c>
      <c r="H5471">
        <f>[1]资金台帐!H5471&amp;""</f>
      </c>
      <c r="J5471">
        <f>[1]资金台帐!J5471&amp;""</f>
      </c>
      <c r="N5471">
        <f>[1]资金台帐!N5471</f>
      </c>
      <c r="O5471">
        <f>[1]资金台帐!O5471&amp;""</f>
      </c>
      <c r="P5471">
        <f>[1]资金台帐!P5471&amp;""</f>
      </c>
      <c r="Q5471">
        <f>[1]资金台帐!Q5471&amp;""</f>
      </c>
      <c r="T5471">
        <f>[1]资金台帐!T5471&amp;""</f>
      </c>
      <c r="U5471">
        <f>[1]资金台帐!U5471&amp;""</f>
      </c>
      <c r="W5471">
        <f>[1]资金台帐!W5471&amp;""</f>
      </c>
      <c r="X5471">
        <f>[1]资金台帐!X5471&amp;""</f>
      </c>
      <c r="AB5471">
        <f>[1]资金台帐!AB5471</f>
        <v>0</v>
      </c>
      <c r="AC5471">
        <f>[1]资金台帐!AC5471</f>
        <v>0</v>
      </c>
      <c r="AD5471">
        <f>[1]资金台帐!AD5471</f>
        <v>0</v>
      </c>
      <c r="AJ5471">
        <f>[1]资金台帐!AJ5471</f>
        <v>0</v>
      </c>
      <c r="AK5471">
        <f>[1]资金台帐!AK5471</f>
        <v>0</v>
      </c>
      <c r="BA5471" s="22">
        <f t="shared" si="0"/>
      </c>
    </row>
    <row r="5472">
      <c r="B5472">
        <f>[1]资金台帐!B5472&amp;""</f>
      </c>
      <c r="H5472">
        <f>[1]资金台帐!H5472&amp;""</f>
      </c>
      <c r="J5472">
        <f>[1]资金台帐!J5472&amp;""</f>
      </c>
      <c r="N5472">
        <f>[1]资金台帐!N5472</f>
      </c>
      <c r="O5472">
        <f>[1]资金台帐!O5472&amp;""</f>
      </c>
      <c r="P5472">
        <f>[1]资金台帐!P5472&amp;""</f>
      </c>
      <c r="Q5472">
        <f>[1]资金台帐!Q5472&amp;""</f>
      </c>
      <c r="T5472">
        <f>[1]资金台帐!T5472&amp;""</f>
      </c>
      <c r="U5472">
        <f>[1]资金台帐!U5472&amp;""</f>
      </c>
      <c r="W5472">
        <f>[1]资金台帐!W5472&amp;""</f>
      </c>
      <c r="X5472">
        <f>[1]资金台帐!X5472&amp;""</f>
      </c>
      <c r="AB5472">
        <f>[1]资金台帐!AB5472</f>
        <v>0</v>
      </c>
      <c r="AC5472">
        <f>[1]资金台帐!AC5472</f>
        <v>0</v>
      </c>
      <c r="AD5472">
        <f>[1]资金台帐!AD5472</f>
        <v>0</v>
      </c>
      <c r="AJ5472">
        <f>[1]资金台帐!AJ5472</f>
        <v>0</v>
      </c>
      <c r="AK5472">
        <f>[1]资金台帐!AK5472</f>
        <v>0</v>
      </c>
      <c r="BA5472" s="22">
        <f t="shared" si="0"/>
      </c>
    </row>
    <row r="5473">
      <c r="B5473">
        <f>[1]资金台帐!B5473&amp;""</f>
      </c>
      <c r="H5473">
        <f>[1]资金台帐!H5473&amp;""</f>
      </c>
      <c r="J5473">
        <f>[1]资金台帐!J5473&amp;""</f>
      </c>
      <c r="N5473">
        <f>[1]资金台帐!N5473</f>
      </c>
      <c r="O5473">
        <f>[1]资金台帐!O5473&amp;""</f>
      </c>
      <c r="P5473">
        <f>[1]资金台帐!P5473&amp;""</f>
      </c>
      <c r="Q5473">
        <f>[1]资金台帐!Q5473&amp;""</f>
      </c>
      <c r="T5473">
        <f>[1]资金台帐!T5473&amp;""</f>
      </c>
      <c r="U5473">
        <f>[1]资金台帐!U5473&amp;""</f>
      </c>
      <c r="W5473">
        <f>[1]资金台帐!W5473&amp;""</f>
      </c>
      <c r="X5473">
        <f>[1]资金台帐!X5473&amp;""</f>
      </c>
      <c r="AB5473">
        <f>[1]资金台帐!AB5473</f>
        <v>0</v>
      </c>
      <c r="AC5473">
        <f>[1]资金台帐!AC5473</f>
        <v>0</v>
      </c>
      <c r="AD5473">
        <f>[1]资金台帐!AD5473</f>
        <v>0</v>
      </c>
      <c r="AJ5473">
        <f>[1]资金台帐!AJ5473</f>
        <v>0</v>
      </c>
      <c r="AK5473">
        <f>[1]资金台帐!AK5473</f>
        <v>0</v>
      </c>
      <c r="BA5473" s="22">
        <f t="shared" si="0"/>
      </c>
    </row>
    <row r="5474">
      <c r="B5474">
        <f>[1]资金台帐!B5474&amp;""</f>
      </c>
      <c r="H5474">
        <f>[1]资金台帐!H5474&amp;""</f>
      </c>
      <c r="J5474">
        <f>[1]资金台帐!J5474&amp;""</f>
      </c>
      <c r="N5474">
        <f>[1]资金台帐!N5474</f>
      </c>
      <c r="O5474">
        <f>[1]资金台帐!O5474&amp;""</f>
      </c>
      <c r="P5474">
        <f>[1]资金台帐!P5474&amp;""</f>
      </c>
      <c r="Q5474">
        <f>[1]资金台帐!Q5474&amp;""</f>
      </c>
      <c r="T5474">
        <f>[1]资金台帐!T5474&amp;""</f>
      </c>
      <c r="U5474">
        <f>[1]资金台帐!U5474&amp;""</f>
      </c>
      <c r="W5474">
        <f>[1]资金台帐!W5474&amp;""</f>
      </c>
      <c r="X5474">
        <f>[1]资金台帐!X5474&amp;""</f>
      </c>
      <c r="AB5474">
        <f>[1]资金台帐!AB5474</f>
        <v>0</v>
      </c>
      <c r="AC5474">
        <f>[1]资金台帐!AC5474</f>
        <v>0</v>
      </c>
      <c r="AD5474">
        <f>[1]资金台帐!AD5474</f>
        <v>0</v>
      </c>
      <c r="AJ5474">
        <f>[1]资金台帐!AJ5474</f>
        <v>0</v>
      </c>
      <c r="AK5474">
        <f>[1]资金台帐!AK5474</f>
        <v>0</v>
      </c>
      <c r="BA5474" s="22">
        <f t="shared" si="0"/>
      </c>
    </row>
    <row r="5475">
      <c r="B5475">
        <f>[1]资金台帐!B5475&amp;""</f>
      </c>
      <c r="H5475">
        <f>[1]资金台帐!H5475&amp;""</f>
      </c>
      <c r="J5475">
        <f>[1]资金台帐!J5475&amp;""</f>
      </c>
      <c r="N5475">
        <f>[1]资金台帐!N5475</f>
      </c>
      <c r="O5475">
        <f>[1]资金台帐!O5475&amp;""</f>
      </c>
      <c r="P5475">
        <f>[1]资金台帐!P5475&amp;""</f>
      </c>
      <c r="Q5475">
        <f>[1]资金台帐!Q5475&amp;""</f>
      </c>
      <c r="T5475">
        <f>[1]资金台帐!T5475&amp;""</f>
      </c>
      <c r="U5475">
        <f>[1]资金台帐!U5475&amp;""</f>
      </c>
      <c r="W5475">
        <f>[1]资金台帐!W5475&amp;""</f>
      </c>
      <c r="X5475">
        <f>[1]资金台帐!X5475&amp;""</f>
      </c>
      <c r="AB5475">
        <f>[1]资金台帐!AB5475</f>
        <v>0</v>
      </c>
      <c r="AC5475">
        <f>[1]资金台帐!AC5475</f>
        <v>0</v>
      </c>
      <c r="AD5475">
        <f>[1]资金台帐!AD5475</f>
        <v>0</v>
      </c>
      <c r="AJ5475">
        <f>[1]资金台帐!AJ5475</f>
        <v>0</v>
      </c>
      <c r="AK5475">
        <f>[1]资金台帐!AK5475</f>
        <v>0</v>
      </c>
      <c r="BA5475" s="22">
        <f t="shared" si="0"/>
      </c>
    </row>
    <row r="5476">
      <c r="B5476">
        <f>[1]资金台帐!B5476&amp;""</f>
      </c>
      <c r="H5476">
        <f>[1]资金台帐!H5476&amp;""</f>
      </c>
      <c r="J5476">
        <f>[1]资金台帐!J5476&amp;""</f>
      </c>
      <c r="N5476">
        <f>[1]资金台帐!N5476</f>
      </c>
      <c r="O5476">
        <f>[1]资金台帐!O5476&amp;""</f>
      </c>
      <c r="P5476">
        <f>[1]资金台帐!P5476&amp;""</f>
      </c>
      <c r="Q5476">
        <f>[1]资金台帐!Q5476&amp;""</f>
      </c>
      <c r="T5476">
        <f>[1]资金台帐!T5476&amp;""</f>
      </c>
      <c r="U5476">
        <f>[1]资金台帐!U5476&amp;""</f>
      </c>
      <c r="W5476">
        <f>[1]资金台帐!W5476&amp;""</f>
      </c>
      <c r="X5476">
        <f>[1]资金台帐!X5476&amp;""</f>
      </c>
      <c r="AB5476">
        <f>[1]资金台帐!AB5476</f>
        <v>0</v>
      </c>
      <c r="AC5476">
        <f>[1]资金台帐!AC5476</f>
        <v>0</v>
      </c>
      <c r="AD5476">
        <f>[1]资金台帐!AD5476</f>
        <v>0</v>
      </c>
      <c r="AJ5476">
        <f>[1]资金台帐!AJ5476</f>
        <v>0</v>
      </c>
      <c r="AK5476">
        <f>[1]资金台帐!AK5476</f>
        <v>0</v>
      </c>
      <c r="BA5476" s="22">
        <f t="shared" si="0"/>
      </c>
    </row>
    <row r="5477">
      <c r="B5477">
        <f>[1]资金台帐!B5477&amp;""</f>
      </c>
      <c r="H5477">
        <f>[1]资金台帐!H5477&amp;""</f>
      </c>
      <c r="J5477">
        <f>[1]资金台帐!J5477&amp;""</f>
      </c>
      <c r="N5477">
        <f>[1]资金台帐!N5477</f>
      </c>
      <c r="O5477">
        <f>[1]资金台帐!O5477&amp;""</f>
      </c>
      <c r="P5477">
        <f>[1]资金台帐!P5477&amp;""</f>
      </c>
      <c r="Q5477">
        <f>[1]资金台帐!Q5477&amp;""</f>
      </c>
      <c r="T5477">
        <f>[1]资金台帐!T5477&amp;""</f>
      </c>
      <c r="U5477">
        <f>[1]资金台帐!U5477&amp;""</f>
      </c>
      <c r="W5477">
        <f>[1]资金台帐!W5477&amp;""</f>
      </c>
      <c r="X5477">
        <f>[1]资金台帐!X5477&amp;""</f>
      </c>
      <c r="AB5477">
        <f>[1]资金台帐!AB5477</f>
        <v>0</v>
      </c>
      <c r="AC5477">
        <f>[1]资金台帐!AC5477</f>
        <v>0</v>
      </c>
      <c r="AD5477">
        <f>[1]资金台帐!AD5477</f>
        <v>0</v>
      </c>
      <c r="AJ5477">
        <f>[1]资金台帐!AJ5477</f>
        <v>0</v>
      </c>
      <c r="AK5477">
        <f>[1]资金台帐!AK5477</f>
        <v>0</v>
      </c>
      <c r="BA5477" s="22">
        <f t="shared" si="0"/>
      </c>
    </row>
    <row r="5478">
      <c r="B5478">
        <f>[1]资金台帐!B5478&amp;""</f>
      </c>
      <c r="H5478">
        <f>[1]资金台帐!H5478&amp;""</f>
      </c>
      <c r="J5478">
        <f>[1]资金台帐!J5478&amp;""</f>
      </c>
      <c r="N5478">
        <f>[1]资金台帐!N5478</f>
      </c>
      <c r="O5478">
        <f>[1]资金台帐!O5478&amp;""</f>
      </c>
      <c r="P5478">
        <f>[1]资金台帐!P5478&amp;""</f>
      </c>
      <c r="Q5478">
        <f>[1]资金台帐!Q5478&amp;""</f>
      </c>
      <c r="T5478">
        <f>[1]资金台帐!T5478&amp;""</f>
      </c>
      <c r="U5478">
        <f>[1]资金台帐!U5478&amp;""</f>
      </c>
      <c r="W5478">
        <f>[1]资金台帐!W5478&amp;""</f>
      </c>
      <c r="X5478">
        <f>[1]资金台帐!X5478&amp;""</f>
      </c>
      <c r="AB5478">
        <f>[1]资金台帐!AB5478</f>
        <v>0</v>
      </c>
      <c r="AC5478">
        <f>[1]资金台帐!AC5478</f>
        <v>0</v>
      </c>
      <c r="AD5478">
        <f>[1]资金台帐!AD5478</f>
        <v>0</v>
      </c>
      <c r="AJ5478">
        <f>[1]资金台帐!AJ5478</f>
        <v>0</v>
      </c>
      <c r="AK5478">
        <f>[1]资金台帐!AK5478</f>
        <v>0</v>
      </c>
      <c r="BA5478" s="22">
        <f t="shared" si="0"/>
      </c>
    </row>
    <row r="5479">
      <c r="B5479">
        <f>[1]资金台帐!B5479&amp;""</f>
      </c>
      <c r="H5479">
        <f>[1]资金台帐!H5479&amp;""</f>
      </c>
      <c r="J5479">
        <f>[1]资金台帐!J5479&amp;""</f>
      </c>
      <c r="N5479">
        <f>[1]资金台帐!N5479</f>
      </c>
      <c r="O5479">
        <f>[1]资金台帐!O5479&amp;""</f>
      </c>
      <c r="P5479">
        <f>[1]资金台帐!P5479&amp;""</f>
      </c>
      <c r="Q5479">
        <f>[1]资金台帐!Q5479&amp;""</f>
      </c>
      <c r="T5479">
        <f>[1]资金台帐!T5479&amp;""</f>
      </c>
      <c r="U5479">
        <f>[1]资金台帐!U5479&amp;""</f>
      </c>
      <c r="W5479">
        <f>[1]资金台帐!W5479&amp;""</f>
      </c>
      <c r="X5479">
        <f>[1]资金台帐!X5479&amp;""</f>
      </c>
      <c r="AB5479">
        <f>[1]资金台帐!AB5479</f>
        <v>0</v>
      </c>
      <c r="AC5479">
        <f>[1]资金台帐!AC5479</f>
        <v>0</v>
      </c>
      <c r="AD5479">
        <f>[1]资金台帐!AD5479</f>
        <v>0</v>
      </c>
      <c r="AJ5479">
        <f>[1]资金台帐!AJ5479</f>
        <v>0</v>
      </c>
      <c r="AK5479">
        <f>[1]资金台帐!AK5479</f>
        <v>0</v>
      </c>
      <c r="BA5479" s="22">
        <f t="shared" si="0"/>
      </c>
    </row>
    <row r="5480">
      <c r="B5480">
        <f>[1]资金台帐!B5480&amp;""</f>
      </c>
      <c r="H5480">
        <f>[1]资金台帐!H5480&amp;""</f>
      </c>
      <c r="J5480">
        <f>[1]资金台帐!J5480&amp;""</f>
      </c>
      <c r="N5480">
        <f>[1]资金台帐!N5480</f>
      </c>
      <c r="O5480">
        <f>[1]资金台帐!O5480&amp;""</f>
      </c>
      <c r="P5480">
        <f>[1]资金台帐!P5480&amp;""</f>
      </c>
      <c r="Q5480">
        <f>[1]资金台帐!Q5480&amp;""</f>
      </c>
      <c r="T5480">
        <f>[1]资金台帐!T5480&amp;""</f>
      </c>
      <c r="U5480">
        <f>[1]资金台帐!U5480&amp;""</f>
      </c>
      <c r="W5480">
        <f>[1]资金台帐!W5480&amp;""</f>
      </c>
      <c r="X5480">
        <f>[1]资金台帐!X5480&amp;""</f>
      </c>
      <c r="AB5480">
        <f>[1]资金台帐!AB5480</f>
        <v>0</v>
      </c>
      <c r="AC5480">
        <f>[1]资金台帐!AC5480</f>
        <v>0</v>
      </c>
      <c r="AD5480">
        <f>[1]资金台帐!AD5480</f>
        <v>0</v>
      </c>
      <c r="AJ5480">
        <f>[1]资金台帐!AJ5480</f>
        <v>0</v>
      </c>
      <c r="AK5480">
        <f>[1]资金台帐!AK5480</f>
        <v>0</v>
      </c>
      <c r="BA5480" s="22">
        <f t="shared" si="0"/>
      </c>
    </row>
    <row r="5481">
      <c r="B5481">
        <f>[1]资金台帐!B5481&amp;""</f>
      </c>
      <c r="H5481">
        <f>[1]资金台帐!H5481&amp;""</f>
      </c>
      <c r="J5481">
        <f>[1]资金台帐!J5481&amp;""</f>
      </c>
      <c r="N5481">
        <f>[1]资金台帐!N5481</f>
      </c>
      <c r="O5481">
        <f>[1]资金台帐!O5481&amp;""</f>
      </c>
      <c r="P5481">
        <f>[1]资金台帐!P5481&amp;""</f>
      </c>
      <c r="Q5481">
        <f>[1]资金台帐!Q5481&amp;""</f>
      </c>
      <c r="T5481">
        <f>[1]资金台帐!T5481&amp;""</f>
      </c>
      <c r="U5481">
        <f>[1]资金台帐!U5481&amp;""</f>
      </c>
      <c r="W5481">
        <f>[1]资金台帐!W5481&amp;""</f>
      </c>
      <c r="X5481">
        <f>[1]资金台帐!X5481&amp;""</f>
      </c>
      <c r="AB5481">
        <f>[1]资金台帐!AB5481</f>
        <v>0</v>
      </c>
      <c r="AC5481">
        <f>[1]资金台帐!AC5481</f>
        <v>0</v>
      </c>
      <c r="AD5481">
        <f>[1]资金台帐!AD5481</f>
        <v>0</v>
      </c>
      <c r="AJ5481">
        <f>[1]资金台帐!AJ5481</f>
        <v>0</v>
      </c>
      <c r="AK5481">
        <f>[1]资金台帐!AK5481</f>
        <v>0</v>
      </c>
      <c r="BA5481" s="22">
        <f t="shared" si="0"/>
      </c>
    </row>
    <row r="5482">
      <c r="B5482">
        <f>[1]资金台帐!B5482&amp;""</f>
      </c>
      <c r="H5482">
        <f>[1]资金台帐!H5482&amp;""</f>
      </c>
      <c r="J5482">
        <f>[1]资金台帐!J5482&amp;""</f>
      </c>
      <c r="N5482">
        <f>[1]资金台帐!N5482</f>
      </c>
      <c r="O5482">
        <f>[1]资金台帐!O5482&amp;""</f>
      </c>
      <c r="P5482">
        <f>[1]资金台帐!P5482&amp;""</f>
      </c>
      <c r="Q5482">
        <f>[1]资金台帐!Q5482&amp;""</f>
      </c>
      <c r="T5482">
        <f>[1]资金台帐!T5482&amp;""</f>
      </c>
      <c r="U5482">
        <f>[1]资金台帐!U5482&amp;""</f>
      </c>
      <c r="W5482">
        <f>[1]资金台帐!W5482&amp;""</f>
      </c>
      <c r="X5482">
        <f>[1]资金台帐!X5482&amp;""</f>
      </c>
      <c r="AB5482">
        <f>[1]资金台帐!AB5482</f>
        <v>0</v>
      </c>
      <c r="AC5482">
        <f>[1]资金台帐!AC5482</f>
        <v>0</v>
      </c>
      <c r="AD5482">
        <f>[1]资金台帐!AD5482</f>
        <v>0</v>
      </c>
      <c r="AJ5482">
        <f>[1]资金台帐!AJ5482</f>
        <v>0</v>
      </c>
      <c r="AK5482">
        <f>[1]资金台帐!AK5482</f>
        <v>0</v>
      </c>
      <c r="BA5482" s="22">
        <f t="shared" si="0"/>
      </c>
    </row>
    <row r="5483">
      <c r="B5483">
        <f>[1]资金台帐!B5483&amp;""</f>
      </c>
      <c r="H5483">
        <f>[1]资金台帐!H5483&amp;""</f>
      </c>
      <c r="J5483">
        <f>[1]资金台帐!J5483&amp;""</f>
      </c>
      <c r="N5483">
        <f>[1]资金台帐!N5483</f>
      </c>
      <c r="O5483">
        <f>[1]资金台帐!O5483&amp;""</f>
      </c>
      <c r="P5483">
        <f>[1]资金台帐!P5483&amp;""</f>
      </c>
      <c r="Q5483">
        <f>[1]资金台帐!Q5483&amp;""</f>
      </c>
      <c r="T5483">
        <f>[1]资金台帐!T5483&amp;""</f>
      </c>
      <c r="U5483">
        <f>[1]资金台帐!U5483&amp;""</f>
      </c>
      <c r="W5483">
        <f>[1]资金台帐!W5483&amp;""</f>
      </c>
      <c r="X5483">
        <f>[1]资金台帐!X5483&amp;""</f>
      </c>
      <c r="AB5483">
        <f>[1]资金台帐!AB5483</f>
        <v>0</v>
      </c>
      <c r="AC5483">
        <f>[1]资金台帐!AC5483</f>
        <v>0</v>
      </c>
      <c r="AD5483">
        <f>[1]资金台帐!AD5483</f>
        <v>0</v>
      </c>
      <c r="AJ5483">
        <f>[1]资金台帐!AJ5483</f>
        <v>0</v>
      </c>
      <c r="AK5483">
        <f>[1]资金台帐!AK5483</f>
        <v>0</v>
      </c>
      <c r="BA5483" s="22">
        <f t="shared" si="0"/>
      </c>
    </row>
    <row r="5484">
      <c r="B5484">
        <f>[1]资金台帐!B5484&amp;""</f>
      </c>
      <c r="H5484">
        <f>[1]资金台帐!H5484&amp;""</f>
      </c>
      <c r="J5484">
        <f>[1]资金台帐!J5484&amp;""</f>
      </c>
      <c r="N5484">
        <f>[1]资金台帐!N5484</f>
      </c>
      <c r="O5484">
        <f>[1]资金台帐!O5484&amp;""</f>
      </c>
      <c r="P5484">
        <f>[1]资金台帐!P5484&amp;""</f>
      </c>
      <c r="Q5484">
        <f>[1]资金台帐!Q5484&amp;""</f>
      </c>
      <c r="T5484">
        <f>[1]资金台帐!T5484&amp;""</f>
      </c>
      <c r="U5484">
        <f>[1]资金台帐!U5484&amp;""</f>
      </c>
      <c r="W5484">
        <f>[1]资金台帐!W5484&amp;""</f>
      </c>
      <c r="X5484">
        <f>[1]资金台帐!X5484&amp;""</f>
      </c>
      <c r="AB5484">
        <f>[1]资金台帐!AB5484</f>
        <v>0</v>
      </c>
      <c r="AC5484">
        <f>[1]资金台帐!AC5484</f>
        <v>0</v>
      </c>
      <c r="AD5484">
        <f>[1]资金台帐!AD5484</f>
        <v>0</v>
      </c>
      <c r="AJ5484">
        <f>[1]资金台帐!AJ5484</f>
        <v>0</v>
      </c>
      <c r="AK5484">
        <f>[1]资金台帐!AK5484</f>
        <v>0</v>
      </c>
      <c r="BA5484" s="22">
        <f t="shared" si="0"/>
      </c>
    </row>
    <row r="5485">
      <c r="B5485">
        <f>[1]资金台帐!B5485&amp;""</f>
      </c>
      <c r="H5485">
        <f>[1]资金台帐!H5485&amp;""</f>
      </c>
      <c r="J5485">
        <f>[1]资金台帐!J5485&amp;""</f>
      </c>
      <c r="N5485">
        <f>[1]资金台帐!N5485</f>
      </c>
      <c r="O5485">
        <f>[1]资金台帐!O5485&amp;""</f>
      </c>
      <c r="P5485">
        <f>[1]资金台帐!P5485&amp;""</f>
      </c>
      <c r="Q5485">
        <f>[1]资金台帐!Q5485&amp;""</f>
      </c>
      <c r="T5485">
        <f>[1]资金台帐!T5485&amp;""</f>
      </c>
      <c r="U5485">
        <f>[1]资金台帐!U5485&amp;""</f>
      </c>
      <c r="W5485">
        <f>[1]资金台帐!W5485&amp;""</f>
      </c>
      <c r="X5485">
        <f>[1]资金台帐!X5485&amp;""</f>
      </c>
      <c r="AB5485">
        <f>[1]资金台帐!AB5485</f>
        <v>0</v>
      </c>
      <c r="AC5485">
        <f>[1]资金台帐!AC5485</f>
        <v>0</v>
      </c>
      <c r="AD5485">
        <f>[1]资金台帐!AD5485</f>
        <v>0</v>
      </c>
      <c r="AJ5485">
        <f>[1]资金台帐!AJ5485</f>
        <v>0</v>
      </c>
      <c r="AK5485">
        <f>[1]资金台帐!AK5485</f>
        <v>0</v>
      </c>
      <c r="BA5485" s="22">
        <f t="shared" si="0"/>
      </c>
    </row>
    <row r="5486">
      <c r="B5486">
        <f>[1]资金台帐!B5486&amp;""</f>
      </c>
      <c r="H5486">
        <f>[1]资金台帐!H5486&amp;""</f>
      </c>
      <c r="J5486">
        <f>[1]资金台帐!J5486&amp;""</f>
      </c>
      <c r="N5486">
        <f>[1]资金台帐!N5486</f>
      </c>
      <c r="O5486">
        <f>[1]资金台帐!O5486&amp;""</f>
      </c>
      <c r="P5486">
        <f>[1]资金台帐!P5486&amp;""</f>
      </c>
      <c r="Q5486">
        <f>[1]资金台帐!Q5486&amp;""</f>
      </c>
      <c r="T5486">
        <f>[1]资金台帐!T5486&amp;""</f>
      </c>
      <c r="U5486">
        <f>[1]资金台帐!U5486&amp;""</f>
      </c>
      <c r="W5486">
        <f>[1]资金台帐!W5486&amp;""</f>
      </c>
      <c r="X5486">
        <f>[1]资金台帐!X5486&amp;""</f>
      </c>
      <c r="AB5486">
        <f>[1]资金台帐!AB5486</f>
        <v>0</v>
      </c>
      <c r="AC5486">
        <f>[1]资金台帐!AC5486</f>
        <v>0</v>
      </c>
      <c r="AD5486">
        <f>[1]资金台帐!AD5486</f>
        <v>0</v>
      </c>
      <c r="AJ5486">
        <f>[1]资金台帐!AJ5486</f>
        <v>0</v>
      </c>
      <c r="AK5486">
        <f>[1]资金台帐!AK5486</f>
        <v>0</v>
      </c>
      <c r="BA5486" s="22">
        <f t="shared" si="0"/>
      </c>
    </row>
    <row r="5487">
      <c r="B5487">
        <f>[1]资金台帐!B5487&amp;""</f>
      </c>
      <c r="H5487">
        <f>[1]资金台帐!H5487&amp;""</f>
      </c>
      <c r="J5487">
        <f>[1]资金台帐!J5487&amp;""</f>
      </c>
      <c r="N5487">
        <f>[1]资金台帐!N5487</f>
      </c>
      <c r="O5487">
        <f>[1]资金台帐!O5487&amp;""</f>
      </c>
      <c r="P5487">
        <f>[1]资金台帐!P5487&amp;""</f>
      </c>
      <c r="Q5487">
        <f>[1]资金台帐!Q5487&amp;""</f>
      </c>
      <c r="T5487">
        <f>[1]资金台帐!T5487&amp;""</f>
      </c>
      <c r="U5487">
        <f>[1]资金台帐!U5487&amp;""</f>
      </c>
      <c r="W5487">
        <f>[1]资金台帐!W5487&amp;""</f>
      </c>
      <c r="X5487">
        <f>[1]资金台帐!X5487&amp;""</f>
      </c>
      <c r="AB5487">
        <f>[1]资金台帐!AB5487</f>
        <v>0</v>
      </c>
      <c r="AC5487">
        <f>[1]资金台帐!AC5487</f>
        <v>0</v>
      </c>
      <c r="AD5487">
        <f>[1]资金台帐!AD5487</f>
        <v>0</v>
      </c>
      <c r="AJ5487">
        <f>[1]资金台帐!AJ5487</f>
        <v>0</v>
      </c>
      <c r="AK5487">
        <f>[1]资金台帐!AK5487</f>
        <v>0</v>
      </c>
      <c r="BA5487" s="22">
        <f t="shared" si="0"/>
      </c>
    </row>
    <row r="5488">
      <c r="B5488">
        <f>[1]资金台帐!B5488&amp;""</f>
      </c>
      <c r="H5488">
        <f>[1]资金台帐!H5488&amp;""</f>
      </c>
      <c r="J5488">
        <f>[1]资金台帐!J5488&amp;""</f>
      </c>
      <c r="N5488">
        <f>[1]资金台帐!N5488</f>
      </c>
      <c r="O5488">
        <f>[1]资金台帐!O5488&amp;""</f>
      </c>
      <c r="P5488">
        <f>[1]资金台帐!P5488&amp;""</f>
      </c>
      <c r="Q5488">
        <f>[1]资金台帐!Q5488&amp;""</f>
      </c>
      <c r="T5488">
        <f>[1]资金台帐!T5488&amp;""</f>
      </c>
      <c r="U5488">
        <f>[1]资金台帐!U5488&amp;""</f>
      </c>
      <c r="W5488">
        <f>[1]资金台帐!W5488&amp;""</f>
      </c>
      <c r="X5488">
        <f>[1]资金台帐!X5488&amp;""</f>
      </c>
      <c r="AB5488">
        <f>[1]资金台帐!AB5488</f>
        <v>0</v>
      </c>
      <c r="AC5488">
        <f>[1]资金台帐!AC5488</f>
        <v>0</v>
      </c>
      <c r="AD5488">
        <f>[1]资金台帐!AD5488</f>
        <v>0</v>
      </c>
      <c r="AJ5488">
        <f>[1]资金台帐!AJ5488</f>
        <v>0</v>
      </c>
      <c r="AK5488">
        <f>[1]资金台帐!AK5488</f>
        <v>0</v>
      </c>
      <c r="BA5488" s="22">
        <f t="shared" si="0"/>
      </c>
    </row>
    <row r="5489">
      <c r="B5489">
        <f>[1]资金台帐!B5489&amp;""</f>
      </c>
      <c r="H5489">
        <f>[1]资金台帐!H5489&amp;""</f>
      </c>
      <c r="J5489">
        <f>[1]资金台帐!J5489&amp;""</f>
      </c>
      <c r="N5489">
        <f>[1]资金台帐!N5489</f>
      </c>
      <c r="O5489">
        <f>[1]资金台帐!O5489&amp;""</f>
      </c>
      <c r="P5489">
        <f>[1]资金台帐!P5489&amp;""</f>
      </c>
      <c r="Q5489">
        <f>[1]资金台帐!Q5489&amp;""</f>
      </c>
      <c r="T5489">
        <f>[1]资金台帐!T5489&amp;""</f>
      </c>
      <c r="U5489">
        <f>[1]资金台帐!U5489&amp;""</f>
      </c>
      <c r="W5489">
        <f>[1]资金台帐!W5489&amp;""</f>
      </c>
      <c r="X5489">
        <f>[1]资金台帐!X5489&amp;""</f>
      </c>
      <c r="AB5489">
        <f>[1]资金台帐!AB5489</f>
        <v>0</v>
      </c>
      <c r="AC5489">
        <f>[1]资金台帐!AC5489</f>
        <v>0</v>
      </c>
      <c r="AD5489">
        <f>[1]资金台帐!AD5489</f>
        <v>0</v>
      </c>
      <c r="AJ5489">
        <f>[1]资金台帐!AJ5489</f>
        <v>0</v>
      </c>
      <c r="AK5489">
        <f>[1]资金台帐!AK5489</f>
        <v>0</v>
      </c>
      <c r="BA5489" s="22">
        <f t="shared" si="0"/>
      </c>
    </row>
    <row r="5490">
      <c r="B5490">
        <f>[1]资金台帐!B5490&amp;""</f>
      </c>
      <c r="H5490">
        <f>[1]资金台帐!H5490&amp;""</f>
      </c>
      <c r="J5490">
        <f>[1]资金台帐!J5490&amp;""</f>
      </c>
      <c r="N5490">
        <f>[1]资金台帐!N5490</f>
      </c>
      <c r="O5490">
        <f>[1]资金台帐!O5490&amp;""</f>
      </c>
      <c r="P5490">
        <f>[1]资金台帐!P5490&amp;""</f>
      </c>
      <c r="Q5490">
        <f>[1]资金台帐!Q5490&amp;""</f>
      </c>
      <c r="T5490">
        <f>[1]资金台帐!T5490&amp;""</f>
      </c>
      <c r="U5490">
        <f>[1]资金台帐!U5490&amp;""</f>
      </c>
      <c r="W5490">
        <f>[1]资金台帐!W5490&amp;""</f>
      </c>
      <c r="X5490">
        <f>[1]资金台帐!X5490&amp;""</f>
      </c>
      <c r="AB5490">
        <f>[1]资金台帐!AB5490</f>
        <v>0</v>
      </c>
      <c r="AC5490">
        <f>[1]资金台帐!AC5490</f>
        <v>0</v>
      </c>
      <c r="AD5490">
        <f>[1]资金台帐!AD5490</f>
        <v>0</v>
      </c>
      <c r="AJ5490">
        <f>[1]资金台帐!AJ5490</f>
        <v>0</v>
      </c>
      <c r="AK5490">
        <f>[1]资金台帐!AK5490</f>
        <v>0</v>
      </c>
      <c r="BA5490" s="22">
        <f t="shared" si="0"/>
      </c>
    </row>
    <row r="5491">
      <c r="B5491">
        <f>[1]资金台帐!B5491&amp;""</f>
      </c>
      <c r="H5491">
        <f>[1]资金台帐!H5491&amp;""</f>
      </c>
      <c r="J5491">
        <f>[1]资金台帐!J5491&amp;""</f>
      </c>
      <c r="N5491">
        <f>[1]资金台帐!N5491</f>
      </c>
      <c r="O5491">
        <f>[1]资金台帐!O5491&amp;""</f>
      </c>
      <c r="P5491">
        <f>[1]资金台帐!P5491&amp;""</f>
      </c>
      <c r="Q5491">
        <f>[1]资金台帐!Q5491&amp;""</f>
      </c>
      <c r="T5491">
        <f>[1]资金台帐!T5491&amp;""</f>
      </c>
      <c r="U5491">
        <f>[1]资金台帐!U5491&amp;""</f>
      </c>
      <c r="W5491">
        <f>[1]资金台帐!W5491&amp;""</f>
      </c>
      <c r="X5491">
        <f>[1]资金台帐!X5491&amp;""</f>
      </c>
      <c r="AB5491">
        <f>[1]资金台帐!AB5491</f>
        <v>0</v>
      </c>
      <c r="AC5491">
        <f>[1]资金台帐!AC5491</f>
        <v>0</v>
      </c>
      <c r="AD5491">
        <f>[1]资金台帐!AD5491</f>
        <v>0</v>
      </c>
      <c r="AJ5491">
        <f>[1]资金台帐!AJ5491</f>
        <v>0</v>
      </c>
      <c r="AK5491">
        <f>[1]资金台帐!AK5491</f>
        <v>0</v>
      </c>
      <c r="BA5491" s="22">
        <f t="shared" si="0"/>
      </c>
    </row>
    <row r="5492">
      <c r="B5492">
        <f>[1]资金台帐!B5492&amp;""</f>
      </c>
      <c r="H5492">
        <f>[1]资金台帐!H5492&amp;""</f>
      </c>
      <c r="J5492">
        <f>[1]资金台帐!J5492&amp;""</f>
      </c>
      <c r="N5492">
        <f>[1]资金台帐!N5492</f>
      </c>
      <c r="O5492">
        <f>[1]资金台帐!O5492&amp;""</f>
      </c>
      <c r="P5492">
        <f>[1]资金台帐!P5492&amp;""</f>
      </c>
      <c r="Q5492">
        <f>[1]资金台帐!Q5492&amp;""</f>
      </c>
      <c r="T5492">
        <f>[1]资金台帐!T5492&amp;""</f>
      </c>
      <c r="U5492">
        <f>[1]资金台帐!U5492&amp;""</f>
      </c>
      <c r="W5492">
        <f>[1]资金台帐!W5492&amp;""</f>
      </c>
      <c r="X5492">
        <f>[1]资金台帐!X5492&amp;""</f>
      </c>
      <c r="AB5492">
        <f>[1]资金台帐!AB5492</f>
        <v>0</v>
      </c>
      <c r="AC5492">
        <f>[1]资金台帐!AC5492</f>
        <v>0</v>
      </c>
      <c r="AD5492">
        <f>[1]资金台帐!AD5492</f>
        <v>0</v>
      </c>
      <c r="AJ5492">
        <f>[1]资金台帐!AJ5492</f>
        <v>0</v>
      </c>
      <c r="AK5492">
        <f>[1]资金台帐!AK5492</f>
        <v>0</v>
      </c>
      <c r="BA5492" s="22">
        <f t="shared" si="0"/>
      </c>
    </row>
    <row r="5493">
      <c r="B5493">
        <f>[1]资金台帐!B5493&amp;""</f>
      </c>
      <c r="H5493">
        <f>[1]资金台帐!H5493&amp;""</f>
      </c>
      <c r="J5493">
        <f>[1]资金台帐!J5493&amp;""</f>
      </c>
      <c r="N5493">
        <f>[1]资金台帐!N5493</f>
      </c>
      <c r="O5493">
        <f>[1]资金台帐!O5493&amp;""</f>
      </c>
      <c r="P5493">
        <f>[1]资金台帐!P5493&amp;""</f>
      </c>
      <c r="Q5493">
        <f>[1]资金台帐!Q5493&amp;""</f>
      </c>
      <c r="T5493">
        <f>[1]资金台帐!T5493&amp;""</f>
      </c>
      <c r="U5493">
        <f>[1]资金台帐!U5493&amp;""</f>
      </c>
      <c r="W5493">
        <f>[1]资金台帐!W5493&amp;""</f>
      </c>
      <c r="X5493">
        <f>[1]资金台帐!X5493&amp;""</f>
      </c>
      <c r="AB5493">
        <f>[1]资金台帐!AB5493</f>
        <v>0</v>
      </c>
      <c r="AC5493">
        <f>[1]资金台帐!AC5493</f>
        <v>0</v>
      </c>
      <c r="AD5493">
        <f>[1]资金台帐!AD5493</f>
        <v>0</v>
      </c>
      <c r="AJ5493">
        <f>[1]资金台帐!AJ5493</f>
        <v>0</v>
      </c>
      <c r="AK5493">
        <f>[1]资金台帐!AK5493</f>
        <v>0</v>
      </c>
      <c r="BA5493" s="22">
        <f t="shared" si="0"/>
      </c>
    </row>
    <row r="5494">
      <c r="B5494">
        <f>[1]资金台帐!B5494&amp;""</f>
      </c>
      <c r="H5494">
        <f>[1]资金台帐!H5494&amp;""</f>
      </c>
      <c r="J5494">
        <f>[1]资金台帐!J5494&amp;""</f>
      </c>
      <c r="N5494">
        <f>[1]资金台帐!N5494</f>
      </c>
      <c r="O5494">
        <f>[1]资金台帐!O5494&amp;""</f>
      </c>
      <c r="P5494">
        <f>[1]资金台帐!P5494&amp;""</f>
      </c>
      <c r="Q5494">
        <f>[1]资金台帐!Q5494&amp;""</f>
      </c>
      <c r="T5494">
        <f>[1]资金台帐!T5494&amp;""</f>
      </c>
      <c r="U5494">
        <f>[1]资金台帐!U5494&amp;""</f>
      </c>
      <c r="W5494">
        <f>[1]资金台帐!W5494&amp;""</f>
      </c>
      <c r="X5494">
        <f>[1]资金台帐!X5494&amp;""</f>
      </c>
      <c r="AB5494">
        <f>[1]资金台帐!AB5494</f>
        <v>0</v>
      </c>
      <c r="AC5494">
        <f>[1]资金台帐!AC5494</f>
        <v>0</v>
      </c>
      <c r="AD5494">
        <f>[1]资金台帐!AD5494</f>
        <v>0</v>
      </c>
      <c r="AJ5494">
        <f>[1]资金台帐!AJ5494</f>
        <v>0</v>
      </c>
      <c r="AK5494">
        <f>[1]资金台帐!AK5494</f>
        <v>0</v>
      </c>
      <c r="BA5494" s="22">
        <f t="shared" si="0"/>
      </c>
    </row>
    <row r="5495">
      <c r="B5495">
        <f>[1]资金台帐!B5495&amp;""</f>
      </c>
      <c r="H5495">
        <f>[1]资金台帐!H5495&amp;""</f>
      </c>
      <c r="J5495">
        <f>[1]资金台帐!J5495&amp;""</f>
      </c>
      <c r="N5495">
        <f>[1]资金台帐!N5495</f>
      </c>
      <c r="O5495">
        <f>[1]资金台帐!O5495&amp;""</f>
      </c>
      <c r="P5495">
        <f>[1]资金台帐!P5495&amp;""</f>
      </c>
      <c r="Q5495">
        <f>[1]资金台帐!Q5495&amp;""</f>
      </c>
      <c r="T5495">
        <f>[1]资金台帐!T5495&amp;""</f>
      </c>
      <c r="U5495">
        <f>[1]资金台帐!U5495&amp;""</f>
      </c>
      <c r="W5495">
        <f>[1]资金台帐!W5495&amp;""</f>
      </c>
      <c r="X5495">
        <f>[1]资金台帐!X5495&amp;""</f>
      </c>
      <c r="AB5495">
        <f>[1]资金台帐!AB5495</f>
        <v>0</v>
      </c>
      <c r="AC5495">
        <f>[1]资金台帐!AC5495</f>
        <v>0</v>
      </c>
      <c r="AD5495">
        <f>[1]资金台帐!AD5495</f>
        <v>0</v>
      </c>
      <c r="AJ5495">
        <f>[1]资金台帐!AJ5495</f>
        <v>0</v>
      </c>
      <c r="AK5495">
        <f>[1]资金台帐!AK5495</f>
        <v>0</v>
      </c>
      <c r="BA5495" s="22">
        <f t="shared" si="0"/>
      </c>
    </row>
    <row r="5496">
      <c r="B5496">
        <f>[1]资金台帐!B5496&amp;""</f>
      </c>
      <c r="H5496">
        <f>[1]资金台帐!H5496&amp;""</f>
      </c>
      <c r="J5496">
        <f>[1]资金台帐!J5496&amp;""</f>
      </c>
      <c r="N5496">
        <f>[1]资金台帐!N5496</f>
      </c>
      <c r="O5496">
        <f>[1]资金台帐!O5496&amp;""</f>
      </c>
      <c r="P5496">
        <f>[1]资金台帐!P5496&amp;""</f>
      </c>
      <c r="Q5496">
        <f>[1]资金台帐!Q5496&amp;""</f>
      </c>
      <c r="T5496">
        <f>[1]资金台帐!T5496&amp;""</f>
      </c>
      <c r="U5496">
        <f>[1]资金台帐!U5496&amp;""</f>
      </c>
      <c r="W5496">
        <f>[1]资金台帐!W5496&amp;""</f>
      </c>
      <c r="X5496">
        <f>[1]资金台帐!X5496&amp;""</f>
      </c>
      <c r="AB5496">
        <f>[1]资金台帐!AB5496</f>
        <v>0</v>
      </c>
      <c r="AC5496">
        <f>[1]资金台帐!AC5496</f>
        <v>0</v>
      </c>
      <c r="AD5496">
        <f>[1]资金台帐!AD5496</f>
        <v>0</v>
      </c>
      <c r="AJ5496">
        <f>[1]资金台帐!AJ5496</f>
        <v>0</v>
      </c>
      <c r="AK5496">
        <f>[1]资金台帐!AK5496</f>
        <v>0</v>
      </c>
      <c r="BA5496" s="22">
        <f t="shared" si="0"/>
      </c>
    </row>
    <row r="5497">
      <c r="B5497">
        <f>[1]资金台帐!B5497&amp;""</f>
      </c>
      <c r="H5497">
        <f>[1]资金台帐!H5497&amp;""</f>
      </c>
      <c r="J5497">
        <f>[1]资金台帐!J5497&amp;""</f>
      </c>
      <c r="N5497">
        <f>[1]资金台帐!N5497</f>
      </c>
      <c r="O5497">
        <f>[1]资金台帐!O5497&amp;""</f>
      </c>
      <c r="P5497">
        <f>[1]资金台帐!P5497&amp;""</f>
      </c>
      <c r="Q5497">
        <f>[1]资金台帐!Q5497&amp;""</f>
      </c>
      <c r="T5497">
        <f>[1]资金台帐!T5497&amp;""</f>
      </c>
      <c r="U5497">
        <f>[1]资金台帐!U5497&amp;""</f>
      </c>
      <c r="W5497">
        <f>[1]资金台帐!W5497&amp;""</f>
      </c>
      <c r="X5497">
        <f>[1]资金台帐!X5497&amp;""</f>
      </c>
      <c r="AB5497">
        <f>[1]资金台帐!AB5497</f>
        <v>0</v>
      </c>
      <c r="AC5497">
        <f>[1]资金台帐!AC5497</f>
        <v>0</v>
      </c>
      <c r="AD5497">
        <f>[1]资金台帐!AD5497</f>
        <v>0</v>
      </c>
      <c r="AJ5497">
        <f>[1]资金台帐!AJ5497</f>
        <v>0</v>
      </c>
      <c r="AK5497">
        <f>[1]资金台帐!AK5497</f>
        <v>0</v>
      </c>
      <c r="BA5497" s="22">
        <f t="shared" si="0"/>
      </c>
    </row>
    <row r="5498">
      <c r="B5498">
        <f>[1]资金台帐!B5498&amp;""</f>
      </c>
      <c r="H5498">
        <f>[1]资金台帐!H5498&amp;""</f>
      </c>
      <c r="J5498">
        <f>[1]资金台帐!J5498&amp;""</f>
      </c>
      <c r="N5498">
        <f>[1]资金台帐!N5498</f>
      </c>
      <c r="O5498">
        <f>[1]资金台帐!O5498&amp;""</f>
      </c>
      <c r="P5498">
        <f>[1]资金台帐!P5498&amp;""</f>
      </c>
      <c r="Q5498">
        <f>[1]资金台帐!Q5498&amp;""</f>
      </c>
      <c r="T5498">
        <f>[1]资金台帐!T5498&amp;""</f>
      </c>
      <c r="U5498">
        <f>[1]资金台帐!U5498&amp;""</f>
      </c>
      <c r="W5498">
        <f>[1]资金台帐!W5498&amp;""</f>
      </c>
      <c r="X5498">
        <f>[1]资金台帐!X5498&amp;""</f>
      </c>
      <c r="AB5498">
        <f>[1]资金台帐!AB5498</f>
        <v>0</v>
      </c>
      <c r="AC5498">
        <f>[1]资金台帐!AC5498</f>
        <v>0</v>
      </c>
      <c r="AD5498">
        <f>[1]资金台帐!AD5498</f>
        <v>0</v>
      </c>
      <c r="AJ5498">
        <f>[1]资金台帐!AJ5498</f>
        <v>0</v>
      </c>
      <c r="AK5498">
        <f>[1]资金台帐!AK5498</f>
        <v>0</v>
      </c>
      <c r="BA5498" s="22">
        <f t="shared" si="0"/>
      </c>
    </row>
    <row r="5499">
      <c r="B5499">
        <f>[1]资金台帐!B5499&amp;""</f>
      </c>
      <c r="H5499">
        <f>[1]资金台帐!H5499&amp;""</f>
      </c>
      <c r="J5499">
        <f>[1]资金台帐!J5499&amp;""</f>
      </c>
      <c r="N5499">
        <f>[1]资金台帐!N5499</f>
      </c>
      <c r="O5499">
        <f>[1]资金台帐!O5499&amp;""</f>
      </c>
      <c r="P5499">
        <f>[1]资金台帐!P5499&amp;""</f>
      </c>
      <c r="Q5499">
        <f>[1]资金台帐!Q5499&amp;""</f>
      </c>
      <c r="T5499">
        <f>[1]资金台帐!T5499&amp;""</f>
      </c>
      <c r="U5499">
        <f>[1]资金台帐!U5499&amp;""</f>
      </c>
      <c r="W5499">
        <f>[1]资金台帐!W5499&amp;""</f>
      </c>
      <c r="X5499">
        <f>[1]资金台帐!X5499&amp;""</f>
      </c>
      <c r="AB5499">
        <f>[1]资金台帐!AB5499</f>
        <v>0</v>
      </c>
      <c r="AC5499">
        <f>[1]资金台帐!AC5499</f>
        <v>0</v>
      </c>
      <c r="AD5499">
        <f>[1]资金台帐!AD5499</f>
        <v>0</v>
      </c>
      <c r="AJ5499">
        <f>[1]资金台帐!AJ5499</f>
        <v>0</v>
      </c>
      <c r="AK5499">
        <f>[1]资金台帐!AK5499</f>
        <v>0</v>
      </c>
      <c r="BA5499" s="22">
        <f t="shared" si="0"/>
      </c>
    </row>
    <row r="5500">
      <c r="B5500">
        <f>[1]资金台帐!B5500&amp;""</f>
      </c>
      <c r="H5500">
        <f>[1]资金台帐!H5500&amp;""</f>
      </c>
      <c r="J5500">
        <f>[1]资金台帐!J5500&amp;""</f>
      </c>
      <c r="N5500">
        <f>[1]资金台帐!N5500</f>
      </c>
      <c r="O5500">
        <f>[1]资金台帐!O5500&amp;""</f>
      </c>
      <c r="P5500">
        <f>[1]资金台帐!P5500&amp;""</f>
      </c>
      <c r="Q5500">
        <f>[1]资金台帐!Q5500&amp;""</f>
      </c>
      <c r="T5500">
        <f>[1]资金台帐!T5500&amp;""</f>
      </c>
      <c r="U5500">
        <f>[1]资金台帐!U5500&amp;""</f>
      </c>
      <c r="W5500">
        <f>[1]资金台帐!W5500&amp;""</f>
      </c>
      <c r="X5500">
        <f>[1]资金台帐!X5500&amp;""</f>
      </c>
      <c r="AB5500">
        <f>[1]资金台帐!AB5500</f>
        <v>0</v>
      </c>
      <c r="AC5500">
        <f>[1]资金台帐!AC5500</f>
        <v>0</v>
      </c>
      <c r="AD5500">
        <f>[1]资金台帐!AD5500</f>
        <v>0</v>
      </c>
      <c r="AJ5500">
        <f>[1]资金台帐!AJ5500</f>
        <v>0</v>
      </c>
      <c r="AK5500">
        <f>[1]资金台帐!AK5500</f>
        <v>0</v>
      </c>
      <c r="BA5500" s="22">
        <f t="shared" si="0"/>
      </c>
    </row>
    <row r="5501">
      <c r="B5501">
        <f>[1]资金台帐!B5501&amp;""</f>
      </c>
      <c r="H5501">
        <f>[1]资金台帐!H5501&amp;""</f>
      </c>
      <c r="J5501">
        <f>[1]资金台帐!J5501&amp;""</f>
      </c>
      <c r="N5501">
        <f>[1]资金台帐!N5501</f>
      </c>
      <c r="O5501">
        <f>[1]资金台帐!O5501&amp;""</f>
      </c>
      <c r="P5501">
        <f>[1]资金台帐!P5501&amp;""</f>
      </c>
      <c r="Q5501">
        <f>[1]资金台帐!Q5501&amp;""</f>
      </c>
      <c r="T5501">
        <f>[1]资金台帐!T5501&amp;""</f>
      </c>
      <c r="U5501">
        <f>[1]资金台帐!U5501&amp;""</f>
      </c>
      <c r="W5501">
        <f>[1]资金台帐!W5501&amp;""</f>
      </c>
      <c r="X5501">
        <f>[1]资金台帐!X5501&amp;""</f>
      </c>
      <c r="AB5501">
        <f>[1]资金台帐!AB5501</f>
        <v>0</v>
      </c>
      <c r="AC5501">
        <f>[1]资金台帐!AC5501</f>
        <v>0</v>
      </c>
      <c r="AD5501">
        <f>[1]资金台帐!AD5501</f>
        <v>0</v>
      </c>
      <c r="AJ5501">
        <f>[1]资金台帐!AJ5501</f>
        <v>0</v>
      </c>
      <c r="AK5501">
        <f>[1]资金台帐!AK5501</f>
        <v>0</v>
      </c>
      <c r="BA5501" s="22">
        <f t="shared" si="0"/>
      </c>
    </row>
    <row r="5502">
      <c r="B5502">
        <f>[1]资金台帐!B5502&amp;""</f>
      </c>
      <c r="H5502">
        <f>[1]资金台帐!H5502&amp;""</f>
      </c>
      <c r="J5502">
        <f>[1]资金台帐!J5502&amp;""</f>
      </c>
      <c r="N5502">
        <f>[1]资金台帐!N5502</f>
      </c>
      <c r="O5502">
        <f>[1]资金台帐!O5502&amp;""</f>
      </c>
      <c r="P5502">
        <f>[1]资金台帐!P5502&amp;""</f>
      </c>
      <c r="Q5502">
        <f>[1]资金台帐!Q5502&amp;""</f>
      </c>
      <c r="T5502">
        <f>[1]资金台帐!T5502&amp;""</f>
      </c>
      <c r="U5502">
        <f>[1]资金台帐!U5502&amp;""</f>
      </c>
      <c r="W5502">
        <f>[1]资金台帐!W5502&amp;""</f>
      </c>
      <c r="X5502">
        <f>[1]资金台帐!X5502&amp;""</f>
      </c>
      <c r="AB5502">
        <f>[1]资金台帐!AB5502</f>
        <v>0</v>
      </c>
      <c r="AC5502">
        <f>[1]资金台帐!AC5502</f>
        <v>0</v>
      </c>
      <c r="AD5502">
        <f>[1]资金台帐!AD5502</f>
        <v>0</v>
      </c>
      <c r="AJ5502">
        <f>[1]资金台帐!AJ5502</f>
        <v>0</v>
      </c>
      <c r="AK5502">
        <f>[1]资金台帐!AK5502</f>
        <v>0</v>
      </c>
      <c r="BA5502" s="22">
        <f t="shared" si="0"/>
      </c>
    </row>
    <row r="5503">
      <c r="B5503">
        <f>[1]资金台帐!B5503&amp;""</f>
      </c>
      <c r="H5503">
        <f>[1]资金台帐!H5503&amp;""</f>
      </c>
      <c r="J5503">
        <f>[1]资金台帐!J5503&amp;""</f>
      </c>
      <c r="N5503">
        <f>[1]资金台帐!N5503</f>
      </c>
      <c r="O5503">
        <f>[1]资金台帐!O5503&amp;""</f>
      </c>
      <c r="P5503">
        <f>[1]资金台帐!P5503&amp;""</f>
      </c>
      <c r="Q5503">
        <f>[1]资金台帐!Q5503&amp;""</f>
      </c>
      <c r="T5503">
        <f>[1]资金台帐!T5503&amp;""</f>
      </c>
      <c r="U5503">
        <f>[1]资金台帐!U5503&amp;""</f>
      </c>
      <c r="W5503">
        <f>[1]资金台帐!W5503&amp;""</f>
      </c>
      <c r="X5503">
        <f>[1]资金台帐!X5503&amp;""</f>
      </c>
      <c r="AB5503">
        <f>[1]资金台帐!AB5503</f>
        <v>0</v>
      </c>
      <c r="AC5503">
        <f>[1]资金台帐!AC5503</f>
        <v>0</v>
      </c>
      <c r="AD5503">
        <f>[1]资金台帐!AD5503</f>
        <v>0</v>
      </c>
      <c r="AJ5503">
        <f>[1]资金台帐!AJ5503</f>
        <v>0</v>
      </c>
      <c r="AK5503">
        <f>[1]资金台帐!AK5503</f>
        <v>0</v>
      </c>
      <c r="BA5503" s="22">
        <f t="shared" si="0"/>
      </c>
    </row>
    <row r="5504">
      <c r="B5504">
        <f>[1]资金台帐!B5504&amp;""</f>
      </c>
      <c r="H5504">
        <f>[1]资金台帐!H5504&amp;""</f>
      </c>
      <c r="J5504">
        <f>[1]资金台帐!J5504&amp;""</f>
      </c>
      <c r="N5504">
        <f>[1]资金台帐!N5504</f>
      </c>
      <c r="O5504">
        <f>[1]资金台帐!O5504&amp;""</f>
      </c>
      <c r="P5504">
        <f>[1]资金台帐!P5504&amp;""</f>
      </c>
      <c r="Q5504">
        <f>[1]资金台帐!Q5504&amp;""</f>
      </c>
      <c r="T5504">
        <f>[1]资金台帐!T5504&amp;""</f>
      </c>
      <c r="U5504">
        <f>[1]资金台帐!U5504&amp;""</f>
      </c>
      <c r="W5504">
        <f>[1]资金台帐!W5504&amp;""</f>
      </c>
      <c r="X5504">
        <f>[1]资金台帐!X5504&amp;""</f>
      </c>
      <c r="AB5504">
        <f>[1]资金台帐!AB5504</f>
        <v>0</v>
      </c>
      <c r="AC5504">
        <f>[1]资金台帐!AC5504</f>
        <v>0</v>
      </c>
      <c r="AD5504">
        <f>[1]资金台帐!AD5504</f>
        <v>0</v>
      </c>
      <c r="AJ5504">
        <f>[1]资金台帐!AJ5504</f>
        <v>0</v>
      </c>
      <c r="AK5504">
        <f>[1]资金台帐!AK5504</f>
        <v>0</v>
      </c>
      <c r="BA5504" s="22">
        <f t="shared" si="0"/>
      </c>
    </row>
    <row r="5505">
      <c r="B5505">
        <f>[1]资金台帐!B5505&amp;""</f>
      </c>
      <c r="H5505">
        <f>[1]资金台帐!H5505&amp;""</f>
      </c>
      <c r="J5505">
        <f>[1]资金台帐!J5505&amp;""</f>
      </c>
      <c r="N5505">
        <f>[1]资金台帐!N5505</f>
      </c>
      <c r="O5505">
        <f>[1]资金台帐!O5505&amp;""</f>
      </c>
      <c r="P5505">
        <f>[1]资金台帐!P5505&amp;""</f>
      </c>
      <c r="Q5505">
        <f>[1]资金台帐!Q5505&amp;""</f>
      </c>
      <c r="T5505">
        <f>[1]资金台帐!T5505&amp;""</f>
      </c>
      <c r="U5505">
        <f>[1]资金台帐!U5505&amp;""</f>
      </c>
      <c r="W5505">
        <f>[1]资金台帐!W5505&amp;""</f>
      </c>
      <c r="X5505">
        <f>[1]资金台帐!X5505&amp;""</f>
      </c>
      <c r="AB5505">
        <f>[1]资金台帐!AB5505</f>
        <v>0</v>
      </c>
      <c r="AC5505">
        <f>[1]资金台帐!AC5505</f>
        <v>0</v>
      </c>
      <c r="AD5505">
        <f>[1]资金台帐!AD5505</f>
        <v>0</v>
      </c>
      <c r="AJ5505">
        <f>[1]资金台帐!AJ5505</f>
        <v>0</v>
      </c>
      <c r="AK5505">
        <f>[1]资金台帐!AK5505</f>
        <v>0</v>
      </c>
      <c r="BA5505" s="22">
        <f t="shared" si="0"/>
      </c>
    </row>
    <row r="5506">
      <c r="B5506">
        <f>[1]资金台帐!B5506&amp;""</f>
      </c>
      <c r="H5506">
        <f>[1]资金台帐!H5506&amp;""</f>
      </c>
      <c r="J5506">
        <f>[1]资金台帐!J5506&amp;""</f>
      </c>
      <c r="N5506">
        <f>[1]资金台帐!N5506</f>
      </c>
      <c r="O5506">
        <f>[1]资金台帐!O5506&amp;""</f>
      </c>
      <c r="P5506">
        <f>[1]资金台帐!P5506&amp;""</f>
      </c>
      <c r="Q5506">
        <f>[1]资金台帐!Q5506&amp;""</f>
      </c>
      <c r="T5506">
        <f>[1]资金台帐!T5506&amp;""</f>
      </c>
      <c r="U5506">
        <f>[1]资金台帐!U5506&amp;""</f>
      </c>
      <c r="W5506">
        <f>[1]资金台帐!W5506&amp;""</f>
      </c>
      <c r="X5506">
        <f>[1]资金台帐!X5506&amp;""</f>
      </c>
      <c r="AB5506">
        <f>[1]资金台帐!AB5506</f>
        <v>0</v>
      </c>
      <c r="AC5506">
        <f>[1]资金台帐!AC5506</f>
        <v>0</v>
      </c>
      <c r="AD5506">
        <f>[1]资金台帐!AD5506</f>
        <v>0</v>
      </c>
      <c r="AJ5506">
        <f>[1]资金台帐!AJ5506</f>
        <v>0</v>
      </c>
      <c r="AK5506">
        <f>[1]资金台帐!AK5506</f>
        <v>0</v>
      </c>
      <c r="BA5506" s="22">
        <f t="shared" si="0"/>
      </c>
    </row>
    <row r="5507">
      <c r="B5507">
        <f>[1]资金台帐!B5507&amp;""</f>
      </c>
      <c r="H5507">
        <f>[1]资金台帐!H5507&amp;""</f>
      </c>
      <c r="J5507">
        <f>[1]资金台帐!J5507&amp;""</f>
      </c>
      <c r="N5507">
        <f>[1]资金台帐!N5507</f>
      </c>
      <c r="O5507">
        <f>[1]资金台帐!O5507&amp;""</f>
      </c>
      <c r="P5507">
        <f>[1]资金台帐!P5507&amp;""</f>
      </c>
      <c r="Q5507">
        <f>[1]资金台帐!Q5507&amp;""</f>
      </c>
      <c r="T5507">
        <f>[1]资金台帐!T5507&amp;""</f>
      </c>
      <c r="U5507">
        <f>[1]资金台帐!U5507&amp;""</f>
      </c>
      <c r="W5507">
        <f>[1]资金台帐!W5507&amp;""</f>
      </c>
      <c r="X5507">
        <f>[1]资金台帐!X5507&amp;""</f>
      </c>
      <c r="AB5507">
        <f>[1]资金台帐!AB5507</f>
        <v>0</v>
      </c>
      <c r="AC5507">
        <f>[1]资金台帐!AC5507</f>
        <v>0</v>
      </c>
      <c r="AD5507">
        <f>[1]资金台帐!AD5507</f>
        <v>0</v>
      </c>
      <c r="AJ5507">
        <f>[1]资金台帐!AJ5507</f>
        <v>0</v>
      </c>
      <c r="AK5507">
        <f>[1]资金台帐!AK5507</f>
        <v>0</v>
      </c>
      <c r="BA5507" s="22">
        <f t="shared" si="0"/>
      </c>
    </row>
    <row r="5508">
      <c r="B5508">
        <f>[1]资金台帐!B5508&amp;""</f>
      </c>
      <c r="H5508">
        <f>[1]资金台帐!H5508&amp;""</f>
      </c>
      <c r="J5508">
        <f>[1]资金台帐!J5508&amp;""</f>
      </c>
      <c r="N5508">
        <f>[1]资金台帐!N5508</f>
      </c>
      <c r="O5508">
        <f>[1]资金台帐!O5508&amp;""</f>
      </c>
      <c r="P5508">
        <f>[1]资金台帐!P5508&amp;""</f>
      </c>
      <c r="Q5508">
        <f>[1]资金台帐!Q5508&amp;""</f>
      </c>
      <c r="T5508">
        <f>[1]资金台帐!T5508&amp;""</f>
      </c>
      <c r="U5508">
        <f>[1]资金台帐!U5508&amp;""</f>
      </c>
      <c r="W5508">
        <f>[1]资金台帐!W5508&amp;""</f>
      </c>
      <c r="X5508">
        <f>[1]资金台帐!X5508&amp;""</f>
      </c>
      <c r="AB5508">
        <f>[1]资金台帐!AB5508</f>
        <v>0</v>
      </c>
      <c r="AC5508">
        <f>[1]资金台帐!AC5508</f>
        <v>0</v>
      </c>
      <c r="AD5508">
        <f>[1]资金台帐!AD5508</f>
        <v>0</v>
      </c>
      <c r="AJ5508">
        <f>[1]资金台帐!AJ5508</f>
        <v>0</v>
      </c>
      <c r="AK5508">
        <f>[1]资金台帐!AK5508</f>
        <v>0</v>
      </c>
      <c r="BA5508" s="22">
        <f t="shared" si="0"/>
      </c>
    </row>
    <row r="5509">
      <c r="B5509">
        <f>[1]资金台帐!B5509&amp;""</f>
      </c>
      <c r="H5509">
        <f>[1]资金台帐!H5509&amp;""</f>
      </c>
      <c r="J5509">
        <f>[1]资金台帐!J5509&amp;""</f>
      </c>
      <c r="N5509">
        <f>[1]资金台帐!N5509</f>
      </c>
      <c r="O5509">
        <f>[1]资金台帐!O5509&amp;""</f>
      </c>
      <c r="P5509">
        <f>[1]资金台帐!P5509&amp;""</f>
      </c>
      <c r="Q5509">
        <f>[1]资金台帐!Q5509&amp;""</f>
      </c>
      <c r="T5509">
        <f>[1]资金台帐!T5509&amp;""</f>
      </c>
      <c r="U5509">
        <f>[1]资金台帐!U5509&amp;""</f>
      </c>
      <c r="W5509">
        <f>[1]资金台帐!W5509&amp;""</f>
      </c>
      <c r="X5509">
        <f>[1]资金台帐!X5509&amp;""</f>
      </c>
      <c r="AB5509">
        <f>[1]资金台帐!AB5509</f>
        <v>0</v>
      </c>
      <c r="AC5509">
        <f>[1]资金台帐!AC5509</f>
        <v>0</v>
      </c>
      <c r="AD5509">
        <f>[1]资金台帐!AD5509</f>
        <v>0</v>
      </c>
      <c r="AJ5509">
        <f>[1]资金台帐!AJ5509</f>
        <v>0</v>
      </c>
      <c r="AK5509">
        <f>[1]资金台帐!AK5509</f>
        <v>0</v>
      </c>
      <c r="BA5509" s="22">
        <f t="shared" si="0"/>
      </c>
    </row>
    <row r="5510">
      <c r="B5510">
        <f>[1]资金台帐!B5510&amp;""</f>
      </c>
      <c r="H5510">
        <f>[1]资金台帐!H5510&amp;""</f>
      </c>
      <c r="J5510">
        <f>[1]资金台帐!J5510&amp;""</f>
      </c>
      <c r="N5510">
        <f>[1]资金台帐!N5510</f>
      </c>
      <c r="O5510">
        <f>[1]资金台帐!O5510&amp;""</f>
      </c>
      <c r="P5510">
        <f>[1]资金台帐!P5510&amp;""</f>
      </c>
      <c r="Q5510">
        <f>[1]资金台帐!Q5510&amp;""</f>
      </c>
      <c r="T5510">
        <f>[1]资金台帐!T5510&amp;""</f>
      </c>
      <c r="U5510">
        <f>[1]资金台帐!U5510&amp;""</f>
      </c>
      <c r="W5510">
        <f>[1]资金台帐!W5510&amp;""</f>
      </c>
      <c r="X5510">
        <f>[1]资金台帐!X5510&amp;""</f>
      </c>
      <c r="AB5510">
        <f>[1]资金台帐!AB5510</f>
        <v>0</v>
      </c>
      <c r="AC5510">
        <f>[1]资金台帐!AC5510</f>
        <v>0</v>
      </c>
      <c r="AD5510">
        <f>[1]资金台帐!AD5510</f>
        <v>0</v>
      </c>
      <c r="AJ5510">
        <f>[1]资金台帐!AJ5510</f>
        <v>0</v>
      </c>
      <c r="AK5510">
        <f>[1]资金台帐!AK5510</f>
        <v>0</v>
      </c>
      <c r="BA5510" s="22">
        <f t="shared" si="0"/>
      </c>
    </row>
    <row r="5511">
      <c r="B5511">
        <f>[1]资金台帐!B5511&amp;""</f>
      </c>
      <c r="H5511">
        <f>[1]资金台帐!H5511&amp;""</f>
      </c>
      <c r="J5511">
        <f>[1]资金台帐!J5511&amp;""</f>
      </c>
      <c r="N5511">
        <f>[1]资金台帐!N5511</f>
      </c>
      <c r="O5511">
        <f>[1]资金台帐!O5511&amp;""</f>
      </c>
      <c r="P5511">
        <f>[1]资金台帐!P5511&amp;""</f>
      </c>
      <c r="Q5511">
        <f>[1]资金台帐!Q5511&amp;""</f>
      </c>
      <c r="T5511">
        <f>[1]资金台帐!T5511&amp;""</f>
      </c>
      <c r="U5511">
        <f>[1]资金台帐!U5511&amp;""</f>
      </c>
      <c r="W5511">
        <f>[1]资金台帐!W5511&amp;""</f>
      </c>
      <c r="X5511">
        <f>[1]资金台帐!X5511&amp;""</f>
      </c>
      <c r="AB5511">
        <f>[1]资金台帐!AB5511</f>
        <v>0</v>
      </c>
      <c r="AC5511">
        <f>[1]资金台帐!AC5511</f>
        <v>0</v>
      </c>
      <c r="AD5511">
        <f>[1]资金台帐!AD5511</f>
        <v>0</v>
      </c>
      <c r="AJ5511">
        <f>[1]资金台帐!AJ5511</f>
        <v>0</v>
      </c>
      <c r="AK5511">
        <f>[1]资金台帐!AK5511</f>
        <v>0</v>
      </c>
      <c r="BA5511" s="22">
        <f t="shared" si="0"/>
      </c>
    </row>
    <row r="5512">
      <c r="B5512">
        <f>[1]资金台帐!B5512&amp;""</f>
      </c>
      <c r="H5512">
        <f>[1]资金台帐!H5512&amp;""</f>
      </c>
      <c r="J5512">
        <f>[1]资金台帐!J5512&amp;""</f>
      </c>
      <c r="N5512">
        <f>[1]资金台帐!N5512</f>
      </c>
      <c r="O5512">
        <f>[1]资金台帐!O5512&amp;""</f>
      </c>
      <c r="P5512">
        <f>[1]资金台帐!P5512&amp;""</f>
      </c>
      <c r="Q5512">
        <f>[1]资金台帐!Q5512&amp;""</f>
      </c>
      <c r="T5512">
        <f>[1]资金台帐!T5512&amp;""</f>
      </c>
      <c r="U5512">
        <f>[1]资金台帐!U5512&amp;""</f>
      </c>
      <c r="W5512">
        <f>[1]资金台帐!W5512&amp;""</f>
      </c>
      <c r="X5512">
        <f>[1]资金台帐!X5512&amp;""</f>
      </c>
      <c r="AB5512">
        <f>[1]资金台帐!AB5512</f>
        <v>0</v>
      </c>
      <c r="AC5512">
        <f>[1]资金台帐!AC5512</f>
        <v>0</v>
      </c>
      <c r="AD5512">
        <f>[1]资金台帐!AD5512</f>
        <v>0</v>
      </c>
      <c r="AJ5512">
        <f>[1]资金台帐!AJ5512</f>
        <v>0</v>
      </c>
      <c r="AK5512">
        <f>[1]资金台帐!AK5512</f>
        <v>0</v>
      </c>
      <c r="BA5512" s="22">
        <f t="shared" si="0"/>
      </c>
    </row>
    <row r="5513">
      <c r="B5513">
        <f>[1]资金台帐!B5513&amp;""</f>
      </c>
      <c r="H5513">
        <f>[1]资金台帐!H5513&amp;""</f>
      </c>
      <c r="J5513">
        <f>[1]资金台帐!J5513&amp;""</f>
      </c>
      <c r="N5513">
        <f>[1]资金台帐!N5513</f>
      </c>
      <c r="O5513">
        <f>[1]资金台帐!O5513&amp;""</f>
      </c>
      <c r="P5513">
        <f>[1]资金台帐!P5513&amp;""</f>
      </c>
      <c r="Q5513">
        <f>[1]资金台帐!Q5513&amp;""</f>
      </c>
      <c r="T5513">
        <f>[1]资金台帐!T5513&amp;""</f>
      </c>
      <c r="U5513">
        <f>[1]资金台帐!U5513&amp;""</f>
      </c>
      <c r="W5513">
        <f>[1]资金台帐!W5513&amp;""</f>
      </c>
      <c r="X5513">
        <f>[1]资金台帐!X5513&amp;""</f>
      </c>
      <c r="AB5513">
        <f>[1]资金台帐!AB5513</f>
        <v>0</v>
      </c>
      <c r="AC5513">
        <f>[1]资金台帐!AC5513</f>
        <v>0</v>
      </c>
      <c r="AD5513">
        <f>[1]资金台帐!AD5513</f>
        <v>0</v>
      </c>
      <c r="AJ5513">
        <f>[1]资金台帐!AJ5513</f>
        <v>0</v>
      </c>
      <c r="AK5513">
        <f>[1]资金台帐!AK5513</f>
        <v>0</v>
      </c>
      <c r="BA5513" s="22">
        <f t="shared" si="0"/>
      </c>
    </row>
    <row r="5514">
      <c r="B5514">
        <f>[1]资金台帐!B5514&amp;""</f>
      </c>
      <c r="H5514">
        <f>[1]资金台帐!H5514&amp;""</f>
      </c>
      <c r="J5514">
        <f>[1]资金台帐!J5514&amp;""</f>
      </c>
      <c r="N5514">
        <f>[1]资金台帐!N5514</f>
      </c>
      <c r="O5514">
        <f>[1]资金台帐!O5514&amp;""</f>
      </c>
      <c r="P5514">
        <f>[1]资金台帐!P5514&amp;""</f>
      </c>
      <c r="Q5514">
        <f>[1]资金台帐!Q5514&amp;""</f>
      </c>
      <c r="T5514">
        <f>[1]资金台帐!T5514&amp;""</f>
      </c>
      <c r="U5514">
        <f>[1]资金台帐!U5514&amp;""</f>
      </c>
      <c r="W5514">
        <f>[1]资金台帐!W5514&amp;""</f>
      </c>
      <c r="X5514">
        <f>[1]资金台帐!X5514&amp;""</f>
      </c>
      <c r="AB5514">
        <f>[1]资金台帐!AB5514</f>
        <v>0</v>
      </c>
      <c r="AC5514">
        <f>[1]资金台帐!AC5514</f>
        <v>0</v>
      </c>
      <c r="AD5514">
        <f>[1]资金台帐!AD5514</f>
        <v>0</v>
      </c>
      <c r="AJ5514">
        <f>[1]资金台帐!AJ5514</f>
        <v>0</v>
      </c>
      <c r="AK5514">
        <f>[1]资金台帐!AK5514</f>
        <v>0</v>
      </c>
      <c r="BA5514" s="22">
        <f t="shared" si="0"/>
      </c>
    </row>
    <row r="5515">
      <c r="B5515">
        <f>[1]资金台帐!B5515&amp;""</f>
      </c>
      <c r="H5515">
        <f>[1]资金台帐!H5515&amp;""</f>
      </c>
      <c r="J5515">
        <f>[1]资金台帐!J5515&amp;""</f>
      </c>
      <c r="N5515">
        <f>[1]资金台帐!N5515</f>
      </c>
      <c r="O5515">
        <f>[1]资金台帐!O5515&amp;""</f>
      </c>
      <c r="P5515">
        <f>[1]资金台帐!P5515&amp;""</f>
      </c>
      <c r="Q5515">
        <f>[1]资金台帐!Q5515&amp;""</f>
      </c>
      <c r="T5515">
        <f>[1]资金台帐!T5515&amp;""</f>
      </c>
      <c r="U5515">
        <f>[1]资金台帐!U5515&amp;""</f>
      </c>
      <c r="W5515">
        <f>[1]资金台帐!W5515&amp;""</f>
      </c>
      <c r="X5515">
        <f>[1]资金台帐!X5515&amp;""</f>
      </c>
      <c r="AB5515">
        <f>[1]资金台帐!AB5515</f>
        <v>0</v>
      </c>
      <c r="AC5515">
        <f>[1]资金台帐!AC5515</f>
        <v>0</v>
      </c>
      <c r="AD5515">
        <f>[1]资金台帐!AD5515</f>
        <v>0</v>
      </c>
      <c r="AJ5515">
        <f>[1]资金台帐!AJ5515</f>
        <v>0</v>
      </c>
      <c r="AK5515">
        <f>[1]资金台帐!AK5515</f>
        <v>0</v>
      </c>
      <c r="BA5515" s="22">
        <f t="shared" si="0"/>
      </c>
    </row>
    <row r="5516">
      <c r="B5516">
        <f>[1]资金台帐!B5516&amp;""</f>
      </c>
      <c r="H5516">
        <f>[1]资金台帐!H5516&amp;""</f>
      </c>
      <c r="J5516">
        <f>[1]资金台帐!J5516&amp;""</f>
      </c>
      <c r="N5516">
        <f>[1]资金台帐!N5516</f>
      </c>
      <c r="O5516">
        <f>[1]资金台帐!O5516&amp;""</f>
      </c>
      <c r="P5516">
        <f>[1]资金台帐!P5516&amp;""</f>
      </c>
      <c r="Q5516">
        <f>[1]资金台帐!Q5516&amp;""</f>
      </c>
      <c r="T5516">
        <f>[1]资金台帐!T5516&amp;""</f>
      </c>
      <c r="U5516">
        <f>[1]资金台帐!U5516&amp;""</f>
      </c>
      <c r="W5516">
        <f>[1]资金台帐!W5516&amp;""</f>
      </c>
      <c r="X5516">
        <f>[1]资金台帐!X5516&amp;""</f>
      </c>
      <c r="AB5516">
        <f>[1]资金台帐!AB5516</f>
        <v>0</v>
      </c>
      <c r="AC5516">
        <f>[1]资金台帐!AC5516</f>
        <v>0</v>
      </c>
      <c r="AD5516">
        <f>[1]资金台帐!AD5516</f>
        <v>0</v>
      </c>
      <c r="AJ5516">
        <f>[1]资金台帐!AJ5516</f>
        <v>0</v>
      </c>
      <c r="AK5516">
        <f>[1]资金台帐!AK5516</f>
        <v>0</v>
      </c>
      <c r="BA5516" s="22">
        <f t="shared" si="0"/>
      </c>
    </row>
    <row r="5517">
      <c r="B5517">
        <f>[1]资金台帐!B5517&amp;""</f>
      </c>
      <c r="H5517">
        <f>[1]资金台帐!H5517&amp;""</f>
      </c>
      <c r="J5517">
        <f>[1]资金台帐!J5517&amp;""</f>
      </c>
      <c r="N5517">
        <f>[1]资金台帐!N5517</f>
      </c>
      <c r="O5517">
        <f>[1]资金台帐!O5517&amp;""</f>
      </c>
      <c r="P5517">
        <f>[1]资金台帐!P5517&amp;""</f>
      </c>
      <c r="Q5517">
        <f>[1]资金台帐!Q5517&amp;""</f>
      </c>
      <c r="T5517">
        <f>[1]资金台帐!T5517&amp;""</f>
      </c>
      <c r="U5517">
        <f>[1]资金台帐!U5517&amp;""</f>
      </c>
      <c r="W5517">
        <f>[1]资金台帐!W5517&amp;""</f>
      </c>
      <c r="X5517">
        <f>[1]资金台帐!X5517&amp;""</f>
      </c>
      <c r="AB5517">
        <f>[1]资金台帐!AB5517</f>
        <v>0</v>
      </c>
      <c r="AC5517">
        <f>[1]资金台帐!AC5517</f>
        <v>0</v>
      </c>
      <c r="AD5517">
        <f>[1]资金台帐!AD5517</f>
        <v>0</v>
      </c>
      <c r="AJ5517">
        <f>[1]资金台帐!AJ5517</f>
        <v>0</v>
      </c>
      <c r="AK5517">
        <f>[1]资金台帐!AK5517</f>
        <v>0</v>
      </c>
      <c r="BA5517" s="22">
        <f t="shared" si="0"/>
      </c>
    </row>
    <row r="5518">
      <c r="B5518">
        <f>[1]资金台帐!B5518&amp;""</f>
      </c>
      <c r="H5518">
        <f>[1]资金台帐!H5518&amp;""</f>
      </c>
      <c r="J5518">
        <f>[1]资金台帐!J5518&amp;""</f>
      </c>
      <c r="N5518">
        <f>[1]资金台帐!N5518</f>
      </c>
      <c r="O5518">
        <f>[1]资金台帐!O5518&amp;""</f>
      </c>
      <c r="P5518">
        <f>[1]资金台帐!P5518&amp;""</f>
      </c>
      <c r="Q5518">
        <f>[1]资金台帐!Q5518&amp;""</f>
      </c>
      <c r="T5518">
        <f>[1]资金台帐!T5518&amp;""</f>
      </c>
      <c r="U5518">
        <f>[1]资金台帐!U5518&amp;""</f>
      </c>
      <c r="W5518">
        <f>[1]资金台帐!W5518&amp;""</f>
      </c>
      <c r="X5518">
        <f>[1]资金台帐!X5518&amp;""</f>
      </c>
      <c r="AB5518">
        <f>[1]资金台帐!AB5518</f>
        <v>0</v>
      </c>
      <c r="AC5518">
        <f>[1]资金台帐!AC5518</f>
        <v>0</v>
      </c>
      <c r="AD5518">
        <f>[1]资金台帐!AD5518</f>
        <v>0</v>
      </c>
      <c r="AJ5518">
        <f>[1]资金台帐!AJ5518</f>
        <v>0</v>
      </c>
      <c r="AK5518">
        <f>[1]资金台帐!AK5518</f>
        <v>0</v>
      </c>
      <c r="BA5518" s="22">
        <f t="shared" si="0"/>
      </c>
    </row>
    <row r="5519">
      <c r="B5519">
        <f>[1]资金台帐!B5519&amp;""</f>
      </c>
      <c r="H5519">
        <f>[1]资金台帐!H5519&amp;""</f>
      </c>
      <c r="J5519">
        <f>[1]资金台帐!J5519&amp;""</f>
      </c>
      <c r="N5519">
        <f>[1]资金台帐!N5519</f>
      </c>
      <c r="O5519">
        <f>[1]资金台帐!O5519&amp;""</f>
      </c>
      <c r="P5519">
        <f>[1]资金台帐!P5519&amp;""</f>
      </c>
      <c r="Q5519">
        <f>[1]资金台帐!Q5519&amp;""</f>
      </c>
      <c r="T5519">
        <f>[1]资金台帐!T5519&amp;""</f>
      </c>
      <c r="U5519">
        <f>[1]资金台帐!U5519&amp;""</f>
      </c>
      <c r="W5519">
        <f>[1]资金台帐!W5519&amp;""</f>
      </c>
      <c r="X5519">
        <f>[1]资金台帐!X5519&amp;""</f>
      </c>
      <c r="AB5519">
        <f>[1]资金台帐!AB5519</f>
        <v>0</v>
      </c>
      <c r="AC5519">
        <f>[1]资金台帐!AC5519</f>
        <v>0</v>
      </c>
      <c r="AD5519">
        <f>[1]资金台帐!AD5519</f>
        <v>0</v>
      </c>
      <c r="AJ5519">
        <f>[1]资金台帐!AJ5519</f>
        <v>0</v>
      </c>
      <c r="AK5519">
        <f>[1]资金台帐!AK5519</f>
        <v>0</v>
      </c>
      <c r="BA5519" s="22">
        <f t="shared" si="0"/>
      </c>
    </row>
    <row r="5520">
      <c r="B5520">
        <f>[1]资金台帐!B5520&amp;""</f>
      </c>
      <c r="H5520">
        <f>[1]资金台帐!H5520&amp;""</f>
      </c>
      <c r="J5520">
        <f>[1]资金台帐!J5520&amp;""</f>
      </c>
      <c r="N5520">
        <f>[1]资金台帐!N5520</f>
      </c>
      <c r="O5520">
        <f>[1]资金台帐!O5520&amp;""</f>
      </c>
      <c r="P5520">
        <f>[1]资金台帐!P5520&amp;""</f>
      </c>
      <c r="Q5520">
        <f>[1]资金台帐!Q5520&amp;""</f>
      </c>
      <c r="T5520">
        <f>[1]资金台帐!T5520&amp;""</f>
      </c>
      <c r="U5520">
        <f>[1]资金台帐!U5520&amp;""</f>
      </c>
      <c r="W5520">
        <f>[1]资金台帐!W5520&amp;""</f>
      </c>
      <c r="X5520">
        <f>[1]资金台帐!X5520&amp;""</f>
      </c>
      <c r="AB5520">
        <f>[1]资金台帐!AB5520</f>
        <v>0</v>
      </c>
      <c r="AC5520">
        <f>[1]资金台帐!AC5520</f>
        <v>0</v>
      </c>
      <c r="AD5520">
        <f>[1]资金台帐!AD5520</f>
        <v>0</v>
      </c>
      <c r="AJ5520">
        <f>[1]资金台帐!AJ5520</f>
        <v>0</v>
      </c>
      <c r="AK5520">
        <f>[1]资金台帐!AK5520</f>
        <v>0</v>
      </c>
      <c r="BA5520" s="22">
        <f t="shared" si="0"/>
      </c>
    </row>
    <row r="5521">
      <c r="B5521">
        <f>[1]资金台帐!B5521&amp;""</f>
      </c>
      <c r="H5521">
        <f>[1]资金台帐!H5521&amp;""</f>
      </c>
      <c r="J5521">
        <f>[1]资金台帐!J5521&amp;""</f>
      </c>
      <c r="N5521">
        <f>[1]资金台帐!N5521</f>
      </c>
      <c r="O5521">
        <f>[1]资金台帐!O5521&amp;""</f>
      </c>
      <c r="P5521">
        <f>[1]资金台帐!P5521&amp;""</f>
      </c>
      <c r="Q5521">
        <f>[1]资金台帐!Q5521&amp;""</f>
      </c>
      <c r="T5521">
        <f>[1]资金台帐!T5521&amp;""</f>
      </c>
      <c r="U5521">
        <f>[1]资金台帐!U5521&amp;""</f>
      </c>
      <c r="W5521">
        <f>[1]资金台帐!W5521&amp;""</f>
      </c>
      <c r="X5521">
        <f>[1]资金台帐!X5521&amp;""</f>
      </c>
      <c r="AB5521">
        <f>[1]资金台帐!AB5521</f>
        <v>0</v>
      </c>
      <c r="AC5521">
        <f>[1]资金台帐!AC5521</f>
        <v>0</v>
      </c>
      <c r="AD5521">
        <f>[1]资金台帐!AD5521</f>
        <v>0</v>
      </c>
      <c r="AJ5521">
        <f>[1]资金台帐!AJ5521</f>
        <v>0</v>
      </c>
      <c r="AK5521">
        <f>[1]资金台帐!AK5521</f>
        <v>0</v>
      </c>
      <c r="BA5521" s="22">
        <f t="shared" si="0"/>
      </c>
    </row>
    <row r="5522">
      <c r="B5522">
        <f>[1]资金台帐!B5522&amp;""</f>
      </c>
      <c r="H5522">
        <f>[1]资金台帐!H5522&amp;""</f>
      </c>
      <c r="J5522">
        <f>[1]资金台帐!J5522&amp;""</f>
      </c>
      <c r="N5522">
        <f>[1]资金台帐!N5522</f>
      </c>
      <c r="O5522">
        <f>[1]资金台帐!O5522&amp;""</f>
      </c>
      <c r="P5522">
        <f>[1]资金台帐!P5522&amp;""</f>
      </c>
      <c r="Q5522">
        <f>[1]资金台帐!Q5522&amp;""</f>
      </c>
      <c r="T5522">
        <f>[1]资金台帐!T5522&amp;""</f>
      </c>
      <c r="U5522">
        <f>[1]资金台帐!U5522&amp;""</f>
      </c>
      <c r="W5522">
        <f>[1]资金台帐!W5522&amp;""</f>
      </c>
      <c r="X5522">
        <f>[1]资金台帐!X5522&amp;""</f>
      </c>
      <c r="AB5522">
        <f>[1]资金台帐!AB5522</f>
        <v>0</v>
      </c>
      <c r="AC5522">
        <f>[1]资金台帐!AC5522</f>
        <v>0</v>
      </c>
      <c r="AD5522">
        <f>[1]资金台帐!AD5522</f>
        <v>0</v>
      </c>
      <c r="AJ5522">
        <f>[1]资金台帐!AJ5522</f>
        <v>0</v>
      </c>
      <c r="AK5522">
        <f>[1]资金台帐!AK5522</f>
        <v>0</v>
      </c>
      <c r="BA5522" s="22">
        <f t="shared" si="0"/>
      </c>
    </row>
    <row r="5523">
      <c r="B5523">
        <f>[1]资金台帐!B5523&amp;""</f>
      </c>
      <c r="H5523">
        <f>[1]资金台帐!H5523&amp;""</f>
      </c>
      <c r="J5523">
        <f>[1]资金台帐!J5523&amp;""</f>
      </c>
      <c r="N5523">
        <f>[1]资金台帐!N5523</f>
      </c>
      <c r="O5523">
        <f>[1]资金台帐!O5523&amp;""</f>
      </c>
      <c r="P5523">
        <f>[1]资金台帐!P5523&amp;""</f>
      </c>
      <c r="Q5523">
        <f>[1]资金台帐!Q5523&amp;""</f>
      </c>
      <c r="T5523">
        <f>[1]资金台帐!T5523&amp;""</f>
      </c>
      <c r="U5523">
        <f>[1]资金台帐!U5523&amp;""</f>
      </c>
      <c r="W5523">
        <f>[1]资金台帐!W5523&amp;""</f>
      </c>
      <c r="X5523">
        <f>[1]资金台帐!X5523&amp;""</f>
      </c>
      <c r="AB5523">
        <f>[1]资金台帐!AB5523</f>
        <v>0</v>
      </c>
      <c r="AC5523">
        <f>[1]资金台帐!AC5523</f>
        <v>0</v>
      </c>
      <c r="AD5523">
        <f>[1]资金台帐!AD5523</f>
        <v>0</v>
      </c>
      <c r="AJ5523">
        <f>[1]资金台帐!AJ5523</f>
        <v>0</v>
      </c>
      <c r="AK5523">
        <f>[1]资金台帐!AK5523</f>
        <v>0</v>
      </c>
      <c r="BA5523" s="22">
        <f t="shared" si="0"/>
      </c>
    </row>
    <row r="5524">
      <c r="B5524">
        <f>[1]资金台帐!B5524&amp;""</f>
      </c>
      <c r="H5524">
        <f>[1]资金台帐!H5524&amp;""</f>
      </c>
      <c r="J5524">
        <f>[1]资金台帐!J5524&amp;""</f>
      </c>
      <c r="N5524">
        <f>[1]资金台帐!N5524</f>
      </c>
      <c r="O5524">
        <f>[1]资金台帐!O5524&amp;""</f>
      </c>
      <c r="P5524">
        <f>[1]资金台帐!P5524&amp;""</f>
      </c>
      <c r="Q5524">
        <f>[1]资金台帐!Q5524&amp;""</f>
      </c>
      <c r="T5524">
        <f>[1]资金台帐!T5524&amp;""</f>
      </c>
      <c r="U5524">
        <f>[1]资金台帐!U5524&amp;""</f>
      </c>
      <c r="W5524">
        <f>[1]资金台帐!W5524&amp;""</f>
      </c>
      <c r="X5524">
        <f>[1]资金台帐!X5524&amp;""</f>
      </c>
      <c r="AB5524">
        <f>[1]资金台帐!AB5524</f>
        <v>0</v>
      </c>
      <c r="AC5524">
        <f>[1]资金台帐!AC5524</f>
        <v>0</v>
      </c>
      <c r="AD5524">
        <f>[1]资金台帐!AD5524</f>
        <v>0</v>
      </c>
      <c r="AJ5524">
        <f>[1]资金台帐!AJ5524</f>
        <v>0</v>
      </c>
      <c r="AK5524">
        <f>[1]资金台帐!AK5524</f>
        <v>0</v>
      </c>
      <c r="BA5524" s="22">
        <f t="shared" si="0"/>
      </c>
    </row>
    <row r="5525">
      <c r="B5525">
        <f>[1]资金台帐!B5525&amp;""</f>
      </c>
      <c r="H5525">
        <f>[1]资金台帐!H5525&amp;""</f>
      </c>
      <c r="J5525">
        <f>[1]资金台帐!J5525&amp;""</f>
      </c>
      <c r="N5525">
        <f>[1]资金台帐!N5525</f>
      </c>
      <c r="O5525">
        <f>[1]资金台帐!O5525&amp;""</f>
      </c>
      <c r="P5525">
        <f>[1]资金台帐!P5525&amp;""</f>
      </c>
      <c r="Q5525">
        <f>[1]资金台帐!Q5525&amp;""</f>
      </c>
      <c r="T5525">
        <f>[1]资金台帐!T5525&amp;""</f>
      </c>
      <c r="U5525">
        <f>[1]资金台帐!U5525&amp;""</f>
      </c>
      <c r="W5525">
        <f>[1]资金台帐!W5525&amp;""</f>
      </c>
      <c r="X5525">
        <f>[1]资金台帐!X5525&amp;""</f>
      </c>
      <c r="AB5525">
        <f>[1]资金台帐!AB5525</f>
        <v>0</v>
      </c>
      <c r="AC5525">
        <f>[1]资金台帐!AC5525</f>
        <v>0</v>
      </c>
      <c r="AD5525">
        <f>[1]资金台帐!AD5525</f>
        <v>0</v>
      </c>
      <c r="AJ5525">
        <f>[1]资金台帐!AJ5525</f>
        <v>0</v>
      </c>
      <c r="AK5525">
        <f>[1]资金台帐!AK5525</f>
        <v>0</v>
      </c>
      <c r="BA5525" s="22">
        <f t="shared" si="0"/>
      </c>
    </row>
    <row r="5526">
      <c r="B5526">
        <f>[1]资金台帐!B5526&amp;""</f>
      </c>
      <c r="H5526">
        <f>[1]资金台帐!H5526&amp;""</f>
      </c>
      <c r="J5526">
        <f>[1]资金台帐!J5526&amp;""</f>
      </c>
      <c r="N5526">
        <f>[1]资金台帐!N5526</f>
      </c>
      <c r="O5526">
        <f>[1]资金台帐!O5526&amp;""</f>
      </c>
      <c r="P5526">
        <f>[1]资金台帐!P5526&amp;""</f>
      </c>
      <c r="Q5526">
        <f>[1]资金台帐!Q5526&amp;""</f>
      </c>
      <c r="T5526">
        <f>[1]资金台帐!T5526&amp;""</f>
      </c>
      <c r="U5526">
        <f>[1]资金台帐!U5526&amp;""</f>
      </c>
      <c r="W5526">
        <f>[1]资金台帐!W5526&amp;""</f>
      </c>
      <c r="X5526">
        <f>[1]资金台帐!X5526&amp;""</f>
      </c>
      <c r="AB5526">
        <f>[1]资金台帐!AB5526</f>
        <v>0</v>
      </c>
      <c r="AC5526">
        <f>[1]资金台帐!AC5526</f>
        <v>0</v>
      </c>
      <c r="AD5526">
        <f>[1]资金台帐!AD5526</f>
        <v>0</v>
      </c>
      <c r="AJ5526">
        <f>[1]资金台帐!AJ5526</f>
        <v>0</v>
      </c>
      <c r="AK5526">
        <f>[1]资金台帐!AK5526</f>
        <v>0</v>
      </c>
      <c r="BA5526" s="22">
        <f t="shared" si="0"/>
      </c>
    </row>
    <row r="5527">
      <c r="B5527">
        <f>[1]资金台帐!B5527&amp;""</f>
      </c>
      <c r="H5527">
        <f>[1]资金台帐!H5527&amp;""</f>
      </c>
      <c r="J5527">
        <f>[1]资金台帐!J5527&amp;""</f>
      </c>
      <c r="N5527">
        <f>[1]资金台帐!N5527</f>
      </c>
      <c r="O5527">
        <f>[1]资金台帐!O5527&amp;""</f>
      </c>
      <c r="P5527">
        <f>[1]资金台帐!P5527&amp;""</f>
      </c>
      <c r="Q5527">
        <f>[1]资金台帐!Q5527&amp;""</f>
      </c>
      <c r="T5527">
        <f>[1]资金台帐!T5527&amp;""</f>
      </c>
      <c r="U5527">
        <f>[1]资金台帐!U5527&amp;""</f>
      </c>
      <c r="W5527">
        <f>[1]资金台帐!W5527&amp;""</f>
      </c>
      <c r="X5527">
        <f>[1]资金台帐!X5527&amp;""</f>
      </c>
      <c r="AB5527">
        <f>[1]资金台帐!AB5527</f>
        <v>0</v>
      </c>
      <c r="AC5527">
        <f>[1]资金台帐!AC5527</f>
        <v>0</v>
      </c>
      <c r="AD5527">
        <f>[1]资金台帐!AD5527</f>
        <v>0</v>
      </c>
      <c r="AJ5527">
        <f>[1]资金台帐!AJ5527</f>
        <v>0</v>
      </c>
      <c r="AK5527">
        <f>[1]资金台帐!AK5527</f>
        <v>0</v>
      </c>
      <c r="BA5527" s="22">
        <f t="shared" si="0"/>
      </c>
    </row>
    <row r="5528">
      <c r="B5528">
        <f>[1]资金台帐!B5528&amp;""</f>
      </c>
      <c r="H5528">
        <f>[1]资金台帐!H5528&amp;""</f>
      </c>
      <c r="J5528">
        <f>[1]资金台帐!J5528&amp;""</f>
      </c>
      <c r="N5528">
        <f>[1]资金台帐!N5528</f>
      </c>
      <c r="O5528">
        <f>[1]资金台帐!O5528&amp;""</f>
      </c>
      <c r="P5528">
        <f>[1]资金台帐!P5528&amp;""</f>
      </c>
      <c r="Q5528">
        <f>[1]资金台帐!Q5528&amp;""</f>
      </c>
      <c r="T5528">
        <f>[1]资金台帐!T5528&amp;""</f>
      </c>
      <c r="U5528">
        <f>[1]资金台帐!U5528&amp;""</f>
      </c>
      <c r="W5528">
        <f>[1]资金台帐!W5528&amp;""</f>
      </c>
      <c r="X5528">
        <f>[1]资金台帐!X5528&amp;""</f>
      </c>
      <c r="AB5528">
        <f>[1]资金台帐!AB5528</f>
        <v>0</v>
      </c>
      <c r="AC5528">
        <f>[1]资金台帐!AC5528</f>
        <v>0</v>
      </c>
      <c r="AD5528">
        <f>[1]资金台帐!AD5528</f>
        <v>0</v>
      </c>
      <c r="AJ5528">
        <f>[1]资金台帐!AJ5528</f>
        <v>0</v>
      </c>
      <c r="AK5528">
        <f>[1]资金台帐!AK5528</f>
        <v>0</v>
      </c>
      <c r="BA5528" s="22">
        <f t="shared" si="0"/>
      </c>
    </row>
    <row r="5529">
      <c r="B5529">
        <f>[1]资金台帐!B5529&amp;""</f>
      </c>
      <c r="H5529">
        <f>[1]资金台帐!H5529&amp;""</f>
      </c>
      <c r="J5529">
        <f>[1]资金台帐!J5529&amp;""</f>
      </c>
      <c r="N5529">
        <f>[1]资金台帐!N5529</f>
      </c>
      <c r="O5529">
        <f>[1]资金台帐!O5529&amp;""</f>
      </c>
      <c r="P5529">
        <f>[1]资金台帐!P5529&amp;""</f>
      </c>
      <c r="Q5529">
        <f>[1]资金台帐!Q5529&amp;""</f>
      </c>
      <c r="T5529">
        <f>[1]资金台帐!T5529&amp;""</f>
      </c>
      <c r="U5529">
        <f>[1]资金台帐!U5529&amp;""</f>
      </c>
      <c r="W5529">
        <f>[1]资金台帐!W5529&amp;""</f>
      </c>
      <c r="X5529">
        <f>[1]资金台帐!X5529&amp;""</f>
      </c>
      <c r="AB5529">
        <f>[1]资金台帐!AB5529</f>
        <v>0</v>
      </c>
      <c r="AC5529">
        <f>[1]资金台帐!AC5529</f>
        <v>0</v>
      </c>
      <c r="AD5529">
        <f>[1]资金台帐!AD5529</f>
        <v>0</v>
      </c>
      <c r="AJ5529">
        <f>[1]资金台帐!AJ5529</f>
        <v>0</v>
      </c>
      <c r="AK5529">
        <f>[1]资金台帐!AK5529</f>
        <v>0</v>
      </c>
      <c r="BA5529" s="22">
        <f t="shared" si="0"/>
      </c>
    </row>
    <row r="5530">
      <c r="B5530">
        <f>[1]资金台帐!B5530&amp;""</f>
      </c>
      <c r="H5530">
        <f>[1]资金台帐!H5530&amp;""</f>
      </c>
      <c r="J5530">
        <f>[1]资金台帐!J5530&amp;""</f>
      </c>
      <c r="N5530">
        <f>[1]资金台帐!N5530</f>
      </c>
      <c r="O5530">
        <f>[1]资金台帐!O5530&amp;""</f>
      </c>
      <c r="P5530">
        <f>[1]资金台帐!P5530&amp;""</f>
      </c>
      <c r="Q5530">
        <f>[1]资金台帐!Q5530&amp;""</f>
      </c>
      <c r="T5530">
        <f>[1]资金台帐!T5530&amp;""</f>
      </c>
      <c r="U5530">
        <f>[1]资金台帐!U5530&amp;""</f>
      </c>
      <c r="W5530">
        <f>[1]资金台帐!W5530&amp;""</f>
      </c>
      <c r="X5530">
        <f>[1]资金台帐!X5530&amp;""</f>
      </c>
      <c r="AB5530">
        <f>[1]资金台帐!AB5530</f>
        <v>0</v>
      </c>
      <c r="AC5530">
        <f>[1]资金台帐!AC5530</f>
        <v>0</v>
      </c>
      <c r="AD5530">
        <f>[1]资金台帐!AD5530</f>
        <v>0</v>
      </c>
      <c r="AJ5530">
        <f>[1]资金台帐!AJ5530</f>
        <v>0</v>
      </c>
      <c r="AK5530">
        <f>[1]资金台帐!AK5530</f>
        <v>0</v>
      </c>
      <c r="BA5530" s="22">
        <f t="shared" si="0"/>
      </c>
    </row>
    <row r="5531">
      <c r="B5531">
        <f>[1]资金台帐!B5531&amp;""</f>
      </c>
      <c r="H5531">
        <f>[1]资金台帐!H5531&amp;""</f>
      </c>
      <c r="J5531">
        <f>[1]资金台帐!J5531&amp;""</f>
      </c>
      <c r="N5531">
        <f>[1]资金台帐!N5531</f>
      </c>
      <c r="O5531">
        <f>[1]资金台帐!O5531&amp;""</f>
      </c>
      <c r="P5531">
        <f>[1]资金台帐!P5531&amp;""</f>
      </c>
      <c r="Q5531">
        <f>[1]资金台帐!Q5531&amp;""</f>
      </c>
      <c r="T5531">
        <f>[1]资金台帐!T5531&amp;""</f>
      </c>
      <c r="U5531">
        <f>[1]资金台帐!U5531&amp;""</f>
      </c>
      <c r="W5531">
        <f>[1]资金台帐!W5531&amp;""</f>
      </c>
      <c r="X5531">
        <f>[1]资金台帐!X5531&amp;""</f>
      </c>
      <c r="AB5531">
        <f>[1]资金台帐!AB5531</f>
        <v>0</v>
      </c>
      <c r="AC5531">
        <f>[1]资金台帐!AC5531</f>
        <v>0</v>
      </c>
      <c r="AD5531">
        <f>[1]资金台帐!AD5531</f>
        <v>0</v>
      </c>
      <c r="AJ5531">
        <f>[1]资金台帐!AJ5531</f>
        <v>0</v>
      </c>
      <c r="AK5531">
        <f>[1]资金台帐!AK5531</f>
        <v>0</v>
      </c>
      <c r="BA5531" s="22">
        <f t="shared" si="0"/>
      </c>
    </row>
    <row r="5532">
      <c r="B5532">
        <f>[1]资金台帐!B5532&amp;""</f>
      </c>
      <c r="H5532">
        <f>[1]资金台帐!H5532&amp;""</f>
      </c>
      <c r="J5532">
        <f>[1]资金台帐!J5532&amp;""</f>
      </c>
      <c r="N5532">
        <f>[1]资金台帐!N5532</f>
      </c>
      <c r="O5532">
        <f>[1]资金台帐!O5532&amp;""</f>
      </c>
      <c r="P5532">
        <f>[1]资金台帐!P5532&amp;""</f>
      </c>
      <c r="Q5532">
        <f>[1]资金台帐!Q5532&amp;""</f>
      </c>
      <c r="T5532">
        <f>[1]资金台帐!T5532&amp;""</f>
      </c>
      <c r="U5532">
        <f>[1]资金台帐!U5532&amp;""</f>
      </c>
      <c r="W5532">
        <f>[1]资金台帐!W5532&amp;""</f>
      </c>
      <c r="X5532">
        <f>[1]资金台帐!X5532&amp;""</f>
      </c>
      <c r="AB5532">
        <f>[1]资金台帐!AB5532</f>
        <v>0</v>
      </c>
      <c r="AC5532">
        <f>[1]资金台帐!AC5532</f>
        <v>0</v>
      </c>
      <c r="AD5532">
        <f>[1]资金台帐!AD5532</f>
        <v>0</v>
      </c>
      <c r="AJ5532">
        <f>[1]资金台帐!AJ5532</f>
        <v>0</v>
      </c>
      <c r="AK5532">
        <f>[1]资金台帐!AK5532</f>
        <v>0</v>
      </c>
      <c r="BA5532" s="22">
        <f t="shared" si="0"/>
      </c>
    </row>
    <row r="5533">
      <c r="B5533">
        <f>[1]资金台帐!B5533&amp;""</f>
      </c>
      <c r="H5533">
        <f>[1]资金台帐!H5533&amp;""</f>
      </c>
      <c r="J5533">
        <f>[1]资金台帐!J5533&amp;""</f>
      </c>
      <c r="N5533">
        <f>[1]资金台帐!N5533</f>
      </c>
      <c r="O5533">
        <f>[1]资金台帐!O5533&amp;""</f>
      </c>
      <c r="P5533">
        <f>[1]资金台帐!P5533&amp;""</f>
      </c>
      <c r="Q5533">
        <f>[1]资金台帐!Q5533&amp;""</f>
      </c>
      <c r="T5533">
        <f>[1]资金台帐!T5533&amp;""</f>
      </c>
      <c r="U5533">
        <f>[1]资金台帐!U5533&amp;""</f>
      </c>
      <c r="W5533">
        <f>[1]资金台帐!W5533&amp;""</f>
      </c>
      <c r="X5533">
        <f>[1]资金台帐!X5533&amp;""</f>
      </c>
      <c r="AB5533">
        <f>[1]资金台帐!AB5533</f>
        <v>0</v>
      </c>
      <c r="AC5533">
        <f>[1]资金台帐!AC5533</f>
        <v>0</v>
      </c>
      <c r="AD5533">
        <f>[1]资金台帐!AD5533</f>
        <v>0</v>
      </c>
      <c r="AJ5533">
        <f>[1]资金台帐!AJ5533</f>
        <v>0</v>
      </c>
      <c r="AK5533">
        <f>[1]资金台帐!AK5533</f>
        <v>0</v>
      </c>
      <c r="BA5533" s="22">
        <f t="shared" si="0"/>
      </c>
    </row>
    <row r="5534">
      <c r="B5534">
        <f>[1]资金台帐!B5534&amp;""</f>
      </c>
      <c r="H5534">
        <f>[1]资金台帐!H5534&amp;""</f>
      </c>
      <c r="J5534">
        <f>[1]资金台帐!J5534&amp;""</f>
      </c>
      <c r="N5534">
        <f>[1]资金台帐!N5534</f>
      </c>
      <c r="O5534">
        <f>[1]资金台帐!O5534&amp;""</f>
      </c>
      <c r="P5534">
        <f>[1]资金台帐!P5534&amp;""</f>
      </c>
      <c r="Q5534">
        <f>[1]资金台帐!Q5534&amp;""</f>
      </c>
      <c r="T5534">
        <f>[1]资金台帐!T5534&amp;""</f>
      </c>
      <c r="U5534">
        <f>[1]资金台帐!U5534&amp;""</f>
      </c>
      <c r="W5534">
        <f>[1]资金台帐!W5534&amp;""</f>
      </c>
      <c r="X5534">
        <f>[1]资金台帐!X5534&amp;""</f>
      </c>
      <c r="AB5534">
        <f>[1]资金台帐!AB5534</f>
        <v>0</v>
      </c>
      <c r="AC5534">
        <f>[1]资金台帐!AC5534</f>
        <v>0</v>
      </c>
      <c r="AD5534">
        <f>[1]资金台帐!AD5534</f>
        <v>0</v>
      </c>
      <c r="AJ5534">
        <f>[1]资金台帐!AJ5534</f>
        <v>0</v>
      </c>
      <c r="AK5534">
        <f>[1]资金台帐!AK5534</f>
        <v>0</v>
      </c>
      <c r="BA5534" s="22">
        <f t="shared" si="0"/>
      </c>
    </row>
    <row r="5535">
      <c r="B5535">
        <f>[1]资金台帐!B5535&amp;""</f>
      </c>
      <c r="H5535">
        <f>[1]资金台帐!H5535&amp;""</f>
      </c>
      <c r="J5535">
        <f>[1]资金台帐!J5535&amp;""</f>
      </c>
      <c r="N5535">
        <f>[1]资金台帐!N5535</f>
      </c>
      <c r="O5535">
        <f>[1]资金台帐!O5535&amp;""</f>
      </c>
      <c r="P5535">
        <f>[1]资金台帐!P5535&amp;""</f>
      </c>
      <c r="Q5535">
        <f>[1]资金台帐!Q5535&amp;""</f>
      </c>
      <c r="T5535">
        <f>[1]资金台帐!T5535&amp;""</f>
      </c>
      <c r="U5535">
        <f>[1]资金台帐!U5535&amp;""</f>
      </c>
      <c r="W5535">
        <f>[1]资金台帐!W5535&amp;""</f>
      </c>
      <c r="X5535">
        <f>[1]资金台帐!X5535&amp;""</f>
      </c>
      <c r="AB5535">
        <f>[1]资金台帐!AB5535</f>
        <v>0</v>
      </c>
      <c r="AC5535">
        <f>[1]资金台帐!AC5535</f>
        <v>0</v>
      </c>
      <c r="AD5535">
        <f>[1]资金台帐!AD5535</f>
        <v>0</v>
      </c>
      <c r="AJ5535">
        <f>[1]资金台帐!AJ5535</f>
        <v>0</v>
      </c>
      <c r="AK5535">
        <f>[1]资金台帐!AK5535</f>
        <v>0</v>
      </c>
      <c r="BA5535" s="22">
        <f t="shared" si="0"/>
      </c>
    </row>
    <row r="5536">
      <c r="B5536">
        <f>[1]资金台帐!B5536&amp;""</f>
      </c>
      <c r="H5536">
        <f>[1]资金台帐!H5536&amp;""</f>
      </c>
      <c r="J5536">
        <f>[1]资金台帐!J5536&amp;""</f>
      </c>
      <c r="N5536">
        <f>[1]资金台帐!N5536</f>
      </c>
      <c r="O5536">
        <f>[1]资金台帐!O5536&amp;""</f>
      </c>
      <c r="P5536">
        <f>[1]资金台帐!P5536&amp;""</f>
      </c>
      <c r="Q5536">
        <f>[1]资金台帐!Q5536&amp;""</f>
      </c>
      <c r="T5536">
        <f>[1]资金台帐!T5536&amp;""</f>
      </c>
      <c r="U5536">
        <f>[1]资金台帐!U5536&amp;""</f>
      </c>
      <c r="W5536">
        <f>[1]资金台帐!W5536&amp;""</f>
      </c>
      <c r="X5536">
        <f>[1]资金台帐!X5536&amp;""</f>
      </c>
      <c r="AB5536">
        <f>[1]资金台帐!AB5536</f>
        <v>0</v>
      </c>
      <c r="AC5536">
        <f>[1]资金台帐!AC5536</f>
        <v>0</v>
      </c>
      <c r="AD5536">
        <f>[1]资金台帐!AD5536</f>
        <v>0</v>
      </c>
      <c r="AJ5536">
        <f>[1]资金台帐!AJ5536</f>
        <v>0</v>
      </c>
      <c r="AK5536">
        <f>[1]资金台帐!AK5536</f>
        <v>0</v>
      </c>
      <c r="BA5536" s="22">
        <f t="shared" si="0"/>
      </c>
    </row>
    <row r="5537">
      <c r="B5537">
        <f>[1]资金台帐!B5537&amp;""</f>
      </c>
      <c r="H5537">
        <f>[1]资金台帐!H5537&amp;""</f>
      </c>
      <c r="J5537">
        <f>[1]资金台帐!J5537&amp;""</f>
      </c>
      <c r="N5537">
        <f>[1]资金台帐!N5537</f>
      </c>
      <c r="O5537">
        <f>[1]资金台帐!O5537&amp;""</f>
      </c>
      <c r="P5537">
        <f>[1]资金台帐!P5537&amp;""</f>
      </c>
      <c r="Q5537">
        <f>[1]资金台帐!Q5537&amp;""</f>
      </c>
      <c r="T5537">
        <f>[1]资金台帐!T5537&amp;""</f>
      </c>
      <c r="U5537">
        <f>[1]资金台帐!U5537&amp;""</f>
      </c>
      <c r="W5537">
        <f>[1]资金台帐!W5537&amp;""</f>
      </c>
      <c r="X5537">
        <f>[1]资金台帐!X5537&amp;""</f>
      </c>
      <c r="AB5537">
        <f>[1]资金台帐!AB5537</f>
        <v>0</v>
      </c>
      <c r="AC5537">
        <f>[1]资金台帐!AC5537</f>
        <v>0</v>
      </c>
      <c r="AD5537">
        <f>[1]资金台帐!AD5537</f>
        <v>0</v>
      </c>
      <c r="AJ5537">
        <f>[1]资金台帐!AJ5537</f>
        <v>0</v>
      </c>
      <c r="AK5537">
        <f>[1]资金台帐!AK5537</f>
        <v>0</v>
      </c>
      <c r="BA5537" s="22">
        <f t="shared" si="0"/>
      </c>
    </row>
    <row r="5538">
      <c r="B5538">
        <f>[1]资金台帐!B5538&amp;""</f>
      </c>
      <c r="H5538">
        <f>[1]资金台帐!H5538&amp;""</f>
      </c>
      <c r="J5538">
        <f>[1]资金台帐!J5538&amp;""</f>
      </c>
      <c r="N5538">
        <f>[1]资金台帐!N5538</f>
      </c>
      <c r="O5538">
        <f>[1]资金台帐!O5538&amp;""</f>
      </c>
      <c r="P5538">
        <f>[1]资金台帐!P5538&amp;""</f>
      </c>
      <c r="Q5538">
        <f>[1]资金台帐!Q5538&amp;""</f>
      </c>
      <c r="T5538">
        <f>[1]资金台帐!T5538&amp;""</f>
      </c>
      <c r="U5538">
        <f>[1]资金台帐!U5538&amp;""</f>
      </c>
      <c r="W5538">
        <f>[1]资金台帐!W5538&amp;""</f>
      </c>
      <c r="X5538">
        <f>[1]资金台帐!X5538&amp;""</f>
      </c>
      <c r="AB5538">
        <f>[1]资金台帐!AB5538</f>
        <v>0</v>
      </c>
      <c r="AC5538">
        <f>[1]资金台帐!AC5538</f>
        <v>0</v>
      </c>
      <c r="AD5538">
        <f>[1]资金台帐!AD5538</f>
        <v>0</v>
      </c>
      <c r="AJ5538">
        <f>[1]资金台帐!AJ5538</f>
        <v>0</v>
      </c>
      <c r="AK5538">
        <f>[1]资金台帐!AK5538</f>
        <v>0</v>
      </c>
      <c r="BA5538" s="22">
        <f t="shared" si="0"/>
      </c>
    </row>
    <row r="5539">
      <c r="B5539">
        <f>[1]资金台帐!B5539&amp;""</f>
      </c>
      <c r="H5539">
        <f>[1]资金台帐!H5539&amp;""</f>
      </c>
      <c r="J5539">
        <f>[1]资金台帐!J5539&amp;""</f>
      </c>
      <c r="N5539">
        <f>[1]资金台帐!N5539</f>
      </c>
      <c r="O5539">
        <f>[1]资金台帐!O5539&amp;""</f>
      </c>
      <c r="P5539">
        <f>[1]资金台帐!P5539&amp;""</f>
      </c>
      <c r="Q5539">
        <f>[1]资金台帐!Q5539&amp;""</f>
      </c>
      <c r="T5539">
        <f>[1]资金台帐!T5539&amp;""</f>
      </c>
      <c r="U5539">
        <f>[1]资金台帐!U5539&amp;""</f>
      </c>
      <c r="W5539">
        <f>[1]资金台帐!W5539&amp;""</f>
      </c>
      <c r="X5539">
        <f>[1]资金台帐!X5539&amp;""</f>
      </c>
      <c r="AB5539">
        <f>[1]资金台帐!AB5539</f>
        <v>0</v>
      </c>
      <c r="AC5539">
        <f>[1]资金台帐!AC5539</f>
        <v>0</v>
      </c>
      <c r="AD5539">
        <f>[1]资金台帐!AD5539</f>
        <v>0</v>
      </c>
      <c r="AJ5539">
        <f>[1]资金台帐!AJ5539</f>
        <v>0</v>
      </c>
      <c r="AK5539">
        <f>[1]资金台帐!AK5539</f>
        <v>0</v>
      </c>
      <c r="BA5539" s="22">
        <f t="shared" si="0"/>
      </c>
    </row>
    <row r="5540">
      <c r="B5540">
        <f>[1]资金台帐!B5540&amp;""</f>
      </c>
      <c r="H5540">
        <f>[1]资金台帐!H5540&amp;""</f>
      </c>
      <c r="J5540">
        <f>[1]资金台帐!J5540&amp;""</f>
      </c>
      <c r="N5540">
        <f>[1]资金台帐!N5540</f>
      </c>
      <c r="O5540">
        <f>[1]资金台帐!O5540&amp;""</f>
      </c>
      <c r="P5540">
        <f>[1]资金台帐!P5540&amp;""</f>
      </c>
      <c r="Q5540">
        <f>[1]资金台帐!Q5540&amp;""</f>
      </c>
      <c r="T5540">
        <f>[1]资金台帐!T5540&amp;""</f>
      </c>
      <c r="U5540">
        <f>[1]资金台帐!U5540&amp;""</f>
      </c>
      <c r="W5540">
        <f>[1]资金台帐!W5540&amp;""</f>
      </c>
      <c r="X5540">
        <f>[1]资金台帐!X5540&amp;""</f>
      </c>
      <c r="AB5540">
        <f>[1]资金台帐!AB5540</f>
        <v>0</v>
      </c>
      <c r="AC5540">
        <f>[1]资金台帐!AC5540</f>
        <v>0</v>
      </c>
      <c r="AD5540">
        <f>[1]资金台帐!AD5540</f>
        <v>0</v>
      </c>
      <c r="AJ5540">
        <f>[1]资金台帐!AJ5540</f>
        <v>0</v>
      </c>
      <c r="AK5540">
        <f>[1]资金台帐!AK5540</f>
        <v>0</v>
      </c>
      <c r="BA5540" s="22">
        <f t="shared" si="0"/>
      </c>
    </row>
    <row r="5541">
      <c r="B5541">
        <f>[1]资金台帐!B5541&amp;""</f>
      </c>
      <c r="H5541">
        <f>[1]资金台帐!H5541&amp;""</f>
      </c>
      <c r="J5541">
        <f>[1]资金台帐!J5541&amp;""</f>
      </c>
      <c r="N5541">
        <f>[1]资金台帐!N5541</f>
      </c>
      <c r="O5541">
        <f>[1]资金台帐!O5541&amp;""</f>
      </c>
      <c r="P5541">
        <f>[1]资金台帐!P5541&amp;""</f>
      </c>
      <c r="Q5541">
        <f>[1]资金台帐!Q5541&amp;""</f>
      </c>
      <c r="T5541">
        <f>[1]资金台帐!T5541&amp;""</f>
      </c>
      <c r="U5541">
        <f>[1]资金台帐!U5541&amp;""</f>
      </c>
      <c r="W5541">
        <f>[1]资金台帐!W5541&amp;""</f>
      </c>
      <c r="X5541">
        <f>[1]资金台帐!X5541&amp;""</f>
      </c>
      <c r="AB5541">
        <f>[1]资金台帐!AB5541</f>
        <v>0</v>
      </c>
      <c r="AC5541">
        <f>[1]资金台帐!AC5541</f>
        <v>0</v>
      </c>
      <c r="AD5541">
        <f>[1]资金台帐!AD5541</f>
        <v>0</v>
      </c>
      <c r="AJ5541">
        <f>[1]资金台帐!AJ5541</f>
        <v>0</v>
      </c>
      <c r="AK5541">
        <f>[1]资金台帐!AK5541</f>
        <v>0</v>
      </c>
      <c r="BA5541" s="22">
        <f t="shared" si="0"/>
      </c>
    </row>
    <row r="5542">
      <c r="B5542">
        <f>[1]资金台帐!B5542&amp;""</f>
      </c>
      <c r="H5542">
        <f>[1]资金台帐!H5542&amp;""</f>
      </c>
      <c r="J5542">
        <f>[1]资金台帐!J5542&amp;""</f>
      </c>
      <c r="N5542">
        <f>[1]资金台帐!N5542</f>
      </c>
      <c r="O5542">
        <f>[1]资金台帐!O5542&amp;""</f>
      </c>
      <c r="P5542">
        <f>[1]资金台帐!P5542&amp;""</f>
      </c>
      <c r="Q5542">
        <f>[1]资金台帐!Q5542&amp;""</f>
      </c>
      <c r="T5542">
        <f>[1]资金台帐!T5542&amp;""</f>
      </c>
      <c r="U5542">
        <f>[1]资金台帐!U5542&amp;""</f>
      </c>
      <c r="W5542">
        <f>[1]资金台帐!W5542&amp;""</f>
      </c>
      <c r="X5542">
        <f>[1]资金台帐!X5542&amp;""</f>
      </c>
      <c r="AB5542">
        <f>[1]资金台帐!AB5542</f>
        <v>0</v>
      </c>
      <c r="AC5542">
        <f>[1]资金台帐!AC5542</f>
        <v>0</v>
      </c>
      <c r="AD5542">
        <f>[1]资金台帐!AD5542</f>
        <v>0</v>
      </c>
      <c r="AJ5542">
        <f>[1]资金台帐!AJ5542</f>
        <v>0</v>
      </c>
      <c r="AK5542">
        <f>[1]资金台帐!AK5542</f>
        <v>0</v>
      </c>
      <c r="BA5542" s="22">
        <f t="shared" si="0"/>
      </c>
    </row>
    <row r="5543">
      <c r="B5543">
        <f>[1]资金台帐!B5543&amp;""</f>
      </c>
      <c r="H5543">
        <f>[1]资金台帐!H5543&amp;""</f>
      </c>
      <c r="J5543">
        <f>[1]资金台帐!J5543&amp;""</f>
      </c>
      <c r="N5543">
        <f>[1]资金台帐!N5543</f>
      </c>
      <c r="O5543">
        <f>[1]资金台帐!O5543&amp;""</f>
      </c>
      <c r="P5543">
        <f>[1]资金台帐!P5543&amp;""</f>
      </c>
      <c r="Q5543">
        <f>[1]资金台帐!Q5543&amp;""</f>
      </c>
      <c r="T5543">
        <f>[1]资金台帐!T5543&amp;""</f>
      </c>
      <c r="U5543">
        <f>[1]资金台帐!U5543&amp;""</f>
      </c>
      <c r="W5543">
        <f>[1]资金台帐!W5543&amp;""</f>
      </c>
      <c r="X5543">
        <f>[1]资金台帐!X5543&amp;""</f>
      </c>
      <c r="AB5543">
        <f>[1]资金台帐!AB5543</f>
        <v>0</v>
      </c>
      <c r="AC5543">
        <f>[1]资金台帐!AC5543</f>
        <v>0</v>
      </c>
      <c r="AD5543">
        <f>[1]资金台帐!AD5543</f>
        <v>0</v>
      </c>
      <c r="AJ5543">
        <f>[1]资金台帐!AJ5543</f>
        <v>0</v>
      </c>
      <c r="AK5543">
        <f>[1]资金台帐!AK5543</f>
        <v>0</v>
      </c>
      <c r="BA5543" s="22">
        <f t="shared" si="0"/>
      </c>
    </row>
    <row r="5544">
      <c r="B5544">
        <f>[1]资金台帐!B5544&amp;""</f>
      </c>
      <c r="H5544">
        <f>[1]资金台帐!H5544&amp;""</f>
      </c>
      <c r="J5544">
        <f>[1]资金台帐!J5544&amp;""</f>
      </c>
      <c r="N5544">
        <f>[1]资金台帐!N5544</f>
      </c>
      <c r="O5544">
        <f>[1]资金台帐!O5544&amp;""</f>
      </c>
      <c r="P5544">
        <f>[1]资金台帐!P5544&amp;""</f>
      </c>
      <c r="Q5544">
        <f>[1]资金台帐!Q5544&amp;""</f>
      </c>
      <c r="T5544">
        <f>[1]资金台帐!T5544&amp;""</f>
      </c>
      <c r="U5544">
        <f>[1]资金台帐!U5544&amp;""</f>
      </c>
      <c r="W5544">
        <f>[1]资金台帐!W5544&amp;""</f>
      </c>
      <c r="X5544">
        <f>[1]资金台帐!X5544&amp;""</f>
      </c>
      <c r="AB5544">
        <f>[1]资金台帐!AB5544</f>
        <v>0</v>
      </c>
      <c r="AC5544">
        <f>[1]资金台帐!AC5544</f>
        <v>0</v>
      </c>
      <c r="AD5544">
        <f>[1]资金台帐!AD5544</f>
        <v>0</v>
      </c>
      <c r="AJ5544">
        <f>[1]资金台帐!AJ5544</f>
        <v>0</v>
      </c>
      <c r="AK5544">
        <f>[1]资金台帐!AK5544</f>
        <v>0</v>
      </c>
      <c r="BA5544" s="22">
        <f t="shared" si="0"/>
      </c>
    </row>
    <row r="5545">
      <c r="B5545">
        <f>[1]资金台帐!B5545&amp;""</f>
      </c>
      <c r="H5545">
        <f>[1]资金台帐!H5545&amp;""</f>
      </c>
      <c r="J5545">
        <f>[1]资金台帐!J5545&amp;""</f>
      </c>
      <c r="N5545">
        <f>[1]资金台帐!N5545</f>
      </c>
      <c r="O5545">
        <f>[1]资金台帐!O5545&amp;""</f>
      </c>
      <c r="P5545">
        <f>[1]资金台帐!P5545&amp;""</f>
      </c>
      <c r="Q5545">
        <f>[1]资金台帐!Q5545&amp;""</f>
      </c>
      <c r="T5545">
        <f>[1]资金台帐!T5545&amp;""</f>
      </c>
      <c r="U5545">
        <f>[1]资金台帐!U5545&amp;""</f>
      </c>
      <c r="W5545">
        <f>[1]资金台帐!W5545&amp;""</f>
      </c>
      <c r="X5545">
        <f>[1]资金台帐!X5545&amp;""</f>
      </c>
      <c r="AB5545">
        <f>[1]资金台帐!AB5545</f>
        <v>0</v>
      </c>
      <c r="AC5545">
        <f>[1]资金台帐!AC5545</f>
        <v>0</v>
      </c>
      <c r="AD5545">
        <f>[1]资金台帐!AD5545</f>
        <v>0</v>
      </c>
      <c r="AJ5545">
        <f>[1]资金台帐!AJ5545</f>
        <v>0</v>
      </c>
      <c r="AK5545">
        <f>[1]资金台帐!AK5545</f>
        <v>0</v>
      </c>
      <c r="BA5545" s="22">
        <f t="shared" si="0"/>
      </c>
    </row>
    <row r="5546">
      <c r="B5546">
        <f>[1]资金台帐!B5546&amp;""</f>
      </c>
      <c r="H5546">
        <f>[1]资金台帐!H5546&amp;""</f>
      </c>
      <c r="J5546">
        <f>[1]资金台帐!J5546&amp;""</f>
      </c>
      <c r="N5546">
        <f>[1]资金台帐!N5546</f>
      </c>
      <c r="O5546">
        <f>[1]资金台帐!O5546&amp;""</f>
      </c>
      <c r="P5546">
        <f>[1]资金台帐!P5546&amp;""</f>
      </c>
      <c r="Q5546">
        <f>[1]资金台帐!Q5546&amp;""</f>
      </c>
      <c r="T5546">
        <f>[1]资金台帐!T5546&amp;""</f>
      </c>
      <c r="U5546">
        <f>[1]资金台帐!U5546&amp;""</f>
      </c>
      <c r="W5546">
        <f>[1]资金台帐!W5546&amp;""</f>
      </c>
      <c r="X5546">
        <f>[1]资金台帐!X5546&amp;""</f>
      </c>
      <c r="AB5546">
        <f>[1]资金台帐!AB5546</f>
        <v>0</v>
      </c>
      <c r="AC5546">
        <f>[1]资金台帐!AC5546</f>
        <v>0</v>
      </c>
      <c r="AD5546">
        <f>[1]资金台帐!AD5546</f>
        <v>0</v>
      </c>
      <c r="AJ5546">
        <f>[1]资金台帐!AJ5546</f>
        <v>0</v>
      </c>
      <c r="AK5546">
        <f>[1]资金台帐!AK5546</f>
        <v>0</v>
      </c>
      <c r="BA5546" s="22">
        <f t="shared" si="0"/>
      </c>
    </row>
    <row r="5547">
      <c r="B5547">
        <f>[1]资金台帐!B5547&amp;""</f>
      </c>
      <c r="H5547">
        <f>[1]资金台帐!H5547&amp;""</f>
      </c>
      <c r="J5547">
        <f>[1]资金台帐!J5547&amp;""</f>
      </c>
      <c r="N5547">
        <f>[1]资金台帐!N5547</f>
      </c>
      <c r="O5547">
        <f>[1]资金台帐!O5547&amp;""</f>
      </c>
      <c r="P5547">
        <f>[1]资金台帐!P5547&amp;""</f>
      </c>
      <c r="Q5547">
        <f>[1]资金台帐!Q5547&amp;""</f>
      </c>
      <c r="T5547">
        <f>[1]资金台帐!T5547&amp;""</f>
      </c>
      <c r="U5547">
        <f>[1]资金台帐!U5547&amp;""</f>
      </c>
      <c r="W5547">
        <f>[1]资金台帐!W5547&amp;""</f>
      </c>
      <c r="X5547">
        <f>[1]资金台帐!X5547&amp;""</f>
      </c>
      <c r="AB5547">
        <f>[1]资金台帐!AB5547</f>
        <v>0</v>
      </c>
      <c r="AC5547">
        <f>[1]资金台帐!AC5547</f>
        <v>0</v>
      </c>
      <c r="AD5547">
        <f>[1]资金台帐!AD5547</f>
        <v>0</v>
      </c>
      <c r="AJ5547">
        <f>[1]资金台帐!AJ5547</f>
        <v>0</v>
      </c>
      <c r="AK5547">
        <f>[1]资金台帐!AK5547</f>
        <v>0</v>
      </c>
      <c r="BA5547" s="22">
        <f t="shared" si="0"/>
      </c>
    </row>
    <row r="5548">
      <c r="B5548">
        <f>[1]资金台帐!B5548&amp;""</f>
      </c>
      <c r="H5548">
        <f>[1]资金台帐!H5548&amp;""</f>
      </c>
      <c r="J5548">
        <f>[1]资金台帐!J5548&amp;""</f>
      </c>
      <c r="N5548">
        <f>[1]资金台帐!N5548</f>
      </c>
      <c r="O5548">
        <f>[1]资金台帐!O5548&amp;""</f>
      </c>
      <c r="P5548">
        <f>[1]资金台帐!P5548&amp;""</f>
      </c>
      <c r="Q5548">
        <f>[1]资金台帐!Q5548&amp;""</f>
      </c>
      <c r="T5548">
        <f>[1]资金台帐!T5548&amp;""</f>
      </c>
      <c r="U5548">
        <f>[1]资金台帐!U5548&amp;""</f>
      </c>
      <c r="W5548">
        <f>[1]资金台帐!W5548&amp;""</f>
      </c>
      <c r="X5548">
        <f>[1]资金台帐!X5548&amp;""</f>
      </c>
      <c r="AB5548">
        <f>[1]资金台帐!AB5548</f>
        <v>0</v>
      </c>
      <c r="AC5548">
        <f>[1]资金台帐!AC5548</f>
        <v>0</v>
      </c>
      <c r="AD5548">
        <f>[1]资金台帐!AD5548</f>
        <v>0</v>
      </c>
      <c r="AJ5548">
        <f>[1]资金台帐!AJ5548</f>
        <v>0</v>
      </c>
      <c r="AK5548">
        <f>[1]资金台帐!AK5548</f>
        <v>0</v>
      </c>
      <c r="BA5548" s="22">
        <f t="shared" si="0"/>
      </c>
    </row>
    <row r="5549">
      <c r="B5549">
        <f>[1]资金台帐!B5549&amp;""</f>
      </c>
      <c r="H5549">
        <f>[1]资金台帐!H5549&amp;""</f>
      </c>
      <c r="J5549">
        <f>[1]资金台帐!J5549&amp;""</f>
      </c>
      <c r="N5549">
        <f>[1]资金台帐!N5549</f>
      </c>
      <c r="O5549">
        <f>[1]资金台帐!O5549&amp;""</f>
      </c>
      <c r="P5549">
        <f>[1]资金台帐!P5549&amp;""</f>
      </c>
      <c r="Q5549">
        <f>[1]资金台帐!Q5549&amp;""</f>
      </c>
      <c r="T5549">
        <f>[1]资金台帐!T5549&amp;""</f>
      </c>
      <c r="U5549">
        <f>[1]资金台帐!U5549&amp;""</f>
      </c>
      <c r="W5549">
        <f>[1]资金台帐!W5549&amp;""</f>
      </c>
      <c r="X5549">
        <f>[1]资金台帐!X5549&amp;""</f>
      </c>
      <c r="AB5549">
        <f>[1]资金台帐!AB5549</f>
        <v>0</v>
      </c>
      <c r="AC5549">
        <f>[1]资金台帐!AC5549</f>
        <v>0</v>
      </c>
      <c r="AD5549">
        <f>[1]资金台帐!AD5549</f>
        <v>0</v>
      </c>
      <c r="AJ5549">
        <f>[1]资金台帐!AJ5549</f>
        <v>0</v>
      </c>
      <c r="AK5549">
        <f>[1]资金台帐!AK5549</f>
        <v>0</v>
      </c>
      <c r="BA5549" s="22">
        <f t="shared" si="0"/>
      </c>
    </row>
    <row r="5550">
      <c r="B5550">
        <f>[1]资金台帐!B5550&amp;""</f>
      </c>
      <c r="H5550">
        <f>[1]资金台帐!H5550&amp;""</f>
      </c>
      <c r="J5550">
        <f>[1]资金台帐!J5550&amp;""</f>
      </c>
      <c r="N5550">
        <f>[1]资金台帐!N5550</f>
      </c>
      <c r="O5550">
        <f>[1]资金台帐!O5550&amp;""</f>
      </c>
      <c r="P5550">
        <f>[1]资金台帐!P5550&amp;""</f>
      </c>
      <c r="Q5550">
        <f>[1]资金台帐!Q5550&amp;""</f>
      </c>
      <c r="T5550">
        <f>[1]资金台帐!T5550&amp;""</f>
      </c>
      <c r="U5550">
        <f>[1]资金台帐!U5550&amp;""</f>
      </c>
      <c r="W5550">
        <f>[1]资金台帐!W5550&amp;""</f>
      </c>
      <c r="X5550">
        <f>[1]资金台帐!X5550&amp;""</f>
      </c>
      <c r="AB5550">
        <f>[1]资金台帐!AB5550</f>
        <v>0</v>
      </c>
      <c r="AC5550">
        <f>[1]资金台帐!AC5550</f>
        <v>0</v>
      </c>
      <c r="AD5550">
        <f>[1]资金台帐!AD5550</f>
        <v>0</v>
      </c>
      <c r="AJ5550">
        <f>[1]资金台帐!AJ5550</f>
        <v>0</v>
      </c>
      <c r="AK5550">
        <f>[1]资金台帐!AK5550</f>
        <v>0</v>
      </c>
      <c r="BA5550" s="22">
        <f t="shared" si="0"/>
      </c>
    </row>
    <row r="5551">
      <c r="B5551">
        <f>[1]资金台帐!B5551&amp;""</f>
      </c>
      <c r="H5551">
        <f>[1]资金台帐!H5551&amp;""</f>
      </c>
      <c r="J5551">
        <f>[1]资金台帐!J5551&amp;""</f>
      </c>
      <c r="N5551">
        <f>[1]资金台帐!N5551</f>
      </c>
      <c r="O5551">
        <f>[1]资金台帐!O5551&amp;""</f>
      </c>
      <c r="P5551">
        <f>[1]资金台帐!P5551&amp;""</f>
      </c>
      <c r="Q5551">
        <f>[1]资金台帐!Q5551&amp;""</f>
      </c>
      <c r="T5551">
        <f>[1]资金台帐!T5551&amp;""</f>
      </c>
      <c r="U5551">
        <f>[1]资金台帐!U5551&amp;""</f>
      </c>
      <c r="W5551">
        <f>[1]资金台帐!W5551&amp;""</f>
      </c>
      <c r="X5551">
        <f>[1]资金台帐!X5551&amp;""</f>
      </c>
      <c r="AB5551">
        <f>[1]资金台帐!AB5551</f>
        <v>0</v>
      </c>
      <c r="AC5551">
        <f>[1]资金台帐!AC5551</f>
        <v>0</v>
      </c>
      <c r="AD5551">
        <f>[1]资金台帐!AD5551</f>
        <v>0</v>
      </c>
      <c r="AJ5551">
        <f>[1]资金台帐!AJ5551</f>
        <v>0</v>
      </c>
      <c r="AK5551">
        <f>[1]资金台帐!AK5551</f>
        <v>0</v>
      </c>
      <c r="BA5551" s="22">
        <f t="shared" si="0"/>
      </c>
    </row>
    <row r="5552">
      <c r="B5552">
        <f>[1]资金台帐!B5552&amp;""</f>
      </c>
      <c r="H5552">
        <f>[1]资金台帐!H5552&amp;""</f>
      </c>
      <c r="J5552">
        <f>[1]资金台帐!J5552&amp;""</f>
      </c>
      <c r="N5552">
        <f>[1]资金台帐!N5552</f>
      </c>
      <c r="O5552">
        <f>[1]资金台帐!O5552&amp;""</f>
      </c>
      <c r="P5552">
        <f>[1]资金台帐!P5552&amp;""</f>
      </c>
      <c r="Q5552">
        <f>[1]资金台帐!Q5552&amp;""</f>
      </c>
      <c r="T5552">
        <f>[1]资金台帐!T5552&amp;""</f>
      </c>
      <c r="U5552">
        <f>[1]资金台帐!U5552&amp;""</f>
      </c>
      <c r="W5552">
        <f>[1]资金台帐!W5552&amp;""</f>
      </c>
      <c r="X5552">
        <f>[1]资金台帐!X5552&amp;""</f>
      </c>
      <c r="AB5552">
        <f>[1]资金台帐!AB5552</f>
        <v>0</v>
      </c>
      <c r="AC5552">
        <f>[1]资金台帐!AC5552</f>
        <v>0</v>
      </c>
      <c r="AD5552">
        <f>[1]资金台帐!AD5552</f>
        <v>0</v>
      </c>
      <c r="AJ5552">
        <f>[1]资金台帐!AJ5552</f>
        <v>0</v>
      </c>
      <c r="AK5552">
        <f>[1]资金台帐!AK5552</f>
        <v>0</v>
      </c>
      <c r="BA5552" s="22">
        <f t="shared" si="0"/>
      </c>
    </row>
    <row r="5553">
      <c r="B5553">
        <f>[1]资金台帐!B5553&amp;""</f>
      </c>
      <c r="H5553">
        <f>[1]资金台帐!H5553&amp;""</f>
      </c>
      <c r="J5553">
        <f>[1]资金台帐!J5553&amp;""</f>
      </c>
      <c r="N5553">
        <f>[1]资金台帐!N5553</f>
      </c>
      <c r="O5553">
        <f>[1]资金台帐!O5553&amp;""</f>
      </c>
      <c r="P5553">
        <f>[1]资金台帐!P5553&amp;""</f>
      </c>
      <c r="Q5553">
        <f>[1]资金台帐!Q5553&amp;""</f>
      </c>
      <c r="T5553">
        <f>[1]资金台帐!T5553&amp;""</f>
      </c>
      <c r="U5553">
        <f>[1]资金台帐!U5553&amp;""</f>
      </c>
      <c r="W5553">
        <f>[1]资金台帐!W5553&amp;""</f>
      </c>
      <c r="X5553">
        <f>[1]资金台帐!X5553&amp;""</f>
      </c>
      <c r="AB5553">
        <f>[1]资金台帐!AB5553</f>
        <v>0</v>
      </c>
      <c r="AC5553">
        <f>[1]资金台帐!AC5553</f>
        <v>0</v>
      </c>
      <c r="AD5553">
        <f>[1]资金台帐!AD5553</f>
        <v>0</v>
      </c>
      <c r="AJ5553">
        <f>[1]资金台帐!AJ5553</f>
        <v>0</v>
      </c>
      <c r="AK5553">
        <f>[1]资金台帐!AK5553</f>
        <v>0</v>
      </c>
      <c r="BA5553" s="22">
        <f t="shared" si="0"/>
      </c>
    </row>
    <row r="5554">
      <c r="B5554">
        <f>[1]资金台帐!B5554&amp;""</f>
      </c>
      <c r="H5554">
        <f>[1]资金台帐!H5554&amp;""</f>
      </c>
      <c r="J5554">
        <f>[1]资金台帐!J5554&amp;""</f>
      </c>
      <c r="N5554">
        <f>[1]资金台帐!N5554</f>
      </c>
      <c r="O5554">
        <f>[1]资金台帐!O5554&amp;""</f>
      </c>
      <c r="P5554">
        <f>[1]资金台帐!P5554&amp;""</f>
      </c>
      <c r="Q5554">
        <f>[1]资金台帐!Q5554&amp;""</f>
      </c>
      <c r="T5554">
        <f>[1]资金台帐!T5554&amp;""</f>
      </c>
      <c r="U5554">
        <f>[1]资金台帐!U5554&amp;""</f>
      </c>
      <c r="W5554">
        <f>[1]资金台帐!W5554&amp;""</f>
      </c>
      <c r="X5554">
        <f>[1]资金台帐!X5554&amp;""</f>
      </c>
      <c r="AB5554">
        <f>[1]资金台帐!AB5554</f>
        <v>0</v>
      </c>
      <c r="AC5554">
        <f>[1]资金台帐!AC5554</f>
        <v>0</v>
      </c>
      <c r="AD5554">
        <f>[1]资金台帐!AD5554</f>
        <v>0</v>
      </c>
      <c r="AJ5554">
        <f>[1]资金台帐!AJ5554</f>
        <v>0</v>
      </c>
      <c r="AK5554">
        <f>[1]资金台帐!AK5554</f>
        <v>0</v>
      </c>
      <c r="BA5554" s="22">
        <f t="shared" si="0"/>
      </c>
    </row>
    <row r="5555">
      <c r="B5555">
        <f>[1]资金台帐!B5555&amp;""</f>
      </c>
      <c r="H5555">
        <f>[1]资金台帐!H5555&amp;""</f>
      </c>
      <c r="J5555">
        <f>[1]资金台帐!J5555&amp;""</f>
      </c>
      <c r="N5555">
        <f>[1]资金台帐!N5555</f>
      </c>
      <c r="O5555">
        <f>[1]资金台帐!O5555&amp;""</f>
      </c>
      <c r="P5555">
        <f>[1]资金台帐!P5555&amp;""</f>
      </c>
      <c r="Q5555">
        <f>[1]资金台帐!Q5555&amp;""</f>
      </c>
      <c r="T5555">
        <f>[1]资金台帐!T5555&amp;""</f>
      </c>
      <c r="U5555">
        <f>[1]资金台帐!U5555&amp;""</f>
      </c>
      <c r="W5555">
        <f>[1]资金台帐!W5555&amp;""</f>
      </c>
      <c r="X5555">
        <f>[1]资金台帐!X5555&amp;""</f>
      </c>
      <c r="AB5555">
        <f>[1]资金台帐!AB5555</f>
        <v>0</v>
      </c>
      <c r="AC5555">
        <f>[1]资金台帐!AC5555</f>
        <v>0</v>
      </c>
      <c r="AD5555">
        <f>[1]资金台帐!AD5555</f>
        <v>0</v>
      </c>
      <c r="AJ5555">
        <f>[1]资金台帐!AJ5555</f>
        <v>0</v>
      </c>
      <c r="AK5555">
        <f>[1]资金台帐!AK5555</f>
        <v>0</v>
      </c>
      <c r="BA5555" s="22">
        <f t="shared" si="0"/>
      </c>
    </row>
    <row r="5556">
      <c r="B5556">
        <f>[1]资金台帐!B5556&amp;""</f>
      </c>
      <c r="H5556">
        <f>[1]资金台帐!H5556&amp;""</f>
      </c>
      <c r="J5556">
        <f>[1]资金台帐!J5556&amp;""</f>
      </c>
      <c r="N5556">
        <f>[1]资金台帐!N5556</f>
      </c>
      <c r="O5556">
        <f>[1]资金台帐!O5556&amp;""</f>
      </c>
      <c r="P5556">
        <f>[1]资金台帐!P5556&amp;""</f>
      </c>
      <c r="Q5556">
        <f>[1]资金台帐!Q5556&amp;""</f>
      </c>
      <c r="T5556">
        <f>[1]资金台帐!T5556&amp;""</f>
      </c>
      <c r="U5556">
        <f>[1]资金台帐!U5556&amp;""</f>
      </c>
      <c r="W5556">
        <f>[1]资金台帐!W5556&amp;""</f>
      </c>
      <c r="X5556">
        <f>[1]资金台帐!X5556&amp;""</f>
      </c>
      <c r="AB5556">
        <f>[1]资金台帐!AB5556</f>
        <v>0</v>
      </c>
      <c r="AC5556">
        <f>[1]资金台帐!AC5556</f>
        <v>0</v>
      </c>
      <c r="AD5556">
        <f>[1]资金台帐!AD5556</f>
        <v>0</v>
      </c>
      <c r="AJ5556">
        <f>[1]资金台帐!AJ5556</f>
        <v>0</v>
      </c>
      <c r="AK5556">
        <f>[1]资金台帐!AK5556</f>
        <v>0</v>
      </c>
      <c r="BA5556" s="22">
        <f t="shared" si="0"/>
      </c>
    </row>
    <row r="5557">
      <c r="B5557">
        <f>[1]资金台帐!B5557&amp;""</f>
      </c>
      <c r="H5557">
        <f>[1]资金台帐!H5557&amp;""</f>
      </c>
      <c r="J5557">
        <f>[1]资金台帐!J5557&amp;""</f>
      </c>
      <c r="N5557">
        <f>[1]资金台帐!N5557</f>
      </c>
      <c r="O5557">
        <f>[1]资金台帐!O5557&amp;""</f>
      </c>
      <c r="P5557">
        <f>[1]资金台帐!P5557&amp;""</f>
      </c>
      <c r="Q5557">
        <f>[1]资金台帐!Q5557&amp;""</f>
      </c>
      <c r="T5557">
        <f>[1]资金台帐!T5557&amp;""</f>
      </c>
      <c r="U5557">
        <f>[1]资金台帐!U5557&amp;""</f>
      </c>
      <c r="W5557">
        <f>[1]资金台帐!W5557&amp;""</f>
      </c>
      <c r="X5557">
        <f>[1]资金台帐!X5557&amp;""</f>
      </c>
      <c r="AB5557">
        <f>[1]资金台帐!AB5557</f>
        <v>0</v>
      </c>
      <c r="AC5557">
        <f>[1]资金台帐!AC5557</f>
        <v>0</v>
      </c>
      <c r="AD5557">
        <f>[1]资金台帐!AD5557</f>
        <v>0</v>
      </c>
      <c r="AJ5557">
        <f>[1]资金台帐!AJ5557</f>
        <v>0</v>
      </c>
      <c r="AK5557">
        <f>[1]资金台帐!AK5557</f>
        <v>0</v>
      </c>
      <c r="BA5557" s="22">
        <f t="shared" si="0"/>
      </c>
    </row>
    <row r="5558">
      <c r="B5558">
        <f>[1]资金台帐!B5558&amp;""</f>
      </c>
      <c r="H5558">
        <f>[1]资金台帐!H5558&amp;""</f>
      </c>
      <c r="J5558">
        <f>[1]资金台帐!J5558&amp;""</f>
      </c>
      <c r="N5558">
        <f>[1]资金台帐!N5558</f>
      </c>
      <c r="O5558">
        <f>[1]资金台帐!O5558&amp;""</f>
      </c>
      <c r="P5558">
        <f>[1]资金台帐!P5558&amp;""</f>
      </c>
      <c r="Q5558">
        <f>[1]资金台帐!Q5558&amp;""</f>
      </c>
      <c r="T5558">
        <f>[1]资金台帐!T5558&amp;""</f>
      </c>
      <c r="U5558">
        <f>[1]资金台帐!U5558&amp;""</f>
      </c>
      <c r="W5558">
        <f>[1]资金台帐!W5558&amp;""</f>
      </c>
      <c r="X5558">
        <f>[1]资金台帐!X5558&amp;""</f>
      </c>
      <c r="AB5558">
        <f>[1]资金台帐!AB5558</f>
        <v>0</v>
      </c>
      <c r="AC5558">
        <f>[1]资金台帐!AC5558</f>
        <v>0</v>
      </c>
      <c r="AD5558">
        <f>[1]资金台帐!AD5558</f>
        <v>0</v>
      </c>
      <c r="AJ5558">
        <f>[1]资金台帐!AJ5558</f>
        <v>0</v>
      </c>
      <c r="AK5558">
        <f>[1]资金台帐!AK5558</f>
        <v>0</v>
      </c>
      <c r="BA5558" s="22">
        <f t="shared" si="0"/>
      </c>
    </row>
    <row r="5559">
      <c r="B5559">
        <f>[1]资金台帐!B5559&amp;""</f>
      </c>
      <c r="H5559">
        <f>[1]资金台帐!H5559&amp;""</f>
      </c>
      <c r="J5559">
        <f>[1]资金台帐!J5559&amp;""</f>
      </c>
      <c r="N5559">
        <f>[1]资金台帐!N5559</f>
      </c>
      <c r="O5559">
        <f>[1]资金台帐!O5559&amp;""</f>
      </c>
      <c r="P5559">
        <f>[1]资金台帐!P5559&amp;""</f>
      </c>
      <c r="Q5559">
        <f>[1]资金台帐!Q5559&amp;""</f>
      </c>
      <c r="T5559">
        <f>[1]资金台帐!T5559&amp;""</f>
      </c>
      <c r="U5559">
        <f>[1]资金台帐!U5559&amp;""</f>
      </c>
      <c r="W5559">
        <f>[1]资金台帐!W5559&amp;""</f>
      </c>
      <c r="X5559">
        <f>[1]资金台帐!X5559&amp;""</f>
      </c>
      <c r="AB5559">
        <f>[1]资金台帐!AB5559</f>
        <v>0</v>
      </c>
      <c r="AC5559">
        <f>[1]资金台帐!AC5559</f>
        <v>0</v>
      </c>
      <c r="AD5559">
        <f>[1]资金台帐!AD5559</f>
        <v>0</v>
      </c>
      <c r="AJ5559">
        <f>[1]资金台帐!AJ5559</f>
        <v>0</v>
      </c>
      <c r="AK5559">
        <f>[1]资金台帐!AK5559</f>
        <v>0</v>
      </c>
      <c r="BA5559" s="22">
        <f t="shared" si="0"/>
      </c>
    </row>
    <row r="5560">
      <c r="B5560">
        <f>[1]资金台帐!B5560&amp;""</f>
      </c>
      <c r="H5560">
        <f>[1]资金台帐!H5560&amp;""</f>
      </c>
      <c r="J5560">
        <f>[1]资金台帐!J5560&amp;""</f>
      </c>
      <c r="N5560">
        <f>[1]资金台帐!N5560</f>
      </c>
      <c r="O5560">
        <f>[1]资金台帐!O5560&amp;""</f>
      </c>
      <c r="P5560">
        <f>[1]资金台帐!P5560&amp;""</f>
      </c>
      <c r="Q5560">
        <f>[1]资金台帐!Q5560&amp;""</f>
      </c>
      <c r="T5560">
        <f>[1]资金台帐!T5560&amp;""</f>
      </c>
      <c r="U5560">
        <f>[1]资金台帐!U5560&amp;""</f>
      </c>
      <c r="W5560">
        <f>[1]资金台帐!W5560&amp;""</f>
      </c>
      <c r="X5560">
        <f>[1]资金台帐!X5560&amp;""</f>
      </c>
      <c r="AB5560">
        <f>[1]资金台帐!AB5560</f>
        <v>0</v>
      </c>
      <c r="AC5560">
        <f>[1]资金台帐!AC5560</f>
        <v>0</v>
      </c>
      <c r="AD5560">
        <f>[1]资金台帐!AD5560</f>
        <v>0</v>
      </c>
      <c r="AJ5560">
        <f>[1]资金台帐!AJ5560</f>
        <v>0</v>
      </c>
      <c r="AK5560">
        <f>[1]资金台帐!AK5560</f>
        <v>0</v>
      </c>
      <c r="BA5560" s="22">
        <f t="shared" si="0"/>
      </c>
    </row>
    <row r="5561">
      <c r="B5561">
        <f>[1]资金台帐!B5561&amp;""</f>
      </c>
      <c r="H5561">
        <f>[1]资金台帐!H5561&amp;""</f>
      </c>
      <c r="J5561">
        <f>[1]资金台帐!J5561&amp;""</f>
      </c>
      <c r="N5561">
        <f>[1]资金台帐!N5561</f>
      </c>
      <c r="O5561">
        <f>[1]资金台帐!O5561&amp;""</f>
      </c>
      <c r="P5561">
        <f>[1]资金台帐!P5561&amp;""</f>
      </c>
      <c r="Q5561">
        <f>[1]资金台帐!Q5561&amp;""</f>
      </c>
      <c r="T5561">
        <f>[1]资金台帐!T5561&amp;""</f>
      </c>
      <c r="U5561">
        <f>[1]资金台帐!U5561&amp;""</f>
      </c>
      <c r="W5561">
        <f>[1]资金台帐!W5561&amp;""</f>
      </c>
      <c r="X5561">
        <f>[1]资金台帐!X5561&amp;""</f>
      </c>
      <c r="AB5561">
        <f>[1]资金台帐!AB5561</f>
        <v>0</v>
      </c>
      <c r="AC5561">
        <f>[1]资金台帐!AC5561</f>
        <v>0</v>
      </c>
      <c r="AD5561">
        <f>[1]资金台帐!AD5561</f>
        <v>0</v>
      </c>
      <c r="AJ5561">
        <f>[1]资金台帐!AJ5561</f>
        <v>0</v>
      </c>
      <c r="AK5561">
        <f>[1]资金台帐!AK5561</f>
        <v>0</v>
      </c>
      <c r="BA5561" s="22">
        <f t="shared" si="0"/>
      </c>
    </row>
    <row r="5562">
      <c r="B5562">
        <f>[1]资金台帐!B5562&amp;""</f>
      </c>
      <c r="H5562">
        <f>[1]资金台帐!H5562&amp;""</f>
      </c>
      <c r="J5562">
        <f>[1]资金台帐!J5562&amp;""</f>
      </c>
      <c r="N5562">
        <f>[1]资金台帐!N5562</f>
      </c>
      <c r="O5562">
        <f>[1]资金台帐!O5562&amp;""</f>
      </c>
      <c r="P5562">
        <f>[1]资金台帐!P5562&amp;""</f>
      </c>
      <c r="Q5562">
        <f>[1]资金台帐!Q5562&amp;""</f>
      </c>
      <c r="T5562">
        <f>[1]资金台帐!T5562&amp;""</f>
      </c>
      <c r="U5562">
        <f>[1]资金台帐!U5562&amp;""</f>
      </c>
      <c r="W5562">
        <f>[1]资金台帐!W5562&amp;""</f>
      </c>
      <c r="X5562">
        <f>[1]资金台帐!X5562&amp;""</f>
      </c>
      <c r="AB5562">
        <f>[1]资金台帐!AB5562</f>
        <v>0</v>
      </c>
      <c r="AC5562">
        <f>[1]资金台帐!AC5562</f>
        <v>0</v>
      </c>
      <c r="AD5562">
        <f>[1]资金台帐!AD5562</f>
        <v>0</v>
      </c>
      <c r="AJ5562">
        <f>[1]资金台帐!AJ5562</f>
        <v>0</v>
      </c>
      <c r="AK5562">
        <f>[1]资金台帐!AK5562</f>
        <v>0</v>
      </c>
      <c r="BA5562" s="22">
        <f t="shared" si="0"/>
      </c>
    </row>
    <row r="5563">
      <c r="B5563">
        <f>[1]资金台帐!B5563&amp;""</f>
      </c>
      <c r="H5563">
        <f>[1]资金台帐!H5563&amp;""</f>
      </c>
      <c r="J5563">
        <f>[1]资金台帐!J5563&amp;""</f>
      </c>
      <c r="N5563">
        <f>[1]资金台帐!N5563</f>
      </c>
      <c r="O5563">
        <f>[1]资金台帐!O5563&amp;""</f>
      </c>
      <c r="P5563">
        <f>[1]资金台帐!P5563&amp;""</f>
      </c>
      <c r="Q5563">
        <f>[1]资金台帐!Q5563&amp;""</f>
      </c>
      <c r="T5563">
        <f>[1]资金台帐!T5563&amp;""</f>
      </c>
      <c r="U5563">
        <f>[1]资金台帐!U5563&amp;""</f>
      </c>
      <c r="W5563">
        <f>[1]资金台帐!W5563&amp;""</f>
      </c>
      <c r="X5563">
        <f>[1]资金台帐!X5563&amp;""</f>
      </c>
      <c r="AB5563">
        <f>[1]资金台帐!AB5563</f>
        <v>0</v>
      </c>
      <c r="AC5563">
        <f>[1]资金台帐!AC5563</f>
        <v>0</v>
      </c>
      <c r="AD5563">
        <f>[1]资金台帐!AD5563</f>
        <v>0</v>
      </c>
      <c r="AJ5563">
        <f>[1]资金台帐!AJ5563</f>
        <v>0</v>
      </c>
      <c r="AK5563">
        <f>[1]资金台帐!AK5563</f>
        <v>0</v>
      </c>
      <c r="BA5563" s="22">
        <f t="shared" si="0"/>
      </c>
    </row>
    <row r="5564">
      <c r="B5564">
        <f>[1]资金台帐!B5564&amp;""</f>
      </c>
      <c r="H5564">
        <f>[1]资金台帐!H5564&amp;""</f>
      </c>
      <c r="J5564">
        <f>[1]资金台帐!J5564&amp;""</f>
      </c>
      <c r="N5564">
        <f>[1]资金台帐!N5564</f>
      </c>
      <c r="O5564">
        <f>[1]资金台帐!O5564&amp;""</f>
      </c>
      <c r="P5564">
        <f>[1]资金台帐!P5564&amp;""</f>
      </c>
      <c r="Q5564">
        <f>[1]资金台帐!Q5564&amp;""</f>
      </c>
      <c r="T5564">
        <f>[1]资金台帐!T5564&amp;""</f>
      </c>
      <c r="U5564">
        <f>[1]资金台帐!U5564&amp;""</f>
      </c>
      <c r="W5564">
        <f>[1]资金台帐!W5564&amp;""</f>
      </c>
      <c r="X5564">
        <f>[1]资金台帐!X5564&amp;""</f>
      </c>
      <c r="AB5564">
        <f>[1]资金台帐!AB5564</f>
        <v>0</v>
      </c>
      <c r="AC5564">
        <f>[1]资金台帐!AC5564</f>
        <v>0</v>
      </c>
      <c r="AD5564">
        <f>[1]资金台帐!AD5564</f>
        <v>0</v>
      </c>
      <c r="AJ5564">
        <f>[1]资金台帐!AJ5564</f>
        <v>0</v>
      </c>
      <c r="AK5564">
        <f>[1]资金台帐!AK5564</f>
        <v>0</v>
      </c>
      <c r="BA5564" s="22">
        <f t="shared" si="0"/>
      </c>
    </row>
    <row r="5565">
      <c r="B5565">
        <f>[1]资金台帐!B5565&amp;""</f>
      </c>
      <c r="H5565">
        <f>[1]资金台帐!H5565&amp;""</f>
      </c>
      <c r="J5565">
        <f>[1]资金台帐!J5565&amp;""</f>
      </c>
      <c r="N5565">
        <f>[1]资金台帐!N5565</f>
      </c>
      <c r="O5565">
        <f>[1]资金台帐!O5565&amp;""</f>
      </c>
      <c r="P5565">
        <f>[1]资金台帐!P5565&amp;""</f>
      </c>
      <c r="Q5565">
        <f>[1]资金台帐!Q5565&amp;""</f>
      </c>
      <c r="T5565">
        <f>[1]资金台帐!T5565&amp;""</f>
      </c>
      <c r="U5565">
        <f>[1]资金台帐!U5565&amp;""</f>
      </c>
      <c r="W5565">
        <f>[1]资金台帐!W5565&amp;""</f>
      </c>
      <c r="X5565">
        <f>[1]资金台帐!X5565&amp;""</f>
      </c>
      <c r="AB5565">
        <f>[1]资金台帐!AB5565</f>
        <v>0</v>
      </c>
      <c r="AC5565">
        <f>[1]资金台帐!AC5565</f>
        <v>0</v>
      </c>
      <c r="AD5565">
        <f>[1]资金台帐!AD5565</f>
        <v>0</v>
      </c>
      <c r="AJ5565">
        <f>[1]资金台帐!AJ5565</f>
        <v>0</v>
      </c>
      <c r="AK5565">
        <f>[1]资金台帐!AK5565</f>
        <v>0</v>
      </c>
      <c r="BA5565" s="22">
        <f t="shared" si="0"/>
      </c>
    </row>
    <row r="5566">
      <c r="B5566">
        <f>[1]资金台帐!B5566&amp;""</f>
      </c>
      <c r="H5566">
        <f>[1]资金台帐!H5566&amp;""</f>
      </c>
      <c r="J5566">
        <f>[1]资金台帐!J5566&amp;""</f>
      </c>
      <c r="N5566">
        <f>[1]资金台帐!N5566</f>
      </c>
      <c r="O5566">
        <f>[1]资金台帐!O5566&amp;""</f>
      </c>
      <c r="P5566">
        <f>[1]资金台帐!P5566&amp;""</f>
      </c>
      <c r="Q5566">
        <f>[1]资金台帐!Q5566&amp;""</f>
      </c>
      <c r="T5566">
        <f>[1]资金台帐!T5566&amp;""</f>
      </c>
      <c r="U5566">
        <f>[1]资金台帐!U5566&amp;""</f>
      </c>
      <c r="W5566">
        <f>[1]资金台帐!W5566&amp;""</f>
      </c>
      <c r="X5566">
        <f>[1]资金台帐!X5566&amp;""</f>
      </c>
      <c r="AB5566">
        <f>[1]资金台帐!AB5566</f>
        <v>0</v>
      </c>
      <c r="AC5566">
        <f>[1]资金台帐!AC5566</f>
        <v>0</v>
      </c>
      <c r="AD5566">
        <f>[1]资金台帐!AD5566</f>
        <v>0</v>
      </c>
      <c r="AJ5566">
        <f>[1]资金台帐!AJ5566</f>
        <v>0</v>
      </c>
      <c r="AK5566">
        <f>[1]资金台帐!AK5566</f>
        <v>0</v>
      </c>
      <c r="BA5566" s="22">
        <f t="shared" si="0"/>
      </c>
    </row>
    <row r="5567">
      <c r="B5567">
        <f>[1]资金台帐!B5567&amp;""</f>
      </c>
      <c r="H5567">
        <f>[1]资金台帐!H5567&amp;""</f>
      </c>
      <c r="J5567">
        <f>[1]资金台帐!J5567&amp;""</f>
      </c>
      <c r="N5567">
        <f>[1]资金台帐!N5567</f>
      </c>
      <c r="O5567">
        <f>[1]资金台帐!O5567&amp;""</f>
      </c>
      <c r="P5567">
        <f>[1]资金台帐!P5567&amp;""</f>
      </c>
      <c r="Q5567">
        <f>[1]资金台帐!Q5567&amp;""</f>
      </c>
      <c r="T5567">
        <f>[1]资金台帐!T5567&amp;""</f>
      </c>
      <c r="U5567">
        <f>[1]资金台帐!U5567&amp;""</f>
      </c>
      <c r="W5567">
        <f>[1]资金台帐!W5567&amp;""</f>
      </c>
      <c r="X5567">
        <f>[1]资金台帐!X5567&amp;""</f>
      </c>
      <c r="AB5567">
        <f>[1]资金台帐!AB5567</f>
        <v>0</v>
      </c>
      <c r="AC5567">
        <f>[1]资金台帐!AC5567</f>
        <v>0</v>
      </c>
      <c r="AD5567">
        <f>[1]资金台帐!AD5567</f>
        <v>0</v>
      </c>
      <c r="AJ5567">
        <f>[1]资金台帐!AJ5567</f>
        <v>0</v>
      </c>
      <c r="AK5567">
        <f>[1]资金台帐!AK5567</f>
        <v>0</v>
      </c>
      <c r="BA5567" s="22">
        <f t="shared" si="0"/>
      </c>
    </row>
    <row r="5568">
      <c r="B5568">
        <f>[1]资金台帐!B5568&amp;""</f>
      </c>
      <c r="H5568">
        <f>[1]资金台帐!H5568&amp;""</f>
      </c>
      <c r="J5568">
        <f>[1]资金台帐!J5568&amp;""</f>
      </c>
      <c r="N5568">
        <f>[1]资金台帐!N5568</f>
      </c>
      <c r="O5568">
        <f>[1]资金台帐!O5568&amp;""</f>
      </c>
      <c r="P5568">
        <f>[1]资金台帐!P5568&amp;""</f>
      </c>
      <c r="Q5568">
        <f>[1]资金台帐!Q5568&amp;""</f>
      </c>
      <c r="T5568">
        <f>[1]资金台帐!T5568&amp;""</f>
      </c>
      <c r="U5568">
        <f>[1]资金台帐!U5568&amp;""</f>
      </c>
      <c r="W5568">
        <f>[1]资金台帐!W5568&amp;""</f>
      </c>
      <c r="X5568">
        <f>[1]资金台帐!X5568&amp;""</f>
      </c>
      <c r="AB5568">
        <f>[1]资金台帐!AB5568</f>
        <v>0</v>
      </c>
      <c r="AC5568">
        <f>[1]资金台帐!AC5568</f>
        <v>0</v>
      </c>
      <c r="AD5568">
        <f>[1]资金台帐!AD5568</f>
        <v>0</v>
      </c>
      <c r="AJ5568">
        <f>[1]资金台帐!AJ5568</f>
        <v>0</v>
      </c>
      <c r="AK5568">
        <f>[1]资金台帐!AK5568</f>
        <v>0</v>
      </c>
      <c r="BA5568" s="22">
        <f t="shared" si="0"/>
      </c>
    </row>
    <row r="5569">
      <c r="B5569">
        <f>[1]资金台帐!B5569&amp;""</f>
      </c>
      <c r="H5569">
        <f>[1]资金台帐!H5569&amp;""</f>
      </c>
      <c r="J5569">
        <f>[1]资金台帐!J5569&amp;""</f>
      </c>
      <c r="N5569">
        <f>[1]资金台帐!N5569</f>
      </c>
      <c r="O5569">
        <f>[1]资金台帐!O5569&amp;""</f>
      </c>
      <c r="P5569">
        <f>[1]资金台帐!P5569&amp;""</f>
      </c>
      <c r="Q5569">
        <f>[1]资金台帐!Q5569&amp;""</f>
      </c>
      <c r="T5569">
        <f>[1]资金台帐!T5569&amp;""</f>
      </c>
      <c r="U5569">
        <f>[1]资金台帐!U5569&amp;""</f>
      </c>
      <c r="W5569">
        <f>[1]资金台帐!W5569&amp;""</f>
      </c>
      <c r="X5569">
        <f>[1]资金台帐!X5569&amp;""</f>
      </c>
      <c r="AB5569">
        <f>[1]资金台帐!AB5569</f>
        <v>0</v>
      </c>
      <c r="AC5569">
        <f>[1]资金台帐!AC5569</f>
        <v>0</v>
      </c>
      <c r="AD5569">
        <f>[1]资金台帐!AD5569</f>
        <v>0</v>
      </c>
      <c r="AJ5569">
        <f>[1]资金台帐!AJ5569</f>
        <v>0</v>
      </c>
      <c r="AK5569">
        <f>[1]资金台帐!AK5569</f>
        <v>0</v>
      </c>
      <c r="BA5569" s="22">
        <f t="shared" si="0"/>
      </c>
    </row>
    <row r="5570">
      <c r="B5570">
        <f>[1]资金台帐!B5570&amp;""</f>
      </c>
      <c r="H5570">
        <f>[1]资金台帐!H5570&amp;""</f>
      </c>
      <c r="J5570">
        <f>[1]资金台帐!J5570&amp;""</f>
      </c>
      <c r="N5570">
        <f>[1]资金台帐!N5570</f>
      </c>
      <c r="O5570">
        <f>[1]资金台帐!O5570&amp;""</f>
      </c>
      <c r="P5570">
        <f>[1]资金台帐!P5570&amp;""</f>
      </c>
      <c r="Q5570">
        <f>[1]资金台帐!Q5570&amp;""</f>
      </c>
      <c r="T5570">
        <f>[1]资金台帐!T5570&amp;""</f>
      </c>
      <c r="U5570">
        <f>[1]资金台帐!U5570&amp;""</f>
      </c>
      <c r="W5570">
        <f>[1]资金台帐!W5570&amp;""</f>
      </c>
      <c r="X5570">
        <f>[1]资金台帐!X5570&amp;""</f>
      </c>
      <c r="AB5570">
        <f>[1]资金台帐!AB5570</f>
        <v>0</v>
      </c>
      <c r="AC5570">
        <f>[1]资金台帐!AC5570</f>
        <v>0</v>
      </c>
      <c r="AD5570">
        <f>[1]资金台帐!AD5570</f>
        <v>0</v>
      </c>
      <c r="AJ5570">
        <f>[1]资金台帐!AJ5570</f>
        <v>0</v>
      </c>
      <c r="AK5570">
        <f>[1]资金台帐!AK5570</f>
        <v>0</v>
      </c>
      <c r="BA5570" s="22">
        <f t="shared" si="0"/>
      </c>
    </row>
    <row r="5571">
      <c r="B5571">
        <f>[1]资金台帐!B5571&amp;""</f>
      </c>
      <c r="H5571">
        <f>[1]资金台帐!H5571&amp;""</f>
      </c>
      <c r="J5571">
        <f>[1]资金台帐!J5571&amp;""</f>
      </c>
      <c r="N5571">
        <f>[1]资金台帐!N5571</f>
      </c>
      <c r="O5571">
        <f>[1]资金台帐!O5571&amp;""</f>
      </c>
      <c r="P5571">
        <f>[1]资金台帐!P5571&amp;""</f>
      </c>
      <c r="Q5571">
        <f>[1]资金台帐!Q5571&amp;""</f>
      </c>
      <c r="T5571">
        <f>[1]资金台帐!T5571&amp;""</f>
      </c>
      <c r="U5571">
        <f>[1]资金台帐!U5571&amp;""</f>
      </c>
      <c r="W5571">
        <f>[1]资金台帐!W5571&amp;""</f>
      </c>
      <c r="X5571">
        <f>[1]资金台帐!X5571&amp;""</f>
      </c>
      <c r="AB5571">
        <f>[1]资金台帐!AB5571</f>
        <v>0</v>
      </c>
      <c r="AC5571">
        <f>[1]资金台帐!AC5571</f>
        <v>0</v>
      </c>
      <c r="AD5571">
        <f>[1]资金台帐!AD5571</f>
        <v>0</v>
      </c>
      <c r="AJ5571">
        <f>[1]资金台帐!AJ5571</f>
        <v>0</v>
      </c>
      <c r="AK5571">
        <f>[1]资金台帐!AK5571</f>
        <v>0</v>
      </c>
      <c r="BA5571" s="22">
        <f t="shared" si="0"/>
      </c>
    </row>
    <row r="5572">
      <c r="B5572">
        <f>[1]资金台帐!B5572&amp;""</f>
      </c>
      <c r="H5572">
        <f>[1]资金台帐!H5572&amp;""</f>
      </c>
      <c r="J5572">
        <f>[1]资金台帐!J5572&amp;""</f>
      </c>
      <c r="N5572">
        <f>[1]资金台帐!N5572</f>
      </c>
      <c r="O5572">
        <f>[1]资金台帐!O5572&amp;""</f>
      </c>
      <c r="P5572">
        <f>[1]资金台帐!P5572&amp;""</f>
      </c>
      <c r="Q5572">
        <f>[1]资金台帐!Q5572&amp;""</f>
      </c>
      <c r="T5572">
        <f>[1]资金台帐!T5572&amp;""</f>
      </c>
      <c r="U5572">
        <f>[1]资金台帐!U5572&amp;""</f>
      </c>
      <c r="W5572">
        <f>[1]资金台帐!W5572&amp;""</f>
      </c>
      <c r="X5572">
        <f>[1]资金台帐!X5572&amp;""</f>
      </c>
      <c r="AB5572">
        <f>[1]资金台帐!AB5572</f>
        <v>0</v>
      </c>
      <c r="AC5572">
        <f>[1]资金台帐!AC5572</f>
        <v>0</v>
      </c>
      <c r="AD5572">
        <f>[1]资金台帐!AD5572</f>
        <v>0</v>
      </c>
      <c r="AJ5572">
        <f>[1]资金台帐!AJ5572</f>
        <v>0</v>
      </c>
      <c r="AK5572">
        <f>[1]资金台帐!AK5572</f>
        <v>0</v>
      </c>
      <c r="BA5572" s="22">
        <f t="shared" si="0"/>
      </c>
    </row>
    <row r="5573">
      <c r="B5573">
        <f>[1]资金台帐!B5573&amp;""</f>
      </c>
      <c r="H5573">
        <f>[1]资金台帐!H5573&amp;""</f>
      </c>
      <c r="J5573">
        <f>[1]资金台帐!J5573&amp;""</f>
      </c>
      <c r="N5573">
        <f>[1]资金台帐!N5573</f>
      </c>
      <c r="O5573">
        <f>[1]资金台帐!O5573&amp;""</f>
      </c>
      <c r="P5573">
        <f>[1]资金台帐!P5573&amp;""</f>
      </c>
      <c r="Q5573">
        <f>[1]资金台帐!Q5573&amp;""</f>
      </c>
      <c r="T5573">
        <f>[1]资金台帐!T5573&amp;""</f>
      </c>
      <c r="U5573">
        <f>[1]资金台帐!U5573&amp;""</f>
      </c>
      <c r="W5573">
        <f>[1]资金台帐!W5573&amp;""</f>
      </c>
      <c r="X5573">
        <f>[1]资金台帐!X5573&amp;""</f>
      </c>
      <c r="AB5573">
        <f>[1]资金台帐!AB5573</f>
        <v>0</v>
      </c>
      <c r="AC5573">
        <f>[1]资金台帐!AC5573</f>
        <v>0</v>
      </c>
      <c r="AD5573">
        <f>[1]资金台帐!AD5573</f>
        <v>0</v>
      </c>
      <c r="AJ5573">
        <f>[1]资金台帐!AJ5573</f>
        <v>0</v>
      </c>
      <c r="AK5573">
        <f>[1]资金台帐!AK5573</f>
        <v>0</v>
      </c>
      <c r="BA5573" s="22">
        <f t="shared" si="0"/>
      </c>
    </row>
    <row r="5574">
      <c r="B5574">
        <f>[1]资金台帐!B5574&amp;""</f>
      </c>
      <c r="H5574">
        <f>[1]资金台帐!H5574&amp;""</f>
      </c>
      <c r="J5574">
        <f>[1]资金台帐!J5574&amp;""</f>
      </c>
      <c r="N5574">
        <f>[1]资金台帐!N5574</f>
      </c>
      <c r="O5574">
        <f>[1]资金台帐!O5574&amp;""</f>
      </c>
      <c r="P5574">
        <f>[1]资金台帐!P5574&amp;""</f>
      </c>
      <c r="Q5574">
        <f>[1]资金台帐!Q5574&amp;""</f>
      </c>
      <c r="T5574">
        <f>[1]资金台帐!T5574&amp;""</f>
      </c>
      <c r="U5574">
        <f>[1]资金台帐!U5574&amp;""</f>
      </c>
      <c r="W5574">
        <f>[1]资金台帐!W5574&amp;""</f>
      </c>
      <c r="X5574">
        <f>[1]资金台帐!X5574&amp;""</f>
      </c>
      <c r="AB5574">
        <f>[1]资金台帐!AB5574</f>
        <v>0</v>
      </c>
      <c r="AC5574">
        <f>[1]资金台帐!AC5574</f>
        <v>0</v>
      </c>
      <c r="AD5574">
        <f>[1]资金台帐!AD5574</f>
        <v>0</v>
      </c>
      <c r="AJ5574">
        <f>[1]资金台帐!AJ5574</f>
        <v>0</v>
      </c>
      <c r="AK5574">
        <f>[1]资金台帐!AK5574</f>
        <v>0</v>
      </c>
      <c r="BA5574" s="22">
        <f t="shared" si="0"/>
      </c>
    </row>
    <row r="5575">
      <c r="B5575">
        <f>[1]资金台帐!B5575&amp;""</f>
      </c>
      <c r="H5575">
        <f>[1]资金台帐!H5575&amp;""</f>
      </c>
      <c r="J5575">
        <f>[1]资金台帐!J5575&amp;""</f>
      </c>
      <c r="N5575">
        <f>[1]资金台帐!N5575</f>
      </c>
      <c r="O5575">
        <f>[1]资金台帐!O5575&amp;""</f>
      </c>
      <c r="P5575">
        <f>[1]资金台帐!P5575&amp;""</f>
      </c>
      <c r="Q5575">
        <f>[1]资金台帐!Q5575&amp;""</f>
      </c>
      <c r="T5575">
        <f>[1]资金台帐!T5575&amp;""</f>
      </c>
      <c r="U5575">
        <f>[1]资金台帐!U5575&amp;""</f>
      </c>
      <c r="W5575">
        <f>[1]资金台帐!W5575&amp;""</f>
      </c>
      <c r="X5575">
        <f>[1]资金台帐!X5575&amp;""</f>
      </c>
      <c r="AB5575">
        <f>[1]资金台帐!AB5575</f>
        <v>0</v>
      </c>
      <c r="AC5575">
        <f>[1]资金台帐!AC5575</f>
        <v>0</v>
      </c>
      <c r="AD5575">
        <f>[1]资金台帐!AD5575</f>
        <v>0</v>
      </c>
      <c r="AJ5575">
        <f>[1]资金台帐!AJ5575</f>
        <v>0</v>
      </c>
      <c r="AK5575">
        <f>[1]资金台帐!AK5575</f>
        <v>0</v>
      </c>
      <c r="BA5575" s="22">
        <f t="shared" si="0"/>
      </c>
    </row>
    <row r="5576">
      <c r="B5576">
        <f>[1]资金台帐!B5576&amp;""</f>
      </c>
      <c r="H5576">
        <f>[1]资金台帐!H5576&amp;""</f>
      </c>
      <c r="J5576">
        <f>[1]资金台帐!J5576&amp;""</f>
      </c>
      <c r="N5576">
        <f>[1]资金台帐!N5576</f>
      </c>
      <c r="O5576">
        <f>[1]资金台帐!O5576&amp;""</f>
      </c>
      <c r="P5576">
        <f>[1]资金台帐!P5576&amp;""</f>
      </c>
      <c r="Q5576">
        <f>[1]资金台帐!Q5576&amp;""</f>
      </c>
      <c r="T5576">
        <f>[1]资金台帐!T5576&amp;""</f>
      </c>
      <c r="U5576">
        <f>[1]资金台帐!U5576&amp;""</f>
      </c>
      <c r="W5576">
        <f>[1]资金台帐!W5576&amp;""</f>
      </c>
      <c r="X5576">
        <f>[1]资金台帐!X5576&amp;""</f>
      </c>
      <c r="AB5576">
        <f>[1]资金台帐!AB5576</f>
        <v>0</v>
      </c>
      <c r="AC5576">
        <f>[1]资金台帐!AC5576</f>
        <v>0</v>
      </c>
      <c r="AD5576">
        <f>[1]资金台帐!AD5576</f>
        <v>0</v>
      </c>
      <c r="AJ5576">
        <f>[1]资金台帐!AJ5576</f>
        <v>0</v>
      </c>
      <c r="AK5576">
        <f>[1]资金台帐!AK5576</f>
        <v>0</v>
      </c>
      <c r="BA5576" s="22">
        <f t="shared" si="0"/>
      </c>
    </row>
    <row r="5577">
      <c r="B5577">
        <f>[1]资金台帐!B5577&amp;""</f>
      </c>
      <c r="H5577">
        <f>[1]资金台帐!H5577&amp;""</f>
      </c>
      <c r="J5577">
        <f>[1]资金台帐!J5577&amp;""</f>
      </c>
      <c r="N5577">
        <f>[1]资金台帐!N5577</f>
      </c>
      <c r="O5577">
        <f>[1]资金台帐!O5577&amp;""</f>
      </c>
      <c r="P5577">
        <f>[1]资金台帐!P5577&amp;""</f>
      </c>
      <c r="Q5577">
        <f>[1]资金台帐!Q5577&amp;""</f>
      </c>
      <c r="T5577">
        <f>[1]资金台帐!T5577&amp;""</f>
      </c>
      <c r="U5577">
        <f>[1]资金台帐!U5577&amp;""</f>
      </c>
      <c r="W5577">
        <f>[1]资金台帐!W5577&amp;""</f>
      </c>
      <c r="X5577">
        <f>[1]资金台帐!X5577&amp;""</f>
      </c>
      <c r="AB5577">
        <f>[1]资金台帐!AB5577</f>
        <v>0</v>
      </c>
      <c r="AC5577">
        <f>[1]资金台帐!AC5577</f>
        <v>0</v>
      </c>
      <c r="AD5577">
        <f>[1]资金台帐!AD5577</f>
        <v>0</v>
      </c>
      <c r="AJ5577">
        <f>[1]资金台帐!AJ5577</f>
        <v>0</v>
      </c>
      <c r="AK5577">
        <f>[1]资金台帐!AK5577</f>
        <v>0</v>
      </c>
      <c r="BA5577" s="22">
        <f t="shared" si="0"/>
      </c>
    </row>
    <row r="5578">
      <c r="B5578">
        <f>[1]资金台帐!B5578&amp;""</f>
      </c>
      <c r="H5578">
        <f>[1]资金台帐!H5578&amp;""</f>
      </c>
      <c r="J5578">
        <f>[1]资金台帐!J5578&amp;""</f>
      </c>
      <c r="N5578">
        <f>[1]资金台帐!N5578</f>
      </c>
      <c r="O5578">
        <f>[1]资金台帐!O5578&amp;""</f>
      </c>
      <c r="P5578">
        <f>[1]资金台帐!P5578&amp;""</f>
      </c>
      <c r="Q5578">
        <f>[1]资金台帐!Q5578&amp;""</f>
      </c>
      <c r="T5578">
        <f>[1]资金台帐!T5578&amp;""</f>
      </c>
      <c r="U5578">
        <f>[1]资金台帐!U5578&amp;""</f>
      </c>
      <c r="W5578">
        <f>[1]资金台帐!W5578&amp;""</f>
      </c>
      <c r="X5578">
        <f>[1]资金台帐!X5578&amp;""</f>
      </c>
      <c r="AB5578">
        <f>[1]资金台帐!AB5578</f>
        <v>0</v>
      </c>
      <c r="AC5578">
        <f>[1]资金台帐!AC5578</f>
        <v>0</v>
      </c>
      <c r="AD5578">
        <f>[1]资金台帐!AD5578</f>
        <v>0</v>
      </c>
      <c r="AJ5578">
        <f>[1]资金台帐!AJ5578</f>
        <v>0</v>
      </c>
      <c r="AK5578">
        <f>[1]资金台帐!AK5578</f>
        <v>0</v>
      </c>
      <c r="BA5578" s="22">
        <f t="shared" si="0"/>
      </c>
    </row>
    <row r="5579">
      <c r="B5579">
        <f>[1]资金台帐!B5579&amp;""</f>
      </c>
      <c r="H5579">
        <f>[1]资金台帐!H5579&amp;""</f>
      </c>
      <c r="J5579">
        <f>[1]资金台帐!J5579&amp;""</f>
      </c>
      <c r="N5579">
        <f>[1]资金台帐!N5579</f>
      </c>
      <c r="O5579">
        <f>[1]资金台帐!O5579&amp;""</f>
      </c>
      <c r="P5579">
        <f>[1]资金台帐!P5579&amp;""</f>
      </c>
      <c r="Q5579">
        <f>[1]资金台帐!Q5579&amp;""</f>
      </c>
      <c r="T5579">
        <f>[1]资金台帐!T5579&amp;""</f>
      </c>
      <c r="U5579">
        <f>[1]资金台帐!U5579&amp;""</f>
      </c>
      <c r="W5579">
        <f>[1]资金台帐!W5579&amp;""</f>
      </c>
      <c r="X5579">
        <f>[1]资金台帐!X5579&amp;""</f>
      </c>
      <c r="AB5579">
        <f>[1]资金台帐!AB5579</f>
        <v>0</v>
      </c>
      <c r="AC5579">
        <f>[1]资金台帐!AC5579</f>
        <v>0</v>
      </c>
      <c r="AD5579">
        <f>[1]资金台帐!AD5579</f>
        <v>0</v>
      </c>
      <c r="AJ5579">
        <f>[1]资金台帐!AJ5579</f>
        <v>0</v>
      </c>
      <c r="AK5579">
        <f>[1]资金台帐!AK5579</f>
        <v>0</v>
      </c>
      <c r="BA5579" s="22">
        <f t="shared" si="0"/>
      </c>
    </row>
    <row r="5580">
      <c r="B5580">
        <f>[1]资金台帐!B5580&amp;""</f>
      </c>
      <c r="H5580">
        <f>[1]资金台帐!H5580&amp;""</f>
      </c>
      <c r="J5580">
        <f>[1]资金台帐!J5580&amp;""</f>
      </c>
      <c r="N5580">
        <f>[1]资金台帐!N5580</f>
      </c>
      <c r="O5580">
        <f>[1]资金台帐!O5580&amp;""</f>
      </c>
      <c r="P5580">
        <f>[1]资金台帐!P5580&amp;""</f>
      </c>
      <c r="Q5580">
        <f>[1]资金台帐!Q5580&amp;""</f>
      </c>
      <c r="T5580">
        <f>[1]资金台帐!T5580&amp;""</f>
      </c>
      <c r="U5580">
        <f>[1]资金台帐!U5580&amp;""</f>
      </c>
      <c r="W5580">
        <f>[1]资金台帐!W5580&amp;""</f>
      </c>
      <c r="X5580">
        <f>[1]资金台帐!X5580&amp;""</f>
      </c>
      <c r="AB5580">
        <f>[1]资金台帐!AB5580</f>
        <v>0</v>
      </c>
      <c r="AC5580">
        <f>[1]资金台帐!AC5580</f>
        <v>0</v>
      </c>
      <c r="AD5580">
        <f>[1]资金台帐!AD5580</f>
        <v>0</v>
      </c>
      <c r="AJ5580">
        <f>[1]资金台帐!AJ5580</f>
        <v>0</v>
      </c>
      <c r="AK5580">
        <f>[1]资金台帐!AK5580</f>
        <v>0</v>
      </c>
      <c r="BA5580" s="22">
        <f t="shared" si="0"/>
      </c>
    </row>
    <row r="5581">
      <c r="B5581">
        <f>[1]资金台帐!B5581&amp;""</f>
      </c>
      <c r="H5581">
        <f>[1]资金台帐!H5581&amp;""</f>
      </c>
      <c r="J5581">
        <f>[1]资金台帐!J5581&amp;""</f>
      </c>
      <c r="N5581">
        <f>[1]资金台帐!N5581</f>
      </c>
      <c r="O5581">
        <f>[1]资金台帐!O5581&amp;""</f>
      </c>
      <c r="P5581">
        <f>[1]资金台帐!P5581&amp;""</f>
      </c>
      <c r="Q5581">
        <f>[1]资金台帐!Q5581&amp;""</f>
      </c>
      <c r="T5581">
        <f>[1]资金台帐!T5581&amp;""</f>
      </c>
      <c r="U5581">
        <f>[1]资金台帐!U5581&amp;""</f>
      </c>
      <c r="W5581">
        <f>[1]资金台帐!W5581&amp;""</f>
      </c>
      <c r="X5581">
        <f>[1]资金台帐!X5581&amp;""</f>
      </c>
      <c r="AB5581">
        <f>[1]资金台帐!AB5581</f>
        <v>0</v>
      </c>
      <c r="AC5581">
        <f>[1]资金台帐!AC5581</f>
        <v>0</v>
      </c>
      <c r="AD5581">
        <f>[1]资金台帐!AD5581</f>
        <v>0</v>
      </c>
      <c r="AJ5581">
        <f>[1]资金台帐!AJ5581</f>
        <v>0</v>
      </c>
      <c r="AK5581">
        <f>[1]资金台帐!AK5581</f>
        <v>0</v>
      </c>
      <c r="BA5581" s="22">
        <f t="shared" si="0"/>
      </c>
    </row>
    <row r="5582">
      <c r="B5582">
        <f>[1]资金台帐!B5582&amp;""</f>
      </c>
      <c r="H5582">
        <f>[1]资金台帐!H5582&amp;""</f>
      </c>
      <c r="J5582">
        <f>[1]资金台帐!J5582&amp;""</f>
      </c>
      <c r="N5582">
        <f>[1]资金台帐!N5582</f>
      </c>
      <c r="O5582">
        <f>[1]资金台帐!O5582&amp;""</f>
      </c>
      <c r="P5582">
        <f>[1]资金台帐!P5582&amp;""</f>
      </c>
      <c r="Q5582">
        <f>[1]资金台帐!Q5582&amp;""</f>
      </c>
      <c r="T5582">
        <f>[1]资金台帐!T5582&amp;""</f>
      </c>
      <c r="U5582">
        <f>[1]资金台帐!U5582&amp;""</f>
      </c>
      <c r="W5582">
        <f>[1]资金台帐!W5582&amp;""</f>
      </c>
      <c r="X5582">
        <f>[1]资金台帐!X5582&amp;""</f>
      </c>
      <c r="AB5582">
        <f>[1]资金台帐!AB5582</f>
        <v>0</v>
      </c>
      <c r="AC5582">
        <f>[1]资金台帐!AC5582</f>
        <v>0</v>
      </c>
      <c r="AD5582">
        <f>[1]资金台帐!AD5582</f>
        <v>0</v>
      </c>
      <c r="AJ5582">
        <f>[1]资金台帐!AJ5582</f>
        <v>0</v>
      </c>
      <c r="AK5582">
        <f>[1]资金台帐!AK5582</f>
        <v>0</v>
      </c>
      <c r="BA5582" s="22">
        <f t="shared" si="0"/>
      </c>
    </row>
    <row r="5583">
      <c r="B5583">
        <f>[1]资金台帐!B5583&amp;""</f>
      </c>
      <c r="H5583">
        <f>[1]资金台帐!H5583&amp;""</f>
      </c>
      <c r="J5583">
        <f>[1]资金台帐!J5583&amp;""</f>
      </c>
      <c r="N5583">
        <f>[1]资金台帐!N5583</f>
      </c>
      <c r="O5583">
        <f>[1]资金台帐!O5583&amp;""</f>
      </c>
      <c r="P5583">
        <f>[1]资金台帐!P5583&amp;""</f>
      </c>
      <c r="Q5583">
        <f>[1]资金台帐!Q5583&amp;""</f>
      </c>
      <c r="T5583">
        <f>[1]资金台帐!T5583&amp;""</f>
      </c>
      <c r="U5583">
        <f>[1]资金台帐!U5583&amp;""</f>
      </c>
      <c r="W5583">
        <f>[1]资金台帐!W5583&amp;""</f>
      </c>
      <c r="X5583">
        <f>[1]资金台帐!X5583&amp;""</f>
      </c>
      <c r="AB5583">
        <f>[1]资金台帐!AB5583</f>
        <v>0</v>
      </c>
      <c r="AC5583">
        <f>[1]资金台帐!AC5583</f>
        <v>0</v>
      </c>
      <c r="AD5583">
        <f>[1]资金台帐!AD5583</f>
        <v>0</v>
      </c>
      <c r="AJ5583">
        <f>[1]资金台帐!AJ5583</f>
        <v>0</v>
      </c>
      <c r="AK5583">
        <f>[1]资金台帐!AK5583</f>
        <v>0</v>
      </c>
      <c r="BA5583" s="22">
        <f t="shared" si="0"/>
      </c>
    </row>
    <row r="5584">
      <c r="B5584">
        <f>[1]资金台帐!B5584&amp;""</f>
      </c>
      <c r="H5584">
        <f>[1]资金台帐!H5584&amp;""</f>
      </c>
      <c r="J5584">
        <f>[1]资金台帐!J5584&amp;""</f>
      </c>
      <c r="N5584">
        <f>[1]资金台帐!N5584</f>
      </c>
      <c r="O5584">
        <f>[1]资金台帐!O5584&amp;""</f>
      </c>
      <c r="P5584">
        <f>[1]资金台帐!P5584&amp;""</f>
      </c>
      <c r="Q5584">
        <f>[1]资金台帐!Q5584&amp;""</f>
      </c>
      <c r="T5584">
        <f>[1]资金台帐!T5584&amp;""</f>
      </c>
      <c r="U5584">
        <f>[1]资金台帐!U5584&amp;""</f>
      </c>
      <c r="W5584">
        <f>[1]资金台帐!W5584&amp;""</f>
      </c>
      <c r="X5584">
        <f>[1]资金台帐!X5584&amp;""</f>
      </c>
      <c r="AB5584">
        <f>[1]资金台帐!AB5584</f>
        <v>0</v>
      </c>
      <c r="AC5584">
        <f>[1]资金台帐!AC5584</f>
        <v>0</v>
      </c>
      <c r="AD5584">
        <f>[1]资金台帐!AD5584</f>
        <v>0</v>
      </c>
      <c r="AJ5584">
        <f>[1]资金台帐!AJ5584</f>
        <v>0</v>
      </c>
      <c r="AK5584">
        <f>[1]资金台帐!AK5584</f>
        <v>0</v>
      </c>
      <c r="BA5584" s="22">
        <f t="shared" si="0"/>
      </c>
    </row>
    <row r="5585">
      <c r="B5585">
        <f>[1]资金台帐!B5585&amp;""</f>
      </c>
      <c r="H5585">
        <f>[1]资金台帐!H5585&amp;""</f>
      </c>
      <c r="J5585">
        <f>[1]资金台帐!J5585&amp;""</f>
      </c>
      <c r="N5585">
        <f>[1]资金台帐!N5585</f>
      </c>
      <c r="O5585">
        <f>[1]资金台帐!O5585&amp;""</f>
      </c>
      <c r="P5585">
        <f>[1]资金台帐!P5585&amp;""</f>
      </c>
      <c r="Q5585">
        <f>[1]资金台帐!Q5585&amp;""</f>
      </c>
      <c r="T5585">
        <f>[1]资金台帐!T5585&amp;""</f>
      </c>
      <c r="U5585">
        <f>[1]资金台帐!U5585&amp;""</f>
      </c>
      <c r="W5585">
        <f>[1]资金台帐!W5585&amp;""</f>
      </c>
      <c r="X5585">
        <f>[1]资金台帐!X5585&amp;""</f>
      </c>
      <c r="AB5585">
        <f>[1]资金台帐!AB5585</f>
        <v>0</v>
      </c>
      <c r="AC5585">
        <f>[1]资金台帐!AC5585</f>
        <v>0</v>
      </c>
      <c r="AD5585">
        <f>[1]资金台帐!AD5585</f>
        <v>0</v>
      </c>
      <c r="AJ5585">
        <f>[1]资金台帐!AJ5585</f>
        <v>0</v>
      </c>
      <c r="AK5585">
        <f>[1]资金台帐!AK5585</f>
        <v>0</v>
      </c>
      <c r="BA5585" s="22">
        <f t="shared" si="0"/>
      </c>
    </row>
    <row r="5586">
      <c r="B5586">
        <f>[1]资金台帐!B5586&amp;""</f>
      </c>
      <c r="H5586">
        <f>[1]资金台帐!H5586&amp;""</f>
      </c>
      <c r="J5586">
        <f>[1]资金台帐!J5586&amp;""</f>
      </c>
      <c r="N5586">
        <f>[1]资金台帐!N5586</f>
      </c>
      <c r="O5586">
        <f>[1]资金台帐!O5586&amp;""</f>
      </c>
      <c r="P5586">
        <f>[1]资金台帐!P5586&amp;""</f>
      </c>
      <c r="Q5586">
        <f>[1]资金台帐!Q5586&amp;""</f>
      </c>
      <c r="T5586">
        <f>[1]资金台帐!T5586&amp;""</f>
      </c>
      <c r="U5586">
        <f>[1]资金台帐!U5586&amp;""</f>
      </c>
      <c r="W5586">
        <f>[1]资金台帐!W5586&amp;""</f>
      </c>
      <c r="X5586">
        <f>[1]资金台帐!X5586&amp;""</f>
      </c>
      <c r="AB5586">
        <f>[1]资金台帐!AB5586</f>
        <v>0</v>
      </c>
      <c r="AC5586">
        <f>[1]资金台帐!AC5586</f>
        <v>0</v>
      </c>
      <c r="AD5586">
        <f>[1]资金台帐!AD5586</f>
        <v>0</v>
      </c>
      <c r="AJ5586">
        <f>[1]资金台帐!AJ5586</f>
        <v>0</v>
      </c>
      <c r="AK5586">
        <f>[1]资金台帐!AK5586</f>
        <v>0</v>
      </c>
      <c r="BA5586" s="22">
        <f t="shared" si="0"/>
      </c>
    </row>
    <row r="5587">
      <c r="B5587">
        <f>[1]资金台帐!B5587&amp;""</f>
      </c>
      <c r="H5587">
        <f>[1]资金台帐!H5587&amp;""</f>
      </c>
      <c r="J5587">
        <f>[1]资金台帐!J5587&amp;""</f>
      </c>
      <c r="N5587">
        <f>[1]资金台帐!N5587</f>
      </c>
      <c r="O5587">
        <f>[1]资金台帐!O5587&amp;""</f>
      </c>
      <c r="P5587">
        <f>[1]资金台帐!P5587&amp;""</f>
      </c>
      <c r="Q5587">
        <f>[1]资金台帐!Q5587&amp;""</f>
      </c>
      <c r="T5587">
        <f>[1]资金台帐!T5587&amp;""</f>
      </c>
      <c r="U5587">
        <f>[1]资金台帐!U5587&amp;""</f>
      </c>
      <c r="W5587">
        <f>[1]资金台帐!W5587&amp;""</f>
      </c>
      <c r="X5587">
        <f>[1]资金台帐!X5587&amp;""</f>
      </c>
      <c r="AB5587">
        <f>[1]资金台帐!AB5587</f>
        <v>0</v>
      </c>
      <c r="AC5587">
        <f>[1]资金台帐!AC5587</f>
        <v>0</v>
      </c>
      <c r="AD5587">
        <f>[1]资金台帐!AD5587</f>
        <v>0</v>
      </c>
      <c r="AJ5587">
        <f>[1]资金台帐!AJ5587</f>
        <v>0</v>
      </c>
      <c r="AK5587">
        <f>[1]资金台帐!AK5587</f>
        <v>0</v>
      </c>
      <c r="BA5587" s="22">
        <f t="shared" si="0"/>
      </c>
    </row>
    <row r="5588">
      <c r="B5588">
        <f>[1]资金台帐!B5588&amp;""</f>
      </c>
      <c r="H5588">
        <f>[1]资金台帐!H5588&amp;""</f>
      </c>
      <c r="J5588">
        <f>[1]资金台帐!J5588&amp;""</f>
      </c>
      <c r="N5588">
        <f>[1]资金台帐!N5588</f>
      </c>
      <c r="O5588">
        <f>[1]资金台帐!O5588&amp;""</f>
      </c>
      <c r="P5588">
        <f>[1]资金台帐!P5588&amp;""</f>
      </c>
      <c r="Q5588">
        <f>[1]资金台帐!Q5588&amp;""</f>
      </c>
      <c r="T5588">
        <f>[1]资金台帐!T5588&amp;""</f>
      </c>
      <c r="U5588">
        <f>[1]资金台帐!U5588&amp;""</f>
      </c>
      <c r="W5588">
        <f>[1]资金台帐!W5588&amp;""</f>
      </c>
      <c r="X5588">
        <f>[1]资金台帐!X5588&amp;""</f>
      </c>
      <c r="AB5588">
        <f>[1]资金台帐!AB5588</f>
        <v>0</v>
      </c>
      <c r="AC5588">
        <f>[1]资金台帐!AC5588</f>
        <v>0</v>
      </c>
      <c r="AD5588">
        <f>[1]资金台帐!AD5588</f>
        <v>0</v>
      </c>
      <c r="AJ5588">
        <f>[1]资金台帐!AJ5588</f>
        <v>0</v>
      </c>
      <c r="AK5588">
        <f>[1]资金台帐!AK5588</f>
        <v>0</v>
      </c>
      <c r="BA5588" s="22">
        <f t="shared" si="0"/>
      </c>
    </row>
    <row r="5589">
      <c r="B5589">
        <f>[1]资金台帐!B5589&amp;""</f>
      </c>
      <c r="H5589">
        <f>[1]资金台帐!H5589&amp;""</f>
      </c>
      <c r="J5589">
        <f>[1]资金台帐!J5589&amp;""</f>
      </c>
      <c r="N5589">
        <f>[1]资金台帐!N5589</f>
      </c>
      <c r="O5589">
        <f>[1]资金台帐!O5589&amp;""</f>
      </c>
      <c r="P5589">
        <f>[1]资金台帐!P5589&amp;""</f>
      </c>
      <c r="Q5589">
        <f>[1]资金台帐!Q5589&amp;""</f>
      </c>
      <c r="T5589">
        <f>[1]资金台帐!T5589&amp;""</f>
      </c>
      <c r="U5589">
        <f>[1]资金台帐!U5589&amp;""</f>
      </c>
      <c r="W5589">
        <f>[1]资金台帐!W5589&amp;""</f>
      </c>
      <c r="X5589">
        <f>[1]资金台帐!X5589&amp;""</f>
      </c>
      <c r="AB5589">
        <f>[1]资金台帐!AB5589</f>
        <v>0</v>
      </c>
      <c r="AC5589">
        <f>[1]资金台帐!AC5589</f>
        <v>0</v>
      </c>
      <c r="AD5589">
        <f>[1]资金台帐!AD5589</f>
        <v>0</v>
      </c>
      <c r="AJ5589">
        <f>[1]资金台帐!AJ5589</f>
        <v>0</v>
      </c>
      <c r="AK5589">
        <f>[1]资金台帐!AK5589</f>
        <v>0</v>
      </c>
      <c r="BA5589" s="22">
        <f t="shared" si="0"/>
      </c>
    </row>
    <row r="5590">
      <c r="B5590">
        <f>[1]资金台帐!B5590&amp;""</f>
      </c>
      <c r="H5590">
        <f>[1]资金台帐!H5590&amp;""</f>
      </c>
      <c r="J5590">
        <f>[1]资金台帐!J5590&amp;""</f>
      </c>
      <c r="N5590">
        <f>[1]资金台帐!N5590</f>
      </c>
      <c r="O5590">
        <f>[1]资金台帐!O5590&amp;""</f>
      </c>
      <c r="P5590">
        <f>[1]资金台帐!P5590&amp;""</f>
      </c>
      <c r="Q5590">
        <f>[1]资金台帐!Q5590&amp;""</f>
      </c>
      <c r="T5590">
        <f>[1]资金台帐!T5590&amp;""</f>
      </c>
      <c r="U5590">
        <f>[1]资金台帐!U5590&amp;""</f>
      </c>
      <c r="W5590">
        <f>[1]资金台帐!W5590&amp;""</f>
      </c>
      <c r="X5590">
        <f>[1]资金台帐!X5590&amp;""</f>
      </c>
      <c r="AB5590">
        <f>[1]资金台帐!AB5590</f>
        <v>0</v>
      </c>
      <c r="AC5590">
        <f>[1]资金台帐!AC5590</f>
        <v>0</v>
      </c>
      <c r="AD5590">
        <f>[1]资金台帐!AD5590</f>
        <v>0</v>
      </c>
      <c r="AJ5590">
        <f>[1]资金台帐!AJ5590</f>
        <v>0</v>
      </c>
      <c r="AK5590">
        <f>[1]资金台帐!AK5590</f>
        <v>0</v>
      </c>
      <c r="BA5590" s="22">
        <f t="shared" si="0"/>
      </c>
    </row>
    <row r="5591">
      <c r="B5591">
        <f>[1]资金台帐!B5591&amp;""</f>
      </c>
      <c r="H5591">
        <f>[1]资金台帐!H5591&amp;""</f>
      </c>
      <c r="J5591">
        <f>[1]资金台帐!J5591&amp;""</f>
      </c>
      <c r="N5591">
        <f>[1]资金台帐!N5591</f>
      </c>
      <c r="O5591">
        <f>[1]资金台帐!O5591&amp;""</f>
      </c>
      <c r="P5591">
        <f>[1]资金台帐!P5591&amp;""</f>
      </c>
      <c r="Q5591">
        <f>[1]资金台帐!Q5591&amp;""</f>
      </c>
      <c r="T5591">
        <f>[1]资金台帐!T5591&amp;""</f>
      </c>
      <c r="U5591">
        <f>[1]资金台帐!U5591&amp;""</f>
      </c>
      <c r="W5591">
        <f>[1]资金台帐!W5591&amp;""</f>
      </c>
      <c r="X5591">
        <f>[1]资金台帐!X5591&amp;""</f>
      </c>
      <c r="AB5591">
        <f>[1]资金台帐!AB5591</f>
        <v>0</v>
      </c>
      <c r="AC5591">
        <f>[1]资金台帐!AC5591</f>
        <v>0</v>
      </c>
      <c r="AD5591">
        <f>[1]资金台帐!AD5591</f>
        <v>0</v>
      </c>
      <c r="AJ5591">
        <f>[1]资金台帐!AJ5591</f>
        <v>0</v>
      </c>
      <c r="AK5591">
        <f>[1]资金台帐!AK5591</f>
        <v>0</v>
      </c>
      <c r="BA5591" s="22">
        <f t="shared" si="0"/>
      </c>
    </row>
    <row r="5592">
      <c r="B5592">
        <f>[1]资金台帐!B5592&amp;""</f>
      </c>
      <c r="H5592">
        <f>[1]资金台帐!H5592&amp;""</f>
      </c>
      <c r="J5592">
        <f>[1]资金台帐!J5592&amp;""</f>
      </c>
      <c r="N5592">
        <f>[1]资金台帐!N5592</f>
      </c>
      <c r="O5592">
        <f>[1]资金台帐!O5592&amp;""</f>
      </c>
      <c r="P5592">
        <f>[1]资金台帐!P5592&amp;""</f>
      </c>
      <c r="Q5592">
        <f>[1]资金台帐!Q5592&amp;""</f>
      </c>
      <c r="T5592">
        <f>[1]资金台帐!T5592&amp;""</f>
      </c>
      <c r="U5592">
        <f>[1]资金台帐!U5592&amp;""</f>
      </c>
      <c r="W5592">
        <f>[1]资金台帐!W5592&amp;""</f>
      </c>
      <c r="X5592">
        <f>[1]资金台帐!X5592&amp;""</f>
      </c>
      <c r="AB5592">
        <f>[1]资金台帐!AB5592</f>
        <v>0</v>
      </c>
      <c r="AC5592">
        <f>[1]资金台帐!AC5592</f>
        <v>0</v>
      </c>
      <c r="AD5592">
        <f>[1]资金台帐!AD5592</f>
        <v>0</v>
      </c>
      <c r="AJ5592">
        <f>[1]资金台帐!AJ5592</f>
        <v>0</v>
      </c>
      <c r="AK5592">
        <f>[1]资金台帐!AK5592</f>
        <v>0</v>
      </c>
      <c r="BA5592" s="22">
        <f t="shared" si="0"/>
      </c>
    </row>
    <row r="5593">
      <c r="B5593">
        <f>[1]资金台帐!B5593&amp;""</f>
      </c>
      <c r="H5593">
        <f>[1]资金台帐!H5593&amp;""</f>
      </c>
      <c r="J5593">
        <f>[1]资金台帐!J5593&amp;""</f>
      </c>
      <c r="N5593">
        <f>[1]资金台帐!N5593</f>
      </c>
      <c r="O5593">
        <f>[1]资金台帐!O5593&amp;""</f>
      </c>
      <c r="P5593">
        <f>[1]资金台帐!P5593&amp;""</f>
      </c>
      <c r="Q5593">
        <f>[1]资金台帐!Q5593&amp;""</f>
      </c>
      <c r="T5593">
        <f>[1]资金台帐!T5593&amp;""</f>
      </c>
      <c r="U5593">
        <f>[1]资金台帐!U5593&amp;""</f>
      </c>
      <c r="W5593">
        <f>[1]资金台帐!W5593&amp;""</f>
      </c>
      <c r="X5593">
        <f>[1]资金台帐!X5593&amp;""</f>
      </c>
      <c r="AB5593">
        <f>[1]资金台帐!AB5593</f>
        <v>0</v>
      </c>
      <c r="AC5593">
        <f>[1]资金台帐!AC5593</f>
        <v>0</v>
      </c>
      <c r="AD5593">
        <f>[1]资金台帐!AD5593</f>
        <v>0</v>
      </c>
      <c r="AJ5593">
        <f>[1]资金台帐!AJ5593</f>
        <v>0</v>
      </c>
      <c r="AK5593">
        <f>[1]资金台帐!AK5593</f>
        <v>0</v>
      </c>
      <c r="BA5593" s="22">
        <f t="shared" si="0"/>
      </c>
    </row>
    <row r="5594">
      <c r="B5594">
        <f>[1]资金台帐!B5594&amp;""</f>
      </c>
      <c r="H5594">
        <f>[1]资金台帐!H5594&amp;""</f>
      </c>
      <c r="J5594">
        <f>[1]资金台帐!J5594&amp;""</f>
      </c>
      <c r="N5594">
        <f>[1]资金台帐!N5594</f>
      </c>
      <c r="O5594">
        <f>[1]资金台帐!O5594&amp;""</f>
      </c>
      <c r="P5594">
        <f>[1]资金台帐!P5594&amp;""</f>
      </c>
      <c r="Q5594">
        <f>[1]资金台帐!Q5594&amp;""</f>
      </c>
      <c r="T5594">
        <f>[1]资金台帐!T5594&amp;""</f>
      </c>
      <c r="U5594">
        <f>[1]资金台帐!U5594&amp;""</f>
      </c>
      <c r="W5594">
        <f>[1]资金台帐!W5594&amp;""</f>
      </c>
      <c r="X5594">
        <f>[1]资金台帐!X5594&amp;""</f>
      </c>
      <c r="AB5594">
        <f>[1]资金台帐!AB5594</f>
        <v>0</v>
      </c>
      <c r="AC5594">
        <f>[1]资金台帐!AC5594</f>
        <v>0</v>
      </c>
      <c r="AD5594">
        <f>[1]资金台帐!AD5594</f>
        <v>0</v>
      </c>
      <c r="AJ5594">
        <f>[1]资金台帐!AJ5594</f>
        <v>0</v>
      </c>
      <c r="AK5594">
        <f>[1]资金台帐!AK5594</f>
        <v>0</v>
      </c>
      <c r="BA5594" s="22">
        <f t="shared" si="0"/>
      </c>
    </row>
    <row r="5595">
      <c r="B5595">
        <f>[1]资金台帐!B5595&amp;""</f>
      </c>
      <c r="H5595">
        <f>[1]资金台帐!H5595&amp;""</f>
      </c>
      <c r="J5595">
        <f>[1]资金台帐!J5595&amp;""</f>
      </c>
      <c r="N5595">
        <f>[1]资金台帐!N5595</f>
      </c>
      <c r="O5595">
        <f>[1]资金台帐!O5595&amp;""</f>
      </c>
      <c r="P5595">
        <f>[1]资金台帐!P5595&amp;""</f>
      </c>
      <c r="Q5595">
        <f>[1]资金台帐!Q5595&amp;""</f>
      </c>
      <c r="T5595">
        <f>[1]资金台帐!T5595&amp;""</f>
      </c>
      <c r="U5595">
        <f>[1]资金台帐!U5595&amp;""</f>
      </c>
      <c r="W5595">
        <f>[1]资金台帐!W5595&amp;""</f>
      </c>
      <c r="X5595">
        <f>[1]资金台帐!X5595&amp;""</f>
      </c>
      <c r="AB5595">
        <f>[1]资金台帐!AB5595</f>
        <v>0</v>
      </c>
      <c r="AC5595">
        <f>[1]资金台帐!AC5595</f>
        <v>0</v>
      </c>
      <c r="AD5595">
        <f>[1]资金台帐!AD5595</f>
        <v>0</v>
      </c>
      <c r="AJ5595">
        <f>[1]资金台帐!AJ5595</f>
        <v>0</v>
      </c>
      <c r="AK5595">
        <f>[1]资金台帐!AK5595</f>
        <v>0</v>
      </c>
      <c r="BA5595" s="22">
        <f t="shared" si="0"/>
      </c>
    </row>
    <row r="5596">
      <c r="B5596">
        <f>[1]资金台帐!B5596&amp;""</f>
      </c>
      <c r="H5596">
        <f>[1]资金台帐!H5596&amp;""</f>
      </c>
      <c r="J5596">
        <f>[1]资金台帐!J5596&amp;""</f>
      </c>
      <c r="N5596">
        <f>[1]资金台帐!N5596</f>
      </c>
      <c r="O5596">
        <f>[1]资金台帐!O5596&amp;""</f>
      </c>
      <c r="P5596">
        <f>[1]资金台帐!P5596&amp;""</f>
      </c>
      <c r="Q5596">
        <f>[1]资金台帐!Q5596&amp;""</f>
      </c>
      <c r="T5596">
        <f>[1]资金台帐!T5596&amp;""</f>
      </c>
      <c r="U5596">
        <f>[1]资金台帐!U5596&amp;""</f>
      </c>
      <c r="W5596">
        <f>[1]资金台帐!W5596&amp;""</f>
      </c>
      <c r="X5596">
        <f>[1]资金台帐!X5596&amp;""</f>
      </c>
      <c r="AB5596">
        <f>[1]资金台帐!AB5596</f>
        <v>0</v>
      </c>
      <c r="AC5596">
        <f>[1]资金台帐!AC5596</f>
        <v>0</v>
      </c>
      <c r="AD5596">
        <f>[1]资金台帐!AD5596</f>
        <v>0</v>
      </c>
      <c r="AJ5596">
        <f>[1]资金台帐!AJ5596</f>
        <v>0</v>
      </c>
      <c r="AK5596">
        <f>[1]资金台帐!AK5596</f>
        <v>0</v>
      </c>
      <c r="BA5596" s="22">
        <f t="shared" si="0"/>
      </c>
    </row>
    <row r="5597">
      <c r="B5597">
        <f>[1]资金台帐!B5597&amp;""</f>
      </c>
      <c r="H5597">
        <f>[1]资金台帐!H5597&amp;""</f>
      </c>
      <c r="J5597">
        <f>[1]资金台帐!J5597&amp;""</f>
      </c>
      <c r="N5597">
        <f>[1]资金台帐!N5597</f>
      </c>
      <c r="O5597">
        <f>[1]资金台帐!O5597&amp;""</f>
      </c>
      <c r="P5597">
        <f>[1]资金台帐!P5597&amp;""</f>
      </c>
      <c r="Q5597">
        <f>[1]资金台帐!Q5597&amp;""</f>
      </c>
      <c r="T5597">
        <f>[1]资金台帐!T5597&amp;""</f>
      </c>
      <c r="U5597">
        <f>[1]资金台帐!U5597&amp;""</f>
      </c>
      <c r="W5597">
        <f>[1]资金台帐!W5597&amp;""</f>
      </c>
      <c r="X5597">
        <f>[1]资金台帐!X5597&amp;""</f>
      </c>
      <c r="AB5597">
        <f>[1]资金台帐!AB5597</f>
        <v>0</v>
      </c>
      <c r="AC5597">
        <f>[1]资金台帐!AC5597</f>
        <v>0</v>
      </c>
      <c r="AD5597">
        <f>[1]资金台帐!AD5597</f>
        <v>0</v>
      </c>
      <c r="AJ5597">
        <f>[1]资金台帐!AJ5597</f>
        <v>0</v>
      </c>
      <c r="AK5597">
        <f>[1]资金台帐!AK5597</f>
        <v>0</v>
      </c>
      <c r="BA5597" s="22">
        <f t="shared" si="0"/>
      </c>
    </row>
    <row r="5598">
      <c r="B5598">
        <f>[1]资金台帐!B5598&amp;""</f>
      </c>
      <c r="H5598">
        <f>[1]资金台帐!H5598&amp;""</f>
      </c>
      <c r="J5598">
        <f>[1]资金台帐!J5598&amp;""</f>
      </c>
      <c r="N5598">
        <f>[1]资金台帐!N5598</f>
      </c>
      <c r="O5598">
        <f>[1]资金台帐!O5598&amp;""</f>
      </c>
      <c r="P5598">
        <f>[1]资金台帐!P5598&amp;""</f>
      </c>
      <c r="Q5598">
        <f>[1]资金台帐!Q5598&amp;""</f>
      </c>
      <c r="T5598">
        <f>[1]资金台帐!T5598&amp;""</f>
      </c>
      <c r="U5598">
        <f>[1]资金台帐!U5598&amp;""</f>
      </c>
      <c r="W5598">
        <f>[1]资金台帐!W5598&amp;""</f>
      </c>
      <c r="X5598">
        <f>[1]资金台帐!X5598&amp;""</f>
      </c>
      <c r="AB5598">
        <f>[1]资金台帐!AB5598</f>
        <v>0</v>
      </c>
      <c r="AC5598">
        <f>[1]资金台帐!AC5598</f>
        <v>0</v>
      </c>
      <c r="AD5598">
        <f>[1]资金台帐!AD5598</f>
        <v>0</v>
      </c>
      <c r="AJ5598">
        <f>[1]资金台帐!AJ5598</f>
        <v>0</v>
      </c>
      <c r="AK5598">
        <f>[1]资金台帐!AK5598</f>
        <v>0</v>
      </c>
      <c r="BA5598" s="22">
        <f t="shared" si="0"/>
      </c>
    </row>
    <row r="5599">
      <c r="B5599">
        <f>[1]资金台帐!B5599&amp;""</f>
      </c>
      <c r="H5599">
        <f>[1]资金台帐!H5599&amp;""</f>
      </c>
      <c r="J5599">
        <f>[1]资金台帐!J5599&amp;""</f>
      </c>
      <c r="N5599">
        <f>[1]资金台帐!N5599</f>
      </c>
      <c r="O5599">
        <f>[1]资金台帐!O5599&amp;""</f>
      </c>
      <c r="P5599">
        <f>[1]资金台帐!P5599&amp;""</f>
      </c>
      <c r="Q5599">
        <f>[1]资金台帐!Q5599&amp;""</f>
      </c>
      <c r="T5599">
        <f>[1]资金台帐!T5599&amp;""</f>
      </c>
      <c r="U5599">
        <f>[1]资金台帐!U5599&amp;""</f>
      </c>
      <c r="W5599">
        <f>[1]资金台帐!W5599&amp;""</f>
      </c>
      <c r="X5599">
        <f>[1]资金台帐!X5599&amp;""</f>
      </c>
      <c r="AB5599">
        <f>[1]资金台帐!AB5599</f>
        <v>0</v>
      </c>
      <c r="AC5599">
        <f>[1]资金台帐!AC5599</f>
        <v>0</v>
      </c>
      <c r="AD5599">
        <f>[1]资金台帐!AD5599</f>
        <v>0</v>
      </c>
      <c r="AJ5599">
        <f>[1]资金台帐!AJ5599</f>
        <v>0</v>
      </c>
      <c r="AK5599">
        <f>[1]资金台帐!AK5599</f>
        <v>0</v>
      </c>
      <c r="BA5599" s="22">
        <f t="shared" si="0"/>
      </c>
    </row>
    <row r="5600">
      <c r="B5600">
        <f>[1]资金台帐!B5600&amp;""</f>
      </c>
      <c r="H5600">
        <f>[1]资金台帐!H5600&amp;""</f>
      </c>
      <c r="J5600">
        <f>[1]资金台帐!J5600&amp;""</f>
      </c>
      <c r="N5600">
        <f>[1]资金台帐!N5600</f>
      </c>
      <c r="O5600">
        <f>[1]资金台帐!O5600&amp;""</f>
      </c>
      <c r="P5600">
        <f>[1]资金台帐!P5600&amp;""</f>
      </c>
      <c r="Q5600">
        <f>[1]资金台帐!Q5600&amp;""</f>
      </c>
      <c r="T5600">
        <f>[1]资金台帐!T5600&amp;""</f>
      </c>
      <c r="U5600">
        <f>[1]资金台帐!U5600&amp;""</f>
      </c>
      <c r="W5600">
        <f>[1]资金台帐!W5600&amp;""</f>
      </c>
      <c r="X5600">
        <f>[1]资金台帐!X5600&amp;""</f>
      </c>
      <c r="AB5600">
        <f>[1]资金台帐!AB5600</f>
        <v>0</v>
      </c>
      <c r="AC5600">
        <f>[1]资金台帐!AC5600</f>
        <v>0</v>
      </c>
      <c r="AD5600">
        <f>[1]资金台帐!AD5600</f>
        <v>0</v>
      </c>
      <c r="AJ5600">
        <f>[1]资金台帐!AJ5600</f>
        <v>0</v>
      </c>
      <c r="AK5600">
        <f>[1]资金台帐!AK5600</f>
        <v>0</v>
      </c>
      <c r="BA5600" s="22">
        <f t="shared" si="0"/>
      </c>
    </row>
    <row r="5601">
      <c r="B5601">
        <f>[1]资金台帐!B5601&amp;""</f>
      </c>
      <c r="H5601">
        <f>[1]资金台帐!H5601&amp;""</f>
      </c>
      <c r="J5601">
        <f>[1]资金台帐!J5601&amp;""</f>
      </c>
      <c r="N5601">
        <f>[1]资金台帐!N5601</f>
      </c>
      <c r="O5601">
        <f>[1]资金台帐!O5601&amp;""</f>
      </c>
      <c r="P5601">
        <f>[1]资金台帐!P5601&amp;""</f>
      </c>
      <c r="Q5601">
        <f>[1]资金台帐!Q5601&amp;""</f>
      </c>
      <c r="T5601">
        <f>[1]资金台帐!T5601&amp;""</f>
      </c>
      <c r="U5601">
        <f>[1]资金台帐!U5601&amp;""</f>
      </c>
      <c r="W5601">
        <f>[1]资金台帐!W5601&amp;""</f>
      </c>
      <c r="X5601">
        <f>[1]资金台帐!X5601&amp;""</f>
      </c>
      <c r="AB5601">
        <f>[1]资金台帐!AB5601</f>
        <v>0</v>
      </c>
      <c r="AC5601">
        <f>[1]资金台帐!AC5601</f>
        <v>0</v>
      </c>
      <c r="AD5601">
        <f>[1]资金台帐!AD5601</f>
        <v>0</v>
      </c>
      <c r="AJ5601">
        <f>[1]资金台帐!AJ5601</f>
        <v>0</v>
      </c>
      <c r="AK5601">
        <f>[1]资金台帐!AK5601</f>
        <v>0</v>
      </c>
      <c r="BA5601" s="22">
        <f t="shared" si="0"/>
      </c>
    </row>
    <row r="5602">
      <c r="B5602">
        <f>[1]资金台帐!B5602&amp;""</f>
      </c>
      <c r="H5602">
        <f>[1]资金台帐!H5602&amp;""</f>
      </c>
      <c r="J5602">
        <f>[1]资金台帐!J5602&amp;""</f>
      </c>
      <c r="N5602">
        <f>[1]资金台帐!N5602</f>
      </c>
      <c r="O5602">
        <f>[1]资金台帐!O5602&amp;""</f>
      </c>
      <c r="P5602">
        <f>[1]资金台帐!P5602&amp;""</f>
      </c>
      <c r="Q5602">
        <f>[1]资金台帐!Q5602&amp;""</f>
      </c>
      <c r="T5602">
        <f>[1]资金台帐!T5602&amp;""</f>
      </c>
      <c r="U5602">
        <f>[1]资金台帐!U5602&amp;""</f>
      </c>
      <c r="W5602">
        <f>[1]资金台帐!W5602&amp;""</f>
      </c>
      <c r="X5602">
        <f>[1]资金台帐!X5602&amp;""</f>
      </c>
      <c r="AB5602">
        <f>[1]资金台帐!AB5602</f>
        <v>0</v>
      </c>
      <c r="AC5602">
        <f>[1]资金台帐!AC5602</f>
        <v>0</v>
      </c>
      <c r="AD5602">
        <f>[1]资金台帐!AD5602</f>
        <v>0</v>
      </c>
      <c r="AJ5602">
        <f>[1]资金台帐!AJ5602</f>
        <v>0</v>
      </c>
      <c r="AK5602">
        <f>[1]资金台帐!AK5602</f>
        <v>0</v>
      </c>
      <c r="BA5602" s="22">
        <f t="shared" si="0"/>
      </c>
    </row>
    <row r="5603">
      <c r="B5603">
        <f>[1]资金台帐!B5603&amp;""</f>
      </c>
      <c r="H5603">
        <f>[1]资金台帐!H5603&amp;""</f>
      </c>
      <c r="J5603">
        <f>[1]资金台帐!J5603&amp;""</f>
      </c>
      <c r="N5603">
        <f>[1]资金台帐!N5603</f>
      </c>
      <c r="O5603">
        <f>[1]资金台帐!O5603&amp;""</f>
      </c>
      <c r="P5603">
        <f>[1]资金台帐!P5603&amp;""</f>
      </c>
      <c r="Q5603">
        <f>[1]资金台帐!Q5603&amp;""</f>
      </c>
      <c r="T5603">
        <f>[1]资金台帐!T5603&amp;""</f>
      </c>
      <c r="U5603">
        <f>[1]资金台帐!U5603&amp;""</f>
      </c>
      <c r="W5603">
        <f>[1]资金台帐!W5603&amp;""</f>
      </c>
      <c r="X5603">
        <f>[1]资金台帐!X5603&amp;""</f>
      </c>
      <c r="AB5603">
        <f>[1]资金台帐!AB5603</f>
        <v>0</v>
      </c>
      <c r="AC5603">
        <f>[1]资金台帐!AC5603</f>
        <v>0</v>
      </c>
      <c r="AD5603">
        <f>[1]资金台帐!AD5603</f>
        <v>0</v>
      </c>
      <c r="AJ5603">
        <f>[1]资金台帐!AJ5603</f>
        <v>0</v>
      </c>
      <c r="AK5603">
        <f>[1]资金台帐!AK5603</f>
        <v>0</v>
      </c>
      <c r="BA5603" s="22">
        <f t="shared" si="0"/>
      </c>
    </row>
    <row r="5604">
      <c r="B5604">
        <f>[1]资金台帐!B5604&amp;""</f>
      </c>
      <c r="H5604">
        <f>[1]资金台帐!H5604&amp;""</f>
      </c>
      <c r="J5604">
        <f>[1]资金台帐!J5604&amp;""</f>
      </c>
      <c r="N5604">
        <f>[1]资金台帐!N5604</f>
      </c>
      <c r="O5604">
        <f>[1]资金台帐!O5604&amp;""</f>
      </c>
      <c r="P5604">
        <f>[1]资金台帐!P5604&amp;""</f>
      </c>
      <c r="Q5604">
        <f>[1]资金台帐!Q5604&amp;""</f>
      </c>
      <c r="T5604">
        <f>[1]资金台帐!T5604&amp;""</f>
      </c>
      <c r="U5604">
        <f>[1]资金台帐!U5604&amp;""</f>
      </c>
      <c r="W5604">
        <f>[1]资金台帐!W5604&amp;""</f>
      </c>
      <c r="X5604">
        <f>[1]资金台帐!X5604&amp;""</f>
      </c>
      <c r="AB5604">
        <f>[1]资金台帐!AB5604</f>
        <v>0</v>
      </c>
      <c r="AC5604">
        <f>[1]资金台帐!AC5604</f>
        <v>0</v>
      </c>
      <c r="AD5604">
        <f>[1]资金台帐!AD5604</f>
        <v>0</v>
      </c>
      <c r="AJ5604">
        <f>[1]资金台帐!AJ5604</f>
        <v>0</v>
      </c>
      <c r="AK5604">
        <f>[1]资金台帐!AK5604</f>
        <v>0</v>
      </c>
      <c r="BA5604" s="22">
        <f t="shared" si="0"/>
      </c>
    </row>
    <row r="5605">
      <c r="B5605">
        <f>[1]资金台帐!B5605&amp;""</f>
      </c>
      <c r="H5605">
        <f>[1]资金台帐!H5605&amp;""</f>
      </c>
      <c r="J5605">
        <f>[1]资金台帐!J5605&amp;""</f>
      </c>
      <c r="N5605">
        <f>[1]资金台帐!N5605</f>
      </c>
      <c r="O5605">
        <f>[1]资金台帐!O5605&amp;""</f>
      </c>
      <c r="P5605">
        <f>[1]资金台帐!P5605&amp;""</f>
      </c>
      <c r="Q5605">
        <f>[1]资金台帐!Q5605&amp;""</f>
      </c>
      <c r="T5605">
        <f>[1]资金台帐!T5605&amp;""</f>
      </c>
      <c r="U5605">
        <f>[1]资金台帐!U5605&amp;""</f>
      </c>
      <c r="W5605">
        <f>[1]资金台帐!W5605&amp;""</f>
      </c>
      <c r="X5605">
        <f>[1]资金台帐!X5605&amp;""</f>
      </c>
      <c r="AB5605">
        <f>[1]资金台帐!AB5605</f>
        <v>0</v>
      </c>
      <c r="AC5605">
        <f>[1]资金台帐!AC5605</f>
        <v>0</v>
      </c>
      <c r="AD5605">
        <f>[1]资金台帐!AD5605</f>
        <v>0</v>
      </c>
      <c r="AJ5605">
        <f>[1]资金台帐!AJ5605</f>
        <v>0</v>
      </c>
      <c r="AK5605">
        <f>[1]资金台帐!AK5605</f>
        <v>0</v>
      </c>
      <c r="BA5605" s="22">
        <f t="shared" si="0"/>
      </c>
    </row>
    <row r="5606">
      <c r="B5606">
        <f>[1]资金台帐!B5606&amp;""</f>
      </c>
      <c r="H5606">
        <f>[1]资金台帐!H5606&amp;""</f>
      </c>
      <c r="J5606">
        <f>[1]资金台帐!J5606&amp;""</f>
      </c>
      <c r="N5606">
        <f>[1]资金台帐!N5606</f>
      </c>
      <c r="O5606">
        <f>[1]资金台帐!O5606&amp;""</f>
      </c>
      <c r="P5606">
        <f>[1]资金台帐!P5606&amp;""</f>
      </c>
      <c r="Q5606">
        <f>[1]资金台帐!Q5606&amp;""</f>
      </c>
      <c r="T5606">
        <f>[1]资金台帐!T5606&amp;""</f>
      </c>
      <c r="U5606">
        <f>[1]资金台帐!U5606&amp;""</f>
      </c>
      <c r="W5606">
        <f>[1]资金台帐!W5606&amp;""</f>
      </c>
      <c r="X5606">
        <f>[1]资金台帐!X5606&amp;""</f>
      </c>
      <c r="AB5606">
        <f>[1]资金台帐!AB5606</f>
        <v>0</v>
      </c>
      <c r="AC5606">
        <f>[1]资金台帐!AC5606</f>
        <v>0</v>
      </c>
      <c r="AD5606">
        <f>[1]资金台帐!AD5606</f>
        <v>0</v>
      </c>
      <c r="AJ5606">
        <f>[1]资金台帐!AJ5606</f>
        <v>0</v>
      </c>
      <c r="AK5606">
        <f>[1]资金台帐!AK5606</f>
        <v>0</v>
      </c>
      <c r="BA5606" s="22">
        <f t="shared" si="0"/>
      </c>
    </row>
    <row r="5607">
      <c r="B5607">
        <f>[1]资金台帐!B5607&amp;""</f>
      </c>
      <c r="H5607">
        <f>[1]资金台帐!H5607&amp;""</f>
      </c>
      <c r="J5607">
        <f>[1]资金台帐!J5607&amp;""</f>
      </c>
      <c r="N5607">
        <f>[1]资金台帐!N5607</f>
      </c>
      <c r="O5607">
        <f>[1]资金台帐!O5607&amp;""</f>
      </c>
      <c r="P5607">
        <f>[1]资金台帐!P5607&amp;""</f>
      </c>
      <c r="Q5607">
        <f>[1]资金台帐!Q5607&amp;""</f>
      </c>
      <c r="T5607">
        <f>[1]资金台帐!T5607&amp;""</f>
      </c>
      <c r="U5607">
        <f>[1]资金台帐!U5607&amp;""</f>
      </c>
      <c r="W5607">
        <f>[1]资金台帐!W5607&amp;""</f>
      </c>
      <c r="X5607">
        <f>[1]资金台帐!X5607&amp;""</f>
      </c>
      <c r="AB5607">
        <f>[1]资金台帐!AB5607</f>
        <v>0</v>
      </c>
      <c r="AC5607">
        <f>[1]资金台帐!AC5607</f>
        <v>0</v>
      </c>
      <c r="AD5607">
        <f>[1]资金台帐!AD5607</f>
        <v>0</v>
      </c>
      <c r="AJ5607">
        <f>[1]资金台帐!AJ5607</f>
        <v>0</v>
      </c>
      <c r="AK5607">
        <f>[1]资金台帐!AK5607</f>
        <v>0</v>
      </c>
      <c r="BA5607" s="22">
        <f t="shared" si="0"/>
      </c>
    </row>
    <row r="5608">
      <c r="B5608">
        <f>[1]资金台帐!B5608&amp;""</f>
      </c>
      <c r="H5608">
        <f>[1]资金台帐!H5608&amp;""</f>
      </c>
      <c r="J5608">
        <f>[1]资金台帐!J5608&amp;""</f>
      </c>
      <c r="N5608">
        <f>[1]资金台帐!N5608</f>
      </c>
      <c r="O5608">
        <f>[1]资金台帐!O5608&amp;""</f>
      </c>
      <c r="P5608">
        <f>[1]资金台帐!P5608&amp;""</f>
      </c>
      <c r="Q5608">
        <f>[1]资金台帐!Q5608&amp;""</f>
      </c>
      <c r="T5608">
        <f>[1]资金台帐!T5608&amp;""</f>
      </c>
      <c r="U5608">
        <f>[1]资金台帐!U5608&amp;""</f>
      </c>
      <c r="W5608">
        <f>[1]资金台帐!W5608&amp;""</f>
      </c>
      <c r="X5608">
        <f>[1]资金台帐!X5608&amp;""</f>
      </c>
      <c r="AB5608">
        <f>[1]资金台帐!AB5608</f>
        <v>0</v>
      </c>
      <c r="AC5608">
        <f>[1]资金台帐!AC5608</f>
        <v>0</v>
      </c>
      <c r="AD5608">
        <f>[1]资金台帐!AD5608</f>
        <v>0</v>
      </c>
      <c r="AJ5608">
        <f>[1]资金台帐!AJ5608</f>
        <v>0</v>
      </c>
      <c r="AK5608">
        <f>[1]资金台帐!AK5608</f>
        <v>0</v>
      </c>
      <c r="BA5608" s="22">
        <f t="shared" si="0"/>
      </c>
    </row>
    <row r="5609">
      <c r="B5609">
        <f>[1]资金台帐!B5609&amp;""</f>
      </c>
      <c r="H5609">
        <f>[1]资金台帐!H5609&amp;""</f>
      </c>
      <c r="J5609">
        <f>[1]资金台帐!J5609&amp;""</f>
      </c>
      <c r="N5609">
        <f>[1]资金台帐!N5609</f>
      </c>
      <c r="O5609">
        <f>[1]资金台帐!O5609&amp;""</f>
      </c>
      <c r="P5609">
        <f>[1]资金台帐!P5609&amp;""</f>
      </c>
      <c r="Q5609">
        <f>[1]资金台帐!Q5609&amp;""</f>
      </c>
      <c r="T5609">
        <f>[1]资金台帐!T5609&amp;""</f>
      </c>
      <c r="U5609">
        <f>[1]资金台帐!U5609&amp;""</f>
      </c>
      <c r="W5609">
        <f>[1]资金台帐!W5609&amp;""</f>
      </c>
      <c r="X5609">
        <f>[1]资金台帐!X5609&amp;""</f>
      </c>
      <c r="AB5609">
        <f>[1]资金台帐!AB5609</f>
        <v>0</v>
      </c>
      <c r="AC5609">
        <f>[1]资金台帐!AC5609</f>
        <v>0</v>
      </c>
      <c r="AD5609">
        <f>[1]资金台帐!AD5609</f>
        <v>0</v>
      </c>
      <c r="AJ5609">
        <f>[1]资金台帐!AJ5609</f>
        <v>0</v>
      </c>
      <c r="AK5609">
        <f>[1]资金台帐!AK5609</f>
        <v>0</v>
      </c>
      <c r="BA5609" s="22">
        <f t="shared" si="0"/>
      </c>
    </row>
    <row r="5610">
      <c r="B5610">
        <f>[1]资金台帐!B5610&amp;""</f>
      </c>
      <c r="H5610">
        <f>[1]资金台帐!H5610&amp;""</f>
      </c>
      <c r="J5610">
        <f>[1]资金台帐!J5610&amp;""</f>
      </c>
      <c r="N5610">
        <f>[1]资金台帐!N5610</f>
      </c>
      <c r="O5610">
        <f>[1]资金台帐!O5610&amp;""</f>
      </c>
      <c r="P5610">
        <f>[1]资金台帐!P5610&amp;""</f>
      </c>
      <c r="Q5610">
        <f>[1]资金台帐!Q5610&amp;""</f>
      </c>
      <c r="T5610">
        <f>[1]资金台帐!T5610&amp;""</f>
      </c>
      <c r="U5610">
        <f>[1]资金台帐!U5610&amp;""</f>
      </c>
      <c r="W5610">
        <f>[1]资金台帐!W5610&amp;""</f>
      </c>
      <c r="X5610">
        <f>[1]资金台帐!X5610&amp;""</f>
      </c>
      <c r="AB5610">
        <f>[1]资金台帐!AB5610</f>
        <v>0</v>
      </c>
      <c r="AC5610">
        <f>[1]资金台帐!AC5610</f>
        <v>0</v>
      </c>
      <c r="AD5610">
        <f>[1]资金台帐!AD5610</f>
        <v>0</v>
      </c>
      <c r="AJ5610">
        <f>[1]资金台帐!AJ5610</f>
        <v>0</v>
      </c>
      <c r="AK5610">
        <f>[1]资金台帐!AK5610</f>
        <v>0</v>
      </c>
      <c r="BA5610" s="22">
        <f t="shared" si="0"/>
      </c>
    </row>
    <row r="5611">
      <c r="B5611">
        <f>[1]资金台帐!B5611&amp;""</f>
      </c>
      <c r="H5611">
        <f>[1]资金台帐!H5611&amp;""</f>
      </c>
      <c r="J5611">
        <f>[1]资金台帐!J5611&amp;""</f>
      </c>
      <c r="N5611">
        <f>[1]资金台帐!N5611</f>
      </c>
      <c r="O5611">
        <f>[1]资金台帐!O5611&amp;""</f>
      </c>
      <c r="P5611">
        <f>[1]资金台帐!P5611&amp;""</f>
      </c>
      <c r="Q5611">
        <f>[1]资金台帐!Q5611&amp;""</f>
      </c>
      <c r="T5611">
        <f>[1]资金台帐!T5611&amp;""</f>
      </c>
      <c r="U5611">
        <f>[1]资金台帐!U5611&amp;""</f>
      </c>
      <c r="W5611">
        <f>[1]资金台帐!W5611&amp;""</f>
      </c>
      <c r="X5611">
        <f>[1]资金台帐!X5611&amp;""</f>
      </c>
      <c r="AB5611">
        <f>[1]资金台帐!AB5611</f>
        <v>0</v>
      </c>
      <c r="AC5611">
        <f>[1]资金台帐!AC5611</f>
        <v>0</v>
      </c>
      <c r="AD5611">
        <f>[1]资金台帐!AD5611</f>
        <v>0</v>
      </c>
      <c r="AJ5611">
        <f>[1]资金台帐!AJ5611</f>
        <v>0</v>
      </c>
      <c r="AK5611">
        <f>[1]资金台帐!AK5611</f>
        <v>0</v>
      </c>
      <c r="BA5611" s="22">
        <f t="shared" si="0"/>
      </c>
    </row>
    <row r="5612">
      <c r="B5612">
        <f>[1]资金台帐!B5612&amp;""</f>
      </c>
      <c r="H5612">
        <f>[1]资金台帐!H5612&amp;""</f>
      </c>
      <c r="J5612">
        <f>[1]资金台帐!J5612&amp;""</f>
      </c>
      <c r="N5612">
        <f>[1]资金台帐!N5612</f>
      </c>
      <c r="O5612">
        <f>[1]资金台帐!O5612&amp;""</f>
      </c>
      <c r="P5612">
        <f>[1]资金台帐!P5612&amp;""</f>
      </c>
      <c r="Q5612">
        <f>[1]资金台帐!Q5612&amp;""</f>
      </c>
      <c r="T5612">
        <f>[1]资金台帐!T5612&amp;""</f>
      </c>
      <c r="U5612">
        <f>[1]资金台帐!U5612&amp;""</f>
      </c>
      <c r="W5612">
        <f>[1]资金台帐!W5612&amp;""</f>
      </c>
      <c r="X5612">
        <f>[1]资金台帐!X5612&amp;""</f>
      </c>
      <c r="AB5612">
        <f>[1]资金台帐!AB5612</f>
        <v>0</v>
      </c>
      <c r="AC5612">
        <f>[1]资金台帐!AC5612</f>
        <v>0</v>
      </c>
      <c r="AD5612">
        <f>[1]资金台帐!AD5612</f>
        <v>0</v>
      </c>
      <c r="AJ5612">
        <f>[1]资金台帐!AJ5612</f>
        <v>0</v>
      </c>
      <c r="AK5612">
        <f>[1]资金台帐!AK5612</f>
        <v>0</v>
      </c>
      <c r="BA5612" s="22">
        <f t="shared" si="0"/>
      </c>
    </row>
    <row r="5613">
      <c r="B5613">
        <f>[1]资金台帐!B5613&amp;""</f>
      </c>
      <c r="H5613">
        <f>[1]资金台帐!H5613&amp;""</f>
      </c>
      <c r="J5613">
        <f>[1]资金台帐!J5613&amp;""</f>
      </c>
      <c r="N5613">
        <f>[1]资金台帐!N5613</f>
      </c>
      <c r="O5613">
        <f>[1]资金台帐!O5613&amp;""</f>
      </c>
      <c r="P5613">
        <f>[1]资金台帐!P5613&amp;""</f>
      </c>
      <c r="Q5613">
        <f>[1]资金台帐!Q5613&amp;""</f>
      </c>
      <c r="T5613">
        <f>[1]资金台帐!T5613&amp;""</f>
      </c>
      <c r="U5613">
        <f>[1]资金台帐!U5613&amp;""</f>
      </c>
      <c r="W5613">
        <f>[1]资金台帐!W5613&amp;""</f>
      </c>
      <c r="X5613">
        <f>[1]资金台帐!X5613&amp;""</f>
      </c>
      <c r="AB5613">
        <f>[1]资金台帐!AB5613</f>
        <v>0</v>
      </c>
      <c r="AC5613">
        <f>[1]资金台帐!AC5613</f>
        <v>0</v>
      </c>
      <c r="AD5613">
        <f>[1]资金台帐!AD5613</f>
        <v>0</v>
      </c>
      <c r="AJ5613">
        <f>[1]资金台帐!AJ5613</f>
        <v>0</v>
      </c>
      <c r="AK5613">
        <f>[1]资金台帐!AK5613</f>
        <v>0</v>
      </c>
      <c r="BA5613" s="22">
        <f t="shared" si="0"/>
      </c>
    </row>
    <row r="5614">
      <c r="B5614">
        <f>[1]资金台帐!B5614&amp;""</f>
      </c>
      <c r="H5614">
        <f>[1]资金台帐!H5614&amp;""</f>
      </c>
      <c r="J5614">
        <f>[1]资金台帐!J5614&amp;""</f>
      </c>
      <c r="N5614">
        <f>[1]资金台帐!N5614</f>
      </c>
      <c r="O5614">
        <f>[1]资金台帐!O5614&amp;""</f>
      </c>
      <c r="P5614">
        <f>[1]资金台帐!P5614&amp;""</f>
      </c>
      <c r="Q5614">
        <f>[1]资金台帐!Q5614&amp;""</f>
      </c>
      <c r="T5614">
        <f>[1]资金台帐!T5614&amp;""</f>
      </c>
      <c r="U5614">
        <f>[1]资金台帐!U5614&amp;""</f>
      </c>
      <c r="W5614">
        <f>[1]资金台帐!W5614&amp;""</f>
      </c>
      <c r="X5614">
        <f>[1]资金台帐!X5614&amp;""</f>
      </c>
      <c r="AB5614">
        <f>[1]资金台帐!AB5614</f>
        <v>0</v>
      </c>
      <c r="AC5614">
        <f>[1]资金台帐!AC5614</f>
        <v>0</v>
      </c>
      <c r="AD5614">
        <f>[1]资金台帐!AD5614</f>
        <v>0</v>
      </c>
      <c r="AJ5614">
        <f>[1]资金台帐!AJ5614</f>
        <v>0</v>
      </c>
      <c r="AK5614">
        <f>[1]资金台帐!AK5614</f>
        <v>0</v>
      </c>
      <c r="BA5614" s="22">
        <f t="shared" si="0"/>
      </c>
    </row>
    <row r="5615">
      <c r="B5615">
        <f>[1]资金台帐!B5615&amp;""</f>
      </c>
      <c r="H5615">
        <f>[1]资金台帐!H5615&amp;""</f>
      </c>
      <c r="J5615">
        <f>[1]资金台帐!J5615&amp;""</f>
      </c>
      <c r="N5615">
        <f>[1]资金台帐!N5615</f>
      </c>
      <c r="O5615">
        <f>[1]资金台帐!O5615&amp;""</f>
      </c>
      <c r="P5615">
        <f>[1]资金台帐!P5615&amp;""</f>
      </c>
      <c r="Q5615">
        <f>[1]资金台帐!Q5615&amp;""</f>
      </c>
      <c r="T5615">
        <f>[1]资金台帐!T5615&amp;""</f>
      </c>
      <c r="U5615">
        <f>[1]资金台帐!U5615&amp;""</f>
      </c>
      <c r="W5615">
        <f>[1]资金台帐!W5615&amp;""</f>
      </c>
      <c r="X5615">
        <f>[1]资金台帐!X5615&amp;""</f>
      </c>
      <c r="AB5615">
        <f>[1]资金台帐!AB5615</f>
        <v>0</v>
      </c>
      <c r="AC5615">
        <f>[1]资金台帐!AC5615</f>
        <v>0</v>
      </c>
      <c r="AD5615">
        <f>[1]资金台帐!AD5615</f>
        <v>0</v>
      </c>
      <c r="AJ5615">
        <f>[1]资金台帐!AJ5615</f>
        <v>0</v>
      </c>
      <c r="AK5615">
        <f>[1]资金台帐!AK5615</f>
        <v>0</v>
      </c>
      <c r="BA5615" s="22">
        <f t="shared" si="0"/>
      </c>
    </row>
    <row r="5616">
      <c r="B5616">
        <f>[1]资金台帐!B5616&amp;""</f>
      </c>
      <c r="H5616">
        <f>[1]资金台帐!H5616&amp;""</f>
      </c>
      <c r="J5616">
        <f>[1]资金台帐!J5616&amp;""</f>
      </c>
      <c r="N5616">
        <f>[1]资金台帐!N5616</f>
      </c>
      <c r="O5616">
        <f>[1]资金台帐!O5616&amp;""</f>
      </c>
      <c r="P5616">
        <f>[1]资金台帐!P5616&amp;""</f>
      </c>
      <c r="Q5616">
        <f>[1]资金台帐!Q5616&amp;""</f>
      </c>
      <c r="T5616">
        <f>[1]资金台帐!T5616&amp;""</f>
      </c>
      <c r="U5616">
        <f>[1]资金台帐!U5616&amp;""</f>
      </c>
      <c r="W5616">
        <f>[1]资金台帐!W5616&amp;""</f>
      </c>
      <c r="X5616">
        <f>[1]资金台帐!X5616&amp;""</f>
      </c>
      <c r="AB5616">
        <f>[1]资金台帐!AB5616</f>
        <v>0</v>
      </c>
      <c r="AC5616">
        <f>[1]资金台帐!AC5616</f>
        <v>0</v>
      </c>
      <c r="AD5616">
        <f>[1]资金台帐!AD5616</f>
        <v>0</v>
      </c>
      <c r="AJ5616">
        <f>[1]资金台帐!AJ5616</f>
        <v>0</v>
      </c>
      <c r="AK5616">
        <f>[1]资金台帐!AK5616</f>
        <v>0</v>
      </c>
      <c r="BA5616" s="22">
        <f t="shared" si="0"/>
      </c>
    </row>
    <row r="5617">
      <c r="B5617">
        <f>[1]资金台帐!B5617&amp;""</f>
      </c>
      <c r="H5617">
        <f>[1]资金台帐!H5617&amp;""</f>
      </c>
      <c r="J5617">
        <f>[1]资金台帐!J5617&amp;""</f>
      </c>
      <c r="N5617">
        <f>[1]资金台帐!N5617</f>
      </c>
      <c r="O5617">
        <f>[1]资金台帐!O5617&amp;""</f>
      </c>
      <c r="P5617">
        <f>[1]资金台帐!P5617&amp;""</f>
      </c>
      <c r="Q5617">
        <f>[1]资金台帐!Q5617&amp;""</f>
      </c>
      <c r="T5617">
        <f>[1]资金台帐!T5617&amp;""</f>
      </c>
      <c r="U5617">
        <f>[1]资金台帐!U5617&amp;""</f>
      </c>
      <c r="W5617">
        <f>[1]资金台帐!W5617&amp;""</f>
      </c>
      <c r="X5617">
        <f>[1]资金台帐!X5617&amp;""</f>
      </c>
      <c r="AB5617">
        <f>[1]资金台帐!AB5617</f>
        <v>0</v>
      </c>
      <c r="AC5617">
        <f>[1]资金台帐!AC5617</f>
        <v>0</v>
      </c>
      <c r="AD5617">
        <f>[1]资金台帐!AD5617</f>
        <v>0</v>
      </c>
      <c r="AJ5617">
        <f>[1]资金台帐!AJ5617</f>
        <v>0</v>
      </c>
      <c r="AK5617">
        <f>[1]资金台帐!AK5617</f>
        <v>0</v>
      </c>
      <c r="BA5617" s="22">
        <f t="shared" si="0"/>
      </c>
    </row>
    <row r="5618">
      <c r="B5618">
        <f>[1]资金台帐!B5618&amp;""</f>
      </c>
      <c r="H5618">
        <f>[1]资金台帐!H5618&amp;""</f>
      </c>
      <c r="J5618">
        <f>[1]资金台帐!J5618&amp;""</f>
      </c>
      <c r="N5618">
        <f>[1]资金台帐!N5618</f>
      </c>
      <c r="O5618">
        <f>[1]资金台帐!O5618&amp;""</f>
      </c>
      <c r="P5618">
        <f>[1]资金台帐!P5618&amp;""</f>
      </c>
      <c r="Q5618">
        <f>[1]资金台帐!Q5618&amp;""</f>
      </c>
      <c r="T5618">
        <f>[1]资金台帐!T5618&amp;""</f>
      </c>
      <c r="U5618">
        <f>[1]资金台帐!U5618&amp;""</f>
      </c>
      <c r="W5618">
        <f>[1]资金台帐!W5618&amp;""</f>
      </c>
      <c r="X5618">
        <f>[1]资金台帐!X5618&amp;""</f>
      </c>
      <c r="AB5618">
        <f>[1]资金台帐!AB5618</f>
        <v>0</v>
      </c>
      <c r="AC5618">
        <f>[1]资金台帐!AC5618</f>
        <v>0</v>
      </c>
      <c r="AD5618">
        <f>[1]资金台帐!AD5618</f>
        <v>0</v>
      </c>
      <c r="AJ5618">
        <f>[1]资金台帐!AJ5618</f>
        <v>0</v>
      </c>
      <c r="AK5618">
        <f>[1]资金台帐!AK5618</f>
        <v>0</v>
      </c>
      <c r="BA5618" s="22">
        <f t="shared" si="0"/>
      </c>
    </row>
    <row r="5619">
      <c r="B5619">
        <f>[1]资金台帐!B5619&amp;""</f>
      </c>
      <c r="H5619">
        <f>[1]资金台帐!H5619&amp;""</f>
      </c>
      <c r="J5619">
        <f>[1]资金台帐!J5619&amp;""</f>
      </c>
      <c r="N5619">
        <f>[1]资金台帐!N5619</f>
      </c>
      <c r="O5619">
        <f>[1]资金台帐!O5619&amp;""</f>
      </c>
      <c r="P5619">
        <f>[1]资金台帐!P5619&amp;""</f>
      </c>
      <c r="Q5619">
        <f>[1]资金台帐!Q5619&amp;""</f>
      </c>
      <c r="T5619">
        <f>[1]资金台帐!T5619&amp;""</f>
      </c>
      <c r="U5619">
        <f>[1]资金台帐!U5619&amp;""</f>
      </c>
      <c r="W5619">
        <f>[1]资金台帐!W5619&amp;""</f>
      </c>
      <c r="X5619">
        <f>[1]资金台帐!X5619&amp;""</f>
      </c>
      <c r="AB5619">
        <f>[1]资金台帐!AB5619</f>
        <v>0</v>
      </c>
      <c r="AC5619">
        <f>[1]资金台帐!AC5619</f>
        <v>0</v>
      </c>
      <c r="AD5619">
        <f>[1]资金台帐!AD5619</f>
        <v>0</v>
      </c>
      <c r="AJ5619">
        <f>[1]资金台帐!AJ5619</f>
        <v>0</v>
      </c>
      <c r="AK5619">
        <f>[1]资金台帐!AK5619</f>
        <v>0</v>
      </c>
      <c r="BA5619" s="22">
        <f t="shared" si="0"/>
      </c>
    </row>
    <row r="5620">
      <c r="B5620">
        <f>[1]资金台帐!B5620&amp;""</f>
      </c>
      <c r="H5620">
        <f>[1]资金台帐!H5620&amp;""</f>
      </c>
      <c r="J5620">
        <f>[1]资金台帐!J5620&amp;""</f>
      </c>
      <c r="N5620">
        <f>[1]资金台帐!N5620</f>
      </c>
      <c r="O5620">
        <f>[1]资金台帐!O5620&amp;""</f>
      </c>
      <c r="P5620">
        <f>[1]资金台帐!P5620&amp;""</f>
      </c>
      <c r="Q5620">
        <f>[1]资金台帐!Q5620&amp;""</f>
      </c>
      <c r="T5620">
        <f>[1]资金台帐!T5620&amp;""</f>
      </c>
      <c r="U5620">
        <f>[1]资金台帐!U5620&amp;""</f>
      </c>
      <c r="W5620">
        <f>[1]资金台帐!W5620&amp;""</f>
      </c>
      <c r="X5620">
        <f>[1]资金台帐!X5620&amp;""</f>
      </c>
      <c r="AB5620">
        <f>[1]资金台帐!AB5620</f>
        <v>0</v>
      </c>
      <c r="AC5620">
        <f>[1]资金台帐!AC5620</f>
        <v>0</v>
      </c>
      <c r="AD5620">
        <f>[1]资金台帐!AD5620</f>
        <v>0</v>
      </c>
      <c r="AJ5620">
        <f>[1]资金台帐!AJ5620</f>
        <v>0</v>
      </c>
      <c r="AK5620">
        <f>[1]资金台帐!AK5620</f>
        <v>0</v>
      </c>
      <c r="BA5620" s="22">
        <f t="shared" si="0"/>
      </c>
    </row>
    <row r="5621">
      <c r="B5621">
        <f>[1]资金台帐!B5621&amp;""</f>
      </c>
      <c r="H5621">
        <f>[1]资金台帐!H5621&amp;""</f>
      </c>
      <c r="J5621">
        <f>[1]资金台帐!J5621&amp;""</f>
      </c>
      <c r="N5621">
        <f>[1]资金台帐!N5621</f>
      </c>
      <c r="O5621">
        <f>[1]资金台帐!O5621&amp;""</f>
      </c>
      <c r="P5621">
        <f>[1]资金台帐!P5621&amp;""</f>
      </c>
      <c r="Q5621">
        <f>[1]资金台帐!Q5621&amp;""</f>
      </c>
      <c r="T5621">
        <f>[1]资金台帐!T5621&amp;""</f>
      </c>
      <c r="U5621">
        <f>[1]资金台帐!U5621&amp;""</f>
      </c>
      <c r="W5621">
        <f>[1]资金台帐!W5621&amp;""</f>
      </c>
      <c r="X5621">
        <f>[1]资金台帐!X5621&amp;""</f>
      </c>
      <c r="AB5621">
        <f>[1]资金台帐!AB5621</f>
        <v>0</v>
      </c>
      <c r="AC5621">
        <f>[1]资金台帐!AC5621</f>
        <v>0</v>
      </c>
      <c r="AD5621">
        <f>[1]资金台帐!AD5621</f>
        <v>0</v>
      </c>
      <c r="AJ5621">
        <f>[1]资金台帐!AJ5621</f>
        <v>0</v>
      </c>
      <c r="AK5621">
        <f>[1]资金台帐!AK5621</f>
        <v>0</v>
      </c>
      <c r="BA5621" s="22">
        <f t="shared" si="0"/>
      </c>
    </row>
    <row r="5622">
      <c r="B5622">
        <f>[1]资金台帐!B5622&amp;""</f>
      </c>
      <c r="H5622">
        <f>[1]资金台帐!H5622&amp;""</f>
      </c>
      <c r="J5622">
        <f>[1]资金台帐!J5622&amp;""</f>
      </c>
      <c r="N5622">
        <f>[1]资金台帐!N5622</f>
      </c>
      <c r="O5622">
        <f>[1]资金台帐!O5622&amp;""</f>
      </c>
      <c r="P5622">
        <f>[1]资金台帐!P5622&amp;""</f>
      </c>
      <c r="Q5622">
        <f>[1]资金台帐!Q5622&amp;""</f>
      </c>
      <c r="T5622">
        <f>[1]资金台帐!T5622&amp;""</f>
      </c>
      <c r="U5622">
        <f>[1]资金台帐!U5622&amp;""</f>
      </c>
      <c r="W5622">
        <f>[1]资金台帐!W5622&amp;""</f>
      </c>
      <c r="X5622">
        <f>[1]资金台帐!X5622&amp;""</f>
      </c>
      <c r="AB5622">
        <f>[1]资金台帐!AB5622</f>
        <v>0</v>
      </c>
      <c r="AC5622">
        <f>[1]资金台帐!AC5622</f>
        <v>0</v>
      </c>
      <c r="AD5622">
        <f>[1]资金台帐!AD5622</f>
        <v>0</v>
      </c>
      <c r="AJ5622">
        <f>[1]资金台帐!AJ5622</f>
        <v>0</v>
      </c>
      <c r="AK5622">
        <f>[1]资金台帐!AK5622</f>
        <v>0</v>
      </c>
      <c r="BA5622" s="22">
        <f t="shared" si="0"/>
      </c>
    </row>
    <row r="5623">
      <c r="B5623">
        <f>[1]资金台帐!B5623&amp;""</f>
      </c>
      <c r="H5623">
        <f>[1]资金台帐!H5623&amp;""</f>
      </c>
      <c r="J5623">
        <f>[1]资金台帐!J5623&amp;""</f>
      </c>
      <c r="N5623">
        <f>[1]资金台帐!N5623</f>
      </c>
      <c r="O5623">
        <f>[1]资金台帐!O5623&amp;""</f>
      </c>
      <c r="P5623">
        <f>[1]资金台帐!P5623&amp;""</f>
      </c>
      <c r="Q5623">
        <f>[1]资金台帐!Q5623&amp;""</f>
      </c>
      <c r="T5623">
        <f>[1]资金台帐!T5623&amp;""</f>
      </c>
      <c r="U5623">
        <f>[1]资金台帐!U5623&amp;""</f>
      </c>
      <c r="W5623">
        <f>[1]资金台帐!W5623&amp;""</f>
      </c>
      <c r="X5623">
        <f>[1]资金台帐!X5623&amp;""</f>
      </c>
      <c r="AB5623">
        <f>[1]资金台帐!AB5623</f>
        <v>0</v>
      </c>
      <c r="AC5623">
        <f>[1]资金台帐!AC5623</f>
        <v>0</v>
      </c>
      <c r="AD5623">
        <f>[1]资金台帐!AD5623</f>
        <v>0</v>
      </c>
      <c r="AJ5623">
        <f>[1]资金台帐!AJ5623</f>
        <v>0</v>
      </c>
      <c r="AK5623">
        <f>[1]资金台帐!AK5623</f>
        <v>0</v>
      </c>
      <c r="BA5623" s="22">
        <f t="shared" si="0"/>
      </c>
    </row>
    <row r="5624">
      <c r="B5624">
        <f>[1]资金台帐!B5624&amp;""</f>
      </c>
      <c r="H5624">
        <f>[1]资金台帐!H5624&amp;""</f>
      </c>
      <c r="J5624">
        <f>[1]资金台帐!J5624&amp;""</f>
      </c>
      <c r="N5624">
        <f>[1]资金台帐!N5624</f>
      </c>
      <c r="O5624">
        <f>[1]资金台帐!O5624&amp;""</f>
      </c>
      <c r="P5624">
        <f>[1]资金台帐!P5624&amp;""</f>
      </c>
      <c r="Q5624">
        <f>[1]资金台帐!Q5624&amp;""</f>
      </c>
      <c r="T5624">
        <f>[1]资金台帐!T5624&amp;""</f>
      </c>
      <c r="U5624">
        <f>[1]资金台帐!U5624&amp;""</f>
      </c>
      <c r="W5624">
        <f>[1]资金台帐!W5624&amp;""</f>
      </c>
      <c r="X5624">
        <f>[1]资金台帐!X5624&amp;""</f>
      </c>
      <c r="AB5624">
        <f>[1]资金台帐!AB5624</f>
        <v>0</v>
      </c>
      <c r="AC5624">
        <f>[1]资金台帐!AC5624</f>
        <v>0</v>
      </c>
      <c r="AD5624">
        <f>[1]资金台帐!AD5624</f>
        <v>0</v>
      </c>
      <c r="AJ5624">
        <f>[1]资金台帐!AJ5624</f>
        <v>0</v>
      </c>
      <c r="AK5624">
        <f>[1]资金台帐!AK5624</f>
        <v>0</v>
      </c>
      <c r="BA5624" s="22">
        <f t="shared" si="0"/>
      </c>
    </row>
    <row r="5625">
      <c r="B5625">
        <f>[1]资金台帐!B5625&amp;""</f>
      </c>
      <c r="H5625">
        <f>[1]资金台帐!H5625&amp;""</f>
      </c>
      <c r="J5625">
        <f>[1]资金台帐!J5625&amp;""</f>
      </c>
      <c r="N5625">
        <f>[1]资金台帐!N5625</f>
      </c>
      <c r="O5625">
        <f>[1]资金台帐!O5625&amp;""</f>
      </c>
      <c r="P5625">
        <f>[1]资金台帐!P5625&amp;""</f>
      </c>
      <c r="Q5625">
        <f>[1]资金台帐!Q5625&amp;""</f>
      </c>
      <c r="T5625">
        <f>[1]资金台帐!T5625&amp;""</f>
      </c>
      <c r="U5625">
        <f>[1]资金台帐!U5625&amp;""</f>
      </c>
      <c r="W5625">
        <f>[1]资金台帐!W5625&amp;""</f>
      </c>
      <c r="X5625">
        <f>[1]资金台帐!X5625&amp;""</f>
      </c>
      <c r="AB5625">
        <f>[1]资金台帐!AB5625</f>
        <v>0</v>
      </c>
      <c r="AC5625">
        <f>[1]资金台帐!AC5625</f>
        <v>0</v>
      </c>
      <c r="AD5625">
        <f>[1]资金台帐!AD5625</f>
        <v>0</v>
      </c>
      <c r="AJ5625">
        <f>[1]资金台帐!AJ5625</f>
        <v>0</v>
      </c>
      <c r="AK5625">
        <f>[1]资金台帐!AK5625</f>
        <v>0</v>
      </c>
      <c r="BA5625" s="22">
        <f t="shared" si="0"/>
      </c>
    </row>
    <row r="5626">
      <c r="B5626">
        <f>[1]资金台帐!B5626&amp;""</f>
      </c>
      <c r="H5626">
        <f>[1]资金台帐!H5626&amp;""</f>
      </c>
      <c r="J5626">
        <f>[1]资金台帐!J5626&amp;""</f>
      </c>
      <c r="N5626">
        <f>[1]资金台帐!N5626</f>
      </c>
      <c r="O5626">
        <f>[1]资金台帐!O5626&amp;""</f>
      </c>
      <c r="P5626">
        <f>[1]资金台帐!P5626&amp;""</f>
      </c>
      <c r="Q5626">
        <f>[1]资金台帐!Q5626&amp;""</f>
      </c>
      <c r="T5626">
        <f>[1]资金台帐!T5626&amp;""</f>
      </c>
      <c r="U5626">
        <f>[1]资金台帐!U5626&amp;""</f>
      </c>
      <c r="W5626">
        <f>[1]资金台帐!W5626&amp;""</f>
      </c>
      <c r="X5626">
        <f>[1]资金台帐!X5626&amp;""</f>
      </c>
      <c r="AB5626">
        <f>[1]资金台帐!AB5626</f>
        <v>0</v>
      </c>
      <c r="AC5626">
        <f>[1]资金台帐!AC5626</f>
        <v>0</v>
      </c>
      <c r="AD5626">
        <f>[1]资金台帐!AD5626</f>
        <v>0</v>
      </c>
      <c r="AJ5626">
        <f>[1]资金台帐!AJ5626</f>
        <v>0</v>
      </c>
      <c r="AK5626">
        <f>[1]资金台帐!AK5626</f>
        <v>0</v>
      </c>
      <c r="BA5626" s="22">
        <f t="shared" si="0"/>
      </c>
    </row>
    <row r="5627">
      <c r="B5627">
        <f>[1]资金台帐!B5627&amp;""</f>
      </c>
      <c r="H5627">
        <f>[1]资金台帐!H5627&amp;""</f>
      </c>
      <c r="J5627">
        <f>[1]资金台帐!J5627&amp;""</f>
      </c>
      <c r="N5627">
        <f>[1]资金台帐!N5627</f>
      </c>
      <c r="O5627">
        <f>[1]资金台帐!O5627&amp;""</f>
      </c>
      <c r="P5627">
        <f>[1]资金台帐!P5627&amp;""</f>
      </c>
      <c r="Q5627">
        <f>[1]资金台帐!Q5627&amp;""</f>
      </c>
      <c r="T5627">
        <f>[1]资金台帐!T5627&amp;""</f>
      </c>
      <c r="U5627">
        <f>[1]资金台帐!U5627&amp;""</f>
      </c>
      <c r="W5627">
        <f>[1]资金台帐!W5627&amp;""</f>
      </c>
      <c r="X5627">
        <f>[1]资金台帐!X5627&amp;""</f>
      </c>
      <c r="AB5627">
        <f>[1]资金台帐!AB5627</f>
        <v>0</v>
      </c>
      <c r="AC5627">
        <f>[1]资金台帐!AC5627</f>
        <v>0</v>
      </c>
      <c r="AD5627">
        <f>[1]资金台帐!AD5627</f>
        <v>0</v>
      </c>
      <c r="AJ5627">
        <f>[1]资金台帐!AJ5627</f>
        <v>0</v>
      </c>
      <c r="AK5627">
        <f>[1]资金台帐!AK5627</f>
        <v>0</v>
      </c>
      <c r="BA5627" s="22">
        <f t="shared" si="0"/>
      </c>
    </row>
    <row r="5628">
      <c r="B5628">
        <f>[1]资金台帐!B5628&amp;""</f>
      </c>
      <c r="H5628">
        <f>[1]资金台帐!H5628&amp;""</f>
      </c>
      <c r="J5628">
        <f>[1]资金台帐!J5628&amp;""</f>
      </c>
      <c r="N5628">
        <f>[1]资金台帐!N5628</f>
      </c>
      <c r="O5628">
        <f>[1]资金台帐!O5628&amp;""</f>
      </c>
      <c r="P5628">
        <f>[1]资金台帐!P5628&amp;""</f>
      </c>
      <c r="Q5628">
        <f>[1]资金台帐!Q5628&amp;""</f>
      </c>
      <c r="T5628">
        <f>[1]资金台帐!T5628&amp;""</f>
      </c>
      <c r="U5628">
        <f>[1]资金台帐!U5628&amp;""</f>
      </c>
      <c r="W5628">
        <f>[1]资金台帐!W5628&amp;""</f>
      </c>
      <c r="X5628">
        <f>[1]资金台帐!X5628&amp;""</f>
      </c>
      <c r="AB5628">
        <f>[1]资金台帐!AB5628</f>
        <v>0</v>
      </c>
      <c r="AC5628">
        <f>[1]资金台帐!AC5628</f>
        <v>0</v>
      </c>
      <c r="AD5628">
        <f>[1]资金台帐!AD5628</f>
        <v>0</v>
      </c>
      <c r="AJ5628">
        <f>[1]资金台帐!AJ5628</f>
        <v>0</v>
      </c>
      <c r="AK5628">
        <f>[1]资金台帐!AK5628</f>
        <v>0</v>
      </c>
      <c r="BA5628" s="22">
        <f t="shared" si="0"/>
      </c>
    </row>
    <row r="5629">
      <c r="B5629">
        <f>[1]资金台帐!B5629&amp;""</f>
      </c>
      <c r="H5629">
        <f>[1]资金台帐!H5629&amp;""</f>
      </c>
      <c r="J5629">
        <f>[1]资金台帐!J5629&amp;""</f>
      </c>
      <c r="N5629">
        <f>[1]资金台帐!N5629</f>
      </c>
      <c r="O5629">
        <f>[1]资金台帐!O5629&amp;""</f>
      </c>
      <c r="P5629">
        <f>[1]资金台帐!P5629&amp;""</f>
      </c>
      <c r="Q5629">
        <f>[1]资金台帐!Q5629&amp;""</f>
      </c>
      <c r="T5629">
        <f>[1]资金台帐!T5629&amp;""</f>
      </c>
      <c r="U5629">
        <f>[1]资金台帐!U5629&amp;""</f>
      </c>
      <c r="W5629">
        <f>[1]资金台帐!W5629&amp;""</f>
      </c>
      <c r="X5629">
        <f>[1]资金台帐!X5629&amp;""</f>
      </c>
      <c r="AB5629">
        <f>[1]资金台帐!AB5629</f>
        <v>0</v>
      </c>
      <c r="AC5629">
        <f>[1]资金台帐!AC5629</f>
        <v>0</v>
      </c>
      <c r="AD5629">
        <f>[1]资金台帐!AD5629</f>
        <v>0</v>
      </c>
      <c r="AJ5629">
        <f>[1]资金台帐!AJ5629</f>
        <v>0</v>
      </c>
      <c r="AK5629">
        <f>[1]资金台帐!AK5629</f>
        <v>0</v>
      </c>
      <c r="BA5629" s="22">
        <f t="shared" si="0"/>
      </c>
    </row>
    <row r="5630">
      <c r="B5630">
        <f>[1]资金台帐!B5630&amp;""</f>
      </c>
      <c r="H5630">
        <f>[1]资金台帐!H5630&amp;""</f>
      </c>
      <c r="J5630">
        <f>[1]资金台帐!J5630&amp;""</f>
      </c>
      <c r="N5630">
        <f>[1]资金台帐!N5630</f>
      </c>
      <c r="O5630">
        <f>[1]资金台帐!O5630&amp;""</f>
      </c>
      <c r="P5630">
        <f>[1]资金台帐!P5630&amp;""</f>
      </c>
      <c r="Q5630">
        <f>[1]资金台帐!Q5630&amp;""</f>
      </c>
      <c r="T5630">
        <f>[1]资金台帐!T5630&amp;""</f>
      </c>
      <c r="U5630">
        <f>[1]资金台帐!U5630&amp;""</f>
      </c>
      <c r="W5630">
        <f>[1]资金台帐!W5630&amp;""</f>
      </c>
      <c r="X5630">
        <f>[1]资金台帐!X5630&amp;""</f>
      </c>
      <c r="AB5630">
        <f>[1]资金台帐!AB5630</f>
        <v>0</v>
      </c>
      <c r="AC5630">
        <f>[1]资金台帐!AC5630</f>
        <v>0</v>
      </c>
      <c r="AD5630">
        <f>[1]资金台帐!AD5630</f>
        <v>0</v>
      </c>
      <c r="AJ5630">
        <f>[1]资金台帐!AJ5630</f>
        <v>0</v>
      </c>
      <c r="AK5630">
        <f>[1]资金台帐!AK5630</f>
        <v>0</v>
      </c>
      <c r="BA5630" s="22">
        <f t="shared" si="0"/>
      </c>
    </row>
    <row r="5631">
      <c r="B5631">
        <f>[1]资金台帐!B5631&amp;""</f>
      </c>
      <c r="H5631">
        <f>[1]资金台帐!H5631&amp;""</f>
      </c>
      <c r="J5631">
        <f>[1]资金台帐!J5631&amp;""</f>
      </c>
      <c r="N5631">
        <f>[1]资金台帐!N5631</f>
      </c>
      <c r="O5631">
        <f>[1]资金台帐!O5631&amp;""</f>
      </c>
      <c r="P5631">
        <f>[1]资金台帐!P5631&amp;""</f>
      </c>
      <c r="Q5631">
        <f>[1]资金台帐!Q5631&amp;""</f>
      </c>
      <c r="T5631">
        <f>[1]资金台帐!T5631&amp;""</f>
      </c>
      <c r="U5631">
        <f>[1]资金台帐!U5631&amp;""</f>
      </c>
      <c r="W5631">
        <f>[1]资金台帐!W5631&amp;""</f>
      </c>
      <c r="X5631">
        <f>[1]资金台帐!X5631&amp;""</f>
      </c>
      <c r="AB5631">
        <f>[1]资金台帐!AB5631</f>
        <v>0</v>
      </c>
      <c r="AC5631">
        <f>[1]资金台帐!AC5631</f>
        <v>0</v>
      </c>
      <c r="AD5631">
        <f>[1]资金台帐!AD5631</f>
        <v>0</v>
      </c>
      <c r="AJ5631">
        <f>[1]资金台帐!AJ5631</f>
        <v>0</v>
      </c>
      <c r="AK5631">
        <f>[1]资金台帐!AK5631</f>
        <v>0</v>
      </c>
      <c r="BA5631" s="22">
        <f t="shared" si="0"/>
      </c>
    </row>
    <row r="5632">
      <c r="B5632">
        <f>[1]资金台帐!B5632&amp;""</f>
      </c>
      <c r="H5632">
        <f>[1]资金台帐!H5632&amp;""</f>
      </c>
      <c r="J5632">
        <f>[1]资金台帐!J5632&amp;""</f>
      </c>
      <c r="N5632">
        <f>[1]资金台帐!N5632</f>
      </c>
      <c r="O5632">
        <f>[1]资金台帐!O5632&amp;""</f>
      </c>
      <c r="P5632">
        <f>[1]资金台帐!P5632&amp;""</f>
      </c>
      <c r="Q5632">
        <f>[1]资金台帐!Q5632&amp;""</f>
      </c>
      <c r="T5632">
        <f>[1]资金台帐!T5632&amp;""</f>
      </c>
      <c r="U5632">
        <f>[1]资金台帐!U5632&amp;""</f>
      </c>
      <c r="W5632">
        <f>[1]资金台帐!W5632&amp;""</f>
      </c>
      <c r="X5632">
        <f>[1]资金台帐!X5632&amp;""</f>
      </c>
      <c r="AB5632">
        <f>[1]资金台帐!AB5632</f>
        <v>0</v>
      </c>
      <c r="AC5632">
        <f>[1]资金台帐!AC5632</f>
        <v>0</v>
      </c>
      <c r="AD5632">
        <f>[1]资金台帐!AD5632</f>
        <v>0</v>
      </c>
      <c r="AJ5632">
        <f>[1]资金台帐!AJ5632</f>
        <v>0</v>
      </c>
      <c r="AK5632">
        <f>[1]资金台帐!AK5632</f>
        <v>0</v>
      </c>
      <c r="BA5632" s="22">
        <f t="shared" si="0"/>
      </c>
    </row>
    <row r="5633">
      <c r="B5633">
        <f>[1]资金台帐!B5633&amp;""</f>
      </c>
      <c r="H5633">
        <f>[1]资金台帐!H5633&amp;""</f>
      </c>
      <c r="J5633">
        <f>[1]资金台帐!J5633&amp;""</f>
      </c>
      <c r="N5633">
        <f>[1]资金台帐!N5633</f>
      </c>
      <c r="O5633">
        <f>[1]资金台帐!O5633&amp;""</f>
      </c>
      <c r="P5633">
        <f>[1]资金台帐!P5633&amp;""</f>
      </c>
      <c r="Q5633">
        <f>[1]资金台帐!Q5633&amp;""</f>
      </c>
      <c r="T5633">
        <f>[1]资金台帐!T5633&amp;""</f>
      </c>
      <c r="U5633">
        <f>[1]资金台帐!U5633&amp;""</f>
      </c>
      <c r="W5633">
        <f>[1]资金台帐!W5633&amp;""</f>
      </c>
      <c r="X5633">
        <f>[1]资金台帐!X5633&amp;""</f>
      </c>
      <c r="AB5633">
        <f>[1]资金台帐!AB5633</f>
        <v>0</v>
      </c>
      <c r="AC5633">
        <f>[1]资金台帐!AC5633</f>
        <v>0</v>
      </c>
      <c r="AD5633">
        <f>[1]资金台帐!AD5633</f>
        <v>0</v>
      </c>
      <c r="AJ5633">
        <f>[1]资金台帐!AJ5633</f>
        <v>0</v>
      </c>
      <c r="AK5633">
        <f>[1]资金台帐!AK5633</f>
        <v>0</v>
      </c>
      <c r="BA5633" s="22">
        <f t="shared" si="0"/>
      </c>
    </row>
    <row r="5634">
      <c r="B5634">
        <f>[1]资金台帐!B5634&amp;""</f>
      </c>
      <c r="H5634">
        <f>[1]资金台帐!H5634&amp;""</f>
      </c>
      <c r="J5634">
        <f>[1]资金台帐!J5634&amp;""</f>
      </c>
      <c r="N5634">
        <f>[1]资金台帐!N5634</f>
      </c>
      <c r="O5634">
        <f>[1]资金台帐!O5634&amp;""</f>
      </c>
      <c r="P5634">
        <f>[1]资金台帐!P5634&amp;""</f>
      </c>
      <c r="Q5634">
        <f>[1]资金台帐!Q5634&amp;""</f>
      </c>
      <c r="T5634">
        <f>[1]资金台帐!T5634&amp;""</f>
      </c>
      <c r="U5634">
        <f>[1]资金台帐!U5634&amp;""</f>
      </c>
      <c r="W5634">
        <f>[1]资金台帐!W5634&amp;""</f>
      </c>
      <c r="X5634">
        <f>[1]资金台帐!X5634&amp;""</f>
      </c>
      <c r="AB5634">
        <f>[1]资金台帐!AB5634</f>
        <v>0</v>
      </c>
      <c r="AC5634">
        <f>[1]资金台帐!AC5634</f>
        <v>0</v>
      </c>
      <c r="AD5634">
        <f>[1]资金台帐!AD5634</f>
        <v>0</v>
      </c>
      <c r="AJ5634">
        <f>[1]资金台帐!AJ5634</f>
        <v>0</v>
      </c>
      <c r="AK5634">
        <f>[1]资金台帐!AK5634</f>
        <v>0</v>
      </c>
      <c r="BA5634" s="22">
        <f t="shared" si="0"/>
      </c>
    </row>
    <row r="5635">
      <c r="B5635">
        <f>[1]资金台帐!B5635&amp;""</f>
      </c>
      <c r="H5635">
        <f>[1]资金台帐!H5635&amp;""</f>
      </c>
      <c r="J5635">
        <f>[1]资金台帐!J5635&amp;""</f>
      </c>
      <c r="N5635">
        <f>[1]资金台帐!N5635</f>
      </c>
      <c r="O5635">
        <f>[1]资金台帐!O5635&amp;""</f>
      </c>
      <c r="P5635">
        <f>[1]资金台帐!P5635&amp;""</f>
      </c>
      <c r="Q5635">
        <f>[1]资金台帐!Q5635&amp;""</f>
      </c>
      <c r="T5635">
        <f>[1]资金台帐!T5635&amp;""</f>
      </c>
      <c r="U5635">
        <f>[1]资金台帐!U5635&amp;""</f>
      </c>
      <c r="W5635">
        <f>[1]资金台帐!W5635&amp;""</f>
      </c>
      <c r="X5635">
        <f>[1]资金台帐!X5635&amp;""</f>
      </c>
      <c r="AB5635">
        <f>[1]资金台帐!AB5635</f>
        <v>0</v>
      </c>
      <c r="AC5635">
        <f>[1]资金台帐!AC5635</f>
        <v>0</v>
      </c>
      <c r="AD5635">
        <f>[1]资金台帐!AD5635</f>
        <v>0</v>
      </c>
      <c r="AJ5635">
        <f>[1]资金台帐!AJ5635</f>
        <v>0</v>
      </c>
      <c r="AK5635">
        <f>[1]资金台帐!AK5635</f>
        <v>0</v>
      </c>
      <c r="BA5635" s="22">
        <f t="shared" si="0"/>
      </c>
    </row>
    <row r="5636">
      <c r="B5636">
        <f>[1]资金台帐!B5636&amp;""</f>
      </c>
      <c r="H5636">
        <f>[1]资金台帐!H5636&amp;""</f>
      </c>
      <c r="J5636">
        <f>[1]资金台帐!J5636&amp;""</f>
      </c>
      <c r="N5636">
        <f>[1]资金台帐!N5636</f>
      </c>
      <c r="O5636">
        <f>[1]资金台帐!O5636&amp;""</f>
      </c>
      <c r="P5636">
        <f>[1]资金台帐!P5636&amp;""</f>
      </c>
      <c r="Q5636">
        <f>[1]资金台帐!Q5636&amp;""</f>
      </c>
      <c r="T5636">
        <f>[1]资金台帐!T5636&amp;""</f>
      </c>
      <c r="U5636">
        <f>[1]资金台帐!U5636&amp;""</f>
      </c>
      <c r="W5636">
        <f>[1]资金台帐!W5636&amp;""</f>
      </c>
      <c r="X5636">
        <f>[1]资金台帐!X5636&amp;""</f>
      </c>
      <c r="AB5636">
        <f>[1]资金台帐!AB5636</f>
        <v>0</v>
      </c>
      <c r="AC5636">
        <f>[1]资金台帐!AC5636</f>
        <v>0</v>
      </c>
      <c r="AD5636">
        <f>[1]资金台帐!AD5636</f>
        <v>0</v>
      </c>
      <c r="AJ5636">
        <f>[1]资金台帐!AJ5636</f>
        <v>0</v>
      </c>
      <c r="AK5636">
        <f>[1]资金台帐!AK5636</f>
        <v>0</v>
      </c>
      <c r="BA5636" s="22">
        <f t="shared" si="0"/>
      </c>
    </row>
    <row r="5637">
      <c r="B5637">
        <f>[1]资金台帐!B5637&amp;""</f>
      </c>
      <c r="H5637">
        <f>[1]资金台帐!H5637&amp;""</f>
      </c>
      <c r="J5637">
        <f>[1]资金台帐!J5637&amp;""</f>
      </c>
      <c r="N5637">
        <f>[1]资金台帐!N5637</f>
      </c>
      <c r="O5637">
        <f>[1]资金台帐!O5637&amp;""</f>
      </c>
      <c r="P5637">
        <f>[1]资金台帐!P5637&amp;""</f>
      </c>
      <c r="Q5637">
        <f>[1]资金台帐!Q5637&amp;""</f>
      </c>
      <c r="T5637">
        <f>[1]资金台帐!T5637&amp;""</f>
      </c>
      <c r="U5637">
        <f>[1]资金台帐!U5637&amp;""</f>
      </c>
      <c r="W5637">
        <f>[1]资金台帐!W5637&amp;""</f>
      </c>
      <c r="X5637">
        <f>[1]资金台帐!X5637&amp;""</f>
      </c>
      <c r="AB5637">
        <f>[1]资金台帐!AB5637</f>
        <v>0</v>
      </c>
      <c r="AC5637">
        <f>[1]资金台帐!AC5637</f>
        <v>0</v>
      </c>
      <c r="AD5637">
        <f>[1]资金台帐!AD5637</f>
        <v>0</v>
      </c>
      <c r="AJ5637">
        <f>[1]资金台帐!AJ5637</f>
        <v>0</v>
      </c>
      <c r="AK5637">
        <f>[1]资金台帐!AK5637</f>
        <v>0</v>
      </c>
      <c r="BA5637" s="22">
        <f t="shared" si="0"/>
      </c>
    </row>
    <row r="5638">
      <c r="B5638">
        <f>[1]资金台帐!B5638&amp;""</f>
      </c>
      <c r="H5638">
        <f>[1]资金台帐!H5638&amp;""</f>
      </c>
      <c r="J5638">
        <f>[1]资金台帐!J5638&amp;""</f>
      </c>
      <c r="N5638">
        <f>[1]资金台帐!N5638</f>
      </c>
      <c r="O5638">
        <f>[1]资金台帐!O5638&amp;""</f>
      </c>
      <c r="P5638">
        <f>[1]资金台帐!P5638&amp;""</f>
      </c>
      <c r="Q5638">
        <f>[1]资金台帐!Q5638&amp;""</f>
      </c>
      <c r="T5638">
        <f>[1]资金台帐!T5638&amp;""</f>
      </c>
      <c r="U5638">
        <f>[1]资金台帐!U5638&amp;""</f>
      </c>
      <c r="W5638">
        <f>[1]资金台帐!W5638&amp;""</f>
      </c>
      <c r="X5638">
        <f>[1]资金台帐!X5638&amp;""</f>
      </c>
      <c r="AB5638">
        <f>[1]资金台帐!AB5638</f>
        <v>0</v>
      </c>
      <c r="AC5638">
        <f>[1]资金台帐!AC5638</f>
        <v>0</v>
      </c>
      <c r="AD5638">
        <f>[1]资金台帐!AD5638</f>
        <v>0</v>
      </c>
      <c r="AJ5638">
        <f>[1]资金台帐!AJ5638</f>
        <v>0</v>
      </c>
      <c r="AK5638">
        <f>[1]资金台帐!AK5638</f>
        <v>0</v>
      </c>
      <c r="BA5638" s="22">
        <f t="shared" si="0"/>
      </c>
    </row>
    <row r="5639">
      <c r="B5639">
        <f>[1]资金台帐!B5639&amp;""</f>
      </c>
      <c r="H5639">
        <f>[1]资金台帐!H5639&amp;""</f>
      </c>
      <c r="J5639">
        <f>[1]资金台帐!J5639&amp;""</f>
      </c>
      <c r="N5639">
        <f>[1]资金台帐!N5639</f>
      </c>
      <c r="O5639">
        <f>[1]资金台帐!O5639&amp;""</f>
      </c>
      <c r="P5639">
        <f>[1]资金台帐!P5639&amp;""</f>
      </c>
      <c r="Q5639">
        <f>[1]资金台帐!Q5639&amp;""</f>
      </c>
      <c r="T5639">
        <f>[1]资金台帐!T5639&amp;""</f>
      </c>
      <c r="U5639">
        <f>[1]资金台帐!U5639&amp;""</f>
      </c>
      <c r="W5639">
        <f>[1]资金台帐!W5639&amp;""</f>
      </c>
      <c r="X5639">
        <f>[1]资金台帐!X5639&amp;""</f>
      </c>
      <c r="AB5639">
        <f>[1]资金台帐!AB5639</f>
        <v>0</v>
      </c>
      <c r="AC5639">
        <f>[1]资金台帐!AC5639</f>
        <v>0</v>
      </c>
      <c r="AD5639">
        <f>[1]资金台帐!AD5639</f>
        <v>0</v>
      </c>
      <c r="AJ5639">
        <f>[1]资金台帐!AJ5639</f>
        <v>0</v>
      </c>
      <c r="AK5639">
        <f>[1]资金台帐!AK5639</f>
        <v>0</v>
      </c>
      <c r="BA5639" s="22">
        <f t="shared" si="0"/>
      </c>
    </row>
    <row r="5640">
      <c r="B5640">
        <f>[1]资金台帐!B5640&amp;""</f>
      </c>
      <c r="H5640">
        <f>[1]资金台帐!H5640&amp;""</f>
      </c>
      <c r="J5640">
        <f>[1]资金台帐!J5640&amp;""</f>
      </c>
      <c r="N5640">
        <f>[1]资金台帐!N5640</f>
      </c>
      <c r="O5640">
        <f>[1]资金台帐!O5640&amp;""</f>
      </c>
      <c r="P5640">
        <f>[1]资金台帐!P5640&amp;""</f>
      </c>
      <c r="Q5640">
        <f>[1]资金台帐!Q5640&amp;""</f>
      </c>
      <c r="T5640">
        <f>[1]资金台帐!T5640&amp;""</f>
      </c>
      <c r="U5640">
        <f>[1]资金台帐!U5640&amp;""</f>
      </c>
      <c r="W5640">
        <f>[1]资金台帐!W5640&amp;""</f>
      </c>
      <c r="X5640">
        <f>[1]资金台帐!X5640&amp;""</f>
      </c>
      <c r="AB5640">
        <f>[1]资金台帐!AB5640</f>
        <v>0</v>
      </c>
      <c r="AC5640">
        <f>[1]资金台帐!AC5640</f>
        <v>0</v>
      </c>
      <c r="AD5640">
        <f>[1]资金台帐!AD5640</f>
        <v>0</v>
      </c>
      <c r="AJ5640">
        <f>[1]资金台帐!AJ5640</f>
        <v>0</v>
      </c>
      <c r="AK5640">
        <f>[1]资金台帐!AK5640</f>
        <v>0</v>
      </c>
      <c r="BA5640" s="22">
        <f t="shared" si="0"/>
      </c>
    </row>
    <row r="5641">
      <c r="B5641">
        <f>[1]资金台帐!B5641&amp;""</f>
      </c>
      <c r="H5641">
        <f>[1]资金台帐!H5641&amp;""</f>
      </c>
      <c r="J5641">
        <f>[1]资金台帐!J5641&amp;""</f>
      </c>
      <c r="N5641">
        <f>[1]资金台帐!N5641</f>
      </c>
      <c r="O5641">
        <f>[1]资金台帐!O5641&amp;""</f>
      </c>
      <c r="P5641">
        <f>[1]资金台帐!P5641&amp;""</f>
      </c>
      <c r="Q5641">
        <f>[1]资金台帐!Q5641&amp;""</f>
      </c>
      <c r="T5641">
        <f>[1]资金台帐!T5641&amp;""</f>
      </c>
      <c r="U5641">
        <f>[1]资金台帐!U5641&amp;""</f>
      </c>
      <c r="W5641">
        <f>[1]资金台帐!W5641&amp;""</f>
      </c>
      <c r="X5641">
        <f>[1]资金台帐!X5641&amp;""</f>
      </c>
      <c r="AB5641">
        <f>[1]资金台帐!AB5641</f>
        <v>0</v>
      </c>
      <c r="AC5641">
        <f>[1]资金台帐!AC5641</f>
        <v>0</v>
      </c>
      <c r="AD5641">
        <f>[1]资金台帐!AD5641</f>
        <v>0</v>
      </c>
      <c r="AJ5641">
        <f>[1]资金台帐!AJ5641</f>
        <v>0</v>
      </c>
      <c r="AK5641">
        <f>[1]资金台帐!AK5641</f>
        <v>0</v>
      </c>
      <c r="BA5641" s="22">
        <f t="shared" si="0"/>
      </c>
    </row>
    <row r="5642">
      <c r="B5642">
        <f>[1]资金台帐!B5642&amp;""</f>
      </c>
      <c r="H5642">
        <f>[1]资金台帐!H5642&amp;""</f>
      </c>
      <c r="J5642">
        <f>[1]资金台帐!J5642&amp;""</f>
      </c>
      <c r="N5642">
        <f>[1]资金台帐!N5642</f>
      </c>
      <c r="O5642">
        <f>[1]资金台帐!O5642&amp;""</f>
      </c>
      <c r="P5642">
        <f>[1]资金台帐!P5642&amp;""</f>
      </c>
      <c r="Q5642">
        <f>[1]资金台帐!Q5642&amp;""</f>
      </c>
      <c r="T5642">
        <f>[1]资金台帐!T5642&amp;""</f>
      </c>
      <c r="U5642">
        <f>[1]资金台帐!U5642&amp;""</f>
      </c>
      <c r="W5642">
        <f>[1]资金台帐!W5642&amp;""</f>
      </c>
      <c r="X5642">
        <f>[1]资金台帐!X5642&amp;""</f>
      </c>
      <c r="AB5642">
        <f>[1]资金台帐!AB5642</f>
        <v>0</v>
      </c>
      <c r="AC5642">
        <f>[1]资金台帐!AC5642</f>
        <v>0</v>
      </c>
      <c r="AD5642">
        <f>[1]资金台帐!AD5642</f>
        <v>0</v>
      </c>
      <c r="AJ5642">
        <f>[1]资金台帐!AJ5642</f>
        <v>0</v>
      </c>
      <c r="AK5642">
        <f>[1]资金台帐!AK5642</f>
        <v>0</v>
      </c>
      <c r="BA5642" s="22">
        <f t="shared" si="0"/>
      </c>
    </row>
    <row r="5643">
      <c r="B5643">
        <f>[1]资金台帐!B5643&amp;""</f>
      </c>
      <c r="H5643">
        <f>[1]资金台帐!H5643&amp;""</f>
      </c>
      <c r="J5643">
        <f>[1]资金台帐!J5643&amp;""</f>
      </c>
      <c r="N5643">
        <f>[1]资金台帐!N5643</f>
      </c>
      <c r="O5643">
        <f>[1]资金台帐!O5643&amp;""</f>
      </c>
      <c r="P5643">
        <f>[1]资金台帐!P5643&amp;""</f>
      </c>
      <c r="Q5643">
        <f>[1]资金台帐!Q5643&amp;""</f>
      </c>
      <c r="T5643">
        <f>[1]资金台帐!T5643&amp;""</f>
      </c>
      <c r="U5643">
        <f>[1]资金台帐!U5643&amp;""</f>
      </c>
      <c r="W5643">
        <f>[1]资金台帐!W5643&amp;""</f>
      </c>
      <c r="X5643">
        <f>[1]资金台帐!X5643&amp;""</f>
      </c>
      <c r="AB5643">
        <f>[1]资金台帐!AB5643</f>
        <v>0</v>
      </c>
      <c r="AC5643">
        <f>[1]资金台帐!AC5643</f>
        <v>0</v>
      </c>
      <c r="AD5643">
        <f>[1]资金台帐!AD5643</f>
        <v>0</v>
      </c>
      <c r="AJ5643">
        <f>[1]资金台帐!AJ5643</f>
        <v>0</v>
      </c>
      <c r="AK5643">
        <f>[1]资金台帐!AK5643</f>
        <v>0</v>
      </c>
      <c r="BA5643" s="22">
        <f t="shared" si="0"/>
      </c>
    </row>
    <row r="5644">
      <c r="B5644">
        <f>[1]资金台帐!B5644&amp;""</f>
      </c>
      <c r="H5644">
        <f>[1]资金台帐!H5644&amp;""</f>
      </c>
      <c r="J5644">
        <f>[1]资金台帐!J5644&amp;""</f>
      </c>
      <c r="N5644">
        <f>[1]资金台帐!N5644</f>
      </c>
      <c r="O5644">
        <f>[1]资金台帐!O5644&amp;""</f>
      </c>
      <c r="P5644">
        <f>[1]资金台帐!P5644&amp;""</f>
      </c>
      <c r="Q5644">
        <f>[1]资金台帐!Q5644&amp;""</f>
      </c>
      <c r="T5644">
        <f>[1]资金台帐!T5644&amp;""</f>
      </c>
      <c r="U5644">
        <f>[1]资金台帐!U5644&amp;""</f>
      </c>
      <c r="W5644">
        <f>[1]资金台帐!W5644&amp;""</f>
      </c>
      <c r="X5644">
        <f>[1]资金台帐!X5644&amp;""</f>
      </c>
      <c r="AB5644">
        <f>[1]资金台帐!AB5644</f>
        <v>0</v>
      </c>
      <c r="AC5644">
        <f>[1]资金台帐!AC5644</f>
        <v>0</v>
      </c>
      <c r="AD5644">
        <f>[1]资金台帐!AD5644</f>
        <v>0</v>
      </c>
      <c r="AJ5644">
        <f>[1]资金台帐!AJ5644</f>
        <v>0</v>
      </c>
      <c r="AK5644">
        <f>[1]资金台帐!AK5644</f>
        <v>0</v>
      </c>
      <c r="BA5644" s="22">
        <f t="shared" si="0"/>
      </c>
    </row>
    <row r="5645">
      <c r="B5645">
        <f>[1]资金台帐!B5645&amp;""</f>
      </c>
      <c r="H5645">
        <f>[1]资金台帐!H5645&amp;""</f>
      </c>
      <c r="J5645">
        <f>[1]资金台帐!J5645&amp;""</f>
      </c>
      <c r="N5645">
        <f>[1]资金台帐!N5645</f>
      </c>
      <c r="O5645">
        <f>[1]资金台帐!O5645&amp;""</f>
      </c>
      <c r="P5645">
        <f>[1]资金台帐!P5645&amp;""</f>
      </c>
      <c r="Q5645">
        <f>[1]资金台帐!Q5645&amp;""</f>
      </c>
      <c r="T5645">
        <f>[1]资金台帐!T5645&amp;""</f>
      </c>
      <c r="U5645">
        <f>[1]资金台帐!U5645&amp;""</f>
      </c>
      <c r="W5645">
        <f>[1]资金台帐!W5645&amp;""</f>
      </c>
      <c r="X5645">
        <f>[1]资金台帐!X5645&amp;""</f>
      </c>
      <c r="AB5645">
        <f>[1]资金台帐!AB5645</f>
        <v>0</v>
      </c>
      <c r="AC5645">
        <f>[1]资金台帐!AC5645</f>
        <v>0</v>
      </c>
      <c r="AD5645">
        <f>[1]资金台帐!AD5645</f>
        <v>0</v>
      </c>
      <c r="AJ5645">
        <f>[1]资金台帐!AJ5645</f>
        <v>0</v>
      </c>
      <c r="AK5645">
        <f>[1]资金台帐!AK5645</f>
        <v>0</v>
      </c>
      <c r="BA5645" s="22">
        <f t="shared" si="0"/>
      </c>
    </row>
    <row r="5646">
      <c r="B5646">
        <f>[1]资金台帐!B5646&amp;""</f>
      </c>
      <c r="H5646">
        <f>[1]资金台帐!H5646&amp;""</f>
      </c>
      <c r="J5646">
        <f>[1]资金台帐!J5646&amp;""</f>
      </c>
      <c r="N5646">
        <f>[1]资金台帐!N5646</f>
      </c>
      <c r="O5646">
        <f>[1]资金台帐!O5646&amp;""</f>
      </c>
      <c r="P5646">
        <f>[1]资金台帐!P5646&amp;""</f>
      </c>
      <c r="Q5646">
        <f>[1]资金台帐!Q5646&amp;""</f>
      </c>
      <c r="T5646">
        <f>[1]资金台帐!T5646&amp;""</f>
      </c>
      <c r="U5646">
        <f>[1]资金台帐!U5646&amp;""</f>
      </c>
      <c r="W5646">
        <f>[1]资金台帐!W5646&amp;""</f>
      </c>
      <c r="X5646">
        <f>[1]资金台帐!X5646&amp;""</f>
      </c>
      <c r="AB5646">
        <f>[1]资金台帐!AB5646</f>
        <v>0</v>
      </c>
      <c r="AC5646">
        <f>[1]资金台帐!AC5646</f>
        <v>0</v>
      </c>
      <c r="AD5646">
        <f>[1]资金台帐!AD5646</f>
        <v>0</v>
      </c>
      <c r="AJ5646">
        <f>[1]资金台帐!AJ5646</f>
        <v>0</v>
      </c>
      <c r="AK5646">
        <f>[1]资金台帐!AK5646</f>
        <v>0</v>
      </c>
      <c r="BA5646" s="22">
        <f t="shared" si="0"/>
      </c>
    </row>
    <row r="5647">
      <c r="B5647">
        <f>[1]资金台帐!B5647&amp;""</f>
      </c>
      <c r="H5647">
        <f>[1]资金台帐!H5647&amp;""</f>
      </c>
      <c r="J5647">
        <f>[1]资金台帐!J5647&amp;""</f>
      </c>
      <c r="N5647">
        <f>[1]资金台帐!N5647</f>
      </c>
      <c r="O5647">
        <f>[1]资金台帐!O5647&amp;""</f>
      </c>
      <c r="P5647">
        <f>[1]资金台帐!P5647&amp;""</f>
      </c>
      <c r="Q5647">
        <f>[1]资金台帐!Q5647&amp;""</f>
      </c>
      <c r="T5647">
        <f>[1]资金台帐!T5647&amp;""</f>
      </c>
      <c r="U5647">
        <f>[1]资金台帐!U5647&amp;""</f>
      </c>
      <c r="W5647">
        <f>[1]资金台帐!W5647&amp;""</f>
      </c>
      <c r="X5647">
        <f>[1]资金台帐!X5647&amp;""</f>
      </c>
      <c r="AB5647">
        <f>[1]资金台帐!AB5647</f>
        <v>0</v>
      </c>
      <c r="AC5647">
        <f>[1]资金台帐!AC5647</f>
        <v>0</v>
      </c>
      <c r="AD5647">
        <f>[1]资金台帐!AD5647</f>
        <v>0</v>
      </c>
      <c r="AJ5647">
        <f>[1]资金台帐!AJ5647</f>
        <v>0</v>
      </c>
      <c r="AK5647">
        <f>[1]资金台帐!AK5647</f>
        <v>0</v>
      </c>
      <c r="BA5647" s="22">
        <f t="shared" si="0"/>
      </c>
    </row>
    <row r="5648">
      <c r="B5648">
        <f>[1]资金台帐!B5648&amp;""</f>
      </c>
      <c r="H5648">
        <f>[1]资金台帐!H5648&amp;""</f>
      </c>
      <c r="J5648">
        <f>[1]资金台帐!J5648&amp;""</f>
      </c>
      <c r="N5648">
        <f>[1]资金台帐!N5648</f>
      </c>
      <c r="O5648">
        <f>[1]资金台帐!O5648&amp;""</f>
      </c>
      <c r="P5648">
        <f>[1]资金台帐!P5648&amp;""</f>
      </c>
      <c r="Q5648">
        <f>[1]资金台帐!Q5648&amp;""</f>
      </c>
      <c r="T5648">
        <f>[1]资金台帐!T5648&amp;""</f>
      </c>
      <c r="U5648">
        <f>[1]资金台帐!U5648&amp;""</f>
      </c>
      <c r="W5648">
        <f>[1]资金台帐!W5648&amp;""</f>
      </c>
      <c r="X5648">
        <f>[1]资金台帐!X5648&amp;""</f>
      </c>
      <c r="AB5648">
        <f>[1]资金台帐!AB5648</f>
        <v>0</v>
      </c>
      <c r="AC5648">
        <f>[1]资金台帐!AC5648</f>
        <v>0</v>
      </c>
      <c r="AD5648">
        <f>[1]资金台帐!AD5648</f>
        <v>0</v>
      </c>
      <c r="AJ5648">
        <f>[1]资金台帐!AJ5648</f>
        <v>0</v>
      </c>
      <c r="AK5648">
        <f>[1]资金台帐!AK5648</f>
        <v>0</v>
      </c>
      <c r="BA5648" s="22">
        <f t="shared" si="0"/>
      </c>
    </row>
    <row r="5649">
      <c r="B5649">
        <f>[1]资金台帐!B5649&amp;""</f>
      </c>
      <c r="H5649">
        <f>[1]资金台帐!H5649&amp;""</f>
      </c>
      <c r="J5649">
        <f>[1]资金台帐!J5649&amp;""</f>
      </c>
      <c r="N5649">
        <f>[1]资金台帐!N5649</f>
      </c>
      <c r="O5649">
        <f>[1]资金台帐!O5649&amp;""</f>
      </c>
      <c r="P5649">
        <f>[1]资金台帐!P5649&amp;""</f>
      </c>
      <c r="Q5649">
        <f>[1]资金台帐!Q5649&amp;""</f>
      </c>
      <c r="T5649">
        <f>[1]资金台帐!T5649&amp;""</f>
      </c>
      <c r="U5649">
        <f>[1]资金台帐!U5649&amp;""</f>
      </c>
      <c r="W5649">
        <f>[1]资金台帐!W5649&amp;""</f>
      </c>
      <c r="X5649">
        <f>[1]资金台帐!X5649&amp;""</f>
      </c>
      <c r="AB5649">
        <f>[1]资金台帐!AB5649</f>
        <v>0</v>
      </c>
      <c r="AC5649">
        <f>[1]资金台帐!AC5649</f>
        <v>0</v>
      </c>
      <c r="AD5649">
        <f>[1]资金台帐!AD5649</f>
        <v>0</v>
      </c>
      <c r="AJ5649">
        <f>[1]资金台帐!AJ5649</f>
        <v>0</v>
      </c>
      <c r="AK5649">
        <f>[1]资金台帐!AK5649</f>
        <v>0</v>
      </c>
      <c r="BA5649" s="22">
        <f t="shared" si="0"/>
      </c>
    </row>
    <row r="5650">
      <c r="B5650">
        <f>[1]资金台帐!B5650&amp;""</f>
      </c>
      <c r="H5650">
        <f>[1]资金台帐!H5650&amp;""</f>
      </c>
      <c r="J5650">
        <f>[1]资金台帐!J5650&amp;""</f>
      </c>
      <c r="N5650">
        <f>[1]资金台帐!N5650</f>
      </c>
      <c r="O5650">
        <f>[1]资金台帐!O5650&amp;""</f>
      </c>
      <c r="P5650">
        <f>[1]资金台帐!P5650&amp;""</f>
      </c>
      <c r="Q5650">
        <f>[1]资金台帐!Q5650&amp;""</f>
      </c>
      <c r="T5650">
        <f>[1]资金台帐!T5650&amp;""</f>
      </c>
      <c r="U5650">
        <f>[1]资金台帐!U5650&amp;""</f>
      </c>
      <c r="W5650">
        <f>[1]资金台帐!W5650&amp;""</f>
      </c>
      <c r="X5650">
        <f>[1]资金台帐!X5650&amp;""</f>
      </c>
      <c r="AB5650">
        <f>[1]资金台帐!AB5650</f>
        <v>0</v>
      </c>
      <c r="AC5650">
        <f>[1]资金台帐!AC5650</f>
        <v>0</v>
      </c>
      <c r="AD5650">
        <f>[1]资金台帐!AD5650</f>
        <v>0</v>
      </c>
      <c r="AJ5650">
        <f>[1]资金台帐!AJ5650</f>
        <v>0</v>
      </c>
      <c r="AK5650">
        <f>[1]资金台帐!AK5650</f>
        <v>0</v>
      </c>
      <c r="BA5650" s="22">
        <f t="shared" si="0"/>
      </c>
    </row>
    <row r="5651">
      <c r="B5651">
        <f>[1]资金台帐!B5651&amp;""</f>
      </c>
      <c r="H5651">
        <f>[1]资金台帐!H5651&amp;""</f>
      </c>
      <c r="J5651">
        <f>[1]资金台帐!J5651&amp;""</f>
      </c>
      <c r="N5651">
        <f>[1]资金台帐!N5651</f>
      </c>
      <c r="O5651">
        <f>[1]资金台帐!O5651&amp;""</f>
      </c>
      <c r="P5651">
        <f>[1]资金台帐!P5651&amp;""</f>
      </c>
      <c r="Q5651">
        <f>[1]资金台帐!Q5651&amp;""</f>
      </c>
      <c r="T5651">
        <f>[1]资金台帐!T5651&amp;""</f>
      </c>
      <c r="U5651">
        <f>[1]资金台帐!U5651&amp;""</f>
      </c>
      <c r="W5651">
        <f>[1]资金台帐!W5651&amp;""</f>
      </c>
      <c r="X5651">
        <f>[1]资金台帐!X5651&amp;""</f>
      </c>
      <c r="AB5651">
        <f>[1]资金台帐!AB5651</f>
        <v>0</v>
      </c>
      <c r="AC5651">
        <f>[1]资金台帐!AC5651</f>
        <v>0</v>
      </c>
      <c r="AD5651">
        <f>[1]资金台帐!AD5651</f>
        <v>0</v>
      </c>
      <c r="AJ5651">
        <f>[1]资金台帐!AJ5651</f>
        <v>0</v>
      </c>
      <c r="AK5651">
        <f>[1]资金台帐!AK5651</f>
        <v>0</v>
      </c>
      <c r="BA5651" s="22">
        <f t="shared" si="0"/>
      </c>
    </row>
    <row r="5652">
      <c r="B5652">
        <f>[1]资金台帐!B5652&amp;""</f>
      </c>
      <c r="H5652">
        <f>[1]资金台帐!H5652&amp;""</f>
      </c>
      <c r="J5652">
        <f>[1]资金台帐!J5652&amp;""</f>
      </c>
      <c r="N5652">
        <f>[1]资金台帐!N5652</f>
      </c>
      <c r="O5652">
        <f>[1]资金台帐!O5652&amp;""</f>
      </c>
      <c r="P5652">
        <f>[1]资金台帐!P5652&amp;""</f>
      </c>
      <c r="Q5652">
        <f>[1]资金台帐!Q5652&amp;""</f>
      </c>
      <c r="T5652">
        <f>[1]资金台帐!T5652&amp;""</f>
      </c>
      <c r="U5652">
        <f>[1]资金台帐!U5652&amp;""</f>
      </c>
      <c r="W5652">
        <f>[1]资金台帐!W5652&amp;""</f>
      </c>
      <c r="X5652">
        <f>[1]资金台帐!X5652&amp;""</f>
      </c>
      <c r="AB5652">
        <f>[1]资金台帐!AB5652</f>
        <v>0</v>
      </c>
      <c r="AC5652">
        <f>[1]资金台帐!AC5652</f>
        <v>0</v>
      </c>
      <c r="AD5652">
        <f>[1]资金台帐!AD5652</f>
        <v>0</v>
      </c>
      <c r="AJ5652">
        <f>[1]资金台帐!AJ5652</f>
        <v>0</v>
      </c>
      <c r="AK5652">
        <f>[1]资金台帐!AK5652</f>
        <v>0</v>
      </c>
      <c r="BA5652" s="22">
        <f t="shared" si="0"/>
      </c>
    </row>
    <row r="5653">
      <c r="B5653">
        <f>[1]资金台帐!B5653&amp;""</f>
      </c>
      <c r="H5653">
        <f>[1]资金台帐!H5653&amp;""</f>
      </c>
      <c r="J5653">
        <f>[1]资金台帐!J5653&amp;""</f>
      </c>
      <c r="N5653">
        <f>[1]资金台帐!N5653</f>
      </c>
      <c r="O5653">
        <f>[1]资金台帐!O5653&amp;""</f>
      </c>
      <c r="P5653">
        <f>[1]资金台帐!P5653&amp;""</f>
      </c>
      <c r="Q5653">
        <f>[1]资金台帐!Q5653&amp;""</f>
      </c>
      <c r="T5653">
        <f>[1]资金台帐!T5653&amp;""</f>
      </c>
      <c r="U5653">
        <f>[1]资金台帐!U5653&amp;""</f>
      </c>
      <c r="W5653">
        <f>[1]资金台帐!W5653&amp;""</f>
      </c>
      <c r="X5653">
        <f>[1]资金台帐!X5653&amp;""</f>
      </c>
      <c r="AB5653">
        <f>[1]资金台帐!AB5653</f>
        <v>0</v>
      </c>
      <c r="AC5653">
        <f>[1]资金台帐!AC5653</f>
        <v>0</v>
      </c>
      <c r="AD5653">
        <f>[1]资金台帐!AD5653</f>
        <v>0</v>
      </c>
      <c r="AJ5653">
        <f>[1]资金台帐!AJ5653</f>
        <v>0</v>
      </c>
      <c r="AK5653">
        <f>[1]资金台帐!AK5653</f>
        <v>0</v>
      </c>
      <c r="BA5653" s="22">
        <f t="shared" si="0"/>
      </c>
    </row>
    <row r="5654">
      <c r="B5654">
        <f>[1]资金台帐!B5654&amp;""</f>
      </c>
      <c r="H5654">
        <f>[1]资金台帐!H5654&amp;""</f>
      </c>
      <c r="J5654">
        <f>[1]资金台帐!J5654&amp;""</f>
      </c>
      <c r="N5654">
        <f>[1]资金台帐!N5654</f>
      </c>
      <c r="O5654">
        <f>[1]资金台帐!O5654&amp;""</f>
      </c>
      <c r="P5654">
        <f>[1]资金台帐!P5654&amp;""</f>
      </c>
      <c r="Q5654">
        <f>[1]资金台帐!Q5654&amp;""</f>
      </c>
      <c r="T5654">
        <f>[1]资金台帐!T5654&amp;""</f>
      </c>
      <c r="U5654">
        <f>[1]资金台帐!U5654&amp;""</f>
      </c>
      <c r="W5654">
        <f>[1]资金台帐!W5654&amp;""</f>
      </c>
      <c r="X5654">
        <f>[1]资金台帐!X5654&amp;""</f>
      </c>
      <c r="AB5654">
        <f>[1]资金台帐!AB5654</f>
        <v>0</v>
      </c>
      <c r="AC5654">
        <f>[1]资金台帐!AC5654</f>
        <v>0</v>
      </c>
      <c r="AD5654">
        <f>[1]资金台帐!AD5654</f>
        <v>0</v>
      </c>
      <c r="AJ5654">
        <f>[1]资金台帐!AJ5654</f>
        <v>0</v>
      </c>
      <c r="AK5654">
        <f>[1]资金台帐!AK5654</f>
        <v>0</v>
      </c>
      <c r="BA5654" s="22">
        <f t="shared" si="0"/>
      </c>
    </row>
    <row r="5655">
      <c r="B5655">
        <f>[1]资金台帐!B5655&amp;""</f>
      </c>
      <c r="H5655">
        <f>[1]资金台帐!H5655&amp;""</f>
      </c>
      <c r="J5655">
        <f>[1]资金台帐!J5655&amp;""</f>
      </c>
      <c r="N5655">
        <f>[1]资金台帐!N5655</f>
      </c>
      <c r="O5655">
        <f>[1]资金台帐!O5655&amp;""</f>
      </c>
      <c r="P5655">
        <f>[1]资金台帐!P5655&amp;""</f>
      </c>
      <c r="Q5655">
        <f>[1]资金台帐!Q5655&amp;""</f>
      </c>
      <c r="T5655">
        <f>[1]资金台帐!T5655&amp;""</f>
      </c>
      <c r="U5655">
        <f>[1]资金台帐!U5655&amp;""</f>
      </c>
      <c r="W5655">
        <f>[1]资金台帐!W5655&amp;""</f>
      </c>
      <c r="X5655">
        <f>[1]资金台帐!X5655&amp;""</f>
      </c>
      <c r="AB5655">
        <f>[1]资金台帐!AB5655</f>
        <v>0</v>
      </c>
      <c r="AC5655">
        <f>[1]资金台帐!AC5655</f>
        <v>0</v>
      </c>
      <c r="AD5655">
        <f>[1]资金台帐!AD5655</f>
        <v>0</v>
      </c>
      <c r="AJ5655">
        <f>[1]资金台帐!AJ5655</f>
        <v>0</v>
      </c>
      <c r="AK5655">
        <f>[1]资金台帐!AK5655</f>
        <v>0</v>
      </c>
      <c r="BA5655" s="22">
        <f t="shared" si="0"/>
      </c>
    </row>
    <row r="5656">
      <c r="B5656">
        <f>[1]资金台帐!B5656&amp;""</f>
      </c>
      <c r="H5656">
        <f>[1]资金台帐!H5656&amp;""</f>
      </c>
      <c r="J5656">
        <f>[1]资金台帐!J5656&amp;""</f>
      </c>
      <c r="N5656">
        <f>[1]资金台帐!N5656</f>
      </c>
      <c r="O5656">
        <f>[1]资金台帐!O5656&amp;""</f>
      </c>
      <c r="P5656">
        <f>[1]资金台帐!P5656&amp;""</f>
      </c>
      <c r="Q5656">
        <f>[1]资金台帐!Q5656&amp;""</f>
      </c>
      <c r="T5656">
        <f>[1]资金台帐!T5656&amp;""</f>
      </c>
      <c r="U5656">
        <f>[1]资金台帐!U5656&amp;""</f>
      </c>
      <c r="W5656">
        <f>[1]资金台帐!W5656&amp;""</f>
      </c>
      <c r="X5656">
        <f>[1]资金台帐!X5656&amp;""</f>
      </c>
      <c r="AB5656">
        <f>[1]资金台帐!AB5656</f>
        <v>0</v>
      </c>
      <c r="AC5656">
        <f>[1]资金台帐!AC5656</f>
        <v>0</v>
      </c>
      <c r="AD5656">
        <f>[1]资金台帐!AD5656</f>
        <v>0</v>
      </c>
      <c r="AJ5656">
        <f>[1]资金台帐!AJ5656</f>
        <v>0</v>
      </c>
      <c r="AK5656">
        <f>[1]资金台帐!AK5656</f>
        <v>0</v>
      </c>
      <c r="BA5656" s="22">
        <f t="shared" si="0"/>
      </c>
    </row>
    <row r="5657">
      <c r="B5657">
        <f>[1]资金台帐!B5657&amp;""</f>
      </c>
      <c r="H5657">
        <f>[1]资金台帐!H5657&amp;""</f>
      </c>
      <c r="J5657">
        <f>[1]资金台帐!J5657&amp;""</f>
      </c>
      <c r="N5657">
        <f>[1]资金台帐!N5657</f>
      </c>
      <c r="O5657">
        <f>[1]资金台帐!O5657&amp;""</f>
      </c>
      <c r="P5657">
        <f>[1]资金台帐!P5657&amp;""</f>
      </c>
      <c r="Q5657">
        <f>[1]资金台帐!Q5657&amp;""</f>
      </c>
      <c r="T5657">
        <f>[1]资金台帐!T5657&amp;""</f>
      </c>
      <c r="U5657">
        <f>[1]资金台帐!U5657&amp;""</f>
      </c>
      <c r="W5657">
        <f>[1]资金台帐!W5657&amp;""</f>
      </c>
      <c r="X5657">
        <f>[1]资金台帐!X5657&amp;""</f>
      </c>
      <c r="AB5657">
        <f>[1]资金台帐!AB5657</f>
        <v>0</v>
      </c>
      <c r="AC5657">
        <f>[1]资金台帐!AC5657</f>
        <v>0</v>
      </c>
      <c r="AD5657">
        <f>[1]资金台帐!AD5657</f>
        <v>0</v>
      </c>
      <c r="AJ5657">
        <f>[1]资金台帐!AJ5657</f>
        <v>0</v>
      </c>
      <c r="AK5657">
        <f>[1]资金台帐!AK5657</f>
        <v>0</v>
      </c>
      <c r="BA5657" s="22">
        <f t="shared" si="0"/>
      </c>
    </row>
    <row r="5658">
      <c r="B5658">
        <f>[1]资金台帐!B5658&amp;""</f>
      </c>
      <c r="H5658">
        <f>[1]资金台帐!H5658&amp;""</f>
      </c>
      <c r="J5658">
        <f>[1]资金台帐!J5658&amp;""</f>
      </c>
      <c r="N5658">
        <f>[1]资金台帐!N5658</f>
      </c>
      <c r="O5658">
        <f>[1]资金台帐!O5658&amp;""</f>
      </c>
      <c r="P5658">
        <f>[1]资金台帐!P5658&amp;""</f>
      </c>
      <c r="Q5658">
        <f>[1]资金台帐!Q5658&amp;""</f>
      </c>
      <c r="T5658">
        <f>[1]资金台帐!T5658&amp;""</f>
      </c>
      <c r="U5658">
        <f>[1]资金台帐!U5658&amp;""</f>
      </c>
      <c r="W5658">
        <f>[1]资金台帐!W5658&amp;""</f>
      </c>
      <c r="X5658">
        <f>[1]资金台帐!X5658&amp;""</f>
      </c>
      <c r="AB5658">
        <f>[1]资金台帐!AB5658</f>
        <v>0</v>
      </c>
      <c r="AC5658">
        <f>[1]资金台帐!AC5658</f>
        <v>0</v>
      </c>
      <c r="AD5658">
        <f>[1]资金台帐!AD5658</f>
        <v>0</v>
      </c>
      <c r="AJ5658">
        <f>[1]资金台帐!AJ5658</f>
        <v>0</v>
      </c>
      <c r="AK5658">
        <f>[1]资金台帐!AK5658</f>
        <v>0</v>
      </c>
      <c r="BA5658" s="22">
        <f t="shared" si="0"/>
      </c>
    </row>
    <row r="5659">
      <c r="B5659">
        <f>[1]资金台帐!B5659&amp;""</f>
      </c>
      <c r="H5659">
        <f>[1]资金台帐!H5659&amp;""</f>
      </c>
      <c r="J5659">
        <f>[1]资金台帐!J5659&amp;""</f>
      </c>
      <c r="N5659">
        <f>[1]资金台帐!N5659</f>
      </c>
      <c r="O5659">
        <f>[1]资金台帐!O5659&amp;""</f>
      </c>
      <c r="P5659">
        <f>[1]资金台帐!P5659&amp;""</f>
      </c>
      <c r="Q5659">
        <f>[1]资金台帐!Q5659&amp;""</f>
      </c>
      <c r="T5659">
        <f>[1]资金台帐!T5659&amp;""</f>
      </c>
      <c r="U5659">
        <f>[1]资金台帐!U5659&amp;""</f>
      </c>
      <c r="W5659">
        <f>[1]资金台帐!W5659&amp;""</f>
      </c>
      <c r="X5659">
        <f>[1]资金台帐!X5659&amp;""</f>
      </c>
      <c r="AB5659">
        <f>[1]资金台帐!AB5659</f>
        <v>0</v>
      </c>
      <c r="AC5659">
        <f>[1]资金台帐!AC5659</f>
        <v>0</v>
      </c>
      <c r="AD5659">
        <f>[1]资金台帐!AD5659</f>
        <v>0</v>
      </c>
      <c r="AJ5659">
        <f>[1]资金台帐!AJ5659</f>
        <v>0</v>
      </c>
      <c r="AK5659">
        <f>[1]资金台帐!AK5659</f>
        <v>0</v>
      </c>
      <c r="BA5659" s="22">
        <f t="shared" si="0"/>
      </c>
    </row>
    <row r="5660">
      <c r="B5660">
        <f>[1]资金台帐!B5660&amp;""</f>
      </c>
      <c r="H5660">
        <f>[1]资金台帐!H5660&amp;""</f>
      </c>
      <c r="J5660">
        <f>[1]资金台帐!J5660&amp;""</f>
      </c>
      <c r="N5660">
        <f>[1]资金台帐!N5660</f>
      </c>
      <c r="O5660">
        <f>[1]资金台帐!O5660&amp;""</f>
      </c>
      <c r="P5660">
        <f>[1]资金台帐!P5660&amp;""</f>
      </c>
      <c r="Q5660">
        <f>[1]资金台帐!Q5660&amp;""</f>
      </c>
      <c r="T5660">
        <f>[1]资金台帐!T5660&amp;""</f>
      </c>
      <c r="U5660">
        <f>[1]资金台帐!U5660&amp;""</f>
      </c>
      <c r="W5660">
        <f>[1]资金台帐!W5660&amp;""</f>
      </c>
      <c r="X5660">
        <f>[1]资金台帐!X5660&amp;""</f>
      </c>
      <c r="AB5660">
        <f>[1]资金台帐!AB5660</f>
        <v>0</v>
      </c>
      <c r="AC5660">
        <f>[1]资金台帐!AC5660</f>
        <v>0</v>
      </c>
      <c r="AD5660">
        <f>[1]资金台帐!AD5660</f>
        <v>0</v>
      </c>
      <c r="AJ5660">
        <f>[1]资金台帐!AJ5660</f>
        <v>0</v>
      </c>
      <c r="AK5660">
        <f>[1]资金台帐!AK5660</f>
        <v>0</v>
      </c>
      <c r="BA5660" s="22">
        <f t="shared" si="0"/>
      </c>
    </row>
    <row r="5661">
      <c r="B5661">
        <f>[1]资金台帐!B5661&amp;""</f>
      </c>
      <c r="H5661">
        <f>[1]资金台帐!H5661&amp;""</f>
      </c>
      <c r="J5661">
        <f>[1]资金台帐!J5661&amp;""</f>
      </c>
      <c r="N5661">
        <f>[1]资金台帐!N5661</f>
      </c>
      <c r="O5661">
        <f>[1]资金台帐!O5661&amp;""</f>
      </c>
      <c r="P5661">
        <f>[1]资金台帐!P5661&amp;""</f>
      </c>
      <c r="Q5661">
        <f>[1]资金台帐!Q5661&amp;""</f>
      </c>
      <c r="T5661">
        <f>[1]资金台帐!T5661&amp;""</f>
      </c>
      <c r="U5661">
        <f>[1]资金台帐!U5661&amp;""</f>
      </c>
      <c r="W5661">
        <f>[1]资金台帐!W5661&amp;""</f>
      </c>
      <c r="X5661">
        <f>[1]资金台帐!X5661&amp;""</f>
      </c>
      <c r="AB5661">
        <f>[1]资金台帐!AB5661</f>
        <v>0</v>
      </c>
      <c r="AC5661">
        <f>[1]资金台帐!AC5661</f>
        <v>0</v>
      </c>
      <c r="AD5661">
        <f>[1]资金台帐!AD5661</f>
        <v>0</v>
      </c>
      <c r="AJ5661">
        <f>[1]资金台帐!AJ5661</f>
        <v>0</v>
      </c>
      <c r="AK5661">
        <f>[1]资金台帐!AK5661</f>
        <v>0</v>
      </c>
      <c r="BA5661" s="22">
        <f t="shared" si="0"/>
      </c>
    </row>
    <row r="5662">
      <c r="B5662">
        <f>[1]资金台帐!B5662&amp;""</f>
      </c>
      <c r="H5662">
        <f>[1]资金台帐!H5662&amp;""</f>
      </c>
      <c r="J5662">
        <f>[1]资金台帐!J5662&amp;""</f>
      </c>
      <c r="N5662">
        <f>[1]资金台帐!N5662</f>
      </c>
      <c r="O5662">
        <f>[1]资金台帐!O5662&amp;""</f>
      </c>
      <c r="P5662">
        <f>[1]资金台帐!P5662&amp;""</f>
      </c>
      <c r="Q5662">
        <f>[1]资金台帐!Q5662&amp;""</f>
      </c>
      <c r="T5662">
        <f>[1]资金台帐!T5662&amp;""</f>
      </c>
      <c r="U5662">
        <f>[1]资金台帐!U5662&amp;""</f>
      </c>
      <c r="W5662">
        <f>[1]资金台帐!W5662&amp;""</f>
      </c>
      <c r="X5662">
        <f>[1]资金台帐!X5662&amp;""</f>
      </c>
      <c r="AB5662">
        <f>[1]资金台帐!AB5662</f>
        <v>0</v>
      </c>
      <c r="AC5662">
        <f>[1]资金台帐!AC5662</f>
        <v>0</v>
      </c>
      <c r="AD5662">
        <f>[1]资金台帐!AD5662</f>
        <v>0</v>
      </c>
      <c r="AJ5662">
        <f>[1]资金台帐!AJ5662</f>
        <v>0</v>
      </c>
      <c r="AK5662">
        <f>[1]资金台帐!AK5662</f>
        <v>0</v>
      </c>
      <c r="BA5662" s="22">
        <f t="shared" si="0"/>
      </c>
    </row>
    <row r="5663">
      <c r="B5663">
        <f>[1]资金台帐!B5663&amp;""</f>
      </c>
      <c r="H5663">
        <f>[1]资金台帐!H5663&amp;""</f>
      </c>
      <c r="J5663">
        <f>[1]资金台帐!J5663&amp;""</f>
      </c>
      <c r="N5663">
        <f>[1]资金台帐!N5663</f>
      </c>
      <c r="O5663">
        <f>[1]资金台帐!O5663&amp;""</f>
      </c>
      <c r="P5663">
        <f>[1]资金台帐!P5663&amp;""</f>
      </c>
      <c r="Q5663">
        <f>[1]资金台帐!Q5663&amp;""</f>
      </c>
      <c r="T5663">
        <f>[1]资金台帐!T5663&amp;""</f>
      </c>
      <c r="U5663">
        <f>[1]资金台帐!U5663&amp;""</f>
      </c>
      <c r="W5663">
        <f>[1]资金台帐!W5663&amp;""</f>
      </c>
      <c r="X5663">
        <f>[1]资金台帐!X5663&amp;""</f>
      </c>
      <c r="AB5663">
        <f>[1]资金台帐!AB5663</f>
        <v>0</v>
      </c>
      <c r="AC5663">
        <f>[1]资金台帐!AC5663</f>
        <v>0</v>
      </c>
      <c r="AD5663">
        <f>[1]资金台帐!AD5663</f>
        <v>0</v>
      </c>
      <c r="AJ5663">
        <f>[1]资金台帐!AJ5663</f>
        <v>0</v>
      </c>
      <c r="AK5663">
        <f>[1]资金台帐!AK5663</f>
        <v>0</v>
      </c>
      <c r="BA5663" s="22">
        <f t="shared" si="0"/>
      </c>
    </row>
    <row r="5664">
      <c r="B5664">
        <f>[1]资金台帐!B5664&amp;""</f>
      </c>
      <c r="H5664">
        <f>[1]资金台帐!H5664&amp;""</f>
      </c>
      <c r="J5664">
        <f>[1]资金台帐!J5664&amp;""</f>
      </c>
      <c r="N5664">
        <f>[1]资金台帐!N5664</f>
      </c>
      <c r="O5664">
        <f>[1]资金台帐!O5664&amp;""</f>
      </c>
      <c r="P5664">
        <f>[1]资金台帐!P5664&amp;""</f>
      </c>
      <c r="Q5664">
        <f>[1]资金台帐!Q5664&amp;""</f>
      </c>
      <c r="T5664">
        <f>[1]资金台帐!T5664&amp;""</f>
      </c>
      <c r="U5664">
        <f>[1]资金台帐!U5664&amp;""</f>
      </c>
      <c r="W5664">
        <f>[1]资金台帐!W5664&amp;""</f>
      </c>
      <c r="X5664">
        <f>[1]资金台帐!X5664&amp;""</f>
      </c>
      <c r="AB5664">
        <f>[1]资金台帐!AB5664</f>
        <v>0</v>
      </c>
      <c r="AC5664">
        <f>[1]资金台帐!AC5664</f>
        <v>0</v>
      </c>
      <c r="AD5664">
        <f>[1]资金台帐!AD5664</f>
        <v>0</v>
      </c>
      <c r="AJ5664">
        <f>[1]资金台帐!AJ5664</f>
        <v>0</v>
      </c>
      <c r="AK5664">
        <f>[1]资金台帐!AK5664</f>
        <v>0</v>
      </c>
      <c r="BA5664" s="22">
        <f t="shared" si="0"/>
      </c>
    </row>
    <row r="5665">
      <c r="B5665">
        <f>[1]资金台帐!B5665&amp;""</f>
      </c>
      <c r="H5665">
        <f>[1]资金台帐!H5665&amp;""</f>
      </c>
      <c r="J5665">
        <f>[1]资金台帐!J5665&amp;""</f>
      </c>
      <c r="N5665">
        <f>[1]资金台帐!N5665</f>
      </c>
      <c r="O5665">
        <f>[1]资金台帐!O5665&amp;""</f>
      </c>
      <c r="P5665">
        <f>[1]资金台帐!P5665&amp;""</f>
      </c>
      <c r="Q5665">
        <f>[1]资金台帐!Q5665&amp;""</f>
      </c>
      <c r="T5665">
        <f>[1]资金台帐!T5665&amp;""</f>
      </c>
      <c r="U5665">
        <f>[1]资金台帐!U5665&amp;""</f>
      </c>
      <c r="W5665">
        <f>[1]资金台帐!W5665&amp;""</f>
      </c>
      <c r="X5665">
        <f>[1]资金台帐!X5665&amp;""</f>
      </c>
      <c r="AB5665">
        <f>[1]资金台帐!AB5665</f>
        <v>0</v>
      </c>
      <c r="AC5665">
        <f>[1]资金台帐!AC5665</f>
        <v>0</v>
      </c>
      <c r="AD5665">
        <f>[1]资金台帐!AD5665</f>
        <v>0</v>
      </c>
      <c r="AJ5665">
        <f>[1]资金台帐!AJ5665</f>
        <v>0</v>
      </c>
      <c r="AK5665">
        <f>[1]资金台帐!AK5665</f>
        <v>0</v>
      </c>
      <c r="BA5665" s="22">
        <f t="shared" si="0"/>
      </c>
    </row>
    <row r="5666">
      <c r="B5666">
        <f>[1]资金台帐!B5666&amp;""</f>
      </c>
      <c r="H5666">
        <f>[1]资金台帐!H5666&amp;""</f>
      </c>
      <c r="J5666">
        <f>[1]资金台帐!J5666&amp;""</f>
      </c>
      <c r="N5666">
        <f>[1]资金台帐!N5666</f>
      </c>
      <c r="O5666">
        <f>[1]资金台帐!O5666&amp;""</f>
      </c>
      <c r="P5666">
        <f>[1]资金台帐!P5666&amp;""</f>
      </c>
      <c r="Q5666">
        <f>[1]资金台帐!Q5666&amp;""</f>
      </c>
      <c r="T5666">
        <f>[1]资金台帐!T5666&amp;""</f>
      </c>
      <c r="U5666">
        <f>[1]资金台帐!U5666&amp;""</f>
      </c>
      <c r="W5666">
        <f>[1]资金台帐!W5666&amp;""</f>
      </c>
      <c r="X5666">
        <f>[1]资金台帐!X5666&amp;""</f>
      </c>
      <c r="AB5666">
        <f>[1]资金台帐!AB5666</f>
        <v>0</v>
      </c>
      <c r="AC5666">
        <f>[1]资金台帐!AC5666</f>
        <v>0</v>
      </c>
      <c r="AD5666">
        <f>[1]资金台帐!AD5666</f>
        <v>0</v>
      </c>
      <c r="AJ5666">
        <f>[1]资金台帐!AJ5666</f>
        <v>0</v>
      </c>
      <c r="AK5666">
        <f>[1]资金台帐!AK5666</f>
        <v>0</v>
      </c>
      <c r="BA5666" s="22">
        <f t="shared" si="0"/>
      </c>
    </row>
    <row r="5667">
      <c r="B5667">
        <f>[1]资金台帐!B5667&amp;""</f>
      </c>
      <c r="H5667">
        <f>[1]资金台帐!H5667&amp;""</f>
      </c>
      <c r="J5667">
        <f>[1]资金台帐!J5667&amp;""</f>
      </c>
      <c r="N5667">
        <f>[1]资金台帐!N5667</f>
      </c>
      <c r="O5667">
        <f>[1]资金台帐!O5667&amp;""</f>
      </c>
      <c r="P5667">
        <f>[1]资金台帐!P5667&amp;""</f>
      </c>
      <c r="Q5667">
        <f>[1]资金台帐!Q5667&amp;""</f>
      </c>
      <c r="T5667">
        <f>[1]资金台帐!T5667&amp;""</f>
      </c>
      <c r="U5667">
        <f>[1]资金台帐!U5667&amp;""</f>
      </c>
      <c r="W5667">
        <f>[1]资金台帐!W5667&amp;""</f>
      </c>
      <c r="X5667">
        <f>[1]资金台帐!X5667&amp;""</f>
      </c>
      <c r="AB5667">
        <f>[1]资金台帐!AB5667</f>
        <v>0</v>
      </c>
      <c r="AC5667">
        <f>[1]资金台帐!AC5667</f>
        <v>0</v>
      </c>
      <c r="AD5667">
        <f>[1]资金台帐!AD5667</f>
        <v>0</v>
      </c>
      <c r="AJ5667">
        <f>[1]资金台帐!AJ5667</f>
        <v>0</v>
      </c>
      <c r="AK5667">
        <f>[1]资金台帐!AK5667</f>
        <v>0</v>
      </c>
      <c r="BA5667" s="22">
        <f t="shared" si="0"/>
      </c>
    </row>
    <row r="5668">
      <c r="B5668">
        <f>[1]资金台帐!B5668&amp;""</f>
      </c>
      <c r="H5668">
        <f>[1]资金台帐!H5668&amp;""</f>
      </c>
      <c r="J5668">
        <f>[1]资金台帐!J5668&amp;""</f>
      </c>
      <c r="N5668">
        <f>[1]资金台帐!N5668</f>
      </c>
      <c r="O5668">
        <f>[1]资金台帐!O5668&amp;""</f>
      </c>
      <c r="P5668">
        <f>[1]资金台帐!P5668&amp;""</f>
      </c>
      <c r="Q5668">
        <f>[1]资金台帐!Q5668&amp;""</f>
      </c>
      <c r="T5668">
        <f>[1]资金台帐!T5668&amp;""</f>
      </c>
      <c r="U5668">
        <f>[1]资金台帐!U5668&amp;""</f>
      </c>
      <c r="W5668">
        <f>[1]资金台帐!W5668&amp;""</f>
      </c>
      <c r="X5668">
        <f>[1]资金台帐!X5668&amp;""</f>
      </c>
      <c r="AB5668">
        <f>[1]资金台帐!AB5668</f>
        <v>0</v>
      </c>
      <c r="AC5668">
        <f>[1]资金台帐!AC5668</f>
        <v>0</v>
      </c>
      <c r="AD5668">
        <f>[1]资金台帐!AD5668</f>
        <v>0</v>
      </c>
      <c r="AJ5668">
        <f>[1]资金台帐!AJ5668</f>
        <v>0</v>
      </c>
      <c r="AK5668">
        <f>[1]资金台帐!AK5668</f>
        <v>0</v>
      </c>
      <c r="BA5668" s="22">
        <f t="shared" si="0"/>
      </c>
    </row>
    <row r="5669">
      <c r="B5669">
        <f>[1]资金台帐!B5669&amp;""</f>
      </c>
      <c r="H5669">
        <f>[1]资金台帐!H5669&amp;""</f>
      </c>
      <c r="J5669">
        <f>[1]资金台帐!J5669&amp;""</f>
      </c>
      <c r="N5669">
        <f>[1]资金台帐!N5669</f>
      </c>
      <c r="O5669">
        <f>[1]资金台帐!O5669&amp;""</f>
      </c>
      <c r="P5669">
        <f>[1]资金台帐!P5669&amp;""</f>
      </c>
      <c r="Q5669">
        <f>[1]资金台帐!Q5669&amp;""</f>
      </c>
      <c r="T5669">
        <f>[1]资金台帐!T5669&amp;""</f>
      </c>
      <c r="U5669">
        <f>[1]资金台帐!U5669&amp;""</f>
      </c>
      <c r="W5669">
        <f>[1]资金台帐!W5669&amp;""</f>
      </c>
      <c r="X5669">
        <f>[1]资金台帐!X5669&amp;""</f>
      </c>
      <c r="AB5669">
        <f>[1]资金台帐!AB5669</f>
        <v>0</v>
      </c>
      <c r="AC5669">
        <f>[1]资金台帐!AC5669</f>
        <v>0</v>
      </c>
      <c r="AD5669">
        <f>[1]资金台帐!AD5669</f>
        <v>0</v>
      </c>
      <c r="AJ5669">
        <f>[1]资金台帐!AJ5669</f>
        <v>0</v>
      </c>
      <c r="AK5669">
        <f>[1]资金台帐!AK5669</f>
        <v>0</v>
      </c>
      <c r="BA5669" s="22">
        <f t="shared" si="0"/>
      </c>
    </row>
    <row r="5670">
      <c r="B5670">
        <f>[1]资金台帐!B5670&amp;""</f>
      </c>
      <c r="H5670">
        <f>[1]资金台帐!H5670&amp;""</f>
      </c>
      <c r="J5670">
        <f>[1]资金台帐!J5670&amp;""</f>
      </c>
      <c r="N5670">
        <f>[1]资金台帐!N5670</f>
      </c>
      <c r="O5670">
        <f>[1]资金台帐!O5670&amp;""</f>
      </c>
      <c r="P5670">
        <f>[1]资金台帐!P5670&amp;""</f>
      </c>
      <c r="Q5670">
        <f>[1]资金台帐!Q5670&amp;""</f>
      </c>
      <c r="T5670">
        <f>[1]资金台帐!T5670&amp;""</f>
      </c>
      <c r="U5670">
        <f>[1]资金台帐!U5670&amp;""</f>
      </c>
      <c r="W5670">
        <f>[1]资金台帐!W5670&amp;""</f>
      </c>
      <c r="X5670">
        <f>[1]资金台帐!X5670&amp;""</f>
      </c>
      <c r="AB5670">
        <f>[1]资金台帐!AB5670</f>
        <v>0</v>
      </c>
      <c r="AC5670">
        <f>[1]资金台帐!AC5670</f>
        <v>0</v>
      </c>
      <c r="AD5670">
        <f>[1]资金台帐!AD5670</f>
        <v>0</v>
      </c>
      <c r="AJ5670">
        <f>[1]资金台帐!AJ5670</f>
        <v>0</v>
      </c>
      <c r="AK5670">
        <f>[1]资金台帐!AK5670</f>
        <v>0</v>
      </c>
      <c r="BA5670" s="22">
        <f t="shared" si="0"/>
      </c>
    </row>
    <row r="5671">
      <c r="B5671">
        <f>[1]资金台帐!B5671&amp;""</f>
      </c>
      <c r="H5671">
        <f>[1]资金台帐!H5671&amp;""</f>
      </c>
      <c r="J5671">
        <f>[1]资金台帐!J5671&amp;""</f>
      </c>
      <c r="N5671">
        <f>[1]资金台帐!N5671</f>
      </c>
      <c r="O5671">
        <f>[1]资金台帐!O5671&amp;""</f>
      </c>
      <c r="P5671">
        <f>[1]资金台帐!P5671&amp;""</f>
      </c>
      <c r="Q5671">
        <f>[1]资金台帐!Q5671&amp;""</f>
      </c>
      <c r="T5671">
        <f>[1]资金台帐!T5671&amp;""</f>
      </c>
      <c r="U5671">
        <f>[1]资金台帐!U5671&amp;""</f>
      </c>
      <c r="W5671">
        <f>[1]资金台帐!W5671&amp;""</f>
      </c>
      <c r="X5671">
        <f>[1]资金台帐!X5671&amp;""</f>
      </c>
      <c r="AB5671">
        <f>[1]资金台帐!AB5671</f>
        <v>0</v>
      </c>
      <c r="AC5671">
        <f>[1]资金台帐!AC5671</f>
        <v>0</v>
      </c>
      <c r="AD5671">
        <f>[1]资金台帐!AD5671</f>
        <v>0</v>
      </c>
      <c r="AJ5671">
        <f>[1]资金台帐!AJ5671</f>
        <v>0</v>
      </c>
      <c r="AK5671">
        <f>[1]资金台帐!AK5671</f>
        <v>0</v>
      </c>
      <c r="BA5671" s="22">
        <f t="shared" si="0"/>
      </c>
    </row>
    <row r="5672">
      <c r="B5672">
        <f>[1]资金台帐!B5672&amp;""</f>
      </c>
      <c r="H5672">
        <f>[1]资金台帐!H5672&amp;""</f>
      </c>
      <c r="J5672">
        <f>[1]资金台帐!J5672&amp;""</f>
      </c>
      <c r="N5672">
        <f>[1]资金台帐!N5672</f>
      </c>
      <c r="O5672">
        <f>[1]资金台帐!O5672&amp;""</f>
      </c>
      <c r="P5672">
        <f>[1]资金台帐!P5672&amp;""</f>
      </c>
      <c r="Q5672">
        <f>[1]资金台帐!Q5672&amp;""</f>
      </c>
      <c r="T5672">
        <f>[1]资金台帐!T5672&amp;""</f>
      </c>
      <c r="U5672">
        <f>[1]资金台帐!U5672&amp;""</f>
      </c>
      <c r="W5672">
        <f>[1]资金台帐!W5672&amp;""</f>
      </c>
      <c r="X5672">
        <f>[1]资金台帐!X5672&amp;""</f>
      </c>
      <c r="AB5672">
        <f>[1]资金台帐!AB5672</f>
        <v>0</v>
      </c>
      <c r="AC5672">
        <f>[1]资金台帐!AC5672</f>
        <v>0</v>
      </c>
      <c r="AD5672">
        <f>[1]资金台帐!AD5672</f>
        <v>0</v>
      </c>
      <c r="AJ5672">
        <f>[1]资金台帐!AJ5672</f>
        <v>0</v>
      </c>
      <c r="AK5672">
        <f>[1]资金台帐!AK5672</f>
        <v>0</v>
      </c>
      <c r="BA5672" s="22">
        <f t="shared" si="0"/>
      </c>
    </row>
    <row r="5673">
      <c r="B5673">
        <f>[1]资金台帐!B5673&amp;""</f>
      </c>
      <c r="H5673">
        <f>[1]资金台帐!H5673&amp;""</f>
      </c>
      <c r="J5673">
        <f>[1]资金台帐!J5673&amp;""</f>
      </c>
      <c r="N5673">
        <f>[1]资金台帐!N5673</f>
      </c>
      <c r="O5673">
        <f>[1]资金台帐!O5673&amp;""</f>
      </c>
      <c r="P5673">
        <f>[1]资金台帐!P5673&amp;""</f>
      </c>
      <c r="Q5673">
        <f>[1]资金台帐!Q5673&amp;""</f>
      </c>
      <c r="T5673">
        <f>[1]资金台帐!T5673&amp;""</f>
      </c>
      <c r="U5673">
        <f>[1]资金台帐!U5673&amp;""</f>
      </c>
      <c r="W5673">
        <f>[1]资金台帐!W5673&amp;""</f>
      </c>
      <c r="X5673">
        <f>[1]资金台帐!X5673&amp;""</f>
      </c>
      <c r="AB5673">
        <f>[1]资金台帐!AB5673</f>
        <v>0</v>
      </c>
      <c r="AC5673">
        <f>[1]资金台帐!AC5673</f>
        <v>0</v>
      </c>
      <c r="AD5673">
        <f>[1]资金台帐!AD5673</f>
        <v>0</v>
      </c>
      <c r="AJ5673">
        <f>[1]资金台帐!AJ5673</f>
        <v>0</v>
      </c>
      <c r="AK5673">
        <f>[1]资金台帐!AK5673</f>
        <v>0</v>
      </c>
      <c r="BA5673" s="22">
        <f t="shared" si="0"/>
      </c>
    </row>
    <row r="5674">
      <c r="B5674">
        <f>[1]资金台帐!B5674&amp;""</f>
      </c>
      <c r="H5674">
        <f>[1]资金台帐!H5674&amp;""</f>
      </c>
      <c r="J5674">
        <f>[1]资金台帐!J5674&amp;""</f>
      </c>
      <c r="N5674">
        <f>[1]资金台帐!N5674</f>
      </c>
      <c r="O5674">
        <f>[1]资金台帐!O5674&amp;""</f>
      </c>
      <c r="P5674">
        <f>[1]资金台帐!P5674&amp;""</f>
      </c>
      <c r="Q5674">
        <f>[1]资金台帐!Q5674&amp;""</f>
      </c>
      <c r="T5674">
        <f>[1]资金台帐!T5674&amp;""</f>
      </c>
      <c r="U5674">
        <f>[1]资金台帐!U5674&amp;""</f>
      </c>
      <c r="W5674">
        <f>[1]资金台帐!W5674&amp;""</f>
      </c>
      <c r="X5674">
        <f>[1]资金台帐!X5674&amp;""</f>
      </c>
      <c r="AB5674">
        <f>[1]资金台帐!AB5674</f>
        <v>0</v>
      </c>
      <c r="AC5674">
        <f>[1]资金台帐!AC5674</f>
        <v>0</v>
      </c>
      <c r="AD5674">
        <f>[1]资金台帐!AD5674</f>
        <v>0</v>
      </c>
      <c r="AJ5674">
        <f>[1]资金台帐!AJ5674</f>
        <v>0</v>
      </c>
      <c r="AK5674">
        <f>[1]资金台帐!AK5674</f>
        <v>0</v>
      </c>
      <c r="BA5674" s="22">
        <f t="shared" si="0"/>
      </c>
    </row>
    <row r="5675">
      <c r="B5675">
        <f>[1]资金台帐!B5675&amp;""</f>
      </c>
      <c r="H5675">
        <f>[1]资金台帐!H5675&amp;""</f>
      </c>
      <c r="J5675">
        <f>[1]资金台帐!J5675&amp;""</f>
      </c>
      <c r="N5675">
        <f>[1]资金台帐!N5675</f>
      </c>
      <c r="O5675">
        <f>[1]资金台帐!O5675&amp;""</f>
      </c>
      <c r="P5675">
        <f>[1]资金台帐!P5675&amp;""</f>
      </c>
      <c r="Q5675">
        <f>[1]资金台帐!Q5675&amp;""</f>
      </c>
      <c r="T5675">
        <f>[1]资金台帐!T5675&amp;""</f>
      </c>
      <c r="U5675">
        <f>[1]资金台帐!U5675&amp;""</f>
      </c>
      <c r="W5675">
        <f>[1]资金台帐!W5675&amp;""</f>
      </c>
      <c r="X5675">
        <f>[1]资金台帐!X5675&amp;""</f>
      </c>
      <c r="AB5675">
        <f>[1]资金台帐!AB5675</f>
        <v>0</v>
      </c>
      <c r="AC5675">
        <f>[1]资金台帐!AC5675</f>
        <v>0</v>
      </c>
      <c r="AD5675">
        <f>[1]资金台帐!AD5675</f>
        <v>0</v>
      </c>
      <c r="AJ5675">
        <f>[1]资金台帐!AJ5675</f>
        <v>0</v>
      </c>
      <c r="AK5675">
        <f>[1]资金台帐!AK5675</f>
        <v>0</v>
      </c>
      <c r="BA5675" s="22">
        <f t="shared" si="0"/>
      </c>
    </row>
    <row r="5676">
      <c r="B5676">
        <f>[1]资金台帐!B5676&amp;""</f>
      </c>
      <c r="H5676">
        <f>[1]资金台帐!H5676&amp;""</f>
      </c>
      <c r="J5676">
        <f>[1]资金台帐!J5676&amp;""</f>
      </c>
      <c r="N5676">
        <f>[1]资金台帐!N5676</f>
      </c>
      <c r="O5676">
        <f>[1]资金台帐!O5676&amp;""</f>
      </c>
      <c r="P5676">
        <f>[1]资金台帐!P5676&amp;""</f>
      </c>
      <c r="Q5676">
        <f>[1]资金台帐!Q5676&amp;""</f>
      </c>
      <c r="T5676">
        <f>[1]资金台帐!T5676&amp;""</f>
      </c>
      <c r="U5676">
        <f>[1]资金台帐!U5676&amp;""</f>
      </c>
      <c r="W5676">
        <f>[1]资金台帐!W5676&amp;""</f>
      </c>
      <c r="X5676">
        <f>[1]资金台帐!X5676&amp;""</f>
      </c>
      <c r="AB5676">
        <f>[1]资金台帐!AB5676</f>
        <v>0</v>
      </c>
      <c r="AC5676">
        <f>[1]资金台帐!AC5676</f>
        <v>0</v>
      </c>
      <c r="AD5676">
        <f>[1]资金台帐!AD5676</f>
        <v>0</v>
      </c>
      <c r="AJ5676">
        <f>[1]资金台帐!AJ5676</f>
        <v>0</v>
      </c>
      <c r="AK5676">
        <f>[1]资金台帐!AK5676</f>
        <v>0</v>
      </c>
      <c r="BA5676" s="22">
        <f t="shared" si="0"/>
      </c>
    </row>
    <row r="5677">
      <c r="B5677">
        <f>[1]资金台帐!B5677&amp;""</f>
      </c>
      <c r="H5677">
        <f>[1]资金台帐!H5677&amp;""</f>
      </c>
      <c r="J5677">
        <f>[1]资金台帐!J5677&amp;""</f>
      </c>
      <c r="N5677">
        <f>[1]资金台帐!N5677</f>
      </c>
      <c r="O5677">
        <f>[1]资金台帐!O5677&amp;""</f>
      </c>
      <c r="P5677">
        <f>[1]资金台帐!P5677&amp;""</f>
      </c>
      <c r="Q5677">
        <f>[1]资金台帐!Q5677&amp;""</f>
      </c>
      <c r="T5677">
        <f>[1]资金台帐!T5677&amp;""</f>
      </c>
      <c r="U5677">
        <f>[1]资金台帐!U5677&amp;""</f>
      </c>
      <c r="W5677">
        <f>[1]资金台帐!W5677&amp;""</f>
      </c>
      <c r="X5677">
        <f>[1]资金台帐!X5677&amp;""</f>
      </c>
      <c r="AB5677">
        <f>[1]资金台帐!AB5677</f>
        <v>0</v>
      </c>
      <c r="AC5677">
        <f>[1]资金台帐!AC5677</f>
        <v>0</v>
      </c>
      <c r="AD5677">
        <f>[1]资金台帐!AD5677</f>
        <v>0</v>
      </c>
      <c r="AJ5677">
        <f>[1]资金台帐!AJ5677</f>
        <v>0</v>
      </c>
      <c r="AK5677">
        <f>[1]资金台帐!AK5677</f>
        <v>0</v>
      </c>
      <c r="BA5677" s="22">
        <f t="shared" si="0"/>
      </c>
    </row>
    <row r="5678">
      <c r="B5678">
        <f>[1]资金台帐!B5678&amp;""</f>
      </c>
      <c r="H5678">
        <f>[1]资金台帐!H5678&amp;""</f>
      </c>
      <c r="J5678">
        <f>[1]资金台帐!J5678&amp;""</f>
      </c>
      <c r="N5678">
        <f>[1]资金台帐!N5678</f>
      </c>
      <c r="O5678">
        <f>[1]资金台帐!O5678&amp;""</f>
      </c>
      <c r="P5678">
        <f>[1]资金台帐!P5678&amp;""</f>
      </c>
      <c r="Q5678">
        <f>[1]资金台帐!Q5678&amp;""</f>
      </c>
      <c r="T5678">
        <f>[1]资金台帐!T5678&amp;""</f>
      </c>
      <c r="U5678">
        <f>[1]资金台帐!U5678&amp;""</f>
      </c>
      <c r="W5678">
        <f>[1]资金台帐!W5678&amp;""</f>
      </c>
      <c r="X5678">
        <f>[1]资金台帐!X5678&amp;""</f>
      </c>
      <c r="AB5678">
        <f>[1]资金台帐!AB5678</f>
        <v>0</v>
      </c>
      <c r="AC5678">
        <f>[1]资金台帐!AC5678</f>
        <v>0</v>
      </c>
      <c r="AD5678">
        <f>[1]资金台帐!AD5678</f>
        <v>0</v>
      </c>
      <c r="AJ5678">
        <f>[1]资金台帐!AJ5678</f>
        <v>0</v>
      </c>
      <c r="AK5678">
        <f>[1]资金台帐!AK5678</f>
        <v>0</v>
      </c>
      <c r="BA5678" s="22">
        <f t="shared" si="0"/>
      </c>
    </row>
    <row r="5679">
      <c r="B5679">
        <f>[1]资金台帐!B5679&amp;""</f>
      </c>
      <c r="H5679">
        <f>[1]资金台帐!H5679&amp;""</f>
      </c>
      <c r="J5679">
        <f>[1]资金台帐!J5679&amp;""</f>
      </c>
      <c r="N5679">
        <f>[1]资金台帐!N5679</f>
      </c>
      <c r="O5679">
        <f>[1]资金台帐!O5679&amp;""</f>
      </c>
      <c r="P5679">
        <f>[1]资金台帐!P5679&amp;""</f>
      </c>
      <c r="Q5679">
        <f>[1]资金台帐!Q5679&amp;""</f>
      </c>
      <c r="T5679">
        <f>[1]资金台帐!T5679&amp;""</f>
      </c>
      <c r="U5679">
        <f>[1]资金台帐!U5679&amp;""</f>
      </c>
      <c r="W5679">
        <f>[1]资金台帐!W5679&amp;""</f>
      </c>
      <c r="X5679">
        <f>[1]资金台帐!X5679&amp;""</f>
      </c>
      <c r="AB5679">
        <f>[1]资金台帐!AB5679</f>
        <v>0</v>
      </c>
      <c r="AC5679">
        <f>[1]资金台帐!AC5679</f>
        <v>0</v>
      </c>
      <c r="AD5679">
        <f>[1]资金台帐!AD5679</f>
        <v>0</v>
      </c>
      <c r="AJ5679">
        <f>[1]资金台帐!AJ5679</f>
        <v>0</v>
      </c>
      <c r="AK5679">
        <f>[1]资金台帐!AK5679</f>
        <v>0</v>
      </c>
      <c r="BA5679" s="22">
        <f t="shared" si="0"/>
      </c>
    </row>
    <row r="5680">
      <c r="B5680">
        <f>[1]资金台帐!B5680&amp;""</f>
      </c>
      <c r="H5680">
        <f>[1]资金台帐!H5680&amp;""</f>
      </c>
      <c r="J5680">
        <f>[1]资金台帐!J5680&amp;""</f>
      </c>
      <c r="N5680">
        <f>[1]资金台帐!N5680</f>
      </c>
      <c r="O5680">
        <f>[1]资金台帐!O5680&amp;""</f>
      </c>
      <c r="P5680">
        <f>[1]资金台帐!P5680&amp;""</f>
      </c>
      <c r="Q5680">
        <f>[1]资金台帐!Q5680&amp;""</f>
      </c>
      <c r="T5680">
        <f>[1]资金台帐!T5680&amp;""</f>
      </c>
      <c r="U5680">
        <f>[1]资金台帐!U5680&amp;""</f>
      </c>
      <c r="W5680">
        <f>[1]资金台帐!W5680&amp;""</f>
      </c>
      <c r="X5680">
        <f>[1]资金台帐!X5680&amp;""</f>
      </c>
      <c r="AB5680">
        <f>[1]资金台帐!AB5680</f>
        <v>0</v>
      </c>
      <c r="AC5680">
        <f>[1]资金台帐!AC5680</f>
        <v>0</v>
      </c>
      <c r="AD5680">
        <f>[1]资金台帐!AD5680</f>
        <v>0</v>
      </c>
      <c r="AJ5680">
        <f>[1]资金台帐!AJ5680</f>
        <v>0</v>
      </c>
      <c r="AK5680">
        <f>[1]资金台帐!AK5680</f>
        <v>0</v>
      </c>
      <c r="BA5680" s="22">
        <f t="shared" si="0"/>
      </c>
    </row>
    <row r="5681">
      <c r="B5681">
        <f>[1]资金台帐!B5681&amp;""</f>
      </c>
      <c r="H5681">
        <f>[1]资金台帐!H5681&amp;""</f>
      </c>
      <c r="J5681">
        <f>[1]资金台帐!J5681&amp;""</f>
      </c>
      <c r="N5681">
        <f>[1]资金台帐!N5681</f>
      </c>
      <c r="O5681">
        <f>[1]资金台帐!O5681&amp;""</f>
      </c>
      <c r="P5681">
        <f>[1]资金台帐!P5681&amp;""</f>
      </c>
      <c r="Q5681">
        <f>[1]资金台帐!Q5681&amp;""</f>
      </c>
      <c r="T5681">
        <f>[1]资金台帐!T5681&amp;""</f>
      </c>
      <c r="U5681">
        <f>[1]资金台帐!U5681&amp;""</f>
      </c>
      <c r="W5681">
        <f>[1]资金台帐!W5681&amp;""</f>
      </c>
      <c r="X5681">
        <f>[1]资金台帐!X5681&amp;""</f>
      </c>
      <c r="AB5681">
        <f>[1]资金台帐!AB5681</f>
        <v>0</v>
      </c>
      <c r="AC5681">
        <f>[1]资金台帐!AC5681</f>
        <v>0</v>
      </c>
      <c r="AD5681">
        <f>[1]资金台帐!AD5681</f>
        <v>0</v>
      </c>
      <c r="AJ5681">
        <f>[1]资金台帐!AJ5681</f>
        <v>0</v>
      </c>
      <c r="AK5681">
        <f>[1]资金台帐!AK5681</f>
        <v>0</v>
      </c>
      <c r="BA5681" s="22">
        <f t="shared" si="0"/>
      </c>
    </row>
    <row r="5682">
      <c r="B5682">
        <f>[1]资金台帐!B5682&amp;""</f>
      </c>
      <c r="H5682">
        <f>[1]资金台帐!H5682&amp;""</f>
      </c>
      <c r="J5682">
        <f>[1]资金台帐!J5682&amp;""</f>
      </c>
      <c r="N5682">
        <f>[1]资金台帐!N5682</f>
      </c>
      <c r="O5682">
        <f>[1]资金台帐!O5682&amp;""</f>
      </c>
      <c r="P5682">
        <f>[1]资金台帐!P5682&amp;""</f>
      </c>
      <c r="Q5682">
        <f>[1]资金台帐!Q5682&amp;""</f>
      </c>
      <c r="T5682">
        <f>[1]资金台帐!T5682&amp;""</f>
      </c>
      <c r="U5682">
        <f>[1]资金台帐!U5682&amp;""</f>
      </c>
      <c r="W5682">
        <f>[1]资金台帐!W5682&amp;""</f>
      </c>
      <c r="X5682">
        <f>[1]资金台帐!X5682&amp;""</f>
      </c>
      <c r="AB5682">
        <f>[1]资金台帐!AB5682</f>
        <v>0</v>
      </c>
      <c r="AC5682">
        <f>[1]资金台帐!AC5682</f>
        <v>0</v>
      </c>
      <c r="AD5682">
        <f>[1]资金台帐!AD5682</f>
        <v>0</v>
      </c>
      <c r="AJ5682">
        <f>[1]资金台帐!AJ5682</f>
        <v>0</v>
      </c>
      <c r="AK5682">
        <f>[1]资金台帐!AK5682</f>
        <v>0</v>
      </c>
      <c r="BA5682" s="22">
        <f t="shared" si="0"/>
      </c>
    </row>
    <row r="5683">
      <c r="B5683">
        <f>[1]资金台帐!B5683&amp;""</f>
      </c>
      <c r="H5683">
        <f>[1]资金台帐!H5683&amp;""</f>
      </c>
      <c r="J5683">
        <f>[1]资金台帐!J5683&amp;""</f>
      </c>
      <c r="N5683">
        <f>[1]资金台帐!N5683</f>
      </c>
      <c r="O5683">
        <f>[1]资金台帐!O5683&amp;""</f>
      </c>
      <c r="P5683">
        <f>[1]资金台帐!P5683&amp;""</f>
      </c>
      <c r="Q5683">
        <f>[1]资金台帐!Q5683&amp;""</f>
      </c>
      <c r="T5683">
        <f>[1]资金台帐!T5683&amp;""</f>
      </c>
      <c r="U5683">
        <f>[1]资金台帐!U5683&amp;""</f>
      </c>
      <c r="W5683">
        <f>[1]资金台帐!W5683&amp;""</f>
      </c>
      <c r="X5683">
        <f>[1]资金台帐!X5683&amp;""</f>
      </c>
      <c r="AB5683">
        <f>[1]资金台帐!AB5683</f>
        <v>0</v>
      </c>
      <c r="AC5683">
        <f>[1]资金台帐!AC5683</f>
        <v>0</v>
      </c>
      <c r="AD5683">
        <f>[1]资金台帐!AD5683</f>
        <v>0</v>
      </c>
      <c r="AJ5683">
        <f>[1]资金台帐!AJ5683</f>
        <v>0</v>
      </c>
      <c r="AK5683">
        <f>[1]资金台帐!AK5683</f>
        <v>0</v>
      </c>
      <c r="BA5683" s="22">
        <f t="shared" si="0"/>
      </c>
    </row>
    <row r="5684">
      <c r="B5684">
        <f>[1]资金台帐!B5684&amp;""</f>
      </c>
      <c r="H5684">
        <f>[1]资金台帐!H5684&amp;""</f>
      </c>
      <c r="J5684">
        <f>[1]资金台帐!J5684&amp;""</f>
      </c>
      <c r="N5684">
        <f>[1]资金台帐!N5684</f>
      </c>
      <c r="O5684">
        <f>[1]资金台帐!O5684&amp;""</f>
      </c>
      <c r="P5684">
        <f>[1]资金台帐!P5684&amp;""</f>
      </c>
      <c r="Q5684">
        <f>[1]资金台帐!Q5684&amp;""</f>
      </c>
      <c r="T5684">
        <f>[1]资金台帐!T5684&amp;""</f>
      </c>
      <c r="U5684">
        <f>[1]资金台帐!U5684&amp;""</f>
      </c>
      <c r="W5684">
        <f>[1]资金台帐!W5684&amp;""</f>
      </c>
      <c r="X5684">
        <f>[1]资金台帐!X5684&amp;""</f>
      </c>
      <c r="AB5684">
        <f>[1]资金台帐!AB5684</f>
        <v>0</v>
      </c>
      <c r="AC5684">
        <f>[1]资金台帐!AC5684</f>
        <v>0</v>
      </c>
      <c r="AD5684">
        <f>[1]资金台帐!AD5684</f>
        <v>0</v>
      </c>
      <c r="AJ5684">
        <f>[1]资金台帐!AJ5684</f>
        <v>0</v>
      </c>
      <c r="AK5684">
        <f>[1]资金台帐!AK5684</f>
        <v>0</v>
      </c>
      <c r="BA5684" s="22">
        <f t="shared" si="0"/>
      </c>
    </row>
    <row r="5685">
      <c r="B5685">
        <f>[1]资金台帐!B5685&amp;""</f>
      </c>
      <c r="H5685">
        <f>[1]资金台帐!H5685&amp;""</f>
      </c>
      <c r="J5685">
        <f>[1]资金台帐!J5685&amp;""</f>
      </c>
      <c r="N5685">
        <f>[1]资金台帐!N5685</f>
      </c>
      <c r="O5685">
        <f>[1]资金台帐!O5685&amp;""</f>
      </c>
      <c r="P5685">
        <f>[1]资金台帐!P5685&amp;""</f>
      </c>
      <c r="Q5685">
        <f>[1]资金台帐!Q5685&amp;""</f>
      </c>
      <c r="T5685">
        <f>[1]资金台帐!T5685&amp;""</f>
      </c>
      <c r="U5685">
        <f>[1]资金台帐!U5685&amp;""</f>
      </c>
      <c r="W5685">
        <f>[1]资金台帐!W5685&amp;""</f>
      </c>
      <c r="X5685">
        <f>[1]资金台帐!X5685&amp;""</f>
      </c>
      <c r="AB5685">
        <f>[1]资金台帐!AB5685</f>
        <v>0</v>
      </c>
      <c r="AC5685">
        <f>[1]资金台帐!AC5685</f>
        <v>0</v>
      </c>
      <c r="AD5685">
        <f>[1]资金台帐!AD5685</f>
        <v>0</v>
      </c>
      <c r="AJ5685">
        <f>[1]资金台帐!AJ5685</f>
        <v>0</v>
      </c>
      <c r="AK5685">
        <f>[1]资金台帐!AK5685</f>
        <v>0</v>
      </c>
      <c r="BA5685" s="22">
        <f t="shared" si="0"/>
      </c>
    </row>
    <row r="5686">
      <c r="B5686">
        <f>[1]资金台帐!B5686&amp;""</f>
      </c>
      <c r="H5686">
        <f>[1]资金台帐!H5686&amp;""</f>
      </c>
      <c r="J5686">
        <f>[1]资金台帐!J5686&amp;""</f>
      </c>
      <c r="N5686">
        <f>[1]资金台帐!N5686</f>
      </c>
      <c r="O5686">
        <f>[1]资金台帐!O5686&amp;""</f>
      </c>
      <c r="P5686">
        <f>[1]资金台帐!P5686&amp;""</f>
      </c>
      <c r="Q5686">
        <f>[1]资金台帐!Q5686&amp;""</f>
      </c>
      <c r="T5686">
        <f>[1]资金台帐!T5686&amp;""</f>
      </c>
      <c r="U5686">
        <f>[1]资金台帐!U5686&amp;""</f>
      </c>
      <c r="W5686">
        <f>[1]资金台帐!W5686&amp;""</f>
      </c>
      <c r="X5686">
        <f>[1]资金台帐!X5686&amp;""</f>
      </c>
      <c r="AB5686">
        <f>[1]资金台帐!AB5686</f>
        <v>0</v>
      </c>
      <c r="AC5686">
        <f>[1]资金台帐!AC5686</f>
        <v>0</v>
      </c>
      <c r="AD5686">
        <f>[1]资金台帐!AD5686</f>
        <v>0</v>
      </c>
      <c r="AJ5686">
        <f>[1]资金台帐!AJ5686</f>
        <v>0</v>
      </c>
      <c r="AK5686">
        <f>[1]资金台帐!AK5686</f>
        <v>0</v>
      </c>
      <c r="BA5686" s="22">
        <f t="shared" si="0"/>
      </c>
    </row>
    <row r="5687">
      <c r="B5687">
        <f>[1]资金台帐!B5687&amp;""</f>
      </c>
      <c r="H5687">
        <f>[1]资金台帐!H5687&amp;""</f>
      </c>
      <c r="J5687">
        <f>[1]资金台帐!J5687&amp;""</f>
      </c>
      <c r="N5687">
        <f>[1]资金台帐!N5687</f>
      </c>
      <c r="O5687">
        <f>[1]资金台帐!O5687&amp;""</f>
      </c>
      <c r="P5687">
        <f>[1]资金台帐!P5687&amp;""</f>
      </c>
      <c r="Q5687">
        <f>[1]资金台帐!Q5687&amp;""</f>
      </c>
      <c r="T5687">
        <f>[1]资金台帐!T5687&amp;""</f>
      </c>
      <c r="U5687">
        <f>[1]资金台帐!U5687&amp;""</f>
      </c>
      <c r="W5687">
        <f>[1]资金台帐!W5687&amp;""</f>
      </c>
      <c r="X5687">
        <f>[1]资金台帐!X5687&amp;""</f>
      </c>
      <c r="AB5687">
        <f>[1]资金台帐!AB5687</f>
        <v>0</v>
      </c>
      <c r="AC5687">
        <f>[1]资金台帐!AC5687</f>
        <v>0</v>
      </c>
      <c r="AD5687">
        <f>[1]资金台帐!AD5687</f>
        <v>0</v>
      </c>
      <c r="AJ5687">
        <f>[1]资金台帐!AJ5687</f>
        <v>0</v>
      </c>
      <c r="AK5687">
        <f>[1]资金台帐!AK5687</f>
        <v>0</v>
      </c>
      <c r="BA5687" s="22">
        <f t="shared" si="0"/>
      </c>
    </row>
    <row r="5688">
      <c r="B5688">
        <f>[1]资金台帐!B5688&amp;""</f>
      </c>
      <c r="H5688">
        <f>[1]资金台帐!H5688&amp;""</f>
      </c>
      <c r="J5688">
        <f>[1]资金台帐!J5688&amp;""</f>
      </c>
      <c r="N5688">
        <f>[1]资金台帐!N5688</f>
      </c>
      <c r="O5688">
        <f>[1]资金台帐!O5688&amp;""</f>
      </c>
      <c r="P5688">
        <f>[1]资金台帐!P5688&amp;""</f>
      </c>
      <c r="Q5688">
        <f>[1]资金台帐!Q5688&amp;""</f>
      </c>
      <c r="T5688">
        <f>[1]资金台帐!T5688&amp;""</f>
      </c>
      <c r="U5688">
        <f>[1]资金台帐!U5688&amp;""</f>
      </c>
      <c r="W5688">
        <f>[1]资金台帐!W5688&amp;""</f>
      </c>
      <c r="X5688">
        <f>[1]资金台帐!X5688&amp;""</f>
      </c>
      <c r="AB5688">
        <f>[1]资金台帐!AB5688</f>
        <v>0</v>
      </c>
      <c r="AC5688">
        <f>[1]资金台帐!AC5688</f>
        <v>0</v>
      </c>
      <c r="AD5688">
        <f>[1]资金台帐!AD5688</f>
        <v>0</v>
      </c>
      <c r="AJ5688">
        <f>[1]资金台帐!AJ5688</f>
        <v>0</v>
      </c>
      <c r="AK5688">
        <f>[1]资金台帐!AK5688</f>
        <v>0</v>
      </c>
      <c r="BA5688" s="22">
        <f t="shared" si="0"/>
      </c>
    </row>
    <row r="5689">
      <c r="B5689">
        <f>[1]资金台帐!B5689&amp;""</f>
      </c>
      <c r="H5689">
        <f>[1]资金台帐!H5689&amp;""</f>
      </c>
      <c r="J5689">
        <f>[1]资金台帐!J5689&amp;""</f>
      </c>
      <c r="N5689">
        <f>[1]资金台帐!N5689</f>
      </c>
      <c r="O5689">
        <f>[1]资金台帐!O5689&amp;""</f>
      </c>
      <c r="P5689">
        <f>[1]资金台帐!P5689&amp;""</f>
      </c>
      <c r="Q5689">
        <f>[1]资金台帐!Q5689&amp;""</f>
      </c>
      <c r="T5689">
        <f>[1]资金台帐!T5689&amp;""</f>
      </c>
      <c r="U5689">
        <f>[1]资金台帐!U5689&amp;""</f>
      </c>
      <c r="W5689">
        <f>[1]资金台帐!W5689&amp;""</f>
      </c>
      <c r="X5689">
        <f>[1]资金台帐!X5689&amp;""</f>
      </c>
      <c r="AB5689">
        <f>[1]资金台帐!AB5689</f>
        <v>0</v>
      </c>
      <c r="AC5689">
        <f>[1]资金台帐!AC5689</f>
        <v>0</v>
      </c>
      <c r="AD5689">
        <f>[1]资金台帐!AD5689</f>
        <v>0</v>
      </c>
      <c r="AJ5689">
        <f>[1]资金台帐!AJ5689</f>
        <v>0</v>
      </c>
      <c r="AK5689">
        <f>[1]资金台帐!AK5689</f>
        <v>0</v>
      </c>
      <c r="BA5689" s="22">
        <f t="shared" si="0"/>
      </c>
    </row>
    <row r="5690">
      <c r="B5690">
        <f>[1]资金台帐!B5690&amp;""</f>
      </c>
      <c r="H5690">
        <f>[1]资金台帐!H5690&amp;""</f>
      </c>
      <c r="J5690">
        <f>[1]资金台帐!J5690&amp;""</f>
      </c>
      <c r="N5690">
        <f>[1]资金台帐!N5690</f>
      </c>
      <c r="O5690">
        <f>[1]资金台帐!O5690&amp;""</f>
      </c>
      <c r="P5690">
        <f>[1]资金台帐!P5690&amp;""</f>
      </c>
      <c r="Q5690">
        <f>[1]资金台帐!Q5690&amp;""</f>
      </c>
      <c r="T5690">
        <f>[1]资金台帐!T5690&amp;""</f>
      </c>
      <c r="U5690">
        <f>[1]资金台帐!U5690&amp;""</f>
      </c>
      <c r="W5690">
        <f>[1]资金台帐!W5690&amp;""</f>
      </c>
      <c r="X5690">
        <f>[1]资金台帐!X5690&amp;""</f>
      </c>
      <c r="AB5690">
        <f>[1]资金台帐!AB5690</f>
        <v>0</v>
      </c>
      <c r="AC5690">
        <f>[1]资金台帐!AC5690</f>
        <v>0</v>
      </c>
      <c r="AD5690">
        <f>[1]资金台帐!AD5690</f>
        <v>0</v>
      </c>
      <c r="AJ5690">
        <f>[1]资金台帐!AJ5690</f>
        <v>0</v>
      </c>
      <c r="AK5690">
        <f>[1]资金台帐!AK5690</f>
        <v>0</v>
      </c>
      <c r="BA5690" s="22">
        <f t="shared" si="0"/>
      </c>
    </row>
    <row r="5691">
      <c r="B5691">
        <f>[1]资金台帐!B5691&amp;""</f>
      </c>
      <c r="H5691">
        <f>[1]资金台帐!H5691&amp;""</f>
      </c>
      <c r="J5691">
        <f>[1]资金台帐!J5691&amp;""</f>
      </c>
      <c r="N5691">
        <f>[1]资金台帐!N5691</f>
      </c>
      <c r="O5691">
        <f>[1]资金台帐!O5691&amp;""</f>
      </c>
      <c r="P5691">
        <f>[1]资金台帐!P5691&amp;""</f>
      </c>
      <c r="Q5691">
        <f>[1]资金台帐!Q5691&amp;""</f>
      </c>
      <c r="T5691">
        <f>[1]资金台帐!T5691&amp;""</f>
      </c>
      <c r="U5691">
        <f>[1]资金台帐!U5691&amp;""</f>
      </c>
      <c r="W5691">
        <f>[1]资金台帐!W5691&amp;""</f>
      </c>
      <c r="X5691">
        <f>[1]资金台帐!X5691&amp;""</f>
      </c>
      <c r="AB5691">
        <f>[1]资金台帐!AB5691</f>
        <v>0</v>
      </c>
      <c r="AC5691">
        <f>[1]资金台帐!AC5691</f>
        <v>0</v>
      </c>
      <c r="AD5691">
        <f>[1]资金台帐!AD5691</f>
        <v>0</v>
      </c>
      <c r="AJ5691">
        <f>[1]资金台帐!AJ5691</f>
        <v>0</v>
      </c>
      <c r="AK5691">
        <f>[1]资金台帐!AK5691</f>
        <v>0</v>
      </c>
      <c r="BA5691" s="22">
        <f t="shared" si="0"/>
      </c>
    </row>
    <row r="5692">
      <c r="B5692">
        <f>[1]资金台帐!B5692&amp;""</f>
      </c>
      <c r="H5692">
        <f>[1]资金台帐!H5692&amp;""</f>
      </c>
      <c r="J5692">
        <f>[1]资金台帐!J5692&amp;""</f>
      </c>
      <c r="N5692">
        <f>[1]资金台帐!N5692</f>
      </c>
      <c r="O5692">
        <f>[1]资金台帐!O5692&amp;""</f>
      </c>
      <c r="P5692">
        <f>[1]资金台帐!P5692&amp;""</f>
      </c>
      <c r="Q5692">
        <f>[1]资金台帐!Q5692&amp;""</f>
      </c>
      <c r="T5692">
        <f>[1]资金台帐!T5692&amp;""</f>
      </c>
      <c r="U5692">
        <f>[1]资金台帐!U5692&amp;""</f>
      </c>
      <c r="W5692">
        <f>[1]资金台帐!W5692&amp;""</f>
      </c>
      <c r="X5692">
        <f>[1]资金台帐!X5692&amp;""</f>
      </c>
      <c r="AB5692">
        <f>[1]资金台帐!AB5692</f>
        <v>0</v>
      </c>
      <c r="AC5692">
        <f>[1]资金台帐!AC5692</f>
        <v>0</v>
      </c>
      <c r="AD5692">
        <f>[1]资金台帐!AD5692</f>
        <v>0</v>
      </c>
      <c r="AJ5692">
        <f>[1]资金台帐!AJ5692</f>
        <v>0</v>
      </c>
      <c r="AK5692">
        <f>[1]资金台帐!AK5692</f>
        <v>0</v>
      </c>
      <c r="BA5692" s="22">
        <f t="shared" si="0"/>
      </c>
    </row>
    <row r="5693">
      <c r="B5693">
        <f>[1]资金台帐!B5693&amp;""</f>
      </c>
      <c r="H5693">
        <f>[1]资金台帐!H5693&amp;""</f>
      </c>
      <c r="J5693">
        <f>[1]资金台帐!J5693&amp;""</f>
      </c>
      <c r="N5693">
        <f>[1]资金台帐!N5693</f>
      </c>
      <c r="O5693">
        <f>[1]资金台帐!O5693&amp;""</f>
      </c>
      <c r="P5693">
        <f>[1]资金台帐!P5693&amp;""</f>
      </c>
      <c r="Q5693">
        <f>[1]资金台帐!Q5693&amp;""</f>
      </c>
      <c r="T5693">
        <f>[1]资金台帐!T5693&amp;""</f>
      </c>
      <c r="U5693">
        <f>[1]资金台帐!U5693&amp;""</f>
      </c>
      <c r="W5693">
        <f>[1]资金台帐!W5693&amp;""</f>
      </c>
      <c r="X5693">
        <f>[1]资金台帐!X5693&amp;""</f>
      </c>
      <c r="AB5693">
        <f>[1]资金台帐!AB5693</f>
        <v>0</v>
      </c>
      <c r="AC5693">
        <f>[1]资金台帐!AC5693</f>
        <v>0</v>
      </c>
      <c r="AD5693">
        <f>[1]资金台帐!AD5693</f>
        <v>0</v>
      </c>
      <c r="AJ5693">
        <f>[1]资金台帐!AJ5693</f>
        <v>0</v>
      </c>
      <c r="AK5693">
        <f>[1]资金台帐!AK5693</f>
        <v>0</v>
      </c>
      <c r="BA5693" s="22">
        <f t="shared" si="0"/>
      </c>
    </row>
    <row r="5694">
      <c r="B5694">
        <f>[1]资金台帐!B5694&amp;""</f>
      </c>
      <c r="H5694">
        <f>[1]资金台帐!H5694&amp;""</f>
      </c>
      <c r="J5694">
        <f>[1]资金台帐!J5694&amp;""</f>
      </c>
      <c r="N5694">
        <f>[1]资金台帐!N5694</f>
      </c>
      <c r="O5694">
        <f>[1]资金台帐!O5694&amp;""</f>
      </c>
      <c r="P5694">
        <f>[1]资金台帐!P5694&amp;""</f>
      </c>
      <c r="Q5694">
        <f>[1]资金台帐!Q5694&amp;""</f>
      </c>
      <c r="T5694">
        <f>[1]资金台帐!T5694&amp;""</f>
      </c>
      <c r="U5694">
        <f>[1]资金台帐!U5694&amp;""</f>
      </c>
      <c r="W5694">
        <f>[1]资金台帐!W5694&amp;""</f>
      </c>
      <c r="X5694">
        <f>[1]资金台帐!X5694&amp;""</f>
      </c>
      <c r="AB5694">
        <f>[1]资金台帐!AB5694</f>
        <v>0</v>
      </c>
      <c r="AC5694">
        <f>[1]资金台帐!AC5694</f>
        <v>0</v>
      </c>
      <c r="AD5694">
        <f>[1]资金台帐!AD5694</f>
        <v>0</v>
      </c>
      <c r="AJ5694">
        <f>[1]资金台帐!AJ5694</f>
        <v>0</v>
      </c>
      <c r="AK5694">
        <f>[1]资金台帐!AK5694</f>
        <v>0</v>
      </c>
      <c r="BA5694" s="22">
        <f t="shared" si="0"/>
      </c>
    </row>
    <row r="5695">
      <c r="B5695">
        <f>[1]资金台帐!B5695&amp;""</f>
      </c>
      <c r="H5695">
        <f>[1]资金台帐!H5695&amp;""</f>
      </c>
      <c r="J5695">
        <f>[1]资金台帐!J5695&amp;""</f>
      </c>
      <c r="N5695">
        <f>[1]资金台帐!N5695</f>
      </c>
      <c r="O5695">
        <f>[1]资金台帐!O5695&amp;""</f>
      </c>
      <c r="P5695">
        <f>[1]资金台帐!P5695&amp;""</f>
      </c>
      <c r="Q5695">
        <f>[1]资金台帐!Q5695&amp;""</f>
      </c>
      <c r="T5695">
        <f>[1]资金台帐!T5695&amp;""</f>
      </c>
      <c r="U5695">
        <f>[1]资金台帐!U5695&amp;""</f>
      </c>
      <c r="W5695">
        <f>[1]资金台帐!W5695&amp;""</f>
      </c>
      <c r="X5695">
        <f>[1]资金台帐!X5695&amp;""</f>
      </c>
      <c r="AB5695">
        <f>[1]资金台帐!AB5695</f>
        <v>0</v>
      </c>
      <c r="AC5695">
        <f>[1]资金台帐!AC5695</f>
        <v>0</v>
      </c>
      <c r="AD5695">
        <f>[1]资金台帐!AD5695</f>
        <v>0</v>
      </c>
      <c r="AJ5695">
        <f>[1]资金台帐!AJ5695</f>
        <v>0</v>
      </c>
      <c r="AK5695">
        <f>[1]资金台帐!AK5695</f>
        <v>0</v>
      </c>
      <c r="BA5695" s="22">
        <f t="shared" si="0"/>
      </c>
    </row>
    <row r="5696">
      <c r="B5696">
        <f>[1]资金台帐!B5696&amp;""</f>
      </c>
      <c r="H5696">
        <f>[1]资金台帐!H5696&amp;""</f>
      </c>
      <c r="J5696">
        <f>[1]资金台帐!J5696&amp;""</f>
      </c>
      <c r="N5696">
        <f>[1]资金台帐!N5696</f>
      </c>
      <c r="O5696">
        <f>[1]资金台帐!O5696&amp;""</f>
      </c>
      <c r="P5696">
        <f>[1]资金台帐!P5696&amp;""</f>
      </c>
      <c r="Q5696">
        <f>[1]资金台帐!Q5696&amp;""</f>
      </c>
      <c r="T5696">
        <f>[1]资金台帐!T5696&amp;""</f>
      </c>
      <c r="U5696">
        <f>[1]资金台帐!U5696&amp;""</f>
      </c>
      <c r="W5696">
        <f>[1]资金台帐!W5696&amp;""</f>
      </c>
      <c r="X5696">
        <f>[1]资金台帐!X5696&amp;""</f>
      </c>
      <c r="AB5696">
        <f>[1]资金台帐!AB5696</f>
        <v>0</v>
      </c>
      <c r="AC5696">
        <f>[1]资金台帐!AC5696</f>
        <v>0</v>
      </c>
      <c r="AD5696">
        <f>[1]资金台帐!AD5696</f>
        <v>0</v>
      </c>
      <c r="AJ5696">
        <f>[1]资金台帐!AJ5696</f>
        <v>0</v>
      </c>
      <c r="AK5696">
        <f>[1]资金台帐!AK5696</f>
        <v>0</v>
      </c>
      <c r="BA5696" s="22">
        <f t="shared" si="0"/>
      </c>
    </row>
    <row r="5697">
      <c r="B5697">
        <f>[1]资金台帐!B5697&amp;""</f>
      </c>
      <c r="H5697">
        <f>[1]资金台帐!H5697&amp;""</f>
      </c>
      <c r="J5697">
        <f>[1]资金台帐!J5697&amp;""</f>
      </c>
      <c r="N5697">
        <f>[1]资金台帐!N5697</f>
      </c>
      <c r="O5697">
        <f>[1]资金台帐!O5697&amp;""</f>
      </c>
      <c r="P5697">
        <f>[1]资金台帐!P5697&amp;""</f>
      </c>
      <c r="Q5697">
        <f>[1]资金台帐!Q5697&amp;""</f>
      </c>
      <c r="T5697">
        <f>[1]资金台帐!T5697&amp;""</f>
      </c>
      <c r="U5697">
        <f>[1]资金台帐!U5697&amp;""</f>
      </c>
      <c r="W5697">
        <f>[1]资金台帐!W5697&amp;""</f>
      </c>
      <c r="X5697">
        <f>[1]资金台帐!X5697&amp;""</f>
      </c>
      <c r="AB5697">
        <f>[1]资金台帐!AB5697</f>
        <v>0</v>
      </c>
      <c r="AC5697">
        <f>[1]资金台帐!AC5697</f>
        <v>0</v>
      </c>
      <c r="AD5697">
        <f>[1]资金台帐!AD5697</f>
        <v>0</v>
      </c>
      <c r="AJ5697">
        <f>[1]资金台帐!AJ5697</f>
        <v>0</v>
      </c>
      <c r="AK5697">
        <f>[1]资金台帐!AK5697</f>
        <v>0</v>
      </c>
      <c r="BA5697" s="22">
        <f t="shared" si="0"/>
      </c>
    </row>
    <row r="5698">
      <c r="B5698">
        <f>[1]资金台帐!B5698&amp;""</f>
      </c>
      <c r="H5698">
        <f>[1]资金台帐!H5698&amp;""</f>
      </c>
      <c r="J5698">
        <f>[1]资金台帐!J5698&amp;""</f>
      </c>
      <c r="N5698">
        <f>[1]资金台帐!N5698</f>
      </c>
      <c r="O5698">
        <f>[1]资金台帐!O5698&amp;""</f>
      </c>
      <c r="P5698">
        <f>[1]资金台帐!P5698&amp;""</f>
      </c>
      <c r="Q5698">
        <f>[1]资金台帐!Q5698&amp;""</f>
      </c>
      <c r="T5698">
        <f>[1]资金台帐!T5698&amp;""</f>
      </c>
      <c r="U5698">
        <f>[1]资金台帐!U5698&amp;""</f>
      </c>
      <c r="W5698">
        <f>[1]资金台帐!W5698&amp;""</f>
      </c>
      <c r="X5698">
        <f>[1]资金台帐!X5698&amp;""</f>
      </c>
      <c r="AB5698">
        <f>[1]资金台帐!AB5698</f>
        <v>0</v>
      </c>
      <c r="AC5698">
        <f>[1]资金台帐!AC5698</f>
        <v>0</v>
      </c>
      <c r="AD5698">
        <f>[1]资金台帐!AD5698</f>
        <v>0</v>
      </c>
      <c r="AJ5698">
        <f>[1]资金台帐!AJ5698</f>
        <v>0</v>
      </c>
      <c r="AK5698">
        <f>[1]资金台帐!AK5698</f>
        <v>0</v>
      </c>
      <c r="BA5698" s="22">
        <f t="shared" si="0"/>
      </c>
    </row>
    <row r="5699">
      <c r="B5699">
        <f>[1]资金台帐!B5699&amp;""</f>
      </c>
      <c r="H5699">
        <f>[1]资金台帐!H5699&amp;""</f>
      </c>
      <c r="J5699">
        <f>[1]资金台帐!J5699&amp;""</f>
      </c>
      <c r="N5699">
        <f>[1]资金台帐!N5699</f>
      </c>
      <c r="O5699">
        <f>[1]资金台帐!O5699&amp;""</f>
      </c>
      <c r="P5699">
        <f>[1]资金台帐!P5699&amp;""</f>
      </c>
      <c r="Q5699">
        <f>[1]资金台帐!Q5699&amp;""</f>
      </c>
      <c r="T5699">
        <f>[1]资金台帐!T5699&amp;""</f>
      </c>
      <c r="U5699">
        <f>[1]资金台帐!U5699&amp;""</f>
      </c>
      <c r="W5699">
        <f>[1]资金台帐!W5699&amp;""</f>
      </c>
      <c r="X5699">
        <f>[1]资金台帐!X5699&amp;""</f>
      </c>
      <c r="AB5699">
        <f>[1]资金台帐!AB5699</f>
        <v>0</v>
      </c>
      <c r="AC5699">
        <f>[1]资金台帐!AC5699</f>
        <v>0</v>
      </c>
      <c r="AD5699">
        <f>[1]资金台帐!AD5699</f>
        <v>0</v>
      </c>
      <c r="AJ5699">
        <f>[1]资金台帐!AJ5699</f>
        <v>0</v>
      </c>
      <c r="AK5699">
        <f>[1]资金台帐!AK5699</f>
        <v>0</v>
      </c>
      <c r="BA5699" s="22">
        <f t="shared" si="0"/>
      </c>
    </row>
    <row r="5700">
      <c r="B5700">
        <f>[1]资金台帐!B5700&amp;""</f>
      </c>
      <c r="H5700">
        <f>[1]资金台帐!H5700&amp;""</f>
      </c>
      <c r="J5700">
        <f>[1]资金台帐!J5700&amp;""</f>
      </c>
      <c r="N5700">
        <f>[1]资金台帐!N5700</f>
      </c>
      <c r="O5700">
        <f>[1]资金台帐!O5700&amp;""</f>
      </c>
      <c r="P5700">
        <f>[1]资金台帐!P5700&amp;""</f>
      </c>
      <c r="Q5700">
        <f>[1]资金台帐!Q5700&amp;""</f>
      </c>
      <c r="T5700">
        <f>[1]资金台帐!T5700&amp;""</f>
      </c>
      <c r="U5700">
        <f>[1]资金台帐!U5700&amp;""</f>
      </c>
      <c r="W5700">
        <f>[1]资金台帐!W5700&amp;""</f>
      </c>
      <c r="X5700">
        <f>[1]资金台帐!X5700&amp;""</f>
      </c>
      <c r="AB5700">
        <f>[1]资金台帐!AB5700</f>
        <v>0</v>
      </c>
      <c r="AC5700">
        <f>[1]资金台帐!AC5700</f>
        <v>0</v>
      </c>
      <c r="AD5700">
        <f>[1]资金台帐!AD5700</f>
        <v>0</v>
      </c>
      <c r="AJ5700">
        <f>[1]资金台帐!AJ5700</f>
        <v>0</v>
      </c>
      <c r="AK5700">
        <f>[1]资金台帐!AK5700</f>
        <v>0</v>
      </c>
      <c r="BA5700" s="22">
        <f t="shared" si="0"/>
      </c>
    </row>
    <row r="5701">
      <c r="B5701">
        <f>[1]资金台帐!B5701&amp;""</f>
      </c>
      <c r="H5701">
        <f>[1]资金台帐!H5701&amp;""</f>
      </c>
      <c r="J5701">
        <f>[1]资金台帐!J5701&amp;""</f>
      </c>
      <c r="N5701">
        <f>[1]资金台帐!N5701</f>
      </c>
      <c r="O5701">
        <f>[1]资金台帐!O5701&amp;""</f>
      </c>
      <c r="P5701">
        <f>[1]资金台帐!P5701&amp;""</f>
      </c>
      <c r="Q5701">
        <f>[1]资金台帐!Q5701&amp;""</f>
      </c>
      <c r="T5701">
        <f>[1]资金台帐!T5701&amp;""</f>
      </c>
      <c r="U5701">
        <f>[1]资金台帐!U5701&amp;""</f>
      </c>
      <c r="W5701">
        <f>[1]资金台帐!W5701&amp;""</f>
      </c>
      <c r="X5701">
        <f>[1]资金台帐!X5701&amp;""</f>
      </c>
      <c r="AB5701">
        <f>[1]资金台帐!AB5701</f>
        <v>0</v>
      </c>
      <c r="AC5701">
        <f>[1]资金台帐!AC5701</f>
        <v>0</v>
      </c>
      <c r="AD5701">
        <f>[1]资金台帐!AD5701</f>
        <v>0</v>
      </c>
      <c r="AJ5701">
        <f>[1]资金台帐!AJ5701</f>
        <v>0</v>
      </c>
      <c r="AK5701">
        <f>[1]资金台帐!AK5701</f>
        <v>0</v>
      </c>
      <c r="BA5701" s="22">
        <f t="shared" si="0"/>
      </c>
    </row>
    <row r="5702">
      <c r="B5702">
        <f>[1]资金台帐!B5702&amp;""</f>
      </c>
      <c r="H5702">
        <f>[1]资金台帐!H5702&amp;""</f>
      </c>
      <c r="J5702">
        <f>[1]资金台帐!J5702&amp;""</f>
      </c>
      <c r="N5702">
        <f>[1]资金台帐!N5702</f>
      </c>
      <c r="O5702">
        <f>[1]资金台帐!O5702&amp;""</f>
      </c>
      <c r="P5702">
        <f>[1]资金台帐!P5702&amp;""</f>
      </c>
      <c r="Q5702">
        <f>[1]资金台帐!Q5702&amp;""</f>
      </c>
      <c r="T5702">
        <f>[1]资金台帐!T5702&amp;""</f>
      </c>
      <c r="U5702">
        <f>[1]资金台帐!U5702&amp;""</f>
      </c>
      <c r="W5702">
        <f>[1]资金台帐!W5702&amp;""</f>
      </c>
      <c r="X5702">
        <f>[1]资金台帐!X5702&amp;""</f>
      </c>
      <c r="AB5702">
        <f>[1]资金台帐!AB5702</f>
        <v>0</v>
      </c>
      <c r="AC5702">
        <f>[1]资金台帐!AC5702</f>
        <v>0</v>
      </c>
      <c r="AD5702">
        <f>[1]资金台帐!AD5702</f>
        <v>0</v>
      </c>
      <c r="AJ5702">
        <f>[1]资金台帐!AJ5702</f>
        <v>0</v>
      </c>
      <c r="AK5702">
        <f>[1]资金台帐!AK5702</f>
        <v>0</v>
      </c>
      <c r="BA5702" s="22">
        <f t="shared" si="0"/>
      </c>
    </row>
    <row r="5703">
      <c r="B5703">
        <f>[1]资金台帐!B5703&amp;""</f>
      </c>
      <c r="H5703">
        <f>[1]资金台帐!H5703&amp;""</f>
      </c>
      <c r="J5703">
        <f>[1]资金台帐!J5703&amp;""</f>
      </c>
      <c r="N5703">
        <f>[1]资金台帐!N5703</f>
      </c>
      <c r="O5703">
        <f>[1]资金台帐!O5703&amp;""</f>
      </c>
      <c r="P5703">
        <f>[1]资金台帐!P5703&amp;""</f>
      </c>
      <c r="Q5703">
        <f>[1]资金台帐!Q5703&amp;""</f>
      </c>
      <c r="T5703">
        <f>[1]资金台帐!T5703&amp;""</f>
      </c>
      <c r="U5703">
        <f>[1]资金台帐!U5703&amp;""</f>
      </c>
      <c r="W5703">
        <f>[1]资金台帐!W5703&amp;""</f>
      </c>
      <c r="X5703">
        <f>[1]资金台帐!X5703&amp;""</f>
      </c>
      <c r="AB5703">
        <f>[1]资金台帐!AB5703</f>
        <v>0</v>
      </c>
      <c r="AC5703">
        <f>[1]资金台帐!AC5703</f>
        <v>0</v>
      </c>
      <c r="AD5703">
        <f>[1]资金台帐!AD5703</f>
        <v>0</v>
      </c>
      <c r="AJ5703">
        <f>[1]资金台帐!AJ5703</f>
        <v>0</v>
      </c>
      <c r="AK5703">
        <f>[1]资金台帐!AK5703</f>
        <v>0</v>
      </c>
      <c r="BA5703" s="22">
        <f t="shared" si="0"/>
      </c>
    </row>
    <row r="5704">
      <c r="B5704">
        <f>[1]资金台帐!B5704&amp;""</f>
      </c>
      <c r="H5704">
        <f>[1]资金台帐!H5704&amp;""</f>
      </c>
      <c r="J5704">
        <f>[1]资金台帐!J5704&amp;""</f>
      </c>
      <c r="N5704">
        <f>[1]资金台帐!N5704</f>
      </c>
      <c r="O5704">
        <f>[1]资金台帐!O5704&amp;""</f>
      </c>
      <c r="P5704">
        <f>[1]资金台帐!P5704&amp;""</f>
      </c>
      <c r="Q5704">
        <f>[1]资金台帐!Q5704&amp;""</f>
      </c>
      <c r="T5704">
        <f>[1]资金台帐!T5704&amp;""</f>
      </c>
      <c r="U5704">
        <f>[1]资金台帐!U5704&amp;""</f>
      </c>
      <c r="W5704">
        <f>[1]资金台帐!W5704&amp;""</f>
      </c>
      <c r="X5704">
        <f>[1]资金台帐!X5704&amp;""</f>
      </c>
      <c r="AB5704">
        <f>[1]资金台帐!AB5704</f>
        <v>0</v>
      </c>
      <c r="AC5704">
        <f>[1]资金台帐!AC5704</f>
        <v>0</v>
      </c>
      <c r="AD5704">
        <f>[1]资金台帐!AD5704</f>
        <v>0</v>
      </c>
      <c r="AJ5704">
        <f>[1]资金台帐!AJ5704</f>
        <v>0</v>
      </c>
      <c r="AK5704">
        <f>[1]资金台帐!AK5704</f>
        <v>0</v>
      </c>
      <c r="BA5704" s="22">
        <f t="shared" si="0"/>
      </c>
    </row>
    <row r="5705">
      <c r="B5705">
        <f>[1]资金台帐!B5705&amp;""</f>
      </c>
      <c r="H5705">
        <f>[1]资金台帐!H5705&amp;""</f>
      </c>
      <c r="J5705">
        <f>[1]资金台帐!J5705&amp;""</f>
      </c>
      <c r="N5705">
        <f>[1]资金台帐!N5705</f>
      </c>
      <c r="O5705">
        <f>[1]资金台帐!O5705&amp;""</f>
      </c>
      <c r="P5705">
        <f>[1]资金台帐!P5705&amp;""</f>
      </c>
      <c r="Q5705">
        <f>[1]资金台帐!Q5705&amp;""</f>
      </c>
      <c r="T5705">
        <f>[1]资金台帐!T5705&amp;""</f>
      </c>
      <c r="U5705">
        <f>[1]资金台帐!U5705&amp;""</f>
      </c>
      <c r="W5705">
        <f>[1]资金台帐!W5705&amp;""</f>
      </c>
      <c r="X5705">
        <f>[1]资金台帐!X5705&amp;""</f>
      </c>
      <c r="AB5705">
        <f>[1]资金台帐!AB5705</f>
        <v>0</v>
      </c>
      <c r="AC5705">
        <f>[1]资金台帐!AC5705</f>
        <v>0</v>
      </c>
      <c r="AD5705">
        <f>[1]资金台帐!AD5705</f>
        <v>0</v>
      </c>
      <c r="AJ5705">
        <f>[1]资金台帐!AJ5705</f>
        <v>0</v>
      </c>
      <c r="AK5705">
        <f>[1]资金台帐!AK5705</f>
        <v>0</v>
      </c>
      <c r="BA5705" s="22">
        <f t="shared" si="0"/>
      </c>
    </row>
    <row r="5706">
      <c r="B5706">
        <f>[1]资金台帐!B5706&amp;""</f>
      </c>
      <c r="H5706">
        <f>[1]资金台帐!H5706&amp;""</f>
      </c>
      <c r="J5706">
        <f>[1]资金台帐!J5706&amp;""</f>
      </c>
      <c r="N5706">
        <f>[1]资金台帐!N5706</f>
      </c>
      <c r="O5706">
        <f>[1]资金台帐!O5706&amp;""</f>
      </c>
      <c r="P5706">
        <f>[1]资金台帐!P5706&amp;""</f>
      </c>
      <c r="Q5706">
        <f>[1]资金台帐!Q5706&amp;""</f>
      </c>
      <c r="T5706">
        <f>[1]资金台帐!T5706&amp;""</f>
      </c>
      <c r="U5706">
        <f>[1]资金台帐!U5706&amp;""</f>
      </c>
      <c r="W5706">
        <f>[1]资金台帐!W5706&amp;""</f>
      </c>
      <c r="X5706">
        <f>[1]资金台帐!X5706&amp;""</f>
      </c>
      <c r="AB5706">
        <f>[1]资金台帐!AB5706</f>
        <v>0</v>
      </c>
      <c r="AC5706">
        <f>[1]资金台帐!AC5706</f>
        <v>0</v>
      </c>
      <c r="AD5706">
        <f>[1]资金台帐!AD5706</f>
        <v>0</v>
      </c>
      <c r="AJ5706">
        <f>[1]资金台帐!AJ5706</f>
        <v>0</v>
      </c>
      <c r="AK5706">
        <f>[1]资金台帐!AK5706</f>
        <v>0</v>
      </c>
      <c r="BA5706" s="22">
        <f t="shared" si="0"/>
      </c>
    </row>
    <row r="5707">
      <c r="B5707">
        <f>[1]资金台帐!B5707&amp;""</f>
      </c>
      <c r="H5707">
        <f>[1]资金台帐!H5707&amp;""</f>
      </c>
      <c r="J5707">
        <f>[1]资金台帐!J5707&amp;""</f>
      </c>
      <c r="N5707">
        <f>[1]资金台帐!N5707</f>
      </c>
      <c r="O5707">
        <f>[1]资金台帐!O5707&amp;""</f>
      </c>
      <c r="P5707">
        <f>[1]资金台帐!P5707&amp;""</f>
      </c>
      <c r="Q5707">
        <f>[1]资金台帐!Q5707&amp;""</f>
      </c>
      <c r="T5707">
        <f>[1]资金台帐!T5707&amp;""</f>
      </c>
      <c r="U5707">
        <f>[1]资金台帐!U5707&amp;""</f>
      </c>
      <c r="W5707">
        <f>[1]资金台帐!W5707&amp;""</f>
      </c>
      <c r="X5707">
        <f>[1]资金台帐!X5707&amp;""</f>
      </c>
      <c r="AB5707">
        <f>[1]资金台帐!AB5707</f>
        <v>0</v>
      </c>
      <c r="AC5707">
        <f>[1]资金台帐!AC5707</f>
        <v>0</v>
      </c>
      <c r="AD5707">
        <f>[1]资金台帐!AD5707</f>
        <v>0</v>
      </c>
      <c r="AJ5707">
        <f>[1]资金台帐!AJ5707</f>
        <v>0</v>
      </c>
      <c r="AK5707">
        <f>[1]资金台帐!AK5707</f>
        <v>0</v>
      </c>
      <c r="BA5707" s="22">
        <f t="shared" si="0"/>
      </c>
    </row>
    <row r="5708">
      <c r="B5708">
        <f>[1]资金台帐!B5708&amp;""</f>
      </c>
      <c r="H5708">
        <f>[1]资金台帐!H5708&amp;""</f>
      </c>
      <c r="J5708">
        <f>[1]资金台帐!J5708&amp;""</f>
      </c>
      <c r="N5708">
        <f>[1]资金台帐!N5708</f>
      </c>
      <c r="O5708">
        <f>[1]资金台帐!O5708&amp;""</f>
      </c>
      <c r="P5708">
        <f>[1]资金台帐!P5708&amp;""</f>
      </c>
      <c r="Q5708">
        <f>[1]资金台帐!Q5708&amp;""</f>
      </c>
      <c r="T5708">
        <f>[1]资金台帐!T5708&amp;""</f>
      </c>
      <c r="U5708">
        <f>[1]资金台帐!U5708&amp;""</f>
      </c>
      <c r="W5708">
        <f>[1]资金台帐!W5708&amp;""</f>
      </c>
      <c r="X5708">
        <f>[1]资金台帐!X5708&amp;""</f>
      </c>
      <c r="AB5708">
        <f>[1]资金台帐!AB5708</f>
        <v>0</v>
      </c>
      <c r="AC5708">
        <f>[1]资金台帐!AC5708</f>
        <v>0</v>
      </c>
      <c r="AD5708">
        <f>[1]资金台帐!AD5708</f>
        <v>0</v>
      </c>
      <c r="AJ5708">
        <f>[1]资金台帐!AJ5708</f>
        <v>0</v>
      </c>
      <c r="AK5708">
        <f>[1]资金台帐!AK5708</f>
        <v>0</v>
      </c>
      <c r="BA5708" s="22">
        <f t="shared" si="0"/>
      </c>
    </row>
    <row r="5709">
      <c r="B5709">
        <f>[1]资金台帐!B5709&amp;""</f>
      </c>
      <c r="H5709">
        <f>[1]资金台帐!H5709&amp;""</f>
      </c>
      <c r="J5709">
        <f>[1]资金台帐!J5709&amp;""</f>
      </c>
      <c r="N5709">
        <f>[1]资金台帐!N5709</f>
      </c>
      <c r="O5709">
        <f>[1]资金台帐!O5709&amp;""</f>
      </c>
      <c r="P5709">
        <f>[1]资金台帐!P5709&amp;""</f>
      </c>
      <c r="Q5709">
        <f>[1]资金台帐!Q5709&amp;""</f>
      </c>
      <c r="T5709">
        <f>[1]资金台帐!T5709&amp;""</f>
      </c>
      <c r="U5709">
        <f>[1]资金台帐!U5709&amp;""</f>
      </c>
      <c r="W5709">
        <f>[1]资金台帐!W5709&amp;""</f>
      </c>
      <c r="X5709">
        <f>[1]资金台帐!X5709&amp;""</f>
      </c>
      <c r="AB5709">
        <f>[1]资金台帐!AB5709</f>
        <v>0</v>
      </c>
      <c r="AC5709">
        <f>[1]资金台帐!AC5709</f>
        <v>0</v>
      </c>
      <c r="AD5709">
        <f>[1]资金台帐!AD5709</f>
        <v>0</v>
      </c>
      <c r="AJ5709">
        <f>[1]资金台帐!AJ5709</f>
        <v>0</v>
      </c>
      <c r="AK5709">
        <f>[1]资金台帐!AK5709</f>
        <v>0</v>
      </c>
      <c r="BA5709" s="22">
        <f t="shared" si="0"/>
      </c>
    </row>
    <row r="5710">
      <c r="B5710">
        <f>[1]资金台帐!B5710&amp;""</f>
      </c>
      <c r="H5710">
        <f>[1]资金台帐!H5710&amp;""</f>
      </c>
      <c r="J5710">
        <f>[1]资金台帐!J5710&amp;""</f>
      </c>
      <c r="N5710">
        <f>[1]资金台帐!N5710</f>
      </c>
      <c r="O5710">
        <f>[1]资金台帐!O5710&amp;""</f>
      </c>
      <c r="P5710">
        <f>[1]资金台帐!P5710&amp;""</f>
      </c>
      <c r="Q5710">
        <f>[1]资金台帐!Q5710&amp;""</f>
      </c>
      <c r="T5710">
        <f>[1]资金台帐!T5710&amp;""</f>
      </c>
      <c r="U5710">
        <f>[1]资金台帐!U5710&amp;""</f>
      </c>
      <c r="W5710">
        <f>[1]资金台帐!W5710&amp;""</f>
      </c>
      <c r="X5710">
        <f>[1]资金台帐!X5710&amp;""</f>
      </c>
      <c r="AB5710">
        <f>[1]资金台帐!AB5710</f>
        <v>0</v>
      </c>
      <c r="AC5710">
        <f>[1]资金台帐!AC5710</f>
        <v>0</v>
      </c>
      <c r="AD5710">
        <f>[1]资金台帐!AD5710</f>
        <v>0</v>
      </c>
      <c r="AJ5710">
        <f>[1]资金台帐!AJ5710</f>
        <v>0</v>
      </c>
      <c r="AK5710">
        <f>[1]资金台帐!AK5710</f>
        <v>0</v>
      </c>
      <c r="BA5710" s="22">
        <f t="shared" si="0"/>
      </c>
    </row>
    <row r="5711">
      <c r="B5711">
        <f>[1]资金台帐!B5711&amp;""</f>
      </c>
      <c r="H5711">
        <f>[1]资金台帐!H5711&amp;""</f>
      </c>
      <c r="J5711">
        <f>[1]资金台帐!J5711&amp;""</f>
      </c>
      <c r="N5711">
        <f>[1]资金台帐!N5711</f>
      </c>
      <c r="O5711">
        <f>[1]资金台帐!O5711&amp;""</f>
      </c>
      <c r="P5711">
        <f>[1]资金台帐!P5711&amp;""</f>
      </c>
      <c r="Q5711">
        <f>[1]资金台帐!Q5711&amp;""</f>
      </c>
      <c r="T5711">
        <f>[1]资金台帐!T5711&amp;""</f>
      </c>
      <c r="U5711">
        <f>[1]资金台帐!U5711&amp;""</f>
      </c>
      <c r="W5711">
        <f>[1]资金台帐!W5711&amp;""</f>
      </c>
      <c r="X5711">
        <f>[1]资金台帐!X5711&amp;""</f>
      </c>
      <c r="AB5711">
        <f>[1]资金台帐!AB5711</f>
        <v>0</v>
      </c>
      <c r="AC5711">
        <f>[1]资金台帐!AC5711</f>
        <v>0</v>
      </c>
      <c r="AD5711">
        <f>[1]资金台帐!AD5711</f>
        <v>0</v>
      </c>
      <c r="AJ5711">
        <f>[1]资金台帐!AJ5711</f>
        <v>0</v>
      </c>
      <c r="AK5711">
        <f>[1]资金台帐!AK5711</f>
        <v>0</v>
      </c>
      <c r="BA5711" s="22">
        <f t="shared" si="0"/>
      </c>
    </row>
    <row r="5712">
      <c r="B5712">
        <f>[1]资金台帐!B5712&amp;""</f>
      </c>
      <c r="H5712">
        <f>[1]资金台帐!H5712&amp;""</f>
      </c>
      <c r="J5712">
        <f>[1]资金台帐!J5712&amp;""</f>
      </c>
      <c r="N5712">
        <f>[1]资金台帐!N5712</f>
      </c>
      <c r="O5712">
        <f>[1]资金台帐!O5712&amp;""</f>
      </c>
      <c r="P5712">
        <f>[1]资金台帐!P5712&amp;""</f>
      </c>
      <c r="Q5712">
        <f>[1]资金台帐!Q5712&amp;""</f>
      </c>
      <c r="T5712">
        <f>[1]资金台帐!T5712&amp;""</f>
      </c>
      <c r="U5712">
        <f>[1]资金台帐!U5712&amp;""</f>
      </c>
      <c r="W5712">
        <f>[1]资金台帐!W5712&amp;""</f>
      </c>
      <c r="X5712">
        <f>[1]资金台帐!X5712&amp;""</f>
      </c>
      <c r="AB5712">
        <f>[1]资金台帐!AB5712</f>
        <v>0</v>
      </c>
      <c r="AC5712">
        <f>[1]资金台帐!AC5712</f>
        <v>0</v>
      </c>
      <c r="AD5712">
        <f>[1]资金台帐!AD5712</f>
        <v>0</v>
      </c>
      <c r="AJ5712">
        <f>[1]资金台帐!AJ5712</f>
        <v>0</v>
      </c>
      <c r="AK5712">
        <f>[1]资金台帐!AK5712</f>
        <v>0</v>
      </c>
      <c r="BA5712" s="22">
        <f t="shared" si="0"/>
      </c>
    </row>
    <row r="5713">
      <c r="B5713">
        <f>[1]资金台帐!B5713&amp;""</f>
      </c>
      <c r="H5713">
        <f>[1]资金台帐!H5713&amp;""</f>
      </c>
      <c r="J5713">
        <f>[1]资金台帐!J5713&amp;""</f>
      </c>
      <c r="N5713">
        <f>[1]资金台帐!N5713</f>
      </c>
      <c r="O5713">
        <f>[1]资金台帐!O5713&amp;""</f>
      </c>
      <c r="P5713">
        <f>[1]资金台帐!P5713&amp;""</f>
      </c>
      <c r="Q5713">
        <f>[1]资金台帐!Q5713&amp;""</f>
      </c>
      <c r="T5713">
        <f>[1]资金台帐!T5713&amp;""</f>
      </c>
      <c r="U5713">
        <f>[1]资金台帐!U5713&amp;""</f>
      </c>
      <c r="W5713">
        <f>[1]资金台帐!W5713&amp;""</f>
      </c>
      <c r="X5713">
        <f>[1]资金台帐!X5713&amp;""</f>
      </c>
      <c r="AB5713">
        <f>[1]资金台帐!AB5713</f>
        <v>0</v>
      </c>
      <c r="AC5713">
        <f>[1]资金台帐!AC5713</f>
        <v>0</v>
      </c>
      <c r="AD5713">
        <f>[1]资金台帐!AD5713</f>
        <v>0</v>
      </c>
      <c r="AJ5713">
        <f>[1]资金台帐!AJ5713</f>
        <v>0</v>
      </c>
      <c r="AK5713">
        <f>[1]资金台帐!AK5713</f>
        <v>0</v>
      </c>
      <c r="BA5713" s="22">
        <f t="shared" si="0"/>
      </c>
    </row>
    <row r="5714">
      <c r="B5714">
        <f>[1]资金台帐!B5714&amp;""</f>
      </c>
      <c r="H5714">
        <f>[1]资金台帐!H5714&amp;""</f>
      </c>
      <c r="J5714">
        <f>[1]资金台帐!J5714&amp;""</f>
      </c>
      <c r="N5714">
        <f>[1]资金台帐!N5714</f>
      </c>
      <c r="O5714">
        <f>[1]资金台帐!O5714&amp;""</f>
      </c>
      <c r="P5714">
        <f>[1]资金台帐!P5714&amp;""</f>
      </c>
      <c r="Q5714">
        <f>[1]资金台帐!Q5714&amp;""</f>
      </c>
      <c r="T5714">
        <f>[1]资金台帐!T5714&amp;""</f>
      </c>
      <c r="U5714">
        <f>[1]资金台帐!U5714&amp;""</f>
      </c>
      <c r="W5714">
        <f>[1]资金台帐!W5714&amp;""</f>
      </c>
      <c r="X5714">
        <f>[1]资金台帐!X5714&amp;""</f>
      </c>
      <c r="AB5714">
        <f>[1]资金台帐!AB5714</f>
        <v>0</v>
      </c>
      <c r="AC5714">
        <f>[1]资金台帐!AC5714</f>
        <v>0</v>
      </c>
      <c r="AD5714">
        <f>[1]资金台帐!AD5714</f>
        <v>0</v>
      </c>
      <c r="AJ5714">
        <f>[1]资金台帐!AJ5714</f>
        <v>0</v>
      </c>
      <c r="AK5714">
        <f>[1]资金台帐!AK5714</f>
        <v>0</v>
      </c>
      <c r="BA5714" s="22">
        <f t="shared" si="0"/>
      </c>
    </row>
    <row r="5715">
      <c r="B5715">
        <f>[1]资金台帐!B5715&amp;""</f>
      </c>
      <c r="H5715">
        <f>[1]资金台帐!H5715&amp;""</f>
      </c>
      <c r="J5715">
        <f>[1]资金台帐!J5715&amp;""</f>
      </c>
      <c r="N5715">
        <f>[1]资金台帐!N5715</f>
      </c>
      <c r="O5715">
        <f>[1]资金台帐!O5715&amp;""</f>
      </c>
      <c r="P5715">
        <f>[1]资金台帐!P5715&amp;""</f>
      </c>
      <c r="Q5715">
        <f>[1]资金台帐!Q5715&amp;""</f>
      </c>
      <c r="T5715">
        <f>[1]资金台帐!T5715&amp;""</f>
      </c>
      <c r="U5715">
        <f>[1]资金台帐!U5715&amp;""</f>
      </c>
      <c r="W5715">
        <f>[1]资金台帐!W5715&amp;""</f>
      </c>
      <c r="X5715">
        <f>[1]资金台帐!X5715&amp;""</f>
      </c>
      <c r="AB5715">
        <f>[1]资金台帐!AB5715</f>
        <v>0</v>
      </c>
      <c r="AC5715">
        <f>[1]资金台帐!AC5715</f>
        <v>0</v>
      </c>
      <c r="AD5715">
        <f>[1]资金台帐!AD5715</f>
        <v>0</v>
      </c>
      <c r="AJ5715">
        <f>[1]资金台帐!AJ5715</f>
        <v>0</v>
      </c>
      <c r="AK5715">
        <f>[1]资金台帐!AK5715</f>
        <v>0</v>
      </c>
      <c r="BA5715" s="22">
        <f t="shared" si="0"/>
      </c>
    </row>
    <row r="5716">
      <c r="B5716">
        <f>[1]资金台帐!B5716&amp;""</f>
      </c>
      <c r="H5716">
        <f>[1]资金台帐!H5716&amp;""</f>
      </c>
      <c r="J5716">
        <f>[1]资金台帐!J5716&amp;""</f>
      </c>
      <c r="N5716">
        <f>[1]资金台帐!N5716</f>
      </c>
      <c r="O5716">
        <f>[1]资金台帐!O5716&amp;""</f>
      </c>
      <c r="P5716">
        <f>[1]资金台帐!P5716&amp;""</f>
      </c>
      <c r="Q5716">
        <f>[1]资金台帐!Q5716&amp;""</f>
      </c>
      <c r="T5716">
        <f>[1]资金台帐!T5716&amp;""</f>
      </c>
      <c r="U5716">
        <f>[1]资金台帐!U5716&amp;""</f>
      </c>
      <c r="W5716">
        <f>[1]资金台帐!W5716&amp;""</f>
      </c>
      <c r="X5716">
        <f>[1]资金台帐!X5716&amp;""</f>
      </c>
      <c r="AB5716">
        <f>[1]资金台帐!AB5716</f>
        <v>0</v>
      </c>
      <c r="AC5716">
        <f>[1]资金台帐!AC5716</f>
        <v>0</v>
      </c>
      <c r="AD5716">
        <f>[1]资金台帐!AD5716</f>
        <v>0</v>
      </c>
      <c r="AJ5716">
        <f>[1]资金台帐!AJ5716</f>
        <v>0</v>
      </c>
      <c r="AK5716">
        <f>[1]资金台帐!AK5716</f>
        <v>0</v>
      </c>
      <c r="BA5716" s="22">
        <f t="shared" si="0"/>
      </c>
    </row>
    <row r="5717">
      <c r="B5717">
        <f>[1]资金台帐!B5717&amp;""</f>
      </c>
      <c r="H5717">
        <f>[1]资金台帐!H5717&amp;""</f>
      </c>
      <c r="J5717">
        <f>[1]资金台帐!J5717&amp;""</f>
      </c>
      <c r="N5717">
        <f>[1]资金台帐!N5717</f>
      </c>
      <c r="O5717">
        <f>[1]资金台帐!O5717&amp;""</f>
      </c>
      <c r="P5717">
        <f>[1]资金台帐!P5717&amp;""</f>
      </c>
      <c r="Q5717">
        <f>[1]资金台帐!Q5717&amp;""</f>
      </c>
      <c r="T5717">
        <f>[1]资金台帐!T5717&amp;""</f>
      </c>
      <c r="U5717">
        <f>[1]资金台帐!U5717&amp;""</f>
      </c>
      <c r="W5717">
        <f>[1]资金台帐!W5717&amp;""</f>
      </c>
      <c r="X5717">
        <f>[1]资金台帐!X5717&amp;""</f>
      </c>
      <c r="AB5717">
        <f>[1]资金台帐!AB5717</f>
        <v>0</v>
      </c>
      <c r="AC5717">
        <f>[1]资金台帐!AC5717</f>
        <v>0</v>
      </c>
      <c r="AD5717">
        <f>[1]资金台帐!AD5717</f>
        <v>0</v>
      </c>
      <c r="AJ5717">
        <f>[1]资金台帐!AJ5717</f>
        <v>0</v>
      </c>
      <c r="AK5717">
        <f>[1]资金台帐!AK5717</f>
        <v>0</v>
      </c>
      <c r="BA5717" s="22">
        <f t="shared" si="0"/>
      </c>
    </row>
    <row r="5718">
      <c r="B5718">
        <f>[1]资金台帐!B5718&amp;""</f>
      </c>
      <c r="H5718">
        <f>[1]资金台帐!H5718&amp;""</f>
      </c>
      <c r="J5718">
        <f>[1]资金台帐!J5718&amp;""</f>
      </c>
      <c r="N5718">
        <f>[1]资金台帐!N5718</f>
      </c>
      <c r="O5718">
        <f>[1]资金台帐!O5718&amp;""</f>
      </c>
      <c r="P5718">
        <f>[1]资金台帐!P5718&amp;""</f>
      </c>
      <c r="Q5718">
        <f>[1]资金台帐!Q5718&amp;""</f>
      </c>
      <c r="T5718">
        <f>[1]资金台帐!T5718&amp;""</f>
      </c>
      <c r="U5718">
        <f>[1]资金台帐!U5718&amp;""</f>
      </c>
      <c r="W5718">
        <f>[1]资金台帐!W5718&amp;""</f>
      </c>
      <c r="X5718">
        <f>[1]资金台帐!X5718&amp;""</f>
      </c>
      <c r="AB5718">
        <f>[1]资金台帐!AB5718</f>
        <v>0</v>
      </c>
      <c r="AC5718">
        <f>[1]资金台帐!AC5718</f>
        <v>0</v>
      </c>
      <c r="AD5718">
        <f>[1]资金台帐!AD5718</f>
        <v>0</v>
      </c>
      <c r="AJ5718">
        <f>[1]资金台帐!AJ5718</f>
        <v>0</v>
      </c>
      <c r="AK5718">
        <f>[1]资金台帐!AK5718</f>
        <v>0</v>
      </c>
      <c r="BA5718" s="22">
        <f t="shared" si="0"/>
      </c>
    </row>
    <row r="5719">
      <c r="B5719">
        <f>[1]资金台帐!B5719&amp;""</f>
      </c>
      <c r="H5719">
        <f>[1]资金台帐!H5719&amp;""</f>
      </c>
      <c r="J5719">
        <f>[1]资金台帐!J5719&amp;""</f>
      </c>
      <c r="N5719">
        <f>[1]资金台帐!N5719</f>
      </c>
      <c r="O5719">
        <f>[1]资金台帐!O5719&amp;""</f>
      </c>
      <c r="P5719">
        <f>[1]资金台帐!P5719&amp;""</f>
      </c>
      <c r="Q5719">
        <f>[1]资金台帐!Q5719&amp;""</f>
      </c>
      <c r="T5719">
        <f>[1]资金台帐!T5719&amp;""</f>
      </c>
      <c r="U5719">
        <f>[1]资金台帐!U5719&amp;""</f>
      </c>
      <c r="W5719">
        <f>[1]资金台帐!W5719&amp;""</f>
      </c>
      <c r="X5719">
        <f>[1]资金台帐!X5719&amp;""</f>
      </c>
      <c r="AB5719">
        <f>[1]资金台帐!AB5719</f>
        <v>0</v>
      </c>
      <c r="AC5719">
        <f>[1]资金台帐!AC5719</f>
        <v>0</v>
      </c>
      <c r="AD5719">
        <f>[1]资金台帐!AD5719</f>
        <v>0</v>
      </c>
      <c r="AJ5719">
        <f>[1]资金台帐!AJ5719</f>
        <v>0</v>
      </c>
      <c r="AK5719">
        <f>[1]资金台帐!AK5719</f>
        <v>0</v>
      </c>
      <c r="BA5719" s="22">
        <f t="shared" si="0"/>
      </c>
    </row>
    <row r="5720">
      <c r="B5720">
        <f>[1]资金台帐!B5720&amp;""</f>
      </c>
      <c r="H5720">
        <f>[1]资金台帐!H5720&amp;""</f>
      </c>
      <c r="J5720">
        <f>[1]资金台帐!J5720&amp;""</f>
      </c>
      <c r="N5720">
        <f>[1]资金台帐!N5720</f>
      </c>
      <c r="O5720">
        <f>[1]资金台帐!O5720&amp;""</f>
      </c>
      <c r="P5720">
        <f>[1]资金台帐!P5720&amp;""</f>
      </c>
      <c r="Q5720">
        <f>[1]资金台帐!Q5720&amp;""</f>
      </c>
      <c r="T5720">
        <f>[1]资金台帐!T5720&amp;""</f>
      </c>
      <c r="U5720">
        <f>[1]资金台帐!U5720&amp;""</f>
      </c>
      <c r="W5720">
        <f>[1]资金台帐!W5720&amp;""</f>
      </c>
      <c r="X5720">
        <f>[1]资金台帐!X5720&amp;""</f>
      </c>
      <c r="AB5720">
        <f>[1]资金台帐!AB5720</f>
        <v>0</v>
      </c>
      <c r="AC5720">
        <f>[1]资金台帐!AC5720</f>
        <v>0</v>
      </c>
      <c r="AD5720">
        <f>[1]资金台帐!AD5720</f>
        <v>0</v>
      </c>
      <c r="AJ5720">
        <f>[1]资金台帐!AJ5720</f>
        <v>0</v>
      </c>
      <c r="AK5720">
        <f>[1]资金台帐!AK5720</f>
        <v>0</v>
      </c>
      <c r="BA5720" s="22">
        <f t="shared" si="0"/>
      </c>
    </row>
    <row r="5721">
      <c r="B5721">
        <f>[1]资金台帐!B5721&amp;""</f>
      </c>
      <c r="H5721">
        <f>[1]资金台帐!H5721&amp;""</f>
      </c>
      <c r="J5721">
        <f>[1]资金台帐!J5721&amp;""</f>
      </c>
      <c r="N5721">
        <f>[1]资金台帐!N5721</f>
      </c>
      <c r="O5721">
        <f>[1]资金台帐!O5721&amp;""</f>
      </c>
      <c r="P5721">
        <f>[1]资金台帐!P5721&amp;""</f>
      </c>
      <c r="Q5721">
        <f>[1]资金台帐!Q5721&amp;""</f>
      </c>
      <c r="T5721">
        <f>[1]资金台帐!T5721&amp;""</f>
      </c>
      <c r="U5721">
        <f>[1]资金台帐!U5721&amp;""</f>
      </c>
      <c r="W5721">
        <f>[1]资金台帐!W5721&amp;""</f>
      </c>
      <c r="X5721">
        <f>[1]资金台帐!X5721&amp;""</f>
      </c>
      <c r="AB5721">
        <f>[1]资金台帐!AB5721</f>
        <v>0</v>
      </c>
      <c r="AC5721">
        <f>[1]资金台帐!AC5721</f>
        <v>0</v>
      </c>
      <c r="AD5721">
        <f>[1]资金台帐!AD5721</f>
        <v>0</v>
      </c>
      <c r="AJ5721">
        <f>[1]资金台帐!AJ5721</f>
        <v>0</v>
      </c>
      <c r="AK5721">
        <f>[1]资金台帐!AK5721</f>
        <v>0</v>
      </c>
      <c r="BA5721" s="22">
        <f t="shared" si="0"/>
      </c>
    </row>
    <row r="5722">
      <c r="B5722">
        <f>[1]资金台帐!B5722&amp;""</f>
      </c>
      <c r="H5722">
        <f>[1]资金台帐!H5722&amp;""</f>
      </c>
      <c r="J5722">
        <f>[1]资金台帐!J5722&amp;""</f>
      </c>
      <c r="N5722">
        <f>[1]资金台帐!N5722</f>
      </c>
      <c r="O5722">
        <f>[1]资金台帐!O5722&amp;""</f>
      </c>
      <c r="P5722">
        <f>[1]资金台帐!P5722&amp;""</f>
      </c>
      <c r="Q5722">
        <f>[1]资金台帐!Q5722&amp;""</f>
      </c>
      <c r="T5722">
        <f>[1]资金台帐!T5722&amp;""</f>
      </c>
      <c r="U5722">
        <f>[1]资金台帐!U5722&amp;""</f>
      </c>
      <c r="W5722">
        <f>[1]资金台帐!W5722&amp;""</f>
      </c>
      <c r="X5722">
        <f>[1]资金台帐!X5722&amp;""</f>
      </c>
      <c r="AB5722">
        <f>[1]资金台帐!AB5722</f>
        <v>0</v>
      </c>
      <c r="AC5722">
        <f>[1]资金台帐!AC5722</f>
        <v>0</v>
      </c>
      <c r="AD5722">
        <f>[1]资金台帐!AD5722</f>
        <v>0</v>
      </c>
      <c r="AJ5722">
        <f>[1]资金台帐!AJ5722</f>
        <v>0</v>
      </c>
      <c r="AK5722">
        <f>[1]资金台帐!AK5722</f>
        <v>0</v>
      </c>
      <c r="BA5722" s="22">
        <f t="shared" si="0"/>
      </c>
    </row>
    <row r="5723">
      <c r="B5723">
        <f>[1]资金台帐!B5723&amp;""</f>
      </c>
      <c r="H5723">
        <f>[1]资金台帐!H5723&amp;""</f>
      </c>
      <c r="J5723">
        <f>[1]资金台帐!J5723&amp;""</f>
      </c>
      <c r="N5723">
        <f>[1]资金台帐!N5723</f>
      </c>
      <c r="O5723">
        <f>[1]资金台帐!O5723&amp;""</f>
      </c>
      <c r="P5723">
        <f>[1]资金台帐!P5723&amp;""</f>
      </c>
      <c r="Q5723">
        <f>[1]资金台帐!Q5723&amp;""</f>
      </c>
      <c r="T5723">
        <f>[1]资金台帐!T5723&amp;""</f>
      </c>
      <c r="U5723">
        <f>[1]资金台帐!U5723&amp;""</f>
      </c>
      <c r="W5723">
        <f>[1]资金台帐!W5723&amp;""</f>
      </c>
      <c r="X5723">
        <f>[1]资金台帐!X5723&amp;""</f>
      </c>
      <c r="AB5723">
        <f>[1]资金台帐!AB5723</f>
        <v>0</v>
      </c>
      <c r="AC5723">
        <f>[1]资金台帐!AC5723</f>
        <v>0</v>
      </c>
      <c r="AD5723">
        <f>[1]资金台帐!AD5723</f>
        <v>0</v>
      </c>
      <c r="AJ5723">
        <f>[1]资金台帐!AJ5723</f>
        <v>0</v>
      </c>
      <c r="AK5723">
        <f>[1]资金台帐!AK5723</f>
        <v>0</v>
      </c>
      <c r="BA5723" s="22">
        <f t="shared" si="0"/>
      </c>
    </row>
    <row r="5724">
      <c r="B5724">
        <f>[1]资金台帐!B5724&amp;""</f>
      </c>
      <c r="H5724">
        <f>[1]资金台帐!H5724&amp;""</f>
      </c>
      <c r="J5724">
        <f>[1]资金台帐!J5724&amp;""</f>
      </c>
      <c r="N5724">
        <f>[1]资金台帐!N5724</f>
      </c>
      <c r="O5724">
        <f>[1]资金台帐!O5724&amp;""</f>
      </c>
      <c r="P5724">
        <f>[1]资金台帐!P5724&amp;""</f>
      </c>
      <c r="Q5724">
        <f>[1]资金台帐!Q5724&amp;""</f>
      </c>
      <c r="T5724">
        <f>[1]资金台帐!T5724&amp;""</f>
      </c>
      <c r="U5724">
        <f>[1]资金台帐!U5724&amp;""</f>
      </c>
      <c r="W5724">
        <f>[1]资金台帐!W5724&amp;""</f>
      </c>
      <c r="X5724">
        <f>[1]资金台帐!X5724&amp;""</f>
      </c>
      <c r="AB5724">
        <f>[1]资金台帐!AB5724</f>
        <v>0</v>
      </c>
      <c r="AC5724">
        <f>[1]资金台帐!AC5724</f>
        <v>0</v>
      </c>
      <c r="AD5724">
        <f>[1]资金台帐!AD5724</f>
        <v>0</v>
      </c>
      <c r="AJ5724">
        <f>[1]资金台帐!AJ5724</f>
        <v>0</v>
      </c>
      <c r="AK5724">
        <f>[1]资金台帐!AK5724</f>
        <v>0</v>
      </c>
      <c r="BA5724" s="22">
        <f t="shared" si="0"/>
      </c>
    </row>
    <row r="5725">
      <c r="B5725">
        <f>[1]资金台帐!B5725&amp;""</f>
      </c>
      <c r="H5725">
        <f>[1]资金台帐!H5725&amp;""</f>
      </c>
      <c r="J5725">
        <f>[1]资金台帐!J5725&amp;""</f>
      </c>
      <c r="N5725">
        <f>[1]资金台帐!N5725</f>
      </c>
      <c r="O5725">
        <f>[1]资金台帐!O5725&amp;""</f>
      </c>
      <c r="P5725">
        <f>[1]资金台帐!P5725&amp;""</f>
      </c>
      <c r="Q5725">
        <f>[1]资金台帐!Q5725&amp;""</f>
      </c>
      <c r="T5725">
        <f>[1]资金台帐!T5725&amp;""</f>
      </c>
      <c r="U5725">
        <f>[1]资金台帐!U5725&amp;""</f>
      </c>
      <c r="W5725">
        <f>[1]资金台帐!W5725&amp;""</f>
      </c>
      <c r="X5725">
        <f>[1]资金台帐!X5725&amp;""</f>
      </c>
      <c r="AB5725">
        <f>[1]资金台帐!AB5725</f>
        <v>0</v>
      </c>
      <c r="AC5725">
        <f>[1]资金台帐!AC5725</f>
        <v>0</v>
      </c>
      <c r="AD5725">
        <f>[1]资金台帐!AD5725</f>
        <v>0</v>
      </c>
      <c r="AJ5725">
        <f>[1]资金台帐!AJ5725</f>
        <v>0</v>
      </c>
      <c r="AK5725">
        <f>[1]资金台帐!AK5725</f>
        <v>0</v>
      </c>
      <c r="BA5725" s="22">
        <f t="shared" si="0"/>
      </c>
    </row>
    <row r="5726">
      <c r="B5726">
        <f>[1]资金台帐!B5726&amp;""</f>
      </c>
      <c r="H5726">
        <f>[1]资金台帐!H5726&amp;""</f>
      </c>
      <c r="J5726">
        <f>[1]资金台帐!J5726&amp;""</f>
      </c>
      <c r="N5726">
        <f>[1]资金台帐!N5726</f>
      </c>
      <c r="O5726">
        <f>[1]资金台帐!O5726&amp;""</f>
      </c>
      <c r="P5726">
        <f>[1]资金台帐!P5726&amp;""</f>
      </c>
      <c r="Q5726">
        <f>[1]资金台帐!Q5726&amp;""</f>
      </c>
      <c r="T5726">
        <f>[1]资金台帐!T5726&amp;""</f>
      </c>
      <c r="U5726">
        <f>[1]资金台帐!U5726&amp;""</f>
      </c>
      <c r="W5726">
        <f>[1]资金台帐!W5726&amp;""</f>
      </c>
      <c r="X5726">
        <f>[1]资金台帐!X5726&amp;""</f>
      </c>
      <c r="AB5726">
        <f>[1]资金台帐!AB5726</f>
        <v>0</v>
      </c>
      <c r="AC5726">
        <f>[1]资金台帐!AC5726</f>
        <v>0</v>
      </c>
      <c r="AD5726">
        <f>[1]资金台帐!AD5726</f>
        <v>0</v>
      </c>
      <c r="AJ5726">
        <f>[1]资金台帐!AJ5726</f>
        <v>0</v>
      </c>
      <c r="AK5726">
        <f>[1]资金台帐!AK5726</f>
        <v>0</v>
      </c>
      <c r="BA5726" s="22">
        <f t="shared" si="0"/>
      </c>
    </row>
    <row r="5727">
      <c r="B5727">
        <f>[1]资金台帐!B5727&amp;""</f>
      </c>
      <c r="H5727">
        <f>[1]资金台帐!H5727&amp;""</f>
      </c>
      <c r="J5727">
        <f>[1]资金台帐!J5727&amp;""</f>
      </c>
      <c r="N5727">
        <f>[1]资金台帐!N5727</f>
      </c>
      <c r="O5727">
        <f>[1]资金台帐!O5727&amp;""</f>
      </c>
      <c r="P5727">
        <f>[1]资金台帐!P5727&amp;""</f>
      </c>
      <c r="Q5727">
        <f>[1]资金台帐!Q5727&amp;""</f>
      </c>
      <c r="T5727">
        <f>[1]资金台帐!T5727&amp;""</f>
      </c>
      <c r="U5727">
        <f>[1]资金台帐!U5727&amp;""</f>
      </c>
      <c r="W5727">
        <f>[1]资金台帐!W5727&amp;""</f>
      </c>
      <c r="X5727">
        <f>[1]资金台帐!X5727&amp;""</f>
      </c>
      <c r="AB5727">
        <f>[1]资金台帐!AB5727</f>
        <v>0</v>
      </c>
      <c r="AC5727">
        <f>[1]资金台帐!AC5727</f>
        <v>0</v>
      </c>
      <c r="AD5727">
        <f>[1]资金台帐!AD5727</f>
        <v>0</v>
      </c>
      <c r="AJ5727">
        <f>[1]资金台帐!AJ5727</f>
        <v>0</v>
      </c>
      <c r="AK5727">
        <f>[1]资金台帐!AK5727</f>
        <v>0</v>
      </c>
      <c r="BA5727" s="22">
        <f t="shared" si="0"/>
      </c>
    </row>
    <row r="5728">
      <c r="B5728">
        <f>[1]资金台帐!B5728&amp;""</f>
      </c>
      <c r="H5728">
        <f>[1]资金台帐!H5728&amp;""</f>
      </c>
      <c r="J5728">
        <f>[1]资金台帐!J5728&amp;""</f>
      </c>
      <c r="N5728">
        <f>[1]资金台帐!N5728</f>
      </c>
      <c r="O5728">
        <f>[1]资金台帐!O5728&amp;""</f>
      </c>
      <c r="P5728">
        <f>[1]资金台帐!P5728&amp;""</f>
      </c>
      <c r="Q5728">
        <f>[1]资金台帐!Q5728&amp;""</f>
      </c>
      <c r="T5728">
        <f>[1]资金台帐!T5728&amp;""</f>
      </c>
      <c r="U5728">
        <f>[1]资金台帐!U5728&amp;""</f>
      </c>
      <c r="W5728">
        <f>[1]资金台帐!W5728&amp;""</f>
      </c>
      <c r="X5728">
        <f>[1]资金台帐!X5728&amp;""</f>
      </c>
      <c r="AB5728">
        <f>[1]资金台帐!AB5728</f>
        <v>0</v>
      </c>
      <c r="AC5728">
        <f>[1]资金台帐!AC5728</f>
        <v>0</v>
      </c>
      <c r="AD5728">
        <f>[1]资金台帐!AD5728</f>
        <v>0</v>
      </c>
      <c r="AJ5728">
        <f>[1]资金台帐!AJ5728</f>
        <v>0</v>
      </c>
      <c r="AK5728">
        <f>[1]资金台帐!AK5728</f>
        <v>0</v>
      </c>
      <c r="BA5728" s="22">
        <f t="shared" si="0"/>
      </c>
    </row>
    <row r="5729">
      <c r="B5729">
        <f>[1]资金台帐!B5729&amp;""</f>
      </c>
      <c r="H5729">
        <f>[1]资金台帐!H5729&amp;""</f>
      </c>
      <c r="J5729">
        <f>[1]资金台帐!J5729&amp;""</f>
      </c>
      <c r="N5729">
        <f>[1]资金台帐!N5729</f>
      </c>
      <c r="O5729">
        <f>[1]资金台帐!O5729&amp;""</f>
      </c>
      <c r="P5729">
        <f>[1]资金台帐!P5729&amp;""</f>
      </c>
      <c r="Q5729">
        <f>[1]资金台帐!Q5729&amp;""</f>
      </c>
      <c r="T5729">
        <f>[1]资金台帐!T5729&amp;""</f>
      </c>
      <c r="U5729">
        <f>[1]资金台帐!U5729&amp;""</f>
      </c>
      <c r="W5729">
        <f>[1]资金台帐!W5729&amp;""</f>
      </c>
      <c r="X5729">
        <f>[1]资金台帐!X5729&amp;""</f>
      </c>
      <c r="AB5729">
        <f>[1]资金台帐!AB5729</f>
        <v>0</v>
      </c>
      <c r="AC5729">
        <f>[1]资金台帐!AC5729</f>
        <v>0</v>
      </c>
      <c r="AD5729">
        <f>[1]资金台帐!AD5729</f>
        <v>0</v>
      </c>
      <c r="AJ5729">
        <f>[1]资金台帐!AJ5729</f>
        <v>0</v>
      </c>
      <c r="AK5729">
        <f>[1]资金台帐!AK5729</f>
        <v>0</v>
      </c>
      <c r="BA5729" s="22">
        <f t="shared" si="0"/>
      </c>
    </row>
    <row r="5730">
      <c r="B5730">
        <f>[1]资金台帐!B5730&amp;""</f>
      </c>
      <c r="H5730">
        <f>[1]资金台帐!H5730&amp;""</f>
      </c>
      <c r="J5730">
        <f>[1]资金台帐!J5730&amp;""</f>
      </c>
      <c r="N5730">
        <f>[1]资金台帐!N5730</f>
      </c>
      <c r="O5730">
        <f>[1]资金台帐!O5730&amp;""</f>
      </c>
      <c r="P5730">
        <f>[1]资金台帐!P5730&amp;""</f>
      </c>
      <c r="Q5730">
        <f>[1]资金台帐!Q5730&amp;""</f>
      </c>
      <c r="T5730">
        <f>[1]资金台帐!T5730&amp;""</f>
      </c>
      <c r="U5730">
        <f>[1]资金台帐!U5730&amp;""</f>
      </c>
      <c r="W5730">
        <f>[1]资金台帐!W5730&amp;""</f>
      </c>
      <c r="X5730">
        <f>[1]资金台帐!X5730&amp;""</f>
      </c>
      <c r="AB5730">
        <f>[1]资金台帐!AB5730</f>
        <v>0</v>
      </c>
      <c r="AC5730">
        <f>[1]资金台帐!AC5730</f>
        <v>0</v>
      </c>
      <c r="AD5730">
        <f>[1]资金台帐!AD5730</f>
        <v>0</v>
      </c>
      <c r="AJ5730">
        <f>[1]资金台帐!AJ5730</f>
        <v>0</v>
      </c>
      <c r="AK5730">
        <f>[1]资金台帐!AK5730</f>
        <v>0</v>
      </c>
      <c r="BA5730" s="22">
        <f t="shared" si="0"/>
      </c>
    </row>
    <row r="5731">
      <c r="B5731">
        <f>[1]资金台帐!B5731&amp;""</f>
      </c>
      <c r="H5731">
        <f>[1]资金台帐!H5731&amp;""</f>
      </c>
      <c r="J5731">
        <f>[1]资金台帐!J5731&amp;""</f>
      </c>
      <c r="N5731">
        <f>[1]资金台帐!N5731</f>
      </c>
      <c r="O5731">
        <f>[1]资金台帐!O5731&amp;""</f>
      </c>
      <c r="P5731">
        <f>[1]资金台帐!P5731&amp;""</f>
      </c>
      <c r="Q5731">
        <f>[1]资金台帐!Q5731&amp;""</f>
      </c>
      <c r="T5731">
        <f>[1]资金台帐!T5731&amp;""</f>
      </c>
      <c r="U5731">
        <f>[1]资金台帐!U5731&amp;""</f>
      </c>
      <c r="W5731">
        <f>[1]资金台帐!W5731&amp;""</f>
      </c>
      <c r="X5731">
        <f>[1]资金台帐!X5731&amp;""</f>
      </c>
      <c r="AB5731">
        <f>[1]资金台帐!AB5731</f>
        <v>0</v>
      </c>
      <c r="AC5731">
        <f>[1]资金台帐!AC5731</f>
        <v>0</v>
      </c>
      <c r="AD5731">
        <f>[1]资金台帐!AD5731</f>
        <v>0</v>
      </c>
      <c r="AJ5731">
        <f>[1]资金台帐!AJ5731</f>
        <v>0</v>
      </c>
      <c r="AK5731">
        <f>[1]资金台帐!AK5731</f>
        <v>0</v>
      </c>
      <c r="BA5731" s="22">
        <f t="shared" si="0"/>
      </c>
    </row>
    <row r="5732">
      <c r="B5732">
        <f>[1]资金台帐!B5732&amp;""</f>
      </c>
      <c r="H5732">
        <f>[1]资金台帐!H5732&amp;""</f>
      </c>
      <c r="J5732">
        <f>[1]资金台帐!J5732&amp;""</f>
      </c>
      <c r="N5732">
        <f>[1]资金台帐!N5732</f>
      </c>
      <c r="O5732">
        <f>[1]资金台帐!O5732&amp;""</f>
      </c>
      <c r="P5732">
        <f>[1]资金台帐!P5732&amp;""</f>
      </c>
      <c r="Q5732">
        <f>[1]资金台帐!Q5732&amp;""</f>
      </c>
      <c r="T5732">
        <f>[1]资金台帐!T5732&amp;""</f>
      </c>
      <c r="U5732">
        <f>[1]资金台帐!U5732&amp;""</f>
      </c>
      <c r="W5732">
        <f>[1]资金台帐!W5732&amp;""</f>
      </c>
      <c r="X5732">
        <f>[1]资金台帐!X5732&amp;""</f>
      </c>
      <c r="AB5732">
        <f>[1]资金台帐!AB5732</f>
        <v>0</v>
      </c>
      <c r="AC5732">
        <f>[1]资金台帐!AC5732</f>
        <v>0</v>
      </c>
      <c r="AD5732">
        <f>[1]资金台帐!AD5732</f>
        <v>0</v>
      </c>
      <c r="AJ5732">
        <f>[1]资金台帐!AJ5732</f>
        <v>0</v>
      </c>
      <c r="AK5732">
        <f>[1]资金台帐!AK5732</f>
        <v>0</v>
      </c>
      <c r="BA5732" s="22">
        <f t="shared" si="0"/>
      </c>
    </row>
    <row r="5733">
      <c r="B5733">
        <f>[1]资金台帐!B5733&amp;""</f>
      </c>
      <c r="H5733">
        <f>[1]资金台帐!H5733&amp;""</f>
      </c>
      <c r="J5733">
        <f>[1]资金台帐!J5733&amp;""</f>
      </c>
      <c r="N5733">
        <f>[1]资金台帐!N5733</f>
      </c>
      <c r="O5733">
        <f>[1]资金台帐!O5733&amp;""</f>
      </c>
      <c r="P5733">
        <f>[1]资金台帐!P5733&amp;""</f>
      </c>
      <c r="Q5733">
        <f>[1]资金台帐!Q5733&amp;""</f>
      </c>
      <c r="T5733">
        <f>[1]资金台帐!T5733&amp;""</f>
      </c>
      <c r="U5733">
        <f>[1]资金台帐!U5733&amp;""</f>
      </c>
      <c r="W5733">
        <f>[1]资金台帐!W5733&amp;""</f>
      </c>
      <c r="X5733">
        <f>[1]资金台帐!X5733&amp;""</f>
      </c>
      <c r="AB5733">
        <f>[1]资金台帐!AB5733</f>
        <v>0</v>
      </c>
      <c r="AC5733">
        <f>[1]资金台帐!AC5733</f>
        <v>0</v>
      </c>
      <c r="AD5733">
        <f>[1]资金台帐!AD5733</f>
        <v>0</v>
      </c>
      <c r="AJ5733">
        <f>[1]资金台帐!AJ5733</f>
        <v>0</v>
      </c>
      <c r="AK5733">
        <f>[1]资金台帐!AK5733</f>
        <v>0</v>
      </c>
      <c r="BA5733" s="22">
        <f t="shared" si="0"/>
      </c>
    </row>
    <row r="5734">
      <c r="B5734">
        <f>[1]资金台帐!B5734&amp;""</f>
      </c>
      <c r="H5734">
        <f>[1]资金台帐!H5734&amp;""</f>
      </c>
      <c r="J5734">
        <f>[1]资金台帐!J5734&amp;""</f>
      </c>
      <c r="N5734">
        <f>[1]资金台帐!N5734</f>
      </c>
      <c r="O5734">
        <f>[1]资金台帐!O5734&amp;""</f>
      </c>
      <c r="P5734">
        <f>[1]资金台帐!P5734&amp;""</f>
      </c>
      <c r="Q5734">
        <f>[1]资金台帐!Q5734&amp;""</f>
      </c>
      <c r="T5734">
        <f>[1]资金台帐!T5734&amp;""</f>
      </c>
      <c r="U5734">
        <f>[1]资金台帐!U5734&amp;""</f>
      </c>
      <c r="W5734">
        <f>[1]资金台帐!W5734&amp;""</f>
      </c>
      <c r="X5734">
        <f>[1]资金台帐!X5734&amp;""</f>
      </c>
      <c r="AB5734">
        <f>[1]资金台帐!AB5734</f>
        <v>0</v>
      </c>
      <c r="AC5734">
        <f>[1]资金台帐!AC5734</f>
        <v>0</v>
      </c>
      <c r="AD5734">
        <f>[1]资金台帐!AD5734</f>
        <v>0</v>
      </c>
      <c r="AJ5734">
        <f>[1]资金台帐!AJ5734</f>
        <v>0</v>
      </c>
      <c r="AK5734">
        <f>[1]资金台帐!AK5734</f>
        <v>0</v>
      </c>
      <c r="BA5734" s="22">
        <f t="shared" si="0"/>
      </c>
    </row>
    <row r="5735">
      <c r="B5735">
        <f>[1]资金台帐!B5735&amp;""</f>
      </c>
      <c r="H5735">
        <f>[1]资金台帐!H5735&amp;""</f>
      </c>
      <c r="J5735">
        <f>[1]资金台帐!J5735&amp;""</f>
      </c>
      <c r="N5735">
        <f>[1]资金台帐!N5735</f>
      </c>
      <c r="O5735">
        <f>[1]资金台帐!O5735&amp;""</f>
      </c>
      <c r="P5735">
        <f>[1]资金台帐!P5735&amp;""</f>
      </c>
      <c r="Q5735">
        <f>[1]资金台帐!Q5735&amp;""</f>
      </c>
      <c r="T5735">
        <f>[1]资金台帐!T5735&amp;""</f>
      </c>
      <c r="U5735">
        <f>[1]资金台帐!U5735&amp;""</f>
      </c>
      <c r="W5735">
        <f>[1]资金台帐!W5735&amp;""</f>
      </c>
      <c r="X5735">
        <f>[1]资金台帐!X5735&amp;""</f>
      </c>
      <c r="AB5735">
        <f>[1]资金台帐!AB5735</f>
        <v>0</v>
      </c>
      <c r="AC5735">
        <f>[1]资金台帐!AC5735</f>
        <v>0</v>
      </c>
      <c r="AD5735">
        <f>[1]资金台帐!AD5735</f>
        <v>0</v>
      </c>
      <c r="AJ5735">
        <f>[1]资金台帐!AJ5735</f>
        <v>0</v>
      </c>
      <c r="AK5735">
        <f>[1]资金台帐!AK5735</f>
        <v>0</v>
      </c>
      <c r="BA5735" s="22">
        <f t="shared" si="0"/>
      </c>
    </row>
    <row r="5736">
      <c r="B5736">
        <f>[1]资金台帐!B5736&amp;""</f>
      </c>
      <c r="H5736">
        <f>[1]资金台帐!H5736&amp;""</f>
      </c>
      <c r="J5736">
        <f>[1]资金台帐!J5736&amp;""</f>
      </c>
      <c r="N5736">
        <f>[1]资金台帐!N5736</f>
      </c>
      <c r="O5736">
        <f>[1]资金台帐!O5736&amp;""</f>
      </c>
      <c r="P5736">
        <f>[1]资金台帐!P5736&amp;""</f>
      </c>
      <c r="Q5736">
        <f>[1]资金台帐!Q5736&amp;""</f>
      </c>
      <c r="T5736">
        <f>[1]资金台帐!T5736&amp;""</f>
      </c>
      <c r="U5736">
        <f>[1]资金台帐!U5736&amp;""</f>
      </c>
      <c r="W5736">
        <f>[1]资金台帐!W5736&amp;""</f>
      </c>
      <c r="X5736">
        <f>[1]资金台帐!X5736&amp;""</f>
      </c>
      <c r="AB5736">
        <f>[1]资金台帐!AB5736</f>
        <v>0</v>
      </c>
      <c r="AC5736">
        <f>[1]资金台帐!AC5736</f>
        <v>0</v>
      </c>
      <c r="AD5736">
        <f>[1]资金台帐!AD5736</f>
        <v>0</v>
      </c>
      <c r="AJ5736">
        <f>[1]资金台帐!AJ5736</f>
        <v>0</v>
      </c>
      <c r="AK5736">
        <f>[1]资金台帐!AK5736</f>
        <v>0</v>
      </c>
      <c r="BA5736" s="22">
        <f t="shared" si="0"/>
      </c>
    </row>
    <row r="5737">
      <c r="B5737">
        <f>[1]资金台帐!B5737&amp;""</f>
      </c>
      <c r="H5737">
        <f>[1]资金台帐!H5737&amp;""</f>
      </c>
      <c r="J5737">
        <f>[1]资金台帐!J5737&amp;""</f>
      </c>
      <c r="N5737">
        <f>[1]资金台帐!N5737</f>
      </c>
      <c r="O5737">
        <f>[1]资金台帐!O5737&amp;""</f>
      </c>
      <c r="P5737">
        <f>[1]资金台帐!P5737&amp;""</f>
      </c>
      <c r="Q5737">
        <f>[1]资金台帐!Q5737&amp;""</f>
      </c>
      <c r="T5737">
        <f>[1]资金台帐!T5737&amp;""</f>
      </c>
      <c r="U5737">
        <f>[1]资金台帐!U5737&amp;""</f>
      </c>
      <c r="W5737">
        <f>[1]资金台帐!W5737&amp;""</f>
      </c>
      <c r="X5737">
        <f>[1]资金台帐!X5737&amp;""</f>
      </c>
      <c r="AB5737">
        <f>[1]资金台帐!AB5737</f>
        <v>0</v>
      </c>
      <c r="AC5737">
        <f>[1]资金台帐!AC5737</f>
        <v>0</v>
      </c>
      <c r="AD5737">
        <f>[1]资金台帐!AD5737</f>
        <v>0</v>
      </c>
      <c r="AJ5737">
        <f>[1]资金台帐!AJ5737</f>
        <v>0</v>
      </c>
      <c r="AK5737">
        <f>[1]资金台帐!AK5737</f>
        <v>0</v>
      </c>
      <c r="BA5737" s="22">
        <f t="shared" si="0"/>
      </c>
    </row>
    <row r="5738">
      <c r="B5738">
        <f>[1]资金台帐!B5738&amp;""</f>
      </c>
      <c r="H5738">
        <f>[1]资金台帐!H5738&amp;""</f>
      </c>
      <c r="J5738">
        <f>[1]资金台帐!J5738&amp;""</f>
      </c>
      <c r="N5738">
        <f>[1]资金台帐!N5738</f>
      </c>
      <c r="O5738">
        <f>[1]资金台帐!O5738&amp;""</f>
      </c>
      <c r="P5738">
        <f>[1]资金台帐!P5738&amp;""</f>
      </c>
      <c r="Q5738">
        <f>[1]资金台帐!Q5738&amp;""</f>
      </c>
      <c r="T5738">
        <f>[1]资金台帐!T5738&amp;""</f>
      </c>
      <c r="U5738">
        <f>[1]资金台帐!U5738&amp;""</f>
      </c>
      <c r="W5738">
        <f>[1]资金台帐!W5738&amp;""</f>
      </c>
      <c r="X5738">
        <f>[1]资金台帐!X5738&amp;""</f>
      </c>
      <c r="AB5738">
        <f>[1]资金台帐!AB5738</f>
        <v>0</v>
      </c>
      <c r="AC5738">
        <f>[1]资金台帐!AC5738</f>
        <v>0</v>
      </c>
      <c r="AD5738">
        <f>[1]资金台帐!AD5738</f>
        <v>0</v>
      </c>
      <c r="AJ5738">
        <f>[1]资金台帐!AJ5738</f>
        <v>0</v>
      </c>
      <c r="AK5738">
        <f>[1]资金台帐!AK5738</f>
        <v>0</v>
      </c>
      <c r="BA5738" s="22">
        <f t="shared" si="0"/>
      </c>
    </row>
    <row r="5739">
      <c r="B5739">
        <f>[1]资金台帐!B5739&amp;""</f>
      </c>
      <c r="H5739">
        <f>[1]资金台帐!H5739&amp;""</f>
      </c>
      <c r="J5739">
        <f>[1]资金台帐!J5739&amp;""</f>
      </c>
      <c r="N5739">
        <f>[1]资金台帐!N5739</f>
      </c>
      <c r="O5739">
        <f>[1]资金台帐!O5739&amp;""</f>
      </c>
      <c r="P5739">
        <f>[1]资金台帐!P5739&amp;""</f>
      </c>
      <c r="Q5739">
        <f>[1]资金台帐!Q5739&amp;""</f>
      </c>
      <c r="T5739">
        <f>[1]资金台帐!T5739&amp;""</f>
      </c>
      <c r="U5739">
        <f>[1]资金台帐!U5739&amp;""</f>
      </c>
      <c r="W5739">
        <f>[1]资金台帐!W5739&amp;""</f>
      </c>
      <c r="X5739">
        <f>[1]资金台帐!X5739&amp;""</f>
      </c>
      <c r="AB5739">
        <f>[1]资金台帐!AB5739</f>
        <v>0</v>
      </c>
      <c r="AC5739">
        <f>[1]资金台帐!AC5739</f>
        <v>0</v>
      </c>
      <c r="AD5739">
        <f>[1]资金台帐!AD5739</f>
        <v>0</v>
      </c>
      <c r="AJ5739">
        <f>[1]资金台帐!AJ5739</f>
        <v>0</v>
      </c>
      <c r="AK5739">
        <f>[1]资金台帐!AK5739</f>
        <v>0</v>
      </c>
      <c r="BA5739" s="22">
        <f t="shared" si="0"/>
      </c>
    </row>
    <row r="5740">
      <c r="B5740">
        <f>[1]资金台帐!B5740&amp;""</f>
      </c>
      <c r="H5740">
        <f>[1]资金台帐!H5740&amp;""</f>
      </c>
      <c r="J5740">
        <f>[1]资金台帐!J5740&amp;""</f>
      </c>
      <c r="N5740">
        <f>[1]资金台帐!N5740</f>
      </c>
      <c r="O5740">
        <f>[1]资金台帐!O5740&amp;""</f>
      </c>
      <c r="P5740">
        <f>[1]资金台帐!P5740&amp;""</f>
      </c>
      <c r="Q5740">
        <f>[1]资金台帐!Q5740&amp;""</f>
      </c>
      <c r="T5740">
        <f>[1]资金台帐!T5740&amp;""</f>
      </c>
      <c r="U5740">
        <f>[1]资金台帐!U5740&amp;""</f>
      </c>
      <c r="W5740">
        <f>[1]资金台帐!W5740&amp;""</f>
      </c>
      <c r="X5740">
        <f>[1]资金台帐!X5740&amp;""</f>
      </c>
      <c r="AB5740">
        <f>[1]资金台帐!AB5740</f>
        <v>0</v>
      </c>
      <c r="AC5740">
        <f>[1]资金台帐!AC5740</f>
        <v>0</v>
      </c>
      <c r="AD5740">
        <f>[1]资金台帐!AD5740</f>
        <v>0</v>
      </c>
      <c r="AJ5740">
        <f>[1]资金台帐!AJ5740</f>
        <v>0</v>
      </c>
      <c r="AK5740">
        <f>[1]资金台帐!AK5740</f>
        <v>0</v>
      </c>
      <c r="BA5740" s="22">
        <f t="shared" si="0"/>
      </c>
    </row>
    <row r="5741">
      <c r="B5741">
        <f>[1]资金台帐!B5741&amp;""</f>
      </c>
      <c r="H5741">
        <f>[1]资金台帐!H5741&amp;""</f>
      </c>
      <c r="J5741">
        <f>[1]资金台帐!J5741&amp;""</f>
      </c>
      <c r="N5741">
        <f>[1]资金台帐!N5741</f>
      </c>
      <c r="O5741">
        <f>[1]资金台帐!O5741&amp;""</f>
      </c>
      <c r="P5741">
        <f>[1]资金台帐!P5741&amp;""</f>
      </c>
      <c r="Q5741">
        <f>[1]资金台帐!Q5741&amp;""</f>
      </c>
      <c r="T5741">
        <f>[1]资金台帐!T5741&amp;""</f>
      </c>
      <c r="U5741">
        <f>[1]资金台帐!U5741&amp;""</f>
      </c>
      <c r="W5741">
        <f>[1]资金台帐!W5741&amp;""</f>
      </c>
      <c r="X5741">
        <f>[1]资金台帐!X5741&amp;""</f>
      </c>
      <c r="AB5741">
        <f>[1]资金台帐!AB5741</f>
        <v>0</v>
      </c>
      <c r="AC5741">
        <f>[1]资金台帐!AC5741</f>
        <v>0</v>
      </c>
      <c r="AD5741">
        <f>[1]资金台帐!AD5741</f>
        <v>0</v>
      </c>
      <c r="AJ5741">
        <f>[1]资金台帐!AJ5741</f>
        <v>0</v>
      </c>
      <c r="AK5741">
        <f>[1]资金台帐!AK5741</f>
        <v>0</v>
      </c>
      <c r="BA5741" s="22">
        <f t="shared" si="0"/>
      </c>
    </row>
    <row r="5742">
      <c r="B5742">
        <f>[1]资金台帐!B5742&amp;""</f>
      </c>
      <c r="H5742">
        <f>[1]资金台帐!H5742&amp;""</f>
      </c>
      <c r="J5742">
        <f>[1]资金台帐!J5742&amp;""</f>
      </c>
      <c r="N5742">
        <f>[1]资金台帐!N5742</f>
      </c>
      <c r="O5742">
        <f>[1]资金台帐!O5742&amp;""</f>
      </c>
      <c r="P5742">
        <f>[1]资金台帐!P5742&amp;""</f>
      </c>
      <c r="Q5742">
        <f>[1]资金台帐!Q5742&amp;""</f>
      </c>
      <c r="T5742">
        <f>[1]资金台帐!T5742&amp;""</f>
      </c>
      <c r="U5742">
        <f>[1]资金台帐!U5742&amp;""</f>
      </c>
      <c r="W5742">
        <f>[1]资金台帐!W5742&amp;""</f>
      </c>
      <c r="X5742">
        <f>[1]资金台帐!X5742&amp;""</f>
      </c>
      <c r="AB5742">
        <f>[1]资金台帐!AB5742</f>
        <v>0</v>
      </c>
      <c r="AC5742">
        <f>[1]资金台帐!AC5742</f>
        <v>0</v>
      </c>
      <c r="AD5742">
        <f>[1]资金台帐!AD5742</f>
        <v>0</v>
      </c>
      <c r="AJ5742">
        <f>[1]资金台帐!AJ5742</f>
        <v>0</v>
      </c>
      <c r="AK5742">
        <f>[1]资金台帐!AK5742</f>
        <v>0</v>
      </c>
      <c r="BA5742" s="22">
        <f t="shared" si="0"/>
      </c>
    </row>
    <row r="5743">
      <c r="B5743">
        <f>[1]资金台帐!B5743&amp;""</f>
      </c>
      <c r="H5743">
        <f>[1]资金台帐!H5743&amp;""</f>
      </c>
      <c r="J5743">
        <f>[1]资金台帐!J5743&amp;""</f>
      </c>
      <c r="N5743">
        <f>[1]资金台帐!N5743</f>
      </c>
      <c r="O5743">
        <f>[1]资金台帐!O5743&amp;""</f>
      </c>
      <c r="P5743">
        <f>[1]资金台帐!P5743&amp;""</f>
      </c>
      <c r="Q5743">
        <f>[1]资金台帐!Q5743&amp;""</f>
      </c>
      <c r="T5743">
        <f>[1]资金台帐!T5743&amp;""</f>
      </c>
      <c r="U5743">
        <f>[1]资金台帐!U5743&amp;""</f>
      </c>
      <c r="W5743">
        <f>[1]资金台帐!W5743&amp;""</f>
      </c>
      <c r="X5743">
        <f>[1]资金台帐!X5743&amp;""</f>
      </c>
      <c r="AB5743">
        <f>[1]资金台帐!AB5743</f>
        <v>0</v>
      </c>
      <c r="AC5743">
        <f>[1]资金台帐!AC5743</f>
        <v>0</v>
      </c>
      <c r="AD5743">
        <f>[1]资金台帐!AD5743</f>
        <v>0</v>
      </c>
      <c r="AJ5743">
        <f>[1]资金台帐!AJ5743</f>
        <v>0</v>
      </c>
      <c r="AK5743">
        <f>[1]资金台帐!AK5743</f>
        <v>0</v>
      </c>
      <c r="BA5743" s="22">
        <f t="shared" si="0"/>
      </c>
    </row>
    <row r="5744">
      <c r="B5744">
        <f>[1]资金台帐!B5744&amp;""</f>
      </c>
      <c r="H5744">
        <f>[1]资金台帐!H5744&amp;""</f>
      </c>
      <c r="J5744">
        <f>[1]资金台帐!J5744&amp;""</f>
      </c>
      <c r="N5744">
        <f>[1]资金台帐!N5744</f>
      </c>
      <c r="O5744">
        <f>[1]资金台帐!O5744&amp;""</f>
      </c>
      <c r="P5744">
        <f>[1]资金台帐!P5744&amp;""</f>
      </c>
      <c r="Q5744">
        <f>[1]资金台帐!Q5744&amp;""</f>
      </c>
      <c r="T5744">
        <f>[1]资金台帐!T5744&amp;""</f>
      </c>
      <c r="U5744">
        <f>[1]资金台帐!U5744&amp;""</f>
      </c>
      <c r="W5744">
        <f>[1]资金台帐!W5744&amp;""</f>
      </c>
      <c r="X5744">
        <f>[1]资金台帐!X5744&amp;""</f>
      </c>
      <c r="AB5744">
        <f>[1]资金台帐!AB5744</f>
        <v>0</v>
      </c>
      <c r="AC5744">
        <f>[1]资金台帐!AC5744</f>
        <v>0</v>
      </c>
      <c r="AD5744">
        <f>[1]资金台帐!AD5744</f>
        <v>0</v>
      </c>
      <c r="AJ5744">
        <f>[1]资金台帐!AJ5744</f>
        <v>0</v>
      </c>
      <c r="AK5744">
        <f>[1]资金台帐!AK5744</f>
        <v>0</v>
      </c>
      <c r="BA5744" s="22">
        <f t="shared" si="0"/>
      </c>
    </row>
    <row r="5745">
      <c r="B5745">
        <f>[1]资金台帐!B5745&amp;""</f>
      </c>
      <c r="H5745">
        <f>[1]资金台帐!H5745&amp;""</f>
      </c>
      <c r="J5745">
        <f>[1]资金台帐!J5745&amp;""</f>
      </c>
      <c r="N5745">
        <f>[1]资金台帐!N5745</f>
      </c>
      <c r="O5745">
        <f>[1]资金台帐!O5745&amp;""</f>
      </c>
      <c r="P5745">
        <f>[1]资金台帐!P5745&amp;""</f>
      </c>
      <c r="Q5745">
        <f>[1]资金台帐!Q5745&amp;""</f>
      </c>
      <c r="T5745">
        <f>[1]资金台帐!T5745&amp;""</f>
      </c>
      <c r="U5745">
        <f>[1]资金台帐!U5745&amp;""</f>
      </c>
      <c r="W5745">
        <f>[1]资金台帐!W5745&amp;""</f>
      </c>
      <c r="X5745">
        <f>[1]资金台帐!X5745&amp;""</f>
      </c>
      <c r="AB5745">
        <f>[1]资金台帐!AB5745</f>
        <v>0</v>
      </c>
      <c r="AC5745">
        <f>[1]资金台帐!AC5745</f>
        <v>0</v>
      </c>
      <c r="AD5745">
        <f>[1]资金台帐!AD5745</f>
        <v>0</v>
      </c>
      <c r="AJ5745">
        <f>[1]资金台帐!AJ5745</f>
        <v>0</v>
      </c>
      <c r="AK5745">
        <f>[1]资金台帐!AK5745</f>
        <v>0</v>
      </c>
      <c r="BA5745" s="22">
        <f t="shared" si="0"/>
      </c>
    </row>
    <row r="5746">
      <c r="B5746">
        <f>[1]资金台帐!B5746&amp;""</f>
      </c>
      <c r="H5746">
        <f>[1]资金台帐!H5746&amp;""</f>
      </c>
      <c r="J5746">
        <f>[1]资金台帐!J5746&amp;""</f>
      </c>
      <c r="N5746">
        <f>[1]资金台帐!N5746</f>
      </c>
      <c r="O5746">
        <f>[1]资金台帐!O5746&amp;""</f>
      </c>
      <c r="P5746">
        <f>[1]资金台帐!P5746&amp;""</f>
      </c>
      <c r="Q5746">
        <f>[1]资金台帐!Q5746&amp;""</f>
      </c>
      <c r="T5746">
        <f>[1]资金台帐!T5746&amp;""</f>
      </c>
      <c r="U5746">
        <f>[1]资金台帐!U5746&amp;""</f>
      </c>
      <c r="W5746">
        <f>[1]资金台帐!W5746&amp;""</f>
      </c>
      <c r="X5746">
        <f>[1]资金台帐!X5746&amp;""</f>
      </c>
      <c r="AB5746">
        <f>[1]资金台帐!AB5746</f>
        <v>0</v>
      </c>
      <c r="AC5746">
        <f>[1]资金台帐!AC5746</f>
        <v>0</v>
      </c>
      <c r="AD5746">
        <f>[1]资金台帐!AD5746</f>
        <v>0</v>
      </c>
      <c r="AJ5746">
        <f>[1]资金台帐!AJ5746</f>
        <v>0</v>
      </c>
      <c r="AK5746">
        <f>[1]资金台帐!AK5746</f>
        <v>0</v>
      </c>
      <c r="BA5746" s="22">
        <f t="shared" si="0"/>
      </c>
    </row>
    <row r="5747">
      <c r="B5747">
        <f>[1]资金台帐!B5747&amp;""</f>
      </c>
      <c r="H5747">
        <f>[1]资金台帐!H5747&amp;""</f>
      </c>
      <c r="J5747">
        <f>[1]资金台帐!J5747&amp;""</f>
      </c>
      <c r="N5747">
        <f>[1]资金台帐!N5747</f>
      </c>
      <c r="O5747">
        <f>[1]资金台帐!O5747&amp;""</f>
      </c>
      <c r="P5747">
        <f>[1]资金台帐!P5747&amp;""</f>
      </c>
      <c r="Q5747">
        <f>[1]资金台帐!Q5747&amp;""</f>
      </c>
      <c r="T5747">
        <f>[1]资金台帐!T5747&amp;""</f>
      </c>
      <c r="U5747">
        <f>[1]资金台帐!U5747&amp;""</f>
      </c>
      <c r="W5747">
        <f>[1]资金台帐!W5747&amp;""</f>
      </c>
      <c r="X5747">
        <f>[1]资金台帐!X5747&amp;""</f>
      </c>
      <c r="AB5747">
        <f>[1]资金台帐!AB5747</f>
        <v>0</v>
      </c>
      <c r="AC5747">
        <f>[1]资金台帐!AC5747</f>
        <v>0</v>
      </c>
      <c r="AD5747">
        <f>[1]资金台帐!AD5747</f>
        <v>0</v>
      </c>
      <c r="AJ5747">
        <f>[1]资金台帐!AJ5747</f>
        <v>0</v>
      </c>
      <c r="AK5747">
        <f>[1]资金台帐!AK5747</f>
        <v>0</v>
      </c>
      <c r="BA5747" s="22">
        <f t="shared" si="0"/>
      </c>
    </row>
    <row r="5748">
      <c r="B5748">
        <f>[1]资金台帐!B5748&amp;""</f>
      </c>
      <c r="H5748">
        <f>[1]资金台帐!H5748&amp;""</f>
      </c>
      <c r="J5748">
        <f>[1]资金台帐!J5748&amp;""</f>
      </c>
      <c r="N5748">
        <f>[1]资金台帐!N5748</f>
      </c>
      <c r="O5748">
        <f>[1]资金台帐!O5748&amp;""</f>
      </c>
      <c r="P5748">
        <f>[1]资金台帐!P5748&amp;""</f>
      </c>
      <c r="Q5748">
        <f>[1]资金台帐!Q5748&amp;""</f>
      </c>
      <c r="T5748">
        <f>[1]资金台帐!T5748&amp;""</f>
      </c>
      <c r="U5748">
        <f>[1]资金台帐!U5748&amp;""</f>
      </c>
      <c r="W5748">
        <f>[1]资金台帐!W5748&amp;""</f>
      </c>
      <c r="X5748">
        <f>[1]资金台帐!X5748&amp;""</f>
      </c>
      <c r="AB5748">
        <f>[1]资金台帐!AB5748</f>
        <v>0</v>
      </c>
      <c r="AC5748">
        <f>[1]资金台帐!AC5748</f>
        <v>0</v>
      </c>
      <c r="AD5748">
        <f>[1]资金台帐!AD5748</f>
        <v>0</v>
      </c>
      <c r="AJ5748">
        <f>[1]资金台帐!AJ5748</f>
        <v>0</v>
      </c>
      <c r="AK5748">
        <f>[1]资金台帐!AK5748</f>
        <v>0</v>
      </c>
      <c r="BA5748" s="22">
        <f t="shared" si="0"/>
      </c>
    </row>
    <row r="5749">
      <c r="B5749">
        <f>[1]资金台帐!B5749&amp;""</f>
      </c>
      <c r="H5749">
        <f>[1]资金台帐!H5749&amp;""</f>
      </c>
      <c r="J5749">
        <f>[1]资金台帐!J5749&amp;""</f>
      </c>
      <c r="N5749">
        <f>[1]资金台帐!N5749</f>
      </c>
      <c r="O5749">
        <f>[1]资金台帐!O5749&amp;""</f>
      </c>
      <c r="P5749">
        <f>[1]资金台帐!P5749&amp;""</f>
      </c>
      <c r="Q5749">
        <f>[1]资金台帐!Q5749&amp;""</f>
      </c>
      <c r="T5749">
        <f>[1]资金台帐!T5749&amp;""</f>
      </c>
      <c r="U5749">
        <f>[1]资金台帐!U5749&amp;""</f>
      </c>
      <c r="W5749">
        <f>[1]资金台帐!W5749&amp;""</f>
      </c>
      <c r="X5749">
        <f>[1]资金台帐!X5749&amp;""</f>
      </c>
      <c r="AB5749">
        <f>[1]资金台帐!AB5749</f>
        <v>0</v>
      </c>
      <c r="AC5749">
        <f>[1]资金台帐!AC5749</f>
        <v>0</v>
      </c>
      <c r="AD5749">
        <f>[1]资金台帐!AD5749</f>
        <v>0</v>
      </c>
      <c r="AJ5749">
        <f>[1]资金台帐!AJ5749</f>
        <v>0</v>
      </c>
      <c r="AK5749">
        <f>[1]资金台帐!AK5749</f>
        <v>0</v>
      </c>
      <c r="BA5749" s="22">
        <f t="shared" si="0"/>
      </c>
    </row>
    <row r="5750">
      <c r="B5750">
        <f>[1]资金台帐!B5750&amp;""</f>
      </c>
      <c r="H5750">
        <f>[1]资金台帐!H5750&amp;""</f>
      </c>
      <c r="J5750">
        <f>[1]资金台帐!J5750&amp;""</f>
      </c>
      <c r="N5750">
        <f>[1]资金台帐!N5750</f>
      </c>
      <c r="O5750">
        <f>[1]资金台帐!O5750&amp;""</f>
      </c>
      <c r="P5750">
        <f>[1]资金台帐!P5750&amp;""</f>
      </c>
      <c r="Q5750">
        <f>[1]资金台帐!Q5750&amp;""</f>
      </c>
      <c r="T5750">
        <f>[1]资金台帐!T5750&amp;""</f>
      </c>
      <c r="U5750">
        <f>[1]资金台帐!U5750&amp;""</f>
      </c>
      <c r="W5750">
        <f>[1]资金台帐!W5750&amp;""</f>
      </c>
      <c r="X5750">
        <f>[1]资金台帐!X5750&amp;""</f>
      </c>
      <c r="AB5750">
        <f>[1]资金台帐!AB5750</f>
        <v>0</v>
      </c>
      <c r="AC5750">
        <f>[1]资金台帐!AC5750</f>
        <v>0</v>
      </c>
      <c r="AD5750">
        <f>[1]资金台帐!AD5750</f>
        <v>0</v>
      </c>
      <c r="AJ5750">
        <f>[1]资金台帐!AJ5750</f>
        <v>0</v>
      </c>
      <c r="AK5750">
        <f>[1]资金台帐!AK5750</f>
        <v>0</v>
      </c>
      <c r="BA5750" s="22">
        <f t="shared" si="0"/>
      </c>
    </row>
    <row r="5751">
      <c r="B5751">
        <f>[1]资金台帐!B5751&amp;""</f>
      </c>
      <c r="H5751">
        <f>[1]资金台帐!H5751&amp;""</f>
      </c>
      <c r="J5751">
        <f>[1]资金台帐!J5751&amp;""</f>
      </c>
      <c r="N5751">
        <f>[1]资金台帐!N5751</f>
      </c>
      <c r="O5751">
        <f>[1]资金台帐!O5751&amp;""</f>
      </c>
      <c r="P5751">
        <f>[1]资金台帐!P5751&amp;""</f>
      </c>
      <c r="Q5751">
        <f>[1]资金台帐!Q5751&amp;""</f>
      </c>
      <c r="T5751">
        <f>[1]资金台帐!T5751&amp;""</f>
      </c>
      <c r="U5751">
        <f>[1]资金台帐!U5751&amp;""</f>
      </c>
      <c r="W5751">
        <f>[1]资金台帐!W5751&amp;""</f>
      </c>
      <c r="X5751">
        <f>[1]资金台帐!X5751&amp;""</f>
      </c>
      <c r="AB5751">
        <f>[1]资金台帐!AB5751</f>
        <v>0</v>
      </c>
      <c r="AC5751">
        <f>[1]资金台帐!AC5751</f>
        <v>0</v>
      </c>
      <c r="AD5751">
        <f>[1]资金台帐!AD5751</f>
        <v>0</v>
      </c>
      <c r="AJ5751">
        <f>[1]资金台帐!AJ5751</f>
        <v>0</v>
      </c>
      <c r="AK5751">
        <f>[1]资金台帐!AK5751</f>
        <v>0</v>
      </c>
      <c r="BA5751" s="22">
        <f t="shared" si="0"/>
      </c>
    </row>
    <row r="5752">
      <c r="B5752">
        <f>[1]资金台帐!B5752&amp;""</f>
      </c>
      <c r="H5752">
        <f>[1]资金台帐!H5752&amp;""</f>
      </c>
      <c r="J5752">
        <f>[1]资金台帐!J5752&amp;""</f>
      </c>
      <c r="N5752">
        <f>[1]资金台帐!N5752</f>
      </c>
      <c r="O5752">
        <f>[1]资金台帐!O5752&amp;""</f>
      </c>
      <c r="P5752">
        <f>[1]资金台帐!P5752&amp;""</f>
      </c>
      <c r="Q5752">
        <f>[1]资金台帐!Q5752&amp;""</f>
      </c>
      <c r="T5752">
        <f>[1]资金台帐!T5752&amp;""</f>
      </c>
      <c r="U5752">
        <f>[1]资金台帐!U5752&amp;""</f>
      </c>
      <c r="W5752">
        <f>[1]资金台帐!W5752&amp;""</f>
      </c>
      <c r="X5752">
        <f>[1]资金台帐!X5752&amp;""</f>
      </c>
      <c r="AB5752">
        <f>[1]资金台帐!AB5752</f>
        <v>0</v>
      </c>
      <c r="AC5752">
        <f>[1]资金台帐!AC5752</f>
        <v>0</v>
      </c>
      <c r="AD5752">
        <f>[1]资金台帐!AD5752</f>
        <v>0</v>
      </c>
      <c r="AJ5752">
        <f>[1]资金台帐!AJ5752</f>
        <v>0</v>
      </c>
      <c r="AK5752">
        <f>[1]资金台帐!AK5752</f>
        <v>0</v>
      </c>
      <c r="BA5752" s="22">
        <f t="shared" si="0"/>
      </c>
    </row>
    <row r="5753">
      <c r="B5753">
        <f>[1]资金台帐!B5753&amp;""</f>
      </c>
      <c r="H5753">
        <f>[1]资金台帐!H5753&amp;""</f>
      </c>
      <c r="J5753">
        <f>[1]资金台帐!J5753&amp;""</f>
      </c>
      <c r="N5753">
        <f>[1]资金台帐!N5753</f>
      </c>
      <c r="O5753">
        <f>[1]资金台帐!O5753&amp;""</f>
      </c>
      <c r="P5753">
        <f>[1]资金台帐!P5753&amp;""</f>
      </c>
      <c r="Q5753">
        <f>[1]资金台帐!Q5753&amp;""</f>
      </c>
      <c r="T5753">
        <f>[1]资金台帐!T5753&amp;""</f>
      </c>
      <c r="U5753">
        <f>[1]资金台帐!U5753&amp;""</f>
      </c>
      <c r="W5753">
        <f>[1]资金台帐!W5753&amp;""</f>
      </c>
      <c r="X5753">
        <f>[1]资金台帐!X5753&amp;""</f>
      </c>
      <c r="AB5753">
        <f>[1]资金台帐!AB5753</f>
        <v>0</v>
      </c>
      <c r="AC5753">
        <f>[1]资金台帐!AC5753</f>
        <v>0</v>
      </c>
      <c r="AD5753">
        <f>[1]资金台帐!AD5753</f>
        <v>0</v>
      </c>
      <c r="AJ5753">
        <f>[1]资金台帐!AJ5753</f>
        <v>0</v>
      </c>
      <c r="AK5753">
        <f>[1]资金台帐!AK5753</f>
        <v>0</v>
      </c>
      <c r="BA5753" s="22">
        <f t="shared" si="0"/>
      </c>
    </row>
    <row r="5754">
      <c r="B5754">
        <f>[1]资金台帐!B5754&amp;""</f>
      </c>
      <c r="H5754">
        <f>[1]资金台帐!H5754&amp;""</f>
      </c>
      <c r="J5754">
        <f>[1]资金台帐!J5754&amp;""</f>
      </c>
      <c r="N5754">
        <f>[1]资金台帐!N5754</f>
      </c>
      <c r="O5754">
        <f>[1]资金台帐!O5754&amp;""</f>
      </c>
      <c r="P5754">
        <f>[1]资金台帐!P5754&amp;""</f>
      </c>
      <c r="Q5754">
        <f>[1]资金台帐!Q5754&amp;""</f>
      </c>
      <c r="T5754">
        <f>[1]资金台帐!T5754&amp;""</f>
      </c>
      <c r="U5754">
        <f>[1]资金台帐!U5754&amp;""</f>
      </c>
      <c r="W5754">
        <f>[1]资金台帐!W5754&amp;""</f>
      </c>
      <c r="X5754">
        <f>[1]资金台帐!X5754&amp;""</f>
      </c>
      <c r="AB5754">
        <f>[1]资金台帐!AB5754</f>
        <v>0</v>
      </c>
      <c r="AC5754">
        <f>[1]资金台帐!AC5754</f>
        <v>0</v>
      </c>
      <c r="AD5754">
        <f>[1]资金台帐!AD5754</f>
        <v>0</v>
      </c>
      <c r="AJ5754">
        <f>[1]资金台帐!AJ5754</f>
        <v>0</v>
      </c>
      <c r="AK5754">
        <f>[1]资金台帐!AK5754</f>
        <v>0</v>
      </c>
      <c r="BA5754" s="22">
        <f t="shared" si="0"/>
      </c>
    </row>
    <row r="5755">
      <c r="B5755">
        <f>[1]资金台帐!B5755&amp;""</f>
      </c>
      <c r="H5755">
        <f>[1]资金台帐!H5755&amp;""</f>
      </c>
      <c r="J5755">
        <f>[1]资金台帐!J5755&amp;""</f>
      </c>
      <c r="N5755">
        <f>[1]资金台帐!N5755</f>
      </c>
      <c r="O5755">
        <f>[1]资金台帐!O5755&amp;""</f>
      </c>
      <c r="P5755">
        <f>[1]资金台帐!P5755&amp;""</f>
      </c>
      <c r="Q5755">
        <f>[1]资金台帐!Q5755&amp;""</f>
      </c>
      <c r="T5755">
        <f>[1]资金台帐!T5755&amp;""</f>
      </c>
      <c r="U5755">
        <f>[1]资金台帐!U5755&amp;""</f>
      </c>
      <c r="W5755">
        <f>[1]资金台帐!W5755&amp;""</f>
      </c>
      <c r="X5755">
        <f>[1]资金台帐!X5755&amp;""</f>
      </c>
      <c r="AB5755">
        <f>[1]资金台帐!AB5755</f>
        <v>0</v>
      </c>
      <c r="AC5755">
        <f>[1]资金台帐!AC5755</f>
        <v>0</v>
      </c>
      <c r="AD5755">
        <f>[1]资金台帐!AD5755</f>
        <v>0</v>
      </c>
      <c r="AJ5755">
        <f>[1]资金台帐!AJ5755</f>
        <v>0</v>
      </c>
      <c r="AK5755">
        <f>[1]资金台帐!AK5755</f>
        <v>0</v>
      </c>
      <c r="BA5755" s="22">
        <f t="shared" si="0"/>
      </c>
    </row>
    <row r="5756">
      <c r="B5756">
        <f>[1]资金台帐!B5756&amp;""</f>
      </c>
      <c r="H5756">
        <f>[1]资金台帐!H5756&amp;""</f>
      </c>
      <c r="J5756">
        <f>[1]资金台帐!J5756&amp;""</f>
      </c>
      <c r="N5756">
        <f>[1]资金台帐!N5756</f>
      </c>
      <c r="O5756">
        <f>[1]资金台帐!O5756&amp;""</f>
      </c>
      <c r="P5756">
        <f>[1]资金台帐!P5756&amp;""</f>
      </c>
      <c r="Q5756">
        <f>[1]资金台帐!Q5756&amp;""</f>
      </c>
      <c r="T5756">
        <f>[1]资金台帐!T5756&amp;""</f>
      </c>
      <c r="U5756">
        <f>[1]资金台帐!U5756&amp;""</f>
      </c>
      <c r="W5756">
        <f>[1]资金台帐!W5756&amp;""</f>
      </c>
      <c r="X5756">
        <f>[1]资金台帐!X5756&amp;""</f>
      </c>
      <c r="AB5756">
        <f>[1]资金台帐!AB5756</f>
        <v>0</v>
      </c>
      <c r="AC5756">
        <f>[1]资金台帐!AC5756</f>
        <v>0</v>
      </c>
      <c r="AD5756">
        <f>[1]资金台帐!AD5756</f>
        <v>0</v>
      </c>
      <c r="AJ5756">
        <f>[1]资金台帐!AJ5756</f>
        <v>0</v>
      </c>
      <c r="AK5756">
        <f>[1]资金台帐!AK5756</f>
        <v>0</v>
      </c>
      <c r="BA5756" s="22">
        <f t="shared" si="0"/>
      </c>
    </row>
    <row r="5757">
      <c r="B5757">
        <f>[1]资金台帐!B5757&amp;""</f>
      </c>
      <c r="H5757">
        <f>[1]资金台帐!H5757&amp;""</f>
      </c>
      <c r="J5757">
        <f>[1]资金台帐!J5757&amp;""</f>
      </c>
      <c r="N5757">
        <f>[1]资金台帐!N5757</f>
      </c>
      <c r="O5757">
        <f>[1]资金台帐!O5757&amp;""</f>
      </c>
      <c r="P5757">
        <f>[1]资金台帐!P5757&amp;""</f>
      </c>
      <c r="Q5757">
        <f>[1]资金台帐!Q5757&amp;""</f>
      </c>
      <c r="T5757">
        <f>[1]资金台帐!T5757&amp;""</f>
      </c>
      <c r="U5757">
        <f>[1]资金台帐!U5757&amp;""</f>
      </c>
      <c r="W5757">
        <f>[1]资金台帐!W5757&amp;""</f>
      </c>
      <c r="X5757">
        <f>[1]资金台帐!X5757&amp;""</f>
      </c>
      <c r="AB5757">
        <f>[1]资金台帐!AB5757</f>
        <v>0</v>
      </c>
      <c r="AC5757">
        <f>[1]资金台帐!AC5757</f>
        <v>0</v>
      </c>
      <c r="AD5757">
        <f>[1]资金台帐!AD5757</f>
        <v>0</v>
      </c>
      <c r="AJ5757">
        <f>[1]资金台帐!AJ5757</f>
        <v>0</v>
      </c>
      <c r="AK5757">
        <f>[1]资金台帐!AK5757</f>
        <v>0</v>
      </c>
      <c r="BA5757" s="22">
        <f t="shared" si="0"/>
      </c>
    </row>
    <row r="5758">
      <c r="B5758">
        <f>[1]资金台帐!B5758&amp;""</f>
      </c>
      <c r="H5758">
        <f>[1]资金台帐!H5758&amp;""</f>
      </c>
      <c r="J5758">
        <f>[1]资金台帐!J5758&amp;""</f>
      </c>
      <c r="N5758">
        <f>[1]资金台帐!N5758</f>
      </c>
      <c r="O5758">
        <f>[1]资金台帐!O5758&amp;""</f>
      </c>
      <c r="P5758">
        <f>[1]资金台帐!P5758&amp;""</f>
      </c>
      <c r="Q5758">
        <f>[1]资金台帐!Q5758&amp;""</f>
      </c>
      <c r="T5758">
        <f>[1]资金台帐!T5758&amp;""</f>
      </c>
      <c r="U5758">
        <f>[1]资金台帐!U5758&amp;""</f>
      </c>
      <c r="W5758">
        <f>[1]资金台帐!W5758&amp;""</f>
      </c>
      <c r="X5758">
        <f>[1]资金台帐!X5758&amp;""</f>
      </c>
      <c r="AB5758">
        <f>[1]资金台帐!AB5758</f>
        <v>0</v>
      </c>
      <c r="AC5758">
        <f>[1]资金台帐!AC5758</f>
        <v>0</v>
      </c>
      <c r="AD5758">
        <f>[1]资金台帐!AD5758</f>
        <v>0</v>
      </c>
      <c r="AJ5758">
        <f>[1]资金台帐!AJ5758</f>
        <v>0</v>
      </c>
      <c r="AK5758">
        <f>[1]资金台帐!AK5758</f>
        <v>0</v>
      </c>
      <c r="BA5758" s="22">
        <f t="shared" si="0"/>
      </c>
    </row>
    <row r="5759">
      <c r="B5759">
        <f>[1]资金台帐!B5759&amp;""</f>
      </c>
      <c r="H5759">
        <f>[1]资金台帐!H5759&amp;""</f>
      </c>
      <c r="J5759">
        <f>[1]资金台帐!J5759&amp;""</f>
      </c>
      <c r="N5759">
        <f>[1]资金台帐!N5759</f>
      </c>
      <c r="O5759">
        <f>[1]资金台帐!O5759&amp;""</f>
      </c>
      <c r="P5759">
        <f>[1]资金台帐!P5759&amp;""</f>
      </c>
      <c r="Q5759">
        <f>[1]资金台帐!Q5759&amp;""</f>
      </c>
      <c r="T5759">
        <f>[1]资金台帐!T5759&amp;""</f>
      </c>
      <c r="U5759">
        <f>[1]资金台帐!U5759&amp;""</f>
      </c>
      <c r="W5759">
        <f>[1]资金台帐!W5759&amp;""</f>
      </c>
      <c r="X5759">
        <f>[1]资金台帐!X5759&amp;""</f>
      </c>
      <c r="AB5759">
        <f>[1]资金台帐!AB5759</f>
        <v>0</v>
      </c>
      <c r="AC5759">
        <f>[1]资金台帐!AC5759</f>
        <v>0</v>
      </c>
      <c r="AD5759">
        <f>[1]资金台帐!AD5759</f>
        <v>0</v>
      </c>
      <c r="AJ5759">
        <f>[1]资金台帐!AJ5759</f>
        <v>0</v>
      </c>
      <c r="AK5759">
        <f>[1]资金台帐!AK5759</f>
        <v>0</v>
      </c>
      <c r="BA5759" s="22">
        <f t="shared" si="0"/>
      </c>
    </row>
    <row r="5760">
      <c r="B5760">
        <f>[1]资金台帐!B5760&amp;""</f>
      </c>
      <c r="H5760">
        <f>[1]资金台帐!H5760&amp;""</f>
      </c>
      <c r="J5760">
        <f>[1]资金台帐!J5760&amp;""</f>
      </c>
      <c r="N5760">
        <f>[1]资金台帐!N5760</f>
      </c>
      <c r="O5760">
        <f>[1]资金台帐!O5760&amp;""</f>
      </c>
      <c r="P5760">
        <f>[1]资金台帐!P5760&amp;""</f>
      </c>
      <c r="Q5760">
        <f>[1]资金台帐!Q5760&amp;""</f>
      </c>
      <c r="T5760">
        <f>[1]资金台帐!T5760&amp;""</f>
      </c>
      <c r="U5760">
        <f>[1]资金台帐!U5760&amp;""</f>
      </c>
      <c r="W5760">
        <f>[1]资金台帐!W5760&amp;""</f>
      </c>
      <c r="X5760">
        <f>[1]资金台帐!X5760&amp;""</f>
      </c>
      <c r="AB5760">
        <f>[1]资金台帐!AB5760</f>
        <v>0</v>
      </c>
      <c r="AC5760">
        <f>[1]资金台帐!AC5760</f>
        <v>0</v>
      </c>
      <c r="AD5760">
        <f>[1]资金台帐!AD5760</f>
        <v>0</v>
      </c>
      <c r="AJ5760">
        <f>[1]资金台帐!AJ5760</f>
        <v>0</v>
      </c>
      <c r="AK5760">
        <f>[1]资金台帐!AK5760</f>
        <v>0</v>
      </c>
      <c r="BA5760" s="22">
        <f t="shared" si="0"/>
      </c>
    </row>
    <row r="5761">
      <c r="B5761">
        <f>[1]资金台帐!B5761&amp;""</f>
      </c>
      <c r="H5761">
        <f>[1]资金台帐!H5761&amp;""</f>
      </c>
      <c r="J5761">
        <f>[1]资金台帐!J5761&amp;""</f>
      </c>
      <c r="N5761">
        <f>[1]资金台帐!N5761</f>
      </c>
      <c r="O5761">
        <f>[1]资金台帐!O5761&amp;""</f>
      </c>
      <c r="P5761">
        <f>[1]资金台帐!P5761&amp;""</f>
      </c>
      <c r="Q5761">
        <f>[1]资金台帐!Q5761&amp;""</f>
      </c>
      <c r="T5761">
        <f>[1]资金台帐!T5761&amp;""</f>
      </c>
      <c r="U5761">
        <f>[1]资金台帐!U5761&amp;""</f>
      </c>
      <c r="W5761">
        <f>[1]资金台帐!W5761&amp;""</f>
      </c>
      <c r="X5761">
        <f>[1]资金台帐!X5761&amp;""</f>
      </c>
      <c r="AB5761">
        <f>[1]资金台帐!AB5761</f>
        <v>0</v>
      </c>
      <c r="AC5761">
        <f>[1]资金台帐!AC5761</f>
        <v>0</v>
      </c>
      <c r="AD5761">
        <f>[1]资金台帐!AD5761</f>
        <v>0</v>
      </c>
      <c r="AJ5761">
        <f>[1]资金台帐!AJ5761</f>
        <v>0</v>
      </c>
      <c r="AK5761">
        <f>[1]资金台帐!AK5761</f>
        <v>0</v>
      </c>
      <c r="BA5761" s="22">
        <f t="shared" si="0"/>
      </c>
    </row>
    <row r="5762">
      <c r="B5762">
        <f>[1]资金台帐!B5762&amp;""</f>
      </c>
      <c r="H5762">
        <f>[1]资金台帐!H5762&amp;""</f>
      </c>
      <c r="J5762">
        <f>[1]资金台帐!J5762&amp;""</f>
      </c>
      <c r="N5762">
        <f>[1]资金台帐!N5762</f>
      </c>
      <c r="O5762">
        <f>[1]资金台帐!O5762&amp;""</f>
      </c>
      <c r="P5762">
        <f>[1]资金台帐!P5762&amp;""</f>
      </c>
      <c r="Q5762">
        <f>[1]资金台帐!Q5762&amp;""</f>
      </c>
      <c r="T5762">
        <f>[1]资金台帐!T5762&amp;""</f>
      </c>
      <c r="U5762">
        <f>[1]资金台帐!U5762&amp;""</f>
      </c>
      <c r="W5762">
        <f>[1]资金台帐!W5762&amp;""</f>
      </c>
      <c r="X5762">
        <f>[1]资金台帐!X5762&amp;""</f>
      </c>
      <c r="AB5762">
        <f>[1]资金台帐!AB5762</f>
        <v>0</v>
      </c>
      <c r="AC5762">
        <f>[1]资金台帐!AC5762</f>
        <v>0</v>
      </c>
      <c r="AD5762">
        <f>[1]资金台帐!AD5762</f>
        <v>0</v>
      </c>
      <c r="AJ5762">
        <f>[1]资金台帐!AJ5762</f>
        <v>0</v>
      </c>
      <c r="AK5762">
        <f>[1]资金台帐!AK5762</f>
        <v>0</v>
      </c>
      <c r="BA5762" s="22">
        <f t="shared" si="0"/>
      </c>
    </row>
    <row r="5763">
      <c r="B5763">
        <f>[1]资金台帐!B5763&amp;""</f>
      </c>
      <c r="H5763">
        <f>[1]资金台帐!H5763&amp;""</f>
      </c>
      <c r="J5763">
        <f>[1]资金台帐!J5763&amp;""</f>
      </c>
      <c r="N5763">
        <f>[1]资金台帐!N5763</f>
      </c>
      <c r="O5763">
        <f>[1]资金台帐!O5763&amp;""</f>
      </c>
      <c r="P5763">
        <f>[1]资金台帐!P5763&amp;""</f>
      </c>
      <c r="Q5763">
        <f>[1]资金台帐!Q5763&amp;""</f>
      </c>
      <c r="T5763">
        <f>[1]资金台帐!T5763&amp;""</f>
      </c>
      <c r="U5763">
        <f>[1]资金台帐!U5763&amp;""</f>
      </c>
      <c r="W5763">
        <f>[1]资金台帐!W5763&amp;""</f>
      </c>
      <c r="X5763">
        <f>[1]资金台帐!X5763&amp;""</f>
      </c>
      <c r="AB5763">
        <f>[1]资金台帐!AB5763</f>
        <v>0</v>
      </c>
      <c r="AC5763">
        <f>[1]资金台帐!AC5763</f>
        <v>0</v>
      </c>
      <c r="AD5763">
        <f>[1]资金台帐!AD5763</f>
        <v>0</v>
      </c>
      <c r="AJ5763">
        <f>[1]资金台帐!AJ5763</f>
        <v>0</v>
      </c>
      <c r="AK5763">
        <f>[1]资金台帐!AK5763</f>
        <v>0</v>
      </c>
      <c r="BA5763" s="22">
        <f t="shared" si="0"/>
      </c>
    </row>
    <row r="5764">
      <c r="B5764">
        <f>[1]资金台帐!B5764&amp;""</f>
      </c>
      <c r="H5764">
        <f>[1]资金台帐!H5764&amp;""</f>
      </c>
      <c r="J5764">
        <f>[1]资金台帐!J5764&amp;""</f>
      </c>
      <c r="N5764">
        <f>[1]资金台帐!N5764</f>
      </c>
      <c r="O5764">
        <f>[1]资金台帐!O5764&amp;""</f>
      </c>
      <c r="P5764">
        <f>[1]资金台帐!P5764&amp;""</f>
      </c>
      <c r="Q5764">
        <f>[1]资金台帐!Q5764&amp;""</f>
      </c>
      <c r="T5764">
        <f>[1]资金台帐!T5764&amp;""</f>
      </c>
      <c r="U5764">
        <f>[1]资金台帐!U5764&amp;""</f>
      </c>
      <c r="W5764">
        <f>[1]资金台帐!W5764&amp;""</f>
      </c>
      <c r="X5764">
        <f>[1]资金台帐!X5764&amp;""</f>
      </c>
      <c r="AB5764">
        <f>[1]资金台帐!AB5764</f>
        <v>0</v>
      </c>
      <c r="AC5764">
        <f>[1]资金台帐!AC5764</f>
        <v>0</v>
      </c>
      <c r="AD5764">
        <f>[1]资金台帐!AD5764</f>
        <v>0</v>
      </c>
      <c r="AJ5764">
        <f>[1]资金台帐!AJ5764</f>
        <v>0</v>
      </c>
      <c r="AK5764">
        <f>[1]资金台帐!AK5764</f>
        <v>0</v>
      </c>
      <c r="BA5764" s="22">
        <f t="shared" si="0"/>
      </c>
    </row>
    <row r="5765">
      <c r="B5765">
        <f>[1]资金台帐!B5765&amp;""</f>
      </c>
      <c r="H5765">
        <f>[1]资金台帐!H5765&amp;""</f>
      </c>
      <c r="J5765">
        <f>[1]资金台帐!J5765&amp;""</f>
      </c>
      <c r="N5765">
        <f>[1]资金台帐!N5765</f>
      </c>
      <c r="O5765">
        <f>[1]资金台帐!O5765&amp;""</f>
      </c>
      <c r="P5765">
        <f>[1]资金台帐!P5765&amp;""</f>
      </c>
      <c r="Q5765">
        <f>[1]资金台帐!Q5765&amp;""</f>
      </c>
      <c r="T5765">
        <f>[1]资金台帐!T5765&amp;""</f>
      </c>
      <c r="U5765">
        <f>[1]资金台帐!U5765&amp;""</f>
      </c>
      <c r="W5765">
        <f>[1]资金台帐!W5765&amp;""</f>
      </c>
      <c r="X5765">
        <f>[1]资金台帐!X5765&amp;""</f>
      </c>
      <c r="AB5765">
        <f>[1]资金台帐!AB5765</f>
        <v>0</v>
      </c>
      <c r="AC5765">
        <f>[1]资金台帐!AC5765</f>
        <v>0</v>
      </c>
      <c r="AD5765">
        <f>[1]资金台帐!AD5765</f>
        <v>0</v>
      </c>
      <c r="AJ5765">
        <f>[1]资金台帐!AJ5765</f>
        <v>0</v>
      </c>
      <c r="AK5765">
        <f>[1]资金台帐!AK5765</f>
        <v>0</v>
      </c>
      <c r="BA5765" s="22">
        <f t="shared" si="0"/>
      </c>
    </row>
    <row r="5766">
      <c r="B5766">
        <f>[1]资金台帐!B5766&amp;""</f>
      </c>
      <c r="H5766">
        <f>[1]资金台帐!H5766&amp;""</f>
      </c>
      <c r="J5766">
        <f>[1]资金台帐!J5766&amp;""</f>
      </c>
      <c r="N5766">
        <f>[1]资金台帐!N5766</f>
      </c>
      <c r="O5766">
        <f>[1]资金台帐!O5766&amp;""</f>
      </c>
      <c r="P5766">
        <f>[1]资金台帐!P5766&amp;""</f>
      </c>
      <c r="Q5766">
        <f>[1]资金台帐!Q5766&amp;""</f>
      </c>
      <c r="T5766">
        <f>[1]资金台帐!T5766&amp;""</f>
      </c>
      <c r="U5766">
        <f>[1]资金台帐!U5766&amp;""</f>
      </c>
      <c r="W5766">
        <f>[1]资金台帐!W5766&amp;""</f>
      </c>
      <c r="X5766">
        <f>[1]资金台帐!X5766&amp;""</f>
      </c>
      <c r="AB5766">
        <f>[1]资金台帐!AB5766</f>
        <v>0</v>
      </c>
      <c r="AC5766">
        <f>[1]资金台帐!AC5766</f>
        <v>0</v>
      </c>
      <c r="AD5766">
        <f>[1]资金台帐!AD5766</f>
        <v>0</v>
      </c>
      <c r="AJ5766">
        <f>[1]资金台帐!AJ5766</f>
        <v>0</v>
      </c>
      <c r="AK5766">
        <f>[1]资金台帐!AK5766</f>
        <v>0</v>
      </c>
      <c r="BA5766" s="22">
        <f t="shared" si="0"/>
      </c>
    </row>
    <row r="5767">
      <c r="B5767">
        <f>[1]资金台帐!B5767&amp;""</f>
      </c>
      <c r="H5767">
        <f>[1]资金台帐!H5767&amp;""</f>
      </c>
      <c r="J5767">
        <f>[1]资金台帐!J5767&amp;""</f>
      </c>
      <c r="N5767">
        <f>[1]资金台帐!N5767</f>
      </c>
      <c r="O5767">
        <f>[1]资金台帐!O5767&amp;""</f>
      </c>
      <c r="P5767">
        <f>[1]资金台帐!P5767&amp;""</f>
      </c>
      <c r="Q5767">
        <f>[1]资金台帐!Q5767&amp;""</f>
      </c>
      <c r="T5767">
        <f>[1]资金台帐!T5767&amp;""</f>
      </c>
      <c r="U5767">
        <f>[1]资金台帐!U5767&amp;""</f>
      </c>
      <c r="W5767">
        <f>[1]资金台帐!W5767&amp;""</f>
      </c>
      <c r="X5767">
        <f>[1]资金台帐!X5767&amp;""</f>
      </c>
      <c r="AB5767">
        <f>[1]资金台帐!AB5767</f>
        <v>0</v>
      </c>
      <c r="AC5767">
        <f>[1]资金台帐!AC5767</f>
        <v>0</v>
      </c>
      <c r="AD5767">
        <f>[1]资金台帐!AD5767</f>
        <v>0</v>
      </c>
      <c r="AJ5767">
        <f>[1]资金台帐!AJ5767</f>
        <v>0</v>
      </c>
      <c r="AK5767">
        <f>[1]资金台帐!AK5767</f>
        <v>0</v>
      </c>
      <c r="BA5767" s="22">
        <f t="shared" si="0"/>
      </c>
    </row>
    <row r="5768">
      <c r="B5768">
        <f>[1]资金台帐!B5768&amp;""</f>
      </c>
      <c r="H5768">
        <f>[1]资金台帐!H5768&amp;""</f>
      </c>
      <c r="J5768">
        <f>[1]资金台帐!J5768&amp;""</f>
      </c>
      <c r="N5768">
        <f>[1]资金台帐!N5768</f>
      </c>
      <c r="O5768">
        <f>[1]资金台帐!O5768&amp;""</f>
      </c>
      <c r="P5768">
        <f>[1]资金台帐!P5768&amp;""</f>
      </c>
      <c r="Q5768">
        <f>[1]资金台帐!Q5768&amp;""</f>
      </c>
      <c r="T5768">
        <f>[1]资金台帐!T5768&amp;""</f>
      </c>
      <c r="U5768">
        <f>[1]资金台帐!U5768&amp;""</f>
      </c>
      <c r="W5768">
        <f>[1]资金台帐!W5768&amp;""</f>
      </c>
      <c r="X5768">
        <f>[1]资金台帐!X5768&amp;""</f>
      </c>
      <c r="AB5768">
        <f>[1]资金台帐!AB5768</f>
        <v>0</v>
      </c>
      <c r="AC5768">
        <f>[1]资金台帐!AC5768</f>
        <v>0</v>
      </c>
      <c r="AD5768">
        <f>[1]资金台帐!AD5768</f>
        <v>0</v>
      </c>
      <c r="AJ5768">
        <f>[1]资金台帐!AJ5768</f>
        <v>0</v>
      </c>
      <c r="AK5768">
        <f>[1]资金台帐!AK5768</f>
        <v>0</v>
      </c>
      <c r="BA5768" s="22">
        <f t="shared" si="0"/>
      </c>
    </row>
    <row r="5769">
      <c r="B5769">
        <f>[1]资金台帐!B5769&amp;""</f>
      </c>
      <c r="H5769">
        <f>[1]资金台帐!H5769&amp;""</f>
      </c>
      <c r="J5769">
        <f>[1]资金台帐!J5769&amp;""</f>
      </c>
      <c r="N5769">
        <f>[1]资金台帐!N5769</f>
      </c>
      <c r="O5769">
        <f>[1]资金台帐!O5769&amp;""</f>
      </c>
      <c r="P5769">
        <f>[1]资金台帐!P5769&amp;""</f>
      </c>
      <c r="Q5769">
        <f>[1]资金台帐!Q5769&amp;""</f>
      </c>
      <c r="T5769">
        <f>[1]资金台帐!T5769&amp;""</f>
      </c>
      <c r="U5769">
        <f>[1]资金台帐!U5769&amp;""</f>
      </c>
      <c r="W5769">
        <f>[1]资金台帐!W5769&amp;""</f>
      </c>
      <c r="X5769">
        <f>[1]资金台帐!X5769&amp;""</f>
      </c>
      <c r="AB5769">
        <f>[1]资金台帐!AB5769</f>
        <v>0</v>
      </c>
      <c r="AC5769">
        <f>[1]资金台帐!AC5769</f>
        <v>0</v>
      </c>
      <c r="AD5769">
        <f>[1]资金台帐!AD5769</f>
        <v>0</v>
      </c>
      <c r="AJ5769">
        <f>[1]资金台帐!AJ5769</f>
        <v>0</v>
      </c>
      <c r="AK5769">
        <f>[1]资金台帐!AK5769</f>
        <v>0</v>
      </c>
      <c r="BA5769" s="22">
        <f t="shared" si="0"/>
      </c>
    </row>
    <row r="5770">
      <c r="B5770">
        <f>[1]资金台帐!B5770&amp;""</f>
      </c>
      <c r="H5770">
        <f>[1]资金台帐!H5770&amp;""</f>
      </c>
      <c r="J5770">
        <f>[1]资金台帐!J5770&amp;""</f>
      </c>
      <c r="N5770">
        <f>[1]资金台帐!N5770</f>
      </c>
      <c r="O5770">
        <f>[1]资金台帐!O5770&amp;""</f>
      </c>
      <c r="P5770">
        <f>[1]资金台帐!P5770&amp;""</f>
      </c>
      <c r="Q5770">
        <f>[1]资金台帐!Q5770&amp;""</f>
      </c>
      <c r="T5770">
        <f>[1]资金台帐!T5770&amp;""</f>
      </c>
      <c r="U5770">
        <f>[1]资金台帐!U5770&amp;""</f>
      </c>
      <c r="W5770">
        <f>[1]资金台帐!W5770&amp;""</f>
      </c>
      <c r="X5770">
        <f>[1]资金台帐!X5770&amp;""</f>
      </c>
      <c r="AB5770">
        <f>[1]资金台帐!AB5770</f>
        <v>0</v>
      </c>
      <c r="AC5770">
        <f>[1]资金台帐!AC5770</f>
        <v>0</v>
      </c>
      <c r="AD5770">
        <f>[1]资金台帐!AD5770</f>
        <v>0</v>
      </c>
      <c r="AJ5770">
        <f>[1]资金台帐!AJ5770</f>
        <v>0</v>
      </c>
      <c r="AK5770">
        <f>[1]资金台帐!AK5770</f>
        <v>0</v>
      </c>
      <c r="BA5770" s="22">
        <f t="shared" si="0"/>
      </c>
    </row>
    <row r="5771">
      <c r="B5771">
        <f>[1]资金台帐!B5771&amp;""</f>
      </c>
      <c r="H5771">
        <f>[1]资金台帐!H5771&amp;""</f>
      </c>
      <c r="J5771">
        <f>[1]资金台帐!J5771&amp;""</f>
      </c>
      <c r="N5771">
        <f>[1]资金台帐!N5771</f>
      </c>
      <c r="O5771">
        <f>[1]资金台帐!O5771&amp;""</f>
      </c>
      <c r="P5771">
        <f>[1]资金台帐!P5771&amp;""</f>
      </c>
      <c r="Q5771">
        <f>[1]资金台帐!Q5771&amp;""</f>
      </c>
      <c r="T5771">
        <f>[1]资金台帐!T5771&amp;""</f>
      </c>
      <c r="U5771">
        <f>[1]资金台帐!U5771&amp;""</f>
      </c>
      <c r="W5771">
        <f>[1]资金台帐!W5771&amp;""</f>
      </c>
      <c r="X5771">
        <f>[1]资金台帐!X5771&amp;""</f>
      </c>
      <c r="AB5771">
        <f>[1]资金台帐!AB5771</f>
        <v>0</v>
      </c>
      <c r="AC5771">
        <f>[1]资金台帐!AC5771</f>
        <v>0</v>
      </c>
      <c r="AD5771">
        <f>[1]资金台帐!AD5771</f>
        <v>0</v>
      </c>
      <c r="AJ5771">
        <f>[1]资金台帐!AJ5771</f>
        <v>0</v>
      </c>
      <c r="AK5771">
        <f>[1]资金台帐!AK5771</f>
        <v>0</v>
      </c>
      <c r="BA5771" s="22">
        <f t="shared" si="0"/>
      </c>
    </row>
    <row r="5772">
      <c r="B5772">
        <f>[1]资金台帐!B5772&amp;""</f>
      </c>
      <c r="H5772">
        <f>[1]资金台帐!H5772&amp;""</f>
      </c>
      <c r="J5772">
        <f>[1]资金台帐!J5772&amp;""</f>
      </c>
      <c r="N5772">
        <f>[1]资金台帐!N5772</f>
      </c>
      <c r="O5772">
        <f>[1]资金台帐!O5772&amp;""</f>
      </c>
      <c r="P5772">
        <f>[1]资金台帐!P5772&amp;""</f>
      </c>
      <c r="Q5772">
        <f>[1]资金台帐!Q5772&amp;""</f>
      </c>
      <c r="T5772">
        <f>[1]资金台帐!T5772&amp;""</f>
      </c>
      <c r="U5772">
        <f>[1]资金台帐!U5772&amp;""</f>
      </c>
      <c r="W5772">
        <f>[1]资金台帐!W5772&amp;""</f>
      </c>
      <c r="X5772">
        <f>[1]资金台帐!X5772&amp;""</f>
      </c>
      <c r="AB5772">
        <f>[1]资金台帐!AB5772</f>
        <v>0</v>
      </c>
      <c r="AC5772">
        <f>[1]资金台帐!AC5772</f>
        <v>0</v>
      </c>
      <c r="AD5772">
        <f>[1]资金台帐!AD5772</f>
        <v>0</v>
      </c>
      <c r="AJ5772">
        <f>[1]资金台帐!AJ5772</f>
        <v>0</v>
      </c>
      <c r="AK5772">
        <f>[1]资金台帐!AK5772</f>
        <v>0</v>
      </c>
      <c r="BA5772" s="22">
        <f t="shared" si="0"/>
      </c>
    </row>
    <row r="5773">
      <c r="B5773">
        <f>[1]资金台帐!B5773&amp;""</f>
      </c>
      <c r="H5773">
        <f>[1]资金台帐!H5773&amp;""</f>
      </c>
      <c r="J5773">
        <f>[1]资金台帐!J5773&amp;""</f>
      </c>
      <c r="N5773">
        <f>[1]资金台帐!N5773</f>
      </c>
      <c r="O5773">
        <f>[1]资金台帐!O5773&amp;""</f>
      </c>
      <c r="P5773">
        <f>[1]资金台帐!P5773&amp;""</f>
      </c>
      <c r="Q5773">
        <f>[1]资金台帐!Q5773&amp;""</f>
      </c>
      <c r="T5773">
        <f>[1]资金台帐!T5773&amp;""</f>
      </c>
      <c r="U5773">
        <f>[1]资金台帐!U5773&amp;""</f>
      </c>
      <c r="W5773">
        <f>[1]资金台帐!W5773&amp;""</f>
      </c>
      <c r="X5773">
        <f>[1]资金台帐!X5773&amp;""</f>
      </c>
      <c r="AB5773">
        <f>[1]资金台帐!AB5773</f>
        <v>0</v>
      </c>
      <c r="AC5773">
        <f>[1]资金台帐!AC5773</f>
        <v>0</v>
      </c>
      <c r="AD5773">
        <f>[1]资金台帐!AD5773</f>
        <v>0</v>
      </c>
      <c r="AJ5773">
        <f>[1]资金台帐!AJ5773</f>
        <v>0</v>
      </c>
      <c r="AK5773">
        <f>[1]资金台帐!AK5773</f>
        <v>0</v>
      </c>
      <c r="BA5773" s="22">
        <f t="shared" si="0"/>
      </c>
    </row>
    <row r="5774">
      <c r="B5774">
        <f>[1]资金台帐!B5774&amp;""</f>
      </c>
      <c r="H5774">
        <f>[1]资金台帐!H5774&amp;""</f>
      </c>
      <c r="J5774">
        <f>[1]资金台帐!J5774&amp;""</f>
      </c>
      <c r="N5774">
        <f>[1]资金台帐!N5774</f>
      </c>
      <c r="O5774">
        <f>[1]资金台帐!O5774&amp;""</f>
      </c>
      <c r="P5774">
        <f>[1]资金台帐!P5774&amp;""</f>
      </c>
      <c r="Q5774">
        <f>[1]资金台帐!Q5774&amp;""</f>
      </c>
      <c r="T5774">
        <f>[1]资金台帐!T5774&amp;""</f>
      </c>
      <c r="U5774">
        <f>[1]资金台帐!U5774&amp;""</f>
      </c>
      <c r="W5774">
        <f>[1]资金台帐!W5774&amp;""</f>
      </c>
      <c r="X5774">
        <f>[1]资金台帐!X5774&amp;""</f>
      </c>
      <c r="AB5774">
        <f>[1]资金台帐!AB5774</f>
        <v>0</v>
      </c>
      <c r="AC5774">
        <f>[1]资金台帐!AC5774</f>
        <v>0</v>
      </c>
      <c r="AD5774">
        <f>[1]资金台帐!AD5774</f>
        <v>0</v>
      </c>
      <c r="AJ5774">
        <f>[1]资金台帐!AJ5774</f>
        <v>0</v>
      </c>
      <c r="AK5774">
        <f>[1]资金台帐!AK5774</f>
        <v>0</v>
      </c>
      <c r="BA5774" s="22">
        <f t="shared" si="0"/>
      </c>
    </row>
    <row r="5775">
      <c r="B5775">
        <f>[1]资金台帐!B5775&amp;""</f>
      </c>
      <c r="H5775">
        <f>[1]资金台帐!H5775&amp;""</f>
      </c>
      <c r="J5775">
        <f>[1]资金台帐!J5775&amp;""</f>
      </c>
      <c r="N5775">
        <f>[1]资金台帐!N5775</f>
      </c>
      <c r="O5775">
        <f>[1]资金台帐!O5775&amp;""</f>
      </c>
      <c r="P5775">
        <f>[1]资金台帐!P5775&amp;""</f>
      </c>
      <c r="Q5775">
        <f>[1]资金台帐!Q5775&amp;""</f>
      </c>
      <c r="T5775">
        <f>[1]资金台帐!T5775&amp;""</f>
      </c>
      <c r="U5775">
        <f>[1]资金台帐!U5775&amp;""</f>
      </c>
      <c r="W5775">
        <f>[1]资金台帐!W5775&amp;""</f>
      </c>
      <c r="X5775">
        <f>[1]资金台帐!X5775&amp;""</f>
      </c>
      <c r="AB5775">
        <f>[1]资金台帐!AB5775</f>
        <v>0</v>
      </c>
      <c r="AC5775">
        <f>[1]资金台帐!AC5775</f>
        <v>0</v>
      </c>
      <c r="AD5775">
        <f>[1]资金台帐!AD5775</f>
        <v>0</v>
      </c>
      <c r="AJ5775">
        <f>[1]资金台帐!AJ5775</f>
        <v>0</v>
      </c>
      <c r="AK5775">
        <f>[1]资金台帐!AK5775</f>
        <v>0</v>
      </c>
      <c r="BA5775" s="22">
        <f t="shared" si="0"/>
      </c>
    </row>
    <row r="5776">
      <c r="B5776">
        <f>[1]资金台帐!B5776&amp;""</f>
      </c>
      <c r="H5776">
        <f>[1]资金台帐!H5776&amp;""</f>
      </c>
      <c r="J5776">
        <f>[1]资金台帐!J5776&amp;""</f>
      </c>
      <c r="N5776">
        <f>[1]资金台帐!N5776</f>
      </c>
      <c r="O5776">
        <f>[1]资金台帐!O5776&amp;""</f>
      </c>
      <c r="P5776">
        <f>[1]资金台帐!P5776&amp;""</f>
      </c>
      <c r="Q5776">
        <f>[1]资金台帐!Q5776&amp;""</f>
      </c>
      <c r="T5776">
        <f>[1]资金台帐!T5776&amp;""</f>
      </c>
      <c r="U5776">
        <f>[1]资金台帐!U5776&amp;""</f>
      </c>
      <c r="W5776">
        <f>[1]资金台帐!W5776&amp;""</f>
      </c>
      <c r="X5776">
        <f>[1]资金台帐!X5776&amp;""</f>
      </c>
      <c r="AB5776">
        <f>[1]资金台帐!AB5776</f>
        <v>0</v>
      </c>
      <c r="AC5776">
        <f>[1]资金台帐!AC5776</f>
        <v>0</v>
      </c>
      <c r="AD5776">
        <f>[1]资金台帐!AD5776</f>
        <v>0</v>
      </c>
      <c r="AJ5776">
        <f>[1]资金台帐!AJ5776</f>
        <v>0</v>
      </c>
      <c r="AK5776">
        <f>[1]资金台帐!AK5776</f>
        <v>0</v>
      </c>
      <c r="BA5776" s="22">
        <f t="shared" si="0"/>
      </c>
    </row>
    <row r="5777">
      <c r="B5777">
        <f>[1]资金台帐!B5777&amp;""</f>
      </c>
      <c r="H5777">
        <f>[1]资金台帐!H5777&amp;""</f>
      </c>
      <c r="J5777">
        <f>[1]资金台帐!J5777&amp;""</f>
      </c>
      <c r="N5777">
        <f>[1]资金台帐!N5777</f>
      </c>
      <c r="O5777">
        <f>[1]资金台帐!O5777&amp;""</f>
      </c>
      <c r="P5777">
        <f>[1]资金台帐!P5777&amp;""</f>
      </c>
      <c r="Q5777">
        <f>[1]资金台帐!Q5777&amp;""</f>
      </c>
      <c r="T5777">
        <f>[1]资金台帐!T5777&amp;""</f>
      </c>
      <c r="U5777">
        <f>[1]资金台帐!U5777&amp;""</f>
      </c>
      <c r="W5777">
        <f>[1]资金台帐!W5777&amp;""</f>
      </c>
      <c r="X5777">
        <f>[1]资金台帐!X5777&amp;""</f>
      </c>
      <c r="AB5777">
        <f>[1]资金台帐!AB5777</f>
        <v>0</v>
      </c>
      <c r="AC5777">
        <f>[1]资金台帐!AC5777</f>
        <v>0</v>
      </c>
      <c r="AD5777">
        <f>[1]资金台帐!AD5777</f>
        <v>0</v>
      </c>
      <c r="AJ5777">
        <f>[1]资金台帐!AJ5777</f>
        <v>0</v>
      </c>
      <c r="AK5777">
        <f>[1]资金台帐!AK5777</f>
        <v>0</v>
      </c>
      <c r="BA5777" s="22">
        <f t="shared" si="0"/>
      </c>
    </row>
    <row r="5778">
      <c r="B5778">
        <f>[1]资金台帐!B5778&amp;""</f>
      </c>
      <c r="H5778">
        <f>[1]资金台帐!H5778&amp;""</f>
      </c>
      <c r="J5778">
        <f>[1]资金台帐!J5778&amp;""</f>
      </c>
      <c r="N5778">
        <f>[1]资金台帐!N5778</f>
      </c>
      <c r="O5778">
        <f>[1]资金台帐!O5778&amp;""</f>
      </c>
      <c r="P5778">
        <f>[1]资金台帐!P5778&amp;""</f>
      </c>
      <c r="Q5778">
        <f>[1]资金台帐!Q5778&amp;""</f>
      </c>
      <c r="T5778">
        <f>[1]资金台帐!T5778&amp;""</f>
      </c>
      <c r="U5778">
        <f>[1]资金台帐!U5778&amp;""</f>
      </c>
      <c r="W5778">
        <f>[1]资金台帐!W5778&amp;""</f>
      </c>
      <c r="X5778">
        <f>[1]资金台帐!X5778&amp;""</f>
      </c>
      <c r="AB5778">
        <f>[1]资金台帐!AB5778</f>
        <v>0</v>
      </c>
      <c r="AC5778">
        <f>[1]资金台帐!AC5778</f>
        <v>0</v>
      </c>
      <c r="AD5778">
        <f>[1]资金台帐!AD5778</f>
        <v>0</v>
      </c>
      <c r="AJ5778">
        <f>[1]资金台帐!AJ5778</f>
        <v>0</v>
      </c>
      <c r="AK5778">
        <f>[1]资金台帐!AK5778</f>
        <v>0</v>
      </c>
      <c r="BA5778" s="22">
        <f t="shared" si="0"/>
      </c>
    </row>
    <row r="5779">
      <c r="B5779">
        <f>[1]资金台帐!B5779&amp;""</f>
      </c>
      <c r="H5779">
        <f>[1]资金台帐!H5779&amp;""</f>
      </c>
      <c r="J5779">
        <f>[1]资金台帐!J5779&amp;""</f>
      </c>
      <c r="N5779">
        <f>[1]资金台帐!N5779</f>
      </c>
      <c r="O5779">
        <f>[1]资金台帐!O5779&amp;""</f>
      </c>
      <c r="P5779">
        <f>[1]资金台帐!P5779&amp;""</f>
      </c>
      <c r="Q5779">
        <f>[1]资金台帐!Q5779&amp;""</f>
      </c>
      <c r="T5779">
        <f>[1]资金台帐!T5779&amp;""</f>
      </c>
      <c r="U5779">
        <f>[1]资金台帐!U5779&amp;""</f>
      </c>
      <c r="W5779">
        <f>[1]资金台帐!W5779&amp;""</f>
      </c>
      <c r="X5779">
        <f>[1]资金台帐!X5779&amp;""</f>
      </c>
      <c r="AB5779">
        <f>[1]资金台帐!AB5779</f>
        <v>0</v>
      </c>
      <c r="AC5779">
        <f>[1]资金台帐!AC5779</f>
        <v>0</v>
      </c>
      <c r="AD5779">
        <f>[1]资金台帐!AD5779</f>
        <v>0</v>
      </c>
      <c r="AJ5779">
        <f>[1]资金台帐!AJ5779</f>
        <v>0</v>
      </c>
      <c r="AK5779">
        <f>[1]资金台帐!AK5779</f>
        <v>0</v>
      </c>
      <c r="BA5779" s="22">
        <f t="shared" si="0"/>
      </c>
    </row>
    <row r="5780">
      <c r="B5780">
        <f>[1]资金台帐!B5780&amp;""</f>
      </c>
      <c r="H5780">
        <f>[1]资金台帐!H5780&amp;""</f>
      </c>
      <c r="J5780">
        <f>[1]资金台帐!J5780&amp;""</f>
      </c>
      <c r="N5780">
        <f>[1]资金台帐!N5780</f>
      </c>
      <c r="O5780">
        <f>[1]资金台帐!O5780&amp;""</f>
      </c>
      <c r="P5780">
        <f>[1]资金台帐!P5780&amp;""</f>
      </c>
      <c r="Q5780">
        <f>[1]资金台帐!Q5780&amp;""</f>
      </c>
      <c r="T5780">
        <f>[1]资金台帐!T5780&amp;""</f>
      </c>
      <c r="U5780">
        <f>[1]资金台帐!U5780&amp;""</f>
      </c>
      <c r="W5780">
        <f>[1]资金台帐!W5780&amp;""</f>
      </c>
      <c r="X5780">
        <f>[1]资金台帐!X5780&amp;""</f>
      </c>
      <c r="AB5780">
        <f>[1]资金台帐!AB5780</f>
        <v>0</v>
      </c>
      <c r="AC5780">
        <f>[1]资金台帐!AC5780</f>
        <v>0</v>
      </c>
      <c r="AD5780">
        <f>[1]资金台帐!AD5780</f>
        <v>0</v>
      </c>
      <c r="AJ5780">
        <f>[1]资金台帐!AJ5780</f>
        <v>0</v>
      </c>
      <c r="AK5780">
        <f>[1]资金台帐!AK5780</f>
        <v>0</v>
      </c>
      <c r="BA5780" s="22">
        <f t="shared" si="0"/>
      </c>
    </row>
    <row r="5781">
      <c r="B5781">
        <f>[1]资金台帐!B5781&amp;""</f>
      </c>
      <c r="H5781">
        <f>[1]资金台帐!H5781&amp;""</f>
      </c>
      <c r="J5781">
        <f>[1]资金台帐!J5781&amp;""</f>
      </c>
      <c r="N5781">
        <f>[1]资金台帐!N5781</f>
      </c>
      <c r="O5781">
        <f>[1]资金台帐!O5781&amp;""</f>
      </c>
      <c r="P5781">
        <f>[1]资金台帐!P5781&amp;""</f>
      </c>
      <c r="Q5781">
        <f>[1]资金台帐!Q5781&amp;""</f>
      </c>
      <c r="T5781">
        <f>[1]资金台帐!T5781&amp;""</f>
      </c>
      <c r="U5781">
        <f>[1]资金台帐!U5781&amp;""</f>
      </c>
      <c r="W5781">
        <f>[1]资金台帐!W5781&amp;""</f>
      </c>
      <c r="X5781">
        <f>[1]资金台帐!X5781&amp;""</f>
      </c>
      <c r="AB5781">
        <f>[1]资金台帐!AB5781</f>
        <v>0</v>
      </c>
      <c r="AC5781">
        <f>[1]资金台帐!AC5781</f>
        <v>0</v>
      </c>
      <c r="AD5781">
        <f>[1]资金台帐!AD5781</f>
        <v>0</v>
      </c>
      <c r="AJ5781">
        <f>[1]资金台帐!AJ5781</f>
        <v>0</v>
      </c>
      <c r="AK5781">
        <f>[1]资金台帐!AK5781</f>
        <v>0</v>
      </c>
      <c r="BA5781" s="22">
        <f t="shared" si="0"/>
      </c>
    </row>
    <row r="5782">
      <c r="B5782">
        <f>[1]资金台帐!B5782&amp;""</f>
      </c>
      <c r="H5782">
        <f>[1]资金台帐!H5782&amp;""</f>
      </c>
      <c r="J5782">
        <f>[1]资金台帐!J5782&amp;""</f>
      </c>
      <c r="N5782">
        <f>[1]资金台帐!N5782</f>
      </c>
      <c r="O5782">
        <f>[1]资金台帐!O5782&amp;""</f>
      </c>
      <c r="P5782">
        <f>[1]资金台帐!P5782&amp;""</f>
      </c>
      <c r="Q5782">
        <f>[1]资金台帐!Q5782&amp;""</f>
      </c>
      <c r="T5782">
        <f>[1]资金台帐!T5782&amp;""</f>
      </c>
      <c r="U5782">
        <f>[1]资金台帐!U5782&amp;""</f>
      </c>
      <c r="W5782">
        <f>[1]资金台帐!W5782&amp;""</f>
      </c>
      <c r="X5782">
        <f>[1]资金台帐!X5782&amp;""</f>
      </c>
      <c r="AB5782">
        <f>[1]资金台帐!AB5782</f>
        <v>0</v>
      </c>
      <c r="AC5782">
        <f>[1]资金台帐!AC5782</f>
        <v>0</v>
      </c>
      <c r="AD5782">
        <f>[1]资金台帐!AD5782</f>
        <v>0</v>
      </c>
      <c r="AJ5782">
        <f>[1]资金台帐!AJ5782</f>
        <v>0</v>
      </c>
      <c r="AK5782">
        <f>[1]资金台帐!AK5782</f>
        <v>0</v>
      </c>
      <c r="BA5782" s="22">
        <f t="shared" si="0"/>
      </c>
    </row>
    <row r="5783">
      <c r="B5783">
        <f>[1]资金台帐!B5783&amp;""</f>
      </c>
      <c r="H5783">
        <f>[1]资金台帐!H5783&amp;""</f>
      </c>
      <c r="J5783">
        <f>[1]资金台帐!J5783&amp;""</f>
      </c>
      <c r="N5783">
        <f>[1]资金台帐!N5783</f>
      </c>
      <c r="O5783">
        <f>[1]资金台帐!O5783&amp;""</f>
      </c>
      <c r="P5783">
        <f>[1]资金台帐!P5783&amp;""</f>
      </c>
      <c r="Q5783">
        <f>[1]资金台帐!Q5783&amp;""</f>
      </c>
      <c r="T5783">
        <f>[1]资金台帐!T5783&amp;""</f>
      </c>
      <c r="U5783">
        <f>[1]资金台帐!U5783&amp;""</f>
      </c>
      <c r="W5783">
        <f>[1]资金台帐!W5783&amp;""</f>
      </c>
      <c r="X5783">
        <f>[1]资金台帐!X5783&amp;""</f>
      </c>
      <c r="AB5783">
        <f>[1]资金台帐!AB5783</f>
        <v>0</v>
      </c>
      <c r="AC5783">
        <f>[1]资金台帐!AC5783</f>
        <v>0</v>
      </c>
      <c r="AD5783">
        <f>[1]资金台帐!AD5783</f>
        <v>0</v>
      </c>
      <c r="AJ5783">
        <f>[1]资金台帐!AJ5783</f>
        <v>0</v>
      </c>
      <c r="AK5783">
        <f>[1]资金台帐!AK5783</f>
        <v>0</v>
      </c>
      <c r="BA5783" s="22">
        <f t="shared" si="0"/>
      </c>
    </row>
    <row r="5784">
      <c r="B5784">
        <f>[1]资金台帐!B5784&amp;""</f>
      </c>
      <c r="H5784">
        <f>[1]资金台帐!H5784&amp;""</f>
      </c>
      <c r="J5784">
        <f>[1]资金台帐!J5784&amp;""</f>
      </c>
      <c r="N5784">
        <f>[1]资金台帐!N5784</f>
      </c>
      <c r="O5784">
        <f>[1]资金台帐!O5784&amp;""</f>
      </c>
      <c r="P5784">
        <f>[1]资金台帐!P5784&amp;""</f>
      </c>
      <c r="Q5784">
        <f>[1]资金台帐!Q5784&amp;""</f>
      </c>
      <c r="T5784">
        <f>[1]资金台帐!T5784&amp;""</f>
      </c>
      <c r="U5784">
        <f>[1]资金台帐!U5784&amp;""</f>
      </c>
      <c r="W5784">
        <f>[1]资金台帐!W5784&amp;""</f>
      </c>
      <c r="X5784">
        <f>[1]资金台帐!X5784&amp;""</f>
      </c>
      <c r="AB5784">
        <f>[1]资金台帐!AB5784</f>
        <v>0</v>
      </c>
      <c r="AC5784">
        <f>[1]资金台帐!AC5784</f>
        <v>0</v>
      </c>
      <c r="AD5784">
        <f>[1]资金台帐!AD5784</f>
        <v>0</v>
      </c>
      <c r="AJ5784">
        <f>[1]资金台帐!AJ5784</f>
        <v>0</v>
      </c>
      <c r="AK5784">
        <f>[1]资金台帐!AK5784</f>
        <v>0</v>
      </c>
      <c r="BA5784" s="22">
        <f t="shared" si="0"/>
      </c>
    </row>
    <row r="5785">
      <c r="B5785">
        <f>[1]资金台帐!B5785&amp;""</f>
      </c>
      <c r="H5785">
        <f>[1]资金台帐!H5785&amp;""</f>
      </c>
      <c r="J5785">
        <f>[1]资金台帐!J5785&amp;""</f>
      </c>
      <c r="N5785">
        <f>[1]资金台帐!N5785</f>
      </c>
      <c r="O5785">
        <f>[1]资金台帐!O5785&amp;""</f>
      </c>
      <c r="P5785">
        <f>[1]资金台帐!P5785&amp;""</f>
      </c>
      <c r="Q5785">
        <f>[1]资金台帐!Q5785&amp;""</f>
      </c>
      <c r="T5785">
        <f>[1]资金台帐!T5785&amp;""</f>
      </c>
      <c r="U5785">
        <f>[1]资金台帐!U5785&amp;""</f>
      </c>
      <c r="W5785">
        <f>[1]资金台帐!W5785&amp;""</f>
      </c>
      <c r="X5785">
        <f>[1]资金台帐!X5785&amp;""</f>
      </c>
      <c r="AB5785">
        <f>[1]资金台帐!AB5785</f>
        <v>0</v>
      </c>
      <c r="AC5785">
        <f>[1]资金台帐!AC5785</f>
        <v>0</v>
      </c>
      <c r="AD5785">
        <f>[1]资金台帐!AD5785</f>
        <v>0</v>
      </c>
      <c r="AJ5785">
        <f>[1]资金台帐!AJ5785</f>
        <v>0</v>
      </c>
      <c r="AK5785">
        <f>[1]资金台帐!AK5785</f>
        <v>0</v>
      </c>
      <c r="BA5785" s="22">
        <f t="shared" si="0"/>
      </c>
    </row>
    <row r="5786">
      <c r="B5786">
        <f>[1]资金台帐!B5786&amp;""</f>
      </c>
      <c r="H5786">
        <f>[1]资金台帐!H5786&amp;""</f>
      </c>
      <c r="J5786">
        <f>[1]资金台帐!J5786&amp;""</f>
      </c>
      <c r="N5786">
        <f>[1]资金台帐!N5786</f>
      </c>
      <c r="O5786">
        <f>[1]资金台帐!O5786&amp;""</f>
      </c>
      <c r="P5786">
        <f>[1]资金台帐!P5786&amp;""</f>
      </c>
      <c r="Q5786">
        <f>[1]资金台帐!Q5786&amp;""</f>
      </c>
      <c r="T5786">
        <f>[1]资金台帐!T5786&amp;""</f>
      </c>
      <c r="U5786">
        <f>[1]资金台帐!U5786&amp;""</f>
      </c>
      <c r="W5786">
        <f>[1]资金台帐!W5786&amp;""</f>
      </c>
      <c r="X5786">
        <f>[1]资金台帐!X5786&amp;""</f>
      </c>
      <c r="AB5786">
        <f>[1]资金台帐!AB5786</f>
        <v>0</v>
      </c>
      <c r="AC5786">
        <f>[1]资金台帐!AC5786</f>
        <v>0</v>
      </c>
      <c r="AD5786">
        <f>[1]资金台帐!AD5786</f>
        <v>0</v>
      </c>
      <c r="AJ5786">
        <f>[1]资金台帐!AJ5786</f>
        <v>0</v>
      </c>
      <c r="AK5786">
        <f>[1]资金台帐!AK5786</f>
        <v>0</v>
      </c>
      <c r="BA5786" s="22">
        <f t="shared" si="0"/>
      </c>
    </row>
    <row r="5787">
      <c r="B5787">
        <f>[1]资金台帐!B5787&amp;""</f>
      </c>
      <c r="H5787">
        <f>[1]资金台帐!H5787&amp;""</f>
      </c>
      <c r="J5787">
        <f>[1]资金台帐!J5787&amp;""</f>
      </c>
      <c r="N5787">
        <f>[1]资金台帐!N5787</f>
      </c>
      <c r="O5787">
        <f>[1]资金台帐!O5787&amp;""</f>
      </c>
      <c r="P5787">
        <f>[1]资金台帐!P5787&amp;""</f>
      </c>
      <c r="Q5787">
        <f>[1]资金台帐!Q5787&amp;""</f>
      </c>
      <c r="T5787">
        <f>[1]资金台帐!T5787&amp;""</f>
      </c>
      <c r="U5787">
        <f>[1]资金台帐!U5787&amp;""</f>
      </c>
      <c r="W5787">
        <f>[1]资金台帐!W5787&amp;""</f>
      </c>
      <c r="X5787">
        <f>[1]资金台帐!X5787&amp;""</f>
      </c>
      <c r="AB5787">
        <f>[1]资金台帐!AB5787</f>
        <v>0</v>
      </c>
      <c r="AC5787">
        <f>[1]资金台帐!AC5787</f>
        <v>0</v>
      </c>
      <c r="AD5787">
        <f>[1]资金台帐!AD5787</f>
        <v>0</v>
      </c>
      <c r="AJ5787">
        <f>[1]资金台帐!AJ5787</f>
        <v>0</v>
      </c>
      <c r="AK5787">
        <f>[1]资金台帐!AK5787</f>
        <v>0</v>
      </c>
      <c r="BA5787" s="22">
        <f t="shared" si="0"/>
      </c>
    </row>
    <row r="5788">
      <c r="B5788">
        <f>[1]资金台帐!B5788&amp;""</f>
      </c>
      <c r="H5788">
        <f>[1]资金台帐!H5788&amp;""</f>
      </c>
      <c r="J5788">
        <f>[1]资金台帐!J5788&amp;""</f>
      </c>
      <c r="N5788">
        <f>[1]资金台帐!N5788</f>
      </c>
      <c r="O5788">
        <f>[1]资金台帐!O5788&amp;""</f>
      </c>
      <c r="P5788">
        <f>[1]资金台帐!P5788&amp;""</f>
      </c>
      <c r="Q5788">
        <f>[1]资金台帐!Q5788&amp;""</f>
      </c>
      <c r="T5788">
        <f>[1]资金台帐!T5788&amp;""</f>
      </c>
      <c r="U5788">
        <f>[1]资金台帐!U5788&amp;""</f>
      </c>
      <c r="W5788">
        <f>[1]资金台帐!W5788&amp;""</f>
      </c>
      <c r="X5788">
        <f>[1]资金台帐!X5788&amp;""</f>
      </c>
      <c r="AB5788">
        <f>[1]资金台帐!AB5788</f>
        <v>0</v>
      </c>
      <c r="AC5788">
        <f>[1]资金台帐!AC5788</f>
        <v>0</v>
      </c>
      <c r="AD5788">
        <f>[1]资金台帐!AD5788</f>
        <v>0</v>
      </c>
      <c r="AJ5788">
        <f>[1]资金台帐!AJ5788</f>
        <v>0</v>
      </c>
      <c r="AK5788">
        <f>[1]资金台帐!AK5788</f>
        <v>0</v>
      </c>
      <c r="BA5788" s="22">
        <f t="shared" si="0"/>
      </c>
    </row>
    <row r="5789">
      <c r="B5789">
        <f>[1]资金台帐!B5789&amp;""</f>
      </c>
      <c r="H5789">
        <f>[1]资金台帐!H5789&amp;""</f>
      </c>
      <c r="J5789">
        <f>[1]资金台帐!J5789&amp;""</f>
      </c>
      <c r="N5789">
        <f>[1]资金台帐!N5789</f>
      </c>
      <c r="O5789">
        <f>[1]资金台帐!O5789&amp;""</f>
      </c>
      <c r="P5789">
        <f>[1]资金台帐!P5789&amp;""</f>
      </c>
      <c r="Q5789">
        <f>[1]资金台帐!Q5789&amp;""</f>
      </c>
      <c r="T5789">
        <f>[1]资金台帐!T5789&amp;""</f>
      </c>
      <c r="U5789">
        <f>[1]资金台帐!U5789&amp;""</f>
      </c>
      <c r="W5789">
        <f>[1]资金台帐!W5789&amp;""</f>
      </c>
      <c r="X5789">
        <f>[1]资金台帐!X5789&amp;""</f>
      </c>
      <c r="AB5789">
        <f>[1]资金台帐!AB5789</f>
        <v>0</v>
      </c>
      <c r="AC5789">
        <f>[1]资金台帐!AC5789</f>
        <v>0</v>
      </c>
      <c r="AD5789">
        <f>[1]资金台帐!AD5789</f>
        <v>0</v>
      </c>
      <c r="AJ5789">
        <f>[1]资金台帐!AJ5789</f>
        <v>0</v>
      </c>
      <c r="AK5789">
        <f>[1]资金台帐!AK5789</f>
        <v>0</v>
      </c>
      <c r="BA5789" s="22">
        <f t="shared" si="0"/>
      </c>
    </row>
    <row r="5790">
      <c r="B5790">
        <f>[1]资金台帐!B5790&amp;""</f>
      </c>
      <c r="H5790">
        <f>[1]资金台帐!H5790&amp;""</f>
      </c>
      <c r="J5790">
        <f>[1]资金台帐!J5790&amp;""</f>
      </c>
      <c r="N5790">
        <f>[1]资金台帐!N5790</f>
      </c>
      <c r="O5790">
        <f>[1]资金台帐!O5790&amp;""</f>
      </c>
      <c r="P5790">
        <f>[1]资金台帐!P5790&amp;""</f>
      </c>
      <c r="Q5790">
        <f>[1]资金台帐!Q5790&amp;""</f>
      </c>
      <c r="T5790">
        <f>[1]资金台帐!T5790&amp;""</f>
      </c>
      <c r="U5790">
        <f>[1]资金台帐!U5790&amp;""</f>
      </c>
      <c r="W5790">
        <f>[1]资金台帐!W5790&amp;""</f>
      </c>
      <c r="X5790">
        <f>[1]资金台帐!X5790&amp;""</f>
      </c>
      <c r="AB5790">
        <f>[1]资金台帐!AB5790</f>
        <v>0</v>
      </c>
      <c r="AC5790">
        <f>[1]资金台帐!AC5790</f>
        <v>0</v>
      </c>
      <c r="AD5790">
        <f>[1]资金台帐!AD5790</f>
        <v>0</v>
      </c>
      <c r="AJ5790">
        <f>[1]资金台帐!AJ5790</f>
        <v>0</v>
      </c>
      <c r="AK5790">
        <f>[1]资金台帐!AK5790</f>
        <v>0</v>
      </c>
      <c r="BA5790" s="22">
        <f t="shared" si="0"/>
      </c>
    </row>
    <row r="5791">
      <c r="B5791">
        <f>[1]资金台帐!B5791&amp;""</f>
      </c>
      <c r="H5791">
        <f>[1]资金台帐!H5791&amp;""</f>
      </c>
      <c r="J5791">
        <f>[1]资金台帐!J5791&amp;""</f>
      </c>
      <c r="N5791">
        <f>[1]资金台帐!N5791</f>
      </c>
      <c r="O5791">
        <f>[1]资金台帐!O5791&amp;""</f>
      </c>
      <c r="P5791">
        <f>[1]资金台帐!P5791&amp;""</f>
      </c>
      <c r="Q5791">
        <f>[1]资金台帐!Q5791&amp;""</f>
      </c>
      <c r="T5791">
        <f>[1]资金台帐!T5791&amp;""</f>
      </c>
      <c r="U5791">
        <f>[1]资金台帐!U5791&amp;""</f>
      </c>
      <c r="W5791">
        <f>[1]资金台帐!W5791&amp;""</f>
      </c>
      <c r="X5791">
        <f>[1]资金台帐!X5791&amp;""</f>
      </c>
      <c r="AB5791">
        <f>[1]资金台帐!AB5791</f>
        <v>0</v>
      </c>
      <c r="AC5791">
        <f>[1]资金台帐!AC5791</f>
        <v>0</v>
      </c>
      <c r="AD5791">
        <f>[1]资金台帐!AD5791</f>
        <v>0</v>
      </c>
      <c r="AJ5791">
        <f>[1]资金台帐!AJ5791</f>
        <v>0</v>
      </c>
      <c r="AK5791">
        <f>[1]资金台帐!AK5791</f>
        <v>0</v>
      </c>
      <c r="BA5791" s="22">
        <f t="shared" si="0"/>
      </c>
    </row>
    <row r="5792">
      <c r="B5792">
        <f>[1]资金台帐!B5792&amp;""</f>
      </c>
      <c r="H5792">
        <f>[1]资金台帐!H5792&amp;""</f>
      </c>
      <c r="J5792">
        <f>[1]资金台帐!J5792&amp;""</f>
      </c>
      <c r="N5792">
        <f>[1]资金台帐!N5792</f>
      </c>
      <c r="O5792">
        <f>[1]资金台帐!O5792&amp;""</f>
      </c>
      <c r="P5792">
        <f>[1]资金台帐!P5792&amp;""</f>
      </c>
      <c r="Q5792">
        <f>[1]资金台帐!Q5792&amp;""</f>
      </c>
      <c r="T5792">
        <f>[1]资金台帐!T5792&amp;""</f>
      </c>
      <c r="U5792">
        <f>[1]资金台帐!U5792&amp;""</f>
      </c>
      <c r="W5792">
        <f>[1]资金台帐!W5792&amp;""</f>
      </c>
      <c r="X5792">
        <f>[1]资金台帐!X5792&amp;""</f>
      </c>
      <c r="AB5792">
        <f>[1]资金台帐!AB5792</f>
        <v>0</v>
      </c>
      <c r="AC5792">
        <f>[1]资金台帐!AC5792</f>
        <v>0</v>
      </c>
      <c r="AD5792">
        <f>[1]资金台帐!AD5792</f>
        <v>0</v>
      </c>
      <c r="AJ5792">
        <f>[1]资金台帐!AJ5792</f>
        <v>0</v>
      </c>
      <c r="AK5792">
        <f>[1]资金台帐!AK5792</f>
        <v>0</v>
      </c>
      <c r="BA5792" s="22">
        <f t="shared" si="0"/>
      </c>
    </row>
    <row r="5793">
      <c r="B5793">
        <f>[1]资金台帐!B5793&amp;""</f>
      </c>
      <c r="H5793">
        <f>[1]资金台帐!H5793&amp;""</f>
      </c>
      <c r="J5793">
        <f>[1]资金台帐!J5793&amp;""</f>
      </c>
      <c r="N5793">
        <f>[1]资金台帐!N5793</f>
      </c>
      <c r="O5793">
        <f>[1]资金台帐!O5793&amp;""</f>
      </c>
      <c r="P5793">
        <f>[1]资金台帐!P5793&amp;""</f>
      </c>
      <c r="Q5793">
        <f>[1]资金台帐!Q5793&amp;""</f>
      </c>
      <c r="T5793">
        <f>[1]资金台帐!T5793&amp;""</f>
      </c>
      <c r="U5793">
        <f>[1]资金台帐!U5793&amp;""</f>
      </c>
      <c r="W5793">
        <f>[1]资金台帐!W5793&amp;""</f>
      </c>
      <c r="X5793">
        <f>[1]资金台帐!X5793&amp;""</f>
      </c>
      <c r="AB5793">
        <f>[1]资金台帐!AB5793</f>
        <v>0</v>
      </c>
      <c r="AC5793">
        <f>[1]资金台帐!AC5793</f>
        <v>0</v>
      </c>
      <c r="AD5793">
        <f>[1]资金台帐!AD5793</f>
        <v>0</v>
      </c>
      <c r="AJ5793">
        <f>[1]资金台帐!AJ5793</f>
        <v>0</v>
      </c>
      <c r="AK5793">
        <f>[1]资金台帐!AK5793</f>
        <v>0</v>
      </c>
      <c r="BA5793" s="22">
        <f t="shared" si="0"/>
      </c>
    </row>
    <row r="5794">
      <c r="B5794">
        <f>[1]资金台帐!B5794&amp;""</f>
      </c>
      <c r="H5794">
        <f>[1]资金台帐!H5794&amp;""</f>
      </c>
      <c r="J5794">
        <f>[1]资金台帐!J5794&amp;""</f>
      </c>
      <c r="N5794">
        <f>[1]资金台帐!N5794</f>
      </c>
      <c r="O5794">
        <f>[1]资金台帐!O5794&amp;""</f>
      </c>
      <c r="P5794">
        <f>[1]资金台帐!P5794&amp;""</f>
      </c>
      <c r="Q5794">
        <f>[1]资金台帐!Q5794&amp;""</f>
      </c>
      <c r="T5794">
        <f>[1]资金台帐!T5794&amp;""</f>
      </c>
      <c r="U5794">
        <f>[1]资金台帐!U5794&amp;""</f>
      </c>
      <c r="W5794">
        <f>[1]资金台帐!W5794&amp;""</f>
      </c>
      <c r="X5794">
        <f>[1]资金台帐!X5794&amp;""</f>
      </c>
      <c r="AB5794">
        <f>[1]资金台帐!AB5794</f>
        <v>0</v>
      </c>
      <c r="AC5794">
        <f>[1]资金台帐!AC5794</f>
        <v>0</v>
      </c>
      <c r="AD5794">
        <f>[1]资金台帐!AD5794</f>
        <v>0</v>
      </c>
      <c r="AJ5794">
        <f>[1]资金台帐!AJ5794</f>
        <v>0</v>
      </c>
      <c r="AK5794">
        <f>[1]资金台帐!AK5794</f>
        <v>0</v>
      </c>
      <c r="BA5794" s="22">
        <f t="shared" si="0"/>
      </c>
    </row>
    <row r="5795">
      <c r="B5795">
        <f>[1]资金台帐!B5795&amp;""</f>
      </c>
      <c r="H5795">
        <f>[1]资金台帐!H5795&amp;""</f>
      </c>
      <c r="J5795">
        <f>[1]资金台帐!J5795&amp;""</f>
      </c>
      <c r="N5795">
        <f>[1]资金台帐!N5795</f>
      </c>
      <c r="O5795">
        <f>[1]资金台帐!O5795&amp;""</f>
      </c>
      <c r="P5795">
        <f>[1]资金台帐!P5795&amp;""</f>
      </c>
      <c r="Q5795">
        <f>[1]资金台帐!Q5795&amp;""</f>
      </c>
      <c r="T5795">
        <f>[1]资金台帐!T5795&amp;""</f>
      </c>
      <c r="U5795">
        <f>[1]资金台帐!U5795&amp;""</f>
      </c>
      <c r="W5795">
        <f>[1]资金台帐!W5795&amp;""</f>
      </c>
      <c r="X5795">
        <f>[1]资金台帐!X5795&amp;""</f>
      </c>
      <c r="AB5795">
        <f>[1]资金台帐!AB5795</f>
        <v>0</v>
      </c>
      <c r="AC5795">
        <f>[1]资金台帐!AC5795</f>
        <v>0</v>
      </c>
      <c r="AD5795">
        <f>[1]资金台帐!AD5795</f>
        <v>0</v>
      </c>
      <c r="AJ5795">
        <f>[1]资金台帐!AJ5795</f>
        <v>0</v>
      </c>
      <c r="AK5795">
        <f>[1]资金台帐!AK5795</f>
        <v>0</v>
      </c>
      <c r="BA5795" s="22">
        <f t="shared" si="0"/>
      </c>
    </row>
    <row r="5796">
      <c r="B5796">
        <f>[1]资金台帐!B5796&amp;""</f>
      </c>
      <c r="H5796">
        <f>[1]资金台帐!H5796&amp;""</f>
      </c>
      <c r="J5796">
        <f>[1]资金台帐!J5796&amp;""</f>
      </c>
      <c r="N5796">
        <f>[1]资金台帐!N5796</f>
      </c>
      <c r="O5796">
        <f>[1]资金台帐!O5796&amp;""</f>
      </c>
      <c r="P5796">
        <f>[1]资金台帐!P5796&amp;""</f>
      </c>
      <c r="Q5796">
        <f>[1]资金台帐!Q5796&amp;""</f>
      </c>
      <c r="T5796">
        <f>[1]资金台帐!T5796&amp;""</f>
      </c>
      <c r="U5796">
        <f>[1]资金台帐!U5796&amp;""</f>
      </c>
      <c r="W5796">
        <f>[1]资金台帐!W5796&amp;""</f>
      </c>
      <c r="X5796">
        <f>[1]资金台帐!X5796&amp;""</f>
      </c>
      <c r="AB5796">
        <f>[1]资金台帐!AB5796</f>
        <v>0</v>
      </c>
      <c r="AC5796">
        <f>[1]资金台帐!AC5796</f>
        <v>0</v>
      </c>
      <c r="AD5796">
        <f>[1]资金台帐!AD5796</f>
        <v>0</v>
      </c>
      <c r="AJ5796">
        <f>[1]资金台帐!AJ5796</f>
        <v>0</v>
      </c>
      <c r="AK5796">
        <f>[1]资金台帐!AK5796</f>
        <v>0</v>
      </c>
      <c r="BA5796" s="22">
        <f t="shared" si="0"/>
      </c>
    </row>
    <row r="5797">
      <c r="B5797">
        <f>[1]资金台帐!B5797&amp;""</f>
      </c>
      <c r="H5797">
        <f>[1]资金台帐!H5797&amp;""</f>
      </c>
      <c r="J5797">
        <f>[1]资金台帐!J5797&amp;""</f>
      </c>
      <c r="N5797">
        <f>[1]资金台帐!N5797</f>
      </c>
      <c r="O5797">
        <f>[1]资金台帐!O5797&amp;""</f>
      </c>
      <c r="P5797">
        <f>[1]资金台帐!P5797&amp;""</f>
      </c>
      <c r="Q5797">
        <f>[1]资金台帐!Q5797&amp;""</f>
      </c>
      <c r="T5797">
        <f>[1]资金台帐!T5797&amp;""</f>
      </c>
      <c r="U5797">
        <f>[1]资金台帐!U5797&amp;""</f>
      </c>
      <c r="W5797">
        <f>[1]资金台帐!W5797&amp;""</f>
      </c>
      <c r="X5797">
        <f>[1]资金台帐!X5797&amp;""</f>
      </c>
      <c r="AB5797">
        <f>[1]资金台帐!AB5797</f>
        <v>0</v>
      </c>
      <c r="AC5797">
        <f>[1]资金台帐!AC5797</f>
        <v>0</v>
      </c>
      <c r="AD5797">
        <f>[1]资金台帐!AD5797</f>
        <v>0</v>
      </c>
      <c r="AJ5797">
        <f>[1]资金台帐!AJ5797</f>
        <v>0</v>
      </c>
      <c r="AK5797">
        <f>[1]资金台帐!AK5797</f>
        <v>0</v>
      </c>
      <c r="BA5797" s="22">
        <f t="shared" si="0"/>
      </c>
    </row>
    <row r="5798">
      <c r="B5798">
        <f>[1]资金台帐!B5798&amp;""</f>
      </c>
      <c r="H5798">
        <f>[1]资金台帐!H5798&amp;""</f>
      </c>
      <c r="J5798">
        <f>[1]资金台帐!J5798&amp;""</f>
      </c>
      <c r="N5798">
        <f>[1]资金台帐!N5798</f>
      </c>
      <c r="O5798">
        <f>[1]资金台帐!O5798&amp;""</f>
      </c>
      <c r="P5798">
        <f>[1]资金台帐!P5798&amp;""</f>
      </c>
      <c r="Q5798">
        <f>[1]资金台帐!Q5798&amp;""</f>
      </c>
      <c r="T5798">
        <f>[1]资金台帐!T5798&amp;""</f>
      </c>
      <c r="U5798">
        <f>[1]资金台帐!U5798&amp;""</f>
      </c>
      <c r="W5798">
        <f>[1]资金台帐!W5798&amp;""</f>
      </c>
      <c r="X5798">
        <f>[1]资金台帐!X5798&amp;""</f>
      </c>
      <c r="AB5798">
        <f>[1]资金台帐!AB5798</f>
        <v>0</v>
      </c>
      <c r="AC5798">
        <f>[1]资金台帐!AC5798</f>
        <v>0</v>
      </c>
      <c r="AD5798">
        <f>[1]资金台帐!AD5798</f>
        <v>0</v>
      </c>
      <c r="AJ5798">
        <f>[1]资金台帐!AJ5798</f>
        <v>0</v>
      </c>
      <c r="AK5798">
        <f>[1]资金台帐!AK5798</f>
        <v>0</v>
      </c>
      <c r="BA5798" s="22">
        <f t="shared" si="0"/>
      </c>
    </row>
    <row r="5799">
      <c r="B5799">
        <f>[1]资金台帐!B5799&amp;""</f>
      </c>
      <c r="H5799">
        <f>[1]资金台帐!H5799&amp;""</f>
      </c>
      <c r="J5799">
        <f>[1]资金台帐!J5799&amp;""</f>
      </c>
      <c r="N5799">
        <f>[1]资金台帐!N5799</f>
      </c>
      <c r="O5799">
        <f>[1]资金台帐!O5799&amp;""</f>
      </c>
      <c r="P5799">
        <f>[1]资金台帐!P5799&amp;""</f>
      </c>
      <c r="Q5799">
        <f>[1]资金台帐!Q5799&amp;""</f>
      </c>
      <c r="T5799">
        <f>[1]资金台帐!T5799&amp;""</f>
      </c>
      <c r="U5799">
        <f>[1]资金台帐!U5799&amp;""</f>
      </c>
      <c r="W5799">
        <f>[1]资金台帐!W5799&amp;""</f>
      </c>
      <c r="X5799">
        <f>[1]资金台帐!X5799&amp;""</f>
      </c>
      <c r="AB5799">
        <f>[1]资金台帐!AB5799</f>
        <v>0</v>
      </c>
      <c r="AC5799">
        <f>[1]资金台帐!AC5799</f>
        <v>0</v>
      </c>
      <c r="AD5799">
        <f>[1]资金台帐!AD5799</f>
        <v>0</v>
      </c>
      <c r="AJ5799">
        <f>[1]资金台帐!AJ5799</f>
        <v>0</v>
      </c>
      <c r="AK5799">
        <f>[1]资金台帐!AK5799</f>
        <v>0</v>
      </c>
      <c r="BA5799" s="22">
        <f t="shared" si="0"/>
      </c>
    </row>
    <row r="5800">
      <c r="B5800">
        <f>[1]资金台帐!B5800&amp;""</f>
      </c>
      <c r="H5800">
        <f>[1]资金台帐!H5800&amp;""</f>
      </c>
      <c r="J5800">
        <f>[1]资金台帐!J5800&amp;""</f>
      </c>
      <c r="N5800">
        <f>[1]资金台帐!N5800</f>
      </c>
      <c r="O5800">
        <f>[1]资金台帐!O5800&amp;""</f>
      </c>
      <c r="P5800">
        <f>[1]资金台帐!P5800&amp;""</f>
      </c>
      <c r="Q5800">
        <f>[1]资金台帐!Q5800&amp;""</f>
      </c>
      <c r="T5800">
        <f>[1]资金台帐!T5800&amp;""</f>
      </c>
      <c r="U5800">
        <f>[1]资金台帐!U5800&amp;""</f>
      </c>
      <c r="W5800">
        <f>[1]资金台帐!W5800&amp;""</f>
      </c>
      <c r="X5800">
        <f>[1]资金台帐!X5800&amp;""</f>
      </c>
      <c r="AB5800">
        <f>[1]资金台帐!AB5800</f>
        <v>0</v>
      </c>
      <c r="AC5800">
        <f>[1]资金台帐!AC5800</f>
        <v>0</v>
      </c>
      <c r="AD5800">
        <f>[1]资金台帐!AD5800</f>
        <v>0</v>
      </c>
      <c r="AJ5800">
        <f>[1]资金台帐!AJ5800</f>
        <v>0</v>
      </c>
      <c r="AK5800">
        <f>[1]资金台帐!AK5800</f>
        <v>0</v>
      </c>
      <c r="BA5800" s="22">
        <f t="shared" si="0"/>
      </c>
    </row>
    <row r="5801">
      <c r="B5801">
        <f>[1]资金台帐!B5801&amp;""</f>
      </c>
      <c r="H5801">
        <f>[1]资金台帐!H5801&amp;""</f>
      </c>
      <c r="J5801">
        <f>[1]资金台帐!J5801&amp;""</f>
      </c>
      <c r="N5801">
        <f>[1]资金台帐!N5801</f>
      </c>
      <c r="O5801">
        <f>[1]资金台帐!O5801&amp;""</f>
      </c>
      <c r="P5801">
        <f>[1]资金台帐!P5801&amp;""</f>
      </c>
      <c r="Q5801">
        <f>[1]资金台帐!Q5801&amp;""</f>
      </c>
      <c r="T5801">
        <f>[1]资金台帐!T5801&amp;""</f>
      </c>
      <c r="U5801">
        <f>[1]资金台帐!U5801&amp;""</f>
      </c>
      <c r="W5801">
        <f>[1]资金台帐!W5801&amp;""</f>
      </c>
      <c r="X5801">
        <f>[1]资金台帐!X5801&amp;""</f>
      </c>
      <c r="AB5801">
        <f>[1]资金台帐!AB5801</f>
        <v>0</v>
      </c>
      <c r="AC5801">
        <f>[1]资金台帐!AC5801</f>
        <v>0</v>
      </c>
      <c r="AD5801">
        <f>[1]资金台帐!AD5801</f>
        <v>0</v>
      </c>
      <c r="AJ5801">
        <f>[1]资金台帐!AJ5801</f>
        <v>0</v>
      </c>
      <c r="AK5801">
        <f>[1]资金台帐!AK5801</f>
        <v>0</v>
      </c>
      <c r="BA5801" s="22">
        <f t="shared" si="0"/>
      </c>
    </row>
    <row r="5802">
      <c r="B5802">
        <f>[1]资金台帐!B5802&amp;""</f>
      </c>
      <c r="H5802">
        <f>[1]资金台帐!H5802&amp;""</f>
      </c>
      <c r="J5802">
        <f>[1]资金台帐!J5802&amp;""</f>
      </c>
      <c r="N5802">
        <f>[1]资金台帐!N5802</f>
      </c>
      <c r="O5802">
        <f>[1]资金台帐!O5802&amp;""</f>
      </c>
      <c r="P5802">
        <f>[1]资金台帐!P5802&amp;""</f>
      </c>
      <c r="Q5802">
        <f>[1]资金台帐!Q5802&amp;""</f>
      </c>
      <c r="T5802">
        <f>[1]资金台帐!T5802&amp;""</f>
      </c>
      <c r="U5802">
        <f>[1]资金台帐!U5802&amp;""</f>
      </c>
      <c r="W5802">
        <f>[1]资金台帐!W5802&amp;""</f>
      </c>
      <c r="X5802">
        <f>[1]资金台帐!X5802&amp;""</f>
      </c>
      <c r="AB5802">
        <f>[1]资金台帐!AB5802</f>
        <v>0</v>
      </c>
      <c r="AC5802">
        <f>[1]资金台帐!AC5802</f>
        <v>0</v>
      </c>
      <c r="AD5802">
        <f>[1]资金台帐!AD5802</f>
        <v>0</v>
      </c>
      <c r="AJ5802">
        <f>[1]资金台帐!AJ5802</f>
        <v>0</v>
      </c>
      <c r="AK5802">
        <f>[1]资金台帐!AK5802</f>
        <v>0</v>
      </c>
      <c r="BA5802" s="22">
        <f t="shared" si="0"/>
      </c>
    </row>
    <row r="5803">
      <c r="B5803">
        <f>[1]资金台帐!B5803&amp;""</f>
      </c>
      <c r="H5803">
        <f>[1]资金台帐!H5803&amp;""</f>
      </c>
      <c r="J5803">
        <f>[1]资金台帐!J5803&amp;""</f>
      </c>
      <c r="N5803">
        <f>[1]资金台帐!N5803</f>
      </c>
      <c r="O5803">
        <f>[1]资金台帐!O5803&amp;""</f>
      </c>
      <c r="P5803">
        <f>[1]资金台帐!P5803&amp;""</f>
      </c>
      <c r="Q5803">
        <f>[1]资金台帐!Q5803&amp;""</f>
      </c>
      <c r="T5803">
        <f>[1]资金台帐!T5803&amp;""</f>
      </c>
      <c r="U5803">
        <f>[1]资金台帐!U5803&amp;""</f>
      </c>
      <c r="W5803">
        <f>[1]资金台帐!W5803&amp;""</f>
      </c>
      <c r="X5803">
        <f>[1]资金台帐!X5803&amp;""</f>
      </c>
      <c r="AB5803">
        <f>[1]资金台帐!AB5803</f>
        <v>0</v>
      </c>
      <c r="AC5803">
        <f>[1]资金台帐!AC5803</f>
        <v>0</v>
      </c>
      <c r="AD5803">
        <f>[1]资金台帐!AD5803</f>
        <v>0</v>
      </c>
      <c r="AJ5803">
        <f>[1]资金台帐!AJ5803</f>
        <v>0</v>
      </c>
      <c r="AK5803">
        <f>[1]资金台帐!AK5803</f>
        <v>0</v>
      </c>
      <c r="BA5803" s="22">
        <f t="shared" si="0"/>
      </c>
    </row>
    <row r="5804">
      <c r="B5804">
        <f>[1]资金台帐!B5804&amp;""</f>
      </c>
      <c r="H5804">
        <f>[1]资金台帐!H5804&amp;""</f>
      </c>
      <c r="J5804">
        <f>[1]资金台帐!J5804&amp;""</f>
      </c>
      <c r="N5804">
        <f>[1]资金台帐!N5804</f>
      </c>
      <c r="O5804">
        <f>[1]资金台帐!O5804&amp;""</f>
      </c>
      <c r="P5804">
        <f>[1]资金台帐!P5804&amp;""</f>
      </c>
      <c r="Q5804">
        <f>[1]资金台帐!Q5804&amp;""</f>
      </c>
      <c r="T5804">
        <f>[1]资金台帐!T5804&amp;""</f>
      </c>
      <c r="U5804">
        <f>[1]资金台帐!U5804&amp;""</f>
      </c>
      <c r="W5804">
        <f>[1]资金台帐!W5804&amp;""</f>
      </c>
      <c r="X5804">
        <f>[1]资金台帐!X5804&amp;""</f>
      </c>
      <c r="AB5804">
        <f>[1]资金台帐!AB5804</f>
        <v>0</v>
      </c>
      <c r="AC5804">
        <f>[1]资金台帐!AC5804</f>
        <v>0</v>
      </c>
      <c r="AD5804">
        <f>[1]资金台帐!AD5804</f>
        <v>0</v>
      </c>
      <c r="AJ5804">
        <f>[1]资金台帐!AJ5804</f>
        <v>0</v>
      </c>
      <c r="AK5804">
        <f>[1]资金台帐!AK5804</f>
        <v>0</v>
      </c>
      <c r="BA5804" s="22">
        <f t="shared" si="0"/>
      </c>
    </row>
    <row r="5805">
      <c r="B5805">
        <f>[1]资金台帐!B5805&amp;""</f>
      </c>
      <c r="H5805">
        <f>[1]资金台帐!H5805&amp;""</f>
      </c>
      <c r="J5805">
        <f>[1]资金台帐!J5805&amp;""</f>
      </c>
      <c r="N5805">
        <f>[1]资金台帐!N5805</f>
      </c>
      <c r="O5805">
        <f>[1]资金台帐!O5805&amp;""</f>
      </c>
      <c r="P5805">
        <f>[1]资金台帐!P5805&amp;""</f>
      </c>
      <c r="Q5805">
        <f>[1]资金台帐!Q5805&amp;""</f>
      </c>
      <c r="T5805">
        <f>[1]资金台帐!T5805&amp;""</f>
      </c>
      <c r="U5805">
        <f>[1]资金台帐!U5805&amp;""</f>
      </c>
      <c r="W5805">
        <f>[1]资金台帐!W5805&amp;""</f>
      </c>
      <c r="X5805">
        <f>[1]资金台帐!X5805&amp;""</f>
      </c>
      <c r="AB5805">
        <f>[1]资金台帐!AB5805</f>
        <v>0</v>
      </c>
      <c r="AC5805">
        <f>[1]资金台帐!AC5805</f>
        <v>0</v>
      </c>
      <c r="AD5805">
        <f>[1]资金台帐!AD5805</f>
        <v>0</v>
      </c>
      <c r="AJ5805">
        <f>[1]资金台帐!AJ5805</f>
        <v>0</v>
      </c>
      <c r="AK5805">
        <f>[1]资金台帐!AK5805</f>
        <v>0</v>
      </c>
      <c r="BA5805" s="22">
        <f t="shared" si="0"/>
      </c>
    </row>
    <row r="5806">
      <c r="B5806">
        <f>[1]资金台帐!B5806&amp;""</f>
      </c>
      <c r="H5806">
        <f>[1]资金台帐!H5806&amp;""</f>
      </c>
      <c r="J5806">
        <f>[1]资金台帐!J5806&amp;""</f>
      </c>
      <c r="N5806">
        <f>[1]资金台帐!N5806</f>
      </c>
      <c r="O5806">
        <f>[1]资金台帐!O5806&amp;""</f>
      </c>
      <c r="P5806">
        <f>[1]资金台帐!P5806&amp;""</f>
      </c>
      <c r="Q5806">
        <f>[1]资金台帐!Q5806&amp;""</f>
      </c>
      <c r="T5806">
        <f>[1]资金台帐!T5806&amp;""</f>
      </c>
      <c r="U5806">
        <f>[1]资金台帐!U5806&amp;""</f>
      </c>
      <c r="W5806">
        <f>[1]资金台帐!W5806&amp;""</f>
      </c>
      <c r="X5806">
        <f>[1]资金台帐!X5806&amp;""</f>
      </c>
      <c r="AB5806">
        <f>[1]资金台帐!AB5806</f>
        <v>0</v>
      </c>
      <c r="AC5806">
        <f>[1]资金台帐!AC5806</f>
        <v>0</v>
      </c>
      <c r="AD5806">
        <f>[1]资金台帐!AD5806</f>
        <v>0</v>
      </c>
      <c r="AJ5806">
        <f>[1]资金台帐!AJ5806</f>
        <v>0</v>
      </c>
      <c r="AK5806">
        <f>[1]资金台帐!AK5806</f>
        <v>0</v>
      </c>
      <c r="BA5806" s="22">
        <f t="shared" si="0"/>
      </c>
    </row>
    <row r="5807">
      <c r="B5807">
        <f>[1]资金台帐!B5807&amp;""</f>
      </c>
      <c r="H5807">
        <f>[1]资金台帐!H5807&amp;""</f>
      </c>
      <c r="J5807">
        <f>[1]资金台帐!J5807&amp;""</f>
      </c>
      <c r="N5807">
        <f>[1]资金台帐!N5807</f>
      </c>
      <c r="O5807">
        <f>[1]资金台帐!O5807&amp;""</f>
      </c>
      <c r="P5807">
        <f>[1]资金台帐!P5807&amp;""</f>
      </c>
      <c r="Q5807">
        <f>[1]资金台帐!Q5807&amp;""</f>
      </c>
      <c r="T5807">
        <f>[1]资金台帐!T5807&amp;""</f>
      </c>
      <c r="U5807">
        <f>[1]资金台帐!U5807&amp;""</f>
      </c>
      <c r="W5807">
        <f>[1]资金台帐!W5807&amp;""</f>
      </c>
      <c r="X5807">
        <f>[1]资金台帐!X5807&amp;""</f>
      </c>
      <c r="AB5807">
        <f>[1]资金台帐!AB5807</f>
        <v>0</v>
      </c>
      <c r="AC5807">
        <f>[1]资金台帐!AC5807</f>
        <v>0</v>
      </c>
      <c r="AD5807">
        <f>[1]资金台帐!AD5807</f>
        <v>0</v>
      </c>
      <c r="AJ5807">
        <f>[1]资金台帐!AJ5807</f>
        <v>0</v>
      </c>
      <c r="AK5807">
        <f>[1]资金台帐!AK5807</f>
        <v>0</v>
      </c>
      <c r="BA5807" s="22">
        <f t="shared" si="0"/>
      </c>
    </row>
    <row r="5808">
      <c r="B5808">
        <f>[1]资金台帐!B5808&amp;""</f>
      </c>
      <c r="H5808">
        <f>[1]资金台帐!H5808&amp;""</f>
      </c>
      <c r="J5808">
        <f>[1]资金台帐!J5808&amp;""</f>
      </c>
      <c r="N5808">
        <f>[1]资金台帐!N5808</f>
      </c>
      <c r="O5808">
        <f>[1]资金台帐!O5808&amp;""</f>
      </c>
      <c r="P5808">
        <f>[1]资金台帐!P5808&amp;""</f>
      </c>
      <c r="Q5808">
        <f>[1]资金台帐!Q5808&amp;""</f>
      </c>
      <c r="T5808">
        <f>[1]资金台帐!T5808&amp;""</f>
      </c>
      <c r="U5808">
        <f>[1]资金台帐!U5808&amp;""</f>
      </c>
      <c r="W5808">
        <f>[1]资金台帐!W5808&amp;""</f>
      </c>
      <c r="X5808">
        <f>[1]资金台帐!X5808&amp;""</f>
      </c>
      <c r="AB5808">
        <f>[1]资金台帐!AB5808</f>
        <v>0</v>
      </c>
      <c r="AC5808">
        <f>[1]资金台帐!AC5808</f>
        <v>0</v>
      </c>
      <c r="AD5808">
        <f>[1]资金台帐!AD5808</f>
        <v>0</v>
      </c>
      <c r="AJ5808">
        <f>[1]资金台帐!AJ5808</f>
        <v>0</v>
      </c>
      <c r="AK5808">
        <f>[1]资金台帐!AK5808</f>
        <v>0</v>
      </c>
      <c r="BA5808" s="22">
        <f t="shared" si="0"/>
      </c>
    </row>
    <row r="5809">
      <c r="B5809">
        <f>[1]资金台帐!B5809&amp;""</f>
      </c>
      <c r="H5809">
        <f>[1]资金台帐!H5809&amp;""</f>
      </c>
      <c r="J5809">
        <f>[1]资金台帐!J5809&amp;""</f>
      </c>
      <c r="N5809">
        <f>[1]资金台帐!N5809</f>
      </c>
      <c r="O5809">
        <f>[1]资金台帐!O5809&amp;""</f>
      </c>
      <c r="P5809">
        <f>[1]资金台帐!P5809&amp;""</f>
      </c>
      <c r="Q5809">
        <f>[1]资金台帐!Q5809&amp;""</f>
      </c>
      <c r="T5809">
        <f>[1]资金台帐!T5809&amp;""</f>
      </c>
      <c r="U5809">
        <f>[1]资金台帐!U5809&amp;""</f>
      </c>
      <c r="W5809">
        <f>[1]资金台帐!W5809&amp;""</f>
      </c>
      <c r="X5809">
        <f>[1]资金台帐!X5809&amp;""</f>
      </c>
      <c r="AB5809">
        <f>[1]资金台帐!AB5809</f>
        <v>0</v>
      </c>
      <c r="AC5809">
        <f>[1]资金台帐!AC5809</f>
        <v>0</v>
      </c>
      <c r="AD5809">
        <f>[1]资金台帐!AD5809</f>
        <v>0</v>
      </c>
      <c r="AJ5809">
        <f>[1]资金台帐!AJ5809</f>
        <v>0</v>
      </c>
      <c r="AK5809">
        <f>[1]资金台帐!AK5809</f>
        <v>0</v>
      </c>
      <c r="BA5809" s="22">
        <f t="shared" si="0"/>
      </c>
    </row>
    <row r="5810">
      <c r="B5810">
        <f>[1]资金台帐!B5810&amp;""</f>
      </c>
      <c r="H5810">
        <f>[1]资金台帐!H5810&amp;""</f>
      </c>
      <c r="J5810">
        <f>[1]资金台帐!J5810&amp;""</f>
      </c>
      <c r="N5810">
        <f>[1]资金台帐!N5810</f>
      </c>
      <c r="O5810">
        <f>[1]资金台帐!O5810&amp;""</f>
      </c>
      <c r="P5810">
        <f>[1]资金台帐!P5810&amp;""</f>
      </c>
      <c r="Q5810">
        <f>[1]资金台帐!Q5810&amp;""</f>
      </c>
      <c r="T5810">
        <f>[1]资金台帐!T5810&amp;""</f>
      </c>
      <c r="U5810">
        <f>[1]资金台帐!U5810&amp;""</f>
      </c>
      <c r="W5810">
        <f>[1]资金台帐!W5810&amp;""</f>
      </c>
      <c r="X5810">
        <f>[1]资金台帐!X5810&amp;""</f>
      </c>
      <c r="AB5810">
        <f>[1]资金台帐!AB5810</f>
        <v>0</v>
      </c>
      <c r="AC5810">
        <f>[1]资金台帐!AC5810</f>
        <v>0</v>
      </c>
      <c r="AD5810">
        <f>[1]资金台帐!AD5810</f>
        <v>0</v>
      </c>
      <c r="AJ5810">
        <f>[1]资金台帐!AJ5810</f>
        <v>0</v>
      </c>
      <c r="AK5810">
        <f>[1]资金台帐!AK5810</f>
        <v>0</v>
      </c>
      <c r="BA5810" s="22">
        <f t="shared" si="0"/>
      </c>
    </row>
    <row r="5811">
      <c r="B5811">
        <f>[1]资金台帐!B5811&amp;""</f>
      </c>
      <c r="H5811">
        <f>[1]资金台帐!H5811&amp;""</f>
      </c>
      <c r="J5811">
        <f>[1]资金台帐!J5811&amp;""</f>
      </c>
      <c r="N5811">
        <f>[1]资金台帐!N5811</f>
      </c>
      <c r="O5811">
        <f>[1]资金台帐!O5811&amp;""</f>
      </c>
      <c r="P5811">
        <f>[1]资金台帐!P5811&amp;""</f>
      </c>
      <c r="Q5811">
        <f>[1]资金台帐!Q5811&amp;""</f>
      </c>
      <c r="T5811">
        <f>[1]资金台帐!T5811&amp;""</f>
      </c>
      <c r="U5811">
        <f>[1]资金台帐!U5811&amp;""</f>
      </c>
      <c r="W5811">
        <f>[1]资金台帐!W5811&amp;""</f>
      </c>
      <c r="X5811">
        <f>[1]资金台帐!X5811&amp;""</f>
      </c>
      <c r="AB5811">
        <f>[1]资金台帐!AB5811</f>
        <v>0</v>
      </c>
      <c r="AC5811">
        <f>[1]资金台帐!AC5811</f>
        <v>0</v>
      </c>
      <c r="AD5811">
        <f>[1]资金台帐!AD5811</f>
        <v>0</v>
      </c>
      <c r="AJ5811">
        <f>[1]资金台帐!AJ5811</f>
        <v>0</v>
      </c>
      <c r="AK5811">
        <f>[1]资金台帐!AK5811</f>
        <v>0</v>
      </c>
      <c r="BA5811" s="22">
        <f t="shared" si="0"/>
      </c>
    </row>
    <row r="5812">
      <c r="B5812">
        <f>[1]资金台帐!B5812&amp;""</f>
      </c>
      <c r="H5812">
        <f>[1]资金台帐!H5812&amp;""</f>
      </c>
      <c r="J5812">
        <f>[1]资金台帐!J5812&amp;""</f>
      </c>
      <c r="N5812">
        <f>[1]资金台帐!N5812</f>
      </c>
      <c r="O5812">
        <f>[1]资金台帐!O5812&amp;""</f>
      </c>
      <c r="P5812">
        <f>[1]资金台帐!P5812&amp;""</f>
      </c>
      <c r="Q5812">
        <f>[1]资金台帐!Q5812&amp;""</f>
      </c>
      <c r="T5812">
        <f>[1]资金台帐!T5812&amp;""</f>
      </c>
      <c r="U5812">
        <f>[1]资金台帐!U5812&amp;""</f>
      </c>
      <c r="W5812">
        <f>[1]资金台帐!W5812&amp;""</f>
      </c>
      <c r="X5812">
        <f>[1]资金台帐!X5812&amp;""</f>
      </c>
      <c r="AB5812">
        <f>[1]资金台帐!AB5812</f>
        <v>0</v>
      </c>
      <c r="AC5812">
        <f>[1]资金台帐!AC5812</f>
        <v>0</v>
      </c>
      <c r="AD5812">
        <f>[1]资金台帐!AD5812</f>
        <v>0</v>
      </c>
      <c r="AJ5812">
        <f>[1]资金台帐!AJ5812</f>
        <v>0</v>
      </c>
      <c r="AK5812">
        <f>[1]资金台帐!AK5812</f>
        <v>0</v>
      </c>
      <c r="BA5812" s="22">
        <f t="shared" si="0"/>
      </c>
    </row>
    <row r="5813">
      <c r="B5813">
        <f>[1]资金台帐!B5813&amp;""</f>
      </c>
      <c r="H5813">
        <f>[1]资金台帐!H5813&amp;""</f>
      </c>
      <c r="J5813">
        <f>[1]资金台帐!J5813&amp;""</f>
      </c>
      <c r="N5813">
        <f>[1]资金台帐!N5813</f>
      </c>
      <c r="O5813">
        <f>[1]资金台帐!O5813&amp;""</f>
      </c>
      <c r="P5813">
        <f>[1]资金台帐!P5813&amp;""</f>
      </c>
      <c r="Q5813">
        <f>[1]资金台帐!Q5813&amp;""</f>
      </c>
      <c r="T5813">
        <f>[1]资金台帐!T5813&amp;""</f>
      </c>
      <c r="U5813">
        <f>[1]资金台帐!U5813&amp;""</f>
      </c>
      <c r="W5813">
        <f>[1]资金台帐!W5813&amp;""</f>
      </c>
      <c r="X5813">
        <f>[1]资金台帐!X5813&amp;""</f>
      </c>
      <c r="AB5813">
        <f>[1]资金台帐!AB5813</f>
        <v>0</v>
      </c>
      <c r="AC5813">
        <f>[1]资金台帐!AC5813</f>
        <v>0</v>
      </c>
      <c r="AD5813">
        <f>[1]资金台帐!AD5813</f>
        <v>0</v>
      </c>
      <c r="AJ5813">
        <f>[1]资金台帐!AJ5813</f>
        <v>0</v>
      </c>
      <c r="AK5813">
        <f>[1]资金台帐!AK5813</f>
        <v>0</v>
      </c>
      <c r="BA5813" s="22">
        <f t="shared" si="0"/>
      </c>
    </row>
    <row r="5814">
      <c r="B5814">
        <f>[1]资金台帐!B5814&amp;""</f>
      </c>
      <c r="H5814">
        <f>[1]资金台帐!H5814&amp;""</f>
      </c>
      <c r="J5814">
        <f>[1]资金台帐!J5814&amp;""</f>
      </c>
      <c r="N5814">
        <f>[1]资金台帐!N5814</f>
      </c>
      <c r="O5814">
        <f>[1]资金台帐!O5814&amp;""</f>
      </c>
      <c r="P5814">
        <f>[1]资金台帐!P5814&amp;""</f>
      </c>
      <c r="Q5814">
        <f>[1]资金台帐!Q5814&amp;""</f>
      </c>
      <c r="T5814">
        <f>[1]资金台帐!T5814&amp;""</f>
      </c>
      <c r="U5814">
        <f>[1]资金台帐!U5814&amp;""</f>
      </c>
      <c r="W5814">
        <f>[1]资金台帐!W5814&amp;""</f>
      </c>
      <c r="X5814">
        <f>[1]资金台帐!X5814&amp;""</f>
      </c>
      <c r="AB5814">
        <f>[1]资金台帐!AB5814</f>
        <v>0</v>
      </c>
      <c r="AC5814">
        <f>[1]资金台帐!AC5814</f>
        <v>0</v>
      </c>
      <c r="AD5814">
        <f>[1]资金台帐!AD5814</f>
        <v>0</v>
      </c>
      <c r="AJ5814">
        <f>[1]资金台帐!AJ5814</f>
        <v>0</v>
      </c>
      <c r="AK5814">
        <f>[1]资金台帐!AK5814</f>
        <v>0</v>
      </c>
      <c r="BA5814" s="22">
        <f t="shared" si="0"/>
      </c>
    </row>
    <row r="5815">
      <c r="B5815">
        <f>[1]资金台帐!B5815&amp;""</f>
      </c>
      <c r="H5815">
        <f>[1]资金台帐!H5815&amp;""</f>
      </c>
      <c r="J5815">
        <f>[1]资金台帐!J5815&amp;""</f>
      </c>
      <c r="N5815">
        <f>[1]资金台帐!N5815</f>
      </c>
      <c r="O5815">
        <f>[1]资金台帐!O5815&amp;""</f>
      </c>
      <c r="P5815">
        <f>[1]资金台帐!P5815&amp;""</f>
      </c>
      <c r="Q5815">
        <f>[1]资金台帐!Q5815&amp;""</f>
      </c>
      <c r="T5815">
        <f>[1]资金台帐!T5815&amp;""</f>
      </c>
      <c r="U5815">
        <f>[1]资金台帐!U5815&amp;""</f>
      </c>
      <c r="W5815">
        <f>[1]资金台帐!W5815&amp;""</f>
      </c>
      <c r="X5815">
        <f>[1]资金台帐!X5815&amp;""</f>
      </c>
      <c r="AB5815">
        <f>[1]资金台帐!AB5815</f>
        <v>0</v>
      </c>
      <c r="AC5815">
        <f>[1]资金台帐!AC5815</f>
        <v>0</v>
      </c>
      <c r="AD5815">
        <f>[1]资金台帐!AD5815</f>
        <v>0</v>
      </c>
      <c r="AJ5815">
        <f>[1]资金台帐!AJ5815</f>
        <v>0</v>
      </c>
      <c r="AK5815">
        <f>[1]资金台帐!AK5815</f>
        <v>0</v>
      </c>
      <c r="BA5815" s="22">
        <f t="shared" si="0"/>
      </c>
    </row>
    <row r="5816">
      <c r="B5816">
        <f>[1]资金台帐!B5816&amp;""</f>
      </c>
      <c r="H5816">
        <f>[1]资金台帐!H5816&amp;""</f>
      </c>
      <c r="J5816">
        <f>[1]资金台帐!J5816&amp;""</f>
      </c>
      <c r="N5816">
        <f>[1]资金台帐!N5816</f>
      </c>
      <c r="O5816">
        <f>[1]资金台帐!O5816&amp;""</f>
      </c>
      <c r="P5816">
        <f>[1]资金台帐!P5816&amp;""</f>
      </c>
      <c r="Q5816">
        <f>[1]资金台帐!Q5816&amp;""</f>
      </c>
      <c r="T5816">
        <f>[1]资金台帐!T5816&amp;""</f>
      </c>
      <c r="U5816">
        <f>[1]资金台帐!U5816&amp;""</f>
      </c>
      <c r="W5816">
        <f>[1]资金台帐!W5816&amp;""</f>
      </c>
      <c r="X5816">
        <f>[1]资金台帐!X5816&amp;""</f>
      </c>
      <c r="AB5816">
        <f>[1]资金台帐!AB5816</f>
        <v>0</v>
      </c>
      <c r="AC5816">
        <f>[1]资金台帐!AC5816</f>
        <v>0</v>
      </c>
      <c r="AD5816">
        <f>[1]资金台帐!AD5816</f>
        <v>0</v>
      </c>
      <c r="AJ5816">
        <f>[1]资金台帐!AJ5816</f>
        <v>0</v>
      </c>
      <c r="AK5816">
        <f>[1]资金台帐!AK5816</f>
        <v>0</v>
      </c>
      <c r="BA5816" s="22">
        <f t="shared" si="0"/>
      </c>
    </row>
    <row r="5817">
      <c r="B5817">
        <f>[1]资金台帐!B5817&amp;""</f>
      </c>
      <c r="H5817">
        <f>[1]资金台帐!H5817&amp;""</f>
      </c>
      <c r="J5817">
        <f>[1]资金台帐!J5817&amp;""</f>
      </c>
      <c r="N5817">
        <f>[1]资金台帐!N5817</f>
      </c>
      <c r="O5817">
        <f>[1]资金台帐!O5817&amp;""</f>
      </c>
      <c r="P5817">
        <f>[1]资金台帐!P5817&amp;""</f>
      </c>
      <c r="Q5817">
        <f>[1]资金台帐!Q5817&amp;""</f>
      </c>
      <c r="T5817">
        <f>[1]资金台帐!T5817&amp;""</f>
      </c>
      <c r="U5817">
        <f>[1]资金台帐!U5817&amp;""</f>
      </c>
      <c r="W5817">
        <f>[1]资金台帐!W5817&amp;""</f>
      </c>
      <c r="X5817">
        <f>[1]资金台帐!X5817&amp;""</f>
      </c>
      <c r="AB5817">
        <f>[1]资金台帐!AB5817</f>
        <v>0</v>
      </c>
      <c r="AC5817">
        <f>[1]资金台帐!AC5817</f>
        <v>0</v>
      </c>
      <c r="AD5817">
        <f>[1]资金台帐!AD5817</f>
        <v>0</v>
      </c>
      <c r="AJ5817">
        <f>[1]资金台帐!AJ5817</f>
        <v>0</v>
      </c>
      <c r="AK5817">
        <f>[1]资金台帐!AK5817</f>
        <v>0</v>
      </c>
      <c r="BA5817" s="22">
        <f t="shared" si="0"/>
      </c>
    </row>
    <row r="5818">
      <c r="B5818">
        <f>[1]资金台帐!B5818&amp;""</f>
      </c>
      <c r="H5818">
        <f>[1]资金台帐!H5818&amp;""</f>
      </c>
      <c r="J5818">
        <f>[1]资金台帐!J5818&amp;""</f>
      </c>
      <c r="N5818">
        <f>[1]资金台帐!N5818</f>
      </c>
      <c r="O5818">
        <f>[1]资金台帐!O5818&amp;""</f>
      </c>
      <c r="P5818">
        <f>[1]资金台帐!P5818&amp;""</f>
      </c>
      <c r="Q5818">
        <f>[1]资金台帐!Q5818&amp;""</f>
      </c>
      <c r="T5818">
        <f>[1]资金台帐!T5818&amp;""</f>
      </c>
      <c r="U5818">
        <f>[1]资金台帐!U5818&amp;""</f>
      </c>
      <c r="W5818">
        <f>[1]资金台帐!W5818&amp;""</f>
      </c>
      <c r="X5818">
        <f>[1]资金台帐!X5818&amp;""</f>
      </c>
      <c r="AB5818">
        <f>[1]资金台帐!AB5818</f>
        <v>0</v>
      </c>
      <c r="AC5818">
        <f>[1]资金台帐!AC5818</f>
        <v>0</v>
      </c>
      <c r="AD5818">
        <f>[1]资金台帐!AD5818</f>
        <v>0</v>
      </c>
      <c r="AJ5818">
        <f>[1]资金台帐!AJ5818</f>
        <v>0</v>
      </c>
      <c r="AK5818">
        <f>[1]资金台帐!AK5818</f>
        <v>0</v>
      </c>
      <c r="BA5818" s="22">
        <f t="shared" si="0"/>
      </c>
    </row>
    <row r="5819">
      <c r="B5819">
        <f>[1]资金台帐!B5819&amp;""</f>
      </c>
      <c r="H5819">
        <f>[1]资金台帐!H5819&amp;""</f>
      </c>
      <c r="J5819">
        <f>[1]资金台帐!J5819&amp;""</f>
      </c>
      <c r="N5819">
        <f>[1]资金台帐!N5819</f>
      </c>
      <c r="O5819">
        <f>[1]资金台帐!O5819&amp;""</f>
      </c>
      <c r="P5819">
        <f>[1]资金台帐!P5819&amp;""</f>
      </c>
      <c r="Q5819">
        <f>[1]资金台帐!Q5819&amp;""</f>
      </c>
      <c r="T5819">
        <f>[1]资金台帐!T5819&amp;""</f>
      </c>
      <c r="U5819">
        <f>[1]资金台帐!U5819&amp;""</f>
      </c>
      <c r="W5819">
        <f>[1]资金台帐!W5819&amp;""</f>
      </c>
      <c r="X5819">
        <f>[1]资金台帐!X5819&amp;""</f>
      </c>
      <c r="AB5819">
        <f>[1]资金台帐!AB5819</f>
        <v>0</v>
      </c>
      <c r="AC5819">
        <f>[1]资金台帐!AC5819</f>
        <v>0</v>
      </c>
      <c r="AD5819">
        <f>[1]资金台帐!AD5819</f>
        <v>0</v>
      </c>
      <c r="AJ5819">
        <f>[1]资金台帐!AJ5819</f>
        <v>0</v>
      </c>
      <c r="AK5819">
        <f>[1]资金台帐!AK5819</f>
        <v>0</v>
      </c>
      <c r="BA5819" s="22">
        <f t="shared" si="0"/>
      </c>
    </row>
    <row r="5820">
      <c r="B5820">
        <f>[1]资金台帐!B5820&amp;""</f>
      </c>
      <c r="H5820">
        <f>[1]资金台帐!H5820&amp;""</f>
      </c>
      <c r="J5820">
        <f>[1]资金台帐!J5820&amp;""</f>
      </c>
      <c r="N5820">
        <f>[1]资金台帐!N5820</f>
      </c>
      <c r="O5820">
        <f>[1]资金台帐!O5820&amp;""</f>
      </c>
      <c r="P5820">
        <f>[1]资金台帐!P5820&amp;""</f>
      </c>
      <c r="Q5820">
        <f>[1]资金台帐!Q5820&amp;""</f>
      </c>
      <c r="T5820">
        <f>[1]资金台帐!T5820&amp;""</f>
      </c>
      <c r="U5820">
        <f>[1]资金台帐!U5820&amp;""</f>
      </c>
      <c r="W5820">
        <f>[1]资金台帐!W5820&amp;""</f>
      </c>
      <c r="X5820">
        <f>[1]资金台帐!X5820&amp;""</f>
      </c>
      <c r="AB5820">
        <f>[1]资金台帐!AB5820</f>
        <v>0</v>
      </c>
      <c r="AC5820">
        <f>[1]资金台帐!AC5820</f>
        <v>0</v>
      </c>
      <c r="AD5820">
        <f>[1]资金台帐!AD5820</f>
        <v>0</v>
      </c>
      <c r="AJ5820">
        <f>[1]资金台帐!AJ5820</f>
        <v>0</v>
      </c>
      <c r="AK5820">
        <f>[1]资金台帐!AK5820</f>
        <v>0</v>
      </c>
      <c r="BA5820" s="22">
        <f t="shared" si="0"/>
      </c>
    </row>
    <row r="5821">
      <c r="B5821">
        <f>[1]资金台帐!B5821&amp;""</f>
      </c>
      <c r="H5821">
        <f>[1]资金台帐!H5821&amp;""</f>
      </c>
      <c r="J5821">
        <f>[1]资金台帐!J5821&amp;""</f>
      </c>
      <c r="N5821">
        <f>[1]资金台帐!N5821</f>
      </c>
      <c r="O5821">
        <f>[1]资金台帐!O5821&amp;""</f>
      </c>
      <c r="P5821">
        <f>[1]资金台帐!P5821&amp;""</f>
      </c>
      <c r="Q5821">
        <f>[1]资金台帐!Q5821&amp;""</f>
      </c>
      <c r="T5821">
        <f>[1]资金台帐!T5821&amp;""</f>
      </c>
      <c r="U5821">
        <f>[1]资金台帐!U5821&amp;""</f>
      </c>
      <c r="W5821">
        <f>[1]资金台帐!W5821&amp;""</f>
      </c>
      <c r="X5821">
        <f>[1]资金台帐!X5821&amp;""</f>
      </c>
      <c r="AB5821">
        <f>[1]资金台帐!AB5821</f>
        <v>0</v>
      </c>
      <c r="AC5821">
        <f>[1]资金台帐!AC5821</f>
        <v>0</v>
      </c>
      <c r="AD5821">
        <f>[1]资金台帐!AD5821</f>
        <v>0</v>
      </c>
      <c r="AJ5821">
        <f>[1]资金台帐!AJ5821</f>
        <v>0</v>
      </c>
      <c r="AK5821">
        <f>[1]资金台帐!AK5821</f>
        <v>0</v>
      </c>
      <c r="BA5821" s="22">
        <f t="shared" si="0"/>
      </c>
    </row>
    <row r="5822">
      <c r="B5822">
        <f>[1]资金台帐!B5822&amp;""</f>
      </c>
      <c r="H5822">
        <f>[1]资金台帐!H5822&amp;""</f>
      </c>
      <c r="J5822">
        <f>[1]资金台帐!J5822&amp;""</f>
      </c>
      <c r="N5822">
        <f>[1]资金台帐!N5822</f>
      </c>
      <c r="O5822">
        <f>[1]资金台帐!O5822&amp;""</f>
      </c>
      <c r="P5822">
        <f>[1]资金台帐!P5822&amp;""</f>
      </c>
      <c r="Q5822">
        <f>[1]资金台帐!Q5822&amp;""</f>
      </c>
      <c r="T5822">
        <f>[1]资金台帐!T5822&amp;""</f>
      </c>
      <c r="U5822">
        <f>[1]资金台帐!U5822&amp;""</f>
      </c>
      <c r="W5822">
        <f>[1]资金台帐!W5822&amp;""</f>
      </c>
      <c r="X5822">
        <f>[1]资金台帐!X5822&amp;""</f>
      </c>
      <c r="AB5822">
        <f>[1]资金台帐!AB5822</f>
        <v>0</v>
      </c>
      <c r="AC5822">
        <f>[1]资金台帐!AC5822</f>
        <v>0</v>
      </c>
      <c r="AD5822">
        <f>[1]资金台帐!AD5822</f>
        <v>0</v>
      </c>
      <c r="AJ5822">
        <f>[1]资金台帐!AJ5822</f>
        <v>0</v>
      </c>
      <c r="AK5822">
        <f>[1]资金台帐!AK5822</f>
        <v>0</v>
      </c>
      <c r="BA5822" s="22">
        <f t="shared" si="0"/>
      </c>
    </row>
    <row r="5823">
      <c r="B5823">
        <f>[1]资金台帐!B5823&amp;""</f>
      </c>
      <c r="H5823">
        <f>[1]资金台帐!H5823&amp;""</f>
      </c>
      <c r="J5823">
        <f>[1]资金台帐!J5823&amp;""</f>
      </c>
      <c r="N5823">
        <f>[1]资金台帐!N5823</f>
      </c>
      <c r="O5823">
        <f>[1]资金台帐!O5823&amp;""</f>
      </c>
      <c r="P5823">
        <f>[1]资金台帐!P5823&amp;""</f>
      </c>
      <c r="Q5823">
        <f>[1]资金台帐!Q5823&amp;""</f>
      </c>
      <c r="T5823">
        <f>[1]资金台帐!T5823&amp;""</f>
      </c>
      <c r="U5823">
        <f>[1]资金台帐!U5823&amp;""</f>
      </c>
      <c r="W5823">
        <f>[1]资金台帐!W5823&amp;""</f>
      </c>
      <c r="X5823">
        <f>[1]资金台帐!X5823&amp;""</f>
      </c>
      <c r="AB5823">
        <f>[1]资金台帐!AB5823</f>
        <v>0</v>
      </c>
      <c r="AC5823">
        <f>[1]资金台帐!AC5823</f>
        <v>0</v>
      </c>
      <c r="AD5823">
        <f>[1]资金台帐!AD5823</f>
        <v>0</v>
      </c>
      <c r="AJ5823">
        <f>[1]资金台帐!AJ5823</f>
        <v>0</v>
      </c>
      <c r="AK5823">
        <f>[1]资金台帐!AK5823</f>
        <v>0</v>
      </c>
      <c r="BA5823" s="22">
        <f t="shared" si="0"/>
      </c>
    </row>
    <row r="5824">
      <c r="B5824">
        <f>[1]资金台帐!B5824&amp;""</f>
      </c>
      <c r="H5824">
        <f>[1]资金台帐!H5824&amp;""</f>
      </c>
      <c r="J5824">
        <f>[1]资金台帐!J5824&amp;""</f>
      </c>
      <c r="N5824">
        <f>[1]资金台帐!N5824</f>
      </c>
      <c r="O5824">
        <f>[1]资金台帐!O5824&amp;""</f>
      </c>
      <c r="P5824">
        <f>[1]资金台帐!P5824&amp;""</f>
      </c>
      <c r="Q5824">
        <f>[1]资金台帐!Q5824&amp;""</f>
      </c>
      <c r="T5824">
        <f>[1]资金台帐!T5824&amp;""</f>
      </c>
      <c r="U5824">
        <f>[1]资金台帐!U5824&amp;""</f>
      </c>
      <c r="W5824">
        <f>[1]资金台帐!W5824&amp;""</f>
      </c>
      <c r="X5824">
        <f>[1]资金台帐!X5824&amp;""</f>
      </c>
      <c r="AB5824">
        <f>[1]资金台帐!AB5824</f>
        <v>0</v>
      </c>
      <c r="AC5824">
        <f>[1]资金台帐!AC5824</f>
        <v>0</v>
      </c>
      <c r="AD5824">
        <f>[1]资金台帐!AD5824</f>
        <v>0</v>
      </c>
      <c r="AJ5824">
        <f>[1]资金台帐!AJ5824</f>
        <v>0</v>
      </c>
      <c r="AK5824">
        <f>[1]资金台帐!AK5824</f>
        <v>0</v>
      </c>
      <c r="BA5824" s="22">
        <f t="shared" si="0"/>
      </c>
    </row>
    <row r="5825">
      <c r="B5825">
        <f>[1]资金台帐!B5825&amp;""</f>
      </c>
      <c r="H5825">
        <f>[1]资金台帐!H5825&amp;""</f>
      </c>
      <c r="J5825">
        <f>[1]资金台帐!J5825&amp;""</f>
      </c>
      <c r="N5825">
        <f>[1]资金台帐!N5825</f>
      </c>
      <c r="O5825">
        <f>[1]资金台帐!O5825&amp;""</f>
      </c>
      <c r="P5825">
        <f>[1]资金台帐!P5825&amp;""</f>
      </c>
      <c r="Q5825">
        <f>[1]资金台帐!Q5825&amp;""</f>
      </c>
      <c r="T5825">
        <f>[1]资金台帐!T5825&amp;""</f>
      </c>
      <c r="U5825">
        <f>[1]资金台帐!U5825&amp;""</f>
      </c>
      <c r="W5825">
        <f>[1]资金台帐!W5825&amp;""</f>
      </c>
      <c r="X5825">
        <f>[1]资金台帐!X5825&amp;""</f>
      </c>
      <c r="AB5825">
        <f>[1]资金台帐!AB5825</f>
        <v>0</v>
      </c>
      <c r="AC5825">
        <f>[1]资金台帐!AC5825</f>
        <v>0</v>
      </c>
      <c r="AD5825">
        <f>[1]资金台帐!AD5825</f>
        <v>0</v>
      </c>
      <c r="AJ5825">
        <f>[1]资金台帐!AJ5825</f>
        <v>0</v>
      </c>
      <c r="AK5825">
        <f>[1]资金台帐!AK5825</f>
        <v>0</v>
      </c>
      <c r="BA5825" s="22">
        <f t="shared" si="0"/>
      </c>
    </row>
    <row r="5826">
      <c r="B5826">
        <f>[1]资金台帐!B5826&amp;""</f>
      </c>
      <c r="H5826">
        <f>[1]资金台帐!H5826&amp;""</f>
      </c>
      <c r="J5826">
        <f>[1]资金台帐!J5826&amp;""</f>
      </c>
      <c r="N5826">
        <f>[1]资金台帐!N5826</f>
      </c>
      <c r="O5826">
        <f>[1]资金台帐!O5826&amp;""</f>
      </c>
      <c r="P5826">
        <f>[1]资金台帐!P5826&amp;""</f>
      </c>
      <c r="Q5826">
        <f>[1]资金台帐!Q5826&amp;""</f>
      </c>
      <c r="T5826">
        <f>[1]资金台帐!T5826&amp;""</f>
      </c>
      <c r="U5826">
        <f>[1]资金台帐!U5826&amp;""</f>
      </c>
      <c r="W5826">
        <f>[1]资金台帐!W5826&amp;""</f>
      </c>
      <c r="X5826">
        <f>[1]资金台帐!X5826&amp;""</f>
      </c>
      <c r="AB5826">
        <f>[1]资金台帐!AB5826</f>
        <v>0</v>
      </c>
      <c r="AC5826">
        <f>[1]资金台帐!AC5826</f>
        <v>0</v>
      </c>
      <c r="AD5826">
        <f>[1]资金台帐!AD5826</f>
        <v>0</v>
      </c>
      <c r="AJ5826">
        <f>[1]资金台帐!AJ5826</f>
        <v>0</v>
      </c>
      <c r="AK5826">
        <f>[1]资金台帐!AK5826</f>
        <v>0</v>
      </c>
      <c r="BA5826" s="22">
        <f t="shared" si="0"/>
      </c>
    </row>
    <row r="5827">
      <c r="B5827">
        <f>[1]资金台帐!B5827&amp;""</f>
      </c>
      <c r="H5827">
        <f>[1]资金台帐!H5827&amp;""</f>
      </c>
      <c r="J5827">
        <f>[1]资金台帐!J5827&amp;""</f>
      </c>
      <c r="N5827">
        <f>[1]资金台帐!N5827</f>
      </c>
      <c r="O5827">
        <f>[1]资金台帐!O5827&amp;""</f>
      </c>
      <c r="P5827">
        <f>[1]资金台帐!P5827&amp;""</f>
      </c>
      <c r="Q5827">
        <f>[1]资金台帐!Q5827&amp;""</f>
      </c>
      <c r="T5827">
        <f>[1]资金台帐!T5827&amp;""</f>
      </c>
      <c r="U5827">
        <f>[1]资金台帐!U5827&amp;""</f>
      </c>
      <c r="W5827">
        <f>[1]资金台帐!W5827&amp;""</f>
      </c>
      <c r="X5827">
        <f>[1]资金台帐!X5827&amp;""</f>
      </c>
      <c r="AB5827">
        <f>[1]资金台帐!AB5827</f>
        <v>0</v>
      </c>
      <c r="AC5827">
        <f>[1]资金台帐!AC5827</f>
        <v>0</v>
      </c>
      <c r="AD5827">
        <f>[1]资金台帐!AD5827</f>
        <v>0</v>
      </c>
      <c r="AJ5827">
        <f>[1]资金台帐!AJ5827</f>
        <v>0</v>
      </c>
      <c r="AK5827">
        <f>[1]资金台帐!AK5827</f>
        <v>0</v>
      </c>
      <c r="BA5827" s="22">
        <f t="shared" si="0"/>
      </c>
    </row>
    <row r="5828">
      <c r="B5828">
        <f>[1]资金台帐!B5828&amp;""</f>
      </c>
      <c r="H5828">
        <f>[1]资金台帐!H5828&amp;""</f>
      </c>
      <c r="J5828">
        <f>[1]资金台帐!J5828&amp;""</f>
      </c>
      <c r="N5828">
        <f>[1]资金台帐!N5828</f>
      </c>
      <c r="O5828">
        <f>[1]资金台帐!O5828&amp;""</f>
      </c>
      <c r="P5828">
        <f>[1]资金台帐!P5828&amp;""</f>
      </c>
      <c r="Q5828">
        <f>[1]资金台帐!Q5828&amp;""</f>
      </c>
      <c r="T5828">
        <f>[1]资金台帐!T5828&amp;""</f>
      </c>
      <c r="U5828">
        <f>[1]资金台帐!U5828&amp;""</f>
      </c>
      <c r="W5828">
        <f>[1]资金台帐!W5828&amp;""</f>
      </c>
      <c r="X5828">
        <f>[1]资金台帐!X5828&amp;""</f>
      </c>
      <c r="AB5828">
        <f>[1]资金台帐!AB5828</f>
        <v>0</v>
      </c>
      <c r="AC5828">
        <f>[1]资金台帐!AC5828</f>
        <v>0</v>
      </c>
      <c r="AD5828">
        <f>[1]资金台帐!AD5828</f>
        <v>0</v>
      </c>
      <c r="AJ5828">
        <f>[1]资金台帐!AJ5828</f>
        <v>0</v>
      </c>
      <c r="AK5828">
        <f>[1]资金台帐!AK5828</f>
        <v>0</v>
      </c>
      <c r="BA5828" s="22">
        <f t="shared" si="0"/>
      </c>
    </row>
    <row r="5829">
      <c r="B5829">
        <f>[1]资金台帐!B5829&amp;""</f>
      </c>
      <c r="H5829">
        <f>[1]资金台帐!H5829&amp;""</f>
      </c>
      <c r="J5829">
        <f>[1]资金台帐!J5829&amp;""</f>
      </c>
      <c r="N5829">
        <f>[1]资金台帐!N5829</f>
      </c>
      <c r="O5829">
        <f>[1]资金台帐!O5829&amp;""</f>
      </c>
      <c r="P5829">
        <f>[1]资金台帐!P5829&amp;""</f>
      </c>
      <c r="Q5829">
        <f>[1]资金台帐!Q5829&amp;""</f>
      </c>
      <c r="T5829">
        <f>[1]资金台帐!T5829&amp;""</f>
      </c>
      <c r="U5829">
        <f>[1]资金台帐!U5829&amp;""</f>
      </c>
      <c r="W5829">
        <f>[1]资金台帐!W5829&amp;""</f>
      </c>
      <c r="X5829">
        <f>[1]资金台帐!X5829&amp;""</f>
      </c>
      <c r="AB5829">
        <f>[1]资金台帐!AB5829</f>
        <v>0</v>
      </c>
      <c r="AC5829">
        <f>[1]资金台帐!AC5829</f>
        <v>0</v>
      </c>
      <c r="AD5829">
        <f>[1]资金台帐!AD5829</f>
        <v>0</v>
      </c>
      <c r="AJ5829">
        <f>[1]资金台帐!AJ5829</f>
        <v>0</v>
      </c>
      <c r="AK5829">
        <f>[1]资金台帐!AK5829</f>
        <v>0</v>
      </c>
      <c r="BA5829" s="22">
        <f t="shared" si="0"/>
      </c>
    </row>
    <row r="5830">
      <c r="B5830">
        <f>[1]资金台帐!B5830&amp;""</f>
      </c>
      <c r="H5830">
        <f>[1]资金台帐!H5830&amp;""</f>
      </c>
      <c r="J5830">
        <f>[1]资金台帐!J5830&amp;""</f>
      </c>
      <c r="N5830">
        <f>[1]资金台帐!N5830</f>
      </c>
      <c r="O5830">
        <f>[1]资金台帐!O5830&amp;""</f>
      </c>
      <c r="P5830">
        <f>[1]资金台帐!P5830&amp;""</f>
      </c>
      <c r="Q5830">
        <f>[1]资金台帐!Q5830&amp;""</f>
      </c>
      <c r="T5830">
        <f>[1]资金台帐!T5830&amp;""</f>
      </c>
      <c r="U5830">
        <f>[1]资金台帐!U5830&amp;""</f>
      </c>
      <c r="W5830">
        <f>[1]资金台帐!W5830&amp;""</f>
      </c>
      <c r="X5830">
        <f>[1]资金台帐!X5830&amp;""</f>
      </c>
      <c r="AB5830">
        <f>[1]资金台帐!AB5830</f>
        <v>0</v>
      </c>
      <c r="AC5830">
        <f>[1]资金台帐!AC5830</f>
        <v>0</v>
      </c>
      <c r="AD5830">
        <f>[1]资金台帐!AD5830</f>
        <v>0</v>
      </c>
      <c r="AJ5830">
        <f>[1]资金台帐!AJ5830</f>
        <v>0</v>
      </c>
      <c r="AK5830">
        <f>[1]资金台帐!AK5830</f>
        <v>0</v>
      </c>
      <c r="BA5830" s="22">
        <f t="shared" si="0"/>
      </c>
    </row>
    <row r="5831">
      <c r="B5831">
        <f>[1]资金台帐!B5831&amp;""</f>
      </c>
      <c r="H5831">
        <f>[1]资金台帐!H5831&amp;""</f>
      </c>
      <c r="J5831">
        <f>[1]资金台帐!J5831&amp;""</f>
      </c>
      <c r="N5831">
        <f>[1]资金台帐!N5831</f>
      </c>
      <c r="O5831">
        <f>[1]资金台帐!O5831&amp;""</f>
      </c>
      <c r="P5831">
        <f>[1]资金台帐!P5831&amp;""</f>
      </c>
      <c r="Q5831">
        <f>[1]资金台帐!Q5831&amp;""</f>
      </c>
      <c r="T5831">
        <f>[1]资金台帐!T5831&amp;""</f>
      </c>
      <c r="U5831">
        <f>[1]资金台帐!U5831&amp;""</f>
      </c>
      <c r="W5831">
        <f>[1]资金台帐!W5831&amp;""</f>
      </c>
      <c r="X5831">
        <f>[1]资金台帐!X5831&amp;""</f>
      </c>
      <c r="AB5831">
        <f>[1]资金台帐!AB5831</f>
        <v>0</v>
      </c>
      <c r="AC5831">
        <f>[1]资金台帐!AC5831</f>
        <v>0</v>
      </c>
      <c r="AD5831">
        <f>[1]资金台帐!AD5831</f>
        <v>0</v>
      </c>
      <c r="AJ5831">
        <f>[1]资金台帐!AJ5831</f>
        <v>0</v>
      </c>
      <c r="AK5831">
        <f>[1]资金台帐!AK5831</f>
        <v>0</v>
      </c>
      <c r="BA5831" s="22">
        <f t="shared" si="0"/>
      </c>
    </row>
    <row r="5832">
      <c r="B5832">
        <f>[1]资金台帐!B5832&amp;""</f>
      </c>
      <c r="H5832">
        <f>[1]资金台帐!H5832&amp;""</f>
      </c>
      <c r="J5832">
        <f>[1]资金台帐!J5832&amp;""</f>
      </c>
      <c r="N5832">
        <f>[1]资金台帐!N5832</f>
      </c>
      <c r="O5832">
        <f>[1]资金台帐!O5832&amp;""</f>
      </c>
      <c r="P5832">
        <f>[1]资金台帐!P5832&amp;""</f>
      </c>
      <c r="Q5832">
        <f>[1]资金台帐!Q5832&amp;""</f>
      </c>
      <c r="T5832">
        <f>[1]资金台帐!T5832&amp;""</f>
      </c>
      <c r="U5832">
        <f>[1]资金台帐!U5832&amp;""</f>
      </c>
      <c r="W5832">
        <f>[1]资金台帐!W5832&amp;""</f>
      </c>
      <c r="X5832">
        <f>[1]资金台帐!X5832&amp;""</f>
      </c>
      <c r="AB5832">
        <f>[1]资金台帐!AB5832</f>
        <v>0</v>
      </c>
      <c r="AC5832">
        <f>[1]资金台帐!AC5832</f>
        <v>0</v>
      </c>
      <c r="AD5832">
        <f>[1]资金台帐!AD5832</f>
        <v>0</v>
      </c>
      <c r="AJ5832">
        <f>[1]资金台帐!AJ5832</f>
        <v>0</v>
      </c>
      <c r="AK5832">
        <f>[1]资金台帐!AK5832</f>
        <v>0</v>
      </c>
      <c r="BA5832" s="22">
        <f t="shared" si="0"/>
      </c>
    </row>
    <row r="5833">
      <c r="B5833">
        <f>[1]资金台帐!B5833&amp;""</f>
      </c>
      <c r="H5833">
        <f>[1]资金台帐!H5833&amp;""</f>
      </c>
      <c r="J5833">
        <f>[1]资金台帐!J5833&amp;""</f>
      </c>
      <c r="N5833">
        <f>[1]资金台帐!N5833</f>
      </c>
      <c r="O5833">
        <f>[1]资金台帐!O5833&amp;""</f>
      </c>
      <c r="P5833">
        <f>[1]资金台帐!P5833&amp;""</f>
      </c>
      <c r="Q5833">
        <f>[1]资金台帐!Q5833&amp;""</f>
      </c>
      <c r="T5833">
        <f>[1]资金台帐!T5833&amp;""</f>
      </c>
      <c r="U5833">
        <f>[1]资金台帐!U5833&amp;""</f>
      </c>
      <c r="W5833">
        <f>[1]资金台帐!W5833&amp;""</f>
      </c>
      <c r="X5833">
        <f>[1]资金台帐!X5833&amp;""</f>
      </c>
      <c r="AB5833">
        <f>[1]资金台帐!AB5833</f>
        <v>0</v>
      </c>
      <c r="AC5833">
        <f>[1]资金台帐!AC5833</f>
        <v>0</v>
      </c>
      <c r="AD5833">
        <f>[1]资金台帐!AD5833</f>
        <v>0</v>
      </c>
      <c r="AJ5833">
        <f>[1]资金台帐!AJ5833</f>
        <v>0</v>
      </c>
      <c r="AK5833">
        <f>[1]资金台帐!AK5833</f>
        <v>0</v>
      </c>
      <c r="BA5833" s="22">
        <f t="shared" si="0"/>
      </c>
    </row>
    <row r="5834">
      <c r="B5834">
        <f>[1]资金台帐!B5834&amp;""</f>
      </c>
      <c r="H5834">
        <f>[1]资金台帐!H5834&amp;""</f>
      </c>
      <c r="J5834">
        <f>[1]资金台帐!J5834&amp;""</f>
      </c>
      <c r="N5834">
        <f>[1]资金台帐!N5834</f>
      </c>
      <c r="O5834">
        <f>[1]资金台帐!O5834&amp;""</f>
      </c>
      <c r="P5834">
        <f>[1]资金台帐!P5834&amp;""</f>
      </c>
      <c r="Q5834">
        <f>[1]资金台帐!Q5834&amp;""</f>
      </c>
      <c r="T5834">
        <f>[1]资金台帐!T5834&amp;""</f>
      </c>
      <c r="U5834">
        <f>[1]资金台帐!U5834&amp;""</f>
      </c>
      <c r="W5834">
        <f>[1]资金台帐!W5834&amp;""</f>
      </c>
      <c r="X5834">
        <f>[1]资金台帐!X5834&amp;""</f>
      </c>
      <c r="AB5834">
        <f>[1]资金台帐!AB5834</f>
        <v>0</v>
      </c>
      <c r="AC5834">
        <f>[1]资金台帐!AC5834</f>
        <v>0</v>
      </c>
      <c r="AD5834">
        <f>[1]资金台帐!AD5834</f>
        <v>0</v>
      </c>
      <c r="AJ5834">
        <f>[1]资金台帐!AJ5834</f>
        <v>0</v>
      </c>
      <c r="AK5834">
        <f>[1]资金台帐!AK5834</f>
        <v>0</v>
      </c>
      <c r="BA5834" s="22">
        <f t="shared" si="0"/>
      </c>
    </row>
    <row r="5835">
      <c r="B5835">
        <f>[1]资金台帐!B5835&amp;""</f>
      </c>
      <c r="H5835">
        <f>[1]资金台帐!H5835&amp;""</f>
      </c>
      <c r="J5835">
        <f>[1]资金台帐!J5835&amp;""</f>
      </c>
      <c r="N5835">
        <f>[1]资金台帐!N5835</f>
      </c>
      <c r="O5835">
        <f>[1]资金台帐!O5835&amp;""</f>
      </c>
      <c r="P5835">
        <f>[1]资金台帐!P5835&amp;""</f>
      </c>
      <c r="Q5835">
        <f>[1]资金台帐!Q5835&amp;""</f>
      </c>
      <c r="T5835">
        <f>[1]资金台帐!T5835&amp;""</f>
      </c>
      <c r="U5835">
        <f>[1]资金台帐!U5835&amp;""</f>
      </c>
      <c r="W5835">
        <f>[1]资金台帐!W5835&amp;""</f>
      </c>
      <c r="X5835">
        <f>[1]资金台帐!X5835&amp;""</f>
      </c>
      <c r="AB5835">
        <f>[1]资金台帐!AB5835</f>
        <v>0</v>
      </c>
      <c r="AC5835">
        <f>[1]资金台帐!AC5835</f>
        <v>0</v>
      </c>
      <c r="AD5835">
        <f>[1]资金台帐!AD5835</f>
        <v>0</v>
      </c>
      <c r="AJ5835">
        <f>[1]资金台帐!AJ5835</f>
        <v>0</v>
      </c>
      <c r="AK5835">
        <f>[1]资金台帐!AK5835</f>
        <v>0</v>
      </c>
      <c r="BA5835" s="22">
        <f t="shared" si="0"/>
      </c>
    </row>
    <row r="5836">
      <c r="B5836">
        <f>[1]资金台帐!B5836&amp;""</f>
      </c>
      <c r="H5836">
        <f>[1]资金台帐!H5836&amp;""</f>
      </c>
      <c r="J5836">
        <f>[1]资金台帐!J5836&amp;""</f>
      </c>
      <c r="N5836">
        <f>[1]资金台帐!N5836</f>
      </c>
      <c r="O5836">
        <f>[1]资金台帐!O5836&amp;""</f>
      </c>
      <c r="P5836">
        <f>[1]资金台帐!P5836&amp;""</f>
      </c>
      <c r="Q5836">
        <f>[1]资金台帐!Q5836&amp;""</f>
      </c>
      <c r="T5836">
        <f>[1]资金台帐!T5836&amp;""</f>
      </c>
      <c r="U5836">
        <f>[1]资金台帐!U5836&amp;""</f>
      </c>
      <c r="W5836">
        <f>[1]资金台帐!W5836&amp;""</f>
      </c>
      <c r="X5836">
        <f>[1]资金台帐!X5836&amp;""</f>
      </c>
      <c r="AB5836">
        <f>[1]资金台帐!AB5836</f>
        <v>0</v>
      </c>
      <c r="AC5836">
        <f>[1]资金台帐!AC5836</f>
        <v>0</v>
      </c>
      <c r="AD5836">
        <f>[1]资金台帐!AD5836</f>
        <v>0</v>
      </c>
      <c r="AJ5836">
        <f>[1]资金台帐!AJ5836</f>
        <v>0</v>
      </c>
      <c r="AK5836">
        <f>[1]资金台帐!AK5836</f>
        <v>0</v>
      </c>
      <c r="BA5836" s="22">
        <f t="shared" si="0"/>
      </c>
    </row>
    <row r="5837">
      <c r="B5837">
        <f>[1]资金台帐!B5837&amp;""</f>
      </c>
      <c r="H5837">
        <f>[1]资金台帐!H5837&amp;""</f>
      </c>
      <c r="J5837">
        <f>[1]资金台帐!J5837&amp;""</f>
      </c>
      <c r="N5837">
        <f>[1]资金台帐!N5837</f>
      </c>
      <c r="O5837">
        <f>[1]资金台帐!O5837&amp;""</f>
      </c>
      <c r="P5837">
        <f>[1]资金台帐!P5837&amp;""</f>
      </c>
      <c r="Q5837">
        <f>[1]资金台帐!Q5837&amp;""</f>
      </c>
      <c r="T5837">
        <f>[1]资金台帐!T5837&amp;""</f>
      </c>
      <c r="U5837">
        <f>[1]资金台帐!U5837&amp;""</f>
      </c>
      <c r="W5837">
        <f>[1]资金台帐!W5837&amp;""</f>
      </c>
      <c r="X5837">
        <f>[1]资金台帐!X5837&amp;""</f>
      </c>
      <c r="AB5837">
        <f>[1]资金台帐!AB5837</f>
        <v>0</v>
      </c>
      <c r="AC5837">
        <f>[1]资金台帐!AC5837</f>
        <v>0</v>
      </c>
      <c r="AD5837">
        <f>[1]资金台帐!AD5837</f>
        <v>0</v>
      </c>
      <c r="AJ5837">
        <f>[1]资金台帐!AJ5837</f>
        <v>0</v>
      </c>
      <c r="AK5837">
        <f>[1]资金台帐!AK5837</f>
        <v>0</v>
      </c>
      <c r="BA5837" s="22">
        <f t="shared" si="0"/>
      </c>
    </row>
    <row r="5838">
      <c r="B5838">
        <f>[1]资金台帐!B5838&amp;""</f>
      </c>
      <c r="H5838">
        <f>[1]资金台帐!H5838&amp;""</f>
      </c>
      <c r="J5838">
        <f>[1]资金台帐!J5838&amp;""</f>
      </c>
      <c r="N5838">
        <f>[1]资金台帐!N5838</f>
      </c>
      <c r="O5838">
        <f>[1]资金台帐!O5838&amp;""</f>
      </c>
      <c r="P5838">
        <f>[1]资金台帐!P5838&amp;""</f>
      </c>
      <c r="Q5838">
        <f>[1]资金台帐!Q5838&amp;""</f>
      </c>
      <c r="T5838">
        <f>[1]资金台帐!T5838&amp;""</f>
      </c>
      <c r="U5838">
        <f>[1]资金台帐!U5838&amp;""</f>
      </c>
      <c r="W5838">
        <f>[1]资金台帐!W5838&amp;""</f>
      </c>
      <c r="X5838">
        <f>[1]资金台帐!X5838&amp;""</f>
      </c>
      <c r="AB5838">
        <f>[1]资金台帐!AB5838</f>
        <v>0</v>
      </c>
      <c r="AC5838">
        <f>[1]资金台帐!AC5838</f>
        <v>0</v>
      </c>
      <c r="AD5838">
        <f>[1]资金台帐!AD5838</f>
        <v>0</v>
      </c>
      <c r="AJ5838">
        <f>[1]资金台帐!AJ5838</f>
        <v>0</v>
      </c>
      <c r="AK5838">
        <f>[1]资金台帐!AK5838</f>
        <v>0</v>
      </c>
      <c r="BA5838" s="22">
        <f t="shared" si="0"/>
      </c>
    </row>
    <row r="5839">
      <c r="B5839">
        <f>[1]资金台帐!B5839&amp;""</f>
      </c>
      <c r="H5839">
        <f>[1]资金台帐!H5839&amp;""</f>
      </c>
      <c r="J5839">
        <f>[1]资金台帐!J5839&amp;""</f>
      </c>
      <c r="N5839">
        <f>[1]资金台帐!N5839</f>
      </c>
      <c r="O5839">
        <f>[1]资金台帐!O5839&amp;""</f>
      </c>
      <c r="P5839">
        <f>[1]资金台帐!P5839&amp;""</f>
      </c>
      <c r="Q5839">
        <f>[1]资金台帐!Q5839&amp;""</f>
      </c>
      <c r="T5839">
        <f>[1]资金台帐!T5839&amp;""</f>
      </c>
      <c r="U5839">
        <f>[1]资金台帐!U5839&amp;""</f>
      </c>
      <c r="W5839">
        <f>[1]资金台帐!W5839&amp;""</f>
      </c>
      <c r="X5839">
        <f>[1]资金台帐!X5839&amp;""</f>
      </c>
      <c r="AB5839">
        <f>[1]资金台帐!AB5839</f>
        <v>0</v>
      </c>
      <c r="AC5839">
        <f>[1]资金台帐!AC5839</f>
        <v>0</v>
      </c>
      <c r="AD5839">
        <f>[1]资金台帐!AD5839</f>
        <v>0</v>
      </c>
      <c r="AJ5839">
        <f>[1]资金台帐!AJ5839</f>
        <v>0</v>
      </c>
      <c r="AK5839">
        <f>[1]资金台帐!AK5839</f>
        <v>0</v>
      </c>
      <c r="BA5839" s="22">
        <f t="shared" si="0"/>
      </c>
    </row>
    <row r="5840">
      <c r="B5840">
        <f>[1]资金台帐!B5840&amp;""</f>
      </c>
      <c r="H5840">
        <f>[1]资金台帐!H5840&amp;""</f>
      </c>
      <c r="J5840">
        <f>[1]资金台帐!J5840&amp;""</f>
      </c>
      <c r="N5840">
        <f>[1]资金台帐!N5840</f>
      </c>
      <c r="O5840">
        <f>[1]资金台帐!O5840&amp;""</f>
      </c>
      <c r="P5840">
        <f>[1]资金台帐!P5840&amp;""</f>
      </c>
      <c r="Q5840">
        <f>[1]资金台帐!Q5840&amp;""</f>
      </c>
      <c r="T5840">
        <f>[1]资金台帐!T5840&amp;""</f>
      </c>
      <c r="U5840">
        <f>[1]资金台帐!U5840&amp;""</f>
      </c>
      <c r="W5840">
        <f>[1]资金台帐!W5840&amp;""</f>
      </c>
      <c r="X5840">
        <f>[1]资金台帐!X5840&amp;""</f>
      </c>
      <c r="AB5840">
        <f>[1]资金台帐!AB5840</f>
        <v>0</v>
      </c>
      <c r="AC5840">
        <f>[1]资金台帐!AC5840</f>
        <v>0</v>
      </c>
      <c r="AD5840">
        <f>[1]资金台帐!AD5840</f>
        <v>0</v>
      </c>
      <c r="AJ5840">
        <f>[1]资金台帐!AJ5840</f>
        <v>0</v>
      </c>
      <c r="AK5840">
        <f>[1]资金台帐!AK5840</f>
        <v>0</v>
      </c>
      <c r="BA5840" s="22">
        <f t="shared" si="0"/>
      </c>
    </row>
    <row r="5841">
      <c r="B5841">
        <f>[1]资金台帐!B5841&amp;""</f>
      </c>
      <c r="H5841">
        <f>[1]资金台帐!H5841&amp;""</f>
      </c>
      <c r="J5841">
        <f>[1]资金台帐!J5841&amp;""</f>
      </c>
      <c r="N5841">
        <f>[1]资金台帐!N5841</f>
      </c>
      <c r="O5841">
        <f>[1]资金台帐!O5841&amp;""</f>
      </c>
      <c r="P5841">
        <f>[1]资金台帐!P5841&amp;""</f>
      </c>
      <c r="Q5841">
        <f>[1]资金台帐!Q5841&amp;""</f>
      </c>
      <c r="T5841">
        <f>[1]资金台帐!T5841&amp;""</f>
      </c>
      <c r="U5841">
        <f>[1]资金台帐!U5841&amp;""</f>
      </c>
      <c r="W5841">
        <f>[1]资金台帐!W5841&amp;""</f>
      </c>
      <c r="X5841">
        <f>[1]资金台帐!X5841&amp;""</f>
      </c>
      <c r="AB5841">
        <f>[1]资金台帐!AB5841</f>
        <v>0</v>
      </c>
      <c r="AC5841">
        <f>[1]资金台帐!AC5841</f>
        <v>0</v>
      </c>
      <c r="AD5841">
        <f>[1]资金台帐!AD5841</f>
        <v>0</v>
      </c>
      <c r="AJ5841">
        <f>[1]资金台帐!AJ5841</f>
        <v>0</v>
      </c>
      <c r="AK5841">
        <f>[1]资金台帐!AK5841</f>
        <v>0</v>
      </c>
      <c r="BA5841" s="22">
        <f t="shared" si="0"/>
      </c>
    </row>
    <row r="5842">
      <c r="B5842">
        <f>[1]资金台帐!B5842&amp;""</f>
      </c>
      <c r="H5842">
        <f>[1]资金台帐!H5842&amp;""</f>
      </c>
      <c r="J5842">
        <f>[1]资金台帐!J5842&amp;""</f>
      </c>
      <c r="N5842">
        <f>[1]资金台帐!N5842</f>
      </c>
      <c r="O5842">
        <f>[1]资金台帐!O5842&amp;""</f>
      </c>
      <c r="P5842">
        <f>[1]资金台帐!P5842&amp;""</f>
      </c>
      <c r="Q5842">
        <f>[1]资金台帐!Q5842&amp;""</f>
      </c>
      <c r="T5842">
        <f>[1]资金台帐!T5842&amp;""</f>
      </c>
      <c r="U5842">
        <f>[1]资金台帐!U5842&amp;""</f>
      </c>
      <c r="W5842">
        <f>[1]资金台帐!W5842&amp;""</f>
      </c>
      <c r="X5842">
        <f>[1]资金台帐!X5842&amp;""</f>
      </c>
      <c r="AB5842">
        <f>[1]资金台帐!AB5842</f>
        <v>0</v>
      </c>
      <c r="AC5842">
        <f>[1]资金台帐!AC5842</f>
        <v>0</v>
      </c>
      <c r="AD5842">
        <f>[1]资金台帐!AD5842</f>
        <v>0</v>
      </c>
      <c r="AJ5842">
        <f>[1]资金台帐!AJ5842</f>
        <v>0</v>
      </c>
      <c r="AK5842">
        <f>[1]资金台帐!AK5842</f>
        <v>0</v>
      </c>
      <c r="BA5842" s="22">
        <f t="shared" si="0"/>
      </c>
    </row>
    <row r="5843">
      <c r="B5843">
        <f>[1]资金台帐!B5843&amp;""</f>
      </c>
      <c r="H5843">
        <f>[1]资金台帐!H5843&amp;""</f>
      </c>
      <c r="J5843">
        <f>[1]资金台帐!J5843&amp;""</f>
      </c>
      <c r="N5843">
        <f>[1]资金台帐!N5843</f>
      </c>
      <c r="O5843">
        <f>[1]资金台帐!O5843&amp;""</f>
      </c>
      <c r="P5843">
        <f>[1]资金台帐!P5843&amp;""</f>
      </c>
      <c r="Q5843">
        <f>[1]资金台帐!Q5843&amp;""</f>
      </c>
      <c r="T5843">
        <f>[1]资金台帐!T5843&amp;""</f>
      </c>
      <c r="U5843">
        <f>[1]资金台帐!U5843&amp;""</f>
      </c>
      <c r="W5843">
        <f>[1]资金台帐!W5843&amp;""</f>
      </c>
      <c r="X5843">
        <f>[1]资金台帐!X5843&amp;""</f>
      </c>
      <c r="AB5843">
        <f>[1]资金台帐!AB5843</f>
        <v>0</v>
      </c>
      <c r="AC5843">
        <f>[1]资金台帐!AC5843</f>
        <v>0</v>
      </c>
      <c r="AD5843">
        <f>[1]资金台帐!AD5843</f>
        <v>0</v>
      </c>
      <c r="AJ5843">
        <f>[1]资金台帐!AJ5843</f>
        <v>0</v>
      </c>
      <c r="AK5843">
        <f>[1]资金台帐!AK5843</f>
        <v>0</v>
      </c>
      <c r="BA5843" s="22">
        <f t="shared" si="0"/>
      </c>
    </row>
    <row r="5844">
      <c r="B5844">
        <f>[1]资金台帐!B5844&amp;""</f>
      </c>
      <c r="H5844">
        <f>[1]资金台帐!H5844&amp;""</f>
      </c>
      <c r="J5844">
        <f>[1]资金台帐!J5844&amp;""</f>
      </c>
      <c r="N5844">
        <f>[1]资金台帐!N5844</f>
      </c>
      <c r="O5844">
        <f>[1]资金台帐!O5844&amp;""</f>
      </c>
      <c r="P5844">
        <f>[1]资金台帐!P5844&amp;""</f>
      </c>
      <c r="Q5844">
        <f>[1]资金台帐!Q5844&amp;""</f>
      </c>
      <c r="T5844">
        <f>[1]资金台帐!T5844&amp;""</f>
      </c>
      <c r="U5844">
        <f>[1]资金台帐!U5844&amp;""</f>
      </c>
      <c r="W5844">
        <f>[1]资金台帐!W5844&amp;""</f>
      </c>
      <c r="X5844">
        <f>[1]资金台帐!X5844&amp;""</f>
      </c>
      <c r="AB5844">
        <f>[1]资金台帐!AB5844</f>
        <v>0</v>
      </c>
      <c r="AC5844">
        <f>[1]资金台帐!AC5844</f>
        <v>0</v>
      </c>
      <c r="AD5844">
        <f>[1]资金台帐!AD5844</f>
        <v>0</v>
      </c>
      <c r="AJ5844">
        <f>[1]资金台帐!AJ5844</f>
        <v>0</v>
      </c>
      <c r="AK5844">
        <f>[1]资金台帐!AK5844</f>
        <v>0</v>
      </c>
      <c r="BA5844" s="22">
        <f t="shared" si="0"/>
      </c>
    </row>
    <row r="5845">
      <c r="B5845">
        <f>[1]资金台帐!B5845&amp;""</f>
      </c>
      <c r="H5845">
        <f>[1]资金台帐!H5845&amp;""</f>
      </c>
      <c r="J5845">
        <f>[1]资金台帐!J5845&amp;""</f>
      </c>
      <c r="N5845">
        <f>[1]资金台帐!N5845</f>
      </c>
      <c r="O5845">
        <f>[1]资金台帐!O5845&amp;""</f>
      </c>
      <c r="P5845">
        <f>[1]资金台帐!P5845&amp;""</f>
      </c>
      <c r="Q5845">
        <f>[1]资金台帐!Q5845&amp;""</f>
      </c>
      <c r="T5845">
        <f>[1]资金台帐!T5845&amp;""</f>
      </c>
      <c r="U5845">
        <f>[1]资金台帐!U5845&amp;""</f>
      </c>
      <c r="W5845">
        <f>[1]资金台帐!W5845&amp;""</f>
      </c>
      <c r="X5845">
        <f>[1]资金台帐!X5845&amp;""</f>
      </c>
      <c r="AB5845">
        <f>[1]资金台帐!AB5845</f>
        <v>0</v>
      </c>
      <c r="AC5845">
        <f>[1]资金台帐!AC5845</f>
        <v>0</v>
      </c>
      <c r="AD5845">
        <f>[1]资金台帐!AD5845</f>
        <v>0</v>
      </c>
      <c r="AJ5845">
        <f>[1]资金台帐!AJ5845</f>
        <v>0</v>
      </c>
      <c r="AK5845">
        <f>[1]资金台帐!AK5845</f>
        <v>0</v>
      </c>
      <c r="BA5845" s="22">
        <f t="shared" si="0"/>
      </c>
    </row>
    <row r="5846">
      <c r="B5846">
        <f>[1]资金台帐!B5846&amp;""</f>
      </c>
      <c r="H5846">
        <f>[1]资金台帐!H5846&amp;""</f>
      </c>
      <c r="J5846">
        <f>[1]资金台帐!J5846&amp;""</f>
      </c>
      <c r="N5846">
        <f>[1]资金台帐!N5846</f>
      </c>
      <c r="O5846">
        <f>[1]资金台帐!O5846&amp;""</f>
      </c>
      <c r="P5846">
        <f>[1]资金台帐!P5846&amp;""</f>
      </c>
      <c r="Q5846">
        <f>[1]资金台帐!Q5846&amp;""</f>
      </c>
      <c r="T5846">
        <f>[1]资金台帐!T5846&amp;""</f>
      </c>
      <c r="U5846">
        <f>[1]资金台帐!U5846&amp;""</f>
      </c>
      <c r="W5846">
        <f>[1]资金台帐!W5846&amp;""</f>
      </c>
      <c r="X5846">
        <f>[1]资金台帐!X5846&amp;""</f>
      </c>
      <c r="AB5846">
        <f>[1]资金台帐!AB5846</f>
        <v>0</v>
      </c>
      <c r="AC5846">
        <f>[1]资金台帐!AC5846</f>
        <v>0</v>
      </c>
      <c r="AD5846">
        <f>[1]资金台帐!AD5846</f>
        <v>0</v>
      </c>
      <c r="AJ5846">
        <f>[1]资金台帐!AJ5846</f>
        <v>0</v>
      </c>
      <c r="AK5846">
        <f>[1]资金台帐!AK5846</f>
        <v>0</v>
      </c>
      <c r="BA5846" s="22">
        <f t="shared" si="0"/>
      </c>
    </row>
    <row r="5847">
      <c r="B5847">
        <f>[1]资金台帐!B5847&amp;""</f>
      </c>
      <c r="H5847">
        <f>[1]资金台帐!H5847&amp;""</f>
      </c>
      <c r="J5847">
        <f>[1]资金台帐!J5847&amp;""</f>
      </c>
      <c r="N5847">
        <f>[1]资金台帐!N5847</f>
      </c>
      <c r="O5847">
        <f>[1]资金台帐!O5847&amp;""</f>
      </c>
      <c r="P5847">
        <f>[1]资金台帐!P5847&amp;""</f>
      </c>
      <c r="Q5847">
        <f>[1]资金台帐!Q5847&amp;""</f>
      </c>
      <c r="T5847">
        <f>[1]资金台帐!T5847&amp;""</f>
      </c>
      <c r="U5847">
        <f>[1]资金台帐!U5847&amp;""</f>
      </c>
      <c r="W5847">
        <f>[1]资金台帐!W5847&amp;""</f>
      </c>
      <c r="X5847">
        <f>[1]资金台帐!X5847&amp;""</f>
      </c>
      <c r="AB5847">
        <f>[1]资金台帐!AB5847</f>
        <v>0</v>
      </c>
      <c r="AC5847">
        <f>[1]资金台帐!AC5847</f>
        <v>0</v>
      </c>
      <c r="AD5847">
        <f>[1]资金台帐!AD5847</f>
        <v>0</v>
      </c>
      <c r="AJ5847">
        <f>[1]资金台帐!AJ5847</f>
        <v>0</v>
      </c>
      <c r="AK5847">
        <f>[1]资金台帐!AK5847</f>
        <v>0</v>
      </c>
      <c r="BA5847" s="22">
        <f t="shared" si="0"/>
      </c>
    </row>
    <row r="5848">
      <c r="B5848">
        <f>[1]资金台帐!B5848&amp;""</f>
      </c>
      <c r="H5848">
        <f>[1]资金台帐!H5848&amp;""</f>
      </c>
      <c r="J5848">
        <f>[1]资金台帐!J5848&amp;""</f>
      </c>
      <c r="N5848">
        <f>[1]资金台帐!N5848</f>
      </c>
      <c r="O5848">
        <f>[1]资金台帐!O5848&amp;""</f>
      </c>
      <c r="P5848">
        <f>[1]资金台帐!P5848&amp;""</f>
      </c>
      <c r="Q5848">
        <f>[1]资金台帐!Q5848&amp;""</f>
      </c>
      <c r="T5848">
        <f>[1]资金台帐!T5848&amp;""</f>
      </c>
      <c r="U5848">
        <f>[1]资金台帐!U5848&amp;""</f>
      </c>
      <c r="W5848">
        <f>[1]资金台帐!W5848&amp;""</f>
      </c>
      <c r="X5848">
        <f>[1]资金台帐!X5848&amp;""</f>
      </c>
      <c r="AB5848">
        <f>[1]资金台帐!AB5848</f>
        <v>0</v>
      </c>
      <c r="AC5848">
        <f>[1]资金台帐!AC5848</f>
        <v>0</v>
      </c>
      <c r="AD5848">
        <f>[1]资金台帐!AD5848</f>
        <v>0</v>
      </c>
      <c r="AJ5848">
        <f>[1]资金台帐!AJ5848</f>
        <v>0</v>
      </c>
      <c r="AK5848">
        <f>[1]资金台帐!AK5848</f>
        <v>0</v>
      </c>
      <c r="BA5848" s="22">
        <f t="shared" si="0"/>
      </c>
    </row>
    <row r="5849">
      <c r="B5849">
        <f>[1]资金台帐!B5849&amp;""</f>
      </c>
      <c r="H5849">
        <f>[1]资金台帐!H5849&amp;""</f>
      </c>
      <c r="J5849">
        <f>[1]资金台帐!J5849&amp;""</f>
      </c>
      <c r="N5849">
        <f>[1]资金台帐!N5849</f>
      </c>
      <c r="O5849">
        <f>[1]资金台帐!O5849&amp;""</f>
      </c>
      <c r="P5849">
        <f>[1]资金台帐!P5849&amp;""</f>
      </c>
      <c r="Q5849">
        <f>[1]资金台帐!Q5849&amp;""</f>
      </c>
      <c r="T5849">
        <f>[1]资金台帐!T5849&amp;""</f>
      </c>
      <c r="U5849">
        <f>[1]资金台帐!U5849&amp;""</f>
      </c>
      <c r="W5849">
        <f>[1]资金台帐!W5849&amp;""</f>
      </c>
      <c r="X5849">
        <f>[1]资金台帐!X5849&amp;""</f>
      </c>
      <c r="AB5849">
        <f>[1]资金台帐!AB5849</f>
        <v>0</v>
      </c>
      <c r="AC5849">
        <f>[1]资金台帐!AC5849</f>
        <v>0</v>
      </c>
      <c r="AD5849">
        <f>[1]资金台帐!AD5849</f>
        <v>0</v>
      </c>
      <c r="AJ5849">
        <f>[1]资金台帐!AJ5849</f>
        <v>0</v>
      </c>
      <c r="AK5849">
        <f>[1]资金台帐!AK5849</f>
        <v>0</v>
      </c>
      <c r="BA5849" s="22">
        <f t="shared" si="0"/>
      </c>
    </row>
    <row r="5850">
      <c r="B5850">
        <f>[1]资金台帐!B5850&amp;""</f>
      </c>
      <c r="H5850">
        <f>[1]资金台帐!H5850&amp;""</f>
      </c>
      <c r="J5850">
        <f>[1]资金台帐!J5850&amp;""</f>
      </c>
      <c r="N5850">
        <f>[1]资金台帐!N5850</f>
      </c>
      <c r="O5850">
        <f>[1]资金台帐!O5850&amp;""</f>
      </c>
      <c r="P5850">
        <f>[1]资金台帐!P5850&amp;""</f>
      </c>
      <c r="Q5850">
        <f>[1]资金台帐!Q5850&amp;""</f>
      </c>
      <c r="T5850">
        <f>[1]资金台帐!T5850&amp;""</f>
      </c>
      <c r="U5850">
        <f>[1]资金台帐!U5850&amp;""</f>
      </c>
      <c r="W5850">
        <f>[1]资金台帐!W5850&amp;""</f>
      </c>
      <c r="X5850">
        <f>[1]资金台帐!X5850&amp;""</f>
      </c>
      <c r="AB5850">
        <f>[1]资金台帐!AB5850</f>
        <v>0</v>
      </c>
      <c r="AC5850">
        <f>[1]资金台帐!AC5850</f>
        <v>0</v>
      </c>
      <c r="AD5850">
        <f>[1]资金台帐!AD5850</f>
        <v>0</v>
      </c>
      <c r="AJ5850">
        <f>[1]资金台帐!AJ5850</f>
        <v>0</v>
      </c>
      <c r="AK5850">
        <f>[1]资金台帐!AK5850</f>
        <v>0</v>
      </c>
      <c r="BA5850" s="22">
        <f t="shared" si="0"/>
      </c>
    </row>
    <row r="5851">
      <c r="B5851">
        <f>[1]资金台帐!B5851&amp;""</f>
      </c>
      <c r="H5851">
        <f>[1]资金台帐!H5851&amp;""</f>
      </c>
      <c r="J5851">
        <f>[1]资金台帐!J5851&amp;""</f>
      </c>
      <c r="N5851">
        <f>[1]资金台帐!N5851</f>
      </c>
      <c r="O5851">
        <f>[1]资金台帐!O5851&amp;""</f>
      </c>
      <c r="P5851">
        <f>[1]资金台帐!P5851&amp;""</f>
      </c>
      <c r="Q5851">
        <f>[1]资金台帐!Q5851&amp;""</f>
      </c>
      <c r="T5851">
        <f>[1]资金台帐!T5851&amp;""</f>
      </c>
      <c r="U5851">
        <f>[1]资金台帐!U5851&amp;""</f>
      </c>
      <c r="W5851">
        <f>[1]资金台帐!W5851&amp;""</f>
      </c>
      <c r="X5851">
        <f>[1]资金台帐!X5851&amp;""</f>
      </c>
      <c r="AB5851">
        <f>[1]资金台帐!AB5851</f>
        <v>0</v>
      </c>
      <c r="AC5851">
        <f>[1]资金台帐!AC5851</f>
        <v>0</v>
      </c>
      <c r="AD5851">
        <f>[1]资金台帐!AD5851</f>
        <v>0</v>
      </c>
      <c r="AJ5851">
        <f>[1]资金台帐!AJ5851</f>
        <v>0</v>
      </c>
      <c r="AK5851">
        <f>[1]资金台帐!AK5851</f>
        <v>0</v>
      </c>
      <c r="BA5851" s="22">
        <f t="shared" si="0"/>
      </c>
    </row>
    <row r="5852">
      <c r="B5852">
        <f>[1]资金台帐!B5852&amp;""</f>
      </c>
      <c r="H5852">
        <f>[1]资金台帐!H5852&amp;""</f>
      </c>
      <c r="J5852">
        <f>[1]资金台帐!J5852&amp;""</f>
      </c>
      <c r="N5852">
        <f>[1]资金台帐!N5852</f>
      </c>
      <c r="O5852">
        <f>[1]资金台帐!O5852&amp;""</f>
      </c>
      <c r="P5852">
        <f>[1]资金台帐!P5852&amp;""</f>
      </c>
      <c r="Q5852">
        <f>[1]资金台帐!Q5852&amp;""</f>
      </c>
      <c r="T5852">
        <f>[1]资金台帐!T5852&amp;""</f>
      </c>
      <c r="U5852">
        <f>[1]资金台帐!U5852&amp;""</f>
      </c>
      <c r="W5852">
        <f>[1]资金台帐!W5852&amp;""</f>
      </c>
      <c r="X5852">
        <f>[1]资金台帐!X5852&amp;""</f>
      </c>
      <c r="AB5852">
        <f>[1]资金台帐!AB5852</f>
        <v>0</v>
      </c>
      <c r="AC5852">
        <f>[1]资金台帐!AC5852</f>
        <v>0</v>
      </c>
      <c r="AD5852">
        <f>[1]资金台帐!AD5852</f>
        <v>0</v>
      </c>
      <c r="AJ5852">
        <f>[1]资金台帐!AJ5852</f>
        <v>0</v>
      </c>
      <c r="AK5852">
        <f>[1]资金台帐!AK5852</f>
        <v>0</v>
      </c>
      <c r="BA5852" s="22">
        <f t="shared" si="0"/>
      </c>
    </row>
    <row r="5853">
      <c r="B5853">
        <f>[1]资金台帐!B5853&amp;""</f>
      </c>
      <c r="H5853">
        <f>[1]资金台帐!H5853&amp;""</f>
      </c>
      <c r="J5853">
        <f>[1]资金台帐!J5853&amp;""</f>
      </c>
      <c r="N5853">
        <f>[1]资金台帐!N5853</f>
      </c>
      <c r="O5853">
        <f>[1]资金台帐!O5853&amp;""</f>
      </c>
      <c r="P5853">
        <f>[1]资金台帐!P5853&amp;""</f>
      </c>
      <c r="Q5853">
        <f>[1]资金台帐!Q5853&amp;""</f>
      </c>
      <c r="T5853">
        <f>[1]资金台帐!T5853&amp;""</f>
      </c>
      <c r="U5853">
        <f>[1]资金台帐!U5853&amp;""</f>
      </c>
      <c r="W5853">
        <f>[1]资金台帐!W5853&amp;""</f>
      </c>
      <c r="X5853">
        <f>[1]资金台帐!X5853&amp;""</f>
      </c>
      <c r="AB5853">
        <f>[1]资金台帐!AB5853</f>
        <v>0</v>
      </c>
      <c r="AC5853">
        <f>[1]资金台帐!AC5853</f>
        <v>0</v>
      </c>
      <c r="AD5853">
        <f>[1]资金台帐!AD5853</f>
        <v>0</v>
      </c>
      <c r="AJ5853">
        <f>[1]资金台帐!AJ5853</f>
        <v>0</v>
      </c>
      <c r="AK5853">
        <f>[1]资金台帐!AK5853</f>
        <v>0</v>
      </c>
      <c r="BA5853" s="22">
        <f t="shared" si="0"/>
      </c>
    </row>
    <row r="5854">
      <c r="B5854">
        <f>[1]资金台帐!B5854&amp;""</f>
      </c>
      <c r="H5854">
        <f>[1]资金台帐!H5854&amp;""</f>
      </c>
      <c r="J5854">
        <f>[1]资金台帐!J5854&amp;""</f>
      </c>
      <c r="N5854">
        <f>[1]资金台帐!N5854</f>
      </c>
      <c r="O5854">
        <f>[1]资金台帐!O5854&amp;""</f>
      </c>
      <c r="P5854">
        <f>[1]资金台帐!P5854&amp;""</f>
      </c>
      <c r="Q5854">
        <f>[1]资金台帐!Q5854&amp;""</f>
      </c>
      <c r="T5854">
        <f>[1]资金台帐!T5854&amp;""</f>
      </c>
      <c r="U5854">
        <f>[1]资金台帐!U5854&amp;""</f>
      </c>
      <c r="W5854">
        <f>[1]资金台帐!W5854&amp;""</f>
      </c>
      <c r="X5854">
        <f>[1]资金台帐!X5854&amp;""</f>
      </c>
      <c r="AB5854">
        <f>[1]资金台帐!AB5854</f>
        <v>0</v>
      </c>
      <c r="AC5854">
        <f>[1]资金台帐!AC5854</f>
        <v>0</v>
      </c>
      <c r="AD5854">
        <f>[1]资金台帐!AD5854</f>
        <v>0</v>
      </c>
      <c r="AJ5854">
        <f>[1]资金台帐!AJ5854</f>
        <v>0</v>
      </c>
      <c r="AK5854">
        <f>[1]资金台帐!AK5854</f>
        <v>0</v>
      </c>
      <c r="BA5854" s="22">
        <f t="shared" si="0"/>
      </c>
    </row>
    <row r="5855">
      <c r="B5855">
        <f>[1]资金台帐!B5855&amp;""</f>
      </c>
      <c r="H5855">
        <f>[1]资金台帐!H5855&amp;""</f>
      </c>
      <c r="J5855">
        <f>[1]资金台帐!J5855&amp;""</f>
      </c>
      <c r="N5855">
        <f>[1]资金台帐!N5855</f>
      </c>
      <c r="O5855">
        <f>[1]资金台帐!O5855&amp;""</f>
      </c>
      <c r="P5855">
        <f>[1]资金台帐!P5855&amp;""</f>
      </c>
      <c r="Q5855">
        <f>[1]资金台帐!Q5855&amp;""</f>
      </c>
      <c r="T5855">
        <f>[1]资金台帐!T5855&amp;""</f>
      </c>
      <c r="U5855">
        <f>[1]资金台帐!U5855&amp;""</f>
      </c>
      <c r="W5855">
        <f>[1]资金台帐!W5855&amp;""</f>
      </c>
      <c r="X5855">
        <f>[1]资金台帐!X5855&amp;""</f>
      </c>
      <c r="AB5855">
        <f>[1]资金台帐!AB5855</f>
        <v>0</v>
      </c>
      <c r="AC5855">
        <f>[1]资金台帐!AC5855</f>
        <v>0</v>
      </c>
      <c r="AD5855">
        <f>[1]资金台帐!AD5855</f>
        <v>0</v>
      </c>
      <c r="AJ5855">
        <f>[1]资金台帐!AJ5855</f>
        <v>0</v>
      </c>
      <c r="AK5855">
        <f>[1]资金台帐!AK5855</f>
        <v>0</v>
      </c>
      <c r="BA5855" s="22">
        <f t="shared" si="0"/>
      </c>
    </row>
    <row r="5856">
      <c r="B5856">
        <f>[1]资金台帐!B5856&amp;""</f>
      </c>
      <c r="H5856">
        <f>[1]资金台帐!H5856&amp;""</f>
      </c>
      <c r="J5856">
        <f>[1]资金台帐!J5856&amp;""</f>
      </c>
      <c r="N5856">
        <f>[1]资金台帐!N5856</f>
      </c>
      <c r="O5856">
        <f>[1]资金台帐!O5856&amp;""</f>
      </c>
      <c r="P5856">
        <f>[1]资金台帐!P5856&amp;""</f>
      </c>
      <c r="Q5856">
        <f>[1]资金台帐!Q5856&amp;""</f>
      </c>
      <c r="T5856">
        <f>[1]资金台帐!T5856&amp;""</f>
      </c>
      <c r="U5856">
        <f>[1]资金台帐!U5856&amp;""</f>
      </c>
      <c r="W5856">
        <f>[1]资金台帐!W5856&amp;""</f>
      </c>
      <c r="X5856">
        <f>[1]资金台帐!X5856&amp;""</f>
      </c>
      <c r="AB5856">
        <f>[1]资金台帐!AB5856</f>
        <v>0</v>
      </c>
      <c r="AC5856">
        <f>[1]资金台帐!AC5856</f>
        <v>0</v>
      </c>
      <c r="AD5856">
        <f>[1]资金台帐!AD5856</f>
        <v>0</v>
      </c>
      <c r="AJ5856">
        <f>[1]资金台帐!AJ5856</f>
        <v>0</v>
      </c>
      <c r="AK5856">
        <f>[1]资金台帐!AK5856</f>
        <v>0</v>
      </c>
      <c r="BA5856" s="22">
        <f t="shared" si="0"/>
      </c>
    </row>
    <row r="5857">
      <c r="B5857">
        <f>[1]资金台帐!B5857&amp;""</f>
      </c>
      <c r="H5857">
        <f>[1]资金台帐!H5857&amp;""</f>
      </c>
      <c r="J5857">
        <f>[1]资金台帐!J5857&amp;""</f>
      </c>
      <c r="N5857">
        <f>[1]资金台帐!N5857</f>
      </c>
      <c r="O5857">
        <f>[1]资金台帐!O5857&amp;""</f>
      </c>
      <c r="P5857">
        <f>[1]资金台帐!P5857&amp;""</f>
      </c>
      <c r="Q5857">
        <f>[1]资金台帐!Q5857&amp;""</f>
      </c>
      <c r="T5857">
        <f>[1]资金台帐!T5857&amp;""</f>
      </c>
      <c r="U5857">
        <f>[1]资金台帐!U5857&amp;""</f>
      </c>
      <c r="W5857">
        <f>[1]资金台帐!W5857&amp;""</f>
      </c>
      <c r="X5857">
        <f>[1]资金台帐!X5857&amp;""</f>
      </c>
      <c r="AB5857">
        <f>[1]资金台帐!AB5857</f>
        <v>0</v>
      </c>
      <c r="AC5857">
        <f>[1]资金台帐!AC5857</f>
        <v>0</v>
      </c>
      <c r="AD5857">
        <f>[1]资金台帐!AD5857</f>
        <v>0</v>
      </c>
      <c r="AJ5857">
        <f>[1]资金台帐!AJ5857</f>
        <v>0</v>
      </c>
      <c r="AK5857">
        <f>[1]资金台帐!AK5857</f>
        <v>0</v>
      </c>
      <c r="BA5857" s="22">
        <f t="shared" si="0"/>
      </c>
    </row>
    <row r="5858">
      <c r="B5858">
        <f>[1]资金台帐!B5858&amp;""</f>
      </c>
      <c r="H5858">
        <f>[1]资金台帐!H5858&amp;""</f>
      </c>
      <c r="J5858">
        <f>[1]资金台帐!J5858&amp;""</f>
      </c>
      <c r="N5858">
        <f>[1]资金台帐!N5858</f>
      </c>
      <c r="O5858">
        <f>[1]资金台帐!O5858&amp;""</f>
      </c>
      <c r="P5858">
        <f>[1]资金台帐!P5858&amp;""</f>
      </c>
      <c r="Q5858">
        <f>[1]资金台帐!Q5858&amp;""</f>
      </c>
      <c r="T5858">
        <f>[1]资金台帐!T5858&amp;""</f>
      </c>
      <c r="U5858">
        <f>[1]资金台帐!U5858&amp;""</f>
      </c>
      <c r="W5858">
        <f>[1]资金台帐!W5858&amp;""</f>
      </c>
      <c r="X5858">
        <f>[1]资金台帐!X5858&amp;""</f>
      </c>
      <c r="AB5858">
        <f>[1]资金台帐!AB5858</f>
        <v>0</v>
      </c>
      <c r="AC5858">
        <f>[1]资金台帐!AC5858</f>
        <v>0</v>
      </c>
      <c r="AD5858">
        <f>[1]资金台帐!AD5858</f>
        <v>0</v>
      </c>
      <c r="AJ5858">
        <f>[1]资金台帐!AJ5858</f>
        <v>0</v>
      </c>
      <c r="AK5858">
        <f>[1]资金台帐!AK5858</f>
        <v>0</v>
      </c>
      <c r="BA5858" s="22">
        <f t="shared" si="0"/>
      </c>
    </row>
    <row r="5859">
      <c r="B5859">
        <f>[1]资金台帐!B5859&amp;""</f>
      </c>
      <c r="H5859">
        <f>[1]资金台帐!H5859&amp;""</f>
      </c>
      <c r="J5859">
        <f>[1]资金台帐!J5859&amp;""</f>
      </c>
      <c r="N5859">
        <f>[1]资金台帐!N5859</f>
      </c>
      <c r="O5859">
        <f>[1]资金台帐!O5859&amp;""</f>
      </c>
      <c r="P5859">
        <f>[1]资金台帐!P5859&amp;""</f>
      </c>
      <c r="Q5859">
        <f>[1]资金台帐!Q5859&amp;""</f>
      </c>
      <c r="T5859">
        <f>[1]资金台帐!T5859&amp;""</f>
      </c>
      <c r="U5859">
        <f>[1]资金台帐!U5859&amp;""</f>
      </c>
      <c r="W5859">
        <f>[1]资金台帐!W5859&amp;""</f>
      </c>
      <c r="X5859">
        <f>[1]资金台帐!X5859&amp;""</f>
      </c>
      <c r="AB5859">
        <f>[1]资金台帐!AB5859</f>
        <v>0</v>
      </c>
      <c r="AC5859">
        <f>[1]资金台帐!AC5859</f>
        <v>0</v>
      </c>
      <c r="AD5859">
        <f>[1]资金台帐!AD5859</f>
        <v>0</v>
      </c>
      <c r="AJ5859">
        <f>[1]资金台帐!AJ5859</f>
        <v>0</v>
      </c>
      <c r="AK5859">
        <f>[1]资金台帐!AK5859</f>
        <v>0</v>
      </c>
      <c r="BA5859" s="22">
        <f t="shared" si="0"/>
      </c>
    </row>
    <row r="5860">
      <c r="B5860">
        <f>[1]资金台帐!B5860&amp;""</f>
      </c>
      <c r="H5860">
        <f>[1]资金台帐!H5860&amp;""</f>
      </c>
      <c r="J5860">
        <f>[1]资金台帐!J5860&amp;""</f>
      </c>
      <c r="N5860">
        <f>[1]资金台帐!N5860</f>
      </c>
      <c r="O5860">
        <f>[1]资金台帐!O5860&amp;""</f>
      </c>
      <c r="P5860">
        <f>[1]资金台帐!P5860&amp;""</f>
      </c>
      <c r="Q5860">
        <f>[1]资金台帐!Q5860&amp;""</f>
      </c>
      <c r="T5860">
        <f>[1]资金台帐!T5860&amp;""</f>
      </c>
      <c r="U5860">
        <f>[1]资金台帐!U5860&amp;""</f>
      </c>
      <c r="W5860">
        <f>[1]资金台帐!W5860&amp;""</f>
      </c>
      <c r="X5860">
        <f>[1]资金台帐!X5860&amp;""</f>
      </c>
      <c r="AB5860">
        <f>[1]资金台帐!AB5860</f>
        <v>0</v>
      </c>
      <c r="AC5860">
        <f>[1]资金台帐!AC5860</f>
        <v>0</v>
      </c>
      <c r="AD5860">
        <f>[1]资金台帐!AD5860</f>
        <v>0</v>
      </c>
      <c r="AJ5860">
        <f>[1]资金台帐!AJ5860</f>
        <v>0</v>
      </c>
      <c r="AK5860">
        <f>[1]资金台帐!AK5860</f>
        <v>0</v>
      </c>
      <c r="BA5860" s="22">
        <f t="shared" si="0"/>
      </c>
    </row>
    <row r="5861">
      <c r="B5861">
        <f>[1]资金台帐!B5861&amp;""</f>
      </c>
      <c r="H5861">
        <f>[1]资金台帐!H5861&amp;""</f>
      </c>
      <c r="J5861">
        <f>[1]资金台帐!J5861&amp;""</f>
      </c>
      <c r="N5861">
        <f>[1]资金台帐!N5861</f>
      </c>
      <c r="O5861">
        <f>[1]资金台帐!O5861&amp;""</f>
      </c>
      <c r="P5861">
        <f>[1]资金台帐!P5861&amp;""</f>
      </c>
      <c r="Q5861">
        <f>[1]资金台帐!Q5861&amp;""</f>
      </c>
      <c r="T5861">
        <f>[1]资金台帐!T5861&amp;""</f>
      </c>
      <c r="U5861">
        <f>[1]资金台帐!U5861&amp;""</f>
      </c>
      <c r="W5861">
        <f>[1]资金台帐!W5861&amp;""</f>
      </c>
      <c r="X5861">
        <f>[1]资金台帐!X5861&amp;""</f>
      </c>
      <c r="AB5861">
        <f>[1]资金台帐!AB5861</f>
        <v>0</v>
      </c>
      <c r="AC5861">
        <f>[1]资金台帐!AC5861</f>
        <v>0</v>
      </c>
      <c r="AD5861">
        <f>[1]资金台帐!AD5861</f>
        <v>0</v>
      </c>
      <c r="AJ5861">
        <f>[1]资金台帐!AJ5861</f>
        <v>0</v>
      </c>
      <c r="AK5861">
        <f>[1]资金台帐!AK5861</f>
        <v>0</v>
      </c>
      <c r="BA5861" s="22">
        <f t="shared" si="0"/>
      </c>
    </row>
    <row r="5862">
      <c r="B5862">
        <f>[1]资金台帐!B5862&amp;""</f>
      </c>
      <c r="H5862">
        <f>[1]资金台帐!H5862&amp;""</f>
      </c>
      <c r="J5862">
        <f>[1]资金台帐!J5862&amp;""</f>
      </c>
      <c r="N5862">
        <f>[1]资金台帐!N5862</f>
      </c>
      <c r="O5862">
        <f>[1]资金台帐!O5862&amp;""</f>
      </c>
      <c r="P5862">
        <f>[1]资金台帐!P5862&amp;""</f>
      </c>
      <c r="Q5862">
        <f>[1]资金台帐!Q5862&amp;""</f>
      </c>
      <c r="T5862">
        <f>[1]资金台帐!T5862&amp;""</f>
      </c>
      <c r="U5862">
        <f>[1]资金台帐!U5862&amp;""</f>
      </c>
      <c r="W5862">
        <f>[1]资金台帐!W5862&amp;""</f>
      </c>
      <c r="X5862">
        <f>[1]资金台帐!X5862&amp;""</f>
      </c>
      <c r="AB5862">
        <f>[1]资金台帐!AB5862</f>
        <v>0</v>
      </c>
      <c r="AC5862">
        <f>[1]资金台帐!AC5862</f>
        <v>0</v>
      </c>
      <c r="AD5862">
        <f>[1]资金台帐!AD5862</f>
        <v>0</v>
      </c>
      <c r="AJ5862">
        <f>[1]资金台帐!AJ5862</f>
        <v>0</v>
      </c>
      <c r="AK5862">
        <f>[1]资金台帐!AK5862</f>
        <v>0</v>
      </c>
      <c r="BA5862" s="22">
        <f t="shared" si="0"/>
      </c>
    </row>
    <row r="5863">
      <c r="B5863">
        <f>[1]资金台帐!B5863&amp;""</f>
      </c>
      <c r="H5863">
        <f>[1]资金台帐!H5863&amp;""</f>
      </c>
      <c r="J5863">
        <f>[1]资金台帐!J5863&amp;""</f>
      </c>
      <c r="N5863">
        <f>[1]资金台帐!N5863</f>
      </c>
      <c r="O5863">
        <f>[1]资金台帐!O5863&amp;""</f>
      </c>
      <c r="P5863">
        <f>[1]资金台帐!P5863&amp;""</f>
      </c>
      <c r="Q5863">
        <f>[1]资金台帐!Q5863&amp;""</f>
      </c>
      <c r="T5863">
        <f>[1]资金台帐!T5863&amp;""</f>
      </c>
      <c r="U5863">
        <f>[1]资金台帐!U5863&amp;""</f>
      </c>
      <c r="W5863">
        <f>[1]资金台帐!W5863&amp;""</f>
      </c>
      <c r="X5863">
        <f>[1]资金台帐!X5863&amp;""</f>
      </c>
      <c r="AB5863">
        <f>[1]资金台帐!AB5863</f>
        <v>0</v>
      </c>
      <c r="AC5863">
        <f>[1]资金台帐!AC5863</f>
        <v>0</v>
      </c>
      <c r="AD5863">
        <f>[1]资金台帐!AD5863</f>
        <v>0</v>
      </c>
      <c r="AJ5863">
        <f>[1]资金台帐!AJ5863</f>
        <v>0</v>
      </c>
      <c r="AK5863">
        <f>[1]资金台帐!AK5863</f>
        <v>0</v>
      </c>
      <c r="BA5863" s="22">
        <f t="shared" si="0"/>
      </c>
    </row>
    <row r="5864">
      <c r="B5864">
        <f>[1]资金台帐!B5864&amp;""</f>
      </c>
      <c r="H5864">
        <f>[1]资金台帐!H5864&amp;""</f>
      </c>
      <c r="J5864">
        <f>[1]资金台帐!J5864&amp;""</f>
      </c>
      <c r="N5864">
        <f>[1]资金台帐!N5864</f>
      </c>
      <c r="O5864">
        <f>[1]资金台帐!O5864&amp;""</f>
      </c>
      <c r="P5864">
        <f>[1]资金台帐!P5864&amp;""</f>
      </c>
      <c r="Q5864">
        <f>[1]资金台帐!Q5864&amp;""</f>
      </c>
      <c r="T5864">
        <f>[1]资金台帐!T5864&amp;""</f>
      </c>
      <c r="U5864">
        <f>[1]资金台帐!U5864&amp;""</f>
      </c>
      <c r="W5864">
        <f>[1]资金台帐!W5864&amp;""</f>
      </c>
      <c r="X5864">
        <f>[1]资金台帐!X5864&amp;""</f>
      </c>
      <c r="AB5864">
        <f>[1]资金台帐!AB5864</f>
        <v>0</v>
      </c>
      <c r="AC5864">
        <f>[1]资金台帐!AC5864</f>
        <v>0</v>
      </c>
      <c r="AD5864">
        <f>[1]资金台帐!AD5864</f>
        <v>0</v>
      </c>
      <c r="AJ5864">
        <f>[1]资金台帐!AJ5864</f>
        <v>0</v>
      </c>
      <c r="AK5864">
        <f>[1]资金台帐!AK5864</f>
        <v>0</v>
      </c>
      <c r="BA5864" s="22">
        <f t="shared" si="0"/>
      </c>
    </row>
    <row r="5865">
      <c r="B5865">
        <f>[1]资金台帐!B5865&amp;""</f>
      </c>
      <c r="H5865">
        <f>[1]资金台帐!H5865&amp;""</f>
      </c>
      <c r="J5865">
        <f>[1]资金台帐!J5865&amp;""</f>
      </c>
      <c r="N5865">
        <f>[1]资金台帐!N5865</f>
      </c>
      <c r="O5865">
        <f>[1]资金台帐!O5865&amp;""</f>
      </c>
      <c r="P5865">
        <f>[1]资金台帐!P5865&amp;""</f>
      </c>
      <c r="Q5865">
        <f>[1]资金台帐!Q5865&amp;""</f>
      </c>
      <c r="T5865">
        <f>[1]资金台帐!T5865&amp;""</f>
      </c>
      <c r="U5865">
        <f>[1]资金台帐!U5865&amp;""</f>
      </c>
      <c r="W5865">
        <f>[1]资金台帐!W5865&amp;""</f>
      </c>
      <c r="X5865">
        <f>[1]资金台帐!X5865&amp;""</f>
      </c>
      <c r="AB5865">
        <f>[1]资金台帐!AB5865</f>
        <v>0</v>
      </c>
      <c r="AC5865">
        <f>[1]资金台帐!AC5865</f>
        <v>0</v>
      </c>
      <c r="AD5865">
        <f>[1]资金台帐!AD5865</f>
        <v>0</v>
      </c>
      <c r="AJ5865">
        <f>[1]资金台帐!AJ5865</f>
        <v>0</v>
      </c>
      <c r="AK5865">
        <f>[1]资金台帐!AK5865</f>
        <v>0</v>
      </c>
      <c r="BA5865" s="22">
        <f t="shared" si="0"/>
      </c>
    </row>
    <row r="5866">
      <c r="B5866">
        <f>[1]资金台帐!B5866&amp;""</f>
      </c>
      <c r="H5866">
        <f>[1]资金台帐!H5866&amp;""</f>
      </c>
      <c r="J5866">
        <f>[1]资金台帐!J5866&amp;""</f>
      </c>
      <c r="N5866">
        <f>[1]资金台帐!N5866</f>
      </c>
      <c r="O5866">
        <f>[1]资金台帐!O5866&amp;""</f>
      </c>
      <c r="P5866">
        <f>[1]资金台帐!P5866&amp;""</f>
      </c>
      <c r="Q5866">
        <f>[1]资金台帐!Q5866&amp;""</f>
      </c>
      <c r="T5866">
        <f>[1]资金台帐!T5866&amp;""</f>
      </c>
      <c r="U5866">
        <f>[1]资金台帐!U5866&amp;""</f>
      </c>
      <c r="W5866">
        <f>[1]资金台帐!W5866&amp;""</f>
      </c>
      <c r="X5866">
        <f>[1]资金台帐!X5866&amp;""</f>
      </c>
      <c r="AB5866">
        <f>[1]资金台帐!AB5866</f>
        <v>0</v>
      </c>
      <c r="AC5866">
        <f>[1]资金台帐!AC5866</f>
        <v>0</v>
      </c>
      <c r="AD5866">
        <f>[1]资金台帐!AD5866</f>
        <v>0</v>
      </c>
      <c r="AJ5866">
        <f>[1]资金台帐!AJ5866</f>
        <v>0</v>
      </c>
      <c r="AK5866">
        <f>[1]资金台帐!AK5866</f>
        <v>0</v>
      </c>
      <c r="BA5866" s="22">
        <f t="shared" si="0"/>
      </c>
    </row>
    <row r="5867">
      <c r="B5867">
        <f>[1]资金台帐!B5867&amp;""</f>
      </c>
      <c r="H5867">
        <f>[1]资金台帐!H5867&amp;""</f>
      </c>
      <c r="J5867">
        <f>[1]资金台帐!J5867&amp;""</f>
      </c>
      <c r="N5867">
        <f>[1]资金台帐!N5867</f>
      </c>
      <c r="O5867">
        <f>[1]资金台帐!O5867&amp;""</f>
      </c>
      <c r="P5867">
        <f>[1]资金台帐!P5867&amp;""</f>
      </c>
      <c r="Q5867">
        <f>[1]资金台帐!Q5867&amp;""</f>
      </c>
      <c r="T5867">
        <f>[1]资金台帐!T5867&amp;""</f>
      </c>
      <c r="U5867">
        <f>[1]资金台帐!U5867&amp;""</f>
      </c>
      <c r="W5867">
        <f>[1]资金台帐!W5867&amp;""</f>
      </c>
      <c r="X5867">
        <f>[1]资金台帐!X5867&amp;""</f>
      </c>
      <c r="AB5867">
        <f>[1]资金台帐!AB5867</f>
        <v>0</v>
      </c>
      <c r="AC5867">
        <f>[1]资金台帐!AC5867</f>
        <v>0</v>
      </c>
      <c r="AD5867">
        <f>[1]资金台帐!AD5867</f>
        <v>0</v>
      </c>
      <c r="AJ5867">
        <f>[1]资金台帐!AJ5867</f>
        <v>0</v>
      </c>
      <c r="AK5867">
        <f>[1]资金台帐!AK5867</f>
        <v>0</v>
      </c>
      <c r="BA5867" s="22">
        <f t="shared" si="0"/>
      </c>
    </row>
    <row r="5868">
      <c r="B5868">
        <f>[1]资金台帐!B5868&amp;""</f>
      </c>
      <c r="H5868">
        <f>[1]资金台帐!H5868&amp;""</f>
      </c>
      <c r="J5868">
        <f>[1]资金台帐!J5868&amp;""</f>
      </c>
      <c r="N5868">
        <f>[1]资金台帐!N5868</f>
      </c>
      <c r="O5868">
        <f>[1]资金台帐!O5868&amp;""</f>
      </c>
      <c r="P5868">
        <f>[1]资金台帐!P5868&amp;""</f>
      </c>
      <c r="Q5868">
        <f>[1]资金台帐!Q5868&amp;""</f>
      </c>
      <c r="T5868">
        <f>[1]资金台帐!T5868&amp;""</f>
      </c>
      <c r="U5868">
        <f>[1]资金台帐!U5868&amp;""</f>
      </c>
      <c r="W5868">
        <f>[1]资金台帐!W5868&amp;""</f>
      </c>
      <c r="X5868">
        <f>[1]资金台帐!X5868&amp;""</f>
      </c>
      <c r="AB5868">
        <f>[1]资金台帐!AB5868</f>
        <v>0</v>
      </c>
      <c r="AC5868">
        <f>[1]资金台帐!AC5868</f>
        <v>0</v>
      </c>
      <c r="AD5868">
        <f>[1]资金台帐!AD5868</f>
        <v>0</v>
      </c>
      <c r="AJ5868">
        <f>[1]资金台帐!AJ5868</f>
        <v>0</v>
      </c>
      <c r="AK5868">
        <f>[1]资金台帐!AK5868</f>
        <v>0</v>
      </c>
      <c r="BA5868" s="22">
        <f t="shared" si="0"/>
      </c>
    </row>
    <row r="5869">
      <c r="B5869">
        <f>[1]资金台帐!B5869&amp;""</f>
      </c>
      <c r="H5869">
        <f>[1]资金台帐!H5869&amp;""</f>
      </c>
      <c r="J5869">
        <f>[1]资金台帐!J5869&amp;""</f>
      </c>
      <c r="N5869">
        <f>[1]资金台帐!N5869</f>
      </c>
      <c r="O5869">
        <f>[1]资金台帐!O5869&amp;""</f>
      </c>
      <c r="P5869">
        <f>[1]资金台帐!P5869&amp;""</f>
      </c>
      <c r="Q5869">
        <f>[1]资金台帐!Q5869&amp;""</f>
      </c>
      <c r="T5869">
        <f>[1]资金台帐!T5869&amp;""</f>
      </c>
      <c r="U5869">
        <f>[1]资金台帐!U5869&amp;""</f>
      </c>
      <c r="W5869">
        <f>[1]资金台帐!W5869&amp;""</f>
      </c>
      <c r="X5869">
        <f>[1]资金台帐!X5869&amp;""</f>
      </c>
      <c r="AB5869">
        <f>[1]资金台帐!AB5869</f>
        <v>0</v>
      </c>
      <c r="AC5869">
        <f>[1]资金台帐!AC5869</f>
        <v>0</v>
      </c>
      <c r="AD5869">
        <f>[1]资金台帐!AD5869</f>
        <v>0</v>
      </c>
      <c r="AJ5869">
        <f>[1]资金台帐!AJ5869</f>
        <v>0</v>
      </c>
      <c r="AK5869">
        <f>[1]资金台帐!AK5869</f>
        <v>0</v>
      </c>
      <c r="BA5869" s="22">
        <f t="shared" si="0"/>
      </c>
    </row>
    <row r="5870">
      <c r="B5870">
        <f>[1]资金台帐!B5870&amp;""</f>
      </c>
      <c r="H5870">
        <f>[1]资金台帐!H5870&amp;""</f>
      </c>
      <c r="J5870">
        <f>[1]资金台帐!J5870&amp;""</f>
      </c>
      <c r="N5870">
        <f>[1]资金台帐!N5870</f>
      </c>
      <c r="O5870">
        <f>[1]资金台帐!O5870&amp;""</f>
      </c>
      <c r="P5870">
        <f>[1]资金台帐!P5870&amp;""</f>
      </c>
      <c r="Q5870">
        <f>[1]资金台帐!Q5870&amp;""</f>
      </c>
      <c r="T5870">
        <f>[1]资金台帐!T5870&amp;""</f>
      </c>
      <c r="U5870">
        <f>[1]资金台帐!U5870&amp;""</f>
      </c>
      <c r="W5870">
        <f>[1]资金台帐!W5870&amp;""</f>
      </c>
      <c r="X5870">
        <f>[1]资金台帐!X5870&amp;""</f>
      </c>
      <c r="AB5870">
        <f>[1]资金台帐!AB5870</f>
        <v>0</v>
      </c>
      <c r="AC5870">
        <f>[1]资金台帐!AC5870</f>
        <v>0</v>
      </c>
      <c r="AD5870">
        <f>[1]资金台帐!AD5870</f>
        <v>0</v>
      </c>
      <c r="AJ5870">
        <f>[1]资金台帐!AJ5870</f>
        <v>0</v>
      </c>
      <c r="AK5870">
        <f>[1]资金台帐!AK5870</f>
        <v>0</v>
      </c>
      <c r="BA5870" s="22">
        <f t="shared" si="0"/>
      </c>
    </row>
    <row r="5871">
      <c r="B5871">
        <f>[1]资金台帐!B5871&amp;""</f>
      </c>
      <c r="H5871">
        <f>[1]资金台帐!H5871&amp;""</f>
      </c>
      <c r="J5871">
        <f>[1]资金台帐!J5871&amp;""</f>
      </c>
      <c r="N5871">
        <f>[1]资金台帐!N5871</f>
      </c>
      <c r="O5871">
        <f>[1]资金台帐!O5871&amp;""</f>
      </c>
      <c r="P5871">
        <f>[1]资金台帐!P5871&amp;""</f>
      </c>
      <c r="Q5871">
        <f>[1]资金台帐!Q5871&amp;""</f>
      </c>
      <c r="T5871">
        <f>[1]资金台帐!T5871&amp;""</f>
      </c>
      <c r="U5871">
        <f>[1]资金台帐!U5871&amp;""</f>
      </c>
      <c r="W5871">
        <f>[1]资金台帐!W5871&amp;""</f>
      </c>
      <c r="X5871">
        <f>[1]资金台帐!X5871&amp;""</f>
      </c>
      <c r="AB5871">
        <f>[1]资金台帐!AB5871</f>
        <v>0</v>
      </c>
      <c r="AC5871">
        <f>[1]资金台帐!AC5871</f>
        <v>0</v>
      </c>
      <c r="AD5871">
        <f>[1]资金台帐!AD5871</f>
        <v>0</v>
      </c>
      <c r="AJ5871">
        <f>[1]资金台帐!AJ5871</f>
        <v>0</v>
      </c>
      <c r="AK5871">
        <f>[1]资金台帐!AK5871</f>
        <v>0</v>
      </c>
      <c r="BA5871" s="22">
        <f t="shared" si="0"/>
      </c>
    </row>
    <row r="5872">
      <c r="B5872">
        <f>[1]资金台帐!B5872&amp;""</f>
      </c>
      <c r="H5872">
        <f>[1]资金台帐!H5872&amp;""</f>
      </c>
      <c r="J5872">
        <f>[1]资金台帐!J5872&amp;""</f>
      </c>
      <c r="N5872">
        <f>[1]资金台帐!N5872</f>
      </c>
      <c r="O5872">
        <f>[1]资金台帐!O5872&amp;""</f>
      </c>
      <c r="P5872">
        <f>[1]资金台帐!P5872&amp;""</f>
      </c>
      <c r="Q5872">
        <f>[1]资金台帐!Q5872&amp;""</f>
      </c>
      <c r="T5872">
        <f>[1]资金台帐!T5872&amp;""</f>
      </c>
      <c r="U5872">
        <f>[1]资金台帐!U5872&amp;""</f>
      </c>
      <c r="W5872">
        <f>[1]资金台帐!W5872&amp;""</f>
      </c>
      <c r="X5872">
        <f>[1]资金台帐!X5872&amp;""</f>
      </c>
      <c r="AB5872">
        <f>[1]资金台帐!AB5872</f>
        <v>0</v>
      </c>
      <c r="AC5872">
        <f>[1]资金台帐!AC5872</f>
        <v>0</v>
      </c>
      <c r="AD5872">
        <f>[1]资金台帐!AD5872</f>
        <v>0</v>
      </c>
      <c r="AJ5872">
        <f>[1]资金台帐!AJ5872</f>
        <v>0</v>
      </c>
      <c r="AK5872">
        <f>[1]资金台帐!AK5872</f>
        <v>0</v>
      </c>
      <c r="BA5872" s="22">
        <f t="shared" si="0"/>
      </c>
    </row>
    <row r="5873">
      <c r="B5873">
        <f>[1]资金台帐!B5873&amp;""</f>
      </c>
      <c r="H5873">
        <f>[1]资金台帐!H5873&amp;""</f>
      </c>
      <c r="J5873">
        <f>[1]资金台帐!J5873&amp;""</f>
      </c>
      <c r="N5873">
        <f>[1]资金台帐!N5873</f>
      </c>
      <c r="O5873">
        <f>[1]资金台帐!O5873&amp;""</f>
      </c>
      <c r="P5873">
        <f>[1]资金台帐!P5873&amp;""</f>
      </c>
      <c r="Q5873">
        <f>[1]资金台帐!Q5873&amp;""</f>
      </c>
      <c r="T5873">
        <f>[1]资金台帐!T5873&amp;""</f>
      </c>
      <c r="U5873">
        <f>[1]资金台帐!U5873&amp;""</f>
      </c>
      <c r="W5873">
        <f>[1]资金台帐!W5873&amp;""</f>
      </c>
      <c r="X5873">
        <f>[1]资金台帐!X5873&amp;""</f>
      </c>
      <c r="AB5873">
        <f>[1]资金台帐!AB5873</f>
        <v>0</v>
      </c>
      <c r="AC5873">
        <f>[1]资金台帐!AC5873</f>
        <v>0</v>
      </c>
      <c r="AD5873">
        <f>[1]资金台帐!AD5873</f>
        <v>0</v>
      </c>
      <c r="AJ5873">
        <f>[1]资金台帐!AJ5873</f>
        <v>0</v>
      </c>
      <c r="AK5873">
        <f>[1]资金台帐!AK5873</f>
        <v>0</v>
      </c>
      <c r="BA5873" s="22">
        <f t="shared" si="0"/>
      </c>
    </row>
    <row r="5874">
      <c r="B5874">
        <f>[1]资金台帐!B5874&amp;""</f>
      </c>
      <c r="H5874">
        <f>[1]资金台帐!H5874&amp;""</f>
      </c>
      <c r="J5874">
        <f>[1]资金台帐!J5874&amp;""</f>
      </c>
      <c r="N5874">
        <f>[1]资金台帐!N5874</f>
      </c>
      <c r="O5874">
        <f>[1]资金台帐!O5874&amp;""</f>
      </c>
      <c r="P5874">
        <f>[1]资金台帐!P5874&amp;""</f>
      </c>
      <c r="Q5874">
        <f>[1]资金台帐!Q5874&amp;""</f>
      </c>
      <c r="T5874">
        <f>[1]资金台帐!T5874&amp;""</f>
      </c>
      <c r="U5874">
        <f>[1]资金台帐!U5874&amp;""</f>
      </c>
      <c r="W5874">
        <f>[1]资金台帐!W5874&amp;""</f>
      </c>
      <c r="X5874">
        <f>[1]资金台帐!X5874&amp;""</f>
      </c>
      <c r="AB5874">
        <f>[1]资金台帐!AB5874</f>
        <v>0</v>
      </c>
      <c r="AC5874">
        <f>[1]资金台帐!AC5874</f>
        <v>0</v>
      </c>
      <c r="AD5874">
        <f>[1]资金台帐!AD5874</f>
        <v>0</v>
      </c>
      <c r="AJ5874">
        <f>[1]资金台帐!AJ5874</f>
        <v>0</v>
      </c>
      <c r="AK5874">
        <f>[1]资金台帐!AK5874</f>
        <v>0</v>
      </c>
      <c r="BA5874" s="22">
        <f t="shared" si="0"/>
      </c>
    </row>
    <row r="5875">
      <c r="B5875">
        <f>[1]资金台帐!B5875&amp;""</f>
      </c>
      <c r="H5875">
        <f>[1]资金台帐!H5875&amp;""</f>
      </c>
      <c r="J5875">
        <f>[1]资金台帐!J5875&amp;""</f>
      </c>
      <c r="N5875">
        <f>[1]资金台帐!N5875</f>
      </c>
      <c r="O5875">
        <f>[1]资金台帐!O5875&amp;""</f>
      </c>
      <c r="P5875">
        <f>[1]资金台帐!P5875&amp;""</f>
      </c>
      <c r="Q5875">
        <f>[1]资金台帐!Q5875&amp;""</f>
      </c>
      <c r="T5875">
        <f>[1]资金台帐!T5875&amp;""</f>
      </c>
      <c r="U5875">
        <f>[1]资金台帐!U5875&amp;""</f>
      </c>
      <c r="W5875">
        <f>[1]资金台帐!W5875&amp;""</f>
      </c>
      <c r="X5875">
        <f>[1]资金台帐!X5875&amp;""</f>
      </c>
      <c r="AB5875">
        <f>[1]资金台帐!AB5875</f>
        <v>0</v>
      </c>
      <c r="AC5875">
        <f>[1]资金台帐!AC5875</f>
        <v>0</v>
      </c>
      <c r="AD5875">
        <f>[1]资金台帐!AD5875</f>
        <v>0</v>
      </c>
      <c r="AJ5875">
        <f>[1]资金台帐!AJ5875</f>
        <v>0</v>
      </c>
      <c r="AK5875">
        <f>[1]资金台帐!AK5875</f>
        <v>0</v>
      </c>
      <c r="BA5875" s="22">
        <f t="shared" si="0"/>
      </c>
    </row>
    <row r="5876">
      <c r="B5876">
        <f>[1]资金台帐!B5876&amp;""</f>
      </c>
      <c r="H5876">
        <f>[1]资金台帐!H5876&amp;""</f>
      </c>
      <c r="J5876">
        <f>[1]资金台帐!J5876&amp;""</f>
      </c>
      <c r="N5876">
        <f>[1]资金台帐!N5876</f>
      </c>
      <c r="O5876">
        <f>[1]资金台帐!O5876&amp;""</f>
      </c>
      <c r="P5876">
        <f>[1]资金台帐!P5876&amp;""</f>
      </c>
      <c r="Q5876">
        <f>[1]资金台帐!Q5876&amp;""</f>
      </c>
      <c r="T5876">
        <f>[1]资金台帐!T5876&amp;""</f>
      </c>
      <c r="U5876">
        <f>[1]资金台帐!U5876&amp;""</f>
      </c>
      <c r="W5876">
        <f>[1]资金台帐!W5876&amp;""</f>
      </c>
      <c r="X5876">
        <f>[1]资金台帐!X5876&amp;""</f>
      </c>
      <c r="AB5876">
        <f>[1]资金台帐!AB5876</f>
        <v>0</v>
      </c>
      <c r="AC5876">
        <f>[1]资金台帐!AC5876</f>
        <v>0</v>
      </c>
      <c r="AD5876">
        <f>[1]资金台帐!AD5876</f>
        <v>0</v>
      </c>
      <c r="AJ5876">
        <f>[1]资金台帐!AJ5876</f>
        <v>0</v>
      </c>
      <c r="AK5876">
        <f>[1]资金台帐!AK5876</f>
        <v>0</v>
      </c>
      <c r="BA5876" s="22">
        <f t="shared" si="0"/>
      </c>
    </row>
    <row r="5877">
      <c r="B5877">
        <f>[1]资金台帐!B5877&amp;""</f>
      </c>
      <c r="H5877">
        <f>[1]资金台帐!H5877&amp;""</f>
      </c>
      <c r="J5877">
        <f>[1]资金台帐!J5877&amp;""</f>
      </c>
      <c r="N5877">
        <f>[1]资金台帐!N5877</f>
      </c>
      <c r="O5877">
        <f>[1]资金台帐!O5877&amp;""</f>
      </c>
      <c r="P5877">
        <f>[1]资金台帐!P5877&amp;""</f>
      </c>
      <c r="Q5877">
        <f>[1]资金台帐!Q5877&amp;""</f>
      </c>
      <c r="T5877">
        <f>[1]资金台帐!T5877&amp;""</f>
      </c>
      <c r="U5877">
        <f>[1]资金台帐!U5877&amp;""</f>
      </c>
      <c r="W5877">
        <f>[1]资金台帐!W5877&amp;""</f>
      </c>
      <c r="X5877">
        <f>[1]资金台帐!X5877&amp;""</f>
      </c>
      <c r="AB5877">
        <f>[1]资金台帐!AB5877</f>
        <v>0</v>
      </c>
      <c r="AC5877">
        <f>[1]资金台帐!AC5877</f>
        <v>0</v>
      </c>
      <c r="AD5877">
        <f>[1]资金台帐!AD5877</f>
        <v>0</v>
      </c>
      <c r="AJ5877">
        <f>[1]资金台帐!AJ5877</f>
        <v>0</v>
      </c>
      <c r="AK5877">
        <f>[1]资金台帐!AK5877</f>
        <v>0</v>
      </c>
      <c r="BA5877" s="22">
        <f t="shared" si="0"/>
      </c>
    </row>
    <row r="5878">
      <c r="B5878">
        <f>[1]资金台帐!B5878&amp;""</f>
      </c>
      <c r="H5878">
        <f>[1]资金台帐!H5878&amp;""</f>
      </c>
      <c r="J5878">
        <f>[1]资金台帐!J5878&amp;""</f>
      </c>
      <c r="N5878">
        <f>[1]资金台帐!N5878</f>
      </c>
      <c r="O5878">
        <f>[1]资金台帐!O5878&amp;""</f>
      </c>
      <c r="P5878">
        <f>[1]资金台帐!P5878&amp;""</f>
      </c>
      <c r="Q5878">
        <f>[1]资金台帐!Q5878&amp;""</f>
      </c>
      <c r="T5878">
        <f>[1]资金台帐!T5878&amp;""</f>
      </c>
      <c r="U5878">
        <f>[1]资金台帐!U5878&amp;""</f>
      </c>
      <c r="W5878">
        <f>[1]资金台帐!W5878&amp;""</f>
      </c>
      <c r="X5878">
        <f>[1]资金台帐!X5878&amp;""</f>
      </c>
      <c r="AB5878">
        <f>[1]资金台帐!AB5878</f>
        <v>0</v>
      </c>
      <c r="AC5878">
        <f>[1]资金台帐!AC5878</f>
        <v>0</v>
      </c>
      <c r="AD5878">
        <f>[1]资金台帐!AD5878</f>
        <v>0</v>
      </c>
      <c r="AJ5878">
        <f>[1]资金台帐!AJ5878</f>
        <v>0</v>
      </c>
      <c r="AK5878">
        <f>[1]资金台帐!AK5878</f>
        <v>0</v>
      </c>
      <c r="BA5878" s="22">
        <f t="shared" si="0"/>
      </c>
    </row>
    <row r="5879">
      <c r="B5879">
        <f>[1]资金台帐!B5879&amp;""</f>
      </c>
      <c r="H5879">
        <f>[1]资金台帐!H5879&amp;""</f>
      </c>
      <c r="J5879">
        <f>[1]资金台帐!J5879&amp;""</f>
      </c>
      <c r="N5879">
        <f>[1]资金台帐!N5879</f>
      </c>
      <c r="O5879">
        <f>[1]资金台帐!O5879&amp;""</f>
      </c>
      <c r="P5879">
        <f>[1]资金台帐!P5879&amp;""</f>
      </c>
      <c r="Q5879">
        <f>[1]资金台帐!Q5879&amp;""</f>
      </c>
      <c r="T5879">
        <f>[1]资金台帐!T5879&amp;""</f>
      </c>
      <c r="U5879">
        <f>[1]资金台帐!U5879&amp;""</f>
      </c>
      <c r="W5879">
        <f>[1]资金台帐!W5879&amp;""</f>
      </c>
      <c r="X5879">
        <f>[1]资金台帐!X5879&amp;""</f>
      </c>
      <c r="AB5879">
        <f>[1]资金台帐!AB5879</f>
        <v>0</v>
      </c>
      <c r="AC5879">
        <f>[1]资金台帐!AC5879</f>
        <v>0</v>
      </c>
      <c r="AD5879">
        <f>[1]资金台帐!AD5879</f>
        <v>0</v>
      </c>
      <c r="AJ5879">
        <f>[1]资金台帐!AJ5879</f>
        <v>0</v>
      </c>
      <c r="AK5879">
        <f>[1]资金台帐!AK5879</f>
        <v>0</v>
      </c>
      <c r="BA5879" s="22">
        <f t="shared" si="0"/>
      </c>
    </row>
    <row r="5880">
      <c r="B5880">
        <f>[1]资金台帐!B5880&amp;""</f>
      </c>
      <c r="H5880">
        <f>[1]资金台帐!H5880&amp;""</f>
      </c>
      <c r="J5880">
        <f>[1]资金台帐!J5880&amp;""</f>
      </c>
      <c r="N5880">
        <f>[1]资金台帐!N5880</f>
      </c>
      <c r="O5880">
        <f>[1]资金台帐!O5880&amp;""</f>
      </c>
      <c r="P5880">
        <f>[1]资金台帐!P5880&amp;""</f>
      </c>
      <c r="Q5880">
        <f>[1]资金台帐!Q5880&amp;""</f>
      </c>
      <c r="T5880">
        <f>[1]资金台帐!T5880&amp;""</f>
      </c>
      <c r="U5880">
        <f>[1]资金台帐!U5880&amp;""</f>
      </c>
      <c r="W5880">
        <f>[1]资金台帐!W5880&amp;""</f>
      </c>
      <c r="X5880">
        <f>[1]资金台帐!X5880&amp;""</f>
      </c>
      <c r="AB5880">
        <f>[1]资金台帐!AB5880</f>
        <v>0</v>
      </c>
      <c r="AC5880">
        <f>[1]资金台帐!AC5880</f>
        <v>0</v>
      </c>
      <c r="AD5880">
        <f>[1]资金台帐!AD5880</f>
        <v>0</v>
      </c>
      <c r="AJ5880">
        <f>[1]资金台帐!AJ5880</f>
        <v>0</v>
      </c>
      <c r="AK5880">
        <f>[1]资金台帐!AK5880</f>
        <v>0</v>
      </c>
      <c r="BA5880" s="22">
        <f t="shared" si="0"/>
      </c>
    </row>
    <row r="5881">
      <c r="B5881">
        <f>[1]资金台帐!B5881&amp;""</f>
      </c>
      <c r="H5881">
        <f>[1]资金台帐!H5881&amp;""</f>
      </c>
      <c r="J5881">
        <f>[1]资金台帐!J5881&amp;""</f>
      </c>
      <c r="N5881">
        <f>[1]资金台帐!N5881</f>
      </c>
      <c r="O5881">
        <f>[1]资金台帐!O5881&amp;""</f>
      </c>
      <c r="P5881">
        <f>[1]资金台帐!P5881&amp;""</f>
      </c>
      <c r="Q5881">
        <f>[1]资金台帐!Q5881&amp;""</f>
      </c>
      <c r="T5881">
        <f>[1]资金台帐!T5881&amp;""</f>
      </c>
      <c r="U5881">
        <f>[1]资金台帐!U5881&amp;""</f>
      </c>
      <c r="W5881">
        <f>[1]资金台帐!W5881&amp;""</f>
      </c>
      <c r="X5881">
        <f>[1]资金台帐!X5881&amp;""</f>
      </c>
      <c r="AB5881">
        <f>[1]资金台帐!AB5881</f>
        <v>0</v>
      </c>
      <c r="AC5881">
        <f>[1]资金台帐!AC5881</f>
        <v>0</v>
      </c>
      <c r="AD5881">
        <f>[1]资金台帐!AD5881</f>
        <v>0</v>
      </c>
      <c r="AJ5881">
        <f>[1]资金台帐!AJ5881</f>
        <v>0</v>
      </c>
      <c r="AK5881">
        <f>[1]资金台帐!AK5881</f>
        <v>0</v>
      </c>
      <c r="BA5881" s="22">
        <f t="shared" si="0"/>
      </c>
    </row>
    <row r="5882">
      <c r="B5882">
        <f>[1]资金台帐!B5882&amp;""</f>
      </c>
      <c r="H5882">
        <f>[1]资金台帐!H5882&amp;""</f>
      </c>
      <c r="J5882">
        <f>[1]资金台帐!J5882&amp;""</f>
      </c>
      <c r="N5882">
        <f>[1]资金台帐!N5882</f>
      </c>
      <c r="O5882">
        <f>[1]资金台帐!O5882&amp;""</f>
      </c>
      <c r="P5882">
        <f>[1]资金台帐!P5882&amp;""</f>
      </c>
      <c r="Q5882">
        <f>[1]资金台帐!Q5882&amp;""</f>
      </c>
      <c r="T5882">
        <f>[1]资金台帐!T5882&amp;""</f>
      </c>
      <c r="U5882">
        <f>[1]资金台帐!U5882&amp;""</f>
      </c>
      <c r="W5882">
        <f>[1]资金台帐!W5882&amp;""</f>
      </c>
      <c r="X5882">
        <f>[1]资金台帐!X5882&amp;""</f>
      </c>
      <c r="AB5882">
        <f>[1]资金台帐!AB5882</f>
        <v>0</v>
      </c>
      <c r="AC5882">
        <f>[1]资金台帐!AC5882</f>
        <v>0</v>
      </c>
      <c r="AD5882">
        <f>[1]资金台帐!AD5882</f>
        <v>0</v>
      </c>
      <c r="AJ5882">
        <f>[1]资金台帐!AJ5882</f>
        <v>0</v>
      </c>
      <c r="AK5882">
        <f>[1]资金台帐!AK5882</f>
        <v>0</v>
      </c>
      <c r="BA5882" s="22">
        <f t="shared" si="0"/>
      </c>
    </row>
    <row r="5883">
      <c r="B5883">
        <f>[1]资金台帐!B5883&amp;""</f>
      </c>
      <c r="H5883">
        <f>[1]资金台帐!H5883&amp;""</f>
      </c>
      <c r="J5883">
        <f>[1]资金台帐!J5883&amp;""</f>
      </c>
      <c r="N5883">
        <f>[1]资金台帐!N5883</f>
      </c>
      <c r="O5883">
        <f>[1]资金台帐!O5883&amp;""</f>
      </c>
      <c r="P5883">
        <f>[1]资金台帐!P5883&amp;""</f>
      </c>
      <c r="Q5883">
        <f>[1]资金台帐!Q5883&amp;""</f>
      </c>
      <c r="T5883">
        <f>[1]资金台帐!T5883&amp;""</f>
      </c>
      <c r="U5883">
        <f>[1]资金台帐!U5883&amp;""</f>
      </c>
      <c r="W5883">
        <f>[1]资金台帐!W5883&amp;""</f>
      </c>
      <c r="X5883">
        <f>[1]资金台帐!X5883&amp;""</f>
      </c>
      <c r="AB5883">
        <f>[1]资金台帐!AB5883</f>
        <v>0</v>
      </c>
      <c r="AC5883">
        <f>[1]资金台帐!AC5883</f>
        <v>0</v>
      </c>
      <c r="AD5883">
        <f>[1]资金台帐!AD5883</f>
        <v>0</v>
      </c>
      <c r="AJ5883">
        <f>[1]资金台帐!AJ5883</f>
        <v>0</v>
      </c>
      <c r="AK5883">
        <f>[1]资金台帐!AK5883</f>
        <v>0</v>
      </c>
      <c r="BA5883" s="22">
        <f t="shared" si="0"/>
      </c>
    </row>
    <row r="5884">
      <c r="B5884">
        <f>[1]资金台帐!B5884&amp;""</f>
      </c>
      <c r="H5884">
        <f>[1]资金台帐!H5884&amp;""</f>
      </c>
      <c r="J5884">
        <f>[1]资金台帐!J5884&amp;""</f>
      </c>
      <c r="N5884">
        <f>[1]资金台帐!N5884</f>
      </c>
      <c r="O5884">
        <f>[1]资金台帐!O5884&amp;""</f>
      </c>
      <c r="P5884">
        <f>[1]资金台帐!P5884&amp;""</f>
      </c>
      <c r="Q5884">
        <f>[1]资金台帐!Q5884&amp;""</f>
      </c>
      <c r="T5884">
        <f>[1]资金台帐!T5884&amp;""</f>
      </c>
      <c r="U5884">
        <f>[1]资金台帐!U5884&amp;""</f>
      </c>
      <c r="W5884">
        <f>[1]资金台帐!W5884&amp;""</f>
      </c>
      <c r="X5884">
        <f>[1]资金台帐!X5884&amp;""</f>
      </c>
      <c r="AB5884">
        <f>[1]资金台帐!AB5884</f>
        <v>0</v>
      </c>
      <c r="AC5884">
        <f>[1]资金台帐!AC5884</f>
        <v>0</v>
      </c>
      <c r="AD5884">
        <f>[1]资金台帐!AD5884</f>
        <v>0</v>
      </c>
      <c r="AJ5884">
        <f>[1]资金台帐!AJ5884</f>
        <v>0</v>
      </c>
      <c r="AK5884">
        <f>[1]资金台帐!AK5884</f>
        <v>0</v>
      </c>
      <c r="BA5884" s="22">
        <f t="shared" si="0"/>
      </c>
    </row>
    <row r="5885">
      <c r="B5885">
        <f>[1]资金台帐!B5885&amp;""</f>
      </c>
      <c r="H5885">
        <f>[1]资金台帐!H5885&amp;""</f>
      </c>
      <c r="J5885">
        <f>[1]资金台帐!J5885&amp;""</f>
      </c>
      <c r="N5885">
        <f>[1]资金台帐!N5885</f>
      </c>
      <c r="O5885">
        <f>[1]资金台帐!O5885&amp;""</f>
      </c>
      <c r="P5885">
        <f>[1]资金台帐!P5885&amp;""</f>
      </c>
      <c r="Q5885">
        <f>[1]资金台帐!Q5885&amp;""</f>
      </c>
      <c r="T5885">
        <f>[1]资金台帐!T5885&amp;""</f>
      </c>
      <c r="U5885">
        <f>[1]资金台帐!U5885&amp;""</f>
      </c>
      <c r="W5885">
        <f>[1]资金台帐!W5885&amp;""</f>
      </c>
      <c r="X5885">
        <f>[1]资金台帐!X5885&amp;""</f>
      </c>
      <c r="AB5885">
        <f>[1]资金台帐!AB5885</f>
        <v>0</v>
      </c>
      <c r="AC5885">
        <f>[1]资金台帐!AC5885</f>
        <v>0</v>
      </c>
      <c r="AD5885">
        <f>[1]资金台帐!AD5885</f>
        <v>0</v>
      </c>
      <c r="AJ5885">
        <f>[1]资金台帐!AJ5885</f>
        <v>0</v>
      </c>
      <c r="AK5885">
        <f>[1]资金台帐!AK5885</f>
        <v>0</v>
      </c>
      <c r="BA5885" s="22">
        <f t="shared" si="0"/>
      </c>
    </row>
    <row r="5886">
      <c r="B5886">
        <f>[1]资金台帐!B5886&amp;""</f>
      </c>
      <c r="H5886">
        <f>[1]资金台帐!H5886&amp;""</f>
      </c>
      <c r="J5886">
        <f>[1]资金台帐!J5886&amp;""</f>
      </c>
      <c r="N5886">
        <f>[1]资金台帐!N5886</f>
      </c>
      <c r="O5886">
        <f>[1]资金台帐!O5886&amp;""</f>
      </c>
      <c r="P5886">
        <f>[1]资金台帐!P5886&amp;""</f>
      </c>
      <c r="Q5886">
        <f>[1]资金台帐!Q5886&amp;""</f>
      </c>
      <c r="T5886">
        <f>[1]资金台帐!T5886&amp;""</f>
      </c>
      <c r="U5886">
        <f>[1]资金台帐!U5886&amp;""</f>
      </c>
      <c r="W5886">
        <f>[1]资金台帐!W5886&amp;""</f>
      </c>
      <c r="X5886">
        <f>[1]资金台帐!X5886&amp;""</f>
      </c>
      <c r="AB5886">
        <f>[1]资金台帐!AB5886</f>
        <v>0</v>
      </c>
      <c r="AC5886">
        <f>[1]资金台帐!AC5886</f>
        <v>0</v>
      </c>
      <c r="AD5886">
        <f>[1]资金台帐!AD5886</f>
        <v>0</v>
      </c>
      <c r="AJ5886">
        <f>[1]资金台帐!AJ5886</f>
        <v>0</v>
      </c>
      <c r="AK5886">
        <f>[1]资金台帐!AK5886</f>
        <v>0</v>
      </c>
      <c r="BA5886" s="22">
        <f t="shared" si="0"/>
      </c>
    </row>
    <row r="5887">
      <c r="B5887">
        <f>[1]资金台帐!B5887&amp;""</f>
      </c>
      <c r="H5887">
        <f>[1]资金台帐!H5887&amp;""</f>
      </c>
      <c r="J5887">
        <f>[1]资金台帐!J5887&amp;""</f>
      </c>
      <c r="N5887">
        <f>[1]资金台帐!N5887</f>
      </c>
      <c r="O5887">
        <f>[1]资金台帐!O5887&amp;""</f>
      </c>
      <c r="P5887">
        <f>[1]资金台帐!P5887&amp;""</f>
      </c>
      <c r="Q5887">
        <f>[1]资金台帐!Q5887&amp;""</f>
      </c>
      <c r="T5887">
        <f>[1]资金台帐!T5887&amp;""</f>
      </c>
      <c r="U5887">
        <f>[1]资金台帐!U5887&amp;""</f>
      </c>
      <c r="W5887">
        <f>[1]资金台帐!W5887&amp;""</f>
      </c>
      <c r="X5887">
        <f>[1]资金台帐!X5887&amp;""</f>
      </c>
      <c r="AB5887">
        <f>[1]资金台帐!AB5887</f>
        <v>0</v>
      </c>
      <c r="AC5887">
        <f>[1]资金台帐!AC5887</f>
        <v>0</v>
      </c>
      <c r="AD5887">
        <f>[1]资金台帐!AD5887</f>
        <v>0</v>
      </c>
      <c r="AJ5887">
        <f>[1]资金台帐!AJ5887</f>
        <v>0</v>
      </c>
      <c r="AK5887">
        <f>[1]资金台帐!AK5887</f>
        <v>0</v>
      </c>
      <c r="BA5887" s="22">
        <f t="shared" si="0"/>
      </c>
    </row>
    <row r="5888">
      <c r="B5888">
        <f>[1]资金台帐!B5888&amp;""</f>
      </c>
      <c r="H5888">
        <f>[1]资金台帐!H5888&amp;""</f>
      </c>
      <c r="J5888">
        <f>[1]资金台帐!J5888&amp;""</f>
      </c>
      <c r="N5888">
        <f>[1]资金台帐!N5888</f>
      </c>
      <c r="O5888">
        <f>[1]资金台帐!O5888&amp;""</f>
      </c>
      <c r="P5888">
        <f>[1]资金台帐!P5888&amp;""</f>
      </c>
      <c r="Q5888">
        <f>[1]资金台帐!Q5888&amp;""</f>
      </c>
      <c r="T5888">
        <f>[1]资金台帐!T5888&amp;""</f>
      </c>
      <c r="U5888">
        <f>[1]资金台帐!U5888&amp;""</f>
      </c>
      <c r="W5888">
        <f>[1]资金台帐!W5888&amp;""</f>
      </c>
      <c r="X5888">
        <f>[1]资金台帐!X5888&amp;""</f>
      </c>
      <c r="AB5888">
        <f>[1]资金台帐!AB5888</f>
        <v>0</v>
      </c>
      <c r="AC5888">
        <f>[1]资金台帐!AC5888</f>
        <v>0</v>
      </c>
      <c r="AD5888">
        <f>[1]资金台帐!AD5888</f>
        <v>0</v>
      </c>
      <c r="AJ5888">
        <f>[1]资金台帐!AJ5888</f>
        <v>0</v>
      </c>
      <c r="AK5888">
        <f>[1]资金台帐!AK5888</f>
        <v>0</v>
      </c>
      <c r="BA5888" s="22">
        <f t="shared" si="0"/>
      </c>
    </row>
    <row r="5889">
      <c r="B5889">
        <f>[1]资金台帐!B5889&amp;""</f>
      </c>
      <c r="H5889">
        <f>[1]资金台帐!H5889&amp;""</f>
      </c>
      <c r="J5889">
        <f>[1]资金台帐!J5889&amp;""</f>
      </c>
      <c r="N5889">
        <f>[1]资金台帐!N5889</f>
      </c>
      <c r="O5889">
        <f>[1]资金台帐!O5889&amp;""</f>
      </c>
      <c r="P5889">
        <f>[1]资金台帐!P5889&amp;""</f>
      </c>
      <c r="Q5889">
        <f>[1]资金台帐!Q5889&amp;""</f>
      </c>
      <c r="T5889">
        <f>[1]资金台帐!T5889&amp;""</f>
      </c>
      <c r="U5889">
        <f>[1]资金台帐!U5889&amp;""</f>
      </c>
      <c r="W5889">
        <f>[1]资金台帐!W5889&amp;""</f>
      </c>
      <c r="X5889">
        <f>[1]资金台帐!X5889&amp;""</f>
      </c>
      <c r="AB5889">
        <f>[1]资金台帐!AB5889</f>
        <v>0</v>
      </c>
      <c r="AC5889">
        <f>[1]资金台帐!AC5889</f>
        <v>0</v>
      </c>
      <c r="AD5889">
        <f>[1]资金台帐!AD5889</f>
        <v>0</v>
      </c>
      <c r="AJ5889">
        <f>[1]资金台帐!AJ5889</f>
        <v>0</v>
      </c>
      <c r="AK5889">
        <f>[1]资金台帐!AK5889</f>
        <v>0</v>
      </c>
      <c r="BA5889" s="22">
        <f t="shared" si="0"/>
      </c>
    </row>
    <row r="5890">
      <c r="B5890">
        <f>[1]资金台帐!B5890&amp;""</f>
      </c>
      <c r="H5890">
        <f>[1]资金台帐!H5890&amp;""</f>
      </c>
      <c r="J5890">
        <f>[1]资金台帐!J5890&amp;""</f>
      </c>
      <c r="N5890">
        <f>[1]资金台帐!N5890</f>
      </c>
      <c r="O5890">
        <f>[1]资金台帐!O5890&amp;""</f>
      </c>
      <c r="P5890">
        <f>[1]资金台帐!P5890&amp;""</f>
      </c>
      <c r="Q5890">
        <f>[1]资金台帐!Q5890&amp;""</f>
      </c>
      <c r="T5890">
        <f>[1]资金台帐!T5890&amp;""</f>
      </c>
      <c r="U5890">
        <f>[1]资金台帐!U5890&amp;""</f>
      </c>
      <c r="W5890">
        <f>[1]资金台帐!W5890&amp;""</f>
      </c>
      <c r="X5890">
        <f>[1]资金台帐!X5890&amp;""</f>
      </c>
      <c r="AB5890">
        <f>[1]资金台帐!AB5890</f>
        <v>0</v>
      </c>
      <c r="AC5890">
        <f>[1]资金台帐!AC5890</f>
        <v>0</v>
      </c>
      <c r="AD5890">
        <f>[1]资金台帐!AD5890</f>
        <v>0</v>
      </c>
      <c r="AJ5890">
        <f>[1]资金台帐!AJ5890</f>
        <v>0</v>
      </c>
      <c r="AK5890">
        <f>[1]资金台帐!AK5890</f>
        <v>0</v>
      </c>
      <c r="BA5890" s="22">
        <f t="shared" si="0"/>
      </c>
    </row>
    <row r="5891">
      <c r="B5891">
        <f>[1]资金台帐!B5891&amp;""</f>
      </c>
      <c r="H5891">
        <f>[1]资金台帐!H5891&amp;""</f>
      </c>
      <c r="J5891">
        <f>[1]资金台帐!J5891&amp;""</f>
      </c>
      <c r="N5891">
        <f>[1]资金台帐!N5891</f>
      </c>
      <c r="O5891">
        <f>[1]资金台帐!O5891&amp;""</f>
      </c>
      <c r="P5891">
        <f>[1]资金台帐!P5891&amp;""</f>
      </c>
      <c r="Q5891">
        <f>[1]资金台帐!Q5891&amp;""</f>
      </c>
      <c r="T5891">
        <f>[1]资金台帐!T5891&amp;""</f>
      </c>
      <c r="U5891">
        <f>[1]资金台帐!U5891&amp;""</f>
      </c>
      <c r="W5891">
        <f>[1]资金台帐!W5891&amp;""</f>
      </c>
      <c r="X5891">
        <f>[1]资金台帐!X5891&amp;""</f>
      </c>
      <c r="AB5891">
        <f>[1]资金台帐!AB5891</f>
        <v>0</v>
      </c>
      <c r="AC5891">
        <f>[1]资金台帐!AC5891</f>
        <v>0</v>
      </c>
      <c r="AD5891">
        <f>[1]资金台帐!AD5891</f>
        <v>0</v>
      </c>
      <c r="AJ5891">
        <f>[1]资金台帐!AJ5891</f>
        <v>0</v>
      </c>
      <c r="AK5891">
        <f>[1]资金台帐!AK5891</f>
        <v>0</v>
      </c>
      <c r="BA5891" s="22">
        <f t="shared" si="0"/>
      </c>
    </row>
    <row r="5892">
      <c r="B5892">
        <f>[1]资金台帐!B5892&amp;""</f>
      </c>
      <c r="H5892">
        <f>[1]资金台帐!H5892&amp;""</f>
      </c>
      <c r="J5892">
        <f>[1]资金台帐!J5892&amp;""</f>
      </c>
      <c r="N5892">
        <f>[1]资金台帐!N5892</f>
      </c>
      <c r="O5892">
        <f>[1]资金台帐!O5892&amp;""</f>
      </c>
      <c r="P5892">
        <f>[1]资金台帐!P5892&amp;""</f>
      </c>
      <c r="Q5892">
        <f>[1]资金台帐!Q5892&amp;""</f>
      </c>
      <c r="T5892">
        <f>[1]资金台帐!T5892&amp;""</f>
      </c>
      <c r="U5892">
        <f>[1]资金台帐!U5892&amp;""</f>
      </c>
      <c r="W5892">
        <f>[1]资金台帐!W5892&amp;""</f>
      </c>
      <c r="X5892">
        <f>[1]资金台帐!X5892&amp;""</f>
      </c>
      <c r="AB5892">
        <f>[1]资金台帐!AB5892</f>
        <v>0</v>
      </c>
      <c r="AC5892">
        <f>[1]资金台帐!AC5892</f>
        <v>0</v>
      </c>
      <c r="AD5892">
        <f>[1]资金台帐!AD5892</f>
        <v>0</v>
      </c>
      <c r="AJ5892">
        <f>[1]资金台帐!AJ5892</f>
        <v>0</v>
      </c>
      <c r="AK5892">
        <f>[1]资金台帐!AK5892</f>
        <v>0</v>
      </c>
      <c r="BA5892" s="22">
        <f t="shared" si="0"/>
      </c>
    </row>
    <row r="5893">
      <c r="B5893">
        <f>[1]资金台帐!B5893&amp;""</f>
      </c>
      <c r="H5893">
        <f>[1]资金台帐!H5893&amp;""</f>
      </c>
      <c r="J5893">
        <f>[1]资金台帐!J5893&amp;""</f>
      </c>
      <c r="N5893">
        <f>[1]资金台帐!N5893</f>
      </c>
      <c r="O5893">
        <f>[1]资金台帐!O5893&amp;""</f>
      </c>
      <c r="P5893">
        <f>[1]资金台帐!P5893&amp;""</f>
      </c>
      <c r="Q5893">
        <f>[1]资金台帐!Q5893&amp;""</f>
      </c>
      <c r="T5893">
        <f>[1]资金台帐!T5893&amp;""</f>
      </c>
      <c r="U5893">
        <f>[1]资金台帐!U5893&amp;""</f>
      </c>
      <c r="W5893">
        <f>[1]资金台帐!W5893&amp;""</f>
      </c>
      <c r="X5893">
        <f>[1]资金台帐!X5893&amp;""</f>
      </c>
      <c r="AB5893">
        <f>[1]资金台帐!AB5893</f>
        <v>0</v>
      </c>
      <c r="AC5893">
        <f>[1]资金台帐!AC5893</f>
        <v>0</v>
      </c>
      <c r="AD5893">
        <f>[1]资金台帐!AD5893</f>
        <v>0</v>
      </c>
      <c r="AJ5893">
        <f>[1]资金台帐!AJ5893</f>
        <v>0</v>
      </c>
      <c r="AK5893">
        <f>[1]资金台帐!AK5893</f>
        <v>0</v>
      </c>
      <c r="BA5893" s="22">
        <f t="shared" si="0"/>
      </c>
    </row>
    <row r="5894">
      <c r="B5894">
        <f>[1]资金台帐!B5894&amp;""</f>
      </c>
      <c r="H5894">
        <f>[1]资金台帐!H5894&amp;""</f>
      </c>
      <c r="J5894">
        <f>[1]资金台帐!J5894&amp;""</f>
      </c>
      <c r="N5894">
        <f>[1]资金台帐!N5894</f>
      </c>
      <c r="O5894">
        <f>[1]资金台帐!O5894&amp;""</f>
      </c>
      <c r="P5894">
        <f>[1]资金台帐!P5894&amp;""</f>
      </c>
      <c r="Q5894">
        <f>[1]资金台帐!Q5894&amp;""</f>
      </c>
      <c r="T5894">
        <f>[1]资金台帐!T5894&amp;""</f>
      </c>
      <c r="U5894">
        <f>[1]资金台帐!U5894&amp;""</f>
      </c>
      <c r="W5894">
        <f>[1]资金台帐!W5894&amp;""</f>
      </c>
      <c r="X5894">
        <f>[1]资金台帐!X5894&amp;""</f>
      </c>
      <c r="AB5894">
        <f>[1]资金台帐!AB5894</f>
        <v>0</v>
      </c>
      <c r="AC5894">
        <f>[1]资金台帐!AC5894</f>
        <v>0</v>
      </c>
      <c r="AD5894">
        <f>[1]资金台帐!AD5894</f>
        <v>0</v>
      </c>
      <c r="AJ5894">
        <f>[1]资金台帐!AJ5894</f>
        <v>0</v>
      </c>
      <c r="AK5894">
        <f>[1]资金台帐!AK5894</f>
        <v>0</v>
      </c>
      <c r="BA5894" s="22">
        <f t="shared" si="0"/>
      </c>
    </row>
    <row r="5895">
      <c r="B5895">
        <f>[1]资金台帐!B5895&amp;""</f>
      </c>
      <c r="H5895">
        <f>[1]资金台帐!H5895&amp;""</f>
      </c>
      <c r="J5895">
        <f>[1]资金台帐!J5895&amp;""</f>
      </c>
      <c r="N5895">
        <f>[1]资金台帐!N5895</f>
      </c>
      <c r="O5895">
        <f>[1]资金台帐!O5895&amp;""</f>
      </c>
      <c r="P5895">
        <f>[1]资金台帐!P5895&amp;""</f>
      </c>
      <c r="Q5895">
        <f>[1]资金台帐!Q5895&amp;""</f>
      </c>
      <c r="T5895">
        <f>[1]资金台帐!T5895&amp;""</f>
      </c>
      <c r="U5895">
        <f>[1]资金台帐!U5895&amp;""</f>
      </c>
      <c r="W5895">
        <f>[1]资金台帐!W5895&amp;""</f>
      </c>
      <c r="X5895">
        <f>[1]资金台帐!X5895&amp;""</f>
      </c>
      <c r="AB5895">
        <f>[1]资金台帐!AB5895</f>
        <v>0</v>
      </c>
      <c r="AC5895">
        <f>[1]资金台帐!AC5895</f>
        <v>0</v>
      </c>
      <c r="AD5895">
        <f>[1]资金台帐!AD5895</f>
        <v>0</v>
      </c>
      <c r="AJ5895">
        <f>[1]资金台帐!AJ5895</f>
        <v>0</v>
      </c>
      <c r="AK5895">
        <f>[1]资金台帐!AK5895</f>
        <v>0</v>
      </c>
      <c r="BA5895" s="22">
        <f t="shared" si="0"/>
      </c>
    </row>
    <row r="5896">
      <c r="B5896">
        <f>[1]资金台帐!B5896&amp;""</f>
      </c>
      <c r="H5896">
        <f>[1]资金台帐!H5896&amp;""</f>
      </c>
      <c r="J5896">
        <f>[1]资金台帐!J5896&amp;""</f>
      </c>
      <c r="N5896">
        <f>[1]资金台帐!N5896</f>
      </c>
      <c r="O5896">
        <f>[1]资金台帐!O5896&amp;""</f>
      </c>
      <c r="P5896">
        <f>[1]资金台帐!P5896&amp;""</f>
      </c>
      <c r="Q5896">
        <f>[1]资金台帐!Q5896&amp;""</f>
      </c>
      <c r="T5896">
        <f>[1]资金台帐!T5896&amp;""</f>
      </c>
      <c r="U5896">
        <f>[1]资金台帐!U5896&amp;""</f>
      </c>
      <c r="W5896">
        <f>[1]资金台帐!W5896&amp;""</f>
      </c>
      <c r="X5896">
        <f>[1]资金台帐!X5896&amp;""</f>
      </c>
      <c r="AB5896">
        <f>[1]资金台帐!AB5896</f>
        <v>0</v>
      </c>
      <c r="AC5896">
        <f>[1]资金台帐!AC5896</f>
        <v>0</v>
      </c>
      <c r="AD5896">
        <f>[1]资金台帐!AD5896</f>
        <v>0</v>
      </c>
      <c r="AJ5896">
        <f>[1]资金台帐!AJ5896</f>
        <v>0</v>
      </c>
      <c r="AK5896">
        <f>[1]资金台帐!AK5896</f>
        <v>0</v>
      </c>
      <c r="BA5896" s="22">
        <f t="shared" si="0"/>
      </c>
    </row>
    <row r="5897">
      <c r="B5897">
        <f>[1]资金台帐!B5897&amp;""</f>
      </c>
      <c r="H5897">
        <f>[1]资金台帐!H5897&amp;""</f>
      </c>
      <c r="J5897">
        <f>[1]资金台帐!J5897&amp;""</f>
      </c>
      <c r="N5897">
        <f>[1]资金台帐!N5897</f>
      </c>
      <c r="O5897">
        <f>[1]资金台帐!O5897&amp;""</f>
      </c>
      <c r="P5897">
        <f>[1]资金台帐!P5897&amp;""</f>
      </c>
      <c r="Q5897">
        <f>[1]资金台帐!Q5897&amp;""</f>
      </c>
      <c r="T5897">
        <f>[1]资金台帐!T5897&amp;""</f>
      </c>
      <c r="U5897">
        <f>[1]资金台帐!U5897&amp;""</f>
      </c>
      <c r="W5897">
        <f>[1]资金台帐!W5897&amp;""</f>
      </c>
      <c r="X5897">
        <f>[1]资金台帐!X5897&amp;""</f>
      </c>
      <c r="AB5897">
        <f>[1]资金台帐!AB5897</f>
        <v>0</v>
      </c>
      <c r="AC5897">
        <f>[1]资金台帐!AC5897</f>
        <v>0</v>
      </c>
      <c r="AD5897">
        <f>[1]资金台帐!AD5897</f>
        <v>0</v>
      </c>
      <c r="AJ5897">
        <f>[1]资金台帐!AJ5897</f>
        <v>0</v>
      </c>
      <c r="AK5897">
        <f>[1]资金台帐!AK5897</f>
        <v>0</v>
      </c>
      <c r="BA5897" s="22">
        <f t="shared" si="0"/>
      </c>
    </row>
    <row r="5898">
      <c r="B5898">
        <f>[1]资金台帐!B5898&amp;""</f>
      </c>
      <c r="H5898">
        <f>[1]资金台帐!H5898&amp;""</f>
      </c>
      <c r="J5898">
        <f>[1]资金台帐!J5898&amp;""</f>
      </c>
      <c r="N5898">
        <f>[1]资金台帐!N5898</f>
      </c>
      <c r="O5898">
        <f>[1]资金台帐!O5898&amp;""</f>
      </c>
      <c r="P5898">
        <f>[1]资金台帐!P5898&amp;""</f>
      </c>
      <c r="Q5898">
        <f>[1]资金台帐!Q5898&amp;""</f>
      </c>
      <c r="T5898">
        <f>[1]资金台帐!T5898&amp;""</f>
      </c>
      <c r="U5898">
        <f>[1]资金台帐!U5898&amp;""</f>
      </c>
      <c r="W5898">
        <f>[1]资金台帐!W5898&amp;""</f>
      </c>
      <c r="X5898">
        <f>[1]资金台帐!X5898&amp;""</f>
      </c>
      <c r="AB5898">
        <f>[1]资金台帐!AB5898</f>
        <v>0</v>
      </c>
      <c r="AC5898">
        <f>[1]资金台帐!AC5898</f>
        <v>0</v>
      </c>
      <c r="AD5898">
        <f>[1]资金台帐!AD5898</f>
        <v>0</v>
      </c>
      <c r="AJ5898">
        <f>[1]资金台帐!AJ5898</f>
        <v>0</v>
      </c>
      <c r="AK5898">
        <f>[1]资金台帐!AK5898</f>
        <v>0</v>
      </c>
      <c r="BA5898" s="22">
        <f t="shared" si="0"/>
      </c>
    </row>
    <row r="5899">
      <c r="B5899">
        <f>[1]资金台帐!B5899&amp;""</f>
      </c>
      <c r="H5899">
        <f>[1]资金台帐!H5899&amp;""</f>
      </c>
      <c r="J5899">
        <f>[1]资金台帐!J5899&amp;""</f>
      </c>
      <c r="N5899">
        <f>[1]资金台帐!N5899</f>
      </c>
      <c r="O5899">
        <f>[1]资金台帐!O5899&amp;""</f>
      </c>
      <c r="P5899">
        <f>[1]资金台帐!P5899&amp;""</f>
      </c>
      <c r="Q5899">
        <f>[1]资金台帐!Q5899&amp;""</f>
      </c>
      <c r="T5899">
        <f>[1]资金台帐!T5899&amp;""</f>
      </c>
      <c r="U5899">
        <f>[1]资金台帐!U5899&amp;""</f>
      </c>
      <c r="W5899">
        <f>[1]资金台帐!W5899&amp;""</f>
      </c>
      <c r="X5899">
        <f>[1]资金台帐!X5899&amp;""</f>
      </c>
      <c r="AB5899">
        <f>[1]资金台帐!AB5899</f>
        <v>0</v>
      </c>
      <c r="AC5899">
        <f>[1]资金台帐!AC5899</f>
        <v>0</v>
      </c>
      <c r="AD5899">
        <f>[1]资金台帐!AD5899</f>
        <v>0</v>
      </c>
      <c r="AJ5899">
        <f>[1]资金台帐!AJ5899</f>
        <v>0</v>
      </c>
      <c r="AK5899">
        <f>[1]资金台帐!AK5899</f>
        <v>0</v>
      </c>
      <c r="BA5899" s="22">
        <f t="shared" si="0"/>
      </c>
    </row>
    <row r="5900">
      <c r="B5900">
        <f>[1]资金台帐!B5900&amp;""</f>
      </c>
      <c r="H5900">
        <f>[1]资金台帐!H5900&amp;""</f>
      </c>
      <c r="J5900">
        <f>[1]资金台帐!J5900&amp;""</f>
      </c>
      <c r="N5900">
        <f>[1]资金台帐!N5900</f>
      </c>
      <c r="O5900">
        <f>[1]资金台帐!O5900&amp;""</f>
      </c>
      <c r="P5900">
        <f>[1]资金台帐!P5900&amp;""</f>
      </c>
      <c r="Q5900">
        <f>[1]资金台帐!Q5900&amp;""</f>
      </c>
      <c r="T5900">
        <f>[1]资金台帐!T5900&amp;""</f>
      </c>
      <c r="U5900">
        <f>[1]资金台帐!U5900&amp;""</f>
      </c>
      <c r="W5900">
        <f>[1]资金台帐!W5900&amp;""</f>
      </c>
      <c r="X5900">
        <f>[1]资金台帐!X5900&amp;""</f>
      </c>
      <c r="AB5900">
        <f>[1]资金台帐!AB5900</f>
        <v>0</v>
      </c>
      <c r="AC5900">
        <f>[1]资金台帐!AC5900</f>
        <v>0</v>
      </c>
      <c r="AD5900">
        <f>[1]资金台帐!AD5900</f>
        <v>0</v>
      </c>
      <c r="AJ5900">
        <f>[1]资金台帐!AJ5900</f>
        <v>0</v>
      </c>
      <c r="AK5900">
        <f>[1]资金台帐!AK5900</f>
        <v>0</v>
      </c>
      <c r="BA5900" s="22">
        <f t="shared" si="0"/>
      </c>
    </row>
    <row r="5901">
      <c r="B5901">
        <f>[1]资金台帐!B5901&amp;""</f>
      </c>
      <c r="H5901">
        <f>[1]资金台帐!H5901&amp;""</f>
      </c>
      <c r="J5901">
        <f>[1]资金台帐!J5901&amp;""</f>
      </c>
      <c r="N5901">
        <f>[1]资金台帐!N5901</f>
      </c>
      <c r="O5901">
        <f>[1]资金台帐!O5901&amp;""</f>
      </c>
      <c r="P5901">
        <f>[1]资金台帐!P5901&amp;""</f>
      </c>
      <c r="Q5901">
        <f>[1]资金台帐!Q5901&amp;""</f>
      </c>
      <c r="T5901">
        <f>[1]资金台帐!T5901&amp;""</f>
      </c>
      <c r="U5901">
        <f>[1]资金台帐!U5901&amp;""</f>
      </c>
      <c r="W5901">
        <f>[1]资金台帐!W5901&amp;""</f>
      </c>
      <c r="X5901">
        <f>[1]资金台帐!X5901&amp;""</f>
      </c>
      <c r="AB5901">
        <f>[1]资金台帐!AB5901</f>
        <v>0</v>
      </c>
      <c r="AC5901">
        <f>[1]资金台帐!AC5901</f>
        <v>0</v>
      </c>
      <c r="AD5901">
        <f>[1]资金台帐!AD5901</f>
        <v>0</v>
      </c>
      <c r="AJ5901">
        <f>[1]资金台帐!AJ5901</f>
        <v>0</v>
      </c>
      <c r="AK5901">
        <f>[1]资金台帐!AK5901</f>
        <v>0</v>
      </c>
      <c r="BA5901" s="22">
        <f t="shared" si="0"/>
      </c>
    </row>
    <row r="5902">
      <c r="B5902">
        <f>[1]资金台帐!B5902&amp;""</f>
      </c>
      <c r="H5902">
        <f>[1]资金台帐!H5902&amp;""</f>
      </c>
      <c r="J5902">
        <f>[1]资金台帐!J5902&amp;""</f>
      </c>
      <c r="N5902">
        <f>[1]资金台帐!N5902</f>
      </c>
      <c r="O5902">
        <f>[1]资金台帐!O5902&amp;""</f>
      </c>
      <c r="P5902">
        <f>[1]资金台帐!P5902&amp;""</f>
      </c>
      <c r="Q5902">
        <f>[1]资金台帐!Q5902&amp;""</f>
      </c>
      <c r="T5902">
        <f>[1]资金台帐!T5902&amp;""</f>
      </c>
      <c r="U5902">
        <f>[1]资金台帐!U5902&amp;""</f>
      </c>
      <c r="W5902">
        <f>[1]资金台帐!W5902&amp;""</f>
      </c>
      <c r="X5902">
        <f>[1]资金台帐!X5902&amp;""</f>
      </c>
      <c r="AB5902">
        <f>[1]资金台帐!AB5902</f>
        <v>0</v>
      </c>
      <c r="AC5902">
        <f>[1]资金台帐!AC5902</f>
        <v>0</v>
      </c>
      <c r="AD5902">
        <f>[1]资金台帐!AD5902</f>
        <v>0</v>
      </c>
      <c r="AJ5902">
        <f>[1]资金台帐!AJ5902</f>
        <v>0</v>
      </c>
      <c r="AK5902">
        <f>[1]资金台帐!AK5902</f>
        <v>0</v>
      </c>
      <c r="BA5902" s="22">
        <f t="shared" si="0"/>
      </c>
    </row>
    <row r="5903">
      <c r="B5903">
        <f>[1]资金台帐!B5903&amp;""</f>
      </c>
      <c r="H5903">
        <f>[1]资金台帐!H5903&amp;""</f>
      </c>
      <c r="J5903">
        <f>[1]资金台帐!J5903&amp;""</f>
      </c>
      <c r="N5903">
        <f>[1]资金台帐!N5903</f>
      </c>
      <c r="O5903">
        <f>[1]资金台帐!O5903&amp;""</f>
      </c>
      <c r="P5903">
        <f>[1]资金台帐!P5903&amp;""</f>
      </c>
      <c r="Q5903">
        <f>[1]资金台帐!Q5903&amp;""</f>
      </c>
      <c r="T5903">
        <f>[1]资金台帐!T5903&amp;""</f>
      </c>
      <c r="U5903">
        <f>[1]资金台帐!U5903&amp;""</f>
      </c>
      <c r="W5903">
        <f>[1]资金台帐!W5903&amp;""</f>
      </c>
      <c r="X5903">
        <f>[1]资金台帐!X5903&amp;""</f>
      </c>
      <c r="AB5903">
        <f>[1]资金台帐!AB5903</f>
        <v>0</v>
      </c>
      <c r="AC5903">
        <f>[1]资金台帐!AC5903</f>
        <v>0</v>
      </c>
      <c r="AD5903">
        <f>[1]资金台帐!AD5903</f>
        <v>0</v>
      </c>
      <c r="AJ5903">
        <f>[1]资金台帐!AJ5903</f>
        <v>0</v>
      </c>
      <c r="AK5903">
        <f>[1]资金台帐!AK5903</f>
        <v>0</v>
      </c>
      <c r="BA5903" s="22">
        <f t="shared" si="0"/>
      </c>
    </row>
    <row r="5904">
      <c r="B5904">
        <f>[1]资金台帐!B5904&amp;""</f>
      </c>
      <c r="H5904">
        <f>[1]资金台帐!H5904&amp;""</f>
      </c>
      <c r="J5904">
        <f>[1]资金台帐!J5904&amp;""</f>
      </c>
      <c r="N5904">
        <f>[1]资金台帐!N5904</f>
      </c>
      <c r="O5904">
        <f>[1]资金台帐!O5904&amp;""</f>
      </c>
      <c r="P5904">
        <f>[1]资金台帐!P5904&amp;""</f>
      </c>
      <c r="Q5904">
        <f>[1]资金台帐!Q5904&amp;""</f>
      </c>
      <c r="T5904">
        <f>[1]资金台帐!T5904&amp;""</f>
      </c>
      <c r="U5904">
        <f>[1]资金台帐!U5904&amp;""</f>
      </c>
      <c r="W5904">
        <f>[1]资金台帐!W5904&amp;""</f>
      </c>
      <c r="X5904">
        <f>[1]资金台帐!X5904&amp;""</f>
      </c>
      <c r="AB5904">
        <f>[1]资金台帐!AB5904</f>
        <v>0</v>
      </c>
      <c r="AC5904">
        <f>[1]资金台帐!AC5904</f>
        <v>0</v>
      </c>
      <c r="AD5904">
        <f>[1]资金台帐!AD5904</f>
        <v>0</v>
      </c>
      <c r="AJ5904">
        <f>[1]资金台帐!AJ5904</f>
        <v>0</v>
      </c>
      <c r="AK5904">
        <f>[1]资金台帐!AK5904</f>
        <v>0</v>
      </c>
      <c r="BA5904" s="22">
        <f t="shared" si="0"/>
      </c>
    </row>
    <row r="5905">
      <c r="B5905">
        <f>[1]资金台帐!B5905&amp;""</f>
      </c>
      <c r="H5905">
        <f>[1]资金台帐!H5905&amp;""</f>
      </c>
      <c r="J5905">
        <f>[1]资金台帐!J5905&amp;""</f>
      </c>
      <c r="N5905">
        <f>[1]资金台帐!N5905</f>
      </c>
      <c r="O5905">
        <f>[1]资金台帐!O5905&amp;""</f>
      </c>
      <c r="P5905">
        <f>[1]资金台帐!P5905&amp;""</f>
      </c>
      <c r="Q5905">
        <f>[1]资金台帐!Q5905&amp;""</f>
      </c>
      <c r="T5905">
        <f>[1]资金台帐!T5905&amp;""</f>
      </c>
      <c r="U5905">
        <f>[1]资金台帐!U5905&amp;""</f>
      </c>
      <c r="W5905">
        <f>[1]资金台帐!W5905&amp;""</f>
      </c>
      <c r="X5905">
        <f>[1]资金台帐!X5905&amp;""</f>
      </c>
      <c r="AB5905">
        <f>[1]资金台帐!AB5905</f>
        <v>0</v>
      </c>
      <c r="AC5905">
        <f>[1]资金台帐!AC5905</f>
        <v>0</v>
      </c>
      <c r="AD5905">
        <f>[1]资金台帐!AD5905</f>
        <v>0</v>
      </c>
      <c r="AJ5905">
        <f>[1]资金台帐!AJ5905</f>
        <v>0</v>
      </c>
      <c r="AK5905">
        <f>[1]资金台帐!AK5905</f>
        <v>0</v>
      </c>
      <c r="BA5905" s="22">
        <f t="shared" si="0"/>
      </c>
    </row>
    <row r="5906">
      <c r="B5906">
        <f>[1]资金台帐!B5906&amp;""</f>
      </c>
      <c r="H5906">
        <f>[1]资金台帐!H5906&amp;""</f>
      </c>
      <c r="J5906">
        <f>[1]资金台帐!J5906&amp;""</f>
      </c>
      <c r="N5906">
        <f>[1]资金台帐!N5906</f>
      </c>
      <c r="O5906">
        <f>[1]资金台帐!O5906&amp;""</f>
      </c>
      <c r="P5906">
        <f>[1]资金台帐!P5906&amp;""</f>
      </c>
      <c r="Q5906">
        <f>[1]资金台帐!Q5906&amp;""</f>
      </c>
      <c r="T5906">
        <f>[1]资金台帐!T5906&amp;""</f>
      </c>
      <c r="U5906">
        <f>[1]资金台帐!U5906&amp;""</f>
      </c>
      <c r="W5906">
        <f>[1]资金台帐!W5906&amp;""</f>
      </c>
      <c r="X5906">
        <f>[1]资金台帐!X5906&amp;""</f>
      </c>
      <c r="AB5906">
        <f>[1]资金台帐!AB5906</f>
        <v>0</v>
      </c>
      <c r="AC5906">
        <f>[1]资金台帐!AC5906</f>
        <v>0</v>
      </c>
      <c r="AD5906">
        <f>[1]资金台帐!AD5906</f>
        <v>0</v>
      </c>
      <c r="AJ5906">
        <f>[1]资金台帐!AJ5906</f>
        <v>0</v>
      </c>
      <c r="AK5906">
        <f>[1]资金台帐!AK5906</f>
        <v>0</v>
      </c>
      <c r="BA5906" s="22">
        <f t="shared" si="0"/>
      </c>
    </row>
    <row r="5907">
      <c r="B5907">
        <f>[1]资金台帐!B5907&amp;""</f>
      </c>
      <c r="H5907">
        <f>[1]资金台帐!H5907&amp;""</f>
      </c>
      <c r="J5907">
        <f>[1]资金台帐!J5907&amp;""</f>
      </c>
      <c r="N5907">
        <f>[1]资金台帐!N5907</f>
      </c>
      <c r="O5907">
        <f>[1]资金台帐!O5907&amp;""</f>
      </c>
      <c r="P5907">
        <f>[1]资金台帐!P5907&amp;""</f>
      </c>
      <c r="Q5907">
        <f>[1]资金台帐!Q5907&amp;""</f>
      </c>
      <c r="T5907">
        <f>[1]资金台帐!T5907&amp;""</f>
      </c>
      <c r="U5907">
        <f>[1]资金台帐!U5907&amp;""</f>
      </c>
      <c r="W5907">
        <f>[1]资金台帐!W5907&amp;""</f>
      </c>
      <c r="X5907">
        <f>[1]资金台帐!X5907&amp;""</f>
      </c>
      <c r="AB5907">
        <f>[1]资金台帐!AB5907</f>
        <v>0</v>
      </c>
      <c r="AC5907">
        <f>[1]资金台帐!AC5907</f>
        <v>0</v>
      </c>
      <c r="AD5907">
        <f>[1]资金台帐!AD5907</f>
        <v>0</v>
      </c>
      <c r="AJ5907">
        <f>[1]资金台帐!AJ5907</f>
        <v>0</v>
      </c>
      <c r="AK5907">
        <f>[1]资金台帐!AK5907</f>
        <v>0</v>
      </c>
      <c r="BA5907" s="22">
        <f t="shared" si="0"/>
      </c>
    </row>
    <row r="5908">
      <c r="B5908">
        <f>[1]资金台帐!B5908&amp;""</f>
      </c>
      <c r="H5908">
        <f>[1]资金台帐!H5908&amp;""</f>
      </c>
      <c r="J5908">
        <f>[1]资金台帐!J5908&amp;""</f>
      </c>
      <c r="N5908">
        <f>[1]资金台帐!N5908</f>
      </c>
      <c r="O5908">
        <f>[1]资金台帐!O5908&amp;""</f>
      </c>
      <c r="P5908">
        <f>[1]资金台帐!P5908&amp;""</f>
      </c>
      <c r="Q5908">
        <f>[1]资金台帐!Q5908&amp;""</f>
      </c>
      <c r="T5908">
        <f>[1]资金台帐!T5908&amp;""</f>
      </c>
      <c r="U5908">
        <f>[1]资金台帐!U5908&amp;""</f>
      </c>
      <c r="W5908">
        <f>[1]资金台帐!W5908&amp;""</f>
      </c>
      <c r="X5908">
        <f>[1]资金台帐!X5908&amp;""</f>
      </c>
      <c r="AB5908">
        <f>[1]资金台帐!AB5908</f>
        <v>0</v>
      </c>
      <c r="AC5908">
        <f>[1]资金台帐!AC5908</f>
        <v>0</v>
      </c>
      <c r="AD5908">
        <f>[1]资金台帐!AD5908</f>
        <v>0</v>
      </c>
      <c r="AJ5908">
        <f>[1]资金台帐!AJ5908</f>
        <v>0</v>
      </c>
      <c r="AK5908">
        <f>[1]资金台帐!AK5908</f>
        <v>0</v>
      </c>
      <c r="BA5908" s="22">
        <f t="shared" si="0"/>
      </c>
    </row>
    <row r="5909">
      <c r="B5909">
        <f>[1]资金台帐!B5909&amp;""</f>
      </c>
      <c r="H5909">
        <f>[1]资金台帐!H5909&amp;""</f>
      </c>
      <c r="J5909">
        <f>[1]资金台帐!J5909&amp;""</f>
      </c>
      <c r="N5909">
        <f>[1]资金台帐!N5909</f>
      </c>
      <c r="O5909">
        <f>[1]资金台帐!O5909&amp;""</f>
      </c>
      <c r="P5909">
        <f>[1]资金台帐!P5909&amp;""</f>
      </c>
      <c r="Q5909">
        <f>[1]资金台帐!Q5909&amp;""</f>
      </c>
      <c r="T5909">
        <f>[1]资金台帐!T5909&amp;""</f>
      </c>
      <c r="U5909">
        <f>[1]资金台帐!U5909&amp;""</f>
      </c>
      <c r="W5909">
        <f>[1]资金台帐!W5909&amp;""</f>
      </c>
      <c r="X5909">
        <f>[1]资金台帐!X5909&amp;""</f>
      </c>
      <c r="AB5909">
        <f>[1]资金台帐!AB5909</f>
        <v>0</v>
      </c>
      <c r="AC5909">
        <f>[1]资金台帐!AC5909</f>
        <v>0</v>
      </c>
      <c r="AD5909">
        <f>[1]资金台帐!AD5909</f>
        <v>0</v>
      </c>
      <c r="AJ5909">
        <f>[1]资金台帐!AJ5909</f>
        <v>0</v>
      </c>
      <c r="AK5909">
        <f>[1]资金台帐!AK5909</f>
        <v>0</v>
      </c>
      <c r="BA5909" s="22">
        <f t="shared" si="0"/>
      </c>
    </row>
    <row r="5910">
      <c r="B5910">
        <f>[1]资金台帐!B5910&amp;""</f>
      </c>
      <c r="H5910">
        <f>[1]资金台帐!H5910&amp;""</f>
      </c>
      <c r="J5910">
        <f>[1]资金台帐!J5910&amp;""</f>
      </c>
      <c r="N5910">
        <f>[1]资金台帐!N5910</f>
      </c>
      <c r="O5910">
        <f>[1]资金台帐!O5910&amp;""</f>
      </c>
      <c r="P5910">
        <f>[1]资金台帐!P5910&amp;""</f>
      </c>
      <c r="Q5910">
        <f>[1]资金台帐!Q5910&amp;""</f>
      </c>
      <c r="T5910">
        <f>[1]资金台帐!T5910&amp;""</f>
      </c>
      <c r="U5910">
        <f>[1]资金台帐!U5910&amp;""</f>
      </c>
      <c r="W5910">
        <f>[1]资金台帐!W5910&amp;""</f>
      </c>
      <c r="X5910">
        <f>[1]资金台帐!X5910&amp;""</f>
      </c>
      <c r="AB5910">
        <f>[1]资金台帐!AB5910</f>
        <v>0</v>
      </c>
      <c r="AC5910">
        <f>[1]资金台帐!AC5910</f>
        <v>0</v>
      </c>
      <c r="AD5910">
        <f>[1]资金台帐!AD5910</f>
        <v>0</v>
      </c>
      <c r="AJ5910">
        <f>[1]资金台帐!AJ5910</f>
        <v>0</v>
      </c>
      <c r="AK5910">
        <f>[1]资金台帐!AK5910</f>
        <v>0</v>
      </c>
      <c r="BA5910" s="22">
        <f t="shared" si="0"/>
      </c>
    </row>
    <row r="5911">
      <c r="B5911">
        <f>[1]资金台帐!B5911&amp;""</f>
      </c>
      <c r="H5911">
        <f>[1]资金台帐!H5911&amp;""</f>
      </c>
      <c r="J5911">
        <f>[1]资金台帐!J5911&amp;""</f>
      </c>
      <c r="N5911">
        <f>[1]资金台帐!N5911</f>
      </c>
      <c r="O5911">
        <f>[1]资金台帐!O5911&amp;""</f>
      </c>
      <c r="P5911">
        <f>[1]资金台帐!P5911&amp;""</f>
      </c>
      <c r="Q5911">
        <f>[1]资金台帐!Q5911&amp;""</f>
      </c>
      <c r="T5911">
        <f>[1]资金台帐!T5911&amp;""</f>
      </c>
      <c r="U5911">
        <f>[1]资金台帐!U5911&amp;""</f>
      </c>
      <c r="W5911">
        <f>[1]资金台帐!W5911&amp;""</f>
      </c>
      <c r="X5911">
        <f>[1]资金台帐!X5911&amp;""</f>
      </c>
      <c r="AB5911">
        <f>[1]资金台帐!AB5911</f>
        <v>0</v>
      </c>
      <c r="AC5911">
        <f>[1]资金台帐!AC5911</f>
        <v>0</v>
      </c>
      <c r="AD5911">
        <f>[1]资金台帐!AD5911</f>
        <v>0</v>
      </c>
      <c r="AJ5911">
        <f>[1]资金台帐!AJ5911</f>
        <v>0</v>
      </c>
      <c r="AK5911">
        <f>[1]资金台帐!AK5911</f>
        <v>0</v>
      </c>
      <c r="BA5911" s="22">
        <f t="shared" si="0"/>
      </c>
    </row>
    <row r="5912">
      <c r="B5912">
        <f>[1]资金台帐!B5912&amp;""</f>
      </c>
      <c r="H5912">
        <f>[1]资金台帐!H5912&amp;""</f>
      </c>
      <c r="J5912">
        <f>[1]资金台帐!J5912&amp;""</f>
      </c>
      <c r="N5912">
        <f>[1]资金台帐!N5912</f>
      </c>
      <c r="O5912">
        <f>[1]资金台帐!O5912&amp;""</f>
      </c>
      <c r="P5912">
        <f>[1]资金台帐!P5912&amp;""</f>
      </c>
      <c r="Q5912">
        <f>[1]资金台帐!Q5912&amp;""</f>
      </c>
      <c r="T5912">
        <f>[1]资金台帐!T5912&amp;""</f>
      </c>
      <c r="U5912">
        <f>[1]资金台帐!U5912&amp;""</f>
      </c>
      <c r="W5912">
        <f>[1]资金台帐!W5912&amp;""</f>
      </c>
      <c r="X5912">
        <f>[1]资金台帐!X5912&amp;""</f>
      </c>
      <c r="AB5912">
        <f>[1]资金台帐!AB5912</f>
        <v>0</v>
      </c>
      <c r="AC5912">
        <f>[1]资金台帐!AC5912</f>
        <v>0</v>
      </c>
      <c r="AD5912">
        <f>[1]资金台帐!AD5912</f>
        <v>0</v>
      </c>
      <c r="AJ5912">
        <f>[1]资金台帐!AJ5912</f>
        <v>0</v>
      </c>
      <c r="AK5912">
        <f>[1]资金台帐!AK5912</f>
        <v>0</v>
      </c>
      <c r="BA5912" s="22">
        <f t="shared" si="0"/>
      </c>
    </row>
    <row r="5913">
      <c r="B5913">
        <f>[1]资金台帐!B5913&amp;""</f>
      </c>
      <c r="H5913">
        <f>[1]资金台帐!H5913&amp;""</f>
      </c>
      <c r="J5913">
        <f>[1]资金台帐!J5913&amp;""</f>
      </c>
      <c r="N5913">
        <f>[1]资金台帐!N5913</f>
      </c>
      <c r="O5913">
        <f>[1]资金台帐!O5913&amp;""</f>
      </c>
      <c r="P5913">
        <f>[1]资金台帐!P5913&amp;""</f>
      </c>
      <c r="Q5913">
        <f>[1]资金台帐!Q5913&amp;""</f>
      </c>
      <c r="T5913">
        <f>[1]资金台帐!T5913&amp;""</f>
      </c>
      <c r="U5913">
        <f>[1]资金台帐!U5913&amp;""</f>
      </c>
      <c r="W5913">
        <f>[1]资金台帐!W5913&amp;""</f>
      </c>
      <c r="X5913">
        <f>[1]资金台帐!X5913&amp;""</f>
      </c>
      <c r="AB5913">
        <f>[1]资金台帐!AB5913</f>
        <v>0</v>
      </c>
      <c r="AC5913">
        <f>[1]资金台帐!AC5913</f>
        <v>0</v>
      </c>
      <c r="AD5913">
        <f>[1]资金台帐!AD5913</f>
        <v>0</v>
      </c>
      <c r="AJ5913">
        <f>[1]资金台帐!AJ5913</f>
        <v>0</v>
      </c>
      <c r="AK5913">
        <f>[1]资金台帐!AK5913</f>
        <v>0</v>
      </c>
      <c r="BA5913" s="22">
        <f t="shared" si="0"/>
      </c>
    </row>
    <row r="5914">
      <c r="B5914">
        <f>[1]资金台帐!B5914&amp;""</f>
      </c>
      <c r="H5914">
        <f>[1]资金台帐!H5914&amp;""</f>
      </c>
      <c r="J5914">
        <f>[1]资金台帐!J5914&amp;""</f>
      </c>
      <c r="N5914">
        <f>[1]资金台帐!N5914</f>
      </c>
      <c r="O5914">
        <f>[1]资金台帐!O5914&amp;""</f>
      </c>
      <c r="P5914">
        <f>[1]资金台帐!P5914&amp;""</f>
      </c>
      <c r="Q5914">
        <f>[1]资金台帐!Q5914&amp;""</f>
      </c>
      <c r="T5914">
        <f>[1]资金台帐!T5914&amp;""</f>
      </c>
      <c r="U5914">
        <f>[1]资金台帐!U5914&amp;""</f>
      </c>
      <c r="W5914">
        <f>[1]资金台帐!W5914&amp;""</f>
      </c>
      <c r="X5914">
        <f>[1]资金台帐!X5914&amp;""</f>
      </c>
      <c r="AB5914">
        <f>[1]资金台帐!AB5914</f>
        <v>0</v>
      </c>
      <c r="AC5914">
        <f>[1]资金台帐!AC5914</f>
        <v>0</v>
      </c>
      <c r="AD5914">
        <f>[1]资金台帐!AD5914</f>
        <v>0</v>
      </c>
      <c r="AJ5914">
        <f>[1]资金台帐!AJ5914</f>
        <v>0</v>
      </c>
      <c r="AK5914">
        <f>[1]资金台帐!AK5914</f>
        <v>0</v>
      </c>
      <c r="BA5914" s="22">
        <f t="shared" si="0"/>
      </c>
    </row>
    <row r="5915">
      <c r="B5915">
        <f>[1]资金台帐!B5915&amp;""</f>
      </c>
      <c r="H5915">
        <f>[1]资金台帐!H5915&amp;""</f>
      </c>
      <c r="J5915">
        <f>[1]资金台帐!J5915&amp;""</f>
      </c>
      <c r="N5915">
        <f>[1]资金台帐!N5915</f>
      </c>
      <c r="O5915">
        <f>[1]资金台帐!O5915&amp;""</f>
      </c>
      <c r="P5915">
        <f>[1]资金台帐!P5915&amp;""</f>
      </c>
      <c r="Q5915">
        <f>[1]资金台帐!Q5915&amp;""</f>
      </c>
      <c r="T5915">
        <f>[1]资金台帐!T5915&amp;""</f>
      </c>
      <c r="U5915">
        <f>[1]资金台帐!U5915&amp;""</f>
      </c>
      <c r="W5915">
        <f>[1]资金台帐!W5915&amp;""</f>
      </c>
      <c r="X5915">
        <f>[1]资金台帐!X5915&amp;""</f>
      </c>
      <c r="AB5915">
        <f>[1]资金台帐!AB5915</f>
        <v>0</v>
      </c>
      <c r="AC5915">
        <f>[1]资金台帐!AC5915</f>
        <v>0</v>
      </c>
      <c r="AD5915">
        <f>[1]资金台帐!AD5915</f>
        <v>0</v>
      </c>
      <c r="AJ5915">
        <f>[1]资金台帐!AJ5915</f>
        <v>0</v>
      </c>
      <c r="AK5915">
        <f>[1]资金台帐!AK5915</f>
        <v>0</v>
      </c>
      <c r="BA5915" s="22">
        <f t="shared" si="0"/>
      </c>
    </row>
    <row r="5916">
      <c r="B5916">
        <f>[1]资金台帐!B5916&amp;""</f>
      </c>
      <c r="H5916">
        <f>[1]资金台帐!H5916&amp;""</f>
      </c>
      <c r="J5916">
        <f>[1]资金台帐!J5916&amp;""</f>
      </c>
      <c r="N5916">
        <f>[1]资金台帐!N5916</f>
      </c>
      <c r="O5916">
        <f>[1]资金台帐!O5916&amp;""</f>
      </c>
      <c r="P5916">
        <f>[1]资金台帐!P5916&amp;""</f>
      </c>
      <c r="Q5916">
        <f>[1]资金台帐!Q5916&amp;""</f>
      </c>
      <c r="T5916">
        <f>[1]资金台帐!T5916&amp;""</f>
      </c>
      <c r="U5916">
        <f>[1]资金台帐!U5916&amp;""</f>
      </c>
      <c r="W5916">
        <f>[1]资金台帐!W5916&amp;""</f>
      </c>
      <c r="X5916">
        <f>[1]资金台帐!X5916&amp;""</f>
      </c>
      <c r="AB5916">
        <f>[1]资金台帐!AB5916</f>
        <v>0</v>
      </c>
      <c r="AC5916">
        <f>[1]资金台帐!AC5916</f>
        <v>0</v>
      </c>
      <c r="AD5916">
        <f>[1]资金台帐!AD5916</f>
        <v>0</v>
      </c>
      <c r="AJ5916">
        <f>[1]资金台帐!AJ5916</f>
        <v>0</v>
      </c>
      <c r="AK5916">
        <f>[1]资金台帐!AK5916</f>
        <v>0</v>
      </c>
      <c r="BA5916" s="22">
        <f t="shared" si="0"/>
      </c>
    </row>
    <row r="5917">
      <c r="B5917">
        <f>[1]资金台帐!B5917&amp;""</f>
      </c>
      <c r="H5917">
        <f>[1]资金台帐!H5917&amp;""</f>
      </c>
      <c r="J5917">
        <f>[1]资金台帐!J5917&amp;""</f>
      </c>
      <c r="N5917">
        <f>[1]资金台帐!N5917</f>
      </c>
      <c r="O5917">
        <f>[1]资金台帐!O5917&amp;""</f>
      </c>
      <c r="P5917">
        <f>[1]资金台帐!P5917&amp;""</f>
      </c>
      <c r="Q5917">
        <f>[1]资金台帐!Q5917&amp;""</f>
      </c>
      <c r="T5917">
        <f>[1]资金台帐!T5917&amp;""</f>
      </c>
      <c r="U5917">
        <f>[1]资金台帐!U5917&amp;""</f>
      </c>
      <c r="W5917">
        <f>[1]资金台帐!W5917&amp;""</f>
      </c>
      <c r="X5917">
        <f>[1]资金台帐!X5917&amp;""</f>
      </c>
      <c r="AB5917">
        <f>[1]资金台帐!AB5917</f>
        <v>0</v>
      </c>
      <c r="AC5917">
        <f>[1]资金台帐!AC5917</f>
        <v>0</v>
      </c>
      <c r="AD5917">
        <f>[1]资金台帐!AD5917</f>
        <v>0</v>
      </c>
      <c r="AJ5917">
        <f>[1]资金台帐!AJ5917</f>
        <v>0</v>
      </c>
      <c r="AK5917">
        <f>[1]资金台帐!AK5917</f>
        <v>0</v>
      </c>
      <c r="BA5917" s="22">
        <f t="shared" si="0"/>
      </c>
    </row>
    <row r="5918">
      <c r="B5918">
        <f>[1]资金台帐!B5918&amp;""</f>
      </c>
      <c r="H5918">
        <f>[1]资金台帐!H5918&amp;""</f>
      </c>
      <c r="J5918">
        <f>[1]资金台帐!J5918&amp;""</f>
      </c>
      <c r="N5918">
        <f>[1]资金台帐!N5918</f>
      </c>
      <c r="O5918">
        <f>[1]资金台帐!O5918&amp;""</f>
      </c>
      <c r="P5918">
        <f>[1]资金台帐!P5918&amp;""</f>
      </c>
      <c r="Q5918">
        <f>[1]资金台帐!Q5918&amp;""</f>
      </c>
      <c r="T5918">
        <f>[1]资金台帐!T5918&amp;""</f>
      </c>
      <c r="U5918">
        <f>[1]资金台帐!U5918&amp;""</f>
      </c>
      <c r="W5918">
        <f>[1]资金台帐!W5918&amp;""</f>
      </c>
      <c r="X5918">
        <f>[1]资金台帐!X5918&amp;""</f>
      </c>
      <c r="AB5918">
        <f>[1]资金台帐!AB5918</f>
        <v>0</v>
      </c>
      <c r="AC5918">
        <f>[1]资金台帐!AC5918</f>
        <v>0</v>
      </c>
      <c r="AD5918">
        <f>[1]资金台帐!AD5918</f>
        <v>0</v>
      </c>
      <c r="AJ5918">
        <f>[1]资金台帐!AJ5918</f>
        <v>0</v>
      </c>
      <c r="AK5918">
        <f>[1]资金台帐!AK5918</f>
        <v>0</v>
      </c>
      <c r="BA5918" s="22">
        <f t="shared" si="0"/>
      </c>
    </row>
    <row r="5919">
      <c r="B5919">
        <f>[1]资金台帐!B5919&amp;""</f>
      </c>
      <c r="H5919">
        <f>[1]资金台帐!H5919&amp;""</f>
      </c>
      <c r="J5919">
        <f>[1]资金台帐!J5919&amp;""</f>
      </c>
      <c r="N5919">
        <f>[1]资金台帐!N5919</f>
      </c>
      <c r="O5919">
        <f>[1]资金台帐!O5919&amp;""</f>
      </c>
      <c r="P5919">
        <f>[1]资金台帐!P5919&amp;""</f>
      </c>
      <c r="Q5919">
        <f>[1]资金台帐!Q5919&amp;""</f>
      </c>
      <c r="T5919">
        <f>[1]资金台帐!T5919&amp;""</f>
      </c>
      <c r="U5919">
        <f>[1]资金台帐!U5919&amp;""</f>
      </c>
      <c r="W5919">
        <f>[1]资金台帐!W5919&amp;""</f>
      </c>
      <c r="X5919">
        <f>[1]资金台帐!X5919&amp;""</f>
      </c>
      <c r="AB5919">
        <f>[1]资金台帐!AB5919</f>
        <v>0</v>
      </c>
      <c r="AC5919">
        <f>[1]资金台帐!AC5919</f>
        <v>0</v>
      </c>
      <c r="AD5919">
        <f>[1]资金台帐!AD5919</f>
        <v>0</v>
      </c>
      <c r="AJ5919">
        <f>[1]资金台帐!AJ5919</f>
        <v>0</v>
      </c>
      <c r="AK5919">
        <f>[1]资金台帐!AK5919</f>
        <v>0</v>
      </c>
      <c r="BA5919" s="22">
        <f t="shared" si="0"/>
      </c>
    </row>
    <row r="5920">
      <c r="B5920">
        <f>[1]资金台帐!B5920&amp;""</f>
      </c>
      <c r="H5920">
        <f>[1]资金台帐!H5920&amp;""</f>
      </c>
      <c r="J5920">
        <f>[1]资金台帐!J5920&amp;""</f>
      </c>
      <c r="N5920">
        <f>[1]资金台帐!N5920</f>
      </c>
      <c r="O5920">
        <f>[1]资金台帐!O5920&amp;""</f>
      </c>
      <c r="P5920">
        <f>[1]资金台帐!P5920&amp;""</f>
      </c>
      <c r="Q5920">
        <f>[1]资金台帐!Q5920&amp;""</f>
      </c>
      <c r="T5920">
        <f>[1]资金台帐!T5920&amp;""</f>
      </c>
      <c r="U5920">
        <f>[1]资金台帐!U5920&amp;""</f>
      </c>
      <c r="W5920">
        <f>[1]资金台帐!W5920&amp;""</f>
      </c>
      <c r="X5920">
        <f>[1]资金台帐!X5920&amp;""</f>
      </c>
      <c r="AB5920">
        <f>[1]资金台帐!AB5920</f>
        <v>0</v>
      </c>
      <c r="AC5920">
        <f>[1]资金台帐!AC5920</f>
        <v>0</v>
      </c>
      <c r="AD5920">
        <f>[1]资金台帐!AD5920</f>
        <v>0</v>
      </c>
      <c r="AJ5920">
        <f>[1]资金台帐!AJ5920</f>
        <v>0</v>
      </c>
      <c r="AK5920">
        <f>[1]资金台帐!AK5920</f>
        <v>0</v>
      </c>
      <c r="BA5920" s="22">
        <f t="shared" si="0"/>
      </c>
    </row>
    <row r="5921">
      <c r="B5921">
        <f>[1]资金台帐!B5921&amp;""</f>
      </c>
      <c r="H5921">
        <f>[1]资金台帐!H5921&amp;""</f>
      </c>
      <c r="J5921">
        <f>[1]资金台帐!J5921&amp;""</f>
      </c>
      <c r="N5921">
        <f>[1]资金台帐!N5921</f>
      </c>
      <c r="O5921">
        <f>[1]资金台帐!O5921&amp;""</f>
      </c>
      <c r="P5921">
        <f>[1]资金台帐!P5921&amp;""</f>
      </c>
      <c r="Q5921">
        <f>[1]资金台帐!Q5921&amp;""</f>
      </c>
      <c r="T5921">
        <f>[1]资金台帐!T5921&amp;""</f>
      </c>
      <c r="U5921">
        <f>[1]资金台帐!U5921&amp;""</f>
      </c>
      <c r="W5921">
        <f>[1]资金台帐!W5921&amp;""</f>
      </c>
      <c r="X5921">
        <f>[1]资金台帐!X5921&amp;""</f>
      </c>
      <c r="AB5921">
        <f>[1]资金台帐!AB5921</f>
        <v>0</v>
      </c>
      <c r="AC5921">
        <f>[1]资金台帐!AC5921</f>
        <v>0</v>
      </c>
      <c r="AD5921">
        <f>[1]资金台帐!AD5921</f>
        <v>0</v>
      </c>
      <c r="AJ5921">
        <f>[1]资金台帐!AJ5921</f>
        <v>0</v>
      </c>
      <c r="AK5921">
        <f>[1]资金台帐!AK5921</f>
        <v>0</v>
      </c>
      <c r="BA5921" s="22">
        <f t="shared" si="0"/>
      </c>
    </row>
    <row r="5922">
      <c r="B5922">
        <f>[1]资金台帐!B5922&amp;""</f>
      </c>
      <c r="H5922">
        <f>[1]资金台帐!H5922&amp;""</f>
      </c>
      <c r="J5922">
        <f>[1]资金台帐!J5922&amp;""</f>
      </c>
      <c r="N5922">
        <f>[1]资金台帐!N5922</f>
      </c>
      <c r="O5922">
        <f>[1]资金台帐!O5922&amp;""</f>
      </c>
      <c r="P5922">
        <f>[1]资金台帐!P5922&amp;""</f>
      </c>
      <c r="Q5922">
        <f>[1]资金台帐!Q5922&amp;""</f>
      </c>
      <c r="T5922">
        <f>[1]资金台帐!T5922&amp;""</f>
      </c>
      <c r="U5922">
        <f>[1]资金台帐!U5922&amp;""</f>
      </c>
      <c r="W5922">
        <f>[1]资金台帐!W5922&amp;""</f>
      </c>
      <c r="X5922">
        <f>[1]资金台帐!X5922&amp;""</f>
      </c>
      <c r="AB5922">
        <f>[1]资金台帐!AB5922</f>
        <v>0</v>
      </c>
      <c r="AC5922">
        <f>[1]资金台帐!AC5922</f>
        <v>0</v>
      </c>
      <c r="AD5922">
        <f>[1]资金台帐!AD5922</f>
        <v>0</v>
      </c>
      <c r="AJ5922">
        <f>[1]资金台帐!AJ5922</f>
        <v>0</v>
      </c>
      <c r="AK5922">
        <f>[1]资金台帐!AK5922</f>
        <v>0</v>
      </c>
      <c r="BA5922" s="22">
        <f t="shared" si="0"/>
      </c>
    </row>
    <row r="5923">
      <c r="B5923">
        <f>[1]资金台帐!B5923&amp;""</f>
      </c>
      <c r="H5923">
        <f>[1]资金台帐!H5923&amp;""</f>
      </c>
      <c r="J5923">
        <f>[1]资金台帐!J5923&amp;""</f>
      </c>
      <c r="N5923">
        <f>[1]资金台帐!N5923</f>
      </c>
      <c r="O5923">
        <f>[1]资金台帐!O5923&amp;""</f>
      </c>
      <c r="P5923">
        <f>[1]资金台帐!P5923&amp;""</f>
      </c>
      <c r="Q5923">
        <f>[1]资金台帐!Q5923&amp;""</f>
      </c>
      <c r="T5923">
        <f>[1]资金台帐!T5923&amp;""</f>
      </c>
      <c r="U5923">
        <f>[1]资金台帐!U5923&amp;""</f>
      </c>
      <c r="W5923">
        <f>[1]资金台帐!W5923&amp;""</f>
      </c>
      <c r="X5923">
        <f>[1]资金台帐!X5923&amp;""</f>
      </c>
      <c r="AB5923">
        <f>[1]资金台帐!AB5923</f>
        <v>0</v>
      </c>
      <c r="AC5923">
        <f>[1]资金台帐!AC5923</f>
        <v>0</v>
      </c>
      <c r="AD5923">
        <f>[1]资金台帐!AD5923</f>
        <v>0</v>
      </c>
      <c r="AJ5923">
        <f>[1]资金台帐!AJ5923</f>
        <v>0</v>
      </c>
      <c r="AK5923">
        <f>[1]资金台帐!AK5923</f>
        <v>0</v>
      </c>
      <c r="BA5923" s="22">
        <f t="shared" si="0"/>
      </c>
    </row>
    <row r="5924">
      <c r="B5924">
        <f>[1]资金台帐!B5924&amp;""</f>
      </c>
      <c r="H5924">
        <f>[1]资金台帐!H5924&amp;""</f>
      </c>
      <c r="J5924">
        <f>[1]资金台帐!J5924&amp;""</f>
      </c>
      <c r="N5924">
        <f>[1]资金台帐!N5924</f>
      </c>
      <c r="O5924">
        <f>[1]资金台帐!O5924&amp;""</f>
      </c>
      <c r="P5924">
        <f>[1]资金台帐!P5924&amp;""</f>
      </c>
      <c r="Q5924">
        <f>[1]资金台帐!Q5924&amp;""</f>
      </c>
      <c r="T5924">
        <f>[1]资金台帐!T5924&amp;""</f>
      </c>
      <c r="U5924">
        <f>[1]资金台帐!U5924&amp;""</f>
      </c>
      <c r="W5924">
        <f>[1]资金台帐!W5924&amp;""</f>
      </c>
      <c r="X5924">
        <f>[1]资金台帐!X5924&amp;""</f>
      </c>
      <c r="AB5924">
        <f>[1]资金台帐!AB5924</f>
        <v>0</v>
      </c>
      <c r="AC5924">
        <f>[1]资金台帐!AC5924</f>
        <v>0</v>
      </c>
      <c r="AD5924">
        <f>[1]资金台帐!AD5924</f>
        <v>0</v>
      </c>
      <c r="AJ5924">
        <f>[1]资金台帐!AJ5924</f>
        <v>0</v>
      </c>
      <c r="AK5924">
        <f>[1]资金台帐!AK5924</f>
        <v>0</v>
      </c>
      <c r="BA5924" s="22">
        <f t="shared" si="0"/>
      </c>
    </row>
    <row r="5925">
      <c r="B5925">
        <f>[1]资金台帐!B5925&amp;""</f>
      </c>
      <c r="H5925">
        <f>[1]资金台帐!H5925&amp;""</f>
      </c>
      <c r="J5925">
        <f>[1]资金台帐!J5925&amp;""</f>
      </c>
      <c r="N5925">
        <f>[1]资金台帐!N5925</f>
      </c>
      <c r="O5925">
        <f>[1]资金台帐!O5925&amp;""</f>
      </c>
      <c r="P5925">
        <f>[1]资金台帐!P5925&amp;""</f>
      </c>
      <c r="Q5925">
        <f>[1]资金台帐!Q5925&amp;""</f>
      </c>
      <c r="T5925">
        <f>[1]资金台帐!T5925&amp;""</f>
      </c>
      <c r="U5925">
        <f>[1]资金台帐!U5925&amp;""</f>
      </c>
      <c r="W5925">
        <f>[1]资金台帐!W5925&amp;""</f>
      </c>
      <c r="X5925">
        <f>[1]资金台帐!X5925&amp;""</f>
      </c>
      <c r="AB5925">
        <f>[1]资金台帐!AB5925</f>
        <v>0</v>
      </c>
      <c r="AC5925">
        <f>[1]资金台帐!AC5925</f>
        <v>0</v>
      </c>
      <c r="AD5925">
        <f>[1]资金台帐!AD5925</f>
        <v>0</v>
      </c>
      <c r="AJ5925">
        <f>[1]资金台帐!AJ5925</f>
        <v>0</v>
      </c>
      <c r="AK5925">
        <f>[1]资金台帐!AK5925</f>
        <v>0</v>
      </c>
      <c r="BA5925" s="22">
        <f t="shared" si="0"/>
      </c>
    </row>
    <row r="5926">
      <c r="B5926">
        <f>[1]资金台帐!B5926&amp;""</f>
      </c>
      <c r="H5926">
        <f>[1]资金台帐!H5926&amp;""</f>
      </c>
      <c r="J5926">
        <f>[1]资金台帐!J5926&amp;""</f>
      </c>
      <c r="N5926">
        <f>[1]资金台帐!N5926</f>
      </c>
      <c r="O5926">
        <f>[1]资金台帐!O5926&amp;""</f>
      </c>
      <c r="P5926">
        <f>[1]资金台帐!P5926&amp;""</f>
      </c>
      <c r="Q5926">
        <f>[1]资金台帐!Q5926&amp;""</f>
      </c>
      <c r="T5926">
        <f>[1]资金台帐!T5926&amp;""</f>
      </c>
      <c r="U5926">
        <f>[1]资金台帐!U5926&amp;""</f>
      </c>
      <c r="W5926">
        <f>[1]资金台帐!W5926&amp;""</f>
      </c>
      <c r="X5926">
        <f>[1]资金台帐!X5926&amp;""</f>
      </c>
      <c r="AB5926">
        <f>[1]资金台帐!AB5926</f>
        <v>0</v>
      </c>
      <c r="AC5926">
        <f>[1]资金台帐!AC5926</f>
        <v>0</v>
      </c>
      <c r="AD5926">
        <f>[1]资金台帐!AD5926</f>
        <v>0</v>
      </c>
      <c r="AJ5926">
        <f>[1]资金台帐!AJ5926</f>
        <v>0</v>
      </c>
      <c r="AK5926">
        <f>[1]资金台帐!AK5926</f>
        <v>0</v>
      </c>
      <c r="BA5926" s="22">
        <f t="shared" si="0"/>
      </c>
    </row>
    <row r="5927">
      <c r="B5927">
        <f>[1]资金台帐!B5927&amp;""</f>
      </c>
      <c r="H5927">
        <f>[1]资金台帐!H5927&amp;""</f>
      </c>
      <c r="J5927">
        <f>[1]资金台帐!J5927&amp;""</f>
      </c>
      <c r="N5927">
        <f>[1]资金台帐!N5927</f>
      </c>
      <c r="O5927">
        <f>[1]资金台帐!O5927&amp;""</f>
      </c>
      <c r="P5927">
        <f>[1]资金台帐!P5927&amp;""</f>
      </c>
      <c r="Q5927">
        <f>[1]资金台帐!Q5927&amp;""</f>
      </c>
      <c r="T5927">
        <f>[1]资金台帐!T5927&amp;""</f>
      </c>
      <c r="U5927">
        <f>[1]资金台帐!U5927&amp;""</f>
      </c>
      <c r="W5927">
        <f>[1]资金台帐!W5927&amp;""</f>
      </c>
      <c r="X5927">
        <f>[1]资金台帐!X5927&amp;""</f>
      </c>
      <c r="AB5927">
        <f>[1]资金台帐!AB5927</f>
        <v>0</v>
      </c>
      <c r="AC5927">
        <f>[1]资金台帐!AC5927</f>
        <v>0</v>
      </c>
      <c r="AD5927">
        <f>[1]资金台帐!AD5927</f>
        <v>0</v>
      </c>
      <c r="AJ5927">
        <f>[1]资金台帐!AJ5927</f>
        <v>0</v>
      </c>
      <c r="AK5927">
        <f>[1]资金台帐!AK5927</f>
        <v>0</v>
      </c>
      <c r="BA5927" s="22">
        <f t="shared" si="0"/>
      </c>
    </row>
    <row r="5928">
      <c r="B5928">
        <f>[1]资金台帐!B5928&amp;""</f>
      </c>
      <c r="H5928">
        <f>[1]资金台帐!H5928&amp;""</f>
      </c>
      <c r="J5928">
        <f>[1]资金台帐!J5928&amp;""</f>
      </c>
      <c r="N5928">
        <f>[1]资金台帐!N5928</f>
      </c>
      <c r="O5928">
        <f>[1]资金台帐!O5928&amp;""</f>
      </c>
      <c r="P5928">
        <f>[1]资金台帐!P5928&amp;""</f>
      </c>
      <c r="Q5928">
        <f>[1]资金台帐!Q5928&amp;""</f>
      </c>
      <c r="T5928">
        <f>[1]资金台帐!T5928&amp;""</f>
      </c>
      <c r="U5928">
        <f>[1]资金台帐!U5928&amp;""</f>
      </c>
      <c r="W5928">
        <f>[1]资金台帐!W5928&amp;""</f>
      </c>
      <c r="X5928">
        <f>[1]资金台帐!X5928&amp;""</f>
      </c>
      <c r="AB5928">
        <f>[1]资金台帐!AB5928</f>
        <v>0</v>
      </c>
      <c r="AC5928">
        <f>[1]资金台帐!AC5928</f>
        <v>0</v>
      </c>
      <c r="AD5928">
        <f>[1]资金台帐!AD5928</f>
        <v>0</v>
      </c>
      <c r="AJ5928">
        <f>[1]资金台帐!AJ5928</f>
        <v>0</v>
      </c>
      <c r="AK5928">
        <f>[1]资金台帐!AK5928</f>
        <v>0</v>
      </c>
      <c r="BA5928" s="22">
        <f t="shared" si="0"/>
      </c>
    </row>
    <row r="5929">
      <c r="B5929">
        <f>[1]资金台帐!B5929&amp;""</f>
      </c>
      <c r="H5929">
        <f>[1]资金台帐!H5929&amp;""</f>
      </c>
      <c r="J5929">
        <f>[1]资金台帐!J5929&amp;""</f>
      </c>
      <c r="N5929">
        <f>[1]资金台帐!N5929</f>
      </c>
      <c r="O5929">
        <f>[1]资金台帐!O5929&amp;""</f>
      </c>
      <c r="P5929">
        <f>[1]资金台帐!P5929&amp;""</f>
      </c>
      <c r="Q5929">
        <f>[1]资金台帐!Q5929&amp;""</f>
      </c>
      <c r="T5929">
        <f>[1]资金台帐!T5929&amp;""</f>
      </c>
      <c r="U5929">
        <f>[1]资金台帐!U5929&amp;""</f>
      </c>
      <c r="W5929">
        <f>[1]资金台帐!W5929&amp;""</f>
      </c>
      <c r="X5929">
        <f>[1]资金台帐!X5929&amp;""</f>
      </c>
      <c r="AB5929">
        <f>[1]资金台帐!AB5929</f>
        <v>0</v>
      </c>
      <c r="AC5929">
        <f>[1]资金台帐!AC5929</f>
        <v>0</v>
      </c>
      <c r="AD5929">
        <f>[1]资金台帐!AD5929</f>
        <v>0</v>
      </c>
      <c r="AJ5929">
        <f>[1]资金台帐!AJ5929</f>
        <v>0</v>
      </c>
      <c r="AK5929">
        <f>[1]资金台帐!AK5929</f>
        <v>0</v>
      </c>
      <c r="BA5929" s="22">
        <f t="shared" si="0"/>
      </c>
    </row>
    <row r="5930">
      <c r="B5930">
        <f>[1]资金台帐!B5930&amp;""</f>
      </c>
      <c r="H5930">
        <f>[1]资金台帐!H5930&amp;""</f>
      </c>
      <c r="J5930">
        <f>[1]资金台帐!J5930&amp;""</f>
      </c>
      <c r="N5930">
        <f>[1]资金台帐!N5930</f>
      </c>
      <c r="O5930">
        <f>[1]资金台帐!O5930&amp;""</f>
      </c>
      <c r="P5930">
        <f>[1]资金台帐!P5930&amp;""</f>
      </c>
      <c r="Q5930">
        <f>[1]资金台帐!Q5930&amp;""</f>
      </c>
      <c r="T5930">
        <f>[1]资金台帐!T5930&amp;""</f>
      </c>
      <c r="U5930">
        <f>[1]资金台帐!U5930&amp;""</f>
      </c>
      <c r="W5930">
        <f>[1]资金台帐!W5930&amp;""</f>
      </c>
      <c r="X5930">
        <f>[1]资金台帐!X5930&amp;""</f>
      </c>
      <c r="AB5930">
        <f>[1]资金台帐!AB5930</f>
        <v>0</v>
      </c>
      <c r="AC5930">
        <f>[1]资金台帐!AC5930</f>
        <v>0</v>
      </c>
      <c r="AD5930">
        <f>[1]资金台帐!AD5930</f>
        <v>0</v>
      </c>
      <c r="AJ5930">
        <f>[1]资金台帐!AJ5930</f>
        <v>0</v>
      </c>
      <c r="AK5930">
        <f>[1]资金台帐!AK5930</f>
        <v>0</v>
      </c>
      <c r="BA5930" s="22">
        <f t="shared" si="0"/>
      </c>
    </row>
    <row r="5931">
      <c r="B5931">
        <f>[1]资金台帐!B5931&amp;""</f>
      </c>
      <c r="H5931">
        <f>[1]资金台帐!H5931&amp;""</f>
      </c>
      <c r="J5931">
        <f>[1]资金台帐!J5931&amp;""</f>
      </c>
      <c r="N5931">
        <f>[1]资金台帐!N5931</f>
      </c>
      <c r="O5931">
        <f>[1]资金台帐!O5931&amp;""</f>
      </c>
      <c r="P5931">
        <f>[1]资金台帐!P5931&amp;""</f>
      </c>
      <c r="Q5931">
        <f>[1]资金台帐!Q5931&amp;""</f>
      </c>
      <c r="T5931">
        <f>[1]资金台帐!T5931&amp;""</f>
      </c>
      <c r="U5931">
        <f>[1]资金台帐!U5931&amp;""</f>
      </c>
      <c r="W5931">
        <f>[1]资金台帐!W5931&amp;""</f>
      </c>
      <c r="X5931">
        <f>[1]资金台帐!X5931&amp;""</f>
      </c>
      <c r="AB5931">
        <f>[1]资金台帐!AB5931</f>
        <v>0</v>
      </c>
      <c r="AC5931">
        <f>[1]资金台帐!AC5931</f>
        <v>0</v>
      </c>
      <c r="AD5931">
        <f>[1]资金台帐!AD5931</f>
        <v>0</v>
      </c>
      <c r="AJ5931">
        <f>[1]资金台帐!AJ5931</f>
        <v>0</v>
      </c>
      <c r="AK5931">
        <f>[1]资金台帐!AK5931</f>
        <v>0</v>
      </c>
      <c r="BA5931" s="22">
        <f t="shared" si="0"/>
      </c>
    </row>
    <row r="5932">
      <c r="B5932">
        <f>[1]资金台帐!B5932&amp;""</f>
      </c>
      <c r="H5932">
        <f>[1]资金台帐!H5932&amp;""</f>
      </c>
      <c r="J5932">
        <f>[1]资金台帐!J5932&amp;""</f>
      </c>
      <c r="N5932">
        <f>[1]资金台帐!N5932</f>
      </c>
      <c r="O5932">
        <f>[1]资金台帐!O5932&amp;""</f>
      </c>
      <c r="P5932">
        <f>[1]资金台帐!P5932&amp;""</f>
      </c>
      <c r="Q5932">
        <f>[1]资金台帐!Q5932&amp;""</f>
      </c>
      <c r="T5932">
        <f>[1]资金台帐!T5932&amp;""</f>
      </c>
      <c r="U5932">
        <f>[1]资金台帐!U5932&amp;""</f>
      </c>
      <c r="W5932">
        <f>[1]资金台帐!W5932&amp;""</f>
      </c>
      <c r="X5932">
        <f>[1]资金台帐!X5932&amp;""</f>
      </c>
      <c r="AB5932">
        <f>[1]资金台帐!AB5932</f>
        <v>0</v>
      </c>
      <c r="AC5932">
        <f>[1]资金台帐!AC5932</f>
        <v>0</v>
      </c>
      <c r="AD5932">
        <f>[1]资金台帐!AD5932</f>
        <v>0</v>
      </c>
      <c r="AJ5932">
        <f>[1]资金台帐!AJ5932</f>
        <v>0</v>
      </c>
      <c r="AK5932">
        <f>[1]资金台帐!AK5932</f>
        <v>0</v>
      </c>
      <c r="BA5932" s="22">
        <f t="shared" si="0"/>
      </c>
    </row>
    <row r="5933">
      <c r="B5933">
        <f>[1]资金台帐!B5933&amp;""</f>
      </c>
      <c r="H5933">
        <f>[1]资金台帐!H5933&amp;""</f>
      </c>
      <c r="J5933">
        <f>[1]资金台帐!J5933&amp;""</f>
      </c>
      <c r="N5933">
        <f>[1]资金台帐!N5933</f>
      </c>
      <c r="O5933">
        <f>[1]资金台帐!O5933&amp;""</f>
      </c>
      <c r="P5933">
        <f>[1]资金台帐!P5933&amp;""</f>
      </c>
      <c r="Q5933">
        <f>[1]资金台帐!Q5933&amp;""</f>
      </c>
      <c r="T5933">
        <f>[1]资金台帐!T5933&amp;""</f>
      </c>
      <c r="U5933">
        <f>[1]资金台帐!U5933&amp;""</f>
      </c>
      <c r="W5933">
        <f>[1]资金台帐!W5933&amp;""</f>
      </c>
      <c r="X5933">
        <f>[1]资金台帐!X5933&amp;""</f>
      </c>
      <c r="AB5933">
        <f>[1]资金台帐!AB5933</f>
        <v>0</v>
      </c>
      <c r="AC5933">
        <f>[1]资金台帐!AC5933</f>
        <v>0</v>
      </c>
      <c r="AD5933">
        <f>[1]资金台帐!AD5933</f>
        <v>0</v>
      </c>
      <c r="AJ5933">
        <f>[1]资金台帐!AJ5933</f>
        <v>0</v>
      </c>
      <c r="AK5933">
        <f>[1]资金台帐!AK5933</f>
        <v>0</v>
      </c>
      <c r="BA5933" s="22">
        <f t="shared" si="0"/>
      </c>
    </row>
    <row r="5934">
      <c r="B5934">
        <f>[1]资金台帐!B5934&amp;""</f>
      </c>
      <c r="H5934">
        <f>[1]资金台帐!H5934&amp;""</f>
      </c>
      <c r="J5934">
        <f>[1]资金台帐!J5934&amp;""</f>
      </c>
      <c r="N5934">
        <f>[1]资金台帐!N5934</f>
      </c>
      <c r="O5934">
        <f>[1]资金台帐!O5934&amp;""</f>
      </c>
      <c r="P5934">
        <f>[1]资金台帐!P5934&amp;""</f>
      </c>
      <c r="Q5934">
        <f>[1]资金台帐!Q5934&amp;""</f>
      </c>
      <c r="T5934">
        <f>[1]资金台帐!T5934&amp;""</f>
      </c>
      <c r="U5934">
        <f>[1]资金台帐!U5934&amp;""</f>
      </c>
      <c r="W5934">
        <f>[1]资金台帐!W5934&amp;""</f>
      </c>
      <c r="X5934">
        <f>[1]资金台帐!X5934&amp;""</f>
      </c>
      <c r="AB5934">
        <f>[1]资金台帐!AB5934</f>
        <v>0</v>
      </c>
      <c r="AC5934">
        <f>[1]资金台帐!AC5934</f>
        <v>0</v>
      </c>
      <c r="AD5934">
        <f>[1]资金台帐!AD5934</f>
        <v>0</v>
      </c>
      <c r="AJ5934">
        <f>[1]资金台帐!AJ5934</f>
        <v>0</v>
      </c>
      <c r="AK5934">
        <f>[1]资金台帐!AK5934</f>
        <v>0</v>
      </c>
      <c r="BA5934" s="22">
        <f t="shared" si="0"/>
      </c>
    </row>
    <row r="5935">
      <c r="B5935">
        <f>[1]资金台帐!B5935&amp;""</f>
      </c>
      <c r="H5935">
        <f>[1]资金台帐!H5935&amp;""</f>
      </c>
      <c r="J5935">
        <f>[1]资金台帐!J5935&amp;""</f>
      </c>
      <c r="N5935">
        <f>[1]资金台帐!N5935</f>
      </c>
      <c r="O5935">
        <f>[1]资金台帐!O5935&amp;""</f>
      </c>
      <c r="P5935">
        <f>[1]资金台帐!P5935&amp;""</f>
      </c>
      <c r="Q5935">
        <f>[1]资金台帐!Q5935&amp;""</f>
      </c>
      <c r="T5935">
        <f>[1]资金台帐!T5935&amp;""</f>
      </c>
      <c r="U5935">
        <f>[1]资金台帐!U5935&amp;""</f>
      </c>
      <c r="W5935">
        <f>[1]资金台帐!W5935&amp;""</f>
      </c>
      <c r="X5935">
        <f>[1]资金台帐!X5935&amp;""</f>
      </c>
      <c r="AB5935">
        <f>[1]资金台帐!AB5935</f>
        <v>0</v>
      </c>
      <c r="AC5935">
        <f>[1]资金台帐!AC5935</f>
        <v>0</v>
      </c>
      <c r="AD5935">
        <f>[1]资金台帐!AD5935</f>
        <v>0</v>
      </c>
      <c r="AJ5935">
        <f>[1]资金台帐!AJ5935</f>
        <v>0</v>
      </c>
      <c r="AK5935">
        <f>[1]资金台帐!AK5935</f>
        <v>0</v>
      </c>
      <c r="BA5935" s="22">
        <f t="shared" si="0"/>
      </c>
    </row>
    <row r="5936">
      <c r="B5936">
        <f>[1]资金台帐!B5936&amp;""</f>
      </c>
      <c r="H5936">
        <f>[1]资金台帐!H5936&amp;""</f>
      </c>
      <c r="J5936">
        <f>[1]资金台帐!J5936&amp;""</f>
      </c>
      <c r="N5936">
        <f>[1]资金台帐!N5936</f>
      </c>
      <c r="O5936">
        <f>[1]资金台帐!O5936&amp;""</f>
      </c>
      <c r="P5936">
        <f>[1]资金台帐!P5936&amp;""</f>
      </c>
      <c r="Q5936">
        <f>[1]资金台帐!Q5936&amp;""</f>
      </c>
      <c r="T5936">
        <f>[1]资金台帐!T5936&amp;""</f>
      </c>
      <c r="U5936">
        <f>[1]资金台帐!U5936&amp;""</f>
      </c>
      <c r="W5936">
        <f>[1]资金台帐!W5936&amp;""</f>
      </c>
      <c r="X5936">
        <f>[1]资金台帐!X5936&amp;""</f>
      </c>
      <c r="AB5936">
        <f>[1]资金台帐!AB5936</f>
        <v>0</v>
      </c>
      <c r="AC5936">
        <f>[1]资金台帐!AC5936</f>
        <v>0</v>
      </c>
      <c r="AD5936">
        <f>[1]资金台帐!AD5936</f>
        <v>0</v>
      </c>
      <c r="AJ5936">
        <f>[1]资金台帐!AJ5936</f>
        <v>0</v>
      </c>
      <c r="AK5936">
        <f>[1]资金台帐!AK5936</f>
        <v>0</v>
      </c>
      <c r="BA5936" s="22">
        <f t="shared" si="0"/>
      </c>
    </row>
    <row r="5937">
      <c r="B5937">
        <f>[1]资金台帐!B5937&amp;""</f>
      </c>
      <c r="H5937">
        <f>[1]资金台帐!H5937&amp;""</f>
      </c>
      <c r="J5937">
        <f>[1]资金台帐!J5937&amp;""</f>
      </c>
      <c r="N5937">
        <f>[1]资金台帐!N5937</f>
      </c>
      <c r="O5937">
        <f>[1]资金台帐!O5937&amp;""</f>
      </c>
      <c r="P5937">
        <f>[1]资金台帐!P5937&amp;""</f>
      </c>
      <c r="Q5937">
        <f>[1]资金台帐!Q5937&amp;""</f>
      </c>
      <c r="T5937">
        <f>[1]资金台帐!T5937&amp;""</f>
      </c>
      <c r="U5937">
        <f>[1]资金台帐!U5937&amp;""</f>
      </c>
      <c r="W5937">
        <f>[1]资金台帐!W5937&amp;""</f>
      </c>
      <c r="X5937">
        <f>[1]资金台帐!X5937&amp;""</f>
      </c>
      <c r="AB5937">
        <f>[1]资金台帐!AB5937</f>
        <v>0</v>
      </c>
      <c r="AC5937">
        <f>[1]资金台帐!AC5937</f>
        <v>0</v>
      </c>
      <c r="AD5937">
        <f>[1]资金台帐!AD5937</f>
        <v>0</v>
      </c>
      <c r="AJ5937">
        <f>[1]资金台帐!AJ5937</f>
        <v>0</v>
      </c>
      <c r="AK5937">
        <f>[1]资金台帐!AK5937</f>
        <v>0</v>
      </c>
      <c r="BA5937" s="22">
        <f t="shared" si="0"/>
      </c>
    </row>
    <row r="5938">
      <c r="B5938">
        <f>[1]资金台帐!B5938&amp;""</f>
      </c>
      <c r="H5938">
        <f>[1]资金台帐!H5938&amp;""</f>
      </c>
      <c r="J5938">
        <f>[1]资金台帐!J5938&amp;""</f>
      </c>
      <c r="N5938">
        <f>[1]资金台帐!N5938</f>
      </c>
      <c r="O5938">
        <f>[1]资金台帐!O5938&amp;""</f>
      </c>
      <c r="P5938">
        <f>[1]资金台帐!P5938&amp;""</f>
      </c>
      <c r="Q5938">
        <f>[1]资金台帐!Q5938&amp;""</f>
      </c>
      <c r="T5938">
        <f>[1]资金台帐!T5938&amp;""</f>
      </c>
      <c r="U5938">
        <f>[1]资金台帐!U5938&amp;""</f>
      </c>
      <c r="W5938">
        <f>[1]资金台帐!W5938&amp;""</f>
      </c>
      <c r="X5938">
        <f>[1]资金台帐!X5938&amp;""</f>
      </c>
      <c r="AB5938">
        <f>[1]资金台帐!AB5938</f>
        <v>0</v>
      </c>
      <c r="AC5938">
        <f>[1]资金台帐!AC5938</f>
        <v>0</v>
      </c>
      <c r="AD5938">
        <f>[1]资金台帐!AD5938</f>
        <v>0</v>
      </c>
      <c r="AJ5938">
        <f>[1]资金台帐!AJ5938</f>
        <v>0</v>
      </c>
      <c r="AK5938">
        <f>[1]资金台帐!AK5938</f>
        <v>0</v>
      </c>
      <c r="BA5938" s="22">
        <f t="shared" si="0"/>
      </c>
    </row>
    <row r="5939">
      <c r="B5939">
        <f>[1]资金台帐!B5939&amp;""</f>
      </c>
      <c r="H5939">
        <f>[1]资金台帐!H5939&amp;""</f>
      </c>
      <c r="J5939">
        <f>[1]资金台帐!J5939&amp;""</f>
      </c>
      <c r="N5939">
        <f>[1]资金台帐!N5939</f>
      </c>
      <c r="O5939">
        <f>[1]资金台帐!O5939&amp;""</f>
      </c>
      <c r="P5939">
        <f>[1]资金台帐!P5939&amp;""</f>
      </c>
      <c r="Q5939">
        <f>[1]资金台帐!Q5939&amp;""</f>
      </c>
      <c r="T5939">
        <f>[1]资金台帐!T5939&amp;""</f>
      </c>
      <c r="U5939">
        <f>[1]资金台帐!U5939&amp;""</f>
      </c>
      <c r="W5939">
        <f>[1]资金台帐!W5939&amp;""</f>
      </c>
      <c r="X5939">
        <f>[1]资金台帐!X5939&amp;""</f>
      </c>
      <c r="AB5939">
        <f>[1]资金台帐!AB5939</f>
        <v>0</v>
      </c>
      <c r="AC5939">
        <f>[1]资金台帐!AC5939</f>
        <v>0</v>
      </c>
      <c r="AD5939">
        <f>[1]资金台帐!AD5939</f>
        <v>0</v>
      </c>
      <c r="AJ5939">
        <f>[1]资金台帐!AJ5939</f>
        <v>0</v>
      </c>
      <c r="AK5939">
        <f>[1]资金台帐!AK5939</f>
        <v>0</v>
      </c>
      <c r="BA5939" s="22">
        <f t="shared" si="0"/>
      </c>
    </row>
    <row r="5940">
      <c r="B5940">
        <f>[1]资金台帐!B5940&amp;""</f>
      </c>
      <c r="H5940">
        <f>[1]资金台帐!H5940&amp;""</f>
      </c>
      <c r="J5940">
        <f>[1]资金台帐!J5940&amp;""</f>
      </c>
      <c r="N5940">
        <f>[1]资金台帐!N5940</f>
      </c>
      <c r="O5940">
        <f>[1]资金台帐!O5940&amp;""</f>
      </c>
      <c r="P5940">
        <f>[1]资金台帐!P5940&amp;""</f>
      </c>
      <c r="Q5940">
        <f>[1]资金台帐!Q5940&amp;""</f>
      </c>
      <c r="T5940">
        <f>[1]资金台帐!T5940&amp;""</f>
      </c>
      <c r="U5940">
        <f>[1]资金台帐!U5940&amp;""</f>
      </c>
      <c r="W5940">
        <f>[1]资金台帐!W5940&amp;""</f>
      </c>
      <c r="X5940">
        <f>[1]资金台帐!X5940&amp;""</f>
      </c>
      <c r="AB5940">
        <f>[1]资金台帐!AB5940</f>
        <v>0</v>
      </c>
      <c r="AC5940">
        <f>[1]资金台帐!AC5940</f>
        <v>0</v>
      </c>
      <c r="AD5940">
        <f>[1]资金台帐!AD5940</f>
        <v>0</v>
      </c>
      <c r="AJ5940">
        <f>[1]资金台帐!AJ5940</f>
        <v>0</v>
      </c>
      <c r="AK5940">
        <f>[1]资金台帐!AK5940</f>
        <v>0</v>
      </c>
      <c r="BA5940" s="22">
        <f t="shared" si="0"/>
      </c>
    </row>
    <row r="5941">
      <c r="B5941">
        <f>[1]资金台帐!B5941&amp;""</f>
      </c>
      <c r="H5941">
        <f>[1]资金台帐!H5941&amp;""</f>
      </c>
      <c r="J5941">
        <f>[1]资金台帐!J5941&amp;""</f>
      </c>
      <c r="N5941">
        <f>[1]资金台帐!N5941</f>
      </c>
      <c r="O5941">
        <f>[1]资金台帐!O5941&amp;""</f>
      </c>
      <c r="P5941">
        <f>[1]资金台帐!P5941&amp;""</f>
      </c>
      <c r="Q5941">
        <f>[1]资金台帐!Q5941&amp;""</f>
      </c>
      <c r="T5941">
        <f>[1]资金台帐!T5941&amp;""</f>
      </c>
      <c r="U5941">
        <f>[1]资金台帐!U5941&amp;""</f>
      </c>
      <c r="W5941">
        <f>[1]资金台帐!W5941&amp;""</f>
      </c>
      <c r="X5941">
        <f>[1]资金台帐!X5941&amp;""</f>
      </c>
      <c r="AB5941">
        <f>[1]资金台帐!AB5941</f>
        <v>0</v>
      </c>
      <c r="AC5941">
        <f>[1]资金台帐!AC5941</f>
        <v>0</v>
      </c>
      <c r="AD5941">
        <f>[1]资金台帐!AD5941</f>
        <v>0</v>
      </c>
      <c r="AJ5941">
        <f>[1]资金台帐!AJ5941</f>
        <v>0</v>
      </c>
      <c r="AK5941">
        <f>[1]资金台帐!AK5941</f>
        <v>0</v>
      </c>
      <c r="BA5941" s="22">
        <f t="shared" si="0"/>
      </c>
    </row>
    <row r="5942">
      <c r="B5942">
        <f>[1]资金台帐!B5942&amp;""</f>
      </c>
      <c r="H5942">
        <f>[1]资金台帐!H5942&amp;""</f>
      </c>
      <c r="J5942">
        <f>[1]资金台帐!J5942&amp;""</f>
      </c>
      <c r="N5942">
        <f>[1]资金台帐!N5942</f>
      </c>
      <c r="O5942">
        <f>[1]资金台帐!O5942&amp;""</f>
      </c>
      <c r="P5942">
        <f>[1]资金台帐!P5942&amp;""</f>
      </c>
      <c r="Q5942">
        <f>[1]资金台帐!Q5942&amp;""</f>
      </c>
      <c r="T5942">
        <f>[1]资金台帐!T5942&amp;""</f>
      </c>
      <c r="U5942">
        <f>[1]资金台帐!U5942&amp;""</f>
      </c>
      <c r="W5942">
        <f>[1]资金台帐!W5942&amp;""</f>
      </c>
      <c r="X5942">
        <f>[1]资金台帐!X5942&amp;""</f>
      </c>
      <c r="AB5942">
        <f>[1]资金台帐!AB5942</f>
        <v>0</v>
      </c>
      <c r="AC5942">
        <f>[1]资金台帐!AC5942</f>
        <v>0</v>
      </c>
      <c r="AD5942">
        <f>[1]资金台帐!AD5942</f>
        <v>0</v>
      </c>
      <c r="AJ5942">
        <f>[1]资金台帐!AJ5942</f>
        <v>0</v>
      </c>
      <c r="AK5942">
        <f>[1]资金台帐!AK5942</f>
        <v>0</v>
      </c>
      <c r="BA5942" s="22">
        <f t="shared" si="0"/>
      </c>
    </row>
    <row r="5943">
      <c r="B5943">
        <f>[1]资金台帐!B5943&amp;""</f>
      </c>
      <c r="H5943">
        <f>[1]资金台帐!H5943&amp;""</f>
      </c>
      <c r="J5943">
        <f>[1]资金台帐!J5943&amp;""</f>
      </c>
      <c r="N5943">
        <f>[1]资金台帐!N5943</f>
      </c>
      <c r="O5943">
        <f>[1]资金台帐!O5943&amp;""</f>
      </c>
      <c r="P5943">
        <f>[1]资金台帐!P5943&amp;""</f>
      </c>
      <c r="Q5943">
        <f>[1]资金台帐!Q5943&amp;""</f>
      </c>
      <c r="T5943">
        <f>[1]资金台帐!T5943&amp;""</f>
      </c>
      <c r="U5943">
        <f>[1]资金台帐!U5943&amp;""</f>
      </c>
      <c r="W5943">
        <f>[1]资金台帐!W5943&amp;""</f>
      </c>
      <c r="X5943">
        <f>[1]资金台帐!X5943&amp;""</f>
      </c>
      <c r="AB5943">
        <f>[1]资金台帐!AB5943</f>
        <v>0</v>
      </c>
      <c r="AC5943">
        <f>[1]资金台帐!AC5943</f>
        <v>0</v>
      </c>
      <c r="AD5943">
        <f>[1]资金台帐!AD5943</f>
        <v>0</v>
      </c>
      <c r="AJ5943">
        <f>[1]资金台帐!AJ5943</f>
        <v>0</v>
      </c>
      <c r="AK5943">
        <f>[1]资金台帐!AK5943</f>
        <v>0</v>
      </c>
      <c r="BA5943" s="22">
        <f t="shared" si="0"/>
      </c>
    </row>
    <row r="5944">
      <c r="B5944">
        <f>[1]资金台帐!B5944&amp;""</f>
      </c>
      <c r="H5944">
        <f>[1]资金台帐!H5944&amp;""</f>
      </c>
      <c r="J5944">
        <f>[1]资金台帐!J5944&amp;""</f>
      </c>
      <c r="N5944">
        <f>[1]资金台帐!N5944</f>
      </c>
      <c r="O5944">
        <f>[1]资金台帐!O5944&amp;""</f>
      </c>
      <c r="P5944">
        <f>[1]资金台帐!P5944&amp;""</f>
      </c>
      <c r="Q5944">
        <f>[1]资金台帐!Q5944&amp;""</f>
      </c>
      <c r="T5944">
        <f>[1]资金台帐!T5944&amp;""</f>
      </c>
      <c r="U5944">
        <f>[1]资金台帐!U5944&amp;""</f>
      </c>
      <c r="W5944">
        <f>[1]资金台帐!W5944&amp;""</f>
      </c>
      <c r="X5944">
        <f>[1]资金台帐!X5944&amp;""</f>
      </c>
      <c r="AB5944">
        <f>[1]资金台帐!AB5944</f>
        <v>0</v>
      </c>
      <c r="AC5944">
        <f>[1]资金台帐!AC5944</f>
        <v>0</v>
      </c>
      <c r="AD5944">
        <f>[1]资金台帐!AD5944</f>
        <v>0</v>
      </c>
      <c r="AJ5944">
        <f>[1]资金台帐!AJ5944</f>
        <v>0</v>
      </c>
      <c r="AK5944">
        <f>[1]资金台帐!AK5944</f>
        <v>0</v>
      </c>
      <c r="BA5944" s="22">
        <f t="shared" si="0"/>
      </c>
    </row>
    <row r="5945">
      <c r="B5945">
        <f>[1]资金台帐!B5945&amp;""</f>
      </c>
      <c r="H5945">
        <f>[1]资金台帐!H5945&amp;""</f>
      </c>
      <c r="J5945">
        <f>[1]资金台帐!J5945&amp;""</f>
      </c>
      <c r="N5945">
        <f>[1]资金台帐!N5945</f>
      </c>
      <c r="O5945">
        <f>[1]资金台帐!O5945&amp;""</f>
      </c>
      <c r="P5945">
        <f>[1]资金台帐!P5945&amp;""</f>
      </c>
      <c r="Q5945">
        <f>[1]资金台帐!Q5945&amp;""</f>
      </c>
      <c r="T5945">
        <f>[1]资金台帐!T5945&amp;""</f>
      </c>
      <c r="U5945">
        <f>[1]资金台帐!U5945&amp;""</f>
      </c>
      <c r="W5945">
        <f>[1]资金台帐!W5945&amp;""</f>
      </c>
      <c r="X5945">
        <f>[1]资金台帐!X5945&amp;""</f>
      </c>
      <c r="AB5945">
        <f>[1]资金台帐!AB5945</f>
        <v>0</v>
      </c>
      <c r="AC5945">
        <f>[1]资金台帐!AC5945</f>
        <v>0</v>
      </c>
      <c r="AD5945">
        <f>[1]资金台帐!AD5945</f>
        <v>0</v>
      </c>
      <c r="AJ5945">
        <f>[1]资金台帐!AJ5945</f>
        <v>0</v>
      </c>
      <c r="AK5945">
        <f>[1]资金台帐!AK5945</f>
        <v>0</v>
      </c>
      <c r="BA5945" s="22">
        <f t="shared" si="0"/>
      </c>
    </row>
    <row r="5946">
      <c r="B5946">
        <f>[1]资金台帐!B5946&amp;""</f>
      </c>
      <c r="H5946">
        <f>[1]资金台帐!H5946&amp;""</f>
      </c>
      <c r="J5946">
        <f>[1]资金台帐!J5946&amp;""</f>
      </c>
      <c r="N5946">
        <f>[1]资金台帐!N5946</f>
      </c>
      <c r="O5946">
        <f>[1]资金台帐!O5946&amp;""</f>
      </c>
      <c r="P5946">
        <f>[1]资金台帐!P5946&amp;""</f>
      </c>
      <c r="Q5946">
        <f>[1]资金台帐!Q5946&amp;""</f>
      </c>
      <c r="T5946">
        <f>[1]资金台帐!T5946&amp;""</f>
      </c>
      <c r="U5946">
        <f>[1]资金台帐!U5946&amp;""</f>
      </c>
      <c r="W5946">
        <f>[1]资金台帐!W5946&amp;""</f>
      </c>
      <c r="X5946">
        <f>[1]资金台帐!X5946&amp;""</f>
      </c>
      <c r="AB5946">
        <f>[1]资金台帐!AB5946</f>
        <v>0</v>
      </c>
      <c r="AC5946">
        <f>[1]资金台帐!AC5946</f>
        <v>0</v>
      </c>
      <c r="AD5946">
        <f>[1]资金台帐!AD5946</f>
        <v>0</v>
      </c>
      <c r="AJ5946">
        <f>[1]资金台帐!AJ5946</f>
        <v>0</v>
      </c>
      <c r="AK5946">
        <f>[1]资金台帐!AK5946</f>
        <v>0</v>
      </c>
      <c r="BA5946" s="22">
        <f t="shared" si="0"/>
      </c>
    </row>
    <row r="5947">
      <c r="B5947">
        <f>[1]资金台帐!B5947&amp;""</f>
      </c>
      <c r="H5947">
        <f>[1]资金台帐!H5947&amp;""</f>
      </c>
      <c r="J5947">
        <f>[1]资金台帐!J5947&amp;""</f>
      </c>
      <c r="N5947">
        <f>[1]资金台帐!N5947</f>
      </c>
      <c r="O5947">
        <f>[1]资金台帐!O5947&amp;""</f>
      </c>
      <c r="P5947">
        <f>[1]资金台帐!P5947&amp;""</f>
      </c>
      <c r="Q5947">
        <f>[1]资金台帐!Q5947&amp;""</f>
      </c>
      <c r="T5947">
        <f>[1]资金台帐!T5947&amp;""</f>
      </c>
      <c r="U5947">
        <f>[1]资金台帐!U5947&amp;""</f>
      </c>
      <c r="W5947">
        <f>[1]资金台帐!W5947&amp;""</f>
      </c>
      <c r="X5947">
        <f>[1]资金台帐!X5947&amp;""</f>
      </c>
      <c r="AB5947">
        <f>[1]资金台帐!AB5947</f>
        <v>0</v>
      </c>
      <c r="AC5947">
        <f>[1]资金台帐!AC5947</f>
        <v>0</v>
      </c>
      <c r="AD5947">
        <f>[1]资金台帐!AD5947</f>
        <v>0</v>
      </c>
      <c r="AJ5947">
        <f>[1]资金台帐!AJ5947</f>
        <v>0</v>
      </c>
      <c r="AK5947">
        <f>[1]资金台帐!AK5947</f>
        <v>0</v>
      </c>
      <c r="BA5947" s="22">
        <f t="shared" si="0"/>
      </c>
    </row>
    <row r="5948">
      <c r="B5948">
        <f>[1]资金台帐!B5948&amp;""</f>
      </c>
      <c r="H5948">
        <f>[1]资金台帐!H5948&amp;""</f>
      </c>
      <c r="J5948">
        <f>[1]资金台帐!J5948&amp;""</f>
      </c>
      <c r="N5948">
        <f>[1]资金台帐!N5948</f>
      </c>
      <c r="O5948">
        <f>[1]资金台帐!O5948&amp;""</f>
      </c>
      <c r="P5948">
        <f>[1]资金台帐!P5948&amp;""</f>
      </c>
      <c r="Q5948">
        <f>[1]资金台帐!Q5948&amp;""</f>
      </c>
      <c r="T5948">
        <f>[1]资金台帐!T5948&amp;""</f>
      </c>
      <c r="U5948">
        <f>[1]资金台帐!U5948&amp;""</f>
      </c>
      <c r="W5948">
        <f>[1]资金台帐!W5948&amp;""</f>
      </c>
      <c r="X5948">
        <f>[1]资金台帐!X5948&amp;""</f>
      </c>
      <c r="AB5948">
        <f>[1]资金台帐!AB5948</f>
        <v>0</v>
      </c>
      <c r="AC5948">
        <f>[1]资金台帐!AC5948</f>
        <v>0</v>
      </c>
      <c r="AD5948">
        <f>[1]资金台帐!AD5948</f>
        <v>0</v>
      </c>
      <c r="AJ5948">
        <f>[1]资金台帐!AJ5948</f>
        <v>0</v>
      </c>
      <c r="AK5948">
        <f>[1]资金台帐!AK5948</f>
        <v>0</v>
      </c>
      <c r="BA5948" s="22">
        <f t="shared" si="0"/>
      </c>
    </row>
    <row r="5949">
      <c r="B5949">
        <f>[1]资金台帐!B5949&amp;""</f>
      </c>
      <c r="H5949">
        <f>[1]资金台帐!H5949&amp;""</f>
      </c>
      <c r="J5949">
        <f>[1]资金台帐!J5949&amp;""</f>
      </c>
      <c r="N5949">
        <f>[1]资金台帐!N5949</f>
      </c>
      <c r="O5949">
        <f>[1]资金台帐!O5949&amp;""</f>
      </c>
      <c r="P5949">
        <f>[1]资金台帐!P5949&amp;""</f>
      </c>
      <c r="Q5949">
        <f>[1]资金台帐!Q5949&amp;""</f>
      </c>
      <c r="T5949">
        <f>[1]资金台帐!T5949&amp;""</f>
      </c>
      <c r="U5949">
        <f>[1]资金台帐!U5949&amp;""</f>
      </c>
      <c r="W5949">
        <f>[1]资金台帐!W5949&amp;""</f>
      </c>
      <c r="X5949">
        <f>[1]资金台帐!X5949&amp;""</f>
      </c>
      <c r="AB5949">
        <f>[1]资金台帐!AB5949</f>
        <v>0</v>
      </c>
      <c r="AC5949">
        <f>[1]资金台帐!AC5949</f>
        <v>0</v>
      </c>
      <c r="AD5949">
        <f>[1]资金台帐!AD5949</f>
        <v>0</v>
      </c>
      <c r="AJ5949">
        <f>[1]资金台帐!AJ5949</f>
        <v>0</v>
      </c>
      <c r="AK5949">
        <f>[1]资金台帐!AK5949</f>
        <v>0</v>
      </c>
      <c r="BA5949" s="22">
        <f t="shared" si="0"/>
      </c>
    </row>
    <row r="5950">
      <c r="B5950">
        <f>[1]资金台帐!B5950&amp;""</f>
      </c>
      <c r="H5950">
        <f>[1]资金台帐!H5950&amp;""</f>
      </c>
      <c r="J5950">
        <f>[1]资金台帐!J5950&amp;""</f>
      </c>
      <c r="N5950">
        <f>[1]资金台帐!N5950</f>
      </c>
      <c r="O5950">
        <f>[1]资金台帐!O5950&amp;""</f>
      </c>
      <c r="P5950">
        <f>[1]资金台帐!P5950&amp;""</f>
      </c>
      <c r="Q5950">
        <f>[1]资金台帐!Q5950&amp;""</f>
      </c>
      <c r="T5950">
        <f>[1]资金台帐!T5950&amp;""</f>
      </c>
      <c r="U5950">
        <f>[1]资金台帐!U5950&amp;""</f>
      </c>
      <c r="W5950">
        <f>[1]资金台帐!W5950&amp;""</f>
      </c>
      <c r="X5950">
        <f>[1]资金台帐!X5950&amp;""</f>
      </c>
      <c r="AB5950">
        <f>[1]资金台帐!AB5950</f>
        <v>0</v>
      </c>
      <c r="AC5950">
        <f>[1]资金台帐!AC5950</f>
        <v>0</v>
      </c>
      <c r="AD5950">
        <f>[1]资金台帐!AD5950</f>
        <v>0</v>
      </c>
      <c r="AJ5950">
        <f>[1]资金台帐!AJ5950</f>
        <v>0</v>
      </c>
      <c r="AK5950">
        <f>[1]资金台帐!AK5950</f>
        <v>0</v>
      </c>
      <c r="BA5950" s="22">
        <f t="shared" si="0"/>
      </c>
    </row>
    <row r="5951">
      <c r="B5951">
        <f>[1]资金台帐!B5951&amp;""</f>
      </c>
      <c r="H5951">
        <f>[1]资金台帐!H5951&amp;""</f>
      </c>
      <c r="J5951">
        <f>[1]资金台帐!J5951&amp;""</f>
      </c>
      <c r="N5951">
        <f>[1]资金台帐!N5951</f>
      </c>
      <c r="O5951">
        <f>[1]资金台帐!O5951&amp;""</f>
      </c>
      <c r="P5951">
        <f>[1]资金台帐!P5951&amp;""</f>
      </c>
      <c r="Q5951">
        <f>[1]资金台帐!Q5951&amp;""</f>
      </c>
      <c r="T5951">
        <f>[1]资金台帐!T5951&amp;""</f>
      </c>
      <c r="U5951">
        <f>[1]资金台帐!U5951&amp;""</f>
      </c>
      <c r="W5951">
        <f>[1]资金台帐!W5951&amp;""</f>
      </c>
      <c r="X5951">
        <f>[1]资金台帐!X5951&amp;""</f>
      </c>
      <c r="AB5951">
        <f>[1]资金台帐!AB5951</f>
        <v>0</v>
      </c>
      <c r="AC5951">
        <f>[1]资金台帐!AC5951</f>
        <v>0</v>
      </c>
      <c r="AD5951">
        <f>[1]资金台帐!AD5951</f>
        <v>0</v>
      </c>
      <c r="AJ5951">
        <f>[1]资金台帐!AJ5951</f>
        <v>0</v>
      </c>
      <c r="AK5951">
        <f>[1]资金台帐!AK5951</f>
        <v>0</v>
      </c>
      <c r="BA5951" s="22">
        <f t="shared" si="0"/>
      </c>
    </row>
    <row r="5952">
      <c r="B5952">
        <f>[1]资金台帐!B5952&amp;""</f>
      </c>
      <c r="H5952">
        <f>[1]资金台帐!H5952&amp;""</f>
      </c>
      <c r="J5952">
        <f>[1]资金台帐!J5952&amp;""</f>
      </c>
      <c r="N5952">
        <f>[1]资金台帐!N5952</f>
      </c>
      <c r="O5952">
        <f>[1]资金台帐!O5952&amp;""</f>
      </c>
      <c r="P5952">
        <f>[1]资金台帐!P5952&amp;""</f>
      </c>
      <c r="Q5952">
        <f>[1]资金台帐!Q5952&amp;""</f>
      </c>
      <c r="T5952">
        <f>[1]资金台帐!T5952&amp;""</f>
      </c>
      <c r="U5952">
        <f>[1]资金台帐!U5952&amp;""</f>
      </c>
      <c r="W5952">
        <f>[1]资金台帐!W5952&amp;""</f>
      </c>
      <c r="X5952">
        <f>[1]资金台帐!X5952&amp;""</f>
      </c>
      <c r="AB5952">
        <f>[1]资金台帐!AB5952</f>
        <v>0</v>
      </c>
      <c r="AC5952">
        <f>[1]资金台帐!AC5952</f>
        <v>0</v>
      </c>
      <c r="AD5952">
        <f>[1]资金台帐!AD5952</f>
        <v>0</v>
      </c>
      <c r="AJ5952">
        <f>[1]资金台帐!AJ5952</f>
        <v>0</v>
      </c>
      <c r="AK5952">
        <f>[1]资金台帐!AK5952</f>
        <v>0</v>
      </c>
      <c r="BA5952" s="22">
        <f t="shared" si="0"/>
      </c>
    </row>
    <row r="5953">
      <c r="B5953">
        <f>[1]资金台帐!B5953&amp;""</f>
      </c>
      <c r="H5953">
        <f>[1]资金台帐!H5953&amp;""</f>
      </c>
      <c r="J5953">
        <f>[1]资金台帐!J5953&amp;""</f>
      </c>
      <c r="N5953">
        <f>[1]资金台帐!N5953</f>
      </c>
      <c r="O5953">
        <f>[1]资金台帐!O5953&amp;""</f>
      </c>
      <c r="P5953">
        <f>[1]资金台帐!P5953&amp;""</f>
      </c>
      <c r="Q5953">
        <f>[1]资金台帐!Q5953&amp;""</f>
      </c>
      <c r="T5953">
        <f>[1]资金台帐!T5953&amp;""</f>
      </c>
      <c r="U5953">
        <f>[1]资金台帐!U5953&amp;""</f>
      </c>
      <c r="W5953">
        <f>[1]资金台帐!W5953&amp;""</f>
      </c>
      <c r="X5953">
        <f>[1]资金台帐!X5953&amp;""</f>
      </c>
      <c r="AB5953">
        <f>[1]资金台帐!AB5953</f>
        <v>0</v>
      </c>
      <c r="AC5953">
        <f>[1]资金台帐!AC5953</f>
        <v>0</v>
      </c>
      <c r="AD5953">
        <f>[1]资金台帐!AD5953</f>
        <v>0</v>
      </c>
      <c r="AJ5953">
        <f>[1]资金台帐!AJ5953</f>
        <v>0</v>
      </c>
      <c r="AK5953">
        <f>[1]资金台帐!AK5953</f>
        <v>0</v>
      </c>
      <c r="BA5953" s="22">
        <f t="shared" si="0"/>
      </c>
    </row>
    <row r="5954">
      <c r="B5954">
        <f>[1]资金台帐!B5954&amp;""</f>
      </c>
      <c r="H5954">
        <f>[1]资金台帐!H5954&amp;""</f>
      </c>
      <c r="J5954">
        <f>[1]资金台帐!J5954&amp;""</f>
      </c>
      <c r="N5954">
        <f>[1]资金台帐!N5954</f>
      </c>
      <c r="O5954">
        <f>[1]资金台帐!O5954&amp;""</f>
      </c>
      <c r="P5954">
        <f>[1]资金台帐!P5954&amp;""</f>
      </c>
      <c r="Q5954">
        <f>[1]资金台帐!Q5954&amp;""</f>
      </c>
      <c r="T5954">
        <f>[1]资金台帐!T5954&amp;""</f>
      </c>
      <c r="U5954">
        <f>[1]资金台帐!U5954&amp;""</f>
      </c>
      <c r="W5954">
        <f>[1]资金台帐!W5954&amp;""</f>
      </c>
      <c r="X5954">
        <f>[1]资金台帐!X5954&amp;""</f>
      </c>
      <c r="AB5954">
        <f>[1]资金台帐!AB5954</f>
        <v>0</v>
      </c>
      <c r="AC5954">
        <f>[1]资金台帐!AC5954</f>
        <v>0</v>
      </c>
      <c r="AD5954">
        <f>[1]资金台帐!AD5954</f>
        <v>0</v>
      </c>
      <c r="AJ5954">
        <f>[1]资金台帐!AJ5954</f>
        <v>0</v>
      </c>
      <c r="AK5954">
        <f>[1]资金台帐!AK5954</f>
        <v>0</v>
      </c>
      <c r="BA5954" s="22">
        <f t="shared" si="0"/>
      </c>
    </row>
    <row r="5955">
      <c r="B5955">
        <f>[1]资金台帐!B5955&amp;""</f>
      </c>
      <c r="H5955">
        <f>[1]资金台帐!H5955&amp;""</f>
      </c>
      <c r="J5955">
        <f>[1]资金台帐!J5955&amp;""</f>
      </c>
      <c r="N5955">
        <f>[1]资金台帐!N5955</f>
      </c>
      <c r="O5955">
        <f>[1]资金台帐!O5955&amp;""</f>
      </c>
      <c r="P5955">
        <f>[1]资金台帐!P5955&amp;""</f>
      </c>
      <c r="Q5955">
        <f>[1]资金台帐!Q5955&amp;""</f>
      </c>
      <c r="T5955">
        <f>[1]资金台帐!T5955&amp;""</f>
      </c>
      <c r="U5955">
        <f>[1]资金台帐!U5955&amp;""</f>
      </c>
      <c r="W5955">
        <f>[1]资金台帐!W5955&amp;""</f>
      </c>
      <c r="X5955">
        <f>[1]资金台帐!X5955&amp;""</f>
      </c>
      <c r="AB5955">
        <f>[1]资金台帐!AB5955</f>
        <v>0</v>
      </c>
      <c r="AC5955">
        <f>[1]资金台帐!AC5955</f>
        <v>0</v>
      </c>
      <c r="AD5955">
        <f>[1]资金台帐!AD5955</f>
        <v>0</v>
      </c>
      <c r="AJ5955">
        <f>[1]资金台帐!AJ5955</f>
        <v>0</v>
      </c>
      <c r="AK5955">
        <f>[1]资金台帐!AK5955</f>
        <v>0</v>
      </c>
      <c r="BA5955" s="22">
        <f t="shared" si="0"/>
      </c>
    </row>
    <row r="5956">
      <c r="B5956">
        <f>[1]资金台帐!B5956&amp;""</f>
      </c>
      <c r="H5956">
        <f>[1]资金台帐!H5956&amp;""</f>
      </c>
      <c r="J5956">
        <f>[1]资金台帐!J5956&amp;""</f>
      </c>
      <c r="N5956">
        <f>[1]资金台帐!N5956</f>
      </c>
      <c r="O5956">
        <f>[1]资金台帐!O5956&amp;""</f>
      </c>
      <c r="P5956">
        <f>[1]资金台帐!P5956&amp;""</f>
      </c>
      <c r="Q5956">
        <f>[1]资金台帐!Q5956&amp;""</f>
      </c>
      <c r="T5956">
        <f>[1]资金台帐!T5956&amp;""</f>
      </c>
      <c r="U5956">
        <f>[1]资金台帐!U5956&amp;""</f>
      </c>
      <c r="W5956">
        <f>[1]资金台帐!W5956&amp;""</f>
      </c>
      <c r="X5956">
        <f>[1]资金台帐!X5956&amp;""</f>
      </c>
      <c r="AB5956">
        <f>[1]资金台帐!AB5956</f>
        <v>0</v>
      </c>
      <c r="AC5956">
        <f>[1]资金台帐!AC5956</f>
        <v>0</v>
      </c>
      <c r="AD5956">
        <f>[1]资金台帐!AD5956</f>
        <v>0</v>
      </c>
      <c r="AJ5956">
        <f>[1]资金台帐!AJ5956</f>
        <v>0</v>
      </c>
      <c r="AK5956">
        <f>[1]资金台帐!AK5956</f>
        <v>0</v>
      </c>
      <c r="BA5956" s="22">
        <f t="shared" si="0"/>
      </c>
    </row>
    <row r="5957">
      <c r="B5957">
        <f>[1]资金台帐!B5957&amp;""</f>
      </c>
      <c r="H5957">
        <f>[1]资金台帐!H5957&amp;""</f>
      </c>
      <c r="J5957">
        <f>[1]资金台帐!J5957&amp;""</f>
      </c>
      <c r="N5957">
        <f>[1]资金台帐!N5957</f>
      </c>
      <c r="O5957">
        <f>[1]资金台帐!O5957&amp;""</f>
      </c>
      <c r="P5957">
        <f>[1]资金台帐!P5957&amp;""</f>
      </c>
      <c r="Q5957">
        <f>[1]资金台帐!Q5957&amp;""</f>
      </c>
      <c r="T5957">
        <f>[1]资金台帐!T5957&amp;""</f>
      </c>
      <c r="U5957">
        <f>[1]资金台帐!U5957&amp;""</f>
      </c>
      <c r="W5957">
        <f>[1]资金台帐!W5957&amp;""</f>
      </c>
      <c r="X5957">
        <f>[1]资金台帐!X5957&amp;""</f>
      </c>
      <c r="AB5957">
        <f>[1]资金台帐!AB5957</f>
        <v>0</v>
      </c>
      <c r="AC5957">
        <f>[1]资金台帐!AC5957</f>
        <v>0</v>
      </c>
      <c r="AD5957">
        <f>[1]资金台帐!AD5957</f>
        <v>0</v>
      </c>
      <c r="AJ5957">
        <f>[1]资金台帐!AJ5957</f>
        <v>0</v>
      </c>
      <c r="AK5957">
        <f>[1]资金台帐!AK5957</f>
        <v>0</v>
      </c>
      <c r="BA5957" s="22">
        <f t="shared" si="0"/>
      </c>
    </row>
    <row r="5958">
      <c r="B5958">
        <f>[1]资金台帐!B5958&amp;""</f>
      </c>
      <c r="H5958">
        <f>[1]资金台帐!H5958&amp;""</f>
      </c>
      <c r="J5958">
        <f>[1]资金台帐!J5958&amp;""</f>
      </c>
      <c r="N5958">
        <f>[1]资金台帐!N5958</f>
      </c>
      <c r="O5958">
        <f>[1]资金台帐!O5958&amp;""</f>
      </c>
      <c r="P5958">
        <f>[1]资金台帐!P5958&amp;""</f>
      </c>
      <c r="Q5958">
        <f>[1]资金台帐!Q5958&amp;""</f>
      </c>
      <c r="T5958">
        <f>[1]资金台帐!T5958&amp;""</f>
      </c>
      <c r="U5958">
        <f>[1]资金台帐!U5958&amp;""</f>
      </c>
      <c r="W5958">
        <f>[1]资金台帐!W5958&amp;""</f>
      </c>
      <c r="X5958">
        <f>[1]资金台帐!X5958&amp;""</f>
      </c>
      <c r="AB5958">
        <f>[1]资金台帐!AB5958</f>
        <v>0</v>
      </c>
      <c r="AC5958">
        <f>[1]资金台帐!AC5958</f>
        <v>0</v>
      </c>
      <c r="AD5958">
        <f>[1]资金台帐!AD5958</f>
        <v>0</v>
      </c>
      <c r="AJ5958">
        <f>[1]资金台帐!AJ5958</f>
        <v>0</v>
      </c>
      <c r="AK5958">
        <f>[1]资金台帐!AK5958</f>
        <v>0</v>
      </c>
      <c r="BA5958" s="22">
        <f t="shared" si="0"/>
      </c>
    </row>
    <row r="5959">
      <c r="B5959">
        <f>[1]资金台帐!B5959&amp;""</f>
      </c>
      <c r="H5959">
        <f>[1]资金台帐!H5959&amp;""</f>
      </c>
      <c r="J5959">
        <f>[1]资金台帐!J5959&amp;""</f>
      </c>
      <c r="N5959">
        <f>[1]资金台帐!N5959</f>
      </c>
      <c r="O5959">
        <f>[1]资金台帐!O5959&amp;""</f>
      </c>
      <c r="P5959">
        <f>[1]资金台帐!P5959&amp;""</f>
      </c>
      <c r="Q5959">
        <f>[1]资金台帐!Q5959&amp;""</f>
      </c>
      <c r="T5959">
        <f>[1]资金台帐!T5959&amp;""</f>
      </c>
      <c r="U5959">
        <f>[1]资金台帐!U5959&amp;""</f>
      </c>
      <c r="W5959">
        <f>[1]资金台帐!W5959&amp;""</f>
      </c>
      <c r="X5959">
        <f>[1]资金台帐!X5959&amp;""</f>
      </c>
      <c r="AB5959">
        <f>[1]资金台帐!AB5959</f>
        <v>0</v>
      </c>
      <c r="AC5959">
        <f>[1]资金台帐!AC5959</f>
        <v>0</v>
      </c>
      <c r="AD5959">
        <f>[1]资金台帐!AD5959</f>
        <v>0</v>
      </c>
      <c r="AJ5959">
        <f>[1]资金台帐!AJ5959</f>
        <v>0</v>
      </c>
      <c r="AK5959">
        <f>[1]资金台帐!AK5959</f>
        <v>0</v>
      </c>
      <c r="BA5959" s="22">
        <f t="shared" si="0"/>
      </c>
    </row>
    <row r="5960">
      <c r="B5960">
        <f>[1]资金台帐!B5960&amp;""</f>
      </c>
      <c r="H5960">
        <f>[1]资金台帐!H5960&amp;""</f>
      </c>
      <c r="J5960">
        <f>[1]资金台帐!J5960&amp;""</f>
      </c>
      <c r="N5960">
        <f>[1]资金台帐!N5960</f>
      </c>
      <c r="O5960">
        <f>[1]资金台帐!O5960&amp;""</f>
      </c>
      <c r="P5960">
        <f>[1]资金台帐!P5960&amp;""</f>
      </c>
      <c r="Q5960">
        <f>[1]资金台帐!Q5960&amp;""</f>
      </c>
      <c r="T5960">
        <f>[1]资金台帐!T5960&amp;""</f>
      </c>
      <c r="U5960">
        <f>[1]资金台帐!U5960&amp;""</f>
      </c>
      <c r="W5960">
        <f>[1]资金台帐!W5960&amp;""</f>
      </c>
      <c r="X5960">
        <f>[1]资金台帐!X5960&amp;""</f>
      </c>
      <c r="AB5960">
        <f>[1]资金台帐!AB5960</f>
        <v>0</v>
      </c>
      <c r="AC5960">
        <f>[1]资金台帐!AC5960</f>
        <v>0</v>
      </c>
      <c r="AD5960">
        <f>[1]资金台帐!AD5960</f>
        <v>0</v>
      </c>
      <c r="AJ5960">
        <f>[1]资金台帐!AJ5960</f>
        <v>0</v>
      </c>
      <c r="AK5960">
        <f>[1]资金台帐!AK5960</f>
        <v>0</v>
      </c>
      <c r="BA5960" s="22">
        <f t="shared" si="0"/>
      </c>
    </row>
    <row r="5961">
      <c r="B5961">
        <f>[1]资金台帐!B5961&amp;""</f>
      </c>
      <c r="H5961">
        <f>[1]资金台帐!H5961&amp;""</f>
      </c>
      <c r="J5961">
        <f>[1]资金台帐!J5961&amp;""</f>
      </c>
      <c r="N5961">
        <f>[1]资金台帐!N5961</f>
      </c>
      <c r="O5961">
        <f>[1]资金台帐!O5961&amp;""</f>
      </c>
      <c r="P5961">
        <f>[1]资金台帐!P5961&amp;""</f>
      </c>
      <c r="Q5961">
        <f>[1]资金台帐!Q5961&amp;""</f>
      </c>
      <c r="T5961">
        <f>[1]资金台帐!T5961&amp;""</f>
      </c>
      <c r="U5961">
        <f>[1]资金台帐!U5961&amp;""</f>
      </c>
      <c r="W5961">
        <f>[1]资金台帐!W5961&amp;""</f>
      </c>
      <c r="X5961">
        <f>[1]资金台帐!X5961&amp;""</f>
      </c>
      <c r="AB5961">
        <f>[1]资金台帐!AB5961</f>
        <v>0</v>
      </c>
      <c r="AC5961">
        <f>[1]资金台帐!AC5961</f>
        <v>0</v>
      </c>
      <c r="AD5961">
        <f>[1]资金台帐!AD5961</f>
        <v>0</v>
      </c>
      <c r="AJ5961">
        <f>[1]资金台帐!AJ5961</f>
        <v>0</v>
      </c>
      <c r="AK5961">
        <f>[1]资金台帐!AK5961</f>
        <v>0</v>
      </c>
      <c r="BA5961" s="22">
        <f t="shared" si="0"/>
      </c>
    </row>
    <row r="5962">
      <c r="B5962">
        <f>[1]资金台帐!B5962&amp;""</f>
      </c>
      <c r="H5962">
        <f>[1]资金台帐!H5962&amp;""</f>
      </c>
      <c r="J5962">
        <f>[1]资金台帐!J5962&amp;""</f>
      </c>
      <c r="N5962">
        <f>[1]资金台帐!N5962</f>
      </c>
      <c r="O5962">
        <f>[1]资金台帐!O5962&amp;""</f>
      </c>
      <c r="P5962">
        <f>[1]资金台帐!P5962&amp;""</f>
      </c>
      <c r="Q5962">
        <f>[1]资金台帐!Q5962&amp;""</f>
      </c>
      <c r="T5962">
        <f>[1]资金台帐!T5962&amp;""</f>
      </c>
      <c r="U5962">
        <f>[1]资金台帐!U5962&amp;""</f>
      </c>
      <c r="W5962">
        <f>[1]资金台帐!W5962&amp;""</f>
      </c>
      <c r="X5962">
        <f>[1]资金台帐!X5962&amp;""</f>
      </c>
      <c r="AB5962">
        <f>[1]资金台帐!AB5962</f>
        <v>0</v>
      </c>
      <c r="AC5962">
        <f>[1]资金台帐!AC5962</f>
        <v>0</v>
      </c>
      <c r="AD5962">
        <f>[1]资金台帐!AD5962</f>
        <v>0</v>
      </c>
      <c r="AJ5962">
        <f>[1]资金台帐!AJ5962</f>
        <v>0</v>
      </c>
      <c r="AK5962">
        <f>[1]资金台帐!AK5962</f>
        <v>0</v>
      </c>
      <c r="BA5962" s="22">
        <f t="shared" si="0"/>
      </c>
    </row>
    <row r="5963">
      <c r="B5963">
        <f>[1]资金台帐!B5963&amp;""</f>
      </c>
      <c r="H5963">
        <f>[1]资金台帐!H5963&amp;""</f>
      </c>
      <c r="J5963">
        <f>[1]资金台帐!J5963&amp;""</f>
      </c>
      <c r="N5963">
        <f>[1]资金台帐!N5963</f>
      </c>
      <c r="O5963">
        <f>[1]资金台帐!O5963&amp;""</f>
      </c>
      <c r="P5963">
        <f>[1]资金台帐!P5963&amp;""</f>
      </c>
      <c r="Q5963">
        <f>[1]资金台帐!Q5963&amp;""</f>
      </c>
      <c r="T5963">
        <f>[1]资金台帐!T5963&amp;""</f>
      </c>
      <c r="U5963">
        <f>[1]资金台帐!U5963&amp;""</f>
      </c>
      <c r="W5963">
        <f>[1]资金台帐!W5963&amp;""</f>
      </c>
      <c r="X5963">
        <f>[1]资金台帐!X5963&amp;""</f>
      </c>
      <c r="AB5963">
        <f>[1]资金台帐!AB5963</f>
        <v>0</v>
      </c>
      <c r="AC5963">
        <f>[1]资金台帐!AC5963</f>
        <v>0</v>
      </c>
      <c r="AD5963">
        <f>[1]资金台帐!AD5963</f>
        <v>0</v>
      </c>
      <c r="AJ5963">
        <f>[1]资金台帐!AJ5963</f>
        <v>0</v>
      </c>
      <c r="AK5963">
        <f>[1]资金台帐!AK5963</f>
        <v>0</v>
      </c>
      <c r="BA5963" s="22">
        <f t="shared" si="0"/>
      </c>
    </row>
    <row r="5964">
      <c r="B5964">
        <f>[1]资金台帐!B5964&amp;""</f>
      </c>
      <c r="H5964">
        <f>[1]资金台帐!H5964&amp;""</f>
      </c>
      <c r="J5964">
        <f>[1]资金台帐!J5964&amp;""</f>
      </c>
      <c r="N5964">
        <f>[1]资金台帐!N5964</f>
      </c>
      <c r="O5964">
        <f>[1]资金台帐!O5964&amp;""</f>
      </c>
      <c r="P5964">
        <f>[1]资金台帐!P5964&amp;""</f>
      </c>
      <c r="Q5964">
        <f>[1]资金台帐!Q5964&amp;""</f>
      </c>
      <c r="T5964">
        <f>[1]资金台帐!T5964&amp;""</f>
      </c>
      <c r="U5964">
        <f>[1]资金台帐!U5964&amp;""</f>
      </c>
      <c r="W5964">
        <f>[1]资金台帐!W5964&amp;""</f>
      </c>
      <c r="X5964">
        <f>[1]资金台帐!X5964&amp;""</f>
      </c>
      <c r="AB5964">
        <f>[1]资金台帐!AB5964</f>
        <v>0</v>
      </c>
      <c r="AC5964">
        <f>[1]资金台帐!AC5964</f>
        <v>0</v>
      </c>
      <c r="AD5964">
        <f>[1]资金台帐!AD5964</f>
        <v>0</v>
      </c>
      <c r="AJ5964">
        <f>[1]资金台帐!AJ5964</f>
        <v>0</v>
      </c>
      <c r="AK5964">
        <f>[1]资金台帐!AK5964</f>
        <v>0</v>
      </c>
      <c r="BA5964" s="22">
        <f t="shared" si="0"/>
      </c>
    </row>
    <row r="5965">
      <c r="B5965">
        <f>[1]资金台帐!B5965&amp;""</f>
      </c>
      <c r="H5965">
        <f>[1]资金台帐!H5965&amp;""</f>
      </c>
      <c r="J5965">
        <f>[1]资金台帐!J5965&amp;""</f>
      </c>
      <c r="N5965">
        <f>[1]资金台帐!N5965</f>
      </c>
      <c r="O5965">
        <f>[1]资金台帐!O5965&amp;""</f>
      </c>
      <c r="P5965">
        <f>[1]资金台帐!P5965&amp;""</f>
      </c>
      <c r="Q5965">
        <f>[1]资金台帐!Q5965&amp;""</f>
      </c>
      <c r="T5965">
        <f>[1]资金台帐!T5965&amp;""</f>
      </c>
      <c r="U5965">
        <f>[1]资金台帐!U5965&amp;""</f>
      </c>
      <c r="W5965">
        <f>[1]资金台帐!W5965&amp;""</f>
      </c>
      <c r="X5965">
        <f>[1]资金台帐!X5965&amp;""</f>
      </c>
      <c r="AB5965">
        <f>[1]资金台帐!AB5965</f>
        <v>0</v>
      </c>
      <c r="AC5965">
        <f>[1]资金台帐!AC5965</f>
        <v>0</v>
      </c>
      <c r="AD5965">
        <f>[1]资金台帐!AD5965</f>
        <v>0</v>
      </c>
      <c r="AJ5965">
        <f>[1]资金台帐!AJ5965</f>
        <v>0</v>
      </c>
      <c r="AK5965">
        <f>[1]资金台帐!AK5965</f>
        <v>0</v>
      </c>
      <c r="BA5965" s="22">
        <f t="shared" si="0"/>
      </c>
    </row>
    <row r="5966">
      <c r="B5966">
        <f>[1]资金台帐!B5966&amp;""</f>
      </c>
      <c r="H5966">
        <f>[1]资金台帐!H5966&amp;""</f>
      </c>
      <c r="J5966">
        <f>[1]资金台帐!J5966&amp;""</f>
      </c>
      <c r="N5966">
        <f>[1]资金台帐!N5966</f>
      </c>
      <c r="O5966">
        <f>[1]资金台帐!O5966&amp;""</f>
      </c>
      <c r="P5966">
        <f>[1]资金台帐!P5966&amp;""</f>
      </c>
      <c r="Q5966">
        <f>[1]资金台帐!Q5966&amp;""</f>
      </c>
      <c r="T5966">
        <f>[1]资金台帐!T5966&amp;""</f>
      </c>
      <c r="U5966">
        <f>[1]资金台帐!U5966&amp;""</f>
      </c>
      <c r="W5966">
        <f>[1]资金台帐!W5966&amp;""</f>
      </c>
      <c r="X5966">
        <f>[1]资金台帐!X5966&amp;""</f>
      </c>
      <c r="AB5966">
        <f>[1]资金台帐!AB5966</f>
        <v>0</v>
      </c>
      <c r="AC5966">
        <f>[1]资金台帐!AC5966</f>
        <v>0</v>
      </c>
      <c r="AD5966">
        <f>[1]资金台帐!AD5966</f>
        <v>0</v>
      </c>
      <c r="AJ5966">
        <f>[1]资金台帐!AJ5966</f>
        <v>0</v>
      </c>
      <c r="AK5966">
        <f>[1]资金台帐!AK5966</f>
        <v>0</v>
      </c>
      <c r="BA5966" s="22">
        <f t="shared" si="0"/>
      </c>
    </row>
    <row r="5967">
      <c r="B5967">
        <f>[1]资金台帐!B5967&amp;""</f>
      </c>
      <c r="H5967">
        <f>[1]资金台帐!H5967&amp;""</f>
      </c>
      <c r="J5967">
        <f>[1]资金台帐!J5967&amp;""</f>
      </c>
      <c r="N5967">
        <f>[1]资金台帐!N5967</f>
      </c>
      <c r="O5967">
        <f>[1]资金台帐!O5967&amp;""</f>
      </c>
      <c r="P5967">
        <f>[1]资金台帐!P5967&amp;""</f>
      </c>
      <c r="Q5967">
        <f>[1]资金台帐!Q5967&amp;""</f>
      </c>
      <c r="T5967">
        <f>[1]资金台帐!T5967&amp;""</f>
      </c>
      <c r="U5967">
        <f>[1]资金台帐!U5967&amp;""</f>
      </c>
      <c r="W5967">
        <f>[1]资金台帐!W5967&amp;""</f>
      </c>
      <c r="X5967">
        <f>[1]资金台帐!X5967&amp;""</f>
      </c>
      <c r="AB5967">
        <f>[1]资金台帐!AB5967</f>
        <v>0</v>
      </c>
      <c r="AC5967">
        <f>[1]资金台帐!AC5967</f>
        <v>0</v>
      </c>
      <c r="AD5967">
        <f>[1]资金台帐!AD5967</f>
        <v>0</v>
      </c>
      <c r="AJ5967">
        <f>[1]资金台帐!AJ5967</f>
        <v>0</v>
      </c>
      <c r="AK5967">
        <f>[1]资金台帐!AK5967</f>
        <v>0</v>
      </c>
      <c r="BA5967" s="22">
        <f t="shared" si="0"/>
      </c>
    </row>
    <row r="5968">
      <c r="B5968">
        <f>[1]资金台帐!B5968&amp;""</f>
      </c>
      <c r="H5968">
        <f>[1]资金台帐!H5968&amp;""</f>
      </c>
      <c r="J5968">
        <f>[1]资金台帐!J5968&amp;""</f>
      </c>
      <c r="N5968">
        <f>[1]资金台帐!N5968</f>
      </c>
      <c r="O5968">
        <f>[1]资金台帐!O5968&amp;""</f>
      </c>
      <c r="P5968">
        <f>[1]资金台帐!P5968&amp;""</f>
      </c>
      <c r="Q5968">
        <f>[1]资金台帐!Q5968&amp;""</f>
      </c>
      <c r="T5968">
        <f>[1]资金台帐!T5968&amp;""</f>
      </c>
      <c r="U5968">
        <f>[1]资金台帐!U5968&amp;""</f>
      </c>
      <c r="W5968">
        <f>[1]资金台帐!W5968&amp;""</f>
      </c>
      <c r="X5968">
        <f>[1]资金台帐!X5968&amp;""</f>
      </c>
      <c r="AB5968">
        <f>[1]资金台帐!AB5968</f>
        <v>0</v>
      </c>
      <c r="AC5968">
        <f>[1]资金台帐!AC5968</f>
        <v>0</v>
      </c>
      <c r="AD5968">
        <f>[1]资金台帐!AD5968</f>
        <v>0</v>
      </c>
      <c r="AJ5968">
        <f>[1]资金台帐!AJ5968</f>
        <v>0</v>
      </c>
      <c r="AK5968">
        <f>[1]资金台帐!AK5968</f>
        <v>0</v>
      </c>
      <c r="BA5968" s="22">
        <f t="shared" si="0"/>
      </c>
    </row>
    <row r="5969">
      <c r="B5969">
        <f>[1]资金台帐!B5969&amp;""</f>
      </c>
      <c r="H5969">
        <f>[1]资金台帐!H5969&amp;""</f>
      </c>
      <c r="J5969">
        <f>[1]资金台帐!J5969&amp;""</f>
      </c>
      <c r="N5969">
        <f>[1]资金台帐!N5969</f>
      </c>
      <c r="O5969">
        <f>[1]资金台帐!O5969&amp;""</f>
      </c>
      <c r="P5969">
        <f>[1]资金台帐!P5969&amp;""</f>
      </c>
      <c r="Q5969">
        <f>[1]资金台帐!Q5969&amp;""</f>
      </c>
      <c r="T5969">
        <f>[1]资金台帐!T5969&amp;""</f>
      </c>
      <c r="U5969">
        <f>[1]资金台帐!U5969&amp;""</f>
      </c>
      <c r="W5969">
        <f>[1]资金台帐!W5969&amp;""</f>
      </c>
      <c r="X5969">
        <f>[1]资金台帐!X5969&amp;""</f>
      </c>
      <c r="AB5969">
        <f>[1]资金台帐!AB5969</f>
        <v>0</v>
      </c>
      <c r="AC5969">
        <f>[1]资金台帐!AC5969</f>
        <v>0</v>
      </c>
      <c r="AD5969">
        <f>[1]资金台帐!AD5969</f>
        <v>0</v>
      </c>
      <c r="AJ5969">
        <f>[1]资金台帐!AJ5969</f>
        <v>0</v>
      </c>
      <c r="AK5969">
        <f>[1]资金台帐!AK5969</f>
        <v>0</v>
      </c>
      <c r="BA5969" s="22">
        <f t="shared" si="0"/>
      </c>
    </row>
    <row r="5970">
      <c r="B5970">
        <f>[1]资金台帐!B5970&amp;""</f>
      </c>
      <c r="H5970">
        <f>[1]资金台帐!H5970&amp;""</f>
      </c>
      <c r="J5970">
        <f>[1]资金台帐!J5970&amp;""</f>
      </c>
      <c r="N5970">
        <f>[1]资金台帐!N5970</f>
      </c>
      <c r="O5970">
        <f>[1]资金台帐!O5970&amp;""</f>
      </c>
      <c r="P5970">
        <f>[1]资金台帐!P5970&amp;""</f>
      </c>
      <c r="Q5970">
        <f>[1]资金台帐!Q5970&amp;""</f>
      </c>
      <c r="T5970">
        <f>[1]资金台帐!T5970&amp;""</f>
      </c>
      <c r="U5970">
        <f>[1]资金台帐!U5970&amp;""</f>
      </c>
      <c r="W5970">
        <f>[1]资金台帐!W5970&amp;""</f>
      </c>
      <c r="X5970">
        <f>[1]资金台帐!X5970&amp;""</f>
      </c>
      <c r="AB5970">
        <f>[1]资金台帐!AB5970</f>
        <v>0</v>
      </c>
      <c r="AC5970">
        <f>[1]资金台帐!AC5970</f>
        <v>0</v>
      </c>
      <c r="AD5970">
        <f>[1]资金台帐!AD5970</f>
        <v>0</v>
      </c>
      <c r="AJ5970">
        <f>[1]资金台帐!AJ5970</f>
        <v>0</v>
      </c>
      <c r="AK5970">
        <f>[1]资金台帐!AK5970</f>
        <v>0</v>
      </c>
      <c r="BA5970" s="22">
        <f t="shared" si="0"/>
      </c>
    </row>
    <row r="5971">
      <c r="B5971">
        <f>[1]资金台帐!B5971&amp;""</f>
      </c>
      <c r="H5971">
        <f>[1]资金台帐!H5971&amp;""</f>
      </c>
      <c r="J5971">
        <f>[1]资金台帐!J5971&amp;""</f>
      </c>
      <c r="N5971">
        <f>[1]资金台帐!N5971</f>
      </c>
      <c r="O5971">
        <f>[1]资金台帐!O5971&amp;""</f>
      </c>
      <c r="P5971">
        <f>[1]资金台帐!P5971&amp;""</f>
      </c>
      <c r="Q5971">
        <f>[1]资金台帐!Q5971&amp;""</f>
      </c>
      <c r="T5971">
        <f>[1]资金台帐!T5971&amp;""</f>
      </c>
      <c r="U5971">
        <f>[1]资金台帐!U5971&amp;""</f>
      </c>
      <c r="W5971">
        <f>[1]资金台帐!W5971&amp;""</f>
      </c>
      <c r="X5971">
        <f>[1]资金台帐!X5971&amp;""</f>
      </c>
      <c r="AB5971">
        <f>[1]资金台帐!AB5971</f>
        <v>0</v>
      </c>
      <c r="AC5971">
        <f>[1]资金台帐!AC5971</f>
        <v>0</v>
      </c>
      <c r="AD5971">
        <f>[1]资金台帐!AD5971</f>
        <v>0</v>
      </c>
      <c r="AJ5971">
        <f>[1]资金台帐!AJ5971</f>
        <v>0</v>
      </c>
      <c r="AK5971">
        <f>[1]资金台帐!AK5971</f>
        <v>0</v>
      </c>
      <c r="BA5971" s="22">
        <f t="shared" si="0"/>
      </c>
    </row>
    <row r="5972">
      <c r="B5972">
        <f>[1]资金台帐!B5972&amp;""</f>
      </c>
      <c r="H5972">
        <f>[1]资金台帐!H5972&amp;""</f>
      </c>
      <c r="J5972">
        <f>[1]资金台帐!J5972&amp;""</f>
      </c>
      <c r="N5972">
        <f>[1]资金台帐!N5972</f>
      </c>
      <c r="O5972">
        <f>[1]资金台帐!O5972&amp;""</f>
      </c>
      <c r="P5972">
        <f>[1]资金台帐!P5972&amp;""</f>
      </c>
      <c r="Q5972">
        <f>[1]资金台帐!Q5972&amp;""</f>
      </c>
      <c r="T5972">
        <f>[1]资金台帐!T5972&amp;""</f>
      </c>
      <c r="U5972">
        <f>[1]资金台帐!U5972&amp;""</f>
      </c>
      <c r="W5972">
        <f>[1]资金台帐!W5972&amp;""</f>
      </c>
      <c r="X5972">
        <f>[1]资金台帐!X5972&amp;""</f>
      </c>
      <c r="AB5972">
        <f>[1]资金台帐!AB5972</f>
        <v>0</v>
      </c>
      <c r="AC5972">
        <f>[1]资金台帐!AC5972</f>
        <v>0</v>
      </c>
      <c r="AD5972">
        <f>[1]资金台帐!AD5972</f>
        <v>0</v>
      </c>
      <c r="AJ5972">
        <f>[1]资金台帐!AJ5972</f>
        <v>0</v>
      </c>
      <c r="AK5972">
        <f>[1]资金台帐!AK5972</f>
        <v>0</v>
      </c>
      <c r="BA5972" s="22">
        <f t="shared" si="0"/>
      </c>
    </row>
    <row r="5973">
      <c r="B5973">
        <f>[1]资金台帐!B5973&amp;""</f>
      </c>
      <c r="H5973">
        <f>[1]资金台帐!H5973&amp;""</f>
      </c>
      <c r="J5973">
        <f>[1]资金台帐!J5973&amp;""</f>
      </c>
      <c r="N5973">
        <f>[1]资金台帐!N5973</f>
      </c>
      <c r="O5973">
        <f>[1]资金台帐!O5973&amp;""</f>
      </c>
      <c r="P5973">
        <f>[1]资金台帐!P5973&amp;""</f>
      </c>
      <c r="Q5973">
        <f>[1]资金台帐!Q5973&amp;""</f>
      </c>
      <c r="T5973">
        <f>[1]资金台帐!T5973&amp;""</f>
      </c>
      <c r="U5973">
        <f>[1]资金台帐!U5973&amp;""</f>
      </c>
      <c r="W5973">
        <f>[1]资金台帐!W5973&amp;""</f>
      </c>
      <c r="X5973">
        <f>[1]资金台帐!X5973&amp;""</f>
      </c>
      <c r="AB5973">
        <f>[1]资金台帐!AB5973</f>
        <v>0</v>
      </c>
      <c r="AC5973">
        <f>[1]资金台帐!AC5973</f>
        <v>0</v>
      </c>
      <c r="AD5973">
        <f>[1]资金台帐!AD5973</f>
        <v>0</v>
      </c>
      <c r="AJ5973">
        <f>[1]资金台帐!AJ5973</f>
        <v>0</v>
      </c>
      <c r="AK5973">
        <f>[1]资金台帐!AK5973</f>
        <v>0</v>
      </c>
      <c r="BA5973" s="22">
        <f t="shared" si="0"/>
      </c>
    </row>
    <row r="5974">
      <c r="B5974">
        <f>[1]资金台帐!B5974&amp;""</f>
      </c>
      <c r="H5974">
        <f>[1]资金台帐!H5974&amp;""</f>
      </c>
      <c r="J5974">
        <f>[1]资金台帐!J5974&amp;""</f>
      </c>
      <c r="N5974">
        <f>[1]资金台帐!N5974</f>
      </c>
      <c r="O5974">
        <f>[1]资金台帐!O5974&amp;""</f>
      </c>
      <c r="P5974">
        <f>[1]资金台帐!P5974&amp;""</f>
      </c>
      <c r="Q5974">
        <f>[1]资金台帐!Q5974&amp;""</f>
      </c>
      <c r="T5974">
        <f>[1]资金台帐!T5974&amp;""</f>
      </c>
      <c r="U5974">
        <f>[1]资金台帐!U5974&amp;""</f>
      </c>
      <c r="W5974">
        <f>[1]资金台帐!W5974&amp;""</f>
      </c>
      <c r="X5974">
        <f>[1]资金台帐!X5974&amp;""</f>
      </c>
      <c r="AB5974">
        <f>[1]资金台帐!AB5974</f>
        <v>0</v>
      </c>
      <c r="AC5974">
        <f>[1]资金台帐!AC5974</f>
        <v>0</v>
      </c>
      <c r="AD5974">
        <f>[1]资金台帐!AD5974</f>
        <v>0</v>
      </c>
      <c r="AJ5974">
        <f>[1]资金台帐!AJ5974</f>
        <v>0</v>
      </c>
      <c r="AK5974">
        <f>[1]资金台帐!AK5974</f>
        <v>0</v>
      </c>
      <c r="BA5974" s="22">
        <f t="shared" si="0"/>
      </c>
    </row>
    <row r="5975">
      <c r="B5975">
        <f>[1]资金台帐!B5975&amp;""</f>
      </c>
      <c r="H5975">
        <f>[1]资金台帐!H5975&amp;""</f>
      </c>
      <c r="J5975">
        <f>[1]资金台帐!J5975&amp;""</f>
      </c>
      <c r="N5975">
        <f>[1]资金台帐!N5975</f>
      </c>
      <c r="O5975">
        <f>[1]资金台帐!O5975&amp;""</f>
      </c>
      <c r="P5975">
        <f>[1]资金台帐!P5975&amp;""</f>
      </c>
      <c r="Q5975">
        <f>[1]资金台帐!Q5975&amp;""</f>
      </c>
      <c r="T5975">
        <f>[1]资金台帐!T5975&amp;""</f>
      </c>
      <c r="U5975">
        <f>[1]资金台帐!U5975&amp;""</f>
      </c>
      <c r="W5975">
        <f>[1]资金台帐!W5975&amp;""</f>
      </c>
      <c r="X5975">
        <f>[1]资金台帐!X5975&amp;""</f>
      </c>
      <c r="AB5975">
        <f>[1]资金台帐!AB5975</f>
        <v>0</v>
      </c>
      <c r="AC5975">
        <f>[1]资金台帐!AC5975</f>
        <v>0</v>
      </c>
      <c r="AD5975">
        <f>[1]资金台帐!AD5975</f>
        <v>0</v>
      </c>
      <c r="AJ5975">
        <f>[1]资金台帐!AJ5975</f>
        <v>0</v>
      </c>
      <c r="AK5975">
        <f>[1]资金台帐!AK5975</f>
        <v>0</v>
      </c>
      <c r="BA5975" s="22">
        <f t="shared" si="0"/>
      </c>
    </row>
    <row r="5976">
      <c r="B5976">
        <f>[1]资金台帐!B5976&amp;""</f>
      </c>
      <c r="H5976">
        <f>[1]资金台帐!H5976&amp;""</f>
      </c>
      <c r="J5976">
        <f>[1]资金台帐!J5976&amp;""</f>
      </c>
      <c r="N5976">
        <f>[1]资金台帐!N5976</f>
      </c>
      <c r="O5976">
        <f>[1]资金台帐!O5976&amp;""</f>
      </c>
      <c r="P5976">
        <f>[1]资金台帐!P5976&amp;""</f>
      </c>
      <c r="Q5976">
        <f>[1]资金台帐!Q5976&amp;""</f>
      </c>
      <c r="T5976">
        <f>[1]资金台帐!T5976&amp;""</f>
      </c>
      <c r="U5976">
        <f>[1]资金台帐!U5976&amp;""</f>
      </c>
      <c r="W5976">
        <f>[1]资金台帐!W5976&amp;""</f>
      </c>
      <c r="X5976">
        <f>[1]资金台帐!X5976&amp;""</f>
      </c>
      <c r="AB5976">
        <f>[1]资金台帐!AB5976</f>
        <v>0</v>
      </c>
      <c r="AC5976">
        <f>[1]资金台帐!AC5976</f>
        <v>0</v>
      </c>
      <c r="AD5976">
        <f>[1]资金台帐!AD5976</f>
        <v>0</v>
      </c>
      <c r="AJ5976">
        <f>[1]资金台帐!AJ5976</f>
        <v>0</v>
      </c>
      <c r="AK5976">
        <f>[1]资金台帐!AK5976</f>
        <v>0</v>
      </c>
      <c r="BA5976" s="22">
        <f t="shared" si="0"/>
      </c>
    </row>
    <row r="5977">
      <c r="B5977">
        <f>[1]资金台帐!B5977&amp;""</f>
      </c>
      <c r="H5977">
        <f>[1]资金台帐!H5977&amp;""</f>
      </c>
      <c r="J5977">
        <f>[1]资金台帐!J5977&amp;""</f>
      </c>
      <c r="N5977">
        <f>[1]资金台帐!N5977</f>
      </c>
      <c r="O5977">
        <f>[1]资金台帐!O5977&amp;""</f>
      </c>
      <c r="P5977">
        <f>[1]资金台帐!P5977&amp;""</f>
      </c>
      <c r="Q5977">
        <f>[1]资金台帐!Q5977&amp;""</f>
      </c>
      <c r="T5977">
        <f>[1]资金台帐!T5977&amp;""</f>
      </c>
      <c r="U5977">
        <f>[1]资金台帐!U5977&amp;""</f>
      </c>
      <c r="W5977">
        <f>[1]资金台帐!W5977&amp;""</f>
      </c>
      <c r="X5977">
        <f>[1]资金台帐!X5977&amp;""</f>
      </c>
      <c r="AB5977">
        <f>[1]资金台帐!AB5977</f>
        <v>0</v>
      </c>
      <c r="AC5977">
        <f>[1]资金台帐!AC5977</f>
        <v>0</v>
      </c>
      <c r="AD5977">
        <f>[1]资金台帐!AD5977</f>
        <v>0</v>
      </c>
      <c r="AJ5977">
        <f>[1]资金台帐!AJ5977</f>
        <v>0</v>
      </c>
      <c r="AK5977">
        <f>[1]资金台帐!AK5977</f>
        <v>0</v>
      </c>
      <c r="BA5977" s="22">
        <f t="shared" si="0"/>
      </c>
    </row>
    <row r="5978">
      <c r="B5978">
        <f>[1]资金台帐!B5978&amp;""</f>
      </c>
      <c r="H5978">
        <f>[1]资金台帐!H5978&amp;""</f>
      </c>
      <c r="J5978">
        <f>[1]资金台帐!J5978&amp;""</f>
      </c>
      <c r="N5978">
        <f>[1]资金台帐!N5978</f>
      </c>
      <c r="O5978">
        <f>[1]资金台帐!O5978&amp;""</f>
      </c>
      <c r="P5978">
        <f>[1]资金台帐!P5978&amp;""</f>
      </c>
      <c r="Q5978">
        <f>[1]资金台帐!Q5978&amp;""</f>
      </c>
      <c r="T5978">
        <f>[1]资金台帐!T5978&amp;""</f>
      </c>
      <c r="U5978">
        <f>[1]资金台帐!U5978&amp;""</f>
      </c>
      <c r="W5978">
        <f>[1]资金台帐!W5978&amp;""</f>
      </c>
      <c r="X5978">
        <f>[1]资金台帐!X5978&amp;""</f>
      </c>
      <c r="AB5978">
        <f>[1]资金台帐!AB5978</f>
        <v>0</v>
      </c>
      <c r="AC5978">
        <f>[1]资金台帐!AC5978</f>
        <v>0</v>
      </c>
      <c r="AD5978">
        <f>[1]资金台帐!AD5978</f>
        <v>0</v>
      </c>
      <c r="AJ5978">
        <f>[1]资金台帐!AJ5978</f>
        <v>0</v>
      </c>
      <c r="AK5978">
        <f>[1]资金台帐!AK5978</f>
        <v>0</v>
      </c>
      <c r="BA5978" s="22">
        <f t="shared" si="0"/>
      </c>
    </row>
    <row r="5979">
      <c r="B5979">
        <f>[1]资金台帐!B5979&amp;""</f>
      </c>
      <c r="H5979">
        <f>[1]资金台帐!H5979&amp;""</f>
      </c>
      <c r="J5979">
        <f>[1]资金台帐!J5979&amp;""</f>
      </c>
      <c r="N5979">
        <f>[1]资金台帐!N5979</f>
      </c>
      <c r="O5979">
        <f>[1]资金台帐!O5979&amp;""</f>
      </c>
      <c r="P5979">
        <f>[1]资金台帐!P5979&amp;""</f>
      </c>
      <c r="Q5979">
        <f>[1]资金台帐!Q5979&amp;""</f>
      </c>
      <c r="T5979">
        <f>[1]资金台帐!T5979&amp;""</f>
      </c>
      <c r="U5979">
        <f>[1]资金台帐!U5979&amp;""</f>
      </c>
      <c r="W5979">
        <f>[1]资金台帐!W5979&amp;""</f>
      </c>
      <c r="X5979">
        <f>[1]资金台帐!X5979&amp;""</f>
      </c>
      <c r="AB5979">
        <f>[1]资金台帐!AB5979</f>
        <v>0</v>
      </c>
      <c r="AC5979">
        <f>[1]资金台帐!AC5979</f>
        <v>0</v>
      </c>
      <c r="AD5979">
        <f>[1]资金台帐!AD5979</f>
        <v>0</v>
      </c>
      <c r="AJ5979">
        <f>[1]资金台帐!AJ5979</f>
        <v>0</v>
      </c>
      <c r="AK5979">
        <f>[1]资金台帐!AK5979</f>
        <v>0</v>
      </c>
      <c r="BA5979" s="22">
        <f t="shared" si="0"/>
      </c>
    </row>
    <row r="5980">
      <c r="B5980">
        <f>[1]资金台帐!B5980&amp;""</f>
      </c>
      <c r="H5980">
        <f>[1]资金台帐!H5980&amp;""</f>
      </c>
      <c r="J5980">
        <f>[1]资金台帐!J5980&amp;""</f>
      </c>
      <c r="N5980">
        <f>[1]资金台帐!N5980</f>
      </c>
      <c r="O5980">
        <f>[1]资金台帐!O5980&amp;""</f>
      </c>
      <c r="P5980">
        <f>[1]资金台帐!P5980&amp;""</f>
      </c>
      <c r="Q5980">
        <f>[1]资金台帐!Q5980&amp;""</f>
      </c>
      <c r="T5980">
        <f>[1]资金台帐!T5980&amp;""</f>
      </c>
      <c r="U5980">
        <f>[1]资金台帐!U5980&amp;""</f>
      </c>
      <c r="W5980">
        <f>[1]资金台帐!W5980&amp;""</f>
      </c>
      <c r="X5980">
        <f>[1]资金台帐!X5980&amp;""</f>
      </c>
      <c r="AB5980">
        <f>[1]资金台帐!AB5980</f>
        <v>0</v>
      </c>
      <c r="AC5980">
        <f>[1]资金台帐!AC5980</f>
        <v>0</v>
      </c>
      <c r="AD5980">
        <f>[1]资金台帐!AD5980</f>
        <v>0</v>
      </c>
      <c r="AJ5980">
        <f>[1]资金台帐!AJ5980</f>
        <v>0</v>
      </c>
      <c r="AK5980">
        <f>[1]资金台帐!AK5980</f>
        <v>0</v>
      </c>
      <c r="BA5980" s="22">
        <f t="shared" si="0"/>
      </c>
    </row>
    <row r="5981">
      <c r="B5981">
        <f>[1]资金台帐!B5981&amp;""</f>
      </c>
      <c r="H5981">
        <f>[1]资金台帐!H5981&amp;""</f>
      </c>
      <c r="J5981">
        <f>[1]资金台帐!J5981&amp;""</f>
      </c>
      <c r="N5981">
        <f>[1]资金台帐!N5981</f>
      </c>
      <c r="O5981">
        <f>[1]资金台帐!O5981&amp;""</f>
      </c>
      <c r="P5981">
        <f>[1]资金台帐!P5981&amp;""</f>
      </c>
      <c r="Q5981">
        <f>[1]资金台帐!Q5981&amp;""</f>
      </c>
      <c r="T5981">
        <f>[1]资金台帐!T5981&amp;""</f>
      </c>
      <c r="U5981">
        <f>[1]资金台帐!U5981&amp;""</f>
      </c>
      <c r="W5981">
        <f>[1]资金台帐!W5981&amp;""</f>
      </c>
      <c r="X5981">
        <f>[1]资金台帐!X5981&amp;""</f>
      </c>
      <c r="AB5981">
        <f>[1]资金台帐!AB5981</f>
        <v>0</v>
      </c>
      <c r="AC5981">
        <f>[1]资金台帐!AC5981</f>
        <v>0</v>
      </c>
      <c r="AD5981">
        <f>[1]资金台帐!AD5981</f>
        <v>0</v>
      </c>
      <c r="AJ5981">
        <f>[1]资金台帐!AJ5981</f>
        <v>0</v>
      </c>
      <c r="AK5981">
        <f>[1]资金台帐!AK5981</f>
        <v>0</v>
      </c>
      <c r="BA5981" s="22">
        <f t="shared" si="0"/>
      </c>
    </row>
    <row r="5982">
      <c r="B5982">
        <f>[1]资金台帐!B5982&amp;""</f>
      </c>
      <c r="H5982">
        <f>[1]资金台帐!H5982&amp;""</f>
      </c>
      <c r="J5982">
        <f>[1]资金台帐!J5982&amp;""</f>
      </c>
      <c r="N5982">
        <f>[1]资金台帐!N5982</f>
      </c>
      <c r="O5982">
        <f>[1]资金台帐!O5982&amp;""</f>
      </c>
      <c r="P5982">
        <f>[1]资金台帐!P5982&amp;""</f>
      </c>
      <c r="Q5982">
        <f>[1]资金台帐!Q5982&amp;""</f>
      </c>
      <c r="T5982">
        <f>[1]资金台帐!T5982&amp;""</f>
      </c>
      <c r="U5982">
        <f>[1]资金台帐!U5982&amp;""</f>
      </c>
      <c r="W5982">
        <f>[1]资金台帐!W5982&amp;""</f>
      </c>
      <c r="X5982">
        <f>[1]资金台帐!X5982&amp;""</f>
      </c>
      <c r="AB5982">
        <f>[1]资金台帐!AB5982</f>
        <v>0</v>
      </c>
      <c r="AC5982">
        <f>[1]资金台帐!AC5982</f>
        <v>0</v>
      </c>
      <c r="AD5982">
        <f>[1]资金台帐!AD5982</f>
        <v>0</v>
      </c>
      <c r="AJ5982">
        <f>[1]资金台帐!AJ5982</f>
        <v>0</v>
      </c>
      <c r="AK5982">
        <f>[1]资金台帐!AK5982</f>
        <v>0</v>
      </c>
      <c r="BA5982" s="22">
        <f t="shared" si="0"/>
      </c>
    </row>
    <row r="5983">
      <c r="B5983">
        <f>[1]资金台帐!B5983&amp;""</f>
      </c>
      <c r="H5983">
        <f>[1]资金台帐!H5983&amp;""</f>
      </c>
      <c r="J5983">
        <f>[1]资金台帐!J5983&amp;""</f>
      </c>
      <c r="N5983">
        <f>[1]资金台帐!N5983</f>
      </c>
      <c r="O5983">
        <f>[1]资金台帐!O5983&amp;""</f>
      </c>
      <c r="P5983">
        <f>[1]资金台帐!P5983&amp;""</f>
      </c>
      <c r="Q5983">
        <f>[1]资金台帐!Q5983&amp;""</f>
      </c>
      <c r="T5983">
        <f>[1]资金台帐!T5983&amp;""</f>
      </c>
      <c r="U5983">
        <f>[1]资金台帐!U5983&amp;""</f>
      </c>
      <c r="W5983">
        <f>[1]资金台帐!W5983&amp;""</f>
      </c>
      <c r="X5983">
        <f>[1]资金台帐!X5983&amp;""</f>
      </c>
      <c r="AB5983">
        <f>[1]资金台帐!AB5983</f>
        <v>0</v>
      </c>
      <c r="AC5983">
        <f>[1]资金台帐!AC5983</f>
        <v>0</v>
      </c>
      <c r="AD5983">
        <f>[1]资金台帐!AD5983</f>
        <v>0</v>
      </c>
      <c r="AJ5983">
        <f>[1]资金台帐!AJ5983</f>
        <v>0</v>
      </c>
      <c r="AK5983">
        <f>[1]资金台帐!AK5983</f>
        <v>0</v>
      </c>
      <c r="BA5983" s="22">
        <f t="shared" si="0"/>
      </c>
    </row>
    <row r="5984">
      <c r="B5984">
        <f>[1]资金台帐!B5984&amp;""</f>
      </c>
      <c r="H5984">
        <f>[1]资金台帐!H5984&amp;""</f>
      </c>
      <c r="J5984">
        <f>[1]资金台帐!J5984&amp;""</f>
      </c>
      <c r="N5984">
        <f>[1]资金台帐!N5984</f>
      </c>
      <c r="O5984">
        <f>[1]资金台帐!O5984&amp;""</f>
      </c>
      <c r="P5984">
        <f>[1]资金台帐!P5984&amp;""</f>
      </c>
      <c r="Q5984">
        <f>[1]资金台帐!Q5984&amp;""</f>
      </c>
      <c r="T5984">
        <f>[1]资金台帐!T5984&amp;""</f>
      </c>
      <c r="U5984">
        <f>[1]资金台帐!U5984&amp;""</f>
      </c>
      <c r="W5984">
        <f>[1]资金台帐!W5984&amp;""</f>
      </c>
      <c r="X5984">
        <f>[1]资金台帐!X5984&amp;""</f>
      </c>
      <c r="AB5984">
        <f>[1]资金台帐!AB5984</f>
        <v>0</v>
      </c>
      <c r="AC5984">
        <f>[1]资金台帐!AC5984</f>
        <v>0</v>
      </c>
      <c r="AD5984">
        <f>[1]资金台帐!AD5984</f>
        <v>0</v>
      </c>
      <c r="AJ5984">
        <f>[1]资金台帐!AJ5984</f>
        <v>0</v>
      </c>
      <c r="AK5984">
        <f>[1]资金台帐!AK5984</f>
        <v>0</v>
      </c>
      <c r="BA5984" s="22">
        <f t="shared" si="0"/>
      </c>
    </row>
    <row r="5985">
      <c r="B5985">
        <f>[1]资金台帐!B5985&amp;""</f>
      </c>
      <c r="H5985">
        <f>[1]资金台帐!H5985&amp;""</f>
      </c>
      <c r="J5985">
        <f>[1]资金台帐!J5985&amp;""</f>
      </c>
      <c r="N5985">
        <f>[1]资金台帐!N5985</f>
      </c>
      <c r="O5985">
        <f>[1]资金台帐!O5985&amp;""</f>
      </c>
      <c r="P5985">
        <f>[1]资金台帐!P5985&amp;""</f>
      </c>
      <c r="Q5985">
        <f>[1]资金台帐!Q5985&amp;""</f>
      </c>
      <c r="T5985">
        <f>[1]资金台帐!T5985&amp;""</f>
      </c>
      <c r="U5985">
        <f>[1]资金台帐!U5985&amp;""</f>
      </c>
      <c r="W5985">
        <f>[1]资金台帐!W5985&amp;""</f>
      </c>
      <c r="X5985">
        <f>[1]资金台帐!X5985&amp;""</f>
      </c>
      <c r="AB5985">
        <f>[1]资金台帐!AB5985</f>
        <v>0</v>
      </c>
      <c r="AC5985">
        <f>[1]资金台帐!AC5985</f>
        <v>0</v>
      </c>
      <c r="AD5985">
        <f>[1]资金台帐!AD5985</f>
        <v>0</v>
      </c>
      <c r="AJ5985">
        <f>[1]资金台帐!AJ5985</f>
        <v>0</v>
      </c>
      <c r="AK5985">
        <f>[1]资金台帐!AK5985</f>
        <v>0</v>
      </c>
      <c r="BA5985" s="22">
        <f t="shared" si="0"/>
      </c>
    </row>
    <row r="5986">
      <c r="B5986">
        <f>[1]资金台帐!B5986&amp;""</f>
      </c>
      <c r="H5986">
        <f>[1]资金台帐!H5986&amp;""</f>
      </c>
      <c r="J5986">
        <f>[1]资金台帐!J5986&amp;""</f>
      </c>
      <c r="N5986">
        <f>[1]资金台帐!N5986</f>
      </c>
      <c r="O5986">
        <f>[1]资金台帐!O5986&amp;""</f>
      </c>
      <c r="P5986">
        <f>[1]资金台帐!P5986&amp;""</f>
      </c>
      <c r="Q5986">
        <f>[1]资金台帐!Q5986&amp;""</f>
      </c>
      <c r="T5986">
        <f>[1]资金台帐!T5986&amp;""</f>
      </c>
      <c r="U5986">
        <f>[1]资金台帐!U5986&amp;""</f>
      </c>
      <c r="W5986">
        <f>[1]资金台帐!W5986&amp;""</f>
      </c>
      <c r="X5986">
        <f>[1]资金台帐!X5986&amp;""</f>
      </c>
      <c r="AB5986">
        <f>[1]资金台帐!AB5986</f>
        <v>0</v>
      </c>
      <c r="AC5986">
        <f>[1]资金台帐!AC5986</f>
        <v>0</v>
      </c>
      <c r="AD5986">
        <f>[1]资金台帐!AD5986</f>
        <v>0</v>
      </c>
      <c r="AJ5986">
        <f>[1]资金台帐!AJ5986</f>
        <v>0</v>
      </c>
      <c r="AK5986">
        <f>[1]资金台帐!AK5986</f>
        <v>0</v>
      </c>
      <c r="BA5986" s="22">
        <f t="shared" si="0"/>
      </c>
    </row>
    <row r="5987">
      <c r="B5987">
        <f>[1]资金台帐!B5987&amp;""</f>
      </c>
      <c r="H5987">
        <f>[1]资金台帐!H5987&amp;""</f>
      </c>
      <c r="J5987">
        <f>[1]资金台帐!J5987&amp;""</f>
      </c>
      <c r="N5987">
        <f>[1]资金台帐!N5987</f>
      </c>
      <c r="O5987">
        <f>[1]资金台帐!O5987&amp;""</f>
      </c>
      <c r="P5987">
        <f>[1]资金台帐!P5987&amp;""</f>
      </c>
      <c r="Q5987">
        <f>[1]资金台帐!Q5987&amp;""</f>
      </c>
      <c r="T5987">
        <f>[1]资金台帐!T5987&amp;""</f>
      </c>
      <c r="U5987">
        <f>[1]资金台帐!U5987&amp;""</f>
      </c>
      <c r="W5987">
        <f>[1]资金台帐!W5987&amp;""</f>
      </c>
      <c r="X5987">
        <f>[1]资金台帐!X5987&amp;""</f>
      </c>
      <c r="AB5987">
        <f>[1]资金台帐!AB5987</f>
        <v>0</v>
      </c>
      <c r="AC5987">
        <f>[1]资金台帐!AC5987</f>
        <v>0</v>
      </c>
      <c r="AD5987">
        <f>[1]资金台帐!AD5987</f>
        <v>0</v>
      </c>
      <c r="AJ5987">
        <f>[1]资金台帐!AJ5987</f>
        <v>0</v>
      </c>
      <c r="AK5987">
        <f>[1]资金台帐!AK5987</f>
        <v>0</v>
      </c>
      <c r="BA5987" s="22">
        <f t="shared" si="0"/>
      </c>
    </row>
    <row r="5988">
      <c r="B5988">
        <f>[1]资金台帐!B5988&amp;""</f>
      </c>
      <c r="H5988">
        <f>[1]资金台帐!H5988&amp;""</f>
      </c>
      <c r="J5988">
        <f>[1]资金台帐!J5988&amp;""</f>
      </c>
      <c r="N5988">
        <f>[1]资金台帐!N5988</f>
      </c>
      <c r="O5988">
        <f>[1]资金台帐!O5988&amp;""</f>
      </c>
      <c r="P5988">
        <f>[1]资金台帐!P5988&amp;""</f>
      </c>
      <c r="Q5988">
        <f>[1]资金台帐!Q5988&amp;""</f>
      </c>
      <c r="T5988">
        <f>[1]资金台帐!T5988&amp;""</f>
      </c>
      <c r="U5988">
        <f>[1]资金台帐!U5988&amp;""</f>
      </c>
      <c r="W5988">
        <f>[1]资金台帐!W5988&amp;""</f>
      </c>
      <c r="X5988">
        <f>[1]资金台帐!X5988&amp;""</f>
      </c>
      <c r="AB5988">
        <f>[1]资金台帐!AB5988</f>
        <v>0</v>
      </c>
      <c r="AC5988">
        <f>[1]资金台帐!AC5988</f>
        <v>0</v>
      </c>
      <c r="AD5988">
        <f>[1]资金台帐!AD5988</f>
        <v>0</v>
      </c>
      <c r="AJ5988">
        <f>[1]资金台帐!AJ5988</f>
        <v>0</v>
      </c>
      <c r="AK5988">
        <f>[1]资金台帐!AK5988</f>
        <v>0</v>
      </c>
      <c r="BA5988" s="22">
        <f t="shared" si="0"/>
      </c>
    </row>
    <row r="5989">
      <c r="B5989">
        <f>[1]资金台帐!B5989&amp;""</f>
      </c>
      <c r="H5989">
        <f>[1]资金台帐!H5989&amp;""</f>
      </c>
      <c r="J5989">
        <f>[1]资金台帐!J5989&amp;""</f>
      </c>
      <c r="N5989">
        <f>[1]资金台帐!N5989</f>
      </c>
      <c r="O5989">
        <f>[1]资金台帐!O5989&amp;""</f>
      </c>
      <c r="P5989">
        <f>[1]资金台帐!P5989&amp;""</f>
      </c>
      <c r="Q5989">
        <f>[1]资金台帐!Q5989&amp;""</f>
      </c>
      <c r="T5989">
        <f>[1]资金台帐!T5989&amp;""</f>
      </c>
      <c r="U5989">
        <f>[1]资金台帐!U5989&amp;""</f>
      </c>
      <c r="W5989">
        <f>[1]资金台帐!W5989&amp;""</f>
      </c>
      <c r="X5989">
        <f>[1]资金台帐!X5989&amp;""</f>
      </c>
      <c r="AB5989">
        <f>[1]资金台帐!AB5989</f>
        <v>0</v>
      </c>
      <c r="AC5989">
        <f>[1]资金台帐!AC5989</f>
        <v>0</v>
      </c>
      <c r="AD5989">
        <f>[1]资金台帐!AD5989</f>
        <v>0</v>
      </c>
      <c r="AJ5989">
        <f>[1]资金台帐!AJ5989</f>
        <v>0</v>
      </c>
      <c r="AK5989">
        <f>[1]资金台帐!AK5989</f>
        <v>0</v>
      </c>
      <c r="BA5989" s="22">
        <f t="shared" si="0"/>
      </c>
    </row>
    <row r="5990">
      <c r="B5990">
        <f>[1]资金台帐!B5990&amp;""</f>
      </c>
      <c r="H5990">
        <f>[1]资金台帐!H5990&amp;""</f>
      </c>
      <c r="J5990">
        <f>[1]资金台帐!J5990&amp;""</f>
      </c>
      <c r="N5990">
        <f>[1]资金台帐!N5990</f>
      </c>
      <c r="O5990">
        <f>[1]资金台帐!O5990&amp;""</f>
      </c>
      <c r="P5990">
        <f>[1]资金台帐!P5990&amp;""</f>
      </c>
      <c r="Q5990">
        <f>[1]资金台帐!Q5990&amp;""</f>
      </c>
      <c r="T5990">
        <f>[1]资金台帐!T5990&amp;""</f>
      </c>
      <c r="U5990">
        <f>[1]资金台帐!U5990&amp;""</f>
      </c>
      <c r="W5990">
        <f>[1]资金台帐!W5990&amp;""</f>
      </c>
      <c r="X5990">
        <f>[1]资金台帐!X5990&amp;""</f>
      </c>
      <c r="AB5990">
        <f>[1]资金台帐!AB5990</f>
        <v>0</v>
      </c>
      <c r="AC5990">
        <f>[1]资金台帐!AC5990</f>
        <v>0</v>
      </c>
      <c r="AD5990">
        <f>[1]资金台帐!AD5990</f>
        <v>0</v>
      </c>
      <c r="AJ5990">
        <f>[1]资金台帐!AJ5990</f>
        <v>0</v>
      </c>
      <c r="AK5990">
        <f>[1]资金台帐!AK5990</f>
        <v>0</v>
      </c>
      <c r="BA5990" s="22">
        <f t="shared" si="0"/>
      </c>
    </row>
    <row r="5991">
      <c r="B5991">
        <f>[1]资金台帐!B5991&amp;""</f>
      </c>
      <c r="H5991">
        <f>[1]资金台帐!H5991&amp;""</f>
      </c>
      <c r="J5991">
        <f>[1]资金台帐!J5991&amp;""</f>
      </c>
      <c r="N5991">
        <f>[1]资金台帐!N5991</f>
      </c>
      <c r="O5991">
        <f>[1]资金台帐!O5991&amp;""</f>
      </c>
      <c r="P5991">
        <f>[1]资金台帐!P5991&amp;""</f>
      </c>
      <c r="Q5991">
        <f>[1]资金台帐!Q5991&amp;""</f>
      </c>
      <c r="T5991">
        <f>[1]资金台帐!T5991&amp;""</f>
      </c>
      <c r="U5991">
        <f>[1]资金台帐!U5991&amp;""</f>
      </c>
      <c r="W5991">
        <f>[1]资金台帐!W5991&amp;""</f>
      </c>
      <c r="X5991">
        <f>[1]资金台帐!X5991&amp;""</f>
      </c>
      <c r="AB5991">
        <f>[1]资金台帐!AB5991</f>
        <v>0</v>
      </c>
      <c r="AC5991">
        <f>[1]资金台帐!AC5991</f>
        <v>0</v>
      </c>
      <c r="AD5991">
        <f>[1]资金台帐!AD5991</f>
        <v>0</v>
      </c>
      <c r="AJ5991">
        <f>[1]资金台帐!AJ5991</f>
        <v>0</v>
      </c>
      <c r="AK5991">
        <f>[1]资金台帐!AK5991</f>
        <v>0</v>
      </c>
      <c r="BA5991" s="22">
        <f t="shared" si="0"/>
      </c>
    </row>
    <row r="5992">
      <c r="B5992">
        <f>[1]资金台帐!B5992&amp;""</f>
      </c>
      <c r="H5992">
        <f>[1]资金台帐!H5992&amp;""</f>
      </c>
      <c r="J5992">
        <f>[1]资金台帐!J5992&amp;""</f>
      </c>
      <c r="N5992">
        <f>[1]资金台帐!N5992</f>
      </c>
      <c r="O5992">
        <f>[1]资金台帐!O5992&amp;""</f>
      </c>
      <c r="P5992">
        <f>[1]资金台帐!P5992&amp;""</f>
      </c>
      <c r="Q5992">
        <f>[1]资金台帐!Q5992&amp;""</f>
      </c>
      <c r="T5992">
        <f>[1]资金台帐!T5992&amp;""</f>
      </c>
      <c r="U5992">
        <f>[1]资金台帐!U5992&amp;""</f>
      </c>
      <c r="W5992">
        <f>[1]资金台帐!W5992&amp;""</f>
      </c>
      <c r="X5992">
        <f>[1]资金台帐!X5992&amp;""</f>
      </c>
      <c r="AB5992">
        <f>[1]资金台帐!AB5992</f>
        <v>0</v>
      </c>
      <c r="AC5992">
        <f>[1]资金台帐!AC5992</f>
        <v>0</v>
      </c>
      <c r="AD5992">
        <f>[1]资金台帐!AD5992</f>
        <v>0</v>
      </c>
      <c r="AJ5992">
        <f>[1]资金台帐!AJ5992</f>
        <v>0</v>
      </c>
      <c r="AK5992">
        <f>[1]资金台帐!AK5992</f>
        <v>0</v>
      </c>
      <c r="BA5992" s="22">
        <f t="shared" si="0"/>
      </c>
    </row>
    <row r="5993">
      <c r="B5993">
        <f>[1]资金台帐!B5993&amp;""</f>
      </c>
      <c r="H5993">
        <f>[1]资金台帐!H5993&amp;""</f>
      </c>
      <c r="J5993">
        <f>[1]资金台帐!J5993&amp;""</f>
      </c>
      <c r="N5993">
        <f>[1]资金台帐!N5993</f>
      </c>
      <c r="O5993">
        <f>[1]资金台帐!O5993&amp;""</f>
      </c>
      <c r="P5993">
        <f>[1]资金台帐!P5993&amp;""</f>
      </c>
      <c r="Q5993">
        <f>[1]资金台帐!Q5993&amp;""</f>
      </c>
      <c r="T5993">
        <f>[1]资金台帐!T5993&amp;""</f>
      </c>
      <c r="U5993">
        <f>[1]资金台帐!U5993&amp;""</f>
      </c>
      <c r="W5993">
        <f>[1]资金台帐!W5993&amp;""</f>
      </c>
      <c r="X5993">
        <f>[1]资金台帐!X5993&amp;""</f>
      </c>
      <c r="AB5993">
        <f>[1]资金台帐!AB5993</f>
        <v>0</v>
      </c>
      <c r="AC5993">
        <f>[1]资金台帐!AC5993</f>
        <v>0</v>
      </c>
      <c r="AD5993">
        <f>[1]资金台帐!AD5993</f>
        <v>0</v>
      </c>
      <c r="AJ5993">
        <f>[1]资金台帐!AJ5993</f>
        <v>0</v>
      </c>
      <c r="AK5993">
        <f>[1]资金台帐!AK5993</f>
        <v>0</v>
      </c>
      <c r="BA5993" s="22">
        <f t="shared" si="0"/>
      </c>
    </row>
    <row r="5994">
      <c r="B5994">
        <f>[1]资金台帐!B5994&amp;""</f>
      </c>
      <c r="H5994">
        <f>[1]资金台帐!H5994&amp;""</f>
      </c>
      <c r="J5994">
        <f>[1]资金台帐!J5994&amp;""</f>
      </c>
      <c r="N5994">
        <f>[1]资金台帐!N5994</f>
      </c>
      <c r="O5994">
        <f>[1]资金台帐!O5994&amp;""</f>
      </c>
      <c r="P5994">
        <f>[1]资金台帐!P5994&amp;""</f>
      </c>
      <c r="Q5994">
        <f>[1]资金台帐!Q5994&amp;""</f>
      </c>
      <c r="T5994">
        <f>[1]资金台帐!T5994&amp;""</f>
      </c>
      <c r="U5994">
        <f>[1]资金台帐!U5994&amp;""</f>
      </c>
      <c r="W5994">
        <f>[1]资金台帐!W5994&amp;""</f>
      </c>
      <c r="X5994">
        <f>[1]资金台帐!X5994&amp;""</f>
      </c>
      <c r="AB5994">
        <f>[1]资金台帐!AB5994</f>
        <v>0</v>
      </c>
      <c r="AC5994">
        <f>[1]资金台帐!AC5994</f>
        <v>0</v>
      </c>
      <c r="AD5994">
        <f>[1]资金台帐!AD5994</f>
        <v>0</v>
      </c>
      <c r="AJ5994">
        <f>[1]资金台帐!AJ5994</f>
        <v>0</v>
      </c>
      <c r="AK5994">
        <f>[1]资金台帐!AK5994</f>
        <v>0</v>
      </c>
      <c r="BA5994" s="22">
        <f t="shared" si="0"/>
      </c>
    </row>
    <row r="5995">
      <c r="B5995">
        <f>[1]资金台帐!B5995&amp;""</f>
      </c>
      <c r="H5995">
        <f>[1]资金台帐!H5995&amp;""</f>
      </c>
      <c r="J5995">
        <f>[1]资金台帐!J5995&amp;""</f>
      </c>
      <c r="N5995">
        <f>[1]资金台帐!N5995</f>
      </c>
      <c r="O5995">
        <f>[1]资金台帐!O5995&amp;""</f>
      </c>
      <c r="P5995">
        <f>[1]资金台帐!P5995&amp;""</f>
      </c>
      <c r="Q5995">
        <f>[1]资金台帐!Q5995&amp;""</f>
      </c>
      <c r="T5995">
        <f>[1]资金台帐!T5995&amp;""</f>
      </c>
      <c r="U5995">
        <f>[1]资金台帐!U5995&amp;""</f>
      </c>
      <c r="W5995">
        <f>[1]资金台帐!W5995&amp;""</f>
      </c>
      <c r="X5995">
        <f>[1]资金台帐!X5995&amp;""</f>
      </c>
      <c r="AB5995">
        <f>[1]资金台帐!AB5995</f>
        <v>0</v>
      </c>
      <c r="AC5995">
        <f>[1]资金台帐!AC5995</f>
        <v>0</v>
      </c>
      <c r="AD5995">
        <f>[1]资金台帐!AD5995</f>
        <v>0</v>
      </c>
      <c r="AJ5995">
        <f>[1]资金台帐!AJ5995</f>
        <v>0</v>
      </c>
      <c r="AK5995">
        <f>[1]资金台帐!AK5995</f>
        <v>0</v>
      </c>
      <c r="BA5995" s="22">
        <f t="shared" si="0"/>
      </c>
    </row>
    <row r="5996">
      <c r="B5996">
        <f>[1]资金台帐!B5996&amp;""</f>
      </c>
      <c r="H5996">
        <f>[1]资金台帐!H5996&amp;""</f>
      </c>
      <c r="J5996">
        <f>[1]资金台帐!J5996&amp;""</f>
      </c>
      <c r="N5996">
        <f>[1]资金台帐!N5996</f>
      </c>
      <c r="O5996">
        <f>[1]资金台帐!O5996&amp;""</f>
      </c>
      <c r="P5996">
        <f>[1]资金台帐!P5996&amp;""</f>
      </c>
      <c r="Q5996">
        <f>[1]资金台帐!Q5996&amp;""</f>
      </c>
      <c r="T5996">
        <f>[1]资金台帐!T5996&amp;""</f>
      </c>
      <c r="U5996">
        <f>[1]资金台帐!U5996&amp;""</f>
      </c>
      <c r="W5996">
        <f>[1]资金台帐!W5996&amp;""</f>
      </c>
      <c r="X5996">
        <f>[1]资金台帐!X5996&amp;""</f>
      </c>
      <c r="AB5996">
        <f>[1]资金台帐!AB5996</f>
        <v>0</v>
      </c>
      <c r="AC5996">
        <f>[1]资金台帐!AC5996</f>
        <v>0</v>
      </c>
      <c r="AD5996">
        <f>[1]资金台帐!AD5996</f>
        <v>0</v>
      </c>
      <c r="AJ5996">
        <f>[1]资金台帐!AJ5996</f>
        <v>0</v>
      </c>
      <c r="AK5996">
        <f>[1]资金台帐!AK5996</f>
        <v>0</v>
      </c>
      <c r="BA5996" s="22">
        <f t="shared" si="0"/>
      </c>
    </row>
    <row r="5997">
      <c r="B5997">
        <f>[1]资金台帐!B5997&amp;""</f>
      </c>
      <c r="H5997">
        <f>[1]资金台帐!H5997&amp;""</f>
      </c>
      <c r="J5997">
        <f>[1]资金台帐!J5997&amp;""</f>
      </c>
      <c r="N5997">
        <f>[1]资金台帐!N5997</f>
      </c>
      <c r="O5997">
        <f>[1]资金台帐!O5997&amp;""</f>
      </c>
      <c r="P5997">
        <f>[1]资金台帐!P5997&amp;""</f>
      </c>
      <c r="Q5997">
        <f>[1]资金台帐!Q5997&amp;""</f>
      </c>
      <c r="T5997">
        <f>[1]资金台帐!T5997&amp;""</f>
      </c>
      <c r="U5997">
        <f>[1]资金台帐!U5997&amp;""</f>
      </c>
      <c r="W5997">
        <f>[1]资金台帐!W5997&amp;""</f>
      </c>
      <c r="X5997">
        <f>[1]资金台帐!X5997&amp;""</f>
      </c>
      <c r="AB5997">
        <f>[1]资金台帐!AB5997</f>
        <v>0</v>
      </c>
      <c r="AC5997">
        <f>[1]资金台帐!AC5997</f>
        <v>0</v>
      </c>
      <c r="AD5997">
        <f>[1]资金台帐!AD5997</f>
        <v>0</v>
      </c>
      <c r="AJ5997">
        <f>[1]资金台帐!AJ5997</f>
        <v>0</v>
      </c>
      <c r="AK5997">
        <f>[1]资金台帐!AK5997</f>
        <v>0</v>
      </c>
      <c r="BA5997" s="22">
        <f t="shared" si="0"/>
      </c>
    </row>
    <row r="5998">
      <c r="B5998">
        <f>[1]资金台帐!B5998&amp;""</f>
      </c>
      <c r="H5998">
        <f>[1]资金台帐!H5998&amp;""</f>
      </c>
      <c r="J5998">
        <f>[1]资金台帐!J5998&amp;""</f>
      </c>
      <c r="N5998">
        <f>[1]资金台帐!N5998</f>
      </c>
      <c r="O5998">
        <f>[1]资金台帐!O5998&amp;""</f>
      </c>
      <c r="P5998">
        <f>[1]资金台帐!P5998&amp;""</f>
      </c>
      <c r="Q5998">
        <f>[1]资金台帐!Q5998&amp;""</f>
      </c>
      <c r="T5998">
        <f>[1]资金台帐!T5998&amp;""</f>
      </c>
      <c r="U5998">
        <f>[1]资金台帐!U5998&amp;""</f>
      </c>
      <c r="W5998">
        <f>[1]资金台帐!W5998&amp;""</f>
      </c>
      <c r="X5998">
        <f>[1]资金台帐!X5998&amp;""</f>
      </c>
      <c r="AB5998">
        <f>[1]资金台帐!AB5998</f>
        <v>0</v>
      </c>
      <c r="AC5998">
        <f>[1]资金台帐!AC5998</f>
        <v>0</v>
      </c>
      <c r="AD5998">
        <f>[1]资金台帐!AD5998</f>
        <v>0</v>
      </c>
      <c r="AJ5998">
        <f>[1]资金台帐!AJ5998</f>
        <v>0</v>
      </c>
      <c r="AK5998">
        <f>[1]资金台帐!AK5998</f>
        <v>0</v>
      </c>
      <c r="BA5998" s="22">
        <f t="shared" si="0"/>
      </c>
    </row>
    <row r="5999">
      <c r="B5999">
        <f>[1]资金台帐!B5999&amp;""</f>
      </c>
      <c r="H5999">
        <f>[1]资金台帐!H5999&amp;""</f>
      </c>
      <c r="J5999">
        <f>[1]资金台帐!J5999&amp;""</f>
      </c>
      <c r="N5999">
        <f>[1]资金台帐!N5999</f>
      </c>
      <c r="O5999">
        <f>[1]资金台帐!O5999&amp;""</f>
      </c>
      <c r="P5999">
        <f>[1]资金台帐!P5999&amp;""</f>
      </c>
      <c r="Q5999">
        <f>[1]资金台帐!Q5999&amp;""</f>
      </c>
      <c r="T5999">
        <f>[1]资金台帐!T5999&amp;""</f>
      </c>
      <c r="U5999">
        <f>[1]资金台帐!U5999&amp;""</f>
      </c>
      <c r="W5999">
        <f>[1]资金台帐!W5999&amp;""</f>
      </c>
      <c r="X5999">
        <f>[1]资金台帐!X5999&amp;""</f>
      </c>
      <c r="AB5999">
        <f>[1]资金台帐!AB5999</f>
        <v>0</v>
      </c>
      <c r="AC5999">
        <f>[1]资金台帐!AC5999</f>
        <v>0</v>
      </c>
      <c r="AD5999">
        <f>[1]资金台帐!AD5999</f>
        <v>0</v>
      </c>
      <c r="AJ5999">
        <f>[1]资金台帐!AJ5999</f>
        <v>0</v>
      </c>
      <c r="AK5999">
        <f>[1]资金台帐!AK5999</f>
        <v>0</v>
      </c>
      <c r="BA5999" s="22">
        <f t="shared" si="0"/>
      </c>
    </row>
    <row r="6000">
      <c r="B6000">
        <f>[1]资金台帐!B6000&amp;""</f>
      </c>
      <c r="H6000">
        <f>[1]资金台帐!H6000&amp;""</f>
      </c>
      <c r="J6000">
        <f>[1]资金台帐!J6000&amp;""</f>
      </c>
      <c r="N6000">
        <f>[1]资金台帐!N6000</f>
      </c>
      <c r="O6000">
        <f>[1]资金台帐!O6000&amp;""</f>
      </c>
      <c r="P6000">
        <f>[1]资金台帐!P6000&amp;""</f>
      </c>
      <c r="Q6000">
        <f>[1]资金台帐!Q6000&amp;""</f>
      </c>
      <c r="T6000">
        <f>[1]资金台帐!T6000&amp;""</f>
      </c>
      <c r="U6000">
        <f>[1]资金台帐!U6000&amp;""</f>
      </c>
      <c r="W6000">
        <f>[1]资金台帐!W6000&amp;""</f>
      </c>
      <c r="X6000">
        <f>[1]资金台帐!X6000&amp;""</f>
      </c>
      <c r="AB6000">
        <f>[1]资金台帐!AB6000</f>
        <v>0</v>
      </c>
      <c r="AC6000">
        <f>[1]资金台帐!AC6000</f>
        <v>0</v>
      </c>
      <c r="AD6000">
        <f>[1]资金台帐!AD6000</f>
        <v>0</v>
      </c>
      <c r="AJ6000">
        <f>[1]资金台帐!AJ6000</f>
        <v>0</v>
      </c>
      <c r="AK6000">
        <f>[1]资金台帐!AK6000</f>
        <v>0</v>
      </c>
      <c r="BA6000" s="22">
        <f t="shared" si="0"/>
      </c>
    </row>
    <row r="6001">
      <c r="B6001">
        <f>[1]资金台帐!B6001&amp;""</f>
      </c>
      <c r="H6001">
        <f>[1]资金台帐!H6001&amp;""</f>
      </c>
      <c r="J6001">
        <f>[1]资金台帐!J6001&amp;""</f>
      </c>
      <c r="N6001">
        <f>[1]资金台帐!N6001</f>
      </c>
      <c r="O6001">
        <f>[1]资金台帐!O6001&amp;""</f>
      </c>
      <c r="P6001">
        <f>[1]资金台帐!P6001&amp;""</f>
      </c>
      <c r="Q6001">
        <f>[1]资金台帐!Q6001&amp;""</f>
      </c>
      <c r="T6001">
        <f>[1]资金台帐!T6001&amp;""</f>
      </c>
      <c r="U6001">
        <f>[1]资金台帐!U6001&amp;""</f>
      </c>
      <c r="W6001">
        <f>[1]资金台帐!W6001&amp;""</f>
      </c>
      <c r="X6001">
        <f>[1]资金台帐!X6001&amp;""</f>
      </c>
      <c r="AB6001">
        <f>[1]资金台帐!AB6001</f>
        <v>0</v>
      </c>
      <c r="AC6001">
        <f>[1]资金台帐!AC6001</f>
        <v>0</v>
      </c>
      <c r="AD6001">
        <f>[1]资金台帐!AD6001</f>
        <v>0</v>
      </c>
      <c r="AJ6001">
        <f>[1]资金台帐!AJ6001</f>
        <v>0</v>
      </c>
      <c r="AK6001">
        <f>[1]资金台帐!AK6001</f>
        <v>0</v>
      </c>
      <c r="BA6001" s="22">
        <f t="shared" si="0"/>
      </c>
    </row>
    <row r="6002">
      <c r="B6002">
        <f>[1]资金台帐!B6002&amp;""</f>
      </c>
      <c r="H6002">
        <f>[1]资金台帐!H6002&amp;""</f>
      </c>
      <c r="J6002">
        <f>[1]资金台帐!J6002&amp;""</f>
      </c>
      <c r="N6002">
        <f>[1]资金台帐!N6002</f>
      </c>
      <c r="O6002">
        <f>[1]资金台帐!O6002&amp;""</f>
      </c>
      <c r="P6002">
        <f>[1]资金台帐!P6002&amp;""</f>
      </c>
      <c r="Q6002">
        <f>[1]资金台帐!Q6002&amp;""</f>
      </c>
      <c r="T6002">
        <f>[1]资金台帐!T6002&amp;""</f>
      </c>
      <c r="U6002">
        <f>[1]资金台帐!U6002&amp;""</f>
      </c>
      <c r="W6002">
        <f>[1]资金台帐!W6002&amp;""</f>
      </c>
      <c r="X6002">
        <f>[1]资金台帐!X6002&amp;""</f>
      </c>
      <c r="AB6002">
        <f>[1]资金台帐!AB6002</f>
        <v>0</v>
      </c>
      <c r="AC6002">
        <f>[1]资金台帐!AC6002</f>
        <v>0</v>
      </c>
      <c r="AD6002">
        <f>[1]资金台帐!AD6002</f>
        <v>0</v>
      </c>
      <c r="AJ6002">
        <f>[1]资金台帐!AJ6002</f>
        <v>0</v>
      </c>
      <c r="AK6002">
        <f>[1]资金台帐!AK6002</f>
        <v>0</v>
      </c>
      <c r="BA6002" s="22">
        <f t="shared" si="0"/>
      </c>
    </row>
    <row r="6003">
      <c r="B6003">
        <f>[1]资金台帐!B6003&amp;""</f>
      </c>
      <c r="H6003">
        <f>[1]资金台帐!H6003&amp;""</f>
      </c>
      <c r="J6003">
        <f>[1]资金台帐!J6003&amp;""</f>
      </c>
      <c r="N6003">
        <f>[1]资金台帐!N6003</f>
      </c>
      <c r="O6003">
        <f>[1]资金台帐!O6003&amp;""</f>
      </c>
      <c r="P6003">
        <f>[1]资金台帐!P6003&amp;""</f>
      </c>
      <c r="Q6003">
        <f>[1]资金台帐!Q6003&amp;""</f>
      </c>
      <c r="T6003">
        <f>[1]资金台帐!T6003&amp;""</f>
      </c>
      <c r="U6003">
        <f>[1]资金台帐!U6003&amp;""</f>
      </c>
      <c r="W6003">
        <f>[1]资金台帐!W6003&amp;""</f>
      </c>
      <c r="X6003">
        <f>[1]资金台帐!X6003&amp;""</f>
      </c>
      <c r="AB6003">
        <f>[1]资金台帐!AB6003</f>
        <v>0</v>
      </c>
      <c r="AC6003">
        <f>[1]资金台帐!AC6003</f>
        <v>0</v>
      </c>
      <c r="AD6003">
        <f>[1]资金台帐!AD6003</f>
        <v>0</v>
      </c>
      <c r="AJ6003">
        <f>[1]资金台帐!AJ6003</f>
        <v>0</v>
      </c>
      <c r="AK6003">
        <f>[1]资金台帐!AK6003</f>
        <v>0</v>
      </c>
      <c r="BA6003" s="22">
        <f t="shared" si="0"/>
      </c>
    </row>
    <row r="6004">
      <c r="B6004">
        <f>[1]资金台帐!B6004&amp;""</f>
      </c>
      <c r="H6004">
        <f>[1]资金台帐!H6004&amp;""</f>
      </c>
      <c r="J6004">
        <f>[1]资金台帐!J6004&amp;""</f>
      </c>
      <c r="N6004">
        <f>[1]资金台帐!N6004</f>
      </c>
      <c r="O6004">
        <f>[1]资金台帐!O6004&amp;""</f>
      </c>
      <c r="P6004">
        <f>[1]资金台帐!P6004&amp;""</f>
      </c>
      <c r="Q6004">
        <f>[1]资金台帐!Q6004&amp;""</f>
      </c>
      <c r="T6004">
        <f>[1]资金台帐!T6004&amp;""</f>
      </c>
      <c r="U6004">
        <f>[1]资金台帐!U6004&amp;""</f>
      </c>
      <c r="W6004">
        <f>[1]资金台帐!W6004&amp;""</f>
      </c>
      <c r="X6004">
        <f>[1]资金台帐!X6004&amp;""</f>
      </c>
      <c r="AB6004">
        <f>[1]资金台帐!AB6004</f>
        <v>0</v>
      </c>
      <c r="AC6004">
        <f>[1]资金台帐!AC6004</f>
        <v>0</v>
      </c>
      <c r="AD6004">
        <f>[1]资金台帐!AD6004</f>
        <v>0</v>
      </c>
      <c r="AJ6004">
        <f>[1]资金台帐!AJ6004</f>
        <v>0</v>
      </c>
      <c r="AK6004">
        <f>[1]资金台帐!AK6004</f>
        <v>0</v>
      </c>
      <c r="BA6004" s="22">
        <f t="shared" si="0"/>
      </c>
    </row>
    <row r="6005">
      <c r="B6005">
        <f>[1]资金台帐!B6005&amp;""</f>
      </c>
      <c r="H6005">
        <f>[1]资金台帐!H6005&amp;""</f>
      </c>
      <c r="J6005">
        <f>[1]资金台帐!J6005&amp;""</f>
      </c>
      <c r="N6005">
        <f>[1]资金台帐!N6005</f>
      </c>
      <c r="O6005">
        <f>[1]资金台帐!O6005&amp;""</f>
      </c>
      <c r="P6005">
        <f>[1]资金台帐!P6005&amp;""</f>
      </c>
      <c r="Q6005">
        <f>[1]资金台帐!Q6005&amp;""</f>
      </c>
      <c r="T6005">
        <f>[1]资金台帐!T6005&amp;""</f>
      </c>
      <c r="U6005">
        <f>[1]资金台帐!U6005&amp;""</f>
      </c>
      <c r="W6005">
        <f>[1]资金台帐!W6005&amp;""</f>
      </c>
      <c r="X6005">
        <f>[1]资金台帐!X6005&amp;""</f>
      </c>
      <c r="AB6005">
        <f>[1]资金台帐!AB6005</f>
        <v>0</v>
      </c>
      <c r="AC6005">
        <f>[1]资金台帐!AC6005</f>
        <v>0</v>
      </c>
      <c r="AD6005">
        <f>[1]资金台帐!AD6005</f>
        <v>0</v>
      </c>
      <c r="AJ6005">
        <f>[1]资金台帐!AJ6005</f>
        <v>0</v>
      </c>
      <c r="AK6005">
        <f>[1]资金台帐!AK6005</f>
        <v>0</v>
      </c>
      <c r="BA6005" s="22">
        <f t="shared" si="0"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3004"/>
  <sheetViews>
    <sheetView tabSelected="0" workbookViewId="0">
      <selection activeCell="A1" sqref="A1"/>
    </sheetView>
  </sheetViews>
  <sheetFormatPr baseColWidth="8" defaultRowHeight="15"/>
  <sheetData>
    <row r="1">
      <c r="A1" s="87" t="inlineStr">
        <is>
          <t>（取数用，别改：数据来自【A065-1_流水发票导入.xlsx】的【发票导入】）</t>
        </is>
      </c>
    </row>
    <row r="5">
      <c r="C5">
        <f>[1]发票导入!C5&amp;""</f>
      </c>
      <c r="D5" t="str">
        <f>[1]发票导入!D5&amp;""</f>
        <v>26932000001466835871</v>
      </c>
      <c r="O5" t="str">
        <f>[1]发票导入!O5&amp;""</f>
        <v>正常</v>
      </c>
      <c r="T5">
        <f>[1]发票导入!T5</f>
        <v>46265.0</v>
      </c>
      <c r="U5" t="str">
        <f>[1]发票导入!U5&amp;""</f>
        <v>中智优力</v>
      </c>
      <c r="V5" t="str">
        <f>[1]发票导入!V5&amp;""</f>
        <v>销项</v>
      </c>
      <c r="W5" t="str">
        <f>[1]发票导入!W5&amp;""</f>
        <v>宁波鹿小白机电有限公司</v>
      </c>
      <c r="Y5" t="str">
        <f>[1]发票导入!Y5&amp;""</f>
        <v>应收</v>
      </c>
      <c r="AA5">
        <f>[1]发票导入!AA5&amp;""</f>
      </c>
      <c r="AB5">
        <f>[1]发票导入!AB5</f>
        <v>9600</v>
      </c>
      <c r="AC5">
        <f>[1]发票导入!AC5</f>
        <v>0</v>
      </c>
      <c r="AE5" s="22">
        <f t="shared" ref="AE5:AE3004" si="0">IF(AND(AN5+AO5&lt;&gt;0,T5&gt;=往来对账单!$R$3,T5&lt;=往来对账单!$R$4),T5*100000+ROW(),"")</f>
      </c>
      <c r="AI5" t="str">
        <f>[1]发票导入!AI5&amp;""</f>
        <v>中智优力</v>
      </c>
      <c r="AJ5">
        <f>[1]发票导入!AJ5&amp;""</f>
      </c>
      <c r="AK5">
        <f>[1]发票导入!AK5</f>
        <v>9600</v>
      </c>
      <c r="AL5">
        <f>[1]发票导入!AL5</f>
        <v>9504.95</v>
      </c>
      <c r="AM5">
        <f>[1]发票导入!AM5</f>
        <v>95.05</v>
      </c>
      <c r="AN5" s="22">
        <f t="shared" ref="AN5:AN3004" si="1">IF(V5="销项",IF(AND(W5=往来对账单!$F$3,OR(往来对账单!$C$3="全部",U5=往来对账单!$C$3)),N(AB5),0),IF(V5="内部",IF(AND(AA5="",AJ5=往来对账单!$F$3,AI5&lt;&gt;往来对账单!$F$3,OR(往来对账单!$C$3="全部",AI5=往来对账单!$C$3)),N(AK5),0),0))</f>
        <v>0</v>
      </c>
      <c r="AO5" s="22">
        <f t="shared" ref="AO5:AO3004" si="2">IF(V5="进项",IF(AND(W5=往来对账单!$F$3,OR(往来对账单!$C$3="全部",U5=往来对账单!$C$3)),N(AC5),0),IF(V5="内部",IF(AND(AA5="",AI5=往来对账单!$F$3,AJ5&lt;&gt;往来对账单!$F$3,OR(往来对账单!$C$3="全部",AJ5=往来对账单!$C$3)),N(AK5),0),0))</f>
        <v>0</v>
      </c>
    </row>
    <row r="6">
      <c r="C6">
        <f>[1]发票导入!C6&amp;""</f>
      </c>
      <c r="D6" t="str">
        <f>[1]发票导入!D6&amp;""</f>
        <v>26932000001438698391</v>
      </c>
      <c r="O6" t="str">
        <f>[1]发票导入!O6&amp;""</f>
        <v>正常</v>
      </c>
      <c r="T6">
        <f>[1]发票导入!T6</f>
        <v>46261.0</v>
      </c>
      <c r="U6" t="str">
        <f>[1]发票导入!U6&amp;""</f>
        <v>中智优力</v>
      </c>
      <c r="V6" t="str">
        <f>[1]发票导入!V6&amp;""</f>
        <v>销项</v>
      </c>
      <c r="W6" t="str">
        <f>[1]发票导入!W6&amp;""</f>
        <v>宁波安程汽车服务有限公司</v>
      </c>
      <c r="Y6" t="str">
        <f>[1]发票导入!Y6&amp;""</f>
        <v>应收</v>
      </c>
      <c r="AA6">
        <f>[1]发票导入!AA6&amp;""</f>
      </c>
      <c r="AB6">
        <f>[1]发票导入!AB6</f>
        <v>21600</v>
      </c>
      <c r="AC6">
        <f>[1]发票导入!AC6</f>
        <v>0</v>
      </c>
      <c r="AE6" s="22">
        <f t="shared" si="0"/>
      </c>
      <c r="AI6" t="str">
        <f>[1]发票导入!AI6&amp;""</f>
        <v>中智优力</v>
      </c>
      <c r="AJ6">
        <f>[1]发票导入!AJ6&amp;""</f>
      </c>
      <c r="AK6">
        <f>[1]发票导入!AK6</f>
        <v>21600</v>
      </c>
      <c r="AL6">
        <f>[1]发票导入!AL6</f>
        <v>21386.14</v>
      </c>
      <c r="AM6">
        <f>[1]发票导入!AM6</f>
        <v>213.86</v>
      </c>
      <c r="AN6" s="22">
        <f t="shared" si="1"/>
        <v>0</v>
      </c>
      <c r="AO6" s="22">
        <f t="shared" si="2"/>
        <v>0</v>
      </c>
    </row>
    <row r="7">
      <c r="C7">
        <f>[1]发票导入!C7&amp;""</f>
      </c>
      <c r="D7" t="str">
        <f>[1]发票导入!D7&amp;""</f>
        <v>26932000001430099371</v>
      </c>
      <c r="O7" t="str">
        <f>[1]发票导入!O7&amp;""</f>
        <v>正常</v>
      </c>
      <c r="T7">
        <f>[1]发票导入!T7</f>
        <v>46260.0</v>
      </c>
      <c r="U7" t="str">
        <f>[1]发票导入!U7&amp;""</f>
        <v>中智优力</v>
      </c>
      <c r="V7" t="str">
        <f>[1]发票导入!V7&amp;""</f>
        <v>销项</v>
      </c>
      <c r="W7" t="str">
        <f>[1]发票导入!W7&amp;""</f>
        <v>宁波市华方塑料机械制造有限公司</v>
      </c>
      <c r="Y7" t="str">
        <f>[1]发票导入!Y7&amp;""</f>
        <v>应收</v>
      </c>
      <c r="AA7">
        <f>[1]发票导入!AA7&amp;""</f>
      </c>
      <c r="AB7">
        <f>[1]发票导入!AB7</f>
        <v>10000</v>
      </c>
      <c r="AC7">
        <f>[1]发票导入!AC7</f>
        <v>0</v>
      </c>
      <c r="AE7" s="22">
        <f t="shared" si="0"/>
        <v>4626000007</v>
      </c>
      <c r="AI7" t="str">
        <f>[1]发票导入!AI7&amp;""</f>
        <v>中智优力</v>
      </c>
      <c r="AJ7">
        <f>[1]发票导入!AJ7&amp;""</f>
      </c>
      <c r="AK7">
        <f>[1]发票导入!AK7</f>
        <v>10000</v>
      </c>
      <c r="AL7">
        <f>[1]发票导入!AL7</f>
        <v>9900.99</v>
      </c>
      <c r="AM7">
        <f>[1]发票导入!AM7</f>
        <v>99.01</v>
      </c>
      <c r="AN7" s="22">
        <f t="shared" si="1"/>
        <v>10000</v>
      </c>
      <c r="AO7" s="22">
        <f t="shared" si="2"/>
        <v>0</v>
      </c>
    </row>
    <row r="8">
      <c r="C8">
        <f>[1]发票导入!C8&amp;""</f>
      </c>
      <c r="D8" t="str">
        <f>[1]发票导入!D8&amp;""</f>
        <v>26932000001425088306</v>
      </c>
      <c r="O8" t="str">
        <f>[1]发票导入!O8&amp;""</f>
        <v>正常</v>
      </c>
      <c r="T8">
        <f>[1]发票导入!T8</f>
        <v>46260.0</v>
      </c>
      <c r="U8" t="str">
        <f>[1]发票导入!U8&amp;""</f>
        <v>中智优力</v>
      </c>
      <c r="V8" t="str">
        <f>[1]发票导入!V8&amp;""</f>
        <v>销项</v>
      </c>
      <c r="W8" t="str">
        <f>[1]发票导入!W8&amp;""</f>
        <v>宁波市华方塑料机械制造有限公司</v>
      </c>
      <c r="Y8" t="str">
        <f>[1]发票导入!Y8&amp;""</f>
        <v>应收</v>
      </c>
      <c r="AA8">
        <f>[1]发票导入!AA8&amp;""</f>
      </c>
      <c r="AB8">
        <f>[1]发票导入!AB8</f>
        <v>-14400</v>
      </c>
      <c r="AC8">
        <f>[1]发票导入!AC8</f>
        <v>0</v>
      </c>
      <c r="AE8" s="22">
        <f t="shared" si="0"/>
        <v>4626000008</v>
      </c>
      <c r="AI8" t="str">
        <f>[1]发票导入!AI8&amp;""</f>
        <v>中智优力</v>
      </c>
      <c r="AJ8">
        <f>[1]发票导入!AJ8&amp;""</f>
      </c>
      <c r="AK8">
        <f>[1]发票导入!AK8</f>
        <v>-14400</v>
      </c>
      <c r="AL8">
        <f>[1]发票导入!AL8</f>
        <v>-14257.43</v>
      </c>
      <c r="AM8">
        <f>[1]发票导入!AM8</f>
        <v>-142.57</v>
      </c>
      <c r="AN8" s="22">
        <f t="shared" si="1"/>
        <v>-14400</v>
      </c>
      <c r="AO8" s="22">
        <f t="shared" si="2"/>
        <v>0</v>
      </c>
    </row>
    <row r="9">
      <c r="C9">
        <f>[1]发票导入!C9&amp;""</f>
      </c>
      <c r="D9" t="str">
        <f>[1]发票导入!D9&amp;""</f>
        <v>26932000001426280311</v>
      </c>
      <c r="O9" t="str">
        <f>[1]发票导入!O9&amp;""</f>
        <v>已红冲-全额</v>
      </c>
      <c r="T9">
        <f>[1]发票导入!T9</f>
        <v>46259.0</v>
      </c>
      <c r="U9" t="str">
        <f>[1]发票导入!U9&amp;""</f>
        <v>中智优力</v>
      </c>
      <c r="V9" t="str">
        <f>[1]发票导入!V9&amp;""</f>
        <v>销项</v>
      </c>
      <c r="W9" t="str">
        <f>[1]发票导入!W9&amp;""</f>
        <v>宁波市华方塑料机械制造有限公司</v>
      </c>
      <c r="Y9" t="str">
        <f>[1]发票导入!Y9&amp;""</f>
        <v>应收</v>
      </c>
      <c r="AA9">
        <f>[1]发票导入!AA9&amp;""</f>
      </c>
      <c r="AB9">
        <f>[1]发票导入!AB9</f>
        <v>14400</v>
      </c>
      <c r="AC9">
        <f>[1]发票导入!AC9</f>
        <v>0</v>
      </c>
      <c r="AE9" s="22">
        <f t="shared" si="0"/>
        <v>4625900009</v>
      </c>
      <c r="AI9" t="str">
        <f>[1]发票导入!AI9&amp;""</f>
        <v>中智优力</v>
      </c>
      <c r="AJ9">
        <f>[1]发票导入!AJ9&amp;""</f>
      </c>
      <c r="AK9">
        <f>[1]发票导入!AK9</f>
        <v>14400</v>
      </c>
      <c r="AL9">
        <f>[1]发票导入!AL9</f>
        <v>14257.43</v>
      </c>
      <c r="AM9">
        <f>[1]发票导入!AM9</f>
        <v>142.57</v>
      </c>
      <c r="AN9" s="22">
        <f t="shared" si="1"/>
        <v>14400</v>
      </c>
      <c r="AO9" s="22">
        <f t="shared" si="2"/>
        <v>0</v>
      </c>
    </row>
    <row r="10">
      <c r="C10">
        <f>[1]发票导入!C10&amp;""</f>
      </c>
      <c r="D10" t="str">
        <f>[1]发票导入!D10&amp;""</f>
        <v>26932000001426139581</v>
      </c>
      <c r="O10" t="str">
        <f>[1]发票导入!O10&amp;""</f>
        <v>正常</v>
      </c>
      <c r="T10">
        <f>[1]发票导入!T10</f>
        <v>46259.0</v>
      </c>
      <c r="U10" t="str">
        <f>[1]发票导入!U10&amp;""</f>
        <v>中智优力</v>
      </c>
      <c r="V10" t="str">
        <f>[1]发票导入!V10&amp;""</f>
        <v>销项</v>
      </c>
      <c r="W10" t="str">
        <f>[1]发票导入!W10&amp;""</f>
        <v>宁波市昕阳国际贸易有限公司</v>
      </c>
      <c r="Y10" t="str">
        <f>[1]发票导入!Y10&amp;""</f>
        <v>应收</v>
      </c>
      <c r="AA10">
        <f>[1]发票导入!AA10&amp;""</f>
      </c>
      <c r="AB10">
        <f>[1]发票导入!AB10</f>
        <v>6600</v>
      </c>
      <c r="AC10">
        <f>[1]发票导入!AC10</f>
        <v>0</v>
      </c>
      <c r="AE10" s="22">
        <f t="shared" si="0"/>
      </c>
      <c r="AI10" t="str">
        <f>[1]发票导入!AI10&amp;""</f>
        <v>中智优力</v>
      </c>
      <c r="AJ10">
        <f>[1]发票导入!AJ10&amp;""</f>
      </c>
      <c r="AK10">
        <f>[1]发票导入!AK10</f>
        <v>6600</v>
      </c>
      <c r="AL10">
        <f>[1]发票导入!AL10</f>
        <v>6534.65</v>
      </c>
      <c r="AM10">
        <f>[1]发票导入!AM10</f>
        <v>65.35</v>
      </c>
      <c r="AN10" s="22">
        <f t="shared" si="1"/>
        <v>0</v>
      </c>
      <c r="AO10" s="22">
        <f t="shared" si="2"/>
        <v>0</v>
      </c>
    </row>
    <row r="11">
      <c r="C11">
        <f>[1]发票导入!C11&amp;""</f>
      </c>
      <c r="D11" t="str">
        <f>[1]发票导入!D11&amp;""</f>
        <v>26932000001337447926</v>
      </c>
      <c r="O11" t="str">
        <f>[1]发票导入!O11&amp;""</f>
        <v>正常</v>
      </c>
      <c r="T11">
        <f>[1]发票导入!T11</f>
        <v>46244.0</v>
      </c>
      <c r="U11" t="str">
        <f>[1]发票导入!U11&amp;""</f>
        <v>中智优力</v>
      </c>
      <c r="V11" t="str">
        <f>[1]发票导入!V11&amp;""</f>
        <v>销项</v>
      </c>
      <c r="W11" t="str">
        <f>[1]发票导入!W11&amp;""</f>
        <v>宁波永程纸制品有限公司</v>
      </c>
      <c r="Y11" t="str">
        <f>[1]发票导入!Y11&amp;""</f>
        <v>应收</v>
      </c>
      <c r="AA11">
        <f>[1]发票导入!AA11&amp;""</f>
      </c>
      <c r="AB11">
        <f>[1]发票导入!AB11</f>
        <v>7200</v>
      </c>
      <c r="AC11">
        <f>[1]发票导入!AC11</f>
        <v>0</v>
      </c>
      <c r="AE11" s="22">
        <f t="shared" si="0"/>
      </c>
      <c r="AI11" t="str">
        <f>[1]发票导入!AI11&amp;""</f>
        <v>中智优力</v>
      </c>
      <c r="AJ11">
        <f>[1]发票导入!AJ11&amp;""</f>
      </c>
      <c r="AK11">
        <f>[1]发票导入!AK11</f>
        <v>7200</v>
      </c>
      <c r="AL11">
        <f>[1]发票导入!AL11</f>
        <v>7128.71</v>
      </c>
      <c r="AM11">
        <f>[1]发票导入!AM11</f>
        <v>71.29</v>
      </c>
      <c r="AN11" s="22">
        <f t="shared" si="1"/>
        <v>0</v>
      </c>
      <c r="AO11" s="22">
        <f t="shared" si="2"/>
        <v>0</v>
      </c>
    </row>
    <row r="12">
      <c r="C12">
        <f>[1]发票导入!C12&amp;""</f>
      </c>
      <c r="D12" t="str">
        <f>[1]发票导入!D12&amp;""</f>
        <v>26932000001323435481</v>
      </c>
      <c r="O12" t="str">
        <f>[1]发票导入!O12&amp;""</f>
        <v>正常</v>
      </c>
      <c r="T12">
        <f>[1]发票导入!T12</f>
        <v>46240.0</v>
      </c>
      <c r="U12" t="str">
        <f>[1]发票导入!U12&amp;""</f>
        <v>中智优力</v>
      </c>
      <c r="V12" t="str">
        <f>[1]发票导入!V12&amp;""</f>
        <v>销项</v>
      </c>
      <c r="W12" t="str">
        <f>[1]发票导入!W12&amp;""</f>
        <v>鄞州区福明街道国际汽车城业主委员会</v>
      </c>
      <c r="Y12" t="str">
        <f>[1]发票导入!Y12&amp;""</f>
        <v>应收</v>
      </c>
      <c r="AA12">
        <f>[1]发票导入!AA12&amp;""</f>
      </c>
      <c r="AB12">
        <f>[1]发票导入!AB12</f>
        <v>300</v>
      </c>
      <c r="AC12">
        <f>[1]发票导入!AC12</f>
        <v>0</v>
      </c>
      <c r="AE12" s="22">
        <f t="shared" si="0"/>
      </c>
      <c r="AI12" t="str">
        <f>[1]发票导入!AI12&amp;""</f>
        <v>中智优力</v>
      </c>
      <c r="AJ12">
        <f>[1]发票导入!AJ12&amp;""</f>
      </c>
      <c r="AK12">
        <f>[1]发票导入!AK12</f>
        <v>300</v>
      </c>
      <c r="AL12">
        <f>[1]发票导入!AL12</f>
        <v>297.03</v>
      </c>
      <c r="AM12">
        <f>[1]发票导入!AM12</f>
        <v>2.97</v>
      </c>
      <c r="AN12" s="22">
        <f t="shared" si="1"/>
        <v>0</v>
      </c>
      <c r="AO12" s="22">
        <f t="shared" si="2"/>
        <v>0</v>
      </c>
    </row>
    <row r="13">
      <c r="C13">
        <f>[1]发票导入!C13&amp;""</f>
      </c>
      <c r="D13" t="str">
        <f>[1]发票导入!D13&amp;""</f>
        <v>26932000001309047481</v>
      </c>
      <c r="O13" t="str">
        <f>[1]发票导入!O13&amp;""</f>
        <v>正常</v>
      </c>
      <c r="T13">
        <f>[1]发票导入!T13</f>
        <v>46238.0</v>
      </c>
      <c r="U13" t="str">
        <f>[1]发票导入!U13&amp;""</f>
        <v>中智优力</v>
      </c>
      <c r="V13" t="str">
        <f>[1]发票导入!V13&amp;""</f>
        <v>销项</v>
      </c>
      <c r="W13" t="str">
        <f>[1]发票导入!W13&amp;""</f>
        <v>宁波市鄞州瑞益通风设备有限公司</v>
      </c>
      <c r="Y13" t="str">
        <f>[1]发票导入!Y13&amp;""</f>
        <v>应收</v>
      </c>
      <c r="AA13">
        <f>[1]发票导入!AA13&amp;""</f>
      </c>
      <c r="AB13">
        <f>[1]发票导入!AB13</f>
        <v>24000</v>
      </c>
      <c r="AC13">
        <f>[1]发票导入!AC13</f>
        <v>0</v>
      </c>
      <c r="AE13" s="22">
        <f t="shared" si="0"/>
      </c>
      <c r="AI13" t="str">
        <f>[1]发票导入!AI13&amp;""</f>
        <v>中智优力</v>
      </c>
      <c r="AJ13">
        <f>[1]发票导入!AJ13&amp;""</f>
      </c>
      <c r="AK13">
        <f>[1]发票导入!AK13</f>
        <v>24000</v>
      </c>
      <c r="AL13">
        <f>[1]发票导入!AL13</f>
        <v>23762.38</v>
      </c>
      <c r="AM13">
        <f>[1]发票导入!AM13</f>
        <v>237.62</v>
      </c>
      <c r="AN13" s="22">
        <f t="shared" si="1"/>
        <v>0</v>
      </c>
      <c r="AO13" s="22">
        <f t="shared" si="2"/>
        <v>0</v>
      </c>
    </row>
    <row r="14">
      <c r="C14">
        <f>[1]发票导入!C14&amp;""</f>
      </c>
      <c r="D14" t="str">
        <f>[1]发票导入!D14&amp;""</f>
        <v>26932000001301887141</v>
      </c>
      <c r="O14" t="str">
        <f>[1]发票导入!O14&amp;""</f>
        <v>正常</v>
      </c>
      <c r="T14">
        <f>[1]发票导入!T14</f>
        <v>46237.0</v>
      </c>
      <c r="U14" t="str">
        <f>[1]发票导入!U14&amp;""</f>
        <v>中智优力</v>
      </c>
      <c r="V14" t="str">
        <f>[1]发票导入!V14&amp;""</f>
        <v>销项</v>
      </c>
      <c r="W14" t="str">
        <f>[1]发票导入!W14&amp;""</f>
        <v>宁波市鄞州五乡晓林五金机械厂</v>
      </c>
      <c r="Y14" t="str">
        <f>[1]发票导入!Y14&amp;""</f>
        <v>应收</v>
      </c>
      <c r="AA14">
        <f>[1]发票导入!AA14&amp;""</f>
      </c>
      <c r="AB14">
        <f>[1]发票导入!AB14</f>
        <v>7200</v>
      </c>
      <c r="AC14">
        <f>[1]发票导入!AC14</f>
        <v>0</v>
      </c>
      <c r="AE14" s="22">
        <f t="shared" si="0"/>
      </c>
      <c r="AI14" t="str">
        <f>[1]发票导入!AI14&amp;""</f>
        <v>中智优力</v>
      </c>
      <c r="AJ14">
        <f>[1]发票导入!AJ14&amp;""</f>
      </c>
      <c r="AK14">
        <f>[1]发票导入!AK14</f>
        <v>7200</v>
      </c>
      <c r="AL14">
        <f>[1]发票导入!AL14</f>
        <v>7128.71</v>
      </c>
      <c r="AM14">
        <f>[1]发票导入!AM14</f>
        <v>71.29</v>
      </c>
      <c r="AN14" s="22">
        <f t="shared" si="1"/>
        <v>0</v>
      </c>
      <c r="AO14" s="22">
        <f t="shared" si="2"/>
        <v>0</v>
      </c>
    </row>
    <row r="15">
      <c r="C15">
        <f>[1]发票导入!C15&amp;""</f>
      </c>
      <c r="D15" t="str">
        <f>[1]发票导入!D15&amp;""</f>
        <v>26932000001301734036</v>
      </c>
      <c r="O15" t="str">
        <f>[1]发票导入!O15&amp;""</f>
        <v>正常</v>
      </c>
      <c r="T15">
        <f>[1]发票导入!T15</f>
        <v>46237.0</v>
      </c>
      <c r="U15" t="str">
        <f>[1]发票导入!U15&amp;""</f>
        <v>中智优力</v>
      </c>
      <c r="V15" t="str">
        <f>[1]发票导入!V15&amp;""</f>
        <v>销项</v>
      </c>
      <c r="W15" t="str">
        <f>[1]发票导入!W15&amp;""</f>
        <v>宜柏嘉（宁波）智能科技有限公司</v>
      </c>
      <c r="Y15" t="str">
        <f>[1]发票导入!Y15&amp;""</f>
        <v>应收</v>
      </c>
      <c r="AA15">
        <f>[1]发票导入!AA15&amp;""</f>
      </c>
      <c r="AB15">
        <f>[1]发票导入!AB15</f>
        <v>9000</v>
      </c>
      <c r="AC15">
        <f>[1]发票导入!AC15</f>
        <v>0</v>
      </c>
      <c r="AE15" s="22">
        <f t="shared" si="0"/>
      </c>
      <c r="AI15" t="str">
        <f>[1]发票导入!AI15&amp;""</f>
        <v>中智优力</v>
      </c>
      <c r="AJ15">
        <f>[1]发票导入!AJ15&amp;""</f>
      </c>
      <c r="AK15">
        <f>[1]发票导入!AK15</f>
        <v>9000</v>
      </c>
      <c r="AL15">
        <f>[1]发票导入!AL15</f>
        <v>8910.89</v>
      </c>
      <c r="AM15">
        <f>[1]发票导入!AM15</f>
        <v>89.11</v>
      </c>
      <c r="AN15" s="22">
        <f t="shared" si="1"/>
        <v>0</v>
      </c>
      <c r="AO15" s="22">
        <f t="shared" si="2"/>
        <v>0</v>
      </c>
    </row>
    <row r="16">
      <c r="C16">
        <f>[1]发票导入!C16&amp;""</f>
      </c>
      <c r="D16" t="str">
        <f>[1]发票导入!D16&amp;""</f>
        <v>26932000001301730886</v>
      </c>
      <c r="O16" t="str">
        <f>[1]发票导入!O16&amp;""</f>
        <v>正常</v>
      </c>
      <c r="T16">
        <f>[1]发票导入!T16</f>
        <v>46237.0</v>
      </c>
      <c r="U16" t="str">
        <f>[1]发票导入!U16&amp;""</f>
        <v>中智优力</v>
      </c>
      <c r="V16" t="str">
        <f>[1]发票导入!V16&amp;""</f>
        <v>销项</v>
      </c>
      <c r="W16" t="str">
        <f>[1]发票导入!W16&amp;""</f>
        <v>宁波优责标识科技有限公司</v>
      </c>
      <c r="Y16" t="str">
        <f>[1]发票导入!Y16&amp;""</f>
        <v>应收</v>
      </c>
      <c r="AA16">
        <f>[1]发票导入!AA16&amp;""</f>
      </c>
      <c r="AB16">
        <f>[1]发票导入!AB16</f>
        <v>5400</v>
      </c>
      <c r="AC16">
        <f>[1]发票导入!AC16</f>
        <v>0</v>
      </c>
      <c r="AE16" s="22">
        <f t="shared" si="0"/>
      </c>
      <c r="AI16" t="str">
        <f>[1]发票导入!AI16&amp;""</f>
        <v>中智优力</v>
      </c>
      <c r="AJ16">
        <f>[1]发票导入!AJ16&amp;""</f>
      </c>
      <c r="AK16">
        <f>[1]发票导入!AK16</f>
        <v>5400</v>
      </c>
      <c r="AL16">
        <f>[1]发票导入!AL16</f>
        <v>5346.53</v>
      </c>
      <c r="AM16">
        <f>[1]发票导入!AM16</f>
        <v>53.47</v>
      </c>
      <c r="AN16" s="22">
        <f t="shared" si="1"/>
        <v>0</v>
      </c>
      <c r="AO16" s="22">
        <f t="shared" si="2"/>
        <v>0</v>
      </c>
    </row>
    <row r="17">
      <c r="C17">
        <f>[1]发票导入!C17&amp;""</f>
      </c>
      <c r="D17" t="str">
        <f>[1]发票导入!D17&amp;""</f>
        <v>26932000001462963081</v>
      </c>
      <c r="O17" t="str">
        <f>[1]发票导入!O17&amp;""</f>
        <v>正常</v>
      </c>
      <c r="T17">
        <f>[1]发票导入!T17</f>
        <v>46265.0</v>
      </c>
      <c r="U17" t="str">
        <f>[1]发票导入!U17&amp;""</f>
        <v>中智优力</v>
      </c>
      <c r="V17" t="str">
        <f>[1]发票导入!V17&amp;""</f>
        <v>进项</v>
      </c>
      <c r="W17" t="str">
        <f>[1]发票导入!W17&amp;""</f>
        <v>宁波市海曙卓瑞通讯器材店</v>
      </c>
      <c r="Y17" t="str">
        <f>[1]发票导入!Y17&amp;""</f>
        <v>报销票</v>
      </c>
      <c r="AA17">
        <f>[1]发票导入!AA17&amp;""</f>
      </c>
      <c r="AB17">
        <f>[1]发票导入!AB17</f>
        <v>0</v>
      </c>
      <c r="AC17">
        <f>[1]发票导入!AC17</f>
        <v>0</v>
      </c>
      <c r="AE17" s="22">
        <f t="shared" si="0"/>
      </c>
      <c r="AI17">
        <f>[1]发票导入!AI17&amp;""</f>
      </c>
      <c r="AJ17" t="str">
        <f>[1]发票导入!AJ17&amp;""</f>
        <v>中智优力</v>
      </c>
      <c r="AK17">
        <f>[1]发票导入!AK17</f>
        <v>1190</v>
      </c>
      <c r="AL17">
        <f>[1]发票导入!AL17</f>
        <v>1178.22</v>
      </c>
      <c r="AM17">
        <f>[1]发票导入!AM17</f>
        <v>11.78</v>
      </c>
      <c r="AN17" s="22">
        <f t="shared" si="1"/>
        <v>0</v>
      </c>
      <c r="AO17" s="22">
        <f t="shared" si="2"/>
        <v>0</v>
      </c>
    </row>
    <row r="18">
      <c r="C18">
        <f>[1]发票导入!C18&amp;""</f>
      </c>
      <c r="D18" t="str">
        <f>[1]发票导入!D18&amp;""</f>
        <v>26932000001461713761</v>
      </c>
      <c r="O18" t="str">
        <f>[1]发票导入!O18&amp;""</f>
        <v>正常</v>
      </c>
      <c r="T18">
        <f>[1]发票导入!T18</f>
        <v>46265.0</v>
      </c>
      <c r="U18" t="str">
        <f>[1]发票导入!U18&amp;""</f>
        <v>中智优力</v>
      </c>
      <c r="V18" t="str">
        <f>[1]发票导入!V18&amp;""</f>
        <v>进项</v>
      </c>
      <c r="W18" t="str">
        <f>[1]发票导入!W18&amp;""</f>
        <v>宁波微果食品供应链有限公司</v>
      </c>
      <c r="Y18" t="str">
        <f>[1]发票导入!Y18&amp;""</f>
        <v>报销票</v>
      </c>
      <c r="AA18">
        <f>[1]发票导入!AA18&amp;""</f>
      </c>
      <c r="AB18">
        <f>[1]发票导入!AB18</f>
        <v>0</v>
      </c>
      <c r="AC18">
        <f>[1]发票导入!AC18</f>
        <v>0</v>
      </c>
      <c r="AE18" s="22">
        <f t="shared" si="0"/>
      </c>
      <c r="AI18">
        <f>[1]发票导入!AI18&amp;""</f>
      </c>
      <c r="AJ18" t="str">
        <f>[1]发票导入!AJ18&amp;""</f>
        <v>中智优力</v>
      </c>
      <c r="AK18">
        <f>[1]发票导入!AK18</f>
        <v>1000</v>
      </c>
      <c r="AL18">
        <f>[1]发票导入!AL18</f>
        <v>990.1</v>
      </c>
      <c r="AM18">
        <f>[1]发票导入!AM18</f>
        <v>9.9</v>
      </c>
      <c r="AN18" s="22">
        <f t="shared" si="1"/>
        <v>0</v>
      </c>
      <c r="AO18" s="22">
        <f t="shared" si="2"/>
        <v>0</v>
      </c>
    </row>
    <row r="19">
      <c r="C19">
        <f>[1]发票导入!C19&amp;""</f>
      </c>
      <c r="D19" t="str">
        <f>[1]发票导入!D19&amp;""</f>
        <v>26932000001459788016</v>
      </c>
      <c r="O19" t="str">
        <f>[1]发票导入!O19&amp;""</f>
        <v>正常</v>
      </c>
      <c r="T19">
        <f>[1]发票导入!T19</f>
        <v>46264.0</v>
      </c>
      <c r="U19" t="str">
        <f>[1]发票导入!U19&amp;""</f>
        <v>中智优力</v>
      </c>
      <c r="V19" t="str">
        <f>[1]发票导入!V19&amp;""</f>
        <v>进项</v>
      </c>
      <c r="W19" t="str">
        <f>[1]发票导入!W19&amp;""</f>
        <v>宁波市鄞州五乡苗涌食品商行</v>
      </c>
      <c r="Y19" t="str">
        <f>[1]发票导入!Y19&amp;""</f>
        <v>报销票</v>
      </c>
      <c r="AA19">
        <f>[1]发票导入!AA19&amp;""</f>
      </c>
      <c r="AB19">
        <f>[1]发票导入!AB19</f>
        <v>0</v>
      </c>
      <c r="AC19">
        <f>[1]发票导入!AC19</f>
        <v>0</v>
      </c>
      <c r="AE19" s="22">
        <f t="shared" si="0"/>
      </c>
      <c r="AI19">
        <f>[1]发票导入!AI19&amp;""</f>
      </c>
      <c r="AJ19" t="str">
        <f>[1]发票导入!AJ19&amp;""</f>
        <v>中智优力</v>
      </c>
      <c r="AK19">
        <f>[1]发票导入!AK19</f>
        <v>186.6</v>
      </c>
      <c r="AL19">
        <f>[1]发票导入!AL19</f>
        <v>184.75</v>
      </c>
      <c r="AM19">
        <f>[1]发票导入!AM19</f>
        <v>1.85</v>
      </c>
      <c r="AN19" s="22">
        <f t="shared" si="1"/>
        <v>0</v>
      </c>
      <c r="AO19" s="22">
        <f t="shared" si="2"/>
        <v>0</v>
      </c>
    </row>
    <row r="20">
      <c r="C20">
        <f>[1]发票导入!C20&amp;""</f>
      </c>
      <c r="D20" t="str">
        <f>[1]发票导入!D20&amp;""</f>
        <v>26312000005472431431</v>
      </c>
      <c r="O20" t="str">
        <f>[1]发票导入!O20&amp;""</f>
        <v>正常</v>
      </c>
      <c r="T20">
        <f>[1]发票导入!T20</f>
        <v>46262.0</v>
      </c>
      <c r="U20" t="str">
        <f>[1]发票导入!U20&amp;""</f>
        <v>中智优力</v>
      </c>
      <c r="V20" t="str">
        <f>[1]发票导入!V20&amp;""</f>
        <v>进项</v>
      </c>
      <c r="W20" t="str">
        <f>[1]发票导入!W20&amp;""</f>
        <v>上海贾斯伯电子商务有限公司</v>
      </c>
      <c r="Y20" t="str">
        <f>[1]发票导入!Y20&amp;""</f>
        <v>报销票</v>
      </c>
      <c r="AA20">
        <f>[1]发票导入!AA20&amp;""</f>
      </c>
      <c r="AB20">
        <f>[1]发票导入!AB20</f>
        <v>0</v>
      </c>
      <c r="AC20">
        <f>[1]发票导入!AC20</f>
        <v>0</v>
      </c>
      <c r="AE20" s="22">
        <f t="shared" si="0"/>
      </c>
      <c r="AI20">
        <f>[1]发票导入!AI20&amp;""</f>
      </c>
      <c r="AJ20" t="str">
        <f>[1]发票导入!AJ20&amp;""</f>
        <v>中智优力</v>
      </c>
      <c r="AK20">
        <f>[1]发票导入!AK20</f>
        <v>27.8</v>
      </c>
      <c r="AL20">
        <f>[1]发票导入!AL20</f>
        <v>27.52</v>
      </c>
      <c r="AM20">
        <f>[1]发票导入!AM20</f>
        <v>0.28</v>
      </c>
      <c r="AN20" s="22">
        <f t="shared" si="1"/>
        <v>0</v>
      </c>
      <c r="AO20" s="22">
        <f t="shared" si="2"/>
        <v>0</v>
      </c>
    </row>
    <row r="21">
      <c r="C21">
        <f>[1]发票导入!C21&amp;""</f>
      </c>
      <c r="D21" t="str">
        <f>[1]发票导入!D21&amp;""</f>
        <v>26932000001446778921</v>
      </c>
      <c r="O21" t="str">
        <f>[1]发票导入!O21&amp;""</f>
        <v>正常</v>
      </c>
      <c r="T21">
        <f>[1]发票导入!T21</f>
        <v>46261.0</v>
      </c>
      <c r="U21" t="str">
        <f>[1]发票导入!U21&amp;""</f>
        <v>中智优力</v>
      </c>
      <c r="V21" t="str">
        <f>[1]发票导入!V21&amp;""</f>
        <v>进项</v>
      </c>
      <c r="W21" t="str">
        <f>[1]发票导入!W21&amp;""</f>
        <v>宁波市鄞州新河周卫亚保健按摩店</v>
      </c>
      <c r="Y21" t="str">
        <f>[1]发票导入!Y21&amp;""</f>
        <v>报销票</v>
      </c>
      <c r="AA21">
        <f>[1]发票导入!AA21&amp;""</f>
      </c>
      <c r="AB21">
        <f>[1]发票导入!AB21</f>
        <v>0</v>
      </c>
      <c r="AC21">
        <f>[1]发票导入!AC21</f>
        <v>0</v>
      </c>
      <c r="AE21" s="22">
        <f t="shared" si="0"/>
      </c>
      <c r="AI21">
        <f>[1]发票导入!AI21&amp;""</f>
      </c>
      <c r="AJ21" t="str">
        <f>[1]发票导入!AJ21&amp;""</f>
        <v>中智优力</v>
      </c>
      <c r="AK21">
        <f>[1]发票导入!AK21</f>
        <v>599</v>
      </c>
      <c r="AL21">
        <f>[1]发票导入!AL21</f>
        <v>593.07</v>
      </c>
      <c r="AM21">
        <f>[1]发票导入!AM21</f>
        <v>5.93</v>
      </c>
      <c r="AN21" s="22">
        <f t="shared" si="1"/>
        <v>0</v>
      </c>
      <c r="AO21" s="22">
        <f t="shared" si="2"/>
        <v>0</v>
      </c>
    </row>
    <row r="22">
      <c r="C22">
        <f>[1]发票导入!C22&amp;""</f>
      </c>
      <c r="D22" t="str">
        <f>[1]发票导入!D22&amp;""</f>
        <v>26337000000749263345</v>
      </c>
      <c r="O22" t="str">
        <f>[1]发票导入!O22&amp;""</f>
        <v>正常</v>
      </c>
      <c r="T22">
        <f>[1]发票导入!T22</f>
        <v>46261.0</v>
      </c>
      <c r="U22" t="str">
        <f>[1]发票导入!U22&amp;""</f>
        <v>中智优力</v>
      </c>
      <c r="V22" t="str">
        <f>[1]发票导入!V22&amp;""</f>
        <v>进项</v>
      </c>
      <c r="W22" t="str">
        <f>[1]发票导入!W22&amp;""</f>
        <v>浙江高速公路智能收费运营服务有限公司</v>
      </c>
      <c r="Y22" t="str">
        <f>[1]发票导入!Y22&amp;""</f>
        <v>报销票</v>
      </c>
      <c r="AA22">
        <f>[1]发票导入!AA22&amp;""</f>
      </c>
      <c r="AB22">
        <f>[1]发票导入!AB22</f>
        <v>0</v>
      </c>
      <c r="AC22">
        <f>[1]发票导入!AC22</f>
        <v>0</v>
      </c>
      <c r="AE22" s="22">
        <f t="shared" si="0"/>
      </c>
      <c r="AI22">
        <f>[1]发票导入!AI22&amp;""</f>
      </c>
      <c r="AJ22" t="str">
        <f>[1]发票导入!AJ22&amp;""</f>
        <v>中智优力</v>
      </c>
      <c r="AK22">
        <f>[1]发票导入!AK22</f>
        <v>-101</v>
      </c>
      <c r="AL22">
        <f>[1]发票导入!AL22</f>
        <v>-101</v>
      </c>
      <c r="AM22">
        <f>[1]发票导入!AM22</f>
        <v>0</v>
      </c>
      <c r="AN22" s="22">
        <f t="shared" si="1"/>
        <v>0</v>
      </c>
      <c r="AO22" s="22">
        <f t="shared" si="2"/>
        <v>0</v>
      </c>
    </row>
    <row r="23">
      <c r="C23">
        <f>[1]发票导入!C23&amp;""</f>
      </c>
      <c r="D23" t="str">
        <f>[1]发票导入!D23&amp;""</f>
        <v>26332000007376819821</v>
      </c>
      <c r="O23" t="str">
        <f>[1]发票导入!O23&amp;""</f>
        <v>正常</v>
      </c>
      <c r="T23">
        <f>[1]发票导入!T23</f>
        <v>46261.0</v>
      </c>
      <c r="U23" t="str">
        <f>[1]发票导入!U23&amp;""</f>
        <v>中智优力</v>
      </c>
      <c r="V23" t="str">
        <f>[1]发票导入!V23&amp;""</f>
        <v>进项</v>
      </c>
      <c r="W23" t="str">
        <f>[1]发票导入!W23&amp;""</f>
        <v>永康市鲜铺餐饮店（个体工商户）</v>
      </c>
      <c r="Y23" t="str">
        <f>[1]发票导入!Y23&amp;""</f>
        <v>报销票</v>
      </c>
      <c r="AA23">
        <f>[1]发票导入!AA23&amp;""</f>
      </c>
      <c r="AB23">
        <f>[1]发票导入!AB23</f>
        <v>0</v>
      </c>
      <c r="AC23">
        <f>[1]发票导入!AC23</f>
        <v>0</v>
      </c>
      <c r="AE23" s="22">
        <f t="shared" si="0"/>
      </c>
      <c r="AI23">
        <f>[1]发票导入!AI23&amp;""</f>
      </c>
      <c r="AJ23" t="str">
        <f>[1]发票导入!AJ23&amp;""</f>
        <v>中智优力</v>
      </c>
      <c r="AK23">
        <f>[1]发票导入!AK23</f>
        <v>352</v>
      </c>
      <c r="AL23">
        <f>[1]发票导入!AL23</f>
        <v>348.51</v>
      </c>
      <c r="AM23">
        <f>[1]发票导入!AM23</f>
        <v>3.49</v>
      </c>
      <c r="AN23" s="22">
        <f t="shared" si="1"/>
        <v>0</v>
      </c>
      <c r="AO23" s="22">
        <f t="shared" si="2"/>
        <v>0</v>
      </c>
    </row>
    <row r="24">
      <c r="C24">
        <f>[1]发票导入!C24&amp;""</f>
      </c>
      <c r="D24" t="str">
        <f>[1]发票导入!D24&amp;""</f>
        <v>26337000000739178332</v>
      </c>
      <c r="O24" t="str">
        <f>[1]发票导入!O24&amp;""</f>
        <v>已红冲-全额</v>
      </c>
      <c r="T24">
        <f>[1]发票导入!T24</f>
        <v>46260.0</v>
      </c>
      <c r="U24" t="str">
        <f>[1]发票导入!U24&amp;""</f>
        <v>中智优力</v>
      </c>
      <c r="V24" t="str">
        <f>[1]发票导入!V24&amp;""</f>
        <v>进项</v>
      </c>
      <c r="W24" t="str">
        <f>[1]发票导入!W24&amp;""</f>
        <v>浙江高速公路智能收费运营服务有限公司</v>
      </c>
      <c r="Y24" t="str">
        <f>[1]发票导入!Y24&amp;""</f>
        <v>报销票</v>
      </c>
      <c r="AA24">
        <f>[1]发票导入!AA24&amp;""</f>
      </c>
      <c r="AB24">
        <f>[1]发票导入!AB24</f>
        <v>0</v>
      </c>
      <c r="AC24">
        <f>[1]发票导入!AC24</f>
        <v>0</v>
      </c>
      <c r="AE24" s="22">
        <f t="shared" si="0"/>
      </c>
      <c r="AI24">
        <f>[1]发票导入!AI24&amp;""</f>
      </c>
      <c r="AJ24" t="str">
        <f>[1]发票导入!AJ24&amp;""</f>
        <v>中智优力</v>
      </c>
      <c r="AK24">
        <f>[1]发票导入!AK24</f>
        <v>101</v>
      </c>
      <c r="AL24">
        <f>[1]发票导入!AL24</f>
        <v>101</v>
      </c>
      <c r="AM24">
        <f>[1]发票导入!AM24</f>
        <v>0</v>
      </c>
      <c r="AN24" s="22">
        <f t="shared" si="1"/>
        <v>0</v>
      </c>
      <c r="AO24" s="22">
        <f t="shared" si="2"/>
        <v>0</v>
      </c>
    </row>
    <row r="25">
      <c r="C25">
        <f>[1]发票导入!C25&amp;""</f>
      </c>
      <c r="D25" t="str">
        <f>[1]发票导入!D25&amp;""</f>
        <v>26112000003579582571</v>
      </c>
      <c r="O25" t="str">
        <f>[1]发票导入!O25&amp;""</f>
        <v>正常</v>
      </c>
      <c r="T25">
        <f>[1]发票导入!T25</f>
        <v>46260.0</v>
      </c>
      <c r="U25" t="str">
        <f>[1]发票导入!U25&amp;""</f>
        <v>中智优力</v>
      </c>
      <c r="V25" t="str">
        <f>[1]发票导入!V25&amp;""</f>
        <v>进项</v>
      </c>
      <c r="W25" t="str">
        <f>[1]发票导入!W25&amp;""</f>
        <v>北京东奥时代教育科技有限公司</v>
      </c>
      <c r="Y25" t="str">
        <f>[1]发票导入!Y25&amp;""</f>
        <v>报销票</v>
      </c>
      <c r="AA25">
        <f>[1]发票导入!AA25&amp;""</f>
      </c>
      <c r="AB25">
        <f>[1]发票导入!AB25</f>
        <v>0</v>
      </c>
      <c r="AC25">
        <f>[1]发票导入!AC25</f>
        <v>0</v>
      </c>
      <c r="AE25" s="22">
        <f t="shared" si="0"/>
      </c>
      <c r="AI25">
        <f>[1]发票导入!AI25&amp;""</f>
      </c>
      <c r="AJ25" t="str">
        <f>[1]发票导入!AJ25&amp;""</f>
        <v>中智优力</v>
      </c>
      <c r="AK25">
        <f>[1]发票导入!AK25</f>
        <v>40</v>
      </c>
      <c r="AL25">
        <f>[1]发票导入!AL25</f>
        <v>38.83</v>
      </c>
      <c r="AM25">
        <f>[1]发票导入!AM25</f>
        <v>1.17</v>
      </c>
      <c r="AN25" s="22">
        <f t="shared" si="1"/>
        <v>0</v>
      </c>
      <c r="AO25" s="22">
        <f t="shared" si="2"/>
        <v>0</v>
      </c>
    </row>
    <row r="26">
      <c r="C26">
        <f>[1]发票导入!C26&amp;""</f>
      </c>
      <c r="D26" t="str">
        <f>[1]发票导入!D26&amp;""</f>
        <v>26337000000745264580</v>
      </c>
      <c r="O26" t="str">
        <f>[1]发票导入!O26&amp;""</f>
        <v>正常</v>
      </c>
      <c r="T26">
        <f>[1]发票导入!T26</f>
        <v>46260.0</v>
      </c>
      <c r="U26" t="str">
        <f>[1]发票导入!U26&amp;""</f>
        <v>中智优力</v>
      </c>
      <c r="V26" t="str">
        <f>[1]发票导入!V26&amp;""</f>
        <v>进项</v>
      </c>
      <c r="W26" t="str">
        <f>[1]发票导入!W26&amp;""</f>
        <v>浙江高速公路智能收费运营服务有限公司</v>
      </c>
      <c r="Y26" t="str">
        <f>[1]发票导入!Y26&amp;""</f>
        <v>报销票</v>
      </c>
      <c r="AA26">
        <f>[1]发票导入!AA26&amp;""</f>
      </c>
      <c r="AB26">
        <f>[1]发票导入!AB26</f>
        <v>0</v>
      </c>
      <c r="AC26">
        <f>[1]发票导入!AC26</f>
        <v>0</v>
      </c>
      <c r="AE26" s="22">
        <f t="shared" si="0"/>
      </c>
      <c r="AI26">
        <f>[1]发票导入!AI26&amp;""</f>
      </c>
      <c r="AJ26" t="str">
        <f>[1]发票导入!AJ26&amp;""</f>
        <v>中智优力</v>
      </c>
      <c r="AK26">
        <f>[1]发票导入!AK26</f>
        <v>52</v>
      </c>
      <c r="AL26">
        <f>[1]发票导入!AL26</f>
        <v>52</v>
      </c>
      <c r="AM26">
        <f>[1]发票导入!AM26</f>
        <v>0</v>
      </c>
      <c r="AN26" s="22">
        <f t="shared" si="1"/>
        <v>0</v>
      </c>
      <c r="AO26" s="22">
        <f t="shared" si="2"/>
        <v>0</v>
      </c>
    </row>
    <row r="27">
      <c r="C27">
        <f>[1]发票导入!C27&amp;""</f>
      </c>
      <c r="D27" t="str">
        <f>[1]发票导入!D27&amp;""</f>
        <v>26442000009703294081</v>
      </c>
      <c r="O27" t="str">
        <f>[1]发票导入!O27&amp;""</f>
        <v>正常</v>
      </c>
      <c r="T27">
        <f>[1]发票导入!T27</f>
        <v>46258.0</v>
      </c>
      <c r="U27" t="str">
        <f>[1]发票导入!U27&amp;""</f>
        <v>中智优力</v>
      </c>
      <c r="V27" t="str">
        <f>[1]发票导入!V27&amp;""</f>
        <v>进项</v>
      </c>
      <c r="W27" t="str">
        <f>[1]发票导入!W27&amp;""</f>
        <v>广州市沁艺建材有限公司</v>
      </c>
      <c r="Y27" t="str">
        <f>[1]发票导入!Y27&amp;""</f>
        <v>报销票</v>
      </c>
      <c r="AA27">
        <f>[1]发票导入!AA27&amp;""</f>
      </c>
      <c r="AB27">
        <f>[1]发票导入!AB27</f>
        <v>0</v>
      </c>
      <c r="AC27">
        <f>[1]发票导入!AC27</f>
        <v>0</v>
      </c>
      <c r="AE27" s="22">
        <f t="shared" si="0"/>
      </c>
      <c r="AI27">
        <f>[1]发票导入!AI27&amp;""</f>
      </c>
      <c r="AJ27" t="str">
        <f>[1]发票导入!AJ27&amp;""</f>
        <v>中智优力</v>
      </c>
      <c r="AK27">
        <f>[1]发票导入!AK27</f>
        <v>22.9</v>
      </c>
      <c r="AL27">
        <f>[1]发票导入!AL27</f>
        <v>22.67</v>
      </c>
      <c r="AM27">
        <f>[1]发票导入!AM27</f>
        <v>0.23</v>
      </c>
      <c r="AN27" s="22">
        <f t="shared" si="1"/>
        <v>0</v>
      </c>
      <c r="AO27" s="22">
        <f t="shared" si="2"/>
        <v>0</v>
      </c>
    </row>
    <row r="28">
      <c r="C28">
        <f>[1]发票导入!C28&amp;""</f>
      </c>
      <c r="D28" t="str">
        <f>[1]发票导入!D28&amp;""</f>
        <v>26112000003530625886</v>
      </c>
      <c r="O28" t="str">
        <f>[1]发票导入!O28&amp;""</f>
        <v>正常</v>
      </c>
      <c r="T28">
        <f>[1]发票导入!T28</f>
        <v>46258.0</v>
      </c>
      <c r="U28" t="str">
        <f>[1]发票导入!U28&amp;""</f>
        <v>中智优力</v>
      </c>
      <c r="V28" t="str">
        <f>[1]发票导入!V28&amp;""</f>
        <v>进项</v>
      </c>
      <c r="W28" t="str">
        <f>[1]发票导入!W28&amp;""</f>
        <v>北京东奥时代教育科技有限公司</v>
      </c>
      <c r="Y28" t="str">
        <f>[1]发票导入!Y28&amp;""</f>
        <v>报销票</v>
      </c>
      <c r="AA28">
        <f>[1]发票导入!AA28&amp;""</f>
      </c>
      <c r="AB28">
        <f>[1]发票导入!AB28</f>
        <v>0</v>
      </c>
      <c r="AC28">
        <f>[1]发票导入!AC28</f>
        <v>0</v>
      </c>
      <c r="AE28" s="22">
        <f t="shared" si="0"/>
      </c>
      <c r="AI28">
        <f>[1]发票导入!AI28&amp;""</f>
      </c>
      <c r="AJ28" t="str">
        <f>[1]发票导入!AJ28&amp;""</f>
        <v>中智优力</v>
      </c>
      <c r="AK28">
        <f>[1]发票导入!AK28</f>
        <v>40</v>
      </c>
      <c r="AL28">
        <f>[1]发票导入!AL28</f>
        <v>38.83</v>
      </c>
      <c r="AM28">
        <f>[1]发票导入!AM28</f>
        <v>1.17</v>
      </c>
      <c r="AN28" s="22">
        <f t="shared" si="1"/>
        <v>0</v>
      </c>
      <c r="AO28" s="22">
        <f t="shared" si="2"/>
        <v>0</v>
      </c>
    </row>
    <row r="29">
      <c r="C29">
        <f>[1]发票导入!C29&amp;""</f>
      </c>
      <c r="D29" t="str">
        <f>[1]发票导入!D29&amp;""</f>
        <v>26937000000081084214</v>
      </c>
      <c r="O29" t="str">
        <f>[1]发票导入!O29&amp;""</f>
        <v>正常</v>
      </c>
      <c r="T29">
        <f>[1]发票导入!T29</f>
        <v>46257.0</v>
      </c>
      <c r="U29" t="str">
        <f>[1]发票导入!U29&amp;""</f>
        <v>中智优力</v>
      </c>
      <c r="V29" t="str">
        <f>[1]发票导入!V29&amp;""</f>
        <v>进项</v>
      </c>
      <c r="W29" t="str">
        <f>[1]发票导入!W29&amp;""</f>
        <v>中海油销售浙江有限公司</v>
      </c>
      <c r="Y29" t="str">
        <f>[1]发票导入!Y29&amp;""</f>
        <v>报销票</v>
      </c>
      <c r="AA29">
        <f>[1]发票导入!AA29&amp;""</f>
      </c>
      <c r="AB29">
        <f>[1]发票导入!AB29</f>
        <v>0</v>
      </c>
      <c r="AC29">
        <f>[1]发票导入!AC29</f>
        <v>0</v>
      </c>
      <c r="AE29" s="22">
        <f t="shared" si="0"/>
      </c>
      <c r="AI29">
        <f>[1]发票导入!AI29&amp;""</f>
      </c>
      <c r="AJ29" t="str">
        <f>[1]发票导入!AJ29&amp;""</f>
        <v>中智优力</v>
      </c>
      <c r="AK29">
        <f>[1]发票导入!AK29</f>
        <v>200</v>
      </c>
      <c r="AL29">
        <f>[1]发票导入!AL29</f>
        <v>176.99</v>
      </c>
      <c r="AM29">
        <f>[1]发票导入!AM29</f>
        <v>23.01</v>
      </c>
      <c r="AN29" s="22">
        <f t="shared" si="1"/>
        <v>0</v>
      </c>
      <c r="AO29" s="22">
        <f t="shared" si="2"/>
        <v>0</v>
      </c>
    </row>
    <row r="30">
      <c r="C30">
        <f>[1]发票导入!C30&amp;""</f>
      </c>
      <c r="D30" t="str">
        <f>[1]发票导入!D30&amp;""</f>
        <v>26342000002668710361</v>
      </c>
      <c r="O30" t="str">
        <f>[1]发票导入!O30&amp;""</f>
        <v>正常</v>
      </c>
      <c r="T30">
        <f>[1]发票导入!T30</f>
        <v>46257.0</v>
      </c>
      <c r="U30" t="str">
        <f>[1]发票导入!U30&amp;""</f>
        <v>中智优力</v>
      </c>
      <c r="V30" t="str">
        <f>[1]发票导入!V30&amp;""</f>
        <v>进项</v>
      </c>
      <c r="W30" t="str">
        <f>[1]发票导入!W30&amp;""</f>
        <v>芜湖聚木家居有限公司</v>
      </c>
      <c r="Y30" t="str">
        <f>[1]发票导入!Y30&amp;""</f>
        <v>报销票</v>
      </c>
      <c r="AA30">
        <f>[1]发票导入!AA30&amp;""</f>
      </c>
      <c r="AB30">
        <f>[1]发票导入!AB30</f>
        <v>0</v>
      </c>
      <c r="AC30">
        <f>[1]发票导入!AC30</f>
        <v>0</v>
      </c>
      <c r="AE30" s="22">
        <f t="shared" si="0"/>
      </c>
      <c r="AI30">
        <f>[1]发票导入!AI30&amp;""</f>
      </c>
      <c r="AJ30" t="str">
        <f>[1]发票导入!AJ30&amp;""</f>
        <v>中智优力</v>
      </c>
      <c r="AK30">
        <f>[1]发票导入!AK30</f>
        <v>54.05</v>
      </c>
      <c r="AL30">
        <f>[1]发票导入!AL30</f>
        <v>47.83</v>
      </c>
      <c r="AM30">
        <f>[1]发票导入!AM30</f>
        <v>6.22</v>
      </c>
      <c r="AN30" s="22">
        <f t="shared" si="1"/>
        <v>0</v>
      </c>
      <c r="AO30" s="22">
        <f t="shared" si="2"/>
        <v>0</v>
      </c>
    </row>
    <row r="31">
      <c r="C31">
        <f>[1]发票导入!C31&amp;""</f>
      </c>
      <c r="D31" t="str">
        <f>[1]发票导入!D31&amp;""</f>
        <v>26932000001410160246</v>
      </c>
      <c r="O31" t="str">
        <f>[1]发票导入!O31&amp;""</f>
        <v>正常</v>
      </c>
      <c r="T31">
        <f>[1]发票导入!T31</f>
        <v>46256.0</v>
      </c>
      <c r="U31" t="str">
        <f>[1]发票导入!U31&amp;""</f>
        <v>中智优力</v>
      </c>
      <c r="V31" t="str">
        <f>[1]发票导入!V31&amp;""</f>
        <v>进项</v>
      </c>
      <c r="W31" t="str">
        <f>[1]发票导入!W31&amp;""</f>
        <v>宁波高新区扬亿得阳餐饮店（个体工商户）</v>
      </c>
      <c r="Y31" t="str">
        <f>[1]发票导入!Y31&amp;""</f>
        <v>报销票</v>
      </c>
      <c r="AA31">
        <f>[1]发票导入!AA31&amp;""</f>
      </c>
      <c r="AB31">
        <f>[1]发票导入!AB31</f>
        <v>0</v>
      </c>
      <c r="AC31">
        <f>[1]发票导入!AC31</f>
        <v>0</v>
      </c>
      <c r="AE31" s="22">
        <f t="shared" si="0"/>
      </c>
      <c r="AI31">
        <f>[1]发票导入!AI31&amp;""</f>
      </c>
      <c r="AJ31" t="str">
        <f>[1]发票导入!AJ31&amp;""</f>
        <v>中智优力</v>
      </c>
      <c r="AK31">
        <f>[1]发票导入!AK31</f>
        <v>526</v>
      </c>
      <c r="AL31">
        <f>[1]发票导入!AL31</f>
        <v>520.79</v>
      </c>
      <c r="AM31">
        <f>[1]发票导入!AM31</f>
        <v>5.21</v>
      </c>
      <c r="AN31" s="22">
        <f t="shared" si="1"/>
        <v>0</v>
      </c>
      <c r="AO31" s="22">
        <f t="shared" si="2"/>
        <v>0</v>
      </c>
    </row>
    <row r="32">
      <c r="C32">
        <f>[1]发票导入!C32&amp;""</f>
      </c>
      <c r="D32" t="str">
        <f>[1]发票导入!D32&amp;""</f>
        <v>26532000001411642156</v>
      </c>
      <c r="O32" t="str">
        <f>[1]发票导入!O32&amp;""</f>
        <v>正常</v>
      </c>
      <c r="T32">
        <f>[1]发票导入!T32</f>
        <v>46256.0</v>
      </c>
      <c r="U32" t="str">
        <f>[1]发票导入!U32&amp;""</f>
        <v>中智优力</v>
      </c>
      <c r="V32" t="str">
        <f>[1]发票导入!V32&amp;""</f>
        <v>进项</v>
      </c>
      <c r="W32" t="str">
        <f>[1]发票导入!W32&amp;""</f>
        <v>昆明艾德商贸有限公司</v>
      </c>
      <c r="Y32" t="str">
        <f>[1]发票导入!Y32&amp;""</f>
        <v>报销票</v>
      </c>
      <c r="AA32">
        <f>[1]发票导入!AA32&amp;""</f>
      </c>
      <c r="AB32">
        <f>[1]发票导入!AB32</f>
        <v>0</v>
      </c>
      <c r="AC32">
        <f>[1]发票导入!AC32</f>
        <v>0</v>
      </c>
      <c r="AE32" s="22">
        <f t="shared" si="0"/>
      </c>
      <c r="AI32">
        <f>[1]发票导入!AI32&amp;""</f>
      </c>
      <c r="AJ32" t="str">
        <f>[1]发票导入!AJ32&amp;""</f>
        <v>中智优力</v>
      </c>
      <c r="AK32">
        <f>[1]发票导入!AK32</f>
        <v>29.8</v>
      </c>
      <c r="AL32">
        <f>[1]发票导入!AL32</f>
        <v>29.8</v>
      </c>
      <c r="AM32">
        <f>[1]发票导入!AM32</f>
        <v>0</v>
      </c>
      <c r="AN32" s="22">
        <f t="shared" si="1"/>
        <v>0</v>
      </c>
      <c r="AO32" s="22">
        <f t="shared" si="2"/>
        <v>0</v>
      </c>
    </row>
    <row r="33">
      <c r="C33">
        <f>[1]发票导入!C33&amp;""</f>
      </c>
      <c r="D33" t="str">
        <f>[1]发票导入!D33&amp;""</f>
        <v>26342000002662141096</v>
      </c>
      <c r="O33" t="str">
        <f>[1]发票导入!O33&amp;""</f>
        <v>正常</v>
      </c>
      <c r="T33">
        <f>[1]发票导入!T33</f>
        <v>46256.0</v>
      </c>
      <c r="U33" t="str">
        <f>[1]发票导入!U33&amp;""</f>
        <v>中智优力</v>
      </c>
      <c r="V33" t="str">
        <f>[1]发票导入!V33&amp;""</f>
        <v>进项</v>
      </c>
      <c r="W33" t="str">
        <f>[1]发票导入!W33&amp;""</f>
        <v>合肥市高新区诚延商贸经营部（个体工商户）</v>
      </c>
      <c r="Y33" t="str">
        <f>[1]发票导入!Y33&amp;""</f>
        <v>报销票</v>
      </c>
      <c r="AA33">
        <f>[1]发票导入!AA33&amp;""</f>
      </c>
      <c r="AB33">
        <f>[1]发票导入!AB33</f>
        <v>0</v>
      </c>
      <c r="AC33">
        <f>[1]发票导入!AC33</f>
        <v>0</v>
      </c>
      <c r="AE33" s="22">
        <f t="shared" si="0"/>
      </c>
      <c r="AI33">
        <f>[1]发票导入!AI33&amp;""</f>
      </c>
      <c r="AJ33" t="str">
        <f>[1]发票导入!AJ33&amp;""</f>
        <v>中智优力</v>
      </c>
      <c r="AK33">
        <f>[1]发票导入!AK33</f>
        <v>288</v>
      </c>
      <c r="AL33">
        <f>[1]发票导入!AL33</f>
        <v>285.15</v>
      </c>
      <c r="AM33">
        <f>[1]发票导入!AM33</f>
        <v>2.85</v>
      </c>
      <c r="AN33" s="22">
        <f t="shared" si="1"/>
        <v>0</v>
      </c>
      <c r="AO33" s="22">
        <f t="shared" si="2"/>
        <v>0</v>
      </c>
    </row>
    <row r="34">
      <c r="C34">
        <f>[1]发票导入!C34&amp;""</f>
      </c>
      <c r="D34" t="str">
        <f>[1]发票导入!D34&amp;""</f>
        <v>26934000000048429166</v>
      </c>
      <c r="O34" t="str">
        <f>[1]发票导入!O34&amp;""</f>
        <v>正常</v>
      </c>
      <c r="T34">
        <f>[1]发票导入!T34</f>
        <v>46254.0</v>
      </c>
      <c r="U34" t="str">
        <f>[1]发票导入!U34&amp;""</f>
        <v>中智优力</v>
      </c>
      <c r="V34" t="str">
        <f>[1]发票导入!V34&amp;""</f>
        <v>进项</v>
      </c>
      <c r="W34" t="str">
        <f>[1]发票导入!W34&amp;""</f>
        <v>宁波市鄞州五乡肖培餐饮店（个体工商户）</v>
      </c>
      <c r="Y34" t="str">
        <f>[1]发票导入!Y34&amp;""</f>
        <v>报销票</v>
      </c>
      <c r="AA34">
        <f>[1]发票导入!AA34&amp;""</f>
      </c>
      <c r="AB34">
        <f>[1]发票导入!AB34</f>
        <v>0</v>
      </c>
      <c r="AC34">
        <f>[1]发票导入!AC34</f>
        <v>0</v>
      </c>
      <c r="AE34" s="22">
        <f t="shared" si="0"/>
      </c>
      <c r="AI34">
        <f>[1]发票导入!AI34&amp;""</f>
      </c>
      <c r="AJ34" t="str">
        <f>[1]发票导入!AJ34&amp;""</f>
        <v>中智优力</v>
      </c>
      <c r="AK34">
        <f>[1]发票导入!AK34</f>
        <v>1043</v>
      </c>
      <c r="AL34">
        <f>[1]发票导入!AL34</f>
        <v>1032.67</v>
      </c>
      <c r="AM34">
        <f>[1]发票导入!AM34</f>
        <v>10.33</v>
      </c>
      <c r="AN34" s="22">
        <f t="shared" si="1"/>
        <v>0</v>
      </c>
      <c r="AO34" s="22">
        <f t="shared" si="2"/>
        <v>0</v>
      </c>
    </row>
    <row r="35">
      <c r="C35">
        <f>[1]发票导入!C35&amp;""</f>
      </c>
      <c r="D35" t="str">
        <f>[1]发票导入!D35&amp;""</f>
        <v>26937000000081083768</v>
      </c>
      <c r="O35" t="str">
        <f>[1]发票导入!O35&amp;""</f>
        <v>正常</v>
      </c>
      <c r="T35">
        <f>[1]发票导入!T35</f>
        <v>46254.0</v>
      </c>
      <c r="U35" t="str">
        <f>[1]发票导入!U35&amp;""</f>
        <v>中智优力</v>
      </c>
      <c r="V35" t="str">
        <f>[1]发票导入!V35&amp;""</f>
        <v>进项</v>
      </c>
      <c r="W35" t="str">
        <f>[1]发票导入!W35&amp;""</f>
        <v>中海油销售浙江有限公司</v>
      </c>
      <c r="Y35" t="str">
        <f>[1]发票导入!Y35&amp;""</f>
        <v>报销票</v>
      </c>
      <c r="AA35">
        <f>[1]发票导入!AA35&amp;""</f>
      </c>
      <c r="AB35">
        <f>[1]发票导入!AB35</f>
        <v>0</v>
      </c>
      <c r="AC35">
        <f>[1]发票导入!AC35</f>
        <v>0</v>
      </c>
      <c r="AE35" s="22">
        <f t="shared" si="0"/>
      </c>
      <c r="AI35">
        <f>[1]发票导入!AI35&amp;""</f>
      </c>
      <c r="AJ35" t="str">
        <f>[1]发票导入!AJ35&amp;""</f>
        <v>中智优力</v>
      </c>
      <c r="AK35">
        <f>[1]发票导入!AK35</f>
        <v>1099.46</v>
      </c>
      <c r="AL35">
        <f>[1]发票导入!AL35</f>
        <v>972.97</v>
      </c>
      <c r="AM35">
        <f>[1]发票导入!AM35</f>
        <v>126.49</v>
      </c>
      <c r="AN35" s="22">
        <f t="shared" si="1"/>
        <v>0</v>
      </c>
      <c r="AO35" s="22">
        <f t="shared" si="2"/>
        <v>0</v>
      </c>
    </row>
    <row r="36">
      <c r="C36">
        <f>[1]发票导入!C36&amp;""</f>
      </c>
      <c r="D36" t="str">
        <f>[1]发票导入!D36&amp;""</f>
        <v>26937000000081083767</v>
      </c>
      <c r="O36" t="str">
        <f>[1]发票导入!O36&amp;""</f>
        <v>正常</v>
      </c>
      <c r="T36">
        <f>[1]发票导入!T36</f>
        <v>46254.0</v>
      </c>
      <c r="U36" t="str">
        <f>[1]发票导入!U36&amp;""</f>
        <v>中智优力</v>
      </c>
      <c r="V36" t="str">
        <f>[1]发票导入!V36&amp;""</f>
        <v>进项</v>
      </c>
      <c r="W36" t="str">
        <f>[1]发票导入!W36&amp;""</f>
        <v>中海油销售浙江有限公司</v>
      </c>
      <c r="Y36" t="str">
        <f>[1]发票导入!Y36&amp;""</f>
        <v>报销票</v>
      </c>
      <c r="AA36">
        <f>[1]发票导入!AA36&amp;""</f>
      </c>
      <c r="AB36">
        <f>[1]发票导入!AB36</f>
        <v>0</v>
      </c>
      <c r="AC36">
        <f>[1]发票导入!AC36</f>
        <v>0</v>
      </c>
      <c r="AE36" s="22">
        <f t="shared" si="0"/>
      </c>
      <c r="AI36">
        <f>[1]发票导入!AI36&amp;""</f>
      </c>
      <c r="AJ36" t="str">
        <f>[1]发票导入!AJ36&amp;""</f>
        <v>中智优力</v>
      </c>
      <c r="AK36">
        <f>[1]发票导入!AK36</f>
        <v>81</v>
      </c>
      <c r="AL36">
        <f>[1]发票导入!AL36</f>
        <v>71.68</v>
      </c>
      <c r="AM36">
        <f>[1]发票导入!AM36</f>
        <v>9.32</v>
      </c>
      <c r="AN36" s="22">
        <f t="shared" si="1"/>
        <v>0</v>
      </c>
      <c r="AO36" s="22">
        <f t="shared" si="2"/>
        <v>0</v>
      </c>
    </row>
    <row r="37">
      <c r="C37">
        <f>[1]发票导入!C37&amp;""</f>
      </c>
      <c r="D37" t="str">
        <f>[1]发票导入!D37&amp;""</f>
        <v>26337000000746872489</v>
      </c>
      <c r="O37" t="str">
        <f>[1]发票导入!O37&amp;""</f>
        <v>正常</v>
      </c>
      <c r="T37">
        <f>[1]发票导入!T37</f>
        <v>46254.0</v>
      </c>
      <c r="U37" t="str">
        <f>[1]发票导入!U37&amp;""</f>
        <v>中智优力</v>
      </c>
      <c r="V37" t="str">
        <f>[1]发票导入!V37&amp;""</f>
        <v>进项</v>
      </c>
      <c r="W37" t="str">
        <f>[1]发票导入!W37&amp;""</f>
        <v>浙江高速石油发展有限公司</v>
      </c>
      <c r="Y37" t="str">
        <f>[1]发票导入!Y37&amp;""</f>
        <v>报销票</v>
      </c>
      <c r="AA37">
        <f>[1]发票导入!AA37&amp;""</f>
      </c>
      <c r="AB37">
        <f>[1]发票导入!AB37</f>
        <v>0</v>
      </c>
      <c r="AC37">
        <f>[1]发票导入!AC37</f>
        <v>0</v>
      </c>
      <c r="AE37" s="22">
        <f t="shared" si="0"/>
      </c>
      <c r="AI37">
        <f>[1]发票导入!AI37&amp;""</f>
      </c>
      <c r="AJ37" t="str">
        <f>[1]发票导入!AJ37&amp;""</f>
        <v>中智优力</v>
      </c>
      <c r="AK37">
        <f>[1]发票导入!AK37</f>
        <v>200</v>
      </c>
      <c r="AL37">
        <f>[1]发票导入!AL37</f>
        <v>176.99</v>
      </c>
      <c r="AM37">
        <f>[1]发票导入!AM37</f>
        <v>23.01</v>
      </c>
      <c r="AN37" s="22">
        <f t="shared" si="1"/>
        <v>0</v>
      </c>
      <c r="AO37" s="22">
        <f t="shared" si="2"/>
        <v>0</v>
      </c>
    </row>
    <row r="38">
      <c r="C38">
        <f>[1]发票导入!C38&amp;""</f>
      </c>
      <c r="D38" t="str">
        <f>[1]发票导入!D38&amp;""</f>
        <v>26337000000746996305</v>
      </c>
      <c r="O38" t="str">
        <f>[1]发票导入!O38&amp;""</f>
        <v>正常</v>
      </c>
      <c r="T38">
        <f>[1]发票导入!T38</f>
        <v>46253.0</v>
      </c>
      <c r="U38" t="str">
        <f>[1]发票导入!U38&amp;""</f>
        <v>中智优力</v>
      </c>
      <c r="V38" t="str">
        <f>[1]发票导入!V38&amp;""</f>
        <v>进项</v>
      </c>
      <c r="W38" t="str">
        <f>[1]发票导入!W38&amp;""</f>
        <v>杭州京东惠景贸易有限公司</v>
      </c>
      <c r="Y38" t="str">
        <f>[1]发票导入!Y38&amp;""</f>
        <v>报销票</v>
      </c>
      <c r="AA38">
        <f>[1]发票导入!AA38&amp;""</f>
      </c>
      <c r="AB38">
        <f>[1]发票导入!AB38</f>
        <v>0</v>
      </c>
      <c r="AC38">
        <f>[1]发票导入!AC38</f>
        <v>0</v>
      </c>
      <c r="AE38" s="22">
        <f t="shared" si="0"/>
      </c>
      <c r="AI38">
        <f>[1]发票导入!AI38&amp;""</f>
      </c>
      <c r="AJ38" t="str">
        <f>[1]发票导入!AJ38&amp;""</f>
        <v>中智优力</v>
      </c>
      <c r="AK38">
        <f>[1]发票导入!AK38</f>
        <v>859</v>
      </c>
      <c r="AL38">
        <f>[1]发票导入!AL38</f>
        <v>760.18</v>
      </c>
      <c r="AM38">
        <f>[1]发票导入!AM38</f>
        <v>98.82</v>
      </c>
      <c r="AN38" s="22">
        <f t="shared" si="1"/>
        <v>0</v>
      </c>
      <c r="AO38" s="22">
        <f t="shared" si="2"/>
        <v>0</v>
      </c>
    </row>
    <row r="39">
      <c r="C39">
        <f>[1]发票导入!C39&amp;""</f>
      </c>
      <c r="D39" t="str">
        <f>[1]发票导入!D39&amp;""</f>
        <v>26934000000048681526</v>
      </c>
      <c r="O39" t="str">
        <f>[1]发票导入!O39&amp;""</f>
        <v>正常</v>
      </c>
      <c r="T39">
        <f>[1]发票导入!T39</f>
        <v>46253.0</v>
      </c>
      <c r="U39" t="str">
        <f>[1]发票导入!U39&amp;""</f>
        <v>中智优力</v>
      </c>
      <c r="V39" t="str">
        <f>[1]发票导入!V39&amp;""</f>
        <v>进项</v>
      </c>
      <c r="W39" t="str">
        <f>[1]发票导入!W39&amp;""</f>
        <v>宁波市鄞州五乡唐羽饮品店（个体工商户）</v>
      </c>
      <c r="Y39" t="str">
        <f>[1]发票导入!Y39&amp;""</f>
        <v>报销票</v>
      </c>
      <c r="AA39">
        <f>[1]发票导入!AA39&amp;""</f>
      </c>
      <c r="AB39">
        <f>[1]发票导入!AB39</f>
        <v>0</v>
      </c>
      <c r="AC39">
        <f>[1]发票导入!AC39</f>
        <v>0</v>
      </c>
      <c r="AE39" s="22">
        <f t="shared" si="0"/>
      </c>
      <c r="AI39">
        <f>[1]发票导入!AI39&amp;""</f>
      </c>
      <c r="AJ39" t="str">
        <f>[1]发票导入!AJ39&amp;""</f>
        <v>中智优力</v>
      </c>
      <c r="AK39">
        <f>[1]发票导入!AK39</f>
        <v>42</v>
      </c>
      <c r="AL39">
        <f>[1]发票导入!AL39</f>
        <v>41.58</v>
      </c>
      <c r="AM39">
        <f>[1]发票导入!AM39</f>
        <v>0.42</v>
      </c>
      <c r="AN39" s="22">
        <f t="shared" si="1"/>
        <v>0</v>
      </c>
      <c r="AO39" s="22">
        <f t="shared" si="2"/>
        <v>0</v>
      </c>
    </row>
    <row r="40">
      <c r="C40">
        <f>[1]发票导入!C40&amp;""</f>
      </c>
      <c r="D40" t="str">
        <f>[1]发票导入!D40&amp;""</f>
        <v>26934000000048530476</v>
      </c>
      <c r="O40" t="str">
        <f>[1]发票导入!O40&amp;""</f>
        <v>正常</v>
      </c>
      <c r="T40">
        <f>[1]发票导入!T40</f>
        <v>46253.0</v>
      </c>
      <c r="U40" t="str">
        <f>[1]发票导入!U40&amp;""</f>
        <v>中智优力</v>
      </c>
      <c r="V40" t="str">
        <f>[1]发票导入!V40&amp;""</f>
        <v>进项</v>
      </c>
      <c r="W40" t="str">
        <f>[1]发票导入!W40&amp;""</f>
        <v>宁波市鄞州五乡玲冰餐饮店（个体工商户）</v>
      </c>
      <c r="Y40" t="str">
        <f>[1]发票导入!Y40&amp;""</f>
        <v>报销票</v>
      </c>
      <c r="AA40">
        <f>[1]发票导入!AA40&amp;""</f>
      </c>
      <c r="AB40">
        <f>[1]发票导入!AB40</f>
        <v>0</v>
      </c>
      <c r="AC40">
        <f>[1]发票导入!AC40</f>
        <v>0</v>
      </c>
      <c r="AE40" s="22">
        <f t="shared" si="0"/>
      </c>
      <c r="AI40">
        <f>[1]发票导入!AI40&amp;""</f>
      </c>
      <c r="AJ40" t="str">
        <f>[1]发票导入!AJ40&amp;""</f>
        <v>中智优力</v>
      </c>
      <c r="AK40">
        <f>[1]发票导入!AK40</f>
        <v>26.85</v>
      </c>
      <c r="AL40">
        <f>[1]发票导入!AL40</f>
        <v>26.58</v>
      </c>
      <c r="AM40">
        <f>[1]发票导入!AM40</f>
        <v>0.27</v>
      </c>
      <c r="AN40" s="22">
        <f t="shared" si="1"/>
        <v>0</v>
      </c>
      <c r="AO40" s="22">
        <f t="shared" si="2"/>
        <v>0</v>
      </c>
    </row>
    <row r="41">
      <c r="C41">
        <f>[1]发票导入!C41&amp;""</f>
      </c>
      <c r="D41" t="str">
        <f>[1]发票导入!D41&amp;""</f>
        <v>26932000001390446241</v>
      </c>
      <c r="O41" t="str">
        <f>[1]发票导入!O41&amp;""</f>
        <v>正常</v>
      </c>
      <c r="T41">
        <f>[1]发票导入!T41</f>
        <v>46253.0</v>
      </c>
      <c r="U41" t="str">
        <f>[1]发票导入!U41&amp;""</f>
        <v>中智优力</v>
      </c>
      <c r="V41" t="str">
        <f>[1]发票导入!V41&amp;""</f>
        <v>进项</v>
      </c>
      <c r="W41" t="str">
        <f>[1]发票导入!W41&amp;""</f>
        <v>宁波浥尘科技有限公司</v>
      </c>
      <c r="Y41" t="str">
        <f>[1]发票导入!Y41&amp;""</f>
        <v>报销票</v>
      </c>
      <c r="AA41">
        <f>[1]发票导入!AA41&amp;""</f>
      </c>
      <c r="AB41">
        <f>[1]发票导入!AB41</f>
        <v>0</v>
      </c>
      <c r="AC41">
        <f>[1]发票导入!AC41</f>
        <v>0</v>
      </c>
      <c r="AE41" s="22">
        <f t="shared" si="0"/>
      </c>
      <c r="AI41">
        <f>[1]发票导入!AI41&amp;""</f>
      </c>
      <c r="AJ41" t="str">
        <f>[1]发票导入!AJ41&amp;""</f>
        <v>中智优力</v>
      </c>
      <c r="AK41">
        <f>[1]发票导入!AK41</f>
        <v>165.39</v>
      </c>
      <c r="AL41">
        <f>[1]发票导入!AL41</f>
        <v>146.36</v>
      </c>
      <c r="AM41">
        <f>[1]发票导入!AM41</f>
        <v>19.03</v>
      </c>
      <c r="AN41" s="22">
        <f t="shared" si="1"/>
        <v>0</v>
      </c>
      <c r="AO41" s="22">
        <f t="shared" si="2"/>
        <v>0</v>
      </c>
    </row>
    <row r="42">
      <c r="C42">
        <f>[1]发票导入!C42&amp;""</f>
      </c>
      <c r="D42" t="str">
        <f>[1]发票导入!D42&amp;""</f>
        <v>26117000001254409869</v>
      </c>
      <c r="O42" t="str">
        <f>[1]发票导入!O42&amp;""</f>
        <v>正常</v>
      </c>
      <c r="T42">
        <f>[1]发票导入!T42</f>
        <v>46253.0</v>
      </c>
      <c r="U42" t="str">
        <f>[1]发票导入!U42&amp;""</f>
        <v>中智优力</v>
      </c>
      <c r="V42" t="str">
        <f>[1]发票导入!V42&amp;""</f>
        <v>进项</v>
      </c>
      <c r="W42" t="str">
        <f>[1]发票导入!W42&amp;""</f>
        <v>北京京东叁佰陆拾度电子商务有限公司</v>
      </c>
      <c r="Y42" t="str">
        <f>[1]发票导入!Y42&amp;""</f>
        <v>报销票</v>
      </c>
      <c r="AA42">
        <f>[1]发票导入!AA42&amp;""</f>
      </c>
      <c r="AB42">
        <f>[1]发票导入!AB42</f>
        <v>0</v>
      </c>
      <c r="AC42">
        <f>[1]发票导入!AC42</f>
        <v>0</v>
      </c>
      <c r="AE42" s="22">
        <f t="shared" si="0"/>
      </c>
      <c r="AI42">
        <f>[1]发票导入!AI42&amp;""</f>
      </c>
      <c r="AJ42" t="str">
        <f>[1]发票导入!AJ42&amp;""</f>
        <v>中智优力</v>
      </c>
      <c r="AK42">
        <f>[1]发票导入!AK42</f>
        <v>99</v>
      </c>
      <c r="AL42">
        <f>[1]发票导入!AL42</f>
        <v>93.4</v>
      </c>
      <c r="AM42">
        <f>[1]发票导入!AM42</f>
        <v>5.6</v>
      </c>
      <c r="AN42" s="22">
        <f t="shared" si="1"/>
        <v>0</v>
      </c>
      <c r="AO42" s="22">
        <f t="shared" si="2"/>
        <v>0</v>
      </c>
    </row>
    <row r="43">
      <c r="C43">
        <f>[1]发票导入!C43&amp;""</f>
      </c>
      <c r="D43" t="str">
        <f>[1]发票导入!D43&amp;""</f>
        <v>26352000001947013606</v>
      </c>
      <c r="O43" t="str">
        <f>[1]发票导入!O43&amp;""</f>
        <v>正常</v>
      </c>
      <c r="T43">
        <f>[1]发票导入!T43</f>
        <v>46252.0</v>
      </c>
      <c r="U43" t="str">
        <f>[1]发票导入!U43&amp;""</f>
        <v>中智优力</v>
      </c>
      <c r="V43" t="str">
        <f>[1]发票导入!V43&amp;""</f>
        <v>进项</v>
      </c>
      <c r="W43" t="str">
        <f>[1]发票导入!W43&amp;""</f>
        <v>福建喜粮晨食品有限公司</v>
      </c>
      <c r="Y43" t="str">
        <f>[1]发票导入!Y43&amp;""</f>
        <v>报销票</v>
      </c>
      <c r="AA43">
        <f>[1]发票导入!AA43&amp;""</f>
      </c>
      <c r="AB43">
        <f>[1]发票导入!AB43</f>
        <v>0</v>
      </c>
      <c r="AC43">
        <f>[1]发票导入!AC43</f>
        <v>0</v>
      </c>
      <c r="AE43" s="22">
        <f t="shared" si="0"/>
      </c>
      <c r="AI43">
        <f>[1]发票导入!AI43&amp;""</f>
      </c>
      <c r="AJ43" t="str">
        <f>[1]发票导入!AJ43&amp;""</f>
        <v>中智优力</v>
      </c>
      <c r="AK43">
        <f>[1]发票导入!AK43</f>
        <v>38.41</v>
      </c>
      <c r="AL43">
        <f>[1]发票导入!AL43</f>
        <v>33.99</v>
      </c>
      <c r="AM43">
        <f>[1]发票导入!AM43</f>
        <v>4.42</v>
      </c>
      <c r="AN43" s="22">
        <f t="shared" si="1"/>
        <v>0</v>
      </c>
      <c r="AO43" s="22">
        <f t="shared" si="2"/>
        <v>0</v>
      </c>
    </row>
    <row r="44">
      <c r="C44">
        <f>[1]发票导入!C44&amp;""</f>
      </c>
      <c r="D44" t="str">
        <f>[1]发票导入!D44&amp;""</f>
        <v>26317000002897929050</v>
      </c>
      <c r="O44" t="str">
        <f>[1]发票导入!O44&amp;""</f>
        <v>正常</v>
      </c>
      <c r="T44">
        <f>[1]发票导入!T44</f>
        <v>46252.0</v>
      </c>
      <c r="U44" t="str">
        <f>[1]发票导入!U44&amp;""</f>
        <v>中智优力</v>
      </c>
      <c r="V44" t="str">
        <f>[1]发票导入!V44&amp;""</f>
        <v>进项</v>
      </c>
      <c r="W44" t="str">
        <f>[1]发票导入!W44&amp;""</f>
        <v>上海三快智送科技有限公司</v>
      </c>
      <c r="Y44" t="str">
        <f>[1]发票导入!Y44&amp;""</f>
        <v>报销票</v>
      </c>
      <c r="AA44">
        <f>[1]发票导入!AA44&amp;""</f>
      </c>
      <c r="AB44">
        <f>[1]发票导入!AB44</f>
        <v>0</v>
      </c>
      <c r="AC44">
        <f>[1]发票导入!AC44</f>
        <v>0</v>
      </c>
      <c r="AE44" s="22">
        <f t="shared" si="0"/>
      </c>
      <c r="AI44">
        <f>[1]发票导入!AI44&amp;""</f>
      </c>
      <c r="AJ44" t="str">
        <f>[1]发票导入!AJ44&amp;""</f>
        <v>中智优力</v>
      </c>
      <c r="AK44">
        <f>[1]发票导入!AK44</f>
        <v>2.85</v>
      </c>
      <c r="AL44">
        <f>[1]发票导入!AL44</f>
        <v>2.69</v>
      </c>
      <c r="AM44">
        <f>[1]发票导入!AM44</f>
        <v>0.16</v>
      </c>
      <c r="AN44" s="22">
        <f t="shared" si="1"/>
        <v>0</v>
      </c>
      <c r="AO44" s="22">
        <f t="shared" si="2"/>
        <v>0</v>
      </c>
    </row>
    <row r="45">
      <c r="C45">
        <f>[1]发票导入!C45&amp;""</f>
      </c>
      <c r="D45" t="str">
        <f>[1]发票导入!D45&amp;""</f>
        <v>26317000002897929032</v>
      </c>
      <c r="O45" t="str">
        <f>[1]发票导入!O45&amp;""</f>
        <v>正常</v>
      </c>
      <c r="T45">
        <f>[1]发票导入!T45</f>
        <v>46252.0</v>
      </c>
      <c r="U45" t="str">
        <f>[1]发票导入!U45&amp;""</f>
        <v>中智优力</v>
      </c>
      <c r="V45" t="str">
        <f>[1]发票导入!V45&amp;""</f>
        <v>进项</v>
      </c>
      <c r="W45" t="str">
        <f>[1]发票导入!W45&amp;""</f>
        <v>上海三快智送科技有限公司</v>
      </c>
      <c r="Y45" t="str">
        <f>[1]发票导入!Y45&amp;""</f>
        <v>报销票</v>
      </c>
      <c r="AA45">
        <f>[1]发票导入!AA45&amp;""</f>
      </c>
      <c r="AB45">
        <f>[1]发票导入!AB45</f>
        <v>0</v>
      </c>
      <c r="AC45">
        <f>[1]发票导入!AC45</f>
        <v>0</v>
      </c>
      <c r="AE45" s="22">
        <f t="shared" si="0"/>
      </c>
      <c r="AI45">
        <f>[1]发票导入!AI45&amp;""</f>
      </c>
      <c r="AJ45" t="str">
        <f>[1]发票导入!AJ45&amp;""</f>
        <v>中智优力</v>
      </c>
      <c r="AK45">
        <f>[1]发票导入!AK45</f>
        <v>3.3</v>
      </c>
      <c r="AL45">
        <f>[1]发票导入!AL45</f>
        <v>3.11</v>
      </c>
      <c r="AM45">
        <f>[1]发票导入!AM45</f>
        <v>0.19</v>
      </c>
      <c r="AN45" s="22">
        <f t="shared" si="1"/>
        <v>0</v>
      </c>
      <c r="AO45" s="22">
        <f t="shared" si="2"/>
        <v>0</v>
      </c>
    </row>
    <row r="46">
      <c r="C46">
        <f>[1]发票导入!C46&amp;""</f>
      </c>
      <c r="D46" t="str">
        <f>[1]发票导入!D46&amp;""</f>
        <v>26317000002897929031</v>
      </c>
      <c r="O46" t="str">
        <f>[1]发票导入!O46&amp;""</f>
        <v>正常</v>
      </c>
      <c r="T46">
        <f>[1]发票导入!T46</f>
        <v>46252.0</v>
      </c>
      <c r="U46" t="str">
        <f>[1]发票导入!U46&amp;""</f>
        <v>中智优力</v>
      </c>
      <c r="V46" t="str">
        <f>[1]发票导入!V46&amp;""</f>
        <v>进项</v>
      </c>
      <c r="W46" t="str">
        <f>[1]发票导入!W46&amp;""</f>
        <v>上海三快智送科技有限公司</v>
      </c>
      <c r="Y46" t="str">
        <f>[1]发票导入!Y46&amp;""</f>
        <v>报销票</v>
      </c>
      <c r="AA46">
        <f>[1]发票导入!AA46&amp;""</f>
      </c>
      <c r="AB46">
        <f>[1]发票导入!AB46</f>
        <v>0</v>
      </c>
      <c r="AC46">
        <f>[1]发票导入!AC46</f>
        <v>0</v>
      </c>
      <c r="AE46" s="22">
        <f t="shared" si="0"/>
      </c>
      <c r="AI46">
        <f>[1]发票导入!AI46&amp;""</f>
      </c>
      <c r="AJ46" t="str">
        <f>[1]发票导入!AJ46&amp;""</f>
        <v>中智优力</v>
      </c>
      <c r="AK46">
        <f>[1]发票导入!AK46</f>
        <v>1.3</v>
      </c>
      <c r="AL46">
        <f>[1]发票导入!AL46</f>
        <v>1.23</v>
      </c>
      <c r="AM46">
        <f>[1]发票导入!AM46</f>
        <v>0.07</v>
      </c>
      <c r="AN46" s="22">
        <f t="shared" si="1"/>
        <v>0</v>
      </c>
      <c r="AO46" s="22">
        <f t="shared" si="2"/>
        <v>0</v>
      </c>
    </row>
    <row r="47">
      <c r="C47">
        <f>[1]发票导入!C47&amp;""</f>
      </c>
      <c r="D47" t="str">
        <f>[1]发票导入!D47&amp;""</f>
        <v>26317000002897929027</v>
      </c>
      <c r="O47" t="str">
        <f>[1]发票导入!O47&amp;""</f>
        <v>正常</v>
      </c>
      <c r="T47">
        <f>[1]发票导入!T47</f>
        <v>46252.0</v>
      </c>
      <c r="U47" t="str">
        <f>[1]发票导入!U47&amp;""</f>
        <v>中智优力</v>
      </c>
      <c r="V47" t="str">
        <f>[1]发票导入!V47&amp;""</f>
        <v>进项</v>
      </c>
      <c r="W47" t="str">
        <f>[1]发票导入!W47&amp;""</f>
        <v>上海三快智送科技有限公司</v>
      </c>
      <c r="Y47" t="str">
        <f>[1]发票导入!Y47&amp;""</f>
        <v>报销票</v>
      </c>
      <c r="AA47">
        <f>[1]发票导入!AA47&amp;""</f>
      </c>
      <c r="AB47">
        <f>[1]发票导入!AB47</f>
        <v>0</v>
      </c>
      <c r="AC47">
        <f>[1]发票导入!AC47</f>
        <v>0</v>
      </c>
      <c r="AE47" s="22">
        <f t="shared" si="0"/>
      </c>
      <c r="AI47">
        <f>[1]发票导入!AI47&amp;""</f>
      </c>
      <c r="AJ47" t="str">
        <f>[1]发票导入!AJ47&amp;""</f>
        <v>中智优力</v>
      </c>
      <c r="AK47">
        <f>[1]发票导入!AK47</f>
        <v>2.85</v>
      </c>
      <c r="AL47">
        <f>[1]发票导入!AL47</f>
        <v>2.69</v>
      </c>
      <c r="AM47">
        <f>[1]发票导入!AM47</f>
        <v>0.16</v>
      </c>
      <c r="AN47" s="22">
        <f t="shared" si="1"/>
        <v>0</v>
      </c>
      <c r="AO47" s="22">
        <f t="shared" si="2"/>
        <v>0</v>
      </c>
    </row>
    <row r="48">
      <c r="C48">
        <f>[1]发票导入!C48&amp;""</f>
      </c>
      <c r="D48" t="str">
        <f>[1]发票导入!D48&amp;""</f>
        <v>26932000001379443726</v>
      </c>
      <c r="O48" t="str">
        <f>[1]发票导入!O48&amp;""</f>
        <v>正常</v>
      </c>
      <c r="T48">
        <f>[1]发票导入!T48</f>
        <v>46251.0</v>
      </c>
      <c r="U48" t="str">
        <f>[1]发票导入!U48&amp;""</f>
        <v>中智优力</v>
      </c>
      <c r="V48" t="str">
        <f>[1]发票导入!V48&amp;""</f>
        <v>进项</v>
      </c>
      <c r="W48" t="str">
        <f>[1]发票导入!W48&amp;""</f>
        <v>宁波市鄞州五乡稻草人饭店</v>
      </c>
      <c r="Y48" t="str">
        <f>[1]发票导入!Y48&amp;""</f>
        <v>报销票</v>
      </c>
      <c r="AA48">
        <f>[1]发票导入!AA48&amp;""</f>
      </c>
      <c r="AB48">
        <f>[1]发票导入!AB48</f>
        <v>0</v>
      </c>
      <c r="AC48">
        <f>[1]发票导入!AC48</f>
        <v>0</v>
      </c>
      <c r="AE48" s="22">
        <f t="shared" si="0"/>
      </c>
      <c r="AI48">
        <f>[1]发票导入!AI48&amp;""</f>
      </c>
      <c r="AJ48" t="str">
        <f>[1]发票导入!AJ48&amp;""</f>
        <v>中智优力</v>
      </c>
      <c r="AK48">
        <f>[1]发票导入!AK48</f>
        <v>248</v>
      </c>
      <c r="AL48">
        <f>[1]发票导入!AL48</f>
        <v>245.54</v>
      </c>
      <c r="AM48">
        <f>[1]发票导入!AM48</f>
        <v>2.46</v>
      </c>
      <c r="AN48" s="22">
        <f t="shared" si="1"/>
        <v>0</v>
      </c>
      <c r="AO48" s="22">
        <f t="shared" si="2"/>
        <v>0</v>
      </c>
    </row>
    <row r="49">
      <c r="C49">
        <f>[1]发票导入!C49&amp;""</f>
      </c>
      <c r="D49" t="str">
        <f>[1]发票导入!D49&amp;""</f>
        <v>26932000001377330346</v>
      </c>
      <c r="O49" t="str">
        <f>[1]发票导入!O49&amp;""</f>
        <v>正常</v>
      </c>
      <c r="T49">
        <f>[1]发票导入!T49</f>
        <v>46251.0</v>
      </c>
      <c r="U49" t="str">
        <f>[1]发票导入!U49&amp;""</f>
        <v>中智优力</v>
      </c>
      <c r="V49" t="str">
        <f>[1]发票导入!V49&amp;""</f>
        <v>进项</v>
      </c>
      <c r="W49" t="str">
        <f>[1]发票导入!W49&amp;""</f>
        <v>宁波市鄞州五乡稻草人饭店</v>
      </c>
      <c r="Y49" t="str">
        <f>[1]发票导入!Y49&amp;""</f>
        <v>报销票</v>
      </c>
      <c r="AA49">
        <f>[1]发票导入!AA49&amp;""</f>
      </c>
      <c r="AB49">
        <f>[1]发票导入!AB49</f>
        <v>0</v>
      </c>
      <c r="AC49">
        <f>[1]发票导入!AC49</f>
        <v>0</v>
      </c>
      <c r="AE49" s="22">
        <f t="shared" si="0"/>
      </c>
      <c r="AI49">
        <f>[1]发票导入!AI49&amp;""</f>
      </c>
      <c r="AJ49" t="str">
        <f>[1]发票导入!AJ49&amp;""</f>
        <v>中智优力</v>
      </c>
      <c r="AK49">
        <f>[1]发票导入!AK49</f>
        <v>-255</v>
      </c>
      <c r="AL49">
        <f>[1]发票导入!AL49</f>
        <v>-252.48</v>
      </c>
      <c r="AM49">
        <f>[1]发票导入!AM49</f>
        <v>-2.52</v>
      </c>
      <c r="AN49" s="22">
        <f t="shared" si="1"/>
        <v>0</v>
      </c>
      <c r="AO49" s="22">
        <f t="shared" si="2"/>
        <v>0</v>
      </c>
    </row>
    <row r="50">
      <c r="C50">
        <f>[1]发票导入!C50&amp;""</f>
      </c>
      <c r="D50" t="str">
        <f>[1]发票导入!D50&amp;""</f>
        <v>26932000001379857201</v>
      </c>
      <c r="O50" t="str">
        <f>[1]发票导入!O50&amp;""</f>
        <v>已红冲-全额</v>
      </c>
      <c r="T50">
        <f>[1]发票导入!T50</f>
        <v>46251.0</v>
      </c>
      <c r="U50" t="str">
        <f>[1]发票导入!U50&amp;""</f>
        <v>中智优力</v>
      </c>
      <c r="V50" t="str">
        <f>[1]发票导入!V50&amp;""</f>
        <v>进项</v>
      </c>
      <c r="W50" t="str">
        <f>[1]发票导入!W50&amp;""</f>
        <v>宁波市鄞州五乡稻草人饭店</v>
      </c>
      <c r="Y50" t="str">
        <f>[1]发票导入!Y50&amp;""</f>
        <v>报销票</v>
      </c>
      <c r="AA50">
        <f>[1]发票导入!AA50&amp;""</f>
      </c>
      <c r="AB50">
        <f>[1]发票导入!AB50</f>
        <v>0</v>
      </c>
      <c r="AC50">
        <f>[1]发票导入!AC50</f>
        <v>0</v>
      </c>
      <c r="AE50" s="22">
        <f t="shared" si="0"/>
      </c>
      <c r="AI50">
        <f>[1]发票导入!AI50&amp;""</f>
      </c>
      <c r="AJ50" t="str">
        <f>[1]发票导入!AJ50&amp;""</f>
        <v>中智优力</v>
      </c>
      <c r="AK50">
        <f>[1]发票导入!AK50</f>
        <v>255</v>
      </c>
      <c r="AL50">
        <f>[1]发票导入!AL50</f>
        <v>252.48</v>
      </c>
      <c r="AM50">
        <f>[1]发票导入!AM50</f>
        <v>2.52</v>
      </c>
      <c r="AN50" s="22">
        <f t="shared" si="1"/>
        <v>0</v>
      </c>
      <c r="AO50" s="22">
        <f t="shared" si="2"/>
        <v>0</v>
      </c>
    </row>
    <row r="51">
      <c r="C51">
        <f>[1]发票导入!C51&amp;""</f>
      </c>
      <c r="D51" t="str">
        <f>[1]发票导入!D51&amp;""</f>
        <v>26112000003440883196</v>
      </c>
      <c r="O51" t="str">
        <f>[1]发票导入!O51&amp;""</f>
        <v>正常</v>
      </c>
      <c r="T51">
        <f>[1]发票导入!T51</f>
        <v>46251.0</v>
      </c>
      <c r="U51" t="str">
        <f>[1]发票导入!U51&amp;""</f>
        <v>中智优力</v>
      </c>
      <c r="V51" t="str">
        <f>[1]发票导入!V51&amp;""</f>
        <v>进项</v>
      </c>
      <c r="W51" t="str">
        <f>[1]发票导入!W51&amp;""</f>
        <v>北京泓奥箱包有限公司</v>
      </c>
      <c r="Y51" t="str">
        <f>[1]发票导入!Y51&amp;""</f>
        <v>报销票</v>
      </c>
      <c r="AA51">
        <f>[1]发票导入!AA51&amp;""</f>
      </c>
      <c r="AB51">
        <f>[1]发票导入!AB51</f>
        <v>0</v>
      </c>
      <c r="AC51">
        <f>[1]发票导入!AC51</f>
        <v>0</v>
      </c>
      <c r="AE51" s="22">
        <f t="shared" si="0"/>
      </c>
      <c r="AI51">
        <f>[1]发票导入!AI51&amp;""</f>
      </c>
      <c r="AJ51" t="str">
        <f>[1]发票导入!AJ51&amp;""</f>
        <v>中智优力</v>
      </c>
      <c r="AK51">
        <f>[1]发票导入!AK51</f>
        <v>1450</v>
      </c>
      <c r="AL51">
        <f>[1]发票导入!AL51</f>
        <v>1435.64</v>
      </c>
      <c r="AM51">
        <f>[1]发票导入!AM51</f>
        <v>14.36</v>
      </c>
      <c r="AN51" s="22">
        <f t="shared" si="1"/>
        <v>0</v>
      </c>
      <c r="AO51" s="22">
        <f t="shared" si="2"/>
        <v>0</v>
      </c>
    </row>
    <row r="52">
      <c r="C52">
        <f>[1]发票导入!C52&amp;""</f>
      </c>
      <c r="D52" t="str">
        <f>[1]发票导入!D52&amp;""</f>
        <v>26112000003440207131</v>
      </c>
      <c r="O52" t="str">
        <f>[1]发票导入!O52&amp;""</f>
        <v>正常</v>
      </c>
      <c r="T52">
        <f>[1]发票导入!T52</f>
        <v>46251.0</v>
      </c>
      <c r="U52" t="str">
        <f>[1]发票导入!U52&amp;""</f>
        <v>中智优力</v>
      </c>
      <c r="V52" t="str">
        <f>[1]发票导入!V52&amp;""</f>
        <v>进项</v>
      </c>
      <c r="W52" t="str">
        <f>[1]发票导入!W52&amp;""</f>
        <v>北京泓奥箱包有限公司</v>
      </c>
      <c r="Y52" t="str">
        <f>[1]发票导入!Y52&amp;""</f>
        <v>报销票</v>
      </c>
      <c r="AA52">
        <f>[1]发票导入!AA52&amp;""</f>
      </c>
      <c r="AB52">
        <f>[1]发票导入!AB52</f>
        <v>0</v>
      </c>
      <c r="AC52">
        <f>[1]发票导入!AC52</f>
        <v>0</v>
      </c>
      <c r="AE52" s="22">
        <f t="shared" si="0"/>
      </c>
      <c r="AI52">
        <f>[1]发票导入!AI52&amp;""</f>
      </c>
      <c r="AJ52" t="str">
        <f>[1]发票导入!AJ52&amp;""</f>
        <v>中智优力</v>
      </c>
      <c r="AK52">
        <f>[1]发票导入!AK52</f>
        <v>1450</v>
      </c>
      <c r="AL52">
        <f>[1]发票导入!AL52</f>
        <v>1435.64</v>
      </c>
      <c r="AM52">
        <f>[1]发票导入!AM52</f>
        <v>14.36</v>
      </c>
      <c r="AN52" s="22">
        <f t="shared" si="1"/>
        <v>0</v>
      </c>
      <c r="AO52" s="22">
        <f t="shared" si="2"/>
        <v>0</v>
      </c>
    </row>
    <row r="53">
      <c r="C53">
        <f>[1]发票导入!C53&amp;""</f>
      </c>
      <c r="D53" t="str">
        <f>[1]发票导入!D53&amp;""</f>
        <v>26442000009384506536</v>
      </c>
      <c r="O53" t="str">
        <f>[1]发票导入!O53&amp;""</f>
        <v>正常</v>
      </c>
      <c r="T53">
        <f>[1]发票导入!T53</f>
        <v>46251.0</v>
      </c>
      <c r="U53" t="str">
        <f>[1]发票导入!U53&amp;""</f>
        <v>中智优力</v>
      </c>
      <c r="V53" t="str">
        <f>[1]发票导入!V53&amp;""</f>
        <v>进项</v>
      </c>
      <c r="W53" t="str">
        <f>[1]发票导入!W53&amp;""</f>
        <v>广州麦和信息科技有限公司</v>
      </c>
      <c r="Y53" t="str">
        <f>[1]发票导入!Y53&amp;""</f>
        <v>报销票</v>
      </c>
      <c r="AA53">
        <f>[1]发票导入!AA53&amp;""</f>
      </c>
      <c r="AB53">
        <f>[1]发票导入!AB53</f>
        <v>0</v>
      </c>
      <c r="AC53">
        <f>[1]发票导入!AC53</f>
        <v>0</v>
      </c>
      <c r="AE53" s="22">
        <f t="shared" si="0"/>
      </c>
      <c r="AI53">
        <f>[1]发票导入!AI53&amp;""</f>
      </c>
      <c r="AJ53" t="str">
        <f>[1]发票导入!AJ53&amp;""</f>
        <v>中智优力</v>
      </c>
      <c r="AK53">
        <f>[1]发票导入!AK53</f>
        <v>39.9</v>
      </c>
      <c r="AL53">
        <f>[1]发票导入!AL53</f>
        <v>36.61</v>
      </c>
      <c r="AM53">
        <f>[1]发票导入!AM53</f>
        <v>3.29</v>
      </c>
      <c r="AN53" s="22">
        <f t="shared" si="1"/>
        <v>0</v>
      </c>
      <c r="AO53" s="22">
        <f t="shared" si="2"/>
        <v>0</v>
      </c>
    </row>
    <row r="54">
      <c r="C54">
        <f>[1]发票导入!C54&amp;""</f>
      </c>
      <c r="D54" t="str">
        <f>[1]发票导入!D54&amp;""</f>
        <v>26932000001371443656</v>
      </c>
      <c r="O54" t="str">
        <f>[1]发票导入!O54&amp;""</f>
        <v>正常</v>
      </c>
      <c r="T54">
        <f>[1]发票导入!T54</f>
        <v>46250.0</v>
      </c>
      <c r="U54" t="str">
        <f>[1]发票导入!U54&amp;""</f>
        <v>中智优力</v>
      </c>
      <c r="V54" t="str">
        <f>[1]发票导入!V54&amp;""</f>
        <v>进项</v>
      </c>
      <c r="W54" t="str">
        <f>[1]发票导入!W54&amp;""</f>
        <v>宁波市鄞州五乡稻草人饭店</v>
      </c>
      <c r="Y54" t="str">
        <f>[1]发票导入!Y54&amp;""</f>
        <v>报销票</v>
      </c>
      <c r="AA54">
        <f>[1]发票导入!AA54&amp;""</f>
      </c>
      <c r="AB54">
        <f>[1]发票导入!AB54</f>
        <v>0</v>
      </c>
      <c r="AC54">
        <f>[1]发票导入!AC54</f>
        <v>0</v>
      </c>
      <c r="AE54" s="22">
        <f t="shared" si="0"/>
      </c>
      <c r="AI54">
        <f>[1]发票导入!AI54&amp;""</f>
      </c>
      <c r="AJ54" t="str">
        <f>[1]发票导入!AJ54&amp;""</f>
        <v>中智优力</v>
      </c>
      <c r="AK54">
        <f>[1]发票导入!AK54</f>
        <v>400</v>
      </c>
      <c r="AL54">
        <f>[1]发票导入!AL54</f>
        <v>396.04</v>
      </c>
      <c r="AM54">
        <f>[1]发票导入!AM54</f>
        <v>3.96</v>
      </c>
      <c r="AN54" s="22">
        <f t="shared" si="1"/>
        <v>0</v>
      </c>
      <c r="AO54" s="22">
        <f t="shared" si="2"/>
        <v>0</v>
      </c>
    </row>
    <row r="55">
      <c r="C55">
        <f>[1]发票导入!C55&amp;""</f>
      </c>
      <c r="D55" t="str">
        <f>[1]发票导入!D55&amp;""</f>
        <v>26332000007022948236</v>
      </c>
      <c r="O55" t="str">
        <f>[1]发票导入!O55&amp;""</f>
        <v>正常</v>
      </c>
      <c r="T55">
        <f>[1]发票导入!T55</f>
        <v>46249.0</v>
      </c>
      <c r="U55" t="str">
        <f>[1]发票导入!U55&amp;""</f>
        <v>中智优力</v>
      </c>
      <c r="V55" t="str">
        <f>[1]发票导入!V55&amp;""</f>
        <v>进项</v>
      </c>
      <c r="W55" t="str">
        <f>[1]发票导入!W55&amp;""</f>
        <v>龙港市鑫锐制袋厂（个体工商户）</v>
      </c>
      <c r="Y55" t="str">
        <f>[1]发票导入!Y55&amp;""</f>
        <v>报销票</v>
      </c>
      <c r="AA55">
        <f>[1]发票导入!AA55&amp;""</f>
      </c>
      <c r="AB55">
        <f>[1]发票导入!AB55</f>
        <v>0</v>
      </c>
      <c r="AC55">
        <f>[1]发票导入!AC55</f>
        <v>0</v>
      </c>
      <c r="AE55" s="22">
        <f t="shared" si="0"/>
      </c>
      <c r="AI55">
        <f>[1]发票导入!AI55&amp;""</f>
      </c>
      <c r="AJ55" t="str">
        <f>[1]发票导入!AJ55&amp;""</f>
        <v>中智优力</v>
      </c>
      <c r="AK55">
        <f>[1]发票导入!AK55</f>
        <v>7.61</v>
      </c>
      <c r="AL55">
        <f>[1]发票导入!AL55</f>
        <v>7.53</v>
      </c>
      <c r="AM55">
        <f>[1]发票导入!AM55</f>
        <v>0.08</v>
      </c>
      <c r="AN55" s="22">
        <f t="shared" si="1"/>
        <v>0</v>
      </c>
      <c r="AO55" s="22">
        <f t="shared" si="2"/>
        <v>0</v>
      </c>
    </row>
    <row r="56">
      <c r="C56">
        <f>[1]发票导入!C56&amp;""</f>
      </c>
      <c r="D56" t="str">
        <f>[1]发票导入!D56&amp;""</f>
        <v>26937000000081993048</v>
      </c>
      <c r="O56" t="str">
        <f>[1]发票导入!O56&amp;""</f>
        <v>正常</v>
      </c>
      <c r="T56">
        <f>[1]发票导入!T56</f>
        <v>46248.0</v>
      </c>
      <c r="U56" t="str">
        <f>[1]发票导入!U56&amp;""</f>
        <v>中智优力</v>
      </c>
      <c r="V56" t="str">
        <f>[1]发票导入!V56&amp;""</f>
        <v>进项</v>
      </c>
      <c r="W56" t="str">
        <f>[1]发票导入!W56&amp;""</f>
        <v>浙江壳牌燃油有限公司宁波分公司</v>
      </c>
      <c r="Y56" t="str">
        <f>[1]发票导入!Y56&amp;""</f>
        <v>报销票</v>
      </c>
      <c r="AA56">
        <f>[1]发票导入!AA56&amp;""</f>
      </c>
      <c r="AB56">
        <f>[1]发票导入!AB56</f>
        <v>0</v>
      </c>
      <c r="AC56">
        <f>[1]发票导入!AC56</f>
        <v>0</v>
      </c>
      <c r="AE56" s="22">
        <f t="shared" si="0"/>
      </c>
      <c r="AI56">
        <f>[1]发票导入!AI56&amp;""</f>
      </c>
      <c r="AJ56" t="str">
        <f>[1]发票导入!AJ56&amp;""</f>
        <v>中智优力</v>
      </c>
      <c r="AK56">
        <f>[1]发票导入!AK56</f>
        <v>181.6</v>
      </c>
      <c r="AL56">
        <f>[1]发票导入!AL56</f>
        <v>160.71</v>
      </c>
      <c r="AM56">
        <f>[1]发票导入!AM56</f>
        <v>20.89</v>
      </c>
      <c r="AN56" s="22">
        <f t="shared" si="1"/>
        <v>0</v>
      </c>
      <c r="AO56" s="22">
        <f t="shared" si="2"/>
        <v>0</v>
      </c>
    </row>
    <row r="57">
      <c r="C57">
        <f>[1]发票导入!C57&amp;""</f>
      </c>
      <c r="D57" t="str">
        <f>[1]发票导入!D57&amp;""</f>
        <v>26932000001360509676</v>
      </c>
      <c r="O57" t="str">
        <f>[1]发票导入!O57&amp;""</f>
        <v>正常</v>
      </c>
      <c r="T57">
        <f>[1]发票导入!T57</f>
        <v>46247.0</v>
      </c>
      <c r="U57" t="str">
        <f>[1]发票导入!U57&amp;""</f>
        <v>中智优力</v>
      </c>
      <c r="V57" t="str">
        <f>[1]发票导入!V57&amp;""</f>
        <v>进项</v>
      </c>
      <c r="W57" t="str">
        <f>[1]发票导入!W57&amp;""</f>
        <v>宁波市鄞州五乡微果食品店</v>
      </c>
      <c r="Y57" t="str">
        <f>[1]发票导入!Y57&amp;""</f>
        <v>报销票</v>
      </c>
      <c r="AA57">
        <f>[1]发票导入!AA57&amp;""</f>
      </c>
      <c r="AB57">
        <f>[1]发票导入!AB57</f>
        <v>0</v>
      </c>
      <c r="AC57">
        <f>[1]发票导入!AC57</f>
        <v>0</v>
      </c>
      <c r="AE57" s="22">
        <f t="shared" si="0"/>
      </c>
      <c r="AI57">
        <f>[1]发票导入!AI57&amp;""</f>
      </c>
      <c r="AJ57" t="str">
        <f>[1]发票导入!AJ57&amp;""</f>
        <v>中智优力</v>
      </c>
      <c r="AK57">
        <f>[1]发票导入!AK57</f>
        <v>500</v>
      </c>
      <c r="AL57">
        <f>[1]发票导入!AL57</f>
        <v>495.05</v>
      </c>
      <c r="AM57">
        <f>[1]发票导入!AM57</f>
        <v>4.95</v>
      </c>
      <c r="AN57" s="22">
        <f t="shared" si="1"/>
        <v>0</v>
      </c>
      <c r="AO57" s="22">
        <f t="shared" si="2"/>
        <v>0</v>
      </c>
    </row>
    <row r="58">
      <c r="C58">
        <f>[1]发票导入!C58&amp;""</f>
      </c>
      <c r="D58" t="str">
        <f>[1]发票导入!D58&amp;""</f>
        <v>26932000001356992056</v>
      </c>
      <c r="O58" t="str">
        <f>[1]发票导入!O58&amp;""</f>
        <v>正常</v>
      </c>
      <c r="T58">
        <f>[1]发票导入!T58</f>
        <v>46247.0</v>
      </c>
      <c r="U58" t="str">
        <f>[1]发票导入!U58&amp;""</f>
        <v>中智优力</v>
      </c>
      <c r="V58" t="str">
        <f>[1]发票导入!V58&amp;""</f>
        <v>进项</v>
      </c>
      <c r="W58" t="str">
        <f>[1]发票导入!W58&amp;""</f>
        <v>宁波市鄞州五乡微果食品店</v>
      </c>
      <c r="Y58" t="str">
        <f>[1]发票导入!Y58&amp;""</f>
        <v>报销票</v>
      </c>
      <c r="AA58">
        <f>[1]发票导入!AA58&amp;""</f>
      </c>
      <c r="AB58">
        <f>[1]发票导入!AB58</f>
        <v>0</v>
      </c>
      <c r="AC58">
        <f>[1]发票导入!AC58</f>
        <v>0</v>
      </c>
      <c r="AE58" s="22">
        <f t="shared" si="0"/>
      </c>
      <c r="AI58">
        <f>[1]发票导入!AI58&amp;""</f>
      </c>
      <c r="AJ58" t="str">
        <f>[1]发票导入!AJ58&amp;""</f>
        <v>中智优力</v>
      </c>
      <c r="AK58">
        <f>[1]发票导入!AK58</f>
        <v>-500</v>
      </c>
      <c r="AL58">
        <f>[1]发票导入!AL58</f>
        <v>-495.05</v>
      </c>
      <c r="AM58">
        <f>[1]发票导入!AM58</f>
        <v>-4.95</v>
      </c>
      <c r="AN58" s="22">
        <f t="shared" si="1"/>
        <v>0</v>
      </c>
      <c r="AO58" s="22">
        <f t="shared" si="2"/>
        <v>0</v>
      </c>
    </row>
    <row r="59">
      <c r="C59">
        <f>[1]发票导入!C59&amp;""</f>
      </c>
      <c r="D59" t="str">
        <f>[1]发票导入!D59&amp;""</f>
        <v>26932000001360226536</v>
      </c>
      <c r="O59" t="str">
        <f>[1]发票导入!O59&amp;""</f>
        <v>已红冲-全额</v>
      </c>
      <c r="T59">
        <f>[1]发票导入!T59</f>
        <v>46247.0</v>
      </c>
      <c r="U59" t="str">
        <f>[1]发票导入!U59&amp;""</f>
        <v>中智优力</v>
      </c>
      <c r="V59" t="str">
        <f>[1]发票导入!V59&amp;""</f>
        <v>进项</v>
      </c>
      <c r="W59" t="str">
        <f>[1]发票导入!W59&amp;""</f>
        <v>宁波市鄞州五乡微果食品店</v>
      </c>
      <c r="Y59" t="str">
        <f>[1]发票导入!Y59&amp;""</f>
        <v>报销票</v>
      </c>
      <c r="AA59">
        <f>[1]发票导入!AA59&amp;""</f>
      </c>
      <c r="AB59">
        <f>[1]发票导入!AB59</f>
        <v>0</v>
      </c>
      <c r="AC59">
        <f>[1]发票导入!AC59</f>
        <v>0</v>
      </c>
      <c r="AE59" s="22">
        <f t="shared" si="0"/>
      </c>
      <c r="AI59">
        <f>[1]发票导入!AI59&amp;""</f>
      </c>
      <c r="AJ59" t="str">
        <f>[1]发票导入!AJ59&amp;""</f>
        <v>中智优力</v>
      </c>
      <c r="AK59">
        <f>[1]发票导入!AK59</f>
        <v>500</v>
      </c>
      <c r="AL59">
        <f>[1]发票导入!AL59</f>
        <v>495.05</v>
      </c>
      <c r="AM59">
        <f>[1]发票导入!AM59</f>
        <v>4.95</v>
      </c>
      <c r="AN59" s="22">
        <f t="shared" si="1"/>
        <v>0</v>
      </c>
      <c r="AO59" s="22">
        <f t="shared" si="2"/>
        <v>0</v>
      </c>
    </row>
    <row r="60">
      <c r="C60">
        <f>[1]发票导入!C60&amp;""</f>
      </c>
      <c r="D60" t="str">
        <f>[1]发票导入!D60&amp;""</f>
        <v>26932000001357551736</v>
      </c>
      <c r="O60" t="str">
        <f>[1]发票导入!O60&amp;""</f>
        <v>正常</v>
      </c>
      <c r="T60">
        <f>[1]发票导入!T60</f>
        <v>46247.0</v>
      </c>
      <c r="U60" t="str">
        <f>[1]发票导入!U60&amp;""</f>
        <v>中智优力</v>
      </c>
      <c r="V60" t="str">
        <f>[1]发票导入!V60&amp;""</f>
        <v>进项</v>
      </c>
      <c r="W60" t="str">
        <f>[1]发票导入!W60&amp;""</f>
        <v>宁波工程学院</v>
      </c>
      <c r="Y60" t="str">
        <f>[1]发票导入!Y60&amp;""</f>
        <v>报销票</v>
      </c>
      <c r="AA60">
        <f>[1]发票导入!AA60&amp;""</f>
      </c>
      <c r="AB60">
        <f>[1]发票导入!AB60</f>
        <v>0</v>
      </c>
      <c r="AC60">
        <f>[1]发票导入!AC60</f>
        <v>0</v>
      </c>
      <c r="AE60" s="22">
        <f t="shared" si="0"/>
      </c>
      <c r="AI60">
        <f>[1]发票导入!AI60&amp;""</f>
      </c>
      <c r="AJ60" t="str">
        <f>[1]发票导入!AJ60&amp;""</f>
        <v>中智优力</v>
      </c>
      <c r="AK60">
        <f>[1]发票导入!AK60</f>
        <v>1200</v>
      </c>
      <c r="AL60">
        <f>[1]发票导入!AL60</f>
        <v>1165.05</v>
      </c>
      <c r="AM60">
        <f>[1]发票导入!AM60</f>
        <v>34.95</v>
      </c>
      <c r="AN60" s="22">
        <f t="shared" si="1"/>
        <v>0</v>
      </c>
      <c r="AO60" s="22">
        <f t="shared" si="2"/>
        <v>0</v>
      </c>
    </row>
    <row r="61">
      <c r="C61">
        <f>[1]发票导入!C61&amp;""</f>
      </c>
      <c r="D61" t="str">
        <f>[1]发票导入!D61&amp;""</f>
        <v>26332000006943506781</v>
      </c>
      <c r="O61" t="str">
        <f>[1]发票导入!O61&amp;""</f>
        <v>正常</v>
      </c>
      <c r="T61">
        <f>[1]发票导入!T61</f>
        <v>46246.0</v>
      </c>
      <c r="U61" t="str">
        <f>[1]发票导入!U61&amp;""</f>
        <v>中智优力</v>
      </c>
      <c r="V61" t="str">
        <f>[1]发票导入!V61&amp;""</f>
        <v>进项</v>
      </c>
      <c r="W61" t="str">
        <f>[1]发票导入!W61&amp;""</f>
        <v>浙江高速公路智能收费运营服务有限公司</v>
      </c>
      <c r="Y61" t="str">
        <f>[1]发票导入!Y61&amp;""</f>
        <v>报销票</v>
      </c>
      <c r="AA61">
        <f>[1]发票导入!AA61&amp;""</f>
      </c>
      <c r="AB61">
        <f>[1]发票导入!AB61</f>
        <v>0</v>
      </c>
      <c r="AC61">
        <f>[1]发票导入!AC61</f>
        <v>0</v>
      </c>
      <c r="AE61" s="22">
        <f t="shared" si="0"/>
      </c>
      <c r="AI61">
        <f>[1]发票导入!AI61&amp;""</f>
      </c>
      <c r="AJ61" t="str">
        <f>[1]发票导入!AJ61&amp;""</f>
        <v>中智优力</v>
      </c>
      <c r="AK61">
        <f>[1]发票导入!AK61</f>
        <v>130</v>
      </c>
      <c r="AL61">
        <f>[1]发票导入!AL61</f>
        <v>122.64</v>
      </c>
      <c r="AM61">
        <f>[1]发票导入!AM61</f>
        <v>7.36</v>
      </c>
      <c r="AN61" s="22">
        <f t="shared" si="1"/>
        <v>0</v>
      </c>
      <c r="AO61" s="22">
        <f t="shared" si="2"/>
        <v>0</v>
      </c>
    </row>
    <row r="62">
      <c r="C62">
        <f>[1]发票导入!C62&amp;""</f>
      </c>
      <c r="D62" t="str">
        <f>[1]发票导入!D62&amp;""</f>
        <v>26932000001352737306</v>
      </c>
      <c r="O62" t="str">
        <f>[1]发票导入!O62&amp;""</f>
        <v>正常</v>
      </c>
      <c r="T62">
        <f>[1]发票导入!T62</f>
        <v>46246.0</v>
      </c>
      <c r="U62" t="str">
        <f>[1]发票导入!U62&amp;""</f>
        <v>中智优力</v>
      </c>
      <c r="V62" t="str">
        <f>[1]发票导入!V62&amp;""</f>
        <v>进项</v>
      </c>
      <c r="W62" t="str">
        <f>[1]发票导入!W62&amp;""</f>
        <v>戚夏瑜</v>
      </c>
      <c r="Y62" t="str">
        <f>[1]发票导入!Y62&amp;""</f>
        <v>报销票</v>
      </c>
      <c r="AA62">
        <f>[1]发票导入!AA62&amp;""</f>
      </c>
      <c r="AB62">
        <f>[1]发票导入!AB62</f>
        <v>0</v>
      </c>
      <c r="AC62">
        <f>[1]发票导入!AC62</f>
        <v>0</v>
      </c>
      <c r="AE62" s="22">
        <f t="shared" si="0"/>
      </c>
      <c r="AI62">
        <f>[1]发票导入!AI62&amp;""</f>
      </c>
      <c r="AJ62" t="str">
        <f>[1]发票导入!AJ62&amp;""</f>
        <v>中智优力</v>
      </c>
      <c r="AK62">
        <f>[1]发票导入!AK62</f>
        <v>1560</v>
      </c>
      <c r="AL62">
        <f>[1]发票导入!AL62</f>
        <v>1560</v>
      </c>
      <c r="AM62">
        <f>[1]发票导入!AM62</f>
        <v>0</v>
      </c>
      <c r="AN62" s="22">
        <f t="shared" si="1"/>
        <v>0</v>
      </c>
      <c r="AO62" s="22">
        <f t="shared" si="2"/>
        <v>0</v>
      </c>
    </row>
    <row r="63">
      <c r="C63">
        <f>[1]发票导入!C63&amp;""</f>
      </c>
      <c r="D63" t="str">
        <f>[1]发票导入!D63&amp;""</f>
        <v>26322000006615866881</v>
      </c>
      <c r="O63" t="str">
        <f>[1]发票导入!O63&amp;""</f>
        <v>正常</v>
      </c>
      <c r="T63">
        <f>[1]发票导入!T63</f>
        <v>46246.0</v>
      </c>
      <c r="U63" t="str">
        <f>[1]发票导入!U63&amp;""</f>
        <v>中智优力</v>
      </c>
      <c r="V63" t="str">
        <f>[1]发票导入!V63&amp;""</f>
        <v>进项</v>
      </c>
      <c r="W63" t="str">
        <f>[1]发票导入!W63&amp;""</f>
        <v>江苏恒盛物流有限公司</v>
      </c>
      <c r="Y63" t="str">
        <f>[1]发票导入!Y63&amp;""</f>
        <v>报销票</v>
      </c>
      <c r="AA63">
        <f>[1]发票导入!AA63&amp;""</f>
      </c>
      <c r="AB63">
        <f>[1]发票导入!AB63</f>
        <v>0</v>
      </c>
      <c r="AC63">
        <f>[1]发票导入!AC63</f>
        <v>0</v>
      </c>
      <c r="AE63" s="22">
        <f t="shared" si="0"/>
      </c>
      <c r="AI63">
        <f>[1]发票导入!AI63&amp;""</f>
      </c>
      <c r="AJ63" t="str">
        <f>[1]发票导入!AJ63&amp;""</f>
        <v>中智优力</v>
      </c>
      <c r="AK63">
        <f>[1]发票导入!AK63</f>
        <v>37.3</v>
      </c>
      <c r="AL63">
        <f>[1]发票导入!AL63</f>
        <v>33.01</v>
      </c>
      <c r="AM63">
        <f>[1]发票导入!AM63</f>
        <v>4.29</v>
      </c>
      <c r="AN63" s="22">
        <f t="shared" si="1"/>
        <v>0</v>
      </c>
      <c r="AO63" s="22">
        <f t="shared" si="2"/>
        <v>0</v>
      </c>
    </row>
    <row r="64">
      <c r="C64">
        <f>[1]发票导入!C64&amp;""</f>
      </c>
      <c r="D64" t="str">
        <f>[1]发票导入!D64&amp;""</f>
        <v>26942000000930555556</v>
      </c>
      <c r="O64" t="str">
        <f>[1]发票导入!O64&amp;""</f>
        <v>正常</v>
      </c>
      <c r="T64">
        <f>[1]发票导入!T64</f>
        <v>46245.0</v>
      </c>
      <c r="U64" t="str">
        <f>[1]发票导入!U64&amp;""</f>
        <v>中智优力</v>
      </c>
      <c r="V64" t="str">
        <f>[1]发票导入!V64&amp;""</f>
        <v>进项</v>
      </c>
      <c r="W64" t="str">
        <f>[1]发票导入!W64&amp;""</f>
        <v>厦门浔岚百货有限公司</v>
      </c>
      <c r="Y64" t="str">
        <f>[1]发票导入!Y64&amp;""</f>
        <v>报销票</v>
      </c>
      <c r="AA64">
        <f>[1]发票导入!AA64&amp;""</f>
      </c>
      <c r="AB64">
        <f>[1]发票导入!AB64</f>
        <v>0</v>
      </c>
      <c r="AC64">
        <f>[1]发票导入!AC64</f>
        <v>0</v>
      </c>
      <c r="AE64" s="22">
        <f t="shared" si="0"/>
      </c>
      <c r="AI64">
        <f>[1]发票导入!AI64&amp;""</f>
      </c>
      <c r="AJ64" t="str">
        <f>[1]发票导入!AJ64&amp;""</f>
        <v>中智优力</v>
      </c>
      <c r="AK64">
        <f>[1]发票导入!AK64</f>
        <v>15.8</v>
      </c>
      <c r="AL64">
        <f>[1]发票导入!AL64</f>
        <v>15.64</v>
      </c>
      <c r="AM64">
        <f>[1]发票导入!AM64</f>
        <v>0.16</v>
      </c>
      <c r="AN64" s="22">
        <f t="shared" si="1"/>
        <v>0</v>
      </c>
      <c r="AO64" s="22">
        <f t="shared" si="2"/>
        <v>0</v>
      </c>
    </row>
    <row r="65">
      <c r="C65">
        <f>[1]发票导入!C65&amp;""</f>
      </c>
      <c r="D65" t="str">
        <f>[1]发票导入!D65&amp;""</f>
        <v>26332000006904954426</v>
      </c>
      <c r="O65" t="str">
        <f>[1]发票导入!O65&amp;""</f>
        <v>正常</v>
      </c>
      <c r="T65">
        <f>[1]发票导入!T65</f>
        <v>46245.0</v>
      </c>
      <c r="U65" t="str">
        <f>[1]发票导入!U65&amp;""</f>
        <v>中智优力</v>
      </c>
      <c r="V65" t="str">
        <f>[1]发票导入!V65&amp;""</f>
        <v>进项</v>
      </c>
      <c r="W65" t="str">
        <f>[1]发票导入!W65&amp;""</f>
        <v>杭州每果时光食品有限公司</v>
      </c>
      <c r="Y65" t="str">
        <f>[1]发票导入!Y65&amp;""</f>
        <v>报销票</v>
      </c>
      <c r="AA65">
        <f>[1]发票导入!AA65&amp;""</f>
      </c>
      <c r="AB65">
        <f>[1]发票导入!AB65</f>
        <v>0</v>
      </c>
      <c r="AC65">
        <f>[1]发票导入!AC65</f>
        <v>0</v>
      </c>
      <c r="AE65" s="22">
        <f t="shared" si="0"/>
      </c>
      <c r="AI65">
        <f>[1]发票导入!AI65&amp;""</f>
      </c>
      <c r="AJ65" t="str">
        <f>[1]发票导入!AJ65&amp;""</f>
        <v>中智优力</v>
      </c>
      <c r="AK65">
        <f>[1]发票导入!AK65</f>
        <v>33.8</v>
      </c>
      <c r="AL65">
        <f>[1]发票导入!AL65</f>
        <v>29.91</v>
      </c>
      <c r="AM65">
        <f>[1]发票导入!AM65</f>
        <v>3.89</v>
      </c>
      <c r="AN65" s="22">
        <f t="shared" si="1"/>
        <v>0</v>
      </c>
      <c r="AO65" s="22">
        <f t="shared" si="2"/>
        <v>0</v>
      </c>
    </row>
    <row r="66">
      <c r="C66">
        <f>[1]发票导入!C66&amp;""</f>
      </c>
      <c r="D66" t="str">
        <f>[1]发票导入!D66&amp;""</f>
        <v>26932000001340516836</v>
      </c>
      <c r="O66" t="str">
        <f>[1]发票导入!O66&amp;""</f>
        <v>正常</v>
      </c>
      <c r="T66">
        <f>[1]发票导入!T66</f>
        <v>46244.0</v>
      </c>
      <c r="U66" t="str">
        <f>[1]发票导入!U66&amp;""</f>
        <v>中智优力</v>
      </c>
      <c r="V66" t="str">
        <f>[1]发票导入!V66&amp;""</f>
        <v>进项</v>
      </c>
      <c r="W66" t="str">
        <f>[1]发票导入!W66&amp;""</f>
        <v>宁波市鄞州五乡佳减乘除食品店（个体工商户）</v>
      </c>
      <c r="Y66" t="str">
        <f>[1]发票导入!Y66&amp;""</f>
        <v>报销票</v>
      </c>
      <c r="AA66">
        <f>[1]发票导入!AA66&amp;""</f>
      </c>
      <c r="AB66">
        <f>[1]发票导入!AB66</f>
        <v>0</v>
      </c>
      <c r="AC66">
        <f>[1]发票导入!AC66</f>
        <v>0</v>
      </c>
      <c r="AE66" s="22">
        <f t="shared" si="0"/>
      </c>
      <c r="AI66">
        <f>[1]发票导入!AI66&amp;""</f>
      </c>
      <c r="AJ66" t="str">
        <f>[1]发票导入!AJ66&amp;""</f>
        <v>中智优力</v>
      </c>
      <c r="AK66">
        <f>[1]发票导入!AK66</f>
        <v>228.9</v>
      </c>
      <c r="AL66">
        <f>[1]发票导入!AL66</f>
        <v>226.62</v>
      </c>
      <c r="AM66">
        <f>[1]发票导入!AM66</f>
        <v>2.28</v>
      </c>
      <c r="AN66" s="22">
        <f t="shared" si="1"/>
        <v>0</v>
      </c>
      <c r="AO66" s="22">
        <f t="shared" si="2"/>
        <v>0</v>
      </c>
    </row>
    <row r="67">
      <c r="C67">
        <f>[1]发票导入!C67&amp;""</f>
      </c>
      <c r="D67" t="str">
        <f>[1]发票导入!D67&amp;""</f>
        <v>26342000002535384016</v>
      </c>
      <c r="O67" t="str">
        <f>[1]发票导入!O67&amp;""</f>
        <v>正常</v>
      </c>
      <c r="T67">
        <f>[1]发票导入!T67</f>
        <v>46244.0</v>
      </c>
      <c r="U67" t="str">
        <f>[1]发票导入!U67&amp;""</f>
        <v>中智优力</v>
      </c>
      <c r="V67" t="str">
        <f>[1]发票导入!V67&amp;""</f>
        <v>进项</v>
      </c>
      <c r="W67" t="str">
        <f>[1]发票导入!W67&amp;""</f>
        <v>旌德旌诚商贸有限公司</v>
      </c>
      <c r="Y67" t="str">
        <f>[1]发票导入!Y67&amp;""</f>
        <v>报销票</v>
      </c>
      <c r="AA67">
        <f>[1]发票导入!AA67&amp;""</f>
      </c>
      <c r="AB67">
        <f>[1]发票导入!AB67</f>
        <v>0</v>
      </c>
      <c r="AC67">
        <f>[1]发票导入!AC67</f>
        <v>0</v>
      </c>
      <c r="AE67" s="22">
        <f t="shared" si="0"/>
      </c>
      <c r="AI67">
        <f>[1]发票导入!AI67&amp;""</f>
      </c>
      <c r="AJ67" t="str">
        <f>[1]发票导入!AJ67&amp;""</f>
        <v>中智优力</v>
      </c>
      <c r="AK67">
        <f>[1]发票导入!AK67</f>
        <v>98.9</v>
      </c>
      <c r="AL67">
        <f>[1]发票导入!AL67</f>
        <v>96.02</v>
      </c>
      <c r="AM67">
        <f>[1]发票导入!AM67</f>
        <v>2.88</v>
      </c>
      <c r="AN67" s="22">
        <f t="shared" si="1"/>
        <v>0</v>
      </c>
      <c r="AO67" s="22">
        <f t="shared" si="2"/>
        <v>0</v>
      </c>
    </row>
    <row r="68">
      <c r="C68">
        <f>[1]发票导入!C68&amp;""</f>
      </c>
      <c r="D68" t="str">
        <f>[1]发票导入!D68&amp;""</f>
        <v>26332000006850547131</v>
      </c>
      <c r="O68" t="str">
        <f>[1]发票导入!O68&amp;""</f>
        <v>正常</v>
      </c>
      <c r="T68">
        <f>[1]发票导入!T68</f>
        <v>46243.0</v>
      </c>
      <c r="U68" t="str">
        <f>[1]发票导入!U68&amp;""</f>
        <v>中智优力</v>
      </c>
      <c r="V68" t="str">
        <f>[1]发票导入!V68&amp;""</f>
        <v>进项</v>
      </c>
      <c r="W68" t="str">
        <f>[1]发票导入!W68&amp;""</f>
        <v>东阳市沐之日用品有限公司</v>
      </c>
      <c r="Y68" t="str">
        <f>[1]发票导入!Y68&amp;""</f>
        <v>报销票</v>
      </c>
      <c r="AA68">
        <f>[1]发票导入!AA68&amp;""</f>
      </c>
      <c r="AB68">
        <f>[1]发票导入!AB68</f>
        <v>0</v>
      </c>
      <c r="AC68">
        <f>[1]发票导入!AC68</f>
        <v>0</v>
      </c>
      <c r="AE68" s="22">
        <f t="shared" si="0"/>
      </c>
      <c r="AI68">
        <f>[1]发票导入!AI68&amp;""</f>
      </c>
      <c r="AJ68" t="str">
        <f>[1]发票导入!AJ68&amp;""</f>
        <v>中智优力</v>
      </c>
      <c r="AK68">
        <f>[1]发票导入!AK68</f>
        <v>22.9</v>
      </c>
      <c r="AL68">
        <f>[1]发票导入!AL68</f>
        <v>20.27</v>
      </c>
      <c r="AM68">
        <f>[1]发票导入!AM68</f>
        <v>2.63</v>
      </c>
      <c r="AN68" s="22">
        <f t="shared" si="1"/>
        <v>0</v>
      </c>
      <c r="AO68" s="22">
        <f t="shared" si="2"/>
        <v>0</v>
      </c>
    </row>
    <row r="69">
      <c r="C69">
        <f>[1]发票导入!C69&amp;""</f>
      </c>
      <c r="D69" t="str">
        <f>[1]发票导入!D69&amp;""</f>
        <v>26532000001331642821</v>
      </c>
      <c r="O69" t="str">
        <f>[1]发票导入!O69&amp;""</f>
        <v>正常</v>
      </c>
      <c r="T69">
        <f>[1]发票导入!T69</f>
        <v>46242.0</v>
      </c>
      <c r="U69" t="str">
        <f>[1]发票导入!U69&amp;""</f>
        <v>中智优力</v>
      </c>
      <c r="V69" t="str">
        <f>[1]发票导入!V69&amp;""</f>
        <v>进项</v>
      </c>
      <c r="W69" t="str">
        <f>[1]发票导入!W69&amp;""</f>
        <v>昆明艾德商贸有限公司</v>
      </c>
      <c r="Y69" t="str">
        <f>[1]发票导入!Y69&amp;""</f>
        <v>报销票</v>
      </c>
      <c r="AA69">
        <f>[1]发票导入!AA69&amp;""</f>
      </c>
      <c r="AB69">
        <f>[1]发票导入!AB69</f>
        <v>0</v>
      </c>
      <c r="AC69">
        <f>[1]发票导入!AC69</f>
        <v>0</v>
      </c>
      <c r="AE69" s="22">
        <f t="shared" si="0"/>
      </c>
      <c r="AI69">
        <f>[1]发票导入!AI69&amp;""</f>
      </c>
      <c r="AJ69" t="str">
        <f>[1]发票导入!AJ69&amp;""</f>
        <v>中智优力</v>
      </c>
      <c r="AK69">
        <f>[1]发票导入!AK69</f>
        <v>24.8</v>
      </c>
      <c r="AL69">
        <f>[1]发票导入!AL69</f>
        <v>24.8</v>
      </c>
      <c r="AM69">
        <f>[1]发票导入!AM69</f>
        <v>0</v>
      </c>
      <c r="AN69" s="22">
        <f t="shared" si="1"/>
        <v>0</v>
      </c>
      <c r="AO69" s="22">
        <f t="shared" si="2"/>
        <v>0</v>
      </c>
    </row>
    <row r="70">
      <c r="C70">
        <f>[1]发票导入!C70&amp;""</f>
      </c>
      <c r="D70" t="str">
        <f>[1]发票导入!D70&amp;""</f>
        <v>26932000001329329176</v>
      </c>
      <c r="O70" t="str">
        <f>[1]发票导入!O70&amp;""</f>
        <v>正常</v>
      </c>
      <c r="T70">
        <f>[1]发票导入!T70</f>
        <v>46241.0</v>
      </c>
      <c r="U70" t="str">
        <f>[1]发票导入!U70&amp;""</f>
        <v>中智优力</v>
      </c>
      <c r="V70" t="str">
        <f>[1]发票导入!V70&amp;""</f>
        <v>进项</v>
      </c>
      <c r="W70" t="str">
        <f>[1]发票导入!W70&amp;""</f>
        <v>宁波鄞州承燃餐饮有限公司</v>
      </c>
      <c r="Y70" t="str">
        <f>[1]发票导入!Y70&amp;""</f>
        <v>报销票</v>
      </c>
      <c r="AA70">
        <f>[1]发票导入!AA70&amp;""</f>
      </c>
      <c r="AB70">
        <f>[1]发票导入!AB70</f>
        <v>0</v>
      </c>
      <c r="AC70">
        <f>[1]发票导入!AC70</f>
        <v>0</v>
      </c>
      <c r="AE70" s="22">
        <f t="shared" si="0"/>
      </c>
      <c r="AI70">
        <f>[1]发票导入!AI70&amp;""</f>
      </c>
      <c r="AJ70" t="str">
        <f>[1]发票导入!AJ70&amp;""</f>
        <v>中智优力</v>
      </c>
      <c r="AK70">
        <f>[1]发票导入!AK70</f>
        <v>466.7</v>
      </c>
      <c r="AL70">
        <f>[1]发票导入!AL70</f>
        <v>462.08</v>
      </c>
      <c r="AM70">
        <f>[1]发票导入!AM70</f>
        <v>4.62</v>
      </c>
      <c r="AN70" s="22">
        <f t="shared" si="1"/>
        <v>0</v>
      </c>
      <c r="AO70" s="22">
        <f t="shared" si="2"/>
        <v>0</v>
      </c>
    </row>
    <row r="71">
      <c r="C71">
        <f>[1]发票导入!C71&amp;""</f>
      </c>
      <c r="D71" t="str">
        <f>[1]发票导入!D71&amp;""</f>
        <v>26932000001328865211</v>
      </c>
      <c r="O71" t="str">
        <f>[1]发票导入!O71&amp;""</f>
        <v>正常</v>
      </c>
      <c r="T71">
        <f>[1]发票导入!T71</f>
        <v>46241.0</v>
      </c>
      <c r="U71" t="str">
        <f>[1]发票导入!U71&amp;""</f>
        <v>中智优力</v>
      </c>
      <c r="V71" t="str">
        <f>[1]发票导入!V71&amp;""</f>
        <v>进项</v>
      </c>
      <c r="W71" t="str">
        <f>[1]发票导入!W71&amp;""</f>
        <v>宁波鄞泰健康管理有限公司</v>
      </c>
      <c r="Y71" t="str">
        <f>[1]发票导入!Y71&amp;""</f>
        <v>报销票</v>
      </c>
      <c r="AA71">
        <f>[1]发票导入!AA71&amp;""</f>
      </c>
      <c r="AB71">
        <f>[1]发票导入!AB71</f>
        <v>0</v>
      </c>
      <c r="AC71">
        <f>[1]发票导入!AC71</f>
        <v>0</v>
      </c>
      <c r="AE71" s="22">
        <f t="shared" si="0"/>
      </c>
      <c r="AI71">
        <f>[1]发票导入!AI71&amp;""</f>
      </c>
      <c r="AJ71" t="str">
        <f>[1]发票导入!AJ71&amp;""</f>
        <v>中智优力</v>
      </c>
      <c r="AK71">
        <f>[1]发票导入!AK71</f>
        <v>172</v>
      </c>
      <c r="AL71">
        <f>[1]发票导入!AL71</f>
        <v>170.3</v>
      </c>
      <c r="AM71">
        <f>[1]发票导入!AM71</f>
        <v>1.7</v>
      </c>
      <c r="AN71" s="22">
        <f t="shared" si="1"/>
        <v>0</v>
      </c>
      <c r="AO71" s="22">
        <f t="shared" si="2"/>
        <v>0</v>
      </c>
    </row>
    <row r="72">
      <c r="C72">
        <f>[1]发票导入!C72&amp;""</f>
      </c>
      <c r="D72" t="str">
        <f>[1]发票导入!D72&amp;""</f>
        <v>26932000001328656681</v>
      </c>
      <c r="O72" t="str">
        <f>[1]发票导入!O72&amp;""</f>
        <v>正常</v>
      </c>
      <c r="T72">
        <f>[1]发票导入!T72</f>
        <v>46241.0</v>
      </c>
      <c r="U72" t="str">
        <f>[1]发票导入!U72&amp;""</f>
        <v>中智优力</v>
      </c>
      <c r="V72" t="str">
        <f>[1]发票导入!V72&amp;""</f>
        <v>进项</v>
      </c>
      <c r="W72" t="str">
        <f>[1]发票导入!W72&amp;""</f>
        <v>宁波鄞泰健康管理有限公司</v>
      </c>
      <c r="Y72" t="str">
        <f>[1]发票导入!Y72&amp;""</f>
        <v>报销票</v>
      </c>
      <c r="AA72">
        <f>[1]发票导入!AA72&amp;""</f>
      </c>
      <c r="AB72">
        <f>[1]发票导入!AB72</f>
        <v>0</v>
      </c>
      <c r="AC72">
        <f>[1]发票导入!AC72</f>
        <v>0</v>
      </c>
      <c r="AE72" s="22">
        <f t="shared" si="0"/>
      </c>
      <c r="AI72">
        <f>[1]发票导入!AI72&amp;""</f>
      </c>
      <c r="AJ72" t="str">
        <f>[1]发票导入!AJ72&amp;""</f>
        <v>中智优力</v>
      </c>
      <c r="AK72">
        <f>[1]发票导入!AK72</f>
        <v>161</v>
      </c>
      <c r="AL72">
        <f>[1]发票导入!AL72</f>
        <v>159.41</v>
      </c>
      <c r="AM72">
        <f>[1]发票导入!AM72</f>
        <v>1.59</v>
      </c>
      <c r="AN72" s="22">
        <f t="shared" si="1"/>
        <v>0</v>
      </c>
      <c r="AO72" s="22">
        <f t="shared" si="2"/>
        <v>0</v>
      </c>
    </row>
    <row r="73">
      <c r="C73">
        <f>[1]发票导入!C73&amp;""</f>
      </c>
      <c r="D73" t="str">
        <f>[1]发票导入!D73&amp;""</f>
        <v>26932000001328652991</v>
      </c>
      <c r="O73" t="str">
        <f>[1]发票导入!O73&amp;""</f>
        <v>正常</v>
      </c>
      <c r="T73">
        <f>[1]发票导入!T73</f>
        <v>46241.0</v>
      </c>
      <c r="U73" t="str">
        <f>[1]发票导入!U73&amp;""</f>
        <v>中智优力</v>
      </c>
      <c r="V73" t="str">
        <f>[1]发票导入!V73&amp;""</f>
        <v>进项</v>
      </c>
      <c r="W73" t="str">
        <f>[1]发票导入!W73&amp;""</f>
        <v>宁波鄞泰健康管理有限公司</v>
      </c>
      <c r="Y73" t="str">
        <f>[1]发票导入!Y73&amp;""</f>
        <v>报销票</v>
      </c>
      <c r="AA73">
        <f>[1]发票导入!AA73&amp;""</f>
      </c>
      <c r="AB73">
        <f>[1]发票导入!AB73</f>
        <v>0</v>
      </c>
      <c r="AC73">
        <f>[1]发票导入!AC73</f>
        <v>0</v>
      </c>
      <c r="AE73" s="22">
        <f t="shared" si="0"/>
      </c>
      <c r="AI73">
        <f>[1]发票导入!AI73&amp;""</f>
      </c>
      <c r="AJ73" t="str">
        <f>[1]发票导入!AJ73&amp;""</f>
        <v>中智优力</v>
      </c>
      <c r="AK73">
        <f>[1]发票导入!AK73</f>
        <v>162</v>
      </c>
      <c r="AL73">
        <f>[1]发票导入!AL73</f>
        <v>160.4</v>
      </c>
      <c r="AM73">
        <f>[1]发票导入!AM73</f>
        <v>1.6</v>
      </c>
      <c r="AN73" s="22">
        <f t="shared" si="1"/>
        <v>0</v>
      </c>
      <c r="AO73" s="22">
        <f t="shared" si="2"/>
        <v>0</v>
      </c>
    </row>
    <row r="74">
      <c r="C74">
        <f>[1]发票导入!C74&amp;""</f>
      </c>
      <c r="D74" t="str">
        <f>[1]发票导入!D74&amp;""</f>
        <v>26932000001328652016</v>
      </c>
      <c r="O74" t="str">
        <f>[1]发票导入!O74&amp;""</f>
        <v>正常</v>
      </c>
      <c r="T74">
        <f>[1]发票导入!T74</f>
        <v>46241.0</v>
      </c>
      <c r="U74" t="str">
        <f>[1]发票导入!U74&amp;""</f>
        <v>中智优力</v>
      </c>
      <c r="V74" t="str">
        <f>[1]发票导入!V74&amp;""</f>
        <v>进项</v>
      </c>
      <c r="W74" t="str">
        <f>[1]发票导入!W74&amp;""</f>
        <v>宁波鄞泰健康管理有限公司</v>
      </c>
      <c r="Y74" t="str">
        <f>[1]发票导入!Y74&amp;""</f>
        <v>报销票</v>
      </c>
      <c r="AA74">
        <f>[1]发票导入!AA74&amp;""</f>
      </c>
      <c r="AB74">
        <f>[1]发票导入!AB74</f>
        <v>0</v>
      </c>
      <c r="AC74">
        <f>[1]发票导入!AC74</f>
        <v>0</v>
      </c>
      <c r="AE74" s="22">
        <f t="shared" si="0"/>
      </c>
      <c r="AI74">
        <f>[1]发票导入!AI74&amp;""</f>
      </c>
      <c r="AJ74" t="str">
        <f>[1]发票导入!AJ74&amp;""</f>
        <v>中智优力</v>
      </c>
      <c r="AK74">
        <f>[1]发票导入!AK74</f>
        <v>212</v>
      </c>
      <c r="AL74">
        <f>[1]发票导入!AL74</f>
        <v>209.9</v>
      </c>
      <c r="AM74">
        <f>[1]发票导入!AM74</f>
        <v>2.1</v>
      </c>
      <c r="AN74" s="22">
        <f t="shared" si="1"/>
        <v>0</v>
      </c>
      <c r="AO74" s="22">
        <f t="shared" si="2"/>
        <v>0</v>
      </c>
    </row>
    <row r="75">
      <c r="C75">
        <f>[1]发票导入!C75&amp;""</f>
      </c>
      <c r="D75" t="str">
        <f>[1]发票导入!D75&amp;""</f>
        <v>26934000000046880281</v>
      </c>
      <c r="O75" t="str">
        <f>[1]发票导入!O75&amp;""</f>
        <v>正常</v>
      </c>
      <c r="T75">
        <f>[1]发票导入!T75</f>
        <v>46241.0</v>
      </c>
      <c r="U75" t="str">
        <f>[1]发票导入!U75&amp;""</f>
        <v>中智优力</v>
      </c>
      <c r="V75" t="str">
        <f>[1]发票导入!V75&amp;""</f>
        <v>进项</v>
      </c>
      <c r="W75" t="str">
        <f>[1]发票导入!W75&amp;""</f>
        <v>宁波市鄞州邱隘浪浪柳餐饮店（个体工商户）</v>
      </c>
      <c r="Y75" t="str">
        <f>[1]发票导入!Y75&amp;""</f>
        <v>报销票</v>
      </c>
      <c r="AA75">
        <f>[1]发票导入!AA75&amp;""</f>
      </c>
      <c r="AB75">
        <f>[1]发票导入!AB75</f>
        <v>0</v>
      </c>
      <c r="AC75">
        <f>[1]发票导入!AC75</f>
        <v>0</v>
      </c>
      <c r="AE75" s="22">
        <f t="shared" si="0"/>
      </c>
      <c r="AI75">
        <f>[1]发票导入!AI75&amp;""</f>
      </c>
      <c r="AJ75" t="str">
        <f>[1]发票导入!AJ75&amp;""</f>
        <v>中智优力</v>
      </c>
      <c r="AK75">
        <f>[1]发票导入!AK75</f>
        <v>282.07</v>
      </c>
      <c r="AL75">
        <f>[1]发票导入!AL75</f>
        <v>279.28</v>
      </c>
      <c r="AM75">
        <f>[1]发票导入!AM75</f>
        <v>2.79</v>
      </c>
      <c r="AN75" s="22">
        <f t="shared" si="1"/>
        <v>0</v>
      </c>
      <c r="AO75" s="22">
        <f t="shared" si="2"/>
        <v>0</v>
      </c>
    </row>
    <row r="76">
      <c r="C76">
        <f>[1]发票导入!C76&amp;""</f>
      </c>
      <c r="D76" t="str">
        <f>[1]发票导入!D76&amp;""</f>
        <v>26932000001328189506</v>
      </c>
      <c r="O76" t="str">
        <f>[1]发票导入!O76&amp;""</f>
        <v>正常</v>
      </c>
      <c r="T76">
        <f>[1]发票导入!T76</f>
        <v>46241.0</v>
      </c>
      <c r="U76" t="str">
        <f>[1]发票导入!U76&amp;""</f>
        <v>中智优力</v>
      </c>
      <c r="V76" t="str">
        <f>[1]发票导入!V76&amp;""</f>
        <v>进项</v>
      </c>
      <c r="W76" t="str">
        <f>[1]发票导入!W76&amp;""</f>
        <v>宁波市鄞州五乡集金电子商行</v>
      </c>
      <c r="Y76" t="str">
        <f>[1]发票导入!Y76&amp;""</f>
        <v>报销票</v>
      </c>
      <c r="AA76">
        <f>[1]发票导入!AA76&amp;""</f>
      </c>
      <c r="AB76">
        <f>[1]发票导入!AB76</f>
        <v>0</v>
      </c>
      <c r="AC76">
        <f>[1]发票导入!AC76</f>
        <v>0</v>
      </c>
      <c r="AE76" s="22">
        <f t="shared" si="0"/>
      </c>
      <c r="AI76">
        <f>[1]发票导入!AI76&amp;""</f>
      </c>
      <c r="AJ76" t="str">
        <f>[1]发票导入!AJ76&amp;""</f>
        <v>中智优力</v>
      </c>
      <c r="AK76">
        <f>[1]发票导入!AK76</f>
        <v>2680</v>
      </c>
      <c r="AL76">
        <f>[1]发票导入!AL76</f>
        <v>2653.46</v>
      </c>
      <c r="AM76">
        <f>[1]发票导入!AM76</f>
        <v>26.54</v>
      </c>
      <c r="AN76" s="22">
        <f t="shared" si="1"/>
        <v>0</v>
      </c>
      <c r="AO76" s="22">
        <f t="shared" si="2"/>
        <v>0</v>
      </c>
    </row>
    <row r="77">
      <c r="C77">
        <f>[1]发票导入!C77&amp;""</f>
      </c>
      <c r="D77" t="str">
        <f>[1]发票导入!D77&amp;""</f>
        <v>26932000001327170451</v>
      </c>
      <c r="O77" t="str">
        <f>[1]发票导入!O77&amp;""</f>
        <v>正常</v>
      </c>
      <c r="T77">
        <f>[1]发票导入!T77</f>
        <v>46241.0</v>
      </c>
      <c r="U77" t="str">
        <f>[1]发票导入!U77&amp;""</f>
        <v>中智优力</v>
      </c>
      <c r="V77" t="str">
        <f>[1]发票导入!V77&amp;""</f>
        <v>进项</v>
      </c>
      <c r="W77" t="str">
        <f>[1]发票导入!W77&amp;""</f>
        <v>宁波市鄞州区伟仔餐饮店（个体工商户）</v>
      </c>
      <c r="Y77" t="str">
        <f>[1]发票导入!Y77&amp;""</f>
        <v>报销票</v>
      </c>
      <c r="AA77">
        <f>[1]发票导入!AA77&amp;""</f>
      </c>
      <c r="AB77">
        <f>[1]发票导入!AB77</f>
        <v>0</v>
      </c>
      <c r="AC77">
        <f>[1]发票导入!AC77</f>
        <v>0</v>
      </c>
      <c r="AE77" s="22">
        <f t="shared" si="0"/>
      </c>
      <c r="AI77">
        <f>[1]发票导入!AI77&amp;""</f>
      </c>
      <c r="AJ77" t="str">
        <f>[1]发票导入!AJ77&amp;""</f>
        <v>中智优力</v>
      </c>
      <c r="AK77">
        <f>[1]发票导入!AK77</f>
        <v>132.9</v>
      </c>
      <c r="AL77">
        <f>[1]发票导入!AL77</f>
        <v>131.58</v>
      </c>
      <c r="AM77">
        <f>[1]发票导入!AM77</f>
        <v>1.32</v>
      </c>
      <c r="AN77" s="22">
        <f t="shared" si="1"/>
        <v>0</v>
      </c>
      <c r="AO77" s="22">
        <f t="shared" si="2"/>
        <v>0</v>
      </c>
    </row>
    <row r="78">
      <c r="C78">
        <f>[1]发票导入!C78&amp;""</f>
      </c>
      <c r="D78" t="str">
        <f>[1]发票导入!D78&amp;""</f>
        <v>26937000000083340783</v>
      </c>
      <c r="O78" t="str">
        <f>[1]发票导入!O78&amp;""</f>
        <v>正常</v>
      </c>
      <c r="T78">
        <f>[1]发票导入!T78</f>
        <v>46241.0</v>
      </c>
      <c r="U78" t="str">
        <f>[1]发票导入!U78&amp;""</f>
        <v>中智优力</v>
      </c>
      <c r="V78" t="str">
        <f>[1]发票导入!V78&amp;""</f>
        <v>进项</v>
      </c>
      <c r="W78" t="str">
        <f>[1]发票导入!W78&amp;""</f>
        <v>沃尔玛（浙江）百货有限公司宁波清河路山姆会员商店</v>
      </c>
      <c r="Y78" t="str">
        <f>[1]发票导入!Y78&amp;""</f>
        <v>报销票</v>
      </c>
      <c r="AA78">
        <f>[1]发票导入!AA78&amp;""</f>
      </c>
      <c r="AB78">
        <f>[1]发票导入!AB78</f>
        <v>0</v>
      </c>
      <c r="AC78">
        <f>[1]发票导入!AC78</f>
        <v>0</v>
      </c>
      <c r="AE78" s="22">
        <f t="shared" si="0"/>
      </c>
      <c r="AI78">
        <f>[1]发票导入!AI78&amp;""</f>
      </c>
      <c r="AJ78" t="str">
        <f>[1]发票导入!AJ78&amp;""</f>
        <v>中智优力</v>
      </c>
      <c r="AK78">
        <f>[1]发票导入!AK78</f>
        <v>376.3</v>
      </c>
      <c r="AL78">
        <f>[1]发票导入!AL78</f>
        <v>333</v>
      </c>
      <c r="AM78">
        <f>[1]发票导入!AM78</f>
        <v>43.3</v>
      </c>
      <c r="AN78" s="22">
        <f t="shared" si="1"/>
        <v>0</v>
      </c>
      <c r="AO78" s="22">
        <f t="shared" si="2"/>
        <v>0</v>
      </c>
    </row>
    <row r="79">
      <c r="C79">
        <f>[1]发票导入!C79&amp;""</f>
      </c>
      <c r="D79" t="str">
        <f>[1]发票导入!D79&amp;""</f>
        <v>26322000006493788061</v>
      </c>
      <c r="O79" t="str">
        <f>[1]发票导入!O79&amp;""</f>
        <v>正常</v>
      </c>
      <c r="T79">
        <f>[1]发票导入!T79</f>
        <v>46241.0</v>
      </c>
      <c r="U79" t="str">
        <f>[1]发票导入!U79&amp;""</f>
        <v>中智优力</v>
      </c>
      <c r="V79" t="str">
        <f>[1]发票导入!V79&amp;""</f>
        <v>进项</v>
      </c>
      <c r="W79" t="str">
        <f>[1]发票导入!W79&amp;""</f>
        <v>张家港昂菲特贸易有限公司</v>
      </c>
      <c r="Y79" t="str">
        <f>[1]发票导入!Y79&amp;""</f>
        <v>报销票</v>
      </c>
      <c r="AA79">
        <f>[1]发票导入!AA79&amp;""</f>
      </c>
      <c r="AB79">
        <f>[1]发票导入!AB79</f>
        <v>0</v>
      </c>
      <c r="AC79">
        <f>[1]发票导入!AC79</f>
        <v>0</v>
      </c>
      <c r="AE79" s="22">
        <f t="shared" si="0"/>
      </c>
      <c r="AI79">
        <f>[1]发票导入!AI79&amp;""</f>
      </c>
      <c r="AJ79" t="str">
        <f>[1]发票导入!AJ79&amp;""</f>
        <v>中智优力</v>
      </c>
      <c r="AK79">
        <f>[1]发票导入!AK79</f>
        <v>29.9</v>
      </c>
      <c r="AL79">
        <f>[1]发票导入!AL79</f>
        <v>26.46</v>
      </c>
      <c r="AM79">
        <f>[1]发票导入!AM79</f>
        <v>3.44</v>
      </c>
      <c r="AN79" s="22">
        <f t="shared" si="1"/>
        <v>0</v>
      </c>
      <c r="AO79" s="22">
        <f t="shared" si="2"/>
        <v>0</v>
      </c>
    </row>
    <row r="80">
      <c r="C80">
        <f>[1]发票导入!C80&amp;""</f>
      </c>
      <c r="D80" t="str">
        <f>[1]发票导入!D80&amp;""</f>
        <v>26317000002892587097</v>
      </c>
      <c r="O80" t="str">
        <f>[1]发票导入!O80&amp;""</f>
        <v>正常</v>
      </c>
      <c r="T80">
        <f>[1]发票导入!T80</f>
        <v>46240.0</v>
      </c>
      <c r="U80" t="str">
        <f>[1]发票导入!U80&amp;""</f>
        <v>中智优力</v>
      </c>
      <c r="V80" t="str">
        <f>[1]发票导入!V80&amp;""</f>
        <v>进项</v>
      </c>
      <c r="W80" t="str">
        <f>[1]发票导入!W80&amp;""</f>
        <v>上海泓弈信息科技有限公司</v>
      </c>
      <c r="Y80" t="str">
        <f>[1]发票导入!Y80&amp;""</f>
        <v>报销票</v>
      </c>
      <c r="AA80">
        <f>[1]发票导入!AA80&amp;""</f>
      </c>
      <c r="AB80">
        <f>[1]发票导入!AB80</f>
        <v>0</v>
      </c>
      <c r="AC80">
        <f>[1]发票导入!AC80</f>
        <v>0</v>
      </c>
      <c r="AE80" s="22">
        <f t="shared" si="0"/>
      </c>
      <c r="AI80">
        <f>[1]发票导入!AI80&amp;""</f>
      </c>
      <c r="AJ80" t="str">
        <f>[1]发票导入!AJ80&amp;""</f>
        <v>中智优力</v>
      </c>
      <c r="AK80">
        <f>[1]发票导入!AK80</f>
        <v>5</v>
      </c>
      <c r="AL80">
        <f>[1]发票导入!AL80</f>
        <v>4.72</v>
      </c>
      <c r="AM80">
        <f>[1]发票导入!AM80</f>
        <v>0.28</v>
      </c>
      <c r="AN80" s="22">
        <f t="shared" si="1"/>
        <v>0</v>
      </c>
      <c r="AO80" s="22">
        <f t="shared" si="2"/>
        <v>0</v>
      </c>
    </row>
    <row r="81">
      <c r="C81">
        <f>[1]发票导入!C81&amp;""</f>
      </c>
      <c r="D81" t="str">
        <f>[1]发票导入!D81&amp;""</f>
        <v>26932000001321228486</v>
      </c>
      <c r="O81" t="str">
        <f>[1]发票导入!O81&amp;""</f>
        <v>正常</v>
      </c>
      <c r="T81">
        <f>[1]发票导入!T81</f>
        <v>46240.0</v>
      </c>
      <c r="U81" t="str">
        <f>[1]发票导入!U81&amp;""</f>
        <v>中智优力</v>
      </c>
      <c r="V81" t="str">
        <f>[1]发票导入!V81&amp;""</f>
        <v>进项</v>
      </c>
      <c r="W81" t="str">
        <f>[1]发票导入!W81&amp;""</f>
        <v>宁波市海曙区湘周餐饮店（个体工商户）</v>
      </c>
      <c r="Y81" t="str">
        <f>[1]发票导入!Y81&amp;""</f>
        <v>报销票</v>
      </c>
      <c r="AA81">
        <f>[1]发票导入!AA81&amp;""</f>
      </c>
      <c r="AB81">
        <f>[1]发票导入!AB81</f>
        <v>0</v>
      </c>
      <c r="AC81">
        <f>[1]发票导入!AC81</f>
        <v>0</v>
      </c>
      <c r="AE81" s="22">
        <f t="shared" si="0"/>
      </c>
      <c r="AI81">
        <f>[1]发票导入!AI81&amp;""</f>
      </c>
      <c r="AJ81" t="str">
        <f>[1]发票导入!AJ81&amp;""</f>
        <v>中智优力</v>
      </c>
      <c r="AK81">
        <f>[1]发票导入!AK81</f>
        <v>235.45</v>
      </c>
      <c r="AL81">
        <f>[1]发票导入!AL81</f>
        <v>222.12</v>
      </c>
      <c r="AM81">
        <f>[1]发票导入!AM81</f>
        <v>13.33</v>
      </c>
      <c r="AN81" s="22">
        <f t="shared" si="1"/>
        <v>0</v>
      </c>
      <c r="AO81" s="22">
        <f t="shared" si="2"/>
        <v>0</v>
      </c>
    </row>
    <row r="82">
      <c r="C82">
        <f>[1]发票导入!C82&amp;""</f>
      </c>
      <c r="D82" t="str">
        <f>[1]发票导入!D82&amp;""</f>
        <v>26322000006471354016</v>
      </c>
      <c r="O82" t="str">
        <f>[1]发票导入!O82&amp;""</f>
        <v>正常</v>
      </c>
      <c r="T82">
        <f>[1]发票导入!T82</f>
        <v>46240.0</v>
      </c>
      <c r="U82" t="str">
        <f>[1]发票导入!U82&amp;""</f>
        <v>中智优力</v>
      </c>
      <c r="V82" t="str">
        <f>[1]发票导入!V82&amp;""</f>
        <v>进项</v>
      </c>
      <c r="W82" t="str">
        <f>[1]发票导入!W82&amp;""</f>
        <v>常州嘉亿德力文具有限公司</v>
      </c>
      <c r="Y82" t="str">
        <f>[1]发票导入!Y82&amp;""</f>
        <v>报销票</v>
      </c>
      <c r="AA82">
        <f>[1]发票导入!AA82&amp;""</f>
      </c>
      <c r="AB82">
        <f>[1]发票导入!AB82</f>
        <v>0</v>
      </c>
      <c r="AC82">
        <f>[1]发票导入!AC82</f>
        <v>0</v>
      </c>
      <c r="AE82" s="22">
        <f t="shared" si="0"/>
      </c>
      <c r="AI82">
        <f>[1]发票导入!AI82&amp;""</f>
      </c>
      <c r="AJ82" t="str">
        <f>[1]发票导入!AJ82&amp;""</f>
        <v>中智优力</v>
      </c>
      <c r="AK82">
        <f>[1]发票导入!AK82</f>
        <v>7.6</v>
      </c>
      <c r="AL82">
        <f>[1]发票导入!AL82</f>
        <v>6.73</v>
      </c>
      <c r="AM82">
        <f>[1]发票导入!AM82</f>
        <v>0.87</v>
      </c>
      <c r="AN82" s="22">
        <f t="shared" si="1"/>
        <v>0</v>
      </c>
      <c r="AO82" s="22">
        <f t="shared" si="2"/>
        <v>0</v>
      </c>
    </row>
    <row r="83">
      <c r="C83">
        <f>[1]发票导入!C83&amp;""</f>
      </c>
      <c r="D83" t="str">
        <f>[1]发票导入!D83&amp;""</f>
        <v>26342000002494154671</v>
      </c>
      <c r="O83" t="str">
        <f>[1]发票导入!O83&amp;""</f>
        <v>正常</v>
      </c>
      <c r="T83">
        <f>[1]发票导入!T83</f>
        <v>46240.0</v>
      </c>
      <c r="U83" t="str">
        <f>[1]发票导入!U83&amp;""</f>
        <v>中智优力</v>
      </c>
      <c r="V83" t="str">
        <f>[1]发票导入!V83&amp;""</f>
        <v>进项</v>
      </c>
      <c r="W83" t="str">
        <f>[1]发票导入!W83&amp;""</f>
        <v>肥西县桃花工业园万翔办公用品经营部</v>
      </c>
      <c r="Y83" t="str">
        <f>[1]发票导入!Y83&amp;""</f>
        <v>报销票</v>
      </c>
      <c r="AA83">
        <f>[1]发票导入!AA83&amp;""</f>
      </c>
      <c r="AB83">
        <f>[1]发票导入!AB83</f>
        <v>0</v>
      </c>
      <c r="AC83">
        <f>[1]发票导入!AC83</f>
        <v>0</v>
      </c>
      <c r="AE83" s="22">
        <f t="shared" si="0"/>
      </c>
      <c r="AI83">
        <f>[1]发票导入!AI83&amp;""</f>
      </c>
      <c r="AJ83" t="str">
        <f>[1]发票导入!AJ83&amp;""</f>
        <v>中智优力</v>
      </c>
      <c r="AK83">
        <f>[1]发票导入!AK83</f>
        <v>192</v>
      </c>
      <c r="AL83">
        <f>[1]发票导入!AL83</f>
        <v>190.1</v>
      </c>
      <c r="AM83">
        <f>[1]发票导入!AM83</f>
        <v>1.9</v>
      </c>
      <c r="AN83" s="22">
        <f t="shared" si="1"/>
        <v>0</v>
      </c>
      <c r="AO83" s="22">
        <f t="shared" si="2"/>
        <v>0</v>
      </c>
    </row>
    <row r="84">
      <c r="C84">
        <f>[1]发票导入!C84&amp;""</f>
      </c>
      <c r="D84" t="str">
        <f>[1]发票导入!D84&amp;""</f>
        <v>26112000003272302846</v>
      </c>
      <c r="O84" t="str">
        <f>[1]发票导入!O84&amp;""</f>
        <v>正常</v>
      </c>
      <c r="T84">
        <f>[1]发票导入!T84</f>
        <v>46240.0</v>
      </c>
      <c r="U84" t="str">
        <f>[1]发票导入!U84&amp;""</f>
        <v>中智优力</v>
      </c>
      <c r="V84" t="str">
        <f>[1]发票导入!V84&amp;""</f>
        <v>进项</v>
      </c>
      <c r="W84" t="str">
        <f>[1]发票导入!W84&amp;""</f>
        <v>北京东奥时代教育科技有限公司</v>
      </c>
      <c r="Y84" t="str">
        <f>[1]发票导入!Y84&amp;""</f>
        <v>报销票</v>
      </c>
      <c r="AA84">
        <f>[1]发票导入!AA84&amp;""</f>
      </c>
      <c r="AB84">
        <f>[1]发票导入!AB84</f>
        <v>0</v>
      </c>
      <c r="AC84">
        <f>[1]发票导入!AC84</f>
        <v>0</v>
      </c>
      <c r="AE84" s="22">
        <f t="shared" si="0"/>
      </c>
      <c r="AI84">
        <f>[1]发票导入!AI84&amp;""</f>
      </c>
      <c r="AJ84" t="str">
        <f>[1]发票导入!AJ84&amp;""</f>
        <v>中智优力</v>
      </c>
      <c r="AK84">
        <f>[1]发票导入!AK84</f>
        <v>40</v>
      </c>
      <c r="AL84">
        <f>[1]发票导入!AL84</f>
        <v>38.83</v>
      </c>
      <c r="AM84">
        <f>[1]发票导入!AM84</f>
        <v>1.17</v>
      </c>
      <c r="AN84" s="22">
        <f t="shared" si="1"/>
        <v>0</v>
      </c>
      <c r="AO84" s="22">
        <f t="shared" si="2"/>
        <v>0</v>
      </c>
    </row>
    <row r="85">
      <c r="C85">
        <f>[1]发票导入!C85&amp;""</f>
      </c>
      <c r="D85" t="str">
        <f>[1]发票导入!D85&amp;""</f>
        <v>26317000002887162179</v>
      </c>
      <c r="O85" t="str">
        <f>[1]发票导入!O85&amp;""</f>
        <v>正常</v>
      </c>
      <c r="T85">
        <f>[1]发票导入!T85</f>
        <v>46239.0</v>
      </c>
      <c r="U85" t="str">
        <f>[1]发票导入!U85&amp;""</f>
        <v>中智优力</v>
      </c>
      <c r="V85" t="str">
        <f>[1]发票导入!V85&amp;""</f>
        <v>进项</v>
      </c>
      <c r="W85" t="str">
        <f>[1]发票导入!W85&amp;""</f>
        <v>上海泓弈信息科技有限公司</v>
      </c>
      <c r="Y85" t="str">
        <f>[1]发票导入!Y85&amp;""</f>
        <v>报销票</v>
      </c>
      <c r="AA85">
        <f>[1]发票导入!AA85&amp;""</f>
      </c>
      <c r="AB85">
        <f>[1]发票导入!AB85</f>
        <v>0</v>
      </c>
      <c r="AC85">
        <f>[1]发票导入!AC85</f>
        <v>0</v>
      </c>
      <c r="AE85" s="22">
        <f t="shared" si="0"/>
      </c>
      <c r="AI85">
        <f>[1]发票导入!AI85&amp;""</f>
      </c>
      <c r="AJ85" t="str">
        <f>[1]发票导入!AJ85&amp;""</f>
        <v>中智优力</v>
      </c>
      <c r="AK85">
        <f>[1]发票导入!AK85</f>
        <v>6.4</v>
      </c>
      <c r="AL85">
        <f>[1]发票导入!AL85</f>
        <v>6.04</v>
      </c>
      <c r="AM85">
        <f>[1]发票导入!AM85</f>
        <v>0.36</v>
      </c>
      <c r="AN85" s="22">
        <f t="shared" si="1"/>
        <v>0</v>
      </c>
      <c r="AO85" s="22">
        <f t="shared" si="2"/>
        <v>0</v>
      </c>
    </row>
    <row r="86">
      <c r="C86">
        <f>[1]发票导入!C86&amp;""</f>
      </c>
      <c r="D86" t="str">
        <f>[1]发票导入!D86&amp;""</f>
        <v>26442000008977427776</v>
      </c>
      <c r="O86" t="str">
        <f>[1]发票导入!O86&amp;""</f>
        <v>正常</v>
      </c>
      <c r="T86">
        <f>[1]发票导入!T86</f>
        <v>46239.0</v>
      </c>
      <c r="U86" t="str">
        <f>[1]发票导入!U86&amp;""</f>
        <v>中智优力</v>
      </c>
      <c r="V86" t="str">
        <f>[1]发票导入!V86&amp;""</f>
        <v>进项</v>
      </c>
      <c r="W86" t="str">
        <f>[1]发票导入!W86&amp;""</f>
        <v>广州超威生物科技有限公司</v>
      </c>
      <c r="Y86" t="str">
        <f>[1]发票导入!Y86&amp;""</f>
        <v>报销票</v>
      </c>
      <c r="AA86">
        <f>[1]发票导入!AA86&amp;""</f>
      </c>
      <c r="AB86">
        <f>[1]发票导入!AB86</f>
        <v>0</v>
      </c>
      <c r="AC86">
        <f>[1]发票导入!AC86</f>
        <v>0</v>
      </c>
      <c r="AE86" s="22">
        <f t="shared" si="0"/>
      </c>
      <c r="AI86">
        <f>[1]发票导入!AI86&amp;""</f>
      </c>
      <c r="AJ86" t="str">
        <f>[1]发票导入!AJ86&amp;""</f>
        <v>中智优力</v>
      </c>
      <c r="AK86">
        <f>[1]发票导入!AK86</f>
        <v>36</v>
      </c>
      <c r="AL86">
        <f>[1]发票导入!AL86</f>
        <v>31.86</v>
      </c>
      <c r="AM86">
        <f>[1]发票导入!AM86</f>
        <v>4.14</v>
      </c>
      <c r="AN86" s="22">
        <f t="shared" si="1"/>
        <v>0</v>
      </c>
      <c r="AO86" s="22">
        <f t="shared" si="2"/>
        <v>0</v>
      </c>
    </row>
    <row r="87">
      <c r="C87">
        <f>[1]发票导入!C87&amp;""</f>
      </c>
      <c r="D87" t="str">
        <f>[1]发票导入!D87&amp;""</f>
        <v>26937000000081081757</v>
      </c>
      <c r="O87" t="str">
        <f>[1]发票导入!O87&amp;""</f>
        <v>正常</v>
      </c>
      <c r="T87">
        <f>[1]发票导入!T87</f>
        <v>46239.0</v>
      </c>
      <c r="U87" t="str">
        <f>[1]发票导入!U87&amp;""</f>
        <v>中智优力</v>
      </c>
      <c r="V87" t="str">
        <f>[1]发票导入!V87&amp;""</f>
        <v>进项</v>
      </c>
      <c r="W87" t="str">
        <f>[1]发票导入!W87&amp;""</f>
        <v>中海油销售浙江有限公司</v>
      </c>
      <c r="Y87" t="str">
        <f>[1]发票导入!Y87&amp;""</f>
        <v>报销票</v>
      </c>
      <c r="AA87">
        <f>[1]发票导入!AA87&amp;""</f>
      </c>
      <c r="AB87">
        <f>[1]发票导入!AB87</f>
        <v>0</v>
      </c>
      <c r="AC87">
        <f>[1]发票导入!AC87</f>
        <v>0</v>
      </c>
      <c r="AE87" s="22">
        <f t="shared" si="0"/>
      </c>
      <c r="AI87">
        <f>[1]发票导入!AI87&amp;""</f>
      </c>
      <c r="AJ87" t="str">
        <f>[1]发票导入!AJ87&amp;""</f>
        <v>中智优力</v>
      </c>
      <c r="AK87">
        <f>[1]发票导入!AK87</f>
        <v>200</v>
      </c>
      <c r="AL87">
        <f>[1]发票导入!AL87</f>
        <v>176.99</v>
      </c>
      <c r="AM87">
        <f>[1]发票导入!AM87</f>
        <v>23.01</v>
      </c>
      <c r="AN87" s="22">
        <f t="shared" si="1"/>
        <v>0</v>
      </c>
      <c r="AO87" s="22">
        <f t="shared" si="2"/>
        <v>0</v>
      </c>
    </row>
    <row r="88">
      <c r="C88">
        <f>[1]发票导入!C88&amp;""</f>
      </c>
      <c r="D88" t="str">
        <f>[1]发票导入!D88&amp;""</f>
        <v>26332000006748329841</v>
      </c>
      <c r="O88" t="str">
        <f>[1]发票导入!O88&amp;""</f>
        <v>正常</v>
      </c>
      <c r="T88">
        <f>[1]发票导入!T88</f>
        <v>46239.0</v>
      </c>
      <c r="U88" t="str">
        <f>[1]发票导入!U88&amp;""</f>
        <v>中智优力</v>
      </c>
      <c r="V88" t="str">
        <f>[1]发票导入!V88&amp;""</f>
        <v>进项</v>
      </c>
      <c r="W88" t="str">
        <f>[1]发票导入!W88&amp;""</f>
        <v>杭州富阳牙牙家服装店（个体工商户）</v>
      </c>
      <c r="Y88" t="str">
        <f>[1]发票导入!Y88&amp;""</f>
        <v>报销票</v>
      </c>
      <c r="AA88">
        <f>[1]发票导入!AA88&amp;""</f>
      </c>
      <c r="AB88">
        <f>[1]发票导入!AB88</f>
        <v>0</v>
      </c>
      <c r="AC88">
        <f>[1]发票导入!AC88</f>
        <v>0</v>
      </c>
      <c r="AE88" s="22">
        <f t="shared" si="0"/>
      </c>
      <c r="AI88">
        <f>[1]发票导入!AI88&amp;""</f>
      </c>
      <c r="AJ88" t="str">
        <f>[1]发票导入!AJ88&amp;""</f>
        <v>中智优力</v>
      </c>
      <c r="AK88">
        <f>[1]发票导入!AK88</f>
        <v>401.5</v>
      </c>
      <c r="AL88">
        <f>[1]发票导入!AL88</f>
        <v>397.52</v>
      </c>
      <c r="AM88">
        <f>[1]发票导入!AM88</f>
        <v>3.98</v>
      </c>
      <c r="AN88" s="22">
        <f t="shared" si="1"/>
        <v>0</v>
      </c>
      <c r="AO88" s="22">
        <f t="shared" si="2"/>
        <v>0</v>
      </c>
    </row>
    <row r="89">
      <c r="C89">
        <f>[1]发票导入!C89&amp;""</f>
      </c>
      <c r="D89" t="str">
        <f>[1]发票导入!D89&amp;""</f>
        <v>26937000000077240025</v>
      </c>
      <c r="O89" t="str">
        <f>[1]发票导入!O89&amp;""</f>
        <v>正常</v>
      </c>
      <c r="T89">
        <f>[1]发票导入!T89</f>
        <v>46239.0</v>
      </c>
      <c r="U89" t="str">
        <f>[1]发票导入!U89&amp;""</f>
        <v>中智优力</v>
      </c>
      <c r="V89" t="str">
        <f>[1]发票导入!V89&amp;""</f>
        <v>进项</v>
      </c>
      <c r="W89" t="str">
        <f>[1]发票导入!W89&amp;""</f>
        <v>中国电信股份有限公司宁波分公司</v>
      </c>
      <c r="Y89" t="str">
        <f>[1]发票导入!Y89&amp;""</f>
        <v>应付</v>
      </c>
      <c r="AA89">
        <f>[1]发票导入!AA89&amp;""</f>
      </c>
      <c r="AB89">
        <f>[1]发票导入!AB89</f>
        <v>0</v>
      </c>
      <c r="AC89">
        <f>[1]发票导入!AC89</f>
        <v>199</v>
      </c>
      <c r="AE89" s="22">
        <f t="shared" si="0"/>
      </c>
      <c r="AI89">
        <f>[1]发票导入!AI89&amp;""</f>
      </c>
      <c r="AJ89" t="str">
        <f>[1]发票导入!AJ89&amp;""</f>
        <v>中智优力</v>
      </c>
      <c r="AK89">
        <f>[1]发票导入!AK89</f>
        <v>199</v>
      </c>
      <c r="AL89">
        <f>[1]发票导入!AL89</f>
        <v>199</v>
      </c>
      <c r="AM89">
        <f>[1]发票导入!AM89</f>
        <v>0</v>
      </c>
      <c r="AN89" s="22">
        <f t="shared" si="1"/>
        <v>0</v>
      </c>
      <c r="AO89" s="22">
        <f t="shared" si="2"/>
        <v>0</v>
      </c>
    </row>
    <row r="90">
      <c r="C90">
        <f>[1]发票导入!C90&amp;""</f>
      </c>
      <c r="D90" t="str">
        <f>[1]发票导入!D90&amp;""</f>
        <v>26112000003245957596</v>
      </c>
      <c r="O90" t="str">
        <f>[1]发票导入!O90&amp;""</f>
        <v>正常</v>
      </c>
      <c r="T90">
        <f>[1]发票导入!T90</f>
        <v>46238.0</v>
      </c>
      <c r="U90" t="str">
        <f>[1]发票导入!U90&amp;""</f>
        <v>中智优力</v>
      </c>
      <c r="V90" t="str">
        <f>[1]发票导入!V90&amp;""</f>
        <v>进项</v>
      </c>
      <c r="W90" t="str">
        <f>[1]发票导入!W90&amp;""</f>
        <v>北京泓奥箱包有限公司</v>
      </c>
      <c r="Y90" t="str">
        <f>[1]发票导入!Y90&amp;""</f>
        <v>报销票</v>
      </c>
      <c r="AA90">
        <f>[1]发票导入!AA90&amp;""</f>
      </c>
      <c r="AB90">
        <f>[1]发票导入!AB90</f>
        <v>0</v>
      </c>
      <c r="AC90">
        <f>[1]发票导入!AC90</f>
        <v>0</v>
      </c>
      <c r="AE90" s="22">
        <f t="shared" si="0"/>
      </c>
      <c r="AI90">
        <f>[1]发票导入!AI90&amp;""</f>
      </c>
      <c r="AJ90" t="str">
        <f>[1]发票导入!AJ90&amp;""</f>
        <v>中智优力</v>
      </c>
      <c r="AK90">
        <f>[1]发票导入!AK90</f>
        <v>51</v>
      </c>
      <c r="AL90">
        <f>[1]发票导入!AL90</f>
        <v>50.5</v>
      </c>
      <c r="AM90">
        <f>[1]发票导入!AM90</f>
        <v>0.5</v>
      </c>
      <c r="AN90" s="22">
        <f t="shared" si="1"/>
        <v>0</v>
      </c>
      <c r="AO90" s="22">
        <f t="shared" si="2"/>
        <v>0</v>
      </c>
    </row>
    <row r="91">
      <c r="C91">
        <f>[1]发票导入!C91&amp;""</f>
      </c>
      <c r="D91" t="str">
        <f>[1]发票导入!D91&amp;""</f>
        <v>26342000002465050201</v>
      </c>
      <c r="O91" t="str">
        <f>[1]发票导入!O91&amp;""</f>
        <v>正常</v>
      </c>
      <c r="T91">
        <f>[1]发票导入!T91</f>
        <v>46237.0</v>
      </c>
      <c r="U91" t="str">
        <f>[1]发票导入!U91&amp;""</f>
        <v>中智优力</v>
      </c>
      <c r="V91" t="str">
        <f>[1]发票导入!V91&amp;""</f>
        <v>进项</v>
      </c>
      <c r="W91" t="str">
        <f>[1]发票导入!W91&amp;""</f>
        <v>合肥大飘飘贸易有限公司</v>
      </c>
      <c r="Y91" t="str">
        <f>[1]发票导入!Y91&amp;""</f>
        <v>报销票</v>
      </c>
      <c r="AA91">
        <f>[1]发票导入!AA91&amp;""</f>
      </c>
      <c r="AB91">
        <f>[1]发票导入!AB91</f>
        <v>0</v>
      </c>
      <c r="AC91">
        <f>[1]发票导入!AC91</f>
        <v>0</v>
      </c>
      <c r="AE91" s="22">
        <f t="shared" si="0"/>
      </c>
      <c r="AI91">
        <f>[1]发票导入!AI91&amp;""</f>
      </c>
      <c r="AJ91" t="str">
        <f>[1]发票导入!AJ91&amp;""</f>
        <v>中智优力</v>
      </c>
      <c r="AK91">
        <f>[1]发票导入!AK91</f>
        <v>36.01</v>
      </c>
      <c r="AL91">
        <f>[1]发票导入!AL91</f>
        <v>31.87</v>
      </c>
      <c r="AM91">
        <f>[1]发票导入!AM91</f>
        <v>4.14</v>
      </c>
      <c r="AN91" s="22">
        <f t="shared" si="1"/>
        <v>0</v>
      </c>
      <c r="AO91" s="22">
        <f t="shared" si="2"/>
        <v>0</v>
      </c>
    </row>
    <row r="92">
      <c r="C92">
        <f>[1]发票导入!C92&amp;""</f>
      </c>
      <c r="D92" t="str">
        <f>[1]发票导入!D92&amp;""</f>
        <v>26312000004917631951</v>
      </c>
      <c r="O92" t="str">
        <f>[1]发票导入!O92&amp;""</f>
        <v>正常</v>
      </c>
      <c r="T92">
        <f>[1]发票导入!T92</f>
        <v>46237.0</v>
      </c>
      <c r="U92" t="str">
        <f>[1]发票导入!U92&amp;""</f>
        <v>中智优力</v>
      </c>
      <c r="V92" t="str">
        <f>[1]发票导入!V92&amp;""</f>
        <v>进项</v>
      </c>
      <c r="W92" t="str">
        <f>[1]发票导入!W92&amp;""</f>
        <v>上海兆洪电器有限公司</v>
      </c>
      <c r="Y92" t="str">
        <f>[1]发票导入!Y92&amp;""</f>
        <v>报销票</v>
      </c>
      <c r="AA92">
        <f>[1]发票导入!AA92&amp;""</f>
      </c>
      <c r="AB92">
        <f>[1]发票导入!AB92</f>
        <v>0</v>
      </c>
      <c r="AC92">
        <f>[1]发票导入!AC92</f>
        <v>0</v>
      </c>
      <c r="AE92" s="22">
        <f t="shared" si="0"/>
      </c>
      <c r="AI92">
        <f>[1]发票导入!AI92&amp;""</f>
      </c>
      <c r="AJ92" t="str">
        <f>[1]发票导入!AJ92&amp;""</f>
        <v>中智优力</v>
      </c>
      <c r="AK92">
        <f>[1]发票导入!AK92</f>
        <v>142</v>
      </c>
      <c r="AL92">
        <f>[1]发票导入!AL92</f>
        <v>125.66</v>
      </c>
      <c r="AM92">
        <f>[1]发票导入!AM92</f>
        <v>16.34</v>
      </c>
      <c r="AN92" s="22">
        <f t="shared" si="1"/>
        <v>0</v>
      </c>
      <c r="AO92" s="22">
        <f t="shared" si="2"/>
        <v>0</v>
      </c>
    </row>
    <row r="93">
      <c r="C93">
        <f>[1]发票导入!C93&amp;""</f>
      </c>
      <c r="D93" t="str">
        <f>[1]发票导入!D93&amp;""</f>
        <v>26937000000079975303</v>
      </c>
      <c r="O93" t="str">
        <f>[1]发票导入!O93&amp;""</f>
        <v>正常</v>
      </c>
      <c r="T93">
        <f>[1]发票导入!T93</f>
        <v>46236.0</v>
      </c>
      <c r="U93" t="str">
        <f>[1]发票导入!U93&amp;""</f>
        <v>中智优力</v>
      </c>
      <c r="V93" t="str">
        <f>[1]发票导入!V93&amp;""</f>
        <v>进项</v>
      </c>
      <c r="W93" t="str">
        <f>[1]发票导入!W93&amp;""</f>
        <v>宁波海底捞餐饮管理有限公司第十二分公司</v>
      </c>
      <c r="Y93" t="str">
        <f>[1]发票导入!Y93&amp;""</f>
        <v>报销票</v>
      </c>
      <c r="AA93">
        <f>[1]发票导入!AA93&amp;""</f>
      </c>
      <c r="AB93">
        <f>[1]发票导入!AB93</f>
        <v>0</v>
      </c>
      <c r="AC93">
        <f>[1]发票导入!AC93</f>
        <v>0</v>
      </c>
      <c r="AE93" s="22">
        <f t="shared" si="0"/>
      </c>
      <c r="AI93">
        <f>[1]发票导入!AI93&amp;""</f>
      </c>
      <c r="AJ93" t="str">
        <f>[1]发票导入!AJ93&amp;""</f>
        <v>中智优力</v>
      </c>
      <c r="AK93">
        <f>[1]发票导入!AK93</f>
        <v>246</v>
      </c>
      <c r="AL93">
        <f>[1]发票导入!AL93</f>
        <v>232.08</v>
      </c>
      <c r="AM93">
        <f>[1]发票导入!AM93</f>
        <v>13.92</v>
      </c>
      <c r="AN93" s="22">
        <f t="shared" si="1"/>
        <v>0</v>
      </c>
      <c r="AO93" s="22">
        <f t="shared" si="2"/>
        <v>0</v>
      </c>
    </row>
    <row r="94">
      <c r="C94">
        <f>[1]发票导入!C94&amp;""</f>
      </c>
      <c r="D94" t="str">
        <f>[1]发票导入!D94&amp;""</f>
        <v>26447000001511506920</v>
      </c>
      <c r="O94" t="str">
        <f>[1]发票导入!O94&amp;""</f>
        <v>正常</v>
      </c>
      <c r="T94">
        <f>[1]发票导入!T94</f>
        <v>46236.0</v>
      </c>
      <c r="U94" t="str">
        <f>[1]发票导入!U94&amp;""</f>
        <v>中智优力</v>
      </c>
      <c r="V94" t="str">
        <f>[1]发票导入!V94&amp;""</f>
        <v>进项</v>
      </c>
      <c r="W94" t="str">
        <f>[1]发票导入!W94&amp;""</f>
        <v>东莞京东利昇贸易有限公司</v>
      </c>
      <c r="Y94" t="str">
        <f>[1]发票导入!Y94&amp;""</f>
        <v>报销票</v>
      </c>
      <c r="AA94">
        <f>[1]发票导入!AA94&amp;""</f>
      </c>
      <c r="AB94">
        <f>[1]发票导入!AB94</f>
        <v>0</v>
      </c>
      <c r="AC94">
        <f>[1]发票导入!AC94</f>
        <v>0</v>
      </c>
      <c r="AE94" s="22">
        <f t="shared" si="0"/>
      </c>
      <c r="AI94">
        <f>[1]发票导入!AI94&amp;""</f>
      </c>
      <c r="AJ94" t="str">
        <f>[1]发票导入!AJ94&amp;""</f>
        <v>中智优力</v>
      </c>
      <c r="AK94">
        <f>[1]发票导入!AK94</f>
        <v>768.98</v>
      </c>
      <c r="AL94">
        <f>[1]发票导入!AL94</f>
        <v>680.51</v>
      </c>
      <c r="AM94">
        <f>[1]发票导入!AM94</f>
        <v>88.47</v>
      </c>
      <c r="AN94" s="22">
        <f t="shared" si="1"/>
        <v>0</v>
      </c>
      <c r="AO94" s="22">
        <f t="shared" si="2"/>
        <v>0</v>
      </c>
    </row>
    <row r="95">
      <c r="C95">
        <f>[1]发票导入!C95&amp;""</f>
      </c>
      <c r="D95" t="str">
        <f>[1]发票导入!D95&amp;""</f>
        <v>26447000001511506919</v>
      </c>
      <c r="O95" t="str">
        <f>[1]发票导入!O95&amp;""</f>
        <v>正常</v>
      </c>
      <c r="T95">
        <f>[1]发票导入!T95</f>
        <v>46236.0</v>
      </c>
      <c r="U95" t="str">
        <f>[1]发票导入!U95&amp;""</f>
        <v>中智优力</v>
      </c>
      <c r="V95" t="str">
        <f>[1]发票导入!V95&amp;""</f>
        <v>进项</v>
      </c>
      <c r="W95" t="str">
        <f>[1]发票导入!W95&amp;""</f>
        <v>东莞京东利昇贸易有限公司</v>
      </c>
      <c r="Y95" t="str">
        <f>[1]发票导入!Y95&amp;""</f>
        <v>报销票</v>
      </c>
      <c r="AA95">
        <f>[1]发票导入!AA95&amp;""</f>
      </c>
      <c r="AB95">
        <f>[1]发票导入!AB95</f>
        <v>0</v>
      </c>
      <c r="AC95">
        <f>[1]发票导入!AC95</f>
        <v>0</v>
      </c>
      <c r="AE95" s="22">
        <f t="shared" si="0"/>
      </c>
      <c r="AI95">
        <f>[1]发票导入!AI95&amp;""</f>
      </c>
      <c r="AJ95" t="str">
        <f>[1]发票导入!AJ95&amp;""</f>
        <v>中智优力</v>
      </c>
      <c r="AK95">
        <f>[1]发票导入!AK95</f>
        <v>297.49</v>
      </c>
      <c r="AL95">
        <f>[1]发票导入!AL95</f>
        <v>263.26</v>
      </c>
      <c r="AM95">
        <f>[1]发票导入!AM95</f>
        <v>34.23</v>
      </c>
      <c r="AN95" s="22">
        <f t="shared" si="1"/>
        <v>0</v>
      </c>
      <c r="AO95" s="22">
        <f t="shared" si="2"/>
        <v>0</v>
      </c>
    </row>
    <row r="96">
      <c r="C96">
        <f>[1]发票导入!C96&amp;""</f>
      </c>
      <c r="D96" t="str">
        <f>[1]发票导入!D96&amp;""</f>
        <v>26952000003279111871</v>
      </c>
      <c r="O96" t="str">
        <f>[1]发票导入!O96&amp;""</f>
        <v>正常</v>
      </c>
      <c r="T96">
        <f>[1]发票导入!T96</f>
        <v>46235.0</v>
      </c>
      <c r="U96" t="str">
        <f>[1]发票导入!U96&amp;""</f>
        <v>中智优力</v>
      </c>
      <c r="V96" t="str">
        <f>[1]发票导入!V96&amp;""</f>
        <v>进项</v>
      </c>
      <c r="W96" t="str">
        <f>[1]发票导入!W96&amp;""</f>
        <v>深圳市欢禾实业有限公司</v>
      </c>
      <c r="Y96" t="str">
        <f>[1]发票导入!Y96&amp;""</f>
        <v>报销票</v>
      </c>
      <c r="AA96">
        <f>[1]发票导入!AA96&amp;""</f>
      </c>
      <c r="AB96">
        <f>[1]发票导入!AB96</f>
        <v>0</v>
      </c>
      <c r="AC96">
        <f>[1]发票导入!AC96</f>
        <v>0</v>
      </c>
      <c r="AE96" s="22">
        <f t="shared" si="0"/>
      </c>
      <c r="AI96">
        <f>[1]发票导入!AI96&amp;""</f>
      </c>
      <c r="AJ96" t="str">
        <f>[1]发票导入!AJ96&amp;""</f>
        <v>中智优力</v>
      </c>
      <c r="AK96">
        <f>[1]发票导入!AK96</f>
        <v>72.7</v>
      </c>
      <c r="AL96">
        <f>[1]发票导入!AL96</f>
        <v>66.7</v>
      </c>
      <c r="AM96">
        <f>[1]发票导入!AM96</f>
        <v>6</v>
      </c>
      <c r="AN96" s="22">
        <f t="shared" si="1"/>
        <v>0</v>
      </c>
      <c r="AO96" s="22">
        <f t="shared" si="2"/>
        <v>0</v>
      </c>
    </row>
    <row r="97">
      <c r="C97">
        <f>[1]发票导入!C97&amp;""</f>
      </c>
      <c r="D97" t="str">
        <f>[1]发票导入!D97&amp;""</f>
        <v>26317000002711328253</v>
      </c>
      <c r="O97" t="str">
        <f>[1]发票导入!O97&amp;""</f>
        <v>正常</v>
      </c>
      <c r="T97">
        <f>[1]发票导入!T97</f>
        <v>46234.0</v>
      </c>
      <c r="U97" t="str">
        <f>[1]发票导入!U97&amp;""</f>
        <v>中智优力</v>
      </c>
      <c r="V97" t="str">
        <f>[1]发票导入!V97&amp;""</f>
        <v>进项</v>
      </c>
      <c r="W97" t="str">
        <f>[1]发票导入!W97&amp;""</f>
        <v>亿企赢网络科技有限公司</v>
      </c>
      <c r="Y97" t="str">
        <f>[1]发票导入!Y97&amp;""</f>
        <v>报销票</v>
      </c>
      <c r="AA97">
        <f>[1]发票导入!AA97&amp;""</f>
      </c>
      <c r="AB97">
        <f>[1]发票导入!AB97</f>
        <v>0</v>
      </c>
      <c r="AC97">
        <f>[1]发票导入!AC97</f>
        <v>0</v>
      </c>
      <c r="AE97" s="22">
        <f t="shared" si="0"/>
      </c>
      <c r="AI97">
        <f>[1]发票导入!AI97&amp;""</f>
      </c>
      <c r="AJ97" t="str">
        <f>[1]发票导入!AJ97&amp;""</f>
        <v>中智优力</v>
      </c>
      <c r="AK97">
        <f>[1]发票导入!AK97</f>
        <v>105</v>
      </c>
      <c r="AL97">
        <f>[1]发票导入!AL97</f>
        <v>99.06</v>
      </c>
      <c r="AM97">
        <f>[1]发票导入!AM97</f>
        <v>5.94</v>
      </c>
      <c r="AN97" s="22">
        <f t="shared" si="1"/>
        <v>0</v>
      </c>
      <c r="AO97" s="22">
        <f t="shared" si="2"/>
        <v>0</v>
      </c>
    </row>
    <row r="98">
      <c r="C98">
        <f>[1]发票导入!C98&amp;""</f>
      </c>
      <c r="D98" t="str">
        <f>[1]发票导入!D98&amp;""</f>
        <v>26932000001291355596</v>
      </c>
      <c r="O98" t="str">
        <f>[1]发票导入!O98&amp;""</f>
        <v>正常</v>
      </c>
      <c r="T98">
        <f>[1]发票导入!T98</f>
        <v>46234.0</v>
      </c>
      <c r="U98" t="str">
        <f>[1]发票导入!U98&amp;""</f>
        <v>中智优力</v>
      </c>
      <c r="V98" t="str">
        <f>[1]发票导入!V98&amp;""</f>
        <v>进项</v>
      </c>
      <c r="W98" t="str">
        <f>[1]发票导入!W98&amp;""</f>
        <v>宁波市鄞州五乡优茗食品商行（个体工商户）</v>
      </c>
      <c r="Y98" t="str">
        <f>[1]发票导入!Y98&amp;""</f>
        <v>报销票</v>
      </c>
      <c r="AA98">
        <f>[1]发票导入!AA98&amp;""</f>
      </c>
      <c r="AB98">
        <f>[1]发票导入!AB98</f>
        <v>0</v>
      </c>
      <c r="AC98">
        <f>[1]发票导入!AC98</f>
        <v>0</v>
      </c>
      <c r="AE98" s="22">
        <f t="shared" si="0"/>
      </c>
      <c r="AI98">
        <f>[1]发票导入!AI98&amp;""</f>
      </c>
      <c r="AJ98" t="str">
        <f>[1]发票导入!AJ98&amp;""</f>
        <v>中智优力</v>
      </c>
      <c r="AK98">
        <f>[1]发票导入!AK98</f>
        <v>9000</v>
      </c>
      <c r="AL98">
        <f>[1]发票导入!AL98</f>
        <v>8910.89</v>
      </c>
      <c r="AM98">
        <f>[1]发票导入!AM98</f>
        <v>89.11</v>
      </c>
      <c r="AN98" s="22">
        <f t="shared" si="1"/>
        <v>0</v>
      </c>
      <c r="AO98" s="22">
        <f t="shared" si="2"/>
        <v>0</v>
      </c>
    </row>
    <row r="99">
      <c r="C99">
        <f>[1]发票导入!C99&amp;""</f>
      </c>
      <c r="D99" t="str">
        <f>[1]发票导入!D99&amp;""</f>
        <v>26502000001546497691</v>
      </c>
      <c r="O99" t="str">
        <f>[1]发票导入!O99&amp;""</f>
        <v>正常</v>
      </c>
      <c r="T99">
        <f>[1]发票导入!T99</f>
        <v>46234.0</v>
      </c>
      <c r="U99" t="str">
        <f>[1]发票导入!U99&amp;""</f>
        <v>中智优力</v>
      </c>
      <c r="V99" t="str">
        <f>[1]发票导入!V99&amp;""</f>
        <v>进项</v>
      </c>
      <c r="W99" t="str">
        <f>[1]发票导入!W99&amp;""</f>
        <v>重庆匠达沣餐饮管理有限公司</v>
      </c>
      <c r="Y99" t="str">
        <f>[1]发票导入!Y99&amp;""</f>
        <v>报销票</v>
      </c>
      <c r="AA99">
        <f>[1]发票导入!AA99&amp;""</f>
      </c>
      <c r="AB99">
        <f>[1]发票导入!AB99</f>
        <v>0</v>
      </c>
      <c r="AC99">
        <f>[1]发票导入!AC99</f>
        <v>0</v>
      </c>
      <c r="AE99" s="22">
        <f t="shared" si="0"/>
      </c>
      <c r="AI99">
        <f>[1]发票导入!AI99&amp;""</f>
      </c>
      <c r="AJ99" t="str">
        <f>[1]发票导入!AJ99&amp;""</f>
        <v>中智优力</v>
      </c>
      <c r="AK99">
        <f>[1]发票导入!AK99</f>
        <v>280</v>
      </c>
      <c r="AL99">
        <f>[1]发票导入!AL99</f>
        <v>277.23</v>
      </c>
      <c r="AM99">
        <f>[1]发票导入!AM99</f>
        <v>2.77</v>
      </c>
      <c r="AN99" s="22">
        <f t="shared" si="1"/>
        <v>0</v>
      </c>
      <c r="AO99" s="22">
        <f t="shared" si="2"/>
        <v>0</v>
      </c>
    </row>
    <row r="100">
      <c r="C100">
        <f>[1]发票导入!C100&amp;""</f>
      </c>
      <c r="D100" t="str">
        <f>[1]发票导入!D100&amp;""</f>
        <v>26932000001287680251</v>
      </c>
      <c r="O100" t="str">
        <f>[1]发票导入!O100&amp;""</f>
        <v>正常</v>
      </c>
      <c r="T100">
        <f>[1]发票导入!T100</f>
        <v>46234.0</v>
      </c>
      <c r="U100" t="str">
        <f>[1]发票导入!U100&amp;""</f>
        <v>中智优力</v>
      </c>
      <c r="V100" t="str">
        <f>[1]发票导入!V100&amp;""</f>
        <v>进项</v>
      </c>
      <c r="W100" t="str">
        <f>[1]发票导入!W100&amp;""</f>
        <v>宁波市鄞州五乡甬辰餐饮店</v>
      </c>
      <c r="Y100" t="str">
        <f>[1]发票导入!Y100&amp;""</f>
        <v>报销票</v>
      </c>
      <c r="AA100">
        <f>[1]发票导入!AA100&amp;""</f>
      </c>
      <c r="AB100">
        <f>[1]发票导入!AB100</f>
        <v>0</v>
      </c>
      <c r="AC100">
        <f>[1]发票导入!AC100</f>
        <v>0</v>
      </c>
      <c r="AE100" s="22">
        <f t="shared" si="0"/>
      </c>
      <c r="AI100">
        <f>[1]发票导入!AI100&amp;""</f>
      </c>
      <c r="AJ100" t="str">
        <f>[1]发票导入!AJ100&amp;""</f>
        <v>中智优力</v>
      </c>
      <c r="AK100">
        <f>[1]发票导入!AK100</f>
        <v>204</v>
      </c>
      <c r="AL100">
        <f>[1]发票导入!AL100</f>
        <v>201.98</v>
      </c>
      <c r="AM100">
        <f>[1]发票导入!AM100</f>
        <v>2.02</v>
      </c>
      <c r="AN100" s="22">
        <f t="shared" si="1"/>
        <v>0</v>
      </c>
      <c r="AO100" s="22">
        <f t="shared" si="2"/>
        <v>0</v>
      </c>
    </row>
    <row r="101">
      <c r="C101">
        <f>[1]发票导入!C101&amp;""</f>
      </c>
      <c r="D101" t="str">
        <f>[1]发票导入!D101&amp;""</f>
        <v>26932000001287526291</v>
      </c>
      <c r="O101" t="str">
        <f>[1]发票导入!O101&amp;""</f>
        <v>正常</v>
      </c>
      <c r="T101">
        <f>[1]发票导入!T101</f>
        <v>46234.0</v>
      </c>
      <c r="U101" t="str">
        <f>[1]发票导入!U101&amp;""</f>
        <v>中智优力</v>
      </c>
      <c r="V101" t="str">
        <f>[1]发票导入!V101&amp;""</f>
        <v>进项</v>
      </c>
      <c r="W101" t="str">
        <f>[1]发票导入!W101&amp;""</f>
        <v>宁波市鄞州五乡甬辰餐饮店</v>
      </c>
      <c r="Y101" t="str">
        <f>[1]发票导入!Y101&amp;""</f>
        <v>报销票</v>
      </c>
      <c r="AA101">
        <f>[1]发票导入!AA101&amp;""</f>
      </c>
      <c r="AB101">
        <f>[1]发票导入!AB101</f>
        <v>0</v>
      </c>
      <c r="AC101">
        <f>[1]发票导入!AC101</f>
        <v>0</v>
      </c>
      <c r="AE101" s="22">
        <f t="shared" si="0"/>
      </c>
      <c r="AI101">
        <f>[1]发票导入!AI101&amp;""</f>
      </c>
      <c r="AJ101" t="str">
        <f>[1]发票导入!AJ101&amp;""</f>
        <v>中智优力</v>
      </c>
      <c r="AK101">
        <f>[1]发票导入!AK101</f>
        <v>7400</v>
      </c>
      <c r="AL101">
        <f>[1]发票导入!AL101</f>
        <v>7326.73</v>
      </c>
      <c r="AM101">
        <f>[1]发票导入!AM101</f>
        <v>73.27</v>
      </c>
      <c r="AN101" s="22">
        <f t="shared" si="1"/>
        <v>0</v>
      </c>
      <c r="AO101" s="22">
        <f t="shared" si="2"/>
        <v>0</v>
      </c>
    </row>
    <row r="102">
      <c r="C102">
        <f>[1]发票导入!C102&amp;""</f>
      </c>
      <c r="D102" t="str">
        <f>[1]发票导入!D102&amp;""</f>
        <v>26932000001284503881</v>
      </c>
      <c r="O102" t="str">
        <f>[1]发票导入!O102&amp;""</f>
        <v>正常</v>
      </c>
      <c r="T102">
        <f>[1]发票导入!T102</f>
        <v>46234.0</v>
      </c>
      <c r="U102" t="str">
        <f>[1]发票导入!U102&amp;""</f>
        <v>中智优力</v>
      </c>
      <c r="V102" t="str">
        <f>[1]发票导入!V102&amp;""</f>
        <v>进项</v>
      </c>
      <c r="W102" t="str">
        <f>[1]发票导入!W102&amp;""</f>
        <v>宁波市鄞州五乡甬辰餐饮店</v>
      </c>
      <c r="Y102" t="str">
        <f>[1]发票导入!Y102&amp;""</f>
        <v>报销票</v>
      </c>
      <c r="AA102">
        <f>[1]发票导入!AA102&amp;""</f>
      </c>
      <c r="AB102">
        <f>[1]发票导入!AB102</f>
        <v>0</v>
      </c>
      <c r="AC102">
        <f>[1]发票导入!AC102</f>
        <v>0</v>
      </c>
      <c r="AE102" s="22">
        <f t="shared" si="0"/>
      </c>
      <c r="AI102">
        <f>[1]发票导入!AI102&amp;""</f>
      </c>
      <c r="AJ102" t="str">
        <f>[1]发票导入!AJ102&amp;""</f>
        <v>中智优力</v>
      </c>
      <c r="AK102">
        <f>[1]发票导入!AK102</f>
        <v>-7400</v>
      </c>
      <c r="AL102">
        <f>[1]发票导入!AL102</f>
        <v>-7326.73</v>
      </c>
      <c r="AM102">
        <f>[1]发票导入!AM102</f>
        <v>-73.27</v>
      </c>
      <c r="AN102" s="22">
        <f t="shared" si="1"/>
        <v>0</v>
      </c>
      <c r="AO102" s="22">
        <f t="shared" si="2"/>
        <v>0</v>
      </c>
    </row>
    <row r="103">
      <c r="C103">
        <f>[1]发票导入!C103&amp;""</f>
      </c>
      <c r="D103" t="str">
        <f>[1]发票导入!D103&amp;""</f>
        <v>26932000001287515401</v>
      </c>
      <c r="O103" t="str">
        <f>[1]发票导入!O103&amp;""</f>
        <v>已红冲-全额</v>
      </c>
      <c r="T103">
        <f>[1]发票导入!T103</f>
        <v>46234.0</v>
      </c>
      <c r="U103" t="str">
        <f>[1]发票导入!U103&amp;""</f>
        <v>中智优力</v>
      </c>
      <c r="V103" t="str">
        <f>[1]发票导入!V103&amp;""</f>
        <v>进项</v>
      </c>
      <c r="W103" t="str">
        <f>[1]发票导入!W103&amp;""</f>
        <v>宁波市鄞州五乡甬辰餐饮店</v>
      </c>
      <c r="Y103" t="str">
        <f>[1]发票导入!Y103&amp;""</f>
        <v>报销票</v>
      </c>
      <c r="AA103">
        <f>[1]发票导入!AA103&amp;""</f>
      </c>
      <c r="AB103">
        <f>[1]发票导入!AB103</f>
        <v>0</v>
      </c>
      <c r="AC103">
        <f>[1]发票导入!AC103</f>
        <v>0</v>
      </c>
      <c r="AE103" s="22">
        <f t="shared" si="0"/>
      </c>
      <c r="AI103">
        <f>[1]发票导入!AI103&amp;""</f>
      </c>
      <c r="AJ103" t="str">
        <f>[1]发票导入!AJ103&amp;""</f>
        <v>中智优力</v>
      </c>
      <c r="AK103">
        <f>[1]发票导入!AK103</f>
        <v>7400</v>
      </c>
      <c r="AL103">
        <f>[1]发票导入!AL103</f>
        <v>7326.73</v>
      </c>
      <c r="AM103">
        <f>[1]发票导入!AM103</f>
        <v>73.27</v>
      </c>
      <c r="AN103" s="22">
        <f t="shared" si="1"/>
        <v>0</v>
      </c>
      <c r="AO103" s="22">
        <f t="shared" si="2"/>
        <v>0</v>
      </c>
    </row>
    <row r="104">
      <c r="C104">
        <f>[1]发票导入!C104&amp;""</f>
      </c>
      <c r="D104" t="str">
        <f>[1]发票导入!D104&amp;""</f>
        <v>26932000001284202696</v>
      </c>
      <c r="O104" t="str">
        <f>[1]发票导入!O104&amp;""</f>
        <v>正常</v>
      </c>
      <c r="T104">
        <f>[1]发票导入!T104</f>
        <v>46234.0</v>
      </c>
      <c r="U104" t="str">
        <f>[1]发票导入!U104&amp;""</f>
        <v>中智优力</v>
      </c>
      <c r="V104" t="str">
        <f>[1]发票导入!V104&amp;""</f>
        <v>进项</v>
      </c>
      <c r="W104" t="str">
        <f>[1]发票导入!W104&amp;""</f>
        <v>宁波市鄞州五乡甬辰餐饮店</v>
      </c>
      <c r="Y104" t="str">
        <f>[1]发票导入!Y104&amp;""</f>
        <v>报销票</v>
      </c>
      <c r="AA104">
        <f>[1]发票导入!AA104&amp;""</f>
      </c>
      <c r="AB104">
        <f>[1]发票导入!AB104</f>
        <v>0</v>
      </c>
      <c r="AC104">
        <f>[1]发票导入!AC104</f>
        <v>0</v>
      </c>
      <c r="AE104" s="22">
        <f t="shared" si="0"/>
      </c>
      <c r="AI104">
        <f>[1]发票导入!AI104&amp;""</f>
      </c>
      <c r="AJ104" t="str">
        <f>[1]发票导入!AJ104&amp;""</f>
        <v>中智优力</v>
      </c>
      <c r="AK104">
        <f>[1]发票导入!AK104</f>
        <v>-16000</v>
      </c>
      <c r="AL104">
        <f>[1]发票导入!AL104</f>
        <v>-15841.58</v>
      </c>
      <c r="AM104">
        <f>[1]发票导入!AM104</f>
        <v>-158.42</v>
      </c>
      <c r="AN104" s="22">
        <f t="shared" si="1"/>
        <v>0</v>
      </c>
      <c r="AO104" s="22">
        <f t="shared" si="2"/>
        <v>0</v>
      </c>
    </row>
    <row r="105">
      <c r="C105">
        <f>[1]发票导入!C105&amp;""</f>
      </c>
      <c r="D105" t="str">
        <f>[1]发票导入!D105&amp;""</f>
        <v>26937000000077219473</v>
      </c>
      <c r="O105" t="str">
        <f>[1]发票导入!O105&amp;""</f>
        <v>正常</v>
      </c>
      <c r="T105">
        <f>[1]发票导入!T105</f>
        <v>46234.0</v>
      </c>
      <c r="U105" t="str">
        <f>[1]发票导入!U105&amp;""</f>
        <v>中智优力</v>
      </c>
      <c r="V105" t="str">
        <f>[1]发票导入!V105&amp;""</f>
        <v>进项</v>
      </c>
      <c r="W105" t="str">
        <f>[1]发票导入!W105&amp;""</f>
        <v>中国电信股份有限公司宁波分公司</v>
      </c>
      <c r="Y105" t="str">
        <f>[1]发票导入!Y105&amp;""</f>
        <v>应付</v>
      </c>
      <c r="AA105">
        <f>[1]发票导入!AA105&amp;""</f>
      </c>
      <c r="AB105">
        <f>[1]发票导入!AB105</f>
        <v>0</v>
      </c>
      <c r="AC105">
        <f>[1]发票导入!AC105</f>
        <v>199</v>
      </c>
      <c r="AE105" s="22">
        <f t="shared" si="0"/>
      </c>
      <c r="AI105">
        <f>[1]发票导入!AI105&amp;""</f>
      </c>
      <c r="AJ105" t="str">
        <f>[1]发票导入!AJ105&amp;""</f>
        <v>中智优力</v>
      </c>
      <c r="AK105">
        <f>[1]发票导入!AK105</f>
        <v>199</v>
      </c>
      <c r="AL105">
        <f>[1]发票导入!AL105</f>
        <v>199</v>
      </c>
      <c r="AM105">
        <f>[1]发票导入!AM105</f>
        <v>0</v>
      </c>
      <c r="AN105" s="22">
        <f t="shared" si="1"/>
        <v>0</v>
      </c>
      <c r="AO105" s="22">
        <f t="shared" si="2"/>
        <v>0</v>
      </c>
    </row>
    <row r="106">
      <c r="C106">
        <f>[1]发票导入!C106&amp;""</f>
      </c>
      <c r="D106" t="str">
        <f>[1]发票导入!D106&amp;""</f>
        <v>26932000001287458101</v>
      </c>
      <c r="O106" t="str">
        <f>[1]发票导入!O106&amp;""</f>
        <v>已红冲-全额</v>
      </c>
      <c r="T106">
        <f>[1]发票导入!T106</f>
        <v>46234.0</v>
      </c>
      <c r="U106" t="str">
        <f>[1]发票导入!U106&amp;""</f>
        <v>中智优力</v>
      </c>
      <c r="V106" t="str">
        <f>[1]发票导入!V106&amp;""</f>
        <v>进项</v>
      </c>
      <c r="W106" t="str">
        <f>[1]发票导入!W106&amp;""</f>
        <v>宁波市鄞州五乡甬辰餐饮店</v>
      </c>
      <c r="Y106" t="str">
        <f>[1]发票导入!Y106&amp;""</f>
        <v>报销票</v>
      </c>
      <c r="AA106">
        <f>[1]发票导入!AA106&amp;""</f>
      </c>
      <c r="AB106">
        <f>[1]发票导入!AB106</f>
        <v>0</v>
      </c>
      <c r="AC106">
        <f>[1]发票导入!AC106</f>
        <v>0</v>
      </c>
      <c r="AE106" s="22">
        <f t="shared" si="0"/>
      </c>
      <c r="AI106">
        <f>[1]发票导入!AI106&amp;""</f>
      </c>
      <c r="AJ106" t="str">
        <f>[1]发票导入!AJ106&amp;""</f>
        <v>中智优力</v>
      </c>
      <c r="AK106">
        <f>[1]发票导入!AK106</f>
        <v>16000</v>
      </c>
      <c r="AL106">
        <f>[1]发票导入!AL106</f>
        <v>15841.58</v>
      </c>
      <c r="AM106">
        <f>[1]发票导入!AM106</f>
        <v>158.42</v>
      </c>
      <c r="AN106" s="22">
        <f t="shared" si="1"/>
        <v>0</v>
      </c>
      <c r="AO106" s="22">
        <f t="shared" si="2"/>
        <v>0</v>
      </c>
    </row>
    <row r="107">
      <c r="C107">
        <f>[1]发票导入!C107&amp;""</f>
      </c>
      <c r="D107" t="str">
        <f>[1]发票导入!D107&amp;""</f>
        <v>26342000002428169191</v>
      </c>
      <c r="O107" t="str">
        <f>[1]发票导入!O107&amp;""</f>
        <v>正常</v>
      </c>
      <c r="T107">
        <f>[1]发票导入!T107</f>
        <v>46234.0</v>
      </c>
      <c r="U107" t="str">
        <f>[1]发票导入!U107&amp;""</f>
        <v>中智优力</v>
      </c>
      <c r="V107" t="str">
        <f>[1]发票导入!V107&amp;""</f>
        <v>进项</v>
      </c>
      <c r="W107" t="str">
        <f>[1]发票导入!W107&amp;""</f>
        <v>肥西县桃花工业园万翔办公用品经营部</v>
      </c>
      <c r="Y107" t="str">
        <f>[1]发票导入!Y107&amp;""</f>
        <v>报销票</v>
      </c>
      <c r="AA107">
        <f>[1]发票导入!AA107&amp;""</f>
      </c>
      <c r="AB107">
        <f>[1]发票导入!AB107</f>
        <v>0</v>
      </c>
      <c r="AC107">
        <f>[1]发票导入!AC107</f>
        <v>0</v>
      </c>
      <c r="AE107" s="22">
        <f t="shared" si="0"/>
      </c>
      <c r="AI107">
        <f>[1]发票导入!AI107&amp;""</f>
      </c>
      <c r="AJ107" t="str">
        <f>[1]发票导入!AJ107&amp;""</f>
        <v>中智优力</v>
      </c>
      <c r="AK107">
        <f>[1]发票导入!AK107</f>
        <v>192</v>
      </c>
      <c r="AL107">
        <f>[1]发票导入!AL107</f>
        <v>190.1</v>
      </c>
      <c r="AM107">
        <f>[1]发票导入!AM107</f>
        <v>1.9</v>
      </c>
      <c r="AN107" s="22">
        <f t="shared" si="1"/>
        <v>0</v>
      </c>
      <c r="AO107" s="22">
        <f t="shared" si="2"/>
        <v>0</v>
      </c>
    </row>
    <row r="108">
      <c r="C108">
        <f>[1]发票导入!C108&amp;""</f>
      </c>
      <c r="D108" t="str">
        <f>[1]发票导入!D108&amp;""</f>
        <v>26112000003179497801</v>
      </c>
      <c r="O108" t="str">
        <f>[1]发票导入!O108&amp;""</f>
        <v>正常</v>
      </c>
      <c r="T108">
        <f>[1]发票导入!T108</f>
        <v>46234.0</v>
      </c>
      <c r="U108" t="str">
        <f>[1]发票导入!U108&amp;""</f>
        <v>中智优力</v>
      </c>
      <c r="V108" t="str">
        <f>[1]发票导入!V108&amp;""</f>
        <v>进项</v>
      </c>
      <c r="W108" t="str">
        <f>[1]发票导入!W108&amp;""</f>
        <v>北京东奥时代教育科技有限公司</v>
      </c>
      <c r="Y108" t="str">
        <f>[1]发票导入!Y108&amp;""</f>
        <v>报销票</v>
      </c>
      <c r="AA108">
        <f>[1]发票导入!AA108&amp;""</f>
      </c>
      <c r="AB108">
        <f>[1]发票导入!AB108</f>
        <v>0</v>
      </c>
      <c r="AC108">
        <f>[1]发票导入!AC108</f>
        <v>0</v>
      </c>
      <c r="AE108" s="22">
        <f t="shared" si="0"/>
      </c>
      <c r="AI108">
        <f>[1]发票导入!AI108&amp;""</f>
      </c>
      <c r="AJ108" t="str">
        <f>[1]发票导入!AJ108&amp;""</f>
        <v>中智优力</v>
      </c>
      <c r="AK108">
        <f>[1]发票导入!AK108</f>
        <v>40</v>
      </c>
      <c r="AL108">
        <f>[1]发票导入!AL108</f>
        <v>38.83</v>
      </c>
      <c r="AM108">
        <f>[1]发票导入!AM108</f>
        <v>1.17</v>
      </c>
      <c r="AN108" s="22">
        <f t="shared" si="1"/>
        <v>0</v>
      </c>
      <c r="AO108" s="22">
        <f t="shared" si="2"/>
        <v>0</v>
      </c>
    </row>
    <row r="109">
      <c r="C109">
        <f>[1]发票导入!C109&amp;""</f>
      </c>
      <c r="D109" t="str">
        <f>[1]发票导入!D109&amp;""</f>
        <v>26337000000705815669</v>
      </c>
      <c r="O109" t="str">
        <f>[1]发票导入!O109&amp;""</f>
        <v>正常</v>
      </c>
      <c r="T109">
        <f>[1]发票导入!T109</f>
        <v>46234.0</v>
      </c>
      <c r="U109" t="str">
        <f>[1]发票导入!U109&amp;""</f>
        <v>中智优力</v>
      </c>
      <c r="V109" t="str">
        <f>[1]发票导入!V109&amp;""</f>
        <v>进项</v>
      </c>
      <c r="W109" t="str">
        <f>[1]发票导入!W109&amp;""</f>
        <v>杭州京东惠景贸易有限公司</v>
      </c>
      <c r="Y109" t="str">
        <f>[1]发票导入!Y109&amp;""</f>
        <v>报销票</v>
      </c>
      <c r="AA109">
        <f>[1]发票导入!AA109&amp;""</f>
      </c>
      <c r="AB109">
        <f>[1]发票导入!AB109</f>
        <v>0</v>
      </c>
      <c r="AC109">
        <f>[1]发票导入!AC109</f>
        <v>0</v>
      </c>
      <c r="AE109" s="22">
        <f t="shared" si="0"/>
      </c>
      <c r="AI109">
        <f>[1]发票导入!AI109&amp;""</f>
      </c>
      <c r="AJ109" t="str">
        <f>[1]发票导入!AJ109&amp;""</f>
        <v>中智优力</v>
      </c>
      <c r="AK109">
        <f>[1]发票导入!AK109</f>
        <v>115.44</v>
      </c>
      <c r="AL109">
        <f>[1]发票导入!AL109</f>
        <v>102.16</v>
      </c>
      <c r="AM109">
        <f>[1]发票导入!AM109</f>
        <v>13.28</v>
      </c>
      <c r="AN109" s="22">
        <f t="shared" si="1"/>
        <v>0</v>
      </c>
      <c r="AO109" s="22">
        <f t="shared" si="2"/>
        <v>0</v>
      </c>
    </row>
    <row r="110">
      <c r="C110">
        <f>[1]发票导入!C110&amp;""</f>
      </c>
      <c r="D110" t="str">
        <f>[1]发票导入!D110&amp;""</f>
        <v>26337000000705511060</v>
      </c>
      <c r="O110" t="str">
        <f>[1]发票导入!O110&amp;""</f>
        <v>正常</v>
      </c>
      <c r="T110">
        <f>[1]发票导入!T110</f>
        <v>46234.0</v>
      </c>
      <c r="U110" t="str">
        <f>[1]发票导入!U110&amp;""</f>
        <v>中智优力</v>
      </c>
      <c r="V110" t="str">
        <f>[1]发票导入!V110&amp;""</f>
        <v>进项</v>
      </c>
      <c r="W110" t="str">
        <f>[1]发票导入!W110&amp;""</f>
        <v>温州腾立贸易有限公司</v>
      </c>
      <c r="Y110" t="str">
        <f>[1]发票导入!Y110&amp;""</f>
        <v>报销票</v>
      </c>
      <c r="AA110">
        <f>[1]发票导入!AA110&amp;""</f>
      </c>
      <c r="AB110">
        <f>[1]发票导入!AB110</f>
        <v>0</v>
      </c>
      <c r="AC110">
        <f>[1]发票导入!AC110</f>
        <v>0</v>
      </c>
      <c r="AE110" s="22">
        <f t="shared" si="0"/>
      </c>
      <c r="AI110">
        <f>[1]发票导入!AI110&amp;""</f>
      </c>
      <c r="AJ110" t="str">
        <f>[1]发票导入!AJ110&amp;""</f>
        <v>中智优力</v>
      </c>
      <c r="AK110">
        <f>[1]发票导入!AK110</f>
        <v>57.98</v>
      </c>
      <c r="AL110">
        <f>[1]发票导入!AL110</f>
        <v>51.31</v>
      </c>
      <c r="AM110">
        <f>[1]发票导入!AM110</f>
        <v>6.67</v>
      </c>
      <c r="AN110" s="22">
        <f t="shared" si="1"/>
        <v>0</v>
      </c>
      <c r="AO110" s="22">
        <f t="shared" si="2"/>
        <v>0</v>
      </c>
    </row>
    <row r="111">
      <c r="C111">
        <f>[1]发票导入!C111&amp;""</f>
      </c>
      <c r="D111" t="str">
        <f>[1]发票导入!D111&amp;""</f>
        <v>26327000001379945928</v>
      </c>
      <c r="O111" t="str">
        <f>[1]发票导入!O111&amp;""</f>
        <v>正常</v>
      </c>
      <c r="T111">
        <f>[1]发票导入!T111</f>
        <v>46234.0</v>
      </c>
      <c r="U111" t="str">
        <f>[1]发票导入!U111&amp;""</f>
        <v>中智优力</v>
      </c>
      <c r="V111" t="str">
        <f>[1]发票导入!V111&amp;""</f>
        <v>进项</v>
      </c>
      <c r="W111" t="str">
        <f>[1]发票导入!W111&amp;""</f>
        <v>江苏京东海元贸易有限公司</v>
      </c>
      <c r="Y111" t="str">
        <f>[1]发票导入!Y111&amp;""</f>
        <v>报销票</v>
      </c>
      <c r="AA111">
        <f>[1]发票导入!AA111&amp;""</f>
      </c>
      <c r="AB111">
        <f>[1]发票导入!AB111</f>
        <v>0</v>
      </c>
      <c r="AC111">
        <f>[1]发票导入!AC111</f>
        <v>0</v>
      </c>
      <c r="AE111" s="22">
        <f t="shared" si="0"/>
      </c>
      <c r="AI111">
        <f>[1]发票导入!AI111&amp;""</f>
      </c>
      <c r="AJ111" t="str">
        <f>[1]发票导入!AJ111&amp;""</f>
        <v>中智优力</v>
      </c>
      <c r="AK111">
        <f>[1]发票导入!AK111</f>
        <v>122.55</v>
      </c>
      <c r="AL111">
        <f>[1]发票导入!AL111</f>
        <v>108.45</v>
      </c>
      <c r="AM111">
        <f>[1]发票导入!AM111</f>
        <v>14.1</v>
      </c>
      <c r="AN111" s="22">
        <f t="shared" si="1"/>
        <v>0</v>
      </c>
      <c r="AO111" s="22">
        <f t="shared" si="2"/>
        <v>0</v>
      </c>
    </row>
    <row r="112">
      <c r="C112">
        <f>[1]发票导入!C112&amp;""</f>
      </c>
      <c r="D112" t="str">
        <f>[1]发票导入!D112&amp;""</f>
        <v>26327000001380386778</v>
      </c>
      <c r="O112" t="str">
        <f>[1]发票导入!O112&amp;""</f>
        <v>正常</v>
      </c>
      <c r="T112">
        <f>[1]发票导入!T112</f>
        <v>46234.0</v>
      </c>
      <c r="U112" t="str">
        <f>[1]发票导入!U112&amp;""</f>
        <v>中智优力</v>
      </c>
      <c r="V112" t="str">
        <f>[1]发票导入!V112&amp;""</f>
        <v>进项</v>
      </c>
      <c r="W112" t="str">
        <f>[1]发票导入!W112&amp;""</f>
        <v>江苏京东信息技术有限公司</v>
      </c>
      <c r="Y112" t="str">
        <f>[1]发票导入!Y112&amp;""</f>
        <v>报销票</v>
      </c>
      <c r="AA112">
        <f>[1]发票导入!AA112&amp;""</f>
      </c>
      <c r="AB112">
        <f>[1]发票导入!AB112</f>
        <v>0</v>
      </c>
      <c r="AC112">
        <f>[1]发票导入!AC112</f>
        <v>0</v>
      </c>
      <c r="AE112" s="22">
        <f t="shared" si="0"/>
      </c>
      <c r="AI112">
        <f>[1]发票导入!AI112&amp;""</f>
      </c>
      <c r="AJ112" t="str">
        <f>[1]发票导入!AJ112&amp;""</f>
        <v>中智优力</v>
      </c>
      <c r="AK112">
        <f>[1]发票导入!AK112</f>
        <v>6</v>
      </c>
      <c r="AL112">
        <f>[1]发票导入!AL112</f>
        <v>5.66</v>
      </c>
      <c r="AM112">
        <f>[1]发票导入!AM112</f>
        <v>0.34</v>
      </c>
      <c r="AN112" s="22">
        <f t="shared" si="1"/>
        <v>0</v>
      </c>
      <c r="AO112" s="22">
        <f t="shared" si="2"/>
        <v>0</v>
      </c>
    </row>
    <row r="113">
      <c r="C113">
        <f>[1]发票导入!C113&amp;""</f>
      </c>
      <c r="D113" t="str">
        <f>[1]发票导入!D113&amp;""</f>
        <v>26327000001379945922</v>
      </c>
      <c r="O113" t="str">
        <f>[1]发票导入!O113&amp;""</f>
        <v>正常</v>
      </c>
      <c r="T113">
        <f>[1]发票导入!T113</f>
        <v>46234.0</v>
      </c>
      <c r="U113" t="str">
        <f>[1]发票导入!U113&amp;""</f>
        <v>中智优力</v>
      </c>
      <c r="V113" t="str">
        <f>[1]发票导入!V113&amp;""</f>
        <v>进项</v>
      </c>
      <c r="W113" t="str">
        <f>[1]发票导入!W113&amp;""</f>
        <v>江苏京东海元贸易有限公司</v>
      </c>
      <c r="Y113" t="str">
        <f>[1]发票导入!Y113&amp;""</f>
        <v>报销票</v>
      </c>
      <c r="AA113">
        <f>[1]发票导入!AA113&amp;""</f>
      </c>
      <c r="AB113">
        <f>[1]发票导入!AB113</f>
        <v>0</v>
      </c>
      <c r="AC113">
        <f>[1]发票导入!AC113</f>
        <v>0</v>
      </c>
      <c r="AE113" s="22">
        <f t="shared" si="0"/>
      </c>
      <c r="AI113">
        <f>[1]发票导入!AI113&amp;""</f>
      </c>
      <c r="AJ113" t="str">
        <f>[1]发票导入!AJ113&amp;""</f>
        <v>中智优力</v>
      </c>
      <c r="AK113">
        <f>[1]发票导入!AK113</f>
        <v>78</v>
      </c>
      <c r="AL113">
        <f>[1]发票导入!AL113</f>
        <v>69.03</v>
      </c>
      <c r="AM113">
        <f>[1]发票导入!AM113</f>
        <v>8.97</v>
      </c>
      <c r="AN113" s="22">
        <f t="shared" si="1"/>
        <v>0</v>
      </c>
      <c r="AO113" s="22">
        <f t="shared" si="2"/>
        <v>0</v>
      </c>
    </row>
    <row r="114">
      <c r="C114">
        <f>[1]发票导入!C114&amp;""</f>
      </c>
      <c r="D114">
        <f>[1]发票导入!D114&amp;""</f>
      </c>
      <c r="O114">
        <f>[1]发票导入!O114&amp;""</f>
      </c>
      <c r="T114">
        <f>[1]发票导入!T114</f>
      </c>
      <c r="U114">
        <f>[1]发票导入!U114&amp;""</f>
      </c>
      <c r="V114">
        <f>[1]发票导入!V114&amp;""</f>
      </c>
      <c r="W114">
        <f>[1]发票导入!W114&amp;""</f>
      </c>
      <c r="Y114">
        <f>[1]发票导入!Y114&amp;""</f>
      </c>
      <c r="AA114">
        <f>[1]发票导入!AA114&amp;""</f>
      </c>
      <c r="AB114">
        <f>[1]发票导入!AB114</f>
        <v>0</v>
      </c>
      <c r="AC114">
        <f>[1]发票导入!AC114</f>
        <v>0</v>
      </c>
      <c r="AE114" s="22">
        <f t="shared" si="0"/>
      </c>
      <c r="AI114">
        <f>[1]发票导入!AI114&amp;""</f>
      </c>
      <c r="AJ114">
        <f>[1]发票导入!AJ114&amp;""</f>
      </c>
      <c r="AK114">
        <f>[1]发票导入!AK114</f>
        <v>0</v>
      </c>
      <c r="AL114">
        <f>[1]发票导入!AL114</f>
        <v>0</v>
      </c>
      <c r="AM114">
        <f>[1]发票导入!AM114</f>
        <v>0</v>
      </c>
      <c r="AN114" s="22">
        <f t="shared" si="1"/>
        <v>0</v>
      </c>
      <c r="AO114" s="22">
        <f t="shared" si="2"/>
        <v>0</v>
      </c>
    </row>
    <row r="115">
      <c r="C115">
        <f>[1]发票导入!C115&amp;""</f>
      </c>
      <c r="D115">
        <f>[1]发票导入!D115&amp;""</f>
      </c>
      <c r="O115">
        <f>[1]发票导入!O115&amp;""</f>
      </c>
      <c r="T115">
        <f>[1]发票导入!T115</f>
      </c>
      <c r="U115">
        <f>[1]发票导入!U115&amp;""</f>
      </c>
      <c r="V115">
        <f>[1]发票导入!V115&amp;""</f>
      </c>
      <c r="W115">
        <f>[1]发票导入!W115&amp;""</f>
      </c>
      <c r="Y115">
        <f>[1]发票导入!Y115&amp;""</f>
      </c>
      <c r="AA115">
        <f>[1]发票导入!AA115&amp;""</f>
      </c>
      <c r="AB115">
        <f>[1]发票导入!AB115</f>
        <v>0</v>
      </c>
      <c r="AC115">
        <f>[1]发票导入!AC115</f>
        <v>0</v>
      </c>
      <c r="AE115" s="22">
        <f t="shared" si="0"/>
      </c>
      <c r="AI115">
        <f>[1]发票导入!AI115&amp;""</f>
      </c>
      <c r="AJ115">
        <f>[1]发票导入!AJ115&amp;""</f>
      </c>
      <c r="AK115">
        <f>[1]发票导入!AK115</f>
        <v>0</v>
      </c>
      <c r="AL115">
        <f>[1]发票导入!AL115</f>
        <v>0</v>
      </c>
      <c r="AM115">
        <f>[1]发票导入!AM115</f>
        <v>0</v>
      </c>
      <c r="AN115" s="22">
        <f t="shared" si="1"/>
        <v>0</v>
      </c>
      <c r="AO115" s="22">
        <f t="shared" si="2"/>
        <v>0</v>
      </c>
    </row>
    <row r="116">
      <c r="C116">
        <f>[1]发票导入!C116&amp;""</f>
      </c>
      <c r="D116">
        <f>[1]发票导入!D116&amp;""</f>
      </c>
      <c r="O116">
        <f>[1]发票导入!O116&amp;""</f>
      </c>
      <c r="T116">
        <f>[1]发票导入!T116</f>
      </c>
      <c r="U116">
        <f>[1]发票导入!U116&amp;""</f>
      </c>
      <c r="V116">
        <f>[1]发票导入!V116&amp;""</f>
      </c>
      <c r="W116">
        <f>[1]发票导入!W116&amp;""</f>
      </c>
      <c r="Y116">
        <f>[1]发票导入!Y116&amp;""</f>
      </c>
      <c r="AA116">
        <f>[1]发票导入!AA116&amp;""</f>
      </c>
      <c r="AB116">
        <f>[1]发票导入!AB116</f>
        <v>0</v>
      </c>
      <c r="AC116">
        <f>[1]发票导入!AC116</f>
        <v>0</v>
      </c>
      <c r="AE116" s="22">
        <f t="shared" si="0"/>
      </c>
      <c r="AI116">
        <f>[1]发票导入!AI116&amp;""</f>
      </c>
      <c r="AJ116">
        <f>[1]发票导入!AJ116&amp;""</f>
      </c>
      <c r="AK116">
        <f>[1]发票导入!AK116</f>
        <v>0</v>
      </c>
      <c r="AL116">
        <f>[1]发票导入!AL116</f>
        <v>0</v>
      </c>
      <c r="AM116">
        <f>[1]发票导入!AM116</f>
        <v>0</v>
      </c>
      <c r="AN116" s="22">
        <f t="shared" si="1"/>
        <v>0</v>
      </c>
      <c r="AO116" s="22">
        <f t="shared" si="2"/>
        <v>0</v>
      </c>
    </row>
    <row r="117">
      <c r="C117">
        <f>[1]发票导入!C117&amp;""</f>
      </c>
      <c r="D117">
        <f>[1]发票导入!D117&amp;""</f>
      </c>
      <c r="O117">
        <f>[1]发票导入!O117&amp;""</f>
      </c>
      <c r="T117">
        <f>[1]发票导入!T117</f>
      </c>
      <c r="U117">
        <f>[1]发票导入!U117&amp;""</f>
      </c>
      <c r="V117">
        <f>[1]发票导入!V117&amp;""</f>
      </c>
      <c r="W117">
        <f>[1]发票导入!W117&amp;""</f>
      </c>
      <c r="Y117">
        <f>[1]发票导入!Y117&amp;""</f>
      </c>
      <c r="AA117">
        <f>[1]发票导入!AA117&amp;""</f>
      </c>
      <c r="AB117">
        <f>[1]发票导入!AB117</f>
        <v>0</v>
      </c>
      <c r="AC117">
        <f>[1]发票导入!AC117</f>
        <v>0</v>
      </c>
      <c r="AE117" s="22">
        <f t="shared" si="0"/>
      </c>
      <c r="AI117">
        <f>[1]发票导入!AI117&amp;""</f>
      </c>
      <c r="AJ117">
        <f>[1]发票导入!AJ117&amp;""</f>
      </c>
      <c r="AK117">
        <f>[1]发票导入!AK117</f>
        <v>0</v>
      </c>
      <c r="AL117">
        <f>[1]发票导入!AL117</f>
        <v>0</v>
      </c>
      <c r="AM117">
        <f>[1]发票导入!AM117</f>
        <v>0</v>
      </c>
      <c r="AN117" s="22">
        <f t="shared" si="1"/>
        <v>0</v>
      </c>
      <c r="AO117" s="22">
        <f t="shared" si="2"/>
        <v>0</v>
      </c>
    </row>
    <row r="118">
      <c r="C118">
        <f>[1]发票导入!C118&amp;""</f>
      </c>
      <c r="D118">
        <f>[1]发票导入!D118&amp;""</f>
      </c>
      <c r="O118">
        <f>[1]发票导入!O118&amp;""</f>
      </c>
      <c r="T118">
        <f>[1]发票导入!T118</f>
      </c>
      <c r="U118">
        <f>[1]发票导入!U118&amp;""</f>
      </c>
      <c r="V118">
        <f>[1]发票导入!V118&amp;""</f>
      </c>
      <c r="W118">
        <f>[1]发票导入!W118&amp;""</f>
      </c>
      <c r="Y118">
        <f>[1]发票导入!Y118&amp;""</f>
      </c>
      <c r="AA118">
        <f>[1]发票导入!AA118&amp;""</f>
      </c>
      <c r="AB118">
        <f>[1]发票导入!AB118</f>
        <v>0</v>
      </c>
      <c r="AC118">
        <f>[1]发票导入!AC118</f>
        <v>0</v>
      </c>
      <c r="AE118" s="22">
        <f t="shared" si="0"/>
      </c>
      <c r="AI118">
        <f>[1]发票导入!AI118&amp;""</f>
      </c>
      <c r="AJ118">
        <f>[1]发票导入!AJ118&amp;""</f>
      </c>
      <c r="AK118">
        <f>[1]发票导入!AK118</f>
        <v>0</v>
      </c>
      <c r="AL118">
        <f>[1]发票导入!AL118</f>
        <v>0</v>
      </c>
      <c r="AM118">
        <f>[1]发票导入!AM118</f>
        <v>0</v>
      </c>
      <c r="AN118" s="22">
        <f t="shared" si="1"/>
        <v>0</v>
      </c>
      <c r="AO118" s="22">
        <f t="shared" si="2"/>
        <v>0</v>
      </c>
    </row>
    <row r="119">
      <c r="C119">
        <f>[1]发票导入!C119&amp;""</f>
      </c>
      <c r="D119">
        <f>[1]发票导入!D119&amp;""</f>
      </c>
      <c r="O119">
        <f>[1]发票导入!O119&amp;""</f>
      </c>
      <c r="T119">
        <f>[1]发票导入!T119</f>
      </c>
      <c r="U119">
        <f>[1]发票导入!U119&amp;""</f>
      </c>
      <c r="V119">
        <f>[1]发票导入!V119&amp;""</f>
      </c>
      <c r="W119">
        <f>[1]发票导入!W119&amp;""</f>
      </c>
      <c r="Y119">
        <f>[1]发票导入!Y119&amp;""</f>
      </c>
      <c r="AA119">
        <f>[1]发票导入!AA119&amp;""</f>
      </c>
      <c r="AB119">
        <f>[1]发票导入!AB119</f>
        <v>0</v>
      </c>
      <c r="AC119">
        <f>[1]发票导入!AC119</f>
        <v>0</v>
      </c>
      <c r="AE119" s="22">
        <f t="shared" si="0"/>
      </c>
      <c r="AI119">
        <f>[1]发票导入!AI119&amp;""</f>
      </c>
      <c r="AJ119">
        <f>[1]发票导入!AJ119&amp;""</f>
      </c>
      <c r="AK119">
        <f>[1]发票导入!AK119</f>
        <v>0</v>
      </c>
      <c r="AL119">
        <f>[1]发票导入!AL119</f>
        <v>0</v>
      </c>
      <c r="AM119">
        <f>[1]发票导入!AM119</f>
        <v>0</v>
      </c>
      <c r="AN119" s="22">
        <f t="shared" si="1"/>
        <v>0</v>
      </c>
      <c r="AO119" s="22">
        <f t="shared" si="2"/>
        <v>0</v>
      </c>
    </row>
    <row r="120">
      <c r="C120">
        <f>[1]发票导入!C120&amp;""</f>
      </c>
      <c r="D120">
        <f>[1]发票导入!D120&amp;""</f>
      </c>
      <c r="O120">
        <f>[1]发票导入!O120&amp;""</f>
      </c>
      <c r="T120">
        <f>[1]发票导入!T120</f>
      </c>
      <c r="U120">
        <f>[1]发票导入!U120&amp;""</f>
      </c>
      <c r="V120">
        <f>[1]发票导入!V120&amp;""</f>
      </c>
      <c r="W120">
        <f>[1]发票导入!W120&amp;""</f>
      </c>
      <c r="Y120">
        <f>[1]发票导入!Y120&amp;""</f>
      </c>
      <c r="AA120">
        <f>[1]发票导入!AA120&amp;""</f>
      </c>
      <c r="AB120">
        <f>[1]发票导入!AB120</f>
        <v>0</v>
      </c>
      <c r="AC120">
        <f>[1]发票导入!AC120</f>
        <v>0</v>
      </c>
      <c r="AE120" s="22">
        <f t="shared" si="0"/>
      </c>
      <c r="AI120">
        <f>[1]发票导入!AI120&amp;""</f>
      </c>
      <c r="AJ120">
        <f>[1]发票导入!AJ120&amp;""</f>
      </c>
      <c r="AK120">
        <f>[1]发票导入!AK120</f>
        <v>0</v>
      </c>
      <c r="AL120">
        <f>[1]发票导入!AL120</f>
        <v>0</v>
      </c>
      <c r="AM120">
        <f>[1]发票导入!AM120</f>
        <v>0</v>
      </c>
      <c r="AN120" s="22">
        <f t="shared" si="1"/>
        <v>0</v>
      </c>
      <c r="AO120" s="22">
        <f t="shared" si="2"/>
        <v>0</v>
      </c>
    </row>
    <row r="121">
      <c r="C121">
        <f>[1]发票导入!C121&amp;""</f>
      </c>
      <c r="D121">
        <f>[1]发票导入!D121&amp;""</f>
      </c>
      <c r="O121">
        <f>[1]发票导入!O121&amp;""</f>
      </c>
      <c r="T121">
        <f>[1]发票导入!T121</f>
      </c>
      <c r="U121">
        <f>[1]发票导入!U121&amp;""</f>
      </c>
      <c r="V121">
        <f>[1]发票导入!V121&amp;""</f>
      </c>
      <c r="W121">
        <f>[1]发票导入!W121&amp;""</f>
      </c>
      <c r="Y121">
        <f>[1]发票导入!Y121&amp;""</f>
      </c>
      <c r="AA121">
        <f>[1]发票导入!AA121&amp;""</f>
      </c>
      <c r="AB121">
        <f>[1]发票导入!AB121</f>
        <v>0</v>
      </c>
      <c r="AC121">
        <f>[1]发票导入!AC121</f>
        <v>0</v>
      </c>
      <c r="AE121" s="22">
        <f t="shared" si="0"/>
      </c>
      <c r="AI121">
        <f>[1]发票导入!AI121&amp;""</f>
      </c>
      <c r="AJ121">
        <f>[1]发票导入!AJ121&amp;""</f>
      </c>
      <c r="AK121">
        <f>[1]发票导入!AK121</f>
        <v>0</v>
      </c>
      <c r="AL121">
        <f>[1]发票导入!AL121</f>
        <v>0</v>
      </c>
      <c r="AM121">
        <f>[1]发票导入!AM121</f>
        <v>0</v>
      </c>
      <c r="AN121" s="22">
        <f t="shared" si="1"/>
        <v>0</v>
      </c>
      <c r="AO121" s="22">
        <f t="shared" si="2"/>
        <v>0</v>
      </c>
    </row>
    <row r="122">
      <c r="C122">
        <f>[1]发票导入!C122&amp;""</f>
      </c>
      <c r="D122">
        <f>[1]发票导入!D122&amp;""</f>
      </c>
      <c r="O122">
        <f>[1]发票导入!O122&amp;""</f>
      </c>
      <c r="T122">
        <f>[1]发票导入!T122</f>
      </c>
      <c r="U122">
        <f>[1]发票导入!U122&amp;""</f>
      </c>
      <c r="V122">
        <f>[1]发票导入!V122&amp;""</f>
      </c>
      <c r="W122">
        <f>[1]发票导入!W122&amp;""</f>
      </c>
      <c r="Y122">
        <f>[1]发票导入!Y122&amp;""</f>
      </c>
      <c r="AA122">
        <f>[1]发票导入!AA122&amp;""</f>
      </c>
      <c r="AB122">
        <f>[1]发票导入!AB122</f>
        <v>0</v>
      </c>
      <c r="AC122">
        <f>[1]发票导入!AC122</f>
        <v>0</v>
      </c>
      <c r="AE122" s="22">
        <f t="shared" si="0"/>
      </c>
      <c r="AI122">
        <f>[1]发票导入!AI122&amp;""</f>
      </c>
      <c r="AJ122">
        <f>[1]发票导入!AJ122&amp;""</f>
      </c>
      <c r="AK122">
        <f>[1]发票导入!AK122</f>
        <v>0</v>
      </c>
      <c r="AL122">
        <f>[1]发票导入!AL122</f>
        <v>0</v>
      </c>
      <c r="AM122">
        <f>[1]发票导入!AM122</f>
        <v>0</v>
      </c>
      <c r="AN122" s="22">
        <f t="shared" si="1"/>
        <v>0</v>
      </c>
      <c r="AO122" s="22">
        <f t="shared" si="2"/>
        <v>0</v>
      </c>
    </row>
    <row r="123">
      <c r="C123">
        <f>[1]发票导入!C123&amp;""</f>
      </c>
      <c r="D123">
        <f>[1]发票导入!D123&amp;""</f>
      </c>
      <c r="O123">
        <f>[1]发票导入!O123&amp;""</f>
      </c>
      <c r="T123">
        <f>[1]发票导入!T123</f>
      </c>
      <c r="U123">
        <f>[1]发票导入!U123&amp;""</f>
      </c>
      <c r="V123">
        <f>[1]发票导入!V123&amp;""</f>
      </c>
      <c r="W123">
        <f>[1]发票导入!W123&amp;""</f>
      </c>
      <c r="Y123">
        <f>[1]发票导入!Y123&amp;""</f>
      </c>
      <c r="AA123">
        <f>[1]发票导入!AA123&amp;""</f>
      </c>
      <c r="AB123">
        <f>[1]发票导入!AB123</f>
        <v>0</v>
      </c>
      <c r="AC123">
        <f>[1]发票导入!AC123</f>
        <v>0</v>
      </c>
      <c r="AE123" s="22">
        <f t="shared" si="0"/>
      </c>
      <c r="AI123">
        <f>[1]发票导入!AI123&amp;""</f>
      </c>
      <c r="AJ123">
        <f>[1]发票导入!AJ123&amp;""</f>
      </c>
      <c r="AK123">
        <f>[1]发票导入!AK123</f>
        <v>0</v>
      </c>
      <c r="AL123">
        <f>[1]发票导入!AL123</f>
        <v>0</v>
      </c>
      <c r="AM123">
        <f>[1]发票导入!AM123</f>
        <v>0</v>
      </c>
      <c r="AN123" s="22">
        <f t="shared" si="1"/>
        <v>0</v>
      </c>
      <c r="AO123" s="22">
        <f t="shared" si="2"/>
        <v>0</v>
      </c>
    </row>
    <row r="124">
      <c r="C124">
        <f>[1]发票导入!C124&amp;""</f>
      </c>
      <c r="D124">
        <f>[1]发票导入!D124&amp;""</f>
      </c>
      <c r="O124">
        <f>[1]发票导入!O124&amp;""</f>
      </c>
      <c r="T124">
        <f>[1]发票导入!T124</f>
      </c>
      <c r="U124">
        <f>[1]发票导入!U124&amp;""</f>
      </c>
      <c r="V124">
        <f>[1]发票导入!V124&amp;""</f>
      </c>
      <c r="W124">
        <f>[1]发票导入!W124&amp;""</f>
      </c>
      <c r="Y124">
        <f>[1]发票导入!Y124&amp;""</f>
      </c>
      <c r="AA124">
        <f>[1]发票导入!AA124&amp;""</f>
      </c>
      <c r="AB124">
        <f>[1]发票导入!AB124</f>
        <v>0</v>
      </c>
      <c r="AC124">
        <f>[1]发票导入!AC124</f>
        <v>0</v>
      </c>
      <c r="AE124" s="22">
        <f t="shared" si="0"/>
      </c>
      <c r="AI124">
        <f>[1]发票导入!AI124&amp;""</f>
      </c>
      <c r="AJ124">
        <f>[1]发票导入!AJ124&amp;""</f>
      </c>
      <c r="AK124">
        <f>[1]发票导入!AK124</f>
        <v>0</v>
      </c>
      <c r="AL124">
        <f>[1]发票导入!AL124</f>
        <v>0</v>
      </c>
      <c r="AM124">
        <f>[1]发票导入!AM124</f>
        <v>0</v>
      </c>
      <c r="AN124" s="22">
        <f t="shared" si="1"/>
        <v>0</v>
      </c>
      <c r="AO124" s="22">
        <f t="shared" si="2"/>
        <v>0</v>
      </c>
    </row>
    <row r="125">
      <c r="C125">
        <f>[1]发票导入!C125&amp;""</f>
      </c>
      <c r="D125">
        <f>[1]发票导入!D125&amp;""</f>
      </c>
      <c r="O125">
        <f>[1]发票导入!O125&amp;""</f>
      </c>
      <c r="T125">
        <f>[1]发票导入!T125</f>
      </c>
      <c r="U125">
        <f>[1]发票导入!U125&amp;""</f>
      </c>
      <c r="V125">
        <f>[1]发票导入!V125&amp;""</f>
      </c>
      <c r="W125">
        <f>[1]发票导入!W125&amp;""</f>
      </c>
      <c r="Y125">
        <f>[1]发票导入!Y125&amp;""</f>
      </c>
      <c r="AA125">
        <f>[1]发票导入!AA125&amp;""</f>
      </c>
      <c r="AB125">
        <f>[1]发票导入!AB125</f>
        <v>0</v>
      </c>
      <c r="AC125">
        <f>[1]发票导入!AC125</f>
        <v>0</v>
      </c>
      <c r="AE125" s="22">
        <f t="shared" si="0"/>
      </c>
      <c r="AI125">
        <f>[1]发票导入!AI125&amp;""</f>
      </c>
      <c r="AJ125">
        <f>[1]发票导入!AJ125&amp;""</f>
      </c>
      <c r="AK125">
        <f>[1]发票导入!AK125</f>
        <v>0</v>
      </c>
      <c r="AL125">
        <f>[1]发票导入!AL125</f>
        <v>0</v>
      </c>
      <c r="AM125">
        <f>[1]发票导入!AM125</f>
        <v>0</v>
      </c>
      <c r="AN125" s="22">
        <f t="shared" si="1"/>
        <v>0</v>
      </c>
      <c r="AO125" s="22">
        <f t="shared" si="2"/>
        <v>0</v>
      </c>
    </row>
    <row r="126">
      <c r="C126">
        <f>[1]发票导入!C126&amp;""</f>
      </c>
      <c r="D126">
        <f>[1]发票导入!D126&amp;""</f>
      </c>
      <c r="O126">
        <f>[1]发票导入!O126&amp;""</f>
      </c>
      <c r="T126">
        <f>[1]发票导入!T126</f>
      </c>
      <c r="U126">
        <f>[1]发票导入!U126&amp;""</f>
      </c>
      <c r="V126">
        <f>[1]发票导入!V126&amp;""</f>
      </c>
      <c r="W126">
        <f>[1]发票导入!W126&amp;""</f>
      </c>
      <c r="Y126">
        <f>[1]发票导入!Y126&amp;""</f>
      </c>
      <c r="AA126">
        <f>[1]发票导入!AA126&amp;""</f>
      </c>
      <c r="AB126">
        <f>[1]发票导入!AB126</f>
        <v>0</v>
      </c>
      <c r="AC126">
        <f>[1]发票导入!AC126</f>
        <v>0</v>
      </c>
      <c r="AE126" s="22">
        <f t="shared" si="0"/>
      </c>
      <c r="AI126">
        <f>[1]发票导入!AI126&amp;""</f>
      </c>
      <c r="AJ126">
        <f>[1]发票导入!AJ126&amp;""</f>
      </c>
      <c r="AK126">
        <f>[1]发票导入!AK126</f>
        <v>0</v>
      </c>
      <c r="AL126">
        <f>[1]发票导入!AL126</f>
        <v>0</v>
      </c>
      <c r="AM126">
        <f>[1]发票导入!AM126</f>
        <v>0</v>
      </c>
      <c r="AN126" s="22">
        <f t="shared" si="1"/>
        <v>0</v>
      </c>
      <c r="AO126" s="22">
        <f t="shared" si="2"/>
        <v>0</v>
      </c>
    </row>
    <row r="127">
      <c r="C127">
        <f>[1]发票导入!C127&amp;""</f>
      </c>
      <c r="D127">
        <f>[1]发票导入!D127&amp;""</f>
      </c>
      <c r="O127">
        <f>[1]发票导入!O127&amp;""</f>
      </c>
      <c r="T127">
        <f>[1]发票导入!T127</f>
      </c>
      <c r="U127">
        <f>[1]发票导入!U127&amp;""</f>
      </c>
      <c r="V127">
        <f>[1]发票导入!V127&amp;""</f>
      </c>
      <c r="W127">
        <f>[1]发票导入!W127&amp;""</f>
      </c>
      <c r="Y127">
        <f>[1]发票导入!Y127&amp;""</f>
      </c>
      <c r="AA127">
        <f>[1]发票导入!AA127&amp;""</f>
      </c>
      <c r="AB127">
        <f>[1]发票导入!AB127</f>
        <v>0</v>
      </c>
      <c r="AC127">
        <f>[1]发票导入!AC127</f>
        <v>0</v>
      </c>
      <c r="AE127" s="22">
        <f t="shared" si="0"/>
      </c>
      <c r="AI127">
        <f>[1]发票导入!AI127&amp;""</f>
      </c>
      <c r="AJ127">
        <f>[1]发票导入!AJ127&amp;""</f>
      </c>
      <c r="AK127">
        <f>[1]发票导入!AK127</f>
        <v>0</v>
      </c>
      <c r="AL127">
        <f>[1]发票导入!AL127</f>
        <v>0</v>
      </c>
      <c r="AM127">
        <f>[1]发票导入!AM127</f>
        <v>0</v>
      </c>
      <c r="AN127" s="22">
        <f t="shared" si="1"/>
        <v>0</v>
      </c>
      <c r="AO127" s="22">
        <f t="shared" si="2"/>
        <v>0</v>
      </c>
    </row>
    <row r="128">
      <c r="C128">
        <f>[1]发票导入!C128&amp;""</f>
      </c>
      <c r="D128">
        <f>[1]发票导入!D128&amp;""</f>
      </c>
      <c r="O128">
        <f>[1]发票导入!O128&amp;""</f>
      </c>
      <c r="T128">
        <f>[1]发票导入!T128</f>
      </c>
      <c r="U128">
        <f>[1]发票导入!U128&amp;""</f>
      </c>
      <c r="V128">
        <f>[1]发票导入!V128&amp;""</f>
      </c>
      <c r="W128">
        <f>[1]发票导入!W128&amp;""</f>
      </c>
      <c r="Y128">
        <f>[1]发票导入!Y128&amp;""</f>
      </c>
      <c r="AA128">
        <f>[1]发票导入!AA128&amp;""</f>
      </c>
      <c r="AB128">
        <f>[1]发票导入!AB128</f>
        <v>0</v>
      </c>
      <c r="AC128">
        <f>[1]发票导入!AC128</f>
        <v>0</v>
      </c>
      <c r="AE128" s="22">
        <f t="shared" si="0"/>
      </c>
      <c r="AI128">
        <f>[1]发票导入!AI128&amp;""</f>
      </c>
      <c r="AJ128">
        <f>[1]发票导入!AJ128&amp;""</f>
      </c>
      <c r="AK128">
        <f>[1]发票导入!AK128</f>
        <v>0</v>
      </c>
      <c r="AL128">
        <f>[1]发票导入!AL128</f>
        <v>0</v>
      </c>
      <c r="AM128">
        <f>[1]发票导入!AM128</f>
        <v>0</v>
      </c>
      <c r="AN128" s="22">
        <f t="shared" si="1"/>
        <v>0</v>
      </c>
      <c r="AO128" s="22">
        <f t="shared" si="2"/>
        <v>0</v>
      </c>
    </row>
    <row r="129">
      <c r="C129">
        <f>[1]发票导入!C129&amp;""</f>
      </c>
      <c r="D129">
        <f>[1]发票导入!D129&amp;""</f>
      </c>
      <c r="O129">
        <f>[1]发票导入!O129&amp;""</f>
      </c>
      <c r="T129">
        <f>[1]发票导入!T129</f>
      </c>
      <c r="U129">
        <f>[1]发票导入!U129&amp;""</f>
      </c>
      <c r="V129">
        <f>[1]发票导入!V129&amp;""</f>
      </c>
      <c r="W129">
        <f>[1]发票导入!W129&amp;""</f>
      </c>
      <c r="Y129">
        <f>[1]发票导入!Y129&amp;""</f>
      </c>
      <c r="AA129">
        <f>[1]发票导入!AA129&amp;""</f>
      </c>
      <c r="AB129">
        <f>[1]发票导入!AB129</f>
        <v>0</v>
      </c>
      <c r="AC129">
        <f>[1]发票导入!AC129</f>
        <v>0</v>
      </c>
      <c r="AE129" s="22">
        <f t="shared" si="0"/>
      </c>
      <c r="AI129">
        <f>[1]发票导入!AI129&amp;""</f>
      </c>
      <c r="AJ129">
        <f>[1]发票导入!AJ129&amp;""</f>
      </c>
      <c r="AK129">
        <f>[1]发票导入!AK129</f>
        <v>0</v>
      </c>
      <c r="AL129">
        <f>[1]发票导入!AL129</f>
        <v>0</v>
      </c>
      <c r="AM129">
        <f>[1]发票导入!AM129</f>
        <v>0</v>
      </c>
      <c r="AN129" s="22">
        <f t="shared" si="1"/>
        <v>0</v>
      </c>
      <c r="AO129" s="22">
        <f t="shared" si="2"/>
        <v>0</v>
      </c>
    </row>
    <row r="130">
      <c r="C130">
        <f>[1]发票导入!C130&amp;""</f>
      </c>
      <c r="D130">
        <f>[1]发票导入!D130&amp;""</f>
      </c>
      <c r="O130">
        <f>[1]发票导入!O130&amp;""</f>
      </c>
      <c r="T130">
        <f>[1]发票导入!T130</f>
      </c>
      <c r="U130">
        <f>[1]发票导入!U130&amp;""</f>
      </c>
      <c r="V130">
        <f>[1]发票导入!V130&amp;""</f>
      </c>
      <c r="W130">
        <f>[1]发票导入!W130&amp;""</f>
      </c>
      <c r="Y130">
        <f>[1]发票导入!Y130&amp;""</f>
      </c>
      <c r="AA130">
        <f>[1]发票导入!AA130&amp;""</f>
      </c>
      <c r="AB130">
        <f>[1]发票导入!AB130</f>
        <v>0</v>
      </c>
      <c r="AC130">
        <f>[1]发票导入!AC130</f>
        <v>0</v>
      </c>
      <c r="AE130" s="22">
        <f t="shared" si="0"/>
      </c>
      <c r="AI130">
        <f>[1]发票导入!AI130&amp;""</f>
      </c>
      <c r="AJ130">
        <f>[1]发票导入!AJ130&amp;""</f>
      </c>
      <c r="AK130">
        <f>[1]发票导入!AK130</f>
        <v>0</v>
      </c>
      <c r="AL130">
        <f>[1]发票导入!AL130</f>
        <v>0</v>
      </c>
      <c r="AM130">
        <f>[1]发票导入!AM130</f>
        <v>0</v>
      </c>
      <c r="AN130" s="22">
        <f t="shared" si="1"/>
        <v>0</v>
      </c>
      <c r="AO130" s="22">
        <f t="shared" si="2"/>
        <v>0</v>
      </c>
    </row>
    <row r="131">
      <c r="C131">
        <f>[1]发票导入!C131&amp;""</f>
      </c>
      <c r="D131">
        <f>[1]发票导入!D131&amp;""</f>
      </c>
      <c r="O131">
        <f>[1]发票导入!O131&amp;""</f>
      </c>
      <c r="T131">
        <f>[1]发票导入!T131</f>
      </c>
      <c r="U131">
        <f>[1]发票导入!U131&amp;""</f>
      </c>
      <c r="V131">
        <f>[1]发票导入!V131&amp;""</f>
      </c>
      <c r="W131">
        <f>[1]发票导入!W131&amp;""</f>
      </c>
      <c r="Y131">
        <f>[1]发票导入!Y131&amp;""</f>
      </c>
      <c r="AA131">
        <f>[1]发票导入!AA131&amp;""</f>
      </c>
      <c r="AB131">
        <f>[1]发票导入!AB131</f>
        <v>0</v>
      </c>
      <c r="AC131">
        <f>[1]发票导入!AC131</f>
        <v>0</v>
      </c>
      <c r="AE131" s="22">
        <f t="shared" si="0"/>
      </c>
      <c r="AI131">
        <f>[1]发票导入!AI131&amp;""</f>
      </c>
      <c r="AJ131">
        <f>[1]发票导入!AJ131&amp;""</f>
      </c>
      <c r="AK131">
        <f>[1]发票导入!AK131</f>
        <v>0</v>
      </c>
      <c r="AL131">
        <f>[1]发票导入!AL131</f>
        <v>0</v>
      </c>
      <c r="AM131">
        <f>[1]发票导入!AM131</f>
        <v>0</v>
      </c>
      <c r="AN131" s="22">
        <f t="shared" si="1"/>
        <v>0</v>
      </c>
      <c r="AO131" s="22">
        <f t="shared" si="2"/>
        <v>0</v>
      </c>
    </row>
    <row r="132">
      <c r="C132">
        <f>[1]发票导入!C132&amp;""</f>
      </c>
      <c r="D132">
        <f>[1]发票导入!D132&amp;""</f>
      </c>
      <c r="O132">
        <f>[1]发票导入!O132&amp;""</f>
      </c>
      <c r="T132">
        <f>[1]发票导入!T132</f>
      </c>
      <c r="U132">
        <f>[1]发票导入!U132&amp;""</f>
      </c>
      <c r="V132">
        <f>[1]发票导入!V132&amp;""</f>
      </c>
      <c r="W132">
        <f>[1]发票导入!W132&amp;""</f>
      </c>
      <c r="Y132">
        <f>[1]发票导入!Y132&amp;""</f>
      </c>
      <c r="AA132">
        <f>[1]发票导入!AA132&amp;""</f>
      </c>
      <c r="AB132">
        <f>[1]发票导入!AB132</f>
        <v>0</v>
      </c>
      <c r="AC132">
        <f>[1]发票导入!AC132</f>
        <v>0</v>
      </c>
      <c r="AE132" s="22">
        <f t="shared" si="0"/>
      </c>
      <c r="AI132">
        <f>[1]发票导入!AI132&amp;""</f>
      </c>
      <c r="AJ132">
        <f>[1]发票导入!AJ132&amp;""</f>
      </c>
      <c r="AK132">
        <f>[1]发票导入!AK132</f>
        <v>0</v>
      </c>
      <c r="AL132">
        <f>[1]发票导入!AL132</f>
        <v>0</v>
      </c>
      <c r="AM132">
        <f>[1]发票导入!AM132</f>
        <v>0</v>
      </c>
      <c r="AN132" s="22">
        <f t="shared" si="1"/>
        <v>0</v>
      </c>
      <c r="AO132" s="22">
        <f t="shared" si="2"/>
        <v>0</v>
      </c>
    </row>
    <row r="133">
      <c r="C133">
        <f>[1]发票导入!C133&amp;""</f>
      </c>
      <c r="D133">
        <f>[1]发票导入!D133&amp;""</f>
      </c>
      <c r="O133">
        <f>[1]发票导入!O133&amp;""</f>
      </c>
      <c r="T133">
        <f>[1]发票导入!T133</f>
      </c>
      <c r="U133">
        <f>[1]发票导入!U133&amp;""</f>
      </c>
      <c r="V133">
        <f>[1]发票导入!V133&amp;""</f>
      </c>
      <c r="W133">
        <f>[1]发票导入!W133&amp;""</f>
      </c>
      <c r="Y133">
        <f>[1]发票导入!Y133&amp;""</f>
      </c>
      <c r="AA133">
        <f>[1]发票导入!AA133&amp;""</f>
      </c>
      <c r="AB133">
        <f>[1]发票导入!AB133</f>
        <v>0</v>
      </c>
      <c r="AC133">
        <f>[1]发票导入!AC133</f>
        <v>0</v>
      </c>
      <c r="AE133" s="22">
        <f t="shared" si="0"/>
      </c>
      <c r="AI133">
        <f>[1]发票导入!AI133&amp;""</f>
      </c>
      <c r="AJ133">
        <f>[1]发票导入!AJ133&amp;""</f>
      </c>
      <c r="AK133">
        <f>[1]发票导入!AK133</f>
        <v>0</v>
      </c>
      <c r="AL133">
        <f>[1]发票导入!AL133</f>
        <v>0</v>
      </c>
      <c r="AM133">
        <f>[1]发票导入!AM133</f>
        <v>0</v>
      </c>
      <c r="AN133" s="22">
        <f t="shared" si="1"/>
        <v>0</v>
      </c>
      <c r="AO133" s="22">
        <f t="shared" si="2"/>
        <v>0</v>
      </c>
    </row>
    <row r="134">
      <c r="C134">
        <f>[1]发票导入!C134&amp;""</f>
      </c>
      <c r="D134">
        <f>[1]发票导入!D134&amp;""</f>
      </c>
      <c r="O134">
        <f>[1]发票导入!O134&amp;""</f>
      </c>
      <c r="T134">
        <f>[1]发票导入!T134</f>
      </c>
      <c r="U134">
        <f>[1]发票导入!U134&amp;""</f>
      </c>
      <c r="V134">
        <f>[1]发票导入!V134&amp;""</f>
      </c>
      <c r="W134">
        <f>[1]发票导入!W134&amp;""</f>
      </c>
      <c r="Y134">
        <f>[1]发票导入!Y134&amp;""</f>
      </c>
      <c r="AA134">
        <f>[1]发票导入!AA134&amp;""</f>
      </c>
      <c r="AB134">
        <f>[1]发票导入!AB134</f>
        <v>0</v>
      </c>
      <c r="AC134">
        <f>[1]发票导入!AC134</f>
        <v>0</v>
      </c>
      <c r="AE134" s="22">
        <f t="shared" si="0"/>
      </c>
      <c r="AI134">
        <f>[1]发票导入!AI134&amp;""</f>
      </c>
      <c r="AJ134">
        <f>[1]发票导入!AJ134&amp;""</f>
      </c>
      <c r="AK134">
        <f>[1]发票导入!AK134</f>
        <v>0</v>
      </c>
      <c r="AL134">
        <f>[1]发票导入!AL134</f>
        <v>0</v>
      </c>
      <c r="AM134">
        <f>[1]发票导入!AM134</f>
        <v>0</v>
      </c>
      <c r="AN134" s="22">
        <f t="shared" si="1"/>
        <v>0</v>
      </c>
      <c r="AO134" s="22">
        <f t="shared" si="2"/>
        <v>0</v>
      </c>
    </row>
    <row r="135">
      <c r="C135">
        <f>[1]发票导入!C135&amp;""</f>
      </c>
      <c r="D135">
        <f>[1]发票导入!D135&amp;""</f>
      </c>
      <c r="O135">
        <f>[1]发票导入!O135&amp;""</f>
      </c>
      <c r="T135">
        <f>[1]发票导入!T135</f>
      </c>
      <c r="U135">
        <f>[1]发票导入!U135&amp;""</f>
      </c>
      <c r="V135">
        <f>[1]发票导入!V135&amp;""</f>
      </c>
      <c r="W135">
        <f>[1]发票导入!W135&amp;""</f>
      </c>
      <c r="Y135">
        <f>[1]发票导入!Y135&amp;""</f>
      </c>
      <c r="AA135">
        <f>[1]发票导入!AA135&amp;""</f>
      </c>
      <c r="AB135">
        <f>[1]发票导入!AB135</f>
        <v>0</v>
      </c>
      <c r="AC135">
        <f>[1]发票导入!AC135</f>
        <v>0</v>
      </c>
      <c r="AE135" s="22">
        <f t="shared" si="0"/>
      </c>
      <c r="AI135">
        <f>[1]发票导入!AI135&amp;""</f>
      </c>
      <c r="AJ135">
        <f>[1]发票导入!AJ135&amp;""</f>
      </c>
      <c r="AK135">
        <f>[1]发票导入!AK135</f>
        <v>0</v>
      </c>
      <c r="AL135">
        <f>[1]发票导入!AL135</f>
        <v>0</v>
      </c>
      <c r="AM135">
        <f>[1]发票导入!AM135</f>
        <v>0</v>
      </c>
      <c r="AN135" s="22">
        <f t="shared" si="1"/>
        <v>0</v>
      </c>
      <c r="AO135" s="22">
        <f t="shared" si="2"/>
        <v>0</v>
      </c>
    </row>
    <row r="136">
      <c r="C136">
        <f>[1]发票导入!C136&amp;""</f>
      </c>
      <c r="D136">
        <f>[1]发票导入!D136&amp;""</f>
      </c>
      <c r="O136">
        <f>[1]发票导入!O136&amp;""</f>
      </c>
      <c r="T136">
        <f>[1]发票导入!T136</f>
      </c>
      <c r="U136">
        <f>[1]发票导入!U136&amp;""</f>
      </c>
      <c r="V136">
        <f>[1]发票导入!V136&amp;""</f>
      </c>
      <c r="W136">
        <f>[1]发票导入!W136&amp;""</f>
      </c>
      <c r="Y136">
        <f>[1]发票导入!Y136&amp;""</f>
      </c>
      <c r="AA136">
        <f>[1]发票导入!AA136&amp;""</f>
      </c>
      <c r="AB136">
        <f>[1]发票导入!AB136</f>
        <v>0</v>
      </c>
      <c r="AC136">
        <f>[1]发票导入!AC136</f>
        <v>0</v>
      </c>
      <c r="AE136" s="22">
        <f t="shared" si="0"/>
      </c>
      <c r="AI136">
        <f>[1]发票导入!AI136&amp;""</f>
      </c>
      <c r="AJ136">
        <f>[1]发票导入!AJ136&amp;""</f>
      </c>
      <c r="AK136">
        <f>[1]发票导入!AK136</f>
        <v>0</v>
      </c>
      <c r="AL136">
        <f>[1]发票导入!AL136</f>
        <v>0</v>
      </c>
      <c r="AM136">
        <f>[1]发票导入!AM136</f>
        <v>0</v>
      </c>
      <c r="AN136" s="22">
        <f t="shared" si="1"/>
        <v>0</v>
      </c>
      <c r="AO136" s="22">
        <f t="shared" si="2"/>
        <v>0</v>
      </c>
    </row>
    <row r="137">
      <c r="C137">
        <f>[1]发票导入!C137&amp;""</f>
      </c>
      <c r="D137">
        <f>[1]发票导入!D137&amp;""</f>
      </c>
      <c r="O137">
        <f>[1]发票导入!O137&amp;""</f>
      </c>
      <c r="T137">
        <f>[1]发票导入!T137</f>
      </c>
      <c r="U137">
        <f>[1]发票导入!U137&amp;""</f>
      </c>
      <c r="V137">
        <f>[1]发票导入!V137&amp;""</f>
      </c>
      <c r="W137">
        <f>[1]发票导入!W137&amp;""</f>
      </c>
      <c r="Y137">
        <f>[1]发票导入!Y137&amp;""</f>
      </c>
      <c r="AA137">
        <f>[1]发票导入!AA137&amp;""</f>
      </c>
      <c r="AB137">
        <f>[1]发票导入!AB137</f>
        <v>0</v>
      </c>
      <c r="AC137">
        <f>[1]发票导入!AC137</f>
        <v>0</v>
      </c>
      <c r="AE137" s="22">
        <f t="shared" si="0"/>
      </c>
      <c r="AI137">
        <f>[1]发票导入!AI137&amp;""</f>
      </c>
      <c r="AJ137">
        <f>[1]发票导入!AJ137&amp;""</f>
      </c>
      <c r="AK137">
        <f>[1]发票导入!AK137</f>
        <v>0</v>
      </c>
      <c r="AL137">
        <f>[1]发票导入!AL137</f>
        <v>0</v>
      </c>
      <c r="AM137">
        <f>[1]发票导入!AM137</f>
        <v>0</v>
      </c>
      <c r="AN137" s="22">
        <f t="shared" si="1"/>
        <v>0</v>
      </c>
      <c r="AO137" s="22">
        <f t="shared" si="2"/>
        <v>0</v>
      </c>
    </row>
    <row r="138">
      <c r="C138">
        <f>[1]发票导入!C138&amp;""</f>
      </c>
      <c r="D138">
        <f>[1]发票导入!D138&amp;""</f>
      </c>
      <c r="O138">
        <f>[1]发票导入!O138&amp;""</f>
      </c>
      <c r="T138">
        <f>[1]发票导入!T138</f>
      </c>
      <c r="U138">
        <f>[1]发票导入!U138&amp;""</f>
      </c>
      <c r="V138">
        <f>[1]发票导入!V138&amp;""</f>
      </c>
      <c r="W138">
        <f>[1]发票导入!W138&amp;""</f>
      </c>
      <c r="Y138">
        <f>[1]发票导入!Y138&amp;""</f>
      </c>
      <c r="AA138">
        <f>[1]发票导入!AA138&amp;""</f>
      </c>
      <c r="AB138">
        <f>[1]发票导入!AB138</f>
        <v>0</v>
      </c>
      <c r="AC138">
        <f>[1]发票导入!AC138</f>
        <v>0</v>
      </c>
      <c r="AE138" s="22">
        <f t="shared" si="0"/>
      </c>
      <c r="AI138">
        <f>[1]发票导入!AI138&amp;""</f>
      </c>
      <c r="AJ138">
        <f>[1]发票导入!AJ138&amp;""</f>
      </c>
      <c r="AK138">
        <f>[1]发票导入!AK138</f>
        <v>0</v>
      </c>
      <c r="AL138">
        <f>[1]发票导入!AL138</f>
        <v>0</v>
      </c>
      <c r="AM138">
        <f>[1]发票导入!AM138</f>
        <v>0</v>
      </c>
      <c r="AN138" s="22">
        <f t="shared" si="1"/>
        <v>0</v>
      </c>
      <c r="AO138" s="22">
        <f t="shared" si="2"/>
        <v>0</v>
      </c>
    </row>
    <row r="139">
      <c r="C139">
        <f>[1]发票导入!C139&amp;""</f>
      </c>
      <c r="D139">
        <f>[1]发票导入!D139&amp;""</f>
      </c>
      <c r="O139">
        <f>[1]发票导入!O139&amp;""</f>
      </c>
      <c r="T139">
        <f>[1]发票导入!T139</f>
      </c>
      <c r="U139">
        <f>[1]发票导入!U139&amp;""</f>
      </c>
      <c r="V139">
        <f>[1]发票导入!V139&amp;""</f>
      </c>
      <c r="W139">
        <f>[1]发票导入!W139&amp;""</f>
      </c>
      <c r="Y139">
        <f>[1]发票导入!Y139&amp;""</f>
      </c>
      <c r="AA139">
        <f>[1]发票导入!AA139&amp;""</f>
      </c>
      <c r="AB139">
        <f>[1]发票导入!AB139</f>
        <v>0</v>
      </c>
      <c r="AC139">
        <f>[1]发票导入!AC139</f>
        <v>0</v>
      </c>
      <c r="AE139" s="22">
        <f t="shared" si="0"/>
      </c>
      <c r="AI139">
        <f>[1]发票导入!AI139&amp;""</f>
      </c>
      <c r="AJ139">
        <f>[1]发票导入!AJ139&amp;""</f>
      </c>
      <c r="AK139">
        <f>[1]发票导入!AK139</f>
        <v>0</v>
      </c>
      <c r="AL139">
        <f>[1]发票导入!AL139</f>
        <v>0</v>
      </c>
      <c r="AM139">
        <f>[1]发票导入!AM139</f>
        <v>0</v>
      </c>
      <c r="AN139" s="22">
        <f t="shared" si="1"/>
        <v>0</v>
      </c>
      <c r="AO139" s="22">
        <f t="shared" si="2"/>
        <v>0</v>
      </c>
    </row>
    <row r="140">
      <c r="C140">
        <f>[1]发票导入!C140&amp;""</f>
      </c>
      <c r="D140">
        <f>[1]发票导入!D140&amp;""</f>
      </c>
      <c r="O140">
        <f>[1]发票导入!O140&amp;""</f>
      </c>
      <c r="T140">
        <f>[1]发票导入!T140</f>
      </c>
      <c r="U140">
        <f>[1]发票导入!U140&amp;""</f>
      </c>
      <c r="V140">
        <f>[1]发票导入!V140&amp;""</f>
      </c>
      <c r="W140">
        <f>[1]发票导入!W140&amp;""</f>
      </c>
      <c r="Y140">
        <f>[1]发票导入!Y140&amp;""</f>
      </c>
      <c r="AA140">
        <f>[1]发票导入!AA140&amp;""</f>
      </c>
      <c r="AB140">
        <f>[1]发票导入!AB140</f>
        <v>0</v>
      </c>
      <c r="AC140">
        <f>[1]发票导入!AC140</f>
        <v>0</v>
      </c>
      <c r="AE140" s="22">
        <f t="shared" si="0"/>
      </c>
      <c r="AI140">
        <f>[1]发票导入!AI140&amp;""</f>
      </c>
      <c r="AJ140">
        <f>[1]发票导入!AJ140&amp;""</f>
      </c>
      <c r="AK140">
        <f>[1]发票导入!AK140</f>
        <v>0</v>
      </c>
      <c r="AL140">
        <f>[1]发票导入!AL140</f>
        <v>0</v>
      </c>
      <c r="AM140">
        <f>[1]发票导入!AM140</f>
        <v>0</v>
      </c>
      <c r="AN140" s="22">
        <f t="shared" si="1"/>
        <v>0</v>
      </c>
      <c r="AO140" s="22">
        <f t="shared" si="2"/>
        <v>0</v>
      </c>
    </row>
    <row r="141">
      <c r="C141">
        <f>[1]发票导入!C141&amp;""</f>
      </c>
      <c r="D141">
        <f>[1]发票导入!D141&amp;""</f>
      </c>
      <c r="O141">
        <f>[1]发票导入!O141&amp;""</f>
      </c>
      <c r="T141">
        <f>[1]发票导入!T141</f>
      </c>
      <c r="U141">
        <f>[1]发票导入!U141&amp;""</f>
      </c>
      <c r="V141">
        <f>[1]发票导入!V141&amp;""</f>
      </c>
      <c r="W141">
        <f>[1]发票导入!W141&amp;""</f>
      </c>
      <c r="Y141">
        <f>[1]发票导入!Y141&amp;""</f>
      </c>
      <c r="AA141">
        <f>[1]发票导入!AA141&amp;""</f>
      </c>
      <c r="AB141">
        <f>[1]发票导入!AB141</f>
        <v>0</v>
      </c>
      <c r="AC141">
        <f>[1]发票导入!AC141</f>
        <v>0</v>
      </c>
      <c r="AE141" s="22">
        <f t="shared" si="0"/>
      </c>
      <c r="AI141">
        <f>[1]发票导入!AI141&amp;""</f>
      </c>
      <c r="AJ141">
        <f>[1]发票导入!AJ141&amp;""</f>
      </c>
      <c r="AK141">
        <f>[1]发票导入!AK141</f>
        <v>0</v>
      </c>
      <c r="AL141">
        <f>[1]发票导入!AL141</f>
        <v>0</v>
      </c>
      <c r="AM141">
        <f>[1]发票导入!AM141</f>
        <v>0</v>
      </c>
      <c r="AN141" s="22">
        <f t="shared" si="1"/>
        <v>0</v>
      </c>
      <c r="AO141" s="22">
        <f t="shared" si="2"/>
        <v>0</v>
      </c>
    </row>
    <row r="142">
      <c r="C142">
        <f>[1]发票导入!C142&amp;""</f>
      </c>
      <c r="D142">
        <f>[1]发票导入!D142&amp;""</f>
      </c>
      <c r="O142">
        <f>[1]发票导入!O142&amp;""</f>
      </c>
      <c r="T142">
        <f>[1]发票导入!T142</f>
      </c>
      <c r="U142">
        <f>[1]发票导入!U142&amp;""</f>
      </c>
      <c r="V142">
        <f>[1]发票导入!V142&amp;""</f>
      </c>
      <c r="W142">
        <f>[1]发票导入!W142&amp;""</f>
      </c>
      <c r="Y142">
        <f>[1]发票导入!Y142&amp;""</f>
      </c>
      <c r="AA142">
        <f>[1]发票导入!AA142&amp;""</f>
      </c>
      <c r="AB142">
        <f>[1]发票导入!AB142</f>
        <v>0</v>
      </c>
      <c r="AC142">
        <f>[1]发票导入!AC142</f>
        <v>0</v>
      </c>
      <c r="AE142" s="22">
        <f t="shared" si="0"/>
      </c>
      <c r="AI142">
        <f>[1]发票导入!AI142&amp;""</f>
      </c>
      <c r="AJ142">
        <f>[1]发票导入!AJ142&amp;""</f>
      </c>
      <c r="AK142">
        <f>[1]发票导入!AK142</f>
        <v>0</v>
      </c>
      <c r="AL142">
        <f>[1]发票导入!AL142</f>
        <v>0</v>
      </c>
      <c r="AM142">
        <f>[1]发票导入!AM142</f>
        <v>0</v>
      </c>
      <c r="AN142" s="22">
        <f t="shared" si="1"/>
        <v>0</v>
      </c>
      <c r="AO142" s="22">
        <f t="shared" si="2"/>
        <v>0</v>
      </c>
    </row>
    <row r="143">
      <c r="C143">
        <f>[1]发票导入!C143&amp;""</f>
      </c>
      <c r="D143">
        <f>[1]发票导入!D143&amp;""</f>
      </c>
      <c r="O143">
        <f>[1]发票导入!O143&amp;""</f>
      </c>
      <c r="T143">
        <f>[1]发票导入!T143</f>
      </c>
      <c r="U143">
        <f>[1]发票导入!U143&amp;""</f>
      </c>
      <c r="V143">
        <f>[1]发票导入!V143&amp;""</f>
      </c>
      <c r="W143">
        <f>[1]发票导入!W143&amp;""</f>
      </c>
      <c r="Y143">
        <f>[1]发票导入!Y143&amp;""</f>
      </c>
      <c r="AA143">
        <f>[1]发票导入!AA143&amp;""</f>
      </c>
      <c r="AB143">
        <f>[1]发票导入!AB143</f>
        <v>0</v>
      </c>
      <c r="AC143">
        <f>[1]发票导入!AC143</f>
        <v>0</v>
      </c>
      <c r="AE143" s="22">
        <f t="shared" si="0"/>
      </c>
      <c r="AI143">
        <f>[1]发票导入!AI143&amp;""</f>
      </c>
      <c r="AJ143">
        <f>[1]发票导入!AJ143&amp;""</f>
      </c>
      <c r="AK143">
        <f>[1]发票导入!AK143</f>
        <v>0</v>
      </c>
      <c r="AL143">
        <f>[1]发票导入!AL143</f>
        <v>0</v>
      </c>
      <c r="AM143">
        <f>[1]发票导入!AM143</f>
        <v>0</v>
      </c>
      <c r="AN143" s="22">
        <f t="shared" si="1"/>
        <v>0</v>
      </c>
      <c r="AO143" s="22">
        <f t="shared" si="2"/>
        <v>0</v>
      </c>
    </row>
    <row r="144">
      <c r="C144">
        <f>[1]发票导入!C144&amp;""</f>
      </c>
      <c r="D144">
        <f>[1]发票导入!D144&amp;""</f>
      </c>
      <c r="O144">
        <f>[1]发票导入!O144&amp;""</f>
      </c>
      <c r="T144">
        <f>[1]发票导入!T144</f>
      </c>
      <c r="U144">
        <f>[1]发票导入!U144&amp;""</f>
      </c>
      <c r="V144">
        <f>[1]发票导入!V144&amp;""</f>
      </c>
      <c r="W144">
        <f>[1]发票导入!W144&amp;""</f>
      </c>
      <c r="Y144">
        <f>[1]发票导入!Y144&amp;""</f>
      </c>
      <c r="AA144">
        <f>[1]发票导入!AA144&amp;""</f>
      </c>
      <c r="AB144">
        <f>[1]发票导入!AB144</f>
        <v>0</v>
      </c>
      <c r="AC144">
        <f>[1]发票导入!AC144</f>
        <v>0</v>
      </c>
      <c r="AE144" s="22">
        <f t="shared" si="0"/>
      </c>
      <c r="AI144">
        <f>[1]发票导入!AI144&amp;""</f>
      </c>
      <c r="AJ144">
        <f>[1]发票导入!AJ144&amp;""</f>
      </c>
      <c r="AK144">
        <f>[1]发票导入!AK144</f>
        <v>0</v>
      </c>
      <c r="AL144">
        <f>[1]发票导入!AL144</f>
        <v>0</v>
      </c>
      <c r="AM144">
        <f>[1]发票导入!AM144</f>
        <v>0</v>
      </c>
      <c r="AN144" s="22">
        <f t="shared" si="1"/>
        <v>0</v>
      </c>
      <c r="AO144" s="22">
        <f t="shared" si="2"/>
        <v>0</v>
      </c>
    </row>
    <row r="145">
      <c r="C145">
        <f>[1]发票导入!C145&amp;""</f>
      </c>
      <c r="D145">
        <f>[1]发票导入!D145&amp;""</f>
      </c>
      <c r="O145">
        <f>[1]发票导入!O145&amp;""</f>
      </c>
      <c r="T145">
        <f>[1]发票导入!T145</f>
      </c>
      <c r="U145">
        <f>[1]发票导入!U145&amp;""</f>
      </c>
      <c r="V145">
        <f>[1]发票导入!V145&amp;""</f>
      </c>
      <c r="W145">
        <f>[1]发票导入!W145&amp;""</f>
      </c>
      <c r="Y145">
        <f>[1]发票导入!Y145&amp;""</f>
      </c>
      <c r="AA145">
        <f>[1]发票导入!AA145&amp;""</f>
      </c>
      <c r="AB145">
        <f>[1]发票导入!AB145</f>
        <v>0</v>
      </c>
      <c r="AC145">
        <f>[1]发票导入!AC145</f>
        <v>0</v>
      </c>
      <c r="AE145" s="22">
        <f t="shared" si="0"/>
      </c>
      <c r="AI145">
        <f>[1]发票导入!AI145&amp;""</f>
      </c>
      <c r="AJ145">
        <f>[1]发票导入!AJ145&amp;""</f>
      </c>
      <c r="AK145">
        <f>[1]发票导入!AK145</f>
        <v>0</v>
      </c>
      <c r="AL145">
        <f>[1]发票导入!AL145</f>
        <v>0</v>
      </c>
      <c r="AM145">
        <f>[1]发票导入!AM145</f>
        <v>0</v>
      </c>
      <c r="AN145" s="22">
        <f t="shared" si="1"/>
        <v>0</v>
      </c>
      <c r="AO145" s="22">
        <f t="shared" si="2"/>
        <v>0</v>
      </c>
    </row>
    <row r="146">
      <c r="C146">
        <f>[1]发票导入!C146&amp;""</f>
      </c>
      <c r="D146">
        <f>[1]发票导入!D146&amp;""</f>
      </c>
      <c r="O146">
        <f>[1]发票导入!O146&amp;""</f>
      </c>
      <c r="T146">
        <f>[1]发票导入!T146</f>
      </c>
      <c r="U146">
        <f>[1]发票导入!U146&amp;""</f>
      </c>
      <c r="V146">
        <f>[1]发票导入!V146&amp;""</f>
      </c>
      <c r="W146">
        <f>[1]发票导入!W146&amp;""</f>
      </c>
      <c r="Y146">
        <f>[1]发票导入!Y146&amp;""</f>
      </c>
      <c r="AA146">
        <f>[1]发票导入!AA146&amp;""</f>
      </c>
      <c r="AB146">
        <f>[1]发票导入!AB146</f>
        <v>0</v>
      </c>
      <c r="AC146">
        <f>[1]发票导入!AC146</f>
        <v>0</v>
      </c>
      <c r="AE146" s="22">
        <f t="shared" si="0"/>
      </c>
      <c r="AI146">
        <f>[1]发票导入!AI146&amp;""</f>
      </c>
      <c r="AJ146">
        <f>[1]发票导入!AJ146&amp;""</f>
      </c>
      <c r="AK146">
        <f>[1]发票导入!AK146</f>
        <v>0</v>
      </c>
      <c r="AL146">
        <f>[1]发票导入!AL146</f>
        <v>0</v>
      </c>
      <c r="AM146">
        <f>[1]发票导入!AM146</f>
        <v>0</v>
      </c>
      <c r="AN146" s="22">
        <f t="shared" si="1"/>
        <v>0</v>
      </c>
      <c r="AO146" s="22">
        <f t="shared" si="2"/>
        <v>0</v>
      </c>
    </row>
    <row r="147">
      <c r="C147">
        <f>[1]发票导入!C147&amp;""</f>
      </c>
      <c r="D147">
        <f>[1]发票导入!D147&amp;""</f>
      </c>
      <c r="O147">
        <f>[1]发票导入!O147&amp;""</f>
      </c>
      <c r="T147">
        <f>[1]发票导入!T147</f>
      </c>
      <c r="U147">
        <f>[1]发票导入!U147&amp;""</f>
      </c>
      <c r="V147">
        <f>[1]发票导入!V147&amp;""</f>
      </c>
      <c r="W147">
        <f>[1]发票导入!W147&amp;""</f>
      </c>
      <c r="Y147">
        <f>[1]发票导入!Y147&amp;""</f>
      </c>
      <c r="AA147">
        <f>[1]发票导入!AA147&amp;""</f>
      </c>
      <c r="AB147">
        <f>[1]发票导入!AB147</f>
        <v>0</v>
      </c>
      <c r="AC147">
        <f>[1]发票导入!AC147</f>
        <v>0</v>
      </c>
      <c r="AE147" s="22">
        <f t="shared" si="0"/>
      </c>
      <c r="AI147">
        <f>[1]发票导入!AI147&amp;""</f>
      </c>
      <c r="AJ147">
        <f>[1]发票导入!AJ147&amp;""</f>
      </c>
      <c r="AK147">
        <f>[1]发票导入!AK147</f>
        <v>0</v>
      </c>
      <c r="AL147">
        <f>[1]发票导入!AL147</f>
        <v>0</v>
      </c>
      <c r="AM147">
        <f>[1]发票导入!AM147</f>
        <v>0</v>
      </c>
      <c r="AN147" s="22">
        <f t="shared" si="1"/>
        <v>0</v>
      </c>
      <c r="AO147" s="22">
        <f t="shared" si="2"/>
        <v>0</v>
      </c>
    </row>
    <row r="148">
      <c r="C148">
        <f>[1]发票导入!C148&amp;""</f>
      </c>
      <c r="D148">
        <f>[1]发票导入!D148&amp;""</f>
      </c>
      <c r="O148">
        <f>[1]发票导入!O148&amp;""</f>
      </c>
      <c r="T148">
        <f>[1]发票导入!T148</f>
      </c>
      <c r="U148">
        <f>[1]发票导入!U148&amp;""</f>
      </c>
      <c r="V148">
        <f>[1]发票导入!V148&amp;""</f>
      </c>
      <c r="W148">
        <f>[1]发票导入!W148&amp;""</f>
      </c>
      <c r="Y148">
        <f>[1]发票导入!Y148&amp;""</f>
      </c>
      <c r="AA148">
        <f>[1]发票导入!AA148&amp;""</f>
      </c>
      <c r="AB148">
        <f>[1]发票导入!AB148</f>
        <v>0</v>
      </c>
      <c r="AC148">
        <f>[1]发票导入!AC148</f>
        <v>0</v>
      </c>
      <c r="AE148" s="22">
        <f t="shared" si="0"/>
      </c>
      <c r="AI148">
        <f>[1]发票导入!AI148&amp;""</f>
      </c>
      <c r="AJ148">
        <f>[1]发票导入!AJ148&amp;""</f>
      </c>
      <c r="AK148">
        <f>[1]发票导入!AK148</f>
        <v>0</v>
      </c>
      <c r="AL148">
        <f>[1]发票导入!AL148</f>
        <v>0</v>
      </c>
      <c r="AM148">
        <f>[1]发票导入!AM148</f>
        <v>0</v>
      </c>
      <c r="AN148" s="22">
        <f t="shared" si="1"/>
        <v>0</v>
      </c>
      <c r="AO148" s="22">
        <f t="shared" si="2"/>
        <v>0</v>
      </c>
    </row>
    <row r="149">
      <c r="C149">
        <f>[1]发票导入!C149&amp;""</f>
      </c>
      <c r="D149">
        <f>[1]发票导入!D149&amp;""</f>
      </c>
      <c r="O149">
        <f>[1]发票导入!O149&amp;""</f>
      </c>
      <c r="T149">
        <f>[1]发票导入!T149</f>
      </c>
      <c r="U149">
        <f>[1]发票导入!U149&amp;""</f>
      </c>
      <c r="V149">
        <f>[1]发票导入!V149&amp;""</f>
      </c>
      <c r="W149">
        <f>[1]发票导入!W149&amp;""</f>
      </c>
      <c r="Y149">
        <f>[1]发票导入!Y149&amp;""</f>
      </c>
      <c r="AA149">
        <f>[1]发票导入!AA149&amp;""</f>
      </c>
      <c r="AB149">
        <f>[1]发票导入!AB149</f>
        <v>0</v>
      </c>
      <c r="AC149">
        <f>[1]发票导入!AC149</f>
        <v>0</v>
      </c>
      <c r="AE149" s="22">
        <f t="shared" si="0"/>
      </c>
      <c r="AI149">
        <f>[1]发票导入!AI149&amp;""</f>
      </c>
      <c r="AJ149">
        <f>[1]发票导入!AJ149&amp;""</f>
      </c>
      <c r="AK149">
        <f>[1]发票导入!AK149</f>
        <v>0</v>
      </c>
      <c r="AL149">
        <f>[1]发票导入!AL149</f>
        <v>0</v>
      </c>
      <c r="AM149">
        <f>[1]发票导入!AM149</f>
        <v>0</v>
      </c>
      <c r="AN149" s="22">
        <f t="shared" si="1"/>
        <v>0</v>
      </c>
      <c r="AO149" s="22">
        <f t="shared" si="2"/>
        <v>0</v>
      </c>
    </row>
    <row r="150">
      <c r="C150">
        <f>[1]发票导入!C150&amp;""</f>
      </c>
      <c r="D150">
        <f>[1]发票导入!D150&amp;""</f>
      </c>
      <c r="O150">
        <f>[1]发票导入!O150&amp;""</f>
      </c>
      <c r="T150">
        <f>[1]发票导入!T150</f>
      </c>
      <c r="U150">
        <f>[1]发票导入!U150&amp;""</f>
      </c>
      <c r="V150">
        <f>[1]发票导入!V150&amp;""</f>
      </c>
      <c r="W150">
        <f>[1]发票导入!W150&amp;""</f>
      </c>
      <c r="Y150">
        <f>[1]发票导入!Y150&amp;""</f>
      </c>
      <c r="AA150">
        <f>[1]发票导入!AA150&amp;""</f>
      </c>
      <c r="AB150">
        <f>[1]发票导入!AB150</f>
        <v>0</v>
      </c>
      <c r="AC150">
        <f>[1]发票导入!AC150</f>
        <v>0</v>
      </c>
      <c r="AE150" s="22">
        <f t="shared" si="0"/>
      </c>
      <c r="AI150">
        <f>[1]发票导入!AI150&amp;""</f>
      </c>
      <c r="AJ150">
        <f>[1]发票导入!AJ150&amp;""</f>
      </c>
      <c r="AK150">
        <f>[1]发票导入!AK150</f>
        <v>0</v>
      </c>
      <c r="AL150">
        <f>[1]发票导入!AL150</f>
        <v>0</v>
      </c>
      <c r="AM150">
        <f>[1]发票导入!AM150</f>
        <v>0</v>
      </c>
      <c r="AN150" s="22">
        <f t="shared" si="1"/>
        <v>0</v>
      </c>
      <c r="AO150" s="22">
        <f t="shared" si="2"/>
        <v>0</v>
      </c>
    </row>
    <row r="151">
      <c r="C151">
        <f>[1]发票导入!C151&amp;""</f>
      </c>
      <c r="D151">
        <f>[1]发票导入!D151&amp;""</f>
      </c>
      <c r="O151">
        <f>[1]发票导入!O151&amp;""</f>
      </c>
      <c r="T151">
        <f>[1]发票导入!T151</f>
      </c>
      <c r="U151">
        <f>[1]发票导入!U151&amp;""</f>
      </c>
      <c r="V151">
        <f>[1]发票导入!V151&amp;""</f>
      </c>
      <c r="W151">
        <f>[1]发票导入!W151&amp;""</f>
      </c>
      <c r="Y151">
        <f>[1]发票导入!Y151&amp;""</f>
      </c>
      <c r="AA151">
        <f>[1]发票导入!AA151&amp;""</f>
      </c>
      <c r="AB151">
        <f>[1]发票导入!AB151</f>
        <v>0</v>
      </c>
      <c r="AC151">
        <f>[1]发票导入!AC151</f>
        <v>0</v>
      </c>
      <c r="AE151" s="22">
        <f t="shared" si="0"/>
      </c>
      <c r="AI151">
        <f>[1]发票导入!AI151&amp;""</f>
      </c>
      <c r="AJ151">
        <f>[1]发票导入!AJ151&amp;""</f>
      </c>
      <c r="AK151">
        <f>[1]发票导入!AK151</f>
        <v>0</v>
      </c>
      <c r="AL151">
        <f>[1]发票导入!AL151</f>
        <v>0</v>
      </c>
      <c r="AM151">
        <f>[1]发票导入!AM151</f>
        <v>0</v>
      </c>
      <c r="AN151" s="22">
        <f t="shared" si="1"/>
        <v>0</v>
      </c>
      <c r="AO151" s="22">
        <f t="shared" si="2"/>
        <v>0</v>
      </c>
    </row>
    <row r="152">
      <c r="C152">
        <f>[1]发票导入!C152&amp;""</f>
      </c>
      <c r="D152">
        <f>[1]发票导入!D152&amp;""</f>
      </c>
      <c r="O152">
        <f>[1]发票导入!O152&amp;""</f>
      </c>
      <c r="T152">
        <f>[1]发票导入!T152</f>
      </c>
      <c r="U152">
        <f>[1]发票导入!U152&amp;""</f>
      </c>
      <c r="V152">
        <f>[1]发票导入!V152&amp;""</f>
      </c>
      <c r="W152">
        <f>[1]发票导入!W152&amp;""</f>
      </c>
      <c r="Y152">
        <f>[1]发票导入!Y152&amp;""</f>
      </c>
      <c r="AA152">
        <f>[1]发票导入!AA152&amp;""</f>
      </c>
      <c r="AB152">
        <f>[1]发票导入!AB152</f>
        <v>0</v>
      </c>
      <c r="AC152">
        <f>[1]发票导入!AC152</f>
        <v>0</v>
      </c>
      <c r="AE152" s="22">
        <f t="shared" si="0"/>
      </c>
      <c r="AI152">
        <f>[1]发票导入!AI152&amp;""</f>
      </c>
      <c r="AJ152">
        <f>[1]发票导入!AJ152&amp;""</f>
      </c>
      <c r="AK152">
        <f>[1]发票导入!AK152</f>
        <v>0</v>
      </c>
      <c r="AL152">
        <f>[1]发票导入!AL152</f>
        <v>0</v>
      </c>
      <c r="AM152">
        <f>[1]发票导入!AM152</f>
        <v>0</v>
      </c>
      <c r="AN152" s="22">
        <f t="shared" si="1"/>
        <v>0</v>
      </c>
      <c r="AO152" s="22">
        <f t="shared" si="2"/>
        <v>0</v>
      </c>
    </row>
    <row r="153">
      <c r="C153">
        <f>[1]发票导入!C153&amp;""</f>
      </c>
      <c r="D153">
        <f>[1]发票导入!D153&amp;""</f>
      </c>
      <c r="O153">
        <f>[1]发票导入!O153&amp;""</f>
      </c>
      <c r="T153">
        <f>[1]发票导入!T153</f>
      </c>
      <c r="U153">
        <f>[1]发票导入!U153&amp;""</f>
      </c>
      <c r="V153">
        <f>[1]发票导入!V153&amp;""</f>
      </c>
      <c r="W153">
        <f>[1]发票导入!W153&amp;""</f>
      </c>
      <c r="Y153">
        <f>[1]发票导入!Y153&amp;""</f>
      </c>
      <c r="AA153">
        <f>[1]发票导入!AA153&amp;""</f>
      </c>
      <c r="AB153">
        <f>[1]发票导入!AB153</f>
        <v>0</v>
      </c>
      <c r="AC153">
        <f>[1]发票导入!AC153</f>
        <v>0</v>
      </c>
      <c r="AE153" s="22">
        <f t="shared" si="0"/>
      </c>
      <c r="AI153">
        <f>[1]发票导入!AI153&amp;""</f>
      </c>
      <c r="AJ153">
        <f>[1]发票导入!AJ153&amp;""</f>
      </c>
      <c r="AK153">
        <f>[1]发票导入!AK153</f>
        <v>0</v>
      </c>
      <c r="AL153">
        <f>[1]发票导入!AL153</f>
        <v>0</v>
      </c>
      <c r="AM153">
        <f>[1]发票导入!AM153</f>
        <v>0</v>
      </c>
      <c r="AN153" s="22">
        <f t="shared" si="1"/>
        <v>0</v>
      </c>
      <c r="AO153" s="22">
        <f t="shared" si="2"/>
        <v>0</v>
      </c>
    </row>
    <row r="154">
      <c r="C154">
        <f>[1]发票导入!C154&amp;""</f>
      </c>
      <c r="D154">
        <f>[1]发票导入!D154&amp;""</f>
      </c>
      <c r="O154">
        <f>[1]发票导入!O154&amp;""</f>
      </c>
      <c r="T154">
        <f>[1]发票导入!T154</f>
      </c>
      <c r="U154">
        <f>[1]发票导入!U154&amp;""</f>
      </c>
      <c r="V154">
        <f>[1]发票导入!V154&amp;""</f>
      </c>
      <c r="W154">
        <f>[1]发票导入!W154&amp;""</f>
      </c>
      <c r="Y154">
        <f>[1]发票导入!Y154&amp;""</f>
      </c>
      <c r="AA154">
        <f>[1]发票导入!AA154&amp;""</f>
      </c>
      <c r="AB154">
        <f>[1]发票导入!AB154</f>
        <v>0</v>
      </c>
      <c r="AC154">
        <f>[1]发票导入!AC154</f>
        <v>0</v>
      </c>
      <c r="AE154" s="22">
        <f t="shared" si="0"/>
      </c>
      <c r="AI154">
        <f>[1]发票导入!AI154&amp;""</f>
      </c>
      <c r="AJ154">
        <f>[1]发票导入!AJ154&amp;""</f>
      </c>
      <c r="AK154">
        <f>[1]发票导入!AK154</f>
        <v>0</v>
      </c>
      <c r="AL154">
        <f>[1]发票导入!AL154</f>
        <v>0</v>
      </c>
      <c r="AM154">
        <f>[1]发票导入!AM154</f>
        <v>0</v>
      </c>
      <c r="AN154" s="22">
        <f t="shared" si="1"/>
        <v>0</v>
      </c>
      <c r="AO154" s="22">
        <f t="shared" si="2"/>
        <v>0</v>
      </c>
    </row>
    <row r="155">
      <c r="C155">
        <f>[1]发票导入!C155&amp;""</f>
      </c>
      <c r="D155">
        <f>[1]发票导入!D155&amp;""</f>
      </c>
      <c r="O155">
        <f>[1]发票导入!O155&amp;""</f>
      </c>
      <c r="T155">
        <f>[1]发票导入!T155</f>
      </c>
      <c r="U155">
        <f>[1]发票导入!U155&amp;""</f>
      </c>
      <c r="V155">
        <f>[1]发票导入!V155&amp;""</f>
      </c>
      <c r="W155">
        <f>[1]发票导入!W155&amp;""</f>
      </c>
      <c r="Y155">
        <f>[1]发票导入!Y155&amp;""</f>
      </c>
      <c r="AA155">
        <f>[1]发票导入!AA155&amp;""</f>
      </c>
      <c r="AB155">
        <f>[1]发票导入!AB155</f>
        <v>0</v>
      </c>
      <c r="AC155">
        <f>[1]发票导入!AC155</f>
        <v>0</v>
      </c>
      <c r="AE155" s="22">
        <f t="shared" si="0"/>
      </c>
      <c r="AI155">
        <f>[1]发票导入!AI155&amp;""</f>
      </c>
      <c r="AJ155">
        <f>[1]发票导入!AJ155&amp;""</f>
      </c>
      <c r="AK155">
        <f>[1]发票导入!AK155</f>
        <v>0</v>
      </c>
      <c r="AL155">
        <f>[1]发票导入!AL155</f>
        <v>0</v>
      </c>
      <c r="AM155">
        <f>[1]发票导入!AM155</f>
        <v>0</v>
      </c>
      <c r="AN155" s="22">
        <f t="shared" si="1"/>
        <v>0</v>
      </c>
      <c r="AO155" s="22">
        <f t="shared" si="2"/>
        <v>0</v>
      </c>
    </row>
    <row r="156">
      <c r="C156">
        <f>[1]发票导入!C156&amp;""</f>
      </c>
      <c r="D156">
        <f>[1]发票导入!D156&amp;""</f>
      </c>
      <c r="O156">
        <f>[1]发票导入!O156&amp;""</f>
      </c>
      <c r="T156">
        <f>[1]发票导入!T156</f>
      </c>
      <c r="U156">
        <f>[1]发票导入!U156&amp;""</f>
      </c>
      <c r="V156">
        <f>[1]发票导入!V156&amp;""</f>
      </c>
      <c r="W156">
        <f>[1]发票导入!W156&amp;""</f>
      </c>
      <c r="Y156">
        <f>[1]发票导入!Y156&amp;""</f>
      </c>
      <c r="AA156">
        <f>[1]发票导入!AA156&amp;""</f>
      </c>
      <c r="AB156">
        <f>[1]发票导入!AB156</f>
        <v>0</v>
      </c>
      <c r="AC156">
        <f>[1]发票导入!AC156</f>
        <v>0</v>
      </c>
      <c r="AE156" s="22">
        <f t="shared" si="0"/>
      </c>
      <c r="AI156">
        <f>[1]发票导入!AI156&amp;""</f>
      </c>
      <c r="AJ156">
        <f>[1]发票导入!AJ156&amp;""</f>
      </c>
      <c r="AK156">
        <f>[1]发票导入!AK156</f>
        <v>0</v>
      </c>
      <c r="AL156">
        <f>[1]发票导入!AL156</f>
        <v>0</v>
      </c>
      <c r="AM156">
        <f>[1]发票导入!AM156</f>
        <v>0</v>
      </c>
      <c r="AN156" s="22">
        <f t="shared" si="1"/>
        <v>0</v>
      </c>
      <c r="AO156" s="22">
        <f t="shared" si="2"/>
        <v>0</v>
      </c>
    </row>
    <row r="157">
      <c r="C157">
        <f>[1]发票导入!C157&amp;""</f>
      </c>
      <c r="D157">
        <f>[1]发票导入!D157&amp;""</f>
      </c>
      <c r="O157">
        <f>[1]发票导入!O157&amp;""</f>
      </c>
      <c r="T157">
        <f>[1]发票导入!T157</f>
      </c>
      <c r="U157">
        <f>[1]发票导入!U157&amp;""</f>
      </c>
      <c r="V157">
        <f>[1]发票导入!V157&amp;""</f>
      </c>
      <c r="W157">
        <f>[1]发票导入!W157&amp;""</f>
      </c>
      <c r="Y157">
        <f>[1]发票导入!Y157&amp;""</f>
      </c>
      <c r="AA157">
        <f>[1]发票导入!AA157&amp;""</f>
      </c>
      <c r="AB157">
        <f>[1]发票导入!AB157</f>
        <v>0</v>
      </c>
      <c r="AC157">
        <f>[1]发票导入!AC157</f>
        <v>0</v>
      </c>
      <c r="AE157" s="22">
        <f t="shared" si="0"/>
      </c>
      <c r="AI157">
        <f>[1]发票导入!AI157&amp;""</f>
      </c>
      <c r="AJ157">
        <f>[1]发票导入!AJ157&amp;""</f>
      </c>
      <c r="AK157">
        <f>[1]发票导入!AK157</f>
        <v>0</v>
      </c>
      <c r="AL157">
        <f>[1]发票导入!AL157</f>
        <v>0</v>
      </c>
      <c r="AM157">
        <f>[1]发票导入!AM157</f>
        <v>0</v>
      </c>
      <c r="AN157" s="22">
        <f t="shared" si="1"/>
        <v>0</v>
      </c>
      <c r="AO157" s="22">
        <f t="shared" si="2"/>
        <v>0</v>
      </c>
    </row>
    <row r="158">
      <c r="C158">
        <f>[1]发票导入!C158&amp;""</f>
      </c>
      <c r="D158">
        <f>[1]发票导入!D158&amp;""</f>
      </c>
      <c r="O158">
        <f>[1]发票导入!O158&amp;""</f>
      </c>
      <c r="T158">
        <f>[1]发票导入!T158</f>
      </c>
      <c r="U158">
        <f>[1]发票导入!U158&amp;""</f>
      </c>
      <c r="V158">
        <f>[1]发票导入!V158&amp;""</f>
      </c>
      <c r="W158">
        <f>[1]发票导入!W158&amp;""</f>
      </c>
      <c r="Y158">
        <f>[1]发票导入!Y158&amp;""</f>
      </c>
      <c r="AA158">
        <f>[1]发票导入!AA158&amp;""</f>
      </c>
      <c r="AB158">
        <f>[1]发票导入!AB158</f>
        <v>0</v>
      </c>
      <c r="AC158">
        <f>[1]发票导入!AC158</f>
        <v>0</v>
      </c>
      <c r="AE158" s="22">
        <f t="shared" si="0"/>
      </c>
      <c r="AI158">
        <f>[1]发票导入!AI158&amp;""</f>
      </c>
      <c r="AJ158">
        <f>[1]发票导入!AJ158&amp;""</f>
      </c>
      <c r="AK158">
        <f>[1]发票导入!AK158</f>
        <v>0</v>
      </c>
      <c r="AL158">
        <f>[1]发票导入!AL158</f>
        <v>0</v>
      </c>
      <c r="AM158">
        <f>[1]发票导入!AM158</f>
        <v>0</v>
      </c>
      <c r="AN158" s="22">
        <f t="shared" si="1"/>
        <v>0</v>
      </c>
      <c r="AO158" s="22">
        <f t="shared" si="2"/>
        <v>0</v>
      </c>
    </row>
    <row r="159">
      <c r="C159">
        <f>[1]发票导入!C159&amp;""</f>
      </c>
      <c r="D159">
        <f>[1]发票导入!D159&amp;""</f>
      </c>
      <c r="O159">
        <f>[1]发票导入!O159&amp;""</f>
      </c>
      <c r="T159">
        <f>[1]发票导入!T159</f>
      </c>
      <c r="U159">
        <f>[1]发票导入!U159&amp;""</f>
      </c>
      <c r="V159">
        <f>[1]发票导入!V159&amp;""</f>
      </c>
      <c r="W159">
        <f>[1]发票导入!W159&amp;""</f>
      </c>
      <c r="Y159">
        <f>[1]发票导入!Y159&amp;""</f>
      </c>
      <c r="AA159">
        <f>[1]发票导入!AA159&amp;""</f>
      </c>
      <c r="AB159">
        <f>[1]发票导入!AB159</f>
        <v>0</v>
      </c>
      <c r="AC159">
        <f>[1]发票导入!AC159</f>
        <v>0</v>
      </c>
      <c r="AE159" s="22">
        <f t="shared" si="0"/>
      </c>
      <c r="AI159">
        <f>[1]发票导入!AI159&amp;""</f>
      </c>
      <c r="AJ159">
        <f>[1]发票导入!AJ159&amp;""</f>
      </c>
      <c r="AK159">
        <f>[1]发票导入!AK159</f>
        <v>0</v>
      </c>
      <c r="AL159">
        <f>[1]发票导入!AL159</f>
        <v>0</v>
      </c>
      <c r="AM159">
        <f>[1]发票导入!AM159</f>
        <v>0</v>
      </c>
      <c r="AN159" s="22">
        <f t="shared" si="1"/>
        <v>0</v>
      </c>
      <c r="AO159" s="22">
        <f t="shared" si="2"/>
        <v>0</v>
      </c>
    </row>
    <row r="160">
      <c r="C160">
        <f>[1]发票导入!C160&amp;""</f>
      </c>
      <c r="D160">
        <f>[1]发票导入!D160&amp;""</f>
      </c>
      <c r="O160">
        <f>[1]发票导入!O160&amp;""</f>
      </c>
      <c r="T160">
        <f>[1]发票导入!T160</f>
      </c>
      <c r="U160">
        <f>[1]发票导入!U160&amp;""</f>
      </c>
      <c r="V160">
        <f>[1]发票导入!V160&amp;""</f>
      </c>
      <c r="W160">
        <f>[1]发票导入!W160&amp;""</f>
      </c>
      <c r="Y160">
        <f>[1]发票导入!Y160&amp;""</f>
      </c>
      <c r="AA160">
        <f>[1]发票导入!AA160&amp;""</f>
      </c>
      <c r="AB160">
        <f>[1]发票导入!AB160</f>
        <v>0</v>
      </c>
      <c r="AC160">
        <f>[1]发票导入!AC160</f>
        <v>0</v>
      </c>
      <c r="AE160" s="22">
        <f t="shared" si="0"/>
      </c>
      <c r="AI160">
        <f>[1]发票导入!AI160&amp;""</f>
      </c>
      <c r="AJ160">
        <f>[1]发票导入!AJ160&amp;""</f>
      </c>
      <c r="AK160">
        <f>[1]发票导入!AK160</f>
        <v>0</v>
      </c>
      <c r="AL160">
        <f>[1]发票导入!AL160</f>
        <v>0</v>
      </c>
      <c r="AM160">
        <f>[1]发票导入!AM160</f>
        <v>0</v>
      </c>
      <c r="AN160" s="22">
        <f t="shared" si="1"/>
        <v>0</v>
      </c>
      <c r="AO160" s="22">
        <f t="shared" si="2"/>
        <v>0</v>
      </c>
    </row>
    <row r="161">
      <c r="C161">
        <f>[1]发票导入!C161&amp;""</f>
      </c>
      <c r="D161">
        <f>[1]发票导入!D161&amp;""</f>
      </c>
      <c r="O161">
        <f>[1]发票导入!O161&amp;""</f>
      </c>
      <c r="T161">
        <f>[1]发票导入!T161</f>
      </c>
      <c r="U161">
        <f>[1]发票导入!U161&amp;""</f>
      </c>
      <c r="V161">
        <f>[1]发票导入!V161&amp;""</f>
      </c>
      <c r="W161">
        <f>[1]发票导入!W161&amp;""</f>
      </c>
      <c r="Y161">
        <f>[1]发票导入!Y161&amp;""</f>
      </c>
      <c r="AA161">
        <f>[1]发票导入!AA161&amp;""</f>
      </c>
      <c r="AB161">
        <f>[1]发票导入!AB161</f>
        <v>0</v>
      </c>
      <c r="AC161">
        <f>[1]发票导入!AC161</f>
        <v>0</v>
      </c>
      <c r="AE161" s="22">
        <f t="shared" si="0"/>
      </c>
      <c r="AI161">
        <f>[1]发票导入!AI161&amp;""</f>
      </c>
      <c r="AJ161">
        <f>[1]发票导入!AJ161&amp;""</f>
      </c>
      <c r="AK161">
        <f>[1]发票导入!AK161</f>
        <v>0</v>
      </c>
      <c r="AL161">
        <f>[1]发票导入!AL161</f>
        <v>0</v>
      </c>
      <c r="AM161">
        <f>[1]发票导入!AM161</f>
        <v>0</v>
      </c>
      <c r="AN161" s="22">
        <f t="shared" si="1"/>
        <v>0</v>
      </c>
      <c r="AO161" s="22">
        <f t="shared" si="2"/>
        <v>0</v>
      </c>
    </row>
    <row r="162">
      <c r="C162">
        <f>[1]发票导入!C162&amp;""</f>
      </c>
      <c r="D162">
        <f>[1]发票导入!D162&amp;""</f>
      </c>
      <c r="O162">
        <f>[1]发票导入!O162&amp;""</f>
      </c>
      <c r="T162">
        <f>[1]发票导入!T162</f>
      </c>
      <c r="U162">
        <f>[1]发票导入!U162&amp;""</f>
      </c>
      <c r="V162">
        <f>[1]发票导入!V162&amp;""</f>
      </c>
      <c r="W162">
        <f>[1]发票导入!W162&amp;""</f>
      </c>
      <c r="Y162">
        <f>[1]发票导入!Y162&amp;""</f>
      </c>
      <c r="AA162">
        <f>[1]发票导入!AA162&amp;""</f>
      </c>
      <c r="AB162">
        <f>[1]发票导入!AB162</f>
        <v>0</v>
      </c>
      <c r="AC162">
        <f>[1]发票导入!AC162</f>
        <v>0</v>
      </c>
      <c r="AE162" s="22">
        <f t="shared" si="0"/>
      </c>
      <c r="AI162">
        <f>[1]发票导入!AI162&amp;""</f>
      </c>
      <c r="AJ162">
        <f>[1]发票导入!AJ162&amp;""</f>
      </c>
      <c r="AK162">
        <f>[1]发票导入!AK162</f>
        <v>0</v>
      </c>
      <c r="AL162">
        <f>[1]发票导入!AL162</f>
        <v>0</v>
      </c>
      <c r="AM162">
        <f>[1]发票导入!AM162</f>
        <v>0</v>
      </c>
      <c r="AN162" s="22">
        <f t="shared" si="1"/>
        <v>0</v>
      </c>
      <c r="AO162" s="22">
        <f t="shared" si="2"/>
        <v>0</v>
      </c>
    </row>
    <row r="163">
      <c r="C163">
        <f>[1]发票导入!C163&amp;""</f>
      </c>
      <c r="D163">
        <f>[1]发票导入!D163&amp;""</f>
      </c>
      <c r="O163">
        <f>[1]发票导入!O163&amp;""</f>
      </c>
      <c r="T163">
        <f>[1]发票导入!T163</f>
      </c>
      <c r="U163">
        <f>[1]发票导入!U163&amp;""</f>
      </c>
      <c r="V163">
        <f>[1]发票导入!V163&amp;""</f>
      </c>
      <c r="W163">
        <f>[1]发票导入!W163&amp;""</f>
      </c>
      <c r="Y163">
        <f>[1]发票导入!Y163&amp;""</f>
      </c>
      <c r="AA163">
        <f>[1]发票导入!AA163&amp;""</f>
      </c>
      <c r="AB163">
        <f>[1]发票导入!AB163</f>
        <v>0</v>
      </c>
      <c r="AC163">
        <f>[1]发票导入!AC163</f>
        <v>0</v>
      </c>
      <c r="AE163" s="22">
        <f t="shared" si="0"/>
      </c>
      <c r="AI163">
        <f>[1]发票导入!AI163&amp;""</f>
      </c>
      <c r="AJ163">
        <f>[1]发票导入!AJ163&amp;""</f>
      </c>
      <c r="AK163">
        <f>[1]发票导入!AK163</f>
        <v>0</v>
      </c>
      <c r="AL163">
        <f>[1]发票导入!AL163</f>
        <v>0</v>
      </c>
      <c r="AM163">
        <f>[1]发票导入!AM163</f>
        <v>0</v>
      </c>
      <c r="AN163" s="22">
        <f t="shared" si="1"/>
        <v>0</v>
      </c>
      <c r="AO163" s="22">
        <f t="shared" si="2"/>
        <v>0</v>
      </c>
    </row>
    <row r="164">
      <c r="C164">
        <f>[1]发票导入!C164&amp;""</f>
      </c>
      <c r="D164">
        <f>[1]发票导入!D164&amp;""</f>
      </c>
      <c r="O164">
        <f>[1]发票导入!O164&amp;""</f>
      </c>
      <c r="T164">
        <f>[1]发票导入!T164</f>
      </c>
      <c r="U164">
        <f>[1]发票导入!U164&amp;""</f>
      </c>
      <c r="V164">
        <f>[1]发票导入!V164&amp;""</f>
      </c>
      <c r="W164">
        <f>[1]发票导入!W164&amp;""</f>
      </c>
      <c r="Y164">
        <f>[1]发票导入!Y164&amp;""</f>
      </c>
      <c r="AA164">
        <f>[1]发票导入!AA164&amp;""</f>
      </c>
      <c r="AB164">
        <f>[1]发票导入!AB164</f>
        <v>0</v>
      </c>
      <c r="AC164">
        <f>[1]发票导入!AC164</f>
        <v>0</v>
      </c>
      <c r="AE164" s="22">
        <f t="shared" si="0"/>
      </c>
      <c r="AI164">
        <f>[1]发票导入!AI164&amp;""</f>
      </c>
      <c r="AJ164">
        <f>[1]发票导入!AJ164&amp;""</f>
      </c>
      <c r="AK164">
        <f>[1]发票导入!AK164</f>
        <v>0</v>
      </c>
      <c r="AL164">
        <f>[1]发票导入!AL164</f>
        <v>0</v>
      </c>
      <c r="AM164">
        <f>[1]发票导入!AM164</f>
        <v>0</v>
      </c>
      <c r="AN164" s="22">
        <f t="shared" si="1"/>
        <v>0</v>
      </c>
      <c r="AO164" s="22">
        <f t="shared" si="2"/>
        <v>0</v>
      </c>
    </row>
    <row r="165">
      <c r="C165">
        <f>[1]发票导入!C165&amp;""</f>
      </c>
      <c r="D165">
        <f>[1]发票导入!D165&amp;""</f>
      </c>
      <c r="O165">
        <f>[1]发票导入!O165&amp;""</f>
      </c>
      <c r="T165">
        <f>[1]发票导入!T165</f>
      </c>
      <c r="U165">
        <f>[1]发票导入!U165&amp;""</f>
      </c>
      <c r="V165">
        <f>[1]发票导入!V165&amp;""</f>
      </c>
      <c r="W165">
        <f>[1]发票导入!W165&amp;""</f>
      </c>
      <c r="Y165">
        <f>[1]发票导入!Y165&amp;""</f>
      </c>
      <c r="AA165">
        <f>[1]发票导入!AA165&amp;""</f>
      </c>
      <c r="AB165">
        <f>[1]发票导入!AB165</f>
        <v>0</v>
      </c>
      <c r="AC165">
        <f>[1]发票导入!AC165</f>
        <v>0</v>
      </c>
      <c r="AE165" s="22">
        <f t="shared" si="0"/>
      </c>
      <c r="AI165">
        <f>[1]发票导入!AI165&amp;""</f>
      </c>
      <c r="AJ165">
        <f>[1]发票导入!AJ165&amp;""</f>
      </c>
      <c r="AK165">
        <f>[1]发票导入!AK165</f>
        <v>0</v>
      </c>
      <c r="AL165">
        <f>[1]发票导入!AL165</f>
        <v>0</v>
      </c>
      <c r="AM165">
        <f>[1]发票导入!AM165</f>
        <v>0</v>
      </c>
      <c r="AN165" s="22">
        <f t="shared" si="1"/>
        <v>0</v>
      </c>
      <c r="AO165" s="22">
        <f t="shared" si="2"/>
        <v>0</v>
      </c>
    </row>
    <row r="166">
      <c r="C166">
        <f>[1]发票导入!C166&amp;""</f>
      </c>
      <c r="D166">
        <f>[1]发票导入!D166&amp;""</f>
      </c>
      <c r="O166">
        <f>[1]发票导入!O166&amp;""</f>
      </c>
      <c r="T166">
        <f>[1]发票导入!T166</f>
      </c>
      <c r="U166">
        <f>[1]发票导入!U166&amp;""</f>
      </c>
      <c r="V166">
        <f>[1]发票导入!V166&amp;""</f>
      </c>
      <c r="W166">
        <f>[1]发票导入!W166&amp;""</f>
      </c>
      <c r="Y166">
        <f>[1]发票导入!Y166&amp;""</f>
      </c>
      <c r="AA166">
        <f>[1]发票导入!AA166&amp;""</f>
      </c>
      <c r="AB166">
        <f>[1]发票导入!AB166</f>
        <v>0</v>
      </c>
      <c r="AC166">
        <f>[1]发票导入!AC166</f>
        <v>0</v>
      </c>
      <c r="AE166" s="22">
        <f t="shared" si="0"/>
      </c>
      <c r="AI166">
        <f>[1]发票导入!AI166&amp;""</f>
      </c>
      <c r="AJ166">
        <f>[1]发票导入!AJ166&amp;""</f>
      </c>
      <c r="AK166">
        <f>[1]发票导入!AK166</f>
        <v>0</v>
      </c>
      <c r="AL166">
        <f>[1]发票导入!AL166</f>
        <v>0</v>
      </c>
      <c r="AM166">
        <f>[1]发票导入!AM166</f>
        <v>0</v>
      </c>
      <c r="AN166" s="22">
        <f t="shared" si="1"/>
        <v>0</v>
      </c>
      <c r="AO166" s="22">
        <f t="shared" si="2"/>
        <v>0</v>
      </c>
    </row>
    <row r="167">
      <c r="C167">
        <f>[1]发票导入!C167&amp;""</f>
      </c>
      <c r="D167">
        <f>[1]发票导入!D167&amp;""</f>
      </c>
      <c r="O167">
        <f>[1]发票导入!O167&amp;""</f>
      </c>
      <c r="T167">
        <f>[1]发票导入!T167</f>
      </c>
      <c r="U167">
        <f>[1]发票导入!U167&amp;""</f>
      </c>
      <c r="V167">
        <f>[1]发票导入!V167&amp;""</f>
      </c>
      <c r="W167">
        <f>[1]发票导入!W167&amp;""</f>
      </c>
      <c r="Y167">
        <f>[1]发票导入!Y167&amp;""</f>
      </c>
      <c r="AA167">
        <f>[1]发票导入!AA167&amp;""</f>
      </c>
      <c r="AB167">
        <f>[1]发票导入!AB167</f>
        <v>0</v>
      </c>
      <c r="AC167">
        <f>[1]发票导入!AC167</f>
        <v>0</v>
      </c>
      <c r="AE167" s="22">
        <f t="shared" si="0"/>
      </c>
      <c r="AI167">
        <f>[1]发票导入!AI167&amp;""</f>
      </c>
      <c r="AJ167">
        <f>[1]发票导入!AJ167&amp;""</f>
      </c>
      <c r="AK167">
        <f>[1]发票导入!AK167</f>
        <v>0</v>
      </c>
      <c r="AL167">
        <f>[1]发票导入!AL167</f>
        <v>0</v>
      </c>
      <c r="AM167">
        <f>[1]发票导入!AM167</f>
        <v>0</v>
      </c>
      <c r="AN167" s="22">
        <f t="shared" si="1"/>
        <v>0</v>
      </c>
      <c r="AO167" s="22">
        <f t="shared" si="2"/>
        <v>0</v>
      </c>
    </row>
    <row r="168">
      <c r="C168">
        <f>[1]发票导入!C168&amp;""</f>
      </c>
      <c r="D168">
        <f>[1]发票导入!D168&amp;""</f>
      </c>
      <c r="O168">
        <f>[1]发票导入!O168&amp;""</f>
      </c>
      <c r="T168">
        <f>[1]发票导入!T168</f>
      </c>
      <c r="U168">
        <f>[1]发票导入!U168&amp;""</f>
      </c>
      <c r="V168">
        <f>[1]发票导入!V168&amp;""</f>
      </c>
      <c r="W168">
        <f>[1]发票导入!W168&amp;""</f>
      </c>
      <c r="Y168">
        <f>[1]发票导入!Y168&amp;""</f>
      </c>
      <c r="AA168">
        <f>[1]发票导入!AA168&amp;""</f>
      </c>
      <c r="AB168">
        <f>[1]发票导入!AB168</f>
        <v>0</v>
      </c>
      <c r="AC168">
        <f>[1]发票导入!AC168</f>
        <v>0</v>
      </c>
      <c r="AE168" s="22">
        <f t="shared" si="0"/>
      </c>
      <c r="AI168">
        <f>[1]发票导入!AI168&amp;""</f>
      </c>
      <c r="AJ168">
        <f>[1]发票导入!AJ168&amp;""</f>
      </c>
      <c r="AK168">
        <f>[1]发票导入!AK168</f>
        <v>0</v>
      </c>
      <c r="AL168">
        <f>[1]发票导入!AL168</f>
        <v>0</v>
      </c>
      <c r="AM168">
        <f>[1]发票导入!AM168</f>
        <v>0</v>
      </c>
      <c r="AN168" s="22">
        <f t="shared" si="1"/>
        <v>0</v>
      </c>
      <c r="AO168" s="22">
        <f t="shared" si="2"/>
        <v>0</v>
      </c>
    </row>
    <row r="169">
      <c r="C169">
        <f>[1]发票导入!C169&amp;""</f>
      </c>
      <c r="D169">
        <f>[1]发票导入!D169&amp;""</f>
      </c>
      <c r="O169">
        <f>[1]发票导入!O169&amp;""</f>
      </c>
      <c r="T169">
        <f>[1]发票导入!T169</f>
      </c>
      <c r="U169">
        <f>[1]发票导入!U169&amp;""</f>
      </c>
      <c r="V169">
        <f>[1]发票导入!V169&amp;""</f>
      </c>
      <c r="W169">
        <f>[1]发票导入!W169&amp;""</f>
      </c>
      <c r="Y169">
        <f>[1]发票导入!Y169&amp;""</f>
      </c>
      <c r="AA169">
        <f>[1]发票导入!AA169&amp;""</f>
      </c>
      <c r="AB169">
        <f>[1]发票导入!AB169</f>
        <v>0</v>
      </c>
      <c r="AC169">
        <f>[1]发票导入!AC169</f>
        <v>0</v>
      </c>
      <c r="AE169" s="22">
        <f t="shared" si="0"/>
      </c>
      <c r="AI169">
        <f>[1]发票导入!AI169&amp;""</f>
      </c>
      <c r="AJ169">
        <f>[1]发票导入!AJ169&amp;""</f>
      </c>
      <c r="AK169">
        <f>[1]发票导入!AK169</f>
        <v>0</v>
      </c>
      <c r="AL169">
        <f>[1]发票导入!AL169</f>
        <v>0</v>
      </c>
      <c r="AM169">
        <f>[1]发票导入!AM169</f>
        <v>0</v>
      </c>
      <c r="AN169" s="22">
        <f t="shared" si="1"/>
        <v>0</v>
      </c>
      <c r="AO169" s="22">
        <f t="shared" si="2"/>
        <v>0</v>
      </c>
    </row>
    <row r="170">
      <c r="C170">
        <f>[1]发票导入!C170&amp;""</f>
      </c>
      <c r="D170">
        <f>[1]发票导入!D170&amp;""</f>
      </c>
      <c r="O170">
        <f>[1]发票导入!O170&amp;""</f>
      </c>
      <c r="T170">
        <f>[1]发票导入!T170</f>
      </c>
      <c r="U170">
        <f>[1]发票导入!U170&amp;""</f>
      </c>
      <c r="V170">
        <f>[1]发票导入!V170&amp;""</f>
      </c>
      <c r="W170">
        <f>[1]发票导入!W170&amp;""</f>
      </c>
      <c r="Y170">
        <f>[1]发票导入!Y170&amp;""</f>
      </c>
      <c r="AA170">
        <f>[1]发票导入!AA170&amp;""</f>
      </c>
      <c r="AB170">
        <f>[1]发票导入!AB170</f>
        <v>0</v>
      </c>
      <c r="AC170">
        <f>[1]发票导入!AC170</f>
        <v>0</v>
      </c>
      <c r="AE170" s="22">
        <f t="shared" si="0"/>
      </c>
      <c r="AI170">
        <f>[1]发票导入!AI170&amp;""</f>
      </c>
      <c r="AJ170">
        <f>[1]发票导入!AJ170&amp;""</f>
      </c>
      <c r="AK170">
        <f>[1]发票导入!AK170</f>
        <v>0</v>
      </c>
      <c r="AL170">
        <f>[1]发票导入!AL170</f>
        <v>0</v>
      </c>
      <c r="AM170">
        <f>[1]发票导入!AM170</f>
        <v>0</v>
      </c>
      <c r="AN170" s="22">
        <f t="shared" si="1"/>
        <v>0</v>
      </c>
      <c r="AO170" s="22">
        <f t="shared" si="2"/>
        <v>0</v>
      </c>
    </row>
    <row r="171">
      <c r="C171">
        <f>[1]发票导入!C171&amp;""</f>
      </c>
      <c r="D171">
        <f>[1]发票导入!D171&amp;""</f>
      </c>
      <c r="O171">
        <f>[1]发票导入!O171&amp;""</f>
      </c>
      <c r="T171">
        <f>[1]发票导入!T171</f>
      </c>
      <c r="U171">
        <f>[1]发票导入!U171&amp;""</f>
      </c>
      <c r="V171">
        <f>[1]发票导入!V171&amp;""</f>
      </c>
      <c r="W171">
        <f>[1]发票导入!W171&amp;""</f>
      </c>
      <c r="Y171">
        <f>[1]发票导入!Y171&amp;""</f>
      </c>
      <c r="AA171">
        <f>[1]发票导入!AA171&amp;""</f>
      </c>
      <c r="AB171">
        <f>[1]发票导入!AB171</f>
        <v>0</v>
      </c>
      <c r="AC171">
        <f>[1]发票导入!AC171</f>
        <v>0</v>
      </c>
      <c r="AE171" s="22">
        <f t="shared" si="0"/>
      </c>
      <c r="AI171">
        <f>[1]发票导入!AI171&amp;""</f>
      </c>
      <c r="AJ171">
        <f>[1]发票导入!AJ171&amp;""</f>
      </c>
      <c r="AK171">
        <f>[1]发票导入!AK171</f>
        <v>0</v>
      </c>
      <c r="AL171">
        <f>[1]发票导入!AL171</f>
        <v>0</v>
      </c>
      <c r="AM171">
        <f>[1]发票导入!AM171</f>
        <v>0</v>
      </c>
      <c r="AN171" s="22">
        <f t="shared" si="1"/>
        <v>0</v>
      </c>
      <c r="AO171" s="22">
        <f t="shared" si="2"/>
        <v>0</v>
      </c>
    </row>
    <row r="172">
      <c r="C172">
        <f>[1]发票导入!C172&amp;""</f>
      </c>
      <c r="D172">
        <f>[1]发票导入!D172&amp;""</f>
      </c>
      <c r="O172">
        <f>[1]发票导入!O172&amp;""</f>
      </c>
      <c r="T172">
        <f>[1]发票导入!T172</f>
      </c>
      <c r="U172">
        <f>[1]发票导入!U172&amp;""</f>
      </c>
      <c r="V172">
        <f>[1]发票导入!V172&amp;""</f>
      </c>
      <c r="W172">
        <f>[1]发票导入!W172&amp;""</f>
      </c>
      <c r="Y172">
        <f>[1]发票导入!Y172&amp;""</f>
      </c>
      <c r="AA172">
        <f>[1]发票导入!AA172&amp;""</f>
      </c>
      <c r="AB172">
        <f>[1]发票导入!AB172</f>
        <v>0</v>
      </c>
      <c r="AC172">
        <f>[1]发票导入!AC172</f>
        <v>0</v>
      </c>
      <c r="AE172" s="22">
        <f t="shared" si="0"/>
      </c>
      <c r="AI172">
        <f>[1]发票导入!AI172&amp;""</f>
      </c>
      <c r="AJ172">
        <f>[1]发票导入!AJ172&amp;""</f>
      </c>
      <c r="AK172">
        <f>[1]发票导入!AK172</f>
        <v>0</v>
      </c>
      <c r="AL172">
        <f>[1]发票导入!AL172</f>
        <v>0</v>
      </c>
      <c r="AM172">
        <f>[1]发票导入!AM172</f>
        <v>0</v>
      </c>
      <c r="AN172" s="22">
        <f t="shared" si="1"/>
        <v>0</v>
      </c>
      <c r="AO172" s="22">
        <f t="shared" si="2"/>
        <v>0</v>
      </c>
    </row>
    <row r="173">
      <c r="C173">
        <f>[1]发票导入!C173&amp;""</f>
      </c>
      <c r="D173">
        <f>[1]发票导入!D173&amp;""</f>
      </c>
      <c r="O173">
        <f>[1]发票导入!O173&amp;""</f>
      </c>
      <c r="T173">
        <f>[1]发票导入!T173</f>
      </c>
      <c r="U173">
        <f>[1]发票导入!U173&amp;""</f>
      </c>
      <c r="V173">
        <f>[1]发票导入!V173&amp;""</f>
      </c>
      <c r="W173">
        <f>[1]发票导入!W173&amp;""</f>
      </c>
      <c r="Y173">
        <f>[1]发票导入!Y173&amp;""</f>
      </c>
      <c r="AA173">
        <f>[1]发票导入!AA173&amp;""</f>
      </c>
      <c r="AB173">
        <f>[1]发票导入!AB173</f>
        <v>0</v>
      </c>
      <c r="AC173">
        <f>[1]发票导入!AC173</f>
        <v>0</v>
      </c>
      <c r="AE173" s="22">
        <f t="shared" si="0"/>
      </c>
      <c r="AI173">
        <f>[1]发票导入!AI173&amp;""</f>
      </c>
      <c r="AJ173">
        <f>[1]发票导入!AJ173&amp;""</f>
      </c>
      <c r="AK173">
        <f>[1]发票导入!AK173</f>
        <v>0</v>
      </c>
      <c r="AL173">
        <f>[1]发票导入!AL173</f>
        <v>0</v>
      </c>
      <c r="AM173">
        <f>[1]发票导入!AM173</f>
        <v>0</v>
      </c>
      <c r="AN173" s="22">
        <f t="shared" si="1"/>
        <v>0</v>
      </c>
      <c r="AO173" s="22">
        <f t="shared" si="2"/>
        <v>0</v>
      </c>
    </row>
    <row r="174">
      <c r="C174">
        <f>[1]发票导入!C174&amp;""</f>
      </c>
      <c r="D174">
        <f>[1]发票导入!D174&amp;""</f>
      </c>
      <c r="O174">
        <f>[1]发票导入!O174&amp;""</f>
      </c>
      <c r="T174">
        <f>[1]发票导入!T174</f>
      </c>
      <c r="U174">
        <f>[1]发票导入!U174&amp;""</f>
      </c>
      <c r="V174">
        <f>[1]发票导入!V174&amp;""</f>
      </c>
      <c r="W174">
        <f>[1]发票导入!W174&amp;""</f>
      </c>
      <c r="Y174">
        <f>[1]发票导入!Y174&amp;""</f>
      </c>
      <c r="AA174">
        <f>[1]发票导入!AA174&amp;""</f>
      </c>
      <c r="AB174">
        <f>[1]发票导入!AB174</f>
        <v>0</v>
      </c>
      <c r="AC174">
        <f>[1]发票导入!AC174</f>
        <v>0</v>
      </c>
      <c r="AE174" s="22">
        <f t="shared" si="0"/>
      </c>
      <c r="AI174">
        <f>[1]发票导入!AI174&amp;""</f>
      </c>
      <c r="AJ174">
        <f>[1]发票导入!AJ174&amp;""</f>
      </c>
      <c r="AK174">
        <f>[1]发票导入!AK174</f>
        <v>0</v>
      </c>
      <c r="AL174">
        <f>[1]发票导入!AL174</f>
        <v>0</v>
      </c>
      <c r="AM174">
        <f>[1]发票导入!AM174</f>
        <v>0</v>
      </c>
      <c r="AN174" s="22">
        <f t="shared" si="1"/>
        <v>0</v>
      </c>
      <c r="AO174" s="22">
        <f t="shared" si="2"/>
        <v>0</v>
      </c>
    </row>
    <row r="175">
      <c r="C175">
        <f>[1]发票导入!C175&amp;""</f>
      </c>
      <c r="D175">
        <f>[1]发票导入!D175&amp;""</f>
      </c>
      <c r="O175">
        <f>[1]发票导入!O175&amp;""</f>
      </c>
      <c r="T175">
        <f>[1]发票导入!T175</f>
      </c>
      <c r="U175">
        <f>[1]发票导入!U175&amp;""</f>
      </c>
      <c r="V175">
        <f>[1]发票导入!V175&amp;""</f>
      </c>
      <c r="W175">
        <f>[1]发票导入!W175&amp;""</f>
      </c>
      <c r="Y175">
        <f>[1]发票导入!Y175&amp;""</f>
      </c>
      <c r="AA175">
        <f>[1]发票导入!AA175&amp;""</f>
      </c>
      <c r="AB175">
        <f>[1]发票导入!AB175</f>
        <v>0</v>
      </c>
      <c r="AC175">
        <f>[1]发票导入!AC175</f>
        <v>0</v>
      </c>
      <c r="AE175" s="22">
        <f t="shared" si="0"/>
      </c>
      <c r="AI175">
        <f>[1]发票导入!AI175&amp;""</f>
      </c>
      <c r="AJ175">
        <f>[1]发票导入!AJ175&amp;""</f>
      </c>
      <c r="AK175">
        <f>[1]发票导入!AK175</f>
        <v>0</v>
      </c>
      <c r="AL175">
        <f>[1]发票导入!AL175</f>
        <v>0</v>
      </c>
      <c r="AM175">
        <f>[1]发票导入!AM175</f>
        <v>0</v>
      </c>
      <c r="AN175" s="22">
        <f t="shared" si="1"/>
        <v>0</v>
      </c>
      <c r="AO175" s="22">
        <f t="shared" si="2"/>
        <v>0</v>
      </c>
    </row>
    <row r="176">
      <c r="C176">
        <f>[1]发票导入!C176&amp;""</f>
      </c>
      <c r="D176">
        <f>[1]发票导入!D176&amp;""</f>
      </c>
      <c r="O176">
        <f>[1]发票导入!O176&amp;""</f>
      </c>
      <c r="T176">
        <f>[1]发票导入!T176</f>
      </c>
      <c r="U176">
        <f>[1]发票导入!U176&amp;""</f>
      </c>
      <c r="V176">
        <f>[1]发票导入!V176&amp;""</f>
      </c>
      <c r="W176">
        <f>[1]发票导入!W176&amp;""</f>
      </c>
      <c r="Y176">
        <f>[1]发票导入!Y176&amp;""</f>
      </c>
      <c r="AA176">
        <f>[1]发票导入!AA176&amp;""</f>
      </c>
      <c r="AB176">
        <f>[1]发票导入!AB176</f>
        <v>0</v>
      </c>
      <c r="AC176">
        <f>[1]发票导入!AC176</f>
        <v>0</v>
      </c>
      <c r="AE176" s="22">
        <f t="shared" si="0"/>
      </c>
      <c r="AI176">
        <f>[1]发票导入!AI176&amp;""</f>
      </c>
      <c r="AJ176">
        <f>[1]发票导入!AJ176&amp;""</f>
      </c>
      <c r="AK176">
        <f>[1]发票导入!AK176</f>
        <v>0</v>
      </c>
      <c r="AL176">
        <f>[1]发票导入!AL176</f>
        <v>0</v>
      </c>
      <c r="AM176">
        <f>[1]发票导入!AM176</f>
        <v>0</v>
      </c>
      <c r="AN176" s="22">
        <f t="shared" si="1"/>
        <v>0</v>
      </c>
      <c r="AO176" s="22">
        <f t="shared" si="2"/>
        <v>0</v>
      </c>
    </row>
    <row r="177">
      <c r="C177">
        <f>[1]发票导入!C177&amp;""</f>
      </c>
      <c r="D177">
        <f>[1]发票导入!D177&amp;""</f>
      </c>
      <c r="O177">
        <f>[1]发票导入!O177&amp;""</f>
      </c>
      <c r="T177">
        <f>[1]发票导入!T177</f>
      </c>
      <c r="U177">
        <f>[1]发票导入!U177&amp;""</f>
      </c>
      <c r="V177">
        <f>[1]发票导入!V177&amp;""</f>
      </c>
      <c r="W177">
        <f>[1]发票导入!W177&amp;""</f>
      </c>
      <c r="Y177">
        <f>[1]发票导入!Y177&amp;""</f>
      </c>
      <c r="AA177">
        <f>[1]发票导入!AA177&amp;""</f>
      </c>
      <c r="AB177">
        <f>[1]发票导入!AB177</f>
        <v>0</v>
      </c>
      <c r="AC177">
        <f>[1]发票导入!AC177</f>
        <v>0</v>
      </c>
      <c r="AE177" s="22">
        <f t="shared" si="0"/>
      </c>
      <c r="AI177">
        <f>[1]发票导入!AI177&amp;""</f>
      </c>
      <c r="AJ177">
        <f>[1]发票导入!AJ177&amp;""</f>
      </c>
      <c r="AK177">
        <f>[1]发票导入!AK177</f>
        <v>0</v>
      </c>
      <c r="AL177">
        <f>[1]发票导入!AL177</f>
        <v>0</v>
      </c>
      <c r="AM177">
        <f>[1]发票导入!AM177</f>
        <v>0</v>
      </c>
      <c r="AN177" s="22">
        <f t="shared" si="1"/>
        <v>0</v>
      </c>
      <c r="AO177" s="22">
        <f t="shared" si="2"/>
        <v>0</v>
      </c>
    </row>
    <row r="178">
      <c r="C178">
        <f>[1]发票导入!C178&amp;""</f>
      </c>
      <c r="D178">
        <f>[1]发票导入!D178&amp;""</f>
      </c>
      <c r="O178">
        <f>[1]发票导入!O178&amp;""</f>
      </c>
      <c r="T178">
        <f>[1]发票导入!T178</f>
      </c>
      <c r="U178">
        <f>[1]发票导入!U178&amp;""</f>
      </c>
      <c r="V178">
        <f>[1]发票导入!V178&amp;""</f>
      </c>
      <c r="W178">
        <f>[1]发票导入!W178&amp;""</f>
      </c>
      <c r="Y178">
        <f>[1]发票导入!Y178&amp;""</f>
      </c>
      <c r="AA178">
        <f>[1]发票导入!AA178&amp;""</f>
      </c>
      <c r="AB178">
        <f>[1]发票导入!AB178</f>
        <v>0</v>
      </c>
      <c r="AC178">
        <f>[1]发票导入!AC178</f>
        <v>0</v>
      </c>
      <c r="AE178" s="22">
        <f t="shared" si="0"/>
      </c>
      <c r="AI178">
        <f>[1]发票导入!AI178&amp;""</f>
      </c>
      <c r="AJ178">
        <f>[1]发票导入!AJ178&amp;""</f>
      </c>
      <c r="AK178">
        <f>[1]发票导入!AK178</f>
        <v>0</v>
      </c>
      <c r="AL178">
        <f>[1]发票导入!AL178</f>
        <v>0</v>
      </c>
      <c r="AM178">
        <f>[1]发票导入!AM178</f>
        <v>0</v>
      </c>
      <c r="AN178" s="22">
        <f t="shared" si="1"/>
        <v>0</v>
      </c>
      <c r="AO178" s="22">
        <f t="shared" si="2"/>
        <v>0</v>
      </c>
    </row>
    <row r="179">
      <c r="C179">
        <f>[1]发票导入!C179&amp;""</f>
      </c>
      <c r="D179">
        <f>[1]发票导入!D179&amp;""</f>
      </c>
      <c r="O179">
        <f>[1]发票导入!O179&amp;""</f>
      </c>
      <c r="T179">
        <f>[1]发票导入!T179</f>
      </c>
      <c r="U179">
        <f>[1]发票导入!U179&amp;""</f>
      </c>
      <c r="V179">
        <f>[1]发票导入!V179&amp;""</f>
      </c>
      <c r="W179">
        <f>[1]发票导入!W179&amp;""</f>
      </c>
      <c r="Y179">
        <f>[1]发票导入!Y179&amp;""</f>
      </c>
      <c r="AA179">
        <f>[1]发票导入!AA179&amp;""</f>
      </c>
      <c r="AB179">
        <f>[1]发票导入!AB179</f>
        <v>0</v>
      </c>
      <c r="AC179">
        <f>[1]发票导入!AC179</f>
        <v>0</v>
      </c>
      <c r="AE179" s="22">
        <f t="shared" si="0"/>
      </c>
      <c r="AI179">
        <f>[1]发票导入!AI179&amp;""</f>
      </c>
      <c r="AJ179">
        <f>[1]发票导入!AJ179&amp;""</f>
      </c>
      <c r="AK179">
        <f>[1]发票导入!AK179</f>
        <v>0</v>
      </c>
      <c r="AL179">
        <f>[1]发票导入!AL179</f>
        <v>0</v>
      </c>
      <c r="AM179">
        <f>[1]发票导入!AM179</f>
        <v>0</v>
      </c>
      <c r="AN179" s="22">
        <f t="shared" si="1"/>
        <v>0</v>
      </c>
      <c r="AO179" s="22">
        <f t="shared" si="2"/>
        <v>0</v>
      </c>
    </row>
    <row r="180">
      <c r="C180">
        <f>[1]发票导入!C180&amp;""</f>
      </c>
      <c r="D180">
        <f>[1]发票导入!D180&amp;""</f>
      </c>
      <c r="O180">
        <f>[1]发票导入!O180&amp;""</f>
      </c>
      <c r="T180">
        <f>[1]发票导入!T180</f>
      </c>
      <c r="U180">
        <f>[1]发票导入!U180&amp;""</f>
      </c>
      <c r="V180">
        <f>[1]发票导入!V180&amp;""</f>
      </c>
      <c r="W180">
        <f>[1]发票导入!W180&amp;""</f>
      </c>
      <c r="Y180">
        <f>[1]发票导入!Y180&amp;""</f>
      </c>
      <c r="AA180">
        <f>[1]发票导入!AA180&amp;""</f>
      </c>
      <c r="AB180">
        <f>[1]发票导入!AB180</f>
        <v>0</v>
      </c>
      <c r="AC180">
        <f>[1]发票导入!AC180</f>
        <v>0</v>
      </c>
      <c r="AE180" s="22">
        <f t="shared" si="0"/>
      </c>
      <c r="AI180">
        <f>[1]发票导入!AI180&amp;""</f>
      </c>
      <c r="AJ180">
        <f>[1]发票导入!AJ180&amp;""</f>
      </c>
      <c r="AK180">
        <f>[1]发票导入!AK180</f>
        <v>0</v>
      </c>
      <c r="AL180">
        <f>[1]发票导入!AL180</f>
        <v>0</v>
      </c>
      <c r="AM180">
        <f>[1]发票导入!AM180</f>
        <v>0</v>
      </c>
      <c r="AN180" s="22">
        <f t="shared" si="1"/>
        <v>0</v>
      </c>
      <c r="AO180" s="22">
        <f t="shared" si="2"/>
        <v>0</v>
      </c>
    </row>
    <row r="181">
      <c r="C181">
        <f>[1]发票导入!C181&amp;""</f>
      </c>
      <c r="D181">
        <f>[1]发票导入!D181&amp;""</f>
      </c>
      <c r="O181">
        <f>[1]发票导入!O181&amp;""</f>
      </c>
      <c r="T181">
        <f>[1]发票导入!T181</f>
      </c>
      <c r="U181">
        <f>[1]发票导入!U181&amp;""</f>
      </c>
      <c r="V181">
        <f>[1]发票导入!V181&amp;""</f>
      </c>
      <c r="W181">
        <f>[1]发票导入!W181&amp;""</f>
      </c>
      <c r="Y181">
        <f>[1]发票导入!Y181&amp;""</f>
      </c>
      <c r="AA181">
        <f>[1]发票导入!AA181&amp;""</f>
      </c>
      <c r="AB181">
        <f>[1]发票导入!AB181</f>
        <v>0</v>
      </c>
      <c r="AC181">
        <f>[1]发票导入!AC181</f>
        <v>0</v>
      </c>
      <c r="AE181" s="22">
        <f t="shared" si="0"/>
      </c>
      <c r="AI181">
        <f>[1]发票导入!AI181&amp;""</f>
      </c>
      <c r="AJ181">
        <f>[1]发票导入!AJ181&amp;""</f>
      </c>
      <c r="AK181">
        <f>[1]发票导入!AK181</f>
        <v>0</v>
      </c>
      <c r="AL181">
        <f>[1]发票导入!AL181</f>
        <v>0</v>
      </c>
      <c r="AM181">
        <f>[1]发票导入!AM181</f>
        <v>0</v>
      </c>
      <c r="AN181" s="22">
        <f t="shared" si="1"/>
        <v>0</v>
      </c>
      <c r="AO181" s="22">
        <f t="shared" si="2"/>
        <v>0</v>
      </c>
    </row>
    <row r="182">
      <c r="C182">
        <f>[1]发票导入!C182&amp;""</f>
      </c>
      <c r="D182">
        <f>[1]发票导入!D182&amp;""</f>
      </c>
      <c r="O182">
        <f>[1]发票导入!O182&amp;""</f>
      </c>
      <c r="T182">
        <f>[1]发票导入!T182</f>
      </c>
      <c r="U182">
        <f>[1]发票导入!U182&amp;""</f>
      </c>
      <c r="V182">
        <f>[1]发票导入!V182&amp;""</f>
      </c>
      <c r="W182">
        <f>[1]发票导入!W182&amp;""</f>
      </c>
      <c r="Y182">
        <f>[1]发票导入!Y182&amp;""</f>
      </c>
      <c r="AA182">
        <f>[1]发票导入!AA182&amp;""</f>
      </c>
      <c r="AB182">
        <f>[1]发票导入!AB182</f>
        <v>0</v>
      </c>
      <c r="AC182">
        <f>[1]发票导入!AC182</f>
        <v>0</v>
      </c>
      <c r="AE182" s="22">
        <f t="shared" si="0"/>
      </c>
      <c r="AI182">
        <f>[1]发票导入!AI182&amp;""</f>
      </c>
      <c r="AJ182">
        <f>[1]发票导入!AJ182&amp;""</f>
      </c>
      <c r="AK182">
        <f>[1]发票导入!AK182</f>
        <v>0</v>
      </c>
      <c r="AL182">
        <f>[1]发票导入!AL182</f>
        <v>0</v>
      </c>
      <c r="AM182">
        <f>[1]发票导入!AM182</f>
        <v>0</v>
      </c>
      <c r="AN182" s="22">
        <f t="shared" si="1"/>
        <v>0</v>
      </c>
      <c r="AO182" s="22">
        <f t="shared" si="2"/>
        <v>0</v>
      </c>
    </row>
    <row r="183">
      <c r="C183">
        <f>[1]发票导入!C183&amp;""</f>
      </c>
      <c r="D183">
        <f>[1]发票导入!D183&amp;""</f>
      </c>
      <c r="O183">
        <f>[1]发票导入!O183&amp;""</f>
      </c>
      <c r="T183">
        <f>[1]发票导入!T183</f>
      </c>
      <c r="U183">
        <f>[1]发票导入!U183&amp;""</f>
      </c>
      <c r="V183">
        <f>[1]发票导入!V183&amp;""</f>
      </c>
      <c r="W183">
        <f>[1]发票导入!W183&amp;""</f>
      </c>
      <c r="Y183">
        <f>[1]发票导入!Y183&amp;""</f>
      </c>
      <c r="AA183">
        <f>[1]发票导入!AA183&amp;""</f>
      </c>
      <c r="AB183">
        <f>[1]发票导入!AB183</f>
        <v>0</v>
      </c>
      <c r="AC183">
        <f>[1]发票导入!AC183</f>
        <v>0</v>
      </c>
      <c r="AE183" s="22">
        <f t="shared" si="0"/>
      </c>
      <c r="AI183">
        <f>[1]发票导入!AI183&amp;""</f>
      </c>
      <c r="AJ183">
        <f>[1]发票导入!AJ183&amp;""</f>
      </c>
      <c r="AK183">
        <f>[1]发票导入!AK183</f>
        <v>0</v>
      </c>
      <c r="AL183">
        <f>[1]发票导入!AL183</f>
        <v>0</v>
      </c>
      <c r="AM183">
        <f>[1]发票导入!AM183</f>
        <v>0</v>
      </c>
      <c r="AN183" s="22">
        <f t="shared" si="1"/>
        <v>0</v>
      </c>
      <c r="AO183" s="22">
        <f t="shared" si="2"/>
        <v>0</v>
      </c>
    </row>
    <row r="184">
      <c r="C184">
        <f>[1]发票导入!C184&amp;""</f>
      </c>
      <c r="D184">
        <f>[1]发票导入!D184&amp;""</f>
      </c>
      <c r="O184">
        <f>[1]发票导入!O184&amp;""</f>
      </c>
      <c r="T184">
        <f>[1]发票导入!T184</f>
      </c>
      <c r="U184">
        <f>[1]发票导入!U184&amp;""</f>
      </c>
      <c r="V184">
        <f>[1]发票导入!V184&amp;""</f>
      </c>
      <c r="W184">
        <f>[1]发票导入!W184&amp;""</f>
      </c>
      <c r="Y184">
        <f>[1]发票导入!Y184&amp;""</f>
      </c>
      <c r="AA184">
        <f>[1]发票导入!AA184&amp;""</f>
      </c>
      <c r="AB184">
        <f>[1]发票导入!AB184</f>
        <v>0</v>
      </c>
      <c r="AC184">
        <f>[1]发票导入!AC184</f>
        <v>0</v>
      </c>
      <c r="AE184" s="22">
        <f t="shared" si="0"/>
      </c>
      <c r="AI184">
        <f>[1]发票导入!AI184&amp;""</f>
      </c>
      <c r="AJ184">
        <f>[1]发票导入!AJ184&amp;""</f>
      </c>
      <c r="AK184">
        <f>[1]发票导入!AK184</f>
        <v>0</v>
      </c>
      <c r="AL184">
        <f>[1]发票导入!AL184</f>
        <v>0</v>
      </c>
      <c r="AM184">
        <f>[1]发票导入!AM184</f>
        <v>0</v>
      </c>
      <c r="AN184" s="22">
        <f t="shared" si="1"/>
        <v>0</v>
      </c>
      <c r="AO184" s="22">
        <f t="shared" si="2"/>
        <v>0</v>
      </c>
    </row>
    <row r="185">
      <c r="C185">
        <f>[1]发票导入!C185&amp;""</f>
      </c>
      <c r="D185">
        <f>[1]发票导入!D185&amp;""</f>
      </c>
      <c r="O185">
        <f>[1]发票导入!O185&amp;""</f>
      </c>
      <c r="T185">
        <f>[1]发票导入!T185</f>
      </c>
      <c r="U185">
        <f>[1]发票导入!U185&amp;""</f>
      </c>
      <c r="V185">
        <f>[1]发票导入!V185&amp;""</f>
      </c>
      <c r="W185">
        <f>[1]发票导入!W185&amp;""</f>
      </c>
      <c r="Y185">
        <f>[1]发票导入!Y185&amp;""</f>
      </c>
      <c r="AA185">
        <f>[1]发票导入!AA185&amp;""</f>
      </c>
      <c r="AB185">
        <f>[1]发票导入!AB185</f>
        <v>0</v>
      </c>
      <c r="AC185">
        <f>[1]发票导入!AC185</f>
        <v>0</v>
      </c>
      <c r="AE185" s="22">
        <f t="shared" si="0"/>
      </c>
      <c r="AI185">
        <f>[1]发票导入!AI185&amp;""</f>
      </c>
      <c r="AJ185">
        <f>[1]发票导入!AJ185&amp;""</f>
      </c>
      <c r="AK185">
        <f>[1]发票导入!AK185</f>
        <v>0</v>
      </c>
      <c r="AL185">
        <f>[1]发票导入!AL185</f>
        <v>0</v>
      </c>
      <c r="AM185">
        <f>[1]发票导入!AM185</f>
        <v>0</v>
      </c>
      <c r="AN185" s="22">
        <f t="shared" si="1"/>
        <v>0</v>
      </c>
      <c r="AO185" s="22">
        <f t="shared" si="2"/>
        <v>0</v>
      </c>
    </row>
    <row r="186">
      <c r="C186">
        <f>[1]发票导入!C186&amp;""</f>
      </c>
      <c r="D186">
        <f>[1]发票导入!D186&amp;""</f>
      </c>
      <c r="O186">
        <f>[1]发票导入!O186&amp;""</f>
      </c>
      <c r="T186">
        <f>[1]发票导入!T186</f>
      </c>
      <c r="U186">
        <f>[1]发票导入!U186&amp;""</f>
      </c>
      <c r="V186">
        <f>[1]发票导入!V186&amp;""</f>
      </c>
      <c r="W186">
        <f>[1]发票导入!W186&amp;""</f>
      </c>
      <c r="Y186">
        <f>[1]发票导入!Y186&amp;""</f>
      </c>
      <c r="AA186">
        <f>[1]发票导入!AA186&amp;""</f>
      </c>
      <c r="AB186">
        <f>[1]发票导入!AB186</f>
        <v>0</v>
      </c>
      <c r="AC186">
        <f>[1]发票导入!AC186</f>
        <v>0</v>
      </c>
      <c r="AE186" s="22">
        <f t="shared" si="0"/>
      </c>
      <c r="AI186">
        <f>[1]发票导入!AI186&amp;""</f>
      </c>
      <c r="AJ186">
        <f>[1]发票导入!AJ186&amp;""</f>
      </c>
      <c r="AK186">
        <f>[1]发票导入!AK186</f>
        <v>0</v>
      </c>
      <c r="AL186">
        <f>[1]发票导入!AL186</f>
        <v>0</v>
      </c>
      <c r="AM186">
        <f>[1]发票导入!AM186</f>
        <v>0</v>
      </c>
      <c r="AN186" s="22">
        <f t="shared" si="1"/>
        <v>0</v>
      </c>
      <c r="AO186" s="22">
        <f t="shared" si="2"/>
        <v>0</v>
      </c>
    </row>
    <row r="187">
      <c r="C187">
        <f>[1]发票导入!C187&amp;""</f>
      </c>
      <c r="D187">
        <f>[1]发票导入!D187&amp;""</f>
      </c>
      <c r="O187">
        <f>[1]发票导入!O187&amp;""</f>
      </c>
      <c r="T187">
        <f>[1]发票导入!T187</f>
      </c>
      <c r="U187">
        <f>[1]发票导入!U187&amp;""</f>
      </c>
      <c r="V187">
        <f>[1]发票导入!V187&amp;""</f>
      </c>
      <c r="W187">
        <f>[1]发票导入!W187&amp;""</f>
      </c>
      <c r="Y187">
        <f>[1]发票导入!Y187&amp;""</f>
      </c>
      <c r="AA187">
        <f>[1]发票导入!AA187&amp;""</f>
      </c>
      <c r="AB187">
        <f>[1]发票导入!AB187</f>
        <v>0</v>
      </c>
      <c r="AC187">
        <f>[1]发票导入!AC187</f>
        <v>0</v>
      </c>
      <c r="AE187" s="22">
        <f t="shared" si="0"/>
      </c>
      <c r="AI187">
        <f>[1]发票导入!AI187&amp;""</f>
      </c>
      <c r="AJ187">
        <f>[1]发票导入!AJ187&amp;""</f>
      </c>
      <c r="AK187">
        <f>[1]发票导入!AK187</f>
        <v>0</v>
      </c>
      <c r="AL187">
        <f>[1]发票导入!AL187</f>
        <v>0</v>
      </c>
      <c r="AM187">
        <f>[1]发票导入!AM187</f>
        <v>0</v>
      </c>
      <c r="AN187" s="22">
        <f t="shared" si="1"/>
        <v>0</v>
      </c>
      <c r="AO187" s="22">
        <f t="shared" si="2"/>
        <v>0</v>
      </c>
    </row>
    <row r="188">
      <c r="C188">
        <f>[1]发票导入!C188&amp;""</f>
      </c>
      <c r="D188">
        <f>[1]发票导入!D188&amp;""</f>
      </c>
      <c r="O188">
        <f>[1]发票导入!O188&amp;""</f>
      </c>
      <c r="T188">
        <f>[1]发票导入!T188</f>
      </c>
      <c r="U188">
        <f>[1]发票导入!U188&amp;""</f>
      </c>
      <c r="V188">
        <f>[1]发票导入!V188&amp;""</f>
      </c>
      <c r="W188">
        <f>[1]发票导入!W188&amp;""</f>
      </c>
      <c r="Y188">
        <f>[1]发票导入!Y188&amp;""</f>
      </c>
      <c r="AA188">
        <f>[1]发票导入!AA188&amp;""</f>
      </c>
      <c r="AB188">
        <f>[1]发票导入!AB188</f>
        <v>0</v>
      </c>
      <c r="AC188">
        <f>[1]发票导入!AC188</f>
        <v>0</v>
      </c>
      <c r="AE188" s="22">
        <f t="shared" si="0"/>
      </c>
      <c r="AI188">
        <f>[1]发票导入!AI188&amp;""</f>
      </c>
      <c r="AJ188">
        <f>[1]发票导入!AJ188&amp;""</f>
      </c>
      <c r="AK188">
        <f>[1]发票导入!AK188</f>
        <v>0</v>
      </c>
      <c r="AL188">
        <f>[1]发票导入!AL188</f>
        <v>0</v>
      </c>
      <c r="AM188">
        <f>[1]发票导入!AM188</f>
        <v>0</v>
      </c>
      <c r="AN188" s="22">
        <f t="shared" si="1"/>
        <v>0</v>
      </c>
      <c r="AO188" s="22">
        <f t="shared" si="2"/>
        <v>0</v>
      </c>
    </row>
    <row r="189">
      <c r="C189">
        <f>[1]发票导入!C189&amp;""</f>
      </c>
      <c r="D189">
        <f>[1]发票导入!D189&amp;""</f>
      </c>
      <c r="O189">
        <f>[1]发票导入!O189&amp;""</f>
      </c>
      <c r="T189">
        <f>[1]发票导入!T189</f>
      </c>
      <c r="U189">
        <f>[1]发票导入!U189&amp;""</f>
      </c>
      <c r="V189">
        <f>[1]发票导入!V189&amp;""</f>
      </c>
      <c r="W189">
        <f>[1]发票导入!W189&amp;""</f>
      </c>
      <c r="Y189">
        <f>[1]发票导入!Y189&amp;""</f>
      </c>
      <c r="AA189">
        <f>[1]发票导入!AA189&amp;""</f>
      </c>
      <c r="AB189">
        <f>[1]发票导入!AB189</f>
        <v>0</v>
      </c>
      <c r="AC189">
        <f>[1]发票导入!AC189</f>
        <v>0</v>
      </c>
      <c r="AE189" s="22">
        <f t="shared" si="0"/>
      </c>
      <c r="AI189">
        <f>[1]发票导入!AI189&amp;""</f>
      </c>
      <c r="AJ189">
        <f>[1]发票导入!AJ189&amp;""</f>
      </c>
      <c r="AK189">
        <f>[1]发票导入!AK189</f>
        <v>0</v>
      </c>
      <c r="AL189">
        <f>[1]发票导入!AL189</f>
        <v>0</v>
      </c>
      <c r="AM189">
        <f>[1]发票导入!AM189</f>
        <v>0</v>
      </c>
      <c r="AN189" s="22">
        <f t="shared" si="1"/>
        <v>0</v>
      </c>
      <c r="AO189" s="22">
        <f t="shared" si="2"/>
        <v>0</v>
      </c>
    </row>
    <row r="190">
      <c r="C190">
        <f>[1]发票导入!C190&amp;""</f>
      </c>
      <c r="D190">
        <f>[1]发票导入!D190&amp;""</f>
      </c>
      <c r="O190">
        <f>[1]发票导入!O190&amp;""</f>
      </c>
      <c r="T190">
        <f>[1]发票导入!T190</f>
      </c>
      <c r="U190">
        <f>[1]发票导入!U190&amp;""</f>
      </c>
      <c r="V190">
        <f>[1]发票导入!V190&amp;""</f>
      </c>
      <c r="W190">
        <f>[1]发票导入!W190&amp;""</f>
      </c>
      <c r="Y190">
        <f>[1]发票导入!Y190&amp;""</f>
      </c>
      <c r="AA190">
        <f>[1]发票导入!AA190&amp;""</f>
      </c>
      <c r="AB190">
        <f>[1]发票导入!AB190</f>
        <v>0</v>
      </c>
      <c r="AC190">
        <f>[1]发票导入!AC190</f>
        <v>0</v>
      </c>
      <c r="AE190" s="22">
        <f t="shared" si="0"/>
      </c>
      <c r="AI190">
        <f>[1]发票导入!AI190&amp;""</f>
      </c>
      <c r="AJ190">
        <f>[1]发票导入!AJ190&amp;""</f>
      </c>
      <c r="AK190">
        <f>[1]发票导入!AK190</f>
        <v>0</v>
      </c>
      <c r="AL190">
        <f>[1]发票导入!AL190</f>
        <v>0</v>
      </c>
      <c r="AM190">
        <f>[1]发票导入!AM190</f>
        <v>0</v>
      </c>
      <c r="AN190" s="22">
        <f t="shared" si="1"/>
        <v>0</v>
      </c>
      <c r="AO190" s="22">
        <f t="shared" si="2"/>
        <v>0</v>
      </c>
    </row>
    <row r="191">
      <c r="C191">
        <f>[1]发票导入!C191&amp;""</f>
      </c>
      <c r="D191">
        <f>[1]发票导入!D191&amp;""</f>
      </c>
      <c r="O191">
        <f>[1]发票导入!O191&amp;""</f>
      </c>
      <c r="T191">
        <f>[1]发票导入!T191</f>
      </c>
      <c r="U191">
        <f>[1]发票导入!U191&amp;""</f>
      </c>
      <c r="V191">
        <f>[1]发票导入!V191&amp;""</f>
      </c>
      <c r="W191">
        <f>[1]发票导入!W191&amp;""</f>
      </c>
      <c r="Y191">
        <f>[1]发票导入!Y191&amp;""</f>
      </c>
      <c r="AA191">
        <f>[1]发票导入!AA191&amp;""</f>
      </c>
      <c r="AB191">
        <f>[1]发票导入!AB191</f>
        <v>0</v>
      </c>
      <c r="AC191">
        <f>[1]发票导入!AC191</f>
        <v>0</v>
      </c>
      <c r="AE191" s="22">
        <f t="shared" si="0"/>
      </c>
      <c r="AI191">
        <f>[1]发票导入!AI191&amp;""</f>
      </c>
      <c r="AJ191">
        <f>[1]发票导入!AJ191&amp;""</f>
      </c>
      <c r="AK191">
        <f>[1]发票导入!AK191</f>
        <v>0</v>
      </c>
      <c r="AL191">
        <f>[1]发票导入!AL191</f>
        <v>0</v>
      </c>
      <c r="AM191">
        <f>[1]发票导入!AM191</f>
        <v>0</v>
      </c>
      <c r="AN191" s="22">
        <f t="shared" si="1"/>
        <v>0</v>
      </c>
      <c r="AO191" s="22">
        <f t="shared" si="2"/>
        <v>0</v>
      </c>
    </row>
    <row r="192">
      <c r="C192">
        <f>[1]发票导入!C192&amp;""</f>
      </c>
      <c r="D192">
        <f>[1]发票导入!D192&amp;""</f>
      </c>
      <c r="O192">
        <f>[1]发票导入!O192&amp;""</f>
      </c>
      <c r="T192">
        <f>[1]发票导入!T192</f>
      </c>
      <c r="U192">
        <f>[1]发票导入!U192&amp;""</f>
      </c>
      <c r="V192">
        <f>[1]发票导入!V192&amp;""</f>
      </c>
      <c r="W192">
        <f>[1]发票导入!W192&amp;""</f>
      </c>
      <c r="Y192">
        <f>[1]发票导入!Y192&amp;""</f>
      </c>
      <c r="AA192">
        <f>[1]发票导入!AA192&amp;""</f>
      </c>
      <c r="AB192">
        <f>[1]发票导入!AB192</f>
        <v>0</v>
      </c>
      <c r="AC192">
        <f>[1]发票导入!AC192</f>
        <v>0</v>
      </c>
      <c r="AE192" s="22">
        <f t="shared" si="0"/>
      </c>
      <c r="AI192">
        <f>[1]发票导入!AI192&amp;""</f>
      </c>
      <c r="AJ192">
        <f>[1]发票导入!AJ192&amp;""</f>
      </c>
      <c r="AK192">
        <f>[1]发票导入!AK192</f>
        <v>0</v>
      </c>
      <c r="AL192">
        <f>[1]发票导入!AL192</f>
        <v>0</v>
      </c>
      <c r="AM192">
        <f>[1]发票导入!AM192</f>
        <v>0</v>
      </c>
      <c r="AN192" s="22">
        <f t="shared" si="1"/>
        <v>0</v>
      </c>
      <c r="AO192" s="22">
        <f t="shared" si="2"/>
        <v>0</v>
      </c>
    </row>
    <row r="193">
      <c r="C193">
        <f>[1]发票导入!C193&amp;""</f>
      </c>
      <c r="D193">
        <f>[1]发票导入!D193&amp;""</f>
      </c>
      <c r="O193">
        <f>[1]发票导入!O193&amp;""</f>
      </c>
      <c r="T193">
        <f>[1]发票导入!T193</f>
      </c>
      <c r="U193">
        <f>[1]发票导入!U193&amp;""</f>
      </c>
      <c r="V193">
        <f>[1]发票导入!V193&amp;""</f>
      </c>
      <c r="W193">
        <f>[1]发票导入!W193&amp;""</f>
      </c>
      <c r="Y193">
        <f>[1]发票导入!Y193&amp;""</f>
      </c>
      <c r="AA193">
        <f>[1]发票导入!AA193&amp;""</f>
      </c>
      <c r="AB193">
        <f>[1]发票导入!AB193</f>
        <v>0</v>
      </c>
      <c r="AC193">
        <f>[1]发票导入!AC193</f>
        <v>0</v>
      </c>
      <c r="AE193" s="22">
        <f t="shared" si="0"/>
      </c>
      <c r="AI193">
        <f>[1]发票导入!AI193&amp;""</f>
      </c>
      <c r="AJ193">
        <f>[1]发票导入!AJ193&amp;""</f>
      </c>
      <c r="AK193">
        <f>[1]发票导入!AK193</f>
        <v>0</v>
      </c>
      <c r="AL193">
        <f>[1]发票导入!AL193</f>
        <v>0</v>
      </c>
      <c r="AM193">
        <f>[1]发票导入!AM193</f>
        <v>0</v>
      </c>
      <c r="AN193" s="22">
        <f t="shared" si="1"/>
        <v>0</v>
      </c>
      <c r="AO193" s="22">
        <f t="shared" si="2"/>
        <v>0</v>
      </c>
    </row>
    <row r="194">
      <c r="C194">
        <f>[1]发票导入!C194&amp;""</f>
      </c>
      <c r="D194">
        <f>[1]发票导入!D194&amp;""</f>
      </c>
      <c r="O194">
        <f>[1]发票导入!O194&amp;""</f>
      </c>
      <c r="T194">
        <f>[1]发票导入!T194</f>
      </c>
      <c r="U194">
        <f>[1]发票导入!U194&amp;""</f>
      </c>
      <c r="V194">
        <f>[1]发票导入!V194&amp;""</f>
      </c>
      <c r="W194">
        <f>[1]发票导入!W194&amp;""</f>
      </c>
      <c r="Y194">
        <f>[1]发票导入!Y194&amp;""</f>
      </c>
      <c r="AA194">
        <f>[1]发票导入!AA194&amp;""</f>
      </c>
      <c r="AB194">
        <f>[1]发票导入!AB194</f>
        <v>0</v>
      </c>
      <c r="AC194">
        <f>[1]发票导入!AC194</f>
        <v>0</v>
      </c>
      <c r="AE194" s="22">
        <f t="shared" si="0"/>
      </c>
      <c r="AI194">
        <f>[1]发票导入!AI194&amp;""</f>
      </c>
      <c r="AJ194">
        <f>[1]发票导入!AJ194&amp;""</f>
      </c>
      <c r="AK194">
        <f>[1]发票导入!AK194</f>
        <v>0</v>
      </c>
      <c r="AL194">
        <f>[1]发票导入!AL194</f>
        <v>0</v>
      </c>
      <c r="AM194">
        <f>[1]发票导入!AM194</f>
        <v>0</v>
      </c>
      <c r="AN194" s="22">
        <f t="shared" si="1"/>
        <v>0</v>
      </c>
      <c r="AO194" s="22">
        <f t="shared" si="2"/>
        <v>0</v>
      </c>
    </row>
    <row r="195">
      <c r="C195">
        <f>[1]发票导入!C195&amp;""</f>
      </c>
      <c r="D195">
        <f>[1]发票导入!D195&amp;""</f>
      </c>
      <c r="O195">
        <f>[1]发票导入!O195&amp;""</f>
      </c>
      <c r="T195">
        <f>[1]发票导入!T195</f>
      </c>
      <c r="U195">
        <f>[1]发票导入!U195&amp;""</f>
      </c>
      <c r="V195">
        <f>[1]发票导入!V195&amp;""</f>
      </c>
      <c r="W195">
        <f>[1]发票导入!W195&amp;""</f>
      </c>
      <c r="Y195">
        <f>[1]发票导入!Y195&amp;""</f>
      </c>
      <c r="AA195">
        <f>[1]发票导入!AA195&amp;""</f>
      </c>
      <c r="AB195">
        <f>[1]发票导入!AB195</f>
        <v>0</v>
      </c>
      <c r="AC195">
        <f>[1]发票导入!AC195</f>
        <v>0</v>
      </c>
      <c r="AE195" s="22">
        <f t="shared" si="0"/>
      </c>
      <c r="AI195">
        <f>[1]发票导入!AI195&amp;""</f>
      </c>
      <c r="AJ195">
        <f>[1]发票导入!AJ195&amp;""</f>
      </c>
      <c r="AK195">
        <f>[1]发票导入!AK195</f>
        <v>0</v>
      </c>
      <c r="AL195">
        <f>[1]发票导入!AL195</f>
        <v>0</v>
      </c>
      <c r="AM195">
        <f>[1]发票导入!AM195</f>
        <v>0</v>
      </c>
      <c r="AN195" s="22">
        <f t="shared" si="1"/>
        <v>0</v>
      </c>
      <c r="AO195" s="22">
        <f t="shared" si="2"/>
        <v>0</v>
      </c>
    </row>
    <row r="196">
      <c r="C196">
        <f>[1]发票导入!C196&amp;""</f>
      </c>
      <c r="D196">
        <f>[1]发票导入!D196&amp;""</f>
      </c>
      <c r="O196">
        <f>[1]发票导入!O196&amp;""</f>
      </c>
      <c r="T196">
        <f>[1]发票导入!T196</f>
      </c>
      <c r="U196">
        <f>[1]发票导入!U196&amp;""</f>
      </c>
      <c r="V196">
        <f>[1]发票导入!V196&amp;""</f>
      </c>
      <c r="W196">
        <f>[1]发票导入!W196&amp;""</f>
      </c>
      <c r="Y196">
        <f>[1]发票导入!Y196&amp;""</f>
      </c>
      <c r="AA196">
        <f>[1]发票导入!AA196&amp;""</f>
      </c>
      <c r="AB196">
        <f>[1]发票导入!AB196</f>
        <v>0</v>
      </c>
      <c r="AC196">
        <f>[1]发票导入!AC196</f>
        <v>0</v>
      </c>
      <c r="AE196" s="22">
        <f t="shared" si="0"/>
      </c>
      <c r="AI196">
        <f>[1]发票导入!AI196&amp;""</f>
      </c>
      <c r="AJ196">
        <f>[1]发票导入!AJ196&amp;""</f>
      </c>
      <c r="AK196">
        <f>[1]发票导入!AK196</f>
        <v>0</v>
      </c>
      <c r="AL196">
        <f>[1]发票导入!AL196</f>
        <v>0</v>
      </c>
      <c r="AM196">
        <f>[1]发票导入!AM196</f>
        <v>0</v>
      </c>
      <c r="AN196" s="22">
        <f t="shared" si="1"/>
        <v>0</v>
      </c>
      <c r="AO196" s="22">
        <f t="shared" si="2"/>
        <v>0</v>
      </c>
    </row>
    <row r="197">
      <c r="C197">
        <f>[1]发票导入!C197&amp;""</f>
      </c>
      <c r="D197">
        <f>[1]发票导入!D197&amp;""</f>
      </c>
      <c r="O197">
        <f>[1]发票导入!O197&amp;""</f>
      </c>
      <c r="T197">
        <f>[1]发票导入!T197</f>
      </c>
      <c r="U197">
        <f>[1]发票导入!U197&amp;""</f>
      </c>
      <c r="V197">
        <f>[1]发票导入!V197&amp;""</f>
      </c>
      <c r="W197">
        <f>[1]发票导入!W197&amp;""</f>
      </c>
      <c r="Y197">
        <f>[1]发票导入!Y197&amp;""</f>
      </c>
      <c r="AA197">
        <f>[1]发票导入!AA197&amp;""</f>
      </c>
      <c r="AB197">
        <f>[1]发票导入!AB197</f>
        <v>0</v>
      </c>
      <c r="AC197">
        <f>[1]发票导入!AC197</f>
        <v>0</v>
      </c>
      <c r="AE197" s="22">
        <f t="shared" si="0"/>
      </c>
      <c r="AI197">
        <f>[1]发票导入!AI197&amp;""</f>
      </c>
      <c r="AJ197">
        <f>[1]发票导入!AJ197&amp;""</f>
      </c>
      <c r="AK197">
        <f>[1]发票导入!AK197</f>
        <v>0</v>
      </c>
      <c r="AL197">
        <f>[1]发票导入!AL197</f>
        <v>0</v>
      </c>
      <c r="AM197">
        <f>[1]发票导入!AM197</f>
        <v>0</v>
      </c>
      <c r="AN197" s="22">
        <f t="shared" si="1"/>
        <v>0</v>
      </c>
      <c r="AO197" s="22">
        <f t="shared" si="2"/>
        <v>0</v>
      </c>
    </row>
    <row r="198">
      <c r="C198">
        <f>[1]发票导入!C198&amp;""</f>
      </c>
      <c r="D198">
        <f>[1]发票导入!D198&amp;""</f>
      </c>
      <c r="O198">
        <f>[1]发票导入!O198&amp;""</f>
      </c>
      <c r="T198">
        <f>[1]发票导入!T198</f>
      </c>
      <c r="U198">
        <f>[1]发票导入!U198&amp;""</f>
      </c>
      <c r="V198">
        <f>[1]发票导入!V198&amp;""</f>
      </c>
      <c r="W198">
        <f>[1]发票导入!W198&amp;""</f>
      </c>
      <c r="Y198">
        <f>[1]发票导入!Y198&amp;""</f>
      </c>
      <c r="AA198">
        <f>[1]发票导入!AA198&amp;""</f>
      </c>
      <c r="AB198">
        <f>[1]发票导入!AB198</f>
        <v>0</v>
      </c>
      <c r="AC198">
        <f>[1]发票导入!AC198</f>
        <v>0</v>
      </c>
      <c r="AE198" s="22">
        <f t="shared" si="0"/>
      </c>
      <c r="AI198">
        <f>[1]发票导入!AI198&amp;""</f>
      </c>
      <c r="AJ198">
        <f>[1]发票导入!AJ198&amp;""</f>
      </c>
      <c r="AK198">
        <f>[1]发票导入!AK198</f>
        <v>0</v>
      </c>
      <c r="AL198">
        <f>[1]发票导入!AL198</f>
        <v>0</v>
      </c>
      <c r="AM198">
        <f>[1]发票导入!AM198</f>
        <v>0</v>
      </c>
      <c r="AN198" s="22">
        <f t="shared" si="1"/>
        <v>0</v>
      </c>
      <c r="AO198" s="22">
        <f t="shared" si="2"/>
        <v>0</v>
      </c>
    </row>
    <row r="199">
      <c r="C199">
        <f>[1]发票导入!C199&amp;""</f>
      </c>
      <c r="D199">
        <f>[1]发票导入!D199&amp;""</f>
      </c>
      <c r="O199">
        <f>[1]发票导入!O199&amp;""</f>
      </c>
      <c r="T199">
        <f>[1]发票导入!T199</f>
      </c>
      <c r="U199">
        <f>[1]发票导入!U199&amp;""</f>
      </c>
      <c r="V199">
        <f>[1]发票导入!V199&amp;""</f>
      </c>
      <c r="W199">
        <f>[1]发票导入!W199&amp;""</f>
      </c>
      <c r="Y199">
        <f>[1]发票导入!Y199&amp;""</f>
      </c>
      <c r="AA199">
        <f>[1]发票导入!AA199&amp;""</f>
      </c>
      <c r="AB199">
        <f>[1]发票导入!AB199</f>
        <v>0</v>
      </c>
      <c r="AC199">
        <f>[1]发票导入!AC199</f>
        <v>0</v>
      </c>
      <c r="AE199" s="22">
        <f t="shared" si="0"/>
      </c>
      <c r="AI199">
        <f>[1]发票导入!AI199&amp;""</f>
      </c>
      <c r="AJ199">
        <f>[1]发票导入!AJ199&amp;""</f>
      </c>
      <c r="AK199">
        <f>[1]发票导入!AK199</f>
        <v>0</v>
      </c>
      <c r="AL199">
        <f>[1]发票导入!AL199</f>
        <v>0</v>
      </c>
      <c r="AM199">
        <f>[1]发票导入!AM199</f>
        <v>0</v>
      </c>
      <c r="AN199" s="22">
        <f t="shared" si="1"/>
        <v>0</v>
      </c>
      <c r="AO199" s="22">
        <f t="shared" si="2"/>
        <v>0</v>
      </c>
    </row>
    <row r="200">
      <c r="C200">
        <f>[1]发票导入!C200&amp;""</f>
      </c>
      <c r="D200">
        <f>[1]发票导入!D200&amp;""</f>
      </c>
      <c r="O200">
        <f>[1]发票导入!O200&amp;""</f>
      </c>
      <c r="T200">
        <f>[1]发票导入!T200</f>
      </c>
      <c r="U200">
        <f>[1]发票导入!U200&amp;""</f>
      </c>
      <c r="V200">
        <f>[1]发票导入!V200&amp;""</f>
      </c>
      <c r="W200">
        <f>[1]发票导入!W200&amp;""</f>
      </c>
      <c r="Y200">
        <f>[1]发票导入!Y200&amp;""</f>
      </c>
      <c r="AA200">
        <f>[1]发票导入!AA200&amp;""</f>
      </c>
      <c r="AB200">
        <f>[1]发票导入!AB200</f>
        <v>0</v>
      </c>
      <c r="AC200">
        <f>[1]发票导入!AC200</f>
        <v>0</v>
      </c>
      <c r="AE200" s="22">
        <f t="shared" si="0"/>
      </c>
      <c r="AI200">
        <f>[1]发票导入!AI200&amp;""</f>
      </c>
      <c r="AJ200">
        <f>[1]发票导入!AJ200&amp;""</f>
      </c>
      <c r="AK200">
        <f>[1]发票导入!AK200</f>
        <v>0</v>
      </c>
      <c r="AL200">
        <f>[1]发票导入!AL200</f>
        <v>0</v>
      </c>
      <c r="AM200">
        <f>[1]发票导入!AM200</f>
        <v>0</v>
      </c>
      <c r="AN200" s="22">
        <f t="shared" si="1"/>
        <v>0</v>
      </c>
      <c r="AO200" s="22">
        <f t="shared" si="2"/>
        <v>0</v>
      </c>
    </row>
    <row r="201">
      <c r="C201">
        <f>[1]发票导入!C201&amp;""</f>
      </c>
      <c r="D201">
        <f>[1]发票导入!D201&amp;""</f>
      </c>
      <c r="O201">
        <f>[1]发票导入!O201&amp;""</f>
      </c>
      <c r="T201">
        <f>[1]发票导入!T201</f>
      </c>
      <c r="U201">
        <f>[1]发票导入!U201&amp;""</f>
      </c>
      <c r="V201">
        <f>[1]发票导入!V201&amp;""</f>
      </c>
      <c r="W201">
        <f>[1]发票导入!W201&amp;""</f>
      </c>
      <c r="Y201">
        <f>[1]发票导入!Y201&amp;""</f>
      </c>
      <c r="AA201">
        <f>[1]发票导入!AA201&amp;""</f>
      </c>
      <c r="AB201">
        <f>[1]发票导入!AB201</f>
        <v>0</v>
      </c>
      <c r="AC201">
        <f>[1]发票导入!AC201</f>
        <v>0</v>
      </c>
      <c r="AE201" s="22">
        <f t="shared" si="0"/>
      </c>
      <c r="AI201">
        <f>[1]发票导入!AI201&amp;""</f>
      </c>
      <c r="AJ201">
        <f>[1]发票导入!AJ201&amp;""</f>
      </c>
      <c r="AK201">
        <f>[1]发票导入!AK201</f>
        <v>0</v>
      </c>
      <c r="AL201">
        <f>[1]发票导入!AL201</f>
        <v>0</v>
      </c>
      <c r="AM201">
        <f>[1]发票导入!AM201</f>
        <v>0</v>
      </c>
      <c r="AN201" s="22">
        <f t="shared" si="1"/>
        <v>0</v>
      </c>
      <c r="AO201" s="22">
        <f t="shared" si="2"/>
        <v>0</v>
      </c>
    </row>
    <row r="202">
      <c r="C202">
        <f>[1]发票导入!C202&amp;""</f>
      </c>
      <c r="D202">
        <f>[1]发票导入!D202&amp;""</f>
      </c>
      <c r="O202">
        <f>[1]发票导入!O202&amp;""</f>
      </c>
      <c r="T202">
        <f>[1]发票导入!T202</f>
      </c>
      <c r="U202">
        <f>[1]发票导入!U202&amp;""</f>
      </c>
      <c r="V202">
        <f>[1]发票导入!V202&amp;""</f>
      </c>
      <c r="W202">
        <f>[1]发票导入!W202&amp;""</f>
      </c>
      <c r="Y202">
        <f>[1]发票导入!Y202&amp;""</f>
      </c>
      <c r="AA202">
        <f>[1]发票导入!AA202&amp;""</f>
      </c>
      <c r="AB202">
        <f>[1]发票导入!AB202</f>
        <v>0</v>
      </c>
      <c r="AC202">
        <f>[1]发票导入!AC202</f>
        <v>0</v>
      </c>
      <c r="AE202" s="22">
        <f t="shared" si="0"/>
      </c>
      <c r="AI202">
        <f>[1]发票导入!AI202&amp;""</f>
      </c>
      <c r="AJ202">
        <f>[1]发票导入!AJ202&amp;""</f>
      </c>
      <c r="AK202">
        <f>[1]发票导入!AK202</f>
        <v>0</v>
      </c>
      <c r="AL202">
        <f>[1]发票导入!AL202</f>
        <v>0</v>
      </c>
      <c r="AM202">
        <f>[1]发票导入!AM202</f>
        <v>0</v>
      </c>
      <c r="AN202" s="22">
        <f t="shared" si="1"/>
        <v>0</v>
      </c>
      <c r="AO202" s="22">
        <f t="shared" si="2"/>
        <v>0</v>
      </c>
    </row>
    <row r="203">
      <c r="C203">
        <f>[1]发票导入!C203&amp;""</f>
      </c>
      <c r="D203">
        <f>[1]发票导入!D203&amp;""</f>
      </c>
      <c r="O203">
        <f>[1]发票导入!O203&amp;""</f>
      </c>
      <c r="T203">
        <f>[1]发票导入!T203</f>
      </c>
      <c r="U203">
        <f>[1]发票导入!U203&amp;""</f>
      </c>
      <c r="V203">
        <f>[1]发票导入!V203&amp;""</f>
      </c>
      <c r="W203">
        <f>[1]发票导入!W203&amp;""</f>
      </c>
      <c r="Y203">
        <f>[1]发票导入!Y203&amp;""</f>
      </c>
      <c r="AA203">
        <f>[1]发票导入!AA203&amp;""</f>
      </c>
      <c r="AB203">
        <f>[1]发票导入!AB203</f>
        <v>0</v>
      </c>
      <c r="AC203">
        <f>[1]发票导入!AC203</f>
        <v>0</v>
      </c>
      <c r="AE203" s="22">
        <f t="shared" si="0"/>
      </c>
      <c r="AI203">
        <f>[1]发票导入!AI203&amp;""</f>
      </c>
      <c r="AJ203">
        <f>[1]发票导入!AJ203&amp;""</f>
      </c>
      <c r="AK203">
        <f>[1]发票导入!AK203</f>
        <v>0</v>
      </c>
      <c r="AL203">
        <f>[1]发票导入!AL203</f>
        <v>0</v>
      </c>
      <c r="AM203">
        <f>[1]发票导入!AM203</f>
        <v>0</v>
      </c>
      <c r="AN203" s="22">
        <f t="shared" si="1"/>
        <v>0</v>
      </c>
      <c r="AO203" s="22">
        <f t="shared" si="2"/>
        <v>0</v>
      </c>
    </row>
    <row r="204">
      <c r="C204">
        <f>[1]发票导入!C204&amp;""</f>
      </c>
      <c r="D204">
        <f>[1]发票导入!D204&amp;""</f>
      </c>
      <c r="O204">
        <f>[1]发票导入!O204&amp;""</f>
      </c>
      <c r="T204">
        <f>[1]发票导入!T204</f>
      </c>
      <c r="U204">
        <f>[1]发票导入!U204&amp;""</f>
      </c>
      <c r="V204">
        <f>[1]发票导入!V204&amp;""</f>
      </c>
      <c r="W204">
        <f>[1]发票导入!W204&amp;""</f>
      </c>
      <c r="Y204">
        <f>[1]发票导入!Y204&amp;""</f>
      </c>
      <c r="AA204">
        <f>[1]发票导入!AA204&amp;""</f>
      </c>
      <c r="AB204">
        <f>[1]发票导入!AB204</f>
        <v>0</v>
      </c>
      <c r="AC204">
        <f>[1]发票导入!AC204</f>
        <v>0</v>
      </c>
      <c r="AE204" s="22">
        <f t="shared" si="0"/>
      </c>
      <c r="AI204">
        <f>[1]发票导入!AI204&amp;""</f>
      </c>
      <c r="AJ204">
        <f>[1]发票导入!AJ204&amp;""</f>
      </c>
      <c r="AK204">
        <f>[1]发票导入!AK204</f>
        <v>0</v>
      </c>
      <c r="AL204">
        <f>[1]发票导入!AL204</f>
        <v>0</v>
      </c>
      <c r="AM204">
        <f>[1]发票导入!AM204</f>
        <v>0</v>
      </c>
      <c r="AN204" s="22">
        <f t="shared" si="1"/>
        <v>0</v>
      </c>
      <c r="AO204" s="22">
        <f t="shared" si="2"/>
        <v>0</v>
      </c>
    </row>
    <row r="205">
      <c r="C205">
        <f>[1]发票导入!C205&amp;""</f>
      </c>
      <c r="D205">
        <f>[1]发票导入!D205&amp;""</f>
      </c>
      <c r="O205">
        <f>[1]发票导入!O205&amp;""</f>
      </c>
      <c r="T205">
        <f>[1]发票导入!T205</f>
      </c>
      <c r="U205">
        <f>[1]发票导入!U205&amp;""</f>
      </c>
      <c r="V205">
        <f>[1]发票导入!V205&amp;""</f>
      </c>
      <c r="W205">
        <f>[1]发票导入!W205&amp;""</f>
      </c>
      <c r="Y205">
        <f>[1]发票导入!Y205&amp;""</f>
      </c>
      <c r="AA205">
        <f>[1]发票导入!AA205&amp;""</f>
      </c>
      <c r="AB205">
        <f>[1]发票导入!AB205</f>
        <v>0</v>
      </c>
      <c r="AC205">
        <f>[1]发票导入!AC205</f>
        <v>0</v>
      </c>
      <c r="AE205" s="22">
        <f t="shared" si="0"/>
      </c>
      <c r="AI205">
        <f>[1]发票导入!AI205&amp;""</f>
      </c>
      <c r="AJ205">
        <f>[1]发票导入!AJ205&amp;""</f>
      </c>
      <c r="AK205">
        <f>[1]发票导入!AK205</f>
        <v>0</v>
      </c>
      <c r="AL205">
        <f>[1]发票导入!AL205</f>
        <v>0</v>
      </c>
      <c r="AM205">
        <f>[1]发票导入!AM205</f>
        <v>0</v>
      </c>
      <c r="AN205" s="22">
        <f t="shared" si="1"/>
        <v>0</v>
      </c>
      <c r="AO205" s="22">
        <f t="shared" si="2"/>
        <v>0</v>
      </c>
    </row>
    <row r="206">
      <c r="C206">
        <f>[1]发票导入!C206&amp;""</f>
      </c>
      <c r="D206">
        <f>[1]发票导入!D206&amp;""</f>
      </c>
      <c r="O206">
        <f>[1]发票导入!O206&amp;""</f>
      </c>
      <c r="T206">
        <f>[1]发票导入!T206</f>
      </c>
      <c r="U206">
        <f>[1]发票导入!U206&amp;""</f>
      </c>
      <c r="V206">
        <f>[1]发票导入!V206&amp;""</f>
      </c>
      <c r="W206">
        <f>[1]发票导入!W206&amp;""</f>
      </c>
      <c r="Y206">
        <f>[1]发票导入!Y206&amp;""</f>
      </c>
      <c r="AA206">
        <f>[1]发票导入!AA206&amp;""</f>
      </c>
      <c r="AB206">
        <f>[1]发票导入!AB206</f>
        <v>0</v>
      </c>
      <c r="AC206">
        <f>[1]发票导入!AC206</f>
        <v>0</v>
      </c>
      <c r="AE206" s="22">
        <f t="shared" si="0"/>
      </c>
      <c r="AI206">
        <f>[1]发票导入!AI206&amp;""</f>
      </c>
      <c r="AJ206">
        <f>[1]发票导入!AJ206&amp;""</f>
      </c>
      <c r="AK206">
        <f>[1]发票导入!AK206</f>
        <v>0</v>
      </c>
      <c r="AL206">
        <f>[1]发票导入!AL206</f>
        <v>0</v>
      </c>
      <c r="AM206">
        <f>[1]发票导入!AM206</f>
        <v>0</v>
      </c>
      <c r="AN206" s="22">
        <f t="shared" si="1"/>
        <v>0</v>
      </c>
      <c r="AO206" s="22">
        <f t="shared" si="2"/>
        <v>0</v>
      </c>
    </row>
    <row r="207">
      <c r="C207">
        <f>[1]发票导入!C207&amp;""</f>
      </c>
      <c r="D207">
        <f>[1]发票导入!D207&amp;""</f>
      </c>
      <c r="O207">
        <f>[1]发票导入!O207&amp;""</f>
      </c>
      <c r="T207">
        <f>[1]发票导入!T207</f>
      </c>
      <c r="U207">
        <f>[1]发票导入!U207&amp;""</f>
      </c>
      <c r="V207">
        <f>[1]发票导入!V207&amp;""</f>
      </c>
      <c r="W207">
        <f>[1]发票导入!W207&amp;""</f>
      </c>
      <c r="Y207">
        <f>[1]发票导入!Y207&amp;""</f>
      </c>
      <c r="AA207">
        <f>[1]发票导入!AA207&amp;""</f>
      </c>
      <c r="AB207">
        <f>[1]发票导入!AB207</f>
        <v>0</v>
      </c>
      <c r="AC207">
        <f>[1]发票导入!AC207</f>
        <v>0</v>
      </c>
      <c r="AE207" s="22">
        <f t="shared" si="0"/>
      </c>
      <c r="AI207">
        <f>[1]发票导入!AI207&amp;""</f>
      </c>
      <c r="AJ207">
        <f>[1]发票导入!AJ207&amp;""</f>
      </c>
      <c r="AK207">
        <f>[1]发票导入!AK207</f>
        <v>0</v>
      </c>
      <c r="AL207">
        <f>[1]发票导入!AL207</f>
        <v>0</v>
      </c>
      <c r="AM207">
        <f>[1]发票导入!AM207</f>
        <v>0</v>
      </c>
      <c r="AN207" s="22">
        <f t="shared" si="1"/>
        <v>0</v>
      </c>
      <c r="AO207" s="22">
        <f t="shared" si="2"/>
        <v>0</v>
      </c>
    </row>
    <row r="208">
      <c r="C208">
        <f>[1]发票导入!C208&amp;""</f>
      </c>
      <c r="D208">
        <f>[1]发票导入!D208&amp;""</f>
      </c>
      <c r="O208">
        <f>[1]发票导入!O208&amp;""</f>
      </c>
      <c r="T208">
        <f>[1]发票导入!T208</f>
      </c>
      <c r="U208">
        <f>[1]发票导入!U208&amp;""</f>
      </c>
      <c r="V208">
        <f>[1]发票导入!V208&amp;""</f>
      </c>
      <c r="W208">
        <f>[1]发票导入!W208&amp;""</f>
      </c>
      <c r="Y208">
        <f>[1]发票导入!Y208&amp;""</f>
      </c>
      <c r="AA208">
        <f>[1]发票导入!AA208&amp;""</f>
      </c>
      <c r="AB208">
        <f>[1]发票导入!AB208</f>
        <v>0</v>
      </c>
      <c r="AC208">
        <f>[1]发票导入!AC208</f>
        <v>0</v>
      </c>
      <c r="AE208" s="22">
        <f t="shared" si="0"/>
      </c>
      <c r="AI208">
        <f>[1]发票导入!AI208&amp;""</f>
      </c>
      <c r="AJ208">
        <f>[1]发票导入!AJ208&amp;""</f>
      </c>
      <c r="AK208">
        <f>[1]发票导入!AK208</f>
        <v>0</v>
      </c>
      <c r="AL208">
        <f>[1]发票导入!AL208</f>
        <v>0</v>
      </c>
      <c r="AM208">
        <f>[1]发票导入!AM208</f>
        <v>0</v>
      </c>
      <c r="AN208" s="22">
        <f t="shared" si="1"/>
        <v>0</v>
      </c>
      <c r="AO208" s="22">
        <f t="shared" si="2"/>
        <v>0</v>
      </c>
    </row>
    <row r="209">
      <c r="C209">
        <f>[1]发票导入!C209&amp;""</f>
      </c>
      <c r="D209">
        <f>[1]发票导入!D209&amp;""</f>
      </c>
      <c r="O209">
        <f>[1]发票导入!O209&amp;""</f>
      </c>
      <c r="T209">
        <f>[1]发票导入!T209</f>
      </c>
      <c r="U209">
        <f>[1]发票导入!U209&amp;""</f>
      </c>
      <c r="V209">
        <f>[1]发票导入!V209&amp;""</f>
      </c>
      <c r="W209">
        <f>[1]发票导入!W209&amp;""</f>
      </c>
      <c r="Y209">
        <f>[1]发票导入!Y209&amp;""</f>
      </c>
      <c r="AA209">
        <f>[1]发票导入!AA209&amp;""</f>
      </c>
      <c r="AB209">
        <f>[1]发票导入!AB209</f>
        <v>0</v>
      </c>
      <c r="AC209">
        <f>[1]发票导入!AC209</f>
        <v>0</v>
      </c>
      <c r="AE209" s="22">
        <f t="shared" si="0"/>
      </c>
      <c r="AI209">
        <f>[1]发票导入!AI209&amp;""</f>
      </c>
      <c r="AJ209">
        <f>[1]发票导入!AJ209&amp;""</f>
      </c>
      <c r="AK209">
        <f>[1]发票导入!AK209</f>
        <v>0</v>
      </c>
      <c r="AL209">
        <f>[1]发票导入!AL209</f>
        <v>0</v>
      </c>
      <c r="AM209">
        <f>[1]发票导入!AM209</f>
        <v>0</v>
      </c>
      <c r="AN209" s="22">
        <f t="shared" si="1"/>
        <v>0</v>
      </c>
      <c r="AO209" s="22">
        <f t="shared" si="2"/>
        <v>0</v>
      </c>
    </row>
    <row r="210">
      <c r="C210">
        <f>[1]发票导入!C210&amp;""</f>
      </c>
      <c r="D210">
        <f>[1]发票导入!D210&amp;""</f>
      </c>
      <c r="O210">
        <f>[1]发票导入!O210&amp;""</f>
      </c>
      <c r="T210">
        <f>[1]发票导入!T210</f>
      </c>
      <c r="U210">
        <f>[1]发票导入!U210&amp;""</f>
      </c>
      <c r="V210">
        <f>[1]发票导入!V210&amp;""</f>
      </c>
      <c r="W210">
        <f>[1]发票导入!W210&amp;""</f>
      </c>
      <c r="Y210">
        <f>[1]发票导入!Y210&amp;""</f>
      </c>
      <c r="AA210">
        <f>[1]发票导入!AA210&amp;""</f>
      </c>
      <c r="AB210">
        <f>[1]发票导入!AB210</f>
        <v>0</v>
      </c>
      <c r="AC210">
        <f>[1]发票导入!AC210</f>
        <v>0</v>
      </c>
      <c r="AE210" s="22">
        <f t="shared" si="0"/>
      </c>
      <c r="AI210">
        <f>[1]发票导入!AI210&amp;""</f>
      </c>
      <c r="AJ210">
        <f>[1]发票导入!AJ210&amp;""</f>
      </c>
      <c r="AK210">
        <f>[1]发票导入!AK210</f>
        <v>0</v>
      </c>
      <c r="AL210">
        <f>[1]发票导入!AL210</f>
        <v>0</v>
      </c>
      <c r="AM210">
        <f>[1]发票导入!AM210</f>
        <v>0</v>
      </c>
      <c r="AN210" s="22">
        <f t="shared" si="1"/>
        <v>0</v>
      </c>
      <c r="AO210" s="22">
        <f t="shared" si="2"/>
        <v>0</v>
      </c>
    </row>
    <row r="211">
      <c r="C211">
        <f>[1]发票导入!C211&amp;""</f>
      </c>
      <c r="D211">
        <f>[1]发票导入!D211&amp;""</f>
      </c>
      <c r="O211">
        <f>[1]发票导入!O211&amp;""</f>
      </c>
      <c r="T211">
        <f>[1]发票导入!T211</f>
      </c>
      <c r="U211">
        <f>[1]发票导入!U211&amp;""</f>
      </c>
      <c r="V211">
        <f>[1]发票导入!V211&amp;""</f>
      </c>
      <c r="W211">
        <f>[1]发票导入!W211&amp;""</f>
      </c>
      <c r="Y211">
        <f>[1]发票导入!Y211&amp;""</f>
      </c>
      <c r="AA211">
        <f>[1]发票导入!AA211&amp;""</f>
      </c>
      <c r="AB211">
        <f>[1]发票导入!AB211</f>
        <v>0</v>
      </c>
      <c r="AC211">
        <f>[1]发票导入!AC211</f>
        <v>0</v>
      </c>
      <c r="AE211" s="22">
        <f t="shared" si="0"/>
      </c>
      <c r="AI211">
        <f>[1]发票导入!AI211&amp;""</f>
      </c>
      <c r="AJ211">
        <f>[1]发票导入!AJ211&amp;""</f>
      </c>
      <c r="AK211">
        <f>[1]发票导入!AK211</f>
        <v>0</v>
      </c>
      <c r="AL211">
        <f>[1]发票导入!AL211</f>
        <v>0</v>
      </c>
      <c r="AM211">
        <f>[1]发票导入!AM211</f>
        <v>0</v>
      </c>
      <c r="AN211" s="22">
        <f t="shared" si="1"/>
        <v>0</v>
      </c>
      <c r="AO211" s="22">
        <f t="shared" si="2"/>
        <v>0</v>
      </c>
    </row>
    <row r="212">
      <c r="C212">
        <f>[1]发票导入!C212&amp;""</f>
      </c>
      <c r="D212">
        <f>[1]发票导入!D212&amp;""</f>
      </c>
      <c r="O212">
        <f>[1]发票导入!O212&amp;""</f>
      </c>
      <c r="T212">
        <f>[1]发票导入!T212</f>
      </c>
      <c r="U212">
        <f>[1]发票导入!U212&amp;""</f>
      </c>
      <c r="V212">
        <f>[1]发票导入!V212&amp;""</f>
      </c>
      <c r="W212">
        <f>[1]发票导入!W212&amp;""</f>
      </c>
      <c r="Y212">
        <f>[1]发票导入!Y212&amp;""</f>
      </c>
      <c r="AA212">
        <f>[1]发票导入!AA212&amp;""</f>
      </c>
      <c r="AB212">
        <f>[1]发票导入!AB212</f>
        <v>0</v>
      </c>
      <c r="AC212">
        <f>[1]发票导入!AC212</f>
        <v>0</v>
      </c>
      <c r="AE212" s="22">
        <f t="shared" si="0"/>
      </c>
      <c r="AI212">
        <f>[1]发票导入!AI212&amp;""</f>
      </c>
      <c r="AJ212">
        <f>[1]发票导入!AJ212&amp;""</f>
      </c>
      <c r="AK212">
        <f>[1]发票导入!AK212</f>
        <v>0</v>
      </c>
      <c r="AL212">
        <f>[1]发票导入!AL212</f>
        <v>0</v>
      </c>
      <c r="AM212">
        <f>[1]发票导入!AM212</f>
        <v>0</v>
      </c>
      <c r="AN212" s="22">
        <f t="shared" si="1"/>
        <v>0</v>
      </c>
      <c r="AO212" s="22">
        <f t="shared" si="2"/>
        <v>0</v>
      </c>
    </row>
    <row r="213">
      <c r="C213">
        <f>[1]发票导入!C213&amp;""</f>
      </c>
      <c r="D213">
        <f>[1]发票导入!D213&amp;""</f>
      </c>
      <c r="O213">
        <f>[1]发票导入!O213&amp;""</f>
      </c>
      <c r="T213">
        <f>[1]发票导入!T213</f>
      </c>
      <c r="U213">
        <f>[1]发票导入!U213&amp;""</f>
      </c>
      <c r="V213">
        <f>[1]发票导入!V213&amp;""</f>
      </c>
      <c r="W213">
        <f>[1]发票导入!W213&amp;""</f>
      </c>
      <c r="Y213">
        <f>[1]发票导入!Y213&amp;""</f>
      </c>
      <c r="AA213">
        <f>[1]发票导入!AA213&amp;""</f>
      </c>
      <c r="AB213">
        <f>[1]发票导入!AB213</f>
        <v>0</v>
      </c>
      <c r="AC213">
        <f>[1]发票导入!AC213</f>
        <v>0</v>
      </c>
      <c r="AE213" s="22">
        <f t="shared" si="0"/>
      </c>
      <c r="AI213">
        <f>[1]发票导入!AI213&amp;""</f>
      </c>
      <c r="AJ213">
        <f>[1]发票导入!AJ213&amp;""</f>
      </c>
      <c r="AK213">
        <f>[1]发票导入!AK213</f>
        <v>0</v>
      </c>
      <c r="AL213">
        <f>[1]发票导入!AL213</f>
        <v>0</v>
      </c>
      <c r="AM213">
        <f>[1]发票导入!AM213</f>
        <v>0</v>
      </c>
      <c r="AN213" s="22">
        <f t="shared" si="1"/>
        <v>0</v>
      </c>
      <c r="AO213" s="22">
        <f t="shared" si="2"/>
        <v>0</v>
      </c>
    </row>
    <row r="214">
      <c r="C214">
        <f>[1]发票导入!C214&amp;""</f>
      </c>
      <c r="D214">
        <f>[1]发票导入!D214&amp;""</f>
      </c>
      <c r="O214">
        <f>[1]发票导入!O214&amp;""</f>
      </c>
      <c r="T214">
        <f>[1]发票导入!T214</f>
      </c>
      <c r="U214">
        <f>[1]发票导入!U214&amp;""</f>
      </c>
      <c r="V214">
        <f>[1]发票导入!V214&amp;""</f>
      </c>
      <c r="W214">
        <f>[1]发票导入!W214&amp;""</f>
      </c>
      <c r="Y214">
        <f>[1]发票导入!Y214&amp;""</f>
      </c>
      <c r="AA214">
        <f>[1]发票导入!AA214&amp;""</f>
      </c>
      <c r="AB214">
        <f>[1]发票导入!AB214</f>
        <v>0</v>
      </c>
      <c r="AC214">
        <f>[1]发票导入!AC214</f>
        <v>0</v>
      </c>
      <c r="AE214" s="22">
        <f t="shared" si="0"/>
      </c>
      <c r="AI214">
        <f>[1]发票导入!AI214&amp;""</f>
      </c>
      <c r="AJ214">
        <f>[1]发票导入!AJ214&amp;""</f>
      </c>
      <c r="AK214">
        <f>[1]发票导入!AK214</f>
        <v>0</v>
      </c>
      <c r="AL214">
        <f>[1]发票导入!AL214</f>
        <v>0</v>
      </c>
      <c r="AM214">
        <f>[1]发票导入!AM214</f>
        <v>0</v>
      </c>
      <c r="AN214" s="22">
        <f t="shared" si="1"/>
        <v>0</v>
      </c>
      <c r="AO214" s="22">
        <f t="shared" si="2"/>
        <v>0</v>
      </c>
    </row>
    <row r="215">
      <c r="C215">
        <f>[1]发票导入!C215&amp;""</f>
      </c>
      <c r="D215">
        <f>[1]发票导入!D215&amp;""</f>
      </c>
      <c r="O215">
        <f>[1]发票导入!O215&amp;""</f>
      </c>
      <c r="T215">
        <f>[1]发票导入!T215</f>
      </c>
      <c r="U215">
        <f>[1]发票导入!U215&amp;""</f>
      </c>
      <c r="V215">
        <f>[1]发票导入!V215&amp;""</f>
      </c>
      <c r="W215">
        <f>[1]发票导入!W215&amp;""</f>
      </c>
      <c r="Y215">
        <f>[1]发票导入!Y215&amp;""</f>
      </c>
      <c r="AA215">
        <f>[1]发票导入!AA215&amp;""</f>
      </c>
      <c r="AB215">
        <f>[1]发票导入!AB215</f>
        <v>0</v>
      </c>
      <c r="AC215">
        <f>[1]发票导入!AC215</f>
        <v>0</v>
      </c>
      <c r="AE215" s="22">
        <f t="shared" si="0"/>
      </c>
      <c r="AI215">
        <f>[1]发票导入!AI215&amp;""</f>
      </c>
      <c r="AJ215">
        <f>[1]发票导入!AJ215&amp;""</f>
      </c>
      <c r="AK215">
        <f>[1]发票导入!AK215</f>
        <v>0</v>
      </c>
      <c r="AL215">
        <f>[1]发票导入!AL215</f>
        <v>0</v>
      </c>
      <c r="AM215">
        <f>[1]发票导入!AM215</f>
        <v>0</v>
      </c>
      <c r="AN215" s="22">
        <f t="shared" si="1"/>
        <v>0</v>
      </c>
      <c r="AO215" s="22">
        <f t="shared" si="2"/>
        <v>0</v>
      </c>
    </row>
    <row r="216">
      <c r="C216">
        <f>[1]发票导入!C216&amp;""</f>
      </c>
      <c r="D216">
        <f>[1]发票导入!D216&amp;""</f>
      </c>
      <c r="O216">
        <f>[1]发票导入!O216&amp;""</f>
      </c>
      <c r="T216">
        <f>[1]发票导入!T216</f>
      </c>
      <c r="U216">
        <f>[1]发票导入!U216&amp;""</f>
      </c>
      <c r="V216">
        <f>[1]发票导入!V216&amp;""</f>
      </c>
      <c r="W216">
        <f>[1]发票导入!W216&amp;""</f>
      </c>
      <c r="Y216">
        <f>[1]发票导入!Y216&amp;""</f>
      </c>
      <c r="AA216">
        <f>[1]发票导入!AA216&amp;""</f>
      </c>
      <c r="AB216">
        <f>[1]发票导入!AB216</f>
        <v>0</v>
      </c>
      <c r="AC216">
        <f>[1]发票导入!AC216</f>
        <v>0</v>
      </c>
      <c r="AE216" s="22">
        <f t="shared" si="0"/>
      </c>
      <c r="AI216">
        <f>[1]发票导入!AI216&amp;""</f>
      </c>
      <c r="AJ216">
        <f>[1]发票导入!AJ216&amp;""</f>
      </c>
      <c r="AK216">
        <f>[1]发票导入!AK216</f>
        <v>0</v>
      </c>
      <c r="AL216">
        <f>[1]发票导入!AL216</f>
        <v>0</v>
      </c>
      <c r="AM216">
        <f>[1]发票导入!AM216</f>
        <v>0</v>
      </c>
      <c r="AN216" s="22">
        <f t="shared" si="1"/>
        <v>0</v>
      </c>
      <c r="AO216" s="22">
        <f t="shared" si="2"/>
        <v>0</v>
      </c>
    </row>
    <row r="217">
      <c r="C217">
        <f>[1]发票导入!C217&amp;""</f>
      </c>
      <c r="D217">
        <f>[1]发票导入!D217&amp;""</f>
      </c>
      <c r="O217">
        <f>[1]发票导入!O217&amp;""</f>
      </c>
      <c r="T217">
        <f>[1]发票导入!T217</f>
      </c>
      <c r="U217">
        <f>[1]发票导入!U217&amp;""</f>
      </c>
      <c r="V217">
        <f>[1]发票导入!V217&amp;""</f>
      </c>
      <c r="W217">
        <f>[1]发票导入!W217&amp;""</f>
      </c>
      <c r="Y217">
        <f>[1]发票导入!Y217&amp;""</f>
      </c>
      <c r="AA217">
        <f>[1]发票导入!AA217&amp;""</f>
      </c>
      <c r="AB217">
        <f>[1]发票导入!AB217</f>
        <v>0</v>
      </c>
      <c r="AC217">
        <f>[1]发票导入!AC217</f>
        <v>0</v>
      </c>
      <c r="AE217" s="22">
        <f t="shared" si="0"/>
      </c>
      <c r="AI217">
        <f>[1]发票导入!AI217&amp;""</f>
      </c>
      <c r="AJ217">
        <f>[1]发票导入!AJ217&amp;""</f>
      </c>
      <c r="AK217">
        <f>[1]发票导入!AK217</f>
        <v>0</v>
      </c>
      <c r="AL217">
        <f>[1]发票导入!AL217</f>
        <v>0</v>
      </c>
      <c r="AM217">
        <f>[1]发票导入!AM217</f>
        <v>0</v>
      </c>
      <c r="AN217" s="22">
        <f t="shared" si="1"/>
        <v>0</v>
      </c>
      <c r="AO217" s="22">
        <f t="shared" si="2"/>
        <v>0</v>
      </c>
    </row>
    <row r="218">
      <c r="C218">
        <f>[1]发票导入!C218&amp;""</f>
      </c>
      <c r="D218">
        <f>[1]发票导入!D218&amp;""</f>
      </c>
      <c r="O218">
        <f>[1]发票导入!O218&amp;""</f>
      </c>
      <c r="T218">
        <f>[1]发票导入!T218</f>
      </c>
      <c r="U218">
        <f>[1]发票导入!U218&amp;""</f>
      </c>
      <c r="V218">
        <f>[1]发票导入!V218&amp;""</f>
      </c>
      <c r="W218">
        <f>[1]发票导入!W218&amp;""</f>
      </c>
      <c r="Y218">
        <f>[1]发票导入!Y218&amp;""</f>
      </c>
      <c r="AA218">
        <f>[1]发票导入!AA218&amp;""</f>
      </c>
      <c r="AB218">
        <f>[1]发票导入!AB218</f>
        <v>0</v>
      </c>
      <c r="AC218">
        <f>[1]发票导入!AC218</f>
        <v>0</v>
      </c>
      <c r="AE218" s="22">
        <f t="shared" si="0"/>
      </c>
      <c r="AI218">
        <f>[1]发票导入!AI218&amp;""</f>
      </c>
      <c r="AJ218">
        <f>[1]发票导入!AJ218&amp;""</f>
      </c>
      <c r="AK218">
        <f>[1]发票导入!AK218</f>
        <v>0</v>
      </c>
      <c r="AL218">
        <f>[1]发票导入!AL218</f>
        <v>0</v>
      </c>
      <c r="AM218">
        <f>[1]发票导入!AM218</f>
        <v>0</v>
      </c>
      <c r="AN218" s="22">
        <f t="shared" si="1"/>
        <v>0</v>
      </c>
      <c r="AO218" s="22">
        <f t="shared" si="2"/>
        <v>0</v>
      </c>
    </row>
    <row r="219">
      <c r="C219">
        <f>[1]发票导入!C219&amp;""</f>
      </c>
      <c r="D219">
        <f>[1]发票导入!D219&amp;""</f>
      </c>
      <c r="O219">
        <f>[1]发票导入!O219&amp;""</f>
      </c>
      <c r="T219">
        <f>[1]发票导入!T219</f>
      </c>
      <c r="U219">
        <f>[1]发票导入!U219&amp;""</f>
      </c>
      <c r="V219">
        <f>[1]发票导入!V219&amp;""</f>
      </c>
      <c r="W219">
        <f>[1]发票导入!W219&amp;""</f>
      </c>
      <c r="Y219">
        <f>[1]发票导入!Y219&amp;""</f>
      </c>
      <c r="AA219">
        <f>[1]发票导入!AA219&amp;""</f>
      </c>
      <c r="AB219">
        <f>[1]发票导入!AB219</f>
        <v>0</v>
      </c>
      <c r="AC219">
        <f>[1]发票导入!AC219</f>
        <v>0</v>
      </c>
      <c r="AE219" s="22">
        <f t="shared" si="0"/>
      </c>
      <c r="AI219">
        <f>[1]发票导入!AI219&amp;""</f>
      </c>
      <c r="AJ219">
        <f>[1]发票导入!AJ219&amp;""</f>
      </c>
      <c r="AK219">
        <f>[1]发票导入!AK219</f>
        <v>0</v>
      </c>
      <c r="AL219">
        <f>[1]发票导入!AL219</f>
        <v>0</v>
      </c>
      <c r="AM219">
        <f>[1]发票导入!AM219</f>
        <v>0</v>
      </c>
      <c r="AN219" s="22">
        <f t="shared" si="1"/>
        <v>0</v>
      </c>
      <c r="AO219" s="22">
        <f t="shared" si="2"/>
        <v>0</v>
      </c>
    </row>
    <row r="220">
      <c r="C220">
        <f>[1]发票导入!C220&amp;""</f>
      </c>
      <c r="D220">
        <f>[1]发票导入!D220&amp;""</f>
      </c>
      <c r="O220">
        <f>[1]发票导入!O220&amp;""</f>
      </c>
      <c r="T220">
        <f>[1]发票导入!T220</f>
      </c>
      <c r="U220">
        <f>[1]发票导入!U220&amp;""</f>
      </c>
      <c r="V220">
        <f>[1]发票导入!V220&amp;""</f>
      </c>
      <c r="W220">
        <f>[1]发票导入!W220&amp;""</f>
      </c>
      <c r="Y220">
        <f>[1]发票导入!Y220&amp;""</f>
      </c>
      <c r="AA220">
        <f>[1]发票导入!AA220&amp;""</f>
      </c>
      <c r="AB220">
        <f>[1]发票导入!AB220</f>
        <v>0</v>
      </c>
      <c r="AC220">
        <f>[1]发票导入!AC220</f>
        <v>0</v>
      </c>
      <c r="AE220" s="22">
        <f t="shared" si="0"/>
      </c>
      <c r="AI220">
        <f>[1]发票导入!AI220&amp;""</f>
      </c>
      <c r="AJ220">
        <f>[1]发票导入!AJ220&amp;""</f>
      </c>
      <c r="AK220">
        <f>[1]发票导入!AK220</f>
        <v>0</v>
      </c>
      <c r="AL220">
        <f>[1]发票导入!AL220</f>
        <v>0</v>
      </c>
      <c r="AM220">
        <f>[1]发票导入!AM220</f>
        <v>0</v>
      </c>
      <c r="AN220" s="22">
        <f t="shared" si="1"/>
        <v>0</v>
      </c>
      <c r="AO220" s="22">
        <f t="shared" si="2"/>
        <v>0</v>
      </c>
    </row>
    <row r="221">
      <c r="C221">
        <f>[1]发票导入!C221&amp;""</f>
      </c>
      <c r="D221">
        <f>[1]发票导入!D221&amp;""</f>
      </c>
      <c r="O221">
        <f>[1]发票导入!O221&amp;""</f>
      </c>
      <c r="T221">
        <f>[1]发票导入!T221</f>
      </c>
      <c r="U221">
        <f>[1]发票导入!U221&amp;""</f>
      </c>
      <c r="V221">
        <f>[1]发票导入!V221&amp;""</f>
      </c>
      <c r="W221">
        <f>[1]发票导入!W221&amp;""</f>
      </c>
      <c r="Y221">
        <f>[1]发票导入!Y221&amp;""</f>
      </c>
      <c r="AA221">
        <f>[1]发票导入!AA221&amp;""</f>
      </c>
      <c r="AB221">
        <f>[1]发票导入!AB221</f>
        <v>0</v>
      </c>
      <c r="AC221">
        <f>[1]发票导入!AC221</f>
        <v>0</v>
      </c>
      <c r="AE221" s="22">
        <f t="shared" si="0"/>
      </c>
      <c r="AI221">
        <f>[1]发票导入!AI221&amp;""</f>
      </c>
      <c r="AJ221">
        <f>[1]发票导入!AJ221&amp;""</f>
      </c>
      <c r="AK221">
        <f>[1]发票导入!AK221</f>
        <v>0</v>
      </c>
      <c r="AL221">
        <f>[1]发票导入!AL221</f>
        <v>0</v>
      </c>
      <c r="AM221">
        <f>[1]发票导入!AM221</f>
        <v>0</v>
      </c>
      <c r="AN221" s="22">
        <f t="shared" si="1"/>
        <v>0</v>
      </c>
      <c r="AO221" s="22">
        <f t="shared" si="2"/>
        <v>0</v>
      </c>
    </row>
    <row r="222">
      <c r="C222">
        <f>[1]发票导入!C222&amp;""</f>
      </c>
      <c r="D222">
        <f>[1]发票导入!D222&amp;""</f>
      </c>
      <c r="O222">
        <f>[1]发票导入!O222&amp;""</f>
      </c>
      <c r="T222">
        <f>[1]发票导入!T222</f>
      </c>
      <c r="U222">
        <f>[1]发票导入!U222&amp;""</f>
      </c>
      <c r="V222">
        <f>[1]发票导入!V222&amp;""</f>
      </c>
      <c r="W222">
        <f>[1]发票导入!W222&amp;""</f>
      </c>
      <c r="Y222">
        <f>[1]发票导入!Y222&amp;""</f>
      </c>
      <c r="AA222">
        <f>[1]发票导入!AA222&amp;""</f>
      </c>
      <c r="AB222">
        <f>[1]发票导入!AB222</f>
        <v>0</v>
      </c>
      <c r="AC222">
        <f>[1]发票导入!AC222</f>
        <v>0</v>
      </c>
      <c r="AE222" s="22">
        <f t="shared" si="0"/>
      </c>
      <c r="AI222">
        <f>[1]发票导入!AI222&amp;""</f>
      </c>
      <c r="AJ222">
        <f>[1]发票导入!AJ222&amp;""</f>
      </c>
      <c r="AK222">
        <f>[1]发票导入!AK222</f>
        <v>0</v>
      </c>
      <c r="AL222">
        <f>[1]发票导入!AL222</f>
        <v>0</v>
      </c>
      <c r="AM222">
        <f>[1]发票导入!AM222</f>
        <v>0</v>
      </c>
      <c r="AN222" s="22">
        <f t="shared" si="1"/>
        <v>0</v>
      </c>
      <c r="AO222" s="22">
        <f t="shared" si="2"/>
        <v>0</v>
      </c>
    </row>
    <row r="223">
      <c r="C223">
        <f>[1]发票导入!C223&amp;""</f>
      </c>
      <c r="D223">
        <f>[1]发票导入!D223&amp;""</f>
      </c>
      <c r="O223">
        <f>[1]发票导入!O223&amp;""</f>
      </c>
      <c r="T223">
        <f>[1]发票导入!T223</f>
      </c>
      <c r="U223">
        <f>[1]发票导入!U223&amp;""</f>
      </c>
      <c r="V223">
        <f>[1]发票导入!V223&amp;""</f>
      </c>
      <c r="W223">
        <f>[1]发票导入!W223&amp;""</f>
      </c>
      <c r="Y223">
        <f>[1]发票导入!Y223&amp;""</f>
      </c>
      <c r="AA223">
        <f>[1]发票导入!AA223&amp;""</f>
      </c>
      <c r="AB223">
        <f>[1]发票导入!AB223</f>
        <v>0</v>
      </c>
      <c r="AC223">
        <f>[1]发票导入!AC223</f>
        <v>0</v>
      </c>
      <c r="AE223" s="22">
        <f t="shared" si="0"/>
      </c>
      <c r="AI223">
        <f>[1]发票导入!AI223&amp;""</f>
      </c>
      <c r="AJ223">
        <f>[1]发票导入!AJ223&amp;""</f>
      </c>
      <c r="AK223">
        <f>[1]发票导入!AK223</f>
        <v>0</v>
      </c>
      <c r="AL223">
        <f>[1]发票导入!AL223</f>
        <v>0</v>
      </c>
      <c r="AM223">
        <f>[1]发票导入!AM223</f>
        <v>0</v>
      </c>
      <c r="AN223" s="22">
        <f t="shared" si="1"/>
        <v>0</v>
      </c>
      <c r="AO223" s="22">
        <f t="shared" si="2"/>
        <v>0</v>
      </c>
    </row>
    <row r="224">
      <c r="C224">
        <f>[1]发票导入!C224&amp;""</f>
      </c>
      <c r="D224">
        <f>[1]发票导入!D224&amp;""</f>
      </c>
      <c r="O224">
        <f>[1]发票导入!O224&amp;""</f>
      </c>
      <c r="T224">
        <f>[1]发票导入!T224</f>
      </c>
      <c r="U224">
        <f>[1]发票导入!U224&amp;""</f>
      </c>
      <c r="V224">
        <f>[1]发票导入!V224&amp;""</f>
      </c>
      <c r="W224">
        <f>[1]发票导入!W224&amp;""</f>
      </c>
      <c r="Y224">
        <f>[1]发票导入!Y224&amp;""</f>
      </c>
      <c r="AA224">
        <f>[1]发票导入!AA224&amp;""</f>
      </c>
      <c r="AB224">
        <f>[1]发票导入!AB224</f>
        <v>0</v>
      </c>
      <c r="AC224">
        <f>[1]发票导入!AC224</f>
        <v>0</v>
      </c>
      <c r="AE224" s="22">
        <f t="shared" si="0"/>
      </c>
      <c r="AI224">
        <f>[1]发票导入!AI224&amp;""</f>
      </c>
      <c r="AJ224">
        <f>[1]发票导入!AJ224&amp;""</f>
      </c>
      <c r="AK224">
        <f>[1]发票导入!AK224</f>
        <v>0</v>
      </c>
      <c r="AL224">
        <f>[1]发票导入!AL224</f>
        <v>0</v>
      </c>
      <c r="AM224">
        <f>[1]发票导入!AM224</f>
        <v>0</v>
      </c>
      <c r="AN224" s="22">
        <f t="shared" si="1"/>
        <v>0</v>
      </c>
      <c r="AO224" s="22">
        <f t="shared" si="2"/>
        <v>0</v>
      </c>
    </row>
    <row r="225">
      <c r="C225">
        <f>[1]发票导入!C225&amp;""</f>
      </c>
      <c r="D225">
        <f>[1]发票导入!D225&amp;""</f>
      </c>
      <c r="O225">
        <f>[1]发票导入!O225&amp;""</f>
      </c>
      <c r="T225">
        <f>[1]发票导入!T225</f>
      </c>
      <c r="U225">
        <f>[1]发票导入!U225&amp;""</f>
      </c>
      <c r="V225">
        <f>[1]发票导入!V225&amp;""</f>
      </c>
      <c r="W225">
        <f>[1]发票导入!W225&amp;""</f>
      </c>
      <c r="Y225">
        <f>[1]发票导入!Y225&amp;""</f>
      </c>
      <c r="AA225">
        <f>[1]发票导入!AA225&amp;""</f>
      </c>
      <c r="AB225">
        <f>[1]发票导入!AB225</f>
        <v>0</v>
      </c>
      <c r="AC225">
        <f>[1]发票导入!AC225</f>
        <v>0</v>
      </c>
      <c r="AE225" s="22">
        <f t="shared" si="0"/>
      </c>
      <c r="AI225">
        <f>[1]发票导入!AI225&amp;""</f>
      </c>
      <c r="AJ225">
        <f>[1]发票导入!AJ225&amp;""</f>
      </c>
      <c r="AK225">
        <f>[1]发票导入!AK225</f>
        <v>0</v>
      </c>
      <c r="AL225">
        <f>[1]发票导入!AL225</f>
        <v>0</v>
      </c>
      <c r="AM225">
        <f>[1]发票导入!AM225</f>
        <v>0</v>
      </c>
      <c r="AN225" s="22">
        <f t="shared" si="1"/>
        <v>0</v>
      </c>
      <c r="AO225" s="22">
        <f t="shared" si="2"/>
        <v>0</v>
      </c>
    </row>
    <row r="226">
      <c r="C226">
        <f>[1]发票导入!C226&amp;""</f>
      </c>
      <c r="D226">
        <f>[1]发票导入!D226&amp;""</f>
      </c>
      <c r="O226">
        <f>[1]发票导入!O226&amp;""</f>
      </c>
      <c r="T226">
        <f>[1]发票导入!T226</f>
      </c>
      <c r="U226">
        <f>[1]发票导入!U226&amp;""</f>
      </c>
      <c r="V226">
        <f>[1]发票导入!V226&amp;""</f>
      </c>
      <c r="W226">
        <f>[1]发票导入!W226&amp;""</f>
      </c>
      <c r="Y226">
        <f>[1]发票导入!Y226&amp;""</f>
      </c>
      <c r="AA226">
        <f>[1]发票导入!AA226&amp;""</f>
      </c>
      <c r="AB226">
        <f>[1]发票导入!AB226</f>
        <v>0</v>
      </c>
      <c r="AC226">
        <f>[1]发票导入!AC226</f>
        <v>0</v>
      </c>
      <c r="AE226" s="22">
        <f t="shared" si="0"/>
      </c>
      <c r="AI226">
        <f>[1]发票导入!AI226&amp;""</f>
      </c>
      <c r="AJ226">
        <f>[1]发票导入!AJ226&amp;""</f>
      </c>
      <c r="AK226">
        <f>[1]发票导入!AK226</f>
        <v>0</v>
      </c>
      <c r="AL226">
        <f>[1]发票导入!AL226</f>
        <v>0</v>
      </c>
      <c r="AM226">
        <f>[1]发票导入!AM226</f>
        <v>0</v>
      </c>
      <c r="AN226" s="22">
        <f t="shared" si="1"/>
        <v>0</v>
      </c>
      <c r="AO226" s="22">
        <f t="shared" si="2"/>
        <v>0</v>
      </c>
    </row>
    <row r="227">
      <c r="C227">
        <f>[1]发票导入!C227&amp;""</f>
      </c>
      <c r="D227">
        <f>[1]发票导入!D227&amp;""</f>
      </c>
      <c r="O227">
        <f>[1]发票导入!O227&amp;""</f>
      </c>
      <c r="T227">
        <f>[1]发票导入!T227</f>
      </c>
      <c r="U227">
        <f>[1]发票导入!U227&amp;""</f>
      </c>
      <c r="V227">
        <f>[1]发票导入!V227&amp;""</f>
      </c>
      <c r="W227">
        <f>[1]发票导入!W227&amp;""</f>
      </c>
      <c r="Y227">
        <f>[1]发票导入!Y227&amp;""</f>
      </c>
      <c r="AA227">
        <f>[1]发票导入!AA227&amp;""</f>
      </c>
      <c r="AB227">
        <f>[1]发票导入!AB227</f>
        <v>0</v>
      </c>
      <c r="AC227">
        <f>[1]发票导入!AC227</f>
        <v>0</v>
      </c>
      <c r="AE227" s="22">
        <f t="shared" si="0"/>
      </c>
      <c r="AI227">
        <f>[1]发票导入!AI227&amp;""</f>
      </c>
      <c r="AJ227">
        <f>[1]发票导入!AJ227&amp;""</f>
      </c>
      <c r="AK227">
        <f>[1]发票导入!AK227</f>
        <v>0</v>
      </c>
      <c r="AL227">
        <f>[1]发票导入!AL227</f>
        <v>0</v>
      </c>
      <c r="AM227">
        <f>[1]发票导入!AM227</f>
        <v>0</v>
      </c>
      <c r="AN227" s="22">
        <f t="shared" si="1"/>
        <v>0</v>
      </c>
      <c r="AO227" s="22">
        <f t="shared" si="2"/>
        <v>0</v>
      </c>
    </row>
    <row r="228">
      <c r="C228">
        <f>[1]发票导入!C228&amp;""</f>
      </c>
      <c r="D228">
        <f>[1]发票导入!D228&amp;""</f>
      </c>
      <c r="O228">
        <f>[1]发票导入!O228&amp;""</f>
      </c>
      <c r="T228">
        <f>[1]发票导入!T228</f>
      </c>
      <c r="U228">
        <f>[1]发票导入!U228&amp;""</f>
      </c>
      <c r="V228">
        <f>[1]发票导入!V228&amp;""</f>
      </c>
      <c r="W228">
        <f>[1]发票导入!W228&amp;""</f>
      </c>
      <c r="Y228">
        <f>[1]发票导入!Y228&amp;""</f>
      </c>
      <c r="AA228">
        <f>[1]发票导入!AA228&amp;""</f>
      </c>
      <c r="AB228">
        <f>[1]发票导入!AB228</f>
        <v>0</v>
      </c>
      <c r="AC228">
        <f>[1]发票导入!AC228</f>
        <v>0</v>
      </c>
      <c r="AE228" s="22">
        <f t="shared" si="0"/>
      </c>
      <c r="AI228">
        <f>[1]发票导入!AI228&amp;""</f>
      </c>
      <c r="AJ228">
        <f>[1]发票导入!AJ228&amp;""</f>
      </c>
      <c r="AK228">
        <f>[1]发票导入!AK228</f>
        <v>0</v>
      </c>
      <c r="AL228">
        <f>[1]发票导入!AL228</f>
        <v>0</v>
      </c>
      <c r="AM228">
        <f>[1]发票导入!AM228</f>
        <v>0</v>
      </c>
      <c r="AN228" s="22">
        <f t="shared" si="1"/>
        <v>0</v>
      </c>
      <c r="AO228" s="22">
        <f t="shared" si="2"/>
        <v>0</v>
      </c>
    </row>
    <row r="229">
      <c r="C229">
        <f>[1]发票导入!C229&amp;""</f>
      </c>
      <c r="D229">
        <f>[1]发票导入!D229&amp;""</f>
      </c>
      <c r="O229">
        <f>[1]发票导入!O229&amp;""</f>
      </c>
      <c r="T229">
        <f>[1]发票导入!T229</f>
      </c>
      <c r="U229">
        <f>[1]发票导入!U229&amp;""</f>
      </c>
      <c r="V229">
        <f>[1]发票导入!V229&amp;""</f>
      </c>
      <c r="W229">
        <f>[1]发票导入!W229&amp;""</f>
      </c>
      <c r="Y229">
        <f>[1]发票导入!Y229&amp;""</f>
      </c>
      <c r="AA229">
        <f>[1]发票导入!AA229&amp;""</f>
      </c>
      <c r="AB229">
        <f>[1]发票导入!AB229</f>
        <v>0</v>
      </c>
      <c r="AC229">
        <f>[1]发票导入!AC229</f>
        <v>0</v>
      </c>
      <c r="AE229" s="22">
        <f t="shared" si="0"/>
      </c>
      <c r="AI229">
        <f>[1]发票导入!AI229&amp;""</f>
      </c>
      <c r="AJ229">
        <f>[1]发票导入!AJ229&amp;""</f>
      </c>
      <c r="AK229">
        <f>[1]发票导入!AK229</f>
        <v>0</v>
      </c>
      <c r="AL229">
        <f>[1]发票导入!AL229</f>
        <v>0</v>
      </c>
      <c r="AM229">
        <f>[1]发票导入!AM229</f>
        <v>0</v>
      </c>
      <c r="AN229" s="22">
        <f t="shared" si="1"/>
        <v>0</v>
      </c>
      <c r="AO229" s="22">
        <f t="shared" si="2"/>
        <v>0</v>
      </c>
    </row>
    <row r="230">
      <c r="C230">
        <f>[1]发票导入!C230&amp;""</f>
      </c>
      <c r="D230">
        <f>[1]发票导入!D230&amp;""</f>
      </c>
      <c r="O230">
        <f>[1]发票导入!O230&amp;""</f>
      </c>
      <c r="T230">
        <f>[1]发票导入!T230</f>
      </c>
      <c r="U230">
        <f>[1]发票导入!U230&amp;""</f>
      </c>
      <c r="V230">
        <f>[1]发票导入!V230&amp;""</f>
      </c>
      <c r="W230">
        <f>[1]发票导入!W230&amp;""</f>
      </c>
      <c r="Y230">
        <f>[1]发票导入!Y230&amp;""</f>
      </c>
      <c r="AA230">
        <f>[1]发票导入!AA230&amp;""</f>
      </c>
      <c r="AB230">
        <f>[1]发票导入!AB230</f>
        <v>0</v>
      </c>
      <c r="AC230">
        <f>[1]发票导入!AC230</f>
        <v>0</v>
      </c>
      <c r="AE230" s="22">
        <f t="shared" si="0"/>
      </c>
      <c r="AI230">
        <f>[1]发票导入!AI230&amp;""</f>
      </c>
      <c r="AJ230">
        <f>[1]发票导入!AJ230&amp;""</f>
      </c>
      <c r="AK230">
        <f>[1]发票导入!AK230</f>
        <v>0</v>
      </c>
      <c r="AL230">
        <f>[1]发票导入!AL230</f>
        <v>0</v>
      </c>
      <c r="AM230">
        <f>[1]发票导入!AM230</f>
        <v>0</v>
      </c>
      <c r="AN230" s="22">
        <f t="shared" si="1"/>
        <v>0</v>
      </c>
      <c r="AO230" s="22">
        <f t="shared" si="2"/>
        <v>0</v>
      </c>
    </row>
    <row r="231">
      <c r="C231">
        <f>[1]发票导入!C231&amp;""</f>
      </c>
      <c r="D231">
        <f>[1]发票导入!D231&amp;""</f>
      </c>
      <c r="O231">
        <f>[1]发票导入!O231&amp;""</f>
      </c>
      <c r="T231">
        <f>[1]发票导入!T231</f>
      </c>
      <c r="U231">
        <f>[1]发票导入!U231&amp;""</f>
      </c>
      <c r="V231">
        <f>[1]发票导入!V231&amp;""</f>
      </c>
      <c r="W231">
        <f>[1]发票导入!W231&amp;""</f>
      </c>
      <c r="Y231">
        <f>[1]发票导入!Y231&amp;""</f>
      </c>
      <c r="AA231">
        <f>[1]发票导入!AA231&amp;""</f>
      </c>
      <c r="AB231">
        <f>[1]发票导入!AB231</f>
        <v>0</v>
      </c>
      <c r="AC231">
        <f>[1]发票导入!AC231</f>
        <v>0</v>
      </c>
      <c r="AE231" s="22">
        <f t="shared" si="0"/>
      </c>
      <c r="AI231">
        <f>[1]发票导入!AI231&amp;""</f>
      </c>
      <c r="AJ231">
        <f>[1]发票导入!AJ231&amp;""</f>
      </c>
      <c r="AK231">
        <f>[1]发票导入!AK231</f>
        <v>0</v>
      </c>
      <c r="AL231">
        <f>[1]发票导入!AL231</f>
        <v>0</v>
      </c>
      <c r="AM231">
        <f>[1]发票导入!AM231</f>
        <v>0</v>
      </c>
      <c r="AN231" s="22">
        <f t="shared" si="1"/>
        <v>0</v>
      </c>
      <c r="AO231" s="22">
        <f t="shared" si="2"/>
        <v>0</v>
      </c>
    </row>
    <row r="232">
      <c r="C232">
        <f>[1]发票导入!C232&amp;""</f>
      </c>
      <c r="D232">
        <f>[1]发票导入!D232&amp;""</f>
      </c>
      <c r="O232">
        <f>[1]发票导入!O232&amp;""</f>
      </c>
      <c r="T232">
        <f>[1]发票导入!T232</f>
      </c>
      <c r="U232">
        <f>[1]发票导入!U232&amp;""</f>
      </c>
      <c r="V232">
        <f>[1]发票导入!V232&amp;""</f>
      </c>
      <c r="W232">
        <f>[1]发票导入!W232&amp;""</f>
      </c>
      <c r="Y232">
        <f>[1]发票导入!Y232&amp;""</f>
      </c>
      <c r="AA232">
        <f>[1]发票导入!AA232&amp;""</f>
      </c>
      <c r="AB232">
        <f>[1]发票导入!AB232</f>
        <v>0</v>
      </c>
      <c r="AC232">
        <f>[1]发票导入!AC232</f>
        <v>0</v>
      </c>
      <c r="AE232" s="22">
        <f t="shared" si="0"/>
      </c>
      <c r="AI232">
        <f>[1]发票导入!AI232&amp;""</f>
      </c>
      <c r="AJ232">
        <f>[1]发票导入!AJ232&amp;""</f>
      </c>
      <c r="AK232">
        <f>[1]发票导入!AK232</f>
        <v>0</v>
      </c>
      <c r="AL232">
        <f>[1]发票导入!AL232</f>
        <v>0</v>
      </c>
      <c r="AM232">
        <f>[1]发票导入!AM232</f>
        <v>0</v>
      </c>
      <c r="AN232" s="22">
        <f t="shared" si="1"/>
        <v>0</v>
      </c>
      <c r="AO232" s="22">
        <f t="shared" si="2"/>
        <v>0</v>
      </c>
    </row>
    <row r="233">
      <c r="C233">
        <f>[1]发票导入!C233&amp;""</f>
      </c>
      <c r="D233">
        <f>[1]发票导入!D233&amp;""</f>
      </c>
      <c r="O233">
        <f>[1]发票导入!O233&amp;""</f>
      </c>
      <c r="T233">
        <f>[1]发票导入!T233</f>
      </c>
      <c r="U233">
        <f>[1]发票导入!U233&amp;""</f>
      </c>
      <c r="V233">
        <f>[1]发票导入!V233&amp;""</f>
      </c>
      <c r="W233">
        <f>[1]发票导入!W233&amp;""</f>
      </c>
      <c r="Y233">
        <f>[1]发票导入!Y233&amp;""</f>
      </c>
      <c r="AA233">
        <f>[1]发票导入!AA233&amp;""</f>
      </c>
      <c r="AB233">
        <f>[1]发票导入!AB233</f>
        <v>0</v>
      </c>
      <c r="AC233">
        <f>[1]发票导入!AC233</f>
        <v>0</v>
      </c>
      <c r="AE233" s="22">
        <f t="shared" si="0"/>
      </c>
      <c r="AI233">
        <f>[1]发票导入!AI233&amp;""</f>
      </c>
      <c r="AJ233">
        <f>[1]发票导入!AJ233&amp;""</f>
      </c>
      <c r="AK233">
        <f>[1]发票导入!AK233</f>
        <v>0</v>
      </c>
      <c r="AL233">
        <f>[1]发票导入!AL233</f>
        <v>0</v>
      </c>
      <c r="AM233">
        <f>[1]发票导入!AM233</f>
        <v>0</v>
      </c>
      <c r="AN233" s="22">
        <f t="shared" si="1"/>
        <v>0</v>
      </c>
      <c r="AO233" s="22">
        <f t="shared" si="2"/>
        <v>0</v>
      </c>
    </row>
    <row r="234">
      <c r="C234">
        <f>[1]发票导入!C234&amp;""</f>
      </c>
      <c r="D234">
        <f>[1]发票导入!D234&amp;""</f>
      </c>
      <c r="O234">
        <f>[1]发票导入!O234&amp;""</f>
      </c>
      <c r="T234">
        <f>[1]发票导入!T234</f>
      </c>
      <c r="U234">
        <f>[1]发票导入!U234&amp;""</f>
      </c>
      <c r="V234">
        <f>[1]发票导入!V234&amp;""</f>
      </c>
      <c r="W234">
        <f>[1]发票导入!W234&amp;""</f>
      </c>
      <c r="Y234">
        <f>[1]发票导入!Y234&amp;""</f>
      </c>
      <c r="AA234">
        <f>[1]发票导入!AA234&amp;""</f>
      </c>
      <c r="AB234">
        <f>[1]发票导入!AB234</f>
        <v>0</v>
      </c>
      <c r="AC234">
        <f>[1]发票导入!AC234</f>
        <v>0</v>
      </c>
      <c r="AE234" s="22">
        <f t="shared" si="0"/>
      </c>
      <c r="AI234">
        <f>[1]发票导入!AI234&amp;""</f>
      </c>
      <c r="AJ234">
        <f>[1]发票导入!AJ234&amp;""</f>
      </c>
      <c r="AK234">
        <f>[1]发票导入!AK234</f>
        <v>0</v>
      </c>
      <c r="AL234">
        <f>[1]发票导入!AL234</f>
        <v>0</v>
      </c>
      <c r="AM234">
        <f>[1]发票导入!AM234</f>
        <v>0</v>
      </c>
      <c r="AN234" s="22">
        <f t="shared" si="1"/>
        <v>0</v>
      </c>
      <c r="AO234" s="22">
        <f t="shared" si="2"/>
        <v>0</v>
      </c>
    </row>
    <row r="235">
      <c r="C235">
        <f>[1]发票导入!C235&amp;""</f>
      </c>
      <c r="D235">
        <f>[1]发票导入!D235&amp;""</f>
      </c>
      <c r="O235">
        <f>[1]发票导入!O235&amp;""</f>
      </c>
      <c r="T235">
        <f>[1]发票导入!T235</f>
      </c>
      <c r="U235">
        <f>[1]发票导入!U235&amp;""</f>
      </c>
      <c r="V235">
        <f>[1]发票导入!V235&amp;""</f>
      </c>
      <c r="W235">
        <f>[1]发票导入!W235&amp;""</f>
      </c>
      <c r="Y235">
        <f>[1]发票导入!Y235&amp;""</f>
      </c>
      <c r="AA235">
        <f>[1]发票导入!AA235&amp;""</f>
      </c>
      <c r="AB235">
        <f>[1]发票导入!AB235</f>
        <v>0</v>
      </c>
      <c r="AC235">
        <f>[1]发票导入!AC235</f>
        <v>0</v>
      </c>
      <c r="AE235" s="22">
        <f t="shared" si="0"/>
      </c>
      <c r="AI235">
        <f>[1]发票导入!AI235&amp;""</f>
      </c>
      <c r="AJ235">
        <f>[1]发票导入!AJ235&amp;""</f>
      </c>
      <c r="AK235">
        <f>[1]发票导入!AK235</f>
        <v>0</v>
      </c>
      <c r="AL235">
        <f>[1]发票导入!AL235</f>
        <v>0</v>
      </c>
      <c r="AM235">
        <f>[1]发票导入!AM235</f>
        <v>0</v>
      </c>
      <c r="AN235" s="22">
        <f t="shared" si="1"/>
        <v>0</v>
      </c>
      <c r="AO235" s="22">
        <f t="shared" si="2"/>
        <v>0</v>
      </c>
    </row>
    <row r="236">
      <c r="C236">
        <f>[1]发票导入!C236&amp;""</f>
      </c>
      <c r="D236">
        <f>[1]发票导入!D236&amp;""</f>
      </c>
      <c r="O236">
        <f>[1]发票导入!O236&amp;""</f>
      </c>
      <c r="T236">
        <f>[1]发票导入!T236</f>
      </c>
      <c r="U236">
        <f>[1]发票导入!U236&amp;""</f>
      </c>
      <c r="V236">
        <f>[1]发票导入!V236&amp;""</f>
      </c>
      <c r="W236">
        <f>[1]发票导入!W236&amp;""</f>
      </c>
      <c r="Y236">
        <f>[1]发票导入!Y236&amp;""</f>
      </c>
      <c r="AA236">
        <f>[1]发票导入!AA236&amp;""</f>
      </c>
      <c r="AB236">
        <f>[1]发票导入!AB236</f>
        <v>0</v>
      </c>
      <c r="AC236">
        <f>[1]发票导入!AC236</f>
        <v>0</v>
      </c>
      <c r="AE236" s="22">
        <f t="shared" si="0"/>
      </c>
      <c r="AI236">
        <f>[1]发票导入!AI236&amp;""</f>
      </c>
      <c r="AJ236">
        <f>[1]发票导入!AJ236&amp;""</f>
      </c>
      <c r="AK236">
        <f>[1]发票导入!AK236</f>
        <v>0</v>
      </c>
      <c r="AL236">
        <f>[1]发票导入!AL236</f>
        <v>0</v>
      </c>
      <c r="AM236">
        <f>[1]发票导入!AM236</f>
        <v>0</v>
      </c>
      <c r="AN236" s="22">
        <f t="shared" si="1"/>
        <v>0</v>
      </c>
      <c r="AO236" s="22">
        <f t="shared" si="2"/>
        <v>0</v>
      </c>
    </row>
    <row r="237">
      <c r="C237">
        <f>[1]发票导入!C237&amp;""</f>
      </c>
      <c r="D237">
        <f>[1]发票导入!D237&amp;""</f>
      </c>
      <c r="O237">
        <f>[1]发票导入!O237&amp;""</f>
      </c>
      <c r="T237">
        <f>[1]发票导入!T237</f>
      </c>
      <c r="U237">
        <f>[1]发票导入!U237&amp;""</f>
      </c>
      <c r="V237">
        <f>[1]发票导入!V237&amp;""</f>
      </c>
      <c r="W237">
        <f>[1]发票导入!W237&amp;""</f>
      </c>
      <c r="Y237">
        <f>[1]发票导入!Y237&amp;""</f>
      </c>
      <c r="AA237">
        <f>[1]发票导入!AA237&amp;""</f>
      </c>
      <c r="AB237">
        <f>[1]发票导入!AB237</f>
        <v>0</v>
      </c>
      <c r="AC237">
        <f>[1]发票导入!AC237</f>
        <v>0</v>
      </c>
      <c r="AE237" s="22">
        <f t="shared" si="0"/>
      </c>
      <c r="AI237">
        <f>[1]发票导入!AI237&amp;""</f>
      </c>
      <c r="AJ237">
        <f>[1]发票导入!AJ237&amp;""</f>
      </c>
      <c r="AK237">
        <f>[1]发票导入!AK237</f>
        <v>0</v>
      </c>
      <c r="AL237">
        <f>[1]发票导入!AL237</f>
        <v>0</v>
      </c>
      <c r="AM237">
        <f>[1]发票导入!AM237</f>
        <v>0</v>
      </c>
      <c r="AN237" s="22">
        <f t="shared" si="1"/>
        <v>0</v>
      </c>
      <c r="AO237" s="22">
        <f t="shared" si="2"/>
        <v>0</v>
      </c>
    </row>
    <row r="238">
      <c r="C238">
        <f>[1]发票导入!C238&amp;""</f>
      </c>
      <c r="D238">
        <f>[1]发票导入!D238&amp;""</f>
      </c>
      <c r="O238">
        <f>[1]发票导入!O238&amp;""</f>
      </c>
      <c r="T238">
        <f>[1]发票导入!T238</f>
      </c>
      <c r="U238">
        <f>[1]发票导入!U238&amp;""</f>
      </c>
      <c r="V238">
        <f>[1]发票导入!V238&amp;""</f>
      </c>
      <c r="W238">
        <f>[1]发票导入!W238&amp;""</f>
      </c>
      <c r="Y238">
        <f>[1]发票导入!Y238&amp;""</f>
      </c>
      <c r="AA238">
        <f>[1]发票导入!AA238&amp;""</f>
      </c>
      <c r="AB238">
        <f>[1]发票导入!AB238</f>
        <v>0</v>
      </c>
      <c r="AC238">
        <f>[1]发票导入!AC238</f>
        <v>0</v>
      </c>
      <c r="AE238" s="22">
        <f t="shared" si="0"/>
      </c>
      <c r="AI238">
        <f>[1]发票导入!AI238&amp;""</f>
      </c>
      <c r="AJ238">
        <f>[1]发票导入!AJ238&amp;""</f>
      </c>
      <c r="AK238">
        <f>[1]发票导入!AK238</f>
        <v>0</v>
      </c>
      <c r="AL238">
        <f>[1]发票导入!AL238</f>
        <v>0</v>
      </c>
      <c r="AM238">
        <f>[1]发票导入!AM238</f>
        <v>0</v>
      </c>
      <c r="AN238" s="22">
        <f t="shared" si="1"/>
        <v>0</v>
      </c>
      <c r="AO238" s="22">
        <f t="shared" si="2"/>
        <v>0</v>
      </c>
    </row>
    <row r="239">
      <c r="C239">
        <f>[1]发票导入!C239&amp;""</f>
      </c>
      <c r="D239">
        <f>[1]发票导入!D239&amp;""</f>
      </c>
      <c r="O239">
        <f>[1]发票导入!O239&amp;""</f>
      </c>
      <c r="T239">
        <f>[1]发票导入!T239</f>
      </c>
      <c r="U239">
        <f>[1]发票导入!U239&amp;""</f>
      </c>
      <c r="V239">
        <f>[1]发票导入!V239&amp;""</f>
      </c>
      <c r="W239">
        <f>[1]发票导入!W239&amp;""</f>
      </c>
      <c r="Y239">
        <f>[1]发票导入!Y239&amp;""</f>
      </c>
      <c r="AA239">
        <f>[1]发票导入!AA239&amp;""</f>
      </c>
      <c r="AB239">
        <f>[1]发票导入!AB239</f>
        <v>0</v>
      </c>
      <c r="AC239">
        <f>[1]发票导入!AC239</f>
        <v>0</v>
      </c>
      <c r="AE239" s="22">
        <f t="shared" si="0"/>
      </c>
      <c r="AI239">
        <f>[1]发票导入!AI239&amp;""</f>
      </c>
      <c r="AJ239">
        <f>[1]发票导入!AJ239&amp;""</f>
      </c>
      <c r="AK239">
        <f>[1]发票导入!AK239</f>
        <v>0</v>
      </c>
      <c r="AL239">
        <f>[1]发票导入!AL239</f>
        <v>0</v>
      </c>
      <c r="AM239">
        <f>[1]发票导入!AM239</f>
        <v>0</v>
      </c>
      <c r="AN239" s="22">
        <f t="shared" si="1"/>
        <v>0</v>
      </c>
      <c r="AO239" s="22">
        <f t="shared" si="2"/>
        <v>0</v>
      </c>
    </row>
    <row r="240">
      <c r="C240">
        <f>[1]发票导入!C240&amp;""</f>
      </c>
      <c r="D240">
        <f>[1]发票导入!D240&amp;""</f>
      </c>
      <c r="O240">
        <f>[1]发票导入!O240&amp;""</f>
      </c>
      <c r="T240">
        <f>[1]发票导入!T240</f>
      </c>
      <c r="U240">
        <f>[1]发票导入!U240&amp;""</f>
      </c>
      <c r="V240">
        <f>[1]发票导入!V240&amp;""</f>
      </c>
      <c r="W240">
        <f>[1]发票导入!W240&amp;""</f>
      </c>
      <c r="Y240">
        <f>[1]发票导入!Y240&amp;""</f>
      </c>
      <c r="AA240">
        <f>[1]发票导入!AA240&amp;""</f>
      </c>
      <c r="AB240">
        <f>[1]发票导入!AB240</f>
        <v>0</v>
      </c>
      <c r="AC240">
        <f>[1]发票导入!AC240</f>
        <v>0</v>
      </c>
      <c r="AE240" s="22">
        <f t="shared" si="0"/>
      </c>
      <c r="AI240">
        <f>[1]发票导入!AI240&amp;""</f>
      </c>
      <c r="AJ240">
        <f>[1]发票导入!AJ240&amp;""</f>
      </c>
      <c r="AK240">
        <f>[1]发票导入!AK240</f>
        <v>0</v>
      </c>
      <c r="AL240">
        <f>[1]发票导入!AL240</f>
        <v>0</v>
      </c>
      <c r="AM240">
        <f>[1]发票导入!AM240</f>
        <v>0</v>
      </c>
      <c r="AN240" s="22">
        <f t="shared" si="1"/>
        <v>0</v>
      </c>
      <c r="AO240" s="22">
        <f t="shared" si="2"/>
        <v>0</v>
      </c>
    </row>
    <row r="241">
      <c r="C241">
        <f>[1]发票导入!C241&amp;""</f>
      </c>
      <c r="D241">
        <f>[1]发票导入!D241&amp;""</f>
      </c>
      <c r="O241">
        <f>[1]发票导入!O241&amp;""</f>
      </c>
      <c r="T241">
        <f>[1]发票导入!T241</f>
      </c>
      <c r="U241">
        <f>[1]发票导入!U241&amp;""</f>
      </c>
      <c r="V241">
        <f>[1]发票导入!V241&amp;""</f>
      </c>
      <c r="W241">
        <f>[1]发票导入!W241&amp;""</f>
      </c>
      <c r="Y241">
        <f>[1]发票导入!Y241&amp;""</f>
      </c>
      <c r="AA241">
        <f>[1]发票导入!AA241&amp;""</f>
      </c>
      <c r="AB241">
        <f>[1]发票导入!AB241</f>
        <v>0</v>
      </c>
      <c r="AC241">
        <f>[1]发票导入!AC241</f>
        <v>0</v>
      </c>
      <c r="AE241" s="22">
        <f t="shared" si="0"/>
      </c>
      <c r="AI241">
        <f>[1]发票导入!AI241&amp;""</f>
      </c>
      <c r="AJ241">
        <f>[1]发票导入!AJ241&amp;""</f>
      </c>
      <c r="AK241">
        <f>[1]发票导入!AK241</f>
        <v>0</v>
      </c>
      <c r="AL241">
        <f>[1]发票导入!AL241</f>
        <v>0</v>
      </c>
      <c r="AM241">
        <f>[1]发票导入!AM241</f>
        <v>0</v>
      </c>
      <c r="AN241" s="22">
        <f t="shared" si="1"/>
        <v>0</v>
      </c>
      <c r="AO241" s="22">
        <f t="shared" si="2"/>
        <v>0</v>
      </c>
    </row>
    <row r="242">
      <c r="C242">
        <f>[1]发票导入!C242&amp;""</f>
      </c>
      <c r="D242">
        <f>[1]发票导入!D242&amp;""</f>
      </c>
      <c r="O242">
        <f>[1]发票导入!O242&amp;""</f>
      </c>
      <c r="T242">
        <f>[1]发票导入!T242</f>
      </c>
      <c r="U242">
        <f>[1]发票导入!U242&amp;""</f>
      </c>
      <c r="V242">
        <f>[1]发票导入!V242&amp;""</f>
      </c>
      <c r="W242">
        <f>[1]发票导入!W242&amp;""</f>
      </c>
      <c r="Y242">
        <f>[1]发票导入!Y242&amp;""</f>
      </c>
      <c r="AA242">
        <f>[1]发票导入!AA242&amp;""</f>
      </c>
      <c r="AB242">
        <f>[1]发票导入!AB242</f>
        <v>0</v>
      </c>
      <c r="AC242">
        <f>[1]发票导入!AC242</f>
        <v>0</v>
      </c>
      <c r="AE242" s="22">
        <f t="shared" si="0"/>
      </c>
      <c r="AI242">
        <f>[1]发票导入!AI242&amp;""</f>
      </c>
      <c r="AJ242">
        <f>[1]发票导入!AJ242&amp;""</f>
      </c>
      <c r="AK242">
        <f>[1]发票导入!AK242</f>
        <v>0</v>
      </c>
      <c r="AL242">
        <f>[1]发票导入!AL242</f>
        <v>0</v>
      </c>
      <c r="AM242">
        <f>[1]发票导入!AM242</f>
        <v>0</v>
      </c>
      <c r="AN242" s="22">
        <f t="shared" si="1"/>
        <v>0</v>
      </c>
      <c r="AO242" s="22">
        <f t="shared" si="2"/>
        <v>0</v>
      </c>
    </row>
    <row r="243">
      <c r="C243">
        <f>[1]发票导入!C243&amp;""</f>
      </c>
      <c r="D243">
        <f>[1]发票导入!D243&amp;""</f>
      </c>
      <c r="O243">
        <f>[1]发票导入!O243&amp;""</f>
      </c>
      <c r="T243">
        <f>[1]发票导入!T243</f>
      </c>
      <c r="U243">
        <f>[1]发票导入!U243&amp;""</f>
      </c>
      <c r="V243">
        <f>[1]发票导入!V243&amp;""</f>
      </c>
      <c r="W243">
        <f>[1]发票导入!W243&amp;""</f>
      </c>
      <c r="Y243">
        <f>[1]发票导入!Y243&amp;""</f>
      </c>
      <c r="AA243">
        <f>[1]发票导入!AA243&amp;""</f>
      </c>
      <c r="AB243">
        <f>[1]发票导入!AB243</f>
        <v>0</v>
      </c>
      <c r="AC243">
        <f>[1]发票导入!AC243</f>
        <v>0</v>
      </c>
      <c r="AE243" s="22">
        <f t="shared" si="0"/>
      </c>
      <c r="AI243">
        <f>[1]发票导入!AI243&amp;""</f>
      </c>
      <c r="AJ243">
        <f>[1]发票导入!AJ243&amp;""</f>
      </c>
      <c r="AK243">
        <f>[1]发票导入!AK243</f>
        <v>0</v>
      </c>
      <c r="AL243">
        <f>[1]发票导入!AL243</f>
        <v>0</v>
      </c>
      <c r="AM243">
        <f>[1]发票导入!AM243</f>
        <v>0</v>
      </c>
      <c r="AN243" s="22">
        <f t="shared" si="1"/>
        <v>0</v>
      </c>
      <c r="AO243" s="22">
        <f t="shared" si="2"/>
        <v>0</v>
      </c>
    </row>
    <row r="244">
      <c r="C244">
        <f>[1]发票导入!C244&amp;""</f>
      </c>
      <c r="D244">
        <f>[1]发票导入!D244&amp;""</f>
      </c>
      <c r="O244">
        <f>[1]发票导入!O244&amp;""</f>
      </c>
      <c r="T244">
        <f>[1]发票导入!T244</f>
      </c>
      <c r="U244">
        <f>[1]发票导入!U244&amp;""</f>
      </c>
      <c r="V244">
        <f>[1]发票导入!V244&amp;""</f>
      </c>
      <c r="W244">
        <f>[1]发票导入!W244&amp;""</f>
      </c>
      <c r="Y244">
        <f>[1]发票导入!Y244&amp;""</f>
      </c>
      <c r="AA244">
        <f>[1]发票导入!AA244&amp;""</f>
      </c>
      <c r="AB244">
        <f>[1]发票导入!AB244</f>
        <v>0</v>
      </c>
      <c r="AC244">
        <f>[1]发票导入!AC244</f>
        <v>0</v>
      </c>
      <c r="AE244" s="22">
        <f t="shared" si="0"/>
      </c>
      <c r="AI244">
        <f>[1]发票导入!AI244&amp;""</f>
      </c>
      <c r="AJ244">
        <f>[1]发票导入!AJ244&amp;""</f>
      </c>
      <c r="AK244">
        <f>[1]发票导入!AK244</f>
        <v>0</v>
      </c>
      <c r="AL244">
        <f>[1]发票导入!AL244</f>
        <v>0</v>
      </c>
      <c r="AM244">
        <f>[1]发票导入!AM244</f>
        <v>0</v>
      </c>
      <c r="AN244" s="22">
        <f t="shared" si="1"/>
        <v>0</v>
      </c>
      <c r="AO244" s="22">
        <f t="shared" si="2"/>
        <v>0</v>
      </c>
    </row>
    <row r="245">
      <c r="C245">
        <f>[1]发票导入!C245&amp;""</f>
      </c>
      <c r="D245">
        <f>[1]发票导入!D245&amp;""</f>
      </c>
      <c r="O245">
        <f>[1]发票导入!O245&amp;""</f>
      </c>
      <c r="T245">
        <f>[1]发票导入!T245</f>
      </c>
      <c r="U245">
        <f>[1]发票导入!U245&amp;""</f>
      </c>
      <c r="V245">
        <f>[1]发票导入!V245&amp;""</f>
      </c>
      <c r="W245">
        <f>[1]发票导入!W245&amp;""</f>
      </c>
      <c r="Y245">
        <f>[1]发票导入!Y245&amp;""</f>
      </c>
      <c r="AA245">
        <f>[1]发票导入!AA245&amp;""</f>
      </c>
      <c r="AB245">
        <f>[1]发票导入!AB245</f>
        <v>0</v>
      </c>
      <c r="AC245">
        <f>[1]发票导入!AC245</f>
        <v>0</v>
      </c>
      <c r="AE245" s="22">
        <f t="shared" si="0"/>
      </c>
      <c r="AI245">
        <f>[1]发票导入!AI245&amp;""</f>
      </c>
      <c r="AJ245">
        <f>[1]发票导入!AJ245&amp;""</f>
      </c>
      <c r="AK245">
        <f>[1]发票导入!AK245</f>
        <v>0</v>
      </c>
      <c r="AL245">
        <f>[1]发票导入!AL245</f>
        <v>0</v>
      </c>
      <c r="AM245">
        <f>[1]发票导入!AM245</f>
        <v>0</v>
      </c>
      <c r="AN245" s="22">
        <f t="shared" si="1"/>
        <v>0</v>
      </c>
      <c r="AO245" s="22">
        <f t="shared" si="2"/>
        <v>0</v>
      </c>
    </row>
    <row r="246">
      <c r="C246">
        <f>[1]发票导入!C246&amp;""</f>
      </c>
      <c r="D246">
        <f>[1]发票导入!D246&amp;""</f>
      </c>
      <c r="O246">
        <f>[1]发票导入!O246&amp;""</f>
      </c>
      <c r="T246">
        <f>[1]发票导入!T246</f>
      </c>
      <c r="U246">
        <f>[1]发票导入!U246&amp;""</f>
      </c>
      <c r="V246">
        <f>[1]发票导入!V246&amp;""</f>
      </c>
      <c r="W246">
        <f>[1]发票导入!W246&amp;""</f>
      </c>
      <c r="Y246">
        <f>[1]发票导入!Y246&amp;""</f>
      </c>
      <c r="AA246">
        <f>[1]发票导入!AA246&amp;""</f>
      </c>
      <c r="AB246">
        <f>[1]发票导入!AB246</f>
        <v>0</v>
      </c>
      <c r="AC246">
        <f>[1]发票导入!AC246</f>
        <v>0</v>
      </c>
      <c r="AE246" s="22">
        <f t="shared" si="0"/>
      </c>
      <c r="AI246">
        <f>[1]发票导入!AI246&amp;""</f>
      </c>
      <c r="AJ246">
        <f>[1]发票导入!AJ246&amp;""</f>
      </c>
      <c r="AK246">
        <f>[1]发票导入!AK246</f>
        <v>0</v>
      </c>
      <c r="AL246">
        <f>[1]发票导入!AL246</f>
        <v>0</v>
      </c>
      <c r="AM246">
        <f>[1]发票导入!AM246</f>
        <v>0</v>
      </c>
      <c r="AN246" s="22">
        <f t="shared" si="1"/>
        <v>0</v>
      </c>
      <c r="AO246" s="22">
        <f t="shared" si="2"/>
        <v>0</v>
      </c>
    </row>
    <row r="247">
      <c r="C247">
        <f>[1]发票导入!C247&amp;""</f>
      </c>
      <c r="D247">
        <f>[1]发票导入!D247&amp;""</f>
      </c>
      <c r="O247">
        <f>[1]发票导入!O247&amp;""</f>
      </c>
      <c r="T247">
        <f>[1]发票导入!T247</f>
      </c>
      <c r="U247">
        <f>[1]发票导入!U247&amp;""</f>
      </c>
      <c r="V247">
        <f>[1]发票导入!V247&amp;""</f>
      </c>
      <c r="W247">
        <f>[1]发票导入!W247&amp;""</f>
      </c>
      <c r="Y247">
        <f>[1]发票导入!Y247&amp;""</f>
      </c>
      <c r="AA247">
        <f>[1]发票导入!AA247&amp;""</f>
      </c>
      <c r="AB247">
        <f>[1]发票导入!AB247</f>
        <v>0</v>
      </c>
      <c r="AC247">
        <f>[1]发票导入!AC247</f>
        <v>0</v>
      </c>
      <c r="AE247" s="22">
        <f t="shared" si="0"/>
      </c>
      <c r="AI247">
        <f>[1]发票导入!AI247&amp;""</f>
      </c>
      <c r="AJ247">
        <f>[1]发票导入!AJ247&amp;""</f>
      </c>
      <c r="AK247">
        <f>[1]发票导入!AK247</f>
        <v>0</v>
      </c>
      <c r="AL247">
        <f>[1]发票导入!AL247</f>
        <v>0</v>
      </c>
      <c r="AM247">
        <f>[1]发票导入!AM247</f>
        <v>0</v>
      </c>
      <c r="AN247" s="22">
        <f t="shared" si="1"/>
        <v>0</v>
      </c>
      <c r="AO247" s="22">
        <f t="shared" si="2"/>
        <v>0</v>
      </c>
    </row>
    <row r="248">
      <c r="C248">
        <f>[1]发票导入!C248&amp;""</f>
      </c>
      <c r="D248">
        <f>[1]发票导入!D248&amp;""</f>
      </c>
      <c r="O248">
        <f>[1]发票导入!O248&amp;""</f>
      </c>
      <c r="T248">
        <f>[1]发票导入!T248</f>
      </c>
      <c r="U248">
        <f>[1]发票导入!U248&amp;""</f>
      </c>
      <c r="V248">
        <f>[1]发票导入!V248&amp;""</f>
      </c>
      <c r="W248">
        <f>[1]发票导入!W248&amp;""</f>
      </c>
      <c r="Y248">
        <f>[1]发票导入!Y248&amp;""</f>
      </c>
      <c r="AA248">
        <f>[1]发票导入!AA248&amp;""</f>
      </c>
      <c r="AB248">
        <f>[1]发票导入!AB248</f>
        <v>0</v>
      </c>
      <c r="AC248">
        <f>[1]发票导入!AC248</f>
        <v>0</v>
      </c>
      <c r="AE248" s="22">
        <f t="shared" si="0"/>
      </c>
      <c r="AI248">
        <f>[1]发票导入!AI248&amp;""</f>
      </c>
      <c r="AJ248">
        <f>[1]发票导入!AJ248&amp;""</f>
      </c>
      <c r="AK248">
        <f>[1]发票导入!AK248</f>
        <v>0</v>
      </c>
      <c r="AL248">
        <f>[1]发票导入!AL248</f>
        <v>0</v>
      </c>
      <c r="AM248">
        <f>[1]发票导入!AM248</f>
        <v>0</v>
      </c>
      <c r="AN248" s="22">
        <f t="shared" si="1"/>
        <v>0</v>
      </c>
      <c r="AO248" s="22">
        <f t="shared" si="2"/>
        <v>0</v>
      </c>
    </row>
    <row r="249">
      <c r="C249">
        <f>[1]发票导入!C249&amp;""</f>
      </c>
      <c r="D249">
        <f>[1]发票导入!D249&amp;""</f>
      </c>
      <c r="O249">
        <f>[1]发票导入!O249&amp;""</f>
      </c>
      <c r="T249">
        <f>[1]发票导入!T249</f>
      </c>
      <c r="U249">
        <f>[1]发票导入!U249&amp;""</f>
      </c>
      <c r="V249">
        <f>[1]发票导入!V249&amp;""</f>
      </c>
      <c r="W249">
        <f>[1]发票导入!W249&amp;""</f>
      </c>
      <c r="Y249">
        <f>[1]发票导入!Y249&amp;""</f>
      </c>
      <c r="AA249">
        <f>[1]发票导入!AA249&amp;""</f>
      </c>
      <c r="AB249">
        <f>[1]发票导入!AB249</f>
        <v>0</v>
      </c>
      <c r="AC249">
        <f>[1]发票导入!AC249</f>
        <v>0</v>
      </c>
      <c r="AE249" s="22">
        <f t="shared" si="0"/>
      </c>
      <c r="AI249">
        <f>[1]发票导入!AI249&amp;""</f>
      </c>
      <c r="AJ249">
        <f>[1]发票导入!AJ249&amp;""</f>
      </c>
      <c r="AK249">
        <f>[1]发票导入!AK249</f>
        <v>0</v>
      </c>
      <c r="AL249">
        <f>[1]发票导入!AL249</f>
        <v>0</v>
      </c>
      <c r="AM249">
        <f>[1]发票导入!AM249</f>
        <v>0</v>
      </c>
      <c r="AN249" s="22">
        <f t="shared" si="1"/>
        <v>0</v>
      </c>
      <c r="AO249" s="22">
        <f t="shared" si="2"/>
        <v>0</v>
      </c>
    </row>
    <row r="250">
      <c r="C250">
        <f>[1]发票导入!C250&amp;""</f>
      </c>
      <c r="D250">
        <f>[1]发票导入!D250&amp;""</f>
      </c>
      <c r="O250">
        <f>[1]发票导入!O250&amp;""</f>
      </c>
      <c r="T250">
        <f>[1]发票导入!T250</f>
      </c>
      <c r="U250">
        <f>[1]发票导入!U250&amp;""</f>
      </c>
      <c r="V250">
        <f>[1]发票导入!V250&amp;""</f>
      </c>
      <c r="W250">
        <f>[1]发票导入!W250&amp;""</f>
      </c>
      <c r="Y250">
        <f>[1]发票导入!Y250&amp;""</f>
      </c>
      <c r="AA250">
        <f>[1]发票导入!AA250&amp;""</f>
      </c>
      <c r="AB250">
        <f>[1]发票导入!AB250</f>
        <v>0</v>
      </c>
      <c r="AC250">
        <f>[1]发票导入!AC250</f>
        <v>0</v>
      </c>
      <c r="AE250" s="22">
        <f t="shared" si="0"/>
      </c>
      <c r="AI250">
        <f>[1]发票导入!AI250&amp;""</f>
      </c>
      <c r="AJ250">
        <f>[1]发票导入!AJ250&amp;""</f>
      </c>
      <c r="AK250">
        <f>[1]发票导入!AK250</f>
        <v>0</v>
      </c>
      <c r="AL250">
        <f>[1]发票导入!AL250</f>
        <v>0</v>
      </c>
      <c r="AM250">
        <f>[1]发票导入!AM250</f>
        <v>0</v>
      </c>
      <c r="AN250" s="22">
        <f t="shared" si="1"/>
        <v>0</v>
      </c>
      <c r="AO250" s="22">
        <f t="shared" si="2"/>
        <v>0</v>
      </c>
    </row>
    <row r="251">
      <c r="C251">
        <f>[1]发票导入!C251&amp;""</f>
      </c>
      <c r="D251">
        <f>[1]发票导入!D251&amp;""</f>
      </c>
      <c r="O251">
        <f>[1]发票导入!O251&amp;""</f>
      </c>
      <c r="T251">
        <f>[1]发票导入!T251</f>
      </c>
      <c r="U251">
        <f>[1]发票导入!U251&amp;""</f>
      </c>
      <c r="V251">
        <f>[1]发票导入!V251&amp;""</f>
      </c>
      <c r="W251">
        <f>[1]发票导入!W251&amp;""</f>
      </c>
      <c r="Y251">
        <f>[1]发票导入!Y251&amp;""</f>
      </c>
      <c r="AA251">
        <f>[1]发票导入!AA251&amp;""</f>
      </c>
      <c r="AB251">
        <f>[1]发票导入!AB251</f>
        <v>0</v>
      </c>
      <c r="AC251">
        <f>[1]发票导入!AC251</f>
        <v>0</v>
      </c>
      <c r="AE251" s="22">
        <f t="shared" si="0"/>
      </c>
      <c r="AI251">
        <f>[1]发票导入!AI251&amp;""</f>
      </c>
      <c r="AJ251">
        <f>[1]发票导入!AJ251&amp;""</f>
      </c>
      <c r="AK251">
        <f>[1]发票导入!AK251</f>
        <v>0</v>
      </c>
      <c r="AL251">
        <f>[1]发票导入!AL251</f>
        <v>0</v>
      </c>
      <c r="AM251">
        <f>[1]发票导入!AM251</f>
        <v>0</v>
      </c>
      <c r="AN251" s="22">
        <f t="shared" si="1"/>
        <v>0</v>
      </c>
      <c r="AO251" s="22">
        <f t="shared" si="2"/>
        <v>0</v>
      </c>
    </row>
    <row r="252">
      <c r="C252">
        <f>[1]发票导入!C252&amp;""</f>
      </c>
      <c r="D252">
        <f>[1]发票导入!D252&amp;""</f>
      </c>
      <c r="O252">
        <f>[1]发票导入!O252&amp;""</f>
      </c>
      <c r="T252">
        <f>[1]发票导入!T252</f>
      </c>
      <c r="U252">
        <f>[1]发票导入!U252&amp;""</f>
      </c>
      <c r="V252">
        <f>[1]发票导入!V252&amp;""</f>
      </c>
      <c r="W252">
        <f>[1]发票导入!W252&amp;""</f>
      </c>
      <c r="Y252">
        <f>[1]发票导入!Y252&amp;""</f>
      </c>
      <c r="AA252">
        <f>[1]发票导入!AA252&amp;""</f>
      </c>
      <c r="AB252">
        <f>[1]发票导入!AB252</f>
        <v>0</v>
      </c>
      <c r="AC252">
        <f>[1]发票导入!AC252</f>
        <v>0</v>
      </c>
      <c r="AE252" s="22">
        <f t="shared" si="0"/>
      </c>
      <c r="AI252">
        <f>[1]发票导入!AI252&amp;""</f>
      </c>
      <c r="AJ252">
        <f>[1]发票导入!AJ252&amp;""</f>
      </c>
      <c r="AK252">
        <f>[1]发票导入!AK252</f>
        <v>0</v>
      </c>
      <c r="AL252">
        <f>[1]发票导入!AL252</f>
        <v>0</v>
      </c>
      <c r="AM252">
        <f>[1]发票导入!AM252</f>
        <v>0</v>
      </c>
      <c r="AN252" s="22">
        <f t="shared" si="1"/>
        <v>0</v>
      </c>
      <c r="AO252" s="22">
        <f t="shared" si="2"/>
        <v>0</v>
      </c>
    </row>
    <row r="253">
      <c r="C253">
        <f>[1]发票导入!C253&amp;""</f>
      </c>
      <c r="D253">
        <f>[1]发票导入!D253&amp;""</f>
      </c>
      <c r="O253">
        <f>[1]发票导入!O253&amp;""</f>
      </c>
      <c r="T253">
        <f>[1]发票导入!T253</f>
      </c>
      <c r="U253">
        <f>[1]发票导入!U253&amp;""</f>
      </c>
      <c r="V253">
        <f>[1]发票导入!V253&amp;""</f>
      </c>
      <c r="W253">
        <f>[1]发票导入!W253&amp;""</f>
      </c>
      <c r="Y253">
        <f>[1]发票导入!Y253&amp;""</f>
      </c>
      <c r="AA253">
        <f>[1]发票导入!AA253&amp;""</f>
      </c>
      <c r="AB253">
        <f>[1]发票导入!AB253</f>
        <v>0</v>
      </c>
      <c r="AC253">
        <f>[1]发票导入!AC253</f>
        <v>0</v>
      </c>
      <c r="AE253" s="22">
        <f t="shared" si="0"/>
      </c>
      <c r="AI253">
        <f>[1]发票导入!AI253&amp;""</f>
      </c>
      <c r="AJ253">
        <f>[1]发票导入!AJ253&amp;""</f>
      </c>
      <c r="AK253">
        <f>[1]发票导入!AK253</f>
        <v>0</v>
      </c>
      <c r="AL253">
        <f>[1]发票导入!AL253</f>
        <v>0</v>
      </c>
      <c r="AM253">
        <f>[1]发票导入!AM253</f>
        <v>0</v>
      </c>
      <c r="AN253" s="22">
        <f t="shared" si="1"/>
        <v>0</v>
      </c>
      <c r="AO253" s="22">
        <f t="shared" si="2"/>
        <v>0</v>
      </c>
    </row>
    <row r="254">
      <c r="C254">
        <f>[1]发票导入!C254&amp;""</f>
      </c>
      <c r="D254">
        <f>[1]发票导入!D254&amp;""</f>
      </c>
      <c r="O254">
        <f>[1]发票导入!O254&amp;""</f>
      </c>
      <c r="T254">
        <f>[1]发票导入!T254</f>
      </c>
      <c r="U254">
        <f>[1]发票导入!U254&amp;""</f>
      </c>
      <c r="V254">
        <f>[1]发票导入!V254&amp;""</f>
      </c>
      <c r="W254">
        <f>[1]发票导入!W254&amp;""</f>
      </c>
      <c r="Y254">
        <f>[1]发票导入!Y254&amp;""</f>
      </c>
      <c r="AA254">
        <f>[1]发票导入!AA254&amp;""</f>
      </c>
      <c r="AB254">
        <f>[1]发票导入!AB254</f>
        <v>0</v>
      </c>
      <c r="AC254">
        <f>[1]发票导入!AC254</f>
        <v>0</v>
      </c>
      <c r="AE254" s="22">
        <f t="shared" si="0"/>
      </c>
      <c r="AI254">
        <f>[1]发票导入!AI254&amp;""</f>
      </c>
      <c r="AJ254">
        <f>[1]发票导入!AJ254&amp;""</f>
      </c>
      <c r="AK254">
        <f>[1]发票导入!AK254</f>
        <v>0</v>
      </c>
      <c r="AL254">
        <f>[1]发票导入!AL254</f>
        <v>0</v>
      </c>
      <c r="AM254">
        <f>[1]发票导入!AM254</f>
        <v>0</v>
      </c>
      <c r="AN254" s="22">
        <f t="shared" si="1"/>
        <v>0</v>
      </c>
      <c r="AO254" s="22">
        <f t="shared" si="2"/>
        <v>0</v>
      </c>
    </row>
    <row r="255">
      <c r="C255">
        <f>[1]发票导入!C255&amp;""</f>
      </c>
      <c r="D255">
        <f>[1]发票导入!D255&amp;""</f>
      </c>
      <c r="O255">
        <f>[1]发票导入!O255&amp;""</f>
      </c>
      <c r="T255">
        <f>[1]发票导入!T255</f>
      </c>
      <c r="U255">
        <f>[1]发票导入!U255&amp;""</f>
      </c>
      <c r="V255">
        <f>[1]发票导入!V255&amp;""</f>
      </c>
      <c r="W255">
        <f>[1]发票导入!W255&amp;""</f>
      </c>
      <c r="Y255">
        <f>[1]发票导入!Y255&amp;""</f>
      </c>
      <c r="AA255">
        <f>[1]发票导入!AA255&amp;""</f>
      </c>
      <c r="AB255">
        <f>[1]发票导入!AB255</f>
        <v>0</v>
      </c>
      <c r="AC255">
        <f>[1]发票导入!AC255</f>
        <v>0</v>
      </c>
      <c r="AE255" s="22">
        <f t="shared" si="0"/>
      </c>
      <c r="AI255">
        <f>[1]发票导入!AI255&amp;""</f>
      </c>
      <c r="AJ255">
        <f>[1]发票导入!AJ255&amp;""</f>
      </c>
      <c r="AK255">
        <f>[1]发票导入!AK255</f>
        <v>0</v>
      </c>
      <c r="AL255">
        <f>[1]发票导入!AL255</f>
        <v>0</v>
      </c>
      <c r="AM255">
        <f>[1]发票导入!AM255</f>
        <v>0</v>
      </c>
      <c r="AN255" s="22">
        <f t="shared" si="1"/>
        <v>0</v>
      </c>
      <c r="AO255" s="22">
        <f t="shared" si="2"/>
        <v>0</v>
      </c>
    </row>
    <row r="256">
      <c r="C256">
        <f>[1]发票导入!C256&amp;""</f>
      </c>
      <c r="D256">
        <f>[1]发票导入!D256&amp;""</f>
      </c>
      <c r="O256">
        <f>[1]发票导入!O256&amp;""</f>
      </c>
      <c r="T256">
        <f>[1]发票导入!T256</f>
      </c>
      <c r="U256">
        <f>[1]发票导入!U256&amp;""</f>
      </c>
      <c r="V256">
        <f>[1]发票导入!V256&amp;""</f>
      </c>
      <c r="W256">
        <f>[1]发票导入!W256&amp;""</f>
      </c>
      <c r="Y256">
        <f>[1]发票导入!Y256&amp;""</f>
      </c>
      <c r="AA256">
        <f>[1]发票导入!AA256&amp;""</f>
      </c>
      <c r="AB256">
        <f>[1]发票导入!AB256</f>
        <v>0</v>
      </c>
      <c r="AC256">
        <f>[1]发票导入!AC256</f>
        <v>0</v>
      </c>
      <c r="AE256" s="22">
        <f t="shared" si="0"/>
      </c>
      <c r="AI256">
        <f>[1]发票导入!AI256&amp;""</f>
      </c>
      <c r="AJ256">
        <f>[1]发票导入!AJ256&amp;""</f>
      </c>
      <c r="AK256">
        <f>[1]发票导入!AK256</f>
        <v>0</v>
      </c>
      <c r="AL256">
        <f>[1]发票导入!AL256</f>
        <v>0</v>
      </c>
      <c r="AM256">
        <f>[1]发票导入!AM256</f>
        <v>0</v>
      </c>
      <c r="AN256" s="22">
        <f t="shared" si="1"/>
        <v>0</v>
      </c>
      <c r="AO256" s="22">
        <f t="shared" si="2"/>
        <v>0</v>
      </c>
    </row>
    <row r="257">
      <c r="C257">
        <f>[1]发票导入!C257&amp;""</f>
      </c>
      <c r="D257">
        <f>[1]发票导入!D257&amp;""</f>
      </c>
      <c r="O257">
        <f>[1]发票导入!O257&amp;""</f>
      </c>
      <c r="T257">
        <f>[1]发票导入!T257</f>
      </c>
      <c r="U257">
        <f>[1]发票导入!U257&amp;""</f>
      </c>
      <c r="V257">
        <f>[1]发票导入!V257&amp;""</f>
      </c>
      <c r="W257">
        <f>[1]发票导入!W257&amp;""</f>
      </c>
      <c r="Y257">
        <f>[1]发票导入!Y257&amp;""</f>
      </c>
      <c r="AA257">
        <f>[1]发票导入!AA257&amp;""</f>
      </c>
      <c r="AB257">
        <f>[1]发票导入!AB257</f>
        <v>0</v>
      </c>
      <c r="AC257">
        <f>[1]发票导入!AC257</f>
        <v>0</v>
      </c>
      <c r="AE257" s="22">
        <f t="shared" si="0"/>
      </c>
      <c r="AI257">
        <f>[1]发票导入!AI257&amp;""</f>
      </c>
      <c r="AJ257">
        <f>[1]发票导入!AJ257&amp;""</f>
      </c>
      <c r="AK257">
        <f>[1]发票导入!AK257</f>
        <v>0</v>
      </c>
      <c r="AL257">
        <f>[1]发票导入!AL257</f>
        <v>0</v>
      </c>
      <c r="AM257">
        <f>[1]发票导入!AM257</f>
        <v>0</v>
      </c>
      <c r="AN257" s="22">
        <f t="shared" si="1"/>
        <v>0</v>
      </c>
      <c r="AO257" s="22">
        <f t="shared" si="2"/>
        <v>0</v>
      </c>
    </row>
    <row r="258">
      <c r="C258">
        <f>[1]发票导入!C258&amp;""</f>
      </c>
      <c r="D258">
        <f>[1]发票导入!D258&amp;""</f>
      </c>
      <c r="O258">
        <f>[1]发票导入!O258&amp;""</f>
      </c>
      <c r="T258">
        <f>[1]发票导入!T258</f>
      </c>
      <c r="U258">
        <f>[1]发票导入!U258&amp;""</f>
      </c>
      <c r="V258">
        <f>[1]发票导入!V258&amp;""</f>
      </c>
      <c r="W258">
        <f>[1]发票导入!W258&amp;""</f>
      </c>
      <c r="Y258">
        <f>[1]发票导入!Y258&amp;""</f>
      </c>
      <c r="AA258">
        <f>[1]发票导入!AA258&amp;""</f>
      </c>
      <c r="AB258">
        <f>[1]发票导入!AB258</f>
        <v>0</v>
      </c>
      <c r="AC258">
        <f>[1]发票导入!AC258</f>
        <v>0</v>
      </c>
      <c r="AE258" s="22">
        <f t="shared" si="0"/>
      </c>
      <c r="AI258">
        <f>[1]发票导入!AI258&amp;""</f>
      </c>
      <c r="AJ258">
        <f>[1]发票导入!AJ258&amp;""</f>
      </c>
      <c r="AK258">
        <f>[1]发票导入!AK258</f>
        <v>0</v>
      </c>
      <c r="AL258">
        <f>[1]发票导入!AL258</f>
        <v>0</v>
      </c>
      <c r="AM258">
        <f>[1]发票导入!AM258</f>
        <v>0</v>
      </c>
      <c r="AN258" s="22">
        <f t="shared" si="1"/>
        <v>0</v>
      </c>
      <c r="AO258" s="22">
        <f t="shared" si="2"/>
        <v>0</v>
      </c>
    </row>
    <row r="259">
      <c r="C259">
        <f>[1]发票导入!C259&amp;""</f>
      </c>
      <c r="D259">
        <f>[1]发票导入!D259&amp;""</f>
      </c>
      <c r="O259">
        <f>[1]发票导入!O259&amp;""</f>
      </c>
      <c r="T259">
        <f>[1]发票导入!T259</f>
      </c>
      <c r="U259">
        <f>[1]发票导入!U259&amp;""</f>
      </c>
      <c r="V259">
        <f>[1]发票导入!V259&amp;""</f>
      </c>
      <c r="W259">
        <f>[1]发票导入!W259&amp;""</f>
      </c>
      <c r="Y259">
        <f>[1]发票导入!Y259&amp;""</f>
      </c>
      <c r="AA259">
        <f>[1]发票导入!AA259&amp;""</f>
      </c>
      <c r="AB259">
        <f>[1]发票导入!AB259</f>
        <v>0</v>
      </c>
      <c r="AC259">
        <f>[1]发票导入!AC259</f>
        <v>0</v>
      </c>
      <c r="AE259" s="22">
        <f t="shared" si="0"/>
      </c>
      <c r="AI259">
        <f>[1]发票导入!AI259&amp;""</f>
      </c>
      <c r="AJ259">
        <f>[1]发票导入!AJ259&amp;""</f>
      </c>
      <c r="AK259">
        <f>[1]发票导入!AK259</f>
        <v>0</v>
      </c>
      <c r="AL259">
        <f>[1]发票导入!AL259</f>
        <v>0</v>
      </c>
      <c r="AM259">
        <f>[1]发票导入!AM259</f>
        <v>0</v>
      </c>
      <c r="AN259" s="22">
        <f t="shared" si="1"/>
        <v>0</v>
      </c>
      <c r="AO259" s="22">
        <f t="shared" si="2"/>
        <v>0</v>
      </c>
    </row>
    <row r="260">
      <c r="C260">
        <f>[1]发票导入!C260&amp;""</f>
      </c>
      <c r="D260">
        <f>[1]发票导入!D260&amp;""</f>
      </c>
      <c r="O260">
        <f>[1]发票导入!O260&amp;""</f>
      </c>
      <c r="T260">
        <f>[1]发票导入!T260</f>
      </c>
      <c r="U260">
        <f>[1]发票导入!U260&amp;""</f>
      </c>
      <c r="V260">
        <f>[1]发票导入!V260&amp;""</f>
      </c>
      <c r="W260">
        <f>[1]发票导入!W260&amp;""</f>
      </c>
      <c r="Y260">
        <f>[1]发票导入!Y260&amp;""</f>
      </c>
      <c r="AA260">
        <f>[1]发票导入!AA260&amp;""</f>
      </c>
      <c r="AB260">
        <f>[1]发票导入!AB260</f>
        <v>0</v>
      </c>
      <c r="AC260">
        <f>[1]发票导入!AC260</f>
        <v>0</v>
      </c>
      <c r="AE260" s="22">
        <f t="shared" si="0"/>
      </c>
      <c r="AI260">
        <f>[1]发票导入!AI260&amp;""</f>
      </c>
      <c r="AJ260">
        <f>[1]发票导入!AJ260&amp;""</f>
      </c>
      <c r="AK260">
        <f>[1]发票导入!AK260</f>
        <v>0</v>
      </c>
      <c r="AL260">
        <f>[1]发票导入!AL260</f>
        <v>0</v>
      </c>
      <c r="AM260">
        <f>[1]发票导入!AM260</f>
        <v>0</v>
      </c>
      <c r="AN260" s="22">
        <f t="shared" si="1"/>
        <v>0</v>
      </c>
      <c r="AO260" s="22">
        <f t="shared" si="2"/>
        <v>0</v>
      </c>
    </row>
    <row r="261">
      <c r="C261">
        <f>[1]发票导入!C261&amp;""</f>
      </c>
      <c r="D261">
        <f>[1]发票导入!D261&amp;""</f>
      </c>
      <c r="O261">
        <f>[1]发票导入!O261&amp;""</f>
      </c>
      <c r="T261">
        <f>[1]发票导入!T261</f>
      </c>
      <c r="U261">
        <f>[1]发票导入!U261&amp;""</f>
      </c>
      <c r="V261">
        <f>[1]发票导入!V261&amp;""</f>
      </c>
      <c r="W261">
        <f>[1]发票导入!W261&amp;""</f>
      </c>
      <c r="Y261">
        <f>[1]发票导入!Y261&amp;""</f>
      </c>
      <c r="AA261">
        <f>[1]发票导入!AA261&amp;""</f>
      </c>
      <c r="AB261">
        <f>[1]发票导入!AB261</f>
        <v>0</v>
      </c>
      <c r="AC261">
        <f>[1]发票导入!AC261</f>
        <v>0</v>
      </c>
      <c r="AE261" s="22">
        <f t="shared" si="0"/>
      </c>
      <c r="AI261">
        <f>[1]发票导入!AI261&amp;""</f>
      </c>
      <c r="AJ261">
        <f>[1]发票导入!AJ261&amp;""</f>
      </c>
      <c r="AK261">
        <f>[1]发票导入!AK261</f>
        <v>0</v>
      </c>
      <c r="AL261">
        <f>[1]发票导入!AL261</f>
        <v>0</v>
      </c>
      <c r="AM261">
        <f>[1]发票导入!AM261</f>
        <v>0</v>
      </c>
      <c r="AN261" s="22">
        <f t="shared" si="1"/>
        <v>0</v>
      </c>
      <c r="AO261" s="22">
        <f t="shared" si="2"/>
        <v>0</v>
      </c>
    </row>
    <row r="262">
      <c r="C262">
        <f>[1]发票导入!C262&amp;""</f>
      </c>
      <c r="D262">
        <f>[1]发票导入!D262&amp;""</f>
      </c>
      <c r="O262">
        <f>[1]发票导入!O262&amp;""</f>
      </c>
      <c r="T262">
        <f>[1]发票导入!T262</f>
      </c>
      <c r="U262">
        <f>[1]发票导入!U262&amp;""</f>
      </c>
      <c r="V262">
        <f>[1]发票导入!V262&amp;""</f>
      </c>
      <c r="W262">
        <f>[1]发票导入!W262&amp;""</f>
      </c>
      <c r="Y262">
        <f>[1]发票导入!Y262&amp;""</f>
      </c>
      <c r="AA262">
        <f>[1]发票导入!AA262&amp;""</f>
      </c>
      <c r="AB262">
        <f>[1]发票导入!AB262</f>
        <v>0</v>
      </c>
      <c r="AC262">
        <f>[1]发票导入!AC262</f>
        <v>0</v>
      </c>
      <c r="AE262" s="22">
        <f t="shared" si="0"/>
      </c>
      <c r="AI262">
        <f>[1]发票导入!AI262&amp;""</f>
      </c>
      <c r="AJ262">
        <f>[1]发票导入!AJ262&amp;""</f>
      </c>
      <c r="AK262">
        <f>[1]发票导入!AK262</f>
        <v>0</v>
      </c>
      <c r="AL262">
        <f>[1]发票导入!AL262</f>
        <v>0</v>
      </c>
      <c r="AM262">
        <f>[1]发票导入!AM262</f>
        <v>0</v>
      </c>
      <c r="AN262" s="22">
        <f t="shared" si="1"/>
        <v>0</v>
      </c>
      <c r="AO262" s="22">
        <f t="shared" si="2"/>
        <v>0</v>
      </c>
    </row>
    <row r="263">
      <c r="C263">
        <f>[1]发票导入!C263&amp;""</f>
      </c>
      <c r="D263">
        <f>[1]发票导入!D263&amp;""</f>
      </c>
      <c r="O263">
        <f>[1]发票导入!O263&amp;""</f>
      </c>
      <c r="T263">
        <f>[1]发票导入!T263</f>
      </c>
      <c r="U263">
        <f>[1]发票导入!U263&amp;""</f>
      </c>
      <c r="V263">
        <f>[1]发票导入!V263&amp;""</f>
      </c>
      <c r="W263">
        <f>[1]发票导入!W263&amp;""</f>
      </c>
      <c r="Y263">
        <f>[1]发票导入!Y263&amp;""</f>
      </c>
      <c r="AA263">
        <f>[1]发票导入!AA263&amp;""</f>
      </c>
      <c r="AB263">
        <f>[1]发票导入!AB263</f>
        <v>0</v>
      </c>
      <c r="AC263">
        <f>[1]发票导入!AC263</f>
        <v>0</v>
      </c>
      <c r="AE263" s="22">
        <f t="shared" si="0"/>
      </c>
      <c r="AI263">
        <f>[1]发票导入!AI263&amp;""</f>
      </c>
      <c r="AJ263">
        <f>[1]发票导入!AJ263&amp;""</f>
      </c>
      <c r="AK263">
        <f>[1]发票导入!AK263</f>
        <v>0</v>
      </c>
      <c r="AL263">
        <f>[1]发票导入!AL263</f>
        <v>0</v>
      </c>
      <c r="AM263">
        <f>[1]发票导入!AM263</f>
        <v>0</v>
      </c>
      <c r="AN263" s="22">
        <f t="shared" si="1"/>
        <v>0</v>
      </c>
      <c r="AO263" s="22">
        <f t="shared" si="2"/>
        <v>0</v>
      </c>
    </row>
    <row r="264">
      <c r="C264">
        <f>[1]发票导入!C264&amp;""</f>
      </c>
      <c r="D264">
        <f>[1]发票导入!D264&amp;""</f>
      </c>
      <c r="O264">
        <f>[1]发票导入!O264&amp;""</f>
      </c>
      <c r="T264">
        <f>[1]发票导入!T264</f>
      </c>
      <c r="U264">
        <f>[1]发票导入!U264&amp;""</f>
      </c>
      <c r="V264">
        <f>[1]发票导入!V264&amp;""</f>
      </c>
      <c r="W264">
        <f>[1]发票导入!W264&amp;""</f>
      </c>
      <c r="Y264">
        <f>[1]发票导入!Y264&amp;""</f>
      </c>
      <c r="AA264">
        <f>[1]发票导入!AA264&amp;""</f>
      </c>
      <c r="AB264">
        <f>[1]发票导入!AB264</f>
        <v>0</v>
      </c>
      <c r="AC264">
        <f>[1]发票导入!AC264</f>
        <v>0</v>
      </c>
      <c r="AE264" s="22">
        <f t="shared" si="0"/>
      </c>
      <c r="AI264">
        <f>[1]发票导入!AI264&amp;""</f>
      </c>
      <c r="AJ264">
        <f>[1]发票导入!AJ264&amp;""</f>
      </c>
      <c r="AK264">
        <f>[1]发票导入!AK264</f>
        <v>0</v>
      </c>
      <c r="AL264">
        <f>[1]发票导入!AL264</f>
        <v>0</v>
      </c>
      <c r="AM264">
        <f>[1]发票导入!AM264</f>
        <v>0</v>
      </c>
      <c r="AN264" s="22">
        <f t="shared" si="1"/>
        <v>0</v>
      </c>
      <c r="AO264" s="22">
        <f t="shared" si="2"/>
        <v>0</v>
      </c>
    </row>
    <row r="265">
      <c r="C265">
        <f>[1]发票导入!C265&amp;""</f>
      </c>
      <c r="D265">
        <f>[1]发票导入!D265&amp;""</f>
      </c>
      <c r="O265">
        <f>[1]发票导入!O265&amp;""</f>
      </c>
      <c r="T265">
        <f>[1]发票导入!T265</f>
      </c>
      <c r="U265">
        <f>[1]发票导入!U265&amp;""</f>
      </c>
      <c r="V265">
        <f>[1]发票导入!V265&amp;""</f>
      </c>
      <c r="W265">
        <f>[1]发票导入!W265&amp;""</f>
      </c>
      <c r="Y265">
        <f>[1]发票导入!Y265&amp;""</f>
      </c>
      <c r="AA265">
        <f>[1]发票导入!AA265&amp;""</f>
      </c>
      <c r="AB265">
        <f>[1]发票导入!AB265</f>
        <v>0</v>
      </c>
      <c r="AC265">
        <f>[1]发票导入!AC265</f>
        <v>0</v>
      </c>
      <c r="AE265" s="22">
        <f t="shared" si="0"/>
      </c>
      <c r="AI265">
        <f>[1]发票导入!AI265&amp;""</f>
      </c>
      <c r="AJ265">
        <f>[1]发票导入!AJ265&amp;""</f>
      </c>
      <c r="AK265">
        <f>[1]发票导入!AK265</f>
        <v>0</v>
      </c>
      <c r="AL265">
        <f>[1]发票导入!AL265</f>
        <v>0</v>
      </c>
      <c r="AM265">
        <f>[1]发票导入!AM265</f>
        <v>0</v>
      </c>
      <c r="AN265" s="22">
        <f t="shared" si="1"/>
        <v>0</v>
      </c>
      <c r="AO265" s="22">
        <f t="shared" si="2"/>
        <v>0</v>
      </c>
    </row>
    <row r="266">
      <c r="C266">
        <f>[1]发票导入!C266&amp;""</f>
      </c>
      <c r="D266">
        <f>[1]发票导入!D266&amp;""</f>
      </c>
      <c r="O266">
        <f>[1]发票导入!O266&amp;""</f>
      </c>
      <c r="T266">
        <f>[1]发票导入!T266</f>
      </c>
      <c r="U266">
        <f>[1]发票导入!U266&amp;""</f>
      </c>
      <c r="V266">
        <f>[1]发票导入!V266&amp;""</f>
      </c>
      <c r="W266">
        <f>[1]发票导入!W266&amp;""</f>
      </c>
      <c r="Y266">
        <f>[1]发票导入!Y266&amp;""</f>
      </c>
      <c r="AA266">
        <f>[1]发票导入!AA266&amp;""</f>
      </c>
      <c r="AB266">
        <f>[1]发票导入!AB266</f>
        <v>0</v>
      </c>
      <c r="AC266">
        <f>[1]发票导入!AC266</f>
        <v>0</v>
      </c>
      <c r="AE266" s="22">
        <f t="shared" si="0"/>
      </c>
      <c r="AI266">
        <f>[1]发票导入!AI266&amp;""</f>
      </c>
      <c r="AJ266">
        <f>[1]发票导入!AJ266&amp;""</f>
      </c>
      <c r="AK266">
        <f>[1]发票导入!AK266</f>
        <v>0</v>
      </c>
      <c r="AL266">
        <f>[1]发票导入!AL266</f>
        <v>0</v>
      </c>
      <c r="AM266">
        <f>[1]发票导入!AM266</f>
        <v>0</v>
      </c>
      <c r="AN266" s="22">
        <f t="shared" si="1"/>
        <v>0</v>
      </c>
      <c r="AO266" s="22">
        <f t="shared" si="2"/>
        <v>0</v>
      </c>
    </row>
    <row r="267">
      <c r="C267">
        <f>[1]发票导入!C267&amp;""</f>
      </c>
      <c r="D267">
        <f>[1]发票导入!D267&amp;""</f>
      </c>
      <c r="O267">
        <f>[1]发票导入!O267&amp;""</f>
      </c>
      <c r="T267">
        <f>[1]发票导入!T267</f>
      </c>
      <c r="U267">
        <f>[1]发票导入!U267&amp;""</f>
      </c>
      <c r="V267">
        <f>[1]发票导入!V267&amp;""</f>
      </c>
      <c r="W267">
        <f>[1]发票导入!W267&amp;""</f>
      </c>
      <c r="Y267">
        <f>[1]发票导入!Y267&amp;""</f>
      </c>
      <c r="AA267">
        <f>[1]发票导入!AA267&amp;""</f>
      </c>
      <c r="AB267">
        <f>[1]发票导入!AB267</f>
        <v>0</v>
      </c>
      <c r="AC267">
        <f>[1]发票导入!AC267</f>
        <v>0</v>
      </c>
      <c r="AE267" s="22">
        <f t="shared" si="0"/>
      </c>
      <c r="AI267">
        <f>[1]发票导入!AI267&amp;""</f>
      </c>
      <c r="AJ267">
        <f>[1]发票导入!AJ267&amp;""</f>
      </c>
      <c r="AK267">
        <f>[1]发票导入!AK267</f>
        <v>0</v>
      </c>
      <c r="AL267">
        <f>[1]发票导入!AL267</f>
        <v>0</v>
      </c>
      <c r="AM267">
        <f>[1]发票导入!AM267</f>
        <v>0</v>
      </c>
      <c r="AN267" s="22">
        <f t="shared" si="1"/>
        <v>0</v>
      </c>
      <c r="AO267" s="22">
        <f t="shared" si="2"/>
        <v>0</v>
      </c>
    </row>
    <row r="268">
      <c r="C268">
        <f>[1]发票导入!C268&amp;""</f>
      </c>
      <c r="D268">
        <f>[1]发票导入!D268&amp;""</f>
      </c>
      <c r="O268">
        <f>[1]发票导入!O268&amp;""</f>
      </c>
      <c r="T268">
        <f>[1]发票导入!T268</f>
      </c>
      <c r="U268">
        <f>[1]发票导入!U268&amp;""</f>
      </c>
      <c r="V268">
        <f>[1]发票导入!V268&amp;""</f>
      </c>
      <c r="W268">
        <f>[1]发票导入!W268&amp;""</f>
      </c>
      <c r="Y268">
        <f>[1]发票导入!Y268&amp;""</f>
      </c>
      <c r="AA268">
        <f>[1]发票导入!AA268&amp;""</f>
      </c>
      <c r="AB268">
        <f>[1]发票导入!AB268</f>
        <v>0</v>
      </c>
      <c r="AC268">
        <f>[1]发票导入!AC268</f>
        <v>0</v>
      </c>
      <c r="AE268" s="22">
        <f t="shared" si="0"/>
      </c>
      <c r="AI268">
        <f>[1]发票导入!AI268&amp;""</f>
      </c>
      <c r="AJ268">
        <f>[1]发票导入!AJ268&amp;""</f>
      </c>
      <c r="AK268">
        <f>[1]发票导入!AK268</f>
        <v>0</v>
      </c>
      <c r="AL268">
        <f>[1]发票导入!AL268</f>
        <v>0</v>
      </c>
      <c r="AM268">
        <f>[1]发票导入!AM268</f>
        <v>0</v>
      </c>
      <c r="AN268" s="22">
        <f t="shared" si="1"/>
        <v>0</v>
      </c>
      <c r="AO268" s="22">
        <f t="shared" si="2"/>
        <v>0</v>
      </c>
    </row>
    <row r="269">
      <c r="C269">
        <f>[1]发票导入!C269&amp;""</f>
      </c>
      <c r="D269">
        <f>[1]发票导入!D269&amp;""</f>
      </c>
      <c r="O269">
        <f>[1]发票导入!O269&amp;""</f>
      </c>
      <c r="T269">
        <f>[1]发票导入!T269</f>
      </c>
      <c r="U269">
        <f>[1]发票导入!U269&amp;""</f>
      </c>
      <c r="V269">
        <f>[1]发票导入!V269&amp;""</f>
      </c>
      <c r="W269">
        <f>[1]发票导入!W269&amp;""</f>
      </c>
      <c r="Y269">
        <f>[1]发票导入!Y269&amp;""</f>
      </c>
      <c r="AA269">
        <f>[1]发票导入!AA269&amp;""</f>
      </c>
      <c r="AB269">
        <f>[1]发票导入!AB269</f>
        <v>0</v>
      </c>
      <c r="AC269">
        <f>[1]发票导入!AC269</f>
        <v>0</v>
      </c>
      <c r="AE269" s="22">
        <f t="shared" si="0"/>
      </c>
      <c r="AI269">
        <f>[1]发票导入!AI269&amp;""</f>
      </c>
      <c r="AJ269">
        <f>[1]发票导入!AJ269&amp;""</f>
      </c>
      <c r="AK269">
        <f>[1]发票导入!AK269</f>
        <v>0</v>
      </c>
      <c r="AL269">
        <f>[1]发票导入!AL269</f>
        <v>0</v>
      </c>
      <c r="AM269">
        <f>[1]发票导入!AM269</f>
        <v>0</v>
      </c>
      <c r="AN269" s="22">
        <f t="shared" si="1"/>
        <v>0</v>
      </c>
      <c r="AO269" s="22">
        <f t="shared" si="2"/>
        <v>0</v>
      </c>
    </row>
    <row r="270">
      <c r="C270">
        <f>[1]发票导入!C270&amp;""</f>
      </c>
      <c r="D270">
        <f>[1]发票导入!D270&amp;""</f>
      </c>
      <c r="O270">
        <f>[1]发票导入!O270&amp;""</f>
      </c>
      <c r="T270">
        <f>[1]发票导入!T270</f>
      </c>
      <c r="U270">
        <f>[1]发票导入!U270&amp;""</f>
      </c>
      <c r="V270">
        <f>[1]发票导入!V270&amp;""</f>
      </c>
      <c r="W270">
        <f>[1]发票导入!W270&amp;""</f>
      </c>
      <c r="Y270">
        <f>[1]发票导入!Y270&amp;""</f>
      </c>
      <c r="AA270">
        <f>[1]发票导入!AA270&amp;""</f>
      </c>
      <c r="AB270">
        <f>[1]发票导入!AB270</f>
        <v>0</v>
      </c>
      <c r="AC270">
        <f>[1]发票导入!AC270</f>
        <v>0</v>
      </c>
      <c r="AE270" s="22">
        <f t="shared" si="0"/>
      </c>
      <c r="AI270">
        <f>[1]发票导入!AI270&amp;""</f>
      </c>
      <c r="AJ270">
        <f>[1]发票导入!AJ270&amp;""</f>
      </c>
      <c r="AK270">
        <f>[1]发票导入!AK270</f>
        <v>0</v>
      </c>
      <c r="AL270">
        <f>[1]发票导入!AL270</f>
        <v>0</v>
      </c>
      <c r="AM270">
        <f>[1]发票导入!AM270</f>
        <v>0</v>
      </c>
      <c r="AN270" s="22">
        <f t="shared" si="1"/>
        <v>0</v>
      </c>
      <c r="AO270" s="22">
        <f t="shared" si="2"/>
        <v>0</v>
      </c>
    </row>
    <row r="271">
      <c r="C271">
        <f>[1]发票导入!C271&amp;""</f>
      </c>
      <c r="D271">
        <f>[1]发票导入!D271&amp;""</f>
      </c>
      <c r="O271">
        <f>[1]发票导入!O271&amp;""</f>
      </c>
      <c r="T271">
        <f>[1]发票导入!T271</f>
      </c>
      <c r="U271">
        <f>[1]发票导入!U271&amp;""</f>
      </c>
      <c r="V271">
        <f>[1]发票导入!V271&amp;""</f>
      </c>
      <c r="W271">
        <f>[1]发票导入!W271&amp;""</f>
      </c>
      <c r="Y271">
        <f>[1]发票导入!Y271&amp;""</f>
      </c>
      <c r="AA271">
        <f>[1]发票导入!AA271&amp;""</f>
      </c>
      <c r="AB271">
        <f>[1]发票导入!AB271</f>
        <v>0</v>
      </c>
      <c r="AC271">
        <f>[1]发票导入!AC271</f>
        <v>0</v>
      </c>
      <c r="AE271" s="22">
        <f t="shared" si="0"/>
      </c>
      <c r="AI271">
        <f>[1]发票导入!AI271&amp;""</f>
      </c>
      <c r="AJ271">
        <f>[1]发票导入!AJ271&amp;""</f>
      </c>
      <c r="AK271">
        <f>[1]发票导入!AK271</f>
        <v>0</v>
      </c>
      <c r="AL271">
        <f>[1]发票导入!AL271</f>
        <v>0</v>
      </c>
      <c r="AM271">
        <f>[1]发票导入!AM271</f>
        <v>0</v>
      </c>
      <c r="AN271" s="22">
        <f t="shared" si="1"/>
        <v>0</v>
      </c>
      <c r="AO271" s="22">
        <f t="shared" si="2"/>
        <v>0</v>
      </c>
    </row>
    <row r="272">
      <c r="C272">
        <f>[1]发票导入!C272&amp;""</f>
      </c>
      <c r="D272">
        <f>[1]发票导入!D272&amp;""</f>
      </c>
      <c r="O272">
        <f>[1]发票导入!O272&amp;""</f>
      </c>
      <c r="T272">
        <f>[1]发票导入!T272</f>
      </c>
      <c r="U272">
        <f>[1]发票导入!U272&amp;""</f>
      </c>
      <c r="V272">
        <f>[1]发票导入!V272&amp;""</f>
      </c>
      <c r="W272">
        <f>[1]发票导入!W272&amp;""</f>
      </c>
      <c r="Y272">
        <f>[1]发票导入!Y272&amp;""</f>
      </c>
      <c r="AA272">
        <f>[1]发票导入!AA272&amp;""</f>
      </c>
      <c r="AB272">
        <f>[1]发票导入!AB272</f>
        <v>0</v>
      </c>
      <c r="AC272">
        <f>[1]发票导入!AC272</f>
        <v>0</v>
      </c>
      <c r="AE272" s="22">
        <f t="shared" si="0"/>
      </c>
      <c r="AI272">
        <f>[1]发票导入!AI272&amp;""</f>
      </c>
      <c r="AJ272">
        <f>[1]发票导入!AJ272&amp;""</f>
      </c>
      <c r="AK272">
        <f>[1]发票导入!AK272</f>
        <v>0</v>
      </c>
      <c r="AL272">
        <f>[1]发票导入!AL272</f>
        <v>0</v>
      </c>
      <c r="AM272">
        <f>[1]发票导入!AM272</f>
        <v>0</v>
      </c>
      <c r="AN272" s="22">
        <f t="shared" si="1"/>
        <v>0</v>
      </c>
      <c r="AO272" s="22">
        <f t="shared" si="2"/>
        <v>0</v>
      </c>
    </row>
    <row r="273">
      <c r="C273">
        <f>[1]发票导入!C273&amp;""</f>
      </c>
      <c r="D273">
        <f>[1]发票导入!D273&amp;""</f>
      </c>
      <c r="O273">
        <f>[1]发票导入!O273&amp;""</f>
      </c>
      <c r="T273">
        <f>[1]发票导入!T273</f>
      </c>
      <c r="U273">
        <f>[1]发票导入!U273&amp;""</f>
      </c>
      <c r="V273">
        <f>[1]发票导入!V273&amp;""</f>
      </c>
      <c r="W273">
        <f>[1]发票导入!W273&amp;""</f>
      </c>
      <c r="Y273">
        <f>[1]发票导入!Y273&amp;""</f>
      </c>
      <c r="AA273">
        <f>[1]发票导入!AA273&amp;""</f>
      </c>
      <c r="AB273">
        <f>[1]发票导入!AB273</f>
        <v>0</v>
      </c>
      <c r="AC273">
        <f>[1]发票导入!AC273</f>
        <v>0</v>
      </c>
      <c r="AE273" s="22">
        <f t="shared" si="0"/>
      </c>
      <c r="AI273">
        <f>[1]发票导入!AI273&amp;""</f>
      </c>
      <c r="AJ273">
        <f>[1]发票导入!AJ273&amp;""</f>
      </c>
      <c r="AK273">
        <f>[1]发票导入!AK273</f>
        <v>0</v>
      </c>
      <c r="AL273">
        <f>[1]发票导入!AL273</f>
        <v>0</v>
      </c>
      <c r="AM273">
        <f>[1]发票导入!AM273</f>
        <v>0</v>
      </c>
      <c r="AN273" s="22">
        <f t="shared" si="1"/>
        <v>0</v>
      </c>
      <c r="AO273" s="22">
        <f t="shared" si="2"/>
        <v>0</v>
      </c>
    </row>
    <row r="274">
      <c r="C274">
        <f>[1]发票导入!C274&amp;""</f>
      </c>
      <c r="D274">
        <f>[1]发票导入!D274&amp;""</f>
      </c>
      <c r="O274">
        <f>[1]发票导入!O274&amp;""</f>
      </c>
      <c r="T274">
        <f>[1]发票导入!T274</f>
      </c>
      <c r="U274">
        <f>[1]发票导入!U274&amp;""</f>
      </c>
      <c r="V274">
        <f>[1]发票导入!V274&amp;""</f>
      </c>
      <c r="W274">
        <f>[1]发票导入!W274&amp;""</f>
      </c>
      <c r="Y274">
        <f>[1]发票导入!Y274&amp;""</f>
      </c>
      <c r="AA274">
        <f>[1]发票导入!AA274&amp;""</f>
      </c>
      <c r="AB274">
        <f>[1]发票导入!AB274</f>
        <v>0</v>
      </c>
      <c r="AC274">
        <f>[1]发票导入!AC274</f>
        <v>0</v>
      </c>
      <c r="AE274" s="22">
        <f t="shared" si="0"/>
      </c>
      <c r="AI274">
        <f>[1]发票导入!AI274&amp;""</f>
      </c>
      <c r="AJ274">
        <f>[1]发票导入!AJ274&amp;""</f>
      </c>
      <c r="AK274">
        <f>[1]发票导入!AK274</f>
        <v>0</v>
      </c>
      <c r="AL274">
        <f>[1]发票导入!AL274</f>
        <v>0</v>
      </c>
      <c r="AM274">
        <f>[1]发票导入!AM274</f>
        <v>0</v>
      </c>
      <c r="AN274" s="22">
        <f t="shared" si="1"/>
        <v>0</v>
      </c>
      <c r="AO274" s="22">
        <f t="shared" si="2"/>
        <v>0</v>
      </c>
    </row>
    <row r="275">
      <c r="C275">
        <f>[1]发票导入!C275&amp;""</f>
      </c>
      <c r="D275">
        <f>[1]发票导入!D275&amp;""</f>
      </c>
      <c r="O275">
        <f>[1]发票导入!O275&amp;""</f>
      </c>
      <c r="T275">
        <f>[1]发票导入!T275</f>
      </c>
      <c r="U275">
        <f>[1]发票导入!U275&amp;""</f>
      </c>
      <c r="V275">
        <f>[1]发票导入!V275&amp;""</f>
      </c>
      <c r="W275">
        <f>[1]发票导入!W275&amp;""</f>
      </c>
      <c r="Y275">
        <f>[1]发票导入!Y275&amp;""</f>
      </c>
      <c r="AA275">
        <f>[1]发票导入!AA275&amp;""</f>
      </c>
      <c r="AB275">
        <f>[1]发票导入!AB275</f>
        <v>0</v>
      </c>
      <c r="AC275">
        <f>[1]发票导入!AC275</f>
        <v>0</v>
      </c>
      <c r="AE275" s="22">
        <f t="shared" si="0"/>
      </c>
      <c r="AI275">
        <f>[1]发票导入!AI275&amp;""</f>
      </c>
      <c r="AJ275">
        <f>[1]发票导入!AJ275&amp;""</f>
      </c>
      <c r="AK275">
        <f>[1]发票导入!AK275</f>
        <v>0</v>
      </c>
      <c r="AL275">
        <f>[1]发票导入!AL275</f>
        <v>0</v>
      </c>
      <c r="AM275">
        <f>[1]发票导入!AM275</f>
        <v>0</v>
      </c>
      <c r="AN275" s="22">
        <f t="shared" si="1"/>
        <v>0</v>
      </c>
      <c r="AO275" s="22">
        <f t="shared" si="2"/>
        <v>0</v>
      </c>
    </row>
    <row r="276">
      <c r="C276">
        <f>[1]发票导入!C276&amp;""</f>
      </c>
      <c r="D276">
        <f>[1]发票导入!D276&amp;""</f>
      </c>
      <c r="O276">
        <f>[1]发票导入!O276&amp;""</f>
      </c>
      <c r="T276">
        <f>[1]发票导入!T276</f>
      </c>
      <c r="U276">
        <f>[1]发票导入!U276&amp;""</f>
      </c>
      <c r="V276">
        <f>[1]发票导入!V276&amp;""</f>
      </c>
      <c r="W276">
        <f>[1]发票导入!W276&amp;""</f>
      </c>
      <c r="Y276">
        <f>[1]发票导入!Y276&amp;""</f>
      </c>
      <c r="AA276">
        <f>[1]发票导入!AA276&amp;""</f>
      </c>
      <c r="AB276">
        <f>[1]发票导入!AB276</f>
        <v>0</v>
      </c>
      <c r="AC276">
        <f>[1]发票导入!AC276</f>
        <v>0</v>
      </c>
      <c r="AE276" s="22">
        <f t="shared" si="0"/>
      </c>
      <c r="AI276">
        <f>[1]发票导入!AI276&amp;""</f>
      </c>
      <c r="AJ276">
        <f>[1]发票导入!AJ276&amp;""</f>
      </c>
      <c r="AK276">
        <f>[1]发票导入!AK276</f>
        <v>0</v>
      </c>
      <c r="AL276">
        <f>[1]发票导入!AL276</f>
        <v>0</v>
      </c>
      <c r="AM276">
        <f>[1]发票导入!AM276</f>
        <v>0</v>
      </c>
      <c r="AN276" s="22">
        <f t="shared" si="1"/>
        <v>0</v>
      </c>
      <c r="AO276" s="22">
        <f t="shared" si="2"/>
        <v>0</v>
      </c>
    </row>
    <row r="277">
      <c r="C277">
        <f>[1]发票导入!C277&amp;""</f>
      </c>
      <c r="D277">
        <f>[1]发票导入!D277&amp;""</f>
      </c>
      <c r="O277">
        <f>[1]发票导入!O277&amp;""</f>
      </c>
      <c r="T277">
        <f>[1]发票导入!T277</f>
      </c>
      <c r="U277">
        <f>[1]发票导入!U277&amp;""</f>
      </c>
      <c r="V277">
        <f>[1]发票导入!V277&amp;""</f>
      </c>
      <c r="W277">
        <f>[1]发票导入!W277&amp;""</f>
      </c>
      <c r="Y277">
        <f>[1]发票导入!Y277&amp;""</f>
      </c>
      <c r="AA277">
        <f>[1]发票导入!AA277&amp;""</f>
      </c>
      <c r="AB277">
        <f>[1]发票导入!AB277</f>
        <v>0</v>
      </c>
      <c r="AC277">
        <f>[1]发票导入!AC277</f>
        <v>0</v>
      </c>
      <c r="AE277" s="22">
        <f t="shared" si="0"/>
      </c>
      <c r="AI277">
        <f>[1]发票导入!AI277&amp;""</f>
      </c>
      <c r="AJ277">
        <f>[1]发票导入!AJ277&amp;""</f>
      </c>
      <c r="AK277">
        <f>[1]发票导入!AK277</f>
        <v>0</v>
      </c>
      <c r="AL277">
        <f>[1]发票导入!AL277</f>
        <v>0</v>
      </c>
      <c r="AM277">
        <f>[1]发票导入!AM277</f>
        <v>0</v>
      </c>
      <c r="AN277" s="22">
        <f t="shared" si="1"/>
        <v>0</v>
      </c>
      <c r="AO277" s="22">
        <f t="shared" si="2"/>
        <v>0</v>
      </c>
    </row>
    <row r="278">
      <c r="C278">
        <f>[1]发票导入!C278&amp;""</f>
      </c>
      <c r="D278">
        <f>[1]发票导入!D278&amp;""</f>
      </c>
      <c r="O278">
        <f>[1]发票导入!O278&amp;""</f>
      </c>
      <c r="T278">
        <f>[1]发票导入!T278</f>
      </c>
      <c r="U278">
        <f>[1]发票导入!U278&amp;""</f>
      </c>
      <c r="V278">
        <f>[1]发票导入!V278&amp;""</f>
      </c>
      <c r="W278">
        <f>[1]发票导入!W278&amp;""</f>
      </c>
      <c r="Y278">
        <f>[1]发票导入!Y278&amp;""</f>
      </c>
      <c r="AA278">
        <f>[1]发票导入!AA278&amp;""</f>
      </c>
      <c r="AB278">
        <f>[1]发票导入!AB278</f>
        <v>0</v>
      </c>
      <c r="AC278">
        <f>[1]发票导入!AC278</f>
        <v>0</v>
      </c>
      <c r="AE278" s="22">
        <f t="shared" si="0"/>
      </c>
      <c r="AI278">
        <f>[1]发票导入!AI278&amp;""</f>
      </c>
      <c r="AJ278">
        <f>[1]发票导入!AJ278&amp;""</f>
      </c>
      <c r="AK278">
        <f>[1]发票导入!AK278</f>
        <v>0</v>
      </c>
      <c r="AL278">
        <f>[1]发票导入!AL278</f>
        <v>0</v>
      </c>
      <c r="AM278">
        <f>[1]发票导入!AM278</f>
        <v>0</v>
      </c>
      <c r="AN278" s="22">
        <f t="shared" si="1"/>
        <v>0</v>
      </c>
      <c r="AO278" s="22">
        <f t="shared" si="2"/>
        <v>0</v>
      </c>
    </row>
    <row r="279">
      <c r="C279">
        <f>[1]发票导入!C279&amp;""</f>
      </c>
      <c r="D279">
        <f>[1]发票导入!D279&amp;""</f>
      </c>
      <c r="O279">
        <f>[1]发票导入!O279&amp;""</f>
      </c>
      <c r="T279">
        <f>[1]发票导入!T279</f>
      </c>
      <c r="U279">
        <f>[1]发票导入!U279&amp;""</f>
      </c>
      <c r="V279">
        <f>[1]发票导入!V279&amp;""</f>
      </c>
      <c r="W279">
        <f>[1]发票导入!W279&amp;""</f>
      </c>
      <c r="Y279">
        <f>[1]发票导入!Y279&amp;""</f>
      </c>
      <c r="AA279">
        <f>[1]发票导入!AA279&amp;""</f>
      </c>
      <c r="AB279">
        <f>[1]发票导入!AB279</f>
        <v>0</v>
      </c>
      <c r="AC279">
        <f>[1]发票导入!AC279</f>
        <v>0</v>
      </c>
      <c r="AE279" s="22">
        <f t="shared" si="0"/>
      </c>
      <c r="AI279">
        <f>[1]发票导入!AI279&amp;""</f>
      </c>
      <c r="AJ279">
        <f>[1]发票导入!AJ279&amp;""</f>
      </c>
      <c r="AK279">
        <f>[1]发票导入!AK279</f>
        <v>0</v>
      </c>
      <c r="AL279">
        <f>[1]发票导入!AL279</f>
        <v>0</v>
      </c>
      <c r="AM279">
        <f>[1]发票导入!AM279</f>
        <v>0</v>
      </c>
      <c r="AN279" s="22">
        <f t="shared" si="1"/>
        <v>0</v>
      </c>
      <c r="AO279" s="22">
        <f t="shared" si="2"/>
        <v>0</v>
      </c>
    </row>
    <row r="280">
      <c r="C280">
        <f>[1]发票导入!C280&amp;""</f>
      </c>
      <c r="D280">
        <f>[1]发票导入!D280&amp;""</f>
      </c>
      <c r="O280">
        <f>[1]发票导入!O280&amp;""</f>
      </c>
      <c r="T280">
        <f>[1]发票导入!T280</f>
      </c>
      <c r="U280">
        <f>[1]发票导入!U280&amp;""</f>
      </c>
      <c r="V280">
        <f>[1]发票导入!V280&amp;""</f>
      </c>
      <c r="W280">
        <f>[1]发票导入!W280&amp;""</f>
      </c>
      <c r="Y280">
        <f>[1]发票导入!Y280&amp;""</f>
      </c>
      <c r="AA280">
        <f>[1]发票导入!AA280&amp;""</f>
      </c>
      <c r="AB280">
        <f>[1]发票导入!AB280</f>
        <v>0</v>
      </c>
      <c r="AC280">
        <f>[1]发票导入!AC280</f>
        <v>0</v>
      </c>
      <c r="AE280" s="22">
        <f t="shared" si="0"/>
      </c>
      <c r="AI280">
        <f>[1]发票导入!AI280&amp;""</f>
      </c>
      <c r="AJ280">
        <f>[1]发票导入!AJ280&amp;""</f>
      </c>
      <c r="AK280">
        <f>[1]发票导入!AK280</f>
        <v>0</v>
      </c>
      <c r="AL280">
        <f>[1]发票导入!AL280</f>
        <v>0</v>
      </c>
      <c r="AM280">
        <f>[1]发票导入!AM280</f>
        <v>0</v>
      </c>
      <c r="AN280" s="22">
        <f t="shared" si="1"/>
        <v>0</v>
      </c>
      <c r="AO280" s="22">
        <f t="shared" si="2"/>
        <v>0</v>
      </c>
    </row>
    <row r="281">
      <c r="C281">
        <f>[1]发票导入!C281&amp;""</f>
      </c>
      <c r="D281">
        <f>[1]发票导入!D281&amp;""</f>
      </c>
      <c r="O281">
        <f>[1]发票导入!O281&amp;""</f>
      </c>
      <c r="T281">
        <f>[1]发票导入!T281</f>
      </c>
      <c r="U281">
        <f>[1]发票导入!U281&amp;""</f>
      </c>
      <c r="V281">
        <f>[1]发票导入!V281&amp;""</f>
      </c>
      <c r="W281">
        <f>[1]发票导入!W281&amp;""</f>
      </c>
      <c r="Y281">
        <f>[1]发票导入!Y281&amp;""</f>
      </c>
      <c r="AA281">
        <f>[1]发票导入!AA281&amp;""</f>
      </c>
      <c r="AB281">
        <f>[1]发票导入!AB281</f>
        <v>0</v>
      </c>
      <c r="AC281">
        <f>[1]发票导入!AC281</f>
        <v>0</v>
      </c>
      <c r="AE281" s="22">
        <f t="shared" si="0"/>
      </c>
      <c r="AI281">
        <f>[1]发票导入!AI281&amp;""</f>
      </c>
      <c r="AJ281">
        <f>[1]发票导入!AJ281&amp;""</f>
      </c>
      <c r="AK281">
        <f>[1]发票导入!AK281</f>
        <v>0</v>
      </c>
      <c r="AL281">
        <f>[1]发票导入!AL281</f>
        <v>0</v>
      </c>
      <c r="AM281">
        <f>[1]发票导入!AM281</f>
        <v>0</v>
      </c>
      <c r="AN281" s="22">
        <f t="shared" si="1"/>
        <v>0</v>
      </c>
      <c r="AO281" s="22">
        <f t="shared" si="2"/>
        <v>0</v>
      </c>
    </row>
    <row r="282">
      <c r="C282">
        <f>[1]发票导入!C282&amp;""</f>
      </c>
      <c r="D282">
        <f>[1]发票导入!D282&amp;""</f>
      </c>
      <c r="O282">
        <f>[1]发票导入!O282&amp;""</f>
      </c>
      <c r="T282">
        <f>[1]发票导入!T282</f>
      </c>
      <c r="U282">
        <f>[1]发票导入!U282&amp;""</f>
      </c>
      <c r="V282">
        <f>[1]发票导入!V282&amp;""</f>
      </c>
      <c r="W282">
        <f>[1]发票导入!W282&amp;""</f>
      </c>
      <c r="Y282">
        <f>[1]发票导入!Y282&amp;""</f>
      </c>
      <c r="AA282">
        <f>[1]发票导入!AA282&amp;""</f>
      </c>
      <c r="AB282">
        <f>[1]发票导入!AB282</f>
        <v>0</v>
      </c>
      <c r="AC282">
        <f>[1]发票导入!AC282</f>
        <v>0</v>
      </c>
      <c r="AE282" s="22">
        <f t="shared" si="0"/>
      </c>
      <c r="AI282">
        <f>[1]发票导入!AI282&amp;""</f>
      </c>
      <c r="AJ282">
        <f>[1]发票导入!AJ282&amp;""</f>
      </c>
      <c r="AK282">
        <f>[1]发票导入!AK282</f>
        <v>0</v>
      </c>
      <c r="AL282">
        <f>[1]发票导入!AL282</f>
        <v>0</v>
      </c>
      <c r="AM282">
        <f>[1]发票导入!AM282</f>
        <v>0</v>
      </c>
      <c r="AN282" s="22">
        <f t="shared" si="1"/>
        <v>0</v>
      </c>
      <c r="AO282" s="22">
        <f t="shared" si="2"/>
        <v>0</v>
      </c>
    </row>
    <row r="283">
      <c r="C283">
        <f>[1]发票导入!C283&amp;""</f>
      </c>
      <c r="D283">
        <f>[1]发票导入!D283&amp;""</f>
      </c>
      <c r="O283">
        <f>[1]发票导入!O283&amp;""</f>
      </c>
      <c r="T283">
        <f>[1]发票导入!T283</f>
      </c>
      <c r="U283">
        <f>[1]发票导入!U283&amp;""</f>
      </c>
      <c r="V283">
        <f>[1]发票导入!V283&amp;""</f>
      </c>
      <c r="W283">
        <f>[1]发票导入!W283&amp;""</f>
      </c>
      <c r="Y283">
        <f>[1]发票导入!Y283&amp;""</f>
      </c>
      <c r="AA283">
        <f>[1]发票导入!AA283&amp;""</f>
      </c>
      <c r="AB283">
        <f>[1]发票导入!AB283</f>
        <v>0</v>
      </c>
      <c r="AC283">
        <f>[1]发票导入!AC283</f>
        <v>0</v>
      </c>
      <c r="AE283" s="22">
        <f t="shared" si="0"/>
      </c>
      <c r="AI283">
        <f>[1]发票导入!AI283&amp;""</f>
      </c>
      <c r="AJ283">
        <f>[1]发票导入!AJ283&amp;""</f>
      </c>
      <c r="AK283">
        <f>[1]发票导入!AK283</f>
        <v>0</v>
      </c>
      <c r="AL283">
        <f>[1]发票导入!AL283</f>
        <v>0</v>
      </c>
      <c r="AM283">
        <f>[1]发票导入!AM283</f>
        <v>0</v>
      </c>
      <c r="AN283" s="22">
        <f t="shared" si="1"/>
        <v>0</v>
      </c>
      <c r="AO283" s="22">
        <f t="shared" si="2"/>
        <v>0</v>
      </c>
    </row>
    <row r="284">
      <c r="C284">
        <f>[1]发票导入!C284&amp;""</f>
      </c>
      <c r="D284">
        <f>[1]发票导入!D284&amp;""</f>
      </c>
      <c r="O284">
        <f>[1]发票导入!O284&amp;""</f>
      </c>
      <c r="T284">
        <f>[1]发票导入!T284</f>
      </c>
      <c r="U284">
        <f>[1]发票导入!U284&amp;""</f>
      </c>
      <c r="V284">
        <f>[1]发票导入!V284&amp;""</f>
      </c>
      <c r="W284">
        <f>[1]发票导入!W284&amp;""</f>
      </c>
      <c r="Y284">
        <f>[1]发票导入!Y284&amp;""</f>
      </c>
      <c r="AA284">
        <f>[1]发票导入!AA284&amp;""</f>
      </c>
      <c r="AB284">
        <f>[1]发票导入!AB284</f>
        <v>0</v>
      </c>
      <c r="AC284">
        <f>[1]发票导入!AC284</f>
        <v>0</v>
      </c>
      <c r="AE284" s="22">
        <f t="shared" si="0"/>
      </c>
      <c r="AI284">
        <f>[1]发票导入!AI284&amp;""</f>
      </c>
      <c r="AJ284">
        <f>[1]发票导入!AJ284&amp;""</f>
      </c>
      <c r="AK284">
        <f>[1]发票导入!AK284</f>
        <v>0</v>
      </c>
      <c r="AL284">
        <f>[1]发票导入!AL284</f>
        <v>0</v>
      </c>
      <c r="AM284">
        <f>[1]发票导入!AM284</f>
        <v>0</v>
      </c>
      <c r="AN284" s="22">
        <f t="shared" si="1"/>
        <v>0</v>
      </c>
      <c r="AO284" s="22">
        <f t="shared" si="2"/>
        <v>0</v>
      </c>
    </row>
    <row r="285">
      <c r="C285">
        <f>[1]发票导入!C285&amp;""</f>
      </c>
      <c r="D285">
        <f>[1]发票导入!D285&amp;""</f>
      </c>
      <c r="O285">
        <f>[1]发票导入!O285&amp;""</f>
      </c>
      <c r="T285">
        <f>[1]发票导入!T285</f>
      </c>
      <c r="U285">
        <f>[1]发票导入!U285&amp;""</f>
      </c>
      <c r="V285">
        <f>[1]发票导入!V285&amp;""</f>
      </c>
      <c r="W285">
        <f>[1]发票导入!W285&amp;""</f>
      </c>
      <c r="Y285">
        <f>[1]发票导入!Y285&amp;""</f>
      </c>
      <c r="AA285">
        <f>[1]发票导入!AA285&amp;""</f>
      </c>
      <c r="AB285">
        <f>[1]发票导入!AB285</f>
        <v>0</v>
      </c>
      <c r="AC285">
        <f>[1]发票导入!AC285</f>
        <v>0</v>
      </c>
      <c r="AE285" s="22">
        <f t="shared" si="0"/>
      </c>
      <c r="AI285">
        <f>[1]发票导入!AI285&amp;""</f>
      </c>
      <c r="AJ285">
        <f>[1]发票导入!AJ285&amp;""</f>
      </c>
      <c r="AK285">
        <f>[1]发票导入!AK285</f>
        <v>0</v>
      </c>
      <c r="AL285">
        <f>[1]发票导入!AL285</f>
        <v>0</v>
      </c>
      <c r="AM285">
        <f>[1]发票导入!AM285</f>
        <v>0</v>
      </c>
      <c r="AN285" s="22">
        <f t="shared" si="1"/>
        <v>0</v>
      </c>
      <c r="AO285" s="22">
        <f t="shared" si="2"/>
        <v>0</v>
      </c>
    </row>
    <row r="286">
      <c r="C286">
        <f>[1]发票导入!C286&amp;""</f>
      </c>
      <c r="D286">
        <f>[1]发票导入!D286&amp;""</f>
      </c>
      <c r="O286">
        <f>[1]发票导入!O286&amp;""</f>
      </c>
      <c r="T286">
        <f>[1]发票导入!T286</f>
      </c>
      <c r="U286">
        <f>[1]发票导入!U286&amp;""</f>
      </c>
      <c r="V286">
        <f>[1]发票导入!V286&amp;""</f>
      </c>
      <c r="W286">
        <f>[1]发票导入!W286&amp;""</f>
      </c>
      <c r="Y286">
        <f>[1]发票导入!Y286&amp;""</f>
      </c>
      <c r="AA286">
        <f>[1]发票导入!AA286&amp;""</f>
      </c>
      <c r="AB286">
        <f>[1]发票导入!AB286</f>
        <v>0</v>
      </c>
      <c r="AC286">
        <f>[1]发票导入!AC286</f>
        <v>0</v>
      </c>
      <c r="AE286" s="22">
        <f t="shared" si="0"/>
      </c>
      <c r="AI286">
        <f>[1]发票导入!AI286&amp;""</f>
      </c>
      <c r="AJ286">
        <f>[1]发票导入!AJ286&amp;""</f>
      </c>
      <c r="AK286">
        <f>[1]发票导入!AK286</f>
        <v>0</v>
      </c>
      <c r="AL286">
        <f>[1]发票导入!AL286</f>
        <v>0</v>
      </c>
      <c r="AM286">
        <f>[1]发票导入!AM286</f>
        <v>0</v>
      </c>
      <c r="AN286" s="22">
        <f t="shared" si="1"/>
        <v>0</v>
      </c>
      <c r="AO286" s="22">
        <f t="shared" si="2"/>
        <v>0</v>
      </c>
    </row>
    <row r="287">
      <c r="C287">
        <f>[1]发票导入!C287&amp;""</f>
      </c>
      <c r="D287">
        <f>[1]发票导入!D287&amp;""</f>
      </c>
      <c r="O287">
        <f>[1]发票导入!O287&amp;""</f>
      </c>
      <c r="T287">
        <f>[1]发票导入!T287</f>
      </c>
      <c r="U287">
        <f>[1]发票导入!U287&amp;""</f>
      </c>
      <c r="V287">
        <f>[1]发票导入!V287&amp;""</f>
      </c>
      <c r="W287">
        <f>[1]发票导入!W287&amp;""</f>
      </c>
      <c r="Y287">
        <f>[1]发票导入!Y287&amp;""</f>
      </c>
      <c r="AA287">
        <f>[1]发票导入!AA287&amp;""</f>
      </c>
      <c r="AB287">
        <f>[1]发票导入!AB287</f>
        <v>0</v>
      </c>
      <c r="AC287">
        <f>[1]发票导入!AC287</f>
        <v>0</v>
      </c>
      <c r="AE287" s="22">
        <f t="shared" si="0"/>
      </c>
      <c r="AI287">
        <f>[1]发票导入!AI287&amp;""</f>
      </c>
      <c r="AJ287">
        <f>[1]发票导入!AJ287&amp;""</f>
      </c>
      <c r="AK287">
        <f>[1]发票导入!AK287</f>
        <v>0</v>
      </c>
      <c r="AL287">
        <f>[1]发票导入!AL287</f>
        <v>0</v>
      </c>
      <c r="AM287">
        <f>[1]发票导入!AM287</f>
        <v>0</v>
      </c>
      <c r="AN287" s="22">
        <f t="shared" si="1"/>
        <v>0</v>
      </c>
      <c r="AO287" s="22">
        <f t="shared" si="2"/>
        <v>0</v>
      </c>
    </row>
    <row r="288">
      <c r="C288">
        <f>[1]发票导入!C288&amp;""</f>
      </c>
      <c r="D288">
        <f>[1]发票导入!D288&amp;""</f>
      </c>
      <c r="O288">
        <f>[1]发票导入!O288&amp;""</f>
      </c>
      <c r="T288">
        <f>[1]发票导入!T288</f>
      </c>
      <c r="U288">
        <f>[1]发票导入!U288&amp;""</f>
      </c>
      <c r="V288">
        <f>[1]发票导入!V288&amp;""</f>
      </c>
      <c r="W288">
        <f>[1]发票导入!W288&amp;""</f>
      </c>
      <c r="Y288">
        <f>[1]发票导入!Y288&amp;""</f>
      </c>
      <c r="AA288">
        <f>[1]发票导入!AA288&amp;""</f>
      </c>
      <c r="AB288">
        <f>[1]发票导入!AB288</f>
        <v>0</v>
      </c>
      <c r="AC288">
        <f>[1]发票导入!AC288</f>
        <v>0</v>
      </c>
      <c r="AE288" s="22">
        <f t="shared" si="0"/>
      </c>
      <c r="AI288">
        <f>[1]发票导入!AI288&amp;""</f>
      </c>
      <c r="AJ288">
        <f>[1]发票导入!AJ288&amp;""</f>
      </c>
      <c r="AK288">
        <f>[1]发票导入!AK288</f>
        <v>0</v>
      </c>
      <c r="AL288">
        <f>[1]发票导入!AL288</f>
        <v>0</v>
      </c>
      <c r="AM288">
        <f>[1]发票导入!AM288</f>
        <v>0</v>
      </c>
      <c r="AN288" s="22">
        <f t="shared" si="1"/>
        <v>0</v>
      </c>
      <c r="AO288" s="22">
        <f t="shared" si="2"/>
        <v>0</v>
      </c>
    </row>
    <row r="289">
      <c r="C289">
        <f>[1]发票导入!C289&amp;""</f>
      </c>
      <c r="D289">
        <f>[1]发票导入!D289&amp;""</f>
      </c>
      <c r="O289">
        <f>[1]发票导入!O289&amp;""</f>
      </c>
      <c r="T289">
        <f>[1]发票导入!T289</f>
      </c>
      <c r="U289">
        <f>[1]发票导入!U289&amp;""</f>
      </c>
      <c r="V289">
        <f>[1]发票导入!V289&amp;""</f>
      </c>
      <c r="W289">
        <f>[1]发票导入!W289&amp;""</f>
      </c>
      <c r="Y289">
        <f>[1]发票导入!Y289&amp;""</f>
      </c>
      <c r="AA289">
        <f>[1]发票导入!AA289&amp;""</f>
      </c>
      <c r="AB289">
        <f>[1]发票导入!AB289</f>
        <v>0</v>
      </c>
      <c r="AC289">
        <f>[1]发票导入!AC289</f>
        <v>0</v>
      </c>
      <c r="AE289" s="22">
        <f t="shared" si="0"/>
      </c>
      <c r="AI289">
        <f>[1]发票导入!AI289&amp;""</f>
      </c>
      <c r="AJ289">
        <f>[1]发票导入!AJ289&amp;""</f>
      </c>
      <c r="AK289">
        <f>[1]发票导入!AK289</f>
        <v>0</v>
      </c>
      <c r="AL289">
        <f>[1]发票导入!AL289</f>
        <v>0</v>
      </c>
      <c r="AM289">
        <f>[1]发票导入!AM289</f>
        <v>0</v>
      </c>
      <c r="AN289" s="22">
        <f t="shared" si="1"/>
        <v>0</v>
      </c>
      <c r="AO289" s="22">
        <f t="shared" si="2"/>
        <v>0</v>
      </c>
    </row>
    <row r="290">
      <c r="C290">
        <f>[1]发票导入!C290&amp;""</f>
      </c>
      <c r="D290">
        <f>[1]发票导入!D290&amp;""</f>
      </c>
      <c r="O290">
        <f>[1]发票导入!O290&amp;""</f>
      </c>
      <c r="T290">
        <f>[1]发票导入!T290</f>
      </c>
      <c r="U290">
        <f>[1]发票导入!U290&amp;""</f>
      </c>
      <c r="V290">
        <f>[1]发票导入!V290&amp;""</f>
      </c>
      <c r="W290">
        <f>[1]发票导入!W290&amp;""</f>
      </c>
      <c r="Y290">
        <f>[1]发票导入!Y290&amp;""</f>
      </c>
      <c r="AA290">
        <f>[1]发票导入!AA290&amp;""</f>
      </c>
      <c r="AB290">
        <f>[1]发票导入!AB290</f>
        <v>0</v>
      </c>
      <c r="AC290">
        <f>[1]发票导入!AC290</f>
        <v>0</v>
      </c>
      <c r="AE290" s="22">
        <f t="shared" si="0"/>
      </c>
      <c r="AI290">
        <f>[1]发票导入!AI290&amp;""</f>
      </c>
      <c r="AJ290">
        <f>[1]发票导入!AJ290&amp;""</f>
      </c>
      <c r="AK290">
        <f>[1]发票导入!AK290</f>
        <v>0</v>
      </c>
      <c r="AL290">
        <f>[1]发票导入!AL290</f>
        <v>0</v>
      </c>
      <c r="AM290">
        <f>[1]发票导入!AM290</f>
        <v>0</v>
      </c>
      <c r="AN290" s="22">
        <f t="shared" si="1"/>
        <v>0</v>
      </c>
      <c r="AO290" s="22">
        <f t="shared" si="2"/>
        <v>0</v>
      </c>
    </row>
    <row r="291">
      <c r="C291">
        <f>[1]发票导入!C291&amp;""</f>
      </c>
      <c r="D291">
        <f>[1]发票导入!D291&amp;""</f>
      </c>
      <c r="O291">
        <f>[1]发票导入!O291&amp;""</f>
      </c>
      <c r="T291">
        <f>[1]发票导入!T291</f>
      </c>
      <c r="U291">
        <f>[1]发票导入!U291&amp;""</f>
      </c>
      <c r="V291">
        <f>[1]发票导入!V291&amp;""</f>
      </c>
      <c r="W291">
        <f>[1]发票导入!W291&amp;""</f>
      </c>
      <c r="Y291">
        <f>[1]发票导入!Y291&amp;""</f>
      </c>
      <c r="AA291">
        <f>[1]发票导入!AA291&amp;""</f>
      </c>
      <c r="AB291">
        <f>[1]发票导入!AB291</f>
        <v>0</v>
      </c>
      <c r="AC291">
        <f>[1]发票导入!AC291</f>
        <v>0</v>
      </c>
      <c r="AE291" s="22">
        <f t="shared" si="0"/>
      </c>
      <c r="AI291">
        <f>[1]发票导入!AI291&amp;""</f>
      </c>
      <c r="AJ291">
        <f>[1]发票导入!AJ291&amp;""</f>
      </c>
      <c r="AK291">
        <f>[1]发票导入!AK291</f>
        <v>0</v>
      </c>
      <c r="AL291">
        <f>[1]发票导入!AL291</f>
        <v>0</v>
      </c>
      <c r="AM291">
        <f>[1]发票导入!AM291</f>
        <v>0</v>
      </c>
      <c r="AN291" s="22">
        <f t="shared" si="1"/>
        <v>0</v>
      </c>
      <c r="AO291" s="22">
        <f t="shared" si="2"/>
        <v>0</v>
      </c>
    </row>
    <row r="292">
      <c r="C292">
        <f>[1]发票导入!C292&amp;""</f>
      </c>
      <c r="D292">
        <f>[1]发票导入!D292&amp;""</f>
      </c>
      <c r="O292">
        <f>[1]发票导入!O292&amp;""</f>
      </c>
      <c r="T292">
        <f>[1]发票导入!T292</f>
      </c>
      <c r="U292">
        <f>[1]发票导入!U292&amp;""</f>
      </c>
      <c r="V292">
        <f>[1]发票导入!V292&amp;""</f>
      </c>
      <c r="W292">
        <f>[1]发票导入!W292&amp;""</f>
      </c>
      <c r="Y292">
        <f>[1]发票导入!Y292&amp;""</f>
      </c>
      <c r="AA292">
        <f>[1]发票导入!AA292&amp;""</f>
      </c>
      <c r="AB292">
        <f>[1]发票导入!AB292</f>
        <v>0</v>
      </c>
      <c r="AC292">
        <f>[1]发票导入!AC292</f>
        <v>0</v>
      </c>
      <c r="AE292" s="22">
        <f t="shared" si="0"/>
      </c>
      <c r="AI292">
        <f>[1]发票导入!AI292&amp;""</f>
      </c>
      <c r="AJ292">
        <f>[1]发票导入!AJ292&amp;""</f>
      </c>
      <c r="AK292">
        <f>[1]发票导入!AK292</f>
        <v>0</v>
      </c>
      <c r="AL292">
        <f>[1]发票导入!AL292</f>
        <v>0</v>
      </c>
      <c r="AM292">
        <f>[1]发票导入!AM292</f>
        <v>0</v>
      </c>
      <c r="AN292" s="22">
        <f t="shared" si="1"/>
        <v>0</v>
      </c>
      <c r="AO292" s="22">
        <f t="shared" si="2"/>
        <v>0</v>
      </c>
    </row>
    <row r="293">
      <c r="C293">
        <f>[1]发票导入!C293&amp;""</f>
      </c>
      <c r="D293">
        <f>[1]发票导入!D293&amp;""</f>
      </c>
      <c r="O293">
        <f>[1]发票导入!O293&amp;""</f>
      </c>
      <c r="T293">
        <f>[1]发票导入!T293</f>
      </c>
      <c r="U293">
        <f>[1]发票导入!U293&amp;""</f>
      </c>
      <c r="V293">
        <f>[1]发票导入!V293&amp;""</f>
      </c>
      <c r="W293">
        <f>[1]发票导入!W293&amp;""</f>
      </c>
      <c r="Y293">
        <f>[1]发票导入!Y293&amp;""</f>
      </c>
      <c r="AA293">
        <f>[1]发票导入!AA293&amp;""</f>
      </c>
      <c r="AB293">
        <f>[1]发票导入!AB293</f>
        <v>0</v>
      </c>
      <c r="AC293">
        <f>[1]发票导入!AC293</f>
        <v>0</v>
      </c>
      <c r="AE293" s="22">
        <f t="shared" si="0"/>
      </c>
      <c r="AI293">
        <f>[1]发票导入!AI293&amp;""</f>
      </c>
      <c r="AJ293">
        <f>[1]发票导入!AJ293&amp;""</f>
      </c>
      <c r="AK293">
        <f>[1]发票导入!AK293</f>
        <v>0</v>
      </c>
      <c r="AL293">
        <f>[1]发票导入!AL293</f>
        <v>0</v>
      </c>
      <c r="AM293">
        <f>[1]发票导入!AM293</f>
        <v>0</v>
      </c>
      <c r="AN293" s="22">
        <f t="shared" si="1"/>
        <v>0</v>
      </c>
      <c r="AO293" s="22">
        <f t="shared" si="2"/>
        <v>0</v>
      </c>
    </row>
    <row r="294">
      <c r="C294">
        <f>[1]发票导入!C294&amp;""</f>
      </c>
      <c r="D294">
        <f>[1]发票导入!D294&amp;""</f>
      </c>
      <c r="O294">
        <f>[1]发票导入!O294&amp;""</f>
      </c>
      <c r="T294">
        <f>[1]发票导入!T294</f>
      </c>
      <c r="U294">
        <f>[1]发票导入!U294&amp;""</f>
      </c>
      <c r="V294">
        <f>[1]发票导入!V294&amp;""</f>
      </c>
      <c r="W294">
        <f>[1]发票导入!W294&amp;""</f>
      </c>
      <c r="Y294">
        <f>[1]发票导入!Y294&amp;""</f>
      </c>
      <c r="AA294">
        <f>[1]发票导入!AA294&amp;""</f>
      </c>
      <c r="AB294">
        <f>[1]发票导入!AB294</f>
        <v>0</v>
      </c>
      <c r="AC294">
        <f>[1]发票导入!AC294</f>
        <v>0</v>
      </c>
      <c r="AE294" s="22">
        <f t="shared" si="0"/>
      </c>
      <c r="AI294">
        <f>[1]发票导入!AI294&amp;""</f>
      </c>
      <c r="AJ294">
        <f>[1]发票导入!AJ294&amp;""</f>
      </c>
      <c r="AK294">
        <f>[1]发票导入!AK294</f>
        <v>0</v>
      </c>
      <c r="AL294">
        <f>[1]发票导入!AL294</f>
        <v>0</v>
      </c>
      <c r="AM294">
        <f>[1]发票导入!AM294</f>
        <v>0</v>
      </c>
      <c r="AN294" s="22">
        <f t="shared" si="1"/>
        <v>0</v>
      </c>
      <c r="AO294" s="22">
        <f t="shared" si="2"/>
        <v>0</v>
      </c>
    </row>
    <row r="295">
      <c r="C295">
        <f>[1]发票导入!C295&amp;""</f>
      </c>
      <c r="D295">
        <f>[1]发票导入!D295&amp;""</f>
      </c>
      <c r="O295">
        <f>[1]发票导入!O295&amp;""</f>
      </c>
      <c r="T295">
        <f>[1]发票导入!T295</f>
      </c>
      <c r="U295">
        <f>[1]发票导入!U295&amp;""</f>
      </c>
      <c r="V295">
        <f>[1]发票导入!V295&amp;""</f>
      </c>
      <c r="W295">
        <f>[1]发票导入!W295&amp;""</f>
      </c>
      <c r="Y295">
        <f>[1]发票导入!Y295&amp;""</f>
      </c>
      <c r="AA295">
        <f>[1]发票导入!AA295&amp;""</f>
      </c>
      <c r="AB295">
        <f>[1]发票导入!AB295</f>
        <v>0</v>
      </c>
      <c r="AC295">
        <f>[1]发票导入!AC295</f>
        <v>0</v>
      </c>
      <c r="AE295" s="22">
        <f t="shared" si="0"/>
      </c>
      <c r="AI295">
        <f>[1]发票导入!AI295&amp;""</f>
      </c>
      <c r="AJ295">
        <f>[1]发票导入!AJ295&amp;""</f>
      </c>
      <c r="AK295">
        <f>[1]发票导入!AK295</f>
        <v>0</v>
      </c>
      <c r="AL295">
        <f>[1]发票导入!AL295</f>
        <v>0</v>
      </c>
      <c r="AM295">
        <f>[1]发票导入!AM295</f>
        <v>0</v>
      </c>
      <c r="AN295" s="22">
        <f t="shared" si="1"/>
        <v>0</v>
      </c>
      <c r="AO295" s="22">
        <f t="shared" si="2"/>
        <v>0</v>
      </c>
    </row>
    <row r="296">
      <c r="C296">
        <f>[1]发票导入!C296&amp;""</f>
      </c>
      <c r="D296">
        <f>[1]发票导入!D296&amp;""</f>
      </c>
      <c r="O296">
        <f>[1]发票导入!O296&amp;""</f>
      </c>
      <c r="T296">
        <f>[1]发票导入!T296</f>
      </c>
      <c r="U296">
        <f>[1]发票导入!U296&amp;""</f>
      </c>
      <c r="V296">
        <f>[1]发票导入!V296&amp;""</f>
      </c>
      <c r="W296">
        <f>[1]发票导入!W296&amp;""</f>
      </c>
      <c r="Y296">
        <f>[1]发票导入!Y296&amp;""</f>
      </c>
      <c r="AA296">
        <f>[1]发票导入!AA296&amp;""</f>
      </c>
      <c r="AB296">
        <f>[1]发票导入!AB296</f>
        <v>0</v>
      </c>
      <c r="AC296">
        <f>[1]发票导入!AC296</f>
        <v>0</v>
      </c>
      <c r="AE296" s="22">
        <f t="shared" si="0"/>
      </c>
      <c r="AI296">
        <f>[1]发票导入!AI296&amp;""</f>
      </c>
      <c r="AJ296">
        <f>[1]发票导入!AJ296&amp;""</f>
      </c>
      <c r="AK296">
        <f>[1]发票导入!AK296</f>
        <v>0</v>
      </c>
      <c r="AL296">
        <f>[1]发票导入!AL296</f>
        <v>0</v>
      </c>
      <c r="AM296">
        <f>[1]发票导入!AM296</f>
        <v>0</v>
      </c>
      <c r="AN296" s="22">
        <f t="shared" si="1"/>
        <v>0</v>
      </c>
      <c r="AO296" s="22">
        <f t="shared" si="2"/>
        <v>0</v>
      </c>
    </row>
    <row r="297">
      <c r="C297">
        <f>[1]发票导入!C297&amp;""</f>
      </c>
      <c r="D297">
        <f>[1]发票导入!D297&amp;""</f>
      </c>
      <c r="O297">
        <f>[1]发票导入!O297&amp;""</f>
      </c>
      <c r="T297">
        <f>[1]发票导入!T297</f>
      </c>
      <c r="U297">
        <f>[1]发票导入!U297&amp;""</f>
      </c>
      <c r="V297">
        <f>[1]发票导入!V297&amp;""</f>
      </c>
      <c r="W297">
        <f>[1]发票导入!W297&amp;""</f>
      </c>
      <c r="Y297">
        <f>[1]发票导入!Y297&amp;""</f>
      </c>
      <c r="AA297">
        <f>[1]发票导入!AA297&amp;""</f>
      </c>
      <c r="AB297">
        <f>[1]发票导入!AB297</f>
        <v>0</v>
      </c>
      <c r="AC297">
        <f>[1]发票导入!AC297</f>
        <v>0</v>
      </c>
      <c r="AE297" s="22">
        <f t="shared" si="0"/>
      </c>
      <c r="AI297">
        <f>[1]发票导入!AI297&amp;""</f>
      </c>
      <c r="AJ297">
        <f>[1]发票导入!AJ297&amp;""</f>
      </c>
      <c r="AK297">
        <f>[1]发票导入!AK297</f>
        <v>0</v>
      </c>
      <c r="AL297">
        <f>[1]发票导入!AL297</f>
        <v>0</v>
      </c>
      <c r="AM297">
        <f>[1]发票导入!AM297</f>
        <v>0</v>
      </c>
      <c r="AN297" s="22">
        <f t="shared" si="1"/>
        <v>0</v>
      </c>
      <c r="AO297" s="22">
        <f t="shared" si="2"/>
        <v>0</v>
      </c>
    </row>
    <row r="298">
      <c r="C298">
        <f>[1]发票导入!C298&amp;""</f>
      </c>
      <c r="D298">
        <f>[1]发票导入!D298&amp;""</f>
      </c>
      <c r="O298">
        <f>[1]发票导入!O298&amp;""</f>
      </c>
      <c r="T298">
        <f>[1]发票导入!T298</f>
      </c>
      <c r="U298">
        <f>[1]发票导入!U298&amp;""</f>
      </c>
      <c r="V298">
        <f>[1]发票导入!V298&amp;""</f>
      </c>
      <c r="W298">
        <f>[1]发票导入!W298&amp;""</f>
      </c>
      <c r="Y298">
        <f>[1]发票导入!Y298&amp;""</f>
      </c>
      <c r="AA298">
        <f>[1]发票导入!AA298&amp;""</f>
      </c>
      <c r="AB298">
        <f>[1]发票导入!AB298</f>
        <v>0</v>
      </c>
      <c r="AC298">
        <f>[1]发票导入!AC298</f>
        <v>0</v>
      </c>
      <c r="AE298" s="22">
        <f t="shared" si="0"/>
      </c>
      <c r="AI298">
        <f>[1]发票导入!AI298&amp;""</f>
      </c>
      <c r="AJ298">
        <f>[1]发票导入!AJ298&amp;""</f>
      </c>
      <c r="AK298">
        <f>[1]发票导入!AK298</f>
        <v>0</v>
      </c>
      <c r="AL298">
        <f>[1]发票导入!AL298</f>
        <v>0</v>
      </c>
      <c r="AM298">
        <f>[1]发票导入!AM298</f>
        <v>0</v>
      </c>
      <c r="AN298" s="22">
        <f t="shared" si="1"/>
        <v>0</v>
      </c>
      <c r="AO298" s="22">
        <f t="shared" si="2"/>
        <v>0</v>
      </c>
    </row>
    <row r="299">
      <c r="C299">
        <f>[1]发票导入!C299&amp;""</f>
      </c>
      <c r="D299">
        <f>[1]发票导入!D299&amp;""</f>
      </c>
      <c r="O299">
        <f>[1]发票导入!O299&amp;""</f>
      </c>
      <c r="T299">
        <f>[1]发票导入!T299</f>
      </c>
      <c r="U299">
        <f>[1]发票导入!U299&amp;""</f>
      </c>
      <c r="V299">
        <f>[1]发票导入!V299&amp;""</f>
      </c>
      <c r="W299">
        <f>[1]发票导入!W299&amp;""</f>
      </c>
      <c r="Y299">
        <f>[1]发票导入!Y299&amp;""</f>
      </c>
      <c r="AA299">
        <f>[1]发票导入!AA299&amp;""</f>
      </c>
      <c r="AB299">
        <f>[1]发票导入!AB299</f>
        <v>0</v>
      </c>
      <c r="AC299">
        <f>[1]发票导入!AC299</f>
        <v>0</v>
      </c>
      <c r="AE299" s="22">
        <f t="shared" si="0"/>
      </c>
      <c r="AI299">
        <f>[1]发票导入!AI299&amp;""</f>
      </c>
      <c r="AJ299">
        <f>[1]发票导入!AJ299&amp;""</f>
      </c>
      <c r="AK299">
        <f>[1]发票导入!AK299</f>
        <v>0</v>
      </c>
      <c r="AL299">
        <f>[1]发票导入!AL299</f>
        <v>0</v>
      </c>
      <c r="AM299">
        <f>[1]发票导入!AM299</f>
        <v>0</v>
      </c>
      <c r="AN299" s="22">
        <f t="shared" si="1"/>
        <v>0</v>
      </c>
      <c r="AO299" s="22">
        <f t="shared" si="2"/>
        <v>0</v>
      </c>
    </row>
    <row r="300">
      <c r="C300">
        <f>[1]发票导入!C300&amp;""</f>
      </c>
      <c r="D300">
        <f>[1]发票导入!D300&amp;""</f>
      </c>
      <c r="O300">
        <f>[1]发票导入!O300&amp;""</f>
      </c>
      <c r="T300">
        <f>[1]发票导入!T300</f>
      </c>
      <c r="U300">
        <f>[1]发票导入!U300&amp;""</f>
      </c>
      <c r="V300">
        <f>[1]发票导入!V300&amp;""</f>
      </c>
      <c r="W300">
        <f>[1]发票导入!W300&amp;""</f>
      </c>
      <c r="Y300">
        <f>[1]发票导入!Y300&amp;""</f>
      </c>
      <c r="AA300">
        <f>[1]发票导入!AA300&amp;""</f>
      </c>
      <c r="AB300">
        <f>[1]发票导入!AB300</f>
        <v>0</v>
      </c>
      <c r="AC300">
        <f>[1]发票导入!AC300</f>
        <v>0</v>
      </c>
      <c r="AE300" s="22">
        <f t="shared" si="0"/>
      </c>
      <c r="AI300">
        <f>[1]发票导入!AI300&amp;""</f>
      </c>
      <c r="AJ300">
        <f>[1]发票导入!AJ300&amp;""</f>
      </c>
      <c r="AK300">
        <f>[1]发票导入!AK300</f>
        <v>0</v>
      </c>
      <c r="AL300">
        <f>[1]发票导入!AL300</f>
        <v>0</v>
      </c>
      <c r="AM300">
        <f>[1]发票导入!AM300</f>
        <v>0</v>
      </c>
      <c r="AN300" s="22">
        <f t="shared" si="1"/>
        <v>0</v>
      </c>
      <c r="AO300" s="22">
        <f t="shared" si="2"/>
        <v>0</v>
      </c>
    </row>
    <row r="301">
      <c r="C301">
        <f>[1]发票导入!C301&amp;""</f>
      </c>
      <c r="D301">
        <f>[1]发票导入!D301&amp;""</f>
      </c>
      <c r="O301">
        <f>[1]发票导入!O301&amp;""</f>
      </c>
      <c r="T301">
        <f>[1]发票导入!T301</f>
      </c>
      <c r="U301">
        <f>[1]发票导入!U301&amp;""</f>
      </c>
      <c r="V301">
        <f>[1]发票导入!V301&amp;""</f>
      </c>
      <c r="W301">
        <f>[1]发票导入!W301&amp;""</f>
      </c>
      <c r="Y301">
        <f>[1]发票导入!Y301&amp;""</f>
      </c>
      <c r="AA301">
        <f>[1]发票导入!AA301&amp;""</f>
      </c>
      <c r="AB301">
        <f>[1]发票导入!AB301</f>
        <v>0</v>
      </c>
      <c r="AC301">
        <f>[1]发票导入!AC301</f>
        <v>0</v>
      </c>
      <c r="AE301" s="22">
        <f t="shared" si="0"/>
      </c>
      <c r="AI301">
        <f>[1]发票导入!AI301&amp;""</f>
      </c>
      <c r="AJ301">
        <f>[1]发票导入!AJ301&amp;""</f>
      </c>
      <c r="AK301">
        <f>[1]发票导入!AK301</f>
        <v>0</v>
      </c>
      <c r="AL301">
        <f>[1]发票导入!AL301</f>
        <v>0</v>
      </c>
      <c r="AM301">
        <f>[1]发票导入!AM301</f>
        <v>0</v>
      </c>
      <c r="AN301" s="22">
        <f t="shared" si="1"/>
        <v>0</v>
      </c>
      <c r="AO301" s="22">
        <f t="shared" si="2"/>
        <v>0</v>
      </c>
    </row>
    <row r="302">
      <c r="C302">
        <f>[1]发票导入!C302&amp;""</f>
      </c>
      <c r="D302">
        <f>[1]发票导入!D302&amp;""</f>
      </c>
      <c r="O302">
        <f>[1]发票导入!O302&amp;""</f>
      </c>
      <c r="T302">
        <f>[1]发票导入!T302</f>
      </c>
      <c r="U302">
        <f>[1]发票导入!U302&amp;""</f>
      </c>
      <c r="V302">
        <f>[1]发票导入!V302&amp;""</f>
      </c>
      <c r="W302">
        <f>[1]发票导入!W302&amp;""</f>
      </c>
      <c r="Y302">
        <f>[1]发票导入!Y302&amp;""</f>
      </c>
      <c r="AA302">
        <f>[1]发票导入!AA302&amp;""</f>
      </c>
      <c r="AB302">
        <f>[1]发票导入!AB302</f>
        <v>0</v>
      </c>
      <c r="AC302">
        <f>[1]发票导入!AC302</f>
        <v>0</v>
      </c>
      <c r="AE302" s="22">
        <f t="shared" si="0"/>
      </c>
      <c r="AI302">
        <f>[1]发票导入!AI302&amp;""</f>
      </c>
      <c r="AJ302">
        <f>[1]发票导入!AJ302&amp;""</f>
      </c>
      <c r="AK302">
        <f>[1]发票导入!AK302</f>
        <v>0</v>
      </c>
      <c r="AL302">
        <f>[1]发票导入!AL302</f>
        <v>0</v>
      </c>
      <c r="AM302">
        <f>[1]发票导入!AM302</f>
        <v>0</v>
      </c>
      <c r="AN302" s="22">
        <f t="shared" si="1"/>
        <v>0</v>
      </c>
      <c r="AO302" s="22">
        <f t="shared" si="2"/>
        <v>0</v>
      </c>
    </row>
    <row r="303">
      <c r="C303">
        <f>[1]发票导入!C303&amp;""</f>
      </c>
      <c r="D303">
        <f>[1]发票导入!D303&amp;""</f>
      </c>
      <c r="O303">
        <f>[1]发票导入!O303&amp;""</f>
      </c>
      <c r="T303">
        <f>[1]发票导入!T303</f>
      </c>
      <c r="U303">
        <f>[1]发票导入!U303&amp;""</f>
      </c>
      <c r="V303">
        <f>[1]发票导入!V303&amp;""</f>
      </c>
      <c r="W303">
        <f>[1]发票导入!W303&amp;""</f>
      </c>
      <c r="Y303">
        <f>[1]发票导入!Y303&amp;""</f>
      </c>
      <c r="AA303">
        <f>[1]发票导入!AA303&amp;""</f>
      </c>
      <c r="AB303">
        <f>[1]发票导入!AB303</f>
        <v>0</v>
      </c>
      <c r="AC303">
        <f>[1]发票导入!AC303</f>
        <v>0</v>
      </c>
      <c r="AE303" s="22">
        <f t="shared" si="0"/>
      </c>
      <c r="AI303">
        <f>[1]发票导入!AI303&amp;""</f>
      </c>
      <c r="AJ303">
        <f>[1]发票导入!AJ303&amp;""</f>
      </c>
      <c r="AK303">
        <f>[1]发票导入!AK303</f>
        <v>0</v>
      </c>
      <c r="AL303">
        <f>[1]发票导入!AL303</f>
        <v>0</v>
      </c>
      <c r="AM303">
        <f>[1]发票导入!AM303</f>
        <v>0</v>
      </c>
      <c r="AN303" s="22">
        <f t="shared" si="1"/>
        <v>0</v>
      </c>
      <c r="AO303" s="22">
        <f t="shared" si="2"/>
        <v>0</v>
      </c>
    </row>
    <row r="304">
      <c r="C304">
        <f>[1]发票导入!C304&amp;""</f>
      </c>
      <c r="D304">
        <f>[1]发票导入!D304&amp;""</f>
      </c>
      <c r="O304">
        <f>[1]发票导入!O304&amp;""</f>
      </c>
      <c r="T304">
        <f>[1]发票导入!T304</f>
      </c>
      <c r="U304">
        <f>[1]发票导入!U304&amp;""</f>
      </c>
      <c r="V304">
        <f>[1]发票导入!V304&amp;""</f>
      </c>
      <c r="W304">
        <f>[1]发票导入!W304&amp;""</f>
      </c>
      <c r="Y304">
        <f>[1]发票导入!Y304&amp;""</f>
      </c>
      <c r="AA304">
        <f>[1]发票导入!AA304&amp;""</f>
      </c>
      <c r="AB304">
        <f>[1]发票导入!AB304</f>
        <v>0</v>
      </c>
      <c r="AC304">
        <f>[1]发票导入!AC304</f>
        <v>0</v>
      </c>
      <c r="AE304" s="22">
        <f t="shared" si="0"/>
      </c>
      <c r="AI304">
        <f>[1]发票导入!AI304&amp;""</f>
      </c>
      <c r="AJ304">
        <f>[1]发票导入!AJ304&amp;""</f>
      </c>
      <c r="AK304">
        <f>[1]发票导入!AK304</f>
        <v>0</v>
      </c>
      <c r="AL304">
        <f>[1]发票导入!AL304</f>
        <v>0</v>
      </c>
      <c r="AM304">
        <f>[1]发票导入!AM304</f>
        <v>0</v>
      </c>
      <c r="AN304" s="22">
        <f t="shared" si="1"/>
        <v>0</v>
      </c>
      <c r="AO304" s="22">
        <f t="shared" si="2"/>
        <v>0</v>
      </c>
    </row>
    <row r="305">
      <c r="C305">
        <f>[1]发票导入!C305&amp;""</f>
      </c>
      <c r="D305">
        <f>[1]发票导入!D305&amp;""</f>
      </c>
      <c r="O305">
        <f>[1]发票导入!O305&amp;""</f>
      </c>
      <c r="T305">
        <f>[1]发票导入!T305</f>
      </c>
      <c r="U305">
        <f>[1]发票导入!U305&amp;""</f>
      </c>
      <c r="V305">
        <f>[1]发票导入!V305&amp;""</f>
      </c>
      <c r="W305">
        <f>[1]发票导入!W305&amp;""</f>
      </c>
      <c r="Y305">
        <f>[1]发票导入!Y305&amp;""</f>
      </c>
      <c r="AA305">
        <f>[1]发票导入!AA305&amp;""</f>
      </c>
      <c r="AB305">
        <f>[1]发票导入!AB305</f>
        <v>0</v>
      </c>
      <c r="AC305">
        <f>[1]发票导入!AC305</f>
        <v>0</v>
      </c>
      <c r="AE305" s="22">
        <f t="shared" si="0"/>
      </c>
      <c r="AI305">
        <f>[1]发票导入!AI305&amp;""</f>
      </c>
      <c r="AJ305">
        <f>[1]发票导入!AJ305&amp;""</f>
      </c>
      <c r="AK305">
        <f>[1]发票导入!AK305</f>
        <v>0</v>
      </c>
      <c r="AL305">
        <f>[1]发票导入!AL305</f>
        <v>0</v>
      </c>
      <c r="AM305">
        <f>[1]发票导入!AM305</f>
        <v>0</v>
      </c>
      <c r="AN305" s="22">
        <f t="shared" si="1"/>
        <v>0</v>
      </c>
      <c r="AO305" s="22">
        <f t="shared" si="2"/>
        <v>0</v>
      </c>
    </row>
    <row r="306">
      <c r="C306">
        <f>[1]发票导入!C306&amp;""</f>
      </c>
      <c r="D306">
        <f>[1]发票导入!D306&amp;""</f>
      </c>
      <c r="O306">
        <f>[1]发票导入!O306&amp;""</f>
      </c>
      <c r="T306">
        <f>[1]发票导入!T306</f>
      </c>
      <c r="U306">
        <f>[1]发票导入!U306&amp;""</f>
      </c>
      <c r="V306">
        <f>[1]发票导入!V306&amp;""</f>
      </c>
      <c r="W306">
        <f>[1]发票导入!W306&amp;""</f>
      </c>
      <c r="Y306">
        <f>[1]发票导入!Y306&amp;""</f>
      </c>
      <c r="AA306">
        <f>[1]发票导入!AA306&amp;""</f>
      </c>
      <c r="AB306">
        <f>[1]发票导入!AB306</f>
        <v>0</v>
      </c>
      <c r="AC306">
        <f>[1]发票导入!AC306</f>
        <v>0</v>
      </c>
      <c r="AE306" s="22">
        <f t="shared" si="0"/>
      </c>
      <c r="AI306">
        <f>[1]发票导入!AI306&amp;""</f>
      </c>
      <c r="AJ306">
        <f>[1]发票导入!AJ306&amp;""</f>
      </c>
      <c r="AK306">
        <f>[1]发票导入!AK306</f>
        <v>0</v>
      </c>
      <c r="AL306">
        <f>[1]发票导入!AL306</f>
        <v>0</v>
      </c>
      <c r="AM306">
        <f>[1]发票导入!AM306</f>
        <v>0</v>
      </c>
      <c r="AN306" s="22">
        <f t="shared" si="1"/>
        <v>0</v>
      </c>
      <c r="AO306" s="22">
        <f t="shared" si="2"/>
        <v>0</v>
      </c>
    </row>
    <row r="307">
      <c r="C307">
        <f>[1]发票导入!C307&amp;""</f>
      </c>
      <c r="D307">
        <f>[1]发票导入!D307&amp;""</f>
      </c>
      <c r="O307">
        <f>[1]发票导入!O307&amp;""</f>
      </c>
      <c r="T307">
        <f>[1]发票导入!T307</f>
      </c>
      <c r="U307">
        <f>[1]发票导入!U307&amp;""</f>
      </c>
      <c r="V307">
        <f>[1]发票导入!V307&amp;""</f>
      </c>
      <c r="W307">
        <f>[1]发票导入!W307&amp;""</f>
      </c>
      <c r="Y307">
        <f>[1]发票导入!Y307&amp;""</f>
      </c>
      <c r="AA307">
        <f>[1]发票导入!AA307&amp;""</f>
      </c>
      <c r="AB307">
        <f>[1]发票导入!AB307</f>
        <v>0</v>
      </c>
      <c r="AC307">
        <f>[1]发票导入!AC307</f>
        <v>0</v>
      </c>
      <c r="AE307" s="22">
        <f t="shared" si="0"/>
      </c>
      <c r="AI307">
        <f>[1]发票导入!AI307&amp;""</f>
      </c>
      <c r="AJ307">
        <f>[1]发票导入!AJ307&amp;""</f>
      </c>
      <c r="AK307">
        <f>[1]发票导入!AK307</f>
        <v>0</v>
      </c>
      <c r="AL307">
        <f>[1]发票导入!AL307</f>
        <v>0</v>
      </c>
      <c r="AM307">
        <f>[1]发票导入!AM307</f>
        <v>0</v>
      </c>
      <c r="AN307" s="22">
        <f t="shared" si="1"/>
        <v>0</v>
      </c>
      <c r="AO307" s="22">
        <f t="shared" si="2"/>
        <v>0</v>
      </c>
    </row>
    <row r="308">
      <c r="C308">
        <f>[1]发票导入!C308&amp;""</f>
      </c>
      <c r="D308">
        <f>[1]发票导入!D308&amp;""</f>
      </c>
      <c r="O308">
        <f>[1]发票导入!O308&amp;""</f>
      </c>
      <c r="T308">
        <f>[1]发票导入!T308</f>
      </c>
      <c r="U308">
        <f>[1]发票导入!U308&amp;""</f>
      </c>
      <c r="V308">
        <f>[1]发票导入!V308&amp;""</f>
      </c>
      <c r="W308">
        <f>[1]发票导入!W308&amp;""</f>
      </c>
      <c r="Y308">
        <f>[1]发票导入!Y308&amp;""</f>
      </c>
      <c r="AA308">
        <f>[1]发票导入!AA308&amp;""</f>
      </c>
      <c r="AB308">
        <f>[1]发票导入!AB308</f>
        <v>0</v>
      </c>
      <c r="AC308">
        <f>[1]发票导入!AC308</f>
        <v>0</v>
      </c>
      <c r="AE308" s="22">
        <f t="shared" si="0"/>
      </c>
      <c r="AI308">
        <f>[1]发票导入!AI308&amp;""</f>
      </c>
      <c r="AJ308">
        <f>[1]发票导入!AJ308&amp;""</f>
      </c>
      <c r="AK308">
        <f>[1]发票导入!AK308</f>
        <v>0</v>
      </c>
      <c r="AL308">
        <f>[1]发票导入!AL308</f>
        <v>0</v>
      </c>
      <c r="AM308">
        <f>[1]发票导入!AM308</f>
        <v>0</v>
      </c>
      <c r="AN308" s="22">
        <f t="shared" si="1"/>
        <v>0</v>
      </c>
      <c r="AO308" s="22">
        <f t="shared" si="2"/>
        <v>0</v>
      </c>
    </row>
    <row r="309">
      <c r="C309">
        <f>[1]发票导入!C309&amp;""</f>
      </c>
      <c r="D309">
        <f>[1]发票导入!D309&amp;""</f>
      </c>
      <c r="O309">
        <f>[1]发票导入!O309&amp;""</f>
      </c>
      <c r="T309">
        <f>[1]发票导入!T309</f>
      </c>
      <c r="U309">
        <f>[1]发票导入!U309&amp;""</f>
      </c>
      <c r="V309">
        <f>[1]发票导入!V309&amp;""</f>
      </c>
      <c r="W309">
        <f>[1]发票导入!W309&amp;""</f>
      </c>
      <c r="Y309">
        <f>[1]发票导入!Y309&amp;""</f>
      </c>
      <c r="AA309">
        <f>[1]发票导入!AA309&amp;""</f>
      </c>
      <c r="AB309">
        <f>[1]发票导入!AB309</f>
        <v>0</v>
      </c>
      <c r="AC309">
        <f>[1]发票导入!AC309</f>
        <v>0</v>
      </c>
      <c r="AE309" s="22">
        <f t="shared" si="0"/>
      </c>
      <c r="AI309">
        <f>[1]发票导入!AI309&amp;""</f>
      </c>
      <c r="AJ309">
        <f>[1]发票导入!AJ309&amp;""</f>
      </c>
      <c r="AK309">
        <f>[1]发票导入!AK309</f>
        <v>0</v>
      </c>
      <c r="AL309">
        <f>[1]发票导入!AL309</f>
        <v>0</v>
      </c>
      <c r="AM309">
        <f>[1]发票导入!AM309</f>
        <v>0</v>
      </c>
      <c r="AN309" s="22">
        <f t="shared" si="1"/>
        <v>0</v>
      </c>
      <c r="AO309" s="22">
        <f t="shared" si="2"/>
        <v>0</v>
      </c>
    </row>
    <row r="310">
      <c r="C310">
        <f>[1]发票导入!C310&amp;""</f>
      </c>
      <c r="D310">
        <f>[1]发票导入!D310&amp;""</f>
      </c>
      <c r="O310">
        <f>[1]发票导入!O310&amp;""</f>
      </c>
      <c r="T310">
        <f>[1]发票导入!T310</f>
      </c>
      <c r="U310">
        <f>[1]发票导入!U310&amp;""</f>
      </c>
      <c r="V310">
        <f>[1]发票导入!V310&amp;""</f>
      </c>
      <c r="W310">
        <f>[1]发票导入!W310&amp;""</f>
      </c>
      <c r="Y310">
        <f>[1]发票导入!Y310&amp;""</f>
      </c>
      <c r="AA310">
        <f>[1]发票导入!AA310&amp;""</f>
      </c>
      <c r="AB310">
        <f>[1]发票导入!AB310</f>
        <v>0</v>
      </c>
      <c r="AC310">
        <f>[1]发票导入!AC310</f>
        <v>0</v>
      </c>
      <c r="AE310" s="22">
        <f t="shared" si="0"/>
      </c>
      <c r="AI310">
        <f>[1]发票导入!AI310&amp;""</f>
      </c>
      <c r="AJ310">
        <f>[1]发票导入!AJ310&amp;""</f>
      </c>
      <c r="AK310">
        <f>[1]发票导入!AK310</f>
        <v>0</v>
      </c>
      <c r="AL310">
        <f>[1]发票导入!AL310</f>
        <v>0</v>
      </c>
      <c r="AM310">
        <f>[1]发票导入!AM310</f>
        <v>0</v>
      </c>
      <c r="AN310" s="22">
        <f t="shared" si="1"/>
        <v>0</v>
      </c>
      <c r="AO310" s="22">
        <f t="shared" si="2"/>
        <v>0</v>
      </c>
    </row>
    <row r="311">
      <c r="C311">
        <f>[1]发票导入!C311&amp;""</f>
      </c>
      <c r="D311">
        <f>[1]发票导入!D311&amp;""</f>
      </c>
      <c r="O311">
        <f>[1]发票导入!O311&amp;""</f>
      </c>
      <c r="T311">
        <f>[1]发票导入!T311</f>
      </c>
      <c r="U311">
        <f>[1]发票导入!U311&amp;""</f>
      </c>
      <c r="V311">
        <f>[1]发票导入!V311&amp;""</f>
      </c>
      <c r="W311">
        <f>[1]发票导入!W311&amp;""</f>
      </c>
      <c r="Y311">
        <f>[1]发票导入!Y311&amp;""</f>
      </c>
      <c r="AA311">
        <f>[1]发票导入!AA311&amp;""</f>
      </c>
      <c r="AB311">
        <f>[1]发票导入!AB311</f>
        <v>0</v>
      </c>
      <c r="AC311">
        <f>[1]发票导入!AC311</f>
        <v>0</v>
      </c>
      <c r="AE311" s="22">
        <f t="shared" si="0"/>
      </c>
      <c r="AI311">
        <f>[1]发票导入!AI311&amp;""</f>
      </c>
      <c r="AJ311">
        <f>[1]发票导入!AJ311&amp;""</f>
      </c>
      <c r="AK311">
        <f>[1]发票导入!AK311</f>
        <v>0</v>
      </c>
      <c r="AL311">
        <f>[1]发票导入!AL311</f>
        <v>0</v>
      </c>
      <c r="AM311">
        <f>[1]发票导入!AM311</f>
        <v>0</v>
      </c>
      <c r="AN311" s="22">
        <f t="shared" si="1"/>
        <v>0</v>
      </c>
      <c r="AO311" s="22">
        <f t="shared" si="2"/>
        <v>0</v>
      </c>
    </row>
    <row r="312">
      <c r="C312">
        <f>[1]发票导入!C312&amp;""</f>
      </c>
      <c r="D312">
        <f>[1]发票导入!D312&amp;""</f>
      </c>
      <c r="O312">
        <f>[1]发票导入!O312&amp;""</f>
      </c>
      <c r="T312">
        <f>[1]发票导入!T312</f>
      </c>
      <c r="U312">
        <f>[1]发票导入!U312&amp;""</f>
      </c>
      <c r="V312">
        <f>[1]发票导入!V312&amp;""</f>
      </c>
      <c r="W312">
        <f>[1]发票导入!W312&amp;""</f>
      </c>
      <c r="Y312">
        <f>[1]发票导入!Y312&amp;""</f>
      </c>
      <c r="AA312">
        <f>[1]发票导入!AA312&amp;""</f>
      </c>
      <c r="AB312">
        <f>[1]发票导入!AB312</f>
        <v>0</v>
      </c>
      <c r="AC312">
        <f>[1]发票导入!AC312</f>
        <v>0</v>
      </c>
      <c r="AE312" s="22">
        <f t="shared" si="0"/>
      </c>
      <c r="AI312">
        <f>[1]发票导入!AI312&amp;""</f>
      </c>
      <c r="AJ312">
        <f>[1]发票导入!AJ312&amp;""</f>
      </c>
      <c r="AK312">
        <f>[1]发票导入!AK312</f>
        <v>0</v>
      </c>
      <c r="AL312">
        <f>[1]发票导入!AL312</f>
        <v>0</v>
      </c>
      <c r="AM312">
        <f>[1]发票导入!AM312</f>
        <v>0</v>
      </c>
      <c r="AN312" s="22">
        <f t="shared" si="1"/>
        <v>0</v>
      </c>
      <c r="AO312" s="22">
        <f t="shared" si="2"/>
        <v>0</v>
      </c>
    </row>
    <row r="313">
      <c r="C313">
        <f>[1]发票导入!C313&amp;""</f>
      </c>
      <c r="D313">
        <f>[1]发票导入!D313&amp;""</f>
      </c>
      <c r="O313">
        <f>[1]发票导入!O313&amp;""</f>
      </c>
      <c r="T313">
        <f>[1]发票导入!T313</f>
      </c>
      <c r="U313">
        <f>[1]发票导入!U313&amp;""</f>
      </c>
      <c r="V313">
        <f>[1]发票导入!V313&amp;""</f>
      </c>
      <c r="W313">
        <f>[1]发票导入!W313&amp;""</f>
      </c>
      <c r="Y313">
        <f>[1]发票导入!Y313&amp;""</f>
      </c>
      <c r="AA313">
        <f>[1]发票导入!AA313&amp;""</f>
      </c>
      <c r="AB313">
        <f>[1]发票导入!AB313</f>
        <v>0</v>
      </c>
      <c r="AC313">
        <f>[1]发票导入!AC313</f>
        <v>0</v>
      </c>
      <c r="AE313" s="22">
        <f t="shared" si="0"/>
      </c>
      <c r="AI313">
        <f>[1]发票导入!AI313&amp;""</f>
      </c>
      <c r="AJ313">
        <f>[1]发票导入!AJ313&amp;""</f>
      </c>
      <c r="AK313">
        <f>[1]发票导入!AK313</f>
        <v>0</v>
      </c>
      <c r="AL313">
        <f>[1]发票导入!AL313</f>
        <v>0</v>
      </c>
      <c r="AM313">
        <f>[1]发票导入!AM313</f>
        <v>0</v>
      </c>
      <c r="AN313" s="22">
        <f t="shared" si="1"/>
        <v>0</v>
      </c>
      <c r="AO313" s="22">
        <f t="shared" si="2"/>
        <v>0</v>
      </c>
    </row>
    <row r="314">
      <c r="C314">
        <f>[1]发票导入!C314&amp;""</f>
      </c>
      <c r="D314">
        <f>[1]发票导入!D314&amp;""</f>
      </c>
      <c r="O314">
        <f>[1]发票导入!O314&amp;""</f>
      </c>
      <c r="T314">
        <f>[1]发票导入!T314</f>
      </c>
      <c r="U314">
        <f>[1]发票导入!U314&amp;""</f>
      </c>
      <c r="V314">
        <f>[1]发票导入!V314&amp;""</f>
      </c>
      <c r="W314">
        <f>[1]发票导入!W314&amp;""</f>
      </c>
      <c r="Y314">
        <f>[1]发票导入!Y314&amp;""</f>
      </c>
      <c r="AA314">
        <f>[1]发票导入!AA314&amp;""</f>
      </c>
      <c r="AB314">
        <f>[1]发票导入!AB314</f>
        <v>0</v>
      </c>
      <c r="AC314">
        <f>[1]发票导入!AC314</f>
        <v>0</v>
      </c>
      <c r="AE314" s="22">
        <f t="shared" si="0"/>
      </c>
      <c r="AI314">
        <f>[1]发票导入!AI314&amp;""</f>
      </c>
      <c r="AJ314">
        <f>[1]发票导入!AJ314&amp;""</f>
      </c>
      <c r="AK314">
        <f>[1]发票导入!AK314</f>
        <v>0</v>
      </c>
      <c r="AL314">
        <f>[1]发票导入!AL314</f>
        <v>0</v>
      </c>
      <c r="AM314">
        <f>[1]发票导入!AM314</f>
        <v>0</v>
      </c>
      <c r="AN314" s="22">
        <f t="shared" si="1"/>
        <v>0</v>
      </c>
      <c r="AO314" s="22">
        <f t="shared" si="2"/>
        <v>0</v>
      </c>
    </row>
    <row r="315">
      <c r="C315">
        <f>[1]发票导入!C315&amp;""</f>
      </c>
      <c r="D315">
        <f>[1]发票导入!D315&amp;""</f>
      </c>
      <c r="O315">
        <f>[1]发票导入!O315&amp;""</f>
      </c>
      <c r="T315">
        <f>[1]发票导入!T315</f>
      </c>
      <c r="U315">
        <f>[1]发票导入!U315&amp;""</f>
      </c>
      <c r="V315">
        <f>[1]发票导入!V315&amp;""</f>
      </c>
      <c r="W315">
        <f>[1]发票导入!W315&amp;""</f>
      </c>
      <c r="Y315">
        <f>[1]发票导入!Y315&amp;""</f>
      </c>
      <c r="AA315">
        <f>[1]发票导入!AA315&amp;""</f>
      </c>
      <c r="AB315">
        <f>[1]发票导入!AB315</f>
        <v>0</v>
      </c>
      <c r="AC315">
        <f>[1]发票导入!AC315</f>
        <v>0</v>
      </c>
      <c r="AE315" s="22">
        <f t="shared" si="0"/>
      </c>
      <c r="AI315">
        <f>[1]发票导入!AI315&amp;""</f>
      </c>
      <c r="AJ315">
        <f>[1]发票导入!AJ315&amp;""</f>
      </c>
      <c r="AK315">
        <f>[1]发票导入!AK315</f>
        <v>0</v>
      </c>
      <c r="AL315">
        <f>[1]发票导入!AL315</f>
        <v>0</v>
      </c>
      <c r="AM315">
        <f>[1]发票导入!AM315</f>
        <v>0</v>
      </c>
      <c r="AN315" s="22">
        <f t="shared" si="1"/>
        <v>0</v>
      </c>
      <c r="AO315" s="22">
        <f t="shared" si="2"/>
        <v>0</v>
      </c>
    </row>
    <row r="316">
      <c r="C316">
        <f>[1]发票导入!C316&amp;""</f>
      </c>
      <c r="D316">
        <f>[1]发票导入!D316&amp;""</f>
      </c>
      <c r="O316">
        <f>[1]发票导入!O316&amp;""</f>
      </c>
      <c r="T316">
        <f>[1]发票导入!T316</f>
      </c>
      <c r="U316">
        <f>[1]发票导入!U316&amp;""</f>
      </c>
      <c r="V316">
        <f>[1]发票导入!V316&amp;""</f>
      </c>
      <c r="W316">
        <f>[1]发票导入!W316&amp;""</f>
      </c>
      <c r="Y316">
        <f>[1]发票导入!Y316&amp;""</f>
      </c>
      <c r="AA316">
        <f>[1]发票导入!AA316&amp;""</f>
      </c>
      <c r="AB316">
        <f>[1]发票导入!AB316</f>
        <v>0</v>
      </c>
      <c r="AC316">
        <f>[1]发票导入!AC316</f>
        <v>0</v>
      </c>
      <c r="AE316" s="22">
        <f t="shared" si="0"/>
      </c>
      <c r="AI316">
        <f>[1]发票导入!AI316&amp;""</f>
      </c>
      <c r="AJ316">
        <f>[1]发票导入!AJ316&amp;""</f>
      </c>
      <c r="AK316">
        <f>[1]发票导入!AK316</f>
        <v>0</v>
      </c>
      <c r="AL316">
        <f>[1]发票导入!AL316</f>
        <v>0</v>
      </c>
      <c r="AM316">
        <f>[1]发票导入!AM316</f>
        <v>0</v>
      </c>
      <c r="AN316" s="22">
        <f t="shared" si="1"/>
        <v>0</v>
      </c>
      <c r="AO316" s="22">
        <f t="shared" si="2"/>
        <v>0</v>
      </c>
    </row>
    <row r="317">
      <c r="C317">
        <f>[1]发票导入!C317&amp;""</f>
      </c>
      <c r="D317">
        <f>[1]发票导入!D317&amp;""</f>
      </c>
      <c r="O317">
        <f>[1]发票导入!O317&amp;""</f>
      </c>
      <c r="T317">
        <f>[1]发票导入!T317</f>
      </c>
      <c r="U317">
        <f>[1]发票导入!U317&amp;""</f>
      </c>
      <c r="V317">
        <f>[1]发票导入!V317&amp;""</f>
      </c>
      <c r="W317">
        <f>[1]发票导入!W317&amp;""</f>
      </c>
      <c r="Y317">
        <f>[1]发票导入!Y317&amp;""</f>
      </c>
      <c r="AA317">
        <f>[1]发票导入!AA317&amp;""</f>
      </c>
      <c r="AB317">
        <f>[1]发票导入!AB317</f>
        <v>0</v>
      </c>
      <c r="AC317">
        <f>[1]发票导入!AC317</f>
        <v>0</v>
      </c>
      <c r="AE317" s="22">
        <f t="shared" si="0"/>
      </c>
      <c r="AI317">
        <f>[1]发票导入!AI317&amp;""</f>
      </c>
      <c r="AJ317">
        <f>[1]发票导入!AJ317&amp;""</f>
      </c>
      <c r="AK317">
        <f>[1]发票导入!AK317</f>
        <v>0</v>
      </c>
      <c r="AL317">
        <f>[1]发票导入!AL317</f>
        <v>0</v>
      </c>
      <c r="AM317">
        <f>[1]发票导入!AM317</f>
        <v>0</v>
      </c>
      <c r="AN317" s="22">
        <f t="shared" si="1"/>
        <v>0</v>
      </c>
      <c r="AO317" s="22">
        <f t="shared" si="2"/>
        <v>0</v>
      </c>
    </row>
    <row r="318">
      <c r="C318">
        <f>[1]发票导入!C318&amp;""</f>
      </c>
      <c r="D318">
        <f>[1]发票导入!D318&amp;""</f>
      </c>
      <c r="O318">
        <f>[1]发票导入!O318&amp;""</f>
      </c>
      <c r="T318">
        <f>[1]发票导入!T318</f>
      </c>
      <c r="U318">
        <f>[1]发票导入!U318&amp;""</f>
      </c>
      <c r="V318">
        <f>[1]发票导入!V318&amp;""</f>
      </c>
      <c r="W318">
        <f>[1]发票导入!W318&amp;""</f>
      </c>
      <c r="Y318">
        <f>[1]发票导入!Y318&amp;""</f>
      </c>
      <c r="AA318">
        <f>[1]发票导入!AA318&amp;""</f>
      </c>
      <c r="AB318">
        <f>[1]发票导入!AB318</f>
        <v>0</v>
      </c>
      <c r="AC318">
        <f>[1]发票导入!AC318</f>
        <v>0</v>
      </c>
      <c r="AE318" s="22">
        <f t="shared" si="0"/>
      </c>
      <c r="AI318">
        <f>[1]发票导入!AI318&amp;""</f>
      </c>
      <c r="AJ318">
        <f>[1]发票导入!AJ318&amp;""</f>
      </c>
      <c r="AK318">
        <f>[1]发票导入!AK318</f>
        <v>0</v>
      </c>
      <c r="AL318">
        <f>[1]发票导入!AL318</f>
        <v>0</v>
      </c>
      <c r="AM318">
        <f>[1]发票导入!AM318</f>
        <v>0</v>
      </c>
      <c r="AN318" s="22">
        <f t="shared" si="1"/>
        <v>0</v>
      </c>
      <c r="AO318" s="22">
        <f t="shared" si="2"/>
        <v>0</v>
      </c>
    </row>
    <row r="319">
      <c r="C319">
        <f>[1]发票导入!C319&amp;""</f>
      </c>
      <c r="D319">
        <f>[1]发票导入!D319&amp;""</f>
      </c>
      <c r="O319">
        <f>[1]发票导入!O319&amp;""</f>
      </c>
      <c r="T319">
        <f>[1]发票导入!T319</f>
      </c>
      <c r="U319">
        <f>[1]发票导入!U319&amp;""</f>
      </c>
      <c r="V319">
        <f>[1]发票导入!V319&amp;""</f>
      </c>
      <c r="W319">
        <f>[1]发票导入!W319&amp;""</f>
      </c>
      <c r="Y319">
        <f>[1]发票导入!Y319&amp;""</f>
      </c>
      <c r="AA319">
        <f>[1]发票导入!AA319&amp;""</f>
      </c>
      <c r="AB319">
        <f>[1]发票导入!AB319</f>
        <v>0</v>
      </c>
      <c r="AC319">
        <f>[1]发票导入!AC319</f>
        <v>0</v>
      </c>
      <c r="AE319" s="22">
        <f t="shared" si="0"/>
      </c>
      <c r="AI319">
        <f>[1]发票导入!AI319&amp;""</f>
      </c>
      <c r="AJ319">
        <f>[1]发票导入!AJ319&amp;""</f>
      </c>
      <c r="AK319">
        <f>[1]发票导入!AK319</f>
        <v>0</v>
      </c>
      <c r="AL319">
        <f>[1]发票导入!AL319</f>
        <v>0</v>
      </c>
      <c r="AM319">
        <f>[1]发票导入!AM319</f>
        <v>0</v>
      </c>
      <c r="AN319" s="22">
        <f t="shared" si="1"/>
        <v>0</v>
      </c>
      <c r="AO319" s="22">
        <f t="shared" si="2"/>
        <v>0</v>
      </c>
    </row>
    <row r="320">
      <c r="C320">
        <f>[1]发票导入!C320&amp;""</f>
      </c>
      <c r="D320">
        <f>[1]发票导入!D320&amp;""</f>
      </c>
      <c r="O320">
        <f>[1]发票导入!O320&amp;""</f>
      </c>
      <c r="T320">
        <f>[1]发票导入!T320</f>
      </c>
      <c r="U320">
        <f>[1]发票导入!U320&amp;""</f>
      </c>
      <c r="V320">
        <f>[1]发票导入!V320&amp;""</f>
      </c>
      <c r="W320">
        <f>[1]发票导入!W320&amp;""</f>
      </c>
      <c r="Y320">
        <f>[1]发票导入!Y320&amp;""</f>
      </c>
      <c r="AA320">
        <f>[1]发票导入!AA320&amp;""</f>
      </c>
      <c r="AB320">
        <f>[1]发票导入!AB320</f>
        <v>0</v>
      </c>
      <c r="AC320">
        <f>[1]发票导入!AC320</f>
        <v>0</v>
      </c>
      <c r="AE320" s="22">
        <f t="shared" si="0"/>
      </c>
      <c r="AI320">
        <f>[1]发票导入!AI320&amp;""</f>
      </c>
      <c r="AJ320">
        <f>[1]发票导入!AJ320&amp;""</f>
      </c>
      <c r="AK320">
        <f>[1]发票导入!AK320</f>
        <v>0</v>
      </c>
      <c r="AL320">
        <f>[1]发票导入!AL320</f>
        <v>0</v>
      </c>
      <c r="AM320">
        <f>[1]发票导入!AM320</f>
        <v>0</v>
      </c>
      <c r="AN320" s="22">
        <f t="shared" si="1"/>
        <v>0</v>
      </c>
      <c r="AO320" s="22">
        <f t="shared" si="2"/>
        <v>0</v>
      </c>
    </row>
    <row r="321">
      <c r="C321">
        <f>[1]发票导入!C321&amp;""</f>
      </c>
      <c r="D321">
        <f>[1]发票导入!D321&amp;""</f>
      </c>
      <c r="O321">
        <f>[1]发票导入!O321&amp;""</f>
      </c>
      <c r="T321">
        <f>[1]发票导入!T321</f>
      </c>
      <c r="U321">
        <f>[1]发票导入!U321&amp;""</f>
      </c>
      <c r="V321">
        <f>[1]发票导入!V321&amp;""</f>
      </c>
      <c r="W321">
        <f>[1]发票导入!W321&amp;""</f>
      </c>
      <c r="Y321">
        <f>[1]发票导入!Y321&amp;""</f>
      </c>
      <c r="AA321">
        <f>[1]发票导入!AA321&amp;""</f>
      </c>
      <c r="AB321">
        <f>[1]发票导入!AB321</f>
        <v>0</v>
      </c>
      <c r="AC321">
        <f>[1]发票导入!AC321</f>
        <v>0</v>
      </c>
      <c r="AE321" s="22">
        <f t="shared" si="0"/>
      </c>
      <c r="AI321">
        <f>[1]发票导入!AI321&amp;""</f>
      </c>
      <c r="AJ321">
        <f>[1]发票导入!AJ321&amp;""</f>
      </c>
      <c r="AK321">
        <f>[1]发票导入!AK321</f>
        <v>0</v>
      </c>
      <c r="AL321">
        <f>[1]发票导入!AL321</f>
        <v>0</v>
      </c>
      <c r="AM321">
        <f>[1]发票导入!AM321</f>
        <v>0</v>
      </c>
      <c r="AN321" s="22">
        <f t="shared" si="1"/>
        <v>0</v>
      </c>
      <c r="AO321" s="22">
        <f t="shared" si="2"/>
        <v>0</v>
      </c>
    </row>
    <row r="322">
      <c r="C322">
        <f>[1]发票导入!C322&amp;""</f>
      </c>
      <c r="D322">
        <f>[1]发票导入!D322&amp;""</f>
      </c>
      <c r="O322">
        <f>[1]发票导入!O322&amp;""</f>
      </c>
      <c r="T322">
        <f>[1]发票导入!T322</f>
      </c>
      <c r="U322">
        <f>[1]发票导入!U322&amp;""</f>
      </c>
      <c r="V322">
        <f>[1]发票导入!V322&amp;""</f>
      </c>
      <c r="W322">
        <f>[1]发票导入!W322&amp;""</f>
      </c>
      <c r="Y322">
        <f>[1]发票导入!Y322&amp;""</f>
      </c>
      <c r="AA322">
        <f>[1]发票导入!AA322&amp;""</f>
      </c>
      <c r="AB322">
        <f>[1]发票导入!AB322</f>
        <v>0</v>
      </c>
      <c r="AC322">
        <f>[1]发票导入!AC322</f>
        <v>0</v>
      </c>
      <c r="AE322" s="22">
        <f t="shared" si="0"/>
      </c>
      <c r="AI322">
        <f>[1]发票导入!AI322&amp;""</f>
      </c>
      <c r="AJ322">
        <f>[1]发票导入!AJ322&amp;""</f>
      </c>
      <c r="AK322">
        <f>[1]发票导入!AK322</f>
        <v>0</v>
      </c>
      <c r="AL322">
        <f>[1]发票导入!AL322</f>
        <v>0</v>
      </c>
      <c r="AM322">
        <f>[1]发票导入!AM322</f>
        <v>0</v>
      </c>
      <c r="AN322" s="22">
        <f t="shared" si="1"/>
        <v>0</v>
      </c>
      <c r="AO322" s="22">
        <f t="shared" si="2"/>
        <v>0</v>
      </c>
    </row>
    <row r="323">
      <c r="C323">
        <f>[1]发票导入!C323&amp;""</f>
      </c>
      <c r="D323">
        <f>[1]发票导入!D323&amp;""</f>
      </c>
      <c r="O323">
        <f>[1]发票导入!O323&amp;""</f>
      </c>
      <c r="T323">
        <f>[1]发票导入!T323</f>
      </c>
      <c r="U323">
        <f>[1]发票导入!U323&amp;""</f>
      </c>
      <c r="V323">
        <f>[1]发票导入!V323&amp;""</f>
      </c>
      <c r="W323">
        <f>[1]发票导入!W323&amp;""</f>
      </c>
      <c r="Y323">
        <f>[1]发票导入!Y323&amp;""</f>
      </c>
      <c r="AA323">
        <f>[1]发票导入!AA323&amp;""</f>
      </c>
      <c r="AB323">
        <f>[1]发票导入!AB323</f>
        <v>0</v>
      </c>
      <c r="AC323">
        <f>[1]发票导入!AC323</f>
        <v>0</v>
      </c>
      <c r="AE323" s="22">
        <f t="shared" si="0"/>
      </c>
      <c r="AI323">
        <f>[1]发票导入!AI323&amp;""</f>
      </c>
      <c r="AJ323">
        <f>[1]发票导入!AJ323&amp;""</f>
      </c>
      <c r="AK323">
        <f>[1]发票导入!AK323</f>
        <v>0</v>
      </c>
      <c r="AL323">
        <f>[1]发票导入!AL323</f>
        <v>0</v>
      </c>
      <c r="AM323">
        <f>[1]发票导入!AM323</f>
        <v>0</v>
      </c>
      <c r="AN323" s="22">
        <f t="shared" si="1"/>
        <v>0</v>
      </c>
      <c r="AO323" s="22">
        <f t="shared" si="2"/>
        <v>0</v>
      </c>
    </row>
    <row r="324">
      <c r="C324">
        <f>[1]发票导入!C324&amp;""</f>
      </c>
      <c r="D324">
        <f>[1]发票导入!D324&amp;""</f>
      </c>
      <c r="O324">
        <f>[1]发票导入!O324&amp;""</f>
      </c>
      <c r="T324">
        <f>[1]发票导入!T324</f>
      </c>
      <c r="U324">
        <f>[1]发票导入!U324&amp;""</f>
      </c>
      <c r="V324">
        <f>[1]发票导入!V324&amp;""</f>
      </c>
      <c r="W324">
        <f>[1]发票导入!W324&amp;""</f>
      </c>
      <c r="Y324">
        <f>[1]发票导入!Y324&amp;""</f>
      </c>
      <c r="AA324">
        <f>[1]发票导入!AA324&amp;""</f>
      </c>
      <c r="AB324">
        <f>[1]发票导入!AB324</f>
        <v>0</v>
      </c>
      <c r="AC324">
        <f>[1]发票导入!AC324</f>
        <v>0</v>
      </c>
      <c r="AE324" s="22">
        <f t="shared" si="0"/>
      </c>
      <c r="AI324">
        <f>[1]发票导入!AI324&amp;""</f>
      </c>
      <c r="AJ324">
        <f>[1]发票导入!AJ324&amp;""</f>
      </c>
      <c r="AK324">
        <f>[1]发票导入!AK324</f>
        <v>0</v>
      </c>
      <c r="AL324">
        <f>[1]发票导入!AL324</f>
        <v>0</v>
      </c>
      <c r="AM324">
        <f>[1]发票导入!AM324</f>
        <v>0</v>
      </c>
      <c r="AN324" s="22">
        <f t="shared" si="1"/>
        <v>0</v>
      </c>
      <c r="AO324" s="22">
        <f t="shared" si="2"/>
        <v>0</v>
      </c>
    </row>
    <row r="325">
      <c r="C325">
        <f>[1]发票导入!C325&amp;""</f>
      </c>
      <c r="D325">
        <f>[1]发票导入!D325&amp;""</f>
      </c>
      <c r="O325">
        <f>[1]发票导入!O325&amp;""</f>
      </c>
      <c r="T325">
        <f>[1]发票导入!T325</f>
      </c>
      <c r="U325">
        <f>[1]发票导入!U325&amp;""</f>
      </c>
      <c r="V325">
        <f>[1]发票导入!V325&amp;""</f>
      </c>
      <c r="W325">
        <f>[1]发票导入!W325&amp;""</f>
      </c>
      <c r="Y325">
        <f>[1]发票导入!Y325&amp;""</f>
      </c>
      <c r="AA325">
        <f>[1]发票导入!AA325&amp;""</f>
      </c>
      <c r="AB325">
        <f>[1]发票导入!AB325</f>
        <v>0</v>
      </c>
      <c r="AC325">
        <f>[1]发票导入!AC325</f>
        <v>0</v>
      </c>
      <c r="AE325" s="22">
        <f t="shared" si="0"/>
      </c>
      <c r="AI325">
        <f>[1]发票导入!AI325&amp;""</f>
      </c>
      <c r="AJ325">
        <f>[1]发票导入!AJ325&amp;""</f>
      </c>
      <c r="AK325">
        <f>[1]发票导入!AK325</f>
        <v>0</v>
      </c>
      <c r="AL325">
        <f>[1]发票导入!AL325</f>
        <v>0</v>
      </c>
      <c r="AM325">
        <f>[1]发票导入!AM325</f>
        <v>0</v>
      </c>
      <c r="AN325" s="22">
        <f t="shared" si="1"/>
        <v>0</v>
      </c>
      <c r="AO325" s="22">
        <f t="shared" si="2"/>
        <v>0</v>
      </c>
    </row>
    <row r="326">
      <c r="C326">
        <f>[1]发票导入!C326&amp;""</f>
      </c>
      <c r="D326">
        <f>[1]发票导入!D326&amp;""</f>
      </c>
      <c r="O326">
        <f>[1]发票导入!O326&amp;""</f>
      </c>
      <c r="T326">
        <f>[1]发票导入!T326</f>
      </c>
      <c r="U326">
        <f>[1]发票导入!U326&amp;""</f>
      </c>
      <c r="V326">
        <f>[1]发票导入!V326&amp;""</f>
      </c>
      <c r="W326">
        <f>[1]发票导入!W326&amp;""</f>
      </c>
      <c r="Y326">
        <f>[1]发票导入!Y326&amp;""</f>
      </c>
      <c r="AA326">
        <f>[1]发票导入!AA326&amp;""</f>
      </c>
      <c r="AB326">
        <f>[1]发票导入!AB326</f>
        <v>0</v>
      </c>
      <c r="AC326">
        <f>[1]发票导入!AC326</f>
        <v>0</v>
      </c>
      <c r="AE326" s="22">
        <f t="shared" si="0"/>
      </c>
      <c r="AI326">
        <f>[1]发票导入!AI326&amp;""</f>
      </c>
      <c r="AJ326">
        <f>[1]发票导入!AJ326&amp;""</f>
      </c>
      <c r="AK326">
        <f>[1]发票导入!AK326</f>
        <v>0</v>
      </c>
      <c r="AL326">
        <f>[1]发票导入!AL326</f>
        <v>0</v>
      </c>
      <c r="AM326">
        <f>[1]发票导入!AM326</f>
        <v>0</v>
      </c>
      <c r="AN326" s="22">
        <f t="shared" si="1"/>
        <v>0</v>
      </c>
      <c r="AO326" s="22">
        <f t="shared" si="2"/>
        <v>0</v>
      </c>
    </row>
    <row r="327">
      <c r="C327">
        <f>[1]发票导入!C327&amp;""</f>
      </c>
      <c r="D327">
        <f>[1]发票导入!D327&amp;""</f>
      </c>
      <c r="O327">
        <f>[1]发票导入!O327&amp;""</f>
      </c>
      <c r="T327">
        <f>[1]发票导入!T327</f>
      </c>
      <c r="U327">
        <f>[1]发票导入!U327&amp;""</f>
      </c>
      <c r="V327">
        <f>[1]发票导入!V327&amp;""</f>
      </c>
      <c r="W327">
        <f>[1]发票导入!W327&amp;""</f>
      </c>
      <c r="Y327">
        <f>[1]发票导入!Y327&amp;""</f>
      </c>
      <c r="AA327">
        <f>[1]发票导入!AA327&amp;""</f>
      </c>
      <c r="AB327">
        <f>[1]发票导入!AB327</f>
        <v>0</v>
      </c>
      <c r="AC327">
        <f>[1]发票导入!AC327</f>
        <v>0</v>
      </c>
      <c r="AE327" s="22">
        <f t="shared" si="0"/>
      </c>
      <c r="AI327">
        <f>[1]发票导入!AI327&amp;""</f>
      </c>
      <c r="AJ327">
        <f>[1]发票导入!AJ327&amp;""</f>
      </c>
      <c r="AK327">
        <f>[1]发票导入!AK327</f>
        <v>0</v>
      </c>
      <c r="AL327">
        <f>[1]发票导入!AL327</f>
        <v>0</v>
      </c>
      <c r="AM327">
        <f>[1]发票导入!AM327</f>
        <v>0</v>
      </c>
      <c r="AN327" s="22">
        <f t="shared" si="1"/>
        <v>0</v>
      </c>
      <c r="AO327" s="22">
        <f t="shared" si="2"/>
        <v>0</v>
      </c>
    </row>
    <row r="328">
      <c r="C328">
        <f>[1]发票导入!C328&amp;""</f>
      </c>
      <c r="D328">
        <f>[1]发票导入!D328&amp;""</f>
      </c>
      <c r="O328">
        <f>[1]发票导入!O328&amp;""</f>
      </c>
      <c r="T328">
        <f>[1]发票导入!T328</f>
      </c>
      <c r="U328">
        <f>[1]发票导入!U328&amp;""</f>
      </c>
      <c r="V328">
        <f>[1]发票导入!V328&amp;""</f>
      </c>
      <c r="W328">
        <f>[1]发票导入!W328&amp;""</f>
      </c>
      <c r="Y328">
        <f>[1]发票导入!Y328&amp;""</f>
      </c>
      <c r="AA328">
        <f>[1]发票导入!AA328&amp;""</f>
      </c>
      <c r="AB328">
        <f>[1]发票导入!AB328</f>
        <v>0</v>
      </c>
      <c r="AC328">
        <f>[1]发票导入!AC328</f>
        <v>0</v>
      </c>
      <c r="AE328" s="22">
        <f t="shared" si="0"/>
      </c>
      <c r="AI328">
        <f>[1]发票导入!AI328&amp;""</f>
      </c>
      <c r="AJ328">
        <f>[1]发票导入!AJ328&amp;""</f>
      </c>
      <c r="AK328">
        <f>[1]发票导入!AK328</f>
        <v>0</v>
      </c>
      <c r="AL328">
        <f>[1]发票导入!AL328</f>
        <v>0</v>
      </c>
      <c r="AM328">
        <f>[1]发票导入!AM328</f>
        <v>0</v>
      </c>
      <c r="AN328" s="22">
        <f t="shared" si="1"/>
        <v>0</v>
      </c>
      <c r="AO328" s="22">
        <f t="shared" si="2"/>
        <v>0</v>
      </c>
    </row>
    <row r="329">
      <c r="C329">
        <f>[1]发票导入!C329&amp;""</f>
      </c>
      <c r="D329">
        <f>[1]发票导入!D329&amp;""</f>
      </c>
      <c r="O329">
        <f>[1]发票导入!O329&amp;""</f>
      </c>
      <c r="T329">
        <f>[1]发票导入!T329</f>
      </c>
      <c r="U329">
        <f>[1]发票导入!U329&amp;""</f>
      </c>
      <c r="V329">
        <f>[1]发票导入!V329&amp;""</f>
      </c>
      <c r="W329">
        <f>[1]发票导入!W329&amp;""</f>
      </c>
      <c r="Y329">
        <f>[1]发票导入!Y329&amp;""</f>
      </c>
      <c r="AA329">
        <f>[1]发票导入!AA329&amp;""</f>
      </c>
      <c r="AB329">
        <f>[1]发票导入!AB329</f>
        <v>0</v>
      </c>
      <c r="AC329">
        <f>[1]发票导入!AC329</f>
        <v>0</v>
      </c>
      <c r="AE329" s="22">
        <f t="shared" si="0"/>
      </c>
      <c r="AI329">
        <f>[1]发票导入!AI329&amp;""</f>
      </c>
      <c r="AJ329">
        <f>[1]发票导入!AJ329&amp;""</f>
      </c>
      <c r="AK329">
        <f>[1]发票导入!AK329</f>
        <v>0</v>
      </c>
      <c r="AL329">
        <f>[1]发票导入!AL329</f>
        <v>0</v>
      </c>
      <c r="AM329">
        <f>[1]发票导入!AM329</f>
        <v>0</v>
      </c>
      <c r="AN329" s="22">
        <f t="shared" si="1"/>
        <v>0</v>
      </c>
      <c r="AO329" s="22">
        <f t="shared" si="2"/>
        <v>0</v>
      </c>
    </row>
    <row r="330">
      <c r="C330">
        <f>[1]发票导入!C330&amp;""</f>
      </c>
      <c r="D330">
        <f>[1]发票导入!D330&amp;""</f>
      </c>
      <c r="O330">
        <f>[1]发票导入!O330&amp;""</f>
      </c>
      <c r="T330">
        <f>[1]发票导入!T330</f>
      </c>
      <c r="U330">
        <f>[1]发票导入!U330&amp;""</f>
      </c>
      <c r="V330">
        <f>[1]发票导入!V330&amp;""</f>
      </c>
      <c r="W330">
        <f>[1]发票导入!W330&amp;""</f>
      </c>
      <c r="Y330">
        <f>[1]发票导入!Y330&amp;""</f>
      </c>
      <c r="AA330">
        <f>[1]发票导入!AA330&amp;""</f>
      </c>
      <c r="AB330">
        <f>[1]发票导入!AB330</f>
        <v>0</v>
      </c>
      <c r="AC330">
        <f>[1]发票导入!AC330</f>
        <v>0</v>
      </c>
      <c r="AE330" s="22">
        <f t="shared" si="0"/>
      </c>
      <c r="AI330">
        <f>[1]发票导入!AI330&amp;""</f>
      </c>
      <c r="AJ330">
        <f>[1]发票导入!AJ330&amp;""</f>
      </c>
      <c r="AK330">
        <f>[1]发票导入!AK330</f>
        <v>0</v>
      </c>
      <c r="AL330">
        <f>[1]发票导入!AL330</f>
        <v>0</v>
      </c>
      <c r="AM330">
        <f>[1]发票导入!AM330</f>
        <v>0</v>
      </c>
      <c r="AN330" s="22">
        <f t="shared" si="1"/>
        <v>0</v>
      </c>
      <c r="AO330" s="22">
        <f t="shared" si="2"/>
        <v>0</v>
      </c>
    </row>
    <row r="331">
      <c r="C331">
        <f>[1]发票导入!C331&amp;""</f>
      </c>
      <c r="D331">
        <f>[1]发票导入!D331&amp;""</f>
      </c>
      <c r="O331">
        <f>[1]发票导入!O331&amp;""</f>
      </c>
      <c r="T331">
        <f>[1]发票导入!T331</f>
      </c>
      <c r="U331">
        <f>[1]发票导入!U331&amp;""</f>
      </c>
      <c r="V331">
        <f>[1]发票导入!V331&amp;""</f>
      </c>
      <c r="W331">
        <f>[1]发票导入!W331&amp;""</f>
      </c>
      <c r="Y331">
        <f>[1]发票导入!Y331&amp;""</f>
      </c>
      <c r="AA331">
        <f>[1]发票导入!AA331&amp;""</f>
      </c>
      <c r="AB331">
        <f>[1]发票导入!AB331</f>
        <v>0</v>
      </c>
      <c r="AC331">
        <f>[1]发票导入!AC331</f>
        <v>0</v>
      </c>
      <c r="AE331" s="22">
        <f t="shared" si="0"/>
      </c>
      <c r="AI331">
        <f>[1]发票导入!AI331&amp;""</f>
      </c>
      <c r="AJ331">
        <f>[1]发票导入!AJ331&amp;""</f>
      </c>
      <c r="AK331">
        <f>[1]发票导入!AK331</f>
        <v>0</v>
      </c>
      <c r="AL331">
        <f>[1]发票导入!AL331</f>
        <v>0</v>
      </c>
      <c r="AM331">
        <f>[1]发票导入!AM331</f>
        <v>0</v>
      </c>
      <c r="AN331" s="22">
        <f t="shared" si="1"/>
        <v>0</v>
      </c>
      <c r="AO331" s="22">
        <f t="shared" si="2"/>
        <v>0</v>
      </c>
    </row>
    <row r="332">
      <c r="C332">
        <f>[1]发票导入!C332&amp;""</f>
      </c>
      <c r="D332">
        <f>[1]发票导入!D332&amp;""</f>
      </c>
      <c r="O332">
        <f>[1]发票导入!O332&amp;""</f>
      </c>
      <c r="T332">
        <f>[1]发票导入!T332</f>
      </c>
      <c r="U332">
        <f>[1]发票导入!U332&amp;""</f>
      </c>
      <c r="V332">
        <f>[1]发票导入!V332&amp;""</f>
      </c>
      <c r="W332">
        <f>[1]发票导入!W332&amp;""</f>
      </c>
      <c r="Y332">
        <f>[1]发票导入!Y332&amp;""</f>
      </c>
      <c r="AA332">
        <f>[1]发票导入!AA332&amp;""</f>
      </c>
      <c r="AB332">
        <f>[1]发票导入!AB332</f>
        <v>0</v>
      </c>
      <c r="AC332">
        <f>[1]发票导入!AC332</f>
        <v>0</v>
      </c>
      <c r="AE332" s="22">
        <f t="shared" si="0"/>
      </c>
      <c r="AI332">
        <f>[1]发票导入!AI332&amp;""</f>
      </c>
      <c r="AJ332">
        <f>[1]发票导入!AJ332&amp;""</f>
      </c>
      <c r="AK332">
        <f>[1]发票导入!AK332</f>
        <v>0</v>
      </c>
      <c r="AL332">
        <f>[1]发票导入!AL332</f>
        <v>0</v>
      </c>
      <c r="AM332">
        <f>[1]发票导入!AM332</f>
        <v>0</v>
      </c>
      <c r="AN332" s="22">
        <f t="shared" si="1"/>
        <v>0</v>
      </c>
      <c r="AO332" s="22">
        <f t="shared" si="2"/>
        <v>0</v>
      </c>
    </row>
    <row r="333">
      <c r="C333">
        <f>[1]发票导入!C333&amp;""</f>
      </c>
      <c r="D333">
        <f>[1]发票导入!D333&amp;""</f>
      </c>
      <c r="O333">
        <f>[1]发票导入!O333&amp;""</f>
      </c>
      <c r="T333">
        <f>[1]发票导入!T333</f>
      </c>
      <c r="U333">
        <f>[1]发票导入!U333&amp;""</f>
      </c>
      <c r="V333">
        <f>[1]发票导入!V333&amp;""</f>
      </c>
      <c r="W333">
        <f>[1]发票导入!W333&amp;""</f>
      </c>
      <c r="Y333">
        <f>[1]发票导入!Y333&amp;""</f>
      </c>
      <c r="AA333">
        <f>[1]发票导入!AA333&amp;""</f>
      </c>
      <c r="AB333">
        <f>[1]发票导入!AB333</f>
        <v>0</v>
      </c>
      <c r="AC333">
        <f>[1]发票导入!AC333</f>
        <v>0</v>
      </c>
      <c r="AE333" s="22">
        <f t="shared" si="0"/>
      </c>
      <c r="AI333">
        <f>[1]发票导入!AI333&amp;""</f>
      </c>
      <c r="AJ333">
        <f>[1]发票导入!AJ333&amp;""</f>
      </c>
      <c r="AK333">
        <f>[1]发票导入!AK333</f>
        <v>0</v>
      </c>
      <c r="AL333">
        <f>[1]发票导入!AL333</f>
        <v>0</v>
      </c>
      <c r="AM333">
        <f>[1]发票导入!AM333</f>
        <v>0</v>
      </c>
      <c r="AN333" s="22">
        <f t="shared" si="1"/>
        <v>0</v>
      </c>
      <c r="AO333" s="22">
        <f t="shared" si="2"/>
        <v>0</v>
      </c>
    </row>
    <row r="334">
      <c r="C334">
        <f>[1]发票导入!C334&amp;""</f>
      </c>
      <c r="D334">
        <f>[1]发票导入!D334&amp;""</f>
      </c>
      <c r="O334">
        <f>[1]发票导入!O334&amp;""</f>
      </c>
      <c r="T334">
        <f>[1]发票导入!T334</f>
      </c>
      <c r="U334">
        <f>[1]发票导入!U334&amp;""</f>
      </c>
      <c r="V334">
        <f>[1]发票导入!V334&amp;""</f>
      </c>
      <c r="W334">
        <f>[1]发票导入!W334&amp;""</f>
      </c>
      <c r="Y334">
        <f>[1]发票导入!Y334&amp;""</f>
      </c>
      <c r="AA334">
        <f>[1]发票导入!AA334&amp;""</f>
      </c>
      <c r="AB334">
        <f>[1]发票导入!AB334</f>
        <v>0</v>
      </c>
      <c r="AC334">
        <f>[1]发票导入!AC334</f>
        <v>0</v>
      </c>
      <c r="AE334" s="22">
        <f t="shared" si="0"/>
      </c>
      <c r="AI334">
        <f>[1]发票导入!AI334&amp;""</f>
      </c>
      <c r="AJ334">
        <f>[1]发票导入!AJ334&amp;""</f>
      </c>
      <c r="AK334">
        <f>[1]发票导入!AK334</f>
        <v>0</v>
      </c>
      <c r="AL334">
        <f>[1]发票导入!AL334</f>
        <v>0</v>
      </c>
      <c r="AM334">
        <f>[1]发票导入!AM334</f>
        <v>0</v>
      </c>
      <c r="AN334" s="22">
        <f t="shared" si="1"/>
        <v>0</v>
      </c>
      <c r="AO334" s="22">
        <f t="shared" si="2"/>
        <v>0</v>
      </c>
    </row>
    <row r="335">
      <c r="C335">
        <f>[1]发票导入!C335&amp;""</f>
      </c>
      <c r="D335">
        <f>[1]发票导入!D335&amp;""</f>
      </c>
      <c r="O335">
        <f>[1]发票导入!O335&amp;""</f>
      </c>
      <c r="T335">
        <f>[1]发票导入!T335</f>
      </c>
      <c r="U335">
        <f>[1]发票导入!U335&amp;""</f>
      </c>
      <c r="V335">
        <f>[1]发票导入!V335&amp;""</f>
      </c>
      <c r="W335">
        <f>[1]发票导入!W335&amp;""</f>
      </c>
      <c r="Y335">
        <f>[1]发票导入!Y335&amp;""</f>
      </c>
      <c r="AA335">
        <f>[1]发票导入!AA335&amp;""</f>
      </c>
      <c r="AB335">
        <f>[1]发票导入!AB335</f>
        <v>0</v>
      </c>
      <c r="AC335">
        <f>[1]发票导入!AC335</f>
        <v>0</v>
      </c>
      <c r="AE335" s="22">
        <f t="shared" si="0"/>
      </c>
      <c r="AI335">
        <f>[1]发票导入!AI335&amp;""</f>
      </c>
      <c r="AJ335">
        <f>[1]发票导入!AJ335&amp;""</f>
      </c>
      <c r="AK335">
        <f>[1]发票导入!AK335</f>
        <v>0</v>
      </c>
      <c r="AL335">
        <f>[1]发票导入!AL335</f>
        <v>0</v>
      </c>
      <c r="AM335">
        <f>[1]发票导入!AM335</f>
        <v>0</v>
      </c>
      <c r="AN335" s="22">
        <f t="shared" si="1"/>
        <v>0</v>
      </c>
      <c r="AO335" s="22">
        <f t="shared" si="2"/>
        <v>0</v>
      </c>
    </row>
    <row r="336">
      <c r="C336">
        <f>[1]发票导入!C336&amp;""</f>
      </c>
      <c r="D336">
        <f>[1]发票导入!D336&amp;""</f>
      </c>
      <c r="O336">
        <f>[1]发票导入!O336&amp;""</f>
      </c>
      <c r="T336">
        <f>[1]发票导入!T336</f>
      </c>
      <c r="U336">
        <f>[1]发票导入!U336&amp;""</f>
      </c>
      <c r="V336">
        <f>[1]发票导入!V336&amp;""</f>
      </c>
      <c r="W336">
        <f>[1]发票导入!W336&amp;""</f>
      </c>
      <c r="Y336">
        <f>[1]发票导入!Y336&amp;""</f>
      </c>
      <c r="AA336">
        <f>[1]发票导入!AA336&amp;""</f>
      </c>
      <c r="AB336">
        <f>[1]发票导入!AB336</f>
        <v>0</v>
      </c>
      <c r="AC336">
        <f>[1]发票导入!AC336</f>
        <v>0</v>
      </c>
      <c r="AE336" s="22">
        <f t="shared" si="0"/>
      </c>
      <c r="AI336">
        <f>[1]发票导入!AI336&amp;""</f>
      </c>
      <c r="AJ336">
        <f>[1]发票导入!AJ336&amp;""</f>
      </c>
      <c r="AK336">
        <f>[1]发票导入!AK336</f>
        <v>0</v>
      </c>
      <c r="AL336">
        <f>[1]发票导入!AL336</f>
        <v>0</v>
      </c>
      <c r="AM336">
        <f>[1]发票导入!AM336</f>
        <v>0</v>
      </c>
      <c r="AN336" s="22">
        <f t="shared" si="1"/>
        <v>0</v>
      </c>
      <c r="AO336" s="22">
        <f t="shared" si="2"/>
        <v>0</v>
      </c>
    </row>
    <row r="337">
      <c r="C337">
        <f>[1]发票导入!C337&amp;""</f>
      </c>
      <c r="D337">
        <f>[1]发票导入!D337&amp;""</f>
      </c>
      <c r="O337">
        <f>[1]发票导入!O337&amp;""</f>
      </c>
      <c r="T337">
        <f>[1]发票导入!T337</f>
      </c>
      <c r="U337">
        <f>[1]发票导入!U337&amp;""</f>
      </c>
      <c r="V337">
        <f>[1]发票导入!V337&amp;""</f>
      </c>
      <c r="W337">
        <f>[1]发票导入!W337&amp;""</f>
      </c>
      <c r="Y337">
        <f>[1]发票导入!Y337&amp;""</f>
      </c>
      <c r="AA337">
        <f>[1]发票导入!AA337&amp;""</f>
      </c>
      <c r="AB337">
        <f>[1]发票导入!AB337</f>
        <v>0</v>
      </c>
      <c r="AC337">
        <f>[1]发票导入!AC337</f>
        <v>0</v>
      </c>
      <c r="AE337" s="22">
        <f t="shared" si="0"/>
      </c>
      <c r="AI337">
        <f>[1]发票导入!AI337&amp;""</f>
      </c>
      <c r="AJ337">
        <f>[1]发票导入!AJ337&amp;""</f>
      </c>
      <c r="AK337">
        <f>[1]发票导入!AK337</f>
        <v>0</v>
      </c>
      <c r="AL337">
        <f>[1]发票导入!AL337</f>
        <v>0</v>
      </c>
      <c r="AM337">
        <f>[1]发票导入!AM337</f>
        <v>0</v>
      </c>
      <c r="AN337" s="22">
        <f t="shared" si="1"/>
        <v>0</v>
      </c>
      <c r="AO337" s="22">
        <f t="shared" si="2"/>
        <v>0</v>
      </c>
    </row>
    <row r="338">
      <c r="C338">
        <f>[1]发票导入!C338&amp;""</f>
      </c>
      <c r="D338">
        <f>[1]发票导入!D338&amp;""</f>
      </c>
      <c r="O338">
        <f>[1]发票导入!O338&amp;""</f>
      </c>
      <c r="T338">
        <f>[1]发票导入!T338</f>
      </c>
      <c r="U338">
        <f>[1]发票导入!U338&amp;""</f>
      </c>
      <c r="V338">
        <f>[1]发票导入!V338&amp;""</f>
      </c>
      <c r="W338">
        <f>[1]发票导入!W338&amp;""</f>
      </c>
      <c r="Y338">
        <f>[1]发票导入!Y338&amp;""</f>
      </c>
      <c r="AA338">
        <f>[1]发票导入!AA338&amp;""</f>
      </c>
      <c r="AB338">
        <f>[1]发票导入!AB338</f>
        <v>0</v>
      </c>
      <c r="AC338">
        <f>[1]发票导入!AC338</f>
        <v>0</v>
      </c>
      <c r="AE338" s="22">
        <f t="shared" si="0"/>
      </c>
      <c r="AI338">
        <f>[1]发票导入!AI338&amp;""</f>
      </c>
      <c r="AJ338">
        <f>[1]发票导入!AJ338&amp;""</f>
      </c>
      <c r="AK338">
        <f>[1]发票导入!AK338</f>
        <v>0</v>
      </c>
      <c r="AL338">
        <f>[1]发票导入!AL338</f>
        <v>0</v>
      </c>
      <c r="AM338">
        <f>[1]发票导入!AM338</f>
        <v>0</v>
      </c>
      <c r="AN338" s="22">
        <f t="shared" si="1"/>
        <v>0</v>
      </c>
      <c r="AO338" s="22">
        <f t="shared" si="2"/>
        <v>0</v>
      </c>
    </row>
    <row r="339">
      <c r="C339">
        <f>[1]发票导入!C339&amp;""</f>
      </c>
      <c r="D339">
        <f>[1]发票导入!D339&amp;""</f>
      </c>
      <c r="O339">
        <f>[1]发票导入!O339&amp;""</f>
      </c>
      <c r="T339">
        <f>[1]发票导入!T339</f>
      </c>
      <c r="U339">
        <f>[1]发票导入!U339&amp;""</f>
      </c>
      <c r="V339">
        <f>[1]发票导入!V339&amp;""</f>
      </c>
      <c r="W339">
        <f>[1]发票导入!W339&amp;""</f>
      </c>
      <c r="Y339">
        <f>[1]发票导入!Y339&amp;""</f>
      </c>
      <c r="AA339">
        <f>[1]发票导入!AA339&amp;""</f>
      </c>
      <c r="AB339">
        <f>[1]发票导入!AB339</f>
        <v>0</v>
      </c>
      <c r="AC339">
        <f>[1]发票导入!AC339</f>
        <v>0</v>
      </c>
      <c r="AE339" s="22">
        <f t="shared" si="0"/>
      </c>
      <c r="AI339">
        <f>[1]发票导入!AI339&amp;""</f>
      </c>
      <c r="AJ339">
        <f>[1]发票导入!AJ339&amp;""</f>
      </c>
      <c r="AK339">
        <f>[1]发票导入!AK339</f>
        <v>0</v>
      </c>
      <c r="AL339">
        <f>[1]发票导入!AL339</f>
        <v>0</v>
      </c>
      <c r="AM339">
        <f>[1]发票导入!AM339</f>
        <v>0</v>
      </c>
      <c r="AN339" s="22">
        <f t="shared" si="1"/>
        <v>0</v>
      </c>
      <c r="AO339" s="22">
        <f t="shared" si="2"/>
        <v>0</v>
      </c>
    </row>
    <row r="340">
      <c r="C340">
        <f>[1]发票导入!C340&amp;""</f>
      </c>
      <c r="D340">
        <f>[1]发票导入!D340&amp;""</f>
      </c>
      <c r="O340">
        <f>[1]发票导入!O340&amp;""</f>
      </c>
      <c r="T340">
        <f>[1]发票导入!T340</f>
      </c>
      <c r="U340">
        <f>[1]发票导入!U340&amp;""</f>
      </c>
      <c r="V340">
        <f>[1]发票导入!V340&amp;""</f>
      </c>
      <c r="W340">
        <f>[1]发票导入!W340&amp;""</f>
      </c>
      <c r="Y340">
        <f>[1]发票导入!Y340&amp;""</f>
      </c>
      <c r="AA340">
        <f>[1]发票导入!AA340&amp;""</f>
      </c>
      <c r="AB340">
        <f>[1]发票导入!AB340</f>
        <v>0</v>
      </c>
      <c r="AC340">
        <f>[1]发票导入!AC340</f>
        <v>0</v>
      </c>
      <c r="AE340" s="22">
        <f t="shared" si="0"/>
      </c>
      <c r="AI340">
        <f>[1]发票导入!AI340&amp;""</f>
      </c>
      <c r="AJ340">
        <f>[1]发票导入!AJ340&amp;""</f>
      </c>
      <c r="AK340">
        <f>[1]发票导入!AK340</f>
        <v>0</v>
      </c>
      <c r="AL340">
        <f>[1]发票导入!AL340</f>
        <v>0</v>
      </c>
      <c r="AM340">
        <f>[1]发票导入!AM340</f>
        <v>0</v>
      </c>
      <c r="AN340" s="22">
        <f t="shared" si="1"/>
        <v>0</v>
      </c>
      <c r="AO340" s="22">
        <f t="shared" si="2"/>
        <v>0</v>
      </c>
    </row>
    <row r="341">
      <c r="C341">
        <f>[1]发票导入!C341&amp;""</f>
      </c>
      <c r="D341">
        <f>[1]发票导入!D341&amp;""</f>
      </c>
      <c r="O341">
        <f>[1]发票导入!O341&amp;""</f>
      </c>
      <c r="T341">
        <f>[1]发票导入!T341</f>
      </c>
      <c r="U341">
        <f>[1]发票导入!U341&amp;""</f>
      </c>
      <c r="V341">
        <f>[1]发票导入!V341&amp;""</f>
      </c>
      <c r="W341">
        <f>[1]发票导入!W341&amp;""</f>
      </c>
      <c r="Y341">
        <f>[1]发票导入!Y341&amp;""</f>
      </c>
      <c r="AA341">
        <f>[1]发票导入!AA341&amp;""</f>
      </c>
      <c r="AB341">
        <f>[1]发票导入!AB341</f>
        <v>0</v>
      </c>
      <c r="AC341">
        <f>[1]发票导入!AC341</f>
        <v>0</v>
      </c>
      <c r="AE341" s="22">
        <f t="shared" si="0"/>
      </c>
      <c r="AI341">
        <f>[1]发票导入!AI341&amp;""</f>
      </c>
      <c r="AJ341">
        <f>[1]发票导入!AJ341&amp;""</f>
      </c>
      <c r="AK341">
        <f>[1]发票导入!AK341</f>
        <v>0</v>
      </c>
      <c r="AL341">
        <f>[1]发票导入!AL341</f>
        <v>0</v>
      </c>
      <c r="AM341">
        <f>[1]发票导入!AM341</f>
        <v>0</v>
      </c>
      <c r="AN341" s="22">
        <f t="shared" si="1"/>
        <v>0</v>
      </c>
      <c r="AO341" s="22">
        <f t="shared" si="2"/>
        <v>0</v>
      </c>
    </row>
    <row r="342">
      <c r="C342">
        <f>[1]发票导入!C342&amp;""</f>
      </c>
      <c r="D342">
        <f>[1]发票导入!D342&amp;""</f>
      </c>
      <c r="O342">
        <f>[1]发票导入!O342&amp;""</f>
      </c>
      <c r="T342">
        <f>[1]发票导入!T342</f>
      </c>
      <c r="U342">
        <f>[1]发票导入!U342&amp;""</f>
      </c>
      <c r="V342">
        <f>[1]发票导入!V342&amp;""</f>
      </c>
      <c r="W342">
        <f>[1]发票导入!W342&amp;""</f>
      </c>
      <c r="Y342">
        <f>[1]发票导入!Y342&amp;""</f>
      </c>
      <c r="AA342">
        <f>[1]发票导入!AA342&amp;""</f>
      </c>
      <c r="AB342">
        <f>[1]发票导入!AB342</f>
        <v>0</v>
      </c>
      <c r="AC342">
        <f>[1]发票导入!AC342</f>
        <v>0</v>
      </c>
      <c r="AE342" s="22">
        <f t="shared" si="0"/>
      </c>
      <c r="AI342">
        <f>[1]发票导入!AI342&amp;""</f>
      </c>
      <c r="AJ342">
        <f>[1]发票导入!AJ342&amp;""</f>
      </c>
      <c r="AK342">
        <f>[1]发票导入!AK342</f>
        <v>0</v>
      </c>
      <c r="AL342">
        <f>[1]发票导入!AL342</f>
        <v>0</v>
      </c>
      <c r="AM342">
        <f>[1]发票导入!AM342</f>
        <v>0</v>
      </c>
      <c r="AN342" s="22">
        <f t="shared" si="1"/>
        <v>0</v>
      </c>
      <c r="AO342" s="22">
        <f t="shared" si="2"/>
        <v>0</v>
      </c>
    </row>
    <row r="343">
      <c r="C343">
        <f>[1]发票导入!C343&amp;""</f>
      </c>
      <c r="D343">
        <f>[1]发票导入!D343&amp;""</f>
      </c>
      <c r="O343">
        <f>[1]发票导入!O343&amp;""</f>
      </c>
      <c r="T343">
        <f>[1]发票导入!T343</f>
      </c>
      <c r="U343">
        <f>[1]发票导入!U343&amp;""</f>
      </c>
      <c r="V343">
        <f>[1]发票导入!V343&amp;""</f>
      </c>
      <c r="W343">
        <f>[1]发票导入!W343&amp;""</f>
      </c>
      <c r="Y343">
        <f>[1]发票导入!Y343&amp;""</f>
      </c>
      <c r="AA343">
        <f>[1]发票导入!AA343&amp;""</f>
      </c>
      <c r="AB343">
        <f>[1]发票导入!AB343</f>
        <v>0</v>
      </c>
      <c r="AC343">
        <f>[1]发票导入!AC343</f>
        <v>0</v>
      </c>
      <c r="AE343" s="22">
        <f t="shared" si="0"/>
      </c>
      <c r="AI343">
        <f>[1]发票导入!AI343&amp;""</f>
      </c>
      <c r="AJ343">
        <f>[1]发票导入!AJ343&amp;""</f>
      </c>
      <c r="AK343">
        <f>[1]发票导入!AK343</f>
        <v>0</v>
      </c>
      <c r="AL343">
        <f>[1]发票导入!AL343</f>
        <v>0</v>
      </c>
      <c r="AM343">
        <f>[1]发票导入!AM343</f>
        <v>0</v>
      </c>
      <c r="AN343" s="22">
        <f t="shared" si="1"/>
        <v>0</v>
      </c>
      <c r="AO343" s="22">
        <f t="shared" si="2"/>
        <v>0</v>
      </c>
    </row>
    <row r="344">
      <c r="C344">
        <f>[1]发票导入!C344&amp;""</f>
      </c>
      <c r="D344">
        <f>[1]发票导入!D344&amp;""</f>
      </c>
      <c r="O344">
        <f>[1]发票导入!O344&amp;""</f>
      </c>
      <c r="T344">
        <f>[1]发票导入!T344</f>
      </c>
      <c r="U344">
        <f>[1]发票导入!U344&amp;""</f>
      </c>
      <c r="V344">
        <f>[1]发票导入!V344&amp;""</f>
      </c>
      <c r="W344">
        <f>[1]发票导入!W344&amp;""</f>
      </c>
      <c r="Y344">
        <f>[1]发票导入!Y344&amp;""</f>
      </c>
      <c r="AA344">
        <f>[1]发票导入!AA344&amp;""</f>
      </c>
      <c r="AB344">
        <f>[1]发票导入!AB344</f>
        <v>0</v>
      </c>
      <c r="AC344">
        <f>[1]发票导入!AC344</f>
        <v>0</v>
      </c>
      <c r="AE344" s="22">
        <f t="shared" si="0"/>
      </c>
      <c r="AI344">
        <f>[1]发票导入!AI344&amp;""</f>
      </c>
      <c r="AJ344">
        <f>[1]发票导入!AJ344&amp;""</f>
      </c>
      <c r="AK344">
        <f>[1]发票导入!AK344</f>
        <v>0</v>
      </c>
      <c r="AL344">
        <f>[1]发票导入!AL344</f>
        <v>0</v>
      </c>
      <c r="AM344">
        <f>[1]发票导入!AM344</f>
        <v>0</v>
      </c>
      <c r="AN344" s="22">
        <f t="shared" si="1"/>
        <v>0</v>
      </c>
      <c r="AO344" s="22">
        <f t="shared" si="2"/>
        <v>0</v>
      </c>
    </row>
    <row r="345">
      <c r="C345">
        <f>[1]发票导入!C345&amp;""</f>
      </c>
      <c r="D345">
        <f>[1]发票导入!D345&amp;""</f>
      </c>
      <c r="O345">
        <f>[1]发票导入!O345&amp;""</f>
      </c>
      <c r="T345">
        <f>[1]发票导入!T345</f>
      </c>
      <c r="U345">
        <f>[1]发票导入!U345&amp;""</f>
      </c>
      <c r="V345">
        <f>[1]发票导入!V345&amp;""</f>
      </c>
      <c r="W345">
        <f>[1]发票导入!W345&amp;""</f>
      </c>
      <c r="Y345">
        <f>[1]发票导入!Y345&amp;""</f>
      </c>
      <c r="AA345">
        <f>[1]发票导入!AA345&amp;""</f>
      </c>
      <c r="AB345">
        <f>[1]发票导入!AB345</f>
        <v>0</v>
      </c>
      <c r="AC345">
        <f>[1]发票导入!AC345</f>
        <v>0</v>
      </c>
      <c r="AE345" s="22">
        <f t="shared" si="0"/>
      </c>
      <c r="AI345">
        <f>[1]发票导入!AI345&amp;""</f>
      </c>
      <c r="AJ345">
        <f>[1]发票导入!AJ345&amp;""</f>
      </c>
      <c r="AK345">
        <f>[1]发票导入!AK345</f>
        <v>0</v>
      </c>
      <c r="AL345">
        <f>[1]发票导入!AL345</f>
        <v>0</v>
      </c>
      <c r="AM345">
        <f>[1]发票导入!AM345</f>
        <v>0</v>
      </c>
      <c r="AN345" s="22">
        <f t="shared" si="1"/>
        <v>0</v>
      </c>
      <c r="AO345" s="22">
        <f t="shared" si="2"/>
        <v>0</v>
      </c>
    </row>
    <row r="346">
      <c r="C346">
        <f>[1]发票导入!C346&amp;""</f>
      </c>
      <c r="D346">
        <f>[1]发票导入!D346&amp;""</f>
      </c>
      <c r="O346">
        <f>[1]发票导入!O346&amp;""</f>
      </c>
      <c r="T346">
        <f>[1]发票导入!T346</f>
      </c>
      <c r="U346">
        <f>[1]发票导入!U346&amp;""</f>
      </c>
      <c r="V346">
        <f>[1]发票导入!V346&amp;""</f>
      </c>
      <c r="W346">
        <f>[1]发票导入!W346&amp;""</f>
      </c>
      <c r="Y346">
        <f>[1]发票导入!Y346&amp;""</f>
      </c>
      <c r="AA346">
        <f>[1]发票导入!AA346&amp;""</f>
      </c>
      <c r="AB346">
        <f>[1]发票导入!AB346</f>
        <v>0</v>
      </c>
      <c r="AC346">
        <f>[1]发票导入!AC346</f>
        <v>0</v>
      </c>
      <c r="AE346" s="22">
        <f t="shared" si="0"/>
      </c>
      <c r="AI346">
        <f>[1]发票导入!AI346&amp;""</f>
      </c>
      <c r="AJ346">
        <f>[1]发票导入!AJ346&amp;""</f>
      </c>
      <c r="AK346">
        <f>[1]发票导入!AK346</f>
        <v>0</v>
      </c>
      <c r="AL346">
        <f>[1]发票导入!AL346</f>
        <v>0</v>
      </c>
      <c r="AM346">
        <f>[1]发票导入!AM346</f>
        <v>0</v>
      </c>
      <c r="AN346" s="22">
        <f t="shared" si="1"/>
        <v>0</v>
      </c>
      <c r="AO346" s="22">
        <f t="shared" si="2"/>
        <v>0</v>
      </c>
    </row>
    <row r="347">
      <c r="C347">
        <f>[1]发票导入!C347&amp;""</f>
      </c>
      <c r="D347">
        <f>[1]发票导入!D347&amp;""</f>
      </c>
      <c r="O347">
        <f>[1]发票导入!O347&amp;""</f>
      </c>
      <c r="T347">
        <f>[1]发票导入!T347</f>
      </c>
      <c r="U347">
        <f>[1]发票导入!U347&amp;""</f>
      </c>
      <c r="V347">
        <f>[1]发票导入!V347&amp;""</f>
      </c>
      <c r="W347">
        <f>[1]发票导入!W347&amp;""</f>
      </c>
      <c r="Y347">
        <f>[1]发票导入!Y347&amp;""</f>
      </c>
      <c r="AA347">
        <f>[1]发票导入!AA347&amp;""</f>
      </c>
      <c r="AB347">
        <f>[1]发票导入!AB347</f>
        <v>0</v>
      </c>
      <c r="AC347">
        <f>[1]发票导入!AC347</f>
        <v>0</v>
      </c>
      <c r="AE347" s="22">
        <f t="shared" si="0"/>
      </c>
      <c r="AI347">
        <f>[1]发票导入!AI347&amp;""</f>
      </c>
      <c r="AJ347">
        <f>[1]发票导入!AJ347&amp;""</f>
      </c>
      <c r="AK347">
        <f>[1]发票导入!AK347</f>
        <v>0</v>
      </c>
      <c r="AL347">
        <f>[1]发票导入!AL347</f>
        <v>0</v>
      </c>
      <c r="AM347">
        <f>[1]发票导入!AM347</f>
        <v>0</v>
      </c>
      <c r="AN347" s="22">
        <f t="shared" si="1"/>
        <v>0</v>
      </c>
      <c r="AO347" s="22">
        <f t="shared" si="2"/>
        <v>0</v>
      </c>
    </row>
    <row r="348">
      <c r="C348">
        <f>[1]发票导入!C348&amp;""</f>
      </c>
      <c r="D348">
        <f>[1]发票导入!D348&amp;""</f>
      </c>
      <c r="O348">
        <f>[1]发票导入!O348&amp;""</f>
      </c>
      <c r="T348">
        <f>[1]发票导入!T348</f>
      </c>
      <c r="U348">
        <f>[1]发票导入!U348&amp;""</f>
      </c>
      <c r="V348">
        <f>[1]发票导入!V348&amp;""</f>
      </c>
      <c r="W348">
        <f>[1]发票导入!W348&amp;""</f>
      </c>
      <c r="Y348">
        <f>[1]发票导入!Y348&amp;""</f>
      </c>
      <c r="AA348">
        <f>[1]发票导入!AA348&amp;""</f>
      </c>
      <c r="AB348">
        <f>[1]发票导入!AB348</f>
        <v>0</v>
      </c>
      <c r="AC348">
        <f>[1]发票导入!AC348</f>
        <v>0</v>
      </c>
      <c r="AE348" s="22">
        <f t="shared" si="0"/>
      </c>
      <c r="AI348">
        <f>[1]发票导入!AI348&amp;""</f>
      </c>
      <c r="AJ348">
        <f>[1]发票导入!AJ348&amp;""</f>
      </c>
      <c r="AK348">
        <f>[1]发票导入!AK348</f>
        <v>0</v>
      </c>
      <c r="AL348">
        <f>[1]发票导入!AL348</f>
        <v>0</v>
      </c>
      <c r="AM348">
        <f>[1]发票导入!AM348</f>
        <v>0</v>
      </c>
      <c r="AN348" s="22">
        <f t="shared" si="1"/>
        <v>0</v>
      </c>
      <c r="AO348" s="22">
        <f t="shared" si="2"/>
        <v>0</v>
      </c>
    </row>
    <row r="349">
      <c r="C349">
        <f>[1]发票导入!C349&amp;""</f>
      </c>
      <c r="D349">
        <f>[1]发票导入!D349&amp;""</f>
      </c>
      <c r="O349">
        <f>[1]发票导入!O349&amp;""</f>
      </c>
      <c r="T349">
        <f>[1]发票导入!T349</f>
      </c>
      <c r="U349">
        <f>[1]发票导入!U349&amp;""</f>
      </c>
      <c r="V349">
        <f>[1]发票导入!V349&amp;""</f>
      </c>
      <c r="W349">
        <f>[1]发票导入!W349&amp;""</f>
      </c>
      <c r="Y349">
        <f>[1]发票导入!Y349&amp;""</f>
      </c>
      <c r="AA349">
        <f>[1]发票导入!AA349&amp;""</f>
      </c>
      <c r="AB349">
        <f>[1]发票导入!AB349</f>
        <v>0</v>
      </c>
      <c r="AC349">
        <f>[1]发票导入!AC349</f>
        <v>0</v>
      </c>
      <c r="AE349" s="22">
        <f t="shared" si="0"/>
      </c>
      <c r="AI349">
        <f>[1]发票导入!AI349&amp;""</f>
      </c>
      <c r="AJ349">
        <f>[1]发票导入!AJ349&amp;""</f>
      </c>
      <c r="AK349">
        <f>[1]发票导入!AK349</f>
        <v>0</v>
      </c>
      <c r="AL349">
        <f>[1]发票导入!AL349</f>
        <v>0</v>
      </c>
      <c r="AM349">
        <f>[1]发票导入!AM349</f>
        <v>0</v>
      </c>
      <c r="AN349" s="22">
        <f t="shared" si="1"/>
        <v>0</v>
      </c>
      <c r="AO349" s="22">
        <f t="shared" si="2"/>
        <v>0</v>
      </c>
    </row>
    <row r="350">
      <c r="C350">
        <f>[1]发票导入!C350&amp;""</f>
      </c>
      <c r="D350">
        <f>[1]发票导入!D350&amp;""</f>
      </c>
      <c r="O350">
        <f>[1]发票导入!O350&amp;""</f>
      </c>
      <c r="T350">
        <f>[1]发票导入!T350</f>
      </c>
      <c r="U350">
        <f>[1]发票导入!U350&amp;""</f>
      </c>
      <c r="V350">
        <f>[1]发票导入!V350&amp;""</f>
      </c>
      <c r="W350">
        <f>[1]发票导入!W350&amp;""</f>
      </c>
      <c r="Y350">
        <f>[1]发票导入!Y350&amp;""</f>
      </c>
      <c r="AA350">
        <f>[1]发票导入!AA350&amp;""</f>
      </c>
      <c r="AB350">
        <f>[1]发票导入!AB350</f>
        <v>0</v>
      </c>
      <c r="AC350">
        <f>[1]发票导入!AC350</f>
        <v>0</v>
      </c>
      <c r="AE350" s="22">
        <f t="shared" si="0"/>
      </c>
      <c r="AI350">
        <f>[1]发票导入!AI350&amp;""</f>
      </c>
      <c r="AJ350">
        <f>[1]发票导入!AJ350&amp;""</f>
      </c>
      <c r="AK350">
        <f>[1]发票导入!AK350</f>
        <v>0</v>
      </c>
      <c r="AL350">
        <f>[1]发票导入!AL350</f>
        <v>0</v>
      </c>
      <c r="AM350">
        <f>[1]发票导入!AM350</f>
        <v>0</v>
      </c>
      <c r="AN350" s="22">
        <f t="shared" si="1"/>
        <v>0</v>
      </c>
      <c r="AO350" s="22">
        <f t="shared" si="2"/>
        <v>0</v>
      </c>
    </row>
    <row r="351">
      <c r="C351">
        <f>[1]发票导入!C351&amp;""</f>
      </c>
      <c r="D351">
        <f>[1]发票导入!D351&amp;""</f>
      </c>
      <c r="O351">
        <f>[1]发票导入!O351&amp;""</f>
      </c>
      <c r="T351">
        <f>[1]发票导入!T351</f>
      </c>
      <c r="U351">
        <f>[1]发票导入!U351&amp;""</f>
      </c>
      <c r="V351">
        <f>[1]发票导入!V351&amp;""</f>
      </c>
      <c r="W351">
        <f>[1]发票导入!W351&amp;""</f>
      </c>
      <c r="Y351">
        <f>[1]发票导入!Y351&amp;""</f>
      </c>
      <c r="AA351">
        <f>[1]发票导入!AA351&amp;""</f>
      </c>
      <c r="AB351">
        <f>[1]发票导入!AB351</f>
        <v>0</v>
      </c>
      <c r="AC351">
        <f>[1]发票导入!AC351</f>
        <v>0</v>
      </c>
      <c r="AE351" s="22">
        <f t="shared" si="0"/>
      </c>
      <c r="AI351">
        <f>[1]发票导入!AI351&amp;""</f>
      </c>
      <c r="AJ351">
        <f>[1]发票导入!AJ351&amp;""</f>
      </c>
      <c r="AK351">
        <f>[1]发票导入!AK351</f>
        <v>0</v>
      </c>
      <c r="AL351">
        <f>[1]发票导入!AL351</f>
        <v>0</v>
      </c>
      <c r="AM351">
        <f>[1]发票导入!AM351</f>
        <v>0</v>
      </c>
      <c r="AN351" s="22">
        <f t="shared" si="1"/>
        <v>0</v>
      </c>
      <c r="AO351" s="22">
        <f t="shared" si="2"/>
        <v>0</v>
      </c>
    </row>
    <row r="352">
      <c r="C352">
        <f>[1]发票导入!C352&amp;""</f>
      </c>
      <c r="D352">
        <f>[1]发票导入!D352&amp;""</f>
      </c>
      <c r="O352">
        <f>[1]发票导入!O352&amp;""</f>
      </c>
      <c r="T352">
        <f>[1]发票导入!T352</f>
      </c>
      <c r="U352">
        <f>[1]发票导入!U352&amp;""</f>
      </c>
      <c r="V352">
        <f>[1]发票导入!V352&amp;""</f>
      </c>
      <c r="W352">
        <f>[1]发票导入!W352&amp;""</f>
      </c>
      <c r="Y352">
        <f>[1]发票导入!Y352&amp;""</f>
      </c>
      <c r="AA352">
        <f>[1]发票导入!AA352&amp;""</f>
      </c>
      <c r="AB352">
        <f>[1]发票导入!AB352</f>
        <v>0</v>
      </c>
      <c r="AC352">
        <f>[1]发票导入!AC352</f>
        <v>0</v>
      </c>
      <c r="AE352" s="22">
        <f t="shared" si="0"/>
      </c>
      <c r="AI352">
        <f>[1]发票导入!AI352&amp;""</f>
      </c>
      <c r="AJ352">
        <f>[1]发票导入!AJ352&amp;""</f>
      </c>
      <c r="AK352">
        <f>[1]发票导入!AK352</f>
        <v>0</v>
      </c>
      <c r="AL352">
        <f>[1]发票导入!AL352</f>
        <v>0</v>
      </c>
      <c r="AM352">
        <f>[1]发票导入!AM352</f>
        <v>0</v>
      </c>
      <c r="AN352" s="22">
        <f t="shared" si="1"/>
        <v>0</v>
      </c>
      <c r="AO352" s="22">
        <f t="shared" si="2"/>
        <v>0</v>
      </c>
    </row>
    <row r="353">
      <c r="C353">
        <f>[1]发票导入!C353&amp;""</f>
      </c>
      <c r="D353">
        <f>[1]发票导入!D353&amp;""</f>
      </c>
      <c r="O353">
        <f>[1]发票导入!O353&amp;""</f>
      </c>
      <c r="T353">
        <f>[1]发票导入!T353</f>
      </c>
      <c r="U353">
        <f>[1]发票导入!U353&amp;""</f>
      </c>
      <c r="V353">
        <f>[1]发票导入!V353&amp;""</f>
      </c>
      <c r="W353">
        <f>[1]发票导入!W353&amp;""</f>
      </c>
      <c r="Y353">
        <f>[1]发票导入!Y353&amp;""</f>
      </c>
      <c r="AA353">
        <f>[1]发票导入!AA353&amp;""</f>
      </c>
      <c r="AB353">
        <f>[1]发票导入!AB353</f>
        <v>0</v>
      </c>
      <c r="AC353">
        <f>[1]发票导入!AC353</f>
        <v>0</v>
      </c>
      <c r="AE353" s="22">
        <f t="shared" si="0"/>
      </c>
      <c r="AI353">
        <f>[1]发票导入!AI353&amp;""</f>
      </c>
      <c r="AJ353">
        <f>[1]发票导入!AJ353&amp;""</f>
      </c>
      <c r="AK353">
        <f>[1]发票导入!AK353</f>
        <v>0</v>
      </c>
      <c r="AL353">
        <f>[1]发票导入!AL353</f>
        <v>0</v>
      </c>
      <c r="AM353">
        <f>[1]发票导入!AM353</f>
        <v>0</v>
      </c>
      <c r="AN353" s="22">
        <f t="shared" si="1"/>
        <v>0</v>
      </c>
      <c r="AO353" s="22">
        <f t="shared" si="2"/>
        <v>0</v>
      </c>
    </row>
    <row r="354">
      <c r="C354">
        <f>[1]发票导入!C354&amp;""</f>
      </c>
      <c r="D354">
        <f>[1]发票导入!D354&amp;""</f>
      </c>
      <c r="O354">
        <f>[1]发票导入!O354&amp;""</f>
      </c>
      <c r="T354">
        <f>[1]发票导入!T354</f>
      </c>
      <c r="U354">
        <f>[1]发票导入!U354&amp;""</f>
      </c>
      <c r="V354">
        <f>[1]发票导入!V354&amp;""</f>
      </c>
      <c r="W354">
        <f>[1]发票导入!W354&amp;""</f>
      </c>
      <c r="Y354">
        <f>[1]发票导入!Y354&amp;""</f>
      </c>
      <c r="AA354">
        <f>[1]发票导入!AA354&amp;""</f>
      </c>
      <c r="AB354">
        <f>[1]发票导入!AB354</f>
        <v>0</v>
      </c>
      <c r="AC354">
        <f>[1]发票导入!AC354</f>
        <v>0</v>
      </c>
      <c r="AE354" s="22">
        <f t="shared" si="0"/>
      </c>
      <c r="AI354">
        <f>[1]发票导入!AI354&amp;""</f>
      </c>
      <c r="AJ354">
        <f>[1]发票导入!AJ354&amp;""</f>
      </c>
      <c r="AK354">
        <f>[1]发票导入!AK354</f>
        <v>0</v>
      </c>
      <c r="AL354">
        <f>[1]发票导入!AL354</f>
        <v>0</v>
      </c>
      <c r="AM354">
        <f>[1]发票导入!AM354</f>
        <v>0</v>
      </c>
      <c r="AN354" s="22">
        <f t="shared" si="1"/>
        <v>0</v>
      </c>
      <c r="AO354" s="22">
        <f t="shared" si="2"/>
        <v>0</v>
      </c>
    </row>
    <row r="355">
      <c r="C355">
        <f>[1]发票导入!C355&amp;""</f>
      </c>
      <c r="D355">
        <f>[1]发票导入!D355&amp;""</f>
      </c>
      <c r="O355">
        <f>[1]发票导入!O355&amp;""</f>
      </c>
      <c r="T355">
        <f>[1]发票导入!T355</f>
      </c>
      <c r="U355">
        <f>[1]发票导入!U355&amp;""</f>
      </c>
      <c r="V355">
        <f>[1]发票导入!V355&amp;""</f>
      </c>
      <c r="W355">
        <f>[1]发票导入!W355&amp;""</f>
      </c>
      <c r="Y355">
        <f>[1]发票导入!Y355&amp;""</f>
      </c>
      <c r="AA355">
        <f>[1]发票导入!AA355&amp;""</f>
      </c>
      <c r="AB355">
        <f>[1]发票导入!AB355</f>
        <v>0</v>
      </c>
      <c r="AC355">
        <f>[1]发票导入!AC355</f>
        <v>0</v>
      </c>
      <c r="AE355" s="22">
        <f t="shared" si="0"/>
      </c>
      <c r="AI355">
        <f>[1]发票导入!AI355&amp;""</f>
      </c>
      <c r="AJ355">
        <f>[1]发票导入!AJ355&amp;""</f>
      </c>
      <c r="AK355">
        <f>[1]发票导入!AK355</f>
        <v>0</v>
      </c>
      <c r="AL355">
        <f>[1]发票导入!AL355</f>
        <v>0</v>
      </c>
      <c r="AM355">
        <f>[1]发票导入!AM355</f>
        <v>0</v>
      </c>
      <c r="AN355" s="22">
        <f t="shared" si="1"/>
        <v>0</v>
      </c>
      <c r="AO355" s="22">
        <f t="shared" si="2"/>
        <v>0</v>
      </c>
    </row>
    <row r="356">
      <c r="C356">
        <f>[1]发票导入!C356&amp;""</f>
      </c>
      <c r="D356">
        <f>[1]发票导入!D356&amp;""</f>
      </c>
      <c r="O356">
        <f>[1]发票导入!O356&amp;""</f>
      </c>
      <c r="T356">
        <f>[1]发票导入!T356</f>
      </c>
      <c r="U356">
        <f>[1]发票导入!U356&amp;""</f>
      </c>
      <c r="V356">
        <f>[1]发票导入!V356&amp;""</f>
      </c>
      <c r="W356">
        <f>[1]发票导入!W356&amp;""</f>
      </c>
      <c r="Y356">
        <f>[1]发票导入!Y356&amp;""</f>
      </c>
      <c r="AA356">
        <f>[1]发票导入!AA356&amp;""</f>
      </c>
      <c r="AB356">
        <f>[1]发票导入!AB356</f>
        <v>0</v>
      </c>
      <c r="AC356">
        <f>[1]发票导入!AC356</f>
        <v>0</v>
      </c>
      <c r="AE356" s="22">
        <f t="shared" si="0"/>
      </c>
      <c r="AI356">
        <f>[1]发票导入!AI356&amp;""</f>
      </c>
      <c r="AJ356">
        <f>[1]发票导入!AJ356&amp;""</f>
      </c>
      <c r="AK356">
        <f>[1]发票导入!AK356</f>
        <v>0</v>
      </c>
      <c r="AL356">
        <f>[1]发票导入!AL356</f>
        <v>0</v>
      </c>
      <c r="AM356">
        <f>[1]发票导入!AM356</f>
        <v>0</v>
      </c>
      <c r="AN356" s="22">
        <f t="shared" si="1"/>
        <v>0</v>
      </c>
      <c r="AO356" s="22">
        <f t="shared" si="2"/>
        <v>0</v>
      </c>
    </row>
    <row r="357">
      <c r="C357">
        <f>[1]发票导入!C357&amp;""</f>
      </c>
      <c r="D357">
        <f>[1]发票导入!D357&amp;""</f>
      </c>
      <c r="O357">
        <f>[1]发票导入!O357&amp;""</f>
      </c>
      <c r="T357">
        <f>[1]发票导入!T357</f>
      </c>
      <c r="U357">
        <f>[1]发票导入!U357&amp;""</f>
      </c>
      <c r="V357">
        <f>[1]发票导入!V357&amp;""</f>
      </c>
      <c r="W357">
        <f>[1]发票导入!W357&amp;""</f>
      </c>
      <c r="Y357">
        <f>[1]发票导入!Y357&amp;""</f>
      </c>
      <c r="AA357">
        <f>[1]发票导入!AA357&amp;""</f>
      </c>
      <c r="AB357">
        <f>[1]发票导入!AB357</f>
        <v>0</v>
      </c>
      <c r="AC357">
        <f>[1]发票导入!AC357</f>
        <v>0</v>
      </c>
      <c r="AE357" s="22">
        <f t="shared" si="0"/>
      </c>
      <c r="AI357">
        <f>[1]发票导入!AI357&amp;""</f>
      </c>
      <c r="AJ357">
        <f>[1]发票导入!AJ357&amp;""</f>
      </c>
      <c r="AK357">
        <f>[1]发票导入!AK357</f>
        <v>0</v>
      </c>
      <c r="AL357">
        <f>[1]发票导入!AL357</f>
        <v>0</v>
      </c>
      <c r="AM357">
        <f>[1]发票导入!AM357</f>
        <v>0</v>
      </c>
      <c r="AN357" s="22">
        <f t="shared" si="1"/>
        <v>0</v>
      </c>
      <c r="AO357" s="22">
        <f t="shared" si="2"/>
        <v>0</v>
      </c>
    </row>
    <row r="358">
      <c r="C358">
        <f>[1]发票导入!C358&amp;""</f>
      </c>
      <c r="D358">
        <f>[1]发票导入!D358&amp;""</f>
      </c>
      <c r="O358">
        <f>[1]发票导入!O358&amp;""</f>
      </c>
      <c r="T358">
        <f>[1]发票导入!T358</f>
      </c>
      <c r="U358">
        <f>[1]发票导入!U358&amp;""</f>
      </c>
      <c r="V358">
        <f>[1]发票导入!V358&amp;""</f>
      </c>
      <c r="W358">
        <f>[1]发票导入!W358&amp;""</f>
      </c>
      <c r="Y358">
        <f>[1]发票导入!Y358&amp;""</f>
      </c>
      <c r="AA358">
        <f>[1]发票导入!AA358&amp;""</f>
      </c>
      <c r="AB358">
        <f>[1]发票导入!AB358</f>
        <v>0</v>
      </c>
      <c r="AC358">
        <f>[1]发票导入!AC358</f>
        <v>0</v>
      </c>
      <c r="AE358" s="22">
        <f t="shared" si="0"/>
      </c>
      <c r="AI358">
        <f>[1]发票导入!AI358&amp;""</f>
      </c>
      <c r="AJ358">
        <f>[1]发票导入!AJ358&amp;""</f>
      </c>
      <c r="AK358">
        <f>[1]发票导入!AK358</f>
        <v>0</v>
      </c>
      <c r="AL358">
        <f>[1]发票导入!AL358</f>
        <v>0</v>
      </c>
      <c r="AM358">
        <f>[1]发票导入!AM358</f>
        <v>0</v>
      </c>
      <c r="AN358" s="22">
        <f t="shared" si="1"/>
        <v>0</v>
      </c>
      <c r="AO358" s="22">
        <f t="shared" si="2"/>
        <v>0</v>
      </c>
    </row>
    <row r="359">
      <c r="C359">
        <f>[1]发票导入!C359&amp;""</f>
      </c>
      <c r="D359">
        <f>[1]发票导入!D359&amp;""</f>
      </c>
      <c r="O359">
        <f>[1]发票导入!O359&amp;""</f>
      </c>
      <c r="T359">
        <f>[1]发票导入!T359</f>
      </c>
      <c r="U359">
        <f>[1]发票导入!U359&amp;""</f>
      </c>
      <c r="V359">
        <f>[1]发票导入!V359&amp;""</f>
      </c>
      <c r="W359">
        <f>[1]发票导入!W359&amp;""</f>
      </c>
      <c r="Y359">
        <f>[1]发票导入!Y359&amp;""</f>
      </c>
      <c r="AA359">
        <f>[1]发票导入!AA359&amp;""</f>
      </c>
      <c r="AB359">
        <f>[1]发票导入!AB359</f>
        <v>0</v>
      </c>
      <c r="AC359">
        <f>[1]发票导入!AC359</f>
        <v>0</v>
      </c>
      <c r="AE359" s="22">
        <f t="shared" si="0"/>
      </c>
      <c r="AI359">
        <f>[1]发票导入!AI359&amp;""</f>
      </c>
      <c r="AJ359">
        <f>[1]发票导入!AJ359&amp;""</f>
      </c>
      <c r="AK359">
        <f>[1]发票导入!AK359</f>
        <v>0</v>
      </c>
      <c r="AL359">
        <f>[1]发票导入!AL359</f>
        <v>0</v>
      </c>
      <c r="AM359">
        <f>[1]发票导入!AM359</f>
        <v>0</v>
      </c>
      <c r="AN359" s="22">
        <f t="shared" si="1"/>
        <v>0</v>
      </c>
      <c r="AO359" s="22">
        <f t="shared" si="2"/>
        <v>0</v>
      </c>
    </row>
    <row r="360">
      <c r="C360">
        <f>[1]发票导入!C360&amp;""</f>
      </c>
      <c r="D360">
        <f>[1]发票导入!D360&amp;""</f>
      </c>
      <c r="O360">
        <f>[1]发票导入!O360&amp;""</f>
      </c>
      <c r="T360">
        <f>[1]发票导入!T360</f>
      </c>
      <c r="U360">
        <f>[1]发票导入!U360&amp;""</f>
      </c>
      <c r="V360">
        <f>[1]发票导入!V360&amp;""</f>
      </c>
      <c r="W360">
        <f>[1]发票导入!W360&amp;""</f>
      </c>
      <c r="Y360">
        <f>[1]发票导入!Y360&amp;""</f>
      </c>
      <c r="AA360">
        <f>[1]发票导入!AA360&amp;""</f>
      </c>
      <c r="AB360">
        <f>[1]发票导入!AB360</f>
        <v>0</v>
      </c>
      <c r="AC360">
        <f>[1]发票导入!AC360</f>
        <v>0</v>
      </c>
      <c r="AE360" s="22">
        <f t="shared" si="0"/>
      </c>
      <c r="AI360">
        <f>[1]发票导入!AI360&amp;""</f>
      </c>
      <c r="AJ360">
        <f>[1]发票导入!AJ360&amp;""</f>
      </c>
      <c r="AK360">
        <f>[1]发票导入!AK360</f>
        <v>0</v>
      </c>
      <c r="AL360">
        <f>[1]发票导入!AL360</f>
        <v>0</v>
      </c>
      <c r="AM360">
        <f>[1]发票导入!AM360</f>
        <v>0</v>
      </c>
      <c r="AN360" s="22">
        <f t="shared" si="1"/>
        <v>0</v>
      </c>
      <c r="AO360" s="22">
        <f t="shared" si="2"/>
        <v>0</v>
      </c>
    </row>
    <row r="361">
      <c r="C361">
        <f>[1]发票导入!C361&amp;""</f>
      </c>
      <c r="D361">
        <f>[1]发票导入!D361&amp;""</f>
      </c>
      <c r="O361">
        <f>[1]发票导入!O361&amp;""</f>
      </c>
      <c r="T361">
        <f>[1]发票导入!T361</f>
      </c>
      <c r="U361">
        <f>[1]发票导入!U361&amp;""</f>
      </c>
      <c r="V361">
        <f>[1]发票导入!V361&amp;""</f>
      </c>
      <c r="W361">
        <f>[1]发票导入!W361&amp;""</f>
      </c>
      <c r="Y361">
        <f>[1]发票导入!Y361&amp;""</f>
      </c>
      <c r="AA361">
        <f>[1]发票导入!AA361&amp;""</f>
      </c>
      <c r="AB361">
        <f>[1]发票导入!AB361</f>
        <v>0</v>
      </c>
      <c r="AC361">
        <f>[1]发票导入!AC361</f>
        <v>0</v>
      </c>
      <c r="AE361" s="22">
        <f t="shared" si="0"/>
      </c>
      <c r="AI361">
        <f>[1]发票导入!AI361&amp;""</f>
      </c>
      <c r="AJ361">
        <f>[1]发票导入!AJ361&amp;""</f>
      </c>
      <c r="AK361">
        <f>[1]发票导入!AK361</f>
        <v>0</v>
      </c>
      <c r="AL361">
        <f>[1]发票导入!AL361</f>
        <v>0</v>
      </c>
      <c r="AM361">
        <f>[1]发票导入!AM361</f>
        <v>0</v>
      </c>
      <c r="AN361" s="22">
        <f t="shared" si="1"/>
        <v>0</v>
      </c>
      <c r="AO361" s="22">
        <f t="shared" si="2"/>
        <v>0</v>
      </c>
    </row>
    <row r="362">
      <c r="C362">
        <f>[1]发票导入!C362&amp;""</f>
      </c>
      <c r="D362">
        <f>[1]发票导入!D362&amp;""</f>
      </c>
      <c r="O362">
        <f>[1]发票导入!O362&amp;""</f>
      </c>
      <c r="T362">
        <f>[1]发票导入!T362</f>
      </c>
      <c r="U362">
        <f>[1]发票导入!U362&amp;""</f>
      </c>
      <c r="V362">
        <f>[1]发票导入!V362&amp;""</f>
      </c>
      <c r="W362">
        <f>[1]发票导入!W362&amp;""</f>
      </c>
      <c r="Y362">
        <f>[1]发票导入!Y362&amp;""</f>
      </c>
      <c r="AA362">
        <f>[1]发票导入!AA362&amp;""</f>
      </c>
      <c r="AB362">
        <f>[1]发票导入!AB362</f>
        <v>0</v>
      </c>
      <c r="AC362">
        <f>[1]发票导入!AC362</f>
        <v>0</v>
      </c>
      <c r="AE362" s="22">
        <f t="shared" si="0"/>
      </c>
      <c r="AI362">
        <f>[1]发票导入!AI362&amp;""</f>
      </c>
      <c r="AJ362">
        <f>[1]发票导入!AJ362&amp;""</f>
      </c>
      <c r="AK362">
        <f>[1]发票导入!AK362</f>
        <v>0</v>
      </c>
      <c r="AL362">
        <f>[1]发票导入!AL362</f>
        <v>0</v>
      </c>
      <c r="AM362">
        <f>[1]发票导入!AM362</f>
        <v>0</v>
      </c>
      <c r="AN362" s="22">
        <f t="shared" si="1"/>
        <v>0</v>
      </c>
      <c r="AO362" s="22">
        <f t="shared" si="2"/>
        <v>0</v>
      </c>
    </row>
    <row r="363">
      <c r="C363">
        <f>[1]发票导入!C363&amp;""</f>
      </c>
      <c r="D363">
        <f>[1]发票导入!D363&amp;""</f>
      </c>
      <c r="O363">
        <f>[1]发票导入!O363&amp;""</f>
      </c>
      <c r="T363">
        <f>[1]发票导入!T363</f>
      </c>
      <c r="U363">
        <f>[1]发票导入!U363&amp;""</f>
      </c>
      <c r="V363">
        <f>[1]发票导入!V363&amp;""</f>
      </c>
      <c r="W363">
        <f>[1]发票导入!W363&amp;""</f>
      </c>
      <c r="Y363">
        <f>[1]发票导入!Y363&amp;""</f>
      </c>
      <c r="AA363">
        <f>[1]发票导入!AA363&amp;""</f>
      </c>
      <c r="AB363">
        <f>[1]发票导入!AB363</f>
        <v>0</v>
      </c>
      <c r="AC363">
        <f>[1]发票导入!AC363</f>
        <v>0</v>
      </c>
      <c r="AE363" s="22">
        <f t="shared" si="0"/>
      </c>
      <c r="AI363">
        <f>[1]发票导入!AI363&amp;""</f>
      </c>
      <c r="AJ363">
        <f>[1]发票导入!AJ363&amp;""</f>
      </c>
      <c r="AK363">
        <f>[1]发票导入!AK363</f>
        <v>0</v>
      </c>
      <c r="AL363">
        <f>[1]发票导入!AL363</f>
        <v>0</v>
      </c>
      <c r="AM363">
        <f>[1]发票导入!AM363</f>
        <v>0</v>
      </c>
      <c r="AN363" s="22">
        <f t="shared" si="1"/>
        <v>0</v>
      </c>
      <c r="AO363" s="22">
        <f t="shared" si="2"/>
        <v>0</v>
      </c>
    </row>
    <row r="364">
      <c r="C364">
        <f>[1]发票导入!C364&amp;""</f>
      </c>
      <c r="D364">
        <f>[1]发票导入!D364&amp;""</f>
      </c>
      <c r="O364">
        <f>[1]发票导入!O364&amp;""</f>
      </c>
      <c r="T364">
        <f>[1]发票导入!T364</f>
      </c>
      <c r="U364">
        <f>[1]发票导入!U364&amp;""</f>
      </c>
      <c r="V364">
        <f>[1]发票导入!V364&amp;""</f>
      </c>
      <c r="W364">
        <f>[1]发票导入!W364&amp;""</f>
      </c>
      <c r="Y364">
        <f>[1]发票导入!Y364&amp;""</f>
      </c>
      <c r="AA364">
        <f>[1]发票导入!AA364&amp;""</f>
      </c>
      <c r="AB364">
        <f>[1]发票导入!AB364</f>
        <v>0</v>
      </c>
      <c r="AC364">
        <f>[1]发票导入!AC364</f>
        <v>0</v>
      </c>
      <c r="AE364" s="22">
        <f t="shared" si="0"/>
      </c>
      <c r="AI364">
        <f>[1]发票导入!AI364&amp;""</f>
      </c>
      <c r="AJ364">
        <f>[1]发票导入!AJ364&amp;""</f>
      </c>
      <c r="AK364">
        <f>[1]发票导入!AK364</f>
        <v>0</v>
      </c>
      <c r="AL364">
        <f>[1]发票导入!AL364</f>
        <v>0</v>
      </c>
      <c r="AM364">
        <f>[1]发票导入!AM364</f>
        <v>0</v>
      </c>
      <c r="AN364" s="22">
        <f t="shared" si="1"/>
        <v>0</v>
      </c>
      <c r="AO364" s="22">
        <f t="shared" si="2"/>
        <v>0</v>
      </c>
    </row>
    <row r="365">
      <c r="C365">
        <f>[1]发票导入!C365&amp;""</f>
      </c>
      <c r="D365">
        <f>[1]发票导入!D365&amp;""</f>
      </c>
      <c r="O365">
        <f>[1]发票导入!O365&amp;""</f>
      </c>
      <c r="T365">
        <f>[1]发票导入!T365</f>
      </c>
      <c r="U365">
        <f>[1]发票导入!U365&amp;""</f>
      </c>
      <c r="V365">
        <f>[1]发票导入!V365&amp;""</f>
      </c>
      <c r="W365">
        <f>[1]发票导入!W365&amp;""</f>
      </c>
      <c r="Y365">
        <f>[1]发票导入!Y365&amp;""</f>
      </c>
      <c r="AA365">
        <f>[1]发票导入!AA365&amp;""</f>
      </c>
      <c r="AB365">
        <f>[1]发票导入!AB365</f>
        <v>0</v>
      </c>
      <c r="AC365">
        <f>[1]发票导入!AC365</f>
        <v>0</v>
      </c>
      <c r="AE365" s="22">
        <f t="shared" si="0"/>
      </c>
      <c r="AI365">
        <f>[1]发票导入!AI365&amp;""</f>
      </c>
      <c r="AJ365">
        <f>[1]发票导入!AJ365&amp;""</f>
      </c>
      <c r="AK365">
        <f>[1]发票导入!AK365</f>
        <v>0</v>
      </c>
      <c r="AL365">
        <f>[1]发票导入!AL365</f>
        <v>0</v>
      </c>
      <c r="AM365">
        <f>[1]发票导入!AM365</f>
        <v>0</v>
      </c>
      <c r="AN365" s="22">
        <f t="shared" si="1"/>
        <v>0</v>
      </c>
      <c r="AO365" s="22">
        <f t="shared" si="2"/>
        <v>0</v>
      </c>
    </row>
    <row r="366">
      <c r="C366">
        <f>[1]发票导入!C366&amp;""</f>
      </c>
      <c r="D366">
        <f>[1]发票导入!D366&amp;""</f>
      </c>
      <c r="O366">
        <f>[1]发票导入!O366&amp;""</f>
      </c>
      <c r="T366">
        <f>[1]发票导入!T366</f>
      </c>
      <c r="U366">
        <f>[1]发票导入!U366&amp;""</f>
      </c>
      <c r="V366">
        <f>[1]发票导入!V366&amp;""</f>
      </c>
      <c r="W366">
        <f>[1]发票导入!W366&amp;""</f>
      </c>
      <c r="Y366">
        <f>[1]发票导入!Y366&amp;""</f>
      </c>
      <c r="AA366">
        <f>[1]发票导入!AA366&amp;""</f>
      </c>
      <c r="AB366">
        <f>[1]发票导入!AB366</f>
        <v>0</v>
      </c>
      <c r="AC366">
        <f>[1]发票导入!AC366</f>
        <v>0</v>
      </c>
      <c r="AE366" s="22">
        <f t="shared" si="0"/>
      </c>
      <c r="AI366">
        <f>[1]发票导入!AI366&amp;""</f>
      </c>
      <c r="AJ366">
        <f>[1]发票导入!AJ366&amp;""</f>
      </c>
      <c r="AK366">
        <f>[1]发票导入!AK366</f>
        <v>0</v>
      </c>
      <c r="AL366">
        <f>[1]发票导入!AL366</f>
        <v>0</v>
      </c>
      <c r="AM366">
        <f>[1]发票导入!AM366</f>
        <v>0</v>
      </c>
      <c r="AN366" s="22">
        <f t="shared" si="1"/>
        <v>0</v>
      </c>
      <c r="AO366" s="22">
        <f t="shared" si="2"/>
        <v>0</v>
      </c>
    </row>
    <row r="367">
      <c r="C367">
        <f>[1]发票导入!C367&amp;""</f>
      </c>
      <c r="D367">
        <f>[1]发票导入!D367&amp;""</f>
      </c>
      <c r="O367">
        <f>[1]发票导入!O367&amp;""</f>
      </c>
      <c r="T367">
        <f>[1]发票导入!T367</f>
      </c>
      <c r="U367">
        <f>[1]发票导入!U367&amp;""</f>
      </c>
      <c r="V367">
        <f>[1]发票导入!V367&amp;""</f>
      </c>
      <c r="W367">
        <f>[1]发票导入!W367&amp;""</f>
      </c>
      <c r="Y367">
        <f>[1]发票导入!Y367&amp;""</f>
      </c>
      <c r="AA367">
        <f>[1]发票导入!AA367&amp;""</f>
      </c>
      <c r="AB367">
        <f>[1]发票导入!AB367</f>
        <v>0</v>
      </c>
      <c r="AC367">
        <f>[1]发票导入!AC367</f>
        <v>0</v>
      </c>
      <c r="AE367" s="22">
        <f t="shared" si="0"/>
      </c>
      <c r="AI367">
        <f>[1]发票导入!AI367&amp;""</f>
      </c>
      <c r="AJ367">
        <f>[1]发票导入!AJ367&amp;""</f>
      </c>
      <c r="AK367">
        <f>[1]发票导入!AK367</f>
        <v>0</v>
      </c>
      <c r="AL367">
        <f>[1]发票导入!AL367</f>
        <v>0</v>
      </c>
      <c r="AM367">
        <f>[1]发票导入!AM367</f>
        <v>0</v>
      </c>
      <c r="AN367" s="22">
        <f t="shared" si="1"/>
        <v>0</v>
      </c>
      <c r="AO367" s="22">
        <f t="shared" si="2"/>
        <v>0</v>
      </c>
    </row>
    <row r="368">
      <c r="C368">
        <f>[1]发票导入!C368&amp;""</f>
      </c>
      <c r="D368">
        <f>[1]发票导入!D368&amp;""</f>
      </c>
      <c r="O368">
        <f>[1]发票导入!O368&amp;""</f>
      </c>
      <c r="T368">
        <f>[1]发票导入!T368</f>
      </c>
      <c r="U368">
        <f>[1]发票导入!U368&amp;""</f>
      </c>
      <c r="V368">
        <f>[1]发票导入!V368&amp;""</f>
      </c>
      <c r="W368">
        <f>[1]发票导入!W368&amp;""</f>
      </c>
      <c r="Y368">
        <f>[1]发票导入!Y368&amp;""</f>
      </c>
      <c r="AA368">
        <f>[1]发票导入!AA368&amp;""</f>
      </c>
      <c r="AB368">
        <f>[1]发票导入!AB368</f>
        <v>0</v>
      </c>
      <c r="AC368">
        <f>[1]发票导入!AC368</f>
        <v>0</v>
      </c>
      <c r="AE368" s="22">
        <f t="shared" si="0"/>
      </c>
      <c r="AI368">
        <f>[1]发票导入!AI368&amp;""</f>
      </c>
      <c r="AJ368">
        <f>[1]发票导入!AJ368&amp;""</f>
      </c>
      <c r="AK368">
        <f>[1]发票导入!AK368</f>
        <v>0</v>
      </c>
      <c r="AL368">
        <f>[1]发票导入!AL368</f>
        <v>0</v>
      </c>
      <c r="AM368">
        <f>[1]发票导入!AM368</f>
        <v>0</v>
      </c>
      <c r="AN368" s="22">
        <f t="shared" si="1"/>
        <v>0</v>
      </c>
      <c r="AO368" s="22">
        <f t="shared" si="2"/>
        <v>0</v>
      </c>
    </row>
    <row r="369">
      <c r="C369">
        <f>[1]发票导入!C369&amp;""</f>
      </c>
      <c r="D369">
        <f>[1]发票导入!D369&amp;""</f>
      </c>
      <c r="O369">
        <f>[1]发票导入!O369&amp;""</f>
      </c>
      <c r="T369">
        <f>[1]发票导入!T369</f>
      </c>
      <c r="U369">
        <f>[1]发票导入!U369&amp;""</f>
      </c>
      <c r="V369">
        <f>[1]发票导入!V369&amp;""</f>
      </c>
      <c r="W369">
        <f>[1]发票导入!W369&amp;""</f>
      </c>
      <c r="Y369">
        <f>[1]发票导入!Y369&amp;""</f>
      </c>
      <c r="AA369">
        <f>[1]发票导入!AA369&amp;""</f>
      </c>
      <c r="AB369">
        <f>[1]发票导入!AB369</f>
        <v>0</v>
      </c>
      <c r="AC369">
        <f>[1]发票导入!AC369</f>
        <v>0</v>
      </c>
      <c r="AE369" s="22">
        <f t="shared" si="0"/>
      </c>
      <c r="AI369">
        <f>[1]发票导入!AI369&amp;""</f>
      </c>
      <c r="AJ369">
        <f>[1]发票导入!AJ369&amp;""</f>
      </c>
      <c r="AK369">
        <f>[1]发票导入!AK369</f>
        <v>0</v>
      </c>
      <c r="AL369">
        <f>[1]发票导入!AL369</f>
        <v>0</v>
      </c>
      <c r="AM369">
        <f>[1]发票导入!AM369</f>
        <v>0</v>
      </c>
      <c r="AN369" s="22">
        <f t="shared" si="1"/>
        <v>0</v>
      </c>
      <c r="AO369" s="22">
        <f t="shared" si="2"/>
        <v>0</v>
      </c>
    </row>
    <row r="370">
      <c r="C370">
        <f>[1]发票导入!C370&amp;""</f>
      </c>
      <c r="D370">
        <f>[1]发票导入!D370&amp;""</f>
      </c>
      <c r="O370">
        <f>[1]发票导入!O370&amp;""</f>
      </c>
      <c r="T370">
        <f>[1]发票导入!T370</f>
      </c>
      <c r="U370">
        <f>[1]发票导入!U370&amp;""</f>
      </c>
      <c r="V370">
        <f>[1]发票导入!V370&amp;""</f>
      </c>
      <c r="W370">
        <f>[1]发票导入!W370&amp;""</f>
      </c>
      <c r="Y370">
        <f>[1]发票导入!Y370&amp;""</f>
      </c>
      <c r="AA370">
        <f>[1]发票导入!AA370&amp;""</f>
      </c>
      <c r="AB370">
        <f>[1]发票导入!AB370</f>
        <v>0</v>
      </c>
      <c r="AC370">
        <f>[1]发票导入!AC370</f>
        <v>0</v>
      </c>
      <c r="AE370" s="22">
        <f t="shared" si="0"/>
      </c>
      <c r="AI370">
        <f>[1]发票导入!AI370&amp;""</f>
      </c>
      <c r="AJ370">
        <f>[1]发票导入!AJ370&amp;""</f>
      </c>
      <c r="AK370">
        <f>[1]发票导入!AK370</f>
        <v>0</v>
      </c>
      <c r="AL370">
        <f>[1]发票导入!AL370</f>
        <v>0</v>
      </c>
      <c r="AM370">
        <f>[1]发票导入!AM370</f>
        <v>0</v>
      </c>
      <c r="AN370" s="22">
        <f t="shared" si="1"/>
        <v>0</v>
      </c>
      <c r="AO370" s="22">
        <f t="shared" si="2"/>
        <v>0</v>
      </c>
    </row>
    <row r="371">
      <c r="C371">
        <f>[1]发票导入!C371&amp;""</f>
      </c>
      <c r="D371">
        <f>[1]发票导入!D371&amp;""</f>
      </c>
      <c r="O371">
        <f>[1]发票导入!O371&amp;""</f>
      </c>
      <c r="T371">
        <f>[1]发票导入!T371</f>
      </c>
      <c r="U371">
        <f>[1]发票导入!U371&amp;""</f>
      </c>
      <c r="V371">
        <f>[1]发票导入!V371&amp;""</f>
      </c>
      <c r="W371">
        <f>[1]发票导入!W371&amp;""</f>
      </c>
      <c r="Y371">
        <f>[1]发票导入!Y371&amp;""</f>
      </c>
      <c r="AA371">
        <f>[1]发票导入!AA371&amp;""</f>
      </c>
      <c r="AB371">
        <f>[1]发票导入!AB371</f>
        <v>0</v>
      </c>
      <c r="AC371">
        <f>[1]发票导入!AC371</f>
        <v>0</v>
      </c>
      <c r="AE371" s="22">
        <f t="shared" si="0"/>
      </c>
      <c r="AI371">
        <f>[1]发票导入!AI371&amp;""</f>
      </c>
      <c r="AJ371">
        <f>[1]发票导入!AJ371&amp;""</f>
      </c>
      <c r="AK371">
        <f>[1]发票导入!AK371</f>
        <v>0</v>
      </c>
      <c r="AL371">
        <f>[1]发票导入!AL371</f>
        <v>0</v>
      </c>
      <c r="AM371">
        <f>[1]发票导入!AM371</f>
        <v>0</v>
      </c>
      <c r="AN371" s="22">
        <f t="shared" si="1"/>
        <v>0</v>
      </c>
      <c r="AO371" s="22">
        <f t="shared" si="2"/>
        <v>0</v>
      </c>
    </row>
    <row r="372">
      <c r="C372">
        <f>[1]发票导入!C372&amp;""</f>
      </c>
      <c r="D372">
        <f>[1]发票导入!D372&amp;""</f>
      </c>
      <c r="O372">
        <f>[1]发票导入!O372&amp;""</f>
      </c>
      <c r="T372">
        <f>[1]发票导入!T372</f>
      </c>
      <c r="U372">
        <f>[1]发票导入!U372&amp;""</f>
      </c>
      <c r="V372">
        <f>[1]发票导入!V372&amp;""</f>
      </c>
      <c r="W372">
        <f>[1]发票导入!W372&amp;""</f>
      </c>
      <c r="Y372">
        <f>[1]发票导入!Y372&amp;""</f>
      </c>
      <c r="AA372">
        <f>[1]发票导入!AA372&amp;""</f>
      </c>
      <c r="AB372">
        <f>[1]发票导入!AB372</f>
        <v>0</v>
      </c>
      <c r="AC372">
        <f>[1]发票导入!AC372</f>
        <v>0</v>
      </c>
      <c r="AE372" s="22">
        <f t="shared" si="0"/>
      </c>
      <c r="AI372">
        <f>[1]发票导入!AI372&amp;""</f>
      </c>
      <c r="AJ372">
        <f>[1]发票导入!AJ372&amp;""</f>
      </c>
      <c r="AK372">
        <f>[1]发票导入!AK372</f>
        <v>0</v>
      </c>
      <c r="AL372">
        <f>[1]发票导入!AL372</f>
        <v>0</v>
      </c>
      <c r="AM372">
        <f>[1]发票导入!AM372</f>
        <v>0</v>
      </c>
      <c r="AN372" s="22">
        <f t="shared" si="1"/>
        <v>0</v>
      </c>
      <c r="AO372" s="22">
        <f t="shared" si="2"/>
        <v>0</v>
      </c>
    </row>
    <row r="373">
      <c r="C373">
        <f>[1]发票导入!C373&amp;""</f>
      </c>
      <c r="D373">
        <f>[1]发票导入!D373&amp;""</f>
      </c>
      <c r="O373">
        <f>[1]发票导入!O373&amp;""</f>
      </c>
      <c r="T373">
        <f>[1]发票导入!T373</f>
      </c>
      <c r="U373">
        <f>[1]发票导入!U373&amp;""</f>
      </c>
      <c r="V373">
        <f>[1]发票导入!V373&amp;""</f>
      </c>
      <c r="W373">
        <f>[1]发票导入!W373&amp;""</f>
      </c>
      <c r="Y373">
        <f>[1]发票导入!Y373&amp;""</f>
      </c>
      <c r="AA373">
        <f>[1]发票导入!AA373&amp;""</f>
      </c>
      <c r="AB373">
        <f>[1]发票导入!AB373</f>
        <v>0</v>
      </c>
      <c r="AC373">
        <f>[1]发票导入!AC373</f>
        <v>0</v>
      </c>
      <c r="AE373" s="22">
        <f t="shared" si="0"/>
      </c>
      <c r="AI373">
        <f>[1]发票导入!AI373&amp;""</f>
      </c>
      <c r="AJ373">
        <f>[1]发票导入!AJ373&amp;""</f>
      </c>
      <c r="AK373">
        <f>[1]发票导入!AK373</f>
        <v>0</v>
      </c>
      <c r="AL373">
        <f>[1]发票导入!AL373</f>
        <v>0</v>
      </c>
      <c r="AM373">
        <f>[1]发票导入!AM373</f>
        <v>0</v>
      </c>
      <c r="AN373" s="22">
        <f t="shared" si="1"/>
        <v>0</v>
      </c>
      <c r="AO373" s="22">
        <f t="shared" si="2"/>
        <v>0</v>
      </c>
    </row>
    <row r="374">
      <c r="C374">
        <f>[1]发票导入!C374&amp;""</f>
      </c>
      <c r="D374">
        <f>[1]发票导入!D374&amp;""</f>
      </c>
      <c r="O374">
        <f>[1]发票导入!O374&amp;""</f>
      </c>
      <c r="T374">
        <f>[1]发票导入!T374</f>
      </c>
      <c r="U374">
        <f>[1]发票导入!U374&amp;""</f>
      </c>
      <c r="V374">
        <f>[1]发票导入!V374&amp;""</f>
      </c>
      <c r="W374">
        <f>[1]发票导入!W374&amp;""</f>
      </c>
      <c r="Y374">
        <f>[1]发票导入!Y374&amp;""</f>
      </c>
      <c r="AA374">
        <f>[1]发票导入!AA374&amp;""</f>
      </c>
      <c r="AB374">
        <f>[1]发票导入!AB374</f>
        <v>0</v>
      </c>
      <c r="AC374">
        <f>[1]发票导入!AC374</f>
        <v>0</v>
      </c>
      <c r="AE374" s="22">
        <f t="shared" si="0"/>
      </c>
      <c r="AI374">
        <f>[1]发票导入!AI374&amp;""</f>
      </c>
      <c r="AJ374">
        <f>[1]发票导入!AJ374&amp;""</f>
      </c>
      <c r="AK374">
        <f>[1]发票导入!AK374</f>
        <v>0</v>
      </c>
      <c r="AL374">
        <f>[1]发票导入!AL374</f>
        <v>0</v>
      </c>
      <c r="AM374">
        <f>[1]发票导入!AM374</f>
        <v>0</v>
      </c>
      <c r="AN374" s="22">
        <f t="shared" si="1"/>
        <v>0</v>
      </c>
      <c r="AO374" s="22">
        <f t="shared" si="2"/>
        <v>0</v>
      </c>
    </row>
    <row r="375">
      <c r="C375">
        <f>[1]发票导入!C375&amp;""</f>
      </c>
      <c r="D375">
        <f>[1]发票导入!D375&amp;""</f>
      </c>
      <c r="O375">
        <f>[1]发票导入!O375&amp;""</f>
      </c>
      <c r="T375">
        <f>[1]发票导入!T375</f>
      </c>
      <c r="U375">
        <f>[1]发票导入!U375&amp;""</f>
      </c>
      <c r="V375">
        <f>[1]发票导入!V375&amp;""</f>
      </c>
      <c r="W375">
        <f>[1]发票导入!W375&amp;""</f>
      </c>
      <c r="Y375">
        <f>[1]发票导入!Y375&amp;""</f>
      </c>
      <c r="AA375">
        <f>[1]发票导入!AA375&amp;""</f>
      </c>
      <c r="AB375">
        <f>[1]发票导入!AB375</f>
        <v>0</v>
      </c>
      <c r="AC375">
        <f>[1]发票导入!AC375</f>
        <v>0</v>
      </c>
      <c r="AE375" s="22">
        <f t="shared" si="0"/>
      </c>
      <c r="AI375">
        <f>[1]发票导入!AI375&amp;""</f>
      </c>
      <c r="AJ375">
        <f>[1]发票导入!AJ375&amp;""</f>
      </c>
      <c r="AK375">
        <f>[1]发票导入!AK375</f>
        <v>0</v>
      </c>
      <c r="AL375">
        <f>[1]发票导入!AL375</f>
        <v>0</v>
      </c>
      <c r="AM375">
        <f>[1]发票导入!AM375</f>
        <v>0</v>
      </c>
      <c r="AN375" s="22">
        <f t="shared" si="1"/>
        <v>0</v>
      </c>
      <c r="AO375" s="22">
        <f t="shared" si="2"/>
        <v>0</v>
      </c>
    </row>
    <row r="376">
      <c r="C376">
        <f>[1]发票导入!C376&amp;""</f>
      </c>
      <c r="D376">
        <f>[1]发票导入!D376&amp;""</f>
      </c>
      <c r="O376">
        <f>[1]发票导入!O376&amp;""</f>
      </c>
      <c r="T376">
        <f>[1]发票导入!T376</f>
      </c>
      <c r="U376">
        <f>[1]发票导入!U376&amp;""</f>
      </c>
      <c r="V376">
        <f>[1]发票导入!V376&amp;""</f>
      </c>
      <c r="W376">
        <f>[1]发票导入!W376&amp;""</f>
      </c>
      <c r="Y376">
        <f>[1]发票导入!Y376&amp;""</f>
      </c>
      <c r="AA376">
        <f>[1]发票导入!AA376&amp;""</f>
      </c>
      <c r="AB376">
        <f>[1]发票导入!AB376</f>
        <v>0</v>
      </c>
      <c r="AC376">
        <f>[1]发票导入!AC376</f>
        <v>0</v>
      </c>
      <c r="AE376" s="22">
        <f t="shared" si="0"/>
      </c>
      <c r="AI376">
        <f>[1]发票导入!AI376&amp;""</f>
      </c>
      <c r="AJ376">
        <f>[1]发票导入!AJ376&amp;""</f>
      </c>
      <c r="AK376">
        <f>[1]发票导入!AK376</f>
        <v>0</v>
      </c>
      <c r="AL376">
        <f>[1]发票导入!AL376</f>
        <v>0</v>
      </c>
      <c r="AM376">
        <f>[1]发票导入!AM376</f>
        <v>0</v>
      </c>
      <c r="AN376" s="22">
        <f t="shared" si="1"/>
        <v>0</v>
      </c>
      <c r="AO376" s="22">
        <f t="shared" si="2"/>
        <v>0</v>
      </c>
    </row>
    <row r="377">
      <c r="C377">
        <f>[1]发票导入!C377&amp;""</f>
      </c>
      <c r="D377">
        <f>[1]发票导入!D377&amp;""</f>
      </c>
      <c r="O377">
        <f>[1]发票导入!O377&amp;""</f>
      </c>
      <c r="T377">
        <f>[1]发票导入!T377</f>
      </c>
      <c r="U377">
        <f>[1]发票导入!U377&amp;""</f>
      </c>
      <c r="V377">
        <f>[1]发票导入!V377&amp;""</f>
      </c>
      <c r="W377">
        <f>[1]发票导入!W377&amp;""</f>
      </c>
      <c r="Y377">
        <f>[1]发票导入!Y377&amp;""</f>
      </c>
      <c r="AA377">
        <f>[1]发票导入!AA377&amp;""</f>
      </c>
      <c r="AB377">
        <f>[1]发票导入!AB377</f>
        <v>0</v>
      </c>
      <c r="AC377">
        <f>[1]发票导入!AC377</f>
        <v>0</v>
      </c>
      <c r="AE377" s="22">
        <f t="shared" si="0"/>
      </c>
      <c r="AI377">
        <f>[1]发票导入!AI377&amp;""</f>
      </c>
      <c r="AJ377">
        <f>[1]发票导入!AJ377&amp;""</f>
      </c>
      <c r="AK377">
        <f>[1]发票导入!AK377</f>
        <v>0</v>
      </c>
      <c r="AL377">
        <f>[1]发票导入!AL377</f>
        <v>0</v>
      </c>
      <c r="AM377">
        <f>[1]发票导入!AM377</f>
        <v>0</v>
      </c>
      <c r="AN377" s="22">
        <f t="shared" si="1"/>
        <v>0</v>
      </c>
      <c r="AO377" s="22">
        <f t="shared" si="2"/>
        <v>0</v>
      </c>
    </row>
    <row r="378">
      <c r="C378">
        <f>[1]发票导入!C378&amp;""</f>
      </c>
      <c r="D378">
        <f>[1]发票导入!D378&amp;""</f>
      </c>
      <c r="O378">
        <f>[1]发票导入!O378&amp;""</f>
      </c>
      <c r="T378">
        <f>[1]发票导入!T378</f>
      </c>
      <c r="U378">
        <f>[1]发票导入!U378&amp;""</f>
      </c>
      <c r="V378">
        <f>[1]发票导入!V378&amp;""</f>
      </c>
      <c r="W378">
        <f>[1]发票导入!W378&amp;""</f>
      </c>
      <c r="Y378">
        <f>[1]发票导入!Y378&amp;""</f>
      </c>
      <c r="AA378">
        <f>[1]发票导入!AA378&amp;""</f>
      </c>
      <c r="AB378">
        <f>[1]发票导入!AB378</f>
        <v>0</v>
      </c>
      <c r="AC378">
        <f>[1]发票导入!AC378</f>
        <v>0</v>
      </c>
      <c r="AE378" s="22">
        <f t="shared" si="0"/>
      </c>
      <c r="AI378">
        <f>[1]发票导入!AI378&amp;""</f>
      </c>
      <c r="AJ378">
        <f>[1]发票导入!AJ378&amp;""</f>
      </c>
      <c r="AK378">
        <f>[1]发票导入!AK378</f>
        <v>0</v>
      </c>
      <c r="AL378">
        <f>[1]发票导入!AL378</f>
        <v>0</v>
      </c>
      <c r="AM378">
        <f>[1]发票导入!AM378</f>
        <v>0</v>
      </c>
      <c r="AN378" s="22">
        <f t="shared" si="1"/>
        <v>0</v>
      </c>
      <c r="AO378" s="22">
        <f t="shared" si="2"/>
        <v>0</v>
      </c>
    </row>
    <row r="379">
      <c r="C379">
        <f>[1]发票导入!C379&amp;""</f>
      </c>
      <c r="D379">
        <f>[1]发票导入!D379&amp;""</f>
      </c>
      <c r="O379">
        <f>[1]发票导入!O379&amp;""</f>
      </c>
      <c r="T379">
        <f>[1]发票导入!T379</f>
      </c>
      <c r="U379">
        <f>[1]发票导入!U379&amp;""</f>
      </c>
      <c r="V379">
        <f>[1]发票导入!V379&amp;""</f>
      </c>
      <c r="W379">
        <f>[1]发票导入!W379&amp;""</f>
      </c>
      <c r="Y379">
        <f>[1]发票导入!Y379&amp;""</f>
      </c>
      <c r="AA379">
        <f>[1]发票导入!AA379&amp;""</f>
      </c>
      <c r="AB379">
        <f>[1]发票导入!AB379</f>
        <v>0</v>
      </c>
      <c r="AC379">
        <f>[1]发票导入!AC379</f>
        <v>0</v>
      </c>
      <c r="AE379" s="22">
        <f t="shared" si="0"/>
      </c>
      <c r="AI379">
        <f>[1]发票导入!AI379&amp;""</f>
      </c>
      <c r="AJ379">
        <f>[1]发票导入!AJ379&amp;""</f>
      </c>
      <c r="AK379">
        <f>[1]发票导入!AK379</f>
        <v>0</v>
      </c>
      <c r="AL379">
        <f>[1]发票导入!AL379</f>
        <v>0</v>
      </c>
      <c r="AM379">
        <f>[1]发票导入!AM379</f>
        <v>0</v>
      </c>
      <c r="AN379" s="22">
        <f t="shared" si="1"/>
        <v>0</v>
      </c>
      <c r="AO379" s="22">
        <f t="shared" si="2"/>
        <v>0</v>
      </c>
    </row>
    <row r="380">
      <c r="C380">
        <f>[1]发票导入!C380&amp;""</f>
      </c>
      <c r="D380">
        <f>[1]发票导入!D380&amp;""</f>
      </c>
      <c r="O380">
        <f>[1]发票导入!O380&amp;""</f>
      </c>
      <c r="T380">
        <f>[1]发票导入!T380</f>
      </c>
      <c r="U380">
        <f>[1]发票导入!U380&amp;""</f>
      </c>
      <c r="V380">
        <f>[1]发票导入!V380&amp;""</f>
      </c>
      <c r="W380">
        <f>[1]发票导入!W380&amp;""</f>
      </c>
      <c r="Y380">
        <f>[1]发票导入!Y380&amp;""</f>
      </c>
      <c r="AA380">
        <f>[1]发票导入!AA380&amp;""</f>
      </c>
      <c r="AB380">
        <f>[1]发票导入!AB380</f>
        <v>0</v>
      </c>
      <c r="AC380">
        <f>[1]发票导入!AC380</f>
        <v>0</v>
      </c>
      <c r="AE380" s="22">
        <f t="shared" si="0"/>
      </c>
      <c r="AI380">
        <f>[1]发票导入!AI380&amp;""</f>
      </c>
      <c r="AJ380">
        <f>[1]发票导入!AJ380&amp;""</f>
      </c>
      <c r="AK380">
        <f>[1]发票导入!AK380</f>
        <v>0</v>
      </c>
      <c r="AL380">
        <f>[1]发票导入!AL380</f>
        <v>0</v>
      </c>
      <c r="AM380">
        <f>[1]发票导入!AM380</f>
        <v>0</v>
      </c>
      <c r="AN380" s="22">
        <f t="shared" si="1"/>
        <v>0</v>
      </c>
      <c r="AO380" s="22">
        <f t="shared" si="2"/>
        <v>0</v>
      </c>
    </row>
    <row r="381">
      <c r="C381">
        <f>[1]发票导入!C381&amp;""</f>
      </c>
      <c r="D381">
        <f>[1]发票导入!D381&amp;""</f>
      </c>
      <c r="O381">
        <f>[1]发票导入!O381&amp;""</f>
      </c>
      <c r="T381">
        <f>[1]发票导入!T381</f>
      </c>
      <c r="U381">
        <f>[1]发票导入!U381&amp;""</f>
      </c>
      <c r="V381">
        <f>[1]发票导入!V381&amp;""</f>
      </c>
      <c r="W381">
        <f>[1]发票导入!W381&amp;""</f>
      </c>
      <c r="Y381">
        <f>[1]发票导入!Y381&amp;""</f>
      </c>
      <c r="AA381">
        <f>[1]发票导入!AA381&amp;""</f>
      </c>
      <c r="AB381">
        <f>[1]发票导入!AB381</f>
        <v>0</v>
      </c>
      <c r="AC381">
        <f>[1]发票导入!AC381</f>
        <v>0</v>
      </c>
      <c r="AE381" s="22">
        <f t="shared" si="0"/>
      </c>
      <c r="AI381">
        <f>[1]发票导入!AI381&amp;""</f>
      </c>
      <c r="AJ381">
        <f>[1]发票导入!AJ381&amp;""</f>
      </c>
      <c r="AK381">
        <f>[1]发票导入!AK381</f>
        <v>0</v>
      </c>
      <c r="AL381">
        <f>[1]发票导入!AL381</f>
        <v>0</v>
      </c>
      <c r="AM381">
        <f>[1]发票导入!AM381</f>
        <v>0</v>
      </c>
      <c r="AN381" s="22">
        <f t="shared" si="1"/>
        <v>0</v>
      </c>
      <c r="AO381" s="22">
        <f t="shared" si="2"/>
        <v>0</v>
      </c>
    </row>
    <row r="382">
      <c r="C382">
        <f>[1]发票导入!C382&amp;""</f>
      </c>
      <c r="D382">
        <f>[1]发票导入!D382&amp;""</f>
      </c>
      <c r="O382">
        <f>[1]发票导入!O382&amp;""</f>
      </c>
      <c r="T382">
        <f>[1]发票导入!T382</f>
      </c>
      <c r="U382">
        <f>[1]发票导入!U382&amp;""</f>
      </c>
      <c r="V382">
        <f>[1]发票导入!V382&amp;""</f>
      </c>
      <c r="W382">
        <f>[1]发票导入!W382&amp;""</f>
      </c>
      <c r="Y382">
        <f>[1]发票导入!Y382&amp;""</f>
      </c>
      <c r="AA382">
        <f>[1]发票导入!AA382&amp;""</f>
      </c>
      <c r="AB382">
        <f>[1]发票导入!AB382</f>
        <v>0</v>
      </c>
      <c r="AC382">
        <f>[1]发票导入!AC382</f>
        <v>0</v>
      </c>
      <c r="AE382" s="22">
        <f t="shared" si="0"/>
      </c>
      <c r="AI382">
        <f>[1]发票导入!AI382&amp;""</f>
      </c>
      <c r="AJ382">
        <f>[1]发票导入!AJ382&amp;""</f>
      </c>
      <c r="AK382">
        <f>[1]发票导入!AK382</f>
        <v>0</v>
      </c>
      <c r="AL382">
        <f>[1]发票导入!AL382</f>
        <v>0</v>
      </c>
      <c r="AM382">
        <f>[1]发票导入!AM382</f>
        <v>0</v>
      </c>
      <c r="AN382" s="22">
        <f t="shared" si="1"/>
        <v>0</v>
      </c>
      <c r="AO382" s="22">
        <f t="shared" si="2"/>
        <v>0</v>
      </c>
    </row>
    <row r="383">
      <c r="C383">
        <f>[1]发票导入!C383&amp;""</f>
      </c>
      <c r="D383">
        <f>[1]发票导入!D383&amp;""</f>
      </c>
      <c r="O383">
        <f>[1]发票导入!O383&amp;""</f>
      </c>
      <c r="T383">
        <f>[1]发票导入!T383</f>
      </c>
      <c r="U383">
        <f>[1]发票导入!U383&amp;""</f>
      </c>
      <c r="V383">
        <f>[1]发票导入!V383&amp;""</f>
      </c>
      <c r="W383">
        <f>[1]发票导入!W383&amp;""</f>
      </c>
      <c r="Y383">
        <f>[1]发票导入!Y383&amp;""</f>
      </c>
      <c r="AA383">
        <f>[1]发票导入!AA383&amp;""</f>
      </c>
      <c r="AB383">
        <f>[1]发票导入!AB383</f>
        <v>0</v>
      </c>
      <c r="AC383">
        <f>[1]发票导入!AC383</f>
        <v>0</v>
      </c>
      <c r="AE383" s="22">
        <f t="shared" si="0"/>
      </c>
      <c r="AI383">
        <f>[1]发票导入!AI383&amp;""</f>
      </c>
      <c r="AJ383">
        <f>[1]发票导入!AJ383&amp;""</f>
      </c>
      <c r="AK383">
        <f>[1]发票导入!AK383</f>
        <v>0</v>
      </c>
      <c r="AL383">
        <f>[1]发票导入!AL383</f>
        <v>0</v>
      </c>
      <c r="AM383">
        <f>[1]发票导入!AM383</f>
        <v>0</v>
      </c>
      <c r="AN383" s="22">
        <f t="shared" si="1"/>
        <v>0</v>
      </c>
      <c r="AO383" s="22">
        <f t="shared" si="2"/>
        <v>0</v>
      </c>
    </row>
    <row r="384">
      <c r="C384">
        <f>[1]发票导入!C384&amp;""</f>
      </c>
      <c r="D384">
        <f>[1]发票导入!D384&amp;""</f>
      </c>
      <c r="O384">
        <f>[1]发票导入!O384&amp;""</f>
      </c>
      <c r="T384">
        <f>[1]发票导入!T384</f>
      </c>
      <c r="U384">
        <f>[1]发票导入!U384&amp;""</f>
      </c>
      <c r="V384">
        <f>[1]发票导入!V384&amp;""</f>
      </c>
      <c r="W384">
        <f>[1]发票导入!W384&amp;""</f>
      </c>
      <c r="Y384">
        <f>[1]发票导入!Y384&amp;""</f>
      </c>
      <c r="AA384">
        <f>[1]发票导入!AA384&amp;""</f>
      </c>
      <c r="AB384">
        <f>[1]发票导入!AB384</f>
        <v>0</v>
      </c>
      <c r="AC384">
        <f>[1]发票导入!AC384</f>
        <v>0</v>
      </c>
      <c r="AE384" s="22">
        <f t="shared" si="0"/>
      </c>
      <c r="AI384">
        <f>[1]发票导入!AI384&amp;""</f>
      </c>
      <c r="AJ384">
        <f>[1]发票导入!AJ384&amp;""</f>
      </c>
      <c r="AK384">
        <f>[1]发票导入!AK384</f>
        <v>0</v>
      </c>
      <c r="AL384">
        <f>[1]发票导入!AL384</f>
        <v>0</v>
      </c>
      <c r="AM384">
        <f>[1]发票导入!AM384</f>
        <v>0</v>
      </c>
      <c r="AN384" s="22">
        <f t="shared" si="1"/>
        <v>0</v>
      </c>
      <c r="AO384" s="22">
        <f t="shared" si="2"/>
        <v>0</v>
      </c>
    </row>
    <row r="385">
      <c r="C385">
        <f>[1]发票导入!C385&amp;""</f>
      </c>
      <c r="D385">
        <f>[1]发票导入!D385&amp;""</f>
      </c>
      <c r="O385">
        <f>[1]发票导入!O385&amp;""</f>
      </c>
      <c r="T385">
        <f>[1]发票导入!T385</f>
      </c>
      <c r="U385">
        <f>[1]发票导入!U385&amp;""</f>
      </c>
      <c r="V385">
        <f>[1]发票导入!V385&amp;""</f>
      </c>
      <c r="W385">
        <f>[1]发票导入!W385&amp;""</f>
      </c>
      <c r="Y385">
        <f>[1]发票导入!Y385&amp;""</f>
      </c>
      <c r="AA385">
        <f>[1]发票导入!AA385&amp;""</f>
      </c>
      <c r="AB385">
        <f>[1]发票导入!AB385</f>
        <v>0</v>
      </c>
      <c r="AC385">
        <f>[1]发票导入!AC385</f>
        <v>0</v>
      </c>
      <c r="AE385" s="22">
        <f t="shared" si="0"/>
      </c>
      <c r="AI385">
        <f>[1]发票导入!AI385&amp;""</f>
      </c>
      <c r="AJ385">
        <f>[1]发票导入!AJ385&amp;""</f>
      </c>
      <c r="AK385">
        <f>[1]发票导入!AK385</f>
        <v>0</v>
      </c>
      <c r="AL385">
        <f>[1]发票导入!AL385</f>
        <v>0</v>
      </c>
      <c r="AM385">
        <f>[1]发票导入!AM385</f>
        <v>0</v>
      </c>
      <c r="AN385" s="22">
        <f t="shared" si="1"/>
        <v>0</v>
      </c>
      <c r="AO385" s="22">
        <f t="shared" si="2"/>
        <v>0</v>
      </c>
    </row>
    <row r="386">
      <c r="C386">
        <f>[1]发票导入!C386&amp;""</f>
      </c>
      <c r="D386">
        <f>[1]发票导入!D386&amp;""</f>
      </c>
      <c r="O386">
        <f>[1]发票导入!O386&amp;""</f>
      </c>
      <c r="T386">
        <f>[1]发票导入!T386</f>
      </c>
      <c r="U386">
        <f>[1]发票导入!U386&amp;""</f>
      </c>
      <c r="V386">
        <f>[1]发票导入!V386&amp;""</f>
      </c>
      <c r="W386">
        <f>[1]发票导入!W386&amp;""</f>
      </c>
      <c r="Y386">
        <f>[1]发票导入!Y386&amp;""</f>
      </c>
      <c r="AA386">
        <f>[1]发票导入!AA386&amp;""</f>
      </c>
      <c r="AB386">
        <f>[1]发票导入!AB386</f>
        <v>0</v>
      </c>
      <c r="AC386">
        <f>[1]发票导入!AC386</f>
        <v>0</v>
      </c>
      <c r="AE386" s="22">
        <f t="shared" si="0"/>
      </c>
      <c r="AI386">
        <f>[1]发票导入!AI386&amp;""</f>
      </c>
      <c r="AJ386">
        <f>[1]发票导入!AJ386&amp;""</f>
      </c>
      <c r="AK386">
        <f>[1]发票导入!AK386</f>
        <v>0</v>
      </c>
      <c r="AL386">
        <f>[1]发票导入!AL386</f>
        <v>0</v>
      </c>
      <c r="AM386">
        <f>[1]发票导入!AM386</f>
        <v>0</v>
      </c>
      <c r="AN386" s="22">
        <f t="shared" si="1"/>
        <v>0</v>
      </c>
      <c r="AO386" s="22">
        <f t="shared" si="2"/>
        <v>0</v>
      </c>
    </row>
    <row r="387">
      <c r="C387">
        <f>[1]发票导入!C387&amp;""</f>
      </c>
      <c r="D387">
        <f>[1]发票导入!D387&amp;""</f>
      </c>
      <c r="O387">
        <f>[1]发票导入!O387&amp;""</f>
      </c>
      <c r="T387">
        <f>[1]发票导入!T387</f>
      </c>
      <c r="U387">
        <f>[1]发票导入!U387&amp;""</f>
      </c>
      <c r="V387">
        <f>[1]发票导入!V387&amp;""</f>
      </c>
      <c r="W387">
        <f>[1]发票导入!W387&amp;""</f>
      </c>
      <c r="Y387">
        <f>[1]发票导入!Y387&amp;""</f>
      </c>
      <c r="AA387">
        <f>[1]发票导入!AA387&amp;""</f>
      </c>
      <c r="AB387">
        <f>[1]发票导入!AB387</f>
        <v>0</v>
      </c>
      <c r="AC387">
        <f>[1]发票导入!AC387</f>
        <v>0</v>
      </c>
      <c r="AE387" s="22">
        <f t="shared" si="0"/>
      </c>
      <c r="AI387">
        <f>[1]发票导入!AI387&amp;""</f>
      </c>
      <c r="AJ387">
        <f>[1]发票导入!AJ387&amp;""</f>
      </c>
      <c r="AK387">
        <f>[1]发票导入!AK387</f>
        <v>0</v>
      </c>
      <c r="AL387">
        <f>[1]发票导入!AL387</f>
        <v>0</v>
      </c>
      <c r="AM387">
        <f>[1]发票导入!AM387</f>
        <v>0</v>
      </c>
      <c r="AN387" s="22">
        <f t="shared" si="1"/>
        <v>0</v>
      </c>
      <c r="AO387" s="22">
        <f t="shared" si="2"/>
        <v>0</v>
      </c>
    </row>
    <row r="388">
      <c r="C388">
        <f>[1]发票导入!C388&amp;""</f>
      </c>
      <c r="D388">
        <f>[1]发票导入!D388&amp;""</f>
      </c>
      <c r="O388">
        <f>[1]发票导入!O388&amp;""</f>
      </c>
      <c r="T388">
        <f>[1]发票导入!T388</f>
      </c>
      <c r="U388">
        <f>[1]发票导入!U388&amp;""</f>
      </c>
      <c r="V388">
        <f>[1]发票导入!V388&amp;""</f>
      </c>
      <c r="W388">
        <f>[1]发票导入!W388&amp;""</f>
      </c>
      <c r="Y388">
        <f>[1]发票导入!Y388&amp;""</f>
      </c>
      <c r="AA388">
        <f>[1]发票导入!AA388&amp;""</f>
      </c>
      <c r="AB388">
        <f>[1]发票导入!AB388</f>
        <v>0</v>
      </c>
      <c r="AC388">
        <f>[1]发票导入!AC388</f>
        <v>0</v>
      </c>
      <c r="AE388" s="22">
        <f t="shared" si="0"/>
      </c>
      <c r="AI388">
        <f>[1]发票导入!AI388&amp;""</f>
      </c>
      <c r="AJ388">
        <f>[1]发票导入!AJ388&amp;""</f>
      </c>
      <c r="AK388">
        <f>[1]发票导入!AK388</f>
        <v>0</v>
      </c>
      <c r="AL388">
        <f>[1]发票导入!AL388</f>
        <v>0</v>
      </c>
      <c r="AM388">
        <f>[1]发票导入!AM388</f>
        <v>0</v>
      </c>
      <c r="AN388" s="22">
        <f t="shared" si="1"/>
        <v>0</v>
      </c>
      <c r="AO388" s="22">
        <f t="shared" si="2"/>
        <v>0</v>
      </c>
    </row>
    <row r="389">
      <c r="C389">
        <f>[1]发票导入!C389&amp;""</f>
      </c>
      <c r="D389">
        <f>[1]发票导入!D389&amp;""</f>
      </c>
      <c r="O389">
        <f>[1]发票导入!O389&amp;""</f>
      </c>
      <c r="T389">
        <f>[1]发票导入!T389</f>
      </c>
      <c r="U389">
        <f>[1]发票导入!U389&amp;""</f>
      </c>
      <c r="V389">
        <f>[1]发票导入!V389&amp;""</f>
      </c>
      <c r="W389">
        <f>[1]发票导入!W389&amp;""</f>
      </c>
      <c r="Y389">
        <f>[1]发票导入!Y389&amp;""</f>
      </c>
      <c r="AA389">
        <f>[1]发票导入!AA389&amp;""</f>
      </c>
      <c r="AB389">
        <f>[1]发票导入!AB389</f>
        <v>0</v>
      </c>
      <c r="AC389">
        <f>[1]发票导入!AC389</f>
        <v>0</v>
      </c>
      <c r="AE389" s="22">
        <f t="shared" si="0"/>
      </c>
      <c r="AI389">
        <f>[1]发票导入!AI389&amp;""</f>
      </c>
      <c r="AJ389">
        <f>[1]发票导入!AJ389&amp;""</f>
      </c>
      <c r="AK389">
        <f>[1]发票导入!AK389</f>
        <v>0</v>
      </c>
      <c r="AL389">
        <f>[1]发票导入!AL389</f>
        <v>0</v>
      </c>
      <c r="AM389">
        <f>[1]发票导入!AM389</f>
        <v>0</v>
      </c>
      <c r="AN389" s="22">
        <f t="shared" si="1"/>
        <v>0</v>
      </c>
      <c r="AO389" s="22">
        <f t="shared" si="2"/>
        <v>0</v>
      </c>
    </row>
    <row r="390">
      <c r="C390">
        <f>[1]发票导入!C390&amp;""</f>
      </c>
      <c r="D390">
        <f>[1]发票导入!D390&amp;""</f>
      </c>
      <c r="O390">
        <f>[1]发票导入!O390&amp;""</f>
      </c>
      <c r="T390">
        <f>[1]发票导入!T390</f>
      </c>
      <c r="U390">
        <f>[1]发票导入!U390&amp;""</f>
      </c>
      <c r="V390">
        <f>[1]发票导入!V390&amp;""</f>
      </c>
      <c r="W390">
        <f>[1]发票导入!W390&amp;""</f>
      </c>
      <c r="Y390">
        <f>[1]发票导入!Y390&amp;""</f>
      </c>
      <c r="AA390">
        <f>[1]发票导入!AA390&amp;""</f>
      </c>
      <c r="AB390">
        <f>[1]发票导入!AB390</f>
        <v>0</v>
      </c>
      <c r="AC390">
        <f>[1]发票导入!AC390</f>
        <v>0</v>
      </c>
      <c r="AE390" s="22">
        <f t="shared" si="0"/>
      </c>
      <c r="AI390">
        <f>[1]发票导入!AI390&amp;""</f>
      </c>
      <c r="AJ390">
        <f>[1]发票导入!AJ390&amp;""</f>
      </c>
      <c r="AK390">
        <f>[1]发票导入!AK390</f>
        <v>0</v>
      </c>
      <c r="AL390">
        <f>[1]发票导入!AL390</f>
        <v>0</v>
      </c>
      <c r="AM390">
        <f>[1]发票导入!AM390</f>
        <v>0</v>
      </c>
      <c r="AN390" s="22">
        <f t="shared" si="1"/>
        <v>0</v>
      </c>
      <c r="AO390" s="22">
        <f t="shared" si="2"/>
        <v>0</v>
      </c>
    </row>
    <row r="391">
      <c r="C391">
        <f>[1]发票导入!C391&amp;""</f>
      </c>
      <c r="D391">
        <f>[1]发票导入!D391&amp;""</f>
      </c>
      <c r="O391">
        <f>[1]发票导入!O391&amp;""</f>
      </c>
      <c r="T391">
        <f>[1]发票导入!T391</f>
      </c>
      <c r="U391">
        <f>[1]发票导入!U391&amp;""</f>
      </c>
      <c r="V391">
        <f>[1]发票导入!V391&amp;""</f>
      </c>
      <c r="W391">
        <f>[1]发票导入!W391&amp;""</f>
      </c>
      <c r="Y391">
        <f>[1]发票导入!Y391&amp;""</f>
      </c>
      <c r="AA391">
        <f>[1]发票导入!AA391&amp;""</f>
      </c>
      <c r="AB391">
        <f>[1]发票导入!AB391</f>
        <v>0</v>
      </c>
      <c r="AC391">
        <f>[1]发票导入!AC391</f>
        <v>0</v>
      </c>
      <c r="AE391" s="22">
        <f t="shared" si="0"/>
      </c>
      <c r="AI391">
        <f>[1]发票导入!AI391&amp;""</f>
      </c>
      <c r="AJ391">
        <f>[1]发票导入!AJ391&amp;""</f>
      </c>
      <c r="AK391">
        <f>[1]发票导入!AK391</f>
        <v>0</v>
      </c>
      <c r="AL391">
        <f>[1]发票导入!AL391</f>
        <v>0</v>
      </c>
      <c r="AM391">
        <f>[1]发票导入!AM391</f>
        <v>0</v>
      </c>
      <c r="AN391" s="22">
        <f t="shared" si="1"/>
        <v>0</v>
      </c>
      <c r="AO391" s="22">
        <f t="shared" si="2"/>
        <v>0</v>
      </c>
    </row>
    <row r="392">
      <c r="C392">
        <f>[1]发票导入!C392&amp;""</f>
      </c>
      <c r="D392">
        <f>[1]发票导入!D392&amp;""</f>
      </c>
      <c r="O392">
        <f>[1]发票导入!O392&amp;""</f>
      </c>
      <c r="T392">
        <f>[1]发票导入!T392</f>
      </c>
      <c r="U392">
        <f>[1]发票导入!U392&amp;""</f>
      </c>
      <c r="V392">
        <f>[1]发票导入!V392&amp;""</f>
      </c>
      <c r="W392">
        <f>[1]发票导入!W392&amp;""</f>
      </c>
      <c r="Y392">
        <f>[1]发票导入!Y392&amp;""</f>
      </c>
      <c r="AA392">
        <f>[1]发票导入!AA392&amp;""</f>
      </c>
      <c r="AB392">
        <f>[1]发票导入!AB392</f>
        <v>0</v>
      </c>
      <c r="AC392">
        <f>[1]发票导入!AC392</f>
        <v>0</v>
      </c>
      <c r="AE392" s="22">
        <f t="shared" si="0"/>
      </c>
      <c r="AI392">
        <f>[1]发票导入!AI392&amp;""</f>
      </c>
      <c r="AJ392">
        <f>[1]发票导入!AJ392&amp;""</f>
      </c>
      <c r="AK392">
        <f>[1]发票导入!AK392</f>
        <v>0</v>
      </c>
      <c r="AL392">
        <f>[1]发票导入!AL392</f>
        <v>0</v>
      </c>
      <c r="AM392">
        <f>[1]发票导入!AM392</f>
        <v>0</v>
      </c>
      <c r="AN392" s="22">
        <f t="shared" si="1"/>
        <v>0</v>
      </c>
      <c r="AO392" s="22">
        <f t="shared" si="2"/>
        <v>0</v>
      </c>
    </row>
    <row r="393">
      <c r="C393">
        <f>[1]发票导入!C393&amp;""</f>
      </c>
      <c r="D393">
        <f>[1]发票导入!D393&amp;""</f>
      </c>
      <c r="O393">
        <f>[1]发票导入!O393&amp;""</f>
      </c>
      <c r="T393">
        <f>[1]发票导入!T393</f>
      </c>
      <c r="U393">
        <f>[1]发票导入!U393&amp;""</f>
      </c>
      <c r="V393">
        <f>[1]发票导入!V393&amp;""</f>
      </c>
      <c r="W393">
        <f>[1]发票导入!W393&amp;""</f>
      </c>
      <c r="Y393">
        <f>[1]发票导入!Y393&amp;""</f>
      </c>
      <c r="AA393">
        <f>[1]发票导入!AA393&amp;""</f>
      </c>
      <c r="AB393">
        <f>[1]发票导入!AB393</f>
        <v>0</v>
      </c>
      <c r="AC393">
        <f>[1]发票导入!AC393</f>
        <v>0</v>
      </c>
      <c r="AE393" s="22">
        <f t="shared" si="0"/>
      </c>
      <c r="AI393">
        <f>[1]发票导入!AI393&amp;""</f>
      </c>
      <c r="AJ393">
        <f>[1]发票导入!AJ393&amp;""</f>
      </c>
      <c r="AK393">
        <f>[1]发票导入!AK393</f>
        <v>0</v>
      </c>
      <c r="AL393">
        <f>[1]发票导入!AL393</f>
        <v>0</v>
      </c>
      <c r="AM393">
        <f>[1]发票导入!AM393</f>
        <v>0</v>
      </c>
      <c r="AN393" s="22">
        <f t="shared" si="1"/>
        <v>0</v>
      </c>
      <c r="AO393" s="22">
        <f t="shared" si="2"/>
        <v>0</v>
      </c>
    </row>
    <row r="394">
      <c r="C394">
        <f>[1]发票导入!C394&amp;""</f>
      </c>
      <c r="D394">
        <f>[1]发票导入!D394&amp;""</f>
      </c>
      <c r="O394">
        <f>[1]发票导入!O394&amp;""</f>
      </c>
      <c r="T394">
        <f>[1]发票导入!T394</f>
      </c>
      <c r="U394">
        <f>[1]发票导入!U394&amp;""</f>
      </c>
      <c r="V394">
        <f>[1]发票导入!V394&amp;""</f>
      </c>
      <c r="W394">
        <f>[1]发票导入!W394&amp;""</f>
      </c>
      <c r="Y394">
        <f>[1]发票导入!Y394&amp;""</f>
      </c>
      <c r="AA394">
        <f>[1]发票导入!AA394&amp;""</f>
      </c>
      <c r="AB394">
        <f>[1]发票导入!AB394</f>
        <v>0</v>
      </c>
      <c r="AC394">
        <f>[1]发票导入!AC394</f>
        <v>0</v>
      </c>
      <c r="AE394" s="22">
        <f t="shared" si="0"/>
      </c>
      <c r="AI394">
        <f>[1]发票导入!AI394&amp;""</f>
      </c>
      <c r="AJ394">
        <f>[1]发票导入!AJ394&amp;""</f>
      </c>
      <c r="AK394">
        <f>[1]发票导入!AK394</f>
        <v>0</v>
      </c>
      <c r="AL394">
        <f>[1]发票导入!AL394</f>
        <v>0</v>
      </c>
      <c r="AM394">
        <f>[1]发票导入!AM394</f>
        <v>0</v>
      </c>
      <c r="AN394" s="22">
        <f t="shared" si="1"/>
        <v>0</v>
      </c>
      <c r="AO394" s="22">
        <f t="shared" si="2"/>
        <v>0</v>
      </c>
    </row>
    <row r="395">
      <c r="C395">
        <f>[1]发票导入!C395&amp;""</f>
      </c>
      <c r="D395">
        <f>[1]发票导入!D395&amp;""</f>
      </c>
      <c r="O395">
        <f>[1]发票导入!O395&amp;""</f>
      </c>
      <c r="T395">
        <f>[1]发票导入!T395</f>
      </c>
      <c r="U395">
        <f>[1]发票导入!U395&amp;""</f>
      </c>
      <c r="V395">
        <f>[1]发票导入!V395&amp;""</f>
      </c>
      <c r="W395">
        <f>[1]发票导入!W395&amp;""</f>
      </c>
      <c r="Y395">
        <f>[1]发票导入!Y395&amp;""</f>
      </c>
      <c r="AA395">
        <f>[1]发票导入!AA395&amp;""</f>
      </c>
      <c r="AB395">
        <f>[1]发票导入!AB395</f>
        <v>0</v>
      </c>
      <c r="AC395">
        <f>[1]发票导入!AC395</f>
        <v>0</v>
      </c>
      <c r="AE395" s="22">
        <f t="shared" si="0"/>
      </c>
      <c r="AI395">
        <f>[1]发票导入!AI395&amp;""</f>
      </c>
      <c r="AJ395">
        <f>[1]发票导入!AJ395&amp;""</f>
      </c>
      <c r="AK395">
        <f>[1]发票导入!AK395</f>
        <v>0</v>
      </c>
      <c r="AL395">
        <f>[1]发票导入!AL395</f>
        <v>0</v>
      </c>
      <c r="AM395">
        <f>[1]发票导入!AM395</f>
        <v>0</v>
      </c>
      <c r="AN395" s="22">
        <f t="shared" si="1"/>
        <v>0</v>
      </c>
      <c r="AO395" s="22">
        <f t="shared" si="2"/>
        <v>0</v>
      </c>
    </row>
    <row r="396">
      <c r="C396">
        <f>[1]发票导入!C396&amp;""</f>
      </c>
      <c r="D396">
        <f>[1]发票导入!D396&amp;""</f>
      </c>
      <c r="O396">
        <f>[1]发票导入!O396&amp;""</f>
      </c>
      <c r="T396">
        <f>[1]发票导入!T396</f>
      </c>
      <c r="U396">
        <f>[1]发票导入!U396&amp;""</f>
      </c>
      <c r="V396">
        <f>[1]发票导入!V396&amp;""</f>
      </c>
      <c r="W396">
        <f>[1]发票导入!W396&amp;""</f>
      </c>
      <c r="Y396">
        <f>[1]发票导入!Y396&amp;""</f>
      </c>
      <c r="AA396">
        <f>[1]发票导入!AA396&amp;""</f>
      </c>
      <c r="AB396">
        <f>[1]发票导入!AB396</f>
        <v>0</v>
      </c>
      <c r="AC396">
        <f>[1]发票导入!AC396</f>
        <v>0</v>
      </c>
      <c r="AE396" s="22">
        <f t="shared" si="0"/>
      </c>
      <c r="AI396">
        <f>[1]发票导入!AI396&amp;""</f>
      </c>
      <c r="AJ396">
        <f>[1]发票导入!AJ396&amp;""</f>
      </c>
      <c r="AK396">
        <f>[1]发票导入!AK396</f>
        <v>0</v>
      </c>
      <c r="AL396">
        <f>[1]发票导入!AL396</f>
        <v>0</v>
      </c>
      <c r="AM396">
        <f>[1]发票导入!AM396</f>
        <v>0</v>
      </c>
      <c r="AN396" s="22">
        <f t="shared" si="1"/>
        <v>0</v>
      </c>
      <c r="AO396" s="22">
        <f t="shared" si="2"/>
        <v>0</v>
      </c>
    </row>
    <row r="397">
      <c r="C397">
        <f>[1]发票导入!C397&amp;""</f>
      </c>
      <c r="D397">
        <f>[1]发票导入!D397&amp;""</f>
      </c>
      <c r="O397">
        <f>[1]发票导入!O397&amp;""</f>
      </c>
      <c r="T397">
        <f>[1]发票导入!T397</f>
      </c>
      <c r="U397">
        <f>[1]发票导入!U397&amp;""</f>
      </c>
      <c r="V397">
        <f>[1]发票导入!V397&amp;""</f>
      </c>
      <c r="W397">
        <f>[1]发票导入!W397&amp;""</f>
      </c>
      <c r="Y397">
        <f>[1]发票导入!Y397&amp;""</f>
      </c>
      <c r="AA397">
        <f>[1]发票导入!AA397&amp;""</f>
      </c>
      <c r="AB397">
        <f>[1]发票导入!AB397</f>
        <v>0</v>
      </c>
      <c r="AC397">
        <f>[1]发票导入!AC397</f>
        <v>0</v>
      </c>
      <c r="AE397" s="22">
        <f t="shared" si="0"/>
      </c>
      <c r="AI397">
        <f>[1]发票导入!AI397&amp;""</f>
      </c>
      <c r="AJ397">
        <f>[1]发票导入!AJ397&amp;""</f>
      </c>
      <c r="AK397">
        <f>[1]发票导入!AK397</f>
        <v>0</v>
      </c>
      <c r="AL397">
        <f>[1]发票导入!AL397</f>
        <v>0</v>
      </c>
      <c r="AM397">
        <f>[1]发票导入!AM397</f>
        <v>0</v>
      </c>
      <c r="AN397" s="22">
        <f t="shared" si="1"/>
        <v>0</v>
      </c>
      <c r="AO397" s="22">
        <f t="shared" si="2"/>
        <v>0</v>
      </c>
    </row>
    <row r="398">
      <c r="C398">
        <f>[1]发票导入!C398&amp;""</f>
      </c>
      <c r="D398">
        <f>[1]发票导入!D398&amp;""</f>
      </c>
      <c r="O398">
        <f>[1]发票导入!O398&amp;""</f>
      </c>
      <c r="T398">
        <f>[1]发票导入!T398</f>
      </c>
      <c r="U398">
        <f>[1]发票导入!U398&amp;""</f>
      </c>
      <c r="V398">
        <f>[1]发票导入!V398&amp;""</f>
      </c>
      <c r="W398">
        <f>[1]发票导入!W398&amp;""</f>
      </c>
      <c r="Y398">
        <f>[1]发票导入!Y398&amp;""</f>
      </c>
      <c r="AA398">
        <f>[1]发票导入!AA398&amp;""</f>
      </c>
      <c r="AB398">
        <f>[1]发票导入!AB398</f>
        <v>0</v>
      </c>
      <c r="AC398">
        <f>[1]发票导入!AC398</f>
        <v>0</v>
      </c>
      <c r="AE398" s="22">
        <f t="shared" si="0"/>
      </c>
      <c r="AI398">
        <f>[1]发票导入!AI398&amp;""</f>
      </c>
      <c r="AJ398">
        <f>[1]发票导入!AJ398&amp;""</f>
      </c>
      <c r="AK398">
        <f>[1]发票导入!AK398</f>
        <v>0</v>
      </c>
      <c r="AL398">
        <f>[1]发票导入!AL398</f>
        <v>0</v>
      </c>
      <c r="AM398">
        <f>[1]发票导入!AM398</f>
        <v>0</v>
      </c>
      <c r="AN398" s="22">
        <f t="shared" si="1"/>
        <v>0</v>
      </c>
      <c r="AO398" s="22">
        <f t="shared" si="2"/>
        <v>0</v>
      </c>
    </row>
    <row r="399">
      <c r="C399">
        <f>[1]发票导入!C399&amp;""</f>
      </c>
      <c r="D399">
        <f>[1]发票导入!D399&amp;""</f>
      </c>
      <c r="O399">
        <f>[1]发票导入!O399&amp;""</f>
      </c>
      <c r="T399">
        <f>[1]发票导入!T399</f>
      </c>
      <c r="U399">
        <f>[1]发票导入!U399&amp;""</f>
      </c>
      <c r="V399">
        <f>[1]发票导入!V399&amp;""</f>
      </c>
      <c r="W399">
        <f>[1]发票导入!W399&amp;""</f>
      </c>
      <c r="Y399">
        <f>[1]发票导入!Y399&amp;""</f>
      </c>
      <c r="AA399">
        <f>[1]发票导入!AA399&amp;""</f>
      </c>
      <c r="AB399">
        <f>[1]发票导入!AB399</f>
        <v>0</v>
      </c>
      <c r="AC399">
        <f>[1]发票导入!AC399</f>
        <v>0</v>
      </c>
      <c r="AE399" s="22">
        <f t="shared" si="0"/>
      </c>
      <c r="AI399">
        <f>[1]发票导入!AI399&amp;""</f>
      </c>
      <c r="AJ399">
        <f>[1]发票导入!AJ399&amp;""</f>
      </c>
      <c r="AK399">
        <f>[1]发票导入!AK399</f>
        <v>0</v>
      </c>
      <c r="AL399">
        <f>[1]发票导入!AL399</f>
        <v>0</v>
      </c>
      <c r="AM399">
        <f>[1]发票导入!AM399</f>
        <v>0</v>
      </c>
      <c r="AN399" s="22">
        <f t="shared" si="1"/>
        <v>0</v>
      </c>
      <c r="AO399" s="22">
        <f t="shared" si="2"/>
        <v>0</v>
      </c>
    </row>
    <row r="400">
      <c r="C400">
        <f>[1]发票导入!C400&amp;""</f>
      </c>
      <c r="D400">
        <f>[1]发票导入!D400&amp;""</f>
      </c>
      <c r="O400">
        <f>[1]发票导入!O400&amp;""</f>
      </c>
      <c r="T400">
        <f>[1]发票导入!T400</f>
      </c>
      <c r="U400">
        <f>[1]发票导入!U400&amp;""</f>
      </c>
      <c r="V400">
        <f>[1]发票导入!V400&amp;""</f>
      </c>
      <c r="W400">
        <f>[1]发票导入!W400&amp;""</f>
      </c>
      <c r="Y400">
        <f>[1]发票导入!Y400&amp;""</f>
      </c>
      <c r="AA400">
        <f>[1]发票导入!AA400&amp;""</f>
      </c>
      <c r="AB400">
        <f>[1]发票导入!AB400</f>
        <v>0</v>
      </c>
      <c r="AC400">
        <f>[1]发票导入!AC400</f>
        <v>0</v>
      </c>
      <c r="AE400" s="22">
        <f t="shared" si="0"/>
      </c>
      <c r="AI400">
        <f>[1]发票导入!AI400&amp;""</f>
      </c>
      <c r="AJ400">
        <f>[1]发票导入!AJ400&amp;""</f>
      </c>
      <c r="AK400">
        <f>[1]发票导入!AK400</f>
        <v>0</v>
      </c>
      <c r="AL400">
        <f>[1]发票导入!AL400</f>
        <v>0</v>
      </c>
      <c r="AM400">
        <f>[1]发票导入!AM400</f>
        <v>0</v>
      </c>
      <c r="AN400" s="22">
        <f t="shared" si="1"/>
        <v>0</v>
      </c>
      <c r="AO400" s="22">
        <f t="shared" si="2"/>
        <v>0</v>
      </c>
    </row>
    <row r="401">
      <c r="C401">
        <f>[1]发票导入!C401&amp;""</f>
      </c>
      <c r="D401">
        <f>[1]发票导入!D401&amp;""</f>
      </c>
      <c r="O401">
        <f>[1]发票导入!O401&amp;""</f>
      </c>
      <c r="T401">
        <f>[1]发票导入!T401</f>
      </c>
      <c r="U401">
        <f>[1]发票导入!U401&amp;""</f>
      </c>
      <c r="V401">
        <f>[1]发票导入!V401&amp;""</f>
      </c>
      <c r="W401">
        <f>[1]发票导入!W401&amp;""</f>
      </c>
      <c r="Y401">
        <f>[1]发票导入!Y401&amp;""</f>
      </c>
      <c r="AA401">
        <f>[1]发票导入!AA401&amp;""</f>
      </c>
      <c r="AB401">
        <f>[1]发票导入!AB401</f>
        <v>0</v>
      </c>
      <c r="AC401">
        <f>[1]发票导入!AC401</f>
        <v>0</v>
      </c>
      <c r="AE401" s="22">
        <f t="shared" si="0"/>
      </c>
      <c r="AI401">
        <f>[1]发票导入!AI401&amp;""</f>
      </c>
      <c r="AJ401">
        <f>[1]发票导入!AJ401&amp;""</f>
      </c>
      <c r="AK401">
        <f>[1]发票导入!AK401</f>
        <v>0</v>
      </c>
      <c r="AL401">
        <f>[1]发票导入!AL401</f>
        <v>0</v>
      </c>
      <c r="AM401">
        <f>[1]发票导入!AM401</f>
        <v>0</v>
      </c>
      <c r="AN401" s="22">
        <f t="shared" si="1"/>
        <v>0</v>
      </c>
      <c r="AO401" s="22">
        <f t="shared" si="2"/>
        <v>0</v>
      </c>
    </row>
    <row r="402">
      <c r="C402">
        <f>[1]发票导入!C402&amp;""</f>
      </c>
      <c r="D402">
        <f>[1]发票导入!D402&amp;""</f>
      </c>
      <c r="O402">
        <f>[1]发票导入!O402&amp;""</f>
      </c>
      <c r="T402">
        <f>[1]发票导入!T402</f>
      </c>
      <c r="U402">
        <f>[1]发票导入!U402&amp;""</f>
      </c>
      <c r="V402">
        <f>[1]发票导入!V402&amp;""</f>
      </c>
      <c r="W402">
        <f>[1]发票导入!W402&amp;""</f>
      </c>
      <c r="Y402">
        <f>[1]发票导入!Y402&amp;""</f>
      </c>
      <c r="AA402">
        <f>[1]发票导入!AA402&amp;""</f>
      </c>
      <c r="AB402">
        <f>[1]发票导入!AB402</f>
        <v>0</v>
      </c>
      <c r="AC402">
        <f>[1]发票导入!AC402</f>
        <v>0</v>
      </c>
      <c r="AE402" s="22">
        <f t="shared" si="0"/>
      </c>
      <c r="AI402">
        <f>[1]发票导入!AI402&amp;""</f>
      </c>
      <c r="AJ402">
        <f>[1]发票导入!AJ402&amp;""</f>
      </c>
      <c r="AK402">
        <f>[1]发票导入!AK402</f>
        <v>0</v>
      </c>
      <c r="AL402">
        <f>[1]发票导入!AL402</f>
        <v>0</v>
      </c>
      <c r="AM402">
        <f>[1]发票导入!AM402</f>
        <v>0</v>
      </c>
      <c r="AN402" s="22">
        <f t="shared" si="1"/>
        <v>0</v>
      </c>
      <c r="AO402" s="22">
        <f t="shared" si="2"/>
        <v>0</v>
      </c>
    </row>
    <row r="403">
      <c r="C403">
        <f>[1]发票导入!C403&amp;""</f>
      </c>
      <c r="D403">
        <f>[1]发票导入!D403&amp;""</f>
      </c>
      <c r="O403">
        <f>[1]发票导入!O403&amp;""</f>
      </c>
      <c r="T403">
        <f>[1]发票导入!T403</f>
      </c>
      <c r="U403">
        <f>[1]发票导入!U403&amp;""</f>
      </c>
      <c r="V403">
        <f>[1]发票导入!V403&amp;""</f>
      </c>
      <c r="W403">
        <f>[1]发票导入!W403&amp;""</f>
      </c>
      <c r="Y403">
        <f>[1]发票导入!Y403&amp;""</f>
      </c>
      <c r="AA403">
        <f>[1]发票导入!AA403&amp;""</f>
      </c>
      <c r="AB403">
        <f>[1]发票导入!AB403</f>
        <v>0</v>
      </c>
      <c r="AC403">
        <f>[1]发票导入!AC403</f>
        <v>0</v>
      </c>
      <c r="AE403" s="22">
        <f t="shared" si="0"/>
      </c>
      <c r="AI403">
        <f>[1]发票导入!AI403&amp;""</f>
      </c>
      <c r="AJ403">
        <f>[1]发票导入!AJ403&amp;""</f>
      </c>
      <c r="AK403">
        <f>[1]发票导入!AK403</f>
        <v>0</v>
      </c>
      <c r="AL403">
        <f>[1]发票导入!AL403</f>
        <v>0</v>
      </c>
      <c r="AM403">
        <f>[1]发票导入!AM403</f>
        <v>0</v>
      </c>
      <c r="AN403" s="22">
        <f t="shared" si="1"/>
        <v>0</v>
      </c>
      <c r="AO403" s="22">
        <f t="shared" si="2"/>
        <v>0</v>
      </c>
    </row>
    <row r="404">
      <c r="C404">
        <f>[1]发票导入!C404&amp;""</f>
      </c>
      <c r="D404">
        <f>[1]发票导入!D404&amp;""</f>
      </c>
      <c r="O404">
        <f>[1]发票导入!O404&amp;""</f>
      </c>
      <c r="T404">
        <f>[1]发票导入!T404</f>
      </c>
      <c r="U404">
        <f>[1]发票导入!U404&amp;""</f>
      </c>
      <c r="V404">
        <f>[1]发票导入!V404&amp;""</f>
      </c>
      <c r="W404">
        <f>[1]发票导入!W404&amp;""</f>
      </c>
      <c r="Y404">
        <f>[1]发票导入!Y404&amp;""</f>
      </c>
      <c r="AA404">
        <f>[1]发票导入!AA404&amp;""</f>
      </c>
      <c r="AB404">
        <f>[1]发票导入!AB404</f>
        <v>0</v>
      </c>
      <c r="AC404">
        <f>[1]发票导入!AC404</f>
        <v>0</v>
      </c>
      <c r="AE404" s="22">
        <f t="shared" si="0"/>
      </c>
      <c r="AI404">
        <f>[1]发票导入!AI404&amp;""</f>
      </c>
      <c r="AJ404">
        <f>[1]发票导入!AJ404&amp;""</f>
      </c>
      <c r="AK404">
        <f>[1]发票导入!AK404</f>
        <v>0</v>
      </c>
      <c r="AL404">
        <f>[1]发票导入!AL404</f>
        <v>0</v>
      </c>
      <c r="AM404">
        <f>[1]发票导入!AM404</f>
        <v>0</v>
      </c>
      <c r="AN404" s="22">
        <f t="shared" si="1"/>
        <v>0</v>
      </c>
      <c r="AO404" s="22">
        <f t="shared" si="2"/>
        <v>0</v>
      </c>
    </row>
    <row r="405">
      <c r="C405">
        <f>[1]发票导入!C405&amp;""</f>
      </c>
      <c r="D405">
        <f>[1]发票导入!D405&amp;""</f>
      </c>
      <c r="O405">
        <f>[1]发票导入!O405&amp;""</f>
      </c>
      <c r="T405">
        <f>[1]发票导入!T405</f>
      </c>
      <c r="U405">
        <f>[1]发票导入!U405&amp;""</f>
      </c>
      <c r="V405">
        <f>[1]发票导入!V405&amp;""</f>
      </c>
      <c r="W405">
        <f>[1]发票导入!W405&amp;""</f>
      </c>
      <c r="Y405">
        <f>[1]发票导入!Y405&amp;""</f>
      </c>
      <c r="AA405">
        <f>[1]发票导入!AA405&amp;""</f>
      </c>
      <c r="AB405">
        <f>[1]发票导入!AB405</f>
        <v>0</v>
      </c>
      <c r="AC405">
        <f>[1]发票导入!AC405</f>
        <v>0</v>
      </c>
      <c r="AE405" s="22">
        <f t="shared" si="0"/>
      </c>
      <c r="AI405">
        <f>[1]发票导入!AI405&amp;""</f>
      </c>
      <c r="AJ405">
        <f>[1]发票导入!AJ405&amp;""</f>
      </c>
      <c r="AK405">
        <f>[1]发票导入!AK405</f>
        <v>0</v>
      </c>
      <c r="AL405">
        <f>[1]发票导入!AL405</f>
        <v>0</v>
      </c>
      <c r="AM405">
        <f>[1]发票导入!AM405</f>
        <v>0</v>
      </c>
      <c r="AN405" s="22">
        <f t="shared" si="1"/>
        <v>0</v>
      </c>
      <c r="AO405" s="22">
        <f t="shared" si="2"/>
        <v>0</v>
      </c>
    </row>
    <row r="406">
      <c r="C406">
        <f>[1]发票导入!C406&amp;""</f>
      </c>
      <c r="D406">
        <f>[1]发票导入!D406&amp;""</f>
      </c>
      <c r="O406">
        <f>[1]发票导入!O406&amp;""</f>
      </c>
      <c r="T406">
        <f>[1]发票导入!T406</f>
      </c>
      <c r="U406">
        <f>[1]发票导入!U406&amp;""</f>
      </c>
      <c r="V406">
        <f>[1]发票导入!V406&amp;""</f>
      </c>
      <c r="W406">
        <f>[1]发票导入!W406&amp;""</f>
      </c>
      <c r="Y406">
        <f>[1]发票导入!Y406&amp;""</f>
      </c>
      <c r="AA406">
        <f>[1]发票导入!AA406&amp;""</f>
      </c>
      <c r="AB406">
        <f>[1]发票导入!AB406</f>
        <v>0</v>
      </c>
      <c r="AC406">
        <f>[1]发票导入!AC406</f>
        <v>0</v>
      </c>
      <c r="AE406" s="22">
        <f t="shared" si="0"/>
      </c>
      <c r="AI406">
        <f>[1]发票导入!AI406&amp;""</f>
      </c>
      <c r="AJ406">
        <f>[1]发票导入!AJ406&amp;""</f>
      </c>
      <c r="AK406">
        <f>[1]发票导入!AK406</f>
        <v>0</v>
      </c>
      <c r="AL406">
        <f>[1]发票导入!AL406</f>
        <v>0</v>
      </c>
      <c r="AM406">
        <f>[1]发票导入!AM406</f>
        <v>0</v>
      </c>
      <c r="AN406" s="22">
        <f t="shared" si="1"/>
        <v>0</v>
      </c>
      <c r="AO406" s="22">
        <f t="shared" si="2"/>
        <v>0</v>
      </c>
    </row>
    <row r="407">
      <c r="C407">
        <f>[1]发票导入!C407&amp;""</f>
      </c>
      <c r="D407">
        <f>[1]发票导入!D407&amp;""</f>
      </c>
      <c r="O407">
        <f>[1]发票导入!O407&amp;""</f>
      </c>
      <c r="T407">
        <f>[1]发票导入!T407</f>
      </c>
      <c r="U407">
        <f>[1]发票导入!U407&amp;""</f>
      </c>
      <c r="V407">
        <f>[1]发票导入!V407&amp;""</f>
      </c>
      <c r="W407">
        <f>[1]发票导入!W407&amp;""</f>
      </c>
      <c r="Y407">
        <f>[1]发票导入!Y407&amp;""</f>
      </c>
      <c r="AA407">
        <f>[1]发票导入!AA407&amp;""</f>
      </c>
      <c r="AB407">
        <f>[1]发票导入!AB407</f>
        <v>0</v>
      </c>
      <c r="AC407">
        <f>[1]发票导入!AC407</f>
        <v>0</v>
      </c>
      <c r="AE407" s="22">
        <f t="shared" si="0"/>
      </c>
      <c r="AI407">
        <f>[1]发票导入!AI407&amp;""</f>
      </c>
      <c r="AJ407">
        <f>[1]发票导入!AJ407&amp;""</f>
      </c>
      <c r="AK407">
        <f>[1]发票导入!AK407</f>
        <v>0</v>
      </c>
      <c r="AL407">
        <f>[1]发票导入!AL407</f>
        <v>0</v>
      </c>
      <c r="AM407">
        <f>[1]发票导入!AM407</f>
        <v>0</v>
      </c>
      <c r="AN407" s="22">
        <f t="shared" si="1"/>
        <v>0</v>
      </c>
      <c r="AO407" s="22">
        <f t="shared" si="2"/>
        <v>0</v>
      </c>
    </row>
    <row r="408">
      <c r="C408">
        <f>[1]发票导入!C408&amp;""</f>
      </c>
      <c r="D408">
        <f>[1]发票导入!D408&amp;""</f>
      </c>
      <c r="O408">
        <f>[1]发票导入!O408&amp;""</f>
      </c>
      <c r="T408">
        <f>[1]发票导入!T408</f>
      </c>
      <c r="U408">
        <f>[1]发票导入!U408&amp;""</f>
      </c>
      <c r="V408">
        <f>[1]发票导入!V408&amp;""</f>
      </c>
      <c r="W408">
        <f>[1]发票导入!W408&amp;""</f>
      </c>
      <c r="Y408">
        <f>[1]发票导入!Y408&amp;""</f>
      </c>
      <c r="AA408">
        <f>[1]发票导入!AA408&amp;""</f>
      </c>
      <c r="AB408">
        <f>[1]发票导入!AB408</f>
        <v>0</v>
      </c>
      <c r="AC408">
        <f>[1]发票导入!AC408</f>
        <v>0</v>
      </c>
      <c r="AE408" s="22">
        <f t="shared" si="0"/>
      </c>
      <c r="AI408">
        <f>[1]发票导入!AI408&amp;""</f>
      </c>
      <c r="AJ408">
        <f>[1]发票导入!AJ408&amp;""</f>
      </c>
      <c r="AK408">
        <f>[1]发票导入!AK408</f>
        <v>0</v>
      </c>
      <c r="AL408">
        <f>[1]发票导入!AL408</f>
        <v>0</v>
      </c>
      <c r="AM408">
        <f>[1]发票导入!AM408</f>
        <v>0</v>
      </c>
      <c r="AN408" s="22">
        <f t="shared" si="1"/>
        <v>0</v>
      </c>
      <c r="AO408" s="22">
        <f t="shared" si="2"/>
        <v>0</v>
      </c>
    </row>
    <row r="409">
      <c r="C409">
        <f>[1]发票导入!C409&amp;""</f>
      </c>
      <c r="D409">
        <f>[1]发票导入!D409&amp;""</f>
      </c>
      <c r="O409">
        <f>[1]发票导入!O409&amp;""</f>
      </c>
      <c r="T409">
        <f>[1]发票导入!T409</f>
      </c>
      <c r="U409">
        <f>[1]发票导入!U409&amp;""</f>
      </c>
      <c r="V409">
        <f>[1]发票导入!V409&amp;""</f>
      </c>
      <c r="W409">
        <f>[1]发票导入!W409&amp;""</f>
      </c>
      <c r="Y409">
        <f>[1]发票导入!Y409&amp;""</f>
      </c>
      <c r="AA409">
        <f>[1]发票导入!AA409&amp;""</f>
      </c>
      <c r="AB409">
        <f>[1]发票导入!AB409</f>
        <v>0</v>
      </c>
      <c r="AC409">
        <f>[1]发票导入!AC409</f>
        <v>0</v>
      </c>
      <c r="AE409" s="22">
        <f t="shared" si="0"/>
      </c>
      <c r="AI409">
        <f>[1]发票导入!AI409&amp;""</f>
      </c>
      <c r="AJ409">
        <f>[1]发票导入!AJ409&amp;""</f>
      </c>
      <c r="AK409">
        <f>[1]发票导入!AK409</f>
        <v>0</v>
      </c>
      <c r="AL409">
        <f>[1]发票导入!AL409</f>
        <v>0</v>
      </c>
      <c r="AM409">
        <f>[1]发票导入!AM409</f>
        <v>0</v>
      </c>
      <c r="AN409" s="22">
        <f t="shared" si="1"/>
        <v>0</v>
      </c>
      <c r="AO409" s="22">
        <f t="shared" si="2"/>
        <v>0</v>
      </c>
    </row>
    <row r="410">
      <c r="C410">
        <f>[1]发票导入!C410&amp;""</f>
      </c>
      <c r="D410">
        <f>[1]发票导入!D410&amp;""</f>
      </c>
      <c r="O410">
        <f>[1]发票导入!O410&amp;""</f>
      </c>
      <c r="T410">
        <f>[1]发票导入!T410</f>
      </c>
      <c r="U410">
        <f>[1]发票导入!U410&amp;""</f>
      </c>
      <c r="V410">
        <f>[1]发票导入!V410&amp;""</f>
      </c>
      <c r="W410">
        <f>[1]发票导入!W410&amp;""</f>
      </c>
      <c r="Y410">
        <f>[1]发票导入!Y410&amp;""</f>
      </c>
      <c r="AA410">
        <f>[1]发票导入!AA410&amp;""</f>
      </c>
      <c r="AB410">
        <f>[1]发票导入!AB410</f>
        <v>0</v>
      </c>
      <c r="AC410">
        <f>[1]发票导入!AC410</f>
        <v>0</v>
      </c>
      <c r="AE410" s="22">
        <f t="shared" si="0"/>
      </c>
      <c r="AI410">
        <f>[1]发票导入!AI410&amp;""</f>
      </c>
      <c r="AJ410">
        <f>[1]发票导入!AJ410&amp;""</f>
      </c>
      <c r="AK410">
        <f>[1]发票导入!AK410</f>
        <v>0</v>
      </c>
      <c r="AL410">
        <f>[1]发票导入!AL410</f>
        <v>0</v>
      </c>
      <c r="AM410">
        <f>[1]发票导入!AM410</f>
        <v>0</v>
      </c>
      <c r="AN410" s="22">
        <f t="shared" si="1"/>
        <v>0</v>
      </c>
      <c r="AO410" s="22">
        <f t="shared" si="2"/>
        <v>0</v>
      </c>
    </row>
    <row r="411">
      <c r="C411">
        <f>[1]发票导入!C411&amp;""</f>
      </c>
      <c r="D411">
        <f>[1]发票导入!D411&amp;""</f>
      </c>
      <c r="O411">
        <f>[1]发票导入!O411&amp;""</f>
      </c>
      <c r="T411">
        <f>[1]发票导入!T411</f>
      </c>
      <c r="U411">
        <f>[1]发票导入!U411&amp;""</f>
      </c>
      <c r="V411">
        <f>[1]发票导入!V411&amp;""</f>
      </c>
      <c r="W411">
        <f>[1]发票导入!W411&amp;""</f>
      </c>
      <c r="Y411">
        <f>[1]发票导入!Y411&amp;""</f>
      </c>
      <c r="AA411">
        <f>[1]发票导入!AA411&amp;""</f>
      </c>
      <c r="AB411">
        <f>[1]发票导入!AB411</f>
        <v>0</v>
      </c>
      <c r="AC411">
        <f>[1]发票导入!AC411</f>
        <v>0</v>
      </c>
      <c r="AE411" s="22">
        <f t="shared" si="0"/>
      </c>
      <c r="AI411">
        <f>[1]发票导入!AI411&amp;""</f>
      </c>
      <c r="AJ411">
        <f>[1]发票导入!AJ411&amp;""</f>
      </c>
      <c r="AK411">
        <f>[1]发票导入!AK411</f>
        <v>0</v>
      </c>
      <c r="AL411">
        <f>[1]发票导入!AL411</f>
        <v>0</v>
      </c>
      <c r="AM411">
        <f>[1]发票导入!AM411</f>
        <v>0</v>
      </c>
      <c r="AN411" s="22">
        <f t="shared" si="1"/>
        <v>0</v>
      </c>
      <c r="AO411" s="22">
        <f t="shared" si="2"/>
        <v>0</v>
      </c>
    </row>
    <row r="412">
      <c r="C412">
        <f>[1]发票导入!C412&amp;""</f>
      </c>
      <c r="D412">
        <f>[1]发票导入!D412&amp;""</f>
      </c>
      <c r="O412">
        <f>[1]发票导入!O412&amp;""</f>
      </c>
      <c r="T412">
        <f>[1]发票导入!T412</f>
      </c>
      <c r="U412">
        <f>[1]发票导入!U412&amp;""</f>
      </c>
      <c r="V412">
        <f>[1]发票导入!V412&amp;""</f>
      </c>
      <c r="W412">
        <f>[1]发票导入!W412&amp;""</f>
      </c>
      <c r="Y412">
        <f>[1]发票导入!Y412&amp;""</f>
      </c>
      <c r="AA412">
        <f>[1]发票导入!AA412&amp;""</f>
      </c>
      <c r="AB412">
        <f>[1]发票导入!AB412</f>
        <v>0</v>
      </c>
      <c r="AC412">
        <f>[1]发票导入!AC412</f>
        <v>0</v>
      </c>
      <c r="AE412" s="22">
        <f t="shared" si="0"/>
      </c>
      <c r="AI412">
        <f>[1]发票导入!AI412&amp;""</f>
      </c>
      <c r="AJ412">
        <f>[1]发票导入!AJ412&amp;""</f>
      </c>
      <c r="AK412">
        <f>[1]发票导入!AK412</f>
        <v>0</v>
      </c>
      <c r="AL412">
        <f>[1]发票导入!AL412</f>
        <v>0</v>
      </c>
      <c r="AM412">
        <f>[1]发票导入!AM412</f>
        <v>0</v>
      </c>
      <c r="AN412" s="22">
        <f t="shared" si="1"/>
        <v>0</v>
      </c>
      <c r="AO412" s="22">
        <f t="shared" si="2"/>
        <v>0</v>
      </c>
    </row>
    <row r="413">
      <c r="C413">
        <f>[1]发票导入!C413&amp;""</f>
      </c>
      <c r="D413">
        <f>[1]发票导入!D413&amp;""</f>
      </c>
      <c r="O413">
        <f>[1]发票导入!O413&amp;""</f>
      </c>
      <c r="T413">
        <f>[1]发票导入!T413</f>
      </c>
      <c r="U413">
        <f>[1]发票导入!U413&amp;""</f>
      </c>
      <c r="V413">
        <f>[1]发票导入!V413&amp;""</f>
      </c>
      <c r="W413">
        <f>[1]发票导入!W413&amp;""</f>
      </c>
      <c r="Y413">
        <f>[1]发票导入!Y413&amp;""</f>
      </c>
      <c r="AA413">
        <f>[1]发票导入!AA413&amp;""</f>
      </c>
      <c r="AB413">
        <f>[1]发票导入!AB413</f>
        <v>0</v>
      </c>
      <c r="AC413">
        <f>[1]发票导入!AC413</f>
        <v>0</v>
      </c>
      <c r="AE413" s="22">
        <f t="shared" si="0"/>
      </c>
      <c r="AI413">
        <f>[1]发票导入!AI413&amp;""</f>
      </c>
      <c r="AJ413">
        <f>[1]发票导入!AJ413&amp;""</f>
      </c>
      <c r="AK413">
        <f>[1]发票导入!AK413</f>
        <v>0</v>
      </c>
      <c r="AL413">
        <f>[1]发票导入!AL413</f>
        <v>0</v>
      </c>
      <c r="AM413">
        <f>[1]发票导入!AM413</f>
        <v>0</v>
      </c>
      <c r="AN413" s="22">
        <f t="shared" si="1"/>
        <v>0</v>
      </c>
      <c r="AO413" s="22">
        <f t="shared" si="2"/>
        <v>0</v>
      </c>
    </row>
    <row r="414">
      <c r="C414">
        <f>[1]发票导入!C414&amp;""</f>
      </c>
      <c r="D414">
        <f>[1]发票导入!D414&amp;""</f>
      </c>
      <c r="O414">
        <f>[1]发票导入!O414&amp;""</f>
      </c>
      <c r="T414">
        <f>[1]发票导入!T414</f>
      </c>
      <c r="U414">
        <f>[1]发票导入!U414&amp;""</f>
      </c>
      <c r="V414">
        <f>[1]发票导入!V414&amp;""</f>
      </c>
      <c r="W414">
        <f>[1]发票导入!W414&amp;""</f>
      </c>
      <c r="Y414">
        <f>[1]发票导入!Y414&amp;""</f>
      </c>
      <c r="AA414">
        <f>[1]发票导入!AA414&amp;""</f>
      </c>
      <c r="AB414">
        <f>[1]发票导入!AB414</f>
        <v>0</v>
      </c>
      <c r="AC414">
        <f>[1]发票导入!AC414</f>
        <v>0</v>
      </c>
      <c r="AE414" s="22">
        <f t="shared" si="0"/>
      </c>
      <c r="AI414">
        <f>[1]发票导入!AI414&amp;""</f>
      </c>
      <c r="AJ414">
        <f>[1]发票导入!AJ414&amp;""</f>
      </c>
      <c r="AK414">
        <f>[1]发票导入!AK414</f>
        <v>0</v>
      </c>
      <c r="AL414">
        <f>[1]发票导入!AL414</f>
        <v>0</v>
      </c>
      <c r="AM414">
        <f>[1]发票导入!AM414</f>
        <v>0</v>
      </c>
      <c r="AN414" s="22">
        <f t="shared" si="1"/>
        <v>0</v>
      </c>
      <c r="AO414" s="22">
        <f t="shared" si="2"/>
        <v>0</v>
      </c>
    </row>
    <row r="415">
      <c r="C415">
        <f>[1]发票导入!C415&amp;""</f>
      </c>
      <c r="D415">
        <f>[1]发票导入!D415&amp;""</f>
      </c>
      <c r="O415">
        <f>[1]发票导入!O415&amp;""</f>
      </c>
      <c r="T415">
        <f>[1]发票导入!T415</f>
      </c>
      <c r="U415">
        <f>[1]发票导入!U415&amp;""</f>
      </c>
      <c r="V415">
        <f>[1]发票导入!V415&amp;""</f>
      </c>
      <c r="W415">
        <f>[1]发票导入!W415&amp;""</f>
      </c>
      <c r="Y415">
        <f>[1]发票导入!Y415&amp;""</f>
      </c>
      <c r="AA415">
        <f>[1]发票导入!AA415&amp;""</f>
      </c>
      <c r="AB415">
        <f>[1]发票导入!AB415</f>
        <v>0</v>
      </c>
      <c r="AC415">
        <f>[1]发票导入!AC415</f>
        <v>0</v>
      </c>
      <c r="AE415" s="22">
        <f t="shared" si="0"/>
      </c>
      <c r="AI415">
        <f>[1]发票导入!AI415&amp;""</f>
      </c>
      <c r="AJ415">
        <f>[1]发票导入!AJ415&amp;""</f>
      </c>
      <c r="AK415">
        <f>[1]发票导入!AK415</f>
        <v>0</v>
      </c>
      <c r="AL415">
        <f>[1]发票导入!AL415</f>
        <v>0</v>
      </c>
      <c r="AM415">
        <f>[1]发票导入!AM415</f>
        <v>0</v>
      </c>
      <c r="AN415" s="22">
        <f t="shared" si="1"/>
        <v>0</v>
      </c>
      <c r="AO415" s="22">
        <f t="shared" si="2"/>
        <v>0</v>
      </c>
    </row>
    <row r="416">
      <c r="C416">
        <f>[1]发票导入!C416&amp;""</f>
      </c>
      <c r="D416">
        <f>[1]发票导入!D416&amp;""</f>
      </c>
      <c r="O416">
        <f>[1]发票导入!O416&amp;""</f>
      </c>
      <c r="T416">
        <f>[1]发票导入!T416</f>
      </c>
      <c r="U416">
        <f>[1]发票导入!U416&amp;""</f>
      </c>
      <c r="V416">
        <f>[1]发票导入!V416&amp;""</f>
      </c>
      <c r="W416">
        <f>[1]发票导入!W416&amp;""</f>
      </c>
      <c r="Y416">
        <f>[1]发票导入!Y416&amp;""</f>
      </c>
      <c r="AA416">
        <f>[1]发票导入!AA416&amp;""</f>
      </c>
      <c r="AB416">
        <f>[1]发票导入!AB416</f>
        <v>0</v>
      </c>
      <c r="AC416">
        <f>[1]发票导入!AC416</f>
        <v>0</v>
      </c>
      <c r="AE416" s="22">
        <f t="shared" si="0"/>
      </c>
      <c r="AI416">
        <f>[1]发票导入!AI416&amp;""</f>
      </c>
      <c r="AJ416">
        <f>[1]发票导入!AJ416&amp;""</f>
      </c>
      <c r="AK416">
        <f>[1]发票导入!AK416</f>
        <v>0</v>
      </c>
      <c r="AL416">
        <f>[1]发票导入!AL416</f>
        <v>0</v>
      </c>
      <c r="AM416">
        <f>[1]发票导入!AM416</f>
        <v>0</v>
      </c>
      <c r="AN416" s="22">
        <f t="shared" si="1"/>
        <v>0</v>
      </c>
      <c r="AO416" s="22">
        <f t="shared" si="2"/>
        <v>0</v>
      </c>
    </row>
    <row r="417">
      <c r="C417">
        <f>[1]发票导入!C417&amp;""</f>
      </c>
      <c r="D417">
        <f>[1]发票导入!D417&amp;""</f>
      </c>
      <c r="O417">
        <f>[1]发票导入!O417&amp;""</f>
      </c>
      <c r="T417">
        <f>[1]发票导入!T417</f>
      </c>
      <c r="U417">
        <f>[1]发票导入!U417&amp;""</f>
      </c>
      <c r="V417">
        <f>[1]发票导入!V417&amp;""</f>
      </c>
      <c r="W417">
        <f>[1]发票导入!W417&amp;""</f>
      </c>
      <c r="Y417">
        <f>[1]发票导入!Y417&amp;""</f>
      </c>
      <c r="AA417">
        <f>[1]发票导入!AA417&amp;""</f>
      </c>
      <c r="AB417">
        <f>[1]发票导入!AB417</f>
        <v>0</v>
      </c>
      <c r="AC417">
        <f>[1]发票导入!AC417</f>
        <v>0</v>
      </c>
      <c r="AE417" s="22">
        <f t="shared" si="0"/>
      </c>
      <c r="AI417">
        <f>[1]发票导入!AI417&amp;""</f>
      </c>
      <c r="AJ417">
        <f>[1]发票导入!AJ417&amp;""</f>
      </c>
      <c r="AK417">
        <f>[1]发票导入!AK417</f>
        <v>0</v>
      </c>
      <c r="AL417">
        <f>[1]发票导入!AL417</f>
        <v>0</v>
      </c>
      <c r="AM417">
        <f>[1]发票导入!AM417</f>
        <v>0</v>
      </c>
      <c r="AN417" s="22">
        <f t="shared" si="1"/>
        <v>0</v>
      </c>
      <c r="AO417" s="22">
        <f t="shared" si="2"/>
        <v>0</v>
      </c>
    </row>
    <row r="418">
      <c r="C418">
        <f>[1]发票导入!C418&amp;""</f>
      </c>
      <c r="D418">
        <f>[1]发票导入!D418&amp;""</f>
      </c>
      <c r="O418">
        <f>[1]发票导入!O418&amp;""</f>
      </c>
      <c r="T418">
        <f>[1]发票导入!T418</f>
      </c>
      <c r="U418">
        <f>[1]发票导入!U418&amp;""</f>
      </c>
      <c r="V418">
        <f>[1]发票导入!V418&amp;""</f>
      </c>
      <c r="W418">
        <f>[1]发票导入!W418&amp;""</f>
      </c>
      <c r="Y418">
        <f>[1]发票导入!Y418&amp;""</f>
      </c>
      <c r="AA418">
        <f>[1]发票导入!AA418&amp;""</f>
      </c>
      <c r="AB418">
        <f>[1]发票导入!AB418</f>
        <v>0</v>
      </c>
      <c r="AC418">
        <f>[1]发票导入!AC418</f>
        <v>0</v>
      </c>
      <c r="AE418" s="22">
        <f t="shared" si="0"/>
      </c>
      <c r="AI418">
        <f>[1]发票导入!AI418&amp;""</f>
      </c>
      <c r="AJ418">
        <f>[1]发票导入!AJ418&amp;""</f>
      </c>
      <c r="AK418">
        <f>[1]发票导入!AK418</f>
        <v>0</v>
      </c>
      <c r="AL418">
        <f>[1]发票导入!AL418</f>
        <v>0</v>
      </c>
      <c r="AM418">
        <f>[1]发票导入!AM418</f>
        <v>0</v>
      </c>
      <c r="AN418" s="22">
        <f t="shared" si="1"/>
        <v>0</v>
      </c>
      <c r="AO418" s="22">
        <f t="shared" si="2"/>
        <v>0</v>
      </c>
    </row>
    <row r="419">
      <c r="C419">
        <f>[1]发票导入!C419&amp;""</f>
      </c>
      <c r="D419">
        <f>[1]发票导入!D419&amp;""</f>
      </c>
      <c r="O419">
        <f>[1]发票导入!O419&amp;""</f>
      </c>
      <c r="T419">
        <f>[1]发票导入!T419</f>
      </c>
      <c r="U419">
        <f>[1]发票导入!U419&amp;""</f>
      </c>
      <c r="V419">
        <f>[1]发票导入!V419&amp;""</f>
      </c>
      <c r="W419">
        <f>[1]发票导入!W419&amp;""</f>
      </c>
      <c r="Y419">
        <f>[1]发票导入!Y419&amp;""</f>
      </c>
      <c r="AA419">
        <f>[1]发票导入!AA419&amp;""</f>
      </c>
      <c r="AB419">
        <f>[1]发票导入!AB419</f>
        <v>0</v>
      </c>
      <c r="AC419">
        <f>[1]发票导入!AC419</f>
        <v>0</v>
      </c>
      <c r="AE419" s="22">
        <f t="shared" si="0"/>
      </c>
      <c r="AI419">
        <f>[1]发票导入!AI419&amp;""</f>
      </c>
      <c r="AJ419">
        <f>[1]发票导入!AJ419&amp;""</f>
      </c>
      <c r="AK419">
        <f>[1]发票导入!AK419</f>
        <v>0</v>
      </c>
      <c r="AL419">
        <f>[1]发票导入!AL419</f>
        <v>0</v>
      </c>
      <c r="AM419">
        <f>[1]发票导入!AM419</f>
        <v>0</v>
      </c>
      <c r="AN419" s="22">
        <f t="shared" si="1"/>
        <v>0</v>
      </c>
      <c r="AO419" s="22">
        <f t="shared" si="2"/>
        <v>0</v>
      </c>
    </row>
    <row r="420">
      <c r="C420">
        <f>[1]发票导入!C420&amp;""</f>
      </c>
      <c r="D420">
        <f>[1]发票导入!D420&amp;""</f>
      </c>
      <c r="O420">
        <f>[1]发票导入!O420&amp;""</f>
      </c>
      <c r="T420">
        <f>[1]发票导入!T420</f>
      </c>
      <c r="U420">
        <f>[1]发票导入!U420&amp;""</f>
      </c>
      <c r="V420">
        <f>[1]发票导入!V420&amp;""</f>
      </c>
      <c r="W420">
        <f>[1]发票导入!W420&amp;""</f>
      </c>
      <c r="Y420">
        <f>[1]发票导入!Y420&amp;""</f>
      </c>
      <c r="AA420">
        <f>[1]发票导入!AA420&amp;""</f>
      </c>
      <c r="AB420">
        <f>[1]发票导入!AB420</f>
        <v>0</v>
      </c>
      <c r="AC420">
        <f>[1]发票导入!AC420</f>
        <v>0</v>
      </c>
      <c r="AE420" s="22">
        <f t="shared" si="0"/>
      </c>
      <c r="AI420">
        <f>[1]发票导入!AI420&amp;""</f>
      </c>
      <c r="AJ420">
        <f>[1]发票导入!AJ420&amp;""</f>
      </c>
      <c r="AK420">
        <f>[1]发票导入!AK420</f>
        <v>0</v>
      </c>
      <c r="AL420">
        <f>[1]发票导入!AL420</f>
        <v>0</v>
      </c>
      <c r="AM420">
        <f>[1]发票导入!AM420</f>
        <v>0</v>
      </c>
      <c r="AN420" s="22">
        <f t="shared" si="1"/>
        <v>0</v>
      </c>
      <c r="AO420" s="22">
        <f t="shared" si="2"/>
        <v>0</v>
      </c>
    </row>
    <row r="421">
      <c r="C421">
        <f>[1]发票导入!C421&amp;""</f>
      </c>
      <c r="D421">
        <f>[1]发票导入!D421&amp;""</f>
      </c>
      <c r="O421">
        <f>[1]发票导入!O421&amp;""</f>
      </c>
      <c r="T421">
        <f>[1]发票导入!T421</f>
      </c>
      <c r="U421">
        <f>[1]发票导入!U421&amp;""</f>
      </c>
      <c r="V421">
        <f>[1]发票导入!V421&amp;""</f>
      </c>
      <c r="W421">
        <f>[1]发票导入!W421&amp;""</f>
      </c>
      <c r="Y421">
        <f>[1]发票导入!Y421&amp;""</f>
      </c>
      <c r="AA421">
        <f>[1]发票导入!AA421&amp;""</f>
      </c>
      <c r="AB421">
        <f>[1]发票导入!AB421</f>
        <v>0</v>
      </c>
      <c r="AC421">
        <f>[1]发票导入!AC421</f>
        <v>0</v>
      </c>
      <c r="AE421" s="22">
        <f t="shared" si="0"/>
      </c>
      <c r="AI421">
        <f>[1]发票导入!AI421&amp;""</f>
      </c>
      <c r="AJ421">
        <f>[1]发票导入!AJ421&amp;""</f>
      </c>
      <c r="AK421">
        <f>[1]发票导入!AK421</f>
        <v>0</v>
      </c>
      <c r="AL421">
        <f>[1]发票导入!AL421</f>
        <v>0</v>
      </c>
      <c r="AM421">
        <f>[1]发票导入!AM421</f>
        <v>0</v>
      </c>
      <c r="AN421" s="22">
        <f t="shared" si="1"/>
        <v>0</v>
      </c>
      <c r="AO421" s="22">
        <f t="shared" si="2"/>
        <v>0</v>
      </c>
    </row>
    <row r="422">
      <c r="C422">
        <f>[1]发票导入!C422&amp;""</f>
      </c>
      <c r="D422">
        <f>[1]发票导入!D422&amp;""</f>
      </c>
      <c r="O422">
        <f>[1]发票导入!O422&amp;""</f>
      </c>
      <c r="T422">
        <f>[1]发票导入!T422</f>
      </c>
      <c r="U422">
        <f>[1]发票导入!U422&amp;""</f>
      </c>
      <c r="V422">
        <f>[1]发票导入!V422&amp;""</f>
      </c>
      <c r="W422">
        <f>[1]发票导入!W422&amp;""</f>
      </c>
      <c r="Y422">
        <f>[1]发票导入!Y422&amp;""</f>
      </c>
      <c r="AA422">
        <f>[1]发票导入!AA422&amp;""</f>
      </c>
      <c r="AB422">
        <f>[1]发票导入!AB422</f>
        <v>0</v>
      </c>
      <c r="AC422">
        <f>[1]发票导入!AC422</f>
        <v>0</v>
      </c>
      <c r="AE422" s="22">
        <f t="shared" si="0"/>
      </c>
      <c r="AI422">
        <f>[1]发票导入!AI422&amp;""</f>
      </c>
      <c r="AJ422">
        <f>[1]发票导入!AJ422&amp;""</f>
      </c>
      <c r="AK422">
        <f>[1]发票导入!AK422</f>
        <v>0</v>
      </c>
      <c r="AL422">
        <f>[1]发票导入!AL422</f>
        <v>0</v>
      </c>
      <c r="AM422">
        <f>[1]发票导入!AM422</f>
        <v>0</v>
      </c>
      <c r="AN422" s="22">
        <f t="shared" si="1"/>
        <v>0</v>
      </c>
      <c r="AO422" s="22">
        <f t="shared" si="2"/>
        <v>0</v>
      </c>
    </row>
    <row r="423">
      <c r="C423">
        <f>[1]发票导入!C423&amp;""</f>
      </c>
      <c r="D423">
        <f>[1]发票导入!D423&amp;""</f>
      </c>
      <c r="O423">
        <f>[1]发票导入!O423&amp;""</f>
      </c>
      <c r="T423">
        <f>[1]发票导入!T423</f>
      </c>
      <c r="U423">
        <f>[1]发票导入!U423&amp;""</f>
      </c>
      <c r="V423">
        <f>[1]发票导入!V423&amp;""</f>
      </c>
      <c r="W423">
        <f>[1]发票导入!W423&amp;""</f>
      </c>
      <c r="Y423">
        <f>[1]发票导入!Y423&amp;""</f>
      </c>
      <c r="AA423">
        <f>[1]发票导入!AA423&amp;""</f>
      </c>
      <c r="AB423">
        <f>[1]发票导入!AB423</f>
        <v>0</v>
      </c>
      <c r="AC423">
        <f>[1]发票导入!AC423</f>
        <v>0</v>
      </c>
      <c r="AE423" s="22">
        <f t="shared" si="0"/>
      </c>
      <c r="AI423">
        <f>[1]发票导入!AI423&amp;""</f>
      </c>
      <c r="AJ423">
        <f>[1]发票导入!AJ423&amp;""</f>
      </c>
      <c r="AK423">
        <f>[1]发票导入!AK423</f>
        <v>0</v>
      </c>
      <c r="AL423">
        <f>[1]发票导入!AL423</f>
        <v>0</v>
      </c>
      <c r="AM423">
        <f>[1]发票导入!AM423</f>
        <v>0</v>
      </c>
      <c r="AN423" s="22">
        <f t="shared" si="1"/>
        <v>0</v>
      </c>
      <c r="AO423" s="22">
        <f t="shared" si="2"/>
        <v>0</v>
      </c>
    </row>
    <row r="424">
      <c r="C424">
        <f>[1]发票导入!C424&amp;""</f>
      </c>
      <c r="D424">
        <f>[1]发票导入!D424&amp;""</f>
      </c>
      <c r="O424">
        <f>[1]发票导入!O424&amp;""</f>
      </c>
      <c r="T424">
        <f>[1]发票导入!T424</f>
      </c>
      <c r="U424">
        <f>[1]发票导入!U424&amp;""</f>
      </c>
      <c r="V424">
        <f>[1]发票导入!V424&amp;""</f>
      </c>
      <c r="W424">
        <f>[1]发票导入!W424&amp;""</f>
      </c>
      <c r="Y424">
        <f>[1]发票导入!Y424&amp;""</f>
      </c>
      <c r="AA424">
        <f>[1]发票导入!AA424&amp;""</f>
      </c>
      <c r="AB424">
        <f>[1]发票导入!AB424</f>
        <v>0</v>
      </c>
      <c r="AC424">
        <f>[1]发票导入!AC424</f>
        <v>0</v>
      </c>
      <c r="AE424" s="22">
        <f t="shared" si="0"/>
      </c>
      <c r="AI424">
        <f>[1]发票导入!AI424&amp;""</f>
      </c>
      <c r="AJ424">
        <f>[1]发票导入!AJ424&amp;""</f>
      </c>
      <c r="AK424">
        <f>[1]发票导入!AK424</f>
        <v>0</v>
      </c>
      <c r="AL424">
        <f>[1]发票导入!AL424</f>
        <v>0</v>
      </c>
      <c r="AM424">
        <f>[1]发票导入!AM424</f>
        <v>0</v>
      </c>
      <c r="AN424" s="22">
        <f t="shared" si="1"/>
        <v>0</v>
      </c>
      <c r="AO424" s="22">
        <f t="shared" si="2"/>
        <v>0</v>
      </c>
    </row>
    <row r="425">
      <c r="C425">
        <f>[1]发票导入!C425&amp;""</f>
      </c>
      <c r="D425">
        <f>[1]发票导入!D425&amp;""</f>
      </c>
      <c r="O425">
        <f>[1]发票导入!O425&amp;""</f>
      </c>
      <c r="T425">
        <f>[1]发票导入!T425</f>
      </c>
      <c r="U425">
        <f>[1]发票导入!U425&amp;""</f>
      </c>
      <c r="V425">
        <f>[1]发票导入!V425&amp;""</f>
      </c>
      <c r="W425">
        <f>[1]发票导入!W425&amp;""</f>
      </c>
      <c r="Y425">
        <f>[1]发票导入!Y425&amp;""</f>
      </c>
      <c r="AA425">
        <f>[1]发票导入!AA425&amp;""</f>
      </c>
      <c r="AB425">
        <f>[1]发票导入!AB425</f>
        <v>0</v>
      </c>
      <c r="AC425">
        <f>[1]发票导入!AC425</f>
        <v>0</v>
      </c>
      <c r="AE425" s="22">
        <f t="shared" si="0"/>
      </c>
      <c r="AI425">
        <f>[1]发票导入!AI425&amp;""</f>
      </c>
      <c r="AJ425">
        <f>[1]发票导入!AJ425&amp;""</f>
      </c>
      <c r="AK425">
        <f>[1]发票导入!AK425</f>
        <v>0</v>
      </c>
      <c r="AL425">
        <f>[1]发票导入!AL425</f>
        <v>0</v>
      </c>
      <c r="AM425">
        <f>[1]发票导入!AM425</f>
        <v>0</v>
      </c>
      <c r="AN425" s="22">
        <f t="shared" si="1"/>
        <v>0</v>
      </c>
      <c r="AO425" s="22">
        <f t="shared" si="2"/>
        <v>0</v>
      </c>
    </row>
    <row r="426">
      <c r="C426">
        <f>[1]发票导入!C426&amp;""</f>
      </c>
      <c r="D426">
        <f>[1]发票导入!D426&amp;""</f>
      </c>
      <c r="O426">
        <f>[1]发票导入!O426&amp;""</f>
      </c>
      <c r="T426">
        <f>[1]发票导入!T426</f>
      </c>
      <c r="U426">
        <f>[1]发票导入!U426&amp;""</f>
      </c>
      <c r="V426">
        <f>[1]发票导入!V426&amp;""</f>
      </c>
      <c r="W426">
        <f>[1]发票导入!W426&amp;""</f>
      </c>
      <c r="Y426">
        <f>[1]发票导入!Y426&amp;""</f>
      </c>
      <c r="AA426">
        <f>[1]发票导入!AA426&amp;""</f>
      </c>
      <c r="AB426">
        <f>[1]发票导入!AB426</f>
        <v>0</v>
      </c>
      <c r="AC426">
        <f>[1]发票导入!AC426</f>
        <v>0</v>
      </c>
      <c r="AE426" s="22">
        <f t="shared" si="0"/>
      </c>
      <c r="AI426">
        <f>[1]发票导入!AI426&amp;""</f>
      </c>
      <c r="AJ426">
        <f>[1]发票导入!AJ426&amp;""</f>
      </c>
      <c r="AK426">
        <f>[1]发票导入!AK426</f>
        <v>0</v>
      </c>
      <c r="AL426">
        <f>[1]发票导入!AL426</f>
        <v>0</v>
      </c>
      <c r="AM426">
        <f>[1]发票导入!AM426</f>
        <v>0</v>
      </c>
      <c r="AN426" s="22">
        <f t="shared" si="1"/>
        <v>0</v>
      </c>
      <c r="AO426" s="22">
        <f t="shared" si="2"/>
        <v>0</v>
      </c>
    </row>
    <row r="427">
      <c r="C427">
        <f>[1]发票导入!C427&amp;""</f>
      </c>
      <c r="D427">
        <f>[1]发票导入!D427&amp;""</f>
      </c>
      <c r="O427">
        <f>[1]发票导入!O427&amp;""</f>
      </c>
      <c r="T427">
        <f>[1]发票导入!T427</f>
      </c>
      <c r="U427">
        <f>[1]发票导入!U427&amp;""</f>
      </c>
      <c r="V427">
        <f>[1]发票导入!V427&amp;""</f>
      </c>
      <c r="W427">
        <f>[1]发票导入!W427&amp;""</f>
      </c>
      <c r="Y427">
        <f>[1]发票导入!Y427&amp;""</f>
      </c>
      <c r="AA427">
        <f>[1]发票导入!AA427&amp;""</f>
      </c>
      <c r="AB427">
        <f>[1]发票导入!AB427</f>
        <v>0</v>
      </c>
      <c r="AC427">
        <f>[1]发票导入!AC427</f>
        <v>0</v>
      </c>
      <c r="AE427" s="22">
        <f t="shared" si="0"/>
      </c>
      <c r="AI427">
        <f>[1]发票导入!AI427&amp;""</f>
      </c>
      <c r="AJ427">
        <f>[1]发票导入!AJ427&amp;""</f>
      </c>
      <c r="AK427">
        <f>[1]发票导入!AK427</f>
        <v>0</v>
      </c>
      <c r="AL427">
        <f>[1]发票导入!AL427</f>
        <v>0</v>
      </c>
      <c r="AM427">
        <f>[1]发票导入!AM427</f>
        <v>0</v>
      </c>
      <c r="AN427" s="22">
        <f t="shared" si="1"/>
        <v>0</v>
      </c>
      <c r="AO427" s="22">
        <f t="shared" si="2"/>
        <v>0</v>
      </c>
    </row>
    <row r="428">
      <c r="C428">
        <f>[1]发票导入!C428&amp;""</f>
      </c>
      <c r="D428">
        <f>[1]发票导入!D428&amp;""</f>
      </c>
      <c r="O428">
        <f>[1]发票导入!O428&amp;""</f>
      </c>
      <c r="T428">
        <f>[1]发票导入!T428</f>
      </c>
      <c r="U428">
        <f>[1]发票导入!U428&amp;""</f>
      </c>
      <c r="V428">
        <f>[1]发票导入!V428&amp;""</f>
      </c>
      <c r="W428">
        <f>[1]发票导入!W428&amp;""</f>
      </c>
      <c r="Y428">
        <f>[1]发票导入!Y428&amp;""</f>
      </c>
      <c r="AA428">
        <f>[1]发票导入!AA428&amp;""</f>
      </c>
      <c r="AB428">
        <f>[1]发票导入!AB428</f>
        <v>0</v>
      </c>
      <c r="AC428">
        <f>[1]发票导入!AC428</f>
        <v>0</v>
      </c>
      <c r="AE428" s="22">
        <f t="shared" si="0"/>
      </c>
      <c r="AI428">
        <f>[1]发票导入!AI428&amp;""</f>
      </c>
      <c r="AJ428">
        <f>[1]发票导入!AJ428&amp;""</f>
      </c>
      <c r="AK428">
        <f>[1]发票导入!AK428</f>
        <v>0</v>
      </c>
      <c r="AL428">
        <f>[1]发票导入!AL428</f>
        <v>0</v>
      </c>
      <c r="AM428">
        <f>[1]发票导入!AM428</f>
        <v>0</v>
      </c>
      <c r="AN428" s="22">
        <f t="shared" si="1"/>
        <v>0</v>
      </c>
      <c r="AO428" s="22">
        <f t="shared" si="2"/>
        <v>0</v>
      </c>
    </row>
    <row r="429">
      <c r="C429">
        <f>[1]发票导入!C429&amp;""</f>
      </c>
      <c r="D429">
        <f>[1]发票导入!D429&amp;""</f>
      </c>
      <c r="O429">
        <f>[1]发票导入!O429&amp;""</f>
      </c>
      <c r="T429">
        <f>[1]发票导入!T429</f>
      </c>
      <c r="U429">
        <f>[1]发票导入!U429&amp;""</f>
      </c>
      <c r="V429">
        <f>[1]发票导入!V429&amp;""</f>
      </c>
      <c r="W429">
        <f>[1]发票导入!W429&amp;""</f>
      </c>
      <c r="Y429">
        <f>[1]发票导入!Y429&amp;""</f>
      </c>
      <c r="AA429">
        <f>[1]发票导入!AA429&amp;""</f>
      </c>
      <c r="AB429">
        <f>[1]发票导入!AB429</f>
        <v>0</v>
      </c>
      <c r="AC429">
        <f>[1]发票导入!AC429</f>
        <v>0</v>
      </c>
      <c r="AE429" s="22">
        <f t="shared" si="0"/>
      </c>
      <c r="AI429">
        <f>[1]发票导入!AI429&amp;""</f>
      </c>
      <c r="AJ429">
        <f>[1]发票导入!AJ429&amp;""</f>
      </c>
      <c r="AK429">
        <f>[1]发票导入!AK429</f>
        <v>0</v>
      </c>
      <c r="AL429">
        <f>[1]发票导入!AL429</f>
        <v>0</v>
      </c>
      <c r="AM429">
        <f>[1]发票导入!AM429</f>
        <v>0</v>
      </c>
      <c r="AN429" s="22">
        <f t="shared" si="1"/>
        <v>0</v>
      </c>
      <c r="AO429" s="22">
        <f t="shared" si="2"/>
        <v>0</v>
      </c>
    </row>
    <row r="430">
      <c r="C430">
        <f>[1]发票导入!C430&amp;""</f>
      </c>
      <c r="D430">
        <f>[1]发票导入!D430&amp;""</f>
      </c>
      <c r="O430">
        <f>[1]发票导入!O430&amp;""</f>
      </c>
      <c r="T430">
        <f>[1]发票导入!T430</f>
      </c>
      <c r="U430">
        <f>[1]发票导入!U430&amp;""</f>
      </c>
      <c r="V430">
        <f>[1]发票导入!V430&amp;""</f>
      </c>
      <c r="W430">
        <f>[1]发票导入!W430&amp;""</f>
      </c>
      <c r="Y430">
        <f>[1]发票导入!Y430&amp;""</f>
      </c>
      <c r="AA430">
        <f>[1]发票导入!AA430&amp;""</f>
      </c>
      <c r="AB430">
        <f>[1]发票导入!AB430</f>
        <v>0</v>
      </c>
      <c r="AC430">
        <f>[1]发票导入!AC430</f>
        <v>0</v>
      </c>
      <c r="AE430" s="22">
        <f t="shared" si="0"/>
      </c>
      <c r="AI430">
        <f>[1]发票导入!AI430&amp;""</f>
      </c>
      <c r="AJ430">
        <f>[1]发票导入!AJ430&amp;""</f>
      </c>
      <c r="AK430">
        <f>[1]发票导入!AK430</f>
        <v>0</v>
      </c>
      <c r="AL430">
        <f>[1]发票导入!AL430</f>
        <v>0</v>
      </c>
      <c r="AM430">
        <f>[1]发票导入!AM430</f>
        <v>0</v>
      </c>
      <c r="AN430" s="22">
        <f t="shared" si="1"/>
        <v>0</v>
      </c>
      <c r="AO430" s="22">
        <f t="shared" si="2"/>
        <v>0</v>
      </c>
    </row>
    <row r="431">
      <c r="C431">
        <f>[1]发票导入!C431&amp;""</f>
      </c>
      <c r="D431">
        <f>[1]发票导入!D431&amp;""</f>
      </c>
      <c r="O431">
        <f>[1]发票导入!O431&amp;""</f>
      </c>
      <c r="T431">
        <f>[1]发票导入!T431</f>
      </c>
      <c r="U431">
        <f>[1]发票导入!U431&amp;""</f>
      </c>
      <c r="V431">
        <f>[1]发票导入!V431&amp;""</f>
      </c>
      <c r="W431">
        <f>[1]发票导入!W431&amp;""</f>
      </c>
      <c r="Y431">
        <f>[1]发票导入!Y431&amp;""</f>
      </c>
      <c r="AA431">
        <f>[1]发票导入!AA431&amp;""</f>
      </c>
      <c r="AB431">
        <f>[1]发票导入!AB431</f>
        <v>0</v>
      </c>
      <c r="AC431">
        <f>[1]发票导入!AC431</f>
        <v>0</v>
      </c>
      <c r="AE431" s="22">
        <f t="shared" si="0"/>
      </c>
      <c r="AI431">
        <f>[1]发票导入!AI431&amp;""</f>
      </c>
      <c r="AJ431">
        <f>[1]发票导入!AJ431&amp;""</f>
      </c>
      <c r="AK431">
        <f>[1]发票导入!AK431</f>
        <v>0</v>
      </c>
      <c r="AL431">
        <f>[1]发票导入!AL431</f>
        <v>0</v>
      </c>
      <c r="AM431">
        <f>[1]发票导入!AM431</f>
        <v>0</v>
      </c>
      <c r="AN431" s="22">
        <f t="shared" si="1"/>
        <v>0</v>
      </c>
      <c r="AO431" s="22">
        <f t="shared" si="2"/>
        <v>0</v>
      </c>
    </row>
    <row r="432">
      <c r="C432">
        <f>[1]发票导入!C432&amp;""</f>
      </c>
      <c r="D432">
        <f>[1]发票导入!D432&amp;""</f>
      </c>
      <c r="O432">
        <f>[1]发票导入!O432&amp;""</f>
      </c>
      <c r="T432">
        <f>[1]发票导入!T432</f>
      </c>
      <c r="U432">
        <f>[1]发票导入!U432&amp;""</f>
      </c>
      <c r="V432">
        <f>[1]发票导入!V432&amp;""</f>
      </c>
      <c r="W432">
        <f>[1]发票导入!W432&amp;""</f>
      </c>
      <c r="Y432">
        <f>[1]发票导入!Y432&amp;""</f>
      </c>
      <c r="AA432">
        <f>[1]发票导入!AA432&amp;""</f>
      </c>
      <c r="AB432">
        <f>[1]发票导入!AB432</f>
        <v>0</v>
      </c>
      <c r="AC432">
        <f>[1]发票导入!AC432</f>
        <v>0</v>
      </c>
      <c r="AE432" s="22">
        <f t="shared" si="0"/>
      </c>
      <c r="AI432">
        <f>[1]发票导入!AI432&amp;""</f>
      </c>
      <c r="AJ432">
        <f>[1]发票导入!AJ432&amp;""</f>
      </c>
      <c r="AK432">
        <f>[1]发票导入!AK432</f>
        <v>0</v>
      </c>
      <c r="AL432">
        <f>[1]发票导入!AL432</f>
        <v>0</v>
      </c>
      <c r="AM432">
        <f>[1]发票导入!AM432</f>
        <v>0</v>
      </c>
      <c r="AN432" s="22">
        <f t="shared" si="1"/>
        <v>0</v>
      </c>
      <c r="AO432" s="22">
        <f t="shared" si="2"/>
        <v>0</v>
      </c>
    </row>
    <row r="433">
      <c r="C433">
        <f>[1]发票导入!C433&amp;""</f>
      </c>
      <c r="D433">
        <f>[1]发票导入!D433&amp;""</f>
      </c>
      <c r="O433">
        <f>[1]发票导入!O433&amp;""</f>
      </c>
      <c r="T433">
        <f>[1]发票导入!T433</f>
      </c>
      <c r="U433">
        <f>[1]发票导入!U433&amp;""</f>
      </c>
      <c r="V433">
        <f>[1]发票导入!V433&amp;""</f>
      </c>
      <c r="W433">
        <f>[1]发票导入!W433&amp;""</f>
      </c>
      <c r="Y433">
        <f>[1]发票导入!Y433&amp;""</f>
      </c>
      <c r="AA433">
        <f>[1]发票导入!AA433&amp;""</f>
      </c>
      <c r="AB433">
        <f>[1]发票导入!AB433</f>
        <v>0</v>
      </c>
      <c r="AC433">
        <f>[1]发票导入!AC433</f>
        <v>0</v>
      </c>
      <c r="AE433" s="22">
        <f t="shared" si="0"/>
      </c>
      <c r="AI433">
        <f>[1]发票导入!AI433&amp;""</f>
      </c>
      <c r="AJ433">
        <f>[1]发票导入!AJ433&amp;""</f>
      </c>
      <c r="AK433">
        <f>[1]发票导入!AK433</f>
        <v>0</v>
      </c>
      <c r="AL433">
        <f>[1]发票导入!AL433</f>
        <v>0</v>
      </c>
      <c r="AM433">
        <f>[1]发票导入!AM433</f>
        <v>0</v>
      </c>
      <c r="AN433" s="22">
        <f t="shared" si="1"/>
        <v>0</v>
      </c>
      <c r="AO433" s="22">
        <f t="shared" si="2"/>
        <v>0</v>
      </c>
    </row>
    <row r="434">
      <c r="C434">
        <f>[1]发票导入!C434&amp;""</f>
      </c>
      <c r="D434">
        <f>[1]发票导入!D434&amp;""</f>
      </c>
      <c r="O434">
        <f>[1]发票导入!O434&amp;""</f>
      </c>
      <c r="T434">
        <f>[1]发票导入!T434</f>
      </c>
      <c r="U434">
        <f>[1]发票导入!U434&amp;""</f>
      </c>
      <c r="V434">
        <f>[1]发票导入!V434&amp;""</f>
      </c>
      <c r="W434">
        <f>[1]发票导入!W434&amp;""</f>
      </c>
      <c r="Y434">
        <f>[1]发票导入!Y434&amp;""</f>
      </c>
      <c r="AA434">
        <f>[1]发票导入!AA434&amp;""</f>
      </c>
      <c r="AB434">
        <f>[1]发票导入!AB434</f>
        <v>0</v>
      </c>
      <c r="AC434">
        <f>[1]发票导入!AC434</f>
        <v>0</v>
      </c>
      <c r="AE434" s="22">
        <f t="shared" si="0"/>
      </c>
      <c r="AI434">
        <f>[1]发票导入!AI434&amp;""</f>
      </c>
      <c r="AJ434">
        <f>[1]发票导入!AJ434&amp;""</f>
      </c>
      <c r="AK434">
        <f>[1]发票导入!AK434</f>
        <v>0</v>
      </c>
      <c r="AL434">
        <f>[1]发票导入!AL434</f>
        <v>0</v>
      </c>
      <c r="AM434">
        <f>[1]发票导入!AM434</f>
        <v>0</v>
      </c>
      <c r="AN434" s="22">
        <f t="shared" si="1"/>
        <v>0</v>
      </c>
      <c r="AO434" s="22">
        <f t="shared" si="2"/>
        <v>0</v>
      </c>
    </row>
    <row r="435">
      <c r="C435">
        <f>[1]发票导入!C435&amp;""</f>
      </c>
      <c r="D435">
        <f>[1]发票导入!D435&amp;""</f>
      </c>
      <c r="O435">
        <f>[1]发票导入!O435&amp;""</f>
      </c>
      <c r="T435">
        <f>[1]发票导入!T435</f>
      </c>
      <c r="U435">
        <f>[1]发票导入!U435&amp;""</f>
      </c>
      <c r="V435">
        <f>[1]发票导入!V435&amp;""</f>
      </c>
      <c r="W435">
        <f>[1]发票导入!W435&amp;""</f>
      </c>
      <c r="Y435">
        <f>[1]发票导入!Y435&amp;""</f>
      </c>
      <c r="AA435">
        <f>[1]发票导入!AA435&amp;""</f>
      </c>
      <c r="AB435">
        <f>[1]发票导入!AB435</f>
        <v>0</v>
      </c>
      <c r="AC435">
        <f>[1]发票导入!AC435</f>
        <v>0</v>
      </c>
      <c r="AE435" s="22">
        <f t="shared" si="0"/>
      </c>
      <c r="AI435">
        <f>[1]发票导入!AI435&amp;""</f>
      </c>
      <c r="AJ435">
        <f>[1]发票导入!AJ435&amp;""</f>
      </c>
      <c r="AK435">
        <f>[1]发票导入!AK435</f>
        <v>0</v>
      </c>
      <c r="AL435">
        <f>[1]发票导入!AL435</f>
        <v>0</v>
      </c>
      <c r="AM435">
        <f>[1]发票导入!AM435</f>
        <v>0</v>
      </c>
      <c r="AN435" s="22">
        <f t="shared" si="1"/>
        <v>0</v>
      </c>
      <c r="AO435" s="22">
        <f t="shared" si="2"/>
        <v>0</v>
      </c>
    </row>
    <row r="436">
      <c r="C436">
        <f>[1]发票导入!C436&amp;""</f>
      </c>
      <c r="D436">
        <f>[1]发票导入!D436&amp;""</f>
      </c>
      <c r="O436">
        <f>[1]发票导入!O436&amp;""</f>
      </c>
      <c r="T436">
        <f>[1]发票导入!T436</f>
      </c>
      <c r="U436">
        <f>[1]发票导入!U436&amp;""</f>
      </c>
      <c r="V436">
        <f>[1]发票导入!V436&amp;""</f>
      </c>
      <c r="W436">
        <f>[1]发票导入!W436&amp;""</f>
      </c>
      <c r="Y436">
        <f>[1]发票导入!Y436&amp;""</f>
      </c>
      <c r="AA436">
        <f>[1]发票导入!AA436&amp;""</f>
      </c>
      <c r="AB436">
        <f>[1]发票导入!AB436</f>
        <v>0</v>
      </c>
      <c r="AC436">
        <f>[1]发票导入!AC436</f>
        <v>0</v>
      </c>
      <c r="AE436" s="22">
        <f t="shared" si="0"/>
      </c>
      <c r="AI436">
        <f>[1]发票导入!AI436&amp;""</f>
      </c>
      <c r="AJ436">
        <f>[1]发票导入!AJ436&amp;""</f>
      </c>
      <c r="AK436">
        <f>[1]发票导入!AK436</f>
        <v>0</v>
      </c>
      <c r="AL436">
        <f>[1]发票导入!AL436</f>
        <v>0</v>
      </c>
      <c r="AM436">
        <f>[1]发票导入!AM436</f>
        <v>0</v>
      </c>
      <c r="AN436" s="22">
        <f t="shared" si="1"/>
        <v>0</v>
      </c>
      <c r="AO436" s="22">
        <f t="shared" si="2"/>
        <v>0</v>
      </c>
    </row>
    <row r="437">
      <c r="C437">
        <f>[1]发票导入!C437&amp;""</f>
      </c>
      <c r="D437">
        <f>[1]发票导入!D437&amp;""</f>
      </c>
      <c r="O437">
        <f>[1]发票导入!O437&amp;""</f>
      </c>
      <c r="T437">
        <f>[1]发票导入!T437</f>
      </c>
      <c r="U437">
        <f>[1]发票导入!U437&amp;""</f>
      </c>
      <c r="V437">
        <f>[1]发票导入!V437&amp;""</f>
      </c>
      <c r="W437">
        <f>[1]发票导入!W437&amp;""</f>
      </c>
      <c r="Y437">
        <f>[1]发票导入!Y437&amp;""</f>
      </c>
      <c r="AA437">
        <f>[1]发票导入!AA437&amp;""</f>
      </c>
      <c r="AB437">
        <f>[1]发票导入!AB437</f>
        <v>0</v>
      </c>
      <c r="AC437">
        <f>[1]发票导入!AC437</f>
        <v>0</v>
      </c>
      <c r="AE437" s="22">
        <f t="shared" si="0"/>
      </c>
      <c r="AI437">
        <f>[1]发票导入!AI437&amp;""</f>
      </c>
      <c r="AJ437">
        <f>[1]发票导入!AJ437&amp;""</f>
      </c>
      <c r="AK437">
        <f>[1]发票导入!AK437</f>
        <v>0</v>
      </c>
      <c r="AL437">
        <f>[1]发票导入!AL437</f>
        <v>0</v>
      </c>
      <c r="AM437">
        <f>[1]发票导入!AM437</f>
        <v>0</v>
      </c>
      <c r="AN437" s="22">
        <f t="shared" si="1"/>
        <v>0</v>
      </c>
      <c r="AO437" s="22">
        <f t="shared" si="2"/>
        <v>0</v>
      </c>
    </row>
    <row r="438">
      <c r="C438">
        <f>[1]发票导入!C438&amp;""</f>
      </c>
      <c r="D438">
        <f>[1]发票导入!D438&amp;""</f>
      </c>
      <c r="O438">
        <f>[1]发票导入!O438&amp;""</f>
      </c>
      <c r="T438">
        <f>[1]发票导入!T438</f>
      </c>
      <c r="U438">
        <f>[1]发票导入!U438&amp;""</f>
      </c>
      <c r="V438">
        <f>[1]发票导入!V438&amp;""</f>
      </c>
      <c r="W438">
        <f>[1]发票导入!W438&amp;""</f>
      </c>
      <c r="Y438">
        <f>[1]发票导入!Y438&amp;""</f>
      </c>
      <c r="AA438">
        <f>[1]发票导入!AA438&amp;""</f>
      </c>
      <c r="AB438">
        <f>[1]发票导入!AB438</f>
        <v>0</v>
      </c>
      <c r="AC438">
        <f>[1]发票导入!AC438</f>
        <v>0</v>
      </c>
      <c r="AE438" s="22">
        <f t="shared" si="0"/>
      </c>
      <c r="AI438">
        <f>[1]发票导入!AI438&amp;""</f>
      </c>
      <c r="AJ438">
        <f>[1]发票导入!AJ438&amp;""</f>
      </c>
      <c r="AK438">
        <f>[1]发票导入!AK438</f>
        <v>0</v>
      </c>
      <c r="AL438">
        <f>[1]发票导入!AL438</f>
        <v>0</v>
      </c>
      <c r="AM438">
        <f>[1]发票导入!AM438</f>
        <v>0</v>
      </c>
      <c r="AN438" s="22">
        <f t="shared" si="1"/>
        <v>0</v>
      </c>
      <c r="AO438" s="22">
        <f t="shared" si="2"/>
        <v>0</v>
      </c>
    </row>
    <row r="439">
      <c r="C439">
        <f>[1]发票导入!C439&amp;""</f>
      </c>
      <c r="D439">
        <f>[1]发票导入!D439&amp;""</f>
      </c>
      <c r="O439">
        <f>[1]发票导入!O439&amp;""</f>
      </c>
      <c r="T439">
        <f>[1]发票导入!T439</f>
      </c>
      <c r="U439">
        <f>[1]发票导入!U439&amp;""</f>
      </c>
      <c r="V439">
        <f>[1]发票导入!V439&amp;""</f>
      </c>
      <c r="W439">
        <f>[1]发票导入!W439&amp;""</f>
      </c>
      <c r="Y439">
        <f>[1]发票导入!Y439&amp;""</f>
      </c>
      <c r="AA439">
        <f>[1]发票导入!AA439&amp;""</f>
      </c>
      <c r="AB439">
        <f>[1]发票导入!AB439</f>
        <v>0</v>
      </c>
      <c r="AC439">
        <f>[1]发票导入!AC439</f>
        <v>0</v>
      </c>
      <c r="AE439" s="22">
        <f t="shared" si="0"/>
      </c>
      <c r="AI439">
        <f>[1]发票导入!AI439&amp;""</f>
      </c>
      <c r="AJ439">
        <f>[1]发票导入!AJ439&amp;""</f>
      </c>
      <c r="AK439">
        <f>[1]发票导入!AK439</f>
        <v>0</v>
      </c>
      <c r="AL439">
        <f>[1]发票导入!AL439</f>
        <v>0</v>
      </c>
      <c r="AM439">
        <f>[1]发票导入!AM439</f>
        <v>0</v>
      </c>
      <c r="AN439" s="22">
        <f t="shared" si="1"/>
        <v>0</v>
      </c>
      <c r="AO439" s="22">
        <f t="shared" si="2"/>
        <v>0</v>
      </c>
    </row>
    <row r="440">
      <c r="C440">
        <f>[1]发票导入!C440&amp;""</f>
      </c>
      <c r="D440">
        <f>[1]发票导入!D440&amp;""</f>
      </c>
      <c r="O440">
        <f>[1]发票导入!O440&amp;""</f>
      </c>
      <c r="T440">
        <f>[1]发票导入!T440</f>
      </c>
      <c r="U440">
        <f>[1]发票导入!U440&amp;""</f>
      </c>
      <c r="V440">
        <f>[1]发票导入!V440&amp;""</f>
      </c>
      <c r="W440">
        <f>[1]发票导入!W440&amp;""</f>
      </c>
      <c r="Y440">
        <f>[1]发票导入!Y440&amp;""</f>
      </c>
      <c r="AA440">
        <f>[1]发票导入!AA440&amp;""</f>
      </c>
      <c r="AB440">
        <f>[1]发票导入!AB440</f>
        <v>0</v>
      </c>
      <c r="AC440">
        <f>[1]发票导入!AC440</f>
        <v>0</v>
      </c>
      <c r="AE440" s="22">
        <f t="shared" si="0"/>
      </c>
      <c r="AI440">
        <f>[1]发票导入!AI440&amp;""</f>
      </c>
      <c r="AJ440">
        <f>[1]发票导入!AJ440&amp;""</f>
      </c>
      <c r="AK440">
        <f>[1]发票导入!AK440</f>
        <v>0</v>
      </c>
      <c r="AL440">
        <f>[1]发票导入!AL440</f>
        <v>0</v>
      </c>
      <c r="AM440">
        <f>[1]发票导入!AM440</f>
        <v>0</v>
      </c>
      <c r="AN440" s="22">
        <f t="shared" si="1"/>
        <v>0</v>
      </c>
      <c r="AO440" s="22">
        <f t="shared" si="2"/>
        <v>0</v>
      </c>
    </row>
    <row r="441">
      <c r="C441">
        <f>[1]发票导入!C441&amp;""</f>
      </c>
      <c r="D441">
        <f>[1]发票导入!D441&amp;""</f>
      </c>
      <c r="O441">
        <f>[1]发票导入!O441&amp;""</f>
      </c>
      <c r="T441">
        <f>[1]发票导入!T441</f>
      </c>
      <c r="U441">
        <f>[1]发票导入!U441&amp;""</f>
      </c>
      <c r="V441">
        <f>[1]发票导入!V441&amp;""</f>
      </c>
      <c r="W441">
        <f>[1]发票导入!W441&amp;""</f>
      </c>
      <c r="Y441">
        <f>[1]发票导入!Y441&amp;""</f>
      </c>
      <c r="AA441">
        <f>[1]发票导入!AA441&amp;""</f>
      </c>
      <c r="AB441">
        <f>[1]发票导入!AB441</f>
        <v>0</v>
      </c>
      <c r="AC441">
        <f>[1]发票导入!AC441</f>
        <v>0</v>
      </c>
      <c r="AE441" s="22">
        <f t="shared" si="0"/>
      </c>
      <c r="AI441">
        <f>[1]发票导入!AI441&amp;""</f>
      </c>
      <c r="AJ441">
        <f>[1]发票导入!AJ441&amp;""</f>
      </c>
      <c r="AK441">
        <f>[1]发票导入!AK441</f>
        <v>0</v>
      </c>
      <c r="AL441">
        <f>[1]发票导入!AL441</f>
        <v>0</v>
      </c>
      <c r="AM441">
        <f>[1]发票导入!AM441</f>
        <v>0</v>
      </c>
      <c r="AN441" s="22">
        <f t="shared" si="1"/>
        <v>0</v>
      </c>
      <c r="AO441" s="22">
        <f t="shared" si="2"/>
        <v>0</v>
      </c>
    </row>
    <row r="442">
      <c r="C442">
        <f>[1]发票导入!C442&amp;""</f>
      </c>
      <c r="D442">
        <f>[1]发票导入!D442&amp;""</f>
      </c>
      <c r="O442">
        <f>[1]发票导入!O442&amp;""</f>
      </c>
      <c r="T442">
        <f>[1]发票导入!T442</f>
      </c>
      <c r="U442">
        <f>[1]发票导入!U442&amp;""</f>
      </c>
      <c r="V442">
        <f>[1]发票导入!V442&amp;""</f>
      </c>
      <c r="W442">
        <f>[1]发票导入!W442&amp;""</f>
      </c>
      <c r="Y442">
        <f>[1]发票导入!Y442&amp;""</f>
      </c>
      <c r="AA442">
        <f>[1]发票导入!AA442&amp;""</f>
      </c>
      <c r="AB442">
        <f>[1]发票导入!AB442</f>
        <v>0</v>
      </c>
      <c r="AC442">
        <f>[1]发票导入!AC442</f>
        <v>0</v>
      </c>
      <c r="AE442" s="22">
        <f t="shared" si="0"/>
      </c>
      <c r="AI442">
        <f>[1]发票导入!AI442&amp;""</f>
      </c>
      <c r="AJ442">
        <f>[1]发票导入!AJ442&amp;""</f>
      </c>
      <c r="AK442">
        <f>[1]发票导入!AK442</f>
        <v>0</v>
      </c>
      <c r="AL442">
        <f>[1]发票导入!AL442</f>
        <v>0</v>
      </c>
      <c r="AM442">
        <f>[1]发票导入!AM442</f>
        <v>0</v>
      </c>
      <c r="AN442" s="22">
        <f t="shared" si="1"/>
        <v>0</v>
      </c>
      <c r="AO442" s="22">
        <f t="shared" si="2"/>
        <v>0</v>
      </c>
    </row>
    <row r="443">
      <c r="C443">
        <f>[1]发票导入!C443&amp;""</f>
      </c>
      <c r="D443">
        <f>[1]发票导入!D443&amp;""</f>
      </c>
      <c r="O443">
        <f>[1]发票导入!O443&amp;""</f>
      </c>
      <c r="T443">
        <f>[1]发票导入!T443</f>
      </c>
      <c r="U443">
        <f>[1]发票导入!U443&amp;""</f>
      </c>
      <c r="V443">
        <f>[1]发票导入!V443&amp;""</f>
      </c>
      <c r="W443">
        <f>[1]发票导入!W443&amp;""</f>
      </c>
      <c r="Y443">
        <f>[1]发票导入!Y443&amp;""</f>
      </c>
      <c r="AA443">
        <f>[1]发票导入!AA443&amp;""</f>
      </c>
      <c r="AB443">
        <f>[1]发票导入!AB443</f>
        <v>0</v>
      </c>
      <c r="AC443">
        <f>[1]发票导入!AC443</f>
        <v>0</v>
      </c>
      <c r="AE443" s="22">
        <f t="shared" si="0"/>
      </c>
      <c r="AI443">
        <f>[1]发票导入!AI443&amp;""</f>
      </c>
      <c r="AJ443">
        <f>[1]发票导入!AJ443&amp;""</f>
      </c>
      <c r="AK443">
        <f>[1]发票导入!AK443</f>
        <v>0</v>
      </c>
      <c r="AL443">
        <f>[1]发票导入!AL443</f>
        <v>0</v>
      </c>
      <c r="AM443">
        <f>[1]发票导入!AM443</f>
        <v>0</v>
      </c>
      <c r="AN443" s="22">
        <f t="shared" si="1"/>
        <v>0</v>
      </c>
      <c r="AO443" s="22">
        <f t="shared" si="2"/>
        <v>0</v>
      </c>
    </row>
    <row r="444">
      <c r="C444">
        <f>[1]发票导入!C444&amp;""</f>
      </c>
      <c r="D444">
        <f>[1]发票导入!D444&amp;""</f>
      </c>
      <c r="O444">
        <f>[1]发票导入!O444&amp;""</f>
      </c>
      <c r="T444">
        <f>[1]发票导入!T444</f>
      </c>
      <c r="U444">
        <f>[1]发票导入!U444&amp;""</f>
      </c>
      <c r="V444">
        <f>[1]发票导入!V444&amp;""</f>
      </c>
      <c r="W444">
        <f>[1]发票导入!W444&amp;""</f>
      </c>
      <c r="Y444">
        <f>[1]发票导入!Y444&amp;""</f>
      </c>
      <c r="AA444">
        <f>[1]发票导入!AA444&amp;""</f>
      </c>
      <c r="AB444">
        <f>[1]发票导入!AB444</f>
        <v>0</v>
      </c>
      <c r="AC444">
        <f>[1]发票导入!AC444</f>
        <v>0</v>
      </c>
      <c r="AE444" s="22">
        <f t="shared" si="0"/>
      </c>
      <c r="AI444">
        <f>[1]发票导入!AI444&amp;""</f>
      </c>
      <c r="AJ444">
        <f>[1]发票导入!AJ444&amp;""</f>
      </c>
      <c r="AK444">
        <f>[1]发票导入!AK444</f>
        <v>0</v>
      </c>
      <c r="AL444">
        <f>[1]发票导入!AL444</f>
        <v>0</v>
      </c>
      <c r="AM444">
        <f>[1]发票导入!AM444</f>
        <v>0</v>
      </c>
      <c r="AN444" s="22">
        <f t="shared" si="1"/>
        <v>0</v>
      </c>
      <c r="AO444" s="22">
        <f t="shared" si="2"/>
        <v>0</v>
      </c>
    </row>
    <row r="445">
      <c r="C445">
        <f>[1]发票导入!C445&amp;""</f>
      </c>
      <c r="D445">
        <f>[1]发票导入!D445&amp;""</f>
      </c>
      <c r="O445">
        <f>[1]发票导入!O445&amp;""</f>
      </c>
      <c r="T445">
        <f>[1]发票导入!T445</f>
      </c>
      <c r="U445">
        <f>[1]发票导入!U445&amp;""</f>
      </c>
      <c r="V445">
        <f>[1]发票导入!V445&amp;""</f>
      </c>
      <c r="W445">
        <f>[1]发票导入!W445&amp;""</f>
      </c>
      <c r="Y445">
        <f>[1]发票导入!Y445&amp;""</f>
      </c>
      <c r="AA445">
        <f>[1]发票导入!AA445&amp;""</f>
      </c>
      <c r="AB445">
        <f>[1]发票导入!AB445</f>
        <v>0</v>
      </c>
      <c r="AC445">
        <f>[1]发票导入!AC445</f>
        <v>0</v>
      </c>
      <c r="AE445" s="22">
        <f t="shared" si="0"/>
      </c>
      <c r="AI445">
        <f>[1]发票导入!AI445&amp;""</f>
      </c>
      <c r="AJ445">
        <f>[1]发票导入!AJ445&amp;""</f>
      </c>
      <c r="AK445">
        <f>[1]发票导入!AK445</f>
        <v>0</v>
      </c>
      <c r="AL445">
        <f>[1]发票导入!AL445</f>
        <v>0</v>
      </c>
      <c r="AM445">
        <f>[1]发票导入!AM445</f>
        <v>0</v>
      </c>
      <c r="AN445" s="22">
        <f t="shared" si="1"/>
        <v>0</v>
      </c>
      <c r="AO445" s="22">
        <f t="shared" si="2"/>
        <v>0</v>
      </c>
    </row>
    <row r="446">
      <c r="C446">
        <f>[1]发票导入!C446&amp;""</f>
      </c>
      <c r="D446">
        <f>[1]发票导入!D446&amp;""</f>
      </c>
      <c r="O446">
        <f>[1]发票导入!O446&amp;""</f>
      </c>
      <c r="T446">
        <f>[1]发票导入!T446</f>
      </c>
      <c r="U446">
        <f>[1]发票导入!U446&amp;""</f>
      </c>
      <c r="V446">
        <f>[1]发票导入!V446&amp;""</f>
      </c>
      <c r="W446">
        <f>[1]发票导入!W446&amp;""</f>
      </c>
      <c r="Y446">
        <f>[1]发票导入!Y446&amp;""</f>
      </c>
      <c r="AA446">
        <f>[1]发票导入!AA446&amp;""</f>
      </c>
      <c r="AB446">
        <f>[1]发票导入!AB446</f>
        <v>0</v>
      </c>
      <c r="AC446">
        <f>[1]发票导入!AC446</f>
        <v>0</v>
      </c>
      <c r="AE446" s="22">
        <f t="shared" si="0"/>
      </c>
      <c r="AI446">
        <f>[1]发票导入!AI446&amp;""</f>
      </c>
      <c r="AJ446">
        <f>[1]发票导入!AJ446&amp;""</f>
      </c>
      <c r="AK446">
        <f>[1]发票导入!AK446</f>
        <v>0</v>
      </c>
      <c r="AL446">
        <f>[1]发票导入!AL446</f>
        <v>0</v>
      </c>
      <c r="AM446">
        <f>[1]发票导入!AM446</f>
        <v>0</v>
      </c>
      <c r="AN446" s="22">
        <f t="shared" si="1"/>
        <v>0</v>
      </c>
      <c r="AO446" s="22">
        <f t="shared" si="2"/>
        <v>0</v>
      </c>
    </row>
    <row r="447">
      <c r="C447">
        <f>[1]发票导入!C447&amp;""</f>
      </c>
      <c r="D447">
        <f>[1]发票导入!D447&amp;""</f>
      </c>
      <c r="O447">
        <f>[1]发票导入!O447&amp;""</f>
      </c>
      <c r="T447">
        <f>[1]发票导入!T447</f>
      </c>
      <c r="U447">
        <f>[1]发票导入!U447&amp;""</f>
      </c>
      <c r="V447">
        <f>[1]发票导入!V447&amp;""</f>
      </c>
      <c r="W447">
        <f>[1]发票导入!W447&amp;""</f>
      </c>
      <c r="Y447">
        <f>[1]发票导入!Y447&amp;""</f>
      </c>
      <c r="AA447">
        <f>[1]发票导入!AA447&amp;""</f>
      </c>
      <c r="AB447">
        <f>[1]发票导入!AB447</f>
        <v>0</v>
      </c>
      <c r="AC447">
        <f>[1]发票导入!AC447</f>
        <v>0</v>
      </c>
      <c r="AE447" s="22">
        <f t="shared" si="0"/>
      </c>
      <c r="AI447">
        <f>[1]发票导入!AI447&amp;""</f>
      </c>
      <c r="AJ447">
        <f>[1]发票导入!AJ447&amp;""</f>
      </c>
      <c r="AK447">
        <f>[1]发票导入!AK447</f>
        <v>0</v>
      </c>
      <c r="AL447">
        <f>[1]发票导入!AL447</f>
        <v>0</v>
      </c>
      <c r="AM447">
        <f>[1]发票导入!AM447</f>
        <v>0</v>
      </c>
      <c r="AN447" s="22">
        <f t="shared" si="1"/>
        <v>0</v>
      </c>
      <c r="AO447" s="22">
        <f t="shared" si="2"/>
        <v>0</v>
      </c>
    </row>
    <row r="448">
      <c r="C448">
        <f>[1]发票导入!C448&amp;""</f>
      </c>
      <c r="D448">
        <f>[1]发票导入!D448&amp;""</f>
      </c>
      <c r="O448">
        <f>[1]发票导入!O448&amp;""</f>
      </c>
      <c r="T448">
        <f>[1]发票导入!T448</f>
      </c>
      <c r="U448">
        <f>[1]发票导入!U448&amp;""</f>
      </c>
      <c r="V448">
        <f>[1]发票导入!V448&amp;""</f>
      </c>
      <c r="W448">
        <f>[1]发票导入!W448&amp;""</f>
      </c>
      <c r="Y448">
        <f>[1]发票导入!Y448&amp;""</f>
      </c>
      <c r="AA448">
        <f>[1]发票导入!AA448&amp;""</f>
      </c>
      <c r="AB448">
        <f>[1]发票导入!AB448</f>
        <v>0</v>
      </c>
      <c r="AC448">
        <f>[1]发票导入!AC448</f>
        <v>0</v>
      </c>
      <c r="AE448" s="22">
        <f t="shared" si="0"/>
      </c>
      <c r="AI448">
        <f>[1]发票导入!AI448&amp;""</f>
      </c>
      <c r="AJ448">
        <f>[1]发票导入!AJ448&amp;""</f>
      </c>
      <c r="AK448">
        <f>[1]发票导入!AK448</f>
        <v>0</v>
      </c>
      <c r="AL448">
        <f>[1]发票导入!AL448</f>
        <v>0</v>
      </c>
      <c r="AM448">
        <f>[1]发票导入!AM448</f>
        <v>0</v>
      </c>
      <c r="AN448" s="22">
        <f t="shared" si="1"/>
        <v>0</v>
      </c>
      <c r="AO448" s="22">
        <f t="shared" si="2"/>
        <v>0</v>
      </c>
    </row>
    <row r="449">
      <c r="C449">
        <f>[1]发票导入!C449&amp;""</f>
      </c>
      <c r="D449">
        <f>[1]发票导入!D449&amp;""</f>
      </c>
      <c r="O449">
        <f>[1]发票导入!O449&amp;""</f>
      </c>
      <c r="T449">
        <f>[1]发票导入!T449</f>
      </c>
      <c r="U449">
        <f>[1]发票导入!U449&amp;""</f>
      </c>
      <c r="V449">
        <f>[1]发票导入!V449&amp;""</f>
      </c>
      <c r="W449">
        <f>[1]发票导入!W449&amp;""</f>
      </c>
      <c r="Y449">
        <f>[1]发票导入!Y449&amp;""</f>
      </c>
      <c r="AA449">
        <f>[1]发票导入!AA449&amp;""</f>
      </c>
      <c r="AB449">
        <f>[1]发票导入!AB449</f>
        <v>0</v>
      </c>
      <c r="AC449">
        <f>[1]发票导入!AC449</f>
        <v>0</v>
      </c>
      <c r="AE449" s="22">
        <f t="shared" si="0"/>
      </c>
      <c r="AI449">
        <f>[1]发票导入!AI449&amp;""</f>
      </c>
      <c r="AJ449">
        <f>[1]发票导入!AJ449&amp;""</f>
      </c>
      <c r="AK449">
        <f>[1]发票导入!AK449</f>
        <v>0</v>
      </c>
      <c r="AL449">
        <f>[1]发票导入!AL449</f>
        <v>0</v>
      </c>
      <c r="AM449">
        <f>[1]发票导入!AM449</f>
        <v>0</v>
      </c>
      <c r="AN449" s="22">
        <f t="shared" si="1"/>
        <v>0</v>
      </c>
      <c r="AO449" s="22">
        <f t="shared" si="2"/>
        <v>0</v>
      </c>
    </row>
    <row r="450">
      <c r="C450">
        <f>[1]发票导入!C450&amp;""</f>
      </c>
      <c r="D450">
        <f>[1]发票导入!D450&amp;""</f>
      </c>
      <c r="O450">
        <f>[1]发票导入!O450&amp;""</f>
      </c>
      <c r="T450">
        <f>[1]发票导入!T450</f>
      </c>
      <c r="U450">
        <f>[1]发票导入!U450&amp;""</f>
      </c>
      <c r="V450">
        <f>[1]发票导入!V450&amp;""</f>
      </c>
      <c r="W450">
        <f>[1]发票导入!W450&amp;""</f>
      </c>
      <c r="Y450">
        <f>[1]发票导入!Y450&amp;""</f>
      </c>
      <c r="AA450">
        <f>[1]发票导入!AA450&amp;""</f>
      </c>
      <c r="AB450">
        <f>[1]发票导入!AB450</f>
        <v>0</v>
      </c>
      <c r="AC450">
        <f>[1]发票导入!AC450</f>
        <v>0</v>
      </c>
      <c r="AE450" s="22">
        <f t="shared" si="0"/>
      </c>
      <c r="AI450">
        <f>[1]发票导入!AI450&amp;""</f>
      </c>
      <c r="AJ450">
        <f>[1]发票导入!AJ450&amp;""</f>
      </c>
      <c r="AK450">
        <f>[1]发票导入!AK450</f>
        <v>0</v>
      </c>
      <c r="AL450">
        <f>[1]发票导入!AL450</f>
        <v>0</v>
      </c>
      <c r="AM450">
        <f>[1]发票导入!AM450</f>
        <v>0</v>
      </c>
      <c r="AN450" s="22">
        <f t="shared" si="1"/>
        <v>0</v>
      </c>
      <c r="AO450" s="22">
        <f t="shared" si="2"/>
        <v>0</v>
      </c>
    </row>
    <row r="451">
      <c r="C451">
        <f>[1]发票导入!C451&amp;""</f>
      </c>
      <c r="D451">
        <f>[1]发票导入!D451&amp;""</f>
      </c>
      <c r="O451">
        <f>[1]发票导入!O451&amp;""</f>
      </c>
      <c r="T451">
        <f>[1]发票导入!T451</f>
      </c>
      <c r="U451">
        <f>[1]发票导入!U451&amp;""</f>
      </c>
      <c r="V451">
        <f>[1]发票导入!V451&amp;""</f>
      </c>
      <c r="W451">
        <f>[1]发票导入!W451&amp;""</f>
      </c>
      <c r="Y451">
        <f>[1]发票导入!Y451&amp;""</f>
      </c>
      <c r="AA451">
        <f>[1]发票导入!AA451&amp;""</f>
      </c>
      <c r="AB451">
        <f>[1]发票导入!AB451</f>
        <v>0</v>
      </c>
      <c r="AC451">
        <f>[1]发票导入!AC451</f>
        <v>0</v>
      </c>
      <c r="AE451" s="22">
        <f t="shared" si="0"/>
      </c>
      <c r="AI451">
        <f>[1]发票导入!AI451&amp;""</f>
      </c>
      <c r="AJ451">
        <f>[1]发票导入!AJ451&amp;""</f>
      </c>
      <c r="AK451">
        <f>[1]发票导入!AK451</f>
        <v>0</v>
      </c>
      <c r="AL451">
        <f>[1]发票导入!AL451</f>
        <v>0</v>
      </c>
      <c r="AM451">
        <f>[1]发票导入!AM451</f>
        <v>0</v>
      </c>
      <c r="AN451" s="22">
        <f t="shared" si="1"/>
        <v>0</v>
      </c>
      <c r="AO451" s="22">
        <f t="shared" si="2"/>
        <v>0</v>
      </c>
    </row>
    <row r="452">
      <c r="C452">
        <f>[1]发票导入!C452&amp;""</f>
      </c>
      <c r="D452">
        <f>[1]发票导入!D452&amp;""</f>
      </c>
      <c r="O452">
        <f>[1]发票导入!O452&amp;""</f>
      </c>
      <c r="T452">
        <f>[1]发票导入!T452</f>
      </c>
      <c r="U452">
        <f>[1]发票导入!U452&amp;""</f>
      </c>
      <c r="V452">
        <f>[1]发票导入!V452&amp;""</f>
      </c>
      <c r="W452">
        <f>[1]发票导入!W452&amp;""</f>
      </c>
      <c r="Y452">
        <f>[1]发票导入!Y452&amp;""</f>
      </c>
      <c r="AA452">
        <f>[1]发票导入!AA452&amp;""</f>
      </c>
      <c r="AB452">
        <f>[1]发票导入!AB452</f>
        <v>0</v>
      </c>
      <c r="AC452">
        <f>[1]发票导入!AC452</f>
        <v>0</v>
      </c>
      <c r="AE452" s="22">
        <f t="shared" si="0"/>
      </c>
      <c r="AI452">
        <f>[1]发票导入!AI452&amp;""</f>
      </c>
      <c r="AJ452">
        <f>[1]发票导入!AJ452&amp;""</f>
      </c>
      <c r="AK452">
        <f>[1]发票导入!AK452</f>
        <v>0</v>
      </c>
      <c r="AL452">
        <f>[1]发票导入!AL452</f>
        <v>0</v>
      </c>
      <c r="AM452">
        <f>[1]发票导入!AM452</f>
        <v>0</v>
      </c>
      <c r="AN452" s="22">
        <f t="shared" si="1"/>
        <v>0</v>
      </c>
      <c r="AO452" s="22">
        <f t="shared" si="2"/>
        <v>0</v>
      </c>
    </row>
    <row r="453">
      <c r="C453">
        <f>[1]发票导入!C453&amp;""</f>
      </c>
      <c r="D453">
        <f>[1]发票导入!D453&amp;""</f>
      </c>
      <c r="O453">
        <f>[1]发票导入!O453&amp;""</f>
      </c>
      <c r="T453">
        <f>[1]发票导入!T453</f>
      </c>
      <c r="U453">
        <f>[1]发票导入!U453&amp;""</f>
      </c>
      <c r="V453">
        <f>[1]发票导入!V453&amp;""</f>
      </c>
      <c r="W453">
        <f>[1]发票导入!W453&amp;""</f>
      </c>
      <c r="Y453">
        <f>[1]发票导入!Y453&amp;""</f>
      </c>
      <c r="AA453">
        <f>[1]发票导入!AA453&amp;""</f>
      </c>
      <c r="AB453">
        <f>[1]发票导入!AB453</f>
        <v>0</v>
      </c>
      <c r="AC453">
        <f>[1]发票导入!AC453</f>
        <v>0</v>
      </c>
      <c r="AE453" s="22">
        <f t="shared" si="0"/>
      </c>
      <c r="AI453">
        <f>[1]发票导入!AI453&amp;""</f>
      </c>
      <c r="AJ453">
        <f>[1]发票导入!AJ453&amp;""</f>
      </c>
      <c r="AK453">
        <f>[1]发票导入!AK453</f>
        <v>0</v>
      </c>
      <c r="AL453">
        <f>[1]发票导入!AL453</f>
        <v>0</v>
      </c>
      <c r="AM453">
        <f>[1]发票导入!AM453</f>
        <v>0</v>
      </c>
      <c r="AN453" s="22">
        <f t="shared" si="1"/>
        <v>0</v>
      </c>
      <c r="AO453" s="22">
        <f t="shared" si="2"/>
        <v>0</v>
      </c>
    </row>
    <row r="454">
      <c r="C454">
        <f>[1]发票导入!C454&amp;""</f>
      </c>
      <c r="D454">
        <f>[1]发票导入!D454&amp;""</f>
      </c>
      <c r="O454">
        <f>[1]发票导入!O454&amp;""</f>
      </c>
      <c r="T454">
        <f>[1]发票导入!T454</f>
      </c>
      <c r="U454">
        <f>[1]发票导入!U454&amp;""</f>
      </c>
      <c r="V454">
        <f>[1]发票导入!V454&amp;""</f>
      </c>
      <c r="W454">
        <f>[1]发票导入!W454&amp;""</f>
      </c>
      <c r="Y454">
        <f>[1]发票导入!Y454&amp;""</f>
      </c>
      <c r="AA454">
        <f>[1]发票导入!AA454&amp;""</f>
      </c>
      <c r="AB454">
        <f>[1]发票导入!AB454</f>
        <v>0</v>
      </c>
      <c r="AC454">
        <f>[1]发票导入!AC454</f>
        <v>0</v>
      </c>
      <c r="AE454" s="22">
        <f t="shared" si="0"/>
      </c>
      <c r="AI454">
        <f>[1]发票导入!AI454&amp;""</f>
      </c>
      <c r="AJ454">
        <f>[1]发票导入!AJ454&amp;""</f>
      </c>
      <c r="AK454">
        <f>[1]发票导入!AK454</f>
        <v>0</v>
      </c>
      <c r="AL454">
        <f>[1]发票导入!AL454</f>
        <v>0</v>
      </c>
      <c r="AM454">
        <f>[1]发票导入!AM454</f>
        <v>0</v>
      </c>
      <c r="AN454" s="22">
        <f t="shared" si="1"/>
        <v>0</v>
      </c>
      <c r="AO454" s="22">
        <f t="shared" si="2"/>
        <v>0</v>
      </c>
    </row>
    <row r="455">
      <c r="C455">
        <f>[1]发票导入!C455&amp;""</f>
      </c>
      <c r="D455">
        <f>[1]发票导入!D455&amp;""</f>
      </c>
      <c r="O455">
        <f>[1]发票导入!O455&amp;""</f>
      </c>
      <c r="T455">
        <f>[1]发票导入!T455</f>
      </c>
      <c r="U455">
        <f>[1]发票导入!U455&amp;""</f>
      </c>
      <c r="V455">
        <f>[1]发票导入!V455&amp;""</f>
      </c>
      <c r="W455">
        <f>[1]发票导入!W455&amp;""</f>
      </c>
      <c r="Y455">
        <f>[1]发票导入!Y455&amp;""</f>
      </c>
      <c r="AA455">
        <f>[1]发票导入!AA455&amp;""</f>
      </c>
      <c r="AB455">
        <f>[1]发票导入!AB455</f>
        <v>0</v>
      </c>
      <c r="AC455">
        <f>[1]发票导入!AC455</f>
        <v>0</v>
      </c>
      <c r="AE455" s="22">
        <f t="shared" si="0"/>
      </c>
      <c r="AI455">
        <f>[1]发票导入!AI455&amp;""</f>
      </c>
      <c r="AJ455">
        <f>[1]发票导入!AJ455&amp;""</f>
      </c>
      <c r="AK455">
        <f>[1]发票导入!AK455</f>
        <v>0</v>
      </c>
      <c r="AL455">
        <f>[1]发票导入!AL455</f>
        <v>0</v>
      </c>
      <c r="AM455">
        <f>[1]发票导入!AM455</f>
        <v>0</v>
      </c>
      <c r="AN455" s="22">
        <f t="shared" si="1"/>
        <v>0</v>
      </c>
      <c r="AO455" s="22">
        <f t="shared" si="2"/>
        <v>0</v>
      </c>
    </row>
    <row r="456">
      <c r="C456">
        <f>[1]发票导入!C456&amp;""</f>
      </c>
      <c r="D456">
        <f>[1]发票导入!D456&amp;""</f>
      </c>
      <c r="O456">
        <f>[1]发票导入!O456&amp;""</f>
      </c>
      <c r="T456">
        <f>[1]发票导入!T456</f>
      </c>
      <c r="U456">
        <f>[1]发票导入!U456&amp;""</f>
      </c>
      <c r="V456">
        <f>[1]发票导入!V456&amp;""</f>
      </c>
      <c r="W456">
        <f>[1]发票导入!W456&amp;""</f>
      </c>
      <c r="Y456">
        <f>[1]发票导入!Y456&amp;""</f>
      </c>
      <c r="AA456">
        <f>[1]发票导入!AA456&amp;""</f>
      </c>
      <c r="AB456">
        <f>[1]发票导入!AB456</f>
        <v>0</v>
      </c>
      <c r="AC456">
        <f>[1]发票导入!AC456</f>
        <v>0</v>
      </c>
      <c r="AE456" s="22">
        <f t="shared" si="0"/>
      </c>
      <c r="AI456">
        <f>[1]发票导入!AI456&amp;""</f>
      </c>
      <c r="AJ456">
        <f>[1]发票导入!AJ456&amp;""</f>
      </c>
      <c r="AK456">
        <f>[1]发票导入!AK456</f>
        <v>0</v>
      </c>
      <c r="AL456">
        <f>[1]发票导入!AL456</f>
        <v>0</v>
      </c>
      <c r="AM456">
        <f>[1]发票导入!AM456</f>
        <v>0</v>
      </c>
      <c r="AN456" s="22">
        <f t="shared" si="1"/>
        <v>0</v>
      </c>
      <c r="AO456" s="22">
        <f t="shared" si="2"/>
        <v>0</v>
      </c>
    </row>
    <row r="457">
      <c r="C457">
        <f>[1]发票导入!C457&amp;""</f>
      </c>
      <c r="D457">
        <f>[1]发票导入!D457&amp;""</f>
      </c>
      <c r="O457">
        <f>[1]发票导入!O457&amp;""</f>
      </c>
      <c r="T457">
        <f>[1]发票导入!T457</f>
      </c>
      <c r="U457">
        <f>[1]发票导入!U457&amp;""</f>
      </c>
      <c r="V457">
        <f>[1]发票导入!V457&amp;""</f>
      </c>
      <c r="W457">
        <f>[1]发票导入!W457&amp;""</f>
      </c>
      <c r="Y457">
        <f>[1]发票导入!Y457&amp;""</f>
      </c>
      <c r="AA457">
        <f>[1]发票导入!AA457&amp;""</f>
      </c>
      <c r="AB457">
        <f>[1]发票导入!AB457</f>
        <v>0</v>
      </c>
      <c r="AC457">
        <f>[1]发票导入!AC457</f>
        <v>0</v>
      </c>
      <c r="AE457" s="22">
        <f t="shared" si="0"/>
      </c>
      <c r="AI457">
        <f>[1]发票导入!AI457&amp;""</f>
      </c>
      <c r="AJ457">
        <f>[1]发票导入!AJ457&amp;""</f>
      </c>
      <c r="AK457">
        <f>[1]发票导入!AK457</f>
        <v>0</v>
      </c>
      <c r="AL457">
        <f>[1]发票导入!AL457</f>
        <v>0</v>
      </c>
      <c r="AM457">
        <f>[1]发票导入!AM457</f>
        <v>0</v>
      </c>
      <c r="AN457" s="22">
        <f t="shared" si="1"/>
        <v>0</v>
      </c>
      <c r="AO457" s="22">
        <f t="shared" si="2"/>
        <v>0</v>
      </c>
    </row>
    <row r="458">
      <c r="C458">
        <f>[1]发票导入!C458&amp;""</f>
      </c>
      <c r="D458">
        <f>[1]发票导入!D458&amp;""</f>
      </c>
      <c r="O458">
        <f>[1]发票导入!O458&amp;""</f>
      </c>
      <c r="T458">
        <f>[1]发票导入!T458</f>
      </c>
      <c r="U458">
        <f>[1]发票导入!U458&amp;""</f>
      </c>
      <c r="V458">
        <f>[1]发票导入!V458&amp;""</f>
      </c>
      <c r="W458">
        <f>[1]发票导入!W458&amp;""</f>
      </c>
      <c r="Y458">
        <f>[1]发票导入!Y458&amp;""</f>
      </c>
      <c r="AA458">
        <f>[1]发票导入!AA458&amp;""</f>
      </c>
      <c r="AB458">
        <f>[1]发票导入!AB458</f>
        <v>0</v>
      </c>
      <c r="AC458">
        <f>[1]发票导入!AC458</f>
        <v>0</v>
      </c>
      <c r="AE458" s="22">
        <f t="shared" si="0"/>
      </c>
      <c r="AI458">
        <f>[1]发票导入!AI458&amp;""</f>
      </c>
      <c r="AJ458">
        <f>[1]发票导入!AJ458&amp;""</f>
      </c>
      <c r="AK458">
        <f>[1]发票导入!AK458</f>
        <v>0</v>
      </c>
      <c r="AL458">
        <f>[1]发票导入!AL458</f>
        <v>0</v>
      </c>
      <c r="AM458">
        <f>[1]发票导入!AM458</f>
        <v>0</v>
      </c>
      <c r="AN458" s="22">
        <f t="shared" si="1"/>
        <v>0</v>
      </c>
      <c r="AO458" s="22">
        <f t="shared" si="2"/>
        <v>0</v>
      </c>
    </row>
    <row r="459">
      <c r="C459">
        <f>[1]发票导入!C459&amp;""</f>
      </c>
      <c r="D459">
        <f>[1]发票导入!D459&amp;""</f>
      </c>
      <c r="O459">
        <f>[1]发票导入!O459&amp;""</f>
      </c>
      <c r="T459">
        <f>[1]发票导入!T459</f>
      </c>
      <c r="U459">
        <f>[1]发票导入!U459&amp;""</f>
      </c>
      <c r="V459">
        <f>[1]发票导入!V459&amp;""</f>
      </c>
      <c r="W459">
        <f>[1]发票导入!W459&amp;""</f>
      </c>
      <c r="Y459">
        <f>[1]发票导入!Y459&amp;""</f>
      </c>
      <c r="AA459">
        <f>[1]发票导入!AA459&amp;""</f>
      </c>
      <c r="AB459">
        <f>[1]发票导入!AB459</f>
        <v>0</v>
      </c>
      <c r="AC459">
        <f>[1]发票导入!AC459</f>
        <v>0</v>
      </c>
      <c r="AE459" s="22">
        <f t="shared" si="0"/>
      </c>
      <c r="AI459">
        <f>[1]发票导入!AI459&amp;""</f>
      </c>
      <c r="AJ459">
        <f>[1]发票导入!AJ459&amp;""</f>
      </c>
      <c r="AK459">
        <f>[1]发票导入!AK459</f>
        <v>0</v>
      </c>
      <c r="AL459">
        <f>[1]发票导入!AL459</f>
        <v>0</v>
      </c>
      <c r="AM459">
        <f>[1]发票导入!AM459</f>
        <v>0</v>
      </c>
      <c r="AN459" s="22">
        <f t="shared" si="1"/>
        <v>0</v>
      </c>
      <c r="AO459" s="22">
        <f t="shared" si="2"/>
        <v>0</v>
      </c>
    </row>
    <row r="460">
      <c r="C460">
        <f>[1]发票导入!C460&amp;""</f>
      </c>
      <c r="D460">
        <f>[1]发票导入!D460&amp;""</f>
      </c>
      <c r="O460">
        <f>[1]发票导入!O460&amp;""</f>
      </c>
      <c r="T460">
        <f>[1]发票导入!T460</f>
      </c>
      <c r="U460">
        <f>[1]发票导入!U460&amp;""</f>
      </c>
      <c r="V460">
        <f>[1]发票导入!V460&amp;""</f>
      </c>
      <c r="W460">
        <f>[1]发票导入!W460&amp;""</f>
      </c>
      <c r="Y460">
        <f>[1]发票导入!Y460&amp;""</f>
      </c>
      <c r="AA460">
        <f>[1]发票导入!AA460&amp;""</f>
      </c>
      <c r="AB460">
        <f>[1]发票导入!AB460</f>
        <v>0</v>
      </c>
      <c r="AC460">
        <f>[1]发票导入!AC460</f>
        <v>0</v>
      </c>
      <c r="AE460" s="22">
        <f t="shared" si="0"/>
      </c>
      <c r="AI460">
        <f>[1]发票导入!AI460&amp;""</f>
      </c>
      <c r="AJ460">
        <f>[1]发票导入!AJ460&amp;""</f>
      </c>
      <c r="AK460">
        <f>[1]发票导入!AK460</f>
        <v>0</v>
      </c>
      <c r="AL460">
        <f>[1]发票导入!AL460</f>
        <v>0</v>
      </c>
      <c r="AM460">
        <f>[1]发票导入!AM460</f>
        <v>0</v>
      </c>
      <c r="AN460" s="22">
        <f t="shared" si="1"/>
        <v>0</v>
      </c>
      <c r="AO460" s="22">
        <f t="shared" si="2"/>
        <v>0</v>
      </c>
    </row>
    <row r="461">
      <c r="C461">
        <f>[1]发票导入!C461&amp;""</f>
      </c>
      <c r="D461">
        <f>[1]发票导入!D461&amp;""</f>
      </c>
      <c r="O461">
        <f>[1]发票导入!O461&amp;""</f>
      </c>
      <c r="T461">
        <f>[1]发票导入!T461</f>
      </c>
      <c r="U461">
        <f>[1]发票导入!U461&amp;""</f>
      </c>
      <c r="V461">
        <f>[1]发票导入!V461&amp;""</f>
      </c>
      <c r="W461">
        <f>[1]发票导入!W461&amp;""</f>
      </c>
      <c r="Y461">
        <f>[1]发票导入!Y461&amp;""</f>
      </c>
      <c r="AA461">
        <f>[1]发票导入!AA461&amp;""</f>
      </c>
      <c r="AB461">
        <f>[1]发票导入!AB461</f>
        <v>0</v>
      </c>
      <c r="AC461">
        <f>[1]发票导入!AC461</f>
        <v>0</v>
      </c>
      <c r="AE461" s="22">
        <f t="shared" si="0"/>
      </c>
      <c r="AI461">
        <f>[1]发票导入!AI461&amp;""</f>
      </c>
      <c r="AJ461">
        <f>[1]发票导入!AJ461&amp;""</f>
      </c>
      <c r="AK461">
        <f>[1]发票导入!AK461</f>
        <v>0</v>
      </c>
      <c r="AL461">
        <f>[1]发票导入!AL461</f>
        <v>0</v>
      </c>
      <c r="AM461">
        <f>[1]发票导入!AM461</f>
        <v>0</v>
      </c>
      <c r="AN461" s="22">
        <f t="shared" si="1"/>
        <v>0</v>
      </c>
      <c r="AO461" s="22">
        <f t="shared" si="2"/>
        <v>0</v>
      </c>
    </row>
    <row r="462">
      <c r="C462">
        <f>[1]发票导入!C462&amp;""</f>
      </c>
      <c r="D462">
        <f>[1]发票导入!D462&amp;""</f>
      </c>
      <c r="O462">
        <f>[1]发票导入!O462&amp;""</f>
      </c>
      <c r="T462">
        <f>[1]发票导入!T462</f>
      </c>
      <c r="U462">
        <f>[1]发票导入!U462&amp;""</f>
      </c>
      <c r="V462">
        <f>[1]发票导入!V462&amp;""</f>
      </c>
      <c r="W462">
        <f>[1]发票导入!W462&amp;""</f>
      </c>
      <c r="Y462">
        <f>[1]发票导入!Y462&amp;""</f>
      </c>
      <c r="AA462">
        <f>[1]发票导入!AA462&amp;""</f>
      </c>
      <c r="AB462">
        <f>[1]发票导入!AB462</f>
        <v>0</v>
      </c>
      <c r="AC462">
        <f>[1]发票导入!AC462</f>
        <v>0</v>
      </c>
      <c r="AE462" s="22">
        <f t="shared" si="0"/>
      </c>
      <c r="AI462">
        <f>[1]发票导入!AI462&amp;""</f>
      </c>
      <c r="AJ462">
        <f>[1]发票导入!AJ462&amp;""</f>
      </c>
      <c r="AK462">
        <f>[1]发票导入!AK462</f>
        <v>0</v>
      </c>
      <c r="AL462">
        <f>[1]发票导入!AL462</f>
        <v>0</v>
      </c>
      <c r="AM462">
        <f>[1]发票导入!AM462</f>
        <v>0</v>
      </c>
      <c r="AN462" s="22">
        <f t="shared" si="1"/>
        <v>0</v>
      </c>
      <c r="AO462" s="22">
        <f t="shared" si="2"/>
        <v>0</v>
      </c>
    </row>
    <row r="463">
      <c r="C463">
        <f>[1]发票导入!C463&amp;""</f>
      </c>
      <c r="D463">
        <f>[1]发票导入!D463&amp;""</f>
      </c>
      <c r="O463">
        <f>[1]发票导入!O463&amp;""</f>
      </c>
      <c r="T463">
        <f>[1]发票导入!T463</f>
      </c>
      <c r="U463">
        <f>[1]发票导入!U463&amp;""</f>
      </c>
      <c r="V463">
        <f>[1]发票导入!V463&amp;""</f>
      </c>
      <c r="W463">
        <f>[1]发票导入!W463&amp;""</f>
      </c>
      <c r="Y463">
        <f>[1]发票导入!Y463&amp;""</f>
      </c>
      <c r="AA463">
        <f>[1]发票导入!AA463&amp;""</f>
      </c>
      <c r="AB463">
        <f>[1]发票导入!AB463</f>
        <v>0</v>
      </c>
      <c r="AC463">
        <f>[1]发票导入!AC463</f>
        <v>0</v>
      </c>
      <c r="AE463" s="22">
        <f t="shared" si="0"/>
      </c>
      <c r="AI463">
        <f>[1]发票导入!AI463&amp;""</f>
      </c>
      <c r="AJ463">
        <f>[1]发票导入!AJ463&amp;""</f>
      </c>
      <c r="AK463">
        <f>[1]发票导入!AK463</f>
        <v>0</v>
      </c>
      <c r="AL463">
        <f>[1]发票导入!AL463</f>
        <v>0</v>
      </c>
      <c r="AM463">
        <f>[1]发票导入!AM463</f>
        <v>0</v>
      </c>
      <c r="AN463" s="22">
        <f t="shared" si="1"/>
        <v>0</v>
      </c>
      <c r="AO463" s="22">
        <f t="shared" si="2"/>
        <v>0</v>
      </c>
    </row>
    <row r="464">
      <c r="C464">
        <f>[1]发票导入!C464&amp;""</f>
      </c>
      <c r="D464">
        <f>[1]发票导入!D464&amp;""</f>
      </c>
      <c r="O464">
        <f>[1]发票导入!O464&amp;""</f>
      </c>
      <c r="T464">
        <f>[1]发票导入!T464</f>
      </c>
      <c r="U464">
        <f>[1]发票导入!U464&amp;""</f>
      </c>
      <c r="V464">
        <f>[1]发票导入!V464&amp;""</f>
      </c>
      <c r="W464">
        <f>[1]发票导入!W464&amp;""</f>
      </c>
      <c r="Y464">
        <f>[1]发票导入!Y464&amp;""</f>
      </c>
      <c r="AA464">
        <f>[1]发票导入!AA464&amp;""</f>
      </c>
      <c r="AB464">
        <f>[1]发票导入!AB464</f>
        <v>0</v>
      </c>
      <c r="AC464">
        <f>[1]发票导入!AC464</f>
        <v>0</v>
      </c>
      <c r="AE464" s="22">
        <f t="shared" si="0"/>
      </c>
      <c r="AI464">
        <f>[1]发票导入!AI464&amp;""</f>
      </c>
      <c r="AJ464">
        <f>[1]发票导入!AJ464&amp;""</f>
      </c>
      <c r="AK464">
        <f>[1]发票导入!AK464</f>
        <v>0</v>
      </c>
      <c r="AL464">
        <f>[1]发票导入!AL464</f>
        <v>0</v>
      </c>
      <c r="AM464">
        <f>[1]发票导入!AM464</f>
        <v>0</v>
      </c>
      <c r="AN464" s="22">
        <f t="shared" si="1"/>
        <v>0</v>
      </c>
      <c r="AO464" s="22">
        <f t="shared" si="2"/>
        <v>0</v>
      </c>
    </row>
    <row r="465">
      <c r="C465">
        <f>[1]发票导入!C465&amp;""</f>
      </c>
      <c r="D465">
        <f>[1]发票导入!D465&amp;""</f>
      </c>
      <c r="O465">
        <f>[1]发票导入!O465&amp;""</f>
      </c>
      <c r="T465">
        <f>[1]发票导入!T465</f>
      </c>
      <c r="U465">
        <f>[1]发票导入!U465&amp;""</f>
      </c>
      <c r="V465">
        <f>[1]发票导入!V465&amp;""</f>
      </c>
      <c r="W465">
        <f>[1]发票导入!W465&amp;""</f>
      </c>
      <c r="Y465">
        <f>[1]发票导入!Y465&amp;""</f>
      </c>
      <c r="AA465">
        <f>[1]发票导入!AA465&amp;""</f>
      </c>
      <c r="AB465">
        <f>[1]发票导入!AB465</f>
        <v>0</v>
      </c>
      <c r="AC465">
        <f>[1]发票导入!AC465</f>
        <v>0</v>
      </c>
      <c r="AE465" s="22">
        <f t="shared" si="0"/>
      </c>
      <c r="AI465">
        <f>[1]发票导入!AI465&amp;""</f>
      </c>
      <c r="AJ465">
        <f>[1]发票导入!AJ465&amp;""</f>
      </c>
      <c r="AK465">
        <f>[1]发票导入!AK465</f>
        <v>0</v>
      </c>
      <c r="AL465">
        <f>[1]发票导入!AL465</f>
        <v>0</v>
      </c>
      <c r="AM465">
        <f>[1]发票导入!AM465</f>
        <v>0</v>
      </c>
      <c r="AN465" s="22">
        <f t="shared" si="1"/>
        <v>0</v>
      </c>
      <c r="AO465" s="22">
        <f t="shared" si="2"/>
        <v>0</v>
      </c>
    </row>
    <row r="466">
      <c r="C466">
        <f>[1]发票导入!C466&amp;""</f>
      </c>
      <c r="D466">
        <f>[1]发票导入!D466&amp;""</f>
      </c>
      <c r="O466">
        <f>[1]发票导入!O466&amp;""</f>
      </c>
      <c r="T466">
        <f>[1]发票导入!T466</f>
      </c>
      <c r="U466">
        <f>[1]发票导入!U466&amp;""</f>
      </c>
      <c r="V466">
        <f>[1]发票导入!V466&amp;""</f>
      </c>
      <c r="W466">
        <f>[1]发票导入!W466&amp;""</f>
      </c>
      <c r="Y466">
        <f>[1]发票导入!Y466&amp;""</f>
      </c>
      <c r="AA466">
        <f>[1]发票导入!AA466&amp;""</f>
      </c>
      <c r="AB466">
        <f>[1]发票导入!AB466</f>
        <v>0</v>
      </c>
      <c r="AC466">
        <f>[1]发票导入!AC466</f>
        <v>0</v>
      </c>
      <c r="AE466" s="22">
        <f t="shared" si="0"/>
      </c>
      <c r="AI466">
        <f>[1]发票导入!AI466&amp;""</f>
      </c>
      <c r="AJ466">
        <f>[1]发票导入!AJ466&amp;""</f>
      </c>
      <c r="AK466">
        <f>[1]发票导入!AK466</f>
        <v>0</v>
      </c>
      <c r="AL466">
        <f>[1]发票导入!AL466</f>
        <v>0</v>
      </c>
      <c r="AM466">
        <f>[1]发票导入!AM466</f>
        <v>0</v>
      </c>
      <c r="AN466" s="22">
        <f t="shared" si="1"/>
        <v>0</v>
      </c>
      <c r="AO466" s="22">
        <f t="shared" si="2"/>
        <v>0</v>
      </c>
    </row>
    <row r="467">
      <c r="C467">
        <f>[1]发票导入!C467&amp;""</f>
      </c>
      <c r="D467">
        <f>[1]发票导入!D467&amp;""</f>
      </c>
      <c r="O467">
        <f>[1]发票导入!O467&amp;""</f>
      </c>
      <c r="T467">
        <f>[1]发票导入!T467</f>
      </c>
      <c r="U467">
        <f>[1]发票导入!U467&amp;""</f>
      </c>
      <c r="V467">
        <f>[1]发票导入!V467&amp;""</f>
      </c>
      <c r="W467">
        <f>[1]发票导入!W467&amp;""</f>
      </c>
      <c r="Y467">
        <f>[1]发票导入!Y467&amp;""</f>
      </c>
      <c r="AA467">
        <f>[1]发票导入!AA467&amp;""</f>
      </c>
      <c r="AB467">
        <f>[1]发票导入!AB467</f>
        <v>0</v>
      </c>
      <c r="AC467">
        <f>[1]发票导入!AC467</f>
        <v>0</v>
      </c>
      <c r="AE467" s="22">
        <f t="shared" si="0"/>
      </c>
      <c r="AI467">
        <f>[1]发票导入!AI467&amp;""</f>
      </c>
      <c r="AJ467">
        <f>[1]发票导入!AJ467&amp;""</f>
      </c>
      <c r="AK467">
        <f>[1]发票导入!AK467</f>
        <v>0</v>
      </c>
      <c r="AL467">
        <f>[1]发票导入!AL467</f>
        <v>0</v>
      </c>
      <c r="AM467">
        <f>[1]发票导入!AM467</f>
        <v>0</v>
      </c>
      <c r="AN467" s="22">
        <f t="shared" si="1"/>
        <v>0</v>
      </c>
      <c r="AO467" s="22">
        <f t="shared" si="2"/>
        <v>0</v>
      </c>
    </row>
    <row r="468">
      <c r="C468">
        <f>[1]发票导入!C468&amp;""</f>
      </c>
      <c r="D468">
        <f>[1]发票导入!D468&amp;""</f>
      </c>
      <c r="O468">
        <f>[1]发票导入!O468&amp;""</f>
      </c>
      <c r="T468">
        <f>[1]发票导入!T468</f>
      </c>
      <c r="U468">
        <f>[1]发票导入!U468&amp;""</f>
      </c>
      <c r="V468">
        <f>[1]发票导入!V468&amp;""</f>
      </c>
      <c r="W468">
        <f>[1]发票导入!W468&amp;""</f>
      </c>
      <c r="Y468">
        <f>[1]发票导入!Y468&amp;""</f>
      </c>
      <c r="AA468">
        <f>[1]发票导入!AA468&amp;""</f>
      </c>
      <c r="AB468">
        <f>[1]发票导入!AB468</f>
        <v>0</v>
      </c>
      <c r="AC468">
        <f>[1]发票导入!AC468</f>
        <v>0</v>
      </c>
      <c r="AE468" s="22">
        <f t="shared" si="0"/>
      </c>
      <c r="AI468">
        <f>[1]发票导入!AI468&amp;""</f>
      </c>
      <c r="AJ468">
        <f>[1]发票导入!AJ468&amp;""</f>
      </c>
      <c r="AK468">
        <f>[1]发票导入!AK468</f>
        <v>0</v>
      </c>
      <c r="AL468">
        <f>[1]发票导入!AL468</f>
        <v>0</v>
      </c>
      <c r="AM468">
        <f>[1]发票导入!AM468</f>
        <v>0</v>
      </c>
      <c r="AN468" s="22">
        <f t="shared" si="1"/>
        <v>0</v>
      </c>
      <c r="AO468" s="22">
        <f t="shared" si="2"/>
        <v>0</v>
      </c>
    </row>
    <row r="469">
      <c r="C469">
        <f>[1]发票导入!C469&amp;""</f>
      </c>
      <c r="D469">
        <f>[1]发票导入!D469&amp;""</f>
      </c>
      <c r="O469">
        <f>[1]发票导入!O469&amp;""</f>
      </c>
      <c r="T469">
        <f>[1]发票导入!T469</f>
      </c>
      <c r="U469">
        <f>[1]发票导入!U469&amp;""</f>
      </c>
      <c r="V469">
        <f>[1]发票导入!V469&amp;""</f>
      </c>
      <c r="W469">
        <f>[1]发票导入!W469&amp;""</f>
      </c>
      <c r="Y469">
        <f>[1]发票导入!Y469&amp;""</f>
      </c>
      <c r="AA469">
        <f>[1]发票导入!AA469&amp;""</f>
      </c>
      <c r="AB469">
        <f>[1]发票导入!AB469</f>
        <v>0</v>
      </c>
      <c r="AC469">
        <f>[1]发票导入!AC469</f>
        <v>0</v>
      </c>
      <c r="AE469" s="22">
        <f t="shared" si="0"/>
      </c>
      <c r="AI469">
        <f>[1]发票导入!AI469&amp;""</f>
      </c>
      <c r="AJ469">
        <f>[1]发票导入!AJ469&amp;""</f>
      </c>
      <c r="AK469">
        <f>[1]发票导入!AK469</f>
        <v>0</v>
      </c>
      <c r="AL469">
        <f>[1]发票导入!AL469</f>
        <v>0</v>
      </c>
      <c r="AM469">
        <f>[1]发票导入!AM469</f>
        <v>0</v>
      </c>
      <c r="AN469" s="22">
        <f t="shared" si="1"/>
        <v>0</v>
      </c>
      <c r="AO469" s="22">
        <f t="shared" si="2"/>
        <v>0</v>
      </c>
    </row>
    <row r="470">
      <c r="C470">
        <f>[1]发票导入!C470&amp;""</f>
      </c>
      <c r="D470">
        <f>[1]发票导入!D470&amp;""</f>
      </c>
      <c r="O470">
        <f>[1]发票导入!O470&amp;""</f>
      </c>
      <c r="T470">
        <f>[1]发票导入!T470</f>
      </c>
      <c r="U470">
        <f>[1]发票导入!U470&amp;""</f>
      </c>
      <c r="V470">
        <f>[1]发票导入!V470&amp;""</f>
      </c>
      <c r="W470">
        <f>[1]发票导入!W470&amp;""</f>
      </c>
      <c r="Y470">
        <f>[1]发票导入!Y470&amp;""</f>
      </c>
      <c r="AA470">
        <f>[1]发票导入!AA470&amp;""</f>
      </c>
      <c r="AB470">
        <f>[1]发票导入!AB470</f>
        <v>0</v>
      </c>
      <c r="AC470">
        <f>[1]发票导入!AC470</f>
        <v>0</v>
      </c>
      <c r="AE470" s="22">
        <f t="shared" si="0"/>
      </c>
      <c r="AI470">
        <f>[1]发票导入!AI470&amp;""</f>
      </c>
      <c r="AJ470">
        <f>[1]发票导入!AJ470&amp;""</f>
      </c>
      <c r="AK470">
        <f>[1]发票导入!AK470</f>
        <v>0</v>
      </c>
      <c r="AL470">
        <f>[1]发票导入!AL470</f>
        <v>0</v>
      </c>
      <c r="AM470">
        <f>[1]发票导入!AM470</f>
        <v>0</v>
      </c>
      <c r="AN470" s="22">
        <f t="shared" si="1"/>
        <v>0</v>
      </c>
      <c r="AO470" s="22">
        <f t="shared" si="2"/>
        <v>0</v>
      </c>
    </row>
    <row r="471">
      <c r="C471">
        <f>[1]发票导入!C471&amp;""</f>
      </c>
      <c r="D471">
        <f>[1]发票导入!D471&amp;""</f>
      </c>
      <c r="O471">
        <f>[1]发票导入!O471&amp;""</f>
      </c>
      <c r="T471">
        <f>[1]发票导入!T471</f>
      </c>
      <c r="U471">
        <f>[1]发票导入!U471&amp;""</f>
      </c>
      <c r="V471">
        <f>[1]发票导入!V471&amp;""</f>
      </c>
      <c r="W471">
        <f>[1]发票导入!W471&amp;""</f>
      </c>
      <c r="Y471">
        <f>[1]发票导入!Y471&amp;""</f>
      </c>
      <c r="AA471">
        <f>[1]发票导入!AA471&amp;""</f>
      </c>
      <c r="AB471">
        <f>[1]发票导入!AB471</f>
        <v>0</v>
      </c>
      <c r="AC471">
        <f>[1]发票导入!AC471</f>
        <v>0</v>
      </c>
      <c r="AE471" s="22">
        <f t="shared" si="0"/>
      </c>
      <c r="AI471">
        <f>[1]发票导入!AI471&amp;""</f>
      </c>
      <c r="AJ471">
        <f>[1]发票导入!AJ471&amp;""</f>
      </c>
      <c r="AK471">
        <f>[1]发票导入!AK471</f>
        <v>0</v>
      </c>
      <c r="AL471">
        <f>[1]发票导入!AL471</f>
        <v>0</v>
      </c>
      <c r="AM471">
        <f>[1]发票导入!AM471</f>
        <v>0</v>
      </c>
      <c r="AN471" s="22">
        <f t="shared" si="1"/>
        <v>0</v>
      </c>
      <c r="AO471" s="22">
        <f t="shared" si="2"/>
        <v>0</v>
      </c>
    </row>
    <row r="472">
      <c r="C472">
        <f>[1]发票导入!C472&amp;""</f>
      </c>
      <c r="D472">
        <f>[1]发票导入!D472&amp;""</f>
      </c>
      <c r="O472">
        <f>[1]发票导入!O472&amp;""</f>
      </c>
      <c r="T472">
        <f>[1]发票导入!T472</f>
      </c>
      <c r="U472">
        <f>[1]发票导入!U472&amp;""</f>
      </c>
      <c r="V472">
        <f>[1]发票导入!V472&amp;""</f>
      </c>
      <c r="W472">
        <f>[1]发票导入!W472&amp;""</f>
      </c>
      <c r="Y472">
        <f>[1]发票导入!Y472&amp;""</f>
      </c>
      <c r="AA472">
        <f>[1]发票导入!AA472&amp;""</f>
      </c>
      <c r="AB472">
        <f>[1]发票导入!AB472</f>
        <v>0</v>
      </c>
      <c r="AC472">
        <f>[1]发票导入!AC472</f>
        <v>0</v>
      </c>
      <c r="AE472" s="22">
        <f t="shared" si="0"/>
      </c>
      <c r="AI472">
        <f>[1]发票导入!AI472&amp;""</f>
      </c>
      <c r="AJ472">
        <f>[1]发票导入!AJ472&amp;""</f>
      </c>
      <c r="AK472">
        <f>[1]发票导入!AK472</f>
        <v>0</v>
      </c>
      <c r="AL472">
        <f>[1]发票导入!AL472</f>
        <v>0</v>
      </c>
      <c r="AM472">
        <f>[1]发票导入!AM472</f>
        <v>0</v>
      </c>
      <c r="AN472" s="22">
        <f t="shared" si="1"/>
        <v>0</v>
      </c>
      <c r="AO472" s="22">
        <f t="shared" si="2"/>
        <v>0</v>
      </c>
    </row>
    <row r="473">
      <c r="C473">
        <f>[1]发票导入!C473&amp;""</f>
      </c>
      <c r="D473">
        <f>[1]发票导入!D473&amp;""</f>
      </c>
      <c r="O473">
        <f>[1]发票导入!O473&amp;""</f>
      </c>
      <c r="T473">
        <f>[1]发票导入!T473</f>
      </c>
      <c r="U473">
        <f>[1]发票导入!U473&amp;""</f>
      </c>
      <c r="V473">
        <f>[1]发票导入!V473&amp;""</f>
      </c>
      <c r="W473">
        <f>[1]发票导入!W473&amp;""</f>
      </c>
      <c r="Y473">
        <f>[1]发票导入!Y473&amp;""</f>
      </c>
      <c r="AA473">
        <f>[1]发票导入!AA473&amp;""</f>
      </c>
      <c r="AB473">
        <f>[1]发票导入!AB473</f>
        <v>0</v>
      </c>
      <c r="AC473">
        <f>[1]发票导入!AC473</f>
        <v>0</v>
      </c>
      <c r="AE473" s="22">
        <f t="shared" si="0"/>
      </c>
      <c r="AI473">
        <f>[1]发票导入!AI473&amp;""</f>
      </c>
      <c r="AJ473">
        <f>[1]发票导入!AJ473&amp;""</f>
      </c>
      <c r="AK473">
        <f>[1]发票导入!AK473</f>
        <v>0</v>
      </c>
      <c r="AL473">
        <f>[1]发票导入!AL473</f>
        <v>0</v>
      </c>
      <c r="AM473">
        <f>[1]发票导入!AM473</f>
        <v>0</v>
      </c>
      <c r="AN473" s="22">
        <f t="shared" si="1"/>
        <v>0</v>
      </c>
      <c r="AO473" s="22">
        <f t="shared" si="2"/>
        <v>0</v>
      </c>
    </row>
    <row r="474">
      <c r="C474">
        <f>[1]发票导入!C474&amp;""</f>
      </c>
      <c r="D474">
        <f>[1]发票导入!D474&amp;""</f>
      </c>
      <c r="O474">
        <f>[1]发票导入!O474&amp;""</f>
      </c>
      <c r="T474">
        <f>[1]发票导入!T474</f>
      </c>
      <c r="U474">
        <f>[1]发票导入!U474&amp;""</f>
      </c>
      <c r="V474">
        <f>[1]发票导入!V474&amp;""</f>
      </c>
      <c r="W474">
        <f>[1]发票导入!W474&amp;""</f>
      </c>
      <c r="Y474">
        <f>[1]发票导入!Y474&amp;""</f>
      </c>
      <c r="AA474">
        <f>[1]发票导入!AA474&amp;""</f>
      </c>
      <c r="AB474">
        <f>[1]发票导入!AB474</f>
        <v>0</v>
      </c>
      <c r="AC474">
        <f>[1]发票导入!AC474</f>
        <v>0</v>
      </c>
      <c r="AE474" s="22">
        <f t="shared" si="0"/>
      </c>
      <c r="AI474">
        <f>[1]发票导入!AI474&amp;""</f>
      </c>
      <c r="AJ474">
        <f>[1]发票导入!AJ474&amp;""</f>
      </c>
      <c r="AK474">
        <f>[1]发票导入!AK474</f>
        <v>0</v>
      </c>
      <c r="AL474">
        <f>[1]发票导入!AL474</f>
        <v>0</v>
      </c>
      <c r="AM474">
        <f>[1]发票导入!AM474</f>
        <v>0</v>
      </c>
      <c r="AN474" s="22">
        <f t="shared" si="1"/>
        <v>0</v>
      </c>
      <c r="AO474" s="22">
        <f t="shared" si="2"/>
        <v>0</v>
      </c>
    </row>
    <row r="475">
      <c r="C475">
        <f>[1]发票导入!C475&amp;""</f>
      </c>
      <c r="D475">
        <f>[1]发票导入!D475&amp;""</f>
      </c>
      <c r="O475">
        <f>[1]发票导入!O475&amp;""</f>
      </c>
      <c r="T475">
        <f>[1]发票导入!T475</f>
      </c>
      <c r="U475">
        <f>[1]发票导入!U475&amp;""</f>
      </c>
      <c r="V475">
        <f>[1]发票导入!V475&amp;""</f>
      </c>
      <c r="W475">
        <f>[1]发票导入!W475&amp;""</f>
      </c>
      <c r="Y475">
        <f>[1]发票导入!Y475&amp;""</f>
      </c>
      <c r="AA475">
        <f>[1]发票导入!AA475&amp;""</f>
      </c>
      <c r="AB475">
        <f>[1]发票导入!AB475</f>
        <v>0</v>
      </c>
      <c r="AC475">
        <f>[1]发票导入!AC475</f>
        <v>0</v>
      </c>
      <c r="AE475" s="22">
        <f t="shared" si="0"/>
      </c>
      <c r="AI475">
        <f>[1]发票导入!AI475&amp;""</f>
      </c>
      <c r="AJ475">
        <f>[1]发票导入!AJ475&amp;""</f>
      </c>
      <c r="AK475">
        <f>[1]发票导入!AK475</f>
        <v>0</v>
      </c>
      <c r="AL475">
        <f>[1]发票导入!AL475</f>
        <v>0</v>
      </c>
      <c r="AM475">
        <f>[1]发票导入!AM475</f>
        <v>0</v>
      </c>
      <c r="AN475" s="22">
        <f t="shared" si="1"/>
        <v>0</v>
      </c>
      <c r="AO475" s="22">
        <f t="shared" si="2"/>
        <v>0</v>
      </c>
    </row>
    <row r="476">
      <c r="C476">
        <f>[1]发票导入!C476&amp;""</f>
      </c>
      <c r="D476">
        <f>[1]发票导入!D476&amp;""</f>
      </c>
      <c r="O476">
        <f>[1]发票导入!O476&amp;""</f>
      </c>
      <c r="T476">
        <f>[1]发票导入!T476</f>
      </c>
      <c r="U476">
        <f>[1]发票导入!U476&amp;""</f>
      </c>
      <c r="V476">
        <f>[1]发票导入!V476&amp;""</f>
      </c>
      <c r="W476">
        <f>[1]发票导入!W476&amp;""</f>
      </c>
      <c r="Y476">
        <f>[1]发票导入!Y476&amp;""</f>
      </c>
      <c r="AA476">
        <f>[1]发票导入!AA476&amp;""</f>
      </c>
      <c r="AB476">
        <f>[1]发票导入!AB476</f>
        <v>0</v>
      </c>
      <c r="AC476">
        <f>[1]发票导入!AC476</f>
        <v>0</v>
      </c>
      <c r="AE476" s="22">
        <f t="shared" si="0"/>
      </c>
      <c r="AI476">
        <f>[1]发票导入!AI476&amp;""</f>
      </c>
      <c r="AJ476">
        <f>[1]发票导入!AJ476&amp;""</f>
      </c>
      <c r="AK476">
        <f>[1]发票导入!AK476</f>
        <v>0</v>
      </c>
      <c r="AL476">
        <f>[1]发票导入!AL476</f>
        <v>0</v>
      </c>
      <c r="AM476">
        <f>[1]发票导入!AM476</f>
        <v>0</v>
      </c>
      <c r="AN476" s="22">
        <f t="shared" si="1"/>
        <v>0</v>
      </c>
      <c r="AO476" s="22">
        <f t="shared" si="2"/>
        <v>0</v>
      </c>
    </row>
    <row r="477">
      <c r="C477">
        <f>[1]发票导入!C477&amp;""</f>
      </c>
      <c r="D477">
        <f>[1]发票导入!D477&amp;""</f>
      </c>
      <c r="O477">
        <f>[1]发票导入!O477&amp;""</f>
      </c>
      <c r="T477">
        <f>[1]发票导入!T477</f>
      </c>
      <c r="U477">
        <f>[1]发票导入!U477&amp;""</f>
      </c>
      <c r="V477">
        <f>[1]发票导入!V477&amp;""</f>
      </c>
      <c r="W477">
        <f>[1]发票导入!W477&amp;""</f>
      </c>
      <c r="Y477">
        <f>[1]发票导入!Y477&amp;""</f>
      </c>
      <c r="AA477">
        <f>[1]发票导入!AA477&amp;""</f>
      </c>
      <c r="AB477">
        <f>[1]发票导入!AB477</f>
        <v>0</v>
      </c>
      <c r="AC477">
        <f>[1]发票导入!AC477</f>
        <v>0</v>
      </c>
      <c r="AE477" s="22">
        <f t="shared" si="0"/>
      </c>
      <c r="AI477">
        <f>[1]发票导入!AI477&amp;""</f>
      </c>
      <c r="AJ477">
        <f>[1]发票导入!AJ477&amp;""</f>
      </c>
      <c r="AK477">
        <f>[1]发票导入!AK477</f>
        <v>0</v>
      </c>
      <c r="AL477">
        <f>[1]发票导入!AL477</f>
        <v>0</v>
      </c>
      <c r="AM477">
        <f>[1]发票导入!AM477</f>
        <v>0</v>
      </c>
      <c r="AN477" s="22">
        <f t="shared" si="1"/>
        <v>0</v>
      </c>
      <c r="AO477" s="22">
        <f t="shared" si="2"/>
        <v>0</v>
      </c>
    </row>
    <row r="478">
      <c r="C478">
        <f>[1]发票导入!C478&amp;""</f>
      </c>
      <c r="D478">
        <f>[1]发票导入!D478&amp;""</f>
      </c>
      <c r="O478">
        <f>[1]发票导入!O478&amp;""</f>
      </c>
      <c r="T478">
        <f>[1]发票导入!T478</f>
      </c>
      <c r="U478">
        <f>[1]发票导入!U478&amp;""</f>
      </c>
      <c r="V478">
        <f>[1]发票导入!V478&amp;""</f>
      </c>
      <c r="W478">
        <f>[1]发票导入!W478&amp;""</f>
      </c>
      <c r="Y478">
        <f>[1]发票导入!Y478&amp;""</f>
      </c>
      <c r="AA478">
        <f>[1]发票导入!AA478&amp;""</f>
      </c>
      <c r="AB478">
        <f>[1]发票导入!AB478</f>
        <v>0</v>
      </c>
      <c r="AC478">
        <f>[1]发票导入!AC478</f>
        <v>0</v>
      </c>
      <c r="AE478" s="22">
        <f t="shared" si="0"/>
      </c>
      <c r="AI478">
        <f>[1]发票导入!AI478&amp;""</f>
      </c>
      <c r="AJ478">
        <f>[1]发票导入!AJ478&amp;""</f>
      </c>
      <c r="AK478">
        <f>[1]发票导入!AK478</f>
        <v>0</v>
      </c>
      <c r="AL478">
        <f>[1]发票导入!AL478</f>
        <v>0</v>
      </c>
      <c r="AM478">
        <f>[1]发票导入!AM478</f>
        <v>0</v>
      </c>
      <c r="AN478" s="22">
        <f t="shared" si="1"/>
        <v>0</v>
      </c>
      <c r="AO478" s="22">
        <f t="shared" si="2"/>
        <v>0</v>
      </c>
    </row>
    <row r="479">
      <c r="C479">
        <f>[1]发票导入!C479&amp;""</f>
      </c>
      <c r="D479">
        <f>[1]发票导入!D479&amp;""</f>
      </c>
      <c r="O479">
        <f>[1]发票导入!O479&amp;""</f>
      </c>
      <c r="T479">
        <f>[1]发票导入!T479</f>
      </c>
      <c r="U479">
        <f>[1]发票导入!U479&amp;""</f>
      </c>
      <c r="V479">
        <f>[1]发票导入!V479&amp;""</f>
      </c>
      <c r="W479">
        <f>[1]发票导入!W479&amp;""</f>
      </c>
      <c r="Y479">
        <f>[1]发票导入!Y479&amp;""</f>
      </c>
      <c r="AA479">
        <f>[1]发票导入!AA479&amp;""</f>
      </c>
      <c r="AB479">
        <f>[1]发票导入!AB479</f>
        <v>0</v>
      </c>
      <c r="AC479">
        <f>[1]发票导入!AC479</f>
        <v>0</v>
      </c>
      <c r="AE479" s="22">
        <f t="shared" si="0"/>
      </c>
      <c r="AI479">
        <f>[1]发票导入!AI479&amp;""</f>
      </c>
      <c r="AJ479">
        <f>[1]发票导入!AJ479&amp;""</f>
      </c>
      <c r="AK479">
        <f>[1]发票导入!AK479</f>
        <v>0</v>
      </c>
      <c r="AL479">
        <f>[1]发票导入!AL479</f>
        <v>0</v>
      </c>
      <c r="AM479">
        <f>[1]发票导入!AM479</f>
        <v>0</v>
      </c>
      <c r="AN479" s="22">
        <f t="shared" si="1"/>
        <v>0</v>
      </c>
      <c r="AO479" s="22">
        <f t="shared" si="2"/>
        <v>0</v>
      </c>
    </row>
    <row r="480">
      <c r="C480">
        <f>[1]发票导入!C480&amp;""</f>
      </c>
      <c r="D480">
        <f>[1]发票导入!D480&amp;""</f>
      </c>
      <c r="O480">
        <f>[1]发票导入!O480&amp;""</f>
      </c>
      <c r="T480">
        <f>[1]发票导入!T480</f>
      </c>
      <c r="U480">
        <f>[1]发票导入!U480&amp;""</f>
      </c>
      <c r="V480">
        <f>[1]发票导入!V480&amp;""</f>
      </c>
      <c r="W480">
        <f>[1]发票导入!W480&amp;""</f>
      </c>
      <c r="Y480">
        <f>[1]发票导入!Y480&amp;""</f>
      </c>
      <c r="AA480">
        <f>[1]发票导入!AA480&amp;""</f>
      </c>
      <c r="AB480">
        <f>[1]发票导入!AB480</f>
        <v>0</v>
      </c>
      <c r="AC480">
        <f>[1]发票导入!AC480</f>
        <v>0</v>
      </c>
      <c r="AE480" s="22">
        <f t="shared" si="0"/>
      </c>
      <c r="AI480">
        <f>[1]发票导入!AI480&amp;""</f>
      </c>
      <c r="AJ480">
        <f>[1]发票导入!AJ480&amp;""</f>
      </c>
      <c r="AK480">
        <f>[1]发票导入!AK480</f>
        <v>0</v>
      </c>
      <c r="AL480">
        <f>[1]发票导入!AL480</f>
        <v>0</v>
      </c>
      <c r="AM480">
        <f>[1]发票导入!AM480</f>
        <v>0</v>
      </c>
      <c r="AN480" s="22">
        <f t="shared" si="1"/>
        <v>0</v>
      </c>
      <c r="AO480" s="22">
        <f t="shared" si="2"/>
        <v>0</v>
      </c>
    </row>
    <row r="481">
      <c r="C481">
        <f>[1]发票导入!C481&amp;""</f>
      </c>
      <c r="D481">
        <f>[1]发票导入!D481&amp;""</f>
      </c>
      <c r="O481">
        <f>[1]发票导入!O481&amp;""</f>
      </c>
      <c r="T481">
        <f>[1]发票导入!T481</f>
      </c>
      <c r="U481">
        <f>[1]发票导入!U481&amp;""</f>
      </c>
      <c r="V481">
        <f>[1]发票导入!V481&amp;""</f>
      </c>
      <c r="W481">
        <f>[1]发票导入!W481&amp;""</f>
      </c>
      <c r="Y481">
        <f>[1]发票导入!Y481&amp;""</f>
      </c>
      <c r="AA481">
        <f>[1]发票导入!AA481&amp;""</f>
      </c>
      <c r="AB481">
        <f>[1]发票导入!AB481</f>
        <v>0</v>
      </c>
      <c r="AC481">
        <f>[1]发票导入!AC481</f>
        <v>0</v>
      </c>
      <c r="AE481" s="22">
        <f t="shared" si="0"/>
      </c>
      <c r="AI481">
        <f>[1]发票导入!AI481&amp;""</f>
      </c>
      <c r="AJ481">
        <f>[1]发票导入!AJ481&amp;""</f>
      </c>
      <c r="AK481">
        <f>[1]发票导入!AK481</f>
        <v>0</v>
      </c>
      <c r="AL481">
        <f>[1]发票导入!AL481</f>
        <v>0</v>
      </c>
      <c r="AM481">
        <f>[1]发票导入!AM481</f>
        <v>0</v>
      </c>
      <c r="AN481" s="22">
        <f t="shared" si="1"/>
        <v>0</v>
      </c>
      <c r="AO481" s="22">
        <f t="shared" si="2"/>
        <v>0</v>
      </c>
    </row>
    <row r="482">
      <c r="C482">
        <f>[1]发票导入!C482&amp;""</f>
      </c>
      <c r="D482">
        <f>[1]发票导入!D482&amp;""</f>
      </c>
      <c r="O482">
        <f>[1]发票导入!O482&amp;""</f>
      </c>
      <c r="T482">
        <f>[1]发票导入!T482</f>
      </c>
      <c r="U482">
        <f>[1]发票导入!U482&amp;""</f>
      </c>
      <c r="V482">
        <f>[1]发票导入!V482&amp;""</f>
      </c>
      <c r="W482">
        <f>[1]发票导入!W482&amp;""</f>
      </c>
      <c r="Y482">
        <f>[1]发票导入!Y482&amp;""</f>
      </c>
      <c r="AA482">
        <f>[1]发票导入!AA482&amp;""</f>
      </c>
      <c r="AB482">
        <f>[1]发票导入!AB482</f>
        <v>0</v>
      </c>
      <c r="AC482">
        <f>[1]发票导入!AC482</f>
        <v>0</v>
      </c>
      <c r="AE482" s="22">
        <f t="shared" si="0"/>
      </c>
      <c r="AI482">
        <f>[1]发票导入!AI482&amp;""</f>
      </c>
      <c r="AJ482">
        <f>[1]发票导入!AJ482&amp;""</f>
      </c>
      <c r="AK482">
        <f>[1]发票导入!AK482</f>
        <v>0</v>
      </c>
      <c r="AL482">
        <f>[1]发票导入!AL482</f>
        <v>0</v>
      </c>
      <c r="AM482">
        <f>[1]发票导入!AM482</f>
        <v>0</v>
      </c>
      <c r="AN482" s="22">
        <f t="shared" si="1"/>
        <v>0</v>
      </c>
      <c r="AO482" s="22">
        <f t="shared" si="2"/>
        <v>0</v>
      </c>
    </row>
    <row r="483">
      <c r="C483">
        <f>[1]发票导入!C483&amp;""</f>
      </c>
      <c r="D483">
        <f>[1]发票导入!D483&amp;""</f>
      </c>
      <c r="O483">
        <f>[1]发票导入!O483&amp;""</f>
      </c>
      <c r="T483">
        <f>[1]发票导入!T483</f>
      </c>
      <c r="U483">
        <f>[1]发票导入!U483&amp;""</f>
      </c>
      <c r="V483">
        <f>[1]发票导入!V483&amp;""</f>
      </c>
      <c r="W483">
        <f>[1]发票导入!W483&amp;""</f>
      </c>
      <c r="Y483">
        <f>[1]发票导入!Y483&amp;""</f>
      </c>
      <c r="AA483">
        <f>[1]发票导入!AA483&amp;""</f>
      </c>
      <c r="AB483">
        <f>[1]发票导入!AB483</f>
        <v>0</v>
      </c>
      <c r="AC483">
        <f>[1]发票导入!AC483</f>
        <v>0</v>
      </c>
      <c r="AE483" s="22">
        <f t="shared" si="0"/>
      </c>
      <c r="AI483">
        <f>[1]发票导入!AI483&amp;""</f>
      </c>
      <c r="AJ483">
        <f>[1]发票导入!AJ483&amp;""</f>
      </c>
      <c r="AK483">
        <f>[1]发票导入!AK483</f>
        <v>0</v>
      </c>
      <c r="AL483">
        <f>[1]发票导入!AL483</f>
        <v>0</v>
      </c>
      <c r="AM483">
        <f>[1]发票导入!AM483</f>
        <v>0</v>
      </c>
      <c r="AN483" s="22">
        <f t="shared" si="1"/>
        <v>0</v>
      </c>
      <c r="AO483" s="22">
        <f t="shared" si="2"/>
        <v>0</v>
      </c>
    </row>
    <row r="484">
      <c r="C484">
        <f>[1]发票导入!C484&amp;""</f>
      </c>
      <c r="D484">
        <f>[1]发票导入!D484&amp;""</f>
      </c>
      <c r="O484">
        <f>[1]发票导入!O484&amp;""</f>
      </c>
      <c r="T484">
        <f>[1]发票导入!T484</f>
      </c>
      <c r="U484">
        <f>[1]发票导入!U484&amp;""</f>
      </c>
      <c r="V484">
        <f>[1]发票导入!V484&amp;""</f>
      </c>
      <c r="W484">
        <f>[1]发票导入!W484&amp;""</f>
      </c>
      <c r="Y484">
        <f>[1]发票导入!Y484&amp;""</f>
      </c>
      <c r="AA484">
        <f>[1]发票导入!AA484&amp;""</f>
      </c>
      <c r="AB484">
        <f>[1]发票导入!AB484</f>
        <v>0</v>
      </c>
      <c r="AC484">
        <f>[1]发票导入!AC484</f>
        <v>0</v>
      </c>
      <c r="AE484" s="22">
        <f t="shared" si="0"/>
      </c>
      <c r="AI484">
        <f>[1]发票导入!AI484&amp;""</f>
      </c>
      <c r="AJ484">
        <f>[1]发票导入!AJ484&amp;""</f>
      </c>
      <c r="AK484">
        <f>[1]发票导入!AK484</f>
        <v>0</v>
      </c>
      <c r="AL484">
        <f>[1]发票导入!AL484</f>
        <v>0</v>
      </c>
      <c r="AM484">
        <f>[1]发票导入!AM484</f>
        <v>0</v>
      </c>
      <c r="AN484" s="22">
        <f t="shared" si="1"/>
        <v>0</v>
      </c>
      <c r="AO484" s="22">
        <f t="shared" si="2"/>
        <v>0</v>
      </c>
    </row>
    <row r="485">
      <c r="C485">
        <f>[1]发票导入!C485&amp;""</f>
      </c>
      <c r="D485">
        <f>[1]发票导入!D485&amp;""</f>
      </c>
      <c r="O485">
        <f>[1]发票导入!O485&amp;""</f>
      </c>
      <c r="T485">
        <f>[1]发票导入!T485</f>
      </c>
      <c r="U485">
        <f>[1]发票导入!U485&amp;""</f>
      </c>
      <c r="V485">
        <f>[1]发票导入!V485&amp;""</f>
      </c>
      <c r="W485">
        <f>[1]发票导入!W485&amp;""</f>
      </c>
      <c r="Y485">
        <f>[1]发票导入!Y485&amp;""</f>
      </c>
      <c r="AA485">
        <f>[1]发票导入!AA485&amp;""</f>
      </c>
      <c r="AB485">
        <f>[1]发票导入!AB485</f>
        <v>0</v>
      </c>
      <c r="AC485">
        <f>[1]发票导入!AC485</f>
        <v>0</v>
      </c>
      <c r="AE485" s="22">
        <f t="shared" si="0"/>
      </c>
      <c r="AI485">
        <f>[1]发票导入!AI485&amp;""</f>
      </c>
      <c r="AJ485">
        <f>[1]发票导入!AJ485&amp;""</f>
      </c>
      <c r="AK485">
        <f>[1]发票导入!AK485</f>
        <v>0</v>
      </c>
      <c r="AL485">
        <f>[1]发票导入!AL485</f>
        <v>0</v>
      </c>
      <c r="AM485">
        <f>[1]发票导入!AM485</f>
        <v>0</v>
      </c>
      <c r="AN485" s="22">
        <f t="shared" si="1"/>
        <v>0</v>
      </c>
      <c r="AO485" s="22">
        <f t="shared" si="2"/>
        <v>0</v>
      </c>
    </row>
    <row r="486">
      <c r="C486">
        <f>[1]发票导入!C486&amp;""</f>
      </c>
      <c r="D486">
        <f>[1]发票导入!D486&amp;""</f>
      </c>
      <c r="O486">
        <f>[1]发票导入!O486&amp;""</f>
      </c>
      <c r="T486">
        <f>[1]发票导入!T486</f>
      </c>
      <c r="U486">
        <f>[1]发票导入!U486&amp;""</f>
      </c>
      <c r="V486">
        <f>[1]发票导入!V486&amp;""</f>
      </c>
      <c r="W486">
        <f>[1]发票导入!W486&amp;""</f>
      </c>
      <c r="Y486">
        <f>[1]发票导入!Y486&amp;""</f>
      </c>
      <c r="AA486">
        <f>[1]发票导入!AA486&amp;""</f>
      </c>
      <c r="AB486">
        <f>[1]发票导入!AB486</f>
        <v>0</v>
      </c>
      <c r="AC486">
        <f>[1]发票导入!AC486</f>
        <v>0</v>
      </c>
      <c r="AE486" s="22">
        <f t="shared" si="0"/>
      </c>
      <c r="AI486">
        <f>[1]发票导入!AI486&amp;""</f>
      </c>
      <c r="AJ486">
        <f>[1]发票导入!AJ486&amp;""</f>
      </c>
      <c r="AK486">
        <f>[1]发票导入!AK486</f>
        <v>0</v>
      </c>
      <c r="AL486">
        <f>[1]发票导入!AL486</f>
        <v>0</v>
      </c>
      <c r="AM486">
        <f>[1]发票导入!AM486</f>
        <v>0</v>
      </c>
      <c r="AN486" s="22">
        <f t="shared" si="1"/>
        <v>0</v>
      </c>
      <c r="AO486" s="22">
        <f t="shared" si="2"/>
        <v>0</v>
      </c>
    </row>
    <row r="487">
      <c r="C487">
        <f>[1]发票导入!C487&amp;""</f>
      </c>
      <c r="D487">
        <f>[1]发票导入!D487&amp;""</f>
      </c>
      <c r="O487">
        <f>[1]发票导入!O487&amp;""</f>
      </c>
      <c r="T487">
        <f>[1]发票导入!T487</f>
      </c>
      <c r="U487">
        <f>[1]发票导入!U487&amp;""</f>
      </c>
      <c r="V487">
        <f>[1]发票导入!V487&amp;""</f>
      </c>
      <c r="W487">
        <f>[1]发票导入!W487&amp;""</f>
      </c>
      <c r="Y487">
        <f>[1]发票导入!Y487&amp;""</f>
      </c>
      <c r="AA487">
        <f>[1]发票导入!AA487&amp;""</f>
      </c>
      <c r="AB487">
        <f>[1]发票导入!AB487</f>
        <v>0</v>
      </c>
      <c r="AC487">
        <f>[1]发票导入!AC487</f>
        <v>0</v>
      </c>
      <c r="AE487" s="22">
        <f t="shared" si="0"/>
      </c>
      <c r="AI487">
        <f>[1]发票导入!AI487&amp;""</f>
      </c>
      <c r="AJ487">
        <f>[1]发票导入!AJ487&amp;""</f>
      </c>
      <c r="AK487">
        <f>[1]发票导入!AK487</f>
        <v>0</v>
      </c>
      <c r="AL487">
        <f>[1]发票导入!AL487</f>
        <v>0</v>
      </c>
      <c r="AM487">
        <f>[1]发票导入!AM487</f>
        <v>0</v>
      </c>
      <c r="AN487" s="22">
        <f t="shared" si="1"/>
        <v>0</v>
      </c>
      <c r="AO487" s="22">
        <f t="shared" si="2"/>
        <v>0</v>
      </c>
    </row>
    <row r="488">
      <c r="C488">
        <f>[1]发票导入!C488&amp;""</f>
      </c>
      <c r="D488">
        <f>[1]发票导入!D488&amp;""</f>
      </c>
      <c r="O488">
        <f>[1]发票导入!O488&amp;""</f>
      </c>
      <c r="T488">
        <f>[1]发票导入!T488</f>
      </c>
      <c r="U488">
        <f>[1]发票导入!U488&amp;""</f>
      </c>
      <c r="V488">
        <f>[1]发票导入!V488&amp;""</f>
      </c>
      <c r="W488">
        <f>[1]发票导入!W488&amp;""</f>
      </c>
      <c r="Y488">
        <f>[1]发票导入!Y488&amp;""</f>
      </c>
      <c r="AA488">
        <f>[1]发票导入!AA488&amp;""</f>
      </c>
      <c r="AB488">
        <f>[1]发票导入!AB488</f>
        <v>0</v>
      </c>
      <c r="AC488">
        <f>[1]发票导入!AC488</f>
        <v>0</v>
      </c>
      <c r="AE488" s="22">
        <f t="shared" si="0"/>
      </c>
      <c r="AI488">
        <f>[1]发票导入!AI488&amp;""</f>
      </c>
      <c r="AJ488">
        <f>[1]发票导入!AJ488&amp;""</f>
      </c>
      <c r="AK488">
        <f>[1]发票导入!AK488</f>
        <v>0</v>
      </c>
      <c r="AL488">
        <f>[1]发票导入!AL488</f>
        <v>0</v>
      </c>
      <c r="AM488">
        <f>[1]发票导入!AM488</f>
        <v>0</v>
      </c>
      <c r="AN488" s="22">
        <f t="shared" si="1"/>
        <v>0</v>
      </c>
      <c r="AO488" s="22">
        <f t="shared" si="2"/>
        <v>0</v>
      </c>
    </row>
    <row r="489">
      <c r="C489">
        <f>[1]发票导入!C489&amp;""</f>
      </c>
      <c r="D489">
        <f>[1]发票导入!D489&amp;""</f>
      </c>
      <c r="O489">
        <f>[1]发票导入!O489&amp;""</f>
      </c>
      <c r="T489">
        <f>[1]发票导入!T489</f>
      </c>
      <c r="U489">
        <f>[1]发票导入!U489&amp;""</f>
      </c>
      <c r="V489">
        <f>[1]发票导入!V489&amp;""</f>
      </c>
      <c r="W489">
        <f>[1]发票导入!W489&amp;""</f>
      </c>
      <c r="Y489">
        <f>[1]发票导入!Y489&amp;""</f>
      </c>
      <c r="AA489">
        <f>[1]发票导入!AA489&amp;""</f>
      </c>
      <c r="AB489">
        <f>[1]发票导入!AB489</f>
        <v>0</v>
      </c>
      <c r="AC489">
        <f>[1]发票导入!AC489</f>
        <v>0</v>
      </c>
      <c r="AE489" s="22">
        <f t="shared" si="0"/>
      </c>
      <c r="AI489">
        <f>[1]发票导入!AI489&amp;""</f>
      </c>
      <c r="AJ489">
        <f>[1]发票导入!AJ489&amp;""</f>
      </c>
      <c r="AK489">
        <f>[1]发票导入!AK489</f>
        <v>0</v>
      </c>
      <c r="AL489">
        <f>[1]发票导入!AL489</f>
        <v>0</v>
      </c>
      <c r="AM489">
        <f>[1]发票导入!AM489</f>
        <v>0</v>
      </c>
      <c r="AN489" s="22">
        <f t="shared" si="1"/>
        <v>0</v>
      </c>
      <c r="AO489" s="22">
        <f t="shared" si="2"/>
        <v>0</v>
      </c>
    </row>
    <row r="490">
      <c r="C490">
        <f>[1]发票导入!C490&amp;""</f>
      </c>
      <c r="D490">
        <f>[1]发票导入!D490&amp;""</f>
      </c>
      <c r="O490">
        <f>[1]发票导入!O490&amp;""</f>
      </c>
      <c r="T490">
        <f>[1]发票导入!T490</f>
      </c>
      <c r="U490">
        <f>[1]发票导入!U490&amp;""</f>
      </c>
      <c r="V490">
        <f>[1]发票导入!V490&amp;""</f>
      </c>
      <c r="W490">
        <f>[1]发票导入!W490&amp;""</f>
      </c>
      <c r="Y490">
        <f>[1]发票导入!Y490&amp;""</f>
      </c>
      <c r="AA490">
        <f>[1]发票导入!AA490&amp;""</f>
      </c>
      <c r="AB490">
        <f>[1]发票导入!AB490</f>
        <v>0</v>
      </c>
      <c r="AC490">
        <f>[1]发票导入!AC490</f>
        <v>0</v>
      </c>
      <c r="AE490" s="22">
        <f t="shared" si="0"/>
      </c>
      <c r="AI490">
        <f>[1]发票导入!AI490&amp;""</f>
      </c>
      <c r="AJ490">
        <f>[1]发票导入!AJ490&amp;""</f>
      </c>
      <c r="AK490">
        <f>[1]发票导入!AK490</f>
        <v>0</v>
      </c>
      <c r="AL490">
        <f>[1]发票导入!AL490</f>
        <v>0</v>
      </c>
      <c r="AM490">
        <f>[1]发票导入!AM490</f>
        <v>0</v>
      </c>
      <c r="AN490" s="22">
        <f t="shared" si="1"/>
        <v>0</v>
      </c>
      <c r="AO490" s="22">
        <f t="shared" si="2"/>
        <v>0</v>
      </c>
    </row>
    <row r="491">
      <c r="C491">
        <f>[1]发票导入!C491&amp;""</f>
      </c>
      <c r="D491">
        <f>[1]发票导入!D491&amp;""</f>
      </c>
      <c r="O491">
        <f>[1]发票导入!O491&amp;""</f>
      </c>
      <c r="T491">
        <f>[1]发票导入!T491</f>
      </c>
      <c r="U491">
        <f>[1]发票导入!U491&amp;""</f>
      </c>
      <c r="V491">
        <f>[1]发票导入!V491&amp;""</f>
      </c>
      <c r="W491">
        <f>[1]发票导入!W491&amp;""</f>
      </c>
      <c r="Y491">
        <f>[1]发票导入!Y491&amp;""</f>
      </c>
      <c r="AA491">
        <f>[1]发票导入!AA491&amp;""</f>
      </c>
      <c r="AB491">
        <f>[1]发票导入!AB491</f>
        <v>0</v>
      </c>
      <c r="AC491">
        <f>[1]发票导入!AC491</f>
        <v>0</v>
      </c>
      <c r="AE491" s="22">
        <f t="shared" si="0"/>
      </c>
      <c r="AI491">
        <f>[1]发票导入!AI491&amp;""</f>
      </c>
      <c r="AJ491">
        <f>[1]发票导入!AJ491&amp;""</f>
      </c>
      <c r="AK491">
        <f>[1]发票导入!AK491</f>
        <v>0</v>
      </c>
      <c r="AL491">
        <f>[1]发票导入!AL491</f>
        <v>0</v>
      </c>
      <c r="AM491">
        <f>[1]发票导入!AM491</f>
        <v>0</v>
      </c>
      <c r="AN491" s="22">
        <f t="shared" si="1"/>
        <v>0</v>
      </c>
      <c r="AO491" s="22">
        <f t="shared" si="2"/>
        <v>0</v>
      </c>
    </row>
    <row r="492">
      <c r="C492">
        <f>[1]发票导入!C492&amp;""</f>
      </c>
      <c r="D492">
        <f>[1]发票导入!D492&amp;""</f>
      </c>
      <c r="O492">
        <f>[1]发票导入!O492&amp;""</f>
      </c>
      <c r="T492">
        <f>[1]发票导入!T492</f>
      </c>
      <c r="U492">
        <f>[1]发票导入!U492&amp;""</f>
      </c>
      <c r="V492">
        <f>[1]发票导入!V492&amp;""</f>
      </c>
      <c r="W492">
        <f>[1]发票导入!W492&amp;""</f>
      </c>
      <c r="Y492">
        <f>[1]发票导入!Y492&amp;""</f>
      </c>
      <c r="AA492">
        <f>[1]发票导入!AA492&amp;""</f>
      </c>
      <c r="AB492">
        <f>[1]发票导入!AB492</f>
        <v>0</v>
      </c>
      <c r="AC492">
        <f>[1]发票导入!AC492</f>
        <v>0</v>
      </c>
      <c r="AE492" s="22">
        <f t="shared" si="0"/>
      </c>
      <c r="AI492">
        <f>[1]发票导入!AI492&amp;""</f>
      </c>
      <c r="AJ492">
        <f>[1]发票导入!AJ492&amp;""</f>
      </c>
      <c r="AK492">
        <f>[1]发票导入!AK492</f>
        <v>0</v>
      </c>
      <c r="AL492">
        <f>[1]发票导入!AL492</f>
        <v>0</v>
      </c>
      <c r="AM492">
        <f>[1]发票导入!AM492</f>
        <v>0</v>
      </c>
      <c r="AN492" s="22">
        <f t="shared" si="1"/>
        <v>0</v>
      </c>
      <c r="AO492" s="22">
        <f t="shared" si="2"/>
        <v>0</v>
      </c>
    </row>
    <row r="493">
      <c r="C493">
        <f>[1]发票导入!C493&amp;""</f>
      </c>
      <c r="D493">
        <f>[1]发票导入!D493&amp;""</f>
      </c>
      <c r="O493">
        <f>[1]发票导入!O493&amp;""</f>
      </c>
      <c r="T493">
        <f>[1]发票导入!T493</f>
      </c>
      <c r="U493">
        <f>[1]发票导入!U493&amp;""</f>
      </c>
      <c r="V493">
        <f>[1]发票导入!V493&amp;""</f>
      </c>
      <c r="W493">
        <f>[1]发票导入!W493&amp;""</f>
      </c>
      <c r="Y493">
        <f>[1]发票导入!Y493&amp;""</f>
      </c>
      <c r="AA493">
        <f>[1]发票导入!AA493&amp;""</f>
      </c>
      <c r="AB493">
        <f>[1]发票导入!AB493</f>
        <v>0</v>
      </c>
      <c r="AC493">
        <f>[1]发票导入!AC493</f>
        <v>0</v>
      </c>
      <c r="AE493" s="22">
        <f t="shared" si="0"/>
      </c>
      <c r="AI493">
        <f>[1]发票导入!AI493&amp;""</f>
      </c>
      <c r="AJ493">
        <f>[1]发票导入!AJ493&amp;""</f>
      </c>
      <c r="AK493">
        <f>[1]发票导入!AK493</f>
        <v>0</v>
      </c>
      <c r="AL493">
        <f>[1]发票导入!AL493</f>
        <v>0</v>
      </c>
      <c r="AM493">
        <f>[1]发票导入!AM493</f>
        <v>0</v>
      </c>
      <c r="AN493" s="22">
        <f t="shared" si="1"/>
        <v>0</v>
      </c>
      <c r="AO493" s="22">
        <f t="shared" si="2"/>
        <v>0</v>
      </c>
    </row>
    <row r="494">
      <c r="C494">
        <f>[1]发票导入!C494&amp;""</f>
      </c>
      <c r="D494">
        <f>[1]发票导入!D494&amp;""</f>
      </c>
      <c r="O494">
        <f>[1]发票导入!O494&amp;""</f>
      </c>
      <c r="T494">
        <f>[1]发票导入!T494</f>
      </c>
      <c r="U494">
        <f>[1]发票导入!U494&amp;""</f>
      </c>
      <c r="V494">
        <f>[1]发票导入!V494&amp;""</f>
      </c>
      <c r="W494">
        <f>[1]发票导入!W494&amp;""</f>
      </c>
      <c r="Y494">
        <f>[1]发票导入!Y494&amp;""</f>
      </c>
      <c r="AA494">
        <f>[1]发票导入!AA494&amp;""</f>
      </c>
      <c r="AB494">
        <f>[1]发票导入!AB494</f>
        <v>0</v>
      </c>
      <c r="AC494">
        <f>[1]发票导入!AC494</f>
        <v>0</v>
      </c>
      <c r="AE494" s="22">
        <f t="shared" si="0"/>
      </c>
      <c r="AI494">
        <f>[1]发票导入!AI494&amp;""</f>
      </c>
      <c r="AJ494">
        <f>[1]发票导入!AJ494&amp;""</f>
      </c>
      <c r="AK494">
        <f>[1]发票导入!AK494</f>
        <v>0</v>
      </c>
      <c r="AL494">
        <f>[1]发票导入!AL494</f>
        <v>0</v>
      </c>
      <c r="AM494">
        <f>[1]发票导入!AM494</f>
        <v>0</v>
      </c>
      <c r="AN494" s="22">
        <f t="shared" si="1"/>
        <v>0</v>
      </c>
      <c r="AO494" s="22">
        <f t="shared" si="2"/>
        <v>0</v>
      </c>
    </row>
    <row r="495">
      <c r="C495">
        <f>[1]发票导入!C495&amp;""</f>
      </c>
      <c r="D495">
        <f>[1]发票导入!D495&amp;""</f>
      </c>
      <c r="O495">
        <f>[1]发票导入!O495&amp;""</f>
      </c>
      <c r="T495">
        <f>[1]发票导入!T495</f>
      </c>
      <c r="U495">
        <f>[1]发票导入!U495&amp;""</f>
      </c>
      <c r="V495">
        <f>[1]发票导入!V495&amp;""</f>
      </c>
      <c r="W495">
        <f>[1]发票导入!W495&amp;""</f>
      </c>
      <c r="Y495">
        <f>[1]发票导入!Y495&amp;""</f>
      </c>
      <c r="AA495">
        <f>[1]发票导入!AA495&amp;""</f>
      </c>
      <c r="AB495">
        <f>[1]发票导入!AB495</f>
        <v>0</v>
      </c>
      <c r="AC495">
        <f>[1]发票导入!AC495</f>
        <v>0</v>
      </c>
      <c r="AE495" s="22">
        <f t="shared" si="0"/>
      </c>
      <c r="AI495">
        <f>[1]发票导入!AI495&amp;""</f>
      </c>
      <c r="AJ495">
        <f>[1]发票导入!AJ495&amp;""</f>
      </c>
      <c r="AK495">
        <f>[1]发票导入!AK495</f>
        <v>0</v>
      </c>
      <c r="AL495">
        <f>[1]发票导入!AL495</f>
        <v>0</v>
      </c>
      <c r="AM495">
        <f>[1]发票导入!AM495</f>
        <v>0</v>
      </c>
      <c r="AN495" s="22">
        <f t="shared" si="1"/>
        <v>0</v>
      </c>
      <c r="AO495" s="22">
        <f t="shared" si="2"/>
        <v>0</v>
      </c>
    </row>
    <row r="496">
      <c r="C496">
        <f>[1]发票导入!C496&amp;""</f>
      </c>
      <c r="D496">
        <f>[1]发票导入!D496&amp;""</f>
      </c>
      <c r="O496">
        <f>[1]发票导入!O496&amp;""</f>
      </c>
      <c r="T496">
        <f>[1]发票导入!T496</f>
      </c>
      <c r="U496">
        <f>[1]发票导入!U496&amp;""</f>
      </c>
      <c r="V496">
        <f>[1]发票导入!V496&amp;""</f>
      </c>
      <c r="W496">
        <f>[1]发票导入!W496&amp;""</f>
      </c>
      <c r="Y496">
        <f>[1]发票导入!Y496&amp;""</f>
      </c>
      <c r="AA496">
        <f>[1]发票导入!AA496&amp;""</f>
      </c>
      <c r="AB496">
        <f>[1]发票导入!AB496</f>
        <v>0</v>
      </c>
      <c r="AC496">
        <f>[1]发票导入!AC496</f>
        <v>0</v>
      </c>
      <c r="AE496" s="22">
        <f t="shared" si="0"/>
      </c>
      <c r="AI496">
        <f>[1]发票导入!AI496&amp;""</f>
      </c>
      <c r="AJ496">
        <f>[1]发票导入!AJ496&amp;""</f>
      </c>
      <c r="AK496">
        <f>[1]发票导入!AK496</f>
        <v>0</v>
      </c>
      <c r="AL496">
        <f>[1]发票导入!AL496</f>
        <v>0</v>
      </c>
      <c r="AM496">
        <f>[1]发票导入!AM496</f>
        <v>0</v>
      </c>
      <c r="AN496" s="22">
        <f t="shared" si="1"/>
        <v>0</v>
      </c>
      <c r="AO496" s="22">
        <f t="shared" si="2"/>
        <v>0</v>
      </c>
    </row>
    <row r="497">
      <c r="C497">
        <f>[1]发票导入!C497&amp;""</f>
      </c>
      <c r="D497">
        <f>[1]发票导入!D497&amp;""</f>
      </c>
      <c r="O497">
        <f>[1]发票导入!O497&amp;""</f>
      </c>
      <c r="T497">
        <f>[1]发票导入!T497</f>
      </c>
      <c r="U497">
        <f>[1]发票导入!U497&amp;""</f>
      </c>
      <c r="V497">
        <f>[1]发票导入!V497&amp;""</f>
      </c>
      <c r="W497">
        <f>[1]发票导入!W497&amp;""</f>
      </c>
      <c r="Y497">
        <f>[1]发票导入!Y497&amp;""</f>
      </c>
      <c r="AA497">
        <f>[1]发票导入!AA497&amp;""</f>
      </c>
      <c r="AB497">
        <f>[1]发票导入!AB497</f>
        <v>0</v>
      </c>
      <c r="AC497">
        <f>[1]发票导入!AC497</f>
        <v>0</v>
      </c>
      <c r="AE497" s="22">
        <f t="shared" si="0"/>
      </c>
      <c r="AI497">
        <f>[1]发票导入!AI497&amp;""</f>
      </c>
      <c r="AJ497">
        <f>[1]发票导入!AJ497&amp;""</f>
      </c>
      <c r="AK497">
        <f>[1]发票导入!AK497</f>
        <v>0</v>
      </c>
      <c r="AL497">
        <f>[1]发票导入!AL497</f>
        <v>0</v>
      </c>
      <c r="AM497">
        <f>[1]发票导入!AM497</f>
        <v>0</v>
      </c>
      <c r="AN497" s="22">
        <f t="shared" si="1"/>
        <v>0</v>
      </c>
      <c r="AO497" s="22">
        <f t="shared" si="2"/>
        <v>0</v>
      </c>
    </row>
    <row r="498">
      <c r="C498">
        <f>[1]发票导入!C498&amp;""</f>
      </c>
      <c r="D498">
        <f>[1]发票导入!D498&amp;""</f>
      </c>
      <c r="O498">
        <f>[1]发票导入!O498&amp;""</f>
      </c>
      <c r="T498">
        <f>[1]发票导入!T498</f>
      </c>
      <c r="U498">
        <f>[1]发票导入!U498&amp;""</f>
      </c>
      <c r="V498">
        <f>[1]发票导入!V498&amp;""</f>
      </c>
      <c r="W498">
        <f>[1]发票导入!W498&amp;""</f>
      </c>
      <c r="Y498">
        <f>[1]发票导入!Y498&amp;""</f>
      </c>
      <c r="AA498">
        <f>[1]发票导入!AA498&amp;""</f>
      </c>
      <c r="AB498">
        <f>[1]发票导入!AB498</f>
        <v>0</v>
      </c>
      <c r="AC498">
        <f>[1]发票导入!AC498</f>
        <v>0</v>
      </c>
      <c r="AE498" s="22">
        <f t="shared" si="0"/>
      </c>
      <c r="AI498">
        <f>[1]发票导入!AI498&amp;""</f>
      </c>
      <c r="AJ498">
        <f>[1]发票导入!AJ498&amp;""</f>
      </c>
      <c r="AK498">
        <f>[1]发票导入!AK498</f>
        <v>0</v>
      </c>
      <c r="AL498">
        <f>[1]发票导入!AL498</f>
        <v>0</v>
      </c>
      <c r="AM498">
        <f>[1]发票导入!AM498</f>
        <v>0</v>
      </c>
      <c r="AN498" s="22">
        <f t="shared" si="1"/>
        <v>0</v>
      </c>
      <c r="AO498" s="22">
        <f t="shared" si="2"/>
        <v>0</v>
      </c>
    </row>
    <row r="499">
      <c r="C499">
        <f>[1]发票导入!C499&amp;""</f>
      </c>
      <c r="D499">
        <f>[1]发票导入!D499&amp;""</f>
      </c>
      <c r="O499">
        <f>[1]发票导入!O499&amp;""</f>
      </c>
      <c r="T499">
        <f>[1]发票导入!T499</f>
      </c>
      <c r="U499">
        <f>[1]发票导入!U499&amp;""</f>
      </c>
      <c r="V499">
        <f>[1]发票导入!V499&amp;""</f>
      </c>
      <c r="W499">
        <f>[1]发票导入!W499&amp;""</f>
      </c>
      <c r="Y499">
        <f>[1]发票导入!Y499&amp;""</f>
      </c>
      <c r="AA499">
        <f>[1]发票导入!AA499&amp;""</f>
      </c>
      <c r="AB499">
        <f>[1]发票导入!AB499</f>
        <v>0</v>
      </c>
      <c r="AC499">
        <f>[1]发票导入!AC499</f>
        <v>0</v>
      </c>
      <c r="AE499" s="22">
        <f t="shared" si="0"/>
      </c>
      <c r="AI499">
        <f>[1]发票导入!AI499&amp;""</f>
      </c>
      <c r="AJ499">
        <f>[1]发票导入!AJ499&amp;""</f>
      </c>
      <c r="AK499">
        <f>[1]发票导入!AK499</f>
        <v>0</v>
      </c>
      <c r="AL499">
        <f>[1]发票导入!AL499</f>
        <v>0</v>
      </c>
      <c r="AM499">
        <f>[1]发票导入!AM499</f>
        <v>0</v>
      </c>
      <c r="AN499" s="22">
        <f t="shared" si="1"/>
        <v>0</v>
      </c>
      <c r="AO499" s="22">
        <f t="shared" si="2"/>
        <v>0</v>
      </c>
    </row>
    <row r="500">
      <c r="C500">
        <f>[1]发票导入!C500&amp;""</f>
      </c>
      <c r="D500">
        <f>[1]发票导入!D500&amp;""</f>
      </c>
      <c r="O500">
        <f>[1]发票导入!O500&amp;""</f>
      </c>
      <c r="T500">
        <f>[1]发票导入!T500</f>
      </c>
      <c r="U500">
        <f>[1]发票导入!U500&amp;""</f>
      </c>
      <c r="V500">
        <f>[1]发票导入!V500&amp;""</f>
      </c>
      <c r="W500">
        <f>[1]发票导入!W500&amp;""</f>
      </c>
      <c r="Y500">
        <f>[1]发票导入!Y500&amp;""</f>
      </c>
      <c r="AA500">
        <f>[1]发票导入!AA500&amp;""</f>
      </c>
      <c r="AB500">
        <f>[1]发票导入!AB500</f>
        <v>0</v>
      </c>
      <c r="AC500">
        <f>[1]发票导入!AC500</f>
        <v>0</v>
      </c>
      <c r="AE500" s="22">
        <f t="shared" si="0"/>
      </c>
      <c r="AI500">
        <f>[1]发票导入!AI500&amp;""</f>
      </c>
      <c r="AJ500">
        <f>[1]发票导入!AJ500&amp;""</f>
      </c>
      <c r="AK500">
        <f>[1]发票导入!AK500</f>
        <v>0</v>
      </c>
      <c r="AL500">
        <f>[1]发票导入!AL500</f>
        <v>0</v>
      </c>
      <c r="AM500">
        <f>[1]发票导入!AM500</f>
        <v>0</v>
      </c>
      <c r="AN500" s="22">
        <f t="shared" si="1"/>
        <v>0</v>
      </c>
      <c r="AO500" s="22">
        <f t="shared" si="2"/>
        <v>0</v>
      </c>
    </row>
    <row r="501">
      <c r="C501">
        <f>[1]发票导入!C501&amp;""</f>
      </c>
      <c r="D501">
        <f>[1]发票导入!D501&amp;""</f>
      </c>
      <c r="O501">
        <f>[1]发票导入!O501&amp;""</f>
      </c>
      <c r="T501">
        <f>[1]发票导入!T501</f>
      </c>
      <c r="U501">
        <f>[1]发票导入!U501&amp;""</f>
      </c>
      <c r="V501">
        <f>[1]发票导入!V501&amp;""</f>
      </c>
      <c r="W501">
        <f>[1]发票导入!W501&amp;""</f>
      </c>
      <c r="Y501">
        <f>[1]发票导入!Y501&amp;""</f>
      </c>
      <c r="AA501">
        <f>[1]发票导入!AA501&amp;""</f>
      </c>
      <c r="AB501">
        <f>[1]发票导入!AB501</f>
        <v>0</v>
      </c>
      <c r="AC501">
        <f>[1]发票导入!AC501</f>
        <v>0</v>
      </c>
      <c r="AE501" s="22">
        <f t="shared" si="0"/>
      </c>
      <c r="AI501">
        <f>[1]发票导入!AI501&amp;""</f>
      </c>
      <c r="AJ501">
        <f>[1]发票导入!AJ501&amp;""</f>
      </c>
      <c r="AK501">
        <f>[1]发票导入!AK501</f>
        <v>0</v>
      </c>
      <c r="AL501">
        <f>[1]发票导入!AL501</f>
        <v>0</v>
      </c>
      <c r="AM501">
        <f>[1]发票导入!AM501</f>
        <v>0</v>
      </c>
      <c r="AN501" s="22">
        <f t="shared" si="1"/>
        <v>0</v>
      </c>
      <c r="AO501" s="22">
        <f t="shared" si="2"/>
        <v>0</v>
      </c>
    </row>
    <row r="502">
      <c r="C502">
        <f>[1]发票导入!C502&amp;""</f>
      </c>
      <c r="D502">
        <f>[1]发票导入!D502&amp;""</f>
      </c>
      <c r="O502">
        <f>[1]发票导入!O502&amp;""</f>
      </c>
      <c r="T502">
        <f>[1]发票导入!T502</f>
      </c>
      <c r="U502">
        <f>[1]发票导入!U502&amp;""</f>
      </c>
      <c r="V502">
        <f>[1]发票导入!V502&amp;""</f>
      </c>
      <c r="W502">
        <f>[1]发票导入!W502&amp;""</f>
      </c>
      <c r="Y502">
        <f>[1]发票导入!Y502&amp;""</f>
      </c>
      <c r="AA502">
        <f>[1]发票导入!AA502&amp;""</f>
      </c>
      <c r="AB502">
        <f>[1]发票导入!AB502</f>
        <v>0</v>
      </c>
      <c r="AC502">
        <f>[1]发票导入!AC502</f>
        <v>0</v>
      </c>
      <c r="AE502" s="22">
        <f t="shared" si="0"/>
      </c>
      <c r="AI502">
        <f>[1]发票导入!AI502&amp;""</f>
      </c>
      <c r="AJ502">
        <f>[1]发票导入!AJ502&amp;""</f>
      </c>
      <c r="AK502">
        <f>[1]发票导入!AK502</f>
        <v>0</v>
      </c>
      <c r="AL502">
        <f>[1]发票导入!AL502</f>
        <v>0</v>
      </c>
      <c r="AM502">
        <f>[1]发票导入!AM502</f>
        <v>0</v>
      </c>
      <c r="AN502" s="22">
        <f t="shared" si="1"/>
        <v>0</v>
      </c>
      <c r="AO502" s="22">
        <f t="shared" si="2"/>
        <v>0</v>
      </c>
    </row>
    <row r="503">
      <c r="C503">
        <f>[1]发票导入!C503&amp;""</f>
      </c>
      <c r="D503">
        <f>[1]发票导入!D503&amp;""</f>
      </c>
      <c r="O503">
        <f>[1]发票导入!O503&amp;""</f>
      </c>
      <c r="T503">
        <f>[1]发票导入!T503</f>
      </c>
      <c r="U503">
        <f>[1]发票导入!U503&amp;""</f>
      </c>
      <c r="V503">
        <f>[1]发票导入!V503&amp;""</f>
      </c>
      <c r="W503">
        <f>[1]发票导入!W503&amp;""</f>
      </c>
      <c r="Y503">
        <f>[1]发票导入!Y503&amp;""</f>
      </c>
      <c r="AA503">
        <f>[1]发票导入!AA503&amp;""</f>
      </c>
      <c r="AB503">
        <f>[1]发票导入!AB503</f>
        <v>0</v>
      </c>
      <c r="AC503">
        <f>[1]发票导入!AC503</f>
        <v>0</v>
      </c>
      <c r="AE503" s="22">
        <f t="shared" si="0"/>
      </c>
      <c r="AI503">
        <f>[1]发票导入!AI503&amp;""</f>
      </c>
      <c r="AJ503">
        <f>[1]发票导入!AJ503&amp;""</f>
      </c>
      <c r="AK503">
        <f>[1]发票导入!AK503</f>
        <v>0</v>
      </c>
      <c r="AL503">
        <f>[1]发票导入!AL503</f>
        <v>0</v>
      </c>
      <c r="AM503">
        <f>[1]发票导入!AM503</f>
        <v>0</v>
      </c>
      <c r="AN503" s="22">
        <f t="shared" si="1"/>
        <v>0</v>
      </c>
      <c r="AO503" s="22">
        <f t="shared" si="2"/>
        <v>0</v>
      </c>
    </row>
    <row r="504">
      <c r="C504">
        <f>[1]发票导入!C504&amp;""</f>
      </c>
      <c r="D504">
        <f>[1]发票导入!D504&amp;""</f>
      </c>
      <c r="O504">
        <f>[1]发票导入!O504&amp;""</f>
      </c>
      <c r="T504">
        <f>[1]发票导入!T504</f>
      </c>
      <c r="U504">
        <f>[1]发票导入!U504&amp;""</f>
      </c>
      <c r="V504">
        <f>[1]发票导入!V504&amp;""</f>
      </c>
      <c r="W504">
        <f>[1]发票导入!W504&amp;""</f>
      </c>
      <c r="Y504">
        <f>[1]发票导入!Y504&amp;""</f>
      </c>
      <c r="AA504">
        <f>[1]发票导入!AA504&amp;""</f>
      </c>
      <c r="AB504">
        <f>[1]发票导入!AB504</f>
        <v>0</v>
      </c>
      <c r="AC504">
        <f>[1]发票导入!AC504</f>
        <v>0</v>
      </c>
      <c r="AE504" s="22">
        <f t="shared" si="0"/>
      </c>
      <c r="AI504">
        <f>[1]发票导入!AI504&amp;""</f>
      </c>
      <c r="AJ504">
        <f>[1]发票导入!AJ504&amp;""</f>
      </c>
      <c r="AK504">
        <f>[1]发票导入!AK504</f>
        <v>0</v>
      </c>
      <c r="AL504">
        <f>[1]发票导入!AL504</f>
        <v>0</v>
      </c>
      <c r="AM504">
        <f>[1]发票导入!AM504</f>
        <v>0</v>
      </c>
      <c r="AN504" s="22">
        <f t="shared" si="1"/>
        <v>0</v>
      </c>
      <c r="AO504" s="22">
        <f t="shared" si="2"/>
        <v>0</v>
      </c>
    </row>
    <row r="505">
      <c r="C505">
        <f>[1]发票导入!C505&amp;""</f>
      </c>
      <c r="D505">
        <f>[1]发票导入!D505&amp;""</f>
      </c>
      <c r="O505">
        <f>[1]发票导入!O505&amp;""</f>
      </c>
      <c r="T505">
        <f>[1]发票导入!T505</f>
      </c>
      <c r="U505">
        <f>[1]发票导入!U505&amp;""</f>
      </c>
      <c r="V505">
        <f>[1]发票导入!V505&amp;""</f>
      </c>
      <c r="W505">
        <f>[1]发票导入!W505&amp;""</f>
      </c>
      <c r="Y505">
        <f>[1]发票导入!Y505&amp;""</f>
      </c>
      <c r="AA505">
        <f>[1]发票导入!AA505&amp;""</f>
      </c>
      <c r="AB505">
        <f>[1]发票导入!AB505</f>
        <v>0</v>
      </c>
      <c r="AC505">
        <f>[1]发票导入!AC505</f>
        <v>0</v>
      </c>
      <c r="AE505" s="22">
        <f t="shared" si="0"/>
      </c>
      <c r="AI505">
        <f>[1]发票导入!AI505&amp;""</f>
      </c>
      <c r="AJ505">
        <f>[1]发票导入!AJ505&amp;""</f>
      </c>
      <c r="AK505">
        <f>[1]发票导入!AK505</f>
        <v>0</v>
      </c>
      <c r="AL505">
        <f>[1]发票导入!AL505</f>
        <v>0</v>
      </c>
      <c r="AM505">
        <f>[1]发票导入!AM505</f>
        <v>0</v>
      </c>
      <c r="AN505" s="22">
        <f t="shared" si="1"/>
        <v>0</v>
      </c>
      <c r="AO505" s="22">
        <f t="shared" si="2"/>
        <v>0</v>
      </c>
    </row>
    <row r="506">
      <c r="C506">
        <f>[1]发票导入!C506&amp;""</f>
      </c>
      <c r="D506">
        <f>[1]发票导入!D506&amp;""</f>
      </c>
      <c r="O506">
        <f>[1]发票导入!O506&amp;""</f>
      </c>
      <c r="T506">
        <f>[1]发票导入!T506</f>
      </c>
      <c r="U506">
        <f>[1]发票导入!U506&amp;""</f>
      </c>
      <c r="V506">
        <f>[1]发票导入!V506&amp;""</f>
      </c>
      <c r="W506">
        <f>[1]发票导入!W506&amp;""</f>
      </c>
      <c r="Y506">
        <f>[1]发票导入!Y506&amp;""</f>
      </c>
      <c r="AA506">
        <f>[1]发票导入!AA506&amp;""</f>
      </c>
      <c r="AB506">
        <f>[1]发票导入!AB506</f>
        <v>0</v>
      </c>
      <c r="AC506">
        <f>[1]发票导入!AC506</f>
        <v>0</v>
      </c>
      <c r="AE506" s="22">
        <f t="shared" si="0"/>
      </c>
      <c r="AI506">
        <f>[1]发票导入!AI506&amp;""</f>
      </c>
      <c r="AJ506">
        <f>[1]发票导入!AJ506&amp;""</f>
      </c>
      <c r="AK506">
        <f>[1]发票导入!AK506</f>
        <v>0</v>
      </c>
      <c r="AL506">
        <f>[1]发票导入!AL506</f>
        <v>0</v>
      </c>
      <c r="AM506">
        <f>[1]发票导入!AM506</f>
        <v>0</v>
      </c>
      <c r="AN506" s="22">
        <f t="shared" si="1"/>
        <v>0</v>
      </c>
      <c r="AO506" s="22">
        <f t="shared" si="2"/>
        <v>0</v>
      </c>
    </row>
    <row r="507">
      <c r="C507">
        <f>[1]发票导入!C507&amp;""</f>
      </c>
      <c r="D507">
        <f>[1]发票导入!D507&amp;""</f>
      </c>
      <c r="O507">
        <f>[1]发票导入!O507&amp;""</f>
      </c>
      <c r="T507">
        <f>[1]发票导入!T507</f>
      </c>
      <c r="U507">
        <f>[1]发票导入!U507&amp;""</f>
      </c>
      <c r="V507">
        <f>[1]发票导入!V507&amp;""</f>
      </c>
      <c r="W507">
        <f>[1]发票导入!W507&amp;""</f>
      </c>
      <c r="Y507">
        <f>[1]发票导入!Y507&amp;""</f>
      </c>
      <c r="AA507">
        <f>[1]发票导入!AA507&amp;""</f>
      </c>
      <c r="AB507">
        <f>[1]发票导入!AB507</f>
        <v>0</v>
      </c>
      <c r="AC507">
        <f>[1]发票导入!AC507</f>
        <v>0</v>
      </c>
      <c r="AE507" s="22">
        <f t="shared" si="0"/>
      </c>
      <c r="AI507">
        <f>[1]发票导入!AI507&amp;""</f>
      </c>
      <c r="AJ507">
        <f>[1]发票导入!AJ507&amp;""</f>
      </c>
      <c r="AK507">
        <f>[1]发票导入!AK507</f>
        <v>0</v>
      </c>
      <c r="AL507">
        <f>[1]发票导入!AL507</f>
        <v>0</v>
      </c>
      <c r="AM507">
        <f>[1]发票导入!AM507</f>
        <v>0</v>
      </c>
      <c r="AN507" s="22">
        <f t="shared" si="1"/>
        <v>0</v>
      </c>
      <c r="AO507" s="22">
        <f t="shared" si="2"/>
        <v>0</v>
      </c>
    </row>
    <row r="508">
      <c r="C508">
        <f>[1]发票导入!C508&amp;""</f>
      </c>
      <c r="D508">
        <f>[1]发票导入!D508&amp;""</f>
      </c>
      <c r="O508">
        <f>[1]发票导入!O508&amp;""</f>
      </c>
      <c r="T508">
        <f>[1]发票导入!T508</f>
      </c>
      <c r="U508">
        <f>[1]发票导入!U508&amp;""</f>
      </c>
      <c r="V508">
        <f>[1]发票导入!V508&amp;""</f>
      </c>
      <c r="W508">
        <f>[1]发票导入!W508&amp;""</f>
      </c>
      <c r="Y508">
        <f>[1]发票导入!Y508&amp;""</f>
      </c>
      <c r="AA508">
        <f>[1]发票导入!AA508&amp;""</f>
      </c>
      <c r="AB508">
        <f>[1]发票导入!AB508</f>
        <v>0</v>
      </c>
      <c r="AC508">
        <f>[1]发票导入!AC508</f>
        <v>0</v>
      </c>
      <c r="AE508" s="22">
        <f t="shared" si="0"/>
      </c>
      <c r="AI508">
        <f>[1]发票导入!AI508&amp;""</f>
      </c>
      <c r="AJ508">
        <f>[1]发票导入!AJ508&amp;""</f>
      </c>
      <c r="AK508">
        <f>[1]发票导入!AK508</f>
        <v>0</v>
      </c>
      <c r="AL508">
        <f>[1]发票导入!AL508</f>
        <v>0</v>
      </c>
      <c r="AM508">
        <f>[1]发票导入!AM508</f>
        <v>0</v>
      </c>
      <c r="AN508" s="22">
        <f t="shared" si="1"/>
        <v>0</v>
      </c>
      <c r="AO508" s="22">
        <f t="shared" si="2"/>
        <v>0</v>
      </c>
    </row>
    <row r="509">
      <c r="C509">
        <f>[1]发票导入!C509&amp;""</f>
      </c>
      <c r="D509">
        <f>[1]发票导入!D509&amp;""</f>
      </c>
      <c r="O509">
        <f>[1]发票导入!O509&amp;""</f>
      </c>
      <c r="T509">
        <f>[1]发票导入!T509</f>
      </c>
      <c r="U509">
        <f>[1]发票导入!U509&amp;""</f>
      </c>
      <c r="V509">
        <f>[1]发票导入!V509&amp;""</f>
      </c>
      <c r="W509">
        <f>[1]发票导入!W509&amp;""</f>
      </c>
      <c r="Y509">
        <f>[1]发票导入!Y509&amp;""</f>
      </c>
      <c r="AA509">
        <f>[1]发票导入!AA509&amp;""</f>
      </c>
      <c r="AB509">
        <f>[1]发票导入!AB509</f>
        <v>0</v>
      </c>
      <c r="AC509">
        <f>[1]发票导入!AC509</f>
        <v>0</v>
      </c>
      <c r="AE509" s="22">
        <f t="shared" si="0"/>
      </c>
      <c r="AI509">
        <f>[1]发票导入!AI509&amp;""</f>
      </c>
      <c r="AJ509">
        <f>[1]发票导入!AJ509&amp;""</f>
      </c>
      <c r="AK509">
        <f>[1]发票导入!AK509</f>
        <v>0</v>
      </c>
      <c r="AL509">
        <f>[1]发票导入!AL509</f>
        <v>0</v>
      </c>
      <c r="AM509">
        <f>[1]发票导入!AM509</f>
        <v>0</v>
      </c>
      <c r="AN509" s="22">
        <f t="shared" si="1"/>
        <v>0</v>
      </c>
      <c r="AO509" s="22">
        <f t="shared" si="2"/>
        <v>0</v>
      </c>
    </row>
    <row r="510">
      <c r="C510">
        <f>[1]发票导入!C510&amp;""</f>
      </c>
      <c r="D510">
        <f>[1]发票导入!D510&amp;""</f>
      </c>
      <c r="O510">
        <f>[1]发票导入!O510&amp;""</f>
      </c>
      <c r="T510">
        <f>[1]发票导入!T510</f>
      </c>
      <c r="U510">
        <f>[1]发票导入!U510&amp;""</f>
      </c>
      <c r="V510">
        <f>[1]发票导入!V510&amp;""</f>
      </c>
      <c r="W510">
        <f>[1]发票导入!W510&amp;""</f>
      </c>
      <c r="Y510">
        <f>[1]发票导入!Y510&amp;""</f>
      </c>
      <c r="AA510">
        <f>[1]发票导入!AA510&amp;""</f>
      </c>
      <c r="AB510">
        <f>[1]发票导入!AB510</f>
        <v>0</v>
      </c>
      <c r="AC510">
        <f>[1]发票导入!AC510</f>
        <v>0</v>
      </c>
      <c r="AE510" s="22">
        <f t="shared" si="0"/>
      </c>
      <c r="AI510">
        <f>[1]发票导入!AI510&amp;""</f>
      </c>
      <c r="AJ510">
        <f>[1]发票导入!AJ510&amp;""</f>
      </c>
      <c r="AK510">
        <f>[1]发票导入!AK510</f>
        <v>0</v>
      </c>
      <c r="AL510">
        <f>[1]发票导入!AL510</f>
        <v>0</v>
      </c>
      <c r="AM510">
        <f>[1]发票导入!AM510</f>
        <v>0</v>
      </c>
      <c r="AN510" s="22">
        <f t="shared" si="1"/>
        <v>0</v>
      </c>
      <c r="AO510" s="22">
        <f t="shared" si="2"/>
        <v>0</v>
      </c>
    </row>
    <row r="511">
      <c r="C511">
        <f>[1]发票导入!C511&amp;""</f>
      </c>
      <c r="D511">
        <f>[1]发票导入!D511&amp;""</f>
      </c>
      <c r="O511">
        <f>[1]发票导入!O511&amp;""</f>
      </c>
      <c r="T511">
        <f>[1]发票导入!T511</f>
      </c>
      <c r="U511">
        <f>[1]发票导入!U511&amp;""</f>
      </c>
      <c r="V511">
        <f>[1]发票导入!V511&amp;""</f>
      </c>
      <c r="W511">
        <f>[1]发票导入!W511&amp;""</f>
      </c>
      <c r="Y511">
        <f>[1]发票导入!Y511&amp;""</f>
      </c>
      <c r="AA511">
        <f>[1]发票导入!AA511&amp;""</f>
      </c>
      <c r="AB511">
        <f>[1]发票导入!AB511</f>
        <v>0</v>
      </c>
      <c r="AC511">
        <f>[1]发票导入!AC511</f>
        <v>0</v>
      </c>
      <c r="AE511" s="22">
        <f t="shared" si="0"/>
      </c>
      <c r="AI511">
        <f>[1]发票导入!AI511&amp;""</f>
      </c>
      <c r="AJ511">
        <f>[1]发票导入!AJ511&amp;""</f>
      </c>
      <c r="AK511">
        <f>[1]发票导入!AK511</f>
        <v>0</v>
      </c>
      <c r="AL511">
        <f>[1]发票导入!AL511</f>
        <v>0</v>
      </c>
      <c r="AM511">
        <f>[1]发票导入!AM511</f>
        <v>0</v>
      </c>
      <c r="AN511" s="22">
        <f t="shared" si="1"/>
        <v>0</v>
      </c>
      <c r="AO511" s="22">
        <f t="shared" si="2"/>
        <v>0</v>
      </c>
    </row>
    <row r="512">
      <c r="C512">
        <f>[1]发票导入!C512&amp;""</f>
      </c>
      <c r="D512">
        <f>[1]发票导入!D512&amp;""</f>
      </c>
      <c r="O512">
        <f>[1]发票导入!O512&amp;""</f>
      </c>
      <c r="T512">
        <f>[1]发票导入!T512</f>
      </c>
      <c r="U512">
        <f>[1]发票导入!U512&amp;""</f>
      </c>
      <c r="V512">
        <f>[1]发票导入!V512&amp;""</f>
      </c>
      <c r="W512">
        <f>[1]发票导入!W512&amp;""</f>
      </c>
      <c r="Y512">
        <f>[1]发票导入!Y512&amp;""</f>
      </c>
      <c r="AA512">
        <f>[1]发票导入!AA512&amp;""</f>
      </c>
      <c r="AB512">
        <f>[1]发票导入!AB512</f>
        <v>0</v>
      </c>
      <c r="AC512">
        <f>[1]发票导入!AC512</f>
        <v>0</v>
      </c>
      <c r="AE512" s="22">
        <f t="shared" si="0"/>
      </c>
      <c r="AI512">
        <f>[1]发票导入!AI512&amp;""</f>
      </c>
      <c r="AJ512">
        <f>[1]发票导入!AJ512&amp;""</f>
      </c>
      <c r="AK512">
        <f>[1]发票导入!AK512</f>
        <v>0</v>
      </c>
      <c r="AL512">
        <f>[1]发票导入!AL512</f>
        <v>0</v>
      </c>
      <c r="AM512">
        <f>[1]发票导入!AM512</f>
        <v>0</v>
      </c>
      <c r="AN512" s="22">
        <f t="shared" si="1"/>
        <v>0</v>
      </c>
      <c r="AO512" s="22">
        <f t="shared" si="2"/>
        <v>0</v>
      </c>
    </row>
    <row r="513">
      <c r="C513">
        <f>[1]发票导入!C513&amp;""</f>
      </c>
      <c r="D513">
        <f>[1]发票导入!D513&amp;""</f>
      </c>
      <c r="O513">
        <f>[1]发票导入!O513&amp;""</f>
      </c>
      <c r="T513">
        <f>[1]发票导入!T513</f>
      </c>
      <c r="U513">
        <f>[1]发票导入!U513&amp;""</f>
      </c>
      <c r="V513">
        <f>[1]发票导入!V513&amp;""</f>
      </c>
      <c r="W513">
        <f>[1]发票导入!W513&amp;""</f>
      </c>
      <c r="Y513">
        <f>[1]发票导入!Y513&amp;""</f>
      </c>
      <c r="AA513">
        <f>[1]发票导入!AA513&amp;""</f>
      </c>
      <c r="AB513">
        <f>[1]发票导入!AB513</f>
        <v>0</v>
      </c>
      <c r="AC513">
        <f>[1]发票导入!AC513</f>
        <v>0</v>
      </c>
      <c r="AE513" s="22">
        <f t="shared" si="0"/>
      </c>
      <c r="AI513">
        <f>[1]发票导入!AI513&amp;""</f>
      </c>
      <c r="AJ513">
        <f>[1]发票导入!AJ513&amp;""</f>
      </c>
      <c r="AK513">
        <f>[1]发票导入!AK513</f>
        <v>0</v>
      </c>
      <c r="AL513">
        <f>[1]发票导入!AL513</f>
        <v>0</v>
      </c>
      <c r="AM513">
        <f>[1]发票导入!AM513</f>
        <v>0</v>
      </c>
      <c r="AN513" s="22">
        <f t="shared" si="1"/>
        <v>0</v>
      </c>
      <c r="AO513" s="22">
        <f t="shared" si="2"/>
        <v>0</v>
      </c>
    </row>
    <row r="514">
      <c r="C514">
        <f>[1]发票导入!C514&amp;""</f>
      </c>
      <c r="D514">
        <f>[1]发票导入!D514&amp;""</f>
      </c>
      <c r="O514">
        <f>[1]发票导入!O514&amp;""</f>
      </c>
      <c r="T514">
        <f>[1]发票导入!T514</f>
      </c>
      <c r="U514">
        <f>[1]发票导入!U514&amp;""</f>
      </c>
      <c r="V514">
        <f>[1]发票导入!V514&amp;""</f>
      </c>
      <c r="W514">
        <f>[1]发票导入!W514&amp;""</f>
      </c>
      <c r="Y514">
        <f>[1]发票导入!Y514&amp;""</f>
      </c>
      <c r="AA514">
        <f>[1]发票导入!AA514&amp;""</f>
      </c>
      <c r="AB514">
        <f>[1]发票导入!AB514</f>
        <v>0</v>
      </c>
      <c r="AC514">
        <f>[1]发票导入!AC514</f>
        <v>0</v>
      </c>
      <c r="AE514" s="22">
        <f t="shared" si="0"/>
      </c>
      <c r="AI514">
        <f>[1]发票导入!AI514&amp;""</f>
      </c>
      <c r="AJ514">
        <f>[1]发票导入!AJ514&amp;""</f>
      </c>
      <c r="AK514">
        <f>[1]发票导入!AK514</f>
        <v>0</v>
      </c>
      <c r="AL514">
        <f>[1]发票导入!AL514</f>
        <v>0</v>
      </c>
      <c r="AM514">
        <f>[1]发票导入!AM514</f>
        <v>0</v>
      </c>
      <c r="AN514" s="22">
        <f t="shared" si="1"/>
        <v>0</v>
      </c>
      <c r="AO514" s="22">
        <f t="shared" si="2"/>
        <v>0</v>
      </c>
    </row>
    <row r="515">
      <c r="C515">
        <f>[1]发票导入!C515&amp;""</f>
      </c>
      <c r="D515">
        <f>[1]发票导入!D515&amp;""</f>
      </c>
      <c r="O515">
        <f>[1]发票导入!O515&amp;""</f>
      </c>
      <c r="T515">
        <f>[1]发票导入!T515</f>
      </c>
      <c r="U515">
        <f>[1]发票导入!U515&amp;""</f>
      </c>
      <c r="V515">
        <f>[1]发票导入!V515&amp;""</f>
      </c>
      <c r="W515">
        <f>[1]发票导入!W515&amp;""</f>
      </c>
      <c r="Y515">
        <f>[1]发票导入!Y515&amp;""</f>
      </c>
      <c r="AA515">
        <f>[1]发票导入!AA515&amp;""</f>
      </c>
      <c r="AB515">
        <f>[1]发票导入!AB515</f>
        <v>0</v>
      </c>
      <c r="AC515">
        <f>[1]发票导入!AC515</f>
        <v>0</v>
      </c>
      <c r="AE515" s="22">
        <f t="shared" si="0"/>
      </c>
      <c r="AI515">
        <f>[1]发票导入!AI515&amp;""</f>
      </c>
      <c r="AJ515">
        <f>[1]发票导入!AJ515&amp;""</f>
      </c>
      <c r="AK515">
        <f>[1]发票导入!AK515</f>
        <v>0</v>
      </c>
      <c r="AL515">
        <f>[1]发票导入!AL515</f>
        <v>0</v>
      </c>
      <c r="AM515">
        <f>[1]发票导入!AM515</f>
        <v>0</v>
      </c>
      <c r="AN515" s="22">
        <f t="shared" si="1"/>
        <v>0</v>
      </c>
      <c r="AO515" s="22">
        <f t="shared" si="2"/>
        <v>0</v>
      </c>
    </row>
    <row r="516">
      <c r="C516">
        <f>[1]发票导入!C516&amp;""</f>
      </c>
      <c r="D516">
        <f>[1]发票导入!D516&amp;""</f>
      </c>
      <c r="O516">
        <f>[1]发票导入!O516&amp;""</f>
      </c>
      <c r="T516">
        <f>[1]发票导入!T516</f>
      </c>
      <c r="U516">
        <f>[1]发票导入!U516&amp;""</f>
      </c>
      <c r="V516">
        <f>[1]发票导入!V516&amp;""</f>
      </c>
      <c r="W516">
        <f>[1]发票导入!W516&amp;""</f>
      </c>
      <c r="Y516">
        <f>[1]发票导入!Y516&amp;""</f>
      </c>
      <c r="AA516">
        <f>[1]发票导入!AA516&amp;""</f>
      </c>
      <c r="AB516">
        <f>[1]发票导入!AB516</f>
        <v>0</v>
      </c>
      <c r="AC516">
        <f>[1]发票导入!AC516</f>
        <v>0</v>
      </c>
      <c r="AE516" s="22">
        <f t="shared" si="0"/>
      </c>
      <c r="AI516">
        <f>[1]发票导入!AI516&amp;""</f>
      </c>
      <c r="AJ516">
        <f>[1]发票导入!AJ516&amp;""</f>
      </c>
      <c r="AK516">
        <f>[1]发票导入!AK516</f>
        <v>0</v>
      </c>
      <c r="AL516">
        <f>[1]发票导入!AL516</f>
        <v>0</v>
      </c>
      <c r="AM516">
        <f>[1]发票导入!AM516</f>
        <v>0</v>
      </c>
      <c r="AN516" s="22">
        <f t="shared" si="1"/>
        <v>0</v>
      </c>
      <c r="AO516" s="22">
        <f t="shared" si="2"/>
        <v>0</v>
      </c>
    </row>
    <row r="517">
      <c r="C517">
        <f>[1]发票导入!C517&amp;""</f>
      </c>
      <c r="D517">
        <f>[1]发票导入!D517&amp;""</f>
      </c>
      <c r="O517">
        <f>[1]发票导入!O517&amp;""</f>
      </c>
      <c r="T517">
        <f>[1]发票导入!T517</f>
      </c>
      <c r="U517">
        <f>[1]发票导入!U517&amp;""</f>
      </c>
      <c r="V517">
        <f>[1]发票导入!V517&amp;""</f>
      </c>
      <c r="W517">
        <f>[1]发票导入!W517&amp;""</f>
      </c>
      <c r="Y517">
        <f>[1]发票导入!Y517&amp;""</f>
      </c>
      <c r="AA517">
        <f>[1]发票导入!AA517&amp;""</f>
      </c>
      <c r="AB517">
        <f>[1]发票导入!AB517</f>
        <v>0</v>
      </c>
      <c r="AC517">
        <f>[1]发票导入!AC517</f>
        <v>0</v>
      </c>
      <c r="AE517" s="22">
        <f t="shared" si="0"/>
      </c>
      <c r="AI517">
        <f>[1]发票导入!AI517&amp;""</f>
      </c>
      <c r="AJ517">
        <f>[1]发票导入!AJ517&amp;""</f>
      </c>
      <c r="AK517">
        <f>[1]发票导入!AK517</f>
        <v>0</v>
      </c>
      <c r="AL517">
        <f>[1]发票导入!AL517</f>
        <v>0</v>
      </c>
      <c r="AM517">
        <f>[1]发票导入!AM517</f>
        <v>0</v>
      </c>
      <c r="AN517" s="22">
        <f t="shared" si="1"/>
        <v>0</v>
      </c>
      <c r="AO517" s="22">
        <f t="shared" si="2"/>
        <v>0</v>
      </c>
    </row>
    <row r="518">
      <c r="C518">
        <f>[1]发票导入!C518&amp;""</f>
      </c>
      <c r="D518">
        <f>[1]发票导入!D518&amp;""</f>
      </c>
      <c r="O518">
        <f>[1]发票导入!O518&amp;""</f>
      </c>
      <c r="T518">
        <f>[1]发票导入!T518</f>
      </c>
      <c r="U518">
        <f>[1]发票导入!U518&amp;""</f>
      </c>
      <c r="V518">
        <f>[1]发票导入!V518&amp;""</f>
      </c>
      <c r="W518">
        <f>[1]发票导入!W518&amp;""</f>
      </c>
      <c r="Y518">
        <f>[1]发票导入!Y518&amp;""</f>
      </c>
      <c r="AA518">
        <f>[1]发票导入!AA518&amp;""</f>
      </c>
      <c r="AB518">
        <f>[1]发票导入!AB518</f>
        <v>0</v>
      </c>
      <c r="AC518">
        <f>[1]发票导入!AC518</f>
        <v>0</v>
      </c>
      <c r="AE518" s="22">
        <f t="shared" si="0"/>
      </c>
      <c r="AI518">
        <f>[1]发票导入!AI518&amp;""</f>
      </c>
      <c r="AJ518">
        <f>[1]发票导入!AJ518&amp;""</f>
      </c>
      <c r="AK518">
        <f>[1]发票导入!AK518</f>
        <v>0</v>
      </c>
      <c r="AL518">
        <f>[1]发票导入!AL518</f>
        <v>0</v>
      </c>
      <c r="AM518">
        <f>[1]发票导入!AM518</f>
        <v>0</v>
      </c>
      <c r="AN518" s="22">
        <f t="shared" si="1"/>
        <v>0</v>
      </c>
      <c r="AO518" s="22">
        <f t="shared" si="2"/>
        <v>0</v>
      </c>
    </row>
    <row r="519">
      <c r="C519">
        <f>[1]发票导入!C519&amp;""</f>
      </c>
      <c r="D519">
        <f>[1]发票导入!D519&amp;""</f>
      </c>
      <c r="O519">
        <f>[1]发票导入!O519&amp;""</f>
      </c>
      <c r="T519">
        <f>[1]发票导入!T519</f>
      </c>
      <c r="U519">
        <f>[1]发票导入!U519&amp;""</f>
      </c>
      <c r="V519">
        <f>[1]发票导入!V519&amp;""</f>
      </c>
      <c r="W519">
        <f>[1]发票导入!W519&amp;""</f>
      </c>
      <c r="Y519">
        <f>[1]发票导入!Y519&amp;""</f>
      </c>
      <c r="AA519">
        <f>[1]发票导入!AA519&amp;""</f>
      </c>
      <c r="AB519">
        <f>[1]发票导入!AB519</f>
        <v>0</v>
      </c>
      <c r="AC519">
        <f>[1]发票导入!AC519</f>
        <v>0</v>
      </c>
      <c r="AE519" s="22">
        <f t="shared" si="0"/>
      </c>
      <c r="AI519">
        <f>[1]发票导入!AI519&amp;""</f>
      </c>
      <c r="AJ519">
        <f>[1]发票导入!AJ519&amp;""</f>
      </c>
      <c r="AK519">
        <f>[1]发票导入!AK519</f>
        <v>0</v>
      </c>
      <c r="AL519">
        <f>[1]发票导入!AL519</f>
        <v>0</v>
      </c>
      <c r="AM519">
        <f>[1]发票导入!AM519</f>
        <v>0</v>
      </c>
      <c r="AN519" s="22">
        <f t="shared" si="1"/>
        <v>0</v>
      </c>
      <c r="AO519" s="22">
        <f t="shared" si="2"/>
        <v>0</v>
      </c>
    </row>
    <row r="520">
      <c r="C520">
        <f>[1]发票导入!C520&amp;""</f>
      </c>
      <c r="D520">
        <f>[1]发票导入!D520&amp;""</f>
      </c>
      <c r="O520">
        <f>[1]发票导入!O520&amp;""</f>
      </c>
      <c r="T520">
        <f>[1]发票导入!T520</f>
      </c>
      <c r="U520">
        <f>[1]发票导入!U520&amp;""</f>
      </c>
      <c r="V520">
        <f>[1]发票导入!V520&amp;""</f>
      </c>
      <c r="W520">
        <f>[1]发票导入!W520&amp;""</f>
      </c>
      <c r="Y520">
        <f>[1]发票导入!Y520&amp;""</f>
      </c>
      <c r="AA520">
        <f>[1]发票导入!AA520&amp;""</f>
      </c>
      <c r="AB520">
        <f>[1]发票导入!AB520</f>
        <v>0</v>
      </c>
      <c r="AC520">
        <f>[1]发票导入!AC520</f>
        <v>0</v>
      </c>
      <c r="AE520" s="22">
        <f t="shared" si="0"/>
      </c>
      <c r="AI520">
        <f>[1]发票导入!AI520&amp;""</f>
      </c>
      <c r="AJ520">
        <f>[1]发票导入!AJ520&amp;""</f>
      </c>
      <c r="AK520">
        <f>[1]发票导入!AK520</f>
        <v>0</v>
      </c>
      <c r="AL520">
        <f>[1]发票导入!AL520</f>
        <v>0</v>
      </c>
      <c r="AM520">
        <f>[1]发票导入!AM520</f>
        <v>0</v>
      </c>
      <c r="AN520" s="22">
        <f t="shared" si="1"/>
        <v>0</v>
      </c>
      <c r="AO520" s="22">
        <f t="shared" si="2"/>
        <v>0</v>
      </c>
    </row>
    <row r="521">
      <c r="C521">
        <f>[1]发票导入!C521&amp;""</f>
      </c>
      <c r="D521">
        <f>[1]发票导入!D521&amp;""</f>
      </c>
      <c r="O521">
        <f>[1]发票导入!O521&amp;""</f>
      </c>
      <c r="T521">
        <f>[1]发票导入!T521</f>
      </c>
      <c r="U521">
        <f>[1]发票导入!U521&amp;""</f>
      </c>
      <c r="V521">
        <f>[1]发票导入!V521&amp;""</f>
      </c>
      <c r="W521">
        <f>[1]发票导入!W521&amp;""</f>
      </c>
      <c r="Y521">
        <f>[1]发票导入!Y521&amp;""</f>
      </c>
      <c r="AA521">
        <f>[1]发票导入!AA521&amp;""</f>
      </c>
      <c r="AB521">
        <f>[1]发票导入!AB521</f>
        <v>0</v>
      </c>
      <c r="AC521">
        <f>[1]发票导入!AC521</f>
        <v>0</v>
      </c>
      <c r="AE521" s="22">
        <f t="shared" si="0"/>
      </c>
      <c r="AI521">
        <f>[1]发票导入!AI521&amp;""</f>
      </c>
      <c r="AJ521">
        <f>[1]发票导入!AJ521&amp;""</f>
      </c>
      <c r="AK521">
        <f>[1]发票导入!AK521</f>
        <v>0</v>
      </c>
      <c r="AL521">
        <f>[1]发票导入!AL521</f>
        <v>0</v>
      </c>
      <c r="AM521">
        <f>[1]发票导入!AM521</f>
        <v>0</v>
      </c>
      <c r="AN521" s="22">
        <f t="shared" si="1"/>
        <v>0</v>
      </c>
      <c r="AO521" s="22">
        <f t="shared" si="2"/>
        <v>0</v>
      </c>
    </row>
    <row r="522">
      <c r="C522">
        <f>[1]发票导入!C522&amp;""</f>
      </c>
      <c r="D522">
        <f>[1]发票导入!D522&amp;""</f>
      </c>
      <c r="O522">
        <f>[1]发票导入!O522&amp;""</f>
      </c>
      <c r="T522">
        <f>[1]发票导入!T522</f>
      </c>
      <c r="U522">
        <f>[1]发票导入!U522&amp;""</f>
      </c>
      <c r="V522">
        <f>[1]发票导入!V522&amp;""</f>
      </c>
      <c r="W522">
        <f>[1]发票导入!W522&amp;""</f>
      </c>
      <c r="Y522">
        <f>[1]发票导入!Y522&amp;""</f>
      </c>
      <c r="AA522">
        <f>[1]发票导入!AA522&amp;""</f>
      </c>
      <c r="AB522">
        <f>[1]发票导入!AB522</f>
        <v>0</v>
      </c>
      <c r="AC522">
        <f>[1]发票导入!AC522</f>
        <v>0</v>
      </c>
      <c r="AE522" s="22">
        <f t="shared" si="0"/>
      </c>
      <c r="AI522">
        <f>[1]发票导入!AI522&amp;""</f>
      </c>
      <c r="AJ522">
        <f>[1]发票导入!AJ522&amp;""</f>
      </c>
      <c r="AK522">
        <f>[1]发票导入!AK522</f>
        <v>0</v>
      </c>
      <c r="AL522">
        <f>[1]发票导入!AL522</f>
        <v>0</v>
      </c>
      <c r="AM522">
        <f>[1]发票导入!AM522</f>
        <v>0</v>
      </c>
      <c r="AN522" s="22">
        <f t="shared" si="1"/>
        <v>0</v>
      </c>
      <c r="AO522" s="22">
        <f t="shared" si="2"/>
        <v>0</v>
      </c>
    </row>
    <row r="523">
      <c r="C523">
        <f>[1]发票导入!C523&amp;""</f>
      </c>
      <c r="D523">
        <f>[1]发票导入!D523&amp;""</f>
      </c>
      <c r="O523">
        <f>[1]发票导入!O523&amp;""</f>
      </c>
      <c r="T523">
        <f>[1]发票导入!T523</f>
      </c>
      <c r="U523">
        <f>[1]发票导入!U523&amp;""</f>
      </c>
      <c r="V523">
        <f>[1]发票导入!V523&amp;""</f>
      </c>
      <c r="W523">
        <f>[1]发票导入!W523&amp;""</f>
      </c>
      <c r="Y523">
        <f>[1]发票导入!Y523&amp;""</f>
      </c>
      <c r="AA523">
        <f>[1]发票导入!AA523&amp;""</f>
      </c>
      <c r="AB523">
        <f>[1]发票导入!AB523</f>
        <v>0</v>
      </c>
      <c r="AC523">
        <f>[1]发票导入!AC523</f>
        <v>0</v>
      </c>
      <c r="AE523" s="22">
        <f t="shared" si="0"/>
      </c>
      <c r="AI523">
        <f>[1]发票导入!AI523&amp;""</f>
      </c>
      <c r="AJ523">
        <f>[1]发票导入!AJ523&amp;""</f>
      </c>
      <c r="AK523">
        <f>[1]发票导入!AK523</f>
        <v>0</v>
      </c>
      <c r="AL523">
        <f>[1]发票导入!AL523</f>
        <v>0</v>
      </c>
      <c r="AM523">
        <f>[1]发票导入!AM523</f>
        <v>0</v>
      </c>
      <c r="AN523" s="22">
        <f t="shared" si="1"/>
        <v>0</v>
      </c>
      <c r="AO523" s="22">
        <f t="shared" si="2"/>
        <v>0</v>
      </c>
    </row>
    <row r="524">
      <c r="C524">
        <f>[1]发票导入!C524&amp;""</f>
      </c>
      <c r="D524">
        <f>[1]发票导入!D524&amp;""</f>
      </c>
      <c r="O524">
        <f>[1]发票导入!O524&amp;""</f>
      </c>
      <c r="T524">
        <f>[1]发票导入!T524</f>
      </c>
      <c r="U524">
        <f>[1]发票导入!U524&amp;""</f>
      </c>
      <c r="V524">
        <f>[1]发票导入!V524&amp;""</f>
      </c>
      <c r="W524">
        <f>[1]发票导入!W524&amp;""</f>
      </c>
      <c r="Y524">
        <f>[1]发票导入!Y524&amp;""</f>
      </c>
      <c r="AA524">
        <f>[1]发票导入!AA524&amp;""</f>
      </c>
      <c r="AB524">
        <f>[1]发票导入!AB524</f>
        <v>0</v>
      </c>
      <c r="AC524">
        <f>[1]发票导入!AC524</f>
        <v>0</v>
      </c>
      <c r="AE524" s="22">
        <f t="shared" si="0"/>
      </c>
      <c r="AI524">
        <f>[1]发票导入!AI524&amp;""</f>
      </c>
      <c r="AJ524">
        <f>[1]发票导入!AJ524&amp;""</f>
      </c>
      <c r="AK524">
        <f>[1]发票导入!AK524</f>
        <v>0</v>
      </c>
      <c r="AL524">
        <f>[1]发票导入!AL524</f>
        <v>0</v>
      </c>
      <c r="AM524">
        <f>[1]发票导入!AM524</f>
        <v>0</v>
      </c>
      <c r="AN524" s="22">
        <f t="shared" si="1"/>
        <v>0</v>
      </c>
      <c r="AO524" s="22">
        <f t="shared" si="2"/>
        <v>0</v>
      </c>
    </row>
    <row r="525">
      <c r="C525">
        <f>[1]发票导入!C525&amp;""</f>
      </c>
      <c r="D525">
        <f>[1]发票导入!D525&amp;""</f>
      </c>
      <c r="O525">
        <f>[1]发票导入!O525&amp;""</f>
      </c>
      <c r="T525">
        <f>[1]发票导入!T525</f>
      </c>
      <c r="U525">
        <f>[1]发票导入!U525&amp;""</f>
      </c>
      <c r="V525">
        <f>[1]发票导入!V525&amp;""</f>
      </c>
      <c r="W525">
        <f>[1]发票导入!W525&amp;""</f>
      </c>
      <c r="Y525">
        <f>[1]发票导入!Y525&amp;""</f>
      </c>
      <c r="AA525">
        <f>[1]发票导入!AA525&amp;""</f>
      </c>
      <c r="AB525">
        <f>[1]发票导入!AB525</f>
        <v>0</v>
      </c>
      <c r="AC525">
        <f>[1]发票导入!AC525</f>
        <v>0</v>
      </c>
      <c r="AE525" s="22">
        <f t="shared" si="0"/>
      </c>
      <c r="AI525">
        <f>[1]发票导入!AI525&amp;""</f>
      </c>
      <c r="AJ525">
        <f>[1]发票导入!AJ525&amp;""</f>
      </c>
      <c r="AK525">
        <f>[1]发票导入!AK525</f>
        <v>0</v>
      </c>
      <c r="AL525">
        <f>[1]发票导入!AL525</f>
        <v>0</v>
      </c>
      <c r="AM525">
        <f>[1]发票导入!AM525</f>
        <v>0</v>
      </c>
      <c r="AN525" s="22">
        <f t="shared" si="1"/>
        <v>0</v>
      </c>
      <c r="AO525" s="22">
        <f t="shared" si="2"/>
        <v>0</v>
      </c>
    </row>
    <row r="526">
      <c r="C526">
        <f>[1]发票导入!C526&amp;""</f>
      </c>
      <c r="D526">
        <f>[1]发票导入!D526&amp;""</f>
      </c>
      <c r="O526">
        <f>[1]发票导入!O526&amp;""</f>
      </c>
      <c r="T526">
        <f>[1]发票导入!T526</f>
      </c>
      <c r="U526">
        <f>[1]发票导入!U526&amp;""</f>
      </c>
      <c r="V526">
        <f>[1]发票导入!V526&amp;""</f>
      </c>
      <c r="W526">
        <f>[1]发票导入!W526&amp;""</f>
      </c>
      <c r="Y526">
        <f>[1]发票导入!Y526&amp;""</f>
      </c>
      <c r="AA526">
        <f>[1]发票导入!AA526&amp;""</f>
      </c>
      <c r="AB526">
        <f>[1]发票导入!AB526</f>
        <v>0</v>
      </c>
      <c r="AC526">
        <f>[1]发票导入!AC526</f>
        <v>0</v>
      </c>
      <c r="AE526" s="22">
        <f t="shared" si="0"/>
      </c>
      <c r="AI526">
        <f>[1]发票导入!AI526&amp;""</f>
      </c>
      <c r="AJ526">
        <f>[1]发票导入!AJ526&amp;""</f>
      </c>
      <c r="AK526">
        <f>[1]发票导入!AK526</f>
        <v>0</v>
      </c>
      <c r="AL526">
        <f>[1]发票导入!AL526</f>
        <v>0</v>
      </c>
      <c r="AM526">
        <f>[1]发票导入!AM526</f>
        <v>0</v>
      </c>
      <c r="AN526" s="22">
        <f t="shared" si="1"/>
        <v>0</v>
      </c>
      <c r="AO526" s="22">
        <f t="shared" si="2"/>
        <v>0</v>
      </c>
    </row>
    <row r="527">
      <c r="C527">
        <f>[1]发票导入!C527&amp;""</f>
      </c>
      <c r="D527">
        <f>[1]发票导入!D527&amp;""</f>
      </c>
      <c r="O527">
        <f>[1]发票导入!O527&amp;""</f>
      </c>
      <c r="T527">
        <f>[1]发票导入!T527</f>
      </c>
      <c r="U527">
        <f>[1]发票导入!U527&amp;""</f>
      </c>
      <c r="V527">
        <f>[1]发票导入!V527&amp;""</f>
      </c>
      <c r="W527">
        <f>[1]发票导入!W527&amp;""</f>
      </c>
      <c r="Y527">
        <f>[1]发票导入!Y527&amp;""</f>
      </c>
      <c r="AA527">
        <f>[1]发票导入!AA527&amp;""</f>
      </c>
      <c r="AB527">
        <f>[1]发票导入!AB527</f>
        <v>0</v>
      </c>
      <c r="AC527">
        <f>[1]发票导入!AC527</f>
        <v>0</v>
      </c>
      <c r="AE527" s="22">
        <f t="shared" si="0"/>
      </c>
      <c r="AI527">
        <f>[1]发票导入!AI527&amp;""</f>
      </c>
      <c r="AJ527">
        <f>[1]发票导入!AJ527&amp;""</f>
      </c>
      <c r="AK527">
        <f>[1]发票导入!AK527</f>
        <v>0</v>
      </c>
      <c r="AL527">
        <f>[1]发票导入!AL527</f>
        <v>0</v>
      </c>
      <c r="AM527">
        <f>[1]发票导入!AM527</f>
        <v>0</v>
      </c>
      <c r="AN527" s="22">
        <f t="shared" si="1"/>
        <v>0</v>
      </c>
      <c r="AO527" s="22">
        <f t="shared" si="2"/>
        <v>0</v>
      </c>
    </row>
    <row r="528">
      <c r="C528">
        <f>[1]发票导入!C528&amp;""</f>
      </c>
      <c r="D528">
        <f>[1]发票导入!D528&amp;""</f>
      </c>
      <c r="O528">
        <f>[1]发票导入!O528&amp;""</f>
      </c>
      <c r="T528">
        <f>[1]发票导入!T528</f>
      </c>
      <c r="U528">
        <f>[1]发票导入!U528&amp;""</f>
      </c>
      <c r="V528">
        <f>[1]发票导入!V528&amp;""</f>
      </c>
      <c r="W528">
        <f>[1]发票导入!W528&amp;""</f>
      </c>
      <c r="Y528">
        <f>[1]发票导入!Y528&amp;""</f>
      </c>
      <c r="AA528">
        <f>[1]发票导入!AA528&amp;""</f>
      </c>
      <c r="AB528">
        <f>[1]发票导入!AB528</f>
        <v>0</v>
      </c>
      <c r="AC528">
        <f>[1]发票导入!AC528</f>
        <v>0</v>
      </c>
      <c r="AE528" s="22">
        <f t="shared" si="0"/>
      </c>
      <c r="AI528">
        <f>[1]发票导入!AI528&amp;""</f>
      </c>
      <c r="AJ528">
        <f>[1]发票导入!AJ528&amp;""</f>
      </c>
      <c r="AK528">
        <f>[1]发票导入!AK528</f>
        <v>0</v>
      </c>
      <c r="AL528">
        <f>[1]发票导入!AL528</f>
        <v>0</v>
      </c>
      <c r="AM528">
        <f>[1]发票导入!AM528</f>
        <v>0</v>
      </c>
      <c r="AN528" s="22">
        <f t="shared" si="1"/>
        <v>0</v>
      </c>
      <c r="AO528" s="22">
        <f t="shared" si="2"/>
        <v>0</v>
      </c>
    </row>
    <row r="529">
      <c r="C529">
        <f>[1]发票导入!C529&amp;""</f>
      </c>
      <c r="D529">
        <f>[1]发票导入!D529&amp;""</f>
      </c>
      <c r="O529">
        <f>[1]发票导入!O529&amp;""</f>
      </c>
      <c r="T529">
        <f>[1]发票导入!T529</f>
      </c>
      <c r="U529">
        <f>[1]发票导入!U529&amp;""</f>
      </c>
      <c r="V529">
        <f>[1]发票导入!V529&amp;""</f>
      </c>
      <c r="W529">
        <f>[1]发票导入!W529&amp;""</f>
      </c>
      <c r="Y529">
        <f>[1]发票导入!Y529&amp;""</f>
      </c>
      <c r="AA529">
        <f>[1]发票导入!AA529&amp;""</f>
      </c>
      <c r="AB529">
        <f>[1]发票导入!AB529</f>
        <v>0</v>
      </c>
      <c r="AC529">
        <f>[1]发票导入!AC529</f>
        <v>0</v>
      </c>
      <c r="AE529" s="22">
        <f t="shared" si="0"/>
      </c>
      <c r="AI529">
        <f>[1]发票导入!AI529&amp;""</f>
      </c>
      <c r="AJ529">
        <f>[1]发票导入!AJ529&amp;""</f>
      </c>
      <c r="AK529">
        <f>[1]发票导入!AK529</f>
        <v>0</v>
      </c>
      <c r="AL529">
        <f>[1]发票导入!AL529</f>
        <v>0</v>
      </c>
      <c r="AM529">
        <f>[1]发票导入!AM529</f>
        <v>0</v>
      </c>
      <c r="AN529" s="22">
        <f t="shared" si="1"/>
        <v>0</v>
      </c>
      <c r="AO529" s="22">
        <f t="shared" si="2"/>
        <v>0</v>
      </c>
    </row>
    <row r="530">
      <c r="C530">
        <f>[1]发票导入!C530&amp;""</f>
      </c>
      <c r="D530">
        <f>[1]发票导入!D530&amp;""</f>
      </c>
      <c r="O530">
        <f>[1]发票导入!O530&amp;""</f>
      </c>
      <c r="T530">
        <f>[1]发票导入!T530</f>
      </c>
      <c r="U530">
        <f>[1]发票导入!U530&amp;""</f>
      </c>
      <c r="V530">
        <f>[1]发票导入!V530&amp;""</f>
      </c>
      <c r="W530">
        <f>[1]发票导入!W530&amp;""</f>
      </c>
      <c r="Y530">
        <f>[1]发票导入!Y530&amp;""</f>
      </c>
      <c r="AA530">
        <f>[1]发票导入!AA530&amp;""</f>
      </c>
      <c r="AB530">
        <f>[1]发票导入!AB530</f>
        <v>0</v>
      </c>
      <c r="AC530">
        <f>[1]发票导入!AC530</f>
        <v>0</v>
      </c>
      <c r="AE530" s="22">
        <f t="shared" si="0"/>
      </c>
      <c r="AI530">
        <f>[1]发票导入!AI530&amp;""</f>
      </c>
      <c r="AJ530">
        <f>[1]发票导入!AJ530&amp;""</f>
      </c>
      <c r="AK530">
        <f>[1]发票导入!AK530</f>
        <v>0</v>
      </c>
      <c r="AL530">
        <f>[1]发票导入!AL530</f>
        <v>0</v>
      </c>
      <c r="AM530">
        <f>[1]发票导入!AM530</f>
        <v>0</v>
      </c>
      <c r="AN530" s="22">
        <f t="shared" si="1"/>
        <v>0</v>
      </c>
      <c r="AO530" s="22">
        <f t="shared" si="2"/>
        <v>0</v>
      </c>
    </row>
    <row r="531">
      <c r="C531">
        <f>[1]发票导入!C531&amp;""</f>
      </c>
      <c r="D531">
        <f>[1]发票导入!D531&amp;""</f>
      </c>
      <c r="O531">
        <f>[1]发票导入!O531&amp;""</f>
      </c>
      <c r="T531">
        <f>[1]发票导入!T531</f>
      </c>
      <c r="U531">
        <f>[1]发票导入!U531&amp;""</f>
      </c>
      <c r="V531">
        <f>[1]发票导入!V531&amp;""</f>
      </c>
      <c r="W531">
        <f>[1]发票导入!W531&amp;""</f>
      </c>
      <c r="Y531">
        <f>[1]发票导入!Y531&amp;""</f>
      </c>
      <c r="AA531">
        <f>[1]发票导入!AA531&amp;""</f>
      </c>
      <c r="AB531">
        <f>[1]发票导入!AB531</f>
        <v>0</v>
      </c>
      <c r="AC531">
        <f>[1]发票导入!AC531</f>
        <v>0</v>
      </c>
      <c r="AE531" s="22">
        <f t="shared" si="0"/>
      </c>
      <c r="AI531">
        <f>[1]发票导入!AI531&amp;""</f>
      </c>
      <c r="AJ531">
        <f>[1]发票导入!AJ531&amp;""</f>
      </c>
      <c r="AK531">
        <f>[1]发票导入!AK531</f>
        <v>0</v>
      </c>
      <c r="AL531">
        <f>[1]发票导入!AL531</f>
        <v>0</v>
      </c>
      <c r="AM531">
        <f>[1]发票导入!AM531</f>
        <v>0</v>
      </c>
      <c r="AN531" s="22">
        <f t="shared" si="1"/>
        <v>0</v>
      </c>
      <c r="AO531" s="22">
        <f t="shared" si="2"/>
        <v>0</v>
      </c>
    </row>
    <row r="532">
      <c r="C532">
        <f>[1]发票导入!C532&amp;""</f>
      </c>
      <c r="D532">
        <f>[1]发票导入!D532&amp;""</f>
      </c>
      <c r="O532">
        <f>[1]发票导入!O532&amp;""</f>
      </c>
      <c r="T532">
        <f>[1]发票导入!T532</f>
      </c>
      <c r="U532">
        <f>[1]发票导入!U532&amp;""</f>
      </c>
      <c r="V532">
        <f>[1]发票导入!V532&amp;""</f>
      </c>
      <c r="W532">
        <f>[1]发票导入!W532&amp;""</f>
      </c>
      <c r="Y532">
        <f>[1]发票导入!Y532&amp;""</f>
      </c>
      <c r="AA532">
        <f>[1]发票导入!AA532&amp;""</f>
      </c>
      <c r="AB532">
        <f>[1]发票导入!AB532</f>
        <v>0</v>
      </c>
      <c r="AC532">
        <f>[1]发票导入!AC532</f>
        <v>0</v>
      </c>
      <c r="AE532" s="22">
        <f t="shared" si="0"/>
      </c>
      <c r="AI532">
        <f>[1]发票导入!AI532&amp;""</f>
      </c>
      <c r="AJ532">
        <f>[1]发票导入!AJ532&amp;""</f>
      </c>
      <c r="AK532">
        <f>[1]发票导入!AK532</f>
        <v>0</v>
      </c>
      <c r="AL532">
        <f>[1]发票导入!AL532</f>
        <v>0</v>
      </c>
      <c r="AM532">
        <f>[1]发票导入!AM532</f>
        <v>0</v>
      </c>
      <c r="AN532" s="22">
        <f t="shared" si="1"/>
        <v>0</v>
      </c>
      <c r="AO532" s="22">
        <f t="shared" si="2"/>
        <v>0</v>
      </c>
    </row>
    <row r="533">
      <c r="C533">
        <f>[1]发票导入!C533&amp;""</f>
      </c>
      <c r="D533">
        <f>[1]发票导入!D533&amp;""</f>
      </c>
      <c r="O533">
        <f>[1]发票导入!O533&amp;""</f>
      </c>
      <c r="T533">
        <f>[1]发票导入!T533</f>
      </c>
      <c r="U533">
        <f>[1]发票导入!U533&amp;""</f>
      </c>
      <c r="V533">
        <f>[1]发票导入!V533&amp;""</f>
      </c>
      <c r="W533">
        <f>[1]发票导入!W533&amp;""</f>
      </c>
      <c r="Y533">
        <f>[1]发票导入!Y533&amp;""</f>
      </c>
      <c r="AA533">
        <f>[1]发票导入!AA533&amp;""</f>
      </c>
      <c r="AB533">
        <f>[1]发票导入!AB533</f>
        <v>0</v>
      </c>
      <c r="AC533">
        <f>[1]发票导入!AC533</f>
        <v>0</v>
      </c>
      <c r="AE533" s="22">
        <f t="shared" si="0"/>
      </c>
      <c r="AI533">
        <f>[1]发票导入!AI533&amp;""</f>
      </c>
      <c r="AJ533">
        <f>[1]发票导入!AJ533&amp;""</f>
      </c>
      <c r="AK533">
        <f>[1]发票导入!AK533</f>
        <v>0</v>
      </c>
      <c r="AL533">
        <f>[1]发票导入!AL533</f>
        <v>0</v>
      </c>
      <c r="AM533">
        <f>[1]发票导入!AM533</f>
        <v>0</v>
      </c>
      <c r="AN533" s="22">
        <f t="shared" si="1"/>
        <v>0</v>
      </c>
      <c r="AO533" s="22">
        <f t="shared" si="2"/>
        <v>0</v>
      </c>
    </row>
    <row r="534">
      <c r="C534">
        <f>[1]发票导入!C534&amp;""</f>
      </c>
      <c r="D534">
        <f>[1]发票导入!D534&amp;""</f>
      </c>
      <c r="O534">
        <f>[1]发票导入!O534&amp;""</f>
      </c>
      <c r="T534">
        <f>[1]发票导入!T534</f>
      </c>
      <c r="U534">
        <f>[1]发票导入!U534&amp;""</f>
      </c>
      <c r="V534">
        <f>[1]发票导入!V534&amp;""</f>
      </c>
      <c r="W534">
        <f>[1]发票导入!W534&amp;""</f>
      </c>
      <c r="Y534">
        <f>[1]发票导入!Y534&amp;""</f>
      </c>
      <c r="AA534">
        <f>[1]发票导入!AA534&amp;""</f>
      </c>
      <c r="AB534">
        <f>[1]发票导入!AB534</f>
        <v>0</v>
      </c>
      <c r="AC534">
        <f>[1]发票导入!AC534</f>
        <v>0</v>
      </c>
      <c r="AE534" s="22">
        <f t="shared" si="0"/>
      </c>
      <c r="AI534">
        <f>[1]发票导入!AI534&amp;""</f>
      </c>
      <c r="AJ534">
        <f>[1]发票导入!AJ534&amp;""</f>
      </c>
      <c r="AK534">
        <f>[1]发票导入!AK534</f>
        <v>0</v>
      </c>
      <c r="AL534">
        <f>[1]发票导入!AL534</f>
        <v>0</v>
      </c>
      <c r="AM534">
        <f>[1]发票导入!AM534</f>
        <v>0</v>
      </c>
      <c r="AN534" s="22">
        <f t="shared" si="1"/>
        <v>0</v>
      </c>
      <c r="AO534" s="22">
        <f t="shared" si="2"/>
        <v>0</v>
      </c>
    </row>
    <row r="535">
      <c r="C535">
        <f>[1]发票导入!C535&amp;""</f>
      </c>
      <c r="D535">
        <f>[1]发票导入!D535&amp;""</f>
      </c>
      <c r="O535">
        <f>[1]发票导入!O535&amp;""</f>
      </c>
      <c r="T535">
        <f>[1]发票导入!T535</f>
      </c>
      <c r="U535">
        <f>[1]发票导入!U535&amp;""</f>
      </c>
      <c r="V535">
        <f>[1]发票导入!V535&amp;""</f>
      </c>
      <c r="W535">
        <f>[1]发票导入!W535&amp;""</f>
      </c>
      <c r="Y535">
        <f>[1]发票导入!Y535&amp;""</f>
      </c>
      <c r="AA535">
        <f>[1]发票导入!AA535&amp;""</f>
      </c>
      <c r="AB535">
        <f>[1]发票导入!AB535</f>
        <v>0</v>
      </c>
      <c r="AC535">
        <f>[1]发票导入!AC535</f>
        <v>0</v>
      </c>
      <c r="AE535" s="22">
        <f t="shared" si="0"/>
      </c>
      <c r="AI535">
        <f>[1]发票导入!AI535&amp;""</f>
      </c>
      <c r="AJ535">
        <f>[1]发票导入!AJ535&amp;""</f>
      </c>
      <c r="AK535">
        <f>[1]发票导入!AK535</f>
        <v>0</v>
      </c>
      <c r="AL535">
        <f>[1]发票导入!AL535</f>
        <v>0</v>
      </c>
      <c r="AM535">
        <f>[1]发票导入!AM535</f>
        <v>0</v>
      </c>
      <c r="AN535" s="22">
        <f t="shared" si="1"/>
        <v>0</v>
      </c>
      <c r="AO535" s="22">
        <f t="shared" si="2"/>
        <v>0</v>
      </c>
    </row>
    <row r="536">
      <c r="C536">
        <f>[1]发票导入!C536&amp;""</f>
      </c>
      <c r="D536">
        <f>[1]发票导入!D536&amp;""</f>
      </c>
      <c r="O536">
        <f>[1]发票导入!O536&amp;""</f>
      </c>
      <c r="T536">
        <f>[1]发票导入!T536</f>
      </c>
      <c r="U536">
        <f>[1]发票导入!U536&amp;""</f>
      </c>
      <c r="V536">
        <f>[1]发票导入!V536&amp;""</f>
      </c>
      <c r="W536">
        <f>[1]发票导入!W536&amp;""</f>
      </c>
      <c r="Y536">
        <f>[1]发票导入!Y536&amp;""</f>
      </c>
      <c r="AA536">
        <f>[1]发票导入!AA536&amp;""</f>
      </c>
      <c r="AB536">
        <f>[1]发票导入!AB536</f>
        <v>0</v>
      </c>
      <c r="AC536">
        <f>[1]发票导入!AC536</f>
        <v>0</v>
      </c>
      <c r="AE536" s="22">
        <f t="shared" si="0"/>
      </c>
      <c r="AI536">
        <f>[1]发票导入!AI536&amp;""</f>
      </c>
      <c r="AJ536">
        <f>[1]发票导入!AJ536&amp;""</f>
      </c>
      <c r="AK536">
        <f>[1]发票导入!AK536</f>
        <v>0</v>
      </c>
      <c r="AL536">
        <f>[1]发票导入!AL536</f>
        <v>0</v>
      </c>
      <c r="AM536">
        <f>[1]发票导入!AM536</f>
        <v>0</v>
      </c>
      <c r="AN536" s="22">
        <f t="shared" si="1"/>
        <v>0</v>
      </c>
      <c r="AO536" s="22">
        <f t="shared" si="2"/>
        <v>0</v>
      </c>
    </row>
    <row r="537">
      <c r="C537">
        <f>[1]发票导入!C537&amp;""</f>
      </c>
      <c r="D537">
        <f>[1]发票导入!D537&amp;""</f>
      </c>
      <c r="O537">
        <f>[1]发票导入!O537&amp;""</f>
      </c>
      <c r="T537">
        <f>[1]发票导入!T537</f>
      </c>
      <c r="U537">
        <f>[1]发票导入!U537&amp;""</f>
      </c>
      <c r="V537">
        <f>[1]发票导入!V537&amp;""</f>
      </c>
      <c r="W537">
        <f>[1]发票导入!W537&amp;""</f>
      </c>
      <c r="Y537">
        <f>[1]发票导入!Y537&amp;""</f>
      </c>
      <c r="AA537">
        <f>[1]发票导入!AA537&amp;""</f>
      </c>
      <c r="AB537">
        <f>[1]发票导入!AB537</f>
        <v>0</v>
      </c>
      <c r="AC537">
        <f>[1]发票导入!AC537</f>
        <v>0</v>
      </c>
      <c r="AE537" s="22">
        <f t="shared" si="0"/>
      </c>
      <c r="AI537">
        <f>[1]发票导入!AI537&amp;""</f>
      </c>
      <c r="AJ537">
        <f>[1]发票导入!AJ537&amp;""</f>
      </c>
      <c r="AK537">
        <f>[1]发票导入!AK537</f>
        <v>0</v>
      </c>
      <c r="AL537">
        <f>[1]发票导入!AL537</f>
        <v>0</v>
      </c>
      <c r="AM537">
        <f>[1]发票导入!AM537</f>
        <v>0</v>
      </c>
      <c r="AN537" s="22">
        <f t="shared" si="1"/>
        <v>0</v>
      </c>
      <c r="AO537" s="22">
        <f t="shared" si="2"/>
        <v>0</v>
      </c>
    </row>
    <row r="538">
      <c r="C538">
        <f>[1]发票导入!C538&amp;""</f>
      </c>
      <c r="D538">
        <f>[1]发票导入!D538&amp;""</f>
      </c>
      <c r="O538">
        <f>[1]发票导入!O538&amp;""</f>
      </c>
      <c r="T538">
        <f>[1]发票导入!T538</f>
      </c>
      <c r="U538">
        <f>[1]发票导入!U538&amp;""</f>
      </c>
      <c r="V538">
        <f>[1]发票导入!V538&amp;""</f>
      </c>
      <c r="W538">
        <f>[1]发票导入!W538&amp;""</f>
      </c>
      <c r="Y538">
        <f>[1]发票导入!Y538&amp;""</f>
      </c>
      <c r="AA538">
        <f>[1]发票导入!AA538&amp;""</f>
      </c>
      <c r="AB538">
        <f>[1]发票导入!AB538</f>
        <v>0</v>
      </c>
      <c r="AC538">
        <f>[1]发票导入!AC538</f>
        <v>0</v>
      </c>
      <c r="AE538" s="22">
        <f t="shared" si="0"/>
      </c>
      <c r="AI538">
        <f>[1]发票导入!AI538&amp;""</f>
      </c>
      <c r="AJ538">
        <f>[1]发票导入!AJ538&amp;""</f>
      </c>
      <c r="AK538">
        <f>[1]发票导入!AK538</f>
        <v>0</v>
      </c>
      <c r="AL538">
        <f>[1]发票导入!AL538</f>
        <v>0</v>
      </c>
      <c r="AM538">
        <f>[1]发票导入!AM538</f>
        <v>0</v>
      </c>
      <c r="AN538" s="22">
        <f t="shared" si="1"/>
        <v>0</v>
      </c>
      <c r="AO538" s="22">
        <f t="shared" si="2"/>
        <v>0</v>
      </c>
    </row>
    <row r="539">
      <c r="C539">
        <f>[1]发票导入!C539&amp;""</f>
      </c>
      <c r="D539">
        <f>[1]发票导入!D539&amp;""</f>
      </c>
      <c r="O539">
        <f>[1]发票导入!O539&amp;""</f>
      </c>
      <c r="T539">
        <f>[1]发票导入!T539</f>
      </c>
      <c r="U539">
        <f>[1]发票导入!U539&amp;""</f>
      </c>
      <c r="V539">
        <f>[1]发票导入!V539&amp;""</f>
      </c>
      <c r="W539">
        <f>[1]发票导入!W539&amp;""</f>
      </c>
      <c r="Y539">
        <f>[1]发票导入!Y539&amp;""</f>
      </c>
      <c r="AA539">
        <f>[1]发票导入!AA539&amp;""</f>
      </c>
      <c r="AB539">
        <f>[1]发票导入!AB539</f>
        <v>0</v>
      </c>
      <c r="AC539">
        <f>[1]发票导入!AC539</f>
        <v>0</v>
      </c>
      <c r="AE539" s="22">
        <f t="shared" si="0"/>
      </c>
      <c r="AI539">
        <f>[1]发票导入!AI539&amp;""</f>
      </c>
      <c r="AJ539">
        <f>[1]发票导入!AJ539&amp;""</f>
      </c>
      <c r="AK539">
        <f>[1]发票导入!AK539</f>
        <v>0</v>
      </c>
      <c r="AL539">
        <f>[1]发票导入!AL539</f>
        <v>0</v>
      </c>
      <c r="AM539">
        <f>[1]发票导入!AM539</f>
        <v>0</v>
      </c>
      <c r="AN539" s="22">
        <f t="shared" si="1"/>
        <v>0</v>
      </c>
      <c r="AO539" s="22">
        <f t="shared" si="2"/>
        <v>0</v>
      </c>
    </row>
    <row r="540">
      <c r="C540">
        <f>[1]发票导入!C540&amp;""</f>
      </c>
      <c r="D540">
        <f>[1]发票导入!D540&amp;""</f>
      </c>
      <c r="O540">
        <f>[1]发票导入!O540&amp;""</f>
      </c>
      <c r="T540">
        <f>[1]发票导入!T540</f>
      </c>
      <c r="U540">
        <f>[1]发票导入!U540&amp;""</f>
      </c>
      <c r="V540">
        <f>[1]发票导入!V540&amp;""</f>
      </c>
      <c r="W540">
        <f>[1]发票导入!W540&amp;""</f>
      </c>
      <c r="Y540">
        <f>[1]发票导入!Y540&amp;""</f>
      </c>
      <c r="AA540">
        <f>[1]发票导入!AA540&amp;""</f>
      </c>
      <c r="AB540">
        <f>[1]发票导入!AB540</f>
        <v>0</v>
      </c>
      <c r="AC540">
        <f>[1]发票导入!AC540</f>
        <v>0</v>
      </c>
      <c r="AE540" s="22">
        <f t="shared" si="0"/>
      </c>
      <c r="AI540">
        <f>[1]发票导入!AI540&amp;""</f>
      </c>
      <c r="AJ540">
        <f>[1]发票导入!AJ540&amp;""</f>
      </c>
      <c r="AK540">
        <f>[1]发票导入!AK540</f>
        <v>0</v>
      </c>
      <c r="AL540">
        <f>[1]发票导入!AL540</f>
        <v>0</v>
      </c>
      <c r="AM540">
        <f>[1]发票导入!AM540</f>
        <v>0</v>
      </c>
      <c r="AN540" s="22">
        <f t="shared" si="1"/>
        <v>0</v>
      </c>
      <c r="AO540" s="22">
        <f t="shared" si="2"/>
        <v>0</v>
      </c>
    </row>
    <row r="541">
      <c r="C541">
        <f>[1]发票导入!C541&amp;""</f>
      </c>
      <c r="D541">
        <f>[1]发票导入!D541&amp;""</f>
      </c>
      <c r="O541">
        <f>[1]发票导入!O541&amp;""</f>
      </c>
      <c r="T541">
        <f>[1]发票导入!T541</f>
      </c>
      <c r="U541">
        <f>[1]发票导入!U541&amp;""</f>
      </c>
      <c r="V541">
        <f>[1]发票导入!V541&amp;""</f>
      </c>
      <c r="W541">
        <f>[1]发票导入!W541&amp;""</f>
      </c>
      <c r="Y541">
        <f>[1]发票导入!Y541&amp;""</f>
      </c>
      <c r="AA541">
        <f>[1]发票导入!AA541&amp;""</f>
      </c>
      <c r="AB541">
        <f>[1]发票导入!AB541</f>
        <v>0</v>
      </c>
      <c r="AC541">
        <f>[1]发票导入!AC541</f>
        <v>0</v>
      </c>
      <c r="AE541" s="22">
        <f t="shared" si="0"/>
      </c>
      <c r="AI541">
        <f>[1]发票导入!AI541&amp;""</f>
      </c>
      <c r="AJ541">
        <f>[1]发票导入!AJ541&amp;""</f>
      </c>
      <c r="AK541">
        <f>[1]发票导入!AK541</f>
        <v>0</v>
      </c>
      <c r="AL541">
        <f>[1]发票导入!AL541</f>
        <v>0</v>
      </c>
      <c r="AM541">
        <f>[1]发票导入!AM541</f>
        <v>0</v>
      </c>
      <c r="AN541" s="22">
        <f t="shared" si="1"/>
        <v>0</v>
      </c>
      <c r="AO541" s="22">
        <f t="shared" si="2"/>
        <v>0</v>
      </c>
    </row>
    <row r="542">
      <c r="C542">
        <f>[1]发票导入!C542&amp;""</f>
      </c>
      <c r="D542">
        <f>[1]发票导入!D542&amp;""</f>
      </c>
      <c r="O542">
        <f>[1]发票导入!O542&amp;""</f>
      </c>
      <c r="T542">
        <f>[1]发票导入!T542</f>
      </c>
      <c r="U542">
        <f>[1]发票导入!U542&amp;""</f>
      </c>
      <c r="V542">
        <f>[1]发票导入!V542&amp;""</f>
      </c>
      <c r="W542">
        <f>[1]发票导入!W542&amp;""</f>
      </c>
      <c r="Y542">
        <f>[1]发票导入!Y542&amp;""</f>
      </c>
      <c r="AA542">
        <f>[1]发票导入!AA542&amp;""</f>
      </c>
      <c r="AB542">
        <f>[1]发票导入!AB542</f>
        <v>0</v>
      </c>
      <c r="AC542">
        <f>[1]发票导入!AC542</f>
        <v>0</v>
      </c>
      <c r="AE542" s="22">
        <f t="shared" si="0"/>
      </c>
      <c r="AI542">
        <f>[1]发票导入!AI542&amp;""</f>
      </c>
      <c r="AJ542">
        <f>[1]发票导入!AJ542&amp;""</f>
      </c>
      <c r="AK542">
        <f>[1]发票导入!AK542</f>
        <v>0</v>
      </c>
      <c r="AL542">
        <f>[1]发票导入!AL542</f>
        <v>0</v>
      </c>
      <c r="AM542">
        <f>[1]发票导入!AM542</f>
        <v>0</v>
      </c>
      <c r="AN542" s="22">
        <f t="shared" si="1"/>
        <v>0</v>
      </c>
      <c r="AO542" s="22">
        <f t="shared" si="2"/>
        <v>0</v>
      </c>
    </row>
    <row r="543">
      <c r="C543">
        <f>[1]发票导入!C543&amp;""</f>
      </c>
      <c r="D543">
        <f>[1]发票导入!D543&amp;""</f>
      </c>
      <c r="O543">
        <f>[1]发票导入!O543&amp;""</f>
      </c>
      <c r="T543">
        <f>[1]发票导入!T543</f>
      </c>
      <c r="U543">
        <f>[1]发票导入!U543&amp;""</f>
      </c>
      <c r="V543">
        <f>[1]发票导入!V543&amp;""</f>
      </c>
      <c r="W543">
        <f>[1]发票导入!W543&amp;""</f>
      </c>
      <c r="Y543">
        <f>[1]发票导入!Y543&amp;""</f>
      </c>
      <c r="AA543">
        <f>[1]发票导入!AA543&amp;""</f>
      </c>
      <c r="AB543">
        <f>[1]发票导入!AB543</f>
        <v>0</v>
      </c>
      <c r="AC543">
        <f>[1]发票导入!AC543</f>
        <v>0</v>
      </c>
      <c r="AE543" s="22">
        <f t="shared" si="0"/>
      </c>
      <c r="AI543">
        <f>[1]发票导入!AI543&amp;""</f>
      </c>
      <c r="AJ543">
        <f>[1]发票导入!AJ543&amp;""</f>
      </c>
      <c r="AK543">
        <f>[1]发票导入!AK543</f>
        <v>0</v>
      </c>
      <c r="AL543">
        <f>[1]发票导入!AL543</f>
        <v>0</v>
      </c>
      <c r="AM543">
        <f>[1]发票导入!AM543</f>
        <v>0</v>
      </c>
      <c r="AN543" s="22">
        <f t="shared" si="1"/>
        <v>0</v>
      </c>
      <c r="AO543" s="22">
        <f t="shared" si="2"/>
        <v>0</v>
      </c>
    </row>
    <row r="544">
      <c r="C544">
        <f>[1]发票导入!C544&amp;""</f>
      </c>
      <c r="D544">
        <f>[1]发票导入!D544&amp;""</f>
      </c>
      <c r="O544">
        <f>[1]发票导入!O544&amp;""</f>
      </c>
      <c r="T544">
        <f>[1]发票导入!T544</f>
      </c>
      <c r="U544">
        <f>[1]发票导入!U544&amp;""</f>
      </c>
      <c r="V544">
        <f>[1]发票导入!V544&amp;""</f>
      </c>
      <c r="W544">
        <f>[1]发票导入!W544&amp;""</f>
      </c>
      <c r="Y544">
        <f>[1]发票导入!Y544&amp;""</f>
      </c>
      <c r="AA544">
        <f>[1]发票导入!AA544&amp;""</f>
      </c>
      <c r="AB544">
        <f>[1]发票导入!AB544</f>
        <v>0</v>
      </c>
      <c r="AC544">
        <f>[1]发票导入!AC544</f>
        <v>0</v>
      </c>
      <c r="AE544" s="22">
        <f t="shared" si="0"/>
      </c>
      <c r="AI544">
        <f>[1]发票导入!AI544&amp;""</f>
      </c>
      <c r="AJ544">
        <f>[1]发票导入!AJ544&amp;""</f>
      </c>
      <c r="AK544">
        <f>[1]发票导入!AK544</f>
        <v>0</v>
      </c>
      <c r="AL544">
        <f>[1]发票导入!AL544</f>
        <v>0</v>
      </c>
      <c r="AM544">
        <f>[1]发票导入!AM544</f>
        <v>0</v>
      </c>
      <c r="AN544" s="22">
        <f t="shared" si="1"/>
        <v>0</v>
      </c>
      <c r="AO544" s="22">
        <f t="shared" si="2"/>
        <v>0</v>
      </c>
    </row>
    <row r="545">
      <c r="C545">
        <f>[1]发票导入!C545&amp;""</f>
      </c>
      <c r="D545">
        <f>[1]发票导入!D545&amp;""</f>
      </c>
      <c r="O545">
        <f>[1]发票导入!O545&amp;""</f>
      </c>
      <c r="T545">
        <f>[1]发票导入!T545</f>
      </c>
      <c r="U545">
        <f>[1]发票导入!U545&amp;""</f>
      </c>
      <c r="V545">
        <f>[1]发票导入!V545&amp;""</f>
      </c>
      <c r="W545">
        <f>[1]发票导入!W545&amp;""</f>
      </c>
      <c r="Y545">
        <f>[1]发票导入!Y545&amp;""</f>
      </c>
      <c r="AA545">
        <f>[1]发票导入!AA545&amp;""</f>
      </c>
      <c r="AB545">
        <f>[1]发票导入!AB545</f>
        <v>0</v>
      </c>
      <c r="AC545">
        <f>[1]发票导入!AC545</f>
        <v>0</v>
      </c>
      <c r="AE545" s="22">
        <f t="shared" si="0"/>
      </c>
      <c r="AI545">
        <f>[1]发票导入!AI545&amp;""</f>
      </c>
      <c r="AJ545">
        <f>[1]发票导入!AJ545&amp;""</f>
      </c>
      <c r="AK545">
        <f>[1]发票导入!AK545</f>
        <v>0</v>
      </c>
      <c r="AL545">
        <f>[1]发票导入!AL545</f>
        <v>0</v>
      </c>
      <c r="AM545">
        <f>[1]发票导入!AM545</f>
        <v>0</v>
      </c>
      <c r="AN545" s="22">
        <f t="shared" si="1"/>
        <v>0</v>
      </c>
      <c r="AO545" s="22">
        <f t="shared" si="2"/>
        <v>0</v>
      </c>
    </row>
    <row r="546">
      <c r="C546">
        <f>[1]发票导入!C546&amp;""</f>
      </c>
      <c r="D546">
        <f>[1]发票导入!D546&amp;""</f>
      </c>
      <c r="O546">
        <f>[1]发票导入!O546&amp;""</f>
      </c>
      <c r="T546">
        <f>[1]发票导入!T546</f>
      </c>
      <c r="U546">
        <f>[1]发票导入!U546&amp;""</f>
      </c>
      <c r="V546">
        <f>[1]发票导入!V546&amp;""</f>
      </c>
      <c r="W546">
        <f>[1]发票导入!W546&amp;""</f>
      </c>
      <c r="Y546">
        <f>[1]发票导入!Y546&amp;""</f>
      </c>
      <c r="AA546">
        <f>[1]发票导入!AA546&amp;""</f>
      </c>
      <c r="AB546">
        <f>[1]发票导入!AB546</f>
        <v>0</v>
      </c>
      <c r="AC546">
        <f>[1]发票导入!AC546</f>
        <v>0</v>
      </c>
      <c r="AE546" s="22">
        <f t="shared" si="0"/>
      </c>
      <c r="AI546">
        <f>[1]发票导入!AI546&amp;""</f>
      </c>
      <c r="AJ546">
        <f>[1]发票导入!AJ546&amp;""</f>
      </c>
      <c r="AK546">
        <f>[1]发票导入!AK546</f>
        <v>0</v>
      </c>
      <c r="AL546">
        <f>[1]发票导入!AL546</f>
        <v>0</v>
      </c>
      <c r="AM546">
        <f>[1]发票导入!AM546</f>
        <v>0</v>
      </c>
      <c r="AN546" s="22">
        <f t="shared" si="1"/>
        <v>0</v>
      </c>
      <c r="AO546" s="22">
        <f t="shared" si="2"/>
        <v>0</v>
      </c>
    </row>
    <row r="547">
      <c r="C547">
        <f>[1]发票导入!C547&amp;""</f>
      </c>
      <c r="D547">
        <f>[1]发票导入!D547&amp;""</f>
      </c>
      <c r="O547">
        <f>[1]发票导入!O547&amp;""</f>
      </c>
      <c r="T547">
        <f>[1]发票导入!T547</f>
      </c>
      <c r="U547">
        <f>[1]发票导入!U547&amp;""</f>
      </c>
      <c r="V547">
        <f>[1]发票导入!V547&amp;""</f>
      </c>
      <c r="W547">
        <f>[1]发票导入!W547&amp;""</f>
      </c>
      <c r="Y547">
        <f>[1]发票导入!Y547&amp;""</f>
      </c>
      <c r="AA547">
        <f>[1]发票导入!AA547&amp;""</f>
      </c>
      <c r="AB547">
        <f>[1]发票导入!AB547</f>
        <v>0</v>
      </c>
      <c r="AC547">
        <f>[1]发票导入!AC547</f>
        <v>0</v>
      </c>
      <c r="AE547" s="22">
        <f t="shared" si="0"/>
      </c>
      <c r="AI547">
        <f>[1]发票导入!AI547&amp;""</f>
      </c>
      <c r="AJ547">
        <f>[1]发票导入!AJ547&amp;""</f>
      </c>
      <c r="AK547">
        <f>[1]发票导入!AK547</f>
        <v>0</v>
      </c>
      <c r="AL547">
        <f>[1]发票导入!AL547</f>
        <v>0</v>
      </c>
      <c r="AM547">
        <f>[1]发票导入!AM547</f>
        <v>0</v>
      </c>
      <c r="AN547" s="22">
        <f t="shared" si="1"/>
        <v>0</v>
      </c>
      <c r="AO547" s="22">
        <f t="shared" si="2"/>
        <v>0</v>
      </c>
    </row>
    <row r="548">
      <c r="C548">
        <f>[1]发票导入!C548&amp;""</f>
      </c>
      <c r="D548">
        <f>[1]发票导入!D548&amp;""</f>
      </c>
      <c r="O548">
        <f>[1]发票导入!O548&amp;""</f>
      </c>
      <c r="T548">
        <f>[1]发票导入!T548</f>
      </c>
      <c r="U548">
        <f>[1]发票导入!U548&amp;""</f>
      </c>
      <c r="V548">
        <f>[1]发票导入!V548&amp;""</f>
      </c>
      <c r="W548">
        <f>[1]发票导入!W548&amp;""</f>
      </c>
      <c r="Y548">
        <f>[1]发票导入!Y548&amp;""</f>
      </c>
      <c r="AA548">
        <f>[1]发票导入!AA548&amp;""</f>
      </c>
      <c r="AB548">
        <f>[1]发票导入!AB548</f>
        <v>0</v>
      </c>
      <c r="AC548">
        <f>[1]发票导入!AC548</f>
        <v>0</v>
      </c>
      <c r="AE548" s="22">
        <f t="shared" si="0"/>
      </c>
      <c r="AI548">
        <f>[1]发票导入!AI548&amp;""</f>
      </c>
      <c r="AJ548">
        <f>[1]发票导入!AJ548&amp;""</f>
      </c>
      <c r="AK548">
        <f>[1]发票导入!AK548</f>
        <v>0</v>
      </c>
      <c r="AL548">
        <f>[1]发票导入!AL548</f>
        <v>0</v>
      </c>
      <c r="AM548">
        <f>[1]发票导入!AM548</f>
        <v>0</v>
      </c>
      <c r="AN548" s="22">
        <f t="shared" si="1"/>
        <v>0</v>
      </c>
      <c r="AO548" s="22">
        <f t="shared" si="2"/>
        <v>0</v>
      </c>
    </row>
    <row r="549">
      <c r="C549">
        <f>[1]发票导入!C549&amp;""</f>
      </c>
      <c r="D549">
        <f>[1]发票导入!D549&amp;""</f>
      </c>
      <c r="O549">
        <f>[1]发票导入!O549&amp;""</f>
      </c>
      <c r="T549">
        <f>[1]发票导入!T549</f>
      </c>
      <c r="U549">
        <f>[1]发票导入!U549&amp;""</f>
      </c>
      <c r="V549">
        <f>[1]发票导入!V549&amp;""</f>
      </c>
      <c r="W549">
        <f>[1]发票导入!W549&amp;""</f>
      </c>
      <c r="Y549">
        <f>[1]发票导入!Y549&amp;""</f>
      </c>
      <c r="AA549">
        <f>[1]发票导入!AA549&amp;""</f>
      </c>
      <c r="AB549">
        <f>[1]发票导入!AB549</f>
        <v>0</v>
      </c>
      <c r="AC549">
        <f>[1]发票导入!AC549</f>
        <v>0</v>
      </c>
      <c r="AE549" s="22">
        <f t="shared" si="0"/>
      </c>
      <c r="AI549">
        <f>[1]发票导入!AI549&amp;""</f>
      </c>
      <c r="AJ549">
        <f>[1]发票导入!AJ549&amp;""</f>
      </c>
      <c r="AK549">
        <f>[1]发票导入!AK549</f>
        <v>0</v>
      </c>
      <c r="AL549">
        <f>[1]发票导入!AL549</f>
        <v>0</v>
      </c>
      <c r="AM549">
        <f>[1]发票导入!AM549</f>
        <v>0</v>
      </c>
      <c r="AN549" s="22">
        <f t="shared" si="1"/>
        <v>0</v>
      </c>
      <c r="AO549" s="22">
        <f t="shared" si="2"/>
        <v>0</v>
      </c>
    </row>
    <row r="550">
      <c r="C550">
        <f>[1]发票导入!C550&amp;""</f>
      </c>
      <c r="D550">
        <f>[1]发票导入!D550&amp;""</f>
      </c>
      <c r="O550">
        <f>[1]发票导入!O550&amp;""</f>
      </c>
      <c r="T550">
        <f>[1]发票导入!T550</f>
      </c>
      <c r="U550">
        <f>[1]发票导入!U550&amp;""</f>
      </c>
      <c r="V550">
        <f>[1]发票导入!V550&amp;""</f>
      </c>
      <c r="W550">
        <f>[1]发票导入!W550&amp;""</f>
      </c>
      <c r="Y550">
        <f>[1]发票导入!Y550&amp;""</f>
      </c>
      <c r="AA550">
        <f>[1]发票导入!AA550&amp;""</f>
      </c>
      <c r="AB550">
        <f>[1]发票导入!AB550</f>
        <v>0</v>
      </c>
      <c r="AC550">
        <f>[1]发票导入!AC550</f>
        <v>0</v>
      </c>
      <c r="AE550" s="22">
        <f t="shared" si="0"/>
      </c>
      <c r="AI550">
        <f>[1]发票导入!AI550&amp;""</f>
      </c>
      <c r="AJ550">
        <f>[1]发票导入!AJ550&amp;""</f>
      </c>
      <c r="AK550">
        <f>[1]发票导入!AK550</f>
        <v>0</v>
      </c>
      <c r="AL550">
        <f>[1]发票导入!AL550</f>
        <v>0</v>
      </c>
      <c r="AM550">
        <f>[1]发票导入!AM550</f>
        <v>0</v>
      </c>
      <c r="AN550" s="22">
        <f t="shared" si="1"/>
        <v>0</v>
      </c>
      <c r="AO550" s="22">
        <f t="shared" si="2"/>
        <v>0</v>
      </c>
    </row>
    <row r="551">
      <c r="C551">
        <f>[1]发票导入!C551&amp;""</f>
      </c>
      <c r="D551">
        <f>[1]发票导入!D551&amp;""</f>
      </c>
      <c r="O551">
        <f>[1]发票导入!O551&amp;""</f>
      </c>
      <c r="T551">
        <f>[1]发票导入!T551</f>
      </c>
      <c r="U551">
        <f>[1]发票导入!U551&amp;""</f>
      </c>
      <c r="V551">
        <f>[1]发票导入!V551&amp;""</f>
      </c>
      <c r="W551">
        <f>[1]发票导入!W551&amp;""</f>
      </c>
      <c r="Y551">
        <f>[1]发票导入!Y551&amp;""</f>
      </c>
      <c r="AA551">
        <f>[1]发票导入!AA551&amp;""</f>
      </c>
      <c r="AB551">
        <f>[1]发票导入!AB551</f>
        <v>0</v>
      </c>
      <c r="AC551">
        <f>[1]发票导入!AC551</f>
        <v>0</v>
      </c>
      <c r="AE551" s="22">
        <f t="shared" si="0"/>
      </c>
      <c r="AI551">
        <f>[1]发票导入!AI551&amp;""</f>
      </c>
      <c r="AJ551">
        <f>[1]发票导入!AJ551&amp;""</f>
      </c>
      <c r="AK551">
        <f>[1]发票导入!AK551</f>
        <v>0</v>
      </c>
      <c r="AL551">
        <f>[1]发票导入!AL551</f>
        <v>0</v>
      </c>
      <c r="AM551">
        <f>[1]发票导入!AM551</f>
        <v>0</v>
      </c>
      <c r="AN551" s="22">
        <f t="shared" si="1"/>
        <v>0</v>
      </c>
      <c r="AO551" s="22">
        <f t="shared" si="2"/>
        <v>0</v>
      </c>
    </row>
    <row r="552">
      <c r="C552">
        <f>[1]发票导入!C552&amp;""</f>
      </c>
      <c r="D552">
        <f>[1]发票导入!D552&amp;""</f>
      </c>
      <c r="O552">
        <f>[1]发票导入!O552&amp;""</f>
      </c>
      <c r="T552">
        <f>[1]发票导入!T552</f>
      </c>
      <c r="U552">
        <f>[1]发票导入!U552&amp;""</f>
      </c>
      <c r="V552">
        <f>[1]发票导入!V552&amp;""</f>
      </c>
      <c r="W552">
        <f>[1]发票导入!W552&amp;""</f>
      </c>
      <c r="Y552">
        <f>[1]发票导入!Y552&amp;""</f>
      </c>
      <c r="AA552">
        <f>[1]发票导入!AA552&amp;""</f>
      </c>
      <c r="AB552">
        <f>[1]发票导入!AB552</f>
        <v>0</v>
      </c>
      <c r="AC552">
        <f>[1]发票导入!AC552</f>
        <v>0</v>
      </c>
      <c r="AE552" s="22">
        <f t="shared" si="0"/>
      </c>
      <c r="AI552">
        <f>[1]发票导入!AI552&amp;""</f>
      </c>
      <c r="AJ552">
        <f>[1]发票导入!AJ552&amp;""</f>
      </c>
      <c r="AK552">
        <f>[1]发票导入!AK552</f>
        <v>0</v>
      </c>
      <c r="AL552">
        <f>[1]发票导入!AL552</f>
        <v>0</v>
      </c>
      <c r="AM552">
        <f>[1]发票导入!AM552</f>
        <v>0</v>
      </c>
      <c r="AN552" s="22">
        <f t="shared" si="1"/>
        <v>0</v>
      </c>
      <c r="AO552" s="22">
        <f t="shared" si="2"/>
        <v>0</v>
      </c>
    </row>
    <row r="553">
      <c r="C553">
        <f>[1]发票导入!C553&amp;""</f>
      </c>
      <c r="D553">
        <f>[1]发票导入!D553&amp;""</f>
      </c>
      <c r="O553">
        <f>[1]发票导入!O553&amp;""</f>
      </c>
      <c r="T553">
        <f>[1]发票导入!T553</f>
      </c>
      <c r="U553">
        <f>[1]发票导入!U553&amp;""</f>
      </c>
      <c r="V553">
        <f>[1]发票导入!V553&amp;""</f>
      </c>
      <c r="W553">
        <f>[1]发票导入!W553&amp;""</f>
      </c>
      <c r="Y553">
        <f>[1]发票导入!Y553&amp;""</f>
      </c>
      <c r="AA553">
        <f>[1]发票导入!AA553&amp;""</f>
      </c>
      <c r="AB553">
        <f>[1]发票导入!AB553</f>
        <v>0</v>
      </c>
      <c r="AC553">
        <f>[1]发票导入!AC553</f>
        <v>0</v>
      </c>
      <c r="AE553" s="22">
        <f t="shared" si="0"/>
      </c>
      <c r="AI553">
        <f>[1]发票导入!AI553&amp;""</f>
      </c>
      <c r="AJ553">
        <f>[1]发票导入!AJ553&amp;""</f>
      </c>
      <c r="AK553">
        <f>[1]发票导入!AK553</f>
        <v>0</v>
      </c>
      <c r="AL553">
        <f>[1]发票导入!AL553</f>
        <v>0</v>
      </c>
      <c r="AM553">
        <f>[1]发票导入!AM553</f>
        <v>0</v>
      </c>
      <c r="AN553" s="22">
        <f t="shared" si="1"/>
        <v>0</v>
      </c>
      <c r="AO553" s="22">
        <f t="shared" si="2"/>
        <v>0</v>
      </c>
    </row>
    <row r="554">
      <c r="C554">
        <f>[1]发票导入!C554&amp;""</f>
      </c>
      <c r="D554">
        <f>[1]发票导入!D554&amp;""</f>
      </c>
      <c r="O554">
        <f>[1]发票导入!O554&amp;""</f>
      </c>
      <c r="T554">
        <f>[1]发票导入!T554</f>
      </c>
      <c r="U554">
        <f>[1]发票导入!U554&amp;""</f>
      </c>
      <c r="V554">
        <f>[1]发票导入!V554&amp;""</f>
      </c>
      <c r="W554">
        <f>[1]发票导入!W554&amp;""</f>
      </c>
      <c r="Y554">
        <f>[1]发票导入!Y554&amp;""</f>
      </c>
      <c r="AA554">
        <f>[1]发票导入!AA554&amp;""</f>
      </c>
      <c r="AB554">
        <f>[1]发票导入!AB554</f>
        <v>0</v>
      </c>
      <c r="AC554">
        <f>[1]发票导入!AC554</f>
        <v>0</v>
      </c>
      <c r="AE554" s="22">
        <f t="shared" si="0"/>
      </c>
      <c r="AI554">
        <f>[1]发票导入!AI554&amp;""</f>
      </c>
      <c r="AJ554">
        <f>[1]发票导入!AJ554&amp;""</f>
      </c>
      <c r="AK554">
        <f>[1]发票导入!AK554</f>
        <v>0</v>
      </c>
      <c r="AL554">
        <f>[1]发票导入!AL554</f>
        <v>0</v>
      </c>
      <c r="AM554">
        <f>[1]发票导入!AM554</f>
        <v>0</v>
      </c>
      <c r="AN554" s="22">
        <f t="shared" si="1"/>
        <v>0</v>
      </c>
      <c r="AO554" s="22">
        <f t="shared" si="2"/>
        <v>0</v>
      </c>
    </row>
    <row r="555">
      <c r="C555">
        <f>[1]发票导入!C555&amp;""</f>
      </c>
      <c r="D555">
        <f>[1]发票导入!D555&amp;""</f>
      </c>
      <c r="O555">
        <f>[1]发票导入!O555&amp;""</f>
      </c>
      <c r="T555">
        <f>[1]发票导入!T555</f>
      </c>
      <c r="U555">
        <f>[1]发票导入!U555&amp;""</f>
      </c>
      <c r="V555">
        <f>[1]发票导入!V555&amp;""</f>
      </c>
      <c r="W555">
        <f>[1]发票导入!W555&amp;""</f>
      </c>
      <c r="Y555">
        <f>[1]发票导入!Y555&amp;""</f>
      </c>
      <c r="AA555">
        <f>[1]发票导入!AA555&amp;""</f>
      </c>
      <c r="AB555">
        <f>[1]发票导入!AB555</f>
        <v>0</v>
      </c>
      <c r="AC555">
        <f>[1]发票导入!AC555</f>
        <v>0</v>
      </c>
      <c r="AE555" s="22">
        <f t="shared" si="0"/>
      </c>
      <c r="AI555">
        <f>[1]发票导入!AI555&amp;""</f>
      </c>
      <c r="AJ555">
        <f>[1]发票导入!AJ555&amp;""</f>
      </c>
      <c r="AK555">
        <f>[1]发票导入!AK555</f>
        <v>0</v>
      </c>
      <c r="AL555">
        <f>[1]发票导入!AL555</f>
        <v>0</v>
      </c>
      <c r="AM555">
        <f>[1]发票导入!AM555</f>
        <v>0</v>
      </c>
      <c r="AN555" s="22">
        <f t="shared" si="1"/>
        <v>0</v>
      </c>
      <c r="AO555" s="22">
        <f t="shared" si="2"/>
        <v>0</v>
      </c>
    </row>
    <row r="556">
      <c r="C556">
        <f>[1]发票导入!C556&amp;""</f>
      </c>
      <c r="D556">
        <f>[1]发票导入!D556&amp;""</f>
      </c>
      <c r="O556">
        <f>[1]发票导入!O556&amp;""</f>
      </c>
      <c r="T556">
        <f>[1]发票导入!T556</f>
      </c>
      <c r="U556">
        <f>[1]发票导入!U556&amp;""</f>
      </c>
      <c r="V556">
        <f>[1]发票导入!V556&amp;""</f>
      </c>
      <c r="W556">
        <f>[1]发票导入!W556&amp;""</f>
      </c>
      <c r="Y556">
        <f>[1]发票导入!Y556&amp;""</f>
      </c>
      <c r="AA556">
        <f>[1]发票导入!AA556&amp;""</f>
      </c>
      <c r="AB556">
        <f>[1]发票导入!AB556</f>
        <v>0</v>
      </c>
      <c r="AC556">
        <f>[1]发票导入!AC556</f>
        <v>0</v>
      </c>
      <c r="AE556" s="22">
        <f t="shared" si="0"/>
      </c>
      <c r="AI556">
        <f>[1]发票导入!AI556&amp;""</f>
      </c>
      <c r="AJ556">
        <f>[1]发票导入!AJ556&amp;""</f>
      </c>
      <c r="AK556">
        <f>[1]发票导入!AK556</f>
        <v>0</v>
      </c>
      <c r="AL556">
        <f>[1]发票导入!AL556</f>
        <v>0</v>
      </c>
      <c r="AM556">
        <f>[1]发票导入!AM556</f>
        <v>0</v>
      </c>
      <c r="AN556" s="22">
        <f t="shared" si="1"/>
        <v>0</v>
      </c>
      <c r="AO556" s="22">
        <f t="shared" si="2"/>
        <v>0</v>
      </c>
    </row>
    <row r="557">
      <c r="C557">
        <f>[1]发票导入!C557&amp;""</f>
      </c>
      <c r="D557">
        <f>[1]发票导入!D557&amp;""</f>
      </c>
      <c r="O557">
        <f>[1]发票导入!O557&amp;""</f>
      </c>
      <c r="T557">
        <f>[1]发票导入!T557</f>
      </c>
      <c r="U557">
        <f>[1]发票导入!U557&amp;""</f>
      </c>
      <c r="V557">
        <f>[1]发票导入!V557&amp;""</f>
      </c>
      <c r="W557">
        <f>[1]发票导入!W557&amp;""</f>
      </c>
      <c r="Y557">
        <f>[1]发票导入!Y557&amp;""</f>
      </c>
      <c r="AA557">
        <f>[1]发票导入!AA557&amp;""</f>
      </c>
      <c r="AB557">
        <f>[1]发票导入!AB557</f>
        <v>0</v>
      </c>
      <c r="AC557">
        <f>[1]发票导入!AC557</f>
        <v>0</v>
      </c>
      <c r="AE557" s="22">
        <f t="shared" si="0"/>
      </c>
      <c r="AI557">
        <f>[1]发票导入!AI557&amp;""</f>
      </c>
      <c r="AJ557">
        <f>[1]发票导入!AJ557&amp;""</f>
      </c>
      <c r="AK557">
        <f>[1]发票导入!AK557</f>
        <v>0</v>
      </c>
      <c r="AL557">
        <f>[1]发票导入!AL557</f>
        <v>0</v>
      </c>
      <c r="AM557">
        <f>[1]发票导入!AM557</f>
        <v>0</v>
      </c>
      <c r="AN557" s="22">
        <f t="shared" si="1"/>
        <v>0</v>
      </c>
      <c r="AO557" s="22">
        <f t="shared" si="2"/>
        <v>0</v>
      </c>
    </row>
    <row r="558">
      <c r="C558">
        <f>[1]发票导入!C558&amp;""</f>
      </c>
      <c r="D558">
        <f>[1]发票导入!D558&amp;""</f>
      </c>
      <c r="O558">
        <f>[1]发票导入!O558&amp;""</f>
      </c>
      <c r="T558">
        <f>[1]发票导入!T558</f>
      </c>
      <c r="U558">
        <f>[1]发票导入!U558&amp;""</f>
      </c>
      <c r="V558">
        <f>[1]发票导入!V558&amp;""</f>
      </c>
      <c r="W558">
        <f>[1]发票导入!W558&amp;""</f>
      </c>
      <c r="Y558">
        <f>[1]发票导入!Y558&amp;""</f>
      </c>
      <c r="AA558">
        <f>[1]发票导入!AA558&amp;""</f>
      </c>
      <c r="AB558">
        <f>[1]发票导入!AB558</f>
        <v>0</v>
      </c>
      <c r="AC558">
        <f>[1]发票导入!AC558</f>
        <v>0</v>
      </c>
      <c r="AE558" s="22">
        <f t="shared" si="0"/>
      </c>
      <c r="AI558">
        <f>[1]发票导入!AI558&amp;""</f>
      </c>
      <c r="AJ558">
        <f>[1]发票导入!AJ558&amp;""</f>
      </c>
      <c r="AK558">
        <f>[1]发票导入!AK558</f>
        <v>0</v>
      </c>
      <c r="AL558">
        <f>[1]发票导入!AL558</f>
        <v>0</v>
      </c>
      <c r="AM558">
        <f>[1]发票导入!AM558</f>
        <v>0</v>
      </c>
      <c r="AN558" s="22">
        <f t="shared" si="1"/>
        <v>0</v>
      </c>
      <c r="AO558" s="22">
        <f t="shared" si="2"/>
        <v>0</v>
      </c>
    </row>
    <row r="559">
      <c r="C559">
        <f>[1]发票导入!C559&amp;""</f>
      </c>
      <c r="D559">
        <f>[1]发票导入!D559&amp;""</f>
      </c>
      <c r="O559">
        <f>[1]发票导入!O559&amp;""</f>
      </c>
      <c r="T559">
        <f>[1]发票导入!T559</f>
      </c>
      <c r="U559">
        <f>[1]发票导入!U559&amp;""</f>
      </c>
      <c r="V559">
        <f>[1]发票导入!V559&amp;""</f>
      </c>
      <c r="W559">
        <f>[1]发票导入!W559&amp;""</f>
      </c>
      <c r="Y559">
        <f>[1]发票导入!Y559&amp;""</f>
      </c>
      <c r="AA559">
        <f>[1]发票导入!AA559&amp;""</f>
      </c>
      <c r="AB559">
        <f>[1]发票导入!AB559</f>
        <v>0</v>
      </c>
      <c r="AC559">
        <f>[1]发票导入!AC559</f>
        <v>0</v>
      </c>
      <c r="AE559" s="22">
        <f t="shared" si="0"/>
      </c>
      <c r="AI559">
        <f>[1]发票导入!AI559&amp;""</f>
      </c>
      <c r="AJ559">
        <f>[1]发票导入!AJ559&amp;""</f>
      </c>
      <c r="AK559">
        <f>[1]发票导入!AK559</f>
        <v>0</v>
      </c>
      <c r="AL559">
        <f>[1]发票导入!AL559</f>
        <v>0</v>
      </c>
      <c r="AM559">
        <f>[1]发票导入!AM559</f>
        <v>0</v>
      </c>
      <c r="AN559" s="22">
        <f t="shared" si="1"/>
        <v>0</v>
      </c>
      <c r="AO559" s="22">
        <f t="shared" si="2"/>
        <v>0</v>
      </c>
    </row>
    <row r="560">
      <c r="C560">
        <f>[1]发票导入!C560&amp;""</f>
      </c>
      <c r="D560">
        <f>[1]发票导入!D560&amp;""</f>
      </c>
      <c r="O560">
        <f>[1]发票导入!O560&amp;""</f>
      </c>
      <c r="T560">
        <f>[1]发票导入!T560</f>
      </c>
      <c r="U560">
        <f>[1]发票导入!U560&amp;""</f>
      </c>
      <c r="V560">
        <f>[1]发票导入!V560&amp;""</f>
      </c>
      <c r="W560">
        <f>[1]发票导入!W560&amp;""</f>
      </c>
      <c r="Y560">
        <f>[1]发票导入!Y560&amp;""</f>
      </c>
      <c r="AA560">
        <f>[1]发票导入!AA560&amp;""</f>
      </c>
      <c r="AB560">
        <f>[1]发票导入!AB560</f>
        <v>0</v>
      </c>
      <c r="AC560">
        <f>[1]发票导入!AC560</f>
        <v>0</v>
      </c>
      <c r="AE560" s="22">
        <f t="shared" si="0"/>
      </c>
      <c r="AI560">
        <f>[1]发票导入!AI560&amp;""</f>
      </c>
      <c r="AJ560">
        <f>[1]发票导入!AJ560&amp;""</f>
      </c>
      <c r="AK560">
        <f>[1]发票导入!AK560</f>
        <v>0</v>
      </c>
      <c r="AL560">
        <f>[1]发票导入!AL560</f>
        <v>0</v>
      </c>
      <c r="AM560">
        <f>[1]发票导入!AM560</f>
        <v>0</v>
      </c>
      <c r="AN560" s="22">
        <f t="shared" si="1"/>
        <v>0</v>
      </c>
      <c r="AO560" s="22">
        <f t="shared" si="2"/>
        <v>0</v>
      </c>
    </row>
    <row r="561">
      <c r="C561">
        <f>[1]发票导入!C561&amp;""</f>
      </c>
      <c r="D561">
        <f>[1]发票导入!D561&amp;""</f>
      </c>
      <c r="O561">
        <f>[1]发票导入!O561&amp;""</f>
      </c>
      <c r="T561">
        <f>[1]发票导入!T561</f>
      </c>
      <c r="U561">
        <f>[1]发票导入!U561&amp;""</f>
      </c>
      <c r="V561">
        <f>[1]发票导入!V561&amp;""</f>
      </c>
      <c r="W561">
        <f>[1]发票导入!W561&amp;""</f>
      </c>
      <c r="Y561">
        <f>[1]发票导入!Y561&amp;""</f>
      </c>
      <c r="AA561">
        <f>[1]发票导入!AA561&amp;""</f>
      </c>
      <c r="AB561">
        <f>[1]发票导入!AB561</f>
        <v>0</v>
      </c>
      <c r="AC561">
        <f>[1]发票导入!AC561</f>
        <v>0</v>
      </c>
      <c r="AE561" s="22">
        <f t="shared" si="0"/>
      </c>
      <c r="AI561">
        <f>[1]发票导入!AI561&amp;""</f>
      </c>
      <c r="AJ561">
        <f>[1]发票导入!AJ561&amp;""</f>
      </c>
      <c r="AK561">
        <f>[1]发票导入!AK561</f>
        <v>0</v>
      </c>
      <c r="AL561">
        <f>[1]发票导入!AL561</f>
        <v>0</v>
      </c>
      <c r="AM561">
        <f>[1]发票导入!AM561</f>
        <v>0</v>
      </c>
      <c r="AN561" s="22">
        <f t="shared" si="1"/>
        <v>0</v>
      </c>
      <c r="AO561" s="22">
        <f t="shared" si="2"/>
        <v>0</v>
      </c>
    </row>
    <row r="562">
      <c r="C562">
        <f>[1]发票导入!C562&amp;""</f>
      </c>
      <c r="D562">
        <f>[1]发票导入!D562&amp;""</f>
      </c>
      <c r="O562">
        <f>[1]发票导入!O562&amp;""</f>
      </c>
      <c r="T562">
        <f>[1]发票导入!T562</f>
      </c>
      <c r="U562">
        <f>[1]发票导入!U562&amp;""</f>
      </c>
      <c r="V562">
        <f>[1]发票导入!V562&amp;""</f>
      </c>
      <c r="W562">
        <f>[1]发票导入!W562&amp;""</f>
      </c>
      <c r="Y562">
        <f>[1]发票导入!Y562&amp;""</f>
      </c>
      <c r="AA562">
        <f>[1]发票导入!AA562&amp;""</f>
      </c>
      <c r="AB562">
        <f>[1]发票导入!AB562</f>
        <v>0</v>
      </c>
      <c r="AC562">
        <f>[1]发票导入!AC562</f>
        <v>0</v>
      </c>
      <c r="AE562" s="22">
        <f t="shared" si="0"/>
      </c>
      <c r="AI562">
        <f>[1]发票导入!AI562&amp;""</f>
      </c>
      <c r="AJ562">
        <f>[1]发票导入!AJ562&amp;""</f>
      </c>
      <c r="AK562">
        <f>[1]发票导入!AK562</f>
        <v>0</v>
      </c>
      <c r="AL562">
        <f>[1]发票导入!AL562</f>
        <v>0</v>
      </c>
      <c r="AM562">
        <f>[1]发票导入!AM562</f>
        <v>0</v>
      </c>
      <c r="AN562" s="22">
        <f t="shared" si="1"/>
        <v>0</v>
      </c>
      <c r="AO562" s="22">
        <f t="shared" si="2"/>
        <v>0</v>
      </c>
    </row>
    <row r="563">
      <c r="C563">
        <f>[1]发票导入!C563&amp;""</f>
      </c>
      <c r="D563">
        <f>[1]发票导入!D563&amp;""</f>
      </c>
      <c r="O563">
        <f>[1]发票导入!O563&amp;""</f>
      </c>
      <c r="T563">
        <f>[1]发票导入!T563</f>
      </c>
      <c r="U563">
        <f>[1]发票导入!U563&amp;""</f>
      </c>
      <c r="V563">
        <f>[1]发票导入!V563&amp;""</f>
      </c>
      <c r="W563">
        <f>[1]发票导入!W563&amp;""</f>
      </c>
      <c r="Y563">
        <f>[1]发票导入!Y563&amp;""</f>
      </c>
      <c r="AA563">
        <f>[1]发票导入!AA563&amp;""</f>
      </c>
      <c r="AB563">
        <f>[1]发票导入!AB563</f>
        <v>0</v>
      </c>
      <c r="AC563">
        <f>[1]发票导入!AC563</f>
        <v>0</v>
      </c>
      <c r="AE563" s="22">
        <f t="shared" si="0"/>
      </c>
      <c r="AI563">
        <f>[1]发票导入!AI563&amp;""</f>
      </c>
      <c r="AJ563">
        <f>[1]发票导入!AJ563&amp;""</f>
      </c>
      <c r="AK563">
        <f>[1]发票导入!AK563</f>
        <v>0</v>
      </c>
      <c r="AL563">
        <f>[1]发票导入!AL563</f>
        <v>0</v>
      </c>
      <c r="AM563">
        <f>[1]发票导入!AM563</f>
        <v>0</v>
      </c>
      <c r="AN563" s="22">
        <f t="shared" si="1"/>
        <v>0</v>
      </c>
      <c r="AO563" s="22">
        <f t="shared" si="2"/>
        <v>0</v>
      </c>
    </row>
    <row r="564">
      <c r="C564">
        <f>[1]发票导入!C564&amp;""</f>
      </c>
      <c r="D564">
        <f>[1]发票导入!D564&amp;""</f>
      </c>
      <c r="O564">
        <f>[1]发票导入!O564&amp;""</f>
      </c>
      <c r="T564">
        <f>[1]发票导入!T564</f>
      </c>
      <c r="U564">
        <f>[1]发票导入!U564&amp;""</f>
      </c>
      <c r="V564">
        <f>[1]发票导入!V564&amp;""</f>
      </c>
      <c r="W564">
        <f>[1]发票导入!W564&amp;""</f>
      </c>
      <c r="Y564">
        <f>[1]发票导入!Y564&amp;""</f>
      </c>
      <c r="AA564">
        <f>[1]发票导入!AA564&amp;""</f>
      </c>
      <c r="AB564">
        <f>[1]发票导入!AB564</f>
        <v>0</v>
      </c>
      <c r="AC564">
        <f>[1]发票导入!AC564</f>
        <v>0</v>
      </c>
      <c r="AE564" s="22">
        <f t="shared" si="0"/>
      </c>
      <c r="AI564">
        <f>[1]发票导入!AI564&amp;""</f>
      </c>
      <c r="AJ564">
        <f>[1]发票导入!AJ564&amp;""</f>
      </c>
      <c r="AK564">
        <f>[1]发票导入!AK564</f>
        <v>0</v>
      </c>
      <c r="AL564">
        <f>[1]发票导入!AL564</f>
        <v>0</v>
      </c>
      <c r="AM564">
        <f>[1]发票导入!AM564</f>
        <v>0</v>
      </c>
      <c r="AN564" s="22">
        <f t="shared" si="1"/>
        <v>0</v>
      </c>
      <c r="AO564" s="22">
        <f t="shared" si="2"/>
        <v>0</v>
      </c>
    </row>
    <row r="565">
      <c r="C565">
        <f>[1]发票导入!C565&amp;""</f>
      </c>
      <c r="D565">
        <f>[1]发票导入!D565&amp;""</f>
      </c>
      <c r="O565">
        <f>[1]发票导入!O565&amp;""</f>
      </c>
      <c r="T565">
        <f>[1]发票导入!T565</f>
      </c>
      <c r="U565">
        <f>[1]发票导入!U565&amp;""</f>
      </c>
      <c r="V565">
        <f>[1]发票导入!V565&amp;""</f>
      </c>
      <c r="W565">
        <f>[1]发票导入!W565&amp;""</f>
      </c>
      <c r="Y565">
        <f>[1]发票导入!Y565&amp;""</f>
      </c>
      <c r="AA565">
        <f>[1]发票导入!AA565&amp;""</f>
      </c>
      <c r="AB565">
        <f>[1]发票导入!AB565</f>
        <v>0</v>
      </c>
      <c r="AC565">
        <f>[1]发票导入!AC565</f>
        <v>0</v>
      </c>
      <c r="AE565" s="22">
        <f t="shared" si="0"/>
      </c>
      <c r="AI565">
        <f>[1]发票导入!AI565&amp;""</f>
      </c>
      <c r="AJ565">
        <f>[1]发票导入!AJ565&amp;""</f>
      </c>
      <c r="AK565">
        <f>[1]发票导入!AK565</f>
        <v>0</v>
      </c>
      <c r="AL565">
        <f>[1]发票导入!AL565</f>
        <v>0</v>
      </c>
      <c r="AM565">
        <f>[1]发票导入!AM565</f>
        <v>0</v>
      </c>
      <c r="AN565" s="22">
        <f t="shared" si="1"/>
        <v>0</v>
      </c>
      <c r="AO565" s="22">
        <f t="shared" si="2"/>
        <v>0</v>
      </c>
    </row>
    <row r="566">
      <c r="C566">
        <f>[1]发票导入!C566&amp;""</f>
      </c>
      <c r="D566">
        <f>[1]发票导入!D566&amp;""</f>
      </c>
      <c r="O566">
        <f>[1]发票导入!O566&amp;""</f>
      </c>
      <c r="T566">
        <f>[1]发票导入!T566</f>
      </c>
      <c r="U566">
        <f>[1]发票导入!U566&amp;""</f>
      </c>
      <c r="V566">
        <f>[1]发票导入!V566&amp;""</f>
      </c>
      <c r="W566">
        <f>[1]发票导入!W566&amp;""</f>
      </c>
      <c r="Y566">
        <f>[1]发票导入!Y566&amp;""</f>
      </c>
      <c r="AA566">
        <f>[1]发票导入!AA566&amp;""</f>
      </c>
      <c r="AB566">
        <f>[1]发票导入!AB566</f>
        <v>0</v>
      </c>
      <c r="AC566">
        <f>[1]发票导入!AC566</f>
        <v>0</v>
      </c>
      <c r="AE566" s="22">
        <f t="shared" si="0"/>
      </c>
      <c r="AI566">
        <f>[1]发票导入!AI566&amp;""</f>
      </c>
      <c r="AJ566">
        <f>[1]发票导入!AJ566&amp;""</f>
      </c>
      <c r="AK566">
        <f>[1]发票导入!AK566</f>
        <v>0</v>
      </c>
      <c r="AL566">
        <f>[1]发票导入!AL566</f>
        <v>0</v>
      </c>
      <c r="AM566">
        <f>[1]发票导入!AM566</f>
        <v>0</v>
      </c>
      <c r="AN566" s="22">
        <f t="shared" si="1"/>
        <v>0</v>
      </c>
      <c r="AO566" s="22">
        <f t="shared" si="2"/>
        <v>0</v>
      </c>
    </row>
    <row r="567">
      <c r="C567">
        <f>[1]发票导入!C567&amp;""</f>
      </c>
      <c r="D567">
        <f>[1]发票导入!D567&amp;""</f>
      </c>
      <c r="O567">
        <f>[1]发票导入!O567&amp;""</f>
      </c>
      <c r="T567">
        <f>[1]发票导入!T567</f>
      </c>
      <c r="U567">
        <f>[1]发票导入!U567&amp;""</f>
      </c>
      <c r="V567">
        <f>[1]发票导入!V567&amp;""</f>
      </c>
      <c r="W567">
        <f>[1]发票导入!W567&amp;""</f>
      </c>
      <c r="Y567">
        <f>[1]发票导入!Y567&amp;""</f>
      </c>
      <c r="AA567">
        <f>[1]发票导入!AA567&amp;""</f>
      </c>
      <c r="AB567">
        <f>[1]发票导入!AB567</f>
        <v>0</v>
      </c>
      <c r="AC567">
        <f>[1]发票导入!AC567</f>
        <v>0</v>
      </c>
      <c r="AE567" s="22">
        <f t="shared" si="0"/>
      </c>
      <c r="AI567">
        <f>[1]发票导入!AI567&amp;""</f>
      </c>
      <c r="AJ567">
        <f>[1]发票导入!AJ567&amp;""</f>
      </c>
      <c r="AK567">
        <f>[1]发票导入!AK567</f>
        <v>0</v>
      </c>
      <c r="AL567">
        <f>[1]发票导入!AL567</f>
        <v>0</v>
      </c>
      <c r="AM567">
        <f>[1]发票导入!AM567</f>
        <v>0</v>
      </c>
      <c r="AN567" s="22">
        <f t="shared" si="1"/>
        <v>0</v>
      </c>
      <c r="AO567" s="22">
        <f t="shared" si="2"/>
        <v>0</v>
      </c>
    </row>
    <row r="568">
      <c r="C568">
        <f>[1]发票导入!C568&amp;""</f>
      </c>
      <c r="D568">
        <f>[1]发票导入!D568&amp;""</f>
      </c>
      <c r="O568">
        <f>[1]发票导入!O568&amp;""</f>
      </c>
      <c r="T568">
        <f>[1]发票导入!T568</f>
      </c>
      <c r="U568">
        <f>[1]发票导入!U568&amp;""</f>
      </c>
      <c r="V568">
        <f>[1]发票导入!V568&amp;""</f>
      </c>
      <c r="W568">
        <f>[1]发票导入!W568&amp;""</f>
      </c>
      <c r="Y568">
        <f>[1]发票导入!Y568&amp;""</f>
      </c>
      <c r="AA568">
        <f>[1]发票导入!AA568&amp;""</f>
      </c>
      <c r="AB568">
        <f>[1]发票导入!AB568</f>
        <v>0</v>
      </c>
      <c r="AC568">
        <f>[1]发票导入!AC568</f>
        <v>0</v>
      </c>
      <c r="AE568" s="22">
        <f t="shared" si="0"/>
      </c>
      <c r="AI568">
        <f>[1]发票导入!AI568&amp;""</f>
      </c>
      <c r="AJ568">
        <f>[1]发票导入!AJ568&amp;""</f>
      </c>
      <c r="AK568">
        <f>[1]发票导入!AK568</f>
        <v>0</v>
      </c>
      <c r="AL568">
        <f>[1]发票导入!AL568</f>
        <v>0</v>
      </c>
      <c r="AM568">
        <f>[1]发票导入!AM568</f>
        <v>0</v>
      </c>
      <c r="AN568" s="22">
        <f t="shared" si="1"/>
        <v>0</v>
      </c>
      <c r="AO568" s="22">
        <f t="shared" si="2"/>
        <v>0</v>
      </c>
    </row>
    <row r="569">
      <c r="C569">
        <f>[1]发票导入!C569&amp;""</f>
      </c>
      <c r="D569">
        <f>[1]发票导入!D569&amp;""</f>
      </c>
      <c r="O569">
        <f>[1]发票导入!O569&amp;""</f>
      </c>
      <c r="T569">
        <f>[1]发票导入!T569</f>
      </c>
      <c r="U569">
        <f>[1]发票导入!U569&amp;""</f>
      </c>
      <c r="V569">
        <f>[1]发票导入!V569&amp;""</f>
      </c>
      <c r="W569">
        <f>[1]发票导入!W569&amp;""</f>
      </c>
      <c r="Y569">
        <f>[1]发票导入!Y569&amp;""</f>
      </c>
      <c r="AA569">
        <f>[1]发票导入!AA569&amp;""</f>
      </c>
      <c r="AB569">
        <f>[1]发票导入!AB569</f>
        <v>0</v>
      </c>
      <c r="AC569">
        <f>[1]发票导入!AC569</f>
        <v>0</v>
      </c>
      <c r="AE569" s="22">
        <f t="shared" si="0"/>
      </c>
      <c r="AI569">
        <f>[1]发票导入!AI569&amp;""</f>
      </c>
      <c r="AJ569">
        <f>[1]发票导入!AJ569&amp;""</f>
      </c>
      <c r="AK569">
        <f>[1]发票导入!AK569</f>
        <v>0</v>
      </c>
      <c r="AL569">
        <f>[1]发票导入!AL569</f>
        <v>0</v>
      </c>
      <c r="AM569">
        <f>[1]发票导入!AM569</f>
        <v>0</v>
      </c>
      <c r="AN569" s="22">
        <f t="shared" si="1"/>
        <v>0</v>
      </c>
      <c r="AO569" s="22">
        <f t="shared" si="2"/>
        <v>0</v>
      </c>
    </row>
    <row r="570">
      <c r="C570">
        <f>[1]发票导入!C570&amp;""</f>
      </c>
      <c r="D570">
        <f>[1]发票导入!D570&amp;""</f>
      </c>
      <c r="O570">
        <f>[1]发票导入!O570&amp;""</f>
      </c>
      <c r="T570">
        <f>[1]发票导入!T570</f>
      </c>
      <c r="U570">
        <f>[1]发票导入!U570&amp;""</f>
      </c>
      <c r="V570">
        <f>[1]发票导入!V570&amp;""</f>
      </c>
      <c r="W570">
        <f>[1]发票导入!W570&amp;""</f>
      </c>
      <c r="Y570">
        <f>[1]发票导入!Y570&amp;""</f>
      </c>
      <c r="AA570">
        <f>[1]发票导入!AA570&amp;""</f>
      </c>
      <c r="AB570">
        <f>[1]发票导入!AB570</f>
        <v>0</v>
      </c>
      <c r="AC570">
        <f>[1]发票导入!AC570</f>
        <v>0</v>
      </c>
      <c r="AE570" s="22">
        <f t="shared" si="0"/>
      </c>
      <c r="AI570">
        <f>[1]发票导入!AI570&amp;""</f>
      </c>
      <c r="AJ570">
        <f>[1]发票导入!AJ570&amp;""</f>
      </c>
      <c r="AK570">
        <f>[1]发票导入!AK570</f>
        <v>0</v>
      </c>
      <c r="AL570">
        <f>[1]发票导入!AL570</f>
        <v>0</v>
      </c>
      <c r="AM570">
        <f>[1]发票导入!AM570</f>
        <v>0</v>
      </c>
      <c r="AN570" s="22">
        <f t="shared" si="1"/>
        <v>0</v>
      </c>
      <c r="AO570" s="22">
        <f t="shared" si="2"/>
        <v>0</v>
      </c>
    </row>
    <row r="571">
      <c r="C571">
        <f>[1]发票导入!C571&amp;""</f>
      </c>
      <c r="D571">
        <f>[1]发票导入!D571&amp;""</f>
      </c>
      <c r="O571">
        <f>[1]发票导入!O571&amp;""</f>
      </c>
      <c r="T571">
        <f>[1]发票导入!T571</f>
      </c>
      <c r="U571">
        <f>[1]发票导入!U571&amp;""</f>
      </c>
      <c r="V571">
        <f>[1]发票导入!V571&amp;""</f>
      </c>
      <c r="W571">
        <f>[1]发票导入!W571&amp;""</f>
      </c>
      <c r="Y571">
        <f>[1]发票导入!Y571&amp;""</f>
      </c>
      <c r="AA571">
        <f>[1]发票导入!AA571&amp;""</f>
      </c>
      <c r="AB571">
        <f>[1]发票导入!AB571</f>
        <v>0</v>
      </c>
      <c r="AC571">
        <f>[1]发票导入!AC571</f>
        <v>0</v>
      </c>
      <c r="AE571" s="22">
        <f t="shared" si="0"/>
      </c>
      <c r="AI571">
        <f>[1]发票导入!AI571&amp;""</f>
      </c>
      <c r="AJ571">
        <f>[1]发票导入!AJ571&amp;""</f>
      </c>
      <c r="AK571">
        <f>[1]发票导入!AK571</f>
        <v>0</v>
      </c>
      <c r="AL571">
        <f>[1]发票导入!AL571</f>
        <v>0</v>
      </c>
      <c r="AM571">
        <f>[1]发票导入!AM571</f>
        <v>0</v>
      </c>
      <c r="AN571" s="22">
        <f t="shared" si="1"/>
        <v>0</v>
      </c>
      <c r="AO571" s="22">
        <f t="shared" si="2"/>
        <v>0</v>
      </c>
    </row>
    <row r="572">
      <c r="C572">
        <f>[1]发票导入!C572&amp;""</f>
      </c>
      <c r="D572">
        <f>[1]发票导入!D572&amp;""</f>
      </c>
      <c r="O572">
        <f>[1]发票导入!O572&amp;""</f>
      </c>
      <c r="T572">
        <f>[1]发票导入!T572</f>
      </c>
      <c r="U572">
        <f>[1]发票导入!U572&amp;""</f>
      </c>
      <c r="V572">
        <f>[1]发票导入!V572&amp;""</f>
      </c>
      <c r="W572">
        <f>[1]发票导入!W572&amp;""</f>
      </c>
      <c r="Y572">
        <f>[1]发票导入!Y572&amp;""</f>
      </c>
      <c r="AA572">
        <f>[1]发票导入!AA572&amp;""</f>
      </c>
      <c r="AB572">
        <f>[1]发票导入!AB572</f>
        <v>0</v>
      </c>
      <c r="AC572">
        <f>[1]发票导入!AC572</f>
        <v>0</v>
      </c>
      <c r="AE572" s="22">
        <f t="shared" si="0"/>
      </c>
      <c r="AI572">
        <f>[1]发票导入!AI572&amp;""</f>
      </c>
      <c r="AJ572">
        <f>[1]发票导入!AJ572&amp;""</f>
      </c>
      <c r="AK572">
        <f>[1]发票导入!AK572</f>
        <v>0</v>
      </c>
      <c r="AL572">
        <f>[1]发票导入!AL572</f>
        <v>0</v>
      </c>
      <c r="AM572">
        <f>[1]发票导入!AM572</f>
        <v>0</v>
      </c>
      <c r="AN572" s="22">
        <f t="shared" si="1"/>
        <v>0</v>
      </c>
      <c r="AO572" s="22">
        <f t="shared" si="2"/>
        <v>0</v>
      </c>
    </row>
    <row r="573">
      <c r="C573">
        <f>[1]发票导入!C573&amp;""</f>
      </c>
      <c r="D573">
        <f>[1]发票导入!D573&amp;""</f>
      </c>
      <c r="O573">
        <f>[1]发票导入!O573&amp;""</f>
      </c>
      <c r="T573">
        <f>[1]发票导入!T573</f>
      </c>
      <c r="U573">
        <f>[1]发票导入!U573&amp;""</f>
      </c>
      <c r="V573">
        <f>[1]发票导入!V573&amp;""</f>
      </c>
      <c r="W573">
        <f>[1]发票导入!W573&amp;""</f>
      </c>
      <c r="Y573">
        <f>[1]发票导入!Y573&amp;""</f>
      </c>
      <c r="AA573">
        <f>[1]发票导入!AA573&amp;""</f>
      </c>
      <c r="AB573">
        <f>[1]发票导入!AB573</f>
        <v>0</v>
      </c>
      <c r="AC573">
        <f>[1]发票导入!AC573</f>
        <v>0</v>
      </c>
      <c r="AE573" s="22">
        <f t="shared" si="0"/>
      </c>
      <c r="AI573">
        <f>[1]发票导入!AI573&amp;""</f>
      </c>
      <c r="AJ573">
        <f>[1]发票导入!AJ573&amp;""</f>
      </c>
      <c r="AK573">
        <f>[1]发票导入!AK573</f>
        <v>0</v>
      </c>
      <c r="AL573">
        <f>[1]发票导入!AL573</f>
        <v>0</v>
      </c>
      <c r="AM573">
        <f>[1]发票导入!AM573</f>
        <v>0</v>
      </c>
      <c r="AN573" s="22">
        <f t="shared" si="1"/>
        <v>0</v>
      </c>
      <c r="AO573" s="22">
        <f t="shared" si="2"/>
        <v>0</v>
      </c>
    </row>
    <row r="574">
      <c r="C574">
        <f>[1]发票导入!C574&amp;""</f>
      </c>
      <c r="D574">
        <f>[1]发票导入!D574&amp;""</f>
      </c>
      <c r="O574">
        <f>[1]发票导入!O574&amp;""</f>
      </c>
      <c r="T574">
        <f>[1]发票导入!T574</f>
      </c>
      <c r="U574">
        <f>[1]发票导入!U574&amp;""</f>
      </c>
      <c r="V574">
        <f>[1]发票导入!V574&amp;""</f>
      </c>
      <c r="W574">
        <f>[1]发票导入!W574&amp;""</f>
      </c>
      <c r="Y574">
        <f>[1]发票导入!Y574&amp;""</f>
      </c>
      <c r="AA574">
        <f>[1]发票导入!AA574&amp;""</f>
      </c>
      <c r="AB574">
        <f>[1]发票导入!AB574</f>
        <v>0</v>
      </c>
      <c r="AC574">
        <f>[1]发票导入!AC574</f>
        <v>0</v>
      </c>
      <c r="AE574" s="22">
        <f t="shared" si="0"/>
      </c>
      <c r="AI574">
        <f>[1]发票导入!AI574&amp;""</f>
      </c>
      <c r="AJ574">
        <f>[1]发票导入!AJ574&amp;""</f>
      </c>
      <c r="AK574">
        <f>[1]发票导入!AK574</f>
        <v>0</v>
      </c>
      <c r="AL574">
        <f>[1]发票导入!AL574</f>
        <v>0</v>
      </c>
      <c r="AM574">
        <f>[1]发票导入!AM574</f>
        <v>0</v>
      </c>
      <c r="AN574" s="22">
        <f t="shared" si="1"/>
        <v>0</v>
      </c>
      <c r="AO574" s="22">
        <f t="shared" si="2"/>
        <v>0</v>
      </c>
    </row>
    <row r="575">
      <c r="C575">
        <f>[1]发票导入!C575&amp;""</f>
      </c>
      <c r="D575">
        <f>[1]发票导入!D575&amp;""</f>
      </c>
      <c r="O575">
        <f>[1]发票导入!O575&amp;""</f>
      </c>
      <c r="T575">
        <f>[1]发票导入!T575</f>
      </c>
      <c r="U575">
        <f>[1]发票导入!U575&amp;""</f>
      </c>
      <c r="V575">
        <f>[1]发票导入!V575&amp;""</f>
      </c>
      <c r="W575">
        <f>[1]发票导入!W575&amp;""</f>
      </c>
      <c r="Y575">
        <f>[1]发票导入!Y575&amp;""</f>
      </c>
      <c r="AA575">
        <f>[1]发票导入!AA575&amp;""</f>
      </c>
      <c r="AB575">
        <f>[1]发票导入!AB575</f>
        <v>0</v>
      </c>
      <c r="AC575">
        <f>[1]发票导入!AC575</f>
        <v>0</v>
      </c>
      <c r="AE575" s="22">
        <f t="shared" si="0"/>
      </c>
      <c r="AI575">
        <f>[1]发票导入!AI575&amp;""</f>
      </c>
      <c r="AJ575">
        <f>[1]发票导入!AJ575&amp;""</f>
      </c>
      <c r="AK575">
        <f>[1]发票导入!AK575</f>
        <v>0</v>
      </c>
      <c r="AL575">
        <f>[1]发票导入!AL575</f>
        <v>0</v>
      </c>
      <c r="AM575">
        <f>[1]发票导入!AM575</f>
        <v>0</v>
      </c>
      <c r="AN575" s="22">
        <f t="shared" si="1"/>
        <v>0</v>
      </c>
      <c r="AO575" s="22">
        <f t="shared" si="2"/>
        <v>0</v>
      </c>
    </row>
    <row r="576">
      <c r="C576">
        <f>[1]发票导入!C576&amp;""</f>
      </c>
      <c r="D576">
        <f>[1]发票导入!D576&amp;""</f>
      </c>
      <c r="O576">
        <f>[1]发票导入!O576&amp;""</f>
      </c>
      <c r="T576">
        <f>[1]发票导入!T576</f>
      </c>
      <c r="U576">
        <f>[1]发票导入!U576&amp;""</f>
      </c>
      <c r="V576">
        <f>[1]发票导入!V576&amp;""</f>
      </c>
      <c r="W576">
        <f>[1]发票导入!W576&amp;""</f>
      </c>
      <c r="Y576">
        <f>[1]发票导入!Y576&amp;""</f>
      </c>
      <c r="AA576">
        <f>[1]发票导入!AA576&amp;""</f>
      </c>
      <c r="AB576">
        <f>[1]发票导入!AB576</f>
        <v>0</v>
      </c>
      <c r="AC576">
        <f>[1]发票导入!AC576</f>
        <v>0</v>
      </c>
      <c r="AE576" s="22">
        <f t="shared" si="0"/>
      </c>
      <c r="AI576">
        <f>[1]发票导入!AI576&amp;""</f>
      </c>
      <c r="AJ576">
        <f>[1]发票导入!AJ576&amp;""</f>
      </c>
      <c r="AK576">
        <f>[1]发票导入!AK576</f>
        <v>0</v>
      </c>
      <c r="AL576">
        <f>[1]发票导入!AL576</f>
        <v>0</v>
      </c>
      <c r="AM576">
        <f>[1]发票导入!AM576</f>
        <v>0</v>
      </c>
      <c r="AN576" s="22">
        <f t="shared" si="1"/>
        <v>0</v>
      </c>
      <c r="AO576" s="22">
        <f t="shared" si="2"/>
        <v>0</v>
      </c>
    </row>
    <row r="577">
      <c r="C577">
        <f>[1]发票导入!C577&amp;""</f>
      </c>
      <c r="D577">
        <f>[1]发票导入!D577&amp;""</f>
      </c>
      <c r="O577">
        <f>[1]发票导入!O577&amp;""</f>
      </c>
      <c r="T577">
        <f>[1]发票导入!T577</f>
      </c>
      <c r="U577">
        <f>[1]发票导入!U577&amp;""</f>
      </c>
      <c r="V577">
        <f>[1]发票导入!V577&amp;""</f>
      </c>
      <c r="W577">
        <f>[1]发票导入!W577&amp;""</f>
      </c>
      <c r="Y577">
        <f>[1]发票导入!Y577&amp;""</f>
      </c>
      <c r="AA577">
        <f>[1]发票导入!AA577&amp;""</f>
      </c>
      <c r="AB577">
        <f>[1]发票导入!AB577</f>
        <v>0</v>
      </c>
      <c r="AC577">
        <f>[1]发票导入!AC577</f>
        <v>0</v>
      </c>
      <c r="AE577" s="22">
        <f t="shared" si="0"/>
      </c>
      <c r="AI577">
        <f>[1]发票导入!AI577&amp;""</f>
      </c>
      <c r="AJ577">
        <f>[1]发票导入!AJ577&amp;""</f>
      </c>
      <c r="AK577">
        <f>[1]发票导入!AK577</f>
        <v>0</v>
      </c>
      <c r="AL577">
        <f>[1]发票导入!AL577</f>
        <v>0</v>
      </c>
      <c r="AM577">
        <f>[1]发票导入!AM577</f>
        <v>0</v>
      </c>
      <c r="AN577" s="22">
        <f t="shared" si="1"/>
        <v>0</v>
      </c>
      <c r="AO577" s="22">
        <f t="shared" si="2"/>
        <v>0</v>
      </c>
    </row>
    <row r="578">
      <c r="C578">
        <f>[1]发票导入!C578&amp;""</f>
      </c>
      <c r="D578">
        <f>[1]发票导入!D578&amp;""</f>
      </c>
      <c r="O578">
        <f>[1]发票导入!O578&amp;""</f>
      </c>
      <c r="T578">
        <f>[1]发票导入!T578</f>
      </c>
      <c r="U578">
        <f>[1]发票导入!U578&amp;""</f>
      </c>
      <c r="V578">
        <f>[1]发票导入!V578&amp;""</f>
      </c>
      <c r="W578">
        <f>[1]发票导入!W578&amp;""</f>
      </c>
      <c r="Y578">
        <f>[1]发票导入!Y578&amp;""</f>
      </c>
      <c r="AA578">
        <f>[1]发票导入!AA578&amp;""</f>
      </c>
      <c r="AB578">
        <f>[1]发票导入!AB578</f>
        <v>0</v>
      </c>
      <c r="AC578">
        <f>[1]发票导入!AC578</f>
        <v>0</v>
      </c>
      <c r="AE578" s="22">
        <f t="shared" si="0"/>
      </c>
      <c r="AI578">
        <f>[1]发票导入!AI578&amp;""</f>
      </c>
      <c r="AJ578">
        <f>[1]发票导入!AJ578&amp;""</f>
      </c>
      <c r="AK578">
        <f>[1]发票导入!AK578</f>
        <v>0</v>
      </c>
      <c r="AL578">
        <f>[1]发票导入!AL578</f>
        <v>0</v>
      </c>
      <c r="AM578">
        <f>[1]发票导入!AM578</f>
        <v>0</v>
      </c>
      <c r="AN578" s="22">
        <f t="shared" si="1"/>
        <v>0</v>
      </c>
      <c r="AO578" s="22">
        <f t="shared" si="2"/>
        <v>0</v>
      </c>
    </row>
    <row r="579">
      <c r="C579">
        <f>[1]发票导入!C579&amp;""</f>
      </c>
      <c r="D579">
        <f>[1]发票导入!D579&amp;""</f>
      </c>
      <c r="O579">
        <f>[1]发票导入!O579&amp;""</f>
      </c>
      <c r="T579">
        <f>[1]发票导入!T579</f>
      </c>
      <c r="U579">
        <f>[1]发票导入!U579&amp;""</f>
      </c>
      <c r="V579">
        <f>[1]发票导入!V579&amp;""</f>
      </c>
      <c r="W579">
        <f>[1]发票导入!W579&amp;""</f>
      </c>
      <c r="Y579">
        <f>[1]发票导入!Y579&amp;""</f>
      </c>
      <c r="AA579">
        <f>[1]发票导入!AA579&amp;""</f>
      </c>
      <c r="AB579">
        <f>[1]发票导入!AB579</f>
        <v>0</v>
      </c>
      <c r="AC579">
        <f>[1]发票导入!AC579</f>
        <v>0</v>
      </c>
      <c r="AE579" s="22">
        <f t="shared" si="0"/>
      </c>
      <c r="AI579">
        <f>[1]发票导入!AI579&amp;""</f>
      </c>
      <c r="AJ579">
        <f>[1]发票导入!AJ579&amp;""</f>
      </c>
      <c r="AK579">
        <f>[1]发票导入!AK579</f>
        <v>0</v>
      </c>
      <c r="AL579">
        <f>[1]发票导入!AL579</f>
        <v>0</v>
      </c>
      <c r="AM579">
        <f>[1]发票导入!AM579</f>
        <v>0</v>
      </c>
      <c r="AN579" s="22">
        <f t="shared" si="1"/>
        <v>0</v>
      </c>
      <c r="AO579" s="22">
        <f t="shared" si="2"/>
        <v>0</v>
      </c>
    </row>
    <row r="580">
      <c r="C580">
        <f>[1]发票导入!C580&amp;""</f>
      </c>
      <c r="D580">
        <f>[1]发票导入!D580&amp;""</f>
      </c>
      <c r="O580">
        <f>[1]发票导入!O580&amp;""</f>
      </c>
      <c r="T580">
        <f>[1]发票导入!T580</f>
      </c>
      <c r="U580">
        <f>[1]发票导入!U580&amp;""</f>
      </c>
      <c r="V580">
        <f>[1]发票导入!V580&amp;""</f>
      </c>
      <c r="W580">
        <f>[1]发票导入!W580&amp;""</f>
      </c>
      <c r="Y580">
        <f>[1]发票导入!Y580&amp;""</f>
      </c>
      <c r="AA580">
        <f>[1]发票导入!AA580&amp;""</f>
      </c>
      <c r="AB580">
        <f>[1]发票导入!AB580</f>
        <v>0</v>
      </c>
      <c r="AC580">
        <f>[1]发票导入!AC580</f>
        <v>0</v>
      </c>
      <c r="AE580" s="22">
        <f t="shared" si="0"/>
      </c>
      <c r="AI580">
        <f>[1]发票导入!AI580&amp;""</f>
      </c>
      <c r="AJ580">
        <f>[1]发票导入!AJ580&amp;""</f>
      </c>
      <c r="AK580">
        <f>[1]发票导入!AK580</f>
        <v>0</v>
      </c>
      <c r="AL580">
        <f>[1]发票导入!AL580</f>
        <v>0</v>
      </c>
      <c r="AM580">
        <f>[1]发票导入!AM580</f>
        <v>0</v>
      </c>
      <c r="AN580" s="22">
        <f t="shared" si="1"/>
        <v>0</v>
      </c>
      <c r="AO580" s="22">
        <f t="shared" si="2"/>
        <v>0</v>
      </c>
    </row>
    <row r="581">
      <c r="C581">
        <f>[1]发票导入!C581&amp;""</f>
      </c>
      <c r="D581">
        <f>[1]发票导入!D581&amp;""</f>
      </c>
      <c r="O581">
        <f>[1]发票导入!O581&amp;""</f>
      </c>
      <c r="T581">
        <f>[1]发票导入!T581</f>
      </c>
      <c r="U581">
        <f>[1]发票导入!U581&amp;""</f>
      </c>
      <c r="V581">
        <f>[1]发票导入!V581&amp;""</f>
      </c>
      <c r="W581">
        <f>[1]发票导入!W581&amp;""</f>
      </c>
      <c r="Y581">
        <f>[1]发票导入!Y581&amp;""</f>
      </c>
      <c r="AA581">
        <f>[1]发票导入!AA581&amp;""</f>
      </c>
      <c r="AB581">
        <f>[1]发票导入!AB581</f>
        <v>0</v>
      </c>
      <c r="AC581">
        <f>[1]发票导入!AC581</f>
        <v>0</v>
      </c>
      <c r="AE581" s="22">
        <f t="shared" si="0"/>
      </c>
      <c r="AI581">
        <f>[1]发票导入!AI581&amp;""</f>
      </c>
      <c r="AJ581">
        <f>[1]发票导入!AJ581&amp;""</f>
      </c>
      <c r="AK581">
        <f>[1]发票导入!AK581</f>
        <v>0</v>
      </c>
      <c r="AL581">
        <f>[1]发票导入!AL581</f>
        <v>0</v>
      </c>
      <c r="AM581">
        <f>[1]发票导入!AM581</f>
        <v>0</v>
      </c>
      <c r="AN581" s="22">
        <f t="shared" si="1"/>
        <v>0</v>
      </c>
      <c r="AO581" s="22">
        <f t="shared" si="2"/>
        <v>0</v>
      </c>
    </row>
    <row r="582">
      <c r="C582">
        <f>[1]发票导入!C582&amp;""</f>
      </c>
      <c r="D582">
        <f>[1]发票导入!D582&amp;""</f>
      </c>
      <c r="O582">
        <f>[1]发票导入!O582&amp;""</f>
      </c>
      <c r="T582">
        <f>[1]发票导入!T582</f>
      </c>
      <c r="U582">
        <f>[1]发票导入!U582&amp;""</f>
      </c>
      <c r="V582">
        <f>[1]发票导入!V582&amp;""</f>
      </c>
      <c r="W582">
        <f>[1]发票导入!W582&amp;""</f>
      </c>
      <c r="Y582">
        <f>[1]发票导入!Y582&amp;""</f>
      </c>
      <c r="AA582">
        <f>[1]发票导入!AA582&amp;""</f>
      </c>
      <c r="AB582">
        <f>[1]发票导入!AB582</f>
        <v>0</v>
      </c>
      <c r="AC582">
        <f>[1]发票导入!AC582</f>
        <v>0</v>
      </c>
      <c r="AE582" s="22">
        <f t="shared" si="0"/>
      </c>
      <c r="AI582">
        <f>[1]发票导入!AI582&amp;""</f>
      </c>
      <c r="AJ582">
        <f>[1]发票导入!AJ582&amp;""</f>
      </c>
      <c r="AK582">
        <f>[1]发票导入!AK582</f>
        <v>0</v>
      </c>
      <c r="AL582">
        <f>[1]发票导入!AL582</f>
        <v>0</v>
      </c>
      <c r="AM582">
        <f>[1]发票导入!AM582</f>
        <v>0</v>
      </c>
      <c r="AN582" s="22">
        <f t="shared" si="1"/>
        <v>0</v>
      </c>
      <c r="AO582" s="22">
        <f t="shared" si="2"/>
        <v>0</v>
      </c>
    </row>
    <row r="583">
      <c r="C583">
        <f>[1]发票导入!C583&amp;""</f>
      </c>
      <c r="D583">
        <f>[1]发票导入!D583&amp;""</f>
      </c>
      <c r="O583">
        <f>[1]发票导入!O583&amp;""</f>
      </c>
      <c r="T583">
        <f>[1]发票导入!T583</f>
      </c>
      <c r="U583">
        <f>[1]发票导入!U583&amp;""</f>
      </c>
      <c r="V583">
        <f>[1]发票导入!V583&amp;""</f>
      </c>
      <c r="W583">
        <f>[1]发票导入!W583&amp;""</f>
      </c>
      <c r="Y583">
        <f>[1]发票导入!Y583&amp;""</f>
      </c>
      <c r="AA583">
        <f>[1]发票导入!AA583&amp;""</f>
      </c>
      <c r="AB583">
        <f>[1]发票导入!AB583</f>
        <v>0</v>
      </c>
      <c r="AC583">
        <f>[1]发票导入!AC583</f>
        <v>0</v>
      </c>
      <c r="AE583" s="22">
        <f t="shared" si="0"/>
      </c>
      <c r="AI583">
        <f>[1]发票导入!AI583&amp;""</f>
      </c>
      <c r="AJ583">
        <f>[1]发票导入!AJ583&amp;""</f>
      </c>
      <c r="AK583">
        <f>[1]发票导入!AK583</f>
        <v>0</v>
      </c>
      <c r="AL583">
        <f>[1]发票导入!AL583</f>
        <v>0</v>
      </c>
      <c r="AM583">
        <f>[1]发票导入!AM583</f>
        <v>0</v>
      </c>
      <c r="AN583" s="22">
        <f t="shared" si="1"/>
        <v>0</v>
      </c>
      <c r="AO583" s="22">
        <f t="shared" si="2"/>
        <v>0</v>
      </c>
    </row>
    <row r="584">
      <c r="C584">
        <f>[1]发票导入!C584&amp;""</f>
      </c>
      <c r="D584">
        <f>[1]发票导入!D584&amp;""</f>
      </c>
      <c r="O584">
        <f>[1]发票导入!O584&amp;""</f>
      </c>
      <c r="T584">
        <f>[1]发票导入!T584</f>
      </c>
      <c r="U584">
        <f>[1]发票导入!U584&amp;""</f>
      </c>
      <c r="V584">
        <f>[1]发票导入!V584&amp;""</f>
      </c>
      <c r="W584">
        <f>[1]发票导入!W584&amp;""</f>
      </c>
      <c r="Y584">
        <f>[1]发票导入!Y584&amp;""</f>
      </c>
      <c r="AA584">
        <f>[1]发票导入!AA584&amp;""</f>
      </c>
      <c r="AB584">
        <f>[1]发票导入!AB584</f>
        <v>0</v>
      </c>
      <c r="AC584">
        <f>[1]发票导入!AC584</f>
        <v>0</v>
      </c>
      <c r="AE584" s="22">
        <f t="shared" si="0"/>
      </c>
      <c r="AI584">
        <f>[1]发票导入!AI584&amp;""</f>
      </c>
      <c r="AJ584">
        <f>[1]发票导入!AJ584&amp;""</f>
      </c>
      <c r="AK584">
        <f>[1]发票导入!AK584</f>
        <v>0</v>
      </c>
      <c r="AL584">
        <f>[1]发票导入!AL584</f>
        <v>0</v>
      </c>
      <c r="AM584">
        <f>[1]发票导入!AM584</f>
        <v>0</v>
      </c>
      <c r="AN584" s="22">
        <f t="shared" si="1"/>
        <v>0</v>
      </c>
      <c r="AO584" s="22">
        <f t="shared" si="2"/>
        <v>0</v>
      </c>
    </row>
    <row r="585">
      <c r="C585">
        <f>[1]发票导入!C585&amp;""</f>
      </c>
      <c r="D585">
        <f>[1]发票导入!D585&amp;""</f>
      </c>
      <c r="O585">
        <f>[1]发票导入!O585&amp;""</f>
      </c>
      <c r="T585">
        <f>[1]发票导入!T585</f>
      </c>
      <c r="U585">
        <f>[1]发票导入!U585&amp;""</f>
      </c>
      <c r="V585">
        <f>[1]发票导入!V585&amp;""</f>
      </c>
      <c r="W585">
        <f>[1]发票导入!W585&amp;""</f>
      </c>
      <c r="Y585">
        <f>[1]发票导入!Y585&amp;""</f>
      </c>
      <c r="AA585">
        <f>[1]发票导入!AA585&amp;""</f>
      </c>
      <c r="AB585">
        <f>[1]发票导入!AB585</f>
        <v>0</v>
      </c>
      <c r="AC585">
        <f>[1]发票导入!AC585</f>
        <v>0</v>
      </c>
      <c r="AE585" s="22">
        <f t="shared" si="0"/>
      </c>
      <c r="AI585">
        <f>[1]发票导入!AI585&amp;""</f>
      </c>
      <c r="AJ585">
        <f>[1]发票导入!AJ585&amp;""</f>
      </c>
      <c r="AK585">
        <f>[1]发票导入!AK585</f>
        <v>0</v>
      </c>
      <c r="AL585">
        <f>[1]发票导入!AL585</f>
        <v>0</v>
      </c>
      <c r="AM585">
        <f>[1]发票导入!AM585</f>
        <v>0</v>
      </c>
      <c r="AN585" s="22">
        <f t="shared" si="1"/>
        <v>0</v>
      </c>
      <c r="AO585" s="22">
        <f t="shared" si="2"/>
        <v>0</v>
      </c>
    </row>
    <row r="586">
      <c r="C586">
        <f>[1]发票导入!C586&amp;""</f>
      </c>
      <c r="D586">
        <f>[1]发票导入!D586&amp;""</f>
      </c>
      <c r="O586">
        <f>[1]发票导入!O586&amp;""</f>
      </c>
      <c r="T586">
        <f>[1]发票导入!T586</f>
      </c>
      <c r="U586">
        <f>[1]发票导入!U586&amp;""</f>
      </c>
      <c r="V586">
        <f>[1]发票导入!V586&amp;""</f>
      </c>
      <c r="W586">
        <f>[1]发票导入!W586&amp;""</f>
      </c>
      <c r="Y586">
        <f>[1]发票导入!Y586&amp;""</f>
      </c>
      <c r="AA586">
        <f>[1]发票导入!AA586&amp;""</f>
      </c>
      <c r="AB586">
        <f>[1]发票导入!AB586</f>
        <v>0</v>
      </c>
      <c r="AC586">
        <f>[1]发票导入!AC586</f>
        <v>0</v>
      </c>
      <c r="AE586" s="22">
        <f t="shared" si="0"/>
      </c>
      <c r="AI586">
        <f>[1]发票导入!AI586&amp;""</f>
      </c>
      <c r="AJ586">
        <f>[1]发票导入!AJ586&amp;""</f>
      </c>
      <c r="AK586">
        <f>[1]发票导入!AK586</f>
        <v>0</v>
      </c>
      <c r="AL586">
        <f>[1]发票导入!AL586</f>
        <v>0</v>
      </c>
      <c r="AM586">
        <f>[1]发票导入!AM586</f>
        <v>0</v>
      </c>
      <c r="AN586" s="22">
        <f t="shared" si="1"/>
        <v>0</v>
      </c>
      <c r="AO586" s="22">
        <f t="shared" si="2"/>
        <v>0</v>
      </c>
    </row>
    <row r="587">
      <c r="C587">
        <f>[1]发票导入!C587&amp;""</f>
      </c>
      <c r="D587">
        <f>[1]发票导入!D587&amp;""</f>
      </c>
      <c r="O587">
        <f>[1]发票导入!O587&amp;""</f>
      </c>
      <c r="T587">
        <f>[1]发票导入!T587</f>
      </c>
      <c r="U587">
        <f>[1]发票导入!U587&amp;""</f>
      </c>
      <c r="V587">
        <f>[1]发票导入!V587&amp;""</f>
      </c>
      <c r="W587">
        <f>[1]发票导入!W587&amp;""</f>
      </c>
      <c r="Y587">
        <f>[1]发票导入!Y587&amp;""</f>
      </c>
      <c r="AA587">
        <f>[1]发票导入!AA587&amp;""</f>
      </c>
      <c r="AB587">
        <f>[1]发票导入!AB587</f>
        <v>0</v>
      </c>
      <c r="AC587">
        <f>[1]发票导入!AC587</f>
        <v>0</v>
      </c>
      <c r="AE587" s="22">
        <f t="shared" si="0"/>
      </c>
      <c r="AI587">
        <f>[1]发票导入!AI587&amp;""</f>
      </c>
      <c r="AJ587">
        <f>[1]发票导入!AJ587&amp;""</f>
      </c>
      <c r="AK587">
        <f>[1]发票导入!AK587</f>
        <v>0</v>
      </c>
      <c r="AL587">
        <f>[1]发票导入!AL587</f>
        <v>0</v>
      </c>
      <c r="AM587">
        <f>[1]发票导入!AM587</f>
        <v>0</v>
      </c>
      <c r="AN587" s="22">
        <f t="shared" si="1"/>
        <v>0</v>
      </c>
      <c r="AO587" s="22">
        <f t="shared" si="2"/>
        <v>0</v>
      </c>
    </row>
    <row r="588">
      <c r="C588">
        <f>[1]发票导入!C588&amp;""</f>
      </c>
      <c r="D588">
        <f>[1]发票导入!D588&amp;""</f>
      </c>
      <c r="O588">
        <f>[1]发票导入!O588&amp;""</f>
      </c>
      <c r="T588">
        <f>[1]发票导入!T588</f>
      </c>
      <c r="U588">
        <f>[1]发票导入!U588&amp;""</f>
      </c>
      <c r="V588">
        <f>[1]发票导入!V588&amp;""</f>
      </c>
      <c r="W588">
        <f>[1]发票导入!W588&amp;""</f>
      </c>
      <c r="Y588">
        <f>[1]发票导入!Y588&amp;""</f>
      </c>
      <c r="AA588">
        <f>[1]发票导入!AA588&amp;""</f>
      </c>
      <c r="AB588">
        <f>[1]发票导入!AB588</f>
        <v>0</v>
      </c>
      <c r="AC588">
        <f>[1]发票导入!AC588</f>
        <v>0</v>
      </c>
      <c r="AE588" s="22">
        <f t="shared" si="0"/>
      </c>
      <c r="AI588">
        <f>[1]发票导入!AI588&amp;""</f>
      </c>
      <c r="AJ588">
        <f>[1]发票导入!AJ588&amp;""</f>
      </c>
      <c r="AK588">
        <f>[1]发票导入!AK588</f>
        <v>0</v>
      </c>
      <c r="AL588">
        <f>[1]发票导入!AL588</f>
        <v>0</v>
      </c>
      <c r="AM588">
        <f>[1]发票导入!AM588</f>
        <v>0</v>
      </c>
      <c r="AN588" s="22">
        <f t="shared" si="1"/>
        <v>0</v>
      </c>
      <c r="AO588" s="22">
        <f t="shared" si="2"/>
        <v>0</v>
      </c>
    </row>
    <row r="589">
      <c r="C589">
        <f>[1]发票导入!C589&amp;""</f>
      </c>
      <c r="D589">
        <f>[1]发票导入!D589&amp;""</f>
      </c>
      <c r="O589">
        <f>[1]发票导入!O589&amp;""</f>
      </c>
      <c r="T589">
        <f>[1]发票导入!T589</f>
      </c>
      <c r="U589">
        <f>[1]发票导入!U589&amp;""</f>
      </c>
      <c r="V589">
        <f>[1]发票导入!V589&amp;""</f>
      </c>
      <c r="W589">
        <f>[1]发票导入!W589&amp;""</f>
      </c>
      <c r="Y589">
        <f>[1]发票导入!Y589&amp;""</f>
      </c>
      <c r="AA589">
        <f>[1]发票导入!AA589&amp;""</f>
      </c>
      <c r="AB589">
        <f>[1]发票导入!AB589</f>
        <v>0</v>
      </c>
      <c r="AC589">
        <f>[1]发票导入!AC589</f>
        <v>0</v>
      </c>
      <c r="AE589" s="22">
        <f t="shared" si="0"/>
      </c>
      <c r="AI589">
        <f>[1]发票导入!AI589&amp;""</f>
      </c>
      <c r="AJ589">
        <f>[1]发票导入!AJ589&amp;""</f>
      </c>
      <c r="AK589">
        <f>[1]发票导入!AK589</f>
        <v>0</v>
      </c>
      <c r="AL589">
        <f>[1]发票导入!AL589</f>
        <v>0</v>
      </c>
      <c r="AM589">
        <f>[1]发票导入!AM589</f>
        <v>0</v>
      </c>
      <c r="AN589" s="22">
        <f t="shared" si="1"/>
        <v>0</v>
      </c>
      <c r="AO589" s="22">
        <f t="shared" si="2"/>
        <v>0</v>
      </c>
    </row>
    <row r="590">
      <c r="C590">
        <f>[1]发票导入!C590&amp;""</f>
      </c>
      <c r="D590">
        <f>[1]发票导入!D590&amp;""</f>
      </c>
      <c r="O590">
        <f>[1]发票导入!O590&amp;""</f>
      </c>
      <c r="T590">
        <f>[1]发票导入!T590</f>
      </c>
      <c r="U590">
        <f>[1]发票导入!U590&amp;""</f>
      </c>
      <c r="V590">
        <f>[1]发票导入!V590&amp;""</f>
      </c>
      <c r="W590">
        <f>[1]发票导入!W590&amp;""</f>
      </c>
      <c r="Y590">
        <f>[1]发票导入!Y590&amp;""</f>
      </c>
      <c r="AA590">
        <f>[1]发票导入!AA590&amp;""</f>
      </c>
      <c r="AB590">
        <f>[1]发票导入!AB590</f>
        <v>0</v>
      </c>
      <c r="AC590">
        <f>[1]发票导入!AC590</f>
        <v>0</v>
      </c>
      <c r="AE590" s="22">
        <f t="shared" si="0"/>
      </c>
      <c r="AI590">
        <f>[1]发票导入!AI590&amp;""</f>
      </c>
      <c r="AJ590">
        <f>[1]发票导入!AJ590&amp;""</f>
      </c>
      <c r="AK590">
        <f>[1]发票导入!AK590</f>
        <v>0</v>
      </c>
      <c r="AL590">
        <f>[1]发票导入!AL590</f>
        <v>0</v>
      </c>
      <c r="AM590">
        <f>[1]发票导入!AM590</f>
        <v>0</v>
      </c>
      <c r="AN590" s="22">
        <f t="shared" si="1"/>
        <v>0</v>
      </c>
      <c r="AO590" s="22">
        <f t="shared" si="2"/>
        <v>0</v>
      </c>
    </row>
    <row r="591">
      <c r="C591">
        <f>[1]发票导入!C591&amp;""</f>
      </c>
      <c r="D591">
        <f>[1]发票导入!D591&amp;""</f>
      </c>
      <c r="O591">
        <f>[1]发票导入!O591&amp;""</f>
      </c>
      <c r="T591">
        <f>[1]发票导入!T591</f>
      </c>
      <c r="U591">
        <f>[1]发票导入!U591&amp;""</f>
      </c>
      <c r="V591">
        <f>[1]发票导入!V591&amp;""</f>
      </c>
      <c r="W591">
        <f>[1]发票导入!W591&amp;""</f>
      </c>
      <c r="Y591">
        <f>[1]发票导入!Y591&amp;""</f>
      </c>
      <c r="AA591">
        <f>[1]发票导入!AA591&amp;""</f>
      </c>
      <c r="AB591">
        <f>[1]发票导入!AB591</f>
        <v>0</v>
      </c>
      <c r="AC591">
        <f>[1]发票导入!AC591</f>
        <v>0</v>
      </c>
      <c r="AE591" s="22">
        <f t="shared" si="0"/>
      </c>
      <c r="AI591">
        <f>[1]发票导入!AI591&amp;""</f>
      </c>
      <c r="AJ591">
        <f>[1]发票导入!AJ591&amp;""</f>
      </c>
      <c r="AK591">
        <f>[1]发票导入!AK591</f>
        <v>0</v>
      </c>
      <c r="AL591">
        <f>[1]发票导入!AL591</f>
        <v>0</v>
      </c>
      <c r="AM591">
        <f>[1]发票导入!AM591</f>
        <v>0</v>
      </c>
      <c r="AN591" s="22">
        <f t="shared" si="1"/>
        <v>0</v>
      </c>
      <c r="AO591" s="22">
        <f t="shared" si="2"/>
        <v>0</v>
      </c>
    </row>
    <row r="592">
      <c r="C592">
        <f>[1]发票导入!C592&amp;""</f>
      </c>
      <c r="D592">
        <f>[1]发票导入!D592&amp;""</f>
      </c>
      <c r="O592">
        <f>[1]发票导入!O592&amp;""</f>
      </c>
      <c r="T592">
        <f>[1]发票导入!T592</f>
      </c>
      <c r="U592">
        <f>[1]发票导入!U592&amp;""</f>
      </c>
      <c r="V592">
        <f>[1]发票导入!V592&amp;""</f>
      </c>
      <c r="W592">
        <f>[1]发票导入!W592&amp;""</f>
      </c>
      <c r="Y592">
        <f>[1]发票导入!Y592&amp;""</f>
      </c>
      <c r="AA592">
        <f>[1]发票导入!AA592&amp;""</f>
      </c>
      <c r="AB592">
        <f>[1]发票导入!AB592</f>
        <v>0</v>
      </c>
      <c r="AC592">
        <f>[1]发票导入!AC592</f>
        <v>0</v>
      </c>
      <c r="AE592" s="22">
        <f t="shared" si="0"/>
      </c>
      <c r="AI592">
        <f>[1]发票导入!AI592&amp;""</f>
      </c>
      <c r="AJ592">
        <f>[1]发票导入!AJ592&amp;""</f>
      </c>
      <c r="AK592">
        <f>[1]发票导入!AK592</f>
        <v>0</v>
      </c>
      <c r="AL592">
        <f>[1]发票导入!AL592</f>
        <v>0</v>
      </c>
      <c r="AM592">
        <f>[1]发票导入!AM592</f>
        <v>0</v>
      </c>
      <c r="AN592" s="22">
        <f t="shared" si="1"/>
        <v>0</v>
      </c>
      <c r="AO592" s="22">
        <f t="shared" si="2"/>
        <v>0</v>
      </c>
    </row>
    <row r="593">
      <c r="C593">
        <f>[1]发票导入!C593&amp;""</f>
      </c>
      <c r="D593">
        <f>[1]发票导入!D593&amp;""</f>
      </c>
      <c r="O593">
        <f>[1]发票导入!O593&amp;""</f>
      </c>
      <c r="T593">
        <f>[1]发票导入!T593</f>
      </c>
      <c r="U593">
        <f>[1]发票导入!U593&amp;""</f>
      </c>
      <c r="V593">
        <f>[1]发票导入!V593&amp;""</f>
      </c>
      <c r="W593">
        <f>[1]发票导入!W593&amp;""</f>
      </c>
      <c r="Y593">
        <f>[1]发票导入!Y593&amp;""</f>
      </c>
      <c r="AA593">
        <f>[1]发票导入!AA593&amp;""</f>
      </c>
      <c r="AB593">
        <f>[1]发票导入!AB593</f>
        <v>0</v>
      </c>
      <c r="AC593">
        <f>[1]发票导入!AC593</f>
        <v>0</v>
      </c>
      <c r="AE593" s="22">
        <f t="shared" si="0"/>
      </c>
      <c r="AI593">
        <f>[1]发票导入!AI593&amp;""</f>
      </c>
      <c r="AJ593">
        <f>[1]发票导入!AJ593&amp;""</f>
      </c>
      <c r="AK593">
        <f>[1]发票导入!AK593</f>
        <v>0</v>
      </c>
      <c r="AL593">
        <f>[1]发票导入!AL593</f>
        <v>0</v>
      </c>
      <c r="AM593">
        <f>[1]发票导入!AM593</f>
        <v>0</v>
      </c>
      <c r="AN593" s="22">
        <f t="shared" si="1"/>
        <v>0</v>
      </c>
      <c r="AO593" s="22">
        <f t="shared" si="2"/>
        <v>0</v>
      </c>
    </row>
    <row r="594">
      <c r="C594">
        <f>[1]发票导入!C594&amp;""</f>
      </c>
      <c r="D594">
        <f>[1]发票导入!D594&amp;""</f>
      </c>
      <c r="O594">
        <f>[1]发票导入!O594&amp;""</f>
      </c>
      <c r="T594">
        <f>[1]发票导入!T594</f>
      </c>
      <c r="U594">
        <f>[1]发票导入!U594&amp;""</f>
      </c>
      <c r="V594">
        <f>[1]发票导入!V594&amp;""</f>
      </c>
      <c r="W594">
        <f>[1]发票导入!W594&amp;""</f>
      </c>
      <c r="Y594">
        <f>[1]发票导入!Y594&amp;""</f>
      </c>
      <c r="AA594">
        <f>[1]发票导入!AA594&amp;""</f>
      </c>
      <c r="AB594">
        <f>[1]发票导入!AB594</f>
        <v>0</v>
      </c>
      <c r="AC594">
        <f>[1]发票导入!AC594</f>
        <v>0</v>
      </c>
      <c r="AE594" s="22">
        <f t="shared" si="0"/>
      </c>
      <c r="AI594">
        <f>[1]发票导入!AI594&amp;""</f>
      </c>
      <c r="AJ594">
        <f>[1]发票导入!AJ594&amp;""</f>
      </c>
      <c r="AK594">
        <f>[1]发票导入!AK594</f>
        <v>0</v>
      </c>
      <c r="AL594">
        <f>[1]发票导入!AL594</f>
        <v>0</v>
      </c>
      <c r="AM594">
        <f>[1]发票导入!AM594</f>
        <v>0</v>
      </c>
      <c r="AN594" s="22">
        <f t="shared" si="1"/>
        <v>0</v>
      </c>
      <c r="AO594" s="22">
        <f t="shared" si="2"/>
        <v>0</v>
      </c>
    </row>
    <row r="595">
      <c r="C595">
        <f>[1]发票导入!C595&amp;""</f>
      </c>
      <c r="D595">
        <f>[1]发票导入!D595&amp;""</f>
      </c>
      <c r="O595">
        <f>[1]发票导入!O595&amp;""</f>
      </c>
      <c r="T595">
        <f>[1]发票导入!T595</f>
      </c>
      <c r="U595">
        <f>[1]发票导入!U595&amp;""</f>
      </c>
      <c r="V595">
        <f>[1]发票导入!V595&amp;""</f>
      </c>
      <c r="W595">
        <f>[1]发票导入!W595&amp;""</f>
      </c>
      <c r="Y595">
        <f>[1]发票导入!Y595&amp;""</f>
      </c>
      <c r="AA595">
        <f>[1]发票导入!AA595&amp;""</f>
      </c>
      <c r="AB595">
        <f>[1]发票导入!AB595</f>
        <v>0</v>
      </c>
      <c r="AC595">
        <f>[1]发票导入!AC595</f>
        <v>0</v>
      </c>
      <c r="AE595" s="22">
        <f t="shared" si="0"/>
      </c>
      <c r="AI595">
        <f>[1]发票导入!AI595&amp;""</f>
      </c>
      <c r="AJ595">
        <f>[1]发票导入!AJ595&amp;""</f>
      </c>
      <c r="AK595">
        <f>[1]发票导入!AK595</f>
        <v>0</v>
      </c>
      <c r="AL595">
        <f>[1]发票导入!AL595</f>
        <v>0</v>
      </c>
      <c r="AM595">
        <f>[1]发票导入!AM595</f>
        <v>0</v>
      </c>
      <c r="AN595" s="22">
        <f t="shared" si="1"/>
        <v>0</v>
      </c>
      <c r="AO595" s="22">
        <f t="shared" si="2"/>
        <v>0</v>
      </c>
    </row>
    <row r="596">
      <c r="C596">
        <f>[1]发票导入!C596&amp;""</f>
      </c>
      <c r="D596">
        <f>[1]发票导入!D596&amp;""</f>
      </c>
      <c r="O596">
        <f>[1]发票导入!O596&amp;""</f>
      </c>
      <c r="T596">
        <f>[1]发票导入!T596</f>
      </c>
      <c r="U596">
        <f>[1]发票导入!U596&amp;""</f>
      </c>
      <c r="V596">
        <f>[1]发票导入!V596&amp;""</f>
      </c>
      <c r="W596">
        <f>[1]发票导入!W596&amp;""</f>
      </c>
      <c r="Y596">
        <f>[1]发票导入!Y596&amp;""</f>
      </c>
      <c r="AA596">
        <f>[1]发票导入!AA596&amp;""</f>
      </c>
      <c r="AB596">
        <f>[1]发票导入!AB596</f>
        <v>0</v>
      </c>
      <c r="AC596">
        <f>[1]发票导入!AC596</f>
        <v>0</v>
      </c>
      <c r="AE596" s="22">
        <f t="shared" si="0"/>
      </c>
      <c r="AI596">
        <f>[1]发票导入!AI596&amp;""</f>
      </c>
      <c r="AJ596">
        <f>[1]发票导入!AJ596&amp;""</f>
      </c>
      <c r="AK596">
        <f>[1]发票导入!AK596</f>
        <v>0</v>
      </c>
      <c r="AL596">
        <f>[1]发票导入!AL596</f>
        <v>0</v>
      </c>
      <c r="AM596">
        <f>[1]发票导入!AM596</f>
        <v>0</v>
      </c>
      <c r="AN596" s="22">
        <f t="shared" si="1"/>
        <v>0</v>
      </c>
      <c r="AO596" s="22">
        <f t="shared" si="2"/>
        <v>0</v>
      </c>
    </row>
    <row r="597">
      <c r="C597">
        <f>[1]发票导入!C597&amp;""</f>
      </c>
      <c r="D597">
        <f>[1]发票导入!D597&amp;""</f>
      </c>
      <c r="O597">
        <f>[1]发票导入!O597&amp;""</f>
      </c>
      <c r="T597">
        <f>[1]发票导入!T597</f>
      </c>
      <c r="U597">
        <f>[1]发票导入!U597&amp;""</f>
      </c>
      <c r="V597">
        <f>[1]发票导入!V597&amp;""</f>
      </c>
      <c r="W597">
        <f>[1]发票导入!W597&amp;""</f>
      </c>
      <c r="Y597">
        <f>[1]发票导入!Y597&amp;""</f>
      </c>
      <c r="AA597">
        <f>[1]发票导入!AA597&amp;""</f>
      </c>
      <c r="AB597">
        <f>[1]发票导入!AB597</f>
        <v>0</v>
      </c>
      <c r="AC597">
        <f>[1]发票导入!AC597</f>
        <v>0</v>
      </c>
      <c r="AE597" s="22">
        <f t="shared" si="0"/>
      </c>
      <c r="AI597">
        <f>[1]发票导入!AI597&amp;""</f>
      </c>
      <c r="AJ597">
        <f>[1]发票导入!AJ597&amp;""</f>
      </c>
      <c r="AK597">
        <f>[1]发票导入!AK597</f>
        <v>0</v>
      </c>
      <c r="AL597">
        <f>[1]发票导入!AL597</f>
        <v>0</v>
      </c>
      <c r="AM597">
        <f>[1]发票导入!AM597</f>
        <v>0</v>
      </c>
      <c r="AN597" s="22">
        <f t="shared" si="1"/>
        <v>0</v>
      </c>
      <c r="AO597" s="22">
        <f t="shared" si="2"/>
        <v>0</v>
      </c>
    </row>
    <row r="598">
      <c r="C598">
        <f>[1]发票导入!C598&amp;""</f>
      </c>
      <c r="D598">
        <f>[1]发票导入!D598&amp;""</f>
      </c>
      <c r="O598">
        <f>[1]发票导入!O598&amp;""</f>
      </c>
      <c r="T598">
        <f>[1]发票导入!T598</f>
      </c>
      <c r="U598">
        <f>[1]发票导入!U598&amp;""</f>
      </c>
      <c r="V598">
        <f>[1]发票导入!V598&amp;""</f>
      </c>
      <c r="W598">
        <f>[1]发票导入!W598&amp;""</f>
      </c>
      <c r="Y598">
        <f>[1]发票导入!Y598&amp;""</f>
      </c>
      <c r="AA598">
        <f>[1]发票导入!AA598&amp;""</f>
      </c>
      <c r="AB598">
        <f>[1]发票导入!AB598</f>
        <v>0</v>
      </c>
      <c r="AC598">
        <f>[1]发票导入!AC598</f>
        <v>0</v>
      </c>
      <c r="AE598" s="22">
        <f t="shared" si="0"/>
      </c>
      <c r="AI598">
        <f>[1]发票导入!AI598&amp;""</f>
      </c>
      <c r="AJ598">
        <f>[1]发票导入!AJ598&amp;""</f>
      </c>
      <c r="AK598">
        <f>[1]发票导入!AK598</f>
        <v>0</v>
      </c>
      <c r="AL598">
        <f>[1]发票导入!AL598</f>
        <v>0</v>
      </c>
      <c r="AM598">
        <f>[1]发票导入!AM598</f>
        <v>0</v>
      </c>
      <c r="AN598" s="22">
        <f t="shared" si="1"/>
        <v>0</v>
      </c>
      <c r="AO598" s="22">
        <f t="shared" si="2"/>
        <v>0</v>
      </c>
    </row>
    <row r="599">
      <c r="C599">
        <f>[1]发票导入!C599&amp;""</f>
      </c>
      <c r="D599">
        <f>[1]发票导入!D599&amp;""</f>
      </c>
      <c r="O599">
        <f>[1]发票导入!O599&amp;""</f>
      </c>
      <c r="T599">
        <f>[1]发票导入!T599</f>
      </c>
      <c r="U599">
        <f>[1]发票导入!U599&amp;""</f>
      </c>
      <c r="V599">
        <f>[1]发票导入!V599&amp;""</f>
      </c>
      <c r="W599">
        <f>[1]发票导入!W599&amp;""</f>
      </c>
      <c r="Y599">
        <f>[1]发票导入!Y599&amp;""</f>
      </c>
      <c r="AA599">
        <f>[1]发票导入!AA599&amp;""</f>
      </c>
      <c r="AB599">
        <f>[1]发票导入!AB599</f>
        <v>0</v>
      </c>
      <c r="AC599">
        <f>[1]发票导入!AC599</f>
        <v>0</v>
      </c>
      <c r="AE599" s="22">
        <f t="shared" si="0"/>
      </c>
      <c r="AI599">
        <f>[1]发票导入!AI599&amp;""</f>
      </c>
      <c r="AJ599">
        <f>[1]发票导入!AJ599&amp;""</f>
      </c>
      <c r="AK599">
        <f>[1]发票导入!AK599</f>
        <v>0</v>
      </c>
      <c r="AL599">
        <f>[1]发票导入!AL599</f>
        <v>0</v>
      </c>
      <c r="AM599">
        <f>[1]发票导入!AM599</f>
        <v>0</v>
      </c>
      <c r="AN599" s="22">
        <f t="shared" si="1"/>
        <v>0</v>
      </c>
      <c r="AO599" s="22">
        <f t="shared" si="2"/>
        <v>0</v>
      </c>
    </row>
    <row r="600">
      <c r="C600">
        <f>[1]发票导入!C600&amp;""</f>
      </c>
      <c r="D600">
        <f>[1]发票导入!D600&amp;""</f>
      </c>
      <c r="O600">
        <f>[1]发票导入!O600&amp;""</f>
      </c>
      <c r="T600">
        <f>[1]发票导入!T600</f>
      </c>
      <c r="U600">
        <f>[1]发票导入!U600&amp;""</f>
      </c>
      <c r="V600">
        <f>[1]发票导入!V600&amp;""</f>
      </c>
      <c r="W600">
        <f>[1]发票导入!W600&amp;""</f>
      </c>
      <c r="Y600">
        <f>[1]发票导入!Y600&amp;""</f>
      </c>
      <c r="AA600">
        <f>[1]发票导入!AA600&amp;""</f>
      </c>
      <c r="AB600">
        <f>[1]发票导入!AB600</f>
        <v>0</v>
      </c>
      <c r="AC600">
        <f>[1]发票导入!AC600</f>
        <v>0</v>
      </c>
      <c r="AE600" s="22">
        <f t="shared" si="0"/>
      </c>
      <c r="AI600">
        <f>[1]发票导入!AI600&amp;""</f>
      </c>
      <c r="AJ600">
        <f>[1]发票导入!AJ600&amp;""</f>
      </c>
      <c r="AK600">
        <f>[1]发票导入!AK600</f>
        <v>0</v>
      </c>
      <c r="AL600">
        <f>[1]发票导入!AL600</f>
        <v>0</v>
      </c>
      <c r="AM600">
        <f>[1]发票导入!AM600</f>
        <v>0</v>
      </c>
      <c r="AN600" s="22">
        <f t="shared" si="1"/>
        <v>0</v>
      </c>
      <c r="AO600" s="22">
        <f t="shared" si="2"/>
        <v>0</v>
      </c>
    </row>
    <row r="601">
      <c r="C601">
        <f>[1]发票导入!C601&amp;""</f>
      </c>
      <c r="D601">
        <f>[1]发票导入!D601&amp;""</f>
      </c>
      <c r="O601">
        <f>[1]发票导入!O601&amp;""</f>
      </c>
      <c r="T601">
        <f>[1]发票导入!T601</f>
      </c>
      <c r="U601">
        <f>[1]发票导入!U601&amp;""</f>
      </c>
      <c r="V601">
        <f>[1]发票导入!V601&amp;""</f>
      </c>
      <c r="W601">
        <f>[1]发票导入!W601&amp;""</f>
      </c>
      <c r="Y601">
        <f>[1]发票导入!Y601&amp;""</f>
      </c>
      <c r="AA601">
        <f>[1]发票导入!AA601&amp;""</f>
      </c>
      <c r="AB601">
        <f>[1]发票导入!AB601</f>
        <v>0</v>
      </c>
      <c r="AC601">
        <f>[1]发票导入!AC601</f>
        <v>0</v>
      </c>
      <c r="AE601" s="22">
        <f t="shared" si="0"/>
      </c>
      <c r="AI601">
        <f>[1]发票导入!AI601&amp;""</f>
      </c>
      <c r="AJ601">
        <f>[1]发票导入!AJ601&amp;""</f>
      </c>
      <c r="AK601">
        <f>[1]发票导入!AK601</f>
        <v>0</v>
      </c>
      <c r="AL601">
        <f>[1]发票导入!AL601</f>
        <v>0</v>
      </c>
      <c r="AM601">
        <f>[1]发票导入!AM601</f>
        <v>0</v>
      </c>
      <c r="AN601" s="22">
        <f t="shared" si="1"/>
        <v>0</v>
      </c>
      <c r="AO601" s="22">
        <f t="shared" si="2"/>
        <v>0</v>
      </c>
    </row>
    <row r="602">
      <c r="C602">
        <f>[1]发票导入!C602&amp;""</f>
      </c>
      <c r="D602">
        <f>[1]发票导入!D602&amp;""</f>
      </c>
      <c r="O602">
        <f>[1]发票导入!O602&amp;""</f>
      </c>
      <c r="T602">
        <f>[1]发票导入!T602</f>
      </c>
      <c r="U602">
        <f>[1]发票导入!U602&amp;""</f>
      </c>
      <c r="V602">
        <f>[1]发票导入!V602&amp;""</f>
      </c>
      <c r="W602">
        <f>[1]发票导入!W602&amp;""</f>
      </c>
      <c r="Y602">
        <f>[1]发票导入!Y602&amp;""</f>
      </c>
      <c r="AA602">
        <f>[1]发票导入!AA602&amp;""</f>
      </c>
      <c r="AB602">
        <f>[1]发票导入!AB602</f>
        <v>0</v>
      </c>
      <c r="AC602">
        <f>[1]发票导入!AC602</f>
        <v>0</v>
      </c>
      <c r="AE602" s="22">
        <f t="shared" si="0"/>
      </c>
      <c r="AI602">
        <f>[1]发票导入!AI602&amp;""</f>
      </c>
      <c r="AJ602">
        <f>[1]发票导入!AJ602&amp;""</f>
      </c>
      <c r="AK602">
        <f>[1]发票导入!AK602</f>
        <v>0</v>
      </c>
      <c r="AL602">
        <f>[1]发票导入!AL602</f>
        <v>0</v>
      </c>
      <c r="AM602">
        <f>[1]发票导入!AM602</f>
        <v>0</v>
      </c>
      <c r="AN602" s="22">
        <f t="shared" si="1"/>
        <v>0</v>
      </c>
      <c r="AO602" s="22">
        <f t="shared" si="2"/>
        <v>0</v>
      </c>
    </row>
    <row r="603">
      <c r="C603">
        <f>[1]发票导入!C603&amp;""</f>
      </c>
      <c r="D603">
        <f>[1]发票导入!D603&amp;""</f>
      </c>
      <c r="O603">
        <f>[1]发票导入!O603&amp;""</f>
      </c>
      <c r="T603">
        <f>[1]发票导入!T603</f>
      </c>
      <c r="U603">
        <f>[1]发票导入!U603&amp;""</f>
      </c>
      <c r="V603">
        <f>[1]发票导入!V603&amp;""</f>
      </c>
      <c r="W603">
        <f>[1]发票导入!W603&amp;""</f>
      </c>
      <c r="Y603">
        <f>[1]发票导入!Y603&amp;""</f>
      </c>
      <c r="AA603">
        <f>[1]发票导入!AA603&amp;""</f>
      </c>
      <c r="AB603">
        <f>[1]发票导入!AB603</f>
        <v>0</v>
      </c>
      <c r="AC603">
        <f>[1]发票导入!AC603</f>
        <v>0</v>
      </c>
      <c r="AE603" s="22">
        <f t="shared" si="0"/>
      </c>
      <c r="AI603">
        <f>[1]发票导入!AI603&amp;""</f>
      </c>
      <c r="AJ603">
        <f>[1]发票导入!AJ603&amp;""</f>
      </c>
      <c r="AK603">
        <f>[1]发票导入!AK603</f>
        <v>0</v>
      </c>
      <c r="AL603">
        <f>[1]发票导入!AL603</f>
        <v>0</v>
      </c>
      <c r="AM603">
        <f>[1]发票导入!AM603</f>
        <v>0</v>
      </c>
      <c r="AN603" s="22">
        <f t="shared" si="1"/>
        <v>0</v>
      </c>
      <c r="AO603" s="22">
        <f t="shared" si="2"/>
        <v>0</v>
      </c>
    </row>
    <row r="604">
      <c r="C604">
        <f>[1]发票导入!C604&amp;""</f>
      </c>
      <c r="D604">
        <f>[1]发票导入!D604&amp;""</f>
      </c>
      <c r="O604">
        <f>[1]发票导入!O604&amp;""</f>
      </c>
      <c r="T604">
        <f>[1]发票导入!T604</f>
      </c>
      <c r="U604">
        <f>[1]发票导入!U604&amp;""</f>
      </c>
      <c r="V604">
        <f>[1]发票导入!V604&amp;""</f>
      </c>
      <c r="W604">
        <f>[1]发票导入!W604&amp;""</f>
      </c>
      <c r="Y604">
        <f>[1]发票导入!Y604&amp;""</f>
      </c>
      <c r="AA604">
        <f>[1]发票导入!AA604&amp;""</f>
      </c>
      <c r="AB604">
        <f>[1]发票导入!AB604</f>
        <v>0</v>
      </c>
      <c r="AC604">
        <f>[1]发票导入!AC604</f>
        <v>0</v>
      </c>
      <c r="AE604" s="22">
        <f t="shared" si="0"/>
      </c>
      <c r="AI604">
        <f>[1]发票导入!AI604&amp;""</f>
      </c>
      <c r="AJ604">
        <f>[1]发票导入!AJ604&amp;""</f>
      </c>
      <c r="AK604">
        <f>[1]发票导入!AK604</f>
        <v>0</v>
      </c>
      <c r="AL604">
        <f>[1]发票导入!AL604</f>
        <v>0</v>
      </c>
      <c r="AM604">
        <f>[1]发票导入!AM604</f>
        <v>0</v>
      </c>
      <c r="AN604" s="22">
        <f t="shared" si="1"/>
        <v>0</v>
      </c>
      <c r="AO604" s="22">
        <f t="shared" si="2"/>
        <v>0</v>
      </c>
    </row>
    <row r="605">
      <c r="C605">
        <f>[1]发票导入!C605&amp;""</f>
      </c>
      <c r="D605">
        <f>[1]发票导入!D605&amp;""</f>
      </c>
      <c r="O605">
        <f>[1]发票导入!O605&amp;""</f>
      </c>
      <c r="T605">
        <f>[1]发票导入!T605</f>
      </c>
      <c r="U605">
        <f>[1]发票导入!U605&amp;""</f>
      </c>
      <c r="V605">
        <f>[1]发票导入!V605&amp;""</f>
      </c>
      <c r="W605">
        <f>[1]发票导入!W605&amp;""</f>
      </c>
      <c r="Y605">
        <f>[1]发票导入!Y605&amp;""</f>
      </c>
      <c r="AA605">
        <f>[1]发票导入!AA605&amp;""</f>
      </c>
      <c r="AB605">
        <f>[1]发票导入!AB605</f>
        <v>0</v>
      </c>
      <c r="AC605">
        <f>[1]发票导入!AC605</f>
        <v>0</v>
      </c>
      <c r="AE605" s="22">
        <f t="shared" si="0"/>
      </c>
      <c r="AI605">
        <f>[1]发票导入!AI605&amp;""</f>
      </c>
      <c r="AJ605">
        <f>[1]发票导入!AJ605&amp;""</f>
      </c>
      <c r="AK605">
        <f>[1]发票导入!AK605</f>
        <v>0</v>
      </c>
      <c r="AL605">
        <f>[1]发票导入!AL605</f>
        <v>0</v>
      </c>
      <c r="AM605">
        <f>[1]发票导入!AM605</f>
        <v>0</v>
      </c>
      <c r="AN605" s="22">
        <f t="shared" si="1"/>
        <v>0</v>
      </c>
      <c r="AO605" s="22">
        <f t="shared" si="2"/>
        <v>0</v>
      </c>
    </row>
    <row r="606">
      <c r="C606">
        <f>[1]发票导入!C606&amp;""</f>
      </c>
      <c r="D606">
        <f>[1]发票导入!D606&amp;""</f>
      </c>
      <c r="O606">
        <f>[1]发票导入!O606&amp;""</f>
      </c>
      <c r="T606">
        <f>[1]发票导入!T606</f>
      </c>
      <c r="U606">
        <f>[1]发票导入!U606&amp;""</f>
      </c>
      <c r="V606">
        <f>[1]发票导入!V606&amp;""</f>
      </c>
      <c r="W606">
        <f>[1]发票导入!W606&amp;""</f>
      </c>
      <c r="Y606">
        <f>[1]发票导入!Y606&amp;""</f>
      </c>
      <c r="AA606">
        <f>[1]发票导入!AA606&amp;""</f>
      </c>
      <c r="AB606">
        <f>[1]发票导入!AB606</f>
        <v>0</v>
      </c>
      <c r="AC606">
        <f>[1]发票导入!AC606</f>
        <v>0</v>
      </c>
      <c r="AE606" s="22">
        <f t="shared" si="0"/>
      </c>
      <c r="AI606">
        <f>[1]发票导入!AI606&amp;""</f>
      </c>
      <c r="AJ606">
        <f>[1]发票导入!AJ606&amp;""</f>
      </c>
      <c r="AK606">
        <f>[1]发票导入!AK606</f>
        <v>0</v>
      </c>
      <c r="AL606">
        <f>[1]发票导入!AL606</f>
        <v>0</v>
      </c>
      <c r="AM606">
        <f>[1]发票导入!AM606</f>
        <v>0</v>
      </c>
      <c r="AN606" s="22">
        <f t="shared" si="1"/>
        <v>0</v>
      </c>
      <c r="AO606" s="22">
        <f t="shared" si="2"/>
        <v>0</v>
      </c>
    </row>
    <row r="607">
      <c r="C607">
        <f>[1]发票导入!C607&amp;""</f>
      </c>
      <c r="D607">
        <f>[1]发票导入!D607&amp;""</f>
      </c>
      <c r="O607">
        <f>[1]发票导入!O607&amp;""</f>
      </c>
      <c r="T607">
        <f>[1]发票导入!T607</f>
      </c>
      <c r="U607">
        <f>[1]发票导入!U607&amp;""</f>
      </c>
      <c r="V607">
        <f>[1]发票导入!V607&amp;""</f>
      </c>
      <c r="W607">
        <f>[1]发票导入!W607&amp;""</f>
      </c>
      <c r="Y607">
        <f>[1]发票导入!Y607&amp;""</f>
      </c>
      <c r="AA607">
        <f>[1]发票导入!AA607&amp;""</f>
      </c>
      <c r="AB607">
        <f>[1]发票导入!AB607</f>
        <v>0</v>
      </c>
      <c r="AC607">
        <f>[1]发票导入!AC607</f>
        <v>0</v>
      </c>
      <c r="AE607" s="22">
        <f t="shared" si="0"/>
      </c>
      <c r="AI607">
        <f>[1]发票导入!AI607&amp;""</f>
      </c>
      <c r="AJ607">
        <f>[1]发票导入!AJ607&amp;""</f>
      </c>
      <c r="AK607">
        <f>[1]发票导入!AK607</f>
        <v>0</v>
      </c>
      <c r="AL607">
        <f>[1]发票导入!AL607</f>
        <v>0</v>
      </c>
      <c r="AM607">
        <f>[1]发票导入!AM607</f>
        <v>0</v>
      </c>
      <c r="AN607" s="22">
        <f t="shared" si="1"/>
        <v>0</v>
      </c>
      <c r="AO607" s="22">
        <f t="shared" si="2"/>
        <v>0</v>
      </c>
    </row>
    <row r="608">
      <c r="C608">
        <f>[1]发票导入!C608&amp;""</f>
      </c>
      <c r="D608">
        <f>[1]发票导入!D608&amp;""</f>
      </c>
      <c r="O608">
        <f>[1]发票导入!O608&amp;""</f>
      </c>
      <c r="T608">
        <f>[1]发票导入!T608</f>
      </c>
      <c r="U608">
        <f>[1]发票导入!U608&amp;""</f>
      </c>
      <c r="V608">
        <f>[1]发票导入!V608&amp;""</f>
      </c>
      <c r="W608">
        <f>[1]发票导入!W608&amp;""</f>
      </c>
      <c r="Y608">
        <f>[1]发票导入!Y608&amp;""</f>
      </c>
      <c r="AA608">
        <f>[1]发票导入!AA608&amp;""</f>
      </c>
      <c r="AB608">
        <f>[1]发票导入!AB608</f>
        <v>0</v>
      </c>
      <c r="AC608">
        <f>[1]发票导入!AC608</f>
        <v>0</v>
      </c>
      <c r="AE608" s="22">
        <f t="shared" si="0"/>
      </c>
      <c r="AI608">
        <f>[1]发票导入!AI608&amp;""</f>
      </c>
      <c r="AJ608">
        <f>[1]发票导入!AJ608&amp;""</f>
      </c>
      <c r="AK608">
        <f>[1]发票导入!AK608</f>
        <v>0</v>
      </c>
      <c r="AL608">
        <f>[1]发票导入!AL608</f>
        <v>0</v>
      </c>
      <c r="AM608">
        <f>[1]发票导入!AM608</f>
        <v>0</v>
      </c>
      <c r="AN608" s="22">
        <f t="shared" si="1"/>
        <v>0</v>
      </c>
      <c r="AO608" s="22">
        <f t="shared" si="2"/>
        <v>0</v>
      </c>
    </row>
    <row r="609">
      <c r="C609">
        <f>[1]发票导入!C609&amp;""</f>
      </c>
      <c r="D609">
        <f>[1]发票导入!D609&amp;""</f>
      </c>
      <c r="O609">
        <f>[1]发票导入!O609&amp;""</f>
      </c>
      <c r="T609">
        <f>[1]发票导入!T609</f>
      </c>
      <c r="U609">
        <f>[1]发票导入!U609&amp;""</f>
      </c>
      <c r="V609">
        <f>[1]发票导入!V609&amp;""</f>
      </c>
      <c r="W609">
        <f>[1]发票导入!W609&amp;""</f>
      </c>
      <c r="Y609">
        <f>[1]发票导入!Y609&amp;""</f>
      </c>
      <c r="AA609">
        <f>[1]发票导入!AA609&amp;""</f>
      </c>
      <c r="AB609">
        <f>[1]发票导入!AB609</f>
        <v>0</v>
      </c>
      <c r="AC609">
        <f>[1]发票导入!AC609</f>
        <v>0</v>
      </c>
      <c r="AE609" s="22">
        <f t="shared" si="0"/>
      </c>
      <c r="AI609">
        <f>[1]发票导入!AI609&amp;""</f>
      </c>
      <c r="AJ609">
        <f>[1]发票导入!AJ609&amp;""</f>
      </c>
      <c r="AK609">
        <f>[1]发票导入!AK609</f>
        <v>0</v>
      </c>
      <c r="AL609">
        <f>[1]发票导入!AL609</f>
        <v>0</v>
      </c>
      <c r="AM609">
        <f>[1]发票导入!AM609</f>
        <v>0</v>
      </c>
      <c r="AN609" s="22">
        <f t="shared" si="1"/>
        <v>0</v>
      </c>
      <c r="AO609" s="22">
        <f t="shared" si="2"/>
        <v>0</v>
      </c>
    </row>
    <row r="610">
      <c r="C610">
        <f>[1]发票导入!C610&amp;""</f>
      </c>
      <c r="D610">
        <f>[1]发票导入!D610&amp;""</f>
      </c>
      <c r="O610">
        <f>[1]发票导入!O610&amp;""</f>
      </c>
      <c r="T610">
        <f>[1]发票导入!T610</f>
      </c>
      <c r="U610">
        <f>[1]发票导入!U610&amp;""</f>
      </c>
      <c r="V610">
        <f>[1]发票导入!V610&amp;""</f>
      </c>
      <c r="W610">
        <f>[1]发票导入!W610&amp;""</f>
      </c>
      <c r="Y610">
        <f>[1]发票导入!Y610&amp;""</f>
      </c>
      <c r="AA610">
        <f>[1]发票导入!AA610&amp;""</f>
      </c>
      <c r="AB610">
        <f>[1]发票导入!AB610</f>
        <v>0</v>
      </c>
      <c r="AC610">
        <f>[1]发票导入!AC610</f>
        <v>0</v>
      </c>
      <c r="AE610" s="22">
        <f t="shared" si="0"/>
      </c>
      <c r="AI610">
        <f>[1]发票导入!AI610&amp;""</f>
      </c>
      <c r="AJ610">
        <f>[1]发票导入!AJ610&amp;""</f>
      </c>
      <c r="AK610">
        <f>[1]发票导入!AK610</f>
        <v>0</v>
      </c>
      <c r="AL610">
        <f>[1]发票导入!AL610</f>
        <v>0</v>
      </c>
      <c r="AM610">
        <f>[1]发票导入!AM610</f>
        <v>0</v>
      </c>
      <c r="AN610" s="22">
        <f t="shared" si="1"/>
        <v>0</v>
      </c>
      <c r="AO610" s="22">
        <f t="shared" si="2"/>
        <v>0</v>
      </c>
    </row>
    <row r="611">
      <c r="C611">
        <f>[1]发票导入!C611&amp;""</f>
      </c>
      <c r="D611">
        <f>[1]发票导入!D611&amp;""</f>
      </c>
      <c r="O611">
        <f>[1]发票导入!O611&amp;""</f>
      </c>
      <c r="T611">
        <f>[1]发票导入!T611</f>
      </c>
      <c r="U611">
        <f>[1]发票导入!U611&amp;""</f>
      </c>
      <c r="V611">
        <f>[1]发票导入!V611&amp;""</f>
      </c>
      <c r="W611">
        <f>[1]发票导入!W611&amp;""</f>
      </c>
      <c r="Y611">
        <f>[1]发票导入!Y611&amp;""</f>
      </c>
      <c r="AA611">
        <f>[1]发票导入!AA611&amp;""</f>
      </c>
      <c r="AB611">
        <f>[1]发票导入!AB611</f>
        <v>0</v>
      </c>
      <c r="AC611">
        <f>[1]发票导入!AC611</f>
        <v>0</v>
      </c>
      <c r="AE611" s="22">
        <f t="shared" si="0"/>
      </c>
      <c r="AI611">
        <f>[1]发票导入!AI611&amp;""</f>
      </c>
      <c r="AJ611">
        <f>[1]发票导入!AJ611&amp;""</f>
      </c>
      <c r="AK611">
        <f>[1]发票导入!AK611</f>
        <v>0</v>
      </c>
      <c r="AL611">
        <f>[1]发票导入!AL611</f>
        <v>0</v>
      </c>
      <c r="AM611">
        <f>[1]发票导入!AM611</f>
        <v>0</v>
      </c>
      <c r="AN611" s="22">
        <f t="shared" si="1"/>
        <v>0</v>
      </c>
      <c r="AO611" s="22">
        <f t="shared" si="2"/>
        <v>0</v>
      </c>
    </row>
    <row r="612">
      <c r="C612">
        <f>[1]发票导入!C612&amp;""</f>
      </c>
      <c r="D612">
        <f>[1]发票导入!D612&amp;""</f>
      </c>
      <c r="O612">
        <f>[1]发票导入!O612&amp;""</f>
      </c>
      <c r="T612">
        <f>[1]发票导入!T612</f>
      </c>
      <c r="U612">
        <f>[1]发票导入!U612&amp;""</f>
      </c>
      <c r="V612">
        <f>[1]发票导入!V612&amp;""</f>
      </c>
      <c r="W612">
        <f>[1]发票导入!W612&amp;""</f>
      </c>
      <c r="Y612">
        <f>[1]发票导入!Y612&amp;""</f>
      </c>
      <c r="AA612">
        <f>[1]发票导入!AA612&amp;""</f>
      </c>
      <c r="AB612">
        <f>[1]发票导入!AB612</f>
        <v>0</v>
      </c>
      <c r="AC612">
        <f>[1]发票导入!AC612</f>
        <v>0</v>
      </c>
      <c r="AE612" s="22">
        <f t="shared" si="0"/>
      </c>
      <c r="AI612">
        <f>[1]发票导入!AI612&amp;""</f>
      </c>
      <c r="AJ612">
        <f>[1]发票导入!AJ612&amp;""</f>
      </c>
      <c r="AK612">
        <f>[1]发票导入!AK612</f>
        <v>0</v>
      </c>
      <c r="AL612">
        <f>[1]发票导入!AL612</f>
        <v>0</v>
      </c>
      <c r="AM612">
        <f>[1]发票导入!AM612</f>
        <v>0</v>
      </c>
      <c r="AN612" s="22">
        <f t="shared" si="1"/>
        <v>0</v>
      </c>
      <c r="AO612" s="22">
        <f t="shared" si="2"/>
        <v>0</v>
      </c>
    </row>
    <row r="613">
      <c r="C613">
        <f>[1]发票导入!C613&amp;""</f>
      </c>
      <c r="D613">
        <f>[1]发票导入!D613&amp;""</f>
      </c>
      <c r="O613">
        <f>[1]发票导入!O613&amp;""</f>
      </c>
      <c r="T613">
        <f>[1]发票导入!T613</f>
      </c>
      <c r="U613">
        <f>[1]发票导入!U613&amp;""</f>
      </c>
      <c r="V613">
        <f>[1]发票导入!V613&amp;""</f>
      </c>
      <c r="W613">
        <f>[1]发票导入!W613&amp;""</f>
      </c>
      <c r="Y613">
        <f>[1]发票导入!Y613&amp;""</f>
      </c>
      <c r="AA613">
        <f>[1]发票导入!AA613&amp;""</f>
      </c>
      <c r="AB613">
        <f>[1]发票导入!AB613</f>
        <v>0</v>
      </c>
      <c r="AC613">
        <f>[1]发票导入!AC613</f>
        <v>0</v>
      </c>
      <c r="AE613" s="22">
        <f t="shared" si="0"/>
      </c>
      <c r="AI613">
        <f>[1]发票导入!AI613&amp;""</f>
      </c>
      <c r="AJ613">
        <f>[1]发票导入!AJ613&amp;""</f>
      </c>
      <c r="AK613">
        <f>[1]发票导入!AK613</f>
        <v>0</v>
      </c>
      <c r="AL613">
        <f>[1]发票导入!AL613</f>
        <v>0</v>
      </c>
      <c r="AM613">
        <f>[1]发票导入!AM613</f>
        <v>0</v>
      </c>
      <c r="AN613" s="22">
        <f t="shared" si="1"/>
        <v>0</v>
      </c>
      <c r="AO613" s="22">
        <f t="shared" si="2"/>
        <v>0</v>
      </c>
    </row>
    <row r="614">
      <c r="C614">
        <f>[1]发票导入!C614&amp;""</f>
      </c>
      <c r="D614">
        <f>[1]发票导入!D614&amp;""</f>
      </c>
      <c r="O614">
        <f>[1]发票导入!O614&amp;""</f>
      </c>
      <c r="T614">
        <f>[1]发票导入!T614</f>
      </c>
      <c r="U614">
        <f>[1]发票导入!U614&amp;""</f>
      </c>
      <c r="V614">
        <f>[1]发票导入!V614&amp;""</f>
      </c>
      <c r="W614">
        <f>[1]发票导入!W614&amp;""</f>
      </c>
      <c r="Y614">
        <f>[1]发票导入!Y614&amp;""</f>
      </c>
      <c r="AA614">
        <f>[1]发票导入!AA614&amp;""</f>
      </c>
      <c r="AB614">
        <f>[1]发票导入!AB614</f>
        <v>0</v>
      </c>
      <c r="AC614">
        <f>[1]发票导入!AC614</f>
        <v>0</v>
      </c>
      <c r="AE614" s="22">
        <f t="shared" si="0"/>
      </c>
      <c r="AI614">
        <f>[1]发票导入!AI614&amp;""</f>
      </c>
      <c r="AJ614">
        <f>[1]发票导入!AJ614&amp;""</f>
      </c>
      <c r="AK614">
        <f>[1]发票导入!AK614</f>
        <v>0</v>
      </c>
      <c r="AL614">
        <f>[1]发票导入!AL614</f>
        <v>0</v>
      </c>
      <c r="AM614">
        <f>[1]发票导入!AM614</f>
        <v>0</v>
      </c>
      <c r="AN614" s="22">
        <f t="shared" si="1"/>
        <v>0</v>
      </c>
      <c r="AO614" s="22">
        <f t="shared" si="2"/>
        <v>0</v>
      </c>
    </row>
    <row r="615">
      <c r="C615">
        <f>[1]发票导入!C615&amp;""</f>
      </c>
      <c r="D615">
        <f>[1]发票导入!D615&amp;""</f>
      </c>
      <c r="O615">
        <f>[1]发票导入!O615&amp;""</f>
      </c>
      <c r="T615">
        <f>[1]发票导入!T615</f>
      </c>
      <c r="U615">
        <f>[1]发票导入!U615&amp;""</f>
      </c>
      <c r="V615">
        <f>[1]发票导入!V615&amp;""</f>
      </c>
      <c r="W615">
        <f>[1]发票导入!W615&amp;""</f>
      </c>
      <c r="Y615">
        <f>[1]发票导入!Y615&amp;""</f>
      </c>
      <c r="AA615">
        <f>[1]发票导入!AA615&amp;""</f>
      </c>
      <c r="AB615">
        <f>[1]发票导入!AB615</f>
        <v>0</v>
      </c>
      <c r="AC615">
        <f>[1]发票导入!AC615</f>
        <v>0</v>
      </c>
      <c r="AE615" s="22">
        <f t="shared" si="0"/>
      </c>
      <c r="AI615">
        <f>[1]发票导入!AI615&amp;""</f>
      </c>
      <c r="AJ615">
        <f>[1]发票导入!AJ615&amp;""</f>
      </c>
      <c r="AK615">
        <f>[1]发票导入!AK615</f>
        <v>0</v>
      </c>
      <c r="AL615">
        <f>[1]发票导入!AL615</f>
        <v>0</v>
      </c>
      <c r="AM615">
        <f>[1]发票导入!AM615</f>
        <v>0</v>
      </c>
      <c r="AN615" s="22">
        <f t="shared" si="1"/>
        <v>0</v>
      </c>
      <c r="AO615" s="22">
        <f t="shared" si="2"/>
        <v>0</v>
      </c>
    </row>
    <row r="616">
      <c r="C616">
        <f>[1]发票导入!C616&amp;""</f>
      </c>
      <c r="D616">
        <f>[1]发票导入!D616&amp;""</f>
      </c>
      <c r="O616">
        <f>[1]发票导入!O616&amp;""</f>
      </c>
      <c r="T616">
        <f>[1]发票导入!T616</f>
      </c>
      <c r="U616">
        <f>[1]发票导入!U616&amp;""</f>
      </c>
      <c r="V616">
        <f>[1]发票导入!V616&amp;""</f>
      </c>
      <c r="W616">
        <f>[1]发票导入!W616&amp;""</f>
      </c>
      <c r="Y616">
        <f>[1]发票导入!Y616&amp;""</f>
      </c>
      <c r="AA616">
        <f>[1]发票导入!AA616&amp;""</f>
      </c>
      <c r="AB616">
        <f>[1]发票导入!AB616</f>
        <v>0</v>
      </c>
      <c r="AC616">
        <f>[1]发票导入!AC616</f>
        <v>0</v>
      </c>
      <c r="AE616" s="22">
        <f t="shared" si="0"/>
      </c>
      <c r="AI616">
        <f>[1]发票导入!AI616&amp;""</f>
      </c>
      <c r="AJ616">
        <f>[1]发票导入!AJ616&amp;""</f>
      </c>
      <c r="AK616">
        <f>[1]发票导入!AK616</f>
        <v>0</v>
      </c>
      <c r="AL616">
        <f>[1]发票导入!AL616</f>
        <v>0</v>
      </c>
      <c r="AM616">
        <f>[1]发票导入!AM616</f>
        <v>0</v>
      </c>
      <c r="AN616" s="22">
        <f t="shared" si="1"/>
        <v>0</v>
      </c>
      <c r="AO616" s="22">
        <f t="shared" si="2"/>
        <v>0</v>
      </c>
    </row>
    <row r="617">
      <c r="C617">
        <f>[1]发票导入!C617&amp;""</f>
      </c>
      <c r="D617">
        <f>[1]发票导入!D617&amp;""</f>
      </c>
      <c r="O617">
        <f>[1]发票导入!O617&amp;""</f>
      </c>
      <c r="T617">
        <f>[1]发票导入!T617</f>
      </c>
      <c r="U617">
        <f>[1]发票导入!U617&amp;""</f>
      </c>
      <c r="V617">
        <f>[1]发票导入!V617&amp;""</f>
      </c>
      <c r="W617">
        <f>[1]发票导入!W617&amp;""</f>
      </c>
      <c r="Y617">
        <f>[1]发票导入!Y617&amp;""</f>
      </c>
      <c r="AA617">
        <f>[1]发票导入!AA617&amp;""</f>
      </c>
      <c r="AB617">
        <f>[1]发票导入!AB617</f>
        <v>0</v>
      </c>
      <c r="AC617">
        <f>[1]发票导入!AC617</f>
        <v>0</v>
      </c>
      <c r="AE617" s="22">
        <f t="shared" si="0"/>
      </c>
      <c r="AI617">
        <f>[1]发票导入!AI617&amp;""</f>
      </c>
      <c r="AJ617">
        <f>[1]发票导入!AJ617&amp;""</f>
      </c>
      <c r="AK617">
        <f>[1]发票导入!AK617</f>
        <v>0</v>
      </c>
      <c r="AL617">
        <f>[1]发票导入!AL617</f>
        <v>0</v>
      </c>
      <c r="AM617">
        <f>[1]发票导入!AM617</f>
        <v>0</v>
      </c>
      <c r="AN617" s="22">
        <f t="shared" si="1"/>
        <v>0</v>
      </c>
      <c r="AO617" s="22">
        <f t="shared" si="2"/>
        <v>0</v>
      </c>
    </row>
    <row r="618">
      <c r="C618">
        <f>[1]发票导入!C618&amp;""</f>
      </c>
      <c r="D618">
        <f>[1]发票导入!D618&amp;""</f>
      </c>
      <c r="O618">
        <f>[1]发票导入!O618&amp;""</f>
      </c>
      <c r="T618">
        <f>[1]发票导入!T618</f>
      </c>
      <c r="U618">
        <f>[1]发票导入!U618&amp;""</f>
      </c>
      <c r="V618">
        <f>[1]发票导入!V618&amp;""</f>
      </c>
      <c r="W618">
        <f>[1]发票导入!W618&amp;""</f>
      </c>
      <c r="Y618">
        <f>[1]发票导入!Y618&amp;""</f>
      </c>
      <c r="AA618">
        <f>[1]发票导入!AA618&amp;""</f>
      </c>
      <c r="AB618">
        <f>[1]发票导入!AB618</f>
        <v>0</v>
      </c>
      <c r="AC618">
        <f>[1]发票导入!AC618</f>
        <v>0</v>
      </c>
      <c r="AE618" s="22">
        <f t="shared" si="0"/>
      </c>
      <c r="AI618">
        <f>[1]发票导入!AI618&amp;""</f>
      </c>
      <c r="AJ618">
        <f>[1]发票导入!AJ618&amp;""</f>
      </c>
      <c r="AK618">
        <f>[1]发票导入!AK618</f>
        <v>0</v>
      </c>
      <c r="AL618">
        <f>[1]发票导入!AL618</f>
        <v>0</v>
      </c>
      <c r="AM618">
        <f>[1]发票导入!AM618</f>
        <v>0</v>
      </c>
      <c r="AN618" s="22">
        <f t="shared" si="1"/>
        <v>0</v>
      </c>
      <c r="AO618" s="22">
        <f t="shared" si="2"/>
        <v>0</v>
      </c>
    </row>
    <row r="619">
      <c r="C619">
        <f>[1]发票导入!C619&amp;""</f>
      </c>
      <c r="D619">
        <f>[1]发票导入!D619&amp;""</f>
      </c>
      <c r="O619">
        <f>[1]发票导入!O619&amp;""</f>
      </c>
      <c r="T619">
        <f>[1]发票导入!T619</f>
      </c>
      <c r="U619">
        <f>[1]发票导入!U619&amp;""</f>
      </c>
      <c r="V619">
        <f>[1]发票导入!V619&amp;""</f>
      </c>
      <c r="W619">
        <f>[1]发票导入!W619&amp;""</f>
      </c>
      <c r="Y619">
        <f>[1]发票导入!Y619&amp;""</f>
      </c>
      <c r="AA619">
        <f>[1]发票导入!AA619&amp;""</f>
      </c>
      <c r="AB619">
        <f>[1]发票导入!AB619</f>
        <v>0</v>
      </c>
      <c r="AC619">
        <f>[1]发票导入!AC619</f>
        <v>0</v>
      </c>
      <c r="AE619" s="22">
        <f t="shared" si="0"/>
      </c>
      <c r="AI619">
        <f>[1]发票导入!AI619&amp;""</f>
      </c>
      <c r="AJ619">
        <f>[1]发票导入!AJ619&amp;""</f>
      </c>
      <c r="AK619">
        <f>[1]发票导入!AK619</f>
        <v>0</v>
      </c>
      <c r="AL619">
        <f>[1]发票导入!AL619</f>
        <v>0</v>
      </c>
      <c r="AM619">
        <f>[1]发票导入!AM619</f>
        <v>0</v>
      </c>
      <c r="AN619" s="22">
        <f t="shared" si="1"/>
        <v>0</v>
      </c>
      <c r="AO619" s="22">
        <f t="shared" si="2"/>
        <v>0</v>
      </c>
    </row>
    <row r="620">
      <c r="C620">
        <f>[1]发票导入!C620&amp;""</f>
      </c>
      <c r="D620">
        <f>[1]发票导入!D620&amp;""</f>
      </c>
      <c r="O620">
        <f>[1]发票导入!O620&amp;""</f>
      </c>
      <c r="T620">
        <f>[1]发票导入!T620</f>
      </c>
      <c r="U620">
        <f>[1]发票导入!U620&amp;""</f>
      </c>
      <c r="V620">
        <f>[1]发票导入!V620&amp;""</f>
      </c>
      <c r="W620">
        <f>[1]发票导入!W620&amp;""</f>
      </c>
      <c r="Y620">
        <f>[1]发票导入!Y620&amp;""</f>
      </c>
      <c r="AA620">
        <f>[1]发票导入!AA620&amp;""</f>
      </c>
      <c r="AB620">
        <f>[1]发票导入!AB620</f>
        <v>0</v>
      </c>
      <c r="AC620">
        <f>[1]发票导入!AC620</f>
        <v>0</v>
      </c>
      <c r="AE620" s="22">
        <f t="shared" si="0"/>
      </c>
      <c r="AI620">
        <f>[1]发票导入!AI620&amp;""</f>
      </c>
      <c r="AJ620">
        <f>[1]发票导入!AJ620&amp;""</f>
      </c>
      <c r="AK620">
        <f>[1]发票导入!AK620</f>
        <v>0</v>
      </c>
      <c r="AL620">
        <f>[1]发票导入!AL620</f>
        <v>0</v>
      </c>
      <c r="AM620">
        <f>[1]发票导入!AM620</f>
        <v>0</v>
      </c>
      <c r="AN620" s="22">
        <f t="shared" si="1"/>
        <v>0</v>
      </c>
      <c r="AO620" s="22">
        <f t="shared" si="2"/>
        <v>0</v>
      </c>
    </row>
    <row r="621">
      <c r="C621">
        <f>[1]发票导入!C621&amp;""</f>
      </c>
      <c r="D621">
        <f>[1]发票导入!D621&amp;""</f>
      </c>
      <c r="O621">
        <f>[1]发票导入!O621&amp;""</f>
      </c>
      <c r="T621">
        <f>[1]发票导入!T621</f>
      </c>
      <c r="U621">
        <f>[1]发票导入!U621&amp;""</f>
      </c>
      <c r="V621">
        <f>[1]发票导入!V621&amp;""</f>
      </c>
      <c r="W621">
        <f>[1]发票导入!W621&amp;""</f>
      </c>
      <c r="Y621">
        <f>[1]发票导入!Y621&amp;""</f>
      </c>
      <c r="AA621">
        <f>[1]发票导入!AA621&amp;""</f>
      </c>
      <c r="AB621">
        <f>[1]发票导入!AB621</f>
        <v>0</v>
      </c>
      <c r="AC621">
        <f>[1]发票导入!AC621</f>
        <v>0</v>
      </c>
      <c r="AE621" s="22">
        <f t="shared" si="0"/>
      </c>
      <c r="AI621">
        <f>[1]发票导入!AI621&amp;""</f>
      </c>
      <c r="AJ621">
        <f>[1]发票导入!AJ621&amp;""</f>
      </c>
      <c r="AK621">
        <f>[1]发票导入!AK621</f>
        <v>0</v>
      </c>
      <c r="AL621">
        <f>[1]发票导入!AL621</f>
        <v>0</v>
      </c>
      <c r="AM621">
        <f>[1]发票导入!AM621</f>
        <v>0</v>
      </c>
      <c r="AN621" s="22">
        <f t="shared" si="1"/>
        <v>0</v>
      </c>
      <c r="AO621" s="22">
        <f t="shared" si="2"/>
        <v>0</v>
      </c>
    </row>
    <row r="622">
      <c r="C622">
        <f>[1]发票导入!C622&amp;""</f>
      </c>
      <c r="D622">
        <f>[1]发票导入!D622&amp;""</f>
      </c>
      <c r="O622">
        <f>[1]发票导入!O622&amp;""</f>
      </c>
      <c r="T622">
        <f>[1]发票导入!T622</f>
      </c>
      <c r="U622">
        <f>[1]发票导入!U622&amp;""</f>
      </c>
      <c r="V622">
        <f>[1]发票导入!V622&amp;""</f>
      </c>
      <c r="W622">
        <f>[1]发票导入!W622&amp;""</f>
      </c>
      <c r="Y622">
        <f>[1]发票导入!Y622&amp;""</f>
      </c>
      <c r="AA622">
        <f>[1]发票导入!AA622&amp;""</f>
      </c>
      <c r="AB622">
        <f>[1]发票导入!AB622</f>
        <v>0</v>
      </c>
      <c r="AC622">
        <f>[1]发票导入!AC622</f>
        <v>0</v>
      </c>
      <c r="AE622" s="22">
        <f t="shared" si="0"/>
      </c>
      <c r="AI622">
        <f>[1]发票导入!AI622&amp;""</f>
      </c>
      <c r="AJ622">
        <f>[1]发票导入!AJ622&amp;""</f>
      </c>
      <c r="AK622">
        <f>[1]发票导入!AK622</f>
        <v>0</v>
      </c>
      <c r="AL622">
        <f>[1]发票导入!AL622</f>
        <v>0</v>
      </c>
      <c r="AM622">
        <f>[1]发票导入!AM622</f>
        <v>0</v>
      </c>
      <c r="AN622" s="22">
        <f t="shared" si="1"/>
        <v>0</v>
      </c>
      <c r="AO622" s="22">
        <f t="shared" si="2"/>
        <v>0</v>
      </c>
    </row>
    <row r="623">
      <c r="C623">
        <f>[1]发票导入!C623&amp;""</f>
      </c>
      <c r="D623">
        <f>[1]发票导入!D623&amp;""</f>
      </c>
      <c r="O623">
        <f>[1]发票导入!O623&amp;""</f>
      </c>
      <c r="T623">
        <f>[1]发票导入!T623</f>
      </c>
      <c r="U623">
        <f>[1]发票导入!U623&amp;""</f>
      </c>
      <c r="V623">
        <f>[1]发票导入!V623&amp;""</f>
      </c>
      <c r="W623">
        <f>[1]发票导入!W623&amp;""</f>
      </c>
      <c r="Y623">
        <f>[1]发票导入!Y623&amp;""</f>
      </c>
      <c r="AA623">
        <f>[1]发票导入!AA623&amp;""</f>
      </c>
      <c r="AB623">
        <f>[1]发票导入!AB623</f>
        <v>0</v>
      </c>
      <c r="AC623">
        <f>[1]发票导入!AC623</f>
        <v>0</v>
      </c>
      <c r="AE623" s="22">
        <f t="shared" si="0"/>
      </c>
      <c r="AI623">
        <f>[1]发票导入!AI623&amp;""</f>
      </c>
      <c r="AJ623">
        <f>[1]发票导入!AJ623&amp;""</f>
      </c>
      <c r="AK623">
        <f>[1]发票导入!AK623</f>
        <v>0</v>
      </c>
      <c r="AL623">
        <f>[1]发票导入!AL623</f>
        <v>0</v>
      </c>
      <c r="AM623">
        <f>[1]发票导入!AM623</f>
        <v>0</v>
      </c>
      <c r="AN623" s="22">
        <f t="shared" si="1"/>
        <v>0</v>
      </c>
      <c r="AO623" s="22">
        <f t="shared" si="2"/>
        <v>0</v>
      </c>
    </row>
    <row r="624">
      <c r="C624">
        <f>[1]发票导入!C624&amp;""</f>
      </c>
      <c r="D624">
        <f>[1]发票导入!D624&amp;""</f>
      </c>
      <c r="O624">
        <f>[1]发票导入!O624&amp;""</f>
      </c>
      <c r="T624">
        <f>[1]发票导入!T624</f>
      </c>
      <c r="U624">
        <f>[1]发票导入!U624&amp;""</f>
      </c>
      <c r="V624">
        <f>[1]发票导入!V624&amp;""</f>
      </c>
      <c r="W624">
        <f>[1]发票导入!W624&amp;""</f>
      </c>
      <c r="Y624">
        <f>[1]发票导入!Y624&amp;""</f>
      </c>
      <c r="AA624">
        <f>[1]发票导入!AA624&amp;""</f>
      </c>
      <c r="AB624">
        <f>[1]发票导入!AB624</f>
        <v>0</v>
      </c>
      <c r="AC624">
        <f>[1]发票导入!AC624</f>
        <v>0</v>
      </c>
      <c r="AE624" s="22">
        <f t="shared" si="0"/>
      </c>
      <c r="AI624">
        <f>[1]发票导入!AI624&amp;""</f>
      </c>
      <c r="AJ624">
        <f>[1]发票导入!AJ624&amp;""</f>
      </c>
      <c r="AK624">
        <f>[1]发票导入!AK624</f>
        <v>0</v>
      </c>
      <c r="AL624">
        <f>[1]发票导入!AL624</f>
        <v>0</v>
      </c>
      <c r="AM624">
        <f>[1]发票导入!AM624</f>
        <v>0</v>
      </c>
      <c r="AN624" s="22">
        <f t="shared" si="1"/>
        <v>0</v>
      </c>
      <c r="AO624" s="22">
        <f t="shared" si="2"/>
        <v>0</v>
      </c>
    </row>
    <row r="625">
      <c r="C625">
        <f>[1]发票导入!C625&amp;""</f>
      </c>
      <c r="D625">
        <f>[1]发票导入!D625&amp;""</f>
      </c>
      <c r="O625">
        <f>[1]发票导入!O625&amp;""</f>
      </c>
      <c r="T625">
        <f>[1]发票导入!T625</f>
      </c>
      <c r="U625">
        <f>[1]发票导入!U625&amp;""</f>
      </c>
      <c r="V625">
        <f>[1]发票导入!V625&amp;""</f>
      </c>
      <c r="W625">
        <f>[1]发票导入!W625&amp;""</f>
      </c>
      <c r="Y625">
        <f>[1]发票导入!Y625&amp;""</f>
      </c>
      <c r="AA625">
        <f>[1]发票导入!AA625&amp;""</f>
      </c>
      <c r="AB625">
        <f>[1]发票导入!AB625</f>
        <v>0</v>
      </c>
      <c r="AC625">
        <f>[1]发票导入!AC625</f>
        <v>0</v>
      </c>
      <c r="AE625" s="22">
        <f t="shared" si="0"/>
      </c>
      <c r="AI625">
        <f>[1]发票导入!AI625&amp;""</f>
      </c>
      <c r="AJ625">
        <f>[1]发票导入!AJ625&amp;""</f>
      </c>
      <c r="AK625">
        <f>[1]发票导入!AK625</f>
        <v>0</v>
      </c>
      <c r="AL625">
        <f>[1]发票导入!AL625</f>
        <v>0</v>
      </c>
      <c r="AM625">
        <f>[1]发票导入!AM625</f>
        <v>0</v>
      </c>
      <c r="AN625" s="22">
        <f t="shared" si="1"/>
        <v>0</v>
      </c>
      <c r="AO625" s="22">
        <f t="shared" si="2"/>
        <v>0</v>
      </c>
    </row>
    <row r="626">
      <c r="C626">
        <f>[1]发票导入!C626&amp;""</f>
      </c>
      <c r="D626">
        <f>[1]发票导入!D626&amp;""</f>
      </c>
      <c r="O626">
        <f>[1]发票导入!O626&amp;""</f>
      </c>
      <c r="T626">
        <f>[1]发票导入!T626</f>
      </c>
      <c r="U626">
        <f>[1]发票导入!U626&amp;""</f>
      </c>
      <c r="V626">
        <f>[1]发票导入!V626&amp;""</f>
      </c>
      <c r="W626">
        <f>[1]发票导入!W626&amp;""</f>
      </c>
      <c r="Y626">
        <f>[1]发票导入!Y626&amp;""</f>
      </c>
      <c r="AA626">
        <f>[1]发票导入!AA626&amp;""</f>
      </c>
      <c r="AB626">
        <f>[1]发票导入!AB626</f>
        <v>0</v>
      </c>
      <c r="AC626">
        <f>[1]发票导入!AC626</f>
        <v>0</v>
      </c>
      <c r="AE626" s="22">
        <f t="shared" si="0"/>
      </c>
      <c r="AI626">
        <f>[1]发票导入!AI626&amp;""</f>
      </c>
      <c r="AJ626">
        <f>[1]发票导入!AJ626&amp;""</f>
      </c>
      <c r="AK626">
        <f>[1]发票导入!AK626</f>
        <v>0</v>
      </c>
      <c r="AL626">
        <f>[1]发票导入!AL626</f>
        <v>0</v>
      </c>
      <c r="AM626">
        <f>[1]发票导入!AM626</f>
        <v>0</v>
      </c>
      <c r="AN626" s="22">
        <f t="shared" si="1"/>
        <v>0</v>
      </c>
      <c r="AO626" s="22">
        <f t="shared" si="2"/>
        <v>0</v>
      </c>
    </row>
    <row r="627">
      <c r="C627">
        <f>[1]发票导入!C627&amp;""</f>
      </c>
      <c r="D627">
        <f>[1]发票导入!D627&amp;""</f>
      </c>
      <c r="O627">
        <f>[1]发票导入!O627&amp;""</f>
      </c>
      <c r="T627">
        <f>[1]发票导入!T627</f>
      </c>
      <c r="U627">
        <f>[1]发票导入!U627&amp;""</f>
      </c>
      <c r="V627">
        <f>[1]发票导入!V627&amp;""</f>
      </c>
      <c r="W627">
        <f>[1]发票导入!W627&amp;""</f>
      </c>
      <c r="Y627">
        <f>[1]发票导入!Y627&amp;""</f>
      </c>
      <c r="AA627">
        <f>[1]发票导入!AA627&amp;""</f>
      </c>
      <c r="AB627">
        <f>[1]发票导入!AB627</f>
        <v>0</v>
      </c>
      <c r="AC627">
        <f>[1]发票导入!AC627</f>
        <v>0</v>
      </c>
      <c r="AE627" s="22">
        <f t="shared" si="0"/>
      </c>
      <c r="AI627">
        <f>[1]发票导入!AI627&amp;""</f>
      </c>
      <c r="AJ627">
        <f>[1]发票导入!AJ627&amp;""</f>
      </c>
      <c r="AK627">
        <f>[1]发票导入!AK627</f>
        <v>0</v>
      </c>
      <c r="AL627">
        <f>[1]发票导入!AL627</f>
        <v>0</v>
      </c>
      <c r="AM627">
        <f>[1]发票导入!AM627</f>
        <v>0</v>
      </c>
      <c r="AN627" s="22">
        <f t="shared" si="1"/>
        <v>0</v>
      </c>
      <c r="AO627" s="22">
        <f t="shared" si="2"/>
        <v>0</v>
      </c>
    </row>
    <row r="628">
      <c r="C628">
        <f>[1]发票导入!C628&amp;""</f>
      </c>
      <c r="D628">
        <f>[1]发票导入!D628&amp;""</f>
      </c>
      <c r="O628">
        <f>[1]发票导入!O628&amp;""</f>
      </c>
      <c r="T628">
        <f>[1]发票导入!T628</f>
      </c>
      <c r="U628">
        <f>[1]发票导入!U628&amp;""</f>
      </c>
      <c r="V628">
        <f>[1]发票导入!V628&amp;""</f>
      </c>
      <c r="W628">
        <f>[1]发票导入!W628&amp;""</f>
      </c>
      <c r="Y628">
        <f>[1]发票导入!Y628&amp;""</f>
      </c>
      <c r="AA628">
        <f>[1]发票导入!AA628&amp;""</f>
      </c>
      <c r="AB628">
        <f>[1]发票导入!AB628</f>
        <v>0</v>
      </c>
      <c r="AC628">
        <f>[1]发票导入!AC628</f>
        <v>0</v>
      </c>
      <c r="AE628" s="22">
        <f t="shared" si="0"/>
      </c>
      <c r="AI628">
        <f>[1]发票导入!AI628&amp;""</f>
      </c>
      <c r="AJ628">
        <f>[1]发票导入!AJ628&amp;""</f>
      </c>
      <c r="AK628">
        <f>[1]发票导入!AK628</f>
        <v>0</v>
      </c>
      <c r="AL628">
        <f>[1]发票导入!AL628</f>
        <v>0</v>
      </c>
      <c r="AM628">
        <f>[1]发票导入!AM628</f>
        <v>0</v>
      </c>
      <c r="AN628" s="22">
        <f t="shared" si="1"/>
        <v>0</v>
      </c>
      <c r="AO628" s="22">
        <f t="shared" si="2"/>
        <v>0</v>
      </c>
    </row>
    <row r="629">
      <c r="C629">
        <f>[1]发票导入!C629&amp;""</f>
      </c>
      <c r="D629">
        <f>[1]发票导入!D629&amp;""</f>
      </c>
      <c r="O629">
        <f>[1]发票导入!O629&amp;""</f>
      </c>
      <c r="T629">
        <f>[1]发票导入!T629</f>
      </c>
      <c r="U629">
        <f>[1]发票导入!U629&amp;""</f>
      </c>
      <c r="V629">
        <f>[1]发票导入!V629&amp;""</f>
      </c>
      <c r="W629">
        <f>[1]发票导入!W629&amp;""</f>
      </c>
      <c r="Y629">
        <f>[1]发票导入!Y629&amp;""</f>
      </c>
      <c r="AA629">
        <f>[1]发票导入!AA629&amp;""</f>
      </c>
      <c r="AB629">
        <f>[1]发票导入!AB629</f>
        <v>0</v>
      </c>
      <c r="AC629">
        <f>[1]发票导入!AC629</f>
        <v>0</v>
      </c>
      <c r="AE629" s="22">
        <f t="shared" si="0"/>
      </c>
      <c r="AI629">
        <f>[1]发票导入!AI629&amp;""</f>
      </c>
      <c r="AJ629">
        <f>[1]发票导入!AJ629&amp;""</f>
      </c>
      <c r="AK629">
        <f>[1]发票导入!AK629</f>
        <v>0</v>
      </c>
      <c r="AL629">
        <f>[1]发票导入!AL629</f>
        <v>0</v>
      </c>
      <c r="AM629">
        <f>[1]发票导入!AM629</f>
        <v>0</v>
      </c>
      <c r="AN629" s="22">
        <f t="shared" si="1"/>
        <v>0</v>
      </c>
      <c r="AO629" s="22">
        <f t="shared" si="2"/>
        <v>0</v>
      </c>
    </row>
    <row r="630">
      <c r="C630">
        <f>[1]发票导入!C630&amp;""</f>
      </c>
      <c r="D630">
        <f>[1]发票导入!D630&amp;""</f>
      </c>
      <c r="O630">
        <f>[1]发票导入!O630&amp;""</f>
      </c>
      <c r="T630">
        <f>[1]发票导入!T630</f>
      </c>
      <c r="U630">
        <f>[1]发票导入!U630&amp;""</f>
      </c>
      <c r="V630">
        <f>[1]发票导入!V630&amp;""</f>
      </c>
      <c r="W630">
        <f>[1]发票导入!W630&amp;""</f>
      </c>
      <c r="Y630">
        <f>[1]发票导入!Y630&amp;""</f>
      </c>
      <c r="AA630">
        <f>[1]发票导入!AA630&amp;""</f>
      </c>
      <c r="AB630">
        <f>[1]发票导入!AB630</f>
        <v>0</v>
      </c>
      <c r="AC630">
        <f>[1]发票导入!AC630</f>
        <v>0</v>
      </c>
      <c r="AE630" s="22">
        <f t="shared" si="0"/>
      </c>
      <c r="AI630">
        <f>[1]发票导入!AI630&amp;""</f>
      </c>
      <c r="AJ630">
        <f>[1]发票导入!AJ630&amp;""</f>
      </c>
      <c r="AK630">
        <f>[1]发票导入!AK630</f>
        <v>0</v>
      </c>
      <c r="AL630">
        <f>[1]发票导入!AL630</f>
        <v>0</v>
      </c>
      <c r="AM630">
        <f>[1]发票导入!AM630</f>
        <v>0</v>
      </c>
      <c r="AN630" s="22">
        <f t="shared" si="1"/>
        <v>0</v>
      </c>
      <c r="AO630" s="22">
        <f t="shared" si="2"/>
        <v>0</v>
      </c>
    </row>
    <row r="631">
      <c r="C631">
        <f>[1]发票导入!C631&amp;""</f>
      </c>
      <c r="D631">
        <f>[1]发票导入!D631&amp;""</f>
      </c>
      <c r="O631">
        <f>[1]发票导入!O631&amp;""</f>
      </c>
      <c r="T631">
        <f>[1]发票导入!T631</f>
      </c>
      <c r="U631">
        <f>[1]发票导入!U631&amp;""</f>
      </c>
      <c r="V631">
        <f>[1]发票导入!V631&amp;""</f>
      </c>
      <c r="W631">
        <f>[1]发票导入!W631&amp;""</f>
      </c>
      <c r="Y631">
        <f>[1]发票导入!Y631&amp;""</f>
      </c>
      <c r="AA631">
        <f>[1]发票导入!AA631&amp;""</f>
      </c>
      <c r="AB631">
        <f>[1]发票导入!AB631</f>
        <v>0</v>
      </c>
      <c r="AC631">
        <f>[1]发票导入!AC631</f>
        <v>0</v>
      </c>
      <c r="AE631" s="22">
        <f t="shared" si="0"/>
      </c>
      <c r="AI631">
        <f>[1]发票导入!AI631&amp;""</f>
      </c>
      <c r="AJ631">
        <f>[1]发票导入!AJ631&amp;""</f>
      </c>
      <c r="AK631">
        <f>[1]发票导入!AK631</f>
        <v>0</v>
      </c>
      <c r="AL631">
        <f>[1]发票导入!AL631</f>
        <v>0</v>
      </c>
      <c r="AM631">
        <f>[1]发票导入!AM631</f>
        <v>0</v>
      </c>
      <c r="AN631" s="22">
        <f t="shared" si="1"/>
        <v>0</v>
      </c>
      <c r="AO631" s="22">
        <f t="shared" si="2"/>
        <v>0</v>
      </c>
    </row>
    <row r="632">
      <c r="C632">
        <f>[1]发票导入!C632&amp;""</f>
      </c>
      <c r="D632">
        <f>[1]发票导入!D632&amp;""</f>
      </c>
      <c r="O632">
        <f>[1]发票导入!O632&amp;""</f>
      </c>
      <c r="T632">
        <f>[1]发票导入!T632</f>
      </c>
      <c r="U632">
        <f>[1]发票导入!U632&amp;""</f>
      </c>
      <c r="V632">
        <f>[1]发票导入!V632&amp;""</f>
      </c>
      <c r="W632">
        <f>[1]发票导入!W632&amp;""</f>
      </c>
      <c r="Y632">
        <f>[1]发票导入!Y632&amp;""</f>
      </c>
      <c r="AA632">
        <f>[1]发票导入!AA632&amp;""</f>
      </c>
      <c r="AB632">
        <f>[1]发票导入!AB632</f>
        <v>0</v>
      </c>
      <c r="AC632">
        <f>[1]发票导入!AC632</f>
        <v>0</v>
      </c>
      <c r="AE632" s="22">
        <f t="shared" si="0"/>
      </c>
      <c r="AI632">
        <f>[1]发票导入!AI632&amp;""</f>
      </c>
      <c r="AJ632">
        <f>[1]发票导入!AJ632&amp;""</f>
      </c>
      <c r="AK632">
        <f>[1]发票导入!AK632</f>
        <v>0</v>
      </c>
      <c r="AL632">
        <f>[1]发票导入!AL632</f>
        <v>0</v>
      </c>
      <c r="AM632">
        <f>[1]发票导入!AM632</f>
        <v>0</v>
      </c>
      <c r="AN632" s="22">
        <f t="shared" si="1"/>
        <v>0</v>
      </c>
      <c r="AO632" s="22">
        <f t="shared" si="2"/>
        <v>0</v>
      </c>
    </row>
    <row r="633">
      <c r="C633">
        <f>[1]发票导入!C633&amp;""</f>
      </c>
      <c r="D633">
        <f>[1]发票导入!D633&amp;""</f>
      </c>
      <c r="O633">
        <f>[1]发票导入!O633&amp;""</f>
      </c>
      <c r="T633">
        <f>[1]发票导入!T633</f>
      </c>
      <c r="U633">
        <f>[1]发票导入!U633&amp;""</f>
      </c>
      <c r="V633">
        <f>[1]发票导入!V633&amp;""</f>
      </c>
      <c r="W633">
        <f>[1]发票导入!W633&amp;""</f>
      </c>
      <c r="Y633">
        <f>[1]发票导入!Y633&amp;""</f>
      </c>
      <c r="AA633">
        <f>[1]发票导入!AA633&amp;""</f>
      </c>
      <c r="AB633">
        <f>[1]发票导入!AB633</f>
        <v>0</v>
      </c>
      <c r="AC633">
        <f>[1]发票导入!AC633</f>
        <v>0</v>
      </c>
      <c r="AE633" s="22">
        <f t="shared" si="0"/>
      </c>
      <c r="AI633">
        <f>[1]发票导入!AI633&amp;""</f>
      </c>
      <c r="AJ633">
        <f>[1]发票导入!AJ633&amp;""</f>
      </c>
      <c r="AK633">
        <f>[1]发票导入!AK633</f>
        <v>0</v>
      </c>
      <c r="AL633">
        <f>[1]发票导入!AL633</f>
        <v>0</v>
      </c>
      <c r="AM633">
        <f>[1]发票导入!AM633</f>
        <v>0</v>
      </c>
      <c r="AN633" s="22">
        <f t="shared" si="1"/>
        <v>0</v>
      </c>
      <c r="AO633" s="22">
        <f t="shared" si="2"/>
        <v>0</v>
      </c>
    </row>
    <row r="634">
      <c r="C634">
        <f>[1]发票导入!C634&amp;""</f>
      </c>
      <c r="D634">
        <f>[1]发票导入!D634&amp;""</f>
      </c>
      <c r="O634">
        <f>[1]发票导入!O634&amp;""</f>
      </c>
      <c r="T634">
        <f>[1]发票导入!T634</f>
      </c>
      <c r="U634">
        <f>[1]发票导入!U634&amp;""</f>
      </c>
      <c r="V634">
        <f>[1]发票导入!V634&amp;""</f>
      </c>
      <c r="W634">
        <f>[1]发票导入!W634&amp;""</f>
      </c>
      <c r="Y634">
        <f>[1]发票导入!Y634&amp;""</f>
      </c>
      <c r="AA634">
        <f>[1]发票导入!AA634&amp;""</f>
      </c>
      <c r="AB634">
        <f>[1]发票导入!AB634</f>
        <v>0</v>
      </c>
      <c r="AC634">
        <f>[1]发票导入!AC634</f>
        <v>0</v>
      </c>
      <c r="AE634" s="22">
        <f t="shared" si="0"/>
      </c>
      <c r="AI634">
        <f>[1]发票导入!AI634&amp;""</f>
      </c>
      <c r="AJ634">
        <f>[1]发票导入!AJ634&amp;""</f>
      </c>
      <c r="AK634">
        <f>[1]发票导入!AK634</f>
        <v>0</v>
      </c>
      <c r="AL634">
        <f>[1]发票导入!AL634</f>
        <v>0</v>
      </c>
      <c r="AM634">
        <f>[1]发票导入!AM634</f>
        <v>0</v>
      </c>
      <c r="AN634" s="22">
        <f t="shared" si="1"/>
        <v>0</v>
      </c>
      <c r="AO634" s="22">
        <f t="shared" si="2"/>
        <v>0</v>
      </c>
    </row>
    <row r="635">
      <c r="C635">
        <f>[1]发票导入!C635&amp;""</f>
      </c>
      <c r="D635">
        <f>[1]发票导入!D635&amp;""</f>
      </c>
      <c r="O635">
        <f>[1]发票导入!O635&amp;""</f>
      </c>
      <c r="T635">
        <f>[1]发票导入!T635</f>
      </c>
      <c r="U635">
        <f>[1]发票导入!U635&amp;""</f>
      </c>
      <c r="V635">
        <f>[1]发票导入!V635&amp;""</f>
      </c>
      <c r="W635">
        <f>[1]发票导入!W635&amp;""</f>
      </c>
      <c r="Y635">
        <f>[1]发票导入!Y635&amp;""</f>
      </c>
      <c r="AA635">
        <f>[1]发票导入!AA635&amp;""</f>
      </c>
      <c r="AB635">
        <f>[1]发票导入!AB635</f>
        <v>0</v>
      </c>
      <c r="AC635">
        <f>[1]发票导入!AC635</f>
        <v>0</v>
      </c>
      <c r="AE635" s="22">
        <f t="shared" si="0"/>
      </c>
      <c r="AI635">
        <f>[1]发票导入!AI635&amp;""</f>
      </c>
      <c r="AJ635">
        <f>[1]发票导入!AJ635&amp;""</f>
      </c>
      <c r="AK635">
        <f>[1]发票导入!AK635</f>
        <v>0</v>
      </c>
      <c r="AL635">
        <f>[1]发票导入!AL635</f>
        <v>0</v>
      </c>
      <c r="AM635">
        <f>[1]发票导入!AM635</f>
        <v>0</v>
      </c>
      <c r="AN635" s="22">
        <f t="shared" si="1"/>
        <v>0</v>
      </c>
      <c r="AO635" s="22">
        <f t="shared" si="2"/>
        <v>0</v>
      </c>
    </row>
    <row r="636">
      <c r="C636">
        <f>[1]发票导入!C636&amp;""</f>
      </c>
      <c r="D636">
        <f>[1]发票导入!D636&amp;""</f>
      </c>
      <c r="O636">
        <f>[1]发票导入!O636&amp;""</f>
      </c>
      <c r="T636">
        <f>[1]发票导入!T636</f>
      </c>
      <c r="U636">
        <f>[1]发票导入!U636&amp;""</f>
      </c>
      <c r="V636">
        <f>[1]发票导入!V636&amp;""</f>
      </c>
      <c r="W636">
        <f>[1]发票导入!W636&amp;""</f>
      </c>
      <c r="Y636">
        <f>[1]发票导入!Y636&amp;""</f>
      </c>
      <c r="AA636">
        <f>[1]发票导入!AA636&amp;""</f>
      </c>
      <c r="AB636">
        <f>[1]发票导入!AB636</f>
        <v>0</v>
      </c>
      <c r="AC636">
        <f>[1]发票导入!AC636</f>
        <v>0</v>
      </c>
      <c r="AE636" s="22">
        <f t="shared" si="0"/>
      </c>
      <c r="AI636">
        <f>[1]发票导入!AI636&amp;""</f>
      </c>
      <c r="AJ636">
        <f>[1]发票导入!AJ636&amp;""</f>
      </c>
      <c r="AK636">
        <f>[1]发票导入!AK636</f>
        <v>0</v>
      </c>
      <c r="AL636">
        <f>[1]发票导入!AL636</f>
        <v>0</v>
      </c>
      <c r="AM636">
        <f>[1]发票导入!AM636</f>
        <v>0</v>
      </c>
      <c r="AN636" s="22">
        <f t="shared" si="1"/>
        <v>0</v>
      </c>
      <c r="AO636" s="22">
        <f t="shared" si="2"/>
        <v>0</v>
      </c>
    </row>
    <row r="637">
      <c r="C637">
        <f>[1]发票导入!C637&amp;""</f>
      </c>
      <c r="D637">
        <f>[1]发票导入!D637&amp;""</f>
      </c>
      <c r="O637">
        <f>[1]发票导入!O637&amp;""</f>
      </c>
      <c r="T637">
        <f>[1]发票导入!T637</f>
      </c>
      <c r="U637">
        <f>[1]发票导入!U637&amp;""</f>
      </c>
      <c r="V637">
        <f>[1]发票导入!V637&amp;""</f>
      </c>
      <c r="W637">
        <f>[1]发票导入!W637&amp;""</f>
      </c>
      <c r="Y637">
        <f>[1]发票导入!Y637&amp;""</f>
      </c>
      <c r="AA637">
        <f>[1]发票导入!AA637&amp;""</f>
      </c>
      <c r="AB637">
        <f>[1]发票导入!AB637</f>
        <v>0</v>
      </c>
      <c r="AC637">
        <f>[1]发票导入!AC637</f>
        <v>0</v>
      </c>
      <c r="AE637" s="22">
        <f t="shared" si="0"/>
      </c>
      <c r="AI637">
        <f>[1]发票导入!AI637&amp;""</f>
      </c>
      <c r="AJ637">
        <f>[1]发票导入!AJ637&amp;""</f>
      </c>
      <c r="AK637">
        <f>[1]发票导入!AK637</f>
        <v>0</v>
      </c>
      <c r="AL637">
        <f>[1]发票导入!AL637</f>
        <v>0</v>
      </c>
      <c r="AM637">
        <f>[1]发票导入!AM637</f>
        <v>0</v>
      </c>
      <c r="AN637" s="22">
        <f t="shared" si="1"/>
        <v>0</v>
      </c>
      <c r="AO637" s="22">
        <f t="shared" si="2"/>
        <v>0</v>
      </c>
    </row>
    <row r="638">
      <c r="C638">
        <f>[1]发票导入!C638&amp;""</f>
      </c>
      <c r="D638">
        <f>[1]发票导入!D638&amp;""</f>
      </c>
      <c r="O638">
        <f>[1]发票导入!O638&amp;""</f>
      </c>
      <c r="T638">
        <f>[1]发票导入!T638</f>
      </c>
      <c r="U638">
        <f>[1]发票导入!U638&amp;""</f>
      </c>
      <c r="V638">
        <f>[1]发票导入!V638&amp;""</f>
      </c>
      <c r="W638">
        <f>[1]发票导入!W638&amp;""</f>
      </c>
      <c r="Y638">
        <f>[1]发票导入!Y638&amp;""</f>
      </c>
      <c r="AA638">
        <f>[1]发票导入!AA638&amp;""</f>
      </c>
      <c r="AB638">
        <f>[1]发票导入!AB638</f>
        <v>0</v>
      </c>
      <c r="AC638">
        <f>[1]发票导入!AC638</f>
        <v>0</v>
      </c>
      <c r="AE638" s="22">
        <f t="shared" si="0"/>
      </c>
      <c r="AI638">
        <f>[1]发票导入!AI638&amp;""</f>
      </c>
      <c r="AJ638">
        <f>[1]发票导入!AJ638&amp;""</f>
      </c>
      <c r="AK638">
        <f>[1]发票导入!AK638</f>
        <v>0</v>
      </c>
      <c r="AL638">
        <f>[1]发票导入!AL638</f>
        <v>0</v>
      </c>
      <c r="AM638">
        <f>[1]发票导入!AM638</f>
        <v>0</v>
      </c>
      <c r="AN638" s="22">
        <f t="shared" si="1"/>
        <v>0</v>
      </c>
      <c r="AO638" s="22">
        <f t="shared" si="2"/>
        <v>0</v>
      </c>
    </row>
    <row r="639">
      <c r="C639">
        <f>[1]发票导入!C639&amp;""</f>
      </c>
      <c r="D639">
        <f>[1]发票导入!D639&amp;""</f>
      </c>
      <c r="O639">
        <f>[1]发票导入!O639&amp;""</f>
      </c>
      <c r="T639">
        <f>[1]发票导入!T639</f>
      </c>
      <c r="U639">
        <f>[1]发票导入!U639&amp;""</f>
      </c>
      <c r="V639">
        <f>[1]发票导入!V639&amp;""</f>
      </c>
      <c r="W639">
        <f>[1]发票导入!W639&amp;""</f>
      </c>
      <c r="Y639">
        <f>[1]发票导入!Y639&amp;""</f>
      </c>
      <c r="AA639">
        <f>[1]发票导入!AA639&amp;""</f>
      </c>
      <c r="AB639">
        <f>[1]发票导入!AB639</f>
        <v>0</v>
      </c>
      <c r="AC639">
        <f>[1]发票导入!AC639</f>
        <v>0</v>
      </c>
      <c r="AE639" s="22">
        <f t="shared" si="0"/>
      </c>
      <c r="AI639">
        <f>[1]发票导入!AI639&amp;""</f>
      </c>
      <c r="AJ639">
        <f>[1]发票导入!AJ639&amp;""</f>
      </c>
      <c r="AK639">
        <f>[1]发票导入!AK639</f>
        <v>0</v>
      </c>
      <c r="AL639">
        <f>[1]发票导入!AL639</f>
        <v>0</v>
      </c>
      <c r="AM639">
        <f>[1]发票导入!AM639</f>
        <v>0</v>
      </c>
      <c r="AN639" s="22">
        <f t="shared" si="1"/>
        <v>0</v>
      </c>
      <c r="AO639" s="22">
        <f t="shared" si="2"/>
        <v>0</v>
      </c>
    </row>
    <row r="640">
      <c r="C640">
        <f>[1]发票导入!C640&amp;""</f>
      </c>
      <c r="D640">
        <f>[1]发票导入!D640&amp;""</f>
      </c>
      <c r="O640">
        <f>[1]发票导入!O640&amp;""</f>
      </c>
      <c r="T640">
        <f>[1]发票导入!T640</f>
      </c>
      <c r="U640">
        <f>[1]发票导入!U640&amp;""</f>
      </c>
      <c r="V640">
        <f>[1]发票导入!V640&amp;""</f>
      </c>
      <c r="W640">
        <f>[1]发票导入!W640&amp;""</f>
      </c>
      <c r="Y640">
        <f>[1]发票导入!Y640&amp;""</f>
      </c>
      <c r="AA640">
        <f>[1]发票导入!AA640&amp;""</f>
      </c>
      <c r="AB640">
        <f>[1]发票导入!AB640</f>
        <v>0</v>
      </c>
      <c r="AC640">
        <f>[1]发票导入!AC640</f>
        <v>0</v>
      </c>
      <c r="AE640" s="22">
        <f t="shared" si="0"/>
      </c>
      <c r="AI640">
        <f>[1]发票导入!AI640&amp;""</f>
      </c>
      <c r="AJ640">
        <f>[1]发票导入!AJ640&amp;""</f>
      </c>
      <c r="AK640">
        <f>[1]发票导入!AK640</f>
        <v>0</v>
      </c>
      <c r="AL640">
        <f>[1]发票导入!AL640</f>
        <v>0</v>
      </c>
      <c r="AM640">
        <f>[1]发票导入!AM640</f>
        <v>0</v>
      </c>
      <c r="AN640" s="22">
        <f t="shared" si="1"/>
        <v>0</v>
      </c>
      <c r="AO640" s="22">
        <f t="shared" si="2"/>
        <v>0</v>
      </c>
    </row>
    <row r="641">
      <c r="C641">
        <f>[1]发票导入!C641&amp;""</f>
      </c>
      <c r="D641">
        <f>[1]发票导入!D641&amp;""</f>
      </c>
      <c r="O641">
        <f>[1]发票导入!O641&amp;""</f>
      </c>
      <c r="T641">
        <f>[1]发票导入!T641</f>
      </c>
      <c r="U641">
        <f>[1]发票导入!U641&amp;""</f>
      </c>
      <c r="V641">
        <f>[1]发票导入!V641&amp;""</f>
      </c>
      <c r="W641">
        <f>[1]发票导入!W641&amp;""</f>
      </c>
      <c r="Y641">
        <f>[1]发票导入!Y641&amp;""</f>
      </c>
      <c r="AA641">
        <f>[1]发票导入!AA641&amp;""</f>
      </c>
      <c r="AB641">
        <f>[1]发票导入!AB641</f>
        <v>0</v>
      </c>
      <c r="AC641">
        <f>[1]发票导入!AC641</f>
        <v>0</v>
      </c>
      <c r="AE641" s="22">
        <f t="shared" si="0"/>
      </c>
      <c r="AI641">
        <f>[1]发票导入!AI641&amp;""</f>
      </c>
      <c r="AJ641">
        <f>[1]发票导入!AJ641&amp;""</f>
      </c>
      <c r="AK641">
        <f>[1]发票导入!AK641</f>
        <v>0</v>
      </c>
      <c r="AL641">
        <f>[1]发票导入!AL641</f>
        <v>0</v>
      </c>
      <c r="AM641">
        <f>[1]发票导入!AM641</f>
        <v>0</v>
      </c>
      <c r="AN641" s="22">
        <f t="shared" si="1"/>
        <v>0</v>
      </c>
      <c r="AO641" s="22">
        <f t="shared" si="2"/>
        <v>0</v>
      </c>
    </row>
    <row r="642">
      <c r="C642">
        <f>[1]发票导入!C642&amp;""</f>
      </c>
      <c r="D642">
        <f>[1]发票导入!D642&amp;""</f>
      </c>
      <c r="O642">
        <f>[1]发票导入!O642&amp;""</f>
      </c>
      <c r="T642">
        <f>[1]发票导入!T642</f>
      </c>
      <c r="U642">
        <f>[1]发票导入!U642&amp;""</f>
      </c>
      <c r="V642">
        <f>[1]发票导入!V642&amp;""</f>
      </c>
      <c r="W642">
        <f>[1]发票导入!W642&amp;""</f>
      </c>
      <c r="Y642">
        <f>[1]发票导入!Y642&amp;""</f>
      </c>
      <c r="AA642">
        <f>[1]发票导入!AA642&amp;""</f>
      </c>
      <c r="AB642">
        <f>[1]发票导入!AB642</f>
        <v>0</v>
      </c>
      <c r="AC642">
        <f>[1]发票导入!AC642</f>
        <v>0</v>
      </c>
      <c r="AE642" s="22">
        <f t="shared" si="0"/>
      </c>
      <c r="AI642">
        <f>[1]发票导入!AI642&amp;""</f>
      </c>
      <c r="AJ642">
        <f>[1]发票导入!AJ642&amp;""</f>
      </c>
      <c r="AK642">
        <f>[1]发票导入!AK642</f>
        <v>0</v>
      </c>
      <c r="AL642">
        <f>[1]发票导入!AL642</f>
        <v>0</v>
      </c>
      <c r="AM642">
        <f>[1]发票导入!AM642</f>
        <v>0</v>
      </c>
      <c r="AN642" s="22">
        <f t="shared" si="1"/>
        <v>0</v>
      </c>
      <c r="AO642" s="22">
        <f t="shared" si="2"/>
        <v>0</v>
      </c>
    </row>
    <row r="643">
      <c r="C643">
        <f>[1]发票导入!C643&amp;""</f>
      </c>
      <c r="D643">
        <f>[1]发票导入!D643&amp;""</f>
      </c>
      <c r="O643">
        <f>[1]发票导入!O643&amp;""</f>
      </c>
      <c r="T643">
        <f>[1]发票导入!T643</f>
      </c>
      <c r="U643">
        <f>[1]发票导入!U643&amp;""</f>
      </c>
      <c r="V643">
        <f>[1]发票导入!V643&amp;""</f>
      </c>
      <c r="W643">
        <f>[1]发票导入!W643&amp;""</f>
      </c>
      <c r="Y643">
        <f>[1]发票导入!Y643&amp;""</f>
      </c>
      <c r="AA643">
        <f>[1]发票导入!AA643&amp;""</f>
      </c>
      <c r="AB643">
        <f>[1]发票导入!AB643</f>
        <v>0</v>
      </c>
      <c r="AC643">
        <f>[1]发票导入!AC643</f>
        <v>0</v>
      </c>
      <c r="AE643" s="22">
        <f t="shared" si="0"/>
      </c>
      <c r="AI643">
        <f>[1]发票导入!AI643&amp;""</f>
      </c>
      <c r="AJ643">
        <f>[1]发票导入!AJ643&amp;""</f>
      </c>
      <c r="AK643">
        <f>[1]发票导入!AK643</f>
        <v>0</v>
      </c>
      <c r="AL643">
        <f>[1]发票导入!AL643</f>
        <v>0</v>
      </c>
      <c r="AM643">
        <f>[1]发票导入!AM643</f>
        <v>0</v>
      </c>
      <c r="AN643" s="22">
        <f t="shared" si="1"/>
        <v>0</v>
      </c>
      <c r="AO643" s="22">
        <f t="shared" si="2"/>
        <v>0</v>
      </c>
    </row>
    <row r="644">
      <c r="C644">
        <f>[1]发票导入!C644&amp;""</f>
      </c>
      <c r="D644">
        <f>[1]发票导入!D644&amp;""</f>
      </c>
      <c r="O644">
        <f>[1]发票导入!O644&amp;""</f>
      </c>
      <c r="T644">
        <f>[1]发票导入!T644</f>
      </c>
      <c r="U644">
        <f>[1]发票导入!U644&amp;""</f>
      </c>
      <c r="V644">
        <f>[1]发票导入!V644&amp;""</f>
      </c>
      <c r="W644">
        <f>[1]发票导入!W644&amp;""</f>
      </c>
      <c r="Y644">
        <f>[1]发票导入!Y644&amp;""</f>
      </c>
      <c r="AA644">
        <f>[1]发票导入!AA644&amp;""</f>
      </c>
      <c r="AB644">
        <f>[1]发票导入!AB644</f>
        <v>0</v>
      </c>
      <c r="AC644">
        <f>[1]发票导入!AC644</f>
        <v>0</v>
      </c>
      <c r="AE644" s="22">
        <f t="shared" si="0"/>
      </c>
      <c r="AI644">
        <f>[1]发票导入!AI644&amp;""</f>
      </c>
      <c r="AJ644">
        <f>[1]发票导入!AJ644&amp;""</f>
      </c>
      <c r="AK644">
        <f>[1]发票导入!AK644</f>
        <v>0</v>
      </c>
      <c r="AL644">
        <f>[1]发票导入!AL644</f>
        <v>0</v>
      </c>
      <c r="AM644">
        <f>[1]发票导入!AM644</f>
        <v>0</v>
      </c>
      <c r="AN644" s="22">
        <f t="shared" si="1"/>
        <v>0</v>
      </c>
      <c r="AO644" s="22">
        <f t="shared" si="2"/>
        <v>0</v>
      </c>
    </row>
    <row r="645">
      <c r="C645">
        <f>[1]发票导入!C645&amp;""</f>
      </c>
      <c r="D645">
        <f>[1]发票导入!D645&amp;""</f>
      </c>
      <c r="O645">
        <f>[1]发票导入!O645&amp;""</f>
      </c>
      <c r="T645">
        <f>[1]发票导入!T645</f>
      </c>
      <c r="U645">
        <f>[1]发票导入!U645&amp;""</f>
      </c>
      <c r="V645">
        <f>[1]发票导入!V645&amp;""</f>
      </c>
      <c r="W645">
        <f>[1]发票导入!W645&amp;""</f>
      </c>
      <c r="Y645">
        <f>[1]发票导入!Y645&amp;""</f>
      </c>
      <c r="AA645">
        <f>[1]发票导入!AA645&amp;""</f>
      </c>
      <c r="AB645">
        <f>[1]发票导入!AB645</f>
        <v>0</v>
      </c>
      <c r="AC645">
        <f>[1]发票导入!AC645</f>
        <v>0</v>
      </c>
      <c r="AE645" s="22">
        <f t="shared" si="0"/>
      </c>
      <c r="AI645">
        <f>[1]发票导入!AI645&amp;""</f>
      </c>
      <c r="AJ645">
        <f>[1]发票导入!AJ645&amp;""</f>
      </c>
      <c r="AK645">
        <f>[1]发票导入!AK645</f>
        <v>0</v>
      </c>
      <c r="AL645">
        <f>[1]发票导入!AL645</f>
        <v>0</v>
      </c>
      <c r="AM645">
        <f>[1]发票导入!AM645</f>
        <v>0</v>
      </c>
      <c r="AN645" s="22">
        <f t="shared" si="1"/>
        <v>0</v>
      </c>
      <c r="AO645" s="22">
        <f t="shared" si="2"/>
        <v>0</v>
      </c>
    </row>
    <row r="646">
      <c r="C646">
        <f>[1]发票导入!C646&amp;""</f>
      </c>
      <c r="D646">
        <f>[1]发票导入!D646&amp;""</f>
      </c>
      <c r="O646">
        <f>[1]发票导入!O646&amp;""</f>
      </c>
      <c r="T646">
        <f>[1]发票导入!T646</f>
      </c>
      <c r="U646">
        <f>[1]发票导入!U646&amp;""</f>
      </c>
      <c r="V646">
        <f>[1]发票导入!V646&amp;""</f>
      </c>
      <c r="W646">
        <f>[1]发票导入!W646&amp;""</f>
      </c>
      <c r="Y646">
        <f>[1]发票导入!Y646&amp;""</f>
      </c>
      <c r="AA646">
        <f>[1]发票导入!AA646&amp;""</f>
      </c>
      <c r="AB646">
        <f>[1]发票导入!AB646</f>
        <v>0</v>
      </c>
      <c r="AC646">
        <f>[1]发票导入!AC646</f>
        <v>0</v>
      </c>
      <c r="AE646" s="22">
        <f t="shared" si="0"/>
      </c>
      <c r="AI646">
        <f>[1]发票导入!AI646&amp;""</f>
      </c>
      <c r="AJ646">
        <f>[1]发票导入!AJ646&amp;""</f>
      </c>
      <c r="AK646">
        <f>[1]发票导入!AK646</f>
        <v>0</v>
      </c>
      <c r="AL646">
        <f>[1]发票导入!AL646</f>
        <v>0</v>
      </c>
      <c r="AM646">
        <f>[1]发票导入!AM646</f>
        <v>0</v>
      </c>
      <c r="AN646" s="22">
        <f t="shared" si="1"/>
        <v>0</v>
      </c>
      <c r="AO646" s="22">
        <f t="shared" si="2"/>
        <v>0</v>
      </c>
    </row>
    <row r="647">
      <c r="C647">
        <f>[1]发票导入!C647&amp;""</f>
      </c>
      <c r="D647">
        <f>[1]发票导入!D647&amp;""</f>
      </c>
      <c r="O647">
        <f>[1]发票导入!O647&amp;""</f>
      </c>
      <c r="T647">
        <f>[1]发票导入!T647</f>
      </c>
      <c r="U647">
        <f>[1]发票导入!U647&amp;""</f>
      </c>
      <c r="V647">
        <f>[1]发票导入!V647&amp;""</f>
      </c>
      <c r="W647">
        <f>[1]发票导入!W647&amp;""</f>
      </c>
      <c r="Y647">
        <f>[1]发票导入!Y647&amp;""</f>
      </c>
      <c r="AA647">
        <f>[1]发票导入!AA647&amp;""</f>
      </c>
      <c r="AB647">
        <f>[1]发票导入!AB647</f>
        <v>0</v>
      </c>
      <c r="AC647">
        <f>[1]发票导入!AC647</f>
        <v>0</v>
      </c>
      <c r="AE647" s="22">
        <f t="shared" si="0"/>
      </c>
      <c r="AI647">
        <f>[1]发票导入!AI647&amp;""</f>
      </c>
      <c r="AJ647">
        <f>[1]发票导入!AJ647&amp;""</f>
      </c>
      <c r="AK647">
        <f>[1]发票导入!AK647</f>
        <v>0</v>
      </c>
      <c r="AL647">
        <f>[1]发票导入!AL647</f>
        <v>0</v>
      </c>
      <c r="AM647">
        <f>[1]发票导入!AM647</f>
        <v>0</v>
      </c>
      <c r="AN647" s="22">
        <f t="shared" si="1"/>
        <v>0</v>
      </c>
      <c r="AO647" s="22">
        <f t="shared" si="2"/>
        <v>0</v>
      </c>
    </row>
    <row r="648">
      <c r="C648">
        <f>[1]发票导入!C648&amp;""</f>
      </c>
      <c r="D648">
        <f>[1]发票导入!D648&amp;""</f>
      </c>
      <c r="O648">
        <f>[1]发票导入!O648&amp;""</f>
      </c>
      <c r="T648">
        <f>[1]发票导入!T648</f>
      </c>
      <c r="U648">
        <f>[1]发票导入!U648&amp;""</f>
      </c>
      <c r="V648">
        <f>[1]发票导入!V648&amp;""</f>
      </c>
      <c r="W648">
        <f>[1]发票导入!W648&amp;""</f>
      </c>
      <c r="Y648">
        <f>[1]发票导入!Y648&amp;""</f>
      </c>
      <c r="AA648">
        <f>[1]发票导入!AA648&amp;""</f>
      </c>
      <c r="AB648">
        <f>[1]发票导入!AB648</f>
        <v>0</v>
      </c>
      <c r="AC648">
        <f>[1]发票导入!AC648</f>
        <v>0</v>
      </c>
      <c r="AE648" s="22">
        <f t="shared" si="0"/>
      </c>
      <c r="AI648">
        <f>[1]发票导入!AI648&amp;""</f>
      </c>
      <c r="AJ648">
        <f>[1]发票导入!AJ648&amp;""</f>
      </c>
      <c r="AK648">
        <f>[1]发票导入!AK648</f>
        <v>0</v>
      </c>
      <c r="AL648">
        <f>[1]发票导入!AL648</f>
        <v>0</v>
      </c>
      <c r="AM648">
        <f>[1]发票导入!AM648</f>
        <v>0</v>
      </c>
      <c r="AN648" s="22">
        <f t="shared" si="1"/>
        <v>0</v>
      </c>
      <c r="AO648" s="22">
        <f t="shared" si="2"/>
        <v>0</v>
      </c>
    </row>
    <row r="649">
      <c r="C649">
        <f>[1]发票导入!C649&amp;""</f>
      </c>
      <c r="D649">
        <f>[1]发票导入!D649&amp;""</f>
      </c>
      <c r="O649">
        <f>[1]发票导入!O649&amp;""</f>
      </c>
      <c r="T649">
        <f>[1]发票导入!T649</f>
      </c>
      <c r="U649">
        <f>[1]发票导入!U649&amp;""</f>
      </c>
      <c r="V649">
        <f>[1]发票导入!V649&amp;""</f>
      </c>
      <c r="W649">
        <f>[1]发票导入!W649&amp;""</f>
      </c>
      <c r="Y649">
        <f>[1]发票导入!Y649&amp;""</f>
      </c>
      <c r="AA649">
        <f>[1]发票导入!AA649&amp;""</f>
      </c>
      <c r="AB649">
        <f>[1]发票导入!AB649</f>
        <v>0</v>
      </c>
      <c r="AC649">
        <f>[1]发票导入!AC649</f>
        <v>0</v>
      </c>
      <c r="AE649" s="22">
        <f t="shared" si="0"/>
      </c>
      <c r="AI649">
        <f>[1]发票导入!AI649&amp;""</f>
      </c>
      <c r="AJ649">
        <f>[1]发票导入!AJ649&amp;""</f>
      </c>
      <c r="AK649">
        <f>[1]发票导入!AK649</f>
        <v>0</v>
      </c>
      <c r="AL649">
        <f>[1]发票导入!AL649</f>
        <v>0</v>
      </c>
      <c r="AM649">
        <f>[1]发票导入!AM649</f>
        <v>0</v>
      </c>
      <c r="AN649" s="22">
        <f t="shared" si="1"/>
        <v>0</v>
      </c>
      <c r="AO649" s="22">
        <f t="shared" si="2"/>
        <v>0</v>
      </c>
    </row>
    <row r="650">
      <c r="C650">
        <f>[1]发票导入!C650&amp;""</f>
      </c>
      <c r="D650">
        <f>[1]发票导入!D650&amp;""</f>
      </c>
      <c r="O650">
        <f>[1]发票导入!O650&amp;""</f>
      </c>
      <c r="T650">
        <f>[1]发票导入!T650</f>
      </c>
      <c r="U650">
        <f>[1]发票导入!U650&amp;""</f>
      </c>
      <c r="V650">
        <f>[1]发票导入!V650&amp;""</f>
      </c>
      <c r="W650">
        <f>[1]发票导入!W650&amp;""</f>
      </c>
      <c r="Y650">
        <f>[1]发票导入!Y650&amp;""</f>
      </c>
      <c r="AA650">
        <f>[1]发票导入!AA650&amp;""</f>
      </c>
      <c r="AB650">
        <f>[1]发票导入!AB650</f>
        <v>0</v>
      </c>
      <c r="AC650">
        <f>[1]发票导入!AC650</f>
        <v>0</v>
      </c>
      <c r="AE650" s="22">
        <f t="shared" si="0"/>
      </c>
      <c r="AI650">
        <f>[1]发票导入!AI650&amp;""</f>
      </c>
      <c r="AJ650">
        <f>[1]发票导入!AJ650&amp;""</f>
      </c>
      <c r="AK650">
        <f>[1]发票导入!AK650</f>
        <v>0</v>
      </c>
      <c r="AL650">
        <f>[1]发票导入!AL650</f>
        <v>0</v>
      </c>
      <c r="AM650">
        <f>[1]发票导入!AM650</f>
        <v>0</v>
      </c>
      <c r="AN650" s="22">
        <f t="shared" si="1"/>
        <v>0</v>
      </c>
      <c r="AO650" s="22">
        <f t="shared" si="2"/>
        <v>0</v>
      </c>
    </row>
    <row r="651">
      <c r="C651">
        <f>[1]发票导入!C651&amp;""</f>
      </c>
      <c r="D651">
        <f>[1]发票导入!D651&amp;""</f>
      </c>
      <c r="O651">
        <f>[1]发票导入!O651&amp;""</f>
      </c>
      <c r="T651">
        <f>[1]发票导入!T651</f>
      </c>
      <c r="U651">
        <f>[1]发票导入!U651&amp;""</f>
      </c>
      <c r="V651">
        <f>[1]发票导入!V651&amp;""</f>
      </c>
      <c r="W651">
        <f>[1]发票导入!W651&amp;""</f>
      </c>
      <c r="Y651">
        <f>[1]发票导入!Y651&amp;""</f>
      </c>
      <c r="AA651">
        <f>[1]发票导入!AA651&amp;""</f>
      </c>
      <c r="AB651">
        <f>[1]发票导入!AB651</f>
        <v>0</v>
      </c>
      <c r="AC651">
        <f>[1]发票导入!AC651</f>
        <v>0</v>
      </c>
      <c r="AE651" s="22">
        <f t="shared" si="0"/>
      </c>
      <c r="AI651">
        <f>[1]发票导入!AI651&amp;""</f>
      </c>
      <c r="AJ651">
        <f>[1]发票导入!AJ651&amp;""</f>
      </c>
      <c r="AK651">
        <f>[1]发票导入!AK651</f>
        <v>0</v>
      </c>
      <c r="AL651">
        <f>[1]发票导入!AL651</f>
        <v>0</v>
      </c>
      <c r="AM651">
        <f>[1]发票导入!AM651</f>
        <v>0</v>
      </c>
      <c r="AN651" s="22">
        <f t="shared" si="1"/>
        <v>0</v>
      </c>
      <c r="AO651" s="22">
        <f t="shared" si="2"/>
        <v>0</v>
      </c>
    </row>
    <row r="652">
      <c r="C652">
        <f>[1]发票导入!C652&amp;""</f>
      </c>
      <c r="D652">
        <f>[1]发票导入!D652&amp;""</f>
      </c>
      <c r="O652">
        <f>[1]发票导入!O652&amp;""</f>
      </c>
      <c r="T652">
        <f>[1]发票导入!T652</f>
      </c>
      <c r="U652">
        <f>[1]发票导入!U652&amp;""</f>
      </c>
      <c r="V652">
        <f>[1]发票导入!V652&amp;""</f>
      </c>
      <c r="W652">
        <f>[1]发票导入!W652&amp;""</f>
      </c>
      <c r="Y652">
        <f>[1]发票导入!Y652&amp;""</f>
      </c>
      <c r="AA652">
        <f>[1]发票导入!AA652&amp;""</f>
      </c>
      <c r="AB652">
        <f>[1]发票导入!AB652</f>
        <v>0</v>
      </c>
      <c r="AC652">
        <f>[1]发票导入!AC652</f>
        <v>0</v>
      </c>
      <c r="AE652" s="22">
        <f t="shared" si="0"/>
      </c>
      <c r="AI652">
        <f>[1]发票导入!AI652&amp;""</f>
      </c>
      <c r="AJ652">
        <f>[1]发票导入!AJ652&amp;""</f>
      </c>
      <c r="AK652">
        <f>[1]发票导入!AK652</f>
        <v>0</v>
      </c>
      <c r="AL652">
        <f>[1]发票导入!AL652</f>
        <v>0</v>
      </c>
      <c r="AM652">
        <f>[1]发票导入!AM652</f>
        <v>0</v>
      </c>
      <c r="AN652" s="22">
        <f t="shared" si="1"/>
        <v>0</v>
      </c>
      <c r="AO652" s="22">
        <f t="shared" si="2"/>
        <v>0</v>
      </c>
    </row>
    <row r="653">
      <c r="C653">
        <f>[1]发票导入!C653&amp;""</f>
      </c>
      <c r="D653">
        <f>[1]发票导入!D653&amp;""</f>
      </c>
      <c r="O653">
        <f>[1]发票导入!O653&amp;""</f>
      </c>
      <c r="T653">
        <f>[1]发票导入!T653</f>
      </c>
      <c r="U653">
        <f>[1]发票导入!U653&amp;""</f>
      </c>
      <c r="V653">
        <f>[1]发票导入!V653&amp;""</f>
      </c>
      <c r="W653">
        <f>[1]发票导入!W653&amp;""</f>
      </c>
      <c r="Y653">
        <f>[1]发票导入!Y653&amp;""</f>
      </c>
      <c r="AA653">
        <f>[1]发票导入!AA653&amp;""</f>
      </c>
      <c r="AB653">
        <f>[1]发票导入!AB653</f>
        <v>0</v>
      </c>
      <c r="AC653">
        <f>[1]发票导入!AC653</f>
        <v>0</v>
      </c>
      <c r="AE653" s="22">
        <f t="shared" si="0"/>
      </c>
      <c r="AI653">
        <f>[1]发票导入!AI653&amp;""</f>
      </c>
      <c r="AJ653">
        <f>[1]发票导入!AJ653&amp;""</f>
      </c>
      <c r="AK653">
        <f>[1]发票导入!AK653</f>
        <v>0</v>
      </c>
      <c r="AL653">
        <f>[1]发票导入!AL653</f>
        <v>0</v>
      </c>
      <c r="AM653">
        <f>[1]发票导入!AM653</f>
        <v>0</v>
      </c>
      <c r="AN653" s="22">
        <f t="shared" si="1"/>
        <v>0</v>
      </c>
      <c r="AO653" s="22">
        <f t="shared" si="2"/>
        <v>0</v>
      </c>
    </row>
    <row r="654">
      <c r="C654">
        <f>[1]发票导入!C654&amp;""</f>
      </c>
      <c r="D654">
        <f>[1]发票导入!D654&amp;""</f>
      </c>
      <c r="O654">
        <f>[1]发票导入!O654&amp;""</f>
      </c>
      <c r="T654">
        <f>[1]发票导入!T654</f>
      </c>
      <c r="U654">
        <f>[1]发票导入!U654&amp;""</f>
      </c>
      <c r="V654">
        <f>[1]发票导入!V654&amp;""</f>
      </c>
      <c r="W654">
        <f>[1]发票导入!W654&amp;""</f>
      </c>
      <c r="Y654">
        <f>[1]发票导入!Y654&amp;""</f>
      </c>
      <c r="AA654">
        <f>[1]发票导入!AA654&amp;""</f>
      </c>
      <c r="AB654">
        <f>[1]发票导入!AB654</f>
        <v>0</v>
      </c>
      <c r="AC654">
        <f>[1]发票导入!AC654</f>
        <v>0</v>
      </c>
      <c r="AE654" s="22">
        <f t="shared" si="0"/>
      </c>
      <c r="AI654">
        <f>[1]发票导入!AI654&amp;""</f>
      </c>
      <c r="AJ654">
        <f>[1]发票导入!AJ654&amp;""</f>
      </c>
      <c r="AK654">
        <f>[1]发票导入!AK654</f>
        <v>0</v>
      </c>
      <c r="AL654">
        <f>[1]发票导入!AL654</f>
        <v>0</v>
      </c>
      <c r="AM654">
        <f>[1]发票导入!AM654</f>
        <v>0</v>
      </c>
      <c r="AN654" s="22">
        <f t="shared" si="1"/>
        <v>0</v>
      </c>
      <c r="AO654" s="22">
        <f t="shared" si="2"/>
        <v>0</v>
      </c>
    </row>
    <row r="655">
      <c r="C655">
        <f>[1]发票导入!C655&amp;""</f>
      </c>
      <c r="D655">
        <f>[1]发票导入!D655&amp;""</f>
      </c>
      <c r="O655">
        <f>[1]发票导入!O655&amp;""</f>
      </c>
      <c r="T655">
        <f>[1]发票导入!T655</f>
      </c>
      <c r="U655">
        <f>[1]发票导入!U655&amp;""</f>
      </c>
      <c r="V655">
        <f>[1]发票导入!V655&amp;""</f>
      </c>
      <c r="W655">
        <f>[1]发票导入!W655&amp;""</f>
      </c>
      <c r="Y655">
        <f>[1]发票导入!Y655&amp;""</f>
      </c>
      <c r="AA655">
        <f>[1]发票导入!AA655&amp;""</f>
      </c>
      <c r="AB655">
        <f>[1]发票导入!AB655</f>
        <v>0</v>
      </c>
      <c r="AC655">
        <f>[1]发票导入!AC655</f>
        <v>0</v>
      </c>
      <c r="AE655" s="22">
        <f t="shared" si="0"/>
      </c>
      <c r="AI655">
        <f>[1]发票导入!AI655&amp;""</f>
      </c>
      <c r="AJ655">
        <f>[1]发票导入!AJ655&amp;""</f>
      </c>
      <c r="AK655">
        <f>[1]发票导入!AK655</f>
        <v>0</v>
      </c>
      <c r="AL655">
        <f>[1]发票导入!AL655</f>
        <v>0</v>
      </c>
      <c r="AM655">
        <f>[1]发票导入!AM655</f>
        <v>0</v>
      </c>
      <c r="AN655" s="22">
        <f t="shared" si="1"/>
        <v>0</v>
      </c>
      <c r="AO655" s="22">
        <f t="shared" si="2"/>
        <v>0</v>
      </c>
    </row>
    <row r="656">
      <c r="C656">
        <f>[1]发票导入!C656&amp;""</f>
      </c>
      <c r="D656">
        <f>[1]发票导入!D656&amp;""</f>
      </c>
      <c r="O656">
        <f>[1]发票导入!O656&amp;""</f>
      </c>
      <c r="T656">
        <f>[1]发票导入!T656</f>
      </c>
      <c r="U656">
        <f>[1]发票导入!U656&amp;""</f>
      </c>
      <c r="V656">
        <f>[1]发票导入!V656&amp;""</f>
      </c>
      <c r="W656">
        <f>[1]发票导入!W656&amp;""</f>
      </c>
      <c r="Y656">
        <f>[1]发票导入!Y656&amp;""</f>
      </c>
      <c r="AA656">
        <f>[1]发票导入!AA656&amp;""</f>
      </c>
      <c r="AB656">
        <f>[1]发票导入!AB656</f>
        <v>0</v>
      </c>
      <c r="AC656">
        <f>[1]发票导入!AC656</f>
        <v>0</v>
      </c>
      <c r="AE656" s="22">
        <f t="shared" si="0"/>
      </c>
      <c r="AI656">
        <f>[1]发票导入!AI656&amp;""</f>
      </c>
      <c r="AJ656">
        <f>[1]发票导入!AJ656&amp;""</f>
      </c>
      <c r="AK656">
        <f>[1]发票导入!AK656</f>
        <v>0</v>
      </c>
      <c r="AL656">
        <f>[1]发票导入!AL656</f>
        <v>0</v>
      </c>
      <c r="AM656">
        <f>[1]发票导入!AM656</f>
        <v>0</v>
      </c>
      <c r="AN656" s="22">
        <f t="shared" si="1"/>
        <v>0</v>
      </c>
      <c r="AO656" s="22">
        <f t="shared" si="2"/>
        <v>0</v>
      </c>
    </row>
    <row r="657">
      <c r="C657">
        <f>[1]发票导入!C657&amp;""</f>
      </c>
      <c r="D657">
        <f>[1]发票导入!D657&amp;""</f>
      </c>
      <c r="O657">
        <f>[1]发票导入!O657&amp;""</f>
      </c>
      <c r="T657">
        <f>[1]发票导入!T657</f>
      </c>
      <c r="U657">
        <f>[1]发票导入!U657&amp;""</f>
      </c>
      <c r="V657">
        <f>[1]发票导入!V657&amp;""</f>
      </c>
      <c r="W657">
        <f>[1]发票导入!W657&amp;""</f>
      </c>
      <c r="Y657">
        <f>[1]发票导入!Y657&amp;""</f>
      </c>
      <c r="AA657">
        <f>[1]发票导入!AA657&amp;""</f>
      </c>
      <c r="AB657">
        <f>[1]发票导入!AB657</f>
        <v>0</v>
      </c>
      <c r="AC657">
        <f>[1]发票导入!AC657</f>
        <v>0</v>
      </c>
      <c r="AE657" s="22">
        <f t="shared" si="0"/>
      </c>
      <c r="AI657">
        <f>[1]发票导入!AI657&amp;""</f>
      </c>
      <c r="AJ657">
        <f>[1]发票导入!AJ657&amp;""</f>
      </c>
      <c r="AK657">
        <f>[1]发票导入!AK657</f>
        <v>0</v>
      </c>
      <c r="AL657">
        <f>[1]发票导入!AL657</f>
        <v>0</v>
      </c>
      <c r="AM657">
        <f>[1]发票导入!AM657</f>
        <v>0</v>
      </c>
      <c r="AN657" s="22">
        <f t="shared" si="1"/>
        <v>0</v>
      </c>
      <c r="AO657" s="22">
        <f t="shared" si="2"/>
        <v>0</v>
      </c>
    </row>
    <row r="658">
      <c r="C658">
        <f>[1]发票导入!C658&amp;""</f>
      </c>
      <c r="D658">
        <f>[1]发票导入!D658&amp;""</f>
      </c>
      <c r="O658">
        <f>[1]发票导入!O658&amp;""</f>
      </c>
      <c r="T658">
        <f>[1]发票导入!T658</f>
      </c>
      <c r="U658">
        <f>[1]发票导入!U658&amp;""</f>
      </c>
      <c r="V658">
        <f>[1]发票导入!V658&amp;""</f>
      </c>
      <c r="W658">
        <f>[1]发票导入!W658&amp;""</f>
      </c>
      <c r="Y658">
        <f>[1]发票导入!Y658&amp;""</f>
      </c>
      <c r="AA658">
        <f>[1]发票导入!AA658&amp;""</f>
      </c>
      <c r="AB658">
        <f>[1]发票导入!AB658</f>
        <v>0</v>
      </c>
      <c r="AC658">
        <f>[1]发票导入!AC658</f>
        <v>0</v>
      </c>
      <c r="AE658" s="22">
        <f t="shared" si="0"/>
      </c>
      <c r="AI658">
        <f>[1]发票导入!AI658&amp;""</f>
      </c>
      <c r="AJ658">
        <f>[1]发票导入!AJ658&amp;""</f>
      </c>
      <c r="AK658">
        <f>[1]发票导入!AK658</f>
        <v>0</v>
      </c>
      <c r="AL658">
        <f>[1]发票导入!AL658</f>
        <v>0</v>
      </c>
      <c r="AM658">
        <f>[1]发票导入!AM658</f>
        <v>0</v>
      </c>
      <c r="AN658" s="22">
        <f t="shared" si="1"/>
        <v>0</v>
      </c>
      <c r="AO658" s="22">
        <f t="shared" si="2"/>
        <v>0</v>
      </c>
    </row>
    <row r="659">
      <c r="C659">
        <f>[1]发票导入!C659&amp;""</f>
      </c>
      <c r="D659">
        <f>[1]发票导入!D659&amp;""</f>
      </c>
      <c r="O659">
        <f>[1]发票导入!O659&amp;""</f>
      </c>
      <c r="T659">
        <f>[1]发票导入!T659</f>
      </c>
      <c r="U659">
        <f>[1]发票导入!U659&amp;""</f>
      </c>
      <c r="V659">
        <f>[1]发票导入!V659&amp;""</f>
      </c>
      <c r="W659">
        <f>[1]发票导入!W659&amp;""</f>
      </c>
      <c r="Y659">
        <f>[1]发票导入!Y659&amp;""</f>
      </c>
      <c r="AA659">
        <f>[1]发票导入!AA659&amp;""</f>
      </c>
      <c r="AB659">
        <f>[1]发票导入!AB659</f>
        <v>0</v>
      </c>
      <c r="AC659">
        <f>[1]发票导入!AC659</f>
        <v>0</v>
      </c>
      <c r="AE659" s="22">
        <f t="shared" si="0"/>
      </c>
      <c r="AI659">
        <f>[1]发票导入!AI659&amp;""</f>
      </c>
      <c r="AJ659">
        <f>[1]发票导入!AJ659&amp;""</f>
      </c>
      <c r="AK659">
        <f>[1]发票导入!AK659</f>
        <v>0</v>
      </c>
      <c r="AL659">
        <f>[1]发票导入!AL659</f>
        <v>0</v>
      </c>
      <c r="AM659">
        <f>[1]发票导入!AM659</f>
        <v>0</v>
      </c>
      <c r="AN659" s="22">
        <f t="shared" si="1"/>
        <v>0</v>
      </c>
      <c r="AO659" s="22">
        <f t="shared" si="2"/>
        <v>0</v>
      </c>
    </row>
    <row r="660">
      <c r="C660">
        <f>[1]发票导入!C660&amp;""</f>
      </c>
      <c r="D660">
        <f>[1]发票导入!D660&amp;""</f>
      </c>
      <c r="O660">
        <f>[1]发票导入!O660&amp;""</f>
      </c>
      <c r="T660">
        <f>[1]发票导入!T660</f>
      </c>
      <c r="U660">
        <f>[1]发票导入!U660&amp;""</f>
      </c>
      <c r="V660">
        <f>[1]发票导入!V660&amp;""</f>
      </c>
      <c r="W660">
        <f>[1]发票导入!W660&amp;""</f>
      </c>
      <c r="Y660">
        <f>[1]发票导入!Y660&amp;""</f>
      </c>
      <c r="AA660">
        <f>[1]发票导入!AA660&amp;""</f>
      </c>
      <c r="AB660">
        <f>[1]发票导入!AB660</f>
        <v>0</v>
      </c>
      <c r="AC660">
        <f>[1]发票导入!AC660</f>
        <v>0</v>
      </c>
      <c r="AE660" s="22">
        <f t="shared" si="0"/>
      </c>
      <c r="AI660">
        <f>[1]发票导入!AI660&amp;""</f>
      </c>
      <c r="AJ660">
        <f>[1]发票导入!AJ660&amp;""</f>
      </c>
      <c r="AK660">
        <f>[1]发票导入!AK660</f>
        <v>0</v>
      </c>
      <c r="AL660">
        <f>[1]发票导入!AL660</f>
        <v>0</v>
      </c>
      <c r="AM660">
        <f>[1]发票导入!AM660</f>
        <v>0</v>
      </c>
      <c r="AN660" s="22">
        <f t="shared" si="1"/>
        <v>0</v>
      </c>
      <c r="AO660" s="22">
        <f t="shared" si="2"/>
        <v>0</v>
      </c>
    </row>
    <row r="661">
      <c r="C661">
        <f>[1]发票导入!C661&amp;""</f>
      </c>
      <c r="D661">
        <f>[1]发票导入!D661&amp;""</f>
      </c>
      <c r="O661">
        <f>[1]发票导入!O661&amp;""</f>
      </c>
      <c r="T661">
        <f>[1]发票导入!T661</f>
      </c>
      <c r="U661">
        <f>[1]发票导入!U661&amp;""</f>
      </c>
      <c r="V661">
        <f>[1]发票导入!V661&amp;""</f>
      </c>
      <c r="W661">
        <f>[1]发票导入!W661&amp;""</f>
      </c>
      <c r="Y661">
        <f>[1]发票导入!Y661&amp;""</f>
      </c>
      <c r="AA661">
        <f>[1]发票导入!AA661&amp;""</f>
      </c>
      <c r="AB661">
        <f>[1]发票导入!AB661</f>
        <v>0</v>
      </c>
      <c r="AC661">
        <f>[1]发票导入!AC661</f>
        <v>0</v>
      </c>
      <c r="AE661" s="22">
        <f t="shared" si="0"/>
      </c>
      <c r="AI661">
        <f>[1]发票导入!AI661&amp;""</f>
      </c>
      <c r="AJ661">
        <f>[1]发票导入!AJ661&amp;""</f>
      </c>
      <c r="AK661">
        <f>[1]发票导入!AK661</f>
        <v>0</v>
      </c>
      <c r="AL661">
        <f>[1]发票导入!AL661</f>
        <v>0</v>
      </c>
      <c r="AM661">
        <f>[1]发票导入!AM661</f>
        <v>0</v>
      </c>
      <c r="AN661" s="22">
        <f t="shared" si="1"/>
        <v>0</v>
      </c>
      <c r="AO661" s="22">
        <f t="shared" si="2"/>
        <v>0</v>
      </c>
    </row>
    <row r="662">
      <c r="C662">
        <f>[1]发票导入!C662&amp;""</f>
      </c>
      <c r="D662">
        <f>[1]发票导入!D662&amp;""</f>
      </c>
      <c r="O662">
        <f>[1]发票导入!O662&amp;""</f>
      </c>
      <c r="T662">
        <f>[1]发票导入!T662</f>
      </c>
      <c r="U662">
        <f>[1]发票导入!U662&amp;""</f>
      </c>
      <c r="V662">
        <f>[1]发票导入!V662&amp;""</f>
      </c>
      <c r="W662">
        <f>[1]发票导入!W662&amp;""</f>
      </c>
      <c r="Y662">
        <f>[1]发票导入!Y662&amp;""</f>
      </c>
      <c r="AA662">
        <f>[1]发票导入!AA662&amp;""</f>
      </c>
      <c r="AB662">
        <f>[1]发票导入!AB662</f>
        <v>0</v>
      </c>
      <c r="AC662">
        <f>[1]发票导入!AC662</f>
        <v>0</v>
      </c>
      <c r="AE662" s="22">
        <f t="shared" si="0"/>
      </c>
      <c r="AI662">
        <f>[1]发票导入!AI662&amp;""</f>
      </c>
      <c r="AJ662">
        <f>[1]发票导入!AJ662&amp;""</f>
      </c>
      <c r="AK662">
        <f>[1]发票导入!AK662</f>
        <v>0</v>
      </c>
      <c r="AL662">
        <f>[1]发票导入!AL662</f>
        <v>0</v>
      </c>
      <c r="AM662">
        <f>[1]发票导入!AM662</f>
        <v>0</v>
      </c>
      <c r="AN662" s="22">
        <f t="shared" si="1"/>
        <v>0</v>
      </c>
      <c r="AO662" s="22">
        <f t="shared" si="2"/>
        <v>0</v>
      </c>
    </row>
    <row r="663">
      <c r="C663">
        <f>[1]发票导入!C663&amp;""</f>
      </c>
      <c r="D663">
        <f>[1]发票导入!D663&amp;""</f>
      </c>
      <c r="O663">
        <f>[1]发票导入!O663&amp;""</f>
      </c>
      <c r="T663">
        <f>[1]发票导入!T663</f>
      </c>
      <c r="U663">
        <f>[1]发票导入!U663&amp;""</f>
      </c>
      <c r="V663">
        <f>[1]发票导入!V663&amp;""</f>
      </c>
      <c r="W663">
        <f>[1]发票导入!W663&amp;""</f>
      </c>
      <c r="Y663">
        <f>[1]发票导入!Y663&amp;""</f>
      </c>
      <c r="AA663">
        <f>[1]发票导入!AA663&amp;""</f>
      </c>
      <c r="AB663">
        <f>[1]发票导入!AB663</f>
        <v>0</v>
      </c>
      <c r="AC663">
        <f>[1]发票导入!AC663</f>
        <v>0</v>
      </c>
      <c r="AE663" s="22">
        <f t="shared" si="0"/>
      </c>
      <c r="AI663">
        <f>[1]发票导入!AI663&amp;""</f>
      </c>
      <c r="AJ663">
        <f>[1]发票导入!AJ663&amp;""</f>
      </c>
      <c r="AK663">
        <f>[1]发票导入!AK663</f>
        <v>0</v>
      </c>
      <c r="AL663">
        <f>[1]发票导入!AL663</f>
        <v>0</v>
      </c>
      <c r="AM663">
        <f>[1]发票导入!AM663</f>
        <v>0</v>
      </c>
      <c r="AN663" s="22">
        <f t="shared" si="1"/>
        <v>0</v>
      </c>
      <c r="AO663" s="22">
        <f t="shared" si="2"/>
        <v>0</v>
      </c>
    </row>
    <row r="664">
      <c r="C664">
        <f>[1]发票导入!C664&amp;""</f>
      </c>
      <c r="D664">
        <f>[1]发票导入!D664&amp;""</f>
      </c>
      <c r="O664">
        <f>[1]发票导入!O664&amp;""</f>
      </c>
      <c r="T664">
        <f>[1]发票导入!T664</f>
      </c>
      <c r="U664">
        <f>[1]发票导入!U664&amp;""</f>
      </c>
      <c r="V664">
        <f>[1]发票导入!V664&amp;""</f>
      </c>
      <c r="W664">
        <f>[1]发票导入!W664&amp;""</f>
      </c>
      <c r="Y664">
        <f>[1]发票导入!Y664&amp;""</f>
      </c>
      <c r="AA664">
        <f>[1]发票导入!AA664&amp;""</f>
      </c>
      <c r="AB664">
        <f>[1]发票导入!AB664</f>
        <v>0</v>
      </c>
      <c r="AC664">
        <f>[1]发票导入!AC664</f>
        <v>0</v>
      </c>
      <c r="AE664" s="22">
        <f t="shared" si="0"/>
      </c>
      <c r="AI664">
        <f>[1]发票导入!AI664&amp;""</f>
      </c>
      <c r="AJ664">
        <f>[1]发票导入!AJ664&amp;""</f>
      </c>
      <c r="AK664">
        <f>[1]发票导入!AK664</f>
        <v>0</v>
      </c>
      <c r="AL664">
        <f>[1]发票导入!AL664</f>
        <v>0</v>
      </c>
      <c r="AM664">
        <f>[1]发票导入!AM664</f>
        <v>0</v>
      </c>
      <c r="AN664" s="22">
        <f t="shared" si="1"/>
        <v>0</v>
      </c>
      <c r="AO664" s="22">
        <f t="shared" si="2"/>
        <v>0</v>
      </c>
    </row>
    <row r="665">
      <c r="C665">
        <f>[1]发票导入!C665&amp;""</f>
      </c>
      <c r="D665">
        <f>[1]发票导入!D665&amp;""</f>
      </c>
      <c r="O665">
        <f>[1]发票导入!O665&amp;""</f>
      </c>
      <c r="T665">
        <f>[1]发票导入!T665</f>
      </c>
      <c r="U665">
        <f>[1]发票导入!U665&amp;""</f>
      </c>
      <c r="V665">
        <f>[1]发票导入!V665&amp;""</f>
      </c>
      <c r="W665">
        <f>[1]发票导入!W665&amp;""</f>
      </c>
      <c r="Y665">
        <f>[1]发票导入!Y665&amp;""</f>
      </c>
      <c r="AA665">
        <f>[1]发票导入!AA665&amp;""</f>
      </c>
      <c r="AB665">
        <f>[1]发票导入!AB665</f>
        <v>0</v>
      </c>
      <c r="AC665">
        <f>[1]发票导入!AC665</f>
        <v>0</v>
      </c>
      <c r="AE665" s="22">
        <f t="shared" si="0"/>
      </c>
      <c r="AI665">
        <f>[1]发票导入!AI665&amp;""</f>
      </c>
      <c r="AJ665">
        <f>[1]发票导入!AJ665&amp;""</f>
      </c>
      <c r="AK665">
        <f>[1]发票导入!AK665</f>
        <v>0</v>
      </c>
      <c r="AL665">
        <f>[1]发票导入!AL665</f>
        <v>0</v>
      </c>
      <c r="AM665">
        <f>[1]发票导入!AM665</f>
        <v>0</v>
      </c>
      <c r="AN665" s="22">
        <f t="shared" si="1"/>
        <v>0</v>
      </c>
      <c r="AO665" s="22">
        <f t="shared" si="2"/>
        <v>0</v>
      </c>
    </row>
    <row r="666">
      <c r="C666">
        <f>[1]发票导入!C666&amp;""</f>
      </c>
      <c r="D666">
        <f>[1]发票导入!D666&amp;""</f>
      </c>
      <c r="O666">
        <f>[1]发票导入!O666&amp;""</f>
      </c>
      <c r="T666">
        <f>[1]发票导入!T666</f>
      </c>
      <c r="U666">
        <f>[1]发票导入!U666&amp;""</f>
      </c>
      <c r="V666">
        <f>[1]发票导入!V666&amp;""</f>
      </c>
      <c r="W666">
        <f>[1]发票导入!W666&amp;""</f>
      </c>
      <c r="Y666">
        <f>[1]发票导入!Y666&amp;""</f>
      </c>
      <c r="AA666">
        <f>[1]发票导入!AA666&amp;""</f>
      </c>
      <c r="AB666">
        <f>[1]发票导入!AB666</f>
        <v>0</v>
      </c>
      <c r="AC666">
        <f>[1]发票导入!AC666</f>
        <v>0</v>
      </c>
      <c r="AE666" s="22">
        <f t="shared" si="0"/>
      </c>
      <c r="AI666">
        <f>[1]发票导入!AI666&amp;""</f>
      </c>
      <c r="AJ666">
        <f>[1]发票导入!AJ666&amp;""</f>
      </c>
      <c r="AK666">
        <f>[1]发票导入!AK666</f>
        <v>0</v>
      </c>
      <c r="AL666">
        <f>[1]发票导入!AL666</f>
        <v>0</v>
      </c>
      <c r="AM666">
        <f>[1]发票导入!AM666</f>
        <v>0</v>
      </c>
      <c r="AN666" s="22">
        <f t="shared" si="1"/>
        <v>0</v>
      </c>
      <c r="AO666" s="22">
        <f t="shared" si="2"/>
        <v>0</v>
      </c>
    </row>
    <row r="667">
      <c r="C667">
        <f>[1]发票导入!C667&amp;""</f>
      </c>
      <c r="D667">
        <f>[1]发票导入!D667&amp;""</f>
      </c>
      <c r="O667">
        <f>[1]发票导入!O667&amp;""</f>
      </c>
      <c r="T667">
        <f>[1]发票导入!T667</f>
      </c>
      <c r="U667">
        <f>[1]发票导入!U667&amp;""</f>
      </c>
      <c r="V667">
        <f>[1]发票导入!V667&amp;""</f>
      </c>
      <c r="W667">
        <f>[1]发票导入!W667&amp;""</f>
      </c>
      <c r="Y667">
        <f>[1]发票导入!Y667&amp;""</f>
      </c>
      <c r="AA667">
        <f>[1]发票导入!AA667&amp;""</f>
      </c>
      <c r="AB667">
        <f>[1]发票导入!AB667</f>
        <v>0</v>
      </c>
      <c r="AC667">
        <f>[1]发票导入!AC667</f>
        <v>0</v>
      </c>
      <c r="AE667" s="22">
        <f t="shared" si="0"/>
      </c>
      <c r="AI667">
        <f>[1]发票导入!AI667&amp;""</f>
      </c>
      <c r="AJ667">
        <f>[1]发票导入!AJ667&amp;""</f>
      </c>
      <c r="AK667">
        <f>[1]发票导入!AK667</f>
        <v>0</v>
      </c>
      <c r="AL667">
        <f>[1]发票导入!AL667</f>
        <v>0</v>
      </c>
      <c r="AM667">
        <f>[1]发票导入!AM667</f>
        <v>0</v>
      </c>
      <c r="AN667" s="22">
        <f t="shared" si="1"/>
        <v>0</v>
      </c>
      <c r="AO667" s="22">
        <f t="shared" si="2"/>
        <v>0</v>
      </c>
    </row>
    <row r="668">
      <c r="C668">
        <f>[1]发票导入!C668&amp;""</f>
      </c>
      <c r="D668">
        <f>[1]发票导入!D668&amp;""</f>
      </c>
      <c r="O668">
        <f>[1]发票导入!O668&amp;""</f>
      </c>
      <c r="T668">
        <f>[1]发票导入!T668</f>
      </c>
      <c r="U668">
        <f>[1]发票导入!U668&amp;""</f>
      </c>
      <c r="V668">
        <f>[1]发票导入!V668&amp;""</f>
      </c>
      <c r="W668">
        <f>[1]发票导入!W668&amp;""</f>
      </c>
      <c r="Y668">
        <f>[1]发票导入!Y668&amp;""</f>
      </c>
      <c r="AA668">
        <f>[1]发票导入!AA668&amp;""</f>
      </c>
      <c r="AB668">
        <f>[1]发票导入!AB668</f>
        <v>0</v>
      </c>
      <c r="AC668">
        <f>[1]发票导入!AC668</f>
        <v>0</v>
      </c>
      <c r="AE668" s="22">
        <f t="shared" si="0"/>
      </c>
      <c r="AI668">
        <f>[1]发票导入!AI668&amp;""</f>
      </c>
      <c r="AJ668">
        <f>[1]发票导入!AJ668&amp;""</f>
      </c>
      <c r="AK668">
        <f>[1]发票导入!AK668</f>
        <v>0</v>
      </c>
      <c r="AL668">
        <f>[1]发票导入!AL668</f>
        <v>0</v>
      </c>
      <c r="AM668">
        <f>[1]发票导入!AM668</f>
        <v>0</v>
      </c>
      <c r="AN668" s="22">
        <f t="shared" si="1"/>
        <v>0</v>
      </c>
      <c r="AO668" s="22">
        <f t="shared" si="2"/>
        <v>0</v>
      </c>
    </row>
    <row r="669">
      <c r="C669">
        <f>[1]发票导入!C669&amp;""</f>
      </c>
      <c r="D669">
        <f>[1]发票导入!D669&amp;""</f>
      </c>
      <c r="O669">
        <f>[1]发票导入!O669&amp;""</f>
      </c>
      <c r="T669">
        <f>[1]发票导入!T669</f>
      </c>
      <c r="U669">
        <f>[1]发票导入!U669&amp;""</f>
      </c>
      <c r="V669">
        <f>[1]发票导入!V669&amp;""</f>
      </c>
      <c r="W669">
        <f>[1]发票导入!W669&amp;""</f>
      </c>
      <c r="Y669">
        <f>[1]发票导入!Y669&amp;""</f>
      </c>
      <c r="AA669">
        <f>[1]发票导入!AA669&amp;""</f>
      </c>
      <c r="AB669">
        <f>[1]发票导入!AB669</f>
        <v>0</v>
      </c>
      <c r="AC669">
        <f>[1]发票导入!AC669</f>
        <v>0</v>
      </c>
      <c r="AE669" s="22">
        <f t="shared" si="0"/>
      </c>
      <c r="AI669">
        <f>[1]发票导入!AI669&amp;""</f>
      </c>
      <c r="AJ669">
        <f>[1]发票导入!AJ669&amp;""</f>
      </c>
      <c r="AK669">
        <f>[1]发票导入!AK669</f>
        <v>0</v>
      </c>
      <c r="AL669">
        <f>[1]发票导入!AL669</f>
        <v>0</v>
      </c>
      <c r="AM669">
        <f>[1]发票导入!AM669</f>
        <v>0</v>
      </c>
      <c r="AN669" s="22">
        <f t="shared" si="1"/>
        <v>0</v>
      </c>
      <c r="AO669" s="22">
        <f t="shared" si="2"/>
        <v>0</v>
      </c>
    </row>
    <row r="670">
      <c r="C670">
        <f>[1]发票导入!C670&amp;""</f>
      </c>
      <c r="D670">
        <f>[1]发票导入!D670&amp;""</f>
      </c>
      <c r="O670">
        <f>[1]发票导入!O670&amp;""</f>
      </c>
      <c r="T670">
        <f>[1]发票导入!T670</f>
      </c>
      <c r="U670">
        <f>[1]发票导入!U670&amp;""</f>
      </c>
      <c r="V670">
        <f>[1]发票导入!V670&amp;""</f>
      </c>
      <c r="W670">
        <f>[1]发票导入!W670&amp;""</f>
      </c>
      <c r="Y670">
        <f>[1]发票导入!Y670&amp;""</f>
      </c>
      <c r="AA670">
        <f>[1]发票导入!AA670&amp;""</f>
      </c>
      <c r="AB670">
        <f>[1]发票导入!AB670</f>
        <v>0</v>
      </c>
      <c r="AC670">
        <f>[1]发票导入!AC670</f>
        <v>0</v>
      </c>
      <c r="AE670" s="22">
        <f t="shared" si="0"/>
      </c>
      <c r="AI670">
        <f>[1]发票导入!AI670&amp;""</f>
      </c>
      <c r="AJ670">
        <f>[1]发票导入!AJ670&amp;""</f>
      </c>
      <c r="AK670">
        <f>[1]发票导入!AK670</f>
        <v>0</v>
      </c>
      <c r="AL670">
        <f>[1]发票导入!AL670</f>
        <v>0</v>
      </c>
      <c r="AM670">
        <f>[1]发票导入!AM670</f>
        <v>0</v>
      </c>
      <c r="AN670" s="22">
        <f t="shared" si="1"/>
        <v>0</v>
      </c>
      <c r="AO670" s="22">
        <f t="shared" si="2"/>
        <v>0</v>
      </c>
    </row>
    <row r="671">
      <c r="C671">
        <f>[1]发票导入!C671&amp;""</f>
      </c>
      <c r="D671">
        <f>[1]发票导入!D671&amp;""</f>
      </c>
      <c r="O671">
        <f>[1]发票导入!O671&amp;""</f>
      </c>
      <c r="T671">
        <f>[1]发票导入!T671</f>
      </c>
      <c r="U671">
        <f>[1]发票导入!U671&amp;""</f>
      </c>
      <c r="V671">
        <f>[1]发票导入!V671&amp;""</f>
      </c>
      <c r="W671">
        <f>[1]发票导入!W671&amp;""</f>
      </c>
      <c r="Y671">
        <f>[1]发票导入!Y671&amp;""</f>
      </c>
      <c r="AA671">
        <f>[1]发票导入!AA671&amp;""</f>
      </c>
      <c r="AB671">
        <f>[1]发票导入!AB671</f>
        <v>0</v>
      </c>
      <c r="AC671">
        <f>[1]发票导入!AC671</f>
        <v>0</v>
      </c>
      <c r="AE671" s="22">
        <f t="shared" si="0"/>
      </c>
      <c r="AI671">
        <f>[1]发票导入!AI671&amp;""</f>
      </c>
      <c r="AJ671">
        <f>[1]发票导入!AJ671&amp;""</f>
      </c>
      <c r="AK671">
        <f>[1]发票导入!AK671</f>
        <v>0</v>
      </c>
      <c r="AL671">
        <f>[1]发票导入!AL671</f>
        <v>0</v>
      </c>
      <c r="AM671">
        <f>[1]发票导入!AM671</f>
        <v>0</v>
      </c>
      <c r="AN671" s="22">
        <f t="shared" si="1"/>
        <v>0</v>
      </c>
      <c r="AO671" s="22">
        <f t="shared" si="2"/>
        <v>0</v>
      </c>
    </row>
    <row r="672">
      <c r="C672">
        <f>[1]发票导入!C672&amp;""</f>
      </c>
      <c r="D672">
        <f>[1]发票导入!D672&amp;""</f>
      </c>
      <c r="O672">
        <f>[1]发票导入!O672&amp;""</f>
      </c>
      <c r="T672">
        <f>[1]发票导入!T672</f>
      </c>
      <c r="U672">
        <f>[1]发票导入!U672&amp;""</f>
      </c>
      <c r="V672">
        <f>[1]发票导入!V672&amp;""</f>
      </c>
      <c r="W672">
        <f>[1]发票导入!W672&amp;""</f>
      </c>
      <c r="Y672">
        <f>[1]发票导入!Y672&amp;""</f>
      </c>
      <c r="AA672">
        <f>[1]发票导入!AA672&amp;""</f>
      </c>
      <c r="AB672">
        <f>[1]发票导入!AB672</f>
        <v>0</v>
      </c>
      <c r="AC672">
        <f>[1]发票导入!AC672</f>
        <v>0</v>
      </c>
      <c r="AE672" s="22">
        <f t="shared" si="0"/>
      </c>
      <c r="AI672">
        <f>[1]发票导入!AI672&amp;""</f>
      </c>
      <c r="AJ672">
        <f>[1]发票导入!AJ672&amp;""</f>
      </c>
      <c r="AK672">
        <f>[1]发票导入!AK672</f>
        <v>0</v>
      </c>
      <c r="AL672">
        <f>[1]发票导入!AL672</f>
        <v>0</v>
      </c>
      <c r="AM672">
        <f>[1]发票导入!AM672</f>
        <v>0</v>
      </c>
      <c r="AN672" s="22">
        <f t="shared" si="1"/>
        <v>0</v>
      </c>
      <c r="AO672" s="22">
        <f t="shared" si="2"/>
        <v>0</v>
      </c>
    </row>
    <row r="673">
      <c r="C673">
        <f>[1]发票导入!C673&amp;""</f>
      </c>
      <c r="D673">
        <f>[1]发票导入!D673&amp;""</f>
      </c>
      <c r="O673">
        <f>[1]发票导入!O673&amp;""</f>
      </c>
      <c r="T673">
        <f>[1]发票导入!T673</f>
      </c>
      <c r="U673">
        <f>[1]发票导入!U673&amp;""</f>
      </c>
      <c r="V673">
        <f>[1]发票导入!V673&amp;""</f>
      </c>
      <c r="W673">
        <f>[1]发票导入!W673&amp;""</f>
      </c>
      <c r="Y673">
        <f>[1]发票导入!Y673&amp;""</f>
      </c>
      <c r="AA673">
        <f>[1]发票导入!AA673&amp;""</f>
      </c>
      <c r="AB673">
        <f>[1]发票导入!AB673</f>
        <v>0</v>
      </c>
      <c r="AC673">
        <f>[1]发票导入!AC673</f>
        <v>0</v>
      </c>
      <c r="AE673" s="22">
        <f t="shared" si="0"/>
      </c>
      <c r="AI673">
        <f>[1]发票导入!AI673&amp;""</f>
      </c>
      <c r="AJ673">
        <f>[1]发票导入!AJ673&amp;""</f>
      </c>
      <c r="AK673">
        <f>[1]发票导入!AK673</f>
        <v>0</v>
      </c>
      <c r="AL673">
        <f>[1]发票导入!AL673</f>
        <v>0</v>
      </c>
      <c r="AM673">
        <f>[1]发票导入!AM673</f>
        <v>0</v>
      </c>
      <c r="AN673" s="22">
        <f t="shared" si="1"/>
        <v>0</v>
      </c>
      <c r="AO673" s="22">
        <f t="shared" si="2"/>
        <v>0</v>
      </c>
    </row>
    <row r="674">
      <c r="C674">
        <f>[1]发票导入!C674&amp;""</f>
      </c>
      <c r="D674">
        <f>[1]发票导入!D674&amp;""</f>
      </c>
      <c r="O674">
        <f>[1]发票导入!O674&amp;""</f>
      </c>
      <c r="T674">
        <f>[1]发票导入!T674</f>
      </c>
      <c r="U674">
        <f>[1]发票导入!U674&amp;""</f>
      </c>
      <c r="V674">
        <f>[1]发票导入!V674&amp;""</f>
      </c>
      <c r="W674">
        <f>[1]发票导入!W674&amp;""</f>
      </c>
      <c r="Y674">
        <f>[1]发票导入!Y674&amp;""</f>
      </c>
      <c r="AA674">
        <f>[1]发票导入!AA674&amp;""</f>
      </c>
      <c r="AB674">
        <f>[1]发票导入!AB674</f>
        <v>0</v>
      </c>
      <c r="AC674">
        <f>[1]发票导入!AC674</f>
        <v>0</v>
      </c>
      <c r="AE674" s="22">
        <f t="shared" si="0"/>
      </c>
      <c r="AI674">
        <f>[1]发票导入!AI674&amp;""</f>
      </c>
      <c r="AJ674">
        <f>[1]发票导入!AJ674&amp;""</f>
      </c>
      <c r="AK674">
        <f>[1]发票导入!AK674</f>
        <v>0</v>
      </c>
      <c r="AL674">
        <f>[1]发票导入!AL674</f>
        <v>0</v>
      </c>
      <c r="AM674">
        <f>[1]发票导入!AM674</f>
        <v>0</v>
      </c>
      <c r="AN674" s="22">
        <f t="shared" si="1"/>
        <v>0</v>
      </c>
      <c r="AO674" s="22">
        <f t="shared" si="2"/>
        <v>0</v>
      </c>
    </row>
    <row r="675">
      <c r="C675">
        <f>[1]发票导入!C675&amp;""</f>
      </c>
      <c r="D675">
        <f>[1]发票导入!D675&amp;""</f>
      </c>
      <c r="O675">
        <f>[1]发票导入!O675&amp;""</f>
      </c>
      <c r="T675">
        <f>[1]发票导入!T675</f>
      </c>
      <c r="U675">
        <f>[1]发票导入!U675&amp;""</f>
      </c>
      <c r="V675">
        <f>[1]发票导入!V675&amp;""</f>
      </c>
      <c r="W675">
        <f>[1]发票导入!W675&amp;""</f>
      </c>
      <c r="Y675">
        <f>[1]发票导入!Y675&amp;""</f>
      </c>
      <c r="AA675">
        <f>[1]发票导入!AA675&amp;""</f>
      </c>
      <c r="AB675">
        <f>[1]发票导入!AB675</f>
        <v>0</v>
      </c>
      <c r="AC675">
        <f>[1]发票导入!AC675</f>
        <v>0</v>
      </c>
      <c r="AE675" s="22">
        <f t="shared" si="0"/>
      </c>
      <c r="AI675">
        <f>[1]发票导入!AI675&amp;""</f>
      </c>
      <c r="AJ675">
        <f>[1]发票导入!AJ675&amp;""</f>
      </c>
      <c r="AK675">
        <f>[1]发票导入!AK675</f>
        <v>0</v>
      </c>
      <c r="AL675">
        <f>[1]发票导入!AL675</f>
        <v>0</v>
      </c>
      <c r="AM675">
        <f>[1]发票导入!AM675</f>
        <v>0</v>
      </c>
      <c r="AN675" s="22">
        <f t="shared" si="1"/>
        <v>0</v>
      </c>
      <c r="AO675" s="22">
        <f t="shared" si="2"/>
        <v>0</v>
      </c>
    </row>
    <row r="676">
      <c r="C676">
        <f>[1]发票导入!C676&amp;""</f>
      </c>
      <c r="D676">
        <f>[1]发票导入!D676&amp;""</f>
      </c>
      <c r="O676">
        <f>[1]发票导入!O676&amp;""</f>
      </c>
      <c r="T676">
        <f>[1]发票导入!T676</f>
      </c>
      <c r="U676">
        <f>[1]发票导入!U676&amp;""</f>
      </c>
      <c r="V676">
        <f>[1]发票导入!V676&amp;""</f>
      </c>
      <c r="W676">
        <f>[1]发票导入!W676&amp;""</f>
      </c>
      <c r="Y676">
        <f>[1]发票导入!Y676&amp;""</f>
      </c>
      <c r="AA676">
        <f>[1]发票导入!AA676&amp;""</f>
      </c>
      <c r="AB676">
        <f>[1]发票导入!AB676</f>
        <v>0</v>
      </c>
      <c r="AC676">
        <f>[1]发票导入!AC676</f>
        <v>0</v>
      </c>
      <c r="AE676" s="22">
        <f t="shared" si="0"/>
      </c>
      <c r="AI676">
        <f>[1]发票导入!AI676&amp;""</f>
      </c>
      <c r="AJ676">
        <f>[1]发票导入!AJ676&amp;""</f>
      </c>
      <c r="AK676">
        <f>[1]发票导入!AK676</f>
        <v>0</v>
      </c>
      <c r="AL676">
        <f>[1]发票导入!AL676</f>
        <v>0</v>
      </c>
      <c r="AM676">
        <f>[1]发票导入!AM676</f>
        <v>0</v>
      </c>
      <c r="AN676" s="22">
        <f t="shared" si="1"/>
        <v>0</v>
      </c>
      <c r="AO676" s="22">
        <f t="shared" si="2"/>
        <v>0</v>
      </c>
    </row>
    <row r="677">
      <c r="C677">
        <f>[1]发票导入!C677&amp;""</f>
      </c>
      <c r="D677">
        <f>[1]发票导入!D677&amp;""</f>
      </c>
      <c r="O677">
        <f>[1]发票导入!O677&amp;""</f>
      </c>
      <c r="T677">
        <f>[1]发票导入!T677</f>
      </c>
      <c r="U677">
        <f>[1]发票导入!U677&amp;""</f>
      </c>
      <c r="V677">
        <f>[1]发票导入!V677&amp;""</f>
      </c>
      <c r="W677">
        <f>[1]发票导入!W677&amp;""</f>
      </c>
      <c r="Y677">
        <f>[1]发票导入!Y677&amp;""</f>
      </c>
      <c r="AA677">
        <f>[1]发票导入!AA677&amp;""</f>
      </c>
      <c r="AB677">
        <f>[1]发票导入!AB677</f>
        <v>0</v>
      </c>
      <c r="AC677">
        <f>[1]发票导入!AC677</f>
        <v>0</v>
      </c>
      <c r="AE677" s="22">
        <f t="shared" si="0"/>
      </c>
      <c r="AI677">
        <f>[1]发票导入!AI677&amp;""</f>
      </c>
      <c r="AJ677">
        <f>[1]发票导入!AJ677&amp;""</f>
      </c>
      <c r="AK677">
        <f>[1]发票导入!AK677</f>
        <v>0</v>
      </c>
      <c r="AL677">
        <f>[1]发票导入!AL677</f>
        <v>0</v>
      </c>
      <c r="AM677">
        <f>[1]发票导入!AM677</f>
        <v>0</v>
      </c>
      <c r="AN677" s="22">
        <f t="shared" si="1"/>
        <v>0</v>
      </c>
      <c r="AO677" s="22">
        <f t="shared" si="2"/>
        <v>0</v>
      </c>
    </row>
    <row r="678">
      <c r="C678">
        <f>[1]发票导入!C678&amp;""</f>
      </c>
      <c r="D678">
        <f>[1]发票导入!D678&amp;""</f>
      </c>
      <c r="O678">
        <f>[1]发票导入!O678&amp;""</f>
      </c>
      <c r="T678">
        <f>[1]发票导入!T678</f>
      </c>
      <c r="U678">
        <f>[1]发票导入!U678&amp;""</f>
      </c>
      <c r="V678">
        <f>[1]发票导入!V678&amp;""</f>
      </c>
      <c r="W678">
        <f>[1]发票导入!W678&amp;""</f>
      </c>
      <c r="Y678">
        <f>[1]发票导入!Y678&amp;""</f>
      </c>
      <c r="AA678">
        <f>[1]发票导入!AA678&amp;""</f>
      </c>
      <c r="AB678">
        <f>[1]发票导入!AB678</f>
        <v>0</v>
      </c>
      <c r="AC678">
        <f>[1]发票导入!AC678</f>
        <v>0</v>
      </c>
      <c r="AE678" s="22">
        <f t="shared" si="0"/>
      </c>
      <c r="AI678">
        <f>[1]发票导入!AI678&amp;""</f>
      </c>
      <c r="AJ678">
        <f>[1]发票导入!AJ678&amp;""</f>
      </c>
      <c r="AK678">
        <f>[1]发票导入!AK678</f>
        <v>0</v>
      </c>
      <c r="AL678">
        <f>[1]发票导入!AL678</f>
        <v>0</v>
      </c>
      <c r="AM678">
        <f>[1]发票导入!AM678</f>
        <v>0</v>
      </c>
      <c r="AN678" s="22">
        <f t="shared" si="1"/>
        <v>0</v>
      </c>
      <c r="AO678" s="22">
        <f t="shared" si="2"/>
        <v>0</v>
      </c>
    </row>
    <row r="679">
      <c r="C679">
        <f>[1]发票导入!C679&amp;""</f>
      </c>
      <c r="D679">
        <f>[1]发票导入!D679&amp;""</f>
      </c>
      <c r="O679">
        <f>[1]发票导入!O679&amp;""</f>
      </c>
      <c r="T679">
        <f>[1]发票导入!T679</f>
      </c>
      <c r="U679">
        <f>[1]发票导入!U679&amp;""</f>
      </c>
      <c r="V679">
        <f>[1]发票导入!V679&amp;""</f>
      </c>
      <c r="W679">
        <f>[1]发票导入!W679&amp;""</f>
      </c>
      <c r="Y679">
        <f>[1]发票导入!Y679&amp;""</f>
      </c>
      <c r="AA679">
        <f>[1]发票导入!AA679&amp;""</f>
      </c>
      <c r="AB679">
        <f>[1]发票导入!AB679</f>
        <v>0</v>
      </c>
      <c r="AC679">
        <f>[1]发票导入!AC679</f>
        <v>0</v>
      </c>
      <c r="AE679" s="22">
        <f t="shared" si="0"/>
      </c>
      <c r="AI679">
        <f>[1]发票导入!AI679&amp;""</f>
      </c>
      <c r="AJ679">
        <f>[1]发票导入!AJ679&amp;""</f>
      </c>
      <c r="AK679">
        <f>[1]发票导入!AK679</f>
        <v>0</v>
      </c>
      <c r="AL679">
        <f>[1]发票导入!AL679</f>
        <v>0</v>
      </c>
      <c r="AM679">
        <f>[1]发票导入!AM679</f>
        <v>0</v>
      </c>
      <c r="AN679" s="22">
        <f t="shared" si="1"/>
        <v>0</v>
      </c>
      <c r="AO679" s="22">
        <f t="shared" si="2"/>
        <v>0</v>
      </c>
    </row>
    <row r="680">
      <c r="C680">
        <f>[1]发票导入!C680&amp;""</f>
      </c>
      <c r="D680">
        <f>[1]发票导入!D680&amp;""</f>
      </c>
      <c r="O680">
        <f>[1]发票导入!O680&amp;""</f>
      </c>
      <c r="T680">
        <f>[1]发票导入!T680</f>
      </c>
      <c r="U680">
        <f>[1]发票导入!U680&amp;""</f>
      </c>
      <c r="V680">
        <f>[1]发票导入!V680&amp;""</f>
      </c>
      <c r="W680">
        <f>[1]发票导入!W680&amp;""</f>
      </c>
      <c r="Y680">
        <f>[1]发票导入!Y680&amp;""</f>
      </c>
      <c r="AA680">
        <f>[1]发票导入!AA680&amp;""</f>
      </c>
      <c r="AB680">
        <f>[1]发票导入!AB680</f>
        <v>0</v>
      </c>
      <c r="AC680">
        <f>[1]发票导入!AC680</f>
        <v>0</v>
      </c>
      <c r="AE680" s="22">
        <f t="shared" si="0"/>
      </c>
      <c r="AI680">
        <f>[1]发票导入!AI680&amp;""</f>
      </c>
      <c r="AJ680">
        <f>[1]发票导入!AJ680&amp;""</f>
      </c>
      <c r="AK680">
        <f>[1]发票导入!AK680</f>
        <v>0</v>
      </c>
      <c r="AL680">
        <f>[1]发票导入!AL680</f>
        <v>0</v>
      </c>
      <c r="AM680">
        <f>[1]发票导入!AM680</f>
        <v>0</v>
      </c>
      <c r="AN680" s="22">
        <f t="shared" si="1"/>
        <v>0</v>
      </c>
      <c r="AO680" s="22">
        <f t="shared" si="2"/>
        <v>0</v>
      </c>
    </row>
    <row r="681">
      <c r="C681">
        <f>[1]发票导入!C681&amp;""</f>
      </c>
      <c r="D681">
        <f>[1]发票导入!D681&amp;""</f>
      </c>
      <c r="O681">
        <f>[1]发票导入!O681&amp;""</f>
      </c>
      <c r="T681">
        <f>[1]发票导入!T681</f>
      </c>
      <c r="U681">
        <f>[1]发票导入!U681&amp;""</f>
      </c>
      <c r="V681">
        <f>[1]发票导入!V681&amp;""</f>
      </c>
      <c r="W681">
        <f>[1]发票导入!W681&amp;""</f>
      </c>
      <c r="Y681">
        <f>[1]发票导入!Y681&amp;""</f>
      </c>
      <c r="AA681">
        <f>[1]发票导入!AA681&amp;""</f>
      </c>
      <c r="AB681">
        <f>[1]发票导入!AB681</f>
        <v>0</v>
      </c>
      <c r="AC681">
        <f>[1]发票导入!AC681</f>
        <v>0</v>
      </c>
      <c r="AE681" s="22">
        <f t="shared" si="0"/>
      </c>
      <c r="AI681">
        <f>[1]发票导入!AI681&amp;""</f>
      </c>
      <c r="AJ681">
        <f>[1]发票导入!AJ681&amp;""</f>
      </c>
      <c r="AK681">
        <f>[1]发票导入!AK681</f>
        <v>0</v>
      </c>
      <c r="AL681">
        <f>[1]发票导入!AL681</f>
        <v>0</v>
      </c>
      <c r="AM681">
        <f>[1]发票导入!AM681</f>
        <v>0</v>
      </c>
      <c r="AN681" s="22">
        <f t="shared" si="1"/>
        <v>0</v>
      </c>
      <c r="AO681" s="22">
        <f t="shared" si="2"/>
        <v>0</v>
      </c>
    </row>
    <row r="682">
      <c r="C682">
        <f>[1]发票导入!C682&amp;""</f>
      </c>
      <c r="D682">
        <f>[1]发票导入!D682&amp;""</f>
      </c>
      <c r="O682">
        <f>[1]发票导入!O682&amp;""</f>
      </c>
      <c r="T682">
        <f>[1]发票导入!T682</f>
      </c>
      <c r="U682">
        <f>[1]发票导入!U682&amp;""</f>
      </c>
      <c r="V682">
        <f>[1]发票导入!V682&amp;""</f>
      </c>
      <c r="W682">
        <f>[1]发票导入!W682&amp;""</f>
      </c>
      <c r="Y682">
        <f>[1]发票导入!Y682&amp;""</f>
      </c>
      <c r="AA682">
        <f>[1]发票导入!AA682&amp;""</f>
      </c>
      <c r="AB682">
        <f>[1]发票导入!AB682</f>
        <v>0</v>
      </c>
      <c r="AC682">
        <f>[1]发票导入!AC682</f>
        <v>0</v>
      </c>
      <c r="AE682" s="22">
        <f t="shared" si="0"/>
      </c>
      <c r="AI682">
        <f>[1]发票导入!AI682&amp;""</f>
      </c>
      <c r="AJ682">
        <f>[1]发票导入!AJ682&amp;""</f>
      </c>
      <c r="AK682">
        <f>[1]发票导入!AK682</f>
        <v>0</v>
      </c>
      <c r="AL682">
        <f>[1]发票导入!AL682</f>
        <v>0</v>
      </c>
      <c r="AM682">
        <f>[1]发票导入!AM682</f>
        <v>0</v>
      </c>
      <c r="AN682" s="22">
        <f t="shared" si="1"/>
        <v>0</v>
      </c>
      <c r="AO682" s="22">
        <f t="shared" si="2"/>
        <v>0</v>
      </c>
    </row>
    <row r="683">
      <c r="C683">
        <f>[1]发票导入!C683&amp;""</f>
      </c>
      <c r="D683">
        <f>[1]发票导入!D683&amp;""</f>
      </c>
      <c r="O683">
        <f>[1]发票导入!O683&amp;""</f>
      </c>
      <c r="T683">
        <f>[1]发票导入!T683</f>
      </c>
      <c r="U683">
        <f>[1]发票导入!U683&amp;""</f>
      </c>
      <c r="V683">
        <f>[1]发票导入!V683&amp;""</f>
      </c>
      <c r="W683">
        <f>[1]发票导入!W683&amp;""</f>
      </c>
      <c r="Y683">
        <f>[1]发票导入!Y683&amp;""</f>
      </c>
      <c r="AA683">
        <f>[1]发票导入!AA683&amp;""</f>
      </c>
      <c r="AB683">
        <f>[1]发票导入!AB683</f>
        <v>0</v>
      </c>
      <c r="AC683">
        <f>[1]发票导入!AC683</f>
        <v>0</v>
      </c>
      <c r="AE683" s="22">
        <f t="shared" si="0"/>
      </c>
      <c r="AI683">
        <f>[1]发票导入!AI683&amp;""</f>
      </c>
      <c r="AJ683">
        <f>[1]发票导入!AJ683&amp;""</f>
      </c>
      <c r="AK683">
        <f>[1]发票导入!AK683</f>
        <v>0</v>
      </c>
      <c r="AL683">
        <f>[1]发票导入!AL683</f>
        <v>0</v>
      </c>
      <c r="AM683">
        <f>[1]发票导入!AM683</f>
        <v>0</v>
      </c>
      <c r="AN683" s="22">
        <f t="shared" si="1"/>
        <v>0</v>
      </c>
      <c r="AO683" s="22">
        <f t="shared" si="2"/>
        <v>0</v>
      </c>
    </row>
    <row r="684">
      <c r="C684">
        <f>[1]发票导入!C684&amp;""</f>
      </c>
      <c r="D684">
        <f>[1]发票导入!D684&amp;""</f>
      </c>
      <c r="O684">
        <f>[1]发票导入!O684&amp;""</f>
      </c>
      <c r="T684">
        <f>[1]发票导入!T684</f>
      </c>
      <c r="U684">
        <f>[1]发票导入!U684&amp;""</f>
      </c>
      <c r="V684">
        <f>[1]发票导入!V684&amp;""</f>
      </c>
      <c r="W684">
        <f>[1]发票导入!W684&amp;""</f>
      </c>
      <c r="Y684">
        <f>[1]发票导入!Y684&amp;""</f>
      </c>
      <c r="AA684">
        <f>[1]发票导入!AA684&amp;""</f>
      </c>
      <c r="AB684">
        <f>[1]发票导入!AB684</f>
        <v>0</v>
      </c>
      <c r="AC684">
        <f>[1]发票导入!AC684</f>
        <v>0</v>
      </c>
      <c r="AE684" s="22">
        <f t="shared" si="0"/>
      </c>
      <c r="AI684">
        <f>[1]发票导入!AI684&amp;""</f>
      </c>
      <c r="AJ684">
        <f>[1]发票导入!AJ684&amp;""</f>
      </c>
      <c r="AK684">
        <f>[1]发票导入!AK684</f>
        <v>0</v>
      </c>
      <c r="AL684">
        <f>[1]发票导入!AL684</f>
        <v>0</v>
      </c>
      <c r="AM684">
        <f>[1]发票导入!AM684</f>
        <v>0</v>
      </c>
      <c r="AN684" s="22">
        <f t="shared" si="1"/>
        <v>0</v>
      </c>
      <c r="AO684" s="22">
        <f t="shared" si="2"/>
        <v>0</v>
      </c>
    </row>
    <row r="685">
      <c r="C685">
        <f>[1]发票导入!C685&amp;""</f>
      </c>
      <c r="D685">
        <f>[1]发票导入!D685&amp;""</f>
      </c>
      <c r="O685">
        <f>[1]发票导入!O685&amp;""</f>
      </c>
      <c r="T685">
        <f>[1]发票导入!T685</f>
      </c>
      <c r="U685">
        <f>[1]发票导入!U685&amp;""</f>
      </c>
      <c r="V685">
        <f>[1]发票导入!V685&amp;""</f>
      </c>
      <c r="W685">
        <f>[1]发票导入!W685&amp;""</f>
      </c>
      <c r="Y685">
        <f>[1]发票导入!Y685&amp;""</f>
      </c>
      <c r="AA685">
        <f>[1]发票导入!AA685&amp;""</f>
      </c>
      <c r="AB685">
        <f>[1]发票导入!AB685</f>
        <v>0</v>
      </c>
      <c r="AC685">
        <f>[1]发票导入!AC685</f>
        <v>0</v>
      </c>
      <c r="AE685" s="22">
        <f t="shared" si="0"/>
      </c>
      <c r="AI685">
        <f>[1]发票导入!AI685&amp;""</f>
      </c>
      <c r="AJ685">
        <f>[1]发票导入!AJ685&amp;""</f>
      </c>
      <c r="AK685">
        <f>[1]发票导入!AK685</f>
        <v>0</v>
      </c>
      <c r="AL685">
        <f>[1]发票导入!AL685</f>
        <v>0</v>
      </c>
      <c r="AM685">
        <f>[1]发票导入!AM685</f>
        <v>0</v>
      </c>
      <c r="AN685" s="22">
        <f t="shared" si="1"/>
        <v>0</v>
      </c>
      <c r="AO685" s="22">
        <f t="shared" si="2"/>
        <v>0</v>
      </c>
    </row>
    <row r="686">
      <c r="C686">
        <f>[1]发票导入!C686&amp;""</f>
      </c>
      <c r="D686">
        <f>[1]发票导入!D686&amp;""</f>
      </c>
      <c r="O686">
        <f>[1]发票导入!O686&amp;""</f>
      </c>
      <c r="T686">
        <f>[1]发票导入!T686</f>
      </c>
      <c r="U686">
        <f>[1]发票导入!U686&amp;""</f>
      </c>
      <c r="V686">
        <f>[1]发票导入!V686&amp;""</f>
      </c>
      <c r="W686">
        <f>[1]发票导入!W686&amp;""</f>
      </c>
      <c r="Y686">
        <f>[1]发票导入!Y686&amp;""</f>
      </c>
      <c r="AA686">
        <f>[1]发票导入!AA686&amp;""</f>
      </c>
      <c r="AB686">
        <f>[1]发票导入!AB686</f>
        <v>0</v>
      </c>
      <c r="AC686">
        <f>[1]发票导入!AC686</f>
        <v>0</v>
      </c>
      <c r="AE686" s="22">
        <f t="shared" si="0"/>
      </c>
      <c r="AI686">
        <f>[1]发票导入!AI686&amp;""</f>
      </c>
      <c r="AJ686">
        <f>[1]发票导入!AJ686&amp;""</f>
      </c>
      <c r="AK686">
        <f>[1]发票导入!AK686</f>
        <v>0</v>
      </c>
      <c r="AL686">
        <f>[1]发票导入!AL686</f>
        <v>0</v>
      </c>
      <c r="AM686">
        <f>[1]发票导入!AM686</f>
        <v>0</v>
      </c>
      <c r="AN686" s="22">
        <f t="shared" si="1"/>
        <v>0</v>
      </c>
      <c r="AO686" s="22">
        <f t="shared" si="2"/>
        <v>0</v>
      </c>
    </row>
    <row r="687">
      <c r="C687">
        <f>[1]发票导入!C687&amp;""</f>
      </c>
      <c r="D687">
        <f>[1]发票导入!D687&amp;""</f>
      </c>
      <c r="O687">
        <f>[1]发票导入!O687&amp;""</f>
      </c>
      <c r="T687">
        <f>[1]发票导入!T687</f>
      </c>
      <c r="U687">
        <f>[1]发票导入!U687&amp;""</f>
      </c>
      <c r="V687">
        <f>[1]发票导入!V687&amp;""</f>
      </c>
      <c r="W687">
        <f>[1]发票导入!W687&amp;""</f>
      </c>
      <c r="Y687">
        <f>[1]发票导入!Y687&amp;""</f>
      </c>
      <c r="AA687">
        <f>[1]发票导入!AA687&amp;""</f>
      </c>
      <c r="AB687">
        <f>[1]发票导入!AB687</f>
        <v>0</v>
      </c>
      <c r="AC687">
        <f>[1]发票导入!AC687</f>
        <v>0</v>
      </c>
      <c r="AE687" s="22">
        <f t="shared" si="0"/>
      </c>
      <c r="AI687">
        <f>[1]发票导入!AI687&amp;""</f>
      </c>
      <c r="AJ687">
        <f>[1]发票导入!AJ687&amp;""</f>
      </c>
      <c r="AK687">
        <f>[1]发票导入!AK687</f>
        <v>0</v>
      </c>
      <c r="AL687">
        <f>[1]发票导入!AL687</f>
        <v>0</v>
      </c>
      <c r="AM687">
        <f>[1]发票导入!AM687</f>
        <v>0</v>
      </c>
      <c r="AN687" s="22">
        <f t="shared" si="1"/>
        <v>0</v>
      </c>
      <c r="AO687" s="22">
        <f t="shared" si="2"/>
        <v>0</v>
      </c>
    </row>
    <row r="688">
      <c r="C688">
        <f>[1]发票导入!C688&amp;""</f>
      </c>
      <c r="D688">
        <f>[1]发票导入!D688&amp;""</f>
      </c>
      <c r="O688">
        <f>[1]发票导入!O688&amp;""</f>
      </c>
      <c r="T688">
        <f>[1]发票导入!T688</f>
      </c>
      <c r="U688">
        <f>[1]发票导入!U688&amp;""</f>
      </c>
      <c r="V688">
        <f>[1]发票导入!V688&amp;""</f>
      </c>
      <c r="W688">
        <f>[1]发票导入!W688&amp;""</f>
      </c>
      <c r="Y688">
        <f>[1]发票导入!Y688&amp;""</f>
      </c>
      <c r="AA688">
        <f>[1]发票导入!AA688&amp;""</f>
      </c>
      <c r="AB688">
        <f>[1]发票导入!AB688</f>
        <v>0</v>
      </c>
      <c r="AC688">
        <f>[1]发票导入!AC688</f>
        <v>0</v>
      </c>
      <c r="AE688" s="22">
        <f t="shared" si="0"/>
      </c>
      <c r="AI688">
        <f>[1]发票导入!AI688&amp;""</f>
      </c>
      <c r="AJ688">
        <f>[1]发票导入!AJ688&amp;""</f>
      </c>
      <c r="AK688">
        <f>[1]发票导入!AK688</f>
        <v>0</v>
      </c>
      <c r="AL688">
        <f>[1]发票导入!AL688</f>
        <v>0</v>
      </c>
      <c r="AM688">
        <f>[1]发票导入!AM688</f>
        <v>0</v>
      </c>
      <c r="AN688" s="22">
        <f t="shared" si="1"/>
        <v>0</v>
      </c>
      <c r="AO688" s="22">
        <f t="shared" si="2"/>
        <v>0</v>
      </c>
    </row>
    <row r="689">
      <c r="C689">
        <f>[1]发票导入!C689&amp;""</f>
      </c>
      <c r="D689">
        <f>[1]发票导入!D689&amp;""</f>
      </c>
      <c r="O689">
        <f>[1]发票导入!O689&amp;""</f>
      </c>
      <c r="T689">
        <f>[1]发票导入!T689</f>
      </c>
      <c r="U689">
        <f>[1]发票导入!U689&amp;""</f>
      </c>
      <c r="V689">
        <f>[1]发票导入!V689&amp;""</f>
      </c>
      <c r="W689">
        <f>[1]发票导入!W689&amp;""</f>
      </c>
      <c r="Y689">
        <f>[1]发票导入!Y689&amp;""</f>
      </c>
      <c r="AA689">
        <f>[1]发票导入!AA689&amp;""</f>
      </c>
      <c r="AB689">
        <f>[1]发票导入!AB689</f>
        <v>0</v>
      </c>
      <c r="AC689">
        <f>[1]发票导入!AC689</f>
        <v>0</v>
      </c>
      <c r="AE689" s="22">
        <f t="shared" si="0"/>
      </c>
      <c r="AI689">
        <f>[1]发票导入!AI689&amp;""</f>
      </c>
      <c r="AJ689">
        <f>[1]发票导入!AJ689&amp;""</f>
      </c>
      <c r="AK689">
        <f>[1]发票导入!AK689</f>
        <v>0</v>
      </c>
      <c r="AL689">
        <f>[1]发票导入!AL689</f>
        <v>0</v>
      </c>
      <c r="AM689">
        <f>[1]发票导入!AM689</f>
        <v>0</v>
      </c>
      <c r="AN689" s="22">
        <f t="shared" si="1"/>
        <v>0</v>
      </c>
      <c r="AO689" s="22">
        <f t="shared" si="2"/>
        <v>0</v>
      </c>
    </row>
    <row r="690">
      <c r="C690">
        <f>[1]发票导入!C690&amp;""</f>
      </c>
      <c r="D690">
        <f>[1]发票导入!D690&amp;""</f>
      </c>
      <c r="O690">
        <f>[1]发票导入!O690&amp;""</f>
      </c>
      <c r="T690">
        <f>[1]发票导入!T690</f>
      </c>
      <c r="U690">
        <f>[1]发票导入!U690&amp;""</f>
      </c>
      <c r="V690">
        <f>[1]发票导入!V690&amp;""</f>
      </c>
      <c r="W690">
        <f>[1]发票导入!W690&amp;""</f>
      </c>
      <c r="Y690">
        <f>[1]发票导入!Y690&amp;""</f>
      </c>
      <c r="AA690">
        <f>[1]发票导入!AA690&amp;""</f>
      </c>
      <c r="AB690">
        <f>[1]发票导入!AB690</f>
        <v>0</v>
      </c>
      <c r="AC690">
        <f>[1]发票导入!AC690</f>
        <v>0</v>
      </c>
      <c r="AE690" s="22">
        <f t="shared" si="0"/>
      </c>
      <c r="AI690">
        <f>[1]发票导入!AI690&amp;""</f>
      </c>
      <c r="AJ690">
        <f>[1]发票导入!AJ690&amp;""</f>
      </c>
      <c r="AK690">
        <f>[1]发票导入!AK690</f>
        <v>0</v>
      </c>
      <c r="AL690">
        <f>[1]发票导入!AL690</f>
        <v>0</v>
      </c>
      <c r="AM690">
        <f>[1]发票导入!AM690</f>
        <v>0</v>
      </c>
      <c r="AN690" s="22">
        <f t="shared" si="1"/>
        <v>0</v>
      </c>
      <c r="AO690" s="22">
        <f t="shared" si="2"/>
        <v>0</v>
      </c>
    </row>
    <row r="691">
      <c r="C691">
        <f>[1]发票导入!C691&amp;""</f>
      </c>
      <c r="D691">
        <f>[1]发票导入!D691&amp;""</f>
      </c>
      <c r="O691">
        <f>[1]发票导入!O691&amp;""</f>
      </c>
      <c r="T691">
        <f>[1]发票导入!T691</f>
      </c>
      <c r="U691">
        <f>[1]发票导入!U691&amp;""</f>
      </c>
      <c r="V691">
        <f>[1]发票导入!V691&amp;""</f>
      </c>
      <c r="W691">
        <f>[1]发票导入!W691&amp;""</f>
      </c>
      <c r="Y691">
        <f>[1]发票导入!Y691&amp;""</f>
      </c>
      <c r="AA691">
        <f>[1]发票导入!AA691&amp;""</f>
      </c>
      <c r="AB691">
        <f>[1]发票导入!AB691</f>
        <v>0</v>
      </c>
      <c r="AC691">
        <f>[1]发票导入!AC691</f>
        <v>0</v>
      </c>
      <c r="AE691" s="22">
        <f t="shared" si="0"/>
      </c>
      <c r="AI691">
        <f>[1]发票导入!AI691&amp;""</f>
      </c>
      <c r="AJ691">
        <f>[1]发票导入!AJ691&amp;""</f>
      </c>
      <c r="AK691">
        <f>[1]发票导入!AK691</f>
        <v>0</v>
      </c>
      <c r="AL691">
        <f>[1]发票导入!AL691</f>
        <v>0</v>
      </c>
      <c r="AM691">
        <f>[1]发票导入!AM691</f>
        <v>0</v>
      </c>
      <c r="AN691" s="22">
        <f t="shared" si="1"/>
        <v>0</v>
      </c>
      <c r="AO691" s="22">
        <f t="shared" si="2"/>
        <v>0</v>
      </c>
    </row>
    <row r="692">
      <c r="C692">
        <f>[1]发票导入!C692&amp;""</f>
      </c>
      <c r="D692">
        <f>[1]发票导入!D692&amp;""</f>
      </c>
      <c r="O692">
        <f>[1]发票导入!O692&amp;""</f>
      </c>
      <c r="T692">
        <f>[1]发票导入!T692</f>
      </c>
      <c r="U692">
        <f>[1]发票导入!U692&amp;""</f>
      </c>
      <c r="V692">
        <f>[1]发票导入!V692&amp;""</f>
      </c>
      <c r="W692">
        <f>[1]发票导入!W692&amp;""</f>
      </c>
      <c r="Y692">
        <f>[1]发票导入!Y692&amp;""</f>
      </c>
      <c r="AA692">
        <f>[1]发票导入!AA692&amp;""</f>
      </c>
      <c r="AB692">
        <f>[1]发票导入!AB692</f>
        <v>0</v>
      </c>
      <c r="AC692">
        <f>[1]发票导入!AC692</f>
        <v>0</v>
      </c>
      <c r="AE692" s="22">
        <f t="shared" si="0"/>
      </c>
      <c r="AI692">
        <f>[1]发票导入!AI692&amp;""</f>
      </c>
      <c r="AJ692">
        <f>[1]发票导入!AJ692&amp;""</f>
      </c>
      <c r="AK692">
        <f>[1]发票导入!AK692</f>
        <v>0</v>
      </c>
      <c r="AL692">
        <f>[1]发票导入!AL692</f>
        <v>0</v>
      </c>
      <c r="AM692">
        <f>[1]发票导入!AM692</f>
        <v>0</v>
      </c>
      <c r="AN692" s="22">
        <f t="shared" si="1"/>
        <v>0</v>
      </c>
      <c r="AO692" s="22">
        <f t="shared" si="2"/>
        <v>0</v>
      </c>
    </row>
    <row r="693">
      <c r="C693">
        <f>[1]发票导入!C693&amp;""</f>
      </c>
      <c r="D693">
        <f>[1]发票导入!D693&amp;""</f>
      </c>
      <c r="O693">
        <f>[1]发票导入!O693&amp;""</f>
      </c>
      <c r="T693">
        <f>[1]发票导入!T693</f>
      </c>
      <c r="U693">
        <f>[1]发票导入!U693&amp;""</f>
      </c>
      <c r="V693">
        <f>[1]发票导入!V693&amp;""</f>
      </c>
      <c r="W693">
        <f>[1]发票导入!W693&amp;""</f>
      </c>
      <c r="Y693">
        <f>[1]发票导入!Y693&amp;""</f>
      </c>
      <c r="AA693">
        <f>[1]发票导入!AA693&amp;""</f>
      </c>
      <c r="AB693">
        <f>[1]发票导入!AB693</f>
        <v>0</v>
      </c>
      <c r="AC693">
        <f>[1]发票导入!AC693</f>
        <v>0</v>
      </c>
      <c r="AE693" s="22">
        <f t="shared" si="0"/>
      </c>
      <c r="AI693">
        <f>[1]发票导入!AI693&amp;""</f>
      </c>
      <c r="AJ693">
        <f>[1]发票导入!AJ693&amp;""</f>
      </c>
      <c r="AK693">
        <f>[1]发票导入!AK693</f>
        <v>0</v>
      </c>
      <c r="AL693">
        <f>[1]发票导入!AL693</f>
        <v>0</v>
      </c>
      <c r="AM693">
        <f>[1]发票导入!AM693</f>
        <v>0</v>
      </c>
      <c r="AN693" s="22">
        <f t="shared" si="1"/>
        <v>0</v>
      </c>
      <c r="AO693" s="22">
        <f t="shared" si="2"/>
        <v>0</v>
      </c>
    </row>
    <row r="694">
      <c r="C694">
        <f>[1]发票导入!C694&amp;""</f>
      </c>
      <c r="D694">
        <f>[1]发票导入!D694&amp;""</f>
      </c>
      <c r="O694">
        <f>[1]发票导入!O694&amp;""</f>
      </c>
      <c r="T694">
        <f>[1]发票导入!T694</f>
      </c>
      <c r="U694">
        <f>[1]发票导入!U694&amp;""</f>
      </c>
      <c r="V694">
        <f>[1]发票导入!V694&amp;""</f>
      </c>
      <c r="W694">
        <f>[1]发票导入!W694&amp;""</f>
      </c>
      <c r="Y694">
        <f>[1]发票导入!Y694&amp;""</f>
      </c>
      <c r="AA694">
        <f>[1]发票导入!AA694&amp;""</f>
      </c>
      <c r="AB694">
        <f>[1]发票导入!AB694</f>
        <v>0</v>
      </c>
      <c r="AC694">
        <f>[1]发票导入!AC694</f>
        <v>0</v>
      </c>
      <c r="AE694" s="22">
        <f t="shared" si="0"/>
      </c>
      <c r="AI694">
        <f>[1]发票导入!AI694&amp;""</f>
      </c>
      <c r="AJ694">
        <f>[1]发票导入!AJ694&amp;""</f>
      </c>
      <c r="AK694">
        <f>[1]发票导入!AK694</f>
        <v>0</v>
      </c>
      <c r="AL694">
        <f>[1]发票导入!AL694</f>
        <v>0</v>
      </c>
      <c r="AM694">
        <f>[1]发票导入!AM694</f>
        <v>0</v>
      </c>
      <c r="AN694" s="22">
        <f t="shared" si="1"/>
        <v>0</v>
      </c>
      <c r="AO694" s="22">
        <f t="shared" si="2"/>
        <v>0</v>
      </c>
    </row>
    <row r="695">
      <c r="C695">
        <f>[1]发票导入!C695&amp;""</f>
      </c>
      <c r="D695">
        <f>[1]发票导入!D695&amp;""</f>
      </c>
      <c r="O695">
        <f>[1]发票导入!O695&amp;""</f>
      </c>
      <c r="T695">
        <f>[1]发票导入!T695</f>
      </c>
      <c r="U695">
        <f>[1]发票导入!U695&amp;""</f>
      </c>
      <c r="V695">
        <f>[1]发票导入!V695&amp;""</f>
      </c>
      <c r="W695">
        <f>[1]发票导入!W695&amp;""</f>
      </c>
      <c r="Y695">
        <f>[1]发票导入!Y695&amp;""</f>
      </c>
      <c r="AA695">
        <f>[1]发票导入!AA695&amp;""</f>
      </c>
      <c r="AB695">
        <f>[1]发票导入!AB695</f>
        <v>0</v>
      </c>
      <c r="AC695">
        <f>[1]发票导入!AC695</f>
        <v>0</v>
      </c>
      <c r="AE695" s="22">
        <f t="shared" si="0"/>
      </c>
      <c r="AI695">
        <f>[1]发票导入!AI695&amp;""</f>
      </c>
      <c r="AJ695">
        <f>[1]发票导入!AJ695&amp;""</f>
      </c>
      <c r="AK695">
        <f>[1]发票导入!AK695</f>
        <v>0</v>
      </c>
      <c r="AL695">
        <f>[1]发票导入!AL695</f>
        <v>0</v>
      </c>
      <c r="AM695">
        <f>[1]发票导入!AM695</f>
        <v>0</v>
      </c>
      <c r="AN695" s="22">
        <f t="shared" si="1"/>
        <v>0</v>
      </c>
      <c r="AO695" s="22">
        <f t="shared" si="2"/>
        <v>0</v>
      </c>
    </row>
    <row r="696">
      <c r="C696">
        <f>[1]发票导入!C696&amp;""</f>
      </c>
      <c r="D696">
        <f>[1]发票导入!D696&amp;""</f>
      </c>
      <c r="O696">
        <f>[1]发票导入!O696&amp;""</f>
      </c>
      <c r="T696">
        <f>[1]发票导入!T696</f>
      </c>
      <c r="U696">
        <f>[1]发票导入!U696&amp;""</f>
      </c>
      <c r="V696">
        <f>[1]发票导入!V696&amp;""</f>
      </c>
      <c r="W696">
        <f>[1]发票导入!W696&amp;""</f>
      </c>
      <c r="Y696">
        <f>[1]发票导入!Y696&amp;""</f>
      </c>
      <c r="AA696">
        <f>[1]发票导入!AA696&amp;""</f>
      </c>
      <c r="AB696">
        <f>[1]发票导入!AB696</f>
        <v>0</v>
      </c>
      <c r="AC696">
        <f>[1]发票导入!AC696</f>
        <v>0</v>
      </c>
      <c r="AE696" s="22">
        <f t="shared" si="0"/>
      </c>
      <c r="AI696">
        <f>[1]发票导入!AI696&amp;""</f>
      </c>
      <c r="AJ696">
        <f>[1]发票导入!AJ696&amp;""</f>
      </c>
      <c r="AK696">
        <f>[1]发票导入!AK696</f>
        <v>0</v>
      </c>
      <c r="AL696">
        <f>[1]发票导入!AL696</f>
        <v>0</v>
      </c>
      <c r="AM696">
        <f>[1]发票导入!AM696</f>
        <v>0</v>
      </c>
      <c r="AN696" s="22">
        <f t="shared" si="1"/>
        <v>0</v>
      </c>
      <c r="AO696" s="22">
        <f t="shared" si="2"/>
        <v>0</v>
      </c>
    </row>
    <row r="697">
      <c r="C697">
        <f>[1]发票导入!C697&amp;""</f>
      </c>
      <c r="D697">
        <f>[1]发票导入!D697&amp;""</f>
      </c>
      <c r="O697">
        <f>[1]发票导入!O697&amp;""</f>
      </c>
      <c r="T697">
        <f>[1]发票导入!T697</f>
      </c>
      <c r="U697">
        <f>[1]发票导入!U697&amp;""</f>
      </c>
      <c r="V697">
        <f>[1]发票导入!V697&amp;""</f>
      </c>
      <c r="W697">
        <f>[1]发票导入!W697&amp;""</f>
      </c>
      <c r="Y697">
        <f>[1]发票导入!Y697&amp;""</f>
      </c>
      <c r="AA697">
        <f>[1]发票导入!AA697&amp;""</f>
      </c>
      <c r="AB697">
        <f>[1]发票导入!AB697</f>
        <v>0</v>
      </c>
      <c r="AC697">
        <f>[1]发票导入!AC697</f>
        <v>0</v>
      </c>
      <c r="AE697" s="22">
        <f t="shared" si="0"/>
      </c>
      <c r="AI697">
        <f>[1]发票导入!AI697&amp;""</f>
      </c>
      <c r="AJ697">
        <f>[1]发票导入!AJ697&amp;""</f>
      </c>
      <c r="AK697">
        <f>[1]发票导入!AK697</f>
        <v>0</v>
      </c>
      <c r="AL697">
        <f>[1]发票导入!AL697</f>
        <v>0</v>
      </c>
      <c r="AM697">
        <f>[1]发票导入!AM697</f>
        <v>0</v>
      </c>
      <c r="AN697" s="22">
        <f t="shared" si="1"/>
        <v>0</v>
      </c>
      <c r="AO697" s="22">
        <f t="shared" si="2"/>
        <v>0</v>
      </c>
    </row>
    <row r="698">
      <c r="C698">
        <f>[1]发票导入!C698&amp;""</f>
      </c>
      <c r="D698">
        <f>[1]发票导入!D698&amp;""</f>
      </c>
      <c r="O698">
        <f>[1]发票导入!O698&amp;""</f>
      </c>
      <c r="T698">
        <f>[1]发票导入!T698</f>
      </c>
      <c r="U698">
        <f>[1]发票导入!U698&amp;""</f>
      </c>
      <c r="V698">
        <f>[1]发票导入!V698&amp;""</f>
      </c>
      <c r="W698">
        <f>[1]发票导入!W698&amp;""</f>
      </c>
      <c r="Y698">
        <f>[1]发票导入!Y698&amp;""</f>
      </c>
      <c r="AA698">
        <f>[1]发票导入!AA698&amp;""</f>
      </c>
      <c r="AB698">
        <f>[1]发票导入!AB698</f>
        <v>0</v>
      </c>
      <c r="AC698">
        <f>[1]发票导入!AC698</f>
        <v>0</v>
      </c>
      <c r="AE698" s="22">
        <f t="shared" si="0"/>
      </c>
      <c r="AI698">
        <f>[1]发票导入!AI698&amp;""</f>
      </c>
      <c r="AJ698">
        <f>[1]发票导入!AJ698&amp;""</f>
      </c>
      <c r="AK698">
        <f>[1]发票导入!AK698</f>
        <v>0</v>
      </c>
      <c r="AL698">
        <f>[1]发票导入!AL698</f>
        <v>0</v>
      </c>
      <c r="AM698">
        <f>[1]发票导入!AM698</f>
        <v>0</v>
      </c>
      <c r="AN698" s="22">
        <f t="shared" si="1"/>
        <v>0</v>
      </c>
      <c r="AO698" s="22">
        <f t="shared" si="2"/>
        <v>0</v>
      </c>
    </row>
    <row r="699">
      <c r="C699">
        <f>[1]发票导入!C699&amp;""</f>
      </c>
      <c r="D699">
        <f>[1]发票导入!D699&amp;""</f>
      </c>
      <c r="O699">
        <f>[1]发票导入!O699&amp;""</f>
      </c>
      <c r="T699">
        <f>[1]发票导入!T699</f>
      </c>
      <c r="U699">
        <f>[1]发票导入!U699&amp;""</f>
      </c>
      <c r="V699">
        <f>[1]发票导入!V699&amp;""</f>
      </c>
      <c r="W699">
        <f>[1]发票导入!W699&amp;""</f>
      </c>
      <c r="Y699">
        <f>[1]发票导入!Y699&amp;""</f>
      </c>
      <c r="AA699">
        <f>[1]发票导入!AA699&amp;""</f>
      </c>
      <c r="AB699">
        <f>[1]发票导入!AB699</f>
        <v>0</v>
      </c>
      <c r="AC699">
        <f>[1]发票导入!AC699</f>
        <v>0</v>
      </c>
      <c r="AE699" s="22">
        <f t="shared" si="0"/>
      </c>
      <c r="AI699">
        <f>[1]发票导入!AI699&amp;""</f>
      </c>
      <c r="AJ699">
        <f>[1]发票导入!AJ699&amp;""</f>
      </c>
      <c r="AK699">
        <f>[1]发票导入!AK699</f>
        <v>0</v>
      </c>
      <c r="AL699">
        <f>[1]发票导入!AL699</f>
        <v>0</v>
      </c>
      <c r="AM699">
        <f>[1]发票导入!AM699</f>
        <v>0</v>
      </c>
      <c r="AN699" s="22">
        <f t="shared" si="1"/>
        <v>0</v>
      </c>
      <c r="AO699" s="22">
        <f t="shared" si="2"/>
        <v>0</v>
      </c>
    </row>
    <row r="700">
      <c r="C700">
        <f>[1]发票导入!C700&amp;""</f>
      </c>
      <c r="D700">
        <f>[1]发票导入!D700&amp;""</f>
      </c>
      <c r="O700">
        <f>[1]发票导入!O700&amp;""</f>
      </c>
      <c r="T700">
        <f>[1]发票导入!T700</f>
      </c>
      <c r="U700">
        <f>[1]发票导入!U700&amp;""</f>
      </c>
      <c r="V700">
        <f>[1]发票导入!V700&amp;""</f>
      </c>
      <c r="W700">
        <f>[1]发票导入!W700&amp;""</f>
      </c>
      <c r="Y700">
        <f>[1]发票导入!Y700&amp;""</f>
      </c>
      <c r="AA700">
        <f>[1]发票导入!AA700&amp;""</f>
      </c>
      <c r="AB700">
        <f>[1]发票导入!AB700</f>
        <v>0</v>
      </c>
      <c r="AC700">
        <f>[1]发票导入!AC700</f>
        <v>0</v>
      </c>
      <c r="AE700" s="22">
        <f t="shared" si="0"/>
      </c>
      <c r="AI700">
        <f>[1]发票导入!AI700&amp;""</f>
      </c>
      <c r="AJ700">
        <f>[1]发票导入!AJ700&amp;""</f>
      </c>
      <c r="AK700">
        <f>[1]发票导入!AK700</f>
        <v>0</v>
      </c>
      <c r="AL700">
        <f>[1]发票导入!AL700</f>
        <v>0</v>
      </c>
      <c r="AM700">
        <f>[1]发票导入!AM700</f>
        <v>0</v>
      </c>
      <c r="AN700" s="22">
        <f t="shared" si="1"/>
        <v>0</v>
      </c>
      <c r="AO700" s="22">
        <f t="shared" si="2"/>
        <v>0</v>
      </c>
    </row>
    <row r="701">
      <c r="C701">
        <f>[1]发票导入!C701&amp;""</f>
      </c>
      <c r="D701">
        <f>[1]发票导入!D701&amp;""</f>
      </c>
      <c r="O701">
        <f>[1]发票导入!O701&amp;""</f>
      </c>
      <c r="T701">
        <f>[1]发票导入!T701</f>
      </c>
      <c r="U701">
        <f>[1]发票导入!U701&amp;""</f>
      </c>
      <c r="V701">
        <f>[1]发票导入!V701&amp;""</f>
      </c>
      <c r="W701">
        <f>[1]发票导入!W701&amp;""</f>
      </c>
      <c r="Y701">
        <f>[1]发票导入!Y701&amp;""</f>
      </c>
      <c r="AA701">
        <f>[1]发票导入!AA701&amp;""</f>
      </c>
      <c r="AB701">
        <f>[1]发票导入!AB701</f>
        <v>0</v>
      </c>
      <c r="AC701">
        <f>[1]发票导入!AC701</f>
        <v>0</v>
      </c>
      <c r="AE701" s="22">
        <f t="shared" si="0"/>
      </c>
      <c r="AI701">
        <f>[1]发票导入!AI701&amp;""</f>
      </c>
      <c r="AJ701">
        <f>[1]发票导入!AJ701&amp;""</f>
      </c>
      <c r="AK701">
        <f>[1]发票导入!AK701</f>
        <v>0</v>
      </c>
      <c r="AL701">
        <f>[1]发票导入!AL701</f>
        <v>0</v>
      </c>
      <c r="AM701">
        <f>[1]发票导入!AM701</f>
        <v>0</v>
      </c>
      <c r="AN701" s="22">
        <f t="shared" si="1"/>
        <v>0</v>
      </c>
      <c r="AO701" s="22">
        <f t="shared" si="2"/>
        <v>0</v>
      </c>
    </row>
    <row r="702">
      <c r="C702">
        <f>[1]发票导入!C702&amp;""</f>
      </c>
      <c r="D702">
        <f>[1]发票导入!D702&amp;""</f>
      </c>
      <c r="O702">
        <f>[1]发票导入!O702&amp;""</f>
      </c>
      <c r="T702">
        <f>[1]发票导入!T702</f>
      </c>
      <c r="U702">
        <f>[1]发票导入!U702&amp;""</f>
      </c>
      <c r="V702">
        <f>[1]发票导入!V702&amp;""</f>
      </c>
      <c r="W702">
        <f>[1]发票导入!W702&amp;""</f>
      </c>
      <c r="Y702">
        <f>[1]发票导入!Y702&amp;""</f>
      </c>
      <c r="AA702">
        <f>[1]发票导入!AA702&amp;""</f>
      </c>
      <c r="AB702">
        <f>[1]发票导入!AB702</f>
        <v>0</v>
      </c>
      <c r="AC702">
        <f>[1]发票导入!AC702</f>
        <v>0</v>
      </c>
      <c r="AE702" s="22">
        <f t="shared" si="0"/>
      </c>
      <c r="AI702">
        <f>[1]发票导入!AI702&amp;""</f>
      </c>
      <c r="AJ702">
        <f>[1]发票导入!AJ702&amp;""</f>
      </c>
      <c r="AK702">
        <f>[1]发票导入!AK702</f>
        <v>0</v>
      </c>
      <c r="AL702">
        <f>[1]发票导入!AL702</f>
        <v>0</v>
      </c>
      <c r="AM702">
        <f>[1]发票导入!AM702</f>
        <v>0</v>
      </c>
      <c r="AN702" s="22">
        <f t="shared" si="1"/>
        <v>0</v>
      </c>
      <c r="AO702" s="22">
        <f t="shared" si="2"/>
        <v>0</v>
      </c>
    </row>
    <row r="703">
      <c r="C703">
        <f>[1]发票导入!C703&amp;""</f>
      </c>
      <c r="D703">
        <f>[1]发票导入!D703&amp;""</f>
      </c>
      <c r="O703">
        <f>[1]发票导入!O703&amp;""</f>
      </c>
      <c r="T703">
        <f>[1]发票导入!T703</f>
      </c>
      <c r="U703">
        <f>[1]发票导入!U703&amp;""</f>
      </c>
      <c r="V703">
        <f>[1]发票导入!V703&amp;""</f>
      </c>
      <c r="W703">
        <f>[1]发票导入!W703&amp;""</f>
      </c>
      <c r="Y703">
        <f>[1]发票导入!Y703&amp;""</f>
      </c>
      <c r="AA703">
        <f>[1]发票导入!AA703&amp;""</f>
      </c>
      <c r="AB703">
        <f>[1]发票导入!AB703</f>
        <v>0</v>
      </c>
      <c r="AC703">
        <f>[1]发票导入!AC703</f>
        <v>0</v>
      </c>
      <c r="AE703" s="22">
        <f t="shared" si="0"/>
      </c>
      <c r="AI703">
        <f>[1]发票导入!AI703&amp;""</f>
      </c>
      <c r="AJ703">
        <f>[1]发票导入!AJ703&amp;""</f>
      </c>
      <c r="AK703">
        <f>[1]发票导入!AK703</f>
        <v>0</v>
      </c>
      <c r="AL703">
        <f>[1]发票导入!AL703</f>
        <v>0</v>
      </c>
      <c r="AM703">
        <f>[1]发票导入!AM703</f>
        <v>0</v>
      </c>
      <c r="AN703" s="22">
        <f t="shared" si="1"/>
        <v>0</v>
      </c>
      <c r="AO703" s="22">
        <f t="shared" si="2"/>
        <v>0</v>
      </c>
    </row>
    <row r="704">
      <c r="C704">
        <f>[1]发票导入!C704&amp;""</f>
      </c>
      <c r="D704">
        <f>[1]发票导入!D704&amp;""</f>
      </c>
      <c r="O704">
        <f>[1]发票导入!O704&amp;""</f>
      </c>
      <c r="T704">
        <f>[1]发票导入!T704</f>
      </c>
      <c r="U704">
        <f>[1]发票导入!U704&amp;""</f>
      </c>
      <c r="V704">
        <f>[1]发票导入!V704&amp;""</f>
      </c>
      <c r="W704">
        <f>[1]发票导入!W704&amp;""</f>
      </c>
      <c r="Y704">
        <f>[1]发票导入!Y704&amp;""</f>
      </c>
      <c r="AA704">
        <f>[1]发票导入!AA704&amp;""</f>
      </c>
      <c r="AB704">
        <f>[1]发票导入!AB704</f>
        <v>0</v>
      </c>
      <c r="AC704">
        <f>[1]发票导入!AC704</f>
        <v>0</v>
      </c>
      <c r="AE704" s="22">
        <f t="shared" si="0"/>
      </c>
      <c r="AI704">
        <f>[1]发票导入!AI704&amp;""</f>
      </c>
      <c r="AJ704">
        <f>[1]发票导入!AJ704&amp;""</f>
      </c>
      <c r="AK704">
        <f>[1]发票导入!AK704</f>
        <v>0</v>
      </c>
      <c r="AL704">
        <f>[1]发票导入!AL704</f>
        <v>0</v>
      </c>
      <c r="AM704">
        <f>[1]发票导入!AM704</f>
        <v>0</v>
      </c>
      <c r="AN704" s="22">
        <f t="shared" si="1"/>
        <v>0</v>
      </c>
      <c r="AO704" s="22">
        <f t="shared" si="2"/>
        <v>0</v>
      </c>
    </row>
    <row r="705">
      <c r="C705">
        <f>[1]发票导入!C705&amp;""</f>
      </c>
      <c r="D705">
        <f>[1]发票导入!D705&amp;""</f>
      </c>
      <c r="O705">
        <f>[1]发票导入!O705&amp;""</f>
      </c>
      <c r="T705">
        <f>[1]发票导入!T705</f>
      </c>
      <c r="U705">
        <f>[1]发票导入!U705&amp;""</f>
      </c>
      <c r="V705">
        <f>[1]发票导入!V705&amp;""</f>
      </c>
      <c r="W705">
        <f>[1]发票导入!W705&amp;""</f>
      </c>
      <c r="Y705">
        <f>[1]发票导入!Y705&amp;""</f>
      </c>
      <c r="AA705">
        <f>[1]发票导入!AA705&amp;""</f>
      </c>
      <c r="AB705">
        <f>[1]发票导入!AB705</f>
        <v>0</v>
      </c>
      <c r="AC705">
        <f>[1]发票导入!AC705</f>
        <v>0</v>
      </c>
      <c r="AE705" s="22">
        <f t="shared" si="0"/>
      </c>
      <c r="AI705">
        <f>[1]发票导入!AI705&amp;""</f>
      </c>
      <c r="AJ705">
        <f>[1]发票导入!AJ705&amp;""</f>
      </c>
      <c r="AK705">
        <f>[1]发票导入!AK705</f>
        <v>0</v>
      </c>
      <c r="AL705">
        <f>[1]发票导入!AL705</f>
        <v>0</v>
      </c>
      <c r="AM705">
        <f>[1]发票导入!AM705</f>
        <v>0</v>
      </c>
      <c r="AN705" s="22">
        <f t="shared" si="1"/>
        <v>0</v>
      </c>
      <c r="AO705" s="22">
        <f t="shared" si="2"/>
        <v>0</v>
      </c>
    </row>
    <row r="706">
      <c r="C706">
        <f>[1]发票导入!C706&amp;""</f>
      </c>
      <c r="D706">
        <f>[1]发票导入!D706&amp;""</f>
      </c>
      <c r="O706">
        <f>[1]发票导入!O706&amp;""</f>
      </c>
      <c r="T706">
        <f>[1]发票导入!T706</f>
      </c>
      <c r="U706">
        <f>[1]发票导入!U706&amp;""</f>
      </c>
      <c r="V706">
        <f>[1]发票导入!V706&amp;""</f>
      </c>
      <c r="W706">
        <f>[1]发票导入!W706&amp;""</f>
      </c>
      <c r="Y706">
        <f>[1]发票导入!Y706&amp;""</f>
      </c>
      <c r="AA706">
        <f>[1]发票导入!AA706&amp;""</f>
      </c>
      <c r="AB706">
        <f>[1]发票导入!AB706</f>
        <v>0</v>
      </c>
      <c r="AC706">
        <f>[1]发票导入!AC706</f>
        <v>0</v>
      </c>
      <c r="AE706" s="22">
        <f t="shared" si="0"/>
      </c>
      <c r="AI706">
        <f>[1]发票导入!AI706&amp;""</f>
      </c>
      <c r="AJ706">
        <f>[1]发票导入!AJ706&amp;""</f>
      </c>
      <c r="AK706">
        <f>[1]发票导入!AK706</f>
        <v>0</v>
      </c>
      <c r="AL706">
        <f>[1]发票导入!AL706</f>
        <v>0</v>
      </c>
      <c r="AM706">
        <f>[1]发票导入!AM706</f>
        <v>0</v>
      </c>
      <c r="AN706" s="22">
        <f t="shared" si="1"/>
        <v>0</v>
      </c>
      <c r="AO706" s="22">
        <f t="shared" si="2"/>
        <v>0</v>
      </c>
    </row>
    <row r="707">
      <c r="C707">
        <f>[1]发票导入!C707&amp;""</f>
      </c>
      <c r="D707">
        <f>[1]发票导入!D707&amp;""</f>
      </c>
      <c r="O707">
        <f>[1]发票导入!O707&amp;""</f>
      </c>
      <c r="T707">
        <f>[1]发票导入!T707</f>
      </c>
      <c r="U707">
        <f>[1]发票导入!U707&amp;""</f>
      </c>
      <c r="V707">
        <f>[1]发票导入!V707&amp;""</f>
      </c>
      <c r="W707">
        <f>[1]发票导入!W707&amp;""</f>
      </c>
      <c r="Y707">
        <f>[1]发票导入!Y707&amp;""</f>
      </c>
      <c r="AA707">
        <f>[1]发票导入!AA707&amp;""</f>
      </c>
      <c r="AB707">
        <f>[1]发票导入!AB707</f>
        <v>0</v>
      </c>
      <c r="AC707">
        <f>[1]发票导入!AC707</f>
        <v>0</v>
      </c>
      <c r="AE707" s="22">
        <f t="shared" si="0"/>
      </c>
      <c r="AI707">
        <f>[1]发票导入!AI707&amp;""</f>
      </c>
      <c r="AJ707">
        <f>[1]发票导入!AJ707&amp;""</f>
      </c>
      <c r="AK707">
        <f>[1]发票导入!AK707</f>
        <v>0</v>
      </c>
      <c r="AL707">
        <f>[1]发票导入!AL707</f>
        <v>0</v>
      </c>
      <c r="AM707">
        <f>[1]发票导入!AM707</f>
        <v>0</v>
      </c>
      <c r="AN707" s="22">
        <f t="shared" si="1"/>
        <v>0</v>
      </c>
      <c r="AO707" s="22">
        <f t="shared" si="2"/>
        <v>0</v>
      </c>
    </row>
    <row r="708">
      <c r="C708">
        <f>[1]发票导入!C708&amp;""</f>
      </c>
      <c r="D708">
        <f>[1]发票导入!D708&amp;""</f>
      </c>
      <c r="O708">
        <f>[1]发票导入!O708&amp;""</f>
      </c>
      <c r="T708">
        <f>[1]发票导入!T708</f>
      </c>
      <c r="U708">
        <f>[1]发票导入!U708&amp;""</f>
      </c>
      <c r="V708">
        <f>[1]发票导入!V708&amp;""</f>
      </c>
      <c r="W708">
        <f>[1]发票导入!W708&amp;""</f>
      </c>
      <c r="Y708">
        <f>[1]发票导入!Y708&amp;""</f>
      </c>
      <c r="AA708">
        <f>[1]发票导入!AA708&amp;""</f>
      </c>
      <c r="AB708">
        <f>[1]发票导入!AB708</f>
        <v>0</v>
      </c>
      <c r="AC708">
        <f>[1]发票导入!AC708</f>
        <v>0</v>
      </c>
      <c r="AE708" s="22">
        <f t="shared" si="0"/>
      </c>
      <c r="AI708">
        <f>[1]发票导入!AI708&amp;""</f>
      </c>
      <c r="AJ708">
        <f>[1]发票导入!AJ708&amp;""</f>
      </c>
      <c r="AK708">
        <f>[1]发票导入!AK708</f>
        <v>0</v>
      </c>
      <c r="AL708">
        <f>[1]发票导入!AL708</f>
        <v>0</v>
      </c>
      <c r="AM708">
        <f>[1]发票导入!AM708</f>
        <v>0</v>
      </c>
      <c r="AN708" s="22">
        <f t="shared" si="1"/>
        <v>0</v>
      </c>
      <c r="AO708" s="22">
        <f t="shared" si="2"/>
        <v>0</v>
      </c>
    </row>
    <row r="709">
      <c r="C709">
        <f>[1]发票导入!C709&amp;""</f>
      </c>
      <c r="D709">
        <f>[1]发票导入!D709&amp;""</f>
      </c>
      <c r="O709">
        <f>[1]发票导入!O709&amp;""</f>
      </c>
      <c r="T709">
        <f>[1]发票导入!T709</f>
      </c>
      <c r="U709">
        <f>[1]发票导入!U709&amp;""</f>
      </c>
      <c r="V709">
        <f>[1]发票导入!V709&amp;""</f>
      </c>
      <c r="W709">
        <f>[1]发票导入!W709&amp;""</f>
      </c>
      <c r="Y709">
        <f>[1]发票导入!Y709&amp;""</f>
      </c>
      <c r="AA709">
        <f>[1]发票导入!AA709&amp;""</f>
      </c>
      <c r="AB709">
        <f>[1]发票导入!AB709</f>
        <v>0</v>
      </c>
      <c r="AC709">
        <f>[1]发票导入!AC709</f>
        <v>0</v>
      </c>
      <c r="AE709" s="22">
        <f t="shared" si="0"/>
      </c>
      <c r="AI709">
        <f>[1]发票导入!AI709&amp;""</f>
      </c>
      <c r="AJ709">
        <f>[1]发票导入!AJ709&amp;""</f>
      </c>
      <c r="AK709">
        <f>[1]发票导入!AK709</f>
        <v>0</v>
      </c>
      <c r="AL709">
        <f>[1]发票导入!AL709</f>
        <v>0</v>
      </c>
      <c r="AM709">
        <f>[1]发票导入!AM709</f>
        <v>0</v>
      </c>
      <c r="AN709" s="22">
        <f t="shared" si="1"/>
        <v>0</v>
      </c>
      <c r="AO709" s="22">
        <f t="shared" si="2"/>
        <v>0</v>
      </c>
    </row>
    <row r="710">
      <c r="C710">
        <f>[1]发票导入!C710&amp;""</f>
      </c>
      <c r="D710">
        <f>[1]发票导入!D710&amp;""</f>
      </c>
      <c r="O710">
        <f>[1]发票导入!O710&amp;""</f>
      </c>
      <c r="T710">
        <f>[1]发票导入!T710</f>
      </c>
      <c r="U710">
        <f>[1]发票导入!U710&amp;""</f>
      </c>
      <c r="V710">
        <f>[1]发票导入!V710&amp;""</f>
      </c>
      <c r="W710">
        <f>[1]发票导入!W710&amp;""</f>
      </c>
      <c r="Y710">
        <f>[1]发票导入!Y710&amp;""</f>
      </c>
      <c r="AA710">
        <f>[1]发票导入!AA710&amp;""</f>
      </c>
      <c r="AB710">
        <f>[1]发票导入!AB710</f>
        <v>0</v>
      </c>
      <c r="AC710">
        <f>[1]发票导入!AC710</f>
        <v>0</v>
      </c>
      <c r="AE710" s="22">
        <f t="shared" si="0"/>
      </c>
      <c r="AI710">
        <f>[1]发票导入!AI710&amp;""</f>
      </c>
      <c r="AJ710">
        <f>[1]发票导入!AJ710&amp;""</f>
      </c>
      <c r="AK710">
        <f>[1]发票导入!AK710</f>
        <v>0</v>
      </c>
      <c r="AL710">
        <f>[1]发票导入!AL710</f>
        <v>0</v>
      </c>
      <c r="AM710">
        <f>[1]发票导入!AM710</f>
        <v>0</v>
      </c>
      <c r="AN710" s="22">
        <f t="shared" si="1"/>
        <v>0</v>
      </c>
      <c r="AO710" s="22">
        <f t="shared" si="2"/>
        <v>0</v>
      </c>
    </row>
    <row r="711">
      <c r="C711">
        <f>[1]发票导入!C711&amp;""</f>
      </c>
      <c r="D711">
        <f>[1]发票导入!D711&amp;""</f>
      </c>
      <c r="O711">
        <f>[1]发票导入!O711&amp;""</f>
      </c>
      <c r="T711">
        <f>[1]发票导入!T711</f>
      </c>
      <c r="U711">
        <f>[1]发票导入!U711&amp;""</f>
      </c>
      <c r="V711">
        <f>[1]发票导入!V711&amp;""</f>
      </c>
      <c r="W711">
        <f>[1]发票导入!W711&amp;""</f>
      </c>
      <c r="Y711">
        <f>[1]发票导入!Y711&amp;""</f>
      </c>
      <c r="AA711">
        <f>[1]发票导入!AA711&amp;""</f>
      </c>
      <c r="AB711">
        <f>[1]发票导入!AB711</f>
        <v>0</v>
      </c>
      <c r="AC711">
        <f>[1]发票导入!AC711</f>
        <v>0</v>
      </c>
      <c r="AE711" s="22">
        <f t="shared" si="0"/>
      </c>
      <c r="AI711">
        <f>[1]发票导入!AI711&amp;""</f>
      </c>
      <c r="AJ711">
        <f>[1]发票导入!AJ711&amp;""</f>
      </c>
      <c r="AK711">
        <f>[1]发票导入!AK711</f>
        <v>0</v>
      </c>
      <c r="AL711">
        <f>[1]发票导入!AL711</f>
        <v>0</v>
      </c>
      <c r="AM711">
        <f>[1]发票导入!AM711</f>
        <v>0</v>
      </c>
      <c r="AN711" s="22">
        <f t="shared" si="1"/>
        <v>0</v>
      </c>
      <c r="AO711" s="22">
        <f t="shared" si="2"/>
        <v>0</v>
      </c>
    </row>
    <row r="712">
      <c r="C712">
        <f>[1]发票导入!C712&amp;""</f>
      </c>
      <c r="D712">
        <f>[1]发票导入!D712&amp;""</f>
      </c>
      <c r="O712">
        <f>[1]发票导入!O712&amp;""</f>
      </c>
      <c r="T712">
        <f>[1]发票导入!T712</f>
      </c>
      <c r="U712">
        <f>[1]发票导入!U712&amp;""</f>
      </c>
      <c r="V712">
        <f>[1]发票导入!V712&amp;""</f>
      </c>
      <c r="W712">
        <f>[1]发票导入!W712&amp;""</f>
      </c>
      <c r="Y712">
        <f>[1]发票导入!Y712&amp;""</f>
      </c>
      <c r="AA712">
        <f>[1]发票导入!AA712&amp;""</f>
      </c>
      <c r="AB712">
        <f>[1]发票导入!AB712</f>
        <v>0</v>
      </c>
      <c r="AC712">
        <f>[1]发票导入!AC712</f>
        <v>0</v>
      </c>
      <c r="AE712" s="22">
        <f t="shared" si="0"/>
      </c>
      <c r="AI712">
        <f>[1]发票导入!AI712&amp;""</f>
      </c>
      <c r="AJ712">
        <f>[1]发票导入!AJ712&amp;""</f>
      </c>
      <c r="AK712">
        <f>[1]发票导入!AK712</f>
        <v>0</v>
      </c>
      <c r="AL712">
        <f>[1]发票导入!AL712</f>
        <v>0</v>
      </c>
      <c r="AM712">
        <f>[1]发票导入!AM712</f>
        <v>0</v>
      </c>
      <c r="AN712" s="22">
        <f t="shared" si="1"/>
        <v>0</v>
      </c>
      <c r="AO712" s="22">
        <f t="shared" si="2"/>
        <v>0</v>
      </c>
    </row>
    <row r="713">
      <c r="C713">
        <f>[1]发票导入!C713&amp;""</f>
      </c>
      <c r="D713">
        <f>[1]发票导入!D713&amp;""</f>
      </c>
      <c r="O713">
        <f>[1]发票导入!O713&amp;""</f>
      </c>
      <c r="T713">
        <f>[1]发票导入!T713</f>
      </c>
      <c r="U713">
        <f>[1]发票导入!U713&amp;""</f>
      </c>
      <c r="V713">
        <f>[1]发票导入!V713&amp;""</f>
      </c>
      <c r="W713">
        <f>[1]发票导入!W713&amp;""</f>
      </c>
      <c r="Y713">
        <f>[1]发票导入!Y713&amp;""</f>
      </c>
      <c r="AA713">
        <f>[1]发票导入!AA713&amp;""</f>
      </c>
      <c r="AB713">
        <f>[1]发票导入!AB713</f>
        <v>0</v>
      </c>
      <c r="AC713">
        <f>[1]发票导入!AC713</f>
        <v>0</v>
      </c>
      <c r="AE713" s="22">
        <f t="shared" si="0"/>
      </c>
      <c r="AI713">
        <f>[1]发票导入!AI713&amp;""</f>
      </c>
      <c r="AJ713">
        <f>[1]发票导入!AJ713&amp;""</f>
      </c>
      <c r="AK713">
        <f>[1]发票导入!AK713</f>
        <v>0</v>
      </c>
      <c r="AL713">
        <f>[1]发票导入!AL713</f>
        <v>0</v>
      </c>
      <c r="AM713">
        <f>[1]发票导入!AM713</f>
        <v>0</v>
      </c>
      <c r="AN713" s="22">
        <f t="shared" si="1"/>
        <v>0</v>
      </c>
      <c r="AO713" s="22">
        <f t="shared" si="2"/>
        <v>0</v>
      </c>
    </row>
    <row r="714">
      <c r="C714">
        <f>[1]发票导入!C714&amp;""</f>
      </c>
      <c r="D714">
        <f>[1]发票导入!D714&amp;""</f>
      </c>
      <c r="O714">
        <f>[1]发票导入!O714&amp;""</f>
      </c>
      <c r="T714">
        <f>[1]发票导入!T714</f>
      </c>
      <c r="U714">
        <f>[1]发票导入!U714&amp;""</f>
      </c>
      <c r="V714">
        <f>[1]发票导入!V714&amp;""</f>
      </c>
      <c r="W714">
        <f>[1]发票导入!W714&amp;""</f>
      </c>
      <c r="Y714">
        <f>[1]发票导入!Y714&amp;""</f>
      </c>
      <c r="AA714">
        <f>[1]发票导入!AA714&amp;""</f>
      </c>
      <c r="AB714">
        <f>[1]发票导入!AB714</f>
        <v>0</v>
      </c>
      <c r="AC714">
        <f>[1]发票导入!AC714</f>
        <v>0</v>
      </c>
      <c r="AE714" s="22">
        <f t="shared" si="0"/>
      </c>
      <c r="AI714">
        <f>[1]发票导入!AI714&amp;""</f>
      </c>
      <c r="AJ714">
        <f>[1]发票导入!AJ714&amp;""</f>
      </c>
      <c r="AK714">
        <f>[1]发票导入!AK714</f>
        <v>0</v>
      </c>
      <c r="AL714">
        <f>[1]发票导入!AL714</f>
        <v>0</v>
      </c>
      <c r="AM714">
        <f>[1]发票导入!AM714</f>
        <v>0</v>
      </c>
      <c r="AN714" s="22">
        <f t="shared" si="1"/>
        <v>0</v>
      </c>
      <c r="AO714" s="22">
        <f t="shared" si="2"/>
        <v>0</v>
      </c>
    </row>
    <row r="715">
      <c r="C715">
        <f>[1]发票导入!C715&amp;""</f>
      </c>
      <c r="D715">
        <f>[1]发票导入!D715&amp;""</f>
      </c>
      <c r="O715">
        <f>[1]发票导入!O715&amp;""</f>
      </c>
      <c r="T715">
        <f>[1]发票导入!T715</f>
      </c>
      <c r="U715">
        <f>[1]发票导入!U715&amp;""</f>
      </c>
      <c r="V715">
        <f>[1]发票导入!V715&amp;""</f>
      </c>
      <c r="W715">
        <f>[1]发票导入!W715&amp;""</f>
      </c>
      <c r="Y715">
        <f>[1]发票导入!Y715&amp;""</f>
      </c>
      <c r="AA715">
        <f>[1]发票导入!AA715&amp;""</f>
      </c>
      <c r="AB715">
        <f>[1]发票导入!AB715</f>
        <v>0</v>
      </c>
      <c r="AC715">
        <f>[1]发票导入!AC715</f>
        <v>0</v>
      </c>
      <c r="AE715" s="22">
        <f t="shared" si="0"/>
      </c>
      <c r="AI715">
        <f>[1]发票导入!AI715&amp;""</f>
      </c>
      <c r="AJ715">
        <f>[1]发票导入!AJ715&amp;""</f>
      </c>
      <c r="AK715">
        <f>[1]发票导入!AK715</f>
        <v>0</v>
      </c>
      <c r="AL715">
        <f>[1]发票导入!AL715</f>
        <v>0</v>
      </c>
      <c r="AM715">
        <f>[1]发票导入!AM715</f>
        <v>0</v>
      </c>
      <c r="AN715" s="22">
        <f t="shared" si="1"/>
        <v>0</v>
      </c>
      <c r="AO715" s="22">
        <f t="shared" si="2"/>
        <v>0</v>
      </c>
    </row>
    <row r="716">
      <c r="C716">
        <f>[1]发票导入!C716&amp;""</f>
      </c>
      <c r="D716">
        <f>[1]发票导入!D716&amp;""</f>
      </c>
      <c r="O716">
        <f>[1]发票导入!O716&amp;""</f>
      </c>
      <c r="T716">
        <f>[1]发票导入!T716</f>
      </c>
      <c r="U716">
        <f>[1]发票导入!U716&amp;""</f>
      </c>
      <c r="V716">
        <f>[1]发票导入!V716&amp;""</f>
      </c>
      <c r="W716">
        <f>[1]发票导入!W716&amp;""</f>
      </c>
      <c r="Y716">
        <f>[1]发票导入!Y716&amp;""</f>
      </c>
      <c r="AA716">
        <f>[1]发票导入!AA716&amp;""</f>
      </c>
      <c r="AB716">
        <f>[1]发票导入!AB716</f>
        <v>0</v>
      </c>
      <c r="AC716">
        <f>[1]发票导入!AC716</f>
        <v>0</v>
      </c>
      <c r="AE716" s="22">
        <f t="shared" si="0"/>
      </c>
      <c r="AI716">
        <f>[1]发票导入!AI716&amp;""</f>
      </c>
      <c r="AJ716">
        <f>[1]发票导入!AJ716&amp;""</f>
      </c>
      <c r="AK716">
        <f>[1]发票导入!AK716</f>
        <v>0</v>
      </c>
      <c r="AL716">
        <f>[1]发票导入!AL716</f>
        <v>0</v>
      </c>
      <c r="AM716">
        <f>[1]发票导入!AM716</f>
        <v>0</v>
      </c>
      <c r="AN716" s="22">
        <f t="shared" si="1"/>
        <v>0</v>
      </c>
      <c r="AO716" s="22">
        <f t="shared" si="2"/>
        <v>0</v>
      </c>
    </row>
    <row r="717">
      <c r="C717">
        <f>[1]发票导入!C717&amp;""</f>
      </c>
      <c r="D717">
        <f>[1]发票导入!D717&amp;""</f>
      </c>
      <c r="O717">
        <f>[1]发票导入!O717&amp;""</f>
      </c>
      <c r="T717">
        <f>[1]发票导入!T717</f>
      </c>
      <c r="U717">
        <f>[1]发票导入!U717&amp;""</f>
      </c>
      <c r="V717">
        <f>[1]发票导入!V717&amp;""</f>
      </c>
      <c r="W717">
        <f>[1]发票导入!W717&amp;""</f>
      </c>
      <c r="Y717">
        <f>[1]发票导入!Y717&amp;""</f>
      </c>
      <c r="AA717">
        <f>[1]发票导入!AA717&amp;""</f>
      </c>
      <c r="AB717">
        <f>[1]发票导入!AB717</f>
        <v>0</v>
      </c>
      <c r="AC717">
        <f>[1]发票导入!AC717</f>
        <v>0</v>
      </c>
      <c r="AE717" s="22">
        <f t="shared" si="0"/>
      </c>
      <c r="AI717">
        <f>[1]发票导入!AI717&amp;""</f>
      </c>
      <c r="AJ717">
        <f>[1]发票导入!AJ717&amp;""</f>
      </c>
      <c r="AK717">
        <f>[1]发票导入!AK717</f>
        <v>0</v>
      </c>
      <c r="AL717">
        <f>[1]发票导入!AL717</f>
        <v>0</v>
      </c>
      <c r="AM717">
        <f>[1]发票导入!AM717</f>
        <v>0</v>
      </c>
      <c r="AN717" s="22">
        <f t="shared" si="1"/>
        <v>0</v>
      </c>
      <c r="AO717" s="22">
        <f t="shared" si="2"/>
        <v>0</v>
      </c>
    </row>
    <row r="718">
      <c r="C718">
        <f>[1]发票导入!C718&amp;""</f>
      </c>
      <c r="D718">
        <f>[1]发票导入!D718&amp;""</f>
      </c>
      <c r="O718">
        <f>[1]发票导入!O718&amp;""</f>
      </c>
      <c r="T718">
        <f>[1]发票导入!T718</f>
      </c>
      <c r="U718">
        <f>[1]发票导入!U718&amp;""</f>
      </c>
      <c r="V718">
        <f>[1]发票导入!V718&amp;""</f>
      </c>
      <c r="W718">
        <f>[1]发票导入!W718&amp;""</f>
      </c>
      <c r="Y718">
        <f>[1]发票导入!Y718&amp;""</f>
      </c>
      <c r="AA718">
        <f>[1]发票导入!AA718&amp;""</f>
      </c>
      <c r="AB718">
        <f>[1]发票导入!AB718</f>
        <v>0</v>
      </c>
      <c r="AC718">
        <f>[1]发票导入!AC718</f>
        <v>0</v>
      </c>
      <c r="AE718" s="22">
        <f t="shared" si="0"/>
      </c>
      <c r="AI718">
        <f>[1]发票导入!AI718&amp;""</f>
      </c>
      <c r="AJ718">
        <f>[1]发票导入!AJ718&amp;""</f>
      </c>
      <c r="AK718">
        <f>[1]发票导入!AK718</f>
        <v>0</v>
      </c>
      <c r="AL718">
        <f>[1]发票导入!AL718</f>
        <v>0</v>
      </c>
      <c r="AM718">
        <f>[1]发票导入!AM718</f>
        <v>0</v>
      </c>
      <c r="AN718" s="22">
        <f t="shared" si="1"/>
        <v>0</v>
      </c>
      <c r="AO718" s="22">
        <f t="shared" si="2"/>
        <v>0</v>
      </c>
    </row>
    <row r="719">
      <c r="C719">
        <f>[1]发票导入!C719&amp;""</f>
      </c>
      <c r="D719">
        <f>[1]发票导入!D719&amp;""</f>
      </c>
      <c r="O719">
        <f>[1]发票导入!O719&amp;""</f>
      </c>
      <c r="T719">
        <f>[1]发票导入!T719</f>
      </c>
      <c r="U719">
        <f>[1]发票导入!U719&amp;""</f>
      </c>
      <c r="V719">
        <f>[1]发票导入!V719&amp;""</f>
      </c>
      <c r="W719">
        <f>[1]发票导入!W719&amp;""</f>
      </c>
      <c r="Y719">
        <f>[1]发票导入!Y719&amp;""</f>
      </c>
      <c r="AA719">
        <f>[1]发票导入!AA719&amp;""</f>
      </c>
      <c r="AB719">
        <f>[1]发票导入!AB719</f>
        <v>0</v>
      </c>
      <c r="AC719">
        <f>[1]发票导入!AC719</f>
        <v>0</v>
      </c>
      <c r="AE719" s="22">
        <f t="shared" si="0"/>
      </c>
      <c r="AI719">
        <f>[1]发票导入!AI719&amp;""</f>
      </c>
      <c r="AJ719">
        <f>[1]发票导入!AJ719&amp;""</f>
      </c>
      <c r="AK719">
        <f>[1]发票导入!AK719</f>
        <v>0</v>
      </c>
      <c r="AL719">
        <f>[1]发票导入!AL719</f>
        <v>0</v>
      </c>
      <c r="AM719">
        <f>[1]发票导入!AM719</f>
        <v>0</v>
      </c>
      <c r="AN719" s="22">
        <f t="shared" si="1"/>
        <v>0</v>
      </c>
      <c r="AO719" s="22">
        <f t="shared" si="2"/>
        <v>0</v>
      </c>
    </row>
    <row r="720">
      <c r="C720">
        <f>[1]发票导入!C720&amp;""</f>
      </c>
      <c r="D720">
        <f>[1]发票导入!D720&amp;""</f>
      </c>
      <c r="O720">
        <f>[1]发票导入!O720&amp;""</f>
      </c>
      <c r="T720">
        <f>[1]发票导入!T720</f>
      </c>
      <c r="U720">
        <f>[1]发票导入!U720&amp;""</f>
      </c>
      <c r="V720">
        <f>[1]发票导入!V720&amp;""</f>
      </c>
      <c r="W720">
        <f>[1]发票导入!W720&amp;""</f>
      </c>
      <c r="Y720">
        <f>[1]发票导入!Y720&amp;""</f>
      </c>
      <c r="AA720">
        <f>[1]发票导入!AA720&amp;""</f>
      </c>
      <c r="AB720">
        <f>[1]发票导入!AB720</f>
        <v>0</v>
      </c>
      <c r="AC720">
        <f>[1]发票导入!AC720</f>
        <v>0</v>
      </c>
      <c r="AE720" s="22">
        <f t="shared" si="0"/>
      </c>
      <c r="AI720">
        <f>[1]发票导入!AI720&amp;""</f>
      </c>
      <c r="AJ720">
        <f>[1]发票导入!AJ720&amp;""</f>
      </c>
      <c r="AK720">
        <f>[1]发票导入!AK720</f>
        <v>0</v>
      </c>
      <c r="AL720">
        <f>[1]发票导入!AL720</f>
        <v>0</v>
      </c>
      <c r="AM720">
        <f>[1]发票导入!AM720</f>
        <v>0</v>
      </c>
      <c r="AN720" s="22">
        <f t="shared" si="1"/>
        <v>0</v>
      </c>
      <c r="AO720" s="22">
        <f t="shared" si="2"/>
        <v>0</v>
      </c>
    </row>
    <row r="721">
      <c r="C721">
        <f>[1]发票导入!C721&amp;""</f>
      </c>
      <c r="D721">
        <f>[1]发票导入!D721&amp;""</f>
      </c>
      <c r="O721">
        <f>[1]发票导入!O721&amp;""</f>
      </c>
      <c r="T721">
        <f>[1]发票导入!T721</f>
      </c>
      <c r="U721">
        <f>[1]发票导入!U721&amp;""</f>
      </c>
      <c r="V721">
        <f>[1]发票导入!V721&amp;""</f>
      </c>
      <c r="W721">
        <f>[1]发票导入!W721&amp;""</f>
      </c>
      <c r="Y721">
        <f>[1]发票导入!Y721&amp;""</f>
      </c>
      <c r="AA721">
        <f>[1]发票导入!AA721&amp;""</f>
      </c>
      <c r="AB721">
        <f>[1]发票导入!AB721</f>
        <v>0</v>
      </c>
      <c r="AC721">
        <f>[1]发票导入!AC721</f>
        <v>0</v>
      </c>
      <c r="AE721" s="22">
        <f t="shared" si="0"/>
      </c>
      <c r="AI721">
        <f>[1]发票导入!AI721&amp;""</f>
      </c>
      <c r="AJ721">
        <f>[1]发票导入!AJ721&amp;""</f>
      </c>
      <c r="AK721">
        <f>[1]发票导入!AK721</f>
        <v>0</v>
      </c>
      <c r="AL721">
        <f>[1]发票导入!AL721</f>
        <v>0</v>
      </c>
      <c r="AM721">
        <f>[1]发票导入!AM721</f>
        <v>0</v>
      </c>
      <c r="AN721" s="22">
        <f t="shared" si="1"/>
        <v>0</v>
      </c>
      <c r="AO721" s="22">
        <f t="shared" si="2"/>
        <v>0</v>
      </c>
    </row>
    <row r="722">
      <c r="C722">
        <f>[1]发票导入!C722&amp;""</f>
      </c>
      <c r="D722">
        <f>[1]发票导入!D722&amp;""</f>
      </c>
      <c r="O722">
        <f>[1]发票导入!O722&amp;""</f>
      </c>
      <c r="T722">
        <f>[1]发票导入!T722</f>
      </c>
      <c r="U722">
        <f>[1]发票导入!U722&amp;""</f>
      </c>
      <c r="V722">
        <f>[1]发票导入!V722&amp;""</f>
      </c>
      <c r="W722">
        <f>[1]发票导入!W722&amp;""</f>
      </c>
      <c r="Y722">
        <f>[1]发票导入!Y722&amp;""</f>
      </c>
      <c r="AA722">
        <f>[1]发票导入!AA722&amp;""</f>
      </c>
      <c r="AB722">
        <f>[1]发票导入!AB722</f>
        <v>0</v>
      </c>
      <c r="AC722">
        <f>[1]发票导入!AC722</f>
        <v>0</v>
      </c>
      <c r="AE722" s="22">
        <f t="shared" si="0"/>
      </c>
      <c r="AI722">
        <f>[1]发票导入!AI722&amp;""</f>
      </c>
      <c r="AJ722">
        <f>[1]发票导入!AJ722&amp;""</f>
      </c>
      <c r="AK722">
        <f>[1]发票导入!AK722</f>
        <v>0</v>
      </c>
      <c r="AL722">
        <f>[1]发票导入!AL722</f>
        <v>0</v>
      </c>
      <c r="AM722">
        <f>[1]发票导入!AM722</f>
        <v>0</v>
      </c>
      <c r="AN722" s="22">
        <f t="shared" si="1"/>
        <v>0</v>
      </c>
      <c r="AO722" s="22">
        <f t="shared" si="2"/>
        <v>0</v>
      </c>
    </row>
    <row r="723">
      <c r="C723">
        <f>[1]发票导入!C723&amp;""</f>
      </c>
      <c r="D723">
        <f>[1]发票导入!D723&amp;""</f>
      </c>
      <c r="O723">
        <f>[1]发票导入!O723&amp;""</f>
      </c>
      <c r="T723">
        <f>[1]发票导入!T723</f>
      </c>
      <c r="U723">
        <f>[1]发票导入!U723&amp;""</f>
      </c>
      <c r="V723">
        <f>[1]发票导入!V723&amp;""</f>
      </c>
      <c r="W723">
        <f>[1]发票导入!W723&amp;""</f>
      </c>
      <c r="Y723">
        <f>[1]发票导入!Y723&amp;""</f>
      </c>
      <c r="AA723">
        <f>[1]发票导入!AA723&amp;""</f>
      </c>
      <c r="AB723">
        <f>[1]发票导入!AB723</f>
        <v>0</v>
      </c>
      <c r="AC723">
        <f>[1]发票导入!AC723</f>
        <v>0</v>
      </c>
      <c r="AE723" s="22">
        <f t="shared" si="0"/>
      </c>
      <c r="AI723">
        <f>[1]发票导入!AI723&amp;""</f>
      </c>
      <c r="AJ723">
        <f>[1]发票导入!AJ723&amp;""</f>
      </c>
      <c r="AK723">
        <f>[1]发票导入!AK723</f>
        <v>0</v>
      </c>
      <c r="AL723">
        <f>[1]发票导入!AL723</f>
        <v>0</v>
      </c>
      <c r="AM723">
        <f>[1]发票导入!AM723</f>
        <v>0</v>
      </c>
      <c r="AN723" s="22">
        <f t="shared" si="1"/>
        <v>0</v>
      </c>
      <c r="AO723" s="22">
        <f t="shared" si="2"/>
        <v>0</v>
      </c>
    </row>
    <row r="724">
      <c r="C724">
        <f>[1]发票导入!C724&amp;""</f>
      </c>
      <c r="D724">
        <f>[1]发票导入!D724&amp;""</f>
      </c>
      <c r="O724">
        <f>[1]发票导入!O724&amp;""</f>
      </c>
      <c r="T724">
        <f>[1]发票导入!T724</f>
      </c>
      <c r="U724">
        <f>[1]发票导入!U724&amp;""</f>
      </c>
      <c r="V724">
        <f>[1]发票导入!V724&amp;""</f>
      </c>
      <c r="W724">
        <f>[1]发票导入!W724&amp;""</f>
      </c>
      <c r="Y724">
        <f>[1]发票导入!Y724&amp;""</f>
      </c>
      <c r="AA724">
        <f>[1]发票导入!AA724&amp;""</f>
      </c>
      <c r="AB724">
        <f>[1]发票导入!AB724</f>
        <v>0</v>
      </c>
      <c r="AC724">
        <f>[1]发票导入!AC724</f>
        <v>0</v>
      </c>
      <c r="AE724" s="22">
        <f t="shared" si="0"/>
      </c>
      <c r="AI724">
        <f>[1]发票导入!AI724&amp;""</f>
      </c>
      <c r="AJ724">
        <f>[1]发票导入!AJ724&amp;""</f>
      </c>
      <c r="AK724">
        <f>[1]发票导入!AK724</f>
        <v>0</v>
      </c>
      <c r="AL724">
        <f>[1]发票导入!AL724</f>
        <v>0</v>
      </c>
      <c r="AM724">
        <f>[1]发票导入!AM724</f>
        <v>0</v>
      </c>
      <c r="AN724" s="22">
        <f t="shared" si="1"/>
        <v>0</v>
      </c>
      <c r="AO724" s="22">
        <f t="shared" si="2"/>
        <v>0</v>
      </c>
    </row>
    <row r="725">
      <c r="C725">
        <f>[1]发票导入!C725&amp;""</f>
      </c>
      <c r="D725">
        <f>[1]发票导入!D725&amp;""</f>
      </c>
      <c r="O725">
        <f>[1]发票导入!O725&amp;""</f>
      </c>
      <c r="T725">
        <f>[1]发票导入!T725</f>
      </c>
      <c r="U725">
        <f>[1]发票导入!U725&amp;""</f>
      </c>
      <c r="V725">
        <f>[1]发票导入!V725&amp;""</f>
      </c>
      <c r="W725">
        <f>[1]发票导入!W725&amp;""</f>
      </c>
      <c r="Y725">
        <f>[1]发票导入!Y725&amp;""</f>
      </c>
      <c r="AA725">
        <f>[1]发票导入!AA725&amp;""</f>
      </c>
      <c r="AB725">
        <f>[1]发票导入!AB725</f>
        <v>0</v>
      </c>
      <c r="AC725">
        <f>[1]发票导入!AC725</f>
        <v>0</v>
      </c>
      <c r="AE725" s="22">
        <f t="shared" si="0"/>
      </c>
      <c r="AI725">
        <f>[1]发票导入!AI725&amp;""</f>
      </c>
      <c r="AJ725">
        <f>[1]发票导入!AJ725&amp;""</f>
      </c>
      <c r="AK725">
        <f>[1]发票导入!AK725</f>
        <v>0</v>
      </c>
      <c r="AL725">
        <f>[1]发票导入!AL725</f>
        <v>0</v>
      </c>
      <c r="AM725">
        <f>[1]发票导入!AM725</f>
        <v>0</v>
      </c>
      <c r="AN725" s="22">
        <f t="shared" si="1"/>
        <v>0</v>
      </c>
      <c r="AO725" s="22">
        <f t="shared" si="2"/>
        <v>0</v>
      </c>
    </row>
    <row r="726">
      <c r="C726">
        <f>[1]发票导入!C726&amp;""</f>
      </c>
      <c r="D726">
        <f>[1]发票导入!D726&amp;""</f>
      </c>
      <c r="O726">
        <f>[1]发票导入!O726&amp;""</f>
      </c>
      <c r="T726">
        <f>[1]发票导入!T726</f>
      </c>
      <c r="U726">
        <f>[1]发票导入!U726&amp;""</f>
      </c>
      <c r="V726">
        <f>[1]发票导入!V726&amp;""</f>
      </c>
      <c r="W726">
        <f>[1]发票导入!W726&amp;""</f>
      </c>
      <c r="Y726">
        <f>[1]发票导入!Y726&amp;""</f>
      </c>
      <c r="AA726">
        <f>[1]发票导入!AA726&amp;""</f>
      </c>
      <c r="AB726">
        <f>[1]发票导入!AB726</f>
        <v>0</v>
      </c>
      <c r="AC726">
        <f>[1]发票导入!AC726</f>
        <v>0</v>
      </c>
      <c r="AE726" s="22">
        <f t="shared" si="0"/>
      </c>
      <c r="AI726">
        <f>[1]发票导入!AI726&amp;""</f>
      </c>
      <c r="AJ726">
        <f>[1]发票导入!AJ726&amp;""</f>
      </c>
      <c r="AK726">
        <f>[1]发票导入!AK726</f>
        <v>0</v>
      </c>
      <c r="AL726">
        <f>[1]发票导入!AL726</f>
        <v>0</v>
      </c>
      <c r="AM726">
        <f>[1]发票导入!AM726</f>
        <v>0</v>
      </c>
      <c r="AN726" s="22">
        <f t="shared" si="1"/>
        <v>0</v>
      </c>
      <c r="AO726" s="22">
        <f t="shared" si="2"/>
        <v>0</v>
      </c>
    </row>
    <row r="727">
      <c r="C727">
        <f>[1]发票导入!C727&amp;""</f>
      </c>
      <c r="D727">
        <f>[1]发票导入!D727&amp;""</f>
      </c>
      <c r="O727">
        <f>[1]发票导入!O727&amp;""</f>
      </c>
      <c r="T727">
        <f>[1]发票导入!T727</f>
      </c>
      <c r="U727">
        <f>[1]发票导入!U727&amp;""</f>
      </c>
      <c r="V727">
        <f>[1]发票导入!V727&amp;""</f>
      </c>
      <c r="W727">
        <f>[1]发票导入!W727&amp;""</f>
      </c>
      <c r="Y727">
        <f>[1]发票导入!Y727&amp;""</f>
      </c>
      <c r="AA727">
        <f>[1]发票导入!AA727&amp;""</f>
      </c>
      <c r="AB727">
        <f>[1]发票导入!AB727</f>
        <v>0</v>
      </c>
      <c r="AC727">
        <f>[1]发票导入!AC727</f>
        <v>0</v>
      </c>
      <c r="AE727" s="22">
        <f t="shared" si="0"/>
      </c>
      <c r="AI727">
        <f>[1]发票导入!AI727&amp;""</f>
      </c>
      <c r="AJ727">
        <f>[1]发票导入!AJ727&amp;""</f>
      </c>
      <c r="AK727">
        <f>[1]发票导入!AK727</f>
        <v>0</v>
      </c>
      <c r="AL727">
        <f>[1]发票导入!AL727</f>
        <v>0</v>
      </c>
      <c r="AM727">
        <f>[1]发票导入!AM727</f>
        <v>0</v>
      </c>
      <c r="AN727" s="22">
        <f t="shared" si="1"/>
        <v>0</v>
      </c>
      <c r="AO727" s="22">
        <f t="shared" si="2"/>
        <v>0</v>
      </c>
    </row>
    <row r="728">
      <c r="C728">
        <f>[1]发票导入!C728&amp;""</f>
      </c>
      <c r="D728">
        <f>[1]发票导入!D728&amp;""</f>
      </c>
      <c r="O728">
        <f>[1]发票导入!O728&amp;""</f>
      </c>
      <c r="T728">
        <f>[1]发票导入!T728</f>
      </c>
      <c r="U728">
        <f>[1]发票导入!U728&amp;""</f>
      </c>
      <c r="V728">
        <f>[1]发票导入!V728&amp;""</f>
      </c>
      <c r="W728">
        <f>[1]发票导入!W728&amp;""</f>
      </c>
      <c r="Y728">
        <f>[1]发票导入!Y728&amp;""</f>
      </c>
      <c r="AA728">
        <f>[1]发票导入!AA728&amp;""</f>
      </c>
      <c r="AB728">
        <f>[1]发票导入!AB728</f>
        <v>0</v>
      </c>
      <c r="AC728">
        <f>[1]发票导入!AC728</f>
        <v>0</v>
      </c>
      <c r="AE728" s="22">
        <f t="shared" si="0"/>
      </c>
      <c r="AI728">
        <f>[1]发票导入!AI728&amp;""</f>
      </c>
      <c r="AJ728">
        <f>[1]发票导入!AJ728&amp;""</f>
      </c>
      <c r="AK728">
        <f>[1]发票导入!AK728</f>
        <v>0</v>
      </c>
      <c r="AL728">
        <f>[1]发票导入!AL728</f>
        <v>0</v>
      </c>
      <c r="AM728">
        <f>[1]发票导入!AM728</f>
        <v>0</v>
      </c>
      <c r="AN728" s="22">
        <f t="shared" si="1"/>
        <v>0</v>
      </c>
      <c r="AO728" s="22">
        <f t="shared" si="2"/>
        <v>0</v>
      </c>
    </row>
    <row r="729">
      <c r="C729">
        <f>[1]发票导入!C729&amp;""</f>
      </c>
      <c r="D729">
        <f>[1]发票导入!D729&amp;""</f>
      </c>
      <c r="O729">
        <f>[1]发票导入!O729&amp;""</f>
      </c>
      <c r="T729">
        <f>[1]发票导入!T729</f>
      </c>
      <c r="U729">
        <f>[1]发票导入!U729&amp;""</f>
      </c>
      <c r="V729">
        <f>[1]发票导入!V729&amp;""</f>
      </c>
      <c r="W729">
        <f>[1]发票导入!W729&amp;""</f>
      </c>
      <c r="Y729">
        <f>[1]发票导入!Y729&amp;""</f>
      </c>
      <c r="AA729">
        <f>[1]发票导入!AA729&amp;""</f>
      </c>
      <c r="AB729">
        <f>[1]发票导入!AB729</f>
        <v>0</v>
      </c>
      <c r="AC729">
        <f>[1]发票导入!AC729</f>
        <v>0</v>
      </c>
      <c r="AE729" s="22">
        <f t="shared" si="0"/>
      </c>
      <c r="AI729">
        <f>[1]发票导入!AI729&amp;""</f>
      </c>
      <c r="AJ729">
        <f>[1]发票导入!AJ729&amp;""</f>
      </c>
      <c r="AK729">
        <f>[1]发票导入!AK729</f>
        <v>0</v>
      </c>
      <c r="AL729">
        <f>[1]发票导入!AL729</f>
        <v>0</v>
      </c>
      <c r="AM729">
        <f>[1]发票导入!AM729</f>
        <v>0</v>
      </c>
      <c r="AN729" s="22">
        <f t="shared" si="1"/>
        <v>0</v>
      </c>
      <c r="AO729" s="22">
        <f t="shared" si="2"/>
        <v>0</v>
      </c>
    </row>
    <row r="730">
      <c r="C730">
        <f>[1]发票导入!C730&amp;""</f>
      </c>
      <c r="D730">
        <f>[1]发票导入!D730&amp;""</f>
      </c>
      <c r="O730">
        <f>[1]发票导入!O730&amp;""</f>
      </c>
      <c r="T730">
        <f>[1]发票导入!T730</f>
      </c>
      <c r="U730">
        <f>[1]发票导入!U730&amp;""</f>
      </c>
      <c r="V730">
        <f>[1]发票导入!V730&amp;""</f>
      </c>
      <c r="W730">
        <f>[1]发票导入!W730&amp;""</f>
      </c>
      <c r="Y730">
        <f>[1]发票导入!Y730&amp;""</f>
      </c>
      <c r="AA730">
        <f>[1]发票导入!AA730&amp;""</f>
      </c>
      <c r="AB730">
        <f>[1]发票导入!AB730</f>
        <v>0</v>
      </c>
      <c r="AC730">
        <f>[1]发票导入!AC730</f>
        <v>0</v>
      </c>
      <c r="AE730" s="22">
        <f t="shared" si="0"/>
      </c>
      <c r="AI730">
        <f>[1]发票导入!AI730&amp;""</f>
      </c>
      <c r="AJ730">
        <f>[1]发票导入!AJ730&amp;""</f>
      </c>
      <c r="AK730">
        <f>[1]发票导入!AK730</f>
        <v>0</v>
      </c>
      <c r="AL730">
        <f>[1]发票导入!AL730</f>
        <v>0</v>
      </c>
      <c r="AM730">
        <f>[1]发票导入!AM730</f>
        <v>0</v>
      </c>
      <c r="AN730" s="22">
        <f t="shared" si="1"/>
        <v>0</v>
      </c>
      <c r="AO730" s="22">
        <f t="shared" si="2"/>
        <v>0</v>
      </c>
    </row>
    <row r="731">
      <c r="C731">
        <f>[1]发票导入!C731&amp;""</f>
      </c>
      <c r="D731">
        <f>[1]发票导入!D731&amp;""</f>
      </c>
      <c r="O731">
        <f>[1]发票导入!O731&amp;""</f>
      </c>
      <c r="T731">
        <f>[1]发票导入!T731</f>
      </c>
      <c r="U731">
        <f>[1]发票导入!U731&amp;""</f>
      </c>
      <c r="V731">
        <f>[1]发票导入!V731&amp;""</f>
      </c>
      <c r="W731">
        <f>[1]发票导入!W731&amp;""</f>
      </c>
      <c r="Y731">
        <f>[1]发票导入!Y731&amp;""</f>
      </c>
      <c r="AA731">
        <f>[1]发票导入!AA731&amp;""</f>
      </c>
      <c r="AB731">
        <f>[1]发票导入!AB731</f>
        <v>0</v>
      </c>
      <c r="AC731">
        <f>[1]发票导入!AC731</f>
        <v>0</v>
      </c>
      <c r="AE731" s="22">
        <f t="shared" si="0"/>
      </c>
      <c r="AI731">
        <f>[1]发票导入!AI731&amp;""</f>
      </c>
      <c r="AJ731">
        <f>[1]发票导入!AJ731&amp;""</f>
      </c>
      <c r="AK731">
        <f>[1]发票导入!AK731</f>
        <v>0</v>
      </c>
      <c r="AL731">
        <f>[1]发票导入!AL731</f>
        <v>0</v>
      </c>
      <c r="AM731">
        <f>[1]发票导入!AM731</f>
        <v>0</v>
      </c>
      <c r="AN731" s="22">
        <f t="shared" si="1"/>
        <v>0</v>
      </c>
      <c r="AO731" s="22">
        <f t="shared" si="2"/>
        <v>0</v>
      </c>
    </row>
    <row r="732">
      <c r="C732">
        <f>[1]发票导入!C732&amp;""</f>
      </c>
      <c r="D732">
        <f>[1]发票导入!D732&amp;""</f>
      </c>
      <c r="O732">
        <f>[1]发票导入!O732&amp;""</f>
      </c>
      <c r="T732">
        <f>[1]发票导入!T732</f>
      </c>
      <c r="U732">
        <f>[1]发票导入!U732&amp;""</f>
      </c>
      <c r="V732">
        <f>[1]发票导入!V732&amp;""</f>
      </c>
      <c r="W732">
        <f>[1]发票导入!W732&amp;""</f>
      </c>
      <c r="Y732">
        <f>[1]发票导入!Y732&amp;""</f>
      </c>
      <c r="AA732">
        <f>[1]发票导入!AA732&amp;""</f>
      </c>
      <c r="AB732">
        <f>[1]发票导入!AB732</f>
        <v>0</v>
      </c>
      <c r="AC732">
        <f>[1]发票导入!AC732</f>
        <v>0</v>
      </c>
      <c r="AE732" s="22">
        <f t="shared" si="0"/>
      </c>
      <c r="AI732">
        <f>[1]发票导入!AI732&amp;""</f>
      </c>
      <c r="AJ732">
        <f>[1]发票导入!AJ732&amp;""</f>
      </c>
      <c r="AK732">
        <f>[1]发票导入!AK732</f>
        <v>0</v>
      </c>
      <c r="AL732">
        <f>[1]发票导入!AL732</f>
        <v>0</v>
      </c>
      <c r="AM732">
        <f>[1]发票导入!AM732</f>
        <v>0</v>
      </c>
      <c r="AN732" s="22">
        <f t="shared" si="1"/>
        <v>0</v>
      </c>
      <c r="AO732" s="22">
        <f t="shared" si="2"/>
        <v>0</v>
      </c>
    </row>
    <row r="733">
      <c r="C733">
        <f>[1]发票导入!C733&amp;""</f>
      </c>
      <c r="D733">
        <f>[1]发票导入!D733&amp;""</f>
      </c>
      <c r="O733">
        <f>[1]发票导入!O733&amp;""</f>
      </c>
      <c r="T733">
        <f>[1]发票导入!T733</f>
      </c>
      <c r="U733">
        <f>[1]发票导入!U733&amp;""</f>
      </c>
      <c r="V733">
        <f>[1]发票导入!V733&amp;""</f>
      </c>
      <c r="W733">
        <f>[1]发票导入!W733&amp;""</f>
      </c>
      <c r="Y733">
        <f>[1]发票导入!Y733&amp;""</f>
      </c>
      <c r="AA733">
        <f>[1]发票导入!AA733&amp;""</f>
      </c>
      <c r="AB733">
        <f>[1]发票导入!AB733</f>
        <v>0</v>
      </c>
      <c r="AC733">
        <f>[1]发票导入!AC733</f>
        <v>0</v>
      </c>
      <c r="AE733" s="22">
        <f t="shared" si="0"/>
      </c>
      <c r="AI733">
        <f>[1]发票导入!AI733&amp;""</f>
      </c>
      <c r="AJ733">
        <f>[1]发票导入!AJ733&amp;""</f>
      </c>
      <c r="AK733">
        <f>[1]发票导入!AK733</f>
        <v>0</v>
      </c>
      <c r="AL733">
        <f>[1]发票导入!AL733</f>
        <v>0</v>
      </c>
      <c r="AM733">
        <f>[1]发票导入!AM733</f>
        <v>0</v>
      </c>
      <c r="AN733" s="22">
        <f t="shared" si="1"/>
        <v>0</v>
      </c>
      <c r="AO733" s="22">
        <f t="shared" si="2"/>
        <v>0</v>
      </c>
    </row>
    <row r="734">
      <c r="C734">
        <f>[1]发票导入!C734&amp;""</f>
      </c>
      <c r="D734">
        <f>[1]发票导入!D734&amp;""</f>
      </c>
      <c r="O734">
        <f>[1]发票导入!O734&amp;""</f>
      </c>
      <c r="T734">
        <f>[1]发票导入!T734</f>
      </c>
      <c r="U734">
        <f>[1]发票导入!U734&amp;""</f>
      </c>
      <c r="V734">
        <f>[1]发票导入!V734&amp;""</f>
      </c>
      <c r="W734">
        <f>[1]发票导入!W734&amp;""</f>
      </c>
      <c r="Y734">
        <f>[1]发票导入!Y734&amp;""</f>
      </c>
      <c r="AA734">
        <f>[1]发票导入!AA734&amp;""</f>
      </c>
      <c r="AB734">
        <f>[1]发票导入!AB734</f>
        <v>0</v>
      </c>
      <c r="AC734">
        <f>[1]发票导入!AC734</f>
        <v>0</v>
      </c>
      <c r="AE734" s="22">
        <f t="shared" si="0"/>
      </c>
      <c r="AI734">
        <f>[1]发票导入!AI734&amp;""</f>
      </c>
      <c r="AJ734">
        <f>[1]发票导入!AJ734&amp;""</f>
      </c>
      <c r="AK734">
        <f>[1]发票导入!AK734</f>
        <v>0</v>
      </c>
      <c r="AL734">
        <f>[1]发票导入!AL734</f>
        <v>0</v>
      </c>
      <c r="AM734">
        <f>[1]发票导入!AM734</f>
        <v>0</v>
      </c>
      <c r="AN734" s="22">
        <f t="shared" si="1"/>
        <v>0</v>
      </c>
      <c r="AO734" s="22">
        <f t="shared" si="2"/>
        <v>0</v>
      </c>
    </row>
    <row r="735">
      <c r="C735">
        <f>[1]发票导入!C735&amp;""</f>
      </c>
      <c r="D735">
        <f>[1]发票导入!D735&amp;""</f>
      </c>
      <c r="O735">
        <f>[1]发票导入!O735&amp;""</f>
      </c>
      <c r="T735">
        <f>[1]发票导入!T735</f>
      </c>
      <c r="U735">
        <f>[1]发票导入!U735&amp;""</f>
      </c>
      <c r="V735">
        <f>[1]发票导入!V735&amp;""</f>
      </c>
      <c r="W735">
        <f>[1]发票导入!W735&amp;""</f>
      </c>
      <c r="Y735">
        <f>[1]发票导入!Y735&amp;""</f>
      </c>
      <c r="AA735">
        <f>[1]发票导入!AA735&amp;""</f>
      </c>
      <c r="AB735">
        <f>[1]发票导入!AB735</f>
        <v>0</v>
      </c>
      <c r="AC735">
        <f>[1]发票导入!AC735</f>
        <v>0</v>
      </c>
      <c r="AE735" s="22">
        <f t="shared" si="0"/>
      </c>
      <c r="AI735">
        <f>[1]发票导入!AI735&amp;""</f>
      </c>
      <c r="AJ735">
        <f>[1]发票导入!AJ735&amp;""</f>
      </c>
      <c r="AK735">
        <f>[1]发票导入!AK735</f>
        <v>0</v>
      </c>
      <c r="AL735">
        <f>[1]发票导入!AL735</f>
        <v>0</v>
      </c>
      <c r="AM735">
        <f>[1]发票导入!AM735</f>
        <v>0</v>
      </c>
      <c r="AN735" s="22">
        <f t="shared" si="1"/>
        <v>0</v>
      </c>
      <c r="AO735" s="22">
        <f t="shared" si="2"/>
        <v>0</v>
      </c>
    </row>
    <row r="736">
      <c r="C736">
        <f>[1]发票导入!C736&amp;""</f>
      </c>
      <c r="D736">
        <f>[1]发票导入!D736&amp;""</f>
      </c>
      <c r="O736">
        <f>[1]发票导入!O736&amp;""</f>
      </c>
      <c r="T736">
        <f>[1]发票导入!T736</f>
      </c>
      <c r="U736">
        <f>[1]发票导入!U736&amp;""</f>
      </c>
      <c r="V736">
        <f>[1]发票导入!V736&amp;""</f>
      </c>
      <c r="W736">
        <f>[1]发票导入!W736&amp;""</f>
      </c>
      <c r="Y736">
        <f>[1]发票导入!Y736&amp;""</f>
      </c>
      <c r="AA736">
        <f>[1]发票导入!AA736&amp;""</f>
      </c>
      <c r="AB736">
        <f>[1]发票导入!AB736</f>
        <v>0</v>
      </c>
      <c r="AC736">
        <f>[1]发票导入!AC736</f>
        <v>0</v>
      </c>
      <c r="AE736" s="22">
        <f t="shared" si="0"/>
      </c>
      <c r="AI736">
        <f>[1]发票导入!AI736&amp;""</f>
      </c>
      <c r="AJ736">
        <f>[1]发票导入!AJ736&amp;""</f>
      </c>
      <c r="AK736">
        <f>[1]发票导入!AK736</f>
        <v>0</v>
      </c>
      <c r="AL736">
        <f>[1]发票导入!AL736</f>
        <v>0</v>
      </c>
      <c r="AM736">
        <f>[1]发票导入!AM736</f>
        <v>0</v>
      </c>
      <c r="AN736" s="22">
        <f t="shared" si="1"/>
        <v>0</v>
      </c>
      <c r="AO736" s="22">
        <f t="shared" si="2"/>
        <v>0</v>
      </c>
    </row>
    <row r="737">
      <c r="C737">
        <f>[1]发票导入!C737&amp;""</f>
      </c>
      <c r="D737">
        <f>[1]发票导入!D737&amp;""</f>
      </c>
      <c r="O737">
        <f>[1]发票导入!O737&amp;""</f>
      </c>
      <c r="T737">
        <f>[1]发票导入!T737</f>
      </c>
      <c r="U737">
        <f>[1]发票导入!U737&amp;""</f>
      </c>
      <c r="V737">
        <f>[1]发票导入!V737&amp;""</f>
      </c>
      <c r="W737">
        <f>[1]发票导入!W737&amp;""</f>
      </c>
      <c r="Y737">
        <f>[1]发票导入!Y737&amp;""</f>
      </c>
      <c r="AA737">
        <f>[1]发票导入!AA737&amp;""</f>
      </c>
      <c r="AB737">
        <f>[1]发票导入!AB737</f>
        <v>0</v>
      </c>
      <c r="AC737">
        <f>[1]发票导入!AC737</f>
        <v>0</v>
      </c>
      <c r="AE737" s="22">
        <f t="shared" si="0"/>
      </c>
      <c r="AI737">
        <f>[1]发票导入!AI737&amp;""</f>
      </c>
      <c r="AJ737">
        <f>[1]发票导入!AJ737&amp;""</f>
      </c>
      <c r="AK737">
        <f>[1]发票导入!AK737</f>
        <v>0</v>
      </c>
      <c r="AL737">
        <f>[1]发票导入!AL737</f>
        <v>0</v>
      </c>
      <c r="AM737">
        <f>[1]发票导入!AM737</f>
        <v>0</v>
      </c>
      <c r="AN737" s="22">
        <f t="shared" si="1"/>
        <v>0</v>
      </c>
      <c r="AO737" s="22">
        <f t="shared" si="2"/>
        <v>0</v>
      </c>
    </row>
    <row r="738">
      <c r="C738">
        <f>[1]发票导入!C738&amp;""</f>
      </c>
      <c r="D738">
        <f>[1]发票导入!D738&amp;""</f>
      </c>
      <c r="O738">
        <f>[1]发票导入!O738&amp;""</f>
      </c>
      <c r="T738">
        <f>[1]发票导入!T738</f>
      </c>
      <c r="U738">
        <f>[1]发票导入!U738&amp;""</f>
      </c>
      <c r="V738">
        <f>[1]发票导入!V738&amp;""</f>
      </c>
      <c r="W738">
        <f>[1]发票导入!W738&amp;""</f>
      </c>
      <c r="Y738">
        <f>[1]发票导入!Y738&amp;""</f>
      </c>
      <c r="AA738">
        <f>[1]发票导入!AA738&amp;""</f>
      </c>
      <c r="AB738">
        <f>[1]发票导入!AB738</f>
        <v>0</v>
      </c>
      <c r="AC738">
        <f>[1]发票导入!AC738</f>
        <v>0</v>
      </c>
      <c r="AE738" s="22">
        <f t="shared" si="0"/>
      </c>
      <c r="AI738">
        <f>[1]发票导入!AI738&amp;""</f>
      </c>
      <c r="AJ738">
        <f>[1]发票导入!AJ738&amp;""</f>
      </c>
      <c r="AK738">
        <f>[1]发票导入!AK738</f>
        <v>0</v>
      </c>
      <c r="AL738">
        <f>[1]发票导入!AL738</f>
        <v>0</v>
      </c>
      <c r="AM738">
        <f>[1]发票导入!AM738</f>
        <v>0</v>
      </c>
      <c r="AN738" s="22">
        <f t="shared" si="1"/>
        <v>0</v>
      </c>
      <c r="AO738" s="22">
        <f t="shared" si="2"/>
        <v>0</v>
      </c>
    </row>
    <row r="739">
      <c r="C739">
        <f>[1]发票导入!C739&amp;""</f>
      </c>
      <c r="D739">
        <f>[1]发票导入!D739&amp;""</f>
      </c>
      <c r="O739">
        <f>[1]发票导入!O739&amp;""</f>
      </c>
      <c r="T739">
        <f>[1]发票导入!T739</f>
      </c>
      <c r="U739">
        <f>[1]发票导入!U739&amp;""</f>
      </c>
      <c r="V739">
        <f>[1]发票导入!V739&amp;""</f>
      </c>
      <c r="W739">
        <f>[1]发票导入!W739&amp;""</f>
      </c>
      <c r="Y739">
        <f>[1]发票导入!Y739&amp;""</f>
      </c>
      <c r="AA739">
        <f>[1]发票导入!AA739&amp;""</f>
      </c>
      <c r="AB739">
        <f>[1]发票导入!AB739</f>
        <v>0</v>
      </c>
      <c r="AC739">
        <f>[1]发票导入!AC739</f>
        <v>0</v>
      </c>
      <c r="AE739" s="22">
        <f t="shared" si="0"/>
      </c>
      <c r="AI739">
        <f>[1]发票导入!AI739&amp;""</f>
      </c>
      <c r="AJ739">
        <f>[1]发票导入!AJ739&amp;""</f>
      </c>
      <c r="AK739">
        <f>[1]发票导入!AK739</f>
        <v>0</v>
      </c>
      <c r="AL739">
        <f>[1]发票导入!AL739</f>
        <v>0</v>
      </c>
      <c r="AM739">
        <f>[1]发票导入!AM739</f>
        <v>0</v>
      </c>
      <c r="AN739" s="22">
        <f t="shared" si="1"/>
        <v>0</v>
      </c>
      <c r="AO739" s="22">
        <f t="shared" si="2"/>
        <v>0</v>
      </c>
    </row>
    <row r="740">
      <c r="C740">
        <f>[1]发票导入!C740&amp;""</f>
      </c>
      <c r="D740">
        <f>[1]发票导入!D740&amp;""</f>
      </c>
      <c r="O740">
        <f>[1]发票导入!O740&amp;""</f>
      </c>
      <c r="T740">
        <f>[1]发票导入!T740</f>
      </c>
      <c r="U740">
        <f>[1]发票导入!U740&amp;""</f>
      </c>
      <c r="V740">
        <f>[1]发票导入!V740&amp;""</f>
      </c>
      <c r="W740">
        <f>[1]发票导入!W740&amp;""</f>
      </c>
      <c r="Y740">
        <f>[1]发票导入!Y740&amp;""</f>
      </c>
      <c r="AA740">
        <f>[1]发票导入!AA740&amp;""</f>
      </c>
      <c r="AB740">
        <f>[1]发票导入!AB740</f>
        <v>0</v>
      </c>
      <c r="AC740">
        <f>[1]发票导入!AC740</f>
        <v>0</v>
      </c>
      <c r="AE740" s="22">
        <f t="shared" si="0"/>
      </c>
      <c r="AI740">
        <f>[1]发票导入!AI740&amp;""</f>
      </c>
      <c r="AJ740">
        <f>[1]发票导入!AJ740&amp;""</f>
      </c>
      <c r="AK740">
        <f>[1]发票导入!AK740</f>
        <v>0</v>
      </c>
      <c r="AL740">
        <f>[1]发票导入!AL740</f>
        <v>0</v>
      </c>
      <c r="AM740">
        <f>[1]发票导入!AM740</f>
        <v>0</v>
      </c>
      <c r="AN740" s="22">
        <f t="shared" si="1"/>
        <v>0</v>
      </c>
      <c r="AO740" s="22">
        <f t="shared" si="2"/>
        <v>0</v>
      </c>
    </row>
    <row r="741">
      <c r="C741">
        <f>[1]发票导入!C741&amp;""</f>
      </c>
      <c r="D741">
        <f>[1]发票导入!D741&amp;""</f>
      </c>
      <c r="O741">
        <f>[1]发票导入!O741&amp;""</f>
      </c>
      <c r="T741">
        <f>[1]发票导入!T741</f>
      </c>
      <c r="U741">
        <f>[1]发票导入!U741&amp;""</f>
      </c>
      <c r="V741">
        <f>[1]发票导入!V741&amp;""</f>
      </c>
      <c r="W741">
        <f>[1]发票导入!W741&amp;""</f>
      </c>
      <c r="Y741">
        <f>[1]发票导入!Y741&amp;""</f>
      </c>
      <c r="AA741">
        <f>[1]发票导入!AA741&amp;""</f>
      </c>
      <c r="AB741">
        <f>[1]发票导入!AB741</f>
        <v>0</v>
      </c>
      <c r="AC741">
        <f>[1]发票导入!AC741</f>
        <v>0</v>
      </c>
      <c r="AE741" s="22">
        <f t="shared" si="0"/>
      </c>
      <c r="AI741">
        <f>[1]发票导入!AI741&amp;""</f>
      </c>
      <c r="AJ741">
        <f>[1]发票导入!AJ741&amp;""</f>
      </c>
      <c r="AK741">
        <f>[1]发票导入!AK741</f>
        <v>0</v>
      </c>
      <c r="AL741">
        <f>[1]发票导入!AL741</f>
        <v>0</v>
      </c>
      <c r="AM741">
        <f>[1]发票导入!AM741</f>
        <v>0</v>
      </c>
      <c r="AN741" s="22">
        <f t="shared" si="1"/>
        <v>0</v>
      </c>
      <c r="AO741" s="22">
        <f t="shared" si="2"/>
        <v>0</v>
      </c>
    </row>
    <row r="742">
      <c r="C742">
        <f>[1]发票导入!C742&amp;""</f>
      </c>
      <c r="D742">
        <f>[1]发票导入!D742&amp;""</f>
      </c>
      <c r="O742">
        <f>[1]发票导入!O742&amp;""</f>
      </c>
      <c r="T742">
        <f>[1]发票导入!T742</f>
      </c>
      <c r="U742">
        <f>[1]发票导入!U742&amp;""</f>
      </c>
      <c r="V742">
        <f>[1]发票导入!V742&amp;""</f>
      </c>
      <c r="W742">
        <f>[1]发票导入!W742&amp;""</f>
      </c>
      <c r="Y742">
        <f>[1]发票导入!Y742&amp;""</f>
      </c>
      <c r="AA742">
        <f>[1]发票导入!AA742&amp;""</f>
      </c>
      <c r="AB742">
        <f>[1]发票导入!AB742</f>
        <v>0</v>
      </c>
      <c r="AC742">
        <f>[1]发票导入!AC742</f>
        <v>0</v>
      </c>
      <c r="AE742" s="22">
        <f t="shared" si="0"/>
      </c>
      <c r="AI742">
        <f>[1]发票导入!AI742&amp;""</f>
      </c>
      <c r="AJ742">
        <f>[1]发票导入!AJ742&amp;""</f>
      </c>
      <c r="AK742">
        <f>[1]发票导入!AK742</f>
        <v>0</v>
      </c>
      <c r="AL742">
        <f>[1]发票导入!AL742</f>
        <v>0</v>
      </c>
      <c r="AM742">
        <f>[1]发票导入!AM742</f>
        <v>0</v>
      </c>
      <c r="AN742" s="22">
        <f t="shared" si="1"/>
        <v>0</v>
      </c>
      <c r="AO742" s="22">
        <f t="shared" si="2"/>
        <v>0</v>
      </c>
    </row>
    <row r="743">
      <c r="C743">
        <f>[1]发票导入!C743&amp;""</f>
      </c>
      <c r="D743">
        <f>[1]发票导入!D743&amp;""</f>
      </c>
      <c r="O743">
        <f>[1]发票导入!O743&amp;""</f>
      </c>
      <c r="T743">
        <f>[1]发票导入!T743</f>
      </c>
      <c r="U743">
        <f>[1]发票导入!U743&amp;""</f>
      </c>
      <c r="V743">
        <f>[1]发票导入!V743&amp;""</f>
      </c>
      <c r="W743">
        <f>[1]发票导入!W743&amp;""</f>
      </c>
      <c r="Y743">
        <f>[1]发票导入!Y743&amp;""</f>
      </c>
      <c r="AA743">
        <f>[1]发票导入!AA743&amp;""</f>
      </c>
      <c r="AB743">
        <f>[1]发票导入!AB743</f>
        <v>0</v>
      </c>
      <c r="AC743">
        <f>[1]发票导入!AC743</f>
        <v>0</v>
      </c>
      <c r="AE743" s="22">
        <f t="shared" si="0"/>
      </c>
      <c r="AI743">
        <f>[1]发票导入!AI743&amp;""</f>
      </c>
      <c r="AJ743">
        <f>[1]发票导入!AJ743&amp;""</f>
      </c>
      <c r="AK743">
        <f>[1]发票导入!AK743</f>
        <v>0</v>
      </c>
      <c r="AL743">
        <f>[1]发票导入!AL743</f>
        <v>0</v>
      </c>
      <c r="AM743">
        <f>[1]发票导入!AM743</f>
        <v>0</v>
      </c>
      <c r="AN743" s="22">
        <f t="shared" si="1"/>
        <v>0</v>
      </c>
      <c r="AO743" s="22">
        <f t="shared" si="2"/>
        <v>0</v>
      </c>
    </row>
    <row r="744">
      <c r="C744">
        <f>[1]发票导入!C744&amp;""</f>
      </c>
      <c r="D744">
        <f>[1]发票导入!D744&amp;""</f>
      </c>
      <c r="O744">
        <f>[1]发票导入!O744&amp;""</f>
      </c>
      <c r="T744">
        <f>[1]发票导入!T744</f>
      </c>
      <c r="U744">
        <f>[1]发票导入!U744&amp;""</f>
      </c>
      <c r="V744">
        <f>[1]发票导入!V744&amp;""</f>
      </c>
      <c r="W744">
        <f>[1]发票导入!W744&amp;""</f>
      </c>
      <c r="Y744">
        <f>[1]发票导入!Y744&amp;""</f>
      </c>
      <c r="AA744">
        <f>[1]发票导入!AA744&amp;""</f>
      </c>
      <c r="AB744">
        <f>[1]发票导入!AB744</f>
        <v>0</v>
      </c>
      <c r="AC744">
        <f>[1]发票导入!AC744</f>
        <v>0</v>
      </c>
      <c r="AE744" s="22">
        <f t="shared" si="0"/>
      </c>
      <c r="AI744">
        <f>[1]发票导入!AI744&amp;""</f>
      </c>
      <c r="AJ744">
        <f>[1]发票导入!AJ744&amp;""</f>
      </c>
      <c r="AK744">
        <f>[1]发票导入!AK744</f>
        <v>0</v>
      </c>
      <c r="AL744">
        <f>[1]发票导入!AL744</f>
        <v>0</v>
      </c>
      <c r="AM744">
        <f>[1]发票导入!AM744</f>
        <v>0</v>
      </c>
      <c r="AN744" s="22">
        <f t="shared" si="1"/>
        <v>0</v>
      </c>
      <c r="AO744" s="22">
        <f t="shared" si="2"/>
        <v>0</v>
      </c>
    </row>
    <row r="745">
      <c r="C745">
        <f>[1]发票导入!C745&amp;""</f>
      </c>
      <c r="D745">
        <f>[1]发票导入!D745&amp;""</f>
      </c>
      <c r="O745">
        <f>[1]发票导入!O745&amp;""</f>
      </c>
      <c r="T745">
        <f>[1]发票导入!T745</f>
      </c>
      <c r="U745">
        <f>[1]发票导入!U745&amp;""</f>
      </c>
      <c r="V745">
        <f>[1]发票导入!V745&amp;""</f>
      </c>
      <c r="W745">
        <f>[1]发票导入!W745&amp;""</f>
      </c>
      <c r="Y745">
        <f>[1]发票导入!Y745&amp;""</f>
      </c>
      <c r="AA745">
        <f>[1]发票导入!AA745&amp;""</f>
      </c>
      <c r="AB745">
        <f>[1]发票导入!AB745</f>
        <v>0</v>
      </c>
      <c r="AC745">
        <f>[1]发票导入!AC745</f>
        <v>0</v>
      </c>
      <c r="AE745" s="22">
        <f t="shared" si="0"/>
      </c>
      <c r="AI745">
        <f>[1]发票导入!AI745&amp;""</f>
      </c>
      <c r="AJ745">
        <f>[1]发票导入!AJ745&amp;""</f>
      </c>
      <c r="AK745">
        <f>[1]发票导入!AK745</f>
        <v>0</v>
      </c>
      <c r="AL745">
        <f>[1]发票导入!AL745</f>
        <v>0</v>
      </c>
      <c r="AM745">
        <f>[1]发票导入!AM745</f>
        <v>0</v>
      </c>
      <c r="AN745" s="22">
        <f t="shared" si="1"/>
        <v>0</v>
      </c>
      <c r="AO745" s="22">
        <f t="shared" si="2"/>
        <v>0</v>
      </c>
    </row>
    <row r="746">
      <c r="C746">
        <f>[1]发票导入!C746&amp;""</f>
      </c>
      <c r="D746">
        <f>[1]发票导入!D746&amp;""</f>
      </c>
      <c r="O746">
        <f>[1]发票导入!O746&amp;""</f>
      </c>
      <c r="T746">
        <f>[1]发票导入!T746</f>
      </c>
      <c r="U746">
        <f>[1]发票导入!U746&amp;""</f>
      </c>
      <c r="V746">
        <f>[1]发票导入!V746&amp;""</f>
      </c>
      <c r="W746">
        <f>[1]发票导入!W746&amp;""</f>
      </c>
      <c r="Y746">
        <f>[1]发票导入!Y746&amp;""</f>
      </c>
      <c r="AA746">
        <f>[1]发票导入!AA746&amp;""</f>
      </c>
      <c r="AB746">
        <f>[1]发票导入!AB746</f>
        <v>0</v>
      </c>
      <c r="AC746">
        <f>[1]发票导入!AC746</f>
        <v>0</v>
      </c>
      <c r="AE746" s="22">
        <f t="shared" si="0"/>
      </c>
      <c r="AI746">
        <f>[1]发票导入!AI746&amp;""</f>
      </c>
      <c r="AJ746">
        <f>[1]发票导入!AJ746&amp;""</f>
      </c>
      <c r="AK746">
        <f>[1]发票导入!AK746</f>
        <v>0</v>
      </c>
      <c r="AL746">
        <f>[1]发票导入!AL746</f>
        <v>0</v>
      </c>
      <c r="AM746">
        <f>[1]发票导入!AM746</f>
        <v>0</v>
      </c>
      <c r="AN746" s="22">
        <f t="shared" si="1"/>
        <v>0</v>
      </c>
      <c r="AO746" s="22">
        <f t="shared" si="2"/>
        <v>0</v>
      </c>
    </row>
    <row r="747">
      <c r="C747">
        <f>[1]发票导入!C747&amp;""</f>
      </c>
      <c r="D747">
        <f>[1]发票导入!D747&amp;""</f>
      </c>
      <c r="O747">
        <f>[1]发票导入!O747&amp;""</f>
      </c>
      <c r="T747">
        <f>[1]发票导入!T747</f>
      </c>
      <c r="U747">
        <f>[1]发票导入!U747&amp;""</f>
      </c>
      <c r="V747">
        <f>[1]发票导入!V747&amp;""</f>
      </c>
      <c r="W747">
        <f>[1]发票导入!W747&amp;""</f>
      </c>
      <c r="Y747">
        <f>[1]发票导入!Y747&amp;""</f>
      </c>
      <c r="AA747">
        <f>[1]发票导入!AA747&amp;""</f>
      </c>
      <c r="AB747">
        <f>[1]发票导入!AB747</f>
        <v>0</v>
      </c>
      <c r="AC747">
        <f>[1]发票导入!AC747</f>
        <v>0</v>
      </c>
      <c r="AE747" s="22">
        <f t="shared" si="0"/>
      </c>
      <c r="AI747">
        <f>[1]发票导入!AI747&amp;""</f>
      </c>
      <c r="AJ747">
        <f>[1]发票导入!AJ747&amp;""</f>
      </c>
      <c r="AK747">
        <f>[1]发票导入!AK747</f>
        <v>0</v>
      </c>
      <c r="AL747">
        <f>[1]发票导入!AL747</f>
        <v>0</v>
      </c>
      <c r="AM747">
        <f>[1]发票导入!AM747</f>
        <v>0</v>
      </c>
      <c r="AN747" s="22">
        <f t="shared" si="1"/>
        <v>0</v>
      </c>
      <c r="AO747" s="22">
        <f t="shared" si="2"/>
        <v>0</v>
      </c>
    </row>
    <row r="748">
      <c r="C748">
        <f>[1]发票导入!C748&amp;""</f>
      </c>
      <c r="D748">
        <f>[1]发票导入!D748&amp;""</f>
      </c>
      <c r="O748">
        <f>[1]发票导入!O748&amp;""</f>
      </c>
      <c r="T748">
        <f>[1]发票导入!T748</f>
      </c>
      <c r="U748">
        <f>[1]发票导入!U748&amp;""</f>
      </c>
      <c r="V748">
        <f>[1]发票导入!V748&amp;""</f>
      </c>
      <c r="W748">
        <f>[1]发票导入!W748&amp;""</f>
      </c>
      <c r="Y748">
        <f>[1]发票导入!Y748&amp;""</f>
      </c>
      <c r="AA748">
        <f>[1]发票导入!AA748&amp;""</f>
      </c>
      <c r="AB748">
        <f>[1]发票导入!AB748</f>
        <v>0</v>
      </c>
      <c r="AC748">
        <f>[1]发票导入!AC748</f>
        <v>0</v>
      </c>
      <c r="AE748" s="22">
        <f t="shared" si="0"/>
      </c>
      <c r="AI748">
        <f>[1]发票导入!AI748&amp;""</f>
      </c>
      <c r="AJ748">
        <f>[1]发票导入!AJ748&amp;""</f>
      </c>
      <c r="AK748">
        <f>[1]发票导入!AK748</f>
        <v>0</v>
      </c>
      <c r="AL748">
        <f>[1]发票导入!AL748</f>
        <v>0</v>
      </c>
      <c r="AM748">
        <f>[1]发票导入!AM748</f>
        <v>0</v>
      </c>
      <c r="AN748" s="22">
        <f t="shared" si="1"/>
        <v>0</v>
      </c>
      <c r="AO748" s="22">
        <f t="shared" si="2"/>
        <v>0</v>
      </c>
    </row>
    <row r="749">
      <c r="C749">
        <f>[1]发票导入!C749&amp;""</f>
      </c>
      <c r="D749">
        <f>[1]发票导入!D749&amp;""</f>
      </c>
      <c r="O749">
        <f>[1]发票导入!O749&amp;""</f>
      </c>
      <c r="T749">
        <f>[1]发票导入!T749</f>
      </c>
      <c r="U749">
        <f>[1]发票导入!U749&amp;""</f>
      </c>
      <c r="V749">
        <f>[1]发票导入!V749&amp;""</f>
      </c>
      <c r="W749">
        <f>[1]发票导入!W749&amp;""</f>
      </c>
      <c r="Y749">
        <f>[1]发票导入!Y749&amp;""</f>
      </c>
      <c r="AA749">
        <f>[1]发票导入!AA749&amp;""</f>
      </c>
      <c r="AB749">
        <f>[1]发票导入!AB749</f>
        <v>0</v>
      </c>
      <c r="AC749">
        <f>[1]发票导入!AC749</f>
        <v>0</v>
      </c>
      <c r="AE749" s="22">
        <f t="shared" si="0"/>
      </c>
      <c r="AI749">
        <f>[1]发票导入!AI749&amp;""</f>
      </c>
      <c r="AJ749">
        <f>[1]发票导入!AJ749&amp;""</f>
      </c>
      <c r="AK749">
        <f>[1]发票导入!AK749</f>
        <v>0</v>
      </c>
      <c r="AL749">
        <f>[1]发票导入!AL749</f>
        <v>0</v>
      </c>
      <c r="AM749">
        <f>[1]发票导入!AM749</f>
        <v>0</v>
      </c>
      <c r="AN749" s="22">
        <f t="shared" si="1"/>
        <v>0</v>
      </c>
      <c r="AO749" s="22">
        <f t="shared" si="2"/>
        <v>0</v>
      </c>
    </row>
    <row r="750">
      <c r="C750">
        <f>[1]发票导入!C750&amp;""</f>
      </c>
      <c r="D750">
        <f>[1]发票导入!D750&amp;""</f>
      </c>
      <c r="O750">
        <f>[1]发票导入!O750&amp;""</f>
      </c>
      <c r="T750">
        <f>[1]发票导入!T750</f>
      </c>
      <c r="U750">
        <f>[1]发票导入!U750&amp;""</f>
      </c>
      <c r="V750">
        <f>[1]发票导入!V750&amp;""</f>
      </c>
      <c r="W750">
        <f>[1]发票导入!W750&amp;""</f>
      </c>
      <c r="Y750">
        <f>[1]发票导入!Y750&amp;""</f>
      </c>
      <c r="AA750">
        <f>[1]发票导入!AA750&amp;""</f>
      </c>
      <c r="AB750">
        <f>[1]发票导入!AB750</f>
        <v>0</v>
      </c>
      <c r="AC750">
        <f>[1]发票导入!AC750</f>
        <v>0</v>
      </c>
      <c r="AE750" s="22">
        <f t="shared" si="0"/>
      </c>
      <c r="AI750">
        <f>[1]发票导入!AI750&amp;""</f>
      </c>
      <c r="AJ750">
        <f>[1]发票导入!AJ750&amp;""</f>
      </c>
      <c r="AK750">
        <f>[1]发票导入!AK750</f>
        <v>0</v>
      </c>
      <c r="AL750">
        <f>[1]发票导入!AL750</f>
        <v>0</v>
      </c>
      <c r="AM750">
        <f>[1]发票导入!AM750</f>
        <v>0</v>
      </c>
      <c r="AN750" s="22">
        <f t="shared" si="1"/>
        <v>0</v>
      </c>
      <c r="AO750" s="22">
        <f t="shared" si="2"/>
        <v>0</v>
      </c>
    </row>
    <row r="751">
      <c r="C751">
        <f>[1]发票导入!C751&amp;""</f>
      </c>
      <c r="D751">
        <f>[1]发票导入!D751&amp;""</f>
      </c>
      <c r="O751">
        <f>[1]发票导入!O751&amp;""</f>
      </c>
      <c r="T751">
        <f>[1]发票导入!T751</f>
      </c>
      <c r="U751">
        <f>[1]发票导入!U751&amp;""</f>
      </c>
      <c r="V751">
        <f>[1]发票导入!V751&amp;""</f>
      </c>
      <c r="W751">
        <f>[1]发票导入!W751&amp;""</f>
      </c>
      <c r="Y751">
        <f>[1]发票导入!Y751&amp;""</f>
      </c>
      <c r="AA751">
        <f>[1]发票导入!AA751&amp;""</f>
      </c>
      <c r="AB751">
        <f>[1]发票导入!AB751</f>
        <v>0</v>
      </c>
      <c r="AC751">
        <f>[1]发票导入!AC751</f>
        <v>0</v>
      </c>
      <c r="AE751" s="22">
        <f t="shared" si="0"/>
      </c>
      <c r="AI751">
        <f>[1]发票导入!AI751&amp;""</f>
      </c>
      <c r="AJ751">
        <f>[1]发票导入!AJ751&amp;""</f>
      </c>
      <c r="AK751">
        <f>[1]发票导入!AK751</f>
        <v>0</v>
      </c>
      <c r="AL751">
        <f>[1]发票导入!AL751</f>
        <v>0</v>
      </c>
      <c r="AM751">
        <f>[1]发票导入!AM751</f>
        <v>0</v>
      </c>
      <c r="AN751" s="22">
        <f t="shared" si="1"/>
        <v>0</v>
      </c>
      <c r="AO751" s="22">
        <f t="shared" si="2"/>
        <v>0</v>
      </c>
    </row>
    <row r="752">
      <c r="C752">
        <f>[1]发票导入!C752&amp;""</f>
      </c>
      <c r="D752">
        <f>[1]发票导入!D752&amp;""</f>
      </c>
      <c r="O752">
        <f>[1]发票导入!O752&amp;""</f>
      </c>
      <c r="T752">
        <f>[1]发票导入!T752</f>
      </c>
      <c r="U752">
        <f>[1]发票导入!U752&amp;""</f>
      </c>
      <c r="V752">
        <f>[1]发票导入!V752&amp;""</f>
      </c>
      <c r="W752">
        <f>[1]发票导入!W752&amp;""</f>
      </c>
      <c r="Y752">
        <f>[1]发票导入!Y752&amp;""</f>
      </c>
      <c r="AA752">
        <f>[1]发票导入!AA752&amp;""</f>
      </c>
      <c r="AB752">
        <f>[1]发票导入!AB752</f>
        <v>0</v>
      </c>
      <c r="AC752">
        <f>[1]发票导入!AC752</f>
        <v>0</v>
      </c>
      <c r="AE752" s="22">
        <f t="shared" si="0"/>
      </c>
      <c r="AI752">
        <f>[1]发票导入!AI752&amp;""</f>
      </c>
      <c r="AJ752">
        <f>[1]发票导入!AJ752&amp;""</f>
      </c>
      <c r="AK752">
        <f>[1]发票导入!AK752</f>
        <v>0</v>
      </c>
      <c r="AL752">
        <f>[1]发票导入!AL752</f>
        <v>0</v>
      </c>
      <c r="AM752">
        <f>[1]发票导入!AM752</f>
        <v>0</v>
      </c>
      <c r="AN752" s="22">
        <f t="shared" si="1"/>
        <v>0</v>
      </c>
      <c r="AO752" s="22">
        <f t="shared" si="2"/>
        <v>0</v>
      </c>
    </row>
    <row r="753">
      <c r="C753">
        <f>[1]发票导入!C753&amp;""</f>
      </c>
      <c r="D753">
        <f>[1]发票导入!D753&amp;""</f>
      </c>
      <c r="O753">
        <f>[1]发票导入!O753&amp;""</f>
      </c>
      <c r="T753">
        <f>[1]发票导入!T753</f>
      </c>
      <c r="U753">
        <f>[1]发票导入!U753&amp;""</f>
      </c>
      <c r="V753">
        <f>[1]发票导入!V753&amp;""</f>
      </c>
      <c r="W753">
        <f>[1]发票导入!W753&amp;""</f>
      </c>
      <c r="Y753">
        <f>[1]发票导入!Y753&amp;""</f>
      </c>
      <c r="AA753">
        <f>[1]发票导入!AA753&amp;""</f>
      </c>
      <c r="AB753">
        <f>[1]发票导入!AB753</f>
        <v>0</v>
      </c>
      <c r="AC753">
        <f>[1]发票导入!AC753</f>
        <v>0</v>
      </c>
      <c r="AE753" s="22">
        <f t="shared" si="0"/>
      </c>
      <c r="AI753">
        <f>[1]发票导入!AI753&amp;""</f>
      </c>
      <c r="AJ753">
        <f>[1]发票导入!AJ753&amp;""</f>
      </c>
      <c r="AK753">
        <f>[1]发票导入!AK753</f>
        <v>0</v>
      </c>
      <c r="AL753">
        <f>[1]发票导入!AL753</f>
        <v>0</v>
      </c>
      <c r="AM753">
        <f>[1]发票导入!AM753</f>
        <v>0</v>
      </c>
      <c r="AN753" s="22">
        <f t="shared" si="1"/>
        <v>0</v>
      </c>
      <c r="AO753" s="22">
        <f t="shared" si="2"/>
        <v>0</v>
      </c>
    </row>
    <row r="754">
      <c r="C754">
        <f>[1]发票导入!C754&amp;""</f>
      </c>
      <c r="D754">
        <f>[1]发票导入!D754&amp;""</f>
      </c>
      <c r="O754">
        <f>[1]发票导入!O754&amp;""</f>
      </c>
      <c r="T754">
        <f>[1]发票导入!T754</f>
      </c>
      <c r="U754">
        <f>[1]发票导入!U754&amp;""</f>
      </c>
      <c r="V754">
        <f>[1]发票导入!V754&amp;""</f>
      </c>
      <c r="W754">
        <f>[1]发票导入!W754&amp;""</f>
      </c>
      <c r="Y754">
        <f>[1]发票导入!Y754&amp;""</f>
      </c>
      <c r="AA754">
        <f>[1]发票导入!AA754&amp;""</f>
      </c>
      <c r="AB754">
        <f>[1]发票导入!AB754</f>
        <v>0</v>
      </c>
      <c r="AC754">
        <f>[1]发票导入!AC754</f>
        <v>0</v>
      </c>
      <c r="AE754" s="22">
        <f t="shared" si="0"/>
      </c>
      <c r="AI754">
        <f>[1]发票导入!AI754&amp;""</f>
      </c>
      <c r="AJ754">
        <f>[1]发票导入!AJ754&amp;""</f>
      </c>
      <c r="AK754">
        <f>[1]发票导入!AK754</f>
        <v>0</v>
      </c>
      <c r="AL754">
        <f>[1]发票导入!AL754</f>
        <v>0</v>
      </c>
      <c r="AM754">
        <f>[1]发票导入!AM754</f>
        <v>0</v>
      </c>
      <c r="AN754" s="22">
        <f t="shared" si="1"/>
        <v>0</v>
      </c>
      <c r="AO754" s="22">
        <f t="shared" si="2"/>
        <v>0</v>
      </c>
    </row>
    <row r="755">
      <c r="C755">
        <f>[1]发票导入!C755&amp;""</f>
      </c>
      <c r="D755">
        <f>[1]发票导入!D755&amp;""</f>
      </c>
      <c r="O755">
        <f>[1]发票导入!O755&amp;""</f>
      </c>
      <c r="T755">
        <f>[1]发票导入!T755</f>
      </c>
      <c r="U755">
        <f>[1]发票导入!U755&amp;""</f>
      </c>
      <c r="V755">
        <f>[1]发票导入!V755&amp;""</f>
      </c>
      <c r="W755">
        <f>[1]发票导入!W755&amp;""</f>
      </c>
      <c r="Y755">
        <f>[1]发票导入!Y755&amp;""</f>
      </c>
      <c r="AA755">
        <f>[1]发票导入!AA755&amp;""</f>
      </c>
      <c r="AB755">
        <f>[1]发票导入!AB755</f>
        <v>0</v>
      </c>
      <c r="AC755">
        <f>[1]发票导入!AC755</f>
        <v>0</v>
      </c>
      <c r="AE755" s="22">
        <f t="shared" si="0"/>
      </c>
      <c r="AI755">
        <f>[1]发票导入!AI755&amp;""</f>
      </c>
      <c r="AJ755">
        <f>[1]发票导入!AJ755&amp;""</f>
      </c>
      <c r="AK755">
        <f>[1]发票导入!AK755</f>
        <v>0</v>
      </c>
      <c r="AL755">
        <f>[1]发票导入!AL755</f>
        <v>0</v>
      </c>
      <c r="AM755">
        <f>[1]发票导入!AM755</f>
        <v>0</v>
      </c>
      <c r="AN755" s="22">
        <f t="shared" si="1"/>
        <v>0</v>
      </c>
      <c r="AO755" s="22">
        <f t="shared" si="2"/>
        <v>0</v>
      </c>
    </row>
    <row r="756">
      <c r="C756">
        <f>[1]发票导入!C756&amp;""</f>
      </c>
      <c r="D756">
        <f>[1]发票导入!D756&amp;""</f>
      </c>
      <c r="O756">
        <f>[1]发票导入!O756&amp;""</f>
      </c>
      <c r="T756">
        <f>[1]发票导入!T756</f>
      </c>
      <c r="U756">
        <f>[1]发票导入!U756&amp;""</f>
      </c>
      <c r="V756">
        <f>[1]发票导入!V756&amp;""</f>
      </c>
      <c r="W756">
        <f>[1]发票导入!W756&amp;""</f>
      </c>
      <c r="Y756">
        <f>[1]发票导入!Y756&amp;""</f>
      </c>
      <c r="AA756">
        <f>[1]发票导入!AA756&amp;""</f>
      </c>
      <c r="AB756">
        <f>[1]发票导入!AB756</f>
        <v>0</v>
      </c>
      <c r="AC756">
        <f>[1]发票导入!AC756</f>
        <v>0</v>
      </c>
      <c r="AE756" s="22">
        <f t="shared" si="0"/>
      </c>
      <c r="AI756">
        <f>[1]发票导入!AI756&amp;""</f>
      </c>
      <c r="AJ756">
        <f>[1]发票导入!AJ756&amp;""</f>
      </c>
      <c r="AK756">
        <f>[1]发票导入!AK756</f>
        <v>0</v>
      </c>
      <c r="AL756">
        <f>[1]发票导入!AL756</f>
        <v>0</v>
      </c>
      <c r="AM756">
        <f>[1]发票导入!AM756</f>
        <v>0</v>
      </c>
      <c r="AN756" s="22">
        <f t="shared" si="1"/>
        <v>0</v>
      </c>
      <c r="AO756" s="22">
        <f t="shared" si="2"/>
        <v>0</v>
      </c>
    </row>
    <row r="757">
      <c r="C757">
        <f>[1]发票导入!C757&amp;""</f>
      </c>
      <c r="D757">
        <f>[1]发票导入!D757&amp;""</f>
      </c>
      <c r="O757">
        <f>[1]发票导入!O757&amp;""</f>
      </c>
      <c r="T757">
        <f>[1]发票导入!T757</f>
      </c>
      <c r="U757">
        <f>[1]发票导入!U757&amp;""</f>
      </c>
      <c r="V757">
        <f>[1]发票导入!V757&amp;""</f>
      </c>
      <c r="W757">
        <f>[1]发票导入!W757&amp;""</f>
      </c>
      <c r="Y757">
        <f>[1]发票导入!Y757&amp;""</f>
      </c>
      <c r="AA757">
        <f>[1]发票导入!AA757&amp;""</f>
      </c>
      <c r="AB757">
        <f>[1]发票导入!AB757</f>
        <v>0</v>
      </c>
      <c r="AC757">
        <f>[1]发票导入!AC757</f>
        <v>0</v>
      </c>
      <c r="AE757" s="22">
        <f t="shared" si="0"/>
      </c>
      <c r="AI757">
        <f>[1]发票导入!AI757&amp;""</f>
      </c>
      <c r="AJ757">
        <f>[1]发票导入!AJ757&amp;""</f>
      </c>
      <c r="AK757">
        <f>[1]发票导入!AK757</f>
        <v>0</v>
      </c>
      <c r="AL757">
        <f>[1]发票导入!AL757</f>
        <v>0</v>
      </c>
      <c r="AM757">
        <f>[1]发票导入!AM757</f>
        <v>0</v>
      </c>
      <c r="AN757" s="22">
        <f t="shared" si="1"/>
        <v>0</v>
      </c>
      <c r="AO757" s="22">
        <f t="shared" si="2"/>
        <v>0</v>
      </c>
    </row>
    <row r="758">
      <c r="C758">
        <f>[1]发票导入!C758&amp;""</f>
      </c>
      <c r="D758">
        <f>[1]发票导入!D758&amp;""</f>
      </c>
      <c r="O758">
        <f>[1]发票导入!O758&amp;""</f>
      </c>
      <c r="T758">
        <f>[1]发票导入!T758</f>
      </c>
      <c r="U758">
        <f>[1]发票导入!U758&amp;""</f>
      </c>
      <c r="V758">
        <f>[1]发票导入!V758&amp;""</f>
      </c>
      <c r="W758">
        <f>[1]发票导入!W758&amp;""</f>
      </c>
      <c r="Y758">
        <f>[1]发票导入!Y758&amp;""</f>
      </c>
      <c r="AA758">
        <f>[1]发票导入!AA758&amp;""</f>
      </c>
      <c r="AB758">
        <f>[1]发票导入!AB758</f>
        <v>0</v>
      </c>
      <c r="AC758">
        <f>[1]发票导入!AC758</f>
        <v>0</v>
      </c>
      <c r="AE758" s="22">
        <f t="shared" si="0"/>
      </c>
      <c r="AI758">
        <f>[1]发票导入!AI758&amp;""</f>
      </c>
      <c r="AJ758">
        <f>[1]发票导入!AJ758&amp;""</f>
      </c>
      <c r="AK758">
        <f>[1]发票导入!AK758</f>
        <v>0</v>
      </c>
      <c r="AL758">
        <f>[1]发票导入!AL758</f>
        <v>0</v>
      </c>
      <c r="AM758">
        <f>[1]发票导入!AM758</f>
        <v>0</v>
      </c>
      <c r="AN758" s="22">
        <f t="shared" si="1"/>
        <v>0</v>
      </c>
      <c r="AO758" s="22">
        <f t="shared" si="2"/>
        <v>0</v>
      </c>
    </row>
    <row r="759">
      <c r="C759">
        <f>[1]发票导入!C759&amp;""</f>
      </c>
      <c r="D759">
        <f>[1]发票导入!D759&amp;""</f>
      </c>
      <c r="O759">
        <f>[1]发票导入!O759&amp;""</f>
      </c>
      <c r="T759">
        <f>[1]发票导入!T759</f>
      </c>
      <c r="U759">
        <f>[1]发票导入!U759&amp;""</f>
      </c>
      <c r="V759">
        <f>[1]发票导入!V759&amp;""</f>
      </c>
      <c r="W759">
        <f>[1]发票导入!W759&amp;""</f>
      </c>
      <c r="Y759">
        <f>[1]发票导入!Y759&amp;""</f>
      </c>
      <c r="AA759">
        <f>[1]发票导入!AA759&amp;""</f>
      </c>
      <c r="AB759">
        <f>[1]发票导入!AB759</f>
        <v>0</v>
      </c>
      <c r="AC759">
        <f>[1]发票导入!AC759</f>
        <v>0</v>
      </c>
      <c r="AE759" s="22">
        <f t="shared" si="0"/>
      </c>
      <c r="AI759">
        <f>[1]发票导入!AI759&amp;""</f>
      </c>
      <c r="AJ759">
        <f>[1]发票导入!AJ759&amp;""</f>
      </c>
      <c r="AK759">
        <f>[1]发票导入!AK759</f>
        <v>0</v>
      </c>
      <c r="AL759">
        <f>[1]发票导入!AL759</f>
        <v>0</v>
      </c>
      <c r="AM759">
        <f>[1]发票导入!AM759</f>
        <v>0</v>
      </c>
      <c r="AN759" s="22">
        <f t="shared" si="1"/>
        <v>0</v>
      </c>
      <c r="AO759" s="22">
        <f t="shared" si="2"/>
        <v>0</v>
      </c>
    </row>
    <row r="760">
      <c r="C760">
        <f>[1]发票导入!C760&amp;""</f>
      </c>
      <c r="D760">
        <f>[1]发票导入!D760&amp;""</f>
      </c>
      <c r="O760">
        <f>[1]发票导入!O760&amp;""</f>
      </c>
      <c r="T760">
        <f>[1]发票导入!T760</f>
      </c>
      <c r="U760">
        <f>[1]发票导入!U760&amp;""</f>
      </c>
      <c r="V760">
        <f>[1]发票导入!V760&amp;""</f>
      </c>
      <c r="W760">
        <f>[1]发票导入!W760&amp;""</f>
      </c>
      <c r="Y760">
        <f>[1]发票导入!Y760&amp;""</f>
      </c>
      <c r="AA760">
        <f>[1]发票导入!AA760&amp;""</f>
      </c>
      <c r="AB760">
        <f>[1]发票导入!AB760</f>
        <v>0</v>
      </c>
      <c r="AC760">
        <f>[1]发票导入!AC760</f>
        <v>0</v>
      </c>
      <c r="AE760" s="22">
        <f t="shared" si="0"/>
      </c>
      <c r="AI760">
        <f>[1]发票导入!AI760&amp;""</f>
      </c>
      <c r="AJ760">
        <f>[1]发票导入!AJ760&amp;""</f>
      </c>
      <c r="AK760">
        <f>[1]发票导入!AK760</f>
        <v>0</v>
      </c>
      <c r="AL760">
        <f>[1]发票导入!AL760</f>
        <v>0</v>
      </c>
      <c r="AM760">
        <f>[1]发票导入!AM760</f>
        <v>0</v>
      </c>
      <c r="AN760" s="22">
        <f t="shared" si="1"/>
        <v>0</v>
      </c>
      <c r="AO760" s="22">
        <f t="shared" si="2"/>
        <v>0</v>
      </c>
    </row>
    <row r="761">
      <c r="C761">
        <f>[1]发票导入!C761&amp;""</f>
      </c>
      <c r="D761">
        <f>[1]发票导入!D761&amp;""</f>
      </c>
      <c r="O761">
        <f>[1]发票导入!O761&amp;""</f>
      </c>
      <c r="T761">
        <f>[1]发票导入!T761</f>
      </c>
      <c r="U761">
        <f>[1]发票导入!U761&amp;""</f>
      </c>
      <c r="V761">
        <f>[1]发票导入!V761&amp;""</f>
      </c>
      <c r="W761">
        <f>[1]发票导入!W761&amp;""</f>
      </c>
      <c r="Y761">
        <f>[1]发票导入!Y761&amp;""</f>
      </c>
      <c r="AA761">
        <f>[1]发票导入!AA761&amp;""</f>
      </c>
      <c r="AB761">
        <f>[1]发票导入!AB761</f>
        <v>0</v>
      </c>
      <c r="AC761">
        <f>[1]发票导入!AC761</f>
        <v>0</v>
      </c>
      <c r="AE761" s="22">
        <f t="shared" si="0"/>
      </c>
      <c r="AI761">
        <f>[1]发票导入!AI761&amp;""</f>
      </c>
      <c r="AJ761">
        <f>[1]发票导入!AJ761&amp;""</f>
      </c>
      <c r="AK761">
        <f>[1]发票导入!AK761</f>
        <v>0</v>
      </c>
      <c r="AL761">
        <f>[1]发票导入!AL761</f>
        <v>0</v>
      </c>
      <c r="AM761">
        <f>[1]发票导入!AM761</f>
        <v>0</v>
      </c>
      <c r="AN761" s="22">
        <f t="shared" si="1"/>
        <v>0</v>
      </c>
      <c r="AO761" s="22">
        <f t="shared" si="2"/>
        <v>0</v>
      </c>
    </row>
    <row r="762">
      <c r="C762">
        <f>[1]发票导入!C762&amp;""</f>
      </c>
      <c r="D762">
        <f>[1]发票导入!D762&amp;""</f>
      </c>
      <c r="O762">
        <f>[1]发票导入!O762&amp;""</f>
      </c>
      <c r="T762">
        <f>[1]发票导入!T762</f>
      </c>
      <c r="U762">
        <f>[1]发票导入!U762&amp;""</f>
      </c>
      <c r="V762">
        <f>[1]发票导入!V762&amp;""</f>
      </c>
      <c r="W762">
        <f>[1]发票导入!W762&amp;""</f>
      </c>
      <c r="Y762">
        <f>[1]发票导入!Y762&amp;""</f>
      </c>
      <c r="AA762">
        <f>[1]发票导入!AA762&amp;""</f>
      </c>
      <c r="AB762">
        <f>[1]发票导入!AB762</f>
        <v>0</v>
      </c>
      <c r="AC762">
        <f>[1]发票导入!AC762</f>
        <v>0</v>
      </c>
      <c r="AE762" s="22">
        <f t="shared" si="0"/>
      </c>
      <c r="AI762">
        <f>[1]发票导入!AI762&amp;""</f>
      </c>
      <c r="AJ762">
        <f>[1]发票导入!AJ762&amp;""</f>
      </c>
      <c r="AK762">
        <f>[1]发票导入!AK762</f>
        <v>0</v>
      </c>
      <c r="AL762">
        <f>[1]发票导入!AL762</f>
        <v>0</v>
      </c>
      <c r="AM762">
        <f>[1]发票导入!AM762</f>
        <v>0</v>
      </c>
      <c r="AN762" s="22">
        <f t="shared" si="1"/>
        <v>0</v>
      </c>
      <c r="AO762" s="22">
        <f t="shared" si="2"/>
        <v>0</v>
      </c>
    </row>
    <row r="763">
      <c r="C763">
        <f>[1]发票导入!C763&amp;""</f>
      </c>
      <c r="D763">
        <f>[1]发票导入!D763&amp;""</f>
      </c>
      <c r="O763">
        <f>[1]发票导入!O763&amp;""</f>
      </c>
      <c r="T763">
        <f>[1]发票导入!T763</f>
      </c>
      <c r="U763">
        <f>[1]发票导入!U763&amp;""</f>
      </c>
      <c r="V763">
        <f>[1]发票导入!V763&amp;""</f>
      </c>
      <c r="W763">
        <f>[1]发票导入!W763&amp;""</f>
      </c>
      <c r="Y763">
        <f>[1]发票导入!Y763&amp;""</f>
      </c>
      <c r="AA763">
        <f>[1]发票导入!AA763&amp;""</f>
      </c>
      <c r="AB763">
        <f>[1]发票导入!AB763</f>
        <v>0</v>
      </c>
      <c r="AC763">
        <f>[1]发票导入!AC763</f>
        <v>0</v>
      </c>
      <c r="AE763" s="22">
        <f t="shared" si="0"/>
      </c>
      <c r="AI763">
        <f>[1]发票导入!AI763&amp;""</f>
      </c>
      <c r="AJ763">
        <f>[1]发票导入!AJ763&amp;""</f>
      </c>
      <c r="AK763">
        <f>[1]发票导入!AK763</f>
        <v>0</v>
      </c>
      <c r="AL763">
        <f>[1]发票导入!AL763</f>
        <v>0</v>
      </c>
      <c r="AM763">
        <f>[1]发票导入!AM763</f>
        <v>0</v>
      </c>
      <c r="AN763" s="22">
        <f t="shared" si="1"/>
        <v>0</v>
      </c>
      <c r="AO763" s="22">
        <f t="shared" si="2"/>
        <v>0</v>
      </c>
    </row>
    <row r="764">
      <c r="C764">
        <f>[1]发票导入!C764&amp;""</f>
      </c>
      <c r="D764">
        <f>[1]发票导入!D764&amp;""</f>
      </c>
      <c r="O764">
        <f>[1]发票导入!O764&amp;""</f>
      </c>
      <c r="T764">
        <f>[1]发票导入!T764</f>
      </c>
      <c r="U764">
        <f>[1]发票导入!U764&amp;""</f>
      </c>
      <c r="V764">
        <f>[1]发票导入!V764&amp;""</f>
      </c>
      <c r="W764">
        <f>[1]发票导入!W764&amp;""</f>
      </c>
      <c r="Y764">
        <f>[1]发票导入!Y764&amp;""</f>
      </c>
      <c r="AA764">
        <f>[1]发票导入!AA764&amp;""</f>
      </c>
      <c r="AB764">
        <f>[1]发票导入!AB764</f>
        <v>0</v>
      </c>
      <c r="AC764">
        <f>[1]发票导入!AC764</f>
        <v>0</v>
      </c>
      <c r="AE764" s="22">
        <f t="shared" si="0"/>
      </c>
      <c r="AI764">
        <f>[1]发票导入!AI764&amp;""</f>
      </c>
      <c r="AJ764">
        <f>[1]发票导入!AJ764&amp;""</f>
      </c>
      <c r="AK764">
        <f>[1]发票导入!AK764</f>
        <v>0</v>
      </c>
      <c r="AL764">
        <f>[1]发票导入!AL764</f>
        <v>0</v>
      </c>
      <c r="AM764">
        <f>[1]发票导入!AM764</f>
        <v>0</v>
      </c>
      <c r="AN764" s="22">
        <f t="shared" si="1"/>
        <v>0</v>
      </c>
      <c r="AO764" s="22">
        <f t="shared" si="2"/>
        <v>0</v>
      </c>
    </row>
    <row r="765">
      <c r="C765">
        <f>[1]发票导入!C765&amp;""</f>
      </c>
      <c r="D765">
        <f>[1]发票导入!D765&amp;""</f>
      </c>
      <c r="O765">
        <f>[1]发票导入!O765&amp;""</f>
      </c>
      <c r="T765">
        <f>[1]发票导入!T765</f>
      </c>
      <c r="U765">
        <f>[1]发票导入!U765&amp;""</f>
      </c>
      <c r="V765">
        <f>[1]发票导入!V765&amp;""</f>
      </c>
      <c r="W765">
        <f>[1]发票导入!W765&amp;""</f>
      </c>
      <c r="Y765">
        <f>[1]发票导入!Y765&amp;""</f>
      </c>
      <c r="AA765">
        <f>[1]发票导入!AA765&amp;""</f>
      </c>
      <c r="AB765">
        <f>[1]发票导入!AB765</f>
        <v>0</v>
      </c>
      <c r="AC765">
        <f>[1]发票导入!AC765</f>
        <v>0</v>
      </c>
      <c r="AE765" s="22">
        <f t="shared" si="0"/>
      </c>
      <c r="AI765">
        <f>[1]发票导入!AI765&amp;""</f>
      </c>
      <c r="AJ765">
        <f>[1]发票导入!AJ765&amp;""</f>
      </c>
      <c r="AK765">
        <f>[1]发票导入!AK765</f>
        <v>0</v>
      </c>
      <c r="AL765">
        <f>[1]发票导入!AL765</f>
        <v>0</v>
      </c>
      <c r="AM765">
        <f>[1]发票导入!AM765</f>
        <v>0</v>
      </c>
      <c r="AN765" s="22">
        <f t="shared" si="1"/>
        <v>0</v>
      </c>
      <c r="AO765" s="22">
        <f t="shared" si="2"/>
        <v>0</v>
      </c>
    </row>
    <row r="766">
      <c r="C766">
        <f>[1]发票导入!C766&amp;""</f>
      </c>
      <c r="D766">
        <f>[1]发票导入!D766&amp;""</f>
      </c>
      <c r="O766">
        <f>[1]发票导入!O766&amp;""</f>
      </c>
      <c r="T766">
        <f>[1]发票导入!T766</f>
      </c>
      <c r="U766">
        <f>[1]发票导入!U766&amp;""</f>
      </c>
      <c r="V766">
        <f>[1]发票导入!V766&amp;""</f>
      </c>
      <c r="W766">
        <f>[1]发票导入!W766&amp;""</f>
      </c>
      <c r="Y766">
        <f>[1]发票导入!Y766&amp;""</f>
      </c>
      <c r="AA766">
        <f>[1]发票导入!AA766&amp;""</f>
      </c>
      <c r="AB766">
        <f>[1]发票导入!AB766</f>
        <v>0</v>
      </c>
      <c r="AC766">
        <f>[1]发票导入!AC766</f>
        <v>0</v>
      </c>
      <c r="AE766" s="22">
        <f t="shared" si="0"/>
      </c>
      <c r="AI766">
        <f>[1]发票导入!AI766&amp;""</f>
      </c>
      <c r="AJ766">
        <f>[1]发票导入!AJ766&amp;""</f>
      </c>
      <c r="AK766">
        <f>[1]发票导入!AK766</f>
        <v>0</v>
      </c>
      <c r="AL766">
        <f>[1]发票导入!AL766</f>
        <v>0</v>
      </c>
      <c r="AM766">
        <f>[1]发票导入!AM766</f>
        <v>0</v>
      </c>
      <c r="AN766" s="22">
        <f t="shared" si="1"/>
        <v>0</v>
      </c>
      <c r="AO766" s="22">
        <f t="shared" si="2"/>
        <v>0</v>
      </c>
    </row>
    <row r="767">
      <c r="C767">
        <f>[1]发票导入!C767&amp;""</f>
      </c>
      <c r="D767">
        <f>[1]发票导入!D767&amp;""</f>
      </c>
      <c r="O767">
        <f>[1]发票导入!O767&amp;""</f>
      </c>
      <c r="T767">
        <f>[1]发票导入!T767</f>
      </c>
      <c r="U767">
        <f>[1]发票导入!U767&amp;""</f>
      </c>
      <c r="V767">
        <f>[1]发票导入!V767&amp;""</f>
      </c>
      <c r="W767">
        <f>[1]发票导入!W767&amp;""</f>
      </c>
      <c r="Y767">
        <f>[1]发票导入!Y767&amp;""</f>
      </c>
      <c r="AA767">
        <f>[1]发票导入!AA767&amp;""</f>
      </c>
      <c r="AB767">
        <f>[1]发票导入!AB767</f>
        <v>0</v>
      </c>
      <c r="AC767">
        <f>[1]发票导入!AC767</f>
        <v>0</v>
      </c>
      <c r="AE767" s="22">
        <f t="shared" si="0"/>
      </c>
      <c r="AI767">
        <f>[1]发票导入!AI767&amp;""</f>
      </c>
      <c r="AJ767">
        <f>[1]发票导入!AJ767&amp;""</f>
      </c>
      <c r="AK767">
        <f>[1]发票导入!AK767</f>
        <v>0</v>
      </c>
      <c r="AL767">
        <f>[1]发票导入!AL767</f>
        <v>0</v>
      </c>
      <c r="AM767">
        <f>[1]发票导入!AM767</f>
        <v>0</v>
      </c>
      <c r="AN767" s="22">
        <f t="shared" si="1"/>
        <v>0</v>
      </c>
      <c r="AO767" s="22">
        <f t="shared" si="2"/>
        <v>0</v>
      </c>
    </row>
    <row r="768">
      <c r="C768">
        <f>[1]发票导入!C768&amp;""</f>
      </c>
      <c r="D768">
        <f>[1]发票导入!D768&amp;""</f>
      </c>
      <c r="O768">
        <f>[1]发票导入!O768&amp;""</f>
      </c>
      <c r="T768">
        <f>[1]发票导入!T768</f>
      </c>
      <c r="U768">
        <f>[1]发票导入!U768&amp;""</f>
      </c>
      <c r="V768">
        <f>[1]发票导入!V768&amp;""</f>
      </c>
      <c r="W768">
        <f>[1]发票导入!W768&amp;""</f>
      </c>
      <c r="Y768">
        <f>[1]发票导入!Y768&amp;""</f>
      </c>
      <c r="AA768">
        <f>[1]发票导入!AA768&amp;""</f>
      </c>
      <c r="AB768">
        <f>[1]发票导入!AB768</f>
        <v>0</v>
      </c>
      <c r="AC768">
        <f>[1]发票导入!AC768</f>
        <v>0</v>
      </c>
      <c r="AE768" s="22">
        <f t="shared" si="0"/>
      </c>
      <c r="AI768">
        <f>[1]发票导入!AI768&amp;""</f>
      </c>
      <c r="AJ768">
        <f>[1]发票导入!AJ768&amp;""</f>
      </c>
      <c r="AK768">
        <f>[1]发票导入!AK768</f>
        <v>0</v>
      </c>
      <c r="AL768">
        <f>[1]发票导入!AL768</f>
        <v>0</v>
      </c>
      <c r="AM768">
        <f>[1]发票导入!AM768</f>
        <v>0</v>
      </c>
      <c r="AN768" s="22">
        <f t="shared" si="1"/>
        <v>0</v>
      </c>
      <c r="AO768" s="22">
        <f t="shared" si="2"/>
        <v>0</v>
      </c>
    </row>
    <row r="769">
      <c r="C769">
        <f>[1]发票导入!C769&amp;""</f>
      </c>
      <c r="D769">
        <f>[1]发票导入!D769&amp;""</f>
      </c>
      <c r="O769">
        <f>[1]发票导入!O769&amp;""</f>
      </c>
      <c r="T769">
        <f>[1]发票导入!T769</f>
      </c>
      <c r="U769">
        <f>[1]发票导入!U769&amp;""</f>
      </c>
      <c r="V769">
        <f>[1]发票导入!V769&amp;""</f>
      </c>
      <c r="W769">
        <f>[1]发票导入!W769&amp;""</f>
      </c>
      <c r="Y769">
        <f>[1]发票导入!Y769&amp;""</f>
      </c>
      <c r="AA769">
        <f>[1]发票导入!AA769&amp;""</f>
      </c>
      <c r="AB769">
        <f>[1]发票导入!AB769</f>
        <v>0</v>
      </c>
      <c r="AC769">
        <f>[1]发票导入!AC769</f>
        <v>0</v>
      </c>
      <c r="AE769" s="22">
        <f t="shared" si="0"/>
      </c>
      <c r="AI769">
        <f>[1]发票导入!AI769&amp;""</f>
      </c>
      <c r="AJ769">
        <f>[1]发票导入!AJ769&amp;""</f>
      </c>
      <c r="AK769">
        <f>[1]发票导入!AK769</f>
        <v>0</v>
      </c>
      <c r="AL769">
        <f>[1]发票导入!AL769</f>
        <v>0</v>
      </c>
      <c r="AM769">
        <f>[1]发票导入!AM769</f>
        <v>0</v>
      </c>
      <c r="AN769" s="22">
        <f t="shared" si="1"/>
        <v>0</v>
      </c>
      <c r="AO769" s="22">
        <f t="shared" si="2"/>
        <v>0</v>
      </c>
    </row>
    <row r="770">
      <c r="C770">
        <f>[1]发票导入!C770&amp;""</f>
      </c>
      <c r="D770">
        <f>[1]发票导入!D770&amp;""</f>
      </c>
      <c r="O770">
        <f>[1]发票导入!O770&amp;""</f>
      </c>
      <c r="T770">
        <f>[1]发票导入!T770</f>
      </c>
      <c r="U770">
        <f>[1]发票导入!U770&amp;""</f>
      </c>
      <c r="V770">
        <f>[1]发票导入!V770&amp;""</f>
      </c>
      <c r="W770">
        <f>[1]发票导入!W770&amp;""</f>
      </c>
      <c r="Y770">
        <f>[1]发票导入!Y770&amp;""</f>
      </c>
      <c r="AA770">
        <f>[1]发票导入!AA770&amp;""</f>
      </c>
      <c r="AB770">
        <f>[1]发票导入!AB770</f>
        <v>0</v>
      </c>
      <c r="AC770">
        <f>[1]发票导入!AC770</f>
        <v>0</v>
      </c>
      <c r="AE770" s="22">
        <f t="shared" si="0"/>
      </c>
      <c r="AI770">
        <f>[1]发票导入!AI770&amp;""</f>
      </c>
      <c r="AJ770">
        <f>[1]发票导入!AJ770&amp;""</f>
      </c>
      <c r="AK770">
        <f>[1]发票导入!AK770</f>
        <v>0</v>
      </c>
      <c r="AL770">
        <f>[1]发票导入!AL770</f>
        <v>0</v>
      </c>
      <c r="AM770">
        <f>[1]发票导入!AM770</f>
        <v>0</v>
      </c>
      <c r="AN770" s="22">
        <f t="shared" si="1"/>
        <v>0</v>
      </c>
      <c r="AO770" s="22">
        <f t="shared" si="2"/>
        <v>0</v>
      </c>
    </row>
    <row r="771">
      <c r="C771">
        <f>[1]发票导入!C771&amp;""</f>
      </c>
      <c r="D771">
        <f>[1]发票导入!D771&amp;""</f>
      </c>
      <c r="O771">
        <f>[1]发票导入!O771&amp;""</f>
      </c>
      <c r="T771">
        <f>[1]发票导入!T771</f>
      </c>
      <c r="U771">
        <f>[1]发票导入!U771&amp;""</f>
      </c>
      <c r="V771">
        <f>[1]发票导入!V771&amp;""</f>
      </c>
      <c r="W771">
        <f>[1]发票导入!W771&amp;""</f>
      </c>
      <c r="Y771">
        <f>[1]发票导入!Y771&amp;""</f>
      </c>
      <c r="AA771">
        <f>[1]发票导入!AA771&amp;""</f>
      </c>
      <c r="AB771">
        <f>[1]发票导入!AB771</f>
        <v>0</v>
      </c>
      <c r="AC771">
        <f>[1]发票导入!AC771</f>
        <v>0</v>
      </c>
      <c r="AE771" s="22">
        <f t="shared" si="0"/>
      </c>
      <c r="AI771">
        <f>[1]发票导入!AI771&amp;""</f>
      </c>
      <c r="AJ771">
        <f>[1]发票导入!AJ771&amp;""</f>
      </c>
      <c r="AK771">
        <f>[1]发票导入!AK771</f>
        <v>0</v>
      </c>
      <c r="AL771">
        <f>[1]发票导入!AL771</f>
        <v>0</v>
      </c>
      <c r="AM771">
        <f>[1]发票导入!AM771</f>
        <v>0</v>
      </c>
      <c r="AN771" s="22">
        <f t="shared" si="1"/>
        <v>0</v>
      </c>
      <c r="AO771" s="22">
        <f t="shared" si="2"/>
        <v>0</v>
      </c>
    </row>
    <row r="772">
      <c r="C772">
        <f>[1]发票导入!C772&amp;""</f>
      </c>
      <c r="D772">
        <f>[1]发票导入!D772&amp;""</f>
      </c>
      <c r="O772">
        <f>[1]发票导入!O772&amp;""</f>
      </c>
      <c r="T772">
        <f>[1]发票导入!T772</f>
      </c>
      <c r="U772">
        <f>[1]发票导入!U772&amp;""</f>
      </c>
      <c r="V772">
        <f>[1]发票导入!V772&amp;""</f>
      </c>
      <c r="W772">
        <f>[1]发票导入!W772&amp;""</f>
      </c>
      <c r="Y772">
        <f>[1]发票导入!Y772&amp;""</f>
      </c>
      <c r="AA772">
        <f>[1]发票导入!AA772&amp;""</f>
      </c>
      <c r="AB772">
        <f>[1]发票导入!AB772</f>
        <v>0</v>
      </c>
      <c r="AC772">
        <f>[1]发票导入!AC772</f>
        <v>0</v>
      </c>
      <c r="AE772" s="22">
        <f t="shared" si="0"/>
      </c>
      <c r="AI772">
        <f>[1]发票导入!AI772&amp;""</f>
      </c>
      <c r="AJ772">
        <f>[1]发票导入!AJ772&amp;""</f>
      </c>
      <c r="AK772">
        <f>[1]发票导入!AK772</f>
        <v>0</v>
      </c>
      <c r="AL772">
        <f>[1]发票导入!AL772</f>
        <v>0</v>
      </c>
      <c r="AM772">
        <f>[1]发票导入!AM772</f>
        <v>0</v>
      </c>
      <c r="AN772" s="22">
        <f t="shared" si="1"/>
        <v>0</v>
      </c>
      <c r="AO772" s="22">
        <f t="shared" si="2"/>
        <v>0</v>
      </c>
    </row>
    <row r="773">
      <c r="C773">
        <f>[1]发票导入!C773&amp;""</f>
      </c>
      <c r="D773">
        <f>[1]发票导入!D773&amp;""</f>
      </c>
      <c r="O773">
        <f>[1]发票导入!O773&amp;""</f>
      </c>
      <c r="T773">
        <f>[1]发票导入!T773</f>
      </c>
      <c r="U773">
        <f>[1]发票导入!U773&amp;""</f>
      </c>
      <c r="V773">
        <f>[1]发票导入!V773&amp;""</f>
      </c>
      <c r="W773">
        <f>[1]发票导入!W773&amp;""</f>
      </c>
      <c r="Y773">
        <f>[1]发票导入!Y773&amp;""</f>
      </c>
      <c r="AA773">
        <f>[1]发票导入!AA773&amp;""</f>
      </c>
      <c r="AB773">
        <f>[1]发票导入!AB773</f>
        <v>0</v>
      </c>
      <c r="AC773">
        <f>[1]发票导入!AC773</f>
        <v>0</v>
      </c>
      <c r="AE773" s="22">
        <f t="shared" si="0"/>
      </c>
      <c r="AI773">
        <f>[1]发票导入!AI773&amp;""</f>
      </c>
      <c r="AJ773">
        <f>[1]发票导入!AJ773&amp;""</f>
      </c>
      <c r="AK773">
        <f>[1]发票导入!AK773</f>
        <v>0</v>
      </c>
      <c r="AL773">
        <f>[1]发票导入!AL773</f>
        <v>0</v>
      </c>
      <c r="AM773">
        <f>[1]发票导入!AM773</f>
        <v>0</v>
      </c>
      <c r="AN773" s="22">
        <f t="shared" si="1"/>
        <v>0</v>
      </c>
      <c r="AO773" s="22">
        <f t="shared" si="2"/>
        <v>0</v>
      </c>
    </row>
    <row r="774">
      <c r="C774">
        <f>[1]发票导入!C774&amp;""</f>
      </c>
      <c r="D774">
        <f>[1]发票导入!D774&amp;""</f>
      </c>
      <c r="O774">
        <f>[1]发票导入!O774&amp;""</f>
      </c>
      <c r="T774">
        <f>[1]发票导入!T774</f>
      </c>
      <c r="U774">
        <f>[1]发票导入!U774&amp;""</f>
      </c>
      <c r="V774">
        <f>[1]发票导入!V774&amp;""</f>
      </c>
      <c r="W774">
        <f>[1]发票导入!W774&amp;""</f>
      </c>
      <c r="Y774">
        <f>[1]发票导入!Y774&amp;""</f>
      </c>
      <c r="AA774">
        <f>[1]发票导入!AA774&amp;""</f>
      </c>
      <c r="AB774">
        <f>[1]发票导入!AB774</f>
        <v>0</v>
      </c>
      <c r="AC774">
        <f>[1]发票导入!AC774</f>
        <v>0</v>
      </c>
      <c r="AE774" s="22">
        <f t="shared" si="0"/>
      </c>
      <c r="AI774">
        <f>[1]发票导入!AI774&amp;""</f>
      </c>
      <c r="AJ774">
        <f>[1]发票导入!AJ774&amp;""</f>
      </c>
      <c r="AK774">
        <f>[1]发票导入!AK774</f>
        <v>0</v>
      </c>
      <c r="AL774">
        <f>[1]发票导入!AL774</f>
        <v>0</v>
      </c>
      <c r="AM774">
        <f>[1]发票导入!AM774</f>
        <v>0</v>
      </c>
      <c r="AN774" s="22">
        <f t="shared" si="1"/>
        <v>0</v>
      </c>
      <c r="AO774" s="22">
        <f t="shared" si="2"/>
        <v>0</v>
      </c>
    </row>
    <row r="775">
      <c r="C775">
        <f>[1]发票导入!C775&amp;""</f>
      </c>
      <c r="D775">
        <f>[1]发票导入!D775&amp;""</f>
      </c>
      <c r="O775">
        <f>[1]发票导入!O775&amp;""</f>
      </c>
      <c r="T775">
        <f>[1]发票导入!T775</f>
      </c>
      <c r="U775">
        <f>[1]发票导入!U775&amp;""</f>
      </c>
      <c r="V775">
        <f>[1]发票导入!V775&amp;""</f>
      </c>
      <c r="W775">
        <f>[1]发票导入!W775&amp;""</f>
      </c>
      <c r="Y775">
        <f>[1]发票导入!Y775&amp;""</f>
      </c>
      <c r="AA775">
        <f>[1]发票导入!AA775&amp;""</f>
      </c>
      <c r="AB775">
        <f>[1]发票导入!AB775</f>
        <v>0</v>
      </c>
      <c r="AC775">
        <f>[1]发票导入!AC775</f>
        <v>0</v>
      </c>
      <c r="AE775" s="22">
        <f t="shared" si="0"/>
      </c>
      <c r="AI775">
        <f>[1]发票导入!AI775&amp;""</f>
      </c>
      <c r="AJ775">
        <f>[1]发票导入!AJ775&amp;""</f>
      </c>
      <c r="AK775">
        <f>[1]发票导入!AK775</f>
        <v>0</v>
      </c>
      <c r="AL775">
        <f>[1]发票导入!AL775</f>
        <v>0</v>
      </c>
      <c r="AM775">
        <f>[1]发票导入!AM775</f>
        <v>0</v>
      </c>
      <c r="AN775" s="22">
        <f t="shared" si="1"/>
        <v>0</v>
      </c>
      <c r="AO775" s="22">
        <f t="shared" si="2"/>
        <v>0</v>
      </c>
    </row>
    <row r="776">
      <c r="C776">
        <f>[1]发票导入!C776&amp;""</f>
      </c>
      <c r="D776">
        <f>[1]发票导入!D776&amp;""</f>
      </c>
      <c r="O776">
        <f>[1]发票导入!O776&amp;""</f>
      </c>
      <c r="T776">
        <f>[1]发票导入!T776</f>
      </c>
      <c r="U776">
        <f>[1]发票导入!U776&amp;""</f>
      </c>
      <c r="V776">
        <f>[1]发票导入!V776&amp;""</f>
      </c>
      <c r="W776">
        <f>[1]发票导入!W776&amp;""</f>
      </c>
      <c r="Y776">
        <f>[1]发票导入!Y776&amp;""</f>
      </c>
      <c r="AA776">
        <f>[1]发票导入!AA776&amp;""</f>
      </c>
      <c r="AB776">
        <f>[1]发票导入!AB776</f>
        <v>0</v>
      </c>
      <c r="AC776">
        <f>[1]发票导入!AC776</f>
        <v>0</v>
      </c>
      <c r="AE776" s="22">
        <f t="shared" si="0"/>
      </c>
      <c r="AI776">
        <f>[1]发票导入!AI776&amp;""</f>
      </c>
      <c r="AJ776">
        <f>[1]发票导入!AJ776&amp;""</f>
      </c>
      <c r="AK776">
        <f>[1]发票导入!AK776</f>
        <v>0</v>
      </c>
      <c r="AL776">
        <f>[1]发票导入!AL776</f>
        <v>0</v>
      </c>
      <c r="AM776">
        <f>[1]发票导入!AM776</f>
        <v>0</v>
      </c>
      <c r="AN776" s="22">
        <f t="shared" si="1"/>
        <v>0</v>
      </c>
      <c r="AO776" s="22">
        <f t="shared" si="2"/>
        <v>0</v>
      </c>
    </row>
    <row r="777">
      <c r="C777">
        <f>[1]发票导入!C777&amp;""</f>
      </c>
      <c r="D777">
        <f>[1]发票导入!D777&amp;""</f>
      </c>
      <c r="O777">
        <f>[1]发票导入!O777&amp;""</f>
      </c>
      <c r="T777">
        <f>[1]发票导入!T777</f>
      </c>
      <c r="U777">
        <f>[1]发票导入!U777&amp;""</f>
      </c>
      <c r="V777">
        <f>[1]发票导入!V777&amp;""</f>
      </c>
      <c r="W777">
        <f>[1]发票导入!W777&amp;""</f>
      </c>
      <c r="Y777">
        <f>[1]发票导入!Y777&amp;""</f>
      </c>
      <c r="AA777">
        <f>[1]发票导入!AA777&amp;""</f>
      </c>
      <c r="AB777">
        <f>[1]发票导入!AB777</f>
        <v>0</v>
      </c>
      <c r="AC777">
        <f>[1]发票导入!AC777</f>
        <v>0</v>
      </c>
      <c r="AE777" s="22">
        <f t="shared" si="0"/>
      </c>
      <c r="AI777">
        <f>[1]发票导入!AI777&amp;""</f>
      </c>
      <c r="AJ777">
        <f>[1]发票导入!AJ777&amp;""</f>
      </c>
      <c r="AK777">
        <f>[1]发票导入!AK777</f>
        <v>0</v>
      </c>
      <c r="AL777">
        <f>[1]发票导入!AL777</f>
        <v>0</v>
      </c>
      <c r="AM777">
        <f>[1]发票导入!AM777</f>
        <v>0</v>
      </c>
      <c r="AN777" s="22">
        <f t="shared" si="1"/>
        <v>0</v>
      </c>
      <c r="AO777" s="22">
        <f t="shared" si="2"/>
        <v>0</v>
      </c>
    </row>
    <row r="778">
      <c r="C778">
        <f>[1]发票导入!C778&amp;""</f>
      </c>
      <c r="D778">
        <f>[1]发票导入!D778&amp;""</f>
      </c>
      <c r="O778">
        <f>[1]发票导入!O778&amp;""</f>
      </c>
      <c r="T778">
        <f>[1]发票导入!T778</f>
      </c>
      <c r="U778">
        <f>[1]发票导入!U778&amp;""</f>
      </c>
      <c r="V778">
        <f>[1]发票导入!V778&amp;""</f>
      </c>
      <c r="W778">
        <f>[1]发票导入!W778&amp;""</f>
      </c>
      <c r="Y778">
        <f>[1]发票导入!Y778&amp;""</f>
      </c>
      <c r="AA778">
        <f>[1]发票导入!AA778&amp;""</f>
      </c>
      <c r="AB778">
        <f>[1]发票导入!AB778</f>
        <v>0</v>
      </c>
      <c r="AC778">
        <f>[1]发票导入!AC778</f>
        <v>0</v>
      </c>
      <c r="AE778" s="22">
        <f t="shared" si="0"/>
      </c>
      <c r="AI778">
        <f>[1]发票导入!AI778&amp;""</f>
      </c>
      <c r="AJ778">
        <f>[1]发票导入!AJ778&amp;""</f>
      </c>
      <c r="AK778">
        <f>[1]发票导入!AK778</f>
        <v>0</v>
      </c>
      <c r="AL778">
        <f>[1]发票导入!AL778</f>
        <v>0</v>
      </c>
      <c r="AM778">
        <f>[1]发票导入!AM778</f>
        <v>0</v>
      </c>
      <c r="AN778" s="22">
        <f t="shared" si="1"/>
        <v>0</v>
      </c>
      <c r="AO778" s="22">
        <f t="shared" si="2"/>
        <v>0</v>
      </c>
    </row>
    <row r="779">
      <c r="C779">
        <f>[1]发票导入!C779&amp;""</f>
      </c>
      <c r="D779">
        <f>[1]发票导入!D779&amp;""</f>
      </c>
      <c r="O779">
        <f>[1]发票导入!O779&amp;""</f>
      </c>
      <c r="T779">
        <f>[1]发票导入!T779</f>
      </c>
      <c r="U779">
        <f>[1]发票导入!U779&amp;""</f>
      </c>
      <c r="V779">
        <f>[1]发票导入!V779&amp;""</f>
      </c>
      <c r="W779">
        <f>[1]发票导入!W779&amp;""</f>
      </c>
      <c r="Y779">
        <f>[1]发票导入!Y779&amp;""</f>
      </c>
      <c r="AA779">
        <f>[1]发票导入!AA779&amp;""</f>
      </c>
      <c r="AB779">
        <f>[1]发票导入!AB779</f>
        <v>0</v>
      </c>
      <c r="AC779">
        <f>[1]发票导入!AC779</f>
        <v>0</v>
      </c>
      <c r="AE779" s="22">
        <f t="shared" si="0"/>
      </c>
      <c r="AI779">
        <f>[1]发票导入!AI779&amp;""</f>
      </c>
      <c r="AJ779">
        <f>[1]发票导入!AJ779&amp;""</f>
      </c>
      <c r="AK779">
        <f>[1]发票导入!AK779</f>
        <v>0</v>
      </c>
      <c r="AL779">
        <f>[1]发票导入!AL779</f>
        <v>0</v>
      </c>
      <c r="AM779">
        <f>[1]发票导入!AM779</f>
        <v>0</v>
      </c>
      <c r="AN779" s="22">
        <f t="shared" si="1"/>
        <v>0</v>
      </c>
      <c r="AO779" s="22">
        <f t="shared" si="2"/>
        <v>0</v>
      </c>
    </row>
    <row r="780">
      <c r="C780">
        <f>[1]发票导入!C780&amp;""</f>
      </c>
      <c r="D780">
        <f>[1]发票导入!D780&amp;""</f>
      </c>
      <c r="O780">
        <f>[1]发票导入!O780&amp;""</f>
      </c>
      <c r="T780">
        <f>[1]发票导入!T780</f>
      </c>
      <c r="U780">
        <f>[1]发票导入!U780&amp;""</f>
      </c>
      <c r="V780">
        <f>[1]发票导入!V780&amp;""</f>
      </c>
      <c r="W780">
        <f>[1]发票导入!W780&amp;""</f>
      </c>
      <c r="Y780">
        <f>[1]发票导入!Y780&amp;""</f>
      </c>
      <c r="AA780">
        <f>[1]发票导入!AA780&amp;""</f>
      </c>
      <c r="AB780">
        <f>[1]发票导入!AB780</f>
        <v>0</v>
      </c>
      <c r="AC780">
        <f>[1]发票导入!AC780</f>
        <v>0</v>
      </c>
      <c r="AE780" s="22">
        <f t="shared" si="0"/>
      </c>
      <c r="AI780">
        <f>[1]发票导入!AI780&amp;""</f>
      </c>
      <c r="AJ780">
        <f>[1]发票导入!AJ780&amp;""</f>
      </c>
      <c r="AK780">
        <f>[1]发票导入!AK780</f>
        <v>0</v>
      </c>
      <c r="AL780">
        <f>[1]发票导入!AL780</f>
        <v>0</v>
      </c>
      <c r="AM780">
        <f>[1]发票导入!AM780</f>
        <v>0</v>
      </c>
      <c r="AN780" s="22">
        <f t="shared" si="1"/>
        <v>0</v>
      </c>
      <c r="AO780" s="22">
        <f t="shared" si="2"/>
        <v>0</v>
      </c>
    </row>
    <row r="781">
      <c r="C781">
        <f>[1]发票导入!C781&amp;""</f>
      </c>
      <c r="D781">
        <f>[1]发票导入!D781&amp;""</f>
      </c>
      <c r="O781">
        <f>[1]发票导入!O781&amp;""</f>
      </c>
      <c r="T781">
        <f>[1]发票导入!T781</f>
      </c>
      <c r="U781">
        <f>[1]发票导入!U781&amp;""</f>
      </c>
      <c r="V781">
        <f>[1]发票导入!V781&amp;""</f>
      </c>
      <c r="W781">
        <f>[1]发票导入!W781&amp;""</f>
      </c>
      <c r="Y781">
        <f>[1]发票导入!Y781&amp;""</f>
      </c>
      <c r="AA781">
        <f>[1]发票导入!AA781&amp;""</f>
      </c>
      <c r="AB781">
        <f>[1]发票导入!AB781</f>
        <v>0</v>
      </c>
      <c r="AC781">
        <f>[1]发票导入!AC781</f>
        <v>0</v>
      </c>
      <c r="AE781" s="22">
        <f t="shared" si="0"/>
      </c>
      <c r="AI781">
        <f>[1]发票导入!AI781&amp;""</f>
      </c>
      <c r="AJ781">
        <f>[1]发票导入!AJ781&amp;""</f>
      </c>
      <c r="AK781">
        <f>[1]发票导入!AK781</f>
        <v>0</v>
      </c>
      <c r="AL781">
        <f>[1]发票导入!AL781</f>
        <v>0</v>
      </c>
      <c r="AM781">
        <f>[1]发票导入!AM781</f>
        <v>0</v>
      </c>
      <c r="AN781" s="22">
        <f t="shared" si="1"/>
        <v>0</v>
      </c>
      <c r="AO781" s="22">
        <f t="shared" si="2"/>
        <v>0</v>
      </c>
    </row>
    <row r="782">
      <c r="C782">
        <f>[1]发票导入!C782&amp;""</f>
      </c>
      <c r="D782">
        <f>[1]发票导入!D782&amp;""</f>
      </c>
      <c r="O782">
        <f>[1]发票导入!O782&amp;""</f>
      </c>
      <c r="T782">
        <f>[1]发票导入!T782</f>
      </c>
      <c r="U782">
        <f>[1]发票导入!U782&amp;""</f>
      </c>
      <c r="V782">
        <f>[1]发票导入!V782&amp;""</f>
      </c>
      <c r="W782">
        <f>[1]发票导入!W782&amp;""</f>
      </c>
      <c r="Y782">
        <f>[1]发票导入!Y782&amp;""</f>
      </c>
      <c r="AA782">
        <f>[1]发票导入!AA782&amp;""</f>
      </c>
      <c r="AB782">
        <f>[1]发票导入!AB782</f>
        <v>0</v>
      </c>
      <c r="AC782">
        <f>[1]发票导入!AC782</f>
        <v>0</v>
      </c>
      <c r="AE782" s="22">
        <f t="shared" si="0"/>
      </c>
      <c r="AI782">
        <f>[1]发票导入!AI782&amp;""</f>
      </c>
      <c r="AJ782">
        <f>[1]发票导入!AJ782&amp;""</f>
      </c>
      <c r="AK782">
        <f>[1]发票导入!AK782</f>
        <v>0</v>
      </c>
      <c r="AL782">
        <f>[1]发票导入!AL782</f>
        <v>0</v>
      </c>
      <c r="AM782">
        <f>[1]发票导入!AM782</f>
        <v>0</v>
      </c>
      <c r="AN782" s="22">
        <f t="shared" si="1"/>
        <v>0</v>
      </c>
      <c r="AO782" s="22">
        <f t="shared" si="2"/>
        <v>0</v>
      </c>
    </row>
    <row r="783">
      <c r="C783">
        <f>[1]发票导入!C783&amp;""</f>
      </c>
      <c r="D783">
        <f>[1]发票导入!D783&amp;""</f>
      </c>
      <c r="O783">
        <f>[1]发票导入!O783&amp;""</f>
      </c>
      <c r="T783">
        <f>[1]发票导入!T783</f>
      </c>
      <c r="U783">
        <f>[1]发票导入!U783&amp;""</f>
      </c>
      <c r="V783">
        <f>[1]发票导入!V783&amp;""</f>
      </c>
      <c r="W783">
        <f>[1]发票导入!W783&amp;""</f>
      </c>
      <c r="Y783">
        <f>[1]发票导入!Y783&amp;""</f>
      </c>
      <c r="AA783">
        <f>[1]发票导入!AA783&amp;""</f>
      </c>
      <c r="AB783">
        <f>[1]发票导入!AB783</f>
        <v>0</v>
      </c>
      <c r="AC783">
        <f>[1]发票导入!AC783</f>
        <v>0</v>
      </c>
      <c r="AE783" s="22">
        <f t="shared" si="0"/>
      </c>
      <c r="AI783">
        <f>[1]发票导入!AI783&amp;""</f>
      </c>
      <c r="AJ783">
        <f>[1]发票导入!AJ783&amp;""</f>
      </c>
      <c r="AK783">
        <f>[1]发票导入!AK783</f>
        <v>0</v>
      </c>
      <c r="AL783">
        <f>[1]发票导入!AL783</f>
        <v>0</v>
      </c>
      <c r="AM783">
        <f>[1]发票导入!AM783</f>
        <v>0</v>
      </c>
      <c r="AN783" s="22">
        <f t="shared" si="1"/>
        <v>0</v>
      </c>
      <c r="AO783" s="22">
        <f t="shared" si="2"/>
        <v>0</v>
      </c>
    </row>
    <row r="784">
      <c r="C784">
        <f>[1]发票导入!C784&amp;""</f>
      </c>
      <c r="D784">
        <f>[1]发票导入!D784&amp;""</f>
      </c>
      <c r="O784">
        <f>[1]发票导入!O784&amp;""</f>
      </c>
      <c r="T784">
        <f>[1]发票导入!T784</f>
      </c>
      <c r="U784">
        <f>[1]发票导入!U784&amp;""</f>
      </c>
      <c r="V784">
        <f>[1]发票导入!V784&amp;""</f>
      </c>
      <c r="W784">
        <f>[1]发票导入!W784&amp;""</f>
      </c>
      <c r="Y784">
        <f>[1]发票导入!Y784&amp;""</f>
      </c>
      <c r="AA784">
        <f>[1]发票导入!AA784&amp;""</f>
      </c>
      <c r="AB784">
        <f>[1]发票导入!AB784</f>
        <v>0</v>
      </c>
      <c r="AC784">
        <f>[1]发票导入!AC784</f>
        <v>0</v>
      </c>
      <c r="AE784" s="22">
        <f t="shared" si="0"/>
      </c>
      <c r="AI784">
        <f>[1]发票导入!AI784&amp;""</f>
      </c>
      <c r="AJ784">
        <f>[1]发票导入!AJ784&amp;""</f>
      </c>
      <c r="AK784">
        <f>[1]发票导入!AK784</f>
        <v>0</v>
      </c>
      <c r="AL784">
        <f>[1]发票导入!AL784</f>
        <v>0</v>
      </c>
      <c r="AM784">
        <f>[1]发票导入!AM784</f>
        <v>0</v>
      </c>
      <c r="AN784" s="22">
        <f t="shared" si="1"/>
        <v>0</v>
      </c>
      <c r="AO784" s="22">
        <f t="shared" si="2"/>
        <v>0</v>
      </c>
    </row>
    <row r="785">
      <c r="C785">
        <f>[1]发票导入!C785&amp;""</f>
      </c>
      <c r="D785">
        <f>[1]发票导入!D785&amp;""</f>
      </c>
      <c r="O785">
        <f>[1]发票导入!O785&amp;""</f>
      </c>
      <c r="T785">
        <f>[1]发票导入!T785</f>
      </c>
      <c r="U785">
        <f>[1]发票导入!U785&amp;""</f>
      </c>
      <c r="V785">
        <f>[1]发票导入!V785&amp;""</f>
      </c>
      <c r="W785">
        <f>[1]发票导入!W785&amp;""</f>
      </c>
      <c r="Y785">
        <f>[1]发票导入!Y785&amp;""</f>
      </c>
      <c r="AA785">
        <f>[1]发票导入!AA785&amp;""</f>
      </c>
      <c r="AB785">
        <f>[1]发票导入!AB785</f>
        <v>0</v>
      </c>
      <c r="AC785">
        <f>[1]发票导入!AC785</f>
        <v>0</v>
      </c>
      <c r="AE785" s="22">
        <f t="shared" si="0"/>
      </c>
      <c r="AI785">
        <f>[1]发票导入!AI785&amp;""</f>
      </c>
      <c r="AJ785">
        <f>[1]发票导入!AJ785&amp;""</f>
      </c>
      <c r="AK785">
        <f>[1]发票导入!AK785</f>
        <v>0</v>
      </c>
      <c r="AL785">
        <f>[1]发票导入!AL785</f>
        <v>0</v>
      </c>
      <c r="AM785">
        <f>[1]发票导入!AM785</f>
        <v>0</v>
      </c>
      <c r="AN785" s="22">
        <f t="shared" si="1"/>
        <v>0</v>
      </c>
      <c r="AO785" s="22">
        <f t="shared" si="2"/>
        <v>0</v>
      </c>
    </row>
    <row r="786">
      <c r="C786">
        <f>[1]发票导入!C786&amp;""</f>
      </c>
      <c r="D786">
        <f>[1]发票导入!D786&amp;""</f>
      </c>
      <c r="O786">
        <f>[1]发票导入!O786&amp;""</f>
      </c>
      <c r="T786">
        <f>[1]发票导入!T786</f>
      </c>
      <c r="U786">
        <f>[1]发票导入!U786&amp;""</f>
      </c>
      <c r="V786">
        <f>[1]发票导入!V786&amp;""</f>
      </c>
      <c r="W786">
        <f>[1]发票导入!W786&amp;""</f>
      </c>
      <c r="Y786">
        <f>[1]发票导入!Y786&amp;""</f>
      </c>
      <c r="AA786">
        <f>[1]发票导入!AA786&amp;""</f>
      </c>
      <c r="AB786">
        <f>[1]发票导入!AB786</f>
        <v>0</v>
      </c>
      <c r="AC786">
        <f>[1]发票导入!AC786</f>
        <v>0</v>
      </c>
      <c r="AE786" s="22">
        <f t="shared" si="0"/>
      </c>
      <c r="AI786">
        <f>[1]发票导入!AI786&amp;""</f>
      </c>
      <c r="AJ786">
        <f>[1]发票导入!AJ786&amp;""</f>
      </c>
      <c r="AK786">
        <f>[1]发票导入!AK786</f>
        <v>0</v>
      </c>
      <c r="AL786">
        <f>[1]发票导入!AL786</f>
        <v>0</v>
      </c>
      <c r="AM786">
        <f>[1]发票导入!AM786</f>
        <v>0</v>
      </c>
      <c r="AN786" s="22">
        <f t="shared" si="1"/>
        <v>0</v>
      </c>
      <c r="AO786" s="22">
        <f t="shared" si="2"/>
        <v>0</v>
      </c>
    </row>
    <row r="787">
      <c r="C787">
        <f>[1]发票导入!C787&amp;""</f>
      </c>
      <c r="D787">
        <f>[1]发票导入!D787&amp;""</f>
      </c>
      <c r="O787">
        <f>[1]发票导入!O787&amp;""</f>
      </c>
      <c r="T787">
        <f>[1]发票导入!T787</f>
      </c>
      <c r="U787">
        <f>[1]发票导入!U787&amp;""</f>
      </c>
      <c r="V787">
        <f>[1]发票导入!V787&amp;""</f>
      </c>
      <c r="W787">
        <f>[1]发票导入!W787&amp;""</f>
      </c>
      <c r="Y787">
        <f>[1]发票导入!Y787&amp;""</f>
      </c>
      <c r="AA787">
        <f>[1]发票导入!AA787&amp;""</f>
      </c>
      <c r="AB787">
        <f>[1]发票导入!AB787</f>
        <v>0</v>
      </c>
      <c r="AC787">
        <f>[1]发票导入!AC787</f>
        <v>0</v>
      </c>
      <c r="AE787" s="22">
        <f t="shared" si="0"/>
      </c>
      <c r="AI787">
        <f>[1]发票导入!AI787&amp;""</f>
      </c>
      <c r="AJ787">
        <f>[1]发票导入!AJ787&amp;""</f>
      </c>
      <c r="AK787">
        <f>[1]发票导入!AK787</f>
        <v>0</v>
      </c>
      <c r="AL787">
        <f>[1]发票导入!AL787</f>
        <v>0</v>
      </c>
      <c r="AM787">
        <f>[1]发票导入!AM787</f>
        <v>0</v>
      </c>
      <c r="AN787" s="22">
        <f t="shared" si="1"/>
        <v>0</v>
      </c>
      <c r="AO787" s="22">
        <f t="shared" si="2"/>
        <v>0</v>
      </c>
    </row>
    <row r="788">
      <c r="C788">
        <f>[1]发票导入!C788&amp;""</f>
      </c>
      <c r="D788">
        <f>[1]发票导入!D788&amp;""</f>
      </c>
      <c r="O788">
        <f>[1]发票导入!O788&amp;""</f>
      </c>
      <c r="T788">
        <f>[1]发票导入!T788</f>
      </c>
      <c r="U788">
        <f>[1]发票导入!U788&amp;""</f>
      </c>
      <c r="V788">
        <f>[1]发票导入!V788&amp;""</f>
      </c>
      <c r="W788">
        <f>[1]发票导入!W788&amp;""</f>
      </c>
      <c r="Y788">
        <f>[1]发票导入!Y788&amp;""</f>
      </c>
      <c r="AA788">
        <f>[1]发票导入!AA788&amp;""</f>
      </c>
      <c r="AB788">
        <f>[1]发票导入!AB788</f>
        <v>0</v>
      </c>
      <c r="AC788">
        <f>[1]发票导入!AC788</f>
        <v>0</v>
      </c>
      <c r="AE788" s="22">
        <f t="shared" si="0"/>
      </c>
      <c r="AI788">
        <f>[1]发票导入!AI788&amp;""</f>
      </c>
      <c r="AJ788">
        <f>[1]发票导入!AJ788&amp;""</f>
      </c>
      <c r="AK788">
        <f>[1]发票导入!AK788</f>
        <v>0</v>
      </c>
      <c r="AL788">
        <f>[1]发票导入!AL788</f>
        <v>0</v>
      </c>
      <c r="AM788">
        <f>[1]发票导入!AM788</f>
        <v>0</v>
      </c>
      <c r="AN788" s="22">
        <f t="shared" si="1"/>
        <v>0</v>
      </c>
      <c r="AO788" s="22">
        <f t="shared" si="2"/>
        <v>0</v>
      </c>
    </row>
    <row r="789">
      <c r="C789">
        <f>[1]发票导入!C789&amp;""</f>
      </c>
      <c r="D789">
        <f>[1]发票导入!D789&amp;""</f>
      </c>
      <c r="O789">
        <f>[1]发票导入!O789&amp;""</f>
      </c>
      <c r="T789">
        <f>[1]发票导入!T789</f>
      </c>
      <c r="U789">
        <f>[1]发票导入!U789&amp;""</f>
      </c>
      <c r="V789">
        <f>[1]发票导入!V789&amp;""</f>
      </c>
      <c r="W789">
        <f>[1]发票导入!W789&amp;""</f>
      </c>
      <c r="Y789">
        <f>[1]发票导入!Y789&amp;""</f>
      </c>
      <c r="AA789">
        <f>[1]发票导入!AA789&amp;""</f>
      </c>
      <c r="AB789">
        <f>[1]发票导入!AB789</f>
        <v>0</v>
      </c>
      <c r="AC789">
        <f>[1]发票导入!AC789</f>
        <v>0</v>
      </c>
      <c r="AE789" s="22">
        <f t="shared" si="0"/>
      </c>
      <c r="AI789">
        <f>[1]发票导入!AI789&amp;""</f>
      </c>
      <c r="AJ789">
        <f>[1]发票导入!AJ789&amp;""</f>
      </c>
      <c r="AK789">
        <f>[1]发票导入!AK789</f>
        <v>0</v>
      </c>
      <c r="AL789">
        <f>[1]发票导入!AL789</f>
        <v>0</v>
      </c>
      <c r="AM789">
        <f>[1]发票导入!AM789</f>
        <v>0</v>
      </c>
      <c r="AN789" s="22">
        <f t="shared" si="1"/>
        <v>0</v>
      </c>
      <c r="AO789" s="22">
        <f t="shared" si="2"/>
        <v>0</v>
      </c>
    </row>
    <row r="790">
      <c r="C790">
        <f>[1]发票导入!C790&amp;""</f>
      </c>
      <c r="D790">
        <f>[1]发票导入!D790&amp;""</f>
      </c>
      <c r="O790">
        <f>[1]发票导入!O790&amp;""</f>
      </c>
      <c r="T790">
        <f>[1]发票导入!T790</f>
      </c>
      <c r="U790">
        <f>[1]发票导入!U790&amp;""</f>
      </c>
      <c r="V790">
        <f>[1]发票导入!V790&amp;""</f>
      </c>
      <c r="W790">
        <f>[1]发票导入!W790&amp;""</f>
      </c>
      <c r="Y790">
        <f>[1]发票导入!Y790&amp;""</f>
      </c>
      <c r="AA790">
        <f>[1]发票导入!AA790&amp;""</f>
      </c>
      <c r="AB790">
        <f>[1]发票导入!AB790</f>
        <v>0</v>
      </c>
      <c r="AC790">
        <f>[1]发票导入!AC790</f>
        <v>0</v>
      </c>
      <c r="AE790" s="22">
        <f t="shared" si="0"/>
      </c>
      <c r="AI790">
        <f>[1]发票导入!AI790&amp;""</f>
      </c>
      <c r="AJ790">
        <f>[1]发票导入!AJ790&amp;""</f>
      </c>
      <c r="AK790">
        <f>[1]发票导入!AK790</f>
        <v>0</v>
      </c>
      <c r="AL790">
        <f>[1]发票导入!AL790</f>
        <v>0</v>
      </c>
      <c r="AM790">
        <f>[1]发票导入!AM790</f>
        <v>0</v>
      </c>
      <c r="AN790" s="22">
        <f t="shared" si="1"/>
        <v>0</v>
      </c>
      <c r="AO790" s="22">
        <f t="shared" si="2"/>
        <v>0</v>
      </c>
    </row>
    <row r="791">
      <c r="C791">
        <f>[1]发票导入!C791&amp;""</f>
      </c>
      <c r="D791">
        <f>[1]发票导入!D791&amp;""</f>
      </c>
      <c r="O791">
        <f>[1]发票导入!O791&amp;""</f>
      </c>
      <c r="T791">
        <f>[1]发票导入!T791</f>
      </c>
      <c r="U791">
        <f>[1]发票导入!U791&amp;""</f>
      </c>
      <c r="V791">
        <f>[1]发票导入!V791&amp;""</f>
      </c>
      <c r="W791">
        <f>[1]发票导入!W791&amp;""</f>
      </c>
      <c r="Y791">
        <f>[1]发票导入!Y791&amp;""</f>
      </c>
      <c r="AA791">
        <f>[1]发票导入!AA791&amp;""</f>
      </c>
      <c r="AB791">
        <f>[1]发票导入!AB791</f>
        <v>0</v>
      </c>
      <c r="AC791">
        <f>[1]发票导入!AC791</f>
        <v>0</v>
      </c>
      <c r="AE791" s="22">
        <f t="shared" si="0"/>
      </c>
      <c r="AI791">
        <f>[1]发票导入!AI791&amp;""</f>
      </c>
      <c r="AJ791">
        <f>[1]发票导入!AJ791&amp;""</f>
      </c>
      <c r="AK791">
        <f>[1]发票导入!AK791</f>
        <v>0</v>
      </c>
      <c r="AL791">
        <f>[1]发票导入!AL791</f>
        <v>0</v>
      </c>
      <c r="AM791">
        <f>[1]发票导入!AM791</f>
        <v>0</v>
      </c>
      <c r="AN791" s="22">
        <f t="shared" si="1"/>
        <v>0</v>
      </c>
      <c r="AO791" s="22">
        <f t="shared" si="2"/>
        <v>0</v>
      </c>
    </row>
    <row r="792">
      <c r="C792">
        <f>[1]发票导入!C792&amp;""</f>
      </c>
      <c r="D792">
        <f>[1]发票导入!D792&amp;""</f>
      </c>
      <c r="O792">
        <f>[1]发票导入!O792&amp;""</f>
      </c>
      <c r="T792">
        <f>[1]发票导入!T792</f>
      </c>
      <c r="U792">
        <f>[1]发票导入!U792&amp;""</f>
      </c>
      <c r="V792">
        <f>[1]发票导入!V792&amp;""</f>
      </c>
      <c r="W792">
        <f>[1]发票导入!W792&amp;""</f>
      </c>
      <c r="Y792">
        <f>[1]发票导入!Y792&amp;""</f>
      </c>
      <c r="AA792">
        <f>[1]发票导入!AA792&amp;""</f>
      </c>
      <c r="AB792">
        <f>[1]发票导入!AB792</f>
        <v>0</v>
      </c>
      <c r="AC792">
        <f>[1]发票导入!AC792</f>
        <v>0</v>
      </c>
      <c r="AE792" s="22">
        <f t="shared" si="0"/>
      </c>
      <c r="AI792">
        <f>[1]发票导入!AI792&amp;""</f>
      </c>
      <c r="AJ792">
        <f>[1]发票导入!AJ792&amp;""</f>
      </c>
      <c r="AK792">
        <f>[1]发票导入!AK792</f>
        <v>0</v>
      </c>
      <c r="AL792">
        <f>[1]发票导入!AL792</f>
        <v>0</v>
      </c>
      <c r="AM792">
        <f>[1]发票导入!AM792</f>
        <v>0</v>
      </c>
      <c r="AN792" s="22">
        <f t="shared" si="1"/>
        <v>0</v>
      </c>
      <c r="AO792" s="22">
        <f t="shared" si="2"/>
        <v>0</v>
      </c>
    </row>
    <row r="793">
      <c r="C793">
        <f>[1]发票导入!C793&amp;""</f>
      </c>
      <c r="D793">
        <f>[1]发票导入!D793&amp;""</f>
      </c>
      <c r="O793">
        <f>[1]发票导入!O793&amp;""</f>
      </c>
      <c r="T793">
        <f>[1]发票导入!T793</f>
      </c>
      <c r="U793">
        <f>[1]发票导入!U793&amp;""</f>
      </c>
      <c r="V793">
        <f>[1]发票导入!V793&amp;""</f>
      </c>
      <c r="W793">
        <f>[1]发票导入!W793&amp;""</f>
      </c>
      <c r="Y793">
        <f>[1]发票导入!Y793&amp;""</f>
      </c>
      <c r="AA793">
        <f>[1]发票导入!AA793&amp;""</f>
      </c>
      <c r="AB793">
        <f>[1]发票导入!AB793</f>
        <v>0</v>
      </c>
      <c r="AC793">
        <f>[1]发票导入!AC793</f>
        <v>0</v>
      </c>
      <c r="AE793" s="22">
        <f t="shared" si="0"/>
      </c>
      <c r="AI793">
        <f>[1]发票导入!AI793&amp;""</f>
      </c>
      <c r="AJ793">
        <f>[1]发票导入!AJ793&amp;""</f>
      </c>
      <c r="AK793">
        <f>[1]发票导入!AK793</f>
        <v>0</v>
      </c>
      <c r="AL793">
        <f>[1]发票导入!AL793</f>
        <v>0</v>
      </c>
      <c r="AM793">
        <f>[1]发票导入!AM793</f>
        <v>0</v>
      </c>
      <c r="AN793" s="22">
        <f t="shared" si="1"/>
        <v>0</v>
      </c>
      <c r="AO793" s="22">
        <f t="shared" si="2"/>
        <v>0</v>
      </c>
    </row>
    <row r="794">
      <c r="C794">
        <f>[1]发票导入!C794&amp;""</f>
      </c>
      <c r="D794">
        <f>[1]发票导入!D794&amp;""</f>
      </c>
      <c r="O794">
        <f>[1]发票导入!O794&amp;""</f>
      </c>
      <c r="T794">
        <f>[1]发票导入!T794</f>
      </c>
      <c r="U794">
        <f>[1]发票导入!U794&amp;""</f>
      </c>
      <c r="V794">
        <f>[1]发票导入!V794&amp;""</f>
      </c>
      <c r="W794">
        <f>[1]发票导入!W794&amp;""</f>
      </c>
      <c r="Y794">
        <f>[1]发票导入!Y794&amp;""</f>
      </c>
      <c r="AA794">
        <f>[1]发票导入!AA794&amp;""</f>
      </c>
      <c r="AB794">
        <f>[1]发票导入!AB794</f>
        <v>0</v>
      </c>
      <c r="AC794">
        <f>[1]发票导入!AC794</f>
        <v>0</v>
      </c>
      <c r="AE794" s="22">
        <f t="shared" si="0"/>
      </c>
      <c r="AI794">
        <f>[1]发票导入!AI794&amp;""</f>
      </c>
      <c r="AJ794">
        <f>[1]发票导入!AJ794&amp;""</f>
      </c>
      <c r="AK794">
        <f>[1]发票导入!AK794</f>
        <v>0</v>
      </c>
      <c r="AL794">
        <f>[1]发票导入!AL794</f>
        <v>0</v>
      </c>
      <c r="AM794">
        <f>[1]发票导入!AM794</f>
        <v>0</v>
      </c>
      <c r="AN794" s="22">
        <f t="shared" si="1"/>
        <v>0</v>
      </c>
      <c r="AO794" s="22">
        <f t="shared" si="2"/>
        <v>0</v>
      </c>
    </row>
    <row r="795">
      <c r="C795">
        <f>[1]发票导入!C795&amp;""</f>
      </c>
      <c r="D795">
        <f>[1]发票导入!D795&amp;""</f>
      </c>
      <c r="O795">
        <f>[1]发票导入!O795&amp;""</f>
      </c>
      <c r="T795">
        <f>[1]发票导入!T795</f>
      </c>
      <c r="U795">
        <f>[1]发票导入!U795&amp;""</f>
      </c>
      <c r="V795">
        <f>[1]发票导入!V795&amp;""</f>
      </c>
      <c r="W795">
        <f>[1]发票导入!W795&amp;""</f>
      </c>
      <c r="Y795">
        <f>[1]发票导入!Y795&amp;""</f>
      </c>
      <c r="AA795">
        <f>[1]发票导入!AA795&amp;""</f>
      </c>
      <c r="AB795">
        <f>[1]发票导入!AB795</f>
        <v>0</v>
      </c>
      <c r="AC795">
        <f>[1]发票导入!AC795</f>
        <v>0</v>
      </c>
      <c r="AE795" s="22">
        <f t="shared" si="0"/>
      </c>
      <c r="AI795">
        <f>[1]发票导入!AI795&amp;""</f>
      </c>
      <c r="AJ795">
        <f>[1]发票导入!AJ795&amp;""</f>
      </c>
      <c r="AK795">
        <f>[1]发票导入!AK795</f>
        <v>0</v>
      </c>
      <c r="AL795">
        <f>[1]发票导入!AL795</f>
        <v>0</v>
      </c>
      <c r="AM795">
        <f>[1]发票导入!AM795</f>
        <v>0</v>
      </c>
      <c r="AN795" s="22">
        <f t="shared" si="1"/>
        <v>0</v>
      </c>
      <c r="AO795" s="22">
        <f t="shared" si="2"/>
        <v>0</v>
      </c>
    </row>
    <row r="796">
      <c r="C796">
        <f>[1]发票导入!C796&amp;""</f>
      </c>
      <c r="D796">
        <f>[1]发票导入!D796&amp;""</f>
      </c>
      <c r="O796">
        <f>[1]发票导入!O796&amp;""</f>
      </c>
      <c r="T796">
        <f>[1]发票导入!T796</f>
      </c>
      <c r="U796">
        <f>[1]发票导入!U796&amp;""</f>
      </c>
      <c r="V796">
        <f>[1]发票导入!V796&amp;""</f>
      </c>
      <c r="W796">
        <f>[1]发票导入!W796&amp;""</f>
      </c>
      <c r="Y796">
        <f>[1]发票导入!Y796&amp;""</f>
      </c>
      <c r="AA796">
        <f>[1]发票导入!AA796&amp;""</f>
      </c>
      <c r="AB796">
        <f>[1]发票导入!AB796</f>
        <v>0</v>
      </c>
      <c r="AC796">
        <f>[1]发票导入!AC796</f>
        <v>0</v>
      </c>
      <c r="AE796" s="22">
        <f t="shared" si="0"/>
      </c>
      <c r="AI796">
        <f>[1]发票导入!AI796&amp;""</f>
      </c>
      <c r="AJ796">
        <f>[1]发票导入!AJ796&amp;""</f>
      </c>
      <c r="AK796">
        <f>[1]发票导入!AK796</f>
        <v>0</v>
      </c>
      <c r="AL796">
        <f>[1]发票导入!AL796</f>
        <v>0</v>
      </c>
      <c r="AM796">
        <f>[1]发票导入!AM796</f>
        <v>0</v>
      </c>
      <c r="AN796" s="22">
        <f t="shared" si="1"/>
        <v>0</v>
      </c>
      <c r="AO796" s="22">
        <f t="shared" si="2"/>
        <v>0</v>
      </c>
    </row>
    <row r="797">
      <c r="C797">
        <f>[1]发票导入!C797&amp;""</f>
      </c>
      <c r="D797">
        <f>[1]发票导入!D797&amp;""</f>
      </c>
      <c r="O797">
        <f>[1]发票导入!O797&amp;""</f>
      </c>
      <c r="T797">
        <f>[1]发票导入!T797</f>
      </c>
      <c r="U797">
        <f>[1]发票导入!U797&amp;""</f>
      </c>
      <c r="V797">
        <f>[1]发票导入!V797&amp;""</f>
      </c>
      <c r="W797">
        <f>[1]发票导入!W797&amp;""</f>
      </c>
      <c r="Y797">
        <f>[1]发票导入!Y797&amp;""</f>
      </c>
      <c r="AA797">
        <f>[1]发票导入!AA797&amp;""</f>
      </c>
      <c r="AB797">
        <f>[1]发票导入!AB797</f>
        <v>0</v>
      </c>
      <c r="AC797">
        <f>[1]发票导入!AC797</f>
        <v>0</v>
      </c>
      <c r="AE797" s="22">
        <f t="shared" si="0"/>
      </c>
      <c r="AI797">
        <f>[1]发票导入!AI797&amp;""</f>
      </c>
      <c r="AJ797">
        <f>[1]发票导入!AJ797&amp;""</f>
      </c>
      <c r="AK797">
        <f>[1]发票导入!AK797</f>
        <v>0</v>
      </c>
      <c r="AL797">
        <f>[1]发票导入!AL797</f>
        <v>0</v>
      </c>
      <c r="AM797">
        <f>[1]发票导入!AM797</f>
        <v>0</v>
      </c>
      <c r="AN797" s="22">
        <f t="shared" si="1"/>
        <v>0</v>
      </c>
      <c r="AO797" s="22">
        <f t="shared" si="2"/>
        <v>0</v>
      </c>
    </row>
    <row r="798">
      <c r="C798">
        <f>[1]发票导入!C798&amp;""</f>
      </c>
      <c r="D798">
        <f>[1]发票导入!D798&amp;""</f>
      </c>
      <c r="O798">
        <f>[1]发票导入!O798&amp;""</f>
      </c>
      <c r="T798">
        <f>[1]发票导入!T798</f>
      </c>
      <c r="U798">
        <f>[1]发票导入!U798&amp;""</f>
      </c>
      <c r="V798">
        <f>[1]发票导入!V798&amp;""</f>
      </c>
      <c r="W798">
        <f>[1]发票导入!W798&amp;""</f>
      </c>
      <c r="Y798">
        <f>[1]发票导入!Y798&amp;""</f>
      </c>
      <c r="AA798">
        <f>[1]发票导入!AA798&amp;""</f>
      </c>
      <c r="AB798">
        <f>[1]发票导入!AB798</f>
        <v>0</v>
      </c>
      <c r="AC798">
        <f>[1]发票导入!AC798</f>
        <v>0</v>
      </c>
      <c r="AE798" s="22">
        <f t="shared" si="0"/>
      </c>
      <c r="AI798">
        <f>[1]发票导入!AI798&amp;""</f>
      </c>
      <c r="AJ798">
        <f>[1]发票导入!AJ798&amp;""</f>
      </c>
      <c r="AK798">
        <f>[1]发票导入!AK798</f>
        <v>0</v>
      </c>
      <c r="AL798">
        <f>[1]发票导入!AL798</f>
        <v>0</v>
      </c>
      <c r="AM798">
        <f>[1]发票导入!AM798</f>
        <v>0</v>
      </c>
      <c r="AN798" s="22">
        <f t="shared" si="1"/>
        <v>0</v>
      </c>
      <c r="AO798" s="22">
        <f t="shared" si="2"/>
        <v>0</v>
      </c>
    </row>
    <row r="799">
      <c r="C799">
        <f>[1]发票导入!C799&amp;""</f>
      </c>
      <c r="D799">
        <f>[1]发票导入!D799&amp;""</f>
      </c>
      <c r="O799">
        <f>[1]发票导入!O799&amp;""</f>
      </c>
      <c r="T799">
        <f>[1]发票导入!T799</f>
      </c>
      <c r="U799">
        <f>[1]发票导入!U799&amp;""</f>
      </c>
      <c r="V799">
        <f>[1]发票导入!V799&amp;""</f>
      </c>
      <c r="W799">
        <f>[1]发票导入!W799&amp;""</f>
      </c>
      <c r="Y799">
        <f>[1]发票导入!Y799&amp;""</f>
      </c>
      <c r="AA799">
        <f>[1]发票导入!AA799&amp;""</f>
      </c>
      <c r="AB799">
        <f>[1]发票导入!AB799</f>
        <v>0</v>
      </c>
      <c r="AC799">
        <f>[1]发票导入!AC799</f>
        <v>0</v>
      </c>
      <c r="AE799" s="22">
        <f t="shared" si="0"/>
      </c>
      <c r="AI799">
        <f>[1]发票导入!AI799&amp;""</f>
      </c>
      <c r="AJ799">
        <f>[1]发票导入!AJ799&amp;""</f>
      </c>
      <c r="AK799">
        <f>[1]发票导入!AK799</f>
        <v>0</v>
      </c>
      <c r="AL799">
        <f>[1]发票导入!AL799</f>
        <v>0</v>
      </c>
      <c r="AM799">
        <f>[1]发票导入!AM799</f>
        <v>0</v>
      </c>
      <c r="AN799" s="22">
        <f t="shared" si="1"/>
        <v>0</v>
      </c>
      <c r="AO799" s="22">
        <f t="shared" si="2"/>
        <v>0</v>
      </c>
    </row>
    <row r="800">
      <c r="C800">
        <f>[1]发票导入!C800&amp;""</f>
      </c>
      <c r="D800">
        <f>[1]发票导入!D800&amp;""</f>
      </c>
      <c r="O800">
        <f>[1]发票导入!O800&amp;""</f>
      </c>
      <c r="T800">
        <f>[1]发票导入!T800</f>
      </c>
      <c r="U800">
        <f>[1]发票导入!U800&amp;""</f>
      </c>
      <c r="V800">
        <f>[1]发票导入!V800&amp;""</f>
      </c>
      <c r="W800">
        <f>[1]发票导入!W800&amp;""</f>
      </c>
      <c r="Y800">
        <f>[1]发票导入!Y800&amp;""</f>
      </c>
      <c r="AA800">
        <f>[1]发票导入!AA800&amp;""</f>
      </c>
      <c r="AB800">
        <f>[1]发票导入!AB800</f>
        <v>0</v>
      </c>
      <c r="AC800">
        <f>[1]发票导入!AC800</f>
        <v>0</v>
      </c>
      <c r="AE800" s="22">
        <f t="shared" si="0"/>
      </c>
      <c r="AI800">
        <f>[1]发票导入!AI800&amp;""</f>
      </c>
      <c r="AJ800">
        <f>[1]发票导入!AJ800&amp;""</f>
      </c>
      <c r="AK800">
        <f>[1]发票导入!AK800</f>
        <v>0</v>
      </c>
      <c r="AL800">
        <f>[1]发票导入!AL800</f>
        <v>0</v>
      </c>
      <c r="AM800">
        <f>[1]发票导入!AM800</f>
        <v>0</v>
      </c>
      <c r="AN800" s="22">
        <f t="shared" si="1"/>
        <v>0</v>
      </c>
      <c r="AO800" s="22">
        <f t="shared" si="2"/>
        <v>0</v>
      </c>
    </row>
    <row r="801">
      <c r="C801">
        <f>[1]发票导入!C801&amp;""</f>
      </c>
      <c r="D801">
        <f>[1]发票导入!D801&amp;""</f>
      </c>
      <c r="O801">
        <f>[1]发票导入!O801&amp;""</f>
      </c>
      <c r="T801">
        <f>[1]发票导入!T801</f>
      </c>
      <c r="U801">
        <f>[1]发票导入!U801&amp;""</f>
      </c>
      <c r="V801">
        <f>[1]发票导入!V801&amp;""</f>
      </c>
      <c r="W801">
        <f>[1]发票导入!W801&amp;""</f>
      </c>
      <c r="Y801">
        <f>[1]发票导入!Y801&amp;""</f>
      </c>
      <c r="AA801">
        <f>[1]发票导入!AA801&amp;""</f>
      </c>
      <c r="AB801">
        <f>[1]发票导入!AB801</f>
        <v>0</v>
      </c>
      <c r="AC801">
        <f>[1]发票导入!AC801</f>
        <v>0</v>
      </c>
      <c r="AE801" s="22">
        <f t="shared" si="0"/>
      </c>
      <c r="AI801">
        <f>[1]发票导入!AI801&amp;""</f>
      </c>
      <c r="AJ801">
        <f>[1]发票导入!AJ801&amp;""</f>
      </c>
      <c r="AK801">
        <f>[1]发票导入!AK801</f>
        <v>0</v>
      </c>
      <c r="AL801">
        <f>[1]发票导入!AL801</f>
        <v>0</v>
      </c>
      <c r="AM801">
        <f>[1]发票导入!AM801</f>
        <v>0</v>
      </c>
      <c r="AN801" s="22">
        <f t="shared" si="1"/>
        <v>0</v>
      </c>
      <c r="AO801" s="22">
        <f t="shared" si="2"/>
        <v>0</v>
      </c>
    </row>
    <row r="802">
      <c r="C802">
        <f>[1]发票导入!C802&amp;""</f>
      </c>
      <c r="D802">
        <f>[1]发票导入!D802&amp;""</f>
      </c>
      <c r="O802">
        <f>[1]发票导入!O802&amp;""</f>
      </c>
      <c r="T802">
        <f>[1]发票导入!T802</f>
      </c>
      <c r="U802">
        <f>[1]发票导入!U802&amp;""</f>
      </c>
      <c r="V802">
        <f>[1]发票导入!V802&amp;""</f>
      </c>
      <c r="W802">
        <f>[1]发票导入!W802&amp;""</f>
      </c>
      <c r="Y802">
        <f>[1]发票导入!Y802&amp;""</f>
      </c>
      <c r="AA802">
        <f>[1]发票导入!AA802&amp;""</f>
      </c>
      <c r="AB802">
        <f>[1]发票导入!AB802</f>
        <v>0</v>
      </c>
      <c r="AC802">
        <f>[1]发票导入!AC802</f>
        <v>0</v>
      </c>
      <c r="AE802" s="22">
        <f t="shared" si="0"/>
      </c>
      <c r="AI802">
        <f>[1]发票导入!AI802&amp;""</f>
      </c>
      <c r="AJ802">
        <f>[1]发票导入!AJ802&amp;""</f>
      </c>
      <c r="AK802">
        <f>[1]发票导入!AK802</f>
        <v>0</v>
      </c>
      <c r="AL802">
        <f>[1]发票导入!AL802</f>
        <v>0</v>
      </c>
      <c r="AM802">
        <f>[1]发票导入!AM802</f>
        <v>0</v>
      </c>
      <c r="AN802" s="22">
        <f t="shared" si="1"/>
        <v>0</v>
      </c>
      <c r="AO802" s="22">
        <f t="shared" si="2"/>
        <v>0</v>
      </c>
    </row>
    <row r="803">
      <c r="C803">
        <f>[1]发票导入!C803&amp;""</f>
      </c>
      <c r="D803">
        <f>[1]发票导入!D803&amp;""</f>
      </c>
      <c r="O803">
        <f>[1]发票导入!O803&amp;""</f>
      </c>
      <c r="T803">
        <f>[1]发票导入!T803</f>
      </c>
      <c r="U803">
        <f>[1]发票导入!U803&amp;""</f>
      </c>
      <c r="V803">
        <f>[1]发票导入!V803&amp;""</f>
      </c>
      <c r="W803">
        <f>[1]发票导入!W803&amp;""</f>
      </c>
      <c r="Y803">
        <f>[1]发票导入!Y803&amp;""</f>
      </c>
      <c r="AA803">
        <f>[1]发票导入!AA803&amp;""</f>
      </c>
      <c r="AB803">
        <f>[1]发票导入!AB803</f>
        <v>0</v>
      </c>
      <c r="AC803">
        <f>[1]发票导入!AC803</f>
        <v>0</v>
      </c>
      <c r="AE803" s="22">
        <f t="shared" si="0"/>
      </c>
      <c r="AI803">
        <f>[1]发票导入!AI803&amp;""</f>
      </c>
      <c r="AJ803">
        <f>[1]发票导入!AJ803&amp;""</f>
      </c>
      <c r="AK803">
        <f>[1]发票导入!AK803</f>
        <v>0</v>
      </c>
      <c r="AL803">
        <f>[1]发票导入!AL803</f>
        <v>0</v>
      </c>
      <c r="AM803">
        <f>[1]发票导入!AM803</f>
        <v>0</v>
      </c>
      <c r="AN803" s="22">
        <f t="shared" si="1"/>
        <v>0</v>
      </c>
      <c r="AO803" s="22">
        <f t="shared" si="2"/>
        <v>0</v>
      </c>
    </row>
    <row r="804">
      <c r="C804">
        <f>[1]发票导入!C804&amp;""</f>
      </c>
      <c r="D804">
        <f>[1]发票导入!D804&amp;""</f>
      </c>
      <c r="O804">
        <f>[1]发票导入!O804&amp;""</f>
      </c>
      <c r="T804">
        <f>[1]发票导入!T804</f>
      </c>
      <c r="U804">
        <f>[1]发票导入!U804&amp;""</f>
      </c>
      <c r="V804">
        <f>[1]发票导入!V804&amp;""</f>
      </c>
      <c r="W804">
        <f>[1]发票导入!W804&amp;""</f>
      </c>
      <c r="Y804">
        <f>[1]发票导入!Y804&amp;""</f>
      </c>
      <c r="AA804">
        <f>[1]发票导入!AA804&amp;""</f>
      </c>
      <c r="AB804">
        <f>[1]发票导入!AB804</f>
        <v>0</v>
      </c>
      <c r="AC804">
        <f>[1]发票导入!AC804</f>
        <v>0</v>
      </c>
      <c r="AE804" s="22">
        <f t="shared" si="0"/>
      </c>
      <c r="AI804">
        <f>[1]发票导入!AI804&amp;""</f>
      </c>
      <c r="AJ804">
        <f>[1]发票导入!AJ804&amp;""</f>
      </c>
      <c r="AK804">
        <f>[1]发票导入!AK804</f>
        <v>0</v>
      </c>
      <c r="AL804">
        <f>[1]发票导入!AL804</f>
        <v>0</v>
      </c>
      <c r="AM804">
        <f>[1]发票导入!AM804</f>
        <v>0</v>
      </c>
      <c r="AN804" s="22">
        <f t="shared" si="1"/>
        <v>0</v>
      </c>
      <c r="AO804" s="22">
        <f t="shared" si="2"/>
        <v>0</v>
      </c>
    </row>
    <row r="805">
      <c r="C805">
        <f>[1]发票导入!C805&amp;""</f>
      </c>
      <c r="D805">
        <f>[1]发票导入!D805&amp;""</f>
      </c>
      <c r="O805">
        <f>[1]发票导入!O805&amp;""</f>
      </c>
      <c r="T805">
        <f>[1]发票导入!T805</f>
      </c>
      <c r="U805">
        <f>[1]发票导入!U805&amp;""</f>
      </c>
      <c r="V805">
        <f>[1]发票导入!V805&amp;""</f>
      </c>
      <c r="W805">
        <f>[1]发票导入!W805&amp;""</f>
      </c>
      <c r="Y805">
        <f>[1]发票导入!Y805&amp;""</f>
      </c>
      <c r="AA805">
        <f>[1]发票导入!AA805&amp;""</f>
      </c>
      <c r="AB805">
        <f>[1]发票导入!AB805</f>
        <v>0</v>
      </c>
      <c r="AC805">
        <f>[1]发票导入!AC805</f>
        <v>0</v>
      </c>
      <c r="AE805" s="22">
        <f t="shared" si="0"/>
      </c>
      <c r="AI805">
        <f>[1]发票导入!AI805&amp;""</f>
      </c>
      <c r="AJ805">
        <f>[1]发票导入!AJ805&amp;""</f>
      </c>
      <c r="AK805">
        <f>[1]发票导入!AK805</f>
        <v>0</v>
      </c>
      <c r="AL805">
        <f>[1]发票导入!AL805</f>
        <v>0</v>
      </c>
      <c r="AM805">
        <f>[1]发票导入!AM805</f>
        <v>0</v>
      </c>
      <c r="AN805" s="22">
        <f t="shared" si="1"/>
        <v>0</v>
      </c>
      <c r="AO805" s="22">
        <f t="shared" si="2"/>
        <v>0</v>
      </c>
    </row>
    <row r="806">
      <c r="C806">
        <f>[1]发票导入!C806&amp;""</f>
      </c>
      <c r="D806">
        <f>[1]发票导入!D806&amp;""</f>
      </c>
      <c r="O806">
        <f>[1]发票导入!O806&amp;""</f>
      </c>
      <c r="T806">
        <f>[1]发票导入!T806</f>
      </c>
      <c r="U806">
        <f>[1]发票导入!U806&amp;""</f>
      </c>
      <c r="V806">
        <f>[1]发票导入!V806&amp;""</f>
      </c>
      <c r="W806">
        <f>[1]发票导入!W806&amp;""</f>
      </c>
      <c r="Y806">
        <f>[1]发票导入!Y806&amp;""</f>
      </c>
      <c r="AA806">
        <f>[1]发票导入!AA806&amp;""</f>
      </c>
      <c r="AB806">
        <f>[1]发票导入!AB806</f>
        <v>0</v>
      </c>
      <c r="AC806">
        <f>[1]发票导入!AC806</f>
        <v>0</v>
      </c>
      <c r="AE806" s="22">
        <f t="shared" si="0"/>
      </c>
      <c r="AI806">
        <f>[1]发票导入!AI806&amp;""</f>
      </c>
      <c r="AJ806">
        <f>[1]发票导入!AJ806&amp;""</f>
      </c>
      <c r="AK806">
        <f>[1]发票导入!AK806</f>
        <v>0</v>
      </c>
      <c r="AL806">
        <f>[1]发票导入!AL806</f>
        <v>0</v>
      </c>
      <c r="AM806">
        <f>[1]发票导入!AM806</f>
        <v>0</v>
      </c>
      <c r="AN806" s="22">
        <f t="shared" si="1"/>
        <v>0</v>
      </c>
      <c r="AO806" s="22">
        <f t="shared" si="2"/>
        <v>0</v>
      </c>
    </row>
    <row r="807">
      <c r="C807">
        <f>[1]发票导入!C807&amp;""</f>
      </c>
      <c r="D807">
        <f>[1]发票导入!D807&amp;""</f>
      </c>
      <c r="O807">
        <f>[1]发票导入!O807&amp;""</f>
      </c>
      <c r="T807">
        <f>[1]发票导入!T807</f>
      </c>
      <c r="U807">
        <f>[1]发票导入!U807&amp;""</f>
      </c>
      <c r="V807">
        <f>[1]发票导入!V807&amp;""</f>
      </c>
      <c r="W807">
        <f>[1]发票导入!W807&amp;""</f>
      </c>
      <c r="Y807">
        <f>[1]发票导入!Y807&amp;""</f>
      </c>
      <c r="AA807">
        <f>[1]发票导入!AA807&amp;""</f>
      </c>
      <c r="AB807">
        <f>[1]发票导入!AB807</f>
        <v>0</v>
      </c>
      <c r="AC807">
        <f>[1]发票导入!AC807</f>
        <v>0</v>
      </c>
      <c r="AE807" s="22">
        <f t="shared" si="0"/>
      </c>
      <c r="AI807">
        <f>[1]发票导入!AI807&amp;""</f>
      </c>
      <c r="AJ807">
        <f>[1]发票导入!AJ807&amp;""</f>
      </c>
      <c r="AK807">
        <f>[1]发票导入!AK807</f>
        <v>0</v>
      </c>
      <c r="AL807">
        <f>[1]发票导入!AL807</f>
        <v>0</v>
      </c>
      <c r="AM807">
        <f>[1]发票导入!AM807</f>
        <v>0</v>
      </c>
      <c r="AN807" s="22">
        <f t="shared" si="1"/>
        <v>0</v>
      </c>
      <c r="AO807" s="22">
        <f t="shared" si="2"/>
        <v>0</v>
      </c>
    </row>
    <row r="808">
      <c r="C808">
        <f>[1]发票导入!C808&amp;""</f>
      </c>
      <c r="D808">
        <f>[1]发票导入!D808&amp;""</f>
      </c>
      <c r="O808">
        <f>[1]发票导入!O808&amp;""</f>
      </c>
      <c r="T808">
        <f>[1]发票导入!T808</f>
      </c>
      <c r="U808">
        <f>[1]发票导入!U808&amp;""</f>
      </c>
      <c r="V808">
        <f>[1]发票导入!V808&amp;""</f>
      </c>
      <c r="W808">
        <f>[1]发票导入!W808&amp;""</f>
      </c>
      <c r="Y808">
        <f>[1]发票导入!Y808&amp;""</f>
      </c>
      <c r="AA808">
        <f>[1]发票导入!AA808&amp;""</f>
      </c>
      <c r="AB808">
        <f>[1]发票导入!AB808</f>
        <v>0</v>
      </c>
      <c r="AC808">
        <f>[1]发票导入!AC808</f>
        <v>0</v>
      </c>
      <c r="AE808" s="22">
        <f t="shared" si="0"/>
      </c>
      <c r="AI808">
        <f>[1]发票导入!AI808&amp;""</f>
      </c>
      <c r="AJ808">
        <f>[1]发票导入!AJ808&amp;""</f>
      </c>
      <c r="AK808">
        <f>[1]发票导入!AK808</f>
        <v>0</v>
      </c>
      <c r="AL808">
        <f>[1]发票导入!AL808</f>
        <v>0</v>
      </c>
      <c r="AM808">
        <f>[1]发票导入!AM808</f>
        <v>0</v>
      </c>
      <c r="AN808" s="22">
        <f t="shared" si="1"/>
        <v>0</v>
      </c>
      <c r="AO808" s="22">
        <f t="shared" si="2"/>
        <v>0</v>
      </c>
    </row>
    <row r="809">
      <c r="C809">
        <f>[1]发票导入!C809&amp;""</f>
      </c>
      <c r="D809">
        <f>[1]发票导入!D809&amp;""</f>
      </c>
      <c r="O809">
        <f>[1]发票导入!O809&amp;""</f>
      </c>
      <c r="T809">
        <f>[1]发票导入!T809</f>
      </c>
      <c r="U809">
        <f>[1]发票导入!U809&amp;""</f>
      </c>
      <c r="V809">
        <f>[1]发票导入!V809&amp;""</f>
      </c>
      <c r="W809">
        <f>[1]发票导入!W809&amp;""</f>
      </c>
      <c r="Y809">
        <f>[1]发票导入!Y809&amp;""</f>
      </c>
      <c r="AA809">
        <f>[1]发票导入!AA809&amp;""</f>
      </c>
      <c r="AB809">
        <f>[1]发票导入!AB809</f>
        <v>0</v>
      </c>
      <c r="AC809">
        <f>[1]发票导入!AC809</f>
        <v>0</v>
      </c>
      <c r="AE809" s="22">
        <f t="shared" si="0"/>
      </c>
      <c r="AI809">
        <f>[1]发票导入!AI809&amp;""</f>
      </c>
      <c r="AJ809">
        <f>[1]发票导入!AJ809&amp;""</f>
      </c>
      <c r="AK809">
        <f>[1]发票导入!AK809</f>
        <v>0</v>
      </c>
      <c r="AL809">
        <f>[1]发票导入!AL809</f>
        <v>0</v>
      </c>
      <c r="AM809">
        <f>[1]发票导入!AM809</f>
        <v>0</v>
      </c>
      <c r="AN809" s="22">
        <f t="shared" si="1"/>
        <v>0</v>
      </c>
      <c r="AO809" s="22">
        <f t="shared" si="2"/>
        <v>0</v>
      </c>
    </row>
    <row r="810">
      <c r="C810">
        <f>[1]发票导入!C810&amp;""</f>
      </c>
      <c r="D810">
        <f>[1]发票导入!D810&amp;""</f>
      </c>
      <c r="O810">
        <f>[1]发票导入!O810&amp;""</f>
      </c>
      <c r="T810">
        <f>[1]发票导入!T810</f>
      </c>
      <c r="U810">
        <f>[1]发票导入!U810&amp;""</f>
      </c>
      <c r="V810">
        <f>[1]发票导入!V810&amp;""</f>
      </c>
      <c r="W810">
        <f>[1]发票导入!W810&amp;""</f>
      </c>
      <c r="Y810">
        <f>[1]发票导入!Y810&amp;""</f>
      </c>
      <c r="AA810">
        <f>[1]发票导入!AA810&amp;""</f>
      </c>
      <c r="AB810">
        <f>[1]发票导入!AB810</f>
        <v>0</v>
      </c>
      <c r="AC810">
        <f>[1]发票导入!AC810</f>
        <v>0</v>
      </c>
      <c r="AE810" s="22">
        <f t="shared" si="0"/>
      </c>
      <c r="AI810">
        <f>[1]发票导入!AI810&amp;""</f>
      </c>
      <c r="AJ810">
        <f>[1]发票导入!AJ810&amp;""</f>
      </c>
      <c r="AK810">
        <f>[1]发票导入!AK810</f>
        <v>0</v>
      </c>
      <c r="AL810">
        <f>[1]发票导入!AL810</f>
        <v>0</v>
      </c>
      <c r="AM810">
        <f>[1]发票导入!AM810</f>
        <v>0</v>
      </c>
      <c r="AN810" s="22">
        <f t="shared" si="1"/>
        <v>0</v>
      </c>
      <c r="AO810" s="22">
        <f t="shared" si="2"/>
        <v>0</v>
      </c>
    </row>
    <row r="811">
      <c r="C811">
        <f>[1]发票导入!C811&amp;""</f>
      </c>
      <c r="D811">
        <f>[1]发票导入!D811&amp;""</f>
      </c>
      <c r="O811">
        <f>[1]发票导入!O811&amp;""</f>
      </c>
      <c r="T811">
        <f>[1]发票导入!T811</f>
      </c>
      <c r="U811">
        <f>[1]发票导入!U811&amp;""</f>
      </c>
      <c r="V811">
        <f>[1]发票导入!V811&amp;""</f>
      </c>
      <c r="W811">
        <f>[1]发票导入!W811&amp;""</f>
      </c>
      <c r="Y811">
        <f>[1]发票导入!Y811&amp;""</f>
      </c>
      <c r="AA811">
        <f>[1]发票导入!AA811&amp;""</f>
      </c>
      <c r="AB811">
        <f>[1]发票导入!AB811</f>
        <v>0</v>
      </c>
      <c r="AC811">
        <f>[1]发票导入!AC811</f>
        <v>0</v>
      </c>
      <c r="AE811" s="22">
        <f t="shared" si="0"/>
      </c>
      <c r="AI811">
        <f>[1]发票导入!AI811&amp;""</f>
      </c>
      <c r="AJ811">
        <f>[1]发票导入!AJ811&amp;""</f>
      </c>
      <c r="AK811">
        <f>[1]发票导入!AK811</f>
        <v>0</v>
      </c>
      <c r="AL811">
        <f>[1]发票导入!AL811</f>
        <v>0</v>
      </c>
      <c r="AM811">
        <f>[1]发票导入!AM811</f>
        <v>0</v>
      </c>
      <c r="AN811" s="22">
        <f t="shared" si="1"/>
        <v>0</v>
      </c>
      <c r="AO811" s="22">
        <f t="shared" si="2"/>
        <v>0</v>
      </c>
    </row>
    <row r="812">
      <c r="C812">
        <f>[1]发票导入!C812&amp;""</f>
      </c>
      <c r="D812">
        <f>[1]发票导入!D812&amp;""</f>
      </c>
      <c r="O812">
        <f>[1]发票导入!O812&amp;""</f>
      </c>
      <c r="T812">
        <f>[1]发票导入!T812</f>
      </c>
      <c r="U812">
        <f>[1]发票导入!U812&amp;""</f>
      </c>
      <c r="V812">
        <f>[1]发票导入!V812&amp;""</f>
      </c>
      <c r="W812">
        <f>[1]发票导入!W812&amp;""</f>
      </c>
      <c r="Y812">
        <f>[1]发票导入!Y812&amp;""</f>
      </c>
      <c r="AA812">
        <f>[1]发票导入!AA812&amp;""</f>
      </c>
      <c r="AB812">
        <f>[1]发票导入!AB812</f>
        <v>0</v>
      </c>
      <c r="AC812">
        <f>[1]发票导入!AC812</f>
        <v>0</v>
      </c>
      <c r="AE812" s="22">
        <f t="shared" si="0"/>
      </c>
      <c r="AI812">
        <f>[1]发票导入!AI812&amp;""</f>
      </c>
      <c r="AJ812">
        <f>[1]发票导入!AJ812&amp;""</f>
      </c>
      <c r="AK812">
        <f>[1]发票导入!AK812</f>
        <v>0</v>
      </c>
      <c r="AL812">
        <f>[1]发票导入!AL812</f>
        <v>0</v>
      </c>
      <c r="AM812">
        <f>[1]发票导入!AM812</f>
        <v>0</v>
      </c>
      <c r="AN812" s="22">
        <f t="shared" si="1"/>
        <v>0</v>
      </c>
      <c r="AO812" s="22">
        <f t="shared" si="2"/>
        <v>0</v>
      </c>
    </row>
    <row r="813">
      <c r="C813">
        <f>[1]发票导入!C813&amp;""</f>
      </c>
      <c r="D813">
        <f>[1]发票导入!D813&amp;""</f>
      </c>
      <c r="O813">
        <f>[1]发票导入!O813&amp;""</f>
      </c>
      <c r="T813">
        <f>[1]发票导入!T813</f>
      </c>
      <c r="U813">
        <f>[1]发票导入!U813&amp;""</f>
      </c>
      <c r="V813">
        <f>[1]发票导入!V813&amp;""</f>
      </c>
      <c r="W813">
        <f>[1]发票导入!W813&amp;""</f>
      </c>
      <c r="Y813">
        <f>[1]发票导入!Y813&amp;""</f>
      </c>
      <c r="AA813">
        <f>[1]发票导入!AA813&amp;""</f>
      </c>
      <c r="AB813">
        <f>[1]发票导入!AB813</f>
        <v>0</v>
      </c>
      <c r="AC813">
        <f>[1]发票导入!AC813</f>
        <v>0</v>
      </c>
      <c r="AE813" s="22">
        <f t="shared" si="0"/>
      </c>
      <c r="AI813">
        <f>[1]发票导入!AI813&amp;""</f>
      </c>
      <c r="AJ813">
        <f>[1]发票导入!AJ813&amp;""</f>
      </c>
      <c r="AK813">
        <f>[1]发票导入!AK813</f>
        <v>0</v>
      </c>
      <c r="AL813">
        <f>[1]发票导入!AL813</f>
        <v>0</v>
      </c>
      <c r="AM813">
        <f>[1]发票导入!AM813</f>
        <v>0</v>
      </c>
      <c r="AN813" s="22">
        <f t="shared" si="1"/>
        <v>0</v>
      </c>
      <c r="AO813" s="22">
        <f t="shared" si="2"/>
        <v>0</v>
      </c>
    </row>
    <row r="814">
      <c r="C814">
        <f>[1]发票导入!C814&amp;""</f>
      </c>
      <c r="D814">
        <f>[1]发票导入!D814&amp;""</f>
      </c>
      <c r="O814">
        <f>[1]发票导入!O814&amp;""</f>
      </c>
      <c r="T814">
        <f>[1]发票导入!T814</f>
      </c>
      <c r="U814">
        <f>[1]发票导入!U814&amp;""</f>
      </c>
      <c r="V814">
        <f>[1]发票导入!V814&amp;""</f>
      </c>
      <c r="W814">
        <f>[1]发票导入!W814&amp;""</f>
      </c>
      <c r="Y814">
        <f>[1]发票导入!Y814&amp;""</f>
      </c>
      <c r="AA814">
        <f>[1]发票导入!AA814&amp;""</f>
      </c>
      <c r="AB814">
        <f>[1]发票导入!AB814</f>
        <v>0</v>
      </c>
      <c r="AC814">
        <f>[1]发票导入!AC814</f>
        <v>0</v>
      </c>
      <c r="AE814" s="22">
        <f t="shared" si="0"/>
      </c>
      <c r="AI814">
        <f>[1]发票导入!AI814&amp;""</f>
      </c>
      <c r="AJ814">
        <f>[1]发票导入!AJ814&amp;""</f>
      </c>
      <c r="AK814">
        <f>[1]发票导入!AK814</f>
        <v>0</v>
      </c>
      <c r="AL814">
        <f>[1]发票导入!AL814</f>
        <v>0</v>
      </c>
      <c r="AM814">
        <f>[1]发票导入!AM814</f>
        <v>0</v>
      </c>
      <c r="AN814" s="22">
        <f t="shared" si="1"/>
        <v>0</v>
      </c>
      <c r="AO814" s="22">
        <f t="shared" si="2"/>
        <v>0</v>
      </c>
    </row>
    <row r="815">
      <c r="C815">
        <f>[1]发票导入!C815&amp;""</f>
      </c>
      <c r="D815">
        <f>[1]发票导入!D815&amp;""</f>
      </c>
      <c r="O815">
        <f>[1]发票导入!O815&amp;""</f>
      </c>
      <c r="T815">
        <f>[1]发票导入!T815</f>
      </c>
      <c r="U815">
        <f>[1]发票导入!U815&amp;""</f>
      </c>
      <c r="V815">
        <f>[1]发票导入!V815&amp;""</f>
      </c>
      <c r="W815">
        <f>[1]发票导入!W815&amp;""</f>
      </c>
      <c r="Y815">
        <f>[1]发票导入!Y815&amp;""</f>
      </c>
      <c r="AA815">
        <f>[1]发票导入!AA815&amp;""</f>
      </c>
      <c r="AB815">
        <f>[1]发票导入!AB815</f>
        <v>0</v>
      </c>
      <c r="AC815">
        <f>[1]发票导入!AC815</f>
        <v>0</v>
      </c>
      <c r="AE815" s="22">
        <f t="shared" si="0"/>
      </c>
      <c r="AI815">
        <f>[1]发票导入!AI815&amp;""</f>
      </c>
      <c r="AJ815">
        <f>[1]发票导入!AJ815&amp;""</f>
      </c>
      <c r="AK815">
        <f>[1]发票导入!AK815</f>
        <v>0</v>
      </c>
      <c r="AL815">
        <f>[1]发票导入!AL815</f>
        <v>0</v>
      </c>
      <c r="AM815">
        <f>[1]发票导入!AM815</f>
        <v>0</v>
      </c>
      <c r="AN815" s="22">
        <f t="shared" si="1"/>
        <v>0</v>
      </c>
      <c r="AO815" s="22">
        <f t="shared" si="2"/>
        <v>0</v>
      </c>
    </row>
    <row r="816">
      <c r="C816">
        <f>[1]发票导入!C816&amp;""</f>
      </c>
      <c r="D816">
        <f>[1]发票导入!D816&amp;""</f>
      </c>
      <c r="O816">
        <f>[1]发票导入!O816&amp;""</f>
      </c>
      <c r="T816">
        <f>[1]发票导入!T816</f>
      </c>
      <c r="U816">
        <f>[1]发票导入!U816&amp;""</f>
      </c>
      <c r="V816">
        <f>[1]发票导入!V816&amp;""</f>
      </c>
      <c r="W816">
        <f>[1]发票导入!W816&amp;""</f>
      </c>
      <c r="Y816">
        <f>[1]发票导入!Y816&amp;""</f>
      </c>
      <c r="AA816">
        <f>[1]发票导入!AA816&amp;""</f>
      </c>
      <c r="AB816">
        <f>[1]发票导入!AB816</f>
        <v>0</v>
      </c>
      <c r="AC816">
        <f>[1]发票导入!AC816</f>
        <v>0</v>
      </c>
      <c r="AE816" s="22">
        <f t="shared" si="0"/>
      </c>
      <c r="AI816">
        <f>[1]发票导入!AI816&amp;""</f>
      </c>
      <c r="AJ816">
        <f>[1]发票导入!AJ816&amp;""</f>
      </c>
      <c r="AK816">
        <f>[1]发票导入!AK816</f>
        <v>0</v>
      </c>
      <c r="AL816">
        <f>[1]发票导入!AL816</f>
        <v>0</v>
      </c>
      <c r="AM816">
        <f>[1]发票导入!AM816</f>
        <v>0</v>
      </c>
      <c r="AN816" s="22">
        <f t="shared" si="1"/>
        <v>0</v>
      </c>
      <c r="AO816" s="22">
        <f t="shared" si="2"/>
        <v>0</v>
      </c>
    </row>
    <row r="817">
      <c r="C817">
        <f>[1]发票导入!C817&amp;""</f>
      </c>
      <c r="D817">
        <f>[1]发票导入!D817&amp;""</f>
      </c>
      <c r="O817">
        <f>[1]发票导入!O817&amp;""</f>
      </c>
      <c r="T817">
        <f>[1]发票导入!T817</f>
      </c>
      <c r="U817">
        <f>[1]发票导入!U817&amp;""</f>
      </c>
      <c r="V817">
        <f>[1]发票导入!V817&amp;""</f>
      </c>
      <c r="W817">
        <f>[1]发票导入!W817&amp;""</f>
      </c>
      <c r="Y817">
        <f>[1]发票导入!Y817&amp;""</f>
      </c>
      <c r="AA817">
        <f>[1]发票导入!AA817&amp;""</f>
      </c>
      <c r="AB817">
        <f>[1]发票导入!AB817</f>
        <v>0</v>
      </c>
      <c r="AC817">
        <f>[1]发票导入!AC817</f>
        <v>0</v>
      </c>
      <c r="AE817" s="22">
        <f t="shared" si="0"/>
      </c>
      <c r="AI817">
        <f>[1]发票导入!AI817&amp;""</f>
      </c>
      <c r="AJ817">
        <f>[1]发票导入!AJ817&amp;""</f>
      </c>
      <c r="AK817">
        <f>[1]发票导入!AK817</f>
        <v>0</v>
      </c>
      <c r="AL817">
        <f>[1]发票导入!AL817</f>
        <v>0</v>
      </c>
      <c r="AM817">
        <f>[1]发票导入!AM817</f>
        <v>0</v>
      </c>
      <c r="AN817" s="22">
        <f t="shared" si="1"/>
        <v>0</v>
      </c>
      <c r="AO817" s="22">
        <f t="shared" si="2"/>
        <v>0</v>
      </c>
    </row>
    <row r="818">
      <c r="C818">
        <f>[1]发票导入!C818&amp;""</f>
      </c>
      <c r="D818">
        <f>[1]发票导入!D818&amp;""</f>
      </c>
      <c r="O818">
        <f>[1]发票导入!O818&amp;""</f>
      </c>
      <c r="T818">
        <f>[1]发票导入!T818</f>
      </c>
      <c r="U818">
        <f>[1]发票导入!U818&amp;""</f>
      </c>
      <c r="V818">
        <f>[1]发票导入!V818&amp;""</f>
      </c>
      <c r="W818">
        <f>[1]发票导入!W818&amp;""</f>
      </c>
      <c r="Y818">
        <f>[1]发票导入!Y818&amp;""</f>
      </c>
      <c r="AA818">
        <f>[1]发票导入!AA818&amp;""</f>
      </c>
      <c r="AB818">
        <f>[1]发票导入!AB818</f>
        <v>0</v>
      </c>
      <c r="AC818">
        <f>[1]发票导入!AC818</f>
        <v>0</v>
      </c>
      <c r="AE818" s="22">
        <f t="shared" si="0"/>
      </c>
      <c r="AI818">
        <f>[1]发票导入!AI818&amp;""</f>
      </c>
      <c r="AJ818">
        <f>[1]发票导入!AJ818&amp;""</f>
      </c>
      <c r="AK818">
        <f>[1]发票导入!AK818</f>
        <v>0</v>
      </c>
      <c r="AL818">
        <f>[1]发票导入!AL818</f>
        <v>0</v>
      </c>
      <c r="AM818">
        <f>[1]发票导入!AM818</f>
        <v>0</v>
      </c>
      <c r="AN818" s="22">
        <f t="shared" si="1"/>
        <v>0</v>
      </c>
      <c r="AO818" s="22">
        <f t="shared" si="2"/>
        <v>0</v>
      </c>
    </row>
    <row r="819">
      <c r="C819">
        <f>[1]发票导入!C819&amp;""</f>
      </c>
      <c r="D819">
        <f>[1]发票导入!D819&amp;""</f>
      </c>
      <c r="O819">
        <f>[1]发票导入!O819&amp;""</f>
      </c>
      <c r="T819">
        <f>[1]发票导入!T819</f>
      </c>
      <c r="U819">
        <f>[1]发票导入!U819&amp;""</f>
      </c>
      <c r="V819">
        <f>[1]发票导入!V819&amp;""</f>
      </c>
      <c r="W819">
        <f>[1]发票导入!W819&amp;""</f>
      </c>
      <c r="Y819">
        <f>[1]发票导入!Y819&amp;""</f>
      </c>
      <c r="AA819">
        <f>[1]发票导入!AA819&amp;""</f>
      </c>
      <c r="AB819">
        <f>[1]发票导入!AB819</f>
        <v>0</v>
      </c>
      <c r="AC819">
        <f>[1]发票导入!AC819</f>
        <v>0</v>
      </c>
      <c r="AE819" s="22">
        <f t="shared" si="0"/>
      </c>
      <c r="AI819">
        <f>[1]发票导入!AI819&amp;""</f>
      </c>
      <c r="AJ819">
        <f>[1]发票导入!AJ819&amp;""</f>
      </c>
      <c r="AK819">
        <f>[1]发票导入!AK819</f>
        <v>0</v>
      </c>
      <c r="AL819">
        <f>[1]发票导入!AL819</f>
        <v>0</v>
      </c>
      <c r="AM819">
        <f>[1]发票导入!AM819</f>
        <v>0</v>
      </c>
      <c r="AN819" s="22">
        <f t="shared" si="1"/>
        <v>0</v>
      </c>
      <c r="AO819" s="22">
        <f t="shared" si="2"/>
        <v>0</v>
      </c>
    </row>
    <row r="820">
      <c r="C820">
        <f>[1]发票导入!C820&amp;""</f>
      </c>
      <c r="D820">
        <f>[1]发票导入!D820&amp;""</f>
      </c>
      <c r="O820">
        <f>[1]发票导入!O820&amp;""</f>
      </c>
      <c r="T820">
        <f>[1]发票导入!T820</f>
      </c>
      <c r="U820">
        <f>[1]发票导入!U820&amp;""</f>
      </c>
      <c r="V820">
        <f>[1]发票导入!V820&amp;""</f>
      </c>
      <c r="W820">
        <f>[1]发票导入!W820&amp;""</f>
      </c>
      <c r="Y820">
        <f>[1]发票导入!Y820&amp;""</f>
      </c>
      <c r="AA820">
        <f>[1]发票导入!AA820&amp;""</f>
      </c>
      <c r="AB820">
        <f>[1]发票导入!AB820</f>
        <v>0</v>
      </c>
      <c r="AC820">
        <f>[1]发票导入!AC820</f>
        <v>0</v>
      </c>
      <c r="AE820" s="22">
        <f t="shared" si="0"/>
      </c>
      <c r="AI820">
        <f>[1]发票导入!AI820&amp;""</f>
      </c>
      <c r="AJ820">
        <f>[1]发票导入!AJ820&amp;""</f>
      </c>
      <c r="AK820">
        <f>[1]发票导入!AK820</f>
        <v>0</v>
      </c>
      <c r="AL820">
        <f>[1]发票导入!AL820</f>
        <v>0</v>
      </c>
      <c r="AM820">
        <f>[1]发票导入!AM820</f>
        <v>0</v>
      </c>
      <c r="AN820" s="22">
        <f t="shared" si="1"/>
        <v>0</v>
      </c>
      <c r="AO820" s="22">
        <f t="shared" si="2"/>
        <v>0</v>
      </c>
    </row>
    <row r="821">
      <c r="C821">
        <f>[1]发票导入!C821&amp;""</f>
      </c>
      <c r="D821">
        <f>[1]发票导入!D821&amp;""</f>
      </c>
      <c r="O821">
        <f>[1]发票导入!O821&amp;""</f>
      </c>
      <c r="T821">
        <f>[1]发票导入!T821</f>
      </c>
      <c r="U821">
        <f>[1]发票导入!U821&amp;""</f>
      </c>
      <c r="V821">
        <f>[1]发票导入!V821&amp;""</f>
      </c>
      <c r="W821">
        <f>[1]发票导入!W821&amp;""</f>
      </c>
      <c r="Y821">
        <f>[1]发票导入!Y821&amp;""</f>
      </c>
      <c r="AA821">
        <f>[1]发票导入!AA821&amp;""</f>
      </c>
      <c r="AB821">
        <f>[1]发票导入!AB821</f>
        <v>0</v>
      </c>
      <c r="AC821">
        <f>[1]发票导入!AC821</f>
        <v>0</v>
      </c>
      <c r="AE821" s="22">
        <f t="shared" si="0"/>
      </c>
      <c r="AI821">
        <f>[1]发票导入!AI821&amp;""</f>
      </c>
      <c r="AJ821">
        <f>[1]发票导入!AJ821&amp;""</f>
      </c>
      <c r="AK821">
        <f>[1]发票导入!AK821</f>
        <v>0</v>
      </c>
      <c r="AL821">
        <f>[1]发票导入!AL821</f>
        <v>0</v>
      </c>
      <c r="AM821">
        <f>[1]发票导入!AM821</f>
        <v>0</v>
      </c>
      <c r="AN821" s="22">
        <f t="shared" si="1"/>
        <v>0</v>
      </c>
      <c r="AO821" s="22">
        <f t="shared" si="2"/>
        <v>0</v>
      </c>
    </row>
    <row r="822">
      <c r="C822">
        <f>[1]发票导入!C822&amp;""</f>
      </c>
      <c r="D822">
        <f>[1]发票导入!D822&amp;""</f>
      </c>
      <c r="O822">
        <f>[1]发票导入!O822&amp;""</f>
      </c>
      <c r="T822">
        <f>[1]发票导入!T822</f>
      </c>
      <c r="U822">
        <f>[1]发票导入!U822&amp;""</f>
      </c>
      <c r="V822">
        <f>[1]发票导入!V822&amp;""</f>
      </c>
      <c r="W822">
        <f>[1]发票导入!W822&amp;""</f>
      </c>
      <c r="Y822">
        <f>[1]发票导入!Y822&amp;""</f>
      </c>
      <c r="AA822">
        <f>[1]发票导入!AA822&amp;""</f>
      </c>
      <c r="AB822">
        <f>[1]发票导入!AB822</f>
        <v>0</v>
      </c>
      <c r="AC822">
        <f>[1]发票导入!AC822</f>
        <v>0</v>
      </c>
      <c r="AE822" s="22">
        <f t="shared" si="0"/>
      </c>
      <c r="AI822">
        <f>[1]发票导入!AI822&amp;""</f>
      </c>
      <c r="AJ822">
        <f>[1]发票导入!AJ822&amp;""</f>
      </c>
      <c r="AK822">
        <f>[1]发票导入!AK822</f>
        <v>0</v>
      </c>
      <c r="AL822">
        <f>[1]发票导入!AL822</f>
        <v>0</v>
      </c>
      <c r="AM822">
        <f>[1]发票导入!AM822</f>
        <v>0</v>
      </c>
      <c r="AN822" s="22">
        <f t="shared" si="1"/>
        <v>0</v>
      </c>
      <c r="AO822" s="22">
        <f t="shared" si="2"/>
        <v>0</v>
      </c>
    </row>
    <row r="823">
      <c r="C823">
        <f>[1]发票导入!C823&amp;""</f>
      </c>
      <c r="D823">
        <f>[1]发票导入!D823&amp;""</f>
      </c>
      <c r="O823">
        <f>[1]发票导入!O823&amp;""</f>
      </c>
      <c r="T823">
        <f>[1]发票导入!T823</f>
      </c>
      <c r="U823">
        <f>[1]发票导入!U823&amp;""</f>
      </c>
      <c r="V823">
        <f>[1]发票导入!V823&amp;""</f>
      </c>
      <c r="W823">
        <f>[1]发票导入!W823&amp;""</f>
      </c>
      <c r="Y823">
        <f>[1]发票导入!Y823&amp;""</f>
      </c>
      <c r="AA823">
        <f>[1]发票导入!AA823&amp;""</f>
      </c>
      <c r="AB823">
        <f>[1]发票导入!AB823</f>
        <v>0</v>
      </c>
      <c r="AC823">
        <f>[1]发票导入!AC823</f>
        <v>0</v>
      </c>
      <c r="AE823" s="22">
        <f t="shared" si="0"/>
      </c>
      <c r="AI823">
        <f>[1]发票导入!AI823&amp;""</f>
      </c>
      <c r="AJ823">
        <f>[1]发票导入!AJ823&amp;""</f>
      </c>
      <c r="AK823">
        <f>[1]发票导入!AK823</f>
        <v>0</v>
      </c>
      <c r="AL823">
        <f>[1]发票导入!AL823</f>
        <v>0</v>
      </c>
      <c r="AM823">
        <f>[1]发票导入!AM823</f>
        <v>0</v>
      </c>
      <c r="AN823" s="22">
        <f t="shared" si="1"/>
        <v>0</v>
      </c>
      <c r="AO823" s="22">
        <f t="shared" si="2"/>
        <v>0</v>
      </c>
    </row>
    <row r="824">
      <c r="C824">
        <f>[1]发票导入!C824&amp;""</f>
      </c>
      <c r="D824">
        <f>[1]发票导入!D824&amp;""</f>
      </c>
      <c r="O824">
        <f>[1]发票导入!O824&amp;""</f>
      </c>
      <c r="T824">
        <f>[1]发票导入!T824</f>
      </c>
      <c r="U824">
        <f>[1]发票导入!U824&amp;""</f>
      </c>
      <c r="V824">
        <f>[1]发票导入!V824&amp;""</f>
      </c>
      <c r="W824">
        <f>[1]发票导入!W824&amp;""</f>
      </c>
      <c r="Y824">
        <f>[1]发票导入!Y824&amp;""</f>
      </c>
      <c r="AA824">
        <f>[1]发票导入!AA824&amp;""</f>
      </c>
      <c r="AB824">
        <f>[1]发票导入!AB824</f>
        <v>0</v>
      </c>
      <c r="AC824">
        <f>[1]发票导入!AC824</f>
        <v>0</v>
      </c>
      <c r="AE824" s="22">
        <f t="shared" si="0"/>
      </c>
      <c r="AI824">
        <f>[1]发票导入!AI824&amp;""</f>
      </c>
      <c r="AJ824">
        <f>[1]发票导入!AJ824&amp;""</f>
      </c>
      <c r="AK824">
        <f>[1]发票导入!AK824</f>
        <v>0</v>
      </c>
      <c r="AL824">
        <f>[1]发票导入!AL824</f>
        <v>0</v>
      </c>
      <c r="AM824">
        <f>[1]发票导入!AM824</f>
        <v>0</v>
      </c>
      <c r="AN824" s="22">
        <f t="shared" si="1"/>
        <v>0</v>
      </c>
      <c r="AO824" s="22">
        <f t="shared" si="2"/>
        <v>0</v>
      </c>
    </row>
    <row r="825">
      <c r="C825">
        <f>[1]发票导入!C825&amp;""</f>
      </c>
      <c r="D825">
        <f>[1]发票导入!D825&amp;""</f>
      </c>
      <c r="O825">
        <f>[1]发票导入!O825&amp;""</f>
      </c>
      <c r="T825">
        <f>[1]发票导入!T825</f>
      </c>
      <c r="U825">
        <f>[1]发票导入!U825&amp;""</f>
      </c>
      <c r="V825">
        <f>[1]发票导入!V825&amp;""</f>
      </c>
      <c r="W825">
        <f>[1]发票导入!W825&amp;""</f>
      </c>
      <c r="Y825">
        <f>[1]发票导入!Y825&amp;""</f>
      </c>
      <c r="AA825">
        <f>[1]发票导入!AA825&amp;""</f>
      </c>
      <c r="AB825">
        <f>[1]发票导入!AB825</f>
        <v>0</v>
      </c>
      <c r="AC825">
        <f>[1]发票导入!AC825</f>
        <v>0</v>
      </c>
      <c r="AE825" s="22">
        <f t="shared" si="0"/>
      </c>
      <c r="AI825">
        <f>[1]发票导入!AI825&amp;""</f>
      </c>
      <c r="AJ825">
        <f>[1]发票导入!AJ825&amp;""</f>
      </c>
      <c r="AK825">
        <f>[1]发票导入!AK825</f>
        <v>0</v>
      </c>
      <c r="AL825">
        <f>[1]发票导入!AL825</f>
        <v>0</v>
      </c>
      <c r="AM825">
        <f>[1]发票导入!AM825</f>
        <v>0</v>
      </c>
      <c r="AN825" s="22">
        <f t="shared" si="1"/>
        <v>0</v>
      </c>
      <c r="AO825" s="22">
        <f t="shared" si="2"/>
        <v>0</v>
      </c>
    </row>
    <row r="826">
      <c r="C826">
        <f>[1]发票导入!C826&amp;""</f>
      </c>
      <c r="D826">
        <f>[1]发票导入!D826&amp;""</f>
      </c>
      <c r="O826">
        <f>[1]发票导入!O826&amp;""</f>
      </c>
      <c r="T826">
        <f>[1]发票导入!T826</f>
      </c>
      <c r="U826">
        <f>[1]发票导入!U826&amp;""</f>
      </c>
      <c r="V826">
        <f>[1]发票导入!V826&amp;""</f>
      </c>
      <c r="W826">
        <f>[1]发票导入!W826&amp;""</f>
      </c>
      <c r="Y826">
        <f>[1]发票导入!Y826&amp;""</f>
      </c>
      <c r="AA826">
        <f>[1]发票导入!AA826&amp;""</f>
      </c>
      <c r="AB826">
        <f>[1]发票导入!AB826</f>
        <v>0</v>
      </c>
      <c r="AC826">
        <f>[1]发票导入!AC826</f>
        <v>0</v>
      </c>
      <c r="AE826" s="22">
        <f t="shared" si="0"/>
      </c>
      <c r="AI826">
        <f>[1]发票导入!AI826&amp;""</f>
      </c>
      <c r="AJ826">
        <f>[1]发票导入!AJ826&amp;""</f>
      </c>
      <c r="AK826">
        <f>[1]发票导入!AK826</f>
        <v>0</v>
      </c>
      <c r="AL826">
        <f>[1]发票导入!AL826</f>
        <v>0</v>
      </c>
      <c r="AM826">
        <f>[1]发票导入!AM826</f>
        <v>0</v>
      </c>
      <c r="AN826" s="22">
        <f t="shared" si="1"/>
        <v>0</v>
      </c>
      <c r="AO826" s="22">
        <f t="shared" si="2"/>
        <v>0</v>
      </c>
    </row>
    <row r="827">
      <c r="C827">
        <f>[1]发票导入!C827&amp;""</f>
      </c>
      <c r="D827">
        <f>[1]发票导入!D827&amp;""</f>
      </c>
      <c r="O827">
        <f>[1]发票导入!O827&amp;""</f>
      </c>
      <c r="T827">
        <f>[1]发票导入!T827</f>
      </c>
      <c r="U827">
        <f>[1]发票导入!U827&amp;""</f>
      </c>
      <c r="V827">
        <f>[1]发票导入!V827&amp;""</f>
      </c>
      <c r="W827">
        <f>[1]发票导入!W827&amp;""</f>
      </c>
      <c r="Y827">
        <f>[1]发票导入!Y827&amp;""</f>
      </c>
      <c r="AA827">
        <f>[1]发票导入!AA827&amp;""</f>
      </c>
      <c r="AB827">
        <f>[1]发票导入!AB827</f>
        <v>0</v>
      </c>
      <c r="AC827">
        <f>[1]发票导入!AC827</f>
        <v>0</v>
      </c>
      <c r="AE827" s="22">
        <f t="shared" si="0"/>
      </c>
      <c r="AI827">
        <f>[1]发票导入!AI827&amp;""</f>
      </c>
      <c r="AJ827">
        <f>[1]发票导入!AJ827&amp;""</f>
      </c>
      <c r="AK827">
        <f>[1]发票导入!AK827</f>
        <v>0</v>
      </c>
      <c r="AL827">
        <f>[1]发票导入!AL827</f>
        <v>0</v>
      </c>
      <c r="AM827">
        <f>[1]发票导入!AM827</f>
        <v>0</v>
      </c>
      <c r="AN827" s="22">
        <f t="shared" si="1"/>
        <v>0</v>
      </c>
      <c r="AO827" s="22">
        <f t="shared" si="2"/>
        <v>0</v>
      </c>
    </row>
    <row r="828">
      <c r="C828">
        <f>[1]发票导入!C828&amp;""</f>
      </c>
      <c r="D828">
        <f>[1]发票导入!D828&amp;""</f>
      </c>
      <c r="O828">
        <f>[1]发票导入!O828&amp;""</f>
      </c>
      <c r="T828">
        <f>[1]发票导入!T828</f>
      </c>
      <c r="U828">
        <f>[1]发票导入!U828&amp;""</f>
      </c>
      <c r="V828">
        <f>[1]发票导入!V828&amp;""</f>
      </c>
      <c r="W828">
        <f>[1]发票导入!W828&amp;""</f>
      </c>
      <c r="Y828">
        <f>[1]发票导入!Y828&amp;""</f>
      </c>
      <c r="AA828">
        <f>[1]发票导入!AA828&amp;""</f>
      </c>
      <c r="AB828">
        <f>[1]发票导入!AB828</f>
        <v>0</v>
      </c>
      <c r="AC828">
        <f>[1]发票导入!AC828</f>
        <v>0</v>
      </c>
      <c r="AE828" s="22">
        <f t="shared" si="0"/>
      </c>
      <c r="AI828">
        <f>[1]发票导入!AI828&amp;""</f>
      </c>
      <c r="AJ828">
        <f>[1]发票导入!AJ828&amp;""</f>
      </c>
      <c r="AK828">
        <f>[1]发票导入!AK828</f>
        <v>0</v>
      </c>
      <c r="AL828">
        <f>[1]发票导入!AL828</f>
        <v>0</v>
      </c>
      <c r="AM828">
        <f>[1]发票导入!AM828</f>
        <v>0</v>
      </c>
      <c r="AN828" s="22">
        <f t="shared" si="1"/>
        <v>0</v>
      </c>
      <c r="AO828" s="22">
        <f t="shared" si="2"/>
        <v>0</v>
      </c>
    </row>
    <row r="829">
      <c r="C829">
        <f>[1]发票导入!C829&amp;""</f>
      </c>
      <c r="D829">
        <f>[1]发票导入!D829&amp;""</f>
      </c>
      <c r="O829">
        <f>[1]发票导入!O829&amp;""</f>
      </c>
      <c r="T829">
        <f>[1]发票导入!T829</f>
      </c>
      <c r="U829">
        <f>[1]发票导入!U829&amp;""</f>
      </c>
      <c r="V829">
        <f>[1]发票导入!V829&amp;""</f>
      </c>
      <c r="W829">
        <f>[1]发票导入!W829&amp;""</f>
      </c>
      <c r="Y829">
        <f>[1]发票导入!Y829&amp;""</f>
      </c>
      <c r="AA829">
        <f>[1]发票导入!AA829&amp;""</f>
      </c>
      <c r="AB829">
        <f>[1]发票导入!AB829</f>
        <v>0</v>
      </c>
      <c r="AC829">
        <f>[1]发票导入!AC829</f>
        <v>0</v>
      </c>
      <c r="AE829" s="22">
        <f t="shared" si="0"/>
      </c>
      <c r="AI829">
        <f>[1]发票导入!AI829&amp;""</f>
      </c>
      <c r="AJ829">
        <f>[1]发票导入!AJ829&amp;""</f>
      </c>
      <c r="AK829">
        <f>[1]发票导入!AK829</f>
        <v>0</v>
      </c>
      <c r="AL829">
        <f>[1]发票导入!AL829</f>
        <v>0</v>
      </c>
      <c r="AM829">
        <f>[1]发票导入!AM829</f>
        <v>0</v>
      </c>
      <c r="AN829" s="22">
        <f t="shared" si="1"/>
        <v>0</v>
      </c>
      <c r="AO829" s="22">
        <f t="shared" si="2"/>
        <v>0</v>
      </c>
    </row>
    <row r="830">
      <c r="C830">
        <f>[1]发票导入!C830&amp;""</f>
      </c>
      <c r="D830">
        <f>[1]发票导入!D830&amp;""</f>
      </c>
      <c r="O830">
        <f>[1]发票导入!O830&amp;""</f>
      </c>
      <c r="T830">
        <f>[1]发票导入!T830</f>
      </c>
      <c r="U830">
        <f>[1]发票导入!U830&amp;""</f>
      </c>
      <c r="V830">
        <f>[1]发票导入!V830&amp;""</f>
      </c>
      <c r="W830">
        <f>[1]发票导入!W830&amp;""</f>
      </c>
      <c r="Y830">
        <f>[1]发票导入!Y830&amp;""</f>
      </c>
      <c r="AA830">
        <f>[1]发票导入!AA830&amp;""</f>
      </c>
      <c r="AB830">
        <f>[1]发票导入!AB830</f>
        <v>0</v>
      </c>
      <c r="AC830">
        <f>[1]发票导入!AC830</f>
        <v>0</v>
      </c>
      <c r="AE830" s="22">
        <f t="shared" si="0"/>
      </c>
      <c r="AI830">
        <f>[1]发票导入!AI830&amp;""</f>
      </c>
      <c r="AJ830">
        <f>[1]发票导入!AJ830&amp;""</f>
      </c>
      <c r="AK830">
        <f>[1]发票导入!AK830</f>
        <v>0</v>
      </c>
      <c r="AL830">
        <f>[1]发票导入!AL830</f>
        <v>0</v>
      </c>
      <c r="AM830">
        <f>[1]发票导入!AM830</f>
        <v>0</v>
      </c>
      <c r="AN830" s="22">
        <f t="shared" si="1"/>
        <v>0</v>
      </c>
      <c r="AO830" s="22">
        <f t="shared" si="2"/>
        <v>0</v>
      </c>
    </row>
    <row r="831">
      <c r="C831">
        <f>[1]发票导入!C831&amp;""</f>
      </c>
      <c r="D831">
        <f>[1]发票导入!D831&amp;""</f>
      </c>
      <c r="O831">
        <f>[1]发票导入!O831&amp;""</f>
      </c>
      <c r="T831">
        <f>[1]发票导入!T831</f>
      </c>
      <c r="U831">
        <f>[1]发票导入!U831&amp;""</f>
      </c>
      <c r="V831">
        <f>[1]发票导入!V831&amp;""</f>
      </c>
      <c r="W831">
        <f>[1]发票导入!W831&amp;""</f>
      </c>
      <c r="Y831">
        <f>[1]发票导入!Y831&amp;""</f>
      </c>
      <c r="AA831">
        <f>[1]发票导入!AA831&amp;""</f>
      </c>
      <c r="AB831">
        <f>[1]发票导入!AB831</f>
        <v>0</v>
      </c>
      <c r="AC831">
        <f>[1]发票导入!AC831</f>
        <v>0</v>
      </c>
      <c r="AE831" s="22">
        <f t="shared" si="0"/>
      </c>
      <c r="AI831">
        <f>[1]发票导入!AI831&amp;""</f>
      </c>
      <c r="AJ831">
        <f>[1]发票导入!AJ831&amp;""</f>
      </c>
      <c r="AK831">
        <f>[1]发票导入!AK831</f>
        <v>0</v>
      </c>
      <c r="AL831">
        <f>[1]发票导入!AL831</f>
        <v>0</v>
      </c>
      <c r="AM831">
        <f>[1]发票导入!AM831</f>
        <v>0</v>
      </c>
      <c r="AN831" s="22">
        <f t="shared" si="1"/>
        <v>0</v>
      </c>
      <c r="AO831" s="22">
        <f t="shared" si="2"/>
        <v>0</v>
      </c>
    </row>
    <row r="832">
      <c r="C832">
        <f>[1]发票导入!C832&amp;""</f>
      </c>
      <c r="D832">
        <f>[1]发票导入!D832&amp;""</f>
      </c>
      <c r="O832">
        <f>[1]发票导入!O832&amp;""</f>
      </c>
      <c r="T832">
        <f>[1]发票导入!T832</f>
      </c>
      <c r="U832">
        <f>[1]发票导入!U832&amp;""</f>
      </c>
      <c r="V832">
        <f>[1]发票导入!V832&amp;""</f>
      </c>
      <c r="W832">
        <f>[1]发票导入!W832&amp;""</f>
      </c>
      <c r="Y832">
        <f>[1]发票导入!Y832&amp;""</f>
      </c>
      <c r="AA832">
        <f>[1]发票导入!AA832&amp;""</f>
      </c>
      <c r="AB832">
        <f>[1]发票导入!AB832</f>
        <v>0</v>
      </c>
      <c r="AC832">
        <f>[1]发票导入!AC832</f>
        <v>0</v>
      </c>
      <c r="AE832" s="22">
        <f t="shared" si="0"/>
      </c>
      <c r="AI832">
        <f>[1]发票导入!AI832&amp;""</f>
      </c>
      <c r="AJ832">
        <f>[1]发票导入!AJ832&amp;""</f>
      </c>
      <c r="AK832">
        <f>[1]发票导入!AK832</f>
        <v>0</v>
      </c>
      <c r="AL832">
        <f>[1]发票导入!AL832</f>
        <v>0</v>
      </c>
      <c r="AM832">
        <f>[1]发票导入!AM832</f>
        <v>0</v>
      </c>
      <c r="AN832" s="22">
        <f t="shared" si="1"/>
        <v>0</v>
      </c>
      <c r="AO832" s="22">
        <f t="shared" si="2"/>
        <v>0</v>
      </c>
    </row>
    <row r="833">
      <c r="C833">
        <f>[1]发票导入!C833&amp;""</f>
      </c>
      <c r="D833">
        <f>[1]发票导入!D833&amp;""</f>
      </c>
      <c r="O833">
        <f>[1]发票导入!O833&amp;""</f>
      </c>
      <c r="T833">
        <f>[1]发票导入!T833</f>
      </c>
      <c r="U833">
        <f>[1]发票导入!U833&amp;""</f>
      </c>
      <c r="V833">
        <f>[1]发票导入!V833&amp;""</f>
      </c>
      <c r="W833">
        <f>[1]发票导入!W833&amp;""</f>
      </c>
      <c r="Y833">
        <f>[1]发票导入!Y833&amp;""</f>
      </c>
      <c r="AA833">
        <f>[1]发票导入!AA833&amp;""</f>
      </c>
      <c r="AB833">
        <f>[1]发票导入!AB833</f>
        <v>0</v>
      </c>
      <c r="AC833">
        <f>[1]发票导入!AC833</f>
        <v>0</v>
      </c>
      <c r="AE833" s="22">
        <f t="shared" si="0"/>
      </c>
      <c r="AI833">
        <f>[1]发票导入!AI833&amp;""</f>
      </c>
      <c r="AJ833">
        <f>[1]发票导入!AJ833&amp;""</f>
      </c>
      <c r="AK833">
        <f>[1]发票导入!AK833</f>
        <v>0</v>
      </c>
      <c r="AL833">
        <f>[1]发票导入!AL833</f>
        <v>0</v>
      </c>
      <c r="AM833">
        <f>[1]发票导入!AM833</f>
        <v>0</v>
      </c>
      <c r="AN833" s="22">
        <f t="shared" si="1"/>
        <v>0</v>
      </c>
      <c r="AO833" s="22">
        <f t="shared" si="2"/>
        <v>0</v>
      </c>
    </row>
    <row r="834">
      <c r="C834">
        <f>[1]发票导入!C834&amp;""</f>
      </c>
      <c r="D834">
        <f>[1]发票导入!D834&amp;""</f>
      </c>
      <c r="O834">
        <f>[1]发票导入!O834&amp;""</f>
      </c>
      <c r="T834">
        <f>[1]发票导入!T834</f>
      </c>
      <c r="U834">
        <f>[1]发票导入!U834&amp;""</f>
      </c>
      <c r="V834">
        <f>[1]发票导入!V834&amp;""</f>
      </c>
      <c r="W834">
        <f>[1]发票导入!W834&amp;""</f>
      </c>
      <c r="Y834">
        <f>[1]发票导入!Y834&amp;""</f>
      </c>
      <c r="AA834">
        <f>[1]发票导入!AA834&amp;""</f>
      </c>
      <c r="AB834">
        <f>[1]发票导入!AB834</f>
        <v>0</v>
      </c>
      <c r="AC834">
        <f>[1]发票导入!AC834</f>
        <v>0</v>
      </c>
      <c r="AE834" s="22">
        <f t="shared" si="0"/>
      </c>
      <c r="AI834">
        <f>[1]发票导入!AI834&amp;""</f>
      </c>
      <c r="AJ834">
        <f>[1]发票导入!AJ834&amp;""</f>
      </c>
      <c r="AK834">
        <f>[1]发票导入!AK834</f>
        <v>0</v>
      </c>
      <c r="AL834">
        <f>[1]发票导入!AL834</f>
        <v>0</v>
      </c>
      <c r="AM834">
        <f>[1]发票导入!AM834</f>
        <v>0</v>
      </c>
      <c r="AN834" s="22">
        <f t="shared" si="1"/>
        <v>0</v>
      </c>
      <c r="AO834" s="22">
        <f t="shared" si="2"/>
        <v>0</v>
      </c>
    </row>
    <row r="835">
      <c r="C835">
        <f>[1]发票导入!C835&amp;""</f>
      </c>
      <c r="D835">
        <f>[1]发票导入!D835&amp;""</f>
      </c>
      <c r="O835">
        <f>[1]发票导入!O835&amp;""</f>
      </c>
      <c r="T835">
        <f>[1]发票导入!T835</f>
      </c>
      <c r="U835">
        <f>[1]发票导入!U835&amp;""</f>
      </c>
      <c r="V835">
        <f>[1]发票导入!V835&amp;""</f>
      </c>
      <c r="W835">
        <f>[1]发票导入!W835&amp;""</f>
      </c>
      <c r="Y835">
        <f>[1]发票导入!Y835&amp;""</f>
      </c>
      <c r="AA835">
        <f>[1]发票导入!AA835&amp;""</f>
      </c>
      <c r="AB835">
        <f>[1]发票导入!AB835</f>
        <v>0</v>
      </c>
      <c r="AC835">
        <f>[1]发票导入!AC835</f>
        <v>0</v>
      </c>
      <c r="AE835" s="22">
        <f t="shared" si="0"/>
      </c>
      <c r="AI835">
        <f>[1]发票导入!AI835&amp;""</f>
      </c>
      <c r="AJ835">
        <f>[1]发票导入!AJ835&amp;""</f>
      </c>
      <c r="AK835">
        <f>[1]发票导入!AK835</f>
        <v>0</v>
      </c>
      <c r="AL835">
        <f>[1]发票导入!AL835</f>
        <v>0</v>
      </c>
      <c r="AM835">
        <f>[1]发票导入!AM835</f>
        <v>0</v>
      </c>
      <c r="AN835" s="22">
        <f t="shared" si="1"/>
        <v>0</v>
      </c>
      <c r="AO835" s="22">
        <f t="shared" si="2"/>
        <v>0</v>
      </c>
    </row>
    <row r="836">
      <c r="C836">
        <f>[1]发票导入!C836&amp;""</f>
      </c>
      <c r="D836">
        <f>[1]发票导入!D836&amp;""</f>
      </c>
      <c r="O836">
        <f>[1]发票导入!O836&amp;""</f>
      </c>
      <c r="T836">
        <f>[1]发票导入!T836</f>
      </c>
      <c r="U836">
        <f>[1]发票导入!U836&amp;""</f>
      </c>
      <c r="V836">
        <f>[1]发票导入!V836&amp;""</f>
      </c>
      <c r="W836">
        <f>[1]发票导入!W836&amp;""</f>
      </c>
      <c r="Y836">
        <f>[1]发票导入!Y836&amp;""</f>
      </c>
      <c r="AA836">
        <f>[1]发票导入!AA836&amp;""</f>
      </c>
      <c r="AB836">
        <f>[1]发票导入!AB836</f>
        <v>0</v>
      </c>
      <c r="AC836">
        <f>[1]发票导入!AC836</f>
        <v>0</v>
      </c>
      <c r="AE836" s="22">
        <f t="shared" si="0"/>
      </c>
      <c r="AI836">
        <f>[1]发票导入!AI836&amp;""</f>
      </c>
      <c r="AJ836">
        <f>[1]发票导入!AJ836&amp;""</f>
      </c>
      <c r="AK836">
        <f>[1]发票导入!AK836</f>
        <v>0</v>
      </c>
      <c r="AL836">
        <f>[1]发票导入!AL836</f>
        <v>0</v>
      </c>
      <c r="AM836">
        <f>[1]发票导入!AM836</f>
        <v>0</v>
      </c>
      <c r="AN836" s="22">
        <f t="shared" si="1"/>
        <v>0</v>
      </c>
      <c r="AO836" s="22">
        <f t="shared" si="2"/>
        <v>0</v>
      </c>
    </row>
    <row r="837">
      <c r="C837">
        <f>[1]发票导入!C837&amp;""</f>
      </c>
      <c r="D837">
        <f>[1]发票导入!D837&amp;""</f>
      </c>
      <c r="O837">
        <f>[1]发票导入!O837&amp;""</f>
      </c>
      <c r="T837">
        <f>[1]发票导入!T837</f>
      </c>
      <c r="U837">
        <f>[1]发票导入!U837&amp;""</f>
      </c>
      <c r="V837">
        <f>[1]发票导入!V837&amp;""</f>
      </c>
      <c r="W837">
        <f>[1]发票导入!W837&amp;""</f>
      </c>
      <c r="Y837">
        <f>[1]发票导入!Y837&amp;""</f>
      </c>
      <c r="AA837">
        <f>[1]发票导入!AA837&amp;""</f>
      </c>
      <c r="AB837">
        <f>[1]发票导入!AB837</f>
        <v>0</v>
      </c>
      <c r="AC837">
        <f>[1]发票导入!AC837</f>
        <v>0</v>
      </c>
      <c r="AE837" s="22">
        <f t="shared" si="0"/>
      </c>
      <c r="AI837">
        <f>[1]发票导入!AI837&amp;""</f>
      </c>
      <c r="AJ837">
        <f>[1]发票导入!AJ837&amp;""</f>
      </c>
      <c r="AK837">
        <f>[1]发票导入!AK837</f>
        <v>0</v>
      </c>
      <c r="AL837">
        <f>[1]发票导入!AL837</f>
        <v>0</v>
      </c>
      <c r="AM837">
        <f>[1]发票导入!AM837</f>
        <v>0</v>
      </c>
      <c r="AN837" s="22">
        <f t="shared" si="1"/>
        <v>0</v>
      </c>
      <c r="AO837" s="22">
        <f t="shared" si="2"/>
        <v>0</v>
      </c>
    </row>
    <row r="838">
      <c r="C838">
        <f>[1]发票导入!C838&amp;""</f>
      </c>
      <c r="D838">
        <f>[1]发票导入!D838&amp;""</f>
      </c>
      <c r="O838">
        <f>[1]发票导入!O838&amp;""</f>
      </c>
      <c r="T838">
        <f>[1]发票导入!T838</f>
      </c>
      <c r="U838">
        <f>[1]发票导入!U838&amp;""</f>
      </c>
      <c r="V838">
        <f>[1]发票导入!V838&amp;""</f>
      </c>
      <c r="W838">
        <f>[1]发票导入!W838&amp;""</f>
      </c>
      <c r="Y838">
        <f>[1]发票导入!Y838&amp;""</f>
      </c>
      <c r="AA838">
        <f>[1]发票导入!AA838&amp;""</f>
      </c>
      <c r="AB838">
        <f>[1]发票导入!AB838</f>
        <v>0</v>
      </c>
      <c r="AC838">
        <f>[1]发票导入!AC838</f>
        <v>0</v>
      </c>
      <c r="AE838" s="22">
        <f t="shared" si="0"/>
      </c>
      <c r="AI838">
        <f>[1]发票导入!AI838&amp;""</f>
      </c>
      <c r="AJ838">
        <f>[1]发票导入!AJ838&amp;""</f>
      </c>
      <c r="AK838">
        <f>[1]发票导入!AK838</f>
        <v>0</v>
      </c>
      <c r="AL838">
        <f>[1]发票导入!AL838</f>
        <v>0</v>
      </c>
      <c r="AM838">
        <f>[1]发票导入!AM838</f>
        <v>0</v>
      </c>
      <c r="AN838" s="22">
        <f t="shared" si="1"/>
        <v>0</v>
      </c>
      <c r="AO838" s="22">
        <f t="shared" si="2"/>
        <v>0</v>
      </c>
    </row>
    <row r="839">
      <c r="C839">
        <f>[1]发票导入!C839&amp;""</f>
      </c>
      <c r="D839">
        <f>[1]发票导入!D839&amp;""</f>
      </c>
      <c r="O839">
        <f>[1]发票导入!O839&amp;""</f>
      </c>
      <c r="T839">
        <f>[1]发票导入!T839</f>
      </c>
      <c r="U839">
        <f>[1]发票导入!U839&amp;""</f>
      </c>
      <c r="V839">
        <f>[1]发票导入!V839&amp;""</f>
      </c>
      <c r="W839">
        <f>[1]发票导入!W839&amp;""</f>
      </c>
      <c r="Y839">
        <f>[1]发票导入!Y839&amp;""</f>
      </c>
      <c r="AA839">
        <f>[1]发票导入!AA839&amp;""</f>
      </c>
      <c r="AB839">
        <f>[1]发票导入!AB839</f>
        <v>0</v>
      </c>
      <c r="AC839">
        <f>[1]发票导入!AC839</f>
        <v>0</v>
      </c>
      <c r="AE839" s="22">
        <f t="shared" si="0"/>
      </c>
      <c r="AI839">
        <f>[1]发票导入!AI839&amp;""</f>
      </c>
      <c r="AJ839">
        <f>[1]发票导入!AJ839&amp;""</f>
      </c>
      <c r="AK839">
        <f>[1]发票导入!AK839</f>
        <v>0</v>
      </c>
      <c r="AL839">
        <f>[1]发票导入!AL839</f>
        <v>0</v>
      </c>
      <c r="AM839">
        <f>[1]发票导入!AM839</f>
        <v>0</v>
      </c>
      <c r="AN839" s="22">
        <f t="shared" si="1"/>
        <v>0</v>
      </c>
      <c r="AO839" s="22">
        <f t="shared" si="2"/>
        <v>0</v>
      </c>
    </row>
    <row r="840">
      <c r="C840">
        <f>[1]发票导入!C840&amp;""</f>
      </c>
      <c r="D840">
        <f>[1]发票导入!D840&amp;""</f>
      </c>
      <c r="O840">
        <f>[1]发票导入!O840&amp;""</f>
      </c>
      <c r="T840">
        <f>[1]发票导入!T840</f>
      </c>
      <c r="U840">
        <f>[1]发票导入!U840&amp;""</f>
      </c>
      <c r="V840">
        <f>[1]发票导入!V840&amp;""</f>
      </c>
      <c r="W840">
        <f>[1]发票导入!W840&amp;""</f>
      </c>
      <c r="Y840">
        <f>[1]发票导入!Y840&amp;""</f>
      </c>
      <c r="AA840">
        <f>[1]发票导入!AA840&amp;""</f>
      </c>
      <c r="AB840">
        <f>[1]发票导入!AB840</f>
        <v>0</v>
      </c>
      <c r="AC840">
        <f>[1]发票导入!AC840</f>
        <v>0</v>
      </c>
      <c r="AE840" s="22">
        <f t="shared" si="0"/>
      </c>
      <c r="AI840">
        <f>[1]发票导入!AI840&amp;""</f>
      </c>
      <c r="AJ840">
        <f>[1]发票导入!AJ840&amp;""</f>
      </c>
      <c r="AK840">
        <f>[1]发票导入!AK840</f>
        <v>0</v>
      </c>
      <c r="AL840">
        <f>[1]发票导入!AL840</f>
        <v>0</v>
      </c>
      <c r="AM840">
        <f>[1]发票导入!AM840</f>
        <v>0</v>
      </c>
      <c r="AN840" s="22">
        <f t="shared" si="1"/>
        <v>0</v>
      </c>
      <c r="AO840" s="22">
        <f t="shared" si="2"/>
        <v>0</v>
      </c>
    </row>
    <row r="841">
      <c r="C841">
        <f>[1]发票导入!C841&amp;""</f>
      </c>
      <c r="D841">
        <f>[1]发票导入!D841&amp;""</f>
      </c>
      <c r="O841">
        <f>[1]发票导入!O841&amp;""</f>
      </c>
      <c r="T841">
        <f>[1]发票导入!T841</f>
      </c>
      <c r="U841">
        <f>[1]发票导入!U841&amp;""</f>
      </c>
      <c r="V841">
        <f>[1]发票导入!V841&amp;""</f>
      </c>
      <c r="W841">
        <f>[1]发票导入!W841&amp;""</f>
      </c>
      <c r="Y841">
        <f>[1]发票导入!Y841&amp;""</f>
      </c>
      <c r="AA841">
        <f>[1]发票导入!AA841&amp;""</f>
      </c>
      <c r="AB841">
        <f>[1]发票导入!AB841</f>
        <v>0</v>
      </c>
      <c r="AC841">
        <f>[1]发票导入!AC841</f>
        <v>0</v>
      </c>
      <c r="AE841" s="22">
        <f t="shared" si="0"/>
      </c>
      <c r="AI841">
        <f>[1]发票导入!AI841&amp;""</f>
      </c>
      <c r="AJ841">
        <f>[1]发票导入!AJ841&amp;""</f>
      </c>
      <c r="AK841">
        <f>[1]发票导入!AK841</f>
        <v>0</v>
      </c>
      <c r="AL841">
        <f>[1]发票导入!AL841</f>
        <v>0</v>
      </c>
      <c r="AM841">
        <f>[1]发票导入!AM841</f>
        <v>0</v>
      </c>
      <c r="AN841" s="22">
        <f t="shared" si="1"/>
        <v>0</v>
      </c>
      <c r="AO841" s="22">
        <f t="shared" si="2"/>
        <v>0</v>
      </c>
    </row>
    <row r="842">
      <c r="C842">
        <f>[1]发票导入!C842&amp;""</f>
      </c>
      <c r="D842">
        <f>[1]发票导入!D842&amp;""</f>
      </c>
      <c r="O842">
        <f>[1]发票导入!O842&amp;""</f>
      </c>
      <c r="T842">
        <f>[1]发票导入!T842</f>
      </c>
      <c r="U842">
        <f>[1]发票导入!U842&amp;""</f>
      </c>
      <c r="V842">
        <f>[1]发票导入!V842&amp;""</f>
      </c>
      <c r="W842">
        <f>[1]发票导入!W842&amp;""</f>
      </c>
      <c r="Y842">
        <f>[1]发票导入!Y842&amp;""</f>
      </c>
      <c r="AA842">
        <f>[1]发票导入!AA842&amp;""</f>
      </c>
      <c r="AB842">
        <f>[1]发票导入!AB842</f>
        <v>0</v>
      </c>
      <c r="AC842">
        <f>[1]发票导入!AC842</f>
        <v>0</v>
      </c>
      <c r="AE842" s="22">
        <f t="shared" si="0"/>
      </c>
      <c r="AI842">
        <f>[1]发票导入!AI842&amp;""</f>
      </c>
      <c r="AJ842">
        <f>[1]发票导入!AJ842&amp;""</f>
      </c>
      <c r="AK842">
        <f>[1]发票导入!AK842</f>
        <v>0</v>
      </c>
      <c r="AL842">
        <f>[1]发票导入!AL842</f>
        <v>0</v>
      </c>
      <c r="AM842">
        <f>[1]发票导入!AM842</f>
        <v>0</v>
      </c>
      <c r="AN842" s="22">
        <f t="shared" si="1"/>
        <v>0</v>
      </c>
      <c r="AO842" s="22">
        <f t="shared" si="2"/>
        <v>0</v>
      </c>
    </row>
    <row r="843">
      <c r="C843">
        <f>[1]发票导入!C843&amp;""</f>
      </c>
      <c r="D843">
        <f>[1]发票导入!D843&amp;""</f>
      </c>
      <c r="O843">
        <f>[1]发票导入!O843&amp;""</f>
      </c>
      <c r="T843">
        <f>[1]发票导入!T843</f>
      </c>
      <c r="U843">
        <f>[1]发票导入!U843&amp;""</f>
      </c>
      <c r="V843">
        <f>[1]发票导入!V843&amp;""</f>
      </c>
      <c r="W843">
        <f>[1]发票导入!W843&amp;""</f>
      </c>
      <c r="Y843">
        <f>[1]发票导入!Y843&amp;""</f>
      </c>
      <c r="AA843">
        <f>[1]发票导入!AA843&amp;""</f>
      </c>
      <c r="AB843">
        <f>[1]发票导入!AB843</f>
        <v>0</v>
      </c>
      <c r="AC843">
        <f>[1]发票导入!AC843</f>
        <v>0</v>
      </c>
      <c r="AE843" s="22">
        <f t="shared" si="0"/>
      </c>
      <c r="AI843">
        <f>[1]发票导入!AI843&amp;""</f>
      </c>
      <c r="AJ843">
        <f>[1]发票导入!AJ843&amp;""</f>
      </c>
      <c r="AK843">
        <f>[1]发票导入!AK843</f>
        <v>0</v>
      </c>
      <c r="AL843">
        <f>[1]发票导入!AL843</f>
        <v>0</v>
      </c>
      <c r="AM843">
        <f>[1]发票导入!AM843</f>
        <v>0</v>
      </c>
      <c r="AN843" s="22">
        <f t="shared" si="1"/>
        <v>0</v>
      </c>
      <c r="AO843" s="22">
        <f t="shared" si="2"/>
        <v>0</v>
      </c>
    </row>
    <row r="844">
      <c r="C844">
        <f>[1]发票导入!C844&amp;""</f>
      </c>
      <c r="D844">
        <f>[1]发票导入!D844&amp;""</f>
      </c>
      <c r="O844">
        <f>[1]发票导入!O844&amp;""</f>
      </c>
      <c r="T844">
        <f>[1]发票导入!T844</f>
      </c>
      <c r="U844">
        <f>[1]发票导入!U844&amp;""</f>
      </c>
      <c r="V844">
        <f>[1]发票导入!V844&amp;""</f>
      </c>
      <c r="W844">
        <f>[1]发票导入!W844&amp;""</f>
      </c>
      <c r="Y844">
        <f>[1]发票导入!Y844&amp;""</f>
      </c>
      <c r="AA844">
        <f>[1]发票导入!AA844&amp;""</f>
      </c>
      <c r="AB844">
        <f>[1]发票导入!AB844</f>
        <v>0</v>
      </c>
      <c r="AC844">
        <f>[1]发票导入!AC844</f>
        <v>0</v>
      </c>
      <c r="AE844" s="22">
        <f t="shared" si="0"/>
      </c>
      <c r="AI844">
        <f>[1]发票导入!AI844&amp;""</f>
      </c>
      <c r="AJ844">
        <f>[1]发票导入!AJ844&amp;""</f>
      </c>
      <c r="AK844">
        <f>[1]发票导入!AK844</f>
        <v>0</v>
      </c>
      <c r="AL844">
        <f>[1]发票导入!AL844</f>
        <v>0</v>
      </c>
      <c r="AM844">
        <f>[1]发票导入!AM844</f>
        <v>0</v>
      </c>
      <c r="AN844" s="22">
        <f t="shared" si="1"/>
        <v>0</v>
      </c>
      <c r="AO844" s="22">
        <f t="shared" si="2"/>
        <v>0</v>
      </c>
    </row>
    <row r="845">
      <c r="C845">
        <f>[1]发票导入!C845&amp;""</f>
      </c>
      <c r="D845">
        <f>[1]发票导入!D845&amp;""</f>
      </c>
      <c r="O845">
        <f>[1]发票导入!O845&amp;""</f>
      </c>
      <c r="T845">
        <f>[1]发票导入!T845</f>
      </c>
      <c r="U845">
        <f>[1]发票导入!U845&amp;""</f>
      </c>
      <c r="V845">
        <f>[1]发票导入!V845&amp;""</f>
      </c>
      <c r="W845">
        <f>[1]发票导入!W845&amp;""</f>
      </c>
      <c r="Y845">
        <f>[1]发票导入!Y845&amp;""</f>
      </c>
      <c r="AA845">
        <f>[1]发票导入!AA845&amp;""</f>
      </c>
      <c r="AB845">
        <f>[1]发票导入!AB845</f>
        <v>0</v>
      </c>
      <c r="AC845">
        <f>[1]发票导入!AC845</f>
        <v>0</v>
      </c>
      <c r="AE845" s="22">
        <f t="shared" si="0"/>
      </c>
      <c r="AI845">
        <f>[1]发票导入!AI845&amp;""</f>
      </c>
      <c r="AJ845">
        <f>[1]发票导入!AJ845&amp;""</f>
      </c>
      <c r="AK845">
        <f>[1]发票导入!AK845</f>
        <v>0</v>
      </c>
      <c r="AL845">
        <f>[1]发票导入!AL845</f>
        <v>0</v>
      </c>
      <c r="AM845">
        <f>[1]发票导入!AM845</f>
        <v>0</v>
      </c>
      <c r="AN845" s="22">
        <f t="shared" si="1"/>
        <v>0</v>
      </c>
      <c r="AO845" s="22">
        <f t="shared" si="2"/>
        <v>0</v>
      </c>
    </row>
    <row r="846">
      <c r="C846">
        <f>[1]发票导入!C846&amp;""</f>
      </c>
      <c r="D846">
        <f>[1]发票导入!D846&amp;""</f>
      </c>
      <c r="O846">
        <f>[1]发票导入!O846&amp;""</f>
      </c>
      <c r="T846">
        <f>[1]发票导入!T846</f>
      </c>
      <c r="U846">
        <f>[1]发票导入!U846&amp;""</f>
      </c>
      <c r="V846">
        <f>[1]发票导入!V846&amp;""</f>
      </c>
      <c r="W846">
        <f>[1]发票导入!W846&amp;""</f>
      </c>
      <c r="Y846">
        <f>[1]发票导入!Y846&amp;""</f>
      </c>
      <c r="AA846">
        <f>[1]发票导入!AA846&amp;""</f>
      </c>
      <c r="AB846">
        <f>[1]发票导入!AB846</f>
        <v>0</v>
      </c>
      <c r="AC846">
        <f>[1]发票导入!AC846</f>
        <v>0</v>
      </c>
      <c r="AE846" s="22">
        <f t="shared" si="0"/>
      </c>
      <c r="AI846">
        <f>[1]发票导入!AI846&amp;""</f>
      </c>
      <c r="AJ846">
        <f>[1]发票导入!AJ846&amp;""</f>
      </c>
      <c r="AK846">
        <f>[1]发票导入!AK846</f>
        <v>0</v>
      </c>
      <c r="AL846">
        <f>[1]发票导入!AL846</f>
        <v>0</v>
      </c>
      <c r="AM846">
        <f>[1]发票导入!AM846</f>
        <v>0</v>
      </c>
      <c r="AN846" s="22">
        <f t="shared" si="1"/>
        <v>0</v>
      </c>
      <c r="AO846" s="22">
        <f t="shared" si="2"/>
        <v>0</v>
      </c>
    </row>
    <row r="847">
      <c r="C847">
        <f>[1]发票导入!C847&amp;""</f>
      </c>
      <c r="D847">
        <f>[1]发票导入!D847&amp;""</f>
      </c>
      <c r="O847">
        <f>[1]发票导入!O847&amp;""</f>
      </c>
      <c r="T847">
        <f>[1]发票导入!T847</f>
      </c>
      <c r="U847">
        <f>[1]发票导入!U847&amp;""</f>
      </c>
      <c r="V847">
        <f>[1]发票导入!V847&amp;""</f>
      </c>
      <c r="W847">
        <f>[1]发票导入!W847&amp;""</f>
      </c>
      <c r="Y847">
        <f>[1]发票导入!Y847&amp;""</f>
      </c>
      <c r="AA847">
        <f>[1]发票导入!AA847&amp;""</f>
      </c>
      <c r="AB847">
        <f>[1]发票导入!AB847</f>
        <v>0</v>
      </c>
      <c r="AC847">
        <f>[1]发票导入!AC847</f>
        <v>0</v>
      </c>
      <c r="AE847" s="22">
        <f t="shared" si="0"/>
      </c>
      <c r="AI847">
        <f>[1]发票导入!AI847&amp;""</f>
      </c>
      <c r="AJ847">
        <f>[1]发票导入!AJ847&amp;""</f>
      </c>
      <c r="AK847">
        <f>[1]发票导入!AK847</f>
        <v>0</v>
      </c>
      <c r="AL847">
        <f>[1]发票导入!AL847</f>
        <v>0</v>
      </c>
      <c r="AM847">
        <f>[1]发票导入!AM847</f>
        <v>0</v>
      </c>
      <c r="AN847" s="22">
        <f t="shared" si="1"/>
        <v>0</v>
      </c>
      <c r="AO847" s="22">
        <f t="shared" si="2"/>
        <v>0</v>
      </c>
    </row>
    <row r="848">
      <c r="C848">
        <f>[1]发票导入!C848&amp;""</f>
      </c>
      <c r="D848">
        <f>[1]发票导入!D848&amp;""</f>
      </c>
      <c r="O848">
        <f>[1]发票导入!O848&amp;""</f>
      </c>
      <c r="T848">
        <f>[1]发票导入!T848</f>
      </c>
      <c r="U848">
        <f>[1]发票导入!U848&amp;""</f>
      </c>
      <c r="V848">
        <f>[1]发票导入!V848&amp;""</f>
      </c>
      <c r="W848">
        <f>[1]发票导入!W848&amp;""</f>
      </c>
      <c r="Y848">
        <f>[1]发票导入!Y848&amp;""</f>
      </c>
      <c r="AA848">
        <f>[1]发票导入!AA848&amp;""</f>
      </c>
      <c r="AB848">
        <f>[1]发票导入!AB848</f>
        <v>0</v>
      </c>
      <c r="AC848">
        <f>[1]发票导入!AC848</f>
        <v>0</v>
      </c>
      <c r="AE848" s="22">
        <f t="shared" si="0"/>
      </c>
      <c r="AI848">
        <f>[1]发票导入!AI848&amp;""</f>
      </c>
      <c r="AJ848">
        <f>[1]发票导入!AJ848&amp;""</f>
      </c>
      <c r="AK848">
        <f>[1]发票导入!AK848</f>
        <v>0</v>
      </c>
      <c r="AL848">
        <f>[1]发票导入!AL848</f>
        <v>0</v>
      </c>
      <c r="AM848">
        <f>[1]发票导入!AM848</f>
        <v>0</v>
      </c>
      <c r="AN848" s="22">
        <f t="shared" si="1"/>
        <v>0</v>
      </c>
      <c r="AO848" s="22">
        <f t="shared" si="2"/>
        <v>0</v>
      </c>
    </row>
    <row r="849">
      <c r="C849">
        <f>[1]发票导入!C849&amp;""</f>
      </c>
      <c r="D849">
        <f>[1]发票导入!D849&amp;""</f>
      </c>
      <c r="O849">
        <f>[1]发票导入!O849&amp;""</f>
      </c>
      <c r="T849">
        <f>[1]发票导入!T849</f>
      </c>
      <c r="U849">
        <f>[1]发票导入!U849&amp;""</f>
      </c>
      <c r="V849">
        <f>[1]发票导入!V849&amp;""</f>
      </c>
      <c r="W849">
        <f>[1]发票导入!W849&amp;""</f>
      </c>
      <c r="Y849">
        <f>[1]发票导入!Y849&amp;""</f>
      </c>
      <c r="AA849">
        <f>[1]发票导入!AA849&amp;""</f>
      </c>
      <c r="AB849">
        <f>[1]发票导入!AB849</f>
        <v>0</v>
      </c>
      <c r="AC849">
        <f>[1]发票导入!AC849</f>
        <v>0</v>
      </c>
      <c r="AE849" s="22">
        <f t="shared" si="0"/>
      </c>
      <c r="AI849">
        <f>[1]发票导入!AI849&amp;""</f>
      </c>
      <c r="AJ849">
        <f>[1]发票导入!AJ849&amp;""</f>
      </c>
      <c r="AK849">
        <f>[1]发票导入!AK849</f>
        <v>0</v>
      </c>
      <c r="AL849">
        <f>[1]发票导入!AL849</f>
        <v>0</v>
      </c>
      <c r="AM849">
        <f>[1]发票导入!AM849</f>
        <v>0</v>
      </c>
      <c r="AN849" s="22">
        <f t="shared" si="1"/>
        <v>0</v>
      </c>
      <c r="AO849" s="22">
        <f t="shared" si="2"/>
        <v>0</v>
      </c>
    </row>
    <row r="850">
      <c r="C850">
        <f>[1]发票导入!C850&amp;""</f>
      </c>
      <c r="D850">
        <f>[1]发票导入!D850&amp;""</f>
      </c>
      <c r="O850">
        <f>[1]发票导入!O850&amp;""</f>
      </c>
      <c r="T850">
        <f>[1]发票导入!T850</f>
      </c>
      <c r="U850">
        <f>[1]发票导入!U850&amp;""</f>
      </c>
      <c r="V850">
        <f>[1]发票导入!V850&amp;""</f>
      </c>
      <c r="W850">
        <f>[1]发票导入!W850&amp;""</f>
      </c>
      <c r="Y850">
        <f>[1]发票导入!Y850&amp;""</f>
      </c>
      <c r="AA850">
        <f>[1]发票导入!AA850&amp;""</f>
      </c>
      <c r="AB850">
        <f>[1]发票导入!AB850</f>
        <v>0</v>
      </c>
      <c r="AC850">
        <f>[1]发票导入!AC850</f>
        <v>0</v>
      </c>
      <c r="AE850" s="22">
        <f t="shared" si="0"/>
      </c>
      <c r="AI850">
        <f>[1]发票导入!AI850&amp;""</f>
      </c>
      <c r="AJ850">
        <f>[1]发票导入!AJ850&amp;""</f>
      </c>
      <c r="AK850">
        <f>[1]发票导入!AK850</f>
        <v>0</v>
      </c>
      <c r="AL850">
        <f>[1]发票导入!AL850</f>
        <v>0</v>
      </c>
      <c r="AM850">
        <f>[1]发票导入!AM850</f>
        <v>0</v>
      </c>
      <c r="AN850" s="22">
        <f t="shared" si="1"/>
        <v>0</v>
      </c>
      <c r="AO850" s="22">
        <f t="shared" si="2"/>
        <v>0</v>
      </c>
    </row>
    <row r="851">
      <c r="C851">
        <f>[1]发票导入!C851&amp;""</f>
      </c>
      <c r="D851">
        <f>[1]发票导入!D851&amp;""</f>
      </c>
      <c r="O851">
        <f>[1]发票导入!O851&amp;""</f>
      </c>
      <c r="T851">
        <f>[1]发票导入!T851</f>
      </c>
      <c r="U851">
        <f>[1]发票导入!U851&amp;""</f>
      </c>
      <c r="V851">
        <f>[1]发票导入!V851&amp;""</f>
      </c>
      <c r="W851">
        <f>[1]发票导入!W851&amp;""</f>
      </c>
      <c r="Y851">
        <f>[1]发票导入!Y851&amp;""</f>
      </c>
      <c r="AA851">
        <f>[1]发票导入!AA851&amp;""</f>
      </c>
      <c r="AB851">
        <f>[1]发票导入!AB851</f>
        <v>0</v>
      </c>
      <c r="AC851">
        <f>[1]发票导入!AC851</f>
        <v>0</v>
      </c>
      <c r="AE851" s="22">
        <f t="shared" si="0"/>
      </c>
      <c r="AI851">
        <f>[1]发票导入!AI851&amp;""</f>
      </c>
      <c r="AJ851">
        <f>[1]发票导入!AJ851&amp;""</f>
      </c>
      <c r="AK851">
        <f>[1]发票导入!AK851</f>
        <v>0</v>
      </c>
      <c r="AL851">
        <f>[1]发票导入!AL851</f>
        <v>0</v>
      </c>
      <c r="AM851">
        <f>[1]发票导入!AM851</f>
        <v>0</v>
      </c>
      <c r="AN851" s="22">
        <f t="shared" si="1"/>
        <v>0</v>
      </c>
      <c r="AO851" s="22">
        <f t="shared" si="2"/>
        <v>0</v>
      </c>
    </row>
    <row r="852">
      <c r="C852">
        <f>[1]发票导入!C852&amp;""</f>
      </c>
      <c r="D852">
        <f>[1]发票导入!D852&amp;""</f>
      </c>
      <c r="O852">
        <f>[1]发票导入!O852&amp;""</f>
      </c>
      <c r="T852">
        <f>[1]发票导入!T852</f>
      </c>
      <c r="U852">
        <f>[1]发票导入!U852&amp;""</f>
      </c>
      <c r="V852">
        <f>[1]发票导入!V852&amp;""</f>
      </c>
      <c r="W852">
        <f>[1]发票导入!W852&amp;""</f>
      </c>
      <c r="Y852">
        <f>[1]发票导入!Y852&amp;""</f>
      </c>
      <c r="AA852">
        <f>[1]发票导入!AA852&amp;""</f>
      </c>
      <c r="AB852">
        <f>[1]发票导入!AB852</f>
        <v>0</v>
      </c>
      <c r="AC852">
        <f>[1]发票导入!AC852</f>
        <v>0</v>
      </c>
      <c r="AE852" s="22">
        <f t="shared" si="0"/>
      </c>
      <c r="AI852">
        <f>[1]发票导入!AI852&amp;""</f>
      </c>
      <c r="AJ852">
        <f>[1]发票导入!AJ852&amp;""</f>
      </c>
      <c r="AK852">
        <f>[1]发票导入!AK852</f>
        <v>0</v>
      </c>
      <c r="AL852">
        <f>[1]发票导入!AL852</f>
        <v>0</v>
      </c>
      <c r="AM852">
        <f>[1]发票导入!AM852</f>
        <v>0</v>
      </c>
      <c r="AN852" s="22">
        <f t="shared" si="1"/>
        <v>0</v>
      </c>
      <c r="AO852" s="22">
        <f t="shared" si="2"/>
        <v>0</v>
      </c>
    </row>
    <row r="853">
      <c r="C853">
        <f>[1]发票导入!C853&amp;""</f>
      </c>
      <c r="D853">
        <f>[1]发票导入!D853&amp;""</f>
      </c>
      <c r="O853">
        <f>[1]发票导入!O853&amp;""</f>
      </c>
      <c r="T853">
        <f>[1]发票导入!T853</f>
      </c>
      <c r="U853">
        <f>[1]发票导入!U853&amp;""</f>
      </c>
      <c r="V853">
        <f>[1]发票导入!V853&amp;""</f>
      </c>
      <c r="W853">
        <f>[1]发票导入!W853&amp;""</f>
      </c>
      <c r="Y853">
        <f>[1]发票导入!Y853&amp;""</f>
      </c>
      <c r="AA853">
        <f>[1]发票导入!AA853&amp;""</f>
      </c>
      <c r="AB853">
        <f>[1]发票导入!AB853</f>
        <v>0</v>
      </c>
      <c r="AC853">
        <f>[1]发票导入!AC853</f>
        <v>0</v>
      </c>
      <c r="AE853" s="22">
        <f t="shared" si="0"/>
      </c>
      <c r="AI853">
        <f>[1]发票导入!AI853&amp;""</f>
      </c>
      <c r="AJ853">
        <f>[1]发票导入!AJ853&amp;""</f>
      </c>
      <c r="AK853">
        <f>[1]发票导入!AK853</f>
        <v>0</v>
      </c>
      <c r="AL853">
        <f>[1]发票导入!AL853</f>
        <v>0</v>
      </c>
      <c r="AM853">
        <f>[1]发票导入!AM853</f>
        <v>0</v>
      </c>
      <c r="AN853" s="22">
        <f t="shared" si="1"/>
        <v>0</v>
      </c>
      <c r="AO853" s="22">
        <f t="shared" si="2"/>
        <v>0</v>
      </c>
    </row>
    <row r="854">
      <c r="C854">
        <f>[1]发票导入!C854&amp;""</f>
      </c>
      <c r="D854">
        <f>[1]发票导入!D854&amp;""</f>
      </c>
      <c r="O854">
        <f>[1]发票导入!O854&amp;""</f>
      </c>
      <c r="T854">
        <f>[1]发票导入!T854</f>
      </c>
      <c r="U854">
        <f>[1]发票导入!U854&amp;""</f>
      </c>
      <c r="V854">
        <f>[1]发票导入!V854&amp;""</f>
      </c>
      <c r="W854">
        <f>[1]发票导入!W854&amp;""</f>
      </c>
      <c r="Y854">
        <f>[1]发票导入!Y854&amp;""</f>
      </c>
      <c r="AA854">
        <f>[1]发票导入!AA854&amp;""</f>
      </c>
      <c r="AB854">
        <f>[1]发票导入!AB854</f>
        <v>0</v>
      </c>
      <c r="AC854">
        <f>[1]发票导入!AC854</f>
        <v>0</v>
      </c>
      <c r="AE854" s="22">
        <f t="shared" si="0"/>
      </c>
      <c r="AI854">
        <f>[1]发票导入!AI854&amp;""</f>
      </c>
      <c r="AJ854">
        <f>[1]发票导入!AJ854&amp;""</f>
      </c>
      <c r="AK854">
        <f>[1]发票导入!AK854</f>
        <v>0</v>
      </c>
      <c r="AL854">
        <f>[1]发票导入!AL854</f>
        <v>0</v>
      </c>
      <c r="AM854">
        <f>[1]发票导入!AM854</f>
        <v>0</v>
      </c>
      <c r="AN854" s="22">
        <f t="shared" si="1"/>
        <v>0</v>
      </c>
      <c r="AO854" s="22">
        <f t="shared" si="2"/>
        <v>0</v>
      </c>
    </row>
    <row r="855">
      <c r="C855">
        <f>[1]发票导入!C855&amp;""</f>
      </c>
      <c r="D855">
        <f>[1]发票导入!D855&amp;""</f>
      </c>
      <c r="O855">
        <f>[1]发票导入!O855&amp;""</f>
      </c>
      <c r="T855">
        <f>[1]发票导入!T855</f>
      </c>
      <c r="U855">
        <f>[1]发票导入!U855&amp;""</f>
      </c>
      <c r="V855">
        <f>[1]发票导入!V855&amp;""</f>
      </c>
      <c r="W855">
        <f>[1]发票导入!W855&amp;""</f>
      </c>
      <c r="Y855">
        <f>[1]发票导入!Y855&amp;""</f>
      </c>
      <c r="AA855">
        <f>[1]发票导入!AA855&amp;""</f>
      </c>
      <c r="AB855">
        <f>[1]发票导入!AB855</f>
        <v>0</v>
      </c>
      <c r="AC855">
        <f>[1]发票导入!AC855</f>
        <v>0</v>
      </c>
      <c r="AE855" s="22">
        <f t="shared" si="0"/>
      </c>
      <c r="AI855">
        <f>[1]发票导入!AI855&amp;""</f>
      </c>
      <c r="AJ855">
        <f>[1]发票导入!AJ855&amp;""</f>
      </c>
      <c r="AK855">
        <f>[1]发票导入!AK855</f>
        <v>0</v>
      </c>
      <c r="AL855">
        <f>[1]发票导入!AL855</f>
        <v>0</v>
      </c>
      <c r="AM855">
        <f>[1]发票导入!AM855</f>
        <v>0</v>
      </c>
      <c r="AN855" s="22">
        <f t="shared" si="1"/>
        <v>0</v>
      </c>
      <c r="AO855" s="22">
        <f t="shared" si="2"/>
        <v>0</v>
      </c>
    </row>
    <row r="856">
      <c r="C856">
        <f>[1]发票导入!C856&amp;""</f>
      </c>
      <c r="D856">
        <f>[1]发票导入!D856&amp;""</f>
      </c>
      <c r="O856">
        <f>[1]发票导入!O856&amp;""</f>
      </c>
      <c r="T856">
        <f>[1]发票导入!T856</f>
      </c>
      <c r="U856">
        <f>[1]发票导入!U856&amp;""</f>
      </c>
      <c r="V856">
        <f>[1]发票导入!V856&amp;""</f>
      </c>
      <c r="W856">
        <f>[1]发票导入!W856&amp;""</f>
      </c>
      <c r="Y856">
        <f>[1]发票导入!Y856&amp;""</f>
      </c>
      <c r="AA856">
        <f>[1]发票导入!AA856&amp;""</f>
      </c>
      <c r="AB856">
        <f>[1]发票导入!AB856</f>
        <v>0</v>
      </c>
      <c r="AC856">
        <f>[1]发票导入!AC856</f>
        <v>0</v>
      </c>
      <c r="AE856" s="22">
        <f t="shared" si="0"/>
      </c>
      <c r="AI856">
        <f>[1]发票导入!AI856&amp;""</f>
      </c>
      <c r="AJ856">
        <f>[1]发票导入!AJ856&amp;""</f>
      </c>
      <c r="AK856">
        <f>[1]发票导入!AK856</f>
        <v>0</v>
      </c>
      <c r="AL856">
        <f>[1]发票导入!AL856</f>
        <v>0</v>
      </c>
      <c r="AM856">
        <f>[1]发票导入!AM856</f>
        <v>0</v>
      </c>
      <c r="AN856" s="22">
        <f t="shared" si="1"/>
        <v>0</v>
      </c>
      <c r="AO856" s="22">
        <f t="shared" si="2"/>
        <v>0</v>
      </c>
    </row>
    <row r="857">
      <c r="C857">
        <f>[1]发票导入!C857&amp;""</f>
      </c>
      <c r="D857">
        <f>[1]发票导入!D857&amp;""</f>
      </c>
      <c r="O857">
        <f>[1]发票导入!O857&amp;""</f>
      </c>
      <c r="T857">
        <f>[1]发票导入!T857</f>
      </c>
      <c r="U857">
        <f>[1]发票导入!U857&amp;""</f>
      </c>
      <c r="V857">
        <f>[1]发票导入!V857&amp;""</f>
      </c>
      <c r="W857">
        <f>[1]发票导入!W857&amp;""</f>
      </c>
      <c r="Y857">
        <f>[1]发票导入!Y857&amp;""</f>
      </c>
      <c r="AA857">
        <f>[1]发票导入!AA857&amp;""</f>
      </c>
      <c r="AB857">
        <f>[1]发票导入!AB857</f>
        <v>0</v>
      </c>
      <c r="AC857">
        <f>[1]发票导入!AC857</f>
        <v>0</v>
      </c>
      <c r="AE857" s="22">
        <f t="shared" si="0"/>
      </c>
      <c r="AI857">
        <f>[1]发票导入!AI857&amp;""</f>
      </c>
      <c r="AJ857">
        <f>[1]发票导入!AJ857&amp;""</f>
      </c>
      <c r="AK857">
        <f>[1]发票导入!AK857</f>
        <v>0</v>
      </c>
      <c r="AL857">
        <f>[1]发票导入!AL857</f>
        <v>0</v>
      </c>
      <c r="AM857">
        <f>[1]发票导入!AM857</f>
        <v>0</v>
      </c>
      <c r="AN857" s="22">
        <f t="shared" si="1"/>
        <v>0</v>
      </c>
      <c r="AO857" s="22">
        <f t="shared" si="2"/>
        <v>0</v>
      </c>
    </row>
    <row r="858">
      <c r="C858">
        <f>[1]发票导入!C858&amp;""</f>
      </c>
      <c r="D858">
        <f>[1]发票导入!D858&amp;""</f>
      </c>
      <c r="O858">
        <f>[1]发票导入!O858&amp;""</f>
      </c>
      <c r="T858">
        <f>[1]发票导入!T858</f>
      </c>
      <c r="U858">
        <f>[1]发票导入!U858&amp;""</f>
      </c>
      <c r="V858">
        <f>[1]发票导入!V858&amp;""</f>
      </c>
      <c r="W858">
        <f>[1]发票导入!W858&amp;""</f>
      </c>
      <c r="Y858">
        <f>[1]发票导入!Y858&amp;""</f>
      </c>
      <c r="AA858">
        <f>[1]发票导入!AA858&amp;""</f>
      </c>
      <c r="AB858">
        <f>[1]发票导入!AB858</f>
        <v>0</v>
      </c>
      <c r="AC858">
        <f>[1]发票导入!AC858</f>
        <v>0</v>
      </c>
      <c r="AE858" s="22">
        <f t="shared" si="0"/>
      </c>
      <c r="AI858">
        <f>[1]发票导入!AI858&amp;""</f>
      </c>
      <c r="AJ858">
        <f>[1]发票导入!AJ858&amp;""</f>
      </c>
      <c r="AK858">
        <f>[1]发票导入!AK858</f>
        <v>0</v>
      </c>
      <c r="AL858">
        <f>[1]发票导入!AL858</f>
        <v>0</v>
      </c>
      <c r="AM858">
        <f>[1]发票导入!AM858</f>
        <v>0</v>
      </c>
      <c r="AN858" s="22">
        <f t="shared" si="1"/>
        <v>0</v>
      </c>
      <c r="AO858" s="22">
        <f t="shared" si="2"/>
        <v>0</v>
      </c>
    </row>
    <row r="859">
      <c r="C859">
        <f>[1]发票导入!C859&amp;""</f>
      </c>
      <c r="D859">
        <f>[1]发票导入!D859&amp;""</f>
      </c>
      <c r="O859">
        <f>[1]发票导入!O859&amp;""</f>
      </c>
      <c r="T859">
        <f>[1]发票导入!T859</f>
      </c>
      <c r="U859">
        <f>[1]发票导入!U859&amp;""</f>
      </c>
      <c r="V859">
        <f>[1]发票导入!V859&amp;""</f>
      </c>
      <c r="W859">
        <f>[1]发票导入!W859&amp;""</f>
      </c>
      <c r="Y859">
        <f>[1]发票导入!Y859&amp;""</f>
      </c>
      <c r="AA859">
        <f>[1]发票导入!AA859&amp;""</f>
      </c>
      <c r="AB859">
        <f>[1]发票导入!AB859</f>
        <v>0</v>
      </c>
      <c r="AC859">
        <f>[1]发票导入!AC859</f>
        <v>0</v>
      </c>
      <c r="AE859" s="22">
        <f t="shared" si="0"/>
      </c>
      <c r="AI859">
        <f>[1]发票导入!AI859&amp;""</f>
      </c>
      <c r="AJ859">
        <f>[1]发票导入!AJ859&amp;""</f>
      </c>
      <c r="AK859">
        <f>[1]发票导入!AK859</f>
        <v>0</v>
      </c>
      <c r="AL859">
        <f>[1]发票导入!AL859</f>
        <v>0</v>
      </c>
      <c r="AM859">
        <f>[1]发票导入!AM859</f>
        <v>0</v>
      </c>
      <c r="AN859" s="22">
        <f t="shared" si="1"/>
        <v>0</v>
      </c>
      <c r="AO859" s="22">
        <f t="shared" si="2"/>
        <v>0</v>
      </c>
    </row>
    <row r="860">
      <c r="C860">
        <f>[1]发票导入!C860&amp;""</f>
      </c>
      <c r="D860">
        <f>[1]发票导入!D860&amp;""</f>
      </c>
      <c r="O860">
        <f>[1]发票导入!O860&amp;""</f>
      </c>
      <c r="T860">
        <f>[1]发票导入!T860</f>
      </c>
      <c r="U860">
        <f>[1]发票导入!U860&amp;""</f>
      </c>
      <c r="V860">
        <f>[1]发票导入!V860&amp;""</f>
      </c>
      <c r="W860">
        <f>[1]发票导入!W860&amp;""</f>
      </c>
      <c r="Y860">
        <f>[1]发票导入!Y860&amp;""</f>
      </c>
      <c r="AA860">
        <f>[1]发票导入!AA860&amp;""</f>
      </c>
      <c r="AB860">
        <f>[1]发票导入!AB860</f>
        <v>0</v>
      </c>
      <c r="AC860">
        <f>[1]发票导入!AC860</f>
        <v>0</v>
      </c>
      <c r="AE860" s="22">
        <f t="shared" si="0"/>
      </c>
      <c r="AI860">
        <f>[1]发票导入!AI860&amp;""</f>
      </c>
      <c r="AJ860">
        <f>[1]发票导入!AJ860&amp;""</f>
      </c>
      <c r="AK860">
        <f>[1]发票导入!AK860</f>
        <v>0</v>
      </c>
      <c r="AL860">
        <f>[1]发票导入!AL860</f>
        <v>0</v>
      </c>
      <c r="AM860">
        <f>[1]发票导入!AM860</f>
        <v>0</v>
      </c>
      <c r="AN860" s="22">
        <f t="shared" si="1"/>
        <v>0</v>
      </c>
      <c r="AO860" s="22">
        <f t="shared" si="2"/>
        <v>0</v>
      </c>
    </row>
    <row r="861">
      <c r="C861">
        <f>[1]发票导入!C861&amp;""</f>
      </c>
      <c r="D861">
        <f>[1]发票导入!D861&amp;""</f>
      </c>
      <c r="O861">
        <f>[1]发票导入!O861&amp;""</f>
      </c>
      <c r="T861">
        <f>[1]发票导入!T861</f>
      </c>
      <c r="U861">
        <f>[1]发票导入!U861&amp;""</f>
      </c>
      <c r="V861">
        <f>[1]发票导入!V861&amp;""</f>
      </c>
      <c r="W861">
        <f>[1]发票导入!W861&amp;""</f>
      </c>
      <c r="Y861">
        <f>[1]发票导入!Y861&amp;""</f>
      </c>
      <c r="AA861">
        <f>[1]发票导入!AA861&amp;""</f>
      </c>
      <c r="AB861">
        <f>[1]发票导入!AB861</f>
        <v>0</v>
      </c>
      <c r="AC861">
        <f>[1]发票导入!AC861</f>
        <v>0</v>
      </c>
      <c r="AE861" s="22">
        <f t="shared" si="0"/>
      </c>
      <c r="AI861">
        <f>[1]发票导入!AI861&amp;""</f>
      </c>
      <c r="AJ861">
        <f>[1]发票导入!AJ861&amp;""</f>
      </c>
      <c r="AK861">
        <f>[1]发票导入!AK861</f>
        <v>0</v>
      </c>
      <c r="AL861">
        <f>[1]发票导入!AL861</f>
        <v>0</v>
      </c>
      <c r="AM861">
        <f>[1]发票导入!AM861</f>
        <v>0</v>
      </c>
      <c r="AN861" s="22">
        <f t="shared" si="1"/>
        <v>0</v>
      </c>
      <c r="AO861" s="22">
        <f t="shared" si="2"/>
        <v>0</v>
      </c>
    </row>
    <row r="862">
      <c r="C862">
        <f>[1]发票导入!C862&amp;""</f>
      </c>
      <c r="D862">
        <f>[1]发票导入!D862&amp;""</f>
      </c>
      <c r="O862">
        <f>[1]发票导入!O862&amp;""</f>
      </c>
      <c r="T862">
        <f>[1]发票导入!T862</f>
      </c>
      <c r="U862">
        <f>[1]发票导入!U862&amp;""</f>
      </c>
      <c r="V862">
        <f>[1]发票导入!V862&amp;""</f>
      </c>
      <c r="W862">
        <f>[1]发票导入!W862&amp;""</f>
      </c>
      <c r="Y862">
        <f>[1]发票导入!Y862&amp;""</f>
      </c>
      <c r="AA862">
        <f>[1]发票导入!AA862&amp;""</f>
      </c>
      <c r="AB862">
        <f>[1]发票导入!AB862</f>
        <v>0</v>
      </c>
      <c r="AC862">
        <f>[1]发票导入!AC862</f>
        <v>0</v>
      </c>
      <c r="AE862" s="22">
        <f t="shared" si="0"/>
      </c>
      <c r="AI862">
        <f>[1]发票导入!AI862&amp;""</f>
      </c>
      <c r="AJ862">
        <f>[1]发票导入!AJ862&amp;""</f>
      </c>
      <c r="AK862">
        <f>[1]发票导入!AK862</f>
        <v>0</v>
      </c>
      <c r="AL862">
        <f>[1]发票导入!AL862</f>
        <v>0</v>
      </c>
      <c r="AM862">
        <f>[1]发票导入!AM862</f>
        <v>0</v>
      </c>
      <c r="AN862" s="22">
        <f t="shared" si="1"/>
        <v>0</v>
      </c>
      <c r="AO862" s="22">
        <f t="shared" si="2"/>
        <v>0</v>
      </c>
    </row>
    <row r="863">
      <c r="C863">
        <f>[1]发票导入!C863&amp;""</f>
      </c>
      <c r="D863">
        <f>[1]发票导入!D863&amp;""</f>
      </c>
      <c r="O863">
        <f>[1]发票导入!O863&amp;""</f>
      </c>
      <c r="T863">
        <f>[1]发票导入!T863</f>
      </c>
      <c r="U863">
        <f>[1]发票导入!U863&amp;""</f>
      </c>
      <c r="V863">
        <f>[1]发票导入!V863&amp;""</f>
      </c>
      <c r="W863">
        <f>[1]发票导入!W863&amp;""</f>
      </c>
      <c r="Y863">
        <f>[1]发票导入!Y863&amp;""</f>
      </c>
      <c r="AA863">
        <f>[1]发票导入!AA863&amp;""</f>
      </c>
      <c r="AB863">
        <f>[1]发票导入!AB863</f>
        <v>0</v>
      </c>
      <c r="AC863">
        <f>[1]发票导入!AC863</f>
        <v>0</v>
      </c>
      <c r="AE863" s="22">
        <f t="shared" si="0"/>
      </c>
      <c r="AI863">
        <f>[1]发票导入!AI863&amp;""</f>
      </c>
      <c r="AJ863">
        <f>[1]发票导入!AJ863&amp;""</f>
      </c>
      <c r="AK863">
        <f>[1]发票导入!AK863</f>
        <v>0</v>
      </c>
      <c r="AL863">
        <f>[1]发票导入!AL863</f>
        <v>0</v>
      </c>
      <c r="AM863">
        <f>[1]发票导入!AM863</f>
        <v>0</v>
      </c>
      <c r="AN863" s="22">
        <f t="shared" si="1"/>
        <v>0</v>
      </c>
      <c r="AO863" s="22">
        <f t="shared" si="2"/>
        <v>0</v>
      </c>
    </row>
    <row r="864">
      <c r="C864">
        <f>[1]发票导入!C864&amp;""</f>
      </c>
      <c r="D864">
        <f>[1]发票导入!D864&amp;""</f>
      </c>
      <c r="O864">
        <f>[1]发票导入!O864&amp;""</f>
      </c>
      <c r="T864">
        <f>[1]发票导入!T864</f>
      </c>
      <c r="U864">
        <f>[1]发票导入!U864&amp;""</f>
      </c>
      <c r="V864">
        <f>[1]发票导入!V864&amp;""</f>
      </c>
      <c r="W864">
        <f>[1]发票导入!W864&amp;""</f>
      </c>
      <c r="Y864">
        <f>[1]发票导入!Y864&amp;""</f>
      </c>
      <c r="AA864">
        <f>[1]发票导入!AA864&amp;""</f>
      </c>
      <c r="AB864">
        <f>[1]发票导入!AB864</f>
        <v>0</v>
      </c>
      <c r="AC864">
        <f>[1]发票导入!AC864</f>
        <v>0</v>
      </c>
      <c r="AE864" s="22">
        <f t="shared" si="0"/>
      </c>
      <c r="AI864">
        <f>[1]发票导入!AI864&amp;""</f>
      </c>
      <c r="AJ864">
        <f>[1]发票导入!AJ864&amp;""</f>
      </c>
      <c r="AK864">
        <f>[1]发票导入!AK864</f>
        <v>0</v>
      </c>
      <c r="AL864">
        <f>[1]发票导入!AL864</f>
        <v>0</v>
      </c>
      <c r="AM864">
        <f>[1]发票导入!AM864</f>
        <v>0</v>
      </c>
      <c r="AN864" s="22">
        <f t="shared" si="1"/>
        <v>0</v>
      </c>
      <c r="AO864" s="22">
        <f t="shared" si="2"/>
        <v>0</v>
      </c>
    </row>
    <row r="865">
      <c r="C865">
        <f>[1]发票导入!C865&amp;""</f>
      </c>
      <c r="D865">
        <f>[1]发票导入!D865&amp;""</f>
      </c>
      <c r="O865">
        <f>[1]发票导入!O865&amp;""</f>
      </c>
      <c r="T865">
        <f>[1]发票导入!T865</f>
      </c>
      <c r="U865">
        <f>[1]发票导入!U865&amp;""</f>
      </c>
      <c r="V865">
        <f>[1]发票导入!V865&amp;""</f>
      </c>
      <c r="W865">
        <f>[1]发票导入!W865&amp;""</f>
      </c>
      <c r="Y865">
        <f>[1]发票导入!Y865&amp;""</f>
      </c>
      <c r="AA865">
        <f>[1]发票导入!AA865&amp;""</f>
      </c>
      <c r="AB865">
        <f>[1]发票导入!AB865</f>
        <v>0</v>
      </c>
      <c r="AC865">
        <f>[1]发票导入!AC865</f>
        <v>0</v>
      </c>
      <c r="AE865" s="22">
        <f t="shared" si="0"/>
      </c>
      <c r="AI865">
        <f>[1]发票导入!AI865&amp;""</f>
      </c>
      <c r="AJ865">
        <f>[1]发票导入!AJ865&amp;""</f>
      </c>
      <c r="AK865">
        <f>[1]发票导入!AK865</f>
        <v>0</v>
      </c>
      <c r="AL865">
        <f>[1]发票导入!AL865</f>
        <v>0</v>
      </c>
      <c r="AM865">
        <f>[1]发票导入!AM865</f>
        <v>0</v>
      </c>
      <c r="AN865" s="22">
        <f t="shared" si="1"/>
        <v>0</v>
      </c>
      <c r="AO865" s="22">
        <f t="shared" si="2"/>
        <v>0</v>
      </c>
    </row>
    <row r="866">
      <c r="C866">
        <f>[1]发票导入!C866&amp;""</f>
      </c>
      <c r="D866">
        <f>[1]发票导入!D866&amp;""</f>
      </c>
      <c r="O866">
        <f>[1]发票导入!O866&amp;""</f>
      </c>
      <c r="T866">
        <f>[1]发票导入!T866</f>
      </c>
      <c r="U866">
        <f>[1]发票导入!U866&amp;""</f>
      </c>
      <c r="V866">
        <f>[1]发票导入!V866&amp;""</f>
      </c>
      <c r="W866">
        <f>[1]发票导入!W866&amp;""</f>
      </c>
      <c r="Y866">
        <f>[1]发票导入!Y866&amp;""</f>
      </c>
      <c r="AA866">
        <f>[1]发票导入!AA866&amp;""</f>
      </c>
      <c r="AB866">
        <f>[1]发票导入!AB866</f>
        <v>0</v>
      </c>
      <c r="AC866">
        <f>[1]发票导入!AC866</f>
        <v>0</v>
      </c>
      <c r="AE866" s="22">
        <f t="shared" si="0"/>
      </c>
      <c r="AI866">
        <f>[1]发票导入!AI866&amp;""</f>
      </c>
      <c r="AJ866">
        <f>[1]发票导入!AJ866&amp;""</f>
      </c>
      <c r="AK866">
        <f>[1]发票导入!AK866</f>
        <v>0</v>
      </c>
      <c r="AL866">
        <f>[1]发票导入!AL866</f>
        <v>0</v>
      </c>
      <c r="AM866">
        <f>[1]发票导入!AM866</f>
        <v>0</v>
      </c>
      <c r="AN866" s="22">
        <f t="shared" si="1"/>
        <v>0</v>
      </c>
      <c r="AO866" s="22">
        <f t="shared" si="2"/>
        <v>0</v>
      </c>
    </row>
    <row r="867">
      <c r="C867">
        <f>[1]发票导入!C867&amp;""</f>
      </c>
      <c r="D867">
        <f>[1]发票导入!D867&amp;""</f>
      </c>
      <c r="O867">
        <f>[1]发票导入!O867&amp;""</f>
      </c>
      <c r="T867">
        <f>[1]发票导入!T867</f>
      </c>
      <c r="U867">
        <f>[1]发票导入!U867&amp;""</f>
      </c>
      <c r="V867">
        <f>[1]发票导入!V867&amp;""</f>
      </c>
      <c r="W867">
        <f>[1]发票导入!W867&amp;""</f>
      </c>
      <c r="Y867">
        <f>[1]发票导入!Y867&amp;""</f>
      </c>
      <c r="AA867">
        <f>[1]发票导入!AA867&amp;""</f>
      </c>
      <c r="AB867">
        <f>[1]发票导入!AB867</f>
        <v>0</v>
      </c>
      <c r="AC867">
        <f>[1]发票导入!AC867</f>
        <v>0</v>
      </c>
      <c r="AE867" s="22">
        <f t="shared" si="0"/>
      </c>
      <c r="AI867">
        <f>[1]发票导入!AI867&amp;""</f>
      </c>
      <c r="AJ867">
        <f>[1]发票导入!AJ867&amp;""</f>
      </c>
      <c r="AK867">
        <f>[1]发票导入!AK867</f>
        <v>0</v>
      </c>
      <c r="AL867">
        <f>[1]发票导入!AL867</f>
        <v>0</v>
      </c>
      <c r="AM867">
        <f>[1]发票导入!AM867</f>
        <v>0</v>
      </c>
      <c r="AN867" s="22">
        <f t="shared" si="1"/>
        <v>0</v>
      </c>
      <c r="AO867" s="22">
        <f t="shared" si="2"/>
        <v>0</v>
      </c>
    </row>
    <row r="868">
      <c r="C868">
        <f>[1]发票导入!C868&amp;""</f>
      </c>
      <c r="D868">
        <f>[1]发票导入!D868&amp;""</f>
      </c>
      <c r="O868">
        <f>[1]发票导入!O868&amp;""</f>
      </c>
      <c r="T868">
        <f>[1]发票导入!T868</f>
      </c>
      <c r="U868">
        <f>[1]发票导入!U868&amp;""</f>
      </c>
      <c r="V868">
        <f>[1]发票导入!V868&amp;""</f>
      </c>
      <c r="W868">
        <f>[1]发票导入!W868&amp;""</f>
      </c>
      <c r="Y868">
        <f>[1]发票导入!Y868&amp;""</f>
      </c>
      <c r="AA868">
        <f>[1]发票导入!AA868&amp;""</f>
      </c>
      <c r="AB868">
        <f>[1]发票导入!AB868</f>
        <v>0</v>
      </c>
      <c r="AC868">
        <f>[1]发票导入!AC868</f>
        <v>0</v>
      </c>
      <c r="AE868" s="22">
        <f t="shared" si="0"/>
      </c>
      <c r="AI868">
        <f>[1]发票导入!AI868&amp;""</f>
      </c>
      <c r="AJ868">
        <f>[1]发票导入!AJ868&amp;""</f>
      </c>
      <c r="AK868">
        <f>[1]发票导入!AK868</f>
        <v>0</v>
      </c>
      <c r="AL868">
        <f>[1]发票导入!AL868</f>
        <v>0</v>
      </c>
      <c r="AM868">
        <f>[1]发票导入!AM868</f>
        <v>0</v>
      </c>
      <c r="AN868" s="22">
        <f t="shared" si="1"/>
        <v>0</v>
      </c>
      <c r="AO868" s="22">
        <f t="shared" si="2"/>
        <v>0</v>
      </c>
    </row>
    <row r="869">
      <c r="C869">
        <f>[1]发票导入!C869&amp;""</f>
      </c>
      <c r="D869">
        <f>[1]发票导入!D869&amp;""</f>
      </c>
      <c r="O869">
        <f>[1]发票导入!O869&amp;""</f>
      </c>
      <c r="T869">
        <f>[1]发票导入!T869</f>
      </c>
      <c r="U869">
        <f>[1]发票导入!U869&amp;""</f>
      </c>
      <c r="V869">
        <f>[1]发票导入!V869&amp;""</f>
      </c>
      <c r="W869">
        <f>[1]发票导入!W869&amp;""</f>
      </c>
      <c r="Y869">
        <f>[1]发票导入!Y869&amp;""</f>
      </c>
      <c r="AA869">
        <f>[1]发票导入!AA869&amp;""</f>
      </c>
      <c r="AB869">
        <f>[1]发票导入!AB869</f>
        <v>0</v>
      </c>
      <c r="AC869">
        <f>[1]发票导入!AC869</f>
        <v>0</v>
      </c>
      <c r="AE869" s="22">
        <f t="shared" si="0"/>
      </c>
      <c r="AI869">
        <f>[1]发票导入!AI869&amp;""</f>
      </c>
      <c r="AJ869">
        <f>[1]发票导入!AJ869&amp;""</f>
      </c>
      <c r="AK869">
        <f>[1]发票导入!AK869</f>
        <v>0</v>
      </c>
      <c r="AL869">
        <f>[1]发票导入!AL869</f>
        <v>0</v>
      </c>
      <c r="AM869">
        <f>[1]发票导入!AM869</f>
        <v>0</v>
      </c>
      <c r="AN869" s="22">
        <f t="shared" si="1"/>
        <v>0</v>
      </c>
      <c r="AO869" s="22">
        <f t="shared" si="2"/>
        <v>0</v>
      </c>
    </row>
    <row r="870">
      <c r="C870">
        <f>[1]发票导入!C870&amp;""</f>
      </c>
      <c r="D870">
        <f>[1]发票导入!D870&amp;""</f>
      </c>
      <c r="O870">
        <f>[1]发票导入!O870&amp;""</f>
      </c>
      <c r="T870">
        <f>[1]发票导入!T870</f>
      </c>
      <c r="U870">
        <f>[1]发票导入!U870&amp;""</f>
      </c>
      <c r="V870">
        <f>[1]发票导入!V870&amp;""</f>
      </c>
      <c r="W870">
        <f>[1]发票导入!W870&amp;""</f>
      </c>
      <c r="Y870">
        <f>[1]发票导入!Y870&amp;""</f>
      </c>
      <c r="AA870">
        <f>[1]发票导入!AA870&amp;""</f>
      </c>
      <c r="AB870">
        <f>[1]发票导入!AB870</f>
        <v>0</v>
      </c>
      <c r="AC870">
        <f>[1]发票导入!AC870</f>
        <v>0</v>
      </c>
      <c r="AE870" s="22">
        <f t="shared" si="0"/>
      </c>
      <c r="AI870">
        <f>[1]发票导入!AI870&amp;""</f>
      </c>
      <c r="AJ870">
        <f>[1]发票导入!AJ870&amp;""</f>
      </c>
      <c r="AK870">
        <f>[1]发票导入!AK870</f>
        <v>0</v>
      </c>
      <c r="AL870">
        <f>[1]发票导入!AL870</f>
        <v>0</v>
      </c>
      <c r="AM870">
        <f>[1]发票导入!AM870</f>
        <v>0</v>
      </c>
      <c r="AN870" s="22">
        <f t="shared" si="1"/>
        <v>0</v>
      </c>
      <c r="AO870" s="22">
        <f t="shared" si="2"/>
        <v>0</v>
      </c>
    </row>
    <row r="871">
      <c r="C871">
        <f>[1]发票导入!C871&amp;""</f>
      </c>
      <c r="D871">
        <f>[1]发票导入!D871&amp;""</f>
      </c>
      <c r="O871">
        <f>[1]发票导入!O871&amp;""</f>
      </c>
      <c r="T871">
        <f>[1]发票导入!T871</f>
      </c>
      <c r="U871">
        <f>[1]发票导入!U871&amp;""</f>
      </c>
      <c r="V871">
        <f>[1]发票导入!V871&amp;""</f>
      </c>
      <c r="W871">
        <f>[1]发票导入!W871&amp;""</f>
      </c>
      <c r="Y871">
        <f>[1]发票导入!Y871&amp;""</f>
      </c>
      <c r="AA871">
        <f>[1]发票导入!AA871&amp;""</f>
      </c>
      <c r="AB871">
        <f>[1]发票导入!AB871</f>
        <v>0</v>
      </c>
      <c r="AC871">
        <f>[1]发票导入!AC871</f>
        <v>0</v>
      </c>
      <c r="AE871" s="22">
        <f t="shared" si="0"/>
      </c>
      <c r="AI871">
        <f>[1]发票导入!AI871&amp;""</f>
      </c>
      <c r="AJ871">
        <f>[1]发票导入!AJ871&amp;""</f>
      </c>
      <c r="AK871">
        <f>[1]发票导入!AK871</f>
        <v>0</v>
      </c>
      <c r="AL871">
        <f>[1]发票导入!AL871</f>
        <v>0</v>
      </c>
      <c r="AM871">
        <f>[1]发票导入!AM871</f>
        <v>0</v>
      </c>
      <c r="AN871" s="22">
        <f t="shared" si="1"/>
        <v>0</v>
      </c>
      <c r="AO871" s="22">
        <f t="shared" si="2"/>
        <v>0</v>
      </c>
    </row>
    <row r="872">
      <c r="C872">
        <f>[1]发票导入!C872&amp;""</f>
      </c>
      <c r="D872">
        <f>[1]发票导入!D872&amp;""</f>
      </c>
      <c r="O872">
        <f>[1]发票导入!O872&amp;""</f>
      </c>
      <c r="T872">
        <f>[1]发票导入!T872</f>
      </c>
      <c r="U872">
        <f>[1]发票导入!U872&amp;""</f>
      </c>
      <c r="V872">
        <f>[1]发票导入!V872&amp;""</f>
      </c>
      <c r="W872">
        <f>[1]发票导入!W872&amp;""</f>
      </c>
      <c r="Y872">
        <f>[1]发票导入!Y872&amp;""</f>
      </c>
      <c r="AA872">
        <f>[1]发票导入!AA872&amp;""</f>
      </c>
      <c r="AB872">
        <f>[1]发票导入!AB872</f>
        <v>0</v>
      </c>
      <c r="AC872">
        <f>[1]发票导入!AC872</f>
        <v>0</v>
      </c>
      <c r="AE872" s="22">
        <f t="shared" si="0"/>
      </c>
      <c r="AI872">
        <f>[1]发票导入!AI872&amp;""</f>
      </c>
      <c r="AJ872">
        <f>[1]发票导入!AJ872&amp;""</f>
      </c>
      <c r="AK872">
        <f>[1]发票导入!AK872</f>
        <v>0</v>
      </c>
      <c r="AL872">
        <f>[1]发票导入!AL872</f>
        <v>0</v>
      </c>
      <c r="AM872">
        <f>[1]发票导入!AM872</f>
        <v>0</v>
      </c>
      <c r="AN872" s="22">
        <f t="shared" si="1"/>
        <v>0</v>
      </c>
      <c r="AO872" s="22">
        <f t="shared" si="2"/>
        <v>0</v>
      </c>
    </row>
    <row r="873">
      <c r="C873">
        <f>[1]发票导入!C873&amp;""</f>
      </c>
      <c r="D873">
        <f>[1]发票导入!D873&amp;""</f>
      </c>
      <c r="O873">
        <f>[1]发票导入!O873&amp;""</f>
      </c>
      <c r="T873">
        <f>[1]发票导入!T873</f>
      </c>
      <c r="U873">
        <f>[1]发票导入!U873&amp;""</f>
      </c>
      <c r="V873">
        <f>[1]发票导入!V873&amp;""</f>
      </c>
      <c r="W873">
        <f>[1]发票导入!W873&amp;""</f>
      </c>
      <c r="Y873">
        <f>[1]发票导入!Y873&amp;""</f>
      </c>
      <c r="AA873">
        <f>[1]发票导入!AA873&amp;""</f>
      </c>
      <c r="AB873">
        <f>[1]发票导入!AB873</f>
        <v>0</v>
      </c>
      <c r="AC873">
        <f>[1]发票导入!AC873</f>
        <v>0</v>
      </c>
      <c r="AE873" s="22">
        <f t="shared" si="0"/>
      </c>
      <c r="AI873">
        <f>[1]发票导入!AI873&amp;""</f>
      </c>
      <c r="AJ873">
        <f>[1]发票导入!AJ873&amp;""</f>
      </c>
      <c r="AK873">
        <f>[1]发票导入!AK873</f>
        <v>0</v>
      </c>
      <c r="AL873">
        <f>[1]发票导入!AL873</f>
        <v>0</v>
      </c>
      <c r="AM873">
        <f>[1]发票导入!AM873</f>
        <v>0</v>
      </c>
      <c r="AN873" s="22">
        <f t="shared" si="1"/>
        <v>0</v>
      </c>
      <c r="AO873" s="22">
        <f t="shared" si="2"/>
        <v>0</v>
      </c>
    </row>
    <row r="874">
      <c r="C874">
        <f>[1]发票导入!C874&amp;""</f>
      </c>
      <c r="D874">
        <f>[1]发票导入!D874&amp;""</f>
      </c>
      <c r="O874">
        <f>[1]发票导入!O874&amp;""</f>
      </c>
      <c r="T874">
        <f>[1]发票导入!T874</f>
      </c>
      <c r="U874">
        <f>[1]发票导入!U874&amp;""</f>
      </c>
      <c r="V874">
        <f>[1]发票导入!V874&amp;""</f>
      </c>
      <c r="W874">
        <f>[1]发票导入!W874&amp;""</f>
      </c>
      <c r="Y874">
        <f>[1]发票导入!Y874&amp;""</f>
      </c>
      <c r="AA874">
        <f>[1]发票导入!AA874&amp;""</f>
      </c>
      <c r="AB874">
        <f>[1]发票导入!AB874</f>
        <v>0</v>
      </c>
      <c r="AC874">
        <f>[1]发票导入!AC874</f>
        <v>0</v>
      </c>
      <c r="AE874" s="22">
        <f t="shared" si="0"/>
      </c>
      <c r="AI874">
        <f>[1]发票导入!AI874&amp;""</f>
      </c>
      <c r="AJ874">
        <f>[1]发票导入!AJ874&amp;""</f>
      </c>
      <c r="AK874">
        <f>[1]发票导入!AK874</f>
        <v>0</v>
      </c>
      <c r="AL874">
        <f>[1]发票导入!AL874</f>
        <v>0</v>
      </c>
      <c r="AM874">
        <f>[1]发票导入!AM874</f>
        <v>0</v>
      </c>
      <c r="AN874" s="22">
        <f t="shared" si="1"/>
        <v>0</v>
      </c>
      <c r="AO874" s="22">
        <f t="shared" si="2"/>
        <v>0</v>
      </c>
    </row>
    <row r="875">
      <c r="C875">
        <f>[1]发票导入!C875&amp;""</f>
      </c>
      <c r="D875">
        <f>[1]发票导入!D875&amp;""</f>
      </c>
      <c r="O875">
        <f>[1]发票导入!O875&amp;""</f>
      </c>
      <c r="T875">
        <f>[1]发票导入!T875</f>
      </c>
      <c r="U875">
        <f>[1]发票导入!U875&amp;""</f>
      </c>
      <c r="V875">
        <f>[1]发票导入!V875&amp;""</f>
      </c>
      <c r="W875">
        <f>[1]发票导入!W875&amp;""</f>
      </c>
      <c r="Y875">
        <f>[1]发票导入!Y875&amp;""</f>
      </c>
      <c r="AA875">
        <f>[1]发票导入!AA875&amp;""</f>
      </c>
      <c r="AB875">
        <f>[1]发票导入!AB875</f>
        <v>0</v>
      </c>
      <c r="AC875">
        <f>[1]发票导入!AC875</f>
        <v>0</v>
      </c>
      <c r="AE875" s="22">
        <f t="shared" si="0"/>
      </c>
      <c r="AI875">
        <f>[1]发票导入!AI875&amp;""</f>
      </c>
      <c r="AJ875">
        <f>[1]发票导入!AJ875&amp;""</f>
      </c>
      <c r="AK875">
        <f>[1]发票导入!AK875</f>
        <v>0</v>
      </c>
      <c r="AL875">
        <f>[1]发票导入!AL875</f>
        <v>0</v>
      </c>
      <c r="AM875">
        <f>[1]发票导入!AM875</f>
        <v>0</v>
      </c>
      <c r="AN875" s="22">
        <f t="shared" si="1"/>
        <v>0</v>
      </c>
      <c r="AO875" s="22">
        <f t="shared" si="2"/>
        <v>0</v>
      </c>
    </row>
    <row r="876">
      <c r="C876">
        <f>[1]发票导入!C876&amp;""</f>
      </c>
      <c r="D876">
        <f>[1]发票导入!D876&amp;""</f>
      </c>
      <c r="O876">
        <f>[1]发票导入!O876&amp;""</f>
      </c>
      <c r="T876">
        <f>[1]发票导入!T876</f>
      </c>
      <c r="U876">
        <f>[1]发票导入!U876&amp;""</f>
      </c>
      <c r="V876">
        <f>[1]发票导入!V876&amp;""</f>
      </c>
      <c r="W876">
        <f>[1]发票导入!W876&amp;""</f>
      </c>
      <c r="Y876">
        <f>[1]发票导入!Y876&amp;""</f>
      </c>
      <c r="AA876">
        <f>[1]发票导入!AA876&amp;""</f>
      </c>
      <c r="AB876">
        <f>[1]发票导入!AB876</f>
        <v>0</v>
      </c>
      <c r="AC876">
        <f>[1]发票导入!AC876</f>
        <v>0</v>
      </c>
      <c r="AE876" s="22">
        <f t="shared" si="0"/>
      </c>
      <c r="AI876">
        <f>[1]发票导入!AI876&amp;""</f>
      </c>
      <c r="AJ876">
        <f>[1]发票导入!AJ876&amp;""</f>
      </c>
      <c r="AK876">
        <f>[1]发票导入!AK876</f>
        <v>0</v>
      </c>
      <c r="AL876">
        <f>[1]发票导入!AL876</f>
        <v>0</v>
      </c>
      <c r="AM876">
        <f>[1]发票导入!AM876</f>
        <v>0</v>
      </c>
      <c r="AN876" s="22">
        <f t="shared" si="1"/>
        <v>0</v>
      </c>
      <c r="AO876" s="22">
        <f t="shared" si="2"/>
        <v>0</v>
      </c>
    </row>
    <row r="877">
      <c r="C877">
        <f>[1]发票导入!C877&amp;""</f>
      </c>
      <c r="D877">
        <f>[1]发票导入!D877&amp;""</f>
      </c>
      <c r="O877">
        <f>[1]发票导入!O877&amp;""</f>
      </c>
      <c r="T877">
        <f>[1]发票导入!T877</f>
      </c>
      <c r="U877">
        <f>[1]发票导入!U877&amp;""</f>
      </c>
      <c r="V877">
        <f>[1]发票导入!V877&amp;""</f>
      </c>
      <c r="W877">
        <f>[1]发票导入!W877&amp;""</f>
      </c>
      <c r="Y877">
        <f>[1]发票导入!Y877&amp;""</f>
      </c>
      <c r="AA877">
        <f>[1]发票导入!AA877&amp;""</f>
      </c>
      <c r="AB877">
        <f>[1]发票导入!AB877</f>
        <v>0</v>
      </c>
      <c r="AC877">
        <f>[1]发票导入!AC877</f>
        <v>0</v>
      </c>
      <c r="AE877" s="22">
        <f t="shared" si="0"/>
      </c>
      <c r="AI877">
        <f>[1]发票导入!AI877&amp;""</f>
      </c>
      <c r="AJ877">
        <f>[1]发票导入!AJ877&amp;""</f>
      </c>
      <c r="AK877">
        <f>[1]发票导入!AK877</f>
        <v>0</v>
      </c>
      <c r="AL877">
        <f>[1]发票导入!AL877</f>
        <v>0</v>
      </c>
      <c r="AM877">
        <f>[1]发票导入!AM877</f>
        <v>0</v>
      </c>
      <c r="AN877" s="22">
        <f t="shared" si="1"/>
        <v>0</v>
      </c>
      <c r="AO877" s="22">
        <f t="shared" si="2"/>
        <v>0</v>
      </c>
    </row>
    <row r="878">
      <c r="C878">
        <f>[1]发票导入!C878&amp;""</f>
      </c>
      <c r="D878">
        <f>[1]发票导入!D878&amp;""</f>
      </c>
      <c r="O878">
        <f>[1]发票导入!O878&amp;""</f>
      </c>
      <c r="T878">
        <f>[1]发票导入!T878</f>
      </c>
      <c r="U878">
        <f>[1]发票导入!U878&amp;""</f>
      </c>
      <c r="V878">
        <f>[1]发票导入!V878&amp;""</f>
      </c>
      <c r="W878">
        <f>[1]发票导入!W878&amp;""</f>
      </c>
      <c r="Y878">
        <f>[1]发票导入!Y878&amp;""</f>
      </c>
      <c r="AA878">
        <f>[1]发票导入!AA878&amp;""</f>
      </c>
      <c r="AB878">
        <f>[1]发票导入!AB878</f>
        <v>0</v>
      </c>
      <c r="AC878">
        <f>[1]发票导入!AC878</f>
        <v>0</v>
      </c>
      <c r="AE878" s="22">
        <f t="shared" si="0"/>
      </c>
      <c r="AI878">
        <f>[1]发票导入!AI878&amp;""</f>
      </c>
      <c r="AJ878">
        <f>[1]发票导入!AJ878&amp;""</f>
      </c>
      <c r="AK878">
        <f>[1]发票导入!AK878</f>
        <v>0</v>
      </c>
      <c r="AL878">
        <f>[1]发票导入!AL878</f>
        <v>0</v>
      </c>
      <c r="AM878">
        <f>[1]发票导入!AM878</f>
        <v>0</v>
      </c>
      <c r="AN878" s="22">
        <f t="shared" si="1"/>
        <v>0</v>
      </c>
      <c r="AO878" s="22">
        <f t="shared" si="2"/>
        <v>0</v>
      </c>
    </row>
    <row r="879">
      <c r="C879">
        <f>[1]发票导入!C879&amp;""</f>
      </c>
      <c r="D879">
        <f>[1]发票导入!D879&amp;""</f>
      </c>
      <c r="O879">
        <f>[1]发票导入!O879&amp;""</f>
      </c>
      <c r="T879">
        <f>[1]发票导入!T879</f>
      </c>
      <c r="U879">
        <f>[1]发票导入!U879&amp;""</f>
      </c>
      <c r="V879">
        <f>[1]发票导入!V879&amp;""</f>
      </c>
      <c r="W879">
        <f>[1]发票导入!W879&amp;""</f>
      </c>
      <c r="Y879">
        <f>[1]发票导入!Y879&amp;""</f>
      </c>
      <c r="AA879">
        <f>[1]发票导入!AA879&amp;""</f>
      </c>
      <c r="AB879">
        <f>[1]发票导入!AB879</f>
        <v>0</v>
      </c>
      <c r="AC879">
        <f>[1]发票导入!AC879</f>
        <v>0</v>
      </c>
      <c r="AE879" s="22">
        <f t="shared" si="0"/>
      </c>
      <c r="AI879">
        <f>[1]发票导入!AI879&amp;""</f>
      </c>
      <c r="AJ879">
        <f>[1]发票导入!AJ879&amp;""</f>
      </c>
      <c r="AK879">
        <f>[1]发票导入!AK879</f>
        <v>0</v>
      </c>
      <c r="AL879">
        <f>[1]发票导入!AL879</f>
        <v>0</v>
      </c>
      <c r="AM879">
        <f>[1]发票导入!AM879</f>
        <v>0</v>
      </c>
      <c r="AN879" s="22">
        <f t="shared" si="1"/>
        <v>0</v>
      </c>
      <c r="AO879" s="22">
        <f t="shared" si="2"/>
        <v>0</v>
      </c>
    </row>
    <row r="880">
      <c r="C880">
        <f>[1]发票导入!C880&amp;""</f>
      </c>
      <c r="D880">
        <f>[1]发票导入!D880&amp;""</f>
      </c>
      <c r="O880">
        <f>[1]发票导入!O880&amp;""</f>
      </c>
      <c r="T880">
        <f>[1]发票导入!T880</f>
      </c>
      <c r="U880">
        <f>[1]发票导入!U880&amp;""</f>
      </c>
      <c r="V880">
        <f>[1]发票导入!V880&amp;""</f>
      </c>
      <c r="W880">
        <f>[1]发票导入!W880&amp;""</f>
      </c>
      <c r="Y880">
        <f>[1]发票导入!Y880&amp;""</f>
      </c>
      <c r="AA880">
        <f>[1]发票导入!AA880&amp;""</f>
      </c>
      <c r="AB880">
        <f>[1]发票导入!AB880</f>
        <v>0</v>
      </c>
      <c r="AC880">
        <f>[1]发票导入!AC880</f>
        <v>0</v>
      </c>
      <c r="AE880" s="22">
        <f t="shared" si="0"/>
      </c>
      <c r="AI880">
        <f>[1]发票导入!AI880&amp;""</f>
      </c>
      <c r="AJ880">
        <f>[1]发票导入!AJ880&amp;""</f>
      </c>
      <c r="AK880">
        <f>[1]发票导入!AK880</f>
        <v>0</v>
      </c>
      <c r="AL880">
        <f>[1]发票导入!AL880</f>
        <v>0</v>
      </c>
      <c r="AM880">
        <f>[1]发票导入!AM880</f>
        <v>0</v>
      </c>
      <c r="AN880" s="22">
        <f t="shared" si="1"/>
        <v>0</v>
      </c>
      <c r="AO880" s="22">
        <f t="shared" si="2"/>
        <v>0</v>
      </c>
    </row>
    <row r="881">
      <c r="C881">
        <f>[1]发票导入!C881&amp;""</f>
      </c>
      <c r="D881">
        <f>[1]发票导入!D881&amp;""</f>
      </c>
      <c r="O881">
        <f>[1]发票导入!O881&amp;""</f>
      </c>
      <c r="T881">
        <f>[1]发票导入!T881</f>
      </c>
      <c r="U881">
        <f>[1]发票导入!U881&amp;""</f>
      </c>
      <c r="V881">
        <f>[1]发票导入!V881&amp;""</f>
      </c>
      <c r="W881">
        <f>[1]发票导入!W881&amp;""</f>
      </c>
      <c r="Y881">
        <f>[1]发票导入!Y881&amp;""</f>
      </c>
      <c r="AA881">
        <f>[1]发票导入!AA881&amp;""</f>
      </c>
      <c r="AB881">
        <f>[1]发票导入!AB881</f>
        <v>0</v>
      </c>
      <c r="AC881">
        <f>[1]发票导入!AC881</f>
        <v>0</v>
      </c>
      <c r="AE881" s="22">
        <f t="shared" si="0"/>
      </c>
      <c r="AI881">
        <f>[1]发票导入!AI881&amp;""</f>
      </c>
      <c r="AJ881">
        <f>[1]发票导入!AJ881&amp;""</f>
      </c>
      <c r="AK881">
        <f>[1]发票导入!AK881</f>
        <v>0</v>
      </c>
      <c r="AL881">
        <f>[1]发票导入!AL881</f>
        <v>0</v>
      </c>
      <c r="AM881">
        <f>[1]发票导入!AM881</f>
        <v>0</v>
      </c>
      <c r="AN881" s="22">
        <f t="shared" si="1"/>
        <v>0</v>
      </c>
      <c r="AO881" s="22">
        <f t="shared" si="2"/>
        <v>0</v>
      </c>
    </row>
    <row r="882">
      <c r="C882">
        <f>[1]发票导入!C882&amp;""</f>
      </c>
      <c r="D882">
        <f>[1]发票导入!D882&amp;""</f>
      </c>
      <c r="O882">
        <f>[1]发票导入!O882&amp;""</f>
      </c>
      <c r="T882">
        <f>[1]发票导入!T882</f>
      </c>
      <c r="U882">
        <f>[1]发票导入!U882&amp;""</f>
      </c>
      <c r="V882">
        <f>[1]发票导入!V882&amp;""</f>
      </c>
      <c r="W882">
        <f>[1]发票导入!W882&amp;""</f>
      </c>
      <c r="Y882">
        <f>[1]发票导入!Y882&amp;""</f>
      </c>
      <c r="AA882">
        <f>[1]发票导入!AA882&amp;""</f>
      </c>
      <c r="AB882">
        <f>[1]发票导入!AB882</f>
        <v>0</v>
      </c>
      <c r="AC882">
        <f>[1]发票导入!AC882</f>
        <v>0</v>
      </c>
      <c r="AE882" s="22">
        <f t="shared" si="0"/>
      </c>
      <c r="AI882">
        <f>[1]发票导入!AI882&amp;""</f>
      </c>
      <c r="AJ882">
        <f>[1]发票导入!AJ882&amp;""</f>
      </c>
      <c r="AK882">
        <f>[1]发票导入!AK882</f>
        <v>0</v>
      </c>
      <c r="AL882">
        <f>[1]发票导入!AL882</f>
        <v>0</v>
      </c>
      <c r="AM882">
        <f>[1]发票导入!AM882</f>
        <v>0</v>
      </c>
      <c r="AN882" s="22">
        <f t="shared" si="1"/>
        <v>0</v>
      </c>
      <c r="AO882" s="22">
        <f t="shared" si="2"/>
        <v>0</v>
      </c>
    </row>
    <row r="883">
      <c r="C883">
        <f>[1]发票导入!C883&amp;""</f>
      </c>
      <c r="D883">
        <f>[1]发票导入!D883&amp;""</f>
      </c>
      <c r="O883">
        <f>[1]发票导入!O883&amp;""</f>
      </c>
      <c r="T883">
        <f>[1]发票导入!T883</f>
      </c>
      <c r="U883">
        <f>[1]发票导入!U883&amp;""</f>
      </c>
      <c r="V883">
        <f>[1]发票导入!V883&amp;""</f>
      </c>
      <c r="W883">
        <f>[1]发票导入!W883&amp;""</f>
      </c>
      <c r="Y883">
        <f>[1]发票导入!Y883&amp;""</f>
      </c>
      <c r="AA883">
        <f>[1]发票导入!AA883&amp;""</f>
      </c>
      <c r="AB883">
        <f>[1]发票导入!AB883</f>
        <v>0</v>
      </c>
      <c r="AC883">
        <f>[1]发票导入!AC883</f>
        <v>0</v>
      </c>
      <c r="AE883" s="22">
        <f t="shared" si="0"/>
      </c>
      <c r="AI883">
        <f>[1]发票导入!AI883&amp;""</f>
      </c>
      <c r="AJ883">
        <f>[1]发票导入!AJ883&amp;""</f>
      </c>
      <c r="AK883">
        <f>[1]发票导入!AK883</f>
        <v>0</v>
      </c>
      <c r="AL883">
        <f>[1]发票导入!AL883</f>
        <v>0</v>
      </c>
      <c r="AM883">
        <f>[1]发票导入!AM883</f>
        <v>0</v>
      </c>
      <c r="AN883" s="22">
        <f t="shared" si="1"/>
        <v>0</v>
      </c>
      <c r="AO883" s="22">
        <f t="shared" si="2"/>
        <v>0</v>
      </c>
    </row>
    <row r="884">
      <c r="C884">
        <f>[1]发票导入!C884&amp;""</f>
      </c>
      <c r="D884">
        <f>[1]发票导入!D884&amp;""</f>
      </c>
      <c r="O884">
        <f>[1]发票导入!O884&amp;""</f>
      </c>
      <c r="T884">
        <f>[1]发票导入!T884</f>
      </c>
      <c r="U884">
        <f>[1]发票导入!U884&amp;""</f>
      </c>
      <c r="V884">
        <f>[1]发票导入!V884&amp;""</f>
      </c>
      <c r="W884">
        <f>[1]发票导入!W884&amp;""</f>
      </c>
      <c r="Y884">
        <f>[1]发票导入!Y884&amp;""</f>
      </c>
      <c r="AA884">
        <f>[1]发票导入!AA884&amp;""</f>
      </c>
      <c r="AB884">
        <f>[1]发票导入!AB884</f>
        <v>0</v>
      </c>
      <c r="AC884">
        <f>[1]发票导入!AC884</f>
        <v>0</v>
      </c>
      <c r="AE884" s="22">
        <f t="shared" si="0"/>
      </c>
      <c r="AI884">
        <f>[1]发票导入!AI884&amp;""</f>
      </c>
      <c r="AJ884">
        <f>[1]发票导入!AJ884&amp;""</f>
      </c>
      <c r="AK884">
        <f>[1]发票导入!AK884</f>
        <v>0</v>
      </c>
      <c r="AL884">
        <f>[1]发票导入!AL884</f>
        <v>0</v>
      </c>
      <c r="AM884">
        <f>[1]发票导入!AM884</f>
        <v>0</v>
      </c>
      <c r="AN884" s="22">
        <f t="shared" si="1"/>
        <v>0</v>
      </c>
      <c r="AO884" s="22">
        <f t="shared" si="2"/>
        <v>0</v>
      </c>
    </row>
    <row r="885">
      <c r="C885">
        <f>[1]发票导入!C885&amp;""</f>
      </c>
      <c r="D885">
        <f>[1]发票导入!D885&amp;""</f>
      </c>
      <c r="O885">
        <f>[1]发票导入!O885&amp;""</f>
      </c>
      <c r="T885">
        <f>[1]发票导入!T885</f>
      </c>
      <c r="U885">
        <f>[1]发票导入!U885&amp;""</f>
      </c>
      <c r="V885">
        <f>[1]发票导入!V885&amp;""</f>
      </c>
      <c r="W885">
        <f>[1]发票导入!W885&amp;""</f>
      </c>
      <c r="Y885">
        <f>[1]发票导入!Y885&amp;""</f>
      </c>
      <c r="AA885">
        <f>[1]发票导入!AA885&amp;""</f>
      </c>
      <c r="AB885">
        <f>[1]发票导入!AB885</f>
        <v>0</v>
      </c>
      <c r="AC885">
        <f>[1]发票导入!AC885</f>
        <v>0</v>
      </c>
      <c r="AE885" s="22">
        <f t="shared" si="0"/>
      </c>
      <c r="AI885">
        <f>[1]发票导入!AI885&amp;""</f>
      </c>
      <c r="AJ885">
        <f>[1]发票导入!AJ885&amp;""</f>
      </c>
      <c r="AK885">
        <f>[1]发票导入!AK885</f>
        <v>0</v>
      </c>
      <c r="AL885">
        <f>[1]发票导入!AL885</f>
        <v>0</v>
      </c>
      <c r="AM885">
        <f>[1]发票导入!AM885</f>
        <v>0</v>
      </c>
      <c r="AN885" s="22">
        <f t="shared" si="1"/>
        <v>0</v>
      </c>
      <c r="AO885" s="22">
        <f t="shared" si="2"/>
        <v>0</v>
      </c>
    </row>
    <row r="886">
      <c r="C886">
        <f>[1]发票导入!C886&amp;""</f>
      </c>
      <c r="D886">
        <f>[1]发票导入!D886&amp;""</f>
      </c>
      <c r="O886">
        <f>[1]发票导入!O886&amp;""</f>
      </c>
      <c r="T886">
        <f>[1]发票导入!T886</f>
      </c>
      <c r="U886">
        <f>[1]发票导入!U886&amp;""</f>
      </c>
      <c r="V886">
        <f>[1]发票导入!V886&amp;""</f>
      </c>
      <c r="W886">
        <f>[1]发票导入!W886&amp;""</f>
      </c>
      <c r="Y886">
        <f>[1]发票导入!Y886&amp;""</f>
      </c>
      <c r="AA886">
        <f>[1]发票导入!AA886&amp;""</f>
      </c>
      <c r="AB886">
        <f>[1]发票导入!AB886</f>
        <v>0</v>
      </c>
      <c r="AC886">
        <f>[1]发票导入!AC886</f>
        <v>0</v>
      </c>
      <c r="AE886" s="22">
        <f t="shared" si="0"/>
      </c>
      <c r="AI886">
        <f>[1]发票导入!AI886&amp;""</f>
      </c>
      <c r="AJ886">
        <f>[1]发票导入!AJ886&amp;""</f>
      </c>
      <c r="AK886">
        <f>[1]发票导入!AK886</f>
        <v>0</v>
      </c>
      <c r="AL886">
        <f>[1]发票导入!AL886</f>
        <v>0</v>
      </c>
      <c r="AM886">
        <f>[1]发票导入!AM886</f>
        <v>0</v>
      </c>
      <c r="AN886" s="22">
        <f t="shared" si="1"/>
        <v>0</v>
      </c>
      <c r="AO886" s="22">
        <f t="shared" si="2"/>
        <v>0</v>
      </c>
    </row>
    <row r="887">
      <c r="C887">
        <f>[1]发票导入!C887&amp;""</f>
      </c>
      <c r="D887">
        <f>[1]发票导入!D887&amp;""</f>
      </c>
      <c r="O887">
        <f>[1]发票导入!O887&amp;""</f>
      </c>
      <c r="T887">
        <f>[1]发票导入!T887</f>
      </c>
      <c r="U887">
        <f>[1]发票导入!U887&amp;""</f>
      </c>
      <c r="V887">
        <f>[1]发票导入!V887&amp;""</f>
      </c>
      <c r="W887">
        <f>[1]发票导入!W887&amp;""</f>
      </c>
      <c r="Y887">
        <f>[1]发票导入!Y887&amp;""</f>
      </c>
      <c r="AA887">
        <f>[1]发票导入!AA887&amp;""</f>
      </c>
      <c r="AB887">
        <f>[1]发票导入!AB887</f>
        <v>0</v>
      </c>
      <c r="AC887">
        <f>[1]发票导入!AC887</f>
        <v>0</v>
      </c>
      <c r="AE887" s="22">
        <f t="shared" si="0"/>
      </c>
      <c r="AI887">
        <f>[1]发票导入!AI887&amp;""</f>
      </c>
      <c r="AJ887">
        <f>[1]发票导入!AJ887&amp;""</f>
      </c>
      <c r="AK887">
        <f>[1]发票导入!AK887</f>
        <v>0</v>
      </c>
      <c r="AL887">
        <f>[1]发票导入!AL887</f>
        <v>0</v>
      </c>
      <c r="AM887">
        <f>[1]发票导入!AM887</f>
        <v>0</v>
      </c>
      <c r="AN887" s="22">
        <f t="shared" si="1"/>
        <v>0</v>
      </c>
      <c r="AO887" s="22">
        <f t="shared" si="2"/>
        <v>0</v>
      </c>
    </row>
    <row r="888">
      <c r="C888">
        <f>[1]发票导入!C888&amp;""</f>
      </c>
      <c r="D888">
        <f>[1]发票导入!D888&amp;""</f>
      </c>
      <c r="O888">
        <f>[1]发票导入!O888&amp;""</f>
      </c>
      <c r="T888">
        <f>[1]发票导入!T888</f>
      </c>
      <c r="U888">
        <f>[1]发票导入!U888&amp;""</f>
      </c>
      <c r="V888">
        <f>[1]发票导入!V888&amp;""</f>
      </c>
      <c r="W888">
        <f>[1]发票导入!W888&amp;""</f>
      </c>
      <c r="Y888">
        <f>[1]发票导入!Y888&amp;""</f>
      </c>
      <c r="AA888">
        <f>[1]发票导入!AA888&amp;""</f>
      </c>
      <c r="AB888">
        <f>[1]发票导入!AB888</f>
        <v>0</v>
      </c>
      <c r="AC888">
        <f>[1]发票导入!AC888</f>
        <v>0</v>
      </c>
      <c r="AE888" s="22">
        <f t="shared" si="0"/>
      </c>
      <c r="AI888">
        <f>[1]发票导入!AI888&amp;""</f>
      </c>
      <c r="AJ888">
        <f>[1]发票导入!AJ888&amp;""</f>
      </c>
      <c r="AK888">
        <f>[1]发票导入!AK888</f>
        <v>0</v>
      </c>
      <c r="AL888">
        <f>[1]发票导入!AL888</f>
        <v>0</v>
      </c>
      <c r="AM888">
        <f>[1]发票导入!AM888</f>
        <v>0</v>
      </c>
      <c r="AN888" s="22">
        <f t="shared" si="1"/>
        <v>0</v>
      </c>
      <c r="AO888" s="22">
        <f t="shared" si="2"/>
        <v>0</v>
      </c>
    </row>
    <row r="889">
      <c r="C889">
        <f>[1]发票导入!C889&amp;""</f>
      </c>
      <c r="D889">
        <f>[1]发票导入!D889&amp;""</f>
      </c>
      <c r="O889">
        <f>[1]发票导入!O889&amp;""</f>
      </c>
      <c r="T889">
        <f>[1]发票导入!T889</f>
      </c>
      <c r="U889">
        <f>[1]发票导入!U889&amp;""</f>
      </c>
      <c r="V889">
        <f>[1]发票导入!V889&amp;""</f>
      </c>
      <c r="W889">
        <f>[1]发票导入!W889&amp;""</f>
      </c>
      <c r="Y889">
        <f>[1]发票导入!Y889&amp;""</f>
      </c>
      <c r="AA889">
        <f>[1]发票导入!AA889&amp;""</f>
      </c>
      <c r="AB889">
        <f>[1]发票导入!AB889</f>
        <v>0</v>
      </c>
      <c r="AC889">
        <f>[1]发票导入!AC889</f>
        <v>0</v>
      </c>
      <c r="AE889" s="22">
        <f t="shared" si="0"/>
      </c>
      <c r="AI889">
        <f>[1]发票导入!AI889&amp;""</f>
      </c>
      <c r="AJ889">
        <f>[1]发票导入!AJ889&amp;""</f>
      </c>
      <c r="AK889">
        <f>[1]发票导入!AK889</f>
        <v>0</v>
      </c>
      <c r="AL889">
        <f>[1]发票导入!AL889</f>
        <v>0</v>
      </c>
      <c r="AM889">
        <f>[1]发票导入!AM889</f>
        <v>0</v>
      </c>
      <c r="AN889" s="22">
        <f t="shared" si="1"/>
        <v>0</v>
      </c>
      <c r="AO889" s="22">
        <f t="shared" si="2"/>
        <v>0</v>
      </c>
    </row>
    <row r="890">
      <c r="C890">
        <f>[1]发票导入!C890&amp;""</f>
      </c>
      <c r="D890">
        <f>[1]发票导入!D890&amp;""</f>
      </c>
      <c r="O890">
        <f>[1]发票导入!O890&amp;""</f>
      </c>
      <c r="T890">
        <f>[1]发票导入!T890</f>
      </c>
      <c r="U890">
        <f>[1]发票导入!U890&amp;""</f>
      </c>
      <c r="V890">
        <f>[1]发票导入!V890&amp;""</f>
      </c>
      <c r="W890">
        <f>[1]发票导入!W890&amp;""</f>
      </c>
      <c r="Y890">
        <f>[1]发票导入!Y890&amp;""</f>
      </c>
      <c r="AA890">
        <f>[1]发票导入!AA890&amp;""</f>
      </c>
      <c r="AB890">
        <f>[1]发票导入!AB890</f>
        <v>0</v>
      </c>
      <c r="AC890">
        <f>[1]发票导入!AC890</f>
        <v>0</v>
      </c>
      <c r="AE890" s="22">
        <f t="shared" si="0"/>
      </c>
      <c r="AI890">
        <f>[1]发票导入!AI890&amp;""</f>
      </c>
      <c r="AJ890">
        <f>[1]发票导入!AJ890&amp;""</f>
      </c>
      <c r="AK890">
        <f>[1]发票导入!AK890</f>
        <v>0</v>
      </c>
      <c r="AL890">
        <f>[1]发票导入!AL890</f>
        <v>0</v>
      </c>
      <c r="AM890">
        <f>[1]发票导入!AM890</f>
        <v>0</v>
      </c>
      <c r="AN890" s="22">
        <f t="shared" si="1"/>
        <v>0</v>
      </c>
      <c r="AO890" s="22">
        <f t="shared" si="2"/>
        <v>0</v>
      </c>
    </row>
    <row r="891">
      <c r="C891">
        <f>[1]发票导入!C891&amp;""</f>
      </c>
      <c r="D891">
        <f>[1]发票导入!D891&amp;""</f>
      </c>
      <c r="O891">
        <f>[1]发票导入!O891&amp;""</f>
      </c>
      <c r="T891">
        <f>[1]发票导入!T891</f>
      </c>
      <c r="U891">
        <f>[1]发票导入!U891&amp;""</f>
      </c>
      <c r="V891">
        <f>[1]发票导入!V891&amp;""</f>
      </c>
      <c r="W891">
        <f>[1]发票导入!W891&amp;""</f>
      </c>
      <c r="Y891">
        <f>[1]发票导入!Y891&amp;""</f>
      </c>
      <c r="AA891">
        <f>[1]发票导入!AA891&amp;""</f>
      </c>
      <c r="AB891">
        <f>[1]发票导入!AB891</f>
        <v>0</v>
      </c>
      <c r="AC891">
        <f>[1]发票导入!AC891</f>
        <v>0</v>
      </c>
      <c r="AE891" s="22">
        <f t="shared" si="0"/>
      </c>
      <c r="AI891">
        <f>[1]发票导入!AI891&amp;""</f>
      </c>
      <c r="AJ891">
        <f>[1]发票导入!AJ891&amp;""</f>
      </c>
      <c r="AK891">
        <f>[1]发票导入!AK891</f>
        <v>0</v>
      </c>
      <c r="AL891">
        <f>[1]发票导入!AL891</f>
        <v>0</v>
      </c>
      <c r="AM891">
        <f>[1]发票导入!AM891</f>
        <v>0</v>
      </c>
      <c r="AN891" s="22">
        <f t="shared" si="1"/>
        <v>0</v>
      </c>
      <c r="AO891" s="22">
        <f t="shared" si="2"/>
        <v>0</v>
      </c>
    </row>
    <row r="892">
      <c r="C892">
        <f>[1]发票导入!C892&amp;""</f>
      </c>
      <c r="D892">
        <f>[1]发票导入!D892&amp;""</f>
      </c>
      <c r="O892">
        <f>[1]发票导入!O892&amp;""</f>
      </c>
      <c r="T892">
        <f>[1]发票导入!T892</f>
      </c>
      <c r="U892">
        <f>[1]发票导入!U892&amp;""</f>
      </c>
      <c r="V892">
        <f>[1]发票导入!V892&amp;""</f>
      </c>
      <c r="W892">
        <f>[1]发票导入!W892&amp;""</f>
      </c>
      <c r="Y892">
        <f>[1]发票导入!Y892&amp;""</f>
      </c>
      <c r="AA892">
        <f>[1]发票导入!AA892&amp;""</f>
      </c>
      <c r="AB892">
        <f>[1]发票导入!AB892</f>
        <v>0</v>
      </c>
      <c r="AC892">
        <f>[1]发票导入!AC892</f>
        <v>0</v>
      </c>
      <c r="AE892" s="22">
        <f t="shared" si="0"/>
      </c>
      <c r="AI892">
        <f>[1]发票导入!AI892&amp;""</f>
      </c>
      <c r="AJ892">
        <f>[1]发票导入!AJ892&amp;""</f>
      </c>
      <c r="AK892">
        <f>[1]发票导入!AK892</f>
        <v>0</v>
      </c>
      <c r="AL892">
        <f>[1]发票导入!AL892</f>
        <v>0</v>
      </c>
      <c r="AM892">
        <f>[1]发票导入!AM892</f>
        <v>0</v>
      </c>
      <c r="AN892" s="22">
        <f t="shared" si="1"/>
        <v>0</v>
      </c>
      <c r="AO892" s="22">
        <f t="shared" si="2"/>
        <v>0</v>
      </c>
    </row>
    <row r="893">
      <c r="C893">
        <f>[1]发票导入!C893&amp;""</f>
      </c>
      <c r="D893">
        <f>[1]发票导入!D893&amp;""</f>
      </c>
      <c r="O893">
        <f>[1]发票导入!O893&amp;""</f>
      </c>
      <c r="T893">
        <f>[1]发票导入!T893</f>
      </c>
      <c r="U893">
        <f>[1]发票导入!U893&amp;""</f>
      </c>
      <c r="V893">
        <f>[1]发票导入!V893&amp;""</f>
      </c>
      <c r="W893">
        <f>[1]发票导入!W893&amp;""</f>
      </c>
      <c r="Y893">
        <f>[1]发票导入!Y893&amp;""</f>
      </c>
      <c r="AA893">
        <f>[1]发票导入!AA893&amp;""</f>
      </c>
      <c r="AB893">
        <f>[1]发票导入!AB893</f>
        <v>0</v>
      </c>
      <c r="AC893">
        <f>[1]发票导入!AC893</f>
        <v>0</v>
      </c>
      <c r="AE893" s="22">
        <f t="shared" si="0"/>
      </c>
      <c r="AI893">
        <f>[1]发票导入!AI893&amp;""</f>
      </c>
      <c r="AJ893">
        <f>[1]发票导入!AJ893&amp;""</f>
      </c>
      <c r="AK893">
        <f>[1]发票导入!AK893</f>
        <v>0</v>
      </c>
      <c r="AL893">
        <f>[1]发票导入!AL893</f>
        <v>0</v>
      </c>
      <c r="AM893">
        <f>[1]发票导入!AM893</f>
        <v>0</v>
      </c>
      <c r="AN893" s="22">
        <f t="shared" si="1"/>
        <v>0</v>
      </c>
      <c r="AO893" s="22">
        <f t="shared" si="2"/>
        <v>0</v>
      </c>
    </row>
    <row r="894">
      <c r="C894">
        <f>[1]发票导入!C894&amp;""</f>
      </c>
      <c r="D894">
        <f>[1]发票导入!D894&amp;""</f>
      </c>
      <c r="O894">
        <f>[1]发票导入!O894&amp;""</f>
      </c>
      <c r="T894">
        <f>[1]发票导入!T894</f>
      </c>
      <c r="U894">
        <f>[1]发票导入!U894&amp;""</f>
      </c>
      <c r="V894">
        <f>[1]发票导入!V894&amp;""</f>
      </c>
      <c r="W894">
        <f>[1]发票导入!W894&amp;""</f>
      </c>
      <c r="Y894">
        <f>[1]发票导入!Y894&amp;""</f>
      </c>
      <c r="AA894">
        <f>[1]发票导入!AA894&amp;""</f>
      </c>
      <c r="AB894">
        <f>[1]发票导入!AB894</f>
        <v>0</v>
      </c>
      <c r="AC894">
        <f>[1]发票导入!AC894</f>
        <v>0</v>
      </c>
      <c r="AE894" s="22">
        <f t="shared" si="0"/>
      </c>
      <c r="AI894">
        <f>[1]发票导入!AI894&amp;""</f>
      </c>
      <c r="AJ894">
        <f>[1]发票导入!AJ894&amp;""</f>
      </c>
      <c r="AK894">
        <f>[1]发票导入!AK894</f>
        <v>0</v>
      </c>
      <c r="AL894">
        <f>[1]发票导入!AL894</f>
        <v>0</v>
      </c>
      <c r="AM894">
        <f>[1]发票导入!AM894</f>
        <v>0</v>
      </c>
      <c r="AN894" s="22">
        <f t="shared" si="1"/>
        <v>0</v>
      </c>
      <c r="AO894" s="22">
        <f t="shared" si="2"/>
        <v>0</v>
      </c>
    </row>
    <row r="895">
      <c r="C895">
        <f>[1]发票导入!C895&amp;""</f>
      </c>
      <c r="D895">
        <f>[1]发票导入!D895&amp;""</f>
      </c>
      <c r="O895">
        <f>[1]发票导入!O895&amp;""</f>
      </c>
      <c r="T895">
        <f>[1]发票导入!T895</f>
      </c>
      <c r="U895">
        <f>[1]发票导入!U895&amp;""</f>
      </c>
      <c r="V895">
        <f>[1]发票导入!V895&amp;""</f>
      </c>
      <c r="W895">
        <f>[1]发票导入!W895&amp;""</f>
      </c>
      <c r="Y895">
        <f>[1]发票导入!Y895&amp;""</f>
      </c>
      <c r="AA895">
        <f>[1]发票导入!AA895&amp;""</f>
      </c>
      <c r="AB895">
        <f>[1]发票导入!AB895</f>
        <v>0</v>
      </c>
      <c r="AC895">
        <f>[1]发票导入!AC895</f>
        <v>0</v>
      </c>
      <c r="AE895" s="22">
        <f t="shared" si="0"/>
      </c>
      <c r="AI895">
        <f>[1]发票导入!AI895&amp;""</f>
      </c>
      <c r="AJ895">
        <f>[1]发票导入!AJ895&amp;""</f>
      </c>
      <c r="AK895">
        <f>[1]发票导入!AK895</f>
        <v>0</v>
      </c>
      <c r="AL895">
        <f>[1]发票导入!AL895</f>
        <v>0</v>
      </c>
      <c r="AM895">
        <f>[1]发票导入!AM895</f>
        <v>0</v>
      </c>
      <c r="AN895" s="22">
        <f t="shared" si="1"/>
        <v>0</v>
      </c>
      <c r="AO895" s="22">
        <f t="shared" si="2"/>
        <v>0</v>
      </c>
    </row>
    <row r="896">
      <c r="C896">
        <f>[1]发票导入!C896&amp;""</f>
      </c>
      <c r="D896">
        <f>[1]发票导入!D896&amp;""</f>
      </c>
      <c r="O896">
        <f>[1]发票导入!O896&amp;""</f>
      </c>
      <c r="T896">
        <f>[1]发票导入!T896</f>
      </c>
      <c r="U896">
        <f>[1]发票导入!U896&amp;""</f>
      </c>
      <c r="V896">
        <f>[1]发票导入!V896&amp;""</f>
      </c>
      <c r="W896">
        <f>[1]发票导入!W896&amp;""</f>
      </c>
      <c r="Y896">
        <f>[1]发票导入!Y896&amp;""</f>
      </c>
      <c r="AA896">
        <f>[1]发票导入!AA896&amp;""</f>
      </c>
      <c r="AB896">
        <f>[1]发票导入!AB896</f>
        <v>0</v>
      </c>
      <c r="AC896">
        <f>[1]发票导入!AC896</f>
        <v>0</v>
      </c>
      <c r="AE896" s="22">
        <f t="shared" si="0"/>
      </c>
      <c r="AI896">
        <f>[1]发票导入!AI896&amp;""</f>
      </c>
      <c r="AJ896">
        <f>[1]发票导入!AJ896&amp;""</f>
      </c>
      <c r="AK896">
        <f>[1]发票导入!AK896</f>
        <v>0</v>
      </c>
      <c r="AL896">
        <f>[1]发票导入!AL896</f>
        <v>0</v>
      </c>
      <c r="AM896">
        <f>[1]发票导入!AM896</f>
        <v>0</v>
      </c>
      <c r="AN896" s="22">
        <f t="shared" si="1"/>
        <v>0</v>
      </c>
      <c r="AO896" s="22">
        <f t="shared" si="2"/>
        <v>0</v>
      </c>
    </row>
    <row r="897">
      <c r="C897">
        <f>[1]发票导入!C897&amp;""</f>
      </c>
      <c r="D897">
        <f>[1]发票导入!D897&amp;""</f>
      </c>
      <c r="O897">
        <f>[1]发票导入!O897&amp;""</f>
      </c>
      <c r="T897">
        <f>[1]发票导入!T897</f>
      </c>
      <c r="U897">
        <f>[1]发票导入!U897&amp;""</f>
      </c>
      <c r="V897">
        <f>[1]发票导入!V897&amp;""</f>
      </c>
      <c r="W897">
        <f>[1]发票导入!W897&amp;""</f>
      </c>
      <c r="Y897">
        <f>[1]发票导入!Y897&amp;""</f>
      </c>
      <c r="AA897">
        <f>[1]发票导入!AA897&amp;""</f>
      </c>
      <c r="AB897">
        <f>[1]发票导入!AB897</f>
        <v>0</v>
      </c>
      <c r="AC897">
        <f>[1]发票导入!AC897</f>
        <v>0</v>
      </c>
      <c r="AE897" s="22">
        <f t="shared" si="0"/>
      </c>
      <c r="AI897">
        <f>[1]发票导入!AI897&amp;""</f>
      </c>
      <c r="AJ897">
        <f>[1]发票导入!AJ897&amp;""</f>
      </c>
      <c r="AK897">
        <f>[1]发票导入!AK897</f>
        <v>0</v>
      </c>
      <c r="AL897">
        <f>[1]发票导入!AL897</f>
        <v>0</v>
      </c>
      <c r="AM897">
        <f>[1]发票导入!AM897</f>
        <v>0</v>
      </c>
      <c r="AN897" s="22">
        <f t="shared" si="1"/>
        <v>0</v>
      </c>
      <c r="AO897" s="22">
        <f t="shared" si="2"/>
        <v>0</v>
      </c>
    </row>
    <row r="898">
      <c r="C898">
        <f>[1]发票导入!C898&amp;""</f>
      </c>
      <c r="D898">
        <f>[1]发票导入!D898&amp;""</f>
      </c>
      <c r="O898">
        <f>[1]发票导入!O898&amp;""</f>
      </c>
      <c r="T898">
        <f>[1]发票导入!T898</f>
      </c>
      <c r="U898">
        <f>[1]发票导入!U898&amp;""</f>
      </c>
      <c r="V898">
        <f>[1]发票导入!V898&amp;""</f>
      </c>
      <c r="W898">
        <f>[1]发票导入!W898&amp;""</f>
      </c>
      <c r="Y898">
        <f>[1]发票导入!Y898&amp;""</f>
      </c>
      <c r="AA898">
        <f>[1]发票导入!AA898&amp;""</f>
      </c>
      <c r="AB898">
        <f>[1]发票导入!AB898</f>
        <v>0</v>
      </c>
      <c r="AC898">
        <f>[1]发票导入!AC898</f>
        <v>0</v>
      </c>
      <c r="AE898" s="22">
        <f t="shared" si="0"/>
      </c>
      <c r="AI898">
        <f>[1]发票导入!AI898&amp;""</f>
      </c>
      <c r="AJ898">
        <f>[1]发票导入!AJ898&amp;""</f>
      </c>
      <c r="AK898">
        <f>[1]发票导入!AK898</f>
        <v>0</v>
      </c>
      <c r="AL898">
        <f>[1]发票导入!AL898</f>
        <v>0</v>
      </c>
      <c r="AM898">
        <f>[1]发票导入!AM898</f>
        <v>0</v>
      </c>
      <c r="AN898" s="22">
        <f t="shared" si="1"/>
        <v>0</v>
      </c>
      <c r="AO898" s="22">
        <f t="shared" si="2"/>
        <v>0</v>
      </c>
    </row>
    <row r="899">
      <c r="C899">
        <f>[1]发票导入!C899&amp;""</f>
      </c>
      <c r="D899">
        <f>[1]发票导入!D899&amp;""</f>
      </c>
      <c r="O899">
        <f>[1]发票导入!O899&amp;""</f>
      </c>
      <c r="T899">
        <f>[1]发票导入!T899</f>
      </c>
      <c r="U899">
        <f>[1]发票导入!U899&amp;""</f>
      </c>
      <c r="V899">
        <f>[1]发票导入!V899&amp;""</f>
      </c>
      <c r="W899">
        <f>[1]发票导入!W899&amp;""</f>
      </c>
      <c r="Y899">
        <f>[1]发票导入!Y899&amp;""</f>
      </c>
      <c r="AA899">
        <f>[1]发票导入!AA899&amp;""</f>
      </c>
      <c r="AB899">
        <f>[1]发票导入!AB899</f>
        <v>0</v>
      </c>
      <c r="AC899">
        <f>[1]发票导入!AC899</f>
        <v>0</v>
      </c>
      <c r="AE899" s="22">
        <f t="shared" si="0"/>
      </c>
      <c r="AI899">
        <f>[1]发票导入!AI899&amp;""</f>
      </c>
      <c r="AJ899">
        <f>[1]发票导入!AJ899&amp;""</f>
      </c>
      <c r="AK899">
        <f>[1]发票导入!AK899</f>
        <v>0</v>
      </c>
      <c r="AL899">
        <f>[1]发票导入!AL899</f>
        <v>0</v>
      </c>
      <c r="AM899">
        <f>[1]发票导入!AM899</f>
        <v>0</v>
      </c>
      <c r="AN899" s="22">
        <f t="shared" si="1"/>
        <v>0</v>
      </c>
      <c r="AO899" s="22">
        <f t="shared" si="2"/>
        <v>0</v>
      </c>
    </row>
    <row r="900">
      <c r="C900">
        <f>[1]发票导入!C900&amp;""</f>
      </c>
      <c r="D900">
        <f>[1]发票导入!D900&amp;""</f>
      </c>
      <c r="O900">
        <f>[1]发票导入!O900&amp;""</f>
      </c>
      <c r="T900">
        <f>[1]发票导入!T900</f>
      </c>
      <c r="U900">
        <f>[1]发票导入!U900&amp;""</f>
      </c>
      <c r="V900">
        <f>[1]发票导入!V900&amp;""</f>
      </c>
      <c r="W900">
        <f>[1]发票导入!W900&amp;""</f>
      </c>
      <c r="Y900">
        <f>[1]发票导入!Y900&amp;""</f>
      </c>
      <c r="AA900">
        <f>[1]发票导入!AA900&amp;""</f>
      </c>
      <c r="AB900">
        <f>[1]发票导入!AB900</f>
        <v>0</v>
      </c>
      <c r="AC900">
        <f>[1]发票导入!AC900</f>
        <v>0</v>
      </c>
      <c r="AE900" s="22">
        <f t="shared" si="0"/>
      </c>
      <c r="AI900">
        <f>[1]发票导入!AI900&amp;""</f>
      </c>
      <c r="AJ900">
        <f>[1]发票导入!AJ900&amp;""</f>
      </c>
      <c r="AK900">
        <f>[1]发票导入!AK900</f>
        <v>0</v>
      </c>
      <c r="AL900">
        <f>[1]发票导入!AL900</f>
        <v>0</v>
      </c>
      <c r="AM900">
        <f>[1]发票导入!AM900</f>
        <v>0</v>
      </c>
      <c r="AN900" s="22">
        <f t="shared" si="1"/>
        <v>0</v>
      </c>
      <c r="AO900" s="22">
        <f t="shared" si="2"/>
        <v>0</v>
      </c>
    </row>
    <row r="901">
      <c r="C901">
        <f>[1]发票导入!C901&amp;""</f>
      </c>
      <c r="D901">
        <f>[1]发票导入!D901&amp;""</f>
      </c>
      <c r="O901">
        <f>[1]发票导入!O901&amp;""</f>
      </c>
      <c r="T901">
        <f>[1]发票导入!T901</f>
      </c>
      <c r="U901">
        <f>[1]发票导入!U901&amp;""</f>
      </c>
      <c r="V901">
        <f>[1]发票导入!V901&amp;""</f>
      </c>
      <c r="W901">
        <f>[1]发票导入!W901&amp;""</f>
      </c>
      <c r="Y901">
        <f>[1]发票导入!Y901&amp;""</f>
      </c>
      <c r="AA901">
        <f>[1]发票导入!AA901&amp;""</f>
      </c>
      <c r="AB901">
        <f>[1]发票导入!AB901</f>
        <v>0</v>
      </c>
      <c r="AC901">
        <f>[1]发票导入!AC901</f>
        <v>0</v>
      </c>
      <c r="AE901" s="22">
        <f t="shared" si="0"/>
      </c>
      <c r="AI901">
        <f>[1]发票导入!AI901&amp;""</f>
      </c>
      <c r="AJ901">
        <f>[1]发票导入!AJ901&amp;""</f>
      </c>
      <c r="AK901">
        <f>[1]发票导入!AK901</f>
        <v>0</v>
      </c>
      <c r="AL901">
        <f>[1]发票导入!AL901</f>
        <v>0</v>
      </c>
      <c r="AM901">
        <f>[1]发票导入!AM901</f>
        <v>0</v>
      </c>
      <c r="AN901" s="22">
        <f t="shared" si="1"/>
        <v>0</v>
      </c>
      <c r="AO901" s="22">
        <f t="shared" si="2"/>
        <v>0</v>
      </c>
    </row>
    <row r="902">
      <c r="C902">
        <f>[1]发票导入!C902&amp;""</f>
      </c>
      <c r="D902">
        <f>[1]发票导入!D902&amp;""</f>
      </c>
      <c r="O902">
        <f>[1]发票导入!O902&amp;""</f>
      </c>
      <c r="T902">
        <f>[1]发票导入!T902</f>
      </c>
      <c r="U902">
        <f>[1]发票导入!U902&amp;""</f>
      </c>
      <c r="V902">
        <f>[1]发票导入!V902&amp;""</f>
      </c>
      <c r="W902">
        <f>[1]发票导入!W902&amp;""</f>
      </c>
      <c r="Y902">
        <f>[1]发票导入!Y902&amp;""</f>
      </c>
      <c r="AA902">
        <f>[1]发票导入!AA902&amp;""</f>
      </c>
      <c r="AB902">
        <f>[1]发票导入!AB902</f>
        <v>0</v>
      </c>
      <c r="AC902">
        <f>[1]发票导入!AC902</f>
        <v>0</v>
      </c>
      <c r="AE902" s="22">
        <f t="shared" si="0"/>
      </c>
      <c r="AI902">
        <f>[1]发票导入!AI902&amp;""</f>
      </c>
      <c r="AJ902">
        <f>[1]发票导入!AJ902&amp;""</f>
      </c>
      <c r="AK902">
        <f>[1]发票导入!AK902</f>
        <v>0</v>
      </c>
      <c r="AL902">
        <f>[1]发票导入!AL902</f>
        <v>0</v>
      </c>
      <c r="AM902">
        <f>[1]发票导入!AM902</f>
        <v>0</v>
      </c>
      <c r="AN902" s="22">
        <f t="shared" si="1"/>
        <v>0</v>
      </c>
      <c r="AO902" s="22">
        <f t="shared" si="2"/>
        <v>0</v>
      </c>
    </row>
    <row r="903">
      <c r="C903">
        <f>[1]发票导入!C903&amp;""</f>
      </c>
      <c r="D903">
        <f>[1]发票导入!D903&amp;""</f>
      </c>
      <c r="O903">
        <f>[1]发票导入!O903&amp;""</f>
      </c>
      <c r="T903">
        <f>[1]发票导入!T903</f>
      </c>
      <c r="U903">
        <f>[1]发票导入!U903&amp;""</f>
      </c>
      <c r="V903">
        <f>[1]发票导入!V903&amp;""</f>
      </c>
      <c r="W903">
        <f>[1]发票导入!W903&amp;""</f>
      </c>
      <c r="Y903">
        <f>[1]发票导入!Y903&amp;""</f>
      </c>
      <c r="AA903">
        <f>[1]发票导入!AA903&amp;""</f>
      </c>
      <c r="AB903">
        <f>[1]发票导入!AB903</f>
        <v>0</v>
      </c>
      <c r="AC903">
        <f>[1]发票导入!AC903</f>
        <v>0</v>
      </c>
      <c r="AE903" s="22">
        <f t="shared" si="0"/>
      </c>
      <c r="AI903">
        <f>[1]发票导入!AI903&amp;""</f>
      </c>
      <c r="AJ903">
        <f>[1]发票导入!AJ903&amp;""</f>
      </c>
      <c r="AK903">
        <f>[1]发票导入!AK903</f>
        <v>0</v>
      </c>
      <c r="AL903">
        <f>[1]发票导入!AL903</f>
        <v>0</v>
      </c>
      <c r="AM903">
        <f>[1]发票导入!AM903</f>
        <v>0</v>
      </c>
      <c r="AN903" s="22">
        <f t="shared" si="1"/>
        <v>0</v>
      </c>
      <c r="AO903" s="22">
        <f t="shared" si="2"/>
        <v>0</v>
      </c>
    </row>
    <row r="904">
      <c r="C904">
        <f>[1]发票导入!C904&amp;""</f>
      </c>
      <c r="D904">
        <f>[1]发票导入!D904&amp;""</f>
      </c>
      <c r="O904">
        <f>[1]发票导入!O904&amp;""</f>
      </c>
      <c r="T904">
        <f>[1]发票导入!T904</f>
      </c>
      <c r="U904">
        <f>[1]发票导入!U904&amp;""</f>
      </c>
      <c r="V904">
        <f>[1]发票导入!V904&amp;""</f>
      </c>
      <c r="W904">
        <f>[1]发票导入!W904&amp;""</f>
      </c>
      <c r="Y904">
        <f>[1]发票导入!Y904&amp;""</f>
      </c>
      <c r="AA904">
        <f>[1]发票导入!AA904&amp;""</f>
      </c>
      <c r="AB904">
        <f>[1]发票导入!AB904</f>
        <v>0</v>
      </c>
      <c r="AC904">
        <f>[1]发票导入!AC904</f>
        <v>0</v>
      </c>
      <c r="AE904" s="22">
        <f t="shared" si="0"/>
      </c>
      <c r="AI904">
        <f>[1]发票导入!AI904&amp;""</f>
      </c>
      <c r="AJ904">
        <f>[1]发票导入!AJ904&amp;""</f>
      </c>
      <c r="AK904">
        <f>[1]发票导入!AK904</f>
        <v>0</v>
      </c>
      <c r="AL904">
        <f>[1]发票导入!AL904</f>
        <v>0</v>
      </c>
      <c r="AM904">
        <f>[1]发票导入!AM904</f>
        <v>0</v>
      </c>
      <c r="AN904" s="22">
        <f t="shared" si="1"/>
        <v>0</v>
      </c>
      <c r="AO904" s="22">
        <f t="shared" si="2"/>
        <v>0</v>
      </c>
    </row>
    <row r="905">
      <c r="C905">
        <f>[1]发票导入!C905&amp;""</f>
      </c>
      <c r="D905">
        <f>[1]发票导入!D905&amp;""</f>
      </c>
      <c r="O905">
        <f>[1]发票导入!O905&amp;""</f>
      </c>
      <c r="T905">
        <f>[1]发票导入!T905</f>
      </c>
      <c r="U905">
        <f>[1]发票导入!U905&amp;""</f>
      </c>
      <c r="V905">
        <f>[1]发票导入!V905&amp;""</f>
      </c>
      <c r="W905">
        <f>[1]发票导入!W905&amp;""</f>
      </c>
      <c r="Y905">
        <f>[1]发票导入!Y905&amp;""</f>
      </c>
      <c r="AA905">
        <f>[1]发票导入!AA905&amp;""</f>
      </c>
      <c r="AB905">
        <f>[1]发票导入!AB905</f>
        <v>0</v>
      </c>
      <c r="AC905">
        <f>[1]发票导入!AC905</f>
        <v>0</v>
      </c>
      <c r="AE905" s="22">
        <f t="shared" si="0"/>
      </c>
      <c r="AI905">
        <f>[1]发票导入!AI905&amp;""</f>
      </c>
      <c r="AJ905">
        <f>[1]发票导入!AJ905&amp;""</f>
      </c>
      <c r="AK905">
        <f>[1]发票导入!AK905</f>
        <v>0</v>
      </c>
      <c r="AL905">
        <f>[1]发票导入!AL905</f>
        <v>0</v>
      </c>
      <c r="AM905">
        <f>[1]发票导入!AM905</f>
        <v>0</v>
      </c>
      <c r="AN905" s="22">
        <f t="shared" si="1"/>
        <v>0</v>
      </c>
      <c r="AO905" s="22">
        <f t="shared" si="2"/>
        <v>0</v>
      </c>
    </row>
    <row r="906">
      <c r="C906">
        <f>[1]发票导入!C906&amp;""</f>
      </c>
      <c r="D906">
        <f>[1]发票导入!D906&amp;""</f>
      </c>
      <c r="O906">
        <f>[1]发票导入!O906&amp;""</f>
      </c>
      <c r="T906">
        <f>[1]发票导入!T906</f>
      </c>
      <c r="U906">
        <f>[1]发票导入!U906&amp;""</f>
      </c>
      <c r="V906">
        <f>[1]发票导入!V906&amp;""</f>
      </c>
      <c r="W906">
        <f>[1]发票导入!W906&amp;""</f>
      </c>
      <c r="Y906">
        <f>[1]发票导入!Y906&amp;""</f>
      </c>
      <c r="AA906">
        <f>[1]发票导入!AA906&amp;""</f>
      </c>
      <c r="AB906">
        <f>[1]发票导入!AB906</f>
        <v>0</v>
      </c>
      <c r="AC906">
        <f>[1]发票导入!AC906</f>
        <v>0</v>
      </c>
      <c r="AE906" s="22">
        <f t="shared" si="0"/>
      </c>
      <c r="AI906">
        <f>[1]发票导入!AI906&amp;""</f>
      </c>
      <c r="AJ906">
        <f>[1]发票导入!AJ906&amp;""</f>
      </c>
      <c r="AK906">
        <f>[1]发票导入!AK906</f>
        <v>0</v>
      </c>
      <c r="AL906">
        <f>[1]发票导入!AL906</f>
        <v>0</v>
      </c>
      <c r="AM906">
        <f>[1]发票导入!AM906</f>
        <v>0</v>
      </c>
      <c r="AN906" s="22">
        <f t="shared" si="1"/>
        <v>0</v>
      </c>
      <c r="AO906" s="22">
        <f t="shared" si="2"/>
        <v>0</v>
      </c>
    </row>
    <row r="907">
      <c r="C907">
        <f>[1]发票导入!C907&amp;""</f>
      </c>
      <c r="D907">
        <f>[1]发票导入!D907&amp;""</f>
      </c>
      <c r="O907">
        <f>[1]发票导入!O907&amp;""</f>
      </c>
      <c r="T907">
        <f>[1]发票导入!T907</f>
      </c>
      <c r="U907">
        <f>[1]发票导入!U907&amp;""</f>
      </c>
      <c r="V907">
        <f>[1]发票导入!V907&amp;""</f>
      </c>
      <c r="W907">
        <f>[1]发票导入!W907&amp;""</f>
      </c>
      <c r="Y907">
        <f>[1]发票导入!Y907&amp;""</f>
      </c>
      <c r="AA907">
        <f>[1]发票导入!AA907&amp;""</f>
      </c>
      <c r="AB907">
        <f>[1]发票导入!AB907</f>
        <v>0</v>
      </c>
      <c r="AC907">
        <f>[1]发票导入!AC907</f>
        <v>0</v>
      </c>
      <c r="AE907" s="22">
        <f t="shared" si="0"/>
      </c>
      <c r="AI907">
        <f>[1]发票导入!AI907&amp;""</f>
      </c>
      <c r="AJ907">
        <f>[1]发票导入!AJ907&amp;""</f>
      </c>
      <c r="AK907">
        <f>[1]发票导入!AK907</f>
        <v>0</v>
      </c>
      <c r="AL907">
        <f>[1]发票导入!AL907</f>
        <v>0</v>
      </c>
      <c r="AM907">
        <f>[1]发票导入!AM907</f>
        <v>0</v>
      </c>
      <c r="AN907" s="22">
        <f t="shared" si="1"/>
        <v>0</v>
      </c>
      <c r="AO907" s="22">
        <f t="shared" si="2"/>
        <v>0</v>
      </c>
    </row>
    <row r="908">
      <c r="C908">
        <f>[1]发票导入!C908&amp;""</f>
      </c>
      <c r="D908">
        <f>[1]发票导入!D908&amp;""</f>
      </c>
      <c r="O908">
        <f>[1]发票导入!O908&amp;""</f>
      </c>
      <c r="T908">
        <f>[1]发票导入!T908</f>
      </c>
      <c r="U908">
        <f>[1]发票导入!U908&amp;""</f>
      </c>
      <c r="V908">
        <f>[1]发票导入!V908&amp;""</f>
      </c>
      <c r="W908">
        <f>[1]发票导入!W908&amp;""</f>
      </c>
      <c r="Y908">
        <f>[1]发票导入!Y908&amp;""</f>
      </c>
      <c r="AA908">
        <f>[1]发票导入!AA908&amp;""</f>
      </c>
      <c r="AB908">
        <f>[1]发票导入!AB908</f>
        <v>0</v>
      </c>
      <c r="AC908">
        <f>[1]发票导入!AC908</f>
        <v>0</v>
      </c>
      <c r="AE908" s="22">
        <f t="shared" si="0"/>
      </c>
      <c r="AI908">
        <f>[1]发票导入!AI908&amp;""</f>
      </c>
      <c r="AJ908">
        <f>[1]发票导入!AJ908&amp;""</f>
      </c>
      <c r="AK908">
        <f>[1]发票导入!AK908</f>
        <v>0</v>
      </c>
      <c r="AL908">
        <f>[1]发票导入!AL908</f>
        <v>0</v>
      </c>
      <c r="AM908">
        <f>[1]发票导入!AM908</f>
        <v>0</v>
      </c>
      <c r="AN908" s="22">
        <f t="shared" si="1"/>
        <v>0</v>
      </c>
      <c r="AO908" s="22">
        <f t="shared" si="2"/>
        <v>0</v>
      </c>
    </row>
    <row r="909">
      <c r="C909">
        <f>[1]发票导入!C909&amp;""</f>
      </c>
      <c r="D909">
        <f>[1]发票导入!D909&amp;""</f>
      </c>
      <c r="O909">
        <f>[1]发票导入!O909&amp;""</f>
      </c>
      <c r="T909">
        <f>[1]发票导入!T909</f>
      </c>
      <c r="U909">
        <f>[1]发票导入!U909&amp;""</f>
      </c>
      <c r="V909">
        <f>[1]发票导入!V909&amp;""</f>
      </c>
      <c r="W909">
        <f>[1]发票导入!W909&amp;""</f>
      </c>
      <c r="Y909">
        <f>[1]发票导入!Y909&amp;""</f>
      </c>
      <c r="AA909">
        <f>[1]发票导入!AA909&amp;""</f>
      </c>
      <c r="AB909">
        <f>[1]发票导入!AB909</f>
        <v>0</v>
      </c>
      <c r="AC909">
        <f>[1]发票导入!AC909</f>
        <v>0</v>
      </c>
      <c r="AE909" s="22">
        <f t="shared" si="0"/>
      </c>
      <c r="AI909">
        <f>[1]发票导入!AI909&amp;""</f>
      </c>
      <c r="AJ909">
        <f>[1]发票导入!AJ909&amp;""</f>
      </c>
      <c r="AK909">
        <f>[1]发票导入!AK909</f>
        <v>0</v>
      </c>
      <c r="AL909">
        <f>[1]发票导入!AL909</f>
        <v>0</v>
      </c>
      <c r="AM909">
        <f>[1]发票导入!AM909</f>
        <v>0</v>
      </c>
      <c r="AN909" s="22">
        <f t="shared" si="1"/>
        <v>0</v>
      </c>
      <c r="AO909" s="22">
        <f t="shared" si="2"/>
        <v>0</v>
      </c>
    </row>
    <row r="910">
      <c r="C910">
        <f>[1]发票导入!C910&amp;""</f>
      </c>
      <c r="D910">
        <f>[1]发票导入!D910&amp;""</f>
      </c>
      <c r="O910">
        <f>[1]发票导入!O910&amp;""</f>
      </c>
      <c r="T910">
        <f>[1]发票导入!T910</f>
      </c>
      <c r="U910">
        <f>[1]发票导入!U910&amp;""</f>
      </c>
      <c r="V910">
        <f>[1]发票导入!V910&amp;""</f>
      </c>
      <c r="W910">
        <f>[1]发票导入!W910&amp;""</f>
      </c>
      <c r="Y910">
        <f>[1]发票导入!Y910&amp;""</f>
      </c>
      <c r="AA910">
        <f>[1]发票导入!AA910&amp;""</f>
      </c>
      <c r="AB910">
        <f>[1]发票导入!AB910</f>
        <v>0</v>
      </c>
      <c r="AC910">
        <f>[1]发票导入!AC910</f>
        <v>0</v>
      </c>
      <c r="AE910" s="22">
        <f t="shared" si="0"/>
      </c>
      <c r="AI910">
        <f>[1]发票导入!AI910&amp;""</f>
      </c>
      <c r="AJ910">
        <f>[1]发票导入!AJ910&amp;""</f>
      </c>
      <c r="AK910">
        <f>[1]发票导入!AK910</f>
        <v>0</v>
      </c>
      <c r="AL910">
        <f>[1]发票导入!AL910</f>
        <v>0</v>
      </c>
      <c r="AM910">
        <f>[1]发票导入!AM910</f>
        <v>0</v>
      </c>
      <c r="AN910" s="22">
        <f t="shared" si="1"/>
        <v>0</v>
      </c>
      <c r="AO910" s="22">
        <f t="shared" si="2"/>
        <v>0</v>
      </c>
    </row>
    <row r="911">
      <c r="C911">
        <f>[1]发票导入!C911&amp;""</f>
      </c>
      <c r="D911">
        <f>[1]发票导入!D911&amp;""</f>
      </c>
      <c r="O911">
        <f>[1]发票导入!O911&amp;""</f>
      </c>
      <c r="T911">
        <f>[1]发票导入!T911</f>
      </c>
      <c r="U911">
        <f>[1]发票导入!U911&amp;""</f>
      </c>
      <c r="V911">
        <f>[1]发票导入!V911&amp;""</f>
      </c>
      <c r="W911">
        <f>[1]发票导入!W911&amp;""</f>
      </c>
      <c r="Y911">
        <f>[1]发票导入!Y911&amp;""</f>
      </c>
      <c r="AA911">
        <f>[1]发票导入!AA911&amp;""</f>
      </c>
      <c r="AB911">
        <f>[1]发票导入!AB911</f>
        <v>0</v>
      </c>
      <c r="AC911">
        <f>[1]发票导入!AC911</f>
        <v>0</v>
      </c>
      <c r="AE911" s="22">
        <f t="shared" si="0"/>
      </c>
      <c r="AI911">
        <f>[1]发票导入!AI911&amp;""</f>
      </c>
      <c r="AJ911">
        <f>[1]发票导入!AJ911&amp;""</f>
      </c>
      <c r="AK911">
        <f>[1]发票导入!AK911</f>
        <v>0</v>
      </c>
      <c r="AL911">
        <f>[1]发票导入!AL911</f>
        <v>0</v>
      </c>
      <c r="AM911">
        <f>[1]发票导入!AM911</f>
        <v>0</v>
      </c>
      <c r="AN911" s="22">
        <f t="shared" si="1"/>
        <v>0</v>
      </c>
      <c r="AO911" s="22">
        <f t="shared" si="2"/>
        <v>0</v>
      </c>
    </row>
    <row r="912">
      <c r="C912">
        <f>[1]发票导入!C912&amp;""</f>
      </c>
      <c r="D912">
        <f>[1]发票导入!D912&amp;""</f>
      </c>
      <c r="O912">
        <f>[1]发票导入!O912&amp;""</f>
      </c>
      <c r="T912">
        <f>[1]发票导入!T912</f>
      </c>
      <c r="U912">
        <f>[1]发票导入!U912&amp;""</f>
      </c>
      <c r="V912">
        <f>[1]发票导入!V912&amp;""</f>
      </c>
      <c r="W912">
        <f>[1]发票导入!W912&amp;""</f>
      </c>
      <c r="Y912">
        <f>[1]发票导入!Y912&amp;""</f>
      </c>
      <c r="AA912">
        <f>[1]发票导入!AA912&amp;""</f>
      </c>
      <c r="AB912">
        <f>[1]发票导入!AB912</f>
        <v>0</v>
      </c>
      <c r="AC912">
        <f>[1]发票导入!AC912</f>
        <v>0</v>
      </c>
      <c r="AE912" s="22">
        <f t="shared" si="0"/>
      </c>
      <c r="AI912">
        <f>[1]发票导入!AI912&amp;""</f>
      </c>
      <c r="AJ912">
        <f>[1]发票导入!AJ912&amp;""</f>
      </c>
      <c r="AK912">
        <f>[1]发票导入!AK912</f>
        <v>0</v>
      </c>
      <c r="AL912">
        <f>[1]发票导入!AL912</f>
        <v>0</v>
      </c>
      <c r="AM912">
        <f>[1]发票导入!AM912</f>
        <v>0</v>
      </c>
      <c r="AN912" s="22">
        <f t="shared" si="1"/>
        <v>0</v>
      </c>
      <c r="AO912" s="22">
        <f t="shared" si="2"/>
        <v>0</v>
      </c>
    </row>
    <row r="913">
      <c r="C913">
        <f>[1]发票导入!C913&amp;""</f>
      </c>
      <c r="D913">
        <f>[1]发票导入!D913&amp;""</f>
      </c>
      <c r="O913">
        <f>[1]发票导入!O913&amp;""</f>
      </c>
      <c r="T913">
        <f>[1]发票导入!T913</f>
      </c>
      <c r="U913">
        <f>[1]发票导入!U913&amp;""</f>
      </c>
      <c r="V913">
        <f>[1]发票导入!V913&amp;""</f>
      </c>
      <c r="W913">
        <f>[1]发票导入!W913&amp;""</f>
      </c>
      <c r="Y913">
        <f>[1]发票导入!Y913&amp;""</f>
      </c>
      <c r="AA913">
        <f>[1]发票导入!AA913&amp;""</f>
      </c>
      <c r="AB913">
        <f>[1]发票导入!AB913</f>
        <v>0</v>
      </c>
      <c r="AC913">
        <f>[1]发票导入!AC913</f>
        <v>0</v>
      </c>
      <c r="AE913" s="22">
        <f t="shared" si="0"/>
      </c>
      <c r="AI913">
        <f>[1]发票导入!AI913&amp;""</f>
      </c>
      <c r="AJ913">
        <f>[1]发票导入!AJ913&amp;""</f>
      </c>
      <c r="AK913">
        <f>[1]发票导入!AK913</f>
        <v>0</v>
      </c>
      <c r="AL913">
        <f>[1]发票导入!AL913</f>
        <v>0</v>
      </c>
      <c r="AM913">
        <f>[1]发票导入!AM913</f>
        <v>0</v>
      </c>
      <c r="AN913" s="22">
        <f t="shared" si="1"/>
        <v>0</v>
      </c>
      <c r="AO913" s="22">
        <f t="shared" si="2"/>
        <v>0</v>
      </c>
    </row>
    <row r="914">
      <c r="C914">
        <f>[1]发票导入!C914&amp;""</f>
      </c>
      <c r="D914">
        <f>[1]发票导入!D914&amp;""</f>
      </c>
      <c r="O914">
        <f>[1]发票导入!O914&amp;""</f>
      </c>
      <c r="T914">
        <f>[1]发票导入!T914</f>
      </c>
      <c r="U914">
        <f>[1]发票导入!U914&amp;""</f>
      </c>
      <c r="V914">
        <f>[1]发票导入!V914&amp;""</f>
      </c>
      <c r="W914">
        <f>[1]发票导入!W914&amp;""</f>
      </c>
      <c r="Y914">
        <f>[1]发票导入!Y914&amp;""</f>
      </c>
      <c r="AA914">
        <f>[1]发票导入!AA914&amp;""</f>
      </c>
      <c r="AB914">
        <f>[1]发票导入!AB914</f>
        <v>0</v>
      </c>
      <c r="AC914">
        <f>[1]发票导入!AC914</f>
        <v>0</v>
      </c>
      <c r="AE914" s="22">
        <f t="shared" si="0"/>
      </c>
      <c r="AI914">
        <f>[1]发票导入!AI914&amp;""</f>
      </c>
      <c r="AJ914">
        <f>[1]发票导入!AJ914&amp;""</f>
      </c>
      <c r="AK914">
        <f>[1]发票导入!AK914</f>
        <v>0</v>
      </c>
      <c r="AL914">
        <f>[1]发票导入!AL914</f>
        <v>0</v>
      </c>
      <c r="AM914">
        <f>[1]发票导入!AM914</f>
        <v>0</v>
      </c>
      <c r="AN914" s="22">
        <f t="shared" si="1"/>
        <v>0</v>
      </c>
      <c r="AO914" s="22">
        <f t="shared" si="2"/>
        <v>0</v>
      </c>
    </row>
    <row r="915">
      <c r="C915">
        <f>[1]发票导入!C915&amp;""</f>
      </c>
      <c r="D915">
        <f>[1]发票导入!D915&amp;""</f>
      </c>
      <c r="O915">
        <f>[1]发票导入!O915&amp;""</f>
      </c>
      <c r="T915">
        <f>[1]发票导入!T915</f>
      </c>
      <c r="U915">
        <f>[1]发票导入!U915&amp;""</f>
      </c>
      <c r="V915">
        <f>[1]发票导入!V915&amp;""</f>
      </c>
      <c r="W915">
        <f>[1]发票导入!W915&amp;""</f>
      </c>
      <c r="Y915">
        <f>[1]发票导入!Y915&amp;""</f>
      </c>
      <c r="AA915">
        <f>[1]发票导入!AA915&amp;""</f>
      </c>
      <c r="AB915">
        <f>[1]发票导入!AB915</f>
        <v>0</v>
      </c>
      <c r="AC915">
        <f>[1]发票导入!AC915</f>
        <v>0</v>
      </c>
      <c r="AE915" s="22">
        <f t="shared" si="0"/>
      </c>
      <c r="AI915">
        <f>[1]发票导入!AI915&amp;""</f>
      </c>
      <c r="AJ915">
        <f>[1]发票导入!AJ915&amp;""</f>
      </c>
      <c r="AK915">
        <f>[1]发票导入!AK915</f>
        <v>0</v>
      </c>
      <c r="AL915">
        <f>[1]发票导入!AL915</f>
        <v>0</v>
      </c>
      <c r="AM915">
        <f>[1]发票导入!AM915</f>
        <v>0</v>
      </c>
      <c r="AN915" s="22">
        <f t="shared" si="1"/>
        <v>0</v>
      </c>
      <c r="AO915" s="22">
        <f t="shared" si="2"/>
        <v>0</v>
      </c>
    </row>
    <row r="916">
      <c r="C916">
        <f>[1]发票导入!C916&amp;""</f>
      </c>
      <c r="D916">
        <f>[1]发票导入!D916&amp;""</f>
      </c>
      <c r="O916">
        <f>[1]发票导入!O916&amp;""</f>
      </c>
      <c r="T916">
        <f>[1]发票导入!T916</f>
      </c>
      <c r="U916">
        <f>[1]发票导入!U916&amp;""</f>
      </c>
      <c r="V916">
        <f>[1]发票导入!V916&amp;""</f>
      </c>
      <c r="W916">
        <f>[1]发票导入!W916&amp;""</f>
      </c>
      <c r="Y916">
        <f>[1]发票导入!Y916&amp;""</f>
      </c>
      <c r="AA916">
        <f>[1]发票导入!AA916&amp;""</f>
      </c>
      <c r="AB916">
        <f>[1]发票导入!AB916</f>
        <v>0</v>
      </c>
      <c r="AC916">
        <f>[1]发票导入!AC916</f>
        <v>0</v>
      </c>
      <c r="AE916" s="22">
        <f t="shared" si="0"/>
      </c>
      <c r="AI916">
        <f>[1]发票导入!AI916&amp;""</f>
      </c>
      <c r="AJ916">
        <f>[1]发票导入!AJ916&amp;""</f>
      </c>
      <c r="AK916">
        <f>[1]发票导入!AK916</f>
        <v>0</v>
      </c>
      <c r="AL916">
        <f>[1]发票导入!AL916</f>
        <v>0</v>
      </c>
      <c r="AM916">
        <f>[1]发票导入!AM916</f>
        <v>0</v>
      </c>
      <c r="AN916" s="22">
        <f t="shared" si="1"/>
        <v>0</v>
      </c>
      <c r="AO916" s="22">
        <f t="shared" si="2"/>
        <v>0</v>
      </c>
    </row>
    <row r="917">
      <c r="C917">
        <f>[1]发票导入!C917&amp;""</f>
      </c>
      <c r="D917">
        <f>[1]发票导入!D917&amp;""</f>
      </c>
      <c r="O917">
        <f>[1]发票导入!O917&amp;""</f>
      </c>
      <c r="T917">
        <f>[1]发票导入!T917</f>
      </c>
      <c r="U917">
        <f>[1]发票导入!U917&amp;""</f>
      </c>
      <c r="V917">
        <f>[1]发票导入!V917&amp;""</f>
      </c>
      <c r="W917">
        <f>[1]发票导入!W917&amp;""</f>
      </c>
      <c r="Y917">
        <f>[1]发票导入!Y917&amp;""</f>
      </c>
      <c r="AA917">
        <f>[1]发票导入!AA917&amp;""</f>
      </c>
      <c r="AB917">
        <f>[1]发票导入!AB917</f>
        <v>0</v>
      </c>
      <c r="AC917">
        <f>[1]发票导入!AC917</f>
        <v>0</v>
      </c>
      <c r="AE917" s="22">
        <f t="shared" si="0"/>
      </c>
      <c r="AI917">
        <f>[1]发票导入!AI917&amp;""</f>
      </c>
      <c r="AJ917">
        <f>[1]发票导入!AJ917&amp;""</f>
      </c>
      <c r="AK917">
        <f>[1]发票导入!AK917</f>
        <v>0</v>
      </c>
      <c r="AL917">
        <f>[1]发票导入!AL917</f>
        <v>0</v>
      </c>
      <c r="AM917">
        <f>[1]发票导入!AM917</f>
        <v>0</v>
      </c>
      <c r="AN917" s="22">
        <f t="shared" si="1"/>
        <v>0</v>
      </c>
      <c r="AO917" s="22">
        <f t="shared" si="2"/>
        <v>0</v>
      </c>
    </row>
    <row r="918">
      <c r="C918">
        <f>[1]发票导入!C918&amp;""</f>
      </c>
      <c r="D918">
        <f>[1]发票导入!D918&amp;""</f>
      </c>
      <c r="O918">
        <f>[1]发票导入!O918&amp;""</f>
      </c>
      <c r="T918">
        <f>[1]发票导入!T918</f>
      </c>
      <c r="U918">
        <f>[1]发票导入!U918&amp;""</f>
      </c>
      <c r="V918">
        <f>[1]发票导入!V918&amp;""</f>
      </c>
      <c r="W918">
        <f>[1]发票导入!W918&amp;""</f>
      </c>
      <c r="Y918">
        <f>[1]发票导入!Y918&amp;""</f>
      </c>
      <c r="AA918">
        <f>[1]发票导入!AA918&amp;""</f>
      </c>
      <c r="AB918">
        <f>[1]发票导入!AB918</f>
        <v>0</v>
      </c>
      <c r="AC918">
        <f>[1]发票导入!AC918</f>
        <v>0</v>
      </c>
      <c r="AE918" s="22">
        <f t="shared" si="0"/>
      </c>
      <c r="AI918">
        <f>[1]发票导入!AI918&amp;""</f>
      </c>
      <c r="AJ918">
        <f>[1]发票导入!AJ918&amp;""</f>
      </c>
      <c r="AK918">
        <f>[1]发票导入!AK918</f>
        <v>0</v>
      </c>
      <c r="AL918">
        <f>[1]发票导入!AL918</f>
        <v>0</v>
      </c>
      <c r="AM918">
        <f>[1]发票导入!AM918</f>
        <v>0</v>
      </c>
      <c r="AN918" s="22">
        <f t="shared" si="1"/>
        <v>0</v>
      </c>
      <c r="AO918" s="22">
        <f t="shared" si="2"/>
        <v>0</v>
      </c>
    </row>
    <row r="919">
      <c r="C919">
        <f>[1]发票导入!C919&amp;""</f>
      </c>
      <c r="D919">
        <f>[1]发票导入!D919&amp;""</f>
      </c>
      <c r="O919">
        <f>[1]发票导入!O919&amp;""</f>
      </c>
      <c r="T919">
        <f>[1]发票导入!T919</f>
      </c>
      <c r="U919">
        <f>[1]发票导入!U919&amp;""</f>
      </c>
      <c r="V919">
        <f>[1]发票导入!V919&amp;""</f>
      </c>
      <c r="W919">
        <f>[1]发票导入!W919&amp;""</f>
      </c>
      <c r="Y919">
        <f>[1]发票导入!Y919&amp;""</f>
      </c>
      <c r="AA919">
        <f>[1]发票导入!AA919&amp;""</f>
      </c>
      <c r="AB919">
        <f>[1]发票导入!AB919</f>
        <v>0</v>
      </c>
      <c r="AC919">
        <f>[1]发票导入!AC919</f>
        <v>0</v>
      </c>
      <c r="AE919" s="22">
        <f t="shared" si="0"/>
      </c>
      <c r="AI919">
        <f>[1]发票导入!AI919&amp;""</f>
      </c>
      <c r="AJ919">
        <f>[1]发票导入!AJ919&amp;""</f>
      </c>
      <c r="AK919">
        <f>[1]发票导入!AK919</f>
        <v>0</v>
      </c>
      <c r="AL919">
        <f>[1]发票导入!AL919</f>
        <v>0</v>
      </c>
      <c r="AM919">
        <f>[1]发票导入!AM919</f>
        <v>0</v>
      </c>
      <c r="AN919" s="22">
        <f t="shared" si="1"/>
        <v>0</v>
      </c>
      <c r="AO919" s="22">
        <f t="shared" si="2"/>
        <v>0</v>
      </c>
    </row>
    <row r="920">
      <c r="C920">
        <f>[1]发票导入!C920&amp;""</f>
      </c>
      <c r="D920">
        <f>[1]发票导入!D920&amp;""</f>
      </c>
      <c r="O920">
        <f>[1]发票导入!O920&amp;""</f>
      </c>
      <c r="T920">
        <f>[1]发票导入!T920</f>
      </c>
      <c r="U920">
        <f>[1]发票导入!U920&amp;""</f>
      </c>
      <c r="V920">
        <f>[1]发票导入!V920&amp;""</f>
      </c>
      <c r="W920">
        <f>[1]发票导入!W920&amp;""</f>
      </c>
      <c r="Y920">
        <f>[1]发票导入!Y920&amp;""</f>
      </c>
      <c r="AA920">
        <f>[1]发票导入!AA920&amp;""</f>
      </c>
      <c r="AB920">
        <f>[1]发票导入!AB920</f>
        <v>0</v>
      </c>
      <c r="AC920">
        <f>[1]发票导入!AC920</f>
        <v>0</v>
      </c>
      <c r="AE920" s="22">
        <f t="shared" si="0"/>
      </c>
      <c r="AI920">
        <f>[1]发票导入!AI920&amp;""</f>
      </c>
      <c r="AJ920">
        <f>[1]发票导入!AJ920&amp;""</f>
      </c>
      <c r="AK920">
        <f>[1]发票导入!AK920</f>
        <v>0</v>
      </c>
      <c r="AL920">
        <f>[1]发票导入!AL920</f>
        <v>0</v>
      </c>
      <c r="AM920">
        <f>[1]发票导入!AM920</f>
        <v>0</v>
      </c>
      <c r="AN920" s="22">
        <f t="shared" si="1"/>
        <v>0</v>
      </c>
      <c r="AO920" s="22">
        <f t="shared" si="2"/>
        <v>0</v>
      </c>
    </row>
    <row r="921">
      <c r="C921">
        <f>[1]发票导入!C921&amp;""</f>
      </c>
      <c r="D921">
        <f>[1]发票导入!D921&amp;""</f>
      </c>
      <c r="O921">
        <f>[1]发票导入!O921&amp;""</f>
      </c>
      <c r="T921">
        <f>[1]发票导入!T921</f>
      </c>
      <c r="U921">
        <f>[1]发票导入!U921&amp;""</f>
      </c>
      <c r="V921">
        <f>[1]发票导入!V921&amp;""</f>
      </c>
      <c r="W921">
        <f>[1]发票导入!W921&amp;""</f>
      </c>
      <c r="Y921">
        <f>[1]发票导入!Y921&amp;""</f>
      </c>
      <c r="AA921">
        <f>[1]发票导入!AA921&amp;""</f>
      </c>
      <c r="AB921">
        <f>[1]发票导入!AB921</f>
        <v>0</v>
      </c>
      <c r="AC921">
        <f>[1]发票导入!AC921</f>
        <v>0</v>
      </c>
      <c r="AE921" s="22">
        <f t="shared" si="0"/>
      </c>
      <c r="AI921">
        <f>[1]发票导入!AI921&amp;""</f>
      </c>
      <c r="AJ921">
        <f>[1]发票导入!AJ921&amp;""</f>
      </c>
      <c r="AK921">
        <f>[1]发票导入!AK921</f>
        <v>0</v>
      </c>
      <c r="AL921">
        <f>[1]发票导入!AL921</f>
        <v>0</v>
      </c>
      <c r="AM921">
        <f>[1]发票导入!AM921</f>
        <v>0</v>
      </c>
      <c r="AN921" s="22">
        <f t="shared" si="1"/>
        <v>0</v>
      </c>
      <c r="AO921" s="22">
        <f t="shared" si="2"/>
        <v>0</v>
      </c>
    </row>
    <row r="922">
      <c r="C922">
        <f>[1]发票导入!C922&amp;""</f>
      </c>
      <c r="D922">
        <f>[1]发票导入!D922&amp;""</f>
      </c>
      <c r="O922">
        <f>[1]发票导入!O922&amp;""</f>
      </c>
      <c r="T922">
        <f>[1]发票导入!T922</f>
      </c>
      <c r="U922">
        <f>[1]发票导入!U922&amp;""</f>
      </c>
      <c r="V922">
        <f>[1]发票导入!V922&amp;""</f>
      </c>
      <c r="W922">
        <f>[1]发票导入!W922&amp;""</f>
      </c>
      <c r="Y922">
        <f>[1]发票导入!Y922&amp;""</f>
      </c>
      <c r="AA922">
        <f>[1]发票导入!AA922&amp;""</f>
      </c>
      <c r="AB922">
        <f>[1]发票导入!AB922</f>
        <v>0</v>
      </c>
      <c r="AC922">
        <f>[1]发票导入!AC922</f>
        <v>0</v>
      </c>
      <c r="AE922" s="22">
        <f t="shared" si="0"/>
      </c>
      <c r="AI922">
        <f>[1]发票导入!AI922&amp;""</f>
      </c>
      <c r="AJ922">
        <f>[1]发票导入!AJ922&amp;""</f>
      </c>
      <c r="AK922">
        <f>[1]发票导入!AK922</f>
        <v>0</v>
      </c>
      <c r="AL922">
        <f>[1]发票导入!AL922</f>
        <v>0</v>
      </c>
      <c r="AM922">
        <f>[1]发票导入!AM922</f>
        <v>0</v>
      </c>
      <c r="AN922" s="22">
        <f t="shared" si="1"/>
        <v>0</v>
      </c>
      <c r="AO922" s="22">
        <f t="shared" si="2"/>
        <v>0</v>
      </c>
    </row>
    <row r="923">
      <c r="C923">
        <f>[1]发票导入!C923&amp;""</f>
      </c>
      <c r="D923">
        <f>[1]发票导入!D923&amp;""</f>
      </c>
      <c r="O923">
        <f>[1]发票导入!O923&amp;""</f>
      </c>
      <c r="T923">
        <f>[1]发票导入!T923</f>
      </c>
      <c r="U923">
        <f>[1]发票导入!U923&amp;""</f>
      </c>
      <c r="V923">
        <f>[1]发票导入!V923&amp;""</f>
      </c>
      <c r="W923">
        <f>[1]发票导入!W923&amp;""</f>
      </c>
      <c r="Y923">
        <f>[1]发票导入!Y923&amp;""</f>
      </c>
      <c r="AA923">
        <f>[1]发票导入!AA923&amp;""</f>
      </c>
      <c r="AB923">
        <f>[1]发票导入!AB923</f>
        <v>0</v>
      </c>
      <c r="AC923">
        <f>[1]发票导入!AC923</f>
        <v>0</v>
      </c>
      <c r="AE923" s="22">
        <f t="shared" si="0"/>
      </c>
      <c r="AI923">
        <f>[1]发票导入!AI923&amp;""</f>
      </c>
      <c r="AJ923">
        <f>[1]发票导入!AJ923&amp;""</f>
      </c>
      <c r="AK923">
        <f>[1]发票导入!AK923</f>
        <v>0</v>
      </c>
      <c r="AL923">
        <f>[1]发票导入!AL923</f>
        <v>0</v>
      </c>
      <c r="AM923">
        <f>[1]发票导入!AM923</f>
        <v>0</v>
      </c>
      <c r="AN923" s="22">
        <f t="shared" si="1"/>
        <v>0</v>
      </c>
      <c r="AO923" s="22">
        <f t="shared" si="2"/>
        <v>0</v>
      </c>
    </row>
    <row r="924">
      <c r="C924">
        <f>[1]发票导入!C924&amp;""</f>
      </c>
      <c r="D924">
        <f>[1]发票导入!D924&amp;""</f>
      </c>
      <c r="O924">
        <f>[1]发票导入!O924&amp;""</f>
      </c>
      <c r="T924">
        <f>[1]发票导入!T924</f>
      </c>
      <c r="U924">
        <f>[1]发票导入!U924&amp;""</f>
      </c>
      <c r="V924">
        <f>[1]发票导入!V924&amp;""</f>
      </c>
      <c r="W924">
        <f>[1]发票导入!W924&amp;""</f>
      </c>
      <c r="Y924">
        <f>[1]发票导入!Y924&amp;""</f>
      </c>
      <c r="AA924">
        <f>[1]发票导入!AA924&amp;""</f>
      </c>
      <c r="AB924">
        <f>[1]发票导入!AB924</f>
        <v>0</v>
      </c>
      <c r="AC924">
        <f>[1]发票导入!AC924</f>
        <v>0</v>
      </c>
      <c r="AE924" s="22">
        <f t="shared" si="0"/>
      </c>
      <c r="AI924">
        <f>[1]发票导入!AI924&amp;""</f>
      </c>
      <c r="AJ924">
        <f>[1]发票导入!AJ924&amp;""</f>
      </c>
      <c r="AK924">
        <f>[1]发票导入!AK924</f>
        <v>0</v>
      </c>
      <c r="AL924">
        <f>[1]发票导入!AL924</f>
        <v>0</v>
      </c>
      <c r="AM924">
        <f>[1]发票导入!AM924</f>
        <v>0</v>
      </c>
      <c r="AN924" s="22">
        <f t="shared" si="1"/>
        <v>0</v>
      </c>
      <c r="AO924" s="22">
        <f t="shared" si="2"/>
        <v>0</v>
      </c>
    </row>
    <row r="925">
      <c r="C925">
        <f>[1]发票导入!C925&amp;""</f>
      </c>
      <c r="D925">
        <f>[1]发票导入!D925&amp;""</f>
      </c>
      <c r="O925">
        <f>[1]发票导入!O925&amp;""</f>
      </c>
      <c r="T925">
        <f>[1]发票导入!T925</f>
      </c>
      <c r="U925">
        <f>[1]发票导入!U925&amp;""</f>
      </c>
      <c r="V925">
        <f>[1]发票导入!V925&amp;""</f>
      </c>
      <c r="W925">
        <f>[1]发票导入!W925&amp;""</f>
      </c>
      <c r="Y925">
        <f>[1]发票导入!Y925&amp;""</f>
      </c>
      <c r="AA925">
        <f>[1]发票导入!AA925&amp;""</f>
      </c>
      <c r="AB925">
        <f>[1]发票导入!AB925</f>
        <v>0</v>
      </c>
      <c r="AC925">
        <f>[1]发票导入!AC925</f>
        <v>0</v>
      </c>
      <c r="AE925" s="22">
        <f t="shared" si="0"/>
      </c>
      <c r="AI925">
        <f>[1]发票导入!AI925&amp;""</f>
      </c>
      <c r="AJ925">
        <f>[1]发票导入!AJ925&amp;""</f>
      </c>
      <c r="AK925">
        <f>[1]发票导入!AK925</f>
        <v>0</v>
      </c>
      <c r="AL925">
        <f>[1]发票导入!AL925</f>
        <v>0</v>
      </c>
      <c r="AM925">
        <f>[1]发票导入!AM925</f>
        <v>0</v>
      </c>
      <c r="AN925" s="22">
        <f t="shared" si="1"/>
        <v>0</v>
      </c>
      <c r="AO925" s="22">
        <f t="shared" si="2"/>
        <v>0</v>
      </c>
    </row>
    <row r="926">
      <c r="C926">
        <f>[1]发票导入!C926&amp;""</f>
      </c>
      <c r="D926">
        <f>[1]发票导入!D926&amp;""</f>
      </c>
      <c r="O926">
        <f>[1]发票导入!O926&amp;""</f>
      </c>
      <c r="T926">
        <f>[1]发票导入!T926</f>
      </c>
      <c r="U926">
        <f>[1]发票导入!U926&amp;""</f>
      </c>
      <c r="V926">
        <f>[1]发票导入!V926&amp;""</f>
      </c>
      <c r="W926">
        <f>[1]发票导入!W926&amp;""</f>
      </c>
      <c r="Y926">
        <f>[1]发票导入!Y926&amp;""</f>
      </c>
      <c r="AA926">
        <f>[1]发票导入!AA926&amp;""</f>
      </c>
      <c r="AB926">
        <f>[1]发票导入!AB926</f>
        <v>0</v>
      </c>
      <c r="AC926">
        <f>[1]发票导入!AC926</f>
        <v>0</v>
      </c>
      <c r="AE926" s="22">
        <f t="shared" si="0"/>
      </c>
      <c r="AI926">
        <f>[1]发票导入!AI926&amp;""</f>
      </c>
      <c r="AJ926">
        <f>[1]发票导入!AJ926&amp;""</f>
      </c>
      <c r="AK926">
        <f>[1]发票导入!AK926</f>
        <v>0</v>
      </c>
      <c r="AL926">
        <f>[1]发票导入!AL926</f>
        <v>0</v>
      </c>
      <c r="AM926">
        <f>[1]发票导入!AM926</f>
        <v>0</v>
      </c>
      <c r="AN926" s="22">
        <f t="shared" si="1"/>
        <v>0</v>
      </c>
      <c r="AO926" s="22">
        <f t="shared" si="2"/>
        <v>0</v>
      </c>
    </row>
    <row r="927">
      <c r="C927">
        <f>[1]发票导入!C927&amp;""</f>
      </c>
      <c r="D927">
        <f>[1]发票导入!D927&amp;""</f>
      </c>
      <c r="O927">
        <f>[1]发票导入!O927&amp;""</f>
      </c>
      <c r="T927">
        <f>[1]发票导入!T927</f>
      </c>
      <c r="U927">
        <f>[1]发票导入!U927&amp;""</f>
      </c>
      <c r="V927">
        <f>[1]发票导入!V927&amp;""</f>
      </c>
      <c r="W927">
        <f>[1]发票导入!W927&amp;""</f>
      </c>
      <c r="Y927">
        <f>[1]发票导入!Y927&amp;""</f>
      </c>
      <c r="AA927">
        <f>[1]发票导入!AA927&amp;""</f>
      </c>
      <c r="AB927">
        <f>[1]发票导入!AB927</f>
        <v>0</v>
      </c>
      <c r="AC927">
        <f>[1]发票导入!AC927</f>
        <v>0</v>
      </c>
      <c r="AE927" s="22">
        <f t="shared" si="0"/>
      </c>
      <c r="AI927">
        <f>[1]发票导入!AI927&amp;""</f>
      </c>
      <c r="AJ927">
        <f>[1]发票导入!AJ927&amp;""</f>
      </c>
      <c r="AK927">
        <f>[1]发票导入!AK927</f>
        <v>0</v>
      </c>
      <c r="AL927">
        <f>[1]发票导入!AL927</f>
        <v>0</v>
      </c>
      <c r="AM927">
        <f>[1]发票导入!AM927</f>
        <v>0</v>
      </c>
      <c r="AN927" s="22">
        <f t="shared" si="1"/>
        <v>0</v>
      </c>
      <c r="AO927" s="22">
        <f t="shared" si="2"/>
        <v>0</v>
      </c>
    </row>
    <row r="928">
      <c r="C928">
        <f>[1]发票导入!C928&amp;""</f>
      </c>
      <c r="D928">
        <f>[1]发票导入!D928&amp;""</f>
      </c>
      <c r="O928">
        <f>[1]发票导入!O928&amp;""</f>
      </c>
      <c r="T928">
        <f>[1]发票导入!T928</f>
      </c>
      <c r="U928">
        <f>[1]发票导入!U928&amp;""</f>
      </c>
      <c r="V928">
        <f>[1]发票导入!V928&amp;""</f>
      </c>
      <c r="W928">
        <f>[1]发票导入!W928&amp;""</f>
      </c>
      <c r="Y928">
        <f>[1]发票导入!Y928&amp;""</f>
      </c>
      <c r="AA928">
        <f>[1]发票导入!AA928&amp;""</f>
      </c>
      <c r="AB928">
        <f>[1]发票导入!AB928</f>
        <v>0</v>
      </c>
      <c r="AC928">
        <f>[1]发票导入!AC928</f>
        <v>0</v>
      </c>
      <c r="AE928" s="22">
        <f t="shared" si="0"/>
      </c>
      <c r="AI928">
        <f>[1]发票导入!AI928&amp;""</f>
      </c>
      <c r="AJ928">
        <f>[1]发票导入!AJ928&amp;""</f>
      </c>
      <c r="AK928">
        <f>[1]发票导入!AK928</f>
        <v>0</v>
      </c>
      <c r="AL928">
        <f>[1]发票导入!AL928</f>
        <v>0</v>
      </c>
      <c r="AM928">
        <f>[1]发票导入!AM928</f>
        <v>0</v>
      </c>
      <c r="AN928" s="22">
        <f t="shared" si="1"/>
        <v>0</v>
      </c>
      <c r="AO928" s="22">
        <f t="shared" si="2"/>
        <v>0</v>
      </c>
    </row>
    <row r="929">
      <c r="C929">
        <f>[1]发票导入!C929&amp;""</f>
      </c>
      <c r="D929">
        <f>[1]发票导入!D929&amp;""</f>
      </c>
      <c r="O929">
        <f>[1]发票导入!O929&amp;""</f>
      </c>
      <c r="T929">
        <f>[1]发票导入!T929</f>
      </c>
      <c r="U929">
        <f>[1]发票导入!U929&amp;""</f>
      </c>
      <c r="V929">
        <f>[1]发票导入!V929&amp;""</f>
      </c>
      <c r="W929">
        <f>[1]发票导入!W929&amp;""</f>
      </c>
      <c r="Y929">
        <f>[1]发票导入!Y929&amp;""</f>
      </c>
      <c r="AA929">
        <f>[1]发票导入!AA929&amp;""</f>
      </c>
      <c r="AB929">
        <f>[1]发票导入!AB929</f>
        <v>0</v>
      </c>
      <c r="AC929">
        <f>[1]发票导入!AC929</f>
        <v>0</v>
      </c>
      <c r="AE929" s="22">
        <f t="shared" si="0"/>
      </c>
      <c r="AI929">
        <f>[1]发票导入!AI929&amp;""</f>
      </c>
      <c r="AJ929">
        <f>[1]发票导入!AJ929&amp;""</f>
      </c>
      <c r="AK929">
        <f>[1]发票导入!AK929</f>
        <v>0</v>
      </c>
      <c r="AL929">
        <f>[1]发票导入!AL929</f>
        <v>0</v>
      </c>
      <c r="AM929">
        <f>[1]发票导入!AM929</f>
        <v>0</v>
      </c>
      <c r="AN929" s="22">
        <f t="shared" si="1"/>
        <v>0</v>
      </c>
      <c r="AO929" s="22">
        <f t="shared" si="2"/>
        <v>0</v>
      </c>
    </row>
    <row r="930">
      <c r="C930">
        <f>[1]发票导入!C930&amp;""</f>
      </c>
      <c r="D930">
        <f>[1]发票导入!D930&amp;""</f>
      </c>
      <c r="O930">
        <f>[1]发票导入!O930&amp;""</f>
      </c>
      <c r="T930">
        <f>[1]发票导入!T930</f>
      </c>
      <c r="U930">
        <f>[1]发票导入!U930&amp;""</f>
      </c>
      <c r="V930">
        <f>[1]发票导入!V930&amp;""</f>
      </c>
      <c r="W930">
        <f>[1]发票导入!W930&amp;""</f>
      </c>
      <c r="Y930">
        <f>[1]发票导入!Y930&amp;""</f>
      </c>
      <c r="AA930">
        <f>[1]发票导入!AA930&amp;""</f>
      </c>
      <c r="AB930">
        <f>[1]发票导入!AB930</f>
        <v>0</v>
      </c>
      <c r="AC930">
        <f>[1]发票导入!AC930</f>
        <v>0</v>
      </c>
      <c r="AE930" s="22">
        <f t="shared" si="0"/>
      </c>
      <c r="AI930">
        <f>[1]发票导入!AI930&amp;""</f>
      </c>
      <c r="AJ930">
        <f>[1]发票导入!AJ930&amp;""</f>
      </c>
      <c r="AK930">
        <f>[1]发票导入!AK930</f>
        <v>0</v>
      </c>
      <c r="AL930">
        <f>[1]发票导入!AL930</f>
        <v>0</v>
      </c>
      <c r="AM930">
        <f>[1]发票导入!AM930</f>
        <v>0</v>
      </c>
      <c r="AN930" s="22">
        <f t="shared" si="1"/>
        <v>0</v>
      </c>
      <c r="AO930" s="22">
        <f t="shared" si="2"/>
        <v>0</v>
      </c>
    </row>
    <row r="931">
      <c r="C931">
        <f>[1]发票导入!C931&amp;""</f>
      </c>
      <c r="D931">
        <f>[1]发票导入!D931&amp;""</f>
      </c>
      <c r="O931">
        <f>[1]发票导入!O931&amp;""</f>
      </c>
      <c r="T931">
        <f>[1]发票导入!T931</f>
      </c>
      <c r="U931">
        <f>[1]发票导入!U931&amp;""</f>
      </c>
      <c r="V931">
        <f>[1]发票导入!V931&amp;""</f>
      </c>
      <c r="W931">
        <f>[1]发票导入!W931&amp;""</f>
      </c>
      <c r="Y931">
        <f>[1]发票导入!Y931&amp;""</f>
      </c>
      <c r="AA931">
        <f>[1]发票导入!AA931&amp;""</f>
      </c>
      <c r="AB931">
        <f>[1]发票导入!AB931</f>
        <v>0</v>
      </c>
      <c r="AC931">
        <f>[1]发票导入!AC931</f>
        <v>0</v>
      </c>
      <c r="AE931" s="22">
        <f t="shared" si="0"/>
      </c>
      <c r="AI931">
        <f>[1]发票导入!AI931&amp;""</f>
      </c>
      <c r="AJ931">
        <f>[1]发票导入!AJ931&amp;""</f>
      </c>
      <c r="AK931">
        <f>[1]发票导入!AK931</f>
        <v>0</v>
      </c>
      <c r="AL931">
        <f>[1]发票导入!AL931</f>
        <v>0</v>
      </c>
      <c r="AM931">
        <f>[1]发票导入!AM931</f>
        <v>0</v>
      </c>
      <c r="AN931" s="22">
        <f t="shared" si="1"/>
        <v>0</v>
      </c>
      <c r="AO931" s="22">
        <f t="shared" si="2"/>
        <v>0</v>
      </c>
    </row>
    <row r="932">
      <c r="C932">
        <f>[1]发票导入!C932&amp;""</f>
      </c>
      <c r="D932">
        <f>[1]发票导入!D932&amp;""</f>
      </c>
      <c r="O932">
        <f>[1]发票导入!O932&amp;""</f>
      </c>
      <c r="T932">
        <f>[1]发票导入!T932</f>
      </c>
      <c r="U932">
        <f>[1]发票导入!U932&amp;""</f>
      </c>
      <c r="V932">
        <f>[1]发票导入!V932&amp;""</f>
      </c>
      <c r="W932">
        <f>[1]发票导入!W932&amp;""</f>
      </c>
      <c r="Y932">
        <f>[1]发票导入!Y932&amp;""</f>
      </c>
      <c r="AA932">
        <f>[1]发票导入!AA932&amp;""</f>
      </c>
      <c r="AB932">
        <f>[1]发票导入!AB932</f>
        <v>0</v>
      </c>
      <c r="AC932">
        <f>[1]发票导入!AC932</f>
        <v>0</v>
      </c>
      <c r="AE932" s="22">
        <f t="shared" si="0"/>
      </c>
      <c r="AI932">
        <f>[1]发票导入!AI932&amp;""</f>
      </c>
      <c r="AJ932">
        <f>[1]发票导入!AJ932&amp;""</f>
      </c>
      <c r="AK932">
        <f>[1]发票导入!AK932</f>
        <v>0</v>
      </c>
      <c r="AL932">
        <f>[1]发票导入!AL932</f>
        <v>0</v>
      </c>
      <c r="AM932">
        <f>[1]发票导入!AM932</f>
        <v>0</v>
      </c>
      <c r="AN932" s="22">
        <f t="shared" si="1"/>
        <v>0</v>
      </c>
      <c r="AO932" s="22">
        <f t="shared" si="2"/>
        <v>0</v>
      </c>
    </row>
    <row r="933">
      <c r="C933">
        <f>[1]发票导入!C933&amp;""</f>
      </c>
      <c r="D933">
        <f>[1]发票导入!D933&amp;""</f>
      </c>
      <c r="O933">
        <f>[1]发票导入!O933&amp;""</f>
      </c>
      <c r="T933">
        <f>[1]发票导入!T933</f>
      </c>
      <c r="U933">
        <f>[1]发票导入!U933&amp;""</f>
      </c>
      <c r="V933">
        <f>[1]发票导入!V933&amp;""</f>
      </c>
      <c r="W933">
        <f>[1]发票导入!W933&amp;""</f>
      </c>
      <c r="Y933">
        <f>[1]发票导入!Y933&amp;""</f>
      </c>
      <c r="AA933">
        <f>[1]发票导入!AA933&amp;""</f>
      </c>
      <c r="AB933">
        <f>[1]发票导入!AB933</f>
        <v>0</v>
      </c>
      <c r="AC933">
        <f>[1]发票导入!AC933</f>
        <v>0</v>
      </c>
      <c r="AE933" s="22">
        <f t="shared" si="0"/>
      </c>
      <c r="AI933">
        <f>[1]发票导入!AI933&amp;""</f>
      </c>
      <c r="AJ933">
        <f>[1]发票导入!AJ933&amp;""</f>
      </c>
      <c r="AK933">
        <f>[1]发票导入!AK933</f>
        <v>0</v>
      </c>
      <c r="AL933">
        <f>[1]发票导入!AL933</f>
        <v>0</v>
      </c>
      <c r="AM933">
        <f>[1]发票导入!AM933</f>
        <v>0</v>
      </c>
      <c r="AN933" s="22">
        <f t="shared" si="1"/>
        <v>0</v>
      </c>
      <c r="AO933" s="22">
        <f t="shared" si="2"/>
        <v>0</v>
      </c>
    </row>
    <row r="934">
      <c r="C934">
        <f>[1]发票导入!C934&amp;""</f>
      </c>
      <c r="D934">
        <f>[1]发票导入!D934&amp;""</f>
      </c>
      <c r="O934">
        <f>[1]发票导入!O934&amp;""</f>
      </c>
      <c r="T934">
        <f>[1]发票导入!T934</f>
      </c>
      <c r="U934">
        <f>[1]发票导入!U934&amp;""</f>
      </c>
      <c r="V934">
        <f>[1]发票导入!V934&amp;""</f>
      </c>
      <c r="W934">
        <f>[1]发票导入!W934&amp;""</f>
      </c>
      <c r="Y934">
        <f>[1]发票导入!Y934&amp;""</f>
      </c>
      <c r="AA934">
        <f>[1]发票导入!AA934&amp;""</f>
      </c>
      <c r="AB934">
        <f>[1]发票导入!AB934</f>
        <v>0</v>
      </c>
      <c r="AC934">
        <f>[1]发票导入!AC934</f>
        <v>0</v>
      </c>
      <c r="AE934" s="22">
        <f t="shared" si="0"/>
      </c>
      <c r="AI934">
        <f>[1]发票导入!AI934&amp;""</f>
      </c>
      <c r="AJ934">
        <f>[1]发票导入!AJ934&amp;""</f>
      </c>
      <c r="AK934">
        <f>[1]发票导入!AK934</f>
        <v>0</v>
      </c>
      <c r="AL934">
        <f>[1]发票导入!AL934</f>
        <v>0</v>
      </c>
      <c r="AM934">
        <f>[1]发票导入!AM934</f>
        <v>0</v>
      </c>
      <c r="AN934" s="22">
        <f t="shared" si="1"/>
        <v>0</v>
      </c>
      <c r="AO934" s="22">
        <f t="shared" si="2"/>
        <v>0</v>
      </c>
    </row>
    <row r="935">
      <c r="C935">
        <f>[1]发票导入!C935&amp;""</f>
      </c>
      <c r="D935">
        <f>[1]发票导入!D935&amp;""</f>
      </c>
      <c r="O935">
        <f>[1]发票导入!O935&amp;""</f>
      </c>
      <c r="T935">
        <f>[1]发票导入!T935</f>
      </c>
      <c r="U935">
        <f>[1]发票导入!U935&amp;""</f>
      </c>
      <c r="V935">
        <f>[1]发票导入!V935&amp;""</f>
      </c>
      <c r="W935">
        <f>[1]发票导入!W935&amp;""</f>
      </c>
      <c r="Y935">
        <f>[1]发票导入!Y935&amp;""</f>
      </c>
      <c r="AA935">
        <f>[1]发票导入!AA935&amp;""</f>
      </c>
      <c r="AB935">
        <f>[1]发票导入!AB935</f>
        <v>0</v>
      </c>
      <c r="AC935">
        <f>[1]发票导入!AC935</f>
        <v>0</v>
      </c>
      <c r="AE935" s="22">
        <f t="shared" si="0"/>
      </c>
      <c r="AI935">
        <f>[1]发票导入!AI935&amp;""</f>
      </c>
      <c r="AJ935">
        <f>[1]发票导入!AJ935&amp;""</f>
      </c>
      <c r="AK935">
        <f>[1]发票导入!AK935</f>
        <v>0</v>
      </c>
      <c r="AL935">
        <f>[1]发票导入!AL935</f>
        <v>0</v>
      </c>
      <c r="AM935">
        <f>[1]发票导入!AM935</f>
        <v>0</v>
      </c>
      <c r="AN935" s="22">
        <f t="shared" si="1"/>
        <v>0</v>
      </c>
      <c r="AO935" s="22">
        <f t="shared" si="2"/>
        <v>0</v>
      </c>
    </row>
    <row r="936">
      <c r="C936">
        <f>[1]发票导入!C936&amp;""</f>
      </c>
      <c r="D936">
        <f>[1]发票导入!D936&amp;""</f>
      </c>
      <c r="O936">
        <f>[1]发票导入!O936&amp;""</f>
      </c>
      <c r="T936">
        <f>[1]发票导入!T936</f>
      </c>
      <c r="U936">
        <f>[1]发票导入!U936&amp;""</f>
      </c>
      <c r="V936">
        <f>[1]发票导入!V936&amp;""</f>
      </c>
      <c r="W936">
        <f>[1]发票导入!W936&amp;""</f>
      </c>
      <c r="Y936">
        <f>[1]发票导入!Y936&amp;""</f>
      </c>
      <c r="AA936">
        <f>[1]发票导入!AA936&amp;""</f>
      </c>
      <c r="AB936">
        <f>[1]发票导入!AB936</f>
        <v>0</v>
      </c>
      <c r="AC936">
        <f>[1]发票导入!AC936</f>
        <v>0</v>
      </c>
      <c r="AE936" s="22">
        <f t="shared" si="0"/>
      </c>
      <c r="AI936">
        <f>[1]发票导入!AI936&amp;""</f>
      </c>
      <c r="AJ936">
        <f>[1]发票导入!AJ936&amp;""</f>
      </c>
      <c r="AK936">
        <f>[1]发票导入!AK936</f>
        <v>0</v>
      </c>
      <c r="AL936">
        <f>[1]发票导入!AL936</f>
        <v>0</v>
      </c>
      <c r="AM936">
        <f>[1]发票导入!AM936</f>
        <v>0</v>
      </c>
      <c r="AN936" s="22">
        <f t="shared" si="1"/>
        <v>0</v>
      </c>
      <c r="AO936" s="22">
        <f t="shared" si="2"/>
        <v>0</v>
      </c>
    </row>
    <row r="937">
      <c r="C937">
        <f>[1]发票导入!C937&amp;""</f>
      </c>
      <c r="D937">
        <f>[1]发票导入!D937&amp;""</f>
      </c>
      <c r="O937">
        <f>[1]发票导入!O937&amp;""</f>
      </c>
      <c r="T937">
        <f>[1]发票导入!T937</f>
      </c>
      <c r="U937">
        <f>[1]发票导入!U937&amp;""</f>
      </c>
      <c r="V937">
        <f>[1]发票导入!V937&amp;""</f>
      </c>
      <c r="W937">
        <f>[1]发票导入!W937&amp;""</f>
      </c>
      <c r="Y937">
        <f>[1]发票导入!Y937&amp;""</f>
      </c>
      <c r="AA937">
        <f>[1]发票导入!AA937&amp;""</f>
      </c>
      <c r="AB937">
        <f>[1]发票导入!AB937</f>
        <v>0</v>
      </c>
      <c r="AC937">
        <f>[1]发票导入!AC937</f>
        <v>0</v>
      </c>
      <c r="AE937" s="22">
        <f t="shared" si="0"/>
      </c>
      <c r="AI937">
        <f>[1]发票导入!AI937&amp;""</f>
      </c>
      <c r="AJ937">
        <f>[1]发票导入!AJ937&amp;""</f>
      </c>
      <c r="AK937">
        <f>[1]发票导入!AK937</f>
        <v>0</v>
      </c>
      <c r="AL937">
        <f>[1]发票导入!AL937</f>
        <v>0</v>
      </c>
      <c r="AM937">
        <f>[1]发票导入!AM937</f>
        <v>0</v>
      </c>
      <c r="AN937" s="22">
        <f t="shared" si="1"/>
        <v>0</v>
      </c>
      <c r="AO937" s="22">
        <f t="shared" si="2"/>
        <v>0</v>
      </c>
    </row>
    <row r="938">
      <c r="C938">
        <f>[1]发票导入!C938&amp;""</f>
      </c>
      <c r="D938">
        <f>[1]发票导入!D938&amp;""</f>
      </c>
      <c r="O938">
        <f>[1]发票导入!O938&amp;""</f>
      </c>
      <c r="T938">
        <f>[1]发票导入!T938</f>
      </c>
      <c r="U938">
        <f>[1]发票导入!U938&amp;""</f>
      </c>
      <c r="V938">
        <f>[1]发票导入!V938&amp;""</f>
      </c>
      <c r="W938">
        <f>[1]发票导入!W938&amp;""</f>
      </c>
      <c r="Y938">
        <f>[1]发票导入!Y938&amp;""</f>
      </c>
      <c r="AA938">
        <f>[1]发票导入!AA938&amp;""</f>
      </c>
      <c r="AB938">
        <f>[1]发票导入!AB938</f>
        <v>0</v>
      </c>
      <c r="AC938">
        <f>[1]发票导入!AC938</f>
        <v>0</v>
      </c>
      <c r="AE938" s="22">
        <f t="shared" si="0"/>
      </c>
      <c r="AI938">
        <f>[1]发票导入!AI938&amp;""</f>
      </c>
      <c r="AJ938">
        <f>[1]发票导入!AJ938&amp;""</f>
      </c>
      <c r="AK938">
        <f>[1]发票导入!AK938</f>
        <v>0</v>
      </c>
      <c r="AL938">
        <f>[1]发票导入!AL938</f>
        <v>0</v>
      </c>
      <c r="AM938">
        <f>[1]发票导入!AM938</f>
        <v>0</v>
      </c>
      <c r="AN938" s="22">
        <f t="shared" si="1"/>
        <v>0</v>
      </c>
      <c r="AO938" s="22">
        <f t="shared" si="2"/>
        <v>0</v>
      </c>
    </row>
    <row r="939">
      <c r="C939">
        <f>[1]发票导入!C939&amp;""</f>
      </c>
      <c r="D939">
        <f>[1]发票导入!D939&amp;""</f>
      </c>
      <c r="O939">
        <f>[1]发票导入!O939&amp;""</f>
      </c>
      <c r="T939">
        <f>[1]发票导入!T939</f>
      </c>
      <c r="U939">
        <f>[1]发票导入!U939&amp;""</f>
      </c>
      <c r="V939">
        <f>[1]发票导入!V939&amp;""</f>
      </c>
      <c r="W939">
        <f>[1]发票导入!W939&amp;""</f>
      </c>
      <c r="Y939">
        <f>[1]发票导入!Y939&amp;""</f>
      </c>
      <c r="AA939">
        <f>[1]发票导入!AA939&amp;""</f>
      </c>
      <c r="AB939">
        <f>[1]发票导入!AB939</f>
        <v>0</v>
      </c>
      <c r="AC939">
        <f>[1]发票导入!AC939</f>
        <v>0</v>
      </c>
      <c r="AE939" s="22">
        <f t="shared" si="0"/>
      </c>
      <c r="AI939">
        <f>[1]发票导入!AI939&amp;""</f>
      </c>
      <c r="AJ939">
        <f>[1]发票导入!AJ939&amp;""</f>
      </c>
      <c r="AK939">
        <f>[1]发票导入!AK939</f>
        <v>0</v>
      </c>
      <c r="AL939">
        <f>[1]发票导入!AL939</f>
        <v>0</v>
      </c>
      <c r="AM939">
        <f>[1]发票导入!AM939</f>
        <v>0</v>
      </c>
      <c r="AN939" s="22">
        <f t="shared" si="1"/>
        <v>0</v>
      </c>
      <c r="AO939" s="22">
        <f t="shared" si="2"/>
        <v>0</v>
      </c>
    </row>
    <row r="940">
      <c r="C940">
        <f>[1]发票导入!C940&amp;""</f>
      </c>
      <c r="D940">
        <f>[1]发票导入!D940&amp;""</f>
      </c>
      <c r="O940">
        <f>[1]发票导入!O940&amp;""</f>
      </c>
      <c r="T940">
        <f>[1]发票导入!T940</f>
      </c>
      <c r="U940">
        <f>[1]发票导入!U940&amp;""</f>
      </c>
      <c r="V940">
        <f>[1]发票导入!V940&amp;""</f>
      </c>
      <c r="W940">
        <f>[1]发票导入!W940&amp;""</f>
      </c>
      <c r="Y940">
        <f>[1]发票导入!Y940&amp;""</f>
      </c>
      <c r="AA940">
        <f>[1]发票导入!AA940&amp;""</f>
      </c>
      <c r="AB940">
        <f>[1]发票导入!AB940</f>
        <v>0</v>
      </c>
      <c r="AC940">
        <f>[1]发票导入!AC940</f>
        <v>0</v>
      </c>
      <c r="AE940" s="22">
        <f t="shared" si="0"/>
      </c>
      <c r="AI940">
        <f>[1]发票导入!AI940&amp;""</f>
      </c>
      <c r="AJ940">
        <f>[1]发票导入!AJ940&amp;""</f>
      </c>
      <c r="AK940">
        <f>[1]发票导入!AK940</f>
        <v>0</v>
      </c>
      <c r="AL940">
        <f>[1]发票导入!AL940</f>
        <v>0</v>
      </c>
      <c r="AM940">
        <f>[1]发票导入!AM940</f>
        <v>0</v>
      </c>
      <c r="AN940" s="22">
        <f t="shared" si="1"/>
        <v>0</v>
      </c>
      <c r="AO940" s="22">
        <f t="shared" si="2"/>
        <v>0</v>
      </c>
    </row>
    <row r="941">
      <c r="C941">
        <f>[1]发票导入!C941&amp;""</f>
      </c>
      <c r="D941">
        <f>[1]发票导入!D941&amp;""</f>
      </c>
      <c r="O941">
        <f>[1]发票导入!O941&amp;""</f>
      </c>
      <c r="T941">
        <f>[1]发票导入!T941</f>
      </c>
      <c r="U941">
        <f>[1]发票导入!U941&amp;""</f>
      </c>
      <c r="V941">
        <f>[1]发票导入!V941&amp;""</f>
      </c>
      <c r="W941">
        <f>[1]发票导入!W941&amp;""</f>
      </c>
      <c r="Y941">
        <f>[1]发票导入!Y941&amp;""</f>
      </c>
      <c r="AA941">
        <f>[1]发票导入!AA941&amp;""</f>
      </c>
      <c r="AB941">
        <f>[1]发票导入!AB941</f>
        <v>0</v>
      </c>
      <c r="AC941">
        <f>[1]发票导入!AC941</f>
        <v>0</v>
      </c>
      <c r="AE941" s="22">
        <f t="shared" si="0"/>
      </c>
      <c r="AI941">
        <f>[1]发票导入!AI941&amp;""</f>
      </c>
      <c r="AJ941">
        <f>[1]发票导入!AJ941&amp;""</f>
      </c>
      <c r="AK941">
        <f>[1]发票导入!AK941</f>
        <v>0</v>
      </c>
      <c r="AL941">
        <f>[1]发票导入!AL941</f>
        <v>0</v>
      </c>
      <c r="AM941">
        <f>[1]发票导入!AM941</f>
        <v>0</v>
      </c>
      <c r="AN941" s="22">
        <f t="shared" si="1"/>
        <v>0</v>
      </c>
      <c r="AO941" s="22">
        <f t="shared" si="2"/>
        <v>0</v>
      </c>
    </row>
    <row r="942">
      <c r="C942">
        <f>[1]发票导入!C942&amp;""</f>
      </c>
      <c r="D942">
        <f>[1]发票导入!D942&amp;""</f>
      </c>
      <c r="O942">
        <f>[1]发票导入!O942&amp;""</f>
      </c>
      <c r="T942">
        <f>[1]发票导入!T942</f>
      </c>
      <c r="U942">
        <f>[1]发票导入!U942&amp;""</f>
      </c>
      <c r="V942">
        <f>[1]发票导入!V942&amp;""</f>
      </c>
      <c r="W942">
        <f>[1]发票导入!W942&amp;""</f>
      </c>
      <c r="Y942">
        <f>[1]发票导入!Y942&amp;""</f>
      </c>
      <c r="AA942">
        <f>[1]发票导入!AA942&amp;""</f>
      </c>
      <c r="AB942">
        <f>[1]发票导入!AB942</f>
        <v>0</v>
      </c>
      <c r="AC942">
        <f>[1]发票导入!AC942</f>
        <v>0</v>
      </c>
      <c r="AE942" s="22">
        <f t="shared" si="0"/>
      </c>
      <c r="AI942">
        <f>[1]发票导入!AI942&amp;""</f>
      </c>
      <c r="AJ942">
        <f>[1]发票导入!AJ942&amp;""</f>
      </c>
      <c r="AK942">
        <f>[1]发票导入!AK942</f>
        <v>0</v>
      </c>
      <c r="AL942">
        <f>[1]发票导入!AL942</f>
        <v>0</v>
      </c>
      <c r="AM942">
        <f>[1]发票导入!AM942</f>
        <v>0</v>
      </c>
      <c r="AN942" s="22">
        <f t="shared" si="1"/>
        <v>0</v>
      </c>
      <c r="AO942" s="22">
        <f t="shared" si="2"/>
        <v>0</v>
      </c>
    </row>
    <row r="943">
      <c r="C943">
        <f>[1]发票导入!C943&amp;""</f>
      </c>
      <c r="D943">
        <f>[1]发票导入!D943&amp;""</f>
      </c>
      <c r="O943">
        <f>[1]发票导入!O943&amp;""</f>
      </c>
      <c r="T943">
        <f>[1]发票导入!T943</f>
      </c>
      <c r="U943">
        <f>[1]发票导入!U943&amp;""</f>
      </c>
      <c r="V943">
        <f>[1]发票导入!V943&amp;""</f>
      </c>
      <c r="W943">
        <f>[1]发票导入!W943&amp;""</f>
      </c>
      <c r="Y943">
        <f>[1]发票导入!Y943&amp;""</f>
      </c>
      <c r="AA943">
        <f>[1]发票导入!AA943&amp;""</f>
      </c>
      <c r="AB943">
        <f>[1]发票导入!AB943</f>
        <v>0</v>
      </c>
      <c r="AC943">
        <f>[1]发票导入!AC943</f>
        <v>0</v>
      </c>
      <c r="AE943" s="22">
        <f t="shared" si="0"/>
      </c>
      <c r="AI943">
        <f>[1]发票导入!AI943&amp;""</f>
      </c>
      <c r="AJ943">
        <f>[1]发票导入!AJ943&amp;""</f>
      </c>
      <c r="AK943">
        <f>[1]发票导入!AK943</f>
        <v>0</v>
      </c>
      <c r="AL943">
        <f>[1]发票导入!AL943</f>
        <v>0</v>
      </c>
      <c r="AM943">
        <f>[1]发票导入!AM943</f>
        <v>0</v>
      </c>
      <c r="AN943" s="22">
        <f t="shared" si="1"/>
        <v>0</v>
      </c>
      <c r="AO943" s="22">
        <f t="shared" si="2"/>
        <v>0</v>
      </c>
    </row>
    <row r="944">
      <c r="C944">
        <f>[1]发票导入!C944&amp;""</f>
      </c>
      <c r="D944">
        <f>[1]发票导入!D944&amp;""</f>
      </c>
      <c r="O944">
        <f>[1]发票导入!O944&amp;""</f>
      </c>
      <c r="T944">
        <f>[1]发票导入!T944</f>
      </c>
      <c r="U944">
        <f>[1]发票导入!U944&amp;""</f>
      </c>
      <c r="V944">
        <f>[1]发票导入!V944&amp;""</f>
      </c>
      <c r="W944">
        <f>[1]发票导入!W944&amp;""</f>
      </c>
      <c r="Y944">
        <f>[1]发票导入!Y944&amp;""</f>
      </c>
      <c r="AA944">
        <f>[1]发票导入!AA944&amp;""</f>
      </c>
      <c r="AB944">
        <f>[1]发票导入!AB944</f>
        <v>0</v>
      </c>
      <c r="AC944">
        <f>[1]发票导入!AC944</f>
        <v>0</v>
      </c>
      <c r="AE944" s="22">
        <f t="shared" si="0"/>
      </c>
      <c r="AI944">
        <f>[1]发票导入!AI944&amp;""</f>
      </c>
      <c r="AJ944">
        <f>[1]发票导入!AJ944&amp;""</f>
      </c>
      <c r="AK944">
        <f>[1]发票导入!AK944</f>
        <v>0</v>
      </c>
      <c r="AL944">
        <f>[1]发票导入!AL944</f>
        <v>0</v>
      </c>
      <c r="AM944">
        <f>[1]发票导入!AM944</f>
        <v>0</v>
      </c>
      <c r="AN944" s="22">
        <f t="shared" si="1"/>
        <v>0</v>
      </c>
      <c r="AO944" s="22">
        <f t="shared" si="2"/>
        <v>0</v>
      </c>
    </row>
    <row r="945">
      <c r="C945">
        <f>[1]发票导入!C945&amp;""</f>
      </c>
      <c r="D945">
        <f>[1]发票导入!D945&amp;""</f>
      </c>
      <c r="O945">
        <f>[1]发票导入!O945&amp;""</f>
      </c>
      <c r="T945">
        <f>[1]发票导入!T945</f>
      </c>
      <c r="U945">
        <f>[1]发票导入!U945&amp;""</f>
      </c>
      <c r="V945">
        <f>[1]发票导入!V945&amp;""</f>
      </c>
      <c r="W945">
        <f>[1]发票导入!W945&amp;""</f>
      </c>
      <c r="Y945">
        <f>[1]发票导入!Y945&amp;""</f>
      </c>
      <c r="AA945">
        <f>[1]发票导入!AA945&amp;""</f>
      </c>
      <c r="AB945">
        <f>[1]发票导入!AB945</f>
        <v>0</v>
      </c>
      <c r="AC945">
        <f>[1]发票导入!AC945</f>
        <v>0</v>
      </c>
      <c r="AE945" s="22">
        <f t="shared" si="0"/>
      </c>
      <c r="AI945">
        <f>[1]发票导入!AI945&amp;""</f>
      </c>
      <c r="AJ945">
        <f>[1]发票导入!AJ945&amp;""</f>
      </c>
      <c r="AK945">
        <f>[1]发票导入!AK945</f>
        <v>0</v>
      </c>
      <c r="AL945">
        <f>[1]发票导入!AL945</f>
        <v>0</v>
      </c>
      <c r="AM945">
        <f>[1]发票导入!AM945</f>
        <v>0</v>
      </c>
      <c r="AN945" s="22">
        <f t="shared" si="1"/>
        <v>0</v>
      </c>
      <c r="AO945" s="22">
        <f t="shared" si="2"/>
        <v>0</v>
      </c>
    </row>
    <row r="946">
      <c r="C946">
        <f>[1]发票导入!C946&amp;""</f>
      </c>
      <c r="D946">
        <f>[1]发票导入!D946&amp;""</f>
      </c>
      <c r="O946">
        <f>[1]发票导入!O946&amp;""</f>
      </c>
      <c r="T946">
        <f>[1]发票导入!T946</f>
      </c>
      <c r="U946">
        <f>[1]发票导入!U946&amp;""</f>
      </c>
      <c r="V946">
        <f>[1]发票导入!V946&amp;""</f>
      </c>
      <c r="W946">
        <f>[1]发票导入!W946&amp;""</f>
      </c>
      <c r="Y946">
        <f>[1]发票导入!Y946&amp;""</f>
      </c>
      <c r="AA946">
        <f>[1]发票导入!AA946&amp;""</f>
      </c>
      <c r="AB946">
        <f>[1]发票导入!AB946</f>
        <v>0</v>
      </c>
      <c r="AC946">
        <f>[1]发票导入!AC946</f>
        <v>0</v>
      </c>
      <c r="AE946" s="22">
        <f t="shared" si="0"/>
      </c>
      <c r="AI946">
        <f>[1]发票导入!AI946&amp;""</f>
      </c>
      <c r="AJ946">
        <f>[1]发票导入!AJ946&amp;""</f>
      </c>
      <c r="AK946">
        <f>[1]发票导入!AK946</f>
        <v>0</v>
      </c>
      <c r="AL946">
        <f>[1]发票导入!AL946</f>
        <v>0</v>
      </c>
      <c r="AM946">
        <f>[1]发票导入!AM946</f>
        <v>0</v>
      </c>
      <c r="AN946" s="22">
        <f t="shared" si="1"/>
        <v>0</v>
      </c>
      <c r="AO946" s="22">
        <f t="shared" si="2"/>
        <v>0</v>
      </c>
    </row>
    <row r="947">
      <c r="C947">
        <f>[1]发票导入!C947&amp;""</f>
      </c>
      <c r="D947">
        <f>[1]发票导入!D947&amp;""</f>
      </c>
      <c r="O947">
        <f>[1]发票导入!O947&amp;""</f>
      </c>
      <c r="T947">
        <f>[1]发票导入!T947</f>
      </c>
      <c r="U947">
        <f>[1]发票导入!U947&amp;""</f>
      </c>
      <c r="V947">
        <f>[1]发票导入!V947&amp;""</f>
      </c>
      <c r="W947">
        <f>[1]发票导入!W947&amp;""</f>
      </c>
      <c r="Y947">
        <f>[1]发票导入!Y947&amp;""</f>
      </c>
      <c r="AA947">
        <f>[1]发票导入!AA947&amp;""</f>
      </c>
      <c r="AB947">
        <f>[1]发票导入!AB947</f>
        <v>0</v>
      </c>
      <c r="AC947">
        <f>[1]发票导入!AC947</f>
        <v>0</v>
      </c>
      <c r="AE947" s="22">
        <f t="shared" si="0"/>
      </c>
      <c r="AI947">
        <f>[1]发票导入!AI947&amp;""</f>
      </c>
      <c r="AJ947">
        <f>[1]发票导入!AJ947&amp;""</f>
      </c>
      <c r="AK947">
        <f>[1]发票导入!AK947</f>
        <v>0</v>
      </c>
      <c r="AL947">
        <f>[1]发票导入!AL947</f>
        <v>0</v>
      </c>
      <c r="AM947">
        <f>[1]发票导入!AM947</f>
        <v>0</v>
      </c>
      <c r="AN947" s="22">
        <f t="shared" si="1"/>
        <v>0</v>
      </c>
      <c r="AO947" s="22">
        <f t="shared" si="2"/>
        <v>0</v>
      </c>
    </row>
    <row r="948">
      <c r="C948">
        <f>[1]发票导入!C948&amp;""</f>
      </c>
      <c r="D948">
        <f>[1]发票导入!D948&amp;""</f>
      </c>
      <c r="O948">
        <f>[1]发票导入!O948&amp;""</f>
      </c>
      <c r="T948">
        <f>[1]发票导入!T948</f>
      </c>
      <c r="U948">
        <f>[1]发票导入!U948&amp;""</f>
      </c>
      <c r="V948">
        <f>[1]发票导入!V948&amp;""</f>
      </c>
      <c r="W948">
        <f>[1]发票导入!W948&amp;""</f>
      </c>
      <c r="Y948">
        <f>[1]发票导入!Y948&amp;""</f>
      </c>
      <c r="AA948">
        <f>[1]发票导入!AA948&amp;""</f>
      </c>
      <c r="AB948">
        <f>[1]发票导入!AB948</f>
        <v>0</v>
      </c>
      <c r="AC948">
        <f>[1]发票导入!AC948</f>
        <v>0</v>
      </c>
      <c r="AE948" s="22">
        <f t="shared" si="0"/>
      </c>
      <c r="AI948">
        <f>[1]发票导入!AI948&amp;""</f>
      </c>
      <c r="AJ948">
        <f>[1]发票导入!AJ948&amp;""</f>
      </c>
      <c r="AK948">
        <f>[1]发票导入!AK948</f>
        <v>0</v>
      </c>
      <c r="AL948">
        <f>[1]发票导入!AL948</f>
        <v>0</v>
      </c>
      <c r="AM948">
        <f>[1]发票导入!AM948</f>
        <v>0</v>
      </c>
      <c r="AN948" s="22">
        <f t="shared" si="1"/>
        <v>0</v>
      </c>
      <c r="AO948" s="22">
        <f t="shared" si="2"/>
        <v>0</v>
      </c>
    </row>
    <row r="949">
      <c r="C949">
        <f>[1]发票导入!C949&amp;""</f>
      </c>
      <c r="D949">
        <f>[1]发票导入!D949&amp;""</f>
      </c>
      <c r="O949">
        <f>[1]发票导入!O949&amp;""</f>
      </c>
      <c r="T949">
        <f>[1]发票导入!T949</f>
      </c>
      <c r="U949">
        <f>[1]发票导入!U949&amp;""</f>
      </c>
      <c r="V949">
        <f>[1]发票导入!V949&amp;""</f>
      </c>
      <c r="W949">
        <f>[1]发票导入!W949&amp;""</f>
      </c>
      <c r="Y949">
        <f>[1]发票导入!Y949&amp;""</f>
      </c>
      <c r="AA949">
        <f>[1]发票导入!AA949&amp;""</f>
      </c>
      <c r="AB949">
        <f>[1]发票导入!AB949</f>
        <v>0</v>
      </c>
      <c r="AC949">
        <f>[1]发票导入!AC949</f>
        <v>0</v>
      </c>
      <c r="AE949" s="22">
        <f t="shared" si="0"/>
      </c>
      <c r="AI949">
        <f>[1]发票导入!AI949&amp;""</f>
      </c>
      <c r="AJ949">
        <f>[1]发票导入!AJ949&amp;""</f>
      </c>
      <c r="AK949">
        <f>[1]发票导入!AK949</f>
        <v>0</v>
      </c>
      <c r="AL949">
        <f>[1]发票导入!AL949</f>
        <v>0</v>
      </c>
      <c r="AM949">
        <f>[1]发票导入!AM949</f>
        <v>0</v>
      </c>
      <c r="AN949" s="22">
        <f t="shared" si="1"/>
        <v>0</v>
      </c>
      <c r="AO949" s="22">
        <f t="shared" si="2"/>
        <v>0</v>
      </c>
    </row>
    <row r="950">
      <c r="C950">
        <f>[1]发票导入!C950&amp;""</f>
      </c>
      <c r="D950">
        <f>[1]发票导入!D950&amp;""</f>
      </c>
      <c r="O950">
        <f>[1]发票导入!O950&amp;""</f>
      </c>
      <c r="T950">
        <f>[1]发票导入!T950</f>
      </c>
      <c r="U950">
        <f>[1]发票导入!U950&amp;""</f>
      </c>
      <c r="V950">
        <f>[1]发票导入!V950&amp;""</f>
      </c>
      <c r="W950">
        <f>[1]发票导入!W950&amp;""</f>
      </c>
      <c r="Y950">
        <f>[1]发票导入!Y950&amp;""</f>
      </c>
      <c r="AA950">
        <f>[1]发票导入!AA950&amp;""</f>
      </c>
      <c r="AB950">
        <f>[1]发票导入!AB950</f>
        <v>0</v>
      </c>
      <c r="AC950">
        <f>[1]发票导入!AC950</f>
        <v>0</v>
      </c>
      <c r="AE950" s="22">
        <f t="shared" si="0"/>
      </c>
      <c r="AI950">
        <f>[1]发票导入!AI950&amp;""</f>
      </c>
      <c r="AJ950">
        <f>[1]发票导入!AJ950&amp;""</f>
      </c>
      <c r="AK950">
        <f>[1]发票导入!AK950</f>
        <v>0</v>
      </c>
      <c r="AL950">
        <f>[1]发票导入!AL950</f>
        <v>0</v>
      </c>
      <c r="AM950">
        <f>[1]发票导入!AM950</f>
        <v>0</v>
      </c>
      <c r="AN950" s="22">
        <f t="shared" si="1"/>
        <v>0</v>
      </c>
      <c r="AO950" s="22">
        <f t="shared" si="2"/>
        <v>0</v>
      </c>
    </row>
    <row r="951">
      <c r="C951">
        <f>[1]发票导入!C951&amp;""</f>
      </c>
      <c r="D951">
        <f>[1]发票导入!D951&amp;""</f>
      </c>
      <c r="O951">
        <f>[1]发票导入!O951&amp;""</f>
      </c>
      <c r="T951">
        <f>[1]发票导入!T951</f>
      </c>
      <c r="U951">
        <f>[1]发票导入!U951&amp;""</f>
      </c>
      <c r="V951">
        <f>[1]发票导入!V951&amp;""</f>
      </c>
      <c r="W951">
        <f>[1]发票导入!W951&amp;""</f>
      </c>
      <c r="Y951">
        <f>[1]发票导入!Y951&amp;""</f>
      </c>
      <c r="AA951">
        <f>[1]发票导入!AA951&amp;""</f>
      </c>
      <c r="AB951">
        <f>[1]发票导入!AB951</f>
        <v>0</v>
      </c>
      <c r="AC951">
        <f>[1]发票导入!AC951</f>
        <v>0</v>
      </c>
      <c r="AE951" s="22">
        <f t="shared" si="0"/>
      </c>
      <c r="AI951">
        <f>[1]发票导入!AI951&amp;""</f>
      </c>
      <c r="AJ951">
        <f>[1]发票导入!AJ951&amp;""</f>
      </c>
      <c r="AK951">
        <f>[1]发票导入!AK951</f>
        <v>0</v>
      </c>
      <c r="AL951">
        <f>[1]发票导入!AL951</f>
        <v>0</v>
      </c>
      <c r="AM951">
        <f>[1]发票导入!AM951</f>
        <v>0</v>
      </c>
      <c r="AN951" s="22">
        <f t="shared" si="1"/>
        <v>0</v>
      </c>
      <c r="AO951" s="22">
        <f t="shared" si="2"/>
        <v>0</v>
      </c>
    </row>
    <row r="952">
      <c r="C952">
        <f>[1]发票导入!C952&amp;""</f>
      </c>
      <c r="D952">
        <f>[1]发票导入!D952&amp;""</f>
      </c>
      <c r="O952">
        <f>[1]发票导入!O952&amp;""</f>
      </c>
      <c r="T952">
        <f>[1]发票导入!T952</f>
      </c>
      <c r="U952">
        <f>[1]发票导入!U952&amp;""</f>
      </c>
      <c r="V952">
        <f>[1]发票导入!V952&amp;""</f>
      </c>
      <c r="W952">
        <f>[1]发票导入!W952&amp;""</f>
      </c>
      <c r="Y952">
        <f>[1]发票导入!Y952&amp;""</f>
      </c>
      <c r="AA952">
        <f>[1]发票导入!AA952&amp;""</f>
      </c>
      <c r="AB952">
        <f>[1]发票导入!AB952</f>
        <v>0</v>
      </c>
      <c r="AC952">
        <f>[1]发票导入!AC952</f>
        <v>0</v>
      </c>
      <c r="AE952" s="22">
        <f t="shared" si="0"/>
      </c>
      <c r="AI952">
        <f>[1]发票导入!AI952&amp;""</f>
      </c>
      <c r="AJ952">
        <f>[1]发票导入!AJ952&amp;""</f>
      </c>
      <c r="AK952">
        <f>[1]发票导入!AK952</f>
        <v>0</v>
      </c>
      <c r="AL952">
        <f>[1]发票导入!AL952</f>
        <v>0</v>
      </c>
      <c r="AM952">
        <f>[1]发票导入!AM952</f>
        <v>0</v>
      </c>
      <c r="AN952" s="22">
        <f t="shared" si="1"/>
        <v>0</v>
      </c>
      <c r="AO952" s="22">
        <f t="shared" si="2"/>
        <v>0</v>
      </c>
    </row>
    <row r="953">
      <c r="C953">
        <f>[1]发票导入!C953&amp;""</f>
      </c>
      <c r="D953">
        <f>[1]发票导入!D953&amp;""</f>
      </c>
      <c r="O953">
        <f>[1]发票导入!O953&amp;""</f>
      </c>
      <c r="T953">
        <f>[1]发票导入!T953</f>
      </c>
      <c r="U953">
        <f>[1]发票导入!U953&amp;""</f>
      </c>
      <c r="V953">
        <f>[1]发票导入!V953&amp;""</f>
      </c>
      <c r="W953">
        <f>[1]发票导入!W953&amp;""</f>
      </c>
      <c r="Y953">
        <f>[1]发票导入!Y953&amp;""</f>
      </c>
      <c r="AA953">
        <f>[1]发票导入!AA953&amp;""</f>
      </c>
      <c r="AB953">
        <f>[1]发票导入!AB953</f>
        <v>0</v>
      </c>
      <c r="AC953">
        <f>[1]发票导入!AC953</f>
        <v>0</v>
      </c>
      <c r="AE953" s="22">
        <f t="shared" si="0"/>
      </c>
      <c r="AI953">
        <f>[1]发票导入!AI953&amp;""</f>
      </c>
      <c r="AJ953">
        <f>[1]发票导入!AJ953&amp;""</f>
      </c>
      <c r="AK953">
        <f>[1]发票导入!AK953</f>
        <v>0</v>
      </c>
      <c r="AL953">
        <f>[1]发票导入!AL953</f>
        <v>0</v>
      </c>
      <c r="AM953">
        <f>[1]发票导入!AM953</f>
        <v>0</v>
      </c>
      <c r="AN953" s="22">
        <f t="shared" si="1"/>
        <v>0</v>
      </c>
      <c r="AO953" s="22">
        <f t="shared" si="2"/>
        <v>0</v>
      </c>
    </row>
    <row r="954">
      <c r="C954">
        <f>[1]发票导入!C954&amp;""</f>
      </c>
      <c r="D954">
        <f>[1]发票导入!D954&amp;""</f>
      </c>
      <c r="O954">
        <f>[1]发票导入!O954&amp;""</f>
      </c>
      <c r="T954">
        <f>[1]发票导入!T954</f>
      </c>
      <c r="U954">
        <f>[1]发票导入!U954&amp;""</f>
      </c>
      <c r="V954">
        <f>[1]发票导入!V954&amp;""</f>
      </c>
      <c r="W954">
        <f>[1]发票导入!W954&amp;""</f>
      </c>
      <c r="Y954">
        <f>[1]发票导入!Y954&amp;""</f>
      </c>
      <c r="AA954">
        <f>[1]发票导入!AA954&amp;""</f>
      </c>
      <c r="AB954">
        <f>[1]发票导入!AB954</f>
        <v>0</v>
      </c>
      <c r="AC954">
        <f>[1]发票导入!AC954</f>
        <v>0</v>
      </c>
      <c r="AE954" s="22">
        <f t="shared" si="0"/>
      </c>
      <c r="AI954">
        <f>[1]发票导入!AI954&amp;""</f>
      </c>
      <c r="AJ954">
        <f>[1]发票导入!AJ954&amp;""</f>
      </c>
      <c r="AK954">
        <f>[1]发票导入!AK954</f>
        <v>0</v>
      </c>
      <c r="AL954">
        <f>[1]发票导入!AL954</f>
        <v>0</v>
      </c>
      <c r="AM954">
        <f>[1]发票导入!AM954</f>
        <v>0</v>
      </c>
      <c r="AN954" s="22">
        <f t="shared" si="1"/>
        <v>0</v>
      </c>
      <c r="AO954" s="22">
        <f t="shared" si="2"/>
        <v>0</v>
      </c>
    </row>
    <row r="955">
      <c r="C955">
        <f>[1]发票导入!C955&amp;""</f>
      </c>
      <c r="D955">
        <f>[1]发票导入!D955&amp;""</f>
      </c>
      <c r="O955">
        <f>[1]发票导入!O955&amp;""</f>
      </c>
      <c r="T955">
        <f>[1]发票导入!T955</f>
      </c>
      <c r="U955">
        <f>[1]发票导入!U955&amp;""</f>
      </c>
      <c r="V955">
        <f>[1]发票导入!V955&amp;""</f>
      </c>
      <c r="W955">
        <f>[1]发票导入!W955&amp;""</f>
      </c>
      <c r="Y955">
        <f>[1]发票导入!Y955&amp;""</f>
      </c>
      <c r="AA955">
        <f>[1]发票导入!AA955&amp;""</f>
      </c>
      <c r="AB955">
        <f>[1]发票导入!AB955</f>
        <v>0</v>
      </c>
      <c r="AC955">
        <f>[1]发票导入!AC955</f>
        <v>0</v>
      </c>
      <c r="AE955" s="22">
        <f t="shared" si="0"/>
      </c>
      <c r="AI955">
        <f>[1]发票导入!AI955&amp;""</f>
      </c>
      <c r="AJ955">
        <f>[1]发票导入!AJ955&amp;""</f>
      </c>
      <c r="AK955">
        <f>[1]发票导入!AK955</f>
        <v>0</v>
      </c>
      <c r="AL955">
        <f>[1]发票导入!AL955</f>
        <v>0</v>
      </c>
      <c r="AM955">
        <f>[1]发票导入!AM955</f>
        <v>0</v>
      </c>
      <c r="AN955" s="22">
        <f t="shared" si="1"/>
        <v>0</v>
      </c>
      <c r="AO955" s="22">
        <f t="shared" si="2"/>
        <v>0</v>
      </c>
    </row>
    <row r="956">
      <c r="C956">
        <f>[1]发票导入!C956&amp;""</f>
      </c>
      <c r="D956">
        <f>[1]发票导入!D956&amp;""</f>
      </c>
      <c r="O956">
        <f>[1]发票导入!O956&amp;""</f>
      </c>
      <c r="T956">
        <f>[1]发票导入!T956</f>
      </c>
      <c r="U956">
        <f>[1]发票导入!U956&amp;""</f>
      </c>
      <c r="V956">
        <f>[1]发票导入!V956&amp;""</f>
      </c>
      <c r="W956">
        <f>[1]发票导入!W956&amp;""</f>
      </c>
      <c r="Y956">
        <f>[1]发票导入!Y956&amp;""</f>
      </c>
      <c r="AA956">
        <f>[1]发票导入!AA956&amp;""</f>
      </c>
      <c r="AB956">
        <f>[1]发票导入!AB956</f>
        <v>0</v>
      </c>
      <c r="AC956">
        <f>[1]发票导入!AC956</f>
        <v>0</v>
      </c>
      <c r="AE956" s="22">
        <f t="shared" si="0"/>
      </c>
      <c r="AI956">
        <f>[1]发票导入!AI956&amp;""</f>
      </c>
      <c r="AJ956">
        <f>[1]发票导入!AJ956&amp;""</f>
      </c>
      <c r="AK956">
        <f>[1]发票导入!AK956</f>
        <v>0</v>
      </c>
      <c r="AL956">
        <f>[1]发票导入!AL956</f>
        <v>0</v>
      </c>
      <c r="AM956">
        <f>[1]发票导入!AM956</f>
        <v>0</v>
      </c>
      <c r="AN956" s="22">
        <f t="shared" si="1"/>
        <v>0</v>
      </c>
      <c r="AO956" s="22">
        <f t="shared" si="2"/>
        <v>0</v>
      </c>
    </row>
    <row r="957">
      <c r="C957">
        <f>[1]发票导入!C957&amp;""</f>
      </c>
      <c r="D957">
        <f>[1]发票导入!D957&amp;""</f>
      </c>
      <c r="O957">
        <f>[1]发票导入!O957&amp;""</f>
      </c>
      <c r="T957">
        <f>[1]发票导入!T957</f>
      </c>
      <c r="U957">
        <f>[1]发票导入!U957&amp;""</f>
      </c>
      <c r="V957">
        <f>[1]发票导入!V957&amp;""</f>
      </c>
      <c r="W957">
        <f>[1]发票导入!W957&amp;""</f>
      </c>
      <c r="Y957">
        <f>[1]发票导入!Y957&amp;""</f>
      </c>
      <c r="AA957">
        <f>[1]发票导入!AA957&amp;""</f>
      </c>
      <c r="AB957">
        <f>[1]发票导入!AB957</f>
        <v>0</v>
      </c>
      <c r="AC957">
        <f>[1]发票导入!AC957</f>
        <v>0</v>
      </c>
      <c r="AE957" s="22">
        <f t="shared" si="0"/>
      </c>
      <c r="AI957">
        <f>[1]发票导入!AI957&amp;""</f>
      </c>
      <c r="AJ957">
        <f>[1]发票导入!AJ957&amp;""</f>
      </c>
      <c r="AK957">
        <f>[1]发票导入!AK957</f>
        <v>0</v>
      </c>
      <c r="AL957">
        <f>[1]发票导入!AL957</f>
        <v>0</v>
      </c>
      <c r="AM957">
        <f>[1]发票导入!AM957</f>
        <v>0</v>
      </c>
      <c r="AN957" s="22">
        <f t="shared" si="1"/>
        <v>0</v>
      </c>
      <c r="AO957" s="22">
        <f t="shared" si="2"/>
        <v>0</v>
      </c>
    </row>
    <row r="958">
      <c r="C958">
        <f>[1]发票导入!C958&amp;""</f>
      </c>
      <c r="D958">
        <f>[1]发票导入!D958&amp;""</f>
      </c>
      <c r="O958">
        <f>[1]发票导入!O958&amp;""</f>
      </c>
      <c r="T958">
        <f>[1]发票导入!T958</f>
      </c>
      <c r="U958">
        <f>[1]发票导入!U958&amp;""</f>
      </c>
      <c r="V958">
        <f>[1]发票导入!V958&amp;""</f>
      </c>
      <c r="W958">
        <f>[1]发票导入!W958&amp;""</f>
      </c>
      <c r="Y958">
        <f>[1]发票导入!Y958&amp;""</f>
      </c>
      <c r="AA958">
        <f>[1]发票导入!AA958&amp;""</f>
      </c>
      <c r="AB958">
        <f>[1]发票导入!AB958</f>
        <v>0</v>
      </c>
      <c r="AC958">
        <f>[1]发票导入!AC958</f>
        <v>0</v>
      </c>
      <c r="AE958" s="22">
        <f t="shared" si="0"/>
      </c>
      <c r="AI958">
        <f>[1]发票导入!AI958&amp;""</f>
      </c>
      <c r="AJ958">
        <f>[1]发票导入!AJ958&amp;""</f>
      </c>
      <c r="AK958">
        <f>[1]发票导入!AK958</f>
        <v>0</v>
      </c>
      <c r="AL958">
        <f>[1]发票导入!AL958</f>
        <v>0</v>
      </c>
      <c r="AM958">
        <f>[1]发票导入!AM958</f>
        <v>0</v>
      </c>
      <c r="AN958" s="22">
        <f t="shared" si="1"/>
        <v>0</v>
      </c>
      <c r="AO958" s="22">
        <f t="shared" si="2"/>
        <v>0</v>
      </c>
    </row>
    <row r="959">
      <c r="C959">
        <f>[1]发票导入!C959&amp;""</f>
      </c>
      <c r="D959">
        <f>[1]发票导入!D959&amp;""</f>
      </c>
      <c r="O959">
        <f>[1]发票导入!O959&amp;""</f>
      </c>
      <c r="T959">
        <f>[1]发票导入!T959</f>
      </c>
      <c r="U959">
        <f>[1]发票导入!U959&amp;""</f>
      </c>
      <c r="V959">
        <f>[1]发票导入!V959&amp;""</f>
      </c>
      <c r="W959">
        <f>[1]发票导入!W959&amp;""</f>
      </c>
      <c r="Y959">
        <f>[1]发票导入!Y959&amp;""</f>
      </c>
      <c r="AA959">
        <f>[1]发票导入!AA959&amp;""</f>
      </c>
      <c r="AB959">
        <f>[1]发票导入!AB959</f>
        <v>0</v>
      </c>
      <c r="AC959">
        <f>[1]发票导入!AC959</f>
        <v>0</v>
      </c>
      <c r="AE959" s="22">
        <f t="shared" si="0"/>
      </c>
      <c r="AI959">
        <f>[1]发票导入!AI959&amp;""</f>
      </c>
      <c r="AJ959">
        <f>[1]发票导入!AJ959&amp;""</f>
      </c>
      <c r="AK959">
        <f>[1]发票导入!AK959</f>
        <v>0</v>
      </c>
      <c r="AL959">
        <f>[1]发票导入!AL959</f>
        <v>0</v>
      </c>
      <c r="AM959">
        <f>[1]发票导入!AM959</f>
        <v>0</v>
      </c>
      <c r="AN959" s="22">
        <f t="shared" si="1"/>
        <v>0</v>
      </c>
      <c r="AO959" s="22">
        <f t="shared" si="2"/>
        <v>0</v>
      </c>
    </row>
    <row r="960">
      <c r="C960">
        <f>[1]发票导入!C960&amp;""</f>
      </c>
      <c r="D960">
        <f>[1]发票导入!D960&amp;""</f>
      </c>
      <c r="O960">
        <f>[1]发票导入!O960&amp;""</f>
      </c>
      <c r="T960">
        <f>[1]发票导入!T960</f>
      </c>
      <c r="U960">
        <f>[1]发票导入!U960&amp;""</f>
      </c>
      <c r="V960">
        <f>[1]发票导入!V960&amp;""</f>
      </c>
      <c r="W960">
        <f>[1]发票导入!W960&amp;""</f>
      </c>
      <c r="Y960">
        <f>[1]发票导入!Y960&amp;""</f>
      </c>
      <c r="AA960">
        <f>[1]发票导入!AA960&amp;""</f>
      </c>
      <c r="AB960">
        <f>[1]发票导入!AB960</f>
        <v>0</v>
      </c>
      <c r="AC960">
        <f>[1]发票导入!AC960</f>
        <v>0</v>
      </c>
      <c r="AE960" s="22">
        <f t="shared" si="0"/>
      </c>
      <c r="AI960">
        <f>[1]发票导入!AI960&amp;""</f>
      </c>
      <c r="AJ960">
        <f>[1]发票导入!AJ960&amp;""</f>
      </c>
      <c r="AK960">
        <f>[1]发票导入!AK960</f>
        <v>0</v>
      </c>
      <c r="AL960">
        <f>[1]发票导入!AL960</f>
        <v>0</v>
      </c>
      <c r="AM960">
        <f>[1]发票导入!AM960</f>
        <v>0</v>
      </c>
      <c r="AN960" s="22">
        <f t="shared" si="1"/>
        <v>0</v>
      </c>
      <c r="AO960" s="22">
        <f t="shared" si="2"/>
        <v>0</v>
      </c>
    </row>
    <row r="961">
      <c r="C961">
        <f>[1]发票导入!C961&amp;""</f>
      </c>
      <c r="D961">
        <f>[1]发票导入!D961&amp;""</f>
      </c>
      <c r="O961">
        <f>[1]发票导入!O961&amp;""</f>
      </c>
      <c r="T961">
        <f>[1]发票导入!T961</f>
      </c>
      <c r="U961">
        <f>[1]发票导入!U961&amp;""</f>
      </c>
      <c r="V961">
        <f>[1]发票导入!V961&amp;""</f>
      </c>
      <c r="W961">
        <f>[1]发票导入!W961&amp;""</f>
      </c>
      <c r="Y961">
        <f>[1]发票导入!Y961&amp;""</f>
      </c>
      <c r="AA961">
        <f>[1]发票导入!AA961&amp;""</f>
      </c>
      <c r="AB961">
        <f>[1]发票导入!AB961</f>
        <v>0</v>
      </c>
      <c r="AC961">
        <f>[1]发票导入!AC961</f>
        <v>0</v>
      </c>
      <c r="AE961" s="22">
        <f t="shared" si="0"/>
      </c>
      <c r="AI961">
        <f>[1]发票导入!AI961&amp;""</f>
      </c>
      <c r="AJ961">
        <f>[1]发票导入!AJ961&amp;""</f>
      </c>
      <c r="AK961">
        <f>[1]发票导入!AK961</f>
        <v>0</v>
      </c>
      <c r="AL961">
        <f>[1]发票导入!AL961</f>
        <v>0</v>
      </c>
      <c r="AM961">
        <f>[1]发票导入!AM961</f>
        <v>0</v>
      </c>
      <c r="AN961" s="22">
        <f t="shared" si="1"/>
        <v>0</v>
      </c>
      <c r="AO961" s="22">
        <f t="shared" si="2"/>
        <v>0</v>
      </c>
    </row>
    <row r="962">
      <c r="C962">
        <f>[1]发票导入!C962&amp;""</f>
      </c>
      <c r="D962">
        <f>[1]发票导入!D962&amp;""</f>
      </c>
      <c r="O962">
        <f>[1]发票导入!O962&amp;""</f>
      </c>
      <c r="T962">
        <f>[1]发票导入!T962</f>
      </c>
      <c r="U962">
        <f>[1]发票导入!U962&amp;""</f>
      </c>
      <c r="V962">
        <f>[1]发票导入!V962&amp;""</f>
      </c>
      <c r="W962">
        <f>[1]发票导入!W962&amp;""</f>
      </c>
      <c r="Y962">
        <f>[1]发票导入!Y962&amp;""</f>
      </c>
      <c r="AA962">
        <f>[1]发票导入!AA962&amp;""</f>
      </c>
      <c r="AB962">
        <f>[1]发票导入!AB962</f>
        <v>0</v>
      </c>
      <c r="AC962">
        <f>[1]发票导入!AC962</f>
        <v>0</v>
      </c>
      <c r="AE962" s="22">
        <f t="shared" si="0"/>
      </c>
      <c r="AI962">
        <f>[1]发票导入!AI962&amp;""</f>
      </c>
      <c r="AJ962">
        <f>[1]发票导入!AJ962&amp;""</f>
      </c>
      <c r="AK962">
        <f>[1]发票导入!AK962</f>
        <v>0</v>
      </c>
      <c r="AL962">
        <f>[1]发票导入!AL962</f>
        <v>0</v>
      </c>
      <c r="AM962">
        <f>[1]发票导入!AM962</f>
        <v>0</v>
      </c>
      <c r="AN962" s="22">
        <f t="shared" si="1"/>
        <v>0</v>
      </c>
      <c r="AO962" s="22">
        <f t="shared" si="2"/>
        <v>0</v>
      </c>
    </row>
    <row r="963">
      <c r="C963">
        <f>[1]发票导入!C963&amp;""</f>
      </c>
      <c r="D963">
        <f>[1]发票导入!D963&amp;""</f>
      </c>
      <c r="O963">
        <f>[1]发票导入!O963&amp;""</f>
      </c>
      <c r="T963">
        <f>[1]发票导入!T963</f>
      </c>
      <c r="U963">
        <f>[1]发票导入!U963&amp;""</f>
      </c>
      <c r="V963">
        <f>[1]发票导入!V963&amp;""</f>
      </c>
      <c r="W963">
        <f>[1]发票导入!W963&amp;""</f>
      </c>
      <c r="Y963">
        <f>[1]发票导入!Y963&amp;""</f>
      </c>
      <c r="AA963">
        <f>[1]发票导入!AA963&amp;""</f>
      </c>
      <c r="AB963">
        <f>[1]发票导入!AB963</f>
        <v>0</v>
      </c>
      <c r="AC963">
        <f>[1]发票导入!AC963</f>
        <v>0</v>
      </c>
      <c r="AE963" s="22">
        <f t="shared" si="0"/>
      </c>
      <c r="AI963">
        <f>[1]发票导入!AI963&amp;""</f>
      </c>
      <c r="AJ963">
        <f>[1]发票导入!AJ963&amp;""</f>
      </c>
      <c r="AK963">
        <f>[1]发票导入!AK963</f>
        <v>0</v>
      </c>
      <c r="AL963">
        <f>[1]发票导入!AL963</f>
        <v>0</v>
      </c>
      <c r="AM963">
        <f>[1]发票导入!AM963</f>
        <v>0</v>
      </c>
      <c r="AN963" s="22">
        <f t="shared" si="1"/>
        <v>0</v>
      </c>
      <c r="AO963" s="22">
        <f t="shared" si="2"/>
        <v>0</v>
      </c>
    </row>
    <row r="964">
      <c r="C964">
        <f>[1]发票导入!C964&amp;""</f>
      </c>
      <c r="D964">
        <f>[1]发票导入!D964&amp;""</f>
      </c>
      <c r="O964">
        <f>[1]发票导入!O964&amp;""</f>
      </c>
      <c r="T964">
        <f>[1]发票导入!T964</f>
      </c>
      <c r="U964">
        <f>[1]发票导入!U964&amp;""</f>
      </c>
      <c r="V964">
        <f>[1]发票导入!V964&amp;""</f>
      </c>
      <c r="W964">
        <f>[1]发票导入!W964&amp;""</f>
      </c>
      <c r="Y964">
        <f>[1]发票导入!Y964&amp;""</f>
      </c>
      <c r="AA964">
        <f>[1]发票导入!AA964&amp;""</f>
      </c>
      <c r="AB964">
        <f>[1]发票导入!AB964</f>
        <v>0</v>
      </c>
      <c r="AC964">
        <f>[1]发票导入!AC964</f>
        <v>0</v>
      </c>
      <c r="AE964" s="22">
        <f t="shared" si="0"/>
      </c>
      <c r="AI964">
        <f>[1]发票导入!AI964&amp;""</f>
      </c>
      <c r="AJ964">
        <f>[1]发票导入!AJ964&amp;""</f>
      </c>
      <c r="AK964">
        <f>[1]发票导入!AK964</f>
        <v>0</v>
      </c>
      <c r="AL964">
        <f>[1]发票导入!AL964</f>
        <v>0</v>
      </c>
      <c r="AM964">
        <f>[1]发票导入!AM964</f>
        <v>0</v>
      </c>
      <c r="AN964" s="22">
        <f t="shared" si="1"/>
        <v>0</v>
      </c>
      <c r="AO964" s="22">
        <f t="shared" si="2"/>
        <v>0</v>
      </c>
    </row>
    <row r="965">
      <c r="C965">
        <f>[1]发票导入!C965&amp;""</f>
      </c>
      <c r="D965">
        <f>[1]发票导入!D965&amp;""</f>
      </c>
      <c r="O965">
        <f>[1]发票导入!O965&amp;""</f>
      </c>
      <c r="T965">
        <f>[1]发票导入!T965</f>
      </c>
      <c r="U965">
        <f>[1]发票导入!U965&amp;""</f>
      </c>
      <c r="V965">
        <f>[1]发票导入!V965&amp;""</f>
      </c>
      <c r="W965">
        <f>[1]发票导入!W965&amp;""</f>
      </c>
      <c r="Y965">
        <f>[1]发票导入!Y965&amp;""</f>
      </c>
      <c r="AA965">
        <f>[1]发票导入!AA965&amp;""</f>
      </c>
      <c r="AB965">
        <f>[1]发票导入!AB965</f>
        <v>0</v>
      </c>
      <c r="AC965">
        <f>[1]发票导入!AC965</f>
        <v>0</v>
      </c>
      <c r="AE965" s="22">
        <f t="shared" si="0"/>
      </c>
      <c r="AI965">
        <f>[1]发票导入!AI965&amp;""</f>
      </c>
      <c r="AJ965">
        <f>[1]发票导入!AJ965&amp;""</f>
      </c>
      <c r="AK965">
        <f>[1]发票导入!AK965</f>
        <v>0</v>
      </c>
      <c r="AL965">
        <f>[1]发票导入!AL965</f>
        <v>0</v>
      </c>
      <c r="AM965">
        <f>[1]发票导入!AM965</f>
        <v>0</v>
      </c>
      <c r="AN965" s="22">
        <f t="shared" si="1"/>
        <v>0</v>
      </c>
      <c r="AO965" s="22">
        <f t="shared" si="2"/>
        <v>0</v>
      </c>
    </row>
    <row r="966">
      <c r="C966">
        <f>[1]发票导入!C966&amp;""</f>
      </c>
      <c r="D966">
        <f>[1]发票导入!D966&amp;""</f>
      </c>
      <c r="O966">
        <f>[1]发票导入!O966&amp;""</f>
      </c>
      <c r="T966">
        <f>[1]发票导入!T966</f>
      </c>
      <c r="U966">
        <f>[1]发票导入!U966&amp;""</f>
      </c>
      <c r="V966">
        <f>[1]发票导入!V966&amp;""</f>
      </c>
      <c r="W966">
        <f>[1]发票导入!W966&amp;""</f>
      </c>
      <c r="Y966">
        <f>[1]发票导入!Y966&amp;""</f>
      </c>
      <c r="AA966">
        <f>[1]发票导入!AA966&amp;""</f>
      </c>
      <c r="AB966">
        <f>[1]发票导入!AB966</f>
        <v>0</v>
      </c>
      <c r="AC966">
        <f>[1]发票导入!AC966</f>
        <v>0</v>
      </c>
      <c r="AE966" s="22">
        <f t="shared" si="0"/>
      </c>
      <c r="AI966">
        <f>[1]发票导入!AI966&amp;""</f>
      </c>
      <c r="AJ966">
        <f>[1]发票导入!AJ966&amp;""</f>
      </c>
      <c r="AK966">
        <f>[1]发票导入!AK966</f>
        <v>0</v>
      </c>
      <c r="AL966">
        <f>[1]发票导入!AL966</f>
        <v>0</v>
      </c>
      <c r="AM966">
        <f>[1]发票导入!AM966</f>
        <v>0</v>
      </c>
      <c r="AN966" s="22">
        <f t="shared" si="1"/>
        <v>0</v>
      </c>
      <c r="AO966" s="22">
        <f t="shared" si="2"/>
        <v>0</v>
      </c>
    </row>
    <row r="967">
      <c r="C967">
        <f>[1]发票导入!C967&amp;""</f>
      </c>
      <c r="D967">
        <f>[1]发票导入!D967&amp;""</f>
      </c>
      <c r="O967">
        <f>[1]发票导入!O967&amp;""</f>
      </c>
      <c r="T967">
        <f>[1]发票导入!T967</f>
      </c>
      <c r="U967">
        <f>[1]发票导入!U967&amp;""</f>
      </c>
      <c r="V967">
        <f>[1]发票导入!V967&amp;""</f>
      </c>
      <c r="W967">
        <f>[1]发票导入!W967&amp;""</f>
      </c>
      <c r="Y967">
        <f>[1]发票导入!Y967&amp;""</f>
      </c>
      <c r="AA967">
        <f>[1]发票导入!AA967&amp;""</f>
      </c>
      <c r="AB967">
        <f>[1]发票导入!AB967</f>
        <v>0</v>
      </c>
      <c r="AC967">
        <f>[1]发票导入!AC967</f>
        <v>0</v>
      </c>
      <c r="AE967" s="22">
        <f t="shared" si="0"/>
      </c>
      <c r="AI967">
        <f>[1]发票导入!AI967&amp;""</f>
      </c>
      <c r="AJ967">
        <f>[1]发票导入!AJ967&amp;""</f>
      </c>
      <c r="AK967">
        <f>[1]发票导入!AK967</f>
        <v>0</v>
      </c>
      <c r="AL967">
        <f>[1]发票导入!AL967</f>
        <v>0</v>
      </c>
      <c r="AM967">
        <f>[1]发票导入!AM967</f>
        <v>0</v>
      </c>
      <c r="AN967" s="22">
        <f t="shared" si="1"/>
        <v>0</v>
      </c>
      <c r="AO967" s="22">
        <f t="shared" si="2"/>
        <v>0</v>
      </c>
    </row>
    <row r="968">
      <c r="C968">
        <f>[1]发票导入!C968&amp;""</f>
      </c>
      <c r="D968">
        <f>[1]发票导入!D968&amp;""</f>
      </c>
      <c r="O968">
        <f>[1]发票导入!O968&amp;""</f>
      </c>
      <c r="T968">
        <f>[1]发票导入!T968</f>
      </c>
      <c r="U968">
        <f>[1]发票导入!U968&amp;""</f>
      </c>
      <c r="V968">
        <f>[1]发票导入!V968&amp;""</f>
      </c>
      <c r="W968">
        <f>[1]发票导入!W968&amp;""</f>
      </c>
      <c r="Y968">
        <f>[1]发票导入!Y968&amp;""</f>
      </c>
      <c r="AA968">
        <f>[1]发票导入!AA968&amp;""</f>
      </c>
      <c r="AB968">
        <f>[1]发票导入!AB968</f>
        <v>0</v>
      </c>
      <c r="AC968">
        <f>[1]发票导入!AC968</f>
        <v>0</v>
      </c>
      <c r="AE968" s="22">
        <f t="shared" si="0"/>
      </c>
      <c r="AI968">
        <f>[1]发票导入!AI968&amp;""</f>
      </c>
      <c r="AJ968">
        <f>[1]发票导入!AJ968&amp;""</f>
      </c>
      <c r="AK968">
        <f>[1]发票导入!AK968</f>
        <v>0</v>
      </c>
      <c r="AL968">
        <f>[1]发票导入!AL968</f>
        <v>0</v>
      </c>
      <c r="AM968">
        <f>[1]发票导入!AM968</f>
        <v>0</v>
      </c>
      <c r="AN968" s="22">
        <f t="shared" si="1"/>
        <v>0</v>
      </c>
      <c r="AO968" s="22">
        <f t="shared" si="2"/>
        <v>0</v>
      </c>
    </row>
    <row r="969">
      <c r="C969">
        <f>[1]发票导入!C969&amp;""</f>
      </c>
      <c r="D969">
        <f>[1]发票导入!D969&amp;""</f>
      </c>
      <c r="O969">
        <f>[1]发票导入!O969&amp;""</f>
      </c>
      <c r="T969">
        <f>[1]发票导入!T969</f>
      </c>
      <c r="U969">
        <f>[1]发票导入!U969&amp;""</f>
      </c>
      <c r="V969">
        <f>[1]发票导入!V969&amp;""</f>
      </c>
      <c r="W969">
        <f>[1]发票导入!W969&amp;""</f>
      </c>
      <c r="Y969">
        <f>[1]发票导入!Y969&amp;""</f>
      </c>
      <c r="AA969">
        <f>[1]发票导入!AA969&amp;""</f>
      </c>
      <c r="AB969">
        <f>[1]发票导入!AB969</f>
        <v>0</v>
      </c>
      <c r="AC969">
        <f>[1]发票导入!AC969</f>
        <v>0</v>
      </c>
      <c r="AE969" s="22">
        <f t="shared" si="0"/>
      </c>
      <c r="AI969">
        <f>[1]发票导入!AI969&amp;""</f>
      </c>
      <c r="AJ969">
        <f>[1]发票导入!AJ969&amp;""</f>
      </c>
      <c r="AK969">
        <f>[1]发票导入!AK969</f>
        <v>0</v>
      </c>
      <c r="AL969">
        <f>[1]发票导入!AL969</f>
        <v>0</v>
      </c>
      <c r="AM969">
        <f>[1]发票导入!AM969</f>
        <v>0</v>
      </c>
      <c r="AN969" s="22">
        <f t="shared" si="1"/>
        <v>0</v>
      </c>
      <c r="AO969" s="22">
        <f t="shared" si="2"/>
        <v>0</v>
      </c>
    </row>
    <row r="970">
      <c r="C970">
        <f>[1]发票导入!C970&amp;""</f>
      </c>
      <c r="D970">
        <f>[1]发票导入!D970&amp;""</f>
      </c>
      <c r="O970">
        <f>[1]发票导入!O970&amp;""</f>
      </c>
      <c r="T970">
        <f>[1]发票导入!T970</f>
      </c>
      <c r="U970">
        <f>[1]发票导入!U970&amp;""</f>
      </c>
      <c r="V970">
        <f>[1]发票导入!V970&amp;""</f>
      </c>
      <c r="W970">
        <f>[1]发票导入!W970&amp;""</f>
      </c>
      <c r="Y970">
        <f>[1]发票导入!Y970&amp;""</f>
      </c>
      <c r="AA970">
        <f>[1]发票导入!AA970&amp;""</f>
      </c>
      <c r="AB970">
        <f>[1]发票导入!AB970</f>
        <v>0</v>
      </c>
      <c r="AC970">
        <f>[1]发票导入!AC970</f>
        <v>0</v>
      </c>
      <c r="AE970" s="22">
        <f t="shared" si="0"/>
      </c>
      <c r="AI970">
        <f>[1]发票导入!AI970&amp;""</f>
      </c>
      <c r="AJ970">
        <f>[1]发票导入!AJ970&amp;""</f>
      </c>
      <c r="AK970">
        <f>[1]发票导入!AK970</f>
        <v>0</v>
      </c>
      <c r="AL970">
        <f>[1]发票导入!AL970</f>
        <v>0</v>
      </c>
      <c r="AM970">
        <f>[1]发票导入!AM970</f>
        <v>0</v>
      </c>
      <c r="AN970" s="22">
        <f t="shared" si="1"/>
        <v>0</v>
      </c>
      <c r="AO970" s="22">
        <f t="shared" si="2"/>
        <v>0</v>
      </c>
    </row>
    <row r="971">
      <c r="C971">
        <f>[1]发票导入!C971&amp;""</f>
      </c>
      <c r="D971">
        <f>[1]发票导入!D971&amp;""</f>
      </c>
      <c r="O971">
        <f>[1]发票导入!O971&amp;""</f>
      </c>
      <c r="T971">
        <f>[1]发票导入!T971</f>
      </c>
      <c r="U971">
        <f>[1]发票导入!U971&amp;""</f>
      </c>
      <c r="V971">
        <f>[1]发票导入!V971&amp;""</f>
      </c>
      <c r="W971">
        <f>[1]发票导入!W971&amp;""</f>
      </c>
      <c r="Y971">
        <f>[1]发票导入!Y971&amp;""</f>
      </c>
      <c r="AA971">
        <f>[1]发票导入!AA971&amp;""</f>
      </c>
      <c r="AB971">
        <f>[1]发票导入!AB971</f>
        <v>0</v>
      </c>
      <c r="AC971">
        <f>[1]发票导入!AC971</f>
        <v>0</v>
      </c>
      <c r="AE971" s="22">
        <f t="shared" si="0"/>
      </c>
      <c r="AI971">
        <f>[1]发票导入!AI971&amp;""</f>
      </c>
      <c r="AJ971">
        <f>[1]发票导入!AJ971&amp;""</f>
      </c>
      <c r="AK971">
        <f>[1]发票导入!AK971</f>
        <v>0</v>
      </c>
      <c r="AL971">
        <f>[1]发票导入!AL971</f>
        <v>0</v>
      </c>
      <c r="AM971">
        <f>[1]发票导入!AM971</f>
        <v>0</v>
      </c>
      <c r="AN971" s="22">
        <f t="shared" si="1"/>
        <v>0</v>
      </c>
      <c r="AO971" s="22">
        <f t="shared" si="2"/>
        <v>0</v>
      </c>
    </row>
    <row r="972">
      <c r="C972">
        <f>[1]发票导入!C972&amp;""</f>
      </c>
      <c r="D972">
        <f>[1]发票导入!D972&amp;""</f>
      </c>
      <c r="O972">
        <f>[1]发票导入!O972&amp;""</f>
      </c>
      <c r="T972">
        <f>[1]发票导入!T972</f>
      </c>
      <c r="U972">
        <f>[1]发票导入!U972&amp;""</f>
      </c>
      <c r="V972">
        <f>[1]发票导入!V972&amp;""</f>
      </c>
      <c r="W972">
        <f>[1]发票导入!W972&amp;""</f>
      </c>
      <c r="Y972">
        <f>[1]发票导入!Y972&amp;""</f>
      </c>
      <c r="AA972">
        <f>[1]发票导入!AA972&amp;""</f>
      </c>
      <c r="AB972">
        <f>[1]发票导入!AB972</f>
        <v>0</v>
      </c>
      <c r="AC972">
        <f>[1]发票导入!AC972</f>
        <v>0</v>
      </c>
      <c r="AE972" s="22">
        <f t="shared" si="0"/>
      </c>
      <c r="AI972">
        <f>[1]发票导入!AI972&amp;""</f>
      </c>
      <c r="AJ972">
        <f>[1]发票导入!AJ972&amp;""</f>
      </c>
      <c r="AK972">
        <f>[1]发票导入!AK972</f>
        <v>0</v>
      </c>
      <c r="AL972">
        <f>[1]发票导入!AL972</f>
        <v>0</v>
      </c>
      <c r="AM972">
        <f>[1]发票导入!AM972</f>
        <v>0</v>
      </c>
      <c r="AN972" s="22">
        <f t="shared" si="1"/>
        <v>0</v>
      </c>
      <c r="AO972" s="22">
        <f t="shared" si="2"/>
        <v>0</v>
      </c>
    </row>
    <row r="973">
      <c r="C973">
        <f>[1]发票导入!C973&amp;""</f>
      </c>
      <c r="D973">
        <f>[1]发票导入!D973&amp;""</f>
      </c>
      <c r="O973">
        <f>[1]发票导入!O973&amp;""</f>
      </c>
      <c r="T973">
        <f>[1]发票导入!T973</f>
      </c>
      <c r="U973">
        <f>[1]发票导入!U973&amp;""</f>
      </c>
      <c r="V973">
        <f>[1]发票导入!V973&amp;""</f>
      </c>
      <c r="W973">
        <f>[1]发票导入!W973&amp;""</f>
      </c>
      <c r="Y973">
        <f>[1]发票导入!Y973&amp;""</f>
      </c>
      <c r="AA973">
        <f>[1]发票导入!AA973&amp;""</f>
      </c>
      <c r="AB973">
        <f>[1]发票导入!AB973</f>
        <v>0</v>
      </c>
      <c r="AC973">
        <f>[1]发票导入!AC973</f>
        <v>0</v>
      </c>
      <c r="AE973" s="22">
        <f t="shared" si="0"/>
      </c>
      <c r="AI973">
        <f>[1]发票导入!AI973&amp;""</f>
      </c>
      <c r="AJ973">
        <f>[1]发票导入!AJ973&amp;""</f>
      </c>
      <c r="AK973">
        <f>[1]发票导入!AK973</f>
        <v>0</v>
      </c>
      <c r="AL973">
        <f>[1]发票导入!AL973</f>
        <v>0</v>
      </c>
      <c r="AM973">
        <f>[1]发票导入!AM973</f>
        <v>0</v>
      </c>
      <c r="AN973" s="22">
        <f t="shared" si="1"/>
        <v>0</v>
      </c>
      <c r="AO973" s="22">
        <f t="shared" si="2"/>
        <v>0</v>
      </c>
    </row>
    <row r="974">
      <c r="C974">
        <f>[1]发票导入!C974&amp;""</f>
      </c>
      <c r="D974">
        <f>[1]发票导入!D974&amp;""</f>
      </c>
      <c r="O974">
        <f>[1]发票导入!O974&amp;""</f>
      </c>
      <c r="T974">
        <f>[1]发票导入!T974</f>
      </c>
      <c r="U974">
        <f>[1]发票导入!U974&amp;""</f>
      </c>
      <c r="V974">
        <f>[1]发票导入!V974&amp;""</f>
      </c>
      <c r="W974">
        <f>[1]发票导入!W974&amp;""</f>
      </c>
      <c r="Y974">
        <f>[1]发票导入!Y974&amp;""</f>
      </c>
      <c r="AA974">
        <f>[1]发票导入!AA974&amp;""</f>
      </c>
      <c r="AB974">
        <f>[1]发票导入!AB974</f>
        <v>0</v>
      </c>
      <c r="AC974">
        <f>[1]发票导入!AC974</f>
        <v>0</v>
      </c>
      <c r="AE974" s="22">
        <f t="shared" si="0"/>
      </c>
      <c r="AI974">
        <f>[1]发票导入!AI974&amp;""</f>
      </c>
      <c r="AJ974">
        <f>[1]发票导入!AJ974&amp;""</f>
      </c>
      <c r="AK974">
        <f>[1]发票导入!AK974</f>
        <v>0</v>
      </c>
      <c r="AL974">
        <f>[1]发票导入!AL974</f>
        <v>0</v>
      </c>
      <c r="AM974">
        <f>[1]发票导入!AM974</f>
        <v>0</v>
      </c>
      <c r="AN974" s="22">
        <f t="shared" si="1"/>
        <v>0</v>
      </c>
      <c r="AO974" s="22">
        <f t="shared" si="2"/>
        <v>0</v>
      </c>
    </row>
    <row r="975">
      <c r="C975">
        <f>[1]发票导入!C975&amp;""</f>
      </c>
      <c r="D975">
        <f>[1]发票导入!D975&amp;""</f>
      </c>
      <c r="O975">
        <f>[1]发票导入!O975&amp;""</f>
      </c>
      <c r="T975">
        <f>[1]发票导入!T975</f>
      </c>
      <c r="U975">
        <f>[1]发票导入!U975&amp;""</f>
      </c>
      <c r="V975">
        <f>[1]发票导入!V975&amp;""</f>
      </c>
      <c r="W975">
        <f>[1]发票导入!W975&amp;""</f>
      </c>
      <c r="Y975">
        <f>[1]发票导入!Y975&amp;""</f>
      </c>
      <c r="AA975">
        <f>[1]发票导入!AA975&amp;""</f>
      </c>
      <c r="AB975">
        <f>[1]发票导入!AB975</f>
        <v>0</v>
      </c>
      <c r="AC975">
        <f>[1]发票导入!AC975</f>
        <v>0</v>
      </c>
      <c r="AE975" s="22">
        <f t="shared" si="0"/>
      </c>
      <c r="AI975">
        <f>[1]发票导入!AI975&amp;""</f>
      </c>
      <c r="AJ975">
        <f>[1]发票导入!AJ975&amp;""</f>
      </c>
      <c r="AK975">
        <f>[1]发票导入!AK975</f>
        <v>0</v>
      </c>
      <c r="AL975">
        <f>[1]发票导入!AL975</f>
        <v>0</v>
      </c>
      <c r="AM975">
        <f>[1]发票导入!AM975</f>
        <v>0</v>
      </c>
      <c r="AN975" s="22">
        <f t="shared" si="1"/>
        <v>0</v>
      </c>
      <c r="AO975" s="22">
        <f t="shared" si="2"/>
        <v>0</v>
      </c>
    </row>
    <row r="976">
      <c r="C976">
        <f>[1]发票导入!C976&amp;""</f>
      </c>
      <c r="D976">
        <f>[1]发票导入!D976&amp;""</f>
      </c>
      <c r="O976">
        <f>[1]发票导入!O976&amp;""</f>
      </c>
      <c r="T976">
        <f>[1]发票导入!T976</f>
      </c>
      <c r="U976">
        <f>[1]发票导入!U976&amp;""</f>
      </c>
      <c r="V976">
        <f>[1]发票导入!V976&amp;""</f>
      </c>
      <c r="W976">
        <f>[1]发票导入!W976&amp;""</f>
      </c>
      <c r="Y976">
        <f>[1]发票导入!Y976&amp;""</f>
      </c>
      <c r="AA976">
        <f>[1]发票导入!AA976&amp;""</f>
      </c>
      <c r="AB976">
        <f>[1]发票导入!AB976</f>
        <v>0</v>
      </c>
      <c r="AC976">
        <f>[1]发票导入!AC976</f>
        <v>0</v>
      </c>
      <c r="AE976" s="22">
        <f t="shared" si="0"/>
      </c>
      <c r="AI976">
        <f>[1]发票导入!AI976&amp;""</f>
      </c>
      <c r="AJ976">
        <f>[1]发票导入!AJ976&amp;""</f>
      </c>
      <c r="AK976">
        <f>[1]发票导入!AK976</f>
        <v>0</v>
      </c>
      <c r="AL976">
        <f>[1]发票导入!AL976</f>
        <v>0</v>
      </c>
      <c r="AM976">
        <f>[1]发票导入!AM976</f>
        <v>0</v>
      </c>
      <c r="AN976" s="22">
        <f t="shared" si="1"/>
        <v>0</v>
      </c>
      <c r="AO976" s="22">
        <f t="shared" si="2"/>
        <v>0</v>
      </c>
    </row>
    <row r="977">
      <c r="C977">
        <f>[1]发票导入!C977&amp;""</f>
      </c>
      <c r="D977">
        <f>[1]发票导入!D977&amp;""</f>
      </c>
      <c r="O977">
        <f>[1]发票导入!O977&amp;""</f>
      </c>
      <c r="T977">
        <f>[1]发票导入!T977</f>
      </c>
      <c r="U977">
        <f>[1]发票导入!U977&amp;""</f>
      </c>
      <c r="V977">
        <f>[1]发票导入!V977&amp;""</f>
      </c>
      <c r="W977">
        <f>[1]发票导入!W977&amp;""</f>
      </c>
      <c r="Y977">
        <f>[1]发票导入!Y977&amp;""</f>
      </c>
      <c r="AA977">
        <f>[1]发票导入!AA977&amp;""</f>
      </c>
      <c r="AB977">
        <f>[1]发票导入!AB977</f>
        <v>0</v>
      </c>
      <c r="AC977">
        <f>[1]发票导入!AC977</f>
        <v>0</v>
      </c>
      <c r="AE977" s="22">
        <f t="shared" si="0"/>
      </c>
      <c r="AI977">
        <f>[1]发票导入!AI977&amp;""</f>
      </c>
      <c r="AJ977">
        <f>[1]发票导入!AJ977&amp;""</f>
      </c>
      <c r="AK977">
        <f>[1]发票导入!AK977</f>
        <v>0</v>
      </c>
      <c r="AL977">
        <f>[1]发票导入!AL977</f>
        <v>0</v>
      </c>
      <c r="AM977">
        <f>[1]发票导入!AM977</f>
        <v>0</v>
      </c>
      <c r="AN977" s="22">
        <f t="shared" si="1"/>
        <v>0</v>
      </c>
      <c r="AO977" s="22">
        <f t="shared" si="2"/>
        <v>0</v>
      </c>
    </row>
    <row r="978">
      <c r="C978">
        <f>[1]发票导入!C978&amp;""</f>
      </c>
      <c r="D978">
        <f>[1]发票导入!D978&amp;""</f>
      </c>
      <c r="O978">
        <f>[1]发票导入!O978&amp;""</f>
      </c>
      <c r="T978">
        <f>[1]发票导入!T978</f>
      </c>
      <c r="U978">
        <f>[1]发票导入!U978&amp;""</f>
      </c>
      <c r="V978">
        <f>[1]发票导入!V978&amp;""</f>
      </c>
      <c r="W978">
        <f>[1]发票导入!W978&amp;""</f>
      </c>
      <c r="Y978">
        <f>[1]发票导入!Y978&amp;""</f>
      </c>
      <c r="AA978">
        <f>[1]发票导入!AA978&amp;""</f>
      </c>
      <c r="AB978">
        <f>[1]发票导入!AB978</f>
        <v>0</v>
      </c>
      <c r="AC978">
        <f>[1]发票导入!AC978</f>
        <v>0</v>
      </c>
      <c r="AE978" s="22">
        <f t="shared" si="0"/>
      </c>
      <c r="AI978">
        <f>[1]发票导入!AI978&amp;""</f>
      </c>
      <c r="AJ978">
        <f>[1]发票导入!AJ978&amp;""</f>
      </c>
      <c r="AK978">
        <f>[1]发票导入!AK978</f>
        <v>0</v>
      </c>
      <c r="AL978">
        <f>[1]发票导入!AL978</f>
        <v>0</v>
      </c>
      <c r="AM978">
        <f>[1]发票导入!AM978</f>
        <v>0</v>
      </c>
      <c r="AN978" s="22">
        <f t="shared" si="1"/>
        <v>0</v>
      </c>
      <c r="AO978" s="22">
        <f t="shared" si="2"/>
        <v>0</v>
      </c>
    </row>
    <row r="979">
      <c r="C979">
        <f>[1]发票导入!C979&amp;""</f>
      </c>
      <c r="D979">
        <f>[1]发票导入!D979&amp;""</f>
      </c>
      <c r="O979">
        <f>[1]发票导入!O979&amp;""</f>
      </c>
      <c r="T979">
        <f>[1]发票导入!T979</f>
      </c>
      <c r="U979">
        <f>[1]发票导入!U979&amp;""</f>
      </c>
      <c r="V979">
        <f>[1]发票导入!V979&amp;""</f>
      </c>
      <c r="W979">
        <f>[1]发票导入!W979&amp;""</f>
      </c>
      <c r="Y979">
        <f>[1]发票导入!Y979&amp;""</f>
      </c>
      <c r="AA979">
        <f>[1]发票导入!AA979&amp;""</f>
      </c>
      <c r="AB979">
        <f>[1]发票导入!AB979</f>
        <v>0</v>
      </c>
      <c r="AC979">
        <f>[1]发票导入!AC979</f>
        <v>0</v>
      </c>
      <c r="AE979" s="22">
        <f t="shared" si="0"/>
      </c>
      <c r="AI979">
        <f>[1]发票导入!AI979&amp;""</f>
      </c>
      <c r="AJ979">
        <f>[1]发票导入!AJ979&amp;""</f>
      </c>
      <c r="AK979">
        <f>[1]发票导入!AK979</f>
        <v>0</v>
      </c>
      <c r="AL979">
        <f>[1]发票导入!AL979</f>
        <v>0</v>
      </c>
      <c r="AM979">
        <f>[1]发票导入!AM979</f>
        <v>0</v>
      </c>
      <c r="AN979" s="22">
        <f t="shared" si="1"/>
        <v>0</v>
      </c>
      <c r="AO979" s="22">
        <f t="shared" si="2"/>
        <v>0</v>
      </c>
    </row>
    <row r="980">
      <c r="C980">
        <f>[1]发票导入!C980&amp;""</f>
      </c>
      <c r="D980">
        <f>[1]发票导入!D980&amp;""</f>
      </c>
      <c r="O980">
        <f>[1]发票导入!O980&amp;""</f>
      </c>
      <c r="T980">
        <f>[1]发票导入!T980</f>
      </c>
      <c r="U980">
        <f>[1]发票导入!U980&amp;""</f>
      </c>
      <c r="V980">
        <f>[1]发票导入!V980&amp;""</f>
      </c>
      <c r="W980">
        <f>[1]发票导入!W980&amp;""</f>
      </c>
      <c r="Y980">
        <f>[1]发票导入!Y980&amp;""</f>
      </c>
      <c r="AA980">
        <f>[1]发票导入!AA980&amp;""</f>
      </c>
      <c r="AB980">
        <f>[1]发票导入!AB980</f>
        <v>0</v>
      </c>
      <c r="AC980">
        <f>[1]发票导入!AC980</f>
        <v>0</v>
      </c>
      <c r="AE980" s="22">
        <f t="shared" si="0"/>
      </c>
      <c r="AI980">
        <f>[1]发票导入!AI980&amp;""</f>
      </c>
      <c r="AJ980">
        <f>[1]发票导入!AJ980&amp;""</f>
      </c>
      <c r="AK980">
        <f>[1]发票导入!AK980</f>
        <v>0</v>
      </c>
      <c r="AL980">
        <f>[1]发票导入!AL980</f>
        <v>0</v>
      </c>
      <c r="AM980">
        <f>[1]发票导入!AM980</f>
        <v>0</v>
      </c>
      <c r="AN980" s="22">
        <f t="shared" si="1"/>
        <v>0</v>
      </c>
      <c r="AO980" s="22">
        <f t="shared" si="2"/>
        <v>0</v>
      </c>
    </row>
    <row r="981">
      <c r="C981">
        <f>[1]发票导入!C981&amp;""</f>
      </c>
      <c r="D981">
        <f>[1]发票导入!D981&amp;""</f>
      </c>
      <c r="O981">
        <f>[1]发票导入!O981&amp;""</f>
      </c>
      <c r="T981">
        <f>[1]发票导入!T981</f>
      </c>
      <c r="U981">
        <f>[1]发票导入!U981&amp;""</f>
      </c>
      <c r="V981">
        <f>[1]发票导入!V981&amp;""</f>
      </c>
      <c r="W981">
        <f>[1]发票导入!W981&amp;""</f>
      </c>
      <c r="Y981">
        <f>[1]发票导入!Y981&amp;""</f>
      </c>
      <c r="AA981">
        <f>[1]发票导入!AA981&amp;""</f>
      </c>
      <c r="AB981">
        <f>[1]发票导入!AB981</f>
        <v>0</v>
      </c>
      <c r="AC981">
        <f>[1]发票导入!AC981</f>
        <v>0</v>
      </c>
      <c r="AE981" s="22">
        <f t="shared" si="0"/>
      </c>
      <c r="AI981">
        <f>[1]发票导入!AI981&amp;""</f>
      </c>
      <c r="AJ981">
        <f>[1]发票导入!AJ981&amp;""</f>
      </c>
      <c r="AK981">
        <f>[1]发票导入!AK981</f>
        <v>0</v>
      </c>
      <c r="AL981">
        <f>[1]发票导入!AL981</f>
        <v>0</v>
      </c>
      <c r="AM981">
        <f>[1]发票导入!AM981</f>
        <v>0</v>
      </c>
      <c r="AN981" s="22">
        <f t="shared" si="1"/>
        <v>0</v>
      </c>
      <c r="AO981" s="22">
        <f t="shared" si="2"/>
        <v>0</v>
      </c>
    </row>
    <row r="982">
      <c r="C982">
        <f>[1]发票导入!C982&amp;""</f>
      </c>
      <c r="D982">
        <f>[1]发票导入!D982&amp;""</f>
      </c>
      <c r="O982">
        <f>[1]发票导入!O982&amp;""</f>
      </c>
      <c r="T982">
        <f>[1]发票导入!T982</f>
      </c>
      <c r="U982">
        <f>[1]发票导入!U982&amp;""</f>
      </c>
      <c r="V982">
        <f>[1]发票导入!V982&amp;""</f>
      </c>
      <c r="W982">
        <f>[1]发票导入!W982&amp;""</f>
      </c>
      <c r="Y982">
        <f>[1]发票导入!Y982&amp;""</f>
      </c>
      <c r="AA982">
        <f>[1]发票导入!AA982&amp;""</f>
      </c>
      <c r="AB982">
        <f>[1]发票导入!AB982</f>
        <v>0</v>
      </c>
      <c r="AC982">
        <f>[1]发票导入!AC982</f>
        <v>0</v>
      </c>
      <c r="AE982" s="22">
        <f t="shared" si="0"/>
      </c>
      <c r="AI982">
        <f>[1]发票导入!AI982&amp;""</f>
      </c>
      <c r="AJ982">
        <f>[1]发票导入!AJ982&amp;""</f>
      </c>
      <c r="AK982">
        <f>[1]发票导入!AK982</f>
        <v>0</v>
      </c>
      <c r="AL982">
        <f>[1]发票导入!AL982</f>
        <v>0</v>
      </c>
      <c r="AM982">
        <f>[1]发票导入!AM982</f>
        <v>0</v>
      </c>
      <c r="AN982" s="22">
        <f t="shared" si="1"/>
        <v>0</v>
      </c>
      <c r="AO982" s="22">
        <f t="shared" si="2"/>
        <v>0</v>
      </c>
    </row>
    <row r="983">
      <c r="C983">
        <f>[1]发票导入!C983&amp;""</f>
      </c>
      <c r="D983">
        <f>[1]发票导入!D983&amp;""</f>
      </c>
      <c r="O983">
        <f>[1]发票导入!O983&amp;""</f>
      </c>
      <c r="T983">
        <f>[1]发票导入!T983</f>
      </c>
      <c r="U983">
        <f>[1]发票导入!U983&amp;""</f>
      </c>
      <c r="V983">
        <f>[1]发票导入!V983&amp;""</f>
      </c>
      <c r="W983">
        <f>[1]发票导入!W983&amp;""</f>
      </c>
      <c r="Y983">
        <f>[1]发票导入!Y983&amp;""</f>
      </c>
      <c r="AA983">
        <f>[1]发票导入!AA983&amp;""</f>
      </c>
      <c r="AB983">
        <f>[1]发票导入!AB983</f>
        <v>0</v>
      </c>
      <c r="AC983">
        <f>[1]发票导入!AC983</f>
        <v>0</v>
      </c>
      <c r="AE983" s="22">
        <f t="shared" si="0"/>
      </c>
      <c r="AI983">
        <f>[1]发票导入!AI983&amp;""</f>
      </c>
      <c r="AJ983">
        <f>[1]发票导入!AJ983&amp;""</f>
      </c>
      <c r="AK983">
        <f>[1]发票导入!AK983</f>
        <v>0</v>
      </c>
      <c r="AL983">
        <f>[1]发票导入!AL983</f>
        <v>0</v>
      </c>
      <c r="AM983">
        <f>[1]发票导入!AM983</f>
        <v>0</v>
      </c>
      <c r="AN983" s="22">
        <f t="shared" si="1"/>
        <v>0</v>
      </c>
      <c r="AO983" s="22">
        <f t="shared" si="2"/>
        <v>0</v>
      </c>
    </row>
    <row r="984">
      <c r="C984">
        <f>[1]发票导入!C984&amp;""</f>
      </c>
      <c r="D984">
        <f>[1]发票导入!D984&amp;""</f>
      </c>
      <c r="O984">
        <f>[1]发票导入!O984&amp;""</f>
      </c>
      <c r="T984">
        <f>[1]发票导入!T984</f>
      </c>
      <c r="U984">
        <f>[1]发票导入!U984&amp;""</f>
      </c>
      <c r="V984">
        <f>[1]发票导入!V984&amp;""</f>
      </c>
      <c r="W984">
        <f>[1]发票导入!W984&amp;""</f>
      </c>
      <c r="Y984">
        <f>[1]发票导入!Y984&amp;""</f>
      </c>
      <c r="AA984">
        <f>[1]发票导入!AA984&amp;""</f>
      </c>
      <c r="AB984">
        <f>[1]发票导入!AB984</f>
        <v>0</v>
      </c>
      <c r="AC984">
        <f>[1]发票导入!AC984</f>
        <v>0</v>
      </c>
      <c r="AE984" s="22">
        <f t="shared" si="0"/>
      </c>
      <c r="AI984">
        <f>[1]发票导入!AI984&amp;""</f>
      </c>
      <c r="AJ984">
        <f>[1]发票导入!AJ984&amp;""</f>
      </c>
      <c r="AK984">
        <f>[1]发票导入!AK984</f>
        <v>0</v>
      </c>
      <c r="AL984">
        <f>[1]发票导入!AL984</f>
        <v>0</v>
      </c>
      <c r="AM984">
        <f>[1]发票导入!AM984</f>
        <v>0</v>
      </c>
      <c r="AN984" s="22">
        <f t="shared" si="1"/>
        <v>0</v>
      </c>
      <c r="AO984" s="22">
        <f t="shared" si="2"/>
        <v>0</v>
      </c>
    </row>
    <row r="985">
      <c r="C985">
        <f>[1]发票导入!C985&amp;""</f>
      </c>
      <c r="D985">
        <f>[1]发票导入!D985&amp;""</f>
      </c>
      <c r="O985">
        <f>[1]发票导入!O985&amp;""</f>
      </c>
      <c r="T985">
        <f>[1]发票导入!T985</f>
      </c>
      <c r="U985">
        <f>[1]发票导入!U985&amp;""</f>
      </c>
      <c r="V985">
        <f>[1]发票导入!V985&amp;""</f>
      </c>
      <c r="W985">
        <f>[1]发票导入!W985&amp;""</f>
      </c>
      <c r="Y985">
        <f>[1]发票导入!Y985&amp;""</f>
      </c>
      <c r="AA985">
        <f>[1]发票导入!AA985&amp;""</f>
      </c>
      <c r="AB985">
        <f>[1]发票导入!AB985</f>
        <v>0</v>
      </c>
      <c r="AC985">
        <f>[1]发票导入!AC985</f>
        <v>0</v>
      </c>
      <c r="AE985" s="22">
        <f t="shared" si="0"/>
      </c>
      <c r="AI985">
        <f>[1]发票导入!AI985&amp;""</f>
      </c>
      <c r="AJ985">
        <f>[1]发票导入!AJ985&amp;""</f>
      </c>
      <c r="AK985">
        <f>[1]发票导入!AK985</f>
        <v>0</v>
      </c>
      <c r="AL985">
        <f>[1]发票导入!AL985</f>
        <v>0</v>
      </c>
      <c r="AM985">
        <f>[1]发票导入!AM985</f>
        <v>0</v>
      </c>
      <c r="AN985" s="22">
        <f t="shared" si="1"/>
        <v>0</v>
      </c>
      <c r="AO985" s="22">
        <f t="shared" si="2"/>
        <v>0</v>
      </c>
    </row>
    <row r="986">
      <c r="C986">
        <f>[1]发票导入!C986&amp;""</f>
      </c>
      <c r="D986">
        <f>[1]发票导入!D986&amp;""</f>
      </c>
      <c r="O986">
        <f>[1]发票导入!O986&amp;""</f>
      </c>
      <c r="T986">
        <f>[1]发票导入!T986</f>
      </c>
      <c r="U986">
        <f>[1]发票导入!U986&amp;""</f>
      </c>
      <c r="V986">
        <f>[1]发票导入!V986&amp;""</f>
      </c>
      <c r="W986">
        <f>[1]发票导入!W986&amp;""</f>
      </c>
      <c r="Y986">
        <f>[1]发票导入!Y986&amp;""</f>
      </c>
      <c r="AA986">
        <f>[1]发票导入!AA986&amp;""</f>
      </c>
      <c r="AB986">
        <f>[1]发票导入!AB986</f>
        <v>0</v>
      </c>
      <c r="AC986">
        <f>[1]发票导入!AC986</f>
        <v>0</v>
      </c>
      <c r="AE986" s="22">
        <f t="shared" si="0"/>
      </c>
      <c r="AI986">
        <f>[1]发票导入!AI986&amp;""</f>
      </c>
      <c r="AJ986">
        <f>[1]发票导入!AJ986&amp;""</f>
      </c>
      <c r="AK986">
        <f>[1]发票导入!AK986</f>
        <v>0</v>
      </c>
      <c r="AL986">
        <f>[1]发票导入!AL986</f>
        <v>0</v>
      </c>
      <c r="AM986">
        <f>[1]发票导入!AM986</f>
        <v>0</v>
      </c>
      <c r="AN986" s="22">
        <f t="shared" si="1"/>
        <v>0</v>
      </c>
      <c r="AO986" s="22">
        <f t="shared" si="2"/>
        <v>0</v>
      </c>
    </row>
    <row r="987">
      <c r="C987">
        <f>[1]发票导入!C987&amp;""</f>
      </c>
      <c r="D987">
        <f>[1]发票导入!D987&amp;""</f>
      </c>
      <c r="O987">
        <f>[1]发票导入!O987&amp;""</f>
      </c>
      <c r="T987">
        <f>[1]发票导入!T987</f>
      </c>
      <c r="U987">
        <f>[1]发票导入!U987&amp;""</f>
      </c>
      <c r="V987">
        <f>[1]发票导入!V987&amp;""</f>
      </c>
      <c r="W987">
        <f>[1]发票导入!W987&amp;""</f>
      </c>
      <c r="Y987">
        <f>[1]发票导入!Y987&amp;""</f>
      </c>
      <c r="AA987">
        <f>[1]发票导入!AA987&amp;""</f>
      </c>
      <c r="AB987">
        <f>[1]发票导入!AB987</f>
        <v>0</v>
      </c>
      <c r="AC987">
        <f>[1]发票导入!AC987</f>
        <v>0</v>
      </c>
      <c r="AE987" s="22">
        <f t="shared" si="0"/>
      </c>
      <c r="AI987">
        <f>[1]发票导入!AI987&amp;""</f>
      </c>
      <c r="AJ987">
        <f>[1]发票导入!AJ987&amp;""</f>
      </c>
      <c r="AK987">
        <f>[1]发票导入!AK987</f>
        <v>0</v>
      </c>
      <c r="AL987">
        <f>[1]发票导入!AL987</f>
        <v>0</v>
      </c>
      <c r="AM987">
        <f>[1]发票导入!AM987</f>
        <v>0</v>
      </c>
      <c r="AN987" s="22">
        <f t="shared" si="1"/>
        <v>0</v>
      </c>
      <c r="AO987" s="22">
        <f t="shared" si="2"/>
        <v>0</v>
      </c>
    </row>
    <row r="988">
      <c r="C988">
        <f>[1]发票导入!C988&amp;""</f>
      </c>
      <c r="D988">
        <f>[1]发票导入!D988&amp;""</f>
      </c>
      <c r="O988">
        <f>[1]发票导入!O988&amp;""</f>
      </c>
      <c r="T988">
        <f>[1]发票导入!T988</f>
      </c>
      <c r="U988">
        <f>[1]发票导入!U988&amp;""</f>
      </c>
      <c r="V988">
        <f>[1]发票导入!V988&amp;""</f>
      </c>
      <c r="W988">
        <f>[1]发票导入!W988&amp;""</f>
      </c>
      <c r="Y988">
        <f>[1]发票导入!Y988&amp;""</f>
      </c>
      <c r="AA988">
        <f>[1]发票导入!AA988&amp;""</f>
      </c>
      <c r="AB988">
        <f>[1]发票导入!AB988</f>
        <v>0</v>
      </c>
      <c r="AC988">
        <f>[1]发票导入!AC988</f>
        <v>0</v>
      </c>
      <c r="AE988" s="22">
        <f t="shared" si="0"/>
      </c>
      <c r="AI988">
        <f>[1]发票导入!AI988&amp;""</f>
      </c>
      <c r="AJ988">
        <f>[1]发票导入!AJ988&amp;""</f>
      </c>
      <c r="AK988">
        <f>[1]发票导入!AK988</f>
        <v>0</v>
      </c>
      <c r="AL988">
        <f>[1]发票导入!AL988</f>
        <v>0</v>
      </c>
      <c r="AM988">
        <f>[1]发票导入!AM988</f>
        <v>0</v>
      </c>
      <c r="AN988" s="22">
        <f t="shared" si="1"/>
        <v>0</v>
      </c>
      <c r="AO988" s="22">
        <f t="shared" si="2"/>
        <v>0</v>
      </c>
    </row>
    <row r="989">
      <c r="C989">
        <f>[1]发票导入!C989&amp;""</f>
      </c>
      <c r="D989">
        <f>[1]发票导入!D989&amp;""</f>
      </c>
      <c r="O989">
        <f>[1]发票导入!O989&amp;""</f>
      </c>
      <c r="T989">
        <f>[1]发票导入!T989</f>
      </c>
      <c r="U989">
        <f>[1]发票导入!U989&amp;""</f>
      </c>
      <c r="V989">
        <f>[1]发票导入!V989&amp;""</f>
      </c>
      <c r="W989">
        <f>[1]发票导入!W989&amp;""</f>
      </c>
      <c r="Y989">
        <f>[1]发票导入!Y989&amp;""</f>
      </c>
      <c r="AA989">
        <f>[1]发票导入!AA989&amp;""</f>
      </c>
      <c r="AB989">
        <f>[1]发票导入!AB989</f>
        <v>0</v>
      </c>
      <c r="AC989">
        <f>[1]发票导入!AC989</f>
        <v>0</v>
      </c>
      <c r="AE989" s="22">
        <f t="shared" si="0"/>
      </c>
      <c r="AI989">
        <f>[1]发票导入!AI989&amp;""</f>
      </c>
      <c r="AJ989">
        <f>[1]发票导入!AJ989&amp;""</f>
      </c>
      <c r="AK989">
        <f>[1]发票导入!AK989</f>
        <v>0</v>
      </c>
      <c r="AL989">
        <f>[1]发票导入!AL989</f>
        <v>0</v>
      </c>
      <c r="AM989">
        <f>[1]发票导入!AM989</f>
        <v>0</v>
      </c>
      <c r="AN989" s="22">
        <f t="shared" si="1"/>
        <v>0</v>
      </c>
      <c r="AO989" s="22">
        <f t="shared" si="2"/>
        <v>0</v>
      </c>
    </row>
    <row r="990">
      <c r="C990">
        <f>[1]发票导入!C990&amp;""</f>
      </c>
      <c r="D990">
        <f>[1]发票导入!D990&amp;""</f>
      </c>
      <c r="O990">
        <f>[1]发票导入!O990&amp;""</f>
      </c>
      <c r="T990">
        <f>[1]发票导入!T990</f>
      </c>
      <c r="U990">
        <f>[1]发票导入!U990&amp;""</f>
      </c>
      <c r="V990">
        <f>[1]发票导入!V990&amp;""</f>
      </c>
      <c r="W990">
        <f>[1]发票导入!W990&amp;""</f>
      </c>
      <c r="Y990">
        <f>[1]发票导入!Y990&amp;""</f>
      </c>
      <c r="AA990">
        <f>[1]发票导入!AA990&amp;""</f>
      </c>
      <c r="AB990">
        <f>[1]发票导入!AB990</f>
        <v>0</v>
      </c>
      <c r="AC990">
        <f>[1]发票导入!AC990</f>
        <v>0</v>
      </c>
      <c r="AE990" s="22">
        <f t="shared" si="0"/>
      </c>
      <c r="AI990">
        <f>[1]发票导入!AI990&amp;""</f>
      </c>
      <c r="AJ990">
        <f>[1]发票导入!AJ990&amp;""</f>
      </c>
      <c r="AK990">
        <f>[1]发票导入!AK990</f>
        <v>0</v>
      </c>
      <c r="AL990">
        <f>[1]发票导入!AL990</f>
        <v>0</v>
      </c>
      <c r="AM990">
        <f>[1]发票导入!AM990</f>
        <v>0</v>
      </c>
      <c r="AN990" s="22">
        <f t="shared" si="1"/>
        <v>0</v>
      </c>
      <c r="AO990" s="22">
        <f t="shared" si="2"/>
        <v>0</v>
      </c>
    </row>
    <row r="991">
      <c r="C991">
        <f>[1]发票导入!C991&amp;""</f>
      </c>
      <c r="D991">
        <f>[1]发票导入!D991&amp;""</f>
      </c>
      <c r="O991">
        <f>[1]发票导入!O991&amp;""</f>
      </c>
      <c r="T991">
        <f>[1]发票导入!T991</f>
      </c>
      <c r="U991">
        <f>[1]发票导入!U991&amp;""</f>
      </c>
      <c r="V991">
        <f>[1]发票导入!V991&amp;""</f>
      </c>
      <c r="W991">
        <f>[1]发票导入!W991&amp;""</f>
      </c>
      <c r="Y991">
        <f>[1]发票导入!Y991&amp;""</f>
      </c>
      <c r="AA991">
        <f>[1]发票导入!AA991&amp;""</f>
      </c>
      <c r="AB991">
        <f>[1]发票导入!AB991</f>
        <v>0</v>
      </c>
      <c r="AC991">
        <f>[1]发票导入!AC991</f>
        <v>0</v>
      </c>
      <c r="AE991" s="22">
        <f t="shared" si="0"/>
      </c>
      <c r="AI991">
        <f>[1]发票导入!AI991&amp;""</f>
      </c>
      <c r="AJ991">
        <f>[1]发票导入!AJ991&amp;""</f>
      </c>
      <c r="AK991">
        <f>[1]发票导入!AK991</f>
        <v>0</v>
      </c>
      <c r="AL991">
        <f>[1]发票导入!AL991</f>
        <v>0</v>
      </c>
      <c r="AM991">
        <f>[1]发票导入!AM991</f>
        <v>0</v>
      </c>
      <c r="AN991" s="22">
        <f t="shared" si="1"/>
        <v>0</v>
      </c>
      <c r="AO991" s="22">
        <f t="shared" si="2"/>
        <v>0</v>
      </c>
    </row>
    <row r="992">
      <c r="C992">
        <f>[1]发票导入!C992&amp;""</f>
      </c>
      <c r="D992">
        <f>[1]发票导入!D992&amp;""</f>
      </c>
      <c r="O992">
        <f>[1]发票导入!O992&amp;""</f>
      </c>
      <c r="T992">
        <f>[1]发票导入!T992</f>
      </c>
      <c r="U992">
        <f>[1]发票导入!U992&amp;""</f>
      </c>
      <c r="V992">
        <f>[1]发票导入!V992&amp;""</f>
      </c>
      <c r="W992">
        <f>[1]发票导入!W992&amp;""</f>
      </c>
      <c r="Y992">
        <f>[1]发票导入!Y992&amp;""</f>
      </c>
      <c r="AA992">
        <f>[1]发票导入!AA992&amp;""</f>
      </c>
      <c r="AB992">
        <f>[1]发票导入!AB992</f>
        <v>0</v>
      </c>
      <c r="AC992">
        <f>[1]发票导入!AC992</f>
        <v>0</v>
      </c>
      <c r="AE992" s="22">
        <f t="shared" si="0"/>
      </c>
      <c r="AI992">
        <f>[1]发票导入!AI992&amp;""</f>
      </c>
      <c r="AJ992">
        <f>[1]发票导入!AJ992&amp;""</f>
      </c>
      <c r="AK992">
        <f>[1]发票导入!AK992</f>
        <v>0</v>
      </c>
      <c r="AL992">
        <f>[1]发票导入!AL992</f>
        <v>0</v>
      </c>
      <c r="AM992">
        <f>[1]发票导入!AM992</f>
        <v>0</v>
      </c>
      <c r="AN992" s="22">
        <f t="shared" si="1"/>
        <v>0</v>
      </c>
      <c r="AO992" s="22">
        <f t="shared" si="2"/>
        <v>0</v>
      </c>
    </row>
    <row r="993">
      <c r="C993">
        <f>[1]发票导入!C993&amp;""</f>
      </c>
      <c r="D993">
        <f>[1]发票导入!D993&amp;""</f>
      </c>
      <c r="O993">
        <f>[1]发票导入!O993&amp;""</f>
      </c>
      <c r="T993">
        <f>[1]发票导入!T993</f>
      </c>
      <c r="U993">
        <f>[1]发票导入!U993&amp;""</f>
      </c>
      <c r="V993">
        <f>[1]发票导入!V993&amp;""</f>
      </c>
      <c r="W993">
        <f>[1]发票导入!W993&amp;""</f>
      </c>
      <c r="Y993">
        <f>[1]发票导入!Y993&amp;""</f>
      </c>
      <c r="AA993">
        <f>[1]发票导入!AA993&amp;""</f>
      </c>
      <c r="AB993">
        <f>[1]发票导入!AB993</f>
        <v>0</v>
      </c>
      <c r="AC993">
        <f>[1]发票导入!AC993</f>
        <v>0</v>
      </c>
      <c r="AE993" s="22">
        <f t="shared" si="0"/>
      </c>
      <c r="AI993">
        <f>[1]发票导入!AI993&amp;""</f>
      </c>
      <c r="AJ993">
        <f>[1]发票导入!AJ993&amp;""</f>
      </c>
      <c r="AK993">
        <f>[1]发票导入!AK993</f>
        <v>0</v>
      </c>
      <c r="AL993">
        <f>[1]发票导入!AL993</f>
        <v>0</v>
      </c>
      <c r="AM993">
        <f>[1]发票导入!AM993</f>
        <v>0</v>
      </c>
      <c r="AN993" s="22">
        <f t="shared" si="1"/>
        <v>0</v>
      </c>
      <c r="AO993" s="22">
        <f t="shared" si="2"/>
        <v>0</v>
      </c>
    </row>
    <row r="994">
      <c r="C994">
        <f>[1]发票导入!C994&amp;""</f>
      </c>
      <c r="D994">
        <f>[1]发票导入!D994&amp;""</f>
      </c>
      <c r="O994">
        <f>[1]发票导入!O994&amp;""</f>
      </c>
      <c r="T994">
        <f>[1]发票导入!T994</f>
      </c>
      <c r="U994">
        <f>[1]发票导入!U994&amp;""</f>
      </c>
      <c r="V994">
        <f>[1]发票导入!V994&amp;""</f>
      </c>
      <c r="W994">
        <f>[1]发票导入!W994&amp;""</f>
      </c>
      <c r="Y994">
        <f>[1]发票导入!Y994&amp;""</f>
      </c>
      <c r="AA994">
        <f>[1]发票导入!AA994&amp;""</f>
      </c>
      <c r="AB994">
        <f>[1]发票导入!AB994</f>
        <v>0</v>
      </c>
      <c r="AC994">
        <f>[1]发票导入!AC994</f>
        <v>0</v>
      </c>
      <c r="AE994" s="22">
        <f t="shared" si="0"/>
      </c>
      <c r="AI994">
        <f>[1]发票导入!AI994&amp;""</f>
      </c>
      <c r="AJ994">
        <f>[1]发票导入!AJ994&amp;""</f>
      </c>
      <c r="AK994">
        <f>[1]发票导入!AK994</f>
        <v>0</v>
      </c>
      <c r="AL994">
        <f>[1]发票导入!AL994</f>
        <v>0</v>
      </c>
      <c r="AM994">
        <f>[1]发票导入!AM994</f>
        <v>0</v>
      </c>
      <c r="AN994" s="22">
        <f t="shared" si="1"/>
        <v>0</v>
      </c>
      <c r="AO994" s="22">
        <f t="shared" si="2"/>
        <v>0</v>
      </c>
    </row>
    <row r="995">
      <c r="C995">
        <f>[1]发票导入!C995&amp;""</f>
      </c>
      <c r="D995">
        <f>[1]发票导入!D995&amp;""</f>
      </c>
      <c r="O995">
        <f>[1]发票导入!O995&amp;""</f>
      </c>
      <c r="T995">
        <f>[1]发票导入!T995</f>
      </c>
      <c r="U995">
        <f>[1]发票导入!U995&amp;""</f>
      </c>
      <c r="V995">
        <f>[1]发票导入!V995&amp;""</f>
      </c>
      <c r="W995">
        <f>[1]发票导入!W995&amp;""</f>
      </c>
      <c r="Y995">
        <f>[1]发票导入!Y995&amp;""</f>
      </c>
      <c r="AA995">
        <f>[1]发票导入!AA995&amp;""</f>
      </c>
      <c r="AB995">
        <f>[1]发票导入!AB995</f>
        <v>0</v>
      </c>
      <c r="AC995">
        <f>[1]发票导入!AC995</f>
        <v>0</v>
      </c>
      <c r="AE995" s="22">
        <f t="shared" si="0"/>
      </c>
      <c r="AI995">
        <f>[1]发票导入!AI995&amp;""</f>
      </c>
      <c r="AJ995">
        <f>[1]发票导入!AJ995&amp;""</f>
      </c>
      <c r="AK995">
        <f>[1]发票导入!AK995</f>
        <v>0</v>
      </c>
      <c r="AL995">
        <f>[1]发票导入!AL995</f>
        <v>0</v>
      </c>
      <c r="AM995">
        <f>[1]发票导入!AM995</f>
        <v>0</v>
      </c>
      <c r="AN995" s="22">
        <f t="shared" si="1"/>
        <v>0</v>
      </c>
      <c r="AO995" s="22">
        <f t="shared" si="2"/>
        <v>0</v>
      </c>
    </row>
    <row r="996">
      <c r="C996">
        <f>[1]发票导入!C996&amp;""</f>
      </c>
      <c r="D996">
        <f>[1]发票导入!D996&amp;""</f>
      </c>
      <c r="O996">
        <f>[1]发票导入!O996&amp;""</f>
      </c>
      <c r="T996">
        <f>[1]发票导入!T996</f>
      </c>
      <c r="U996">
        <f>[1]发票导入!U996&amp;""</f>
      </c>
      <c r="V996">
        <f>[1]发票导入!V996&amp;""</f>
      </c>
      <c r="W996">
        <f>[1]发票导入!W996&amp;""</f>
      </c>
      <c r="Y996">
        <f>[1]发票导入!Y996&amp;""</f>
      </c>
      <c r="AA996">
        <f>[1]发票导入!AA996&amp;""</f>
      </c>
      <c r="AB996">
        <f>[1]发票导入!AB996</f>
        <v>0</v>
      </c>
      <c r="AC996">
        <f>[1]发票导入!AC996</f>
        <v>0</v>
      </c>
      <c r="AE996" s="22">
        <f t="shared" si="0"/>
      </c>
      <c r="AI996">
        <f>[1]发票导入!AI996&amp;""</f>
      </c>
      <c r="AJ996">
        <f>[1]发票导入!AJ996&amp;""</f>
      </c>
      <c r="AK996">
        <f>[1]发票导入!AK996</f>
        <v>0</v>
      </c>
      <c r="AL996">
        <f>[1]发票导入!AL996</f>
        <v>0</v>
      </c>
      <c r="AM996">
        <f>[1]发票导入!AM996</f>
        <v>0</v>
      </c>
      <c r="AN996" s="22">
        <f t="shared" si="1"/>
        <v>0</v>
      </c>
      <c r="AO996" s="22">
        <f t="shared" si="2"/>
        <v>0</v>
      </c>
    </row>
    <row r="997">
      <c r="C997">
        <f>[1]发票导入!C997&amp;""</f>
      </c>
      <c r="D997">
        <f>[1]发票导入!D997&amp;""</f>
      </c>
      <c r="O997">
        <f>[1]发票导入!O997&amp;""</f>
      </c>
      <c r="T997">
        <f>[1]发票导入!T997</f>
      </c>
      <c r="U997">
        <f>[1]发票导入!U997&amp;""</f>
      </c>
      <c r="V997">
        <f>[1]发票导入!V997&amp;""</f>
      </c>
      <c r="W997">
        <f>[1]发票导入!W997&amp;""</f>
      </c>
      <c r="Y997">
        <f>[1]发票导入!Y997&amp;""</f>
      </c>
      <c r="AA997">
        <f>[1]发票导入!AA997&amp;""</f>
      </c>
      <c r="AB997">
        <f>[1]发票导入!AB997</f>
        <v>0</v>
      </c>
      <c r="AC997">
        <f>[1]发票导入!AC997</f>
        <v>0</v>
      </c>
      <c r="AE997" s="22">
        <f t="shared" si="0"/>
      </c>
      <c r="AI997">
        <f>[1]发票导入!AI997&amp;""</f>
      </c>
      <c r="AJ997">
        <f>[1]发票导入!AJ997&amp;""</f>
      </c>
      <c r="AK997">
        <f>[1]发票导入!AK997</f>
        <v>0</v>
      </c>
      <c r="AL997">
        <f>[1]发票导入!AL997</f>
        <v>0</v>
      </c>
      <c r="AM997">
        <f>[1]发票导入!AM997</f>
        <v>0</v>
      </c>
      <c r="AN997" s="22">
        <f t="shared" si="1"/>
        <v>0</v>
      </c>
      <c r="AO997" s="22">
        <f t="shared" si="2"/>
        <v>0</v>
      </c>
    </row>
    <row r="998">
      <c r="C998">
        <f>[1]发票导入!C998&amp;""</f>
      </c>
      <c r="D998">
        <f>[1]发票导入!D998&amp;""</f>
      </c>
      <c r="O998">
        <f>[1]发票导入!O998&amp;""</f>
      </c>
      <c r="T998">
        <f>[1]发票导入!T998</f>
      </c>
      <c r="U998">
        <f>[1]发票导入!U998&amp;""</f>
      </c>
      <c r="V998">
        <f>[1]发票导入!V998&amp;""</f>
      </c>
      <c r="W998">
        <f>[1]发票导入!W998&amp;""</f>
      </c>
      <c r="Y998">
        <f>[1]发票导入!Y998&amp;""</f>
      </c>
      <c r="AA998">
        <f>[1]发票导入!AA998&amp;""</f>
      </c>
      <c r="AB998">
        <f>[1]发票导入!AB998</f>
        <v>0</v>
      </c>
      <c r="AC998">
        <f>[1]发票导入!AC998</f>
        <v>0</v>
      </c>
      <c r="AE998" s="22">
        <f t="shared" si="0"/>
      </c>
      <c r="AI998">
        <f>[1]发票导入!AI998&amp;""</f>
      </c>
      <c r="AJ998">
        <f>[1]发票导入!AJ998&amp;""</f>
      </c>
      <c r="AK998">
        <f>[1]发票导入!AK998</f>
        <v>0</v>
      </c>
      <c r="AL998">
        <f>[1]发票导入!AL998</f>
        <v>0</v>
      </c>
      <c r="AM998">
        <f>[1]发票导入!AM998</f>
        <v>0</v>
      </c>
      <c r="AN998" s="22">
        <f t="shared" si="1"/>
        <v>0</v>
      </c>
      <c r="AO998" s="22">
        <f t="shared" si="2"/>
        <v>0</v>
      </c>
    </row>
    <row r="999">
      <c r="C999">
        <f>[1]发票导入!C999&amp;""</f>
      </c>
      <c r="D999">
        <f>[1]发票导入!D999&amp;""</f>
      </c>
      <c r="O999">
        <f>[1]发票导入!O999&amp;""</f>
      </c>
      <c r="T999">
        <f>[1]发票导入!T999</f>
      </c>
      <c r="U999">
        <f>[1]发票导入!U999&amp;""</f>
      </c>
      <c r="V999">
        <f>[1]发票导入!V999&amp;""</f>
      </c>
      <c r="W999">
        <f>[1]发票导入!W999&amp;""</f>
      </c>
      <c r="Y999">
        <f>[1]发票导入!Y999&amp;""</f>
      </c>
      <c r="AA999">
        <f>[1]发票导入!AA999&amp;""</f>
      </c>
      <c r="AB999">
        <f>[1]发票导入!AB999</f>
        <v>0</v>
      </c>
      <c r="AC999">
        <f>[1]发票导入!AC999</f>
        <v>0</v>
      </c>
      <c r="AE999" s="22">
        <f t="shared" si="0"/>
      </c>
      <c r="AI999">
        <f>[1]发票导入!AI999&amp;""</f>
      </c>
      <c r="AJ999">
        <f>[1]发票导入!AJ999&amp;""</f>
      </c>
      <c r="AK999">
        <f>[1]发票导入!AK999</f>
        <v>0</v>
      </c>
      <c r="AL999">
        <f>[1]发票导入!AL999</f>
        <v>0</v>
      </c>
      <c r="AM999">
        <f>[1]发票导入!AM999</f>
        <v>0</v>
      </c>
      <c r="AN999" s="22">
        <f t="shared" si="1"/>
        <v>0</v>
      </c>
      <c r="AO999" s="22">
        <f t="shared" si="2"/>
        <v>0</v>
      </c>
    </row>
    <row r="1000">
      <c r="C1000">
        <f>[1]发票导入!C1000&amp;""</f>
      </c>
      <c r="D1000">
        <f>[1]发票导入!D1000&amp;""</f>
      </c>
      <c r="O1000">
        <f>[1]发票导入!O1000&amp;""</f>
      </c>
      <c r="T1000">
        <f>[1]发票导入!T1000</f>
      </c>
      <c r="U1000">
        <f>[1]发票导入!U1000&amp;""</f>
      </c>
      <c r="V1000">
        <f>[1]发票导入!V1000&amp;""</f>
      </c>
      <c r="W1000">
        <f>[1]发票导入!W1000&amp;""</f>
      </c>
      <c r="Y1000">
        <f>[1]发票导入!Y1000&amp;""</f>
      </c>
      <c r="AA1000">
        <f>[1]发票导入!AA1000&amp;""</f>
      </c>
      <c r="AB1000">
        <f>[1]发票导入!AB1000</f>
        <v>0</v>
      </c>
      <c r="AC1000">
        <f>[1]发票导入!AC1000</f>
        <v>0</v>
      </c>
      <c r="AE1000" s="22">
        <f t="shared" si="0"/>
      </c>
      <c r="AI1000">
        <f>[1]发票导入!AI1000&amp;""</f>
      </c>
      <c r="AJ1000">
        <f>[1]发票导入!AJ1000&amp;""</f>
      </c>
      <c r="AK1000">
        <f>[1]发票导入!AK1000</f>
        <v>0</v>
      </c>
      <c r="AL1000">
        <f>[1]发票导入!AL1000</f>
        <v>0</v>
      </c>
      <c r="AM1000">
        <f>[1]发票导入!AM1000</f>
        <v>0</v>
      </c>
      <c r="AN1000" s="22">
        <f t="shared" si="1"/>
        <v>0</v>
      </c>
      <c r="AO1000" s="22">
        <f t="shared" si="2"/>
        <v>0</v>
      </c>
    </row>
    <row r="1001">
      <c r="C1001">
        <f>[1]发票导入!C1001&amp;""</f>
      </c>
      <c r="D1001">
        <f>[1]发票导入!D1001&amp;""</f>
      </c>
      <c r="O1001">
        <f>[1]发票导入!O1001&amp;""</f>
      </c>
      <c r="T1001">
        <f>[1]发票导入!T1001</f>
      </c>
      <c r="U1001">
        <f>[1]发票导入!U1001&amp;""</f>
      </c>
      <c r="V1001">
        <f>[1]发票导入!V1001&amp;""</f>
      </c>
      <c r="W1001">
        <f>[1]发票导入!W1001&amp;""</f>
      </c>
      <c r="Y1001">
        <f>[1]发票导入!Y1001&amp;""</f>
      </c>
      <c r="AA1001">
        <f>[1]发票导入!AA1001&amp;""</f>
      </c>
      <c r="AB1001">
        <f>[1]发票导入!AB1001</f>
        <v>0</v>
      </c>
      <c r="AC1001">
        <f>[1]发票导入!AC1001</f>
        <v>0</v>
      </c>
      <c r="AE1001" s="22">
        <f t="shared" si="0"/>
      </c>
      <c r="AI1001">
        <f>[1]发票导入!AI1001&amp;""</f>
      </c>
      <c r="AJ1001">
        <f>[1]发票导入!AJ1001&amp;""</f>
      </c>
      <c r="AK1001">
        <f>[1]发票导入!AK1001</f>
        <v>0</v>
      </c>
      <c r="AL1001">
        <f>[1]发票导入!AL1001</f>
        <v>0</v>
      </c>
      <c r="AM1001">
        <f>[1]发票导入!AM1001</f>
        <v>0</v>
      </c>
      <c r="AN1001" s="22">
        <f t="shared" si="1"/>
        <v>0</v>
      </c>
      <c r="AO1001" s="22">
        <f t="shared" si="2"/>
        <v>0</v>
      </c>
    </row>
    <row r="1002">
      <c r="C1002">
        <f>[1]发票导入!C1002&amp;""</f>
      </c>
      <c r="D1002">
        <f>[1]发票导入!D1002&amp;""</f>
      </c>
      <c r="O1002">
        <f>[1]发票导入!O1002&amp;""</f>
      </c>
      <c r="T1002">
        <f>[1]发票导入!T1002</f>
      </c>
      <c r="U1002">
        <f>[1]发票导入!U1002&amp;""</f>
      </c>
      <c r="V1002">
        <f>[1]发票导入!V1002&amp;""</f>
      </c>
      <c r="W1002">
        <f>[1]发票导入!W1002&amp;""</f>
      </c>
      <c r="Y1002">
        <f>[1]发票导入!Y1002&amp;""</f>
      </c>
      <c r="AA1002">
        <f>[1]发票导入!AA1002&amp;""</f>
      </c>
      <c r="AB1002">
        <f>[1]发票导入!AB1002</f>
        <v>0</v>
      </c>
      <c r="AC1002">
        <f>[1]发票导入!AC1002</f>
        <v>0</v>
      </c>
      <c r="AE1002" s="22">
        <f t="shared" si="0"/>
      </c>
      <c r="AI1002">
        <f>[1]发票导入!AI1002&amp;""</f>
      </c>
      <c r="AJ1002">
        <f>[1]发票导入!AJ1002&amp;""</f>
      </c>
      <c r="AK1002">
        <f>[1]发票导入!AK1002</f>
        <v>0</v>
      </c>
      <c r="AL1002">
        <f>[1]发票导入!AL1002</f>
        <v>0</v>
      </c>
      <c r="AM1002">
        <f>[1]发票导入!AM1002</f>
        <v>0</v>
      </c>
      <c r="AN1002" s="22">
        <f t="shared" si="1"/>
        <v>0</v>
      </c>
      <c r="AO1002" s="22">
        <f t="shared" si="2"/>
        <v>0</v>
      </c>
    </row>
    <row r="1003">
      <c r="C1003">
        <f>[1]发票导入!C1003&amp;""</f>
      </c>
      <c r="D1003">
        <f>[1]发票导入!D1003&amp;""</f>
      </c>
      <c r="O1003">
        <f>[1]发票导入!O1003&amp;""</f>
      </c>
      <c r="T1003">
        <f>[1]发票导入!T1003</f>
      </c>
      <c r="U1003">
        <f>[1]发票导入!U1003&amp;""</f>
      </c>
      <c r="V1003">
        <f>[1]发票导入!V1003&amp;""</f>
      </c>
      <c r="W1003">
        <f>[1]发票导入!W1003&amp;""</f>
      </c>
      <c r="Y1003">
        <f>[1]发票导入!Y1003&amp;""</f>
      </c>
      <c r="AA1003">
        <f>[1]发票导入!AA1003&amp;""</f>
      </c>
      <c r="AB1003">
        <f>[1]发票导入!AB1003</f>
        <v>0</v>
      </c>
      <c r="AC1003">
        <f>[1]发票导入!AC1003</f>
        <v>0</v>
      </c>
      <c r="AE1003" s="22">
        <f t="shared" si="0"/>
      </c>
      <c r="AI1003">
        <f>[1]发票导入!AI1003&amp;""</f>
      </c>
      <c r="AJ1003">
        <f>[1]发票导入!AJ1003&amp;""</f>
      </c>
      <c r="AK1003">
        <f>[1]发票导入!AK1003</f>
        <v>0</v>
      </c>
      <c r="AL1003">
        <f>[1]发票导入!AL1003</f>
        <v>0</v>
      </c>
      <c r="AM1003">
        <f>[1]发票导入!AM1003</f>
        <v>0</v>
      </c>
      <c r="AN1003" s="22">
        <f t="shared" si="1"/>
        <v>0</v>
      </c>
      <c r="AO1003" s="22">
        <f t="shared" si="2"/>
        <v>0</v>
      </c>
    </row>
    <row r="1004">
      <c r="C1004">
        <f>[1]发票导入!C1004&amp;""</f>
      </c>
      <c r="D1004">
        <f>[1]发票导入!D1004&amp;""</f>
      </c>
      <c r="O1004">
        <f>[1]发票导入!O1004&amp;""</f>
      </c>
      <c r="T1004">
        <f>[1]发票导入!T1004</f>
      </c>
      <c r="U1004">
        <f>[1]发票导入!U1004&amp;""</f>
      </c>
      <c r="V1004">
        <f>[1]发票导入!V1004&amp;""</f>
      </c>
      <c r="W1004">
        <f>[1]发票导入!W1004&amp;""</f>
      </c>
      <c r="Y1004">
        <f>[1]发票导入!Y1004&amp;""</f>
      </c>
      <c r="AA1004">
        <f>[1]发票导入!AA1004&amp;""</f>
      </c>
      <c r="AB1004">
        <f>[1]发票导入!AB1004</f>
        <v>0</v>
      </c>
      <c r="AC1004">
        <f>[1]发票导入!AC1004</f>
        <v>0</v>
      </c>
      <c r="AE1004" s="22">
        <f t="shared" si="0"/>
      </c>
      <c r="AI1004">
        <f>[1]发票导入!AI1004&amp;""</f>
      </c>
      <c r="AJ1004">
        <f>[1]发票导入!AJ1004&amp;""</f>
      </c>
      <c r="AK1004">
        <f>[1]发票导入!AK1004</f>
        <v>0</v>
      </c>
      <c r="AL1004">
        <f>[1]发票导入!AL1004</f>
        <v>0</v>
      </c>
      <c r="AM1004">
        <f>[1]发票导入!AM1004</f>
        <v>0</v>
      </c>
      <c r="AN1004" s="22">
        <f t="shared" si="1"/>
        <v>0</v>
      </c>
      <c r="AO1004" s="22">
        <f t="shared" si="2"/>
        <v>0</v>
      </c>
    </row>
    <row r="1005">
      <c r="C1005">
        <f>[1]发票导入!C1005&amp;""</f>
      </c>
      <c r="D1005">
        <f>[1]发票导入!D1005&amp;""</f>
      </c>
      <c r="O1005">
        <f>[1]发票导入!O1005&amp;""</f>
      </c>
      <c r="T1005">
        <f>[1]发票导入!T1005</f>
      </c>
      <c r="U1005">
        <f>[1]发票导入!U1005&amp;""</f>
      </c>
      <c r="V1005">
        <f>[1]发票导入!V1005&amp;""</f>
      </c>
      <c r="W1005">
        <f>[1]发票导入!W1005&amp;""</f>
      </c>
      <c r="Y1005">
        <f>[1]发票导入!Y1005&amp;""</f>
      </c>
      <c r="AA1005">
        <f>[1]发票导入!AA1005&amp;""</f>
      </c>
      <c r="AB1005">
        <f>[1]发票导入!AB1005</f>
        <v>0</v>
      </c>
      <c r="AC1005">
        <f>[1]发票导入!AC1005</f>
        <v>0</v>
      </c>
      <c r="AE1005" s="22">
        <f t="shared" si="0"/>
      </c>
      <c r="AI1005">
        <f>[1]发票导入!AI1005&amp;""</f>
      </c>
      <c r="AJ1005">
        <f>[1]发票导入!AJ1005&amp;""</f>
      </c>
      <c r="AK1005">
        <f>[1]发票导入!AK1005</f>
        <v>0</v>
      </c>
      <c r="AL1005">
        <f>[1]发票导入!AL1005</f>
        <v>0</v>
      </c>
      <c r="AM1005">
        <f>[1]发票导入!AM1005</f>
        <v>0</v>
      </c>
      <c r="AN1005" s="22">
        <f t="shared" si="1"/>
        <v>0</v>
      </c>
      <c r="AO1005" s="22">
        <f t="shared" si="2"/>
        <v>0</v>
      </c>
    </row>
    <row r="1006">
      <c r="C1006">
        <f>[1]发票导入!C1006&amp;""</f>
      </c>
      <c r="D1006">
        <f>[1]发票导入!D1006&amp;""</f>
      </c>
      <c r="O1006">
        <f>[1]发票导入!O1006&amp;""</f>
      </c>
      <c r="T1006">
        <f>[1]发票导入!T1006</f>
      </c>
      <c r="U1006">
        <f>[1]发票导入!U1006&amp;""</f>
      </c>
      <c r="V1006">
        <f>[1]发票导入!V1006&amp;""</f>
      </c>
      <c r="W1006">
        <f>[1]发票导入!W1006&amp;""</f>
      </c>
      <c r="Y1006">
        <f>[1]发票导入!Y1006&amp;""</f>
      </c>
      <c r="AA1006">
        <f>[1]发票导入!AA1006&amp;""</f>
      </c>
      <c r="AB1006">
        <f>[1]发票导入!AB1006</f>
        <v>0</v>
      </c>
      <c r="AC1006">
        <f>[1]发票导入!AC1006</f>
        <v>0</v>
      </c>
      <c r="AE1006" s="22">
        <f t="shared" si="0"/>
      </c>
      <c r="AI1006">
        <f>[1]发票导入!AI1006&amp;""</f>
      </c>
      <c r="AJ1006">
        <f>[1]发票导入!AJ1006&amp;""</f>
      </c>
      <c r="AK1006">
        <f>[1]发票导入!AK1006</f>
        <v>0</v>
      </c>
      <c r="AL1006">
        <f>[1]发票导入!AL1006</f>
        <v>0</v>
      </c>
      <c r="AM1006">
        <f>[1]发票导入!AM1006</f>
        <v>0</v>
      </c>
      <c r="AN1006" s="22">
        <f t="shared" si="1"/>
        <v>0</v>
      </c>
      <c r="AO1006" s="22">
        <f t="shared" si="2"/>
        <v>0</v>
      </c>
    </row>
    <row r="1007">
      <c r="C1007">
        <f>[1]发票导入!C1007&amp;""</f>
      </c>
      <c r="D1007">
        <f>[1]发票导入!D1007&amp;""</f>
      </c>
      <c r="O1007">
        <f>[1]发票导入!O1007&amp;""</f>
      </c>
      <c r="T1007">
        <f>[1]发票导入!T1007</f>
      </c>
      <c r="U1007">
        <f>[1]发票导入!U1007&amp;""</f>
      </c>
      <c r="V1007">
        <f>[1]发票导入!V1007&amp;""</f>
      </c>
      <c r="W1007">
        <f>[1]发票导入!W1007&amp;""</f>
      </c>
      <c r="Y1007">
        <f>[1]发票导入!Y1007&amp;""</f>
      </c>
      <c r="AA1007">
        <f>[1]发票导入!AA1007&amp;""</f>
      </c>
      <c r="AB1007">
        <f>[1]发票导入!AB1007</f>
        <v>0</v>
      </c>
      <c r="AC1007">
        <f>[1]发票导入!AC1007</f>
        <v>0</v>
      </c>
      <c r="AE1007" s="22">
        <f t="shared" si="0"/>
      </c>
      <c r="AI1007">
        <f>[1]发票导入!AI1007&amp;""</f>
      </c>
      <c r="AJ1007">
        <f>[1]发票导入!AJ1007&amp;""</f>
      </c>
      <c r="AK1007">
        <f>[1]发票导入!AK1007</f>
        <v>0</v>
      </c>
      <c r="AL1007">
        <f>[1]发票导入!AL1007</f>
        <v>0</v>
      </c>
      <c r="AM1007">
        <f>[1]发票导入!AM1007</f>
        <v>0</v>
      </c>
      <c r="AN1007" s="22">
        <f t="shared" si="1"/>
        <v>0</v>
      </c>
      <c r="AO1007" s="22">
        <f t="shared" si="2"/>
        <v>0</v>
      </c>
    </row>
    <row r="1008">
      <c r="C1008">
        <f>[1]发票导入!C1008&amp;""</f>
      </c>
      <c r="D1008">
        <f>[1]发票导入!D1008&amp;""</f>
      </c>
      <c r="O1008">
        <f>[1]发票导入!O1008&amp;""</f>
      </c>
      <c r="T1008">
        <f>[1]发票导入!T1008</f>
      </c>
      <c r="U1008">
        <f>[1]发票导入!U1008&amp;""</f>
      </c>
      <c r="V1008">
        <f>[1]发票导入!V1008&amp;""</f>
      </c>
      <c r="W1008">
        <f>[1]发票导入!W1008&amp;""</f>
      </c>
      <c r="Y1008">
        <f>[1]发票导入!Y1008&amp;""</f>
      </c>
      <c r="AA1008">
        <f>[1]发票导入!AA1008&amp;""</f>
      </c>
      <c r="AB1008">
        <f>[1]发票导入!AB1008</f>
        <v>0</v>
      </c>
      <c r="AC1008">
        <f>[1]发票导入!AC1008</f>
        <v>0</v>
      </c>
      <c r="AE1008" s="22">
        <f t="shared" si="0"/>
      </c>
      <c r="AI1008">
        <f>[1]发票导入!AI1008&amp;""</f>
      </c>
      <c r="AJ1008">
        <f>[1]发票导入!AJ1008&amp;""</f>
      </c>
      <c r="AK1008">
        <f>[1]发票导入!AK1008</f>
        <v>0</v>
      </c>
      <c r="AL1008">
        <f>[1]发票导入!AL1008</f>
        <v>0</v>
      </c>
      <c r="AM1008">
        <f>[1]发票导入!AM1008</f>
        <v>0</v>
      </c>
      <c r="AN1008" s="22">
        <f t="shared" si="1"/>
        <v>0</v>
      </c>
      <c r="AO1008" s="22">
        <f t="shared" si="2"/>
        <v>0</v>
      </c>
    </row>
    <row r="1009">
      <c r="C1009">
        <f>[1]发票导入!C1009&amp;""</f>
      </c>
      <c r="D1009">
        <f>[1]发票导入!D1009&amp;""</f>
      </c>
      <c r="O1009">
        <f>[1]发票导入!O1009&amp;""</f>
      </c>
      <c r="T1009">
        <f>[1]发票导入!T1009</f>
      </c>
      <c r="U1009">
        <f>[1]发票导入!U1009&amp;""</f>
      </c>
      <c r="V1009">
        <f>[1]发票导入!V1009&amp;""</f>
      </c>
      <c r="W1009">
        <f>[1]发票导入!W1009&amp;""</f>
      </c>
      <c r="Y1009">
        <f>[1]发票导入!Y1009&amp;""</f>
      </c>
      <c r="AA1009">
        <f>[1]发票导入!AA1009&amp;""</f>
      </c>
      <c r="AB1009">
        <f>[1]发票导入!AB1009</f>
        <v>0</v>
      </c>
      <c r="AC1009">
        <f>[1]发票导入!AC1009</f>
        <v>0</v>
      </c>
      <c r="AE1009" s="22">
        <f t="shared" si="0"/>
      </c>
      <c r="AI1009">
        <f>[1]发票导入!AI1009&amp;""</f>
      </c>
      <c r="AJ1009">
        <f>[1]发票导入!AJ1009&amp;""</f>
      </c>
      <c r="AK1009">
        <f>[1]发票导入!AK1009</f>
        <v>0</v>
      </c>
      <c r="AL1009">
        <f>[1]发票导入!AL1009</f>
        <v>0</v>
      </c>
      <c r="AM1009">
        <f>[1]发票导入!AM1009</f>
        <v>0</v>
      </c>
      <c r="AN1009" s="22">
        <f t="shared" si="1"/>
        <v>0</v>
      </c>
      <c r="AO1009" s="22">
        <f t="shared" si="2"/>
        <v>0</v>
      </c>
    </row>
    <row r="1010">
      <c r="C1010">
        <f>[1]发票导入!C1010&amp;""</f>
      </c>
      <c r="D1010">
        <f>[1]发票导入!D1010&amp;""</f>
      </c>
      <c r="O1010">
        <f>[1]发票导入!O1010&amp;""</f>
      </c>
      <c r="T1010">
        <f>[1]发票导入!T1010</f>
      </c>
      <c r="U1010">
        <f>[1]发票导入!U1010&amp;""</f>
      </c>
      <c r="V1010">
        <f>[1]发票导入!V1010&amp;""</f>
      </c>
      <c r="W1010">
        <f>[1]发票导入!W1010&amp;""</f>
      </c>
      <c r="Y1010">
        <f>[1]发票导入!Y1010&amp;""</f>
      </c>
      <c r="AA1010">
        <f>[1]发票导入!AA1010&amp;""</f>
      </c>
      <c r="AB1010">
        <f>[1]发票导入!AB1010</f>
        <v>0</v>
      </c>
      <c r="AC1010">
        <f>[1]发票导入!AC1010</f>
        <v>0</v>
      </c>
      <c r="AE1010" s="22">
        <f t="shared" si="0"/>
      </c>
      <c r="AI1010">
        <f>[1]发票导入!AI1010&amp;""</f>
      </c>
      <c r="AJ1010">
        <f>[1]发票导入!AJ1010&amp;""</f>
      </c>
      <c r="AK1010">
        <f>[1]发票导入!AK1010</f>
        <v>0</v>
      </c>
      <c r="AL1010">
        <f>[1]发票导入!AL1010</f>
        <v>0</v>
      </c>
      <c r="AM1010">
        <f>[1]发票导入!AM1010</f>
        <v>0</v>
      </c>
      <c r="AN1010" s="22">
        <f t="shared" si="1"/>
        <v>0</v>
      </c>
      <c r="AO1010" s="22">
        <f t="shared" si="2"/>
        <v>0</v>
      </c>
    </row>
    <row r="1011">
      <c r="C1011">
        <f>[1]发票导入!C1011&amp;""</f>
      </c>
      <c r="D1011">
        <f>[1]发票导入!D1011&amp;""</f>
      </c>
      <c r="O1011">
        <f>[1]发票导入!O1011&amp;""</f>
      </c>
      <c r="T1011">
        <f>[1]发票导入!T1011</f>
      </c>
      <c r="U1011">
        <f>[1]发票导入!U1011&amp;""</f>
      </c>
      <c r="V1011">
        <f>[1]发票导入!V1011&amp;""</f>
      </c>
      <c r="W1011">
        <f>[1]发票导入!W1011&amp;""</f>
      </c>
      <c r="Y1011">
        <f>[1]发票导入!Y1011&amp;""</f>
      </c>
      <c r="AA1011">
        <f>[1]发票导入!AA1011&amp;""</f>
      </c>
      <c r="AB1011">
        <f>[1]发票导入!AB1011</f>
        <v>0</v>
      </c>
      <c r="AC1011">
        <f>[1]发票导入!AC1011</f>
        <v>0</v>
      </c>
      <c r="AE1011" s="22">
        <f t="shared" si="0"/>
      </c>
      <c r="AI1011">
        <f>[1]发票导入!AI1011&amp;""</f>
      </c>
      <c r="AJ1011">
        <f>[1]发票导入!AJ1011&amp;""</f>
      </c>
      <c r="AK1011">
        <f>[1]发票导入!AK1011</f>
        <v>0</v>
      </c>
      <c r="AL1011">
        <f>[1]发票导入!AL1011</f>
        <v>0</v>
      </c>
      <c r="AM1011">
        <f>[1]发票导入!AM1011</f>
        <v>0</v>
      </c>
      <c r="AN1011" s="22">
        <f t="shared" si="1"/>
        <v>0</v>
      </c>
      <c r="AO1011" s="22">
        <f t="shared" si="2"/>
        <v>0</v>
      </c>
    </row>
    <row r="1012">
      <c r="C1012">
        <f>[1]发票导入!C1012&amp;""</f>
      </c>
      <c r="D1012">
        <f>[1]发票导入!D1012&amp;""</f>
      </c>
      <c r="O1012">
        <f>[1]发票导入!O1012&amp;""</f>
      </c>
      <c r="T1012">
        <f>[1]发票导入!T1012</f>
      </c>
      <c r="U1012">
        <f>[1]发票导入!U1012&amp;""</f>
      </c>
      <c r="V1012">
        <f>[1]发票导入!V1012&amp;""</f>
      </c>
      <c r="W1012">
        <f>[1]发票导入!W1012&amp;""</f>
      </c>
      <c r="Y1012">
        <f>[1]发票导入!Y1012&amp;""</f>
      </c>
      <c r="AA1012">
        <f>[1]发票导入!AA1012&amp;""</f>
      </c>
      <c r="AB1012">
        <f>[1]发票导入!AB1012</f>
        <v>0</v>
      </c>
      <c r="AC1012">
        <f>[1]发票导入!AC1012</f>
        <v>0</v>
      </c>
      <c r="AE1012" s="22">
        <f t="shared" si="0"/>
      </c>
      <c r="AI1012">
        <f>[1]发票导入!AI1012&amp;""</f>
      </c>
      <c r="AJ1012">
        <f>[1]发票导入!AJ1012&amp;""</f>
      </c>
      <c r="AK1012">
        <f>[1]发票导入!AK1012</f>
        <v>0</v>
      </c>
      <c r="AL1012">
        <f>[1]发票导入!AL1012</f>
        <v>0</v>
      </c>
      <c r="AM1012">
        <f>[1]发票导入!AM1012</f>
        <v>0</v>
      </c>
      <c r="AN1012" s="22">
        <f t="shared" si="1"/>
        <v>0</v>
      </c>
      <c r="AO1012" s="22">
        <f t="shared" si="2"/>
        <v>0</v>
      </c>
    </row>
    <row r="1013">
      <c r="C1013">
        <f>[1]发票导入!C1013&amp;""</f>
      </c>
      <c r="D1013">
        <f>[1]发票导入!D1013&amp;""</f>
      </c>
      <c r="O1013">
        <f>[1]发票导入!O1013&amp;""</f>
      </c>
      <c r="T1013">
        <f>[1]发票导入!T1013</f>
      </c>
      <c r="U1013">
        <f>[1]发票导入!U1013&amp;""</f>
      </c>
      <c r="V1013">
        <f>[1]发票导入!V1013&amp;""</f>
      </c>
      <c r="W1013">
        <f>[1]发票导入!W1013&amp;""</f>
      </c>
      <c r="Y1013">
        <f>[1]发票导入!Y1013&amp;""</f>
      </c>
      <c r="AA1013">
        <f>[1]发票导入!AA1013&amp;""</f>
      </c>
      <c r="AB1013">
        <f>[1]发票导入!AB1013</f>
        <v>0</v>
      </c>
      <c r="AC1013">
        <f>[1]发票导入!AC1013</f>
        <v>0</v>
      </c>
      <c r="AE1013" s="22">
        <f t="shared" si="0"/>
      </c>
      <c r="AI1013">
        <f>[1]发票导入!AI1013&amp;""</f>
      </c>
      <c r="AJ1013">
        <f>[1]发票导入!AJ1013&amp;""</f>
      </c>
      <c r="AK1013">
        <f>[1]发票导入!AK1013</f>
        <v>0</v>
      </c>
      <c r="AL1013">
        <f>[1]发票导入!AL1013</f>
        <v>0</v>
      </c>
      <c r="AM1013">
        <f>[1]发票导入!AM1013</f>
        <v>0</v>
      </c>
      <c r="AN1013" s="22">
        <f t="shared" si="1"/>
        <v>0</v>
      </c>
      <c r="AO1013" s="22">
        <f t="shared" si="2"/>
        <v>0</v>
      </c>
    </row>
    <row r="1014">
      <c r="C1014">
        <f>[1]发票导入!C1014&amp;""</f>
      </c>
      <c r="D1014">
        <f>[1]发票导入!D1014&amp;""</f>
      </c>
      <c r="O1014">
        <f>[1]发票导入!O1014&amp;""</f>
      </c>
      <c r="T1014">
        <f>[1]发票导入!T1014</f>
      </c>
      <c r="U1014">
        <f>[1]发票导入!U1014&amp;""</f>
      </c>
      <c r="V1014">
        <f>[1]发票导入!V1014&amp;""</f>
      </c>
      <c r="W1014">
        <f>[1]发票导入!W1014&amp;""</f>
      </c>
      <c r="Y1014">
        <f>[1]发票导入!Y1014&amp;""</f>
      </c>
      <c r="AA1014">
        <f>[1]发票导入!AA1014&amp;""</f>
      </c>
      <c r="AB1014">
        <f>[1]发票导入!AB1014</f>
        <v>0</v>
      </c>
      <c r="AC1014">
        <f>[1]发票导入!AC1014</f>
        <v>0</v>
      </c>
      <c r="AE1014" s="22">
        <f t="shared" si="0"/>
      </c>
      <c r="AI1014">
        <f>[1]发票导入!AI1014&amp;""</f>
      </c>
      <c r="AJ1014">
        <f>[1]发票导入!AJ1014&amp;""</f>
      </c>
      <c r="AK1014">
        <f>[1]发票导入!AK1014</f>
        <v>0</v>
      </c>
      <c r="AL1014">
        <f>[1]发票导入!AL1014</f>
        <v>0</v>
      </c>
      <c r="AM1014">
        <f>[1]发票导入!AM1014</f>
        <v>0</v>
      </c>
      <c r="AN1014" s="22">
        <f t="shared" si="1"/>
        <v>0</v>
      </c>
      <c r="AO1014" s="22">
        <f t="shared" si="2"/>
        <v>0</v>
      </c>
    </row>
    <row r="1015">
      <c r="C1015">
        <f>[1]发票导入!C1015&amp;""</f>
      </c>
      <c r="D1015">
        <f>[1]发票导入!D1015&amp;""</f>
      </c>
      <c r="O1015">
        <f>[1]发票导入!O1015&amp;""</f>
      </c>
      <c r="T1015">
        <f>[1]发票导入!T1015</f>
      </c>
      <c r="U1015">
        <f>[1]发票导入!U1015&amp;""</f>
      </c>
      <c r="V1015">
        <f>[1]发票导入!V1015&amp;""</f>
      </c>
      <c r="W1015">
        <f>[1]发票导入!W1015&amp;""</f>
      </c>
      <c r="Y1015">
        <f>[1]发票导入!Y1015&amp;""</f>
      </c>
      <c r="AA1015">
        <f>[1]发票导入!AA1015&amp;""</f>
      </c>
      <c r="AB1015">
        <f>[1]发票导入!AB1015</f>
        <v>0</v>
      </c>
      <c r="AC1015">
        <f>[1]发票导入!AC1015</f>
        <v>0</v>
      </c>
      <c r="AE1015" s="22">
        <f t="shared" si="0"/>
      </c>
      <c r="AI1015">
        <f>[1]发票导入!AI1015&amp;""</f>
      </c>
      <c r="AJ1015">
        <f>[1]发票导入!AJ1015&amp;""</f>
      </c>
      <c r="AK1015">
        <f>[1]发票导入!AK1015</f>
        <v>0</v>
      </c>
      <c r="AL1015">
        <f>[1]发票导入!AL1015</f>
        <v>0</v>
      </c>
      <c r="AM1015">
        <f>[1]发票导入!AM1015</f>
        <v>0</v>
      </c>
      <c r="AN1015" s="22">
        <f t="shared" si="1"/>
        <v>0</v>
      </c>
      <c r="AO1015" s="22">
        <f t="shared" si="2"/>
        <v>0</v>
      </c>
    </row>
    <row r="1016">
      <c r="C1016">
        <f>[1]发票导入!C1016&amp;""</f>
      </c>
      <c r="D1016">
        <f>[1]发票导入!D1016&amp;""</f>
      </c>
      <c r="O1016">
        <f>[1]发票导入!O1016&amp;""</f>
      </c>
      <c r="T1016">
        <f>[1]发票导入!T1016</f>
      </c>
      <c r="U1016">
        <f>[1]发票导入!U1016&amp;""</f>
      </c>
      <c r="V1016">
        <f>[1]发票导入!V1016&amp;""</f>
      </c>
      <c r="W1016">
        <f>[1]发票导入!W1016&amp;""</f>
      </c>
      <c r="Y1016">
        <f>[1]发票导入!Y1016&amp;""</f>
      </c>
      <c r="AA1016">
        <f>[1]发票导入!AA1016&amp;""</f>
      </c>
      <c r="AB1016">
        <f>[1]发票导入!AB1016</f>
        <v>0</v>
      </c>
      <c r="AC1016">
        <f>[1]发票导入!AC1016</f>
        <v>0</v>
      </c>
      <c r="AE1016" s="22">
        <f t="shared" si="0"/>
      </c>
      <c r="AI1016">
        <f>[1]发票导入!AI1016&amp;""</f>
      </c>
      <c r="AJ1016">
        <f>[1]发票导入!AJ1016&amp;""</f>
      </c>
      <c r="AK1016">
        <f>[1]发票导入!AK1016</f>
        <v>0</v>
      </c>
      <c r="AL1016">
        <f>[1]发票导入!AL1016</f>
        <v>0</v>
      </c>
      <c r="AM1016">
        <f>[1]发票导入!AM1016</f>
        <v>0</v>
      </c>
      <c r="AN1016" s="22">
        <f t="shared" si="1"/>
        <v>0</v>
      </c>
      <c r="AO1016" s="22">
        <f t="shared" si="2"/>
        <v>0</v>
      </c>
    </row>
    <row r="1017">
      <c r="C1017">
        <f>[1]发票导入!C1017&amp;""</f>
      </c>
      <c r="D1017">
        <f>[1]发票导入!D1017&amp;""</f>
      </c>
      <c r="O1017">
        <f>[1]发票导入!O1017&amp;""</f>
      </c>
      <c r="T1017">
        <f>[1]发票导入!T1017</f>
      </c>
      <c r="U1017">
        <f>[1]发票导入!U1017&amp;""</f>
      </c>
      <c r="V1017">
        <f>[1]发票导入!V1017&amp;""</f>
      </c>
      <c r="W1017">
        <f>[1]发票导入!W1017&amp;""</f>
      </c>
      <c r="Y1017">
        <f>[1]发票导入!Y1017&amp;""</f>
      </c>
      <c r="AA1017">
        <f>[1]发票导入!AA1017&amp;""</f>
      </c>
      <c r="AB1017">
        <f>[1]发票导入!AB1017</f>
        <v>0</v>
      </c>
      <c r="AC1017">
        <f>[1]发票导入!AC1017</f>
        <v>0</v>
      </c>
      <c r="AE1017" s="22">
        <f t="shared" si="0"/>
      </c>
      <c r="AI1017">
        <f>[1]发票导入!AI1017&amp;""</f>
      </c>
      <c r="AJ1017">
        <f>[1]发票导入!AJ1017&amp;""</f>
      </c>
      <c r="AK1017">
        <f>[1]发票导入!AK1017</f>
        <v>0</v>
      </c>
      <c r="AL1017">
        <f>[1]发票导入!AL1017</f>
        <v>0</v>
      </c>
      <c r="AM1017">
        <f>[1]发票导入!AM1017</f>
        <v>0</v>
      </c>
      <c r="AN1017" s="22">
        <f t="shared" si="1"/>
        <v>0</v>
      </c>
      <c r="AO1017" s="22">
        <f t="shared" si="2"/>
        <v>0</v>
      </c>
    </row>
    <row r="1018">
      <c r="C1018">
        <f>[1]发票导入!C1018&amp;""</f>
      </c>
      <c r="D1018">
        <f>[1]发票导入!D1018&amp;""</f>
      </c>
      <c r="O1018">
        <f>[1]发票导入!O1018&amp;""</f>
      </c>
      <c r="T1018">
        <f>[1]发票导入!T1018</f>
      </c>
      <c r="U1018">
        <f>[1]发票导入!U1018&amp;""</f>
      </c>
      <c r="V1018">
        <f>[1]发票导入!V1018&amp;""</f>
      </c>
      <c r="W1018">
        <f>[1]发票导入!W1018&amp;""</f>
      </c>
      <c r="Y1018">
        <f>[1]发票导入!Y1018&amp;""</f>
      </c>
      <c r="AA1018">
        <f>[1]发票导入!AA1018&amp;""</f>
      </c>
      <c r="AB1018">
        <f>[1]发票导入!AB1018</f>
        <v>0</v>
      </c>
      <c r="AC1018">
        <f>[1]发票导入!AC1018</f>
        <v>0</v>
      </c>
      <c r="AE1018" s="22">
        <f t="shared" si="0"/>
      </c>
      <c r="AI1018">
        <f>[1]发票导入!AI1018&amp;""</f>
      </c>
      <c r="AJ1018">
        <f>[1]发票导入!AJ1018&amp;""</f>
      </c>
      <c r="AK1018">
        <f>[1]发票导入!AK1018</f>
        <v>0</v>
      </c>
      <c r="AL1018">
        <f>[1]发票导入!AL1018</f>
        <v>0</v>
      </c>
      <c r="AM1018">
        <f>[1]发票导入!AM1018</f>
        <v>0</v>
      </c>
      <c r="AN1018" s="22">
        <f t="shared" si="1"/>
        <v>0</v>
      </c>
      <c r="AO1018" s="22">
        <f t="shared" si="2"/>
        <v>0</v>
      </c>
    </row>
    <row r="1019">
      <c r="C1019">
        <f>[1]发票导入!C1019&amp;""</f>
      </c>
      <c r="D1019">
        <f>[1]发票导入!D1019&amp;""</f>
      </c>
      <c r="O1019">
        <f>[1]发票导入!O1019&amp;""</f>
      </c>
      <c r="T1019">
        <f>[1]发票导入!T1019</f>
      </c>
      <c r="U1019">
        <f>[1]发票导入!U1019&amp;""</f>
      </c>
      <c r="V1019">
        <f>[1]发票导入!V1019&amp;""</f>
      </c>
      <c r="W1019">
        <f>[1]发票导入!W1019&amp;""</f>
      </c>
      <c r="Y1019">
        <f>[1]发票导入!Y1019&amp;""</f>
      </c>
      <c r="AA1019">
        <f>[1]发票导入!AA1019&amp;""</f>
      </c>
      <c r="AB1019">
        <f>[1]发票导入!AB1019</f>
        <v>0</v>
      </c>
      <c r="AC1019">
        <f>[1]发票导入!AC1019</f>
        <v>0</v>
      </c>
      <c r="AE1019" s="22">
        <f t="shared" si="0"/>
      </c>
      <c r="AI1019">
        <f>[1]发票导入!AI1019&amp;""</f>
      </c>
      <c r="AJ1019">
        <f>[1]发票导入!AJ1019&amp;""</f>
      </c>
      <c r="AK1019">
        <f>[1]发票导入!AK1019</f>
        <v>0</v>
      </c>
      <c r="AL1019">
        <f>[1]发票导入!AL1019</f>
        <v>0</v>
      </c>
      <c r="AM1019">
        <f>[1]发票导入!AM1019</f>
        <v>0</v>
      </c>
      <c r="AN1019" s="22">
        <f t="shared" si="1"/>
        <v>0</v>
      </c>
      <c r="AO1019" s="22">
        <f t="shared" si="2"/>
        <v>0</v>
      </c>
    </row>
    <row r="1020">
      <c r="C1020">
        <f>[1]发票导入!C1020&amp;""</f>
      </c>
      <c r="D1020">
        <f>[1]发票导入!D1020&amp;""</f>
      </c>
      <c r="O1020">
        <f>[1]发票导入!O1020&amp;""</f>
      </c>
      <c r="T1020">
        <f>[1]发票导入!T1020</f>
      </c>
      <c r="U1020">
        <f>[1]发票导入!U1020&amp;""</f>
      </c>
      <c r="V1020">
        <f>[1]发票导入!V1020&amp;""</f>
      </c>
      <c r="W1020">
        <f>[1]发票导入!W1020&amp;""</f>
      </c>
      <c r="Y1020">
        <f>[1]发票导入!Y1020&amp;""</f>
      </c>
      <c r="AA1020">
        <f>[1]发票导入!AA1020&amp;""</f>
      </c>
      <c r="AB1020">
        <f>[1]发票导入!AB1020</f>
        <v>0</v>
      </c>
      <c r="AC1020">
        <f>[1]发票导入!AC1020</f>
        <v>0</v>
      </c>
      <c r="AE1020" s="22">
        <f t="shared" si="0"/>
      </c>
      <c r="AI1020">
        <f>[1]发票导入!AI1020&amp;""</f>
      </c>
      <c r="AJ1020">
        <f>[1]发票导入!AJ1020&amp;""</f>
      </c>
      <c r="AK1020">
        <f>[1]发票导入!AK1020</f>
        <v>0</v>
      </c>
      <c r="AL1020">
        <f>[1]发票导入!AL1020</f>
        <v>0</v>
      </c>
      <c r="AM1020">
        <f>[1]发票导入!AM1020</f>
        <v>0</v>
      </c>
      <c r="AN1020" s="22">
        <f t="shared" si="1"/>
        <v>0</v>
      </c>
      <c r="AO1020" s="22">
        <f t="shared" si="2"/>
        <v>0</v>
      </c>
    </row>
    <row r="1021">
      <c r="C1021">
        <f>[1]发票导入!C1021&amp;""</f>
      </c>
      <c r="D1021">
        <f>[1]发票导入!D1021&amp;""</f>
      </c>
      <c r="O1021">
        <f>[1]发票导入!O1021&amp;""</f>
      </c>
      <c r="T1021">
        <f>[1]发票导入!T1021</f>
      </c>
      <c r="U1021">
        <f>[1]发票导入!U1021&amp;""</f>
      </c>
      <c r="V1021">
        <f>[1]发票导入!V1021&amp;""</f>
      </c>
      <c r="W1021">
        <f>[1]发票导入!W1021&amp;""</f>
      </c>
      <c r="Y1021">
        <f>[1]发票导入!Y1021&amp;""</f>
      </c>
      <c r="AA1021">
        <f>[1]发票导入!AA1021&amp;""</f>
      </c>
      <c r="AB1021">
        <f>[1]发票导入!AB1021</f>
        <v>0</v>
      </c>
      <c r="AC1021">
        <f>[1]发票导入!AC1021</f>
        <v>0</v>
      </c>
      <c r="AE1021" s="22">
        <f t="shared" si="0"/>
      </c>
      <c r="AI1021">
        <f>[1]发票导入!AI1021&amp;""</f>
      </c>
      <c r="AJ1021">
        <f>[1]发票导入!AJ1021&amp;""</f>
      </c>
      <c r="AK1021">
        <f>[1]发票导入!AK1021</f>
        <v>0</v>
      </c>
      <c r="AL1021">
        <f>[1]发票导入!AL1021</f>
        <v>0</v>
      </c>
      <c r="AM1021">
        <f>[1]发票导入!AM1021</f>
        <v>0</v>
      </c>
      <c r="AN1021" s="22">
        <f t="shared" si="1"/>
        <v>0</v>
      </c>
      <c r="AO1021" s="22">
        <f t="shared" si="2"/>
        <v>0</v>
      </c>
    </row>
    <row r="1022">
      <c r="C1022">
        <f>[1]发票导入!C1022&amp;""</f>
      </c>
      <c r="D1022">
        <f>[1]发票导入!D1022&amp;""</f>
      </c>
      <c r="O1022">
        <f>[1]发票导入!O1022&amp;""</f>
      </c>
      <c r="T1022">
        <f>[1]发票导入!T1022</f>
      </c>
      <c r="U1022">
        <f>[1]发票导入!U1022&amp;""</f>
      </c>
      <c r="V1022">
        <f>[1]发票导入!V1022&amp;""</f>
      </c>
      <c r="W1022">
        <f>[1]发票导入!W1022&amp;""</f>
      </c>
      <c r="Y1022">
        <f>[1]发票导入!Y1022&amp;""</f>
      </c>
      <c r="AA1022">
        <f>[1]发票导入!AA1022&amp;""</f>
      </c>
      <c r="AB1022">
        <f>[1]发票导入!AB1022</f>
        <v>0</v>
      </c>
      <c r="AC1022">
        <f>[1]发票导入!AC1022</f>
        <v>0</v>
      </c>
      <c r="AE1022" s="22">
        <f t="shared" si="0"/>
      </c>
      <c r="AI1022">
        <f>[1]发票导入!AI1022&amp;""</f>
      </c>
      <c r="AJ1022">
        <f>[1]发票导入!AJ1022&amp;""</f>
      </c>
      <c r="AK1022">
        <f>[1]发票导入!AK1022</f>
        <v>0</v>
      </c>
      <c r="AL1022">
        <f>[1]发票导入!AL1022</f>
        <v>0</v>
      </c>
      <c r="AM1022">
        <f>[1]发票导入!AM1022</f>
        <v>0</v>
      </c>
      <c r="AN1022" s="22">
        <f t="shared" si="1"/>
        <v>0</v>
      </c>
      <c r="AO1022" s="22">
        <f t="shared" si="2"/>
        <v>0</v>
      </c>
    </row>
    <row r="1023">
      <c r="C1023">
        <f>[1]发票导入!C1023&amp;""</f>
      </c>
      <c r="D1023">
        <f>[1]发票导入!D1023&amp;""</f>
      </c>
      <c r="O1023">
        <f>[1]发票导入!O1023&amp;""</f>
      </c>
      <c r="T1023">
        <f>[1]发票导入!T1023</f>
      </c>
      <c r="U1023">
        <f>[1]发票导入!U1023&amp;""</f>
      </c>
      <c r="V1023">
        <f>[1]发票导入!V1023&amp;""</f>
      </c>
      <c r="W1023">
        <f>[1]发票导入!W1023&amp;""</f>
      </c>
      <c r="Y1023">
        <f>[1]发票导入!Y1023&amp;""</f>
      </c>
      <c r="AA1023">
        <f>[1]发票导入!AA1023&amp;""</f>
      </c>
      <c r="AB1023">
        <f>[1]发票导入!AB1023</f>
        <v>0</v>
      </c>
      <c r="AC1023">
        <f>[1]发票导入!AC1023</f>
        <v>0</v>
      </c>
      <c r="AE1023" s="22">
        <f t="shared" si="0"/>
      </c>
      <c r="AI1023">
        <f>[1]发票导入!AI1023&amp;""</f>
      </c>
      <c r="AJ1023">
        <f>[1]发票导入!AJ1023&amp;""</f>
      </c>
      <c r="AK1023">
        <f>[1]发票导入!AK1023</f>
        <v>0</v>
      </c>
      <c r="AL1023">
        <f>[1]发票导入!AL1023</f>
        <v>0</v>
      </c>
      <c r="AM1023">
        <f>[1]发票导入!AM1023</f>
        <v>0</v>
      </c>
      <c r="AN1023" s="22">
        <f t="shared" si="1"/>
        <v>0</v>
      </c>
      <c r="AO1023" s="22">
        <f t="shared" si="2"/>
        <v>0</v>
      </c>
    </row>
    <row r="1024">
      <c r="C1024">
        <f>[1]发票导入!C1024&amp;""</f>
      </c>
      <c r="D1024">
        <f>[1]发票导入!D1024&amp;""</f>
      </c>
      <c r="O1024">
        <f>[1]发票导入!O1024&amp;""</f>
      </c>
      <c r="T1024">
        <f>[1]发票导入!T1024</f>
      </c>
      <c r="U1024">
        <f>[1]发票导入!U1024&amp;""</f>
      </c>
      <c r="V1024">
        <f>[1]发票导入!V1024&amp;""</f>
      </c>
      <c r="W1024">
        <f>[1]发票导入!W1024&amp;""</f>
      </c>
      <c r="Y1024">
        <f>[1]发票导入!Y1024&amp;""</f>
      </c>
      <c r="AA1024">
        <f>[1]发票导入!AA1024&amp;""</f>
      </c>
      <c r="AB1024">
        <f>[1]发票导入!AB1024</f>
        <v>0</v>
      </c>
      <c r="AC1024">
        <f>[1]发票导入!AC1024</f>
        <v>0</v>
      </c>
      <c r="AE1024" s="22">
        <f t="shared" si="0"/>
      </c>
      <c r="AI1024">
        <f>[1]发票导入!AI1024&amp;""</f>
      </c>
      <c r="AJ1024">
        <f>[1]发票导入!AJ1024&amp;""</f>
      </c>
      <c r="AK1024">
        <f>[1]发票导入!AK1024</f>
        <v>0</v>
      </c>
      <c r="AL1024">
        <f>[1]发票导入!AL1024</f>
        <v>0</v>
      </c>
      <c r="AM1024">
        <f>[1]发票导入!AM1024</f>
        <v>0</v>
      </c>
      <c r="AN1024" s="22">
        <f t="shared" si="1"/>
        <v>0</v>
      </c>
      <c r="AO1024" s="22">
        <f t="shared" si="2"/>
        <v>0</v>
      </c>
    </row>
    <row r="1025">
      <c r="C1025">
        <f>[1]发票导入!C1025&amp;""</f>
      </c>
      <c r="D1025">
        <f>[1]发票导入!D1025&amp;""</f>
      </c>
      <c r="O1025">
        <f>[1]发票导入!O1025&amp;""</f>
      </c>
      <c r="T1025">
        <f>[1]发票导入!T1025</f>
      </c>
      <c r="U1025">
        <f>[1]发票导入!U1025&amp;""</f>
      </c>
      <c r="V1025">
        <f>[1]发票导入!V1025&amp;""</f>
      </c>
      <c r="W1025">
        <f>[1]发票导入!W1025&amp;""</f>
      </c>
      <c r="Y1025">
        <f>[1]发票导入!Y1025&amp;""</f>
      </c>
      <c r="AA1025">
        <f>[1]发票导入!AA1025&amp;""</f>
      </c>
      <c r="AB1025">
        <f>[1]发票导入!AB1025</f>
        <v>0</v>
      </c>
      <c r="AC1025">
        <f>[1]发票导入!AC1025</f>
        <v>0</v>
      </c>
      <c r="AE1025" s="22">
        <f t="shared" si="0"/>
      </c>
      <c r="AI1025">
        <f>[1]发票导入!AI1025&amp;""</f>
      </c>
      <c r="AJ1025">
        <f>[1]发票导入!AJ1025&amp;""</f>
      </c>
      <c r="AK1025">
        <f>[1]发票导入!AK1025</f>
        <v>0</v>
      </c>
      <c r="AL1025">
        <f>[1]发票导入!AL1025</f>
        <v>0</v>
      </c>
      <c r="AM1025">
        <f>[1]发票导入!AM1025</f>
        <v>0</v>
      </c>
      <c r="AN1025" s="22">
        <f t="shared" si="1"/>
        <v>0</v>
      </c>
      <c r="AO1025" s="22">
        <f t="shared" si="2"/>
        <v>0</v>
      </c>
    </row>
    <row r="1026">
      <c r="C1026">
        <f>[1]发票导入!C1026&amp;""</f>
      </c>
      <c r="D1026">
        <f>[1]发票导入!D1026&amp;""</f>
      </c>
      <c r="O1026">
        <f>[1]发票导入!O1026&amp;""</f>
      </c>
      <c r="T1026">
        <f>[1]发票导入!T1026</f>
      </c>
      <c r="U1026">
        <f>[1]发票导入!U1026&amp;""</f>
      </c>
      <c r="V1026">
        <f>[1]发票导入!V1026&amp;""</f>
      </c>
      <c r="W1026">
        <f>[1]发票导入!W1026&amp;""</f>
      </c>
      <c r="Y1026">
        <f>[1]发票导入!Y1026&amp;""</f>
      </c>
      <c r="AA1026">
        <f>[1]发票导入!AA1026&amp;""</f>
      </c>
      <c r="AB1026">
        <f>[1]发票导入!AB1026</f>
        <v>0</v>
      </c>
      <c r="AC1026">
        <f>[1]发票导入!AC1026</f>
        <v>0</v>
      </c>
      <c r="AE1026" s="22">
        <f t="shared" si="0"/>
      </c>
      <c r="AI1026">
        <f>[1]发票导入!AI1026&amp;""</f>
      </c>
      <c r="AJ1026">
        <f>[1]发票导入!AJ1026&amp;""</f>
      </c>
      <c r="AK1026">
        <f>[1]发票导入!AK1026</f>
        <v>0</v>
      </c>
      <c r="AL1026">
        <f>[1]发票导入!AL1026</f>
        <v>0</v>
      </c>
      <c r="AM1026">
        <f>[1]发票导入!AM1026</f>
        <v>0</v>
      </c>
      <c r="AN1026" s="22">
        <f t="shared" si="1"/>
        <v>0</v>
      </c>
      <c r="AO1026" s="22">
        <f t="shared" si="2"/>
        <v>0</v>
      </c>
    </row>
    <row r="1027">
      <c r="C1027">
        <f>[1]发票导入!C1027&amp;""</f>
      </c>
      <c r="D1027">
        <f>[1]发票导入!D1027&amp;""</f>
      </c>
      <c r="O1027">
        <f>[1]发票导入!O1027&amp;""</f>
      </c>
      <c r="T1027">
        <f>[1]发票导入!T1027</f>
      </c>
      <c r="U1027">
        <f>[1]发票导入!U1027&amp;""</f>
      </c>
      <c r="V1027">
        <f>[1]发票导入!V1027&amp;""</f>
      </c>
      <c r="W1027">
        <f>[1]发票导入!W1027&amp;""</f>
      </c>
      <c r="Y1027">
        <f>[1]发票导入!Y1027&amp;""</f>
      </c>
      <c r="AA1027">
        <f>[1]发票导入!AA1027&amp;""</f>
      </c>
      <c r="AB1027">
        <f>[1]发票导入!AB1027</f>
        <v>0</v>
      </c>
      <c r="AC1027">
        <f>[1]发票导入!AC1027</f>
        <v>0</v>
      </c>
      <c r="AE1027" s="22">
        <f t="shared" si="0"/>
      </c>
      <c r="AI1027">
        <f>[1]发票导入!AI1027&amp;""</f>
      </c>
      <c r="AJ1027">
        <f>[1]发票导入!AJ1027&amp;""</f>
      </c>
      <c r="AK1027">
        <f>[1]发票导入!AK1027</f>
        <v>0</v>
      </c>
      <c r="AL1027">
        <f>[1]发票导入!AL1027</f>
        <v>0</v>
      </c>
      <c r="AM1027">
        <f>[1]发票导入!AM1027</f>
        <v>0</v>
      </c>
      <c r="AN1027" s="22">
        <f t="shared" si="1"/>
        <v>0</v>
      </c>
      <c r="AO1027" s="22">
        <f t="shared" si="2"/>
        <v>0</v>
      </c>
    </row>
    <row r="1028">
      <c r="C1028">
        <f>[1]发票导入!C1028&amp;""</f>
      </c>
      <c r="D1028">
        <f>[1]发票导入!D1028&amp;""</f>
      </c>
      <c r="O1028">
        <f>[1]发票导入!O1028&amp;""</f>
      </c>
      <c r="T1028">
        <f>[1]发票导入!T1028</f>
      </c>
      <c r="U1028">
        <f>[1]发票导入!U1028&amp;""</f>
      </c>
      <c r="V1028">
        <f>[1]发票导入!V1028&amp;""</f>
      </c>
      <c r="W1028">
        <f>[1]发票导入!W1028&amp;""</f>
      </c>
      <c r="Y1028">
        <f>[1]发票导入!Y1028&amp;""</f>
      </c>
      <c r="AA1028">
        <f>[1]发票导入!AA1028&amp;""</f>
      </c>
      <c r="AB1028">
        <f>[1]发票导入!AB1028</f>
        <v>0</v>
      </c>
      <c r="AC1028">
        <f>[1]发票导入!AC1028</f>
        <v>0</v>
      </c>
      <c r="AE1028" s="22">
        <f t="shared" si="0"/>
      </c>
      <c r="AI1028">
        <f>[1]发票导入!AI1028&amp;""</f>
      </c>
      <c r="AJ1028">
        <f>[1]发票导入!AJ1028&amp;""</f>
      </c>
      <c r="AK1028">
        <f>[1]发票导入!AK1028</f>
        <v>0</v>
      </c>
      <c r="AL1028">
        <f>[1]发票导入!AL1028</f>
        <v>0</v>
      </c>
      <c r="AM1028">
        <f>[1]发票导入!AM1028</f>
        <v>0</v>
      </c>
      <c r="AN1028" s="22">
        <f t="shared" si="1"/>
        <v>0</v>
      </c>
      <c r="AO1028" s="22">
        <f t="shared" si="2"/>
        <v>0</v>
      </c>
    </row>
    <row r="1029">
      <c r="C1029">
        <f>[1]发票导入!C1029&amp;""</f>
      </c>
      <c r="D1029">
        <f>[1]发票导入!D1029&amp;""</f>
      </c>
      <c r="O1029">
        <f>[1]发票导入!O1029&amp;""</f>
      </c>
      <c r="T1029">
        <f>[1]发票导入!T1029</f>
      </c>
      <c r="U1029">
        <f>[1]发票导入!U1029&amp;""</f>
      </c>
      <c r="V1029">
        <f>[1]发票导入!V1029&amp;""</f>
      </c>
      <c r="W1029">
        <f>[1]发票导入!W1029&amp;""</f>
      </c>
      <c r="Y1029">
        <f>[1]发票导入!Y1029&amp;""</f>
      </c>
      <c r="AA1029">
        <f>[1]发票导入!AA1029&amp;""</f>
      </c>
      <c r="AB1029">
        <f>[1]发票导入!AB1029</f>
        <v>0</v>
      </c>
      <c r="AC1029">
        <f>[1]发票导入!AC1029</f>
        <v>0</v>
      </c>
      <c r="AE1029" s="22">
        <f t="shared" si="0"/>
      </c>
      <c r="AI1029">
        <f>[1]发票导入!AI1029&amp;""</f>
      </c>
      <c r="AJ1029">
        <f>[1]发票导入!AJ1029&amp;""</f>
      </c>
      <c r="AK1029">
        <f>[1]发票导入!AK1029</f>
        <v>0</v>
      </c>
      <c r="AL1029">
        <f>[1]发票导入!AL1029</f>
        <v>0</v>
      </c>
      <c r="AM1029">
        <f>[1]发票导入!AM1029</f>
        <v>0</v>
      </c>
      <c r="AN1029" s="22">
        <f t="shared" si="1"/>
        <v>0</v>
      </c>
      <c r="AO1029" s="22">
        <f t="shared" si="2"/>
        <v>0</v>
      </c>
    </row>
    <row r="1030">
      <c r="C1030">
        <f>[1]发票导入!C1030&amp;""</f>
      </c>
      <c r="D1030">
        <f>[1]发票导入!D1030&amp;""</f>
      </c>
      <c r="O1030">
        <f>[1]发票导入!O1030&amp;""</f>
      </c>
      <c r="T1030">
        <f>[1]发票导入!T1030</f>
      </c>
      <c r="U1030">
        <f>[1]发票导入!U1030&amp;""</f>
      </c>
      <c r="V1030">
        <f>[1]发票导入!V1030&amp;""</f>
      </c>
      <c r="W1030">
        <f>[1]发票导入!W1030&amp;""</f>
      </c>
      <c r="Y1030">
        <f>[1]发票导入!Y1030&amp;""</f>
      </c>
      <c r="AA1030">
        <f>[1]发票导入!AA1030&amp;""</f>
      </c>
      <c r="AB1030">
        <f>[1]发票导入!AB1030</f>
        <v>0</v>
      </c>
      <c r="AC1030">
        <f>[1]发票导入!AC1030</f>
        <v>0</v>
      </c>
      <c r="AE1030" s="22">
        <f t="shared" si="0"/>
      </c>
      <c r="AI1030">
        <f>[1]发票导入!AI1030&amp;""</f>
      </c>
      <c r="AJ1030">
        <f>[1]发票导入!AJ1030&amp;""</f>
      </c>
      <c r="AK1030">
        <f>[1]发票导入!AK1030</f>
        <v>0</v>
      </c>
      <c r="AL1030">
        <f>[1]发票导入!AL1030</f>
        <v>0</v>
      </c>
      <c r="AM1030">
        <f>[1]发票导入!AM1030</f>
        <v>0</v>
      </c>
      <c r="AN1030" s="22">
        <f t="shared" si="1"/>
        <v>0</v>
      </c>
      <c r="AO1030" s="22">
        <f t="shared" si="2"/>
        <v>0</v>
      </c>
    </row>
    <row r="1031">
      <c r="C1031">
        <f>[1]发票导入!C1031&amp;""</f>
      </c>
      <c r="D1031">
        <f>[1]发票导入!D1031&amp;""</f>
      </c>
      <c r="O1031">
        <f>[1]发票导入!O1031&amp;""</f>
      </c>
      <c r="T1031">
        <f>[1]发票导入!T1031</f>
      </c>
      <c r="U1031">
        <f>[1]发票导入!U1031&amp;""</f>
      </c>
      <c r="V1031">
        <f>[1]发票导入!V1031&amp;""</f>
      </c>
      <c r="W1031">
        <f>[1]发票导入!W1031&amp;""</f>
      </c>
      <c r="Y1031">
        <f>[1]发票导入!Y1031&amp;""</f>
      </c>
      <c r="AA1031">
        <f>[1]发票导入!AA1031&amp;""</f>
      </c>
      <c r="AB1031">
        <f>[1]发票导入!AB1031</f>
        <v>0</v>
      </c>
      <c r="AC1031">
        <f>[1]发票导入!AC1031</f>
        <v>0</v>
      </c>
      <c r="AE1031" s="22">
        <f t="shared" si="0"/>
      </c>
      <c r="AI1031">
        <f>[1]发票导入!AI1031&amp;""</f>
      </c>
      <c r="AJ1031">
        <f>[1]发票导入!AJ1031&amp;""</f>
      </c>
      <c r="AK1031">
        <f>[1]发票导入!AK1031</f>
        <v>0</v>
      </c>
      <c r="AL1031">
        <f>[1]发票导入!AL1031</f>
        <v>0</v>
      </c>
      <c r="AM1031">
        <f>[1]发票导入!AM1031</f>
        <v>0</v>
      </c>
      <c r="AN1031" s="22">
        <f t="shared" si="1"/>
        <v>0</v>
      </c>
      <c r="AO1031" s="22">
        <f t="shared" si="2"/>
        <v>0</v>
      </c>
    </row>
    <row r="1032">
      <c r="C1032">
        <f>[1]发票导入!C1032&amp;""</f>
      </c>
      <c r="D1032">
        <f>[1]发票导入!D1032&amp;""</f>
      </c>
      <c r="O1032">
        <f>[1]发票导入!O1032&amp;""</f>
      </c>
      <c r="T1032">
        <f>[1]发票导入!T1032</f>
      </c>
      <c r="U1032">
        <f>[1]发票导入!U1032&amp;""</f>
      </c>
      <c r="V1032">
        <f>[1]发票导入!V1032&amp;""</f>
      </c>
      <c r="W1032">
        <f>[1]发票导入!W1032&amp;""</f>
      </c>
      <c r="Y1032">
        <f>[1]发票导入!Y1032&amp;""</f>
      </c>
      <c r="AA1032">
        <f>[1]发票导入!AA1032&amp;""</f>
      </c>
      <c r="AB1032">
        <f>[1]发票导入!AB1032</f>
        <v>0</v>
      </c>
      <c r="AC1032">
        <f>[1]发票导入!AC1032</f>
        <v>0</v>
      </c>
      <c r="AE1032" s="22">
        <f t="shared" si="0"/>
      </c>
      <c r="AI1032">
        <f>[1]发票导入!AI1032&amp;""</f>
      </c>
      <c r="AJ1032">
        <f>[1]发票导入!AJ1032&amp;""</f>
      </c>
      <c r="AK1032">
        <f>[1]发票导入!AK1032</f>
        <v>0</v>
      </c>
      <c r="AL1032">
        <f>[1]发票导入!AL1032</f>
        <v>0</v>
      </c>
      <c r="AM1032">
        <f>[1]发票导入!AM1032</f>
        <v>0</v>
      </c>
      <c r="AN1032" s="22">
        <f t="shared" si="1"/>
        <v>0</v>
      </c>
      <c r="AO1032" s="22">
        <f t="shared" si="2"/>
        <v>0</v>
      </c>
    </row>
    <row r="1033">
      <c r="C1033">
        <f>[1]发票导入!C1033&amp;""</f>
      </c>
      <c r="D1033">
        <f>[1]发票导入!D1033&amp;""</f>
      </c>
      <c r="O1033">
        <f>[1]发票导入!O1033&amp;""</f>
      </c>
      <c r="T1033">
        <f>[1]发票导入!T1033</f>
      </c>
      <c r="U1033">
        <f>[1]发票导入!U1033&amp;""</f>
      </c>
      <c r="V1033">
        <f>[1]发票导入!V1033&amp;""</f>
      </c>
      <c r="W1033">
        <f>[1]发票导入!W1033&amp;""</f>
      </c>
      <c r="Y1033">
        <f>[1]发票导入!Y1033&amp;""</f>
      </c>
      <c r="AA1033">
        <f>[1]发票导入!AA1033&amp;""</f>
      </c>
      <c r="AB1033">
        <f>[1]发票导入!AB1033</f>
        <v>0</v>
      </c>
      <c r="AC1033">
        <f>[1]发票导入!AC1033</f>
        <v>0</v>
      </c>
      <c r="AE1033" s="22">
        <f t="shared" si="0"/>
      </c>
      <c r="AI1033">
        <f>[1]发票导入!AI1033&amp;""</f>
      </c>
      <c r="AJ1033">
        <f>[1]发票导入!AJ1033&amp;""</f>
      </c>
      <c r="AK1033">
        <f>[1]发票导入!AK1033</f>
        <v>0</v>
      </c>
      <c r="AL1033">
        <f>[1]发票导入!AL1033</f>
        <v>0</v>
      </c>
      <c r="AM1033">
        <f>[1]发票导入!AM1033</f>
        <v>0</v>
      </c>
      <c r="AN1033" s="22">
        <f t="shared" si="1"/>
        <v>0</v>
      </c>
      <c r="AO1033" s="22">
        <f t="shared" si="2"/>
        <v>0</v>
      </c>
    </row>
    <row r="1034">
      <c r="C1034">
        <f>[1]发票导入!C1034&amp;""</f>
      </c>
      <c r="D1034">
        <f>[1]发票导入!D1034&amp;""</f>
      </c>
      <c r="O1034">
        <f>[1]发票导入!O1034&amp;""</f>
      </c>
      <c r="T1034">
        <f>[1]发票导入!T1034</f>
      </c>
      <c r="U1034">
        <f>[1]发票导入!U1034&amp;""</f>
      </c>
      <c r="V1034">
        <f>[1]发票导入!V1034&amp;""</f>
      </c>
      <c r="W1034">
        <f>[1]发票导入!W1034&amp;""</f>
      </c>
      <c r="Y1034">
        <f>[1]发票导入!Y1034&amp;""</f>
      </c>
      <c r="AA1034">
        <f>[1]发票导入!AA1034&amp;""</f>
      </c>
      <c r="AB1034">
        <f>[1]发票导入!AB1034</f>
        <v>0</v>
      </c>
      <c r="AC1034">
        <f>[1]发票导入!AC1034</f>
        <v>0</v>
      </c>
      <c r="AE1034" s="22">
        <f t="shared" si="0"/>
      </c>
      <c r="AI1034">
        <f>[1]发票导入!AI1034&amp;""</f>
      </c>
      <c r="AJ1034">
        <f>[1]发票导入!AJ1034&amp;""</f>
      </c>
      <c r="AK1034">
        <f>[1]发票导入!AK1034</f>
        <v>0</v>
      </c>
      <c r="AL1034">
        <f>[1]发票导入!AL1034</f>
        <v>0</v>
      </c>
      <c r="AM1034">
        <f>[1]发票导入!AM1034</f>
        <v>0</v>
      </c>
      <c r="AN1034" s="22">
        <f t="shared" si="1"/>
        <v>0</v>
      </c>
      <c r="AO1034" s="22">
        <f t="shared" si="2"/>
        <v>0</v>
      </c>
    </row>
    <row r="1035">
      <c r="C1035">
        <f>[1]发票导入!C1035&amp;""</f>
      </c>
      <c r="D1035">
        <f>[1]发票导入!D1035&amp;""</f>
      </c>
      <c r="O1035">
        <f>[1]发票导入!O1035&amp;""</f>
      </c>
      <c r="T1035">
        <f>[1]发票导入!T1035</f>
      </c>
      <c r="U1035">
        <f>[1]发票导入!U1035&amp;""</f>
      </c>
      <c r="V1035">
        <f>[1]发票导入!V1035&amp;""</f>
      </c>
      <c r="W1035">
        <f>[1]发票导入!W1035&amp;""</f>
      </c>
      <c r="Y1035">
        <f>[1]发票导入!Y1035&amp;""</f>
      </c>
      <c r="AA1035">
        <f>[1]发票导入!AA1035&amp;""</f>
      </c>
      <c r="AB1035">
        <f>[1]发票导入!AB1035</f>
        <v>0</v>
      </c>
      <c r="AC1035">
        <f>[1]发票导入!AC1035</f>
        <v>0</v>
      </c>
      <c r="AE1035" s="22">
        <f t="shared" si="0"/>
      </c>
      <c r="AI1035">
        <f>[1]发票导入!AI1035&amp;""</f>
      </c>
      <c r="AJ1035">
        <f>[1]发票导入!AJ1035&amp;""</f>
      </c>
      <c r="AK1035">
        <f>[1]发票导入!AK1035</f>
        <v>0</v>
      </c>
      <c r="AL1035">
        <f>[1]发票导入!AL1035</f>
        <v>0</v>
      </c>
      <c r="AM1035">
        <f>[1]发票导入!AM1035</f>
        <v>0</v>
      </c>
      <c r="AN1035" s="22">
        <f t="shared" si="1"/>
        <v>0</v>
      </c>
      <c r="AO1035" s="22">
        <f t="shared" si="2"/>
        <v>0</v>
      </c>
    </row>
    <row r="1036">
      <c r="C1036">
        <f>[1]发票导入!C1036&amp;""</f>
      </c>
      <c r="D1036">
        <f>[1]发票导入!D1036&amp;""</f>
      </c>
      <c r="O1036">
        <f>[1]发票导入!O1036&amp;""</f>
      </c>
      <c r="T1036">
        <f>[1]发票导入!T1036</f>
      </c>
      <c r="U1036">
        <f>[1]发票导入!U1036&amp;""</f>
      </c>
      <c r="V1036">
        <f>[1]发票导入!V1036&amp;""</f>
      </c>
      <c r="W1036">
        <f>[1]发票导入!W1036&amp;""</f>
      </c>
      <c r="Y1036">
        <f>[1]发票导入!Y1036&amp;""</f>
      </c>
      <c r="AA1036">
        <f>[1]发票导入!AA1036&amp;""</f>
      </c>
      <c r="AB1036">
        <f>[1]发票导入!AB1036</f>
        <v>0</v>
      </c>
      <c r="AC1036">
        <f>[1]发票导入!AC1036</f>
        <v>0</v>
      </c>
      <c r="AE1036" s="22">
        <f t="shared" si="0"/>
      </c>
      <c r="AI1036">
        <f>[1]发票导入!AI1036&amp;""</f>
      </c>
      <c r="AJ1036">
        <f>[1]发票导入!AJ1036&amp;""</f>
      </c>
      <c r="AK1036">
        <f>[1]发票导入!AK1036</f>
        <v>0</v>
      </c>
      <c r="AL1036">
        <f>[1]发票导入!AL1036</f>
        <v>0</v>
      </c>
      <c r="AM1036">
        <f>[1]发票导入!AM1036</f>
        <v>0</v>
      </c>
      <c r="AN1036" s="22">
        <f t="shared" si="1"/>
        <v>0</v>
      </c>
      <c r="AO1036" s="22">
        <f t="shared" si="2"/>
        <v>0</v>
      </c>
    </row>
    <row r="1037">
      <c r="C1037">
        <f>[1]发票导入!C1037&amp;""</f>
      </c>
      <c r="D1037">
        <f>[1]发票导入!D1037&amp;""</f>
      </c>
      <c r="O1037">
        <f>[1]发票导入!O1037&amp;""</f>
      </c>
      <c r="T1037">
        <f>[1]发票导入!T1037</f>
      </c>
      <c r="U1037">
        <f>[1]发票导入!U1037&amp;""</f>
      </c>
      <c r="V1037">
        <f>[1]发票导入!V1037&amp;""</f>
      </c>
      <c r="W1037">
        <f>[1]发票导入!W1037&amp;""</f>
      </c>
      <c r="Y1037">
        <f>[1]发票导入!Y1037&amp;""</f>
      </c>
      <c r="AA1037">
        <f>[1]发票导入!AA1037&amp;""</f>
      </c>
      <c r="AB1037">
        <f>[1]发票导入!AB1037</f>
        <v>0</v>
      </c>
      <c r="AC1037">
        <f>[1]发票导入!AC1037</f>
        <v>0</v>
      </c>
      <c r="AE1037" s="22">
        <f t="shared" si="0"/>
      </c>
      <c r="AI1037">
        <f>[1]发票导入!AI1037&amp;""</f>
      </c>
      <c r="AJ1037">
        <f>[1]发票导入!AJ1037&amp;""</f>
      </c>
      <c r="AK1037">
        <f>[1]发票导入!AK1037</f>
        <v>0</v>
      </c>
      <c r="AL1037">
        <f>[1]发票导入!AL1037</f>
        <v>0</v>
      </c>
      <c r="AM1037">
        <f>[1]发票导入!AM1037</f>
        <v>0</v>
      </c>
      <c r="AN1037" s="22">
        <f t="shared" si="1"/>
        <v>0</v>
      </c>
      <c r="AO1037" s="22">
        <f t="shared" si="2"/>
        <v>0</v>
      </c>
    </row>
    <row r="1038">
      <c r="C1038">
        <f>[1]发票导入!C1038&amp;""</f>
      </c>
      <c r="D1038">
        <f>[1]发票导入!D1038&amp;""</f>
      </c>
      <c r="O1038">
        <f>[1]发票导入!O1038&amp;""</f>
      </c>
      <c r="T1038">
        <f>[1]发票导入!T1038</f>
      </c>
      <c r="U1038">
        <f>[1]发票导入!U1038&amp;""</f>
      </c>
      <c r="V1038">
        <f>[1]发票导入!V1038&amp;""</f>
      </c>
      <c r="W1038">
        <f>[1]发票导入!W1038&amp;""</f>
      </c>
      <c r="Y1038">
        <f>[1]发票导入!Y1038&amp;""</f>
      </c>
      <c r="AA1038">
        <f>[1]发票导入!AA1038&amp;""</f>
      </c>
      <c r="AB1038">
        <f>[1]发票导入!AB1038</f>
        <v>0</v>
      </c>
      <c r="AC1038">
        <f>[1]发票导入!AC1038</f>
        <v>0</v>
      </c>
      <c r="AE1038" s="22">
        <f t="shared" si="0"/>
      </c>
      <c r="AI1038">
        <f>[1]发票导入!AI1038&amp;""</f>
      </c>
      <c r="AJ1038">
        <f>[1]发票导入!AJ1038&amp;""</f>
      </c>
      <c r="AK1038">
        <f>[1]发票导入!AK1038</f>
        <v>0</v>
      </c>
      <c r="AL1038">
        <f>[1]发票导入!AL1038</f>
        <v>0</v>
      </c>
      <c r="AM1038">
        <f>[1]发票导入!AM1038</f>
        <v>0</v>
      </c>
      <c r="AN1038" s="22">
        <f t="shared" si="1"/>
        <v>0</v>
      </c>
      <c r="AO1038" s="22">
        <f t="shared" si="2"/>
        <v>0</v>
      </c>
    </row>
    <row r="1039">
      <c r="C1039">
        <f>[1]发票导入!C1039&amp;""</f>
      </c>
      <c r="D1039">
        <f>[1]发票导入!D1039&amp;""</f>
      </c>
      <c r="O1039">
        <f>[1]发票导入!O1039&amp;""</f>
      </c>
      <c r="T1039">
        <f>[1]发票导入!T1039</f>
      </c>
      <c r="U1039">
        <f>[1]发票导入!U1039&amp;""</f>
      </c>
      <c r="V1039">
        <f>[1]发票导入!V1039&amp;""</f>
      </c>
      <c r="W1039">
        <f>[1]发票导入!W1039&amp;""</f>
      </c>
      <c r="Y1039">
        <f>[1]发票导入!Y1039&amp;""</f>
      </c>
      <c r="AA1039">
        <f>[1]发票导入!AA1039&amp;""</f>
      </c>
      <c r="AB1039">
        <f>[1]发票导入!AB1039</f>
        <v>0</v>
      </c>
      <c r="AC1039">
        <f>[1]发票导入!AC1039</f>
        <v>0</v>
      </c>
      <c r="AE1039" s="22">
        <f t="shared" si="0"/>
      </c>
      <c r="AI1039">
        <f>[1]发票导入!AI1039&amp;""</f>
      </c>
      <c r="AJ1039">
        <f>[1]发票导入!AJ1039&amp;""</f>
      </c>
      <c r="AK1039">
        <f>[1]发票导入!AK1039</f>
        <v>0</v>
      </c>
      <c r="AL1039">
        <f>[1]发票导入!AL1039</f>
        <v>0</v>
      </c>
      <c r="AM1039">
        <f>[1]发票导入!AM1039</f>
        <v>0</v>
      </c>
      <c r="AN1039" s="22">
        <f t="shared" si="1"/>
        <v>0</v>
      </c>
      <c r="AO1039" s="22">
        <f t="shared" si="2"/>
        <v>0</v>
      </c>
    </row>
    <row r="1040">
      <c r="C1040">
        <f>[1]发票导入!C1040&amp;""</f>
      </c>
      <c r="D1040">
        <f>[1]发票导入!D1040&amp;""</f>
      </c>
      <c r="O1040">
        <f>[1]发票导入!O1040&amp;""</f>
      </c>
      <c r="T1040">
        <f>[1]发票导入!T1040</f>
      </c>
      <c r="U1040">
        <f>[1]发票导入!U1040&amp;""</f>
      </c>
      <c r="V1040">
        <f>[1]发票导入!V1040&amp;""</f>
      </c>
      <c r="W1040">
        <f>[1]发票导入!W1040&amp;""</f>
      </c>
      <c r="Y1040">
        <f>[1]发票导入!Y1040&amp;""</f>
      </c>
      <c r="AA1040">
        <f>[1]发票导入!AA1040&amp;""</f>
      </c>
      <c r="AB1040">
        <f>[1]发票导入!AB1040</f>
        <v>0</v>
      </c>
      <c r="AC1040">
        <f>[1]发票导入!AC1040</f>
        <v>0</v>
      </c>
      <c r="AE1040" s="22">
        <f t="shared" si="0"/>
      </c>
      <c r="AI1040">
        <f>[1]发票导入!AI1040&amp;""</f>
      </c>
      <c r="AJ1040">
        <f>[1]发票导入!AJ1040&amp;""</f>
      </c>
      <c r="AK1040">
        <f>[1]发票导入!AK1040</f>
        <v>0</v>
      </c>
      <c r="AL1040">
        <f>[1]发票导入!AL1040</f>
        <v>0</v>
      </c>
      <c r="AM1040">
        <f>[1]发票导入!AM1040</f>
        <v>0</v>
      </c>
      <c r="AN1040" s="22">
        <f t="shared" si="1"/>
        <v>0</v>
      </c>
      <c r="AO1040" s="22">
        <f t="shared" si="2"/>
        <v>0</v>
      </c>
    </row>
    <row r="1041">
      <c r="C1041">
        <f>[1]发票导入!C1041&amp;""</f>
      </c>
      <c r="D1041">
        <f>[1]发票导入!D1041&amp;""</f>
      </c>
      <c r="O1041">
        <f>[1]发票导入!O1041&amp;""</f>
      </c>
      <c r="T1041">
        <f>[1]发票导入!T1041</f>
      </c>
      <c r="U1041">
        <f>[1]发票导入!U1041&amp;""</f>
      </c>
      <c r="V1041">
        <f>[1]发票导入!V1041&amp;""</f>
      </c>
      <c r="W1041">
        <f>[1]发票导入!W1041&amp;""</f>
      </c>
      <c r="Y1041">
        <f>[1]发票导入!Y1041&amp;""</f>
      </c>
      <c r="AA1041">
        <f>[1]发票导入!AA1041&amp;""</f>
      </c>
      <c r="AB1041">
        <f>[1]发票导入!AB1041</f>
        <v>0</v>
      </c>
      <c r="AC1041">
        <f>[1]发票导入!AC1041</f>
        <v>0</v>
      </c>
      <c r="AE1041" s="22">
        <f t="shared" si="0"/>
      </c>
      <c r="AI1041">
        <f>[1]发票导入!AI1041&amp;""</f>
      </c>
      <c r="AJ1041">
        <f>[1]发票导入!AJ1041&amp;""</f>
      </c>
      <c r="AK1041">
        <f>[1]发票导入!AK1041</f>
        <v>0</v>
      </c>
      <c r="AL1041">
        <f>[1]发票导入!AL1041</f>
        <v>0</v>
      </c>
      <c r="AM1041">
        <f>[1]发票导入!AM1041</f>
        <v>0</v>
      </c>
      <c r="AN1041" s="22">
        <f t="shared" si="1"/>
        <v>0</v>
      </c>
      <c r="AO1041" s="22">
        <f t="shared" si="2"/>
        <v>0</v>
      </c>
    </row>
    <row r="1042">
      <c r="C1042">
        <f>[1]发票导入!C1042&amp;""</f>
      </c>
      <c r="D1042">
        <f>[1]发票导入!D1042&amp;""</f>
      </c>
      <c r="O1042">
        <f>[1]发票导入!O1042&amp;""</f>
      </c>
      <c r="T1042">
        <f>[1]发票导入!T1042</f>
      </c>
      <c r="U1042">
        <f>[1]发票导入!U1042&amp;""</f>
      </c>
      <c r="V1042">
        <f>[1]发票导入!V1042&amp;""</f>
      </c>
      <c r="W1042">
        <f>[1]发票导入!W1042&amp;""</f>
      </c>
      <c r="Y1042">
        <f>[1]发票导入!Y1042&amp;""</f>
      </c>
      <c r="AA1042">
        <f>[1]发票导入!AA1042&amp;""</f>
      </c>
      <c r="AB1042">
        <f>[1]发票导入!AB1042</f>
        <v>0</v>
      </c>
      <c r="AC1042">
        <f>[1]发票导入!AC1042</f>
        <v>0</v>
      </c>
      <c r="AE1042" s="22">
        <f t="shared" si="0"/>
      </c>
      <c r="AI1042">
        <f>[1]发票导入!AI1042&amp;""</f>
      </c>
      <c r="AJ1042">
        <f>[1]发票导入!AJ1042&amp;""</f>
      </c>
      <c r="AK1042">
        <f>[1]发票导入!AK1042</f>
        <v>0</v>
      </c>
      <c r="AL1042">
        <f>[1]发票导入!AL1042</f>
        <v>0</v>
      </c>
      <c r="AM1042">
        <f>[1]发票导入!AM1042</f>
        <v>0</v>
      </c>
      <c r="AN1042" s="22">
        <f t="shared" si="1"/>
        <v>0</v>
      </c>
      <c r="AO1042" s="22">
        <f t="shared" si="2"/>
        <v>0</v>
      </c>
    </row>
    <row r="1043">
      <c r="C1043">
        <f>[1]发票导入!C1043&amp;""</f>
      </c>
      <c r="D1043">
        <f>[1]发票导入!D1043&amp;""</f>
      </c>
      <c r="O1043">
        <f>[1]发票导入!O1043&amp;""</f>
      </c>
      <c r="T1043">
        <f>[1]发票导入!T1043</f>
      </c>
      <c r="U1043">
        <f>[1]发票导入!U1043&amp;""</f>
      </c>
      <c r="V1043">
        <f>[1]发票导入!V1043&amp;""</f>
      </c>
      <c r="W1043">
        <f>[1]发票导入!W1043&amp;""</f>
      </c>
      <c r="Y1043">
        <f>[1]发票导入!Y1043&amp;""</f>
      </c>
      <c r="AA1043">
        <f>[1]发票导入!AA1043&amp;""</f>
      </c>
      <c r="AB1043">
        <f>[1]发票导入!AB1043</f>
        <v>0</v>
      </c>
      <c r="AC1043">
        <f>[1]发票导入!AC1043</f>
        <v>0</v>
      </c>
      <c r="AE1043" s="22">
        <f t="shared" si="0"/>
      </c>
      <c r="AI1043">
        <f>[1]发票导入!AI1043&amp;""</f>
      </c>
      <c r="AJ1043">
        <f>[1]发票导入!AJ1043&amp;""</f>
      </c>
      <c r="AK1043">
        <f>[1]发票导入!AK1043</f>
        <v>0</v>
      </c>
      <c r="AL1043">
        <f>[1]发票导入!AL1043</f>
        <v>0</v>
      </c>
      <c r="AM1043">
        <f>[1]发票导入!AM1043</f>
        <v>0</v>
      </c>
      <c r="AN1043" s="22">
        <f t="shared" si="1"/>
        <v>0</v>
      </c>
      <c r="AO1043" s="22">
        <f t="shared" si="2"/>
        <v>0</v>
      </c>
    </row>
    <row r="1044">
      <c r="C1044">
        <f>[1]发票导入!C1044&amp;""</f>
      </c>
      <c r="D1044">
        <f>[1]发票导入!D1044&amp;""</f>
      </c>
      <c r="O1044">
        <f>[1]发票导入!O1044&amp;""</f>
      </c>
      <c r="T1044">
        <f>[1]发票导入!T1044</f>
      </c>
      <c r="U1044">
        <f>[1]发票导入!U1044&amp;""</f>
      </c>
      <c r="V1044">
        <f>[1]发票导入!V1044&amp;""</f>
      </c>
      <c r="W1044">
        <f>[1]发票导入!W1044&amp;""</f>
      </c>
      <c r="Y1044">
        <f>[1]发票导入!Y1044&amp;""</f>
      </c>
      <c r="AA1044">
        <f>[1]发票导入!AA1044&amp;""</f>
      </c>
      <c r="AB1044">
        <f>[1]发票导入!AB1044</f>
        <v>0</v>
      </c>
      <c r="AC1044">
        <f>[1]发票导入!AC1044</f>
        <v>0</v>
      </c>
      <c r="AE1044" s="22">
        <f t="shared" si="0"/>
      </c>
      <c r="AI1044">
        <f>[1]发票导入!AI1044&amp;""</f>
      </c>
      <c r="AJ1044">
        <f>[1]发票导入!AJ1044&amp;""</f>
      </c>
      <c r="AK1044">
        <f>[1]发票导入!AK1044</f>
        <v>0</v>
      </c>
      <c r="AL1044">
        <f>[1]发票导入!AL1044</f>
        <v>0</v>
      </c>
      <c r="AM1044">
        <f>[1]发票导入!AM1044</f>
        <v>0</v>
      </c>
      <c r="AN1044" s="22">
        <f t="shared" si="1"/>
        <v>0</v>
      </c>
      <c r="AO1044" s="22">
        <f t="shared" si="2"/>
        <v>0</v>
      </c>
    </row>
    <row r="1045">
      <c r="C1045">
        <f>[1]发票导入!C1045&amp;""</f>
      </c>
      <c r="D1045">
        <f>[1]发票导入!D1045&amp;""</f>
      </c>
      <c r="O1045">
        <f>[1]发票导入!O1045&amp;""</f>
      </c>
      <c r="T1045">
        <f>[1]发票导入!T1045</f>
      </c>
      <c r="U1045">
        <f>[1]发票导入!U1045&amp;""</f>
      </c>
      <c r="V1045">
        <f>[1]发票导入!V1045&amp;""</f>
      </c>
      <c r="W1045">
        <f>[1]发票导入!W1045&amp;""</f>
      </c>
      <c r="Y1045">
        <f>[1]发票导入!Y1045&amp;""</f>
      </c>
      <c r="AA1045">
        <f>[1]发票导入!AA1045&amp;""</f>
      </c>
      <c r="AB1045">
        <f>[1]发票导入!AB1045</f>
        <v>0</v>
      </c>
      <c r="AC1045">
        <f>[1]发票导入!AC1045</f>
        <v>0</v>
      </c>
      <c r="AE1045" s="22">
        <f t="shared" si="0"/>
      </c>
      <c r="AI1045">
        <f>[1]发票导入!AI1045&amp;""</f>
      </c>
      <c r="AJ1045">
        <f>[1]发票导入!AJ1045&amp;""</f>
      </c>
      <c r="AK1045">
        <f>[1]发票导入!AK1045</f>
        <v>0</v>
      </c>
      <c r="AL1045">
        <f>[1]发票导入!AL1045</f>
        <v>0</v>
      </c>
      <c r="AM1045">
        <f>[1]发票导入!AM1045</f>
        <v>0</v>
      </c>
      <c r="AN1045" s="22">
        <f t="shared" si="1"/>
        <v>0</v>
      </c>
      <c r="AO1045" s="22">
        <f t="shared" si="2"/>
        <v>0</v>
      </c>
    </row>
    <row r="1046">
      <c r="C1046">
        <f>[1]发票导入!C1046&amp;""</f>
      </c>
      <c r="D1046">
        <f>[1]发票导入!D1046&amp;""</f>
      </c>
      <c r="O1046">
        <f>[1]发票导入!O1046&amp;""</f>
      </c>
      <c r="T1046">
        <f>[1]发票导入!T1046</f>
      </c>
      <c r="U1046">
        <f>[1]发票导入!U1046&amp;""</f>
      </c>
      <c r="V1046">
        <f>[1]发票导入!V1046&amp;""</f>
      </c>
      <c r="W1046">
        <f>[1]发票导入!W1046&amp;""</f>
      </c>
      <c r="Y1046">
        <f>[1]发票导入!Y1046&amp;""</f>
      </c>
      <c r="AA1046">
        <f>[1]发票导入!AA1046&amp;""</f>
      </c>
      <c r="AB1046">
        <f>[1]发票导入!AB1046</f>
        <v>0</v>
      </c>
      <c r="AC1046">
        <f>[1]发票导入!AC1046</f>
        <v>0</v>
      </c>
      <c r="AE1046" s="22">
        <f t="shared" si="0"/>
      </c>
      <c r="AI1046">
        <f>[1]发票导入!AI1046&amp;""</f>
      </c>
      <c r="AJ1046">
        <f>[1]发票导入!AJ1046&amp;""</f>
      </c>
      <c r="AK1046">
        <f>[1]发票导入!AK1046</f>
        <v>0</v>
      </c>
      <c r="AL1046">
        <f>[1]发票导入!AL1046</f>
        <v>0</v>
      </c>
      <c r="AM1046">
        <f>[1]发票导入!AM1046</f>
        <v>0</v>
      </c>
      <c r="AN1046" s="22">
        <f t="shared" si="1"/>
        <v>0</v>
      </c>
      <c r="AO1046" s="22">
        <f t="shared" si="2"/>
        <v>0</v>
      </c>
    </row>
    <row r="1047">
      <c r="C1047">
        <f>[1]发票导入!C1047&amp;""</f>
      </c>
      <c r="D1047">
        <f>[1]发票导入!D1047&amp;""</f>
      </c>
      <c r="O1047">
        <f>[1]发票导入!O1047&amp;""</f>
      </c>
      <c r="T1047">
        <f>[1]发票导入!T1047</f>
      </c>
      <c r="U1047">
        <f>[1]发票导入!U1047&amp;""</f>
      </c>
      <c r="V1047">
        <f>[1]发票导入!V1047&amp;""</f>
      </c>
      <c r="W1047">
        <f>[1]发票导入!W1047&amp;""</f>
      </c>
      <c r="Y1047">
        <f>[1]发票导入!Y1047&amp;""</f>
      </c>
      <c r="AA1047">
        <f>[1]发票导入!AA1047&amp;""</f>
      </c>
      <c r="AB1047">
        <f>[1]发票导入!AB1047</f>
        <v>0</v>
      </c>
      <c r="AC1047">
        <f>[1]发票导入!AC1047</f>
        <v>0</v>
      </c>
      <c r="AE1047" s="22">
        <f t="shared" si="0"/>
      </c>
      <c r="AI1047">
        <f>[1]发票导入!AI1047&amp;""</f>
      </c>
      <c r="AJ1047">
        <f>[1]发票导入!AJ1047&amp;""</f>
      </c>
      <c r="AK1047">
        <f>[1]发票导入!AK1047</f>
        <v>0</v>
      </c>
      <c r="AL1047">
        <f>[1]发票导入!AL1047</f>
        <v>0</v>
      </c>
      <c r="AM1047">
        <f>[1]发票导入!AM1047</f>
        <v>0</v>
      </c>
      <c r="AN1047" s="22">
        <f t="shared" si="1"/>
        <v>0</v>
      </c>
      <c r="AO1047" s="22">
        <f t="shared" si="2"/>
        <v>0</v>
      </c>
    </row>
    <row r="1048">
      <c r="C1048">
        <f>[1]发票导入!C1048&amp;""</f>
      </c>
      <c r="D1048">
        <f>[1]发票导入!D1048&amp;""</f>
      </c>
      <c r="O1048">
        <f>[1]发票导入!O1048&amp;""</f>
      </c>
      <c r="T1048">
        <f>[1]发票导入!T1048</f>
      </c>
      <c r="U1048">
        <f>[1]发票导入!U1048&amp;""</f>
      </c>
      <c r="V1048">
        <f>[1]发票导入!V1048&amp;""</f>
      </c>
      <c r="W1048">
        <f>[1]发票导入!W1048&amp;""</f>
      </c>
      <c r="Y1048">
        <f>[1]发票导入!Y1048&amp;""</f>
      </c>
      <c r="AA1048">
        <f>[1]发票导入!AA1048&amp;""</f>
      </c>
      <c r="AB1048">
        <f>[1]发票导入!AB1048</f>
        <v>0</v>
      </c>
      <c r="AC1048">
        <f>[1]发票导入!AC1048</f>
        <v>0</v>
      </c>
      <c r="AE1048" s="22">
        <f t="shared" si="0"/>
      </c>
      <c r="AI1048">
        <f>[1]发票导入!AI1048&amp;""</f>
      </c>
      <c r="AJ1048">
        <f>[1]发票导入!AJ1048&amp;""</f>
      </c>
      <c r="AK1048">
        <f>[1]发票导入!AK1048</f>
        <v>0</v>
      </c>
      <c r="AL1048">
        <f>[1]发票导入!AL1048</f>
        <v>0</v>
      </c>
      <c r="AM1048">
        <f>[1]发票导入!AM1048</f>
        <v>0</v>
      </c>
      <c r="AN1048" s="22">
        <f t="shared" si="1"/>
        <v>0</v>
      </c>
      <c r="AO1048" s="22">
        <f t="shared" si="2"/>
        <v>0</v>
      </c>
    </row>
    <row r="1049">
      <c r="C1049">
        <f>[1]发票导入!C1049&amp;""</f>
      </c>
      <c r="D1049">
        <f>[1]发票导入!D1049&amp;""</f>
      </c>
      <c r="O1049">
        <f>[1]发票导入!O1049&amp;""</f>
      </c>
      <c r="T1049">
        <f>[1]发票导入!T1049</f>
      </c>
      <c r="U1049">
        <f>[1]发票导入!U1049&amp;""</f>
      </c>
      <c r="V1049">
        <f>[1]发票导入!V1049&amp;""</f>
      </c>
      <c r="W1049">
        <f>[1]发票导入!W1049&amp;""</f>
      </c>
      <c r="Y1049">
        <f>[1]发票导入!Y1049&amp;""</f>
      </c>
      <c r="AA1049">
        <f>[1]发票导入!AA1049&amp;""</f>
      </c>
      <c r="AB1049">
        <f>[1]发票导入!AB1049</f>
        <v>0</v>
      </c>
      <c r="AC1049">
        <f>[1]发票导入!AC1049</f>
        <v>0</v>
      </c>
      <c r="AE1049" s="22">
        <f t="shared" si="0"/>
      </c>
      <c r="AI1049">
        <f>[1]发票导入!AI1049&amp;""</f>
      </c>
      <c r="AJ1049">
        <f>[1]发票导入!AJ1049&amp;""</f>
      </c>
      <c r="AK1049">
        <f>[1]发票导入!AK1049</f>
        <v>0</v>
      </c>
      <c r="AL1049">
        <f>[1]发票导入!AL1049</f>
        <v>0</v>
      </c>
      <c r="AM1049">
        <f>[1]发票导入!AM1049</f>
        <v>0</v>
      </c>
      <c r="AN1049" s="22">
        <f t="shared" si="1"/>
        <v>0</v>
      </c>
      <c r="AO1049" s="22">
        <f t="shared" si="2"/>
        <v>0</v>
      </c>
    </row>
    <row r="1050">
      <c r="C1050">
        <f>[1]发票导入!C1050&amp;""</f>
      </c>
      <c r="D1050">
        <f>[1]发票导入!D1050&amp;""</f>
      </c>
      <c r="O1050">
        <f>[1]发票导入!O1050&amp;""</f>
      </c>
      <c r="T1050">
        <f>[1]发票导入!T1050</f>
      </c>
      <c r="U1050">
        <f>[1]发票导入!U1050&amp;""</f>
      </c>
      <c r="V1050">
        <f>[1]发票导入!V1050&amp;""</f>
      </c>
      <c r="W1050">
        <f>[1]发票导入!W1050&amp;""</f>
      </c>
      <c r="Y1050">
        <f>[1]发票导入!Y1050&amp;""</f>
      </c>
      <c r="AA1050">
        <f>[1]发票导入!AA1050&amp;""</f>
      </c>
      <c r="AB1050">
        <f>[1]发票导入!AB1050</f>
        <v>0</v>
      </c>
      <c r="AC1050">
        <f>[1]发票导入!AC1050</f>
        <v>0</v>
      </c>
      <c r="AE1050" s="22">
        <f t="shared" si="0"/>
      </c>
      <c r="AI1050">
        <f>[1]发票导入!AI1050&amp;""</f>
      </c>
      <c r="AJ1050">
        <f>[1]发票导入!AJ1050&amp;""</f>
      </c>
      <c r="AK1050">
        <f>[1]发票导入!AK1050</f>
        <v>0</v>
      </c>
      <c r="AL1050">
        <f>[1]发票导入!AL1050</f>
        <v>0</v>
      </c>
      <c r="AM1050">
        <f>[1]发票导入!AM1050</f>
        <v>0</v>
      </c>
      <c r="AN1050" s="22">
        <f t="shared" si="1"/>
        <v>0</v>
      </c>
      <c r="AO1050" s="22">
        <f t="shared" si="2"/>
        <v>0</v>
      </c>
    </row>
    <row r="1051">
      <c r="C1051">
        <f>[1]发票导入!C1051&amp;""</f>
      </c>
      <c r="D1051">
        <f>[1]发票导入!D1051&amp;""</f>
      </c>
      <c r="O1051">
        <f>[1]发票导入!O1051&amp;""</f>
      </c>
      <c r="T1051">
        <f>[1]发票导入!T1051</f>
      </c>
      <c r="U1051">
        <f>[1]发票导入!U1051&amp;""</f>
      </c>
      <c r="V1051">
        <f>[1]发票导入!V1051&amp;""</f>
      </c>
      <c r="W1051">
        <f>[1]发票导入!W1051&amp;""</f>
      </c>
      <c r="Y1051">
        <f>[1]发票导入!Y1051&amp;""</f>
      </c>
      <c r="AA1051">
        <f>[1]发票导入!AA1051&amp;""</f>
      </c>
      <c r="AB1051">
        <f>[1]发票导入!AB1051</f>
        <v>0</v>
      </c>
      <c r="AC1051">
        <f>[1]发票导入!AC1051</f>
        <v>0</v>
      </c>
      <c r="AE1051" s="22">
        <f t="shared" si="0"/>
      </c>
      <c r="AI1051">
        <f>[1]发票导入!AI1051&amp;""</f>
      </c>
      <c r="AJ1051">
        <f>[1]发票导入!AJ1051&amp;""</f>
      </c>
      <c r="AK1051">
        <f>[1]发票导入!AK1051</f>
        <v>0</v>
      </c>
      <c r="AL1051">
        <f>[1]发票导入!AL1051</f>
        <v>0</v>
      </c>
      <c r="AM1051">
        <f>[1]发票导入!AM1051</f>
        <v>0</v>
      </c>
      <c r="AN1051" s="22">
        <f t="shared" si="1"/>
        <v>0</v>
      </c>
      <c r="AO1051" s="22">
        <f t="shared" si="2"/>
        <v>0</v>
      </c>
    </row>
    <row r="1052">
      <c r="C1052">
        <f>[1]发票导入!C1052&amp;""</f>
      </c>
      <c r="D1052">
        <f>[1]发票导入!D1052&amp;""</f>
      </c>
      <c r="O1052">
        <f>[1]发票导入!O1052&amp;""</f>
      </c>
      <c r="T1052">
        <f>[1]发票导入!T1052</f>
      </c>
      <c r="U1052">
        <f>[1]发票导入!U1052&amp;""</f>
      </c>
      <c r="V1052">
        <f>[1]发票导入!V1052&amp;""</f>
      </c>
      <c r="W1052">
        <f>[1]发票导入!W1052&amp;""</f>
      </c>
      <c r="Y1052">
        <f>[1]发票导入!Y1052&amp;""</f>
      </c>
      <c r="AA1052">
        <f>[1]发票导入!AA1052&amp;""</f>
      </c>
      <c r="AB1052">
        <f>[1]发票导入!AB1052</f>
        <v>0</v>
      </c>
      <c r="AC1052">
        <f>[1]发票导入!AC1052</f>
        <v>0</v>
      </c>
      <c r="AE1052" s="22">
        <f t="shared" si="0"/>
      </c>
      <c r="AI1052">
        <f>[1]发票导入!AI1052&amp;""</f>
      </c>
      <c r="AJ1052">
        <f>[1]发票导入!AJ1052&amp;""</f>
      </c>
      <c r="AK1052">
        <f>[1]发票导入!AK1052</f>
        <v>0</v>
      </c>
      <c r="AL1052">
        <f>[1]发票导入!AL1052</f>
        <v>0</v>
      </c>
      <c r="AM1052">
        <f>[1]发票导入!AM1052</f>
        <v>0</v>
      </c>
      <c r="AN1052" s="22">
        <f t="shared" si="1"/>
        <v>0</v>
      </c>
      <c r="AO1052" s="22">
        <f t="shared" si="2"/>
        <v>0</v>
      </c>
    </row>
    <row r="1053">
      <c r="C1053">
        <f>[1]发票导入!C1053&amp;""</f>
      </c>
      <c r="D1053">
        <f>[1]发票导入!D1053&amp;""</f>
      </c>
      <c r="O1053">
        <f>[1]发票导入!O1053&amp;""</f>
      </c>
      <c r="T1053">
        <f>[1]发票导入!T1053</f>
      </c>
      <c r="U1053">
        <f>[1]发票导入!U1053&amp;""</f>
      </c>
      <c r="V1053">
        <f>[1]发票导入!V1053&amp;""</f>
      </c>
      <c r="W1053">
        <f>[1]发票导入!W1053&amp;""</f>
      </c>
      <c r="Y1053">
        <f>[1]发票导入!Y1053&amp;""</f>
      </c>
      <c r="AA1053">
        <f>[1]发票导入!AA1053&amp;""</f>
      </c>
      <c r="AB1053">
        <f>[1]发票导入!AB1053</f>
        <v>0</v>
      </c>
      <c r="AC1053">
        <f>[1]发票导入!AC1053</f>
        <v>0</v>
      </c>
      <c r="AE1053" s="22">
        <f t="shared" si="0"/>
      </c>
      <c r="AI1053">
        <f>[1]发票导入!AI1053&amp;""</f>
      </c>
      <c r="AJ1053">
        <f>[1]发票导入!AJ1053&amp;""</f>
      </c>
      <c r="AK1053">
        <f>[1]发票导入!AK1053</f>
        <v>0</v>
      </c>
      <c r="AL1053">
        <f>[1]发票导入!AL1053</f>
        <v>0</v>
      </c>
      <c r="AM1053">
        <f>[1]发票导入!AM1053</f>
        <v>0</v>
      </c>
      <c r="AN1053" s="22">
        <f t="shared" si="1"/>
        <v>0</v>
      </c>
      <c r="AO1053" s="22">
        <f t="shared" si="2"/>
        <v>0</v>
      </c>
    </row>
    <row r="1054">
      <c r="C1054">
        <f>[1]发票导入!C1054&amp;""</f>
      </c>
      <c r="D1054">
        <f>[1]发票导入!D1054&amp;""</f>
      </c>
      <c r="O1054">
        <f>[1]发票导入!O1054&amp;""</f>
      </c>
      <c r="T1054">
        <f>[1]发票导入!T1054</f>
      </c>
      <c r="U1054">
        <f>[1]发票导入!U1054&amp;""</f>
      </c>
      <c r="V1054">
        <f>[1]发票导入!V1054&amp;""</f>
      </c>
      <c r="W1054">
        <f>[1]发票导入!W1054&amp;""</f>
      </c>
      <c r="Y1054">
        <f>[1]发票导入!Y1054&amp;""</f>
      </c>
      <c r="AA1054">
        <f>[1]发票导入!AA1054&amp;""</f>
      </c>
      <c r="AB1054">
        <f>[1]发票导入!AB1054</f>
        <v>0</v>
      </c>
      <c r="AC1054">
        <f>[1]发票导入!AC1054</f>
        <v>0</v>
      </c>
      <c r="AE1054" s="22">
        <f t="shared" si="0"/>
      </c>
      <c r="AI1054">
        <f>[1]发票导入!AI1054&amp;""</f>
      </c>
      <c r="AJ1054">
        <f>[1]发票导入!AJ1054&amp;""</f>
      </c>
      <c r="AK1054">
        <f>[1]发票导入!AK1054</f>
        <v>0</v>
      </c>
      <c r="AL1054">
        <f>[1]发票导入!AL1054</f>
        <v>0</v>
      </c>
      <c r="AM1054">
        <f>[1]发票导入!AM1054</f>
        <v>0</v>
      </c>
      <c r="AN1054" s="22">
        <f t="shared" si="1"/>
        <v>0</v>
      </c>
      <c r="AO1054" s="22">
        <f t="shared" si="2"/>
        <v>0</v>
      </c>
    </row>
    <row r="1055">
      <c r="C1055">
        <f>[1]发票导入!C1055&amp;""</f>
      </c>
      <c r="D1055">
        <f>[1]发票导入!D1055&amp;""</f>
      </c>
      <c r="O1055">
        <f>[1]发票导入!O1055&amp;""</f>
      </c>
      <c r="T1055">
        <f>[1]发票导入!T1055</f>
      </c>
      <c r="U1055">
        <f>[1]发票导入!U1055&amp;""</f>
      </c>
      <c r="V1055">
        <f>[1]发票导入!V1055&amp;""</f>
      </c>
      <c r="W1055">
        <f>[1]发票导入!W1055&amp;""</f>
      </c>
      <c r="Y1055">
        <f>[1]发票导入!Y1055&amp;""</f>
      </c>
      <c r="AA1055">
        <f>[1]发票导入!AA1055&amp;""</f>
      </c>
      <c r="AB1055">
        <f>[1]发票导入!AB1055</f>
        <v>0</v>
      </c>
      <c r="AC1055">
        <f>[1]发票导入!AC1055</f>
        <v>0</v>
      </c>
      <c r="AE1055" s="22">
        <f t="shared" si="0"/>
      </c>
      <c r="AI1055">
        <f>[1]发票导入!AI1055&amp;""</f>
      </c>
      <c r="AJ1055">
        <f>[1]发票导入!AJ1055&amp;""</f>
      </c>
      <c r="AK1055">
        <f>[1]发票导入!AK1055</f>
        <v>0</v>
      </c>
      <c r="AL1055">
        <f>[1]发票导入!AL1055</f>
        <v>0</v>
      </c>
      <c r="AM1055">
        <f>[1]发票导入!AM1055</f>
        <v>0</v>
      </c>
      <c r="AN1055" s="22">
        <f t="shared" si="1"/>
        <v>0</v>
      </c>
      <c r="AO1055" s="22">
        <f t="shared" si="2"/>
        <v>0</v>
      </c>
    </row>
    <row r="1056">
      <c r="C1056">
        <f>[1]发票导入!C1056&amp;""</f>
      </c>
      <c r="D1056">
        <f>[1]发票导入!D1056&amp;""</f>
      </c>
      <c r="O1056">
        <f>[1]发票导入!O1056&amp;""</f>
      </c>
      <c r="T1056">
        <f>[1]发票导入!T1056</f>
      </c>
      <c r="U1056">
        <f>[1]发票导入!U1056&amp;""</f>
      </c>
      <c r="V1056">
        <f>[1]发票导入!V1056&amp;""</f>
      </c>
      <c r="W1056">
        <f>[1]发票导入!W1056&amp;""</f>
      </c>
      <c r="Y1056">
        <f>[1]发票导入!Y1056&amp;""</f>
      </c>
      <c r="AA1056">
        <f>[1]发票导入!AA1056&amp;""</f>
      </c>
      <c r="AB1056">
        <f>[1]发票导入!AB1056</f>
        <v>0</v>
      </c>
      <c r="AC1056">
        <f>[1]发票导入!AC1056</f>
        <v>0</v>
      </c>
      <c r="AE1056" s="22">
        <f t="shared" si="0"/>
      </c>
      <c r="AI1056">
        <f>[1]发票导入!AI1056&amp;""</f>
      </c>
      <c r="AJ1056">
        <f>[1]发票导入!AJ1056&amp;""</f>
      </c>
      <c r="AK1056">
        <f>[1]发票导入!AK1056</f>
        <v>0</v>
      </c>
      <c r="AL1056">
        <f>[1]发票导入!AL1056</f>
        <v>0</v>
      </c>
      <c r="AM1056">
        <f>[1]发票导入!AM1056</f>
        <v>0</v>
      </c>
      <c r="AN1056" s="22">
        <f t="shared" si="1"/>
        <v>0</v>
      </c>
      <c r="AO1056" s="22">
        <f t="shared" si="2"/>
        <v>0</v>
      </c>
    </row>
    <row r="1057">
      <c r="C1057">
        <f>[1]发票导入!C1057&amp;""</f>
      </c>
      <c r="D1057">
        <f>[1]发票导入!D1057&amp;""</f>
      </c>
      <c r="O1057">
        <f>[1]发票导入!O1057&amp;""</f>
      </c>
      <c r="T1057">
        <f>[1]发票导入!T1057</f>
      </c>
      <c r="U1057">
        <f>[1]发票导入!U1057&amp;""</f>
      </c>
      <c r="V1057">
        <f>[1]发票导入!V1057&amp;""</f>
      </c>
      <c r="W1057">
        <f>[1]发票导入!W1057&amp;""</f>
      </c>
      <c r="Y1057">
        <f>[1]发票导入!Y1057&amp;""</f>
      </c>
      <c r="AA1057">
        <f>[1]发票导入!AA1057&amp;""</f>
      </c>
      <c r="AB1057">
        <f>[1]发票导入!AB1057</f>
        <v>0</v>
      </c>
      <c r="AC1057">
        <f>[1]发票导入!AC1057</f>
        <v>0</v>
      </c>
      <c r="AE1057" s="22">
        <f t="shared" si="0"/>
      </c>
      <c r="AI1057">
        <f>[1]发票导入!AI1057&amp;""</f>
      </c>
      <c r="AJ1057">
        <f>[1]发票导入!AJ1057&amp;""</f>
      </c>
      <c r="AK1057">
        <f>[1]发票导入!AK1057</f>
        <v>0</v>
      </c>
      <c r="AL1057">
        <f>[1]发票导入!AL1057</f>
        <v>0</v>
      </c>
      <c r="AM1057">
        <f>[1]发票导入!AM1057</f>
        <v>0</v>
      </c>
      <c r="AN1057" s="22">
        <f t="shared" si="1"/>
        <v>0</v>
      </c>
      <c r="AO1057" s="22">
        <f t="shared" si="2"/>
        <v>0</v>
      </c>
    </row>
    <row r="1058">
      <c r="C1058">
        <f>[1]发票导入!C1058&amp;""</f>
      </c>
      <c r="D1058">
        <f>[1]发票导入!D1058&amp;""</f>
      </c>
      <c r="O1058">
        <f>[1]发票导入!O1058&amp;""</f>
      </c>
      <c r="T1058">
        <f>[1]发票导入!T1058</f>
      </c>
      <c r="U1058">
        <f>[1]发票导入!U1058&amp;""</f>
      </c>
      <c r="V1058">
        <f>[1]发票导入!V1058&amp;""</f>
      </c>
      <c r="W1058">
        <f>[1]发票导入!W1058&amp;""</f>
      </c>
      <c r="Y1058">
        <f>[1]发票导入!Y1058&amp;""</f>
      </c>
      <c r="AA1058">
        <f>[1]发票导入!AA1058&amp;""</f>
      </c>
      <c r="AB1058">
        <f>[1]发票导入!AB1058</f>
        <v>0</v>
      </c>
      <c r="AC1058">
        <f>[1]发票导入!AC1058</f>
        <v>0</v>
      </c>
      <c r="AE1058" s="22">
        <f t="shared" si="0"/>
      </c>
      <c r="AI1058">
        <f>[1]发票导入!AI1058&amp;""</f>
      </c>
      <c r="AJ1058">
        <f>[1]发票导入!AJ1058&amp;""</f>
      </c>
      <c r="AK1058">
        <f>[1]发票导入!AK1058</f>
        <v>0</v>
      </c>
      <c r="AL1058">
        <f>[1]发票导入!AL1058</f>
        <v>0</v>
      </c>
      <c r="AM1058">
        <f>[1]发票导入!AM1058</f>
        <v>0</v>
      </c>
      <c r="AN1058" s="22">
        <f t="shared" si="1"/>
        <v>0</v>
      </c>
      <c r="AO1058" s="22">
        <f t="shared" si="2"/>
        <v>0</v>
      </c>
    </row>
    <row r="1059">
      <c r="C1059">
        <f>[1]发票导入!C1059&amp;""</f>
      </c>
      <c r="D1059">
        <f>[1]发票导入!D1059&amp;""</f>
      </c>
      <c r="O1059">
        <f>[1]发票导入!O1059&amp;""</f>
      </c>
      <c r="T1059">
        <f>[1]发票导入!T1059</f>
      </c>
      <c r="U1059">
        <f>[1]发票导入!U1059&amp;""</f>
      </c>
      <c r="V1059">
        <f>[1]发票导入!V1059&amp;""</f>
      </c>
      <c r="W1059">
        <f>[1]发票导入!W1059&amp;""</f>
      </c>
      <c r="Y1059">
        <f>[1]发票导入!Y1059&amp;""</f>
      </c>
      <c r="AA1059">
        <f>[1]发票导入!AA1059&amp;""</f>
      </c>
      <c r="AB1059">
        <f>[1]发票导入!AB1059</f>
        <v>0</v>
      </c>
      <c r="AC1059">
        <f>[1]发票导入!AC1059</f>
        <v>0</v>
      </c>
      <c r="AE1059" s="22">
        <f t="shared" si="0"/>
      </c>
      <c r="AI1059">
        <f>[1]发票导入!AI1059&amp;""</f>
      </c>
      <c r="AJ1059">
        <f>[1]发票导入!AJ1059&amp;""</f>
      </c>
      <c r="AK1059">
        <f>[1]发票导入!AK1059</f>
        <v>0</v>
      </c>
      <c r="AL1059">
        <f>[1]发票导入!AL1059</f>
        <v>0</v>
      </c>
      <c r="AM1059">
        <f>[1]发票导入!AM1059</f>
        <v>0</v>
      </c>
      <c r="AN1059" s="22">
        <f t="shared" si="1"/>
        <v>0</v>
      </c>
      <c r="AO1059" s="22">
        <f t="shared" si="2"/>
        <v>0</v>
      </c>
    </row>
    <row r="1060">
      <c r="C1060">
        <f>[1]发票导入!C1060&amp;""</f>
      </c>
      <c r="D1060">
        <f>[1]发票导入!D1060&amp;""</f>
      </c>
      <c r="O1060">
        <f>[1]发票导入!O1060&amp;""</f>
      </c>
      <c r="T1060">
        <f>[1]发票导入!T1060</f>
      </c>
      <c r="U1060">
        <f>[1]发票导入!U1060&amp;""</f>
      </c>
      <c r="V1060">
        <f>[1]发票导入!V1060&amp;""</f>
      </c>
      <c r="W1060">
        <f>[1]发票导入!W1060&amp;""</f>
      </c>
      <c r="Y1060">
        <f>[1]发票导入!Y1060&amp;""</f>
      </c>
      <c r="AA1060">
        <f>[1]发票导入!AA1060&amp;""</f>
      </c>
      <c r="AB1060">
        <f>[1]发票导入!AB1060</f>
        <v>0</v>
      </c>
      <c r="AC1060">
        <f>[1]发票导入!AC1060</f>
        <v>0</v>
      </c>
      <c r="AE1060" s="22">
        <f t="shared" si="0"/>
      </c>
      <c r="AI1060">
        <f>[1]发票导入!AI1060&amp;""</f>
      </c>
      <c r="AJ1060">
        <f>[1]发票导入!AJ1060&amp;""</f>
      </c>
      <c r="AK1060">
        <f>[1]发票导入!AK1060</f>
        <v>0</v>
      </c>
      <c r="AL1060">
        <f>[1]发票导入!AL1060</f>
        <v>0</v>
      </c>
      <c r="AM1060">
        <f>[1]发票导入!AM1060</f>
        <v>0</v>
      </c>
      <c r="AN1060" s="22">
        <f t="shared" si="1"/>
        <v>0</v>
      </c>
      <c r="AO1060" s="22">
        <f t="shared" si="2"/>
        <v>0</v>
      </c>
    </row>
    <row r="1061">
      <c r="C1061">
        <f>[1]发票导入!C1061&amp;""</f>
      </c>
      <c r="D1061">
        <f>[1]发票导入!D1061&amp;""</f>
      </c>
      <c r="O1061">
        <f>[1]发票导入!O1061&amp;""</f>
      </c>
      <c r="T1061">
        <f>[1]发票导入!T1061</f>
      </c>
      <c r="U1061">
        <f>[1]发票导入!U1061&amp;""</f>
      </c>
      <c r="V1061">
        <f>[1]发票导入!V1061&amp;""</f>
      </c>
      <c r="W1061">
        <f>[1]发票导入!W1061&amp;""</f>
      </c>
      <c r="Y1061">
        <f>[1]发票导入!Y1061&amp;""</f>
      </c>
      <c r="AA1061">
        <f>[1]发票导入!AA1061&amp;""</f>
      </c>
      <c r="AB1061">
        <f>[1]发票导入!AB1061</f>
        <v>0</v>
      </c>
      <c r="AC1061">
        <f>[1]发票导入!AC1061</f>
        <v>0</v>
      </c>
      <c r="AE1061" s="22">
        <f t="shared" si="0"/>
      </c>
      <c r="AI1061">
        <f>[1]发票导入!AI1061&amp;""</f>
      </c>
      <c r="AJ1061">
        <f>[1]发票导入!AJ1061&amp;""</f>
      </c>
      <c r="AK1061">
        <f>[1]发票导入!AK1061</f>
        <v>0</v>
      </c>
      <c r="AL1061">
        <f>[1]发票导入!AL1061</f>
        <v>0</v>
      </c>
      <c r="AM1061">
        <f>[1]发票导入!AM1061</f>
        <v>0</v>
      </c>
      <c r="AN1061" s="22">
        <f t="shared" si="1"/>
        <v>0</v>
      </c>
      <c r="AO1061" s="22">
        <f t="shared" si="2"/>
        <v>0</v>
      </c>
    </row>
    <row r="1062">
      <c r="C1062">
        <f>[1]发票导入!C1062&amp;""</f>
      </c>
      <c r="D1062">
        <f>[1]发票导入!D1062&amp;""</f>
      </c>
      <c r="O1062">
        <f>[1]发票导入!O1062&amp;""</f>
      </c>
      <c r="T1062">
        <f>[1]发票导入!T1062</f>
      </c>
      <c r="U1062">
        <f>[1]发票导入!U1062&amp;""</f>
      </c>
      <c r="V1062">
        <f>[1]发票导入!V1062&amp;""</f>
      </c>
      <c r="W1062">
        <f>[1]发票导入!W1062&amp;""</f>
      </c>
      <c r="Y1062">
        <f>[1]发票导入!Y1062&amp;""</f>
      </c>
      <c r="AA1062">
        <f>[1]发票导入!AA1062&amp;""</f>
      </c>
      <c r="AB1062">
        <f>[1]发票导入!AB1062</f>
        <v>0</v>
      </c>
      <c r="AC1062">
        <f>[1]发票导入!AC1062</f>
        <v>0</v>
      </c>
      <c r="AE1062" s="22">
        <f t="shared" si="0"/>
      </c>
      <c r="AI1062">
        <f>[1]发票导入!AI1062&amp;""</f>
      </c>
      <c r="AJ1062">
        <f>[1]发票导入!AJ1062&amp;""</f>
      </c>
      <c r="AK1062">
        <f>[1]发票导入!AK1062</f>
        <v>0</v>
      </c>
      <c r="AL1062">
        <f>[1]发票导入!AL1062</f>
        <v>0</v>
      </c>
      <c r="AM1062">
        <f>[1]发票导入!AM1062</f>
        <v>0</v>
      </c>
      <c r="AN1062" s="22">
        <f t="shared" si="1"/>
        <v>0</v>
      </c>
      <c r="AO1062" s="22">
        <f t="shared" si="2"/>
        <v>0</v>
      </c>
    </row>
    <row r="1063">
      <c r="C1063">
        <f>[1]发票导入!C1063&amp;""</f>
      </c>
      <c r="D1063">
        <f>[1]发票导入!D1063&amp;""</f>
      </c>
      <c r="O1063">
        <f>[1]发票导入!O1063&amp;""</f>
      </c>
      <c r="T1063">
        <f>[1]发票导入!T1063</f>
      </c>
      <c r="U1063">
        <f>[1]发票导入!U1063&amp;""</f>
      </c>
      <c r="V1063">
        <f>[1]发票导入!V1063&amp;""</f>
      </c>
      <c r="W1063">
        <f>[1]发票导入!W1063&amp;""</f>
      </c>
      <c r="Y1063">
        <f>[1]发票导入!Y1063&amp;""</f>
      </c>
      <c r="AA1063">
        <f>[1]发票导入!AA1063&amp;""</f>
      </c>
      <c r="AB1063">
        <f>[1]发票导入!AB1063</f>
        <v>0</v>
      </c>
      <c r="AC1063">
        <f>[1]发票导入!AC1063</f>
        <v>0</v>
      </c>
      <c r="AE1063" s="22">
        <f t="shared" si="0"/>
      </c>
      <c r="AI1063">
        <f>[1]发票导入!AI1063&amp;""</f>
      </c>
      <c r="AJ1063">
        <f>[1]发票导入!AJ1063&amp;""</f>
      </c>
      <c r="AK1063">
        <f>[1]发票导入!AK1063</f>
        <v>0</v>
      </c>
      <c r="AL1063">
        <f>[1]发票导入!AL1063</f>
        <v>0</v>
      </c>
      <c r="AM1063">
        <f>[1]发票导入!AM1063</f>
        <v>0</v>
      </c>
      <c r="AN1063" s="22">
        <f t="shared" si="1"/>
        <v>0</v>
      </c>
      <c r="AO1063" s="22">
        <f t="shared" si="2"/>
        <v>0</v>
      </c>
    </row>
    <row r="1064">
      <c r="C1064">
        <f>[1]发票导入!C1064&amp;""</f>
      </c>
      <c r="D1064">
        <f>[1]发票导入!D1064&amp;""</f>
      </c>
      <c r="O1064">
        <f>[1]发票导入!O1064&amp;""</f>
      </c>
      <c r="T1064">
        <f>[1]发票导入!T1064</f>
      </c>
      <c r="U1064">
        <f>[1]发票导入!U1064&amp;""</f>
      </c>
      <c r="V1064">
        <f>[1]发票导入!V1064&amp;""</f>
      </c>
      <c r="W1064">
        <f>[1]发票导入!W1064&amp;""</f>
      </c>
      <c r="Y1064">
        <f>[1]发票导入!Y1064&amp;""</f>
      </c>
      <c r="AA1064">
        <f>[1]发票导入!AA1064&amp;""</f>
      </c>
      <c r="AB1064">
        <f>[1]发票导入!AB1064</f>
        <v>0</v>
      </c>
      <c r="AC1064">
        <f>[1]发票导入!AC1064</f>
        <v>0</v>
      </c>
      <c r="AE1064" s="22">
        <f t="shared" si="0"/>
      </c>
      <c r="AI1064">
        <f>[1]发票导入!AI1064&amp;""</f>
      </c>
      <c r="AJ1064">
        <f>[1]发票导入!AJ1064&amp;""</f>
      </c>
      <c r="AK1064">
        <f>[1]发票导入!AK1064</f>
        <v>0</v>
      </c>
      <c r="AL1064">
        <f>[1]发票导入!AL1064</f>
        <v>0</v>
      </c>
      <c r="AM1064">
        <f>[1]发票导入!AM1064</f>
        <v>0</v>
      </c>
      <c r="AN1064" s="22">
        <f t="shared" si="1"/>
        <v>0</v>
      </c>
      <c r="AO1064" s="22">
        <f t="shared" si="2"/>
        <v>0</v>
      </c>
    </row>
    <row r="1065">
      <c r="C1065">
        <f>[1]发票导入!C1065&amp;""</f>
      </c>
      <c r="D1065">
        <f>[1]发票导入!D1065&amp;""</f>
      </c>
      <c r="O1065">
        <f>[1]发票导入!O1065&amp;""</f>
      </c>
      <c r="T1065">
        <f>[1]发票导入!T1065</f>
      </c>
      <c r="U1065">
        <f>[1]发票导入!U1065&amp;""</f>
      </c>
      <c r="V1065">
        <f>[1]发票导入!V1065&amp;""</f>
      </c>
      <c r="W1065">
        <f>[1]发票导入!W1065&amp;""</f>
      </c>
      <c r="Y1065">
        <f>[1]发票导入!Y1065&amp;""</f>
      </c>
      <c r="AA1065">
        <f>[1]发票导入!AA1065&amp;""</f>
      </c>
      <c r="AB1065">
        <f>[1]发票导入!AB1065</f>
        <v>0</v>
      </c>
      <c r="AC1065">
        <f>[1]发票导入!AC1065</f>
        <v>0</v>
      </c>
      <c r="AE1065" s="22">
        <f t="shared" si="0"/>
      </c>
      <c r="AI1065">
        <f>[1]发票导入!AI1065&amp;""</f>
      </c>
      <c r="AJ1065">
        <f>[1]发票导入!AJ1065&amp;""</f>
      </c>
      <c r="AK1065">
        <f>[1]发票导入!AK1065</f>
        <v>0</v>
      </c>
      <c r="AL1065">
        <f>[1]发票导入!AL1065</f>
        <v>0</v>
      </c>
      <c r="AM1065">
        <f>[1]发票导入!AM1065</f>
        <v>0</v>
      </c>
      <c r="AN1065" s="22">
        <f t="shared" si="1"/>
        <v>0</v>
      </c>
      <c r="AO1065" s="22">
        <f t="shared" si="2"/>
        <v>0</v>
      </c>
    </row>
    <row r="1066">
      <c r="C1066">
        <f>[1]发票导入!C1066&amp;""</f>
      </c>
      <c r="D1066">
        <f>[1]发票导入!D1066&amp;""</f>
      </c>
      <c r="O1066">
        <f>[1]发票导入!O1066&amp;""</f>
      </c>
      <c r="T1066">
        <f>[1]发票导入!T1066</f>
      </c>
      <c r="U1066">
        <f>[1]发票导入!U1066&amp;""</f>
      </c>
      <c r="V1066">
        <f>[1]发票导入!V1066&amp;""</f>
      </c>
      <c r="W1066">
        <f>[1]发票导入!W1066&amp;""</f>
      </c>
      <c r="Y1066">
        <f>[1]发票导入!Y1066&amp;""</f>
      </c>
      <c r="AA1066">
        <f>[1]发票导入!AA1066&amp;""</f>
      </c>
      <c r="AB1066">
        <f>[1]发票导入!AB1066</f>
        <v>0</v>
      </c>
      <c r="AC1066">
        <f>[1]发票导入!AC1066</f>
        <v>0</v>
      </c>
      <c r="AE1066" s="22">
        <f t="shared" si="0"/>
      </c>
      <c r="AI1066">
        <f>[1]发票导入!AI1066&amp;""</f>
      </c>
      <c r="AJ1066">
        <f>[1]发票导入!AJ1066&amp;""</f>
      </c>
      <c r="AK1066">
        <f>[1]发票导入!AK1066</f>
        <v>0</v>
      </c>
      <c r="AL1066">
        <f>[1]发票导入!AL1066</f>
        <v>0</v>
      </c>
      <c r="AM1066">
        <f>[1]发票导入!AM1066</f>
        <v>0</v>
      </c>
      <c r="AN1066" s="22">
        <f t="shared" si="1"/>
        <v>0</v>
      </c>
      <c r="AO1066" s="22">
        <f t="shared" si="2"/>
        <v>0</v>
      </c>
    </row>
    <row r="1067">
      <c r="C1067">
        <f>[1]发票导入!C1067&amp;""</f>
      </c>
      <c r="D1067">
        <f>[1]发票导入!D1067&amp;""</f>
      </c>
      <c r="O1067">
        <f>[1]发票导入!O1067&amp;""</f>
      </c>
      <c r="T1067">
        <f>[1]发票导入!T1067</f>
      </c>
      <c r="U1067">
        <f>[1]发票导入!U1067&amp;""</f>
      </c>
      <c r="V1067">
        <f>[1]发票导入!V1067&amp;""</f>
      </c>
      <c r="W1067">
        <f>[1]发票导入!W1067&amp;""</f>
      </c>
      <c r="Y1067">
        <f>[1]发票导入!Y1067&amp;""</f>
      </c>
      <c r="AA1067">
        <f>[1]发票导入!AA1067&amp;""</f>
      </c>
      <c r="AB1067">
        <f>[1]发票导入!AB1067</f>
        <v>0</v>
      </c>
      <c r="AC1067">
        <f>[1]发票导入!AC1067</f>
        <v>0</v>
      </c>
      <c r="AE1067" s="22">
        <f t="shared" si="0"/>
      </c>
      <c r="AI1067">
        <f>[1]发票导入!AI1067&amp;""</f>
      </c>
      <c r="AJ1067">
        <f>[1]发票导入!AJ1067&amp;""</f>
      </c>
      <c r="AK1067">
        <f>[1]发票导入!AK1067</f>
        <v>0</v>
      </c>
      <c r="AL1067">
        <f>[1]发票导入!AL1067</f>
        <v>0</v>
      </c>
      <c r="AM1067">
        <f>[1]发票导入!AM1067</f>
        <v>0</v>
      </c>
      <c r="AN1067" s="22">
        <f t="shared" si="1"/>
        <v>0</v>
      </c>
      <c r="AO1067" s="22">
        <f t="shared" si="2"/>
        <v>0</v>
      </c>
    </row>
    <row r="1068">
      <c r="C1068">
        <f>[1]发票导入!C1068&amp;""</f>
      </c>
      <c r="D1068">
        <f>[1]发票导入!D1068&amp;""</f>
      </c>
      <c r="O1068">
        <f>[1]发票导入!O1068&amp;""</f>
      </c>
      <c r="T1068">
        <f>[1]发票导入!T1068</f>
      </c>
      <c r="U1068">
        <f>[1]发票导入!U1068&amp;""</f>
      </c>
      <c r="V1068">
        <f>[1]发票导入!V1068&amp;""</f>
      </c>
      <c r="W1068">
        <f>[1]发票导入!W1068&amp;""</f>
      </c>
      <c r="Y1068">
        <f>[1]发票导入!Y1068&amp;""</f>
      </c>
      <c r="AA1068">
        <f>[1]发票导入!AA1068&amp;""</f>
      </c>
      <c r="AB1068">
        <f>[1]发票导入!AB1068</f>
        <v>0</v>
      </c>
      <c r="AC1068">
        <f>[1]发票导入!AC1068</f>
        <v>0</v>
      </c>
      <c r="AE1068" s="22">
        <f t="shared" si="0"/>
      </c>
      <c r="AI1068">
        <f>[1]发票导入!AI1068&amp;""</f>
      </c>
      <c r="AJ1068">
        <f>[1]发票导入!AJ1068&amp;""</f>
      </c>
      <c r="AK1068">
        <f>[1]发票导入!AK1068</f>
        <v>0</v>
      </c>
      <c r="AL1068">
        <f>[1]发票导入!AL1068</f>
        <v>0</v>
      </c>
      <c r="AM1068">
        <f>[1]发票导入!AM1068</f>
        <v>0</v>
      </c>
      <c r="AN1068" s="22">
        <f t="shared" si="1"/>
        <v>0</v>
      </c>
      <c r="AO1068" s="22">
        <f t="shared" si="2"/>
        <v>0</v>
      </c>
    </row>
    <row r="1069">
      <c r="C1069">
        <f>[1]发票导入!C1069&amp;""</f>
      </c>
      <c r="D1069">
        <f>[1]发票导入!D1069&amp;""</f>
      </c>
      <c r="O1069">
        <f>[1]发票导入!O1069&amp;""</f>
      </c>
      <c r="T1069">
        <f>[1]发票导入!T1069</f>
      </c>
      <c r="U1069">
        <f>[1]发票导入!U1069&amp;""</f>
      </c>
      <c r="V1069">
        <f>[1]发票导入!V1069&amp;""</f>
      </c>
      <c r="W1069">
        <f>[1]发票导入!W1069&amp;""</f>
      </c>
      <c r="Y1069">
        <f>[1]发票导入!Y1069&amp;""</f>
      </c>
      <c r="AA1069">
        <f>[1]发票导入!AA1069&amp;""</f>
      </c>
      <c r="AB1069">
        <f>[1]发票导入!AB1069</f>
        <v>0</v>
      </c>
      <c r="AC1069">
        <f>[1]发票导入!AC1069</f>
        <v>0</v>
      </c>
      <c r="AE1069" s="22">
        <f t="shared" si="0"/>
      </c>
      <c r="AI1069">
        <f>[1]发票导入!AI1069&amp;""</f>
      </c>
      <c r="AJ1069">
        <f>[1]发票导入!AJ1069&amp;""</f>
      </c>
      <c r="AK1069">
        <f>[1]发票导入!AK1069</f>
        <v>0</v>
      </c>
      <c r="AL1069">
        <f>[1]发票导入!AL1069</f>
        <v>0</v>
      </c>
      <c r="AM1069">
        <f>[1]发票导入!AM1069</f>
        <v>0</v>
      </c>
      <c r="AN1069" s="22">
        <f t="shared" si="1"/>
        <v>0</v>
      </c>
      <c r="AO1069" s="22">
        <f t="shared" si="2"/>
        <v>0</v>
      </c>
    </row>
    <row r="1070">
      <c r="C1070">
        <f>[1]发票导入!C1070&amp;""</f>
      </c>
      <c r="D1070">
        <f>[1]发票导入!D1070&amp;""</f>
      </c>
      <c r="O1070">
        <f>[1]发票导入!O1070&amp;""</f>
      </c>
      <c r="T1070">
        <f>[1]发票导入!T1070</f>
      </c>
      <c r="U1070">
        <f>[1]发票导入!U1070&amp;""</f>
      </c>
      <c r="V1070">
        <f>[1]发票导入!V1070&amp;""</f>
      </c>
      <c r="W1070">
        <f>[1]发票导入!W1070&amp;""</f>
      </c>
      <c r="Y1070">
        <f>[1]发票导入!Y1070&amp;""</f>
      </c>
      <c r="AA1070">
        <f>[1]发票导入!AA1070&amp;""</f>
      </c>
      <c r="AB1070">
        <f>[1]发票导入!AB1070</f>
        <v>0</v>
      </c>
      <c r="AC1070">
        <f>[1]发票导入!AC1070</f>
        <v>0</v>
      </c>
      <c r="AE1070" s="22">
        <f t="shared" si="0"/>
      </c>
      <c r="AI1070">
        <f>[1]发票导入!AI1070&amp;""</f>
      </c>
      <c r="AJ1070">
        <f>[1]发票导入!AJ1070&amp;""</f>
      </c>
      <c r="AK1070">
        <f>[1]发票导入!AK1070</f>
        <v>0</v>
      </c>
      <c r="AL1070">
        <f>[1]发票导入!AL1070</f>
        <v>0</v>
      </c>
      <c r="AM1070">
        <f>[1]发票导入!AM1070</f>
        <v>0</v>
      </c>
      <c r="AN1070" s="22">
        <f t="shared" si="1"/>
        <v>0</v>
      </c>
      <c r="AO1070" s="22">
        <f t="shared" si="2"/>
        <v>0</v>
      </c>
    </row>
    <row r="1071">
      <c r="C1071">
        <f>[1]发票导入!C1071&amp;""</f>
      </c>
      <c r="D1071">
        <f>[1]发票导入!D1071&amp;""</f>
      </c>
      <c r="O1071">
        <f>[1]发票导入!O1071&amp;""</f>
      </c>
      <c r="T1071">
        <f>[1]发票导入!T1071</f>
      </c>
      <c r="U1071">
        <f>[1]发票导入!U1071&amp;""</f>
      </c>
      <c r="V1071">
        <f>[1]发票导入!V1071&amp;""</f>
      </c>
      <c r="W1071">
        <f>[1]发票导入!W1071&amp;""</f>
      </c>
      <c r="Y1071">
        <f>[1]发票导入!Y1071&amp;""</f>
      </c>
      <c r="AA1071">
        <f>[1]发票导入!AA1071&amp;""</f>
      </c>
      <c r="AB1071">
        <f>[1]发票导入!AB1071</f>
        <v>0</v>
      </c>
      <c r="AC1071">
        <f>[1]发票导入!AC1071</f>
        <v>0</v>
      </c>
      <c r="AE1071" s="22">
        <f t="shared" si="0"/>
      </c>
      <c r="AI1071">
        <f>[1]发票导入!AI1071&amp;""</f>
      </c>
      <c r="AJ1071">
        <f>[1]发票导入!AJ1071&amp;""</f>
      </c>
      <c r="AK1071">
        <f>[1]发票导入!AK1071</f>
        <v>0</v>
      </c>
      <c r="AL1071">
        <f>[1]发票导入!AL1071</f>
        <v>0</v>
      </c>
      <c r="AM1071">
        <f>[1]发票导入!AM1071</f>
        <v>0</v>
      </c>
      <c r="AN1071" s="22">
        <f t="shared" si="1"/>
        <v>0</v>
      </c>
      <c r="AO1071" s="22">
        <f t="shared" si="2"/>
        <v>0</v>
      </c>
    </row>
    <row r="1072">
      <c r="C1072">
        <f>[1]发票导入!C1072&amp;""</f>
      </c>
      <c r="D1072">
        <f>[1]发票导入!D1072&amp;""</f>
      </c>
      <c r="O1072">
        <f>[1]发票导入!O1072&amp;""</f>
      </c>
      <c r="T1072">
        <f>[1]发票导入!T1072</f>
      </c>
      <c r="U1072">
        <f>[1]发票导入!U1072&amp;""</f>
      </c>
      <c r="V1072">
        <f>[1]发票导入!V1072&amp;""</f>
      </c>
      <c r="W1072">
        <f>[1]发票导入!W1072&amp;""</f>
      </c>
      <c r="Y1072">
        <f>[1]发票导入!Y1072&amp;""</f>
      </c>
      <c r="AA1072">
        <f>[1]发票导入!AA1072&amp;""</f>
      </c>
      <c r="AB1072">
        <f>[1]发票导入!AB1072</f>
        <v>0</v>
      </c>
      <c r="AC1072">
        <f>[1]发票导入!AC1072</f>
        <v>0</v>
      </c>
      <c r="AE1072" s="22">
        <f t="shared" si="0"/>
      </c>
      <c r="AI1072">
        <f>[1]发票导入!AI1072&amp;""</f>
      </c>
      <c r="AJ1072">
        <f>[1]发票导入!AJ1072&amp;""</f>
      </c>
      <c r="AK1072">
        <f>[1]发票导入!AK1072</f>
        <v>0</v>
      </c>
      <c r="AL1072">
        <f>[1]发票导入!AL1072</f>
        <v>0</v>
      </c>
      <c r="AM1072">
        <f>[1]发票导入!AM1072</f>
        <v>0</v>
      </c>
      <c r="AN1072" s="22">
        <f t="shared" si="1"/>
        <v>0</v>
      </c>
      <c r="AO1072" s="22">
        <f t="shared" si="2"/>
        <v>0</v>
      </c>
    </row>
    <row r="1073">
      <c r="C1073">
        <f>[1]发票导入!C1073&amp;""</f>
      </c>
      <c r="D1073">
        <f>[1]发票导入!D1073&amp;""</f>
      </c>
      <c r="O1073">
        <f>[1]发票导入!O1073&amp;""</f>
      </c>
      <c r="T1073">
        <f>[1]发票导入!T1073</f>
      </c>
      <c r="U1073">
        <f>[1]发票导入!U1073&amp;""</f>
      </c>
      <c r="V1073">
        <f>[1]发票导入!V1073&amp;""</f>
      </c>
      <c r="W1073">
        <f>[1]发票导入!W1073&amp;""</f>
      </c>
      <c r="Y1073">
        <f>[1]发票导入!Y1073&amp;""</f>
      </c>
      <c r="AA1073">
        <f>[1]发票导入!AA1073&amp;""</f>
      </c>
      <c r="AB1073">
        <f>[1]发票导入!AB1073</f>
        <v>0</v>
      </c>
      <c r="AC1073">
        <f>[1]发票导入!AC1073</f>
        <v>0</v>
      </c>
      <c r="AE1073" s="22">
        <f t="shared" si="0"/>
      </c>
      <c r="AI1073">
        <f>[1]发票导入!AI1073&amp;""</f>
      </c>
      <c r="AJ1073">
        <f>[1]发票导入!AJ1073&amp;""</f>
      </c>
      <c r="AK1073">
        <f>[1]发票导入!AK1073</f>
        <v>0</v>
      </c>
      <c r="AL1073">
        <f>[1]发票导入!AL1073</f>
        <v>0</v>
      </c>
      <c r="AM1073">
        <f>[1]发票导入!AM1073</f>
        <v>0</v>
      </c>
      <c r="AN1073" s="22">
        <f t="shared" si="1"/>
        <v>0</v>
      </c>
      <c r="AO1073" s="22">
        <f t="shared" si="2"/>
        <v>0</v>
      </c>
    </row>
    <row r="1074">
      <c r="C1074">
        <f>[1]发票导入!C1074&amp;""</f>
      </c>
      <c r="D1074">
        <f>[1]发票导入!D1074&amp;""</f>
      </c>
      <c r="O1074">
        <f>[1]发票导入!O1074&amp;""</f>
      </c>
      <c r="T1074">
        <f>[1]发票导入!T1074</f>
      </c>
      <c r="U1074">
        <f>[1]发票导入!U1074&amp;""</f>
      </c>
      <c r="V1074">
        <f>[1]发票导入!V1074&amp;""</f>
      </c>
      <c r="W1074">
        <f>[1]发票导入!W1074&amp;""</f>
      </c>
      <c r="Y1074">
        <f>[1]发票导入!Y1074&amp;""</f>
      </c>
      <c r="AA1074">
        <f>[1]发票导入!AA1074&amp;""</f>
      </c>
      <c r="AB1074">
        <f>[1]发票导入!AB1074</f>
        <v>0</v>
      </c>
      <c r="AC1074">
        <f>[1]发票导入!AC1074</f>
        <v>0</v>
      </c>
      <c r="AE1074" s="22">
        <f t="shared" si="0"/>
      </c>
      <c r="AI1074">
        <f>[1]发票导入!AI1074&amp;""</f>
      </c>
      <c r="AJ1074">
        <f>[1]发票导入!AJ1074&amp;""</f>
      </c>
      <c r="AK1074">
        <f>[1]发票导入!AK1074</f>
        <v>0</v>
      </c>
      <c r="AL1074">
        <f>[1]发票导入!AL1074</f>
        <v>0</v>
      </c>
      <c r="AM1074">
        <f>[1]发票导入!AM1074</f>
        <v>0</v>
      </c>
      <c r="AN1074" s="22">
        <f t="shared" si="1"/>
        <v>0</v>
      </c>
      <c r="AO1074" s="22">
        <f t="shared" si="2"/>
        <v>0</v>
      </c>
    </row>
    <row r="1075">
      <c r="C1075">
        <f>[1]发票导入!C1075&amp;""</f>
      </c>
      <c r="D1075">
        <f>[1]发票导入!D1075&amp;""</f>
      </c>
      <c r="O1075">
        <f>[1]发票导入!O1075&amp;""</f>
      </c>
      <c r="T1075">
        <f>[1]发票导入!T1075</f>
      </c>
      <c r="U1075">
        <f>[1]发票导入!U1075&amp;""</f>
      </c>
      <c r="V1075">
        <f>[1]发票导入!V1075&amp;""</f>
      </c>
      <c r="W1075">
        <f>[1]发票导入!W1075&amp;""</f>
      </c>
      <c r="Y1075">
        <f>[1]发票导入!Y1075&amp;""</f>
      </c>
      <c r="AA1075">
        <f>[1]发票导入!AA1075&amp;""</f>
      </c>
      <c r="AB1075">
        <f>[1]发票导入!AB1075</f>
        <v>0</v>
      </c>
      <c r="AC1075">
        <f>[1]发票导入!AC1075</f>
        <v>0</v>
      </c>
      <c r="AE1075" s="22">
        <f t="shared" si="0"/>
      </c>
      <c r="AI1075">
        <f>[1]发票导入!AI1075&amp;""</f>
      </c>
      <c r="AJ1075">
        <f>[1]发票导入!AJ1075&amp;""</f>
      </c>
      <c r="AK1075">
        <f>[1]发票导入!AK1075</f>
        <v>0</v>
      </c>
      <c r="AL1075">
        <f>[1]发票导入!AL1075</f>
        <v>0</v>
      </c>
      <c r="AM1075">
        <f>[1]发票导入!AM1075</f>
        <v>0</v>
      </c>
      <c r="AN1075" s="22">
        <f t="shared" si="1"/>
        <v>0</v>
      </c>
      <c r="AO1075" s="22">
        <f t="shared" si="2"/>
        <v>0</v>
      </c>
    </row>
    <row r="1076">
      <c r="C1076">
        <f>[1]发票导入!C1076&amp;""</f>
      </c>
      <c r="D1076">
        <f>[1]发票导入!D1076&amp;""</f>
      </c>
      <c r="O1076">
        <f>[1]发票导入!O1076&amp;""</f>
      </c>
      <c r="T1076">
        <f>[1]发票导入!T1076</f>
      </c>
      <c r="U1076">
        <f>[1]发票导入!U1076&amp;""</f>
      </c>
      <c r="V1076">
        <f>[1]发票导入!V1076&amp;""</f>
      </c>
      <c r="W1076">
        <f>[1]发票导入!W1076&amp;""</f>
      </c>
      <c r="Y1076">
        <f>[1]发票导入!Y1076&amp;""</f>
      </c>
      <c r="AA1076">
        <f>[1]发票导入!AA1076&amp;""</f>
      </c>
      <c r="AB1076">
        <f>[1]发票导入!AB1076</f>
        <v>0</v>
      </c>
      <c r="AC1076">
        <f>[1]发票导入!AC1076</f>
        <v>0</v>
      </c>
      <c r="AE1076" s="22">
        <f t="shared" si="0"/>
      </c>
      <c r="AI1076">
        <f>[1]发票导入!AI1076&amp;""</f>
      </c>
      <c r="AJ1076">
        <f>[1]发票导入!AJ1076&amp;""</f>
      </c>
      <c r="AK1076">
        <f>[1]发票导入!AK1076</f>
        <v>0</v>
      </c>
      <c r="AL1076">
        <f>[1]发票导入!AL1076</f>
        <v>0</v>
      </c>
      <c r="AM1076">
        <f>[1]发票导入!AM1076</f>
        <v>0</v>
      </c>
      <c r="AN1076" s="22">
        <f t="shared" si="1"/>
        <v>0</v>
      </c>
      <c r="AO1076" s="22">
        <f t="shared" si="2"/>
        <v>0</v>
      </c>
    </row>
    <row r="1077">
      <c r="C1077">
        <f>[1]发票导入!C1077&amp;""</f>
      </c>
      <c r="D1077">
        <f>[1]发票导入!D1077&amp;""</f>
      </c>
      <c r="O1077">
        <f>[1]发票导入!O1077&amp;""</f>
      </c>
      <c r="T1077">
        <f>[1]发票导入!T1077</f>
      </c>
      <c r="U1077">
        <f>[1]发票导入!U1077&amp;""</f>
      </c>
      <c r="V1077">
        <f>[1]发票导入!V1077&amp;""</f>
      </c>
      <c r="W1077">
        <f>[1]发票导入!W1077&amp;""</f>
      </c>
      <c r="Y1077">
        <f>[1]发票导入!Y1077&amp;""</f>
      </c>
      <c r="AA1077">
        <f>[1]发票导入!AA1077&amp;""</f>
      </c>
      <c r="AB1077">
        <f>[1]发票导入!AB1077</f>
        <v>0</v>
      </c>
      <c r="AC1077">
        <f>[1]发票导入!AC1077</f>
        <v>0</v>
      </c>
      <c r="AE1077" s="22">
        <f t="shared" si="0"/>
      </c>
      <c r="AI1077">
        <f>[1]发票导入!AI1077&amp;""</f>
      </c>
      <c r="AJ1077">
        <f>[1]发票导入!AJ1077&amp;""</f>
      </c>
      <c r="AK1077">
        <f>[1]发票导入!AK1077</f>
        <v>0</v>
      </c>
      <c r="AL1077">
        <f>[1]发票导入!AL1077</f>
        <v>0</v>
      </c>
      <c r="AM1077">
        <f>[1]发票导入!AM1077</f>
        <v>0</v>
      </c>
      <c r="AN1077" s="22">
        <f t="shared" si="1"/>
        <v>0</v>
      </c>
      <c r="AO1077" s="22">
        <f t="shared" si="2"/>
        <v>0</v>
      </c>
    </row>
    <row r="1078">
      <c r="C1078">
        <f>[1]发票导入!C1078&amp;""</f>
      </c>
      <c r="D1078">
        <f>[1]发票导入!D1078&amp;""</f>
      </c>
      <c r="O1078">
        <f>[1]发票导入!O1078&amp;""</f>
      </c>
      <c r="T1078">
        <f>[1]发票导入!T1078</f>
      </c>
      <c r="U1078">
        <f>[1]发票导入!U1078&amp;""</f>
      </c>
      <c r="V1078">
        <f>[1]发票导入!V1078&amp;""</f>
      </c>
      <c r="W1078">
        <f>[1]发票导入!W1078&amp;""</f>
      </c>
      <c r="Y1078">
        <f>[1]发票导入!Y1078&amp;""</f>
      </c>
      <c r="AA1078">
        <f>[1]发票导入!AA1078&amp;""</f>
      </c>
      <c r="AB1078">
        <f>[1]发票导入!AB1078</f>
        <v>0</v>
      </c>
      <c r="AC1078">
        <f>[1]发票导入!AC1078</f>
        <v>0</v>
      </c>
      <c r="AE1078" s="22">
        <f t="shared" si="0"/>
      </c>
      <c r="AI1078">
        <f>[1]发票导入!AI1078&amp;""</f>
      </c>
      <c r="AJ1078">
        <f>[1]发票导入!AJ1078&amp;""</f>
      </c>
      <c r="AK1078">
        <f>[1]发票导入!AK1078</f>
        <v>0</v>
      </c>
      <c r="AL1078">
        <f>[1]发票导入!AL1078</f>
        <v>0</v>
      </c>
      <c r="AM1078">
        <f>[1]发票导入!AM1078</f>
        <v>0</v>
      </c>
      <c r="AN1078" s="22">
        <f t="shared" si="1"/>
        <v>0</v>
      </c>
      <c r="AO1078" s="22">
        <f t="shared" si="2"/>
        <v>0</v>
      </c>
    </row>
    <row r="1079">
      <c r="C1079">
        <f>[1]发票导入!C1079&amp;""</f>
      </c>
      <c r="D1079">
        <f>[1]发票导入!D1079&amp;""</f>
      </c>
      <c r="O1079">
        <f>[1]发票导入!O1079&amp;""</f>
      </c>
      <c r="T1079">
        <f>[1]发票导入!T1079</f>
      </c>
      <c r="U1079">
        <f>[1]发票导入!U1079&amp;""</f>
      </c>
      <c r="V1079">
        <f>[1]发票导入!V1079&amp;""</f>
      </c>
      <c r="W1079">
        <f>[1]发票导入!W1079&amp;""</f>
      </c>
      <c r="Y1079">
        <f>[1]发票导入!Y1079&amp;""</f>
      </c>
      <c r="AA1079">
        <f>[1]发票导入!AA1079&amp;""</f>
      </c>
      <c r="AB1079">
        <f>[1]发票导入!AB1079</f>
        <v>0</v>
      </c>
      <c r="AC1079">
        <f>[1]发票导入!AC1079</f>
        <v>0</v>
      </c>
      <c r="AE1079" s="22">
        <f t="shared" si="0"/>
      </c>
      <c r="AI1079">
        <f>[1]发票导入!AI1079&amp;""</f>
      </c>
      <c r="AJ1079">
        <f>[1]发票导入!AJ1079&amp;""</f>
      </c>
      <c r="AK1079">
        <f>[1]发票导入!AK1079</f>
        <v>0</v>
      </c>
      <c r="AL1079">
        <f>[1]发票导入!AL1079</f>
        <v>0</v>
      </c>
      <c r="AM1079">
        <f>[1]发票导入!AM1079</f>
        <v>0</v>
      </c>
      <c r="AN1079" s="22">
        <f t="shared" si="1"/>
        <v>0</v>
      </c>
      <c r="AO1079" s="22">
        <f t="shared" si="2"/>
        <v>0</v>
      </c>
    </row>
    <row r="1080">
      <c r="C1080">
        <f>[1]发票导入!C1080&amp;""</f>
      </c>
      <c r="D1080">
        <f>[1]发票导入!D1080&amp;""</f>
      </c>
      <c r="O1080">
        <f>[1]发票导入!O1080&amp;""</f>
      </c>
      <c r="T1080">
        <f>[1]发票导入!T1080</f>
      </c>
      <c r="U1080">
        <f>[1]发票导入!U1080&amp;""</f>
      </c>
      <c r="V1080">
        <f>[1]发票导入!V1080&amp;""</f>
      </c>
      <c r="W1080">
        <f>[1]发票导入!W1080&amp;""</f>
      </c>
      <c r="Y1080">
        <f>[1]发票导入!Y1080&amp;""</f>
      </c>
      <c r="AA1080">
        <f>[1]发票导入!AA1080&amp;""</f>
      </c>
      <c r="AB1080">
        <f>[1]发票导入!AB1080</f>
        <v>0</v>
      </c>
      <c r="AC1080">
        <f>[1]发票导入!AC1080</f>
        <v>0</v>
      </c>
      <c r="AE1080" s="22">
        <f t="shared" si="0"/>
      </c>
      <c r="AI1080">
        <f>[1]发票导入!AI1080&amp;""</f>
      </c>
      <c r="AJ1080">
        <f>[1]发票导入!AJ1080&amp;""</f>
      </c>
      <c r="AK1080">
        <f>[1]发票导入!AK1080</f>
        <v>0</v>
      </c>
      <c r="AL1080">
        <f>[1]发票导入!AL1080</f>
        <v>0</v>
      </c>
      <c r="AM1080">
        <f>[1]发票导入!AM1080</f>
        <v>0</v>
      </c>
      <c r="AN1080" s="22">
        <f t="shared" si="1"/>
        <v>0</v>
      </c>
      <c r="AO1080" s="22">
        <f t="shared" si="2"/>
        <v>0</v>
      </c>
    </row>
    <row r="1081">
      <c r="C1081">
        <f>[1]发票导入!C1081&amp;""</f>
      </c>
      <c r="D1081">
        <f>[1]发票导入!D1081&amp;""</f>
      </c>
      <c r="O1081">
        <f>[1]发票导入!O1081&amp;""</f>
      </c>
      <c r="T1081">
        <f>[1]发票导入!T1081</f>
      </c>
      <c r="U1081">
        <f>[1]发票导入!U1081&amp;""</f>
      </c>
      <c r="V1081">
        <f>[1]发票导入!V1081&amp;""</f>
      </c>
      <c r="W1081">
        <f>[1]发票导入!W1081&amp;""</f>
      </c>
      <c r="Y1081">
        <f>[1]发票导入!Y1081&amp;""</f>
      </c>
      <c r="AA1081">
        <f>[1]发票导入!AA1081&amp;""</f>
      </c>
      <c r="AB1081">
        <f>[1]发票导入!AB1081</f>
        <v>0</v>
      </c>
      <c r="AC1081">
        <f>[1]发票导入!AC1081</f>
        <v>0</v>
      </c>
      <c r="AE1081" s="22">
        <f t="shared" si="0"/>
      </c>
      <c r="AI1081">
        <f>[1]发票导入!AI1081&amp;""</f>
      </c>
      <c r="AJ1081">
        <f>[1]发票导入!AJ1081&amp;""</f>
      </c>
      <c r="AK1081">
        <f>[1]发票导入!AK1081</f>
        <v>0</v>
      </c>
      <c r="AL1081">
        <f>[1]发票导入!AL1081</f>
        <v>0</v>
      </c>
      <c r="AM1081">
        <f>[1]发票导入!AM1081</f>
        <v>0</v>
      </c>
      <c r="AN1081" s="22">
        <f t="shared" si="1"/>
        <v>0</v>
      </c>
      <c r="AO1081" s="22">
        <f t="shared" si="2"/>
        <v>0</v>
      </c>
    </row>
    <row r="1082">
      <c r="C1082">
        <f>[1]发票导入!C1082&amp;""</f>
      </c>
      <c r="D1082">
        <f>[1]发票导入!D1082&amp;""</f>
      </c>
      <c r="O1082">
        <f>[1]发票导入!O1082&amp;""</f>
      </c>
      <c r="T1082">
        <f>[1]发票导入!T1082</f>
      </c>
      <c r="U1082">
        <f>[1]发票导入!U1082&amp;""</f>
      </c>
      <c r="V1082">
        <f>[1]发票导入!V1082&amp;""</f>
      </c>
      <c r="W1082">
        <f>[1]发票导入!W1082&amp;""</f>
      </c>
      <c r="Y1082">
        <f>[1]发票导入!Y1082&amp;""</f>
      </c>
      <c r="AA1082">
        <f>[1]发票导入!AA1082&amp;""</f>
      </c>
      <c r="AB1082">
        <f>[1]发票导入!AB1082</f>
        <v>0</v>
      </c>
      <c r="AC1082">
        <f>[1]发票导入!AC1082</f>
        <v>0</v>
      </c>
      <c r="AE1082" s="22">
        <f t="shared" si="0"/>
      </c>
      <c r="AI1082">
        <f>[1]发票导入!AI1082&amp;""</f>
      </c>
      <c r="AJ1082">
        <f>[1]发票导入!AJ1082&amp;""</f>
      </c>
      <c r="AK1082">
        <f>[1]发票导入!AK1082</f>
        <v>0</v>
      </c>
      <c r="AL1082">
        <f>[1]发票导入!AL1082</f>
        <v>0</v>
      </c>
      <c r="AM1082">
        <f>[1]发票导入!AM1082</f>
        <v>0</v>
      </c>
      <c r="AN1082" s="22">
        <f t="shared" si="1"/>
        <v>0</v>
      </c>
      <c r="AO1082" s="22">
        <f t="shared" si="2"/>
        <v>0</v>
      </c>
    </row>
    <row r="1083">
      <c r="C1083">
        <f>[1]发票导入!C1083&amp;""</f>
      </c>
      <c r="D1083">
        <f>[1]发票导入!D1083&amp;""</f>
      </c>
      <c r="O1083">
        <f>[1]发票导入!O1083&amp;""</f>
      </c>
      <c r="T1083">
        <f>[1]发票导入!T1083</f>
      </c>
      <c r="U1083">
        <f>[1]发票导入!U1083&amp;""</f>
      </c>
      <c r="V1083">
        <f>[1]发票导入!V1083&amp;""</f>
      </c>
      <c r="W1083">
        <f>[1]发票导入!W1083&amp;""</f>
      </c>
      <c r="Y1083">
        <f>[1]发票导入!Y1083&amp;""</f>
      </c>
      <c r="AA1083">
        <f>[1]发票导入!AA1083&amp;""</f>
      </c>
      <c r="AB1083">
        <f>[1]发票导入!AB1083</f>
        <v>0</v>
      </c>
      <c r="AC1083">
        <f>[1]发票导入!AC1083</f>
        <v>0</v>
      </c>
      <c r="AE1083" s="22">
        <f t="shared" si="0"/>
      </c>
      <c r="AI1083">
        <f>[1]发票导入!AI1083&amp;""</f>
      </c>
      <c r="AJ1083">
        <f>[1]发票导入!AJ1083&amp;""</f>
      </c>
      <c r="AK1083">
        <f>[1]发票导入!AK1083</f>
        <v>0</v>
      </c>
      <c r="AL1083">
        <f>[1]发票导入!AL1083</f>
        <v>0</v>
      </c>
      <c r="AM1083">
        <f>[1]发票导入!AM1083</f>
        <v>0</v>
      </c>
      <c r="AN1083" s="22">
        <f t="shared" si="1"/>
        <v>0</v>
      </c>
      <c r="AO1083" s="22">
        <f t="shared" si="2"/>
        <v>0</v>
      </c>
    </row>
    <row r="1084">
      <c r="C1084">
        <f>[1]发票导入!C1084&amp;""</f>
      </c>
      <c r="D1084">
        <f>[1]发票导入!D1084&amp;""</f>
      </c>
      <c r="O1084">
        <f>[1]发票导入!O1084&amp;""</f>
      </c>
      <c r="T1084">
        <f>[1]发票导入!T1084</f>
      </c>
      <c r="U1084">
        <f>[1]发票导入!U1084&amp;""</f>
      </c>
      <c r="V1084">
        <f>[1]发票导入!V1084&amp;""</f>
      </c>
      <c r="W1084">
        <f>[1]发票导入!W1084&amp;""</f>
      </c>
      <c r="Y1084">
        <f>[1]发票导入!Y1084&amp;""</f>
      </c>
      <c r="AA1084">
        <f>[1]发票导入!AA1084&amp;""</f>
      </c>
      <c r="AB1084">
        <f>[1]发票导入!AB1084</f>
        <v>0</v>
      </c>
      <c r="AC1084">
        <f>[1]发票导入!AC1084</f>
        <v>0</v>
      </c>
      <c r="AE1084" s="22">
        <f t="shared" si="0"/>
      </c>
      <c r="AI1084">
        <f>[1]发票导入!AI1084&amp;""</f>
      </c>
      <c r="AJ1084">
        <f>[1]发票导入!AJ1084&amp;""</f>
      </c>
      <c r="AK1084">
        <f>[1]发票导入!AK1084</f>
        <v>0</v>
      </c>
      <c r="AL1084">
        <f>[1]发票导入!AL1084</f>
        <v>0</v>
      </c>
      <c r="AM1084">
        <f>[1]发票导入!AM1084</f>
        <v>0</v>
      </c>
      <c r="AN1084" s="22">
        <f t="shared" si="1"/>
        <v>0</v>
      </c>
      <c r="AO1084" s="22">
        <f t="shared" si="2"/>
        <v>0</v>
      </c>
    </row>
    <row r="1085">
      <c r="C1085">
        <f>[1]发票导入!C1085&amp;""</f>
      </c>
      <c r="D1085">
        <f>[1]发票导入!D1085&amp;""</f>
      </c>
      <c r="O1085">
        <f>[1]发票导入!O1085&amp;""</f>
      </c>
      <c r="T1085">
        <f>[1]发票导入!T1085</f>
      </c>
      <c r="U1085">
        <f>[1]发票导入!U1085&amp;""</f>
      </c>
      <c r="V1085">
        <f>[1]发票导入!V1085&amp;""</f>
      </c>
      <c r="W1085">
        <f>[1]发票导入!W1085&amp;""</f>
      </c>
      <c r="Y1085">
        <f>[1]发票导入!Y1085&amp;""</f>
      </c>
      <c r="AA1085">
        <f>[1]发票导入!AA1085&amp;""</f>
      </c>
      <c r="AB1085">
        <f>[1]发票导入!AB1085</f>
        <v>0</v>
      </c>
      <c r="AC1085">
        <f>[1]发票导入!AC1085</f>
        <v>0</v>
      </c>
      <c r="AE1085" s="22">
        <f t="shared" si="0"/>
      </c>
      <c r="AI1085">
        <f>[1]发票导入!AI1085&amp;""</f>
      </c>
      <c r="AJ1085">
        <f>[1]发票导入!AJ1085&amp;""</f>
      </c>
      <c r="AK1085">
        <f>[1]发票导入!AK1085</f>
        <v>0</v>
      </c>
      <c r="AL1085">
        <f>[1]发票导入!AL1085</f>
        <v>0</v>
      </c>
      <c r="AM1085">
        <f>[1]发票导入!AM1085</f>
        <v>0</v>
      </c>
      <c r="AN1085" s="22">
        <f t="shared" si="1"/>
        <v>0</v>
      </c>
      <c r="AO1085" s="22">
        <f t="shared" si="2"/>
        <v>0</v>
      </c>
    </row>
    <row r="1086">
      <c r="C1086">
        <f>[1]发票导入!C1086&amp;""</f>
      </c>
      <c r="D1086">
        <f>[1]发票导入!D1086&amp;""</f>
      </c>
      <c r="O1086">
        <f>[1]发票导入!O1086&amp;""</f>
      </c>
      <c r="T1086">
        <f>[1]发票导入!T1086</f>
      </c>
      <c r="U1086">
        <f>[1]发票导入!U1086&amp;""</f>
      </c>
      <c r="V1086">
        <f>[1]发票导入!V1086&amp;""</f>
      </c>
      <c r="W1086">
        <f>[1]发票导入!W1086&amp;""</f>
      </c>
      <c r="Y1086">
        <f>[1]发票导入!Y1086&amp;""</f>
      </c>
      <c r="AA1086">
        <f>[1]发票导入!AA1086&amp;""</f>
      </c>
      <c r="AB1086">
        <f>[1]发票导入!AB1086</f>
        <v>0</v>
      </c>
      <c r="AC1086">
        <f>[1]发票导入!AC1086</f>
        <v>0</v>
      </c>
      <c r="AE1086" s="22">
        <f t="shared" si="0"/>
      </c>
      <c r="AI1086">
        <f>[1]发票导入!AI1086&amp;""</f>
      </c>
      <c r="AJ1086">
        <f>[1]发票导入!AJ1086&amp;""</f>
      </c>
      <c r="AK1086">
        <f>[1]发票导入!AK1086</f>
        <v>0</v>
      </c>
      <c r="AL1086">
        <f>[1]发票导入!AL1086</f>
        <v>0</v>
      </c>
      <c r="AM1086">
        <f>[1]发票导入!AM1086</f>
        <v>0</v>
      </c>
      <c r="AN1086" s="22">
        <f t="shared" si="1"/>
        <v>0</v>
      </c>
      <c r="AO1086" s="22">
        <f t="shared" si="2"/>
        <v>0</v>
      </c>
    </row>
    <row r="1087">
      <c r="C1087">
        <f>[1]发票导入!C1087&amp;""</f>
      </c>
      <c r="D1087">
        <f>[1]发票导入!D1087&amp;""</f>
      </c>
      <c r="O1087">
        <f>[1]发票导入!O1087&amp;""</f>
      </c>
      <c r="T1087">
        <f>[1]发票导入!T1087</f>
      </c>
      <c r="U1087">
        <f>[1]发票导入!U1087&amp;""</f>
      </c>
      <c r="V1087">
        <f>[1]发票导入!V1087&amp;""</f>
      </c>
      <c r="W1087">
        <f>[1]发票导入!W1087&amp;""</f>
      </c>
      <c r="Y1087">
        <f>[1]发票导入!Y1087&amp;""</f>
      </c>
      <c r="AA1087">
        <f>[1]发票导入!AA1087&amp;""</f>
      </c>
      <c r="AB1087">
        <f>[1]发票导入!AB1087</f>
        <v>0</v>
      </c>
      <c r="AC1087">
        <f>[1]发票导入!AC1087</f>
        <v>0</v>
      </c>
      <c r="AE1087" s="22">
        <f t="shared" si="0"/>
      </c>
      <c r="AI1087">
        <f>[1]发票导入!AI1087&amp;""</f>
      </c>
      <c r="AJ1087">
        <f>[1]发票导入!AJ1087&amp;""</f>
      </c>
      <c r="AK1087">
        <f>[1]发票导入!AK1087</f>
        <v>0</v>
      </c>
      <c r="AL1087">
        <f>[1]发票导入!AL1087</f>
        <v>0</v>
      </c>
      <c r="AM1087">
        <f>[1]发票导入!AM1087</f>
        <v>0</v>
      </c>
      <c r="AN1087" s="22">
        <f t="shared" si="1"/>
        <v>0</v>
      </c>
      <c r="AO1087" s="22">
        <f t="shared" si="2"/>
        <v>0</v>
      </c>
    </row>
    <row r="1088">
      <c r="C1088">
        <f>[1]发票导入!C1088&amp;""</f>
      </c>
      <c r="D1088">
        <f>[1]发票导入!D1088&amp;""</f>
      </c>
      <c r="O1088">
        <f>[1]发票导入!O1088&amp;""</f>
      </c>
      <c r="T1088">
        <f>[1]发票导入!T1088</f>
      </c>
      <c r="U1088">
        <f>[1]发票导入!U1088&amp;""</f>
      </c>
      <c r="V1088">
        <f>[1]发票导入!V1088&amp;""</f>
      </c>
      <c r="W1088">
        <f>[1]发票导入!W1088&amp;""</f>
      </c>
      <c r="Y1088">
        <f>[1]发票导入!Y1088&amp;""</f>
      </c>
      <c r="AA1088">
        <f>[1]发票导入!AA1088&amp;""</f>
      </c>
      <c r="AB1088">
        <f>[1]发票导入!AB1088</f>
        <v>0</v>
      </c>
      <c r="AC1088">
        <f>[1]发票导入!AC1088</f>
        <v>0</v>
      </c>
      <c r="AE1088" s="22">
        <f t="shared" si="0"/>
      </c>
      <c r="AI1088">
        <f>[1]发票导入!AI1088&amp;""</f>
      </c>
      <c r="AJ1088">
        <f>[1]发票导入!AJ1088&amp;""</f>
      </c>
      <c r="AK1088">
        <f>[1]发票导入!AK1088</f>
        <v>0</v>
      </c>
      <c r="AL1088">
        <f>[1]发票导入!AL1088</f>
        <v>0</v>
      </c>
      <c r="AM1088">
        <f>[1]发票导入!AM1088</f>
        <v>0</v>
      </c>
      <c r="AN1088" s="22">
        <f t="shared" si="1"/>
        <v>0</v>
      </c>
      <c r="AO1088" s="22">
        <f t="shared" si="2"/>
        <v>0</v>
      </c>
    </row>
    <row r="1089">
      <c r="C1089">
        <f>[1]发票导入!C1089&amp;""</f>
      </c>
      <c r="D1089">
        <f>[1]发票导入!D1089&amp;""</f>
      </c>
      <c r="O1089">
        <f>[1]发票导入!O1089&amp;""</f>
      </c>
      <c r="T1089">
        <f>[1]发票导入!T1089</f>
      </c>
      <c r="U1089">
        <f>[1]发票导入!U1089&amp;""</f>
      </c>
      <c r="V1089">
        <f>[1]发票导入!V1089&amp;""</f>
      </c>
      <c r="W1089">
        <f>[1]发票导入!W1089&amp;""</f>
      </c>
      <c r="Y1089">
        <f>[1]发票导入!Y1089&amp;""</f>
      </c>
      <c r="AA1089">
        <f>[1]发票导入!AA1089&amp;""</f>
      </c>
      <c r="AB1089">
        <f>[1]发票导入!AB1089</f>
        <v>0</v>
      </c>
      <c r="AC1089">
        <f>[1]发票导入!AC1089</f>
        <v>0</v>
      </c>
      <c r="AE1089" s="22">
        <f t="shared" si="0"/>
      </c>
      <c r="AI1089">
        <f>[1]发票导入!AI1089&amp;""</f>
      </c>
      <c r="AJ1089">
        <f>[1]发票导入!AJ1089&amp;""</f>
      </c>
      <c r="AK1089">
        <f>[1]发票导入!AK1089</f>
        <v>0</v>
      </c>
      <c r="AL1089">
        <f>[1]发票导入!AL1089</f>
        <v>0</v>
      </c>
      <c r="AM1089">
        <f>[1]发票导入!AM1089</f>
        <v>0</v>
      </c>
      <c r="AN1089" s="22">
        <f t="shared" si="1"/>
        <v>0</v>
      </c>
      <c r="AO1089" s="22">
        <f t="shared" si="2"/>
        <v>0</v>
      </c>
    </row>
    <row r="1090">
      <c r="C1090">
        <f>[1]发票导入!C1090&amp;""</f>
      </c>
      <c r="D1090">
        <f>[1]发票导入!D1090&amp;""</f>
      </c>
      <c r="O1090">
        <f>[1]发票导入!O1090&amp;""</f>
      </c>
      <c r="T1090">
        <f>[1]发票导入!T1090</f>
      </c>
      <c r="U1090">
        <f>[1]发票导入!U1090&amp;""</f>
      </c>
      <c r="V1090">
        <f>[1]发票导入!V1090&amp;""</f>
      </c>
      <c r="W1090">
        <f>[1]发票导入!W1090&amp;""</f>
      </c>
      <c r="Y1090">
        <f>[1]发票导入!Y1090&amp;""</f>
      </c>
      <c r="AA1090">
        <f>[1]发票导入!AA1090&amp;""</f>
      </c>
      <c r="AB1090">
        <f>[1]发票导入!AB1090</f>
        <v>0</v>
      </c>
      <c r="AC1090">
        <f>[1]发票导入!AC1090</f>
        <v>0</v>
      </c>
      <c r="AE1090" s="22">
        <f t="shared" si="0"/>
      </c>
      <c r="AI1090">
        <f>[1]发票导入!AI1090&amp;""</f>
      </c>
      <c r="AJ1090">
        <f>[1]发票导入!AJ1090&amp;""</f>
      </c>
      <c r="AK1090">
        <f>[1]发票导入!AK1090</f>
        <v>0</v>
      </c>
      <c r="AL1090">
        <f>[1]发票导入!AL1090</f>
        <v>0</v>
      </c>
      <c r="AM1090">
        <f>[1]发票导入!AM1090</f>
        <v>0</v>
      </c>
      <c r="AN1090" s="22">
        <f t="shared" si="1"/>
        <v>0</v>
      </c>
      <c r="AO1090" s="22">
        <f t="shared" si="2"/>
        <v>0</v>
      </c>
    </row>
    <row r="1091">
      <c r="C1091">
        <f>[1]发票导入!C1091&amp;""</f>
      </c>
      <c r="D1091">
        <f>[1]发票导入!D1091&amp;""</f>
      </c>
      <c r="O1091">
        <f>[1]发票导入!O1091&amp;""</f>
      </c>
      <c r="T1091">
        <f>[1]发票导入!T1091</f>
      </c>
      <c r="U1091">
        <f>[1]发票导入!U1091&amp;""</f>
      </c>
      <c r="V1091">
        <f>[1]发票导入!V1091&amp;""</f>
      </c>
      <c r="W1091">
        <f>[1]发票导入!W1091&amp;""</f>
      </c>
      <c r="Y1091">
        <f>[1]发票导入!Y1091&amp;""</f>
      </c>
      <c r="AA1091">
        <f>[1]发票导入!AA1091&amp;""</f>
      </c>
      <c r="AB1091">
        <f>[1]发票导入!AB1091</f>
        <v>0</v>
      </c>
      <c r="AC1091">
        <f>[1]发票导入!AC1091</f>
        <v>0</v>
      </c>
      <c r="AE1091" s="22">
        <f t="shared" si="0"/>
      </c>
      <c r="AI1091">
        <f>[1]发票导入!AI1091&amp;""</f>
      </c>
      <c r="AJ1091">
        <f>[1]发票导入!AJ1091&amp;""</f>
      </c>
      <c r="AK1091">
        <f>[1]发票导入!AK1091</f>
        <v>0</v>
      </c>
      <c r="AL1091">
        <f>[1]发票导入!AL1091</f>
        <v>0</v>
      </c>
      <c r="AM1091">
        <f>[1]发票导入!AM1091</f>
        <v>0</v>
      </c>
      <c r="AN1091" s="22">
        <f t="shared" si="1"/>
        <v>0</v>
      </c>
      <c r="AO1091" s="22">
        <f t="shared" si="2"/>
        <v>0</v>
      </c>
    </row>
    <row r="1092">
      <c r="C1092">
        <f>[1]发票导入!C1092&amp;""</f>
      </c>
      <c r="D1092">
        <f>[1]发票导入!D1092&amp;""</f>
      </c>
      <c r="O1092">
        <f>[1]发票导入!O1092&amp;""</f>
      </c>
      <c r="T1092">
        <f>[1]发票导入!T1092</f>
      </c>
      <c r="U1092">
        <f>[1]发票导入!U1092&amp;""</f>
      </c>
      <c r="V1092">
        <f>[1]发票导入!V1092&amp;""</f>
      </c>
      <c r="W1092">
        <f>[1]发票导入!W1092&amp;""</f>
      </c>
      <c r="Y1092">
        <f>[1]发票导入!Y1092&amp;""</f>
      </c>
      <c r="AA1092">
        <f>[1]发票导入!AA1092&amp;""</f>
      </c>
      <c r="AB1092">
        <f>[1]发票导入!AB1092</f>
        <v>0</v>
      </c>
      <c r="AC1092">
        <f>[1]发票导入!AC1092</f>
        <v>0</v>
      </c>
      <c r="AE1092" s="22">
        <f t="shared" si="0"/>
      </c>
      <c r="AI1092">
        <f>[1]发票导入!AI1092&amp;""</f>
      </c>
      <c r="AJ1092">
        <f>[1]发票导入!AJ1092&amp;""</f>
      </c>
      <c r="AK1092">
        <f>[1]发票导入!AK1092</f>
        <v>0</v>
      </c>
      <c r="AL1092">
        <f>[1]发票导入!AL1092</f>
        <v>0</v>
      </c>
      <c r="AM1092">
        <f>[1]发票导入!AM1092</f>
        <v>0</v>
      </c>
      <c r="AN1092" s="22">
        <f t="shared" si="1"/>
        <v>0</v>
      </c>
      <c r="AO1092" s="22">
        <f t="shared" si="2"/>
        <v>0</v>
      </c>
    </row>
    <row r="1093">
      <c r="C1093">
        <f>[1]发票导入!C1093&amp;""</f>
      </c>
      <c r="D1093">
        <f>[1]发票导入!D1093&amp;""</f>
      </c>
      <c r="O1093">
        <f>[1]发票导入!O1093&amp;""</f>
      </c>
      <c r="T1093">
        <f>[1]发票导入!T1093</f>
      </c>
      <c r="U1093">
        <f>[1]发票导入!U1093&amp;""</f>
      </c>
      <c r="V1093">
        <f>[1]发票导入!V1093&amp;""</f>
      </c>
      <c r="W1093">
        <f>[1]发票导入!W1093&amp;""</f>
      </c>
      <c r="Y1093">
        <f>[1]发票导入!Y1093&amp;""</f>
      </c>
      <c r="AA1093">
        <f>[1]发票导入!AA1093&amp;""</f>
      </c>
      <c r="AB1093">
        <f>[1]发票导入!AB1093</f>
        <v>0</v>
      </c>
      <c r="AC1093">
        <f>[1]发票导入!AC1093</f>
        <v>0</v>
      </c>
      <c r="AE1093" s="22">
        <f t="shared" si="0"/>
      </c>
      <c r="AI1093">
        <f>[1]发票导入!AI1093&amp;""</f>
      </c>
      <c r="AJ1093">
        <f>[1]发票导入!AJ1093&amp;""</f>
      </c>
      <c r="AK1093">
        <f>[1]发票导入!AK1093</f>
        <v>0</v>
      </c>
      <c r="AL1093">
        <f>[1]发票导入!AL1093</f>
        <v>0</v>
      </c>
      <c r="AM1093">
        <f>[1]发票导入!AM1093</f>
        <v>0</v>
      </c>
      <c r="AN1093" s="22">
        <f t="shared" si="1"/>
        <v>0</v>
      </c>
      <c r="AO1093" s="22">
        <f t="shared" si="2"/>
        <v>0</v>
      </c>
    </row>
    <row r="1094">
      <c r="C1094">
        <f>[1]发票导入!C1094&amp;""</f>
      </c>
      <c r="D1094">
        <f>[1]发票导入!D1094&amp;""</f>
      </c>
      <c r="O1094">
        <f>[1]发票导入!O1094&amp;""</f>
      </c>
      <c r="T1094">
        <f>[1]发票导入!T1094</f>
      </c>
      <c r="U1094">
        <f>[1]发票导入!U1094&amp;""</f>
      </c>
      <c r="V1094">
        <f>[1]发票导入!V1094&amp;""</f>
      </c>
      <c r="W1094">
        <f>[1]发票导入!W1094&amp;""</f>
      </c>
      <c r="Y1094">
        <f>[1]发票导入!Y1094&amp;""</f>
      </c>
      <c r="AA1094">
        <f>[1]发票导入!AA1094&amp;""</f>
      </c>
      <c r="AB1094">
        <f>[1]发票导入!AB1094</f>
        <v>0</v>
      </c>
      <c r="AC1094">
        <f>[1]发票导入!AC1094</f>
        <v>0</v>
      </c>
      <c r="AE1094" s="22">
        <f t="shared" si="0"/>
      </c>
      <c r="AI1094">
        <f>[1]发票导入!AI1094&amp;""</f>
      </c>
      <c r="AJ1094">
        <f>[1]发票导入!AJ1094&amp;""</f>
      </c>
      <c r="AK1094">
        <f>[1]发票导入!AK1094</f>
        <v>0</v>
      </c>
      <c r="AL1094">
        <f>[1]发票导入!AL1094</f>
        <v>0</v>
      </c>
      <c r="AM1094">
        <f>[1]发票导入!AM1094</f>
        <v>0</v>
      </c>
      <c r="AN1094" s="22">
        <f t="shared" si="1"/>
        <v>0</v>
      </c>
      <c r="AO1094" s="22">
        <f t="shared" si="2"/>
        <v>0</v>
      </c>
    </row>
    <row r="1095">
      <c r="C1095">
        <f>[1]发票导入!C1095&amp;""</f>
      </c>
      <c r="D1095">
        <f>[1]发票导入!D1095&amp;""</f>
      </c>
      <c r="O1095">
        <f>[1]发票导入!O1095&amp;""</f>
      </c>
      <c r="T1095">
        <f>[1]发票导入!T1095</f>
      </c>
      <c r="U1095">
        <f>[1]发票导入!U1095&amp;""</f>
      </c>
      <c r="V1095">
        <f>[1]发票导入!V1095&amp;""</f>
      </c>
      <c r="W1095">
        <f>[1]发票导入!W1095&amp;""</f>
      </c>
      <c r="Y1095">
        <f>[1]发票导入!Y1095&amp;""</f>
      </c>
      <c r="AA1095">
        <f>[1]发票导入!AA1095&amp;""</f>
      </c>
      <c r="AB1095">
        <f>[1]发票导入!AB1095</f>
        <v>0</v>
      </c>
      <c r="AC1095">
        <f>[1]发票导入!AC1095</f>
        <v>0</v>
      </c>
      <c r="AE1095" s="22">
        <f t="shared" si="0"/>
      </c>
      <c r="AI1095">
        <f>[1]发票导入!AI1095&amp;""</f>
      </c>
      <c r="AJ1095">
        <f>[1]发票导入!AJ1095&amp;""</f>
      </c>
      <c r="AK1095">
        <f>[1]发票导入!AK1095</f>
        <v>0</v>
      </c>
      <c r="AL1095">
        <f>[1]发票导入!AL1095</f>
        <v>0</v>
      </c>
      <c r="AM1095">
        <f>[1]发票导入!AM1095</f>
        <v>0</v>
      </c>
      <c r="AN1095" s="22">
        <f t="shared" si="1"/>
        <v>0</v>
      </c>
      <c r="AO1095" s="22">
        <f t="shared" si="2"/>
        <v>0</v>
      </c>
    </row>
    <row r="1096">
      <c r="C1096">
        <f>[1]发票导入!C1096&amp;""</f>
      </c>
      <c r="D1096">
        <f>[1]发票导入!D1096&amp;""</f>
      </c>
      <c r="O1096">
        <f>[1]发票导入!O1096&amp;""</f>
      </c>
      <c r="T1096">
        <f>[1]发票导入!T1096</f>
      </c>
      <c r="U1096">
        <f>[1]发票导入!U1096&amp;""</f>
      </c>
      <c r="V1096">
        <f>[1]发票导入!V1096&amp;""</f>
      </c>
      <c r="W1096">
        <f>[1]发票导入!W1096&amp;""</f>
      </c>
      <c r="Y1096">
        <f>[1]发票导入!Y1096&amp;""</f>
      </c>
      <c r="AA1096">
        <f>[1]发票导入!AA1096&amp;""</f>
      </c>
      <c r="AB1096">
        <f>[1]发票导入!AB1096</f>
        <v>0</v>
      </c>
      <c r="AC1096">
        <f>[1]发票导入!AC1096</f>
        <v>0</v>
      </c>
      <c r="AE1096" s="22">
        <f t="shared" si="0"/>
      </c>
      <c r="AI1096">
        <f>[1]发票导入!AI1096&amp;""</f>
      </c>
      <c r="AJ1096">
        <f>[1]发票导入!AJ1096&amp;""</f>
      </c>
      <c r="AK1096">
        <f>[1]发票导入!AK1096</f>
        <v>0</v>
      </c>
      <c r="AL1096">
        <f>[1]发票导入!AL1096</f>
        <v>0</v>
      </c>
      <c r="AM1096">
        <f>[1]发票导入!AM1096</f>
        <v>0</v>
      </c>
      <c r="AN1096" s="22">
        <f t="shared" si="1"/>
        <v>0</v>
      </c>
      <c r="AO1096" s="22">
        <f t="shared" si="2"/>
        <v>0</v>
      </c>
    </row>
    <row r="1097">
      <c r="C1097">
        <f>[1]发票导入!C1097&amp;""</f>
      </c>
      <c r="D1097">
        <f>[1]发票导入!D1097&amp;""</f>
      </c>
      <c r="O1097">
        <f>[1]发票导入!O1097&amp;""</f>
      </c>
      <c r="T1097">
        <f>[1]发票导入!T1097</f>
      </c>
      <c r="U1097">
        <f>[1]发票导入!U1097&amp;""</f>
      </c>
      <c r="V1097">
        <f>[1]发票导入!V1097&amp;""</f>
      </c>
      <c r="W1097">
        <f>[1]发票导入!W1097&amp;""</f>
      </c>
      <c r="Y1097">
        <f>[1]发票导入!Y1097&amp;""</f>
      </c>
      <c r="AA1097">
        <f>[1]发票导入!AA1097&amp;""</f>
      </c>
      <c r="AB1097">
        <f>[1]发票导入!AB1097</f>
        <v>0</v>
      </c>
      <c r="AC1097">
        <f>[1]发票导入!AC1097</f>
        <v>0</v>
      </c>
      <c r="AE1097" s="22">
        <f t="shared" si="0"/>
      </c>
      <c r="AI1097">
        <f>[1]发票导入!AI1097&amp;""</f>
      </c>
      <c r="AJ1097">
        <f>[1]发票导入!AJ1097&amp;""</f>
      </c>
      <c r="AK1097">
        <f>[1]发票导入!AK1097</f>
        <v>0</v>
      </c>
      <c r="AL1097">
        <f>[1]发票导入!AL1097</f>
        <v>0</v>
      </c>
      <c r="AM1097">
        <f>[1]发票导入!AM1097</f>
        <v>0</v>
      </c>
      <c r="AN1097" s="22">
        <f t="shared" si="1"/>
        <v>0</v>
      </c>
      <c r="AO1097" s="22">
        <f t="shared" si="2"/>
        <v>0</v>
      </c>
    </row>
    <row r="1098">
      <c r="C1098">
        <f>[1]发票导入!C1098&amp;""</f>
      </c>
      <c r="D1098">
        <f>[1]发票导入!D1098&amp;""</f>
      </c>
      <c r="O1098">
        <f>[1]发票导入!O1098&amp;""</f>
      </c>
      <c r="T1098">
        <f>[1]发票导入!T1098</f>
      </c>
      <c r="U1098">
        <f>[1]发票导入!U1098&amp;""</f>
      </c>
      <c r="V1098">
        <f>[1]发票导入!V1098&amp;""</f>
      </c>
      <c r="W1098">
        <f>[1]发票导入!W1098&amp;""</f>
      </c>
      <c r="Y1098">
        <f>[1]发票导入!Y1098&amp;""</f>
      </c>
      <c r="AA1098">
        <f>[1]发票导入!AA1098&amp;""</f>
      </c>
      <c r="AB1098">
        <f>[1]发票导入!AB1098</f>
        <v>0</v>
      </c>
      <c r="AC1098">
        <f>[1]发票导入!AC1098</f>
        <v>0</v>
      </c>
      <c r="AE1098" s="22">
        <f t="shared" si="0"/>
      </c>
      <c r="AI1098">
        <f>[1]发票导入!AI1098&amp;""</f>
      </c>
      <c r="AJ1098">
        <f>[1]发票导入!AJ1098&amp;""</f>
      </c>
      <c r="AK1098">
        <f>[1]发票导入!AK1098</f>
        <v>0</v>
      </c>
      <c r="AL1098">
        <f>[1]发票导入!AL1098</f>
        <v>0</v>
      </c>
      <c r="AM1098">
        <f>[1]发票导入!AM1098</f>
        <v>0</v>
      </c>
      <c r="AN1098" s="22">
        <f t="shared" si="1"/>
        <v>0</v>
      </c>
      <c r="AO1098" s="22">
        <f t="shared" si="2"/>
        <v>0</v>
      </c>
    </row>
    <row r="1099">
      <c r="C1099">
        <f>[1]发票导入!C1099&amp;""</f>
      </c>
      <c r="D1099">
        <f>[1]发票导入!D1099&amp;""</f>
      </c>
      <c r="O1099">
        <f>[1]发票导入!O1099&amp;""</f>
      </c>
      <c r="T1099">
        <f>[1]发票导入!T1099</f>
      </c>
      <c r="U1099">
        <f>[1]发票导入!U1099&amp;""</f>
      </c>
      <c r="V1099">
        <f>[1]发票导入!V1099&amp;""</f>
      </c>
      <c r="W1099">
        <f>[1]发票导入!W1099&amp;""</f>
      </c>
      <c r="Y1099">
        <f>[1]发票导入!Y1099&amp;""</f>
      </c>
      <c r="AA1099">
        <f>[1]发票导入!AA1099&amp;""</f>
      </c>
      <c r="AB1099">
        <f>[1]发票导入!AB1099</f>
        <v>0</v>
      </c>
      <c r="AC1099">
        <f>[1]发票导入!AC1099</f>
        <v>0</v>
      </c>
      <c r="AE1099" s="22">
        <f t="shared" si="0"/>
      </c>
      <c r="AI1099">
        <f>[1]发票导入!AI1099&amp;""</f>
      </c>
      <c r="AJ1099">
        <f>[1]发票导入!AJ1099&amp;""</f>
      </c>
      <c r="AK1099">
        <f>[1]发票导入!AK1099</f>
        <v>0</v>
      </c>
      <c r="AL1099">
        <f>[1]发票导入!AL1099</f>
        <v>0</v>
      </c>
      <c r="AM1099">
        <f>[1]发票导入!AM1099</f>
        <v>0</v>
      </c>
      <c r="AN1099" s="22">
        <f t="shared" si="1"/>
        <v>0</v>
      </c>
      <c r="AO1099" s="22">
        <f t="shared" si="2"/>
        <v>0</v>
      </c>
    </row>
    <row r="1100">
      <c r="C1100">
        <f>[1]发票导入!C1100&amp;""</f>
      </c>
      <c r="D1100">
        <f>[1]发票导入!D1100&amp;""</f>
      </c>
      <c r="O1100">
        <f>[1]发票导入!O1100&amp;""</f>
      </c>
      <c r="T1100">
        <f>[1]发票导入!T1100</f>
      </c>
      <c r="U1100">
        <f>[1]发票导入!U1100&amp;""</f>
      </c>
      <c r="V1100">
        <f>[1]发票导入!V1100&amp;""</f>
      </c>
      <c r="W1100">
        <f>[1]发票导入!W1100&amp;""</f>
      </c>
      <c r="Y1100">
        <f>[1]发票导入!Y1100&amp;""</f>
      </c>
      <c r="AA1100">
        <f>[1]发票导入!AA1100&amp;""</f>
      </c>
      <c r="AB1100">
        <f>[1]发票导入!AB1100</f>
        <v>0</v>
      </c>
      <c r="AC1100">
        <f>[1]发票导入!AC1100</f>
        <v>0</v>
      </c>
      <c r="AE1100" s="22">
        <f t="shared" si="0"/>
      </c>
      <c r="AI1100">
        <f>[1]发票导入!AI1100&amp;""</f>
      </c>
      <c r="AJ1100">
        <f>[1]发票导入!AJ1100&amp;""</f>
      </c>
      <c r="AK1100">
        <f>[1]发票导入!AK1100</f>
        <v>0</v>
      </c>
      <c r="AL1100">
        <f>[1]发票导入!AL1100</f>
        <v>0</v>
      </c>
      <c r="AM1100">
        <f>[1]发票导入!AM1100</f>
        <v>0</v>
      </c>
      <c r="AN1100" s="22">
        <f t="shared" si="1"/>
        <v>0</v>
      </c>
      <c r="AO1100" s="22">
        <f t="shared" si="2"/>
        <v>0</v>
      </c>
    </row>
    <row r="1101">
      <c r="C1101">
        <f>[1]发票导入!C1101&amp;""</f>
      </c>
      <c r="D1101">
        <f>[1]发票导入!D1101&amp;""</f>
      </c>
      <c r="O1101">
        <f>[1]发票导入!O1101&amp;""</f>
      </c>
      <c r="T1101">
        <f>[1]发票导入!T1101</f>
      </c>
      <c r="U1101">
        <f>[1]发票导入!U1101&amp;""</f>
      </c>
      <c r="V1101">
        <f>[1]发票导入!V1101&amp;""</f>
      </c>
      <c r="W1101">
        <f>[1]发票导入!W1101&amp;""</f>
      </c>
      <c r="Y1101">
        <f>[1]发票导入!Y1101&amp;""</f>
      </c>
      <c r="AA1101">
        <f>[1]发票导入!AA1101&amp;""</f>
      </c>
      <c r="AB1101">
        <f>[1]发票导入!AB1101</f>
        <v>0</v>
      </c>
      <c r="AC1101">
        <f>[1]发票导入!AC1101</f>
        <v>0</v>
      </c>
      <c r="AE1101" s="22">
        <f t="shared" si="0"/>
      </c>
      <c r="AI1101">
        <f>[1]发票导入!AI1101&amp;""</f>
      </c>
      <c r="AJ1101">
        <f>[1]发票导入!AJ1101&amp;""</f>
      </c>
      <c r="AK1101">
        <f>[1]发票导入!AK1101</f>
        <v>0</v>
      </c>
      <c r="AL1101">
        <f>[1]发票导入!AL1101</f>
        <v>0</v>
      </c>
      <c r="AM1101">
        <f>[1]发票导入!AM1101</f>
        <v>0</v>
      </c>
      <c r="AN1101" s="22">
        <f t="shared" si="1"/>
        <v>0</v>
      </c>
      <c r="AO1101" s="22">
        <f t="shared" si="2"/>
        <v>0</v>
      </c>
    </row>
    <row r="1102">
      <c r="C1102">
        <f>[1]发票导入!C1102&amp;""</f>
      </c>
      <c r="D1102">
        <f>[1]发票导入!D1102&amp;""</f>
      </c>
      <c r="O1102">
        <f>[1]发票导入!O1102&amp;""</f>
      </c>
      <c r="T1102">
        <f>[1]发票导入!T1102</f>
      </c>
      <c r="U1102">
        <f>[1]发票导入!U1102&amp;""</f>
      </c>
      <c r="V1102">
        <f>[1]发票导入!V1102&amp;""</f>
      </c>
      <c r="W1102">
        <f>[1]发票导入!W1102&amp;""</f>
      </c>
      <c r="Y1102">
        <f>[1]发票导入!Y1102&amp;""</f>
      </c>
      <c r="AA1102">
        <f>[1]发票导入!AA1102&amp;""</f>
      </c>
      <c r="AB1102">
        <f>[1]发票导入!AB1102</f>
        <v>0</v>
      </c>
      <c r="AC1102">
        <f>[1]发票导入!AC1102</f>
        <v>0</v>
      </c>
      <c r="AE1102" s="22">
        <f t="shared" si="0"/>
      </c>
      <c r="AI1102">
        <f>[1]发票导入!AI1102&amp;""</f>
      </c>
      <c r="AJ1102">
        <f>[1]发票导入!AJ1102&amp;""</f>
      </c>
      <c r="AK1102">
        <f>[1]发票导入!AK1102</f>
        <v>0</v>
      </c>
      <c r="AL1102">
        <f>[1]发票导入!AL1102</f>
        <v>0</v>
      </c>
      <c r="AM1102">
        <f>[1]发票导入!AM1102</f>
        <v>0</v>
      </c>
      <c r="AN1102" s="22">
        <f t="shared" si="1"/>
        <v>0</v>
      </c>
      <c r="AO1102" s="22">
        <f t="shared" si="2"/>
        <v>0</v>
      </c>
    </row>
    <row r="1103">
      <c r="C1103">
        <f>[1]发票导入!C1103&amp;""</f>
      </c>
      <c r="D1103">
        <f>[1]发票导入!D1103&amp;""</f>
      </c>
      <c r="O1103">
        <f>[1]发票导入!O1103&amp;""</f>
      </c>
      <c r="T1103">
        <f>[1]发票导入!T1103</f>
      </c>
      <c r="U1103">
        <f>[1]发票导入!U1103&amp;""</f>
      </c>
      <c r="V1103">
        <f>[1]发票导入!V1103&amp;""</f>
      </c>
      <c r="W1103">
        <f>[1]发票导入!W1103&amp;""</f>
      </c>
      <c r="Y1103">
        <f>[1]发票导入!Y1103&amp;""</f>
      </c>
      <c r="AA1103">
        <f>[1]发票导入!AA1103&amp;""</f>
      </c>
      <c r="AB1103">
        <f>[1]发票导入!AB1103</f>
        <v>0</v>
      </c>
      <c r="AC1103">
        <f>[1]发票导入!AC1103</f>
        <v>0</v>
      </c>
      <c r="AE1103" s="22">
        <f t="shared" si="0"/>
      </c>
      <c r="AI1103">
        <f>[1]发票导入!AI1103&amp;""</f>
      </c>
      <c r="AJ1103">
        <f>[1]发票导入!AJ1103&amp;""</f>
      </c>
      <c r="AK1103">
        <f>[1]发票导入!AK1103</f>
        <v>0</v>
      </c>
      <c r="AL1103">
        <f>[1]发票导入!AL1103</f>
        <v>0</v>
      </c>
      <c r="AM1103">
        <f>[1]发票导入!AM1103</f>
        <v>0</v>
      </c>
      <c r="AN1103" s="22">
        <f t="shared" si="1"/>
        <v>0</v>
      </c>
      <c r="AO1103" s="22">
        <f t="shared" si="2"/>
        <v>0</v>
      </c>
    </row>
    <row r="1104">
      <c r="C1104">
        <f>[1]发票导入!C1104&amp;""</f>
      </c>
      <c r="D1104">
        <f>[1]发票导入!D1104&amp;""</f>
      </c>
      <c r="O1104">
        <f>[1]发票导入!O1104&amp;""</f>
      </c>
      <c r="T1104">
        <f>[1]发票导入!T1104</f>
      </c>
      <c r="U1104">
        <f>[1]发票导入!U1104&amp;""</f>
      </c>
      <c r="V1104">
        <f>[1]发票导入!V1104&amp;""</f>
      </c>
      <c r="W1104">
        <f>[1]发票导入!W1104&amp;""</f>
      </c>
      <c r="Y1104">
        <f>[1]发票导入!Y1104&amp;""</f>
      </c>
      <c r="AA1104">
        <f>[1]发票导入!AA1104&amp;""</f>
      </c>
      <c r="AB1104">
        <f>[1]发票导入!AB1104</f>
        <v>0</v>
      </c>
      <c r="AC1104">
        <f>[1]发票导入!AC1104</f>
        <v>0</v>
      </c>
      <c r="AE1104" s="22">
        <f t="shared" si="0"/>
      </c>
      <c r="AI1104">
        <f>[1]发票导入!AI1104&amp;""</f>
      </c>
      <c r="AJ1104">
        <f>[1]发票导入!AJ1104&amp;""</f>
      </c>
      <c r="AK1104">
        <f>[1]发票导入!AK1104</f>
        <v>0</v>
      </c>
      <c r="AL1104">
        <f>[1]发票导入!AL1104</f>
        <v>0</v>
      </c>
      <c r="AM1104">
        <f>[1]发票导入!AM1104</f>
        <v>0</v>
      </c>
      <c r="AN1104" s="22">
        <f t="shared" si="1"/>
        <v>0</v>
      </c>
      <c r="AO1104" s="22">
        <f t="shared" si="2"/>
        <v>0</v>
      </c>
    </row>
    <row r="1105">
      <c r="C1105">
        <f>[1]发票导入!C1105&amp;""</f>
      </c>
      <c r="D1105">
        <f>[1]发票导入!D1105&amp;""</f>
      </c>
      <c r="O1105">
        <f>[1]发票导入!O1105&amp;""</f>
      </c>
      <c r="T1105">
        <f>[1]发票导入!T1105</f>
      </c>
      <c r="U1105">
        <f>[1]发票导入!U1105&amp;""</f>
      </c>
      <c r="V1105">
        <f>[1]发票导入!V1105&amp;""</f>
      </c>
      <c r="W1105">
        <f>[1]发票导入!W1105&amp;""</f>
      </c>
      <c r="Y1105">
        <f>[1]发票导入!Y1105&amp;""</f>
      </c>
      <c r="AA1105">
        <f>[1]发票导入!AA1105&amp;""</f>
      </c>
      <c r="AB1105">
        <f>[1]发票导入!AB1105</f>
        <v>0</v>
      </c>
      <c r="AC1105">
        <f>[1]发票导入!AC1105</f>
        <v>0</v>
      </c>
      <c r="AE1105" s="22">
        <f t="shared" si="0"/>
      </c>
      <c r="AI1105">
        <f>[1]发票导入!AI1105&amp;""</f>
      </c>
      <c r="AJ1105">
        <f>[1]发票导入!AJ1105&amp;""</f>
      </c>
      <c r="AK1105">
        <f>[1]发票导入!AK1105</f>
        <v>0</v>
      </c>
      <c r="AL1105">
        <f>[1]发票导入!AL1105</f>
        <v>0</v>
      </c>
      <c r="AM1105">
        <f>[1]发票导入!AM1105</f>
        <v>0</v>
      </c>
      <c r="AN1105" s="22">
        <f t="shared" si="1"/>
        <v>0</v>
      </c>
      <c r="AO1105" s="22">
        <f t="shared" si="2"/>
        <v>0</v>
      </c>
    </row>
    <row r="1106">
      <c r="C1106">
        <f>[1]发票导入!C1106&amp;""</f>
      </c>
      <c r="D1106">
        <f>[1]发票导入!D1106&amp;""</f>
      </c>
      <c r="O1106">
        <f>[1]发票导入!O1106&amp;""</f>
      </c>
      <c r="T1106">
        <f>[1]发票导入!T1106</f>
      </c>
      <c r="U1106">
        <f>[1]发票导入!U1106&amp;""</f>
      </c>
      <c r="V1106">
        <f>[1]发票导入!V1106&amp;""</f>
      </c>
      <c r="W1106">
        <f>[1]发票导入!W1106&amp;""</f>
      </c>
      <c r="Y1106">
        <f>[1]发票导入!Y1106&amp;""</f>
      </c>
      <c r="AA1106">
        <f>[1]发票导入!AA1106&amp;""</f>
      </c>
      <c r="AB1106">
        <f>[1]发票导入!AB1106</f>
        <v>0</v>
      </c>
      <c r="AC1106">
        <f>[1]发票导入!AC1106</f>
        <v>0</v>
      </c>
      <c r="AE1106" s="22">
        <f t="shared" si="0"/>
      </c>
      <c r="AI1106">
        <f>[1]发票导入!AI1106&amp;""</f>
      </c>
      <c r="AJ1106">
        <f>[1]发票导入!AJ1106&amp;""</f>
      </c>
      <c r="AK1106">
        <f>[1]发票导入!AK1106</f>
        <v>0</v>
      </c>
      <c r="AL1106">
        <f>[1]发票导入!AL1106</f>
        <v>0</v>
      </c>
      <c r="AM1106">
        <f>[1]发票导入!AM1106</f>
        <v>0</v>
      </c>
      <c r="AN1106" s="22">
        <f t="shared" si="1"/>
        <v>0</v>
      </c>
      <c r="AO1106" s="22">
        <f t="shared" si="2"/>
        <v>0</v>
      </c>
    </row>
    <row r="1107">
      <c r="C1107">
        <f>[1]发票导入!C1107&amp;""</f>
      </c>
      <c r="D1107">
        <f>[1]发票导入!D1107&amp;""</f>
      </c>
      <c r="O1107">
        <f>[1]发票导入!O1107&amp;""</f>
      </c>
      <c r="T1107">
        <f>[1]发票导入!T1107</f>
      </c>
      <c r="U1107">
        <f>[1]发票导入!U1107&amp;""</f>
      </c>
      <c r="V1107">
        <f>[1]发票导入!V1107&amp;""</f>
      </c>
      <c r="W1107">
        <f>[1]发票导入!W1107&amp;""</f>
      </c>
      <c r="Y1107">
        <f>[1]发票导入!Y1107&amp;""</f>
      </c>
      <c r="AA1107">
        <f>[1]发票导入!AA1107&amp;""</f>
      </c>
      <c r="AB1107">
        <f>[1]发票导入!AB1107</f>
        <v>0</v>
      </c>
      <c r="AC1107">
        <f>[1]发票导入!AC1107</f>
        <v>0</v>
      </c>
      <c r="AE1107" s="22">
        <f t="shared" si="0"/>
      </c>
      <c r="AI1107">
        <f>[1]发票导入!AI1107&amp;""</f>
      </c>
      <c r="AJ1107">
        <f>[1]发票导入!AJ1107&amp;""</f>
      </c>
      <c r="AK1107">
        <f>[1]发票导入!AK1107</f>
        <v>0</v>
      </c>
      <c r="AL1107">
        <f>[1]发票导入!AL1107</f>
        <v>0</v>
      </c>
      <c r="AM1107">
        <f>[1]发票导入!AM1107</f>
        <v>0</v>
      </c>
      <c r="AN1107" s="22">
        <f t="shared" si="1"/>
        <v>0</v>
      </c>
      <c r="AO1107" s="22">
        <f t="shared" si="2"/>
        <v>0</v>
      </c>
    </row>
    <row r="1108">
      <c r="C1108">
        <f>[1]发票导入!C1108&amp;""</f>
      </c>
      <c r="D1108">
        <f>[1]发票导入!D1108&amp;""</f>
      </c>
      <c r="O1108">
        <f>[1]发票导入!O1108&amp;""</f>
      </c>
      <c r="T1108">
        <f>[1]发票导入!T1108</f>
      </c>
      <c r="U1108">
        <f>[1]发票导入!U1108&amp;""</f>
      </c>
      <c r="V1108">
        <f>[1]发票导入!V1108&amp;""</f>
      </c>
      <c r="W1108">
        <f>[1]发票导入!W1108&amp;""</f>
      </c>
      <c r="Y1108">
        <f>[1]发票导入!Y1108&amp;""</f>
      </c>
      <c r="AA1108">
        <f>[1]发票导入!AA1108&amp;""</f>
      </c>
      <c r="AB1108">
        <f>[1]发票导入!AB1108</f>
        <v>0</v>
      </c>
      <c r="AC1108">
        <f>[1]发票导入!AC1108</f>
        <v>0</v>
      </c>
      <c r="AE1108" s="22">
        <f t="shared" si="0"/>
      </c>
      <c r="AI1108">
        <f>[1]发票导入!AI1108&amp;""</f>
      </c>
      <c r="AJ1108">
        <f>[1]发票导入!AJ1108&amp;""</f>
      </c>
      <c r="AK1108">
        <f>[1]发票导入!AK1108</f>
        <v>0</v>
      </c>
      <c r="AL1108">
        <f>[1]发票导入!AL1108</f>
        <v>0</v>
      </c>
      <c r="AM1108">
        <f>[1]发票导入!AM1108</f>
        <v>0</v>
      </c>
      <c r="AN1108" s="22">
        <f t="shared" si="1"/>
        <v>0</v>
      </c>
      <c r="AO1108" s="22">
        <f t="shared" si="2"/>
        <v>0</v>
      </c>
    </row>
    <row r="1109">
      <c r="C1109">
        <f>[1]发票导入!C1109&amp;""</f>
      </c>
      <c r="D1109">
        <f>[1]发票导入!D1109&amp;""</f>
      </c>
      <c r="O1109">
        <f>[1]发票导入!O1109&amp;""</f>
      </c>
      <c r="T1109">
        <f>[1]发票导入!T1109</f>
      </c>
      <c r="U1109">
        <f>[1]发票导入!U1109&amp;""</f>
      </c>
      <c r="V1109">
        <f>[1]发票导入!V1109&amp;""</f>
      </c>
      <c r="W1109">
        <f>[1]发票导入!W1109&amp;""</f>
      </c>
      <c r="Y1109">
        <f>[1]发票导入!Y1109&amp;""</f>
      </c>
      <c r="AA1109">
        <f>[1]发票导入!AA1109&amp;""</f>
      </c>
      <c r="AB1109">
        <f>[1]发票导入!AB1109</f>
        <v>0</v>
      </c>
      <c r="AC1109">
        <f>[1]发票导入!AC1109</f>
        <v>0</v>
      </c>
      <c r="AE1109" s="22">
        <f t="shared" si="0"/>
      </c>
      <c r="AI1109">
        <f>[1]发票导入!AI1109&amp;""</f>
      </c>
      <c r="AJ1109">
        <f>[1]发票导入!AJ1109&amp;""</f>
      </c>
      <c r="AK1109">
        <f>[1]发票导入!AK1109</f>
        <v>0</v>
      </c>
      <c r="AL1109">
        <f>[1]发票导入!AL1109</f>
        <v>0</v>
      </c>
      <c r="AM1109">
        <f>[1]发票导入!AM1109</f>
        <v>0</v>
      </c>
      <c r="AN1109" s="22">
        <f t="shared" si="1"/>
        <v>0</v>
      </c>
      <c r="AO1109" s="22">
        <f t="shared" si="2"/>
        <v>0</v>
      </c>
    </row>
    <row r="1110">
      <c r="C1110">
        <f>[1]发票导入!C1110&amp;""</f>
      </c>
      <c r="D1110">
        <f>[1]发票导入!D1110&amp;""</f>
      </c>
      <c r="O1110">
        <f>[1]发票导入!O1110&amp;""</f>
      </c>
      <c r="T1110">
        <f>[1]发票导入!T1110</f>
      </c>
      <c r="U1110">
        <f>[1]发票导入!U1110&amp;""</f>
      </c>
      <c r="V1110">
        <f>[1]发票导入!V1110&amp;""</f>
      </c>
      <c r="W1110">
        <f>[1]发票导入!W1110&amp;""</f>
      </c>
      <c r="Y1110">
        <f>[1]发票导入!Y1110&amp;""</f>
      </c>
      <c r="AA1110">
        <f>[1]发票导入!AA1110&amp;""</f>
      </c>
      <c r="AB1110">
        <f>[1]发票导入!AB1110</f>
        <v>0</v>
      </c>
      <c r="AC1110">
        <f>[1]发票导入!AC1110</f>
        <v>0</v>
      </c>
      <c r="AE1110" s="22">
        <f t="shared" si="0"/>
      </c>
      <c r="AI1110">
        <f>[1]发票导入!AI1110&amp;""</f>
      </c>
      <c r="AJ1110">
        <f>[1]发票导入!AJ1110&amp;""</f>
      </c>
      <c r="AK1110">
        <f>[1]发票导入!AK1110</f>
        <v>0</v>
      </c>
      <c r="AL1110">
        <f>[1]发票导入!AL1110</f>
        <v>0</v>
      </c>
      <c r="AM1110">
        <f>[1]发票导入!AM1110</f>
        <v>0</v>
      </c>
      <c r="AN1110" s="22">
        <f t="shared" si="1"/>
        <v>0</v>
      </c>
      <c r="AO1110" s="22">
        <f t="shared" si="2"/>
        <v>0</v>
      </c>
    </row>
    <row r="1111">
      <c r="C1111">
        <f>[1]发票导入!C1111&amp;""</f>
      </c>
      <c r="D1111">
        <f>[1]发票导入!D1111&amp;""</f>
      </c>
      <c r="O1111">
        <f>[1]发票导入!O1111&amp;""</f>
      </c>
      <c r="T1111">
        <f>[1]发票导入!T1111</f>
      </c>
      <c r="U1111">
        <f>[1]发票导入!U1111&amp;""</f>
      </c>
      <c r="V1111">
        <f>[1]发票导入!V1111&amp;""</f>
      </c>
      <c r="W1111">
        <f>[1]发票导入!W1111&amp;""</f>
      </c>
      <c r="Y1111">
        <f>[1]发票导入!Y1111&amp;""</f>
      </c>
      <c r="AA1111">
        <f>[1]发票导入!AA1111&amp;""</f>
      </c>
      <c r="AB1111">
        <f>[1]发票导入!AB1111</f>
        <v>0</v>
      </c>
      <c r="AC1111">
        <f>[1]发票导入!AC1111</f>
        <v>0</v>
      </c>
      <c r="AE1111" s="22">
        <f t="shared" si="0"/>
      </c>
      <c r="AI1111">
        <f>[1]发票导入!AI1111&amp;""</f>
      </c>
      <c r="AJ1111">
        <f>[1]发票导入!AJ1111&amp;""</f>
      </c>
      <c r="AK1111">
        <f>[1]发票导入!AK1111</f>
        <v>0</v>
      </c>
      <c r="AL1111">
        <f>[1]发票导入!AL1111</f>
        <v>0</v>
      </c>
      <c r="AM1111">
        <f>[1]发票导入!AM1111</f>
        <v>0</v>
      </c>
      <c r="AN1111" s="22">
        <f t="shared" si="1"/>
        <v>0</v>
      </c>
      <c r="AO1111" s="22">
        <f t="shared" si="2"/>
        <v>0</v>
      </c>
    </row>
    <row r="1112">
      <c r="C1112">
        <f>[1]发票导入!C1112&amp;""</f>
      </c>
      <c r="D1112">
        <f>[1]发票导入!D1112&amp;""</f>
      </c>
      <c r="O1112">
        <f>[1]发票导入!O1112&amp;""</f>
      </c>
      <c r="T1112">
        <f>[1]发票导入!T1112</f>
      </c>
      <c r="U1112">
        <f>[1]发票导入!U1112&amp;""</f>
      </c>
      <c r="V1112">
        <f>[1]发票导入!V1112&amp;""</f>
      </c>
      <c r="W1112">
        <f>[1]发票导入!W1112&amp;""</f>
      </c>
      <c r="Y1112">
        <f>[1]发票导入!Y1112&amp;""</f>
      </c>
      <c r="AA1112">
        <f>[1]发票导入!AA1112&amp;""</f>
      </c>
      <c r="AB1112">
        <f>[1]发票导入!AB1112</f>
        <v>0</v>
      </c>
      <c r="AC1112">
        <f>[1]发票导入!AC1112</f>
        <v>0</v>
      </c>
      <c r="AE1112" s="22">
        <f t="shared" si="0"/>
      </c>
      <c r="AI1112">
        <f>[1]发票导入!AI1112&amp;""</f>
      </c>
      <c r="AJ1112">
        <f>[1]发票导入!AJ1112&amp;""</f>
      </c>
      <c r="AK1112">
        <f>[1]发票导入!AK1112</f>
        <v>0</v>
      </c>
      <c r="AL1112">
        <f>[1]发票导入!AL1112</f>
        <v>0</v>
      </c>
      <c r="AM1112">
        <f>[1]发票导入!AM1112</f>
        <v>0</v>
      </c>
      <c r="AN1112" s="22">
        <f t="shared" si="1"/>
        <v>0</v>
      </c>
      <c r="AO1112" s="22">
        <f t="shared" si="2"/>
        <v>0</v>
      </c>
    </row>
    <row r="1113">
      <c r="C1113">
        <f>[1]发票导入!C1113&amp;""</f>
      </c>
      <c r="D1113">
        <f>[1]发票导入!D1113&amp;""</f>
      </c>
      <c r="O1113">
        <f>[1]发票导入!O1113&amp;""</f>
      </c>
      <c r="T1113">
        <f>[1]发票导入!T1113</f>
      </c>
      <c r="U1113">
        <f>[1]发票导入!U1113&amp;""</f>
      </c>
      <c r="V1113">
        <f>[1]发票导入!V1113&amp;""</f>
      </c>
      <c r="W1113">
        <f>[1]发票导入!W1113&amp;""</f>
      </c>
      <c r="Y1113">
        <f>[1]发票导入!Y1113&amp;""</f>
      </c>
      <c r="AA1113">
        <f>[1]发票导入!AA1113&amp;""</f>
      </c>
      <c r="AB1113">
        <f>[1]发票导入!AB1113</f>
        <v>0</v>
      </c>
      <c r="AC1113">
        <f>[1]发票导入!AC1113</f>
        <v>0</v>
      </c>
      <c r="AE1113" s="22">
        <f t="shared" si="0"/>
      </c>
      <c r="AI1113">
        <f>[1]发票导入!AI1113&amp;""</f>
      </c>
      <c r="AJ1113">
        <f>[1]发票导入!AJ1113&amp;""</f>
      </c>
      <c r="AK1113">
        <f>[1]发票导入!AK1113</f>
        <v>0</v>
      </c>
      <c r="AL1113">
        <f>[1]发票导入!AL1113</f>
        <v>0</v>
      </c>
      <c r="AM1113">
        <f>[1]发票导入!AM1113</f>
        <v>0</v>
      </c>
      <c r="AN1113" s="22">
        <f t="shared" si="1"/>
        <v>0</v>
      </c>
      <c r="AO1113" s="22">
        <f t="shared" si="2"/>
        <v>0</v>
      </c>
    </row>
    <row r="1114">
      <c r="C1114">
        <f>[1]发票导入!C1114&amp;""</f>
      </c>
      <c r="D1114">
        <f>[1]发票导入!D1114&amp;""</f>
      </c>
      <c r="O1114">
        <f>[1]发票导入!O1114&amp;""</f>
      </c>
      <c r="T1114">
        <f>[1]发票导入!T1114</f>
      </c>
      <c r="U1114">
        <f>[1]发票导入!U1114&amp;""</f>
      </c>
      <c r="V1114">
        <f>[1]发票导入!V1114&amp;""</f>
      </c>
      <c r="W1114">
        <f>[1]发票导入!W1114&amp;""</f>
      </c>
      <c r="Y1114">
        <f>[1]发票导入!Y1114&amp;""</f>
      </c>
      <c r="AA1114">
        <f>[1]发票导入!AA1114&amp;""</f>
      </c>
      <c r="AB1114">
        <f>[1]发票导入!AB1114</f>
        <v>0</v>
      </c>
      <c r="AC1114">
        <f>[1]发票导入!AC1114</f>
        <v>0</v>
      </c>
      <c r="AE1114" s="22">
        <f t="shared" si="0"/>
      </c>
      <c r="AI1114">
        <f>[1]发票导入!AI1114&amp;""</f>
      </c>
      <c r="AJ1114">
        <f>[1]发票导入!AJ1114&amp;""</f>
      </c>
      <c r="AK1114">
        <f>[1]发票导入!AK1114</f>
        <v>0</v>
      </c>
      <c r="AL1114">
        <f>[1]发票导入!AL1114</f>
        <v>0</v>
      </c>
      <c r="AM1114">
        <f>[1]发票导入!AM1114</f>
        <v>0</v>
      </c>
      <c r="AN1114" s="22">
        <f t="shared" si="1"/>
        <v>0</v>
      </c>
      <c r="AO1114" s="22">
        <f t="shared" si="2"/>
        <v>0</v>
      </c>
    </row>
    <row r="1115">
      <c r="C1115">
        <f>[1]发票导入!C1115&amp;""</f>
      </c>
      <c r="D1115">
        <f>[1]发票导入!D1115&amp;""</f>
      </c>
      <c r="O1115">
        <f>[1]发票导入!O1115&amp;""</f>
      </c>
      <c r="T1115">
        <f>[1]发票导入!T1115</f>
      </c>
      <c r="U1115">
        <f>[1]发票导入!U1115&amp;""</f>
      </c>
      <c r="V1115">
        <f>[1]发票导入!V1115&amp;""</f>
      </c>
      <c r="W1115">
        <f>[1]发票导入!W1115&amp;""</f>
      </c>
      <c r="Y1115">
        <f>[1]发票导入!Y1115&amp;""</f>
      </c>
      <c r="AA1115">
        <f>[1]发票导入!AA1115&amp;""</f>
      </c>
      <c r="AB1115">
        <f>[1]发票导入!AB1115</f>
        <v>0</v>
      </c>
      <c r="AC1115">
        <f>[1]发票导入!AC1115</f>
        <v>0</v>
      </c>
      <c r="AE1115" s="22">
        <f t="shared" si="0"/>
      </c>
      <c r="AI1115">
        <f>[1]发票导入!AI1115&amp;""</f>
      </c>
      <c r="AJ1115">
        <f>[1]发票导入!AJ1115&amp;""</f>
      </c>
      <c r="AK1115">
        <f>[1]发票导入!AK1115</f>
        <v>0</v>
      </c>
      <c r="AL1115">
        <f>[1]发票导入!AL1115</f>
        <v>0</v>
      </c>
      <c r="AM1115">
        <f>[1]发票导入!AM1115</f>
        <v>0</v>
      </c>
      <c r="AN1115" s="22">
        <f t="shared" si="1"/>
        <v>0</v>
      </c>
      <c r="AO1115" s="22">
        <f t="shared" si="2"/>
        <v>0</v>
      </c>
    </row>
    <row r="1116">
      <c r="C1116">
        <f>[1]发票导入!C1116&amp;""</f>
      </c>
      <c r="D1116">
        <f>[1]发票导入!D1116&amp;""</f>
      </c>
      <c r="O1116">
        <f>[1]发票导入!O1116&amp;""</f>
      </c>
      <c r="T1116">
        <f>[1]发票导入!T1116</f>
      </c>
      <c r="U1116">
        <f>[1]发票导入!U1116&amp;""</f>
      </c>
      <c r="V1116">
        <f>[1]发票导入!V1116&amp;""</f>
      </c>
      <c r="W1116">
        <f>[1]发票导入!W1116&amp;""</f>
      </c>
      <c r="Y1116">
        <f>[1]发票导入!Y1116&amp;""</f>
      </c>
      <c r="AA1116">
        <f>[1]发票导入!AA1116&amp;""</f>
      </c>
      <c r="AB1116">
        <f>[1]发票导入!AB1116</f>
        <v>0</v>
      </c>
      <c r="AC1116">
        <f>[1]发票导入!AC1116</f>
        <v>0</v>
      </c>
      <c r="AE1116" s="22">
        <f t="shared" si="0"/>
      </c>
      <c r="AI1116">
        <f>[1]发票导入!AI1116&amp;""</f>
      </c>
      <c r="AJ1116">
        <f>[1]发票导入!AJ1116&amp;""</f>
      </c>
      <c r="AK1116">
        <f>[1]发票导入!AK1116</f>
        <v>0</v>
      </c>
      <c r="AL1116">
        <f>[1]发票导入!AL1116</f>
        <v>0</v>
      </c>
      <c r="AM1116">
        <f>[1]发票导入!AM1116</f>
        <v>0</v>
      </c>
      <c r="AN1116" s="22">
        <f t="shared" si="1"/>
        <v>0</v>
      </c>
      <c r="AO1116" s="22">
        <f t="shared" si="2"/>
        <v>0</v>
      </c>
    </row>
    <row r="1117">
      <c r="C1117">
        <f>[1]发票导入!C1117&amp;""</f>
      </c>
      <c r="D1117">
        <f>[1]发票导入!D1117&amp;""</f>
      </c>
      <c r="O1117">
        <f>[1]发票导入!O1117&amp;""</f>
      </c>
      <c r="T1117">
        <f>[1]发票导入!T1117</f>
      </c>
      <c r="U1117">
        <f>[1]发票导入!U1117&amp;""</f>
      </c>
      <c r="V1117">
        <f>[1]发票导入!V1117&amp;""</f>
      </c>
      <c r="W1117">
        <f>[1]发票导入!W1117&amp;""</f>
      </c>
      <c r="Y1117">
        <f>[1]发票导入!Y1117&amp;""</f>
      </c>
      <c r="AA1117">
        <f>[1]发票导入!AA1117&amp;""</f>
      </c>
      <c r="AB1117">
        <f>[1]发票导入!AB1117</f>
        <v>0</v>
      </c>
      <c r="AC1117">
        <f>[1]发票导入!AC1117</f>
        <v>0</v>
      </c>
      <c r="AE1117" s="22">
        <f t="shared" si="0"/>
      </c>
      <c r="AI1117">
        <f>[1]发票导入!AI1117&amp;""</f>
      </c>
      <c r="AJ1117">
        <f>[1]发票导入!AJ1117&amp;""</f>
      </c>
      <c r="AK1117">
        <f>[1]发票导入!AK1117</f>
        <v>0</v>
      </c>
      <c r="AL1117">
        <f>[1]发票导入!AL1117</f>
        <v>0</v>
      </c>
      <c r="AM1117">
        <f>[1]发票导入!AM1117</f>
        <v>0</v>
      </c>
      <c r="AN1117" s="22">
        <f t="shared" si="1"/>
        <v>0</v>
      </c>
      <c r="AO1117" s="22">
        <f t="shared" si="2"/>
        <v>0</v>
      </c>
    </row>
    <row r="1118">
      <c r="C1118">
        <f>[1]发票导入!C1118&amp;""</f>
      </c>
      <c r="D1118">
        <f>[1]发票导入!D1118&amp;""</f>
      </c>
      <c r="O1118">
        <f>[1]发票导入!O1118&amp;""</f>
      </c>
      <c r="T1118">
        <f>[1]发票导入!T1118</f>
      </c>
      <c r="U1118">
        <f>[1]发票导入!U1118&amp;""</f>
      </c>
      <c r="V1118">
        <f>[1]发票导入!V1118&amp;""</f>
      </c>
      <c r="W1118">
        <f>[1]发票导入!W1118&amp;""</f>
      </c>
      <c r="Y1118">
        <f>[1]发票导入!Y1118&amp;""</f>
      </c>
      <c r="AA1118">
        <f>[1]发票导入!AA1118&amp;""</f>
      </c>
      <c r="AB1118">
        <f>[1]发票导入!AB1118</f>
        <v>0</v>
      </c>
      <c r="AC1118">
        <f>[1]发票导入!AC1118</f>
        <v>0</v>
      </c>
      <c r="AE1118" s="22">
        <f t="shared" si="0"/>
      </c>
      <c r="AI1118">
        <f>[1]发票导入!AI1118&amp;""</f>
      </c>
      <c r="AJ1118">
        <f>[1]发票导入!AJ1118&amp;""</f>
      </c>
      <c r="AK1118">
        <f>[1]发票导入!AK1118</f>
        <v>0</v>
      </c>
      <c r="AL1118">
        <f>[1]发票导入!AL1118</f>
        <v>0</v>
      </c>
      <c r="AM1118">
        <f>[1]发票导入!AM1118</f>
        <v>0</v>
      </c>
      <c r="AN1118" s="22">
        <f t="shared" si="1"/>
        <v>0</v>
      </c>
      <c r="AO1118" s="22">
        <f t="shared" si="2"/>
        <v>0</v>
      </c>
    </row>
    <row r="1119">
      <c r="C1119">
        <f>[1]发票导入!C1119&amp;""</f>
      </c>
      <c r="D1119">
        <f>[1]发票导入!D1119&amp;""</f>
      </c>
      <c r="O1119">
        <f>[1]发票导入!O1119&amp;""</f>
      </c>
      <c r="T1119">
        <f>[1]发票导入!T1119</f>
      </c>
      <c r="U1119">
        <f>[1]发票导入!U1119&amp;""</f>
      </c>
      <c r="V1119">
        <f>[1]发票导入!V1119&amp;""</f>
      </c>
      <c r="W1119">
        <f>[1]发票导入!W1119&amp;""</f>
      </c>
      <c r="Y1119">
        <f>[1]发票导入!Y1119&amp;""</f>
      </c>
      <c r="AA1119">
        <f>[1]发票导入!AA1119&amp;""</f>
      </c>
      <c r="AB1119">
        <f>[1]发票导入!AB1119</f>
        <v>0</v>
      </c>
      <c r="AC1119">
        <f>[1]发票导入!AC1119</f>
        <v>0</v>
      </c>
      <c r="AE1119" s="22">
        <f t="shared" si="0"/>
      </c>
      <c r="AI1119">
        <f>[1]发票导入!AI1119&amp;""</f>
      </c>
      <c r="AJ1119">
        <f>[1]发票导入!AJ1119&amp;""</f>
      </c>
      <c r="AK1119">
        <f>[1]发票导入!AK1119</f>
        <v>0</v>
      </c>
      <c r="AL1119">
        <f>[1]发票导入!AL1119</f>
        <v>0</v>
      </c>
      <c r="AM1119">
        <f>[1]发票导入!AM1119</f>
        <v>0</v>
      </c>
      <c r="AN1119" s="22">
        <f t="shared" si="1"/>
        <v>0</v>
      </c>
      <c r="AO1119" s="22">
        <f t="shared" si="2"/>
        <v>0</v>
      </c>
    </row>
    <row r="1120">
      <c r="C1120">
        <f>[1]发票导入!C1120&amp;""</f>
      </c>
      <c r="D1120">
        <f>[1]发票导入!D1120&amp;""</f>
      </c>
      <c r="O1120">
        <f>[1]发票导入!O1120&amp;""</f>
      </c>
      <c r="T1120">
        <f>[1]发票导入!T1120</f>
      </c>
      <c r="U1120">
        <f>[1]发票导入!U1120&amp;""</f>
      </c>
      <c r="V1120">
        <f>[1]发票导入!V1120&amp;""</f>
      </c>
      <c r="W1120">
        <f>[1]发票导入!W1120&amp;""</f>
      </c>
      <c r="Y1120">
        <f>[1]发票导入!Y1120&amp;""</f>
      </c>
      <c r="AA1120">
        <f>[1]发票导入!AA1120&amp;""</f>
      </c>
      <c r="AB1120">
        <f>[1]发票导入!AB1120</f>
        <v>0</v>
      </c>
      <c r="AC1120">
        <f>[1]发票导入!AC1120</f>
        <v>0</v>
      </c>
      <c r="AE1120" s="22">
        <f t="shared" si="0"/>
      </c>
      <c r="AI1120">
        <f>[1]发票导入!AI1120&amp;""</f>
      </c>
      <c r="AJ1120">
        <f>[1]发票导入!AJ1120&amp;""</f>
      </c>
      <c r="AK1120">
        <f>[1]发票导入!AK1120</f>
        <v>0</v>
      </c>
      <c r="AL1120">
        <f>[1]发票导入!AL1120</f>
        <v>0</v>
      </c>
      <c r="AM1120">
        <f>[1]发票导入!AM1120</f>
        <v>0</v>
      </c>
      <c r="AN1120" s="22">
        <f t="shared" si="1"/>
        <v>0</v>
      </c>
      <c r="AO1120" s="22">
        <f t="shared" si="2"/>
        <v>0</v>
      </c>
    </row>
    <row r="1121">
      <c r="C1121">
        <f>[1]发票导入!C1121&amp;""</f>
      </c>
      <c r="D1121">
        <f>[1]发票导入!D1121&amp;""</f>
      </c>
      <c r="O1121">
        <f>[1]发票导入!O1121&amp;""</f>
      </c>
      <c r="T1121">
        <f>[1]发票导入!T1121</f>
      </c>
      <c r="U1121">
        <f>[1]发票导入!U1121&amp;""</f>
      </c>
      <c r="V1121">
        <f>[1]发票导入!V1121&amp;""</f>
      </c>
      <c r="W1121">
        <f>[1]发票导入!W1121&amp;""</f>
      </c>
      <c r="Y1121">
        <f>[1]发票导入!Y1121&amp;""</f>
      </c>
      <c r="AA1121">
        <f>[1]发票导入!AA1121&amp;""</f>
      </c>
      <c r="AB1121">
        <f>[1]发票导入!AB1121</f>
        <v>0</v>
      </c>
      <c r="AC1121">
        <f>[1]发票导入!AC1121</f>
        <v>0</v>
      </c>
      <c r="AE1121" s="22">
        <f t="shared" si="0"/>
      </c>
      <c r="AI1121">
        <f>[1]发票导入!AI1121&amp;""</f>
      </c>
      <c r="AJ1121">
        <f>[1]发票导入!AJ1121&amp;""</f>
      </c>
      <c r="AK1121">
        <f>[1]发票导入!AK1121</f>
        <v>0</v>
      </c>
      <c r="AL1121">
        <f>[1]发票导入!AL1121</f>
        <v>0</v>
      </c>
      <c r="AM1121">
        <f>[1]发票导入!AM1121</f>
        <v>0</v>
      </c>
      <c r="AN1121" s="22">
        <f t="shared" si="1"/>
        <v>0</v>
      </c>
      <c r="AO1121" s="22">
        <f t="shared" si="2"/>
        <v>0</v>
      </c>
    </row>
    <row r="1122">
      <c r="C1122">
        <f>[1]发票导入!C1122&amp;""</f>
      </c>
      <c r="D1122">
        <f>[1]发票导入!D1122&amp;""</f>
      </c>
      <c r="O1122">
        <f>[1]发票导入!O1122&amp;""</f>
      </c>
      <c r="T1122">
        <f>[1]发票导入!T1122</f>
      </c>
      <c r="U1122">
        <f>[1]发票导入!U1122&amp;""</f>
      </c>
      <c r="V1122">
        <f>[1]发票导入!V1122&amp;""</f>
      </c>
      <c r="W1122">
        <f>[1]发票导入!W1122&amp;""</f>
      </c>
      <c r="Y1122">
        <f>[1]发票导入!Y1122&amp;""</f>
      </c>
      <c r="AA1122">
        <f>[1]发票导入!AA1122&amp;""</f>
      </c>
      <c r="AB1122">
        <f>[1]发票导入!AB1122</f>
        <v>0</v>
      </c>
      <c r="AC1122">
        <f>[1]发票导入!AC1122</f>
        <v>0</v>
      </c>
      <c r="AE1122" s="22">
        <f t="shared" si="0"/>
      </c>
      <c r="AI1122">
        <f>[1]发票导入!AI1122&amp;""</f>
      </c>
      <c r="AJ1122">
        <f>[1]发票导入!AJ1122&amp;""</f>
      </c>
      <c r="AK1122">
        <f>[1]发票导入!AK1122</f>
        <v>0</v>
      </c>
      <c r="AL1122">
        <f>[1]发票导入!AL1122</f>
        <v>0</v>
      </c>
      <c r="AM1122">
        <f>[1]发票导入!AM1122</f>
        <v>0</v>
      </c>
      <c r="AN1122" s="22">
        <f t="shared" si="1"/>
        <v>0</v>
      </c>
      <c r="AO1122" s="22">
        <f t="shared" si="2"/>
        <v>0</v>
      </c>
    </row>
    <row r="1123">
      <c r="C1123">
        <f>[1]发票导入!C1123&amp;""</f>
      </c>
      <c r="D1123">
        <f>[1]发票导入!D1123&amp;""</f>
      </c>
      <c r="O1123">
        <f>[1]发票导入!O1123&amp;""</f>
      </c>
      <c r="T1123">
        <f>[1]发票导入!T1123</f>
      </c>
      <c r="U1123">
        <f>[1]发票导入!U1123&amp;""</f>
      </c>
      <c r="V1123">
        <f>[1]发票导入!V1123&amp;""</f>
      </c>
      <c r="W1123">
        <f>[1]发票导入!W1123&amp;""</f>
      </c>
      <c r="Y1123">
        <f>[1]发票导入!Y1123&amp;""</f>
      </c>
      <c r="AA1123">
        <f>[1]发票导入!AA1123&amp;""</f>
      </c>
      <c r="AB1123">
        <f>[1]发票导入!AB1123</f>
        <v>0</v>
      </c>
      <c r="AC1123">
        <f>[1]发票导入!AC1123</f>
        <v>0</v>
      </c>
      <c r="AE1123" s="22">
        <f t="shared" si="0"/>
      </c>
      <c r="AI1123">
        <f>[1]发票导入!AI1123&amp;""</f>
      </c>
      <c r="AJ1123">
        <f>[1]发票导入!AJ1123&amp;""</f>
      </c>
      <c r="AK1123">
        <f>[1]发票导入!AK1123</f>
        <v>0</v>
      </c>
      <c r="AL1123">
        <f>[1]发票导入!AL1123</f>
        <v>0</v>
      </c>
      <c r="AM1123">
        <f>[1]发票导入!AM1123</f>
        <v>0</v>
      </c>
      <c r="AN1123" s="22">
        <f t="shared" si="1"/>
        <v>0</v>
      </c>
      <c r="AO1123" s="22">
        <f t="shared" si="2"/>
        <v>0</v>
      </c>
    </row>
    <row r="1124">
      <c r="C1124">
        <f>[1]发票导入!C1124&amp;""</f>
      </c>
      <c r="D1124">
        <f>[1]发票导入!D1124&amp;""</f>
      </c>
      <c r="O1124">
        <f>[1]发票导入!O1124&amp;""</f>
      </c>
      <c r="T1124">
        <f>[1]发票导入!T1124</f>
      </c>
      <c r="U1124">
        <f>[1]发票导入!U1124&amp;""</f>
      </c>
      <c r="V1124">
        <f>[1]发票导入!V1124&amp;""</f>
      </c>
      <c r="W1124">
        <f>[1]发票导入!W1124&amp;""</f>
      </c>
      <c r="Y1124">
        <f>[1]发票导入!Y1124&amp;""</f>
      </c>
      <c r="AA1124">
        <f>[1]发票导入!AA1124&amp;""</f>
      </c>
      <c r="AB1124">
        <f>[1]发票导入!AB1124</f>
        <v>0</v>
      </c>
      <c r="AC1124">
        <f>[1]发票导入!AC1124</f>
        <v>0</v>
      </c>
      <c r="AE1124" s="22">
        <f t="shared" si="0"/>
      </c>
      <c r="AI1124">
        <f>[1]发票导入!AI1124&amp;""</f>
      </c>
      <c r="AJ1124">
        <f>[1]发票导入!AJ1124&amp;""</f>
      </c>
      <c r="AK1124">
        <f>[1]发票导入!AK1124</f>
        <v>0</v>
      </c>
      <c r="AL1124">
        <f>[1]发票导入!AL1124</f>
        <v>0</v>
      </c>
      <c r="AM1124">
        <f>[1]发票导入!AM1124</f>
        <v>0</v>
      </c>
      <c r="AN1124" s="22">
        <f t="shared" si="1"/>
        <v>0</v>
      </c>
      <c r="AO1124" s="22">
        <f t="shared" si="2"/>
        <v>0</v>
      </c>
    </row>
    <row r="1125">
      <c r="C1125">
        <f>[1]发票导入!C1125&amp;""</f>
      </c>
      <c r="D1125">
        <f>[1]发票导入!D1125&amp;""</f>
      </c>
      <c r="O1125">
        <f>[1]发票导入!O1125&amp;""</f>
      </c>
      <c r="T1125">
        <f>[1]发票导入!T1125</f>
      </c>
      <c r="U1125">
        <f>[1]发票导入!U1125&amp;""</f>
      </c>
      <c r="V1125">
        <f>[1]发票导入!V1125&amp;""</f>
      </c>
      <c r="W1125">
        <f>[1]发票导入!W1125&amp;""</f>
      </c>
      <c r="Y1125">
        <f>[1]发票导入!Y1125&amp;""</f>
      </c>
      <c r="AA1125">
        <f>[1]发票导入!AA1125&amp;""</f>
      </c>
      <c r="AB1125">
        <f>[1]发票导入!AB1125</f>
        <v>0</v>
      </c>
      <c r="AC1125">
        <f>[1]发票导入!AC1125</f>
        <v>0</v>
      </c>
      <c r="AE1125" s="22">
        <f t="shared" si="0"/>
      </c>
      <c r="AI1125">
        <f>[1]发票导入!AI1125&amp;""</f>
      </c>
      <c r="AJ1125">
        <f>[1]发票导入!AJ1125&amp;""</f>
      </c>
      <c r="AK1125">
        <f>[1]发票导入!AK1125</f>
        <v>0</v>
      </c>
      <c r="AL1125">
        <f>[1]发票导入!AL1125</f>
        <v>0</v>
      </c>
      <c r="AM1125">
        <f>[1]发票导入!AM1125</f>
        <v>0</v>
      </c>
      <c r="AN1125" s="22">
        <f t="shared" si="1"/>
        <v>0</v>
      </c>
      <c r="AO1125" s="22">
        <f t="shared" si="2"/>
        <v>0</v>
      </c>
    </row>
    <row r="1126">
      <c r="C1126">
        <f>[1]发票导入!C1126&amp;""</f>
      </c>
      <c r="D1126">
        <f>[1]发票导入!D1126&amp;""</f>
      </c>
      <c r="O1126">
        <f>[1]发票导入!O1126&amp;""</f>
      </c>
      <c r="T1126">
        <f>[1]发票导入!T1126</f>
      </c>
      <c r="U1126">
        <f>[1]发票导入!U1126&amp;""</f>
      </c>
      <c r="V1126">
        <f>[1]发票导入!V1126&amp;""</f>
      </c>
      <c r="W1126">
        <f>[1]发票导入!W1126&amp;""</f>
      </c>
      <c r="Y1126">
        <f>[1]发票导入!Y1126&amp;""</f>
      </c>
      <c r="AA1126">
        <f>[1]发票导入!AA1126&amp;""</f>
      </c>
      <c r="AB1126">
        <f>[1]发票导入!AB1126</f>
        <v>0</v>
      </c>
      <c r="AC1126">
        <f>[1]发票导入!AC1126</f>
        <v>0</v>
      </c>
      <c r="AE1126" s="22">
        <f t="shared" si="0"/>
      </c>
      <c r="AI1126">
        <f>[1]发票导入!AI1126&amp;""</f>
      </c>
      <c r="AJ1126">
        <f>[1]发票导入!AJ1126&amp;""</f>
      </c>
      <c r="AK1126">
        <f>[1]发票导入!AK1126</f>
        <v>0</v>
      </c>
      <c r="AL1126">
        <f>[1]发票导入!AL1126</f>
        <v>0</v>
      </c>
      <c r="AM1126">
        <f>[1]发票导入!AM1126</f>
        <v>0</v>
      </c>
      <c r="AN1126" s="22">
        <f t="shared" si="1"/>
        <v>0</v>
      </c>
      <c r="AO1126" s="22">
        <f t="shared" si="2"/>
        <v>0</v>
      </c>
    </row>
    <row r="1127">
      <c r="C1127">
        <f>[1]发票导入!C1127&amp;""</f>
      </c>
      <c r="D1127">
        <f>[1]发票导入!D1127&amp;""</f>
      </c>
      <c r="O1127">
        <f>[1]发票导入!O1127&amp;""</f>
      </c>
      <c r="T1127">
        <f>[1]发票导入!T1127</f>
      </c>
      <c r="U1127">
        <f>[1]发票导入!U1127&amp;""</f>
      </c>
      <c r="V1127">
        <f>[1]发票导入!V1127&amp;""</f>
      </c>
      <c r="W1127">
        <f>[1]发票导入!W1127&amp;""</f>
      </c>
      <c r="Y1127">
        <f>[1]发票导入!Y1127&amp;""</f>
      </c>
      <c r="AA1127">
        <f>[1]发票导入!AA1127&amp;""</f>
      </c>
      <c r="AB1127">
        <f>[1]发票导入!AB1127</f>
        <v>0</v>
      </c>
      <c r="AC1127">
        <f>[1]发票导入!AC1127</f>
        <v>0</v>
      </c>
      <c r="AE1127" s="22">
        <f t="shared" si="0"/>
      </c>
      <c r="AI1127">
        <f>[1]发票导入!AI1127&amp;""</f>
      </c>
      <c r="AJ1127">
        <f>[1]发票导入!AJ1127&amp;""</f>
      </c>
      <c r="AK1127">
        <f>[1]发票导入!AK1127</f>
        <v>0</v>
      </c>
      <c r="AL1127">
        <f>[1]发票导入!AL1127</f>
        <v>0</v>
      </c>
      <c r="AM1127">
        <f>[1]发票导入!AM1127</f>
        <v>0</v>
      </c>
      <c r="AN1127" s="22">
        <f t="shared" si="1"/>
        <v>0</v>
      </c>
      <c r="AO1127" s="22">
        <f t="shared" si="2"/>
        <v>0</v>
      </c>
    </row>
    <row r="1128">
      <c r="C1128">
        <f>[1]发票导入!C1128&amp;""</f>
      </c>
      <c r="D1128">
        <f>[1]发票导入!D1128&amp;""</f>
      </c>
      <c r="O1128">
        <f>[1]发票导入!O1128&amp;""</f>
      </c>
      <c r="T1128">
        <f>[1]发票导入!T1128</f>
      </c>
      <c r="U1128">
        <f>[1]发票导入!U1128&amp;""</f>
      </c>
      <c r="V1128">
        <f>[1]发票导入!V1128&amp;""</f>
      </c>
      <c r="W1128">
        <f>[1]发票导入!W1128&amp;""</f>
      </c>
      <c r="Y1128">
        <f>[1]发票导入!Y1128&amp;""</f>
      </c>
      <c r="AA1128">
        <f>[1]发票导入!AA1128&amp;""</f>
      </c>
      <c r="AB1128">
        <f>[1]发票导入!AB1128</f>
        <v>0</v>
      </c>
      <c r="AC1128">
        <f>[1]发票导入!AC1128</f>
        <v>0</v>
      </c>
      <c r="AE1128" s="22">
        <f t="shared" si="0"/>
      </c>
      <c r="AI1128">
        <f>[1]发票导入!AI1128&amp;""</f>
      </c>
      <c r="AJ1128">
        <f>[1]发票导入!AJ1128&amp;""</f>
      </c>
      <c r="AK1128">
        <f>[1]发票导入!AK1128</f>
        <v>0</v>
      </c>
      <c r="AL1128">
        <f>[1]发票导入!AL1128</f>
        <v>0</v>
      </c>
      <c r="AM1128">
        <f>[1]发票导入!AM1128</f>
        <v>0</v>
      </c>
      <c r="AN1128" s="22">
        <f t="shared" si="1"/>
        <v>0</v>
      </c>
      <c r="AO1128" s="22">
        <f t="shared" si="2"/>
        <v>0</v>
      </c>
    </row>
    <row r="1129">
      <c r="C1129">
        <f>[1]发票导入!C1129&amp;""</f>
      </c>
      <c r="D1129">
        <f>[1]发票导入!D1129&amp;""</f>
      </c>
      <c r="O1129">
        <f>[1]发票导入!O1129&amp;""</f>
      </c>
      <c r="T1129">
        <f>[1]发票导入!T1129</f>
      </c>
      <c r="U1129">
        <f>[1]发票导入!U1129&amp;""</f>
      </c>
      <c r="V1129">
        <f>[1]发票导入!V1129&amp;""</f>
      </c>
      <c r="W1129">
        <f>[1]发票导入!W1129&amp;""</f>
      </c>
      <c r="Y1129">
        <f>[1]发票导入!Y1129&amp;""</f>
      </c>
      <c r="AA1129">
        <f>[1]发票导入!AA1129&amp;""</f>
      </c>
      <c r="AB1129">
        <f>[1]发票导入!AB1129</f>
        <v>0</v>
      </c>
      <c r="AC1129">
        <f>[1]发票导入!AC1129</f>
        <v>0</v>
      </c>
      <c r="AE1129" s="22">
        <f t="shared" si="0"/>
      </c>
      <c r="AI1129">
        <f>[1]发票导入!AI1129&amp;""</f>
      </c>
      <c r="AJ1129">
        <f>[1]发票导入!AJ1129&amp;""</f>
      </c>
      <c r="AK1129">
        <f>[1]发票导入!AK1129</f>
        <v>0</v>
      </c>
      <c r="AL1129">
        <f>[1]发票导入!AL1129</f>
        <v>0</v>
      </c>
      <c r="AM1129">
        <f>[1]发票导入!AM1129</f>
        <v>0</v>
      </c>
      <c r="AN1129" s="22">
        <f t="shared" si="1"/>
        <v>0</v>
      </c>
      <c r="AO1129" s="22">
        <f t="shared" si="2"/>
        <v>0</v>
      </c>
    </row>
    <row r="1130">
      <c r="C1130">
        <f>[1]发票导入!C1130&amp;""</f>
      </c>
      <c r="D1130">
        <f>[1]发票导入!D1130&amp;""</f>
      </c>
      <c r="O1130">
        <f>[1]发票导入!O1130&amp;""</f>
      </c>
      <c r="T1130">
        <f>[1]发票导入!T1130</f>
      </c>
      <c r="U1130">
        <f>[1]发票导入!U1130&amp;""</f>
      </c>
      <c r="V1130">
        <f>[1]发票导入!V1130&amp;""</f>
      </c>
      <c r="W1130">
        <f>[1]发票导入!W1130&amp;""</f>
      </c>
      <c r="Y1130">
        <f>[1]发票导入!Y1130&amp;""</f>
      </c>
      <c r="AA1130">
        <f>[1]发票导入!AA1130&amp;""</f>
      </c>
      <c r="AB1130">
        <f>[1]发票导入!AB1130</f>
        <v>0</v>
      </c>
      <c r="AC1130">
        <f>[1]发票导入!AC1130</f>
        <v>0</v>
      </c>
      <c r="AE1130" s="22">
        <f t="shared" si="0"/>
      </c>
      <c r="AI1130">
        <f>[1]发票导入!AI1130&amp;""</f>
      </c>
      <c r="AJ1130">
        <f>[1]发票导入!AJ1130&amp;""</f>
      </c>
      <c r="AK1130">
        <f>[1]发票导入!AK1130</f>
        <v>0</v>
      </c>
      <c r="AL1130">
        <f>[1]发票导入!AL1130</f>
        <v>0</v>
      </c>
      <c r="AM1130">
        <f>[1]发票导入!AM1130</f>
        <v>0</v>
      </c>
      <c r="AN1130" s="22">
        <f t="shared" si="1"/>
        <v>0</v>
      </c>
      <c r="AO1130" s="22">
        <f t="shared" si="2"/>
        <v>0</v>
      </c>
    </row>
    <row r="1131">
      <c r="C1131">
        <f>[1]发票导入!C1131&amp;""</f>
      </c>
      <c r="D1131">
        <f>[1]发票导入!D1131&amp;""</f>
      </c>
      <c r="O1131">
        <f>[1]发票导入!O1131&amp;""</f>
      </c>
      <c r="T1131">
        <f>[1]发票导入!T1131</f>
      </c>
      <c r="U1131">
        <f>[1]发票导入!U1131&amp;""</f>
      </c>
      <c r="V1131">
        <f>[1]发票导入!V1131&amp;""</f>
      </c>
      <c r="W1131">
        <f>[1]发票导入!W1131&amp;""</f>
      </c>
      <c r="Y1131">
        <f>[1]发票导入!Y1131&amp;""</f>
      </c>
      <c r="AA1131">
        <f>[1]发票导入!AA1131&amp;""</f>
      </c>
      <c r="AB1131">
        <f>[1]发票导入!AB1131</f>
        <v>0</v>
      </c>
      <c r="AC1131">
        <f>[1]发票导入!AC1131</f>
        <v>0</v>
      </c>
      <c r="AE1131" s="22">
        <f t="shared" si="0"/>
      </c>
      <c r="AI1131">
        <f>[1]发票导入!AI1131&amp;""</f>
      </c>
      <c r="AJ1131">
        <f>[1]发票导入!AJ1131&amp;""</f>
      </c>
      <c r="AK1131">
        <f>[1]发票导入!AK1131</f>
        <v>0</v>
      </c>
      <c r="AL1131">
        <f>[1]发票导入!AL1131</f>
        <v>0</v>
      </c>
      <c r="AM1131">
        <f>[1]发票导入!AM1131</f>
        <v>0</v>
      </c>
      <c r="AN1131" s="22">
        <f t="shared" si="1"/>
        <v>0</v>
      </c>
      <c r="AO1131" s="22">
        <f t="shared" si="2"/>
        <v>0</v>
      </c>
    </row>
    <row r="1132">
      <c r="C1132">
        <f>[1]发票导入!C1132&amp;""</f>
      </c>
      <c r="D1132">
        <f>[1]发票导入!D1132&amp;""</f>
      </c>
      <c r="O1132">
        <f>[1]发票导入!O1132&amp;""</f>
      </c>
      <c r="T1132">
        <f>[1]发票导入!T1132</f>
      </c>
      <c r="U1132">
        <f>[1]发票导入!U1132&amp;""</f>
      </c>
      <c r="V1132">
        <f>[1]发票导入!V1132&amp;""</f>
      </c>
      <c r="W1132">
        <f>[1]发票导入!W1132&amp;""</f>
      </c>
      <c r="Y1132">
        <f>[1]发票导入!Y1132&amp;""</f>
      </c>
      <c r="AA1132">
        <f>[1]发票导入!AA1132&amp;""</f>
      </c>
      <c r="AB1132">
        <f>[1]发票导入!AB1132</f>
        <v>0</v>
      </c>
      <c r="AC1132">
        <f>[1]发票导入!AC1132</f>
        <v>0</v>
      </c>
      <c r="AE1132" s="22">
        <f t="shared" si="0"/>
      </c>
      <c r="AI1132">
        <f>[1]发票导入!AI1132&amp;""</f>
      </c>
      <c r="AJ1132">
        <f>[1]发票导入!AJ1132&amp;""</f>
      </c>
      <c r="AK1132">
        <f>[1]发票导入!AK1132</f>
        <v>0</v>
      </c>
      <c r="AL1132">
        <f>[1]发票导入!AL1132</f>
        <v>0</v>
      </c>
      <c r="AM1132">
        <f>[1]发票导入!AM1132</f>
        <v>0</v>
      </c>
      <c r="AN1132" s="22">
        <f t="shared" si="1"/>
        <v>0</v>
      </c>
      <c r="AO1132" s="22">
        <f t="shared" si="2"/>
        <v>0</v>
      </c>
    </row>
    <row r="1133">
      <c r="C1133">
        <f>[1]发票导入!C1133&amp;""</f>
      </c>
      <c r="D1133">
        <f>[1]发票导入!D1133&amp;""</f>
      </c>
      <c r="O1133">
        <f>[1]发票导入!O1133&amp;""</f>
      </c>
      <c r="T1133">
        <f>[1]发票导入!T1133</f>
      </c>
      <c r="U1133">
        <f>[1]发票导入!U1133&amp;""</f>
      </c>
      <c r="V1133">
        <f>[1]发票导入!V1133&amp;""</f>
      </c>
      <c r="W1133">
        <f>[1]发票导入!W1133&amp;""</f>
      </c>
      <c r="Y1133">
        <f>[1]发票导入!Y1133&amp;""</f>
      </c>
      <c r="AA1133">
        <f>[1]发票导入!AA1133&amp;""</f>
      </c>
      <c r="AB1133">
        <f>[1]发票导入!AB1133</f>
        <v>0</v>
      </c>
      <c r="AC1133">
        <f>[1]发票导入!AC1133</f>
        <v>0</v>
      </c>
      <c r="AE1133" s="22">
        <f t="shared" si="0"/>
      </c>
      <c r="AI1133">
        <f>[1]发票导入!AI1133&amp;""</f>
      </c>
      <c r="AJ1133">
        <f>[1]发票导入!AJ1133&amp;""</f>
      </c>
      <c r="AK1133">
        <f>[1]发票导入!AK1133</f>
        <v>0</v>
      </c>
      <c r="AL1133">
        <f>[1]发票导入!AL1133</f>
        <v>0</v>
      </c>
      <c r="AM1133">
        <f>[1]发票导入!AM1133</f>
        <v>0</v>
      </c>
      <c r="AN1133" s="22">
        <f t="shared" si="1"/>
        <v>0</v>
      </c>
      <c r="AO1133" s="22">
        <f t="shared" si="2"/>
        <v>0</v>
      </c>
    </row>
    <row r="1134">
      <c r="C1134">
        <f>[1]发票导入!C1134&amp;""</f>
      </c>
      <c r="D1134">
        <f>[1]发票导入!D1134&amp;""</f>
      </c>
      <c r="O1134">
        <f>[1]发票导入!O1134&amp;""</f>
      </c>
      <c r="T1134">
        <f>[1]发票导入!T1134</f>
      </c>
      <c r="U1134">
        <f>[1]发票导入!U1134&amp;""</f>
      </c>
      <c r="V1134">
        <f>[1]发票导入!V1134&amp;""</f>
      </c>
      <c r="W1134">
        <f>[1]发票导入!W1134&amp;""</f>
      </c>
      <c r="Y1134">
        <f>[1]发票导入!Y1134&amp;""</f>
      </c>
      <c r="AA1134">
        <f>[1]发票导入!AA1134&amp;""</f>
      </c>
      <c r="AB1134">
        <f>[1]发票导入!AB1134</f>
        <v>0</v>
      </c>
      <c r="AC1134">
        <f>[1]发票导入!AC1134</f>
        <v>0</v>
      </c>
      <c r="AE1134" s="22">
        <f t="shared" si="0"/>
      </c>
      <c r="AI1134">
        <f>[1]发票导入!AI1134&amp;""</f>
      </c>
      <c r="AJ1134">
        <f>[1]发票导入!AJ1134&amp;""</f>
      </c>
      <c r="AK1134">
        <f>[1]发票导入!AK1134</f>
        <v>0</v>
      </c>
      <c r="AL1134">
        <f>[1]发票导入!AL1134</f>
        <v>0</v>
      </c>
      <c r="AM1134">
        <f>[1]发票导入!AM1134</f>
        <v>0</v>
      </c>
      <c r="AN1134" s="22">
        <f t="shared" si="1"/>
        <v>0</v>
      </c>
      <c r="AO1134" s="22">
        <f t="shared" si="2"/>
        <v>0</v>
      </c>
    </row>
    <row r="1135">
      <c r="C1135">
        <f>[1]发票导入!C1135&amp;""</f>
      </c>
      <c r="D1135">
        <f>[1]发票导入!D1135&amp;""</f>
      </c>
      <c r="O1135">
        <f>[1]发票导入!O1135&amp;""</f>
      </c>
      <c r="T1135">
        <f>[1]发票导入!T1135</f>
      </c>
      <c r="U1135">
        <f>[1]发票导入!U1135&amp;""</f>
      </c>
      <c r="V1135">
        <f>[1]发票导入!V1135&amp;""</f>
      </c>
      <c r="W1135">
        <f>[1]发票导入!W1135&amp;""</f>
      </c>
      <c r="Y1135">
        <f>[1]发票导入!Y1135&amp;""</f>
      </c>
      <c r="AA1135">
        <f>[1]发票导入!AA1135&amp;""</f>
      </c>
      <c r="AB1135">
        <f>[1]发票导入!AB1135</f>
        <v>0</v>
      </c>
      <c r="AC1135">
        <f>[1]发票导入!AC1135</f>
        <v>0</v>
      </c>
      <c r="AE1135" s="22">
        <f t="shared" si="0"/>
      </c>
      <c r="AI1135">
        <f>[1]发票导入!AI1135&amp;""</f>
      </c>
      <c r="AJ1135">
        <f>[1]发票导入!AJ1135&amp;""</f>
      </c>
      <c r="AK1135">
        <f>[1]发票导入!AK1135</f>
        <v>0</v>
      </c>
      <c r="AL1135">
        <f>[1]发票导入!AL1135</f>
        <v>0</v>
      </c>
      <c r="AM1135">
        <f>[1]发票导入!AM1135</f>
        <v>0</v>
      </c>
      <c r="AN1135" s="22">
        <f t="shared" si="1"/>
        <v>0</v>
      </c>
      <c r="AO1135" s="22">
        <f t="shared" si="2"/>
        <v>0</v>
      </c>
    </row>
    <row r="1136">
      <c r="C1136">
        <f>[1]发票导入!C1136&amp;""</f>
      </c>
      <c r="D1136">
        <f>[1]发票导入!D1136&amp;""</f>
      </c>
      <c r="O1136">
        <f>[1]发票导入!O1136&amp;""</f>
      </c>
      <c r="T1136">
        <f>[1]发票导入!T1136</f>
      </c>
      <c r="U1136">
        <f>[1]发票导入!U1136&amp;""</f>
      </c>
      <c r="V1136">
        <f>[1]发票导入!V1136&amp;""</f>
      </c>
      <c r="W1136">
        <f>[1]发票导入!W1136&amp;""</f>
      </c>
      <c r="Y1136">
        <f>[1]发票导入!Y1136&amp;""</f>
      </c>
      <c r="AA1136">
        <f>[1]发票导入!AA1136&amp;""</f>
      </c>
      <c r="AB1136">
        <f>[1]发票导入!AB1136</f>
        <v>0</v>
      </c>
      <c r="AC1136">
        <f>[1]发票导入!AC1136</f>
        <v>0</v>
      </c>
      <c r="AE1136" s="22">
        <f t="shared" si="0"/>
      </c>
      <c r="AI1136">
        <f>[1]发票导入!AI1136&amp;""</f>
      </c>
      <c r="AJ1136">
        <f>[1]发票导入!AJ1136&amp;""</f>
      </c>
      <c r="AK1136">
        <f>[1]发票导入!AK1136</f>
        <v>0</v>
      </c>
      <c r="AL1136">
        <f>[1]发票导入!AL1136</f>
        <v>0</v>
      </c>
      <c r="AM1136">
        <f>[1]发票导入!AM1136</f>
        <v>0</v>
      </c>
      <c r="AN1136" s="22">
        <f t="shared" si="1"/>
        <v>0</v>
      </c>
      <c r="AO1136" s="22">
        <f t="shared" si="2"/>
        <v>0</v>
      </c>
    </row>
    <row r="1137">
      <c r="C1137">
        <f>[1]发票导入!C1137&amp;""</f>
      </c>
      <c r="D1137">
        <f>[1]发票导入!D1137&amp;""</f>
      </c>
      <c r="O1137">
        <f>[1]发票导入!O1137&amp;""</f>
      </c>
      <c r="T1137">
        <f>[1]发票导入!T1137</f>
      </c>
      <c r="U1137">
        <f>[1]发票导入!U1137&amp;""</f>
      </c>
      <c r="V1137">
        <f>[1]发票导入!V1137&amp;""</f>
      </c>
      <c r="W1137">
        <f>[1]发票导入!W1137&amp;""</f>
      </c>
      <c r="Y1137">
        <f>[1]发票导入!Y1137&amp;""</f>
      </c>
      <c r="AA1137">
        <f>[1]发票导入!AA1137&amp;""</f>
      </c>
      <c r="AB1137">
        <f>[1]发票导入!AB1137</f>
        <v>0</v>
      </c>
      <c r="AC1137">
        <f>[1]发票导入!AC1137</f>
        <v>0</v>
      </c>
      <c r="AE1137" s="22">
        <f t="shared" si="0"/>
      </c>
      <c r="AI1137">
        <f>[1]发票导入!AI1137&amp;""</f>
      </c>
      <c r="AJ1137">
        <f>[1]发票导入!AJ1137&amp;""</f>
      </c>
      <c r="AK1137">
        <f>[1]发票导入!AK1137</f>
        <v>0</v>
      </c>
      <c r="AL1137">
        <f>[1]发票导入!AL1137</f>
        <v>0</v>
      </c>
      <c r="AM1137">
        <f>[1]发票导入!AM1137</f>
        <v>0</v>
      </c>
      <c r="AN1137" s="22">
        <f t="shared" si="1"/>
        <v>0</v>
      </c>
      <c r="AO1137" s="22">
        <f t="shared" si="2"/>
        <v>0</v>
      </c>
    </row>
    <row r="1138">
      <c r="C1138">
        <f>[1]发票导入!C1138&amp;""</f>
      </c>
      <c r="D1138">
        <f>[1]发票导入!D1138&amp;""</f>
      </c>
      <c r="O1138">
        <f>[1]发票导入!O1138&amp;""</f>
      </c>
      <c r="T1138">
        <f>[1]发票导入!T1138</f>
      </c>
      <c r="U1138">
        <f>[1]发票导入!U1138&amp;""</f>
      </c>
      <c r="V1138">
        <f>[1]发票导入!V1138&amp;""</f>
      </c>
      <c r="W1138">
        <f>[1]发票导入!W1138&amp;""</f>
      </c>
      <c r="Y1138">
        <f>[1]发票导入!Y1138&amp;""</f>
      </c>
      <c r="AA1138">
        <f>[1]发票导入!AA1138&amp;""</f>
      </c>
      <c r="AB1138">
        <f>[1]发票导入!AB1138</f>
        <v>0</v>
      </c>
      <c r="AC1138">
        <f>[1]发票导入!AC1138</f>
        <v>0</v>
      </c>
      <c r="AE1138" s="22">
        <f t="shared" si="0"/>
      </c>
      <c r="AI1138">
        <f>[1]发票导入!AI1138&amp;""</f>
      </c>
      <c r="AJ1138">
        <f>[1]发票导入!AJ1138&amp;""</f>
      </c>
      <c r="AK1138">
        <f>[1]发票导入!AK1138</f>
        <v>0</v>
      </c>
      <c r="AL1138">
        <f>[1]发票导入!AL1138</f>
        <v>0</v>
      </c>
      <c r="AM1138">
        <f>[1]发票导入!AM1138</f>
        <v>0</v>
      </c>
      <c r="AN1138" s="22">
        <f t="shared" si="1"/>
        <v>0</v>
      </c>
      <c r="AO1138" s="22">
        <f t="shared" si="2"/>
        <v>0</v>
      </c>
    </row>
    <row r="1139">
      <c r="C1139">
        <f>[1]发票导入!C1139&amp;""</f>
      </c>
      <c r="D1139">
        <f>[1]发票导入!D1139&amp;""</f>
      </c>
      <c r="O1139">
        <f>[1]发票导入!O1139&amp;""</f>
      </c>
      <c r="T1139">
        <f>[1]发票导入!T1139</f>
      </c>
      <c r="U1139">
        <f>[1]发票导入!U1139&amp;""</f>
      </c>
      <c r="V1139">
        <f>[1]发票导入!V1139&amp;""</f>
      </c>
      <c r="W1139">
        <f>[1]发票导入!W1139&amp;""</f>
      </c>
      <c r="Y1139">
        <f>[1]发票导入!Y1139&amp;""</f>
      </c>
      <c r="AA1139">
        <f>[1]发票导入!AA1139&amp;""</f>
      </c>
      <c r="AB1139">
        <f>[1]发票导入!AB1139</f>
        <v>0</v>
      </c>
      <c r="AC1139">
        <f>[1]发票导入!AC1139</f>
        <v>0</v>
      </c>
      <c r="AE1139" s="22">
        <f t="shared" si="0"/>
      </c>
      <c r="AI1139">
        <f>[1]发票导入!AI1139&amp;""</f>
      </c>
      <c r="AJ1139">
        <f>[1]发票导入!AJ1139&amp;""</f>
      </c>
      <c r="AK1139">
        <f>[1]发票导入!AK1139</f>
        <v>0</v>
      </c>
      <c r="AL1139">
        <f>[1]发票导入!AL1139</f>
        <v>0</v>
      </c>
      <c r="AM1139">
        <f>[1]发票导入!AM1139</f>
        <v>0</v>
      </c>
      <c r="AN1139" s="22">
        <f t="shared" si="1"/>
        <v>0</v>
      </c>
      <c r="AO1139" s="22">
        <f t="shared" si="2"/>
        <v>0</v>
      </c>
    </row>
    <row r="1140">
      <c r="C1140">
        <f>[1]发票导入!C1140&amp;""</f>
      </c>
      <c r="D1140">
        <f>[1]发票导入!D1140&amp;""</f>
      </c>
      <c r="O1140">
        <f>[1]发票导入!O1140&amp;""</f>
      </c>
      <c r="T1140">
        <f>[1]发票导入!T1140</f>
      </c>
      <c r="U1140">
        <f>[1]发票导入!U1140&amp;""</f>
      </c>
      <c r="V1140">
        <f>[1]发票导入!V1140&amp;""</f>
      </c>
      <c r="W1140">
        <f>[1]发票导入!W1140&amp;""</f>
      </c>
      <c r="Y1140">
        <f>[1]发票导入!Y1140&amp;""</f>
      </c>
      <c r="AA1140">
        <f>[1]发票导入!AA1140&amp;""</f>
      </c>
      <c r="AB1140">
        <f>[1]发票导入!AB1140</f>
        <v>0</v>
      </c>
      <c r="AC1140">
        <f>[1]发票导入!AC1140</f>
        <v>0</v>
      </c>
      <c r="AE1140" s="22">
        <f t="shared" si="0"/>
      </c>
      <c r="AI1140">
        <f>[1]发票导入!AI1140&amp;""</f>
      </c>
      <c r="AJ1140">
        <f>[1]发票导入!AJ1140&amp;""</f>
      </c>
      <c r="AK1140">
        <f>[1]发票导入!AK1140</f>
        <v>0</v>
      </c>
      <c r="AL1140">
        <f>[1]发票导入!AL1140</f>
        <v>0</v>
      </c>
      <c r="AM1140">
        <f>[1]发票导入!AM1140</f>
        <v>0</v>
      </c>
      <c r="AN1140" s="22">
        <f t="shared" si="1"/>
        <v>0</v>
      </c>
      <c r="AO1140" s="22">
        <f t="shared" si="2"/>
        <v>0</v>
      </c>
    </row>
    <row r="1141">
      <c r="C1141">
        <f>[1]发票导入!C1141&amp;""</f>
      </c>
      <c r="D1141">
        <f>[1]发票导入!D1141&amp;""</f>
      </c>
      <c r="O1141">
        <f>[1]发票导入!O1141&amp;""</f>
      </c>
      <c r="T1141">
        <f>[1]发票导入!T1141</f>
      </c>
      <c r="U1141">
        <f>[1]发票导入!U1141&amp;""</f>
      </c>
      <c r="V1141">
        <f>[1]发票导入!V1141&amp;""</f>
      </c>
      <c r="W1141">
        <f>[1]发票导入!W1141&amp;""</f>
      </c>
      <c r="Y1141">
        <f>[1]发票导入!Y1141&amp;""</f>
      </c>
      <c r="AA1141">
        <f>[1]发票导入!AA1141&amp;""</f>
      </c>
      <c r="AB1141">
        <f>[1]发票导入!AB1141</f>
        <v>0</v>
      </c>
      <c r="AC1141">
        <f>[1]发票导入!AC1141</f>
        <v>0</v>
      </c>
      <c r="AE1141" s="22">
        <f t="shared" si="0"/>
      </c>
      <c r="AI1141">
        <f>[1]发票导入!AI1141&amp;""</f>
      </c>
      <c r="AJ1141">
        <f>[1]发票导入!AJ1141&amp;""</f>
      </c>
      <c r="AK1141">
        <f>[1]发票导入!AK1141</f>
        <v>0</v>
      </c>
      <c r="AL1141">
        <f>[1]发票导入!AL1141</f>
        <v>0</v>
      </c>
      <c r="AM1141">
        <f>[1]发票导入!AM1141</f>
        <v>0</v>
      </c>
      <c r="AN1141" s="22">
        <f t="shared" si="1"/>
        <v>0</v>
      </c>
      <c r="AO1141" s="22">
        <f t="shared" si="2"/>
        <v>0</v>
      </c>
    </row>
    <row r="1142">
      <c r="C1142">
        <f>[1]发票导入!C1142&amp;""</f>
      </c>
      <c r="D1142">
        <f>[1]发票导入!D1142&amp;""</f>
      </c>
      <c r="O1142">
        <f>[1]发票导入!O1142&amp;""</f>
      </c>
      <c r="T1142">
        <f>[1]发票导入!T1142</f>
      </c>
      <c r="U1142">
        <f>[1]发票导入!U1142&amp;""</f>
      </c>
      <c r="V1142">
        <f>[1]发票导入!V1142&amp;""</f>
      </c>
      <c r="W1142">
        <f>[1]发票导入!W1142&amp;""</f>
      </c>
      <c r="Y1142">
        <f>[1]发票导入!Y1142&amp;""</f>
      </c>
      <c r="AA1142">
        <f>[1]发票导入!AA1142&amp;""</f>
      </c>
      <c r="AB1142">
        <f>[1]发票导入!AB1142</f>
        <v>0</v>
      </c>
      <c r="AC1142">
        <f>[1]发票导入!AC1142</f>
        <v>0</v>
      </c>
      <c r="AE1142" s="22">
        <f t="shared" si="0"/>
      </c>
      <c r="AI1142">
        <f>[1]发票导入!AI1142&amp;""</f>
      </c>
      <c r="AJ1142">
        <f>[1]发票导入!AJ1142&amp;""</f>
      </c>
      <c r="AK1142">
        <f>[1]发票导入!AK1142</f>
        <v>0</v>
      </c>
      <c r="AL1142">
        <f>[1]发票导入!AL1142</f>
        <v>0</v>
      </c>
      <c r="AM1142">
        <f>[1]发票导入!AM1142</f>
        <v>0</v>
      </c>
      <c r="AN1142" s="22">
        <f t="shared" si="1"/>
        <v>0</v>
      </c>
      <c r="AO1142" s="22">
        <f t="shared" si="2"/>
        <v>0</v>
      </c>
    </row>
    <row r="1143">
      <c r="C1143">
        <f>[1]发票导入!C1143&amp;""</f>
      </c>
      <c r="D1143">
        <f>[1]发票导入!D1143&amp;""</f>
      </c>
      <c r="O1143">
        <f>[1]发票导入!O1143&amp;""</f>
      </c>
      <c r="T1143">
        <f>[1]发票导入!T1143</f>
      </c>
      <c r="U1143">
        <f>[1]发票导入!U1143&amp;""</f>
      </c>
      <c r="V1143">
        <f>[1]发票导入!V1143&amp;""</f>
      </c>
      <c r="W1143">
        <f>[1]发票导入!W1143&amp;""</f>
      </c>
      <c r="Y1143">
        <f>[1]发票导入!Y1143&amp;""</f>
      </c>
      <c r="AA1143">
        <f>[1]发票导入!AA1143&amp;""</f>
      </c>
      <c r="AB1143">
        <f>[1]发票导入!AB1143</f>
        <v>0</v>
      </c>
      <c r="AC1143">
        <f>[1]发票导入!AC1143</f>
        <v>0</v>
      </c>
      <c r="AE1143" s="22">
        <f t="shared" si="0"/>
      </c>
      <c r="AI1143">
        <f>[1]发票导入!AI1143&amp;""</f>
      </c>
      <c r="AJ1143">
        <f>[1]发票导入!AJ1143&amp;""</f>
      </c>
      <c r="AK1143">
        <f>[1]发票导入!AK1143</f>
        <v>0</v>
      </c>
      <c r="AL1143">
        <f>[1]发票导入!AL1143</f>
        <v>0</v>
      </c>
      <c r="AM1143">
        <f>[1]发票导入!AM1143</f>
        <v>0</v>
      </c>
      <c r="AN1143" s="22">
        <f t="shared" si="1"/>
        <v>0</v>
      </c>
      <c r="AO1143" s="22">
        <f t="shared" si="2"/>
        <v>0</v>
      </c>
    </row>
    <row r="1144">
      <c r="C1144">
        <f>[1]发票导入!C1144&amp;""</f>
      </c>
      <c r="D1144">
        <f>[1]发票导入!D1144&amp;""</f>
      </c>
      <c r="O1144">
        <f>[1]发票导入!O1144&amp;""</f>
      </c>
      <c r="T1144">
        <f>[1]发票导入!T1144</f>
      </c>
      <c r="U1144">
        <f>[1]发票导入!U1144&amp;""</f>
      </c>
      <c r="V1144">
        <f>[1]发票导入!V1144&amp;""</f>
      </c>
      <c r="W1144">
        <f>[1]发票导入!W1144&amp;""</f>
      </c>
      <c r="Y1144">
        <f>[1]发票导入!Y1144&amp;""</f>
      </c>
      <c r="AA1144">
        <f>[1]发票导入!AA1144&amp;""</f>
      </c>
      <c r="AB1144">
        <f>[1]发票导入!AB1144</f>
        <v>0</v>
      </c>
      <c r="AC1144">
        <f>[1]发票导入!AC1144</f>
        <v>0</v>
      </c>
      <c r="AE1144" s="22">
        <f t="shared" si="0"/>
      </c>
      <c r="AI1144">
        <f>[1]发票导入!AI1144&amp;""</f>
      </c>
      <c r="AJ1144">
        <f>[1]发票导入!AJ1144&amp;""</f>
      </c>
      <c r="AK1144">
        <f>[1]发票导入!AK1144</f>
        <v>0</v>
      </c>
      <c r="AL1144">
        <f>[1]发票导入!AL1144</f>
        <v>0</v>
      </c>
      <c r="AM1144">
        <f>[1]发票导入!AM1144</f>
        <v>0</v>
      </c>
      <c r="AN1144" s="22">
        <f t="shared" si="1"/>
        <v>0</v>
      </c>
      <c r="AO1144" s="22">
        <f t="shared" si="2"/>
        <v>0</v>
      </c>
    </row>
    <row r="1145">
      <c r="C1145">
        <f>[1]发票导入!C1145&amp;""</f>
      </c>
      <c r="D1145">
        <f>[1]发票导入!D1145&amp;""</f>
      </c>
      <c r="O1145">
        <f>[1]发票导入!O1145&amp;""</f>
      </c>
      <c r="T1145">
        <f>[1]发票导入!T1145</f>
      </c>
      <c r="U1145">
        <f>[1]发票导入!U1145&amp;""</f>
      </c>
      <c r="V1145">
        <f>[1]发票导入!V1145&amp;""</f>
      </c>
      <c r="W1145">
        <f>[1]发票导入!W1145&amp;""</f>
      </c>
      <c r="Y1145">
        <f>[1]发票导入!Y1145&amp;""</f>
      </c>
      <c r="AA1145">
        <f>[1]发票导入!AA1145&amp;""</f>
      </c>
      <c r="AB1145">
        <f>[1]发票导入!AB1145</f>
        <v>0</v>
      </c>
      <c r="AC1145">
        <f>[1]发票导入!AC1145</f>
        <v>0</v>
      </c>
      <c r="AE1145" s="22">
        <f t="shared" si="0"/>
      </c>
      <c r="AI1145">
        <f>[1]发票导入!AI1145&amp;""</f>
      </c>
      <c r="AJ1145">
        <f>[1]发票导入!AJ1145&amp;""</f>
      </c>
      <c r="AK1145">
        <f>[1]发票导入!AK1145</f>
        <v>0</v>
      </c>
      <c r="AL1145">
        <f>[1]发票导入!AL1145</f>
        <v>0</v>
      </c>
      <c r="AM1145">
        <f>[1]发票导入!AM1145</f>
        <v>0</v>
      </c>
      <c r="AN1145" s="22">
        <f t="shared" si="1"/>
        <v>0</v>
      </c>
      <c r="AO1145" s="22">
        <f t="shared" si="2"/>
        <v>0</v>
      </c>
    </row>
    <row r="1146">
      <c r="C1146">
        <f>[1]发票导入!C1146&amp;""</f>
      </c>
      <c r="D1146">
        <f>[1]发票导入!D1146&amp;""</f>
      </c>
      <c r="O1146">
        <f>[1]发票导入!O1146&amp;""</f>
      </c>
      <c r="T1146">
        <f>[1]发票导入!T1146</f>
      </c>
      <c r="U1146">
        <f>[1]发票导入!U1146&amp;""</f>
      </c>
      <c r="V1146">
        <f>[1]发票导入!V1146&amp;""</f>
      </c>
      <c r="W1146">
        <f>[1]发票导入!W1146&amp;""</f>
      </c>
      <c r="Y1146">
        <f>[1]发票导入!Y1146&amp;""</f>
      </c>
      <c r="AA1146">
        <f>[1]发票导入!AA1146&amp;""</f>
      </c>
      <c r="AB1146">
        <f>[1]发票导入!AB1146</f>
        <v>0</v>
      </c>
      <c r="AC1146">
        <f>[1]发票导入!AC1146</f>
        <v>0</v>
      </c>
      <c r="AE1146" s="22">
        <f t="shared" si="0"/>
      </c>
      <c r="AI1146">
        <f>[1]发票导入!AI1146&amp;""</f>
      </c>
      <c r="AJ1146">
        <f>[1]发票导入!AJ1146&amp;""</f>
      </c>
      <c r="AK1146">
        <f>[1]发票导入!AK1146</f>
        <v>0</v>
      </c>
      <c r="AL1146">
        <f>[1]发票导入!AL1146</f>
        <v>0</v>
      </c>
      <c r="AM1146">
        <f>[1]发票导入!AM1146</f>
        <v>0</v>
      </c>
      <c r="AN1146" s="22">
        <f t="shared" si="1"/>
        <v>0</v>
      </c>
      <c r="AO1146" s="22">
        <f t="shared" si="2"/>
        <v>0</v>
      </c>
    </row>
    <row r="1147">
      <c r="C1147">
        <f>[1]发票导入!C1147&amp;""</f>
      </c>
      <c r="D1147">
        <f>[1]发票导入!D1147&amp;""</f>
      </c>
      <c r="O1147">
        <f>[1]发票导入!O1147&amp;""</f>
      </c>
      <c r="T1147">
        <f>[1]发票导入!T1147</f>
      </c>
      <c r="U1147">
        <f>[1]发票导入!U1147&amp;""</f>
      </c>
      <c r="V1147">
        <f>[1]发票导入!V1147&amp;""</f>
      </c>
      <c r="W1147">
        <f>[1]发票导入!W1147&amp;""</f>
      </c>
      <c r="Y1147">
        <f>[1]发票导入!Y1147&amp;""</f>
      </c>
      <c r="AA1147">
        <f>[1]发票导入!AA1147&amp;""</f>
      </c>
      <c r="AB1147">
        <f>[1]发票导入!AB1147</f>
        <v>0</v>
      </c>
      <c r="AC1147">
        <f>[1]发票导入!AC1147</f>
        <v>0</v>
      </c>
      <c r="AE1147" s="22">
        <f t="shared" si="0"/>
      </c>
      <c r="AI1147">
        <f>[1]发票导入!AI1147&amp;""</f>
      </c>
      <c r="AJ1147">
        <f>[1]发票导入!AJ1147&amp;""</f>
      </c>
      <c r="AK1147">
        <f>[1]发票导入!AK1147</f>
        <v>0</v>
      </c>
      <c r="AL1147">
        <f>[1]发票导入!AL1147</f>
        <v>0</v>
      </c>
      <c r="AM1147">
        <f>[1]发票导入!AM1147</f>
        <v>0</v>
      </c>
      <c r="AN1147" s="22">
        <f t="shared" si="1"/>
        <v>0</v>
      </c>
      <c r="AO1147" s="22">
        <f t="shared" si="2"/>
        <v>0</v>
      </c>
    </row>
    <row r="1148">
      <c r="C1148">
        <f>[1]发票导入!C1148&amp;""</f>
      </c>
      <c r="D1148">
        <f>[1]发票导入!D1148&amp;""</f>
      </c>
      <c r="O1148">
        <f>[1]发票导入!O1148&amp;""</f>
      </c>
      <c r="T1148">
        <f>[1]发票导入!T1148</f>
      </c>
      <c r="U1148">
        <f>[1]发票导入!U1148&amp;""</f>
      </c>
      <c r="V1148">
        <f>[1]发票导入!V1148&amp;""</f>
      </c>
      <c r="W1148">
        <f>[1]发票导入!W1148&amp;""</f>
      </c>
      <c r="Y1148">
        <f>[1]发票导入!Y1148&amp;""</f>
      </c>
      <c r="AA1148">
        <f>[1]发票导入!AA1148&amp;""</f>
      </c>
      <c r="AB1148">
        <f>[1]发票导入!AB1148</f>
        <v>0</v>
      </c>
      <c r="AC1148">
        <f>[1]发票导入!AC1148</f>
        <v>0</v>
      </c>
      <c r="AE1148" s="22">
        <f t="shared" si="0"/>
      </c>
      <c r="AI1148">
        <f>[1]发票导入!AI1148&amp;""</f>
      </c>
      <c r="AJ1148">
        <f>[1]发票导入!AJ1148&amp;""</f>
      </c>
      <c r="AK1148">
        <f>[1]发票导入!AK1148</f>
        <v>0</v>
      </c>
      <c r="AL1148">
        <f>[1]发票导入!AL1148</f>
        <v>0</v>
      </c>
      <c r="AM1148">
        <f>[1]发票导入!AM1148</f>
        <v>0</v>
      </c>
      <c r="AN1148" s="22">
        <f t="shared" si="1"/>
        <v>0</v>
      </c>
      <c r="AO1148" s="22">
        <f t="shared" si="2"/>
        <v>0</v>
      </c>
    </row>
    <row r="1149">
      <c r="C1149">
        <f>[1]发票导入!C1149&amp;""</f>
      </c>
      <c r="D1149">
        <f>[1]发票导入!D1149&amp;""</f>
      </c>
      <c r="O1149">
        <f>[1]发票导入!O1149&amp;""</f>
      </c>
      <c r="T1149">
        <f>[1]发票导入!T1149</f>
      </c>
      <c r="U1149">
        <f>[1]发票导入!U1149&amp;""</f>
      </c>
      <c r="V1149">
        <f>[1]发票导入!V1149&amp;""</f>
      </c>
      <c r="W1149">
        <f>[1]发票导入!W1149&amp;""</f>
      </c>
      <c r="Y1149">
        <f>[1]发票导入!Y1149&amp;""</f>
      </c>
      <c r="AA1149">
        <f>[1]发票导入!AA1149&amp;""</f>
      </c>
      <c r="AB1149">
        <f>[1]发票导入!AB1149</f>
        <v>0</v>
      </c>
      <c r="AC1149">
        <f>[1]发票导入!AC1149</f>
        <v>0</v>
      </c>
      <c r="AE1149" s="22">
        <f t="shared" si="0"/>
      </c>
      <c r="AI1149">
        <f>[1]发票导入!AI1149&amp;""</f>
      </c>
      <c r="AJ1149">
        <f>[1]发票导入!AJ1149&amp;""</f>
      </c>
      <c r="AK1149">
        <f>[1]发票导入!AK1149</f>
        <v>0</v>
      </c>
      <c r="AL1149">
        <f>[1]发票导入!AL1149</f>
        <v>0</v>
      </c>
      <c r="AM1149">
        <f>[1]发票导入!AM1149</f>
        <v>0</v>
      </c>
      <c r="AN1149" s="22">
        <f t="shared" si="1"/>
        <v>0</v>
      </c>
      <c r="AO1149" s="22">
        <f t="shared" si="2"/>
        <v>0</v>
      </c>
    </row>
    <row r="1150">
      <c r="C1150">
        <f>[1]发票导入!C1150&amp;""</f>
      </c>
      <c r="D1150">
        <f>[1]发票导入!D1150&amp;""</f>
      </c>
      <c r="O1150">
        <f>[1]发票导入!O1150&amp;""</f>
      </c>
      <c r="T1150">
        <f>[1]发票导入!T1150</f>
      </c>
      <c r="U1150">
        <f>[1]发票导入!U1150&amp;""</f>
      </c>
      <c r="V1150">
        <f>[1]发票导入!V1150&amp;""</f>
      </c>
      <c r="W1150">
        <f>[1]发票导入!W1150&amp;""</f>
      </c>
      <c r="Y1150">
        <f>[1]发票导入!Y1150&amp;""</f>
      </c>
      <c r="AA1150">
        <f>[1]发票导入!AA1150&amp;""</f>
      </c>
      <c r="AB1150">
        <f>[1]发票导入!AB1150</f>
        <v>0</v>
      </c>
      <c r="AC1150">
        <f>[1]发票导入!AC1150</f>
        <v>0</v>
      </c>
      <c r="AE1150" s="22">
        <f t="shared" si="0"/>
      </c>
      <c r="AI1150">
        <f>[1]发票导入!AI1150&amp;""</f>
      </c>
      <c r="AJ1150">
        <f>[1]发票导入!AJ1150&amp;""</f>
      </c>
      <c r="AK1150">
        <f>[1]发票导入!AK1150</f>
        <v>0</v>
      </c>
      <c r="AL1150">
        <f>[1]发票导入!AL1150</f>
        <v>0</v>
      </c>
      <c r="AM1150">
        <f>[1]发票导入!AM1150</f>
        <v>0</v>
      </c>
      <c r="AN1150" s="22">
        <f t="shared" si="1"/>
        <v>0</v>
      </c>
      <c r="AO1150" s="22">
        <f t="shared" si="2"/>
        <v>0</v>
      </c>
    </row>
    <row r="1151">
      <c r="C1151">
        <f>[1]发票导入!C1151&amp;""</f>
      </c>
      <c r="D1151">
        <f>[1]发票导入!D1151&amp;""</f>
      </c>
      <c r="O1151">
        <f>[1]发票导入!O1151&amp;""</f>
      </c>
      <c r="T1151">
        <f>[1]发票导入!T1151</f>
      </c>
      <c r="U1151">
        <f>[1]发票导入!U1151&amp;""</f>
      </c>
      <c r="V1151">
        <f>[1]发票导入!V1151&amp;""</f>
      </c>
      <c r="W1151">
        <f>[1]发票导入!W1151&amp;""</f>
      </c>
      <c r="Y1151">
        <f>[1]发票导入!Y1151&amp;""</f>
      </c>
      <c r="AA1151">
        <f>[1]发票导入!AA1151&amp;""</f>
      </c>
      <c r="AB1151">
        <f>[1]发票导入!AB1151</f>
        <v>0</v>
      </c>
      <c r="AC1151">
        <f>[1]发票导入!AC1151</f>
        <v>0</v>
      </c>
      <c r="AE1151" s="22">
        <f t="shared" si="0"/>
      </c>
      <c r="AI1151">
        <f>[1]发票导入!AI1151&amp;""</f>
      </c>
      <c r="AJ1151">
        <f>[1]发票导入!AJ1151&amp;""</f>
      </c>
      <c r="AK1151">
        <f>[1]发票导入!AK1151</f>
        <v>0</v>
      </c>
      <c r="AL1151">
        <f>[1]发票导入!AL1151</f>
        <v>0</v>
      </c>
      <c r="AM1151">
        <f>[1]发票导入!AM1151</f>
        <v>0</v>
      </c>
      <c r="AN1151" s="22">
        <f t="shared" si="1"/>
        <v>0</v>
      </c>
      <c r="AO1151" s="22">
        <f t="shared" si="2"/>
        <v>0</v>
      </c>
    </row>
    <row r="1152">
      <c r="C1152">
        <f>[1]发票导入!C1152&amp;""</f>
      </c>
      <c r="D1152">
        <f>[1]发票导入!D1152&amp;""</f>
      </c>
      <c r="O1152">
        <f>[1]发票导入!O1152&amp;""</f>
      </c>
      <c r="T1152">
        <f>[1]发票导入!T1152</f>
      </c>
      <c r="U1152">
        <f>[1]发票导入!U1152&amp;""</f>
      </c>
      <c r="V1152">
        <f>[1]发票导入!V1152&amp;""</f>
      </c>
      <c r="W1152">
        <f>[1]发票导入!W1152&amp;""</f>
      </c>
      <c r="Y1152">
        <f>[1]发票导入!Y1152&amp;""</f>
      </c>
      <c r="AA1152">
        <f>[1]发票导入!AA1152&amp;""</f>
      </c>
      <c r="AB1152">
        <f>[1]发票导入!AB1152</f>
        <v>0</v>
      </c>
      <c r="AC1152">
        <f>[1]发票导入!AC1152</f>
        <v>0</v>
      </c>
      <c r="AE1152" s="22">
        <f t="shared" si="0"/>
      </c>
      <c r="AI1152">
        <f>[1]发票导入!AI1152&amp;""</f>
      </c>
      <c r="AJ1152">
        <f>[1]发票导入!AJ1152&amp;""</f>
      </c>
      <c r="AK1152">
        <f>[1]发票导入!AK1152</f>
        <v>0</v>
      </c>
      <c r="AL1152">
        <f>[1]发票导入!AL1152</f>
        <v>0</v>
      </c>
      <c r="AM1152">
        <f>[1]发票导入!AM1152</f>
        <v>0</v>
      </c>
      <c r="AN1152" s="22">
        <f t="shared" si="1"/>
        <v>0</v>
      </c>
      <c r="AO1152" s="22">
        <f t="shared" si="2"/>
        <v>0</v>
      </c>
    </row>
    <row r="1153">
      <c r="C1153">
        <f>[1]发票导入!C1153&amp;""</f>
      </c>
      <c r="D1153">
        <f>[1]发票导入!D1153&amp;""</f>
      </c>
      <c r="O1153">
        <f>[1]发票导入!O1153&amp;""</f>
      </c>
      <c r="T1153">
        <f>[1]发票导入!T1153</f>
      </c>
      <c r="U1153">
        <f>[1]发票导入!U1153&amp;""</f>
      </c>
      <c r="V1153">
        <f>[1]发票导入!V1153&amp;""</f>
      </c>
      <c r="W1153">
        <f>[1]发票导入!W1153&amp;""</f>
      </c>
      <c r="Y1153">
        <f>[1]发票导入!Y1153&amp;""</f>
      </c>
      <c r="AA1153">
        <f>[1]发票导入!AA1153&amp;""</f>
      </c>
      <c r="AB1153">
        <f>[1]发票导入!AB1153</f>
        <v>0</v>
      </c>
      <c r="AC1153">
        <f>[1]发票导入!AC1153</f>
        <v>0</v>
      </c>
      <c r="AE1153" s="22">
        <f t="shared" si="0"/>
      </c>
      <c r="AI1153">
        <f>[1]发票导入!AI1153&amp;""</f>
      </c>
      <c r="AJ1153">
        <f>[1]发票导入!AJ1153&amp;""</f>
      </c>
      <c r="AK1153">
        <f>[1]发票导入!AK1153</f>
        <v>0</v>
      </c>
      <c r="AL1153">
        <f>[1]发票导入!AL1153</f>
        <v>0</v>
      </c>
      <c r="AM1153">
        <f>[1]发票导入!AM1153</f>
        <v>0</v>
      </c>
      <c r="AN1153" s="22">
        <f t="shared" si="1"/>
        <v>0</v>
      </c>
      <c r="AO1153" s="22">
        <f t="shared" si="2"/>
        <v>0</v>
      </c>
    </row>
    <row r="1154">
      <c r="C1154">
        <f>[1]发票导入!C1154&amp;""</f>
      </c>
      <c r="D1154">
        <f>[1]发票导入!D1154&amp;""</f>
      </c>
      <c r="O1154">
        <f>[1]发票导入!O1154&amp;""</f>
      </c>
      <c r="T1154">
        <f>[1]发票导入!T1154</f>
      </c>
      <c r="U1154">
        <f>[1]发票导入!U1154&amp;""</f>
      </c>
      <c r="V1154">
        <f>[1]发票导入!V1154&amp;""</f>
      </c>
      <c r="W1154">
        <f>[1]发票导入!W1154&amp;""</f>
      </c>
      <c r="Y1154">
        <f>[1]发票导入!Y1154&amp;""</f>
      </c>
      <c r="AA1154">
        <f>[1]发票导入!AA1154&amp;""</f>
      </c>
      <c r="AB1154">
        <f>[1]发票导入!AB1154</f>
        <v>0</v>
      </c>
      <c r="AC1154">
        <f>[1]发票导入!AC1154</f>
        <v>0</v>
      </c>
      <c r="AE1154" s="22">
        <f t="shared" si="0"/>
      </c>
      <c r="AI1154">
        <f>[1]发票导入!AI1154&amp;""</f>
      </c>
      <c r="AJ1154">
        <f>[1]发票导入!AJ1154&amp;""</f>
      </c>
      <c r="AK1154">
        <f>[1]发票导入!AK1154</f>
        <v>0</v>
      </c>
      <c r="AL1154">
        <f>[1]发票导入!AL1154</f>
        <v>0</v>
      </c>
      <c r="AM1154">
        <f>[1]发票导入!AM1154</f>
        <v>0</v>
      </c>
      <c r="AN1154" s="22">
        <f t="shared" si="1"/>
        <v>0</v>
      </c>
      <c r="AO1154" s="22">
        <f t="shared" si="2"/>
        <v>0</v>
      </c>
    </row>
    <row r="1155">
      <c r="C1155">
        <f>[1]发票导入!C1155&amp;""</f>
      </c>
      <c r="D1155">
        <f>[1]发票导入!D1155&amp;""</f>
      </c>
      <c r="O1155">
        <f>[1]发票导入!O1155&amp;""</f>
      </c>
      <c r="T1155">
        <f>[1]发票导入!T1155</f>
      </c>
      <c r="U1155">
        <f>[1]发票导入!U1155&amp;""</f>
      </c>
      <c r="V1155">
        <f>[1]发票导入!V1155&amp;""</f>
      </c>
      <c r="W1155">
        <f>[1]发票导入!W1155&amp;""</f>
      </c>
      <c r="Y1155">
        <f>[1]发票导入!Y1155&amp;""</f>
      </c>
      <c r="AA1155">
        <f>[1]发票导入!AA1155&amp;""</f>
      </c>
      <c r="AB1155">
        <f>[1]发票导入!AB1155</f>
        <v>0</v>
      </c>
      <c r="AC1155">
        <f>[1]发票导入!AC1155</f>
        <v>0</v>
      </c>
      <c r="AE1155" s="22">
        <f t="shared" si="0"/>
      </c>
      <c r="AI1155">
        <f>[1]发票导入!AI1155&amp;""</f>
      </c>
      <c r="AJ1155">
        <f>[1]发票导入!AJ1155&amp;""</f>
      </c>
      <c r="AK1155">
        <f>[1]发票导入!AK1155</f>
        <v>0</v>
      </c>
      <c r="AL1155">
        <f>[1]发票导入!AL1155</f>
        <v>0</v>
      </c>
      <c r="AM1155">
        <f>[1]发票导入!AM1155</f>
        <v>0</v>
      </c>
      <c r="AN1155" s="22">
        <f t="shared" si="1"/>
        <v>0</v>
      </c>
      <c r="AO1155" s="22">
        <f t="shared" si="2"/>
        <v>0</v>
      </c>
    </row>
    <row r="1156">
      <c r="C1156">
        <f>[1]发票导入!C1156&amp;""</f>
      </c>
      <c r="D1156">
        <f>[1]发票导入!D1156&amp;""</f>
      </c>
      <c r="O1156">
        <f>[1]发票导入!O1156&amp;""</f>
      </c>
      <c r="T1156">
        <f>[1]发票导入!T1156</f>
      </c>
      <c r="U1156">
        <f>[1]发票导入!U1156&amp;""</f>
      </c>
      <c r="V1156">
        <f>[1]发票导入!V1156&amp;""</f>
      </c>
      <c r="W1156">
        <f>[1]发票导入!W1156&amp;""</f>
      </c>
      <c r="Y1156">
        <f>[1]发票导入!Y1156&amp;""</f>
      </c>
      <c r="AA1156">
        <f>[1]发票导入!AA1156&amp;""</f>
      </c>
      <c r="AB1156">
        <f>[1]发票导入!AB1156</f>
        <v>0</v>
      </c>
      <c r="AC1156">
        <f>[1]发票导入!AC1156</f>
        <v>0</v>
      </c>
      <c r="AE1156" s="22">
        <f t="shared" si="0"/>
      </c>
      <c r="AI1156">
        <f>[1]发票导入!AI1156&amp;""</f>
      </c>
      <c r="AJ1156">
        <f>[1]发票导入!AJ1156&amp;""</f>
      </c>
      <c r="AK1156">
        <f>[1]发票导入!AK1156</f>
        <v>0</v>
      </c>
      <c r="AL1156">
        <f>[1]发票导入!AL1156</f>
        <v>0</v>
      </c>
      <c r="AM1156">
        <f>[1]发票导入!AM1156</f>
        <v>0</v>
      </c>
      <c r="AN1156" s="22">
        <f t="shared" si="1"/>
        <v>0</v>
      </c>
      <c r="AO1156" s="22">
        <f t="shared" si="2"/>
        <v>0</v>
      </c>
    </row>
    <row r="1157">
      <c r="C1157">
        <f>[1]发票导入!C1157&amp;""</f>
      </c>
      <c r="D1157">
        <f>[1]发票导入!D1157&amp;""</f>
      </c>
      <c r="O1157">
        <f>[1]发票导入!O1157&amp;""</f>
      </c>
      <c r="T1157">
        <f>[1]发票导入!T1157</f>
      </c>
      <c r="U1157">
        <f>[1]发票导入!U1157&amp;""</f>
      </c>
      <c r="V1157">
        <f>[1]发票导入!V1157&amp;""</f>
      </c>
      <c r="W1157">
        <f>[1]发票导入!W1157&amp;""</f>
      </c>
      <c r="Y1157">
        <f>[1]发票导入!Y1157&amp;""</f>
      </c>
      <c r="AA1157">
        <f>[1]发票导入!AA1157&amp;""</f>
      </c>
      <c r="AB1157">
        <f>[1]发票导入!AB1157</f>
        <v>0</v>
      </c>
      <c r="AC1157">
        <f>[1]发票导入!AC1157</f>
        <v>0</v>
      </c>
      <c r="AE1157" s="22">
        <f t="shared" si="0"/>
      </c>
      <c r="AI1157">
        <f>[1]发票导入!AI1157&amp;""</f>
      </c>
      <c r="AJ1157">
        <f>[1]发票导入!AJ1157&amp;""</f>
      </c>
      <c r="AK1157">
        <f>[1]发票导入!AK1157</f>
        <v>0</v>
      </c>
      <c r="AL1157">
        <f>[1]发票导入!AL1157</f>
        <v>0</v>
      </c>
      <c r="AM1157">
        <f>[1]发票导入!AM1157</f>
        <v>0</v>
      </c>
      <c r="AN1157" s="22">
        <f t="shared" si="1"/>
        <v>0</v>
      </c>
      <c r="AO1157" s="22">
        <f t="shared" si="2"/>
        <v>0</v>
      </c>
    </row>
    <row r="1158">
      <c r="C1158">
        <f>[1]发票导入!C1158&amp;""</f>
      </c>
      <c r="D1158">
        <f>[1]发票导入!D1158&amp;""</f>
      </c>
      <c r="O1158">
        <f>[1]发票导入!O1158&amp;""</f>
      </c>
      <c r="T1158">
        <f>[1]发票导入!T1158</f>
      </c>
      <c r="U1158">
        <f>[1]发票导入!U1158&amp;""</f>
      </c>
      <c r="V1158">
        <f>[1]发票导入!V1158&amp;""</f>
      </c>
      <c r="W1158">
        <f>[1]发票导入!W1158&amp;""</f>
      </c>
      <c r="Y1158">
        <f>[1]发票导入!Y1158&amp;""</f>
      </c>
      <c r="AA1158">
        <f>[1]发票导入!AA1158&amp;""</f>
      </c>
      <c r="AB1158">
        <f>[1]发票导入!AB1158</f>
        <v>0</v>
      </c>
      <c r="AC1158">
        <f>[1]发票导入!AC1158</f>
        <v>0</v>
      </c>
      <c r="AE1158" s="22">
        <f t="shared" si="0"/>
      </c>
      <c r="AI1158">
        <f>[1]发票导入!AI1158&amp;""</f>
      </c>
      <c r="AJ1158">
        <f>[1]发票导入!AJ1158&amp;""</f>
      </c>
      <c r="AK1158">
        <f>[1]发票导入!AK1158</f>
        <v>0</v>
      </c>
      <c r="AL1158">
        <f>[1]发票导入!AL1158</f>
        <v>0</v>
      </c>
      <c r="AM1158">
        <f>[1]发票导入!AM1158</f>
        <v>0</v>
      </c>
      <c r="AN1158" s="22">
        <f t="shared" si="1"/>
        <v>0</v>
      </c>
      <c r="AO1158" s="22">
        <f t="shared" si="2"/>
        <v>0</v>
      </c>
    </row>
    <row r="1159">
      <c r="C1159">
        <f>[1]发票导入!C1159&amp;""</f>
      </c>
      <c r="D1159">
        <f>[1]发票导入!D1159&amp;""</f>
      </c>
      <c r="O1159">
        <f>[1]发票导入!O1159&amp;""</f>
      </c>
      <c r="T1159">
        <f>[1]发票导入!T1159</f>
      </c>
      <c r="U1159">
        <f>[1]发票导入!U1159&amp;""</f>
      </c>
      <c r="V1159">
        <f>[1]发票导入!V1159&amp;""</f>
      </c>
      <c r="W1159">
        <f>[1]发票导入!W1159&amp;""</f>
      </c>
      <c r="Y1159">
        <f>[1]发票导入!Y1159&amp;""</f>
      </c>
      <c r="AA1159">
        <f>[1]发票导入!AA1159&amp;""</f>
      </c>
      <c r="AB1159">
        <f>[1]发票导入!AB1159</f>
        <v>0</v>
      </c>
      <c r="AC1159">
        <f>[1]发票导入!AC1159</f>
        <v>0</v>
      </c>
      <c r="AE1159" s="22">
        <f t="shared" si="0"/>
      </c>
      <c r="AI1159">
        <f>[1]发票导入!AI1159&amp;""</f>
      </c>
      <c r="AJ1159">
        <f>[1]发票导入!AJ1159&amp;""</f>
      </c>
      <c r="AK1159">
        <f>[1]发票导入!AK1159</f>
        <v>0</v>
      </c>
      <c r="AL1159">
        <f>[1]发票导入!AL1159</f>
        <v>0</v>
      </c>
      <c r="AM1159">
        <f>[1]发票导入!AM1159</f>
        <v>0</v>
      </c>
      <c r="AN1159" s="22">
        <f t="shared" si="1"/>
        <v>0</v>
      </c>
      <c r="AO1159" s="22">
        <f t="shared" si="2"/>
        <v>0</v>
      </c>
    </row>
    <row r="1160">
      <c r="C1160">
        <f>[1]发票导入!C1160&amp;""</f>
      </c>
      <c r="D1160">
        <f>[1]发票导入!D1160&amp;""</f>
      </c>
      <c r="O1160">
        <f>[1]发票导入!O1160&amp;""</f>
      </c>
      <c r="T1160">
        <f>[1]发票导入!T1160</f>
      </c>
      <c r="U1160">
        <f>[1]发票导入!U1160&amp;""</f>
      </c>
      <c r="V1160">
        <f>[1]发票导入!V1160&amp;""</f>
      </c>
      <c r="W1160">
        <f>[1]发票导入!W1160&amp;""</f>
      </c>
      <c r="Y1160">
        <f>[1]发票导入!Y1160&amp;""</f>
      </c>
      <c r="AA1160">
        <f>[1]发票导入!AA1160&amp;""</f>
      </c>
      <c r="AB1160">
        <f>[1]发票导入!AB1160</f>
        <v>0</v>
      </c>
      <c r="AC1160">
        <f>[1]发票导入!AC1160</f>
        <v>0</v>
      </c>
      <c r="AE1160" s="22">
        <f t="shared" si="0"/>
      </c>
      <c r="AI1160">
        <f>[1]发票导入!AI1160&amp;""</f>
      </c>
      <c r="AJ1160">
        <f>[1]发票导入!AJ1160&amp;""</f>
      </c>
      <c r="AK1160">
        <f>[1]发票导入!AK1160</f>
        <v>0</v>
      </c>
      <c r="AL1160">
        <f>[1]发票导入!AL1160</f>
        <v>0</v>
      </c>
      <c r="AM1160">
        <f>[1]发票导入!AM1160</f>
        <v>0</v>
      </c>
      <c r="AN1160" s="22">
        <f t="shared" si="1"/>
        <v>0</v>
      </c>
      <c r="AO1160" s="22">
        <f t="shared" si="2"/>
        <v>0</v>
      </c>
    </row>
    <row r="1161">
      <c r="C1161">
        <f>[1]发票导入!C1161&amp;""</f>
      </c>
      <c r="D1161">
        <f>[1]发票导入!D1161&amp;""</f>
      </c>
      <c r="O1161">
        <f>[1]发票导入!O1161&amp;""</f>
      </c>
      <c r="T1161">
        <f>[1]发票导入!T1161</f>
      </c>
      <c r="U1161">
        <f>[1]发票导入!U1161&amp;""</f>
      </c>
      <c r="V1161">
        <f>[1]发票导入!V1161&amp;""</f>
      </c>
      <c r="W1161">
        <f>[1]发票导入!W1161&amp;""</f>
      </c>
      <c r="Y1161">
        <f>[1]发票导入!Y1161&amp;""</f>
      </c>
      <c r="AA1161">
        <f>[1]发票导入!AA1161&amp;""</f>
      </c>
      <c r="AB1161">
        <f>[1]发票导入!AB1161</f>
        <v>0</v>
      </c>
      <c r="AC1161">
        <f>[1]发票导入!AC1161</f>
        <v>0</v>
      </c>
      <c r="AE1161" s="22">
        <f t="shared" si="0"/>
      </c>
      <c r="AI1161">
        <f>[1]发票导入!AI1161&amp;""</f>
      </c>
      <c r="AJ1161">
        <f>[1]发票导入!AJ1161&amp;""</f>
      </c>
      <c r="AK1161">
        <f>[1]发票导入!AK1161</f>
        <v>0</v>
      </c>
      <c r="AL1161">
        <f>[1]发票导入!AL1161</f>
        <v>0</v>
      </c>
      <c r="AM1161">
        <f>[1]发票导入!AM1161</f>
        <v>0</v>
      </c>
      <c r="AN1161" s="22">
        <f t="shared" si="1"/>
        <v>0</v>
      </c>
      <c r="AO1161" s="22">
        <f t="shared" si="2"/>
        <v>0</v>
      </c>
    </row>
    <row r="1162">
      <c r="C1162">
        <f>[1]发票导入!C1162&amp;""</f>
      </c>
      <c r="D1162">
        <f>[1]发票导入!D1162&amp;""</f>
      </c>
      <c r="O1162">
        <f>[1]发票导入!O1162&amp;""</f>
      </c>
      <c r="T1162">
        <f>[1]发票导入!T1162</f>
      </c>
      <c r="U1162">
        <f>[1]发票导入!U1162&amp;""</f>
      </c>
      <c r="V1162">
        <f>[1]发票导入!V1162&amp;""</f>
      </c>
      <c r="W1162">
        <f>[1]发票导入!W1162&amp;""</f>
      </c>
      <c r="Y1162">
        <f>[1]发票导入!Y1162&amp;""</f>
      </c>
      <c r="AA1162">
        <f>[1]发票导入!AA1162&amp;""</f>
      </c>
      <c r="AB1162">
        <f>[1]发票导入!AB1162</f>
        <v>0</v>
      </c>
      <c r="AC1162">
        <f>[1]发票导入!AC1162</f>
        <v>0</v>
      </c>
      <c r="AE1162" s="22">
        <f t="shared" si="0"/>
      </c>
      <c r="AI1162">
        <f>[1]发票导入!AI1162&amp;""</f>
      </c>
      <c r="AJ1162">
        <f>[1]发票导入!AJ1162&amp;""</f>
      </c>
      <c r="AK1162">
        <f>[1]发票导入!AK1162</f>
        <v>0</v>
      </c>
      <c r="AL1162">
        <f>[1]发票导入!AL1162</f>
        <v>0</v>
      </c>
      <c r="AM1162">
        <f>[1]发票导入!AM1162</f>
        <v>0</v>
      </c>
      <c r="AN1162" s="22">
        <f t="shared" si="1"/>
        <v>0</v>
      </c>
      <c r="AO1162" s="22">
        <f t="shared" si="2"/>
        <v>0</v>
      </c>
    </row>
    <row r="1163">
      <c r="C1163">
        <f>[1]发票导入!C1163&amp;""</f>
      </c>
      <c r="D1163">
        <f>[1]发票导入!D1163&amp;""</f>
      </c>
      <c r="O1163">
        <f>[1]发票导入!O1163&amp;""</f>
      </c>
      <c r="T1163">
        <f>[1]发票导入!T1163</f>
      </c>
      <c r="U1163">
        <f>[1]发票导入!U1163&amp;""</f>
      </c>
      <c r="V1163">
        <f>[1]发票导入!V1163&amp;""</f>
      </c>
      <c r="W1163">
        <f>[1]发票导入!W1163&amp;""</f>
      </c>
      <c r="Y1163">
        <f>[1]发票导入!Y1163&amp;""</f>
      </c>
      <c r="AA1163">
        <f>[1]发票导入!AA1163&amp;""</f>
      </c>
      <c r="AB1163">
        <f>[1]发票导入!AB1163</f>
        <v>0</v>
      </c>
      <c r="AC1163">
        <f>[1]发票导入!AC1163</f>
        <v>0</v>
      </c>
      <c r="AE1163" s="22">
        <f t="shared" si="0"/>
      </c>
      <c r="AI1163">
        <f>[1]发票导入!AI1163&amp;""</f>
      </c>
      <c r="AJ1163">
        <f>[1]发票导入!AJ1163&amp;""</f>
      </c>
      <c r="AK1163">
        <f>[1]发票导入!AK1163</f>
        <v>0</v>
      </c>
      <c r="AL1163">
        <f>[1]发票导入!AL1163</f>
        <v>0</v>
      </c>
      <c r="AM1163">
        <f>[1]发票导入!AM1163</f>
        <v>0</v>
      </c>
      <c r="AN1163" s="22">
        <f t="shared" si="1"/>
        <v>0</v>
      </c>
      <c r="AO1163" s="22">
        <f t="shared" si="2"/>
        <v>0</v>
      </c>
    </row>
    <row r="1164">
      <c r="C1164">
        <f>[1]发票导入!C1164&amp;""</f>
      </c>
      <c r="D1164">
        <f>[1]发票导入!D1164&amp;""</f>
      </c>
      <c r="O1164">
        <f>[1]发票导入!O1164&amp;""</f>
      </c>
      <c r="T1164">
        <f>[1]发票导入!T1164</f>
      </c>
      <c r="U1164">
        <f>[1]发票导入!U1164&amp;""</f>
      </c>
      <c r="V1164">
        <f>[1]发票导入!V1164&amp;""</f>
      </c>
      <c r="W1164">
        <f>[1]发票导入!W1164&amp;""</f>
      </c>
      <c r="Y1164">
        <f>[1]发票导入!Y1164&amp;""</f>
      </c>
      <c r="AA1164">
        <f>[1]发票导入!AA1164&amp;""</f>
      </c>
      <c r="AB1164">
        <f>[1]发票导入!AB1164</f>
        <v>0</v>
      </c>
      <c r="AC1164">
        <f>[1]发票导入!AC1164</f>
        <v>0</v>
      </c>
      <c r="AE1164" s="22">
        <f t="shared" si="0"/>
      </c>
      <c r="AI1164">
        <f>[1]发票导入!AI1164&amp;""</f>
      </c>
      <c r="AJ1164">
        <f>[1]发票导入!AJ1164&amp;""</f>
      </c>
      <c r="AK1164">
        <f>[1]发票导入!AK1164</f>
        <v>0</v>
      </c>
      <c r="AL1164">
        <f>[1]发票导入!AL1164</f>
        <v>0</v>
      </c>
      <c r="AM1164">
        <f>[1]发票导入!AM1164</f>
        <v>0</v>
      </c>
      <c r="AN1164" s="22">
        <f t="shared" si="1"/>
        <v>0</v>
      </c>
      <c r="AO1164" s="22">
        <f t="shared" si="2"/>
        <v>0</v>
      </c>
    </row>
    <row r="1165">
      <c r="C1165">
        <f>[1]发票导入!C1165&amp;""</f>
      </c>
      <c r="D1165">
        <f>[1]发票导入!D1165&amp;""</f>
      </c>
      <c r="O1165">
        <f>[1]发票导入!O1165&amp;""</f>
      </c>
      <c r="T1165">
        <f>[1]发票导入!T1165</f>
      </c>
      <c r="U1165">
        <f>[1]发票导入!U1165&amp;""</f>
      </c>
      <c r="V1165">
        <f>[1]发票导入!V1165&amp;""</f>
      </c>
      <c r="W1165">
        <f>[1]发票导入!W1165&amp;""</f>
      </c>
      <c r="Y1165">
        <f>[1]发票导入!Y1165&amp;""</f>
      </c>
      <c r="AA1165">
        <f>[1]发票导入!AA1165&amp;""</f>
      </c>
      <c r="AB1165">
        <f>[1]发票导入!AB1165</f>
        <v>0</v>
      </c>
      <c r="AC1165">
        <f>[1]发票导入!AC1165</f>
        <v>0</v>
      </c>
      <c r="AE1165" s="22">
        <f t="shared" si="0"/>
      </c>
      <c r="AI1165">
        <f>[1]发票导入!AI1165&amp;""</f>
      </c>
      <c r="AJ1165">
        <f>[1]发票导入!AJ1165&amp;""</f>
      </c>
      <c r="AK1165">
        <f>[1]发票导入!AK1165</f>
        <v>0</v>
      </c>
      <c r="AL1165">
        <f>[1]发票导入!AL1165</f>
        <v>0</v>
      </c>
      <c r="AM1165">
        <f>[1]发票导入!AM1165</f>
        <v>0</v>
      </c>
      <c r="AN1165" s="22">
        <f t="shared" si="1"/>
        <v>0</v>
      </c>
      <c r="AO1165" s="22">
        <f t="shared" si="2"/>
        <v>0</v>
      </c>
    </row>
    <row r="1166">
      <c r="C1166">
        <f>[1]发票导入!C1166&amp;""</f>
      </c>
      <c r="D1166">
        <f>[1]发票导入!D1166&amp;""</f>
      </c>
      <c r="O1166">
        <f>[1]发票导入!O1166&amp;""</f>
      </c>
      <c r="T1166">
        <f>[1]发票导入!T1166</f>
      </c>
      <c r="U1166">
        <f>[1]发票导入!U1166&amp;""</f>
      </c>
      <c r="V1166">
        <f>[1]发票导入!V1166&amp;""</f>
      </c>
      <c r="W1166">
        <f>[1]发票导入!W1166&amp;""</f>
      </c>
      <c r="Y1166">
        <f>[1]发票导入!Y1166&amp;""</f>
      </c>
      <c r="AA1166">
        <f>[1]发票导入!AA1166&amp;""</f>
      </c>
      <c r="AB1166">
        <f>[1]发票导入!AB1166</f>
        <v>0</v>
      </c>
      <c r="AC1166">
        <f>[1]发票导入!AC1166</f>
        <v>0</v>
      </c>
      <c r="AE1166" s="22">
        <f t="shared" si="0"/>
      </c>
      <c r="AI1166">
        <f>[1]发票导入!AI1166&amp;""</f>
      </c>
      <c r="AJ1166">
        <f>[1]发票导入!AJ1166&amp;""</f>
      </c>
      <c r="AK1166">
        <f>[1]发票导入!AK1166</f>
        <v>0</v>
      </c>
      <c r="AL1166">
        <f>[1]发票导入!AL1166</f>
        <v>0</v>
      </c>
      <c r="AM1166">
        <f>[1]发票导入!AM1166</f>
        <v>0</v>
      </c>
      <c r="AN1166" s="22">
        <f t="shared" si="1"/>
        <v>0</v>
      </c>
      <c r="AO1166" s="22">
        <f t="shared" si="2"/>
        <v>0</v>
      </c>
    </row>
    <row r="1167">
      <c r="C1167">
        <f>[1]发票导入!C1167&amp;""</f>
      </c>
      <c r="D1167">
        <f>[1]发票导入!D1167&amp;""</f>
      </c>
      <c r="O1167">
        <f>[1]发票导入!O1167&amp;""</f>
      </c>
      <c r="T1167">
        <f>[1]发票导入!T1167</f>
      </c>
      <c r="U1167">
        <f>[1]发票导入!U1167&amp;""</f>
      </c>
      <c r="V1167">
        <f>[1]发票导入!V1167&amp;""</f>
      </c>
      <c r="W1167">
        <f>[1]发票导入!W1167&amp;""</f>
      </c>
      <c r="Y1167">
        <f>[1]发票导入!Y1167&amp;""</f>
      </c>
      <c r="AA1167">
        <f>[1]发票导入!AA1167&amp;""</f>
      </c>
      <c r="AB1167">
        <f>[1]发票导入!AB1167</f>
        <v>0</v>
      </c>
      <c r="AC1167">
        <f>[1]发票导入!AC1167</f>
        <v>0</v>
      </c>
      <c r="AE1167" s="22">
        <f t="shared" si="0"/>
      </c>
      <c r="AI1167">
        <f>[1]发票导入!AI1167&amp;""</f>
      </c>
      <c r="AJ1167">
        <f>[1]发票导入!AJ1167&amp;""</f>
      </c>
      <c r="AK1167">
        <f>[1]发票导入!AK1167</f>
        <v>0</v>
      </c>
      <c r="AL1167">
        <f>[1]发票导入!AL1167</f>
        <v>0</v>
      </c>
      <c r="AM1167">
        <f>[1]发票导入!AM1167</f>
        <v>0</v>
      </c>
      <c r="AN1167" s="22">
        <f t="shared" si="1"/>
        <v>0</v>
      </c>
      <c r="AO1167" s="22">
        <f t="shared" si="2"/>
        <v>0</v>
      </c>
    </row>
    <row r="1168">
      <c r="C1168">
        <f>[1]发票导入!C1168&amp;""</f>
      </c>
      <c r="D1168">
        <f>[1]发票导入!D1168&amp;""</f>
      </c>
      <c r="O1168">
        <f>[1]发票导入!O1168&amp;""</f>
      </c>
      <c r="T1168">
        <f>[1]发票导入!T1168</f>
      </c>
      <c r="U1168">
        <f>[1]发票导入!U1168&amp;""</f>
      </c>
      <c r="V1168">
        <f>[1]发票导入!V1168&amp;""</f>
      </c>
      <c r="W1168">
        <f>[1]发票导入!W1168&amp;""</f>
      </c>
      <c r="Y1168">
        <f>[1]发票导入!Y1168&amp;""</f>
      </c>
      <c r="AA1168">
        <f>[1]发票导入!AA1168&amp;""</f>
      </c>
      <c r="AB1168">
        <f>[1]发票导入!AB1168</f>
        <v>0</v>
      </c>
      <c r="AC1168">
        <f>[1]发票导入!AC1168</f>
        <v>0</v>
      </c>
      <c r="AE1168" s="22">
        <f t="shared" si="0"/>
      </c>
      <c r="AI1168">
        <f>[1]发票导入!AI1168&amp;""</f>
      </c>
      <c r="AJ1168">
        <f>[1]发票导入!AJ1168&amp;""</f>
      </c>
      <c r="AK1168">
        <f>[1]发票导入!AK1168</f>
        <v>0</v>
      </c>
      <c r="AL1168">
        <f>[1]发票导入!AL1168</f>
        <v>0</v>
      </c>
      <c r="AM1168">
        <f>[1]发票导入!AM1168</f>
        <v>0</v>
      </c>
      <c r="AN1168" s="22">
        <f t="shared" si="1"/>
        <v>0</v>
      </c>
      <c r="AO1168" s="22">
        <f t="shared" si="2"/>
        <v>0</v>
      </c>
    </row>
    <row r="1169">
      <c r="C1169">
        <f>[1]发票导入!C1169&amp;""</f>
      </c>
      <c r="D1169">
        <f>[1]发票导入!D1169&amp;""</f>
      </c>
      <c r="O1169">
        <f>[1]发票导入!O1169&amp;""</f>
      </c>
      <c r="T1169">
        <f>[1]发票导入!T1169</f>
      </c>
      <c r="U1169">
        <f>[1]发票导入!U1169&amp;""</f>
      </c>
      <c r="V1169">
        <f>[1]发票导入!V1169&amp;""</f>
      </c>
      <c r="W1169">
        <f>[1]发票导入!W1169&amp;""</f>
      </c>
      <c r="Y1169">
        <f>[1]发票导入!Y1169&amp;""</f>
      </c>
      <c r="AA1169">
        <f>[1]发票导入!AA1169&amp;""</f>
      </c>
      <c r="AB1169">
        <f>[1]发票导入!AB1169</f>
        <v>0</v>
      </c>
      <c r="AC1169">
        <f>[1]发票导入!AC1169</f>
        <v>0</v>
      </c>
      <c r="AE1169" s="22">
        <f t="shared" si="0"/>
      </c>
      <c r="AI1169">
        <f>[1]发票导入!AI1169&amp;""</f>
      </c>
      <c r="AJ1169">
        <f>[1]发票导入!AJ1169&amp;""</f>
      </c>
      <c r="AK1169">
        <f>[1]发票导入!AK1169</f>
        <v>0</v>
      </c>
      <c r="AL1169">
        <f>[1]发票导入!AL1169</f>
        <v>0</v>
      </c>
      <c r="AM1169">
        <f>[1]发票导入!AM1169</f>
        <v>0</v>
      </c>
      <c r="AN1169" s="22">
        <f t="shared" si="1"/>
        <v>0</v>
      </c>
      <c r="AO1169" s="22">
        <f t="shared" si="2"/>
        <v>0</v>
      </c>
    </row>
    <row r="1170">
      <c r="C1170">
        <f>[1]发票导入!C1170&amp;""</f>
      </c>
      <c r="D1170">
        <f>[1]发票导入!D1170&amp;""</f>
      </c>
      <c r="O1170">
        <f>[1]发票导入!O1170&amp;""</f>
      </c>
      <c r="T1170">
        <f>[1]发票导入!T1170</f>
      </c>
      <c r="U1170">
        <f>[1]发票导入!U1170&amp;""</f>
      </c>
      <c r="V1170">
        <f>[1]发票导入!V1170&amp;""</f>
      </c>
      <c r="W1170">
        <f>[1]发票导入!W1170&amp;""</f>
      </c>
      <c r="Y1170">
        <f>[1]发票导入!Y1170&amp;""</f>
      </c>
      <c r="AA1170">
        <f>[1]发票导入!AA1170&amp;""</f>
      </c>
      <c r="AB1170">
        <f>[1]发票导入!AB1170</f>
        <v>0</v>
      </c>
      <c r="AC1170">
        <f>[1]发票导入!AC1170</f>
        <v>0</v>
      </c>
      <c r="AE1170" s="22">
        <f t="shared" si="0"/>
      </c>
      <c r="AI1170">
        <f>[1]发票导入!AI1170&amp;""</f>
      </c>
      <c r="AJ1170">
        <f>[1]发票导入!AJ1170&amp;""</f>
      </c>
      <c r="AK1170">
        <f>[1]发票导入!AK1170</f>
        <v>0</v>
      </c>
      <c r="AL1170">
        <f>[1]发票导入!AL1170</f>
        <v>0</v>
      </c>
      <c r="AM1170">
        <f>[1]发票导入!AM1170</f>
        <v>0</v>
      </c>
      <c r="AN1170" s="22">
        <f t="shared" si="1"/>
        <v>0</v>
      </c>
      <c r="AO1170" s="22">
        <f t="shared" si="2"/>
        <v>0</v>
      </c>
    </row>
    <row r="1171">
      <c r="C1171">
        <f>[1]发票导入!C1171&amp;""</f>
      </c>
      <c r="D1171">
        <f>[1]发票导入!D1171&amp;""</f>
      </c>
      <c r="O1171">
        <f>[1]发票导入!O1171&amp;""</f>
      </c>
      <c r="T1171">
        <f>[1]发票导入!T1171</f>
      </c>
      <c r="U1171">
        <f>[1]发票导入!U1171&amp;""</f>
      </c>
      <c r="V1171">
        <f>[1]发票导入!V1171&amp;""</f>
      </c>
      <c r="W1171">
        <f>[1]发票导入!W1171&amp;""</f>
      </c>
      <c r="Y1171">
        <f>[1]发票导入!Y1171&amp;""</f>
      </c>
      <c r="AA1171">
        <f>[1]发票导入!AA1171&amp;""</f>
      </c>
      <c r="AB1171">
        <f>[1]发票导入!AB1171</f>
        <v>0</v>
      </c>
      <c r="AC1171">
        <f>[1]发票导入!AC1171</f>
        <v>0</v>
      </c>
      <c r="AE1171" s="22">
        <f t="shared" si="0"/>
      </c>
      <c r="AI1171">
        <f>[1]发票导入!AI1171&amp;""</f>
      </c>
      <c r="AJ1171">
        <f>[1]发票导入!AJ1171&amp;""</f>
      </c>
      <c r="AK1171">
        <f>[1]发票导入!AK1171</f>
        <v>0</v>
      </c>
      <c r="AL1171">
        <f>[1]发票导入!AL1171</f>
        <v>0</v>
      </c>
      <c r="AM1171">
        <f>[1]发票导入!AM1171</f>
        <v>0</v>
      </c>
      <c r="AN1171" s="22">
        <f t="shared" si="1"/>
        <v>0</v>
      </c>
      <c r="AO1171" s="22">
        <f t="shared" si="2"/>
        <v>0</v>
      </c>
    </row>
    <row r="1172">
      <c r="C1172">
        <f>[1]发票导入!C1172&amp;""</f>
      </c>
      <c r="D1172">
        <f>[1]发票导入!D1172&amp;""</f>
      </c>
      <c r="O1172">
        <f>[1]发票导入!O1172&amp;""</f>
      </c>
      <c r="T1172">
        <f>[1]发票导入!T1172</f>
      </c>
      <c r="U1172">
        <f>[1]发票导入!U1172&amp;""</f>
      </c>
      <c r="V1172">
        <f>[1]发票导入!V1172&amp;""</f>
      </c>
      <c r="W1172">
        <f>[1]发票导入!W1172&amp;""</f>
      </c>
      <c r="Y1172">
        <f>[1]发票导入!Y1172&amp;""</f>
      </c>
      <c r="AA1172">
        <f>[1]发票导入!AA1172&amp;""</f>
      </c>
      <c r="AB1172">
        <f>[1]发票导入!AB1172</f>
        <v>0</v>
      </c>
      <c r="AC1172">
        <f>[1]发票导入!AC1172</f>
        <v>0</v>
      </c>
      <c r="AE1172" s="22">
        <f t="shared" si="0"/>
      </c>
      <c r="AI1172">
        <f>[1]发票导入!AI1172&amp;""</f>
      </c>
      <c r="AJ1172">
        <f>[1]发票导入!AJ1172&amp;""</f>
      </c>
      <c r="AK1172">
        <f>[1]发票导入!AK1172</f>
        <v>0</v>
      </c>
      <c r="AL1172">
        <f>[1]发票导入!AL1172</f>
        <v>0</v>
      </c>
      <c r="AM1172">
        <f>[1]发票导入!AM1172</f>
        <v>0</v>
      </c>
      <c r="AN1172" s="22">
        <f t="shared" si="1"/>
        <v>0</v>
      </c>
      <c r="AO1172" s="22">
        <f t="shared" si="2"/>
        <v>0</v>
      </c>
    </row>
    <row r="1173">
      <c r="C1173">
        <f>[1]发票导入!C1173&amp;""</f>
      </c>
      <c r="D1173">
        <f>[1]发票导入!D1173&amp;""</f>
      </c>
      <c r="O1173">
        <f>[1]发票导入!O1173&amp;""</f>
      </c>
      <c r="T1173">
        <f>[1]发票导入!T1173</f>
      </c>
      <c r="U1173">
        <f>[1]发票导入!U1173&amp;""</f>
      </c>
      <c r="V1173">
        <f>[1]发票导入!V1173&amp;""</f>
      </c>
      <c r="W1173">
        <f>[1]发票导入!W1173&amp;""</f>
      </c>
      <c r="Y1173">
        <f>[1]发票导入!Y1173&amp;""</f>
      </c>
      <c r="AA1173">
        <f>[1]发票导入!AA1173&amp;""</f>
      </c>
      <c r="AB1173">
        <f>[1]发票导入!AB1173</f>
        <v>0</v>
      </c>
      <c r="AC1173">
        <f>[1]发票导入!AC1173</f>
        <v>0</v>
      </c>
      <c r="AE1173" s="22">
        <f t="shared" si="0"/>
      </c>
      <c r="AI1173">
        <f>[1]发票导入!AI1173&amp;""</f>
      </c>
      <c r="AJ1173">
        <f>[1]发票导入!AJ1173&amp;""</f>
      </c>
      <c r="AK1173">
        <f>[1]发票导入!AK1173</f>
        <v>0</v>
      </c>
      <c r="AL1173">
        <f>[1]发票导入!AL1173</f>
        <v>0</v>
      </c>
      <c r="AM1173">
        <f>[1]发票导入!AM1173</f>
        <v>0</v>
      </c>
      <c r="AN1173" s="22">
        <f t="shared" si="1"/>
        <v>0</v>
      </c>
      <c r="AO1173" s="22">
        <f t="shared" si="2"/>
        <v>0</v>
      </c>
    </row>
    <row r="1174">
      <c r="C1174">
        <f>[1]发票导入!C1174&amp;""</f>
      </c>
      <c r="D1174">
        <f>[1]发票导入!D1174&amp;""</f>
      </c>
      <c r="O1174">
        <f>[1]发票导入!O1174&amp;""</f>
      </c>
      <c r="T1174">
        <f>[1]发票导入!T1174</f>
      </c>
      <c r="U1174">
        <f>[1]发票导入!U1174&amp;""</f>
      </c>
      <c r="V1174">
        <f>[1]发票导入!V1174&amp;""</f>
      </c>
      <c r="W1174">
        <f>[1]发票导入!W1174&amp;""</f>
      </c>
      <c r="Y1174">
        <f>[1]发票导入!Y1174&amp;""</f>
      </c>
      <c r="AA1174">
        <f>[1]发票导入!AA1174&amp;""</f>
      </c>
      <c r="AB1174">
        <f>[1]发票导入!AB1174</f>
        <v>0</v>
      </c>
      <c r="AC1174">
        <f>[1]发票导入!AC1174</f>
        <v>0</v>
      </c>
      <c r="AE1174" s="22">
        <f t="shared" si="0"/>
      </c>
      <c r="AI1174">
        <f>[1]发票导入!AI1174&amp;""</f>
      </c>
      <c r="AJ1174">
        <f>[1]发票导入!AJ1174&amp;""</f>
      </c>
      <c r="AK1174">
        <f>[1]发票导入!AK1174</f>
        <v>0</v>
      </c>
      <c r="AL1174">
        <f>[1]发票导入!AL1174</f>
        <v>0</v>
      </c>
      <c r="AM1174">
        <f>[1]发票导入!AM1174</f>
        <v>0</v>
      </c>
      <c r="AN1174" s="22">
        <f t="shared" si="1"/>
        <v>0</v>
      </c>
      <c r="AO1174" s="22">
        <f t="shared" si="2"/>
        <v>0</v>
      </c>
    </row>
    <row r="1175">
      <c r="C1175">
        <f>[1]发票导入!C1175&amp;""</f>
      </c>
      <c r="D1175">
        <f>[1]发票导入!D1175&amp;""</f>
      </c>
      <c r="O1175">
        <f>[1]发票导入!O1175&amp;""</f>
      </c>
      <c r="T1175">
        <f>[1]发票导入!T1175</f>
      </c>
      <c r="U1175">
        <f>[1]发票导入!U1175&amp;""</f>
      </c>
      <c r="V1175">
        <f>[1]发票导入!V1175&amp;""</f>
      </c>
      <c r="W1175">
        <f>[1]发票导入!W1175&amp;""</f>
      </c>
      <c r="Y1175">
        <f>[1]发票导入!Y1175&amp;""</f>
      </c>
      <c r="AA1175">
        <f>[1]发票导入!AA1175&amp;""</f>
      </c>
      <c r="AB1175">
        <f>[1]发票导入!AB1175</f>
        <v>0</v>
      </c>
      <c r="AC1175">
        <f>[1]发票导入!AC1175</f>
        <v>0</v>
      </c>
      <c r="AE1175" s="22">
        <f t="shared" si="0"/>
      </c>
      <c r="AI1175">
        <f>[1]发票导入!AI1175&amp;""</f>
      </c>
      <c r="AJ1175">
        <f>[1]发票导入!AJ1175&amp;""</f>
      </c>
      <c r="AK1175">
        <f>[1]发票导入!AK1175</f>
        <v>0</v>
      </c>
      <c r="AL1175">
        <f>[1]发票导入!AL1175</f>
        <v>0</v>
      </c>
      <c r="AM1175">
        <f>[1]发票导入!AM1175</f>
        <v>0</v>
      </c>
      <c r="AN1175" s="22">
        <f t="shared" si="1"/>
        <v>0</v>
      </c>
      <c r="AO1175" s="22">
        <f t="shared" si="2"/>
        <v>0</v>
      </c>
    </row>
    <row r="1176">
      <c r="C1176">
        <f>[1]发票导入!C1176&amp;""</f>
      </c>
      <c r="D1176">
        <f>[1]发票导入!D1176&amp;""</f>
      </c>
      <c r="O1176">
        <f>[1]发票导入!O1176&amp;""</f>
      </c>
      <c r="T1176">
        <f>[1]发票导入!T1176</f>
      </c>
      <c r="U1176">
        <f>[1]发票导入!U1176&amp;""</f>
      </c>
      <c r="V1176">
        <f>[1]发票导入!V1176&amp;""</f>
      </c>
      <c r="W1176">
        <f>[1]发票导入!W1176&amp;""</f>
      </c>
      <c r="Y1176">
        <f>[1]发票导入!Y1176&amp;""</f>
      </c>
      <c r="AA1176">
        <f>[1]发票导入!AA1176&amp;""</f>
      </c>
      <c r="AB1176">
        <f>[1]发票导入!AB1176</f>
        <v>0</v>
      </c>
      <c r="AC1176">
        <f>[1]发票导入!AC1176</f>
        <v>0</v>
      </c>
      <c r="AE1176" s="22">
        <f t="shared" si="0"/>
      </c>
      <c r="AI1176">
        <f>[1]发票导入!AI1176&amp;""</f>
      </c>
      <c r="AJ1176">
        <f>[1]发票导入!AJ1176&amp;""</f>
      </c>
      <c r="AK1176">
        <f>[1]发票导入!AK1176</f>
        <v>0</v>
      </c>
      <c r="AL1176">
        <f>[1]发票导入!AL1176</f>
        <v>0</v>
      </c>
      <c r="AM1176">
        <f>[1]发票导入!AM1176</f>
        <v>0</v>
      </c>
      <c r="AN1176" s="22">
        <f t="shared" si="1"/>
        <v>0</v>
      </c>
      <c r="AO1176" s="22">
        <f t="shared" si="2"/>
        <v>0</v>
      </c>
    </row>
    <row r="1177">
      <c r="C1177">
        <f>[1]发票导入!C1177&amp;""</f>
      </c>
      <c r="D1177">
        <f>[1]发票导入!D1177&amp;""</f>
      </c>
      <c r="O1177">
        <f>[1]发票导入!O1177&amp;""</f>
      </c>
      <c r="T1177">
        <f>[1]发票导入!T1177</f>
      </c>
      <c r="U1177">
        <f>[1]发票导入!U1177&amp;""</f>
      </c>
      <c r="V1177">
        <f>[1]发票导入!V1177&amp;""</f>
      </c>
      <c r="W1177">
        <f>[1]发票导入!W1177&amp;""</f>
      </c>
      <c r="Y1177">
        <f>[1]发票导入!Y1177&amp;""</f>
      </c>
      <c r="AA1177">
        <f>[1]发票导入!AA1177&amp;""</f>
      </c>
      <c r="AB1177">
        <f>[1]发票导入!AB1177</f>
        <v>0</v>
      </c>
      <c r="AC1177">
        <f>[1]发票导入!AC1177</f>
        <v>0</v>
      </c>
      <c r="AE1177" s="22">
        <f t="shared" si="0"/>
      </c>
      <c r="AI1177">
        <f>[1]发票导入!AI1177&amp;""</f>
      </c>
      <c r="AJ1177">
        <f>[1]发票导入!AJ1177&amp;""</f>
      </c>
      <c r="AK1177">
        <f>[1]发票导入!AK1177</f>
        <v>0</v>
      </c>
      <c r="AL1177">
        <f>[1]发票导入!AL1177</f>
        <v>0</v>
      </c>
      <c r="AM1177">
        <f>[1]发票导入!AM1177</f>
        <v>0</v>
      </c>
      <c r="AN1177" s="22">
        <f t="shared" si="1"/>
        <v>0</v>
      </c>
      <c r="AO1177" s="22">
        <f t="shared" si="2"/>
        <v>0</v>
      </c>
    </row>
    <row r="1178">
      <c r="C1178">
        <f>[1]发票导入!C1178&amp;""</f>
      </c>
      <c r="D1178">
        <f>[1]发票导入!D1178&amp;""</f>
      </c>
      <c r="O1178">
        <f>[1]发票导入!O1178&amp;""</f>
      </c>
      <c r="T1178">
        <f>[1]发票导入!T1178</f>
      </c>
      <c r="U1178">
        <f>[1]发票导入!U1178&amp;""</f>
      </c>
      <c r="V1178">
        <f>[1]发票导入!V1178&amp;""</f>
      </c>
      <c r="W1178">
        <f>[1]发票导入!W1178&amp;""</f>
      </c>
      <c r="Y1178">
        <f>[1]发票导入!Y1178&amp;""</f>
      </c>
      <c r="AA1178">
        <f>[1]发票导入!AA1178&amp;""</f>
      </c>
      <c r="AB1178">
        <f>[1]发票导入!AB1178</f>
        <v>0</v>
      </c>
      <c r="AC1178">
        <f>[1]发票导入!AC1178</f>
        <v>0</v>
      </c>
      <c r="AE1178" s="22">
        <f t="shared" si="0"/>
      </c>
      <c r="AI1178">
        <f>[1]发票导入!AI1178&amp;""</f>
      </c>
      <c r="AJ1178">
        <f>[1]发票导入!AJ1178&amp;""</f>
      </c>
      <c r="AK1178">
        <f>[1]发票导入!AK1178</f>
        <v>0</v>
      </c>
      <c r="AL1178">
        <f>[1]发票导入!AL1178</f>
        <v>0</v>
      </c>
      <c r="AM1178">
        <f>[1]发票导入!AM1178</f>
        <v>0</v>
      </c>
      <c r="AN1178" s="22">
        <f t="shared" si="1"/>
        <v>0</v>
      </c>
      <c r="AO1178" s="22">
        <f t="shared" si="2"/>
        <v>0</v>
      </c>
    </row>
    <row r="1179">
      <c r="C1179">
        <f>[1]发票导入!C1179&amp;""</f>
      </c>
      <c r="D1179">
        <f>[1]发票导入!D1179&amp;""</f>
      </c>
      <c r="O1179">
        <f>[1]发票导入!O1179&amp;""</f>
      </c>
      <c r="T1179">
        <f>[1]发票导入!T1179</f>
      </c>
      <c r="U1179">
        <f>[1]发票导入!U1179&amp;""</f>
      </c>
      <c r="V1179">
        <f>[1]发票导入!V1179&amp;""</f>
      </c>
      <c r="W1179">
        <f>[1]发票导入!W1179&amp;""</f>
      </c>
      <c r="Y1179">
        <f>[1]发票导入!Y1179&amp;""</f>
      </c>
      <c r="AA1179">
        <f>[1]发票导入!AA1179&amp;""</f>
      </c>
      <c r="AB1179">
        <f>[1]发票导入!AB1179</f>
        <v>0</v>
      </c>
      <c r="AC1179">
        <f>[1]发票导入!AC1179</f>
        <v>0</v>
      </c>
      <c r="AE1179" s="22">
        <f t="shared" si="0"/>
      </c>
      <c r="AI1179">
        <f>[1]发票导入!AI1179&amp;""</f>
      </c>
      <c r="AJ1179">
        <f>[1]发票导入!AJ1179&amp;""</f>
      </c>
      <c r="AK1179">
        <f>[1]发票导入!AK1179</f>
        <v>0</v>
      </c>
      <c r="AL1179">
        <f>[1]发票导入!AL1179</f>
        <v>0</v>
      </c>
      <c r="AM1179">
        <f>[1]发票导入!AM1179</f>
        <v>0</v>
      </c>
      <c r="AN1179" s="22">
        <f t="shared" si="1"/>
        <v>0</v>
      </c>
      <c r="AO1179" s="22">
        <f t="shared" si="2"/>
        <v>0</v>
      </c>
    </row>
    <row r="1180">
      <c r="C1180">
        <f>[1]发票导入!C1180&amp;""</f>
      </c>
      <c r="D1180">
        <f>[1]发票导入!D1180&amp;""</f>
      </c>
      <c r="O1180">
        <f>[1]发票导入!O1180&amp;""</f>
      </c>
      <c r="T1180">
        <f>[1]发票导入!T1180</f>
      </c>
      <c r="U1180">
        <f>[1]发票导入!U1180&amp;""</f>
      </c>
      <c r="V1180">
        <f>[1]发票导入!V1180&amp;""</f>
      </c>
      <c r="W1180">
        <f>[1]发票导入!W1180&amp;""</f>
      </c>
      <c r="Y1180">
        <f>[1]发票导入!Y1180&amp;""</f>
      </c>
      <c r="AA1180">
        <f>[1]发票导入!AA1180&amp;""</f>
      </c>
      <c r="AB1180">
        <f>[1]发票导入!AB1180</f>
        <v>0</v>
      </c>
      <c r="AC1180">
        <f>[1]发票导入!AC1180</f>
        <v>0</v>
      </c>
      <c r="AE1180" s="22">
        <f t="shared" si="0"/>
      </c>
      <c r="AI1180">
        <f>[1]发票导入!AI1180&amp;""</f>
      </c>
      <c r="AJ1180">
        <f>[1]发票导入!AJ1180&amp;""</f>
      </c>
      <c r="AK1180">
        <f>[1]发票导入!AK1180</f>
        <v>0</v>
      </c>
      <c r="AL1180">
        <f>[1]发票导入!AL1180</f>
        <v>0</v>
      </c>
      <c r="AM1180">
        <f>[1]发票导入!AM1180</f>
        <v>0</v>
      </c>
      <c r="AN1180" s="22">
        <f t="shared" si="1"/>
        <v>0</v>
      </c>
      <c r="AO1180" s="22">
        <f t="shared" si="2"/>
        <v>0</v>
      </c>
    </row>
    <row r="1181">
      <c r="C1181">
        <f>[1]发票导入!C1181&amp;""</f>
      </c>
      <c r="D1181">
        <f>[1]发票导入!D1181&amp;""</f>
      </c>
      <c r="O1181">
        <f>[1]发票导入!O1181&amp;""</f>
      </c>
      <c r="T1181">
        <f>[1]发票导入!T1181</f>
      </c>
      <c r="U1181">
        <f>[1]发票导入!U1181&amp;""</f>
      </c>
      <c r="V1181">
        <f>[1]发票导入!V1181&amp;""</f>
      </c>
      <c r="W1181">
        <f>[1]发票导入!W1181&amp;""</f>
      </c>
      <c r="Y1181">
        <f>[1]发票导入!Y1181&amp;""</f>
      </c>
      <c r="AA1181">
        <f>[1]发票导入!AA1181&amp;""</f>
      </c>
      <c r="AB1181">
        <f>[1]发票导入!AB1181</f>
        <v>0</v>
      </c>
      <c r="AC1181">
        <f>[1]发票导入!AC1181</f>
        <v>0</v>
      </c>
      <c r="AE1181" s="22">
        <f t="shared" si="0"/>
      </c>
      <c r="AI1181">
        <f>[1]发票导入!AI1181&amp;""</f>
      </c>
      <c r="AJ1181">
        <f>[1]发票导入!AJ1181&amp;""</f>
      </c>
      <c r="AK1181">
        <f>[1]发票导入!AK1181</f>
        <v>0</v>
      </c>
      <c r="AL1181">
        <f>[1]发票导入!AL1181</f>
        <v>0</v>
      </c>
      <c r="AM1181">
        <f>[1]发票导入!AM1181</f>
        <v>0</v>
      </c>
      <c r="AN1181" s="22">
        <f t="shared" si="1"/>
        <v>0</v>
      </c>
      <c r="AO1181" s="22">
        <f t="shared" si="2"/>
        <v>0</v>
      </c>
    </row>
    <row r="1182">
      <c r="C1182">
        <f>[1]发票导入!C1182&amp;""</f>
      </c>
      <c r="D1182">
        <f>[1]发票导入!D1182&amp;""</f>
      </c>
      <c r="O1182">
        <f>[1]发票导入!O1182&amp;""</f>
      </c>
      <c r="T1182">
        <f>[1]发票导入!T1182</f>
      </c>
      <c r="U1182">
        <f>[1]发票导入!U1182&amp;""</f>
      </c>
      <c r="V1182">
        <f>[1]发票导入!V1182&amp;""</f>
      </c>
      <c r="W1182">
        <f>[1]发票导入!W1182&amp;""</f>
      </c>
      <c r="Y1182">
        <f>[1]发票导入!Y1182&amp;""</f>
      </c>
      <c r="AA1182">
        <f>[1]发票导入!AA1182&amp;""</f>
      </c>
      <c r="AB1182">
        <f>[1]发票导入!AB1182</f>
        <v>0</v>
      </c>
      <c r="AC1182">
        <f>[1]发票导入!AC1182</f>
        <v>0</v>
      </c>
      <c r="AE1182" s="22">
        <f t="shared" si="0"/>
      </c>
      <c r="AI1182">
        <f>[1]发票导入!AI1182&amp;""</f>
      </c>
      <c r="AJ1182">
        <f>[1]发票导入!AJ1182&amp;""</f>
      </c>
      <c r="AK1182">
        <f>[1]发票导入!AK1182</f>
        <v>0</v>
      </c>
      <c r="AL1182">
        <f>[1]发票导入!AL1182</f>
        <v>0</v>
      </c>
      <c r="AM1182">
        <f>[1]发票导入!AM1182</f>
        <v>0</v>
      </c>
      <c r="AN1182" s="22">
        <f t="shared" si="1"/>
        <v>0</v>
      </c>
      <c r="AO1182" s="22">
        <f t="shared" si="2"/>
        <v>0</v>
      </c>
    </row>
    <row r="1183">
      <c r="C1183">
        <f>[1]发票导入!C1183&amp;""</f>
      </c>
      <c r="D1183">
        <f>[1]发票导入!D1183&amp;""</f>
      </c>
      <c r="O1183">
        <f>[1]发票导入!O1183&amp;""</f>
      </c>
      <c r="T1183">
        <f>[1]发票导入!T1183</f>
      </c>
      <c r="U1183">
        <f>[1]发票导入!U1183&amp;""</f>
      </c>
      <c r="V1183">
        <f>[1]发票导入!V1183&amp;""</f>
      </c>
      <c r="W1183">
        <f>[1]发票导入!W1183&amp;""</f>
      </c>
      <c r="Y1183">
        <f>[1]发票导入!Y1183&amp;""</f>
      </c>
      <c r="AA1183">
        <f>[1]发票导入!AA1183&amp;""</f>
      </c>
      <c r="AB1183">
        <f>[1]发票导入!AB1183</f>
        <v>0</v>
      </c>
      <c r="AC1183">
        <f>[1]发票导入!AC1183</f>
        <v>0</v>
      </c>
      <c r="AE1183" s="22">
        <f t="shared" si="0"/>
      </c>
      <c r="AI1183">
        <f>[1]发票导入!AI1183&amp;""</f>
      </c>
      <c r="AJ1183">
        <f>[1]发票导入!AJ1183&amp;""</f>
      </c>
      <c r="AK1183">
        <f>[1]发票导入!AK1183</f>
        <v>0</v>
      </c>
      <c r="AL1183">
        <f>[1]发票导入!AL1183</f>
        <v>0</v>
      </c>
      <c r="AM1183">
        <f>[1]发票导入!AM1183</f>
        <v>0</v>
      </c>
      <c r="AN1183" s="22">
        <f t="shared" si="1"/>
        <v>0</v>
      </c>
      <c r="AO1183" s="22">
        <f t="shared" si="2"/>
        <v>0</v>
      </c>
    </row>
    <row r="1184">
      <c r="C1184">
        <f>[1]发票导入!C1184&amp;""</f>
      </c>
      <c r="D1184">
        <f>[1]发票导入!D1184&amp;""</f>
      </c>
      <c r="O1184">
        <f>[1]发票导入!O1184&amp;""</f>
      </c>
      <c r="T1184">
        <f>[1]发票导入!T1184</f>
      </c>
      <c r="U1184">
        <f>[1]发票导入!U1184&amp;""</f>
      </c>
      <c r="V1184">
        <f>[1]发票导入!V1184&amp;""</f>
      </c>
      <c r="W1184">
        <f>[1]发票导入!W1184&amp;""</f>
      </c>
      <c r="Y1184">
        <f>[1]发票导入!Y1184&amp;""</f>
      </c>
      <c r="AA1184">
        <f>[1]发票导入!AA1184&amp;""</f>
      </c>
      <c r="AB1184">
        <f>[1]发票导入!AB1184</f>
        <v>0</v>
      </c>
      <c r="AC1184">
        <f>[1]发票导入!AC1184</f>
        <v>0</v>
      </c>
      <c r="AE1184" s="22">
        <f t="shared" si="0"/>
      </c>
      <c r="AI1184">
        <f>[1]发票导入!AI1184&amp;""</f>
      </c>
      <c r="AJ1184">
        <f>[1]发票导入!AJ1184&amp;""</f>
      </c>
      <c r="AK1184">
        <f>[1]发票导入!AK1184</f>
        <v>0</v>
      </c>
      <c r="AL1184">
        <f>[1]发票导入!AL1184</f>
        <v>0</v>
      </c>
      <c r="AM1184">
        <f>[1]发票导入!AM1184</f>
        <v>0</v>
      </c>
      <c r="AN1184" s="22">
        <f t="shared" si="1"/>
        <v>0</v>
      </c>
      <c r="AO1184" s="22">
        <f t="shared" si="2"/>
        <v>0</v>
      </c>
    </row>
    <row r="1185">
      <c r="C1185">
        <f>[1]发票导入!C1185&amp;""</f>
      </c>
      <c r="D1185">
        <f>[1]发票导入!D1185&amp;""</f>
      </c>
      <c r="O1185">
        <f>[1]发票导入!O1185&amp;""</f>
      </c>
      <c r="T1185">
        <f>[1]发票导入!T1185</f>
      </c>
      <c r="U1185">
        <f>[1]发票导入!U1185&amp;""</f>
      </c>
      <c r="V1185">
        <f>[1]发票导入!V1185&amp;""</f>
      </c>
      <c r="W1185">
        <f>[1]发票导入!W1185&amp;""</f>
      </c>
      <c r="Y1185">
        <f>[1]发票导入!Y1185&amp;""</f>
      </c>
      <c r="AA1185">
        <f>[1]发票导入!AA1185&amp;""</f>
      </c>
      <c r="AB1185">
        <f>[1]发票导入!AB1185</f>
        <v>0</v>
      </c>
      <c r="AC1185">
        <f>[1]发票导入!AC1185</f>
        <v>0</v>
      </c>
      <c r="AE1185" s="22">
        <f t="shared" si="0"/>
      </c>
      <c r="AI1185">
        <f>[1]发票导入!AI1185&amp;""</f>
      </c>
      <c r="AJ1185">
        <f>[1]发票导入!AJ1185&amp;""</f>
      </c>
      <c r="AK1185">
        <f>[1]发票导入!AK1185</f>
        <v>0</v>
      </c>
      <c r="AL1185">
        <f>[1]发票导入!AL1185</f>
        <v>0</v>
      </c>
      <c r="AM1185">
        <f>[1]发票导入!AM1185</f>
        <v>0</v>
      </c>
      <c r="AN1185" s="22">
        <f t="shared" si="1"/>
        <v>0</v>
      </c>
      <c r="AO1185" s="22">
        <f t="shared" si="2"/>
        <v>0</v>
      </c>
    </row>
    <row r="1186">
      <c r="C1186">
        <f>[1]发票导入!C1186&amp;""</f>
      </c>
      <c r="D1186">
        <f>[1]发票导入!D1186&amp;""</f>
      </c>
      <c r="O1186">
        <f>[1]发票导入!O1186&amp;""</f>
      </c>
      <c r="T1186">
        <f>[1]发票导入!T1186</f>
      </c>
      <c r="U1186">
        <f>[1]发票导入!U1186&amp;""</f>
      </c>
      <c r="V1186">
        <f>[1]发票导入!V1186&amp;""</f>
      </c>
      <c r="W1186">
        <f>[1]发票导入!W1186&amp;""</f>
      </c>
      <c r="Y1186">
        <f>[1]发票导入!Y1186&amp;""</f>
      </c>
      <c r="AA1186">
        <f>[1]发票导入!AA1186&amp;""</f>
      </c>
      <c r="AB1186">
        <f>[1]发票导入!AB1186</f>
        <v>0</v>
      </c>
      <c r="AC1186">
        <f>[1]发票导入!AC1186</f>
        <v>0</v>
      </c>
      <c r="AE1186" s="22">
        <f t="shared" si="0"/>
      </c>
      <c r="AI1186">
        <f>[1]发票导入!AI1186&amp;""</f>
      </c>
      <c r="AJ1186">
        <f>[1]发票导入!AJ1186&amp;""</f>
      </c>
      <c r="AK1186">
        <f>[1]发票导入!AK1186</f>
        <v>0</v>
      </c>
      <c r="AL1186">
        <f>[1]发票导入!AL1186</f>
        <v>0</v>
      </c>
      <c r="AM1186">
        <f>[1]发票导入!AM1186</f>
        <v>0</v>
      </c>
      <c r="AN1186" s="22">
        <f t="shared" si="1"/>
        <v>0</v>
      </c>
      <c r="AO1186" s="22">
        <f t="shared" si="2"/>
        <v>0</v>
      </c>
    </row>
    <row r="1187">
      <c r="C1187">
        <f>[1]发票导入!C1187&amp;""</f>
      </c>
      <c r="D1187">
        <f>[1]发票导入!D1187&amp;""</f>
      </c>
      <c r="O1187">
        <f>[1]发票导入!O1187&amp;""</f>
      </c>
      <c r="T1187">
        <f>[1]发票导入!T1187</f>
      </c>
      <c r="U1187">
        <f>[1]发票导入!U1187&amp;""</f>
      </c>
      <c r="V1187">
        <f>[1]发票导入!V1187&amp;""</f>
      </c>
      <c r="W1187">
        <f>[1]发票导入!W1187&amp;""</f>
      </c>
      <c r="Y1187">
        <f>[1]发票导入!Y1187&amp;""</f>
      </c>
      <c r="AA1187">
        <f>[1]发票导入!AA1187&amp;""</f>
      </c>
      <c r="AB1187">
        <f>[1]发票导入!AB1187</f>
        <v>0</v>
      </c>
      <c r="AC1187">
        <f>[1]发票导入!AC1187</f>
        <v>0</v>
      </c>
      <c r="AE1187" s="22">
        <f t="shared" si="0"/>
      </c>
      <c r="AI1187">
        <f>[1]发票导入!AI1187&amp;""</f>
      </c>
      <c r="AJ1187">
        <f>[1]发票导入!AJ1187&amp;""</f>
      </c>
      <c r="AK1187">
        <f>[1]发票导入!AK1187</f>
        <v>0</v>
      </c>
      <c r="AL1187">
        <f>[1]发票导入!AL1187</f>
        <v>0</v>
      </c>
      <c r="AM1187">
        <f>[1]发票导入!AM1187</f>
        <v>0</v>
      </c>
      <c r="AN1187" s="22">
        <f t="shared" si="1"/>
        <v>0</v>
      </c>
      <c r="AO1187" s="22">
        <f t="shared" si="2"/>
        <v>0</v>
      </c>
    </row>
    <row r="1188">
      <c r="C1188">
        <f>[1]发票导入!C1188&amp;""</f>
      </c>
      <c r="D1188">
        <f>[1]发票导入!D1188&amp;""</f>
      </c>
      <c r="O1188">
        <f>[1]发票导入!O1188&amp;""</f>
      </c>
      <c r="T1188">
        <f>[1]发票导入!T1188</f>
      </c>
      <c r="U1188">
        <f>[1]发票导入!U1188&amp;""</f>
      </c>
      <c r="V1188">
        <f>[1]发票导入!V1188&amp;""</f>
      </c>
      <c r="W1188">
        <f>[1]发票导入!W1188&amp;""</f>
      </c>
      <c r="Y1188">
        <f>[1]发票导入!Y1188&amp;""</f>
      </c>
      <c r="AA1188">
        <f>[1]发票导入!AA1188&amp;""</f>
      </c>
      <c r="AB1188">
        <f>[1]发票导入!AB1188</f>
        <v>0</v>
      </c>
      <c r="AC1188">
        <f>[1]发票导入!AC1188</f>
        <v>0</v>
      </c>
      <c r="AE1188" s="22">
        <f t="shared" si="0"/>
      </c>
      <c r="AI1188">
        <f>[1]发票导入!AI1188&amp;""</f>
      </c>
      <c r="AJ1188">
        <f>[1]发票导入!AJ1188&amp;""</f>
      </c>
      <c r="AK1188">
        <f>[1]发票导入!AK1188</f>
        <v>0</v>
      </c>
      <c r="AL1188">
        <f>[1]发票导入!AL1188</f>
        <v>0</v>
      </c>
      <c r="AM1188">
        <f>[1]发票导入!AM1188</f>
        <v>0</v>
      </c>
      <c r="AN1188" s="22">
        <f t="shared" si="1"/>
        <v>0</v>
      </c>
      <c r="AO1188" s="22">
        <f t="shared" si="2"/>
        <v>0</v>
      </c>
    </row>
    <row r="1189">
      <c r="C1189">
        <f>[1]发票导入!C1189&amp;""</f>
      </c>
      <c r="D1189">
        <f>[1]发票导入!D1189&amp;""</f>
      </c>
      <c r="O1189">
        <f>[1]发票导入!O1189&amp;""</f>
      </c>
      <c r="T1189">
        <f>[1]发票导入!T1189</f>
      </c>
      <c r="U1189">
        <f>[1]发票导入!U1189&amp;""</f>
      </c>
      <c r="V1189">
        <f>[1]发票导入!V1189&amp;""</f>
      </c>
      <c r="W1189">
        <f>[1]发票导入!W1189&amp;""</f>
      </c>
      <c r="Y1189">
        <f>[1]发票导入!Y1189&amp;""</f>
      </c>
      <c r="AA1189">
        <f>[1]发票导入!AA1189&amp;""</f>
      </c>
      <c r="AB1189">
        <f>[1]发票导入!AB1189</f>
        <v>0</v>
      </c>
      <c r="AC1189">
        <f>[1]发票导入!AC1189</f>
        <v>0</v>
      </c>
      <c r="AE1189" s="22">
        <f t="shared" si="0"/>
      </c>
      <c r="AI1189">
        <f>[1]发票导入!AI1189&amp;""</f>
      </c>
      <c r="AJ1189">
        <f>[1]发票导入!AJ1189&amp;""</f>
      </c>
      <c r="AK1189">
        <f>[1]发票导入!AK1189</f>
        <v>0</v>
      </c>
      <c r="AL1189">
        <f>[1]发票导入!AL1189</f>
        <v>0</v>
      </c>
      <c r="AM1189">
        <f>[1]发票导入!AM1189</f>
        <v>0</v>
      </c>
      <c r="AN1189" s="22">
        <f t="shared" si="1"/>
        <v>0</v>
      </c>
      <c r="AO1189" s="22">
        <f t="shared" si="2"/>
        <v>0</v>
      </c>
    </row>
    <row r="1190">
      <c r="C1190">
        <f>[1]发票导入!C1190&amp;""</f>
      </c>
      <c r="D1190">
        <f>[1]发票导入!D1190&amp;""</f>
      </c>
      <c r="O1190">
        <f>[1]发票导入!O1190&amp;""</f>
      </c>
      <c r="T1190">
        <f>[1]发票导入!T1190</f>
      </c>
      <c r="U1190">
        <f>[1]发票导入!U1190&amp;""</f>
      </c>
      <c r="V1190">
        <f>[1]发票导入!V1190&amp;""</f>
      </c>
      <c r="W1190">
        <f>[1]发票导入!W1190&amp;""</f>
      </c>
      <c r="Y1190">
        <f>[1]发票导入!Y1190&amp;""</f>
      </c>
      <c r="AA1190">
        <f>[1]发票导入!AA1190&amp;""</f>
      </c>
      <c r="AB1190">
        <f>[1]发票导入!AB1190</f>
        <v>0</v>
      </c>
      <c r="AC1190">
        <f>[1]发票导入!AC1190</f>
        <v>0</v>
      </c>
      <c r="AE1190" s="22">
        <f t="shared" si="0"/>
      </c>
      <c r="AI1190">
        <f>[1]发票导入!AI1190&amp;""</f>
      </c>
      <c r="AJ1190">
        <f>[1]发票导入!AJ1190&amp;""</f>
      </c>
      <c r="AK1190">
        <f>[1]发票导入!AK1190</f>
        <v>0</v>
      </c>
      <c r="AL1190">
        <f>[1]发票导入!AL1190</f>
        <v>0</v>
      </c>
      <c r="AM1190">
        <f>[1]发票导入!AM1190</f>
        <v>0</v>
      </c>
      <c r="AN1190" s="22">
        <f t="shared" si="1"/>
        <v>0</v>
      </c>
      <c r="AO1190" s="22">
        <f t="shared" si="2"/>
        <v>0</v>
      </c>
    </row>
    <row r="1191">
      <c r="C1191">
        <f>[1]发票导入!C1191&amp;""</f>
      </c>
      <c r="D1191">
        <f>[1]发票导入!D1191&amp;""</f>
      </c>
      <c r="O1191">
        <f>[1]发票导入!O1191&amp;""</f>
      </c>
      <c r="T1191">
        <f>[1]发票导入!T1191</f>
      </c>
      <c r="U1191">
        <f>[1]发票导入!U1191&amp;""</f>
      </c>
      <c r="V1191">
        <f>[1]发票导入!V1191&amp;""</f>
      </c>
      <c r="W1191">
        <f>[1]发票导入!W1191&amp;""</f>
      </c>
      <c r="Y1191">
        <f>[1]发票导入!Y1191&amp;""</f>
      </c>
      <c r="AA1191">
        <f>[1]发票导入!AA1191&amp;""</f>
      </c>
      <c r="AB1191">
        <f>[1]发票导入!AB1191</f>
        <v>0</v>
      </c>
      <c r="AC1191">
        <f>[1]发票导入!AC1191</f>
        <v>0</v>
      </c>
      <c r="AE1191" s="22">
        <f t="shared" si="0"/>
      </c>
      <c r="AI1191">
        <f>[1]发票导入!AI1191&amp;""</f>
      </c>
      <c r="AJ1191">
        <f>[1]发票导入!AJ1191&amp;""</f>
      </c>
      <c r="AK1191">
        <f>[1]发票导入!AK1191</f>
        <v>0</v>
      </c>
      <c r="AL1191">
        <f>[1]发票导入!AL1191</f>
        <v>0</v>
      </c>
      <c r="AM1191">
        <f>[1]发票导入!AM1191</f>
        <v>0</v>
      </c>
      <c r="AN1191" s="22">
        <f t="shared" si="1"/>
        <v>0</v>
      </c>
      <c r="AO1191" s="22">
        <f t="shared" si="2"/>
        <v>0</v>
      </c>
    </row>
    <row r="1192">
      <c r="C1192">
        <f>[1]发票导入!C1192&amp;""</f>
      </c>
      <c r="D1192">
        <f>[1]发票导入!D1192&amp;""</f>
      </c>
      <c r="O1192">
        <f>[1]发票导入!O1192&amp;""</f>
      </c>
      <c r="T1192">
        <f>[1]发票导入!T1192</f>
      </c>
      <c r="U1192">
        <f>[1]发票导入!U1192&amp;""</f>
      </c>
      <c r="V1192">
        <f>[1]发票导入!V1192&amp;""</f>
      </c>
      <c r="W1192">
        <f>[1]发票导入!W1192&amp;""</f>
      </c>
      <c r="Y1192">
        <f>[1]发票导入!Y1192&amp;""</f>
      </c>
      <c r="AA1192">
        <f>[1]发票导入!AA1192&amp;""</f>
      </c>
      <c r="AB1192">
        <f>[1]发票导入!AB1192</f>
        <v>0</v>
      </c>
      <c r="AC1192">
        <f>[1]发票导入!AC1192</f>
        <v>0</v>
      </c>
      <c r="AE1192" s="22">
        <f t="shared" si="0"/>
      </c>
      <c r="AI1192">
        <f>[1]发票导入!AI1192&amp;""</f>
      </c>
      <c r="AJ1192">
        <f>[1]发票导入!AJ1192&amp;""</f>
      </c>
      <c r="AK1192">
        <f>[1]发票导入!AK1192</f>
        <v>0</v>
      </c>
      <c r="AL1192">
        <f>[1]发票导入!AL1192</f>
        <v>0</v>
      </c>
      <c r="AM1192">
        <f>[1]发票导入!AM1192</f>
        <v>0</v>
      </c>
      <c r="AN1192" s="22">
        <f t="shared" si="1"/>
        <v>0</v>
      </c>
      <c r="AO1192" s="22">
        <f t="shared" si="2"/>
        <v>0</v>
      </c>
    </row>
    <row r="1193">
      <c r="C1193">
        <f>[1]发票导入!C1193&amp;""</f>
      </c>
      <c r="D1193">
        <f>[1]发票导入!D1193&amp;""</f>
      </c>
      <c r="O1193">
        <f>[1]发票导入!O1193&amp;""</f>
      </c>
      <c r="T1193">
        <f>[1]发票导入!T1193</f>
      </c>
      <c r="U1193">
        <f>[1]发票导入!U1193&amp;""</f>
      </c>
      <c r="V1193">
        <f>[1]发票导入!V1193&amp;""</f>
      </c>
      <c r="W1193">
        <f>[1]发票导入!W1193&amp;""</f>
      </c>
      <c r="Y1193">
        <f>[1]发票导入!Y1193&amp;""</f>
      </c>
      <c r="AA1193">
        <f>[1]发票导入!AA1193&amp;""</f>
      </c>
      <c r="AB1193">
        <f>[1]发票导入!AB1193</f>
        <v>0</v>
      </c>
      <c r="AC1193">
        <f>[1]发票导入!AC1193</f>
        <v>0</v>
      </c>
      <c r="AE1193" s="22">
        <f t="shared" si="0"/>
      </c>
      <c r="AI1193">
        <f>[1]发票导入!AI1193&amp;""</f>
      </c>
      <c r="AJ1193">
        <f>[1]发票导入!AJ1193&amp;""</f>
      </c>
      <c r="AK1193">
        <f>[1]发票导入!AK1193</f>
        <v>0</v>
      </c>
      <c r="AL1193">
        <f>[1]发票导入!AL1193</f>
        <v>0</v>
      </c>
      <c r="AM1193">
        <f>[1]发票导入!AM1193</f>
        <v>0</v>
      </c>
      <c r="AN1193" s="22">
        <f t="shared" si="1"/>
        <v>0</v>
      </c>
      <c r="AO1193" s="22">
        <f t="shared" si="2"/>
        <v>0</v>
      </c>
    </row>
    <row r="1194">
      <c r="C1194">
        <f>[1]发票导入!C1194&amp;""</f>
      </c>
      <c r="D1194">
        <f>[1]发票导入!D1194&amp;""</f>
      </c>
      <c r="O1194">
        <f>[1]发票导入!O1194&amp;""</f>
      </c>
      <c r="T1194">
        <f>[1]发票导入!T1194</f>
      </c>
      <c r="U1194">
        <f>[1]发票导入!U1194&amp;""</f>
      </c>
      <c r="V1194">
        <f>[1]发票导入!V1194&amp;""</f>
      </c>
      <c r="W1194">
        <f>[1]发票导入!W1194&amp;""</f>
      </c>
      <c r="Y1194">
        <f>[1]发票导入!Y1194&amp;""</f>
      </c>
      <c r="AA1194">
        <f>[1]发票导入!AA1194&amp;""</f>
      </c>
      <c r="AB1194">
        <f>[1]发票导入!AB1194</f>
        <v>0</v>
      </c>
      <c r="AC1194">
        <f>[1]发票导入!AC1194</f>
        <v>0</v>
      </c>
      <c r="AE1194" s="22">
        <f t="shared" si="0"/>
      </c>
      <c r="AI1194">
        <f>[1]发票导入!AI1194&amp;""</f>
      </c>
      <c r="AJ1194">
        <f>[1]发票导入!AJ1194&amp;""</f>
      </c>
      <c r="AK1194">
        <f>[1]发票导入!AK1194</f>
        <v>0</v>
      </c>
      <c r="AL1194">
        <f>[1]发票导入!AL1194</f>
        <v>0</v>
      </c>
      <c r="AM1194">
        <f>[1]发票导入!AM1194</f>
        <v>0</v>
      </c>
      <c r="AN1194" s="22">
        <f t="shared" si="1"/>
        <v>0</v>
      </c>
      <c r="AO1194" s="22">
        <f t="shared" si="2"/>
        <v>0</v>
      </c>
    </row>
    <row r="1195">
      <c r="C1195">
        <f>[1]发票导入!C1195&amp;""</f>
      </c>
      <c r="D1195">
        <f>[1]发票导入!D1195&amp;""</f>
      </c>
      <c r="O1195">
        <f>[1]发票导入!O1195&amp;""</f>
      </c>
      <c r="T1195">
        <f>[1]发票导入!T1195</f>
      </c>
      <c r="U1195">
        <f>[1]发票导入!U1195&amp;""</f>
      </c>
      <c r="V1195">
        <f>[1]发票导入!V1195&amp;""</f>
      </c>
      <c r="W1195">
        <f>[1]发票导入!W1195&amp;""</f>
      </c>
      <c r="Y1195">
        <f>[1]发票导入!Y1195&amp;""</f>
      </c>
      <c r="AA1195">
        <f>[1]发票导入!AA1195&amp;""</f>
      </c>
      <c r="AB1195">
        <f>[1]发票导入!AB1195</f>
        <v>0</v>
      </c>
      <c r="AC1195">
        <f>[1]发票导入!AC1195</f>
        <v>0</v>
      </c>
      <c r="AE1195" s="22">
        <f t="shared" si="0"/>
      </c>
      <c r="AI1195">
        <f>[1]发票导入!AI1195&amp;""</f>
      </c>
      <c r="AJ1195">
        <f>[1]发票导入!AJ1195&amp;""</f>
      </c>
      <c r="AK1195">
        <f>[1]发票导入!AK1195</f>
        <v>0</v>
      </c>
      <c r="AL1195">
        <f>[1]发票导入!AL1195</f>
        <v>0</v>
      </c>
      <c r="AM1195">
        <f>[1]发票导入!AM1195</f>
        <v>0</v>
      </c>
      <c r="AN1195" s="22">
        <f t="shared" si="1"/>
        <v>0</v>
      </c>
      <c r="AO1195" s="22">
        <f t="shared" si="2"/>
        <v>0</v>
      </c>
    </row>
    <row r="1196">
      <c r="C1196">
        <f>[1]发票导入!C1196&amp;""</f>
      </c>
      <c r="D1196">
        <f>[1]发票导入!D1196&amp;""</f>
      </c>
      <c r="O1196">
        <f>[1]发票导入!O1196&amp;""</f>
      </c>
      <c r="T1196">
        <f>[1]发票导入!T1196</f>
      </c>
      <c r="U1196">
        <f>[1]发票导入!U1196&amp;""</f>
      </c>
      <c r="V1196">
        <f>[1]发票导入!V1196&amp;""</f>
      </c>
      <c r="W1196">
        <f>[1]发票导入!W1196&amp;""</f>
      </c>
      <c r="Y1196">
        <f>[1]发票导入!Y1196&amp;""</f>
      </c>
      <c r="AA1196">
        <f>[1]发票导入!AA1196&amp;""</f>
      </c>
      <c r="AB1196">
        <f>[1]发票导入!AB1196</f>
        <v>0</v>
      </c>
      <c r="AC1196">
        <f>[1]发票导入!AC1196</f>
        <v>0</v>
      </c>
      <c r="AE1196" s="22">
        <f t="shared" si="0"/>
      </c>
      <c r="AI1196">
        <f>[1]发票导入!AI1196&amp;""</f>
      </c>
      <c r="AJ1196">
        <f>[1]发票导入!AJ1196&amp;""</f>
      </c>
      <c r="AK1196">
        <f>[1]发票导入!AK1196</f>
        <v>0</v>
      </c>
      <c r="AL1196">
        <f>[1]发票导入!AL1196</f>
        <v>0</v>
      </c>
      <c r="AM1196">
        <f>[1]发票导入!AM1196</f>
        <v>0</v>
      </c>
      <c r="AN1196" s="22">
        <f t="shared" si="1"/>
        <v>0</v>
      </c>
      <c r="AO1196" s="22">
        <f t="shared" si="2"/>
        <v>0</v>
      </c>
    </row>
    <row r="1197">
      <c r="C1197">
        <f>[1]发票导入!C1197&amp;""</f>
      </c>
      <c r="D1197">
        <f>[1]发票导入!D1197&amp;""</f>
      </c>
      <c r="O1197">
        <f>[1]发票导入!O1197&amp;""</f>
      </c>
      <c r="T1197">
        <f>[1]发票导入!T1197</f>
      </c>
      <c r="U1197">
        <f>[1]发票导入!U1197&amp;""</f>
      </c>
      <c r="V1197">
        <f>[1]发票导入!V1197&amp;""</f>
      </c>
      <c r="W1197">
        <f>[1]发票导入!W1197&amp;""</f>
      </c>
      <c r="Y1197">
        <f>[1]发票导入!Y1197&amp;""</f>
      </c>
      <c r="AA1197">
        <f>[1]发票导入!AA1197&amp;""</f>
      </c>
      <c r="AB1197">
        <f>[1]发票导入!AB1197</f>
        <v>0</v>
      </c>
      <c r="AC1197">
        <f>[1]发票导入!AC1197</f>
        <v>0</v>
      </c>
      <c r="AE1197" s="22">
        <f t="shared" si="0"/>
      </c>
      <c r="AI1197">
        <f>[1]发票导入!AI1197&amp;""</f>
      </c>
      <c r="AJ1197">
        <f>[1]发票导入!AJ1197&amp;""</f>
      </c>
      <c r="AK1197">
        <f>[1]发票导入!AK1197</f>
        <v>0</v>
      </c>
      <c r="AL1197">
        <f>[1]发票导入!AL1197</f>
        <v>0</v>
      </c>
      <c r="AM1197">
        <f>[1]发票导入!AM1197</f>
        <v>0</v>
      </c>
      <c r="AN1197" s="22">
        <f t="shared" si="1"/>
        <v>0</v>
      </c>
      <c r="AO1197" s="22">
        <f t="shared" si="2"/>
        <v>0</v>
      </c>
    </row>
    <row r="1198">
      <c r="C1198">
        <f>[1]发票导入!C1198&amp;""</f>
      </c>
      <c r="D1198">
        <f>[1]发票导入!D1198&amp;""</f>
      </c>
      <c r="O1198">
        <f>[1]发票导入!O1198&amp;""</f>
      </c>
      <c r="T1198">
        <f>[1]发票导入!T1198</f>
      </c>
      <c r="U1198">
        <f>[1]发票导入!U1198&amp;""</f>
      </c>
      <c r="V1198">
        <f>[1]发票导入!V1198&amp;""</f>
      </c>
      <c r="W1198">
        <f>[1]发票导入!W1198&amp;""</f>
      </c>
      <c r="Y1198">
        <f>[1]发票导入!Y1198&amp;""</f>
      </c>
      <c r="AA1198">
        <f>[1]发票导入!AA1198&amp;""</f>
      </c>
      <c r="AB1198">
        <f>[1]发票导入!AB1198</f>
        <v>0</v>
      </c>
      <c r="AC1198">
        <f>[1]发票导入!AC1198</f>
        <v>0</v>
      </c>
      <c r="AE1198" s="22">
        <f t="shared" si="0"/>
      </c>
      <c r="AI1198">
        <f>[1]发票导入!AI1198&amp;""</f>
      </c>
      <c r="AJ1198">
        <f>[1]发票导入!AJ1198&amp;""</f>
      </c>
      <c r="AK1198">
        <f>[1]发票导入!AK1198</f>
        <v>0</v>
      </c>
      <c r="AL1198">
        <f>[1]发票导入!AL1198</f>
        <v>0</v>
      </c>
      <c r="AM1198">
        <f>[1]发票导入!AM1198</f>
        <v>0</v>
      </c>
      <c r="AN1198" s="22">
        <f t="shared" si="1"/>
        <v>0</v>
      </c>
      <c r="AO1198" s="22">
        <f t="shared" si="2"/>
        <v>0</v>
      </c>
    </row>
    <row r="1199">
      <c r="C1199">
        <f>[1]发票导入!C1199&amp;""</f>
      </c>
      <c r="D1199">
        <f>[1]发票导入!D1199&amp;""</f>
      </c>
      <c r="O1199">
        <f>[1]发票导入!O1199&amp;""</f>
      </c>
      <c r="T1199">
        <f>[1]发票导入!T1199</f>
      </c>
      <c r="U1199">
        <f>[1]发票导入!U1199&amp;""</f>
      </c>
      <c r="V1199">
        <f>[1]发票导入!V1199&amp;""</f>
      </c>
      <c r="W1199">
        <f>[1]发票导入!W1199&amp;""</f>
      </c>
      <c r="Y1199">
        <f>[1]发票导入!Y1199&amp;""</f>
      </c>
      <c r="AA1199">
        <f>[1]发票导入!AA1199&amp;""</f>
      </c>
      <c r="AB1199">
        <f>[1]发票导入!AB1199</f>
        <v>0</v>
      </c>
      <c r="AC1199">
        <f>[1]发票导入!AC1199</f>
        <v>0</v>
      </c>
      <c r="AE1199" s="22">
        <f t="shared" si="0"/>
      </c>
      <c r="AI1199">
        <f>[1]发票导入!AI1199&amp;""</f>
      </c>
      <c r="AJ1199">
        <f>[1]发票导入!AJ1199&amp;""</f>
      </c>
      <c r="AK1199">
        <f>[1]发票导入!AK1199</f>
        <v>0</v>
      </c>
      <c r="AL1199">
        <f>[1]发票导入!AL1199</f>
        <v>0</v>
      </c>
      <c r="AM1199">
        <f>[1]发票导入!AM1199</f>
        <v>0</v>
      </c>
      <c r="AN1199" s="22">
        <f t="shared" si="1"/>
        <v>0</v>
      </c>
      <c r="AO1199" s="22">
        <f t="shared" si="2"/>
        <v>0</v>
      </c>
    </row>
    <row r="1200">
      <c r="C1200">
        <f>[1]发票导入!C1200&amp;""</f>
      </c>
      <c r="D1200">
        <f>[1]发票导入!D1200&amp;""</f>
      </c>
      <c r="O1200">
        <f>[1]发票导入!O1200&amp;""</f>
      </c>
      <c r="T1200">
        <f>[1]发票导入!T1200</f>
      </c>
      <c r="U1200">
        <f>[1]发票导入!U1200&amp;""</f>
      </c>
      <c r="V1200">
        <f>[1]发票导入!V1200&amp;""</f>
      </c>
      <c r="W1200">
        <f>[1]发票导入!W1200&amp;""</f>
      </c>
      <c r="Y1200">
        <f>[1]发票导入!Y1200&amp;""</f>
      </c>
      <c r="AA1200">
        <f>[1]发票导入!AA1200&amp;""</f>
      </c>
      <c r="AB1200">
        <f>[1]发票导入!AB1200</f>
        <v>0</v>
      </c>
      <c r="AC1200">
        <f>[1]发票导入!AC1200</f>
        <v>0</v>
      </c>
      <c r="AE1200" s="22">
        <f t="shared" si="0"/>
      </c>
      <c r="AI1200">
        <f>[1]发票导入!AI1200&amp;""</f>
      </c>
      <c r="AJ1200">
        <f>[1]发票导入!AJ1200&amp;""</f>
      </c>
      <c r="AK1200">
        <f>[1]发票导入!AK1200</f>
        <v>0</v>
      </c>
      <c r="AL1200">
        <f>[1]发票导入!AL1200</f>
        <v>0</v>
      </c>
      <c r="AM1200">
        <f>[1]发票导入!AM1200</f>
        <v>0</v>
      </c>
      <c r="AN1200" s="22">
        <f t="shared" si="1"/>
        <v>0</v>
      </c>
      <c r="AO1200" s="22">
        <f t="shared" si="2"/>
        <v>0</v>
      </c>
    </row>
    <row r="1201">
      <c r="C1201">
        <f>[1]发票导入!C1201&amp;""</f>
      </c>
      <c r="D1201">
        <f>[1]发票导入!D1201&amp;""</f>
      </c>
      <c r="O1201">
        <f>[1]发票导入!O1201&amp;""</f>
      </c>
      <c r="T1201">
        <f>[1]发票导入!T1201</f>
      </c>
      <c r="U1201">
        <f>[1]发票导入!U1201&amp;""</f>
      </c>
      <c r="V1201">
        <f>[1]发票导入!V1201&amp;""</f>
      </c>
      <c r="W1201">
        <f>[1]发票导入!W1201&amp;""</f>
      </c>
      <c r="Y1201">
        <f>[1]发票导入!Y1201&amp;""</f>
      </c>
      <c r="AA1201">
        <f>[1]发票导入!AA1201&amp;""</f>
      </c>
      <c r="AB1201">
        <f>[1]发票导入!AB1201</f>
        <v>0</v>
      </c>
      <c r="AC1201">
        <f>[1]发票导入!AC1201</f>
        <v>0</v>
      </c>
      <c r="AE1201" s="22">
        <f t="shared" si="0"/>
      </c>
      <c r="AI1201">
        <f>[1]发票导入!AI1201&amp;""</f>
      </c>
      <c r="AJ1201">
        <f>[1]发票导入!AJ1201&amp;""</f>
      </c>
      <c r="AK1201">
        <f>[1]发票导入!AK1201</f>
        <v>0</v>
      </c>
      <c r="AL1201">
        <f>[1]发票导入!AL1201</f>
        <v>0</v>
      </c>
      <c r="AM1201">
        <f>[1]发票导入!AM1201</f>
        <v>0</v>
      </c>
      <c r="AN1201" s="22">
        <f t="shared" si="1"/>
        <v>0</v>
      </c>
      <c r="AO1201" s="22">
        <f t="shared" si="2"/>
        <v>0</v>
      </c>
    </row>
    <row r="1202">
      <c r="C1202">
        <f>[1]发票导入!C1202&amp;""</f>
      </c>
      <c r="D1202">
        <f>[1]发票导入!D1202&amp;""</f>
      </c>
      <c r="O1202">
        <f>[1]发票导入!O1202&amp;""</f>
      </c>
      <c r="T1202">
        <f>[1]发票导入!T1202</f>
      </c>
      <c r="U1202">
        <f>[1]发票导入!U1202&amp;""</f>
      </c>
      <c r="V1202">
        <f>[1]发票导入!V1202&amp;""</f>
      </c>
      <c r="W1202">
        <f>[1]发票导入!W1202&amp;""</f>
      </c>
      <c r="Y1202">
        <f>[1]发票导入!Y1202&amp;""</f>
      </c>
      <c r="AA1202">
        <f>[1]发票导入!AA1202&amp;""</f>
      </c>
      <c r="AB1202">
        <f>[1]发票导入!AB1202</f>
        <v>0</v>
      </c>
      <c r="AC1202">
        <f>[1]发票导入!AC1202</f>
        <v>0</v>
      </c>
      <c r="AE1202" s="22">
        <f t="shared" si="0"/>
      </c>
      <c r="AI1202">
        <f>[1]发票导入!AI1202&amp;""</f>
      </c>
      <c r="AJ1202">
        <f>[1]发票导入!AJ1202&amp;""</f>
      </c>
      <c r="AK1202">
        <f>[1]发票导入!AK1202</f>
        <v>0</v>
      </c>
      <c r="AL1202">
        <f>[1]发票导入!AL1202</f>
        <v>0</v>
      </c>
      <c r="AM1202">
        <f>[1]发票导入!AM1202</f>
        <v>0</v>
      </c>
      <c r="AN1202" s="22">
        <f t="shared" si="1"/>
        <v>0</v>
      </c>
      <c r="AO1202" s="22">
        <f t="shared" si="2"/>
        <v>0</v>
      </c>
    </row>
    <row r="1203">
      <c r="C1203">
        <f>[1]发票导入!C1203&amp;""</f>
      </c>
      <c r="D1203">
        <f>[1]发票导入!D1203&amp;""</f>
      </c>
      <c r="O1203">
        <f>[1]发票导入!O1203&amp;""</f>
      </c>
      <c r="T1203">
        <f>[1]发票导入!T1203</f>
      </c>
      <c r="U1203">
        <f>[1]发票导入!U1203&amp;""</f>
      </c>
      <c r="V1203">
        <f>[1]发票导入!V1203&amp;""</f>
      </c>
      <c r="W1203">
        <f>[1]发票导入!W1203&amp;""</f>
      </c>
      <c r="Y1203">
        <f>[1]发票导入!Y1203&amp;""</f>
      </c>
      <c r="AA1203">
        <f>[1]发票导入!AA1203&amp;""</f>
      </c>
      <c r="AB1203">
        <f>[1]发票导入!AB1203</f>
        <v>0</v>
      </c>
      <c r="AC1203">
        <f>[1]发票导入!AC1203</f>
        <v>0</v>
      </c>
      <c r="AE1203" s="22">
        <f t="shared" si="0"/>
      </c>
      <c r="AI1203">
        <f>[1]发票导入!AI1203&amp;""</f>
      </c>
      <c r="AJ1203">
        <f>[1]发票导入!AJ1203&amp;""</f>
      </c>
      <c r="AK1203">
        <f>[1]发票导入!AK1203</f>
        <v>0</v>
      </c>
      <c r="AL1203">
        <f>[1]发票导入!AL1203</f>
        <v>0</v>
      </c>
      <c r="AM1203">
        <f>[1]发票导入!AM1203</f>
        <v>0</v>
      </c>
      <c r="AN1203" s="22">
        <f t="shared" si="1"/>
        <v>0</v>
      </c>
      <c r="AO1203" s="22">
        <f t="shared" si="2"/>
        <v>0</v>
      </c>
    </row>
    <row r="1204">
      <c r="C1204">
        <f>[1]发票导入!C1204&amp;""</f>
      </c>
      <c r="D1204">
        <f>[1]发票导入!D1204&amp;""</f>
      </c>
      <c r="O1204">
        <f>[1]发票导入!O1204&amp;""</f>
      </c>
      <c r="T1204">
        <f>[1]发票导入!T1204</f>
      </c>
      <c r="U1204">
        <f>[1]发票导入!U1204&amp;""</f>
      </c>
      <c r="V1204">
        <f>[1]发票导入!V1204&amp;""</f>
      </c>
      <c r="W1204">
        <f>[1]发票导入!W1204&amp;""</f>
      </c>
      <c r="Y1204">
        <f>[1]发票导入!Y1204&amp;""</f>
      </c>
      <c r="AA1204">
        <f>[1]发票导入!AA1204&amp;""</f>
      </c>
      <c r="AB1204">
        <f>[1]发票导入!AB1204</f>
        <v>0</v>
      </c>
      <c r="AC1204">
        <f>[1]发票导入!AC1204</f>
        <v>0</v>
      </c>
      <c r="AE1204" s="22">
        <f t="shared" si="0"/>
      </c>
      <c r="AI1204">
        <f>[1]发票导入!AI1204&amp;""</f>
      </c>
      <c r="AJ1204">
        <f>[1]发票导入!AJ1204&amp;""</f>
      </c>
      <c r="AK1204">
        <f>[1]发票导入!AK1204</f>
        <v>0</v>
      </c>
      <c r="AL1204">
        <f>[1]发票导入!AL1204</f>
        <v>0</v>
      </c>
      <c r="AM1204">
        <f>[1]发票导入!AM1204</f>
        <v>0</v>
      </c>
      <c r="AN1204" s="22">
        <f t="shared" si="1"/>
        <v>0</v>
      </c>
      <c r="AO1204" s="22">
        <f t="shared" si="2"/>
        <v>0</v>
      </c>
    </row>
    <row r="1205">
      <c r="C1205">
        <f>[1]发票导入!C1205&amp;""</f>
      </c>
      <c r="D1205">
        <f>[1]发票导入!D1205&amp;""</f>
      </c>
      <c r="O1205">
        <f>[1]发票导入!O1205&amp;""</f>
      </c>
      <c r="T1205">
        <f>[1]发票导入!T1205</f>
      </c>
      <c r="U1205">
        <f>[1]发票导入!U1205&amp;""</f>
      </c>
      <c r="V1205">
        <f>[1]发票导入!V1205&amp;""</f>
      </c>
      <c r="W1205">
        <f>[1]发票导入!W1205&amp;""</f>
      </c>
      <c r="Y1205">
        <f>[1]发票导入!Y1205&amp;""</f>
      </c>
      <c r="AA1205">
        <f>[1]发票导入!AA1205&amp;""</f>
      </c>
      <c r="AB1205">
        <f>[1]发票导入!AB1205</f>
        <v>0</v>
      </c>
      <c r="AC1205">
        <f>[1]发票导入!AC1205</f>
        <v>0</v>
      </c>
      <c r="AE1205" s="22">
        <f t="shared" si="0"/>
      </c>
      <c r="AI1205">
        <f>[1]发票导入!AI1205&amp;""</f>
      </c>
      <c r="AJ1205">
        <f>[1]发票导入!AJ1205&amp;""</f>
      </c>
      <c r="AK1205">
        <f>[1]发票导入!AK1205</f>
        <v>0</v>
      </c>
      <c r="AL1205">
        <f>[1]发票导入!AL1205</f>
        <v>0</v>
      </c>
      <c r="AM1205">
        <f>[1]发票导入!AM1205</f>
        <v>0</v>
      </c>
      <c r="AN1205" s="22">
        <f t="shared" si="1"/>
        <v>0</v>
      </c>
      <c r="AO1205" s="22">
        <f t="shared" si="2"/>
        <v>0</v>
      </c>
    </row>
    <row r="1206">
      <c r="C1206">
        <f>[1]发票导入!C1206&amp;""</f>
      </c>
      <c r="D1206">
        <f>[1]发票导入!D1206&amp;""</f>
      </c>
      <c r="O1206">
        <f>[1]发票导入!O1206&amp;""</f>
      </c>
      <c r="T1206">
        <f>[1]发票导入!T1206</f>
      </c>
      <c r="U1206">
        <f>[1]发票导入!U1206&amp;""</f>
      </c>
      <c r="V1206">
        <f>[1]发票导入!V1206&amp;""</f>
      </c>
      <c r="W1206">
        <f>[1]发票导入!W1206&amp;""</f>
      </c>
      <c r="Y1206">
        <f>[1]发票导入!Y1206&amp;""</f>
      </c>
      <c r="AA1206">
        <f>[1]发票导入!AA1206&amp;""</f>
      </c>
      <c r="AB1206">
        <f>[1]发票导入!AB1206</f>
        <v>0</v>
      </c>
      <c r="AC1206">
        <f>[1]发票导入!AC1206</f>
        <v>0</v>
      </c>
      <c r="AE1206" s="22">
        <f t="shared" si="0"/>
      </c>
      <c r="AI1206">
        <f>[1]发票导入!AI1206&amp;""</f>
      </c>
      <c r="AJ1206">
        <f>[1]发票导入!AJ1206&amp;""</f>
      </c>
      <c r="AK1206">
        <f>[1]发票导入!AK1206</f>
        <v>0</v>
      </c>
      <c r="AL1206">
        <f>[1]发票导入!AL1206</f>
        <v>0</v>
      </c>
      <c r="AM1206">
        <f>[1]发票导入!AM1206</f>
        <v>0</v>
      </c>
      <c r="AN1206" s="22">
        <f t="shared" si="1"/>
        <v>0</v>
      </c>
      <c r="AO1206" s="22">
        <f t="shared" si="2"/>
        <v>0</v>
      </c>
    </row>
    <row r="1207">
      <c r="C1207">
        <f>[1]发票导入!C1207&amp;""</f>
      </c>
      <c r="D1207">
        <f>[1]发票导入!D1207&amp;""</f>
      </c>
      <c r="O1207">
        <f>[1]发票导入!O1207&amp;""</f>
      </c>
      <c r="T1207">
        <f>[1]发票导入!T1207</f>
      </c>
      <c r="U1207">
        <f>[1]发票导入!U1207&amp;""</f>
      </c>
      <c r="V1207">
        <f>[1]发票导入!V1207&amp;""</f>
      </c>
      <c r="W1207">
        <f>[1]发票导入!W1207&amp;""</f>
      </c>
      <c r="Y1207">
        <f>[1]发票导入!Y1207&amp;""</f>
      </c>
      <c r="AA1207">
        <f>[1]发票导入!AA1207&amp;""</f>
      </c>
      <c r="AB1207">
        <f>[1]发票导入!AB1207</f>
        <v>0</v>
      </c>
      <c r="AC1207">
        <f>[1]发票导入!AC1207</f>
        <v>0</v>
      </c>
      <c r="AE1207" s="22">
        <f t="shared" si="0"/>
      </c>
      <c r="AI1207">
        <f>[1]发票导入!AI1207&amp;""</f>
      </c>
      <c r="AJ1207">
        <f>[1]发票导入!AJ1207&amp;""</f>
      </c>
      <c r="AK1207">
        <f>[1]发票导入!AK1207</f>
        <v>0</v>
      </c>
      <c r="AL1207">
        <f>[1]发票导入!AL1207</f>
        <v>0</v>
      </c>
      <c r="AM1207">
        <f>[1]发票导入!AM1207</f>
        <v>0</v>
      </c>
      <c r="AN1207" s="22">
        <f t="shared" si="1"/>
        <v>0</v>
      </c>
      <c r="AO1207" s="22">
        <f t="shared" si="2"/>
        <v>0</v>
      </c>
    </row>
    <row r="1208">
      <c r="C1208">
        <f>[1]发票导入!C1208&amp;""</f>
      </c>
      <c r="D1208">
        <f>[1]发票导入!D1208&amp;""</f>
      </c>
      <c r="O1208">
        <f>[1]发票导入!O1208&amp;""</f>
      </c>
      <c r="T1208">
        <f>[1]发票导入!T1208</f>
      </c>
      <c r="U1208">
        <f>[1]发票导入!U1208&amp;""</f>
      </c>
      <c r="V1208">
        <f>[1]发票导入!V1208&amp;""</f>
      </c>
      <c r="W1208">
        <f>[1]发票导入!W1208&amp;""</f>
      </c>
      <c r="Y1208">
        <f>[1]发票导入!Y1208&amp;""</f>
      </c>
      <c r="AA1208">
        <f>[1]发票导入!AA1208&amp;""</f>
      </c>
      <c r="AB1208">
        <f>[1]发票导入!AB1208</f>
        <v>0</v>
      </c>
      <c r="AC1208">
        <f>[1]发票导入!AC1208</f>
        <v>0</v>
      </c>
      <c r="AE1208" s="22">
        <f t="shared" si="0"/>
      </c>
      <c r="AI1208">
        <f>[1]发票导入!AI1208&amp;""</f>
      </c>
      <c r="AJ1208">
        <f>[1]发票导入!AJ1208&amp;""</f>
      </c>
      <c r="AK1208">
        <f>[1]发票导入!AK1208</f>
        <v>0</v>
      </c>
      <c r="AL1208">
        <f>[1]发票导入!AL1208</f>
        <v>0</v>
      </c>
      <c r="AM1208">
        <f>[1]发票导入!AM1208</f>
        <v>0</v>
      </c>
      <c r="AN1208" s="22">
        <f t="shared" si="1"/>
        <v>0</v>
      </c>
      <c r="AO1208" s="22">
        <f t="shared" si="2"/>
        <v>0</v>
      </c>
    </row>
    <row r="1209">
      <c r="C1209">
        <f>[1]发票导入!C1209&amp;""</f>
      </c>
      <c r="D1209">
        <f>[1]发票导入!D1209&amp;""</f>
      </c>
      <c r="O1209">
        <f>[1]发票导入!O1209&amp;""</f>
      </c>
      <c r="T1209">
        <f>[1]发票导入!T1209</f>
      </c>
      <c r="U1209">
        <f>[1]发票导入!U1209&amp;""</f>
      </c>
      <c r="V1209">
        <f>[1]发票导入!V1209&amp;""</f>
      </c>
      <c r="W1209">
        <f>[1]发票导入!W1209&amp;""</f>
      </c>
      <c r="Y1209">
        <f>[1]发票导入!Y1209&amp;""</f>
      </c>
      <c r="AA1209">
        <f>[1]发票导入!AA1209&amp;""</f>
      </c>
      <c r="AB1209">
        <f>[1]发票导入!AB1209</f>
        <v>0</v>
      </c>
      <c r="AC1209">
        <f>[1]发票导入!AC1209</f>
        <v>0</v>
      </c>
      <c r="AE1209" s="22">
        <f t="shared" si="0"/>
      </c>
      <c r="AI1209">
        <f>[1]发票导入!AI1209&amp;""</f>
      </c>
      <c r="AJ1209">
        <f>[1]发票导入!AJ1209&amp;""</f>
      </c>
      <c r="AK1209">
        <f>[1]发票导入!AK1209</f>
        <v>0</v>
      </c>
      <c r="AL1209">
        <f>[1]发票导入!AL1209</f>
        <v>0</v>
      </c>
      <c r="AM1209">
        <f>[1]发票导入!AM1209</f>
        <v>0</v>
      </c>
      <c r="AN1209" s="22">
        <f t="shared" si="1"/>
        <v>0</v>
      </c>
      <c r="AO1209" s="22">
        <f t="shared" si="2"/>
        <v>0</v>
      </c>
    </row>
    <row r="1210">
      <c r="C1210">
        <f>[1]发票导入!C1210&amp;""</f>
      </c>
      <c r="D1210">
        <f>[1]发票导入!D1210&amp;""</f>
      </c>
      <c r="O1210">
        <f>[1]发票导入!O1210&amp;""</f>
      </c>
      <c r="T1210">
        <f>[1]发票导入!T1210</f>
      </c>
      <c r="U1210">
        <f>[1]发票导入!U1210&amp;""</f>
      </c>
      <c r="V1210">
        <f>[1]发票导入!V1210&amp;""</f>
      </c>
      <c r="W1210">
        <f>[1]发票导入!W1210&amp;""</f>
      </c>
      <c r="Y1210">
        <f>[1]发票导入!Y1210&amp;""</f>
      </c>
      <c r="AA1210">
        <f>[1]发票导入!AA1210&amp;""</f>
      </c>
      <c r="AB1210">
        <f>[1]发票导入!AB1210</f>
        <v>0</v>
      </c>
      <c r="AC1210">
        <f>[1]发票导入!AC1210</f>
        <v>0</v>
      </c>
      <c r="AE1210" s="22">
        <f t="shared" si="0"/>
      </c>
      <c r="AI1210">
        <f>[1]发票导入!AI1210&amp;""</f>
      </c>
      <c r="AJ1210">
        <f>[1]发票导入!AJ1210&amp;""</f>
      </c>
      <c r="AK1210">
        <f>[1]发票导入!AK1210</f>
        <v>0</v>
      </c>
      <c r="AL1210">
        <f>[1]发票导入!AL1210</f>
        <v>0</v>
      </c>
      <c r="AM1210">
        <f>[1]发票导入!AM1210</f>
        <v>0</v>
      </c>
      <c r="AN1210" s="22">
        <f t="shared" si="1"/>
        <v>0</v>
      </c>
      <c r="AO1210" s="22">
        <f t="shared" si="2"/>
        <v>0</v>
      </c>
    </row>
    <row r="1211">
      <c r="C1211">
        <f>[1]发票导入!C1211&amp;""</f>
      </c>
      <c r="D1211">
        <f>[1]发票导入!D1211&amp;""</f>
      </c>
      <c r="O1211">
        <f>[1]发票导入!O1211&amp;""</f>
      </c>
      <c r="T1211">
        <f>[1]发票导入!T1211</f>
      </c>
      <c r="U1211">
        <f>[1]发票导入!U1211&amp;""</f>
      </c>
      <c r="V1211">
        <f>[1]发票导入!V1211&amp;""</f>
      </c>
      <c r="W1211">
        <f>[1]发票导入!W1211&amp;""</f>
      </c>
      <c r="Y1211">
        <f>[1]发票导入!Y1211&amp;""</f>
      </c>
      <c r="AA1211">
        <f>[1]发票导入!AA1211&amp;""</f>
      </c>
      <c r="AB1211">
        <f>[1]发票导入!AB1211</f>
        <v>0</v>
      </c>
      <c r="AC1211">
        <f>[1]发票导入!AC1211</f>
        <v>0</v>
      </c>
      <c r="AE1211" s="22">
        <f t="shared" si="0"/>
      </c>
      <c r="AI1211">
        <f>[1]发票导入!AI1211&amp;""</f>
      </c>
      <c r="AJ1211">
        <f>[1]发票导入!AJ1211&amp;""</f>
      </c>
      <c r="AK1211">
        <f>[1]发票导入!AK1211</f>
        <v>0</v>
      </c>
      <c r="AL1211">
        <f>[1]发票导入!AL1211</f>
        <v>0</v>
      </c>
      <c r="AM1211">
        <f>[1]发票导入!AM1211</f>
        <v>0</v>
      </c>
      <c r="AN1211" s="22">
        <f t="shared" si="1"/>
        <v>0</v>
      </c>
      <c r="AO1211" s="22">
        <f t="shared" si="2"/>
        <v>0</v>
      </c>
    </row>
    <row r="1212">
      <c r="C1212">
        <f>[1]发票导入!C1212&amp;""</f>
      </c>
      <c r="D1212">
        <f>[1]发票导入!D1212&amp;""</f>
      </c>
      <c r="O1212">
        <f>[1]发票导入!O1212&amp;""</f>
      </c>
      <c r="T1212">
        <f>[1]发票导入!T1212</f>
      </c>
      <c r="U1212">
        <f>[1]发票导入!U1212&amp;""</f>
      </c>
      <c r="V1212">
        <f>[1]发票导入!V1212&amp;""</f>
      </c>
      <c r="W1212">
        <f>[1]发票导入!W1212&amp;""</f>
      </c>
      <c r="Y1212">
        <f>[1]发票导入!Y1212&amp;""</f>
      </c>
      <c r="AA1212">
        <f>[1]发票导入!AA1212&amp;""</f>
      </c>
      <c r="AB1212">
        <f>[1]发票导入!AB1212</f>
        <v>0</v>
      </c>
      <c r="AC1212">
        <f>[1]发票导入!AC1212</f>
        <v>0</v>
      </c>
      <c r="AE1212" s="22">
        <f t="shared" si="0"/>
      </c>
      <c r="AI1212">
        <f>[1]发票导入!AI1212&amp;""</f>
      </c>
      <c r="AJ1212">
        <f>[1]发票导入!AJ1212&amp;""</f>
      </c>
      <c r="AK1212">
        <f>[1]发票导入!AK1212</f>
        <v>0</v>
      </c>
      <c r="AL1212">
        <f>[1]发票导入!AL1212</f>
        <v>0</v>
      </c>
      <c r="AM1212">
        <f>[1]发票导入!AM1212</f>
        <v>0</v>
      </c>
      <c r="AN1212" s="22">
        <f t="shared" si="1"/>
        <v>0</v>
      </c>
      <c r="AO1212" s="22">
        <f t="shared" si="2"/>
        <v>0</v>
      </c>
    </row>
    <row r="1213">
      <c r="C1213">
        <f>[1]发票导入!C1213&amp;""</f>
      </c>
      <c r="D1213">
        <f>[1]发票导入!D1213&amp;""</f>
      </c>
      <c r="O1213">
        <f>[1]发票导入!O1213&amp;""</f>
      </c>
      <c r="T1213">
        <f>[1]发票导入!T1213</f>
      </c>
      <c r="U1213">
        <f>[1]发票导入!U1213&amp;""</f>
      </c>
      <c r="V1213">
        <f>[1]发票导入!V1213&amp;""</f>
      </c>
      <c r="W1213">
        <f>[1]发票导入!W1213&amp;""</f>
      </c>
      <c r="Y1213">
        <f>[1]发票导入!Y1213&amp;""</f>
      </c>
      <c r="AA1213">
        <f>[1]发票导入!AA1213&amp;""</f>
      </c>
      <c r="AB1213">
        <f>[1]发票导入!AB1213</f>
        <v>0</v>
      </c>
      <c r="AC1213">
        <f>[1]发票导入!AC1213</f>
        <v>0</v>
      </c>
      <c r="AE1213" s="22">
        <f t="shared" si="0"/>
      </c>
      <c r="AI1213">
        <f>[1]发票导入!AI1213&amp;""</f>
      </c>
      <c r="AJ1213">
        <f>[1]发票导入!AJ1213&amp;""</f>
      </c>
      <c r="AK1213">
        <f>[1]发票导入!AK1213</f>
        <v>0</v>
      </c>
      <c r="AL1213">
        <f>[1]发票导入!AL1213</f>
        <v>0</v>
      </c>
      <c r="AM1213">
        <f>[1]发票导入!AM1213</f>
        <v>0</v>
      </c>
      <c r="AN1213" s="22">
        <f t="shared" si="1"/>
        <v>0</v>
      </c>
      <c r="AO1213" s="22">
        <f t="shared" si="2"/>
        <v>0</v>
      </c>
    </row>
    <row r="1214">
      <c r="C1214">
        <f>[1]发票导入!C1214&amp;""</f>
      </c>
      <c r="D1214">
        <f>[1]发票导入!D1214&amp;""</f>
      </c>
      <c r="O1214">
        <f>[1]发票导入!O1214&amp;""</f>
      </c>
      <c r="T1214">
        <f>[1]发票导入!T1214</f>
      </c>
      <c r="U1214">
        <f>[1]发票导入!U1214&amp;""</f>
      </c>
      <c r="V1214">
        <f>[1]发票导入!V1214&amp;""</f>
      </c>
      <c r="W1214">
        <f>[1]发票导入!W1214&amp;""</f>
      </c>
      <c r="Y1214">
        <f>[1]发票导入!Y1214&amp;""</f>
      </c>
      <c r="AA1214">
        <f>[1]发票导入!AA1214&amp;""</f>
      </c>
      <c r="AB1214">
        <f>[1]发票导入!AB1214</f>
        <v>0</v>
      </c>
      <c r="AC1214">
        <f>[1]发票导入!AC1214</f>
        <v>0</v>
      </c>
      <c r="AE1214" s="22">
        <f t="shared" si="0"/>
      </c>
      <c r="AI1214">
        <f>[1]发票导入!AI1214&amp;""</f>
      </c>
      <c r="AJ1214">
        <f>[1]发票导入!AJ1214&amp;""</f>
      </c>
      <c r="AK1214">
        <f>[1]发票导入!AK1214</f>
        <v>0</v>
      </c>
      <c r="AL1214">
        <f>[1]发票导入!AL1214</f>
        <v>0</v>
      </c>
      <c r="AM1214">
        <f>[1]发票导入!AM1214</f>
        <v>0</v>
      </c>
      <c r="AN1214" s="22">
        <f t="shared" si="1"/>
        <v>0</v>
      </c>
      <c r="AO1214" s="22">
        <f t="shared" si="2"/>
        <v>0</v>
      </c>
    </row>
    <row r="1215">
      <c r="C1215">
        <f>[1]发票导入!C1215&amp;""</f>
      </c>
      <c r="D1215">
        <f>[1]发票导入!D1215&amp;""</f>
      </c>
      <c r="O1215">
        <f>[1]发票导入!O1215&amp;""</f>
      </c>
      <c r="T1215">
        <f>[1]发票导入!T1215</f>
      </c>
      <c r="U1215">
        <f>[1]发票导入!U1215&amp;""</f>
      </c>
      <c r="V1215">
        <f>[1]发票导入!V1215&amp;""</f>
      </c>
      <c r="W1215">
        <f>[1]发票导入!W1215&amp;""</f>
      </c>
      <c r="Y1215">
        <f>[1]发票导入!Y1215&amp;""</f>
      </c>
      <c r="AA1215">
        <f>[1]发票导入!AA1215&amp;""</f>
      </c>
      <c r="AB1215">
        <f>[1]发票导入!AB1215</f>
        <v>0</v>
      </c>
      <c r="AC1215">
        <f>[1]发票导入!AC1215</f>
        <v>0</v>
      </c>
      <c r="AE1215" s="22">
        <f t="shared" si="0"/>
      </c>
      <c r="AI1215">
        <f>[1]发票导入!AI1215&amp;""</f>
      </c>
      <c r="AJ1215">
        <f>[1]发票导入!AJ1215&amp;""</f>
      </c>
      <c r="AK1215">
        <f>[1]发票导入!AK1215</f>
        <v>0</v>
      </c>
      <c r="AL1215">
        <f>[1]发票导入!AL1215</f>
        <v>0</v>
      </c>
      <c r="AM1215">
        <f>[1]发票导入!AM1215</f>
        <v>0</v>
      </c>
      <c r="AN1215" s="22">
        <f t="shared" si="1"/>
        <v>0</v>
      </c>
      <c r="AO1215" s="22">
        <f t="shared" si="2"/>
        <v>0</v>
      </c>
    </row>
    <row r="1216">
      <c r="C1216">
        <f>[1]发票导入!C1216&amp;""</f>
      </c>
      <c r="D1216">
        <f>[1]发票导入!D1216&amp;""</f>
      </c>
      <c r="O1216">
        <f>[1]发票导入!O1216&amp;""</f>
      </c>
      <c r="T1216">
        <f>[1]发票导入!T1216</f>
      </c>
      <c r="U1216">
        <f>[1]发票导入!U1216&amp;""</f>
      </c>
      <c r="V1216">
        <f>[1]发票导入!V1216&amp;""</f>
      </c>
      <c r="W1216">
        <f>[1]发票导入!W1216&amp;""</f>
      </c>
      <c r="Y1216">
        <f>[1]发票导入!Y1216&amp;""</f>
      </c>
      <c r="AA1216">
        <f>[1]发票导入!AA1216&amp;""</f>
      </c>
      <c r="AB1216">
        <f>[1]发票导入!AB1216</f>
        <v>0</v>
      </c>
      <c r="AC1216">
        <f>[1]发票导入!AC1216</f>
        <v>0</v>
      </c>
      <c r="AE1216" s="22">
        <f t="shared" si="0"/>
      </c>
      <c r="AI1216">
        <f>[1]发票导入!AI1216&amp;""</f>
      </c>
      <c r="AJ1216">
        <f>[1]发票导入!AJ1216&amp;""</f>
      </c>
      <c r="AK1216">
        <f>[1]发票导入!AK1216</f>
        <v>0</v>
      </c>
      <c r="AL1216">
        <f>[1]发票导入!AL1216</f>
        <v>0</v>
      </c>
      <c r="AM1216">
        <f>[1]发票导入!AM1216</f>
        <v>0</v>
      </c>
      <c r="AN1216" s="22">
        <f t="shared" si="1"/>
        <v>0</v>
      </c>
      <c r="AO1216" s="22">
        <f t="shared" si="2"/>
        <v>0</v>
      </c>
    </row>
    <row r="1217">
      <c r="C1217">
        <f>[1]发票导入!C1217&amp;""</f>
      </c>
      <c r="D1217">
        <f>[1]发票导入!D1217&amp;""</f>
      </c>
      <c r="O1217">
        <f>[1]发票导入!O1217&amp;""</f>
      </c>
      <c r="T1217">
        <f>[1]发票导入!T1217</f>
      </c>
      <c r="U1217">
        <f>[1]发票导入!U1217&amp;""</f>
      </c>
      <c r="V1217">
        <f>[1]发票导入!V1217&amp;""</f>
      </c>
      <c r="W1217">
        <f>[1]发票导入!W1217&amp;""</f>
      </c>
      <c r="Y1217">
        <f>[1]发票导入!Y1217&amp;""</f>
      </c>
      <c r="AA1217">
        <f>[1]发票导入!AA1217&amp;""</f>
      </c>
      <c r="AB1217">
        <f>[1]发票导入!AB1217</f>
        <v>0</v>
      </c>
      <c r="AC1217">
        <f>[1]发票导入!AC1217</f>
        <v>0</v>
      </c>
      <c r="AE1217" s="22">
        <f t="shared" si="0"/>
      </c>
      <c r="AI1217">
        <f>[1]发票导入!AI1217&amp;""</f>
      </c>
      <c r="AJ1217">
        <f>[1]发票导入!AJ1217&amp;""</f>
      </c>
      <c r="AK1217">
        <f>[1]发票导入!AK1217</f>
        <v>0</v>
      </c>
      <c r="AL1217">
        <f>[1]发票导入!AL1217</f>
        <v>0</v>
      </c>
      <c r="AM1217">
        <f>[1]发票导入!AM1217</f>
        <v>0</v>
      </c>
      <c r="AN1217" s="22">
        <f t="shared" si="1"/>
        <v>0</v>
      </c>
      <c r="AO1217" s="22">
        <f t="shared" si="2"/>
        <v>0</v>
      </c>
    </row>
    <row r="1218">
      <c r="C1218">
        <f>[1]发票导入!C1218&amp;""</f>
      </c>
      <c r="D1218">
        <f>[1]发票导入!D1218&amp;""</f>
      </c>
      <c r="O1218">
        <f>[1]发票导入!O1218&amp;""</f>
      </c>
      <c r="T1218">
        <f>[1]发票导入!T1218</f>
      </c>
      <c r="U1218">
        <f>[1]发票导入!U1218&amp;""</f>
      </c>
      <c r="V1218">
        <f>[1]发票导入!V1218&amp;""</f>
      </c>
      <c r="W1218">
        <f>[1]发票导入!W1218&amp;""</f>
      </c>
      <c r="Y1218">
        <f>[1]发票导入!Y1218&amp;""</f>
      </c>
      <c r="AA1218">
        <f>[1]发票导入!AA1218&amp;""</f>
      </c>
      <c r="AB1218">
        <f>[1]发票导入!AB1218</f>
        <v>0</v>
      </c>
      <c r="AC1218">
        <f>[1]发票导入!AC1218</f>
        <v>0</v>
      </c>
      <c r="AE1218" s="22">
        <f t="shared" si="0"/>
      </c>
      <c r="AI1218">
        <f>[1]发票导入!AI1218&amp;""</f>
      </c>
      <c r="AJ1218">
        <f>[1]发票导入!AJ1218&amp;""</f>
      </c>
      <c r="AK1218">
        <f>[1]发票导入!AK1218</f>
        <v>0</v>
      </c>
      <c r="AL1218">
        <f>[1]发票导入!AL1218</f>
        <v>0</v>
      </c>
      <c r="AM1218">
        <f>[1]发票导入!AM1218</f>
        <v>0</v>
      </c>
      <c r="AN1218" s="22">
        <f t="shared" si="1"/>
        <v>0</v>
      </c>
      <c r="AO1218" s="22">
        <f t="shared" si="2"/>
        <v>0</v>
      </c>
    </row>
    <row r="1219">
      <c r="C1219">
        <f>[1]发票导入!C1219&amp;""</f>
      </c>
      <c r="D1219">
        <f>[1]发票导入!D1219&amp;""</f>
      </c>
      <c r="O1219">
        <f>[1]发票导入!O1219&amp;""</f>
      </c>
      <c r="T1219">
        <f>[1]发票导入!T1219</f>
      </c>
      <c r="U1219">
        <f>[1]发票导入!U1219&amp;""</f>
      </c>
      <c r="V1219">
        <f>[1]发票导入!V1219&amp;""</f>
      </c>
      <c r="W1219">
        <f>[1]发票导入!W1219&amp;""</f>
      </c>
      <c r="Y1219">
        <f>[1]发票导入!Y1219&amp;""</f>
      </c>
      <c r="AA1219">
        <f>[1]发票导入!AA1219&amp;""</f>
      </c>
      <c r="AB1219">
        <f>[1]发票导入!AB1219</f>
        <v>0</v>
      </c>
      <c r="AC1219">
        <f>[1]发票导入!AC1219</f>
        <v>0</v>
      </c>
      <c r="AE1219" s="22">
        <f t="shared" si="0"/>
      </c>
      <c r="AI1219">
        <f>[1]发票导入!AI1219&amp;""</f>
      </c>
      <c r="AJ1219">
        <f>[1]发票导入!AJ1219&amp;""</f>
      </c>
      <c r="AK1219">
        <f>[1]发票导入!AK1219</f>
        <v>0</v>
      </c>
      <c r="AL1219">
        <f>[1]发票导入!AL1219</f>
        <v>0</v>
      </c>
      <c r="AM1219">
        <f>[1]发票导入!AM1219</f>
        <v>0</v>
      </c>
      <c r="AN1219" s="22">
        <f t="shared" si="1"/>
        <v>0</v>
      </c>
      <c r="AO1219" s="22">
        <f t="shared" si="2"/>
        <v>0</v>
      </c>
    </row>
    <row r="1220">
      <c r="C1220">
        <f>[1]发票导入!C1220&amp;""</f>
      </c>
      <c r="D1220">
        <f>[1]发票导入!D1220&amp;""</f>
      </c>
      <c r="O1220">
        <f>[1]发票导入!O1220&amp;""</f>
      </c>
      <c r="T1220">
        <f>[1]发票导入!T1220</f>
      </c>
      <c r="U1220">
        <f>[1]发票导入!U1220&amp;""</f>
      </c>
      <c r="V1220">
        <f>[1]发票导入!V1220&amp;""</f>
      </c>
      <c r="W1220">
        <f>[1]发票导入!W1220&amp;""</f>
      </c>
      <c r="Y1220">
        <f>[1]发票导入!Y1220&amp;""</f>
      </c>
      <c r="AA1220">
        <f>[1]发票导入!AA1220&amp;""</f>
      </c>
      <c r="AB1220">
        <f>[1]发票导入!AB1220</f>
        <v>0</v>
      </c>
      <c r="AC1220">
        <f>[1]发票导入!AC1220</f>
        <v>0</v>
      </c>
      <c r="AE1220" s="22">
        <f t="shared" si="0"/>
      </c>
      <c r="AI1220">
        <f>[1]发票导入!AI1220&amp;""</f>
      </c>
      <c r="AJ1220">
        <f>[1]发票导入!AJ1220&amp;""</f>
      </c>
      <c r="AK1220">
        <f>[1]发票导入!AK1220</f>
        <v>0</v>
      </c>
      <c r="AL1220">
        <f>[1]发票导入!AL1220</f>
        <v>0</v>
      </c>
      <c r="AM1220">
        <f>[1]发票导入!AM1220</f>
        <v>0</v>
      </c>
      <c r="AN1220" s="22">
        <f t="shared" si="1"/>
        <v>0</v>
      </c>
      <c r="AO1220" s="22">
        <f t="shared" si="2"/>
        <v>0</v>
      </c>
    </row>
    <row r="1221">
      <c r="C1221">
        <f>[1]发票导入!C1221&amp;""</f>
      </c>
      <c r="D1221">
        <f>[1]发票导入!D1221&amp;""</f>
      </c>
      <c r="O1221">
        <f>[1]发票导入!O1221&amp;""</f>
      </c>
      <c r="T1221">
        <f>[1]发票导入!T1221</f>
      </c>
      <c r="U1221">
        <f>[1]发票导入!U1221&amp;""</f>
      </c>
      <c r="V1221">
        <f>[1]发票导入!V1221&amp;""</f>
      </c>
      <c r="W1221">
        <f>[1]发票导入!W1221&amp;""</f>
      </c>
      <c r="Y1221">
        <f>[1]发票导入!Y1221&amp;""</f>
      </c>
      <c r="AA1221">
        <f>[1]发票导入!AA1221&amp;""</f>
      </c>
      <c r="AB1221">
        <f>[1]发票导入!AB1221</f>
        <v>0</v>
      </c>
      <c r="AC1221">
        <f>[1]发票导入!AC1221</f>
        <v>0</v>
      </c>
      <c r="AE1221" s="22">
        <f t="shared" si="0"/>
      </c>
      <c r="AI1221">
        <f>[1]发票导入!AI1221&amp;""</f>
      </c>
      <c r="AJ1221">
        <f>[1]发票导入!AJ1221&amp;""</f>
      </c>
      <c r="AK1221">
        <f>[1]发票导入!AK1221</f>
        <v>0</v>
      </c>
      <c r="AL1221">
        <f>[1]发票导入!AL1221</f>
        <v>0</v>
      </c>
      <c r="AM1221">
        <f>[1]发票导入!AM1221</f>
        <v>0</v>
      </c>
      <c r="AN1221" s="22">
        <f t="shared" si="1"/>
        <v>0</v>
      </c>
      <c r="AO1221" s="22">
        <f t="shared" si="2"/>
        <v>0</v>
      </c>
    </row>
    <row r="1222">
      <c r="C1222">
        <f>[1]发票导入!C1222&amp;""</f>
      </c>
      <c r="D1222">
        <f>[1]发票导入!D1222&amp;""</f>
      </c>
      <c r="O1222">
        <f>[1]发票导入!O1222&amp;""</f>
      </c>
      <c r="T1222">
        <f>[1]发票导入!T1222</f>
      </c>
      <c r="U1222">
        <f>[1]发票导入!U1222&amp;""</f>
      </c>
      <c r="V1222">
        <f>[1]发票导入!V1222&amp;""</f>
      </c>
      <c r="W1222">
        <f>[1]发票导入!W1222&amp;""</f>
      </c>
      <c r="Y1222">
        <f>[1]发票导入!Y1222&amp;""</f>
      </c>
      <c r="AA1222">
        <f>[1]发票导入!AA1222&amp;""</f>
      </c>
      <c r="AB1222">
        <f>[1]发票导入!AB1222</f>
        <v>0</v>
      </c>
      <c r="AC1222">
        <f>[1]发票导入!AC1222</f>
        <v>0</v>
      </c>
      <c r="AE1222" s="22">
        <f t="shared" si="0"/>
      </c>
      <c r="AI1222">
        <f>[1]发票导入!AI1222&amp;""</f>
      </c>
      <c r="AJ1222">
        <f>[1]发票导入!AJ1222&amp;""</f>
      </c>
      <c r="AK1222">
        <f>[1]发票导入!AK1222</f>
        <v>0</v>
      </c>
      <c r="AL1222">
        <f>[1]发票导入!AL1222</f>
        <v>0</v>
      </c>
      <c r="AM1222">
        <f>[1]发票导入!AM1222</f>
        <v>0</v>
      </c>
      <c r="AN1222" s="22">
        <f t="shared" si="1"/>
        <v>0</v>
      </c>
      <c r="AO1222" s="22">
        <f t="shared" si="2"/>
        <v>0</v>
      </c>
    </row>
    <row r="1223">
      <c r="C1223">
        <f>[1]发票导入!C1223&amp;""</f>
      </c>
      <c r="D1223">
        <f>[1]发票导入!D1223&amp;""</f>
      </c>
      <c r="O1223">
        <f>[1]发票导入!O1223&amp;""</f>
      </c>
      <c r="T1223">
        <f>[1]发票导入!T1223</f>
      </c>
      <c r="U1223">
        <f>[1]发票导入!U1223&amp;""</f>
      </c>
      <c r="V1223">
        <f>[1]发票导入!V1223&amp;""</f>
      </c>
      <c r="W1223">
        <f>[1]发票导入!W1223&amp;""</f>
      </c>
      <c r="Y1223">
        <f>[1]发票导入!Y1223&amp;""</f>
      </c>
      <c r="AA1223">
        <f>[1]发票导入!AA1223&amp;""</f>
      </c>
      <c r="AB1223">
        <f>[1]发票导入!AB1223</f>
        <v>0</v>
      </c>
      <c r="AC1223">
        <f>[1]发票导入!AC1223</f>
        <v>0</v>
      </c>
      <c r="AE1223" s="22">
        <f t="shared" si="0"/>
      </c>
      <c r="AI1223">
        <f>[1]发票导入!AI1223&amp;""</f>
      </c>
      <c r="AJ1223">
        <f>[1]发票导入!AJ1223&amp;""</f>
      </c>
      <c r="AK1223">
        <f>[1]发票导入!AK1223</f>
        <v>0</v>
      </c>
      <c r="AL1223">
        <f>[1]发票导入!AL1223</f>
        <v>0</v>
      </c>
      <c r="AM1223">
        <f>[1]发票导入!AM1223</f>
        <v>0</v>
      </c>
      <c r="AN1223" s="22">
        <f t="shared" si="1"/>
        <v>0</v>
      </c>
      <c r="AO1223" s="22">
        <f t="shared" si="2"/>
        <v>0</v>
      </c>
    </row>
    <row r="1224">
      <c r="C1224">
        <f>[1]发票导入!C1224&amp;""</f>
      </c>
      <c r="D1224">
        <f>[1]发票导入!D1224&amp;""</f>
      </c>
      <c r="O1224">
        <f>[1]发票导入!O1224&amp;""</f>
      </c>
      <c r="T1224">
        <f>[1]发票导入!T1224</f>
      </c>
      <c r="U1224">
        <f>[1]发票导入!U1224&amp;""</f>
      </c>
      <c r="V1224">
        <f>[1]发票导入!V1224&amp;""</f>
      </c>
      <c r="W1224">
        <f>[1]发票导入!W1224&amp;""</f>
      </c>
      <c r="Y1224">
        <f>[1]发票导入!Y1224&amp;""</f>
      </c>
      <c r="AA1224">
        <f>[1]发票导入!AA1224&amp;""</f>
      </c>
      <c r="AB1224">
        <f>[1]发票导入!AB1224</f>
        <v>0</v>
      </c>
      <c r="AC1224">
        <f>[1]发票导入!AC1224</f>
        <v>0</v>
      </c>
      <c r="AE1224" s="22">
        <f t="shared" si="0"/>
      </c>
      <c r="AI1224">
        <f>[1]发票导入!AI1224&amp;""</f>
      </c>
      <c r="AJ1224">
        <f>[1]发票导入!AJ1224&amp;""</f>
      </c>
      <c r="AK1224">
        <f>[1]发票导入!AK1224</f>
        <v>0</v>
      </c>
      <c r="AL1224">
        <f>[1]发票导入!AL1224</f>
        <v>0</v>
      </c>
      <c r="AM1224">
        <f>[1]发票导入!AM1224</f>
        <v>0</v>
      </c>
      <c r="AN1224" s="22">
        <f t="shared" si="1"/>
        <v>0</v>
      </c>
      <c r="AO1224" s="22">
        <f t="shared" si="2"/>
        <v>0</v>
      </c>
    </row>
    <row r="1225">
      <c r="C1225">
        <f>[1]发票导入!C1225&amp;""</f>
      </c>
      <c r="D1225">
        <f>[1]发票导入!D1225&amp;""</f>
      </c>
      <c r="O1225">
        <f>[1]发票导入!O1225&amp;""</f>
      </c>
      <c r="T1225">
        <f>[1]发票导入!T1225</f>
      </c>
      <c r="U1225">
        <f>[1]发票导入!U1225&amp;""</f>
      </c>
      <c r="V1225">
        <f>[1]发票导入!V1225&amp;""</f>
      </c>
      <c r="W1225">
        <f>[1]发票导入!W1225&amp;""</f>
      </c>
      <c r="Y1225">
        <f>[1]发票导入!Y1225&amp;""</f>
      </c>
      <c r="AA1225">
        <f>[1]发票导入!AA1225&amp;""</f>
      </c>
      <c r="AB1225">
        <f>[1]发票导入!AB1225</f>
        <v>0</v>
      </c>
      <c r="AC1225">
        <f>[1]发票导入!AC1225</f>
        <v>0</v>
      </c>
      <c r="AE1225" s="22">
        <f t="shared" si="0"/>
      </c>
      <c r="AI1225">
        <f>[1]发票导入!AI1225&amp;""</f>
      </c>
      <c r="AJ1225">
        <f>[1]发票导入!AJ1225&amp;""</f>
      </c>
      <c r="AK1225">
        <f>[1]发票导入!AK1225</f>
        <v>0</v>
      </c>
      <c r="AL1225">
        <f>[1]发票导入!AL1225</f>
        <v>0</v>
      </c>
      <c r="AM1225">
        <f>[1]发票导入!AM1225</f>
        <v>0</v>
      </c>
      <c r="AN1225" s="22">
        <f t="shared" si="1"/>
        <v>0</v>
      </c>
      <c r="AO1225" s="22">
        <f t="shared" si="2"/>
        <v>0</v>
      </c>
    </row>
    <row r="1226">
      <c r="C1226">
        <f>[1]发票导入!C1226&amp;""</f>
      </c>
      <c r="D1226">
        <f>[1]发票导入!D1226&amp;""</f>
      </c>
      <c r="O1226">
        <f>[1]发票导入!O1226&amp;""</f>
      </c>
      <c r="T1226">
        <f>[1]发票导入!T1226</f>
      </c>
      <c r="U1226">
        <f>[1]发票导入!U1226&amp;""</f>
      </c>
      <c r="V1226">
        <f>[1]发票导入!V1226&amp;""</f>
      </c>
      <c r="W1226">
        <f>[1]发票导入!W1226&amp;""</f>
      </c>
      <c r="Y1226">
        <f>[1]发票导入!Y1226&amp;""</f>
      </c>
      <c r="AA1226">
        <f>[1]发票导入!AA1226&amp;""</f>
      </c>
      <c r="AB1226">
        <f>[1]发票导入!AB1226</f>
        <v>0</v>
      </c>
      <c r="AC1226">
        <f>[1]发票导入!AC1226</f>
        <v>0</v>
      </c>
      <c r="AE1226" s="22">
        <f t="shared" si="0"/>
      </c>
      <c r="AI1226">
        <f>[1]发票导入!AI1226&amp;""</f>
      </c>
      <c r="AJ1226">
        <f>[1]发票导入!AJ1226&amp;""</f>
      </c>
      <c r="AK1226">
        <f>[1]发票导入!AK1226</f>
        <v>0</v>
      </c>
      <c r="AL1226">
        <f>[1]发票导入!AL1226</f>
        <v>0</v>
      </c>
      <c r="AM1226">
        <f>[1]发票导入!AM1226</f>
        <v>0</v>
      </c>
      <c r="AN1226" s="22">
        <f t="shared" si="1"/>
        <v>0</v>
      </c>
      <c r="AO1226" s="22">
        <f t="shared" si="2"/>
        <v>0</v>
      </c>
    </row>
    <row r="1227">
      <c r="C1227">
        <f>[1]发票导入!C1227&amp;""</f>
      </c>
      <c r="D1227">
        <f>[1]发票导入!D1227&amp;""</f>
      </c>
      <c r="O1227">
        <f>[1]发票导入!O1227&amp;""</f>
      </c>
      <c r="T1227">
        <f>[1]发票导入!T1227</f>
      </c>
      <c r="U1227">
        <f>[1]发票导入!U1227&amp;""</f>
      </c>
      <c r="V1227">
        <f>[1]发票导入!V1227&amp;""</f>
      </c>
      <c r="W1227">
        <f>[1]发票导入!W1227&amp;""</f>
      </c>
      <c r="Y1227">
        <f>[1]发票导入!Y1227&amp;""</f>
      </c>
      <c r="AA1227">
        <f>[1]发票导入!AA1227&amp;""</f>
      </c>
      <c r="AB1227">
        <f>[1]发票导入!AB1227</f>
        <v>0</v>
      </c>
      <c r="AC1227">
        <f>[1]发票导入!AC1227</f>
        <v>0</v>
      </c>
      <c r="AE1227" s="22">
        <f t="shared" si="0"/>
      </c>
      <c r="AI1227">
        <f>[1]发票导入!AI1227&amp;""</f>
      </c>
      <c r="AJ1227">
        <f>[1]发票导入!AJ1227&amp;""</f>
      </c>
      <c r="AK1227">
        <f>[1]发票导入!AK1227</f>
        <v>0</v>
      </c>
      <c r="AL1227">
        <f>[1]发票导入!AL1227</f>
        <v>0</v>
      </c>
      <c r="AM1227">
        <f>[1]发票导入!AM1227</f>
        <v>0</v>
      </c>
      <c r="AN1227" s="22">
        <f t="shared" si="1"/>
        <v>0</v>
      </c>
      <c r="AO1227" s="22">
        <f t="shared" si="2"/>
        <v>0</v>
      </c>
    </row>
    <row r="1228">
      <c r="C1228">
        <f>[1]发票导入!C1228&amp;""</f>
      </c>
      <c r="D1228">
        <f>[1]发票导入!D1228&amp;""</f>
      </c>
      <c r="O1228">
        <f>[1]发票导入!O1228&amp;""</f>
      </c>
      <c r="T1228">
        <f>[1]发票导入!T1228</f>
      </c>
      <c r="U1228">
        <f>[1]发票导入!U1228&amp;""</f>
      </c>
      <c r="V1228">
        <f>[1]发票导入!V1228&amp;""</f>
      </c>
      <c r="W1228">
        <f>[1]发票导入!W1228&amp;""</f>
      </c>
      <c r="Y1228">
        <f>[1]发票导入!Y1228&amp;""</f>
      </c>
      <c r="AA1228">
        <f>[1]发票导入!AA1228&amp;""</f>
      </c>
      <c r="AB1228">
        <f>[1]发票导入!AB1228</f>
        <v>0</v>
      </c>
      <c r="AC1228">
        <f>[1]发票导入!AC1228</f>
        <v>0</v>
      </c>
      <c r="AE1228" s="22">
        <f t="shared" si="0"/>
      </c>
      <c r="AI1228">
        <f>[1]发票导入!AI1228&amp;""</f>
      </c>
      <c r="AJ1228">
        <f>[1]发票导入!AJ1228&amp;""</f>
      </c>
      <c r="AK1228">
        <f>[1]发票导入!AK1228</f>
        <v>0</v>
      </c>
      <c r="AL1228">
        <f>[1]发票导入!AL1228</f>
        <v>0</v>
      </c>
      <c r="AM1228">
        <f>[1]发票导入!AM1228</f>
        <v>0</v>
      </c>
      <c r="AN1228" s="22">
        <f t="shared" si="1"/>
        <v>0</v>
      </c>
      <c r="AO1228" s="22">
        <f t="shared" si="2"/>
        <v>0</v>
      </c>
    </row>
    <row r="1229">
      <c r="C1229">
        <f>[1]发票导入!C1229&amp;""</f>
      </c>
      <c r="D1229">
        <f>[1]发票导入!D1229&amp;""</f>
      </c>
      <c r="O1229">
        <f>[1]发票导入!O1229&amp;""</f>
      </c>
      <c r="T1229">
        <f>[1]发票导入!T1229</f>
      </c>
      <c r="U1229">
        <f>[1]发票导入!U1229&amp;""</f>
      </c>
      <c r="V1229">
        <f>[1]发票导入!V1229&amp;""</f>
      </c>
      <c r="W1229">
        <f>[1]发票导入!W1229&amp;""</f>
      </c>
      <c r="Y1229">
        <f>[1]发票导入!Y1229&amp;""</f>
      </c>
      <c r="AA1229">
        <f>[1]发票导入!AA1229&amp;""</f>
      </c>
      <c r="AB1229">
        <f>[1]发票导入!AB1229</f>
        <v>0</v>
      </c>
      <c r="AC1229">
        <f>[1]发票导入!AC1229</f>
        <v>0</v>
      </c>
      <c r="AE1229" s="22">
        <f t="shared" si="0"/>
      </c>
      <c r="AI1229">
        <f>[1]发票导入!AI1229&amp;""</f>
      </c>
      <c r="AJ1229">
        <f>[1]发票导入!AJ1229&amp;""</f>
      </c>
      <c r="AK1229">
        <f>[1]发票导入!AK1229</f>
        <v>0</v>
      </c>
      <c r="AL1229">
        <f>[1]发票导入!AL1229</f>
        <v>0</v>
      </c>
      <c r="AM1229">
        <f>[1]发票导入!AM1229</f>
        <v>0</v>
      </c>
      <c r="AN1229" s="22">
        <f t="shared" si="1"/>
        <v>0</v>
      </c>
      <c r="AO1229" s="22">
        <f t="shared" si="2"/>
        <v>0</v>
      </c>
    </row>
    <row r="1230">
      <c r="C1230">
        <f>[1]发票导入!C1230&amp;""</f>
      </c>
      <c r="D1230">
        <f>[1]发票导入!D1230&amp;""</f>
      </c>
      <c r="O1230">
        <f>[1]发票导入!O1230&amp;""</f>
      </c>
      <c r="T1230">
        <f>[1]发票导入!T1230</f>
      </c>
      <c r="U1230">
        <f>[1]发票导入!U1230&amp;""</f>
      </c>
      <c r="V1230">
        <f>[1]发票导入!V1230&amp;""</f>
      </c>
      <c r="W1230">
        <f>[1]发票导入!W1230&amp;""</f>
      </c>
      <c r="Y1230">
        <f>[1]发票导入!Y1230&amp;""</f>
      </c>
      <c r="AA1230">
        <f>[1]发票导入!AA1230&amp;""</f>
      </c>
      <c r="AB1230">
        <f>[1]发票导入!AB1230</f>
        <v>0</v>
      </c>
      <c r="AC1230">
        <f>[1]发票导入!AC1230</f>
        <v>0</v>
      </c>
      <c r="AE1230" s="22">
        <f t="shared" si="0"/>
      </c>
      <c r="AI1230">
        <f>[1]发票导入!AI1230&amp;""</f>
      </c>
      <c r="AJ1230">
        <f>[1]发票导入!AJ1230&amp;""</f>
      </c>
      <c r="AK1230">
        <f>[1]发票导入!AK1230</f>
        <v>0</v>
      </c>
      <c r="AL1230">
        <f>[1]发票导入!AL1230</f>
        <v>0</v>
      </c>
      <c r="AM1230">
        <f>[1]发票导入!AM1230</f>
        <v>0</v>
      </c>
      <c r="AN1230" s="22">
        <f t="shared" si="1"/>
        <v>0</v>
      </c>
      <c r="AO1230" s="22">
        <f t="shared" si="2"/>
        <v>0</v>
      </c>
    </row>
    <row r="1231">
      <c r="C1231">
        <f>[1]发票导入!C1231&amp;""</f>
      </c>
      <c r="D1231">
        <f>[1]发票导入!D1231&amp;""</f>
      </c>
      <c r="O1231">
        <f>[1]发票导入!O1231&amp;""</f>
      </c>
      <c r="T1231">
        <f>[1]发票导入!T1231</f>
      </c>
      <c r="U1231">
        <f>[1]发票导入!U1231&amp;""</f>
      </c>
      <c r="V1231">
        <f>[1]发票导入!V1231&amp;""</f>
      </c>
      <c r="W1231">
        <f>[1]发票导入!W1231&amp;""</f>
      </c>
      <c r="Y1231">
        <f>[1]发票导入!Y1231&amp;""</f>
      </c>
      <c r="AA1231">
        <f>[1]发票导入!AA1231&amp;""</f>
      </c>
      <c r="AB1231">
        <f>[1]发票导入!AB1231</f>
        <v>0</v>
      </c>
      <c r="AC1231">
        <f>[1]发票导入!AC1231</f>
        <v>0</v>
      </c>
      <c r="AE1231" s="22">
        <f t="shared" si="0"/>
      </c>
      <c r="AI1231">
        <f>[1]发票导入!AI1231&amp;""</f>
      </c>
      <c r="AJ1231">
        <f>[1]发票导入!AJ1231&amp;""</f>
      </c>
      <c r="AK1231">
        <f>[1]发票导入!AK1231</f>
        <v>0</v>
      </c>
      <c r="AL1231">
        <f>[1]发票导入!AL1231</f>
        <v>0</v>
      </c>
      <c r="AM1231">
        <f>[1]发票导入!AM1231</f>
        <v>0</v>
      </c>
      <c r="AN1231" s="22">
        <f t="shared" si="1"/>
        <v>0</v>
      </c>
      <c r="AO1231" s="22">
        <f t="shared" si="2"/>
        <v>0</v>
      </c>
    </row>
    <row r="1232">
      <c r="C1232">
        <f>[1]发票导入!C1232&amp;""</f>
      </c>
      <c r="D1232">
        <f>[1]发票导入!D1232&amp;""</f>
      </c>
      <c r="O1232">
        <f>[1]发票导入!O1232&amp;""</f>
      </c>
      <c r="T1232">
        <f>[1]发票导入!T1232</f>
      </c>
      <c r="U1232">
        <f>[1]发票导入!U1232&amp;""</f>
      </c>
      <c r="V1232">
        <f>[1]发票导入!V1232&amp;""</f>
      </c>
      <c r="W1232">
        <f>[1]发票导入!W1232&amp;""</f>
      </c>
      <c r="Y1232">
        <f>[1]发票导入!Y1232&amp;""</f>
      </c>
      <c r="AA1232">
        <f>[1]发票导入!AA1232&amp;""</f>
      </c>
      <c r="AB1232">
        <f>[1]发票导入!AB1232</f>
        <v>0</v>
      </c>
      <c r="AC1232">
        <f>[1]发票导入!AC1232</f>
        <v>0</v>
      </c>
      <c r="AE1232" s="22">
        <f t="shared" si="0"/>
      </c>
      <c r="AI1232">
        <f>[1]发票导入!AI1232&amp;""</f>
      </c>
      <c r="AJ1232">
        <f>[1]发票导入!AJ1232&amp;""</f>
      </c>
      <c r="AK1232">
        <f>[1]发票导入!AK1232</f>
        <v>0</v>
      </c>
      <c r="AL1232">
        <f>[1]发票导入!AL1232</f>
        <v>0</v>
      </c>
      <c r="AM1232">
        <f>[1]发票导入!AM1232</f>
        <v>0</v>
      </c>
      <c r="AN1232" s="22">
        <f t="shared" si="1"/>
        <v>0</v>
      </c>
      <c r="AO1232" s="22">
        <f t="shared" si="2"/>
        <v>0</v>
      </c>
    </row>
    <row r="1233">
      <c r="C1233">
        <f>[1]发票导入!C1233&amp;""</f>
      </c>
      <c r="D1233">
        <f>[1]发票导入!D1233&amp;""</f>
      </c>
      <c r="O1233">
        <f>[1]发票导入!O1233&amp;""</f>
      </c>
      <c r="T1233">
        <f>[1]发票导入!T1233</f>
      </c>
      <c r="U1233">
        <f>[1]发票导入!U1233&amp;""</f>
      </c>
      <c r="V1233">
        <f>[1]发票导入!V1233&amp;""</f>
      </c>
      <c r="W1233">
        <f>[1]发票导入!W1233&amp;""</f>
      </c>
      <c r="Y1233">
        <f>[1]发票导入!Y1233&amp;""</f>
      </c>
      <c r="AA1233">
        <f>[1]发票导入!AA1233&amp;""</f>
      </c>
      <c r="AB1233">
        <f>[1]发票导入!AB1233</f>
        <v>0</v>
      </c>
      <c r="AC1233">
        <f>[1]发票导入!AC1233</f>
        <v>0</v>
      </c>
      <c r="AE1233" s="22">
        <f t="shared" si="0"/>
      </c>
      <c r="AI1233">
        <f>[1]发票导入!AI1233&amp;""</f>
      </c>
      <c r="AJ1233">
        <f>[1]发票导入!AJ1233&amp;""</f>
      </c>
      <c r="AK1233">
        <f>[1]发票导入!AK1233</f>
        <v>0</v>
      </c>
      <c r="AL1233">
        <f>[1]发票导入!AL1233</f>
        <v>0</v>
      </c>
      <c r="AM1233">
        <f>[1]发票导入!AM1233</f>
        <v>0</v>
      </c>
      <c r="AN1233" s="22">
        <f t="shared" si="1"/>
        <v>0</v>
      </c>
      <c r="AO1233" s="22">
        <f t="shared" si="2"/>
        <v>0</v>
      </c>
    </row>
    <row r="1234">
      <c r="C1234">
        <f>[1]发票导入!C1234&amp;""</f>
      </c>
      <c r="D1234">
        <f>[1]发票导入!D1234&amp;""</f>
      </c>
      <c r="O1234">
        <f>[1]发票导入!O1234&amp;""</f>
      </c>
      <c r="T1234">
        <f>[1]发票导入!T1234</f>
      </c>
      <c r="U1234">
        <f>[1]发票导入!U1234&amp;""</f>
      </c>
      <c r="V1234">
        <f>[1]发票导入!V1234&amp;""</f>
      </c>
      <c r="W1234">
        <f>[1]发票导入!W1234&amp;""</f>
      </c>
      <c r="Y1234">
        <f>[1]发票导入!Y1234&amp;""</f>
      </c>
      <c r="AA1234">
        <f>[1]发票导入!AA1234&amp;""</f>
      </c>
      <c r="AB1234">
        <f>[1]发票导入!AB1234</f>
        <v>0</v>
      </c>
      <c r="AC1234">
        <f>[1]发票导入!AC1234</f>
        <v>0</v>
      </c>
      <c r="AE1234" s="22">
        <f t="shared" si="0"/>
      </c>
      <c r="AI1234">
        <f>[1]发票导入!AI1234&amp;""</f>
      </c>
      <c r="AJ1234">
        <f>[1]发票导入!AJ1234&amp;""</f>
      </c>
      <c r="AK1234">
        <f>[1]发票导入!AK1234</f>
        <v>0</v>
      </c>
      <c r="AL1234">
        <f>[1]发票导入!AL1234</f>
        <v>0</v>
      </c>
      <c r="AM1234">
        <f>[1]发票导入!AM1234</f>
        <v>0</v>
      </c>
      <c r="AN1234" s="22">
        <f t="shared" si="1"/>
        <v>0</v>
      </c>
      <c r="AO1234" s="22">
        <f t="shared" si="2"/>
        <v>0</v>
      </c>
    </row>
    <row r="1235">
      <c r="C1235">
        <f>[1]发票导入!C1235&amp;""</f>
      </c>
      <c r="D1235">
        <f>[1]发票导入!D1235&amp;""</f>
      </c>
      <c r="O1235">
        <f>[1]发票导入!O1235&amp;""</f>
      </c>
      <c r="T1235">
        <f>[1]发票导入!T1235</f>
      </c>
      <c r="U1235">
        <f>[1]发票导入!U1235&amp;""</f>
      </c>
      <c r="V1235">
        <f>[1]发票导入!V1235&amp;""</f>
      </c>
      <c r="W1235">
        <f>[1]发票导入!W1235&amp;""</f>
      </c>
      <c r="Y1235">
        <f>[1]发票导入!Y1235&amp;""</f>
      </c>
      <c r="AA1235">
        <f>[1]发票导入!AA1235&amp;""</f>
      </c>
      <c r="AB1235">
        <f>[1]发票导入!AB1235</f>
        <v>0</v>
      </c>
      <c r="AC1235">
        <f>[1]发票导入!AC1235</f>
        <v>0</v>
      </c>
      <c r="AE1235" s="22">
        <f t="shared" si="0"/>
      </c>
      <c r="AI1235">
        <f>[1]发票导入!AI1235&amp;""</f>
      </c>
      <c r="AJ1235">
        <f>[1]发票导入!AJ1235&amp;""</f>
      </c>
      <c r="AK1235">
        <f>[1]发票导入!AK1235</f>
        <v>0</v>
      </c>
      <c r="AL1235">
        <f>[1]发票导入!AL1235</f>
        <v>0</v>
      </c>
      <c r="AM1235">
        <f>[1]发票导入!AM1235</f>
        <v>0</v>
      </c>
      <c r="AN1235" s="22">
        <f t="shared" si="1"/>
        <v>0</v>
      </c>
      <c r="AO1235" s="22">
        <f t="shared" si="2"/>
        <v>0</v>
      </c>
    </row>
    <row r="1236">
      <c r="C1236">
        <f>[1]发票导入!C1236&amp;""</f>
      </c>
      <c r="D1236">
        <f>[1]发票导入!D1236&amp;""</f>
      </c>
      <c r="O1236">
        <f>[1]发票导入!O1236&amp;""</f>
      </c>
      <c r="T1236">
        <f>[1]发票导入!T1236</f>
      </c>
      <c r="U1236">
        <f>[1]发票导入!U1236&amp;""</f>
      </c>
      <c r="V1236">
        <f>[1]发票导入!V1236&amp;""</f>
      </c>
      <c r="W1236">
        <f>[1]发票导入!W1236&amp;""</f>
      </c>
      <c r="Y1236">
        <f>[1]发票导入!Y1236&amp;""</f>
      </c>
      <c r="AA1236">
        <f>[1]发票导入!AA1236&amp;""</f>
      </c>
      <c r="AB1236">
        <f>[1]发票导入!AB1236</f>
        <v>0</v>
      </c>
      <c r="AC1236">
        <f>[1]发票导入!AC1236</f>
        <v>0</v>
      </c>
      <c r="AE1236" s="22">
        <f t="shared" si="0"/>
      </c>
      <c r="AI1236">
        <f>[1]发票导入!AI1236&amp;""</f>
      </c>
      <c r="AJ1236">
        <f>[1]发票导入!AJ1236&amp;""</f>
      </c>
      <c r="AK1236">
        <f>[1]发票导入!AK1236</f>
        <v>0</v>
      </c>
      <c r="AL1236">
        <f>[1]发票导入!AL1236</f>
        <v>0</v>
      </c>
      <c r="AM1236">
        <f>[1]发票导入!AM1236</f>
        <v>0</v>
      </c>
      <c r="AN1236" s="22">
        <f t="shared" si="1"/>
        <v>0</v>
      </c>
      <c r="AO1236" s="22">
        <f t="shared" si="2"/>
        <v>0</v>
      </c>
    </row>
    <row r="1237">
      <c r="C1237">
        <f>[1]发票导入!C1237&amp;""</f>
      </c>
      <c r="D1237">
        <f>[1]发票导入!D1237&amp;""</f>
      </c>
      <c r="O1237">
        <f>[1]发票导入!O1237&amp;""</f>
      </c>
      <c r="T1237">
        <f>[1]发票导入!T1237</f>
      </c>
      <c r="U1237">
        <f>[1]发票导入!U1237&amp;""</f>
      </c>
      <c r="V1237">
        <f>[1]发票导入!V1237&amp;""</f>
      </c>
      <c r="W1237">
        <f>[1]发票导入!W1237&amp;""</f>
      </c>
      <c r="Y1237">
        <f>[1]发票导入!Y1237&amp;""</f>
      </c>
      <c r="AA1237">
        <f>[1]发票导入!AA1237&amp;""</f>
      </c>
      <c r="AB1237">
        <f>[1]发票导入!AB1237</f>
        <v>0</v>
      </c>
      <c r="AC1237">
        <f>[1]发票导入!AC1237</f>
        <v>0</v>
      </c>
      <c r="AE1237" s="22">
        <f t="shared" si="0"/>
      </c>
      <c r="AI1237">
        <f>[1]发票导入!AI1237&amp;""</f>
      </c>
      <c r="AJ1237">
        <f>[1]发票导入!AJ1237&amp;""</f>
      </c>
      <c r="AK1237">
        <f>[1]发票导入!AK1237</f>
        <v>0</v>
      </c>
      <c r="AL1237">
        <f>[1]发票导入!AL1237</f>
        <v>0</v>
      </c>
      <c r="AM1237">
        <f>[1]发票导入!AM1237</f>
        <v>0</v>
      </c>
      <c r="AN1237" s="22">
        <f t="shared" si="1"/>
        <v>0</v>
      </c>
      <c r="AO1237" s="22">
        <f t="shared" si="2"/>
        <v>0</v>
      </c>
    </row>
    <row r="1238">
      <c r="C1238">
        <f>[1]发票导入!C1238&amp;""</f>
      </c>
      <c r="D1238">
        <f>[1]发票导入!D1238&amp;""</f>
      </c>
      <c r="O1238">
        <f>[1]发票导入!O1238&amp;""</f>
      </c>
      <c r="T1238">
        <f>[1]发票导入!T1238</f>
      </c>
      <c r="U1238">
        <f>[1]发票导入!U1238&amp;""</f>
      </c>
      <c r="V1238">
        <f>[1]发票导入!V1238&amp;""</f>
      </c>
      <c r="W1238">
        <f>[1]发票导入!W1238&amp;""</f>
      </c>
      <c r="Y1238">
        <f>[1]发票导入!Y1238&amp;""</f>
      </c>
      <c r="AA1238">
        <f>[1]发票导入!AA1238&amp;""</f>
      </c>
      <c r="AB1238">
        <f>[1]发票导入!AB1238</f>
        <v>0</v>
      </c>
      <c r="AC1238">
        <f>[1]发票导入!AC1238</f>
        <v>0</v>
      </c>
      <c r="AE1238" s="22">
        <f t="shared" si="0"/>
      </c>
      <c r="AI1238">
        <f>[1]发票导入!AI1238&amp;""</f>
      </c>
      <c r="AJ1238">
        <f>[1]发票导入!AJ1238&amp;""</f>
      </c>
      <c r="AK1238">
        <f>[1]发票导入!AK1238</f>
        <v>0</v>
      </c>
      <c r="AL1238">
        <f>[1]发票导入!AL1238</f>
        <v>0</v>
      </c>
      <c r="AM1238">
        <f>[1]发票导入!AM1238</f>
        <v>0</v>
      </c>
      <c r="AN1238" s="22">
        <f t="shared" si="1"/>
        <v>0</v>
      </c>
      <c r="AO1238" s="22">
        <f t="shared" si="2"/>
        <v>0</v>
      </c>
    </row>
    <row r="1239">
      <c r="C1239">
        <f>[1]发票导入!C1239&amp;""</f>
      </c>
      <c r="D1239">
        <f>[1]发票导入!D1239&amp;""</f>
      </c>
      <c r="O1239">
        <f>[1]发票导入!O1239&amp;""</f>
      </c>
      <c r="T1239">
        <f>[1]发票导入!T1239</f>
      </c>
      <c r="U1239">
        <f>[1]发票导入!U1239&amp;""</f>
      </c>
      <c r="V1239">
        <f>[1]发票导入!V1239&amp;""</f>
      </c>
      <c r="W1239">
        <f>[1]发票导入!W1239&amp;""</f>
      </c>
      <c r="Y1239">
        <f>[1]发票导入!Y1239&amp;""</f>
      </c>
      <c r="AA1239">
        <f>[1]发票导入!AA1239&amp;""</f>
      </c>
      <c r="AB1239">
        <f>[1]发票导入!AB1239</f>
        <v>0</v>
      </c>
      <c r="AC1239">
        <f>[1]发票导入!AC1239</f>
        <v>0</v>
      </c>
      <c r="AE1239" s="22">
        <f t="shared" si="0"/>
      </c>
      <c r="AI1239">
        <f>[1]发票导入!AI1239&amp;""</f>
      </c>
      <c r="AJ1239">
        <f>[1]发票导入!AJ1239&amp;""</f>
      </c>
      <c r="AK1239">
        <f>[1]发票导入!AK1239</f>
        <v>0</v>
      </c>
      <c r="AL1239">
        <f>[1]发票导入!AL1239</f>
        <v>0</v>
      </c>
      <c r="AM1239">
        <f>[1]发票导入!AM1239</f>
        <v>0</v>
      </c>
      <c r="AN1239" s="22">
        <f t="shared" si="1"/>
        <v>0</v>
      </c>
      <c r="AO1239" s="22">
        <f t="shared" si="2"/>
        <v>0</v>
      </c>
    </row>
    <row r="1240">
      <c r="C1240">
        <f>[1]发票导入!C1240&amp;""</f>
      </c>
      <c r="D1240">
        <f>[1]发票导入!D1240&amp;""</f>
      </c>
      <c r="O1240">
        <f>[1]发票导入!O1240&amp;""</f>
      </c>
      <c r="T1240">
        <f>[1]发票导入!T1240</f>
      </c>
      <c r="U1240">
        <f>[1]发票导入!U1240&amp;""</f>
      </c>
      <c r="V1240">
        <f>[1]发票导入!V1240&amp;""</f>
      </c>
      <c r="W1240">
        <f>[1]发票导入!W1240&amp;""</f>
      </c>
      <c r="Y1240">
        <f>[1]发票导入!Y1240&amp;""</f>
      </c>
      <c r="AA1240">
        <f>[1]发票导入!AA1240&amp;""</f>
      </c>
      <c r="AB1240">
        <f>[1]发票导入!AB1240</f>
        <v>0</v>
      </c>
      <c r="AC1240">
        <f>[1]发票导入!AC1240</f>
        <v>0</v>
      </c>
      <c r="AE1240" s="22">
        <f t="shared" si="0"/>
      </c>
      <c r="AI1240">
        <f>[1]发票导入!AI1240&amp;""</f>
      </c>
      <c r="AJ1240">
        <f>[1]发票导入!AJ1240&amp;""</f>
      </c>
      <c r="AK1240">
        <f>[1]发票导入!AK1240</f>
        <v>0</v>
      </c>
      <c r="AL1240">
        <f>[1]发票导入!AL1240</f>
        <v>0</v>
      </c>
      <c r="AM1240">
        <f>[1]发票导入!AM1240</f>
        <v>0</v>
      </c>
      <c r="AN1240" s="22">
        <f t="shared" si="1"/>
        <v>0</v>
      </c>
      <c r="AO1240" s="22">
        <f t="shared" si="2"/>
        <v>0</v>
      </c>
    </row>
    <row r="1241">
      <c r="C1241">
        <f>[1]发票导入!C1241&amp;""</f>
      </c>
      <c r="D1241">
        <f>[1]发票导入!D1241&amp;""</f>
      </c>
      <c r="O1241">
        <f>[1]发票导入!O1241&amp;""</f>
      </c>
      <c r="T1241">
        <f>[1]发票导入!T1241</f>
      </c>
      <c r="U1241">
        <f>[1]发票导入!U1241&amp;""</f>
      </c>
      <c r="V1241">
        <f>[1]发票导入!V1241&amp;""</f>
      </c>
      <c r="W1241">
        <f>[1]发票导入!W1241&amp;""</f>
      </c>
      <c r="Y1241">
        <f>[1]发票导入!Y1241&amp;""</f>
      </c>
      <c r="AA1241">
        <f>[1]发票导入!AA1241&amp;""</f>
      </c>
      <c r="AB1241">
        <f>[1]发票导入!AB1241</f>
        <v>0</v>
      </c>
      <c r="AC1241">
        <f>[1]发票导入!AC1241</f>
        <v>0</v>
      </c>
      <c r="AE1241" s="22">
        <f t="shared" si="0"/>
      </c>
      <c r="AI1241">
        <f>[1]发票导入!AI1241&amp;""</f>
      </c>
      <c r="AJ1241">
        <f>[1]发票导入!AJ1241&amp;""</f>
      </c>
      <c r="AK1241">
        <f>[1]发票导入!AK1241</f>
        <v>0</v>
      </c>
      <c r="AL1241">
        <f>[1]发票导入!AL1241</f>
        <v>0</v>
      </c>
      <c r="AM1241">
        <f>[1]发票导入!AM1241</f>
        <v>0</v>
      </c>
      <c r="AN1241" s="22">
        <f t="shared" si="1"/>
        <v>0</v>
      </c>
      <c r="AO1241" s="22">
        <f t="shared" si="2"/>
        <v>0</v>
      </c>
    </row>
    <row r="1242">
      <c r="C1242">
        <f>[1]发票导入!C1242&amp;""</f>
      </c>
      <c r="D1242">
        <f>[1]发票导入!D1242&amp;""</f>
      </c>
      <c r="O1242">
        <f>[1]发票导入!O1242&amp;""</f>
      </c>
      <c r="T1242">
        <f>[1]发票导入!T1242</f>
      </c>
      <c r="U1242">
        <f>[1]发票导入!U1242&amp;""</f>
      </c>
      <c r="V1242">
        <f>[1]发票导入!V1242&amp;""</f>
      </c>
      <c r="W1242">
        <f>[1]发票导入!W1242&amp;""</f>
      </c>
      <c r="Y1242">
        <f>[1]发票导入!Y1242&amp;""</f>
      </c>
      <c r="AA1242">
        <f>[1]发票导入!AA1242&amp;""</f>
      </c>
      <c r="AB1242">
        <f>[1]发票导入!AB1242</f>
        <v>0</v>
      </c>
      <c r="AC1242">
        <f>[1]发票导入!AC1242</f>
        <v>0</v>
      </c>
      <c r="AE1242" s="22">
        <f t="shared" si="0"/>
      </c>
      <c r="AI1242">
        <f>[1]发票导入!AI1242&amp;""</f>
      </c>
      <c r="AJ1242">
        <f>[1]发票导入!AJ1242&amp;""</f>
      </c>
      <c r="AK1242">
        <f>[1]发票导入!AK1242</f>
        <v>0</v>
      </c>
      <c r="AL1242">
        <f>[1]发票导入!AL1242</f>
        <v>0</v>
      </c>
      <c r="AM1242">
        <f>[1]发票导入!AM1242</f>
        <v>0</v>
      </c>
      <c r="AN1242" s="22">
        <f t="shared" si="1"/>
        <v>0</v>
      </c>
      <c r="AO1242" s="22">
        <f t="shared" si="2"/>
        <v>0</v>
      </c>
    </row>
    <row r="1243">
      <c r="C1243">
        <f>[1]发票导入!C1243&amp;""</f>
      </c>
      <c r="D1243">
        <f>[1]发票导入!D1243&amp;""</f>
      </c>
      <c r="O1243">
        <f>[1]发票导入!O1243&amp;""</f>
      </c>
      <c r="T1243">
        <f>[1]发票导入!T1243</f>
      </c>
      <c r="U1243">
        <f>[1]发票导入!U1243&amp;""</f>
      </c>
      <c r="V1243">
        <f>[1]发票导入!V1243&amp;""</f>
      </c>
      <c r="W1243">
        <f>[1]发票导入!W1243&amp;""</f>
      </c>
      <c r="Y1243">
        <f>[1]发票导入!Y1243&amp;""</f>
      </c>
      <c r="AA1243">
        <f>[1]发票导入!AA1243&amp;""</f>
      </c>
      <c r="AB1243">
        <f>[1]发票导入!AB1243</f>
        <v>0</v>
      </c>
      <c r="AC1243">
        <f>[1]发票导入!AC1243</f>
        <v>0</v>
      </c>
      <c r="AE1243" s="22">
        <f t="shared" si="0"/>
      </c>
      <c r="AI1243">
        <f>[1]发票导入!AI1243&amp;""</f>
      </c>
      <c r="AJ1243">
        <f>[1]发票导入!AJ1243&amp;""</f>
      </c>
      <c r="AK1243">
        <f>[1]发票导入!AK1243</f>
        <v>0</v>
      </c>
      <c r="AL1243">
        <f>[1]发票导入!AL1243</f>
        <v>0</v>
      </c>
      <c r="AM1243">
        <f>[1]发票导入!AM1243</f>
        <v>0</v>
      </c>
      <c r="AN1243" s="22">
        <f t="shared" si="1"/>
        <v>0</v>
      </c>
      <c r="AO1243" s="22">
        <f t="shared" si="2"/>
        <v>0</v>
      </c>
    </row>
    <row r="1244">
      <c r="C1244">
        <f>[1]发票导入!C1244&amp;""</f>
      </c>
      <c r="D1244">
        <f>[1]发票导入!D1244&amp;""</f>
      </c>
      <c r="O1244">
        <f>[1]发票导入!O1244&amp;""</f>
      </c>
      <c r="T1244">
        <f>[1]发票导入!T1244</f>
      </c>
      <c r="U1244">
        <f>[1]发票导入!U1244&amp;""</f>
      </c>
      <c r="V1244">
        <f>[1]发票导入!V1244&amp;""</f>
      </c>
      <c r="W1244">
        <f>[1]发票导入!W1244&amp;""</f>
      </c>
      <c r="Y1244">
        <f>[1]发票导入!Y1244&amp;""</f>
      </c>
      <c r="AA1244">
        <f>[1]发票导入!AA1244&amp;""</f>
      </c>
      <c r="AB1244">
        <f>[1]发票导入!AB1244</f>
        <v>0</v>
      </c>
      <c r="AC1244">
        <f>[1]发票导入!AC1244</f>
        <v>0</v>
      </c>
      <c r="AE1244" s="22">
        <f t="shared" si="0"/>
      </c>
      <c r="AI1244">
        <f>[1]发票导入!AI1244&amp;""</f>
      </c>
      <c r="AJ1244">
        <f>[1]发票导入!AJ1244&amp;""</f>
      </c>
      <c r="AK1244">
        <f>[1]发票导入!AK1244</f>
        <v>0</v>
      </c>
      <c r="AL1244">
        <f>[1]发票导入!AL1244</f>
        <v>0</v>
      </c>
      <c r="AM1244">
        <f>[1]发票导入!AM1244</f>
        <v>0</v>
      </c>
      <c r="AN1244" s="22">
        <f t="shared" si="1"/>
        <v>0</v>
      </c>
      <c r="AO1244" s="22">
        <f t="shared" si="2"/>
        <v>0</v>
      </c>
    </row>
    <row r="1245">
      <c r="C1245">
        <f>[1]发票导入!C1245&amp;""</f>
      </c>
      <c r="D1245">
        <f>[1]发票导入!D1245&amp;""</f>
      </c>
      <c r="O1245">
        <f>[1]发票导入!O1245&amp;""</f>
      </c>
      <c r="T1245">
        <f>[1]发票导入!T1245</f>
      </c>
      <c r="U1245">
        <f>[1]发票导入!U1245&amp;""</f>
      </c>
      <c r="V1245">
        <f>[1]发票导入!V1245&amp;""</f>
      </c>
      <c r="W1245">
        <f>[1]发票导入!W1245&amp;""</f>
      </c>
      <c r="Y1245">
        <f>[1]发票导入!Y1245&amp;""</f>
      </c>
      <c r="AA1245">
        <f>[1]发票导入!AA1245&amp;""</f>
      </c>
      <c r="AB1245">
        <f>[1]发票导入!AB1245</f>
        <v>0</v>
      </c>
      <c r="AC1245">
        <f>[1]发票导入!AC1245</f>
        <v>0</v>
      </c>
      <c r="AE1245" s="22">
        <f t="shared" si="0"/>
      </c>
      <c r="AI1245">
        <f>[1]发票导入!AI1245&amp;""</f>
      </c>
      <c r="AJ1245">
        <f>[1]发票导入!AJ1245&amp;""</f>
      </c>
      <c r="AK1245">
        <f>[1]发票导入!AK1245</f>
        <v>0</v>
      </c>
      <c r="AL1245">
        <f>[1]发票导入!AL1245</f>
        <v>0</v>
      </c>
      <c r="AM1245">
        <f>[1]发票导入!AM1245</f>
        <v>0</v>
      </c>
      <c r="AN1245" s="22">
        <f t="shared" si="1"/>
        <v>0</v>
      </c>
      <c r="AO1245" s="22">
        <f t="shared" si="2"/>
        <v>0</v>
      </c>
    </row>
    <row r="1246">
      <c r="C1246">
        <f>[1]发票导入!C1246&amp;""</f>
      </c>
      <c r="D1246">
        <f>[1]发票导入!D1246&amp;""</f>
      </c>
      <c r="O1246">
        <f>[1]发票导入!O1246&amp;""</f>
      </c>
      <c r="T1246">
        <f>[1]发票导入!T1246</f>
      </c>
      <c r="U1246">
        <f>[1]发票导入!U1246&amp;""</f>
      </c>
      <c r="V1246">
        <f>[1]发票导入!V1246&amp;""</f>
      </c>
      <c r="W1246">
        <f>[1]发票导入!W1246&amp;""</f>
      </c>
      <c r="Y1246">
        <f>[1]发票导入!Y1246&amp;""</f>
      </c>
      <c r="AA1246">
        <f>[1]发票导入!AA1246&amp;""</f>
      </c>
      <c r="AB1246">
        <f>[1]发票导入!AB1246</f>
        <v>0</v>
      </c>
      <c r="AC1246">
        <f>[1]发票导入!AC1246</f>
        <v>0</v>
      </c>
      <c r="AE1246" s="22">
        <f t="shared" si="0"/>
      </c>
      <c r="AI1246">
        <f>[1]发票导入!AI1246&amp;""</f>
      </c>
      <c r="AJ1246">
        <f>[1]发票导入!AJ1246&amp;""</f>
      </c>
      <c r="AK1246">
        <f>[1]发票导入!AK1246</f>
        <v>0</v>
      </c>
      <c r="AL1246">
        <f>[1]发票导入!AL1246</f>
        <v>0</v>
      </c>
      <c r="AM1246">
        <f>[1]发票导入!AM1246</f>
        <v>0</v>
      </c>
      <c r="AN1246" s="22">
        <f t="shared" si="1"/>
        <v>0</v>
      </c>
      <c r="AO1246" s="22">
        <f t="shared" si="2"/>
        <v>0</v>
      </c>
    </row>
    <row r="1247">
      <c r="C1247">
        <f>[1]发票导入!C1247&amp;""</f>
      </c>
      <c r="D1247">
        <f>[1]发票导入!D1247&amp;""</f>
      </c>
      <c r="O1247">
        <f>[1]发票导入!O1247&amp;""</f>
      </c>
      <c r="T1247">
        <f>[1]发票导入!T1247</f>
      </c>
      <c r="U1247">
        <f>[1]发票导入!U1247&amp;""</f>
      </c>
      <c r="V1247">
        <f>[1]发票导入!V1247&amp;""</f>
      </c>
      <c r="W1247">
        <f>[1]发票导入!W1247&amp;""</f>
      </c>
      <c r="Y1247">
        <f>[1]发票导入!Y1247&amp;""</f>
      </c>
      <c r="AA1247">
        <f>[1]发票导入!AA1247&amp;""</f>
      </c>
      <c r="AB1247">
        <f>[1]发票导入!AB1247</f>
        <v>0</v>
      </c>
      <c r="AC1247">
        <f>[1]发票导入!AC1247</f>
        <v>0</v>
      </c>
      <c r="AE1247" s="22">
        <f t="shared" si="0"/>
      </c>
      <c r="AI1247">
        <f>[1]发票导入!AI1247&amp;""</f>
      </c>
      <c r="AJ1247">
        <f>[1]发票导入!AJ1247&amp;""</f>
      </c>
      <c r="AK1247">
        <f>[1]发票导入!AK1247</f>
        <v>0</v>
      </c>
      <c r="AL1247">
        <f>[1]发票导入!AL1247</f>
        <v>0</v>
      </c>
      <c r="AM1247">
        <f>[1]发票导入!AM1247</f>
        <v>0</v>
      </c>
      <c r="AN1247" s="22">
        <f t="shared" si="1"/>
        <v>0</v>
      </c>
      <c r="AO1247" s="22">
        <f t="shared" si="2"/>
        <v>0</v>
      </c>
    </row>
    <row r="1248">
      <c r="C1248">
        <f>[1]发票导入!C1248&amp;""</f>
      </c>
      <c r="D1248">
        <f>[1]发票导入!D1248&amp;""</f>
      </c>
      <c r="O1248">
        <f>[1]发票导入!O1248&amp;""</f>
      </c>
      <c r="T1248">
        <f>[1]发票导入!T1248</f>
      </c>
      <c r="U1248">
        <f>[1]发票导入!U1248&amp;""</f>
      </c>
      <c r="V1248">
        <f>[1]发票导入!V1248&amp;""</f>
      </c>
      <c r="W1248">
        <f>[1]发票导入!W1248&amp;""</f>
      </c>
      <c r="Y1248">
        <f>[1]发票导入!Y1248&amp;""</f>
      </c>
      <c r="AA1248">
        <f>[1]发票导入!AA1248&amp;""</f>
      </c>
      <c r="AB1248">
        <f>[1]发票导入!AB1248</f>
        <v>0</v>
      </c>
      <c r="AC1248">
        <f>[1]发票导入!AC1248</f>
        <v>0</v>
      </c>
      <c r="AE1248" s="22">
        <f t="shared" si="0"/>
      </c>
      <c r="AI1248">
        <f>[1]发票导入!AI1248&amp;""</f>
      </c>
      <c r="AJ1248">
        <f>[1]发票导入!AJ1248&amp;""</f>
      </c>
      <c r="AK1248">
        <f>[1]发票导入!AK1248</f>
        <v>0</v>
      </c>
      <c r="AL1248">
        <f>[1]发票导入!AL1248</f>
        <v>0</v>
      </c>
      <c r="AM1248">
        <f>[1]发票导入!AM1248</f>
        <v>0</v>
      </c>
      <c r="AN1248" s="22">
        <f t="shared" si="1"/>
        <v>0</v>
      </c>
      <c r="AO1248" s="22">
        <f t="shared" si="2"/>
        <v>0</v>
      </c>
    </row>
    <row r="1249">
      <c r="C1249">
        <f>[1]发票导入!C1249&amp;""</f>
      </c>
      <c r="D1249">
        <f>[1]发票导入!D1249&amp;""</f>
      </c>
      <c r="O1249">
        <f>[1]发票导入!O1249&amp;""</f>
      </c>
      <c r="T1249">
        <f>[1]发票导入!T1249</f>
      </c>
      <c r="U1249">
        <f>[1]发票导入!U1249&amp;""</f>
      </c>
      <c r="V1249">
        <f>[1]发票导入!V1249&amp;""</f>
      </c>
      <c r="W1249">
        <f>[1]发票导入!W1249&amp;""</f>
      </c>
      <c r="Y1249">
        <f>[1]发票导入!Y1249&amp;""</f>
      </c>
      <c r="AA1249">
        <f>[1]发票导入!AA1249&amp;""</f>
      </c>
      <c r="AB1249">
        <f>[1]发票导入!AB1249</f>
        <v>0</v>
      </c>
      <c r="AC1249">
        <f>[1]发票导入!AC1249</f>
        <v>0</v>
      </c>
      <c r="AE1249" s="22">
        <f t="shared" si="0"/>
      </c>
      <c r="AI1249">
        <f>[1]发票导入!AI1249&amp;""</f>
      </c>
      <c r="AJ1249">
        <f>[1]发票导入!AJ1249&amp;""</f>
      </c>
      <c r="AK1249">
        <f>[1]发票导入!AK1249</f>
        <v>0</v>
      </c>
      <c r="AL1249">
        <f>[1]发票导入!AL1249</f>
        <v>0</v>
      </c>
      <c r="AM1249">
        <f>[1]发票导入!AM1249</f>
        <v>0</v>
      </c>
      <c r="AN1249" s="22">
        <f t="shared" si="1"/>
        <v>0</v>
      </c>
      <c r="AO1249" s="22">
        <f t="shared" si="2"/>
        <v>0</v>
      </c>
    </row>
    <row r="1250">
      <c r="C1250">
        <f>[1]发票导入!C1250&amp;""</f>
      </c>
      <c r="D1250">
        <f>[1]发票导入!D1250&amp;""</f>
      </c>
      <c r="O1250">
        <f>[1]发票导入!O1250&amp;""</f>
      </c>
      <c r="T1250">
        <f>[1]发票导入!T1250</f>
      </c>
      <c r="U1250">
        <f>[1]发票导入!U1250&amp;""</f>
      </c>
      <c r="V1250">
        <f>[1]发票导入!V1250&amp;""</f>
      </c>
      <c r="W1250">
        <f>[1]发票导入!W1250&amp;""</f>
      </c>
      <c r="Y1250">
        <f>[1]发票导入!Y1250&amp;""</f>
      </c>
      <c r="AA1250">
        <f>[1]发票导入!AA1250&amp;""</f>
      </c>
      <c r="AB1250">
        <f>[1]发票导入!AB1250</f>
        <v>0</v>
      </c>
      <c r="AC1250">
        <f>[1]发票导入!AC1250</f>
        <v>0</v>
      </c>
      <c r="AE1250" s="22">
        <f t="shared" si="0"/>
      </c>
      <c r="AI1250">
        <f>[1]发票导入!AI1250&amp;""</f>
      </c>
      <c r="AJ1250">
        <f>[1]发票导入!AJ1250&amp;""</f>
      </c>
      <c r="AK1250">
        <f>[1]发票导入!AK1250</f>
        <v>0</v>
      </c>
      <c r="AL1250">
        <f>[1]发票导入!AL1250</f>
        <v>0</v>
      </c>
      <c r="AM1250">
        <f>[1]发票导入!AM1250</f>
        <v>0</v>
      </c>
      <c r="AN1250" s="22">
        <f t="shared" si="1"/>
        <v>0</v>
      </c>
      <c r="AO1250" s="22">
        <f t="shared" si="2"/>
        <v>0</v>
      </c>
    </row>
    <row r="1251">
      <c r="C1251">
        <f>[1]发票导入!C1251&amp;""</f>
      </c>
      <c r="D1251">
        <f>[1]发票导入!D1251&amp;""</f>
      </c>
      <c r="O1251">
        <f>[1]发票导入!O1251&amp;""</f>
      </c>
      <c r="T1251">
        <f>[1]发票导入!T1251</f>
      </c>
      <c r="U1251">
        <f>[1]发票导入!U1251&amp;""</f>
      </c>
      <c r="V1251">
        <f>[1]发票导入!V1251&amp;""</f>
      </c>
      <c r="W1251">
        <f>[1]发票导入!W1251&amp;""</f>
      </c>
      <c r="Y1251">
        <f>[1]发票导入!Y1251&amp;""</f>
      </c>
      <c r="AA1251">
        <f>[1]发票导入!AA1251&amp;""</f>
      </c>
      <c r="AB1251">
        <f>[1]发票导入!AB1251</f>
        <v>0</v>
      </c>
      <c r="AC1251">
        <f>[1]发票导入!AC1251</f>
        <v>0</v>
      </c>
      <c r="AE1251" s="22">
        <f t="shared" si="0"/>
      </c>
      <c r="AI1251">
        <f>[1]发票导入!AI1251&amp;""</f>
      </c>
      <c r="AJ1251">
        <f>[1]发票导入!AJ1251&amp;""</f>
      </c>
      <c r="AK1251">
        <f>[1]发票导入!AK1251</f>
        <v>0</v>
      </c>
      <c r="AL1251">
        <f>[1]发票导入!AL1251</f>
        <v>0</v>
      </c>
      <c r="AM1251">
        <f>[1]发票导入!AM1251</f>
        <v>0</v>
      </c>
      <c r="AN1251" s="22">
        <f t="shared" si="1"/>
        <v>0</v>
      </c>
      <c r="AO1251" s="22">
        <f t="shared" si="2"/>
        <v>0</v>
      </c>
    </row>
    <row r="1252">
      <c r="C1252">
        <f>[1]发票导入!C1252&amp;""</f>
      </c>
      <c r="D1252">
        <f>[1]发票导入!D1252&amp;""</f>
      </c>
      <c r="O1252">
        <f>[1]发票导入!O1252&amp;""</f>
      </c>
      <c r="T1252">
        <f>[1]发票导入!T1252</f>
      </c>
      <c r="U1252">
        <f>[1]发票导入!U1252&amp;""</f>
      </c>
      <c r="V1252">
        <f>[1]发票导入!V1252&amp;""</f>
      </c>
      <c r="W1252">
        <f>[1]发票导入!W1252&amp;""</f>
      </c>
      <c r="Y1252">
        <f>[1]发票导入!Y1252&amp;""</f>
      </c>
      <c r="AA1252">
        <f>[1]发票导入!AA1252&amp;""</f>
      </c>
      <c r="AB1252">
        <f>[1]发票导入!AB1252</f>
        <v>0</v>
      </c>
      <c r="AC1252">
        <f>[1]发票导入!AC1252</f>
        <v>0</v>
      </c>
      <c r="AE1252" s="22">
        <f t="shared" si="0"/>
      </c>
      <c r="AI1252">
        <f>[1]发票导入!AI1252&amp;""</f>
      </c>
      <c r="AJ1252">
        <f>[1]发票导入!AJ1252&amp;""</f>
      </c>
      <c r="AK1252">
        <f>[1]发票导入!AK1252</f>
        <v>0</v>
      </c>
      <c r="AL1252">
        <f>[1]发票导入!AL1252</f>
        <v>0</v>
      </c>
      <c r="AM1252">
        <f>[1]发票导入!AM1252</f>
        <v>0</v>
      </c>
      <c r="AN1252" s="22">
        <f t="shared" si="1"/>
        <v>0</v>
      </c>
      <c r="AO1252" s="22">
        <f t="shared" si="2"/>
        <v>0</v>
      </c>
    </row>
    <row r="1253">
      <c r="C1253">
        <f>[1]发票导入!C1253&amp;""</f>
      </c>
      <c r="D1253">
        <f>[1]发票导入!D1253&amp;""</f>
      </c>
      <c r="O1253">
        <f>[1]发票导入!O1253&amp;""</f>
      </c>
      <c r="T1253">
        <f>[1]发票导入!T1253</f>
      </c>
      <c r="U1253">
        <f>[1]发票导入!U1253&amp;""</f>
      </c>
      <c r="V1253">
        <f>[1]发票导入!V1253&amp;""</f>
      </c>
      <c r="W1253">
        <f>[1]发票导入!W1253&amp;""</f>
      </c>
      <c r="Y1253">
        <f>[1]发票导入!Y1253&amp;""</f>
      </c>
      <c r="AA1253">
        <f>[1]发票导入!AA1253&amp;""</f>
      </c>
      <c r="AB1253">
        <f>[1]发票导入!AB1253</f>
        <v>0</v>
      </c>
      <c r="AC1253">
        <f>[1]发票导入!AC1253</f>
        <v>0</v>
      </c>
      <c r="AE1253" s="22">
        <f t="shared" si="0"/>
      </c>
      <c r="AI1253">
        <f>[1]发票导入!AI1253&amp;""</f>
      </c>
      <c r="AJ1253">
        <f>[1]发票导入!AJ1253&amp;""</f>
      </c>
      <c r="AK1253">
        <f>[1]发票导入!AK1253</f>
        <v>0</v>
      </c>
      <c r="AL1253">
        <f>[1]发票导入!AL1253</f>
        <v>0</v>
      </c>
      <c r="AM1253">
        <f>[1]发票导入!AM1253</f>
        <v>0</v>
      </c>
      <c r="AN1253" s="22">
        <f t="shared" si="1"/>
        <v>0</v>
      </c>
      <c r="AO1253" s="22">
        <f t="shared" si="2"/>
        <v>0</v>
      </c>
    </row>
    <row r="1254">
      <c r="C1254">
        <f>[1]发票导入!C1254&amp;""</f>
      </c>
      <c r="D1254">
        <f>[1]发票导入!D1254&amp;""</f>
      </c>
      <c r="O1254">
        <f>[1]发票导入!O1254&amp;""</f>
      </c>
      <c r="T1254">
        <f>[1]发票导入!T1254</f>
      </c>
      <c r="U1254">
        <f>[1]发票导入!U1254&amp;""</f>
      </c>
      <c r="V1254">
        <f>[1]发票导入!V1254&amp;""</f>
      </c>
      <c r="W1254">
        <f>[1]发票导入!W1254&amp;""</f>
      </c>
      <c r="Y1254">
        <f>[1]发票导入!Y1254&amp;""</f>
      </c>
      <c r="AA1254">
        <f>[1]发票导入!AA1254&amp;""</f>
      </c>
      <c r="AB1254">
        <f>[1]发票导入!AB1254</f>
        <v>0</v>
      </c>
      <c r="AC1254">
        <f>[1]发票导入!AC1254</f>
        <v>0</v>
      </c>
      <c r="AE1254" s="22">
        <f t="shared" si="0"/>
      </c>
      <c r="AI1254">
        <f>[1]发票导入!AI1254&amp;""</f>
      </c>
      <c r="AJ1254">
        <f>[1]发票导入!AJ1254&amp;""</f>
      </c>
      <c r="AK1254">
        <f>[1]发票导入!AK1254</f>
        <v>0</v>
      </c>
      <c r="AL1254">
        <f>[1]发票导入!AL1254</f>
        <v>0</v>
      </c>
      <c r="AM1254">
        <f>[1]发票导入!AM1254</f>
        <v>0</v>
      </c>
      <c r="AN1254" s="22">
        <f t="shared" si="1"/>
        <v>0</v>
      </c>
      <c r="AO1254" s="22">
        <f t="shared" si="2"/>
        <v>0</v>
      </c>
    </row>
    <row r="1255">
      <c r="C1255">
        <f>[1]发票导入!C1255&amp;""</f>
      </c>
      <c r="D1255">
        <f>[1]发票导入!D1255&amp;""</f>
      </c>
      <c r="O1255">
        <f>[1]发票导入!O1255&amp;""</f>
      </c>
      <c r="T1255">
        <f>[1]发票导入!T1255</f>
      </c>
      <c r="U1255">
        <f>[1]发票导入!U1255&amp;""</f>
      </c>
      <c r="V1255">
        <f>[1]发票导入!V1255&amp;""</f>
      </c>
      <c r="W1255">
        <f>[1]发票导入!W1255&amp;""</f>
      </c>
      <c r="Y1255">
        <f>[1]发票导入!Y1255&amp;""</f>
      </c>
      <c r="AA1255">
        <f>[1]发票导入!AA1255&amp;""</f>
      </c>
      <c r="AB1255">
        <f>[1]发票导入!AB1255</f>
        <v>0</v>
      </c>
      <c r="AC1255">
        <f>[1]发票导入!AC1255</f>
        <v>0</v>
      </c>
      <c r="AE1255" s="22">
        <f t="shared" si="0"/>
      </c>
      <c r="AI1255">
        <f>[1]发票导入!AI1255&amp;""</f>
      </c>
      <c r="AJ1255">
        <f>[1]发票导入!AJ1255&amp;""</f>
      </c>
      <c r="AK1255">
        <f>[1]发票导入!AK1255</f>
        <v>0</v>
      </c>
      <c r="AL1255">
        <f>[1]发票导入!AL1255</f>
        <v>0</v>
      </c>
      <c r="AM1255">
        <f>[1]发票导入!AM1255</f>
        <v>0</v>
      </c>
      <c r="AN1255" s="22">
        <f t="shared" si="1"/>
        <v>0</v>
      </c>
      <c r="AO1255" s="22">
        <f t="shared" si="2"/>
        <v>0</v>
      </c>
    </row>
    <row r="1256">
      <c r="C1256">
        <f>[1]发票导入!C1256&amp;""</f>
      </c>
      <c r="D1256">
        <f>[1]发票导入!D1256&amp;""</f>
      </c>
      <c r="O1256">
        <f>[1]发票导入!O1256&amp;""</f>
      </c>
      <c r="T1256">
        <f>[1]发票导入!T1256</f>
      </c>
      <c r="U1256">
        <f>[1]发票导入!U1256&amp;""</f>
      </c>
      <c r="V1256">
        <f>[1]发票导入!V1256&amp;""</f>
      </c>
      <c r="W1256">
        <f>[1]发票导入!W1256&amp;""</f>
      </c>
      <c r="Y1256">
        <f>[1]发票导入!Y1256&amp;""</f>
      </c>
      <c r="AA1256">
        <f>[1]发票导入!AA1256&amp;""</f>
      </c>
      <c r="AB1256">
        <f>[1]发票导入!AB1256</f>
        <v>0</v>
      </c>
      <c r="AC1256">
        <f>[1]发票导入!AC1256</f>
        <v>0</v>
      </c>
      <c r="AE1256" s="22">
        <f t="shared" si="0"/>
      </c>
      <c r="AI1256">
        <f>[1]发票导入!AI1256&amp;""</f>
      </c>
      <c r="AJ1256">
        <f>[1]发票导入!AJ1256&amp;""</f>
      </c>
      <c r="AK1256">
        <f>[1]发票导入!AK1256</f>
        <v>0</v>
      </c>
      <c r="AL1256">
        <f>[1]发票导入!AL1256</f>
        <v>0</v>
      </c>
      <c r="AM1256">
        <f>[1]发票导入!AM1256</f>
        <v>0</v>
      </c>
      <c r="AN1256" s="22">
        <f t="shared" si="1"/>
        <v>0</v>
      </c>
      <c r="AO1256" s="22">
        <f t="shared" si="2"/>
        <v>0</v>
      </c>
    </row>
    <row r="1257">
      <c r="C1257">
        <f>[1]发票导入!C1257&amp;""</f>
      </c>
      <c r="D1257">
        <f>[1]发票导入!D1257&amp;""</f>
      </c>
      <c r="O1257">
        <f>[1]发票导入!O1257&amp;""</f>
      </c>
      <c r="T1257">
        <f>[1]发票导入!T1257</f>
      </c>
      <c r="U1257">
        <f>[1]发票导入!U1257&amp;""</f>
      </c>
      <c r="V1257">
        <f>[1]发票导入!V1257&amp;""</f>
      </c>
      <c r="W1257">
        <f>[1]发票导入!W1257&amp;""</f>
      </c>
      <c r="Y1257">
        <f>[1]发票导入!Y1257&amp;""</f>
      </c>
      <c r="AA1257">
        <f>[1]发票导入!AA1257&amp;""</f>
      </c>
      <c r="AB1257">
        <f>[1]发票导入!AB1257</f>
        <v>0</v>
      </c>
      <c r="AC1257">
        <f>[1]发票导入!AC1257</f>
        <v>0</v>
      </c>
      <c r="AE1257" s="22">
        <f t="shared" si="0"/>
      </c>
      <c r="AI1257">
        <f>[1]发票导入!AI1257&amp;""</f>
      </c>
      <c r="AJ1257">
        <f>[1]发票导入!AJ1257&amp;""</f>
      </c>
      <c r="AK1257">
        <f>[1]发票导入!AK1257</f>
        <v>0</v>
      </c>
      <c r="AL1257">
        <f>[1]发票导入!AL1257</f>
        <v>0</v>
      </c>
      <c r="AM1257">
        <f>[1]发票导入!AM1257</f>
        <v>0</v>
      </c>
      <c r="AN1257" s="22">
        <f t="shared" si="1"/>
        <v>0</v>
      </c>
      <c r="AO1257" s="22">
        <f t="shared" si="2"/>
        <v>0</v>
      </c>
    </row>
    <row r="1258">
      <c r="C1258">
        <f>[1]发票导入!C1258&amp;""</f>
      </c>
      <c r="D1258">
        <f>[1]发票导入!D1258&amp;""</f>
      </c>
      <c r="O1258">
        <f>[1]发票导入!O1258&amp;""</f>
      </c>
      <c r="T1258">
        <f>[1]发票导入!T1258</f>
      </c>
      <c r="U1258">
        <f>[1]发票导入!U1258&amp;""</f>
      </c>
      <c r="V1258">
        <f>[1]发票导入!V1258&amp;""</f>
      </c>
      <c r="W1258">
        <f>[1]发票导入!W1258&amp;""</f>
      </c>
      <c r="Y1258">
        <f>[1]发票导入!Y1258&amp;""</f>
      </c>
      <c r="AA1258">
        <f>[1]发票导入!AA1258&amp;""</f>
      </c>
      <c r="AB1258">
        <f>[1]发票导入!AB1258</f>
        <v>0</v>
      </c>
      <c r="AC1258">
        <f>[1]发票导入!AC1258</f>
        <v>0</v>
      </c>
      <c r="AE1258" s="22">
        <f t="shared" si="0"/>
      </c>
      <c r="AI1258">
        <f>[1]发票导入!AI1258&amp;""</f>
      </c>
      <c r="AJ1258">
        <f>[1]发票导入!AJ1258&amp;""</f>
      </c>
      <c r="AK1258">
        <f>[1]发票导入!AK1258</f>
        <v>0</v>
      </c>
      <c r="AL1258">
        <f>[1]发票导入!AL1258</f>
        <v>0</v>
      </c>
      <c r="AM1258">
        <f>[1]发票导入!AM1258</f>
        <v>0</v>
      </c>
      <c r="AN1258" s="22">
        <f t="shared" si="1"/>
        <v>0</v>
      </c>
      <c r="AO1258" s="22">
        <f t="shared" si="2"/>
        <v>0</v>
      </c>
    </row>
    <row r="1259">
      <c r="C1259">
        <f>[1]发票导入!C1259&amp;""</f>
      </c>
      <c r="D1259">
        <f>[1]发票导入!D1259&amp;""</f>
      </c>
      <c r="O1259">
        <f>[1]发票导入!O1259&amp;""</f>
      </c>
      <c r="T1259">
        <f>[1]发票导入!T1259</f>
      </c>
      <c r="U1259">
        <f>[1]发票导入!U1259&amp;""</f>
      </c>
      <c r="V1259">
        <f>[1]发票导入!V1259&amp;""</f>
      </c>
      <c r="W1259">
        <f>[1]发票导入!W1259&amp;""</f>
      </c>
      <c r="Y1259">
        <f>[1]发票导入!Y1259&amp;""</f>
      </c>
      <c r="AA1259">
        <f>[1]发票导入!AA1259&amp;""</f>
      </c>
      <c r="AB1259">
        <f>[1]发票导入!AB1259</f>
        <v>0</v>
      </c>
      <c r="AC1259">
        <f>[1]发票导入!AC1259</f>
        <v>0</v>
      </c>
      <c r="AE1259" s="22">
        <f t="shared" si="0"/>
      </c>
      <c r="AI1259">
        <f>[1]发票导入!AI1259&amp;""</f>
      </c>
      <c r="AJ1259">
        <f>[1]发票导入!AJ1259&amp;""</f>
      </c>
      <c r="AK1259">
        <f>[1]发票导入!AK1259</f>
        <v>0</v>
      </c>
      <c r="AL1259">
        <f>[1]发票导入!AL1259</f>
        <v>0</v>
      </c>
      <c r="AM1259">
        <f>[1]发票导入!AM1259</f>
        <v>0</v>
      </c>
      <c r="AN1259" s="22">
        <f t="shared" si="1"/>
        <v>0</v>
      </c>
      <c r="AO1259" s="22">
        <f t="shared" si="2"/>
        <v>0</v>
      </c>
    </row>
    <row r="1260">
      <c r="C1260">
        <f>[1]发票导入!C1260&amp;""</f>
      </c>
      <c r="D1260">
        <f>[1]发票导入!D1260&amp;""</f>
      </c>
      <c r="O1260">
        <f>[1]发票导入!O1260&amp;""</f>
      </c>
      <c r="T1260">
        <f>[1]发票导入!T1260</f>
      </c>
      <c r="U1260">
        <f>[1]发票导入!U1260&amp;""</f>
      </c>
      <c r="V1260">
        <f>[1]发票导入!V1260&amp;""</f>
      </c>
      <c r="W1260">
        <f>[1]发票导入!W1260&amp;""</f>
      </c>
      <c r="Y1260">
        <f>[1]发票导入!Y1260&amp;""</f>
      </c>
      <c r="AA1260">
        <f>[1]发票导入!AA1260&amp;""</f>
      </c>
      <c r="AB1260">
        <f>[1]发票导入!AB1260</f>
        <v>0</v>
      </c>
      <c r="AC1260">
        <f>[1]发票导入!AC1260</f>
        <v>0</v>
      </c>
      <c r="AE1260" s="22">
        <f t="shared" si="0"/>
      </c>
      <c r="AI1260">
        <f>[1]发票导入!AI1260&amp;""</f>
      </c>
      <c r="AJ1260">
        <f>[1]发票导入!AJ1260&amp;""</f>
      </c>
      <c r="AK1260">
        <f>[1]发票导入!AK1260</f>
        <v>0</v>
      </c>
      <c r="AL1260">
        <f>[1]发票导入!AL1260</f>
        <v>0</v>
      </c>
      <c r="AM1260">
        <f>[1]发票导入!AM1260</f>
        <v>0</v>
      </c>
      <c r="AN1260" s="22">
        <f t="shared" si="1"/>
        <v>0</v>
      </c>
      <c r="AO1260" s="22">
        <f t="shared" si="2"/>
        <v>0</v>
      </c>
    </row>
    <row r="1261">
      <c r="C1261">
        <f>[1]发票导入!C1261&amp;""</f>
      </c>
      <c r="D1261">
        <f>[1]发票导入!D1261&amp;""</f>
      </c>
      <c r="O1261">
        <f>[1]发票导入!O1261&amp;""</f>
      </c>
      <c r="T1261">
        <f>[1]发票导入!T1261</f>
      </c>
      <c r="U1261">
        <f>[1]发票导入!U1261&amp;""</f>
      </c>
      <c r="V1261">
        <f>[1]发票导入!V1261&amp;""</f>
      </c>
      <c r="W1261">
        <f>[1]发票导入!W1261&amp;""</f>
      </c>
      <c r="Y1261">
        <f>[1]发票导入!Y1261&amp;""</f>
      </c>
      <c r="AA1261">
        <f>[1]发票导入!AA1261&amp;""</f>
      </c>
      <c r="AB1261">
        <f>[1]发票导入!AB1261</f>
        <v>0</v>
      </c>
      <c r="AC1261">
        <f>[1]发票导入!AC1261</f>
        <v>0</v>
      </c>
      <c r="AE1261" s="22">
        <f t="shared" si="0"/>
      </c>
      <c r="AI1261">
        <f>[1]发票导入!AI1261&amp;""</f>
      </c>
      <c r="AJ1261">
        <f>[1]发票导入!AJ1261&amp;""</f>
      </c>
      <c r="AK1261">
        <f>[1]发票导入!AK1261</f>
        <v>0</v>
      </c>
      <c r="AL1261">
        <f>[1]发票导入!AL1261</f>
        <v>0</v>
      </c>
      <c r="AM1261">
        <f>[1]发票导入!AM1261</f>
        <v>0</v>
      </c>
      <c r="AN1261" s="22">
        <f t="shared" si="1"/>
        <v>0</v>
      </c>
      <c r="AO1261" s="22">
        <f t="shared" si="2"/>
        <v>0</v>
      </c>
    </row>
    <row r="1262">
      <c r="C1262">
        <f>[1]发票导入!C1262&amp;""</f>
      </c>
      <c r="D1262">
        <f>[1]发票导入!D1262&amp;""</f>
      </c>
      <c r="O1262">
        <f>[1]发票导入!O1262&amp;""</f>
      </c>
      <c r="T1262">
        <f>[1]发票导入!T1262</f>
      </c>
      <c r="U1262">
        <f>[1]发票导入!U1262&amp;""</f>
      </c>
      <c r="V1262">
        <f>[1]发票导入!V1262&amp;""</f>
      </c>
      <c r="W1262">
        <f>[1]发票导入!W1262&amp;""</f>
      </c>
      <c r="Y1262">
        <f>[1]发票导入!Y1262&amp;""</f>
      </c>
      <c r="AA1262">
        <f>[1]发票导入!AA1262&amp;""</f>
      </c>
      <c r="AB1262">
        <f>[1]发票导入!AB1262</f>
        <v>0</v>
      </c>
      <c r="AC1262">
        <f>[1]发票导入!AC1262</f>
        <v>0</v>
      </c>
      <c r="AE1262" s="22">
        <f t="shared" si="0"/>
      </c>
      <c r="AI1262">
        <f>[1]发票导入!AI1262&amp;""</f>
      </c>
      <c r="AJ1262">
        <f>[1]发票导入!AJ1262&amp;""</f>
      </c>
      <c r="AK1262">
        <f>[1]发票导入!AK1262</f>
        <v>0</v>
      </c>
      <c r="AL1262">
        <f>[1]发票导入!AL1262</f>
        <v>0</v>
      </c>
      <c r="AM1262">
        <f>[1]发票导入!AM1262</f>
        <v>0</v>
      </c>
      <c r="AN1262" s="22">
        <f t="shared" si="1"/>
        <v>0</v>
      </c>
      <c r="AO1262" s="22">
        <f t="shared" si="2"/>
        <v>0</v>
      </c>
    </row>
    <row r="1263">
      <c r="C1263">
        <f>[1]发票导入!C1263&amp;""</f>
      </c>
      <c r="D1263">
        <f>[1]发票导入!D1263&amp;""</f>
      </c>
      <c r="O1263">
        <f>[1]发票导入!O1263&amp;""</f>
      </c>
      <c r="T1263">
        <f>[1]发票导入!T1263</f>
      </c>
      <c r="U1263">
        <f>[1]发票导入!U1263&amp;""</f>
      </c>
      <c r="V1263">
        <f>[1]发票导入!V1263&amp;""</f>
      </c>
      <c r="W1263">
        <f>[1]发票导入!W1263&amp;""</f>
      </c>
      <c r="Y1263">
        <f>[1]发票导入!Y1263&amp;""</f>
      </c>
      <c r="AA1263">
        <f>[1]发票导入!AA1263&amp;""</f>
      </c>
      <c r="AB1263">
        <f>[1]发票导入!AB1263</f>
        <v>0</v>
      </c>
      <c r="AC1263">
        <f>[1]发票导入!AC1263</f>
        <v>0</v>
      </c>
      <c r="AE1263" s="22">
        <f t="shared" si="0"/>
      </c>
      <c r="AI1263">
        <f>[1]发票导入!AI1263&amp;""</f>
      </c>
      <c r="AJ1263">
        <f>[1]发票导入!AJ1263&amp;""</f>
      </c>
      <c r="AK1263">
        <f>[1]发票导入!AK1263</f>
        <v>0</v>
      </c>
      <c r="AL1263">
        <f>[1]发票导入!AL1263</f>
        <v>0</v>
      </c>
      <c r="AM1263">
        <f>[1]发票导入!AM1263</f>
        <v>0</v>
      </c>
      <c r="AN1263" s="22">
        <f t="shared" si="1"/>
        <v>0</v>
      </c>
      <c r="AO1263" s="22">
        <f t="shared" si="2"/>
        <v>0</v>
      </c>
    </row>
    <row r="1264">
      <c r="C1264">
        <f>[1]发票导入!C1264&amp;""</f>
      </c>
      <c r="D1264">
        <f>[1]发票导入!D1264&amp;""</f>
      </c>
      <c r="O1264">
        <f>[1]发票导入!O1264&amp;""</f>
      </c>
      <c r="T1264">
        <f>[1]发票导入!T1264</f>
      </c>
      <c r="U1264">
        <f>[1]发票导入!U1264&amp;""</f>
      </c>
      <c r="V1264">
        <f>[1]发票导入!V1264&amp;""</f>
      </c>
      <c r="W1264">
        <f>[1]发票导入!W1264&amp;""</f>
      </c>
      <c r="Y1264">
        <f>[1]发票导入!Y1264&amp;""</f>
      </c>
      <c r="AA1264">
        <f>[1]发票导入!AA1264&amp;""</f>
      </c>
      <c r="AB1264">
        <f>[1]发票导入!AB1264</f>
        <v>0</v>
      </c>
      <c r="AC1264">
        <f>[1]发票导入!AC1264</f>
        <v>0</v>
      </c>
      <c r="AE1264" s="22">
        <f t="shared" si="0"/>
      </c>
      <c r="AI1264">
        <f>[1]发票导入!AI1264&amp;""</f>
      </c>
      <c r="AJ1264">
        <f>[1]发票导入!AJ1264&amp;""</f>
      </c>
      <c r="AK1264">
        <f>[1]发票导入!AK1264</f>
        <v>0</v>
      </c>
      <c r="AL1264">
        <f>[1]发票导入!AL1264</f>
        <v>0</v>
      </c>
      <c r="AM1264">
        <f>[1]发票导入!AM1264</f>
        <v>0</v>
      </c>
      <c r="AN1264" s="22">
        <f t="shared" si="1"/>
        <v>0</v>
      </c>
      <c r="AO1264" s="22">
        <f t="shared" si="2"/>
        <v>0</v>
      </c>
    </row>
    <row r="1265">
      <c r="C1265">
        <f>[1]发票导入!C1265&amp;""</f>
      </c>
      <c r="D1265">
        <f>[1]发票导入!D1265&amp;""</f>
      </c>
      <c r="O1265">
        <f>[1]发票导入!O1265&amp;""</f>
      </c>
      <c r="T1265">
        <f>[1]发票导入!T1265</f>
      </c>
      <c r="U1265">
        <f>[1]发票导入!U1265&amp;""</f>
      </c>
      <c r="V1265">
        <f>[1]发票导入!V1265&amp;""</f>
      </c>
      <c r="W1265">
        <f>[1]发票导入!W1265&amp;""</f>
      </c>
      <c r="Y1265">
        <f>[1]发票导入!Y1265&amp;""</f>
      </c>
      <c r="AA1265">
        <f>[1]发票导入!AA1265&amp;""</f>
      </c>
      <c r="AB1265">
        <f>[1]发票导入!AB1265</f>
        <v>0</v>
      </c>
      <c r="AC1265">
        <f>[1]发票导入!AC1265</f>
        <v>0</v>
      </c>
      <c r="AE1265" s="22">
        <f t="shared" si="0"/>
      </c>
      <c r="AI1265">
        <f>[1]发票导入!AI1265&amp;""</f>
      </c>
      <c r="AJ1265">
        <f>[1]发票导入!AJ1265&amp;""</f>
      </c>
      <c r="AK1265">
        <f>[1]发票导入!AK1265</f>
        <v>0</v>
      </c>
      <c r="AL1265">
        <f>[1]发票导入!AL1265</f>
        <v>0</v>
      </c>
      <c r="AM1265">
        <f>[1]发票导入!AM1265</f>
        <v>0</v>
      </c>
      <c r="AN1265" s="22">
        <f t="shared" si="1"/>
        <v>0</v>
      </c>
      <c r="AO1265" s="22">
        <f t="shared" si="2"/>
        <v>0</v>
      </c>
    </row>
    <row r="1266">
      <c r="C1266">
        <f>[1]发票导入!C1266&amp;""</f>
      </c>
      <c r="D1266">
        <f>[1]发票导入!D1266&amp;""</f>
      </c>
      <c r="O1266">
        <f>[1]发票导入!O1266&amp;""</f>
      </c>
      <c r="T1266">
        <f>[1]发票导入!T1266</f>
      </c>
      <c r="U1266">
        <f>[1]发票导入!U1266&amp;""</f>
      </c>
      <c r="V1266">
        <f>[1]发票导入!V1266&amp;""</f>
      </c>
      <c r="W1266">
        <f>[1]发票导入!W1266&amp;""</f>
      </c>
      <c r="Y1266">
        <f>[1]发票导入!Y1266&amp;""</f>
      </c>
      <c r="AA1266">
        <f>[1]发票导入!AA1266&amp;""</f>
      </c>
      <c r="AB1266">
        <f>[1]发票导入!AB1266</f>
        <v>0</v>
      </c>
      <c r="AC1266">
        <f>[1]发票导入!AC1266</f>
        <v>0</v>
      </c>
      <c r="AE1266" s="22">
        <f t="shared" si="0"/>
      </c>
      <c r="AI1266">
        <f>[1]发票导入!AI1266&amp;""</f>
      </c>
      <c r="AJ1266">
        <f>[1]发票导入!AJ1266&amp;""</f>
      </c>
      <c r="AK1266">
        <f>[1]发票导入!AK1266</f>
        <v>0</v>
      </c>
      <c r="AL1266">
        <f>[1]发票导入!AL1266</f>
        <v>0</v>
      </c>
      <c r="AM1266">
        <f>[1]发票导入!AM1266</f>
        <v>0</v>
      </c>
      <c r="AN1266" s="22">
        <f t="shared" si="1"/>
        <v>0</v>
      </c>
      <c r="AO1266" s="22">
        <f t="shared" si="2"/>
        <v>0</v>
      </c>
    </row>
    <row r="1267">
      <c r="C1267">
        <f>[1]发票导入!C1267&amp;""</f>
      </c>
      <c r="D1267">
        <f>[1]发票导入!D1267&amp;""</f>
      </c>
      <c r="O1267">
        <f>[1]发票导入!O1267&amp;""</f>
      </c>
      <c r="T1267">
        <f>[1]发票导入!T1267</f>
      </c>
      <c r="U1267">
        <f>[1]发票导入!U1267&amp;""</f>
      </c>
      <c r="V1267">
        <f>[1]发票导入!V1267&amp;""</f>
      </c>
      <c r="W1267">
        <f>[1]发票导入!W1267&amp;""</f>
      </c>
      <c r="Y1267">
        <f>[1]发票导入!Y1267&amp;""</f>
      </c>
      <c r="AA1267">
        <f>[1]发票导入!AA1267&amp;""</f>
      </c>
      <c r="AB1267">
        <f>[1]发票导入!AB1267</f>
        <v>0</v>
      </c>
      <c r="AC1267">
        <f>[1]发票导入!AC1267</f>
        <v>0</v>
      </c>
      <c r="AE1267" s="22">
        <f t="shared" si="0"/>
      </c>
      <c r="AI1267">
        <f>[1]发票导入!AI1267&amp;""</f>
      </c>
      <c r="AJ1267">
        <f>[1]发票导入!AJ1267&amp;""</f>
      </c>
      <c r="AK1267">
        <f>[1]发票导入!AK1267</f>
        <v>0</v>
      </c>
      <c r="AL1267">
        <f>[1]发票导入!AL1267</f>
        <v>0</v>
      </c>
      <c r="AM1267">
        <f>[1]发票导入!AM1267</f>
        <v>0</v>
      </c>
      <c r="AN1267" s="22">
        <f t="shared" si="1"/>
        <v>0</v>
      </c>
      <c r="AO1267" s="22">
        <f t="shared" si="2"/>
        <v>0</v>
      </c>
    </row>
    <row r="1268">
      <c r="C1268">
        <f>[1]发票导入!C1268&amp;""</f>
      </c>
      <c r="D1268">
        <f>[1]发票导入!D1268&amp;""</f>
      </c>
      <c r="O1268">
        <f>[1]发票导入!O1268&amp;""</f>
      </c>
      <c r="T1268">
        <f>[1]发票导入!T1268</f>
      </c>
      <c r="U1268">
        <f>[1]发票导入!U1268&amp;""</f>
      </c>
      <c r="V1268">
        <f>[1]发票导入!V1268&amp;""</f>
      </c>
      <c r="W1268">
        <f>[1]发票导入!W1268&amp;""</f>
      </c>
      <c r="Y1268">
        <f>[1]发票导入!Y1268&amp;""</f>
      </c>
      <c r="AA1268">
        <f>[1]发票导入!AA1268&amp;""</f>
      </c>
      <c r="AB1268">
        <f>[1]发票导入!AB1268</f>
        <v>0</v>
      </c>
      <c r="AC1268">
        <f>[1]发票导入!AC1268</f>
        <v>0</v>
      </c>
      <c r="AE1268" s="22">
        <f t="shared" si="0"/>
      </c>
      <c r="AI1268">
        <f>[1]发票导入!AI1268&amp;""</f>
      </c>
      <c r="AJ1268">
        <f>[1]发票导入!AJ1268&amp;""</f>
      </c>
      <c r="AK1268">
        <f>[1]发票导入!AK1268</f>
        <v>0</v>
      </c>
      <c r="AL1268">
        <f>[1]发票导入!AL1268</f>
        <v>0</v>
      </c>
      <c r="AM1268">
        <f>[1]发票导入!AM1268</f>
        <v>0</v>
      </c>
      <c r="AN1268" s="22">
        <f t="shared" si="1"/>
        <v>0</v>
      </c>
      <c r="AO1268" s="22">
        <f t="shared" si="2"/>
        <v>0</v>
      </c>
    </row>
    <row r="1269">
      <c r="C1269">
        <f>[1]发票导入!C1269&amp;""</f>
      </c>
      <c r="D1269">
        <f>[1]发票导入!D1269&amp;""</f>
      </c>
      <c r="O1269">
        <f>[1]发票导入!O1269&amp;""</f>
      </c>
      <c r="T1269">
        <f>[1]发票导入!T1269</f>
      </c>
      <c r="U1269">
        <f>[1]发票导入!U1269&amp;""</f>
      </c>
      <c r="V1269">
        <f>[1]发票导入!V1269&amp;""</f>
      </c>
      <c r="W1269">
        <f>[1]发票导入!W1269&amp;""</f>
      </c>
      <c r="Y1269">
        <f>[1]发票导入!Y1269&amp;""</f>
      </c>
      <c r="AA1269">
        <f>[1]发票导入!AA1269&amp;""</f>
      </c>
      <c r="AB1269">
        <f>[1]发票导入!AB1269</f>
        <v>0</v>
      </c>
      <c r="AC1269">
        <f>[1]发票导入!AC1269</f>
        <v>0</v>
      </c>
      <c r="AE1269" s="22">
        <f t="shared" si="0"/>
      </c>
      <c r="AI1269">
        <f>[1]发票导入!AI1269&amp;""</f>
      </c>
      <c r="AJ1269">
        <f>[1]发票导入!AJ1269&amp;""</f>
      </c>
      <c r="AK1269">
        <f>[1]发票导入!AK1269</f>
        <v>0</v>
      </c>
      <c r="AL1269">
        <f>[1]发票导入!AL1269</f>
        <v>0</v>
      </c>
      <c r="AM1269">
        <f>[1]发票导入!AM1269</f>
        <v>0</v>
      </c>
      <c r="AN1269" s="22">
        <f t="shared" si="1"/>
        <v>0</v>
      </c>
      <c r="AO1269" s="22">
        <f t="shared" si="2"/>
        <v>0</v>
      </c>
    </row>
    <row r="1270">
      <c r="C1270">
        <f>[1]发票导入!C1270&amp;""</f>
      </c>
      <c r="D1270">
        <f>[1]发票导入!D1270&amp;""</f>
      </c>
      <c r="O1270">
        <f>[1]发票导入!O1270&amp;""</f>
      </c>
      <c r="T1270">
        <f>[1]发票导入!T1270</f>
      </c>
      <c r="U1270">
        <f>[1]发票导入!U1270&amp;""</f>
      </c>
      <c r="V1270">
        <f>[1]发票导入!V1270&amp;""</f>
      </c>
      <c r="W1270">
        <f>[1]发票导入!W1270&amp;""</f>
      </c>
      <c r="Y1270">
        <f>[1]发票导入!Y1270&amp;""</f>
      </c>
      <c r="AA1270">
        <f>[1]发票导入!AA1270&amp;""</f>
      </c>
      <c r="AB1270">
        <f>[1]发票导入!AB1270</f>
        <v>0</v>
      </c>
      <c r="AC1270">
        <f>[1]发票导入!AC1270</f>
        <v>0</v>
      </c>
      <c r="AE1270" s="22">
        <f t="shared" si="0"/>
      </c>
      <c r="AI1270">
        <f>[1]发票导入!AI1270&amp;""</f>
      </c>
      <c r="AJ1270">
        <f>[1]发票导入!AJ1270&amp;""</f>
      </c>
      <c r="AK1270">
        <f>[1]发票导入!AK1270</f>
        <v>0</v>
      </c>
      <c r="AL1270">
        <f>[1]发票导入!AL1270</f>
        <v>0</v>
      </c>
      <c r="AM1270">
        <f>[1]发票导入!AM1270</f>
        <v>0</v>
      </c>
      <c r="AN1270" s="22">
        <f t="shared" si="1"/>
        <v>0</v>
      </c>
      <c r="AO1270" s="22">
        <f t="shared" si="2"/>
        <v>0</v>
      </c>
    </row>
    <row r="1271">
      <c r="C1271">
        <f>[1]发票导入!C1271&amp;""</f>
      </c>
      <c r="D1271">
        <f>[1]发票导入!D1271&amp;""</f>
      </c>
      <c r="O1271">
        <f>[1]发票导入!O1271&amp;""</f>
      </c>
      <c r="T1271">
        <f>[1]发票导入!T1271</f>
      </c>
      <c r="U1271">
        <f>[1]发票导入!U1271&amp;""</f>
      </c>
      <c r="V1271">
        <f>[1]发票导入!V1271&amp;""</f>
      </c>
      <c r="W1271">
        <f>[1]发票导入!W1271&amp;""</f>
      </c>
      <c r="Y1271">
        <f>[1]发票导入!Y1271&amp;""</f>
      </c>
      <c r="AA1271">
        <f>[1]发票导入!AA1271&amp;""</f>
      </c>
      <c r="AB1271">
        <f>[1]发票导入!AB1271</f>
        <v>0</v>
      </c>
      <c r="AC1271">
        <f>[1]发票导入!AC1271</f>
        <v>0</v>
      </c>
      <c r="AE1271" s="22">
        <f t="shared" si="0"/>
      </c>
      <c r="AI1271">
        <f>[1]发票导入!AI1271&amp;""</f>
      </c>
      <c r="AJ1271">
        <f>[1]发票导入!AJ1271&amp;""</f>
      </c>
      <c r="AK1271">
        <f>[1]发票导入!AK1271</f>
        <v>0</v>
      </c>
      <c r="AL1271">
        <f>[1]发票导入!AL1271</f>
        <v>0</v>
      </c>
      <c r="AM1271">
        <f>[1]发票导入!AM1271</f>
        <v>0</v>
      </c>
      <c r="AN1271" s="22">
        <f t="shared" si="1"/>
        <v>0</v>
      </c>
      <c r="AO1271" s="22">
        <f t="shared" si="2"/>
        <v>0</v>
      </c>
    </row>
    <row r="1272">
      <c r="C1272">
        <f>[1]发票导入!C1272&amp;""</f>
      </c>
      <c r="D1272">
        <f>[1]发票导入!D1272&amp;""</f>
      </c>
      <c r="O1272">
        <f>[1]发票导入!O1272&amp;""</f>
      </c>
      <c r="T1272">
        <f>[1]发票导入!T1272</f>
      </c>
      <c r="U1272">
        <f>[1]发票导入!U1272&amp;""</f>
      </c>
      <c r="V1272">
        <f>[1]发票导入!V1272&amp;""</f>
      </c>
      <c r="W1272">
        <f>[1]发票导入!W1272&amp;""</f>
      </c>
      <c r="Y1272">
        <f>[1]发票导入!Y1272&amp;""</f>
      </c>
      <c r="AA1272">
        <f>[1]发票导入!AA1272&amp;""</f>
      </c>
      <c r="AB1272">
        <f>[1]发票导入!AB1272</f>
        <v>0</v>
      </c>
      <c r="AC1272">
        <f>[1]发票导入!AC1272</f>
        <v>0</v>
      </c>
      <c r="AE1272" s="22">
        <f t="shared" si="0"/>
      </c>
      <c r="AI1272">
        <f>[1]发票导入!AI1272&amp;""</f>
      </c>
      <c r="AJ1272">
        <f>[1]发票导入!AJ1272&amp;""</f>
      </c>
      <c r="AK1272">
        <f>[1]发票导入!AK1272</f>
        <v>0</v>
      </c>
      <c r="AL1272">
        <f>[1]发票导入!AL1272</f>
        <v>0</v>
      </c>
      <c r="AM1272">
        <f>[1]发票导入!AM1272</f>
        <v>0</v>
      </c>
      <c r="AN1272" s="22">
        <f t="shared" si="1"/>
        <v>0</v>
      </c>
      <c r="AO1272" s="22">
        <f t="shared" si="2"/>
        <v>0</v>
      </c>
    </row>
    <row r="1273">
      <c r="C1273">
        <f>[1]发票导入!C1273&amp;""</f>
      </c>
      <c r="D1273">
        <f>[1]发票导入!D1273&amp;""</f>
      </c>
      <c r="O1273">
        <f>[1]发票导入!O1273&amp;""</f>
      </c>
      <c r="T1273">
        <f>[1]发票导入!T1273</f>
      </c>
      <c r="U1273">
        <f>[1]发票导入!U1273&amp;""</f>
      </c>
      <c r="V1273">
        <f>[1]发票导入!V1273&amp;""</f>
      </c>
      <c r="W1273">
        <f>[1]发票导入!W1273&amp;""</f>
      </c>
      <c r="Y1273">
        <f>[1]发票导入!Y1273&amp;""</f>
      </c>
      <c r="AA1273">
        <f>[1]发票导入!AA1273&amp;""</f>
      </c>
      <c r="AB1273">
        <f>[1]发票导入!AB1273</f>
        <v>0</v>
      </c>
      <c r="AC1273">
        <f>[1]发票导入!AC1273</f>
        <v>0</v>
      </c>
      <c r="AE1273" s="22">
        <f t="shared" si="0"/>
      </c>
      <c r="AI1273">
        <f>[1]发票导入!AI1273&amp;""</f>
      </c>
      <c r="AJ1273">
        <f>[1]发票导入!AJ1273&amp;""</f>
      </c>
      <c r="AK1273">
        <f>[1]发票导入!AK1273</f>
        <v>0</v>
      </c>
      <c r="AL1273">
        <f>[1]发票导入!AL1273</f>
        <v>0</v>
      </c>
      <c r="AM1273">
        <f>[1]发票导入!AM1273</f>
        <v>0</v>
      </c>
      <c r="AN1273" s="22">
        <f t="shared" si="1"/>
        <v>0</v>
      </c>
      <c r="AO1273" s="22">
        <f t="shared" si="2"/>
        <v>0</v>
      </c>
    </row>
    <row r="1274">
      <c r="C1274">
        <f>[1]发票导入!C1274&amp;""</f>
      </c>
      <c r="D1274">
        <f>[1]发票导入!D1274&amp;""</f>
      </c>
      <c r="O1274">
        <f>[1]发票导入!O1274&amp;""</f>
      </c>
      <c r="T1274">
        <f>[1]发票导入!T1274</f>
      </c>
      <c r="U1274">
        <f>[1]发票导入!U1274&amp;""</f>
      </c>
      <c r="V1274">
        <f>[1]发票导入!V1274&amp;""</f>
      </c>
      <c r="W1274">
        <f>[1]发票导入!W1274&amp;""</f>
      </c>
      <c r="Y1274">
        <f>[1]发票导入!Y1274&amp;""</f>
      </c>
      <c r="AA1274">
        <f>[1]发票导入!AA1274&amp;""</f>
      </c>
      <c r="AB1274">
        <f>[1]发票导入!AB1274</f>
        <v>0</v>
      </c>
      <c r="AC1274">
        <f>[1]发票导入!AC1274</f>
        <v>0</v>
      </c>
      <c r="AE1274" s="22">
        <f t="shared" si="0"/>
      </c>
      <c r="AI1274">
        <f>[1]发票导入!AI1274&amp;""</f>
      </c>
      <c r="AJ1274">
        <f>[1]发票导入!AJ1274&amp;""</f>
      </c>
      <c r="AK1274">
        <f>[1]发票导入!AK1274</f>
        <v>0</v>
      </c>
      <c r="AL1274">
        <f>[1]发票导入!AL1274</f>
        <v>0</v>
      </c>
      <c r="AM1274">
        <f>[1]发票导入!AM1274</f>
        <v>0</v>
      </c>
      <c r="AN1274" s="22">
        <f t="shared" si="1"/>
        <v>0</v>
      </c>
      <c r="AO1274" s="22">
        <f t="shared" si="2"/>
        <v>0</v>
      </c>
    </row>
    <row r="1275">
      <c r="C1275">
        <f>[1]发票导入!C1275&amp;""</f>
      </c>
      <c r="D1275">
        <f>[1]发票导入!D1275&amp;""</f>
      </c>
      <c r="O1275">
        <f>[1]发票导入!O1275&amp;""</f>
      </c>
      <c r="T1275">
        <f>[1]发票导入!T1275</f>
      </c>
      <c r="U1275">
        <f>[1]发票导入!U1275&amp;""</f>
      </c>
      <c r="V1275">
        <f>[1]发票导入!V1275&amp;""</f>
      </c>
      <c r="W1275">
        <f>[1]发票导入!W1275&amp;""</f>
      </c>
      <c r="Y1275">
        <f>[1]发票导入!Y1275&amp;""</f>
      </c>
      <c r="AA1275">
        <f>[1]发票导入!AA1275&amp;""</f>
      </c>
      <c r="AB1275">
        <f>[1]发票导入!AB1275</f>
        <v>0</v>
      </c>
      <c r="AC1275">
        <f>[1]发票导入!AC1275</f>
        <v>0</v>
      </c>
      <c r="AE1275" s="22">
        <f t="shared" si="0"/>
      </c>
      <c r="AI1275">
        <f>[1]发票导入!AI1275&amp;""</f>
      </c>
      <c r="AJ1275">
        <f>[1]发票导入!AJ1275&amp;""</f>
      </c>
      <c r="AK1275">
        <f>[1]发票导入!AK1275</f>
        <v>0</v>
      </c>
      <c r="AL1275">
        <f>[1]发票导入!AL1275</f>
        <v>0</v>
      </c>
      <c r="AM1275">
        <f>[1]发票导入!AM1275</f>
        <v>0</v>
      </c>
      <c r="AN1275" s="22">
        <f t="shared" si="1"/>
        <v>0</v>
      </c>
      <c r="AO1275" s="22">
        <f t="shared" si="2"/>
        <v>0</v>
      </c>
    </row>
    <row r="1276">
      <c r="C1276">
        <f>[1]发票导入!C1276&amp;""</f>
      </c>
      <c r="D1276">
        <f>[1]发票导入!D1276&amp;""</f>
      </c>
      <c r="O1276">
        <f>[1]发票导入!O1276&amp;""</f>
      </c>
      <c r="T1276">
        <f>[1]发票导入!T1276</f>
      </c>
      <c r="U1276">
        <f>[1]发票导入!U1276&amp;""</f>
      </c>
      <c r="V1276">
        <f>[1]发票导入!V1276&amp;""</f>
      </c>
      <c r="W1276">
        <f>[1]发票导入!W1276&amp;""</f>
      </c>
      <c r="Y1276">
        <f>[1]发票导入!Y1276&amp;""</f>
      </c>
      <c r="AA1276">
        <f>[1]发票导入!AA1276&amp;""</f>
      </c>
      <c r="AB1276">
        <f>[1]发票导入!AB1276</f>
        <v>0</v>
      </c>
      <c r="AC1276">
        <f>[1]发票导入!AC1276</f>
        <v>0</v>
      </c>
      <c r="AE1276" s="22">
        <f t="shared" si="0"/>
      </c>
      <c r="AI1276">
        <f>[1]发票导入!AI1276&amp;""</f>
      </c>
      <c r="AJ1276">
        <f>[1]发票导入!AJ1276&amp;""</f>
      </c>
      <c r="AK1276">
        <f>[1]发票导入!AK1276</f>
        <v>0</v>
      </c>
      <c r="AL1276">
        <f>[1]发票导入!AL1276</f>
        <v>0</v>
      </c>
      <c r="AM1276">
        <f>[1]发票导入!AM1276</f>
        <v>0</v>
      </c>
      <c r="AN1276" s="22">
        <f t="shared" si="1"/>
        <v>0</v>
      </c>
      <c r="AO1276" s="22">
        <f t="shared" si="2"/>
        <v>0</v>
      </c>
    </row>
    <row r="1277">
      <c r="C1277">
        <f>[1]发票导入!C1277&amp;""</f>
      </c>
      <c r="D1277">
        <f>[1]发票导入!D1277&amp;""</f>
      </c>
      <c r="O1277">
        <f>[1]发票导入!O1277&amp;""</f>
      </c>
      <c r="T1277">
        <f>[1]发票导入!T1277</f>
      </c>
      <c r="U1277">
        <f>[1]发票导入!U1277&amp;""</f>
      </c>
      <c r="V1277">
        <f>[1]发票导入!V1277&amp;""</f>
      </c>
      <c r="W1277">
        <f>[1]发票导入!W1277&amp;""</f>
      </c>
      <c r="Y1277">
        <f>[1]发票导入!Y1277&amp;""</f>
      </c>
      <c r="AA1277">
        <f>[1]发票导入!AA1277&amp;""</f>
      </c>
      <c r="AB1277">
        <f>[1]发票导入!AB1277</f>
        <v>0</v>
      </c>
      <c r="AC1277">
        <f>[1]发票导入!AC1277</f>
        <v>0</v>
      </c>
      <c r="AE1277" s="22">
        <f t="shared" si="0"/>
      </c>
      <c r="AI1277">
        <f>[1]发票导入!AI1277&amp;""</f>
      </c>
      <c r="AJ1277">
        <f>[1]发票导入!AJ1277&amp;""</f>
      </c>
      <c r="AK1277">
        <f>[1]发票导入!AK1277</f>
        <v>0</v>
      </c>
      <c r="AL1277">
        <f>[1]发票导入!AL1277</f>
        <v>0</v>
      </c>
      <c r="AM1277">
        <f>[1]发票导入!AM1277</f>
        <v>0</v>
      </c>
      <c r="AN1277" s="22">
        <f t="shared" si="1"/>
        <v>0</v>
      </c>
      <c r="AO1277" s="22">
        <f t="shared" si="2"/>
        <v>0</v>
      </c>
    </row>
    <row r="1278">
      <c r="C1278">
        <f>[1]发票导入!C1278&amp;""</f>
      </c>
      <c r="D1278">
        <f>[1]发票导入!D1278&amp;""</f>
      </c>
      <c r="O1278">
        <f>[1]发票导入!O1278&amp;""</f>
      </c>
      <c r="T1278">
        <f>[1]发票导入!T1278</f>
      </c>
      <c r="U1278">
        <f>[1]发票导入!U1278&amp;""</f>
      </c>
      <c r="V1278">
        <f>[1]发票导入!V1278&amp;""</f>
      </c>
      <c r="W1278">
        <f>[1]发票导入!W1278&amp;""</f>
      </c>
      <c r="Y1278">
        <f>[1]发票导入!Y1278&amp;""</f>
      </c>
      <c r="AA1278">
        <f>[1]发票导入!AA1278&amp;""</f>
      </c>
      <c r="AB1278">
        <f>[1]发票导入!AB1278</f>
        <v>0</v>
      </c>
      <c r="AC1278">
        <f>[1]发票导入!AC1278</f>
        <v>0</v>
      </c>
      <c r="AE1278" s="22">
        <f t="shared" si="0"/>
      </c>
      <c r="AI1278">
        <f>[1]发票导入!AI1278&amp;""</f>
      </c>
      <c r="AJ1278">
        <f>[1]发票导入!AJ1278&amp;""</f>
      </c>
      <c r="AK1278">
        <f>[1]发票导入!AK1278</f>
        <v>0</v>
      </c>
      <c r="AL1278">
        <f>[1]发票导入!AL1278</f>
        <v>0</v>
      </c>
      <c r="AM1278">
        <f>[1]发票导入!AM1278</f>
        <v>0</v>
      </c>
      <c r="AN1278" s="22">
        <f t="shared" si="1"/>
        <v>0</v>
      </c>
      <c r="AO1278" s="22">
        <f t="shared" si="2"/>
        <v>0</v>
      </c>
    </row>
    <row r="1279">
      <c r="C1279">
        <f>[1]发票导入!C1279&amp;""</f>
      </c>
      <c r="D1279">
        <f>[1]发票导入!D1279&amp;""</f>
      </c>
      <c r="O1279">
        <f>[1]发票导入!O1279&amp;""</f>
      </c>
      <c r="T1279">
        <f>[1]发票导入!T1279</f>
      </c>
      <c r="U1279">
        <f>[1]发票导入!U1279&amp;""</f>
      </c>
      <c r="V1279">
        <f>[1]发票导入!V1279&amp;""</f>
      </c>
      <c r="W1279">
        <f>[1]发票导入!W1279&amp;""</f>
      </c>
      <c r="Y1279">
        <f>[1]发票导入!Y1279&amp;""</f>
      </c>
      <c r="AA1279">
        <f>[1]发票导入!AA1279&amp;""</f>
      </c>
      <c r="AB1279">
        <f>[1]发票导入!AB1279</f>
        <v>0</v>
      </c>
      <c r="AC1279">
        <f>[1]发票导入!AC1279</f>
        <v>0</v>
      </c>
      <c r="AE1279" s="22">
        <f t="shared" si="0"/>
      </c>
      <c r="AI1279">
        <f>[1]发票导入!AI1279&amp;""</f>
      </c>
      <c r="AJ1279">
        <f>[1]发票导入!AJ1279&amp;""</f>
      </c>
      <c r="AK1279">
        <f>[1]发票导入!AK1279</f>
        <v>0</v>
      </c>
      <c r="AL1279">
        <f>[1]发票导入!AL1279</f>
        <v>0</v>
      </c>
      <c r="AM1279">
        <f>[1]发票导入!AM1279</f>
        <v>0</v>
      </c>
      <c r="AN1279" s="22">
        <f t="shared" si="1"/>
        <v>0</v>
      </c>
      <c r="AO1279" s="22">
        <f t="shared" si="2"/>
        <v>0</v>
      </c>
    </row>
    <row r="1280">
      <c r="C1280">
        <f>[1]发票导入!C1280&amp;""</f>
      </c>
      <c r="D1280">
        <f>[1]发票导入!D1280&amp;""</f>
      </c>
      <c r="O1280">
        <f>[1]发票导入!O1280&amp;""</f>
      </c>
      <c r="T1280">
        <f>[1]发票导入!T1280</f>
      </c>
      <c r="U1280">
        <f>[1]发票导入!U1280&amp;""</f>
      </c>
      <c r="V1280">
        <f>[1]发票导入!V1280&amp;""</f>
      </c>
      <c r="W1280">
        <f>[1]发票导入!W1280&amp;""</f>
      </c>
      <c r="Y1280">
        <f>[1]发票导入!Y1280&amp;""</f>
      </c>
      <c r="AA1280">
        <f>[1]发票导入!AA1280&amp;""</f>
      </c>
      <c r="AB1280">
        <f>[1]发票导入!AB1280</f>
        <v>0</v>
      </c>
      <c r="AC1280">
        <f>[1]发票导入!AC1280</f>
        <v>0</v>
      </c>
      <c r="AE1280" s="22">
        <f t="shared" si="0"/>
      </c>
      <c r="AI1280">
        <f>[1]发票导入!AI1280&amp;""</f>
      </c>
      <c r="AJ1280">
        <f>[1]发票导入!AJ1280&amp;""</f>
      </c>
      <c r="AK1280">
        <f>[1]发票导入!AK1280</f>
        <v>0</v>
      </c>
      <c r="AL1280">
        <f>[1]发票导入!AL1280</f>
        <v>0</v>
      </c>
      <c r="AM1280">
        <f>[1]发票导入!AM1280</f>
        <v>0</v>
      </c>
      <c r="AN1280" s="22">
        <f t="shared" si="1"/>
        <v>0</v>
      </c>
      <c r="AO1280" s="22">
        <f t="shared" si="2"/>
        <v>0</v>
      </c>
    </row>
    <row r="1281">
      <c r="C1281">
        <f>[1]发票导入!C1281&amp;""</f>
      </c>
      <c r="D1281">
        <f>[1]发票导入!D1281&amp;""</f>
      </c>
      <c r="O1281">
        <f>[1]发票导入!O1281&amp;""</f>
      </c>
      <c r="T1281">
        <f>[1]发票导入!T1281</f>
      </c>
      <c r="U1281">
        <f>[1]发票导入!U1281&amp;""</f>
      </c>
      <c r="V1281">
        <f>[1]发票导入!V1281&amp;""</f>
      </c>
      <c r="W1281">
        <f>[1]发票导入!W1281&amp;""</f>
      </c>
      <c r="Y1281">
        <f>[1]发票导入!Y1281&amp;""</f>
      </c>
      <c r="AA1281">
        <f>[1]发票导入!AA1281&amp;""</f>
      </c>
      <c r="AB1281">
        <f>[1]发票导入!AB1281</f>
        <v>0</v>
      </c>
      <c r="AC1281">
        <f>[1]发票导入!AC1281</f>
        <v>0</v>
      </c>
      <c r="AE1281" s="22">
        <f t="shared" si="0"/>
      </c>
      <c r="AI1281">
        <f>[1]发票导入!AI1281&amp;""</f>
      </c>
      <c r="AJ1281">
        <f>[1]发票导入!AJ1281&amp;""</f>
      </c>
      <c r="AK1281">
        <f>[1]发票导入!AK1281</f>
        <v>0</v>
      </c>
      <c r="AL1281">
        <f>[1]发票导入!AL1281</f>
        <v>0</v>
      </c>
      <c r="AM1281">
        <f>[1]发票导入!AM1281</f>
        <v>0</v>
      </c>
      <c r="AN1281" s="22">
        <f t="shared" si="1"/>
        <v>0</v>
      </c>
      <c r="AO1281" s="22">
        <f t="shared" si="2"/>
        <v>0</v>
      </c>
    </row>
    <row r="1282">
      <c r="C1282">
        <f>[1]发票导入!C1282&amp;""</f>
      </c>
      <c r="D1282">
        <f>[1]发票导入!D1282&amp;""</f>
      </c>
      <c r="O1282">
        <f>[1]发票导入!O1282&amp;""</f>
      </c>
      <c r="T1282">
        <f>[1]发票导入!T1282</f>
      </c>
      <c r="U1282">
        <f>[1]发票导入!U1282&amp;""</f>
      </c>
      <c r="V1282">
        <f>[1]发票导入!V1282&amp;""</f>
      </c>
      <c r="W1282">
        <f>[1]发票导入!W1282&amp;""</f>
      </c>
      <c r="Y1282">
        <f>[1]发票导入!Y1282&amp;""</f>
      </c>
      <c r="AA1282">
        <f>[1]发票导入!AA1282&amp;""</f>
      </c>
      <c r="AB1282">
        <f>[1]发票导入!AB1282</f>
        <v>0</v>
      </c>
      <c r="AC1282">
        <f>[1]发票导入!AC1282</f>
        <v>0</v>
      </c>
      <c r="AE1282" s="22">
        <f t="shared" si="0"/>
      </c>
      <c r="AI1282">
        <f>[1]发票导入!AI1282&amp;""</f>
      </c>
      <c r="AJ1282">
        <f>[1]发票导入!AJ1282&amp;""</f>
      </c>
      <c r="AK1282">
        <f>[1]发票导入!AK1282</f>
        <v>0</v>
      </c>
      <c r="AL1282">
        <f>[1]发票导入!AL1282</f>
        <v>0</v>
      </c>
      <c r="AM1282">
        <f>[1]发票导入!AM1282</f>
        <v>0</v>
      </c>
      <c r="AN1282" s="22">
        <f t="shared" si="1"/>
        <v>0</v>
      </c>
      <c r="AO1282" s="22">
        <f t="shared" si="2"/>
        <v>0</v>
      </c>
    </row>
    <row r="1283">
      <c r="C1283">
        <f>[1]发票导入!C1283&amp;""</f>
      </c>
      <c r="D1283">
        <f>[1]发票导入!D1283&amp;""</f>
      </c>
      <c r="O1283">
        <f>[1]发票导入!O1283&amp;""</f>
      </c>
      <c r="T1283">
        <f>[1]发票导入!T1283</f>
      </c>
      <c r="U1283">
        <f>[1]发票导入!U1283&amp;""</f>
      </c>
      <c r="V1283">
        <f>[1]发票导入!V1283&amp;""</f>
      </c>
      <c r="W1283">
        <f>[1]发票导入!W1283&amp;""</f>
      </c>
      <c r="Y1283">
        <f>[1]发票导入!Y1283&amp;""</f>
      </c>
      <c r="AA1283">
        <f>[1]发票导入!AA1283&amp;""</f>
      </c>
      <c r="AB1283">
        <f>[1]发票导入!AB1283</f>
        <v>0</v>
      </c>
      <c r="AC1283">
        <f>[1]发票导入!AC1283</f>
        <v>0</v>
      </c>
      <c r="AE1283" s="22">
        <f t="shared" si="0"/>
      </c>
      <c r="AI1283">
        <f>[1]发票导入!AI1283&amp;""</f>
      </c>
      <c r="AJ1283">
        <f>[1]发票导入!AJ1283&amp;""</f>
      </c>
      <c r="AK1283">
        <f>[1]发票导入!AK1283</f>
        <v>0</v>
      </c>
      <c r="AL1283">
        <f>[1]发票导入!AL1283</f>
        <v>0</v>
      </c>
      <c r="AM1283">
        <f>[1]发票导入!AM1283</f>
        <v>0</v>
      </c>
      <c r="AN1283" s="22">
        <f t="shared" si="1"/>
        <v>0</v>
      </c>
      <c r="AO1283" s="22">
        <f t="shared" si="2"/>
        <v>0</v>
      </c>
    </row>
    <row r="1284">
      <c r="C1284">
        <f>[1]发票导入!C1284&amp;""</f>
      </c>
      <c r="D1284">
        <f>[1]发票导入!D1284&amp;""</f>
      </c>
      <c r="O1284">
        <f>[1]发票导入!O1284&amp;""</f>
      </c>
      <c r="T1284">
        <f>[1]发票导入!T1284</f>
      </c>
      <c r="U1284">
        <f>[1]发票导入!U1284&amp;""</f>
      </c>
      <c r="V1284">
        <f>[1]发票导入!V1284&amp;""</f>
      </c>
      <c r="W1284">
        <f>[1]发票导入!W1284&amp;""</f>
      </c>
      <c r="Y1284">
        <f>[1]发票导入!Y1284&amp;""</f>
      </c>
      <c r="AA1284">
        <f>[1]发票导入!AA1284&amp;""</f>
      </c>
      <c r="AB1284">
        <f>[1]发票导入!AB1284</f>
        <v>0</v>
      </c>
      <c r="AC1284">
        <f>[1]发票导入!AC1284</f>
        <v>0</v>
      </c>
      <c r="AE1284" s="22">
        <f t="shared" si="0"/>
      </c>
      <c r="AI1284">
        <f>[1]发票导入!AI1284&amp;""</f>
      </c>
      <c r="AJ1284">
        <f>[1]发票导入!AJ1284&amp;""</f>
      </c>
      <c r="AK1284">
        <f>[1]发票导入!AK1284</f>
        <v>0</v>
      </c>
      <c r="AL1284">
        <f>[1]发票导入!AL1284</f>
        <v>0</v>
      </c>
      <c r="AM1284">
        <f>[1]发票导入!AM1284</f>
        <v>0</v>
      </c>
      <c r="AN1284" s="22">
        <f t="shared" si="1"/>
        <v>0</v>
      </c>
      <c r="AO1284" s="22">
        <f t="shared" si="2"/>
        <v>0</v>
      </c>
    </row>
    <row r="1285">
      <c r="C1285">
        <f>[1]发票导入!C1285&amp;""</f>
      </c>
      <c r="D1285">
        <f>[1]发票导入!D1285&amp;""</f>
      </c>
      <c r="O1285">
        <f>[1]发票导入!O1285&amp;""</f>
      </c>
      <c r="T1285">
        <f>[1]发票导入!T1285</f>
      </c>
      <c r="U1285">
        <f>[1]发票导入!U1285&amp;""</f>
      </c>
      <c r="V1285">
        <f>[1]发票导入!V1285&amp;""</f>
      </c>
      <c r="W1285">
        <f>[1]发票导入!W1285&amp;""</f>
      </c>
      <c r="Y1285">
        <f>[1]发票导入!Y1285&amp;""</f>
      </c>
      <c r="AA1285">
        <f>[1]发票导入!AA1285&amp;""</f>
      </c>
      <c r="AB1285">
        <f>[1]发票导入!AB1285</f>
        <v>0</v>
      </c>
      <c r="AC1285">
        <f>[1]发票导入!AC1285</f>
        <v>0</v>
      </c>
      <c r="AE1285" s="22">
        <f t="shared" si="0"/>
      </c>
      <c r="AI1285">
        <f>[1]发票导入!AI1285&amp;""</f>
      </c>
      <c r="AJ1285">
        <f>[1]发票导入!AJ1285&amp;""</f>
      </c>
      <c r="AK1285">
        <f>[1]发票导入!AK1285</f>
        <v>0</v>
      </c>
      <c r="AL1285">
        <f>[1]发票导入!AL1285</f>
        <v>0</v>
      </c>
      <c r="AM1285">
        <f>[1]发票导入!AM1285</f>
        <v>0</v>
      </c>
      <c r="AN1285" s="22">
        <f t="shared" si="1"/>
        <v>0</v>
      </c>
      <c r="AO1285" s="22">
        <f t="shared" si="2"/>
        <v>0</v>
      </c>
    </row>
    <row r="1286">
      <c r="C1286">
        <f>[1]发票导入!C1286&amp;""</f>
      </c>
      <c r="D1286">
        <f>[1]发票导入!D1286&amp;""</f>
      </c>
      <c r="O1286">
        <f>[1]发票导入!O1286&amp;""</f>
      </c>
      <c r="T1286">
        <f>[1]发票导入!T1286</f>
      </c>
      <c r="U1286">
        <f>[1]发票导入!U1286&amp;""</f>
      </c>
      <c r="V1286">
        <f>[1]发票导入!V1286&amp;""</f>
      </c>
      <c r="W1286">
        <f>[1]发票导入!W1286&amp;""</f>
      </c>
      <c r="Y1286">
        <f>[1]发票导入!Y1286&amp;""</f>
      </c>
      <c r="AA1286">
        <f>[1]发票导入!AA1286&amp;""</f>
      </c>
      <c r="AB1286">
        <f>[1]发票导入!AB1286</f>
        <v>0</v>
      </c>
      <c r="AC1286">
        <f>[1]发票导入!AC1286</f>
        <v>0</v>
      </c>
      <c r="AE1286" s="22">
        <f t="shared" si="0"/>
      </c>
      <c r="AI1286">
        <f>[1]发票导入!AI1286&amp;""</f>
      </c>
      <c r="AJ1286">
        <f>[1]发票导入!AJ1286&amp;""</f>
      </c>
      <c r="AK1286">
        <f>[1]发票导入!AK1286</f>
        <v>0</v>
      </c>
      <c r="AL1286">
        <f>[1]发票导入!AL1286</f>
        <v>0</v>
      </c>
      <c r="AM1286">
        <f>[1]发票导入!AM1286</f>
        <v>0</v>
      </c>
      <c r="AN1286" s="22">
        <f t="shared" si="1"/>
        <v>0</v>
      </c>
      <c r="AO1286" s="22">
        <f t="shared" si="2"/>
        <v>0</v>
      </c>
    </row>
    <row r="1287">
      <c r="C1287">
        <f>[1]发票导入!C1287&amp;""</f>
      </c>
      <c r="D1287">
        <f>[1]发票导入!D1287&amp;""</f>
      </c>
      <c r="O1287">
        <f>[1]发票导入!O1287&amp;""</f>
      </c>
      <c r="T1287">
        <f>[1]发票导入!T1287</f>
      </c>
      <c r="U1287">
        <f>[1]发票导入!U1287&amp;""</f>
      </c>
      <c r="V1287">
        <f>[1]发票导入!V1287&amp;""</f>
      </c>
      <c r="W1287">
        <f>[1]发票导入!W1287&amp;""</f>
      </c>
      <c r="Y1287">
        <f>[1]发票导入!Y1287&amp;""</f>
      </c>
      <c r="AA1287">
        <f>[1]发票导入!AA1287&amp;""</f>
      </c>
      <c r="AB1287">
        <f>[1]发票导入!AB1287</f>
        <v>0</v>
      </c>
      <c r="AC1287">
        <f>[1]发票导入!AC1287</f>
        <v>0</v>
      </c>
      <c r="AE1287" s="22">
        <f t="shared" si="0"/>
      </c>
      <c r="AI1287">
        <f>[1]发票导入!AI1287&amp;""</f>
      </c>
      <c r="AJ1287">
        <f>[1]发票导入!AJ1287&amp;""</f>
      </c>
      <c r="AK1287">
        <f>[1]发票导入!AK1287</f>
        <v>0</v>
      </c>
      <c r="AL1287">
        <f>[1]发票导入!AL1287</f>
        <v>0</v>
      </c>
      <c r="AM1287">
        <f>[1]发票导入!AM1287</f>
        <v>0</v>
      </c>
      <c r="AN1287" s="22">
        <f t="shared" si="1"/>
        <v>0</v>
      </c>
      <c r="AO1287" s="22">
        <f t="shared" si="2"/>
        <v>0</v>
      </c>
    </row>
    <row r="1288">
      <c r="C1288">
        <f>[1]发票导入!C1288&amp;""</f>
      </c>
      <c r="D1288">
        <f>[1]发票导入!D1288&amp;""</f>
      </c>
      <c r="O1288">
        <f>[1]发票导入!O1288&amp;""</f>
      </c>
      <c r="T1288">
        <f>[1]发票导入!T1288</f>
      </c>
      <c r="U1288">
        <f>[1]发票导入!U1288&amp;""</f>
      </c>
      <c r="V1288">
        <f>[1]发票导入!V1288&amp;""</f>
      </c>
      <c r="W1288">
        <f>[1]发票导入!W1288&amp;""</f>
      </c>
      <c r="Y1288">
        <f>[1]发票导入!Y1288&amp;""</f>
      </c>
      <c r="AA1288">
        <f>[1]发票导入!AA1288&amp;""</f>
      </c>
      <c r="AB1288">
        <f>[1]发票导入!AB1288</f>
        <v>0</v>
      </c>
      <c r="AC1288">
        <f>[1]发票导入!AC1288</f>
        <v>0</v>
      </c>
      <c r="AE1288" s="22">
        <f t="shared" si="0"/>
      </c>
      <c r="AI1288">
        <f>[1]发票导入!AI1288&amp;""</f>
      </c>
      <c r="AJ1288">
        <f>[1]发票导入!AJ1288&amp;""</f>
      </c>
      <c r="AK1288">
        <f>[1]发票导入!AK1288</f>
        <v>0</v>
      </c>
      <c r="AL1288">
        <f>[1]发票导入!AL1288</f>
        <v>0</v>
      </c>
      <c r="AM1288">
        <f>[1]发票导入!AM1288</f>
        <v>0</v>
      </c>
      <c r="AN1288" s="22">
        <f t="shared" si="1"/>
        <v>0</v>
      </c>
      <c r="AO1288" s="22">
        <f t="shared" si="2"/>
        <v>0</v>
      </c>
    </row>
    <row r="1289">
      <c r="C1289">
        <f>[1]发票导入!C1289&amp;""</f>
      </c>
      <c r="D1289">
        <f>[1]发票导入!D1289&amp;""</f>
      </c>
      <c r="O1289">
        <f>[1]发票导入!O1289&amp;""</f>
      </c>
      <c r="T1289">
        <f>[1]发票导入!T1289</f>
      </c>
      <c r="U1289">
        <f>[1]发票导入!U1289&amp;""</f>
      </c>
      <c r="V1289">
        <f>[1]发票导入!V1289&amp;""</f>
      </c>
      <c r="W1289">
        <f>[1]发票导入!W1289&amp;""</f>
      </c>
      <c r="Y1289">
        <f>[1]发票导入!Y1289&amp;""</f>
      </c>
      <c r="AA1289">
        <f>[1]发票导入!AA1289&amp;""</f>
      </c>
      <c r="AB1289">
        <f>[1]发票导入!AB1289</f>
        <v>0</v>
      </c>
      <c r="AC1289">
        <f>[1]发票导入!AC1289</f>
        <v>0</v>
      </c>
      <c r="AE1289" s="22">
        <f t="shared" si="0"/>
      </c>
      <c r="AI1289">
        <f>[1]发票导入!AI1289&amp;""</f>
      </c>
      <c r="AJ1289">
        <f>[1]发票导入!AJ1289&amp;""</f>
      </c>
      <c r="AK1289">
        <f>[1]发票导入!AK1289</f>
        <v>0</v>
      </c>
      <c r="AL1289">
        <f>[1]发票导入!AL1289</f>
        <v>0</v>
      </c>
      <c r="AM1289">
        <f>[1]发票导入!AM1289</f>
        <v>0</v>
      </c>
      <c r="AN1289" s="22">
        <f t="shared" si="1"/>
        <v>0</v>
      </c>
      <c r="AO1289" s="22">
        <f t="shared" si="2"/>
        <v>0</v>
      </c>
    </row>
    <row r="1290">
      <c r="C1290">
        <f>[1]发票导入!C1290&amp;""</f>
      </c>
      <c r="D1290">
        <f>[1]发票导入!D1290&amp;""</f>
      </c>
      <c r="O1290">
        <f>[1]发票导入!O1290&amp;""</f>
      </c>
      <c r="T1290">
        <f>[1]发票导入!T1290</f>
      </c>
      <c r="U1290">
        <f>[1]发票导入!U1290&amp;""</f>
      </c>
      <c r="V1290">
        <f>[1]发票导入!V1290&amp;""</f>
      </c>
      <c r="W1290">
        <f>[1]发票导入!W1290&amp;""</f>
      </c>
      <c r="Y1290">
        <f>[1]发票导入!Y1290&amp;""</f>
      </c>
      <c r="AA1290">
        <f>[1]发票导入!AA1290&amp;""</f>
      </c>
      <c r="AB1290">
        <f>[1]发票导入!AB1290</f>
        <v>0</v>
      </c>
      <c r="AC1290">
        <f>[1]发票导入!AC1290</f>
        <v>0</v>
      </c>
      <c r="AE1290" s="22">
        <f t="shared" si="0"/>
      </c>
      <c r="AI1290">
        <f>[1]发票导入!AI1290&amp;""</f>
      </c>
      <c r="AJ1290">
        <f>[1]发票导入!AJ1290&amp;""</f>
      </c>
      <c r="AK1290">
        <f>[1]发票导入!AK1290</f>
        <v>0</v>
      </c>
      <c r="AL1290">
        <f>[1]发票导入!AL1290</f>
        <v>0</v>
      </c>
      <c r="AM1290">
        <f>[1]发票导入!AM1290</f>
        <v>0</v>
      </c>
      <c r="AN1290" s="22">
        <f t="shared" si="1"/>
        <v>0</v>
      </c>
      <c r="AO1290" s="22">
        <f t="shared" si="2"/>
        <v>0</v>
      </c>
    </row>
    <row r="1291">
      <c r="C1291">
        <f>[1]发票导入!C1291&amp;""</f>
      </c>
      <c r="D1291">
        <f>[1]发票导入!D1291&amp;""</f>
      </c>
      <c r="O1291">
        <f>[1]发票导入!O1291&amp;""</f>
      </c>
      <c r="T1291">
        <f>[1]发票导入!T1291</f>
      </c>
      <c r="U1291">
        <f>[1]发票导入!U1291&amp;""</f>
      </c>
      <c r="V1291">
        <f>[1]发票导入!V1291&amp;""</f>
      </c>
      <c r="W1291">
        <f>[1]发票导入!W1291&amp;""</f>
      </c>
      <c r="Y1291">
        <f>[1]发票导入!Y1291&amp;""</f>
      </c>
      <c r="AA1291">
        <f>[1]发票导入!AA1291&amp;""</f>
      </c>
      <c r="AB1291">
        <f>[1]发票导入!AB1291</f>
        <v>0</v>
      </c>
      <c r="AC1291">
        <f>[1]发票导入!AC1291</f>
        <v>0</v>
      </c>
      <c r="AE1291" s="22">
        <f t="shared" si="0"/>
      </c>
      <c r="AI1291">
        <f>[1]发票导入!AI1291&amp;""</f>
      </c>
      <c r="AJ1291">
        <f>[1]发票导入!AJ1291&amp;""</f>
      </c>
      <c r="AK1291">
        <f>[1]发票导入!AK1291</f>
        <v>0</v>
      </c>
      <c r="AL1291">
        <f>[1]发票导入!AL1291</f>
        <v>0</v>
      </c>
      <c r="AM1291">
        <f>[1]发票导入!AM1291</f>
        <v>0</v>
      </c>
      <c r="AN1291" s="22">
        <f t="shared" si="1"/>
        <v>0</v>
      </c>
      <c r="AO1291" s="22">
        <f t="shared" si="2"/>
        <v>0</v>
      </c>
    </row>
    <row r="1292">
      <c r="C1292">
        <f>[1]发票导入!C1292&amp;""</f>
      </c>
      <c r="D1292">
        <f>[1]发票导入!D1292&amp;""</f>
      </c>
      <c r="O1292">
        <f>[1]发票导入!O1292&amp;""</f>
      </c>
      <c r="T1292">
        <f>[1]发票导入!T1292</f>
      </c>
      <c r="U1292">
        <f>[1]发票导入!U1292&amp;""</f>
      </c>
      <c r="V1292">
        <f>[1]发票导入!V1292&amp;""</f>
      </c>
      <c r="W1292">
        <f>[1]发票导入!W1292&amp;""</f>
      </c>
      <c r="Y1292">
        <f>[1]发票导入!Y1292&amp;""</f>
      </c>
      <c r="AA1292">
        <f>[1]发票导入!AA1292&amp;""</f>
      </c>
      <c r="AB1292">
        <f>[1]发票导入!AB1292</f>
        <v>0</v>
      </c>
      <c r="AC1292">
        <f>[1]发票导入!AC1292</f>
        <v>0</v>
      </c>
      <c r="AE1292" s="22">
        <f t="shared" si="0"/>
      </c>
      <c r="AI1292">
        <f>[1]发票导入!AI1292&amp;""</f>
      </c>
      <c r="AJ1292">
        <f>[1]发票导入!AJ1292&amp;""</f>
      </c>
      <c r="AK1292">
        <f>[1]发票导入!AK1292</f>
        <v>0</v>
      </c>
      <c r="AL1292">
        <f>[1]发票导入!AL1292</f>
        <v>0</v>
      </c>
      <c r="AM1292">
        <f>[1]发票导入!AM1292</f>
        <v>0</v>
      </c>
      <c r="AN1292" s="22">
        <f t="shared" si="1"/>
        <v>0</v>
      </c>
      <c r="AO1292" s="22">
        <f t="shared" si="2"/>
        <v>0</v>
      </c>
    </row>
    <row r="1293">
      <c r="C1293">
        <f>[1]发票导入!C1293&amp;""</f>
      </c>
      <c r="D1293">
        <f>[1]发票导入!D1293&amp;""</f>
      </c>
      <c r="O1293">
        <f>[1]发票导入!O1293&amp;""</f>
      </c>
      <c r="T1293">
        <f>[1]发票导入!T1293</f>
      </c>
      <c r="U1293">
        <f>[1]发票导入!U1293&amp;""</f>
      </c>
      <c r="V1293">
        <f>[1]发票导入!V1293&amp;""</f>
      </c>
      <c r="W1293">
        <f>[1]发票导入!W1293&amp;""</f>
      </c>
      <c r="Y1293">
        <f>[1]发票导入!Y1293&amp;""</f>
      </c>
      <c r="AA1293">
        <f>[1]发票导入!AA1293&amp;""</f>
      </c>
      <c r="AB1293">
        <f>[1]发票导入!AB1293</f>
        <v>0</v>
      </c>
      <c r="AC1293">
        <f>[1]发票导入!AC1293</f>
        <v>0</v>
      </c>
      <c r="AE1293" s="22">
        <f t="shared" si="0"/>
      </c>
      <c r="AI1293">
        <f>[1]发票导入!AI1293&amp;""</f>
      </c>
      <c r="AJ1293">
        <f>[1]发票导入!AJ1293&amp;""</f>
      </c>
      <c r="AK1293">
        <f>[1]发票导入!AK1293</f>
        <v>0</v>
      </c>
      <c r="AL1293">
        <f>[1]发票导入!AL1293</f>
        <v>0</v>
      </c>
      <c r="AM1293">
        <f>[1]发票导入!AM1293</f>
        <v>0</v>
      </c>
      <c r="AN1293" s="22">
        <f t="shared" si="1"/>
        <v>0</v>
      </c>
      <c r="AO1293" s="22">
        <f t="shared" si="2"/>
        <v>0</v>
      </c>
    </row>
    <row r="1294">
      <c r="C1294">
        <f>[1]发票导入!C1294&amp;""</f>
      </c>
      <c r="D1294">
        <f>[1]发票导入!D1294&amp;""</f>
      </c>
      <c r="O1294">
        <f>[1]发票导入!O1294&amp;""</f>
      </c>
      <c r="T1294">
        <f>[1]发票导入!T1294</f>
      </c>
      <c r="U1294">
        <f>[1]发票导入!U1294&amp;""</f>
      </c>
      <c r="V1294">
        <f>[1]发票导入!V1294&amp;""</f>
      </c>
      <c r="W1294">
        <f>[1]发票导入!W1294&amp;""</f>
      </c>
      <c r="Y1294">
        <f>[1]发票导入!Y1294&amp;""</f>
      </c>
      <c r="AA1294">
        <f>[1]发票导入!AA1294&amp;""</f>
      </c>
      <c r="AB1294">
        <f>[1]发票导入!AB1294</f>
        <v>0</v>
      </c>
      <c r="AC1294">
        <f>[1]发票导入!AC1294</f>
        <v>0</v>
      </c>
      <c r="AE1294" s="22">
        <f t="shared" si="0"/>
      </c>
      <c r="AI1294">
        <f>[1]发票导入!AI1294&amp;""</f>
      </c>
      <c r="AJ1294">
        <f>[1]发票导入!AJ1294&amp;""</f>
      </c>
      <c r="AK1294">
        <f>[1]发票导入!AK1294</f>
        <v>0</v>
      </c>
      <c r="AL1294">
        <f>[1]发票导入!AL1294</f>
        <v>0</v>
      </c>
      <c r="AM1294">
        <f>[1]发票导入!AM1294</f>
        <v>0</v>
      </c>
      <c r="AN1294" s="22">
        <f t="shared" si="1"/>
        <v>0</v>
      </c>
      <c r="AO1294" s="22">
        <f t="shared" si="2"/>
        <v>0</v>
      </c>
    </row>
    <row r="1295">
      <c r="C1295">
        <f>[1]发票导入!C1295&amp;""</f>
      </c>
      <c r="D1295">
        <f>[1]发票导入!D1295&amp;""</f>
      </c>
      <c r="O1295">
        <f>[1]发票导入!O1295&amp;""</f>
      </c>
      <c r="T1295">
        <f>[1]发票导入!T1295</f>
      </c>
      <c r="U1295">
        <f>[1]发票导入!U1295&amp;""</f>
      </c>
      <c r="V1295">
        <f>[1]发票导入!V1295&amp;""</f>
      </c>
      <c r="W1295">
        <f>[1]发票导入!W1295&amp;""</f>
      </c>
      <c r="Y1295">
        <f>[1]发票导入!Y1295&amp;""</f>
      </c>
      <c r="AA1295">
        <f>[1]发票导入!AA1295&amp;""</f>
      </c>
      <c r="AB1295">
        <f>[1]发票导入!AB1295</f>
        <v>0</v>
      </c>
      <c r="AC1295">
        <f>[1]发票导入!AC1295</f>
        <v>0</v>
      </c>
      <c r="AE1295" s="22">
        <f t="shared" si="0"/>
      </c>
      <c r="AI1295">
        <f>[1]发票导入!AI1295&amp;""</f>
      </c>
      <c r="AJ1295">
        <f>[1]发票导入!AJ1295&amp;""</f>
      </c>
      <c r="AK1295">
        <f>[1]发票导入!AK1295</f>
        <v>0</v>
      </c>
      <c r="AL1295">
        <f>[1]发票导入!AL1295</f>
        <v>0</v>
      </c>
      <c r="AM1295">
        <f>[1]发票导入!AM1295</f>
        <v>0</v>
      </c>
      <c r="AN1295" s="22">
        <f t="shared" si="1"/>
        <v>0</v>
      </c>
      <c r="AO1295" s="22">
        <f t="shared" si="2"/>
        <v>0</v>
      </c>
    </row>
    <row r="1296">
      <c r="C1296">
        <f>[1]发票导入!C1296&amp;""</f>
      </c>
      <c r="D1296">
        <f>[1]发票导入!D1296&amp;""</f>
      </c>
      <c r="O1296">
        <f>[1]发票导入!O1296&amp;""</f>
      </c>
      <c r="T1296">
        <f>[1]发票导入!T1296</f>
      </c>
      <c r="U1296">
        <f>[1]发票导入!U1296&amp;""</f>
      </c>
      <c r="V1296">
        <f>[1]发票导入!V1296&amp;""</f>
      </c>
      <c r="W1296">
        <f>[1]发票导入!W1296&amp;""</f>
      </c>
      <c r="Y1296">
        <f>[1]发票导入!Y1296&amp;""</f>
      </c>
      <c r="AA1296">
        <f>[1]发票导入!AA1296&amp;""</f>
      </c>
      <c r="AB1296">
        <f>[1]发票导入!AB1296</f>
        <v>0</v>
      </c>
      <c r="AC1296">
        <f>[1]发票导入!AC1296</f>
        <v>0</v>
      </c>
      <c r="AE1296" s="22">
        <f t="shared" si="0"/>
      </c>
      <c r="AI1296">
        <f>[1]发票导入!AI1296&amp;""</f>
      </c>
      <c r="AJ1296">
        <f>[1]发票导入!AJ1296&amp;""</f>
      </c>
      <c r="AK1296">
        <f>[1]发票导入!AK1296</f>
        <v>0</v>
      </c>
      <c r="AL1296">
        <f>[1]发票导入!AL1296</f>
        <v>0</v>
      </c>
      <c r="AM1296">
        <f>[1]发票导入!AM1296</f>
        <v>0</v>
      </c>
      <c r="AN1296" s="22">
        <f t="shared" si="1"/>
        <v>0</v>
      </c>
      <c r="AO1296" s="22">
        <f t="shared" si="2"/>
        <v>0</v>
      </c>
    </row>
    <row r="1297">
      <c r="C1297">
        <f>[1]发票导入!C1297&amp;""</f>
      </c>
      <c r="D1297">
        <f>[1]发票导入!D1297&amp;""</f>
      </c>
      <c r="O1297">
        <f>[1]发票导入!O1297&amp;""</f>
      </c>
      <c r="T1297">
        <f>[1]发票导入!T1297</f>
      </c>
      <c r="U1297">
        <f>[1]发票导入!U1297&amp;""</f>
      </c>
      <c r="V1297">
        <f>[1]发票导入!V1297&amp;""</f>
      </c>
      <c r="W1297">
        <f>[1]发票导入!W1297&amp;""</f>
      </c>
      <c r="Y1297">
        <f>[1]发票导入!Y1297&amp;""</f>
      </c>
      <c r="AA1297">
        <f>[1]发票导入!AA1297&amp;""</f>
      </c>
      <c r="AB1297">
        <f>[1]发票导入!AB1297</f>
        <v>0</v>
      </c>
      <c r="AC1297">
        <f>[1]发票导入!AC1297</f>
        <v>0</v>
      </c>
      <c r="AE1297" s="22">
        <f t="shared" si="0"/>
      </c>
      <c r="AI1297">
        <f>[1]发票导入!AI1297&amp;""</f>
      </c>
      <c r="AJ1297">
        <f>[1]发票导入!AJ1297&amp;""</f>
      </c>
      <c r="AK1297">
        <f>[1]发票导入!AK1297</f>
        <v>0</v>
      </c>
      <c r="AL1297">
        <f>[1]发票导入!AL1297</f>
        <v>0</v>
      </c>
      <c r="AM1297">
        <f>[1]发票导入!AM1297</f>
        <v>0</v>
      </c>
      <c r="AN1297" s="22">
        <f t="shared" si="1"/>
        <v>0</v>
      </c>
      <c r="AO1297" s="22">
        <f t="shared" si="2"/>
        <v>0</v>
      </c>
    </row>
    <row r="1298">
      <c r="C1298">
        <f>[1]发票导入!C1298&amp;""</f>
      </c>
      <c r="D1298">
        <f>[1]发票导入!D1298&amp;""</f>
      </c>
      <c r="O1298">
        <f>[1]发票导入!O1298&amp;""</f>
      </c>
      <c r="T1298">
        <f>[1]发票导入!T1298</f>
      </c>
      <c r="U1298">
        <f>[1]发票导入!U1298&amp;""</f>
      </c>
      <c r="V1298">
        <f>[1]发票导入!V1298&amp;""</f>
      </c>
      <c r="W1298">
        <f>[1]发票导入!W1298&amp;""</f>
      </c>
      <c r="Y1298">
        <f>[1]发票导入!Y1298&amp;""</f>
      </c>
      <c r="AA1298">
        <f>[1]发票导入!AA1298&amp;""</f>
      </c>
      <c r="AB1298">
        <f>[1]发票导入!AB1298</f>
        <v>0</v>
      </c>
      <c r="AC1298">
        <f>[1]发票导入!AC1298</f>
        <v>0</v>
      </c>
      <c r="AE1298" s="22">
        <f t="shared" si="0"/>
      </c>
      <c r="AI1298">
        <f>[1]发票导入!AI1298&amp;""</f>
      </c>
      <c r="AJ1298">
        <f>[1]发票导入!AJ1298&amp;""</f>
      </c>
      <c r="AK1298">
        <f>[1]发票导入!AK1298</f>
        <v>0</v>
      </c>
      <c r="AL1298">
        <f>[1]发票导入!AL1298</f>
        <v>0</v>
      </c>
      <c r="AM1298">
        <f>[1]发票导入!AM1298</f>
        <v>0</v>
      </c>
      <c r="AN1298" s="22">
        <f t="shared" si="1"/>
        <v>0</v>
      </c>
      <c r="AO1298" s="22">
        <f t="shared" si="2"/>
        <v>0</v>
      </c>
    </row>
    <row r="1299">
      <c r="C1299">
        <f>[1]发票导入!C1299&amp;""</f>
      </c>
      <c r="D1299">
        <f>[1]发票导入!D1299&amp;""</f>
      </c>
      <c r="O1299">
        <f>[1]发票导入!O1299&amp;""</f>
      </c>
      <c r="T1299">
        <f>[1]发票导入!T1299</f>
      </c>
      <c r="U1299">
        <f>[1]发票导入!U1299&amp;""</f>
      </c>
      <c r="V1299">
        <f>[1]发票导入!V1299&amp;""</f>
      </c>
      <c r="W1299">
        <f>[1]发票导入!W1299&amp;""</f>
      </c>
      <c r="Y1299">
        <f>[1]发票导入!Y1299&amp;""</f>
      </c>
      <c r="AA1299">
        <f>[1]发票导入!AA1299&amp;""</f>
      </c>
      <c r="AB1299">
        <f>[1]发票导入!AB1299</f>
        <v>0</v>
      </c>
      <c r="AC1299">
        <f>[1]发票导入!AC1299</f>
        <v>0</v>
      </c>
      <c r="AE1299" s="22">
        <f t="shared" si="0"/>
      </c>
      <c r="AI1299">
        <f>[1]发票导入!AI1299&amp;""</f>
      </c>
      <c r="AJ1299">
        <f>[1]发票导入!AJ1299&amp;""</f>
      </c>
      <c r="AK1299">
        <f>[1]发票导入!AK1299</f>
        <v>0</v>
      </c>
      <c r="AL1299">
        <f>[1]发票导入!AL1299</f>
        <v>0</v>
      </c>
      <c r="AM1299">
        <f>[1]发票导入!AM1299</f>
        <v>0</v>
      </c>
      <c r="AN1299" s="22">
        <f t="shared" si="1"/>
        <v>0</v>
      </c>
      <c r="AO1299" s="22">
        <f t="shared" si="2"/>
        <v>0</v>
      </c>
    </row>
    <row r="1300">
      <c r="C1300">
        <f>[1]发票导入!C1300&amp;""</f>
      </c>
      <c r="D1300">
        <f>[1]发票导入!D1300&amp;""</f>
      </c>
      <c r="O1300">
        <f>[1]发票导入!O1300&amp;""</f>
      </c>
      <c r="T1300">
        <f>[1]发票导入!T1300</f>
      </c>
      <c r="U1300">
        <f>[1]发票导入!U1300&amp;""</f>
      </c>
      <c r="V1300">
        <f>[1]发票导入!V1300&amp;""</f>
      </c>
      <c r="W1300">
        <f>[1]发票导入!W1300&amp;""</f>
      </c>
      <c r="Y1300">
        <f>[1]发票导入!Y1300&amp;""</f>
      </c>
      <c r="AA1300">
        <f>[1]发票导入!AA1300&amp;""</f>
      </c>
      <c r="AB1300">
        <f>[1]发票导入!AB1300</f>
        <v>0</v>
      </c>
      <c r="AC1300">
        <f>[1]发票导入!AC1300</f>
        <v>0</v>
      </c>
      <c r="AE1300" s="22">
        <f t="shared" si="0"/>
      </c>
      <c r="AI1300">
        <f>[1]发票导入!AI1300&amp;""</f>
      </c>
      <c r="AJ1300">
        <f>[1]发票导入!AJ1300&amp;""</f>
      </c>
      <c r="AK1300">
        <f>[1]发票导入!AK1300</f>
        <v>0</v>
      </c>
      <c r="AL1300">
        <f>[1]发票导入!AL1300</f>
        <v>0</v>
      </c>
      <c r="AM1300">
        <f>[1]发票导入!AM1300</f>
        <v>0</v>
      </c>
      <c r="AN1300" s="22">
        <f t="shared" si="1"/>
        <v>0</v>
      </c>
      <c r="AO1300" s="22">
        <f t="shared" si="2"/>
        <v>0</v>
      </c>
    </row>
    <row r="1301">
      <c r="C1301">
        <f>[1]发票导入!C1301&amp;""</f>
      </c>
      <c r="D1301">
        <f>[1]发票导入!D1301&amp;""</f>
      </c>
      <c r="O1301">
        <f>[1]发票导入!O1301&amp;""</f>
      </c>
      <c r="T1301">
        <f>[1]发票导入!T1301</f>
      </c>
      <c r="U1301">
        <f>[1]发票导入!U1301&amp;""</f>
      </c>
      <c r="V1301">
        <f>[1]发票导入!V1301&amp;""</f>
      </c>
      <c r="W1301">
        <f>[1]发票导入!W1301&amp;""</f>
      </c>
      <c r="Y1301">
        <f>[1]发票导入!Y1301&amp;""</f>
      </c>
      <c r="AA1301">
        <f>[1]发票导入!AA1301&amp;""</f>
      </c>
      <c r="AB1301">
        <f>[1]发票导入!AB1301</f>
        <v>0</v>
      </c>
      <c r="AC1301">
        <f>[1]发票导入!AC1301</f>
        <v>0</v>
      </c>
      <c r="AE1301" s="22">
        <f t="shared" si="0"/>
      </c>
      <c r="AI1301">
        <f>[1]发票导入!AI1301&amp;""</f>
      </c>
      <c r="AJ1301">
        <f>[1]发票导入!AJ1301&amp;""</f>
      </c>
      <c r="AK1301">
        <f>[1]发票导入!AK1301</f>
        <v>0</v>
      </c>
      <c r="AL1301">
        <f>[1]发票导入!AL1301</f>
        <v>0</v>
      </c>
      <c r="AM1301">
        <f>[1]发票导入!AM1301</f>
        <v>0</v>
      </c>
      <c r="AN1301" s="22">
        <f t="shared" si="1"/>
        <v>0</v>
      </c>
      <c r="AO1301" s="22">
        <f t="shared" si="2"/>
        <v>0</v>
      </c>
    </row>
    <row r="1302">
      <c r="C1302">
        <f>[1]发票导入!C1302&amp;""</f>
      </c>
      <c r="D1302">
        <f>[1]发票导入!D1302&amp;""</f>
      </c>
      <c r="O1302">
        <f>[1]发票导入!O1302&amp;""</f>
      </c>
      <c r="T1302">
        <f>[1]发票导入!T1302</f>
      </c>
      <c r="U1302">
        <f>[1]发票导入!U1302&amp;""</f>
      </c>
      <c r="V1302">
        <f>[1]发票导入!V1302&amp;""</f>
      </c>
      <c r="W1302">
        <f>[1]发票导入!W1302&amp;""</f>
      </c>
      <c r="Y1302">
        <f>[1]发票导入!Y1302&amp;""</f>
      </c>
      <c r="AA1302">
        <f>[1]发票导入!AA1302&amp;""</f>
      </c>
      <c r="AB1302">
        <f>[1]发票导入!AB1302</f>
        <v>0</v>
      </c>
      <c r="AC1302">
        <f>[1]发票导入!AC1302</f>
        <v>0</v>
      </c>
      <c r="AE1302" s="22">
        <f t="shared" si="0"/>
      </c>
      <c r="AI1302">
        <f>[1]发票导入!AI1302&amp;""</f>
      </c>
      <c r="AJ1302">
        <f>[1]发票导入!AJ1302&amp;""</f>
      </c>
      <c r="AK1302">
        <f>[1]发票导入!AK1302</f>
        <v>0</v>
      </c>
      <c r="AL1302">
        <f>[1]发票导入!AL1302</f>
        <v>0</v>
      </c>
      <c r="AM1302">
        <f>[1]发票导入!AM1302</f>
        <v>0</v>
      </c>
      <c r="AN1302" s="22">
        <f t="shared" si="1"/>
        <v>0</v>
      </c>
      <c r="AO1302" s="22">
        <f t="shared" si="2"/>
        <v>0</v>
      </c>
    </row>
    <row r="1303">
      <c r="C1303">
        <f>[1]发票导入!C1303&amp;""</f>
      </c>
      <c r="D1303">
        <f>[1]发票导入!D1303&amp;""</f>
      </c>
      <c r="O1303">
        <f>[1]发票导入!O1303&amp;""</f>
      </c>
      <c r="T1303">
        <f>[1]发票导入!T1303</f>
      </c>
      <c r="U1303">
        <f>[1]发票导入!U1303&amp;""</f>
      </c>
      <c r="V1303">
        <f>[1]发票导入!V1303&amp;""</f>
      </c>
      <c r="W1303">
        <f>[1]发票导入!W1303&amp;""</f>
      </c>
      <c r="Y1303">
        <f>[1]发票导入!Y1303&amp;""</f>
      </c>
      <c r="AA1303">
        <f>[1]发票导入!AA1303&amp;""</f>
      </c>
      <c r="AB1303">
        <f>[1]发票导入!AB1303</f>
        <v>0</v>
      </c>
      <c r="AC1303">
        <f>[1]发票导入!AC1303</f>
        <v>0</v>
      </c>
      <c r="AE1303" s="22">
        <f t="shared" si="0"/>
      </c>
      <c r="AI1303">
        <f>[1]发票导入!AI1303&amp;""</f>
      </c>
      <c r="AJ1303">
        <f>[1]发票导入!AJ1303&amp;""</f>
      </c>
      <c r="AK1303">
        <f>[1]发票导入!AK1303</f>
        <v>0</v>
      </c>
      <c r="AL1303">
        <f>[1]发票导入!AL1303</f>
        <v>0</v>
      </c>
      <c r="AM1303">
        <f>[1]发票导入!AM1303</f>
        <v>0</v>
      </c>
      <c r="AN1303" s="22">
        <f t="shared" si="1"/>
        <v>0</v>
      </c>
      <c r="AO1303" s="22">
        <f t="shared" si="2"/>
        <v>0</v>
      </c>
    </row>
    <row r="1304">
      <c r="C1304">
        <f>[1]发票导入!C1304&amp;""</f>
      </c>
      <c r="D1304">
        <f>[1]发票导入!D1304&amp;""</f>
      </c>
      <c r="O1304">
        <f>[1]发票导入!O1304&amp;""</f>
      </c>
      <c r="T1304">
        <f>[1]发票导入!T1304</f>
      </c>
      <c r="U1304">
        <f>[1]发票导入!U1304&amp;""</f>
      </c>
      <c r="V1304">
        <f>[1]发票导入!V1304&amp;""</f>
      </c>
      <c r="W1304">
        <f>[1]发票导入!W1304&amp;""</f>
      </c>
      <c r="Y1304">
        <f>[1]发票导入!Y1304&amp;""</f>
      </c>
      <c r="AA1304">
        <f>[1]发票导入!AA1304&amp;""</f>
      </c>
      <c r="AB1304">
        <f>[1]发票导入!AB1304</f>
        <v>0</v>
      </c>
      <c r="AC1304">
        <f>[1]发票导入!AC1304</f>
        <v>0</v>
      </c>
      <c r="AE1304" s="22">
        <f t="shared" si="0"/>
      </c>
      <c r="AI1304">
        <f>[1]发票导入!AI1304&amp;""</f>
      </c>
      <c r="AJ1304">
        <f>[1]发票导入!AJ1304&amp;""</f>
      </c>
      <c r="AK1304">
        <f>[1]发票导入!AK1304</f>
        <v>0</v>
      </c>
      <c r="AL1304">
        <f>[1]发票导入!AL1304</f>
        <v>0</v>
      </c>
      <c r="AM1304">
        <f>[1]发票导入!AM1304</f>
        <v>0</v>
      </c>
      <c r="AN1304" s="22">
        <f t="shared" si="1"/>
        <v>0</v>
      </c>
      <c r="AO1304" s="22">
        <f t="shared" si="2"/>
        <v>0</v>
      </c>
    </row>
    <row r="1305">
      <c r="C1305">
        <f>[1]发票导入!C1305&amp;""</f>
      </c>
      <c r="D1305">
        <f>[1]发票导入!D1305&amp;""</f>
      </c>
      <c r="O1305">
        <f>[1]发票导入!O1305&amp;""</f>
      </c>
      <c r="T1305">
        <f>[1]发票导入!T1305</f>
      </c>
      <c r="U1305">
        <f>[1]发票导入!U1305&amp;""</f>
      </c>
      <c r="V1305">
        <f>[1]发票导入!V1305&amp;""</f>
      </c>
      <c r="W1305">
        <f>[1]发票导入!W1305&amp;""</f>
      </c>
      <c r="Y1305">
        <f>[1]发票导入!Y1305&amp;""</f>
      </c>
      <c r="AA1305">
        <f>[1]发票导入!AA1305&amp;""</f>
      </c>
      <c r="AB1305">
        <f>[1]发票导入!AB1305</f>
        <v>0</v>
      </c>
      <c r="AC1305">
        <f>[1]发票导入!AC1305</f>
        <v>0</v>
      </c>
      <c r="AE1305" s="22">
        <f t="shared" si="0"/>
      </c>
      <c r="AI1305">
        <f>[1]发票导入!AI1305&amp;""</f>
      </c>
      <c r="AJ1305">
        <f>[1]发票导入!AJ1305&amp;""</f>
      </c>
      <c r="AK1305">
        <f>[1]发票导入!AK1305</f>
        <v>0</v>
      </c>
      <c r="AL1305">
        <f>[1]发票导入!AL1305</f>
        <v>0</v>
      </c>
      <c r="AM1305">
        <f>[1]发票导入!AM1305</f>
        <v>0</v>
      </c>
      <c r="AN1305" s="22">
        <f t="shared" si="1"/>
        <v>0</v>
      </c>
      <c r="AO1305" s="22">
        <f t="shared" si="2"/>
        <v>0</v>
      </c>
    </row>
    <row r="1306">
      <c r="C1306">
        <f>[1]发票导入!C1306&amp;""</f>
      </c>
      <c r="D1306">
        <f>[1]发票导入!D1306&amp;""</f>
      </c>
      <c r="O1306">
        <f>[1]发票导入!O1306&amp;""</f>
      </c>
      <c r="T1306">
        <f>[1]发票导入!T1306</f>
      </c>
      <c r="U1306">
        <f>[1]发票导入!U1306&amp;""</f>
      </c>
      <c r="V1306">
        <f>[1]发票导入!V1306&amp;""</f>
      </c>
      <c r="W1306">
        <f>[1]发票导入!W1306&amp;""</f>
      </c>
      <c r="Y1306">
        <f>[1]发票导入!Y1306&amp;""</f>
      </c>
      <c r="AA1306">
        <f>[1]发票导入!AA1306&amp;""</f>
      </c>
      <c r="AB1306">
        <f>[1]发票导入!AB1306</f>
        <v>0</v>
      </c>
      <c r="AC1306">
        <f>[1]发票导入!AC1306</f>
        <v>0</v>
      </c>
      <c r="AE1306" s="22">
        <f t="shared" si="0"/>
      </c>
      <c r="AI1306">
        <f>[1]发票导入!AI1306&amp;""</f>
      </c>
      <c r="AJ1306">
        <f>[1]发票导入!AJ1306&amp;""</f>
      </c>
      <c r="AK1306">
        <f>[1]发票导入!AK1306</f>
        <v>0</v>
      </c>
      <c r="AL1306">
        <f>[1]发票导入!AL1306</f>
        <v>0</v>
      </c>
      <c r="AM1306">
        <f>[1]发票导入!AM1306</f>
        <v>0</v>
      </c>
      <c r="AN1306" s="22">
        <f t="shared" si="1"/>
        <v>0</v>
      </c>
      <c r="AO1306" s="22">
        <f t="shared" si="2"/>
        <v>0</v>
      </c>
    </row>
    <row r="1307">
      <c r="C1307">
        <f>[1]发票导入!C1307&amp;""</f>
      </c>
      <c r="D1307">
        <f>[1]发票导入!D1307&amp;""</f>
      </c>
      <c r="O1307">
        <f>[1]发票导入!O1307&amp;""</f>
      </c>
      <c r="T1307">
        <f>[1]发票导入!T1307</f>
      </c>
      <c r="U1307">
        <f>[1]发票导入!U1307&amp;""</f>
      </c>
      <c r="V1307">
        <f>[1]发票导入!V1307&amp;""</f>
      </c>
      <c r="W1307">
        <f>[1]发票导入!W1307&amp;""</f>
      </c>
      <c r="Y1307">
        <f>[1]发票导入!Y1307&amp;""</f>
      </c>
      <c r="AA1307">
        <f>[1]发票导入!AA1307&amp;""</f>
      </c>
      <c r="AB1307">
        <f>[1]发票导入!AB1307</f>
        <v>0</v>
      </c>
      <c r="AC1307">
        <f>[1]发票导入!AC1307</f>
        <v>0</v>
      </c>
      <c r="AE1307" s="22">
        <f t="shared" si="0"/>
      </c>
      <c r="AI1307">
        <f>[1]发票导入!AI1307&amp;""</f>
      </c>
      <c r="AJ1307">
        <f>[1]发票导入!AJ1307&amp;""</f>
      </c>
      <c r="AK1307">
        <f>[1]发票导入!AK1307</f>
        <v>0</v>
      </c>
      <c r="AL1307">
        <f>[1]发票导入!AL1307</f>
        <v>0</v>
      </c>
      <c r="AM1307">
        <f>[1]发票导入!AM1307</f>
        <v>0</v>
      </c>
      <c r="AN1307" s="22">
        <f t="shared" si="1"/>
        <v>0</v>
      </c>
      <c r="AO1307" s="22">
        <f t="shared" si="2"/>
        <v>0</v>
      </c>
    </row>
    <row r="1308">
      <c r="C1308">
        <f>[1]发票导入!C1308&amp;""</f>
      </c>
      <c r="D1308">
        <f>[1]发票导入!D1308&amp;""</f>
      </c>
      <c r="O1308">
        <f>[1]发票导入!O1308&amp;""</f>
      </c>
      <c r="T1308">
        <f>[1]发票导入!T1308</f>
      </c>
      <c r="U1308">
        <f>[1]发票导入!U1308&amp;""</f>
      </c>
      <c r="V1308">
        <f>[1]发票导入!V1308&amp;""</f>
      </c>
      <c r="W1308">
        <f>[1]发票导入!W1308&amp;""</f>
      </c>
      <c r="Y1308">
        <f>[1]发票导入!Y1308&amp;""</f>
      </c>
      <c r="AA1308">
        <f>[1]发票导入!AA1308&amp;""</f>
      </c>
      <c r="AB1308">
        <f>[1]发票导入!AB1308</f>
        <v>0</v>
      </c>
      <c r="AC1308">
        <f>[1]发票导入!AC1308</f>
        <v>0</v>
      </c>
      <c r="AE1308" s="22">
        <f t="shared" si="0"/>
      </c>
      <c r="AI1308">
        <f>[1]发票导入!AI1308&amp;""</f>
      </c>
      <c r="AJ1308">
        <f>[1]发票导入!AJ1308&amp;""</f>
      </c>
      <c r="AK1308">
        <f>[1]发票导入!AK1308</f>
        <v>0</v>
      </c>
      <c r="AL1308">
        <f>[1]发票导入!AL1308</f>
        <v>0</v>
      </c>
      <c r="AM1308">
        <f>[1]发票导入!AM1308</f>
        <v>0</v>
      </c>
      <c r="AN1308" s="22">
        <f t="shared" si="1"/>
        <v>0</v>
      </c>
      <c r="AO1308" s="22">
        <f t="shared" si="2"/>
        <v>0</v>
      </c>
    </row>
    <row r="1309">
      <c r="C1309">
        <f>[1]发票导入!C1309&amp;""</f>
      </c>
      <c r="D1309">
        <f>[1]发票导入!D1309&amp;""</f>
      </c>
      <c r="O1309">
        <f>[1]发票导入!O1309&amp;""</f>
      </c>
      <c r="T1309">
        <f>[1]发票导入!T1309</f>
      </c>
      <c r="U1309">
        <f>[1]发票导入!U1309&amp;""</f>
      </c>
      <c r="V1309">
        <f>[1]发票导入!V1309&amp;""</f>
      </c>
      <c r="W1309">
        <f>[1]发票导入!W1309&amp;""</f>
      </c>
      <c r="Y1309">
        <f>[1]发票导入!Y1309&amp;""</f>
      </c>
      <c r="AA1309">
        <f>[1]发票导入!AA1309&amp;""</f>
      </c>
      <c r="AB1309">
        <f>[1]发票导入!AB1309</f>
        <v>0</v>
      </c>
      <c r="AC1309">
        <f>[1]发票导入!AC1309</f>
        <v>0</v>
      </c>
      <c r="AE1309" s="22">
        <f t="shared" si="0"/>
      </c>
      <c r="AI1309">
        <f>[1]发票导入!AI1309&amp;""</f>
      </c>
      <c r="AJ1309">
        <f>[1]发票导入!AJ1309&amp;""</f>
      </c>
      <c r="AK1309">
        <f>[1]发票导入!AK1309</f>
        <v>0</v>
      </c>
      <c r="AL1309">
        <f>[1]发票导入!AL1309</f>
        <v>0</v>
      </c>
      <c r="AM1309">
        <f>[1]发票导入!AM1309</f>
        <v>0</v>
      </c>
      <c r="AN1309" s="22">
        <f t="shared" si="1"/>
        <v>0</v>
      </c>
      <c r="AO1309" s="22">
        <f t="shared" si="2"/>
        <v>0</v>
      </c>
    </row>
    <row r="1310">
      <c r="C1310">
        <f>[1]发票导入!C1310&amp;""</f>
      </c>
      <c r="D1310">
        <f>[1]发票导入!D1310&amp;""</f>
      </c>
      <c r="O1310">
        <f>[1]发票导入!O1310&amp;""</f>
      </c>
      <c r="T1310">
        <f>[1]发票导入!T1310</f>
      </c>
      <c r="U1310">
        <f>[1]发票导入!U1310&amp;""</f>
      </c>
      <c r="V1310">
        <f>[1]发票导入!V1310&amp;""</f>
      </c>
      <c r="W1310">
        <f>[1]发票导入!W1310&amp;""</f>
      </c>
      <c r="Y1310">
        <f>[1]发票导入!Y1310&amp;""</f>
      </c>
      <c r="AA1310">
        <f>[1]发票导入!AA1310&amp;""</f>
      </c>
      <c r="AB1310">
        <f>[1]发票导入!AB1310</f>
        <v>0</v>
      </c>
      <c r="AC1310">
        <f>[1]发票导入!AC1310</f>
        <v>0</v>
      </c>
      <c r="AE1310" s="22">
        <f t="shared" si="0"/>
      </c>
      <c r="AI1310">
        <f>[1]发票导入!AI1310&amp;""</f>
      </c>
      <c r="AJ1310">
        <f>[1]发票导入!AJ1310&amp;""</f>
      </c>
      <c r="AK1310">
        <f>[1]发票导入!AK1310</f>
        <v>0</v>
      </c>
      <c r="AL1310">
        <f>[1]发票导入!AL1310</f>
        <v>0</v>
      </c>
      <c r="AM1310">
        <f>[1]发票导入!AM1310</f>
        <v>0</v>
      </c>
      <c r="AN1310" s="22">
        <f t="shared" si="1"/>
        <v>0</v>
      </c>
      <c r="AO1310" s="22">
        <f t="shared" si="2"/>
        <v>0</v>
      </c>
    </row>
    <row r="1311">
      <c r="C1311">
        <f>[1]发票导入!C1311&amp;""</f>
      </c>
      <c r="D1311">
        <f>[1]发票导入!D1311&amp;""</f>
      </c>
      <c r="O1311">
        <f>[1]发票导入!O1311&amp;""</f>
      </c>
      <c r="T1311">
        <f>[1]发票导入!T1311</f>
      </c>
      <c r="U1311">
        <f>[1]发票导入!U1311&amp;""</f>
      </c>
      <c r="V1311">
        <f>[1]发票导入!V1311&amp;""</f>
      </c>
      <c r="W1311">
        <f>[1]发票导入!W1311&amp;""</f>
      </c>
      <c r="Y1311">
        <f>[1]发票导入!Y1311&amp;""</f>
      </c>
      <c r="AA1311">
        <f>[1]发票导入!AA1311&amp;""</f>
      </c>
      <c r="AB1311">
        <f>[1]发票导入!AB1311</f>
        <v>0</v>
      </c>
      <c r="AC1311">
        <f>[1]发票导入!AC1311</f>
        <v>0</v>
      </c>
      <c r="AE1311" s="22">
        <f t="shared" si="0"/>
      </c>
      <c r="AI1311">
        <f>[1]发票导入!AI1311&amp;""</f>
      </c>
      <c r="AJ1311">
        <f>[1]发票导入!AJ1311&amp;""</f>
      </c>
      <c r="AK1311">
        <f>[1]发票导入!AK1311</f>
        <v>0</v>
      </c>
      <c r="AL1311">
        <f>[1]发票导入!AL1311</f>
        <v>0</v>
      </c>
      <c r="AM1311">
        <f>[1]发票导入!AM1311</f>
        <v>0</v>
      </c>
      <c r="AN1311" s="22">
        <f t="shared" si="1"/>
        <v>0</v>
      </c>
      <c r="AO1311" s="22">
        <f t="shared" si="2"/>
        <v>0</v>
      </c>
    </row>
    <row r="1312">
      <c r="C1312">
        <f>[1]发票导入!C1312&amp;""</f>
      </c>
      <c r="D1312">
        <f>[1]发票导入!D1312&amp;""</f>
      </c>
      <c r="O1312">
        <f>[1]发票导入!O1312&amp;""</f>
      </c>
      <c r="T1312">
        <f>[1]发票导入!T1312</f>
      </c>
      <c r="U1312">
        <f>[1]发票导入!U1312&amp;""</f>
      </c>
      <c r="V1312">
        <f>[1]发票导入!V1312&amp;""</f>
      </c>
      <c r="W1312">
        <f>[1]发票导入!W1312&amp;""</f>
      </c>
      <c r="Y1312">
        <f>[1]发票导入!Y1312&amp;""</f>
      </c>
      <c r="AA1312">
        <f>[1]发票导入!AA1312&amp;""</f>
      </c>
      <c r="AB1312">
        <f>[1]发票导入!AB1312</f>
        <v>0</v>
      </c>
      <c r="AC1312">
        <f>[1]发票导入!AC1312</f>
        <v>0</v>
      </c>
      <c r="AE1312" s="22">
        <f t="shared" si="0"/>
      </c>
      <c r="AI1312">
        <f>[1]发票导入!AI1312&amp;""</f>
      </c>
      <c r="AJ1312">
        <f>[1]发票导入!AJ1312&amp;""</f>
      </c>
      <c r="AK1312">
        <f>[1]发票导入!AK1312</f>
        <v>0</v>
      </c>
      <c r="AL1312">
        <f>[1]发票导入!AL1312</f>
        <v>0</v>
      </c>
      <c r="AM1312">
        <f>[1]发票导入!AM1312</f>
        <v>0</v>
      </c>
      <c r="AN1312" s="22">
        <f t="shared" si="1"/>
        <v>0</v>
      </c>
      <c r="AO1312" s="22">
        <f t="shared" si="2"/>
        <v>0</v>
      </c>
    </row>
    <row r="1313">
      <c r="C1313">
        <f>[1]发票导入!C1313&amp;""</f>
      </c>
      <c r="D1313">
        <f>[1]发票导入!D1313&amp;""</f>
      </c>
      <c r="O1313">
        <f>[1]发票导入!O1313&amp;""</f>
      </c>
      <c r="T1313">
        <f>[1]发票导入!T1313</f>
      </c>
      <c r="U1313">
        <f>[1]发票导入!U1313&amp;""</f>
      </c>
      <c r="V1313">
        <f>[1]发票导入!V1313&amp;""</f>
      </c>
      <c r="W1313">
        <f>[1]发票导入!W1313&amp;""</f>
      </c>
      <c r="Y1313">
        <f>[1]发票导入!Y1313&amp;""</f>
      </c>
      <c r="AA1313">
        <f>[1]发票导入!AA1313&amp;""</f>
      </c>
      <c r="AB1313">
        <f>[1]发票导入!AB1313</f>
        <v>0</v>
      </c>
      <c r="AC1313">
        <f>[1]发票导入!AC1313</f>
        <v>0</v>
      </c>
      <c r="AE1313" s="22">
        <f t="shared" si="0"/>
      </c>
      <c r="AI1313">
        <f>[1]发票导入!AI1313&amp;""</f>
      </c>
      <c r="AJ1313">
        <f>[1]发票导入!AJ1313&amp;""</f>
      </c>
      <c r="AK1313">
        <f>[1]发票导入!AK1313</f>
        <v>0</v>
      </c>
      <c r="AL1313">
        <f>[1]发票导入!AL1313</f>
        <v>0</v>
      </c>
      <c r="AM1313">
        <f>[1]发票导入!AM1313</f>
        <v>0</v>
      </c>
      <c r="AN1313" s="22">
        <f t="shared" si="1"/>
        <v>0</v>
      </c>
      <c r="AO1313" s="22">
        <f t="shared" si="2"/>
        <v>0</v>
      </c>
    </row>
    <row r="1314">
      <c r="C1314">
        <f>[1]发票导入!C1314&amp;""</f>
      </c>
      <c r="D1314">
        <f>[1]发票导入!D1314&amp;""</f>
      </c>
      <c r="O1314">
        <f>[1]发票导入!O1314&amp;""</f>
      </c>
      <c r="T1314">
        <f>[1]发票导入!T1314</f>
      </c>
      <c r="U1314">
        <f>[1]发票导入!U1314&amp;""</f>
      </c>
      <c r="V1314">
        <f>[1]发票导入!V1314&amp;""</f>
      </c>
      <c r="W1314">
        <f>[1]发票导入!W1314&amp;""</f>
      </c>
      <c r="Y1314">
        <f>[1]发票导入!Y1314&amp;""</f>
      </c>
      <c r="AA1314">
        <f>[1]发票导入!AA1314&amp;""</f>
      </c>
      <c r="AB1314">
        <f>[1]发票导入!AB1314</f>
        <v>0</v>
      </c>
      <c r="AC1314">
        <f>[1]发票导入!AC1314</f>
        <v>0</v>
      </c>
      <c r="AE1314" s="22">
        <f t="shared" si="0"/>
      </c>
      <c r="AI1314">
        <f>[1]发票导入!AI1314&amp;""</f>
      </c>
      <c r="AJ1314">
        <f>[1]发票导入!AJ1314&amp;""</f>
      </c>
      <c r="AK1314">
        <f>[1]发票导入!AK1314</f>
        <v>0</v>
      </c>
      <c r="AL1314">
        <f>[1]发票导入!AL1314</f>
        <v>0</v>
      </c>
      <c r="AM1314">
        <f>[1]发票导入!AM1314</f>
        <v>0</v>
      </c>
      <c r="AN1314" s="22">
        <f t="shared" si="1"/>
        <v>0</v>
      </c>
      <c r="AO1314" s="22">
        <f t="shared" si="2"/>
        <v>0</v>
      </c>
    </row>
    <row r="1315">
      <c r="C1315">
        <f>[1]发票导入!C1315&amp;""</f>
      </c>
      <c r="D1315">
        <f>[1]发票导入!D1315&amp;""</f>
      </c>
      <c r="O1315">
        <f>[1]发票导入!O1315&amp;""</f>
      </c>
      <c r="T1315">
        <f>[1]发票导入!T1315</f>
      </c>
      <c r="U1315">
        <f>[1]发票导入!U1315&amp;""</f>
      </c>
      <c r="V1315">
        <f>[1]发票导入!V1315&amp;""</f>
      </c>
      <c r="W1315">
        <f>[1]发票导入!W1315&amp;""</f>
      </c>
      <c r="Y1315">
        <f>[1]发票导入!Y1315&amp;""</f>
      </c>
      <c r="AA1315">
        <f>[1]发票导入!AA1315&amp;""</f>
      </c>
      <c r="AB1315">
        <f>[1]发票导入!AB1315</f>
        <v>0</v>
      </c>
      <c r="AC1315">
        <f>[1]发票导入!AC1315</f>
        <v>0</v>
      </c>
      <c r="AE1315" s="22">
        <f t="shared" si="0"/>
      </c>
      <c r="AI1315">
        <f>[1]发票导入!AI1315&amp;""</f>
      </c>
      <c r="AJ1315">
        <f>[1]发票导入!AJ1315&amp;""</f>
      </c>
      <c r="AK1315">
        <f>[1]发票导入!AK1315</f>
        <v>0</v>
      </c>
      <c r="AL1315">
        <f>[1]发票导入!AL1315</f>
        <v>0</v>
      </c>
      <c r="AM1315">
        <f>[1]发票导入!AM1315</f>
        <v>0</v>
      </c>
      <c r="AN1315" s="22">
        <f t="shared" si="1"/>
        <v>0</v>
      </c>
      <c r="AO1315" s="22">
        <f t="shared" si="2"/>
        <v>0</v>
      </c>
    </row>
    <row r="1316">
      <c r="C1316">
        <f>[1]发票导入!C1316&amp;""</f>
      </c>
      <c r="D1316">
        <f>[1]发票导入!D1316&amp;""</f>
      </c>
      <c r="O1316">
        <f>[1]发票导入!O1316&amp;""</f>
      </c>
      <c r="T1316">
        <f>[1]发票导入!T1316</f>
      </c>
      <c r="U1316">
        <f>[1]发票导入!U1316&amp;""</f>
      </c>
      <c r="V1316">
        <f>[1]发票导入!V1316&amp;""</f>
      </c>
      <c r="W1316">
        <f>[1]发票导入!W1316&amp;""</f>
      </c>
      <c r="Y1316">
        <f>[1]发票导入!Y1316&amp;""</f>
      </c>
      <c r="AA1316">
        <f>[1]发票导入!AA1316&amp;""</f>
      </c>
      <c r="AB1316">
        <f>[1]发票导入!AB1316</f>
        <v>0</v>
      </c>
      <c r="AC1316">
        <f>[1]发票导入!AC1316</f>
        <v>0</v>
      </c>
      <c r="AE1316" s="22">
        <f t="shared" si="0"/>
      </c>
      <c r="AI1316">
        <f>[1]发票导入!AI1316&amp;""</f>
      </c>
      <c r="AJ1316">
        <f>[1]发票导入!AJ1316&amp;""</f>
      </c>
      <c r="AK1316">
        <f>[1]发票导入!AK1316</f>
        <v>0</v>
      </c>
      <c r="AL1316">
        <f>[1]发票导入!AL1316</f>
        <v>0</v>
      </c>
      <c r="AM1316">
        <f>[1]发票导入!AM1316</f>
        <v>0</v>
      </c>
      <c r="AN1316" s="22">
        <f t="shared" si="1"/>
        <v>0</v>
      </c>
      <c r="AO1316" s="22">
        <f t="shared" si="2"/>
        <v>0</v>
      </c>
    </row>
    <row r="1317">
      <c r="C1317">
        <f>[1]发票导入!C1317&amp;""</f>
      </c>
      <c r="D1317">
        <f>[1]发票导入!D1317&amp;""</f>
      </c>
      <c r="O1317">
        <f>[1]发票导入!O1317&amp;""</f>
      </c>
      <c r="T1317">
        <f>[1]发票导入!T1317</f>
      </c>
      <c r="U1317">
        <f>[1]发票导入!U1317&amp;""</f>
      </c>
      <c r="V1317">
        <f>[1]发票导入!V1317&amp;""</f>
      </c>
      <c r="W1317">
        <f>[1]发票导入!W1317&amp;""</f>
      </c>
      <c r="Y1317">
        <f>[1]发票导入!Y1317&amp;""</f>
      </c>
      <c r="AA1317">
        <f>[1]发票导入!AA1317&amp;""</f>
      </c>
      <c r="AB1317">
        <f>[1]发票导入!AB1317</f>
        <v>0</v>
      </c>
      <c r="AC1317">
        <f>[1]发票导入!AC1317</f>
        <v>0</v>
      </c>
      <c r="AE1317" s="22">
        <f t="shared" si="0"/>
      </c>
      <c r="AI1317">
        <f>[1]发票导入!AI1317&amp;""</f>
      </c>
      <c r="AJ1317">
        <f>[1]发票导入!AJ1317&amp;""</f>
      </c>
      <c r="AK1317">
        <f>[1]发票导入!AK1317</f>
        <v>0</v>
      </c>
      <c r="AL1317">
        <f>[1]发票导入!AL1317</f>
        <v>0</v>
      </c>
      <c r="AM1317">
        <f>[1]发票导入!AM1317</f>
        <v>0</v>
      </c>
      <c r="AN1317" s="22">
        <f t="shared" si="1"/>
        <v>0</v>
      </c>
      <c r="AO1317" s="22">
        <f t="shared" si="2"/>
        <v>0</v>
      </c>
    </row>
    <row r="1318">
      <c r="C1318">
        <f>[1]发票导入!C1318&amp;""</f>
      </c>
      <c r="D1318">
        <f>[1]发票导入!D1318&amp;""</f>
      </c>
      <c r="O1318">
        <f>[1]发票导入!O1318&amp;""</f>
      </c>
      <c r="T1318">
        <f>[1]发票导入!T1318</f>
      </c>
      <c r="U1318">
        <f>[1]发票导入!U1318&amp;""</f>
      </c>
      <c r="V1318">
        <f>[1]发票导入!V1318&amp;""</f>
      </c>
      <c r="W1318">
        <f>[1]发票导入!W1318&amp;""</f>
      </c>
      <c r="Y1318">
        <f>[1]发票导入!Y1318&amp;""</f>
      </c>
      <c r="AA1318">
        <f>[1]发票导入!AA1318&amp;""</f>
      </c>
      <c r="AB1318">
        <f>[1]发票导入!AB1318</f>
        <v>0</v>
      </c>
      <c r="AC1318">
        <f>[1]发票导入!AC1318</f>
        <v>0</v>
      </c>
      <c r="AE1318" s="22">
        <f t="shared" si="0"/>
      </c>
      <c r="AI1318">
        <f>[1]发票导入!AI1318&amp;""</f>
      </c>
      <c r="AJ1318">
        <f>[1]发票导入!AJ1318&amp;""</f>
      </c>
      <c r="AK1318">
        <f>[1]发票导入!AK1318</f>
        <v>0</v>
      </c>
      <c r="AL1318">
        <f>[1]发票导入!AL1318</f>
        <v>0</v>
      </c>
      <c r="AM1318">
        <f>[1]发票导入!AM1318</f>
        <v>0</v>
      </c>
      <c r="AN1318" s="22">
        <f t="shared" si="1"/>
        <v>0</v>
      </c>
      <c r="AO1318" s="22">
        <f t="shared" si="2"/>
        <v>0</v>
      </c>
    </row>
    <row r="1319">
      <c r="C1319">
        <f>[1]发票导入!C1319&amp;""</f>
      </c>
      <c r="D1319">
        <f>[1]发票导入!D1319&amp;""</f>
      </c>
      <c r="O1319">
        <f>[1]发票导入!O1319&amp;""</f>
      </c>
      <c r="T1319">
        <f>[1]发票导入!T1319</f>
      </c>
      <c r="U1319">
        <f>[1]发票导入!U1319&amp;""</f>
      </c>
      <c r="V1319">
        <f>[1]发票导入!V1319&amp;""</f>
      </c>
      <c r="W1319">
        <f>[1]发票导入!W1319&amp;""</f>
      </c>
      <c r="Y1319">
        <f>[1]发票导入!Y1319&amp;""</f>
      </c>
      <c r="AA1319">
        <f>[1]发票导入!AA1319&amp;""</f>
      </c>
      <c r="AB1319">
        <f>[1]发票导入!AB1319</f>
        <v>0</v>
      </c>
      <c r="AC1319">
        <f>[1]发票导入!AC1319</f>
        <v>0</v>
      </c>
      <c r="AE1319" s="22">
        <f t="shared" si="0"/>
      </c>
      <c r="AI1319">
        <f>[1]发票导入!AI1319&amp;""</f>
      </c>
      <c r="AJ1319">
        <f>[1]发票导入!AJ1319&amp;""</f>
      </c>
      <c r="AK1319">
        <f>[1]发票导入!AK1319</f>
        <v>0</v>
      </c>
      <c r="AL1319">
        <f>[1]发票导入!AL1319</f>
        <v>0</v>
      </c>
      <c r="AM1319">
        <f>[1]发票导入!AM1319</f>
        <v>0</v>
      </c>
      <c r="AN1319" s="22">
        <f t="shared" si="1"/>
        <v>0</v>
      </c>
      <c r="AO1319" s="22">
        <f t="shared" si="2"/>
        <v>0</v>
      </c>
    </row>
    <row r="1320">
      <c r="C1320">
        <f>[1]发票导入!C1320&amp;""</f>
      </c>
      <c r="D1320">
        <f>[1]发票导入!D1320&amp;""</f>
      </c>
      <c r="O1320">
        <f>[1]发票导入!O1320&amp;""</f>
      </c>
      <c r="T1320">
        <f>[1]发票导入!T1320</f>
      </c>
      <c r="U1320">
        <f>[1]发票导入!U1320&amp;""</f>
      </c>
      <c r="V1320">
        <f>[1]发票导入!V1320&amp;""</f>
      </c>
      <c r="W1320">
        <f>[1]发票导入!W1320&amp;""</f>
      </c>
      <c r="Y1320">
        <f>[1]发票导入!Y1320&amp;""</f>
      </c>
      <c r="AA1320">
        <f>[1]发票导入!AA1320&amp;""</f>
      </c>
      <c r="AB1320">
        <f>[1]发票导入!AB1320</f>
        <v>0</v>
      </c>
      <c r="AC1320">
        <f>[1]发票导入!AC1320</f>
        <v>0</v>
      </c>
      <c r="AE1320" s="22">
        <f t="shared" si="0"/>
      </c>
      <c r="AI1320">
        <f>[1]发票导入!AI1320&amp;""</f>
      </c>
      <c r="AJ1320">
        <f>[1]发票导入!AJ1320&amp;""</f>
      </c>
      <c r="AK1320">
        <f>[1]发票导入!AK1320</f>
        <v>0</v>
      </c>
      <c r="AL1320">
        <f>[1]发票导入!AL1320</f>
        <v>0</v>
      </c>
      <c r="AM1320">
        <f>[1]发票导入!AM1320</f>
        <v>0</v>
      </c>
      <c r="AN1320" s="22">
        <f t="shared" si="1"/>
        <v>0</v>
      </c>
      <c r="AO1320" s="22">
        <f t="shared" si="2"/>
        <v>0</v>
      </c>
    </row>
    <row r="1321">
      <c r="C1321">
        <f>[1]发票导入!C1321&amp;""</f>
      </c>
      <c r="D1321">
        <f>[1]发票导入!D1321&amp;""</f>
      </c>
      <c r="O1321">
        <f>[1]发票导入!O1321&amp;""</f>
      </c>
      <c r="T1321">
        <f>[1]发票导入!T1321</f>
      </c>
      <c r="U1321">
        <f>[1]发票导入!U1321&amp;""</f>
      </c>
      <c r="V1321">
        <f>[1]发票导入!V1321&amp;""</f>
      </c>
      <c r="W1321">
        <f>[1]发票导入!W1321&amp;""</f>
      </c>
      <c r="Y1321">
        <f>[1]发票导入!Y1321&amp;""</f>
      </c>
      <c r="AA1321">
        <f>[1]发票导入!AA1321&amp;""</f>
      </c>
      <c r="AB1321">
        <f>[1]发票导入!AB1321</f>
        <v>0</v>
      </c>
      <c r="AC1321">
        <f>[1]发票导入!AC1321</f>
        <v>0</v>
      </c>
      <c r="AE1321" s="22">
        <f t="shared" si="0"/>
      </c>
      <c r="AI1321">
        <f>[1]发票导入!AI1321&amp;""</f>
      </c>
      <c r="AJ1321">
        <f>[1]发票导入!AJ1321&amp;""</f>
      </c>
      <c r="AK1321">
        <f>[1]发票导入!AK1321</f>
        <v>0</v>
      </c>
      <c r="AL1321">
        <f>[1]发票导入!AL1321</f>
        <v>0</v>
      </c>
      <c r="AM1321">
        <f>[1]发票导入!AM1321</f>
        <v>0</v>
      </c>
      <c r="AN1321" s="22">
        <f t="shared" si="1"/>
        <v>0</v>
      </c>
      <c r="AO1321" s="22">
        <f t="shared" si="2"/>
        <v>0</v>
      </c>
    </row>
    <row r="1322">
      <c r="C1322">
        <f>[1]发票导入!C1322&amp;""</f>
      </c>
      <c r="D1322">
        <f>[1]发票导入!D1322&amp;""</f>
      </c>
      <c r="O1322">
        <f>[1]发票导入!O1322&amp;""</f>
      </c>
      <c r="T1322">
        <f>[1]发票导入!T1322</f>
      </c>
      <c r="U1322">
        <f>[1]发票导入!U1322&amp;""</f>
      </c>
      <c r="V1322">
        <f>[1]发票导入!V1322&amp;""</f>
      </c>
      <c r="W1322">
        <f>[1]发票导入!W1322&amp;""</f>
      </c>
      <c r="Y1322">
        <f>[1]发票导入!Y1322&amp;""</f>
      </c>
      <c r="AA1322">
        <f>[1]发票导入!AA1322&amp;""</f>
      </c>
      <c r="AB1322">
        <f>[1]发票导入!AB1322</f>
        <v>0</v>
      </c>
      <c r="AC1322">
        <f>[1]发票导入!AC1322</f>
        <v>0</v>
      </c>
      <c r="AE1322" s="22">
        <f t="shared" si="0"/>
      </c>
      <c r="AI1322">
        <f>[1]发票导入!AI1322&amp;""</f>
      </c>
      <c r="AJ1322">
        <f>[1]发票导入!AJ1322&amp;""</f>
      </c>
      <c r="AK1322">
        <f>[1]发票导入!AK1322</f>
        <v>0</v>
      </c>
      <c r="AL1322">
        <f>[1]发票导入!AL1322</f>
        <v>0</v>
      </c>
      <c r="AM1322">
        <f>[1]发票导入!AM1322</f>
        <v>0</v>
      </c>
      <c r="AN1322" s="22">
        <f t="shared" si="1"/>
        <v>0</v>
      </c>
      <c r="AO1322" s="22">
        <f t="shared" si="2"/>
        <v>0</v>
      </c>
    </row>
    <row r="1323">
      <c r="C1323">
        <f>[1]发票导入!C1323&amp;""</f>
      </c>
      <c r="D1323">
        <f>[1]发票导入!D1323&amp;""</f>
      </c>
      <c r="O1323">
        <f>[1]发票导入!O1323&amp;""</f>
      </c>
      <c r="T1323">
        <f>[1]发票导入!T1323</f>
      </c>
      <c r="U1323">
        <f>[1]发票导入!U1323&amp;""</f>
      </c>
      <c r="V1323">
        <f>[1]发票导入!V1323&amp;""</f>
      </c>
      <c r="W1323">
        <f>[1]发票导入!W1323&amp;""</f>
      </c>
      <c r="Y1323">
        <f>[1]发票导入!Y1323&amp;""</f>
      </c>
      <c r="AA1323">
        <f>[1]发票导入!AA1323&amp;""</f>
      </c>
      <c r="AB1323">
        <f>[1]发票导入!AB1323</f>
        <v>0</v>
      </c>
      <c r="AC1323">
        <f>[1]发票导入!AC1323</f>
        <v>0</v>
      </c>
      <c r="AE1323" s="22">
        <f t="shared" si="0"/>
      </c>
      <c r="AI1323">
        <f>[1]发票导入!AI1323&amp;""</f>
      </c>
      <c r="AJ1323">
        <f>[1]发票导入!AJ1323&amp;""</f>
      </c>
      <c r="AK1323">
        <f>[1]发票导入!AK1323</f>
        <v>0</v>
      </c>
      <c r="AL1323">
        <f>[1]发票导入!AL1323</f>
        <v>0</v>
      </c>
      <c r="AM1323">
        <f>[1]发票导入!AM1323</f>
        <v>0</v>
      </c>
      <c r="AN1323" s="22">
        <f t="shared" si="1"/>
        <v>0</v>
      </c>
      <c r="AO1323" s="22">
        <f t="shared" si="2"/>
        <v>0</v>
      </c>
    </row>
    <row r="1324">
      <c r="C1324">
        <f>[1]发票导入!C1324&amp;""</f>
      </c>
      <c r="D1324">
        <f>[1]发票导入!D1324&amp;""</f>
      </c>
      <c r="O1324">
        <f>[1]发票导入!O1324&amp;""</f>
      </c>
      <c r="T1324">
        <f>[1]发票导入!T1324</f>
      </c>
      <c r="U1324">
        <f>[1]发票导入!U1324&amp;""</f>
      </c>
      <c r="V1324">
        <f>[1]发票导入!V1324&amp;""</f>
      </c>
      <c r="W1324">
        <f>[1]发票导入!W1324&amp;""</f>
      </c>
      <c r="Y1324">
        <f>[1]发票导入!Y1324&amp;""</f>
      </c>
      <c r="AA1324">
        <f>[1]发票导入!AA1324&amp;""</f>
      </c>
      <c r="AB1324">
        <f>[1]发票导入!AB1324</f>
        <v>0</v>
      </c>
      <c r="AC1324">
        <f>[1]发票导入!AC1324</f>
        <v>0</v>
      </c>
      <c r="AE1324" s="22">
        <f t="shared" si="0"/>
      </c>
      <c r="AI1324">
        <f>[1]发票导入!AI1324&amp;""</f>
      </c>
      <c r="AJ1324">
        <f>[1]发票导入!AJ1324&amp;""</f>
      </c>
      <c r="AK1324">
        <f>[1]发票导入!AK1324</f>
        <v>0</v>
      </c>
      <c r="AL1324">
        <f>[1]发票导入!AL1324</f>
        <v>0</v>
      </c>
      <c r="AM1324">
        <f>[1]发票导入!AM1324</f>
        <v>0</v>
      </c>
      <c r="AN1324" s="22">
        <f t="shared" si="1"/>
        <v>0</v>
      </c>
      <c r="AO1324" s="22">
        <f t="shared" si="2"/>
        <v>0</v>
      </c>
    </row>
    <row r="1325">
      <c r="C1325">
        <f>[1]发票导入!C1325&amp;""</f>
      </c>
      <c r="D1325">
        <f>[1]发票导入!D1325&amp;""</f>
      </c>
      <c r="O1325">
        <f>[1]发票导入!O1325&amp;""</f>
      </c>
      <c r="T1325">
        <f>[1]发票导入!T1325</f>
      </c>
      <c r="U1325">
        <f>[1]发票导入!U1325&amp;""</f>
      </c>
      <c r="V1325">
        <f>[1]发票导入!V1325&amp;""</f>
      </c>
      <c r="W1325">
        <f>[1]发票导入!W1325&amp;""</f>
      </c>
      <c r="Y1325">
        <f>[1]发票导入!Y1325&amp;""</f>
      </c>
      <c r="AA1325">
        <f>[1]发票导入!AA1325&amp;""</f>
      </c>
      <c r="AB1325">
        <f>[1]发票导入!AB1325</f>
        <v>0</v>
      </c>
      <c r="AC1325">
        <f>[1]发票导入!AC1325</f>
        <v>0</v>
      </c>
      <c r="AE1325" s="22">
        <f t="shared" si="0"/>
      </c>
      <c r="AI1325">
        <f>[1]发票导入!AI1325&amp;""</f>
      </c>
      <c r="AJ1325">
        <f>[1]发票导入!AJ1325&amp;""</f>
      </c>
      <c r="AK1325">
        <f>[1]发票导入!AK1325</f>
        <v>0</v>
      </c>
      <c r="AL1325">
        <f>[1]发票导入!AL1325</f>
        <v>0</v>
      </c>
      <c r="AM1325">
        <f>[1]发票导入!AM1325</f>
        <v>0</v>
      </c>
      <c r="AN1325" s="22">
        <f t="shared" si="1"/>
        <v>0</v>
      </c>
      <c r="AO1325" s="22">
        <f t="shared" si="2"/>
        <v>0</v>
      </c>
    </row>
    <row r="1326">
      <c r="C1326">
        <f>[1]发票导入!C1326&amp;""</f>
      </c>
      <c r="D1326">
        <f>[1]发票导入!D1326&amp;""</f>
      </c>
      <c r="O1326">
        <f>[1]发票导入!O1326&amp;""</f>
      </c>
      <c r="T1326">
        <f>[1]发票导入!T1326</f>
      </c>
      <c r="U1326">
        <f>[1]发票导入!U1326&amp;""</f>
      </c>
      <c r="V1326">
        <f>[1]发票导入!V1326&amp;""</f>
      </c>
      <c r="W1326">
        <f>[1]发票导入!W1326&amp;""</f>
      </c>
      <c r="Y1326">
        <f>[1]发票导入!Y1326&amp;""</f>
      </c>
      <c r="AA1326">
        <f>[1]发票导入!AA1326&amp;""</f>
      </c>
      <c r="AB1326">
        <f>[1]发票导入!AB1326</f>
        <v>0</v>
      </c>
      <c r="AC1326">
        <f>[1]发票导入!AC1326</f>
        <v>0</v>
      </c>
      <c r="AE1326" s="22">
        <f t="shared" si="0"/>
      </c>
      <c r="AI1326">
        <f>[1]发票导入!AI1326&amp;""</f>
      </c>
      <c r="AJ1326">
        <f>[1]发票导入!AJ1326&amp;""</f>
      </c>
      <c r="AK1326">
        <f>[1]发票导入!AK1326</f>
        <v>0</v>
      </c>
      <c r="AL1326">
        <f>[1]发票导入!AL1326</f>
        <v>0</v>
      </c>
      <c r="AM1326">
        <f>[1]发票导入!AM1326</f>
        <v>0</v>
      </c>
      <c r="AN1326" s="22">
        <f t="shared" si="1"/>
        <v>0</v>
      </c>
      <c r="AO1326" s="22">
        <f t="shared" si="2"/>
        <v>0</v>
      </c>
    </row>
    <row r="1327">
      <c r="C1327">
        <f>[1]发票导入!C1327&amp;""</f>
      </c>
      <c r="D1327">
        <f>[1]发票导入!D1327&amp;""</f>
      </c>
      <c r="O1327">
        <f>[1]发票导入!O1327&amp;""</f>
      </c>
      <c r="T1327">
        <f>[1]发票导入!T1327</f>
      </c>
      <c r="U1327">
        <f>[1]发票导入!U1327&amp;""</f>
      </c>
      <c r="V1327">
        <f>[1]发票导入!V1327&amp;""</f>
      </c>
      <c r="W1327">
        <f>[1]发票导入!W1327&amp;""</f>
      </c>
      <c r="Y1327">
        <f>[1]发票导入!Y1327&amp;""</f>
      </c>
      <c r="AA1327">
        <f>[1]发票导入!AA1327&amp;""</f>
      </c>
      <c r="AB1327">
        <f>[1]发票导入!AB1327</f>
        <v>0</v>
      </c>
      <c r="AC1327">
        <f>[1]发票导入!AC1327</f>
        <v>0</v>
      </c>
      <c r="AE1327" s="22">
        <f t="shared" si="0"/>
      </c>
      <c r="AI1327">
        <f>[1]发票导入!AI1327&amp;""</f>
      </c>
      <c r="AJ1327">
        <f>[1]发票导入!AJ1327&amp;""</f>
      </c>
      <c r="AK1327">
        <f>[1]发票导入!AK1327</f>
        <v>0</v>
      </c>
      <c r="AL1327">
        <f>[1]发票导入!AL1327</f>
        <v>0</v>
      </c>
      <c r="AM1327">
        <f>[1]发票导入!AM1327</f>
        <v>0</v>
      </c>
      <c r="AN1327" s="22">
        <f t="shared" si="1"/>
        <v>0</v>
      </c>
      <c r="AO1327" s="22">
        <f t="shared" si="2"/>
        <v>0</v>
      </c>
    </row>
    <row r="1328">
      <c r="C1328">
        <f>[1]发票导入!C1328&amp;""</f>
      </c>
      <c r="D1328">
        <f>[1]发票导入!D1328&amp;""</f>
      </c>
      <c r="O1328">
        <f>[1]发票导入!O1328&amp;""</f>
      </c>
      <c r="T1328">
        <f>[1]发票导入!T1328</f>
      </c>
      <c r="U1328">
        <f>[1]发票导入!U1328&amp;""</f>
      </c>
      <c r="V1328">
        <f>[1]发票导入!V1328&amp;""</f>
      </c>
      <c r="W1328">
        <f>[1]发票导入!W1328&amp;""</f>
      </c>
      <c r="Y1328">
        <f>[1]发票导入!Y1328&amp;""</f>
      </c>
      <c r="AA1328">
        <f>[1]发票导入!AA1328&amp;""</f>
      </c>
      <c r="AB1328">
        <f>[1]发票导入!AB1328</f>
        <v>0</v>
      </c>
      <c r="AC1328">
        <f>[1]发票导入!AC1328</f>
        <v>0</v>
      </c>
      <c r="AE1328" s="22">
        <f t="shared" si="0"/>
      </c>
      <c r="AI1328">
        <f>[1]发票导入!AI1328&amp;""</f>
      </c>
      <c r="AJ1328">
        <f>[1]发票导入!AJ1328&amp;""</f>
      </c>
      <c r="AK1328">
        <f>[1]发票导入!AK1328</f>
        <v>0</v>
      </c>
      <c r="AL1328">
        <f>[1]发票导入!AL1328</f>
        <v>0</v>
      </c>
      <c r="AM1328">
        <f>[1]发票导入!AM1328</f>
        <v>0</v>
      </c>
      <c r="AN1328" s="22">
        <f t="shared" si="1"/>
        <v>0</v>
      </c>
      <c r="AO1328" s="22">
        <f t="shared" si="2"/>
        <v>0</v>
      </c>
    </row>
    <row r="1329">
      <c r="C1329">
        <f>[1]发票导入!C1329&amp;""</f>
      </c>
      <c r="D1329">
        <f>[1]发票导入!D1329&amp;""</f>
      </c>
      <c r="O1329">
        <f>[1]发票导入!O1329&amp;""</f>
      </c>
      <c r="T1329">
        <f>[1]发票导入!T1329</f>
      </c>
      <c r="U1329">
        <f>[1]发票导入!U1329&amp;""</f>
      </c>
      <c r="V1329">
        <f>[1]发票导入!V1329&amp;""</f>
      </c>
      <c r="W1329">
        <f>[1]发票导入!W1329&amp;""</f>
      </c>
      <c r="Y1329">
        <f>[1]发票导入!Y1329&amp;""</f>
      </c>
      <c r="AA1329">
        <f>[1]发票导入!AA1329&amp;""</f>
      </c>
      <c r="AB1329">
        <f>[1]发票导入!AB1329</f>
        <v>0</v>
      </c>
      <c r="AC1329">
        <f>[1]发票导入!AC1329</f>
        <v>0</v>
      </c>
      <c r="AE1329" s="22">
        <f t="shared" si="0"/>
      </c>
      <c r="AI1329">
        <f>[1]发票导入!AI1329&amp;""</f>
      </c>
      <c r="AJ1329">
        <f>[1]发票导入!AJ1329&amp;""</f>
      </c>
      <c r="AK1329">
        <f>[1]发票导入!AK1329</f>
        <v>0</v>
      </c>
      <c r="AL1329">
        <f>[1]发票导入!AL1329</f>
        <v>0</v>
      </c>
      <c r="AM1329">
        <f>[1]发票导入!AM1329</f>
        <v>0</v>
      </c>
      <c r="AN1329" s="22">
        <f t="shared" si="1"/>
        <v>0</v>
      </c>
      <c r="AO1329" s="22">
        <f t="shared" si="2"/>
        <v>0</v>
      </c>
    </row>
    <row r="1330">
      <c r="C1330">
        <f>[1]发票导入!C1330&amp;""</f>
      </c>
      <c r="D1330">
        <f>[1]发票导入!D1330&amp;""</f>
      </c>
      <c r="O1330">
        <f>[1]发票导入!O1330&amp;""</f>
      </c>
      <c r="T1330">
        <f>[1]发票导入!T1330</f>
      </c>
      <c r="U1330">
        <f>[1]发票导入!U1330&amp;""</f>
      </c>
      <c r="V1330">
        <f>[1]发票导入!V1330&amp;""</f>
      </c>
      <c r="W1330">
        <f>[1]发票导入!W1330&amp;""</f>
      </c>
      <c r="Y1330">
        <f>[1]发票导入!Y1330&amp;""</f>
      </c>
      <c r="AA1330">
        <f>[1]发票导入!AA1330&amp;""</f>
      </c>
      <c r="AB1330">
        <f>[1]发票导入!AB1330</f>
        <v>0</v>
      </c>
      <c r="AC1330">
        <f>[1]发票导入!AC1330</f>
        <v>0</v>
      </c>
      <c r="AE1330" s="22">
        <f t="shared" si="0"/>
      </c>
      <c r="AI1330">
        <f>[1]发票导入!AI1330&amp;""</f>
      </c>
      <c r="AJ1330">
        <f>[1]发票导入!AJ1330&amp;""</f>
      </c>
      <c r="AK1330">
        <f>[1]发票导入!AK1330</f>
        <v>0</v>
      </c>
      <c r="AL1330">
        <f>[1]发票导入!AL1330</f>
        <v>0</v>
      </c>
      <c r="AM1330">
        <f>[1]发票导入!AM1330</f>
        <v>0</v>
      </c>
      <c r="AN1330" s="22">
        <f t="shared" si="1"/>
        <v>0</v>
      </c>
      <c r="AO1330" s="22">
        <f t="shared" si="2"/>
        <v>0</v>
      </c>
    </row>
    <row r="1331">
      <c r="C1331">
        <f>[1]发票导入!C1331&amp;""</f>
      </c>
      <c r="D1331">
        <f>[1]发票导入!D1331&amp;""</f>
      </c>
      <c r="O1331">
        <f>[1]发票导入!O1331&amp;""</f>
      </c>
      <c r="T1331">
        <f>[1]发票导入!T1331</f>
      </c>
      <c r="U1331">
        <f>[1]发票导入!U1331&amp;""</f>
      </c>
      <c r="V1331">
        <f>[1]发票导入!V1331&amp;""</f>
      </c>
      <c r="W1331">
        <f>[1]发票导入!W1331&amp;""</f>
      </c>
      <c r="Y1331">
        <f>[1]发票导入!Y1331&amp;""</f>
      </c>
      <c r="AA1331">
        <f>[1]发票导入!AA1331&amp;""</f>
      </c>
      <c r="AB1331">
        <f>[1]发票导入!AB1331</f>
        <v>0</v>
      </c>
      <c r="AC1331">
        <f>[1]发票导入!AC1331</f>
        <v>0</v>
      </c>
      <c r="AE1331" s="22">
        <f t="shared" si="0"/>
      </c>
      <c r="AI1331">
        <f>[1]发票导入!AI1331&amp;""</f>
      </c>
      <c r="AJ1331">
        <f>[1]发票导入!AJ1331&amp;""</f>
      </c>
      <c r="AK1331">
        <f>[1]发票导入!AK1331</f>
        <v>0</v>
      </c>
      <c r="AL1331">
        <f>[1]发票导入!AL1331</f>
        <v>0</v>
      </c>
      <c r="AM1331">
        <f>[1]发票导入!AM1331</f>
        <v>0</v>
      </c>
      <c r="AN1331" s="22">
        <f t="shared" si="1"/>
        <v>0</v>
      </c>
      <c r="AO1331" s="22">
        <f t="shared" si="2"/>
        <v>0</v>
      </c>
    </row>
    <row r="1332">
      <c r="C1332">
        <f>[1]发票导入!C1332&amp;""</f>
      </c>
      <c r="D1332">
        <f>[1]发票导入!D1332&amp;""</f>
      </c>
      <c r="O1332">
        <f>[1]发票导入!O1332&amp;""</f>
      </c>
      <c r="T1332">
        <f>[1]发票导入!T1332</f>
      </c>
      <c r="U1332">
        <f>[1]发票导入!U1332&amp;""</f>
      </c>
      <c r="V1332">
        <f>[1]发票导入!V1332&amp;""</f>
      </c>
      <c r="W1332">
        <f>[1]发票导入!W1332&amp;""</f>
      </c>
      <c r="Y1332">
        <f>[1]发票导入!Y1332&amp;""</f>
      </c>
      <c r="AA1332">
        <f>[1]发票导入!AA1332&amp;""</f>
      </c>
      <c r="AB1332">
        <f>[1]发票导入!AB1332</f>
        <v>0</v>
      </c>
      <c r="AC1332">
        <f>[1]发票导入!AC1332</f>
        <v>0</v>
      </c>
      <c r="AE1332" s="22">
        <f t="shared" si="0"/>
      </c>
      <c r="AI1332">
        <f>[1]发票导入!AI1332&amp;""</f>
      </c>
      <c r="AJ1332">
        <f>[1]发票导入!AJ1332&amp;""</f>
      </c>
      <c r="AK1332">
        <f>[1]发票导入!AK1332</f>
        <v>0</v>
      </c>
      <c r="AL1332">
        <f>[1]发票导入!AL1332</f>
        <v>0</v>
      </c>
      <c r="AM1332">
        <f>[1]发票导入!AM1332</f>
        <v>0</v>
      </c>
      <c r="AN1332" s="22">
        <f t="shared" si="1"/>
        <v>0</v>
      </c>
      <c r="AO1332" s="22">
        <f t="shared" si="2"/>
        <v>0</v>
      </c>
    </row>
    <row r="1333">
      <c r="C1333">
        <f>[1]发票导入!C1333&amp;""</f>
      </c>
      <c r="D1333">
        <f>[1]发票导入!D1333&amp;""</f>
      </c>
      <c r="O1333">
        <f>[1]发票导入!O1333&amp;""</f>
      </c>
      <c r="T1333">
        <f>[1]发票导入!T1333</f>
      </c>
      <c r="U1333">
        <f>[1]发票导入!U1333&amp;""</f>
      </c>
      <c r="V1333">
        <f>[1]发票导入!V1333&amp;""</f>
      </c>
      <c r="W1333">
        <f>[1]发票导入!W1333&amp;""</f>
      </c>
      <c r="Y1333">
        <f>[1]发票导入!Y1333&amp;""</f>
      </c>
      <c r="AA1333">
        <f>[1]发票导入!AA1333&amp;""</f>
      </c>
      <c r="AB1333">
        <f>[1]发票导入!AB1333</f>
        <v>0</v>
      </c>
      <c r="AC1333">
        <f>[1]发票导入!AC1333</f>
        <v>0</v>
      </c>
      <c r="AE1333" s="22">
        <f t="shared" si="0"/>
      </c>
      <c r="AI1333">
        <f>[1]发票导入!AI1333&amp;""</f>
      </c>
      <c r="AJ1333">
        <f>[1]发票导入!AJ1333&amp;""</f>
      </c>
      <c r="AK1333">
        <f>[1]发票导入!AK1333</f>
        <v>0</v>
      </c>
      <c r="AL1333">
        <f>[1]发票导入!AL1333</f>
        <v>0</v>
      </c>
      <c r="AM1333">
        <f>[1]发票导入!AM1333</f>
        <v>0</v>
      </c>
      <c r="AN1333" s="22">
        <f t="shared" si="1"/>
        <v>0</v>
      </c>
      <c r="AO1333" s="22">
        <f t="shared" si="2"/>
        <v>0</v>
      </c>
    </row>
    <row r="1334">
      <c r="C1334">
        <f>[1]发票导入!C1334&amp;""</f>
      </c>
      <c r="D1334">
        <f>[1]发票导入!D1334&amp;""</f>
      </c>
      <c r="O1334">
        <f>[1]发票导入!O1334&amp;""</f>
      </c>
      <c r="T1334">
        <f>[1]发票导入!T1334</f>
      </c>
      <c r="U1334">
        <f>[1]发票导入!U1334&amp;""</f>
      </c>
      <c r="V1334">
        <f>[1]发票导入!V1334&amp;""</f>
      </c>
      <c r="W1334">
        <f>[1]发票导入!W1334&amp;""</f>
      </c>
      <c r="Y1334">
        <f>[1]发票导入!Y1334&amp;""</f>
      </c>
      <c r="AA1334">
        <f>[1]发票导入!AA1334&amp;""</f>
      </c>
      <c r="AB1334">
        <f>[1]发票导入!AB1334</f>
        <v>0</v>
      </c>
      <c r="AC1334">
        <f>[1]发票导入!AC1334</f>
        <v>0</v>
      </c>
      <c r="AE1334" s="22">
        <f t="shared" si="0"/>
      </c>
      <c r="AI1334">
        <f>[1]发票导入!AI1334&amp;""</f>
      </c>
      <c r="AJ1334">
        <f>[1]发票导入!AJ1334&amp;""</f>
      </c>
      <c r="AK1334">
        <f>[1]发票导入!AK1334</f>
        <v>0</v>
      </c>
      <c r="AL1334">
        <f>[1]发票导入!AL1334</f>
        <v>0</v>
      </c>
      <c r="AM1334">
        <f>[1]发票导入!AM1334</f>
        <v>0</v>
      </c>
      <c r="AN1334" s="22">
        <f t="shared" si="1"/>
        <v>0</v>
      </c>
      <c r="AO1334" s="22">
        <f t="shared" si="2"/>
        <v>0</v>
      </c>
    </row>
    <row r="1335">
      <c r="C1335">
        <f>[1]发票导入!C1335&amp;""</f>
      </c>
      <c r="D1335">
        <f>[1]发票导入!D1335&amp;""</f>
      </c>
      <c r="O1335">
        <f>[1]发票导入!O1335&amp;""</f>
      </c>
      <c r="T1335">
        <f>[1]发票导入!T1335</f>
      </c>
      <c r="U1335">
        <f>[1]发票导入!U1335&amp;""</f>
      </c>
      <c r="V1335">
        <f>[1]发票导入!V1335&amp;""</f>
      </c>
      <c r="W1335">
        <f>[1]发票导入!W1335&amp;""</f>
      </c>
      <c r="Y1335">
        <f>[1]发票导入!Y1335&amp;""</f>
      </c>
      <c r="AA1335">
        <f>[1]发票导入!AA1335&amp;""</f>
      </c>
      <c r="AB1335">
        <f>[1]发票导入!AB1335</f>
        <v>0</v>
      </c>
      <c r="AC1335">
        <f>[1]发票导入!AC1335</f>
        <v>0</v>
      </c>
      <c r="AE1335" s="22">
        <f t="shared" si="0"/>
      </c>
      <c r="AI1335">
        <f>[1]发票导入!AI1335&amp;""</f>
      </c>
      <c r="AJ1335">
        <f>[1]发票导入!AJ1335&amp;""</f>
      </c>
      <c r="AK1335">
        <f>[1]发票导入!AK1335</f>
        <v>0</v>
      </c>
      <c r="AL1335">
        <f>[1]发票导入!AL1335</f>
        <v>0</v>
      </c>
      <c r="AM1335">
        <f>[1]发票导入!AM1335</f>
        <v>0</v>
      </c>
      <c r="AN1335" s="22">
        <f t="shared" si="1"/>
        <v>0</v>
      </c>
      <c r="AO1335" s="22">
        <f t="shared" si="2"/>
        <v>0</v>
      </c>
    </row>
    <row r="1336">
      <c r="C1336">
        <f>[1]发票导入!C1336&amp;""</f>
      </c>
      <c r="D1336">
        <f>[1]发票导入!D1336&amp;""</f>
      </c>
      <c r="O1336">
        <f>[1]发票导入!O1336&amp;""</f>
      </c>
      <c r="T1336">
        <f>[1]发票导入!T1336</f>
      </c>
      <c r="U1336">
        <f>[1]发票导入!U1336&amp;""</f>
      </c>
      <c r="V1336">
        <f>[1]发票导入!V1336&amp;""</f>
      </c>
      <c r="W1336">
        <f>[1]发票导入!W1336&amp;""</f>
      </c>
      <c r="Y1336">
        <f>[1]发票导入!Y1336&amp;""</f>
      </c>
      <c r="AA1336">
        <f>[1]发票导入!AA1336&amp;""</f>
      </c>
      <c r="AB1336">
        <f>[1]发票导入!AB1336</f>
        <v>0</v>
      </c>
      <c r="AC1336">
        <f>[1]发票导入!AC1336</f>
        <v>0</v>
      </c>
      <c r="AE1336" s="22">
        <f t="shared" si="0"/>
      </c>
      <c r="AI1336">
        <f>[1]发票导入!AI1336&amp;""</f>
      </c>
      <c r="AJ1336">
        <f>[1]发票导入!AJ1336&amp;""</f>
      </c>
      <c r="AK1336">
        <f>[1]发票导入!AK1336</f>
        <v>0</v>
      </c>
      <c r="AL1336">
        <f>[1]发票导入!AL1336</f>
        <v>0</v>
      </c>
      <c r="AM1336">
        <f>[1]发票导入!AM1336</f>
        <v>0</v>
      </c>
      <c r="AN1336" s="22">
        <f t="shared" si="1"/>
        <v>0</v>
      </c>
      <c r="AO1336" s="22">
        <f t="shared" si="2"/>
        <v>0</v>
      </c>
    </row>
    <row r="1337">
      <c r="C1337">
        <f>[1]发票导入!C1337&amp;""</f>
      </c>
      <c r="D1337">
        <f>[1]发票导入!D1337&amp;""</f>
      </c>
      <c r="O1337">
        <f>[1]发票导入!O1337&amp;""</f>
      </c>
      <c r="T1337">
        <f>[1]发票导入!T1337</f>
      </c>
      <c r="U1337">
        <f>[1]发票导入!U1337&amp;""</f>
      </c>
      <c r="V1337">
        <f>[1]发票导入!V1337&amp;""</f>
      </c>
      <c r="W1337">
        <f>[1]发票导入!W1337&amp;""</f>
      </c>
      <c r="Y1337">
        <f>[1]发票导入!Y1337&amp;""</f>
      </c>
      <c r="AA1337">
        <f>[1]发票导入!AA1337&amp;""</f>
      </c>
      <c r="AB1337">
        <f>[1]发票导入!AB1337</f>
        <v>0</v>
      </c>
      <c r="AC1337">
        <f>[1]发票导入!AC1337</f>
        <v>0</v>
      </c>
      <c r="AE1337" s="22">
        <f t="shared" si="0"/>
      </c>
      <c r="AI1337">
        <f>[1]发票导入!AI1337&amp;""</f>
      </c>
      <c r="AJ1337">
        <f>[1]发票导入!AJ1337&amp;""</f>
      </c>
      <c r="AK1337">
        <f>[1]发票导入!AK1337</f>
        <v>0</v>
      </c>
      <c r="AL1337">
        <f>[1]发票导入!AL1337</f>
        <v>0</v>
      </c>
      <c r="AM1337">
        <f>[1]发票导入!AM1337</f>
        <v>0</v>
      </c>
      <c r="AN1337" s="22">
        <f t="shared" si="1"/>
        <v>0</v>
      </c>
      <c r="AO1337" s="22">
        <f t="shared" si="2"/>
        <v>0</v>
      </c>
    </row>
    <row r="1338">
      <c r="C1338">
        <f>[1]发票导入!C1338&amp;""</f>
      </c>
      <c r="D1338">
        <f>[1]发票导入!D1338&amp;""</f>
      </c>
      <c r="O1338">
        <f>[1]发票导入!O1338&amp;""</f>
      </c>
      <c r="T1338">
        <f>[1]发票导入!T1338</f>
      </c>
      <c r="U1338">
        <f>[1]发票导入!U1338&amp;""</f>
      </c>
      <c r="V1338">
        <f>[1]发票导入!V1338&amp;""</f>
      </c>
      <c r="W1338">
        <f>[1]发票导入!W1338&amp;""</f>
      </c>
      <c r="Y1338">
        <f>[1]发票导入!Y1338&amp;""</f>
      </c>
      <c r="AA1338">
        <f>[1]发票导入!AA1338&amp;""</f>
      </c>
      <c r="AB1338">
        <f>[1]发票导入!AB1338</f>
        <v>0</v>
      </c>
      <c r="AC1338">
        <f>[1]发票导入!AC1338</f>
        <v>0</v>
      </c>
      <c r="AE1338" s="22">
        <f t="shared" si="0"/>
      </c>
      <c r="AI1338">
        <f>[1]发票导入!AI1338&amp;""</f>
      </c>
      <c r="AJ1338">
        <f>[1]发票导入!AJ1338&amp;""</f>
      </c>
      <c r="AK1338">
        <f>[1]发票导入!AK1338</f>
        <v>0</v>
      </c>
      <c r="AL1338">
        <f>[1]发票导入!AL1338</f>
        <v>0</v>
      </c>
      <c r="AM1338">
        <f>[1]发票导入!AM1338</f>
        <v>0</v>
      </c>
      <c r="AN1338" s="22">
        <f t="shared" si="1"/>
        <v>0</v>
      </c>
      <c r="AO1338" s="22">
        <f t="shared" si="2"/>
        <v>0</v>
      </c>
    </row>
    <row r="1339">
      <c r="C1339">
        <f>[1]发票导入!C1339&amp;""</f>
      </c>
      <c r="D1339">
        <f>[1]发票导入!D1339&amp;""</f>
      </c>
      <c r="O1339">
        <f>[1]发票导入!O1339&amp;""</f>
      </c>
      <c r="T1339">
        <f>[1]发票导入!T1339</f>
      </c>
      <c r="U1339">
        <f>[1]发票导入!U1339&amp;""</f>
      </c>
      <c r="V1339">
        <f>[1]发票导入!V1339&amp;""</f>
      </c>
      <c r="W1339">
        <f>[1]发票导入!W1339&amp;""</f>
      </c>
      <c r="Y1339">
        <f>[1]发票导入!Y1339&amp;""</f>
      </c>
      <c r="AA1339">
        <f>[1]发票导入!AA1339&amp;""</f>
      </c>
      <c r="AB1339">
        <f>[1]发票导入!AB1339</f>
        <v>0</v>
      </c>
      <c r="AC1339">
        <f>[1]发票导入!AC1339</f>
        <v>0</v>
      </c>
      <c r="AE1339" s="22">
        <f t="shared" si="0"/>
      </c>
      <c r="AI1339">
        <f>[1]发票导入!AI1339&amp;""</f>
      </c>
      <c r="AJ1339">
        <f>[1]发票导入!AJ1339&amp;""</f>
      </c>
      <c r="AK1339">
        <f>[1]发票导入!AK1339</f>
        <v>0</v>
      </c>
      <c r="AL1339">
        <f>[1]发票导入!AL1339</f>
        <v>0</v>
      </c>
      <c r="AM1339">
        <f>[1]发票导入!AM1339</f>
        <v>0</v>
      </c>
      <c r="AN1339" s="22">
        <f t="shared" si="1"/>
        <v>0</v>
      </c>
      <c r="AO1339" s="22">
        <f t="shared" si="2"/>
        <v>0</v>
      </c>
    </row>
    <row r="1340">
      <c r="C1340">
        <f>[1]发票导入!C1340&amp;""</f>
      </c>
      <c r="D1340">
        <f>[1]发票导入!D1340&amp;""</f>
      </c>
      <c r="O1340">
        <f>[1]发票导入!O1340&amp;""</f>
      </c>
      <c r="T1340">
        <f>[1]发票导入!T1340</f>
      </c>
      <c r="U1340">
        <f>[1]发票导入!U1340&amp;""</f>
      </c>
      <c r="V1340">
        <f>[1]发票导入!V1340&amp;""</f>
      </c>
      <c r="W1340">
        <f>[1]发票导入!W1340&amp;""</f>
      </c>
      <c r="Y1340">
        <f>[1]发票导入!Y1340&amp;""</f>
      </c>
      <c r="AA1340">
        <f>[1]发票导入!AA1340&amp;""</f>
      </c>
      <c r="AB1340">
        <f>[1]发票导入!AB1340</f>
        <v>0</v>
      </c>
      <c r="AC1340">
        <f>[1]发票导入!AC1340</f>
        <v>0</v>
      </c>
      <c r="AE1340" s="22">
        <f t="shared" si="0"/>
      </c>
      <c r="AI1340">
        <f>[1]发票导入!AI1340&amp;""</f>
      </c>
      <c r="AJ1340">
        <f>[1]发票导入!AJ1340&amp;""</f>
      </c>
      <c r="AK1340">
        <f>[1]发票导入!AK1340</f>
        <v>0</v>
      </c>
      <c r="AL1340">
        <f>[1]发票导入!AL1340</f>
        <v>0</v>
      </c>
      <c r="AM1340">
        <f>[1]发票导入!AM1340</f>
        <v>0</v>
      </c>
      <c r="AN1340" s="22">
        <f t="shared" si="1"/>
        <v>0</v>
      </c>
      <c r="AO1340" s="22">
        <f t="shared" si="2"/>
        <v>0</v>
      </c>
    </row>
    <row r="1341">
      <c r="C1341">
        <f>[1]发票导入!C1341&amp;""</f>
      </c>
      <c r="D1341">
        <f>[1]发票导入!D1341&amp;""</f>
      </c>
      <c r="O1341">
        <f>[1]发票导入!O1341&amp;""</f>
      </c>
      <c r="T1341">
        <f>[1]发票导入!T1341</f>
      </c>
      <c r="U1341">
        <f>[1]发票导入!U1341&amp;""</f>
      </c>
      <c r="V1341">
        <f>[1]发票导入!V1341&amp;""</f>
      </c>
      <c r="W1341">
        <f>[1]发票导入!W1341&amp;""</f>
      </c>
      <c r="Y1341">
        <f>[1]发票导入!Y1341&amp;""</f>
      </c>
      <c r="AA1341">
        <f>[1]发票导入!AA1341&amp;""</f>
      </c>
      <c r="AB1341">
        <f>[1]发票导入!AB1341</f>
        <v>0</v>
      </c>
      <c r="AC1341">
        <f>[1]发票导入!AC1341</f>
        <v>0</v>
      </c>
      <c r="AE1341" s="22">
        <f t="shared" si="0"/>
      </c>
      <c r="AI1341">
        <f>[1]发票导入!AI1341&amp;""</f>
      </c>
      <c r="AJ1341">
        <f>[1]发票导入!AJ1341&amp;""</f>
      </c>
      <c r="AK1341">
        <f>[1]发票导入!AK1341</f>
        <v>0</v>
      </c>
      <c r="AL1341">
        <f>[1]发票导入!AL1341</f>
        <v>0</v>
      </c>
      <c r="AM1341">
        <f>[1]发票导入!AM1341</f>
        <v>0</v>
      </c>
      <c r="AN1341" s="22">
        <f t="shared" si="1"/>
        <v>0</v>
      </c>
      <c r="AO1341" s="22">
        <f t="shared" si="2"/>
        <v>0</v>
      </c>
    </row>
    <row r="1342">
      <c r="C1342">
        <f>[1]发票导入!C1342&amp;""</f>
      </c>
      <c r="D1342">
        <f>[1]发票导入!D1342&amp;""</f>
      </c>
      <c r="O1342">
        <f>[1]发票导入!O1342&amp;""</f>
      </c>
      <c r="T1342">
        <f>[1]发票导入!T1342</f>
      </c>
      <c r="U1342">
        <f>[1]发票导入!U1342&amp;""</f>
      </c>
      <c r="V1342">
        <f>[1]发票导入!V1342&amp;""</f>
      </c>
      <c r="W1342">
        <f>[1]发票导入!W1342&amp;""</f>
      </c>
      <c r="Y1342">
        <f>[1]发票导入!Y1342&amp;""</f>
      </c>
      <c r="AA1342">
        <f>[1]发票导入!AA1342&amp;""</f>
      </c>
      <c r="AB1342">
        <f>[1]发票导入!AB1342</f>
        <v>0</v>
      </c>
      <c r="AC1342">
        <f>[1]发票导入!AC1342</f>
        <v>0</v>
      </c>
      <c r="AE1342" s="22">
        <f t="shared" si="0"/>
      </c>
      <c r="AI1342">
        <f>[1]发票导入!AI1342&amp;""</f>
      </c>
      <c r="AJ1342">
        <f>[1]发票导入!AJ1342&amp;""</f>
      </c>
      <c r="AK1342">
        <f>[1]发票导入!AK1342</f>
        <v>0</v>
      </c>
      <c r="AL1342">
        <f>[1]发票导入!AL1342</f>
        <v>0</v>
      </c>
      <c r="AM1342">
        <f>[1]发票导入!AM1342</f>
        <v>0</v>
      </c>
      <c r="AN1342" s="22">
        <f t="shared" si="1"/>
        <v>0</v>
      </c>
      <c r="AO1342" s="22">
        <f t="shared" si="2"/>
        <v>0</v>
      </c>
    </row>
    <row r="1343">
      <c r="C1343">
        <f>[1]发票导入!C1343&amp;""</f>
      </c>
      <c r="D1343">
        <f>[1]发票导入!D1343&amp;""</f>
      </c>
      <c r="O1343">
        <f>[1]发票导入!O1343&amp;""</f>
      </c>
      <c r="T1343">
        <f>[1]发票导入!T1343</f>
      </c>
      <c r="U1343">
        <f>[1]发票导入!U1343&amp;""</f>
      </c>
      <c r="V1343">
        <f>[1]发票导入!V1343&amp;""</f>
      </c>
      <c r="W1343">
        <f>[1]发票导入!W1343&amp;""</f>
      </c>
      <c r="Y1343">
        <f>[1]发票导入!Y1343&amp;""</f>
      </c>
      <c r="AA1343">
        <f>[1]发票导入!AA1343&amp;""</f>
      </c>
      <c r="AB1343">
        <f>[1]发票导入!AB1343</f>
        <v>0</v>
      </c>
      <c r="AC1343">
        <f>[1]发票导入!AC1343</f>
        <v>0</v>
      </c>
      <c r="AE1343" s="22">
        <f t="shared" si="0"/>
      </c>
      <c r="AI1343">
        <f>[1]发票导入!AI1343&amp;""</f>
      </c>
      <c r="AJ1343">
        <f>[1]发票导入!AJ1343&amp;""</f>
      </c>
      <c r="AK1343">
        <f>[1]发票导入!AK1343</f>
        <v>0</v>
      </c>
      <c r="AL1343">
        <f>[1]发票导入!AL1343</f>
        <v>0</v>
      </c>
      <c r="AM1343">
        <f>[1]发票导入!AM1343</f>
        <v>0</v>
      </c>
      <c r="AN1343" s="22">
        <f t="shared" si="1"/>
        <v>0</v>
      </c>
      <c r="AO1343" s="22">
        <f t="shared" si="2"/>
        <v>0</v>
      </c>
    </row>
    <row r="1344">
      <c r="C1344">
        <f>[1]发票导入!C1344&amp;""</f>
      </c>
      <c r="D1344">
        <f>[1]发票导入!D1344&amp;""</f>
      </c>
      <c r="O1344">
        <f>[1]发票导入!O1344&amp;""</f>
      </c>
      <c r="T1344">
        <f>[1]发票导入!T1344</f>
      </c>
      <c r="U1344">
        <f>[1]发票导入!U1344&amp;""</f>
      </c>
      <c r="V1344">
        <f>[1]发票导入!V1344&amp;""</f>
      </c>
      <c r="W1344">
        <f>[1]发票导入!W1344&amp;""</f>
      </c>
      <c r="Y1344">
        <f>[1]发票导入!Y1344&amp;""</f>
      </c>
      <c r="AA1344">
        <f>[1]发票导入!AA1344&amp;""</f>
      </c>
      <c r="AB1344">
        <f>[1]发票导入!AB1344</f>
        <v>0</v>
      </c>
      <c r="AC1344">
        <f>[1]发票导入!AC1344</f>
        <v>0</v>
      </c>
      <c r="AE1344" s="22">
        <f t="shared" si="0"/>
      </c>
      <c r="AI1344">
        <f>[1]发票导入!AI1344&amp;""</f>
      </c>
      <c r="AJ1344">
        <f>[1]发票导入!AJ1344&amp;""</f>
      </c>
      <c r="AK1344">
        <f>[1]发票导入!AK1344</f>
        <v>0</v>
      </c>
      <c r="AL1344">
        <f>[1]发票导入!AL1344</f>
        <v>0</v>
      </c>
      <c r="AM1344">
        <f>[1]发票导入!AM1344</f>
        <v>0</v>
      </c>
      <c r="AN1344" s="22">
        <f t="shared" si="1"/>
        <v>0</v>
      </c>
      <c r="AO1344" s="22">
        <f t="shared" si="2"/>
        <v>0</v>
      </c>
    </row>
    <row r="1345">
      <c r="C1345">
        <f>[1]发票导入!C1345&amp;""</f>
      </c>
      <c r="D1345">
        <f>[1]发票导入!D1345&amp;""</f>
      </c>
      <c r="O1345">
        <f>[1]发票导入!O1345&amp;""</f>
      </c>
      <c r="T1345">
        <f>[1]发票导入!T1345</f>
      </c>
      <c r="U1345">
        <f>[1]发票导入!U1345&amp;""</f>
      </c>
      <c r="V1345">
        <f>[1]发票导入!V1345&amp;""</f>
      </c>
      <c r="W1345">
        <f>[1]发票导入!W1345&amp;""</f>
      </c>
      <c r="Y1345">
        <f>[1]发票导入!Y1345&amp;""</f>
      </c>
      <c r="AA1345">
        <f>[1]发票导入!AA1345&amp;""</f>
      </c>
      <c r="AB1345">
        <f>[1]发票导入!AB1345</f>
        <v>0</v>
      </c>
      <c r="AC1345">
        <f>[1]发票导入!AC1345</f>
        <v>0</v>
      </c>
      <c r="AE1345" s="22">
        <f t="shared" si="0"/>
      </c>
      <c r="AI1345">
        <f>[1]发票导入!AI1345&amp;""</f>
      </c>
      <c r="AJ1345">
        <f>[1]发票导入!AJ1345&amp;""</f>
      </c>
      <c r="AK1345">
        <f>[1]发票导入!AK1345</f>
        <v>0</v>
      </c>
      <c r="AL1345">
        <f>[1]发票导入!AL1345</f>
        <v>0</v>
      </c>
      <c r="AM1345">
        <f>[1]发票导入!AM1345</f>
        <v>0</v>
      </c>
      <c r="AN1345" s="22">
        <f t="shared" si="1"/>
        <v>0</v>
      </c>
      <c r="AO1345" s="22">
        <f t="shared" si="2"/>
        <v>0</v>
      </c>
    </row>
    <row r="1346">
      <c r="C1346">
        <f>[1]发票导入!C1346&amp;""</f>
      </c>
      <c r="D1346">
        <f>[1]发票导入!D1346&amp;""</f>
      </c>
      <c r="O1346">
        <f>[1]发票导入!O1346&amp;""</f>
      </c>
      <c r="T1346">
        <f>[1]发票导入!T1346</f>
      </c>
      <c r="U1346">
        <f>[1]发票导入!U1346&amp;""</f>
      </c>
      <c r="V1346">
        <f>[1]发票导入!V1346&amp;""</f>
      </c>
      <c r="W1346">
        <f>[1]发票导入!W1346&amp;""</f>
      </c>
      <c r="Y1346">
        <f>[1]发票导入!Y1346&amp;""</f>
      </c>
      <c r="AA1346">
        <f>[1]发票导入!AA1346&amp;""</f>
      </c>
      <c r="AB1346">
        <f>[1]发票导入!AB1346</f>
        <v>0</v>
      </c>
      <c r="AC1346">
        <f>[1]发票导入!AC1346</f>
        <v>0</v>
      </c>
      <c r="AE1346" s="22">
        <f t="shared" si="0"/>
      </c>
      <c r="AI1346">
        <f>[1]发票导入!AI1346&amp;""</f>
      </c>
      <c r="AJ1346">
        <f>[1]发票导入!AJ1346&amp;""</f>
      </c>
      <c r="AK1346">
        <f>[1]发票导入!AK1346</f>
        <v>0</v>
      </c>
      <c r="AL1346">
        <f>[1]发票导入!AL1346</f>
        <v>0</v>
      </c>
      <c r="AM1346">
        <f>[1]发票导入!AM1346</f>
        <v>0</v>
      </c>
      <c r="AN1346" s="22">
        <f t="shared" si="1"/>
        <v>0</v>
      </c>
      <c r="AO1346" s="22">
        <f t="shared" si="2"/>
        <v>0</v>
      </c>
    </row>
    <row r="1347">
      <c r="C1347">
        <f>[1]发票导入!C1347&amp;""</f>
      </c>
      <c r="D1347">
        <f>[1]发票导入!D1347&amp;""</f>
      </c>
      <c r="O1347">
        <f>[1]发票导入!O1347&amp;""</f>
      </c>
      <c r="T1347">
        <f>[1]发票导入!T1347</f>
      </c>
      <c r="U1347">
        <f>[1]发票导入!U1347&amp;""</f>
      </c>
      <c r="V1347">
        <f>[1]发票导入!V1347&amp;""</f>
      </c>
      <c r="W1347">
        <f>[1]发票导入!W1347&amp;""</f>
      </c>
      <c r="Y1347">
        <f>[1]发票导入!Y1347&amp;""</f>
      </c>
      <c r="AA1347">
        <f>[1]发票导入!AA1347&amp;""</f>
      </c>
      <c r="AB1347">
        <f>[1]发票导入!AB1347</f>
        <v>0</v>
      </c>
      <c r="AC1347">
        <f>[1]发票导入!AC1347</f>
        <v>0</v>
      </c>
      <c r="AE1347" s="22">
        <f t="shared" si="0"/>
      </c>
      <c r="AI1347">
        <f>[1]发票导入!AI1347&amp;""</f>
      </c>
      <c r="AJ1347">
        <f>[1]发票导入!AJ1347&amp;""</f>
      </c>
      <c r="AK1347">
        <f>[1]发票导入!AK1347</f>
        <v>0</v>
      </c>
      <c r="AL1347">
        <f>[1]发票导入!AL1347</f>
        <v>0</v>
      </c>
      <c r="AM1347">
        <f>[1]发票导入!AM1347</f>
        <v>0</v>
      </c>
      <c r="AN1347" s="22">
        <f t="shared" si="1"/>
        <v>0</v>
      </c>
      <c r="AO1347" s="22">
        <f t="shared" si="2"/>
        <v>0</v>
      </c>
    </row>
    <row r="1348">
      <c r="C1348">
        <f>[1]发票导入!C1348&amp;""</f>
      </c>
      <c r="D1348">
        <f>[1]发票导入!D1348&amp;""</f>
      </c>
      <c r="O1348">
        <f>[1]发票导入!O1348&amp;""</f>
      </c>
      <c r="T1348">
        <f>[1]发票导入!T1348</f>
      </c>
      <c r="U1348">
        <f>[1]发票导入!U1348&amp;""</f>
      </c>
      <c r="V1348">
        <f>[1]发票导入!V1348&amp;""</f>
      </c>
      <c r="W1348">
        <f>[1]发票导入!W1348&amp;""</f>
      </c>
      <c r="Y1348">
        <f>[1]发票导入!Y1348&amp;""</f>
      </c>
      <c r="AA1348">
        <f>[1]发票导入!AA1348&amp;""</f>
      </c>
      <c r="AB1348">
        <f>[1]发票导入!AB1348</f>
        <v>0</v>
      </c>
      <c r="AC1348">
        <f>[1]发票导入!AC1348</f>
        <v>0</v>
      </c>
      <c r="AE1348" s="22">
        <f t="shared" si="0"/>
      </c>
      <c r="AI1348">
        <f>[1]发票导入!AI1348&amp;""</f>
      </c>
      <c r="AJ1348">
        <f>[1]发票导入!AJ1348&amp;""</f>
      </c>
      <c r="AK1348">
        <f>[1]发票导入!AK1348</f>
        <v>0</v>
      </c>
      <c r="AL1348">
        <f>[1]发票导入!AL1348</f>
        <v>0</v>
      </c>
      <c r="AM1348">
        <f>[1]发票导入!AM1348</f>
        <v>0</v>
      </c>
      <c r="AN1348" s="22">
        <f t="shared" si="1"/>
        <v>0</v>
      </c>
      <c r="AO1348" s="22">
        <f t="shared" si="2"/>
        <v>0</v>
      </c>
    </row>
    <row r="1349">
      <c r="C1349">
        <f>[1]发票导入!C1349&amp;""</f>
      </c>
      <c r="D1349">
        <f>[1]发票导入!D1349&amp;""</f>
      </c>
      <c r="O1349">
        <f>[1]发票导入!O1349&amp;""</f>
      </c>
      <c r="T1349">
        <f>[1]发票导入!T1349</f>
      </c>
      <c r="U1349">
        <f>[1]发票导入!U1349&amp;""</f>
      </c>
      <c r="V1349">
        <f>[1]发票导入!V1349&amp;""</f>
      </c>
      <c r="W1349">
        <f>[1]发票导入!W1349&amp;""</f>
      </c>
      <c r="Y1349">
        <f>[1]发票导入!Y1349&amp;""</f>
      </c>
      <c r="AA1349">
        <f>[1]发票导入!AA1349&amp;""</f>
      </c>
      <c r="AB1349">
        <f>[1]发票导入!AB1349</f>
        <v>0</v>
      </c>
      <c r="AC1349">
        <f>[1]发票导入!AC1349</f>
        <v>0</v>
      </c>
      <c r="AE1349" s="22">
        <f t="shared" si="0"/>
      </c>
      <c r="AI1349">
        <f>[1]发票导入!AI1349&amp;""</f>
      </c>
      <c r="AJ1349">
        <f>[1]发票导入!AJ1349&amp;""</f>
      </c>
      <c r="AK1349">
        <f>[1]发票导入!AK1349</f>
        <v>0</v>
      </c>
      <c r="AL1349">
        <f>[1]发票导入!AL1349</f>
        <v>0</v>
      </c>
      <c r="AM1349">
        <f>[1]发票导入!AM1349</f>
        <v>0</v>
      </c>
      <c r="AN1349" s="22">
        <f t="shared" si="1"/>
        <v>0</v>
      </c>
      <c r="AO1349" s="22">
        <f t="shared" si="2"/>
        <v>0</v>
      </c>
    </row>
    <row r="1350">
      <c r="C1350">
        <f>[1]发票导入!C1350&amp;""</f>
      </c>
      <c r="D1350">
        <f>[1]发票导入!D1350&amp;""</f>
      </c>
      <c r="O1350">
        <f>[1]发票导入!O1350&amp;""</f>
      </c>
      <c r="T1350">
        <f>[1]发票导入!T1350</f>
      </c>
      <c r="U1350">
        <f>[1]发票导入!U1350&amp;""</f>
      </c>
      <c r="V1350">
        <f>[1]发票导入!V1350&amp;""</f>
      </c>
      <c r="W1350">
        <f>[1]发票导入!W1350&amp;""</f>
      </c>
      <c r="Y1350">
        <f>[1]发票导入!Y1350&amp;""</f>
      </c>
      <c r="AA1350">
        <f>[1]发票导入!AA1350&amp;""</f>
      </c>
      <c r="AB1350">
        <f>[1]发票导入!AB1350</f>
        <v>0</v>
      </c>
      <c r="AC1350">
        <f>[1]发票导入!AC1350</f>
        <v>0</v>
      </c>
      <c r="AE1350" s="22">
        <f t="shared" si="0"/>
      </c>
      <c r="AI1350">
        <f>[1]发票导入!AI1350&amp;""</f>
      </c>
      <c r="AJ1350">
        <f>[1]发票导入!AJ1350&amp;""</f>
      </c>
      <c r="AK1350">
        <f>[1]发票导入!AK1350</f>
        <v>0</v>
      </c>
      <c r="AL1350">
        <f>[1]发票导入!AL1350</f>
        <v>0</v>
      </c>
      <c r="AM1350">
        <f>[1]发票导入!AM1350</f>
        <v>0</v>
      </c>
      <c r="AN1350" s="22">
        <f t="shared" si="1"/>
        <v>0</v>
      </c>
      <c r="AO1350" s="22">
        <f t="shared" si="2"/>
        <v>0</v>
      </c>
    </row>
    <row r="1351">
      <c r="C1351">
        <f>[1]发票导入!C1351&amp;""</f>
      </c>
      <c r="D1351">
        <f>[1]发票导入!D1351&amp;""</f>
      </c>
      <c r="O1351">
        <f>[1]发票导入!O1351&amp;""</f>
      </c>
      <c r="T1351">
        <f>[1]发票导入!T1351</f>
      </c>
      <c r="U1351">
        <f>[1]发票导入!U1351&amp;""</f>
      </c>
      <c r="V1351">
        <f>[1]发票导入!V1351&amp;""</f>
      </c>
      <c r="W1351">
        <f>[1]发票导入!W1351&amp;""</f>
      </c>
      <c r="Y1351">
        <f>[1]发票导入!Y1351&amp;""</f>
      </c>
      <c r="AA1351">
        <f>[1]发票导入!AA1351&amp;""</f>
      </c>
      <c r="AB1351">
        <f>[1]发票导入!AB1351</f>
        <v>0</v>
      </c>
      <c r="AC1351">
        <f>[1]发票导入!AC1351</f>
        <v>0</v>
      </c>
      <c r="AE1351" s="22">
        <f t="shared" si="0"/>
      </c>
      <c r="AI1351">
        <f>[1]发票导入!AI1351&amp;""</f>
      </c>
      <c r="AJ1351">
        <f>[1]发票导入!AJ1351&amp;""</f>
      </c>
      <c r="AK1351">
        <f>[1]发票导入!AK1351</f>
        <v>0</v>
      </c>
      <c r="AL1351">
        <f>[1]发票导入!AL1351</f>
        <v>0</v>
      </c>
      <c r="AM1351">
        <f>[1]发票导入!AM1351</f>
        <v>0</v>
      </c>
      <c r="AN1351" s="22">
        <f t="shared" si="1"/>
        <v>0</v>
      </c>
      <c r="AO1351" s="22">
        <f t="shared" si="2"/>
        <v>0</v>
      </c>
    </row>
    <row r="1352">
      <c r="C1352">
        <f>[1]发票导入!C1352&amp;""</f>
      </c>
      <c r="D1352">
        <f>[1]发票导入!D1352&amp;""</f>
      </c>
      <c r="O1352">
        <f>[1]发票导入!O1352&amp;""</f>
      </c>
      <c r="T1352">
        <f>[1]发票导入!T1352</f>
      </c>
      <c r="U1352">
        <f>[1]发票导入!U1352&amp;""</f>
      </c>
      <c r="V1352">
        <f>[1]发票导入!V1352&amp;""</f>
      </c>
      <c r="W1352">
        <f>[1]发票导入!W1352&amp;""</f>
      </c>
      <c r="Y1352">
        <f>[1]发票导入!Y1352&amp;""</f>
      </c>
      <c r="AA1352">
        <f>[1]发票导入!AA1352&amp;""</f>
      </c>
      <c r="AB1352">
        <f>[1]发票导入!AB1352</f>
        <v>0</v>
      </c>
      <c r="AC1352">
        <f>[1]发票导入!AC1352</f>
        <v>0</v>
      </c>
      <c r="AE1352" s="22">
        <f t="shared" si="0"/>
      </c>
      <c r="AI1352">
        <f>[1]发票导入!AI1352&amp;""</f>
      </c>
      <c r="AJ1352">
        <f>[1]发票导入!AJ1352&amp;""</f>
      </c>
      <c r="AK1352">
        <f>[1]发票导入!AK1352</f>
        <v>0</v>
      </c>
      <c r="AL1352">
        <f>[1]发票导入!AL1352</f>
        <v>0</v>
      </c>
      <c r="AM1352">
        <f>[1]发票导入!AM1352</f>
        <v>0</v>
      </c>
      <c r="AN1352" s="22">
        <f t="shared" si="1"/>
        <v>0</v>
      </c>
      <c r="AO1352" s="22">
        <f t="shared" si="2"/>
        <v>0</v>
      </c>
    </row>
    <row r="1353">
      <c r="C1353">
        <f>[1]发票导入!C1353&amp;""</f>
      </c>
      <c r="D1353">
        <f>[1]发票导入!D1353&amp;""</f>
      </c>
      <c r="O1353">
        <f>[1]发票导入!O1353&amp;""</f>
      </c>
      <c r="T1353">
        <f>[1]发票导入!T1353</f>
      </c>
      <c r="U1353">
        <f>[1]发票导入!U1353&amp;""</f>
      </c>
      <c r="V1353">
        <f>[1]发票导入!V1353&amp;""</f>
      </c>
      <c r="W1353">
        <f>[1]发票导入!W1353&amp;""</f>
      </c>
      <c r="Y1353">
        <f>[1]发票导入!Y1353&amp;""</f>
      </c>
      <c r="AA1353">
        <f>[1]发票导入!AA1353&amp;""</f>
      </c>
      <c r="AB1353">
        <f>[1]发票导入!AB1353</f>
        <v>0</v>
      </c>
      <c r="AC1353">
        <f>[1]发票导入!AC1353</f>
        <v>0</v>
      </c>
      <c r="AE1353" s="22">
        <f t="shared" si="0"/>
      </c>
      <c r="AI1353">
        <f>[1]发票导入!AI1353&amp;""</f>
      </c>
      <c r="AJ1353">
        <f>[1]发票导入!AJ1353&amp;""</f>
      </c>
      <c r="AK1353">
        <f>[1]发票导入!AK1353</f>
        <v>0</v>
      </c>
      <c r="AL1353">
        <f>[1]发票导入!AL1353</f>
        <v>0</v>
      </c>
      <c r="AM1353">
        <f>[1]发票导入!AM1353</f>
        <v>0</v>
      </c>
      <c r="AN1353" s="22">
        <f t="shared" si="1"/>
        <v>0</v>
      </c>
      <c r="AO1353" s="22">
        <f t="shared" si="2"/>
        <v>0</v>
      </c>
    </row>
    <row r="1354">
      <c r="C1354">
        <f>[1]发票导入!C1354&amp;""</f>
      </c>
      <c r="D1354">
        <f>[1]发票导入!D1354&amp;""</f>
      </c>
      <c r="O1354">
        <f>[1]发票导入!O1354&amp;""</f>
      </c>
      <c r="T1354">
        <f>[1]发票导入!T1354</f>
      </c>
      <c r="U1354">
        <f>[1]发票导入!U1354&amp;""</f>
      </c>
      <c r="V1354">
        <f>[1]发票导入!V1354&amp;""</f>
      </c>
      <c r="W1354">
        <f>[1]发票导入!W1354&amp;""</f>
      </c>
      <c r="Y1354">
        <f>[1]发票导入!Y1354&amp;""</f>
      </c>
      <c r="AA1354">
        <f>[1]发票导入!AA1354&amp;""</f>
      </c>
      <c r="AB1354">
        <f>[1]发票导入!AB1354</f>
        <v>0</v>
      </c>
      <c r="AC1354">
        <f>[1]发票导入!AC1354</f>
        <v>0</v>
      </c>
      <c r="AE1354" s="22">
        <f t="shared" si="0"/>
      </c>
      <c r="AI1354">
        <f>[1]发票导入!AI1354&amp;""</f>
      </c>
      <c r="AJ1354">
        <f>[1]发票导入!AJ1354&amp;""</f>
      </c>
      <c r="AK1354">
        <f>[1]发票导入!AK1354</f>
        <v>0</v>
      </c>
      <c r="AL1354">
        <f>[1]发票导入!AL1354</f>
        <v>0</v>
      </c>
      <c r="AM1354">
        <f>[1]发票导入!AM1354</f>
        <v>0</v>
      </c>
      <c r="AN1354" s="22">
        <f t="shared" si="1"/>
        <v>0</v>
      </c>
      <c r="AO1354" s="22">
        <f t="shared" si="2"/>
        <v>0</v>
      </c>
    </row>
    <row r="1355">
      <c r="C1355">
        <f>[1]发票导入!C1355&amp;""</f>
      </c>
      <c r="D1355">
        <f>[1]发票导入!D1355&amp;""</f>
      </c>
      <c r="O1355">
        <f>[1]发票导入!O1355&amp;""</f>
      </c>
      <c r="T1355">
        <f>[1]发票导入!T1355</f>
      </c>
      <c r="U1355">
        <f>[1]发票导入!U1355&amp;""</f>
      </c>
      <c r="V1355">
        <f>[1]发票导入!V1355&amp;""</f>
      </c>
      <c r="W1355">
        <f>[1]发票导入!W1355&amp;""</f>
      </c>
      <c r="Y1355">
        <f>[1]发票导入!Y1355&amp;""</f>
      </c>
      <c r="AA1355">
        <f>[1]发票导入!AA1355&amp;""</f>
      </c>
      <c r="AB1355">
        <f>[1]发票导入!AB1355</f>
        <v>0</v>
      </c>
      <c r="AC1355">
        <f>[1]发票导入!AC1355</f>
        <v>0</v>
      </c>
      <c r="AE1355" s="22">
        <f t="shared" si="0"/>
      </c>
      <c r="AI1355">
        <f>[1]发票导入!AI1355&amp;""</f>
      </c>
      <c r="AJ1355">
        <f>[1]发票导入!AJ1355&amp;""</f>
      </c>
      <c r="AK1355">
        <f>[1]发票导入!AK1355</f>
        <v>0</v>
      </c>
      <c r="AL1355">
        <f>[1]发票导入!AL1355</f>
        <v>0</v>
      </c>
      <c r="AM1355">
        <f>[1]发票导入!AM1355</f>
        <v>0</v>
      </c>
      <c r="AN1355" s="22">
        <f t="shared" si="1"/>
        <v>0</v>
      </c>
      <c r="AO1355" s="22">
        <f t="shared" si="2"/>
        <v>0</v>
      </c>
    </row>
    <row r="1356">
      <c r="C1356">
        <f>[1]发票导入!C1356&amp;""</f>
      </c>
      <c r="D1356">
        <f>[1]发票导入!D1356&amp;""</f>
      </c>
      <c r="O1356">
        <f>[1]发票导入!O1356&amp;""</f>
      </c>
      <c r="T1356">
        <f>[1]发票导入!T1356</f>
      </c>
      <c r="U1356">
        <f>[1]发票导入!U1356&amp;""</f>
      </c>
      <c r="V1356">
        <f>[1]发票导入!V1356&amp;""</f>
      </c>
      <c r="W1356">
        <f>[1]发票导入!W1356&amp;""</f>
      </c>
      <c r="Y1356">
        <f>[1]发票导入!Y1356&amp;""</f>
      </c>
      <c r="AA1356">
        <f>[1]发票导入!AA1356&amp;""</f>
      </c>
      <c r="AB1356">
        <f>[1]发票导入!AB1356</f>
        <v>0</v>
      </c>
      <c r="AC1356">
        <f>[1]发票导入!AC1356</f>
        <v>0</v>
      </c>
      <c r="AE1356" s="22">
        <f t="shared" si="0"/>
      </c>
      <c r="AI1356">
        <f>[1]发票导入!AI1356&amp;""</f>
      </c>
      <c r="AJ1356">
        <f>[1]发票导入!AJ1356&amp;""</f>
      </c>
      <c r="AK1356">
        <f>[1]发票导入!AK1356</f>
        <v>0</v>
      </c>
      <c r="AL1356">
        <f>[1]发票导入!AL1356</f>
        <v>0</v>
      </c>
      <c r="AM1356">
        <f>[1]发票导入!AM1356</f>
        <v>0</v>
      </c>
      <c r="AN1356" s="22">
        <f t="shared" si="1"/>
        <v>0</v>
      </c>
      <c r="AO1356" s="22">
        <f t="shared" si="2"/>
        <v>0</v>
      </c>
    </row>
    <row r="1357">
      <c r="C1357">
        <f>[1]发票导入!C1357&amp;""</f>
      </c>
      <c r="D1357">
        <f>[1]发票导入!D1357&amp;""</f>
      </c>
      <c r="O1357">
        <f>[1]发票导入!O1357&amp;""</f>
      </c>
      <c r="T1357">
        <f>[1]发票导入!T1357</f>
      </c>
      <c r="U1357">
        <f>[1]发票导入!U1357&amp;""</f>
      </c>
      <c r="V1357">
        <f>[1]发票导入!V1357&amp;""</f>
      </c>
      <c r="W1357">
        <f>[1]发票导入!W1357&amp;""</f>
      </c>
      <c r="Y1357">
        <f>[1]发票导入!Y1357&amp;""</f>
      </c>
      <c r="AA1357">
        <f>[1]发票导入!AA1357&amp;""</f>
      </c>
      <c r="AB1357">
        <f>[1]发票导入!AB1357</f>
        <v>0</v>
      </c>
      <c r="AC1357">
        <f>[1]发票导入!AC1357</f>
        <v>0</v>
      </c>
      <c r="AE1357" s="22">
        <f t="shared" si="0"/>
      </c>
      <c r="AI1357">
        <f>[1]发票导入!AI1357&amp;""</f>
      </c>
      <c r="AJ1357">
        <f>[1]发票导入!AJ1357&amp;""</f>
      </c>
      <c r="AK1357">
        <f>[1]发票导入!AK1357</f>
        <v>0</v>
      </c>
      <c r="AL1357">
        <f>[1]发票导入!AL1357</f>
        <v>0</v>
      </c>
      <c r="AM1357">
        <f>[1]发票导入!AM1357</f>
        <v>0</v>
      </c>
      <c r="AN1357" s="22">
        <f t="shared" si="1"/>
        <v>0</v>
      </c>
      <c r="AO1357" s="22">
        <f t="shared" si="2"/>
        <v>0</v>
      </c>
    </row>
    <row r="1358">
      <c r="C1358">
        <f>[1]发票导入!C1358&amp;""</f>
      </c>
      <c r="D1358">
        <f>[1]发票导入!D1358&amp;""</f>
      </c>
      <c r="O1358">
        <f>[1]发票导入!O1358&amp;""</f>
      </c>
      <c r="T1358">
        <f>[1]发票导入!T1358</f>
      </c>
      <c r="U1358">
        <f>[1]发票导入!U1358&amp;""</f>
      </c>
      <c r="V1358">
        <f>[1]发票导入!V1358&amp;""</f>
      </c>
      <c r="W1358">
        <f>[1]发票导入!W1358&amp;""</f>
      </c>
      <c r="Y1358">
        <f>[1]发票导入!Y1358&amp;""</f>
      </c>
      <c r="AA1358">
        <f>[1]发票导入!AA1358&amp;""</f>
      </c>
      <c r="AB1358">
        <f>[1]发票导入!AB1358</f>
        <v>0</v>
      </c>
      <c r="AC1358">
        <f>[1]发票导入!AC1358</f>
        <v>0</v>
      </c>
      <c r="AE1358" s="22">
        <f t="shared" si="0"/>
      </c>
      <c r="AI1358">
        <f>[1]发票导入!AI1358&amp;""</f>
      </c>
      <c r="AJ1358">
        <f>[1]发票导入!AJ1358&amp;""</f>
      </c>
      <c r="AK1358">
        <f>[1]发票导入!AK1358</f>
        <v>0</v>
      </c>
      <c r="AL1358">
        <f>[1]发票导入!AL1358</f>
        <v>0</v>
      </c>
      <c r="AM1358">
        <f>[1]发票导入!AM1358</f>
        <v>0</v>
      </c>
      <c r="AN1358" s="22">
        <f t="shared" si="1"/>
        <v>0</v>
      </c>
      <c r="AO1358" s="22">
        <f t="shared" si="2"/>
        <v>0</v>
      </c>
    </row>
    <row r="1359">
      <c r="C1359">
        <f>[1]发票导入!C1359&amp;""</f>
      </c>
      <c r="D1359">
        <f>[1]发票导入!D1359&amp;""</f>
      </c>
      <c r="O1359">
        <f>[1]发票导入!O1359&amp;""</f>
      </c>
      <c r="T1359">
        <f>[1]发票导入!T1359</f>
      </c>
      <c r="U1359">
        <f>[1]发票导入!U1359&amp;""</f>
      </c>
      <c r="V1359">
        <f>[1]发票导入!V1359&amp;""</f>
      </c>
      <c r="W1359">
        <f>[1]发票导入!W1359&amp;""</f>
      </c>
      <c r="Y1359">
        <f>[1]发票导入!Y1359&amp;""</f>
      </c>
      <c r="AA1359">
        <f>[1]发票导入!AA1359&amp;""</f>
      </c>
      <c r="AB1359">
        <f>[1]发票导入!AB1359</f>
        <v>0</v>
      </c>
      <c r="AC1359">
        <f>[1]发票导入!AC1359</f>
        <v>0</v>
      </c>
      <c r="AE1359" s="22">
        <f t="shared" si="0"/>
      </c>
      <c r="AI1359">
        <f>[1]发票导入!AI1359&amp;""</f>
      </c>
      <c r="AJ1359">
        <f>[1]发票导入!AJ1359&amp;""</f>
      </c>
      <c r="AK1359">
        <f>[1]发票导入!AK1359</f>
        <v>0</v>
      </c>
      <c r="AL1359">
        <f>[1]发票导入!AL1359</f>
        <v>0</v>
      </c>
      <c r="AM1359">
        <f>[1]发票导入!AM1359</f>
        <v>0</v>
      </c>
      <c r="AN1359" s="22">
        <f t="shared" si="1"/>
        <v>0</v>
      </c>
      <c r="AO1359" s="22">
        <f t="shared" si="2"/>
        <v>0</v>
      </c>
    </row>
    <row r="1360">
      <c r="C1360">
        <f>[1]发票导入!C1360&amp;""</f>
      </c>
      <c r="D1360">
        <f>[1]发票导入!D1360&amp;""</f>
      </c>
      <c r="O1360">
        <f>[1]发票导入!O1360&amp;""</f>
      </c>
      <c r="T1360">
        <f>[1]发票导入!T1360</f>
      </c>
      <c r="U1360">
        <f>[1]发票导入!U1360&amp;""</f>
      </c>
      <c r="V1360">
        <f>[1]发票导入!V1360&amp;""</f>
      </c>
      <c r="W1360">
        <f>[1]发票导入!W1360&amp;""</f>
      </c>
      <c r="Y1360">
        <f>[1]发票导入!Y1360&amp;""</f>
      </c>
      <c r="AA1360">
        <f>[1]发票导入!AA1360&amp;""</f>
      </c>
      <c r="AB1360">
        <f>[1]发票导入!AB1360</f>
        <v>0</v>
      </c>
      <c r="AC1360">
        <f>[1]发票导入!AC1360</f>
        <v>0</v>
      </c>
      <c r="AE1360" s="22">
        <f t="shared" si="0"/>
      </c>
      <c r="AI1360">
        <f>[1]发票导入!AI1360&amp;""</f>
      </c>
      <c r="AJ1360">
        <f>[1]发票导入!AJ1360&amp;""</f>
      </c>
      <c r="AK1360">
        <f>[1]发票导入!AK1360</f>
        <v>0</v>
      </c>
      <c r="AL1360">
        <f>[1]发票导入!AL1360</f>
        <v>0</v>
      </c>
      <c r="AM1360">
        <f>[1]发票导入!AM1360</f>
        <v>0</v>
      </c>
      <c r="AN1360" s="22">
        <f t="shared" si="1"/>
        <v>0</v>
      </c>
      <c r="AO1360" s="22">
        <f t="shared" si="2"/>
        <v>0</v>
      </c>
    </row>
    <row r="1361">
      <c r="C1361">
        <f>[1]发票导入!C1361&amp;""</f>
      </c>
      <c r="D1361">
        <f>[1]发票导入!D1361&amp;""</f>
      </c>
      <c r="O1361">
        <f>[1]发票导入!O1361&amp;""</f>
      </c>
      <c r="T1361">
        <f>[1]发票导入!T1361</f>
      </c>
      <c r="U1361">
        <f>[1]发票导入!U1361&amp;""</f>
      </c>
      <c r="V1361">
        <f>[1]发票导入!V1361&amp;""</f>
      </c>
      <c r="W1361">
        <f>[1]发票导入!W1361&amp;""</f>
      </c>
      <c r="Y1361">
        <f>[1]发票导入!Y1361&amp;""</f>
      </c>
      <c r="AA1361">
        <f>[1]发票导入!AA1361&amp;""</f>
      </c>
      <c r="AB1361">
        <f>[1]发票导入!AB1361</f>
        <v>0</v>
      </c>
      <c r="AC1361">
        <f>[1]发票导入!AC1361</f>
        <v>0</v>
      </c>
      <c r="AE1361" s="22">
        <f t="shared" si="0"/>
      </c>
      <c r="AI1361">
        <f>[1]发票导入!AI1361&amp;""</f>
      </c>
      <c r="AJ1361">
        <f>[1]发票导入!AJ1361&amp;""</f>
      </c>
      <c r="AK1361">
        <f>[1]发票导入!AK1361</f>
        <v>0</v>
      </c>
      <c r="AL1361">
        <f>[1]发票导入!AL1361</f>
        <v>0</v>
      </c>
      <c r="AM1361">
        <f>[1]发票导入!AM1361</f>
        <v>0</v>
      </c>
      <c r="AN1361" s="22">
        <f t="shared" si="1"/>
        <v>0</v>
      </c>
      <c r="AO1361" s="22">
        <f t="shared" si="2"/>
        <v>0</v>
      </c>
    </row>
    <row r="1362">
      <c r="C1362">
        <f>[1]发票导入!C1362&amp;""</f>
      </c>
      <c r="D1362">
        <f>[1]发票导入!D1362&amp;""</f>
      </c>
      <c r="O1362">
        <f>[1]发票导入!O1362&amp;""</f>
      </c>
      <c r="T1362">
        <f>[1]发票导入!T1362</f>
      </c>
      <c r="U1362">
        <f>[1]发票导入!U1362&amp;""</f>
      </c>
      <c r="V1362">
        <f>[1]发票导入!V1362&amp;""</f>
      </c>
      <c r="W1362">
        <f>[1]发票导入!W1362&amp;""</f>
      </c>
      <c r="Y1362">
        <f>[1]发票导入!Y1362&amp;""</f>
      </c>
      <c r="AA1362">
        <f>[1]发票导入!AA1362&amp;""</f>
      </c>
      <c r="AB1362">
        <f>[1]发票导入!AB1362</f>
        <v>0</v>
      </c>
      <c r="AC1362">
        <f>[1]发票导入!AC1362</f>
        <v>0</v>
      </c>
      <c r="AE1362" s="22">
        <f t="shared" si="0"/>
      </c>
      <c r="AI1362">
        <f>[1]发票导入!AI1362&amp;""</f>
      </c>
      <c r="AJ1362">
        <f>[1]发票导入!AJ1362&amp;""</f>
      </c>
      <c r="AK1362">
        <f>[1]发票导入!AK1362</f>
        <v>0</v>
      </c>
      <c r="AL1362">
        <f>[1]发票导入!AL1362</f>
        <v>0</v>
      </c>
      <c r="AM1362">
        <f>[1]发票导入!AM1362</f>
        <v>0</v>
      </c>
      <c r="AN1362" s="22">
        <f t="shared" si="1"/>
        <v>0</v>
      </c>
      <c r="AO1362" s="22">
        <f t="shared" si="2"/>
        <v>0</v>
      </c>
    </row>
    <row r="1363">
      <c r="C1363">
        <f>[1]发票导入!C1363&amp;""</f>
      </c>
      <c r="D1363">
        <f>[1]发票导入!D1363&amp;""</f>
      </c>
      <c r="O1363">
        <f>[1]发票导入!O1363&amp;""</f>
      </c>
      <c r="T1363">
        <f>[1]发票导入!T1363</f>
      </c>
      <c r="U1363">
        <f>[1]发票导入!U1363&amp;""</f>
      </c>
      <c r="V1363">
        <f>[1]发票导入!V1363&amp;""</f>
      </c>
      <c r="W1363">
        <f>[1]发票导入!W1363&amp;""</f>
      </c>
      <c r="Y1363">
        <f>[1]发票导入!Y1363&amp;""</f>
      </c>
      <c r="AA1363">
        <f>[1]发票导入!AA1363&amp;""</f>
      </c>
      <c r="AB1363">
        <f>[1]发票导入!AB1363</f>
        <v>0</v>
      </c>
      <c r="AC1363">
        <f>[1]发票导入!AC1363</f>
        <v>0</v>
      </c>
      <c r="AE1363" s="22">
        <f t="shared" si="0"/>
      </c>
      <c r="AI1363">
        <f>[1]发票导入!AI1363&amp;""</f>
      </c>
      <c r="AJ1363">
        <f>[1]发票导入!AJ1363&amp;""</f>
      </c>
      <c r="AK1363">
        <f>[1]发票导入!AK1363</f>
        <v>0</v>
      </c>
      <c r="AL1363">
        <f>[1]发票导入!AL1363</f>
        <v>0</v>
      </c>
      <c r="AM1363">
        <f>[1]发票导入!AM1363</f>
        <v>0</v>
      </c>
      <c r="AN1363" s="22">
        <f t="shared" si="1"/>
        <v>0</v>
      </c>
      <c r="AO1363" s="22">
        <f t="shared" si="2"/>
        <v>0</v>
      </c>
    </row>
    <row r="1364">
      <c r="C1364">
        <f>[1]发票导入!C1364&amp;""</f>
      </c>
      <c r="D1364">
        <f>[1]发票导入!D1364&amp;""</f>
      </c>
      <c r="O1364">
        <f>[1]发票导入!O1364&amp;""</f>
      </c>
      <c r="T1364">
        <f>[1]发票导入!T1364</f>
      </c>
      <c r="U1364">
        <f>[1]发票导入!U1364&amp;""</f>
      </c>
      <c r="V1364">
        <f>[1]发票导入!V1364&amp;""</f>
      </c>
      <c r="W1364">
        <f>[1]发票导入!W1364&amp;""</f>
      </c>
      <c r="Y1364">
        <f>[1]发票导入!Y1364&amp;""</f>
      </c>
      <c r="AA1364">
        <f>[1]发票导入!AA1364&amp;""</f>
      </c>
      <c r="AB1364">
        <f>[1]发票导入!AB1364</f>
        <v>0</v>
      </c>
      <c r="AC1364">
        <f>[1]发票导入!AC1364</f>
        <v>0</v>
      </c>
      <c r="AE1364" s="22">
        <f t="shared" si="0"/>
      </c>
      <c r="AI1364">
        <f>[1]发票导入!AI1364&amp;""</f>
      </c>
      <c r="AJ1364">
        <f>[1]发票导入!AJ1364&amp;""</f>
      </c>
      <c r="AK1364">
        <f>[1]发票导入!AK1364</f>
        <v>0</v>
      </c>
      <c r="AL1364">
        <f>[1]发票导入!AL1364</f>
        <v>0</v>
      </c>
      <c r="AM1364">
        <f>[1]发票导入!AM1364</f>
        <v>0</v>
      </c>
      <c r="AN1364" s="22">
        <f t="shared" si="1"/>
        <v>0</v>
      </c>
      <c r="AO1364" s="22">
        <f t="shared" si="2"/>
        <v>0</v>
      </c>
    </row>
    <row r="1365">
      <c r="C1365">
        <f>[1]发票导入!C1365&amp;""</f>
      </c>
      <c r="D1365">
        <f>[1]发票导入!D1365&amp;""</f>
      </c>
      <c r="O1365">
        <f>[1]发票导入!O1365&amp;""</f>
      </c>
      <c r="T1365">
        <f>[1]发票导入!T1365</f>
      </c>
      <c r="U1365">
        <f>[1]发票导入!U1365&amp;""</f>
      </c>
      <c r="V1365">
        <f>[1]发票导入!V1365&amp;""</f>
      </c>
      <c r="W1365">
        <f>[1]发票导入!W1365&amp;""</f>
      </c>
      <c r="Y1365">
        <f>[1]发票导入!Y1365&amp;""</f>
      </c>
      <c r="AA1365">
        <f>[1]发票导入!AA1365&amp;""</f>
      </c>
      <c r="AB1365">
        <f>[1]发票导入!AB1365</f>
        <v>0</v>
      </c>
      <c r="AC1365">
        <f>[1]发票导入!AC1365</f>
        <v>0</v>
      </c>
      <c r="AE1365" s="22">
        <f t="shared" si="0"/>
      </c>
      <c r="AI1365">
        <f>[1]发票导入!AI1365&amp;""</f>
      </c>
      <c r="AJ1365">
        <f>[1]发票导入!AJ1365&amp;""</f>
      </c>
      <c r="AK1365">
        <f>[1]发票导入!AK1365</f>
        <v>0</v>
      </c>
      <c r="AL1365">
        <f>[1]发票导入!AL1365</f>
        <v>0</v>
      </c>
      <c r="AM1365">
        <f>[1]发票导入!AM1365</f>
        <v>0</v>
      </c>
      <c r="AN1365" s="22">
        <f t="shared" si="1"/>
        <v>0</v>
      </c>
      <c r="AO1365" s="22">
        <f t="shared" si="2"/>
        <v>0</v>
      </c>
    </row>
    <row r="1366">
      <c r="C1366">
        <f>[1]发票导入!C1366&amp;""</f>
      </c>
      <c r="D1366">
        <f>[1]发票导入!D1366&amp;""</f>
      </c>
      <c r="O1366">
        <f>[1]发票导入!O1366&amp;""</f>
      </c>
      <c r="T1366">
        <f>[1]发票导入!T1366</f>
      </c>
      <c r="U1366">
        <f>[1]发票导入!U1366&amp;""</f>
      </c>
      <c r="V1366">
        <f>[1]发票导入!V1366&amp;""</f>
      </c>
      <c r="W1366">
        <f>[1]发票导入!W1366&amp;""</f>
      </c>
      <c r="Y1366">
        <f>[1]发票导入!Y1366&amp;""</f>
      </c>
      <c r="AA1366">
        <f>[1]发票导入!AA1366&amp;""</f>
      </c>
      <c r="AB1366">
        <f>[1]发票导入!AB1366</f>
        <v>0</v>
      </c>
      <c r="AC1366">
        <f>[1]发票导入!AC1366</f>
        <v>0</v>
      </c>
      <c r="AE1366" s="22">
        <f t="shared" si="0"/>
      </c>
      <c r="AI1366">
        <f>[1]发票导入!AI1366&amp;""</f>
      </c>
      <c r="AJ1366">
        <f>[1]发票导入!AJ1366&amp;""</f>
      </c>
      <c r="AK1366">
        <f>[1]发票导入!AK1366</f>
        <v>0</v>
      </c>
      <c r="AL1366">
        <f>[1]发票导入!AL1366</f>
        <v>0</v>
      </c>
      <c r="AM1366">
        <f>[1]发票导入!AM1366</f>
        <v>0</v>
      </c>
      <c r="AN1366" s="22">
        <f t="shared" si="1"/>
        <v>0</v>
      </c>
      <c r="AO1366" s="22">
        <f t="shared" si="2"/>
        <v>0</v>
      </c>
    </row>
    <row r="1367">
      <c r="C1367">
        <f>[1]发票导入!C1367&amp;""</f>
      </c>
      <c r="D1367">
        <f>[1]发票导入!D1367&amp;""</f>
      </c>
      <c r="O1367">
        <f>[1]发票导入!O1367&amp;""</f>
      </c>
      <c r="T1367">
        <f>[1]发票导入!T1367</f>
      </c>
      <c r="U1367">
        <f>[1]发票导入!U1367&amp;""</f>
      </c>
      <c r="V1367">
        <f>[1]发票导入!V1367&amp;""</f>
      </c>
      <c r="W1367">
        <f>[1]发票导入!W1367&amp;""</f>
      </c>
      <c r="Y1367">
        <f>[1]发票导入!Y1367&amp;""</f>
      </c>
      <c r="AA1367">
        <f>[1]发票导入!AA1367&amp;""</f>
      </c>
      <c r="AB1367">
        <f>[1]发票导入!AB1367</f>
        <v>0</v>
      </c>
      <c r="AC1367">
        <f>[1]发票导入!AC1367</f>
        <v>0</v>
      </c>
      <c r="AE1367" s="22">
        <f t="shared" si="0"/>
      </c>
      <c r="AI1367">
        <f>[1]发票导入!AI1367&amp;""</f>
      </c>
      <c r="AJ1367">
        <f>[1]发票导入!AJ1367&amp;""</f>
      </c>
      <c r="AK1367">
        <f>[1]发票导入!AK1367</f>
        <v>0</v>
      </c>
      <c r="AL1367">
        <f>[1]发票导入!AL1367</f>
        <v>0</v>
      </c>
      <c r="AM1367">
        <f>[1]发票导入!AM1367</f>
        <v>0</v>
      </c>
      <c r="AN1367" s="22">
        <f t="shared" si="1"/>
        <v>0</v>
      </c>
      <c r="AO1367" s="22">
        <f t="shared" si="2"/>
        <v>0</v>
      </c>
    </row>
    <row r="1368">
      <c r="C1368">
        <f>[1]发票导入!C1368&amp;""</f>
      </c>
      <c r="D1368">
        <f>[1]发票导入!D1368&amp;""</f>
      </c>
      <c r="O1368">
        <f>[1]发票导入!O1368&amp;""</f>
      </c>
      <c r="T1368">
        <f>[1]发票导入!T1368</f>
      </c>
      <c r="U1368">
        <f>[1]发票导入!U1368&amp;""</f>
      </c>
      <c r="V1368">
        <f>[1]发票导入!V1368&amp;""</f>
      </c>
      <c r="W1368">
        <f>[1]发票导入!W1368&amp;""</f>
      </c>
      <c r="Y1368">
        <f>[1]发票导入!Y1368&amp;""</f>
      </c>
      <c r="AA1368">
        <f>[1]发票导入!AA1368&amp;""</f>
      </c>
      <c r="AB1368">
        <f>[1]发票导入!AB1368</f>
        <v>0</v>
      </c>
      <c r="AC1368">
        <f>[1]发票导入!AC1368</f>
        <v>0</v>
      </c>
      <c r="AE1368" s="22">
        <f t="shared" si="0"/>
      </c>
      <c r="AI1368">
        <f>[1]发票导入!AI1368&amp;""</f>
      </c>
      <c r="AJ1368">
        <f>[1]发票导入!AJ1368&amp;""</f>
      </c>
      <c r="AK1368">
        <f>[1]发票导入!AK1368</f>
        <v>0</v>
      </c>
      <c r="AL1368">
        <f>[1]发票导入!AL1368</f>
        <v>0</v>
      </c>
      <c r="AM1368">
        <f>[1]发票导入!AM1368</f>
        <v>0</v>
      </c>
      <c r="AN1368" s="22">
        <f t="shared" si="1"/>
        <v>0</v>
      </c>
      <c r="AO1368" s="22">
        <f t="shared" si="2"/>
        <v>0</v>
      </c>
    </row>
    <row r="1369">
      <c r="C1369">
        <f>[1]发票导入!C1369&amp;""</f>
      </c>
      <c r="D1369">
        <f>[1]发票导入!D1369&amp;""</f>
      </c>
      <c r="O1369">
        <f>[1]发票导入!O1369&amp;""</f>
      </c>
      <c r="T1369">
        <f>[1]发票导入!T1369</f>
      </c>
      <c r="U1369">
        <f>[1]发票导入!U1369&amp;""</f>
      </c>
      <c r="V1369">
        <f>[1]发票导入!V1369&amp;""</f>
      </c>
      <c r="W1369">
        <f>[1]发票导入!W1369&amp;""</f>
      </c>
      <c r="Y1369">
        <f>[1]发票导入!Y1369&amp;""</f>
      </c>
      <c r="AA1369">
        <f>[1]发票导入!AA1369&amp;""</f>
      </c>
      <c r="AB1369">
        <f>[1]发票导入!AB1369</f>
        <v>0</v>
      </c>
      <c r="AC1369">
        <f>[1]发票导入!AC1369</f>
        <v>0</v>
      </c>
      <c r="AE1369" s="22">
        <f t="shared" si="0"/>
      </c>
      <c r="AI1369">
        <f>[1]发票导入!AI1369&amp;""</f>
      </c>
      <c r="AJ1369">
        <f>[1]发票导入!AJ1369&amp;""</f>
      </c>
      <c r="AK1369">
        <f>[1]发票导入!AK1369</f>
        <v>0</v>
      </c>
      <c r="AL1369">
        <f>[1]发票导入!AL1369</f>
        <v>0</v>
      </c>
      <c r="AM1369">
        <f>[1]发票导入!AM1369</f>
        <v>0</v>
      </c>
      <c r="AN1369" s="22">
        <f t="shared" si="1"/>
        <v>0</v>
      </c>
      <c r="AO1369" s="22">
        <f t="shared" si="2"/>
        <v>0</v>
      </c>
    </row>
    <row r="1370">
      <c r="C1370">
        <f>[1]发票导入!C1370&amp;""</f>
      </c>
      <c r="D1370">
        <f>[1]发票导入!D1370&amp;""</f>
      </c>
      <c r="O1370">
        <f>[1]发票导入!O1370&amp;""</f>
      </c>
      <c r="T1370">
        <f>[1]发票导入!T1370</f>
      </c>
      <c r="U1370">
        <f>[1]发票导入!U1370&amp;""</f>
      </c>
      <c r="V1370">
        <f>[1]发票导入!V1370&amp;""</f>
      </c>
      <c r="W1370">
        <f>[1]发票导入!W1370&amp;""</f>
      </c>
      <c r="Y1370">
        <f>[1]发票导入!Y1370&amp;""</f>
      </c>
      <c r="AA1370">
        <f>[1]发票导入!AA1370&amp;""</f>
      </c>
      <c r="AB1370">
        <f>[1]发票导入!AB1370</f>
        <v>0</v>
      </c>
      <c r="AC1370">
        <f>[1]发票导入!AC1370</f>
        <v>0</v>
      </c>
      <c r="AE1370" s="22">
        <f t="shared" si="0"/>
      </c>
      <c r="AI1370">
        <f>[1]发票导入!AI1370&amp;""</f>
      </c>
      <c r="AJ1370">
        <f>[1]发票导入!AJ1370&amp;""</f>
      </c>
      <c r="AK1370">
        <f>[1]发票导入!AK1370</f>
        <v>0</v>
      </c>
      <c r="AL1370">
        <f>[1]发票导入!AL1370</f>
        <v>0</v>
      </c>
      <c r="AM1370">
        <f>[1]发票导入!AM1370</f>
        <v>0</v>
      </c>
      <c r="AN1370" s="22">
        <f t="shared" si="1"/>
        <v>0</v>
      </c>
      <c r="AO1370" s="22">
        <f t="shared" si="2"/>
        <v>0</v>
      </c>
    </row>
    <row r="1371">
      <c r="C1371">
        <f>[1]发票导入!C1371&amp;""</f>
      </c>
      <c r="D1371">
        <f>[1]发票导入!D1371&amp;""</f>
      </c>
      <c r="O1371">
        <f>[1]发票导入!O1371&amp;""</f>
      </c>
      <c r="T1371">
        <f>[1]发票导入!T1371</f>
      </c>
      <c r="U1371">
        <f>[1]发票导入!U1371&amp;""</f>
      </c>
      <c r="V1371">
        <f>[1]发票导入!V1371&amp;""</f>
      </c>
      <c r="W1371">
        <f>[1]发票导入!W1371&amp;""</f>
      </c>
      <c r="Y1371">
        <f>[1]发票导入!Y1371&amp;""</f>
      </c>
      <c r="AA1371">
        <f>[1]发票导入!AA1371&amp;""</f>
      </c>
      <c r="AB1371">
        <f>[1]发票导入!AB1371</f>
        <v>0</v>
      </c>
      <c r="AC1371">
        <f>[1]发票导入!AC1371</f>
        <v>0</v>
      </c>
      <c r="AE1371" s="22">
        <f t="shared" si="0"/>
      </c>
      <c r="AI1371">
        <f>[1]发票导入!AI1371&amp;""</f>
      </c>
      <c r="AJ1371">
        <f>[1]发票导入!AJ1371&amp;""</f>
      </c>
      <c r="AK1371">
        <f>[1]发票导入!AK1371</f>
        <v>0</v>
      </c>
      <c r="AL1371">
        <f>[1]发票导入!AL1371</f>
        <v>0</v>
      </c>
      <c r="AM1371">
        <f>[1]发票导入!AM1371</f>
        <v>0</v>
      </c>
      <c r="AN1371" s="22">
        <f t="shared" si="1"/>
        <v>0</v>
      </c>
      <c r="AO1371" s="22">
        <f t="shared" si="2"/>
        <v>0</v>
      </c>
    </row>
    <row r="1372">
      <c r="C1372">
        <f>[1]发票导入!C1372&amp;""</f>
      </c>
      <c r="D1372">
        <f>[1]发票导入!D1372&amp;""</f>
      </c>
      <c r="O1372">
        <f>[1]发票导入!O1372&amp;""</f>
      </c>
      <c r="T1372">
        <f>[1]发票导入!T1372</f>
      </c>
      <c r="U1372">
        <f>[1]发票导入!U1372&amp;""</f>
      </c>
      <c r="V1372">
        <f>[1]发票导入!V1372&amp;""</f>
      </c>
      <c r="W1372">
        <f>[1]发票导入!W1372&amp;""</f>
      </c>
      <c r="Y1372">
        <f>[1]发票导入!Y1372&amp;""</f>
      </c>
      <c r="AA1372">
        <f>[1]发票导入!AA1372&amp;""</f>
      </c>
      <c r="AB1372">
        <f>[1]发票导入!AB1372</f>
        <v>0</v>
      </c>
      <c r="AC1372">
        <f>[1]发票导入!AC1372</f>
        <v>0</v>
      </c>
      <c r="AE1372" s="22">
        <f t="shared" si="0"/>
      </c>
      <c r="AI1372">
        <f>[1]发票导入!AI1372&amp;""</f>
      </c>
      <c r="AJ1372">
        <f>[1]发票导入!AJ1372&amp;""</f>
      </c>
      <c r="AK1372">
        <f>[1]发票导入!AK1372</f>
        <v>0</v>
      </c>
      <c r="AL1372">
        <f>[1]发票导入!AL1372</f>
        <v>0</v>
      </c>
      <c r="AM1372">
        <f>[1]发票导入!AM1372</f>
        <v>0</v>
      </c>
      <c r="AN1372" s="22">
        <f t="shared" si="1"/>
        <v>0</v>
      </c>
      <c r="AO1372" s="22">
        <f t="shared" si="2"/>
        <v>0</v>
      </c>
    </row>
    <row r="1373">
      <c r="C1373">
        <f>[1]发票导入!C1373&amp;""</f>
      </c>
      <c r="D1373">
        <f>[1]发票导入!D1373&amp;""</f>
      </c>
      <c r="O1373">
        <f>[1]发票导入!O1373&amp;""</f>
      </c>
      <c r="T1373">
        <f>[1]发票导入!T1373</f>
      </c>
      <c r="U1373">
        <f>[1]发票导入!U1373&amp;""</f>
      </c>
      <c r="V1373">
        <f>[1]发票导入!V1373&amp;""</f>
      </c>
      <c r="W1373">
        <f>[1]发票导入!W1373&amp;""</f>
      </c>
      <c r="Y1373">
        <f>[1]发票导入!Y1373&amp;""</f>
      </c>
      <c r="AA1373">
        <f>[1]发票导入!AA1373&amp;""</f>
      </c>
      <c r="AB1373">
        <f>[1]发票导入!AB1373</f>
        <v>0</v>
      </c>
      <c r="AC1373">
        <f>[1]发票导入!AC1373</f>
        <v>0</v>
      </c>
      <c r="AE1373" s="22">
        <f t="shared" si="0"/>
      </c>
      <c r="AI1373">
        <f>[1]发票导入!AI1373&amp;""</f>
      </c>
      <c r="AJ1373">
        <f>[1]发票导入!AJ1373&amp;""</f>
      </c>
      <c r="AK1373">
        <f>[1]发票导入!AK1373</f>
        <v>0</v>
      </c>
      <c r="AL1373">
        <f>[1]发票导入!AL1373</f>
        <v>0</v>
      </c>
      <c r="AM1373">
        <f>[1]发票导入!AM1373</f>
        <v>0</v>
      </c>
      <c r="AN1373" s="22">
        <f t="shared" si="1"/>
        <v>0</v>
      </c>
      <c r="AO1373" s="22">
        <f t="shared" si="2"/>
        <v>0</v>
      </c>
    </row>
    <row r="1374">
      <c r="C1374">
        <f>[1]发票导入!C1374&amp;""</f>
      </c>
      <c r="D1374">
        <f>[1]发票导入!D1374&amp;""</f>
      </c>
      <c r="O1374">
        <f>[1]发票导入!O1374&amp;""</f>
      </c>
      <c r="T1374">
        <f>[1]发票导入!T1374</f>
      </c>
      <c r="U1374">
        <f>[1]发票导入!U1374&amp;""</f>
      </c>
      <c r="V1374">
        <f>[1]发票导入!V1374&amp;""</f>
      </c>
      <c r="W1374">
        <f>[1]发票导入!W1374&amp;""</f>
      </c>
      <c r="Y1374">
        <f>[1]发票导入!Y1374&amp;""</f>
      </c>
      <c r="AA1374">
        <f>[1]发票导入!AA1374&amp;""</f>
      </c>
      <c r="AB1374">
        <f>[1]发票导入!AB1374</f>
        <v>0</v>
      </c>
      <c r="AC1374">
        <f>[1]发票导入!AC1374</f>
        <v>0</v>
      </c>
      <c r="AE1374" s="22">
        <f t="shared" si="0"/>
      </c>
      <c r="AI1374">
        <f>[1]发票导入!AI1374&amp;""</f>
      </c>
      <c r="AJ1374">
        <f>[1]发票导入!AJ1374&amp;""</f>
      </c>
      <c r="AK1374">
        <f>[1]发票导入!AK1374</f>
        <v>0</v>
      </c>
      <c r="AL1374">
        <f>[1]发票导入!AL1374</f>
        <v>0</v>
      </c>
      <c r="AM1374">
        <f>[1]发票导入!AM1374</f>
        <v>0</v>
      </c>
      <c r="AN1374" s="22">
        <f t="shared" si="1"/>
        <v>0</v>
      </c>
      <c r="AO1374" s="22">
        <f t="shared" si="2"/>
        <v>0</v>
      </c>
    </row>
    <row r="1375">
      <c r="C1375">
        <f>[1]发票导入!C1375&amp;""</f>
      </c>
      <c r="D1375">
        <f>[1]发票导入!D1375&amp;""</f>
      </c>
      <c r="O1375">
        <f>[1]发票导入!O1375&amp;""</f>
      </c>
      <c r="T1375">
        <f>[1]发票导入!T1375</f>
      </c>
      <c r="U1375">
        <f>[1]发票导入!U1375&amp;""</f>
      </c>
      <c r="V1375">
        <f>[1]发票导入!V1375&amp;""</f>
      </c>
      <c r="W1375">
        <f>[1]发票导入!W1375&amp;""</f>
      </c>
      <c r="Y1375">
        <f>[1]发票导入!Y1375&amp;""</f>
      </c>
      <c r="AA1375">
        <f>[1]发票导入!AA1375&amp;""</f>
      </c>
      <c r="AB1375">
        <f>[1]发票导入!AB1375</f>
        <v>0</v>
      </c>
      <c r="AC1375">
        <f>[1]发票导入!AC1375</f>
        <v>0</v>
      </c>
      <c r="AE1375" s="22">
        <f t="shared" si="0"/>
      </c>
      <c r="AI1375">
        <f>[1]发票导入!AI1375&amp;""</f>
      </c>
      <c r="AJ1375">
        <f>[1]发票导入!AJ1375&amp;""</f>
      </c>
      <c r="AK1375">
        <f>[1]发票导入!AK1375</f>
        <v>0</v>
      </c>
      <c r="AL1375">
        <f>[1]发票导入!AL1375</f>
        <v>0</v>
      </c>
      <c r="AM1375">
        <f>[1]发票导入!AM1375</f>
        <v>0</v>
      </c>
      <c r="AN1375" s="22">
        <f t="shared" si="1"/>
        <v>0</v>
      </c>
      <c r="AO1375" s="22">
        <f t="shared" si="2"/>
        <v>0</v>
      </c>
    </row>
    <row r="1376">
      <c r="C1376">
        <f>[1]发票导入!C1376&amp;""</f>
      </c>
      <c r="D1376">
        <f>[1]发票导入!D1376&amp;""</f>
      </c>
      <c r="O1376">
        <f>[1]发票导入!O1376&amp;""</f>
      </c>
      <c r="T1376">
        <f>[1]发票导入!T1376</f>
      </c>
      <c r="U1376">
        <f>[1]发票导入!U1376&amp;""</f>
      </c>
      <c r="V1376">
        <f>[1]发票导入!V1376&amp;""</f>
      </c>
      <c r="W1376">
        <f>[1]发票导入!W1376&amp;""</f>
      </c>
      <c r="Y1376">
        <f>[1]发票导入!Y1376&amp;""</f>
      </c>
      <c r="AA1376">
        <f>[1]发票导入!AA1376&amp;""</f>
      </c>
      <c r="AB1376">
        <f>[1]发票导入!AB1376</f>
        <v>0</v>
      </c>
      <c r="AC1376">
        <f>[1]发票导入!AC1376</f>
        <v>0</v>
      </c>
      <c r="AE1376" s="22">
        <f t="shared" si="0"/>
      </c>
      <c r="AI1376">
        <f>[1]发票导入!AI1376&amp;""</f>
      </c>
      <c r="AJ1376">
        <f>[1]发票导入!AJ1376&amp;""</f>
      </c>
      <c r="AK1376">
        <f>[1]发票导入!AK1376</f>
        <v>0</v>
      </c>
      <c r="AL1376">
        <f>[1]发票导入!AL1376</f>
        <v>0</v>
      </c>
      <c r="AM1376">
        <f>[1]发票导入!AM1376</f>
        <v>0</v>
      </c>
      <c r="AN1376" s="22">
        <f t="shared" si="1"/>
        <v>0</v>
      </c>
      <c r="AO1376" s="22">
        <f t="shared" si="2"/>
        <v>0</v>
      </c>
    </row>
    <row r="1377">
      <c r="C1377">
        <f>[1]发票导入!C1377&amp;""</f>
      </c>
      <c r="D1377">
        <f>[1]发票导入!D1377&amp;""</f>
      </c>
      <c r="O1377">
        <f>[1]发票导入!O1377&amp;""</f>
      </c>
      <c r="T1377">
        <f>[1]发票导入!T1377</f>
      </c>
      <c r="U1377">
        <f>[1]发票导入!U1377&amp;""</f>
      </c>
      <c r="V1377">
        <f>[1]发票导入!V1377&amp;""</f>
      </c>
      <c r="W1377">
        <f>[1]发票导入!W1377&amp;""</f>
      </c>
      <c r="Y1377">
        <f>[1]发票导入!Y1377&amp;""</f>
      </c>
      <c r="AA1377">
        <f>[1]发票导入!AA1377&amp;""</f>
      </c>
      <c r="AB1377">
        <f>[1]发票导入!AB1377</f>
        <v>0</v>
      </c>
      <c r="AC1377">
        <f>[1]发票导入!AC1377</f>
        <v>0</v>
      </c>
      <c r="AE1377" s="22">
        <f t="shared" si="0"/>
      </c>
      <c r="AI1377">
        <f>[1]发票导入!AI1377&amp;""</f>
      </c>
      <c r="AJ1377">
        <f>[1]发票导入!AJ1377&amp;""</f>
      </c>
      <c r="AK1377">
        <f>[1]发票导入!AK1377</f>
        <v>0</v>
      </c>
      <c r="AL1377">
        <f>[1]发票导入!AL1377</f>
        <v>0</v>
      </c>
      <c r="AM1377">
        <f>[1]发票导入!AM1377</f>
        <v>0</v>
      </c>
      <c r="AN1377" s="22">
        <f t="shared" si="1"/>
        <v>0</v>
      </c>
      <c r="AO1377" s="22">
        <f t="shared" si="2"/>
        <v>0</v>
      </c>
    </row>
    <row r="1378">
      <c r="C1378">
        <f>[1]发票导入!C1378&amp;""</f>
      </c>
      <c r="D1378">
        <f>[1]发票导入!D1378&amp;""</f>
      </c>
      <c r="O1378">
        <f>[1]发票导入!O1378&amp;""</f>
      </c>
      <c r="T1378">
        <f>[1]发票导入!T1378</f>
      </c>
      <c r="U1378">
        <f>[1]发票导入!U1378&amp;""</f>
      </c>
      <c r="V1378">
        <f>[1]发票导入!V1378&amp;""</f>
      </c>
      <c r="W1378">
        <f>[1]发票导入!W1378&amp;""</f>
      </c>
      <c r="Y1378">
        <f>[1]发票导入!Y1378&amp;""</f>
      </c>
      <c r="AA1378">
        <f>[1]发票导入!AA1378&amp;""</f>
      </c>
      <c r="AB1378">
        <f>[1]发票导入!AB1378</f>
        <v>0</v>
      </c>
      <c r="AC1378">
        <f>[1]发票导入!AC1378</f>
        <v>0</v>
      </c>
      <c r="AE1378" s="22">
        <f t="shared" si="0"/>
      </c>
      <c r="AI1378">
        <f>[1]发票导入!AI1378&amp;""</f>
      </c>
      <c r="AJ1378">
        <f>[1]发票导入!AJ1378&amp;""</f>
      </c>
      <c r="AK1378">
        <f>[1]发票导入!AK1378</f>
        <v>0</v>
      </c>
      <c r="AL1378">
        <f>[1]发票导入!AL1378</f>
        <v>0</v>
      </c>
      <c r="AM1378">
        <f>[1]发票导入!AM1378</f>
        <v>0</v>
      </c>
      <c r="AN1378" s="22">
        <f t="shared" si="1"/>
        <v>0</v>
      </c>
      <c r="AO1378" s="22">
        <f t="shared" si="2"/>
        <v>0</v>
      </c>
    </row>
    <row r="1379">
      <c r="C1379">
        <f>[1]发票导入!C1379&amp;""</f>
      </c>
      <c r="D1379">
        <f>[1]发票导入!D1379&amp;""</f>
      </c>
      <c r="O1379">
        <f>[1]发票导入!O1379&amp;""</f>
      </c>
      <c r="T1379">
        <f>[1]发票导入!T1379</f>
      </c>
      <c r="U1379">
        <f>[1]发票导入!U1379&amp;""</f>
      </c>
      <c r="V1379">
        <f>[1]发票导入!V1379&amp;""</f>
      </c>
      <c r="W1379">
        <f>[1]发票导入!W1379&amp;""</f>
      </c>
      <c r="Y1379">
        <f>[1]发票导入!Y1379&amp;""</f>
      </c>
      <c r="AA1379">
        <f>[1]发票导入!AA1379&amp;""</f>
      </c>
      <c r="AB1379">
        <f>[1]发票导入!AB1379</f>
        <v>0</v>
      </c>
      <c r="AC1379">
        <f>[1]发票导入!AC1379</f>
        <v>0</v>
      </c>
      <c r="AE1379" s="22">
        <f t="shared" si="0"/>
      </c>
      <c r="AI1379">
        <f>[1]发票导入!AI1379&amp;""</f>
      </c>
      <c r="AJ1379">
        <f>[1]发票导入!AJ1379&amp;""</f>
      </c>
      <c r="AK1379">
        <f>[1]发票导入!AK1379</f>
        <v>0</v>
      </c>
      <c r="AL1379">
        <f>[1]发票导入!AL1379</f>
        <v>0</v>
      </c>
      <c r="AM1379">
        <f>[1]发票导入!AM1379</f>
        <v>0</v>
      </c>
      <c r="AN1379" s="22">
        <f t="shared" si="1"/>
        <v>0</v>
      </c>
      <c r="AO1379" s="22">
        <f t="shared" si="2"/>
        <v>0</v>
      </c>
    </row>
    <row r="1380">
      <c r="C1380">
        <f>[1]发票导入!C1380&amp;""</f>
      </c>
      <c r="D1380">
        <f>[1]发票导入!D1380&amp;""</f>
      </c>
      <c r="O1380">
        <f>[1]发票导入!O1380&amp;""</f>
      </c>
      <c r="T1380">
        <f>[1]发票导入!T1380</f>
      </c>
      <c r="U1380">
        <f>[1]发票导入!U1380&amp;""</f>
      </c>
      <c r="V1380">
        <f>[1]发票导入!V1380&amp;""</f>
      </c>
      <c r="W1380">
        <f>[1]发票导入!W1380&amp;""</f>
      </c>
      <c r="Y1380">
        <f>[1]发票导入!Y1380&amp;""</f>
      </c>
      <c r="AA1380">
        <f>[1]发票导入!AA1380&amp;""</f>
      </c>
      <c r="AB1380">
        <f>[1]发票导入!AB1380</f>
        <v>0</v>
      </c>
      <c r="AC1380">
        <f>[1]发票导入!AC1380</f>
        <v>0</v>
      </c>
      <c r="AE1380" s="22">
        <f t="shared" si="0"/>
      </c>
      <c r="AI1380">
        <f>[1]发票导入!AI1380&amp;""</f>
      </c>
      <c r="AJ1380">
        <f>[1]发票导入!AJ1380&amp;""</f>
      </c>
      <c r="AK1380">
        <f>[1]发票导入!AK1380</f>
        <v>0</v>
      </c>
      <c r="AL1380">
        <f>[1]发票导入!AL1380</f>
        <v>0</v>
      </c>
      <c r="AM1380">
        <f>[1]发票导入!AM1380</f>
        <v>0</v>
      </c>
      <c r="AN1380" s="22">
        <f t="shared" si="1"/>
        <v>0</v>
      </c>
      <c r="AO1380" s="22">
        <f t="shared" si="2"/>
        <v>0</v>
      </c>
    </row>
    <row r="1381">
      <c r="C1381">
        <f>[1]发票导入!C1381&amp;""</f>
      </c>
      <c r="D1381">
        <f>[1]发票导入!D1381&amp;""</f>
      </c>
      <c r="O1381">
        <f>[1]发票导入!O1381&amp;""</f>
      </c>
      <c r="T1381">
        <f>[1]发票导入!T1381</f>
      </c>
      <c r="U1381">
        <f>[1]发票导入!U1381&amp;""</f>
      </c>
      <c r="V1381">
        <f>[1]发票导入!V1381&amp;""</f>
      </c>
      <c r="W1381">
        <f>[1]发票导入!W1381&amp;""</f>
      </c>
      <c r="Y1381">
        <f>[1]发票导入!Y1381&amp;""</f>
      </c>
      <c r="AA1381">
        <f>[1]发票导入!AA1381&amp;""</f>
      </c>
      <c r="AB1381">
        <f>[1]发票导入!AB1381</f>
        <v>0</v>
      </c>
      <c r="AC1381">
        <f>[1]发票导入!AC1381</f>
        <v>0</v>
      </c>
      <c r="AE1381" s="22">
        <f t="shared" si="0"/>
      </c>
      <c r="AI1381">
        <f>[1]发票导入!AI1381&amp;""</f>
      </c>
      <c r="AJ1381">
        <f>[1]发票导入!AJ1381&amp;""</f>
      </c>
      <c r="AK1381">
        <f>[1]发票导入!AK1381</f>
        <v>0</v>
      </c>
      <c r="AL1381">
        <f>[1]发票导入!AL1381</f>
        <v>0</v>
      </c>
      <c r="AM1381">
        <f>[1]发票导入!AM1381</f>
        <v>0</v>
      </c>
      <c r="AN1381" s="22">
        <f t="shared" si="1"/>
        <v>0</v>
      </c>
      <c r="AO1381" s="22">
        <f t="shared" si="2"/>
        <v>0</v>
      </c>
    </row>
    <row r="1382">
      <c r="C1382">
        <f>[1]发票导入!C1382&amp;""</f>
      </c>
      <c r="D1382">
        <f>[1]发票导入!D1382&amp;""</f>
      </c>
      <c r="O1382">
        <f>[1]发票导入!O1382&amp;""</f>
      </c>
      <c r="T1382">
        <f>[1]发票导入!T1382</f>
      </c>
      <c r="U1382">
        <f>[1]发票导入!U1382&amp;""</f>
      </c>
      <c r="V1382">
        <f>[1]发票导入!V1382&amp;""</f>
      </c>
      <c r="W1382">
        <f>[1]发票导入!W1382&amp;""</f>
      </c>
      <c r="Y1382">
        <f>[1]发票导入!Y1382&amp;""</f>
      </c>
      <c r="AA1382">
        <f>[1]发票导入!AA1382&amp;""</f>
      </c>
      <c r="AB1382">
        <f>[1]发票导入!AB1382</f>
        <v>0</v>
      </c>
      <c r="AC1382">
        <f>[1]发票导入!AC1382</f>
        <v>0</v>
      </c>
      <c r="AE1382" s="22">
        <f t="shared" si="0"/>
      </c>
      <c r="AI1382">
        <f>[1]发票导入!AI1382&amp;""</f>
      </c>
      <c r="AJ1382">
        <f>[1]发票导入!AJ1382&amp;""</f>
      </c>
      <c r="AK1382">
        <f>[1]发票导入!AK1382</f>
        <v>0</v>
      </c>
      <c r="AL1382">
        <f>[1]发票导入!AL1382</f>
        <v>0</v>
      </c>
      <c r="AM1382">
        <f>[1]发票导入!AM1382</f>
        <v>0</v>
      </c>
      <c r="AN1382" s="22">
        <f t="shared" si="1"/>
        <v>0</v>
      </c>
      <c r="AO1382" s="22">
        <f t="shared" si="2"/>
        <v>0</v>
      </c>
    </row>
    <row r="1383">
      <c r="C1383">
        <f>[1]发票导入!C1383&amp;""</f>
      </c>
      <c r="D1383">
        <f>[1]发票导入!D1383&amp;""</f>
      </c>
      <c r="O1383">
        <f>[1]发票导入!O1383&amp;""</f>
      </c>
      <c r="T1383">
        <f>[1]发票导入!T1383</f>
      </c>
      <c r="U1383">
        <f>[1]发票导入!U1383&amp;""</f>
      </c>
      <c r="V1383">
        <f>[1]发票导入!V1383&amp;""</f>
      </c>
      <c r="W1383">
        <f>[1]发票导入!W1383&amp;""</f>
      </c>
      <c r="Y1383">
        <f>[1]发票导入!Y1383&amp;""</f>
      </c>
      <c r="AA1383">
        <f>[1]发票导入!AA1383&amp;""</f>
      </c>
      <c r="AB1383">
        <f>[1]发票导入!AB1383</f>
        <v>0</v>
      </c>
      <c r="AC1383">
        <f>[1]发票导入!AC1383</f>
        <v>0</v>
      </c>
      <c r="AE1383" s="22">
        <f t="shared" si="0"/>
      </c>
      <c r="AI1383">
        <f>[1]发票导入!AI1383&amp;""</f>
      </c>
      <c r="AJ1383">
        <f>[1]发票导入!AJ1383&amp;""</f>
      </c>
      <c r="AK1383">
        <f>[1]发票导入!AK1383</f>
        <v>0</v>
      </c>
      <c r="AL1383">
        <f>[1]发票导入!AL1383</f>
        <v>0</v>
      </c>
      <c r="AM1383">
        <f>[1]发票导入!AM1383</f>
        <v>0</v>
      </c>
      <c r="AN1383" s="22">
        <f t="shared" si="1"/>
        <v>0</v>
      </c>
      <c r="AO1383" s="22">
        <f t="shared" si="2"/>
        <v>0</v>
      </c>
    </row>
    <row r="1384">
      <c r="C1384">
        <f>[1]发票导入!C1384&amp;""</f>
      </c>
      <c r="D1384">
        <f>[1]发票导入!D1384&amp;""</f>
      </c>
      <c r="O1384">
        <f>[1]发票导入!O1384&amp;""</f>
      </c>
      <c r="T1384">
        <f>[1]发票导入!T1384</f>
      </c>
      <c r="U1384">
        <f>[1]发票导入!U1384&amp;""</f>
      </c>
      <c r="V1384">
        <f>[1]发票导入!V1384&amp;""</f>
      </c>
      <c r="W1384">
        <f>[1]发票导入!W1384&amp;""</f>
      </c>
      <c r="Y1384">
        <f>[1]发票导入!Y1384&amp;""</f>
      </c>
      <c r="AA1384">
        <f>[1]发票导入!AA1384&amp;""</f>
      </c>
      <c r="AB1384">
        <f>[1]发票导入!AB1384</f>
        <v>0</v>
      </c>
      <c r="AC1384">
        <f>[1]发票导入!AC1384</f>
        <v>0</v>
      </c>
      <c r="AE1384" s="22">
        <f t="shared" si="0"/>
      </c>
      <c r="AI1384">
        <f>[1]发票导入!AI1384&amp;""</f>
      </c>
      <c r="AJ1384">
        <f>[1]发票导入!AJ1384&amp;""</f>
      </c>
      <c r="AK1384">
        <f>[1]发票导入!AK1384</f>
        <v>0</v>
      </c>
      <c r="AL1384">
        <f>[1]发票导入!AL1384</f>
        <v>0</v>
      </c>
      <c r="AM1384">
        <f>[1]发票导入!AM1384</f>
        <v>0</v>
      </c>
      <c r="AN1384" s="22">
        <f t="shared" si="1"/>
        <v>0</v>
      </c>
      <c r="AO1384" s="22">
        <f t="shared" si="2"/>
        <v>0</v>
      </c>
    </row>
    <row r="1385">
      <c r="C1385">
        <f>[1]发票导入!C1385&amp;""</f>
      </c>
      <c r="D1385">
        <f>[1]发票导入!D1385&amp;""</f>
      </c>
      <c r="O1385">
        <f>[1]发票导入!O1385&amp;""</f>
      </c>
      <c r="T1385">
        <f>[1]发票导入!T1385</f>
      </c>
      <c r="U1385">
        <f>[1]发票导入!U1385&amp;""</f>
      </c>
      <c r="V1385">
        <f>[1]发票导入!V1385&amp;""</f>
      </c>
      <c r="W1385">
        <f>[1]发票导入!W1385&amp;""</f>
      </c>
      <c r="Y1385">
        <f>[1]发票导入!Y1385&amp;""</f>
      </c>
      <c r="AA1385">
        <f>[1]发票导入!AA1385&amp;""</f>
      </c>
      <c r="AB1385">
        <f>[1]发票导入!AB1385</f>
        <v>0</v>
      </c>
      <c r="AC1385">
        <f>[1]发票导入!AC1385</f>
        <v>0</v>
      </c>
      <c r="AE1385" s="22">
        <f t="shared" si="0"/>
      </c>
      <c r="AI1385">
        <f>[1]发票导入!AI1385&amp;""</f>
      </c>
      <c r="AJ1385">
        <f>[1]发票导入!AJ1385&amp;""</f>
      </c>
      <c r="AK1385">
        <f>[1]发票导入!AK1385</f>
        <v>0</v>
      </c>
      <c r="AL1385">
        <f>[1]发票导入!AL1385</f>
        <v>0</v>
      </c>
      <c r="AM1385">
        <f>[1]发票导入!AM1385</f>
        <v>0</v>
      </c>
      <c r="AN1385" s="22">
        <f t="shared" si="1"/>
        <v>0</v>
      </c>
      <c r="AO1385" s="22">
        <f t="shared" si="2"/>
        <v>0</v>
      </c>
    </row>
    <row r="1386">
      <c r="C1386">
        <f>[1]发票导入!C1386&amp;""</f>
      </c>
      <c r="D1386">
        <f>[1]发票导入!D1386&amp;""</f>
      </c>
      <c r="O1386">
        <f>[1]发票导入!O1386&amp;""</f>
      </c>
      <c r="T1386">
        <f>[1]发票导入!T1386</f>
      </c>
      <c r="U1386">
        <f>[1]发票导入!U1386&amp;""</f>
      </c>
      <c r="V1386">
        <f>[1]发票导入!V1386&amp;""</f>
      </c>
      <c r="W1386">
        <f>[1]发票导入!W1386&amp;""</f>
      </c>
      <c r="Y1386">
        <f>[1]发票导入!Y1386&amp;""</f>
      </c>
      <c r="AA1386">
        <f>[1]发票导入!AA1386&amp;""</f>
      </c>
      <c r="AB1386">
        <f>[1]发票导入!AB1386</f>
        <v>0</v>
      </c>
      <c r="AC1386">
        <f>[1]发票导入!AC1386</f>
        <v>0</v>
      </c>
      <c r="AE1386" s="22">
        <f t="shared" si="0"/>
      </c>
      <c r="AI1386">
        <f>[1]发票导入!AI1386&amp;""</f>
      </c>
      <c r="AJ1386">
        <f>[1]发票导入!AJ1386&amp;""</f>
      </c>
      <c r="AK1386">
        <f>[1]发票导入!AK1386</f>
        <v>0</v>
      </c>
      <c r="AL1386">
        <f>[1]发票导入!AL1386</f>
        <v>0</v>
      </c>
      <c r="AM1386">
        <f>[1]发票导入!AM1386</f>
        <v>0</v>
      </c>
      <c r="AN1386" s="22">
        <f t="shared" si="1"/>
        <v>0</v>
      </c>
      <c r="AO1386" s="22">
        <f t="shared" si="2"/>
        <v>0</v>
      </c>
    </row>
    <row r="1387">
      <c r="C1387">
        <f>[1]发票导入!C1387&amp;""</f>
      </c>
      <c r="D1387">
        <f>[1]发票导入!D1387&amp;""</f>
      </c>
      <c r="O1387">
        <f>[1]发票导入!O1387&amp;""</f>
      </c>
      <c r="T1387">
        <f>[1]发票导入!T1387</f>
      </c>
      <c r="U1387">
        <f>[1]发票导入!U1387&amp;""</f>
      </c>
      <c r="V1387">
        <f>[1]发票导入!V1387&amp;""</f>
      </c>
      <c r="W1387">
        <f>[1]发票导入!W1387&amp;""</f>
      </c>
      <c r="Y1387">
        <f>[1]发票导入!Y1387&amp;""</f>
      </c>
      <c r="AA1387">
        <f>[1]发票导入!AA1387&amp;""</f>
      </c>
      <c r="AB1387">
        <f>[1]发票导入!AB1387</f>
        <v>0</v>
      </c>
      <c r="AC1387">
        <f>[1]发票导入!AC1387</f>
        <v>0</v>
      </c>
      <c r="AE1387" s="22">
        <f t="shared" si="0"/>
      </c>
      <c r="AI1387">
        <f>[1]发票导入!AI1387&amp;""</f>
      </c>
      <c r="AJ1387">
        <f>[1]发票导入!AJ1387&amp;""</f>
      </c>
      <c r="AK1387">
        <f>[1]发票导入!AK1387</f>
        <v>0</v>
      </c>
      <c r="AL1387">
        <f>[1]发票导入!AL1387</f>
        <v>0</v>
      </c>
      <c r="AM1387">
        <f>[1]发票导入!AM1387</f>
        <v>0</v>
      </c>
      <c r="AN1387" s="22">
        <f t="shared" si="1"/>
        <v>0</v>
      </c>
      <c r="AO1387" s="22">
        <f t="shared" si="2"/>
        <v>0</v>
      </c>
    </row>
    <row r="1388">
      <c r="C1388">
        <f>[1]发票导入!C1388&amp;""</f>
      </c>
      <c r="D1388">
        <f>[1]发票导入!D1388&amp;""</f>
      </c>
      <c r="O1388">
        <f>[1]发票导入!O1388&amp;""</f>
      </c>
      <c r="T1388">
        <f>[1]发票导入!T1388</f>
      </c>
      <c r="U1388">
        <f>[1]发票导入!U1388&amp;""</f>
      </c>
      <c r="V1388">
        <f>[1]发票导入!V1388&amp;""</f>
      </c>
      <c r="W1388">
        <f>[1]发票导入!W1388&amp;""</f>
      </c>
      <c r="Y1388">
        <f>[1]发票导入!Y1388&amp;""</f>
      </c>
      <c r="AA1388">
        <f>[1]发票导入!AA1388&amp;""</f>
      </c>
      <c r="AB1388">
        <f>[1]发票导入!AB1388</f>
        <v>0</v>
      </c>
      <c r="AC1388">
        <f>[1]发票导入!AC1388</f>
        <v>0</v>
      </c>
      <c r="AE1388" s="22">
        <f t="shared" si="0"/>
      </c>
      <c r="AI1388">
        <f>[1]发票导入!AI1388&amp;""</f>
      </c>
      <c r="AJ1388">
        <f>[1]发票导入!AJ1388&amp;""</f>
      </c>
      <c r="AK1388">
        <f>[1]发票导入!AK1388</f>
        <v>0</v>
      </c>
      <c r="AL1388">
        <f>[1]发票导入!AL1388</f>
        <v>0</v>
      </c>
      <c r="AM1388">
        <f>[1]发票导入!AM1388</f>
        <v>0</v>
      </c>
      <c r="AN1388" s="22">
        <f t="shared" si="1"/>
        <v>0</v>
      </c>
      <c r="AO1388" s="22">
        <f t="shared" si="2"/>
        <v>0</v>
      </c>
    </row>
    <row r="1389">
      <c r="C1389">
        <f>[1]发票导入!C1389&amp;""</f>
      </c>
      <c r="D1389">
        <f>[1]发票导入!D1389&amp;""</f>
      </c>
      <c r="O1389">
        <f>[1]发票导入!O1389&amp;""</f>
      </c>
      <c r="T1389">
        <f>[1]发票导入!T1389</f>
      </c>
      <c r="U1389">
        <f>[1]发票导入!U1389&amp;""</f>
      </c>
      <c r="V1389">
        <f>[1]发票导入!V1389&amp;""</f>
      </c>
      <c r="W1389">
        <f>[1]发票导入!W1389&amp;""</f>
      </c>
      <c r="Y1389">
        <f>[1]发票导入!Y1389&amp;""</f>
      </c>
      <c r="AA1389">
        <f>[1]发票导入!AA1389&amp;""</f>
      </c>
      <c r="AB1389">
        <f>[1]发票导入!AB1389</f>
        <v>0</v>
      </c>
      <c r="AC1389">
        <f>[1]发票导入!AC1389</f>
        <v>0</v>
      </c>
      <c r="AE1389" s="22">
        <f t="shared" si="0"/>
      </c>
      <c r="AI1389">
        <f>[1]发票导入!AI1389&amp;""</f>
      </c>
      <c r="AJ1389">
        <f>[1]发票导入!AJ1389&amp;""</f>
      </c>
      <c r="AK1389">
        <f>[1]发票导入!AK1389</f>
        <v>0</v>
      </c>
      <c r="AL1389">
        <f>[1]发票导入!AL1389</f>
        <v>0</v>
      </c>
      <c r="AM1389">
        <f>[1]发票导入!AM1389</f>
        <v>0</v>
      </c>
      <c r="AN1389" s="22">
        <f t="shared" si="1"/>
        <v>0</v>
      </c>
      <c r="AO1389" s="22">
        <f t="shared" si="2"/>
        <v>0</v>
      </c>
    </row>
    <row r="1390">
      <c r="C1390">
        <f>[1]发票导入!C1390&amp;""</f>
      </c>
      <c r="D1390">
        <f>[1]发票导入!D1390&amp;""</f>
      </c>
      <c r="O1390">
        <f>[1]发票导入!O1390&amp;""</f>
      </c>
      <c r="T1390">
        <f>[1]发票导入!T1390</f>
      </c>
      <c r="U1390">
        <f>[1]发票导入!U1390&amp;""</f>
      </c>
      <c r="V1390">
        <f>[1]发票导入!V1390&amp;""</f>
      </c>
      <c r="W1390">
        <f>[1]发票导入!W1390&amp;""</f>
      </c>
      <c r="Y1390">
        <f>[1]发票导入!Y1390&amp;""</f>
      </c>
      <c r="AA1390">
        <f>[1]发票导入!AA1390&amp;""</f>
      </c>
      <c r="AB1390">
        <f>[1]发票导入!AB1390</f>
        <v>0</v>
      </c>
      <c r="AC1390">
        <f>[1]发票导入!AC1390</f>
        <v>0</v>
      </c>
      <c r="AE1390" s="22">
        <f t="shared" si="0"/>
      </c>
      <c r="AI1390">
        <f>[1]发票导入!AI1390&amp;""</f>
      </c>
      <c r="AJ1390">
        <f>[1]发票导入!AJ1390&amp;""</f>
      </c>
      <c r="AK1390">
        <f>[1]发票导入!AK1390</f>
        <v>0</v>
      </c>
      <c r="AL1390">
        <f>[1]发票导入!AL1390</f>
        <v>0</v>
      </c>
      <c r="AM1390">
        <f>[1]发票导入!AM1390</f>
        <v>0</v>
      </c>
      <c r="AN1390" s="22">
        <f t="shared" si="1"/>
        <v>0</v>
      </c>
      <c r="AO1390" s="22">
        <f t="shared" si="2"/>
        <v>0</v>
      </c>
    </row>
    <row r="1391">
      <c r="C1391">
        <f>[1]发票导入!C1391&amp;""</f>
      </c>
      <c r="D1391">
        <f>[1]发票导入!D1391&amp;""</f>
      </c>
      <c r="O1391">
        <f>[1]发票导入!O1391&amp;""</f>
      </c>
      <c r="T1391">
        <f>[1]发票导入!T1391</f>
      </c>
      <c r="U1391">
        <f>[1]发票导入!U1391&amp;""</f>
      </c>
      <c r="V1391">
        <f>[1]发票导入!V1391&amp;""</f>
      </c>
      <c r="W1391">
        <f>[1]发票导入!W1391&amp;""</f>
      </c>
      <c r="Y1391">
        <f>[1]发票导入!Y1391&amp;""</f>
      </c>
      <c r="AA1391">
        <f>[1]发票导入!AA1391&amp;""</f>
      </c>
      <c r="AB1391">
        <f>[1]发票导入!AB1391</f>
        <v>0</v>
      </c>
      <c r="AC1391">
        <f>[1]发票导入!AC1391</f>
        <v>0</v>
      </c>
      <c r="AE1391" s="22">
        <f t="shared" si="0"/>
      </c>
      <c r="AI1391">
        <f>[1]发票导入!AI1391&amp;""</f>
      </c>
      <c r="AJ1391">
        <f>[1]发票导入!AJ1391&amp;""</f>
      </c>
      <c r="AK1391">
        <f>[1]发票导入!AK1391</f>
        <v>0</v>
      </c>
      <c r="AL1391">
        <f>[1]发票导入!AL1391</f>
        <v>0</v>
      </c>
      <c r="AM1391">
        <f>[1]发票导入!AM1391</f>
        <v>0</v>
      </c>
      <c r="AN1391" s="22">
        <f t="shared" si="1"/>
        <v>0</v>
      </c>
      <c r="AO1391" s="22">
        <f t="shared" si="2"/>
        <v>0</v>
      </c>
    </row>
    <row r="1392">
      <c r="C1392">
        <f>[1]发票导入!C1392&amp;""</f>
      </c>
      <c r="D1392">
        <f>[1]发票导入!D1392&amp;""</f>
      </c>
      <c r="O1392">
        <f>[1]发票导入!O1392&amp;""</f>
      </c>
      <c r="T1392">
        <f>[1]发票导入!T1392</f>
      </c>
      <c r="U1392">
        <f>[1]发票导入!U1392&amp;""</f>
      </c>
      <c r="V1392">
        <f>[1]发票导入!V1392&amp;""</f>
      </c>
      <c r="W1392">
        <f>[1]发票导入!W1392&amp;""</f>
      </c>
      <c r="Y1392">
        <f>[1]发票导入!Y1392&amp;""</f>
      </c>
      <c r="AA1392">
        <f>[1]发票导入!AA1392&amp;""</f>
      </c>
      <c r="AB1392">
        <f>[1]发票导入!AB1392</f>
        <v>0</v>
      </c>
      <c r="AC1392">
        <f>[1]发票导入!AC1392</f>
        <v>0</v>
      </c>
      <c r="AE1392" s="22">
        <f t="shared" si="0"/>
      </c>
      <c r="AI1392">
        <f>[1]发票导入!AI1392&amp;""</f>
      </c>
      <c r="AJ1392">
        <f>[1]发票导入!AJ1392&amp;""</f>
      </c>
      <c r="AK1392">
        <f>[1]发票导入!AK1392</f>
        <v>0</v>
      </c>
      <c r="AL1392">
        <f>[1]发票导入!AL1392</f>
        <v>0</v>
      </c>
      <c r="AM1392">
        <f>[1]发票导入!AM1392</f>
        <v>0</v>
      </c>
      <c r="AN1392" s="22">
        <f t="shared" si="1"/>
        <v>0</v>
      </c>
      <c r="AO1392" s="22">
        <f t="shared" si="2"/>
        <v>0</v>
      </c>
    </row>
    <row r="1393">
      <c r="C1393">
        <f>[1]发票导入!C1393&amp;""</f>
      </c>
      <c r="D1393">
        <f>[1]发票导入!D1393&amp;""</f>
      </c>
      <c r="O1393">
        <f>[1]发票导入!O1393&amp;""</f>
      </c>
      <c r="T1393">
        <f>[1]发票导入!T1393</f>
      </c>
      <c r="U1393">
        <f>[1]发票导入!U1393&amp;""</f>
      </c>
      <c r="V1393">
        <f>[1]发票导入!V1393&amp;""</f>
      </c>
      <c r="W1393">
        <f>[1]发票导入!W1393&amp;""</f>
      </c>
      <c r="Y1393">
        <f>[1]发票导入!Y1393&amp;""</f>
      </c>
      <c r="AA1393">
        <f>[1]发票导入!AA1393&amp;""</f>
      </c>
      <c r="AB1393">
        <f>[1]发票导入!AB1393</f>
        <v>0</v>
      </c>
      <c r="AC1393">
        <f>[1]发票导入!AC1393</f>
        <v>0</v>
      </c>
      <c r="AE1393" s="22">
        <f t="shared" si="0"/>
      </c>
      <c r="AI1393">
        <f>[1]发票导入!AI1393&amp;""</f>
      </c>
      <c r="AJ1393">
        <f>[1]发票导入!AJ1393&amp;""</f>
      </c>
      <c r="AK1393">
        <f>[1]发票导入!AK1393</f>
        <v>0</v>
      </c>
      <c r="AL1393">
        <f>[1]发票导入!AL1393</f>
        <v>0</v>
      </c>
      <c r="AM1393">
        <f>[1]发票导入!AM1393</f>
        <v>0</v>
      </c>
      <c r="AN1393" s="22">
        <f t="shared" si="1"/>
        <v>0</v>
      </c>
      <c r="AO1393" s="22">
        <f t="shared" si="2"/>
        <v>0</v>
      </c>
    </row>
    <row r="1394">
      <c r="C1394">
        <f>[1]发票导入!C1394&amp;""</f>
      </c>
      <c r="D1394">
        <f>[1]发票导入!D1394&amp;""</f>
      </c>
      <c r="O1394">
        <f>[1]发票导入!O1394&amp;""</f>
      </c>
      <c r="T1394">
        <f>[1]发票导入!T1394</f>
      </c>
      <c r="U1394">
        <f>[1]发票导入!U1394&amp;""</f>
      </c>
      <c r="V1394">
        <f>[1]发票导入!V1394&amp;""</f>
      </c>
      <c r="W1394">
        <f>[1]发票导入!W1394&amp;""</f>
      </c>
      <c r="Y1394">
        <f>[1]发票导入!Y1394&amp;""</f>
      </c>
      <c r="AA1394">
        <f>[1]发票导入!AA1394&amp;""</f>
      </c>
      <c r="AB1394">
        <f>[1]发票导入!AB1394</f>
        <v>0</v>
      </c>
      <c r="AC1394">
        <f>[1]发票导入!AC1394</f>
        <v>0</v>
      </c>
      <c r="AE1394" s="22">
        <f t="shared" si="0"/>
      </c>
      <c r="AI1394">
        <f>[1]发票导入!AI1394&amp;""</f>
      </c>
      <c r="AJ1394">
        <f>[1]发票导入!AJ1394&amp;""</f>
      </c>
      <c r="AK1394">
        <f>[1]发票导入!AK1394</f>
        <v>0</v>
      </c>
      <c r="AL1394">
        <f>[1]发票导入!AL1394</f>
        <v>0</v>
      </c>
      <c r="AM1394">
        <f>[1]发票导入!AM1394</f>
        <v>0</v>
      </c>
      <c r="AN1394" s="22">
        <f t="shared" si="1"/>
        <v>0</v>
      </c>
      <c r="AO1394" s="22">
        <f t="shared" si="2"/>
        <v>0</v>
      </c>
    </row>
    <row r="1395">
      <c r="C1395">
        <f>[1]发票导入!C1395&amp;""</f>
      </c>
      <c r="D1395">
        <f>[1]发票导入!D1395&amp;""</f>
      </c>
      <c r="O1395">
        <f>[1]发票导入!O1395&amp;""</f>
      </c>
      <c r="T1395">
        <f>[1]发票导入!T1395</f>
      </c>
      <c r="U1395">
        <f>[1]发票导入!U1395&amp;""</f>
      </c>
      <c r="V1395">
        <f>[1]发票导入!V1395&amp;""</f>
      </c>
      <c r="W1395">
        <f>[1]发票导入!W1395&amp;""</f>
      </c>
      <c r="Y1395">
        <f>[1]发票导入!Y1395&amp;""</f>
      </c>
      <c r="AA1395">
        <f>[1]发票导入!AA1395&amp;""</f>
      </c>
      <c r="AB1395">
        <f>[1]发票导入!AB1395</f>
        <v>0</v>
      </c>
      <c r="AC1395">
        <f>[1]发票导入!AC1395</f>
        <v>0</v>
      </c>
      <c r="AE1395" s="22">
        <f t="shared" si="0"/>
      </c>
      <c r="AI1395">
        <f>[1]发票导入!AI1395&amp;""</f>
      </c>
      <c r="AJ1395">
        <f>[1]发票导入!AJ1395&amp;""</f>
      </c>
      <c r="AK1395">
        <f>[1]发票导入!AK1395</f>
        <v>0</v>
      </c>
      <c r="AL1395">
        <f>[1]发票导入!AL1395</f>
        <v>0</v>
      </c>
      <c r="AM1395">
        <f>[1]发票导入!AM1395</f>
        <v>0</v>
      </c>
      <c r="AN1395" s="22">
        <f t="shared" si="1"/>
        <v>0</v>
      </c>
      <c r="AO1395" s="22">
        <f t="shared" si="2"/>
        <v>0</v>
      </c>
    </row>
    <row r="1396">
      <c r="C1396">
        <f>[1]发票导入!C1396&amp;""</f>
      </c>
      <c r="D1396">
        <f>[1]发票导入!D1396&amp;""</f>
      </c>
      <c r="O1396">
        <f>[1]发票导入!O1396&amp;""</f>
      </c>
      <c r="T1396">
        <f>[1]发票导入!T1396</f>
      </c>
      <c r="U1396">
        <f>[1]发票导入!U1396&amp;""</f>
      </c>
      <c r="V1396">
        <f>[1]发票导入!V1396&amp;""</f>
      </c>
      <c r="W1396">
        <f>[1]发票导入!W1396&amp;""</f>
      </c>
      <c r="Y1396">
        <f>[1]发票导入!Y1396&amp;""</f>
      </c>
      <c r="AA1396">
        <f>[1]发票导入!AA1396&amp;""</f>
      </c>
      <c r="AB1396">
        <f>[1]发票导入!AB1396</f>
        <v>0</v>
      </c>
      <c r="AC1396">
        <f>[1]发票导入!AC1396</f>
        <v>0</v>
      </c>
      <c r="AE1396" s="22">
        <f t="shared" si="0"/>
      </c>
      <c r="AI1396">
        <f>[1]发票导入!AI1396&amp;""</f>
      </c>
      <c r="AJ1396">
        <f>[1]发票导入!AJ1396&amp;""</f>
      </c>
      <c r="AK1396">
        <f>[1]发票导入!AK1396</f>
        <v>0</v>
      </c>
      <c r="AL1396">
        <f>[1]发票导入!AL1396</f>
        <v>0</v>
      </c>
      <c r="AM1396">
        <f>[1]发票导入!AM1396</f>
        <v>0</v>
      </c>
      <c r="AN1396" s="22">
        <f t="shared" si="1"/>
        <v>0</v>
      </c>
      <c r="AO1396" s="22">
        <f t="shared" si="2"/>
        <v>0</v>
      </c>
    </row>
    <row r="1397">
      <c r="C1397">
        <f>[1]发票导入!C1397&amp;""</f>
      </c>
      <c r="D1397">
        <f>[1]发票导入!D1397&amp;""</f>
      </c>
      <c r="O1397">
        <f>[1]发票导入!O1397&amp;""</f>
      </c>
      <c r="T1397">
        <f>[1]发票导入!T1397</f>
      </c>
      <c r="U1397">
        <f>[1]发票导入!U1397&amp;""</f>
      </c>
      <c r="V1397">
        <f>[1]发票导入!V1397&amp;""</f>
      </c>
      <c r="W1397">
        <f>[1]发票导入!W1397&amp;""</f>
      </c>
      <c r="Y1397">
        <f>[1]发票导入!Y1397&amp;""</f>
      </c>
      <c r="AA1397">
        <f>[1]发票导入!AA1397&amp;""</f>
      </c>
      <c r="AB1397">
        <f>[1]发票导入!AB1397</f>
        <v>0</v>
      </c>
      <c r="AC1397">
        <f>[1]发票导入!AC1397</f>
        <v>0</v>
      </c>
      <c r="AE1397" s="22">
        <f t="shared" si="0"/>
      </c>
      <c r="AI1397">
        <f>[1]发票导入!AI1397&amp;""</f>
      </c>
      <c r="AJ1397">
        <f>[1]发票导入!AJ1397&amp;""</f>
      </c>
      <c r="AK1397">
        <f>[1]发票导入!AK1397</f>
        <v>0</v>
      </c>
      <c r="AL1397">
        <f>[1]发票导入!AL1397</f>
        <v>0</v>
      </c>
      <c r="AM1397">
        <f>[1]发票导入!AM1397</f>
        <v>0</v>
      </c>
      <c r="AN1397" s="22">
        <f t="shared" si="1"/>
        <v>0</v>
      </c>
      <c r="AO1397" s="22">
        <f t="shared" si="2"/>
        <v>0</v>
      </c>
    </row>
    <row r="1398">
      <c r="C1398">
        <f>[1]发票导入!C1398&amp;""</f>
      </c>
      <c r="D1398">
        <f>[1]发票导入!D1398&amp;""</f>
      </c>
      <c r="O1398">
        <f>[1]发票导入!O1398&amp;""</f>
      </c>
      <c r="T1398">
        <f>[1]发票导入!T1398</f>
      </c>
      <c r="U1398">
        <f>[1]发票导入!U1398&amp;""</f>
      </c>
      <c r="V1398">
        <f>[1]发票导入!V1398&amp;""</f>
      </c>
      <c r="W1398">
        <f>[1]发票导入!W1398&amp;""</f>
      </c>
      <c r="Y1398">
        <f>[1]发票导入!Y1398&amp;""</f>
      </c>
      <c r="AA1398">
        <f>[1]发票导入!AA1398&amp;""</f>
      </c>
      <c r="AB1398">
        <f>[1]发票导入!AB1398</f>
        <v>0</v>
      </c>
      <c r="AC1398">
        <f>[1]发票导入!AC1398</f>
        <v>0</v>
      </c>
      <c r="AE1398" s="22">
        <f t="shared" si="0"/>
      </c>
      <c r="AI1398">
        <f>[1]发票导入!AI1398&amp;""</f>
      </c>
      <c r="AJ1398">
        <f>[1]发票导入!AJ1398&amp;""</f>
      </c>
      <c r="AK1398">
        <f>[1]发票导入!AK1398</f>
        <v>0</v>
      </c>
      <c r="AL1398">
        <f>[1]发票导入!AL1398</f>
        <v>0</v>
      </c>
      <c r="AM1398">
        <f>[1]发票导入!AM1398</f>
        <v>0</v>
      </c>
      <c r="AN1398" s="22">
        <f t="shared" si="1"/>
        <v>0</v>
      </c>
      <c r="AO1398" s="22">
        <f t="shared" si="2"/>
        <v>0</v>
      </c>
    </row>
    <row r="1399">
      <c r="C1399">
        <f>[1]发票导入!C1399&amp;""</f>
      </c>
      <c r="D1399">
        <f>[1]发票导入!D1399&amp;""</f>
      </c>
      <c r="O1399">
        <f>[1]发票导入!O1399&amp;""</f>
      </c>
      <c r="T1399">
        <f>[1]发票导入!T1399</f>
      </c>
      <c r="U1399">
        <f>[1]发票导入!U1399&amp;""</f>
      </c>
      <c r="V1399">
        <f>[1]发票导入!V1399&amp;""</f>
      </c>
      <c r="W1399">
        <f>[1]发票导入!W1399&amp;""</f>
      </c>
      <c r="Y1399">
        <f>[1]发票导入!Y1399&amp;""</f>
      </c>
      <c r="AA1399">
        <f>[1]发票导入!AA1399&amp;""</f>
      </c>
      <c r="AB1399">
        <f>[1]发票导入!AB1399</f>
        <v>0</v>
      </c>
      <c r="AC1399">
        <f>[1]发票导入!AC1399</f>
        <v>0</v>
      </c>
      <c r="AE1399" s="22">
        <f t="shared" si="0"/>
      </c>
      <c r="AI1399">
        <f>[1]发票导入!AI1399&amp;""</f>
      </c>
      <c r="AJ1399">
        <f>[1]发票导入!AJ1399&amp;""</f>
      </c>
      <c r="AK1399">
        <f>[1]发票导入!AK1399</f>
        <v>0</v>
      </c>
      <c r="AL1399">
        <f>[1]发票导入!AL1399</f>
        <v>0</v>
      </c>
      <c r="AM1399">
        <f>[1]发票导入!AM1399</f>
        <v>0</v>
      </c>
      <c r="AN1399" s="22">
        <f t="shared" si="1"/>
        <v>0</v>
      </c>
      <c r="AO1399" s="22">
        <f t="shared" si="2"/>
        <v>0</v>
      </c>
    </row>
    <row r="1400">
      <c r="C1400">
        <f>[1]发票导入!C1400&amp;""</f>
      </c>
      <c r="D1400">
        <f>[1]发票导入!D1400&amp;""</f>
      </c>
      <c r="O1400">
        <f>[1]发票导入!O1400&amp;""</f>
      </c>
      <c r="T1400">
        <f>[1]发票导入!T1400</f>
      </c>
      <c r="U1400">
        <f>[1]发票导入!U1400&amp;""</f>
      </c>
      <c r="V1400">
        <f>[1]发票导入!V1400&amp;""</f>
      </c>
      <c r="W1400">
        <f>[1]发票导入!W1400&amp;""</f>
      </c>
      <c r="Y1400">
        <f>[1]发票导入!Y1400&amp;""</f>
      </c>
      <c r="AA1400">
        <f>[1]发票导入!AA1400&amp;""</f>
      </c>
      <c r="AB1400">
        <f>[1]发票导入!AB1400</f>
        <v>0</v>
      </c>
      <c r="AC1400">
        <f>[1]发票导入!AC1400</f>
        <v>0</v>
      </c>
      <c r="AE1400" s="22">
        <f t="shared" si="0"/>
      </c>
      <c r="AI1400">
        <f>[1]发票导入!AI1400&amp;""</f>
      </c>
      <c r="AJ1400">
        <f>[1]发票导入!AJ1400&amp;""</f>
      </c>
      <c r="AK1400">
        <f>[1]发票导入!AK1400</f>
        <v>0</v>
      </c>
      <c r="AL1400">
        <f>[1]发票导入!AL1400</f>
        <v>0</v>
      </c>
      <c r="AM1400">
        <f>[1]发票导入!AM1400</f>
        <v>0</v>
      </c>
      <c r="AN1400" s="22">
        <f t="shared" si="1"/>
        <v>0</v>
      </c>
      <c r="AO1400" s="22">
        <f t="shared" si="2"/>
        <v>0</v>
      </c>
    </row>
    <row r="1401">
      <c r="C1401">
        <f>[1]发票导入!C1401&amp;""</f>
      </c>
      <c r="D1401">
        <f>[1]发票导入!D1401&amp;""</f>
      </c>
      <c r="O1401">
        <f>[1]发票导入!O1401&amp;""</f>
      </c>
      <c r="T1401">
        <f>[1]发票导入!T1401</f>
      </c>
      <c r="U1401">
        <f>[1]发票导入!U1401&amp;""</f>
      </c>
      <c r="V1401">
        <f>[1]发票导入!V1401&amp;""</f>
      </c>
      <c r="W1401">
        <f>[1]发票导入!W1401&amp;""</f>
      </c>
      <c r="Y1401">
        <f>[1]发票导入!Y1401&amp;""</f>
      </c>
      <c r="AA1401">
        <f>[1]发票导入!AA1401&amp;""</f>
      </c>
      <c r="AB1401">
        <f>[1]发票导入!AB1401</f>
        <v>0</v>
      </c>
      <c r="AC1401">
        <f>[1]发票导入!AC1401</f>
        <v>0</v>
      </c>
      <c r="AE1401" s="22">
        <f t="shared" si="0"/>
      </c>
      <c r="AI1401">
        <f>[1]发票导入!AI1401&amp;""</f>
      </c>
      <c r="AJ1401">
        <f>[1]发票导入!AJ1401&amp;""</f>
      </c>
      <c r="AK1401">
        <f>[1]发票导入!AK1401</f>
        <v>0</v>
      </c>
      <c r="AL1401">
        <f>[1]发票导入!AL1401</f>
        <v>0</v>
      </c>
      <c r="AM1401">
        <f>[1]发票导入!AM1401</f>
        <v>0</v>
      </c>
      <c r="AN1401" s="22">
        <f t="shared" si="1"/>
        <v>0</v>
      </c>
      <c r="AO1401" s="22">
        <f t="shared" si="2"/>
        <v>0</v>
      </c>
    </row>
    <row r="1402">
      <c r="C1402">
        <f>[1]发票导入!C1402&amp;""</f>
      </c>
      <c r="D1402">
        <f>[1]发票导入!D1402&amp;""</f>
      </c>
      <c r="O1402">
        <f>[1]发票导入!O1402&amp;""</f>
      </c>
      <c r="T1402">
        <f>[1]发票导入!T1402</f>
      </c>
      <c r="U1402">
        <f>[1]发票导入!U1402&amp;""</f>
      </c>
      <c r="V1402">
        <f>[1]发票导入!V1402&amp;""</f>
      </c>
      <c r="W1402">
        <f>[1]发票导入!W1402&amp;""</f>
      </c>
      <c r="Y1402">
        <f>[1]发票导入!Y1402&amp;""</f>
      </c>
      <c r="AA1402">
        <f>[1]发票导入!AA1402&amp;""</f>
      </c>
      <c r="AB1402">
        <f>[1]发票导入!AB1402</f>
        <v>0</v>
      </c>
      <c r="AC1402">
        <f>[1]发票导入!AC1402</f>
        <v>0</v>
      </c>
      <c r="AE1402" s="22">
        <f t="shared" si="0"/>
      </c>
      <c r="AI1402">
        <f>[1]发票导入!AI1402&amp;""</f>
      </c>
      <c r="AJ1402">
        <f>[1]发票导入!AJ1402&amp;""</f>
      </c>
      <c r="AK1402">
        <f>[1]发票导入!AK1402</f>
        <v>0</v>
      </c>
      <c r="AL1402">
        <f>[1]发票导入!AL1402</f>
        <v>0</v>
      </c>
      <c r="AM1402">
        <f>[1]发票导入!AM1402</f>
        <v>0</v>
      </c>
      <c r="AN1402" s="22">
        <f t="shared" si="1"/>
        <v>0</v>
      </c>
      <c r="AO1402" s="22">
        <f t="shared" si="2"/>
        <v>0</v>
      </c>
    </row>
    <row r="1403">
      <c r="C1403">
        <f>[1]发票导入!C1403&amp;""</f>
      </c>
      <c r="D1403">
        <f>[1]发票导入!D1403&amp;""</f>
      </c>
      <c r="O1403">
        <f>[1]发票导入!O1403&amp;""</f>
      </c>
      <c r="T1403">
        <f>[1]发票导入!T1403</f>
      </c>
      <c r="U1403">
        <f>[1]发票导入!U1403&amp;""</f>
      </c>
      <c r="V1403">
        <f>[1]发票导入!V1403&amp;""</f>
      </c>
      <c r="W1403">
        <f>[1]发票导入!W1403&amp;""</f>
      </c>
      <c r="Y1403">
        <f>[1]发票导入!Y1403&amp;""</f>
      </c>
      <c r="AA1403">
        <f>[1]发票导入!AA1403&amp;""</f>
      </c>
      <c r="AB1403">
        <f>[1]发票导入!AB1403</f>
        <v>0</v>
      </c>
      <c r="AC1403">
        <f>[1]发票导入!AC1403</f>
        <v>0</v>
      </c>
      <c r="AE1403" s="22">
        <f t="shared" si="0"/>
      </c>
      <c r="AI1403">
        <f>[1]发票导入!AI1403&amp;""</f>
      </c>
      <c r="AJ1403">
        <f>[1]发票导入!AJ1403&amp;""</f>
      </c>
      <c r="AK1403">
        <f>[1]发票导入!AK1403</f>
        <v>0</v>
      </c>
      <c r="AL1403">
        <f>[1]发票导入!AL1403</f>
        <v>0</v>
      </c>
      <c r="AM1403">
        <f>[1]发票导入!AM1403</f>
        <v>0</v>
      </c>
      <c r="AN1403" s="22">
        <f t="shared" si="1"/>
        <v>0</v>
      </c>
      <c r="AO1403" s="22">
        <f t="shared" si="2"/>
        <v>0</v>
      </c>
    </row>
    <row r="1404">
      <c r="C1404">
        <f>[1]发票导入!C1404&amp;""</f>
      </c>
      <c r="D1404">
        <f>[1]发票导入!D1404&amp;""</f>
      </c>
      <c r="O1404">
        <f>[1]发票导入!O1404&amp;""</f>
      </c>
      <c r="T1404">
        <f>[1]发票导入!T1404</f>
      </c>
      <c r="U1404">
        <f>[1]发票导入!U1404&amp;""</f>
      </c>
      <c r="V1404">
        <f>[1]发票导入!V1404&amp;""</f>
      </c>
      <c r="W1404">
        <f>[1]发票导入!W1404&amp;""</f>
      </c>
      <c r="Y1404">
        <f>[1]发票导入!Y1404&amp;""</f>
      </c>
      <c r="AA1404">
        <f>[1]发票导入!AA1404&amp;""</f>
      </c>
      <c r="AB1404">
        <f>[1]发票导入!AB1404</f>
        <v>0</v>
      </c>
      <c r="AC1404">
        <f>[1]发票导入!AC1404</f>
        <v>0</v>
      </c>
      <c r="AE1404" s="22">
        <f t="shared" si="0"/>
      </c>
      <c r="AI1404">
        <f>[1]发票导入!AI1404&amp;""</f>
      </c>
      <c r="AJ1404">
        <f>[1]发票导入!AJ1404&amp;""</f>
      </c>
      <c r="AK1404">
        <f>[1]发票导入!AK1404</f>
        <v>0</v>
      </c>
      <c r="AL1404">
        <f>[1]发票导入!AL1404</f>
        <v>0</v>
      </c>
      <c r="AM1404">
        <f>[1]发票导入!AM1404</f>
        <v>0</v>
      </c>
      <c r="AN1404" s="22">
        <f t="shared" si="1"/>
        <v>0</v>
      </c>
      <c r="AO1404" s="22">
        <f t="shared" si="2"/>
        <v>0</v>
      </c>
    </row>
    <row r="1405">
      <c r="C1405">
        <f>[1]发票导入!C1405&amp;""</f>
      </c>
      <c r="D1405">
        <f>[1]发票导入!D1405&amp;""</f>
      </c>
      <c r="O1405">
        <f>[1]发票导入!O1405&amp;""</f>
      </c>
      <c r="T1405">
        <f>[1]发票导入!T1405</f>
      </c>
      <c r="U1405">
        <f>[1]发票导入!U1405&amp;""</f>
      </c>
      <c r="V1405">
        <f>[1]发票导入!V1405&amp;""</f>
      </c>
      <c r="W1405">
        <f>[1]发票导入!W1405&amp;""</f>
      </c>
      <c r="Y1405">
        <f>[1]发票导入!Y1405&amp;""</f>
      </c>
      <c r="AA1405">
        <f>[1]发票导入!AA1405&amp;""</f>
      </c>
      <c r="AB1405">
        <f>[1]发票导入!AB1405</f>
        <v>0</v>
      </c>
      <c r="AC1405">
        <f>[1]发票导入!AC1405</f>
        <v>0</v>
      </c>
      <c r="AE1405" s="22">
        <f t="shared" si="0"/>
      </c>
      <c r="AI1405">
        <f>[1]发票导入!AI1405&amp;""</f>
      </c>
      <c r="AJ1405">
        <f>[1]发票导入!AJ1405&amp;""</f>
      </c>
      <c r="AK1405">
        <f>[1]发票导入!AK1405</f>
        <v>0</v>
      </c>
      <c r="AL1405">
        <f>[1]发票导入!AL1405</f>
        <v>0</v>
      </c>
      <c r="AM1405">
        <f>[1]发票导入!AM1405</f>
        <v>0</v>
      </c>
      <c r="AN1405" s="22">
        <f t="shared" si="1"/>
        <v>0</v>
      </c>
      <c r="AO1405" s="22">
        <f t="shared" si="2"/>
        <v>0</v>
      </c>
    </row>
    <row r="1406">
      <c r="C1406">
        <f>[1]发票导入!C1406&amp;""</f>
      </c>
      <c r="D1406">
        <f>[1]发票导入!D1406&amp;""</f>
      </c>
      <c r="O1406">
        <f>[1]发票导入!O1406&amp;""</f>
      </c>
      <c r="T1406">
        <f>[1]发票导入!T1406</f>
      </c>
      <c r="U1406">
        <f>[1]发票导入!U1406&amp;""</f>
      </c>
      <c r="V1406">
        <f>[1]发票导入!V1406&amp;""</f>
      </c>
      <c r="W1406">
        <f>[1]发票导入!W1406&amp;""</f>
      </c>
      <c r="Y1406">
        <f>[1]发票导入!Y1406&amp;""</f>
      </c>
      <c r="AA1406">
        <f>[1]发票导入!AA1406&amp;""</f>
      </c>
      <c r="AB1406">
        <f>[1]发票导入!AB1406</f>
        <v>0</v>
      </c>
      <c r="AC1406">
        <f>[1]发票导入!AC1406</f>
        <v>0</v>
      </c>
      <c r="AE1406" s="22">
        <f t="shared" si="0"/>
      </c>
      <c r="AI1406">
        <f>[1]发票导入!AI1406&amp;""</f>
      </c>
      <c r="AJ1406">
        <f>[1]发票导入!AJ1406&amp;""</f>
      </c>
      <c r="AK1406">
        <f>[1]发票导入!AK1406</f>
        <v>0</v>
      </c>
      <c r="AL1406">
        <f>[1]发票导入!AL1406</f>
        <v>0</v>
      </c>
      <c r="AM1406">
        <f>[1]发票导入!AM1406</f>
        <v>0</v>
      </c>
      <c r="AN1406" s="22">
        <f t="shared" si="1"/>
        <v>0</v>
      </c>
      <c r="AO1406" s="22">
        <f t="shared" si="2"/>
        <v>0</v>
      </c>
    </row>
    <row r="1407">
      <c r="C1407">
        <f>[1]发票导入!C1407&amp;""</f>
      </c>
      <c r="D1407">
        <f>[1]发票导入!D1407&amp;""</f>
      </c>
      <c r="O1407">
        <f>[1]发票导入!O1407&amp;""</f>
      </c>
      <c r="T1407">
        <f>[1]发票导入!T1407</f>
      </c>
      <c r="U1407">
        <f>[1]发票导入!U1407&amp;""</f>
      </c>
      <c r="V1407">
        <f>[1]发票导入!V1407&amp;""</f>
      </c>
      <c r="W1407">
        <f>[1]发票导入!W1407&amp;""</f>
      </c>
      <c r="Y1407">
        <f>[1]发票导入!Y1407&amp;""</f>
      </c>
      <c r="AA1407">
        <f>[1]发票导入!AA1407&amp;""</f>
      </c>
      <c r="AB1407">
        <f>[1]发票导入!AB1407</f>
        <v>0</v>
      </c>
      <c r="AC1407">
        <f>[1]发票导入!AC1407</f>
        <v>0</v>
      </c>
      <c r="AE1407" s="22">
        <f t="shared" si="0"/>
      </c>
      <c r="AI1407">
        <f>[1]发票导入!AI1407&amp;""</f>
      </c>
      <c r="AJ1407">
        <f>[1]发票导入!AJ1407&amp;""</f>
      </c>
      <c r="AK1407">
        <f>[1]发票导入!AK1407</f>
        <v>0</v>
      </c>
      <c r="AL1407">
        <f>[1]发票导入!AL1407</f>
        <v>0</v>
      </c>
      <c r="AM1407">
        <f>[1]发票导入!AM1407</f>
        <v>0</v>
      </c>
      <c r="AN1407" s="22">
        <f t="shared" si="1"/>
        <v>0</v>
      </c>
      <c r="AO1407" s="22">
        <f t="shared" si="2"/>
        <v>0</v>
      </c>
    </row>
    <row r="1408">
      <c r="C1408">
        <f>[1]发票导入!C1408&amp;""</f>
      </c>
      <c r="D1408">
        <f>[1]发票导入!D1408&amp;""</f>
      </c>
      <c r="O1408">
        <f>[1]发票导入!O1408&amp;""</f>
      </c>
      <c r="T1408">
        <f>[1]发票导入!T1408</f>
      </c>
      <c r="U1408">
        <f>[1]发票导入!U1408&amp;""</f>
      </c>
      <c r="V1408">
        <f>[1]发票导入!V1408&amp;""</f>
      </c>
      <c r="W1408">
        <f>[1]发票导入!W1408&amp;""</f>
      </c>
      <c r="Y1408">
        <f>[1]发票导入!Y1408&amp;""</f>
      </c>
      <c r="AA1408">
        <f>[1]发票导入!AA1408&amp;""</f>
      </c>
      <c r="AB1408">
        <f>[1]发票导入!AB1408</f>
        <v>0</v>
      </c>
      <c r="AC1408">
        <f>[1]发票导入!AC1408</f>
        <v>0</v>
      </c>
      <c r="AE1408" s="22">
        <f t="shared" si="0"/>
      </c>
      <c r="AI1408">
        <f>[1]发票导入!AI1408&amp;""</f>
      </c>
      <c r="AJ1408">
        <f>[1]发票导入!AJ1408&amp;""</f>
      </c>
      <c r="AK1408">
        <f>[1]发票导入!AK1408</f>
        <v>0</v>
      </c>
      <c r="AL1408">
        <f>[1]发票导入!AL1408</f>
        <v>0</v>
      </c>
      <c r="AM1408">
        <f>[1]发票导入!AM1408</f>
        <v>0</v>
      </c>
      <c r="AN1408" s="22">
        <f t="shared" si="1"/>
        <v>0</v>
      </c>
      <c r="AO1408" s="22">
        <f t="shared" si="2"/>
        <v>0</v>
      </c>
    </row>
    <row r="1409">
      <c r="C1409">
        <f>[1]发票导入!C1409&amp;""</f>
      </c>
      <c r="D1409">
        <f>[1]发票导入!D1409&amp;""</f>
      </c>
      <c r="O1409">
        <f>[1]发票导入!O1409&amp;""</f>
      </c>
      <c r="T1409">
        <f>[1]发票导入!T1409</f>
      </c>
      <c r="U1409">
        <f>[1]发票导入!U1409&amp;""</f>
      </c>
      <c r="V1409">
        <f>[1]发票导入!V1409&amp;""</f>
      </c>
      <c r="W1409">
        <f>[1]发票导入!W1409&amp;""</f>
      </c>
      <c r="Y1409">
        <f>[1]发票导入!Y1409&amp;""</f>
      </c>
      <c r="AA1409">
        <f>[1]发票导入!AA1409&amp;""</f>
      </c>
      <c r="AB1409">
        <f>[1]发票导入!AB1409</f>
        <v>0</v>
      </c>
      <c r="AC1409">
        <f>[1]发票导入!AC1409</f>
        <v>0</v>
      </c>
      <c r="AE1409" s="22">
        <f t="shared" si="0"/>
      </c>
      <c r="AI1409">
        <f>[1]发票导入!AI1409&amp;""</f>
      </c>
      <c r="AJ1409">
        <f>[1]发票导入!AJ1409&amp;""</f>
      </c>
      <c r="AK1409">
        <f>[1]发票导入!AK1409</f>
        <v>0</v>
      </c>
      <c r="AL1409">
        <f>[1]发票导入!AL1409</f>
        <v>0</v>
      </c>
      <c r="AM1409">
        <f>[1]发票导入!AM1409</f>
        <v>0</v>
      </c>
      <c r="AN1409" s="22">
        <f t="shared" si="1"/>
        <v>0</v>
      </c>
      <c r="AO1409" s="22">
        <f t="shared" si="2"/>
        <v>0</v>
      </c>
    </row>
    <row r="1410">
      <c r="C1410">
        <f>[1]发票导入!C1410&amp;""</f>
      </c>
      <c r="D1410">
        <f>[1]发票导入!D1410&amp;""</f>
      </c>
      <c r="O1410">
        <f>[1]发票导入!O1410&amp;""</f>
      </c>
      <c r="T1410">
        <f>[1]发票导入!T1410</f>
      </c>
      <c r="U1410">
        <f>[1]发票导入!U1410&amp;""</f>
      </c>
      <c r="V1410">
        <f>[1]发票导入!V1410&amp;""</f>
      </c>
      <c r="W1410">
        <f>[1]发票导入!W1410&amp;""</f>
      </c>
      <c r="Y1410">
        <f>[1]发票导入!Y1410&amp;""</f>
      </c>
      <c r="AA1410">
        <f>[1]发票导入!AA1410&amp;""</f>
      </c>
      <c r="AB1410">
        <f>[1]发票导入!AB1410</f>
        <v>0</v>
      </c>
      <c r="AC1410">
        <f>[1]发票导入!AC1410</f>
        <v>0</v>
      </c>
      <c r="AE1410" s="22">
        <f t="shared" si="0"/>
      </c>
      <c r="AI1410">
        <f>[1]发票导入!AI1410&amp;""</f>
      </c>
      <c r="AJ1410">
        <f>[1]发票导入!AJ1410&amp;""</f>
      </c>
      <c r="AK1410">
        <f>[1]发票导入!AK1410</f>
        <v>0</v>
      </c>
      <c r="AL1410">
        <f>[1]发票导入!AL1410</f>
        <v>0</v>
      </c>
      <c r="AM1410">
        <f>[1]发票导入!AM1410</f>
        <v>0</v>
      </c>
      <c r="AN1410" s="22">
        <f t="shared" si="1"/>
        <v>0</v>
      </c>
      <c r="AO1410" s="22">
        <f t="shared" si="2"/>
        <v>0</v>
      </c>
    </row>
    <row r="1411">
      <c r="C1411">
        <f>[1]发票导入!C1411&amp;""</f>
      </c>
      <c r="D1411">
        <f>[1]发票导入!D1411&amp;""</f>
      </c>
      <c r="O1411">
        <f>[1]发票导入!O1411&amp;""</f>
      </c>
      <c r="T1411">
        <f>[1]发票导入!T1411</f>
      </c>
      <c r="U1411">
        <f>[1]发票导入!U1411&amp;""</f>
      </c>
      <c r="V1411">
        <f>[1]发票导入!V1411&amp;""</f>
      </c>
      <c r="W1411">
        <f>[1]发票导入!W1411&amp;""</f>
      </c>
      <c r="Y1411">
        <f>[1]发票导入!Y1411&amp;""</f>
      </c>
      <c r="AA1411">
        <f>[1]发票导入!AA1411&amp;""</f>
      </c>
      <c r="AB1411">
        <f>[1]发票导入!AB1411</f>
        <v>0</v>
      </c>
      <c r="AC1411">
        <f>[1]发票导入!AC1411</f>
        <v>0</v>
      </c>
      <c r="AE1411" s="22">
        <f t="shared" si="0"/>
      </c>
      <c r="AI1411">
        <f>[1]发票导入!AI1411&amp;""</f>
      </c>
      <c r="AJ1411">
        <f>[1]发票导入!AJ1411&amp;""</f>
      </c>
      <c r="AK1411">
        <f>[1]发票导入!AK1411</f>
        <v>0</v>
      </c>
      <c r="AL1411">
        <f>[1]发票导入!AL1411</f>
        <v>0</v>
      </c>
      <c r="AM1411">
        <f>[1]发票导入!AM1411</f>
        <v>0</v>
      </c>
      <c r="AN1411" s="22">
        <f t="shared" si="1"/>
        <v>0</v>
      </c>
      <c r="AO1411" s="22">
        <f t="shared" si="2"/>
        <v>0</v>
      </c>
    </row>
    <row r="1412">
      <c r="C1412">
        <f>[1]发票导入!C1412&amp;""</f>
      </c>
      <c r="D1412">
        <f>[1]发票导入!D1412&amp;""</f>
      </c>
      <c r="O1412">
        <f>[1]发票导入!O1412&amp;""</f>
      </c>
      <c r="T1412">
        <f>[1]发票导入!T1412</f>
      </c>
      <c r="U1412">
        <f>[1]发票导入!U1412&amp;""</f>
      </c>
      <c r="V1412">
        <f>[1]发票导入!V1412&amp;""</f>
      </c>
      <c r="W1412">
        <f>[1]发票导入!W1412&amp;""</f>
      </c>
      <c r="Y1412">
        <f>[1]发票导入!Y1412&amp;""</f>
      </c>
      <c r="AA1412">
        <f>[1]发票导入!AA1412&amp;""</f>
      </c>
      <c r="AB1412">
        <f>[1]发票导入!AB1412</f>
        <v>0</v>
      </c>
      <c r="AC1412">
        <f>[1]发票导入!AC1412</f>
        <v>0</v>
      </c>
      <c r="AE1412" s="22">
        <f t="shared" si="0"/>
      </c>
      <c r="AI1412">
        <f>[1]发票导入!AI1412&amp;""</f>
      </c>
      <c r="AJ1412">
        <f>[1]发票导入!AJ1412&amp;""</f>
      </c>
      <c r="AK1412">
        <f>[1]发票导入!AK1412</f>
        <v>0</v>
      </c>
      <c r="AL1412">
        <f>[1]发票导入!AL1412</f>
        <v>0</v>
      </c>
      <c r="AM1412">
        <f>[1]发票导入!AM1412</f>
        <v>0</v>
      </c>
      <c r="AN1412" s="22">
        <f t="shared" si="1"/>
        <v>0</v>
      </c>
      <c r="AO1412" s="22">
        <f t="shared" si="2"/>
        <v>0</v>
      </c>
    </row>
    <row r="1413">
      <c r="C1413">
        <f>[1]发票导入!C1413&amp;""</f>
      </c>
      <c r="D1413">
        <f>[1]发票导入!D1413&amp;""</f>
      </c>
      <c r="O1413">
        <f>[1]发票导入!O1413&amp;""</f>
      </c>
      <c r="T1413">
        <f>[1]发票导入!T1413</f>
      </c>
      <c r="U1413">
        <f>[1]发票导入!U1413&amp;""</f>
      </c>
      <c r="V1413">
        <f>[1]发票导入!V1413&amp;""</f>
      </c>
      <c r="W1413">
        <f>[1]发票导入!W1413&amp;""</f>
      </c>
      <c r="Y1413">
        <f>[1]发票导入!Y1413&amp;""</f>
      </c>
      <c r="AA1413">
        <f>[1]发票导入!AA1413&amp;""</f>
      </c>
      <c r="AB1413">
        <f>[1]发票导入!AB1413</f>
        <v>0</v>
      </c>
      <c r="AC1413">
        <f>[1]发票导入!AC1413</f>
        <v>0</v>
      </c>
      <c r="AE1413" s="22">
        <f t="shared" si="0"/>
      </c>
      <c r="AI1413">
        <f>[1]发票导入!AI1413&amp;""</f>
      </c>
      <c r="AJ1413">
        <f>[1]发票导入!AJ1413&amp;""</f>
      </c>
      <c r="AK1413">
        <f>[1]发票导入!AK1413</f>
        <v>0</v>
      </c>
      <c r="AL1413">
        <f>[1]发票导入!AL1413</f>
        <v>0</v>
      </c>
      <c r="AM1413">
        <f>[1]发票导入!AM1413</f>
        <v>0</v>
      </c>
      <c r="AN1413" s="22">
        <f t="shared" si="1"/>
        <v>0</v>
      </c>
      <c r="AO1413" s="22">
        <f t="shared" si="2"/>
        <v>0</v>
      </c>
    </row>
    <row r="1414">
      <c r="C1414">
        <f>[1]发票导入!C1414&amp;""</f>
      </c>
      <c r="D1414">
        <f>[1]发票导入!D1414&amp;""</f>
      </c>
      <c r="O1414">
        <f>[1]发票导入!O1414&amp;""</f>
      </c>
      <c r="T1414">
        <f>[1]发票导入!T1414</f>
      </c>
      <c r="U1414">
        <f>[1]发票导入!U1414&amp;""</f>
      </c>
      <c r="V1414">
        <f>[1]发票导入!V1414&amp;""</f>
      </c>
      <c r="W1414">
        <f>[1]发票导入!W1414&amp;""</f>
      </c>
      <c r="Y1414">
        <f>[1]发票导入!Y1414&amp;""</f>
      </c>
      <c r="AA1414">
        <f>[1]发票导入!AA1414&amp;""</f>
      </c>
      <c r="AB1414">
        <f>[1]发票导入!AB1414</f>
        <v>0</v>
      </c>
      <c r="AC1414">
        <f>[1]发票导入!AC1414</f>
        <v>0</v>
      </c>
      <c r="AE1414" s="22">
        <f t="shared" si="0"/>
      </c>
      <c r="AI1414">
        <f>[1]发票导入!AI1414&amp;""</f>
      </c>
      <c r="AJ1414">
        <f>[1]发票导入!AJ1414&amp;""</f>
      </c>
      <c r="AK1414">
        <f>[1]发票导入!AK1414</f>
        <v>0</v>
      </c>
      <c r="AL1414">
        <f>[1]发票导入!AL1414</f>
        <v>0</v>
      </c>
      <c r="AM1414">
        <f>[1]发票导入!AM1414</f>
        <v>0</v>
      </c>
      <c r="AN1414" s="22">
        <f t="shared" si="1"/>
        <v>0</v>
      </c>
      <c r="AO1414" s="22">
        <f t="shared" si="2"/>
        <v>0</v>
      </c>
    </row>
    <row r="1415">
      <c r="C1415">
        <f>[1]发票导入!C1415&amp;""</f>
      </c>
      <c r="D1415">
        <f>[1]发票导入!D1415&amp;""</f>
      </c>
      <c r="O1415">
        <f>[1]发票导入!O1415&amp;""</f>
      </c>
      <c r="T1415">
        <f>[1]发票导入!T1415</f>
      </c>
      <c r="U1415">
        <f>[1]发票导入!U1415&amp;""</f>
      </c>
      <c r="V1415">
        <f>[1]发票导入!V1415&amp;""</f>
      </c>
      <c r="W1415">
        <f>[1]发票导入!W1415&amp;""</f>
      </c>
      <c r="Y1415">
        <f>[1]发票导入!Y1415&amp;""</f>
      </c>
      <c r="AA1415">
        <f>[1]发票导入!AA1415&amp;""</f>
      </c>
      <c r="AB1415">
        <f>[1]发票导入!AB1415</f>
        <v>0</v>
      </c>
      <c r="AC1415">
        <f>[1]发票导入!AC1415</f>
        <v>0</v>
      </c>
      <c r="AE1415" s="22">
        <f t="shared" si="0"/>
      </c>
      <c r="AI1415">
        <f>[1]发票导入!AI1415&amp;""</f>
      </c>
      <c r="AJ1415">
        <f>[1]发票导入!AJ1415&amp;""</f>
      </c>
      <c r="AK1415">
        <f>[1]发票导入!AK1415</f>
        <v>0</v>
      </c>
      <c r="AL1415">
        <f>[1]发票导入!AL1415</f>
        <v>0</v>
      </c>
      <c r="AM1415">
        <f>[1]发票导入!AM1415</f>
        <v>0</v>
      </c>
      <c r="AN1415" s="22">
        <f t="shared" si="1"/>
        <v>0</v>
      </c>
      <c r="AO1415" s="22">
        <f t="shared" si="2"/>
        <v>0</v>
      </c>
    </row>
    <row r="1416">
      <c r="C1416">
        <f>[1]发票导入!C1416&amp;""</f>
      </c>
      <c r="D1416">
        <f>[1]发票导入!D1416&amp;""</f>
      </c>
      <c r="O1416">
        <f>[1]发票导入!O1416&amp;""</f>
      </c>
      <c r="T1416">
        <f>[1]发票导入!T1416</f>
      </c>
      <c r="U1416">
        <f>[1]发票导入!U1416&amp;""</f>
      </c>
      <c r="V1416">
        <f>[1]发票导入!V1416&amp;""</f>
      </c>
      <c r="W1416">
        <f>[1]发票导入!W1416&amp;""</f>
      </c>
      <c r="Y1416">
        <f>[1]发票导入!Y1416&amp;""</f>
      </c>
      <c r="AA1416">
        <f>[1]发票导入!AA1416&amp;""</f>
      </c>
      <c r="AB1416">
        <f>[1]发票导入!AB1416</f>
        <v>0</v>
      </c>
      <c r="AC1416">
        <f>[1]发票导入!AC1416</f>
        <v>0</v>
      </c>
      <c r="AE1416" s="22">
        <f t="shared" si="0"/>
      </c>
      <c r="AI1416">
        <f>[1]发票导入!AI1416&amp;""</f>
      </c>
      <c r="AJ1416">
        <f>[1]发票导入!AJ1416&amp;""</f>
      </c>
      <c r="AK1416">
        <f>[1]发票导入!AK1416</f>
        <v>0</v>
      </c>
      <c r="AL1416">
        <f>[1]发票导入!AL1416</f>
        <v>0</v>
      </c>
      <c r="AM1416">
        <f>[1]发票导入!AM1416</f>
        <v>0</v>
      </c>
      <c r="AN1416" s="22">
        <f t="shared" si="1"/>
        <v>0</v>
      </c>
      <c r="AO1416" s="22">
        <f t="shared" si="2"/>
        <v>0</v>
      </c>
    </row>
    <row r="1417">
      <c r="C1417">
        <f>[1]发票导入!C1417&amp;""</f>
      </c>
      <c r="D1417">
        <f>[1]发票导入!D1417&amp;""</f>
      </c>
      <c r="O1417">
        <f>[1]发票导入!O1417&amp;""</f>
      </c>
      <c r="T1417">
        <f>[1]发票导入!T1417</f>
      </c>
      <c r="U1417">
        <f>[1]发票导入!U1417&amp;""</f>
      </c>
      <c r="V1417">
        <f>[1]发票导入!V1417&amp;""</f>
      </c>
      <c r="W1417">
        <f>[1]发票导入!W1417&amp;""</f>
      </c>
      <c r="Y1417">
        <f>[1]发票导入!Y1417&amp;""</f>
      </c>
      <c r="AA1417">
        <f>[1]发票导入!AA1417&amp;""</f>
      </c>
      <c r="AB1417">
        <f>[1]发票导入!AB1417</f>
        <v>0</v>
      </c>
      <c r="AC1417">
        <f>[1]发票导入!AC1417</f>
        <v>0</v>
      </c>
      <c r="AE1417" s="22">
        <f t="shared" si="0"/>
      </c>
      <c r="AI1417">
        <f>[1]发票导入!AI1417&amp;""</f>
      </c>
      <c r="AJ1417">
        <f>[1]发票导入!AJ1417&amp;""</f>
      </c>
      <c r="AK1417">
        <f>[1]发票导入!AK1417</f>
        <v>0</v>
      </c>
      <c r="AL1417">
        <f>[1]发票导入!AL1417</f>
        <v>0</v>
      </c>
      <c r="AM1417">
        <f>[1]发票导入!AM1417</f>
        <v>0</v>
      </c>
      <c r="AN1417" s="22">
        <f t="shared" si="1"/>
        <v>0</v>
      </c>
      <c r="AO1417" s="22">
        <f t="shared" si="2"/>
        <v>0</v>
      </c>
    </row>
    <row r="1418">
      <c r="C1418">
        <f>[1]发票导入!C1418&amp;""</f>
      </c>
      <c r="D1418">
        <f>[1]发票导入!D1418&amp;""</f>
      </c>
      <c r="O1418">
        <f>[1]发票导入!O1418&amp;""</f>
      </c>
      <c r="T1418">
        <f>[1]发票导入!T1418</f>
      </c>
      <c r="U1418">
        <f>[1]发票导入!U1418&amp;""</f>
      </c>
      <c r="V1418">
        <f>[1]发票导入!V1418&amp;""</f>
      </c>
      <c r="W1418">
        <f>[1]发票导入!W1418&amp;""</f>
      </c>
      <c r="Y1418">
        <f>[1]发票导入!Y1418&amp;""</f>
      </c>
      <c r="AA1418">
        <f>[1]发票导入!AA1418&amp;""</f>
      </c>
      <c r="AB1418">
        <f>[1]发票导入!AB1418</f>
        <v>0</v>
      </c>
      <c r="AC1418">
        <f>[1]发票导入!AC1418</f>
        <v>0</v>
      </c>
      <c r="AE1418" s="22">
        <f t="shared" si="0"/>
      </c>
      <c r="AI1418">
        <f>[1]发票导入!AI1418&amp;""</f>
      </c>
      <c r="AJ1418">
        <f>[1]发票导入!AJ1418&amp;""</f>
      </c>
      <c r="AK1418">
        <f>[1]发票导入!AK1418</f>
        <v>0</v>
      </c>
      <c r="AL1418">
        <f>[1]发票导入!AL1418</f>
        <v>0</v>
      </c>
      <c r="AM1418">
        <f>[1]发票导入!AM1418</f>
        <v>0</v>
      </c>
      <c r="AN1418" s="22">
        <f t="shared" si="1"/>
        <v>0</v>
      </c>
      <c r="AO1418" s="22">
        <f t="shared" si="2"/>
        <v>0</v>
      </c>
    </row>
    <row r="1419">
      <c r="C1419">
        <f>[1]发票导入!C1419&amp;""</f>
      </c>
      <c r="D1419">
        <f>[1]发票导入!D1419&amp;""</f>
      </c>
      <c r="O1419">
        <f>[1]发票导入!O1419&amp;""</f>
      </c>
      <c r="T1419">
        <f>[1]发票导入!T1419</f>
      </c>
      <c r="U1419">
        <f>[1]发票导入!U1419&amp;""</f>
      </c>
      <c r="V1419">
        <f>[1]发票导入!V1419&amp;""</f>
      </c>
      <c r="W1419">
        <f>[1]发票导入!W1419&amp;""</f>
      </c>
      <c r="Y1419">
        <f>[1]发票导入!Y1419&amp;""</f>
      </c>
      <c r="AA1419">
        <f>[1]发票导入!AA1419&amp;""</f>
      </c>
      <c r="AB1419">
        <f>[1]发票导入!AB1419</f>
        <v>0</v>
      </c>
      <c r="AC1419">
        <f>[1]发票导入!AC1419</f>
        <v>0</v>
      </c>
      <c r="AE1419" s="22">
        <f t="shared" si="0"/>
      </c>
      <c r="AI1419">
        <f>[1]发票导入!AI1419&amp;""</f>
      </c>
      <c r="AJ1419">
        <f>[1]发票导入!AJ1419&amp;""</f>
      </c>
      <c r="AK1419">
        <f>[1]发票导入!AK1419</f>
        <v>0</v>
      </c>
      <c r="AL1419">
        <f>[1]发票导入!AL1419</f>
        <v>0</v>
      </c>
      <c r="AM1419">
        <f>[1]发票导入!AM1419</f>
        <v>0</v>
      </c>
      <c r="AN1419" s="22">
        <f t="shared" si="1"/>
        <v>0</v>
      </c>
      <c r="AO1419" s="22">
        <f t="shared" si="2"/>
        <v>0</v>
      </c>
    </row>
    <row r="1420">
      <c r="C1420">
        <f>[1]发票导入!C1420&amp;""</f>
      </c>
      <c r="D1420">
        <f>[1]发票导入!D1420&amp;""</f>
      </c>
      <c r="O1420">
        <f>[1]发票导入!O1420&amp;""</f>
      </c>
      <c r="T1420">
        <f>[1]发票导入!T1420</f>
      </c>
      <c r="U1420">
        <f>[1]发票导入!U1420&amp;""</f>
      </c>
      <c r="V1420">
        <f>[1]发票导入!V1420&amp;""</f>
      </c>
      <c r="W1420">
        <f>[1]发票导入!W1420&amp;""</f>
      </c>
      <c r="Y1420">
        <f>[1]发票导入!Y1420&amp;""</f>
      </c>
      <c r="AA1420">
        <f>[1]发票导入!AA1420&amp;""</f>
      </c>
      <c r="AB1420">
        <f>[1]发票导入!AB1420</f>
        <v>0</v>
      </c>
      <c r="AC1420">
        <f>[1]发票导入!AC1420</f>
        <v>0</v>
      </c>
      <c r="AE1420" s="22">
        <f t="shared" si="0"/>
      </c>
      <c r="AI1420">
        <f>[1]发票导入!AI1420&amp;""</f>
      </c>
      <c r="AJ1420">
        <f>[1]发票导入!AJ1420&amp;""</f>
      </c>
      <c r="AK1420">
        <f>[1]发票导入!AK1420</f>
        <v>0</v>
      </c>
      <c r="AL1420">
        <f>[1]发票导入!AL1420</f>
        <v>0</v>
      </c>
      <c r="AM1420">
        <f>[1]发票导入!AM1420</f>
        <v>0</v>
      </c>
      <c r="AN1420" s="22">
        <f t="shared" si="1"/>
        <v>0</v>
      </c>
      <c r="AO1420" s="22">
        <f t="shared" si="2"/>
        <v>0</v>
      </c>
    </row>
    <row r="1421">
      <c r="C1421">
        <f>[1]发票导入!C1421&amp;""</f>
      </c>
      <c r="D1421">
        <f>[1]发票导入!D1421&amp;""</f>
      </c>
      <c r="O1421">
        <f>[1]发票导入!O1421&amp;""</f>
      </c>
      <c r="T1421">
        <f>[1]发票导入!T1421</f>
      </c>
      <c r="U1421">
        <f>[1]发票导入!U1421&amp;""</f>
      </c>
      <c r="V1421">
        <f>[1]发票导入!V1421&amp;""</f>
      </c>
      <c r="W1421">
        <f>[1]发票导入!W1421&amp;""</f>
      </c>
      <c r="Y1421">
        <f>[1]发票导入!Y1421&amp;""</f>
      </c>
      <c r="AA1421">
        <f>[1]发票导入!AA1421&amp;""</f>
      </c>
      <c r="AB1421">
        <f>[1]发票导入!AB1421</f>
        <v>0</v>
      </c>
      <c r="AC1421">
        <f>[1]发票导入!AC1421</f>
        <v>0</v>
      </c>
      <c r="AE1421" s="22">
        <f t="shared" si="0"/>
      </c>
      <c r="AI1421">
        <f>[1]发票导入!AI1421&amp;""</f>
      </c>
      <c r="AJ1421">
        <f>[1]发票导入!AJ1421&amp;""</f>
      </c>
      <c r="AK1421">
        <f>[1]发票导入!AK1421</f>
        <v>0</v>
      </c>
      <c r="AL1421">
        <f>[1]发票导入!AL1421</f>
        <v>0</v>
      </c>
      <c r="AM1421">
        <f>[1]发票导入!AM1421</f>
        <v>0</v>
      </c>
      <c r="AN1421" s="22">
        <f t="shared" si="1"/>
        <v>0</v>
      </c>
      <c r="AO1421" s="22">
        <f t="shared" si="2"/>
        <v>0</v>
      </c>
    </row>
    <row r="1422">
      <c r="C1422">
        <f>[1]发票导入!C1422&amp;""</f>
      </c>
      <c r="D1422">
        <f>[1]发票导入!D1422&amp;""</f>
      </c>
      <c r="O1422">
        <f>[1]发票导入!O1422&amp;""</f>
      </c>
      <c r="T1422">
        <f>[1]发票导入!T1422</f>
      </c>
      <c r="U1422">
        <f>[1]发票导入!U1422&amp;""</f>
      </c>
      <c r="V1422">
        <f>[1]发票导入!V1422&amp;""</f>
      </c>
      <c r="W1422">
        <f>[1]发票导入!W1422&amp;""</f>
      </c>
      <c r="Y1422">
        <f>[1]发票导入!Y1422&amp;""</f>
      </c>
      <c r="AA1422">
        <f>[1]发票导入!AA1422&amp;""</f>
      </c>
      <c r="AB1422">
        <f>[1]发票导入!AB1422</f>
        <v>0</v>
      </c>
      <c r="AC1422">
        <f>[1]发票导入!AC1422</f>
        <v>0</v>
      </c>
      <c r="AE1422" s="22">
        <f t="shared" si="0"/>
      </c>
      <c r="AI1422">
        <f>[1]发票导入!AI1422&amp;""</f>
      </c>
      <c r="AJ1422">
        <f>[1]发票导入!AJ1422&amp;""</f>
      </c>
      <c r="AK1422">
        <f>[1]发票导入!AK1422</f>
        <v>0</v>
      </c>
      <c r="AL1422">
        <f>[1]发票导入!AL1422</f>
        <v>0</v>
      </c>
      <c r="AM1422">
        <f>[1]发票导入!AM1422</f>
        <v>0</v>
      </c>
      <c r="AN1422" s="22">
        <f t="shared" si="1"/>
        <v>0</v>
      </c>
      <c r="AO1422" s="22">
        <f t="shared" si="2"/>
        <v>0</v>
      </c>
    </row>
    <row r="1423">
      <c r="C1423">
        <f>[1]发票导入!C1423&amp;""</f>
      </c>
      <c r="D1423">
        <f>[1]发票导入!D1423&amp;""</f>
      </c>
      <c r="O1423">
        <f>[1]发票导入!O1423&amp;""</f>
      </c>
      <c r="T1423">
        <f>[1]发票导入!T1423</f>
      </c>
      <c r="U1423">
        <f>[1]发票导入!U1423&amp;""</f>
      </c>
      <c r="V1423">
        <f>[1]发票导入!V1423&amp;""</f>
      </c>
      <c r="W1423">
        <f>[1]发票导入!W1423&amp;""</f>
      </c>
      <c r="Y1423">
        <f>[1]发票导入!Y1423&amp;""</f>
      </c>
      <c r="AA1423">
        <f>[1]发票导入!AA1423&amp;""</f>
      </c>
      <c r="AB1423">
        <f>[1]发票导入!AB1423</f>
        <v>0</v>
      </c>
      <c r="AC1423">
        <f>[1]发票导入!AC1423</f>
        <v>0</v>
      </c>
      <c r="AE1423" s="22">
        <f t="shared" si="0"/>
      </c>
      <c r="AI1423">
        <f>[1]发票导入!AI1423&amp;""</f>
      </c>
      <c r="AJ1423">
        <f>[1]发票导入!AJ1423&amp;""</f>
      </c>
      <c r="AK1423">
        <f>[1]发票导入!AK1423</f>
        <v>0</v>
      </c>
      <c r="AL1423">
        <f>[1]发票导入!AL1423</f>
        <v>0</v>
      </c>
      <c r="AM1423">
        <f>[1]发票导入!AM1423</f>
        <v>0</v>
      </c>
      <c r="AN1423" s="22">
        <f t="shared" si="1"/>
        <v>0</v>
      </c>
      <c r="AO1423" s="22">
        <f t="shared" si="2"/>
        <v>0</v>
      </c>
    </row>
    <row r="1424">
      <c r="C1424">
        <f>[1]发票导入!C1424&amp;""</f>
      </c>
      <c r="D1424">
        <f>[1]发票导入!D1424&amp;""</f>
      </c>
      <c r="O1424">
        <f>[1]发票导入!O1424&amp;""</f>
      </c>
      <c r="T1424">
        <f>[1]发票导入!T1424</f>
      </c>
      <c r="U1424">
        <f>[1]发票导入!U1424&amp;""</f>
      </c>
      <c r="V1424">
        <f>[1]发票导入!V1424&amp;""</f>
      </c>
      <c r="W1424">
        <f>[1]发票导入!W1424&amp;""</f>
      </c>
      <c r="Y1424">
        <f>[1]发票导入!Y1424&amp;""</f>
      </c>
      <c r="AA1424">
        <f>[1]发票导入!AA1424&amp;""</f>
      </c>
      <c r="AB1424">
        <f>[1]发票导入!AB1424</f>
        <v>0</v>
      </c>
      <c r="AC1424">
        <f>[1]发票导入!AC1424</f>
        <v>0</v>
      </c>
      <c r="AE1424" s="22">
        <f t="shared" si="0"/>
      </c>
      <c r="AI1424">
        <f>[1]发票导入!AI1424&amp;""</f>
      </c>
      <c r="AJ1424">
        <f>[1]发票导入!AJ1424&amp;""</f>
      </c>
      <c r="AK1424">
        <f>[1]发票导入!AK1424</f>
        <v>0</v>
      </c>
      <c r="AL1424">
        <f>[1]发票导入!AL1424</f>
        <v>0</v>
      </c>
      <c r="AM1424">
        <f>[1]发票导入!AM1424</f>
        <v>0</v>
      </c>
      <c r="AN1424" s="22">
        <f t="shared" si="1"/>
        <v>0</v>
      </c>
      <c r="AO1424" s="22">
        <f t="shared" si="2"/>
        <v>0</v>
      </c>
    </row>
    <row r="1425">
      <c r="C1425">
        <f>[1]发票导入!C1425&amp;""</f>
      </c>
      <c r="D1425">
        <f>[1]发票导入!D1425&amp;""</f>
      </c>
      <c r="O1425">
        <f>[1]发票导入!O1425&amp;""</f>
      </c>
      <c r="T1425">
        <f>[1]发票导入!T1425</f>
      </c>
      <c r="U1425">
        <f>[1]发票导入!U1425&amp;""</f>
      </c>
      <c r="V1425">
        <f>[1]发票导入!V1425&amp;""</f>
      </c>
      <c r="W1425">
        <f>[1]发票导入!W1425&amp;""</f>
      </c>
      <c r="Y1425">
        <f>[1]发票导入!Y1425&amp;""</f>
      </c>
      <c r="AA1425">
        <f>[1]发票导入!AA1425&amp;""</f>
      </c>
      <c r="AB1425">
        <f>[1]发票导入!AB1425</f>
        <v>0</v>
      </c>
      <c r="AC1425">
        <f>[1]发票导入!AC1425</f>
        <v>0</v>
      </c>
      <c r="AE1425" s="22">
        <f t="shared" si="0"/>
      </c>
      <c r="AI1425">
        <f>[1]发票导入!AI1425&amp;""</f>
      </c>
      <c r="AJ1425">
        <f>[1]发票导入!AJ1425&amp;""</f>
      </c>
      <c r="AK1425">
        <f>[1]发票导入!AK1425</f>
        <v>0</v>
      </c>
      <c r="AL1425">
        <f>[1]发票导入!AL1425</f>
        <v>0</v>
      </c>
      <c r="AM1425">
        <f>[1]发票导入!AM1425</f>
        <v>0</v>
      </c>
      <c r="AN1425" s="22">
        <f t="shared" si="1"/>
        <v>0</v>
      </c>
      <c r="AO1425" s="22">
        <f t="shared" si="2"/>
        <v>0</v>
      </c>
    </row>
    <row r="1426">
      <c r="C1426">
        <f>[1]发票导入!C1426&amp;""</f>
      </c>
      <c r="D1426">
        <f>[1]发票导入!D1426&amp;""</f>
      </c>
      <c r="O1426">
        <f>[1]发票导入!O1426&amp;""</f>
      </c>
      <c r="T1426">
        <f>[1]发票导入!T1426</f>
      </c>
      <c r="U1426">
        <f>[1]发票导入!U1426&amp;""</f>
      </c>
      <c r="V1426">
        <f>[1]发票导入!V1426&amp;""</f>
      </c>
      <c r="W1426">
        <f>[1]发票导入!W1426&amp;""</f>
      </c>
      <c r="Y1426">
        <f>[1]发票导入!Y1426&amp;""</f>
      </c>
      <c r="AA1426">
        <f>[1]发票导入!AA1426&amp;""</f>
      </c>
      <c r="AB1426">
        <f>[1]发票导入!AB1426</f>
        <v>0</v>
      </c>
      <c r="AC1426">
        <f>[1]发票导入!AC1426</f>
        <v>0</v>
      </c>
      <c r="AE1426" s="22">
        <f t="shared" si="0"/>
      </c>
      <c r="AI1426">
        <f>[1]发票导入!AI1426&amp;""</f>
      </c>
      <c r="AJ1426">
        <f>[1]发票导入!AJ1426&amp;""</f>
      </c>
      <c r="AK1426">
        <f>[1]发票导入!AK1426</f>
        <v>0</v>
      </c>
      <c r="AL1426">
        <f>[1]发票导入!AL1426</f>
        <v>0</v>
      </c>
      <c r="AM1426">
        <f>[1]发票导入!AM1426</f>
        <v>0</v>
      </c>
      <c r="AN1426" s="22">
        <f t="shared" si="1"/>
        <v>0</v>
      </c>
      <c r="AO1426" s="22">
        <f t="shared" si="2"/>
        <v>0</v>
      </c>
    </row>
    <row r="1427">
      <c r="C1427">
        <f>[1]发票导入!C1427&amp;""</f>
      </c>
      <c r="D1427">
        <f>[1]发票导入!D1427&amp;""</f>
      </c>
      <c r="O1427">
        <f>[1]发票导入!O1427&amp;""</f>
      </c>
      <c r="T1427">
        <f>[1]发票导入!T1427</f>
      </c>
      <c r="U1427">
        <f>[1]发票导入!U1427&amp;""</f>
      </c>
      <c r="V1427">
        <f>[1]发票导入!V1427&amp;""</f>
      </c>
      <c r="W1427">
        <f>[1]发票导入!W1427&amp;""</f>
      </c>
      <c r="Y1427">
        <f>[1]发票导入!Y1427&amp;""</f>
      </c>
      <c r="AA1427">
        <f>[1]发票导入!AA1427&amp;""</f>
      </c>
      <c r="AB1427">
        <f>[1]发票导入!AB1427</f>
        <v>0</v>
      </c>
      <c r="AC1427">
        <f>[1]发票导入!AC1427</f>
        <v>0</v>
      </c>
      <c r="AE1427" s="22">
        <f t="shared" si="0"/>
      </c>
      <c r="AI1427">
        <f>[1]发票导入!AI1427&amp;""</f>
      </c>
      <c r="AJ1427">
        <f>[1]发票导入!AJ1427&amp;""</f>
      </c>
      <c r="AK1427">
        <f>[1]发票导入!AK1427</f>
        <v>0</v>
      </c>
      <c r="AL1427">
        <f>[1]发票导入!AL1427</f>
        <v>0</v>
      </c>
      <c r="AM1427">
        <f>[1]发票导入!AM1427</f>
        <v>0</v>
      </c>
      <c r="AN1427" s="22">
        <f t="shared" si="1"/>
        <v>0</v>
      </c>
      <c r="AO1427" s="22">
        <f t="shared" si="2"/>
        <v>0</v>
      </c>
    </row>
    <row r="1428">
      <c r="C1428">
        <f>[1]发票导入!C1428&amp;""</f>
      </c>
      <c r="D1428">
        <f>[1]发票导入!D1428&amp;""</f>
      </c>
      <c r="O1428">
        <f>[1]发票导入!O1428&amp;""</f>
      </c>
      <c r="T1428">
        <f>[1]发票导入!T1428</f>
      </c>
      <c r="U1428">
        <f>[1]发票导入!U1428&amp;""</f>
      </c>
      <c r="V1428">
        <f>[1]发票导入!V1428&amp;""</f>
      </c>
      <c r="W1428">
        <f>[1]发票导入!W1428&amp;""</f>
      </c>
      <c r="Y1428">
        <f>[1]发票导入!Y1428&amp;""</f>
      </c>
      <c r="AA1428">
        <f>[1]发票导入!AA1428&amp;""</f>
      </c>
      <c r="AB1428">
        <f>[1]发票导入!AB1428</f>
        <v>0</v>
      </c>
      <c r="AC1428">
        <f>[1]发票导入!AC1428</f>
        <v>0</v>
      </c>
      <c r="AE1428" s="22">
        <f t="shared" si="0"/>
      </c>
      <c r="AI1428">
        <f>[1]发票导入!AI1428&amp;""</f>
      </c>
      <c r="AJ1428">
        <f>[1]发票导入!AJ1428&amp;""</f>
      </c>
      <c r="AK1428">
        <f>[1]发票导入!AK1428</f>
        <v>0</v>
      </c>
      <c r="AL1428">
        <f>[1]发票导入!AL1428</f>
        <v>0</v>
      </c>
      <c r="AM1428">
        <f>[1]发票导入!AM1428</f>
        <v>0</v>
      </c>
      <c r="AN1428" s="22">
        <f t="shared" si="1"/>
        <v>0</v>
      </c>
      <c r="AO1428" s="22">
        <f t="shared" si="2"/>
        <v>0</v>
      </c>
    </row>
    <row r="1429">
      <c r="C1429">
        <f>[1]发票导入!C1429&amp;""</f>
      </c>
      <c r="D1429">
        <f>[1]发票导入!D1429&amp;""</f>
      </c>
      <c r="O1429">
        <f>[1]发票导入!O1429&amp;""</f>
      </c>
      <c r="T1429">
        <f>[1]发票导入!T1429</f>
      </c>
      <c r="U1429">
        <f>[1]发票导入!U1429&amp;""</f>
      </c>
      <c r="V1429">
        <f>[1]发票导入!V1429&amp;""</f>
      </c>
      <c r="W1429">
        <f>[1]发票导入!W1429&amp;""</f>
      </c>
      <c r="Y1429">
        <f>[1]发票导入!Y1429&amp;""</f>
      </c>
      <c r="AA1429">
        <f>[1]发票导入!AA1429&amp;""</f>
      </c>
      <c r="AB1429">
        <f>[1]发票导入!AB1429</f>
        <v>0</v>
      </c>
      <c r="AC1429">
        <f>[1]发票导入!AC1429</f>
        <v>0</v>
      </c>
      <c r="AE1429" s="22">
        <f t="shared" si="0"/>
      </c>
      <c r="AI1429">
        <f>[1]发票导入!AI1429&amp;""</f>
      </c>
      <c r="AJ1429">
        <f>[1]发票导入!AJ1429&amp;""</f>
      </c>
      <c r="AK1429">
        <f>[1]发票导入!AK1429</f>
        <v>0</v>
      </c>
      <c r="AL1429">
        <f>[1]发票导入!AL1429</f>
        <v>0</v>
      </c>
      <c r="AM1429">
        <f>[1]发票导入!AM1429</f>
        <v>0</v>
      </c>
      <c r="AN1429" s="22">
        <f t="shared" si="1"/>
        <v>0</v>
      </c>
      <c r="AO1429" s="22">
        <f t="shared" si="2"/>
        <v>0</v>
      </c>
    </row>
    <row r="1430">
      <c r="C1430">
        <f>[1]发票导入!C1430&amp;""</f>
      </c>
      <c r="D1430">
        <f>[1]发票导入!D1430&amp;""</f>
      </c>
      <c r="O1430">
        <f>[1]发票导入!O1430&amp;""</f>
      </c>
      <c r="T1430">
        <f>[1]发票导入!T1430</f>
      </c>
      <c r="U1430">
        <f>[1]发票导入!U1430&amp;""</f>
      </c>
      <c r="V1430">
        <f>[1]发票导入!V1430&amp;""</f>
      </c>
      <c r="W1430">
        <f>[1]发票导入!W1430&amp;""</f>
      </c>
      <c r="Y1430">
        <f>[1]发票导入!Y1430&amp;""</f>
      </c>
      <c r="AA1430">
        <f>[1]发票导入!AA1430&amp;""</f>
      </c>
      <c r="AB1430">
        <f>[1]发票导入!AB1430</f>
        <v>0</v>
      </c>
      <c r="AC1430">
        <f>[1]发票导入!AC1430</f>
        <v>0</v>
      </c>
      <c r="AE1430" s="22">
        <f t="shared" si="0"/>
      </c>
      <c r="AI1430">
        <f>[1]发票导入!AI1430&amp;""</f>
      </c>
      <c r="AJ1430">
        <f>[1]发票导入!AJ1430&amp;""</f>
      </c>
      <c r="AK1430">
        <f>[1]发票导入!AK1430</f>
        <v>0</v>
      </c>
      <c r="AL1430">
        <f>[1]发票导入!AL1430</f>
        <v>0</v>
      </c>
      <c r="AM1430">
        <f>[1]发票导入!AM1430</f>
        <v>0</v>
      </c>
      <c r="AN1430" s="22">
        <f t="shared" si="1"/>
        <v>0</v>
      </c>
      <c r="AO1430" s="22">
        <f t="shared" si="2"/>
        <v>0</v>
      </c>
    </row>
    <row r="1431">
      <c r="C1431">
        <f>[1]发票导入!C1431&amp;""</f>
      </c>
      <c r="D1431">
        <f>[1]发票导入!D1431&amp;""</f>
      </c>
      <c r="O1431">
        <f>[1]发票导入!O1431&amp;""</f>
      </c>
      <c r="T1431">
        <f>[1]发票导入!T1431</f>
      </c>
      <c r="U1431">
        <f>[1]发票导入!U1431&amp;""</f>
      </c>
      <c r="V1431">
        <f>[1]发票导入!V1431&amp;""</f>
      </c>
      <c r="W1431">
        <f>[1]发票导入!W1431&amp;""</f>
      </c>
      <c r="Y1431">
        <f>[1]发票导入!Y1431&amp;""</f>
      </c>
      <c r="AA1431">
        <f>[1]发票导入!AA1431&amp;""</f>
      </c>
      <c r="AB1431">
        <f>[1]发票导入!AB1431</f>
        <v>0</v>
      </c>
      <c r="AC1431">
        <f>[1]发票导入!AC1431</f>
        <v>0</v>
      </c>
      <c r="AE1431" s="22">
        <f t="shared" si="0"/>
      </c>
      <c r="AI1431">
        <f>[1]发票导入!AI1431&amp;""</f>
      </c>
      <c r="AJ1431">
        <f>[1]发票导入!AJ1431&amp;""</f>
      </c>
      <c r="AK1431">
        <f>[1]发票导入!AK1431</f>
        <v>0</v>
      </c>
      <c r="AL1431">
        <f>[1]发票导入!AL1431</f>
        <v>0</v>
      </c>
      <c r="AM1431">
        <f>[1]发票导入!AM1431</f>
        <v>0</v>
      </c>
      <c r="AN1431" s="22">
        <f t="shared" si="1"/>
        <v>0</v>
      </c>
      <c r="AO1431" s="22">
        <f t="shared" si="2"/>
        <v>0</v>
      </c>
    </row>
    <row r="1432">
      <c r="C1432">
        <f>[1]发票导入!C1432&amp;""</f>
      </c>
      <c r="D1432">
        <f>[1]发票导入!D1432&amp;""</f>
      </c>
      <c r="O1432">
        <f>[1]发票导入!O1432&amp;""</f>
      </c>
      <c r="T1432">
        <f>[1]发票导入!T1432</f>
      </c>
      <c r="U1432">
        <f>[1]发票导入!U1432&amp;""</f>
      </c>
      <c r="V1432">
        <f>[1]发票导入!V1432&amp;""</f>
      </c>
      <c r="W1432">
        <f>[1]发票导入!W1432&amp;""</f>
      </c>
      <c r="Y1432">
        <f>[1]发票导入!Y1432&amp;""</f>
      </c>
      <c r="AA1432">
        <f>[1]发票导入!AA1432&amp;""</f>
      </c>
      <c r="AB1432">
        <f>[1]发票导入!AB1432</f>
        <v>0</v>
      </c>
      <c r="AC1432">
        <f>[1]发票导入!AC1432</f>
        <v>0</v>
      </c>
      <c r="AE1432" s="22">
        <f t="shared" si="0"/>
      </c>
      <c r="AI1432">
        <f>[1]发票导入!AI1432&amp;""</f>
      </c>
      <c r="AJ1432">
        <f>[1]发票导入!AJ1432&amp;""</f>
      </c>
      <c r="AK1432">
        <f>[1]发票导入!AK1432</f>
        <v>0</v>
      </c>
      <c r="AL1432">
        <f>[1]发票导入!AL1432</f>
        <v>0</v>
      </c>
      <c r="AM1432">
        <f>[1]发票导入!AM1432</f>
        <v>0</v>
      </c>
      <c r="AN1432" s="22">
        <f t="shared" si="1"/>
        <v>0</v>
      </c>
      <c r="AO1432" s="22">
        <f t="shared" si="2"/>
        <v>0</v>
      </c>
    </row>
    <row r="1433">
      <c r="C1433">
        <f>[1]发票导入!C1433&amp;""</f>
      </c>
      <c r="D1433">
        <f>[1]发票导入!D1433&amp;""</f>
      </c>
      <c r="O1433">
        <f>[1]发票导入!O1433&amp;""</f>
      </c>
      <c r="T1433">
        <f>[1]发票导入!T1433</f>
      </c>
      <c r="U1433">
        <f>[1]发票导入!U1433&amp;""</f>
      </c>
      <c r="V1433">
        <f>[1]发票导入!V1433&amp;""</f>
      </c>
      <c r="W1433">
        <f>[1]发票导入!W1433&amp;""</f>
      </c>
      <c r="Y1433">
        <f>[1]发票导入!Y1433&amp;""</f>
      </c>
      <c r="AA1433">
        <f>[1]发票导入!AA1433&amp;""</f>
      </c>
      <c r="AB1433">
        <f>[1]发票导入!AB1433</f>
        <v>0</v>
      </c>
      <c r="AC1433">
        <f>[1]发票导入!AC1433</f>
        <v>0</v>
      </c>
      <c r="AE1433" s="22">
        <f t="shared" si="0"/>
      </c>
      <c r="AI1433">
        <f>[1]发票导入!AI1433&amp;""</f>
      </c>
      <c r="AJ1433">
        <f>[1]发票导入!AJ1433&amp;""</f>
      </c>
      <c r="AK1433">
        <f>[1]发票导入!AK1433</f>
        <v>0</v>
      </c>
      <c r="AL1433">
        <f>[1]发票导入!AL1433</f>
        <v>0</v>
      </c>
      <c r="AM1433">
        <f>[1]发票导入!AM1433</f>
        <v>0</v>
      </c>
      <c r="AN1433" s="22">
        <f t="shared" si="1"/>
        <v>0</v>
      </c>
      <c r="AO1433" s="22">
        <f t="shared" si="2"/>
        <v>0</v>
      </c>
    </row>
    <row r="1434">
      <c r="C1434">
        <f>[1]发票导入!C1434&amp;""</f>
      </c>
      <c r="D1434">
        <f>[1]发票导入!D1434&amp;""</f>
      </c>
      <c r="O1434">
        <f>[1]发票导入!O1434&amp;""</f>
      </c>
      <c r="T1434">
        <f>[1]发票导入!T1434</f>
      </c>
      <c r="U1434">
        <f>[1]发票导入!U1434&amp;""</f>
      </c>
      <c r="V1434">
        <f>[1]发票导入!V1434&amp;""</f>
      </c>
      <c r="W1434">
        <f>[1]发票导入!W1434&amp;""</f>
      </c>
      <c r="Y1434">
        <f>[1]发票导入!Y1434&amp;""</f>
      </c>
      <c r="AA1434">
        <f>[1]发票导入!AA1434&amp;""</f>
      </c>
      <c r="AB1434">
        <f>[1]发票导入!AB1434</f>
        <v>0</v>
      </c>
      <c r="AC1434">
        <f>[1]发票导入!AC1434</f>
        <v>0</v>
      </c>
      <c r="AE1434" s="22">
        <f t="shared" si="0"/>
      </c>
      <c r="AI1434">
        <f>[1]发票导入!AI1434&amp;""</f>
      </c>
      <c r="AJ1434">
        <f>[1]发票导入!AJ1434&amp;""</f>
      </c>
      <c r="AK1434">
        <f>[1]发票导入!AK1434</f>
        <v>0</v>
      </c>
      <c r="AL1434">
        <f>[1]发票导入!AL1434</f>
        <v>0</v>
      </c>
      <c r="AM1434">
        <f>[1]发票导入!AM1434</f>
        <v>0</v>
      </c>
      <c r="AN1434" s="22">
        <f t="shared" si="1"/>
        <v>0</v>
      </c>
      <c r="AO1434" s="22">
        <f t="shared" si="2"/>
        <v>0</v>
      </c>
    </row>
    <row r="1435">
      <c r="C1435">
        <f>[1]发票导入!C1435&amp;""</f>
      </c>
      <c r="D1435">
        <f>[1]发票导入!D1435&amp;""</f>
      </c>
      <c r="O1435">
        <f>[1]发票导入!O1435&amp;""</f>
      </c>
      <c r="T1435">
        <f>[1]发票导入!T1435</f>
      </c>
      <c r="U1435">
        <f>[1]发票导入!U1435&amp;""</f>
      </c>
      <c r="V1435">
        <f>[1]发票导入!V1435&amp;""</f>
      </c>
      <c r="W1435">
        <f>[1]发票导入!W1435&amp;""</f>
      </c>
      <c r="Y1435">
        <f>[1]发票导入!Y1435&amp;""</f>
      </c>
      <c r="AA1435">
        <f>[1]发票导入!AA1435&amp;""</f>
      </c>
      <c r="AB1435">
        <f>[1]发票导入!AB1435</f>
        <v>0</v>
      </c>
      <c r="AC1435">
        <f>[1]发票导入!AC1435</f>
        <v>0</v>
      </c>
      <c r="AE1435" s="22">
        <f t="shared" si="0"/>
      </c>
      <c r="AI1435">
        <f>[1]发票导入!AI1435&amp;""</f>
      </c>
      <c r="AJ1435">
        <f>[1]发票导入!AJ1435&amp;""</f>
      </c>
      <c r="AK1435">
        <f>[1]发票导入!AK1435</f>
        <v>0</v>
      </c>
      <c r="AL1435">
        <f>[1]发票导入!AL1435</f>
        <v>0</v>
      </c>
      <c r="AM1435">
        <f>[1]发票导入!AM1435</f>
        <v>0</v>
      </c>
      <c r="AN1435" s="22">
        <f t="shared" si="1"/>
        <v>0</v>
      </c>
      <c r="AO1435" s="22">
        <f t="shared" si="2"/>
        <v>0</v>
      </c>
    </row>
    <row r="1436">
      <c r="C1436">
        <f>[1]发票导入!C1436&amp;""</f>
      </c>
      <c r="D1436">
        <f>[1]发票导入!D1436&amp;""</f>
      </c>
      <c r="O1436">
        <f>[1]发票导入!O1436&amp;""</f>
      </c>
      <c r="T1436">
        <f>[1]发票导入!T1436</f>
      </c>
      <c r="U1436">
        <f>[1]发票导入!U1436&amp;""</f>
      </c>
      <c r="V1436">
        <f>[1]发票导入!V1436&amp;""</f>
      </c>
      <c r="W1436">
        <f>[1]发票导入!W1436&amp;""</f>
      </c>
      <c r="Y1436">
        <f>[1]发票导入!Y1436&amp;""</f>
      </c>
      <c r="AA1436">
        <f>[1]发票导入!AA1436&amp;""</f>
      </c>
      <c r="AB1436">
        <f>[1]发票导入!AB1436</f>
        <v>0</v>
      </c>
      <c r="AC1436">
        <f>[1]发票导入!AC1436</f>
        <v>0</v>
      </c>
      <c r="AE1436" s="22">
        <f t="shared" si="0"/>
      </c>
      <c r="AI1436">
        <f>[1]发票导入!AI1436&amp;""</f>
      </c>
      <c r="AJ1436">
        <f>[1]发票导入!AJ1436&amp;""</f>
      </c>
      <c r="AK1436">
        <f>[1]发票导入!AK1436</f>
        <v>0</v>
      </c>
      <c r="AL1436">
        <f>[1]发票导入!AL1436</f>
        <v>0</v>
      </c>
      <c r="AM1436">
        <f>[1]发票导入!AM1436</f>
        <v>0</v>
      </c>
      <c r="AN1436" s="22">
        <f t="shared" si="1"/>
        <v>0</v>
      </c>
      <c r="AO1436" s="22">
        <f t="shared" si="2"/>
        <v>0</v>
      </c>
    </row>
    <row r="1437">
      <c r="C1437">
        <f>[1]发票导入!C1437&amp;""</f>
      </c>
      <c r="D1437">
        <f>[1]发票导入!D1437&amp;""</f>
      </c>
      <c r="O1437">
        <f>[1]发票导入!O1437&amp;""</f>
      </c>
      <c r="T1437">
        <f>[1]发票导入!T1437</f>
      </c>
      <c r="U1437">
        <f>[1]发票导入!U1437&amp;""</f>
      </c>
      <c r="V1437">
        <f>[1]发票导入!V1437&amp;""</f>
      </c>
      <c r="W1437">
        <f>[1]发票导入!W1437&amp;""</f>
      </c>
      <c r="Y1437">
        <f>[1]发票导入!Y1437&amp;""</f>
      </c>
      <c r="AA1437">
        <f>[1]发票导入!AA1437&amp;""</f>
      </c>
      <c r="AB1437">
        <f>[1]发票导入!AB1437</f>
        <v>0</v>
      </c>
      <c r="AC1437">
        <f>[1]发票导入!AC1437</f>
        <v>0</v>
      </c>
      <c r="AE1437" s="22">
        <f t="shared" si="0"/>
      </c>
      <c r="AI1437">
        <f>[1]发票导入!AI1437&amp;""</f>
      </c>
      <c r="AJ1437">
        <f>[1]发票导入!AJ1437&amp;""</f>
      </c>
      <c r="AK1437">
        <f>[1]发票导入!AK1437</f>
        <v>0</v>
      </c>
      <c r="AL1437">
        <f>[1]发票导入!AL1437</f>
        <v>0</v>
      </c>
      <c r="AM1437">
        <f>[1]发票导入!AM1437</f>
        <v>0</v>
      </c>
      <c r="AN1437" s="22">
        <f t="shared" si="1"/>
        <v>0</v>
      </c>
      <c r="AO1437" s="22">
        <f t="shared" si="2"/>
        <v>0</v>
      </c>
    </row>
    <row r="1438">
      <c r="C1438">
        <f>[1]发票导入!C1438&amp;""</f>
      </c>
      <c r="D1438">
        <f>[1]发票导入!D1438&amp;""</f>
      </c>
      <c r="O1438">
        <f>[1]发票导入!O1438&amp;""</f>
      </c>
      <c r="T1438">
        <f>[1]发票导入!T1438</f>
      </c>
      <c r="U1438">
        <f>[1]发票导入!U1438&amp;""</f>
      </c>
      <c r="V1438">
        <f>[1]发票导入!V1438&amp;""</f>
      </c>
      <c r="W1438">
        <f>[1]发票导入!W1438&amp;""</f>
      </c>
      <c r="Y1438">
        <f>[1]发票导入!Y1438&amp;""</f>
      </c>
      <c r="AA1438">
        <f>[1]发票导入!AA1438&amp;""</f>
      </c>
      <c r="AB1438">
        <f>[1]发票导入!AB1438</f>
        <v>0</v>
      </c>
      <c r="AC1438">
        <f>[1]发票导入!AC1438</f>
        <v>0</v>
      </c>
      <c r="AE1438" s="22">
        <f t="shared" si="0"/>
      </c>
      <c r="AI1438">
        <f>[1]发票导入!AI1438&amp;""</f>
      </c>
      <c r="AJ1438">
        <f>[1]发票导入!AJ1438&amp;""</f>
      </c>
      <c r="AK1438">
        <f>[1]发票导入!AK1438</f>
        <v>0</v>
      </c>
      <c r="AL1438">
        <f>[1]发票导入!AL1438</f>
        <v>0</v>
      </c>
      <c r="AM1438">
        <f>[1]发票导入!AM1438</f>
        <v>0</v>
      </c>
      <c r="AN1438" s="22">
        <f t="shared" si="1"/>
        <v>0</v>
      </c>
      <c r="AO1438" s="22">
        <f t="shared" si="2"/>
        <v>0</v>
      </c>
    </row>
    <row r="1439">
      <c r="C1439">
        <f>[1]发票导入!C1439&amp;""</f>
      </c>
      <c r="D1439">
        <f>[1]发票导入!D1439&amp;""</f>
      </c>
      <c r="O1439">
        <f>[1]发票导入!O1439&amp;""</f>
      </c>
      <c r="T1439">
        <f>[1]发票导入!T1439</f>
      </c>
      <c r="U1439">
        <f>[1]发票导入!U1439&amp;""</f>
      </c>
      <c r="V1439">
        <f>[1]发票导入!V1439&amp;""</f>
      </c>
      <c r="W1439">
        <f>[1]发票导入!W1439&amp;""</f>
      </c>
      <c r="Y1439">
        <f>[1]发票导入!Y1439&amp;""</f>
      </c>
      <c r="AA1439">
        <f>[1]发票导入!AA1439&amp;""</f>
      </c>
      <c r="AB1439">
        <f>[1]发票导入!AB1439</f>
        <v>0</v>
      </c>
      <c r="AC1439">
        <f>[1]发票导入!AC1439</f>
        <v>0</v>
      </c>
      <c r="AE1439" s="22">
        <f t="shared" si="0"/>
      </c>
      <c r="AI1439">
        <f>[1]发票导入!AI1439&amp;""</f>
      </c>
      <c r="AJ1439">
        <f>[1]发票导入!AJ1439&amp;""</f>
      </c>
      <c r="AK1439">
        <f>[1]发票导入!AK1439</f>
        <v>0</v>
      </c>
      <c r="AL1439">
        <f>[1]发票导入!AL1439</f>
        <v>0</v>
      </c>
      <c r="AM1439">
        <f>[1]发票导入!AM1439</f>
        <v>0</v>
      </c>
      <c r="AN1439" s="22">
        <f t="shared" si="1"/>
        <v>0</v>
      </c>
      <c r="AO1439" s="22">
        <f t="shared" si="2"/>
        <v>0</v>
      </c>
    </row>
    <row r="1440">
      <c r="C1440">
        <f>[1]发票导入!C1440&amp;""</f>
      </c>
      <c r="D1440">
        <f>[1]发票导入!D1440&amp;""</f>
      </c>
      <c r="O1440">
        <f>[1]发票导入!O1440&amp;""</f>
      </c>
      <c r="T1440">
        <f>[1]发票导入!T1440</f>
      </c>
      <c r="U1440">
        <f>[1]发票导入!U1440&amp;""</f>
      </c>
      <c r="V1440">
        <f>[1]发票导入!V1440&amp;""</f>
      </c>
      <c r="W1440">
        <f>[1]发票导入!W1440&amp;""</f>
      </c>
      <c r="Y1440">
        <f>[1]发票导入!Y1440&amp;""</f>
      </c>
      <c r="AA1440">
        <f>[1]发票导入!AA1440&amp;""</f>
      </c>
      <c r="AB1440">
        <f>[1]发票导入!AB1440</f>
        <v>0</v>
      </c>
      <c r="AC1440">
        <f>[1]发票导入!AC1440</f>
        <v>0</v>
      </c>
      <c r="AE1440" s="22">
        <f t="shared" si="0"/>
      </c>
      <c r="AI1440">
        <f>[1]发票导入!AI1440&amp;""</f>
      </c>
      <c r="AJ1440">
        <f>[1]发票导入!AJ1440&amp;""</f>
      </c>
      <c r="AK1440">
        <f>[1]发票导入!AK1440</f>
        <v>0</v>
      </c>
      <c r="AL1440">
        <f>[1]发票导入!AL1440</f>
        <v>0</v>
      </c>
      <c r="AM1440">
        <f>[1]发票导入!AM1440</f>
        <v>0</v>
      </c>
      <c r="AN1440" s="22">
        <f t="shared" si="1"/>
        <v>0</v>
      </c>
      <c r="AO1440" s="22">
        <f t="shared" si="2"/>
        <v>0</v>
      </c>
    </row>
    <row r="1441">
      <c r="C1441">
        <f>[1]发票导入!C1441&amp;""</f>
      </c>
      <c r="D1441">
        <f>[1]发票导入!D1441&amp;""</f>
      </c>
      <c r="O1441">
        <f>[1]发票导入!O1441&amp;""</f>
      </c>
      <c r="T1441">
        <f>[1]发票导入!T1441</f>
      </c>
      <c r="U1441">
        <f>[1]发票导入!U1441&amp;""</f>
      </c>
      <c r="V1441">
        <f>[1]发票导入!V1441&amp;""</f>
      </c>
      <c r="W1441">
        <f>[1]发票导入!W1441&amp;""</f>
      </c>
      <c r="Y1441">
        <f>[1]发票导入!Y1441&amp;""</f>
      </c>
      <c r="AA1441">
        <f>[1]发票导入!AA1441&amp;""</f>
      </c>
      <c r="AB1441">
        <f>[1]发票导入!AB1441</f>
        <v>0</v>
      </c>
      <c r="AC1441">
        <f>[1]发票导入!AC1441</f>
        <v>0</v>
      </c>
      <c r="AE1441" s="22">
        <f t="shared" si="0"/>
      </c>
      <c r="AI1441">
        <f>[1]发票导入!AI1441&amp;""</f>
      </c>
      <c r="AJ1441">
        <f>[1]发票导入!AJ1441&amp;""</f>
      </c>
      <c r="AK1441">
        <f>[1]发票导入!AK1441</f>
        <v>0</v>
      </c>
      <c r="AL1441">
        <f>[1]发票导入!AL1441</f>
        <v>0</v>
      </c>
      <c r="AM1441">
        <f>[1]发票导入!AM1441</f>
        <v>0</v>
      </c>
      <c r="AN1441" s="22">
        <f t="shared" si="1"/>
        <v>0</v>
      </c>
      <c r="AO1441" s="22">
        <f t="shared" si="2"/>
        <v>0</v>
      </c>
    </row>
    <row r="1442">
      <c r="C1442">
        <f>[1]发票导入!C1442&amp;""</f>
      </c>
      <c r="D1442">
        <f>[1]发票导入!D1442&amp;""</f>
      </c>
      <c r="O1442">
        <f>[1]发票导入!O1442&amp;""</f>
      </c>
      <c r="T1442">
        <f>[1]发票导入!T1442</f>
      </c>
      <c r="U1442">
        <f>[1]发票导入!U1442&amp;""</f>
      </c>
      <c r="V1442">
        <f>[1]发票导入!V1442&amp;""</f>
      </c>
      <c r="W1442">
        <f>[1]发票导入!W1442&amp;""</f>
      </c>
      <c r="Y1442">
        <f>[1]发票导入!Y1442&amp;""</f>
      </c>
      <c r="AA1442">
        <f>[1]发票导入!AA1442&amp;""</f>
      </c>
      <c r="AB1442">
        <f>[1]发票导入!AB1442</f>
        <v>0</v>
      </c>
      <c r="AC1442">
        <f>[1]发票导入!AC1442</f>
        <v>0</v>
      </c>
      <c r="AE1442" s="22">
        <f t="shared" si="0"/>
      </c>
      <c r="AI1442">
        <f>[1]发票导入!AI1442&amp;""</f>
      </c>
      <c r="AJ1442">
        <f>[1]发票导入!AJ1442&amp;""</f>
      </c>
      <c r="AK1442">
        <f>[1]发票导入!AK1442</f>
        <v>0</v>
      </c>
      <c r="AL1442">
        <f>[1]发票导入!AL1442</f>
        <v>0</v>
      </c>
      <c r="AM1442">
        <f>[1]发票导入!AM1442</f>
        <v>0</v>
      </c>
      <c r="AN1442" s="22">
        <f t="shared" si="1"/>
        <v>0</v>
      </c>
      <c r="AO1442" s="22">
        <f t="shared" si="2"/>
        <v>0</v>
      </c>
    </row>
    <row r="1443">
      <c r="C1443">
        <f>[1]发票导入!C1443&amp;""</f>
      </c>
      <c r="D1443">
        <f>[1]发票导入!D1443&amp;""</f>
      </c>
      <c r="O1443">
        <f>[1]发票导入!O1443&amp;""</f>
      </c>
      <c r="T1443">
        <f>[1]发票导入!T1443</f>
      </c>
      <c r="U1443">
        <f>[1]发票导入!U1443&amp;""</f>
      </c>
      <c r="V1443">
        <f>[1]发票导入!V1443&amp;""</f>
      </c>
      <c r="W1443">
        <f>[1]发票导入!W1443&amp;""</f>
      </c>
      <c r="Y1443">
        <f>[1]发票导入!Y1443&amp;""</f>
      </c>
      <c r="AA1443">
        <f>[1]发票导入!AA1443&amp;""</f>
      </c>
      <c r="AB1443">
        <f>[1]发票导入!AB1443</f>
        <v>0</v>
      </c>
      <c r="AC1443">
        <f>[1]发票导入!AC1443</f>
        <v>0</v>
      </c>
      <c r="AE1443" s="22">
        <f t="shared" si="0"/>
      </c>
      <c r="AI1443">
        <f>[1]发票导入!AI1443&amp;""</f>
      </c>
      <c r="AJ1443">
        <f>[1]发票导入!AJ1443&amp;""</f>
      </c>
      <c r="AK1443">
        <f>[1]发票导入!AK1443</f>
        <v>0</v>
      </c>
      <c r="AL1443">
        <f>[1]发票导入!AL1443</f>
        <v>0</v>
      </c>
      <c r="AM1443">
        <f>[1]发票导入!AM1443</f>
        <v>0</v>
      </c>
      <c r="AN1443" s="22">
        <f t="shared" si="1"/>
        <v>0</v>
      </c>
      <c r="AO1443" s="22">
        <f t="shared" si="2"/>
        <v>0</v>
      </c>
    </row>
    <row r="1444">
      <c r="C1444">
        <f>[1]发票导入!C1444&amp;""</f>
      </c>
      <c r="D1444">
        <f>[1]发票导入!D1444&amp;""</f>
      </c>
      <c r="O1444">
        <f>[1]发票导入!O1444&amp;""</f>
      </c>
      <c r="T1444">
        <f>[1]发票导入!T1444</f>
      </c>
      <c r="U1444">
        <f>[1]发票导入!U1444&amp;""</f>
      </c>
      <c r="V1444">
        <f>[1]发票导入!V1444&amp;""</f>
      </c>
      <c r="W1444">
        <f>[1]发票导入!W1444&amp;""</f>
      </c>
      <c r="Y1444">
        <f>[1]发票导入!Y1444&amp;""</f>
      </c>
      <c r="AA1444">
        <f>[1]发票导入!AA1444&amp;""</f>
      </c>
      <c r="AB1444">
        <f>[1]发票导入!AB1444</f>
        <v>0</v>
      </c>
      <c r="AC1444">
        <f>[1]发票导入!AC1444</f>
        <v>0</v>
      </c>
      <c r="AE1444" s="22">
        <f t="shared" si="0"/>
      </c>
      <c r="AI1444">
        <f>[1]发票导入!AI1444&amp;""</f>
      </c>
      <c r="AJ1444">
        <f>[1]发票导入!AJ1444&amp;""</f>
      </c>
      <c r="AK1444">
        <f>[1]发票导入!AK1444</f>
        <v>0</v>
      </c>
      <c r="AL1444">
        <f>[1]发票导入!AL1444</f>
        <v>0</v>
      </c>
      <c r="AM1444">
        <f>[1]发票导入!AM1444</f>
        <v>0</v>
      </c>
      <c r="AN1444" s="22">
        <f t="shared" si="1"/>
        <v>0</v>
      </c>
      <c r="AO1444" s="22">
        <f t="shared" si="2"/>
        <v>0</v>
      </c>
    </row>
    <row r="1445">
      <c r="C1445">
        <f>[1]发票导入!C1445&amp;""</f>
      </c>
      <c r="D1445">
        <f>[1]发票导入!D1445&amp;""</f>
      </c>
      <c r="O1445">
        <f>[1]发票导入!O1445&amp;""</f>
      </c>
      <c r="T1445">
        <f>[1]发票导入!T1445</f>
      </c>
      <c r="U1445">
        <f>[1]发票导入!U1445&amp;""</f>
      </c>
      <c r="V1445">
        <f>[1]发票导入!V1445&amp;""</f>
      </c>
      <c r="W1445">
        <f>[1]发票导入!W1445&amp;""</f>
      </c>
      <c r="Y1445">
        <f>[1]发票导入!Y1445&amp;""</f>
      </c>
      <c r="AA1445">
        <f>[1]发票导入!AA1445&amp;""</f>
      </c>
      <c r="AB1445">
        <f>[1]发票导入!AB1445</f>
        <v>0</v>
      </c>
      <c r="AC1445">
        <f>[1]发票导入!AC1445</f>
        <v>0</v>
      </c>
      <c r="AE1445" s="22">
        <f t="shared" si="0"/>
      </c>
      <c r="AI1445">
        <f>[1]发票导入!AI1445&amp;""</f>
      </c>
      <c r="AJ1445">
        <f>[1]发票导入!AJ1445&amp;""</f>
      </c>
      <c r="AK1445">
        <f>[1]发票导入!AK1445</f>
        <v>0</v>
      </c>
      <c r="AL1445">
        <f>[1]发票导入!AL1445</f>
        <v>0</v>
      </c>
      <c r="AM1445">
        <f>[1]发票导入!AM1445</f>
        <v>0</v>
      </c>
      <c r="AN1445" s="22">
        <f t="shared" si="1"/>
        <v>0</v>
      </c>
      <c r="AO1445" s="22">
        <f t="shared" si="2"/>
        <v>0</v>
      </c>
    </row>
    <row r="1446">
      <c r="C1446">
        <f>[1]发票导入!C1446&amp;""</f>
      </c>
      <c r="D1446">
        <f>[1]发票导入!D1446&amp;""</f>
      </c>
      <c r="O1446">
        <f>[1]发票导入!O1446&amp;""</f>
      </c>
      <c r="T1446">
        <f>[1]发票导入!T1446</f>
      </c>
      <c r="U1446">
        <f>[1]发票导入!U1446&amp;""</f>
      </c>
      <c r="V1446">
        <f>[1]发票导入!V1446&amp;""</f>
      </c>
      <c r="W1446">
        <f>[1]发票导入!W1446&amp;""</f>
      </c>
      <c r="Y1446">
        <f>[1]发票导入!Y1446&amp;""</f>
      </c>
      <c r="AA1446">
        <f>[1]发票导入!AA1446&amp;""</f>
      </c>
      <c r="AB1446">
        <f>[1]发票导入!AB1446</f>
        <v>0</v>
      </c>
      <c r="AC1446">
        <f>[1]发票导入!AC1446</f>
        <v>0</v>
      </c>
      <c r="AE1446" s="22">
        <f t="shared" si="0"/>
      </c>
      <c r="AI1446">
        <f>[1]发票导入!AI1446&amp;""</f>
      </c>
      <c r="AJ1446">
        <f>[1]发票导入!AJ1446&amp;""</f>
      </c>
      <c r="AK1446">
        <f>[1]发票导入!AK1446</f>
        <v>0</v>
      </c>
      <c r="AL1446">
        <f>[1]发票导入!AL1446</f>
        <v>0</v>
      </c>
      <c r="AM1446">
        <f>[1]发票导入!AM1446</f>
        <v>0</v>
      </c>
      <c r="AN1446" s="22">
        <f t="shared" si="1"/>
        <v>0</v>
      </c>
      <c r="AO1446" s="22">
        <f t="shared" si="2"/>
        <v>0</v>
      </c>
    </row>
    <row r="1447">
      <c r="C1447">
        <f>[1]发票导入!C1447&amp;""</f>
      </c>
      <c r="D1447">
        <f>[1]发票导入!D1447&amp;""</f>
      </c>
      <c r="O1447">
        <f>[1]发票导入!O1447&amp;""</f>
      </c>
      <c r="T1447">
        <f>[1]发票导入!T1447</f>
      </c>
      <c r="U1447">
        <f>[1]发票导入!U1447&amp;""</f>
      </c>
      <c r="V1447">
        <f>[1]发票导入!V1447&amp;""</f>
      </c>
      <c r="W1447">
        <f>[1]发票导入!W1447&amp;""</f>
      </c>
      <c r="Y1447">
        <f>[1]发票导入!Y1447&amp;""</f>
      </c>
      <c r="AA1447">
        <f>[1]发票导入!AA1447&amp;""</f>
      </c>
      <c r="AB1447">
        <f>[1]发票导入!AB1447</f>
        <v>0</v>
      </c>
      <c r="AC1447">
        <f>[1]发票导入!AC1447</f>
        <v>0</v>
      </c>
      <c r="AE1447" s="22">
        <f t="shared" si="0"/>
      </c>
      <c r="AI1447">
        <f>[1]发票导入!AI1447&amp;""</f>
      </c>
      <c r="AJ1447">
        <f>[1]发票导入!AJ1447&amp;""</f>
      </c>
      <c r="AK1447">
        <f>[1]发票导入!AK1447</f>
        <v>0</v>
      </c>
      <c r="AL1447">
        <f>[1]发票导入!AL1447</f>
        <v>0</v>
      </c>
      <c r="AM1447">
        <f>[1]发票导入!AM1447</f>
        <v>0</v>
      </c>
      <c r="AN1447" s="22">
        <f t="shared" si="1"/>
        <v>0</v>
      </c>
      <c r="AO1447" s="22">
        <f t="shared" si="2"/>
        <v>0</v>
      </c>
    </row>
    <row r="1448">
      <c r="C1448">
        <f>[1]发票导入!C1448&amp;""</f>
      </c>
      <c r="D1448">
        <f>[1]发票导入!D1448&amp;""</f>
      </c>
      <c r="O1448">
        <f>[1]发票导入!O1448&amp;""</f>
      </c>
      <c r="T1448">
        <f>[1]发票导入!T1448</f>
      </c>
      <c r="U1448">
        <f>[1]发票导入!U1448&amp;""</f>
      </c>
      <c r="V1448">
        <f>[1]发票导入!V1448&amp;""</f>
      </c>
      <c r="W1448">
        <f>[1]发票导入!W1448&amp;""</f>
      </c>
      <c r="Y1448">
        <f>[1]发票导入!Y1448&amp;""</f>
      </c>
      <c r="AA1448">
        <f>[1]发票导入!AA1448&amp;""</f>
      </c>
      <c r="AB1448">
        <f>[1]发票导入!AB1448</f>
        <v>0</v>
      </c>
      <c r="AC1448">
        <f>[1]发票导入!AC1448</f>
        <v>0</v>
      </c>
      <c r="AE1448" s="22">
        <f t="shared" si="0"/>
      </c>
      <c r="AI1448">
        <f>[1]发票导入!AI1448&amp;""</f>
      </c>
      <c r="AJ1448">
        <f>[1]发票导入!AJ1448&amp;""</f>
      </c>
      <c r="AK1448">
        <f>[1]发票导入!AK1448</f>
        <v>0</v>
      </c>
      <c r="AL1448">
        <f>[1]发票导入!AL1448</f>
        <v>0</v>
      </c>
      <c r="AM1448">
        <f>[1]发票导入!AM1448</f>
        <v>0</v>
      </c>
      <c r="AN1448" s="22">
        <f t="shared" si="1"/>
        <v>0</v>
      </c>
      <c r="AO1448" s="22">
        <f t="shared" si="2"/>
        <v>0</v>
      </c>
    </row>
    <row r="1449">
      <c r="C1449">
        <f>[1]发票导入!C1449&amp;""</f>
      </c>
      <c r="D1449">
        <f>[1]发票导入!D1449&amp;""</f>
      </c>
      <c r="O1449">
        <f>[1]发票导入!O1449&amp;""</f>
      </c>
      <c r="T1449">
        <f>[1]发票导入!T1449</f>
      </c>
      <c r="U1449">
        <f>[1]发票导入!U1449&amp;""</f>
      </c>
      <c r="V1449">
        <f>[1]发票导入!V1449&amp;""</f>
      </c>
      <c r="W1449">
        <f>[1]发票导入!W1449&amp;""</f>
      </c>
      <c r="Y1449">
        <f>[1]发票导入!Y1449&amp;""</f>
      </c>
      <c r="AA1449">
        <f>[1]发票导入!AA1449&amp;""</f>
      </c>
      <c r="AB1449">
        <f>[1]发票导入!AB1449</f>
        <v>0</v>
      </c>
      <c r="AC1449">
        <f>[1]发票导入!AC1449</f>
        <v>0</v>
      </c>
      <c r="AE1449" s="22">
        <f t="shared" si="0"/>
      </c>
      <c r="AI1449">
        <f>[1]发票导入!AI1449&amp;""</f>
      </c>
      <c r="AJ1449">
        <f>[1]发票导入!AJ1449&amp;""</f>
      </c>
      <c r="AK1449">
        <f>[1]发票导入!AK1449</f>
        <v>0</v>
      </c>
      <c r="AL1449">
        <f>[1]发票导入!AL1449</f>
        <v>0</v>
      </c>
      <c r="AM1449">
        <f>[1]发票导入!AM1449</f>
        <v>0</v>
      </c>
      <c r="AN1449" s="22">
        <f t="shared" si="1"/>
        <v>0</v>
      </c>
      <c r="AO1449" s="22">
        <f t="shared" si="2"/>
        <v>0</v>
      </c>
    </row>
    <row r="1450">
      <c r="C1450">
        <f>[1]发票导入!C1450&amp;""</f>
      </c>
      <c r="D1450">
        <f>[1]发票导入!D1450&amp;""</f>
      </c>
      <c r="O1450">
        <f>[1]发票导入!O1450&amp;""</f>
      </c>
      <c r="T1450">
        <f>[1]发票导入!T1450</f>
      </c>
      <c r="U1450">
        <f>[1]发票导入!U1450&amp;""</f>
      </c>
      <c r="V1450">
        <f>[1]发票导入!V1450&amp;""</f>
      </c>
      <c r="W1450">
        <f>[1]发票导入!W1450&amp;""</f>
      </c>
      <c r="Y1450">
        <f>[1]发票导入!Y1450&amp;""</f>
      </c>
      <c r="AA1450">
        <f>[1]发票导入!AA1450&amp;""</f>
      </c>
      <c r="AB1450">
        <f>[1]发票导入!AB1450</f>
        <v>0</v>
      </c>
      <c r="AC1450">
        <f>[1]发票导入!AC1450</f>
        <v>0</v>
      </c>
      <c r="AE1450" s="22">
        <f t="shared" si="0"/>
      </c>
      <c r="AI1450">
        <f>[1]发票导入!AI1450&amp;""</f>
      </c>
      <c r="AJ1450">
        <f>[1]发票导入!AJ1450&amp;""</f>
      </c>
      <c r="AK1450">
        <f>[1]发票导入!AK1450</f>
        <v>0</v>
      </c>
      <c r="AL1450">
        <f>[1]发票导入!AL1450</f>
        <v>0</v>
      </c>
      <c r="AM1450">
        <f>[1]发票导入!AM1450</f>
        <v>0</v>
      </c>
      <c r="AN1450" s="22">
        <f t="shared" si="1"/>
        <v>0</v>
      </c>
      <c r="AO1450" s="22">
        <f t="shared" si="2"/>
        <v>0</v>
      </c>
    </row>
    <row r="1451">
      <c r="C1451">
        <f>[1]发票导入!C1451&amp;""</f>
      </c>
      <c r="D1451">
        <f>[1]发票导入!D1451&amp;""</f>
      </c>
      <c r="O1451">
        <f>[1]发票导入!O1451&amp;""</f>
      </c>
      <c r="T1451">
        <f>[1]发票导入!T1451</f>
      </c>
      <c r="U1451">
        <f>[1]发票导入!U1451&amp;""</f>
      </c>
      <c r="V1451">
        <f>[1]发票导入!V1451&amp;""</f>
      </c>
      <c r="W1451">
        <f>[1]发票导入!W1451&amp;""</f>
      </c>
      <c r="Y1451">
        <f>[1]发票导入!Y1451&amp;""</f>
      </c>
      <c r="AA1451">
        <f>[1]发票导入!AA1451&amp;""</f>
      </c>
      <c r="AB1451">
        <f>[1]发票导入!AB1451</f>
        <v>0</v>
      </c>
      <c r="AC1451">
        <f>[1]发票导入!AC1451</f>
        <v>0</v>
      </c>
      <c r="AE1451" s="22">
        <f t="shared" si="0"/>
      </c>
      <c r="AI1451">
        <f>[1]发票导入!AI1451&amp;""</f>
      </c>
      <c r="AJ1451">
        <f>[1]发票导入!AJ1451&amp;""</f>
      </c>
      <c r="AK1451">
        <f>[1]发票导入!AK1451</f>
        <v>0</v>
      </c>
      <c r="AL1451">
        <f>[1]发票导入!AL1451</f>
        <v>0</v>
      </c>
      <c r="AM1451">
        <f>[1]发票导入!AM1451</f>
        <v>0</v>
      </c>
      <c r="AN1451" s="22">
        <f t="shared" si="1"/>
        <v>0</v>
      </c>
      <c r="AO1451" s="22">
        <f t="shared" si="2"/>
        <v>0</v>
      </c>
    </row>
    <row r="1452">
      <c r="C1452">
        <f>[1]发票导入!C1452&amp;""</f>
      </c>
      <c r="D1452">
        <f>[1]发票导入!D1452&amp;""</f>
      </c>
      <c r="O1452">
        <f>[1]发票导入!O1452&amp;""</f>
      </c>
      <c r="T1452">
        <f>[1]发票导入!T1452</f>
      </c>
      <c r="U1452">
        <f>[1]发票导入!U1452&amp;""</f>
      </c>
      <c r="V1452">
        <f>[1]发票导入!V1452&amp;""</f>
      </c>
      <c r="W1452">
        <f>[1]发票导入!W1452&amp;""</f>
      </c>
      <c r="Y1452">
        <f>[1]发票导入!Y1452&amp;""</f>
      </c>
      <c r="AA1452">
        <f>[1]发票导入!AA1452&amp;""</f>
      </c>
      <c r="AB1452">
        <f>[1]发票导入!AB1452</f>
        <v>0</v>
      </c>
      <c r="AC1452">
        <f>[1]发票导入!AC1452</f>
        <v>0</v>
      </c>
      <c r="AE1452" s="22">
        <f t="shared" si="0"/>
      </c>
      <c r="AI1452">
        <f>[1]发票导入!AI1452&amp;""</f>
      </c>
      <c r="AJ1452">
        <f>[1]发票导入!AJ1452&amp;""</f>
      </c>
      <c r="AK1452">
        <f>[1]发票导入!AK1452</f>
        <v>0</v>
      </c>
      <c r="AL1452">
        <f>[1]发票导入!AL1452</f>
        <v>0</v>
      </c>
      <c r="AM1452">
        <f>[1]发票导入!AM1452</f>
        <v>0</v>
      </c>
      <c r="AN1452" s="22">
        <f t="shared" si="1"/>
        <v>0</v>
      </c>
      <c r="AO1452" s="22">
        <f t="shared" si="2"/>
        <v>0</v>
      </c>
    </row>
    <row r="1453">
      <c r="C1453">
        <f>[1]发票导入!C1453&amp;""</f>
      </c>
      <c r="D1453">
        <f>[1]发票导入!D1453&amp;""</f>
      </c>
      <c r="O1453">
        <f>[1]发票导入!O1453&amp;""</f>
      </c>
      <c r="T1453">
        <f>[1]发票导入!T1453</f>
      </c>
      <c r="U1453">
        <f>[1]发票导入!U1453&amp;""</f>
      </c>
      <c r="V1453">
        <f>[1]发票导入!V1453&amp;""</f>
      </c>
      <c r="W1453">
        <f>[1]发票导入!W1453&amp;""</f>
      </c>
      <c r="Y1453">
        <f>[1]发票导入!Y1453&amp;""</f>
      </c>
      <c r="AA1453">
        <f>[1]发票导入!AA1453&amp;""</f>
      </c>
      <c r="AB1453">
        <f>[1]发票导入!AB1453</f>
        <v>0</v>
      </c>
      <c r="AC1453">
        <f>[1]发票导入!AC1453</f>
        <v>0</v>
      </c>
      <c r="AE1453" s="22">
        <f t="shared" si="0"/>
      </c>
      <c r="AI1453">
        <f>[1]发票导入!AI1453&amp;""</f>
      </c>
      <c r="AJ1453">
        <f>[1]发票导入!AJ1453&amp;""</f>
      </c>
      <c r="AK1453">
        <f>[1]发票导入!AK1453</f>
        <v>0</v>
      </c>
      <c r="AL1453">
        <f>[1]发票导入!AL1453</f>
        <v>0</v>
      </c>
      <c r="AM1453">
        <f>[1]发票导入!AM1453</f>
        <v>0</v>
      </c>
      <c r="AN1453" s="22">
        <f t="shared" si="1"/>
        <v>0</v>
      </c>
      <c r="AO1453" s="22">
        <f t="shared" si="2"/>
        <v>0</v>
      </c>
    </row>
    <row r="1454">
      <c r="C1454">
        <f>[1]发票导入!C1454&amp;""</f>
      </c>
      <c r="D1454">
        <f>[1]发票导入!D1454&amp;""</f>
      </c>
      <c r="O1454">
        <f>[1]发票导入!O1454&amp;""</f>
      </c>
      <c r="T1454">
        <f>[1]发票导入!T1454</f>
      </c>
      <c r="U1454">
        <f>[1]发票导入!U1454&amp;""</f>
      </c>
      <c r="V1454">
        <f>[1]发票导入!V1454&amp;""</f>
      </c>
      <c r="W1454">
        <f>[1]发票导入!W1454&amp;""</f>
      </c>
      <c r="Y1454">
        <f>[1]发票导入!Y1454&amp;""</f>
      </c>
      <c r="AA1454">
        <f>[1]发票导入!AA1454&amp;""</f>
      </c>
      <c r="AB1454">
        <f>[1]发票导入!AB1454</f>
        <v>0</v>
      </c>
      <c r="AC1454">
        <f>[1]发票导入!AC1454</f>
        <v>0</v>
      </c>
      <c r="AE1454" s="22">
        <f t="shared" si="0"/>
      </c>
      <c r="AI1454">
        <f>[1]发票导入!AI1454&amp;""</f>
      </c>
      <c r="AJ1454">
        <f>[1]发票导入!AJ1454&amp;""</f>
      </c>
      <c r="AK1454">
        <f>[1]发票导入!AK1454</f>
        <v>0</v>
      </c>
      <c r="AL1454">
        <f>[1]发票导入!AL1454</f>
        <v>0</v>
      </c>
      <c r="AM1454">
        <f>[1]发票导入!AM1454</f>
        <v>0</v>
      </c>
      <c r="AN1454" s="22">
        <f t="shared" si="1"/>
        <v>0</v>
      </c>
      <c r="AO1454" s="22">
        <f t="shared" si="2"/>
        <v>0</v>
      </c>
    </row>
    <row r="1455">
      <c r="C1455">
        <f>[1]发票导入!C1455&amp;""</f>
      </c>
      <c r="D1455">
        <f>[1]发票导入!D1455&amp;""</f>
      </c>
      <c r="O1455">
        <f>[1]发票导入!O1455&amp;""</f>
      </c>
      <c r="T1455">
        <f>[1]发票导入!T1455</f>
      </c>
      <c r="U1455">
        <f>[1]发票导入!U1455&amp;""</f>
      </c>
      <c r="V1455">
        <f>[1]发票导入!V1455&amp;""</f>
      </c>
      <c r="W1455">
        <f>[1]发票导入!W1455&amp;""</f>
      </c>
      <c r="Y1455">
        <f>[1]发票导入!Y1455&amp;""</f>
      </c>
      <c r="AA1455">
        <f>[1]发票导入!AA1455&amp;""</f>
      </c>
      <c r="AB1455">
        <f>[1]发票导入!AB1455</f>
        <v>0</v>
      </c>
      <c r="AC1455">
        <f>[1]发票导入!AC1455</f>
        <v>0</v>
      </c>
      <c r="AE1455" s="22">
        <f t="shared" si="0"/>
      </c>
      <c r="AI1455">
        <f>[1]发票导入!AI1455&amp;""</f>
      </c>
      <c r="AJ1455">
        <f>[1]发票导入!AJ1455&amp;""</f>
      </c>
      <c r="AK1455">
        <f>[1]发票导入!AK1455</f>
        <v>0</v>
      </c>
      <c r="AL1455">
        <f>[1]发票导入!AL1455</f>
        <v>0</v>
      </c>
      <c r="AM1455">
        <f>[1]发票导入!AM1455</f>
        <v>0</v>
      </c>
      <c r="AN1455" s="22">
        <f t="shared" si="1"/>
        <v>0</v>
      </c>
      <c r="AO1455" s="22">
        <f t="shared" si="2"/>
        <v>0</v>
      </c>
    </row>
    <row r="1456">
      <c r="C1456">
        <f>[1]发票导入!C1456&amp;""</f>
      </c>
      <c r="D1456">
        <f>[1]发票导入!D1456&amp;""</f>
      </c>
      <c r="O1456">
        <f>[1]发票导入!O1456&amp;""</f>
      </c>
      <c r="T1456">
        <f>[1]发票导入!T1456</f>
      </c>
      <c r="U1456">
        <f>[1]发票导入!U1456&amp;""</f>
      </c>
      <c r="V1456">
        <f>[1]发票导入!V1456&amp;""</f>
      </c>
      <c r="W1456">
        <f>[1]发票导入!W1456&amp;""</f>
      </c>
      <c r="Y1456">
        <f>[1]发票导入!Y1456&amp;""</f>
      </c>
      <c r="AA1456">
        <f>[1]发票导入!AA1456&amp;""</f>
      </c>
      <c r="AB1456">
        <f>[1]发票导入!AB1456</f>
        <v>0</v>
      </c>
      <c r="AC1456">
        <f>[1]发票导入!AC1456</f>
        <v>0</v>
      </c>
      <c r="AE1456" s="22">
        <f t="shared" si="0"/>
      </c>
      <c r="AI1456">
        <f>[1]发票导入!AI1456&amp;""</f>
      </c>
      <c r="AJ1456">
        <f>[1]发票导入!AJ1456&amp;""</f>
      </c>
      <c r="AK1456">
        <f>[1]发票导入!AK1456</f>
        <v>0</v>
      </c>
      <c r="AL1456">
        <f>[1]发票导入!AL1456</f>
        <v>0</v>
      </c>
      <c r="AM1456">
        <f>[1]发票导入!AM1456</f>
        <v>0</v>
      </c>
      <c r="AN1456" s="22">
        <f t="shared" si="1"/>
        <v>0</v>
      </c>
      <c r="AO1456" s="22">
        <f t="shared" si="2"/>
        <v>0</v>
      </c>
    </row>
    <row r="1457">
      <c r="C1457">
        <f>[1]发票导入!C1457&amp;""</f>
      </c>
      <c r="D1457">
        <f>[1]发票导入!D1457&amp;""</f>
      </c>
      <c r="O1457">
        <f>[1]发票导入!O1457&amp;""</f>
      </c>
      <c r="T1457">
        <f>[1]发票导入!T1457</f>
      </c>
      <c r="U1457">
        <f>[1]发票导入!U1457&amp;""</f>
      </c>
      <c r="V1457">
        <f>[1]发票导入!V1457&amp;""</f>
      </c>
      <c r="W1457">
        <f>[1]发票导入!W1457&amp;""</f>
      </c>
      <c r="Y1457">
        <f>[1]发票导入!Y1457&amp;""</f>
      </c>
      <c r="AA1457">
        <f>[1]发票导入!AA1457&amp;""</f>
      </c>
      <c r="AB1457">
        <f>[1]发票导入!AB1457</f>
        <v>0</v>
      </c>
      <c r="AC1457">
        <f>[1]发票导入!AC1457</f>
        <v>0</v>
      </c>
      <c r="AE1457" s="22">
        <f t="shared" si="0"/>
      </c>
      <c r="AI1457">
        <f>[1]发票导入!AI1457&amp;""</f>
      </c>
      <c r="AJ1457">
        <f>[1]发票导入!AJ1457&amp;""</f>
      </c>
      <c r="AK1457">
        <f>[1]发票导入!AK1457</f>
        <v>0</v>
      </c>
      <c r="AL1457">
        <f>[1]发票导入!AL1457</f>
        <v>0</v>
      </c>
      <c r="AM1457">
        <f>[1]发票导入!AM1457</f>
        <v>0</v>
      </c>
      <c r="AN1457" s="22">
        <f t="shared" si="1"/>
        <v>0</v>
      </c>
      <c r="AO1457" s="22">
        <f t="shared" si="2"/>
        <v>0</v>
      </c>
    </row>
    <row r="1458">
      <c r="C1458">
        <f>[1]发票导入!C1458&amp;""</f>
      </c>
      <c r="D1458">
        <f>[1]发票导入!D1458&amp;""</f>
      </c>
      <c r="O1458">
        <f>[1]发票导入!O1458&amp;""</f>
      </c>
      <c r="T1458">
        <f>[1]发票导入!T1458</f>
      </c>
      <c r="U1458">
        <f>[1]发票导入!U1458&amp;""</f>
      </c>
      <c r="V1458">
        <f>[1]发票导入!V1458&amp;""</f>
      </c>
      <c r="W1458">
        <f>[1]发票导入!W1458&amp;""</f>
      </c>
      <c r="Y1458">
        <f>[1]发票导入!Y1458&amp;""</f>
      </c>
      <c r="AA1458">
        <f>[1]发票导入!AA1458&amp;""</f>
      </c>
      <c r="AB1458">
        <f>[1]发票导入!AB1458</f>
        <v>0</v>
      </c>
      <c r="AC1458">
        <f>[1]发票导入!AC1458</f>
        <v>0</v>
      </c>
      <c r="AE1458" s="22">
        <f t="shared" si="0"/>
      </c>
      <c r="AI1458">
        <f>[1]发票导入!AI1458&amp;""</f>
      </c>
      <c r="AJ1458">
        <f>[1]发票导入!AJ1458&amp;""</f>
      </c>
      <c r="AK1458">
        <f>[1]发票导入!AK1458</f>
        <v>0</v>
      </c>
      <c r="AL1458">
        <f>[1]发票导入!AL1458</f>
        <v>0</v>
      </c>
      <c r="AM1458">
        <f>[1]发票导入!AM1458</f>
        <v>0</v>
      </c>
      <c r="AN1458" s="22">
        <f t="shared" si="1"/>
        <v>0</v>
      </c>
      <c r="AO1458" s="22">
        <f t="shared" si="2"/>
        <v>0</v>
      </c>
    </row>
    <row r="1459">
      <c r="C1459">
        <f>[1]发票导入!C1459&amp;""</f>
      </c>
      <c r="D1459">
        <f>[1]发票导入!D1459&amp;""</f>
      </c>
      <c r="O1459">
        <f>[1]发票导入!O1459&amp;""</f>
      </c>
      <c r="T1459">
        <f>[1]发票导入!T1459</f>
      </c>
      <c r="U1459">
        <f>[1]发票导入!U1459&amp;""</f>
      </c>
      <c r="V1459">
        <f>[1]发票导入!V1459&amp;""</f>
      </c>
      <c r="W1459">
        <f>[1]发票导入!W1459&amp;""</f>
      </c>
      <c r="Y1459">
        <f>[1]发票导入!Y1459&amp;""</f>
      </c>
      <c r="AA1459">
        <f>[1]发票导入!AA1459&amp;""</f>
      </c>
      <c r="AB1459">
        <f>[1]发票导入!AB1459</f>
        <v>0</v>
      </c>
      <c r="AC1459">
        <f>[1]发票导入!AC1459</f>
        <v>0</v>
      </c>
      <c r="AE1459" s="22">
        <f t="shared" si="0"/>
      </c>
      <c r="AI1459">
        <f>[1]发票导入!AI1459&amp;""</f>
      </c>
      <c r="AJ1459">
        <f>[1]发票导入!AJ1459&amp;""</f>
      </c>
      <c r="AK1459">
        <f>[1]发票导入!AK1459</f>
        <v>0</v>
      </c>
      <c r="AL1459">
        <f>[1]发票导入!AL1459</f>
        <v>0</v>
      </c>
      <c r="AM1459">
        <f>[1]发票导入!AM1459</f>
        <v>0</v>
      </c>
      <c r="AN1459" s="22">
        <f t="shared" si="1"/>
        <v>0</v>
      </c>
      <c r="AO1459" s="22">
        <f t="shared" si="2"/>
        <v>0</v>
      </c>
    </row>
    <row r="1460">
      <c r="C1460">
        <f>[1]发票导入!C1460&amp;""</f>
      </c>
      <c r="D1460">
        <f>[1]发票导入!D1460&amp;""</f>
      </c>
      <c r="O1460">
        <f>[1]发票导入!O1460&amp;""</f>
      </c>
      <c r="T1460">
        <f>[1]发票导入!T1460</f>
      </c>
      <c r="U1460">
        <f>[1]发票导入!U1460&amp;""</f>
      </c>
      <c r="V1460">
        <f>[1]发票导入!V1460&amp;""</f>
      </c>
      <c r="W1460">
        <f>[1]发票导入!W1460&amp;""</f>
      </c>
      <c r="Y1460">
        <f>[1]发票导入!Y1460&amp;""</f>
      </c>
      <c r="AA1460">
        <f>[1]发票导入!AA1460&amp;""</f>
      </c>
      <c r="AB1460">
        <f>[1]发票导入!AB1460</f>
        <v>0</v>
      </c>
      <c r="AC1460">
        <f>[1]发票导入!AC1460</f>
        <v>0</v>
      </c>
      <c r="AE1460" s="22">
        <f t="shared" si="0"/>
      </c>
      <c r="AI1460">
        <f>[1]发票导入!AI1460&amp;""</f>
      </c>
      <c r="AJ1460">
        <f>[1]发票导入!AJ1460&amp;""</f>
      </c>
      <c r="AK1460">
        <f>[1]发票导入!AK1460</f>
        <v>0</v>
      </c>
      <c r="AL1460">
        <f>[1]发票导入!AL1460</f>
        <v>0</v>
      </c>
      <c r="AM1460">
        <f>[1]发票导入!AM1460</f>
        <v>0</v>
      </c>
      <c r="AN1460" s="22">
        <f t="shared" si="1"/>
        <v>0</v>
      </c>
      <c r="AO1460" s="22">
        <f t="shared" si="2"/>
        <v>0</v>
      </c>
    </row>
    <row r="1461">
      <c r="C1461">
        <f>[1]发票导入!C1461&amp;""</f>
      </c>
      <c r="D1461">
        <f>[1]发票导入!D1461&amp;""</f>
      </c>
      <c r="O1461">
        <f>[1]发票导入!O1461&amp;""</f>
      </c>
      <c r="T1461">
        <f>[1]发票导入!T1461</f>
      </c>
      <c r="U1461">
        <f>[1]发票导入!U1461&amp;""</f>
      </c>
      <c r="V1461">
        <f>[1]发票导入!V1461&amp;""</f>
      </c>
      <c r="W1461">
        <f>[1]发票导入!W1461&amp;""</f>
      </c>
      <c r="Y1461">
        <f>[1]发票导入!Y1461&amp;""</f>
      </c>
      <c r="AA1461">
        <f>[1]发票导入!AA1461&amp;""</f>
      </c>
      <c r="AB1461">
        <f>[1]发票导入!AB1461</f>
        <v>0</v>
      </c>
      <c r="AC1461">
        <f>[1]发票导入!AC1461</f>
        <v>0</v>
      </c>
      <c r="AE1461" s="22">
        <f t="shared" si="0"/>
      </c>
      <c r="AI1461">
        <f>[1]发票导入!AI1461&amp;""</f>
      </c>
      <c r="AJ1461">
        <f>[1]发票导入!AJ1461&amp;""</f>
      </c>
      <c r="AK1461">
        <f>[1]发票导入!AK1461</f>
        <v>0</v>
      </c>
      <c r="AL1461">
        <f>[1]发票导入!AL1461</f>
        <v>0</v>
      </c>
      <c r="AM1461">
        <f>[1]发票导入!AM1461</f>
        <v>0</v>
      </c>
      <c r="AN1461" s="22">
        <f t="shared" si="1"/>
        <v>0</v>
      </c>
      <c r="AO1461" s="22">
        <f t="shared" si="2"/>
        <v>0</v>
      </c>
    </row>
    <row r="1462">
      <c r="C1462">
        <f>[1]发票导入!C1462&amp;""</f>
      </c>
      <c r="D1462">
        <f>[1]发票导入!D1462&amp;""</f>
      </c>
      <c r="O1462">
        <f>[1]发票导入!O1462&amp;""</f>
      </c>
      <c r="T1462">
        <f>[1]发票导入!T1462</f>
      </c>
      <c r="U1462">
        <f>[1]发票导入!U1462&amp;""</f>
      </c>
      <c r="V1462">
        <f>[1]发票导入!V1462&amp;""</f>
      </c>
      <c r="W1462">
        <f>[1]发票导入!W1462&amp;""</f>
      </c>
      <c r="Y1462">
        <f>[1]发票导入!Y1462&amp;""</f>
      </c>
      <c r="AA1462">
        <f>[1]发票导入!AA1462&amp;""</f>
      </c>
      <c r="AB1462">
        <f>[1]发票导入!AB1462</f>
        <v>0</v>
      </c>
      <c r="AC1462">
        <f>[1]发票导入!AC1462</f>
        <v>0</v>
      </c>
      <c r="AE1462" s="22">
        <f t="shared" si="0"/>
      </c>
      <c r="AI1462">
        <f>[1]发票导入!AI1462&amp;""</f>
      </c>
      <c r="AJ1462">
        <f>[1]发票导入!AJ1462&amp;""</f>
      </c>
      <c r="AK1462">
        <f>[1]发票导入!AK1462</f>
        <v>0</v>
      </c>
      <c r="AL1462">
        <f>[1]发票导入!AL1462</f>
        <v>0</v>
      </c>
      <c r="AM1462">
        <f>[1]发票导入!AM1462</f>
        <v>0</v>
      </c>
      <c r="AN1462" s="22">
        <f t="shared" si="1"/>
        <v>0</v>
      </c>
      <c r="AO1462" s="22">
        <f t="shared" si="2"/>
        <v>0</v>
      </c>
    </row>
    <row r="1463">
      <c r="C1463">
        <f>[1]发票导入!C1463&amp;""</f>
      </c>
      <c r="D1463">
        <f>[1]发票导入!D1463&amp;""</f>
      </c>
      <c r="O1463">
        <f>[1]发票导入!O1463&amp;""</f>
      </c>
      <c r="T1463">
        <f>[1]发票导入!T1463</f>
      </c>
      <c r="U1463">
        <f>[1]发票导入!U1463&amp;""</f>
      </c>
      <c r="V1463">
        <f>[1]发票导入!V1463&amp;""</f>
      </c>
      <c r="W1463">
        <f>[1]发票导入!W1463&amp;""</f>
      </c>
      <c r="Y1463">
        <f>[1]发票导入!Y1463&amp;""</f>
      </c>
      <c r="AA1463">
        <f>[1]发票导入!AA1463&amp;""</f>
      </c>
      <c r="AB1463">
        <f>[1]发票导入!AB1463</f>
        <v>0</v>
      </c>
      <c r="AC1463">
        <f>[1]发票导入!AC1463</f>
        <v>0</v>
      </c>
      <c r="AE1463" s="22">
        <f t="shared" si="0"/>
      </c>
      <c r="AI1463">
        <f>[1]发票导入!AI1463&amp;""</f>
      </c>
      <c r="AJ1463">
        <f>[1]发票导入!AJ1463&amp;""</f>
      </c>
      <c r="AK1463">
        <f>[1]发票导入!AK1463</f>
        <v>0</v>
      </c>
      <c r="AL1463">
        <f>[1]发票导入!AL1463</f>
        <v>0</v>
      </c>
      <c r="AM1463">
        <f>[1]发票导入!AM1463</f>
        <v>0</v>
      </c>
      <c r="AN1463" s="22">
        <f t="shared" si="1"/>
        <v>0</v>
      </c>
      <c r="AO1463" s="22">
        <f t="shared" si="2"/>
        <v>0</v>
      </c>
    </row>
    <row r="1464">
      <c r="C1464">
        <f>[1]发票导入!C1464&amp;""</f>
      </c>
      <c r="D1464">
        <f>[1]发票导入!D1464&amp;""</f>
      </c>
      <c r="O1464">
        <f>[1]发票导入!O1464&amp;""</f>
      </c>
      <c r="T1464">
        <f>[1]发票导入!T1464</f>
      </c>
      <c r="U1464">
        <f>[1]发票导入!U1464&amp;""</f>
      </c>
      <c r="V1464">
        <f>[1]发票导入!V1464&amp;""</f>
      </c>
      <c r="W1464">
        <f>[1]发票导入!W1464&amp;""</f>
      </c>
      <c r="Y1464">
        <f>[1]发票导入!Y1464&amp;""</f>
      </c>
      <c r="AA1464">
        <f>[1]发票导入!AA1464&amp;""</f>
      </c>
      <c r="AB1464">
        <f>[1]发票导入!AB1464</f>
        <v>0</v>
      </c>
      <c r="AC1464">
        <f>[1]发票导入!AC1464</f>
        <v>0</v>
      </c>
      <c r="AE1464" s="22">
        <f t="shared" si="0"/>
      </c>
      <c r="AI1464">
        <f>[1]发票导入!AI1464&amp;""</f>
      </c>
      <c r="AJ1464">
        <f>[1]发票导入!AJ1464&amp;""</f>
      </c>
      <c r="AK1464">
        <f>[1]发票导入!AK1464</f>
        <v>0</v>
      </c>
      <c r="AL1464">
        <f>[1]发票导入!AL1464</f>
        <v>0</v>
      </c>
      <c r="AM1464">
        <f>[1]发票导入!AM1464</f>
        <v>0</v>
      </c>
      <c r="AN1464" s="22">
        <f t="shared" si="1"/>
        <v>0</v>
      </c>
      <c r="AO1464" s="22">
        <f t="shared" si="2"/>
        <v>0</v>
      </c>
    </row>
    <row r="1465">
      <c r="C1465">
        <f>[1]发票导入!C1465&amp;""</f>
      </c>
      <c r="D1465">
        <f>[1]发票导入!D1465&amp;""</f>
      </c>
      <c r="O1465">
        <f>[1]发票导入!O1465&amp;""</f>
      </c>
      <c r="T1465">
        <f>[1]发票导入!T1465</f>
      </c>
      <c r="U1465">
        <f>[1]发票导入!U1465&amp;""</f>
      </c>
      <c r="V1465">
        <f>[1]发票导入!V1465&amp;""</f>
      </c>
      <c r="W1465">
        <f>[1]发票导入!W1465&amp;""</f>
      </c>
      <c r="Y1465">
        <f>[1]发票导入!Y1465&amp;""</f>
      </c>
      <c r="AA1465">
        <f>[1]发票导入!AA1465&amp;""</f>
      </c>
      <c r="AB1465">
        <f>[1]发票导入!AB1465</f>
        <v>0</v>
      </c>
      <c r="AC1465">
        <f>[1]发票导入!AC1465</f>
        <v>0</v>
      </c>
      <c r="AE1465" s="22">
        <f t="shared" si="0"/>
      </c>
      <c r="AI1465">
        <f>[1]发票导入!AI1465&amp;""</f>
      </c>
      <c r="AJ1465">
        <f>[1]发票导入!AJ1465&amp;""</f>
      </c>
      <c r="AK1465">
        <f>[1]发票导入!AK1465</f>
        <v>0</v>
      </c>
      <c r="AL1465">
        <f>[1]发票导入!AL1465</f>
        <v>0</v>
      </c>
      <c r="AM1465">
        <f>[1]发票导入!AM1465</f>
        <v>0</v>
      </c>
      <c r="AN1465" s="22">
        <f t="shared" si="1"/>
        <v>0</v>
      </c>
      <c r="AO1465" s="22">
        <f t="shared" si="2"/>
        <v>0</v>
      </c>
    </row>
    <row r="1466">
      <c r="C1466">
        <f>[1]发票导入!C1466&amp;""</f>
      </c>
      <c r="D1466">
        <f>[1]发票导入!D1466&amp;""</f>
      </c>
      <c r="O1466">
        <f>[1]发票导入!O1466&amp;""</f>
      </c>
      <c r="T1466">
        <f>[1]发票导入!T1466</f>
      </c>
      <c r="U1466">
        <f>[1]发票导入!U1466&amp;""</f>
      </c>
      <c r="V1466">
        <f>[1]发票导入!V1466&amp;""</f>
      </c>
      <c r="W1466">
        <f>[1]发票导入!W1466&amp;""</f>
      </c>
      <c r="Y1466">
        <f>[1]发票导入!Y1466&amp;""</f>
      </c>
      <c r="AA1466">
        <f>[1]发票导入!AA1466&amp;""</f>
      </c>
      <c r="AB1466">
        <f>[1]发票导入!AB1466</f>
        <v>0</v>
      </c>
      <c r="AC1466">
        <f>[1]发票导入!AC1466</f>
        <v>0</v>
      </c>
      <c r="AE1466" s="22">
        <f t="shared" si="0"/>
      </c>
      <c r="AI1466">
        <f>[1]发票导入!AI1466&amp;""</f>
      </c>
      <c r="AJ1466">
        <f>[1]发票导入!AJ1466&amp;""</f>
      </c>
      <c r="AK1466">
        <f>[1]发票导入!AK1466</f>
        <v>0</v>
      </c>
      <c r="AL1466">
        <f>[1]发票导入!AL1466</f>
        <v>0</v>
      </c>
      <c r="AM1466">
        <f>[1]发票导入!AM1466</f>
        <v>0</v>
      </c>
      <c r="AN1466" s="22">
        <f t="shared" si="1"/>
        <v>0</v>
      </c>
      <c r="AO1466" s="22">
        <f t="shared" si="2"/>
        <v>0</v>
      </c>
    </row>
    <row r="1467">
      <c r="C1467">
        <f>[1]发票导入!C1467&amp;""</f>
      </c>
      <c r="D1467">
        <f>[1]发票导入!D1467&amp;""</f>
      </c>
      <c r="O1467">
        <f>[1]发票导入!O1467&amp;""</f>
      </c>
      <c r="T1467">
        <f>[1]发票导入!T1467</f>
      </c>
      <c r="U1467">
        <f>[1]发票导入!U1467&amp;""</f>
      </c>
      <c r="V1467">
        <f>[1]发票导入!V1467&amp;""</f>
      </c>
      <c r="W1467">
        <f>[1]发票导入!W1467&amp;""</f>
      </c>
      <c r="Y1467">
        <f>[1]发票导入!Y1467&amp;""</f>
      </c>
      <c r="AA1467">
        <f>[1]发票导入!AA1467&amp;""</f>
      </c>
      <c r="AB1467">
        <f>[1]发票导入!AB1467</f>
        <v>0</v>
      </c>
      <c r="AC1467">
        <f>[1]发票导入!AC1467</f>
        <v>0</v>
      </c>
      <c r="AE1467" s="22">
        <f t="shared" si="0"/>
      </c>
      <c r="AI1467">
        <f>[1]发票导入!AI1467&amp;""</f>
      </c>
      <c r="AJ1467">
        <f>[1]发票导入!AJ1467&amp;""</f>
      </c>
      <c r="AK1467">
        <f>[1]发票导入!AK1467</f>
        <v>0</v>
      </c>
      <c r="AL1467">
        <f>[1]发票导入!AL1467</f>
        <v>0</v>
      </c>
      <c r="AM1467">
        <f>[1]发票导入!AM1467</f>
        <v>0</v>
      </c>
      <c r="AN1467" s="22">
        <f t="shared" si="1"/>
        <v>0</v>
      </c>
      <c r="AO1467" s="22">
        <f t="shared" si="2"/>
        <v>0</v>
      </c>
    </row>
    <row r="1468">
      <c r="C1468">
        <f>[1]发票导入!C1468&amp;""</f>
      </c>
      <c r="D1468">
        <f>[1]发票导入!D1468&amp;""</f>
      </c>
      <c r="O1468">
        <f>[1]发票导入!O1468&amp;""</f>
      </c>
      <c r="T1468">
        <f>[1]发票导入!T1468</f>
      </c>
      <c r="U1468">
        <f>[1]发票导入!U1468&amp;""</f>
      </c>
      <c r="V1468">
        <f>[1]发票导入!V1468&amp;""</f>
      </c>
      <c r="W1468">
        <f>[1]发票导入!W1468&amp;""</f>
      </c>
      <c r="Y1468">
        <f>[1]发票导入!Y1468&amp;""</f>
      </c>
      <c r="AA1468">
        <f>[1]发票导入!AA1468&amp;""</f>
      </c>
      <c r="AB1468">
        <f>[1]发票导入!AB1468</f>
        <v>0</v>
      </c>
      <c r="AC1468">
        <f>[1]发票导入!AC1468</f>
        <v>0</v>
      </c>
      <c r="AE1468" s="22">
        <f t="shared" si="0"/>
      </c>
      <c r="AI1468">
        <f>[1]发票导入!AI1468&amp;""</f>
      </c>
      <c r="AJ1468">
        <f>[1]发票导入!AJ1468&amp;""</f>
      </c>
      <c r="AK1468">
        <f>[1]发票导入!AK1468</f>
        <v>0</v>
      </c>
      <c r="AL1468">
        <f>[1]发票导入!AL1468</f>
        <v>0</v>
      </c>
      <c r="AM1468">
        <f>[1]发票导入!AM1468</f>
        <v>0</v>
      </c>
      <c r="AN1468" s="22">
        <f t="shared" si="1"/>
        <v>0</v>
      </c>
      <c r="AO1468" s="22">
        <f t="shared" si="2"/>
        <v>0</v>
      </c>
    </row>
    <row r="1469">
      <c r="C1469">
        <f>[1]发票导入!C1469&amp;""</f>
      </c>
      <c r="D1469">
        <f>[1]发票导入!D1469&amp;""</f>
      </c>
      <c r="O1469">
        <f>[1]发票导入!O1469&amp;""</f>
      </c>
      <c r="T1469">
        <f>[1]发票导入!T1469</f>
      </c>
      <c r="U1469">
        <f>[1]发票导入!U1469&amp;""</f>
      </c>
      <c r="V1469">
        <f>[1]发票导入!V1469&amp;""</f>
      </c>
      <c r="W1469">
        <f>[1]发票导入!W1469&amp;""</f>
      </c>
      <c r="Y1469">
        <f>[1]发票导入!Y1469&amp;""</f>
      </c>
      <c r="AA1469">
        <f>[1]发票导入!AA1469&amp;""</f>
      </c>
      <c r="AB1469">
        <f>[1]发票导入!AB1469</f>
        <v>0</v>
      </c>
      <c r="AC1469">
        <f>[1]发票导入!AC1469</f>
        <v>0</v>
      </c>
      <c r="AE1469" s="22">
        <f t="shared" si="0"/>
      </c>
      <c r="AI1469">
        <f>[1]发票导入!AI1469&amp;""</f>
      </c>
      <c r="AJ1469">
        <f>[1]发票导入!AJ1469&amp;""</f>
      </c>
      <c r="AK1469">
        <f>[1]发票导入!AK1469</f>
        <v>0</v>
      </c>
      <c r="AL1469">
        <f>[1]发票导入!AL1469</f>
        <v>0</v>
      </c>
      <c r="AM1469">
        <f>[1]发票导入!AM1469</f>
        <v>0</v>
      </c>
      <c r="AN1469" s="22">
        <f t="shared" si="1"/>
        <v>0</v>
      </c>
      <c r="AO1469" s="22">
        <f t="shared" si="2"/>
        <v>0</v>
      </c>
    </row>
    <row r="1470">
      <c r="C1470">
        <f>[1]发票导入!C1470&amp;""</f>
      </c>
      <c r="D1470">
        <f>[1]发票导入!D1470&amp;""</f>
      </c>
      <c r="O1470">
        <f>[1]发票导入!O1470&amp;""</f>
      </c>
      <c r="T1470">
        <f>[1]发票导入!T1470</f>
      </c>
      <c r="U1470">
        <f>[1]发票导入!U1470&amp;""</f>
      </c>
      <c r="V1470">
        <f>[1]发票导入!V1470&amp;""</f>
      </c>
      <c r="W1470">
        <f>[1]发票导入!W1470&amp;""</f>
      </c>
      <c r="Y1470">
        <f>[1]发票导入!Y1470&amp;""</f>
      </c>
      <c r="AA1470">
        <f>[1]发票导入!AA1470&amp;""</f>
      </c>
      <c r="AB1470">
        <f>[1]发票导入!AB1470</f>
        <v>0</v>
      </c>
      <c r="AC1470">
        <f>[1]发票导入!AC1470</f>
        <v>0</v>
      </c>
      <c r="AE1470" s="22">
        <f t="shared" si="0"/>
      </c>
      <c r="AI1470">
        <f>[1]发票导入!AI1470&amp;""</f>
      </c>
      <c r="AJ1470">
        <f>[1]发票导入!AJ1470&amp;""</f>
      </c>
      <c r="AK1470">
        <f>[1]发票导入!AK1470</f>
        <v>0</v>
      </c>
      <c r="AL1470">
        <f>[1]发票导入!AL1470</f>
        <v>0</v>
      </c>
      <c r="AM1470">
        <f>[1]发票导入!AM1470</f>
        <v>0</v>
      </c>
      <c r="AN1470" s="22">
        <f t="shared" si="1"/>
        <v>0</v>
      </c>
      <c r="AO1470" s="22">
        <f t="shared" si="2"/>
        <v>0</v>
      </c>
    </row>
    <row r="1471">
      <c r="C1471">
        <f>[1]发票导入!C1471&amp;""</f>
      </c>
      <c r="D1471">
        <f>[1]发票导入!D1471&amp;""</f>
      </c>
      <c r="O1471">
        <f>[1]发票导入!O1471&amp;""</f>
      </c>
      <c r="T1471">
        <f>[1]发票导入!T1471</f>
      </c>
      <c r="U1471">
        <f>[1]发票导入!U1471&amp;""</f>
      </c>
      <c r="V1471">
        <f>[1]发票导入!V1471&amp;""</f>
      </c>
      <c r="W1471">
        <f>[1]发票导入!W1471&amp;""</f>
      </c>
      <c r="Y1471">
        <f>[1]发票导入!Y1471&amp;""</f>
      </c>
      <c r="AA1471">
        <f>[1]发票导入!AA1471&amp;""</f>
      </c>
      <c r="AB1471">
        <f>[1]发票导入!AB1471</f>
        <v>0</v>
      </c>
      <c r="AC1471">
        <f>[1]发票导入!AC1471</f>
        <v>0</v>
      </c>
      <c r="AE1471" s="22">
        <f t="shared" si="0"/>
      </c>
      <c r="AI1471">
        <f>[1]发票导入!AI1471&amp;""</f>
      </c>
      <c r="AJ1471">
        <f>[1]发票导入!AJ1471&amp;""</f>
      </c>
      <c r="AK1471">
        <f>[1]发票导入!AK1471</f>
        <v>0</v>
      </c>
      <c r="AL1471">
        <f>[1]发票导入!AL1471</f>
        <v>0</v>
      </c>
      <c r="AM1471">
        <f>[1]发票导入!AM1471</f>
        <v>0</v>
      </c>
      <c r="AN1471" s="22">
        <f t="shared" si="1"/>
        <v>0</v>
      </c>
      <c r="AO1471" s="22">
        <f t="shared" si="2"/>
        <v>0</v>
      </c>
    </row>
    <row r="1472">
      <c r="C1472">
        <f>[1]发票导入!C1472&amp;""</f>
      </c>
      <c r="D1472">
        <f>[1]发票导入!D1472&amp;""</f>
      </c>
      <c r="O1472">
        <f>[1]发票导入!O1472&amp;""</f>
      </c>
      <c r="T1472">
        <f>[1]发票导入!T1472</f>
      </c>
      <c r="U1472">
        <f>[1]发票导入!U1472&amp;""</f>
      </c>
      <c r="V1472">
        <f>[1]发票导入!V1472&amp;""</f>
      </c>
      <c r="W1472">
        <f>[1]发票导入!W1472&amp;""</f>
      </c>
      <c r="Y1472">
        <f>[1]发票导入!Y1472&amp;""</f>
      </c>
      <c r="AA1472">
        <f>[1]发票导入!AA1472&amp;""</f>
      </c>
      <c r="AB1472">
        <f>[1]发票导入!AB1472</f>
        <v>0</v>
      </c>
      <c r="AC1472">
        <f>[1]发票导入!AC1472</f>
        <v>0</v>
      </c>
      <c r="AE1472" s="22">
        <f t="shared" si="0"/>
      </c>
      <c r="AI1472">
        <f>[1]发票导入!AI1472&amp;""</f>
      </c>
      <c r="AJ1472">
        <f>[1]发票导入!AJ1472&amp;""</f>
      </c>
      <c r="AK1472">
        <f>[1]发票导入!AK1472</f>
        <v>0</v>
      </c>
      <c r="AL1472">
        <f>[1]发票导入!AL1472</f>
        <v>0</v>
      </c>
      <c r="AM1472">
        <f>[1]发票导入!AM1472</f>
        <v>0</v>
      </c>
      <c r="AN1472" s="22">
        <f t="shared" si="1"/>
        <v>0</v>
      </c>
      <c r="AO1472" s="22">
        <f t="shared" si="2"/>
        <v>0</v>
      </c>
    </row>
    <row r="1473">
      <c r="C1473">
        <f>[1]发票导入!C1473&amp;""</f>
      </c>
      <c r="D1473">
        <f>[1]发票导入!D1473&amp;""</f>
      </c>
      <c r="O1473">
        <f>[1]发票导入!O1473&amp;""</f>
      </c>
      <c r="T1473">
        <f>[1]发票导入!T1473</f>
      </c>
      <c r="U1473">
        <f>[1]发票导入!U1473&amp;""</f>
      </c>
      <c r="V1473">
        <f>[1]发票导入!V1473&amp;""</f>
      </c>
      <c r="W1473">
        <f>[1]发票导入!W1473&amp;""</f>
      </c>
      <c r="Y1473">
        <f>[1]发票导入!Y1473&amp;""</f>
      </c>
      <c r="AA1473">
        <f>[1]发票导入!AA1473&amp;""</f>
      </c>
      <c r="AB1473">
        <f>[1]发票导入!AB1473</f>
        <v>0</v>
      </c>
      <c r="AC1473">
        <f>[1]发票导入!AC1473</f>
        <v>0</v>
      </c>
      <c r="AE1473" s="22">
        <f t="shared" si="0"/>
      </c>
      <c r="AI1473">
        <f>[1]发票导入!AI1473&amp;""</f>
      </c>
      <c r="AJ1473">
        <f>[1]发票导入!AJ1473&amp;""</f>
      </c>
      <c r="AK1473">
        <f>[1]发票导入!AK1473</f>
        <v>0</v>
      </c>
      <c r="AL1473">
        <f>[1]发票导入!AL1473</f>
        <v>0</v>
      </c>
      <c r="AM1473">
        <f>[1]发票导入!AM1473</f>
        <v>0</v>
      </c>
      <c r="AN1473" s="22">
        <f t="shared" si="1"/>
        <v>0</v>
      </c>
      <c r="AO1473" s="22">
        <f t="shared" si="2"/>
        <v>0</v>
      </c>
    </row>
    <row r="1474">
      <c r="C1474">
        <f>[1]发票导入!C1474&amp;""</f>
      </c>
      <c r="D1474">
        <f>[1]发票导入!D1474&amp;""</f>
      </c>
      <c r="O1474">
        <f>[1]发票导入!O1474&amp;""</f>
      </c>
      <c r="T1474">
        <f>[1]发票导入!T1474</f>
      </c>
      <c r="U1474">
        <f>[1]发票导入!U1474&amp;""</f>
      </c>
      <c r="V1474">
        <f>[1]发票导入!V1474&amp;""</f>
      </c>
      <c r="W1474">
        <f>[1]发票导入!W1474&amp;""</f>
      </c>
      <c r="Y1474">
        <f>[1]发票导入!Y1474&amp;""</f>
      </c>
      <c r="AA1474">
        <f>[1]发票导入!AA1474&amp;""</f>
      </c>
      <c r="AB1474">
        <f>[1]发票导入!AB1474</f>
        <v>0</v>
      </c>
      <c r="AC1474">
        <f>[1]发票导入!AC1474</f>
        <v>0</v>
      </c>
      <c r="AE1474" s="22">
        <f t="shared" si="0"/>
      </c>
      <c r="AI1474">
        <f>[1]发票导入!AI1474&amp;""</f>
      </c>
      <c r="AJ1474">
        <f>[1]发票导入!AJ1474&amp;""</f>
      </c>
      <c r="AK1474">
        <f>[1]发票导入!AK1474</f>
        <v>0</v>
      </c>
      <c r="AL1474">
        <f>[1]发票导入!AL1474</f>
        <v>0</v>
      </c>
      <c r="AM1474">
        <f>[1]发票导入!AM1474</f>
        <v>0</v>
      </c>
      <c r="AN1474" s="22">
        <f t="shared" si="1"/>
        <v>0</v>
      </c>
      <c r="AO1474" s="22">
        <f t="shared" si="2"/>
        <v>0</v>
      </c>
    </row>
    <row r="1475">
      <c r="C1475">
        <f>[1]发票导入!C1475&amp;""</f>
      </c>
      <c r="D1475">
        <f>[1]发票导入!D1475&amp;""</f>
      </c>
      <c r="O1475">
        <f>[1]发票导入!O1475&amp;""</f>
      </c>
      <c r="T1475">
        <f>[1]发票导入!T1475</f>
      </c>
      <c r="U1475">
        <f>[1]发票导入!U1475&amp;""</f>
      </c>
      <c r="V1475">
        <f>[1]发票导入!V1475&amp;""</f>
      </c>
      <c r="W1475">
        <f>[1]发票导入!W1475&amp;""</f>
      </c>
      <c r="Y1475">
        <f>[1]发票导入!Y1475&amp;""</f>
      </c>
      <c r="AA1475">
        <f>[1]发票导入!AA1475&amp;""</f>
      </c>
      <c r="AB1475">
        <f>[1]发票导入!AB1475</f>
        <v>0</v>
      </c>
      <c r="AC1475">
        <f>[1]发票导入!AC1475</f>
        <v>0</v>
      </c>
      <c r="AE1475" s="22">
        <f t="shared" si="0"/>
      </c>
      <c r="AI1475">
        <f>[1]发票导入!AI1475&amp;""</f>
      </c>
      <c r="AJ1475">
        <f>[1]发票导入!AJ1475&amp;""</f>
      </c>
      <c r="AK1475">
        <f>[1]发票导入!AK1475</f>
        <v>0</v>
      </c>
      <c r="AL1475">
        <f>[1]发票导入!AL1475</f>
        <v>0</v>
      </c>
      <c r="AM1475">
        <f>[1]发票导入!AM1475</f>
        <v>0</v>
      </c>
      <c r="AN1475" s="22">
        <f t="shared" si="1"/>
        <v>0</v>
      </c>
      <c r="AO1475" s="22">
        <f t="shared" si="2"/>
        <v>0</v>
      </c>
    </row>
    <row r="1476">
      <c r="C1476">
        <f>[1]发票导入!C1476&amp;""</f>
      </c>
      <c r="D1476">
        <f>[1]发票导入!D1476&amp;""</f>
      </c>
      <c r="O1476">
        <f>[1]发票导入!O1476&amp;""</f>
      </c>
      <c r="T1476">
        <f>[1]发票导入!T1476</f>
      </c>
      <c r="U1476">
        <f>[1]发票导入!U1476&amp;""</f>
      </c>
      <c r="V1476">
        <f>[1]发票导入!V1476&amp;""</f>
      </c>
      <c r="W1476">
        <f>[1]发票导入!W1476&amp;""</f>
      </c>
      <c r="Y1476">
        <f>[1]发票导入!Y1476&amp;""</f>
      </c>
      <c r="AA1476">
        <f>[1]发票导入!AA1476&amp;""</f>
      </c>
      <c r="AB1476">
        <f>[1]发票导入!AB1476</f>
        <v>0</v>
      </c>
      <c r="AC1476">
        <f>[1]发票导入!AC1476</f>
        <v>0</v>
      </c>
      <c r="AE1476" s="22">
        <f t="shared" si="0"/>
      </c>
      <c r="AI1476">
        <f>[1]发票导入!AI1476&amp;""</f>
      </c>
      <c r="AJ1476">
        <f>[1]发票导入!AJ1476&amp;""</f>
      </c>
      <c r="AK1476">
        <f>[1]发票导入!AK1476</f>
        <v>0</v>
      </c>
      <c r="AL1476">
        <f>[1]发票导入!AL1476</f>
        <v>0</v>
      </c>
      <c r="AM1476">
        <f>[1]发票导入!AM1476</f>
        <v>0</v>
      </c>
      <c r="AN1476" s="22">
        <f t="shared" si="1"/>
        <v>0</v>
      </c>
      <c r="AO1476" s="22">
        <f t="shared" si="2"/>
        <v>0</v>
      </c>
    </row>
    <row r="1477">
      <c r="C1477">
        <f>[1]发票导入!C1477&amp;""</f>
      </c>
      <c r="D1477">
        <f>[1]发票导入!D1477&amp;""</f>
      </c>
      <c r="O1477">
        <f>[1]发票导入!O1477&amp;""</f>
      </c>
      <c r="T1477">
        <f>[1]发票导入!T1477</f>
      </c>
      <c r="U1477">
        <f>[1]发票导入!U1477&amp;""</f>
      </c>
      <c r="V1477">
        <f>[1]发票导入!V1477&amp;""</f>
      </c>
      <c r="W1477">
        <f>[1]发票导入!W1477&amp;""</f>
      </c>
      <c r="Y1477">
        <f>[1]发票导入!Y1477&amp;""</f>
      </c>
      <c r="AA1477">
        <f>[1]发票导入!AA1477&amp;""</f>
      </c>
      <c r="AB1477">
        <f>[1]发票导入!AB1477</f>
        <v>0</v>
      </c>
      <c r="AC1477">
        <f>[1]发票导入!AC1477</f>
        <v>0</v>
      </c>
      <c r="AE1477" s="22">
        <f t="shared" si="0"/>
      </c>
      <c r="AI1477">
        <f>[1]发票导入!AI1477&amp;""</f>
      </c>
      <c r="AJ1477">
        <f>[1]发票导入!AJ1477&amp;""</f>
      </c>
      <c r="AK1477">
        <f>[1]发票导入!AK1477</f>
        <v>0</v>
      </c>
      <c r="AL1477">
        <f>[1]发票导入!AL1477</f>
        <v>0</v>
      </c>
      <c r="AM1477">
        <f>[1]发票导入!AM1477</f>
        <v>0</v>
      </c>
      <c r="AN1477" s="22">
        <f t="shared" si="1"/>
        <v>0</v>
      </c>
      <c r="AO1477" s="22">
        <f t="shared" si="2"/>
        <v>0</v>
      </c>
    </row>
    <row r="1478">
      <c r="C1478">
        <f>[1]发票导入!C1478&amp;""</f>
      </c>
      <c r="D1478">
        <f>[1]发票导入!D1478&amp;""</f>
      </c>
      <c r="O1478">
        <f>[1]发票导入!O1478&amp;""</f>
      </c>
      <c r="T1478">
        <f>[1]发票导入!T1478</f>
      </c>
      <c r="U1478">
        <f>[1]发票导入!U1478&amp;""</f>
      </c>
      <c r="V1478">
        <f>[1]发票导入!V1478&amp;""</f>
      </c>
      <c r="W1478">
        <f>[1]发票导入!W1478&amp;""</f>
      </c>
      <c r="Y1478">
        <f>[1]发票导入!Y1478&amp;""</f>
      </c>
      <c r="AA1478">
        <f>[1]发票导入!AA1478&amp;""</f>
      </c>
      <c r="AB1478">
        <f>[1]发票导入!AB1478</f>
        <v>0</v>
      </c>
      <c r="AC1478">
        <f>[1]发票导入!AC1478</f>
        <v>0</v>
      </c>
      <c r="AE1478" s="22">
        <f t="shared" si="0"/>
      </c>
      <c r="AI1478">
        <f>[1]发票导入!AI1478&amp;""</f>
      </c>
      <c r="AJ1478">
        <f>[1]发票导入!AJ1478&amp;""</f>
      </c>
      <c r="AK1478">
        <f>[1]发票导入!AK1478</f>
        <v>0</v>
      </c>
      <c r="AL1478">
        <f>[1]发票导入!AL1478</f>
        <v>0</v>
      </c>
      <c r="AM1478">
        <f>[1]发票导入!AM1478</f>
        <v>0</v>
      </c>
      <c r="AN1478" s="22">
        <f t="shared" si="1"/>
        <v>0</v>
      </c>
      <c r="AO1478" s="22">
        <f t="shared" si="2"/>
        <v>0</v>
      </c>
    </row>
    <row r="1479">
      <c r="C1479">
        <f>[1]发票导入!C1479&amp;""</f>
      </c>
      <c r="D1479">
        <f>[1]发票导入!D1479&amp;""</f>
      </c>
      <c r="O1479">
        <f>[1]发票导入!O1479&amp;""</f>
      </c>
      <c r="T1479">
        <f>[1]发票导入!T1479</f>
      </c>
      <c r="U1479">
        <f>[1]发票导入!U1479&amp;""</f>
      </c>
      <c r="V1479">
        <f>[1]发票导入!V1479&amp;""</f>
      </c>
      <c r="W1479">
        <f>[1]发票导入!W1479&amp;""</f>
      </c>
      <c r="Y1479">
        <f>[1]发票导入!Y1479&amp;""</f>
      </c>
      <c r="AA1479">
        <f>[1]发票导入!AA1479&amp;""</f>
      </c>
      <c r="AB1479">
        <f>[1]发票导入!AB1479</f>
        <v>0</v>
      </c>
      <c r="AC1479">
        <f>[1]发票导入!AC1479</f>
        <v>0</v>
      </c>
      <c r="AE1479" s="22">
        <f t="shared" si="0"/>
      </c>
      <c r="AI1479">
        <f>[1]发票导入!AI1479&amp;""</f>
      </c>
      <c r="AJ1479">
        <f>[1]发票导入!AJ1479&amp;""</f>
      </c>
      <c r="AK1479">
        <f>[1]发票导入!AK1479</f>
        <v>0</v>
      </c>
      <c r="AL1479">
        <f>[1]发票导入!AL1479</f>
        <v>0</v>
      </c>
      <c r="AM1479">
        <f>[1]发票导入!AM1479</f>
        <v>0</v>
      </c>
      <c r="AN1479" s="22">
        <f t="shared" si="1"/>
        <v>0</v>
      </c>
      <c r="AO1479" s="22">
        <f t="shared" si="2"/>
        <v>0</v>
      </c>
    </row>
    <row r="1480">
      <c r="C1480">
        <f>[1]发票导入!C1480&amp;""</f>
      </c>
      <c r="D1480">
        <f>[1]发票导入!D1480&amp;""</f>
      </c>
      <c r="O1480">
        <f>[1]发票导入!O1480&amp;""</f>
      </c>
      <c r="T1480">
        <f>[1]发票导入!T1480</f>
      </c>
      <c r="U1480">
        <f>[1]发票导入!U1480&amp;""</f>
      </c>
      <c r="V1480">
        <f>[1]发票导入!V1480&amp;""</f>
      </c>
      <c r="W1480">
        <f>[1]发票导入!W1480&amp;""</f>
      </c>
      <c r="Y1480">
        <f>[1]发票导入!Y1480&amp;""</f>
      </c>
      <c r="AA1480">
        <f>[1]发票导入!AA1480&amp;""</f>
      </c>
      <c r="AB1480">
        <f>[1]发票导入!AB1480</f>
        <v>0</v>
      </c>
      <c r="AC1480">
        <f>[1]发票导入!AC1480</f>
        <v>0</v>
      </c>
      <c r="AE1480" s="22">
        <f t="shared" si="0"/>
      </c>
      <c r="AI1480">
        <f>[1]发票导入!AI1480&amp;""</f>
      </c>
      <c r="AJ1480">
        <f>[1]发票导入!AJ1480&amp;""</f>
      </c>
      <c r="AK1480">
        <f>[1]发票导入!AK1480</f>
        <v>0</v>
      </c>
      <c r="AL1480">
        <f>[1]发票导入!AL1480</f>
        <v>0</v>
      </c>
      <c r="AM1480">
        <f>[1]发票导入!AM1480</f>
        <v>0</v>
      </c>
      <c r="AN1480" s="22">
        <f t="shared" si="1"/>
        <v>0</v>
      </c>
      <c r="AO1480" s="22">
        <f t="shared" si="2"/>
        <v>0</v>
      </c>
    </row>
    <row r="1481">
      <c r="C1481">
        <f>[1]发票导入!C1481&amp;""</f>
      </c>
      <c r="D1481">
        <f>[1]发票导入!D1481&amp;""</f>
      </c>
      <c r="O1481">
        <f>[1]发票导入!O1481&amp;""</f>
      </c>
      <c r="T1481">
        <f>[1]发票导入!T1481</f>
      </c>
      <c r="U1481">
        <f>[1]发票导入!U1481&amp;""</f>
      </c>
      <c r="V1481">
        <f>[1]发票导入!V1481&amp;""</f>
      </c>
      <c r="W1481">
        <f>[1]发票导入!W1481&amp;""</f>
      </c>
      <c r="Y1481">
        <f>[1]发票导入!Y1481&amp;""</f>
      </c>
      <c r="AA1481">
        <f>[1]发票导入!AA1481&amp;""</f>
      </c>
      <c r="AB1481">
        <f>[1]发票导入!AB1481</f>
        <v>0</v>
      </c>
      <c r="AC1481">
        <f>[1]发票导入!AC1481</f>
        <v>0</v>
      </c>
      <c r="AE1481" s="22">
        <f t="shared" si="0"/>
      </c>
      <c r="AI1481">
        <f>[1]发票导入!AI1481&amp;""</f>
      </c>
      <c r="AJ1481">
        <f>[1]发票导入!AJ1481&amp;""</f>
      </c>
      <c r="AK1481">
        <f>[1]发票导入!AK1481</f>
        <v>0</v>
      </c>
      <c r="AL1481">
        <f>[1]发票导入!AL1481</f>
        <v>0</v>
      </c>
      <c r="AM1481">
        <f>[1]发票导入!AM1481</f>
        <v>0</v>
      </c>
      <c r="AN1481" s="22">
        <f t="shared" si="1"/>
        <v>0</v>
      </c>
      <c r="AO1481" s="22">
        <f t="shared" si="2"/>
        <v>0</v>
      </c>
    </row>
    <row r="1482">
      <c r="C1482">
        <f>[1]发票导入!C1482&amp;""</f>
      </c>
      <c r="D1482">
        <f>[1]发票导入!D1482&amp;""</f>
      </c>
      <c r="O1482">
        <f>[1]发票导入!O1482&amp;""</f>
      </c>
      <c r="T1482">
        <f>[1]发票导入!T1482</f>
      </c>
      <c r="U1482">
        <f>[1]发票导入!U1482&amp;""</f>
      </c>
      <c r="V1482">
        <f>[1]发票导入!V1482&amp;""</f>
      </c>
      <c r="W1482">
        <f>[1]发票导入!W1482&amp;""</f>
      </c>
      <c r="Y1482">
        <f>[1]发票导入!Y1482&amp;""</f>
      </c>
      <c r="AA1482">
        <f>[1]发票导入!AA1482&amp;""</f>
      </c>
      <c r="AB1482">
        <f>[1]发票导入!AB1482</f>
        <v>0</v>
      </c>
      <c r="AC1482">
        <f>[1]发票导入!AC1482</f>
        <v>0</v>
      </c>
      <c r="AE1482" s="22">
        <f t="shared" si="0"/>
      </c>
      <c r="AI1482">
        <f>[1]发票导入!AI1482&amp;""</f>
      </c>
      <c r="AJ1482">
        <f>[1]发票导入!AJ1482&amp;""</f>
      </c>
      <c r="AK1482">
        <f>[1]发票导入!AK1482</f>
        <v>0</v>
      </c>
      <c r="AL1482">
        <f>[1]发票导入!AL1482</f>
        <v>0</v>
      </c>
      <c r="AM1482">
        <f>[1]发票导入!AM1482</f>
        <v>0</v>
      </c>
      <c r="AN1482" s="22">
        <f t="shared" si="1"/>
        <v>0</v>
      </c>
      <c r="AO1482" s="22">
        <f t="shared" si="2"/>
        <v>0</v>
      </c>
    </row>
    <row r="1483">
      <c r="C1483">
        <f>[1]发票导入!C1483&amp;""</f>
      </c>
      <c r="D1483">
        <f>[1]发票导入!D1483&amp;""</f>
      </c>
      <c r="O1483">
        <f>[1]发票导入!O1483&amp;""</f>
      </c>
      <c r="T1483">
        <f>[1]发票导入!T1483</f>
      </c>
      <c r="U1483">
        <f>[1]发票导入!U1483&amp;""</f>
      </c>
      <c r="V1483">
        <f>[1]发票导入!V1483&amp;""</f>
      </c>
      <c r="W1483">
        <f>[1]发票导入!W1483&amp;""</f>
      </c>
      <c r="Y1483">
        <f>[1]发票导入!Y1483&amp;""</f>
      </c>
      <c r="AA1483">
        <f>[1]发票导入!AA1483&amp;""</f>
      </c>
      <c r="AB1483">
        <f>[1]发票导入!AB1483</f>
        <v>0</v>
      </c>
      <c r="AC1483">
        <f>[1]发票导入!AC1483</f>
        <v>0</v>
      </c>
      <c r="AE1483" s="22">
        <f t="shared" si="0"/>
      </c>
      <c r="AI1483">
        <f>[1]发票导入!AI1483&amp;""</f>
      </c>
      <c r="AJ1483">
        <f>[1]发票导入!AJ1483&amp;""</f>
      </c>
      <c r="AK1483">
        <f>[1]发票导入!AK1483</f>
        <v>0</v>
      </c>
      <c r="AL1483">
        <f>[1]发票导入!AL1483</f>
        <v>0</v>
      </c>
      <c r="AM1483">
        <f>[1]发票导入!AM1483</f>
        <v>0</v>
      </c>
      <c r="AN1483" s="22">
        <f t="shared" si="1"/>
        <v>0</v>
      </c>
      <c r="AO1483" s="22">
        <f t="shared" si="2"/>
        <v>0</v>
      </c>
    </row>
    <row r="1484">
      <c r="C1484">
        <f>[1]发票导入!C1484&amp;""</f>
      </c>
      <c r="D1484">
        <f>[1]发票导入!D1484&amp;""</f>
      </c>
      <c r="O1484">
        <f>[1]发票导入!O1484&amp;""</f>
      </c>
      <c r="T1484">
        <f>[1]发票导入!T1484</f>
      </c>
      <c r="U1484">
        <f>[1]发票导入!U1484&amp;""</f>
      </c>
      <c r="V1484">
        <f>[1]发票导入!V1484&amp;""</f>
      </c>
      <c r="W1484">
        <f>[1]发票导入!W1484&amp;""</f>
      </c>
      <c r="Y1484">
        <f>[1]发票导入!Y1484&amp;""</f>
      </c>
      <c r="AA1484">
        <f>[1]发票导入!AA1484&amp;""</f>
      </c>
      <c r="AB1484">
        <f>[1]发票导入!AB1484</f>
        <v>0</v>
      </c>
      <c r="AC1484">
        <f>[1]发票导入!AC1484</f>
        <v>0</v>
      </c>
      <c r="AE1484" s="22">
        <f t="shared" si="0"/>
      </c>
      <c r="AI1484">
        <f>[1]发票导入!AI1484&amp;""</f>
      </c>
      <c r="AJ1484">
        <f>[1]发票导入!AJ1484&amp;""</f>
      </c>
      <c r="AK1484">
        <f>[1]发票导入!AK1484</f>
        <v>0</v>
      </c>
      <c r="AL1484">
        <f>[1]发票导入!AL1484</f>
        <v>0</v>
      </c>
      <c r="AM1484">
        <f>[1]发票导入!AM1484</f>
        <v>0</v>
      </c>
      <c r="AN1484" s="22">
        <f t="shared" si="1"/>
        <v>0</v>
      </c>
      <c r="AO1484" s="22">
        <f t="shared" si="2"/>
        <v>0</v>
      </c>
    </row>
    <row r="1485">
      <c r="C1485">
        <f>[1]发票导入!C1485&amp;""</f>
      </c>
      <c r="D1485">
        <f>[1]发票导入!D1485&amp;""</f>
      </c>
      <c r="O1485">
        <f>[1]发票导入!O1485&amp;""</f>
      </c>
      <c r="T1485">
        <f>[1]发票导入!T1485</f>
      </c>
      <c r="U1485">
        <f>[1]发票导入!U1485&amp;""</f>
      </c>
      <c r="V1485">
        <f>[1]发票导入!V1485&amp;""</f>
      </c>
      <c r="W1485">
        <f>[1]发票导入!W1485&amp;""</f>
      </c>
      <c r="Y1485">
        <f>[1]发票导入!Y1485&amp;""</f>
      </c>
      <c r="AA1485">
        <f>[1]发票导入!AA1485&amp;""</f>
      </c>
      <c r="AB1485">
        <f>[1]发票导入!AB1485</f>
        <v>0</v>
      </c>
      <c r="AC1485">
        <f>[1]发票导入!AC1485</f>
        <v>0</v>
      </c>
      <c r="AE1485" s="22">
        <f t="shared" si="0"/>
      </c>
      <c r="AI1485">
        <f>[1]发票导入!AI1485&amp;""</f>
      </c>
      <c r="AJ1485">
        <f>[1]发票导入!AJ1485&amp;""</f>
      </c>
      <c r="AK1485">
        <f>[1]发票导入!AK1485</f>
        <v>0</v>
      </c>
      <c r="AL1485">
        <f>[1]发票导入!AL1485</f>
        <v>0</v>
      </c>
      <c r="AM1485">
        <f>[1]发票导入!AM1485</f>
        <v>0</v>
      </c>
      <c r="AN1485" s="22">
        <f t="shared" si="1"/>
        <v>0</v>
      </c>
      <c r="AO1485" s="22">
        <f t="shared" si="2"/>
        <v>0</v>
      </c>
    </row>
    <row r="1486">
      <c r="C1486">
        <f>[1]发票导入!C1486&amp;""</f>
      </c>
      <c r="D1486">
        <f>[1]发票导入!D1486&amp;""</f>
      </c>
      <c r="O1486">
        <f>[1]发票导入!O1486&amp;""</f>
      </c>
      <c r="T1486">
        <f>[1]发票导入!T1486</f>
      </c>
      <c r="U1486">
        <f>[1]发票导入!U1486&amp;""</f>
      </c>
      <c r="V1486">
        <f>[1]发票导入!V1486&amp;""</f>
      </c>
      <c r="W1486">
        <f>[1]发票导入!W1486&amp;""</f>
      </c>
      <c r="Y1486">
        <f>[1]发票导入!Y1486&amp;""</f>
      </c>
      <c r="AA1486">
        <f>[1]发票导入!AA1486&amp;""</f>
      </c>
      <c r="AB1486">
        <f>[1]发票导入!AB1486</f>
        <v>0</v>
      </c>
      <c r="AC1486">
        <f>[1]发票导入!AC1486</f>
        <v>0</v>
      </c>
      <c r="AE1486" s="22">
        <f t="shared" si="0"/>
      </c>
      <c r="AI1486">
        <f>[1]发票导入!AI1486&amp;""</f>
      </c>
      <c r="AJ1486">
        <f>[1]发票导入!AJ1486&amp;""</f>
      </c>
      <c r="AK1486">
        <f>[1]发票导入!AK1486</f>
        <v>0</v>
      </c>
      <c r="AL1486">
        <f>[1]发票导入!AL1486</f>
        <v>0</v>
      </c>
      <c r="AM1486">
        <f>[1]发票导入!AM1486</f>
        <v>0</v>
      </c>
      <c r="AN1486" s="22">
        <f t="shared" si="1"/>
        <v>0</v>
      </c>
      <c r="AO1486" s="22">
        <f t="shared" si="2"/>
        <v>0</v>
      </c>
    </row>
    <row r="1487">
      <c r="C1487">
        <f>[1]发票导入!C1487&amp;""</f>
      </c>
      <c r="D1487">
        <f>[1]发票导入!D1487&amp;""</f>
      </c>
      <c r="O1487">
        <f>[1]发票导入!O1487&amp;""</f>
      </c>
      <c r="T1487">
        <f>[1]发票导入!T1487</f>
      </c>
      <c r="U1487">
        <f>[1]发票导入!U1487&amp;""</f>
      </c>
      <c r="V1487">
        <f>[1]发票导入!V1487&amp;""</f>
      </c>
      <c r="W1487">
        <f>[1]发票导入!W1487&amp;""</f>
      </c>
      <c r="Y1487">
        <f>[1]发票导入!Y1487&amp;""</f>
      </c>
      <c r="AA1487">
        <f>[1]发票导入!AA1487&amp;""</f>
      </c>
      <c r="AB1487">
        <f>[1]发票导入!AB1487</f>
        <v>0</v>
      </c>
      <c r="AC1487">
        <f>[1]发票导入!AC1487</f>
        <v>0</v>
      </c>
      <c r="AE1487" s="22">
        <f t="shared" si="0"/>
      </c>
      <c r="AI1487">
        <f>[1]发票导入!AI1487&amp;""</f>
      </c>
      <c r="AJ1487">
        <f>[1]发票导入!AJ1487&amp;""</f>
      </c>
      <c r="AK1487">
        <f>[1]发票导入!AK1487</f>
        <v>0</v>
      </c>
      <c r="AL1487">
        <f>[1]发票导入!AL1487</f>
        <v>0</v>
      </c>
      <c r="AM1487">
        <f>[1]发票导入!AM1487</f>
        <v>0</v>
      </c>
      <c r="AN1487" s="22">
        <f t="shared" si="1"/>
        <v>0</v>
      </c>
      <c r="AO1487" s="22">
        <f t="shared" si="2"/>
        <v>0</v>
      </c>
    </row>
    <row r="1488">
      <c r="C1488">
        <f>[1]发票导入!C1488&amp;""</f>
      </c>
      <c r="D1488">
        <f>[1]发票导入!D1488&amp;""</f>
      </c>
      <c r="O1488">
        <f>[1]发票导入!O1488&amp;""</f>
      </c>
      <c r="T1488">
        <f>[1]发票导入!T1488</f>
      </c>
      <c r="U1488">
        <f>[1]发票导入!U1488&amp;""</f>
      </c>
      <c r="V1488">
        <f>[1]发票导入!V1488&amp;""</f>
      </c>
      <c r="W1488">
        <f>[1]发票导入!W1488&amp;""</f>
      </c>
      <c r="Y1488">
        <f>[1]发票导入!Y1488&amp;""</f>
      </c>
      <c r="AA1488">
        <f>[1]发票导入!AA1488&amp;""</f>
      </c>
      <c r="AB1488">
        <f>[1]发票导入!AB1488</f>
        <v>0</v>
      </c>
      <c r="AC1488">
        <f>[1]发票导入!AC1488</f>
        <v>0</v>
      </c>
      <c r="AE1488" s="22">
        <f t="shared" si="0"/>
      </c>
      <c r="AI1488">
        <f>[1]发票导入!AI1488&amp;""</f>
      </c>
      <c r="AJ1488">
        <f>[1]发票导入!AJ1488&amp;""</f>
      </c>
      <c r="AK1488">
        <f>[1]发票导入!AK1488</f>
        <v>0</v>
      </c>
      <c r="AL1488">
        <f>[1]发票导入!AL1488</f>
        <v>0</v>
      </c>
      <c r="AM1488">
        <f>[1]发票导入!AM1488</f>
        <v>0</v>
      </c>
      <c r="AN1488" s="22">
        <f t="shared" si="1"/>
        <v>0</v>
      </c>
      <c r="AO1488" s="22">
        <f t="shared" si="2"/>
        <v>0</v>
      </c>
    </row>
    <row r="1489">
      <c r="C1489">
        <f>[1]发票导入!C1489&amp;""</f>
      </c>
      <c r="D1489">
        <f>[1]发票导入!D1489&amp;""</f>
      </c>
      <c r="O1489">
        <f>[1]发票导入!O1489&amp;""</f>
      </c>
      <c r="T1489">
        <f>[1]发票导入!T1489</f>
      </c>
      <c r="U1489">
        <f>[1]发票导入!U1489&amp;""</f>
      </c>
      <c r="V1489">
        <f>[1]发票导入!V1489&amp;""</f>
      </c>
      <c r="W1489">
        <f>[1]发票导入!W1489&amp;""</f>
      </c>
      <c r="Y1489">
        <f>[1]发票导入!Y1489&amp;""</f>
      </c>
      <c r="AA1489">
        <f>[1]发票导入!AA1489&amp;""</f>
      </c>
      <c r="AB1489">
        <f>[1]发票导入!AB1489</f>
        <v>0</v>
      </c>
      <c r="AC1489">
        <f>[1]发票导入!AC1489</f>
        <v>0</v>
      </c>
      <c r="AE1489" s="22">
        <f t="shared" si="0"/>
      </c>
      <c r="AI1489">
        <f>[1]发票导入!AI1489&amp;""</f>
      </c>
      <c r="AJ1489">
        <f>[1]发票导入!AJ1489&amp;""</f>
      </c>
      <c r="AK1489">
        <f>[1]发票导入!AK1489</f>
        <v>0</v>
      </c>
      <c r="AL1489">
        <f>[1]发票导入!AL1489</f>
        <v>0</v>
      </c>
      <c r="AM1489">
        <f>[1]发票导入!AM1489</f>
        <v>0</v>
      </c>
      <c r="AN1489" s="22">
        <f t="shared" si="1"/>
        <v>0</v>
      </c>
      <c r="AO1489" s="22">
        <f t="shared" si="2"/>
        <v>0</v>
      </c>
    </row>
    <row r="1490">
      <c r="C1490">
        <f>[1]发票导入!C1490&amp;""</f>
      </c>
      <c r="D1490">
        <f>[1]发票导入!D1490&amp;""</f>
      </c>
      <c r="O1490">
        <f>[1]发票导入!O1490&amp;""</f>
      </c>
      <c r="T1490">
        <f>[1]发票导入!T1490</f>
      </c>
      <c r="U1490">
        <f>[1]发票导入!U1490&amp;""</f>
      </c>
      <c r="V1490">
        <f>[1]发票导入!V1490&amp;""</f>
      </c>
      <c r="W1490">
        <f>[1]发票导入!W1490&amp;""</f>
      </c>
      <c r="Y1490">
        <f>[1]发票导入!Y1490&amp;""</f>
      </c>
      <c r="AA1490">
        <f>[1]发票导入!AA1490&amp;""</f>
      </c>
      <c r="AB1490">
        <f>[1]发票导入!AB1490</f>
        <v>0</v>
      </c>
      <c r="AC1490">
        <f>[1]发票导入!AC1490</f>
        <v>0</v>
      </c>
      <c r="AE1490" s="22">
        <f t="shared" si="0"/>
      </c>
      <c r="AI1490">
        <f>[1]发票导入!AI1490&amp;""</f>
      </c>
      <c r="AJ1490">
        <f>[1]发票导入!AJ1490&amp;""</f>
      </c>
      <c r="AK1490">
        <f>[1]发票导入!AK1490</f>
        <v>0</v>
      </c>
      <c r="AL1490">
        <f>[1]发票导入!AL1490</f>
        <v>0</v>
      </c>
      <c r="AM1490">
        <f>[1]发票导入!AM1490</f>
        <v>0</v>
      </c>
      <c r="AN1490" s="22">
        <f t="shared" si="1"/>
        <v>0</v>
      </c>
      <c r="AO1490" s="22">
        <f t="shared" si="2"/>
        <v>0</v>
      </c>
    </row>
    <row r="1491">
      <c r="C1491">
        <f>[1]发票导入!C1491&amp;""</f>
      </c>
      <c r="D1491">
        <f>[1]发票导入!D1491&amp;""</f>
      </c>
      <c r="O1491">
        <f>[1]发票导入!O1491&amp;""</f>
      </c>
      <c r="T1491">
        <f>[1]发票导入!T1491</f>
      </c>
      <c r="U1491">
        <f>[1]发票导入!U1491&amp;""</f>
      </c>
      <c r="V1491">
        <f>[1]发票导入!V1491&amp;""</f>
      </c>
      <c r="W1491">
        <f>[1]发票导入!W1491&amp;""</f>
      </c>
      <c r="Y1491">
        <f>[1]发票导入!Y1491&amp;""</f>
      </c>
      <c r="AA1491">
        <f>[1]发票导入!AA1491&amp;""</f>
      </c>
      <c r="AB1491">
        <f>[1]发票导入!AB1491</f>
        <v>0</v>
      </c>
      <c r="AC1491">
        <f>[1]发票导入!AC1491</f>
        <v>0</v>
      </c>
      <c r="AE1491" s="22">
        <f t="shared" si="0"/>
      </c>
      <c r="AI1491">
        <f>[1]发票导入!AI1491&amp;""</f>
      </c>
      <c r="AJ1491">
        <f>[1]发票导入!AJ1491&amp;""</f>
      </c>
      <c r="AK1491">
        <f>[1]发票导入!AK1491</f>
        <v>0</v>
      </c>
      <c r="AL1491">
        <f>[1]发票导入!AL1491</f>
        <v>0</v>
      </c>
      <c r="AM1491">
        <f>[1]发票导入!AM1491</f>
        <v>0</v>
      </c>
      <c r="AN1491" s="22">
        <f t="shared" si="1"/>
        <v>0</v>
      </c>
      <c r="AO1491" s="22">
        <f t="shared" si="2"/>
        <v>0</v>
      </c>
    </row>
    <row r="1492">
      <c r="C1492">
        <f>[1]发票导入!C1492&amp;""</f>
      </c>
      <c r="D1492">
        <f>[1]发票导入!D1492&amp;""</f>
      </c>
      <c r="O1492">
        <f>[1]发票导入!O1492&amp;""</f>
      </c>
      <c r="T1492">
        <f>[1]发票导入!T1492</f>
      </c>
      <c r="U1492">
        <f>[1]发票导入!U1492&amp;""</f>
      </c>
      <c r="V1492">
        <f>[1]发票导入!V1492&amp;""</f>
      </c>
      <c r="W1492">
        <f>[1]发票导入!W1492&amp;""</f>
      </c>
      <c r="Y1492">
        <f>[1]发票导入!Y1492&amp;""</f>
      </c>
      <c r="AA1492">
        <f>[1]发票导入!AA1492&amp;""</f>
      </c>
      <c r="AB1492">
        <f>[1]发票导入!AB1492</f>
        <v>0</v>
      </c>
      <c r="AC1492">
        <f>[1]发票导入!AC1492</f>
        <v>0</v>
      </c>
      <c r="AE1492" s="22">
        <f t="shared" si="0"/>
      </c>
      <c r="AI1492">
        <f>[1]发票导入!AI1492&amp;""</f>
      </c>
      <c r="AJ1492">
        <f>[1]发票导入!AJ1492&amp;""</f>
      </c>
      <c r="AK1492">
        <f>[1]发票导入!AK1492</f>
        <v>0</v>
      </c>
      <c r="AL1492">
        <f>[1]发票导入!AL1492</f>
        <v>0</v>
      </c>
      <c r="AM1492">
        <f>[1]发票导入!AM1492</f>
        <v>0</v>
      </c>
      <c r="AN1492" s="22">
        <f t="shared" si="1"/>
        <v>0</v>
      </c>
      <c r="AO1492" s="22">
        <f t="shared" si="2"/>
        <v>0</v>
      </c>
    </row>
    <row r="1493">
      <c r="C1493">
        <f>[1]发票导入!C1493&amp;""</f>
      </c>
      <c r="D1493">
        <f>[1]发票导入!D1493&amp;""</f>
      </c>
      <c r="O1493">
        <f>[1]发票导入!O1493&amp;""</f>
      </c>
      <c r="T1493">
        <f>[1]发票导入!T1493</f>
      </c>
      <c r="U1493">
        <f>[1]发票导入!U1493&amp;""</f>
      </c>
      <c r="V1493">
        <f>[1]发票导入!V1493&amp;""</f>
      </c>
      <c r="W1493">
        <f>[1]发票导入!W1493&amp;""</f>
      </c>
      <c r="Y1493">
        <f>[1]发票导入!Y1493&amp;""</f>
      </c>
      <c r="AA1493">
        <f>[1]发票导入!AA1493&amp;""</f>
      </c>
      <c r="AB1493">
        <f>[1]发票导入!AB1493</f>
        <v>0</v>
      </c>
      <c r="AC1493">
        <f>[1]发票导入!AC1493</f>
        <v>0</v>
      </c>
      <c r="AE1493" s="22">
        <f t="shared" si="0"/>
      </c>
      <c r="AI1493">
        <f>[1]发票导入!AI1493&amp;""</f>
      </c>
      <c r="AJ1493">
        <f>[1]发票导入!AJ1493&amp;""</f>
      </c>
      <c r="AK1493">
        <f>[1]发票导入!AK1493</f>
        <v>0</v>
      </c>
      <c r="AL1493">
        <f>[1]发票导入!AL1493</f>
        <v>0</v>
      </c>
      <c r="AM1493">
        <f>[1]发票导入!AM1493</f>
        <v>0</v>
      </c>
      <c r="AN1493" s="22">
        <f t="shared" si="1"/>
        <v>0</v>
      </c>
      <c r="AO1493" s="22">
        <f t="shared" si="2"/>
        <v>0</v>
      </c>
    </row>
    <row r="1494">
      <c r="C1494">
        <f>[1]发票导入!C1494&amp;""</f>
      </c>
      <c r="D1494">
        <f>[1]发票导入!D1494&amp;""</f>
      </c>
      <c r="O1494">
        <f>[1]发票导入!O1494&amp;""</f>
      </c>
      <c r="T1494">
        <f>[1]发票导入!T1494</f>
      </c>
      <c r="U1494">
        <f>[1]发票导入!U1494&amp;""</f>
      </c>
      <c r="V1494">
        <f>[1]发票导入!V1494&amp;""</f>
      </c>
      <c r="W1494">
        <f>[1]发票导入!W1494&amp;""</f>
      </c>
      <c r="Y1494">
        <f>[1]发票导入!Y1494&amp;""</f>
      </c>
      <c r="AA1494">
        <f>[1]发票导入!AA1494&amp;""</f>
      </c>
      <c r="AB1494">
        <f>[1]发票导入!AB1494</f>
        <v>0</v>
      </c>
      <c r="AC1494">
        <f>[1]发票导入!AC1494</f>
        <v>0</v>
      </c>
      <c r="AE1494" s="22">
        <f t="shared" si="0"/>
      </c>
      <c r="AI1494">
        <f>[1]发票导入!AI1494&amp;""</f>
      </c>
      <c r="AJ1494">
        <f>[1]发票导入!AJ1494&amp;""</f>
      </c>
      <c r="AK1494">
        <f>[1]发票导入!AK1494</f>
        <v>0</v>
      </c>
      <c r="AL1494">
        <f>[1]发票导入!AL1494</f>
        <v>0</v>
      </c>
      <c r="AM1494">
        <f>[1]发票导入!AM1494</f>
        <v>0</v>
      </c>
      <c r="AN1494" s="22">
        <f t="shared" si="1"/>
        <v>0</v>
      </c>
      <c r="AO1494" s="22">
        <f t="shared" si="2"/>
        <v>0</v>
      </c>
    </row>
    <row r="1495">
      <c r="C1495">
        <f>[1]发票导入!C1495&amp;""</f>
      </c>
      <c r="D1495">
        <f>[1]发票导入!D1495&amp;""</f>
      </c>
      <c r="O1495">
        <f>[1]发票导入!O1495&amp;""</f>
      </c>
      <c r="T1495">
        <f>[1]发票导入!T1495</f>
      </c>
      <c r="U1495">
        <f>[1]发票导入!U1495&amp;""</f>
      </c>
      <c r="V1495">
        <f>[1]发票导入!V1495&amp;""</f>
      </c>
      <c r="W1495">
        <f>[1]发票导入!W1495&amp;""</f>
      </c>
      <c r="Y1495">
        <f>[1]发票导入!Y1495&amp;""</f>
      </c>
      <c r="AA1495">
        <f>[1]发票导入!AA1495&amp;""</f>
      </c>
      <c r="AB1495">
        <f>[1]发票导入!AB1495</f>
        <v>0</v>
      </c>
      <c r="AC1495">
        <f>[1]发票导入!AC1495</f>
        <v>0</v>
      </c>
      <c r="AE1495" s="22">
        <f t="shared" si="0"/>
      </c>
      <c r="AI1495">
        <f>[1]发票导入!AI1495&amp;""</f>
      </c>
      <c r="AJ1495">
        <f>[1]发票导入!AJ1495&amp;""</f>
      </c>
      <c r="AK1495">
        <f>[1]发票导入!AK1495</f>
        <v>0</v>
      </c>
      <c r="AL1495">
        <f>[1]发票导入!AL1495</f>
        <v>0</v>
      </c>
      <c r="AM1495">
        <f>[1]发票导入!AM1495</f>
        <v>0</v>
      </c>
      <c r="AN1495" s="22">
        <f t="shared" si="1"/>
        <v>0</v>
      </c>
      <c r="AO1495" s="22">
        <f t="shared" si="2"/>
        <v>0</v>
      </c>
    </row>
    <row r="1496">
      <c r="C1496">
        <f>[1]发票导入!C1496&amp;""</f>
      </c>
      <c r="D1496">
        <f>[1]发票导入!D1496&amp;""</f>
      </c>
      <c r="O1496">
        <f>[1]发票导入!O1496&amp;""</f>
      </c>
      <c r="T1496">
        <f>[1]发票导入!T1496</f>
      </c>
      <c r="U1496">
        <f>[1]发票导入!U1496&amp;""</f>
      </c>
      <c r="V1496">
        <f>[1]发票导入!V1496&amp;""</f>
      </c>
      <c r="W1496">
        <f>[1]发票导入!W1496&amp;""</f>
      </c>
      <c r="Y1496">
        <f>[1]发票导入!Y1496&amp;""</f>
      </c>
      <c r="AA1496">
        <f>[1]发票导入!AA1496&amp;""</f>
      </c>
      <c r="AB1496">
        <f>[1]发票导入!AB1496</f>
        <v>0</v>
      </c>
      <c r="AC1496">
        <f>[1]发票导入!AC1496</f>
        <v>0</v>
      </c>
      <c r="AE1496" s="22">
        <f t="shared" si="0"/>
      </c>
      <c r="AI1496">
        <f>[1]发票导入!AI1496&amp;""</f>
      </c>
      <c r="AJ1496">
        <f>[1]发票导入!AJ1496&amp;""</f>
      </c>
      <c r="AK1496">
        <f>[1]发票导入!AK1496</f>
        <v>0</v>
      </c>
      <c r="AL1496">
        <f>[1]发票导入!AL1496</f>
        <v>0</v>
      </c>
      <c r="AM1496">
        <f>[1]发票导入!AM1496</f>
        <v>0</v>
      </c>
      <c r="AN1496" s="22">
        <f t="shared" si="1"/>
        <v>0</v>
      </c>
      <c r="AO1496" s="22">
        <f t="shared" si="2"/>
        <v>0</v>
      </c>
    </row>
    <row r="1497">
      <c r="C1497">
        <f>[1]发票导入!C1497&amp;""</f>
      </c>
      <c r="D1497">
        <f>[1]发票导入!D1497&amp;""</f>
      </c>
      <c r="O1497">
        <f>[1]发票导入!O1497&amp;""</f>
      </c>
      <c r="T1497">
        <f>[1]发票导入!T1497</f>
      </c>
      <c r="U1497">
        <f>[1]发票导入!U1497&amp;""</f>
      </c>
      <c r="V1497">
        <f>[1]发票导入!V1497&amp;""</f>
      </c>
      <c r="W1497">
        <f>[1]发票导入!W1497&amp;""</f>
      </c>
      <c r="Y1497">
        <f>[1]发票导入!Y1497&amp;""</f>
      </c>
      <c r="AA1497">
        <f>[1]发票导入!AA1497&amp;""</f>
      </c>
      <c r="AB1497">
        <f>[1]发票导入!AB1497</f>
        <v>0</v>
      </c>
      <c r="AC1497">
        <f>[1]发票导入!AC1497</f>
        <v>0</v>
      </c>
      <c r="AE1497" s="22">
        <f t="shared" si="0"/>
      </c>
      <c r="AI1497">
        <f>[1]发票导入!AI1497&amp;""</f>
      </c>
      <c r="AJ1497">
        <f>[1]发票导入!AJ1497&amp;""</f>
      </c>
      <c r="AK1497">
        <f>[1]发票导入!AK1497</f>
        <v>0</v>
      </c>
      <c r="AL1497">
        <f>[1]发票导入!AL1497</f>
        <v>0</v>
      </c>
      <c r="AM1497">
        <f>[1]发票导入!AM1497</f>
        <v>0</v>
      </c>
      <c r="AN1497" s="22">
        <f t="shared" si="1"/>
        <v>0</v>
      </c>
      <c r="AO1497" s="22">
        <f t="shared" si="2"/>
        <v>0</v>
      </c>
    </row>
    <row r="1498">
      <c r="C1498">
        <f>[1]发票导入!C1498&amp;""</f>
      </c>
      <c r="D1498">
        <f>[1]发票导入!D1498&amp;""</f>
      </c>
      <c r="O1498">
        <f>[1]发票导入!O1498&amp;""</f>
      </c>
      <c r="T1498">
        <f>[1]发票导入!T1498</f>
      </c>
      <c r="U1498">
        <f>[1]发票导入!U1498&amp;""</f>
      </c>
      <c r="V1498">
        <f>[1]发票导入!V1498&amp;""</f>
      </c>
      <c r="W1498">
        <f>[1]发票导入!W1498&amp;""</f>
      </c>
      <c r="Y1498">
        <f>[1]发票导入!Y1498&amp;""</f>
      </c>
      <c r="AA1498">
        <f>[1]发票导入!AA1498&amp;""</f>
      </c>
      <c r="AB1498">
        <f>[1]发票导入!AB1498</f>
        <v>0</v>
      </c>
      <c r="AC1498">
        <f>[1]发票导入!AC1498</f>
        <v>0</v>
      </c>
      <c r="AE1498" s="22">
        <f t="shared" si="0"/>
      </c>
      <c r="AI1498">
        <f>[1]发票导入!AI1498&amp;""</f>
      </c>
      <c r="AJ1498">
        <f>[1]发票导入!AJ1498&amp;""</f>
      </c>
      <c r="AK1498">
        <f>[1]发票导入!AK1498</f>
        <v>0</v>
      </c>
      <c r="AL1498">
        <f>[1]发票导入!AL1498</f>
        <v>0</v>
      </c>
      <c r="AM1498">
        <f>[1]发票导入!AM1498</f>
        <v>0</v>
      </c>
      <c r="AN1498" s="22">
        <f t="shared" si="1"/>
        <v>0</v>
      </c>
      <c r="AO1498" s="22">
        <f t="shared" si="2"/>
        <v>0</v>
      </c>
    </row>
    <row r="1499">
      <c r="C1499">
        <f>[1]发票导入!C1499&amp;""</f>
      </c>
      <c r="D1499">
        <f>[1]发票导入!D1499&amp;""</f>
      </c>
      <c r="O1499">
        <f>[1]发票导入!O1499&amp;""</f>
      </c>
      <c r="T1499">
        <f>[1]发票导入!T1499</f>
      </c>
      <c r="U1499">
        <f>[1]发票导入!U1499&amp;""</f>
      </c>
      <c r="V1499">
        <f>[1]发票导入!V1499&amp;""</f>
      </c>
      <c r="W1499">
        <f>[1]发票导入!W1499&amp;""</f>
      </c>
      <c r="Y1499">
        <f>[1]发票导入!Y1499&amp;""</f>
      </c>
      <c r="AA1499">
        <f>[1]发票导入!AA1499&amp;""</f>
      </c>
      <c r="AB1499">
        <f>[1]发票导入!AB1499</f>
        <v>0</v>
      </c>
      <c r="AC1499">
        <f>[1]发票导入!AC1499</f>
        <v>0</v>
      </c>
      <c r="AE1499" s="22">
        <f t="shared" si="0"/>
      </c>
      <c r="AI1499">
        <f>[1]发票导入!AI1499&amp;""</f>
      </c>
      <c r="AJ1499">
        <f>[1]发票导入!AJ1499&amp;""</f>
      </c>
      <c r="AK1499">
        <f>[1]发票导入!AK1499</f>
        <v>0</v>
      </c>
      <c r="AL1499">
        <f>[1]发票导入!AL1499</f>
        <v>0</v>
      </c>
      <c r="AM1499">
        <f>[1]发票导入!AM1499</f>
        <v>0</v>
      </c>
      <c r="AN1499" s="22">
        <f t="shared" si="1"/>
        <v>0</v>
      </c>
      <c r="AO1499" s="22">
        <f t="shared" si="2"/>
        <v>0</v>
      </c>
    </row>
    <row r="1500">
      <c r="C1500">
        <f>[1]发票导入!C1500&amp;""</f>
      </c>
      <c r="D1500">
        <f>[1]发票导入!D1500&amp;""</f>
      </c>
      <c r="O1500">
        <f>[1]发票导入!O1500&amp;""</f>
      </c>
      <c r="T1500">
        <f>[1]发票导入!T1500</f>
      </c>
      <c r="U1500">
        <f>[1]发票导入!U1500&amp;""</f>
      </c>
      <c r="V1500">
        <f>[1]发票导入!V1500&amp;""</f>
      </c>
      <c r="W1500">
        <f>[1]发票导入!W1500&amp;""</f>
      </c>
      <c r="Y1500">
        <f>[1]发票导入!Y1500&amp;""</f>
      </c>
      <c r="AA1500">
        <f>[1]发票导入!AA1500&amp;""</f>
      </c>
      <c r="AB1500">
        <f>[1]发票导入!AB1500</f>
        <v>0</v>
      </c>
      <c r="AC1500">
        <f>[1]发票导入!AC1500</f>
        <v>0</v>
      </c>
      <c r="AE1500" s="22">
        <f t="shared" si="0"/>
      </c>
      <c r="AI1500">
        <f>[1]发票导入!AI1500&amp;""</f>
      </c>
      <c r="AJ1500">
        <f>[1]发票导入!AJ1500&amp;""</f>
      </c>
      <c r="AK1500">
        <f>[1]发票导入!AK1500</f>
        <v>0</v>
      </c>
      <c r="AL1500">
        <f>[1]发票导入!AL1500</f>
        <v>0</v>
      </c>
      <c r="AM1500">
        <f>[1]发票导入!AM1500</f>
        <v>0</v>
      </c>
      <c r="AN1500" s="22">
        <f t="shared" si="1"/>
        <v>0</v>
      </c>
      <c r="AO1500" s="22">
        <f t="shared" si="2"/>
        <v>0</v>
      </c>
    </row>
    <row r="1501">
      <c r="C1501">
        <f>[1]发票导入!C1501&amp;""</f>
      </c>
      <c r="D1501">
        <f>[1]发票导入!D1501&amp;""</f>
      </c>
      <c r="O1501">
        <f>[1]发票导入!O1501&amp;""</f>
      </c>
      <c r="T1501">
        <f>[1]发票导入!T1501</f>
      </c>
      <c r="U1501">
        <f>[1]发票导入!U1501&amp;""</f>
      </c>
      <c r="V1501">
        <f>[1]发票导入!V1501&amp;""</f>
      </c>
      <c r="W1501">
        <f>[1]发票导入!W1501&amp;""</f>
      </c>
      <c r="Y1501">
        <f>[1]发票导入!Y1501&amp;""</f>
      </c>
      <c r="AA1501">
        <f>[1]发票导入!AA1501&amp;""</f>
      </c>
      <c r="AB1501">
        <f>[1]发票导入!AB1501</f>
        <v>0</v>
      </c>
      <c r="AC1501">
        <f>[1]发票导入!AC1501</f>
        <v>0</v>
      </c>
      <c r="AE1501" s="22">
        <f t="shared" si="0"/>
      </c>
      <c r="AI1501">
        <f>[1]发票导入!AI1501&amp;""</f>
      </c>
      <c r="AJ1501">
        <f>[1]发票导入!AJ1501&amp;""</f>
      </c>
      <c r="AK1501">
        <f>[1]发票导入!AK1501</f>
        <v>0</v>
      </c>
      <c r="AL1501">
        <f>[1]发票导入!AL1501</f>
        <v>0</v>
      </c>
      <c r="AM1501">
        <f>[1]发票导入!AM1501</f>
        <v>0</v>
      </c>
      <c r="AN1501" s="22">
        <f t="shared" si="1"/>
        <v>0</v>
      </c>
      <c r="AO1501" s="22">
        <f t="shared" si="2"/>
        <v>0</v>
      </c>
    </row>
    <row r="1502">
      <c r="C1502">
        <f>[1]发票导入!C1502&amp;""</f>
      </c>
      <c r="D1502">
        <f>[1]发票导入!D1502&amp;""</f>
      </c>
      <c r="O1502">
        <f>[1]发票导入!O1502&amp;""</f>
      </c>
      <c r="T1502">
        <f>[1]发票导入!T1502</f>
      </c>
      <c r="U1502">
        <f>[1]发票导入!U1502&amp;""</f>
      </c>
      <c r="V1502">
        <f>[1]发票导入!V1502&amp;""</f>
      </c>
      <c r="W1502">
        <f>[1]发票导入!W1502&amp;""</f>
      </c>
      <c r="Y1502">
        <f>[1]发票导入!Y1502&amp;""</f>
      </c>
      <c r="AA1502">
        <f>[1]发票导入!AA1502&amp;""</f>
      </c>
      <c r="AB1502">
        <f>[1]发票导入!AB1502</f>
        <v>0</v>
      </c>
      <c r="AC1502">
        <f>[1]发票导入!AC1502</f>
        <v>0</v>
      </c>
      <c r="AE1502" s="22">
        <f t="shared" si="0"/>
      </c>
      <c r="AI1502">
        <f>[1]发票导入!AI1502&amp;""</f>
      </c>
      <c r="AJ1502">
        <f>[1]发票导入!AJ1502&amp;""</f>
      </c>
      <c r="AK1502">
        <f>[1]发票导入!AK1502</f>
        <v>0</v>
      </c>
      <c r="AL1502">
        <f>[1]发票导入!AL1502</f>
        <v>0</v>
      </c>
      <c r="AM1502">
        <f>[1]发票导入!AM1502</f>
        <v>0</v>
      </c>
      <c r="AN1502" s="22">
        <f t="shared" si="1"/>
        <v>0</v>
      </c>
      <c r="AO1502" s="22">
        <f t="shared" si="2"/>
        <v>0</v>
      </c>
    </row>
    <row r="1503">
      <c r="C1503">
        <f>[1]发票导入!C1503&amp;""</f>
      </c>
      <c r="D1503">
        <f>[1]发票导入!D1503&amp;""</f>
      </c>
      <c r="O1503">
        <f>[1]发票导入!O1503&amp;""</f>
      </c>
      <c r="T1503">
        <f>[1]发票导入!T1503</f>
      </c>
      <c r="U1503">
        <f>[1]发票导入!U1503&amp;""</f>
      </c>
      <c r="V1503">
        <f>[1]发票导入!V1503&amp;""</f>
      </c>
      <c r="W1503">
        <f>[1]发票导入!W1503&amp;""</f>
      </c>
      <c r="Y1503">
        <f>[1]发票导入!Y1503&amp;""</f>
      </c>
      <c r="AA1503">
        <f>[1]发票导入!AA1503&amp;""</f>
      </c>
      <c r="AB1503">
        <f>[1]发票导入!AB1503</f>
        <v>0</v>
      </c>
      <c r="AC1503">
        <f>[1]发票导入!AC1503</f>
        <v>0</v>
      </c>
      <c r="AE1503" s="22">
        <f t="shared" si="0"/>
      </c>
      <c r="AI1503">
        <f>[1]发票导入!AI1503&amp;""</f>
      </c>
      <c r="AJ1503">
        <f>[1]发票导入!AJ1503&amp;""</f>
      </c>
      <c r="AK1503">
        <f>[1]发票导入!AK1503</f>
        <v>0</v>
      </c>
      <c r="AL1503">
        <f>[1]发票导入!AL1503</f>
        <v>0</v>
      </c>
      <c r="AM1503">
        <f>[1]发票导入!AM1503</f>
        <v>0</v>
      </c>
      <c r="AN1503" s="22">
        <f t="shared" si="1"/>
        <v>0</v>
      </c>
      <c r="AO1503" s="22">
        <f t="shared" si="2"/>
        <v>0</v>
      </c>
    </row>
    <row r="1504">
      <c r="C1504">
        <f>[1]发票导入!C1504&amp;""</f>
      </c>
      <c r="D1504">
        <f>[1]发票导入!D1504&amp;""</f>
      </c>
      <c r="O1504">
        <f>[1]发票导入!O1504&amp;""</f>
      </c>
      <c r="T1504">
        <f>[1]发票导入!T1504</f>
      </c>
      <c r="U1504">
        <f>[1]发票导入!U1504&amp;""</f>
      </c>
      <c r="V1504">
        <f>[1]发票导入!V1504&amp;""</f>
      </c>
      <c r="W1504">
        <f>[1]发票导入!W1504&amp;""</f>
      </c>
      <c r="Y1504">
        <f>[1]发票导入!Y1504&amp;""</f>
      </c>
      <c r="AA1504">
        <f>[1]发票导入!AA1504&amp;""</f>
      </c>
      <c r="AB1504">
        <f>[1]发票导入!AB1504</f>
        <v>0</v>
      </c>
      <c r="AC1504">
        <f>[1]发票导入!AC1504</f>
        <v>0</v>
      </c>
      <c r="AE1504" s="22">
        <f t="shared" si="0"/>
      </c>
      <c r="AI1504">
        <f>[1]发票导入!AI1504&amp;""</f>
      </c>
      <c r="AJ1504">
        <f>[1]发票导入!AJ1504&amp;""</f>
      </c>
      <c r="AK1504">
        <f>[1]发票导入!AK1504</f>
        <v>0</v>
      </c>
      <c r="AL1504">
        <f>[1]发票导入!AL1504</f>
        <v>0</v>
      </c>
      <c r="AM1504">
        <f>[1]发票导入!AM1504</f>
        <v>0</v>
      </c>
      <c r="AN1504" s="22">
        <f t="shared" si="1"/>
        <v>0</v>
      </c>
      <c r="AO1504" s="22">
        <f t="shared" si="2"/>
        <v>0</v>
      </c>
    </row>
    <row r="1505">
      <c r="C1505">
        <f>[1]发票导入!C1505&amp;""</f>
      </c>
      <c r="D1505">
        <f>[1]发票导入!D1505&amp;""</f>
      </c>
      <c r="O1505">
        <f>[1]发票导入!O1505&amp;""</f>
      </c>
      <c r="T1505">
        <f>[1]发票导入!T1505</f>
      </c>
      <c r="U1505">
        <f>[1]发票导入!U1505&amp;""</f>
      </c>
      <c r="V1505">
        <f>[1]发票导入!V1505&amp;""</f>
      </c>
      <c r="W1505">
        <f>[1]发票导入!W1505&amp;""</f>
      </c>
      <c r="Y1505">
        <f>[1]发票导入!Y1505&amp;""</f>
      </c>
      <c r="AA1505">
        <f>[1]发票导入!AA1505&amp;""</f>
      </c>
      <c r="AB1505">
        <f>[1]发票导入!AB1505</f>
        <v>0</v>
      </c>
      <c r="AC1505">
        <f>[1]发票导入!AC1505</f>
        <v>0</v>
      </c>
      <c r="AE1505" s="22">
        <f t="shared" si="0"/>
      </c>
      <c r="AI1505">
        <f>[1]发票导入!AI1505&amp;""</f>
      </c>
      <c r="AJ1505">
        <f>[1]发票导入!AJ1505&amp;""</f>
      </c>
      <c r="AK1505">
        <f>[1]发票导入!AK1505</f>
        <v>0</v>
      </c>
      <c r="AL1505">
        <f>[1]发票导入!AL1505</f>
        <v>0</v>
      </c>
      <c r="AM1505">
        <f>[1]发票导入!AM1505</f>
        <v>0</v>
      </c>
      <c r="AN1505" s="22">
        <f t="shared" si="1"/>
        <v>0</v>
      </c>
      <c r="AO1505" s="22">
        <f t="shared" si="2"/>
        <v>0</v>
      </c>
    </row>
    <row r="1506">
      <c r="C1506">
        <f>[1]发票导入!C1506&amp;""</f>
      </c>
      <c r="D1506">
        <f>[1]发票导入!D1506&amp;""</f>
      </c>
      <c r="O1506">
        <f>[1]发票导入!O1506&amp;""</f>
      </c>
      <c r="T1506">
        <f>[1]发票导入!T1506</f>
      </c>
      <c r="U1506">
        <f>[1]发票导入!U1506&amp;""</f>
      </c>
      <c r="V1506">
        <f>[1]发票导入!V1506&amp;""</f>
      </c>
      <c r="W1506">
        <f>[1]发票导入!W1506&amp;""</f>
      </c>
      <c r="Y1506">
        <f>[1]发票导入!Y1506&amp;""</f>
      </c>
      <c r="AA1506">
        <f>[1]发票导入!AA1506&amp;""</f>
      </c>
      <c r="AB1506">
        <f>[1]发票导入!AB1506</f>
        <v>0</v>
      </c>
      <c r="AC1506">
        <f>[1]发票导入!AC1506</f>
        <v>0</v>
      </c>
      <c r="AE1506" s="22">
        <f t="shared" si="0"/>
      </c>
      <c r="AI1506">
        <f>[1]发票导入!AI1506&amp;""</f>
      </c>
      <c r="AJ1506">
        <f>[1]发票导入!AJ1506&amp;""</f>
      </c>
      <c r="AK1506">
        <f>[1]发票导入!AK1506</f>
        <v>0</v>
      </c>
      <c r="AL1506">
        <f>[1]发票导入!AL1506</f>
        <v>0</v>
      </c>
      <c r="AM1506">
        <f>[1]发票导入!AM1506</f>
        <v>0</v>
      </c>
      <c r="AN1506" s="22">
        <f t="shared" si="1"/>
        <v>0</v>
      </c>
      <c r="AO1506" s="22">
        <f t="shared" si="2"/>
        <v>0</v>
      </c>
    </row>
    <row r="1507">
      <c r="C1507">
        <f>[1]发票导入!C1507&amp;""</f>
      </c>
      <c r="D1507">
        <f>[1]发票导入!D1507&amp;""</f>
      </c>
      <c r="O1507">
        <f>[1]发票导入!O1507&amp;""</f>
      </c>
      <c r="T1507">
        <f>[1]发票导入!T1507</f>
      </c>
      <c r="U1507">
        <f>[1]发票导入!U1507&amp;""</f>
      </c>
      <c r="V1507">
        <f>[1]发票导入!V1507&amp;""</f>
      </c>
      <c r="W1507">
        <f>[1]发票导入!W1507&amp;""</f>
      </c>
      <c r="Y1507">
        <f>[1]发票导入!Y1507&amp;""</f>
      </c>
      <c r="AA1507">
        <f>[1]发票导入!AA1507&amp;""</f>
      </c>
      <c r="AB1507">
        <f>[1]发票导入!AB1507</f>
        <v>0</v>
      </c>
      <c r="AC1507">
        <f>[1]发票导入!AC1507</f>
        <v>0</v>
      </c>
      <c r="AE1507" s="22">
        <f t="shared" si="0"/>
      </c>
      <c r="AI1507">
        <f>[1]发票导入!AI1507&amp;""</f>
      </c>
      <c r="AJ1507">
        <f>[1]发票导入!AJ1507&amp;""</f>
      </c>
      <c r="AK1507">
        <f>[1]发票导入!AK1507</f>
        <v>0</v>
      </c>
      <c r="AL1507">
        <f>[1]发票导入!AL1507</f>
        <v>0</v>
      </c>
      <c r="AM1507">
        <f>[1]发票导入!AM1507</f>
        <v>0</v>
      </c>
      <c r="AN1507" s="22">
        <f t="shared" si="1"/>
        <v>0</v>
      </c>
      <c r="AO1507" s="22">
        <f t="shared" si="2"/>
        <v>0</v>
      </c>
    </row>
    <row r="1508">
      <c r="C1508">
        <f>[1]发票导入!C1508&amp;""</f>
      </c>
      <c r="D1508">
        <f>[1]发票导入!D1508&amp;""</f>
      </c>
      <c r="O1508">
        <f>[1]发票导入!O1508&amp;""</f>
      </c>
      <c r="T1508">
        <f>[1]发票导入!T1508</f>
      </c>
      <c r="U1508">
        <f>[1]发票导入!U1508&amp;""</f>
      </c>
      <c r="V1508">
        <f>[1]发票导入!V1508&amp;""</f>
      </c>
      <c r="W1508">
        <f>[1]发票导入!W1508&amp;""</f>
      </c>
      <c r="Y1508">
        <f>[1]发票导入!Y1508&amp;""</f>
      </c>
      <c r="AA1508">
        <f>[1]发票导入!AA1508&amp;""</f>
      </c>
      <c r="AB1508">
        <f>[1]发票导入!AB1508</f>
        <v>0</v>
      </c>
      <c r="AC1508">
        <f>[1]发票导入!AC1508</f>
        <v>0</v>
      </c>
      <c r="AE1508" s="22">
        <f t="shared" si="0"/>
      </c>
      <c r="AI1508">
        <f>[1]发票导入!AI1508&amp;""</f>
      </c>
      <c r="AJ1508">
        <f>[1]发票导入!AJ1508&amp;""</f>
      </c>
      <c r="AK1508">
        <f>[1]发票导入!AK1508</f>
        <v>0</v>
      </c>
      <c r="AL1508">
        <f>[1]发票导入!AL1508</f>
        <v>0</v>
      </c>
      <c r="AM1508">
        <f>[1]发票导入!AM1508</f>
        <v>0</v>
      </c>
      <c r="AN1508" s="22">
        <f t="shared" si="1"/>
        <v>0</v>
      </c>
      <c r="AO1508" s="22">
        <f t="shared" si="2"/>
        <v>0</v>
      </c>
    </row>
    <row r="1509">
      <c r="C1509">
        <f>[1]发票导入!C1509&amp;""</f>
      </c>
      <c r="D1509">
        <f>[1]发票导入!D1509&amp;""</f>
      </c>
      <c r="O1509">
        <f>[1]发票导入!O1509&amp;""</f>
      </c>
      <c r="T1509">
        <f>[1]发票导入!T1509</f>
      </c>
      <c r="U1509">
        <f>[1]发票导入!U1509&amp;""</f>
      </c>
      <c r="V1509">
        <f>[1]发票导入!V1509&amp;""</f>
      </c>
      <c r="W1509">
        <f>[1]发票导入!W1509&amp;""</f>
      </c>
      <c r="Y1509">
        <f>[1]发票导入!Y1509&amp;""</f>
      </c>
      <c r="AA1509">
        <f>[1]发票导入!AA1509&amp;""</f>
      </c>
      <c r="AB1509">
        <f>[1]发票导入!AB1509</f>
        <v>0</v>
      </c>
      <c r="AC1509">
        <f>[1]发票导入!AC1509</f>
        <v>0</v>
      </c>
      <c r="AE1509" s="22">
        <f t="shared" si="0"/>
      </c>
      <c r="AI1509">
        <f>[1]发票导入!AI1509&amp;""</f>
      </c>
      <c r="AJ1509">
        <f>[1]发票导入!AJ1509&amp;""</f>
      </c>
      <c r="AK1509">
        <f>[1]发票导入!AK1509</f>
        <v>0</v>
      </c>
      <c r="AL1509">
        <f>[1]发票导入!AL1509</f>
        <v>0</v>
      </c>
      <c r="AM1509">
        <f>[1]发票导入!AM1509</f>
        <v>0</v>
      </c>
      <c r="AN1509" s="22">
        <f t="shared" si="1"/>
        <v>0</v>
      </c>
      <c r="AO1509" s="22">
        <f t="shared" si="2"/>
        <v>0</v>
      </c>
    </row>
    <row r="1510">
      <c r="C1510">
        <f>[1]发票导入!C1510&amp;""</f>
      </c>
      <c r="D1510">
        <f>[1]发票导入!D1510&amp;""</f>
      </c>
      <c r="O1510">
        <f>[1]发票导入!O1510&amp;""</f>
      </c>
      <c r="T1510">
        <f>[1]发票导入!T1510</f>
      </c>
      <c r="U1510">
        <f>[1]发票导入!U1510&amp;""</f>
      </c>
      <c r="V1510">
        <f>[1]发票导入!V1510&amp;""</f>
      </c>
      <c r="W1510">
        <f>[1]发票导入!W1510&amp;""</f>
      </c>
      <c r="Y1510">
        <f>[1]发票导入!Y1510&amp;""</f>
      </c>
      <c r="AA1510">
        <f>[1]发票导入!AA1510&amp;""</f>
      </c>
      <c r="AB1510">
        <f>[1]发票导入!AB1510</f>
        <v>0</v>
      </c>
      <c r="AC1510">
        <f>[1]发票导入!AC1510</f>
        <v>0</v>
      </c>
      <c r="AE1510" s="22">
        <f t="shared" si="0"/>
      </c>
      <c r="AI1510">
        <f>[1]发票导入!AI1510&amp;""</f>
      </c>
      <c r="AJ1510">
        <f>[1]发票导入!AJ1510&amp;""</f>
      </c>
      <c r="AK1510">
        <f>[1]发票导入!AK1510</f>
        <v>0</v>
      </c>
      <c r="AL1510">
        <f>[1]发票导入!AL1510</f>
        <v>0</v>
      </c>
      <c r="AM1510">
        <f>[1]发票导入!AM1510</f>
        <v>0</v>
      </c>
      <c r="AN1510" s="22">
        <f t="shared" si="1"/>
        <v>0</v>
      </c>
      <c r="AO1510" s="22">
        <f t="shared" si="2"/>
        <v>0</v>
      </c>
    </row>
    <row r="1511">
      <c r="C1511">
        <f>[1]发票导入!C1511&amp;""</f>
      </c>
      <c r="D1511">
        <f>[1]发票导入!D1511&amp;""</f>
      </c>
      <c r="O1511">
        <f>[1]发票导入!O1511&amp;""</f>
      </c>
      <c r="T1511">
        <f>[1]发票导入!T1511</f>
      </c>
      <c r="U1511">
        <f>[1]发票导入!U1511&amp;""</f>
      </c>
      <c r="V1511">
        <f>[1]发票导入!V1511&amp;""</f>
      </c>
      <c r="W1511">
        <f>[1]发票导入!W1511&amp;""</f>
      </c>
      <c r="Y1511">
        <f>[1]发票导入!Y1511&amp;""</f>
      </c>
      <c r="AA1511">
        <f>[1]发票导入!AA1511&amp;""</f>
      </c>
      <c r="AB1511">
        <f>[1]发票导入!AB1511</f>
        <v>0</v>
      </c>
      <c r="AC1511">
        <f>[1]发票导入!AC1511</f>
        <v>0</v>
      </c>
      <c r="AE1511" s="22">
        <f t="shared" si="0"/>
      </c>
      <c r="AI1511">
        <f>[1]发票导入!AI1511&amp;""</f>
      </c>
      <c r="AJ1511">
        <f>[1]发票导入!AJ1511&amp;""</f>
      </c>
      <c r="AK1511">
        <f>[1]发票导入!AK1511</f>
        <v>0</v>
      </c>
      <c r="AL1511">
        <f>[1]发票导入!AL1511</f>
        <v>0</v>
      </c>
      <c r="AM1511">
        <f>[1]发票导入!AM1511</f>
        <v>0</v>
      </c>
      <c r="AN1511" s="22">
        <f t="shared" si="1"/>
        <v>0</v>
      </c>
      <c r="AO1511" s="22">
        <f t="shared" si="2"/>
        <v>0</v>
      </c>
    </row>
    <row r="1512">
      <c r="C1512">
        <f>[1]发票导入!C1512&amp;""</f>
      </c>
      <c r="D1512">
        <f>[1]发票导入!D1512&amp;""</f>
      </c>
      <c r="O1512">
        <f>[1]发票导入!O1512&amp;""</f>
      </c>
      <c r="T1512">
        <f>[1]发票导入!T1512</f>
      </c>
      <c r="U1512">
        <f>[1]发票导入!U1512&amp;""</f>
      </c>
      <c r="V1512">
        <f>[1]发票导入!V1512&amp;""</f>
      </c>
      <c r="W1512">
        <f>[1]发票导入!W1512&amp;""</f>
      </c>
      <c r="Y1512">
        <f>[1]发票导入!Y1512&amp;""</f>
      </c>
      <c r="AA1512">
        <f>[1]发票导入!AA1512&amp;""</f>
      </c>
      <c r="AB1512">
        <f>[1]发票导入!AB1512</f>
        <v>0</v>
      </c>
      <c r="AC1512">
        <f>[1]发票导入!AC1512</f>
        <v>0</v>
      </c>
      <c r="AE1512" s="22">
        <f t="shared" si="0"/>
      </c>
      <c r="AI1512">
        <f>[1]发票导入!AI1512&amp;""</f>
      </c>
      <c r="AJ1512">
        <f>[1]发票导入!AJ1512&amp;""</f>
      </c>
      <c r="AK1512">
        <f>[1]发票导入!AK1512</f>
        <v>0</v>
      </c>
      <c r="AL1512">
        <f>[1]发票导入!AL1512</f>
        <v>0</v>
      </c>
      <c r="AM1512">
        <f>[1]发票导入!AM1512</f>
        <v>0</v>
      </c>
      <c r="AN1512" s="22">
        <f t="shared" si="1"/>
        <v>0</v>
      </c>
      <c r="AO1512" s="22">
        <f t="shared" si="2"/>
        <v>0</v>
      </c>
    </row>
    <row r="1513">
      <c r="C1513">
        <f>[1]发票导入!C1513&amp;""</f>
      </c>
      <c r="D1513">
        <f>[1]发票导入!D1513&amp;""</f>
      </c>
      <c r="O1513">
        <f>[1]发票导入!O1513&amp;""</f>
      </c>
      <c r="T1513">
        <f>[1]发票导入!T1513</f>
      </c>
      <c r="U1513">
        <f>[1]发票导入!U1513&amp;""</f>
      </c>
      <c r="V1513">
        <f>[1]发票导入!V1513&amp;""</f>
      </c>
      <c r="W1513">
        <f>[1]发票导入!W1513&amp;""</f>
      </c>
      <c r="Y1513">
        <f>[1]发票导入!Y1513&amp;""</f>
      </c>
      <c r="AA1513">
        <f>[1]发票导入!AA1513&amp;""</f>
      </c>
      <c r="AB1513">
        <f>[1]发票导入!AB1513</f>
        <v>0</v>
      </c>
      <c r="AC1513">
        <f>[1]发票导入!AC1513</f>
        <v>0</v>
      </c>
      <c r="AE1513" s="22">
        <f t="shared" si="0"/>
      </c>
      <c r="AI1513">
        <f>[1]发票导入!AI1513&amp;""</f>
      </c>
      <c r="AJ1513">
        <f>[1]发票导入!AJ1513&amp;""</f>
      </c>
      <c r="AK1513">
        <f>[1]发票导入!AK1513</f>
        <v>0</v>
      </c>
      <c r="AL1513">
        <f>[1]发票导入!AL1513</f>
        <v>0</v>
      </c>
      <c r="AM1513">
        <f>[1]发票导入!AM1513</f>
        <v>0</v>
      </c>
      <c r="AN1513" s="22">
        <f t="shared" si="1"/>
        <v>0</v>
      </c>
      <c r="AO1513" s="22">
        <f t="shared" si="2"/>
        <v>0</v>
      </c>
    </row>
    <row r="1514">
      <c r="C1514">
        <f>[1]发票导入!C1514&amp;""</f>
      </c>
      <c r="D1514">
        <f>[1]发票导入!D1514&amp;""</f>
      </c>
      <c r="O1514">
        <f>[1]发票导入!O1514&amp;""</f>
      </c>
      <c r="T1514">
        <f>[1]发票导入!T1514</f>
      </c>
      <c r="U1514">
        <f>[1]发票导入!U1514&amp;""</f>
      </c>
      <c r="V1514">
        <f>[1]发票导入!V1514&amp;""</f>
      </c>
      <c r="W1514">
        <f>[1]发票导入!W1514&amp;""</f>
      </c>
      <c r="Y1514">
        <f>[1]发票导入!Y1514&amp;""</f>
      </c>
      <c r="AA1514">
        <f>[1]发票导入!AA1514&amp;""</f>
      </c>
      <c r="AB1514">
        <f>[1]发票导入!AB1514</f>
        <v>0</v>
      </c>
      <c r="AC1514">
        <f>[1]发票导入!AC1514</f>
        <v>0</v>
      </c>
      <c r="AE1514" s="22">
        <f t="shared" si="0"/>
      </c>
      <c r="AI1514">
        <f>[1]发票导入!AI1514&amp;""</f>
      </c>
      <c r="AJ1514">
        <f>[1]发票导入!AJ1514&amp;""</f>
      </c>
      <c r="AK1514">
        <f>[1]发票导入!AK1514</f>
        <v>0</v>
      </c>
      <c r="AL1514">
        <f>[1]发票导入!AL1514</f>
        <v>0</v>
      </c>
      <c r="AM1514">
        <f>[1]发票导入!AM1514</f>
        <v>0</v>
      </c>
      <c r="AN1514" s="22">
        <f t="shared" si="1"/>
        <v>0</v>
      </c>
      <c r="AO1514" s="22">
        <f t="shared" si="2"/>
        <v>0</v>
      </c>
    </row>
    <row r="1515">
      <c r="C1515">
        <f>[1]发票导入!C1515&amp;""</f>
      </c>
      <c r="D1515">
        <f>[1]发票导入!D1515&amp;""</f>
      </c>
      <c r="O1515">
        <f>[1]发票导入!O1515&amp;""</f>
      </c>
      <c r="T1515">
        <f>[1]发票导入!T1515</f>
      </c>
      <c r="U1515">
        <f>[1]发票导入!U1515&amp;""</f>
      </c>
      <c r="V1515">
        <f>[1]发票导入!V1515&amp;""</f>
      </c>
      <c r="W1515">
        <f>[1]发票导入!W1515&amp;""</f>
      </c>
      <c r="Y1515">
        <f>[1]发票导入!Y1515&amp;""</f>
      </c>
      <c r="AA1515">
        <f>[1]发票导入!AA1515&amp;""</f>
      </c>
      <c r="AB1515">
        <f>[1]发票导入!AB1515</f>
        <v>0</v>
      </c>
      <c r="AC1515">
        <f>[1]发票导入!AC1515</f>
        <v>0</v>
      </c>
      <c r="AE1515" s="22">
        <f t="shared" si="0"/>
      </c>
      <c r="AI1515">
        <f>[1]发票导入!AI1515&amp;""</f>
      </c>
      <c r="AJ1515">
        <f>[1]发票导入!AJ1515&amp;""</f>
      </c>
      <c r="AK1515">
        <f>[1]发票导入!AK1515</f>
        <v>0</v>
      </c>
      <c r="AL1515">
        <f>[1]发票导入!AL1515</f>
        <v>0</v>
      </c>
      <c r="AM1515">
        <f>[1]发票导入!AM1515</f>
        <v>0</v>
      </c>
      <c r="AN1515" s="22">
        <f t="shared" si="1"/>
        <v>0</v>
      </c>
      <c r="AO1515" s="22">
        <f t="shared" si="2"/>
        <v>0</v>
      </c>
    </row>
    <row r="1516">
      <c r="C1516">
        <f>[1]发票导入!C1516&amp;""</f>
      </c>
      <c r="D1516">
        <f>[1]发票导入!D1516&amp;""</f>
      </c>
      <c r="O1516">
        <f>[1]发票导入!O1516&amp;""</f>
      </c>
      <c r="T1516">
        <f>[1]发票导入!T1516</f>
      </c>
      <c r="U1516">
        <f>[1]发票导入!U1516&amp;""</f>
      </c>
      <c r="V1516">
        <f>[1]发票导入!V1516&amp;""</f>
      </c>
      <c r="W1516">
        <f>[1]发票导入!W1516&amp;""</f>
      </c>
      <c r="Y1516">
        <f>[1]发票导入!Y1516&amp;""</f>
      </c>
      <c r="AA1516">
        <f>[1]发票导入!AA1516&amp;""</f>
      </c>
      <c r="AB1516">
        <f>[1]发票导入!AB1516</f>
        <v>0</v>
      </c>
      <c r="AC1516">
        <f>[1]发票导入!AC1516</f>
        <v>0</v>
      </c>
      <c r="AE1516" s="22">
        <f t="shared" si="0"/>
      </c>
      <c r="AI1516">
        <f>[1]发票导入!AI1516&amp;""</f>
      </c>
      <c r="AJ1516">
        <f>[1]发票导入!AJ1516&amp;""</f>
      </c>
      <c r="AK1516">
        <f>[1]发票导入!AK1516</f>
        <v>0</v>
      </c>
      <c r="AL1516">
        <f>[1]发票导入!AL1516</f>
        <v>0</v>
      </c>
      <c r="AM1516">
        <f>[1]发票导入!AM1516</f>
        <v>0</v>
      </c>
      <c r="AN1516" s="22">
        <f t="shared" si="1"/>
        <v>0</v>
      </c>
      <c r="AO1516" s="22">
        <f t="shared" si="2"/>
        <v>0</v>
      </c>
    </row>
    <row r="1517">
      <c r="C1517">
        <f>[1]发票导入!C1517&amp;""</f>
      </c>
      <c r="D1517">
        <f>[1]发票导入!D1517&amp;""</f>
      </c>
      <c r="O1517">
        <f>[1]发票导入!O1517&amp;""</f>
      </c>
      <c r="T1517">
        <f>[1]发票导入!T1517</f>
      </c>
      <c r="U1517">
        <f>[1]发票导入!U1517&amp;""</f>
      </c>
      <c r="V1517">
        <f>[1]发票导入!V1517&amp;""</f>
      </c>
      <c r="W1517">
        <f>[1]发票导入!W1517&amp;""</f>
      </c>
      <c r="Y1517">
        <f>[1]发票导入!Y1517&amp;""</f>
      </c>
      <c r="AA1517">
        <f>[1]发票导入!AA1517&amp;""</f>
      </c>
      <c r="AB1517">
        <f>[1]发票导入!AB1517</f>
        <v>0</v>
      </c>
      <c r="AC1517">
        <f>[1]发票导入!AC1517</f>
        <v>0</v>
      </c>
      <c r="AE1517" s="22">
        <f t="shared" si="0"/>
      </c>
      <c r="AI1517">
        <f>[1]发票导入!AI1517&amp;""</f>
      </c>
      <c r="AJ1517">
        <f>[1]发票导入!AJ1517&amp;""</f>
      </c>
      <c r="AK1517">
        <f>[1]发票导入!AK1517</f>
        <v>0</v>
      </c>
      <c r="AL1517">
        <f>[1]发票导入!AL1517</f>
        <v>0</v>
      </c>
      <c r="AM1517">
        <f>[1]发票导入!AM1517</f>
        <v>0</v>
      </c>
      <c r="AN1517" s="22">
        <f t="shared" si="1"/>
        <v>0</v>
      </c>
      <c r="AO1517" s="22">
        <f t="shared" si="2"/>
        <v>0</v>
      </c>
    </row>
    <row r="1518">
      <c r="C1518">
        <f>[1]发票导入!C1518&amp;""</f>
      </c>
      <c r="D1518">
        <f>[1]发票导入!D1518&amp;""</f>
      </c>
      <c r="O1518">
        <f>[1]发票导入!O1518&amp;""</f>
      </c>
      <c r="T1518">
        <f>[1]发票导入!T1518</f>
      </c>
      <c r="U1518">
        <f>[1]发票导入!U1518&amp;""</f>
      </c>
      <c r="V1518">
        <f>[1]发票导入!V1518&amp;""</f>
      </c>
      <c r="W1518">
        <f>[1]发票导入!W1518&amp;""</f>
      </c>
      <c r="Y1518">
        <f>[1]发票导入!Y1518&amp;""</f>
      </c>
      <c r="AA1518">
        <f>[1]发票导入!AA1518&amp;""</f>
      </c>
      <c r="AB1518">
        <f>[1]发票导入!AB1518</f>
        <v>0</v>
      </c>
      <c r="AC1518">
        <f>[1]发票导入!AC1518</f>
        <v>0</v>
      </c>
      <c r="AE1518" s="22">
        <f t="shared" si="0"/>
      </c>
      <c r="AI1518">
        <f>[1]发票导入!AI1518&amp;""</f>
      </c>
      <c r="AJ1518">
        <f>[1]发票导入!AJ1518&amp;""</f>
      </c>
      <c r="AK1518">
        <f>[1]发票导入!AK1518</f>
        <v>0</v>
      </c>
      <c r="AL1518">
        <f>[1]发票导入!AL1518</f>
        <v>0</v>
      </c>
      <c r="AM1518">
        <f>[1]发票导入!AM1518</f>
        <v>0</v>
      </c>
      <c r="AN1518" s="22">
        <f t="shared" si="1"/>
        <v>0</v>
      </c>
      <c r="AO1518" s="22">
        <f t="shared" si="2"/>
        <v>0</v>
      </c>
    </row>
    <row r="1519">
      <c r="C1519">
        <f>[1]发票导入!C1519&amp;""</f>
      </c>
      <c r="D1519">
        <f>[1]发票导入!D1519&amp;""</f>
      </c>
      <c r="O1519">
        <f>[1]发票导入!O1519&amp;""</f>
      </c>
      <c r="T1519">
        <f>[1]发票导入!T1519</f>
      </c>
      <c r="U1519">
        <f>[1]发票导入!U1519&amp;""</f>
      </c>
      <c r="V1519">
        <f>[1]发票导入!V1519&amp;""</f>
      </c>
      <c r="W1519">
        <f>[1]发票导入!W1519&amp;""</f>
      </c>
      <c r="Y1519">
        <f>[1]发票导入!Y1519&amp;""</f>
      </c>
      <c r="AA1519">
        <f>[1]发票导入!AA1519&amp;""</f>
      </c>
      <c r="AB1519">
        <f>[1]发票导入!AB1519</f>
        <v>0</v>
      </c>
      <c r="AC1519">
        <f>[1]发票导入!AC1519</f>
        <v>0</v>
      </c>
      <c r="AE1519" s="22">
        <f t="shared" si="0"/>
      </c>
      <c r="AI1519">
        <f>[1]发票导入!AI1519&amp;""</f>
      </c>
      <c r="AJ1519">
        <f>[1]发票导入!AJ1519&amp;""</f>
      </c>
      <c r="AK1519">
        <f>[1]发票导入!AK1519</f>
        <v>0</v>
      </c>
      <c r="AL1519">
        <f>[1]发票导入!AL1519</f>
        <v>0</v>
      </c>
      <c r="AM1519">
        <f>[1]发票导入!AM1519</f>
        <v>0</v>
      </c>
      <c r="AN1519" s="22">
        <f t="shared" si="1"/>
        <v>0</v>
      </c>
      <c r="AO1519" s="22">
        <f t="shared" si="2"/>
        <v>0</v>
      </c>
    </row>
    <row r="1520">
      <c r="C1520">
        <f>[1]发票导入!C1520&amp;""</f>
      </c>
      <c r="D1520">
        <f>[1]发票导入!D1520&amp;""</f>
      </c>
      <c r="O1520">
        <f>[1]发票导入!O1520&amp;""</f>
      </c>
      <c r="T1520">
        <f>[1]发票导入!T1520</f>
      </c>
      <c r="U1520">
        <f>[1]发票导入!U1520&amp;""</f>
      </c>
      <c r="V1520">
        <f>[1]发票导入!V1520&amp;""</f>
      </c>
      <c r="W1520">
        <f>[1]发票导入!W1520&amp;""</f>
      </c>
      <c r="Y1520">
        <f>[1]发票导入!Y1520&amp;""</f>
      </c>
      <c r="AA1520">
        <f>[1]发票导入!AA1520&amp;""</f>
      </c>
      <c r="AB1520">
        <f>[1]发票导入!AB1520</f>
        <v>0</v>
      </c>
      <c r="AC1520">
        <f>[1]发票导入!AC1520</f>
        <v>0</v>
      </c>
      <c r="AE1520" s="22">
        <f t="shared" si="0"/>
      </c>
      <c r="AI1520">
        <f>[1]发票导入!AI1520&amp;""</f>
      </c>
      <c r="AJ1520">
        <f>[1]发票导入!AJ1520&amp;""</f>
      </c>
      <c r="AK1520">
        <f>[1]发票导入!AK1520</f>
        <v>0</v>
      </c>
      <c r="AL1520">
        <f>[1]发票导入!AL1520</f>
        <v>0</v>
      </c>
      <c r="AM1520">
        <f>[1]发票导入!AM1520</f>
        <v>0</v>
      </c>
      <c r="AN1520" s="22">
        <f t="shared" si="1"/>
        <v>0</v>
      </c>
      <c r="AO1520" s="22">
        <f t="shared" si="2"/>
        <v>0</v>
      </c>
    </row>
    <row r="1521">
      <c r="C1521">
        <f>[1]发票导入!C1521&amp;""</f>
      </c>
      <c r="D1521">
        <f>[1]发票导入!D1521&amp;""</f>
      </c>
      <c r="O1521">
        <f>[1]发票导入!O1521&amp;""</f>
      </c>
      <c r="T1521">
        <f>[1]发票导入!T1521</f>
      </c>
      <c r="U1521">
        <f>[1]发票导入!U1521&amp;""</f>
      </c>
      <c r="V1521">
        <f>[1]发票导入!V1521&amp;""</f>
      </c>
      <c r="W1521">
        <f>[1]发票导入!W1521&amp;""</f>
      </c>
      <c r="Y1521">
        <f>[1]发票导入!Y1521&amp;""</f>
      </c>
      <c r="AA1521">
        <f>[1]发票导入!AA1521&amp;""</f>
      </c>
      <c r="AB1521">
        <f>[1]发票导入!AB1521</f>
        <v>0</v>
      </c>
      <c r="AC1521">
        <f>[1]发票导入!AC1521</f>
        <v>0</v>
      </c>
      <c r="AE1521" s="22">
        <f t="shared" si="0"/>
      </c>
      <c r="AI1521">
        <f>[1]发票导入!AI1521&amp;""</f>
      </c>
      <c r="AJ1521">
        <f>[1]发票导入!AJ1521&amp;""</f>
      </c>
      <c r="AK1521">
        <f>[1]发票导入!AK1521</f>
        <v>0</v>
      </c>
      <c r="AL1521">
        <f>[1]发票导入!AL1521</f>
        <v>0</v>
      </c>
      <c r="AM1521">
        <f>[1]发票导入!AM1521</f>
        <v>0</v>
      </c>
      <c r="AN1521" s="22">
        <f t="shared" si="1"/>
        <v>0</v>
      </c>
      <c r="AO1521" s="22">
        <f t="shared" si="2"/>
        <v>0</v>
      </c>
    </row>
    <row r="1522">
      <c r="C1522">
        <f>[1]发票导入!C1522&amp;""</f>
      </c>
      <c r="D1522">
        <f>[1]发票导入!D1522&amp;""</f>
      </c>
      <c r="O1522">
        <f>[1]发票导入!O1522&amp;""</f>
      </c>
      <c r="T1522">
        <f>[1]发票导入!T1522</f>
      </c>
      <c r="U1522">
        <f>[1]发票导入!U1522&amp;""</f>
      </c>
      <c r="V1522">
        <f>[1]发票导入!V1522&amp;""</f>
      </c>
      <c r="W1522">
        <f>[1]发票导入!W1522&amp;""</f>
      </c>
      <c r="Y1522">
        <f>[1]发票导入!Y1522&amp;""</f>
      </c>
      <c r="AA1522">
        <f>[1]发票导入!AA1522&amp;""</f>
      </c>
      <c r="AB1522">
        <f>[1]发票导入!AB1522</f>
        <v>0</v>
      </c>
      <c r="AC1522">
        <f>[1]发票导入!AC1522</f>
        <v>0</v>
      </c>
      <c r="AE1522" s="22">
        <f t="shared" si="0"/>
      </c>
      <c r="AI1522">
        <f>[1]发票导入!AI1522&amp;""</f>
      </c>
      <c r="AJ1522">
        <f>[1]发票导入!AJ1522&amp;""</f>
      </c>
      <c r="AK1522">
        <f>[1]发票导入!AK1522</f>
        <v>0</v>
      </c>
      <c r="AL1522">
        <f>[1]发票导入!AL1522</f>
        <v>0</v>
      </c>
      <c r="AM1522">
        <f>[1]发票导入!AM1522</f>
        <v>0</v>
      </c>
      <c r="AN1522" s="22">
        <f t="shared" si="1"/>
        <v>0</v>
      </c>
      <c r="AO1522" s="22">
        <f t="shared" si="2"/>
        <v>0</v>
      </c>
    </row>
    <row r="1523">
      <c r="C1523">
        <f>[1]发票导入!C1523&amp;""</f>
      </c>
      <c r="D1523">
        <f>[1]发票导入!D1523&amp;""</f>
      </c>
      <c r="O1523">
        <f>[1]发票导入!O1523&amp;""</f>
      </c>
      <c r="T1523">
        <f>[1]发票导入!T1523</f>
      </c>
      <c r="U1523">
        <f>[1]发票导入!U1523&amp;""</f>
      </c>
      <c r="V1523">
        <f>[1]发票导入!V1523&amp;""</f>
      </c>
      <c r="W1523">
        <f>[1]发票导入!W1523&amp;""</f>
      </c>
      <c r="Y1523">
        <f>[1]发票导入!Y1523&amp;""</f>
      </c>
      <c r="AA1523">
        <f>[1]发票导入!AA1523&amp;""</f>
      </c>
      <c r="AB1523">
        <f>[1]发票导入!AB1523</f>
        <v>0</v>
      </c>
      <c r="AC1523">
        <f>[1]发票导入!AC1523</f>
        <v>0</v>
      </c>
      <c r="AE1523" s="22">
        <f t="shared" si="0"/>
      </c>
      <c r="AI1523">
        <f>[1]发票导入!AI1523&amp;""</f>
      </c>
      <c r="AJ1523">
        <f>[1]发票导入!AJ1523&amp;""</f>
      </c>
      <c r="AK1523">
        <f>[1]发票导入!AK1523</f>
        <v>0</v>
      </c>
      <c r="AL1523">
        <f>[1]发票导入!AL1523</f>
        <v>0</v>
      </c>
      <c r="AM1523">
        <f>[1]发票导入!AM1523</f>
        <v>0</v>
      </c>
      <c r="AN1523" s="22">
        <f t="shared" si="1"/>
        <v>0</v>
      </c>
      <c r="AO1523" s="22">
        <f t="shared" si="2"/>
        <v>0</v>
      </c>
    </row>
    <row r="1524">
      <c r="C1524">
        <f>[1]发票导入!C1524&amp;""</f>
      </c>
      <c r="D1524">
        <f>[1]发票导入!D1524&amp;""</f>
      </c>
      <c r="O1524">
        <f>[1]发票导入!O1524&amp;""</f>
      </c>
      <c r="T1524">
        <f>[1]发票导入!T1524</f>
      </c>
      <c r="U1524">
        <f>[1]发票导入!U1524&amp;""</f>
      </c>
      <c r="V1524">
        <f>[1]发票导入!V1524&amp;""</f>
      </c>
      <c r="W1524">
        <f>[1]发票导入!W1524&amp;""</f>
      </c>
      <c r="Y1524">
        <f>[1]发票导入!Y1524&amp;""</f>
      </c>
      <c r="AA1524">
        <f>[1]发票导入!AA1524&amp;""</f>
      </c>
      <c r="AB1524">
        <f>[1]发票导入!AB1524</f>
        <v>0</v>
      </c>
      <c r="AC1524">
        <f>[1]发票导入!AC1524</f>
        <v>0</v>
      </c>
      <c r="AE1524" s="22">
        <f t="shared" si="0"/>
      </c>
      <c r="AI1524">
        <f>[1]发票导入!AI1524&amp;""</f>
      </c>
      <c r="AJ1524">
        <f>[1]发票导入!AJ1524&amp;""</f>
      </c>
      <c r="AK1524">
        <f>[1]发票导入!AK1524</f>
        <v>0</v>
      </c>
      <c r="AL1524">
        <f>[1]发票导入!AL1524</f>
        <v>0</v>
      </c>
      <c r="AM1524">
        <f>[1]发票导入!AM1524</f>
        <v>0</v>
      </c>
      <c r="AN1524" s="22">
        <f t="shared" si="1"/>
        <v>0</v>
      </c>
      <c r="AO1524" s="22">
        <f t="shared" si="2"/>
        <v>0</v>
      </c>
    </row>
    <row r="1525">
      <c r="C1525">
        <f>[1]发票导入!C1525&amp;""</f>
      </c>
      <c r="D1525">
        <f>[1]发票导入!D1525&amp;""</f>
      </c>
      <c r="O1525">
        <f>[1]发票导入!O1525&amp;""</f>
      </c>
      <c r="T1525">
        <f>[1]发票导入!T1525</f>
      </c>
      <c r="U1525">
        <f>[1]发票导入!U1525&amp;""</f>
      </c>
      <c r="V1525">
        <f>[1]发票导入!V1525&amp;""</f>
      </c>
      <c r="W1525">
        <f>[1]发票导入!W1525&amp;""</f>
      </c>
      <c r="Y1525">
        <f>[1]发票导入!Y1525&amp;""</f>
      </c>
      <c r="AA1525">
        <f>[1]发票导入!AA1525&amp;""</f>
      </c>
      <c r="AB1525">
        <f>[1]发票导入!AB1525</f>
        <v>0</v>
      </c>
      <c r="AC1525">
        <f>[1]发票导入!AC1525</f>
        <v>0</v>
      </c>
      <c r="AE1525" s="22">
        <f t="shared" si="0"/>
      </c>
      <c r="AI1525">
        <f>[1]发票导入!AI1525&amp;""</f>
      </c>
      <c r="AJ1525">
        <f>[1]发票导入!AJ1525&amp;""</f>
      </c>
      <c r="AK1525">
        <f>[1]发票导入!AK1525</f>
        <v>0</v>
      </c>
      <c r="AL1525">
        <f>[1]发票导入!AL1525</f>
        <v>0</v>
      </c>
      <c r="AM1525">
        <f>[1]发票导入!AM1525</f>
        <v>0</v>
      </c>
      <c r="AN1525" s="22">
        <f t="shared" si="1"/>
        <v>0</v>
      </c>
      <c r="AO1525" s="22">
        <f t="shared" si="2"/>
        <v>0</v>
      </c>
    </row>
    <row r="1526">
      <c r="C1526">
        <f>[1]发票导入!C1526&amp;""</f>
      </c>
      <c r="D1526">
        <f>[1]发票导入!D1526&amp;""</f>
      </c>
      <c r="O1526">
        <f>[1]发票导入!O1526&amp;""</f>
      </c>
      <c r="T1526">
        <f>[1]发票导入!T1526</f>
      </c>
      <c r="U1526">
        <f>[1]发票导入!U1526&amp;""</f>
      </c>
      <c r="V1526">
        <f>[1]发票导入!V1526&amp;""</f>
      </c>
      <c r="W1526">
        <f>[1]发票导入!W1526&amp;""</f>
      </c>
      <c r="Y1526">
        <f>[1]发票导入!Y1526&amp;""</f>
      </c>
      <c r="AA1526">
        <f>[1]发票导入!AA1526&amp;""</f>
      </c>
      <c r="AB1526">
        <f>[1]发票导入!AB1526</f>
        <v>0</v>
      </c>
      <c r="AC1526">
        <f>[1]发票导入!AC1526</f>
        <v>0</v>
      </c>
      <c r="AE1526" s="22">
        <f t="shared" si="0"/>
      </c>
      <c r="AI1526">
        <f>[1]发票导入!AI1526&amp;""</f>
      </c>
      <c r="AJ1526">
        <f>[1]发票导入!AJ1526&amp;""</f>
      </c>
      <c r="AK1526">
        <f>[1]发票导入!AK1526</f>
        <v>0</v>
      </c>
      <c r="AL1526">
        <f>[1]发票导入!AL1526</f>
        <v>0</v>
      </c>
      <c r="AM1526">
        <f>[1]发票导入!AM1526</f>
        <v>0</v>
      </c>
      <c r="AN1526" s="22">
        <f t="shared" si="1"/>
        <v>0</v>
      </c>
      <c r="AO1526" s="22">
        <f t="shared" si="2"/>
        <v>0</v>
      </c>
    </row>
    <row r="1527">
      <c r="C1527">
        <f>[1]发票导入!C1527&amp;""</f>
      </c>
      <c r="D1527">
        <f>[1]发票导入!D1527&amp;""</f>
      </c>
      <c r="O1527">
        <f>[1]发票导入!O1527&amp;""</f>
      </c>
      <c r="T1527">
        <f>[1]发票导入!T1527</f>
      </c>
      <c r="U1527">
        <f>[1]发票导入!U1527&amp;""</f>
      </c>
      <c r="V1527">
        <f>[1]发票导入!V1527&amp;""</f>
      </c>
      <c r="W1527">
        <f>[1]发票导入!W1527&amp;""</f>
      </c>
      <c r="Y1527">
        <f>[1]发票导入!Y1527&amp;""</f>
      </c>
      <c r="AA1527">
        <f>[1]发票导入!AA1527&amp;""</f>
      </c>
      <c r="AB1527">
        <f>[1]发票导入!AB1527</f>
        <v>0</v>
      </c>
      <c r="AC1527">
        <f>[1]发票导入!AC1527</f>
        <v>0</v>
      </c>
      <c r="AE1527" s="22">
        <f t="shared" si="0"/>
      </c>
      <c r="AI1527">
        <f>[1]发票导入!AI1527&amp;""</f>
      </c>
      <c r="AJ1527">
        <f>[1]发票导入!AJ1527&amp;""</f>
      </c>
      <c r="AK1527">
        <f>[1]发票导入!AK1527</f>
        <v>0</v>
      </c>
      <c r="AL1527">
        <f>[1]发票导入!AL1527</f>
        <v>0</v>
      </c>
      <c r="AM1527">
        <f>[1]发票导入!AM1527</f>
        <v>0</v>
      </c>
      <c r="AN1527" s="22">
        <f t="shared" si="1"/>
        <v>0</v>
      </c>
      <c r="AO1527" s="22">
        <f t="shared" si="2"/>
        <v>0</v>
      </c>
    </row>
    <row r="1528">
      <c r="C1528">
        <f>[1]发票导入!C1528&amp;""</f>
      </c>
      <c r="D1528">
        <f>[1]发票导入!D1528&amp;""</f>
      </c>
      <c r="O1528">
        <f>[1]发票导入!O1528&amp;""</f>
      </c>
      <c r="T1528">
        <f>[1]发票导入!T1528</f>
      </c>
      <c r="U1528">
        <f>[1]发票导入!U1528&amp;""</f>
      </c>
      <c r="V1528">
        <f>[1]发票导入!V1528&amp;""</f>
      </c>
      <c r="W1528">
        <f>[1]发票导入!W1528&amp;""</f>
      </c>
      <c r="Y1528">
        <f>[1]发票导入!Y1528&amp;""</f>
      </c>
      <c r="AA1528">
        <f>[1]发票导入!AA1528&amp;""</f>
      </c>
      <c r="AB1528">
        <f>[1]发票导入!AB1528</f>
        <v>0</v>
      </c>
      <c r="AC1528">
        <f>[1]发票导入!AC1528</f>
        <v>0</v>
      </c>
      <c r="AE1528" s="22">
        <f t="shared" si="0"/>
      </c>
      <c r="AI1528">
        <f>[1]发票导入!AI1528&amp;""</f>
      </c>
      <c r="AJ1528">
        <f>[1]发票导入!AJ1528&amp;""</f>
      </c>
      <c r="AK1528">
        <f>[1]发票导入!AK1528</f>
        <v>0</v>
      </c>
      <c r="AL1528">
        <f>[1]发票导入!AL1528</f>
        <v>0</v>
      </c>
      <c r="AM1528">
        <f>[1]发票导入!AM1528</f>
        <v>0</v>
      </c>
      <c r="AN1528" s="22">
        <f t="shared" si="1"/>
        <v>0</v>
      </c>
      <c r="AO1528" s="22">
        <f t="shared" si="2"/>
        <v>0</v>
      </c>
    </row>
    <row r="1529">
      <c r="C1529">
        <f>[1]发票导入!C1529&amp;""</f>
      </c>
      <c r="D1529">
        <f>[1]发票导入!D1529&amp;""</f>
      </c>
      <c r="O1529">
        <f>[1]发票导入!O1529&amp;""</f>
      </c>
      <c r="T1529">
        <f>[1]发票导入!T1529</f>
      </c>
      <c r="U1529">
        <f>[1]发票导入!U1529&amp;""</f>
      </c>
      <c r="V1529">
        <f>[1]发票导入!V1529&amp;""</f>
      </c>
      <c r="W1529">
        <f>[1]发票导入!W1529&amp;""</f>
      </c>
      <c r="Y1529">
        <f>[1]发票导入!Y1529&amp;""</f>
      </c>
      <c r="AA1529">
        <f>[1]发票导入!AA1529&amp;""</f>
      </c>
      <c r="AB1529">
        <f>[1]发票导入!AB1529</f>
        <v>0</v>
      </c>
      <c r="AC1529">
        <f>[1]发票导入!AC1529</f>
        <v>0</v>
      </c>
      <c r="AE1529" s="22">
        <f t="shared" si="0"/>
      </c>
      <c r="AI1529">
        <f>[1]发票导入!AI1529&amp;""</f>
      </c>
      <c r="AJ1529">
        <f>[1]发票导入!AJ1529&amp;""</f>
      </c>
      <c r="AK1529">
        <f>[1]发票导入!AK1529</f>
        <v>0</v>
      </c>
      <c r="AL1529">
        <f>[1]发票导入!AL1529</f>
        <v>0</v>
      </c>
      <c r="AM1529">
        <f>[1]发票导入!AM1529</f>
        <v>0</v>
      </c>
      <c r="AN1529" s="22">
        <f t="shared" si="1"/>
        <v>0</v>
      </c>
      <c r="AO1529" s="22">
        <f t="shared" si="2"/>
        <v>0</v>
      </c>
    </row>
    <row r="1530">
      <c r="C1530">
        <f>[1]发票导入!C1530&amp;""</f>
      </c>
      <c r="D1530">
        <f>[1]发票导入!D1530&amp;""</f>
      </c>
      <c r="O1530">
        <f>[1]发票导入!O1530&amp;""</f>
      </c>
      <c r="T1530">
        <f>[1]发票导入!T1530</f>
      </c>
      <c r="U1530">
        <f>[1]发票导入!U1530&amp;""</f>
      </c>
      <c r="V1530">
        <f>[1]发票导入!V1530&amp;""</f>
      </c>
      <c r="W1530">
        <f>[1]发票导入!W1530&amp;""</f>
      </c>
      <c r="Y1530">
        <f>[1]发票导入!Y1530&amp;""</f>
      </c>
      <c r="AA1530">
        <f>[1]发票导入!AA1530&amp;""</f>
      </c>
      <c r="AB1530">
        <f>[1]发票导入!AB1530</f>
        <v>0</v>
      </c>
      <c r="AC1530">
        <f>[1]发票导入!AC1530</f>
        <v>0</v>
      </c>
      <c r="AE1530" s="22">
        <f t="shared" si="0"/>
      </c>
      <c r="AI1530">
        <f>[1]发票导入!AI1530&amp;""</f>
      </c>
      <c r="AJ1530">
        <f>[1]发票导入!AJ1530&amp;""</f>
      </c>
      <c r="AK1530">
        <f>[1]发票导入!AK1530</f>
        <v>0</v>
      </c>
      <c r="AL1530">
        <f>[1]发票导入!AL1530</f>
        <v>0</v>
      </c>
      <c r="AM1530">
        <f>[1]发票导入!AM1530</f>
        <v>0</v>
      </c>
      <c r="AN1530" s="22">
        <f t="shared" si="1"/>
        <v>0</v>
      </c>
      <c r="AO1530" s="22">
        <f t="shared" si="2"/>
        <v>0</v>
      </c>
    </row>
    <row r="1531">
      <c r="C1531">
        <f>[1]发票导入!C1531&amp;""</f>
      </c>
      <c r="D1531">
        <f>[1]发票导入!D1531&amp;""</f>
      </c>
      <c r="O1531">
        <f>[1]发票导入!O1531&amp;""</f>
      </c>
      <c r="T1531">
        <f>[1]发票导入!T1531</f>
      </c>
      <c r="U1531">
        <f>[1]发票导入!U1531&amp;""</f>
      </c>
      <c r="V1531">
        <f>[1]发票导入!V1531&amp;""</f>
      </c>
      <c r="W1531">
        <f>[1]发票导入!W1531&amp;""</f>
      </c>
      <c r="Y1531">
        <f>[1]发票导入!Y1531&amp;""</f>
      </c>
      <c r="AA1531">
        <f>[1]发票导入!AA1531&amp;""</f>
      </c>
      <c r="AB1531">
        <f>[1]发票导入!AB1531</f>
        <v>0</v>
      </c>
      <c r="AC1531">
        <f>[1]发票导入!AC1531</f>
        <v>0</v>
      </c>
      <c r="AE1531" s="22">
        <f t="shared" si="0"/>
      </c>
      <c r="AI1531">
        <f>[1]发票导入!AI1531&amp;""</f>
      </c>
      <c r="AJ1531">
        <f>[1]发票导入!AJ1531&amp;""</f>
      </c>
      <c r="AK1531">
        <f>[1]发票导入!AK1531</f>
        <v>0</v>
      </c>
      <c r="AL1531">
        <f>[1]发票导入!AL1531</f>
        <v>0</v>
      </c>
      <c r="AM1531">
        <f>[1]发票导入!AM1531</f>
        <v>0</v>
      </c>
      <c r="AN1531" s="22">
        <f t="shared" si="1"/>
        <v>0</v>
      </c>
      <c r="AO1531" s="22">
        <f t="shared" si="2"/>
        <v>0</v>
      </c>
    </row>
    <row r="1532">
      <c r="C1532">
        <f>[1]发票导入!C1532&amp;""</f>
      </c>
      <c r="D1532">
        <f>[1]发票导入!D1532&amp;""</f>
      </c>
      <c r="O1532">
        <f>[1]发票导入!O1532&amp;""</f>
      </c>
      <c r="T1532">
        <f>[1]发票导入!T1532</f>
      </c>
      <c r="U1532">
        <f>[1]发票导入!U1532&amp;""</f>
      </c>
      <c r="V1532">
        <f>[1]发票导入!V1532&amp;""</f>
      </c>
      <c r="W1532">
        <f>[1]发票导入!W1532&amp;""</f>
      </c>
      <c r="Y1532">
        <f>[1]发票导入!Y1532&amp;""</f>
      </c>
      <c r="AA1532">
        <f>[1]发票导入!AA1532&amp;""</f>
      </c>
      <c r="AB1532">
        <f>[1]发票导入!AB1532</f>
        <v>0</v>
      </c>
      <c r="AC1532">
        <f>[1]发票导入!AC1532</f>
        <v>0</v>
      </c>
      <c r="AE1532" s="22">
        <f t="shared" si="0"/>
      </c>
      <c r="AI1532">
        <f>[1]发票导入!AI1532&amp;""</f>
      </c>
      <c r="AJ1532">
        <f>[1]发票导入!AJ1532&amp;""</f>
      </c>
      <c r="AK1532">
        <f>[1]发票导入!AK1532</f>
        <v>0</v>
      </c>
      <c r="AL1532">
        <f>[1]发票导入!AL1532</f>
        <v>0</v>
      </c>
      <c r="AM1532">
        <f>[1]发票导入!AM1532</f>
        <v>0</v>
      </c>
      <c r="AN1532" s="22">
        <f t="shared" si="1"/>
        <v>0</v>
      </c>
      <c r="AO1532" s="22">
        <f t="shared" si="2"/>
        <v>0</v>
      </c>
    </row>
    <row r="1533">
      <c r="C1533">
        <f>[1]发票导入!C1533&amp;""</f>
      </c>
      <c r="D1533">
        <f>[1]发票导入!D1533&amp;""</f>
      </c>
      <c r="O1533">
        <f>[1]发票导入!O1533&amp;""</f>
      </c>
      <c r="T1533">
        <f>[1]发票导入!T1533</f>
      </c>
      <c r="U1533">
        <f>[1]发票导入!U1533&amp;""</f>
      </c>
      <c r="V1533">
        <f>[1]发票导入!V1533&amp;""</f>
      </c>
      <c r="W1533">
        <f>[1]发票导入!W1533&amp;""</f>
      </c>
      <c r="Y1533">
        <f>[1]发票导入!Y1533&amp;""</f>
      </c>
      <c r="AA1533">
        <f>[1]发票导入!AA1533&amp;""</f>
      </c>
      <c r="AB1533">
        <f>[1]发票导入!AB1533</f>
        <v>0</v>
      </c>
      <c r="AC1533">
        <f>[1]发票导入!AC1533</f>
        <v>0</v>
      </c>
      <c r="AE1533" s="22">
        <f t="shared" si="0"/>
      </c>
      <c r="AI1533">
        <f>[1]发票导入!AI1533&amp;""</f>
      </c>
      <c r="AJ1533">
        <f>[1]发票导入!AJ1533&amp;""</f>
      </c>
      <c r="AK1533">
        <f>[1]发票导入!AK1533</f>
        <v>0</v>
      </c>
      <c r="AL1533">
        <f>[1]发票导入!AL1533</f>
        <v>0</v>
      </c>
      <c r="AM1533">
        <f>[1]发票导入!AM1533</f>
        <v>0</v>
      </c>
      <c r="AN1533" s="22">
        <f t="shared" si="1"/>
        <v>0</v>
      </c>
      <c r="AO1533" s="22">
        <f t="shared" si="2"/>
        <v>0</v>
      </c>
    </row>
    <row r="1534">
      <c r="C1534">
        <f>[1]发票导入!C1534&amp;""</f>
      </c>
      <c r="D1534">
        <f>[1]发票导入!D1534&amp;""</f>
      </c>
      <c r="O1534">
        <f>[1]发票导入!O1534&amp;""</f>
      </c>
      <c r="T1534">
        <f>[1]发票导入!T1534</f>
      </c>
      <c r="U1534">
        <f>[1]发票导入!U1534&amp;""</f>
      </c>
      <c r="V1534">
        <f>[1]发票导入!V1534&amp;""</f>
      </c>
      <c r="W1534">
        <f>[1]发票导入!W1534&amp;""</f>
      </c>
      <c r="Y1534">
        <f>[1]发票导入!Y1534&amp;""</f>
      </c>
      <c r="AA1534">
        <f>[1]发票导入!AA1534&amp;""</f>
      </c>
      <c r="AB1534">
        <f>[1]发票导入!AB1534</f>
        <v>0</v>
      </c>
      <c r="AC1534">
        <f>[1]发票导入!AC1534</f>
        <v>0</v>
      </c>
      <c r="AE1534" s="22">
        <f t="shared" si="0"/>
      </c>
      <c r="AI1534">
        <f>[1]发票导入!AI1534&amp;""</f>
      </c>
      <c r="AJ1534">
        <f>[1]发票导入!AJ1534&amp;""</f>
      </c>
      <c r="AK1534">
        <f>[1]发票导入!AK1534</f>
        <v>0</v>
      </c>
      <c r="AL1534">
        <f>[1]发票导入!AL1534</f>
        <v>0</v>
      </c>
      <c r="AM1534">
        <f>[1]发票导入!AM1534</f>
        <v>0</v>
      </c>
      <c r="AN1534" s="22">
        <f t="shared" si="1"/>
        <v>0</v>
      </c>
      <c r="AO1534" s="22">
        <f t="shared" si="2"/>
        <v>0</v>
      </c>
    </row>
    <row r="1535">
      <c r="C1535">
        <f>[1]发票导入!C1535&amp;""</f>
      </c>
      <c r="D1535">
        <f>[1]发票导入!D1535&amp;""</f>
      </c>
      <c r="O1535">
        <f>[1]发票导入!O1535&amp;""</f>
      </c>
      <c r="T1535">
        <f>[1]发票导入!T1535</f>
      </c>
      <c r="U1535">
        <f>[1]发票导入!U1535&amp;""</f>
      </c>
      <c r="V1535">
        <f>[1]发票导入!V1535&amp;""</f>
      </c>
      <c r="W1535">
        <f>[1]发票导入!W1535&amp;""</f>
      </c>
      <c r="Y1535">
        <f>[1]发票导入!Y1535&amp;""</f>
      </c>
      <c r="AA1535">
        <f>[1]发票导入!AA1535&amp;""</f>
      </c>
      <c r="AB1535">
        <f>[1]发票导入!AB1535</f>
        <v>0</v>
      </c>
      <c r="AC1535">
        <f>[1]发票导入!AC1535</f>
        <v>0</v>
      </c>
      <c r="AE1535" s="22">
        <f t="shared" si="0"/>
      </c>
      <c r="AI1535">
        <f>[1]发票导入!AI1535&amp;""</f>
      </c>
      <c r="AJ1535">
        <f>[1]发票导入!AJ1535&amp;""</f>
      </c>
      <c r="AK1535">
        <f>[1]发票导入!AK1535</f>
        <v>0</v>
      </c>
      <c r="AL1535">
        <f>[1]发票导入!AL1535</f>
        <v>0</v>
      </c>
      <c r="AM1535">
        <f>[1]发票导入!AM1535</f>
        <v>0</v>
      </c>
      <c r="AN1535" s="22">
        <f t="shared" si="1"/>
        <v>0</v>
      </c>
      <c r="AO1535" s="22">
        <f t="shared" si="2"/>
        <v>0</v>
      </c>
    </row>
    <row r="1536">
      <c r="C1536">
        <f>[1]发票导入!C1536&amp;""</f>
      </c>
      <c r="D1536">
        <f>[1]发票导入!D1536&amp;""</f>
      </c>
      <c r="O1536">
        <f>[1]发票导入!O1536&amp;""</f>
      </c>
      <c r="T1536">
        <f>[1]发票导入!T1536</f>
      </c>
      <c r="U1536">
        <f>[1]发票导入!U1536&amp;""</f>
      </c>
      <c r="V1536">
        <f>[1]发票导入!V1536&amp;""</f>
      </c>
      <c r="W1536">
        <f>[1]发票导入!W1536&amp;""</f>
      </c>
      <c r="Y1536">
        <f>[1]发票导入!Y1536&amp;""</f>
      </c>
      <c r="AA1536">
        <f>[1]发票导入!AA1536&amp;""</f>
      </c>
      <c r="AB1536">
        <f>[1]发票导入!AB1536</f>
        <v>0</v>
      </c>
      <c r="AC1536">
        <f>[1]发票导入!AC1536</f>
        <v>0</v>
      </c>
      <c r="AE1536" s="22">
        <f t="shared" si="0"/>
      </c>
      <c r="AI1536">
        <f>[1]发票导入!AI1536&amp;""</f>
      </c>
      <c r="AJ1536">
        <f>[1]发票导入!AJ1536&amp;""</f>
      </c>
      <c r="AK1536">
        <f>[1]发票导入!AK1536</f>
        <v>0</v>
      </c>
      <c r="AL1536">
        <f>[1]发票导入!AL1536</f>
        <v>0</v>
      </c>
      <c r="AM1536">
        <f>[1]发票导入!AM1536</f>
        <v>0</v>
      </c>
      <c r="AN1536" s="22">
        <f t="shared" si="1"/>
        <v>0</v>
      </c>
      <c r="AO1536" s="22">
        <f t="shared" si="2"/>
        <v>0</v>
      </c>
    </row>
    <row r="1537">
      <c r="C1537">
        <f>[1]发票导入!C1537&amp;""</f>
      </c>
      <c r="D1537">
        <f>[1]发票导入!D1537&amp;""</f>
      </c>
      <c r="O1537">
        <f>[1]发票导入!O1537&amp;""</f>
      </c>
      <c r="T1537">
        <f>[1]发票导入!T1537</f>
      </c>
      <c r="U1537">
        <f>[1]发票导入!U1537&amp;""</f>
      </c>
      <c r="V1537">
        <f>[1]发票导入!V1537&amp;""</f>
      </c>
      <c r="W1537">
        <f>[1]发票导入!W1537&amp;""</f>
      </c>
      <c r="Y1537">
        <f>[1]发票导入!Y1537&amp;""</f>
      </c>
      <c r="AA1537">
        <f>[1]发票导入!AA1537&amp;""</f>
      </c>
      <c r="AB1537">
        <f>[1]发票导入!AB1537</f>
        <v>0</v>
      </c>
      <c r="AC1537">
        <f>[1]发票导入!AC1537</f>
        <v>0</v>
      </c>
      <c r="AE1537" s="22">
        <f t="shared" si="0"/>
      </c>
      <c r="AI1537">
        <f>[1]发票导入!AI1537&amp;""</f>
      </c>
      <c r="AJ1537">
        <f>[1]发票导入!AJ1537&amp;""</f>
      </c>
      <c r="AK1537">
        <f>[1]发票导入!AK1537</f>
        <v>0</v>
      </c>
      <c r="AL1537">
        <f>[1]发票导入!AL1537</f>
        <v>0</v>
      </c>
      <c r="AM1537">
        <f>[1]发票导入!AM1537</f>
        <v>0</v>
      </c>
      <c r="AN1537" s="22">
        <f t="shared" si="1"/>
        <v>0</v>
      </c>
      <c r="AO1537" s="22">
        <f t="shared" si="2"/>
        <v>0</v>
      </c>
    </row>
    <row r="1538">
      <c r="C1538">
        <f>[1]发票导入!C1538&amp;""</f>
      </c>
      <c r="D1538">
        <f>[1]发票导入!D1538&amp;""</f>
      </c>
      <c r="O1538">
        <f>[1]发票导入!O1538&amp;""</f>
      </c>
      <c r="T1538">
        <f>[1]发票导入!T1538</f>
      </c>
      <c r="U1538">
        <f>[1]发票导入!U1538&amp;""</f>
      </c>
      <c r="V1538">
        <f>[1]发票导入!V1538&amp;""</f>
      </c>
      <c r="W1538">
        <f>[1]发票导入!W1538&amp;""</f>
      </c>
      <c r="Y1538">
        <f>[1]发票导入!Y1538&amp;""</f>
      </c>
      <c r="AA1538">
        <f>[1]发票导入!AA1538&amp;""</f>
      </c>
      <c r="AB1538">
        <f>[1]发票导入!AB1538</f>
        <v>0</v>
      </c>
      <c r="AC1538">
        <f>[1]发票导入!AC1538</f>
        <v>0</v>
      </c>
      <c r="AE1538" s="22">
        <f t="shared" si="0"/>
      </c>
      <c r="AI1538">
        <f>[1]发票导入!AI1538&amp;""</f>
      </c>
      <c r="AJ1538">
        <f>[1]发票导入!AJ1538&amp;""</f>
      </c>
      <c r="AK1538">
        <f>[1]发票导入!AK1538</f>
        <v>0</v>
      </c>
      <c r="AL1538">
        <f>[1]发票导入!AL1538</f>
        <v>0</v>
      </c>
      <c r="AM1538">
        <f>[1]发票导入!AM1538</f>
        <v>0</v>
      </c>
      <c r="AN1538" s="22">
        <f t="shared" si="1"/>
        <v>0</v>
      </c>
      <c r="AO1538" s="22">
        <f t="shared" si="2"/>
        <v>0</v>
      </c>
    </row>
    <row r="1539">
      <c r="C1539">
        <f>[1]发票导入!C1539&amp;""</f>
      </c>
      <c r="D1539">
        <f>[1]发票导入!D1539&amp;""</f>
      </c>
      <c r="O1539">
        <f>[1]发票导入!O1539&amp;""</f>
      </c>
      <c r="T1539">
        <f>[1]发票导入!T1539</f>
      </c>
      <c r="U1539">
        <f>[1]发票导入!U1539&amp;""</f>
      </c>
      <c r="V1539">
        <f>[1]发票导入!V1539&amp;""</f>
      </c>
      <c r="W1539">
        <f>[1]发票导入!W1539&amp;""</f>
      </c>
      <c r="Y1539">
        <f>[1]发票导入!Y1539&amp;""</f>
      </c>
      <c r="AA1539">
        <f>[1]发票导入!AA1539&amp;""</f>
      </c>
      <c r="AB1539">
        <f>[1]发票导入!AB1539</f>
        <v>0</v>
      </c>
      <c r="AC1539">
        <f>[1]发票导入!AC1539</f>
        <v>0</v>
      </c>
      <c r="AE1539" s="22">
        <f t="shared" si="0"/>
      </c>
      <c r="AI1539">
        <f>[1]发票导入!AI1539&amp;""</f>
      </c>
      <c r="AJ1539">
        <f>[1]发票导入!AJ1539&amp;""</f>
      </c>
      <c r="AK1539">
        <f>[1]发票导入!AK1539</f>
        <v>0</v>
      </c>
      <c r="AL1539">
        <f>[1]发票导入!AL1539</f>
        <v>0</v>
      </c>
      <c r="AM1539">
        <f>[1]发票导入!AM1539</f>
        <v>0</v>
      </c>
      <c r="AN1539" s="22">
        <f t="shared" si="1"/>
        <v>0</v>
      </c>
      <c r="AO1539" s="22">
        <f t="shared" si="2"/>
        <v>0</v>
      </c>
    </row>
    <row r="1540">
      <c r="C1540">
        <f>[1]发票导入!C1540&amp;""</f>
      </c>
      <c r="D1540">
        <f>[1]发票导入!D1540&amp;""</f>
      </c>
      <c r="O1540">
        <f>[1]发票导入!O1540&amp;""</f>
      </c>
      <c r="T1540">
        <f>[1]发票导入!T1540</f>
      </c>
      <c r="U1540">
        <f>[1]发票导入!U1540&amp;""</f>
      </c>
      <c r="V1540">
        <f>[1]发票导入!V1540&amp;""</f>
      </c>
      <c r="W1540">
        <f>[1]发票导入!W1540&amp;""</f>
      </c>
      <c r="Y1540">
        <f>[1]发票导入!Y1540&amp;""</f>
      </c>
      <c r="AA1540">
        <f>[1]发票导入!AA1540&amp;""</f>
      </c>
      <c r="AB1540">
        <f>[1]发票导入!AB1540</f>
        <v>0</v>
      </c>
      <c r="AC1540">
        <f>[1]发票导入!AC1540</f>
        <v>0</v>
      </c>
      <c r="AE1540" s="22">
        <f t="shared" si="0"/>
      </c>
      <c r="AI1540">
        <f>[1]发票导入!AI1540&amp;""</f>
      </c>
      <c r="AJ1540">
        <f>[1]发票导入!AJ1540&amp;""</f>
      </c>
      <c r="AK1540">
        <f>[1]发票导入!AK1540</f>
        <v>0</v>
      </c>
      <c r="AL1540">
        <f>[1]发票导入!AL1540</f>
        <v>0</v>
      </c>
      <c r="AM1540">
        <f>[1]发票导入!AM1540</f>
        <v>0</v>
      </c>
      <c r="AN1540" s="22">
        <f t="shared" si="1"/>
        <v>0</v>
      </c>
      <c r="AO1540" s="22">
        <f t="shared" si="2"/>
        <v>0</v>
      </c>
    </row>
    <row r="1541">
      <c r="C1541">
        <f>[1]发票导入!C1541&amp;""</f>
      </c>
      <c r="D1541">
        <f>[1]发票导入!D1541&amp;""</f>
      </c>
      <c r="O1541">
        <f>[1]发票导入!O1541&amp;""</f>
      </c>
      <c r="T1541">
        <f>[1]发票导入!T1541</f>
      </c>
      <c r="U1541">
        <f>[1]发票导入!U1541&amp;""</f>
      </c>
      <c r="V1541">
        <f>[1]发票导入!V1541&amp;""</f>
      </c>
      <c r="W1541">
        <f>[1]发票导入!W1541&amp;""</f>
      </c>
      <c r="Y1541">
        <f>[1]发票导入!Y1541&amp;""</f>
      </c>
      <c r="AA1541">
        <f>[1]发票导入!AA1541&amp;""</f>
      </c>
      <c r="AB1541">
        <f>[1]发票导入!AB1541</f>
        <v>0</v>
      </c>
      <c r="AC1541">
        <f>[1]发票导入!AC1541</f>
        <v>0</v>
      </c>
      <c r="AE1541" s="22">
        <f t="shared" si="0"/>
      </c>
      <c r="AI1541">
        <f>[1]发票导入!AI1541&amp;""</f>
      </c>
      <c r="AJ1541">
        <f>[1]发票导入!AJ1541&amp;""</f>
      </c>
      <c r="AK1541">
        <f>[1]发票导入!AK1541</f>
        <v>0</v>
      </c>
      <c r="AL1541">
        <f>[1]发票导入!AL1541</f>
        <v>0</v>
      </c>
      <c r="AM1541">
        <f>[1]发票导入!AM1541</f>
        <v>0</v>
      </c>
      <c r="AN1541" s="22">
        <f t="shared" si="1"/>
        <v>0</v>
      </c>
      <c r="AO1541" s="22">
        <f t="shared" si="2"/>
        <v>0</v>
      </c>
    </row>
    <row r="1542">
      <c r="C1542">
        <f>[1]发票导入!C1542&amp;""</f>
      </c>
      <c r="D1542">
        <f>[1]发票导入!D1542&amp;""</f>
      </c>
      <c r="O1542">
        <f>[1]发票导入!O1542&amp;""</f>
      </c>
      <c r="T1542">
        <f>[1]发票导入!T1542</f>
      </c>
      <c r="U1542">
        <f>[1]发票导入!U1542&amp;""</f>
      </c>
      <c r="V1542">
        <f>[1]发票导入!V1542&amp;""</f>
      </c>
      <c r="W1542">
        <f>[1]发票导入!W1542&amp;""</f>
      </c>
      <c r="Y1542">
        <f>[1]发票导入!Y1542&amp;""</f>
      </c>
      <c r="AA1542">
        <f>[1]发票导入!AA1542&amp;""</f>
      </c>
      <c r="AB1542">
        <f>[1]发票导入!AB1542</f>
        <v>0</v>
      </c>
      <c r="AC1542">
        <f>[1]发票导入!AC1542</f>
        <v>0</v>
      </c>
      <c r="AE1542" s="22">
        <f t="shared" si="0"/>
      </c>
      <c r="AI1542">
        <f>[1]发票导入!AI1542&amp;""</f>
      </c>
      <c r="AJ1542">
        <f>[1]发票导入!AJ1542&amp;""</f>
      </c>
      <c r="AK1542">
        <f>[1]发票导入!AK1542</f>
        <v>0</v>
      </c>
      <c r="AL1542">
        <f>[1]发票导入!AL1542</f>
        <v>0</v>
      </c>
      <c r="AM1542">
        <f>[1]发票导入!AM1542</f>
        <v>0</v>
      </c>
      <c r="AN1542" s="22">
        <f t="shared" si="1"/>
        <v>0</v>
      </c>
      <c r="AO1542" s="22">
        <f t="shared" si="2"/>
        <v>0</v>
      </c>
    </row>
    <row r="1543">
      <c r="C1543">
        <f>[1]发票导入!C1543&amp;""</f>
      </c>
      <c r="D1543">
        <f>[1]发票导入!D1543&amp;""</f>
      </c>
      <c r="O1543">
        <f>[1]发票导入!O1543&amp;""</f>
      </c>
      <c r="T1543">
        <f>[1]发票导入!T1543</f>
      </c>
      <c r="U1543">
        <f>[1]发票导入!U1543&amp;""</f>
      </c>
      <c r="V1543">
        <f>[1]发票导入!V1543&amp;""</f>
      </c>
      <c r="W1543">
        <f>[1]发票导入!W1543&amp;""</f>
      </c>
      <c r="Y1543">
        <f>[1]发票导入!Y1543&amp;""</f>
      </c>
      <c r="AA1543">
        <f>[1]发票导入!AA1543&amp;""</f>
      </c>
      <c r="AB1543">
        <f>[1]发票导入!AB1543</f>
        <v>0</v>
      </c>
      <c r="AC1543">
        <f>[1]发票导入!AC1543</f>
        <v>0</v>
      </c>
      <c r="AE1543" s="22">
        <f t="shared" si="0"/>
      </c>
      <c r="AI1543">
        <f>[1]发票导入!AI1543&amp;""</f>
      </c>
      <c r="AJ1543">
        <f>[1]发票导入!AJ1543&amp;""</f>
      </c>
      <c r="AK1543">
        <f>[1]发票导入!AK1543</f>
        <v>0</v>
      </c>
      <c r="AL1543">
        <f>[1]发票导入!AL1543</f>
        <v>0</v>
      </c>
      <c r="AM1543">
        <f>[1]发票导入!AM1543</f>
        <v>0</v>
      </c>
      <c r="AN1543" s="22">
        <f t="shared" si="1"/>
        <v>0</v>
      </c>
      <c r="AO1543" s="22">
        <f t="shared" si="2"/>
        <v>0</v>
      </c>
    </row>
    <row r="1544">
      <c r="C1544">
        <f>[1]发票导入!C1544&amp;""</f>
      </c>
      <c r="D1544">
        <f>[1]发票导入!D1544&amp;""</f>
      </c>
      <c r="O1544">
        <f>[1]发票导入!O1544&amp;""</f>
      </c>
      <c r="T1544">
        <f>[1]发票导入!T1544</f>
      </c>
      <c r="U1544">
        <f>[1]发票导入!U1544&amp;""</f>
      </c>
      <c r="V1544">
        <f>[1]发票导入!V1544&amp;""</f>
      </c>
      <c r="W1544">
        <f>[1]发票导入!W1544&amp;""</f>
      </c>
      <c r="Y1544">
        <f>[1]发票导入!Y1544&amp;""</f>
      </c>
      <c r="AA1544">
        <f>[1]发票导入!AA1544&amp;""</f>
      </c>
      <c r="AB1544">
        <f>[1]发票导入!AB1544</f>
        <v>0</v>
      </c>
      <c r="AC1544">
        <f>[1]发票导入!AC1544</f>
        <v>0</v>
      </c>
      <c r="AE1544" s="22">
        <f t="shared" si="0"/>
      </c>
      <c r="AI1544">
        <f>[1]发票导入!AI1544&amp;""</f>
      </c>
      <c r="AJ1544">
        <f>[1]发票导入!AJ1544&amp;""</f>
      </c>
      <c r="AK1544">
        <f>[1]发票导入!AK1544</f>
        <v>0</v>
      </c>
      <c r="AL1544">
        <f>[1]发票导入!AL1544</f>
        <v>0</v>
      </c>
      <c r="AM1544">
        <f>[1]发票导入!AM1544</f>
        <v>0</v>
      </c>
      <c r="AN1544" s="22">
        <f t="shared" si="1"/>
        <v>0</v>
      </c>
      <c r="AO1544" s="22">
        <f t="shared" si="2"/>
        <v>0</v>
      </c>
    </row>
    <row r="1545">
      <c r="C1545">
        <f>[1]发票导入!C1545&amp;""</f>
      </c>
      <c r="D1545">
        <f>[1]发票导入!D1545&amp;""</f>
      </c>
      <c r="O1545">
        <f>[1]发票导入!O1545&amp;""</f>
      </c>
      <c r="T1545">
        <f>[1]发票导入!T1545</f>
      </c>
      <c r="U1545">
        <f>[1]发票导入!U1545&amp;""</f>
      </c>
      <c r="V1545">
        <f>[1]发票导入!V1545&amp;""</f>
      </c>
      <c r="W1545">
        <f>[1]发票导入!W1545&amp;""</f>
      </c>
      <c r="Y1545">
        <f>[1]发票导入!Y1545&amp;""</f>
      </c>
      <c r="AA1545">
        <f>[1]发票导入!AA1545&amp;""</f>
      </c>
      <c r="AB1545">
        <f>[1]发票导入!AB1545</f>
        <v>0</v>
      </c>
      <c r="AC1545">
        <f>[1]发票导入!AC1545</f>
        <v>0</v>
      </c>
      <c r="AE1545" s="22">
        <f t="shared" si="0"/>
      </c>
      <c r="AI1545">
        <f>[1]发票导入!AI1545&amp;""</f>
      </c>
      <c r="AJ1545">
        <f>[1]发票导入!AJ1545&amp;""</f>
      </c>
      <c r="AK1545">
        <f>[1]发票导入!AK1545</f>
        <v>0</v>
      </c>
      <c r="AL1545">
        <f>[1]发票导入!AL1545</f>
        <v>0</v>
      </c>
      <c r="AM1545">
        <f>[1]发票导入!AM1545</f>
        <v>0</v>
      </c>
      <c r="AN1545" s="22">
        <f t="shared" si="1"/>
        <v>0</v>
      </c>
      <c r="AO1545" s="22">
        <f t="shared" si="2"/>
        <v>0</v>
      </c>
    </row>
    <row r="1546">
      <c r="C1546">
        <f>[1]发票导入!C1546&amp;""</f>
      </c>
      <c r="D1546">
        <f>[1]发票导入!D1546&amp;""</f>
      </c>
      <c r="O1546">
        <f>[1]发票导入!O1546&amp;""</f>
      </c>
      <c r="T1546">
        <f>[1]发票导入!T1546</f>
      </c>
      <c r="U1546">
        <f>[1]发票导入!U1546&amp;""</f>
      </c>
      <c r="V1546">
        <f>[1]发票导入!V1546&amp;""</f>
      </c>
      <c r="W1546">
        <f>[1]发票导入!W1546&amp;""</f>
      </c>
      <c r="Y1546">
        <f>[1]发票导入!Y1546&amp;""</f>
      </c>
      <c r="AA1546">
        <f>[1]发票导入!AA1546&amp;""</f>
      </c>
      <c r="AB1546">
        <f>[1]发票导入!AB1546</f>
        <v>0</v>
      </c>
      <c r="AC1546">
        <f>[1]发票导入!AC1546</f>
        <v>0</v>
      </c>
      <c r="AE1546" s="22">
        <f t="shared" si="0"/>
      </c>
      <c r="AI1546">
        <f>[1]发票导入!AI1546&amp;""</f>
      </c>
      <c r="AJ1546">
        <f>[1]发票导入!AJ1546&amp;""</f>
      </c>
      <c r="AK1546">
        <f>[1]发票导入!AK1546</f>
        <v>0</v>
      </c>
      <c r="AL1546">
        <f>[1]发票导入!AL1546</f>
        <v>0</v>
      </c>
      <c r="AM1546">
        <f>[1]发票导入!AM1546</f>
        <v>0</v>
      </c>
      <c r="AN1546" s="22">
        <f t="shared" si="1"/>
        <v>0</v>
      </c>
      <c r="AO1546" s="22">
        <f t="shared" si="2"/>
        <v>0</v>
      </c>
    </row>
    <row r="1547">
      <c r="C1547">
        <f>[1]发票导入!C1547&amp;""</f>
      </c>
      <c r="D1547">
        <f>[1]发票导入!D1547&amp;""</f>
      </c>
      <c r="O1547">
        <f>[1]发票导入!O1547&amp;""</f>
      </c>
      <c r="T1547">
        <f>[1]发票导入!T1547</f>
      </c>
      <c r="U1547">
        <f>[1]发票导入!U1547&amp;""</f>
      </c>
      <c r="V1547">
        <f>[1]发票导入!V1547&amp;""</f>
      </c>
      <c r="W1547">
        <f>[1]发票导入!W1547&amp;""</f>
      </c>
      <c r="Y1547">
        <f>[1]发票导入!Y1547&amp;""</f>
      </c>
      <c r="AA1547">
        <f>[1]发票导入!AA1547&amp;""</f>
      </c>
      <c r="AB1547">
        <f>[1]发票导入!AB1547</f>
        <v>0</v>
      </c>
      <c r="AC1547">
        <f>[1]发票导入!AC1547</f>
        <v>0</v>
      </c>
      <c r="AE1547" s="22">
        <f t="shared" si="0"/>
      </c>
      <c r="AI1547">
        <f>[1]发票导入!AI1547&amp;""</f>
      </c>
      <c r="AJ1547">
        <f>[1]发票导入!AJ1547&amp;""</f>
      </c>
      <c r="AK1547">
        <f>[1]发票导入!AK1547</f>
        <v>0</v>
      </c>
      <c r="AL1547">
        <f>[1]发票导入!AL1547</f>
        <v>0</v>
      </c>
      <c r="AM1547">
        <f>[1]发票导入!AM1547</f>
        <v>0</v>
      </c>
      <c r="AN1547" s="22">
        <f t="shared" si="1"/>
        <v>0</v>
      </c>
      <c r="AO1547" s="22">
        <f t="shared" si="2"/>
        <v>0</v>
      </c>
    </row>
    <row r="1548">
      <c r="C1548">
        <f>[1]发票导入!C1548&amp;""</f>
      </c>
      <c r="D1548">
        <f>[1]发票导入!D1548&amp;""</f>
      </c>
      <c r="O1548">
        <f>[1]发票导入!O1548&amp;""</f>
      </c>
      <c r="T1548">
        <f>[1]发票导入!T1548</f>
      </c>
      <c r="U1548">
        <f>[1]发票导入!U1548&amp;""</f>
      </c>
      <c r="V1548">
        <f>[1]发票导入!V1548&amp;""</f>
      </c>
      <c r="W1548">
        <f>[1]发票导入!W1548&amp;""</f>
      </c>
      <c r="Y1548">
        <f>[1]发票导入!Y1548&amp;""</f>
      </c>
      <c r="AA1548">
        <f>[1]发票导入!AA1548&amp;""</f>
      </c>
      <c r="AB1548">
        <f>[1]发票导入!AB1548</f>
        <v>0</v>
      </c>
      <c r="AC1548">
        <f>[1]发票导入!AC1548</f>
        <v>0</v>
      </c>
      <c r="AE1548" s="22">
        <f t="shared" si="0"/>
      </c>
      <c r="AI1548">
        <f>[1]发票导入!AI1548&amp;""</f>
      </c>
      <c r="AJ1548">
        <f>[1]发票导入!AJ1548&amp;""</f>
      </c>
      <c r="AK1548">
        <f>[1]发票导入!AK1548</f>
        <v>0</v>
      </c>
      <c r="AL1548">
        <f>[1]发票导入!AL1548</f>
        <v>0</v>
      </c>
      <c r="AM1548">
        <f>[1]发票导入!AM1548</f>
        <v>0</v>
      </c>
      <c r="AN1548" s="22">
        <f t="shared" si="1"/>
        <v>0</v>
      </c>
      <c r="AO1548" s="22">
        <f t="shared" si="2"/>
        <v>0</v>
      </c>
    </row>
    <row r="1549">
      <c r="C1549">
        <f>[1]发票导入!C1549&amp;""</f>
      </c>
      <c r="D1549">
        <f>[1]发票导入!D1549&amp;""</f>
      </c>
      <c r="O1549">
        <f>[1]发票导入!O1549&amp;""</f>
      </c>
      <c r="T1549">
        <f>[1]发票导入!T1549</f>
      </c>
      <c r="U1549">
        <f>[1]发票导入!U1549&amp;""</f>
      </c>
      <c r="V1549">
        <f>[1]发票导入!V1549&amp;""</f>
      </c>
      <c r="W1549">
        <f>[1]发票导入!W1549&amp;""</f>
      </c>
      <c r="Y1549">
        <f>[1]发票导入!Y1549&amp;""</f>
      </c>
      <c r="AA1549">
        <f>[1]发票导入!AA1549&amp;""</f>
      </c>
      <c r="AB1549">
        <f>[1]发票导入!AB1549</f>
        <v>0</v>
      </c>
      <c r="AC1549">
        <f>[1]发票导入!AC1549</f>
        <v>0</v>
      </c>
      <c r="AE1549" s="22">
        <f t="shared" si="0"/>
      </c>
      <c r="AI1549">
        <f>[1]发票导入!AI1549&amp;""</f>
      </c>
      <c r="AJ1549">
        <f>[1]发票导入!AJ1549&amp;""</f>
      </c>
      <c r="AK1549">
        <f>[1]发票导入!AK1549</f>
        <v>0</v>
      </c>
      <c r="AL1549">
        <f>[1]发票导入!AL1549</f>
        <v>0</v>
      </c>
      <c r="AM1549">
        <f>[1]发票导入!AM1549</f>
        <v>0</v>
      </c>
      <c r="AN1549" s="22">
        <f t="shared" si="1"/>
        <v>0</v>
      </c>
      <c r="AO1549" s="22">
        <f t="shared" si="2"/>
        <v>0</v>
      </c>
    </row>
    <row r="1550">
      <c r="C1550">
        <f>[1]发票导入!C1550&amp;""</f>
      </c>
      <c r="D1550">
        <f>[1]发票导入!D1550&amp;""</f>
      </c>
      <c r="O1550">
        <f>[1]发票导入!O1550&amp;""</f>
      </c>
      <c r="T1550">
        <f>[1]发票导入!T1550</f>
      </c>
      <c r="U1550">
        <f>[1]发票导入!U1550&amp;""</f>
      </c>
      <c r="V1550">
        <f>[1]发票导入!V1550&amp;""</f>
      </c>
      <c r="W1550">
        <f>[1]发票导入!W1550&amp;""</f>
      </c>
      <c r="Y1550">
        <f>[1]发票导入!Y1550&amp;""</f>
      </c>
      <c r="AA1550">
        <f>[1]发票导入!AA1550&amp;""</f>
      </c>
      <c r="AB1550">
        <f>[1]发票导入!AB1550</f>
        <v>0</v>
      </c>
      <c r="AC1550">
        <f>[1]发票导入!AC1550</f>
        <v>0</v>
      </c>
      <c r="AE1550" s="22">
        <f t="shared" si="0"/>
      </c>
      <c r="AI1550">
        <f>[1]发票导入!AI1550&amp;""</f>
      </c>
      <c r="AJ1550">
        <f>[1]发票导入!AJ1550&amp;""</f>
      </c>
      <c r="AK1550">
        <f>[1]发票导入!AK1550</f>
        <v>0</v>
      </c>
      <c r="AL1550">
        <f>[1]发票导入!AL1550</f>
        <v>0</v>
      </c>
      <c r="AM1550">
        <f>[1]发票导入!AM1550</f>
        <v>0</v>
      </c>
      <c r="AN1550" s="22">
        <f t="shared" si="1"/>
        <v>0</v>
      </c>
      <c r="AO1550" s="22">
        <f t="shared" si="2"/>
        <v>0</v>
      </c>
    </row>
    <row r="1551">
      <c r="C1551">
        <f>[1]发票导入!C1551&amp;""</f>
      </c>
      <c r="D1551">
        <f>[1]发票导入!D1551&amp;""</f>
      </c>
      <c r="O1551">
        <f>[1]发票导入!O1551&amp;""</f>
      </c>
      <c r="T1551">
        <f>[1]发票导入!T1551</f>
      </c>
      <c r="U1551">
        <f>[1]发票导入!U1551&amp;""</f>
      </c>
      <c r="V1551">
        <f>[1]发票导入!V1551&amp;""</f>
      </c>
      <c r="W1551">
        <f>[1]发票导入!W1551&amp;""</f>
      </c>
      <c r="Y1551">
        <f>[1]发票导入!Y1551&amp;""</f>
      </c>
      <c r="AA1551">
        <f>[1]发票导入!AA1551&amp;""</f>
      </c>
      <c r="AB1551">
        <f>[1]发票导入!AB1551</f>
        <v>0</v>
      </c>
      <c r="AC1551">
        <f>[1]发票导入!AC1551</f>
        <v>0</v>
      </c>
      <c r="AE1551" s="22">
        <f t="shared" si="0"/>
      </c>
      <c r="AI1551">
        <f>[1]发票导入!AI1551&amp;""</f>
      </c>
      <c r="AJ1551">
        <f>[1]发票导入!AJ1551&amp;""</f>
      </c>
      <c r="AK1551">
        <f>[1]发票导入!AK1551</f>
        <v>0</v>
      </c>
      <c r="AL1551">
        <f>[1]发票导入!AL1551</f>
        <v>0</v>
      </c>
      <c r="AM1551">
        <f>[1]发票导入!AM1551</f>
        <v>0</v>
      </c>
      <c r="AN1551" s="22">
        <f t="shared" si="1"/>
        <v>0</v>
      </c>
      <c r="AO1551" s="22">
        <f t="shared" si="2"/>
        <v>0</v>
      </c>
    </row>
    <row r="1552">
      <c r="C1552">
        <f>[1]发票导入!C1552&amp;""</f>
      </c>
      <c r="D1552">
        <f>[1]发票导入!D1552&amp;""</f>
      </c>
      <c r="O1552">
        <f>[1]发票导入!O1552&amp;""</f>
      </c>
      <c r="T1552">
        <f>[1]发票导入!T1552</f>
      </c>
      <c r="U1552">
        <f>[1]发票导入!U1552&amp;""</f>
      </c>
      <c r="V1552">
        <f>[1]发票导入!V1552&amp;""</f>
      </c>
      <c r="W1552">
        <f>[1]发票导入!W1552&amp;""</f>
      </c>
      <c r="Y1552">
        <f>[1]发票导入!Y1552&amp;""</f>
      </c>
      <c r="AA1552">
        <f>[1]发票导入!AA1552&amp;""</f>
      </c>
      <c r="AB1552">
        <f>[1]发票导入!AB1552</f>
        <v>0</v>
      </c>
      <c r="AC1552">
        <f>[1]发票导入!AC1552</f>
        <v>0</v>
      </c>
      <c r="AE1552" s="22">
        <f t="shared" si="0"/>
      </c>
      <c r="AI1552">
        <f>[1]发票导入!AI1552&amp;""</f>
      </c>
      <c r="AJ1552">
        <f>[1]发票导入!AJ1552&amp;""</f>
      </c>
      <c r="AK1552">
        <f>[1]发票导入!AK1552</f>
        <v>0</v>
      </c>
      <c r="AL1552">
        <f>[1]发票导入!AL1552</f>
        <v>0</v>
      </c>
      <c r="AM1552">
        <f>[1]发票导入!AM1552</f>
        <v>0</v>
      </c>
      <c r="AN1552" s="22">
        <f t="shared" si="1"/>
        <v>0</v>
      </c>
      <c r="AO1552" s="22">
        <f t="shared" si="2"/>
        <v>0</v>
      </c>
    </row>
    <row r="1553">
      <c r="C1553">
        <f>[1]发票导入!C1553&amp;""</f>
      </c>
      <c r="D1553">
        <f>[1]发票导入!D1553&amp;""</f>
      </c>
      <c r="O1553">
        <f>[1]发票导入!O1553&amp;""</f>
      </c>
      <c r="T1553">
        <f>[1]发票导入!T1553</f>
      </c>
      <c r="U1553">
        <f>[1]发票导入!U1553&amp;""</f>
      </c>
      <c r="V1553">
        <f>[1]发票导入!V1553&amp;""</f>
      </c>
      <c r="W1553">
        <f>[1]发票导入!W1553&amp;""</f>
      </c>
      <c r="Y1553">
        <f>[1]发票导入!Y1553&amp;""</f>
      </c>
      <c r="AA1553">
        <f>[1]发票导入!AA1553&amp;""</f>
      </c>
      <c r="AB1553">
        <f>[1]发票导入!AB1553</f>
        <v>0</v>
      </c>
      <c r="AC1553">
        <f>[1]发票导入!AC1553</f>
        <v>0</v>
      </c>
      <c r="AE1553" s="22">
        <f t="shared" si="0"/>
      </c>
      <c r="AI1553">
        <f>[1]发票导入!AI1553&amp;""</f>
      </c>
      <c r="AJ1553">
        <f>[1]发票导入!AJ1553&amp;""</f>
      </c>
      <c r="AK1553">
        <f>[1]发票导入!AK1553</f>
        <v>0</v>
      </c>
      <c r="AL1553">
        <f>[1]发票导入!AL1553</f>
        <v>0</v>
      </c>
      <c r="AM1553">
        <f>[1]发票导入!AM1553</f>
        <v>0</v>
      </c>
      <c r="AN1553" s="22">
        <f t="shared" si="1"/>
        <v>0</v>
      </c>
      <c r="AO1553" s="22">
        <f t="shared" si="2"/>
        <v>0</v>
      </c>
    </row>
    <row r="1554">
      <c r="C1554">
        <f>[1]发票导入!C1554&amp;""</f>
      </c>
      <c r="D1554">
        <f>[1]发票导入!D1554&amp;""</f>
      </c>
      <c r="O1554">
        <f>[1]发票导入!O1554&amp;""</f>
      </c>
      <c r="T1554">
        <f>[1]发票导入!T1554</f>
      </c>
      <c r="U1554">
        <f>[1]发票导入!U1554&amp;""</f>
      </c>
      <c r="V1554">
        <f>[1]发票导入!V1554&amp;""</f>
      </c>
      <c r="W1554">
        <f>[1]发票导入!W1554&amp;""</f>
      </c>
      <c r="Y1554">
        <f>[1]发票导入!Y1554&amp;""</f>
      </c>
      <c r="AA1554">
        <f>[1]发票导入!AA1554&amp;""</f>
      </c>
      <c r="AB1554">
        <f>[1]发票导入!AB1554</f>
        <v>0</v>
      </c>
      <c r="AC1554">
        <f>[1]发票导入!AC1554</f>
        <v>0</v>
      </c>
      <c r="AE1554" s="22">
        <f t="shared" si="0"/>
      </c>
      <c r="AI1554">
        <f>[1]发票导入!AI1554&amp;""</f>
      </c>
      <c r="AJ1554">
        <f>[1]发票导入!AJ1554&amp;""</f>
      </c>
      <c r="AK1554">
        <f>[1]发票导入!AK1554</f>
        <v>0</v>
      </c>
      <c r="AL1554">
        <f>[1]发票导入!AL1554</f>
        <v>0</v>
      </c>
      <c r="AM1554">
        <f>[1]发票导入!AM1554</f>
        <v>0</v>
      </c>
      <c r="AN1554" s="22">
        <f t="shared" si="1"/>
        <v>0</v>
      </c>
      <c r="AO1554" s="22">
        <f t="shared" si="2"/>
        <v>0</v>
      </c>
    </row>
    <row r="1555">
      <c r="C1555">
        <f>[1]发票导入!C1555&amp;""</f>
      </c>
      <c r="D1555">
        <f>[1]发票导入!D1555&amp;""</f>
      </c>
      <c r="O1555">
        <f>[1]发票导入!O1555&amp;""</f>
      </c>
      <c r="T1555">
        <f>[1]发票导入!T1555</f>
      </c>
      <c r="U1555">
        <f>[1]发票导入!U1555&amp;""</f>
      </c>
      <c r="V1555">
        <f>[1]发票导入!V1555&amp;""</f>
      </c>
      <c r="W1555">
        <f>[1]发票导入!W1555&amp;""</f>
      </c>
      <c r="Y1555">
        <f>[1]发票导入!Y1555&amp;""</f>
      </c>
      <c r="AA1555">
        <f>[1]发票导入!AA1555&amp;""</f>
      </c>
      <c r="AB1555">
        <f>[1]发票导入!AB1555</f>
        <v>0</v>
      </c>
      <c r="AC1555">
        <f>[1]发票导入!AC1555</f>
        <v>0</v>
      </c>
      <c r="AE1555" s="22">
        <f t="shared" si="0"/>
      </c>
      <c r="AI1555">
        <f>[1]发票导入!AI1555&amp;""</f>
      </c>
      <c r="AJ1555">
        <f>[1]发票导入!AJ1555&amp;""</f>
      </c>
      <c r="AK1555">
        <f>[1]发票导入!AK1555</f>
        <v>0</v>
      </c>
      <c r="AL1555">
        <f>[1]发票导入!AL1555</f>
        <v>0</v>
      </c>
      <c r="AM1555">
        <f>[1]发票导入!AM1555</f>
        <v>0</v>
      </c>
      <c r="AN1555" s="22">
        <f t="shared" si="1"/>
        <v>0</v>
      </c>
      <c r="AO1555" s="22">
        <f t="shared" si="2"/>
        <v>0</v>
      </c>
    </row>
    <row r="1556">
      <c r="C1556">
        <f>[1]发票导入!C1556&amp;""</f>
      </c>
      <c r="D1556">
        <f>[1]发票导入!D1556&amp;""</f>
      </c>
      <c r="O1556">
        <f>[1]发票导入!O1556&amp;""</f>
      </c>
      <c r="T1556">
        <f>[1]发票导入!T1556</f>
      </c>
      <c r="U1556">
        <f>[1]发票导入!U1556&amp;""</f>
      </c>
      <c r="V1556">
        <f>[1]发票导入!V1556&amp;""</f>
      </c>
      <c r="W1556">
        <f>[1]发票导入!W1556&amp;""</f>
      </c>
      <c r="Y1556">
        <f>[1]发票导入!Y1556&amp;""</f>
      </c>
      <c r="AA1556">
        <f>[1]发票导入!AA1556&amp;""</f>
      </c>
      <c r="AB1556">
        <f>[1]发票导入!AB1556</f>
        <v>0</v>
      </c>
      <c r="AC1556">
        <f>[1]发票导入!AC1556</f>
        <v>0</v>
      </c>
      <c r="AE1556" s="22">
        <f t="shared" si="0"/>
      </c>
      <c r="AI1556">
        <f>[1]发票导入!AI1556&amp;""</f>
      </c>
      <c r="AJ1556">
        <f>[1]发票导入!AJ1556&amp;""</f>
      </c>
      <c r="AK1556">
        <f>[1]发票导入!AK1556</f>
        <v>0</v>
      </c>
      <c r="AL1556">
        <f>[1]发票导入!AL1556</f>
        <v>0</v>
      </c>
      <c r="AM1556">
        <f>[1]发票导入!AM1556</f>
        <v>0</v>
      </c>
      <c r="AN1556" s="22">
        <f t="shared" si="1"/>
        <v>0</v>
      </c>
      <c r="AO1556" s="22">
        <f t="shared" si="2"/>
        <v>0</v>
      </c>
    </row>
    <row r="1557">
      <c r="C1557">
        <f>[1]发票导入!C1557&amp;""</f>
      </c>
      <c r="D1557">
        <f>[1]发票导入!D1557&amp;""</f>
      </c>
      <c r="O1557">
        <f>[1]发票导入!O1557&amp;""</f>
      </c>
      <c r="T1557">
        <f>[1]发票导入!T1557</f>
      </c>
      <c r="U1557">
        <f>[1]发票导入!U1557&amp;""</f>
      </c>
      <c r="V1557">
        <f>[1]发票导入!V1557&amp;""</f>
      </c>
      <c r="W1557">
        <f>[1]发票导入!W1557&amp;""</f>
      </c>
      <c r="Y1557">
        <f>[1]发票导入!Y1557&amp;""</f>
      </c>
      <c r="AA1557">
        <f>[1]发票导入!AA1557&amp;""</f>
      </c>
      <c r="AB1557">
        <f>[1]发票导入!AB1557</f>
        <v>0</v>
      </c>
      <c r="AC1557">
        <f>[1]发票导入!AC1557</f>
        <v>0</v>
      </c>
      <c r="AE1557" s="22">
        <f t="shared" si="0"/>
      </c>
      <c r="AI1557">
        <f>[1]发票导入!AI1557&amp;""</f>
      </c>
      <c r="AJ1557">
        <f>[1]发票导入!AJ1557&amp;""</f>
      </c>
      <c r="AK1557">
        <f>[1]发票导入!AK1557</f>
        <v>0</v>
      </c>
      <c r="AL1557">
        <f>[1]发票导入!AL1557</f>
        <v>0</v>
      </c>
      <c r="AM1557">
        <f>[1]发票导入!AM1557</f>
        <v>0</v>
      </c>
      <c r="AN1557" s="22">
        <f t="shared" si="1"/>
        <v>0</v>
      </c>
      <c r="AO1557" s="22">
        <f t="shared" si="2"/>
        <v>0</v>
      </c>
    </row>
    <row r="1558">
      <c r="C1558">
        <f>[1]发票导入!C1558&amp;""</f>
      </c>
      <c r="D1558">
        <f>[1]发票导入!D1558&amp;""</f>
      </c>
      <c r="O1558">
        <f>[1]发票导入!O1558&amp;""</f>
      </c>
      <c r="T1558">
        <f>[1]发票导入!T1558</f>
      </c>
      <c r="U1558">
        <f>[1]发票导入!U1558&amp;""</f>
      </c>
      <c r="V1558">
        <f>[1]发票导入!V1558&amp;""</f>
      </c>
      <c r="W1558">
        <f>[1]发票导入!W1558&amp;""</f>
      </c>
      <c r="Y1558">
        <f>[1]发票导入!Y1558&amp;""</f>
      </c>
      <c r="AA1558">
        <f>[1]发票导入!AA1558&amp;""</f>
      </c>
      <c r="AB1558">
        <f>[1]发票导入!AB1558</f>
        <v>0</v>
      </c>
      <c r="AC1558">
        <f>[1]发票导入!AC1558</f>
        <v>0</v>
      </c>
      <c r="AE1558" s="22">
        <f t="shared" si="0"/>
      </c>
      <c r="AI1558">
        <f>[1]发票导入!AI1558&amp;""</f>
      </c>
      <c r="AJ1558">
        <f>[1]发票导入!AJ1558&amp;""</f>
      </c>
      <c r="AK1558">
        <f>[1]发票导入!AK1558</f>
        <v>0</v>
      </c>
      <c r="AL1558">
        <f>[1]发票导入!AL1558</f>
        <v>0</v>
      </c>
      <c r="AM1558">
        <f>[1]发票导入!AM1558</f>
        <v>0</v>
      </c>
      <c r="AN1558" s="22">
        <f t="shared" si="1"/>
        <v>0</v>
      </c>
      <c r="AO1558" s="22">
        <f t="shared" si="2"/>
        <v>0</v>
      </c>
    </row>
    <row r="1559">
      <c r="C1559">
        <f>[1]发票导入!C1559&amp;""</f>
      </c>
      <c r="D1559">
        <f>[1]发票导入!D1559&amp;""</f>
      </c>
      <c r="O1559">
        <f>[1]发票导入!O1559&amp;""</f>
      </c>
      <c r="T1559">
        <f>[1]发票导入!T1559</f>
      </c>
      <c r="U1559">
        <f>[1]发票导入!U1559&amp;""</f>
      </c>
      <c r="V1559">
        <f>[1]发票导入!V1559&amp;""</f>
      </c>
      <c r="W1559">
        <f>[1]发票导入!W1559&amp;""</f>
      </c>
      <c r="Y1559">
        <f>[1]发票导入!Y1559&amp;""</f>
      </c>
      <c r="AA1559">
        <f>[1]发票导入!AA1559&amp;""</f>
      </c>
      <c r="AB1559">
        <f>[1]发票导入!AB1559</f>
        <v>0</v>
      </c>
      <c r="AC1559">
        <f>[1]发票导入!AC1559</f>
        <v>0</v>
      </c>
      <c r="AE1559" s="22">
        <f t="shared" si="0"/>
      </c>
      <c r="AI1559">
        <f>[1]发票导入!AI1559&amp;""</f>
      </c>
      <c r="AJ1559">
        <f>[1]发票导入!AJ1559&amp;""</f>
      </c>
      <c r="AK1559">
        <f>[1]发票导入!AK1559</f>
        <v>0</v>
      </c>
      <c r="AL1559">
        <f>[1]发票导入!AL1559</f>
        <v>0</v>
      </c>
      <c r="AM1559">
        <f>[1]发票导入!AM1559</f>
        <v>0</v>
      </c>
      <c r="AN1559" s="22">
        <f t="shared" si="1"/>
        <v>0</v>
      </c>
      <c r="AO1559" s="22">
        <f t="shared" si="2"/>
        <v>0</v>
      </c>
    </row>
    <row r="1560">
      <c r="C1560">
        <f>[1]发票导入!C1560&amp;""</f>
      </c>
      <c r="D1560">
        <f>[1]发票导入!D1560&amp;""</f>
      </c>
      <c r="O1560">
        <f>[1]发票导入!O1560&amp;""</f>
      </c>
      <c r="T1560">
        <f>[1]发票导入!T1560</f>
      </c>
      <c r="U1560">
        <f>[1]发票导入!U1560&amp;""</f>
      </c>
      <c r="V1560">
        <f>[1]发票导入!V1560&amp;""</f>
      </c>
      <c r="W1560">
        <f>[1]发票导入!W1560&amp;""</f>
      </c>
      <c r="Y1560">
        <f>[1]发票导入!Y1560&amp;""</f>
      </c>
      <c r="AA1560">
        <f>[1]发票导入!AA1560&amp;""</f>
      </c>
      <c r="AB1560">
        <f>[1]发票导入!AB1560</f>
        <v>0</v>
      </c>
      <c r="AC1560">
        <f>[1]发票导入!AC1560</f>
        <v>0</v>
      </c>
      <c r="AE1560" s="22">
        <f t="shared" si="0"/>
      </c>
      <c r="AI1560">
        <f>[1]发票导入!AI1560&amp;""</f>
      </c>
      <c r="AJ1560">
        <f>[1]发票导入!AJ1560&amp;""</f>
      </c>
      <c r="AK1560">
        <f>[1]发票导入!AK1560</f>
        <v>0</v>
      </c>
      <c r="AL1560">
        <f>[1]发票导入!AL1560</f>
        <v>0</v>
      </c>
      <c r="AM1560">
        <f>[1]发票导入!AM1560</f>
        <v>0</v>
      </c>
      <c r="AN1560" s="22">
        <f t="shared" si="1"/>
        <v>0</v>
      </c>
      <c r="AO1560" s="22">
        <f t="shared" si="2"/>
        <v>0</v>
      </c>
    </row>
    <row r="1561">
      <c r="C1561">
        <f>[1]发票导入!C1561&amp;""</f>
      </c>
      <c r="D1561">
        <f>[1]发票导入!D1561&amp;""</f>
      </c>
      <c r="O1561">
        <f>[1]发票导入!O1561&amp;""</f>
      </c>
      <c r="T1561">
        <f>[1]发票导入!T1561</f>
      </c>
      <c r="U1561">
        <f>[1]发票导入!U1561&amp;""</f>
      </c>
      <c r="V1561">
        <f>[1]发票导入!V1561&amp;""</f>
      </c>
      <c r="W1561">
        <f>[1]发票导入!W1561&amp;""</f>
      </c>
      <c r="Y1561">
        <f>[1]发票导入!Y1561&amp;""</f>
      </c>
      <c r="AA1561">
        <f>[1]发票导入!AA1561&amp;""</f>
      </c>
      <c r="AB1561">
        <f>[1]发票导入!AB1561</f>
        <v>0</v>
      </c>
      <c r="AC1561">
        <f>[1]发票导入!AC1561</f>
        <v>0</v>
      </c>
      <c r="AE1561" s="22">
        <f t="shared" si="0"/>
      </c>
      <c r="AI1561">
        <f>[1]发票导入!AI1561&amp;""</f>
      </c>
      <c r="AJ1561">
        <f>[1]发票导入!AJ1561&amp;""</f>
      </c>
      <c r="AK1561">
        <f>[1]发票导入!AK1561</f>
        <v>0</v>
      </c>
      <c r="AL1561">
        <f>[1]发票导入!AL1561</f>
        <v>0</v>
      </c>
      <c r="AM1561">
        <f>[1]发票导入!AM1561</f>
        <v>0</v>
      </c>
      <c r="AN1561" s="22">
        <f t="shared" si="1"/>
        <v>0</v>
      </c>
      <c r="AO1561" s="22">
        <f t="shared" si="2"/>
        <v>0</v>
      </c>
    </row>
    <row r="1562">
      <c r="C1562">
        <f>[1]发票导入!C1562&amp;""</f>
      </c>
      <c r="D1562">
        <f>[1]发票导入!D1562&amp;""</f>
      </c>
      <c r="O1562">
        <f>[1]发票导入!O1562&amp;""</f>
      </c>
      <c r="T1562">
        <f>[1]发票导入!T1562</f>
      </c>
      <c r="U1562">
        <f>[1]发票导入!U1562&amp;""</f>
      </c>
      <c r="V1562">
        <f>[1]发票导入!V1562&amp;""</f>
      </c>
      <c r="W1562">
        <f>[1]发票导入!W1562&amp;""</f>
      </c>
      <c r="Y1562">
        <f>[1]发票导入!Y1562&amp;""</f>
      </c>
      <c r="AA1562">
        <f>[1]发票导入!AA1562&amp;""</f>
      </c>
      <c r="AB1562">
        <f>[1]发票导入!AB1562</f>
        <v>0</v>
      </c>
      <c r="AC1562">
        <f>[1]发票导入!AC1562</f>
        <v>0</v>
      </c>
      <c r="AE1562" s="22">
        <f t="shared" si="0"/>
      </c>
      <c r="AI1562">
        <f>[1]发票导入!AI1562&amp;""</f>
      </c>
      <c r="AJ1562">
        <f>[1]发票导入!AJ1562&amp;""</f>
      </c>
      <c r="AK1562">
        <f>[1]发票导入!AK1562</f>
        <v>0</v>
      </c>
      <c r="AL1562">
        <f>[1]发票导入!AL1562</f>
        <v>0</v>
      </c>
      <c r="AM1562">
        <f>[1]发票导入!AM1562</f>
        <v>0</v>
      </c>
      <c r="AN1562" s="22">
        <f t="shared" si="1"/>
        <v>0</v>
      </c>
      <c r="AO1562" s="22">
        <f t="shared" si="2"/>
        <v>0</v>
      </c>
    </row>
    <row r="1563">
      <c r="C1563">
        <f>[1]发票导入!C1563&amp;""</f>
      </c>
      <c r="D1563">
        <f>[1]发票导入!D1563&amp;""</f>
      </c>
      <c r="O1563">
        <f>[1]发票导入!O1563&amp;""</f>
      </c>
      <c r="T1563">
        <f>[1]发票导入!T1563</f>
      </c>
      <c r="U1563">
        <f>[1]发票导入!U1563&amp;""</f>
      </c>
      <c r="V1563">
        <f>[1]发票导入!V1563&amp;""</f>
      </c>
      <c r="W1563">
        <f>[1]发票导入!W1563&amp;""</f>
      </c>
      <c r="Y1563">
        <f>[1]发票导入!Y1563&amp;""</f>
      </c>
      <c r="AA1563">
        <f>[1]发票导入!AA1563&amp;""</f>
      </c>
      <c r="AB1563">
        <f>[1]发票导入!AB1563</f>
        <v>0</v>
      </c>
      <c r="AC1563">
        <f>[1]发票导入!AC1563</f>
        <v>0</v>
      </c>
      <c r="AE1563" s="22">
        <f t="shared" si="0"/>
      </c>
      <c r="AI1563">
        <f>[1]发票导入!AI1563&amp;""</f>
      </c>
      <c r="AJ1563">
        <f>[1]发票导入!AJ1563&amp;""</f>
      </c>
      <c r="AK1563">
        <f>[1]发票导入!AK1563</f>
        <v>0</v>
      </c>
      <c r="AL1563">
        <f>[1]发票导入!AL1563</f>
        <v>0</v>
      </c>
      <c r="AM1563">
        <f>[1]发票导入!AM1563</f>
        <v>0</v>
      </c>
      <c r="AN1563" s="22">
        <f t="shared" si="1"/>
        <v>0</v>
      </c>
      <c r="AO1563" s="22">
        <f t="shared" si="2"/>
        <v>0</v>
      </c>
    </row>
    <row r="1564">
      <c r="C1564">
        <f>[1]发票导入!C1564&amp;""</f>
      </c>
      <c r="D1564">
        <f>[1]发票导入!D1564&amp;""</f>
      </c>
      <c r="O1564">
        <f>[1]发票导入!O1564&amp;""</f>
      </c>
      <c r="T1564">
        <f>[1]发票导入!T1564</f>
      </c>
      <c r="U1564">
        <f>[1]发票导入!U1564&amp;""</f>
      </c>
      <c r="V1564">
        <f>[1]发票导入!V1564&amp;""</f>
      </c>
      <c r="W1564">
        <f>[1]发票导入!W1564&amp;""</f>
      </c>
      <c r="Y1564">
        <f>[1]发票导入!Y1564&amp;""</f>
      </c>
      <c r="AA1564">
        <f>[1]发票导入!AA1564&amp;""</f>
      </c>
      <c r="AB1564">
        <f>[1]发票导入!AB1564</f>
        <v>0</v>
      </c>
      <c r="AC1564">
        <f>[1]发票导入!AC1564</f>
        <v>0</v>
      </c>
      <c r="AE1564" s="22">
        <f t="shared" si="0"/>
      </c>
      <c r="AI1564">
        <f>[1]发票导入!AI1564&amp;""</f>
      </c>
      <c r="AJ1564">
        <f>[1]发票导入!AJ1564&amp;""</f>
      </c>
      <c r="AK1564">
        <f>[1]发票导入!AK1564</f>
        <v>0</v>
      </c>
      <c r="AL1564">
        <f>[1]发票导入!AL1564</f>
        <v>0</v>
      </c>
      <c r="AM1564">
        <f>[1]发票导入!AM1564</f>
        <v>0</v>
      </c>
      <c r="AN1564" s="22">
        <f t="shared" si="1"/>
        <v>0</v>
      </c>
      <c r="AO1564" s="22">
        <f t="shared" si="2"/>
        <v>0</v>
      </c>
    </row>
    <row r="1565">
      <c r="C1565">
        <f>[1]发票导入!C1565&amp;""</f>
      </c>
      <c r="D1565">
        <f>[1]发票导入!D1565&amp;""</f>
      </c>
      <c r="O1565">
        <f>[1]发票导入!O1565&amp;""</f>
      </c>
      <c r="T1565">
        <f>[1]发票导入!T1565</f>
      </c>
      <c r="U1565">
        <f>[1]发票导入!U1565&amp;""</f>
      </c>
      <c r="V1565">
        <f>[1]发票导入!V1565&amp;""</f>
      </c>
      <c r="W1565">
        <f>[1]发票导入!W1565&amp;""</f>
      </c>
      <c r="Y1565">
        <f>[1]发票导入!Y1565&amp;""</f>
      </c>
      <c r="AA1565">
        <f>[1]发票导入!AA1565&amp;""</f>
      </c>
      <c r="AB1565">
        <f>[1]发票导入!AB1565</f>
        <v>0</v>
      </c>
      <c r="AC1565">
        <f>[1]发票导入!AC1565</f>
        <v>0</v>
      </c>
      <c r="AE1565" s="22">
        <f t="shared" si="0"/>
      </c>
      <c r="AI1565">
        <f>[1]发票导入!AI1565&amp;""</f>
      </c>
      <c r="AJ1565">
        <f>[1]发票导入!AJ1565&amp;""</f>
      </c>
      <c r="AK1565">
        <f>[1]发票导入!AK1565</f>
        <v>0</v>
      </c>
      <c r="AL1565">
        <f>[1]发票导入!AL1565</f>
        <v>0</v>
      </c>
      <c r="AM1565">
        <f>[1]发票导入!AM1565</f>
        <v>0</v>
      </c>
      <c r="AN1565" s="22">
        <f t="shared" si="1"/>
        <v>0</v>
      </c>
      <c r="AO1565" s="22">
        <f t="shared" si="2"/>
        <v>0</v>
      </c>
    </row>
    <row r="1566">
      <c r="C1566">
        <f>[1]发票导入!C1566&amp;""</f>
      </c>
      <c r="D1566">
        <f>[1]发票导入!D1566&amp;""</f>
      </c>
      <c r="O1566">
        <f>[1]发票导入!O1566&amp;""</f>
      </c>
      <c r="T1566">
        <f>[1]发票导入!T1566</f>
      </c>
      <c r="U1566">
        <f>[1]发票导入!U1566&amp;""</f>
      </c>
      <c r="V1566">
        <f>[1]发票导入!V1566&amp;""</f>
      </c>
      <c r="W1566">
        <f>[1]发票导入!W1566&amp;""</f>
      </c>
      <c r="Y1566">
        <f>[1]发票导入!Y1566&amp;""</f>
      </c>
      <c r="AA1566">
        <f>[1]发票导入!AA1566&amp;""</f>
      </c>
      <c r="AB1566">
        <f>[1]发票导入!AB1566</f>
        <v>0</v>
      </c>
      <c r="AC1566">
        <f>[1]发票导入!AC1566</f>
        <v>0</v>
      </c>
      <c r="AE1566" s="22">
        <f t="shared" si="0"/>
      </c>
      <c r="AI1566">
        <f>[1]发票导入!AI1566&amp;""</f>
      </c>
      <c r="AJ1566">
        <f>[1]发票导入!AJ1566&amp;""</f>
      </c>
      <c r="AK1566">
        <f>[1]发票导入!AK1566</f>
        <v>0</v>
      </c>
      <c r="AL1566">
        <f>[1]发票导入!AL1566</f>
        <v>0</v>
      </c>
      <c r="AM1566">
        <f>[1]发票导入!AM1566</f>
        <v>0</v>
      </c>
      <c r="AN1566" s="22">
        <f t="shared" si="1"/>
        <v>0</v>
      </c>
      <c r="AO1566" s="22">
        <f t="shared" si="2"/>
        <v>0</v>
      </c>
    </row>
    <row r="1567">
      <c r="C1567">
        <f>[1]发票导入!C1567&amp;""</f>
      </c>
      <c r="D1567">
        <f>[1]发票导入!D1567&amp;""</f>
      </c>
      <c r="O1567">
        <f>[1]发票导入!O1567&amp;""</f>
      </c>
      <c r="T1567">
        <f>[1]发票导入!T1567</f>
      </c>
      <c r="U1567">
        <f>[1]发票导入!U1567&amp;""</f>
      </c>
      <c r="V1567">
        <f>[1]发票导入!V1567&amp;""</f>
      </c>
      <c r="W1567">
        <f>[1]发票导入!W1567&amp;""</f>
      </c>
      <c r="Y1567">
        <f>[1]发票导入!Y1567&amp;""</f>
      </c>
      <c r="AA1567">
        <f>[1]发票导入!AA1567&amp;""</f>
      </c>
      <c r="AB1567">
        <f>[1]发票导入!AB1567</f>
        <v>0</v>
      </c>
      <c r="AC1567">
        <f>[1]发票导入!AC1567</f>
        <v>0</v>
      </c>
      <c r="AE1567" s="22">
        <f t="shared" si="0"/>
      </c>
      <c r="AI1567">
        <f>[1]发票导入!AI1567&amp;""</f>
      </c>
      <c r="AJ1567">
        <f>[1]发票导入!AJ1567&amp;""</f>
      </c>
      <c r="AK1567">
        <f>[1]发票导入!AK1567</f>
        <v>0</v>
      </c>
      <c r="AL1567">
        <f>[1]发票导入!AL1567</f>
        <v>0</v>
      </c>
      <c r="AM1567">
        <f>[1]发票导入!AM1567</f>
        <v>0</v>
      </c>
      <c r="AN1567" s="22">
        <f t="shared" si="1"/>
        <v>0</v>
      </c>
      <c r="AO1567" s="22">
        <f t="shared" si="2"/>
        <v>0</v>
      </c>
    </row>
    <row r="1568">
      <c r="C1568">
        <f>[1]发票导入!C1568&amp;""</f>
      </c>
      <c r="D1568">
        <f>[1]发票导入!D1568&amp;""</f>
      </c>
      <c r="O1568">
        <f>[1]发票导入!O1568&amp;""</f>
      </c>
      <c r="T1568">
        <f>[1]发票导入!T1568</f>
      </c>
      <c r="U1568">
        <f>[1]发票导入!U1568&amp;""</f>
      </c>
      <c r="V1568">
        <f>[1]发票导入!V1568&amp;""</f>
      </c>
      <c r="W1568">
        <f>[1]发票导入!W1568&amp;""</f>
      </c>
      <c r="Y1568">
        <f>[1]发票导入!Y1568&amp;""</f>
      </c>
      <c r="AA1568">
        <f>[1]发票导入!AA1568&amp;""</f>
      </c>
      <c r="AB1568">
        <f>[1]发票导入!AB1568</f>
        <v>0</v>
      </c>
      <c r="AC1568">
        <f>[1]发票导入!AC1568</f>
        <v>0</v>
      </c>
      <c r="AE1568" s="22">
        <f t="shared" si="0"/>
      </c>
      <c r="AI1568">
        <f>[1]发票导入!AI1568&amp;""</f>
      </c>
      <c r="AJ1568">
        <f>[1]发票导入!AJ1568&amp;""</f>
      </c>
      <c r="AK1568">
        <f>[1]发票导入!AK1568</f>
        <v>0</v>
      </c>
      <c r="AL1568">
        <f>[1]发票导入!AL1568</f>
        <v>0</v>
      </c>
      <c r="AM1568">
        <f>[1]发票导入!AM1568</f>
        <v>0</v>
      </c>
      <c r="AN1568" s="22">
        <f t="shared" si="1"/>
        <v>0</v>
      </c>
      <c r="AO1568" s="22">
        <f t="shared" si="2"/>
        <v>0</v>
      </c>
    </row>
    <row r="1569">
      <c r="C1569">
        <f>[1]发票导入!C1569&amp;""</f>
      </c>
      <c r="D1569">
        <f>[1]发票导入!D1569&amp;""</f>
      </c>
      <c r="O1569">
        <f>[1]发票导入!O1569&amp;""</f>
      </c>
      <c r="T1569">
        <f>[1]发票导入!T1569</f>
      </c>
      <c r="U1569">
        <f>[1]发票导入!U1569&amp;""</f>
      </c>
      <c r="V1569">
        <f>[1]发票导入!V1569&amp;""</f>
      </c>
      <c r="W1569">
        <f>[1]发票导入!W1569&amp;""</f>
      </c>
      <c r="Y1569">
        <f>[1]发票导入!Y1569&amp;""</f>
      </c>
      <c r="AA1569">
        <f>[1]发票导入!AA1569&amp;""</f>
      </c>
      <c r="AB1569">
        <f>[1]发票导入!AB1569</f>
        <v>0</v>
      </c>
      <c r="AC1569">
        <f>[1]发票导入!AC1569</f>
        <v>0</v>
      </c>
      <c r="AE1569" s="22">
        <f t="shared" si="0"/>
      </c>
      <c r="AI1569">
        <f>[1]发票导入!AI1569&amp;""</f>
      </c>
      <c r="AJ1569">
        <f>[1]发票导入!AJ1569&amp;""</f>
      </c>
      <c r="AK1569">
        <f>[1]发票导入!AK1569</f>
        <v>0</v>
      </c>
      <c r="AL1569">
        <f>[1]发票导入!AL1569</f>
        <v>0</v>
      </c>
      <c r="AM1569">
        <f>[1]发票导入!AM1569</f>
        <v>0</v>
      </c>
      <c r="AN1569" s="22">
        <f t="shared" si="1"/>
        <v>0</v>
      </c>
      <c r="AO1569" s="22">
        <f t="shared" si="2"/>
        <v>0</v>
      </c>
    </row>
    <row r="1570">
      <c r="C1570">
        <f>[1]发票导入!C1570&amp;""</f>
      </c>
      <c r="D1570">
        <f>[1]发票导入!D1570&amp;""</f>
      </c>
      <c r="O1570">
        <f>[1]发票导入!O1570&amp;""</f>
      </c>
      <c r="T1570">
        <f>[1]发票导入!T1570</f>
      </c>
      <c r="U1570">
        <f>[1]发票导入!U1570&amp;""</f>
      </c>
      <c r="V1570">
        <f>[1]发票导入!V1570&amp;""</f>
      </c>
      <c r="W1570">
        <f>[1]发票导入!W1570&amp;""</f>
      </c>
      <c r="Y1570">
        <f>[1]发票导入!Y1570&amp;""</f>
      </c>
      <c r="AA1570">
        <f>[1]发票导入!AA1570&amp;""</f>
      </c>
      <c r="AB1570">
        <f>[1]发票导入!AB1570</f>
        <v>0</v>
      </c>
      <c r="AC1570">
        <f>[1]发票导入!AC1570</f>
        <v>0</v>
      </c>
      <c r="AE1570" s="22">
        <f t="shared" si="0"/>
      </c>
      <c r="AI1570">
        <f>[1]发票导入!AI1570&amp;""</f>
      </c>
      <c r="AJ1570">
        <f>[1]发票导入!AJ1570&amp;""</f>
      </c>
      <c r="AK1570">
        <f>[1]发票导入!AK1570</f>
        <v>0</v>
      </c>
      <c r="AL1570">
        <f>[1]发票导入!AL1570</f>
        <v>0</v>
      </c>
      <c r="AM1570">
        <f>[1]发票导入!AM1570</f>
        <v>0</v>
      </c>
      <c r="AN1570" s="22">
        <f t="shared" si="1"/>
        <v>0</v>
      </c>
      <c r="AO1570" s="22">
        <f t="shared" si="2"/>
        <v>0</v>
      </c>
    </row>
    <row r="1571">
      <c r="C1571">
        <f>[1]发票导入!C1571&amp;""</f>
      </c>
      <c r="D1571">
        <f>[1]发票导入!D1571&amp;""</f>
      </c>
      <c r="O1571">
        <f>[1]发票导入!O1571&amp;""</f>
      </c>
      <c r="T1571">
        <f>[1]发票导入!T1571</f>
      </c>
      <c r="U1571">
        <f>[1]发票导入!U1571&amp;""</f>
      </c>
      <c r="V1571">
        <f>[1]发票导入!V1571&amp;""</f>
      </c>
      <c r="W1571">
        <f>[1]发票导入!W1571&amp;""</f>
      </c>
      <c r="Y1571">
        <f>[1]发票导入!Y1571&amp;""</f>
      </c>
      <c r="AA1571">
        <f>[1]发票导入!AA1571&amp;""</f>
      </c>
      <c r="AB1571">
        <f>[1]发票导入!AB1571</f>
        <v>0</v>
      </c>
      <c r="AC1571">
        <f>[1]发票导入!AC1571</f>
        <v>0</v>
      </c>
      <c r="AE1571" s="22">
        <f t="shared" si="0"/>
      </c>
      <c r="AI1571">
        <f>[1]发票导入!AI1571&amp;""</f>
      </c>
      <c r="AJ1571">
        <f>[1]发票导入!AJ1571&amp;""</f>
      </c>
      <c r="AK1571">
        <f>[1]发票导入!AK1571</f>
        <v>0</v>
      </c>
      <c r="AL1571">
        <f>[1]发票导入!AL1571</f>
        <v>0</v>
      </c>
      <c r="AM1571">
        <f>[1]发票导入!AM1571</f>
        <v>0</v>
      </c>
      <c r="AN1571" s="22">
        <f t="shared" si="1"/>
        <v>0</v>
      </c>
      <c r="AO1571" s="22">
        <f t="shared" si="2"/>
        <v>0</v>
      </c>
    </row>
    <row r="1572">
      <c r="C1572">
        <f>[1]发票导入!C1572&amp;""</f>
      </c>
      <c r="D1572">
        <f>[1]发票导入!D1572&amp;""</f>
      </c>
      <c r="O1572">
        <f>[1]发票导入!O1572&amp;""</f>
      </c>
      <c r="T1572">
        <f>[1]发票导入!T1572</f>
      </c>
      <c r="U1572">
        <f>[1]发票导入!U1572&amp;""</f>
      </c>
      <c r="V1572">
        <f>[1]发票导入!V1572&amp;""</f>
      </c>
      <c r="W1572">
        <f>[1]发票导入!W1572&amp;""</f>
      </c>
      <c r="Y1572">
        <f>[1]发票导入!Y1572&amp;""</f>
      </c>
      <c r="AA1572">
        <f>[1]发票导入!AA1572&amp;""</f>
      </c>
      <c r="AB1572">
        <f>[1]发票导入!AB1572</f>
        <v>0</v>
      </c>
      <c r="AC1572">
        <f>[1]发票导入!AC1572</f>
        <v>0</v>
      </c>
      <c r="AE1572" s="22">
        <f t="shared" si="0"/>
      </c>
      <c r="AI1572">
        <f>[1]发票导入!AI1572&amp;""</f>
      </c>
      <c r="AJ1572">
        <f>[1]发票导入!AJ1572&amp;""</f>
      </c>
      <c r="AK1572">
        <f>[1]发票导入!AK1572</f>
        <v>0</v>
      </c>
      <c r="AL1572">
        <f>[1]发票导入!AL1572</f>
        <v>0</v>
      </c>
      <c r="AM1572">
        <f>[1]发票导入!AM1572</f>
        <v>0</v>
      </c>
      <c r="AN1572" s="22">
        <f t="shared" si="1"/>
        <v>0</v>
      </c>
      <c r="AO1572" s="22">
        <f t="shared" si="2"/>
        <v>0</v>
      </c>
    </row>
    <row r="1573">
      <c r="C1573">
        <f>[1]发票导入!C1573&amp;""</f>
      </c>
      <c r="D1573">
        <f>[1]发票导入!D1573&amp;""</f>
      </c>
      <c r="O1573">
        <f>[1]发票导入!O1573&amp;""</f>
      </c>
      <c r="T1573">
        <f>[1]发票导入!T1573</f>
      </c>
      <c r="U1573">
        <f>[1]发票导入!U1573&amp;""</f>
      </c>
      <c r="V1573">
        <f>[1]发票导入!V1573&amp;""</f>
      </c>
      <c r="W1573">
        <f>[1]发票导入!W1573&amp;""</f>
      </c>
      <c r="Y1573">
        <f>[1]发票导入!Y1573&amp;""</f>
      </c>
      <c r="AA1573">
        <f>[1]发票导入!AA1573&amp;""</f>
      </c>
      <c r="AB1573">
        <f>[1]发票导入!AB1573</f>
        <v>0</v>
      </c>
      <c r="AC1573">
        <f>[1]发票导入!AC1573</f>
        <v>0</v>
      </c>
      <c r="AE1573" s="22">
        <f t="shared" si="0"/>
      </c>
      <c r="AI1573">
        <f>[1]发票导入!AI1573&amp;""</f>
      </c>
      <c r="AJ1573">
        <f>[1]发票导入!AJ1573&amp;""</f>
      </c>
      <c r="AK1573">
        <f>[1]发票导入!AK1573</f>
        <v>0</v>
      </c>
      <c r="AL1573">
        <f>[1]发票导入!AL1573</f>
        <v>0</v>
      </c>
      <c r="AM1573">
        <f>[1]发票导入!AM1573</f>
        <v>0</v>
      </c>
      <c r="AN1573" s="22">
        <f t="shared" si="1"/>
        <v>0</v>
      </c>
      <c r="AO1573" s="22">
        <f t="shared" si="2"/>
        <v>0</v>
      </c>
    </row>
    <row r="1574">
      <c r="C1574">
        <f>[1]发票导入!C1574&amp;""</f>
      </c>
      <c r="D1574">
        <f>[1]发票导入!D1574&amp;""</f>
      </c>
      <c r="O1574">
        <f>[1]发票导入!O1574&amp;""</f>
      </c>
      <c r="T1574">
        <f>[1]发票导入!T1574</f>
      </c>
      <c r="U1574">
        <f>[1]发票导入!U1574&amp;""</f>
      </c>
      <c r="V1574">
        <f>[1]发票导入!V1574&amp;""</f>
      </c>
      <c r="W1574">
        <f>[1]发票导入!W1574&amp;""</f>
      </c>
      <c r="Y1574">
        <f>[1]发票导入!Y1574&amp;""</f>
      </c>
      <c r="AA1574">
        <f>[1]发票导入!AA1574&amp;""</f>
      </c>
      <c r="AB1574">
        <f>[1]发票导入!AB1574</f>
        <v>0</v>
      </c>
      <c r="AC1574">
        <f>[1]发票导入!AC1574</f>
        <v>0</v>
      </c>
      <c r="AE1574" s="22">
        <f t="shared" si="0"/>
      </c>
      <c r="AI1574">
        <f>[1]发票导入!AI1574&amp;""</f>
      </c>
      <c r="AJ1574">
        <f>[1]发票导入!AJ1574&amp;""</f>
      </c>
      <c r="AK1574">
        <f>[1]发票导入!AK1574</f>
        <v>0</v>
      </c>
      <c r="AL1574">
        <f>[1]发票导入!AL1574</f>
        <v>0</v>
      </c>
      <c r="AM1574">
        <f>[1]发票导入!AM1574</f>
        <v>0</v>
      </c>
      <c r="AN1574" s="22">
        <f t="shared" si="1"/>
        <v>0</v>
      </c>
      <c r="AO1574" s="22">
        <f t="shared" si="2"/>
        <v>0</v>
      </c>
    </row>
    <row r="1575">
      <c r="C1575">
        <f>[1]发票导入!C1575&amp;""</f>
      </c>
      <c r="D1575">
        <f>[1]发票导入!D1575&amp;""</f>
      </c>
      <c r="O1575">
        <f>[1]发票导入!O1575&amp;""</f>
      </c>
      <c r="T1575">
        <f>[1]发票导入!T1575</f>
      </c>
      <c r="U1575">
        <f>[1]发票导入!U1575&amp;""</f>
      </c>
      <c r="V1575">
        <f>[1]发票导入!V1575&amp;""</f>
      </c>
      <c r="W1575">
        <f>[1]发票导入!W1575&amp;""</f>
      </c>
      <c r="Y1575">
        <f>[1]发票导入!Y1575&amp;""</f>
      </c>
      <c r="AA1575">
        <f>[1]发票导入!AA1575&amp;""</f>
      </c>
      <c r="AB1575">
        <f>[1]发票导入!AB1575</f>
        <v>0</v>
      </c>
      <c r="AC1575">
        <f>[1]发票导入!AC1575</f>
        <v>0</v>
      </c>
      <c r="AE1575" s="22">
        <f t="shared" si="0"/>
      </c>
      <c r="AI1575">
        <f>[1]发票导入!AI1575&amp;""</f>
      </c>
      <c r="AJ1575">
        <f>[1]发票导入!AJ1575&amp;""</f>
      </c>
      <c r="AK1575">
        <f>[1]发票导入!AK1575</f>
        <v>0</v>
      </c>
      <c r="AL1575">
        <f>[1]发票导入!AL1575</f>
        <v>0</v>
      </c>
      <c r="AM1575">
        <f>[1]发票导入!AM1575</f>
        <v>0</v>
      </c>
      <c r="AN1575" s="22">
        <f t="shared" si="1"/>
        <v>0</v>
      </c>
      <c r="AO1575" s="22">
        <f t="shared" si="2"/>
        <v>0</v>
      </c>
    </row>
    <row r="1576">
      <c r="C1576">
        <f>[1]发票导入!C1576&amp;""</f>
      </c>
      <c r="D1576">
        <f>[1]发票导入!D1576&amp;""</f>
      </c>
      <c r="O1576">
        <f>[1]发票导入!O1576&amp;""</f>
      </c>
      <c r="T1576">
        <f>[1]发票导入!T1576</f>
      </c>
      <c r="U1576">
        <f>[1]发票导入!U1576&amp;""</f>
      </c>
      <c r="V1576">
        <f>[1]发票导入!V1576&amp;""</f>
      </c>
      <c r="W1576">
        <f>[1]发票导入!W1576&amp;""</f>
      </c>
      <c r="Y1576">
        <f>[1]发票导入!Y1576&amp;""</f>
      </c>
      <c r="AA1576">
        <f>[1]发票导入!AA1576&amp;""</f>
      </c>
      <c r="AB1576">
        <f>[1]发票导入!AB1576</f>
        <v>0</v>
      </c>
      <c r="AC1576">
        <f>[1]发票导入!AC1576</f>
        <v>0</v>
      </c>
      <c r="AE1576" s="22">
        <f t="shared" si="0"/>
      </c>
      <c r="AI1576">
        <f>[1]发票导入!AI1576&amp;""</f>
      </c>
      <c r="AJ1576">
        <f>[1]发票导入!AJ1576&amp;""</f>
      </c>
      <c r="AK1576">
        <f>[1]发票导入!AK1576</f>
        <v>0</v>
      </c>
      <c r="AL1576">
        <f>[1]发票导入!AL1576</f>
        <v>0</v>
      </c>
      <c r="AM1576">
        <f>[1]发票导入!AM1576</f>
        <v>0</v>
      </c>
      <c r="AN1576" s="22">
        <f t="shared" si="1"/>
        <v>0</v>
      </c>
      <c r="AO1576" s="22">
        <f t="shared" si="2"/>
        <v>0</v>
      </c>
    </row>
    <row r="1577">
      <c r="C1577">
        <f>[1]发票导入!C1577&amp;""</f>
      </c>
      <c r="D1577">
        <f>[1]发票导入!D1577&amp;""</f>
      </c>
      <c r="O1577">
        <f>[1]发票导入!O1577&amp;""</f>
      </c>
      <c r="T1577">
        <f>[1]发票导入!T1577</f>
      </c>
      <c r="U1577">
        <f>[1]发票导入!U1577&amp;""</f>
      </c>
      <c r="V1577">
        <f>[1]发票导入!V1577&amp;""</f>
      </c>
      <c r="W1577">
        <f>[1]发票导入!W1577&amp;""</f>
      </c>
      <c r="Y1577">
        <f>[1]发票导入!Y1577&amp;""</f>
      </c>
      <c r="AA1577">
        <f>[1]发票导入!AA1577&amp;""</f>
      </c>
      <c r="AB1577">
        <f>[1]发票导入!AB1577</f>
        <v>0</v>
      </c>
      <c r="AC1577">
        <f>[1]发票导入!AC1577</f>
        <v>0</v>
      </c>
      <c r="AE1577" s="22">
        <f t="shared" si="0"/>
      </c>
      <c r="AI1577">
        <f>[1]发票导入!AI1577&amp;""</f>
      </c>
      <c r="AJ1577">
        <f>[1]发票导入!AJ1577&amp;""</f>
      </c>
      <c r="AK1577">
        <f>[1]发票导入!AK1577</f>
        <v>0</v>
      </c>
      <c r="AL1577">
        <f>[1]发票导入!AL1577</f>
        <v>0</v>
      </c>
      <c r="AM1577">
        <f>[1]发票导入!AM1577</f>
        <v>0</v>
      </c>
      <c r="AN1577" s="22">
        <f t="shared" si="1"/>
        <v>0</v>
      </c>
      <c r="AO1577" s="22">
        <f t="shared" si="2"/>
        <v>0</v>
      </c>
    </row>
    <row r="1578">
      <c r="C1578">
        <f>[1]发票导入!C1578&amp;""</f>
      </c>
      <c r="D1578">
        <f>[1]发票导入!D1578&amp;""</f>
      </c>
      <c r="O1578">
        <f>[1]发票导入!O1578&amp;""</f>
      </c>
      <c r="T1578">
        <f>[1]发票导入!T1578</f>
      </c>
      <c r="U1578">
        <f>[1]发票导入!U1578&amp;""</f>
      </c>
      <c r="V1578">
        <f>[1]发票导入!V1578&amp;""</f>
      </c>
      <c r="W1578">
        <f>[1]发票导入!W1578&amp;""</f>
      </c>
      <c r="Y1578">
        <f>[1]发票导入!Y1578&amp;""</f>
      </c>
      <c r="AA1578">
        <f>[1]发票导入!AA1578&amp;""</f>
      </c>
      <c r="AB1578">
        <f>[1]发票导入!AB1578</f>
        <v>0</v>
      </c>
      <c r="AC1578">
        <f>[1]发票导入!AC1578</f>
        <v>0</v>
      </c>
      <c r="AE1578" s="22">
        <f t="shared" si="0"/>
      </c>
      <c r="AI1578">
        <f>[1]发票导入!AI1578&amp;""</f>
      </c>
      <c r="AJ1578">
        <f>[1]发票导入!AJ1578&amp;""</f>
      </c>
      <c r="AK1578">
        <f>[1]发票导入!AK1578</f>
        <v>0</v>
      </c>
      <c r="AL1578">
        <f>[1]发票导入!AL1578</f>
        <v>0</v>
      </c>
      <c r="AM1578">
        <f>[1]发票导入!AM1578</f>
        <v>0</v>
      </c>
      <c r="AN1578" s="22">
        <f t="shared" si="1"/>
        <v>0</v>
      </c>
      <c r="AO1578" s="22">
        <f t="shared" si="2"/>
        <v>0</v>
      </c>
    </row>
    <row r="1579">
      <c r="C1579">
        <f>[1]发票导入!C1579&amp;""</f>
      </c>
      <c r="D1579">
        <f>[1]发票导入!D1579&amp;""</f>
      </c>
      <c r="O1579">
        <f>[1]发票导入!O1579&amp;""</f>
      </c>
      <c r="T1579">
        <f>[1]发票导入!T1579</f>
      </c>
      <c r="U1579">
        <f>[1]发票导入!U1579&amp;""</f>
      </c>
      <c r="V1579">
        <f>[1]发票导入!V1579&amp;""</f>
      </c>
      <c r="W1579">
        <f>[1]发票导入!W1579&amp;""</f>
      </c>
      <c r="Y1579">
        <f>[1]发票导入!Y1579&amp;""</f>
      </c>
      <c r="AA1579">
        <f>[1]发票导入!AA1579&amp;""</f>
      </c>
      <c r="AB1579">
        <f>[1]发票导入!AB1579</f>
        <v>0</v>
      </c>
      <c r="AC1579">
        <f>[1]发票导入!AC1579</f>
        <v>0</v>
      </c>
      <c r="AE1579" s="22">
        <f t="shared" si="0"/>
      </c>
      <c r="AI1579">
        <f>[1]发票导入!AI1579&amp;""</f>
      </c>
      <c r="AJ1579">
        <f>[1]发票导入!AJ1579&amp;""</f>
      </c>
      <c r="AK1579">
        <f>[1]发票导入!AK1579</f>
        <v>0</v>
      </c>
      <c r="AL1579">
        <f>[1]发票导入!AL1579</f>
        <v>0</v>
      </c>
      <c r="AM1579">
        <f>[1]发票导入!AM1579</f>
        <v>0</v>
      </c>
      <c r="AN1579" s="22">
        <f t="shared" si="1"/>
        <v>0</v>
      </c>
      <c r="AO1579" s="22">
        <f t="shared" si="2"/>
        <v>0</v>
      </c>
    </row>
    <row r="1580">
      <c r="C1580">
        <f>[1]发票导入!C1580&amp;""</f>
      </c>
      <c r="D1580">
        <f>[1]发票导入!D1580&amp;""</f>
      </c>
      <c r="O1580">
        <f>[1]发票导入!O1580&amp;""</f>
      </c>
      <c r="T1580">
        <f>[1]发票导入!T1580</f>
      </c>
      <c r="U1580">
        <f>[1]发票导入!U1580&amp;""</f>
      </c>
      <c r="V1580">
        <f>[1]发票导入!V1580&amp;""</f>
      </c>
      <c r="W1580">
        <f>[1]发票导入!W1580&amp;""</f>
      </c>
      <c r="Y1580">
        <f>[1]发票导入!Y1580&amp;""</f>
      </c>
      <c r="AA1580">
        <f>[1]发票导入!AA1580&amp;""</f>
      </c>
      <c r="AB1580">
        <f>[1]发票导入!AB1580</f>
        <v>0</v>
      </c>
      <c r="AC1580">
        <f>[1]发票导入!AC1580</f>
        <v>0</v>
      </c>
      <c r="AE1580" s="22">
        <f t="shared" si="0"/>
      </c>
      <c r="AI1580">
        <f>[1]发票导入!AI1580&amp;""</f>
      </c>
      <c r="AJ1580">
        <f>[1]发票导入!AJ1580&amp;""</f>
      </c>
      <c r="AK1580">
        <f>[1]发票导入!AK1580</f>
        <v>0</v>
      </c>
      <c r="AL1580">
        <f>[1]发票导入!AL1580</f>
        <v>0</v>
      </c>
      <c r="AM1580">
        <f>[1]发票导入!AM1580</f>
        <v>0</v>
      </c>
      <c r="AN1580" s="22">
        <f t="shared" si="1"/>
        <v>0</v>
      </c>
      <c r="AO1580" s="22">
        <f t="shared" si="2"/>
        <v>0</v>
      </c>
    </row>
    <row r="1581">
      <c r="C1581">
        <f>[1]发票导入!C1581&amp;""</f>
      </c>
      <c r="D1581">
        <f>[1]发票导入!D1581&amp;""</f>
      </c>
      <c r="O1581">
        <f>[1]发票导入!O1581&amp;""</f>
      </c>
      <c r="T1581">
        <f>[1]发票导入!T1581</f>
      </c>
      <c r="U1581">
        <f>[1]发票导入!U1581&amp;""</f>
      </c>
      <c r="V1581">
        <f>[1]发票导入!V1581&amp;""</f>
      </c>
      <c r="W1581">
        <f>[1]发票导入!W1581&amp;""</f>
      </c>
      <c r="Y1581">
        <f>[1]发票导入!Y1581&amp;""</f>
      </c>
      <c r="AA1581">
        <f>[1]发票导入!AA1581&amp;""</f>
      </c>
      <c r="AB1581">
        <f>[1]发票导入!AB1581</f>
        <v>0</v>
      </c>
      <c r="AC1581">
        <f>[1]发票导入!AC1581</f>
        <v>0</v>
      </c>
      <c r="AE1581" s="22">
        <f t="shared" si="0"/>
      </c>
      <c r="AI1581">
        <f>[1]发票导入!AI1581&amp;""</f>
      </c>
      <c r="AJ1581">
        <f>[1]发票导入!AJ1581&amp;""</f>
      </c>
      <c r="AK1581">
        <f>[1]发票导入!AK1581</f>
        <v>0</v>
      </c>
      <c r="AL1581">
        <f>[1]发票导入!AL1581</f>
        <v>0</v>
      </c>
      <c r="AM1581">
        <f>[1]发票导入!AM1581</f>
        <v>0</v>
      </c>
      <c r="AN1581" s="22">
        <f t="shared" si="1"/>
        <v>0</v>
      </c>
      <c r="AO1581" s="22">
        <f t="shared" si="2"/>
        <v>0</v>
      </c>
    </row>
    <row r="1582">
      <c r="C1582">
        <f>[1]发票导入!C1582&amp;""</f>
      </c>
      <c r="D1582">
        <f>[1]发票导入!D1582&amp;""</f>
      </c>
      <c r="O1582">
        <f>[1]发票导入!O1582&amp;""</f>
      </c>
      <c r="T1582">
        <f>[1]发票导入!T1582</f>
      </c>
      <c r="U1582">
        <f>[1]发票导入!U1582&amp;""</f>
      </c>
      <c r="V1582">
        <f>[1]发票导入!V1582&amp;""</f>
      </c>
      <c r="W1582">
        <f>[1]发票导入!W1582&amp;""</f>
      </c>
      <c r="Y1582">
        <f>[1]发票导入!Y1582&amp;""</f>
      </c>
      <c r="AA1582">
        <f>[1]发票导入!AA1582&amp;""</f>
      </c>
      <c r="AB1582">
        <f>[1]发票导入!AB1582</f>
        <v>0</v>
      </c>
      <c r="AC1582">
        <f>[1]发票导入!AC1582</f>
        <v>0</v>
      </c>
      <c r="AE1582" s="22">
        <f t="shared" si="0"/>
      </c>
      <c r="AI1582">
        <f>[1]发票导入!AI1582&amp;""</f>
      </c>
      <c r="AJ1582">
        <f>[1]发票导入!AJ1582&amp;""</f>
      </c>
      <c r="AK1582">
        <f>[1]发票导入!AK1582</f>
        <v>0</v>
      </c>
      <c r="AL1582">
        <f>[1]发票导入!AL1582</f>
        <v>0</v>
      </c>
      <c r="AM1582">
        <f>[1]发票导入!AM1582</f>
        <v>0</v>
      </c>
      <c r="AN1582" s="22">
        <f t="shared" si="1"/>
        <v>0</v>
      </c>
      <c r="AO1582" s="22">
        <f t="shared" si="2"/>
        <v>0</v>
      </c>
    </row>
    <row r="1583">
      <c r="C1583">
        <f>[1]发票导入!C1583&amp;""</f>
      </c>
      <c r="D1583">
        <f>[1]发票导入!D1583&amp;""</f>
      </c>
      <c r="O1583">
        <f>[1]发票导入!O1583&amp;""</f>
      </c>
      <c r="T1583">
        <f>[1]发票导入!T1583</f>
      </c>
      <c r="U1583">
        <f>[1]发票导入!U1583&amp;""</f>
      </c>
      <c r="V1583">
        <f>[1]发票导入!V1583&amp;""</f>
      </c>
      <c r="W1583">
        <f>[1]发票导入!W1583&amp;""</f>
      </c>
      <c r="Y1583">
        <f>[1]发票导入!Y1583&amp;""</f>
      </c>
      <c r="AA1583">
        <f>[1]发票导入!AA1583&amp;""</f>
      </c>
      <c r="AB1583">
        <f>[1]发票导入!AB1583</f>
        <v>0</v>
      </c>
      <c r="AC1583">
        <f>[1]发票导入!AC1583</f>
        <v>0</v>
      </c>
      <c r="AE1583" s="22">
        <f t="shared" si="0"/>
      </c>
      <c r="AI1583">
        <f>[1]发票导入!AI1583&amp;""</f>
      </c>
      <c r="AJ1583">
        <f>[1]发票导入!AJ1583&amp;""</f>
      </c>
      <c r="AK1583">
        <f>[1]发票导入!AK1583</f>
        <v>0</v>
      </c>
      <c r="AL1583">
        <f>[1]发票导入!AL1583</f>
        <v>0</v>
      </c>
      <c r="AM1583">
        <f>[1]发票导入!AM1583</f>
        <v>0</v>
      </c>
      <c r="AN1583" s="22">
        <f t="shared" si="1"/>
        <v>0</v>
      </c>
      <c r="AO1583" s="22">
        <f t="shared" si="2"/>
        <v>0</v>
      </c>
    </row>
    <row r="1584">
      <c r="C1584">
        <f>[1]发票导入!C1584&amp;""</f>
      </c>
      <c r="D1584">
        <f>[1]发票导入!D1584&amp;""</f>
      </c>
      <c r="O1584">
        <f>[1]发票导入!O1584&amp;""</f>
      </c>
      <c r="T1584">
        <f>[1]发票导入!T1584</f>
      </c>
      <c r="U1584">
        <f>[1]发票导入!U1584&amp;""</f>
      </c>
      <c r="V1584">
        <f>[1]发票导入!V1584&amp;""</f>
      </c>
      <c r="W1584">
        <f>[1]发票导入!W1584&amp;""</f>
      </c>
      <c r="Y1584">
        <f>[1]发票导入!Y1584&amp;""</f>
      </c>
      <c r="AA1584">
        <f>[1]发票导入!AA1584&amp;""</f>
      </c>
      <c r="AB1584">
        <f>[1]发票导入!AB1584</f>
        <v>0</v>
      </c>
      <c r="AC1584">
        <f>[1]发票导入!AC1584</f>
        <v>0</v>
      </c>
      <c r="AE1584" s="22">
        <f t="shared" si="0"/>
      </c>
      <c r="AI1584">
        <f>[1]发票导入!AI1584&amp;""</f>
      </c>
      <c r="AJ1584">
        <f>[1]发票导入!AJ1584&amp;""</f>
      </c>
      <c r="AK1584">
        <f>[1]发票导入!AK1584</f>
        <v>0</v>
      </c>
      <c r="AL1584">
        <f>[1]发票导入!AL1584</f>
        <v>0</v>
      </c>
      <c r="AM1584">
        <f>[1]发票导入!AM1584</f>
        <v>0</v>
      </c>
      <c r="AN1584" s="22">
        <f t="shared" si="1"/>
        <v>0</v>
      </c>
      <c r="AO1584" s="22">
        <f t="shared" si="2"/>
        <v>0</v>
      </c>
    </row>
    <row r="1585">
      <c r="C1585">
        <f>[1]发票导入!C1585&amp;""</f>
      </c>
      <c r="D1585">
        <f>[1]发票导入!D1585&amp;""</f>
      </c>
      <c r="O1585">
        <f>[1]发票导入!O1585&amp;""</f>
      </c>
      <c r="T1585">
        <f>[1]发票导入!T1585</f>
      </c>
      <c r="U1585">
        <f>[1]发票导入!U1585&amp;""</f>
      </c>
      <c r="V1585">
        <f>[1]发票导入!V1585&amp;""</f>
      </c>
      <c r="W1585">
        <f>[1]发票导入!W1585&amp;""</f>
      </c>
      <c r="Y1585">
        <f>[1]发票导入!Y1585&amp;""</f>
      </c>
      <c r="AA1585">
        <f>[1]发票导入!AA1585&amp;""</f>
      </c>
      <c r="AB1585">
        <f>[1]发票导入!AB1585</f>
        <v>0</v>
      </c>
      <c r="AC1585">
        <f>[1]发票导入!AC1585</f>
        <v>0</v>
      </c>
      <c r="AE1585" s="22">
        <f t="shared" si="0"/>
      </c>
      <c r="AI1585">
        <f>[1]发票导入!AI1585&amp;""</f>
      </c>
      <c r="AJ1585">
        <f>[1]发票导入!AJ1585&amp;""</f>
      </c>
      <c r="AK1585">
        <f>[1]发票导入!AK1585</f>
        <v>0</v>
      </c>
      <c r="AL1585">
        <f>[1]发票导入!AL1585</f>
        <v>0</v>
      </c>
      <c r="AM1585">
        <f>[1]发票导入!AM1585</f>
        <v>0</v>
      </c>
      <c r="AN1585" s="22">
        <f t="shared" si="1"/>
        <v>0</v>
      </c>
      <c r="AO1585" s="22">
        <f t="shared" si="2"/>
        <v>0</v>
      </c>
    </row>
    <row r="1586">
      <c r="C1586">
        <f>[1]发票导入!C1586&amp;""</f>
      </c>
      <c r="D1586">
        <f>[1]发票导入!D1586&amp;""</f>
      </c>
      <c r="O1586">
        <f>[1]发票导入!O1586&amp;""</f>
      </c>
      <c r="T1586">
        <f>[1]发票导入!T1586</f>
      </c>
      <c r="U1586">
        <f>[1]发票导入!U1586&amp;""</f>
      </c>
      <c r="V1586">
        <f>[1]发票导入!V1586&amp;""</f>
      </c>
      <c r="W1586">
        <f>[1]发票导入!W1586&amp;""</f>
      </c>
      <c r="Y1586">
        <f>[1]发票导入!Y1586&amp;""</f>
      </c>
      <c r="AA1586">
        <f>[1]发票导入!AA1586&amp;""</f>
      </c>
      <c r="AB1586">
        <f>[1]发票导入!AB1586</f>
        <v>0</v>
      </c>
      <c r="AC1586">
        <f>[1]发票导入!AC1586</f>
        <v>0</v>
      </c>
      <c r="AE1586" s="22">
        <f t="shared" si="0"/>
      </c>
      <c r="AI1586">
        <f>[1]发票导入!AI1586&amp;""</f>
      </c>
      <c r="AJ1586">
        <f>[1]发票导入!AJ1586&amp;""</f>
      </c>
      <c r="AK1586">
        <f>[1]发票导入!AK1586</f>
        <v>0</v>
      </c>
      <c r="AL1586">
        <f>[1]发票导入!AL1586</f>
        <v>0</v>
      </c>
      <c r="AM1586">
        <f>[1]发票导入!AM1586</f>
        <v>0</v>
      </c>
      <c r="AN1586" s="22">
        <f t="shared" si="1"/>
        <v>0</v>
      </c>
      <c r="AO1586" s="22">
        <f t="shared" si="2"/>
        <v>0</v>
      </c>
    </row>
    <row r="1587">
      <c r="C1587">
        <f>[1]发票导入!C1587&amp;""</f>
      </c>
      <c r="D1587">
        <f>[1]发票导入!D1587&amp;""</f>
      </c>
      <c r="O1587">
        <f>[1]发票导入!O1587&amp;""</f>
      </c>
      <c r="T1587">
        <f>[1]发票导入!T1587</f>
      </c>
      <c r="U1587">
        <f>[1]发票导入!U1587&amp;""</f>
      </c>
      <c r="V1587">
        <f>[1]发票导入!V1587&amp;""</f>
      </c>
      <c r="W1587">
        <f>[1]发票导入!W1587&amp;""</f>
      </c>
      <c r="Y1587">
        <f>[1]发票导入!Y1587&amp;""</f>
      </c>
      <c r="AA1587">
        <f>[1]发票导入!AA1587&amp;""</f>
      </c>
      <c r="AB1587">
        <f>[1]发票导入!AB1587</f>
        <v>0</v>
      </c>
      <c r="AC1587">
        <f>[1]发票导入!AC1587</f>
        <v>0</v>
      </c>
      <c r="AE1587" s="22">
        <f t="shared" si="0"/>
      </c>
      <c r="AI1587">
        <f>[1]发票导入!AI1587&amp;""</f>
      </c>
      <c r="AJ1587">
        <f>[1]发票导入!AJ1587&amp;""</f>
      </c>
      <c r="AK1587">
        <f>[1]发票导入!AK1587</f>
        <v>0</v>
      </c>
      <c r="AL1587">
        <f>[1]发票导入!AL1587</f>
        <v>0</v>
      </c>
      <c r="AM1587">
        <f>[1]发票导入!AM1587</f>
        <v>0</v>
      </c>
      <c r="AN1587" s="22">
        <f t="shared" si="1"/>
        <v>0</v>
      </c>
      <c r="AO1587" s="22">
        <f t="shared" si="2"/>
        <v>0</v>
      </c>
    </row>
    <row r="1588">
      <c r="C1588">
        <f>[1]发票导入!C1588&amp;""</f>
      </c>
      <c r="D1588">
        <f>[1]发票导入!D1588&amp;""</f>
      </c>
      <c r="O1588">
        <f>[1]发票导入!O1588&amp;""</f>
      </c>
      <c r="T1588">
        <f>[1]发票导入!T1588</f>
      </c>
      <c r="U1588">
        <f>[1]发票导入!U1588&amp;""</f>
      </c>
      <c r="V1588">
        <f>[1]发票导入!V1588&amp;""</f>
      </c>
      <c r="W1588">
        <f>[1]发票导入!W1588&amp;""</f>
      </c>
      <c r="Y1588">
        <f>[1]发票导入!Y1588&amp;""</f>
      </c>
      <c r="AA1588">
        <f>[1]发票导入!AA1588&amp;""</f>
      </c>
      <c r="AB1588">
        <f>[1]发票导入!AB1588</f>
        <v>0</v>
      </c>
      <c r="AC1588">
        <f>[1]发票导入!AC1588</f>
        <v>0</v>
      </c>
      <c r="AE1588" s="22">
        <f t="shared" si="0"/>
      </c>
      <c r="AI1588">
        <f>[1]发票导入!AI1588&amp;""</f>
      </c>
      <c r="AJ1588">
        <f>[1]发票导入!AJ1588&amp;""</f>
      </c>
      <c r="AK1588">
        <f>[1]发票导入!AK1588</f>
        <v>0</v>
      </c>
      <c r="AL1588">
        <f>[1]发票导入!AL1588</f>
        <v>0</v>
      </c>
      <c r="AM1588">
        <f>[1]发票导入!AM1588</f>
        <v>0</v>
      </c>
      <c r="AN1588" s="22">
        <f t="shared" si="1"/>
        <v>0</v>
      </c>
      <c r="AO1588" s="22">
        <f t="shared" si="2"/>
        <v>0</v>
      </c>
    </row>
    <row r="1589">
      <c r="C1589">
        <f>[1]发票导入!C1589&amp;""</f>
      </c>
      <c r="D1589">
        <f>[1]发票导入!D1589&amp;""</f>
      </c>
      <c r="O1589">
        <f>[1]发票导入!O1589&amp;""</f>
      </c>
      <c r="T1589">
        <f>[1]发票导入!T1589</f>
      </c>
      <c r="U1589">
        <f>[1]发票导入!U1589&amp;""</f>
      </c>
      <c r="V1589">
        <f>[1]发票导入!V1589&amp;""</f>
      </c>
      <c r="W1589">
        <f>[1]发票导入!W1589&amp;""</f>
      </c>
      <c r="Y1589">
        <f>[1]发票导入!Y1589&amp;""</f>
      </c>
      <c r="AA1589">
        <f>[1]发票导入!AA1589&amp;""</f>
      </c>
      <c r="AB1589">
        <f>[1]发票导入!AB1589</f>
        <v>0</v>
      </c>
      <c r="AC1589">
        <f>[1]发票导入!AC1589</f>
        <v>0</v>
      </c>
      <c r="AE1589" s="22">
        <f t="shared" si="0"/>
      </c>
      <c r="AI1589">
        <f>[1]发票导入!AI1589&amp;""</f>
      </c>
      <c r="AJ1589">
        <f>[1]发票导入!AJ1589&amp;""</f>
      </c>
      <c r="AK1589">
        <f>[1]发票导入!AK1589</f>
        <v>0</v>
      </c>
      <c r="AL1589">
        <f>[1]发票导入!AL1589</f>
        <v>0</v>
      </c>
      <c r="AM1589">
        <f>[1]发票导入!AM1589</f>
        <v>0</v>
      </c>
      <c r="AN1589" s="22">
        <f t="shared" si="1"/>
        <v>0</v>
      </c>
      <c r="AO1589" s="22">
        <f t="shared" si="2"/>
        <v>0</v>
      </c>
    </row>
    <row r="1590">
      <c r="C1590">
        <f>[1]发票导入!C1590&amp;""</f>
      </c>
      <c r="D1590">
        <f>[1]发票导入!D1590&amp;""</f>
      </c>
      <c r="O1590">
        <f>[1]发票导入!O1590&amp;""</f>
      </c>
      <c r="T1590">
        <f>[1]发票导入!T1590</f>
      </c>
      <c r="U1590">
        <f>[1]发票导入!U1590&amp;""</f>
      </c>
      <c r="V1590">
        <f>[1]发票导入!V1590&amp;""</f>
      </c>
      <c r="W1590">
        <f>[1]发票导入!W1590&amp;""</f>
      </c>
      <c r="Y1590">
        <f>[1]发票导入!Y1590&amp;""</f>
      </c>
      <c r="AA1590">
        <f>[1]发票导入!AA1590&amp;""</f>
      </c>
      <c r="AB1590">
        <f>[1]发票导入!AB1590</f>
        <v>0</v>
      </c>
      <c r="AC1590">
        <f>[1]发票导入!AC1590</f>
        <v>0</v>
      </c>
      <c r="AE1590" s="22">
        <f t="shared" si="0"/>
      </c>
      <c r="AI1590">
        <f>[1]发票导入!AI1590&amp;""</f>
      </c>
      <c r="AJ1590">
        <f>[1]发票导入!AJ1590&amp;""</f>
      </c>
      <c r="AK1590">
        <f>[1]发票导入!AK1590</f>
        <v>0</v>
      </c>
      <c r="AL1590">
        <f>[1]发票导入!AL1590</f>
        <v>0</v>
      </c>
      <c r="AM1590">
        <f>[1]发票导入!AM1590</f>
        <v>0</v>
      </c>
      <c r="AN1590" s="22">
        <f t="shared" si="1"/>
        <v>0</v>
      </c>
      <c r="AO1590" s="22">
        <f t="shared" si="2"/>
        <v>0</v>
      </c>
    </row>
    <row r="1591">
      <c r="C1591">
        <f>[1]发票导入!C1591&amp;""</f>
      </c>
      <c r="D1591">
        <f>[1]发票导入!D1591&amp;""</f>
      </c>
      <c r="O1591">
        <f>[1]发票导入!O1591&amp;""</f>
      </c>
      <c r="T1591">
        <f>[1]发票导入!T1591</f>
      </c>
      <c r="U1591">
        <f>[1]发票导入!U1591&amp;""</f>
      </c>
      <c r="V1591">
        <f>[1]发票导入!V1591&amp;""</f>
      </c>
      <c r="W1591">
        <f>[1]发票导入!W1591&amp;""</f>
      </c>
      <c r="Y1591">
        <f>[1]发票导入!Y1591&amp;""</f>
      </c>
      <c r="AA1591">
        <f>[1]发票导入!AA1591&amp;""</f>
      </c>
      <c r="AB1591">
        <f>[1]发票导入!AB1591</f>
        <v>0</v>
      </c>
      <c r="AC1591">
        <f>[1]发票导入!AC1591</f>
        <v>0</v>
      </c>
      <c r="AE1591" s="22">
        <f t="shared" si="0"/>
      </c>
      <c r="AI1591">
        <f>[1]发票导入!AI1591&amp;""</f>
      </c>
      <c r="AJ1591">
        <f>[1]发票导入!AJ1591&amp;""</f>
      </c>
      <c r="AK1591">
        <f>[1]发票导入!AK1591</f>
        <v>0</v>
      </c>
      <c r="AL1591">
        <f>[1]发票导入!AL1591</f>
        <v>0</v>
      </c>
      <c r="AM1591">
        <f>[1]发票导入!AM1591</f>
        <v>0</v>
      </c>
      <c r="AN1591" s="22">
        <f t="shared" si="1"/>
        <v>0</v>
      </c>
      <c r="AO1591" s="22">
        <f t="shared" si="2"/>
        <v>0</v>
      </c>
    </row>
    <row r="1592">
      <c r="C1592">
        <f>[1]发票导入!C1592&amp;""</f>
      </c>
      <c r="D1592">
        <f>[1]发票导入!D1592&amp;""</f>
      </c>
      <c r="O1592">
        <f>[1]发票导入!O1592&amp;""</f>
      </c>
      <c r="T1592">
        <f>[1]发票导入!T1592</f>
      </c>
      <c r="U1592">
        <f>[1]发票导入!U1592&amp;""</f>
      </c>
      <c r="V1592">
        <f>[1]发票导入!V1592&amp;""</f>
      </c>
      <c r="W1592">
        <f>[1]发票导入!W1592&amp;""</f>
      </c>
      <c r="Y1592">
        <f>[1]发票导入!Y1592&amp;""</f>
      </c>
      <c r="AA1592">
        <f>[1]发票导入!AA1592&amp;""</f>
      </c>
      <c r="AB1592">
        <f>[1]发票导入!AB1592</f>
        <v>0</v>
      </c>
      <c r="AC1592">
        <f>[1]发票导入!AC1592</f>
        <v>0</v>
      </c>
      <c r="AE1592" s="22">
        <f t="shared" si="0"/>
      </c>
      <c r="AI1592">
        <f>[1]发票导入!AI1592&amp;""</f>
      </c>
      <c r="AJ1592">
        <f>[1]发票导入!AJ1592&amp;""</f>
      </c>
      <c r="AK1592">
        <f>[1]发票导入!AK1592</f>
        <v>0</v>
      </c>
      <c r="AL1592">
        <f>[1]发票导入!AL1592</f>
        <v>0</v>
      </c>
      <c r="AM1592">
        <f>[1]发票导入!AM1592</f>
        <v>0</v>
      </c>
      <c r="AN1592" s="22">
        <f t="shared" si="1"/>
        <v>0</v>
      </c>
      <c r="AO1592" s="22">
        <f t="shared" si="2"/>
        <v>0</v>
      </c>
    </row>
    <row r="1593">
      <c r="C1593">
        <f>[1]发票导入!C1593&amp;""</f>
      </c>
      <c r="D1593">
        <f>[1]发票导入!D1593&amp;""</f>
      </c>
      <c r="O1593">
        <f>[1]发票导入!O1593&amp;""</f>
      </c>
      <c r="T1593">
        <f>[1]发票导入!T1593</f>
      </c>
      <c r="U1593">
        <f>[1]发票导入!U1593&amp;""</f>
      </c>
      <c r="V1593">
        <f>[1]发票导入!V1593&amp;""</f>
      </c>
      <c r="W1593">
        <f>[1]发票导入!W1593&amp;""</f>
      </c>
      <c r="Y1593">
        <f>[1]发票导入!Y1593&amp;""</f>
      </c>
      <c r="AA1593">
        <f>[1]发票导入!AA1593&amp;""</f>
      </c>
      <c r="AB1593">
        <f>[1]发票导入!AB1593</f>
        <v>0</v>
      </c>
      <c r="AC1593">
        <f>[1]发票导入!AC1593</f>
        <v>0</v>
      </c>
      <c r="AE1593" s="22">
        <f t="shared" si="0"/>
      </c>
      <c r="AI1593">
        <f>[1]发票导入!AI1593&amp;""</f>
      </c>
      <c r="AJ1593">
        <f>[1]发票导入!AJ1593&amp;""</f>
      </c>
      <c r="AK1593">
        <f>[1]发票导入!AK1593</f>
        <v>0</v>
      </c>
      <c r="AL1593">
        <f>[1]发票导入!AL1593</f>
        <v>0</v>
      </c>
      <c r="AM1593">
        <f>[1]发票导入!AM1593</f>
        <v>0</v>
      </c>
      <c r="AN1593" s="22">
        <f t="shared" si="1"/>
        <v>0</v>
      </c>
      <c r="AO1593" s="22">
        <f t="shared" si="2"/>
        <v>0</v>
      </c>
    </row>
    <row r="1594">
      <c r="C1594">
        <f>[1]发票导入!C1594&amp;""</f>
      </c>
      <c r="D1594">
        <f>[1]发票导入!D1594&amp;""</f>
      </c>
      <c r="O1594">
        <f>[1]发票导入!O1594&amp;""</f>
      </c>
      <c r="T1594">
        <f>[1]发票导入!T1594</f>
      </c>
      <c r="U1594">
        <f>[1]发票导入!U1594&amp;""</f>
      </c>
      <c r="V1594">
        <f>[1]发票导入!V1594&amp;""</f>
      </c>
      <c r="W1594">
        <f>[1]发票导入!W1594&amp;""</f>
      </c>
      <c r="Y1594">
        <f>[1]发票导入!Y1594&amp;""</f>
      </c>
      <c r="AA1594">
        <f>[1]发票导入!AA1594&amp;""</f>
      </c>
      <c r="AB1594">
        <f>[1]发票导入!AB1594</f>
        <v>0</v>
      </c>
      <c r="AC1594">
        <f>[1]发票导入!AC1594</f>
        <v>0</v>
      </c>
      <c r="AE1594" s="22">
        <f t="shared" si="0"/>
      </c>
      <c r="AI1594">
        <f>[1]发票导入!AI1594&amp;""</f>
      </c>
      <c r="AJ1594">
        <f>[1]发票导入!AJ1594&amp;""</f>
      </c>
      <c r="AK1594">
        <f>[1]发票导入!AK1594</f>
        <v>0</v>
      </c>
      <c r="AL1594">
        <f>[1]发票导入!AL1594</f>
        <v>0</v>
      </c>
      <c r="AM1594">
        <f>[1]发票导入!AM1594</f>
        <v>0</v>
      </c>
      <c r="AN1594" s="22">
        <f t="shared" si="1"/>
        <v>0</v>
      </c>
      <c r="AO1594" s="22">
        <f t="shared" si="2"/>
        <v>0</v>
      </c>
    </row>
    <row r="1595">
      <c r="C1595">
        <f>[1]发票导入!C1595&amp;""</f>
      </c>
      <c r="D1595">
        <f>[1]发票导入!D1595&amp;""</f>
      </c>
      <c r="O1595">
        <f>[1]发票导入!O1595&amp;""</f>
      </c>
      <c r="T1595">
        <f>[1]发票导入!T1595</f>
      </c>
      <c r="U1595">
        <f>[1]发票导入!U1595&amp;""</f>
      </c>
      <c r="V1595">
        <f>[1]发票导入!V1595&amp;""</f>
      </c>
      <c r="W1595">
        <f>[1]发票导入!W1595&amp;""</f>
      </c>
      <c r="Y1595">
        <f>[1]发票导入!Y1595&amp;""</f>
      </c>
      <c r="AA1595">
        <f>[1]发票导入!AA1595&amp;""</f>
      </c>
      <c r="AB1595">
        <f>[1]发票导入!AB1595</f>
        <v>0</v>
      </c>
      <c r="AC1595">
        <f>[1]发票导入!AC1595</f>
        <v>0</v>
      </c>
      <c r="AE1595" s="22">
        <f t="shared" si="0"/>
      </c>
      <c r="AI1595">
        <f>[1]发票导入!AI1595&amp;""</f>
      </c>
      <c r="AJ1595">
        <f>[1]发票导入!AJ1595&amp;""</f>
      </c>
      <c r="AK1595">
        <f>[1]发票导入!AK1595</f>
        <v>0</v>
      </c>
      <c r="AL1595">
        <f>[1]发票导入!AL1595</f>
        <v>0</v>
      </c>
      <c r="AM1595">
        <f>[1]发票导入!AM1595</f>
        <v>0</v>
      </c>
      <c r="AN1595" s="22">
        <f t="shared" si="1"/>
        <v>0</v>
      </c>
      <c r="AO1595" s="22">
        <f t="shared" si="2"/>
        <v>0</v>
      </c>
    </row>
    <row r="1596">
      <c r="C1596">
        <f>[1]发票导入!C1596&amp;""</f>
      </c>
      <c r="D1596">
        <f>[1]发票导入!D1596&amp;""</f>
      </c>
      <c r="O1596">
        <f>[1]发票导入!O1596&amp;""</f>
      </c>
      <c r="T1596">
        <f>[1]发票导入!T1596</f>
      </c>
      <c r="U1596">
        <f>[1]发票导入!U1596&amp;""</f>
      </c>
      <c r="V1596">
        <f>[1]发票导入!V1596&amp;""</f>
      </c>
      <c r="W1596">
        <f>[1]发票导入!W1596&amp;""</f>
      </c>
      <c r="Y1596">
        <f>[1]发票导入!Y1596&amp;""</f>
      </c>
      <c r="AA1596">
        <f>[1]发票导入!AA1596&amp;""</f>
      </c>
      <c r="AB1596">
        <f>[1]发票导入!AB1596</f>
        <v>0</v>
      </c>
      <c r="AC1596">
        <f>[1]发票导入!AC1596</f>
        <v>0</v>
      </c>
      <c r="AE1596" s="22">
        <f t="shared" si="0"/>
      </c>
      <c r="AI1596">
        <f>[1]发票导入!AI1596&amp;""</f>
      </c>
      <c r="AJ1596">
        <f>[1]发票导入!AJ1596&amp;""</f>
      </c>
      <c r="AK1596">
        <f>[1]发票导入!AK1596</f>
        <v>0</v>
      </c>
      <c r="AL1596">
        <f>[1]发票导入!AL1596</f>
        <v>0</v>
      </c>
      <c r="AM1596">
        <f>[1]发票导入!AM1596</f>
        <v>0</v>
      </c>
      <c r="AN1596" s="22">
        <f t="shared" si="1"/>
        <v>0</v>
      </c>
      <c r="AO1596" s="22">
        <f t="shared" si="2"/>
        <v>0</v>
      </c>
    </row>
    <row r="1597">
      <c r="C1597">
        <f>[1]发票导入!C1597&amp;""</f>
      </c>
      <c r="D1597">
        <f>[1]发票导入!D1597&amp;""</f>
      </c>
      <c r="O1597">
        <f>[1]发票导入!O1597&amp;""</f>
      </c>
      <c r="T1597">
        <f>[1]发票导入!T1597</f>
      </c>
      <c r="U1597">
        <f>[1]发票导入!U1597&amp;""</f>
      </c>
      <c r="V1597">
        <f>[1]发票导入!V1597&amp;""</f>
      </c>
      <c r="W1597">
        <f>[1]发票导入!W1597&amp;""</f>
      </c>
      <c r="Y1597">
        <f>[1]发票导入!Y1597&amp;""</f>
      </c>
      <c r="AA1597">
        <f>[1]发票导入!AA1597&amp;""</f>
      </c>
      <c r="AB1597">
        <f>[1]发票导入!AB1597</f>
        <v>0</v>
      </c>
      <c r="AC1597">
        <f>[1]发票导入!AC1597</f>
        <v>0</v>
      </c>
      <c r="AE1597" s="22">
        <f t="shared" si="0"/>
      </c>
      <c r="AI1597">
        <f>[1]发票导入!AI1597&amp;""</f>
      </c>
      <c r="AJ1597">
        <f>[1]发票导入!AJ1597&amp;""</f>
      </c>
      <c r="AK1597">
        <f>[1]发票导入!AK1597</f>
        <v>0</v>
      </c>
      <c r="AL1597">
        <f>[1]发票导入!AL1597</f>
        <v>0</v>
      </c>
      <c r="AM1597">
        <f>[1]发票导入!AM1597</f>
        <v>0</v>
      </c>
      <c r="AN1597" s="22">
        <f t="shared" si="1"/>
        <v>0</v>
      </c>
      <c r="AO1597" s="22">
        <f t="shared" si="2"/>
        <v>0</v>
      </c>
    </row>
    <row r="1598">
      <c r="C1598">
        <f>[1]发票导入!C1598&amp;""</f>
      </c>
      <c r="D1598">
        <f>[1]发票导入!D1598&amp;""</f>
      </c>
      <c r="O1598">
        <f>[1]发票导入!O1598&amp;""</f>
      </c>
      <c r="T1598">
        <f>[1]发票导入!T1598</f>
      </c>
      <c r="U1598">
        <f>[1]发票导入!U1598&amp;""</f>
      </c>
      <c r="V1598">
        <f>[1]发票导入!V1598&amp;""</f>
      </c>
      <c r="W1598">
        <f>[1]发票导入!W1598&amp;""</f>
      </c>
      <c r="Y1598">
        <f>[1]发票导入!Y1598&amp;""</f>
      </c>
      <c r="AA1598">
        <f>[1]发票导入!AA1598&amp;""</f>
      </c>
      <c r="AB1598">
        <f>[1]发票导入!AB1598</f>
        <v>0</v>
      </c>
      <c r="AC1598">
        <f>[1]发票导入!AC1598</f>
        <v>0</v>
      </c>
      <c r="AE1598" s="22">
        <f t="shared" si="0"/>
      </c>
      <c r="AI1598">
        <f>[1]发票导入!AI1598&amp;""</f>
      </c>
      <c r="AJ1598">
        <f>[1]发票导入!AJ1598&amp;""</f>
      </c>
      <c r="AK1598">
        <f>[1]发票导入!AK1598</f>
        <v>0</v>
      </c>
      <c r="AL1598">
        <f>[1]发票导入!AL1598</f>
        <v>0</v>
      </c>
      <c r="AM1598">
        <f>[1]发票导入!AM1598</f>
        <v>0</v>
      </c>
      <c r="AN1598" s="22">
        <f t="shared" si="1"/>
        <v>0</v>
      </c>
      <c r="AO1598" s="22">
        <f t="shared" si="2"/>
        <v>0</v>
      </c>
    </row>
    <row r="1599">
      <c r="C1599">
        <f>[1]发票导入!C1599&amp;""</f>
      </c>
      <c r="D1599">
        <f>[1]发票导入!D1599&amp;""</f>
      </c>
      <c r="O1599">
        <f>[1]发票导入!O1599&amp;""</f>
      </c>
      <c r="T1599">
        <f>[1]发票导入!T1599</f>
      </c>
      <c r="U1599">
        <f>[1]发票导入!U1599&amp;""</f>
      </c>
      <c r="V1599">
        <f>[1]发票导入!V1599&amp;""</f>
      </c>
      <c r="W1599">
        <f>[1]发票导入!W1599&amp;""</f>
      </c>
      <c r="Y1599">
        <f>[1]发票导入!Y1599&amp;""</f>
      </c>
      <c r="AA1599">
        <f>[1]发票导入!AA1599&amp;""</f>
      </c>
      <c r="AB1599">
        <f>[1]发票导入!AB1599</f>
        <v>0</v>
      </c>
      <c r="AC1599">
        <f>[1]发票导入!AC1599</f>
        <v>0</v>
      </c>
      <c r="AE1599" s="22">
        <f t="shared" si="0"/>
      </c>
      <c r="AI1599">
        <f>[1]发票导入!AI1599&amp;""</f>
      </c>
      <c r="AJ1599">
        <f>[1]发票导入!AJ1599&amp;""</f>
      </c>
      <c r="AK1599">
        <f>[1]发票导入!AK1599</f>
        <v>0</v>
      </c>
      <c r="AL1599">
        <f>[1]发票导入!AL1599</f>
        <v>0</v>
      </c>
      <c r="AM1599">
        <f>[1]发票导入!AM1599</f>
        <v>0</v>
      </c>
      <c r="AN1599" s="22">
        <f t="shared" si="1"/>
        <v>0</v>
      </c>
      <c r="AO1599" s="22">
        <f t="shared" si="2"/>
        <v>0</v>
      </c>
    </row>
    <row r="1600">
      <c r="C1600">
        <f>[1]发票导入!C1600&amp;""</f>
      </c>
      <c r="D1600">
        <f>[1]发票导入!D1600&amp;""</f>
      </c>
      <c r="O1600">
        <f>[1]发票导入!O1600&amp;""</f>
      </c>
      <c r="T1600">
        <f>[1]发票导入!T1600</f>
      </c>
      <c r="U1600">
        <f>[1]发票导入!U1600&amp;""</f>
      </c>
      <c r="V1600">
        <f>[1]发票导入!V1600&amp;""</f>
      </c>
      <c r="W1600">
        <f>[1]发票导入!W1600&amp;""</f>
      </c>
      <c r="Y1600">
        <f>[1]发票导入!Y1600&amp;""</f>
      </c>
      <c r="AA1600">
        <f>[1]发票导入!AA1600&amp;""</f>
      </c>
      <c r="AB1600">
        <f>[1]发票导入!AB1600</f>
        <v>0</v>
      </c>
      <c r="AC1600">
        <f>[1]发票导入!AC1600</f>
        <v>0</v>
      </c>
      <c r="AE1600" s="22">
        <f t="shared" si="0"/>
      </c>
      <c r="AI1600">
        <f>[1]发票导入!AI1600&amp;""</f>
      </c>
      <c r="AJ1600">
        <f>[1]发票导入!AJ1600&amp;""</f>
      </c>
      <c r="AK1600">
        <f>[1]发票导入!AK1600</f>
        <v>0</v>
      </c>
      <c r="AL1600">
        <f>[1]发票导入!AL1600</f>
        <v>0</v>
      </c>
      <c r="AM1600">
        <f>[1]发票导入!AM1600</f>
        <v>0</v>
      </c>
      <c r="AN1600" s="22">
        <f t="shared" si="1"/>
        <v>0</v>
      </c>
      <c r="AO1600" s="22">
        <f t="shared" si="2"/>
        <v>0</v>
      </c>
    </row>
    <row r="1601">
      <c r="C1601">
        <f>[1]发票导入!C1601&amp;""</f>
      </c>
      <c r="D1601">
        <f>[1]发票导入!D1601&amp;""</f>
      </c>
      <c r="O1601">
        <f>[1]发票导入!O1601&amp;""</f>
      </c>
      <c r="T1601">
        <f>[1]发票导入!T1601</f>
      </c>
      <c r="U1601">
        <f>[1]发票导入!U1601&amp;""</f>
      </c>
      <c r="V1601">
        <f>[1]发票导入!V1601&amp;""</f>
      </c>
      <c r="W1601">
        <f>[1]发票导入!W1601&amp;""</f>
      </c>
      <c r="Y1601">
        <f>[1]发票导入!Y1601&amp;""</f>
      </c>
      <c r="AA1601">
        <f>[1]发票导入!AA1601&amp;""</f>
      </c>
      <c r="AB1601">
        <f>[1]发票导入!AB1601</f>
        <v>0</v>
      </c>
      <c r="AC1601">
        <f>[1]发票导入!AC1601</f>
        <v>0</v>
      </c>
      <c r="AE1601" s="22">
        <f t="shared" si="0"/>
      </c>
      <c r="AI1601">
        <f>[1]发票导入!AI1601&amp;""</f>
      </c>
      <c r="AJ1601">
        <f>[1]发票导入!AJ1601&amp;""</f>
      </c>
      <c r="AK1601">
        <f>[1]发票导入!AK1601</f>
        <v>0</v>
      </c>
      <c r="AL1601">
        <f>[1]发票导入!AL1601</f>
        <v>0</v>
      </c>
      <c r="AM1601">
        <f>[1]发票导入!AM1601</f>
        <v>0</v>
      </c>
      <c r="AN1601" s="22">
        <f t="shared" si="1"/>
        <v>0</v>
      </c>
      <c r="AO1601" s="22">
        <f t="shared" si="2"/>
        <v>0</v>
      </c>
    </row>
    <row r="1602">
      <c r="C1602">
        <f>[1]发票导入!C1602&amp;""</f>
      </c>
      <c r="D1602">
        <f>[1]发票导入!D1602&amp;""</f>
      </c>
      <c r="O1602">
        <f>[1]发票导入!O1602&amp;""</f>
      </c>
      <c r="T1602">
        <f>[1]发票导入!T1602</f>
      </c>
      <c r="U1602">
        <f>[1]发票导入!U1602&amp;""</f>
      </c>
      <c r="V1602">
        <f>[1]发票导入!V1602&amp;""</f>
      </c>
      <c r="W1602">
        <f>[1]发票导入!W1602&amp;""</f>
      </c>
      <c r="Y1602">
        <f>[1]发票导入!Y1602&amp;""</f>
      </c>
      <c r="AA1602">
        <f>[1]发票导入!AA1602&amp;""</f>
      </c>
      <c r="AB1602">
        <f>[1]发票导入!AB1602</f>
        <v>0</v>
      </c>
      <c r="AC1602">
        <f>[1]发票导入!AC1602</f>
        <v>0</v>
      </c>
      <c r="AE1602" s="22">
        <f t="shared" si="0"/>
      </c>
      <c r="AI1602">
        <f>[1]发票导入!AI1602&amp;""</f>
      </c>
      <c r="AJ1602">
        <f>[1]发票导入!AJ1602&amp;""</f>
      </c>
      <c r="AK1602">
        <f>[1]发票导入!AK1602</f>
        <v>0</v>
      </c>
      <c r="AL1602">
        <f>[1]发票导入!AL1602</f>
        <v>0</v>
      </c>
      <c r="AM1602">
        <f>[1]发票导入!AM1602</f>
        <v>0</v>
      </c>
      <c r="AN1602" s="22">
        <f t="shared" si="1"/>
        <v>0</v>
      </c>
      <c r="AO1602" s="22">
        <f t="shared" si="2"/>
        <v>0</v>
      </c>
    </row>
    <row r="1603">
      <c r="C1603">
        <f>[1]发票导入!C1603&amp;""</f>
      </c>
      <c r="D1603">
        <f>[1]发票导入!D1603&amp;""</f>
      </c>
      <c r="O1603">
        <f>[1]发票导入!O1603&amp;""</f>
      </c>
      <c r="T1603">
        <f>[1]发票导入!T1603</f>
      </c>
      <c r="U1603">
        <f>[1]发票导入!U1603&amp;""</f>
      </c>
      <c r="V1603">
        <f>[1]发票导入!V1603&amp;""</f>
      </c>
      <c r="W1603">
        <f>[1]发票导入!W1603&amp;""</f>
      </c>
      <c r="Y1603">
        <f>[1]发票导入!Y1603&amp;""</f>
      </c>
      <c r="AA1603">
        <f>[1]发票导入!AA1603&amp;""</f>
      </c>
      <c r="AB1603">
        <f>[1]发票导入!AB1603</f>
        <v>0</v>
      </c>
      <c r="AC1603">
        <f>[1]发票导入!AC1603</f>
        <v>0</v>
      </c>
      <c r="AE1603" s="22">
        <f t="shared" si="0"/>
      </c>
      <c r="AI1603">
        <f>[1]发票导入!AI1603&amp;""</f>
      </c>
      <c r="AJ1603">
        <f>[1]发票导入!AJ1603&amp;""</f>
      </c>
      <c r="AK1603">
        <f>[1]发票导入!AK1603</f>
        <v>0</v>
      </c>
      <c r="AL1603">
        <f>[1]发票导入!AL1603</f>
        <v>0</v>
      </c>
      <c r="AM1603">
        <f>[1]发票导入!AM1603</f>
        <v>0</v>
      </c>
      <c r="AN1603" s="22">
        <f t="shared" si="1"/>
        <v>0</v>
      </c>
      <c r="AO1603" s="22">
        <f t="shared" si="2"/>
        <v>0</v>
      </c>
    </row>
    <row r="1604">
      <c r="C1604">
        <f>[1]发票导入!C1604&amp;""</f>
      </c>
      <c r="D1604">
        <f>[1]发票导入!D1604&amp;""</f>
      </c>
      <c r="O1604">
        <f>[1]发票导入!O1604&amp;""</f>
      </c>
      <c r="T1604">
        <f>[1]发票导入!T1604</f>
      </c>
      <c r="U1604">
        <f>[1]发票导入!U1604&amp;""</f>
      </c>
      <c r="V1604">
        <f>[1]发票导入!V1604&amp;""</f>
      </c>
      <c r="W1604">
        <f>[1]发票导入!W1604&amp;""</f>
      </c>
      <c r="Y1604">
        <f>[1]发票导入!Y1604&amp;""</f>
      </c>
      <c r="AA1604">
        <f>[1]发票导入!AA1604&amp;""</f>
      </c>
      <c r="AB1604">
        <f>[1]发票导入!AB1604</f>
        <v>0</v>
      </c>
      <c r="AC1604">
        <f>[1]发票导入!AC1604</f>
        <v>0</v>
      </c>
      <c r="AE1604" s="22">
        <f t="shared" si="0"/>
      </c>
      <c r="AI1604">
        <f>[1]发票导入!AI1604&amp;""</f>
      </c>
      <c r="AJ1604">
        <f>[1]发票导入!AJ1604&amp;""</f>
      </c>
      <c r="AK1604">
        <f>[1]发票导入!AK1604</f>
        <v>0</v>
      </c>
      <c r="AL1604">
        <f>[1]发票导入!AL1604</f>
        <v>0</v>
      </c>
      <c r="AM1604">
        <f>[1]发票导入!AM1604</f>
        <v>0</v>
      </c>
      <c r="AN1604" s="22">
        <f t="shared" si="1"/>
        <v>0</v>
      </c>
      <c r="AO1604" s="22">
        <f t="shared" si="2"/>
        <v>0</v>
      </c>
    </row>
    <row r="1605">
      <c r="C1605">
        <f>[1]发票导入!C1605&amp;""</f>
      </c>
      <c r="D1605">
        <f>[1]发票导入!D1605&amp;""</f>
      </c>
      <c r="O1605">
        <f>[1]发票导入!O1605&amp;""</f>
      </c>
      <c r="T1605">
        <f>[1]发票导入!T1605</f>
      </c>
      <c r="U1605">
        <f>[1]发票导入!U1605&amp;""</f>
      </c>
      <c r="V1605">
        <f>[1]发票导入!V1605&amp;""</f>
      </c>
      <c r="W1605">
        <f>[1]发票导入!W1605&amp;""</f>
      </c>
      <c r="Y1605">
        <f>[1]发票导入!Y1605&amp;""</f>
      </c>
      <c r="AA1605">
        <f>[1]发票导入!AA1605&amp;""</f>
      </c>
      <c r="AB1605">
        <f>[1]发票导入!AB1605</f>
        <v>0</v>
      </c>
      <c r="AC1605">
        <f>[1]发票导入!AC1605</f>
        <v>0</v>
      </c>
      <c r="AE1605" s="22">
        <f t="shared" si="0"/>
      </c>
      <c r="AI1605">
        <f>[1]发票导入!AI1605&amp;""</f>
      </c>
      <c r="AJ1605">
        <f>[1]发票导入!AJ1605&amp;""</f>
      </c>
      <c r="AK1605">
        <f>[1]发票导入!AK1605</f>
        <v>0</v>
      </c>
      <c r="AL1605">
        <f>[1]发票导入!AL1605</f>
        <v>0</v>
      </c>
      <c r="AM1605">
        <f>[1]发票导入!AM1605</f>
        <v>0</v>
      </c>
      <c r="AN1605" s="22">
        <f t="shared" si="1"/>
        <v>0</v>
      </c>
      <c r="AO1605" s="22">
        <f t="shared" si="2"/>
        <v>0</v>
      </c>
    </row>
    <row r="1606">
      <c r="C1606">
        <f>[1]发票导入!C1606&amp;""</f>
      </c>
      <c r="D1606">
        <f>[1]发票导入!D1606&amp;""</f>
      </c>
      <c r="O1606">
        <f>[1]发票导入!O1606&amp;""</f>
      </c>
      <c r="T1606">
        <f>[1]发票导入!T1606</f>
      </c>
      <c r="U1606">
        <f>[1]发票导入!U1606&amp;""</f>
      </c>
      <c r="V1606">
        <f>[1]发票导入!V1606&amp;""</f>
      </c>
      <c r="W1606">
        <f>[1]发票导入!W1606&amp;""</f>
      </c>
      <c r="Y1606">
        <f>[1]发票导入!Y1606&amp;""</f>
      </c>
      <c r="AA1606">
        <f>[1]发票导入!AA1606&amp;""</f>
      </c>
      <c r="AB1606">
        <f>[1]发票导入!AB1606</f>
        <v>0</v>
      </c>
      <c r="AC1606">
        <f>[1]发票导入!AC1606</f>
        <v>0</v>
      </c>
      <c r="AE1606" s="22">
        <f t="shared" si="0"/>
      </c>
      <c r="AI1606">
        <f>[1]发票导入!AI1606&amp;""</f>
      </c>
      <c r="AJ1606">
        <f>[1]发票导入!AJ1606&amp;""</f>
      </c>
      <c r="AK1606">
        <f>[1]发票导入!AK1606</f>
        <v>0</v>
      </c>
      <c r="AL1606">
        <f>[1]发票导入!AL1606</f>
        <v>0</v>
      </c>
      <c r="AM1606">
        <f>[1]发票导入!AM1606</f>
        <v>0</v>
      </c>
      <c r="AN1606" s="22">
        <f t="shared" si="1"/>
        <v>0</v>
      </c>
      <c r="AO1606" s="22">
        <f t="shared" si="2"/>
        <v>0</v>
      </c>
    </row>
    <row r="1607">
      <c r="C1607">
        <f>[1]发票导入!C1607&amp;""</f>
      </c>
      <c r="D1607">
        <f>[1]发票导入!D1607&amp;""</f>
      </c>
      <c r="O1607">
        <f>[1]发票导入!O1607&amp;""</f>
      </c>
      <c r="T1607">
        <f>[1]发票导入!T1607</f>
      </c>
      <c r="U1607">
        <f>[1]发票导入!U1607&amp;""</f>
      </c>
      <c r="V1607">
        <f>[1]发票导入!V1607&amp;""</f>
      </c>
      <c r="W1607">
        <f>[1]发票导入!W1607&amp;""</f>
      </c>
      <c r="Y1607">
        <f>[1]发票导入!Y1607&amp;""</f>
      </c>
      <c r="AA1607">
        <f>[1]发票导入!AA1607&amp;""</f>
      </c>
      <c r="AB1607">
        <f>[1]发票导入!AB1607</f>
        <v>0</v>
      </c>
      <c r="AC1607">
        <f>[1]发票导入!AC1607</f>
        <v>0</v>
      </c>
      <c r="AE1607" s="22">
        <f t="shared" si="0"/>
      </c>
      <c r="AI1607">
        <f>[1]发票导入!AI1607&amp;""</f>
      </c>
      <c r="AJ1607">
        <f>[1]发票导入!AJ1607&amp;""</f>
      </c>
      <c r="AK1607">
        <f>[1]发票导入!AK1607</f>
        <v>0</v>
      </c>
      <c r="AL1607">
        <f>[1]发票导入!AL1607</f>
        <v>0</v>
      </c>
      <c r="AM1607">
        <f>[1]发票导入!AM1607</f>
        <v>0</v>
      </c>
      <c r="AN1607" s="22">
        <f t="shared" si="1"/>
        <v>0</v>
      </c>
      <c r="AO1607" s="22">
        <f t="shared" si="2"/>
        <v>0</v>
      </c>
    </row>
    <row r="1608">
      <c r="C1608">
        <f>[1]发票导入!C1608&amp;""</f>
      </c>
      <c r="D1608">
        <f>[1]发票导入!D1608&amp;""</f>
      </c>
      <c r="O1608">
        <f>[1]发票导入!O1608&amp;""</f>
      </c>
      <c r="T1608">
        <f>[1]发票导入!T1608</f>
      </c>
      <c r="U1608">
        <f>[1]发票导入!U1608&amp;""</f>
      </c>
      <c r="V1608">
        <f>[1]发票导入!V1608&amp;""</f>
      </c>
      <c r="W1608">
        <f>[1]发票导入!W1608&amp;""</f>
      </c>
      <c r="Y1608">
        <f>[1]发票导入!Y1608&amp;""</f>
      </c>
      <c r="AA1608">
        <f>[1]发票导入!AA1608&amp;""</f>
      </c>
      <c r="AB1608">
        <f>[1]发票导入!AB1608</f>
        <v>0</v>
      </c>
      <c r="AC1608">
        <f>[1]发票导入!AC1608</f>
        <v>0</v>
      </c>
      <c r="AE1608" s="22">
        <f t="shared" si="0"/>
      </c>
      <c r="AI1608">
        <f>[1]发票导入!AI1608&amp;""</f>
      </c>
      <c r="AJ1608">
        <f>[1]发票导入!AJ1608&amp;""</f>
      </c>
      <c r="AK1608">
        <f>[1]发票导入!AK1608</f>
        <v>0</v>
      </c>
      <c r="AL1608">
        <f>[1]发票导入!AL1608</f>
        <v>0</v>
      </c>
      <c r="AM1608">
        <f>[1]发票导入!AM1608</f>
        <v>0</v>
      </c>
      <c r="AN1608" s="22">
        <f t="shared" si="1"/>
        <v>0</v>
      </c>
      <c r="AO1608" s="22">
        <f t="shared" si="2"/>
        <v>0</v>
      </c>
    </row>
    <row r="1609">
      <c r="C1609">
        <f>[1]发票导入!C1609&amp;""</f>
      </c>
      <c r="D1609">
        <f>[1]发票导入!D1609&amp;""</f>
      </c>
      <c r="O1609">
        <f>[1]发票导入!O1609&amp;""</f>
      </c>
      <c r="T1609">
        <f>[1]发票导入!T1609</f>
      </c>
      <c r="U1609">
        <f>[1]发票导入!U1609&amp;""</f>
      </c>
      <c r="V1609">
        <f>[1]发票导入!V1609&amp;""</f>
      </c>
      <c r="W1609">
        <f>[1]发票导入!W1609&amp;""</f>
      </c>
      <c r="Y1609">
        <f>[1]发票导入!Y1609&amp;""</f>
      </c>
      <c r="AA1609">
        <f>[1]发票导入!AA1609&amp;""</f>
      </c>
      <c r="AB1609">
        <f>[1]发票导入!AB1609</f>
        <v>0</v>
      </c>
      <c r="AC1609">
        <f>[1]发票导入!AC1609</f>
        <v>0</v>
      </c>
      <c r="AE1609" s="22">
        <f t="shared" si="0"/>
      </c>
      <c r="AI1609">
        <f>[1]发票导入!AI1609&amp;""</f>
      </c>
      <c r="AJ1609">
        <f>[1]发票导入!AJ1609&amp;""</f>
      </c>
      <c r="AK1609">
        <f>[1]发票导入!AK1609</f>
        <v>0</v>
      </c>
      <c r="AL1609">
        <f>[1]发票导入!AL1609</f>
        <v>0</v>
      </c>
      <c r="AM1609">
        <f>[1]发票导入!AM1609</f>
        <v>0</v>
      </c>
      <c r="AN1609" s="22">
        <f t="shared" si="1"/>
        <v>0</v>
      </c>
      <c r="AO1609" s="22">
        <f t="shared" si="2"/>
        <v>0</v>
      </c>
    </row>
    <row r="1610">
      <c r="C1610">
        <f>[1]发票导入!C1610&amp;""</f>
      </c>
      <c r="D1610">
        <f>[1]发票导入!D1610&amp;""</f>
      </c>
      <c r="O1610">
        <f>[1]发票导入!O1610&amp;""</f>
      </c>
      <c r="T1610">
        <f>[1]发票导入!T1610</f>
      </c>
      <c r="U1610">
        <f>[1]发票导入!U1610&amp;""</f>
      </c>
      <c r="V1610">
        <f>[1]发票导入!V1610&amp;""</f>
      </c>
      <c r="W1610">
        <f>[1]发票导入!W1610&amp;""</f>
      </c>
      <c r="Y1610">
        <f>[1]发票导入!Y1610&amp;""</f>
      </c>
      <c r="AA1610">
        <f>[1]发票导入!AA1610&amp;""</f>
      </c>
      <c r="AB1610">
        <f>[1]发票导入!AB1610</f>
        <v>0</v>
      </c>
      <c r="AC1610">
        <f>[1]发票导入!AC1610</f>
        <v>0</v>
      </c>
      <c r="AE1610" s="22">
        <f t="shared" si="0"/>
      </c>
      <c r="AI1610">
        <f>[1]发票导入!AI1610&amp;""</f>
      </c>
      <c r="AJ1610">
        <f>[1]发票导入!AJ1610&amp;""</f>
      </c>
      <c r="AK1610">
        <f>[1]发票导入!AK1610</f>
        <v>0</v>
      </c>
      <c r="AL1610">
        <f>[1]发票导入!AL1610</f>
        <v>0</v>
      </c>
      <c r="AM1610">
        <f>[1]发票导入!AM1610</f>
        <v>0</v>
      </c>
      <c r="AN1610" s="22">
        <f t="shared" si="1"/>
        <v>0</v>
      </c>
      <c r="AO1610" s="22">
        <f t="shared" si="2"/>
        <v>0</v>
      </c>
    </row>
    <row r="1611">
      <c r="C1611">
        <f>[1]发票导入!C1611&amp;""</f>
      </c>
      <c r="D1611">
        <f>[1]发票导入!D1611&amp;""</f>
      </c>
      <c r="O1611">
        <f>[1]发票导入!O1611&amp;""</f>
      </c>
      <c r="T1611">
        <f>[1]发票导入!T1611</f>
      </c>
      <c r="U1611">
        <f>[1]发票导入!U1611&amp;""</f>
      </c>
      <c r="V1611">
        <f>[1]发票导入!V1611&amp;""</f>
      </c>
      <c r="W1611">
        <f>[1]发票导入!W1611&amp;""</f>
      </c>
      <c r="Y1611">
        <f>[1]发票导入!Y1611&amp;""</f>
      </c>
      <c r="AA1611">
        <f>[1]发票导入!AA1611&amp;""</f>
      </c>
      <c r="AB1611">
        <f>[1]发票导入!AB1611</f>
        <v>0</v>
      </c>
      <c r="AC1611">
        <f>[1]发票导入!AC1611</f>
        <v>0</v>
      </c>
      <c r="AE1611" s="22">
        <f t="shared" si="0"/>
      </c>
      <c r="AI1611">
        <f>[1]发票导入!AI1611&amp;""</f>
      </c>
      <c r="AJ1611">
        <f>[1]发票导入!AJ1611&amp;""</f>
      </c>
      <c r="AK1611">
        <f>[1]发票导入!AK1611</f>
        <v>0</v>
      </c>
      <c r="AL1611">
        <f>[1]发票导入!AL1611</f>
        <v>0</v>
      </c>
      <c r="AM1611">
        <f>[1]发票导入!AM1611</f>
        <v>0</v>
      </c>
      <c r="AN1611" s="22">
        <f t="shared" si="1"/>
        <v>0</v>
      </c>
      <c r="AO1611" s="22">
        <f t="shared" si="2"/>
        <v>0</v>
      </c>
    </row>
    <row r="1612">
      <c r="C1612">
        <f>[1]发票导入!C1612&amp;""</f>
      </c>
      <c r="D1612">
        <f>[1]发票导入!D1612&amp;""</f>
      </c>
      <c r="O1612">
        <f>[1]发票导入!O1612&amp;""</f>
      </c>
      <c r="T1612">
        <f>[1]发票导入!T1612</f>
      </c>
      <c r="U1612">
        <f>[1]发票导入!U1612&amp;""</f>
      </c>
      <c r="V1612">
        <f>[1]发票导入!V1612&amp;""</f>
      </c>
      <c r="W1612">
        <f>[1]发票导入!W1612&amp;""</f>
      </c>
      <c r="Y1612">
        <f>[1]发票导入!Y1612&amp;""</f>
      </c>
      <c r="AA1612">
        <f>[1]发票导入!AA1612&amp;""</f>
      </c>
      <c r="AB1612">
        <f>[1]发票导入!AB1612</f>
        <v>0</v>
      </c>
      <c r="AC1612">
        <f>[1]发票导入!AC1612</f>
        <v>0</v>
      </c>
      <c r="AE1612" s="22">
        <f t="shared" si="0"/>
      </c>
      <c r="AI1612">
        <f>[1]发票导入!AI1612&amp;""</f>
      </c>
      <c r="AJ1612">
        <f>[1]发票导入!AJ1612&amp;""</f>
      </c>
      <c r="AK1612">
        <f>[1]发票导入!AK1612</f>
        <v>0</v>
      </c>
      <c r="AL1612">
        <f>[1]发票导入!AL1612</f>
        <v>0</v>
      </c>
      <c r="AM1612">
        <f>[1]发票导入!AM1612</f>
        <v>0</v>
      </c>
      <c r="AN1612" s="22">
        <f t="shared" si="1"/>
        <v>0</v>
      </c>
      <c r="AO1612" s="22">
        <f t="shared" si="2"/>
        <v>0</v>
      </c>
    </row>
    <row r="1613">
      <c r="C1613">
        <f>[1]发票导入!C1613&amp;""</f>
      </c>
      <c r="D1613">
        <f>[1]发票导入!D1613&amp;""</f>
      </c>
      <c r="O1613">
        <f>[1]发票导入!O1613&amp;""</f>
      </c>
      <c r="T1613">
        <f>[1]发票导入!T1613</f>
      </c>
      <c r="U1613">
        <f>[1]发票导入!U1613&amp;""</f>
      </c>
      <c r="V1613">
        <f>[1]发票导入!V1613&amp;""</f>
      </c>
      <c r="W1613">
        <f>[1]发票导入!W1613&amp;""</f>
      </c>
      <c r="Y1613">
        <f>[1]发票导入!Y1613&amp;""</f>
      </c>
      <c r="AA1613">
        <f>[1]发票导入!AA1613&amp;""</f>
      </c>
      <c r="AB1613">
        <f>[1]发票导入!AB1613</f>
        <v>0</v>
      </c>
      <c r="AC1613">
        <f>[1]发票导入!AC1613</f>
        <v>0</v>
      </c>
      <c r="AE1613" s="22">
        <f t="shared" si="0"/>
      </c>
      <c r="AI1613">
        <f>[1]发票导入!AI1613&amp;""</f>
      </c>
      <c r="AJ1613">
        <f>[1]发票导入!AJ1613&amp;""</f>
      </c>
      <c r="AK1613">
        <f>[1]发票导入!AK1613</f>
        <v>0</v>
      </c>
      <c r="AL1613">
        <f>[1]发票导入!AL1613</f>
        <v>0</v>
      </c>
      <c r="AM1613">
        <f>[1]发票导入!AM1613</f>
        <v>0</v>
      </c>
      <c r="AN1613" s="22">
        <f t="shared" si="1"/>
        <v>0</v>
      </c>
      <c r="AO1613" s="22">
        <f t="shared" si="2"/>
        <v>0</v>
      </c>
    </row>
    <row r="1614">
      <c r="C1614">
        <f>[1]发票导入!C1614&amp;""</f>
      </c>
      <c r="D1614">
        <f>[1]发票导入!D1614&amp;""</f>
      </c>
      <c r="O1614">
        <f>[1]发票导入!O1614&amp;""</f>
      </c>
      <c r="T1614">
        <f>[1]发票导入!T1614</f>
      </c>
      <c r="U1614">
        <f>[1]发票导入!U1614&amp;""</f>
      </c>
      <c r="V1614">
        <f>[1]发票导入!V1614&amp;""</f>
      </c>
      <c r="W1614">
        <f>[1]发票导入!W1614&amp;""</f>
      </c>
      <c r="Y1614">
        <f>[1]发票导入!Y1614&amp;""</f>
      </c>
      <c r="AA1614">
        <f>[1]发票导入!AA1614&amp;""</f>
      </c>
      <c r="AB1614">
        <f>[1]发票导入!AB1614</f>
        <v>0</v>
      </c>
      <c r="AC1614">
        <f>[1]发票导入!AC1614</f>
        <v>0</v>
      </c>
      <c r="AE1614" s="22">
        <f t="shared" si="0"/>
      </c>
      <c r="AI1614">
        <f>[1]发票导入!AI1614&amp;""</f>
      </c>
      <c r="AJ1614">
        <f>[1]发票导入!AJ1614&amp;""</f>
      </c>
      <c r="AK1614">
        <f>[1]发票导入!AK1614</f>
        <v>0</v>
      </c>
      <c r="AL1614">
        <f>[1]发票导入!AL1614</f>
        <v>0</v>
      </c>
      <c r="AM1614">
        <f>[1]发票导入!AM1614</f>
        <v>0</v>
      </c>
      <c r="AN1614" s="22">
        <f t="shared" si="1"/>
        <v>0</v>
      </c>
      <c r="AO1614" s="22">
        <f t="shared" si="2"/>
        <v>0</v>
      </c>
    </row>
    <row r="1615">
      <c r="C1615">
        <f>[1]发票导入!C1615&amp;""</f>
      </c>
      <c r="D1615">
        <f>[1]发票导入!D1615&amp;""</f>
      </c>
      <c r="O1615">
        <f>[1]发票导入!O1615&amp;""</f>
      </c>
      <c r="T1615">
        <f>[1]发票导入!T1615</f>
      </c>
      <c r="U1615">
        <f>[1]发票导入!U1615&amp;""</f>
      </c>
      <c r="V1615">
        <f>[1]发票导入!V1615&amp;""</f>
      </c>
      <c r="W1615">
        <f>[1]发票导入!W1615&amp;""</f>
      </c>
      <c r="Y1615">
        <f>[1]发票导入!Y1615&amp;""</f>
      </c>
      <c r="AA1615">
        <f>[1]发票导入!AA1615&amp;""</f>
      </c>
      <c r="AB1615">
        <f>[1]发票导入!AB1615</f>
        <v>0</v>
      </c>
      <c r="AC1615">
        <f>[1]发票导入!AC1615</f>
        <v>0</v>
      </c>
      <c r="AE1615" s="22">
        <f t="shared" si="0"/>
      </c>
      <c r="AI1615">
        <f>[1]发票导入!AI1615&amp;""</f>
      </c>
      <c r="AJ1615">
        <f>[1]发票导入!AJ1615&amp;""</f>
      </c>
      <c r="AK1615">
        <f>[1]发票导入!AK1615</f>
        <v>0</v>
      </c>
      <c r="AL1615">
        <f>[1]发票导入!AL1615</f>
        <v>0</v>
      </c>
      <c r="AM1615">
        <f>[1]发票导入!AM1615</f>
        <v>0</v>
      </c>
      <c r="AN1615" s="22">
        <f t="shared" si="1"/>
        <v>0</v>
      </c>
      <c r="AO1615" s="22">
        <f t="shared" si="2"/>
        <v>0</v>
      </c>
    </row>
    <row r="1616">
      <c r="C1616">
        <f>[1]发票导入!C1616&amp;""</f>
      </c>
      <c r="D1616">
        <f>[1]发票导入!D1616&amp;""</f>
      </c>
      <c r="O1616">
        <f>[1]发票导入!O1616&amp;""</f>
      </c>
      <c r="T1616">
        <f>[1]发票导入!T1616</f>
      </c>
      <c r="U1616">
        <f>[1]发票导入!U1616&amp;""</f>
      </c>
      <c r="V1616">
        <f>[1]发票导入!V1616&amp;""</f>
      </c>
      <c r="W1616">
        <f>[1]发票导入!W1616&amp;""</f>
      </c>
      <c r="Y1616">
        <f>[1]发票导入!Y1616&amp;""</f>
      </c>
      <c r="AA1616">
        <f>[1]发票导入!AA1616&amp;""</f>
      </c>
      <c r="AB1616">
        <f>[1]发票导入!AB1616</f>
        <v>0</v>
      </c>
      <c r="AC1616">
        <f>[1]发票导入!AC1616</f>
        <v>0</v>
      </c>
      <c r="AE1616" s="22">
        <f t="shared" si="0"/>
      </c>
      <c r="AI1616">
        <f>[1]发票导入!AI1616&amp;""</f>
      </c>
      <c r="AJ1616">
        <f>[1]发票导入!AJ1616&amp;""</f>
      </c>
      <c r="AK1616">
        <f>[1]发票导入!AK1616</f>
        <v>0</v>
      </c>
      <c r="AL1616">
        <f>[1]发票导入!AL1616</f>
        <v>0</v>
      </c>
      <c r="AM1616">
        <f>[1]发票导入!AM1616</f>
        <v>0</v>
      </c>
      <c r="AN1616" s="22">
        <f t="shared" si="1"/>
        <v>0</v>
      </c>
      <c r="AO1616" s="22">
        <f t="shared" si="2"/>
        <v>0</v>
      </c>
    </row>
    <row r="1617">
      <c r="C1617">
        <f>[1]发票导入!C1617&amp;""</f>
      </c>
      <c r="D1617">
        <f>[1]发票导入!D1617&amp;""</f>
      </c>
      <c r="O1617">
        <f>[1]发票导入!O1617&amp;""</f>
      </c>
      <c r="T1617">
        <f>[1]发票导入!T1617</f>
      </c>
      <c r="U1617">
        <f>[1]发票导入!U1617&amp;""</f>
      </c>
      <c r="V1617">
        <f>[1]发票导入!V1617&amp;""</f>
      </c>
      <c r="W1617">
        <f>[1]发票导入!W1617&amp;""</f>
      </c>
      <c r="Y1617">
        <f>[1]发票导入!Y1617&amp;""</f>
      </c>
      <c r="AA1617">
        <f>[1]发票导入!AA1617&amp;""</f>
      </c>
      <c r="AB1617">
        <f>[1]发票导入!AB1617</f>
        <v>0</v>
      </c>
      <c r="AC1617">
        <f>[1]发票导入!AC1617</f>
        <v>0</v>
      </c>
      <c r="AE1617" s="22">
        <f t="shared" si="0"/>
      </c>
      <c r="AI1617">
        <f>[1]发票导入!AI1617&amp;""</f>
      </c>
      <c r="AJ1617">
        <f>[1]发票导入!AJ1617&amp;""</f>
      </c>
      <c r="AK1617">
        <f>[1]发票导入!AK1617</f>
        <v>0</v>
      </c>
      <c r="AL1617">
        <f>[1]发票导入!AL1617</f>
        <v>0</v>
      </c>
      <c r="AM1617">
        <f>[1]发票导入!AM1617</f>
        <v>0</v>
      </c>
      <c r="AN1617" s="22">
        <f t="shared" si="1"/>
        <v>0</v>
      </c>
      <c r="AO1617" s="22">
        <f t="shared" si="2"/>
        <v>0</v>
      </c>
    </row>
    <row r="1618">
      <c r="C1618">
        <f>[1]发票导入!C1618&amp;""</f>
      </c>
      <c r="D1618">
        <f>[1]发票导入!D1618&amp;""</f>
      </c>
      <c r="O1618">
        <f>[1]发票导入!O1618&amp;""</f>
      </c>
      <c r="T1618">
        <f>[1]发票导入!T1618</f>
      </c>
      <c r="U1618">
        <f>[1]发票导入!U1618&amp;""</f>
      </c>
      <c r="V1618">
        <f>[1]发票导入!V1618&amp;""</f>
      </c>
      <c r="W1618">
        <f>[1]发票导入!W1618&amp;""</f>
      </c>
      <c r="Y1618">
        <f>[1]发票导入!Y1618&amp;""</f>
      </c>
      <c r="AA1618">
        <f>[1]发票导入!AA1618&amp;""</f>
      </c>
      <c r="AB1618">
        <f>[1]发票导入!AB1618</f>
        <v>0</v>
      </c>
      <c r="AC1618">
        <f>[1]发票导入!AC1618</f>
        <v>0</v>
      </c>
      <c r="AE1618" s="22">
        <f t="shared" si="0"/>
      </c>
      <c r="AI1618">
        <f>[1]发票导入!AI1618&amp;""</f>
      </c>
      <c r="AJ1618">
        <f>[1]发票导入!AJ1618&amp;""</f>
      </c>
      <c r="AK1618">
        <f>[1]发票导入!AK1618</f>
        <v>0</v>
      </c>
      <c r="AL1618">
        <f>[1]发票导入!AL1618</f>
        <v>0</v>
      </c>
      <c r="AM1618">
        <f>[1]发票导入!AM1618</f>
        <v>0</v>
      </c>
      <c r="AN1618" s="22">
        <f t="shared" si="1"/>
        <v>0</v>
      </c>
      <c r="AO1618" s="22">
        <f t="shared" si="2"/>
        <v>0</v>
      </c>
    </row>
    <row r="1619">
      <c r="C1619">
        <f>[1]发票导入!C1619&amp;""</f>
      </c>
      <c r="D1619">
        <f>[1]发票导入!D1619&amp;""</f>
      </c>
      <c r="O1619">
        <f>[1]发票导入!O1619&amp;""</f>
      </c>
      <c r="T1619">
        <f>[1]发票导入!T1619</f>
      </c>
      <c r="U1619">
        <f>[1]发票导入!U1619&amp;""</f>
      </c>
      <c r="V1619">
        <f>[1]发票导入!V1619&amp;""</f>
      </c>
      <c r="W1619">
        <f>[1]发票导入!W1619&amp;""</f>
      </c>
      <c r="Y1619">
        <f>[1]发票导入!Y1619&amp;""</f>
      </c>
      <c r="AA1619">
        <f>[1]发票导入!AA1619&amp;""</f>
      </c>
      <c r="AB1619">
        <f>[1]发票导入!AB1619</f>
        <v>0</v>
      </c>
      <c r="AC1619">
        <f>[1]发票导入!AC1619</f>
        <v>0</v>
      </c>
      <c r="AE1619" s="22">
        <f t="shared" si="0"/>
      </c>
      <c r="AI1619">
        <f>[1]发票导入!AI1619&amp;""</f>
      </c>
      <c r="AJ1619">
        <f>[1]发票导入!AJ1619&amp;""</f>
      </c>
      <c r="AK1619">
        <f>[1]发票导入!AK1619</f>
        <v>0</v>
      </c>
      <c r="AL1619">
        <f>[1]发票导入!AL1619</f>
        <v>0</v>
      </c>
      <c r="AM1619">
        <f>[1]发票导入!AM1619</f>
        <v>0</v>
      </c>
      <c r="AN1619" s="22">
        <f t="shared" si="1"/>
        <v>0</v>
      </c>
      <c r="AO1619" s="22">
        <f t="shared" si="2"/>
        <v>0</v>
      </c>
    </row>
    <row r="1620">
      <c r="C1620">
        <f>[1]发票导入!C1620&amp;""</f>
      </c>
      <c r="D1620">
        <f>[1]发票导入!D1620&amp;""</f>
      </c>
      <c r="O1620">
        <f>[1]发票导入!O1620&amp;""</f>
      </c>
      <c r="T1620">
        <f>[1]发票导入!T1620</f>
      </c>
      <c r="U1620">
        <f>[1]发票导入!U1620&amp;""</f>
      </c>
      <c r="V1620">
        <f>[1]发票导入!V1620&amp;""</f>
      </c>
      <c r="W1620">
        <f>[1]发票导入!W1620&amp;""</f>
      </c>
      <c r="Y1620">
        <f>[1]发票导入!Y1620&amp;""</f>
      </c>
      <c r="AA1620">
        <f>[1]发票导入!AA1620&amp;""</f>
      </c>
      <c r="AB1620">
        <f>[1]发票导入!AB1620</f>
        <v>0</v>
      </c>
      <c r="AC1620">
        <f>[1]发票导入!AC1620</f>
        <v>0</v>
      </c>
      <c r="AE1620" s="22">
        <f t="shared" si="0"/>
      </c>
      <c r="AI1620">
        <f>[1]发票导入!AI1620&amp;""</f>
      </c>
      <c r="AJ1620">
        <f>[1]发票导入!AJ1620&amp;""</f>
      </c>
      <c r="AK1620">
        <f>[1]发票导入!AK1620</f>
        <v>0</v>
      </c>
      <c r="AL1620">
        <f>[1]发票导入!AL1620</f>
        <v>0</v>
      </c>
      <c r="AM1620">
        <f>[1]发票导入!AM1620</f>
        <v>0</v>
      </c>
      <c r="AN1620" s="22">
        <f t="shared" si="1"/>
        <v>0</v>
      </c>
      <c r="AO1620" s="22">
        <f t="shared" si="2"/>
        <v>0</v>
      </c>
    </row>
    <row r="1621">
      <c r="C1621">
        <f>[1]发票导入!C1621&amp;""</f>
      </c>
      <c r="D1621">
        <f>[1]发票导入!D1621&amp;""</f>
      </c>
      <c r="O1621">
        <f>[1]发票导入!O1621&amp;""</f>
      </c>
      <c r="T1621">
        <f>[1]发票导入!T1621</f>
      </c>
      <c r="U1621">
        <f>[1]发票导入!U1621&amp;""</f>
      </c>
      <c r="V1621">
        <f>[1]发票导入!V1621&amp;""</f>
      </c>
      <c r="W1621">
        <f>[1]发票导入!W1621&amp;""</f>
      </c>
      <c r="Y1621">
        <f>[1]发票导入!Y1621&amp;""</f>
      </c>
      <c r="AA1621">
        <f>[1]发票导入!AA1621&amp;""</f>
      </c>
      <c r="AB1621">
        <f>[1]发票导入!AB1621</f>
        <v>0</v>
      </c>
      <c r="AC1621">
        <f>[1]发票导入!AC1621</f>
        <v>0</v>
      </c>
      <c r="AE1621" s="22">
        <f t="shared" si="0"/>
      </c>
      <c r="AI1621">
        <f>[1]发票导入!AI1621&amp;""</f>
      </c>
      <c r="AJ1621">
        <f>[1]发票导入!AJ1621&amp;""</f>
      </c>
      <c r="AK1621">
        <f>[1]发票导入!AK1621</f>
        <v>0</v>
      </c>
      <c r="AL1621">
        <f>[1]发票导入!AL1621</f>
        <v>0</v>
      </c>
      <c r="AM1621">
        <f>[1]发票导入!AM1621</f>
        <v>0</v>
      </c>
      <c r="AN1621" s="22">
        <f t="shared" si="1"/>
        <v>0</v>
      </c>
      <c r="AO1621" s="22">
        <f t="shared" si="2"/>
        <v>0</v>
      </c>
    </row>
    <row r="1622">
      <c r="C1622">
        <f>[1]发票导入!C1622&amp;""</f>
      </c>
      <c r="D1622">
        <f>[1]发票导入!D1622&amp;""</f>
      </c>
      <c r="O1622">
        <f>[1]发票导入!O1622&amp;""</f>
      </c>
      <c r="T1622">
        <f>[1]发票导入!T1622</f>
      </c>
      <c r="U1622">
        <f>[1]发票导入!U1622&amp;""</f>
      </c>
      <c r="V1622">
        <f>[1]发票导入!V1622&amp;""</f>
      </c>
      <c r="W1622">
        <f>[1]发票导入!W1622&amp;""</f>
      </c>
      <c r="Y1622">
        <f>[1]发票导入!Y1622&amp;""</f>
      </c>
      <c r="AA1622">
        <f>[1]发票导入!AA1622&amp;""</f>
      </c>
      <c r="AB1622">
        <f>[1]发票导入!AB1622</f>
        <v>0</v>
      </c>
      <c r="AC1622">
        <f>[1]发票导入!AC1622</f>
        <v>0</v>
      </c>
      <c r="AE1622" s="22">
        <f t="shared" si="0"/>
      </c>
      <c r="AI1622">
        <f>[1]发票导入!AI1622&amp;""</f>
      </c>
      <c r="AJ1622">
        <f>[1]发票导入!AJ1622&amp;""</f>
      </c>
      <c r="AK1622">
        <f>[1]发票导入!AK1622</f>
        <v>0</v>
      </c>
      <c r="AL1622">
        <f>[1]发票导入!AL1622</f>
        <v>0</v>
      </c>
      <c r="AM1622">
        <f>[1]发票导入!AM1622</f>
        <v>0</v>
      </c>
      <c r="AN1622" s="22">
        <f t="shared" si="1"/>
        <v>0</v>
      </c>
      <c r="AO1622" s="22">
        <f t="shared" si="2"/>
        <v>0</v>
      </c>
    </row>
    <row r="1623">
      <c r="C1623">
        <f>[1]发票导入!C1623&amp;""</f>
      </c>
      <c r="D1623">
        <f>[1]发票导入!D1623&amp;""</f>
      </c>
      <c r="O1623">
        <f>[1]发票导入!O1623&amp;""</f>
      </c>
      <c r="T1623">
        <f>[1]发票导入!T1623</f>
      </c>
      <c r="U1623">
        <f>[1]发票导入!U1623&amp;""</f>
      </c>
      <c r="V1623">
        <f>[1]发票导入!V1623&amp;""</f>
      </c>
      <c r="W1623">
        <f>[1]发票导入!W1623&amp;""</f>
      </c>
      <c r="Y1623">
        <f>[1]发票导入!Y1623&amp;""</f>
      </c>
      <c r="AA1623">
        <f>[1]发票导入!AA1623&amp;""</f>
      </c>
      <c r="AB1623">
        <f>[1]发票导入!AB1623</f>
        <v>0</v>
      </c>
      <c r="AC1623">
        <f>[1]发票导入!AC1623</f>
        <v>0</v>
      </c>
      <c r="AE1623" s="22">
        <f t="shared" si="0"/>
      </c>
      <c r="AI1623">
        <f>[1]发票导入!AI1623&amp;""</f>
      </c>
      <c r="AJ1623">
        <f>[1]发票导入!AJ1623&amp;""</f>
      </c>
      <c r="AK1623">
        <f>[1]发票导入!AK1623</f>
        <v>0</v>
      </c>
      <c r="AL1623">
        <f>[1]发票导入!AL1623</f>
        <v>0</v>
      </c>
      <c r="AM1623">
        <f>[1]发票导入!AM1623</f>
        <v>0</v>
      </c>
      <c r="AN1623" s="22">
        <f t="shared" si="1"/>
        <v>0</v>
      </c>
      <c r="AO1623" s="22">
        <f t="shared" si="2"/>
        <v>0</v>
      </c>
    </row>
    <row r="1624">
      <c r="C1624">
        <f>[1]发票导入!C1624&amp;""</f>
      </c>
      <c r="D1624">
        <f>[1]发票导入!D1624&amp;""</f>
      </c>
      <c r="O1624">
        <f>[1]发票导入!O1624&amp;""</f>
      </c>
      <c r="T1624">
        <f>[1]发票导入!T1624</f>
      </c>
      <c r="U1624">
        <f>[1]发票导入!U1624&amp;""</f>
      </c>
      <c r="V1624">
        <f>[1]发票导入!V1624&amp;""</f>
      </c>
      <c r="W1624">
        <f>[1]发票导入!W1624&amp;""</f>
      </c>
      <c r="Y1624">
        <f>[1]发票导入!Y1624&amp;""</f>
      </c>
      <c r="AA1624">
        <f>[1]发票导入!AA1624&amp;""</f>
      </c>
      <c r="AB1624">
        <f>[1]发票导入!AB1624</f>
        <v>0</v>
      </c>
      <c r="AC1624">
        <f>[1]发票导入!AC1624</f>
        <v>0</v>
      </c>
      <c r="AE1624" s="22">
        <f t="shared" si="0"/>
      </c>
      <c r="AI1624">
        <f>[1]发票导入!AI1624&amp;""</f>
      </c>
      <c r="AJ1624">
        <f>[1]发票导入!AJ1624&amp;""</f>
      </c>
      <c r="AK1624">
        <f>[1]发票导入!AK1624</f>
        <v>0</v>
      </c>
      <c r="AL1624">
        <f>[1]发票导入!AL1624</f>
        <v>0</v>
      </c>
      <c r="AM1624">
        <f>[1]发票导入!AM1624</f>
        <v>0</v>
      </c>
      <c r="AN1624" s="22">
        <f t="shared" si="1"/>
        <v>0</v>
      </c>
      <c r="AO1624" s="22">
        <f t="shared" si="2"/>
        <v>0</v>
      </c>
    </row>
    <row r="1625">
      <c r="C1625">
        <f>[1]发票导入!C1625&amp;""</f>
      </c>
      <c r="D1625">
        <f>[1]发票导入!D1625&amp;""</f>
      </c>
      <c r="O1625">
        <f>[1]发票导入!O1625&amp;""</f>
      </c>
      <c r="T1625">
        <f>[1]发票导入!T1625</f>
      </c>
      <c r="U1625">
        <f>[1]发票导入!U1625&amp;""</f>
      </c>
      <c r="V1625">
        <f>[1]发票导入!V1625&amp;""</f>
      </c>
      <c r="W1625">
        <f>[1]发票导入!W1625&amp;""</f>
      </c>
      <c r="Y1625">
        <f>[1]发票导入!Y1625&amp;""</f>
      </c>
      <c r="AA1625">
        <f>[1]发票导入!AA1625&amp;""</f>
      </c>
      <c r="AB1625">
        <f>[1]发票导入!AB1625</f>
        <v>0</v>
      </c>
      <c r="AC1625">
        <f>[1]发票导入!AC1625</f>
        <v>0</v>
      </c>
      <c r="AE1625" s="22">
        <f t="shared" si="0"/>
      </c>
      <c r="AI1625">
        <f>[1]发票导入!AI1625&amp;""</f>
      </c>
      <c r="AJ1625">
        <f>[1]发票导入!AJ1625&amp;""</f>
      </c>
      <c r="AK1625">
        <f>[1]发票导入!AK1625</f>
        <v>0</v>
      </c>
      <c r="AL1625">
        <f>[1]发票导入!AL1625</f>
        <v>0</v>
      </c>
      <c r="AM1625">
        <f>[1]发票导入!AM1625</f>
        <v>0</v>
      </c>
      <c r="AN1625" s="22">
        <f t="shared" si="1"/>
        <v>0</v>
      </c>
      <c r="AO1625" s="22">
        <f t="shared" si="2"/>
        <v>0</v>
      </c>
    </row>
    <row r="1626">
      <c r="C1626">
        <f>[1]发票导入!C1626&amp;""</f>
      </c>
      <c r="D1626">
        <f>[1]发票导入!D1626&amp;""</f>
      </c>
      <c r="O1626">
        <f>[1]发票导入!O1626&amp;""</f>
      </c>
      <c r="T1626">
        <f>[1]发票导入!T1626</f>
      </c>
      <c r="U1626">
        <f>[1]发票导入!U1626&amp;""</f>
      </c>
      <c r="V1626">
        <f>[1]发票导入!V1626&amp;""</f>
      </c>
      <c r="W1626">
        <f>[1]发票导入!W1626&amp;""</f>
      </c>
      <c r="Y1626">
        <f>[1]发票导入!Y1626&amp;""</f>
      </c>
      <c r="AA1626">
        <f>[1]发票导入!AA1626&amp;""</f>
      </c>
      <c r="AB1626">
        <f>[1]发票导入!AB1626</f>
        <v>0</v>
      </c>
      <c r="AC1626">
        <f>[1]发票导入!AC1626</f>
        <v>0</v>
      </c>
      <c r="AE1626" s="22">
        <f t="shared" si="0"/>
      </c>
      <c r="AI1626">
        <f>[1]发票导入!AI1626&amp;""</f>
      </c>
      <c r="AJ1626">
        <f>[1]发票导入!AJ1626&amp;""</f>
      </c>
      <c r="AK1626">
        <f>[1]发票导入!AK1626</f>
        <v>0</v>
      </c>
      <c r="AL1626">
        <f>[1]发票导入!AL1626</f>
        <v>0</v>
      </c>
      <c r="AM1626">
        <f>[1]发票导入!AM1626</f>
        <v>0</v>
      </c>
      <c r="AN1626" s="22">
        <f t="shared" si="1"/>
        <v>0</v>
      </c>
      <c r="AO1626" s="22">
        <f t="shared" si="2"/>
        <v>0</v>
      </c>
    </row>
    <row r="1627">
      <c r="C1627">
        <f>[1]发票导入!C1627&amp;""</f>
      </c>
      <c r="D1627">
        <f>[1]发票导入!D1627&amp;""</f>
      </c>
      <c r="O1627">
        <f>[1]发票导入!O1627&amp;""</f>
      </c>
      <c r="T1627">
        <f>[1]发票导入!T1627</f>
      </c>
      <c r="U1627">
        <f>[1]发票导入!U1627&amp;""</f>
      </c>
      <c r="V1627">
        <f>[1]发票导入!V1627&amp;""</f>
      </c>
      <c r="W1627">
        <f>[1]发票导入!W1627&amp;""</f>
      </c>
      <c r="Y1627">
        <f>[1]发票导入!Y1627&amp;""</f>
      </c>
      <c r="AA1627">
        <f>[1]发票导入!AA1627&amp;""</f>
      </c>
      <c r="AB1627">
        <f>[1]发票导入!AB1627</f>
        <v>0</v>
      </c>
      <c r="AC1627">
        <f>[1]发票导入!AC1627</f>
        <v>0</v>
      </c>
      <c r="AE1627" s="22">
        <f t="shared" si="0"/>
      </c>
      <c r="AI1627">
        <f>[1]发票导入!AI1627&amp;""</f>
      </c>
      <c r="AJ1627">
        <f>[1]发票导入!AJ1627&amp;""</f>
      </c>
      <c r="AK1627">
        <f>[1]发票导入!AK1627</f>
        <v>0</v>
      </c>
      <c r="AL1627">
        <f>[1]发票导入!AL1627</f>
        <v>0</v>
      </c>
      <c r="AM1627">
        <f>[1]发票导入!AM1627</f>
        <v>0</v>
      </c>
      <c r="AN1627" s="22">
        <f t="shared" si="1"/>
        <v>0</v>
      </c>
      <c r="AO1627" s="22">
        <f t="shared" si="2"/>
        <v>0</v>
      </c>
    </row>
    <row r="1628">
      <c r="C1628">
        <f>[1]发票导入!C1628&amp;""</f>
      </c>
      <c r="D1628">
        <f>[1]发票导入!D1628&amp;""</f>
      </c>
      <c r="O1628">
        <f>[1]发票导入!O1628&amp;""</f>
      </c>
      <c r="T1628">
        <f>[1]发票导入!T1628</f>
      </c>
      <c r="U1628">
        <f>[1]发票导入!U1628&amp;""</f>
      </c>
      <c r="V1628">
        <f>[1]发票导入!V1628&amp;""</f>
      </c>
      <c r="W1628">
        <f>[1]发票导入!W1628&amp;""</f>
      </c>
      <c r="Y1628">
        <f>[1]发票导入!Y1628&amp;""</f>
      </c>
      <c r="AA1628">
        <f>[1]发票导入!AA1628&amp;""</f>
      </c>
      <c r="AB1628">
        <f>[1]发票导入!AB1628</f>
        <v>0</v>
      </c>
      <c r="AC1628">
        <f>[1]发票导入!AC1628</f>
        <v>0</v>
      </c>
      <c r="AE1628" s="22">
        <f t="shared" si="0"/>
      </c>
      <c r="AI1628">
        <f>[1]发票导入!AI1628&amp;""</f>
      </c>
      <c r="AJ1628">
        <f>[1]发票导入!AJ1628&amp;""</f>
      </c>
      <c r="AK1628">
        <f>[1]发票导入!AK1628</f>
        <v>0</v>
      </c>
      <c r="AL1628">
        <f>[1]发票导入!AL1628</f>
        <v>0</v>
      </c>
      <c r="AM1628">
        <f>[1]发票导入!AM1628</f>
        <v>0</v>
      </c>
      <c r="AN1628" s="22">
        <f t="shared" si="1"/>
        <v>0</v>
      </c>
      <c r="AO1628" s="22">
        <f t="shared" si="2"/>
        <v>0</v>
      </c>
    </row>
    <row r="1629">
      <c r="C1629">
        <f>[1]发票导入!C1629&amp;""</f>
      </c>
      <c r="D1629">
        <f>[1]发票导入!D1629&amp;""</f>
      </c>
      <c r="O1629">
        <f>[1]发票导入!O1629&amp;""</f>
      </c>
      <c r="T1629">
        <f>[1]发票导入!T1629</f>
      </c>
      <c r="U1629">
        <f>[1]发票导入!U1629&amp;""</f>
      </c>
      <c r="V1629">
        <f>[1]发票导入!V1629&amp;""</f>
      </c>
      <c r="W1629">
        <f>[1]发票导入!W1629&amp;""</f>
      </c>
      <c r="Y1629">
        <f>[1]发票导入!Y1629&amp;""</f>
      </c>
      <c r="AA1629">
        <f>[1]发票导入!AA1629&amp;""</f>
      </c>
      <c r="AB1629">
        <f>[1]发票导入!AB1629</f>
        <v>0</v>
      </c>
      <c r="AC1629">
        <f>[1]发票导入!AC1629</f>
        <v>0</v>
      </c>
      <c r="AE1629" s="22">
        <f t="shared" si="0"/>
      </c>
      <c r="AI1629">
        <f>[1]发票导入!AI1629&amp;""</f>
      </c>
      <c r="AJ1629">
        <f>[1]发票导入!AJ1629&amp;""</f>
      </c>
      <c r="AK1629">
        <f>[1]发票导入!AK1629</f>
        <v>0</v>
      </c>
      <c r="AL1629">
        <f>[1]发票导入!AL1629</f>
        <v>0</v>
      </c>
      <c r="AM1629">
        <f>[1]发票导入!AM1629</f>
        <v>0</v>
      </c>
      <c r="AN1629" s="22">
        <f t="shared" si="1"/>
        <v>0</v>
      </c>
      <c r="AO1629" s="22">
        <f t="shared" si="2"/>
        <v>0</v>
      </c>
    </row>
    <row r="1630">
      <c r="C1630">
        <f>[1]发票导入!C1630&amp;""</f>
      </c>
      <c r="D1630">
        <f>[1]发票导入!D1630&amp;""</f>
      </c>
      <c r="O1630">
        <f>[1]发票导入!O1630&amp;""</f>
      </c>
      <c r="T1630">
        <f>[1]发票导入!T1630</f>
      </c>
      <c r="U1630">
        <f>[1]发票导入!U1630&amp;""</f>
      </c>
      <c r="V1630">
        <f>[1]发票导入!V1630&amp;""</f>
      </c>
      <c r="W1630">
        <f>[1]发票导入!W1630&amp;""</f>
      </c>
      <c r="Y1630">
        <f>[1]发票导入!Y1630&amp;""</f>
      </c>
      <c r="AA1630">
        <f>[1]发票导入!AA1630&amp;""</f>
      </c>
      <c r="AB1630">
        <f>[1]发票导入!AB1630</f>
        <v>0</v>
      </c>
      <c r="AC1630">
        <f>[1]发票导入!AC1630</f>
        <v>0</v>
      </c>
      <c r="AE1630" s="22">
        <f t="shared" si="0"/>
      </c>
      <c r="AI1630">
        <f>[1]发票导入!AI1630&amp;""</f>
      </c>
      <c r="AJ1630">
        <f>[1]发票导入!AJ1630&amp;""</f>
      </c>
      <c r="AK1630">
        <f>[1]发票导入!AK1630</f>
        <v>0</v>
      </c>
      <c r="AL1630">
        <f>[1]发票导入!AL1630</f>
        <v>0</v>
      </c>
      <c r="AM1630">
        <f>[1]发票导入!AM1630</f>
        <v>0</v>
      </c>
      <c r="AN1630" s="22">
        <f t="shared" si="1"/>
        <v>0</v>
      </c>
      <c r="AO1630" s="22">
        <f t="shared" si="2"/>
        <v>0</v>
      </c>
    </row>
    <row r="1631">
      <c r="C1631">
        <f>[1]发票导入!C1631&amp;""</f>
      </c>
      <c r="D1631">
        <f>[1]发票导入!D1631&amp;""</f>
      </c>
      <c r="O1631">
        <f>[1]发票导入!O1631&amp;""</f>
      </c>
      <c r="T1631">
        <f>[1]发票导入!T1631</f>
      </c>
      <c r="U1631">
        <f>[1]发票导入!U1631&amp;""</f>
      </c>
      <c r="V1631">
        <f>[1]发票导入!V1631&amp;""</f>
      </c>
      <c r="W1631">
        <f>[1]发票导入!W1631&amp;""</f>
      </c>
      <c r="Y1631">
        <f>[1]发票导入!Y1631&amp;""</f>
      </c>
      <c r="AA1631">
        <f>[1]发票导入!AA1631&amp;""</f>
      </c>
      <c r="AB1631">
        <f>[1]发票导入!AB1631</f>
        <v>0</v>
      </c>
      <c r="AC1631">
        <f>[1]发票导入!AC1631</f>
        <v>0</v>
      </c>
      <c r="AE1631" s="22">
        <f t="shared" si="0"/>
      </c>
      <c r="AI1631">
        <f>[1]发票导入!AI1631&amp;""</f>
      </c>
      <c r="AJ1631">
        <f>[1]发票导入!AJ1631&amp;""</f>
      </c>
      <c r="AK1631">
        <f>[1]发票导入!AK1631</f>
        <v>0</v>
      </c>
      <c r="AL1631">
        <f>[1]发票导入!AL1631</f>
        <v>0</v>
      </c>
      <c r="AM1631">
        <f>[1]发票导入!AM1631</f>
        <v>0</v>
      </c>
      <c r="AN1631" s="22">
        <f t="shared" si="1"/>
        <v>0</v>
      </c>
      <c r="AO1631" s="22">
        <f t="shared" si="2"/>
        <v>0</v>
      </c>
    </row>
    <row r="1632">
      <c r="C1632">
        <f>[1]发票导入!C1632&amp;""</f>
      </c>
      <c r="D1632">
        <f>[1]发票导入!D1632&amp;""</f>
      </c>
      <c r="O1632">
        <f>[1]发票导入!O1632&amp;""</f>
      </c>
      <c r="T1632">
        <f>[1]发票导入!T1632</f>
      </c>
      <c r="U1632">
        <f>[1]发票导入!U1632&amp;""</f>
      </c>
      <c r="V1632">
        <f>[1]发票导入!V1632&amp;""</f>
      </c>
      <c r="W1632">
        <f>[1]发票导入!W1632&amp;""</f>
      </c>
      <c r="Y1632">
        <f>[1]发票导入!Y1632&amp;""</f>
      </c>
      <c r="AA1632">
        <f>[1]发票导入!AA1632&amp;""</f>
      </c>
      <c r="AB1632">
        <f>[1]发票导入!AB1632</f>
        <v>0</v>
      </c>
      <c r="AC1632">
        <f>[1]发票导入!AC1632</f>
        <v>0</v>
      </c>
      <c r="AE1632" s="22">
        <f t="shared" si="0"/>
      </c>
      <c r="AI1632">
        <f>[1]发票导入!AI1632&amp;""</f>
      </c>
      <c r="AJ1632">
        <f>[1]发票导入!AJ1632&amp;""</f>
      </c>
      <c r="AK1632">
        <f>[1]发票导入!AK1632</f>
        <v>0</v>
      </c>
      <c r="AL1632">
        <f>[1]发票导入!AL1632</f>
        <v>0</v>
      </c>
      <c r="AM1632">
        <f>[1]发票导入!AM1632</f>
        <v>0</v>
      </c>
      <c r="AN1632" s="22">
        <f t="shared" si="1"/>
        <v>0</v>
      </c>
      <c r="AO1632" s="22">
        <f t="shared" si="2"/>
        <v>0</v>
      </c>
    </row>
    <row r="1633">
      <c r="C1633">
        <f>[1]发票导入!C1633&amp;""</f>
      </c>
      <c r="D1633">
        <f>[1]发票导入!D1633&amp;""</f>
      </c>
      <c r="O1633">
        <f>[1]发票导入!O1633&amp;""</f>
      </c>
      <c r="T1633">
        <f>[1]发票导入!T1633</f>
      </c>
      <c r="U1633">
        <f>[1]发票导入!U1633&amp;""</f>
      </c>
      <c r="V1633">
        <f>[1]发票导入!V1633&amp;""</f>
      </c>
      <c r="W1633">
        <f>[1]发票导入!W1633&amp;""</f>
      </c>
      <c r="Y1633">
        <f>[1]发票导入!Y1633&amp;""</f>
      </c>
      <c r="AA1633">
        <f>[1]发票导入!AA1633&amp;""</f>
      </c>
      <c r="AB1633">
        <f>[1]发票导入!AB1633</f>
        <v>0</v>
      </c>
      <c r="AC1633">
        <f>[1]发票导入!AC1633</f>
        <v>0</v>
      </c>
      <c r="AE1633" s="22">
        <f t="shared" si="0"/>
      </c>
      <c r="AI1633">
        <f>[1]发票导入!AI1633&amp;""</f>
      </c>
      <c r="AJ1633">
        <f>[1]发票导入!AJ1633&amp;""</f>
      </c>
      <c r="AK1633">
        <f>[1]发票导入!AK1633</f>
        <v>0</v>
      </c>
      <c r="AL1633">
        <f>[1]发票导入!AL1633</f>
        <v>0</v>
      </c>
      <c r="AM1633">
        <f>[1]发票导入!AM1633</f>
        <v>0</v>
      </c>
      <c r="AN1633" s="22">
        <f t="shared" si="1"/>
        <v>0</v>
      </c>
      <c r="AO1633" s="22">
        <f t="shared" si="2"/>
        <v>0</v>
      </c>
    </row>
    <row r="1634">
      <c r="C1634">
        <f>[1]发票导入!C1634&amp;""</f>
      </c>
      <c r="D1634">
        <f>[1]发票导入!D1634&amp;""</f>
      </c>
      <c r="O1634">
        <f>[1]发票导入!O1634&amp;""</f>
      </c>
      <c r="T1634">
        <f>[1]发票导入!T1634</f>
      </c>
      <c r="U1634">
        <f>[1]发票导入!U1634&amp;""</f>
      </c>
      <c r="V1634">
        <f>[1]发票导入!V1634&amp;""</f>
      </c>
      <c r="W1634">
        <f>[1]发票导入!W1634&amp;""</f>
      </c>
      <c r="Y1634">
        <f>[1]发票导入!Y1634&amp;""</f>
      </c>
      <c r="AA1634">
        <f>[1]发票导入!AA1634&amp;""</f>
      </c>
      <c r="AB1634">
        <f>[1]发票导入!AB1634</f>
        <v>0</v>
      </c>
      <c r="AC1634">
        <f>[1]发票导入!AC1634</f>
        <v>0</v>
      </c>
      <c r="AE1634" s="22">
        <f t="shared" si="0"/>
      </c>
      <c r="AI1634">
        <f>[1]发票导入!AI1634&amp;""</f>
      </c>
      <c r="AJ1634">
        <f>[1]发票导入!AJ1634&amp;""</f>
      </c>
      <c r="AK1634">
        <f>[1]发票导入!AK1634</f>
        <v>0</v>
      </c>
      <c r="AL1634">
        <f>[1]发票导入!AL1634</f>
        <v>0</v>
      </c>
      <c r="AM1634">
        <f>[1]发票导入!AM1634</f>
        <v>0</v>
      </c>
      <c r="AN1634" s="22">
        <f t="shared" si="1"/>
        <v>0</v>
      </c>
      <c r="AO1634" s="22">
        <f t="shared" si="2"/>
        <v>0</v>
      </c>
    </row>
    <row r="1635">
      <c r="C1635">
        <f>[1]发票导入!C1635&amp;""</f>
      </c>
      <c r="D1635">
        <f>[1]发票导入!D1635&amp;""</f>
      </c>
      <c r="O1635">
        <f>[1]发票导入!O1635&amp;""</f>
      </c>
      <c r="T1635">
        <f>[1]发票导入!T1635</f>
      </c>
      <c r="U1635">
        <f>[1]发票导入!U1635&amp;""</f>
      </c>
      <c r="V1635">
        <f>[1]发票导入!V1635&amp;""</f>
      </c>
      <c r="W1635">
        <f>[1]发票导入!W1635&amp;""</f>
      </c>
      <c r="Y1635">
        <f>[1]发票导入!Y1635&amp;""</f>
      </c>
      <c r="AA1635">
        <f>[1]发票导入!AA1635&amp;""</f>
      </c>
      <c r="AB1635">
        <f>[1]发票导入!AB1635</f>
        <v>0</v>
      </c>
      <c r="AC1635">
        <f>[1]发票导入!AC1635</f>
        <v>0</v>
      </c>
      <c r="AE1635" s="22">
        <f t="shared" si="0"/>
      </c>
      <c r="AI1635">
        <f>[1]发票导入!AI1635&amp;""</f>
      </c>
      <c r="AJ1635">
        <f>[1]发票导入!AJ1635&amp;""</f>
      </c>
      <c r="AK1635">
        <f>[1]发票导入!AK1635</f>
        <v>0</v>
      </c>
      <c r="AL1635">
        <f>[1]发票导入!AL1635</f>
        <v>0</v>
      </c>
      <c r="AM1635">
        <f>[1]发票导入!AM1635</f>
        <v>0</v>
      </c>
      <c r="AN1635" s="22">
        <f t="shared" si="1"/>
        <v>0</v>
      </c>
      <c r="AO1635" s="22">
        <f t="shared" si="2"/>
        <v>0</v>
      </c>
    </row>
    <row r="1636">
      <c r="C1636">
        <f>[1]发票导入!C1636&amp;""</f>
      </c>
      <c r="D1636">
        <f>[1]发票导入!D1636&amp;""</f>
      </c>
      <c r="O1636">
        <f>[1]发票导入!O1636&amp;""</f>
      </c>
      <c r="T1636">
        <f>[1]发票导入!T1636</f>
      </c>
      <c r="U1636">
        <f>[1]发票导入!U1636&amp;""</f>
      </c>
      <c r="V1636">
        <f>[1]发票导入!V1636&amp;""</f>
      </c>
      <c r="W1636">
        <f>[1]发票导入!W1636&amp;""</f>
      </c>
      <c r="Y1636">
        <f>[1]发票导入!Y1636&amp;""</f>
      </c>
      <c r="AA1636">
        <f>[1]发票导入!AA1636&amp;""</f>
      </c>
      <c r="AB1636">
        <f>[1]发票导入!AB1636</f>
        <v>0</v>
      </c>
      <c r="AC1636">
        <f>[1]发票导入!AC1636</f>
        <v>0</v>
      </c>
      <c r="AE1636" s="22">
        <f t="shared" si="0"/>
      </c>
      <c r="AI1636">
        <f>[1]发票导入!AI1636&amp;""</f>
      </c>
      <c r="AJ1636">
        <f>[1]发票导入!AJ1636&amp;""</f>
      </c>
      <c r="AK1636">
        <f>[1]发票导入!AK1636</f>
        <v>0</v>
      </c>
      <c r="AL1636">
        <f>[1]发票导入!AL1636</f>
        <v>0</v>
      </c>
      <c r="AM1636">
        <f>[1]发票导入!AM1636</f>
        <v>0</v>
      </c>
      <c r="AN1636" s="22">
        <f t="shared" si="1"/>
        <v>0</v>
      </c>
      <c r="AO1636" s="22">
        <f t="shared" si="2"/>
        <v>0</v>
      </c>
    </row>
    <row r="1637">
      <c r="C1637">
        <f>[1]发票导入!C1637&amp;""</f>
      </c>
      <c r="D1637">
        <f>[1]发票导入!D1637&amp;""</f>
      </c>
      <c r="O1637">
        <f>[1]发票导入!O1637&amp;""</f>
      </c>
      <c r="T1637">
        <f>[1]发票导入!T1637</f>
      </c>
      <c r="U1637">
        <f>[1]发票导入!U1637&amp;""</f>
      </c>
      <c r="V1637">
        <f>[1]发票导入!V1637&amp;""</f>
      </c>
      <c r="W1637">
        <f>[1]发票导入!W1637&amp;""</f>
      </c>
      <c r="Y1637">
        <f>[1]发票导入!Y1637&amp;""</f>
      </c>
      <c r="AA1637">
        <f>[1]发票导入!AA1637&amp;""</f>
      </c>
      <c r="AB1637">
        <f>[1]发票导入!AB1637</f>
        <v>0</v>
      </c>
      <c r="AC1637">
        <f>[1]发票导入!AC1637</f>
        <v>0</v>
      </c>
      <c r="AE1637" s="22">
        <f t="shared" si="0"/>
      </c>
      <c r="AI1637">
        <f>[1]发票导入!AI1637&amp;""</f>
      </c>
      <c r="AJ1637">
        <f>[1]发票导入!AJ1637&amp;""</f>
      </c>
      <c r="AK1637">
        <f>[1]发票导入!AK1637</f>
        <v>0</v>
      </c>
      <c r="AL1637">
        <f>[1]发票导入!AL1637</f>
        <v>0</v>
      </c>
      <c r="AM1637">
        <f>[1]发票导入!AM1637</f>
        <v>0</v>
      </c>
      <c r="AN1637" s="22">
        <f t="shared" si="1"/>
        <v>0</v>
      </c>
      <c r="AO1637" s="22">
        <f t="shared" si="2"/>
        <v>0</v>
      </c>
    </row>
    <row r="1638">
      <c r="C1638">
        <f>[1]发票导入!C1638&amp;""</f>
      </c>
      <c r="D1638">
        <f>[1]发票导入!D1638&amp;""</f>
      </c>
      <c r="O1638">
        <f>[1]发票导入!O1638&amp;""</f>
      </c>
      <c r="T1638">
        <f>[1]发票导入!T1638</f>
      </c>
      <c r="U1638">
        <f>[1]发票导入!U1638&amp;""</f>
      </c>
      <c r="V1638">
        <f>[1]发票导入!V1638&amp;""</f>
      </c>
      <c r="W1638">
        <f>[1]发票导入!W1638&amp;""</f>
      </c>
      <c r="Y1638">
        <f>[1]发票导入!Y1638&amp;""</f>
      </c>
      <c r="AA1638">
        <f>[1]发票导入!AA1638&amp;""</f>
      </c>
      <c r="AB1638">
        <f>[1]发票导入!AB1638</f>
        <v>0</v>
      </c>
      <c r="AC1638">
        <f>[1]发票导入!AC1638</f>
        <v>0</v>
      </c>
      <c r="AE1638" s="22">
        <f t="shared" si="0"/>
      </c>
      <c r="AI1638">
        <f>[1]发票导入!AI1638&amp;""</f>
      </c>
      <c r="AJ1638">
        <f>[1]发票导入!AJ1638&amp;""</f>
      </c>
      <c r="AK1638">
        <f>[1]发票导入!AK1638</f>
        <v>0</v>
      </c>
      <c r="AL1638">
        <f>[1]发票导入!AL1638</f>
        <v>0</v>
      </c>
      <c r="AM1638">
        <f>[1]发票导入!AM1638</f>
        <v>0</v>
      </c>
      <c r="AN1638" s="22">
        <f t="shared" si="1"/>
        <v>0</v>
      </c>
      <c r="AO1638" s="22">
        <f t="shared" si="2"/>
        <v>0</v>
      </c>
    </row>
    <row r="1639">
      <c r="C1639">
        <f>[1]发票导入!C1639&amp;""</f>
      </c>
      <c r="D1639">
        <f>[1]发票导入!D1639&amp;""</f>
      </c>
      <c r="O1639">
        <f>[1]发票导入!O1639&amp;""</f>
      </c>
      <c r="T1639">
        <f>[1]发票导入!T1639</f>
      </c>
      <c r="U1639">
        <f>[1]发票导入!U1639&amp;""</f>
      </c>
      <c r="V1639">
        <f>[1]发票导入!V1639&amp;""</f>
      </c>
      <c r="W1639">
        <f>[1]发票导入!W1639&amp;""</f>
      </c>
      <c r="Y1639">
        <f>[1]发票导入!Y1639&amp;""</f>
      </c>
      <c r="AA1639">
        <f>[1]发票导入!AA1639&amp;""</f>
      </c>
      <c r="AB1639">
        <f>[1]发票导入!AB1639</f>
        <v>0</v>
      </c>
      <c r="AC1639">
        <f>[1]发票导入!AC1639</f>
        <v>0</v>
      </c>
      <c r="AE1639" s="22">
        <f t="shared" si="0"/>
      </c>
      <c r="AI1639">
        <f>[1]发票导入!AI1639&amp;""</f>
      </c>
      <c r="AJ1639">
        <f>[1]发票导入!AJ1639&amp;""</f>
      </c>
      <c r="AK1639">
        <f>[1]发票导入!AK1639</f>
        <v>0</v>
      </c>
      <c r="AL1639">
        <f>[1]发票导入!AL1639</f>
        <v>0</v>
      </c>
      <c r="AM1639">
        <f>[1]发票导入!AM1639</f>
        <v>0</v>
      </c>
      <c r="AN1639" s="22">
        <f t="shared" si="1"/>
        <v>0</v>
      </c>
      <c r="AO1639" s="22">
        <f t="shared" si="2"/>
        <v>0</v>
      </c>
    </row>
    <row r="1640">
      <c r="C1640">
        <f>[1]发票导入!C1640&amp;""</f>
      </c>
      <c r="D1640">
        <f>[1]发票导入!D1640&amp;""</f>
      </c>
      <c r="O1640">
        <f>[1]发票导入!O1640&amp;""</f>
      </c>
      <c r="T1640">
        <f>[1]发票导入!T1640</f>
      </c>
      <c r="U1640">
        <f>[1]发票导入!U1640&amp;""</f>
      </c>
      <c r="V1640">
        <f>[1]发票导入!V1640&amp;""</f>
      </c>
      <c r="W1640">
        <f>[1]发票导入!W1640&amp;""</f>
      </c>
      <c r="Y1640">
        <f>[1]发票导入!Y1640&amp;""</f>
      </c>
      <c r="AA1640">
        <f>[1]发票导入!AA1640&amp;""</f>
      </c>
      <c r="AB1640">
        <f>[1]发票导入!AB1640</f>
        <v>0</v>
      </c>
      <c r="AC1640">
        <f>[1]发票导入!AC1640</f>
        <v>0</v>
      </c>
      <c r="AE1640" s="22">
        <f t="shared" si="0"/>
      </c>
      <c r="AI1640">
        <f>[1]发票导入!AI1640&amp;""</f>
      </c>
      <c r="AJ1640">
        <f>[1]发票导入!AJ1640&amp;""</f>
      </c>
      <c r="AK1640">
        <f>[1]发票导入!AK1640</f>
        <v>0</v>
      </c>
      <c r="AL1640">
        <f>[1]发票导入!AL1640</f>
        <v>0</v>
      </c>
      <c r="AM1640">
        <f>[1]发票导入!AM1640</f>
        <v>0</v>
      </c>
      <c r="AN1640" s="22">
        <f t="shared" si="1"/>
        <v>0</v>
      </c>
      <c r="AO1640" s="22">
        <f t="shared" si="2"/>
        <v>0</v>
      </c>
    </row>
    <row r="1641">
      <c r="C1641">
        <f>[1]发票导入!C1641&amp;""</f>
      </c>
      <c r="D1641">
        <f>[1]发票导入!D1641&amp;""</f>
      </c>
      <c r="O1641">
        <f>[1]发票导入!O1641&amp;""</f>
      </c>
      <c r="T1641">
        <f>[1]发票导入!T1641</f>
      </c>
      <c r="U1641">
        <f>[1]发票导入!U1641&amp;""</f>
      </c>
      <c r="V1641">
        <f>[1]发票导入!V1641&amp;""</f>
      </c>
      <c r="W1641">
        <f>[1]发票导入!W1641&amp;""</f>
      </c>
      <c r="Y1641">
        <f>[1]发票导入!Y1641&amp;""</f>
      </c>
      <c r="AA1641">
        <f>[1]发票导入!AA1641&amp;""</f>
      </c>
      <c r="AB1641">
        <f>[1]发票导入!AB1641</f>
        <v>0</v>
      </c>
      <c r="AC1641">
        <f>[1]发票导入!AC1641</f>
        <v>0</v>
      </c>
      <c r="AE1641" s="22">
        <f t="shared" si="0"/>
      </c>
      <c r="AI1641">
        <f>[1]发票导入!AI1641&amp;""</f>
      </c>
      <c r="AJ1641">
        <f>[1]发票导入!AJ1641&amp;""</f>
      </c>
      <c r="AK1641">
        <f>[1]发票导入!AK1641</f>
        <v>0</v>
      </c>
      <c r="AL1641">
        <f>[1]发票导入!AL1641</f>
        <v>0</v>
      </c>
      <c r="AM1641">
        <f>[1]发票导入!AM1641</f>
        <v>0</v>
      </c>
      <c r="AN1641" s="22">
        <f t="shared" si="1"/>
        <v>0</v>
      </c>
      <c r="AO1641" s="22">
        <f t="shared" si="2"/>
        <v>0</v>
      </c>
    </row>
    <row r="1642">
      <c r="C1642">
        <f>[1]发票导入!C1642&amp;""</f>
      </c>
      <c r="D1642">
        <f>[1]发票导入!D1642&amp;""</f>
      </c>
      <c r="O1642">
        <f>[1]发票导入!O1642&amp;""</f>
      </c>
      <c r="T1642">
        <f>[1]发票导入!T1642</f>
      </c>
      <c r="U1642">
        <f>[1]发票导入!U1642&amp;""</f>
      </c>
      <c r="V1642">
        <f>[1]发票导入!V1642&amp;""</f>
      </c>
      <c r="W1642">
        <f>[1]发票导入!W1642&amp;""</f>
      </c>
      <c r="Y1642">
        <f>[1]发票导入!Y1642&amp;""</f>
      </c>
      <c r="AA1642">
        <f>[1]发票导入!AA1642&amp;""</f>
      </c>
      <c r="AB1642">
        <f>[1]发票导入!AB1642</f>
        <v>0</v>
      </c>
      <c r="AC1642">
        <f>[1]发票导入!AC1642</f>
        <v>0</v>
      </c>
      <c r="AE1642" s="22">
        <f t="shared" si="0"/>
      </c>
      <c r="AI1642">
        <f>[1]发票导入!AI1642&amp;""</f>
      </c>
      <c r="AJ1642">
        <f>[1]发票导入!AJ1642&amp;""</f>
      </c>
      <c r="AK1642">
        <f>[1]发票导入!AK1642</f>
        <v>0</v>
      </c>
      <c r="AL1642">
        <f>[1]发票导入!AL1642</f>
        <v>0</v>
      </c>
      <c r="AM1642">
        <f>[1]发票导入!AM1642</f>
        <v>0</v>
      </c>
      <c r="AN1642" s="22">
        <f t="shared" si="1"/>
        <v>0</v>
      </c>
      <c r="AO1642" s="22">
        <f t="shared" si="2"/>
        <v>0</v>
      </c>
    </row>
    <row r="1643">
      <c r="C1643">
        <f>[1]发票导入!C1643&amp;""</f>
      </c>
      <c r="D1643">
        <f>[1]发票导入!D1643&amp;""</f>
      </c>
      <c r="O1643">
        <f>[1]发票导入!O1643&amp;""</f>
      </c>
      <c r="T1643">
        <f>[1]发票导入!T1643</f>
      </c>
      <c r="U1643">
        <f>[1]发票导入!U1643&amp;""</f>
      </c>
      <c r="V1643">
        <f>[1]发票导入!V1643&amp;""</f>
      </c>
      <c r="W1643">
        <f>[1]发票导入!W1643&amp;""</f>
      </c>
      <c r="Y1643">
        <f>[1]发票导入!Y1643&amp;""</f>
      </c>
      <c r="AA1643">
        <f>[1]发票导入!AA1643&amp;""</f>
      </c>
      <c r="AB1643">
        <f>[1]发票导入!AB1643</f>
        <v>0</v>
      </c>
      <c r="AC1643">
        <f>[1]发票导入!AC1643</f>
        <v>0</v>
      </c>
      <c r="AE1643" s="22">
        <f t="shared" si="0"/>
      </c>
      <c r="AI1643">
        <f>[1]发票导入!AI1643&amp;""</f>
      </c>
      <c r="AJ1643">
        <f>[1]发票导入!AJ1643&amp;""</f>
      </c>
      <c r="AK1643">
        <f>[1]发票导入!AK1643</f>
        <v>0</v>
      </c>
      <c r="AL1643">
        <f>[1]发票导入!AL1643</f>
        <v>0</v>
      </c>
      <c r="AM1643">
        <f>[1]发票导入!AM1643</f>
        <v>0</v>
      </c>
      <c r="AN1643" s="22">
        <f t="shared" si="1"/>
        <v>0</v>
      </c>
      <c r="AO1643" s="22">
        <f t="shared" si="2"/>
        <v>0</v>
      </c>
    </row>
    <row r="1644">
      <c r="C1644">
        <f>[1]发票导入!C1644&amp;""</f>
      </c>
      <c r="D1644">
        <f>[1]发票导入!D1644&amp;""</f>
      </c>
      <c r="O1644">
        <f>[1]发票导入!O1644&amp;""</f>
      </c>
      <c r="T1644">
        <f>[1]发票导入!T1644</f>
      </c>
      <c r="U1644">
        <f>[1]发票导入!U1644&amp;""</f>
      </c>
      <c r="V1644">
        <f>[1]发票导入!V1644&amp;""</f>
      </c>
      <c r="W1644">
        <f>[1]发票导入!W1644&amp;""</f>
      </c>
      <c r="Y1644">
        <f>[1]发票导入!Y1644&amp;""</f>
      </c>
      <c r="AA1644">
        <f>[1]发票导入!AA1644&amp;""</f>
      </c>
      <c r="AB1644">
        <f>[1]发票导入!AB1644</f>
        <v>0</v>
      </c>
      <c r="AC1644">
        <f>[1]发票导入!AC1644</f>
        <v>0</v>
      </c>
      <c r="AE1644" s="22">
        <f t="shared" si="0"/>
      </c>
      <c r="AI1644">
        <f>[1]发票导入!AI1644&amp;""</f>
      </c>
      <c r="AJ1644">
        <f>[1]发票导入!AJ1644&amp;""</f>
      </c>
      <c r="AK1644">
        <f>[1]发票导入!AK1644</f>
        <v>0</v>
      </c>
      <c r="AL1644">
        <f>[1]发票导入!AL1644</f>
        <v>0</v>
      </c>
      <c r="AM1644">
        <f>[1]发票导入!AM1644</f>
        <v>0</v>
      </c>
      <c r="AN1644" s="22">
        <f t="shared" si="1"/>
        <v>0</v>
      </c>
      <c r="AO1644" s="22">
        <f t="shared" si="2"/>
        <v>0</v>
      </c>
    </row>
    <row r="1645">
      <c r="C1645">
        <f>[1]发票导入!C1645&amp;""</f>
      </c>
      <c r="D1645">
        <f>[1]发票导入!D1645&amp;""</f>
      </c>
      <c r="O1645">
        <f>[1]发票导入!O1645&amp;""</f>
      </c>
      <c r="T1645">
        <f>[1]发票导入!T1645</f>
      </c>
      <c r="U1645">
        <f>[1]发票导入!U1645&amp;""</f>
      </c>
      <c r="V1645">
        <f>[1]发票导入!V1645&amp;""</f>
      </c>
      <c r="W1645">
        <f>[1]发票导入!W1645&amp;""</f>
      </c>
      <c r="Y1645">
        <f>[1]发票导入!Y1645&amp;""</f>
      </c>
      <c r="AA1645">
        <f>[1]发票导入!AA1645&amp;""</f>
      </c>
      <c r="AB1645">
        <f>[1]发票导入!AB1645</f>
        <v>0</v>
      </c>
      <c r="AC1645">
        <f>[1]发票导入!AC1645</f>
        <v>0</v>
      </c>
      <c r="AE1645" s="22">
        <f t="shared" si="0"/>
      </c>
      <c r="AI1645">
        <f>[1]发票导入!AI1645&amp;""</f>
      </c>
      <c r="AJ1645">
        <f>[1]发票导入!AJ1645&amp;""</f>
      </c>
      <c r="AK1645">
        <f>[1]发票导入!AK1645</f>
        <v>0</v>
      </c>
      <c r="AL1645">
        <f>[1]发票导入!AL1645</f>
        <v>0</v>
      </c>
      <c r="AM1645">
        <f>[1]发票导入!AM1645</f>
        <v>0</v>
      </c>
      <c r="AN1645" s="22">
        <f t="shared" si="1"/>
        <v>0</v>
      </c>
      <c r="AO1645" s="22">
        <f t="shared" si="2"/>
        <v>0</v>
      </c>
    </row>
    <row r="1646">
      <c r="C1646">
        <f>[1]发票导入!C1646&amp;""</f>
      </c>
      <c r="D1646">
        <f>[1]发票导入!D1646&amp;""</f>
      </c>
      <c r="O1646">
        <f>[1]发票导入!O1646&amp;""</f>
      </c>
      <c r="T1646">
        <f>[1]发票导入!T1646</f>
      </c>
      <c r="U1646">
        <f>[1]发票导入!U1646&amp;""</f>
      </c>
      <c r="V1646">
        <f>[1]发票导入!V1646&amp;""</f>
      </c>
      <c r="W1646">
        <f>[1]发票导入!W1646&amp;""</f>
      </c>
      <c r="Y1646">
        <f>[1]发票导入!Y1646&amp;""</f>
      </c>
      <c r="AA1646">
        <f>[1]发票导入!AA1646&amp;""</f>
      </c>
      <c r="AB1646">
        <f>[1]发票导入!AB1646</f>
        <v>0</v>
      </c>
      <c r="AC1646">
        <f>[1]发票导入!AC1646</f>
        <v>0</v>
      </c>
      <c r="AE1646" s="22">
        <f t="shared" si="0"/>
      </c>
      <c r="AI1646">
        <f>[1]发票导入!AI1646&amp;""</f>
      </c>
      <c r="AJ1646">
        <f>[1]发票导入!AJ1646&amp;""</f>
      </c>
      <c r="AK1646">
        <f>[1]发票导入!AK1646</f>
        <v>0</v>
      </c>
      <c r="AL1646">
        <f>[1]发票导入!AL1646</f>
        <v>0</v>
      </c>
      <c r="AM1646">
        <f>[1]发票导入!AM1646</f>
        <v>0</v>
      </c>
      <c r="AN1646" s="22">
        <f t="shared" si="1"/>
        <v>0</v>
      </c>
      <c r="AO1646" s="22">
        <f t="shared" si="2"/>
        <v>0</v>
      </c>
    </row>
    <row r="1647">
      <c r="C1647">
        <f>[1]发票导入!C1647&amp;""</f>
      </c>
      <c r="D1647">
        <f>[1]发票导入!D1647&amp;""</f>
      </c>
      <c r="O1647">
        <f>[1]发票导入!O1647&amp;""</f>
      </c>
      <c r="T1647">
        <f>[1]发票导入!T1647</f>
      </c>
      <c r="U1647">
        <f>[1]发票导入!U1647&amp;""</f>
      </c>
      <c r="V1647">
        <f>[1]发票导入!V1647&amp;""</f>
      </c>
      <c r="W1647">
        <f>[1]发票导入!W1647&amp;""</f>
      </c>
      <c r="Y1647">
        <f>[1]发票导入!Y1647&amp;""</f>
      </c>
      <c r="AA1647">
        <f>[1]发票导入!AA1647&amp;""</f>
      </c>
      <c r="AB1647">
        <f>[1]发票导入!AB1647</f>
        <v>0</v>
      </c>
      <c r="AC1647">
        <f>[1]发票导入!AC1647</f>
        <v>0</v>
      </c>
      <c r="AE1647" s="22">
        <f t="shared" si="0"/>
      </c>
      <c r="AI1647">
        <f>[1]发票导入!AI1647&amp;""</f>
      </c>
      <c r="AJ1647">
        <f>[1]发票导入!AJ1647&amp;""</f>
      </c>
      <c r="AK1647">
        <f>[1]发票导入!AK1647</f>
        <v>0</v>
      </c>
      <c r="AL1647">
        <f>[1]发票导入!AL1647</f>
        <v>0</v>
      </c>
      <c r="AM1647">
        <f>[1]发票导入!AM1647</f>
        <v>0</v>
      </c>
      <c r="AN1647" s="22">
        <f t="shared" si="1"/>
        <v>0</v>
      </c>
      <c r="AO1647" s="22">
        <f t="shared" si="2"/>
        <v>0</v>
      </c>
    </row>
    <row r="1648">
      <c r="C1648">
        <f>[1]发票导入!C1648&amp;""</f>
      </c>
      <c r="D1648">
        <f>[1]发票导入!D1648&amp;""</f>
      </c>
      <c r="O1648">
        <f>[1]发票导入!O1648&amp;""</f>
      </c>
      <c r="T1648">
        <f>[1]发票导入!T1648</f>
      </c>
      <c r="U1648">
        <f>[1]发票导入!U1648&amp;""</f>
      </c>
      <c r="V1648">
        <f>[1]发票导入!V1648&amp;""</f>
      </c>
      <c r="W1648">
        <f>[1]发票导入!W1648&amp;""</f>
      </c>
      <c r="Y1648">
        <f>[1]发票导入!Y1648&amp;""</f>
      </c>
      <c r="AA1648">
        <f>[1]发票导入!AA1648&amp;""</f>
      </c>
      <c r="AB1648">
        <f>[1]发票导入!AB1648</f>
        <v>0</v>
      </c>
      <c r="AC1648">
        <f>[1]发票导入!AC1648</f>
        <v>0</v>
      </c>
      <c r="AE1648" s="22">
        <f t="shared" si="0"/>
      </c>
      <c r="AI1648">
        <f>[1]发票导入!AI1648&amp;""</f>
      </c>
      <c r="AJ1648">
        <f>[1]发票导入!AJ1648&amp;""</f>
      </c>
      <c r="AK1648">
        <f>[1]发票导入!AK1648</f>
        <v>0</v>
      </c>
      <c r="AL1648">
        <f>[1]发票导入!AL1648</f>
        <v>0</v>
      </c>
      <c r="AM1648">
        <f>[1]发票导入!AM1648</f>
        <v>0</v>
      </c>
      <c r="AN1648" s="22">
        <f t="shared" si="1"/>
        <v>0</v>
      </c>
      <c r="AO1648" s="22">
        <f t="shared" si="2"/>
        <v>0</v>
      </c>
    </row>
    <row r="1649">
      <c r="C1649">
        <f>[1]发票导入!C1649&amp;""</f>
      </c>
      <c r="D1649">
        <f>[1]发票导入!D1649&amp;""</f>
      </c>
      <c r="O1649">
        <f>[1]发票导入!O1649&amp;""</f>
      </c>
      <c r="T1649">
        <f>[1]发票导入!T1649</f>
      </c>
      <c r="U1649">
        <f>[1]发票导入!U1649&amp;""</f>
      </c>
      <c r="V1649">
        <f>[1]发票导入!V1649&amp;""</f>
      </c>
      <c r="W1649">
        <f>[1]发票导入!W1649&amp;""</f>
      </c>
      <c r="Y1649">
        <f>[1]发票导入!Y1649&amp;""</f>
      </c>
      <c r="AA1649">
        <f>[1]发票导入!AA1649&amp;""</f>
      </c>
      <c r="AB1649">
        <f>[1]发票导入!AB1649</f>
        <v>0</v>
      </c>
      <c r="AC1649">
        <f>[1]发票导入!AC1649</f>
        <v>0</v>
      </c>
      <c r="AE1649" s="22">
        <f t="shared" si="0"/>
      </c>
      <c r="AI1649">
        <f>[1]发票导入!AI1649&amp;""</f>
      </c>
      <c r="AJ1649">
        <f>[1]发票导入!AJ1649&amp;""</f>
      </c>
      <c r="AK1649">
        <f>[1]发票导入!AK1649</f>
        <v>0</v>
      </c>
      <c r="AL1649">
        <f>[1]发票导入!AL1649</f>
        <v>0</v>
      </c>
      <c r="AM1649">
        <f>[1]发票导入!AM1649</f>
        <v>0</v>
      </c>
      <c r="AN1649" s="22">
        <f t="shared" si="1"/>
        <v>0</v>
      </c>
      <c r="AO1649" s="22">
        <f t="shared" si="2"/>
        <v>0</v>
      </c>
    </row>
    <row r="1650">
      <c r="C1650">
        <f>[1]发票导入!C1650&amp;""</f>
      </c>
      <c r="D1650">
        <f>[1]发票导入!D1650&amp;""</f>
      </c>
      <c r="O1650">
        <f>[1]发票导入!O1650&amp;""</f>
      </c>
      <c r="T1650">
        <f>[1]发票导入!T1650</f>
      </c>
      <c r="U1650">
        <f>[1]发票导入!U1650&amp;""</f>
      </c>
      <c r="V1650">
        <f>[1]发票导入!V1650&amp;""</f>
      </c>
      <c r="W1650">
        <f>[1]发票导入!W1650&amp;""</f>
      </c>
      <c r="Y1650">
        <f>[1]发票导入!Y1650&amp;""</f>
      </c>
      <c r="AA1650">
        <f>[1]发票导入!AA1650&amp;""</f>
      </c>
      <c r="AB1650">
        <f>[1]发票导入!AB1650</f>
        <v>0</v>
      </c>
      <c r="AC1650">
        <f>[1]发票导入!AC1650</f>
        <v>0</v>
      </c>
      <c r="AE1650" s="22">
        <f t="shared" si="0"/>
      </c>
      <c r="AI1650">
        <f>[1]发票导入!AI1650&amp;""</f>
      </c>
      <c r="AJ1650">
        <f>[1]发票导入!AJ1650&amp;""</f>
      </c>
      <c r="AK1650">
        <f>[1]发票导入!AK1650</f>
        <v>0</v>
      </c>
      <c r="AL1650">
        <f>[1]发票导入!AL1650</f>
        <v>0</v>
      </c>
      <c r="AM1650">
        <f>[1]发票导入!AM1650</f>
        <v>0</v>
      </c>
      <c r="AN1650" s="22">
        <f t="shared" si="1"/>
        <v>0</v>
      </c>
      <c r="AO1650" s="22">
        <f t="shared" si="2"/>
        <v>0</v>
      </c>
    </row>
    <row r="1651">
      <c r="C1651">
        <f>[1]发票导入!C1651&amp;""</f>
      </c>
      <c r="D1651">
        <f>[1]发票导入!D1651&amp;""</f>
      </c>
      <c r="O1651">
        <f>[1]发票导入!O1651&amp;""</f>
      </c>
      <c r="T1651">
        <f>[1]发票导入!T1651</f>
      </c>
      <c r="U1651">
        <f>[1]发票导入!U1651&amp;""</f>
      </c>
      <c r="V1651">
        <f>[1]发票导入!V1651&amp;""</f>
      </c>
      <c r="W1651">
        <f>[1]发票导入!W1651&amp;""</f>
      </c>
      <c r="Y1651">
        <f>[1]发票导入!Y1651&amp;""</f>
      </c>
      <c r="AA1651">
        <f>[1]发票导入!AA1651&amp;""</f>
      </c>
      <c r="AB1651">
        <f>[1]发票导入!AB1651</f>
        <v>0</v>
      </c>
      <c r="AC1651">
        <f>[1]发票导入!AC1651</f>
        <v>0</v>
      </c>
      <c r="AE1651" s="22">
        <f t="shared" si="0"/>
      </c>
      <c r="AI1651">
        <f>[1]发票导入!AI1651&amp;""</f>
      </c>
      <c r="AJ1651">
        <f>[1]发票导入!AJ1651&amp;""</f>
      </c>
      <c r="AK1651">
        <f>[1]发票导入!AK1651</f>
        <v>0</v>
      </c>
      <c r="AL1651">
        <f>[1]发票导入!AL1651</f>
        <v>0</v>
      </c>
      <c r="AM1651">
        <f>[1]发票导入!AM1651</f>
        <v>0</v>
      </c>
      <c r="AN1651" s="22">
        <f t="shared" si="1"/>
        <v>0</v>
      </c>
      <c r="AO1651" s="22">
        <f t="shared" si="2"/>
        <v>0</v>
      </c>
    </row>
    <row r="1652">
      <c r="C1652">
        <f>[1]发票导入!C1652&amp;""</f>
      </c>
      <c r="D1652">
        <f>[1]发票导入!D1652&amp;""</f>
      </c>
      <c r="O1652">
        <f>[1]发票导入!O1652&amp;""</f>
      </c>
      <c r="T1652">
        <f>[1]发票导入!T1652</f>
      </c>
      <c r="U1652">
        <f>[1]发票导入!U1652&amp;""</f>
      </c>
      <c r="V1652">
        <f>[1]发票导入!V1652&amp;""</f>
      </c>
      <c r="W1652">
        <f>[1]发票导入!W1652&amp;""</f>
      </c>
      <c r="Y1652">
        <f>[1]发票导入!Y1652&amp;""</f>
      </c>
      <c r="AA1652">
        <f>[1]发票导入!AA1652&amp;""</f>
      </c>
      <c r="AB1652">
        <f>[1]发票导入!AB1652</f>
        <v>0</v>
      </c>
      <c r="AC1652">
        <f>[1]发票导入!AC1652</f>
        <v>0</v>
      </c>
      <c r="AE1652" s="22">
        <f t="shared" si="0"/>
      </c>
      <c r="AI1652">
        <f>[1]发票导入!AI1652&amp;""</f>
      </c>
      <c r="AJ1652">
        <f>[1]发票导入!AJ1652&amp;""</f>
      </c>
      <c r="AK1652">
        <f>[1]发票导入!AK1652</f>
        <v>0</v>
      </c>
      <c r="AL1652">
        <f>[1]发票导入!AL1652</f>
        <v>0</v>
      </c>
      <c r="AM1652">
        <f>[1]发票导入!AM1652</f>
        <v>0</v>
      </c>
      <c r="AN1652" s="22">
        <f t="shared" si="1"/>
        <v>0</v>
      </c>
      <c r="AO1652" s="22">
        <f t="shared" si="2"/>
        <v>0</v>
      </c>
    </row>
    <row r="1653">
      <c r="C1653">
        <f>[1]发票导入!C1653&amp;""</f>
      </c>
      <c r="D1653">
        <f>[1]发票导入!D1653&amp;""</f>
      </c>
      <c r="O1653">
        <f>[1]发票导入!O1653&amp;""</f>
      </c>
      <c r="T1653">
        <f>[1]发票导入!T1653</f>
      </c>
      <c r="U1653">
        <f>[1]发票导入!U1653&amp;""</f>
      </c>
      <c r="V1653">
        <f>[1]发票导入!V1653&amp;""</f>
      </c>
      <c r="W1653">
        <f>[1]发票导入!W1653&amp;""</f>
      </c>
      <c r="Y1653">
        <f>[1]发票导入!Y1653&amp;""</f>
      </c>
      <c r="AA1653">
        <f>[1]发票导入!AA1653&amp;""</f>
      </c>
      <c r="AB1653">
        <f>[1]发票导入!AB1653</f>
        <v>0</v>
      </c>
      <c r="AC1653">
        <f>[1]发票导入!AC1653</f>
        <v>0</v>
      </c>
      <c r="AE1653" s="22">
        <f t="shared" si="0"/>
      </c>
      <c r="AI1653">
        <f>[1]发票导入!AI1653&amp;""</f>
      </c>
      <c r="AJ1653">
        <f>[1]发票导入!AJ1653&amp;""</f>
      </c>
      <c r="AK1653">
        <f>[1]发票导入!AK1653</f>
        <v>0</v>
      </c>
      <c r="AL1653">
        <f>[1]发票导入!AL1653</f>
        <v>0</v>
      </c>
      <c r="AM1653">
        <f>[1]发票导入!AM1653</f>
        <v>0</v>
      </c>
      <c r="AN1653" s="22">
        <f t="shared" si="1"/>
        <v>0</v>
      </c>
      <c r="AO1653" s="22">
        <f t="shared" si="2"/>
        <v>0</v>
      </c>
    </row>
    <row r="1654">
      <c r="C1654">
        <f>[1]发票导入!C1654&amp;""</f>
      </c>
      <c r="D1654">
        <f>[1]发票导入!D1654&amp;""</f>
      </c>
      <c r="O1654">
        <f>[1]发票导入!O1654&amp;""</f>
      </c>
      <c r="T1654">
        <f>[1]发票导入!T1654</f>
      </c>
      <c r="U1654">
        <f>[1]发票导入!U1654&amp;""</f>
      </c>
      <c r="V1654">
        <f>[1]发票导入!V1654&amp;""</f>
      </c>
      <c r="W1654">
        <f>[1]发票导入!W1654&amp;""</f>
      </c>
      <c r="Y1654">
        <f>[1]发票导入!Y1654&amp;""</f>
      </c>
      <c r="AA1654">
        <f>[1]发票导入!AA1654&amp;""</f>
      </c>
      <c r="AB1654">
        <f>[1]发票导入!AB1654</f>
        <v>0</v>
      </c>
      <c r="AC1654">
        <f>[1]发票导入!AC1654</f>
        <v>0</v>
      </c>
      <c r="AE1654" s="22">
        <f t="shared" si="0"/>
      </c>
      <c r="AI1654">
        <f>[1]发票导入!AI1654&amp;""</f>
      </c>
      <c r="AJ1654">
        <f>[1]发票导入!AJ1654&amp;""</f>
      </c>
      <c r="AK1654">
        <f>[1]发票导入!AK1654</f>
        <v>0</v>
      </c>
      <c r="AL1654">
        <f>[1]发票导入!AL1654</f>
        <v>0</v>
      </c>
      <c r="AM1654">
        <f>[1]发票导入!AM1654</f>
        <v>0</v>
      </c>
      <c r="AN1654" s="22">
        <f t="shared" si="1"/>
        <v>0</v>
      </c>
      <c r="AO1654" s="22">
        <f t="shared" si="2"/>
        <v>0</v>
      </c>
    </row>
    <row r="1655">
      <c r="C1655">
        <f>[1]发票导入!C1655&amp;""</f>
      </c>
      <c r="D1655">
        <f>[1]发票导入!D1655&amp;""</f>
      </c>
      <c r="O1655">
        <f>[1]发票导入!O1655&amp;""</f>
      </c>
      <c r="T1655">
        <f>[1]发票导入!T1655</f>
      </c>
      <c r="U1655">
        <f>[1]发票导入!U1655&amp;""</f>
      </c>
      <c r="V1655">
        <f>[1]发票导入!V1655&amp;""</f>
      </c>
      <c r="W1655">
        <f>[1]发票导入!W1655&amp;""</f>
      </c>
      <c r="Y1655">
        <f>[1]发票导入!Y1655&amp;""</f>
      </c>
      <c r="AA1655">
        <f>[1]发票导入!AA1655&amp;""</f>
      </c>
      <c r="AB1655">
        <f>[1]发票导入!AB1655</f>
        <v>0</v>
      </c>
      <c r="AC1655">
        <f>[1]发票导入!AC1655</f>
        <v>0</v>
      </c>
      <c r="AE1655" s="22">
        <f t="shared" si="0"/>
      </c>
      <c r="AI1655">
        <f>[1]发票导入!AI1655&amp;""</f>
      </c>
      <c r="AJ1655">
        <f>[1]发票导入!AJ1655&amp;""</f>
      </c>
      <c r="AK1655">
        <f>[1]发票导入!AK1655</f>
        <v>0</v>
      </c>
      <c r="AL1655">
        <f>[1]发票导入!AL1655</f>
        <v>0</v>
      </c>
      <c r="AM1655">
        <f>[1]发票导入!AM1655</f>
        <v>0</v>
      </c>
      <c r="AN1655" s="22">
        <f t="shared" si="1"/>
        <v>0</v>
      </c>
      <c r="AO1655" s="22">
        <f t="shared" si="2"/>
        <v>0</v>
      </c>
    </row>
    <row r="1656">
      <c r="C1656">
        <f>[1]发票导入!C1656&amp;""</f>
      </c>
      <c r="D1656">
        <f>[1]发票导入!D1656&amp;""</f>
      </c>
      <c r="O1656">
        <f>[1]发票导入!O1656&amp;""</f>
      </c>
      <c r="T1656">
        <f>[1]发票导入!T1656</f>
      </c>
      <c r="U1656">
        <f>[1]发票导入!U1656&amp;""</f>
      </c>
      <c r="V1656">
        <f>[1]发票导入!V1656&amp;""</f>
      </c>
      <c r="W1656">
        <f>[1]发票导入!W1656&amp;""</f>
      </c>
      <c r="Y1656">
        <f>[1]发票导入!Y1656&amp;""</f>
      </c>
      <c r="AA1656">
        <f>[1]发票导入!AA1656&amp;""</f>
      </c>
      <c r="AB1656">
        <f>[1]发票导入!AB1656</f>
        <v>0</v>
      </c>
      <c r="AC1656">
        <f>[1]发票导入!AC1656</f>
        <v>0</v>
      </c>
      <c r="AE1656" s="22">
        <f t="shared" si="0"/>
      </c>
      <c r="AI1656">
        <f>[1]发票导入!AI1656&amp;""</f>
      </c>
      <c r="AJ1656">
        <f>[1]发票导入!AJ1656&amp;""</f>
      </c>
      <c r="AK1656">
        <f>[1]发票导入!AK1656</f>
        <v>0</v>
      </c>
      <c r="AL1656">
        <f>[1]发票导入!AL1656</f>
        <v>0</v>
      </c>
      <c r="AM1656">
        <f>[1]发票导入!AM1656</f>
        <v>0</v>
      </c>
      <c r="AN1656" s="22">
        <f t="shared" si="1"/>
        <v>0</v>
      </c>
      <c r="AO1656" s="22">
        <f t="shared" si="2"/>
        <v>0</v>
      </c>
    </row>
    <row r="1657">
      <c r="C1657">
        <f>[1]发票导入!C1657&amp;""</f>
      </c>
      <c r="D1657">
        <f>[1]发票导入!D1657&amp;""</f>
      </c>
      <c r="O1657">
        <f>[1]发票导入!O1657&amp;""</f>
      </c>
      <c r="T1657">
        <f>[1]发票导入!T1657</f>
      </c>
      <c r="U1657">
        <f>[1]发票导入!U1657&amp;""</f>
      </c>
      <c r="V1657">
        <f>[1]发票导入!V1657&amp;""</f>
      </c>
      <c r="W1657">
        <f>[1]发票导入!W1657&amp;""</f>
      </c>
      <c r="Y1657">
        <f>[1]发票导入!Y1657&amp;""</f>
      </c>
      <c r="AA1657">
        <f>[1]发票导入!AA1657&amp;""</f>
      </c>
      <c r="AB1657">
        <f>[1]发票导入!AB1657</f>
        <v>0</v>
      </c>
      <c r="AC1657">
        <f>[1]发票导入!AC1657</f>
        <v>0</v>
      </c>
      <c r="AE1657" s="22">
        <f t="shared" si="0"/>
      </c>
      <c r="AI1657">
        <f>[1]发票导入!AI1657&amp;""</f>
      </c>
      <c r="AJ1657">
        <f>[1]发票导入!AJ1657&amp;""</f>
      </c>
      <c r="AK1657">
        <f>[1]发票导入!AK1657</f>
        <v>0</v>
      </c>
      <c r="AL1657">
        <f>[1]发票导入!AL1657</f>
        <v>0</v>
      </c>
      <c r="AM1657">
        <f>[1]发票导入!AM1657</f>
        <v>0</v>
      </c>
      <c r="AN1657" s="22">
        <f t="shared" si="1"/>
        <v>0</v>
      </c>
      <c r="AO1657" s="22">
        <f t="shared" si="2"/>
        <v>0</v>
      </c>
    </row>
    <row r="1658">
      <c r="C1658">
        <f>[1]发票导入!C1658&amp;""</f>
      </c>
      <c r="D1658">
        <f>[1]发票导入!D1658&amp;""</f>
      </c>
      <c r="O1658">
        <f>[1]发票导入!O1658&amp;""</f>
      </c>
      <c r="T1658">
        <f>[1]发票导入!T1658</f>
      </c>
      <c r="U1658">
        <f>[1]发票导入!U1658&amp;""</f>
      </c>
      <c r="V1658">
        <f>[1]发票导入!V1658&amp;""</f>
      </c>
      <c r="W1658">
        <f>[1]发票导入!W1658&amp;""</f>
      </c>
      <c r="Y1658">
        <f>[1]发票导入!Y1658&amp;""</f>
      </c>
      <c r="AA1658">
        <f>[1]发票导入!AA1658&amp;""</f>
      </c>
      <c r="AB1658">
        <f>[1]发票导入!AB1658</f>
        <v>0</v>
      </c>
      <c r="AC1658">
        <f>[1]发票导入!AC1658</f>
        <v>0</v>
      </c>
      <c r="AE1658" s="22">
        <f t="shared" si="0"/>
      </c>
      <c r="AI1658">
        <f>[1]发票导入!AI1658&amp;""</f>
      </c>
      <c r="AJ1658">
        <f>[1]发票导入!AJ1658&amp;""</f>
      </c>
      <c r="AK1658">
        <f>[1]发票导入!AK1658</f>
        <v>0</v>
      </c>
      <c r="AL1658">
        <f>[1]发票导入!AL1658</f>
        <v>0</v>
      </c>
      <c r="AM1658">
        <f>[1]发票导入!AM1658</f>
        <v>0</v>
      </c>
      <c r="AN1658" s="22">
        <f t="shared" si="1"/>
        <v>0</v>
      </c>
      <c r="AO1658" s="22">
        <f t="shared" si="2"/>
        <v>0</v>
      </c>
    </row>
    <row r="1659">
      <c r="C1659">
        <f>[1]发票导入!C1659&amp;""</f>
      </c>
      <c r="D1659">
        <f>[1]发票导入!D1659&amp;""</f>
      </c>
      <c r="O1659">
        <f>[1]发票导入!O1659&amp;""</f>
      </c>
      <c r="T1659">
        <f>[1]发票导入!T1659</f>
      </c>
      <c r="U1659">
        <f>[1]发票导入!U1659&amp;""</f>
      </c>
      <c r="V1659">
        <f>[1]发票导入!V1659&amp;""</f>
      </c>
      <c r="W1659">
        <f>[1]发票导入!W1659&amp;""</f>
      </c>
      <c r="Y1659">
        <f>[1]发票导入!Y1659&amp;""</f>
      </c>
      <c r="AA1659">
        <f>[1]发票导入!AA1659&amp;""</f>
      </c>
      <c r="AB1659">
        <f>[1]发票导入!AB1659</f>
        <v>0</v>
      </c>
      <c r="AC1659">
        <f>[1]发票导入!AC1659</f>
        <v>0</v>
      </c>
      <c r="AE1659" s="22">
        <f t="shared" si="0"/>
      </c>
      <c r="AI1659">
        <f>[1]发票导入!AI1659&amp;""</f>
      </c>
      <c r="AJ1659">
        <f>[1]发票导入!AJ1659&amp;""</f>
      </c>
      <c r="AK1659">
        <f>[1]发票导入!AK1659</f>
        <v>0</v>
      </c>
      <c r="AL1659">
        <f>[1]发票导入!AL1659</f>
        <v>0</v>
      </c>
      <c r="AM1659">
        <f>[1]发票导入!AM1659</f>
        <v>0</v>
      </c>
      <c r="AN1659" s="22">
        <f t="shared" si="1"/>
        <v>0</v>
      </c>
      <c r="AO1659" s="22">
        <f t="shared" si="2"/>
        <v>0</v>
      </c>
    </row>
    <row r="1660">
      <c r="C1660">
        <f>[1]发票导入!C1660&amp;""</f>
      </c>
      <c r="D1660">
        <f>[1]发票导入!D1660&amp;""</f>
      </c>
      <c r="O1660">
        <f>[1]发票导入!O1660&amp;""</f>
      </c>
      <c r="T1660">
        <f>[1]发票导入!T1660</f>
      </c>
      <c r="U1660">
        <f>[1]发票导入!U1660&amp;""</f>
      </c>
      <c r="V1660">
        <f>[1]发票导入!V1660&amp;""</f>
      </c>
      <c r="W1660">
        <f>[1]发票导入!W1660&amp;""</f>
      </c>
      <c r="Y1660">
        <f>[1]发票导入!Y1660&amp;""</f>
      </c>
      <c r="AA1660">
        <f>[1]发票导入!AA1660&amp;""</f>
      </c>
      <c r="AB1660">
        <f>[1]发票导入!AB1660</f>
        <v>0</v>
      </c>
      <c r="AC1660">
        <f>[1]发票导入!AC1660</f>
        <v>0</v>
      </c>
      <c r="AE1660" s="22">
        <f t="shared" si="0"/>
      </c>
      <c r="AI1660">
        <f>[1]发票导入!AI1660&amp;""</f>
      </c>
      <c r="AJ1660">
        <f>[1]发票导入!AJ1660&amp;""</f>
      </c>
      <c r="AK1660">
        <f>[1]发票导入!AK1660</f>
        <v>0</v>
      </c>
      <c r="AL1660">
        <f>[1]发票导入!AL1660</f>
        <v>0</v>
      </c>
      <c r="AM1660">
        <f>[1]发票导入!AM1660</f>
        <v>0</v>
      </c>
      <c r="AN1660" s="22">
        <f t="shared" si="1"/>
        <v>0</v>
      </c>
      <c r="AO1660" s="22">
        <f t="shared" si="2"/>
        <v>0</v>
      </c>
    </row>
    <row r="1661">
      <c r="C1661">
        <f>[1]发票导入!C1661&amp;""</f>
      </c>
      <c r="D1661">
        <f>[1]发票导入!D1661&amp;""</f>
      </c>
      <c r="O1661">
        <f>[1]发票导入!O1661&amp;""</f>
      </c>
      <c r="T1661">
        <f>[1]发票导入!T1661</f>
      </c>
      <c r="U1661">
        <f>[1]发票导入!U1661&amp;""</f>
      </c>
      <c r="V1661">
        <f>[1]发票导入!V1661&amp;""</f>
      </c>
      <c r="W1661">
        <f>[1]发票导入!W1661&amp;""</f>
      </c>
      <c r="Y1661">
        <f>[1]发票导入!Y1661&amp;""</f>
      </c>
      <c r="AA1661">
        <f>[1]发票导入!AA1661&amp;""</f>
      </c>
      <c r="AB1661">
        <f>[1]发票导入!AB1661</f>
        <v>0</v>
      </c>
      <c r="AC1661">
        <f>[1]发票导入!AC1661</f>
        <v>0</v>
      </c>
      <c r="AE1661" s="22">
        <f t="shared" si="0"/>
      </c>
      <c r="AI1661">
        <f>[1]发票导入!AI1661&amp;""</f>
      </c>
      <c r="AJ1661">
        <f>[1]发票导入!AJ1661&amp;""</f>
      </c>
      <c r="AK1661">
        <f>[1]发票导入!AK1661</f>
        <v>0</v>
      </c>
      <c r="AL1661">
        <f>[1]发票导入!AL1661</f>
        <v>0</v>
      </c>
      <c r="AM1661">
        <f>[1]发票导入!AM1661</f>
        <v>0</v>
      </c>
      <c r="AN1661" s="22">
        <f t="shared" si="1"/>
        <v>0</v>
      </c>
      <c r="AO1661" s="22">
        <f t="shared" si="2"/>
        <v>0</v>
      </c>
    </row>
    <row r="1662">
      <c r="C1662">
        <f>[1]发票导入!C1662&amp;""</f>
      </c>
      <c r="D1662">
        <f>[1]发票导入!D1662&amp;""</f>
      </c>
      <c r="O1662">
        <f>[1]发票导入!O1662&amp;""</f>
      </c>
      <c r="T1662">
        <f>[1]发票导入!T1662</f>
      </c>
      <c r="U1662">
        <f>[1]发票导入!U1662&amp;""</f>
      </c>
      <c r="V1662">
        <f>[1]发票导入!V1662&amp;""</f>
      </c>
      <c r="W1662">
        <f>[1]发票导入!W1662&amp;""</f>
      </c>
      <c r="Y1662">
        <f>[1]发票导入!Y1662&amp;""</f>
      </c>
      <c r="AA1662">
        <f>[1]发票导入!AA1662&amp;""</f>
      </c>
      <c r="AB1662">
        <f>[1]发票导入!AB1662</f>
        <v>0</v>
      </c>
      <c r="AC1662">
        <f>[1]发票导入!AC1662</f>
        <v>0</v>
      </c>
      <c r="AE1662" s="22">
        <f t="shared" si="0"/>
      </c>
      <c r="AI1662">
        <f>[1]发票导入!AI1662&amp;""</f>
      </c>
      <c r="AJ1662">
        <f>[1]发票导入!AJ1662&amp;""</f>
      </c>
      <c r="AK1662">
        <f>[1]发票导入!AK1662</f>
        <v>0</v>
      </c>
      <c r="AL1662">
        <f>[1]发票导入!AL1662</f>
        <v>0</v>
      </c>
      <c r="AM1662">
        <f>[1]发票导入!AM1662</f>
        <v>0</v>
      </c>
      <c r="AN1662" s="22">
        <f t="shared" si="1"/>
        <v>0</v>
      </c>
      <c r="AO1662" s="22">
        <f t="shared" si="2"/>
        <v>0</v>
      </c>
    </row>
    <row r="1663">
      <c r="C1663">
        <f>[1]发票导入!C1663&amp;""</f>
      </c>
      <c r="D1663">
        <f>[1]发票导入!D1663&amp;""</f>
      </c>
      <c r="O1663">
        <f>[1]发票导入!O1663&amp;""</f>
      </c>
      <c r="T1663">
        <f>[1]发票导入!T1663</f>
      </c>
      <c r="U1663">
        <f>[1]发票导入!U1663&amp;""</f>
      </c>
      <c r="V1663">
        <f>[1]发票导入!V1663&amp;""</f>
      </c>
      <c r="W1663">
        <f>[1]发票导入!W1663&amp;""</f>
      </c>
      <c r="Y1663">
        <f>[1]发票导入!Y1663&amp;""</f>
      </c>
      <c r="AA1663">
        <f>[1]发票导入!AA1663&amp;""</f>
      </c>
      <c r="AB1663">
        <f>[1]发票导入!AB1663</f>
        <v>0</v>
      </c>
      <c r="AC1663">
        <f>[1]发票导入!AC1663</f>
        <v>0</v>
      </c>
      <c r="AE1663" s="22">
        <f t="shared" si="0"/>
      </c>
      <c r="AI1663">
        <f>[1]发票导入!AI1663&amp;""</f>
      </c>
      <c r="AJ1663">
        <f>[1]发票导入!AJ1663&amp;""</f>
      </c>
      <c r="AK1663">
        <f>[1]发票导入!AK1663</f>
        <v>0</v>
      </c>
      <c r="AL1663">
        <f>[1]发票导入!AL1663</f>
        <v>0</v>
      </c>
      <c r="AM1663">
        <f>[1]发票导入!AM1663</f>
        <v>0</v>
      </c>
      <c r="AN1663" s="22">
        <f t="shared" si="1"/>
        <v>0</v>
      </c>
      <c r="AO1663" s="22">
        <f t="shared" si="2"/>
        <v>0</v>
      </c>
    </row>
    <row r="1664">
      <c r="C1664">
        <f>[1]发票导入!C1664&amp;""</f>
      </c>
      <c r="D1664">
        <f>[1]发票导入!D1664&amp;""</f>
      </c>
      <c r="O1664">
        <f>[1]发票导入!O1664&amp;""</f>
      </c>
      <c r="T1664">
        <f>[1]发票导入!T1664</f>
      </c>
      <c r="U1664">
        <f>[1]发票导入!U1664&amp;""</f>
      </c>
      <c r="V1664">
        <f>[1]发票导入!V1664&amp;""</f>
      </c>
      <c r="W1664">
        <f>[1]发票导入!W1664&amp;""</f>
      </c>
      <c r="Y1664">
        <f>[1]发票导入!Y1664&amp;""</f>
      </c>
      <c r="AA1664">
        <f>[1]发票导入!AA1664&amp;""</f>
      </c>
      <c r="AB1664">
        <f>[1]发票导入!AB1664</f>
        <v>0</v>
      </c>
      <c r="AC1664">
        <f>[1]发票导入!AC1664</f>
        <v>0</v>
      </c>
      <c r="AE1664" s="22">
        <f t="shared" si="0"/>
      </c>
      <c r="AI1664">
        <f>[1]发票导入!AI1664&amp;""</f>
      </c>
      <c r="AJ1664">
        <f>[1]发票导入!AJ1664&amp;""</f>
      </c>
      <c r="AK1664">
        <f>[1]发票导入!AK1664</f>
        <v>0</v>
      </c>
      <c r="AL1664">
        <f>[1]发票导入!AL1664</f>
        <v>0</v>
      </c>
      <c r="AM1664">
        <f>[1]发票导入!AM1664</f>
        <v>0</v>
      </c>
      <c r="AN1664" s="22">
        <f t="shared" si="1"/>
        <v>0</v>
      </c>
      <c r="AO1664" s="22">
        <f t="shared" si="2"/>
        <v>0</v>
      </c>
    </row>
    <row r="1665">
      <c r="C1665">
        <f>[1]发票导入!C1665&amp;""</f>
      </c>
      <c r="D1665">
        <f>[1]发票导入!D1665&amp;""</f>
      </c>
      <c r="O1665">
        <f>[1]发票导入!O1665&amp;""</f>
      </c>
      <c r="T1665">
        <f>[1]发票导入!T1665</f>
      </c>
      <c r="U1665">
        <f>[1]发票导入!U1665&amp;""</f>
      </c>
      <c r="V1665">
        <f>[1]发票导入!V1665&amp;""</f>
      </c>
      <c r="W1665">
        <f>[1]发票导入!W1665&amp;""</f>
      </c>
      <c r="Y1665">
        <f>[1]发票导入!Y1665&amp;""</f>
      </c>
      <c r="AA1665">
        <f>[1]发票导入!AA1665&amp;""</f>
      </c>
      <c r="AB1665">
        <f>[1]发票导入!AB1665</f>
        <v>0</v>
      </c>
      <c r="AC1665">
        <f>[1]发票导入!AC1665</f>
        <v>0</v>
      </c>
      <c r="AE1665" s="22">
        <f t="shared" si="0"/>
      </c>
      <c r="AI1665">
        <f>[1]发票导入!AI1665&amp;""</f>
      </c>
      <c r="AJ1665">
        <f>[1]发票导入!AJ1665&amp;""</f>
      </c>
      <c r="AK1665">
        <f>[1]发票导入!AK1665</f>
        <v>0</v>
      </c>
      <c r="AL1665">
        <f>[1]发票导入!AL1665</f>
        <v>0</v>
      </c>
      <c r="AM1665">
        <f>[1]发票导入!AM1665</f>
        <v>0</v>
      </c>
      <c r="AN1665" s="22">
        <f t="shared" si="1"/>
        <v>0</v>
      </c>
      <c r="AO1665" s="22">
        <f t="shared" si="2"/>
        <v>0</v>
      </c>
    </row>
    <row r="1666">
      <c r="C1666">
        <f>[1]发票导入!C1666&amp;""</f>
      </c>
      <c r="D1666">
        <f>[1]发票导入!D1666&amp;""</f>
      </c>
      <c r="O1666">
        <f>[1]发票导入!O1666&amp;""</f>
      </c>
      <c r="T1666">
        <f>[1]发票导入!T1666</f>
      </c>
      <c r="U1666">
        <f>[1]发票导入!U1666&amp;""</f>
      </c>
      <c r="V1666">
        <f>[1]发票导入!V1666&amp;""</f>
      </c>
      <c r="W1666">
        <f>[1]发票导入!W1666&amp;""</f>
      </c>
      <c r="Y1666">
        <f>[1]发票导入!Y1666&amp;""</f>
      </c>
      <c r="AA1666">
        <f>[1]发票导入!AA1666&amp;""</f>
      </c>
      <c r="AB1666">
        <f>[1]发票导入!AB1666</f>
        <v>0</v>
      </c>
      <c r="AC1666">
        <f>[1]发票导入!AC1666</f>
        <v>0</v>
      </c>
      <c r="AE1666" s="22">
        <f t="shared" si="0"/>
      </c>
      <c r="AI1666">
        <f>[1]发票导入!AI1666&amp;""</f>
      </c>
      <c r="AJ1666">
        <f>[1]发票导入!AJ1666&amp;""</f>
      </c>
      <c r="AK1666">
        <f>[1]发票导入!AK1666</f>
        <v>0</v>
      </c>
      <c r="AL1666">
        <f>[1]发票导入!AL1666</f>
        <v>0</v>
      </c>
      <c r="AM1666">
        <f>[1]发票导入!AM1666</f>
        <v>0</v>
      </c>
      <c r="AN1666" s="22">
        <f t="shared" si="1"/>
        <v>0</v>
      </c>
      <c r="AO1666" s="22">
        <f t="shared" si="2"/>
        <v>0</v>
      </c>
    </row>
    <row r="1667">
      <c r="C1667">
        <f>[1]发票导入!C1667&amp;""</f>
      </c>
      <c r="D1667">
        <f>[1]发票导入!D1667&amp;""</f>
      </c>
      <c r="O1667">
        <f>[1]发票导入!O1667&amp;""</f>
      </c>
      <c r="T1667">
        <f>[1]发票导入!T1667</f>
      </c>
      <c r="U1667">
        <f>[1]发票导入!U1667&amp;""</f>
      </c>
      <c r="V1667">
        <f>[1]发票导入!V1667&amp;""</f>
      </c>
      <c r="W1667">
        <f>[1]发票导入!W1667&amp;""</f>
      </c>
      <c r="Y1667">
        <f>[1]发票导入!Y1667&amp;""</f>
      </c>
      <c r="AA1667">
        <f>[1]发票导入!AA1667&amp;""</f>
      </c>
      <c r="AB1667">
        <f>[1]发票导入!AB1667</f>
        <v>0</v>
      </c>
      <c r="AC1667">
        <f>[1]发票导入!AC1667</f>
        <v>0</v>
      </c>
      <c r="AE1667" s="22">
        <f t="shared" si="0"/>
      </c>
      <c r="AI1667">
        <f>[1]发票导入!AI1667&amp;""</f>
      </c>
      <c r="AJ1667">
        <f>[1]发票导入!AJ1667&amp;""</f>
      </c>
      <c r="AK1667">
        <f>[1]发票导入!AK1667</f>
        <v>0</v>
      </c>
      <c r="AL1667">
        <f>[1]发票导入!AL1667</f>
        <v>0</v>
      </c>
      <c r="AM1667">
        <f>[1]发票导入!AM1667</f>
        <v>0</v>
      </c>
      <c r="AN1667" s="22">
        <f t="shared" si="1"/>
        <v>0</v>
      </c>
      <c r="AO1667" s="22">
        <f t="shared" si="2"/>
        <v>0</v>
      </c>
    </row>
    <row r="1668">
      <c r="C1668">
        <f>[1]发票导入!C1668&amp;""</f>
      </c>
      <c r="D1668">
        <f>[1]发票导入!D1668&amp;""</f>
      </c>
      <c r="O1668">
        <f>[1]发票导入!O1668&amp;""</f>
      </c>
      <c r="T1668">
        <f>[1]发票导入!T1668</f>
      </c>
      <c r="U1668">
        <f>[1]发票导入!U1668&amp;""</f>
      </c>
      <c r="V1668">
        <f>[1]发票导入!V1668&amp;""</f>
      </c>
      <c r="W1668">
        <f>[1]发票导入!W1668&amp;""</f>
      </c>
      <c r="Y1668">
        <f>[1]发票导入!Y1668&amp;""</f>
      </c>
      <c r="AA1668">
        <f>[1]发票导入!AA1668&amp;""</f>
      </c>
      <c r="AB1668">
        <f>[1]发票导入!AB1668</f>
        <v>0</v>
      </c>
      <c r="AC1668">
        <f>[1]发票导入!AC1668</f>
        <v>0</v>
      </c>
      <c r="AE1668" s="22">
        <f t="shared" si="0"/>
      </c>
      <c r="AI1668">
        <f>[1]发票导入!AI1668&amp;""</f>
      </c>
      <c r="AJ1668">
        <f>[1]发票导入!AJ1668&amp;""</f>
      </c>
      <c r="AK1668">
        <f>[1]发票导入!AK1668</f>
        <v>0</v>
      </c>
      <c r="AL1668">
        <f>[1]发票导入!AL1668</f>
        <v>0</v>
      </c>
      <c r="AM1668">
        <f>[1]发票导入!AM1668</f>
        <v>0</v>
      </c>
      <c r="AN1668" s="22">
        <f t="shared" si="1"/>
        <v>0</v>
      </c>
      <c r="AO1668" s="22">
        <f t="shared" si="2"/>
        <v>0</v>
      </c>
    </row>
    <row r="1669">
      <c r="C1669">
        <f>[1]发票导入!C1669&amp;""</f>
      </c>
      <c r="D1669">
        <f>[1]发票导入!D1669&amp;""</f>
      </c>
      <c r="O1669">
        <f>[1]发票导入!O1669&amp;""</f>
      </c>
      <c r="T1669">
        <f>[1]发票导入!T1669</f>
      </c>
      <c r="U1669">
        <f>[1]发票导入!U1669&amp;""</f>
      </c>
      <c r="V1669">
        <f>[1]发票导入!V1669&amp;""</f>
      </c>
      <c r="W1669">
        <f>[1]发票导入!W1669&amp;""</f>
      </c>
      <c r="Y1669">
        <f>[1]发票导入!Y1669&amp;""</f>
      </c>
      <c r="AA1669">
        <f>[1]发票导入!AA1669&amp;""</f>
      </c>
      <c r="AB1669">
        <f>[1]发票导入!AB1669</f>
        <v>0</v>
      </c>
      <c r="AC1669">
        <f>[1]发票导入!AC1669</f>
        <v>0</v>
      </c>
      <c r="AE1669" s="22">
        <f t="shared" si="0"/>
      </c>
      <c r="AI1669">
        <f>[1]发票导入!AI1669&amp;""</f>
      </c>
      <c r="AJ1669">
        <f>[1]发票导入!AJ1669&amp;""</f>
      </c>
      <c r="AK1669">
        <f>[1]发票导入!AK1669</f>
        <v>0</v>
      </c>
      <c r="AL1669">
        <f>[1]发票导入!AL1669</f>
        <v>0</v>
      </c>
      <c r="AM1669">
        <f>[1]发票导入!AM1669</f>
        <v>0</v>
      </c>
      <c r="AN1669" s="22">
        <f t="shared" si="1"/>
        <v>0</v>
      </c>
      <c r="AO1669" s="22">
        <f t="shared" si="2"/>
        <v>0</v>
      </c>
    </row>
    <row r="1670">
      <c r="C1670">
        <f>[1]发票导入!C1670&amp;""</f>
      </c>
      <c r="D1670">
        <f>[1]发票导入!D1670&amp;""</f>
      </c>
      <c r="O1670">
        <f>[1]发票导入!O1670&amp;""</f>
      </c>
      <c r="T1670">
        <f>[1]发票导入!T1670</f>
      </c>
      <c r="U1670">
        <f>[1]发票导入!U1670&amp;""</f>
      </c>
      <c r="V1670">
        <f>[1]发票导入!V1670&amp;""</f>
      </c>
      <c r="W1670">
        <f>[1]发票导入!W1670&amp;""</f>
      </c>
      <c r="Y1670">
        <f>[1]发票导入!Y1670&amp;""</f>
      </c>
      <c r="AA1670">
        <f>[1]发票导入!AA1670&amp;""</f>
      </c>
      <c r="AB1670">
        <f>[1]发票导入!AB1670</f>
        <v>0</v>
      </c>
      <c r="AC1670">
        <f>[1]发票导入!AC1670</f>
        <v>0</v>
      </c>
      <c r="AE1670" s="22">
        <f t="shared" si="0"/>
      </c>
      <c r="AI1670">
        <f>[1]发票导入!AI1670&amp;""</f>
      </c>
      <c r="AJ1670">
        <f>[1]发票导入!AJ1670&amp;""</f>
      </c>
      <c r="AK1670">
        <f>[1]发票导入!AK1670</f>
        <v>0</v>
      </c>
      <c r="AL1670">
        <f>[1]发票导入!AL1670</f>
        <v>0</v>
      </c>
      <c r="AM1670">
        <f>[1]发票导入!AM1670</f>
        <v>0</v>
      </c>
      <c r="AN1670" s="22">
        <f t="shared" si="1"/>
        <v>0</v>
      </c>
      <c r="AO1670" s="22">
        <f t="shared" si="2"/>
        <v>0</v>
      </c>
    </row>
    <row r="1671">
      <c r="C1671">
        <f>[1]发票导入!C1671&amp;""</f>
      </c>
      <c r="D1671">
        <f>[1]发票导入!D1671&amp;""</f>
      </c>
      <c r="O1671">
        <f>[1]发票导入!O1671&amp;""</f>
      </c>
      <c r="T1671">
        <f>[1]发票导入!T1671</f>
      </c>
      <c r="U1671">
        <f>[1]发票导入!U1671&amp;""</f>
      </c>
      <c r="V1671">
        <f>[1]发票导入!V1671&amp;""</f>
      </c>
      <c r="W1671">
        <f>[1]发票导入!W1671&amp;""</f>
      </c>
      <c r="Y1671">
        <f>[1]发票导入!Y1671&amp;""</f>
      </c>
      <c r="AA1671">
        <f>[1]发票导入!AA1671&amp;""</f>
      </c>
      <c r="AB1671">
        <f>[1]发票导入!AB1671</f>
        <v>0</v>
      </c>
      <c r="AC1671">
        <f>[1]发票导入!AC1671</f>
        <v>0</v>
      </c>
      <c r="AE1671" s="22">
        <f t="shared" si="0"/>
      </c>
      <c r="AI1671">
        <f>[1]发票导入!AI1671&amp;""</f>
      </c>
      <c r="AJ1671">
        <f>[1]发票导入!AJ1671&amp;""</f>
      </c>
      <c r="AK1671">
        <f>[1]发票导入!AK1671</f>
        <v>0</v>
      </c>
      <c r="AL1671">
        <f>[1]发票导入!AL1671</f>
        <v>0</v>
      </c>
      <c r="AM1671">
        <f>[1]发票导入!AM1671</f>
        <v>0</v>
      </c>
      <c r="AN1671" s="22">
        <f t="shared" si="1"/>
        <v>0</v>
      </c>
      <c r="AO1671" s="22">
        <f t="shared" si="2"/>
        <v>0</v>
      </c>
    </row>
    <row r="1672">
      <c r="C1672">
        <f>[1]发票导入!C1672&amp;""</f>
      </c>
      <c r="D1672">
        <f>[1]发票导入!D1672&amp;""</f>
      </c>
      <c r="O1672">
        <f>[1]发票导入!O1672&amp;""</f>
      </c>
      <c r="T1672">
        <f>[1]发票导入!T1672</f>
      </c>
      <c r="U1672">
        <f>[1]发票导入!U1672&amp;""</f>
      </c>
      <c r="V1672">
        <f>[1]发票导入!V1672&amp;""</f>
      </c>
      <c r="W1672">
        <f>[1]发票导入!W1672&amp;""</f>
      </c>
      <c r="Y1672">
        <f>[1]发票导入!Y1672&amp;""</f>
      </c>
      <c r="AA1672">
        <f>[1]发票导入!AA1672&amp;""</f>
      </c>
      <c r="AB1672">
        <f>[1]发票导入!AB1672</f>
        <v>0</v>
      </c>
      <c r="AC1672">
        <f>[1]发票导入!AC1672</f>
        <v>0</v>
      </c>
      <c r="AE1672" s="22">
        <f t="shared" si="0"/>
      </c>
      <c r="AI1672">
        <f>[1]发票导入!AI1672&amp;""</f>
      </c>
      <c r="AJ1672">
        <f>[1]发票导入!AJ1672&amp;""</f>
      </c>
      <c r="AK1672">
        <f>[1]发票导入!AK1672</f>
        <v>0</v>
      </c>
      <c r="AL1672">
        <f>[1]发票导入!AL1672</f>
        <v>0</v>
      </c>
      <c r="AM1672">
        <f>[1]发票导入!AM1672</f>
        <v>0</v>
      </c>
      <c r="AN1672" s="22">
        <f t="shared" si="1"/>
        <v>0</v>
      </c>
      <c r="AO1672" s="22">
        <f t="shared" si="2"/>
        <v>0</v>
      </c>
    </row>
    <row r="1673">
      <c r="C1673">
        <f>[1]发票导入!C1673&amp;""</f>
      </c>
      <c r="D1673">
        <f>[1]发票导入!D1673&amp;""</f>
      </c>
      <c r="O1673">
        <f>[1]发票导入!O1673&amp;""</f>
      </c>
      <c r="T1673">
        <f>[1]发票导入!T1673</f>
      </c>
      <c r="U1673">
        <f>[1]发票导入!U1673&amp;""</f>
      </c>
      <c r="V1673">
        <f>[1]发票导入!V1673&amp;""</f>
      </c>
      <c r="W1673">
        <f>[1]发票导入!W1673&amp;""</f>
      </c>
      <c r="Y1673">
        <f>[1]发票导入!Y1673&amp;""</f>
      </c>
      <c r="AA1673">
        <f>[1]发票导入!AA1673&amp;""</f>
      </c>
      <c r="AB1673">
        <f>[1]发票导入!AB1673</f>
        <v>0</v>
      </c>
      <c r="AC1673">
        <f>[1]发票导入!AC1673</f>
        <v>0</v>
      </c>
      <c r="AE1673" s="22">
        <f t="shared" si="0"/>
      </c>
      <c r="AI1673">
        <f>[1]发票导入!AI1673&amp;""</f>
      </c>
      <c r="AJ1673">
        <f>[1]发票导入!AJ1673&amp;""</f>
      </c>
      <c r="AK1673">
        <f>[1]发票导入!AK1673</f>
        <v>0</v>
      </c>
      <c r="AL1673">
        <f>[1]发票导入!AL1673</f>
        <v>0</v>
      </c>
      <c r="AM1673">
        <f>[1]发票导入!AM1673</f>
        <v>0</v>
      </c>
      <c r="AN1673" s="22">
        <f t="shared" si="1"/>
        <v>0</v>
      </c>
      <c r="AO1673" s="22">
        <f t="shared" si="2"/>
        <v>0</v>
      </c>
    </row>
    <row r="1674">
      <c r="C1674">
        <f>[1]发票导入!C1674&amp;""</f>
      </c>
      <c r="D1674">
        <f>[1]发票导入!D1674&amp;""</f>
      </c>
      <c r="O1674">
        <f>[1]发票导入!O1674&amp;""</f>
      </c>
      <c r="T1674">
        <f>[1]发票导入!T1674</f>
      </c>
      <c r="U1674">
        <f>[1]发票导入!U1674&amp;""</f>
      </c>
      <c r="V1674">
        <f>[1]发票导入!V1674&amp;""</f>
      </c>
      <c r="W1674">
        <f>[1]发票导入!W1674&amp;""</f>
      </c>
      <c r="Y1674">
        <f>[1]发票导入!Y1674&amp;""</f>
      </c>
      <c r="AA1674">
        <f>[1]发票导入!AA1674&amp;""</f>
      </c>
      <c r="AB1674">
        <f>[1]发票导入!AB1674</f>
        <v>0</v>
      </c>
      <c r="AC1674">
        <f>[1]发票导入!AC1674</f>
        <v>0</v>
      </c>
      <c r="AE1674" s="22">
        <f t="shared" si="0"/>
      </c>
      <c r="AI1674">
        <f>[1]发票导入!AI1674&amp;""</f>
      </c>
      <c r="AJ1674">
        <f>[1]发票导入!AJ1674&amp;""</f>
      </c>
      <c r="AK1674">
        <f>[1]发票导入!AK1674</f>
        <v>0</v>
      </c>
      <c r="AL1674">
        <f>[1]发票导入!AL1674</f>
        <v>0</v>
      </c>
      <c r="AM1674">
        <f>[1]发票导入!AM1674</f>
        <v>0</v>
      </c>
      <c r="AN1674" s="22">
        <f t="shared" si="1"/>
        <v>0</v>
      </c>
      <c r="AO1674" s="22">
        <f t="shared" si="2"/>
        <v>0</v>
      </c>
    </row>
    <row r="1675">
      <c r="C1675">
        <f>[1]发票导入!C1675&amp;""</f>
      </c>
      <c r="D1675">
        <f>[1]发票导入!D1675&amp;""</f>
      </c>
      <c r="O1675">
        <f>[1]发票导入!O1675&amp;""</f>
      </c>
      <c r="T1675">
        <f>[1]发票导入!T1675</f>
      </c>
      <c r="U1675">
        <f>[1]发票导入!U1675&amp;""</f>
      </c>
      <c r="V1675">
        <f>[1]发票导入!V1675&amp;""</f>
      </c>
      <c r="W1675">
        <f>[1]发票导入!W1675&amp;""</f>
      </c>
      <c r="Y1675">
        <f>[1]发票导入!Y1675&amp;""</f>
      </c>
      <c r="AA1675">
        <f>[1]发票导入!AA1675&amp;""</f>
      </c>
      <c r="AB1675">
        <f>[1]发票导入!AB1675</f>
        <v>0</v>
      </c>
      <c r="AC1675">
        <f>[1]发票导入!AC1675</f>
        <v>0</v>
      </c>
      <c r="AE1675" s="22">
        <f t="shared" si="0"/>
      </c>
      <c r="AI1675">
        <f>[1]发票导入!AI1675&amp;""</f>
      </c>
      <c r="AJ1675">
        <f>[1]发票导入!AJ1675&amp;""</f>
      </c>
      <c r="AK1675">
        <f>[1]发票导入!AK1675</f>
        <v>0</v>
      </c>
      <c r="AL1675">
        <f>[1]发票导入!AL1675</f>
        <v>0</v>
      </c>
      <c r="AM1675">
        <f>[1]发票导入!AM1675</f>
        <v>0</v>
      </c>
      <c r="AN1675" s="22">
        <f t="shared" si="1"/>
        <v>0</v>
      </c>
      <c r="AO1675" s="22">
        <f t="shared" si="2"/>
        <v>0</v>
      </c>
    </row>
    <row r="1676">
      <c r="C1676">
        <f>[1]发票导入!C1676&amp;""</f>
      </c>
      <c r="D1676">
        <f>[1]发票导入!D1676&amp;""</f>
      </c>
      <c r="O1676">
        <f>[1]发票导入!O1676&amp;""</f>
      </c>
      <c r="T1676">
        <f>[1]发票导入!T1676</f>
      </c>
      <c r="U1676">
        <f>[1]发票导入!U1676&amp;""</f>
      </c>
      <c r="V1676">
        <f>[1]发票导入!V1676&amp;""</f>
      </c>
      <c r="W1676">
        <f>[1]发票导入!W1676&amp;""</f>
      </c>
      <c r="Y1676">
        <f>[1]发票导入!Y1676&amp;""</f>
      </c>
      <c r="AA1676">
        <f>[1]发票导入!AA1676&amp;""</f>
      </c>
      <c r="AB1676">
        <f>[1]发票导入!AB1676</f>
        <v>0</v>
      </c>
      <c r="AC1676">
        <f>[1]发票导入!AC1676</f>
        <v>0</v>
      </c>
      <c r="AE1676" s="22">
        <f t="shared" si="0"/>
      </c>
      <c r="AI1676">
        <f>[1]发票导入!AI1676&amp;""</f>
      </c>
      <c r="AJ1676">
        <f>[1]发票导入!AJ1676&amp;""</f>
      </c>
      <c r="AK1676">
        <f>[1]发票导入!AK1676</f>
        <v>0</v>
      </c>
      <c r="AL1676">
        <f>[1]发票导入!AL1676</f>
        <v>0</v>
      </c>
      <c r="AM1676">
        <f>[1]发票导入!AM1676</f>
        <v>0</v>
      </c>
      <c r="AN1676" s="22">
        <f t="shared" si="1"/>
        <v>0</v>
      </c>
      <c r="AO1676" s="22">
        <f t="shared" si="2"/>
        <v>0</v>
      </c>
    </row>
    <row r="1677">
      <c r="C1677">
        <f>[1]发票导入!C1677&amp;""</f>
      </c>
      <c r="D1677">
        <f>[1]发票导入!D1677&amp;""</f>
      </c>
      <c r="O1677">
        <f>[1]发票导入!O1677&amp;""</f>
      </c>
      <c r="T1677">
        <f>[1]发票导入!T1677</f>
      </c>
      <c r="U1677">
        <f>[1]发票导入!U1677&amp;""</f>
      </c>
      <c r="V1677">
        <f>[1]发票导入!V1677&amp;""</f>
      </c>
      <c r="W1677">
        <f>[1]发票导入!W1677&amp;""</f>
      </c>
      <c r="Y1677">
        <f>[1]发票导入!Y1677&amp;""</f>
      </c>
      <c r="AA1677">
        <f>[1]发票导入!AA1677&amp;""</f>
      </c>
      <c r="AB1677">
        <f>[1]发票导入!AB1677</f>
        <v>0</v>
      </c>
      <c r="AC1677">
        <f>[1]发票导入!AC1677</f>
        <v>0</v>
      </c>
      <c r="AE1677" s="22">
        <f t="shared" si="0"/>
      </c>
      <c r="AI1677">
        <f>[1]发票导入!AI1677&amp;""</f>
      </c>
      <c r="AJ1677">
        <f>[1]发票导入!AJ1677&amp;""</f>
      </c>
      <c r="AK1677">
        <f>[1]发票导入!AK1677</f>
        <v>0</v>
      </c>
      <c r="AL1677">
        <f>[1]发票导入!AL1677</f>
        <v>0</v>
      </c>
      <c r="AM1677">
        <f>[1]发票导入!AM1677</f>
        <v>0</v>
      </c>
      <c r="AN1677" s="22">
        <f t="shared" si="1"/>
        <v>0</v>
      </c>
      <c r="AO1677" s="22">
        <f t="shared" si="2"/>
        <v>0</v>
      </c>
    </row>
    <row r="1678">
      <c r="C1678">
        <f>[1]发票导入!C1678&amp;""</f>
      </c>
      <c r="D1678">
        <f>[1]发票导入!D1678&amp;""</f>
      </c>
      <c r="O1678">
        <f>[1]发票导入!O1678&amp;""</f>
      </c>
      <c r="T1678">
        <f>[1]发票导入!T1678</f>
      </c>
      <c r="U1678">
        <f>[1]发票导入!U1678&amp;""</f>
      </c>
      <c r="V1678">
        <f>[1]发票导入!V1678&amp;""</f>
      </c>
      <c r="W1678">
        <f>[1]发票导入!W1678&amp;""</f>
      </c>
      <c r="Y1678">
        <f>[1]发票导入!Y1678&amp;""</f>
      </c>
      <c r="AA1678">
        <f>[1]发票导入!AA1678&amp;""</f>
      </c>
      <c r="AB1678">
        <f>[1]发票导入!AB1678</f>
        <v>0</v>
      </c>
      <c r="AC1678">
        <f>[1]发票导入!AC1678</f>
        <v>0</v>
      </c>
      <c r="AE1678" s="22">
        <f t="shared" si="0"/>
      </c>
      <c r="AI1678">
        <f>[1]发票导入!AI1678&amp;""</f>
      </c>
      <c r="AJ1678">
        <f>[1]发票导入!AJ1678&amp;""</f>
      </c>
      <c r="AK1678">
        <f>[1]发票导入!AK1678</f>
        <v>0</v>
      </c>
      <c r="AL1678">
        <f>[1]发票导入!AL1678</f>
        <v>0</v>
      </c>
      <c r="AM1678">
        <f>[1]发票导入!AM1678</f>
        <v>0</v>
      </c>
      <c r="AN1678" s="22">
        <f t="shared" si="1"/>
        <v>0</v>
      </c>
      <c r="AO1678" s="22">
        <f t="shared" si="2"/>
        <v>0</v>
      </c>
    </row>
    <row r="1679">
      <c r="C1679">
        <f>[1]发票导入!C1679&amp;""</f>
      </c>
      <c r="D1679">
        <f>[1]发票导入!D1679&amp;""</f>
      </c>
      <c r="O1679">
        <f>[1]发票导入!O1679&amp;""</f>
      </c>
      <c r="T1679">
        <f>[1]发票导入!T1679</f>
      </c>
      <c r="U1679">
        <f>[1]发票导入!U1679&amp;""</f>
      </c>
      <c r="V1679">
        <f>[1]发票导入!V1679&amp;""</f>
      </c>
      <c r="W1679">
        <f>[1]发票导入!W1679&amp;""</f>
      </c>
      <c r="Y1679">
        <f>[1]发票导入!Y1679&amp;""</f>
      </c>
      <c r="AA1679">
        <f>[1]发票导入!AA1679&amp;""</f>
      </c>
      <c r="AB1679">
        <f>[1]发票导入!AB1679</f>
        <v>0</v>
      </c>
      <c r="AC1679">
        <f>[1]发票导入!AC1679</f>
        <v>0</v>
      </c>
      <c r="AE1679" s="22">
        <f t="shared" si="0"/>
      </c>
      <c r="AI1679">
        <f>[1]发票导入!AI1679&amp;""</f>
      </c>
      <c r="AJ1679">
        <f>[1]发票导入!AJ1679&amp;""</f>
      </c>
      <c r="AK1679">
        <f>[1]发票导入!AK1679</f>
        <v>0</v>
      </c>
      <c r="AL1679">
        <f>[1]发票导入!AL1679</f>
        <v>0</v>
      </c>
      <c r="AM1679">
        <f>[1]发票导入!AM1679</f>
        <v>0</v>
      </c>
      <c r="AN1679" s="22">
        <f t="shared" si="1"/>
        <v>0</v>
      </c>
      <c r="AO1679" s="22">
        <f t="shared" si="2"/>
        <v>0</v>
      </c>
    </row>
    <row r="1680">
      <c r="C1680">
        <f>[1]发票导入!C1680&amp;""</f>
      </c>
      <c r="D1680">
        <f>[1]发票导入!D1680&amp;""</f>
      </c>
      <c r="O1680">
        <f>[1]发票导入!O1680&amp;""</f>
      </c>
      <c r="T1680">
        <f>[1]发票导入!T1680</f>
      </c>
      <c r="U1680">
        <f>[1]发票导入!U1680&amp;""</f>
      </c>
      <c r="V1680">
        <f>[1]发票导入!V1680&amp;""</f>
      </c>
      <c r="W1680">
        <f>[1]发票导入!W1680&amp;""</f>
      </c>
      <c r="Y1680">
        <f>[1]发票导入!Y1680&amp;""</f>
      </c>
      <c r="AA1680">
        <f>[1]发票导入!AA1680&amp;""</f>
      </c>
      <c r="AB1680">
        <f>[1]发票导入!AB1680</f>
        <v>0</v>
      </c>
      <c r="AC1680">
        <f>[1]发票导入!AC1680</f>
        <v>0</v>
      </c>
      <c r="AE1680" s="22">
        <f t="shared" si="0"/>
      </c>
      <c r="AI1680">
        <f>[1]发票导入!AI1680&amp;""</f>
      </c>
      <c r="AJ1680">
        <f>[1]发票导入!AJ1680&amp;""</f>
      </c>
      <c r="AK1680">
        <f>[1]发票导入!AK1680</f>
        <v>0</v>
      </c>
      <c r="AL1680">
        <f>[1]发票导入!AL1680</f>
        <v>0</v>
      </c>
      <c r="AM1680">
        <f>[1]发票导入!AM1680</f>
        <v>0</v>
      </c>
      <c r="AN1680" s="22">
        <f t="shared" si="1"/>
        <v>0</v>
      </c>
      <c r="AO1680" s="22">
        <f t="shared" si="2"/>
        <v>0</v>
      </c>
    </row>
    <row r="1681">
      <c r="C1681">
        <f>[1]发票导入!C1681&amp;""</f>
      </c>
      <c r="D1681">
        <f>[1]发票导入!D1681&amp;""</f>
      </c>
      <c r="O1681">
        <f>[1]发票导入!O1681&amp;""</f>
      </c>
      <c r="T1681">
        <f>[1]发票导入!T1681</f>
      </c>
      <c r="U1681">
        <f>[1]发票导入!U1681&amp;""</f>
      </c>
      <c r="V1681">
        <f>[1]发票导入!V1681&amp;""</f>
      </c>
      <c r="W1681">
        <f>[1]发票导入!W1681&amp;""</f>
      </c>
      <c r="Y1681">
        <f>[1]发票导入!Y1681&amp;""</f>
      </c>
      <c r="AA1681">
        <f>[1]发票导入!AA1681&amp;""</f>
      </c>
      <c r="AB1681">
        <f>[1]发票导入!AB1681</f>
        <v>0</v>
      </c>
      <c r="AC1681">
        <f>[1]发票导入!AC1681</f>
        <v>0</v>
      </c>
      <c r="AE1681" s="22">
        <f t="shared" si="0"/>
      </c>
      <c r="AI1681">
        <f>[1]发票导入!AI1681&amp;""</f>
      </c>
      <c r="AJ1681">
        <f>[1]发票导入!AJ1681&amp;""</f>
      </c>
      <c r="AK1681">
        <f>[1]发票导入!AK1681</f>
        <v>0</v>
      </c>
      <c r="AL1681">
        <f>[1]发票导入!AL1681</f>
        <v>0</v>
      </c>
      <c r="AM1681">
        <f>[1]发票导入!AM1681</f>
        <v>0</v>
      </c>
      <c r="AN1681" s="22">
        <f t="shared" si="1"/>
        <v>0</v>
      </c>
      <c r="AO1681" s="22">
        <f t="shared" si="2"/>
        <v>0</v>
      </c>
    </row>
    <row r="1682">
      <c r="C1682">
        <f>[1]发票导入!C1682&amp;""</f>
      </c>
      <c r="D1682">
        <f>[1]发票导入!D1682&amp;""</f>
      </c>
      <c r="O1682">
        <f>[1]发票导入!O1682&amp;""</f>
      </c>
      <c r="T1682">
        <f>[1]发票导入!T1682</f>
      </c>
      <c r="U1682">
        <f>[1]发票导入!U1682&amp;""</f>
      </c>
      <c r="V1682">
        <f>[1]发票导入!V1682&amp;""</f>
      </c>
      <c r="W1682">
        <f>[1]发票导入!W1682&amp;""</f>
      </c>
      <c r="Y1682">
        <f>[1]发票导入!Y1682&amp;""</f>
      </c>
      <c r="AA1682">
        <f>[1]发票导入!AA1682&amp;""</f>
      </c>
      <c r="AB1682">
        <f>[1]发票导入!AB1682</f>
        <v>0</v>
      </c>
      <c r="AC1682">
        <f>[1]发票导入!AC1682</f>
        <v>0</v>
      </c>
      <c r="AE1682" s="22">
        <f t="shared" si="0"/>
      </c>
      <c r="AI1682">
        <f>[1]发票导入!AI1682&amp;""</f>
      </c>
      <c r="AJ1682">
        <f>[1]发票导入!AJ1682&amp;""</f>
      </c>
      <c r="AK1682">
        <f>[1]发票导入!AK1682</f>
        <v>0</v>
      </c>
      <c r="AL1682">
        <f>[1]发票导入!AL1682</f>
        <v>0</v>
      </c>
      <c r="AM1682">
        <f>[1]发票导入!AM1682</f>
        <v>0</v>
      </c>
      <c r="AN1682" s="22">
        <f t="shared" si="1"/>
        <v>0</v>
      </c>
      <c r="AO1682" s="22">
        <f t="shared" si="2"/>
        <v>0</v>
      </c>
    </row>
    <row r="1683">
      <c r="C1683">
        <f>[1]发票导入!C1683&amp;""</f>
      </c>
      <c r="D1683">
        <f>[1]发票导入!D1683&amp;""</f>
      </c>
      <c r="O1683">
        <f>[1]发票导入!O1683&amp;""</f>
      </c>
      <c r="T1683">
        <f>[1]发票导入!T1683</f>
      </c>
      <c r="U1683">
        <f>[1]发票导入!U1683&amp;""</f>
      </c>
      <c r="V1683">
        <f>[1]发票导入!V1683&amp;""</f>
      </c>
      <c r="W1683">
        <f>[1]发票导入!W1683&amp;""</f>
      </c>
      <c r="Y1683">
        <f>[1]发票导入!Y1683&amp;""</f>
      </c>
      <c r="AA1683">
        <f>[1]发票导入!AA1683&amp;""</f>
      </c>
      <c r="AB1683">
        <f>[1]发票导入!AB1683</f>
        <v>0</v>
      </c>
      <c r="AC1683">
        <f>[1]发票导入!AC1683</f>
        <v>0</v>
      </c>
      <c r="AE1683" s="22">
        <f t="shared" si="0"/>
      </c>
      <c r="AI1683">
        <f>[1]发票导入!AI1683&amp;""</f>
      </c>
      <c r="AJ1683">
        <f>[1]发票导入!AJ1683&amp;""</f>
      </c>
      <c r="AK1683">
        <f>[1]发票导入!AK1683</f>
        <v>0</v>
      </c>
      <c r="AL1683">
        <f>[1]发票导入!AL1683</f>
        <v>0</v>
      </c>
      <c r="AM1683">
        <f>[1]发票导入!AM1683</f>
        <v>0</v>
      </c>
      <c r="AN1683" s="22">
        <f t="shared" si="1"/>
        <v>0</v>
      </c>
      <c r="AO1683" s="22">
        <f t="shared" si="2"/>
        <v>0</v>
      </c>
    </row>
    <row r="1684">
      <c r="C1684">
        <f>[1]发票导入!C1684&amp;""</f>
      </c>
      <c r="D1684">
        <f>[1]发票导入!D1684&amp;""</f>
      </c>
      <c r="O1684">
        <f>[1]发票导入!O1684&amp;""</f>
      </c>
      <c r="T1684">
        <f>[1]发票导入!T1684</f>
      </c>
      <c r="U1684">
        <f>[1]发票导入!U1684&amp;""</f>
      </c>
      <c r="V1684">
        <f>[1]发票导入!V1684&amp;""</f>
      </c>
      <c r="W1684">
        <f>[1]发票导入!W1684&amp;""</f>
      </c>
      <c r="Y1684">
        <f>[1]发票导入!Y1684&amp;""</f>
      </c>
      <c r="AA1684">
        <f>[1]发票导入!AA1684&amp;""</f>
      </c>
      <c r="AB1684">
        <f>[1]发票导入!AB1684</f>
        <v>0</v>
      </c>
      <c r="AC1684">
        <f>[1]发票导入!AC1684</f>
        <v>0</v>
      </c>
      <c r="AE1684" s="22">
        <f t="shared" si="0"/>
      </c>
      <c r="AI1684">
        <f>[1]发票导入!AI1684&amp;""</f>
      </c>
      <c r="AJ1684">
        <f>[1]发票导入!AJ1684&amp;""</f>
      </c>
      <c r="AK1684">
        <f>[1]发票导入!AK1684</f>
        <v>0</v>
      </c>
      <c r="AL1684">
        <f>[1]发票导入!AL1684</f>
        <v>0</v>
      </c>
      <c r="AM1684">
        <f>[1]发票导入!AM1684</f>
        <v>0</v>
      </c>
      <c r="AN1684" s="22">
        <f t="shared" si="1"/>
        <v>0</v>
      </c>
      <c r="AO1684" s="22">
        <f t="shared" si="2"/>
        <v>0</v>
      </c>
    </row>
    <row r="1685">
      <c r="C1685">
        <f>[1]发票导入!C1685&amp;""</f>
      </c>
      <c r="D1685">
        <f>[1]发票导入!D1685&amp;""</f>
      </c>
      <c r="O1685">
        <f>[1]发票导入!O1685&amp;""</f>
      </c>
      <c r="T1685">
        <f>[1]发票导入!T1685</f>
      </c>
      <c r="U1685">
        <f>[1]发票导入!U1685&amp;""</f>
      </c>
      <c r="V1685">
        <f>[1]发票导入!V1685&amp;""</f>
      </c>
      <c r="W1685">
        <f>[1]发票导入!W1685&amp;""</f>
      </c>
      <c r="Y1685">
        <f>[1]发票导入!Y1685&amp;""</f>
      </c>
      <c r="AA1685">
        <f>[1]发票导入!AA1685&amp;""</f>
      </c>
      <c r="AB1685">
        <f>[1]发票导入!AB1685</f>
        <v>0</v>
      </c>
      <c r="AC1685">
        <f>[1]发票导入!AC1685</f>
        <v>0</v>
      </c>
      <c r="AE1685" s="22">
        <f t="shared" si="0"/>
      </c>
      <c r="AI1685">
        <f>[1]发票导入!AI1685&amp;""</f>
      </c>
      <c r="AJ1685">
        <f>[1]发票导入!AJ1685&amp;""</f>
      </c>
      <c r="AK1685">
        <f>[1]发票导入!AK1685</f>
        <v>0</v>
      </c>
      <c r="AL1685">
        <f>[1]发票导入!AL1685</f>
        <v>0</v>
      </c>
      <c r="AM1685">
        <f>[1]发票导入!AM1685</f>
        <v>0</v>
      </c>
      <c r="AN1685" s="22">
        <f t="shared" si="1"/>
        <v>0</v>
      </c>
      <c r="AO1685" s="22">
        <f t="shared" si="2"/>
        <v>0</v>
      </c>
    </row>
    <row r="1686">
      <c r="C1686">
        <f>[1]发票导入!C1686&amp;""</f>
      </c>
      <c r="D1686">
        <f>[1]发票导入!D1686&amp;""</f>
      </c>
      <c r="O1686">
        <f>[1]发票导入!O1686&amp;""</f>
      </c>
      <c r="T1686">
        <f>[1]发票导入!T1686</f>
      </c>
      <c r="U1686">
        <f>[1]发票导入!U1686&amp;""</f>
      </c>
      <c r="V1686">
        <f>[1]发票导入!V1686&amp;""</f>
      </c>
      <c r="W1686">
        <f>[1]发票导入!W1686&amp;""</f>
      </c>
      <c r="Y1686">
        <f>[1]发票导入!Y1686&amp;""</f>
      </c>
      <c r="AA1686">
        <f>[1]发票导入!AA1686&amp;""</f>
      </c>
      <c r="AB1686">
        <f>[1]发票导入!AB1686</f>
        <v>0</v>
      </c>
      <c r="AC1686">
        <f>[1]发票导入!AC1686</f>
        <v>0</v>
      </c>
      <c r="AE1686" s="22">
        <f t="shared" si="0"/>
      </c>
      <c r="AI1686">
        <f>[1]发票导入!AI1686&amp;""</f>
      </c>
      <c r="AJ1686">
        <f>[1]发票导入!AJ1686&amp;""</f>
      </c>
      <c r="AK1686">
        <f>[1]发票导入!AK1686</f>
        <v>0</v>
      </c>
      <c r="AL1686">
        <f>[1]发票导入!AL1686</f>
        <v>0</v>
      </c>
      <c r="AM1686">
        <f>[1]发票导入!AM1686</f>
        <v>0</v>
      </c>
      <c r="AN1686" s="22">
        <f t="shared" si="1"/>
        <v>0</v>
      </c>
      <c r="AO1686" s="22">
        <f t="shared" si="2"/>
        <v>0</v>
      </c>
    </row>
    <row r="1687">
      <c r="C1687">
        <f>[1]发票导入!C1687&amp;""</f>
      </c>
      <c r="D1687">
        <f>[1]发票导入!D1687&amp;""</f>
      </c>
      <c r="O1687">
        <f>[1]发票导入!O1687&amp;""</f>
      </c>
      <c r="T1687">
        <f>[1]发票导入!T1687</f>
      </c>
      <c r="U1687">
        <f>[1]发票导入!U1687&amp;""</f>
      </c>
      <c r="V1687">
        <f>[1]发票导入!V1687&amp;""</f>
      </c>
      <c r="W1687">
        <f>[1]发票导入!W1687&amp;""</f>
      </c>
      <c r="Y1687">
        <f>[1]发票导入!Y1687&amp;""</f>
      </c>
      <c r="AA1687">
        <f>[1]发票导入!AA1687&amp;""</f>
      </c>
      <c r="AB1687">
        <f>[1]发票导入!AB1687</f>
        <v>0</v>
      </c>
      <c r="AC1687">
        <f>[1]发票导入!AC1687</f>
        <v>0</v>
      </c>
      <c r="AE1687" s="22">
        <f t="shared" si="0"/>
      </c>
      <c r="AI1687">
        <f>[1]发票导入!AI1687&amp;""</f>
      </c>
      <c r="AJ1687">
        <f>[1]发票导入!AJ1687&amp;""</f>
      </c>
      <c r="AK1687">
        <f>[1]发票导入!AK1687</f>
        <v>0</v>
      </c>
      <c r="AL1687">
        <f>[1]发票导入!AL1687</f>
        <v>0</v>
      </c>
      <c r="AM1687">
        <f>[1]发票导入!AM1687</f>
        <v>0</v>
      </c>
      <c r="AN1687" s="22">
        <f t="shared" si="1"/>
        <v>0</v>
      </c>
      <c r="AO1687" s="22">
        <f t="shared" si="2"/>
        <v>0</v>
      </c>
    </row>
    <row r="1688">
      <c r="C1688">
        <f>[1]发票导入!C1688&amp;""</f>
      </c>
      <c r="D1688">
        <f>[1]发票导入!D1688&amp;""</f>
      </c>
      <c r="O1688">
        <f>[1]发票导入!O1688&amp;""</f>
      </c>
      <c r="T1688">
        <f>[1]发票导入!T1688</f>
      </c>
      <c r="U1688">
        <f>[1]发票导入!U1688&amp;""</f>
      </c>
      <c r="V1688">
        <f>[1]发票导入!V1688&amp;""</f>
      </c>
      <c r="W1688">
        <f>[1]发票导入!W1688&amp;""</f>
      </c>
      <c r="Y1688">
        <f>[1]发票导入!Y1688&amp;""</f>
      </c>
      <c r="AA1688">
        <f>[1]发票导入!AA1688&amp;""</f>
      </c>
      <c r="AB1688">
        <f>[1]发票导入!AB1688</f>
        <v>0</v>
      </c>
      <c r="AC1688">
        <f>[1]发票导入!AC1688</f>
        <v>0</v>
      </c>
      <c r="AE1688" s="22">
        <f t="shared" si="0"/>
      </c>
      <c r="AI1688">
        <f>[1]发票导入!AI1688&amp;""</f>
      </c>
      <c r="AJ1688">
        <f>[1]发票导入!AJ1688&amp;""</f>
      </c>
      <c r="AK1688">
        <f>[1]发票导入!AK1688</f>
        <v>0</v>
      </c>
      <c r="AL1688">
        <f>[1]发票导入!AL1688</f>
        <v>0</v>
      </c>
      <c r="AM1688">
        <f>[1]发票导入!AM1688</f>
        <v>0</v>
      </c>
      <c r="AN1688" s="22">
        <f t="shared" si="1"/>
        <v>0</v>
      </c>
      <c r="AO1688" s="22">
        <f t="shared" si="2"/>
        <v>0</v>
      </c>
    </row>
    <row r="1689">
      <c r="C1689">
        <f>[1]发票导入!C1689&amp;""</f>
      </c>
      <c r="D1689">
        <f>[1]发票导入!D1689&amp;""</f>
      </c>
      <c r="O1689">
        <f>[1]发票导入!O1689&amp;""</f>
      </c>
      <c r="T1689">
        <f>[1]发票导入!T1689</f>
      </c>
      <c r="U1689">
        <f>[1]发票导入!U1689&amp;""</f>
      </c>
      <c r="V1689">
        <f>[1]发票导入!V1689&amp;""</f>
      </c>
      <c r="W1689">
        <f>[1]发票导入!W1689&amp;""</f>
      </c>
      <c r="Y1689">
        <f>[1]发票导入!Y1689&amp;""</f>
      </c>
      <c r="AA1689">
        <f>[1]发票导入!AA1689&amp;""</f>
      </c>
      <c r="AB1689">
        <f>[1]发票导入!AB1689</f>
        <v>0</v>
      </c>
      <c r="AC1689">
        <f>[1]发票导入!AC1689</f>
        <v>0</v>
      </c>
      <c r="AE1689" s="22">
        <f t="shared" si="0"/>
      </c>
      <c r="AI1689">
        <f>[1]发票导入!AI1689&amp;""</f>
      </c>
      <c r="AJ1689">
        <f>[1]发票导入!AJ1689&amp;""</f>
      </c>
      <c r="AK1689">
        <f>[1]发票导入!AK1689</f>
        <v>0</v>
      </c>
      <c r="AL1689">
        <f>[1]发票导入!AL1689</f>
        <v>0</v>
      </c>
      <c r="AM1689">
        <f>[1]发票导入!AM1689</f>
        <v>0</v>
      </c>
      <c r="AN1689" s="22">
        <f t="shared" si="1"/>
        <v>0</v>
      </c>
      <c r="AO1689" s="22">
        <f t="shared" si="2"/>
        <v>0</v>
      </c>
    </row>
    <row r="1690">
      <c r="C1690">
        <f>[1]发票导入!C1690&amp;""</f>
      </c>
      <c r="D1690">
        <f>[1]发票导入!D1690&amp;""</f>
      </c>
      <c r="O1690">
        <f>[1]发票导入!O1690&amp;""</f>
      </c>
      <c r="T1690">
        <f>[1]发票导入!T1690</f>
      </c>
      <c r="U1690">
        <f>[1]发票导入!U1690&amp;""</f>
      </c>
      <c r="V1690">
        <f>[1]发票导入!V1690&amp;""</f>
      </c>
      <c r="W1690">
        <f>[1]发票导入!W1690&amp;""</f>
      </c>
      <c r="Y1690">
        <f>[1]发票导入!Y1690&amp;""</f>
      </c>
      <c r="AA1690">
        <f>[1]发票导入!AA1690&amp;""</f>
      </c>
      <c r="AB1690">
        <f>[1]发票导入!AB1690</f>
        <v>0</v>
      </c>
      <c r="AC1690">
        <f>[1]发票导入!AC1690</f>
        <v>0</v>
      </c>
      <c r="AE1690" s="22">
        <f t="shared" si="0"/>
      </c>
      <c r="AI1690">
        <f>[1]发票导入!AI1690&amp;""</f>
      </c>
      <c r="AJ1690">
        <f>[1]发票导入!AJ1690&amp;""</f>
      </c>
      <c r="AK1690">
        <f>[1]发票导入!AK1690</f>
        <v>0</v>
      </c>
      <c r="AL1690">
        <f>[1]发票导入!AL1690</f>
        <v>0</v>
      </c>
      <c r="AM1690">
        <f>[1]发票导入!AM1690</f>
        <v>0</v>
      </c>
      <c r="AN1690" s="22">
        <f t="shared" si="1"/>
        <v>0</v>
      </c>
      <c r="AO1690" s="22">
        <f t="shared" si="2"/>
        <v>0</v>
      </c>
    </row>
    <row r="1691">
      <c r="C1691">
        <f>[1]发票导入!C1691&amp;""</f>
      </c>
      <c r="D1691">
        <f>[1]发票导入!D1691&amp;""</f>
      </c>
      <c r="O1691">
        <f>[1]发票导入!O1691&amp;""</f>
      </c>
      <c r="T1691">
        <f>[1]发票导入!T1691</f>
      </c>
      <c r="U1691">
        <f>[1]发票导入!U1691&amp;""</f>
      </c>
      <c r="V1691">
        <f>[1]发票导入!V1691&amp;""</f>
      </c>
      <c r="W1691">
        <f>[1]发票导入!W1691&amp;""</f>
      </c>
      <c r="Y1691">
        <f>[1]发票导入!Y1691&amp;""</f>
      </c>
      <c r="AA1691">
        <f>[1]发票导入!AA1691&amp;""</f>
      </c>
      <c r="AB1691">
        <f>[1]发票导入!AB1691</f>
        <v>0</v>
      </c>
      <c r="AC1691">
        <f>[1]发票导入!AC1691</f>
        <v>0</v>
      </c>
      <c r="AE1691" s="22">
        <f t="shared" si="0"/>
      </c>
      <c r="AI1691">
        <f>[1]发票导入!AI1691&amp;""</f>
      </c>
      <c r="AJ1691">
        <f>[1]发票导入!AJ1691&amp;""</f>
      </c>
      <c r="AK1691">
        <f>[1]发票导入!AK1691</f>
        <v>0</v>
      </c>
      <c r="AL1691">
        <f>[1]发票导入!AL1691</f>
        <v>0</v>
      </c>
      <c r="AM1691">
        <f>[1]发票导入!AM1691</f>
        <v>0</v>
      </c>
      <c r="AN1691" s="22">
        <f t="shared" si="1"/>
        <v>0</v>
      </c>
      <c r="AO1691" s="22">
        <f t="shared" si="2"/>
        <v>0</v>
      </c>
    </row>
    <row r="1692">
      <c r="C1692">
        <f>[1]发票导入!C1692&amp;""</f>
      </c>
      <c r="D1692">
        <f>[1]发票导入!D1692&amp;""</f>
      </c>
      <c r="O1692">
        <f>[1]发票导入!O1692&amp;""</f>
      </c>
      <c r="T1692">
        <f>[1]发票导入!T1692</f>
      </c>
      <c r="U1692">
        <f>[1]发票导入!U1692&amp;""</f>
      </c>
      <c r="V1692">
        <f>[1]发票导入!V1692&amp;""</f>
      </c>
      <c r="W1692">
        <f>[1]发票导入!W1692&amp;""</f>
      </c>
      <c r="Y1692">
        <f>[1]发票导入!Y1692&amp;""</f>
      </c>
      <c r="AA1692">
        <f>[1]发票导入!AA1692&amp;""</f>
      </c>
      <c r="AB1692">
        <f>[1]发票导入!AB1692</f>
        <v>0</v>
      </c>
      <c r="AC1692">
        <f>[1]发票导入!AC1692</f>
        <v>0</v>
      </c>
      <c r="AE1692" s="22">
        <f t="shared" si="0"/>
      </c>
      <c r="AI1692">
        <f>[1]发票导入!AI1692&amp;""</f>
      </c>
      <c r="AJ1692">
        <f>[1]发票导入!AJ1692&amp;""</f>
      </c>
      <c r="AK1692">
        <f>[1]发票导入!AK1692</f>
        <v>0</v>
      </c>
      <c r="AL1692">
        <f>[1]发票导入!AL1692</f>
        <v>0</v>
      </c>
      <c r="AM1692">
        <f>[1]发票导入!AM1692</f>
        <v>0</v>
      </c>
      <c r="AN1692" s="22">
        <f t="shared" si="1"/>
        <v>0</v>
      </c>
      <c r="AO1692" s="22">
        <f t="shared" si="2"/>
        <v>0</v>
      </c>
    </row>
    <row r="1693">
      <c r="C1693">
        <f>[1]发票导入!C1693&amp;""</f>
      </c>
      <c r="D1693">
        <f>[1]发票导入!D1693&amp;""</f>
      </c>
      <c r="O1693">
        <f>[1]发票导入!O1693&amp;""</f>
      </c>
      <c r="T1693">
        <f>[1]发票导入!T1693</f>
      </c>
      <c r="U1693">
        <f>[1]发票导入!U1693&amp;""</f>
      </c>
      <c r="V1693">
        <f>[1]发票导入!V1693&amp;""</f>
      </c>
      <c r="W1693">
        <f>[1]发票导入!W1693&amp;""</f>
      </c>
      <c r="Y1693">
        <f>[1]发票导入!Y1693&amp;""</f>
      </c>
      <c r="AA1693">
        <f>[1]发票导入!AA1693&amp;""</f>
      </c>
      <c r="AB1693">
        <f>[1]发票导入!AB1693</f>
        <v>0</v>
      </c>
      <c r="AC1693">
        <f>[1]发票导入!AC1693</f>
        <v>0</v>
      </c>
      <c r="AE1693" s="22">
        <f t="shared" si="0"/>
      </c>
      <c r="AI1693">
        <f>[1]发票导入!AI1693&amp;""</f>
      </c>
      <c r="AJ1693">
        <f>[1]发票导入!AJ1693&amp;""</f>
      </c>
      <c r="AK1693">
        <f>[1]发票导入!AK1693</f>
        <v>0</v>
      </c>
      <c r="AL1693">
        <f>[1]发票导入!AL1693</f>
        <v>0</v>
      </c>
      <c r="AM1693">
        <f>[1]发票导入!AM1693</f>
        <v>0</v>
      </c>
      <c r="AN1693" s="22">
        <f t="shared" si="1"/>
        <v>0</v>
      </c>
      <c r="AO1693" s="22">
        <f t="shared" si="2"/>
        <v>0</v>
      </c>
    </row>
    <row r="1694">
      <c r="C1694">
        <f>[1]发票导入!C1694&amp;""</f>
      </c>
      <c r="D1694">
        <f>[1]发票导入!D1694&amp;""</f>
      </c>
      <c r="O1694">
        <f>[1]发票导入!O1694&amp;""</f>
      </c>
      <c r="T1694">
        <f>[1]发票导入!T1694</f>
      </c>
      <c r="U1694">
        <f>[1]发票导入!U1694&amp;""</f>
      </c>
      <c r="V1694">
        <f>[1]发票导入!V1694&amp;""</f>
      </c>
      <c r="W1694">
        <f>[1]发票导入!W1694&amp;""</f>
      </c>
      <c r="Y1694">
        <f>[1]发票导入!Y1694&amp;""</f>
      </c>
      <c r="AA1694">
        <f>[1]发票导入!AA1694&amp;""</f>
      </c>
      <c r="AB1694">
        <f>[1]发票导入!AB1694</f>
        <v>0</v>
      </c>
      <c r="AC1694">
        <f>[1]发票导入!AC1694</f>
        <v>0</v>
      </c>
      <c r="AE1694" s="22">
        <f t="shared" si="0"/>
      </c>
      <c r="AI1694">
        <f>[1]发票导入!AI1694&amp;""</f>
      </c>
      <c r="AJ1694">
        <f>[1]发票导入!AJ1694&amp;""</f>
      </c>
      <c r="AK1694">
        <f>[1]发票导入!AK1694</f>
        <v>0</v>
      </c>
      <c r="AL1694">
        <f>[1]发票导入!AL1694</f>
        <v>0</v>
      </c>
      <c r="AM1694">
        <f>[1]发票导入!AM1694</f>
        <v>0</v>
      </c>
      <c r="AN1694" s="22">
        <f t="shared" si="1"/>
        <v>0</v>
      </c>
      <c r="AO1694" s="22">
        <f t="shared" si="2"/>
        <v>0</v>
      </c>
    </row>
    <row r="1695">
      <c r="C1695">
        <f>[1]发票导入!C1695&amp;""</f>
      </c>
      <c r="D1695">
        <f>[1]发票导入!D1695&amp;""</f>
      </c>
      <c r="O1695">
        <f>[1]发票导入!O1695&amp;""</f>
      </c>
      <c r="T1695">
        <f>[1]发票导入!T1695</f>
      </c>
      <c r="U1695">
        <f>[1]发票导入!U1695&amp;""</f>
      </c>
      <c r="V1695">
        <f>[1]发票导入!V1695&amp;""</f>
      </c>
      <c r="W1695">
        <f>[1]发票导入!W1695&amp;""</f>
      </c>
      <c r="Y1695">
        <f>[1]发票导入!Y1695&amp;""</f>
      </c>
      <c r="AA1695">
        <f>[1]发票导入!AA1695&amp;""</f>
      </c>
      <c r="AB1695">
        <f>[1]发票导入!AB1695</f>
        <v>0</v>
      </c>
      <c r="AC1695">
        <f>[1]发票导入!AC1695</f>
        <v>0</v>
      </c>
      <c r="AE1695" s="22">
        <f t="shared" si="0"/>
      </c>
      <c r="AI1695">
        <f>[1]发票导入!AI1695&amp;""</f>
      </c>
      <c r="AJ1695">
        <f>[1]发票导入!AJ1695&amp;""</f>
      </c>
      <c r="AK1695">
        <f>[1]发票导入!AK1695</f>
        <v>0</v>
      </c>
      <c r="AL1695">
        <f>[1]发票导入!AL1695</f>
        <v>0</v>
      </c>
      <c r="AM1695">
        <f>[1]发票导入!AM1695</f>
        <v>0</v>
      </c>
      <c r="AN1695" s="22">
        <f t="shared" si="1"/>
        <v>0</v>
      </c>
      <c r="AO1695" s="22">
        <f t="shared" si="2"/>
        <v>0</v>
      </c>
    </row>
    <row r="1696">
      <c r="C1696">
        <f>[1]发票导入!C1696&amp;""</f>
      </c>
      <c r="D1696">
        <f>[1]发票导入!D1696&amp;""</f>
      </c>
      <c r="O1696">
        <f>[1]发票导入!O1696&amp;""</f>
      </c>
      <c r="T1696">
        <f>[1]发票导入!T1696</f>
      </c>
      <c r="U1696">
        <f>[1]发票导入!U1696&amp;""</f>
      </c>
      <c r="V1696">
        <f>[1]发票导入!V1696&amp;""</f>
      </c>
      <c r="W1696">
        <f>[1]发票导入!W1696&amp;""</f>
      </c>
      <c r="Y1696">
        <f>[1]发票导入!Y1696&amp;""</f>
      </c>
      <c r="AA1696">
        <f>[1]发票导入!AA1696&amp;""</f>
      </c>
      <c r="AB1696">
        <f>[1]发票导入!AB1696</f>
        <v>0</v>
      </c>
      <c r="AC1696">
        <f>[1]发票导入!AC1696</f>
        <v>0</v>
      </c>
      <c r="AE1696" s="22">
        <f t="shared" si="0"/>
      </c>
      <c r="AI1696">
        <f>[1]发票导入!AI1696&amp;""</f>
      </c>
      <c r="AJ1696">
        <f>[1]发票导入!AJ1696&amp;""</f>
      </c>
      <c r="AK1696">
        <f>[1]发票导入!AK1696</f>
        <v>0</v>
      </c>
      <c r="AL1696">
        <f>[1]发票导入!AL1696</f>
        <v>0</v>
      </c>
      <c r="AM1696">
        <f>[1]发票导入!AM1696</f>
        <v>0</v>
      </c>
      <c r="AN1696" s="22">
        <f t="shared" si="1"/>
        <v>0</v>
      </c>
      <c r="AO1696" s="22">
        <f t="shared" si="2"/>
        <v>0</v>
      </c>
    </row>
    <row r="1697">
      <c r="C1697">
        <f>[1]发票导入!C1697&amp;""</f>
      </c>
      <c r="D1697">
        <f>[1]发票导入!D1697&amp;""</f>
      </c>
      <c r="O1697">
        <f>[1]发票导入!O1697&amp;""</f>
      </c>
      <c r="T1697">
        <f>[1]发票导入!T1697</f>
      </c>
      <c r="U1697">
        <f>[1]发票导入!U1697&amp;""</f>
      </c>
      <c r="V1697">
        <f>[1]发票导入!V1697&amp;""</f>
      </c>
      <c r="W1697">
        <f>[1]发票导入!W1697&amp;""</f>
      </c>
      <c r="Y1697">
        <f>[1]发票导入!Y1697&amp;""</f>
      </c>
      <c r="AA1697">
        <f>[1]发票导入!AA1697&amp;""</f>
      </c>
      <c r="AB1697">
        <f>[1]发票导入!AB1697</f>
        <v>0</v>
      </c>
      <c r="AC1697">
        <f>[1]发票导入!AC1697</f>
        <v>0</v>
      </c>
      <c r="AE1697" s="22">
        <f t="shared" si="0"/>
      </c>
      <c r="AI1697">
        <f>[1]发票导入!AI1697&amp;""</f>
      </c>
      <c r="AJ1697">
        <f>[1]发票导入!AJ1697&amp;""</f>
      </c>
      <c r="AK1697">
        <f>[1]发票导入!AK1697</f>
        <v>0</v>
      </c>
      <c r="AL1697">
        <f>[1]发票导入!AL1697</f>
        <v>0</v>
      </c>
      <c r="AM1697">
        <f>[1]发票导入!AM1697</f>
        <v>0</v>
      </c>
      <c r="AN1697" s="22">
        <f t="shared" si="1"/>
        <v>0</v>
      </c>
      <c r="AO1697" s="22">
        <f t="shared" si="2"/>
        <v>0</v>
      </c>
    </row>
    <row r="1698">
      <c r="C1698">
        <f>[1]发票导入!C1698&amp;""</f>
      </c>
      <c r="D1698">
        <f>[1]发票导入!D1698&amp;""</f>
      </c>
      <c r="O1698">
        <f>[1]发票导入!O1698&amp;""</f>
      </c>
      <c r="T1698">
        <f>[1]发票导入!T1698</f>
      </c>
      <c r="U1698">
        <f>[1]发票导入!U1698&amp;""</f>
      </c>
      <c r="V1698">
        <f>[1]发票导入!V1698&amp;""</f>
      </c>
      <c r="W1698">
        <f>[1]发票导入!W1698&amp;""</f>
      </c>
      <c r="Y1698">
        <f>[1]发票导入!Y1698&amp;""</f>
      </c>
      <c r="AA1698">
        <f>[1]发票导入!AA1698&amp;""</f>
      </c>
      <c r="AB1698">
        <f>[1]发票导入!AB1698</f>
        <v>0</v>
      </c>
      <c r="AC1698">
        <f>[1]发票导入!AC1698</f>
        <v>0</v>
      </c>
      <c r="AE1698" s="22">
        <f t="shared" si="0"/>
      </c>
      <c r="AI1698">
        <f>[1]发票导入!AI1698&amp;""</f>
      </c>
      <c r="AJ1698">
        <f>[1]发票导入!AJ1698&amp;""</f>
      </c>
      <c r="AK1698">
        <f>[1]发票导入!AK1698</f>
        <v>0</v>
      </c>
      <c r="AL1698">
        <f>[1]发票导入!AL1698</f>
        <v>0</v>
      </c>
      <c r="AM1698">
        <f>[1]发票导入!AM1698</f>
        <v>0</v>
      </c>
      <c r="AN1698" s="22">
        <f t="shared" si="1"/>
        <v>0</v>
      </c>
      <c r="AO1698" s="22">
        <f t="shared" si="2"/>
        <v>0</v>
      </c>
    </row>
    <row r="1699">
      <c r="C1699">
        <f>[1]发票导入!C1699&amp;""</f>
      </c>
      <c r="D1699">
        <f>[1]发票导入!D1699&amp;""</f>
      </c>
      <c r="O1699">
        <f>[1]发票导入!O1699&amp;""</f>
      </c>
      <c r="T1699">
        <f>[1]发票导入!T1699</f>
      </c>
      <c r="U1699">
        <f>[1]发票导入!U1699&amp;""</f>
      </c>
      <c r="V1699">
        <f>[1]发票导入!V1699&amp;""</f>
      </c>
      <c r="W1699">
        <f>[1]发票导入!W1699&amp;""</f>
      </c>
      <c r="Y1699">
        <f>[1]发票导入!Y1699&amp;""</f>
      </c>
      <c r="AA1699">
        <f>[1]发票导入!AA1699&amp;""</f>
      </c>
      <c r="AB1699">
        <f>[1]发票导入!AB1699</f>
        <v>0</v>
      </c>
      <c r="AC1699">
        <f>[1]发票导入!AC1699</f>
        <v>0</v>
      </c>
      <c r="AE1699" s="22">
        <f t="shared" si="0"/>
      </c>
      <c r="AI1699">
        <f>[1]发票导入!AI1699&amp;""</f>
      </c>
      <c r="AJ1699">
        <f>[1]发票导入!AJ1699&amp;""</f>
      </c>
      <c r="AK1699">
        <f>[1]发票导入!AK1699</f>
        <v>0</v>
      </c>
      <c r="AL1699">
        <f>[1]发票导入!AL1699</f>
        <v>0</v>
      </c>
      <c r="AM1699">
        <f>[1]发票导入!AM1699</f>
        <v>0</v>
      </c>
      <c r="AN1699" s="22">
        <f t="shared" si="1"/>
        <v>0</v>
      </c>
      <c r="AO1699" s="22">
        <f t="shared" si="2"/>
        <v>0</v>
      </c>
    </row>
    <row r="1700">
      <c r="C1700">
        <f>[1]发票导入!C1700&amp;""</f>
      </c>
      <c r="D1700">
        <f>[1]发票导入!D1700&amp;""</f>
      </c>
      <c r="O1700">
        <f>[1]发票导入!O1700&amp;""</f>
      </c>
      <c r="T1700">
        <f>[1]发票导入!T1700</f>
      </c>
      <c r="U1700">
        <f>[1]发票导入!U1700&amp;""</f>
      </c>
      <c r="V1700">
        <f>[1]发票导入!V1700&amp;""</f>
      </c>
      <c r="W1700">
        <f>[1]发票导入!W1700&amp;""</f>
      </c>
      <c r="Y1700">
        <f>[1]发票导入!Y1700&amp;""</f>
      </c>
      <c r="AA1700">
        <f>[1]发票导入!AA1700&amp;""</f>
      </c>
      <c r="AB1700">
        <f>[1]发票导入!AB1700</f>
        <v>0</v>
      </c>
      <c r="AC1700">
        <f>[1]发票导入!AC1700</f>
        <v>0</v>
      </c>
      <c r="AE1700" s="22">
        <f t="shared" si="0"/>
      </c>
      <c r="AI1700">
        <f>[1]发票导入!AI1700&amp;""</f>
      </c>
      <c r="AJ1700">
        <f>[1]发票导入!AJ1700&amp;""</f>
      </c>
      <c r="AK1700">
        <f>[1]发票导入!AK1700</f>
        <v>0</v>
      </c>
      <c r="AL1700">
        <f>[1]发票导入!AL1700</f>
        <v>0</v>
      </c>
      <c r="AM1700">
        <f>[1]发票导入!AM1700</f>
        <v>0</v>
      </c>
      <c r="AN1700" s="22">
        <f t="shared" si="1"/>
        <v>0</v>
      </c>
      <c r="AO1700" s="22">
        <f t="shared" si="2"/>
        <v>0</v>
      </c>
    </row>
    <row r="1701">
      <c r="C1701">
        <f>[1]发票导入!C1701&amp;""</f>
      </c>
      <c r="D1701">
        <f>[1]发票导入!D1701&amp;""</f>
      </c>
      <c r="O1701">
        <f>[1]发票导入!O1701&amp;""</f>
      </c>
      <c r="T1701">
        <f>[1]发票导入!T1701</f>
      </c>
      <c r="U1701">
        <f>[1]发票导入!U1701&amp;""</f>
      </c>
      <c r="V1701">
        <f>[1]发票导入!V1701&amp;""</f>
      </c>
      <c r="W1701">
        <f>[1]发票导入!W1701&amp;""</f>
      </c>
      <c r="Y1701">
        <f>[1]发票导入!Y1701&amp;""</f>
      </c>
      <c r="AA1701">
        <f>[1]发票导入!AA1701&amp;""</f>
      </c>
      <c r="AB1701">
        <f>[1]发票导入!AB1701</f>
        <v>0</v>
      </c>
      <c r="AC1701">
        <f>[1]发票导入!AC1701</f>
        <v>0</v>
      </c>
      <c r="AE1701" s="22">
        <f t="shared" si="0"/>
      </c>
      <c r="AI1701">
        <f>[1]发票导入!AI1701&amp;""</f>
      </c>
      <c r="AJ1701">
        <f>[1]发票导入!AJ1701&amp;""</f>
      </c>
      <c r="AK1701">
        <f>[1]发票导入!AK1701</f>
        <v>0</v>
      </c>
      <c r="AL1701">
        <f>[1]发票导入!AL1701</f>
        <v>0</v>
      </c>
      <c r="AM1701">
        <f>[1]发票导入!AM1701</f>
        <v>0</v>
      </c>
      <c r="AN1701" s="22">
        <f t="shared" si="1"/>
        <v>0</v>
      </c>
      <c r="AO1701" s="22">
        <f t="shared" si="2"/>
        <v>0</v>
      </c>
    </row>
    <row r="1702">
      <c r="C1702">
        <f>[1]发票导入!C1702&amp;""</f>
      </c>
      <c r="D1702">
        <f>[1]发票导入!D1702&amp;""</f>
      </c>
      <c r="O1702">
        <f>[1]发票导入!O1702&amp;""</f>
      </c>
      <c r="T1702">
        <f>[1]发票导入!T1702</f>
      </c>
      <c r="U1702">
        <f>[1]发票导入!U1702&amp;""</f>
      </c>
      <c r="V1702">
        <f>[1]发票导入!V1702&amp;""</f>
      </c>
      <c r="W1702">
        <f>[1]发票导入!W1702&amp;""</f>
      </c>
      <c r="Y1702">
        <f>[1]发票导入!Y1702&amp;""</f>
      </c>
      <c r="AA1702">
        <f>[1]发票导入!AA1702&amp;""</f>
      </c>
      <c r="AB1702">
        <f>[1]发票导入!AB1702</f>
        <v>0</v>
      </c>
      <c r="AC1702">
        <f>[1]发票导入!AC1702</f>
        <v>0</v>
      </c>
      <c r="AE1702" s="22">
        <f t="shared" si="0"/>
      </c>
      <c r="AI1702">
        <f>[1]发票导入!AI1702&amp;""</f>
      </c>
      <c r="AJ1702">
        <f>[1]发票导入!AJ1702&amp;""</f>
      </c>
      <c r="AK1702">
        <f>[1]发票导入!AK1702</f>
        <v>0</v>
      </c>
      <c r="AL1702">
        <f>[1]发票导入!AL1702</f>
        <v>0</v>
      </c>
      <c r="AM1702">
        <f>[1]发票导入!AM1702</f>
        <v>0</v>
      </c>
      <c r="AN1702" s="22">
        <f t="shared" si="1"/>
        <v>0</v>
      </c>
      <c r="AO1702" s="22">
        <f t="shared" si="2"/>
        <v>0</v>
      </c>
    </row>
    <row r="1703">
      <c r="C1703">
        <f>[1]发票导入!C1703&amp;""</f>
      </c>
      <c r="D1703">
        <f>[1]发票导入!D1703&amp;""</f>
      </c>
      <c r="O1703">
        <f>[1]发票导入!O1703&amp;""</f>
      </c>
      <c r="T1703">
        <f>[1]发票导入!T1703</f>
      </c>
      <c r="U1703">
        <f>[1]发票导入!U1703&amp;""</f>
      </c>
      <c r="V1703">
        <f>[1]发票导入!V1703&amp;""</f>
      </c>
      <c r="W1703">
        <f>[1]发票导入!W1703&amp;""</f>
      </c>
      <c r="Y1703">
        <f>[1]发票导入!Y1703&amp;""</f>
      </c>
      <c r="AA1703">
        <f>[1]发票导入!AA1703&amp;""</f>
      </c>
      <c r="AB1703">
        <f>[1]发票导入!AB1703</f>
        <v>0</v>
      </c>
      <c r="AC1703">
        <f>[1]发票导入!AC1703</f>
        <v>0</v>
      </c>
      <c r="AE1703" s="22">
        <f t="shared" si="0"/>
      </c>
      <c r="AI1703">
        <f>[1]发票导入!AI1703&amp;""</f>
      </c>
      <c r="AJ1703">
        <f>[1]发票导入!AJ1703&amp;""</f>
      </c>
      <c r="AK1703">
        <f>[1]发票导入!AK1703</f>
        <v>0</v>
      </c>
      <c r="AL1703">
        <f>[1]发票导入!AL1703</f>
        <v>0</v>
      </c>
      <c r="AM1703">
        <f>[1]发票导入!AM1703</f>
        <v>0</v>
      </c>
      <c r="AN1703" s="22">
        <f t="shared" si="1"/>
        <v>0</v>
      </c>
      <c r="AO1703" s="22">
        <f t="shared" si="2"/>
        <v>0</v>
      </c>
    </row>
    <row r="1704">
      <c r="C1704">
        <f>[1]发票导入!C1704&amp;""</f>
      </c>
      <c r="D1704">
        <f>[1]发票导入!D1704&amp;""</f>
      </c>
      <c r="O1704">
        <f>[1]发票导入!O1704&amp;""</f>
      </c>
      <c r="T1704">
        <f>[1]发票导入!T1704</f>
      </c>
      <c r="U1704">
        <f>[1]发票导入!U1704&amp;""</f>
      </c>
      <c r="V1704">
        <f>[1]发票导入!V1704&amp;""</f>
      </c>
      <c r="W1704">
        <f>[1]发票导入!W1704&amp;""</f>
      </c>
      <c r="Y1704">
        <f>[1]发票导入!Y1704&amp;""</f>
      </c>
      <c r="AA1704">
        <f>[1]发票导入!AA1704&amp;""</f>
      </c>
      <c r="AB1704">
        <f>[1]发票导入!AB1704</f>
        <v>0</v>
      </c>
      <c r="AC1704">
        <f>[1]发票导入!AC1704</f>
        <v>0</v>
      </c>
      <c r="AE1704" s="22">
        <f t="shared" si="0"/>
      </c>
      <c r="AI1704">
        <f>[1]发票导入!AI1704&amp;""</f>
      </c>
      <c r="AJ1704">
        <f>[1]发票导入!AJ1704&amp;""</f>
      </c>
      <c r="AK1704">
        <f>[1]发票导入!AK1704</f>
        <v>0</v>
      </c>
      <c r="AL1704">
        <f>[1]发票导入!AL1704</f>
        <v>0</v>
      </c>
      <c r="AM1704">
        <f>[1]发票导入!AM1704</f>
        <v>0</v>
      </c>
      <c r="AN1704" s="22">
        <f t="shared" si="1"/>
        <v>0</v>
      </c>
      <c r="AO1704" s="22">
        <f t="shared" si="2"/>
        <v>0</v>
      </c>
    </row>
    <row r="1705">
      <c r="C1705">
        <f>[1]发票导入!C1705&amp;""</f>
      </c>
      <c r="D1705">
        <f>[1]发票导入!D1705&amp;""</f>
      </c>
      <c r="O1705">
        <f>[1]发票导入!O1705&amp;""</f>
      </c>
      <c r="T1705">
        <f>[1]发票导入!T1705</f>
      </c>
      <c r="U1705">
        <f>[1]发票导入!U1705&amp;""</f>
      </c>
      <c r="V1705">
        <f>[1]发票导入!V1705&amp;""</f>
      </c>
      <c r="W1705">
        <f>[1]发票导入!W1705&amp;""</f>
      </c>
      <c r="Y1705">
        <f>[1]发票导入!Y1705&amp;""</f>
      </c>
      <c r="AA1705">
        <f>[1]发票导入!AA1705&amp;""</f>
      </c>
      <c r="AB1705">
        <f>[1]发票导入!AB1705</f>
        <v>0</v>
      </c>
      <c r="AC1705">
        <f>[1]发票导入!AC1705</f>
        <v>0</v>
      </c>
      <c r="AE1705" s="22">
        <f t="shared" si="0"/>
      </c>
      <c r="AI1705">
        <f>[1]发票导入!AI1705&amp;""</f>
      </c>
      <c r="AJ1705">
        <f>[1]发票导入!AJ1705&amp;""</f>
      </c>
      <c r="AK1705">
        <f>[1]发票导入!AK1705</f>
        <v>0</v>
      </c>
      <c r="AL1705">
        <f>[1]发票导入!AL1705</f>
        <v>0</v>
      </c>
      <c r="AM1705">
        <f>[1]发票导入!AM1705</f>
        <v>0</v>
      </c>
      <c r="AN1705" s="22">
        <f t="shared" si="1"/>
        <v>0</v>
      </c>
      <c r="AO1705" s="22">
        <f t="shared" si="2"/>
        <v>0</v>
      </c>
    </row>
    <row r="1706">
      <c r="C1706">
        <f>[1]发票导入!C1706&amp;""</f>
      </c>
      <c r="D1706">
        <f>[1]发票导入!D1706&amp;""</f>
      </c>
      <c r="O1706">
        <f>[1]发票导入!O1706&amp;""</f>
      </c>
      <c r="T1706">
        <f>[1]发票导入!T1706</f>
      </c>
      <c r="U1706">
        <f>[1]发票导入!U1706&amp;""</f>
      </c>
      <c r="V1706">
        <f>[1]发票导入!V1706&amp;""</f>
      </c>
      <c r="W1706">
        <f>[1]发票导入!W1706&amp;""</f>
      </c>
      <c r="Y1706">
        <f>[1]发票导入!Y1706&amp;""</f>
      </c>
      <c r="AA1706">
        <f>[1]发票导入!AA1706&amp;""</f>
      </c>
      <c r="AB1706">
        <f>[1]发票导入!AB1706</f>
        <v>0</v>
      </c>
      <c r="AC1706">
        <f>[1]发票导入!AC1706</f>
        <v>0</v>
      </c>
      <c r="AE1706" s="22">
        <f t="shared" si="0"/>
      </c>
      <c r="AI1706">
        <f>[1]发票导入!AI1706&amp;""</f>
      </c>
      <c r="AJ1706">
        <f>[1]发票导入!AJ1706&amp;""</f>
      </c>
      <c r="AK1706">
        <f>[1]发票导入!AK1706</f>
        <v>0</v>
      </c>
      <c r="AL1706">
        <f>[1]发票导入!AL1706</f>
        <v>0</v>
      </c>
      <c r="AM1706">
        <f>[1]发票导入!AM1706</f>
        <v>0</v>
      </c>
      <c r="AN1706" s="22">
        <f t="shared" si="1"/>
        <v>0</v>
      </c>
      <c r="AO1706" s="22">
        <f t="shared" si="2"/>
        <v>0</v>
      </c>
    </row>
    <row r="1707">
      <c r="C1707">
        <f>[1]发票导入!C1707&amp;""</f>
      </c>
      <c r="D1707">
        <f>[1]发票导入!D1707&amp;""</f>
      </c>
      <c r="O1707">
        <f>[1]发票导入!O1707&amp;""</f>
      </c>
      <c r="T1707">
        <f>[1]发票导入!T1707</f>
      </c>
      <c r="U1707">
        <f>[1]发票导入!U1707&amp;""</f>
      </c>
      <c r="V1707">
        <f>[1]发票导入!V1707&amp;""</f>
      </c>
      <c r="W1707">
        <f>[1]发票导入!W1707&amp;""</f>
      </c>
      <c r="Y1707">
        <f>[1]发票导入!Y1707&amp;""</f>
      </c>
      <c r="AA1707">
        <f>[1]发票导入!AA1707&amp;""</f>
      </c>
      <c r="AB1707">
        <f>[1]发票导入!AB1707</f>
        <v>0</v>
      </c>
      <c r="AC1707">
        <f>[1]发票导入!AC1707</f>
        <v>0</v>
      </c>
      <c r="AE1707" s="22">
        <f t="shared" si="0"/>
      </c>
      <c r="AI1707">
        <f>[1]发票导入!AI1707&amp;""</f>
      </c>
      <c r="AJ1707">
        <f>[1]发票导入!AJ1707&amp;""</f>
      </c>
      <c r="AK1707">
        <f>[1]发票导入!AK1707</f>
        <v>0</v>
      </c>
      <c r="AL1707">
        <f>[1]发票导入!AL1707</f>
        <v>0</v>
      </c>
      <c r="AM1707">
        <f>[1]发票导入!AM1707</f>
        <v>0</v>
      </c>
      <c r="AN1707" s="22">
        <f t="shared" si="1"/>
        <v>0</v>
      </c>
      <c r="AO1707" s="22">
        <f t="shared" si="2"/>
        <v>0</v>
      </c>
    </row>
    <row r="1708">
      <c r="C1708">
        <f>[1]发票导入!C1708&amp;""</f>
      </c>
      <c r="D1708">
        <f>[1]发票导入!D1708&amp;""</f>
      </c>
      <c r="O1708">
        <f>[1]发票导入!O1708&amp;""</f>
      </c>
      <c r="T1708">
        <f>[1]发票导入!T1708</f>
      </c>
      <c r="U1708">
        <f>[1]发票导入!U1708&amp;""</f>
      </c>
      <c r="V1708">
        <f>[1]发票导入!V1708&amp;""</f>
      </c>
      <c r="W1708">
        <f>[1]发票导入!W1708&amp;""</f>
      </c>
      <c r="Y1708">
        <f>[1]发票导入!Y1708&amp;""</f>
      </c>
      <c r="AA1708">
        <f>[1]发票导入!AA1708&amp;""</f>
      </c>
      <c r="AB1708">
        <f>[1]发票导入!AB1708</f>
        <v>0</v>
      </c>
      <c r="AC1708">
        <f>[1]发票导入!AC1708</f>
        <v>0</v>
      </c>
      <c r="AE1708" s="22">
        <f t="shared" si="0"/>
      </c>
      <c r="AI1708">
        <f>[1]发票导入!AI1708&amp;""</f>
      </c>
      <c r="AJ1708">
        <f>[1]发票导入!AJ1708&amp;""</f>
      </c>
      <c r="AK1708">
        <f>[1]发票导入!AK1708</f>
        <v>0</v>
      </c>
      <c r="AL1708">
        <f>[1]发票导入!AL1708</f>
        <v>0</v>
      </c>
      <c r="AM1708">
        <f>[1]发票导入!AM1708</f>
        <v>0</v>
      </c>
      <c r="AN1708" s="22">
        <f t="shared" si="1"/>
        <v>0</v>
      </c>
      <c r="AO1708" s="22">
        <f t="shared" si="2"/>
        <v>0</v>
      </c>
    </row>
    <row r="1709">
      <c r="C1709">
        <f>[1]发票导入!C1709&amp;""</f>
      </c>
      <c r="D1709">
        <f>[1]发票导入!D1709&amp;""</f>
      </c>
      <c r="O1709">
        <f>[1]发票导入!O1709&amp;""</f>
      </c>
      <c r="T1709">
        <f>[1]发票导入!T1709</f>
      </c>
      <c r="U1709">
        <f>[1]发票导入!U1709&amp;""</f>
      </c>
      <c r="V1709">
        <f>[1]发票导入!V1709&amp;""</f>
      </c>
      <c r="W1709">
        <f>[1]发票导入!W1709&amp;""</f>
      </c>
      <c r="Y1709">
        <f>[1]发票导入!Y1709&amp;""</f>
      </c>
      <c r="AA1709">
        <f>[1]发票导入!AA1709&amp;""</f>
      </c>
      <c r="AB1709">
        <f>[1]发票导入!AB1709</f>
        <v>0</v>
      </c>
      <c r="AC1709">
        <f>[1]发票导入!AC1709</f>
        <v>0</v>
      </c>
      <c r="AE1709" s="22">
        <f t="shared" si="0"/>
      </c>
      <c r="AI1709">
        <f>[1]发票导入!AI1709&amp;""</f>
      </c>
      <c r="AJ1709">
        <f>[1]发票导入!AJ1709&amp;""</f>
      </c>
      <c r="AK1709">
        <f>[1]发票导入!AK1709</f>
        <v>0</v>
      </c>
      <c r="AL1709">
        <f>[1]发票导入!AL1709</f>
        <v>0</v>
      </c>
      <c r="AM1709">
        <f>[1]发票导入!AM1709</f>
        <v>0</v>
      </c>
      <c r="AN1709" s="22">
        <f t="shared" si="1"/>
        <v>0</v>
      </c>
      <c r="AO1709" s="22">
        <f t="shared" si="2"/>
        <v>0</v>
      </c>
    </row>
    <row r="1710">
      <c r="C1710">
        <f>[1]发票导入!C1710&amp;""</f>
      </c>
      <c r="D1710">
        <f>[1]发票导入!D1710&amp;""</f>
      </c>
      <c r="O1710">
        <f>[1]发票导入!O1710&amp;""</f>
      </c>
      <c r="T1710">
        <f>[1]发票导入!T1710</f>
      </c>
      <c r="U1710">
        <f>[1]发票导入!U1710&amp;""</f>
      </c>
      <c r="V1710">
        <f>[1]发票导入!V1710&amp;""</f>
      </c>
      <c r="W1710">
        <f>[1]发票导入!W1710&amp;""</f>
      </c>
      <c r="Y1710">
        <f>[1]发票导入!Y1710&amp;""</f>
      </c>
      <c r="AA1710">
        <f>[1]发票导入!AA1710&amp;""</f>
      </c>
      <c r="AB1710">
        <f>[1]发票导入!AB1710</f>
        <v>0</v>
      </c>
      <c r="AC1710">
        <f>[1]发票导入!AC1710</f>
        <v>0</v>
      </c>
      <c r="AE1710" s="22">
        <f t="shared" si="0"/>
      </c>
      <c r="AI1710">
        <f>[1]发票导入!AI1710&amp;""</f>
      </c>
      <c r="AJ1710">
        <f>[1]发票导入!AJ1710&amp;""</f>
      </c>
      <c r="AK1710">
        <f>[1]发票导入!AK1710</f>
        <v>0</v>
      </c>
      <c r="AL1710">
        <f>[1]发票导入!AL1710</f>
        <v>0</v>
      </c>
      <c r="AM1710">
        <f>[1]发票导入!AM1710</f>
        <v>0</v>
      </c>
      <c r="AN1710" s="22">
        <f t="shared" si="1"/>
        <v>0</v>
      </c>
      <c r="AO1710" s="22">
        <f t="shared" si="2"/>
        <v>0</v>
      </c>
    </row>
    <row r="1711">
      <c r="C1711">
        <f>[1]发票导入!C1711&amp;""</f>
      </c>
      <c r="D1711">
        <f>[1]发票导入!D1711&amp;""</f>
      </c>
      <c r="O1711">
        <f>[1]发票导入!O1711&amp;""</f>
      </c>
      <c r="T1711">
        <f>[1]发票导入!T1711</f>
      </c>
      <c r="U1711">
        <f>[1]发票导入!U1711&amp;""</f>
      </c>
      <c r="V1711">
        <f>[1]发票导入!V1711&amp;""</f>
      </c>
      <c r="W1711">
        <f>[1]发票导入!W1711&amp;""</f>
      </c>
      <c r="Y1711">
        <f>[1]发票导入!Y1711&amp;""</f>
      </c>
      <c r="AA1711">
        <f>[1]发票导入!AA1711&amp;""</f>
      </c>
      <c r="AB1711">
        <f>[1]发票导入!AB1711</f>
        <v>0</v>
      </c>
      <c r="AC1711">
        <f>[1]发票导入!AC1711</f>
        <v>0</v>
      </c>
      <c r="AE1711" s="22">
        <f t="shared" si="0"/>
      </c>
      <c r="AI1711">
        <f>[1]发票导入!AI1711&amp;""</f>
      </c>
      <c r="AJ1711">
        <f>[1]发票导入!AJ1711&amp;""</f>
      </c>
      <c r="AK1711">
        <f>[1]发票导入!AK1711</f>
        <v>0</v>
      </c>
      <c r="AL1711">
        <f>[1]发票导入!AL1711</f>
        <v>0</v>
      </c>
      <c r="AM1711">
        <f>[1]发票导入!AM1711</f>
        <v>0</v>
      </c>
      <c r="AN1711" s="22">
        <f t="shared" si="1"/>
        <v>0</v>
      </c>
      <c r="AO1711" s="22">
        <f t="shared" si="2"/>
        <v>0</v>
      </c>
    </row>
    <row r="1712">
      <c r="C1712">
        <f>[1]发票导入!C1712&amp;""</f>
      </c>
      <c r="D1712">
        <f>[1]发票导入!D1712&amp;""</f>
      </c>
      <c r="O1712">
        <f>[1]发票导入!O1712&amp;""</f>
      </c>
      <c r="T1712">
        <f>[1]发票导入!T1712</f>
      </c>
      <c r="U1712">
        <f>[1]发票导入!U1712&amp;""</f>
      </c>
      <c r="V1712">
        <f>[1]发票导入!V1712&amp;""</f>
      </c>
      <c r="W1712">
        <f>[1]发票导入!W1712&amp;""</f>
      </c>
      <c r="Y1712">
        <f>[1]发票导入!Y1712&amp;""</f>
      </c>
      <c r="AA1712">
        <f>[1]发票导入!AA1712&amp;""</f>
      </c>
      <c r="AB1712">
        <f>[1]发票导入!AB1712</f>
        <v>0</v>
      </c>
      <c r="AC1712">
        <f>[1]发票导入!AC1712</f>
        <v>0</v>
      </c>
      <c r="AE1712" s="22">
        <f t="shared" si="0"/>
      </c>
      <c r="AI1712">
        <f>[1]发票导入!AI1712&amp;""</f>
      </c>
      <c r="AJ1712">
        <f>[1]发票导入!AJ1712&amp;""</f>
      </c>
      <c r="AK1712">
        <f>[1]发票导入!AK1712</f>
        <v>0</v>
      </c>
      <c r="AL1712">
        <f>[1]发票导入!AL1712</f>
        <v>0</v>
      </c>
      <c r="AM1712">
        <f>[1]发票导入!AM1712</f>
        <v>0</v>
      </c>
      <c r="AN1712" s="22">
        <f t="shared" si="1"/>
        <v>0</v>
      </c>
      <c r="AO1712" s="22">
        <f t="shared" si="2"/>
        <v>0</v>
      </c>
    </row>
    <row r="1713">
      <c r="C1713">
        <f>[1]发票导入!C1713&amp;""</f>
      </c>
      <c r="D1713">
        <f>[1]发票导入!D1713&amp;""</f>
      </c>
      <c r="O1713">
        <f>[1]发票导入!O1713&amp;""</f>
      </c>
      <c r="T1713">
        <f>[1]发票导入!T1713</f>
      </c>
      <c r="U1713">
        <f>[1]发票导入!U1713&amp;""</f>
      </c>
      <c r="V1713">
        <f>[1]发票导入!V1713&amp;""</f>
      </c>
      <c r="W1713">
        <f>[1]发票导入!W1713&amp;""</f>
      </c>
      <c r="Y1713">
        <f>[1]发票导入!Y1713&amp;""</f>
      </c>
      <c r="AA1713">
        <f>[1]发票导入!AA1713&amp;""</f>
      </c>
      <c r="AB1713">
        <f>[1]发票导入!AB1713</f>
        <v>0</v>
      </c>
      <c r="AC1713">
        <f>[1]发票导入!AC1713</f>
        <v>0</v>
      </c>
      <c r="AE1713" s="22">
        <f t="shared" si="0"/>
      </c>
      <c r="AI1713">
        <f>[1]发票导入!AI1713&amp;""</f>
      </c>
      <c r="AJ1713">
        <f>[1]发票导入!AJ1713&amp;""</f>
      </c>
      <c r="AK1713">
        <f>[1]发票导入!AK1713</f>
        <v>0</v>
      </c>
      <c r="AL1713">
        <f>[1]发票导入!AL1713</f>
        <v>0</v>
      </c>
      <c r="AM1713">
        <f>[1]发票导入!AM1713</f>
        <v>0</v>
      </c>
      <c r="AN1713" s="22">
        <f t="shared" si="1"/>
        <v>0</v>
      </c>
      <c r="AO1713" s="22">
        <f t="shared" si="2"/>
        <v>0</v>
      </c>
    </row>
    <row r="1714">
      <c r="C1714">
        <f>[1]发票导入!C1714&amp;""</f>
      </c>
      <c r="D1714">
        <f>[1]发票导入!D1714&amp;""</f>
      </c>
      <c r="O1714">
        <f>[1]发票导入!O1714&amp;""</f>
      </c>
      <c r="T1714">
        <f>[1]发票导入!T1714</f>
      </c>
      <c r="U1714">
        <f>[1]发票导入!U1714&amp;""</f>
      </c>
      <c r="V1714">
        <f>[1]发票导入!V1714&amp;""</f>
      </c>
      <c r="W1714">
        <f>[1]发票导入!W1714&amp;""</f>
      </c>
      <c r="Y1714">
        <f>[1]发票导入!Y1714&amp;""</f>
      </c>
      <c r="AA1714">
        <f>[1]发票导入!AA1714&amp;""</f>
      </c>
      <c r="AB1714">
        <f>[1]发票导入!AB1714</f>
        <v>0</v>
      </c>
      <c r="AC1714">
        <f>[1]发票导入!AC1714</f>
        <v>0</v>
      </c>
      <c r="AE1714" s="22">
        <f t="shared" si="0"/>
      </c>
      <c r="AI1714">
        <f>[1]发票导入!AI1714&amp;""</f>
      </c>
      <c r="AJ1714">
        <f>[1]发票导入!AJ1714&amp;""</f>
      </c>
      <c r="AK1714">
        <f>[1]发票导入!AK1714</f>
        <v>0</v>
      </c>
      <c r="AL1714">
        <f>[1]发票导入!AL1714</f>
        <v>0</v>
      </c>
      <c r="AM1714">
        <f>[1]发票导入!AM1714</f>
        <v>0</v>
      </c>
      <c r="AN1714" s="22">
        <f t="shared" si="1"/>
        <v>0</v>
      </c>
      <c r="AO1714" s="22">
        <f t="shared" si="2"/>
        <v>0</v>
      </c>
    </row>
    <row r="1715">
      <c r="C1715">
        <f>[1]发票导入!C1715&amp;""</f>
      </c>
      <c r="D1715">
        <f>[1]发票导入!D1715&amp;""</f>
      </c>
      <c r="O1715">
        <f>[1]发票导入!O1715&amp;""</f>
      </c>
      <c r="T1715">
        <f>[1]发票导入!T1715</f>
      </c>
      <c r="U1715">
        <f>[1]发票导入!U1715&amp;""</f>
      </c>
      <c r="V1715">
        <f>[1]发票导入!V1715&amp;""</f>
      </c>
      <c r="W1715">
        <f>[1]发票导入!W1715&amp;""</f>
      </c>
      <c r="Y1715">
        <f>[1]发票导入!Y1715&amp;""</f>
      </c>
      <c r="AA1715">
        <f>[1]发票导入!AA1715&amp;""</f>
      </c>
      <c r="AB1715">
        <f>[1]发票导入!AB1715</f>
        <v>0</v>
      </c>
      <c r="AC1715">
        <f>[1]发票导入!AC1715</f>
        <v>0</v>
      </c>
      <c r="AE1715" s="22">
        <f t="shared" si="0"/>
      </c>
      <c r="AI1715">
        <f>[1]发票导入!AI1715&amp;""</f>
      </c>
      <c r="AJ1715">
        <f>[1]发票导入!AJ1715&amp;""</f>
      </c>
      <c r="AK1715">
        <f>[1]发票导入!AK1715</f>
        <v>0</v>
      </c>
      <c r="AL1715">
        <f>[1]发票导入!AL1715</f>
        <v>0</v>
      </c>
      <c r="AM1715">
        <f>[1]发票导入!AM1715</f>
        <v>0</v>
      </c>
      <c r="AN1715" s="22">
        <f t="shared" si="1"/>
        <v>0</v>
      </c>
      <c r="AO1715" s="22">
        <f t="shared" si="2"/>
        <v>0</v>
      </c>
    </row>
    <row r="1716">
      <c r="C1716">
        <f>[1]发票导入!C1716&amp;""</f>
      </c>
      <c r="D1716">
        <f>[1]发票导入!D1716&amp;""</f>
      </c>
      <c r="O1716">
        <f>[1]发票导入!O1716&amp;""</f>
      </c>
      <c r="T1716">
        <f>[1]发票导入!T1716</f>
      </c>
      <c r="U1716">
        <f>[1]发票导入!U1716&amp;""</f>
      </c>
      <c r="V1716">
        <f>[1]发票导入!V1716&amp;""</f>
      </c>
      <c r="W1716">
        <f>[1]发票导入!W1716&amp;""</f>
      </c>
      <c r="Y1716">
        <f>[1]发票导入!Y1716&amp;""</f>
      </c>
      <c r="AA1716">
        <f>[1]发票导入!AA1716&amp;""</f>
      </c>
      <c r="AB1716">
        <f>[1]发票导入!AB1716</f>
        <v>0</v>
      </c>
      <c r="AC1716">
        <f>[1]发票导入!AC1716</f>
        <v>0</v>
      </c>
      <c r="AE1716" s="22">
        <f t="shared" si="0"/>
      </c>
      <c r="AI1716">
        <f>[1]发票导入!AI1716&amp;""</f>
      </c>
      <c r="AJ1716">
        <f>[1]发票导入!AJ1716&amp;""</f>
      </c>
      <c r="AK1716">
        <f>[1]发票导入!AK1716</f>
        <v>0</v>
      </c>
      <c r="AL1716">
        <f>[1]发票导入!AL1716</f>
        <v>0</v>
      </c>
      <c r="AM1716">
        <f>[1]发票导入!AM1716</f>
        <v>0</v>
      </c>
      <c r="AN1716" s="22">
        <f t="shared" si="1"/>
        <v>0</v>
      </c>
      <c r="AO1716" s="22">
        <f t="shared" si="2"/>
        <v>0</v>
      </c>
    </row>
    <row r="1717">
      <c r="C1717">
        <f>[1]发票导入!C1717&amp;""</f>
      </c>
      <c r="D1717">
        <f>[1]发票导入!D1717&amp;""</f>
      </c>
      <c r="O1717">
        <f>[1]发票导入!O1717&amp;""</f>
      </c>
      <c r="T1717">
        <f>[1]发票导入!T1717</f>
      </c>
      <c r="U1717">
        <f>[1]发票导入!U1717&amp;""</f>
      </c>
      <c r="V1717">
        <f>[1]发票导入!V1717&amp;""</f>
      </c>
      <c r="W1717">
        <f>[1]发票导入!W1717&amp;""</f>
      </c>
      <c r="Y1717">
        <f>[1]发票导入!Y1717&amp;""</f>
      </c>
      <c r="AA1717">
        <f>[1]发票导入!AA1717&amp;""</f>
      </c>
      <c r="AB1717">
        <f>[1]发票导入!AB1717</f>
        <v>0</v>
      </c>
      <c r="AC1717">
        <f>[1]发票导入!AC1717</f>
        <v>0</v>
      </c>
      <c r="AE1717" s="22">
        <f t="shared" si="0"/>
      </c>
      <c r="AI1717">
        <f>[1]发票导入!AI1717&amp;""</f>
      </c>
      <c r="AJ1717">
        <f>[1]发票导入!AJ1717&amp;""</f>
      </c>
      <c r="AK1717">
        <f>[1]发票导入!AK1717</f>
        <v>0</v>
      </c>
      <c r="AL1717">
        <f>[1]发票导入!AL1717</f>
        <v>0</v>
      </c>
      <c r="AM1717">
        <f>[1]发票导入!AM1717</f>
        <v>0</v>
      </c>
      <c r="AN1717" s="22">
        <f t="shared" si="1"/>
        <v>0</v>
      </c>
      <c r="AO1717" s="22">
        <f t="shared" si="2"/>
        <v>0</v>
      </c>
    </row>
    <row r="1718">
      <c r="C1718">
        <f>[1]发票导入!C1718&amp;""</f>
      </c>
      <c r="D1718">
        <f>[1]发票导入!D1718&amp;""</f>
      </c>
      <c r="O1718">
        <f>[1]发票导入!O1718&amp;""</f>
      </c>
      <c r="T1718">
        <f>[1]发票导入!T1718</f>
      </c>
      <c r="U1718">
        <f>[1]发票导入!U1718&amp;""</f>
      </c>
      <c r="V1718">
        <f>[1]发票导入!V1718&amp;""</f>
      </c>
      <c r="W1718">
        <f>[1]发票导入!W1718&amp;""</f>
      </c>
      <c r="Y1718">
        <f>[1]发票导入!Y1718&amp;""</f>
      </c>
      <c r="AA1718">
        <f>[1]发票导入!AA1718&amp;""</f>
      </c>
      <c r="AB1718">
        <f>[1]发票导入!AB1718</f>
        <v>0</v>
      </c>
      <c r="AC1718">
        <f>[1]发票导入!AC1718</f>
        <v>0</v>
      </c>
      <c r="AE1718" s="22">
        <f t="shared" si="0"/>
      </c>
      <c r="AI1718">
        <f>[1]发票导入!AI1718&amp;""</f>
      </c>
      <c r="AJ1718">
        <f>[1]发票导入!AJ1718&amp;""</f>
      </c>
      <c r="AK1718">
        <f>[1]发票导入!AK1718</f>
        <v>0</v>
      </c>
      <c r="AL1718">
        <f>[1]发票导入!AL1718</f>
        <v>0</v>
      </c>
      <c r="AM1718">
        <f>[1]发票导入!AM1718</f>
        <v>0</v>
      </c>
      <c r="AN1718" s="22">
        <f t="shared" si="1"/>
        <v>0</v>
      </c>
      <c r="AO1718" s="22">
        <f t="shared" si="2"/>
        <v>0</v>
      </c>
    </row>
    <row r="1719">
      <c r="C1719">
        <f>[1]发票导入!C1719&amp;""</f>
      </c>
      <c r="D1719">
        <f>[1]发票导入!D1719&amp;""</f>
      </c>
      <c r="O1719">
        <f>[1]发票导入!O1719&amp;""</f>
      </c>
      <c r="T1719">
        <f>[1]发票导入!T1719</f>
      </c>
      <c r="U1719">
        <f>[1]发票导入!U1719&amp;""</f>
      </c>
      <c r="V1719">
        <f>[1]发票导入!V1719&amp;""</f>
      </c>
      <c r="W1719">
        <f>[1]发票导入!W1719&amp;""</f>
      </c>
      <c r="Y1719">
        <f>[1]发票导入!Y1719&amp;""</f>
      </c>
      <c r="AA1719">
        <f>[1]发票导入!AA1719&amp;""</f>
      </c>
      <c r="AB1719">
        <f>[1]发票导入!AB1719</f>
        <v>0</v>
      </c>
      <c r="AC1719">
        <f>[1]发票导入!AC1719</f>
        <v>0</v>
      </c>
      <c r="AE1719" s="22">
        <f t="shared" si="0"/>
      </c>
      <c r="AI1719">
        <f>[1]发票导入!AI1719&amp;""</f>
      </c>
      <c r="AJ1719">
        <f>[1]发票导入!AJ1719&amp;""</f>
      </c>
      <c r="AK1719">
        <f>[1]发票导入!AK1719</f>
        <v>0</v>
      </c>
      <c r="AL1719">
        <f>[1]发票导入!AL1719</f>
        <v>0</v>
      </c>
      <c r="AM1719">
        <f>[1]发票导入!AM1719</f>
        <v>0</v>
      </c>
      <c r="AN1719" s="22">
        <f t="shared" si="1"/>
        <v>0</v>
      </c>
      <c r="AO1719" s="22">
        <f t="shared" si="2"/>
        <v>0</v>
      </c>
    </row>
    <row r="1720">
      <c r="C1720">
        <f>[1]发票导入!C1720&amp;""</f>
      </c>
      <c r="D1720">
        <f>[1]发票导入!D1720&amp;""</f>
      </c>
      <c r="O1720">
        <f>[1]发票导入!O1720&amp;""</f>
      </c>
      <c r="T1720">
        <f>[1]发票导入!T1720</f>
      </c>
      <c r="U1720">
        <f>[1]发票导入!U1720&amp;""</f>
      </c>
      <c r="V1720">
        <f>[1]发票导入!V1720&amp;""</f>
      </c>
      <c r="W1720">
        <f>[1]发票导入!W1720&amp;""</f>
      </c>
      <c r="Y1720">
        <f>[1]发票导入!Y1720&amp;""</f>
      </c>
      <c r="AA1720">
        <f>[1]发票导入!AA1720&amp;""</f>
      </c>
      <c r="AB1720">
        <f>[1]发票导入!AB1720</f>
        <v>0</v>
      </c>
      <c r="AC1720">
        <f>[1]发票导入!AC1720</f>
        <v>0</v>
      </c>
      <c r="AE1720" s="22">
        <f t="shared" si="0"/>
      </c>
      <c r="AI1720">
        <f>[1]发票导入!AI1720&amp;""</f>
      </c>
      <c r="AJ1720">
        <f>[1]发票导入!AJ1720&amp;""</f>
      </c>
      <c r="AK1720">
        <f>[1]发票导入!AK1720</f>
        <v>0</v>
      </c>
      <c r="AL1720">
        <f>[1]发票导入!AL1720</f>
        <v>0</v>
      </c>
      <c r="AM1720">
        <f>[1]发票导入!AM1720</f>
        <v>0</v>
      </c>
      <c r="AN1720" s="22">
        <f t="shared" si="1"/>
        <v>0</v>
      </c>
      <c r="AO1720" s="22">
        <f t="shared" si="2"/>
        <v>0</v>
      </c>
    </row>
    <row r="1721">
      <c r="C1721">
        <f>[1]发票导入!C1721&amp;""</f>
      </c>
      <c r="D1721">
        <f>[1]发票导入!D1721&amp;""</f>
      </c>
      <c r="O1721">
        <f>[1]发票导入!O1721&amp;""</f>
      </c>
      <c r="T1721">
        <f>[1]发票导入!T1721</f>
      </c>
      <c r="U1721">
        <f>[1]发票导入!U1721&amp;""</f>
      </c>
      <c r="V1721">
        <f>[1]发票导入!V1721&amp;""</f>
      </c>
      <c r="W1721">
        <f>[1]发票导入!W1721&amp;""</f>
      </c>
      <c r="Y1721">
        <f>[1]发票导入!Y1721&amp;""</f>
      </c>
      <c r="AA1721">
        <f>[1]发票导入!AA1721&amp;""</f>
      </c>
      <c r="AB1721">
        <f>[1]发票导入!AB1721</f>
        <v>0</v>
      </c>
      <c r="AC1721">
        <f>[1]发票导入!AC1721</f>
        <v>0</v>
      </c>
      <c r="AE1721" s="22">
        <f t="shared" si="0"/>
      </c>
      <c r="AI1721">
        <f>[1]发票导入!AI1721&amp;""</f>
      </c>
      <c r="AJ1721">
        <f>[1]发票导入!AJ1721&amp;""</f>
      </c>
      <c r="AK1721">
        <f>[1]发票导入!AK1721</f>
        <v>0</v>
      </c>
      <c r="AL1721">
        <f>[1]发票导入!AL1721</f>
        <v>0</v>
      </c>
      <c r="AM1721">
        <f>[1]发票导入!AM1721</f>
        <v>0</v>
      </c>
      <c r="AN1721" s="22">
        <f t="shared" si="1"/>
        <v>0</v>
      </c>
      <c r="AO1721" s="22">
        <f t="shared" si="2"/>
        <v>0</v>
      </c>
    </row>
    <row r="1722">
      <c r="C1722">
        <f>[1]发票导入!C1722&amp;""</f>
      </c>
      <c r="D1722">
        <f>[1]发票导入!D1722&amp;""</f>
      </c>
      <c r="O1722">
        <f>[1]发票导入!O1722&amp;""</f>
      </c>
      <c r="T1722">
        <f>[1]发票导入!T1722</f>
      </c>
      <c r="U1722">
        <f>[1]发票导入!U1722&amp;""</f>
      </c>
      <c r="V1722">
        <f>[1]发票导入!V1722&amp;""</f>
      </c>
      <c r="W1722">
        <f>[1]发票导入!W1722&amp;""</f>
      </c>
      <c r="Y1722">
        <f>[1]发票导入!Y1722&amp;""</f>
      </c>
      <c r="AA1722">
        <f>[1]发票导入!AA1722&amp;""</f>
      </c>
      <c r="AB1722">
        <f>[1]发票导入!AB1722</f>
        <v>0</v>
      </c>
      <c r="AC1722">
        <f>[1]发票导入!AC1722</f>
        <v>0</v>
      </c>
      <c r="AE1722" s="22">
        <f t="shared" si="0"/>
      </c>
      <c r="AI1722">
        <f>[1]发票导入!AI1722&amp;""</f>
      </c>
      <c r="AJ1722">
        <f>[1]发票导入!AJ1722&amp;""</f>
      </c>
      <c r="AK1722">
        <f>[1]发票导入!AK1722</f>
        <v>0</v>
      </c>
      <c r="AL1722">
        <f>[1]发票导入!AL1722</f>
        <v>0</v>
      </c>
      <c r="AM1722">
        <f>[1]发票导入!AM1722</f>
        <v>0</v>
      </c>
      <c r="AN1722" s="22">
        <f t="shared" si="1"/>
        <v>0</v>
      </c>
      <c r="AO1722" s="22">
        <f t="shared" si="2"/>
        <v>0</v>
      </c>
    </row>
    <row r="1723">
      <c r="C1723">
        <f>[1]发票导入!C1723&amp;""</f>
      </c>
      <c r="D1723">
        <f>[1]发票导入!D1723&amp;""</f>
      </c>
      <c r="O1723">
        <f>[1]发票导入!O1723&amp;""</f>
      </c>
      <c r="T1723">
        <f>[1]发票导入!T1723</f>
      </c>
      <c r="U1723">
        <f>[1]发票导入!U1723&amp;""</f>
      </c>
      <c r="V1723">
        <f>[1]发票导入!V1723&amp;""</f>
      </c>
      <c r="W1723">
        <f>[1]发票导入!W1723&amp;""</f>
      </c>
      <c r="Y1723">
        <f>[1]发票导入!Y1723&amp;""</f>
      </c>
      <c r="AA1723">
        <f>[1]发票导入!AA1723&amp;""</f>
      </c>
      <c r="AB1723">
        <f>[1]发票导入!AB1723</f>
        <v>0</v>
      </c>
      <c r="AC1723">
        <f>[1]发票导入!AC1723</f>
        <v>0</v>
      </c>
      <c r="AE1723" s="22">
        <f t="shared" si="0"/>
      </c>
      <c r="AI1723">
        <f>[1]发票导入!AI1723&amp;""</f>
      </c>
      <c r="AJ1723">
        <f>[1]发票导入!AJ1723&amp;""</f>
      </c>
      <c r="AK1723">
        <f>[1]发票导入!AK1723</f>
        <v>0</v>
      </c>
      <c r="AL1723">
        <f>[1]发票导入!AL1723</f>
        <v>0</v>
      </c>
      <c r="AM1723">
        <f>[1]发票导入!AM1723</f>
        <v>0</v>
      </c>
      <c r="AN1723" s="22">
        <f t="shared" si="1"/>
        <v>0</v>
      </c>
      <c r="AO1723" s="22">
        <f t="shared" si="2"/>
        <v>0</v>
      </c>
    </row>
    <row r="1724">
      <c r="C1724">
        <f>[1]发票导入!C1724&amp;""</f>
      </c>
      <c r="D1724">
        <f>[1]发票导入!D1724&amp;""</f>
      </c>
      <c r="O1724">
        <f>[1]发票导入!O1724&amp;""</f>
      </c>
      <c r="T1724">
        <f>[1]发票导入!T1724</f>
      </c>
      <c r="U1724">
        <f>[1]发票导入!U1724&amp;""</f>
      </c>
      <c r="V1724">
        <f>[1]发票导入!V1724&amp;""</f>
      </c>
      <c r="W1724">
        <f>[1]发票导入!W1724&amp;""</f>
      </c>
      <c r="Y1724">
        <f>[1]发票导入!Y1724&amp;""</f>
      </c>
      <c r="AA1724">
        <f>[1]发票导入!AA1724&amp;""</f>
      </c>
      <c r="AB1724">
        <f>[1]发票导入!AB1724</f>
        <v>0</v>
      </c>
      <c r="AC1724">
        <f>[1]发票导入!AC1724</f>
        <v>0</v>
      </c>
      <c r="AE1724" s="22">
        <f t="shared" si="0"/>
      </c>
      <c r="AI1724">
        <f>[1]发票导入!AI1724&amp;""</f>
      </c>
      <c r="AJ1724">
        <f>[1]发票导入!AJ1724&amp;""</f>
      </c>
      <c r="AK1724">
        <f>[1]发票导入!AK1724</f>
        <v>0</v>
      </c>
      <c r="AL1724">
        <f>[1]发票导入!AL1724</f>
        <v>0</v>
      </c>
      <c r="AM1724">
        <f>[1]发票导入!AM1724</f>
        <v>0</v>
      </c>
      <c r="AN1724" s="22">
        <f t="shared" si="1"/>
        <v>0</v>
      </c>
      <c r="AO1724" s="22">
        <f t="shared" si="2"/>
        <v>0</v>
      </c>
    </row>
    <row r="1725">
      <c r="C1725">
        <f>[1]发票导入!C1725&amp;""</f>
      </c>
      <c r="D1725">
        <f>[1]发票导入!D1725&amp;""</f>
      </c>
      <c r="O1725">
        <f>[1]发票导入!O1725&amp;""</f>
      </c>
      <c r="T1725">
        <f>[1]发票导入!T1725</f>
      </c>
      <c r="U1725">
        <f>[1]发票导入!U1725&amp;""</f>
      </c>
      <c r="V1725">
        <f>[1]发票导入!V1725&amp;""</f>
      </c>
      <c r="W1725">
        <f>[1]发票导入!W1725&amp;""</f>
      </c>
      <c r="Y1725">
        <f>[1]发票导入!Y1725&amp;""</f>
      </c>
      <c r="AA1725">
        <f>[1]发票导入!AA1725&amp;""</f>
      </c>
      <c r="AB1725">
        <f>[1]发票导入!AB1725</f>
        <v>0</v>
      </c>
      <c r="AC1725">
        <f>[1]发票导入!AC1725</f>
        <v>0</v>
      </c>
      <c r="AE1725" s="22">
        <f t="shared" si="0"/>
      </c>
      <c r="AI1725">
        <f>[1]发票导入!AI1725&amp;""</f>
      </c>
      <c r="AJ1725">
        <f>[1]发票导入!AJ1725&amp;""</f>
      </c>
      <c r="AK1725">
        <f>[1]发票导入!AK1725</f>
        <v>0</v>
      </c>
      <c r="AL1725">
        <f>[1]发票导入!AL1725</f>
        <v>0</v>
      </c>
      <c r="AM1725">
        <f>[1]发票导入!AM1725</f>
        <v>0</v>
      </c>
      <c r="AN1725" s="22">
        <f t="shared" si="1"/>
        <v>0</v>
      </c>
      <c r="AO1725" s="22">
        <f t="shared" si="2"/>
        <v>0</v>
      </c>
    </row>
    <row r="1726">
      <c r="C1726">
        <f>[1]发票导入!C1726&amp;""</f>
      </c>
      <c r="D1726">
        <f>[1]发票导入!D1726&amp;""</f>
      </c>
      <c r="O1726">
        <f>[1]发票导入!O1726&amp;""</f>
      </c>
      <c r="T1726">
        <f>[1]发票导入!T1726</f>
      </c>
      <c r="U1726">
        <f>[1]发票导入!U1726&amp;""</f>
      </c>
      <c r="V1726">
        <f>[1]发票导入!V1726&amp;""</f>
      </c>
      <c r="W1726">
        <f>[1]发票导入!W1726&amp;""</f>
      </c>
      <c r="Y1726">
        <f>[1]发票导入!Y1726&amp;""</f>
      </c>
      <c r="AA1726">
        <f>[1]发票导入!AA1726&amp;""</f>
      </c>
      <c r="AB1726">
        <f>[1]发票导入!AB1726</f>
        <v>0</v>
      </c>
      <c r="AC1726">
        <f>[1]发票导入!AC1726</f>
        <v>0</v>
      </c>
      <c r="AE1726" s="22">
        <f t="shared" si="0"/>
      </c>
      <c r="AI1726">
        <f>[1]发票导入!AI1726&amp;""</f>
      </c>
      <c r="AJ1726">
        <f>[1]发票导入!AJ1726&amp;""</f>
      </c>
      <c r="AK1726">
        <f>[1]发票导入!AK1726</f>
        <v>0</v>
      </c>
      <c r="AL1726">
        <f>[1]发票导入!AL1726</f>
        <v>0</v>
      </c>
      <c r="AM1726">
        <f>[1]发票导入!AM1726</f>
        <v>0</v>
      </c>
      <c r="AN1726" s="22">
        <f t="shared" si="1"/>
        <v>0</v>
      </c>
      <c r="AO1726" s="22">
        <f t="shared" si="2"/>
        <v>0</v>
      </c>
    </row>
    <row r="1727">
      <c r="C1727">
        <f>[1]发票导入!C1727&amp;""</f>
      </c>
      <c r="D1727">
        <f>[1]发票导入!D1727&amp;""</f>
      </c>
      <c r="O1727">
        <f>[1]发票导入!O1727&amp;""</f>
      </c>
      <c r="T1727">
        <f>[1]发票导入!T1727</f>
      </c>
      <c r="U1727">
        <f>[1]发票导入!U1727&amp;""</f>
      </c>
      <c r="V1727">
        <f>[1]发票导入!V1727&amp;""</f>
      </c>
      <c r="W1727">
        <f>[1]发票导入!W1727&amp;""</f>
      </c>
      <c r="Y1727">
        <f>[1]发票导入!Y1727&amp;""</f>
      </c>
      <c r="AA1727">
        <f>[1]发票导入!AA1727&amp;""</f>
      </c>
      <c r="AB1727">
        <f>[1]发票导入!AB1727</f>
        <v>0</v>
      </c>
      <c r="AC1727">
        <f>[1]发票导入!AC1727</f>
        <v>0</v>
      </c>
      <c r="AE1727" s="22">
        <f t="shared" si="0"/>
      </c>
      <c r="AI1727">
        <f>[1]发票导入!AI1727&amp;""</f>
      </c>
      <c r="AJ1727">
        <f>[1]发票导入!AJ1727&amp;""</f>
      </c>
      <c r="AK1727">
        <f>[1]发票导入!AK1727</f>
        <v>0</v>
      </c>
      <c r="AL1727">
        <f>[1]发票导入!AL1727</f>
        <v>0</v>
      </c>
      <c r="AM1727">
        <f>[1]发票导入!AM1727</f>
        <v>0</v>
      </c>
      <c r="AN1727" s="22">
        <f t="shared" si="1"/>
        <v>0</v>
      </c>
      <c r="AO1727" s="22">
        <f t="shared" si="2"/>
        <v>0</v>
      </c>
    </row>
    <row r="1728">
      <c r="C1728">
        <f>[1]发票导入!C1728&amp;""</f>
      </c>
      <c r="D1728">
        <f>[1]发票导入!D1728&amp;""</f>
      </c>
      <c r="O1728">
        <f>[1]发票导入!O1728&amp;""</f>
      </c>
      <c r="T1728">
        <f>[1]发票导入!T1728</f>
      </c>
      <c r="U1728">
        <f>[1]发票导入!U1728&amp;""</f>
      </c>
      <c r="V1728">
        <f>[1]发票导入!V1728&amp;""</f>
      </c>
      <c r="W1728">
        <f>[1]发票导入!W1728&amp;""</f>
      </c>
      <c r="Y1728">
        <f>[1]发票导入!Y1728&amp;""</f>
      </c>
      <c r="AA1728">
        <f>[1]发票导入!AA1728&amp;""</f>
      </c>
      <c r="AB1728">
        <f>[1]发票导入!AB1728</f>
        <v>0</v>
      </c>
      <c r="AC1728">
        <f>[1]发票导入!AC1728</f>
        <v>0</v>
      </c>
      <c r="AE1728" s="22">
        <f t="shared" si="0"/>
      </c>
      <c r="AI1728">
        <f>[1]发票导入!AI1728&amp;""</f>
      </c>
      <c r="AJ1728">
        <f>[1]发票导入!AJ1728&amp;""</f>
      </c>
      <c r="AK1728">
        <f>[1]发票导入!AK1728</f>
        <v>0</v>
      </c>
      <c r="AL1728">
        <f>[1]发票导入!AL1728</f>
        <v>0</v>
      </c>
      <c r="AM1728">
        <f>[1]发票导入!AM1728</f>
        <v>0</v>
      </c>
      <c r="AN1728" s="22">
        <f t="shared" si="1"/>
        <v>0</v>
      </c>
      <c r="AO1728" s="22">
        <f t="shared" si="2"/>
        <v>0</v>
      </c>
    </row>
    <row r="1729">
      <c r="C1729">
        <f>[1]发票导入!C1729&amp;""</f>
      </c>
      <c r="D1729">
        <f>[1]发票导入!D1729&amp;""</f>
      </c>
      <c r="O1729">
        <f>[1]发票导入!O1729&amp;""</f>
      </c>
      <c r="T1729">
        <f>[1]发票导入!T1729</f>
      </c>
      <c r="U1729">
        <f>[1]发票导入!U1729&amp;""</f>
      </c>
      <c r="V1729">
        <f>[1]发票导入!V1729&amp;""</f>
      </c>
      <c r="W1729">
        <f>[1]发票导入!W1729&amp;""</f>
      </c>
      <c r="Y1729">
        <f>[1]发票导入!Y1729&amp;""</f>
      </c>
      <c r="AA1729">
        <f>[1]发票导入!AA1729&amp;""</f>
      </c>
      <c r="AB1729">
        <f>[1]发票导入!AB1729</f>
        <v>0</v>
      </c>
      <c r="AC1729">
        <f>[1]发票导入!AC1729</f>
        <v>0</v>
      </c>
      <c r="AE1729" s="22">
        <f t="shared" si="0"/>
      </c>
      <c r="AI1729">
        <f>[1]发票导入!AI1729&amp;""</f>
      </c>
      <c r="AJ1729">
        <f>[1]发票导入!AJ1729&amp;""</f>
      </c>
      <c r="AK1729">
        <f>[1]发票导入!AK1729</f>
        <v>0</v>
      </c>
      <c r="AL1729">
        <f>[1]发票导入!AL1729</f>
        <v>0</v>
      </c>
      <c r="AM1729">
        <f>[1]发票导入!AM1729</f>
        <v>0</v>
      </c>
      <c r="AN1729" s="22">
        <f t="shared" si="1"/>
        <v>0</v>
      </c>
      <c r="AO1729" s="22">
        <f t="shared" si="2"/>
        <v>0</v>
      </c>
    </row>
    <row r="1730">
      <c r="C1730">
        <f>[1]发票导入!C1730&amp;""</f>
      </c>
      <c r="D1730">
        <f>[1]发票导入!D1730&amp;""</f>
      </c>
      <c r="O1730">
        <f>[1]发票导入!O1730&amp;""</f>
      </c>
      <c r="T1730">
        <f>[1]发票导入!T1730</f>
      </c>
      <c r="U1730">
        <f>[1]发票导入!U1730&amp;""</f>
      </c>
      <c r="V1730">
        <f>[1]发票导入!V1730&amp;""</f>
      </c>
      <c r="W1730">
        <f>[1]发票导入!W1730&amp;""</f>
      </c>
      <c r="Y1730">
        <f>[1]发票导入!Y1730&amp;""</f>
      </c>
      <c r="AA1730">
        <f>[1]发票导入!AA1730&amp;""</f>
      </c>
      <c r="AB1730">
        <f>[1]发票导入!AB1730</f>
        <v>0</v>
      </c>
      <c r="AC1730">
        <f>[1]发票导入!AC1730</f>
        <v>0</v>
      </c>
      <c r="AE1730" s="22">
        <f t="shared" si="0"/>
      </c>
      <c r="AI1730">
        <f>[1]发票导入!AI1730&amp;""</f>
      </c>
      <c r="AJ1730">
        <f>[1]发票导入!AJ1730&amp;""</f>
      </c>
      <c r="AK1730">
        <f>[1]发票导入!AK1730</f>
        <v>0</v>
      </c>
      <c r="AL1730">
        <f>[1]发票导入!AL1730</f>
        <v>0</v>
      </c>
      <c r="AM1730">
        <f>[1]发票导入!AM1730</f>
        <v>0</v>
      </c>
      <c r="AN1730" s="22">
        <f t="shared" si="1"/>
        <v>0</v>
      </c>
      <c r="AO1730" s="22">
        <f t="shared" si="2"/>
        <v>0</v>
      </c>
    </row>
    <row r="1731">
      <c r="C1731">
        <f>[1]发票导入!C1731&amp;""</f>
      </c>
      <c r="D1731">
        <f>[1]发票导入!D1731&amp;""</f>
      </c>
      <c r="O1731">
        <f>[1]发票导入!O1731&amp;""</f>
      </c>
      <c r="T1731">
        <f>[1]发票导入!T1731</f>
      </c>
      <c r="U1731">
        <f>[1]发票导入!U1731&amp;""</f>
      </c>
      <c r="V1731">
        <f>[1]发票导入!V1731&amp;""</f>
      </c>
      <c r="W1731">
        <f>[1]发票导入!W1731&amp;""</f>
      </c>
      <c r="Y1731">
        <f>[1]发票导入!Y1731&amp;""</f>
      </c>
      <c r="AA1731">
        <f>[1]发票导入!AA1731&amp;""</f>
      </c>
      <c r="AB1731">
        <f>[1]发票导入!AB1731</f>
        <v>0</v>
      </c>
      <c r="AC1731">
        <f>[1]发票导入!AC1731</f>
        <v>0</v>
      </c>
      <c r="AE1731" s="22">
        <f t="shared" si="0"/>
      </c>
      <c r="AI1731">
        <f>[1]发票导入!AI1731&amp;""</f>
      </c>
      <c r="AJ1731">
        <f>[1]发票导入!AJ1731&amp;""</f>
      </c>
      <c r="AK1731">
        <f>[1]发票导入!AK1731</f>
        <v>0</v>
      </c>
      <c r="AL1731">
        <f>[1]发票导入!AL1731</f>
        <v>0</v>
      </c>
      <c r="AM1731">
        <f>[1]发票导入!AM1731</f>
        <v>0</v>
      </c>
      <c r="AN1731" s="22">
        <f t="shared" si="1"/>
        <v>0</v>
      </c>
      <c r="AO1731" s="22">
        <f t="shared" si="2"/>
        <v>0</v>
      </c>
    </row>
    <row r="1732">
      <c r="C1732">
        <f>[1]发票导入!C1732&amp;""</f>
      </c>
      <c r="D1732">
        <f>[1]发票导入!D1732&amp;""</f>
      </c>
      <c r="O1732">
        <f>[1]发票导入!O1732&amp;""</f>
      </c>
      <c r="T1732">
        <f>[1]发票导入!T1732</f>
      </c>
      <c r="U1732">
        <f>[1]发票导入!U1732&amp;""</f>
      </c>
      <c r="V1732">
        <f>[1]发票导入!V1732&amp;""</f>
      </c>
      <c r="W1732">
        <f>[1]发票导入!W1732&amp;""</f>
      </c>
      <c r="Y1732">
        <f>[1]发票导入!Y1732&amp;""</f>
      </c>
      <c r="AA1732">
        <f>[1]发票导入!AA1732&amp;""</f>
      </c>
      <c r="AB1732">
        <f>[1]发票导入!AB1732</f>
        <v>0</v>
      </c>
      <c r="AC1732">
        <f>[1]发票导入!AC1732</f>
        <v>0</v>
      </c>
      <c r="AE1732" s="22">
        <f t="shared" si="0"/>
      </c>
      <c r="AI1732">
        <f>[1]发票导入!AI1732&amp;""</f>
      </c>
      <c r="AJ1732">
        <f>[1]发票导入!AJ1732&amp;""</f>
      </c>
      <c r="AK1732">
        <f>[1]发票导入!AK1732</f>
        <v>0</v>
      </c>
      <c r="AL1732">
        <f>[1]发票导入!AL1732</f>
        <v>0</v>
      </c>
      <c r="AM1732">
        <f>[1]发票导入!AM1732</f>
        <v>0</v>
      </c>
      <c r="AN1732" s="22">
        <f t="shared" si="1"/>
        <v>0</v>
      </c>
      <c r="AO1732" s="22">
        <f t="shared" si="2"/>
        <v>0</v>
      </c>
    </row>
    <row r="1733">
      <c r="C1733">
        <f>[1]发票导入!C1733&amp;""</f>
      </c>
      <c r="D1733">
        <f>[1]发票导入!D1733&amp;""</f>
      </c>
      <c r="O1733">
        <f>[1]发票导入!O1733&amp;""</f>
      </c>
      <c r="T1733">
        <f>[1]发票导入!T1733</f>
      </c>
      <c r="U1733">
        <f>[1]发票导入!U1733&amp;""</f>
      </c>
      <c r="V1733">
        <f>[1]发票导入!V1733&amp;""</f>
      </c>
      <c r="W1733">
        <f>[1]发票导入!W1733&amp;""</f>
      </c>
      <c r="Y1733">
        <f>[1]发票导入!Y1733&amp;""</f>
      </c>
      <c r="AA1733">
        <f>[1]发票导入!AA1733&amp;""</f>
      </c>
      <c r="AB1733">
        <f>[1]发票导入!AB1733</f>
        <v>0</v>
      </c>
      <c r="AC1733">
        <f>[1]发票导入!AC1733</f>
        <v>0</v>
      </c>
      <c r="AE1733" s="22">
        <f t="shared" si="0"/>
      </c>
      <c r="AI1733">
        <f>[1]发票导入!AI1733&amp;""</f>
      </c>
      <c r="AJ1733">
        <f>[1]发票导入!AJ1733&amp;""</f>
      </c>
      <c r="AK1733">
        <f>[1]发票导入!AK1733</f>
        <v>0</v>
      </c>
      <c r="AL1733">
        <f>[1]发票导入!AL1733</f>
        <v>0</v>
      </c>
      <c r="AM1733">
        <f>[1]发票导入!AM1733</f>
        <v>0</v>
      </c>
      <c r="AN1733" s="22">
        <f t="shared" si="1"/>
        <v>0</v>
      </c>
      <c r="AO1733" s="22">
        <f t="shared" si="2"/>
        <v>0</v>
      </c>
    </row>
    <row r="1734">
      <c r="C1734">
        <f>[1]发票导入!C1734&amp;""</f>
      </c>
      <c r="D1734">
        <f>[1]发票导入!D1734&amp;""</f>
      </c>
      <c r="O1734">
        <f>[1]发票导入!O1734&amp;""</f>
      </c>
      <c r="T1734">
        <f>[1]发票导入!T1734</f>
      </c>
      <c r="U1734">
        <f>[1]发票导入!U1734&amp;""</f>
      </c>
      <c r="V1734">
        <f>[1]发票导入!V1734&amp;""</f>
      </c>
      <c r="W1734">
        <f>[1]发票导入!W1734&amp;""</f>
      </c>
      <c r="Y1734">
        <f>[1]发票导入!Y1734&amp;""</f>
      </c>
      <c r="AA1734">
        <f>[1]发票导入!AA1734&amp;""</f>
      </c>
      <c r="AB1734">
        <f>[1]发票导入!AB1734</f>
        <v>0</v>
      </c>
      <c r="AC1734">
        <f>[1]发票导入!AC1734</f>
        <v>0</v>
      </c>
      <c r="AE1734" s="22">
        <f t="shared" si="0"/>
      </c>
      <c r="AI1734">
        <f>[1]发票导入!AI1734&amp;""</f>
      </c>
      <c r="AJ1734">
        <f>[1]发票导入!AJ1734&amp;""</f>
      </c>
      <c r="AK1734">
        <f>[1]发票导入!AK1734</f>
        <v>0</v>
      </c>
      <c r="AL1734">
        <f>[1]发票导入!AL1734</f>
        <v>0</v>
      </c>
      <c r="AM1734">
        <f>[1]发票导入!AM1734</f>
        <v>0</v>
      </c>
      <c r="AN1734" s="22">
        <f t="shared" si="1"/>
        <v>0</v>
      </c>
      <c r="AO1734" s="22">
        <f t="shared" si="2"/>
        <v>0</v>
      </c>
    </row>
    <row r="1735">
      <c r="C1735">
        <f>[1]发票导入!C1735&amp;""</f>
      </c>
      <c r="D1735">
        <f>[1]发票导入!D1735&amp;""</f>
      </c>
      <c r="O1735">
        <f>[1]发票导入!O1735&amp;""</f>
      </c>
      <c r="T1735">
        <f>[1]发票导入!T1735</f>
      </c>
      <c r="U1735">
        <f>[1]发票导入!U1735&amp;""</f>
      </c>
      <c r="V1735">
        <f>[1]发票导入!V1735&amp;""</f>
      </c>
      <c r="W1735">
        <f>[1]发票导入!W1735&amp;""</f>
      </c>
      <c r="Y1735">
        <f>[1]发票导入!Y1735&amp;""</f>
      </c>
      <c r="AA1735">
        <f>[1]发票导入!AA1735&amp;""</f>
      </c>
      <c r="AB1735">
        <f>[1]发票导入!AB1735</f>
        <v>0</v>
      </c>
      <c r="AC1735">
        <f>[1]发票导入!AC1735</f>
        <v>0</v>
      </c>
      <c r="AE1735" s="22">
        <f t="shared" si="0"/>
      </c>
      <c r="AI1735">
        <f>[1]发票导入!AI1735&amp;""</f>
      </c>
      <c r="AJ1735">
        <f>[1]发票导入!AJ1735&amp;""</f>
      </c>
      <c r="AK1735">
        <f>[1]发票导入!AK1735</f>
        <v>0</v>
      </c>
      <c r="AL1735">
        <f>[1]发票导入!AL1735</f>
        <v>0</v>
      </c>
      <c r="AM1735">
        <f>[1]发票导入!AM1735</f>
        <v>0</v>
      </c>
      <c r="AN1735" s="22">
        <f t="shared" si="1"/>
        <v>0</v>
      </c>
      <c r="AO1735" s="22">
        <f t="shared" si="2"/>
        <v>0</v>
      </c>
    </row>
    <row r="1736">
      <c r="C1736">
        <f>[1]发票导入!C1736&amp;""</f>
      </c>
      <c r="D1736">
        <f>[1]发票导入!D1736&amp;""</f>
      </c>
      <c r="O1736">
        <f>[1]发票导入!O1736&amp;""</f>
      </c>
      <c r="T1736">
        <f>[1]发票导入!T1736</f>
      </c>
      <c r="U1736">
        <f>[1]发票导入!U1736&amp;""</f>
      </c>
      <c r="V1736">
        <f>[1]发票导入!V1736&amp;""</f>
      </c>
      <c r="W1736">
        <f>[1]发票导入!W1736&amp;""</f>
      </c>
      <c r="Y1736">
        <f>[1]发票导入!Y1736&amp;""</f>
      </c>
      <c r="AA1736">
        <f>[1]发票导入!AA1736&amp;""</f>
      </c>
      <c r="AB1736">
        <f>[1]发票导入!AB1736</f>
        <v>0</v>
      </c>
      <c r="AC1736">
        <f>[1]发票导入!AC1736</f>
        <v>0</v>
      </c>
      <c r="AE1736" s="22">
        <f t="shared" si="0"/>
      </c>
      <c r="AI1736">
        <f>[1]发票导入!AI1736&amp;""</f>
      </c>
      <c r="AJ1736">
        <f>[1]发票导入!AJ1736&amp;""</f>
      </c>
      <c r="AK1736">
        <f>[1]发票导入!AK1736</f>
        <v>0</v>
      </c>
      <c r="AL1736">
        <f>[1]发票导入!AL1736</f>
        <v>0</v>
      </c>
      <c r="AM1736">
        <f>[1]发票导入!AM1736</f>
        <v>0</v>
      </c>
      <c r="AN1736" s="22">
        <f t="shared" si="1"/>
        <v>0</v>
      </c>
      <c r="AO1736" s="22">
        <f t="shared" si="2"/>
        <v>0</v>
      </c>
    </row>
    <row r="1737">
      <c r="C1737">
        <f>[1]发票导入!C1737&amp;""</f>
      </c>
      <c r="D1737">
        <f>[1]发票导入!D1737&amp;""</f>
      </c>
      <c r="O1737">
        <f>[1]发票导入!O1737&amp;""</f>
      </c>
      <c r="T1737">
        <f>[1]发票导入!T1737</f>
      </c>
      <c r="U1737">
        <f>[1]发票导入!U1737&amp;""</f>
      </c>
      <c r="V1737">
        <f>[1]发票导入!V1737&amp;""</f>
      </c>
      <c r="W1737">
        <f>[1]发票导入!W1737&amp;""</f>
      </c>
      <c r="Y1737">
        <f>[1]发票导入!Y1737&amp;""</f>
      </c>
      <c r="AA1737">
        <f>[1]发票导入!AA1737&amp;""</f>
      </c>
      <c r="AB1737">
        <f>[1]发票导入!AB1737</f>
        <v>0</v>
      </c>
      <c r="AC1737">
        <f>[1]发票导入!AC1737</f>
        <v>0</v>
      </c>
      <c r="AE1737" s="22">
        <f t="shared" si="0"/>
      </c>
      <c r="AI1737">
        <f>[1]发票导入!AI1737&amp;""</f>
      </c>
      <c r="AJ1737">
        <f>[1]发票导入!AJ1737&amp;""</f>
      </c>
      <c r="AK1737">
        <f>[1]发票导入!AK1737</f>
        <v>0</v>
      </c>
      <c r="AL1737">
        <f>[1]发票导入!AL1737</f>
        <v>0</v>
      </c>
      <c r="AM1737">
        <f>[1]发票导入!AM1737</f>
        <v>0</v>
      </c>
      <c r="AN1737" s="22">
        <f t="shared" si="1"/>
        <v>0</v>
      </c>
      <c r="AO1737" s="22">
        <f t="shared" si="2"/>
        <v>0</v>
      </c>
    </row>
    <row r="1738">
      <c r="C1738">
        <f>[1]发票导入!C1738&amp;""</f>
      </c>
      <c r="D1738">
        <f>[1]发票导入!D1738&amp;""</f>
      </c>
      <c r="O1738">
        <f>[1]发票导入!O1738&amp;""</f>
      </c>
      <c r="T1738">
        <f>[1]发票导入!T1738</f>
      </c>
      <c r="U1738">
        <f>[1]发票导入!U1738&amp;""</f>
      </c>
      <c r="V1738">
        <f>[1]发票导入!V1738&amp;""</f>
      </c>
      <c r="W1738">
        <f>[1]发票导入!W1738&amp;""</f>
      </c>
      <c r="Y1738">
        <f>[1]发票导入!Y1738&amp;""</f>
      </c>
      <c r="AA1738">
        <f>[1]发票导入!AA1738&amp;""</f>
      </c>
      <c r="AB1738">
        <f>[1]发票导入!AB1738</f>
        <v>0</v>
      </c>
      <c r="AC1738">
        <f>[1]发票导入!AC1738</f>
        <v>0</v>
      </c>
      <c r="AE1738" s="22">
        <f t="shared" si="0"/>
      </c>
      <c r="AI1738">
        <f>[1]发票导入!AI1738&amp;""</f>
      </c>
      <c r="AJ1738">
        <f>[1]发票导入!AJ1738&amp;""</f>
      </c>
      <c r="AK1738">
        <f>[1]发票导入!AK1738</f>
        <v>0</v>
      </c>
      <c r="AL1738">
        <f>[1]发票导入!AL1738</f>
        <v>0</v>
      </c>
      <c r="AM1738">
        <f>[1]发票导入!AM1738</f>
        <v>0</v>
      </c>
      <c r="AN1738" s="22">
        <f t="shared" si="1"/>
        <v>0</v>
      </c>
      <c r="AO1738" s="22">
        <f t="shared" si="2"/>
        <v>0</v>
      </c>
    </row>
    <row r="1739">
      <c r="C1739">
        <f>[1]发票导入!C1739&amp;""</f>
      </c>
      <c r="D1739">
        <f>[1]发票导入!D1739&amp;""</f>
      </c>
      <c r="O1739">
        <f>[1]发票导入!O1739&amp;""</f>
      </c>
      <c r="T1739">
        <f>[1]发票导入!T1739</f>
      </c>
      <c r="U1739">
        <f>[1]发票导入!U1739&amp;""</f>
      </c>
      <c r="V1739">
        <f>[1]发票导入!V1739&amp;""</f>
      </c>
      <c r="W1739">
        <f>[1]发票导入!W1739&amp;""</f>
      </c>
      <c r="Y1739">
        <f>[1]发票导入!Y1739&amp;""</f>
      </c>
      <c r="AA1739">
        <f>[1]发票导入!AA1739&amp;""</f>
      </c>
      <c r="AB1739">
        <f>[1]发票导入!AB1739</f>
        <v>0</v>
      </c>
      <c r="AC1739">
        <f>[1]发票导入!AC1739</f>
        <v>0</v>
      </c>
      <c r="AE1739" s="22">
        <f t="shared" si="0"/>
      </c>
      <c r="AI1739">
        <f>[1]发票导入!AI1739&amp;""</f>
      </c>
      <c r="AJ1739">
        <f>[1]发票导入!AJ1739&amp;""</f>
      </c>
      <c r="AK1739">
        <f>[1]发票导入!AK1739</f>
        <v>0</v>
      </c>
      <c r="AL1739">
        <f>[1]发票导入!AL1739</f>
        <v>0</v>
      </c>
      <c r="AM1739">
        <f>[1]发票导入!AM1739</f>
        <v>0</v>
      </c>
      <c r="AN1739" s="22">
        <f t="shared" si="1"/>
        <v>0</v>
      </c>
      <c r="AO1739" s="22">
        <f t="shared" si="2"/>
        <v>0</v>
      </c>
    </row>
    <row r="1740">
      <c r="C1740">
        <f>[1]发票导入!C1740&amp;""</f>
      </c>
      <c r="D1740">
        <f>[1]发票导入!D1740&amp;""</f>
      </c>
      <c r="O1740">
        <f>[1]发票导入!O1740&amp;""</f>
      </c>
      <c r="T1740">
        <f>[1]发票导入!T1740</f>
      </c>
      <c r="U1740">
        <f>[1]发票导入!U1740&amp;""</f>
      </c>
      <c r="V1740">
        <f>[1]发票导入!V1740&amp;""</f>
      </c>
      <c r="W1740">
        <f>[1]发票导入!W1740&amp;""</f>
      </c>
      <c r="Y1740">
        <f>[1]发票导入!Y1740&amp;""</f>
      </c>
      <c r="AA1740">
        <f>[1]发票导入!AA1740&amp;""</f>
      </c>
      <c r="AB1740">
        <f>[1]发票导入!AB1740</f>
        <v>0</v>
      </c>
      <c r="AC1740">
        <f>[1]发票导入!AC1740</f>
        <v>0</v>
      </c>
      <c r="AE1740" s="22">
        <f t="shared" si="0"/>
      </c>
      <c r="AI1740">
        <f>[1]发票导入!AI1740&amp;""</f>
      </c>
      <c r="AJ1740">
        <f>[1]发票导入!AJ1740&amp;""</f>
      </c>
      <c r="AK1740">
        <f>[1]发票导入!AK1740</f>
        <v>0</v>
      </c>
      <c r="AL1740">
        <f>[1]发票导入!AL1740</f>
        <v>0</v>
      </c>
      <c r="AM1740">
        <f>[1]发票导入!AM1740</f>
        <v>0</v>
      </c>
      <c r="AN1740" s="22">
        <f t="shared" si="1"/>
        <v>0</v>
      </c>
      <c r="AO1740" s="22">
        <f t="shared" si="2"/>
        <v>0</v>
      </c>
    </row>
    <row r="1741">
      <c r="C1741">
        <f>[1]发票导入!C1741&amp;""</f>
      </c>
      <c r="D1741">
        <f>[1]发票导入!D1741&amp;""</f>
      </c>
      <c r="O1741">
        <f>[1]发票导入!O1741&amp;""</f>
      </c>
      <c r="T1741">
        <f>[1]发票导入!T1741</f>
      </c>
      <c r="U1741">
        <f>[1]发票导入!U1741&amp;""</f>
      </c>
      <c r="V1741">
        <f>[1]发票导入!V1741&amp;""</f>
      </c>
      <c r="W1741">
        <f>[1]发票导入!W1741&amp;""</f>
      </c>
      <c r="Y1741">
        <f>[1]发票导入!Y1741&amp;""</f>
      </c>
      <c r="AA1741">
        <f>[1]发票导入!AA1741&amp;""</f>
      </c>
      <c r="AB1741">
        <f>[1]发票导入!AB1741</f>
        <v>0</v>
      </c>
      <c r="AC1741">
        <f>[1]发票导入!AC1741</f>
        <v>0</v>
      </c>
      <c r="AE1741" s="22">
        <f t="shared" si="0"/>
      </c>
      <c r="AI1741">
        <f>[1]发票导入!AI1741&amp;""</f>
      </c>
      <c r="AJ1741">
        <f>[1]发票导入!AJ1741&amp;""</f>
      </c>
      <c r="AK1741">
        <f>[1]发票导入!AK1741</f>
        <v>0</v>
      </c>
      <c r="AL1741">
        <f>[1]发票导入!AL1741</f>
        <v>0</v>
      </c>
      <c r="AM1741">
        <f>[1]发票导入!AM1741</f>
        <v>0</v>
      </c>
      <c r="AN1741" s="22">
        <f t="shared" si="1"/>
        <v>0</v>
      </c>
      <c r="AO1741" s="22">
        <f t="shared" si="2"/>
        <v>0</v>
      </c>
    </row>
    <row r="1742">
      <c r="C1742">
        <f>[1]发票导入!C1742&amp;""</f>
      </c>
      <c r="D1742">
        <f>[1]发票导入!D1742&amp;""</f>
      </c>
      <c r="O1742">
        <f>[1]发票导入!O1742&amp;""</f>
      </c>
      <c r="T1742">
        <f>[1]发票导入!T1742</f>
      </c>
      <c r="U1742">
        <f>[1]发票导入!U1742&amp;""</f>
      </c>
      <c r="V1742">
        <f>[1]发票导入!V1742&amp;""</f>
      </c>
      <c r="W1742">
        <f>[1]发票导入!W1742&amp;""</f>
      </c>
      <c r="Y1742">
        <f>[1]发票导入!Y1742&amp;""</f>
      </c>
      <c r="AA1742">
        <f>[1]发票导入!AA1742&amp;""</f>
      </c>
      <c r="AB1742">
        <f>[1]发票导入!AB1742</f>
        <v>0</v>
      </c>
      <c r="AC1742">
        <f>[1]发票导入!AC1742</f>
        <v>0</v>
      </c>
      <c r="AE1742" s="22">
        <f t="shared" si="0"/>
      </c>
      <c r="AI1742">
        <f>[1]发票导入!AI1742&amp;""</f>
      </c>
      <c r="AJ1742">
        <f>[1]发票导入!AJ1742&amp;""</f>
      </c>
      <c r="AK1742">
        <f>[1]发票导入!AK1742</f>
        <v>0</v>
      </c>
      <c r="AL1742">
        <f>[1]发票导入!AL1742</f>
        <v>0</v>
      </c>
      <c r="AM1742">
        <f>[1]发票导入!AM1742</f>
        <v>0</v>
      </c>
      <c r="AN1742" s="22">
        <f t="shared" si="1"/>
        <v>0</v>
      </c>
      <c r="AO1742" s="22">
        <f t="shared" si="2"/>
        <v>0</v>
      </c>
    </row>
    <row r="1743">
      <c r="C1743">
        <f>[1]发票导入!C1743&amp;""</f>
      </c>
      <c r="D1743">
        <f>[1]发票导入!D1743&amp;""</f>
      </c>
      <c r="O1743">
        <f>[1]发票导入!O1743&amp;""</f>
      </c>
      <c r="T1743">
        <f>[1]发票导入!T1743</f>
      </c>
      <c r="U1743">
        <f>[1]发票导入!U1743&amp;""</f>
      </c>
      <c r="V1743">
        <f>[1]发票导入!V1743&amp;""</f>
      </c>
      <c r="W1743">
        <f>[1]发票导入!W1743&amp;""</f>
      </c>
      <c r="Y1743">
        <f>[1]发票导入!Y1743&amp;""</f>
      </c>
      <c r="AA1743">
        <f>[1]发票导入!AA1743&amp;""</f>
      </c>
      <c r="AB1743">
        <f>[1]发票导入!AB1743</f>
        <v>0</v>
      </c>
      <c r="AC1743">
        <f>[1]发票导入!AC1743</f>
        <v>0</v>
      </c>
      <c r="AE1743" s="22">
        <f t="shared" si="0"/>
      </c>
      <c r="AI1743">
        <f>[1]发票导入!AI1743&amp;""</f>
      </c>
      <c r="AJ1743">
        <f>[1]发票导入!AJ1743&amp;""</f>
      </c>
      <c r="AK1743">
        <f>[1]发票导入!AK1743</f>
        <v>0</v>
      </c>
      <c r="AL1743">
        <f>[1]发票导入!AL1743</f>
        <v>0</v>
      </c>
      <c r="AM1743">
        <f>[1]发票导入!AM1743</f>
        <v>0</v>
      </c>
      <c r="AN1743" s="22">
        <f t="shared" si="1"/>
        <v>0</v>
      </c>
      <c r="AO1743" s="22">
        <f t="shared" si="2"/>
        <v>0</v>
      </c>
    </row>
    <row r="1744">
      <c r="C1744">
        <f>[1]发票导入!C1744&amp;""</f>
      </c>
      <c r="D1744">
        <f>[1]发票导入!D1744&amp;""</f>
      </c>
      <c r="O1744">
        <f>[1]发票导入!O1744&amp;""</f>
      </c>
      <c r="T1744">
        <f>[1]发票导入!T1744</f>
      </c>
      <c r="U1744">
        <f>[1]发票导入!U1744&amp;""</f>
      </c>
      <c r="V1744">
        <f>[1]发票导入!V1744&amp;""</f>
      </c>
      <c r="W1744">
        <f>[1]发票导入!W1744&amp;""</f>
      </c>
      <c r="Y1744">
        <f>[1]发票导入!Y1744&amp;""</f>
      </c>
      <c r="AA1744">
        <f>[1]发票导入!AA1744&amp;""</f>
      </c>
      <c r="AB1744">
        <f>[1]发票导入!AB1744</f>
        <v>0</v>
      </c>
      <c r="AC1744">
        <f>[1]发票导入!AC1744</f>
        <v>0</v>
      </c>
      <c r="AE1744" s="22">
        <f t="shared" si="0"/>
      </c>
      <c r="AI1744">
        <f>[1]发票导入!AI1744&amp;""</f>
      </c>
      <c r="AJ1744">
        <f>[1]发票导入!AJ1744&amp;""</f>
      </c>
      <c r="AK1744">
        <f>[1]发票导入!AK1744</f>
        <v>0</v>
      </c>
      <c r="AL1744">
        <f>[1]发票导入!AL1744</f>
        <v>0</v>
      </c>
      <c r="AM1744">
        <f>[1]发票导入!AM1744</f>
        <v>0</v>
      </c>
      <c r="AN1744" s="22">
        <f t="shared" si="1"/>
        <v>0</v>
      </c>
      <c r="AO1744" s="22">
        <f t="shared" si="2"/>
        <v>0</v>
      </c>
    </row>
    <row r="1745">
      <c r="C1745">
        <f>[1]发票导入!C1745&amp;""</f>
      </c>
      <c r="D1745">
        <f>[1]发票导入!D1745&amp;""</f>
      </c>
      <c r="O1745">
        <f>[1]发票导入!O1745&amp;""</f>
      </c>
      <c r="T1745">
        <f>[1]发票导入!T1745</f>
      </c>
      <c r="U1745">
        <f>[1]发票导入!U1745&amp;""</f>
      </c>
      <c r="V1745">
        <f>[1]发票导入!V1745&amp;""</f>
      </c>
      <c r="W1745">
        <f>[1]发票导入!W1745&amp;""</f>
      </c>
      <c r="Y1745">
        <f>[1]发票导入!Y1745&amp;""</f>
      </c>
      <c r="AA1745">
        <f>[1]发票导入!AA1745&amp;""</f>
      </c>
      <c r="AB1745">
        <f>[1]发票导入!AB1745</f>
        <v>0</v>
      </c>
      <c r="AC1745">
        <f>[1]发票导入!AC1745</f>
        <v>0</v>
      </c>
      <c r="AE1745" s="22">
        <f t="shared" si="0"/>
      </c>
      <c r="AI1745">
        <f>[1]发票导入!AI1745&amp;""</f>
      </c>
      <c r="AJ1745">
        <f>[1]发票导入!AJ1745&amp;""</f>
      </c>
      <c r="AK1745">
        <f>[1]发票导入!AK1745</f>
        <v>0</v>
      </c>
      <c r="AL1745">
        <f>[1]发票导入!AL1745</f>
        <v>0</v>
      </c>
      <c r="AM1745">
        <f>[1]发票导入!AM1745</f>
        <v>0</v>
      </c>
      <c r="AN1745" s="22">
        <f t="shared" si="1"/>
        <v>0</v>
      </c>
      <c r="AO1745" s="22">
        <f t="shared" si="2"/>
        <v>0</v>
      </c>
    </row>
    <row r="1746">
      <c r="C1746">
        <f>[1]发票导入!C1746&amp;""</f>
      </c>
      <c r="D1746">
        <f>[1]发票导入!D1746&amp;""</f>
      </c>
      <c r="O1746">
        <f>[1]发票导入!O1746&amp;""</f>
      </c>
      <c r="T1746">
        <f>[1]发票导入!T1746</f>
      </c>
      <c r="U1746">
        <f>[1]发票导入!U1746&amp;""</f>
      </c>
      <c r="V1746">
        <f>[1]发票导入!V1746&amp;""</f>
      </c>
      <c r="W1746">
        <f>[1]发票导入!W1746&amp;""</f>
      </c>
      <c r="Y1746">
        <f>[1]发票导入!Y1746&amp;""</f>
      </c>
      <c r="AA1746">
        <f>[1]发票导入!AA1746&amp;""</f>
      </c>
      <c r="AB1746">
        <f>[1]发票导入!AB1746</f>
        <v>0</v>
      </c>
      <c r="AC1746">
        <f>[1]发票导入!AC1746</f>
        <v>0</v>
      </c>
      <c r="AE1746" s="22">
        <f t="shared" si="0"/>
      </c>
      <c r="AI1746">
        <f>[1]发票导入!AI1746&amp;""</f>
      </c>
      <c r="AJ1746">
        <f>[1]发票导入!AJ1746&amp;""</f>
      </c>
      <c r="AK1746">
        <f>[1]发票导入!AK1746</f>
        <v>0</v>
      </c>
      <c r="AL1746">
        <f>[1]发票导入!AL1746</f>
        <v>0</v>
      </c>
      <c r="AM1746">
        <f>[1]发票导入!AM1746</f>
        <v>0</v>
      </c>
      <c r="AN1746" s="22">
        <f t="shared" si="1"/>
        <v>0</v>
      </c>
      <c r="AO1746" s="22">
        <f t="shared" si="2"/>
        <v>0</v>
      </c>
    </row>
    <row r="1747">
      <c r="C1747">
        <f>[1]发票导入!C1747&amp;""</f>
      </c>
      <c r="D1747">
        <f>[1]发票导入!D1747&amp;""</f>
      </c>
      <c r="O1747">
        <f>[1]发票导入!O1747&amp;""</f>
      </c>
      <c r="T1747">
        <f>[1]发票导入!T1747</f>
      </c>
      <c r="U1747">
        <f>[1]发票导入!U1747&amp;""</f>
      </c>
      <c r="V1747">
        <f>[1]发票导入!V1747&amp;""</f>
      </c>
      <c r="W1747">
        <f>[1]发票导入!W1747&amp;""</f>
      </c>
      <c r="Y1747">
        <f>[1]发票导入!Y1747&amp;""</f>
      </c>
      <c r="AA1747">
        <f>[1]发票导入!AA1747&amp;""</f>
      </c>
      <c r="AB1747">
        <f>[1]发票导入!AB1747</f>
        <v>0</v>
      </c>
      <c r="AC1747">
        <f>[1]发票导入!AC1747</f>
        <v>0</v>
      </c>
      <c r="AE1747" s="22">
        <f t="shared" si="0"/>
      </c>
      <c r="AI1747">
        <f>[1]发票导入!AI1747&amp;""</f>
      </c>
      <c r="AJ1747">
        <f>[1]发票导入!AJ1747&amp;""</f>
      </c>
      <c r="AK1747">
        <f>[1]发票导入!AK1747</f>
        <v>0</v>
      </c>
      <c r="AL1747">
        <f>[1]发票导入!AL1747</f>
        <v>0</v>
      </c>
      <c r="AM1747">
        <f>[1]发票导入!AM1747</f>
        <v>0</v>
      </c>
      <c r="AN1747" s="22">
        <f t="shared" si="1"/>
        <v>0</v>
      </c>
      <c r="AO1747" s="22">
        <f t="shared" si="2"/>
        <v>0</v>
      </c>
    </row>
    <row r="1748">
      <c r="C1748">
        <f>[1]发票导入!C1748&amp;""</f>
      </c>
      <c r="D1748">
        <f>[1]发票导入!D1748&amp;""</f>
      </c>
      <c r="O1748">
        <f>[1]发票导入!O1748&amp;""</f>
      </c>
      <c r="T1748">
        <f>[1]发票导入!T1748</f>
      </c>
      <c r="U1748">
        <f>[1]发票导入!U1748&amp;""</f>
      </c>
      <c r="V1748">
        <f>[1]发票导入!V1748&amp;""</f>
      </c>
      <c r="W1748">
        <f>[1]发票导入!W1748&amp;""</f>
      </c>
      <c r="Y1748">
        <f>[1]发票导入!Y1748&amp;""</f>
      </c>
      <c r="AA1748">
        <f>[1]发票导入!AA1748&amp;""</f>
      </c>
      <c r="AB1748">
        <f>[1]发票导入!AB1748</f>
        <v>0</v>
      </c>
      <c r="AC1748">
        <f>[1]发票导入!AC1748</f>
        <v>0</v>
      </c>
      <c r="AE1748" s="22">
        <f t="shared" si="0"/>
      </c>
      <c r="AI1748">
        <f>[1]发票导入!AI1748&amp;""</f>
      </c>
      <c r="AJ1748">
        <f>[1]发票导入!AJ1748&amp;""</f>
      </c>
      <c r="AK1748">
        <f>[1]发票导入!AK1748</f>
        <v>0</v>
      </c>
      <c r="AL1748">
        <f>[1]发票导入!AL1748</f>
        <v>0</v>
      </c>
      <c r="AM1748">
        <f>[1]发票导入!AM1748</f>
        <v>0</v>
      </c>
      <c r="AN1748" s="22">
        <f t="shared" si="1"/>
        <v>0</v>
      </c>
      <c r="AO1748" s="22">
        <f t="shared" si="2"/>
        <v>0</v>
      </c>
    </row>
    <row r="1749">
      <c r="C1749">
        <f>[1]发票导入!C1749&amp;""</f>
      </c>
      <c r="D1749">
        <f>[1]发票导入!D1749&amp;""</f>
      </c>
      <c r="O1749">
        <f>[1]发票导入!O1749&amp;""</f>
      </c>
      <c r="T1749">
        <f>[1]发票导入!T1749</f>
      </c>
      <c r="U1749">
        <f>[1]发票导入!U1749&amp;""</f>
      </c>
      <c r="V1749">
        <f>[1]发票导入!V1749&amp;""</f>
      </c>
      <c r="W1749">
        <f>[1]发票导入!W1749&amp;""</f>
      </c>
      <c r="Y1749">
        <f>[1]发票导入!Y1749&amp;""</f>
      </c>
      <c r="AA1749">
        <f>[1]发票导入!AA1749&amp;""</f>
      </c>
      <c r="AB1749">
        <f>[1]发票导入!AB1749</f>
        <v>0</v>
      </c>
      <c r="AC1749">
        <f>[1]发票导入!AC1749</f>
        <v>0</v>
      </c>
      <c r="AE1749" s="22">
        <f t="shared" si="0"/>
      </c>
      <c r="AI1749">
        <f>[1]发票导入!AI1749&amp;""</f>
      </c>
      <c r="AJ1749">
        <f>[1]发票导入!AJ1749&amp;""</f>
      </c>
      <c r="AK1749">
        <f>[1]发票导入!AK1749</f>
        <v>0</v>
      </c>
      <c r="AL1749">
        <f>[1]发票导入!AL1749</f>
        <v>0</v>
      </c>
      <c r="AM1749">
        <f>[1]发票导入!AM1749</f>
        <v>0</v>
      </c>
      <c r="AN1749" s="22">
        <f t="shared" si="1"/>
        <v>0</v>
      </c>
      <c r="AO1749" s="22">
        <f t="shared" si="2"/>
        <v>0</v>
      </c>
    </row>
    <row r="1750">
      <c r="C1750">
        <f>[1]发票导入!C1750&amp;""</f>
      </c>
      <c r="D1750">
        <f>[1]发票导入!D1750&amp;""</f>
      </c>
      <c r="O1750">
        <f>[1]发票导入!O1750&amp;""</f>
      </c>
      <c r="T1750">
        <f>[1]发票导入!T1750</f>
      </c>
      <c r="U1750">
        <f>[1]发票导入!U1750&amp;""</f>
      </c>
      <c r="V1750">
        <f>[1]发票导入!V1750&amp;""</f>
      </c>
      <c r="W1750">
        <f>[1]发票导入!W1750&amp;""</f>
      </c>
      <c r="Y1750">
        <f>[1]发票导入!Y1750&amp;""</f>
      </c>
      <c r="AA1750">
        <f>[1]发票导入!AA1750&amp;""</f>
      </c>
      <c r="AB1750">
        <f>[1]发票导入!AB1750</f>
        <v>0</v>
      </c>
      <c r="AC1750">
        <f>[1]发票导入!AC1750</f>
        <v>0</v>
      </c>
      <c r="AE1750" s="22">
        <f t="shared" si="0"/>
      </c>
      <c r="AI1750">
        <f>[1]发票导入!AI1750&amp;""</f>
      </c>
      <c r="AJ1750">
        <f>[1]发票导入!AJ1750&amp;""</f>
      </c>
      <c r="AK1750">
        <f>[1]发票导入!AK1750</f>
        <v>0</v>
      </c>
      <c r="AL1750">
        <f>[1]发票导入!AL1750</f>
        <v>0</v>
      </c>
      <c r="AM1750">
        <f>[1]发票导入!AM1750</f>
        <v>0</v>
      </c>
      <c r="AN1750" s="22">
        <f t="shared" si="1"/>
        <v>0</v>
      </c>
      <c r="AO1750" s="22">
        <f t="shared" si="2"/>
        <v>0</v>
      </c>
    </row>
    <row r="1751">
      <c r="C1751">
        <f>[1]发票导入!C1751&amp;""</f>
      </c>
      <c r="D1751">
        <f>[1]发票导入!D1751&amp;""</f>
      </c>
      <c r="O1751">
        <f>[1]发票导入!O1751&amp;""</f>
      </c>
      <c r="T1751">
        <f>[1]发票导入!T1751</f>
      </c>
      <c r="U1751">
        <f>[1]发票导入!U1751&amp;""</f>
      </c>
      <c r="V1751">
        <f>[1]发票导入!V1751&amp;""</f>
      </c>
      <c r="W1751">
        <f>[1]发票导入!W1751&amp;""</f>
      </c>
      <c r="Y1751">
        <f>[1]发票导入!Y1751&amp;""</f>
      </c>
      <c r="AA1751">
        <f>[1]发票导入!AA1751&amp;""</f>
      </c>
      <c r="AB1751">
        <f>[1]发票导入!AB1751</f>
        <v>0</v>
      </c>
      <c r="AC1751">
        <f>[1]发票导入!AC1751</f>
        <v>0</v>
      </c>
      <c r="AE1751" s="22">
        <f t="shared" si="0"/>
      </c>
      <c r="AI1751">
        <f>[1]发票导入!AI1751&amp;""</f>
      </c>
      <c r="AJ1751">
        <f>[1]发票导入!AJ1751&amp;""</f>
      </c>
      <c r="AK1751">
        <f>[1]发票导入!AK1751</f>
        <v>0</v>
      </c>
      <c r="AL1751">
        <f>[1]发票导入!AL1751</f>
        <v>0</v>
      </c>
      <c r="AM1751">
        <f>[1]发票导入!AM1751</f>
        <v>0</v>
      </c>
      <c r="AN1751" s="22">
        <f t="shared" si="1"/>
        <v>0</v>
      </c>
      <c r="AO1751" s="22">
        <f t="shared" si="2"/>
        <v>0</v>
      </c>
    </row>
    <row r="1752">
      <c r="C1752">
        <f>[1]发票导入!C1752&amp;""</f>
      </c>
      <c r="D1752">
        <f>[1]发票导入!D1752&amp;""</f>
      </c>
      <c r="O1752">
        <f>[1]发票导入!O1752&amp;""</f>
      </c>
      <c r="T1752">
        <f>[1]发票导入!T1752</f>
      </c>
      <c r="U1752">
        <f>[1]发票导入!U1752&amp;""</f>
      </c>
      <c r="V1752">
        <f>[1]发票导入!V1752&amp;""</f>
      </c>
      <c r="W1752">
        <f>[1]发票导入!W1752&amp;""</f>
      </c>
      <c r="Y1752">
        <f>[1]发票导入!Y1752&amp;""</f>
      </c>
      <c r="AA1752">
        <f>[1]发票导入!AA1752&amp;""</f>
      </c>
      <c r="AB1752">
        <f>[1]发票导入!AB1752</f>
        <v>0</v>
      </c>
      <c r="AC1752">
        <f>[1]发票导入!AC1752</f>
        <v>0</v>
      </c>
      <c r="AE1752" s="22">
        <f t="shared" si="0"/>
      </c>
      <c r="AI1752">
        <f>[1]发票导入!AI1752&amp;""</f>
      </c>
      <c r="AJ1752">
        <f>[1]发票导入!AJ1752&amp;""</f>
      </c>
      <c r="AK1752">
        <f>[1]发票导入!AK1752</f>
        <v>0</v>
      </c>
      <c r="AL1752">
        <f>[1]发票导入!AL1752</f>
        <v>0</v>
      </c>
      <c r="AM1752">
        <f>[1]发票导入!AM1752</f>
        <v>0</v>
      </c>
      <c r="AN1752" s="22">
        <f t="shared" si="1"/>
        <v>0</v>
      </c>
      <c r="AO1752" s="22">
        <f t="shared" si="2"/>
        <v>0</v>
      </c>
    </row>
    <row r="1753">
      <c r="C1753">
        <f>[1]发票导入!C1753&amp;""</f>
      </c>
      <c r="D1753">
        <f>[1]发票导入!D1753&amp;""</f>
      </c>
      <c r="O1753">
        <f>[1]发票导入!O1753&amp;""</f>
      </c>
      <c r="T1753">
        <f>[1]发票导入!T1753</f>
      </c>
      <c r="U1753">
        <f>[1]发票导入!U1753&amp;""</f>
      </c>
      <c r="V1753">
        <f>[1]发票导入!V1753&amp;""</f>
      </c>
      <c r="W1753">
        <f>[1]发票导入!W1753&amp;""</f>
      </c>
      <c r="Y1753">
        <f>[1]发票导入!Y1753&amp;""</f>
      </c>
      <c r="AA1753">
        <f>[1]发票导入!AA1753&amp;""</f>
      </c>
      <c r="AB1753">
        <f>[1]发票导入!AB1753</f>
        <v>0</v>
      </c>
      <c r="AC1753">
        <f>[1]发票导入!AC1753</f>
        <v>0</v>
      </c>
      <c r="AE1753" s="22">
        <f t="shared" si="0"/>
      </c>
      <c r="AI1753">
        <f>[1]发票导入!AI1753&amp;""</f>
      </c>
      <c r="AJ1753">
        <f>[1]发票导入!AJ1753&amp;""</f>
      </c>
      <c r="AK1753">
        <f>[1]发票导入!AK1753</f>
        <v>0</v>
      </c>
      <c r="AL1753">
        <f>[1]发票导入!AL1753</f>
        <v>0</v>
      </c>
      <c r="AM1753">
        <f>[1]发票导入!AM1753</f>
        <v>0</v>
      </c>
      <c r="AN1753" s="22">
        <f t="shared" si="1"/>
        <v>0</v>
      </c>
      <c r="AO1753" s="22">
        <f t="shared" si="2"/>
        <v>0</v>
      </c>
    </row>
    <row r="1754">
      <c r="C1754">
        <f>[1]发票导入!C1754&amp;""</f>
      </c>
      <c r="D1754">
        <f>[1]发票导入!D1754&amp;""</f>
      </c>
      <c r="O1754">
        <f>[1]发票导入!O1754&amp;""</f>
      </c>
      <c r="T1754">
        <f>[1]发票导入!T1754</f>
      </c>
      <c r="U1754">
        <f>[1]发票导入!U1754&amp;""</f>
      </c>
      <c r="V1754">
        <f>[1]发票导入!V1754&amp;""</f>
      </c>
      <c r="W1754">
        <f>[1]发票导入!W1754&amp;""</f>
      </c>
      <c r="Y1754">
        <f>[1]发票导入!Y1754&amp;""</f>
      </c>
      <c r="AA1754">
        <f>[1]发票导入!AA1754&amp;""</f>
      </c>
      <c r="AB1754">
        <f>[1]发票导入!AB1754</f>
        <v>0</v>
      </c>
      <c r="AC1754">
        <f>[1]发票导入!AC1754</f>
        <v>0</v>
      </c>
      <c r="AE1754" s="22">
        <f t="shared" si="0"/>
      </c>
      <c r="AI1754">
        <f>[1]发票导入!AI1754&amp;""</f>
      </c>
      <c r="AJ1754">
        <f>[1]发票导入!AJ1754&amp;""</f>
      </c>
      <c r="AK1754">
        <f>[1]发票导入!AK1754</f>
        <v>0</v>
      </c>
      <c r="AL1754">
        <f>[1]发票导入!AL1754</f>
        <v>0</v>
      </c>
      <c r="AM1754">
        <f>[1]发票导入!AM1754</f>
        <v>0</v>
      </c>
      <c r="AN1754" s="22">
        <f t="shared" si="1"/>
        <v>0</v>
      </c>
      <c r="AO1754" s="22">
        <f t="shared" si="2"/>
        <v>0</v>
      </c>
    </row>
    <row r="1755">
      <c r="C1755">
        <f>[1]发票导入!C1755&amp;""</f>
      </c>
      <c r="D1755">
        <f>[1]发票导入!D1755&amp;""</f>
      </c>
      <c r="O1755">
        <f>[1]发票导入!O1755&amp;""</f>
      </c>
      <c r="T1755">
        <f>[1]发票导入!T1755</f>
      </c>
      <c r="U1755">
        <f>[1]发票导入!U1755&amp;""</f>
      </c>
      <c r="V1755">
        <f>[1]发票导入!V1755&amp;""</f>
      </c>
      <c r="W1755">
        <f>[1]发票导入!W1755&amp;""</f>
      </c>
      <c r="Y1755">
        <f>[1]发票导入!Y1755&amp;""</f>
      </c>
      <c r="AA1755">
        <f>[1]发票导入!AA1755&amp;""</f>
      </c>
      <c r="AB1755">
        <f>[1]发票导入!AB1755</f>
        <v>0</v>
      </c>
      <c r="AC1755">
        <f>[1]发票导入!AC1755</f>
        <v>0</v>
      </c>
      <c r="AE1755" s="22">
        <f t="shared" si="0"/>
      </c>
      <c r="AI1755">
        <f>[1]发票导入!AI1755&amp;""</f>
      </c>
      <c r="AJ1755">
        <f>[1]发票导入!AJ1755&amp;""</f>
      </c>
      <c r="AK1755">
        <f>[1]发票导入!AK1755</f>
        <v>0</v>
      </c>
      <c r="AL1755">
        <f>[1]发票导入!AL1755</f>
        <v>0</v>
      </c>
      <c r="AM1755">
        <f>[1]发票导入!AM1755</f>
        <v>0</v>
      </c>
      <c r="AN1755" s="22">
        <f t="shared" si="1"/>
        <v>0</v>
      </c>
      <c r="AO1755" s="22">
        <f t="shared" si="2"/>
        <v>0</v>
      </c>
    </row>
    <row r="1756">
      <c r="C1756">
        <f>[1]发票导入!C1756&amp;""</f>
      </c>
      <c r="D1756">
        <f>[1]发票导入!D1756&amp;""</f>
      </c>
      <c r="O1756">
        <f>[1]发票导入!O1756&amp;""</f>
      </c>
      <c r="T1756">
        <f>[1]发票导入!T1756</f>
      </c>
      <c r="U1756">
        <f>[1]发票导入!U1756&amp;""</f>
      </c>
      <c r="V1756">
        <f>[1]发票导入!V1756&amp;""</f>
      </c>
      <c r="W1756">
        <f>[1]发票导入!W1756&amp;""</f>
      </c>
      <c r="Y1756">
        <f>[1]发票导入!Y1756&amp;""</f>
      </c>
      <c r="AA1756">
        <f>[1]发票导入!AA1756&amp;""</f>
      </c>
      <c r="AB1756">
        <f>[1]发票导入!AB1756</f>
        <v>0</v>
      </c>
      <c r="AC1756">
        <f>[1]发票导入!AC1756</f>
        <v>0</v>
      </c>
      <c r="AE1756" s="22">
        <f t="shared" si="0"/>
      </c>
      <c r="AI1756">
        <f>[1]发票导入!AI1756&amp;""</f>
      </c>
      <c r="AJ1756">
        <f>[1]发票导入!AJ1756&amp;""</f>
      </c>
      <c r="AK1756">
        <f>[1]发票导入!AK1756</f>
        <v>0</v>
      </c>
      <c r="AL1756">
        <f>[1]发票导入!AL1756</f>
        <v>0</v>
      </c>
      <c r="AM1756">
        <f>[1]发票导入!AM1756</f>
        <v>0</v>
      </c>
      <c r="AN1756" s="22">
        <f t="shared" si="1"/>
        <v>0</v>
      </c>
      <c r="AO1756" s="22">
        <f t="shared" si="2"/>
        <v>0</v>
      </c>
    </row>
    <row r="1757">
      <c r="C1757">
        <f>[1]发票导入!C1757&amp;""</f>
      </c>
      <c r="D1757">
        <f>[1]发票导入!D1757&amp;""</f>
      </c>
      <c r="O1757">
        <f>[1]发票导入!O1757&amp;""</f>
      </c>
      <c r="T1757">
        <f>[1]发票导入!T1757</f>
      </c>
      <c r="U1757">
        <f>[1]发票导入!U1757&amp;""</f>
      </c>
      <c r="V1757">
        <f>[1]发票导入!V1757&amp;""</f>
      </c>
      <c r="W1757">
        <f>[1]发票导入!W1757&amp;""</f>
      </c>
      <c r="Y1757">
        <f>[1]发票导入!Y1757&amp;""</f>
      </c>
      <c r="AA1757">
        <f>[1]发票导入!AA1757&amp;""</f>
      </c>
      <c r="AB1757">
        <f>[1]发票导入!AB1757</f>
        <v>0</v>
      </c>
      <c r="AC1757">
        <f>[1]发票导入!AC1757</f>
        <v>0</v>
      </c>
      <c r="AE1757" s="22">
        <f t="shared" si="0"/>
      </c>
      <c r="AI1757">
        <f>[1]发票导入!AI1757&amp;""</f>
      </c>
      <c r="AJ1757">
        <f>[1]发票导入!AJ1757&amp;""</f>
      </c>
      <c r="AK1757">
        <f>[1]发票导入!AK1757</f>
        <v>0</v>
      </c>
      <c r="AL1757">
        <f>[1]发票导入!AL1757</f>
        <v>0</v>
      </c>
      <c r="AM1757">
        <f>[1]发票导入!AM1757</f>
        <v>0</v>
      </c>
      <c r="AN1757" s="22">
        <f t="shared" si="1"/>
        <v>0</v>
      </c>
      <c r="AO1757" s="22">
        <f t="shared" si="2"/>
        <v>0</v>
      </c>
    </row>
    <row r="1758">
      <c r="C1758">
        <f>[1]发票导入!C1758&amp;""</f>
      </c>
      <c r="D1758">
        <f>[1]发票导入!D1758&amp;""</f>
      </c>
      <c r="O1758">
        <f>[1]发票导入!O1758&amp;""</f>
      </c>
      <c r="T1758">
        <f>[1]发票导入!T1758</f>
      </c>
      <c r="U1758">
        <f>[1]发票导入!U1758&amp;""</f>
      </c>
      <c r="V1758">
        <f>[1]发票导入!V1758&amp;""</f>
      </c>
      <c r="W1758">
        <f>[1]发票导入!W1758&amp;""</f>
      </c>
      <c r="Y1758">
        <f>[1]发票导入!Y1758&amp;""</f>
      </c>
      <c r="AA1758">
        <f>[1]发票导入!AA1758&amp;""</f>
      </c>
      <c r="AB1758">
        <f>[1]发票导入!AB1758</f>
        <v>0</v>
      </c>
      <c r="AC1758">
        <f>[1]发票导入!AC1758</f>
        <v>0</v>
      </c>
      <c r="AE1758" s="22">
        <f t="shared" si="0"/>
      </c>
      <c r="AI1758">
        <f>[1]发票导入!AI1758&amp;""</f>
      </c>
      <c r="AJ1758">
        <f>[1]发票导入!AJ1758&amp;""</f>
      </c>
      <c r="AK1758">
        <f>[1]发票导入!AK1758</f>
        <v>0</v>
      </c>
      <c r="AL1758">
        <f>[1]发票导入!AL1758</f>
        <v>0</v>
      </c>
      <c r="AM1758">
        <f>[1]发票导入!AM1758</f>
        <v>0</v>
      </c>
      <c r="AN1758" s="22">
        <f t="shared" si="1"/>
        <v>0</v>
      </c>
      <c r="AO1758" s="22">
        <f t="shared" si="2"/>
        <v>0</v>
      </c>
    </row>
    <row r="1759">
      <c r="C1759">
        <f>[1]发票导入!C1759&amp;""</f>
      </c>
      <c r="D1759">
        <f>[1]发票导入!D1759&amp;""</f>
      </c>
      <c r="O1759">
        <f>[1]发票导入!O1759&amp;""</f>
      </c>
      <c r="T1759">
        <f>[1]发票导入!T1759</f>
      </c>
      <c r="U1759">
        <f>[1]发票导入!U1759&amp;""</f>
      </c>
      <c r="V1759">
        <f>[1]发票导入!V1759&amp;""</f>
      </c>
      <c r="W1759">
        <f>[1]发票导入!W1759&amp;""</f>
      </c>
      <c r="Y1759">
        <f>[1]发票导入!Y1759&amp;""</f>
      </c>
      <c r="AA1759">
        <f>[1]发票导入!AA1759&amp;""</f>
      </c>
      <c r="AB1759">
        <f>[1]发票导入!AB1759</f>
        <v>0</v>
      </c>
      <c r="AC1759">
        <f>[1]发票导入!AC1759</f>
        <v>0</v>
      </c>
      <c r="AE1759" s="22">
        <f t="shared" si="0"/>
      </c>
      <c r="AI1759">
        <f>[1]发票导入!AI1759&amp;""</f>
      </c>
      <c r="AJ1759">
        <f>[1]发票导入!AJ1759&amp;""</f>
      </c>
      <c r="AK1759">
        <f>[1]发票导入!AK1759</f>
        <v>0</v>
      </c>
      <c r="AL1759">
        <f>[1]发票导入!AL1759</f>
        <v>0</v>
      </c>
      <c r="AM1759">
        <f>[1]发票导入!AM1759</f>
        <v>0</v>
      </c>
      <c r="AN1759" s="22">
        <f t="shared" si="1"/>
        <v>0</v>
      </c>
      <c r="AO1759" s="22">
        <f t="shared" si="2"/>
        <v>0</v>
      </c>
    </row>
    <row r="1760">
      <c r="C1760">
        <f>[1]发票导入!C1760&amp;""</f>
      </c>
      <c r="D1760">
        <f>[1]发票导入!D1760&amp;""</f>
      </c>
      <c r="O1760">
        <f>[1]发票导入!O1760&amp;""</f>
      </c>
      <c r="T1760">
        <f>[1]发票导入!T1760</f>
      </c>
      <c r="U1760">
        <f>[1]发票导入!U1760&amp;""</f>
      </c>
      <c r="V1760">
        <f>[1]发票导入!V1760&amp;""</f>
      </c>
      <c r="W1760">
        <f>[1]发票导入!W1760&amp;""</f>
      </c>
      <c r="Y1760">
        <f>[1]发票导入!Y1760&amp;""</f>
      </c>
      <c r="AA1760">
        <f>[1]发票导入!AA1760&amp;""</f>
      </c>
      <c r="AB1760">
        <f>[1]发票导入!AB1760</f>
        <v>0</v>
      </c>
      <c r="AC1760">
        <f>[1]发票导入!AC1760</f>
        <v>0</v>
      </c>
      <c r="AE1760" s="22">
        <f t="shared" si="0"/>
      </c>
      <c r="AI1760">
        <f>[1]发票导入!AI1760&amp;""</f>
      </c>
      <c r="AJ1760">
        <f>[1]发票导入!AJ1760&amp;""</f>
      </c>
      <c r="AK1760">
        <f>[1]发票导入!AK1760</f>
        <v>0</v>
      </c>
      <c r="AL1760">
        <f>[1]发票导入!AL1760</f>
        <v>0</v>
      </c>
      <c r="AM1760">
        <f>[1]发票导入!AM1760</f>
        <v>0</v>
      </c>
      <c r="AN1760" s="22">
        <f t="shared" si="1"/>
        <v>0</v>
      </c>
      <c r="AO1760" s="22">
        <f t="shared" si="2"/>
        <v>0</v>
      </c>
    </row>
    <row r="1761">
      <c r="C1761">
        <f>[1]发票导入!C1761&amp;""</f>
      </c>
      <c r="D1761">
        <f>[1]发票导入!D1761&amp;""</f>
      </c>
      <c r="O1761">
        <f>[1]发票导入!O1761&amp;""</f>
      </c>
      <c r="T1761">
        <f>[1]发票导入!T1761</f>
      </c>
      <c r="U1761">
        <f>[1]发票导入!U1761&amp;""</f>
      </c>
      <c r="V1761">
        <f>[1]发票导入!V1761&amp;""</f>
      </c>
      <c r="W1761">
        <f>[1]发票导入!W1761&amp;""</f>
      </c>
      <c r="Y1761">
        <f>[1]发票导入!Y1761&amp;""</f>
      </c>
      <c r="AA1761">
        <f>[1]发票导入!AA1761&amp;""</f>
      </c>
      <c r="AB1761">
        <f>[1]发票导入!AB1761</f>
        <v>0</v>
      </c>
      <c r="AC1761">
        <f>[1]发票导入!AC1761</f>
        <v>0</v>
      </c>
      <c r="AE1761" s="22">
        <f t="shared" si="0"/>
      </c>
      <c r="AI1761">
        <f>[1]发票导入!AI1761&amp;""</f>
      </c>
      <c r="AJ1761">
        <f>[1]发票导入!AJ1761&amp;""</f>
      </c>
      <c r="AK1761">
        <f>[1]发票导入!AK1761</f>
        <v>0</v>
      </c>
      <c r="AL1761">
        <f>[1]发票导入!AL1761</f>
        <v>0</v>
      </c>
      <c r="AM1761">
        <f>[1]发票导入!AM1761</f>
        <v>0</v>
      </c>
      <c r="AN1761" s="22">
        <f t="shared" si="1"/>
        <v>0</v>
      </c>
      <c r="AO1761" s="22">
        <f t="shared" si="2"/>
        <v>0</v>
      </c>
    </row>
    <row r="1762">
      <c r="C1762">
        <f>[1]发票导入!C1762&amp;""</f>
      </c>
      <c r="D1762">
        <f>[1]发票导入!D1762&amp;""</f>
      </c>
      <c r="O1762">
        <f>[1]发票导入!O1762&amp;""</f>
      </c>
      <c r="T1762">
        <f>[1]发票导入!T1762</f>
      </c>
      <c r="U1762">
        <f>[1]发票导入!U1762&amp;""</f>
      </c>
      <c r="V1762">
        <f>[1]发票导入!V1762&amp;""</f>
      </c>
      <c r="W1762">
        <f>[1]发票导入!W1762&amp;""</f>
      </c>
      <c r="Y1762">
        <f>[1]发票导入!Y1762&amp;""</f>
      </c>
      <c r="AA1762">
        <f>[1]发票导入!AA1762&amp;""</f>
      </c>
      <c r="AB1762">
        <f>[1]发票导入!AB1762</f>
        <v>0</v>
      </c>
      <c r="AC1762">
        <f>[1]发票导入!AC1762</f>
        <v>0</v>
      </c>
      <c r="AE1762" s="22">
        <f t="shared" si="0"/>
      </c>
      <c r="AI1762">
        <f>[1]发票导入!AI1762&amp;""</f>
      </c>
      <c r="AJ1762">
        <f>[1]发票导入!AJ1762&amp;""</f>
      </c>
      <c r="AK1762">
        <f>[1]发票导入!AK1762</f>
        <v>0</v>
      </c>
      <c r="AL1762">
        <f>[1]发票导入!AL1762</f>
        <v>0</v>
      </c>
      <c r="AM1762">
        <f>[1]发票导入!AM1762</f>
        <v>0</v>
      </c>
      <c r="AN1762" s="22">
        <f t="shared" si="1"/>
        <v>0</v>
      </c>
      <c r="AO1762" s="22">
        <f t="shared" si="2"/>
        <v>0</v>
      </c>
    </row>
    <row r="1763">
      <c r="C1763">
        <f>[1]发票导入!C1763&amp;""</f>
      </c>
      <c r="D1763">
        <f>[1]发票导入!D1763&amp;""</f>
      </c>
      <c r="O1763">
        <f>[1]发票导入!O1763&amp;""</f>
      </c>
      <c r="T1763">
        <f>[1]发票导入!T1763</f>
      </c>
      <c r="U1763">
        <f>[1]发票导入!U1763&amp;""</f>
      </c>
      <c r="V1763">
        <f>[1]发票导入!V1763&amp;""</f>
      </c>
      <c r="W1763">
        <f>[1]发票导入!W1763&amp;""</f>
      </c>
      <c r="Y1763">
        <f>[1]发票导入!Y1763&amp;""</f>
      </c>
      <c r="AA1763">
        <f>[1]发票导入!AA1763&amp;""</f>
      </c>
      <c r="AB1763">
        <f>[1]发票导入!AB1763</f>
        <v>0</v>
      </c>
      <c r="AC1763">
        <f>[1]发票导入!AC1763</f>
        <v>0</v>
      </c>
      <c r="AE1763" s="22">
        <f t="shared" si="0"/>
      </c>
      <c r="AI1763">
        <f>[1]发票导入!AI1763&amp;""</f>
      </c>
      <c r="AJ1763">
        <f>[1]发票导入!AJ1763&amp;""</f>
      </c>
      <c r="AK1763">
        <f>[1]发票导入!AK1763</f>
        <v>0</v>
      </c>
      <c r="AL1763">
        <f>[1]发票导入!AL1763</f>
        <v>0</v>
      </c>
      <c r="AM1763">
        <f>[1]发票导入!AM1763</f>
        <v>0</v>
      </c>
      <c r="AN1763" s="22">
        <f t="shared" si="1"/>
        <v>0</v>
      </c>
      <c r="AO1763" s="22">
        <f t="shared" si="2"/>
        <v>0</v>
      </c>
    </row>
    <row r="1764">
      <c r="C1764">
        <f>[1]发票导入!C1764&amp;""</f>
      </c>
      <c r="D1764">
        <f>[1]发票导入!D1764&amp;""</f>
      </c>
      <c r="O1764">
        <f>[1]发票导入!O1764&amp;""</f>
      </c>
      <c r="T1764">
        <f>[1]发票导入!T1764</f>
      </c>
      <c r="U1764">
        <f>[1]发票导入!U1764&amp;""</f>
      </c>
      <c r="V1764">
        <f>[1]发票导入!V1764&amp;""</f>
      </c>
      <c r="W1764">
        <f>[1]发票导入!W1764&amp;""</f>
      </c>
      <c r="Y1764">
        <f>[1]发票导入!Y1764&amp;""</f>
      </c>
      <c r="AA1764">
        <f>[1]发票导入!AA1764&amp;""</f>
      </c>
      <c r="AB1764">
        <f>[1]发票导入!AB1764</f>
        <v>0</v>
      </c>
      <c r="AC1764">
        <f>[1]发票导入!AC1764</f>
        <v>0</v>
      </c>
      <c r="AE1764" s="22">
        <f t="shared" si="0"/>
      </c>
      <c r="AI1764">
        <f>[1]发票导入!AI1764&amp;""</f>
      </c>
      <c r="AJ1764">
        <f>[1]发票导入!AJ1764&amp;""</f>
      </c>
      <c r="AK1764">
        <f>[1]发票导入!AK1764</f>
        <v>0</v>
      </c>
      <c r="AL1764">
        <f>[1]发票导入!AL1764</f>
        <v>0</v>
      </c>
      <c r="AM1764">
        <f>[1]发票导入!AM1764</f>
        <v>0</v>
      </c>
      <c r="AN1764" s="22">
        <f t="shared" si="1"/>
        <v>0</v>
      </c>
      <c r="AO1764" s="22">
        <f t="shared" si="2"/>
        <v>0</v>
      </c>
    </row>
    <row r="1765">
      <c r="C1765">
        <f>[1]发票导入!C1765&amp;""</f>
      </c>
      <c r="D1765">
        <f>[1]发票导入!D1765&amp;""</f>
      </c>
      <c r="O1765">
        <f>[1]发票导入!O1765&amp;""</f>
      </c>
      <c r="T1765">
        <f>[1]发票导入!T1765</f>
      </c>
      <c r="U1765">
        <f>[1]发票导入!U1765&amp;""</f>
      </c>
      <c r="V1765">
        <f>[1]发票导入!V1765&amp;""</f>
      </c>
      <c r="W1765">
        <f>[1]发票导入!W1765&amp;""</f>
      </c>
      <c r="Y1765">
        <f>[1]发票导入!Y1765&amp;""</f>
      </c>
      <c r="AA1765">
        <f>[1]发票导入!AA1765&amp;""</f>
      </c>
      <c r="AB1765">
        <f>[1]发票导入!AB1765</f>
        <v>0</v>
      </c>
      <c r="AC1765">
        <f>[1]发票导入!AC1765</f>
        <v>0</v>
      </c>
      <c r="AE1765" s="22">
        <f t="shared" si="0"/>
      </c>
      <c r="AI1765">
        <f>[1]发票导入!AI1765&amp;""</f>
      </c>
      <c r="AJ1765">
        <f>[1]发票导入!AJ1765&amp;""</f>
      </c>
      <c r="AK1765">
        <f>[1]发票导入!AK1765</f>
        <v>0</v>
      </c>
      <c r="AL1765">
        <f>[1]发票导入!AL1765</f>
        <v>0</v>
      </c>
      <c r="AM1765">
        <f>[1]发票导入!AM1765</f>
        <v>0</v>
      </c>
      <c r="AN1765" s="22">
        <f t="shared" si="1"/>
        <v>0</v>
      </c>
      <c r="AO1765" s="22">
        <f t="shared" si="2"/>
        <v>0</v>
      </c>
    </row>
    <row r="1766">
      <c r="C1766">
        <f>[1]发票导入!C1766&amp;""</f>
      </c>
      <c r="D1766">
        <f>[1]发票导入!D1766&amp;""</f>
      </c>
      <c r="O1766">
        <f>[1]发票导入!O1766&amp;""</f>
      </c>
      <c r="T1766">
        <f>[1]发票导入!T1766</f>
      </c>
      <c r="U1766">
        <f>[1]发票导入!U1766&amp;""</f>
      </c>
      <c r="V1766">
        <f>[1]发票导入!V1766&amp;""</f>
      </c>
      <c r="W1766">
        <f>[1]发票导入!W1766&amp;""</f>
      </c>
      <c r="Y1766">
        <f>[1]发票导入!Y1766&amp;""</f>
      </c>
      <c r="AA1766">
        <f>[1]发票导入!AA1766&amp;""</f>
      </c>
      <c r="AB1766">
        <f>[1]发票导入!AB1766</f>
        <v>0</v>
      </c>
      <c r="AC1766">
        <f>[1]发票导入!AC1766</f>
        <v>0</v>
      </c>
      <c r="AE1766" s="22">
        <f t="shared" si="0"/>
      </c>
      <c r="AI1766">
        <f>[1]发票导入!AI1766&amp;""</f>
      </c>
      <c r="AJ1766">
        <f>[1]发票导入!AJ1766&amp;""</f>
      </c>
      <c r="AK1766">
        <f>[1]发票导入!AK1766</f>
        <v>0</v>
      </c>
      <c r="AL1766">
        <f>[1]发票导入!AL1766</f>
        <v>0</v>
      </c>
      <c r="AM1766">
        <f>[1]发票导入!AM1766</f>
        <v>0</v>
      </c>
      <c r="AN1766" s="22">
        <f t="shared" si="1"/>
        <v>0</v>
      </c>
      <c r="AO1766" s="22">
        <f t="shared" si="2"/>
        <v>0</v>
      </c>
    </row>
    <row r="1767">
      <c r="C1767">
        <f>[1]发票导入!C1767&amp;""</f>
      </c>
      <c r="D1767">
        <f>[1]发票导入!D1767&amp;""</f>
      </c>
      <c r="O1767">
        <f>[1]发票导入!O1767&amp;""</f>
      </c>
      <c r="T1767">
        <f>[1]发票导入!T1767</f>
      </c>
      <c r="U1767">
        <f>[1]发票导入!U1767&amp;""</f>
      </c>
      <c r="V1767">
        <f>[1]发票导入!V1767&amp;""</f>
      </c>
      <c r="W1767">
        <f>[1]发票导入!W1767&amp;""</f>
      </c>
      <c r="Y1767">
        <f>[1]发票导入!Y1767&amp;""</f>
      </c>
      <c r="AA1767">
        <f>[1]发票导入!AA1767&amp;""</f>
      </c>
      <c r="AB1767">
        <f>[1]发票导入!AB1767</f>
        <v>0</v>
      </c>
      <c r="AC1767">
        <f>[1]发票导入!AC1767</f>
        <v>0</v>
      </c>
      <c r="AE1767" s="22">
        <f t="shared" si="0"/>
      </c>
      <c r="AI1767">
        <f>[1]发票导入!AI1767&amp;""</f>
      </c>
      <c r="AJ1767">
        <f>[1]发票导入!AJ1767&amp;""</f>
      </c>
      <c r="AK1767">
        <f>[1]发票导入!AK1767</f>
        <v>0</v>
      </c>
      <c r="AL1767">
        <f>[1]发票导入!AL1767</f>
        <v>0</v>
      </c>
      <c r="AM1767">
        <f>[1]发票导入!AM1767</f>
        <v>0</v>
      </c>
      <c r="AN1767" s="22">
        <f t="shared" si="1"/>
        <v>0</v>
      </c>
      <c r="AO1767" s="22">
        <f t="shared" si="2"/>
        <v>0</v>
      </c>
    </row>
    <row r="1768">
      <c r="C1768">
        <f>[1]发票导入!C1768&amp;""</f>
      </c>
      <c r="D1768">
        <f>[1]发票导入!D1768&amp;""</f>
      </c>
      <c r="O1768">
        <f>[1]发票导入!O1768&amp;""</f>
      </c>
      <c r="T1768">
        <f>[1]发票导入!T1768</f>
      </c>
      <c r="U1768">
        <f>[1]发票导入!U1768&amp;""</f>
      </c>
      <c r="V1768">
        <f>[1]发票导入!V1768&amp;""</f>
      </c>
      <c r="W1768">
        <f>[1]发票导入!W1768&amp;""</f>
      </c>
      <c r="Y1768">
        <f>[1]发票导入!Y1768&amp;""</f>
      </c>
      <c r="AA1768">
        <f>[1]发票导入!AA1768&amp;""</f>
      </c>
      <c r="AB1768">
        <f>[1]发票导入!AB1768</f>
        <v>0</v>
      </c>
      <c r="AC1768">
        <f>[1]发票导入!AC1768</f>
        <v>0</v>
      </c>
      <c r="AE1768" s="22">
        <f t="shared" si="0"/>
      </c>
      <c r="AI1768">
        <f>[1]发票导入!AI1768&amp;""</f>
      </c>
      <c r="AJ1768">
        <f>[1]发票导入!AJ1768&amp;""</f>
      </c>
      <c r="AK1768">
        <f>[1]发票导入!AK1768</f>
        <v>0</v>
      </c>
      <c r="AL1768">
        <f>[1]发票导入!AL1768</f>
        <v>0</v>
      </c>
      <c r="AM1768">
        <f>[1]发票导入!AM1768</f>
        <v>0</v>
      </c>
      <c r="AN1768" s="22">
        <f t="shared" si="1"/>
        <v>0</v>
      </c>
      <c r="AO1768" s="22">
        <f t="shared" si="2"/>
        <v>0</v>
      </c>
    </row>
    <row r="1769">
      <c r="C1769">
        <f>[1]发票导入!C1769&amp;""</f>
      </c>
      <c r="D1769">
        <f>[1]发票导入!D1769&amp;""</f>
      </c>
      <c r="O1769">
        <f>[1]发票导入!O1769&amp;""</f>
      </c>
      <c r="T1769">
        <f>[1]发票导入!T1769</f>
      </c>
      <c r="U1769">
        <f>[1]发票导入!U1769&amp;""</f>
      </c>
      <c r="V1769">
        <f>[1]发票导入!V1769&amp;""</f>
      </c>
      <c r="W1769">
        <f>[1]发票导入!W1769&amp;""</f>
      </c>
      <c r="Y1769">
        <f>[1]发票导入!Y1769&amp;""</f>
      </c>
      <c r="AA1769">
        <f>[1]发票导入!AA1769&amp;""</f>
      </c>
      <c r="AB1769">
        <f>[1]发票导入!AB1769</f>
        <v>0</v>
      </c>
      <c r="AC1769">
        <f>[1]发票导入!AC1769</f>
        <v>0</v>
      </c>
      <c r="AE1769" s="22">
        <f t="shared" si="0"/>
      </c>
      <c r="AI1769">
        <f>[1]发票导入!AI1769&amp;""</f>
      </c>
      <c r="AJ1769">
        <f>[1]发票导入!AJ1769&amp;""</f>
      </c>
      <c r="AK1769">
        <f>[1]发票导入!AK1769</f>
        <v>0</v>
      </c>
      <c r="AL1769">
        <f>[1]发票导入!AL1769</f>
        <v>0</v>
      </c>
      <c r="AM1769">
        <f>[1]发票导入!AM1769</f>
        <v>0</v>
      </c>
      <c r="AN1769" s="22">
        <f t="shared" si="1"/>
        <v>0</v>
      </c>
      <c r="AO1769" s="22">
        <f t="shared" si="2"/>
        <v>0</v>
      </c>
    </row>
    <row r="1770">
      <c r="C1770">
        <f>[1]发票导入!C1770&amp;""</f>
      </c>
      <c r="D1770">
        <f>[1]发票导入!D1770&amp;""</f>
      </c>
      <c r="O1770">
        <f>[1]发票导入!O1770&amp;""</f>
      </c>
      <c r="T1770">
        <f>[1]发票导入!T1770</f>
      </c>
      <c r="U1770">
        <f>[1]发票导入!U1770&amp;""</f>
      </c>
      <c r="V1770">
        <f>[1]发票导入!V1770&amp;""</f>
      </c>
      <c r="W1770">
        <f>[1]发票导入!W1770&amp;""</f>
      </c>
      <c r="Y1770">
        <f>[1]发票导入!Y1770&amp;""</f>
      </c>
      <c r="AA1770">
        <f>[1]发票导入!AA1770&amp;""</f>
      </c>
      <c r="AB1770">
        <f>[1]发票导入!AB1770</f>
        <v>0</v>
      </c>
      <c r="AC1770">
        <f>[1]发票导入!AC1770</f>
        <v>0</v>
      </c>
      <c r="AE1770" s="22">
        <f t="shared" si="0"/>
      </c>
      <c r="AI1770">
        <f>[1]发票导入!AI1770&amp;""</f>
      </c>
      <c r="AJ1770">
        <f>[1]发票导入!AJ1770&amp;""</f>
      </c>
      <c r="AK1770">
        <f>[1]发票导入!AK1770</f>
        <v>0</v>
      </c>
      <c r="AL1770">
        <f>[1]发票导入!AL1770</f>
        <v>0</v>
      </c>
      <c r="AM1770">
        <f>[1]发票导入!AM1770</f>
        <v>0</v>
      </c>
      <c r="AN1770" s="22">
        <f t="shared" si="1"/>
        <v>0</v>
      </c>
      <c r="AO1770" s="22">
        <f t="shared" si="2"/>
        <v>0</v>
      </c>
    </row>
    <row r="1771">
      <c r="C1771">
        <f>[1]发票导入!C1771&amp;""</f>
      </c>
      <c r="D1771">
        <f>[1]发票导入!D1771&amp;""</f>
      </c>
      <c r="O1771">
        <f>[1]发票导入!O1771&amp;""</f>
      </c>
      <c r="T1771">
        <f>[1]发票导入!T1771</f>
      </c>
      <c r="U1771">
        <f>[1]发票导入!U1771&amp;""</f>
      </c>
      <c r="V1771">
        <f>[1]发票导入!V1771&amp;""</f>
      </c>
      <c r="W1771">
        <f>[1]发票导入!W1771&amp;""</f>
      </c>
      <c r="Y1771">
        <f>[1]发票导入!Y1771&amp;""</f>
      </c>
      <c r="AA1771">
        <f>[1]发票导入!AA1771&amp;""</f>
      </c>
      <c r="AB1771">
        <f>[1]发票导入!AB1771</f>
        <v>0</v>
      </c>
      <c r="AC1771">
        <f>[1]发票导入!AC1771</f>
        <v>0</v>
      </c>
      <c r="AE1771" s="22">
        <f t="shared" si="0"/>
      </c>
      <c r="AI1771">
        <f>[1]发票导入!AI1771&amp;""</f>
      </c>
      <c r="AJ1771">
        <f>[1]发票导入!AJ1771&amp;""</f>
      </c>
      <c r="AK1771">
        <f>[1]发票导入!AK1771</f>
        <v>0</v>
      </c>
      <c r="AL1771">
        <f>[1]发票导入!AL1771</f>
        <v>0</v>
      </c>
      <c r="AM1771">
        <f>[1]发票导入!AM1771</f>
        <v>0</v>
      </c>
      <c r="AN1771" s="22">
        <f t="shared" si="1"/>
        <v>0</v>
      </c>
      <c r="AO1771" s="22">
        <f t="shared" si="2"/>
        <v>0</v>
      </c>
    </row>
    <row r="1772">
      <c r="C1772">
        <f>[1]发票导入!C1772&amp;""</f>
      </c>
      <c r="D1772">
        <f>[1]发票导入!D1772&amp;""</f>
      </c>
      <c r="O1772">
        <f>[1]发票导入!O1772&amp;""</f>
      </c>
      <c r="T1772">
        <f>[1]发票导入!T1772</f>
      </c>
      <c r="U1772">
        <f>[1]发票导入!U1772&amp;""</f>
      </c>
      <c r="V1772">
        <f>[1]发票导入!V1772&amp;""</f>
      </c>
      <c r="W1772">
        <f>[1]发票导入!W1772&amp;""</f>
      </c>
      <c r="Y1772">
        <f>[1]发票导入!Y1772&amp;""</f>
      </c>
      <c r="AA1772">
        <f>[1]发票导入!AA1772&amp;""</f>
      </c>
      <c r="AB1772">
        <f>[1]发票导入!AB1772</f>
        <v>0</v>
      </c>
      <c r="AC1772">
        <f>[1]发票导入!AC1772</f>
        <v>0</v>
      </c>
      <c r="AE1772" s="22">
        <f t="shared" si="0"/>
      </c>
      <c r="AI1772">
        <f>[1]发票导入!AI1772&amp;""</f>
      </c>
      <c r="AJ1772">
        <f>[1]发票导入!AJ1772&amp;""</f>
      </c>
      <c r="AK1772">
        <f>[1]发票导入!AK1772</f>
        <v>0</v>
      </c>
      <c r="AL1772">
        <f>[1]发票导入!AL1772</f>
        <v>0</v>
      </c>
      <c r="AM1772">
        <f>[1]发票导入!AM1772</f>
        <v>0</v>
      </c>
      <c r="AN1772" s="22">
        <f t="shared" si="1"/>
        <v>0</v>
      </c>
      <c r="AO1772" s="22">
        <f t="shared" si="2"/>
        <v>0</v>
      </c>
    </row>
    <row r="1773">
      <c r="C1773">
        <f>[1]发票导入!C1773&amp;""</f>
      </c>
      <c r="D1773">
        <f>[1]发票导入!D1773&amp;""</f>
      </c>
      <c r="O1773">
        <f>[1]发票导入!O1773&amp;""</f>
      </c>
      <c r="T1773">
        <f>[1]发票导入!T1773</f>
      </c>
      <c r="U1773">
        <f>[1]发票导入!U1773&amp;""</f>
      </c>
      <c r="V1773">
        <f>[1]发票导入!V1773&amp;""</f>
      </c>
      <c r="W1773">
        <f>[1]发票导入!W1773&amp;""</f>
      </c>
      <c r="Y1773">
        <f>[1]发票导入!Y1773&amp;""</f>
      </c>
      <c r="AA1773">
        <f>[1]发票导入!AA1773&amp;""</f>
      </c>
      <c r="AB1773">
        <f>[1]发票导入!AB1773</f>
        <v>0</v>
      </c>
      <c r="AC1773">
        <f>[1]发票导入!AC1773</f>
        <v>0</v>
      </c>
      <c r="AE1773" s="22">
        <f t="shared" si="0"/>
      </c>
      <c r="AI1773">
        <f>[1]发票导入!AI1773&amp;""</f>
      </c>
      <c r="AJ1773">
        <f>[1]发票导入!AJ1773&amp;""</f>
      </c>
      <c r="AK1773">
        <f>[1]发票导入!AK1773</f>
        <v>0</v>
      </c>
      <c r="AL1773">
        <f>[1]发票导入!AL1773</f>
        <v>0</v>
      </c>
      <c r="AM1773">
        <f>[1]发票导入!AM1773</f>
        <v>0</v>
      </c>
      <c r="AN1773" s="22">
        <f t="shared" si="1"/>
        <v>0</v>
      </c>
      <c r="AO1773" s="22">
        <f t="shared" si="2"/>
        <v>0</v>
      </c>
    </row>
    <row r="1774">
      <c r="C1774">
        <f>[1]发票导入!C1774&amp;""</f>
      </c>
      <c r="D1774">
        <f>[1]发票导入!D1774&amp;""</f>
      </c>
      <c r="O1774">
        <f>[1]发票导入!O1774&amp;""</f>
      </c>
      <c r="T1774">
        <f>[1]发票导入!T1774</f>
      </c>
      <c r="U1774">
        <f>[1]发票导入!U1774&amp;""</f>
      </c>
      <c r="V1774">
        <f>[1]发票导入!V1774&amp;""</f>
      </c>
      <c r="W1774">
        <f>[1]发票导入!W1774&amp;""</f>
      </c>
      <c r="Y1774">
        <f>[1]发票导入!Y1774&amp;""</f>
      </c>
      <c r="AA1774">
        <f>[1]发票导入!AA1774&amp;""</f>
      </c>
      <c r="AB1774">
        <f>[1]发票导入!AB1774</f>
        <v>0</v>
      </c>
      <c r="AC1774">
        <f>[1]发票导入!AC1774</f>
        <v>0</v>
      </c>
      <c r="AE1774" s="22">
        <f t="shared" si="0"/>
      </c>
      <c r="AI1774">
        <f>[1]发票导入!AI1774&amp;""</f>
      </c>
      <c r="AJ1774">
        <f>[1]发票导入!AJ1774&amp;""</f>
      </c>
      <c r="AK1774">
        <f>[1]发票导入!AK1774</f>
        <v>0</v>
      </c>
      <c r="AL1774">
        <f>[1]发票导入!AL1774</f>
        <v>0</v>
      </c>
      <c r="AM1774">
        <f>[1]发票导入!AM1774</f>
        <v>0</v>
      </c>
      <c r="AN1774" s="22">
        <f t="shared" si="1"/>
        <v>0</v>
      </c>
      <c r="AO1774" s="22">
        <f t="shared" si="2"/>
        <v>0</v>
      </c>
    </row>
    <row r="1775">
      <c r="C1775">
        <f>[1]发票导入!C1775&amp;""</f>
      </c>
      <c r="D1775">
        <f>[1]发票导入!D1775&amp;""</f>
      </c>
      <c r="O1775">
        <f>[1]发票导入!O1775&amp;""</f>
      </c>
      <c r="T1775">
        <f>[1]发票导入!T1775</f>
      </c>
      <c r="U1775">
        <f>[1]发票导入!U1775&amp;""</f>
      </c>
      <c r="V1775">
        <f>[1]发票导入!V1775&amp;""</f>
      </c>
      <c r="W1775">
        <f>[1]发票导入!W1775&amp;""</f>
      </c>
      <c r="Y1775">
        <f>[1]发票导入!Y1775&amp;""</f>
      </c>
      <c r="AA1775">
        <f>[1]发票导入!AA1775&amp;""</f>
      </c>
      <c r="AB1775">
        <f>[1]发票导入!AB1775</f>
        <v>0</v>
      </c>
      <c r="AC1775">
        <f>[1]发票导入!AC1775</f>
        <v>0</v>
      </c>
      <c r="AE1775" s="22">
        <f t="shared" si="0"/>
      </c>
      <c r="AI1775">
        <f>[1]发票导入!AI1775&amp;""</f>
      </c>
      <c r="AJ1775">
        <f>[1]发票导入!AJ1775&amp;""</f>
      </c>
      <c r="AK1775">
        <f>[1]发票导入!AK1775</f>
        <v>0</v>
      </c>
      <c r="AL1775">
        <f>[1]发票导入!AL1775</f>
        <v>0</v>
      </c>
      <c r="AM1775">
        <f>[1]发票导入!AM1775</f>
        <v>0</v>
      </c>
      <c r="AN1775" s="22">
        <f t="shared" si="1"/>
        <v>0</v>
      </c>
      <c r="AO1775" s="22">
        <f t="shared" si="2"/>
        <v>0</v>
      </c>
    </row>
    <row r="1776">
      <c r="C1776">
        <f>[1]发票导入!C1776&amp;""</f>
      </c>
      <c r="D1776">
        <f>[1]发票导入!D1776&amp;""</f>
      </c>
      <c r="O1776">
        <f>[1]发票导入!O1776&amp;""</f>
      </c>
      <c r="T1776">
        <f>[1]发票导入!T1776</f>
      </c>
      <c r="U1776">
        <f>[1]发票导入!U1776&amp;""</f>
      </c>
      <c r="V1776">
        <f>[1]发票导入!V1776&amp;""</f>
      </c>
      <c r="W1776">
        <f>[1]发票导入!W1776&amp;""</f>
      </c>
      <c r="Y1776">
        <f>[1]发票导入!Y1776&amp;""</f>
      </c>
      <c r="AA1776">
        <f>[1]发票导入!AA1776&amp;""</f>
      </c>
      <c r="AB1776">
        <f>[1]发票导入!AB1776</f>
        <v>0</v>
      </c>
      <c r="AC1776">
        <f>[1]发票导入!AC1776</f>
        <v>0</v>
      </c>
      <c r="AE1776" s="22">
        <f t="shared" si="0"/>
      </c>
      <c r="AI1776">
        <f>[1]发票导入!AI1776&amp;""</f>
      </c>
      <c r="AJ1776">
        <f>[1]发票导入!AJ1776&amp;""</f>
      </c>
      <c r="AK1776">
        <f>[1]发票导入!AK1776</f>
        <v>0</v>
      </c>
      <c r="AL1776">
        <f>[1]发票导入!AL1776</f>
        <v>0</v>
      </c>
      <c r="AM1776">
        <f>[1]发票导入!AM1776</f>
        <v>0</v>
      </c>
      <c r="AN1776" s="22">
        <f t="shared" si="1"/>
        <v>0</v>
      </c>
      <c r="AO1776" s="22">
        <f t="shared" si="2"/>
        <v>0</v>
      </c>
    </row>
    <row r="1777">
      <c r="C1777">
        <f>[1]发票导入!C1777&amp;""</f>
      </c>
      <c r="D1777">
        <f>[1]发票导入!D1777&amp;""</f>
      </c>
      <c r="O1777">
        <f>[1]发票导入!O1777&amp;""</f>
      </c>
      <c r="T1777">
        <f>[1]发票导入!T1777</f>
      </c>
      <c r="U1777">
        <f>[1]发票导入!U1777&amp;""</f>
      </c>
      <c r="V1777">
        <f>[1]发票导入!V1777&amp;""</f>
      </c>
      <c r="W1777">
        <f>[1]发票导入!W1777&amp;""</f>
      </c>
      <c r="Y1777">
        <f>[1]发票导入!Y1777&amp;""</f>
      </c>
      <c r="AA1777">
        <f>[1]发票导入!AA1777&amp;""</f>
      </c>
      <c r="AB1777">
        <f>[1]发票导入!AB1777</f>
        <v>0</v>
      </c>
      <c r="AC1777">
        <f>[1]发票导入!AC1777</f>
        <v>0</v>
      </c>
      <c r="AE1777" s="22">
        <f t="shared" si="0"/>
      </c>
      <c r="AI1777">
        <f>[1]发票导入!AI1777&amp;""</f>
      </c>
      <c r="AJ1777">
        <f>[1]发票导入!AJ1777&amp;""</f>
      </c>
      <c r="AK1777">
        <f>[1]发票导入!AK1777</f>
        <v>0</v>
      </c>
      <c r="AL1777">
        <f>[1]发票导入!AL1777</f>
        <v>0</v>
      </c>
      <c r="AM1777">
        <f>[1]发票导入!AM1777</f>
        <v>0</v>
      </c>
      <c r="AN1777" s="22">
        <f t="shared" si="1"/>
        <v>0</v>
      </c>
      <c r="AO1777" s="22">
        <f t="shared" si="2"/>
        <v>0</v>
      </c>
    </row>
    <row r="1778">
      <c r="C1778">
        <f>[1]发票导入!C1778&amp;""</f>
      </c>
      <c r="D1778">
        <f>[1]发票导入!D1778&amp;""</f>
      </c>
      <c r="O1778">
        <f>[1]发票导入!O1778&amp;""</f>
      </c>
      <c r="T1778">
        <f>[1]发票导入!T1778</f>
      </c>
      <c r="U1778">
        <f>[1]发票导入!U1778&amp;""</f>
      </c>
      <c r="V1778">
        <f>[1]发票导入!V1778&amp;""</f>
      </c>
      <c r="W1778">
        <f>[1]发票导入!W1778&amp;""</f>
      </c>
      <c r="Y1778">
        <f>[1]发票导入!Y1778&amp;""</f>
      </c>
      <c r="AA1778">
        <f>[1]发票导入!AA1778&amp;""</f>
      </c>
      <c r="AB1778">
        <f>[1]发票导入!AB1778</f>
        <v>0</v>
      </c>
      <c r="AC1778">
        <f>[1]发票导入!AC1778</f>
        <v>0</v>
      </c>
      <c r="AE1778" s="22">
        <f t="shared" si="0"/>
      </c>
      <c r="AI1778">
        <f>[1]发票导入!AI1778&amp;""</f>
      </c>
      <c r="AJ1778">
        <f>[1]发票导入!AJ1778&amp;""</f>
      </c>
      <c r="AK1778">
        <f>[1]发票导入!AK1778</f>
        <v>0</v>
      </c>
      <c r="AL1778">
        <f>[1]发票导入!AL1778</f>
        <v>0</v>
      </c>
      <c r="AM1778">
        <f>[1]发票导入!AM1778</f>
        <v>0</v>
      </c>
      <c r="AN1778" s="22">
        <f t="shared" si="1"/>
        <v>0</v>
      </c>
      <c r="AO1778" s="22">
        <f t="shared" si="2"/>
        <v>0</v>
      </c>
    </row>
    <row r="1779">
      <c r="C1779">
        <f>[1]发票导入!C1779&amp;""</f>
      </c>
      <c r="D1779">
        <f>[1]发票导入!D1779&amp;""</f>
      </c>
      <c r="O1779">
        <f>[1]发票导入!O1779&amp;""</f>
      </c>
      <c r="T1779">
        <f>[1]发票导入!T1779</f>
      </c>
      <c r="U1779">
        <f>[1]发票导入!U1779&amp;""</f>
      </c>
      <c r="V1779">
        <f>[1]发票导入!V1779&amp;""</f>
      </c>
      <c r="W1779">
        <f>[1]发票导入!W1779&amp;""</f>
      </c>
      <c r="Y1779">
        <f>[1]发票导入!Y1779&amp;""</f>
      </c>
      <c r="AA1779">
        <f>[1]发票导入!AA1779&amp;""</f>
      </c>
      <c r="AB1779">
        <f>[1]发票导入!AB1779</f>
        <v>0</v>
      </c>
      <c r="AC1779">
        <f>[1]发票导入!AC1779</f>
        <v>0</v>
      </c>
      <c r="AE1779" s="22">
        <f t="shared" si="0"/>
      </c>
      <c r="AI1779">
        <f>[1]发票导入!AI1779&amp;""</f>
      </c>
      <c r="AJ1779">
        <f>[1]发票导入!AJ1779&amp;""</f>
      </c>
      <c r="AK1779">
        <f>[1]发票导入!AK1779</f>
        <v>0</v>
      </c>
      <c r="AL1779">
        <f>[1]发票导入!AL1779</f>
        <v>0</v>
      </c>
      <c r="AM1779">
        <f>[1]发票导入!AM1779</f>
        <v>0</v>
      </c>
      <c r="AN1779" s="22">
        <f t="shared" si="1"/>
        <v>0</v>
      </c>
      <c r="AO1779" s="22">
        <f t="shared" si="2"/>
        <v>0</v>
      </c>
    </row>
    <row r="1780">
      <c r="C1780">
        <f>[1]发票导入!C1780&amp;""</f>
      </c>
      <c r="D1780">
        <f>[1]发票导入!D1780&amp;""</f>
      </c>
      <c r="O1780">
        <f>[1]发票导入!O1780&amp;""</f>
      </c>
      <c r="T1780">
        <f>[1]发票导入!T1780</f>
      </c>
      <c r="U1780">
        <f>[1]发票导入!U1780&amp;""</f>
      </c>
      <c r="V1780">
        <f>[1]发票导入!V1780&amp;""</f>
      </c>
      <c r="W1780">
        <f>[1]发票导入!W1780&amp;""</f>
      </c>
      <c r="Y1780">
        <f>[1]发票导入!Y1780&amp;""</f>
      </c>
      <c r="AA1780">
        <f>[1]发票导入!AA1780&amp;""</f>
      </c>
      <c r="AB1780">
        <f>[1]发票导入!AB1780</f>
        <v>0</v>
      </c>
      <c r="AC1780">
        <f>[1]发票导入!AC1780</f>
        <v>0</v>
      </c>
      <c r="AE1780" s="22">
        <f t="shared" si="0"/>
      </c>
      <c r="AI1780">
        <f>[1]发票导入!AI1780&amp;""</f>
      </c>
      <c r="AJ1780">
        <f>[1]发票导入!AJ1780&amp;""</f>
      </c>
      <c r="AK1780">
        <f>[1]发票导入!AK1780</f>
        <v>0</v>
      </c>
      <c r="AL1780">
        <f>[1]发票导入!AL1780</f>
        <v>0</v>
      </c>
      <c r="AM1780">
        <f>[1]发票导入!AM1780</f>
        <v>0</v>
      </c>
      <c r="AN1780" s="22">
        <f t="shared" si="1"/>
        <v>0</v>
      </c>
      <c r="AO1780" s="22">
        <f t="shared" si="2"/>
        <v>0</v>
      </c>
    </row>
    <row r="1781">
      <c r="C1781">
        <f>[1]发票导入!C1781&amp;""</f>
      </c>
      <c r="D1781">
        <f>[1]发票导入!D1781&amp;""</f>
      </c>
      <c r="O1781">
        <f>[1]发票导入!O1781&amp;""</f>
      </c>
      <c r="T1781">
        <f>[1]发票导入!T1781</f>
      </c>
      <c r="U1781">
        <f>[1]发票导入!U1781&amp;""</f>
      </c>
      <c r="V1781">
        <f>[1]发票导入!V1781&amp;""</f>
      </c>
      <c r="W1781">
        <f>[1]发票导入!W1781&amp;""</f>
      </c>
      <c r="Y1781">
        <f>[1]发票导入!Y1781&amp;""</f>
      </c>
      <c r="AA1781">
        <f>[1]发票导入!AA1781&amp;""</f>
      </c>
      <c r="AB1781">
        <f>[1]发票导入!AB1781</f>
        <v>0</v>
      </c>
      <c r="AC1781">
        <f>[1]发票导入!AC1781</f>
        <v>0</v>
      </c>
      <c r="AE1781" s="22">
        <f t="shared" si="0"/>
      </c>
      <c r="AI1781">
        <f>[1]发票导入!AI1781&amp;""</f>
      </c>
      <c r="AJ1781">
        <f>[1]发票导入!AJ1781&amp;""</f>
      </c>
      <c r="AK1781">
        <f>[1]发票导入!AK1781</f>
        <v>0</v>
      </c>
      <c r="AL1781">
        <f>[1]发票导入!AL1781</f>
        <v>0</v>
      </c>
      <c r="AM1781">
        <f>[1]发票导入!AM1781</f>
        <v>0</v>
      </c>
      <c r="AN1781" s="22">
        <f t="shared" si="1"/>
        <v>0</v>
      </c>
      <c r="AO1781" s="22">
        <f t="shared" si="2"/>
        <v>0</v>
      </c>
    </row>
    <row r="1782">
      <c r="C1782">
        <f>[1]发票导入!C1782&amp;""</f>
      </c>
      <c r="D1782">
        <f>[1]发票导入!D1782&amp;""</f>
      </c>
      <c r="O1782">
        <f>[1]发票导入!O1782&amp;""</f>
      </c>
      <c r="T1782">
        <f>[1]发票导入!T1782</f>
      </c>
      <c r="U1782">
        <f>[1]发票导入!U1782&amp;""</f>
      </c>
      <c r="V1782">
        <f>[1]发票导入!V1782&amp;""</f>
      </c>
      <c r="W1782">
        <f>[1]发票导入!W1782&amp;""</f>
      </c>
      <c r="Y1782">
        <f>[1]发票导入!Y1782&amp;""</f>
      </c>
      <c r="AA1782">
        <f>[1]发票导入!AA1782&amp;""</f>
      </c>
      <c r="AB1782">
        <f>[1]发票导入!AB1782</f>
        <v>0</v>
      </c>
      <c r="AC1782">
        <f>[1]发票导入!AC1782</f>
        <v>0</v>
      </c>
      <c r="AE1782" s="22">
        <f t="shared" si="0"/>
      </c>
      <c r="AI1782">
        <f>[1]发票导入!AI1782&amp;""</f>
      </c>
      <c r="AJ1782">
        <f>[1]发票导入!AJ1782&amp;""</f>
      </c>
      <c r="AK1782">
        <f>[1]发票导入!AK1782</f>
        <v>0</v>
      </c>
      <c r="AL1782">
        <f>[1]发票导入!AL1782</f>
        <v>0</v>
      </c>
      <c r="AM1782">
        <f>[1]发票导入!AM1782</f>
        <v>0</v>
      </c>
      <c r="AN1782" s="22">
        <f t="shared" si="1"/>
        <v>0</v>
      </c>
      <c r="AO1782" s="22">
        <f t="shared" si="2"/>
        <v>0</v>
      </c>
    </row>
    <row r="1783">
      <c r="C1783">
        <f>[1]发票导入!C1783&amp;""</f>
      </c>
      <c r="D1783">
        <f>[1]发票导入!D1783&amp;""</f>
      </c>
      <c r="O1783">
        <f>[1]发票导入!O1783&amp;""</f>
      </c>
      <c r="T1783">
        <f>[1]发票导入!T1783</f>
      </c>
      <c r="U1783">
        <f>[1]发票导入!U1783&amp;""</f>
      </c>
      <c r="V1783">
        <f>[1]发票导入!V1783&amp;""</f>
      </c>
      <c r="W1783">
        <f>[1]发票导入!W1783&amp;""</f>
      </c>
      <c r="Y1783">
        <f>[1]发票导入!Y1783&amp;""</f>
      </c>
      <c r="AA1783">
        <f>[1]发票导入!AA1783&amp;""</f>
      </c>
      <c r="AB1783">
        <f>[1]发票导入!AB1783</f>
        <v>0</v>
      </c>
      <c r="AC1783">
        <f>[1]发票导入!AC1783</f>
        <v>0</v>
      </c>
      <c r="AE1783" s="22">
        <f t="shared" si="0"/>
      </c>
      <c r="AI1783">
        <f>[1]发票导入!AI1783&amp;""</f>
      </c>
      <c r="AJ1783">
        <f>[1]发票导入!AJ1783&amp;""</f>
      </c>
      <c r="AK1783">
        <f>[1]发票导入!AK1783</f>
        <v>0</v>
      </c>
      <c r="AL1783">
        <f>[1]发票导入!AL1783</f>
        <v>0</v>
      </c>
      <c r="AM1783">
        <f>[1]发票导入!AM1783</f>
        <v>0</v>
      </c>
      <c r="AN1783" s="22">
        <f t="shared" si="1"/>
        <v>0</v>
      </c>
      <c r="AO1783" s="22">
        <f t="shared" si="2"/>
        <v>0</v>
      </c>
    </row>
    <row r="1784">
      <c r="C1784">
        <f>[1]发票导入!C1784&amp;""</f>
      </c>
      <c r="D1784">
        <f>[1]发票导入!D1784&amp;""</f>
      </c>
      <c r="O1784">
        <f>[1]发票导入!O1784&amp;""</f>
      </c>
      <c r="T1784">
        <f>[1]发票导入!T1784</f>
      </c>
      <c r="U1784">
        <f>[1]发票导入!U1784&amp;""</f>
      </c>
      <c r="V1784">
        <f>[1]发票导入!V1784&amp;""</f>
      </c>
      <c r="W1784">
        <f>[1]发票导入!W1784&amp;""</f>
      </c>
      <c r="Y1784">
        <f>[1]发票导入!Y1784&amp;""</f>
      </c>
      <c r="AA1784">
        <f>[1]发票导入!AA1784&amp;""</f>
      </c>
      <c r="AB1784">
        <f>[1]发票导入!AB1784</f>
        <v>0</v>
      </c>
      <c r="AC1784">
        <f>[1]发票导入!AC1784</f>
        <v>0</v>
      </c>
      <c r="AE1784" s="22">
        <f t="shared" si="0"/>
      </c>
      <c r="AI1784">
        <f>[1]发票导入!AI1784&amp;""</f>
      </c>
      <c r="AJ1784">
        <f>[1]发票导入!AJ1784&amp;""</f>
      </c>
      <c r="AK1784">
        <f>[1]发票导入!AK1784</f>
        <v>0</v>
      </c>
      <c r="AL1784">
        <f>[1]发票导入!AL1784</f>
        <v>0</v>
      </c>
      <c r="AM1784">
        <f>[1]发票导入!AM1784</f>
        <v>0</v>
      </c>
      <c r="AN1784" s="22">
        <f t="shared" si="1"/>
        <v>0</v>
      </c>
      <c r="AO1784" s="22">
        <f t="shared" si="2"/>
        <v>0</v>
      </c>
    </row>
    <row r="1785">
      <c r="C1785">
        <f>[1]发票导入!C1785&amp;""</f>
      </c>
      <c r="D1785">
        <f>[1]发票导入!D1785&amp;""</f>
      </c>
      <c r="O1785">
        <f>[1]发票导入!O1785&amp;""</f>
      </c>
      <c r="T1785">
        <f>[1]发票导入!T1785</f>
      </c>
      <c r="U1785">
        <f>[1]发票导入!U1785&amp;""</f>
      </c>
      <c r="V1785">
        <f>[1]发票导入!V1785&amp;""</f>
      </c>
      <c r="W1785">
        <f>[1]发票导入!W1785&amp;""</f>
      </c>
      <c r="Y1785">
        <f>[1]发票导入!Y1785&amp;""</f>
      </c>
      <c r="AA1785">
        <f>[1]发票导入!AA1785&amp;""</f>
      </c>
      <c r="AB1785">
        <f>[1]发票导入!AB1785</f>
        <v>0</v>
      </c>
      <c r="AC1785">
        <f>[1]发票导入!AC1785</f>
        <v>0</v>
      </c>
      <c r="AE1785" s="22">
        <f t="shared" si="0"/>
      </c>
      <c r="AI1785">
        <f>[1]发票导入!AI1785&amp;""</f>
      </c>
      <c r="AJ1785">
        <f>[1]发票导入!AJ1785&amp;""</f>
      </c>
      <c r="AK1785">
        <f>[1]发票导入!AK1785</f>
        <v>0</v>
      </c>
      <c r="AL1785">
        <f>[1]发票导入!AL1785</f>
        <v>0</v>
      </c>
      <c r="AM1785">
        <f>[1]发票导入!AM1785</f>
        <v>0</v>
      </c>
      <c r="AN1785" s="22">
        <f t="shared" si="1"/>
        <v>0</v>
      </c>
      <c r="AO1785" s="22">
        <f t="shared" si="2"/>
        <v>0</v>
      </c>
    </row>
    <row r="1786">
      <c r="C1786">
        <f>[1]发票导入!C1786&amp;""</f>
      </c>
      <c r="D1786">
        <f>[1]发票导入!D1786&amp;""</f>
      </c>
      <c r="O1786">
        <f>[1]发票导入!O1786&amp;""</f>
      </c>
      <c r="T1786">
        <f>[1]发票导入!T1786</f>
      </c>
      <c r="U1786">
        <f>[1]发票导入!U1786&amp;""</f>
      </c>
      <c r="V1786">
        <f>[1]发票导入!V1786&amp;""</f>
      </c>
      <c r="W1786">
        <f>[1]发票导入!W1786&amp;""</f>
      </c>
      <c r="Y1786">
        <f>[1]发票导入!Y1786&amp;""</f>
      </c>
      <c r="AA1786">
        <f>[1]发票导入!AA1786&amp;""</f>
      </c>
      <c r="AB1786">
        <f>[1]发票导入!AB1786</f>
        <v>0</v>
      </c>
      <c r="AC1786">
        <f>[1]发票导入!AC1786</f>
        <v>0</v>
      </c>
      <c r="AE1786" s="22">
        <f t="shared" si="0"/>
      </c>
      <c r="AI1786">
        <f>[1]发票导入!AI1786&amp;""</f>
      </c>
      <c r="AJ1786">
        <f>[1]发票导入!AJ1786&amp;""</f>
      </c>
      <c r="AK1786">
        <f>[1]发票导入!AK1786</f>
        <v>0</v>
      </c>
      <c r="AL1786">
        <f>[1]发票导入!AL1786</f>
        <v>0</v>
      </c>
      <c r="AM1786">
        <f>[1]发票导入!AM1786</f>
        <v>0</v>
      </c>
      <c r="AN1786" s="22">
        <f t="shared" si="1"/>
        <v>0</v>
      </c>
      <c r="AO1786" s="22">
        <f t="shared" si="2"/>
        <v>0</v>
      </c>
    </row>
    <row r="1787">
      <c r="C1787">
        <f>[1]发票导入!C1787&amp;""</f>
      </c>
      <c r="D1787">
        <f>[1]发票导入!D1787&amp;""</f>
      </c>
      <c r="O1787">
        <f>[1]发票导入!O1787&amp;""</f>
      </c>
      <c r="T1787">
        <f>[1]发票导入!T1787</f>
      </c>
      <c r="U1787">
        <f>[1]发票导入!U1787&amp;""</f>
      </c>
      <c r="V1787">
        <f>[1]发票导入!V1787&amp;""</f>
      </c>
      <c r="W1787">
        <f>[1]发票导入!W1787&amp;""</f>
      </c>
      <c r="Y1787">
        <f>[1]发票导入!Y1787&amp;""</f>
      </c>
      <c r="AA1787">
        <f>[1]发票导入!AA1787&amp;""</f>
      </c>
      <c r="AB1787">
        <f>[1]发票导入!AB1787</f>
        <v>0</v>
      </c>
      <c r="AC1787">
        <f>[1]发票导入!AC1787</f>
        <v>0</v>
      </c>
      <c r="AE1787" s="22">
        <f t="shared" si="0"/>
      </c>
      <c r="AI1787">
        <f>[1]发票导入!AI1787&amp;""</f>
      </c>
      <c r="AJ1787">
        <f>[1]发票导入!AJ1787&amp;""</f>
      </c>
      <c r="AK1787">
        <f>[1]发票导入!AK1787</f>
        <v>0</v>
      </c>
      <c r="AL1787">
        <f>[1]发票导入!AL1787</f>
        <v>0</v>
      </c>
      <c r="AM1787">
        <f>[1]发票导入!AM1787</f>
        <v>0</v>
      </c>
      <c r="AN1787" s="22">
        <f t="shared" si="1"/>
        <v>0</v>
      </c>
      <c r="AO1787" s="22">
        <f t="shared" si="2"/>
        <v>0</v>
      </c>
    </row>
    <row r="1788">
      <c r="C1788">
        <f>[1]发票导入!C1788&amp;""</f>
      </c>
      <c r="D1788">
        <f>[1]发票导入!D1788&amp;""</f>
      </c>
      <c r="O1788">
        <f>[1]发票导入!O1788&amp;""</f>
      </c>
      <c r="T1788">
        <f>[1]发票导入!T1788</f>
      </c>
      <c r="U1788">
        <f>[1]发票导入!U1788&amp;""</f>
      </c>
      <c r="V1788">
        <f>[1]发票导入!V1788&amp;""</f>
      </c>
      <c r="W1788">
        <f>[1]发票导入!W1788&amp;""</f>
      </c>
      <c r="Y1788">
        <f>[1]发票导入!Y1788&amp;""</f>
      </c>
      <c r="AA1788">
        <f>[1]发票导入!AA1788&amp;""</f>
      </c>
      <c r="AB1788">
        <f>[1]发票导入!AB1788</f>
        <v>0</v>
      </c>
      <c r="AC1788">
        <f>[1]发票导入!AC1788</f>
        <v>0</v>
      </c>
      <c r="AE1788" s="22">
        <f t="shared" si="0"/>
      </c>
      <c r="AI1788">
        <f>[1]发票导入!AI1788&amp;""</f>
      </c>
      <c r="AJ1788">
        <f>[1]发票导入!AJ1788&amp;""</f>
      </c>
      <c r="AK1788">
        <f>[1]发票导入!AK1788</f>
        <v>0</v>
      </c>
      <c r="AL1788">
        <f>[1]发票导入!AL1788</f>
        <v>0</v>
      </c>
      <c r="AM1788">
        <f>[1]发票导入!AM1788</f>
        <v>0</v>
      </c>
      <c r="AN1788" s="22">
        <f t="shared" si="1"/>
        <v>0</v>
      </c>
      <c r="AO1788" s="22">
        <f t="shared" si="2"/>
        <v>0</v>
      </c>
    </row>
    <row r="1789">
      <c r="C1789">
        <f>[1]发票导入!C1789&amp;""</f>
      </c>
      <c r="D1789">
        <f>[1]发票导入!D1789&amp;""</f>
      </c>
      <c r="O1789">
        <f>[1]发票导入!O1789&amp;""</f>
      </c>
      <c r="T1789">
        <f>[1]发票导入!T1789</f>
      </c>
      <c r="U1789">
        <f>[1]发票导入!U1789&amp;""</f>
      </c>
      <c r="V1789">
        <f>[1]发票导入!V1789&amp;""</f>
      </c>
      <c r="W1789">
        <f>[1]发票导入!W1789&amp;""</f>
      </c>
      <c r="Y1789">
        <f>[1]发票导入!Y1789&amp;""</f>
      </c>
      <c r="AA1789">
        <f>[1]发票导入!AA1789&amp;""</f>
      </c>
      <c r="AB1789">
        <f>[1]发票导入!AB1789</f>
        <v>0</v>
      </c>
      <c r="AC1789">
        <f>[1]发票导入!AC1789</f>
        <v>0</v>
      </c>
      <c r="AE1789" s="22">
        <f t="shared" si="0"/>
      </c>
      <c r="AI1789">
        <f>[1]发票导入!AI1789&amp;""</f>
      </c>
      <c r="AJ1789">
        <f>[1]发票导入!AJ1789&amp;""</f>
      </c>
      <c r="AK1789">
        <f>[1]发票导入!AK1789</f>
        <v>0</v>
      </c>
      <c r="AL1789">
        <f>[1]发票导入!AL1789</f>
        <v>0</v>
      </c>
      <c r="AM1789">
        <f>[1]发票导入!AM1789</f>
        <v>0</v>
      </c>
      <c r="AN1789" s="22">
        <f t="shared" si="1"/>
        <v>0</v>
      </c>
      <c r="AO1789" s="22">
        <f t="shared" si="2"/>
        <v>0</v>
      </c>
    </row>
    <row r="1790">
      <c r="C1790">
        <f>[1]发票导入!C1790&amp;""</f>
      </c>
      <c r="D1790">
        <f>[1]发票导入!D1790&amp;""</f>
      </c>
      <c r="O1790">
        <f>[1]发票导入!O1790&amp;""</f>
      </c>
      <c r="T1790">
        <f>[1]发票导入!T1790</f>
      </c>
      <c r="U1790">
        <f>[1]发票导入!U1790&amp;""</f>
      </c>
      <c r="V1790">
        <f>[1]发票导入!V1790&amp;""</f>
      </c>
      <c r="W1790">
        <f>[1]发票导入!W1790&amp;""</f>
      </c>
      <c r="Y1790">
        <f>[1]发票导入!Y1790&amp;""</f>
      </c>
      <c r="AA1790">
        <f>[1]发票导入!AA1790&amp;""</f>
      </c>
      <c r="AB1790">
        <f>[1]发票导入!AB1790</f>
        <v>0</v>
      </c>
      <c r="AC1790">
        <f>[1]发票导入!AC1790</f>
        <v>0</v>
      </c>
      <c r="AE1790" s="22">
        <f t="shared" si="0"/>
      </c>
      <c r="AI1790">
        <f>[1]发票导入!AI1790&amp;""</f>
      </c>
      <c r="AJ1790">
        <f>[1]发票导入!AJ1790&amp;""</f>
      </c>
      <c r="AK1790">
        <f>[1]发票导入!AK1790</f>
        <v>0</v>
      </c>
      <c r="AL1790">
        <f>[1]发票导入!AL1790</f>
        <v>0</v>
      </c>
      <c r="AM1790">
        <f>[1]发票导入!AM1790</f>
        <v>0</v>
      </c>
      <c r="AN1790" s="22">
        <f t="shared" si="1"/>
        <v>0</v>
      </c>
      <c r="AO1790" s="22">
        <f t="shared" si="2"/>
        <v>0</v>
      </c>
    </row>
    <row r="1791">
      <c r="C1791">
        <f>[1]发票导入!C1791&amp;""</f>
      </c>
      <c r="D1791">
        <f>[1]发票导入!D1791&amp;""</f>
      </c>
      <c r="O1791">
        <f>[1]发票导入!O1791&amp;""</f>
      </c>
      <c r="T1791">
        <f>[1]发票导入!T1791</f>
      </c>
      <c r="U1791">
        <f>[1]发票导入!U1791&amp;""</f>
      </c>
      <c r="V1791">
        <f>[1]发票导入!V1791&amp;""</f>
      </c>
      <c r="W1791">
        <f>[1]发票导入!W1791&amp;""</f>
      </c>
      <c r="Y1791">
        <f>[1]发票导入!Y1791&amp;""</f>
      </c>
      <c r="AA1791">
        <f>[1]发票导入!AA1791&amp;""</f>
      </c>
      <c r="AB1791">
        <f>[1]发票导入!AB1791</f>
        <v>0</v>
      </c>
      <c r="AC1791">
        <f>[1]发票导入!AC1791</f>
        <v>0</v>
      </c>
      <c r="AE1791" s="22">
        <f t="shared" si="0"/>
      </c>
      <c r="AI1791">
        <f>[1]发票导入!AI1791&amp;""</f>
      </c>
      <c r="AJ1791">
        <f>[1]发票导入!AJ1791&amp;""</f>
      </c>
      <c r="AK1791">
        <f>[1]发票导入!AK1791</f>
        <v>0</v>
      </c>
      <c r="AL1791">
        <f>[1]发票导入!AL1791</f>
        <v>0</v>
      </c>
      <c r="AM1791">
        <f>[1]发票导入!AM1791</f>
        <v>0</v>
      </c>
      <c r="AN1791" s="22">
        <f t="shared" si="1"/>
        <v>0</v>
      </c>
      <c r="AO1791" s="22">
        <f t="shared" si="2"/>
        <v>0</v>
      </c>
    </row>
    <row r="1792">
      <c r="C1792">
        <f>[1]发票导入!C1792&amp;""</f>
      </c>
      <c r="D1792">
        <f>[1]发票导入!D1792&amp;""</f>
      </c>
      <c r="O1792">
        <f>[1]发票导入!O1792&amp;""</f>
      </c>
      <c r="T1792">
        <f>[1]发票导入!T1792</f>
      </c>
      <c r="U1792">
        <f>[1]发票导入!U1792&amp;""</f>
      </c>
      <c r="V1792">
        <f>[1]发票导入!V1792&amp;""</f>
      </c>
      <c r="W1792">
        <f>[1]发票导入!W1792&amp;""</f>
      </c>
      <c r="Y1792">
        <f>[1]发票导入!Y1792&amp;""</f>
      </c>
      <c r="AA1792">
        <f>[1]发票导入!AA1792&amp;""</f>
      </c>
      <c r="AB1792">
        <f>[1]发票导入!AB1792</f>
        <v>0</v>
      </c>
      <c r="AC1792">
        <f>[1]发票导入!AC1792</f>
        <v>0</v>
      </c>
      <c r="AE1792" s="22">
        <f t="shared" si="0"/>
      </c>
      <c r="AI1792">
        <f>[1]发票导入!AI1792&amp;""</f>
      </c>
      <c r="AJ1792">
        <f>[1]发票导入!AJ1792&amp;""</f>
      </c>
      <c r="AK1792">
        <f>[1]发票导入!AK1792</f>
        <v>0</v>
      </c>
      <c r="AL1792">
        <f>[1]发票导入!AL1792</f>
        <v>0</v>
      </c>
      <c r="AM1792">
        <f>[1]发票导入!AM1792</f>
        <v>0</v>
      </c>
      <c r="AN1792" s="22">
        <f t="shared" si="1"/>
        <v>0</v>
      </c>
      <c r="AO1792" s="22">
        <f t="shared" si="2"/>
        <v>0</v>
      </c>
    </row>
    <row r="1793">
      <c r="C1793">
        <f>[1]发票导入!C1793&amp;""</f>
      </c>
      <c r="D1793">
        <f>[1]发票导入!D1793&amp;""</f>
      </c>
      <c r="O1793">
        <f>[1]发票导入!O1793&amp;""</f>
      </c>
      <c r="T1793">
        <f>[1]发票导入!T1793</f>
      </c>
      <c r="U1793">
        <f>[1]发票导入!U1793&amp;""</f>
      </c>
      <c r="V1793">
        <f>[1]发票导入!V1793&amp;""</f>
      </c>
      <c r="W1793">
        <f>[1]发票导入!W1793&amp;""</f>
      </c>
      <c r="Y1793">
        <f>[1]发票导入!Y1793&amp;""</f>
      </c>
      <c r="AA1793">
        <f>[1]发票导入!AA1793&amp;""</f>
      </c>
      <c r="AB1793">
        <f>[1]发票导入!AB1793</f>
        <v>0</v>
      </c>
      <c r="AC1793">
        <f>[1]发票导入!AC1793</f>
        <v>0</v>
      </c>
      <c r="AE1793" s="22">
        <f t="shared" si="0"/>
      </c>
      <c r="AI1793">
        <f>[1]发票导入!AI1793&amp;""</f>
      </c>
      <c r="AJ1793">
        <f>[1]发票导入!AJ1793&amp;""</f>
      </c>
      <c r="AK1793">
        <f>[1]发票导入!AK1793</f>
        <v>0</v>
      </c>
      <c r="AL1793">
        <f>[1]发票导入!AL1793</f>
        <v>0</v>
      </c>
      <c r="AM1793">
        <f>[1]发票导入!AM1793</f>
        <v>0</v>
      </c>
      <c r="AN1793" s="22">
        <f t="shared" si="1"/>
        <v>0</v>
      </c>
      <c r="AO1793" s="22">
        <f t="shared" si="2"/>
        <v>0</v>
      </c>
    </row>
    <row r="1794">
      <c r="C1794">
        <f>[1]发票导入!C1794&amp;""</f>
      </c>
      <c r="D1794">
        <f>[1]发票导入!D1794&amp;""</f>
      </c>
      <c r="O1794">
        <f>[1]发票导入!O1794&amp;""</f>
      </c>
      <c r="T1794">
        <f>[1]发票导入!T1794</f>
      </c>
      <c r="U1794">
        <f>[1]发票导入!U1794&amp;""</f>
      </c>
      <c r="V1794">
        <f>[1]发票导入!V1794&amp;""</f>
      </c>
      <c r="W1794">
        <f>[1]发票导入!W1794&amp;""</f>
      </c>
      <c r="Y1794">
        <f>[1]发票导入!Y1794&amp;""</f>
      </c>
      <c r="AA1794">
        <f>[1]发票导入!AA1794&amp;""</f>
      </c>
      <c r="AB1794">
        <f>[1]发票导入!AB1794</f>
        <v>0</v>
      </c>
      <c r="AC1794">
        <f>[1]发票导入!AC1794</f>
        <v>0</v>
      </c>
      <c r="AE1794" s="22">
        <f t="shared" si="0"/>
      </c>
      <c r="AI1794">
        <f>[1]发票导入!AI1794&amp;""</f>
      </c>
      <c r="AJ1794">
        <f>[1]发票导入!AJ1794&amp;""</f>
      </c>
      <c r="AK1794">
        <f>[1]发票导入!AK1794</f>
        <v>0</v>
      </c>
      <c r="AL1794">
        <f>[1]发票导入!AL1794</f>
        <v>0</v>
      </c>
      <c r="AM1794">
        <f>[1]发票导入!AM1794</f>
        <v>0</v>
      </c>
      <c r="AN1794" s="22">
        <f t="shared" si="1"/>
        <v>0</v>
      </c>
      <c r="AO1794" s="22">
        <f t="shared" si="2"/>
        <v>0</v>
      </c>
    </row>
    <row r="1795">
      <c r="C1795">
        <f>[1]发票导入!C1795&amp;""</f>
      </c>
      <c r="D1795">
        <f>[1]发票导入!D1795&amp;""</f>
      </c>
      <c r="O1795">
        <f>[1]发票导入!O1795&amp;""</f>
      </c>
      <c r="T1795">
        <f>[1]发票导入!T1795</f>
      </c>
      <c r="U1795">
        <f>[1]发票导入!U1795&amp;""</f>
      </c>
      <c r="V1795">
        <f>[1]发票导入!V1795&amp;""</f>
      </c>
      <c r="W1795">
        <f>[1]发票导入!W1795&amp;""</f>
      </c>
      <c r="Y1795">
        <f>[1]发票导入!Y1795&amp;""</f>
      </c>
      <c r="AA1795">
        <f>[1]发票导入!AA1795&amp;""</f>
      </c>
      <c r="AB1795">
        <f>[1]发票导入!AB1795</f>
        <v>0</v>
      </c>
      <c r="AC1795">
        <f>[1]发票导入!AC1795</f>
        <v>0</v>
      </c>
      <c r="AE1795" s="22">
        <f t="shared" si="0"/>
      </c>
      <c r="AI1795">
        <f>[1]发票导入!AI1795&amp;""</f>
      </c>
      <c r="AJ1795">
        <f>[1]发票导入!AJ1795&amp;""</f>
      </c>
      <c r="AK1795">
        <f>[1]发票导入!AK1795</f>
        <v>0</v>
      </c>
      <c r="AL1795">
        <f>[1]发票导入!AL1795</f>
        <v>0</v>
      </c>
      <c r="AM1795">
        <f>[1]发票导入!AM1795</f>
        <v>0</v>
      </c>
      <c r="AN1795" s="22">
        <f t="shared" si="1"/>
        <v>0</v>
      </c>
      <c r="AO1795" s="22">
        <f t="shared" si="2"/>
        <v>0</v>
      </c>
    </row>
    <row r="1796">
      <c r="C1796">
        <f>[1]发票导入!C1796&amp;""</f>
      </c>
      <c r="D1796">
        <f>[1]发票导入!D1796&amp;""</f>
      </c>
      <c r="O1796">
        <f>[1]发票导入!O1796&amp;""</f>
      </c>
      <c r="T1796">
        <f>[1]发票导入!T1796</f>
      </c>
      <c r="U1796">
        <f>[1]发票导入!U1796&amp;""</f>
      </c>
      <c r="V1796">
        <f>[1]发票导入!V1796&amp;""</f>
      </c>
      <c r="W1796">
        <f>[1]发票导入!W1796&amp;""</f>
      </c>
      <c r="Y1796">
        <f>[1]发票导入!Y1796&amp;""</f>
      </c>
      <c r="AA1796">
        <f>[1]发票导入!AA1796&amp;""</f>
      </c>
      <c r="AB1796">
        <f>[1]发票导入!AB1796</f>
        <v>0</v>
      </c>
      <c r="AC1796">
        <f>[1]发票导入!AC1796</f>
        <v>0</v>
      </c>
      <c r="AE1796" s="22">
        <f t="shared" si="0"/>
      </c>
      <c r="AI1796">
        <f>[1]发票导入!AI1796&amp;""</f>
      </c>
      <c r="AJ1796">
        <f>[1]发票导入!AJ1796&amp;""</f>
      </c>
      <c r="AK1796">
        <f>[1]发票导入!AK1796</f>
        <v>0</v>
      </c>
      <c r="AL1796">
        <f>[1]发票导入!AL1796</f>
        <v>0</v>
      </c>
      <c r="AM1796">
        <f>[1]发票导入!AM1796</f>
        <v>0</v>
      </c>
      <c r="AN1796" s="22">
        <f t="shared" si="1"/>
        <v>0</v>
      </c>
      <c r="AO1796" s="22">
        <f t="shared" si="2"/>
        <v>0</v>
      </c>
    </row>
    <row r="1797">
      <c r="C1797">
        <f>[1]发票导入!C1797&amp;""</f>
      </c>
      <c r="D1797">
        <f>[1]发票导入!D1797&amp;""</f>
      </c>
      <c r="O1797">
        <f>[1]发票导入!O1797&amp;""</f>
      </c>
      <c r="T1797">
        <f>[1]发票导入!T1797</f>
      </c>
      <c r="U1797">
        <f>[1]发票导入!U1797&amp;""</f>
      </c>
      <c r="V1797">
        <f>[1]发票导入!V1797&amp;""</f>
      </c>
      <c r="W1797">
        <f>[1]发票导入!W1797&amp;""</f>
      </c>
      <c r="Y1797">
        <f>[1]发票导入!Y1797&amp;""</f>
      </c>
      <c r="AA1797">
        <f>[1]发票导入!AA1797&amp;""</f>
      </c>
      <c r="AB1797">
        <f>[1]发票导入!AB1797</f>
        <v>0</v>
      </c>
      <c r="AC1797">
        <f>[1]发票导入!AC1797</f>
        <v>0</v>
      </c>
      <c r="AE1797" s="22">
        <f t="shared" si="0"/>
      </c>
      <c r="AI1797">
        <f>[1]发票导入!AI1797&amp;""</f>
      </c>
      <c r="AJ1797">
        <f>[1]发票导入!AJ1797&amp;""</f>
      </c>
      <c r="AK1797">
        <f>[1]发票导入!AK1797</f>
        <v>0</v>
      </c>
      <c r="AL1797">
        <f>[1]发票导入!AL1797</f>
        <v>0</v>
      </c>
      <c r="AM1797">
        <f>[1]发票导入!AM1797</f>
        <v>0</v>
      </c>
      <c r="AN1797" s="22">
        <f t="shared" si="1"/>
        <v>0</v>
      </c>
      <c r="AO1797" s="22">
        <f t="shared" si="2"/>
        <v>0</v>
      </c>
    </row>
    <row r="1798">
      <c r="C1798">
        <f>[1]发票导入!C1798&amp;""</f>
      </c>
      <c r="D1798">
        <f>[1]发票导入!D1798&amp;""</f>
      </c>
      <c r="O1798">
        <f>[1]发票导入!O1798&amp;""</f>
      </c>
      <c r="T1798">
        <f>[1]发票导入!T1798</f>
      </c>
      <c r="U1798">
        <f>[1]发票导入!U1798&amp;""</f>
      </c>
      <c r="V1798">
        <f>[1]发票导入!V1798&amp;""</f>
      </c>
      <c r="W1798">
        <f>[1]发票导入!W1798&amp;""</f>
      </c>
      <c r="Y1798">
        <f>[1]发票导入!Y1798&amp;""</f>
      </c>
      <c r="AA1798">
        <f>[1]发票导入!AA1798&amp;""</f>
      </c>
      <c r="AB1798">
        <f>[1]发票导入!AB1798</f>
        <v>0</v>
      </c>
      <c r="AC1798">
        <f>[1]发票导入!AC1798</f>
        <v>0</v>
      </c>
      <c r="AE1798" s="22">
        <f t="shared" si="0"/>
      </c>
      <c r="AI1798">
        <f>[1]发票导入!AI1798&amp;""</f>
      </c>
      <c r="AJ1798">
        <f>[1]发票导入!AJ1798&amp;""</f>
      </c>
      <c r="AK1798">
        <f>[1]发票导入!AK1798</f>
        <v>0</v>
      </c>
      <c r="AL1798">
        <f>[1]发票导入!AL1798</f>
        <v>0</v>
      </c>
      <c r="AM1798">
        <f>[1]发票导入!AM1798</f>
        <v>0</v>
      </c>
      <c r="AN1798" s="22">
        <f t="shared" si="1"/>
        <v>0</v>
      </c>
      <c r="AO1798" s="22">
        <f t="shared" si="2"/>
        <v>0</v>
      </c>
    </row>
    <row r="1799">
      <c r="C1799">
        <f>[1]发票导入!C1799&amp;""</f>
      </c>
      <c r="D1799">
        <f>[1]发票导入!D1799&amp;""</f>
      </c>
      <c r="O1799">
        <f>[1]发票导入!O1799&amp;""</f>
      </c>
      <c r="T1799">
        <f>[1]发票导入!T1799</f>
      </c>
      <c r="U1799">
        <f>[1]发票导入!U1799&amp;""</f>
      </c>
      <c r="V1799">
        <f>[1]发票导入!V1799&amp;""</f>
      </c>
      <c r="W1799">
        <f>[1]发票导入!W1799&amp;""</f>
      </c>
      <c r="Y1799">
        <f>[1]发票导入!Y1799&amp;""</f>
      </c>
      <c r="AA1799">
        <f>[1]发票导入!AA1799&amp;""</f>
      </c>
      <c r="AB1799">
        <f>[1]发票导入!AB1799</f>
        <v>0</v>
      </c>
      <c r="AC1799">
        <f>[1]发票导入!AC1799</f>
        <v>0</v>
      </c>
      <c r="AE1799" s="22">
        <f t="shared" si="0"/>
      </c>
      <c r="AI1799">
        <f>[1]发票导入!AI1799&amp;""</f>
      </c>
      <c r="AJ1799">
        <f>[1]发票导入!AJ1799&amp;""</f>
      </c>
      <c r="AK1799">
        <f>[1]发票导入!AK1799</f>
        <v>0</v>
      </c>
      <c r="AL1799">
        <f>[1]发票导入!AL1799</f>
        <v>0</v>
      </c>
      <c r="AM1799">
        <f>[1]发票导入!AM1799</f>
        <v>0</v>
      </c>
      <c r="AN1799" s="22">
        <f t="shared" si="1"/>
        <v>0</v>
      </c>
      <c r="AO1799" s="22">
        <f t="shared" si="2"/>
        <v>0</v>
      </c>
    </row>
    <row r="1800">
      <c r="C1800">
        <f>[1]发票导入!C1800&amp;""</f>
      </c>
      <c r="D1800">
        <f>[1]发票导入!D1800&amp;""</f>
      </c>
      <c r="O1800">
        <f>[1]发票导入!O1800&amp;""</f>
      </c>
      <c r="T1800">
        <f>[1]发票导入!T1800</f>
      </c>
      <c r="U1800">
        <f>[1]发票导入!U1800&amp;""</f>
      </c>
      <c r="V1800">
        <f>[1]发票导入!V1800&amp;""</f>
      </c>
      <c r="W1800">
        <f>[1]发票导入!W1800&amp;""</f>
      </c>
      <c r="Y1800">
        <f>[1]发票导入!Y1800&amp;""</f>
      </c>
      <c r="AA1800">
        <f>[1]发票导入!AA1800&amp;""</f>
      </c>
      <c r="AB1800">
        <f>[1]发票导入!AB1800</f>
        <v>0</v>
      </c>
      <c r="AC1800">
        <f>[1]发票导入!AC1800</f>
        <v>0</v>
      </c>
      <c r="AE1800" s="22">
        <f t="shared" si="0"/>
      </c>
      <c r="AI1800">
        <f>[1]发票导入!AI1800&amp;""</f>
      </c>
      <c r="AJ1800">
        <f>[1]发票导入!AJ1800&amp;""</f>
      </c>
      <c r="AK1800">
        <f>[1]发票导入!AK1800</f>
        <v>0</v>
      </c>
      <c r="AL1800">
        <f>[1]发票导入!AL1800</f>
        <v>0</v>
      </c>
      <c r="AM1800">
        <f>[1]发票导入!AM1800</f>
        <v>0</v>
      </c>
      <c r="AN1800" s="22">
        <f t="shared" si="1"/>
        <v>0</v>
      </c>
      <c r="AO1800" s="22">
        <f t="shared" si="2"/>
        <v>0</v>
      </c>
    </row>
    <row r="1801">
      <c r="C1801">
        <f>[1]发票导入!C1801&amp;""</f>
      </c>
      <c r="D1801">
        <f>[1]发票导入!D1801&amp;""</f>
      </c>
      <c r="O1801">
        <f>[1]发票导入!O1801&amp;""</f>
      </c>
      <c r="T1801">
        <f>[1]发票导入!T1801</f>
      </c>
      <c r="U1801">
        <f>[1]发票导入!U1801&amp;""</f>
      </c>
      <c r="V1801">
        <f>[1]发票导入!V1801&amp;""</f>
      </c>
      <c r="W1801">
        <f>[1]发票导入!W1801&amp;""</f>
      </c>
      <c r="Y1801">
        <f>[1]发票导入!Y1801&amp;""</f>
      </c>
      <c r="AA1801">
        <f>[1]发票导入!AA1801&amp;""</f>
      </c>
      <c r="AB1801">
        <f>[1]发票导入!AB1801</f>
        <v>0</v>
      </c>
      <c r="AC1801">
        <f>[1]发票导入!AC1801</f>
        <v>0</v>
      </c>
      <c r="AE1801" s="22">
        <f t="shared" si="0"/>
      </c>
      <c r="AI1801">
        <f>[1]发票导入!AI1801&amp;""</f>
      </c>
      <c r="AJ1801">
        <f>[1]发票导入!AJ1801&amp;""</f>
      </c>
      <c r="AK1801">
        <f>[1]发票导入!AK1801</f>
        <v>0</v>
      </c>
      <c r="AL1801">
        <f>[1]发票导入!AL1801</f>
        <v>0</v>
      </c>
      <c r="AM1801">
        <f>[1]发票导入!AM1801</f>
        <v>0</v>
      </c>
      <c r="AN1801" s="22">
        <f t="shared" si="1"/>
        <v>0</v>
      </c>
      <c r="AO1801" s="22">
        <f t="shared" si="2"/>
        <v>0</v>
      </c>
    </row>
    <row r="1802">
      <c r="C1802">
        <f>[1]发票导入!C1802&amp;""</f>
      </c>
      <c r="D1802">
        <f>[1]发票导入!D1802&amp;""</f>
      </c>
      <c r="O1802">
        <f>[1]发票导入!O1802&amp;""</f>
      </c>
      <c r="T1802">
        <f>[1]发票导入!T1802</f>
      </c>
      <c r="U1802">
        <f>[1]发票导入!U1802&amp;""</f>
      </c>
      <c r="V1802">
        <f>[1]发票导入!V1802&amp;""</f>
      </c>
      <c r="W1802">
        <f>[1]发票导入!W1802&amp;""</f>
      </c>
      <c r="Y1802">
        <f>[1]发票导入!Y1802&amp;""</f>
      </c>
      <c r="AA1802">
        <f>[1]发票导入!AA1802&amp;""</f>
      </c>
      <c r="AB1802">
        <f>[1]发票导入!AB1802</f>
        <v>0</v>
      </c>
      <c r="AC1802">
        <f>[1]发票导入!AC1802</f>
        <v>0</v>
      </c>
      <c r="AE1802" s="22">
        <f t="shared" si="0"/>
      </c>
      <c r="AI1802">
        <f>[1]发票导入!AI1802&amp;""</f>
      </c>
      <c r="AJ1802">
        <f>[1]发票导入!AJ1802&amp;""</f>
      </c>
      <c r="AK1802">
        <f>[1]发票导入!AK1802</f>
        <v>0</v>
      </c>
      <c r="AL1802">
        <f>[1]发票导入!AL1802</f>
        <v>0</v>
      </c>
      <c r="AM1802">
        <f>[1]发票导入!AM1802</f>
        <v>0</v>
      </c>
      <c r="AN1802" s="22">
        <f t="shared" si="1"/>
        <v>0</v>
      </c>
      <c r="AO1802" s="22">
        <f t="shared" si="2"/>
        <v>0</v>
      </c>
    </row>
    <row r="1803">
      <c r="C1803">
        <f>[1]发票导入!C1803&amp;""</f>
      </c>
      <c r="D1803">
        <f>[1]发票导入!D1803&amp;""</f>
      </c>
      <c r="O1803">
        <f>[1]发票导入!O1803&amp;""</f>
      </c>
      <c r="T1803">
        <f>[1]发票导入!T1803</f>
      </c>
      <c r="U1803">
        <f>[1]发票导入!U1803&amp;""</f>
      </c>
      <c r="V1803">
        <f>[1]发票导入!V1803&amp;""</f>
      </c>
      <c r="W1803">
        <f>[1]发票导入!W1803&amp;""</f>
      </c>
      <c r="Y1803">
        <f>[1]发票导入!Y1803&amp;""</f>
      </c>
      <c r="AA1803">
        <f>[1]发票导入!AA1803&amp;""</f>
      </c>
      <c r="AB1803">
        <f>[1]发票导入!AB1803</f>
        <v>0</v>
      </c>
      <c r="AC1803">
        <f>[1]发票导入!AC1803</f>
        <v>0</v>
      </c>
      <c r="AE1803" s="22">
        <f t="shared" si="0"/>
      </c>
      <c r="AI1803">
        <f>[1]发票导入!AI1803&amp;""</f>
      </c>
      <c r="AJ1803">
        <f>[1]发票导入!AJ1803&amp;""</f>
      </c>
      <c r="AK1803">
        <f>[1]发票导入!AK1803</f>
        <v>0</v>
      </c>
      <c r="AL1803">
        <f>[1]发票导入!AL1803</f>
        <v>0</v>
      </c>
      <c r="AM1803">
        <f>[1]发票导入!AM1803</f>
        <v>0</v>
      </c>
      <c r="AN1803" s="22">
        <f t="shared" si="1"/>
        <v>0</v>
      </c>
      <c r="AO1803" s="22">
        <f t="shared" si="2"/>
        <v>0</v>
      </c>
    </row>
    <row r="1804">
      <c r="C1804">
        <f>[1]发票导入!C1804&amp;""</f>
      </c>
      <c r="D1804">
        <f>[1]发票导入!D1804&amp;""</f>
      </c>
      <c r="O1804">
        <f>[1]发票导入!O1804&amp;""</f>
      </c>
      <c r="T1804">
        <f>[1]发票导入!T1804</f>
      </c>
      <c r="U1804">
        <f>[1]发票导入!U1804&amp;""</f>
      </c>
      <c r="V1804">
        <f>[1]发票导入!V1804&amp;""</f>
      </c>
      <c r="W1804">
        <f>[1]发票导入!W1804&amp;""</f>
      </c>
      <c r="Y1804">
        <f>[1]发票导入!Y1804&amp;""</f>
      </c>
      <c r="AA1804">
        <f>[1]发票导入!AA1804&amp;""</f>
      </c>
      <c r="AB1804">
        <f>[1]发票导入!AB1804</f>
        <v>0</v>
      </c>
      <c r="AC1804">
        <f>[1]发票导入!AC1804</f>
        <v>0</v>
      </c>
      <c r="AE1804" s="22">
        <f t="shared" si="0"/>
      </c>
      <c r="AI1804">
        <f>[1]发票导入!AI1804&amp;""</f>
      </c>
      <c r="AJ1804">
        <f>[1]发票导入!AJ1804&amp;""</f>
      </c>
      <c r="AK1804">
        <f>[1]发票导入!AK1804</f>
        <v>0</v>
      </c>
      <c r="AL1804">
        <f>[1]发票导入!AL1804</f>
        <v>0</v>
      </c>
      <c r="AM1804">
        <f>[1]发票导入!AM1804</f>
        <v>0</v>
      </c>
      <c r="AN1804" s="22">
        <f t="shared" si="1"/>
        <v>0</v>
      </c>
      <c r="AO1804" s="22">
        <f t="shared" si="2"/>
        <v>0</v>
      </c>
    </row>
    <row r="1805">
      <c r="C1805">
        <f>[1]发票导入!C1805&amp;""</f>
      </c>
      <c r="D1805">
        <f>[1]发票导入!D1805&amp;""</f>
      </c>
      <c r="O1805">
        <f>[1]发票导入!O1805&amp;""</f>
      </c>
      <c r="T1805">
        <f>[1]发票导入!T1805</f>
      </c>
      <c r="U1805">
        <f>[1]发票导入!U1805&amp;""</f>
      </c>
      <c r="V1805">
        <f>[1]发票导入!V1805&amp;""</f>
      </c>
      <c r="W1805">
        <f>[1]发票导入!W1805&amp;""</f>
      </c>
      <c r="Y1805">
        <f>[1]发票导入!Y1805&amp;""</f>
      </c>
      <c r="AA1805">
        <f>[1]发票导入!AA1805&amp;""</f>
      </c>
      <c r="AB1805">
        <f>[1]发票导入!AB1805</f>
        <v>0</v>
      </c>
      <c r="AC1805">
        <f>[1]发票导入!AC1805</f>
        <v>0</v>
      </c>
      <c r="AE1805" s="22">
        <f t="shared" si="0"/>
      </c>
      <c r="AI1805">
        <f>[1]发票导入!AI1805&amp;""</f>
      </c>
      <c r="AJ1805">
        <f>[1]发票导入!AJ1805&amp;""</f>
      </c>
      <c r="AK1805">
        <f>[1]发票导入!AK1805</f>
        <v>0</v>
      </c>
      <c r="AL1805">
        <f>[1]发票导入!AL1805</f>
        <v>0</v>
      </c>
      <c r="AM1805">
        <f>[1]发票导入!AM1805</f>
        <v>0</v>
      </c>
      <c r="AN1805" s="22">
        <f t="shared" si="1"/>
        <v>0</v>
      </c>
      <c r="AO1805" s="22">
        <f t="shared" si="2"/>
        <v>0</v>
      </c>
    </row>
    <row r="1806">
      <c r="C1806">
        <f>[1]发票导入!C1806&amp;""</f>
      </c>
      <c r="D1806">
        <f>[1]发票导入!D1806&amp;""</f>
      </c>
      <c r="O1806">
        <f>[1]发票导入!O1806&amp;""</f>
      </c>
      <c r="T1806">
        <f>[1]发票导入!T1806</f>
      </c>
      <c r="U1806">
        <f>[1]发票导入!U1806&amp;""</f>
      </c>
      <c r="V1806">
        <f>[1]发票导入!V1806&amp;""</f>
      </c>
      <c r="W1806">
        <f>[1]发票导入!W1806&amp;""</f>
      </c>
      <c r="Y1806">
        <f>[1]发票导入!Y1806&amp;""</f>
      </c>
      <c r="AA1806">
        <f>[1]发票导入!AA1806&amp;""</f>
      </c>
      <c r="AB1806">
        <f>[1]发票导入!AB1806</f>
        <v>0</v>
      </c>
      <c r="AC1806">
        <f>[1]发票导入!AC1806</f>
        <v>0</v>
      </c>
      <c r="AE1806" s="22">
        <f t="shared" si="0"/>
      </c>
      <c r="AI1806">
        <f>[1]发票导入!AI1806&amp;""</f>
      </c>
      <c r="AJ1806">
        <f>[1]发票导入!AJ1806&amp;""</f>
      </c>
      <c r="AK1806">
        <f>[1]发票导入!AK1806</f>
        <v>0</v>
      </c>
      <c r="AL1806">
        <f>[1]发票导入!AL1806</f>
        <v>0</v>
      </c>
      <c r="AM1806">
        <f>[1]发票导入!AM1806</f>
        <v>0</v>
      </c>
      <c r="AN1806" s="22">
        <f t="shared" si="1"/>
        <v>0</v>
      </c>
      <c r="AO1806" s="22">
        <f t="shared" si="2"/>
        <v>0</v>
      </c>
    </row>
    <row r="1807">
      <c r="C1807">
        <f>[1]发票导入!C1807&amp;""</f>
      </c>
      <c r="D1807">
        <f>[1]发票导入!D1807&amp;""</f>
      </c>
      <c r="O1807">
        <f>[1]发票导入!O1807&amp;""</f>
      </c>
      <c r="T1807">
        <f>[1]发票导入!T1807</f>
      </c>
      <c r="U1807">
        <f>[1]发票导入!U1807&amp;""</f>
      </c>
      <c r="V1807">
        <f>[1]发票导入!V1807&amp;""</f>
      </c>
      <c r="W1807">
        <f>[1]发票导入!W1807&amp;""</f>
      </c>
      <c r="Y1807">
        <f>[1]发票导入!Y1807&amp;""</f>
      </c>
      <c r="AA1807">
        <f>[1]发票导入!AA1807&amp;""</f>
      </c>
      <c r="AB1807">
        <f>[1]发票导入!AB1807</f>
        <v>0</v>
      </c>
      <c r="AC1807">
        <f>[1]发票导入!AC1807</f>
        <v>0</v>
      </c>
      <c r="AE1807" s="22">
        <f t="shared" si="0"/>
      </c>
      <c r="AI1807">
        <f>[1]发票导入!AI1807&amp;""</f>
      </c>
      <c r="AJ1807">
        <f>[1]发票导入!AJ1807&amp;""</f>
      </c>
      <c r="AK1807">
        <f>[1]发票导入!AK1807</f>
        <v>0</v>
      </c>
      <c r="AL1807">
        <f>[1]发票导入!AL1807</f>
        <v>0</v>
      </c>
      <c r="AM1807">
        <f>[1]发票导入!AM1807</f>
        <v>0</v>
      </c>
      <c r="AN1807" s="22">
        <f t="shared" si="1"/>
        <v>0</v>
      </c>
      <c r="AO1807" s="22">
        <f t="shared" si="2"/>
        <v>0</v>
      </c>
    </row>
    <row r="1808">
      <c r="C1808">
        <f>[1]发票导入!C1808&amp;""</f>
      </c>
      <c r="D1808">
        <f>[1]发票导入!D1808&amp;""</f>
      </c>
      <c r="O1808">
        <f>[1]发票导入!O1808&amp;""</f>
      </c>
      <c r="T1808">
        <f>[1]发票导入!T1808</f>
      </c>
      <c r="U1808">
        <f>[1]发票导入!U1808&amp;""</f>
      </c>
      <c r="V1808">
        <f>[1]发票导入!V1808&amp;""</f>
      </c>
      <c r="W1808">
        <f>[1]发票导入!W1808&amp;""</f>
      </c>
      <c r="Y1808">
        <f>[1]发票导入!Y1808&amp;""</f>
      </c>
      <c r="AA1808">
        <f>[1]发票导入!AA1808&amp;""</f>
      </c>
      <c r="AB1808">
        <f>[1]发票导入!AB1808</f>
        <v>0</v>
      </c>
      <c r="AC1808">
        <f>[1]发票导入!AC1808</f>
        <v>0</v>
      </c>
      <c r="AE1808" s="22">
        <f t="shared" si="0"/>
      </c>
      <c r="AI1808">
        <f>[1]发票导入!AI1808&amp;""</f>
      </c>
      <c r="AJ1808">
        <f>[1]发票导入!AJ1808&amp;""</f>
      </c>
      <c r="AK1808">
        <f>[1]发票导入!AK1808</f>
        <v>0</v>
      </c>
      <c r="AL1808">
        <f>[1]发票导入!AL1808</f>
        <v>0</v>
      </c>
      <c r="AM1808">
        <f>[1]发票导入!AM1808</f>
        <v>0</v>
      </c>
      <c r="AN1808" s="22">
        <f t="shared" si="1"/>
        <v>0</v>
      </c>
      <c r="AO1808" s="22">
        <f t="shared" si="2"/>
        <v>0</v>
      </c>
    </row>
    <row r="1809">
      <c r="C1809">
        <f>[1]发票导入!C1809&amp;""</f>
      </c>
      <c r="D1809">
        <f>[1]发票导入!D1809&amp;""</f>
      </c>
      <c r="O1809">
        <f>[1]发票导入!O1809&amp;""</f>
      </c>
      <c r="T1809">
        <f>[1]发票导入!T1809</f>
      </c>
      <c r="U1809">
        <f>[1]发票导入!U1809&amp;""</f>
      </c>
      <c r="V1809">
        <f>[1]发票导入!V1809&amp;""</f>
      </c>
      <c r="W1809">
        <f>[1]发票导入!W1809&amp;""</f>
      </c>
      <c r="Y1809">
        <f>[1]发票导入!Y1809&amp;""</f>
      </c>
      <c r="AA1809">
        <f>[1]发票导入!AA1809&amp;""</f>
      </c>
      <c r="AB1809">
        <f>[1]发票导入!AB1809</f>
        <v>0</v>
      </c>
      <c r="AC1809">
        <f>[1]发票导入!AC1809</f>
        <v>0</v>
      </c>
      <c r="AE1809" s="22">
        <f t="shared" si="0"/>
      </c>
      <c r="AI1809">
        <f>[1]发票导入!AI1809&amp;""</f>
      </c>
      <c r="AJ1809">
        <f>[1]发票导入!AJ1809&amp;""</f>
      </c>
      <c r="AK1809">
        <f>[1]发票导入!AK1809</f>
        <v>0</v>
      </c>
      <c r="AL1809">
        <f>[1]发票导入!AL1809</f>
        <v>0</v>
      </c>
      <c r="AM1809">
        <f>[1]发票导入!AM1809</f>
        <v>0</v>
      </c>
      <c r="AN1809" s="22">
        <f t="shared" si="1"/>
        <v>0</v>
      </c>
      <c r="AO1809" s="22">
        <f t="shared" si="2"/>
        <v>0</v>
      </c>
    </row>
    <row r="1810">
      <c r="C1810">
        <f>[1]发票导入!C1810&amp;""</f>
      </c>
      <c r="D1810">
        <f>[1]发票导入!D1810&amp;""</f>
      </c>
      <c r="O1810">
        <f>[1]发票导入!O1810&amp;""</f>
      </c>
      <c r="T1810">
        <f>[1]发票导入!T1810</f>
      </c>
      <c r="U1810">
        <f>[1]发票导入!U1810&amp;""</f>
      </c>
      <c r="V1810">
        <f>[1]发票导入!V1810&amp;""</f>
      </c>
      <c r="W1810">
        <f>[1]发票导入!W1810&amp;""</f>
      </c>
      <c r="Y1810">
        <f>[1]发票导入!Y1810&amp;""</f>
      </c>
      <c r="AA1810">
        <f>[1]发票导入!AA1810&amp;""</f>
      </c>
      <c r="AB1810">
        <f>[1]发票导入!AB1810</f>
        <v>0</v>
      </c>
      <c r="AC1810">
        <f>[1]发票导入!AC1810</f>
        <v>0</v>
      </c>
      <c r="AE1810" s="22">
        <f t="shared" si="0"/>
      </c>
      <c r="AI1810">
        <f>[1]发票导入!AI1810&amp;""</f>
      </c>
      <c r="AJ1810">
        <f>[1]发票导入!AJ1810&amp;""</f>
      </c>
      <c r="AK1810">
        <f>[1]发票导入!AK1810</f>
        <v>0</v>
      </c>
      <c r="AL1810">
        <f>[1]发票导入!AL1810</f>
        <v>0</v>
      </c>
      <c r="AM1810">
        <f>[1]发票导入!AM1810</f>
        <v>0</v>
      </c>
      <c r="AN1810" s="22">
        <f t="shared" si="1"/>
        <v>0</v>
      </c>
      <c r="AO1810" s="22">
        <f t="shared" si="2"/>
        <v>0</v>
      </c>
    </row>
    <row r="1811">
      <c r="C1811">
        <f>[1]发票导入!C1811&amp;""</f>
      </c>
      <c r="D1811">
        <f>[1]发票导入!D1811&amp;""</f>
      </c>
      <c r="O1811">
        <f>[1]发票导入!O1811&amp;""</f>
      </c>
      <c r="T1811">
        <f>[1]发票导入!T1811</f>
      </c>
      <c r="U1811">
        <f>[1]发票导入!U1811&amp;""</f>
      </c>
      <c r="V1811">
        <f>[1]发票导入!V1811&amp;""</f>
      </c>
      <c r="W1811">
        <f>[1]发票导入!W1811&amp;""</f>
      </c>
      <c r="Y1811">
        <f>[1]发票导入!Y1811&amp;""</f>
      </c>
      <c r="AA1811">
        <f>[1]发票导入!AA1811&amp;""</f>
      </c>
      <c r="AB1811">
        <f>[1]发票导入!AB1811</f>
        <v>0</v>
      </c>
      <c r="AC1811">
        <f>[1]发票导入!AC1811</f>
        <v>0</v>
      </c>
      <c r="AE1811" s="22">
        <f t="shared" si="0"/>
      </c>
      <c r="AI1811">
        <f>[1]发票导入!AI1811&amp;""</f>
      </c>
      <c r="AJ1811">
        <f>[1]发票导入!AJ1811&amp;""</f>
      </c>
      <c r="AK1811">
        <f>[1]发票导入!AK1811</f>
        <v>0</v>
      </c>
      <c r="AL1811">
        <f>[1]发票导入!AL1811</f>
        <v>0</v>
      </c>
      <c r="AM1811">
        <f>[1]发票导入!AM1811</f>
        <v>0</v>
      </c>
      <c r="AN1811" s="22">
        <f t="shared" si="1"/>
        <v>0</v>
      </c>
      <c r="AO1811" s="22">
        <f t="shared" si="2"/>
        <v>0</v>
      </c>
    </row>
    <row r="1812">
      <c r="C1812">
        <f>[1]发票导入!C1812&amp;""</f>
      </c>
      <c r="D1812">
        <f>[1]发票导入!D1812&amp;""</f>
      </c>
      <c r="O1812">
        <f>[1]发票导入!O1812&amp;""</f>
      </c>
      <c r="T1812">
        <f>[1]发票导入!T1812</f>
      </c>
      <c r="U1812">
        <f>[1]发票导入!U1812&amp;""</f>
      </c>
      <c r="V1812">
        <f>[1]发票导入!V1812&amp;""</f>
      </c>
      <c r="W1812">
        <f>[1]发票导入!W1812&amp;""</f>
      </c>
      <c r="Y1812">
        <f>[1]发票导入!Y1812&amp;""</f>
      </c>
      <c r="AA1812">
        <f>[1]发票导入!AA1812&amp;""</f>
      </c>
      <c r="AB1812">
        <f>[1]发票导入!AB1812</f>
        <v>0</v>
      </c>
      <c r="AC1812">
        <f>[1]发票导入!AC1812</f>
        <v>0</v>
      </c>
      <c r="AE1812" s="22">
        <f t="shared" si="0"/>
      </c>
      <c r="AI1812">
        <f>[1]发票导入!AI1812&amp;""</f>
      </c>
      <c r="AJ1812">
        <f>[1]发票导入!AJ1812&amp;""</f>
      </c>
      <c r="AK1812">
        <f>[1]发票导入!AK1812</f>
        <v>0</v>
      </c>
      <c r="AL1812">
        <f>[1]发票导入!AL1812</f>
        <v>0</v>
      </c>
      <c r="AM1812">
        <f>[1]发票导入!AM1812</f>
        <v>0</v>
      </c>
      <c r="AN1812" s="22">
        <f t="shared" si="1"/>
        <v>0</v>
      </c>
      <c r="AO1812" s="22">
        <f t="shared" si="2"/>
        <v>0</v>
      </c>
    </row>
    <row r="1813">
      <c r="C1813">
        <f>[1]发票导入!C1813&amp;""</f>
      </c>
      <c r="D1813">
        <f>[1]发票导入!D1813&amp;""</f>
      </c>
      <c r="O1813">
        <f>[1]发票导入!O1813&amp;""</f>
      </c>
      <c r="T1813">
        <f>[1]发票导入!T1813</f>
      </c>
      <c r="U1813">
        <f>[1]发票导入!U1813&amp;""</f>
      </c>
      <c r="V1813">
        <f>[1]发票导入!V1813&amp;""</f>
      </c>
      <c r="W1813">
        <f>[1]发票导入!W1813&amp;""</f>
      </c>
      <c r="Y1813">
        <f>[1]发票导入!Y1813&amp;""</f>
      </c>
      <c r="AA1813">
        <f>[1]发票导入!AA1813&amp;""</f>
      </c>
      <c r="AB1813">
        <f>[1]发票导入!AB1813</f>
        <v>0</v>
      </c>
      <c r="AC1813">
        <f>[1]发票导入!AC1813</f>
        <v>0</v>
      </c>
      <c r="AE1813" s="22">
        <f t="shared" si="0"/>
      </c>
      <c r="AI1813">
        <f>[1]发票导入!AI1813&amp;""</f>
      </c>
      <c r="AJ1813">
        <f>[1]发票导入!AJ1813&amp;""</f>
      </c>
      <c r="AK1813">
        <f>[1]发票导入!AK1813</f>
        <v>0</v>
      </c>
      <c r="AL1813">
        <f>[1]发票导入!AL1813</f>
        <v>0</v>
      </c>
      <c r="AM1813">
        <f>[1]发票导入!AM1813</f>
        <v>0</v>
      </c>
      <c r="AN1813" s="22">
        <f t="shared" si="1"/>
        <v>0</v>
      </c>
      <c r="AO1813" s="22">
        <f t="shared" si="2"/>
        <v>0</v>
      </c>
    </row>
    <row r="1814">
      <c r="C1814">
        <f>[1]发票导入!C1814&amp;""</f>
      </c>
      <c r="D1814">
        <f>[1]发票导入!D1814&amp;""</f>
      </c>
      <c r="O1814">
        <f>[1]发票导入!O1814&amp;""</f>
      </c>
      <c r="T1814">
        <f>[1]发票导入!T1814</f>
      </c>
      <c r="U1814">
        <f>[1]发票导入!U1814&amp;""</f>
      </c>
      <c r="V1814">
        <f>[1]发票导入!V1814&amp;""</f>
      </c>
      <c r="W1814">
        <f>[1]发票导入!W1814&amp;""</f>
      </c>
      <c r="Y1814">
        <f>[1]发票导入!Y1814&amp;""</f>
      </c>
      <c r="AA1814">
        <f>[1]发票导入!AA1814&amp;""</f>
      </c>
      <c r="AB1814">
        <f>[1]发票导入!AB1814</f>
        <v>0</v>
      </c>
      <c r="AC1814">
        <f>[1]发票导入!AC1814</f>
        <v>0</v>
      </c>
      <c r="AE1814" s="22">
        <f t="shared" si="0"/>
      </c>
      <c r="AI1814">
        <f>[1]发票导入!AI1814&amp;""</f>
      </c>
      <c r="AJ1814">
        <f>[1]发票导入!AJ1814&amp;""</f>
      </c>
      <c r="AK1814">
        <f>[1]发票导入!AK1814</f>
        <v>0</v>
      </c>
      <c r="AL1814">
        <f>[1]发票导入!AL1814</f>
        <v>0</v>
      </c>
      <c r="AM1814">
        <f>[1]发票导入!AM1814</f>
        <v>0</v>
      </c>
      <c r="AN1814" s="22">
        <f t="shared" si="1"/>
        <v>0</v>
      </c>
      <c r="AO1814" s="22">
        <f t="shared" si="2"/>
        <v>0</v>
      </c>
    </row>
    <row r="1815">
      <c r="C1815">
        <f>[1]发票导入!C1815&amp;""</f>
      </c>
      <c r="D1815">
        <f>[1]发票导入!D1815&amp;""</f>
      </c>
      <c r="O1815">
        <f>[1]发票导入!O1815&amp;""</f>
      </c>
      <c r="T1815">
        <f>[1]发票导入!T1815</f>
      </c>
      <c r="U1815">
        <f>[1]发票导入!U1815&amp;""</f>
      </c>
      <c r="V1815">
        <f>[1]发票导入!V1815&amp;""</f>
      </c>
      <c r="W1815">
        <f>[1]发票导入!W1815&amp;""</f>
      </c>
      <c r="Y1815">
        <f>[1]发票导入!Y1815&amp;""</f>
      </c>
      <c r="AA1815">
        <f>[1]发票导入!AA1815&amp;""</f>
      </c>
      <c r="AB1815">
        <f>[1]发票导入!AB1815</f>
        <v>0</v>
      </c>
      <c r="AC1815">
        <f>[1]发票导入!AC1815</f>
        <v>0</v>
      </c>
      <c r="AE1815" s="22">
        <f t="shared" si="0"/>
      </c>
      <c r="AI1815">
        <f>[1]发票导入!AI1815&amp;""</f>
      </c>
      <c r="AJ1815">
        <f>[1]发票导入!AJ1815&amp;""</f>
      </c>
      <c r="AK1815">
        <f>[1]发票导入!AK1815</f>
        <v>0</v>
      </c>
      <c r="AL1815">
        <f>[1]发票导入!AL1815</f>
        <v>0</v>
      </c>
      <c r="AM1815">
        <f>[1]发票导入!AM1815</f>
        <v>0</v>
      </c>
      <c r="AN1815" s="22">
        <f t="shared" si="1"/>
        <v>0</v>
      </c>
      <c r="AO1815" s="22">
        <f t="shared" si="2"/>
        <v>0</v>
      </c>
    </row>
    <row r="1816">
      <c r="C1816">
        <f>[1]发票导入!C1816&amp;""</f>
      </c>
      <c r="D1816">
        <f>[1]发票导入!D1816&amp;""</f>
      </c>
      <c r="O1816">
        <f>[1]发票导入!O1816&amp;""</f>
      </c>
      <c r="T1816">
        <f>[1]发票导入!T1816</f>
      </c>
      <c r="U1816">
        <f>[1]发票导入!U1816&amp;""</f>
      </c>
      <c r="V1816">
        <f>[1]发票导入!V1816&amp;""</f>
      </c>
      <c r="W1816">
        <f>[1]发票导入!W1816&amp;""</f>
      </c>
      <c r="Y1816">
        <f>[1]发票导入!Y1816&amp;""</f>
      </c>
      <c r="AA1816">
        <f>[1]发票导入!AA1816&amp;""</f>
      </c>
      <c r="AB1816">
        <f>[1]发票导入!AB1816</f>
        <v>0</v>
      </c>
      <c r="AC1816">
        <f>[1]发票导入!AC1816</f>
        <v>0</v>
      </c>
      <c r="AE1816" s="22">
        <f t="shared" si="0"/>
      </c>
      <c r="AI1816">
        <f>[1]发票导入!AI1816&amp;""</f>
      </c>
      <c r="AJ1816">
        <f>[1]发票导入!AJ1816&amp;""</f>
      </c>
      <c r="AK1816">
        <f>[1]发票导入!AK1816</f>
        <v>0</v>
      </c>
      <c r="AL1816">
        <f>[1]发票导入!AL1816</f>
        <v>0</v>
      </c>
      <c r="AM1816">
        <f>[1]发票导入!AM1816</f>
        <v>0</v>
      </c>
      <c r="AN1816" s="22">
        <f t="shared" si="1"/>
        <v>0</v>
      </c>
      <c r="AO1816" s="22">
        <f t="shared" si="2"/>
        <v>0</v>
      </c>
    </row>
    <row r="1817">
      <c r="C1817">
        <f>[1]发票导入!C1817&amp;""</f>
      </c>
      <c r="D1817">
        <f>[1]发票导入!D1817&amp;""</f>
      </c>
      <c r="O1817">
        <f>[1]发票导入!O1817&amp;""</f>
      </c>
      <c r="T1817">
        <f>[1]发票导入!T1817</f>
      </c>
      <c r="U1817">
        <f>[1]发票导入!U1817&amp;""</f>
      </c>
      <c r="V1817">
        <f>[1]发票导入!V1817&amp;""</f>
      </c>
      <c r="W1817">
        <f>[1]发票导入!W1817&amp;""</f>
      </c>
      <c r="Y1817">
        <f>[1]发票导入!Y1817&amp;""</f>
      </c>
      <c r="AA1817">
        <f>[1]发票导入!AA1817&amp;""</f>
      </c>
      <c r="AB1817">
        <f>[1]发票导入!AB1817</f>
        <v>0</v>
      </c>
      <c r="AC1817">
        <f>[1]发票导入!AC1817</f>
        <v>0</v>
      </c>
      <c r="AE1817" s="22">
        <f t="shared" si="0"/>
      </c>
      <c r="AI1817">
        <f>[1]发票导入!AI1817&amp;""</f>
      </c>
      <c r="AJ1817">
        <f>[1]发票导入!AJ1817&amp;""</f>
      </c>
      <c r="AK1817">
        <f>[1]发票导入!AK1817</f>
        <v>0</v>
      </c>
      <c r="AL1817">
        <f>[1]发票导入!AL1817</f>
        <v>0</v>
      </c>
      <c r="AM1817">
        <f>[1]发票导入!AM1817</f>
        <v>0</v>
      </c>
      <c r="AN1817" s="22">
        <f t="shared" si="1"/>
        <v>0</v>
      </c>
      <c r="AO1817" s="22">
        <f t="shared" si="2"/>
        <v>0</v>
      </c>
    </row>
    <row r="1818">
      <c r="C1818">
        <f>[1]发票导入!C1818&amp;""</f>
      </c>
      <c r="D1818">
        <f>[1]发票导入!D1818&amp;""</f>
      </c>
      <c r="O1818">
        <f>[1]发票导入!O1818&amp;""</f>
      </c>
      <c r="T1818">
        <f>[1]发票导入!T1818</f>
      </c>
      <c r="U1818">
        <f>[1]发票导入!U1818&amp;""</f>
      </c>
      <c r="V1818">
        <f>[1]发票导入!V1818&amp;""</f>
      </c>
      <c r="W1818">
        <f>[1]发票导入!W1818&amp;""</f>
      </c>
      <c r="Y1818">
        <f>[1]发票导入!Y1818&amp;""</f>
      </c>
      <c r="AA1818">
        <f>[1]发票导入!AA1818&amp;""</f>
      </c>
      <c r="AB1818">
        <f>[1]发票导入!AB1818</f>
        <v>0</v>
      </c>
      <c r="AC1818">
        <f>[1]发票导入!AC1818</f>
        <v>0</v>
      </c>
      <c r="AE1818" s="22">
        <f t="shared" si="0"/>
      </c>
      <c r="AI1818">
        <f>[1]发票导入!AI1818&amp;""</f>
      </c>
      <c r="AJ1818">
        <f>[1]发票导入!AJ1818&amp;""</f>
      </c>
      <c r="AK1818">
        <f>[1]发票导入!AK1818</f>
        <v>0</v>
      </c>
      <c r="AL1818">
        <f>[1]发票导入!AL1818</f>
        <v>0</v>
      </c>
      <c r="AM1818">
        <f>[1]发票导入!AM1818</f>
        <v>0</v>
      </c>
      <c r="AN1818" s="22">
        <f t="shared" si="1"/>
        <v>0</v>
      </c>
      <c r="AO1818" s="22">
        <f t="shared" si="2"/>
        <v>0</v>
      </c>
    </row>
    <row r="1819">
      <c r="C1819">
        <f>[1]发票导入!C1819&amp;""</f>
      </c>
      <c r="D1819">
        <f>[1]发票导入!D1819&amp;""</f>
      </c>
      <c r="O1819">
        <f>[1]发票导入!O1819&amp;""</f>
      </c>
      <c r="T1819">
        <f>[1]发票导入!T1819</f>
      </c>
      <c r="U1819">
        <f>[1]发票导入!U1819&amp;""</f>
      </c>
      <c r="V1819">
        <f>[1]发票导入!V1819&amp;""</f>
      </c>
      <c r="W1819">
        <f>[1]发票导入!W1819&amp;""</f>
      </c>
      <c r="Y1819">
        <f>[1]发票导入!Y1819&amp;""</f>
      </c>
      <c r="AA1819">
        <f>[1]发票导入!AA1819&amp;""</f>
      </c>
      <c r="AB1819">
        <f>[1]发票导入!AB1819</f>
        <v>0</v>
      </c>
      <c r="AC1819">
        <f>[1]发票导入!AC1819</f>
        <v>0</v>
      </c>
      <c r="AE1819" s="22">
        <f t="shared" si="0"/>
      </c>
      <c r="AI1819">
        <f>[1]发票导入!AI1819&amp;""</f>
      </c>
      <c r="AJ1819">
        <f>[1]发票导入!AJ1819&amp;""</f>
      </c>
      <c r="AK1819">
        <f>[1]发票导入!AK1819</f>
        <v>0</v>
      </c>
      <c r="AL1819">
        <f>[1]发票导入!AL1819</f>
        <v>0</v>
      </c>
      <c r="AM1819">
        <f>[1]发票导入!AM1819</f>
        <v>0</v>
      </c>
      <c r="AN1819" s="22">
        <f t="shared" si="1"/>
        <v>0</v>
      </c>
      <c r="AO1819" s="22">
        <f t="shared" si="2"/>
        <v>0</v>
      </c>
    </row>
    <row r="1820">
      <c r="C1820">
        <f>[1]发票导入!C1820&amp;""</f>
      </c>
      <c r="D1820">
        <f>[1]发票导入!D1820&amp;""</f>
      </c>
      <c r="O1820">
        <f>[1]发票导入!O1820&amp;""</f>
      </c>
      <c r="T1820">
        <f>[1]发票导入!T1820</f>
      </c>
      <c r="U1820">
        <f>[1]发票导入!U1820&amp;""</f>
      </c>
      <c r="V1820">
        <f>[1]发票导入!V1820&amp;""</f>
      </c>
      <c r="W1820">
        <f>[1]发票导入!W1820&amp;""</f>
      </c>
      <c r="Y1820">
        <f>[1]发票导入!Y1820&amp;""</f>
      </c>
      <c r="AA1820">
        <f>[1]发票导入!AA1820&amp;""</f>
      </c>
      <c r="AB1820">
        <f>[1]发票导入!AB1820</f>
        <v>0</v>
      </c>
      <c r="AC1820">
        <f>[1]发票导入!AC1820</f>
        <v>0</v>
      </c>
      <c r="AE1820" s="22">
        <f t="shared" si="0"/>
      </c>
      <c r="AI1820">
        <f>[1]发票导入!AI1820&amp;""</f>
      </c>
      <c r="AJ1820">
        <f>[1]发票导入!AJ1820&amp;""</f>
      </c>
      <c r="AK1820">
        <f>[1]发票导入!AK1820</f>
        <v>0</v>
      </c>
      <c r="AL1820">
        <f>[1]发票导入!AL1820</f>
        <v>0</v>
      </c>
      <c r="AM1820">
        <f>[1]发票导入!AM1820</f>
        <v>0</v>
      </c>
      <c r="AN1820" s="22">
        <f t="shared" si="1"/>
        <v>0</v>
      </c>
      <c r="AO1820" s="22">
        <f t="shared" si="2"/>
        <v>0</v>
      </c>
    </row>
    <row r="1821">
      <c r="C1821">
        <f>[1]发票导入!C1821&amp;""</f>
      </c>
      <c r="D1821">
        <f>[1]发票导入!D1821&amp;""</f>
      </c>
      <c r="O1821">
        <f>[1]发票导入!O1821&amp;""</f>
      </c>
      <c r="T1821">
        <f>[1]发票导入!T1821</f>
      </c>
      <c r="U1821">
        <f>[1]发票导入!U1821&amp;""</f>
      </c>
      <c r="V1821">
        <f>[1]发票导入!V1821&amp;""</f>
      </c>
      <c r="W1821">
        <f>[1]发票导入!W1821&amp;""</f>
      </c>
      <c r="Y1821">
        <f>[1]发票导入!Y1821&amp;""</f>
      </c>
      <c r="AA1821">
        <f>[1]发票导入!AA1821&amp;""</f>
      </c>
      <c r="AB1821">
        <f>[1]发票导入!AB1821</f>
        <v>0</v>
      </c>
      <c r="AC1821">
        <f>[1]发票导入!AC1821</f>
        <v>0</v>
      </c>
      <c r="AE1821" s="22">
        <f t="shared" si="0"/>
      </c>
      <c r="AI1821">
        <f>[1]发票导入!AI1821&amp;""</f>
      </c>
      <c r="AJ1821">
        <f>[1]发票导入!AJ1821&amp;""</f>
      </c>
      <c r="AK1821">
        <f>[1]发票导入!AK1821</f>
        <v>0</v>
      </c>
      <c r="AL1821">
        <f>[1]发票导入!AL1821</f>
        <v>0</v>
      </c>
      <c r="AM1821">
        <f>[1]发票导入!AM1821</f>
        <v>0</v>
      </c>
      <c r="AN1821" s="22">
        <f t="shared" si="1"/>
        <v>0</v>
      </c>
      <c r="AO1821" s="22">
        <f t="shared" si="2"/>
        <v>0</v>
      </c>
    </row>
    <row r="1822">
      <c r="C1822">
        <f>[1]发票导入!C1822&amp;""</f>
      </c>
      <c r="D1822">
        <f>[1]发票导入!D1822&amp;""</f>
      </c>
      <c r="O1822">
        <f>[1]发票导入!O1822&amp;""</f>
      </c>
      <c r="T1822">
        <f>[1]发票导入!T1822</f>
      </c>
      <c r="U1822">
        <f>[1]发票导入!U1822&amp;""</f>
      </c>
      <c r="V1822">
        <f>[1]发票导入!V1822&amp;""</f>
      </c>
      <c r="W1822">
        <f>[1]发票导入!W1822&amp;""</f>
      </c>
      <c r="Y1822">
        <f>[1]发票导入!Y1822&amp;""</f>
      </c>
      <c r="AA1822">
        <f>[1]发票导入!AA1822&amp;""</f>
      </c>
      <c r="AB1822">
        <f>[1]发票导入!AB1822</f>
        <v>0</v>
      </c>
      <c r="AC1822">
        <f>[1]发票导入!AC1822</f>
        <v>0</v>
      </c>
      <c r="AE1822" s="22">
        <f t="shared" si="0"/>
      </c>
      <c r="AI1822">
        <f>[1]发票导入!AI1822&amp;""</f>
      </c>
      <c r="AJ1822">
        <f>[1]发票导入!AJ1822&amp;""</f>
      </c>
      <c r="AK1822">
        <f>[1]发票导入!AK1822</f>
        <v>0</v>
      </c>
      <c r="AL1822">
        <f>[1]发票导入!AL1822</f>
        <v>0</v>
      </c>
      <c r="AM1822">
        <f>[1]发票导入!AM1822</f>
        <v>0</v>
      </c>
      <c r="AN1822" s="22">
        <f t="shared" si="1"/>
        <v>0</v>
      </c>
      <c r="AO1822" s="22">
        <f t="shared" si="2"/>
        <v>0</v>
      </c>
    </row>
    <row r="1823">
      <c r="C1823">
        <f>[1]发票导入!C1823&amp;""</f>
      </c>
      <c r="D1823">
        <f>[1]发票导入!D1823&amp;""</f>
      </c>
      <c r="O1823">
        <f>[1]发票导入!O1823&amp;""</f>
      </c>
      <c r="T1823">
        <f>[1]发票导入!T1823</f>
      </c>
      <c r="U1823">
        <f>[1]发票导入!U1823&amp;""</f>
      </c>
      <c r="V1823">
        <f>[1]发票导入!V1823&amp;""</f>
      </c>
      <c r="W1823">
        <f>[1]发票导入!W1823&amp;""</f>
      </c>
      <c r="Y1823">
        <f>[1]发票导入!Y1823&amp;""</f>
      </c>
      <c r="AA1823">
        <f>[1]发票导入!AA1823&amp;""</f>
      </c>
      <c r="AB1823">
        <f>[1]发票导入!AB1823</f>
        <v>0</v>
      </c>
      <c r="AC1823">
        <f>[1]发票导入!AC1823</f>
        <v>0</v>
      </c>
      <c r="AE1823" s="22">
        <f t="shared" si="0"/>
      </c>
      <c r="AI1823">
        <f>[1]发票导入!AI1823&amp;""</f>
      </c>
      <c r="AJ1823">
        <f>[1]发票导入!AJ1823&amp;""</f>
      </c>
      <c r="AK1823">
        <f>[1]发票导入!AK1823</f>
        <v>0</v>
      </c>
      <c r="AL1823">
        <f>[1]发票导入!AL1823</f>
        <v>0</v>
      </c>
      <c r="AM1823">
        <f>[1]发票导入!AM1823</f>
        <v>0</v>
      </c>
      <c r="AN1823" s="22">
        <f t="shared" si="1"/>
        <v>0</v>
      </c>
      <c r="AO1823" s="22">
        <f t="shared" si="2"/>
        <v>0</v>
      </c>
    </row>
    <row r="1824">
      <c r="C1824">
        <f>[1]发票导入!C1824&amp;""</f>
      </c>
      <c r="D1824">
        <f>[1]发票导入!D1824&amp;""</f>
      </c>
      <c r="O1824">
        <f>[1]发票导入!O1824&amp;""</f>
      </c>
      <c r="T1824">
        <f>[1]发票导入!T1824</f>
      </c>
      <c r="U1824">
        <f>[1]发票导入!U1824&amp;""</f>
      </c>
      <c r="V1824">
        <f>[1]发票导入!V1824&amp;""</f>
      </c>
      <c r="W1824">
        <f>[1]发票导入!W1824&amp;""</f>
      </c>
      <c r="Y1824">
        <f>[1]发票导入!Y1824&amp;""</f>
      </c>
      <c r="AA1824">
        <f>[1]发票导入!AA1824&amp;""</f>
      </c>
      <c r="AB1824">
        <f>[1]发票导入!AB1824</f>
        <v>0</v>
      </c>
      <c r="AC1824">
        <f>[1]发票导入!AC1824</f>
        <v>0</v>
      </c>
      <c r="AE1824" s="22">
        <f t="shared" si="0"/>
      </c>
      <c r="AI1824">
        <f>[1]发票导入!AI1824&amp;""</f>
      </c>
      <c r="AJ1824">
        <f>[1]发票导入!AJ1824&amp;""</f>
      </c>
      <c r="AK1824">
        <f>[1]发票导入!AK1824</f>
        <v>0</v>
      </c>
      <c r="AL1824">
        <f>[1]发票导入!AL1824</f>
        <v>0</v>
      </c>
      <c r="AM1824">
        <f>[1]发票导入!AM1824</f>
        <v>0</v>
      </c>
      <c r="AN1824" s="22">
        <f t="shared" si="1"/>
        <v>0</v>
      </c>
      <c r="AO1824" s="22">
        <f t="shared" si="2"/>
        <v>0</v>
      </c>
    </row>
    <row r="1825">
      <c r="C1825">
        <f>[1]发票导入!C1825&amp;""</f>
      </c>
      <c r="D1825">
        <f>[1]发票导入!D1825&amp;""</f>
      </c>
      <c r="O1825">
        <f>[1]发票导入!O1825&amp;""</f>
      </c>
      <c r="T1825">
        <f>[1]发票导入!T1825</f>
      </c>
      <c r="U1825">
        <f>[1]发票导入!U1825&amp;""</f>
      </c>
      <c r="V1825">
        <f>[1]发票导入!V1825&amp;""</f>
      </c>
      <c r="W1825">
        <f>[1]发票导入!W1825&amp;""</f>
      </c>
      <c r="Y1825">
        <f>[1]发票导入!Y1825&amp;""</f>
      </c>
      <c r="AA1825">
        <f>[1]发票导入!AA1825&amp;""</f>
      </c>
      <c r="AB1825">
        <f>[1]发票导入!AB1825</f>
        <v>0</v>
      </c>
      <c r="AC1825">
        <f>[1]发票导入!AC1825</f>
        <v>0</v>
      </c>
      <c r="AE1825" s="22">
        <f t="shared" si="0"/>
      </c>
      <c r="AI1825">
        <f>[1]发票导入!AI1825&amp;""</f>
      </c>
      <c r="AJ1825">
        <f>[1]发票导入!AJ1825&amp;""</f>
      </c>
      <c r="AK1825">
        <f>[1]发票导入!AK1825</f>
        <v>0</v>
      </c>
      <c r="AL1825">
        <f>[1]发票导入!AL1825</f>
        <v>0</v>
      </c>
      <c r="AM1825">
        <f>[1]发票导入!AM1825</f>
        <v>0</v>
      </c>
      <c r="AN1825" s="22">
        <f t="shared" si="1"/>
        <v>0</v>
      </c>
      <c r="AO1825" s="22">
        <f t="shared" si="2"/>
        <v>0</v>
      </c>
    </row>
    <row r="1826">
      <c r="C1826">
        <f>[1]发票导入!C1826&amp;""</f>
      </c>
      <c r="D1826">
        <f>[1]发票导入!D1826&amp;""</f>
      </c>
      <c r="O1826">
        <f>[1]发票导入!O1826&amp;""</f>
      </c>
      <c r="T1826">
        <f>[1]发票导入!T1826</f>
      </c>
      <c r="U1826">
        <f>[1]发票导入!U1826&amp;""</f>
      </c>
      <c r="V1826">
        <f>[1]发票导入!V1826&amp;""</f>
      </c>
      <c r="W1826">
        <f>[1]发票导入!W1826&amp;""</f>
      </c>
      <c r="Y1826">
        <f>[1]发票导入!Y1826&amp;""</f>
      </c>
      <c r="AA1826">
        <f>[1]发票导入!AA1826&amp;""</f>
      </c>
      <c r="AB1826">
        <f>[1]发票导入!AB1826</f>
        <v>0</v>
      </c>
      <c r="AC1826">
        <f>[1]发票导入!AC1826</f>
        <v>0</v>
      </c>
      <c r="AE1826" s="22">
        <f t="shared" si="0"/>
      </c>
      <c r="AI1826">
        <f>[1]发票导入!AI1826&amp;""</f>
      </c>
      <c r="AJ1826">
        <f>[1]发票导入!AJ1826&amp;""</f>
      </c>
      <c r="AK1826">
        <f>[1]发票导入!AK1826</f>
        <v>0</v>
      </c>
      <c r="AL1826">
        <f>[1]发票导入!AL1826</f>
        <v>0</v>
      </c>
      <c r="AM1826">
        <f>[1]发票导入!AM1826</f>
        <v>0</v>
      </c>
      <c r="AN1826" s="22">
        <f t="shared" si="1"/>
        <v>0</v>
      </c>
      <c r="AO1826" s="22">
        <f t="shared" si="2"/>
        <v>0</v>
      </c>
    </row>
    <row r="1827">
      <c r="C1827">
        <f>[1]发票导入!C1827&amp;""</f>
      </c>
      <c r="D1827">
        <f>[1]发票导入!D1827&amp;""</f>
      </c>
      <c r="O1827">
        <f>[1]发票导入!O1827&amp;""</f>
      </c>
      <c r="T1827">
        <f>[1]发票导入!T1827</f>
      </c>
      <c r="U1827">
        <f>[1]发票导入!U1827&amp;""</f>
      </c>
      <c r="V1827">
        <f>[1]发票导入!V1827&amp;""</f>
      </c>
      <c r="W1827">
        <f>[1]发票导入!W1827&amp;""</f>
      </c>
      <c r="Y1827">
        <f>[1]发票导入!Y1827&amp;""</f>
      </c>
      <c r="AA1827">
        <f>[1]发票导入!AA1827&amp;""</f>
      </c>
      <c r="AB1827">
        <f>[1]发票导入!AB1827</f>
        <v>0</v>
      </c>
      <c r="AC1827">
        <f>[1]发票导入!AC1827</f>
        <v>0</v>
      </c>
      <c r="AE1827" s="22">
        <f t="shared" si="0"/>
      </c>
      <c r="AI1827">
        <f>[1]发票导入!AI1827&amp;""</f>
      </c>
      <c r="AJ1827">
        <f>[1]发票导入!AJ1827&amp;""</f>
      </c>
      <c r="AK1827">
        <f>[1]发票导入!AK1827</f>
        <v>0</v>
      </c>
      <c r="AL1827">
        <f>[1]发票导入!AL1827</f>
        <v>0</v>
      </c>
      <c r="AM1827">
        <f>[1]发票导入!AM1827</f>
        <v>0</v>
      </c>
      <c r="AN1827" s="22">
        <f t="shared" si="1"/>
        <v>0</v>
      </c>
      <c r="AO1827" s="22">
        <f t="shared" si="2"/>
        <v>0</v>
      </c>
    </row>
    <row r="1828">
      <c r="C1828">
        <f>[1]发票导入!C1828&amp;""</f>
      </c>
      <c r="D1828">
        <f>[1]发票导入!D1828&amp;""</f>
      </c>
      <c r="O1828">
        <f>[1]发票导入!O1828&amp;""</f>
      </c>
      <c r="T1828">
        <f>[1]发票导入!T1828</f>
      </c>
      <c r="U1828">
        <f>[1]发票导入!U1828&amp;""</f>
      </c>
      <c r="V1828">
        <f>[1]发票导入!V1828&amp;""</f>
      </c>
      <c r="W1828">
        <f>[1]发票导入!W1828&amp;""</f>
      </c>
      <c r="Y1828">
        <f>[1]发票导入!Y1828&amp;""</f>
      </c>
      <c r="AA1828">
        <f>[1]发票导入!AA1828&amp;""</f>
      </c>
      <c r="AB1828">
        <f>[1]发票导入!AB1828</f>
        <v>0</v>
      </c>
      <c r="AC1828">
        <f>[1]发票导入!AC1828</f>
        <v>0</v>
      </c>
      <c r="AE1828" s="22">
        <f t="shared" si="0"/>
      </c>
      <c r="AI1828">
        <f>[1]发票导入!AI1828&amp;""</f>
      </c>
      <c r="AJ1828">
        <f>[1]发票导入!AJ1828&amp;""</f>
      </c>
      <c r="AK1828">
        <f>[1]发票导入!AK1828</f>
        <v>0</v>
      </c>
      <c r="AL1828">
        <f>[1]发票导入!AL1828</f>
        <v>0</v>
      </c>
      <c r="AM1828">
        <f>[1]发票导入!AM1828</f>
        <v>0</v>
      </c>
      <c r="AN1828" s="22">
        <f t="shared" si="1"/>
        <v>0</v>
      </c>
      <c r="AO1828" s="22">
        <f t="shared" si="2"/>
        <v>0</v>
      </c>
    </row>
    <row r="1829">
      <c r="C1829">
        <f>[1]发票导入!C1829&amp;""</f>
      </c>
      <c r="D1829">
        <f>[1]发票导入!D1829&amp;""</f>
      </c>
      <c r="O1829">
        <f>[1]发票导入!O1829&amp;""</f>
      </c>
      <c r="T1829">
        <f>[1]发票导入!T1829</f>
      </c>
      <c r="U1829">
        <f>[1]发票导入!U1829&amp;""</f>
      </c>
      <c r="V1829">
        <f>[1]发票导入!V1829&amp;""</f>
      </c>
      <c r="W1829">
        <f>[1]发票导入!W1829&amp;""</f>
      </c>
      <c r="Y1829">
        <f>[1]发票导入!Y1829&amp;""</f>
      </c>
      <c r="AA1829">
        <f>[1]发票导入!AA1829&amp;""</f>
      </c>
      <c r="AB1829">
        <f>[1]发票导入!AB1829</f>
        <v>0</v>
      </c>
      <c r="AC1829">
        <f>[1]发票导入!AC1829</f>
        <v>0</v>
      </c>
      <c r="AE1829" s="22">
        <f t="shared" si="0"/>
      </c>
      <c r="AI1829">
        <f>[1]发票导入!AI1829&amp;""</f>
      </c>
      <c r="AJ1829">
        <f>[1]发票导入!AJ1829&amp;""</f>
      </c>
      <c r="AK1829">
        <f>[1]发票导入!AK1829</f>
        <v>0</v>
      </c>
      <c r="AL1829">
        <f>[1]发票导入!AL1829</f>
        <v>0</v>
      </c>
      <c r="AM1829">
        <f>[1]发票导入!AM1829</f>
        <v>0</v>
      </c>
      <c r="AN1829" s="22">
        <f t="shared" si="1"/>
        <v>0</v>
      </c>
      <c r="AO1829" s="22">
        <f t="shared" si="2"/>
        <v>0</v>
      </c>
    </row>
    <row r="1830">
      <c r="C1830">
        <f>[1]发票导入!C1830&amp;""</f>
      </c>
      <c r="D1830">
        <f>[1]发票导入!D1830&amp;""</f>
      </c>
      <c r="O1830">
        <f>[1]发票导入!O1830&amp;""</f>
      </c>
      <c r="T1830">
        <f>[1]发票导入!T1830</f>
      </c>
      <c r="U1830">
        <f>[1]发票导入!U1830&amp;""</f>
      </c>
      <c r="V1830">
        <f>[1]发票导入!V1830&amp;""</f>
      </c>
      <c r="W1830">
        <f>[1]发票导入!W1830&amp;""</f>
      </c>
      <c r="Y1830">
        <f>[1]发票导入!Y1830&amp;""</f>
      </c>
      <c r="AA1830">
        <f>[1]发票导入!AA1830&amp;""</f>
      </c>
      <c r="AB1830">
        <f>[1]发票导入!AB1830</f>
        <v>0</v>
      </c>
      <c r="AC1830">
        <f>[1]发票导入!AC1830</f>
        <v>0</v>
      </c>
      <c r="AE1830" s="22">
        <f t="shared" si="0"/>
      </c>
      <c r="AI1830">
        <f>[1]发票导入!AI1830&amp;""</f>
      </c>
      <c r="AJ1830">
        <f>[1]发票导入!AJ1830&amp;""</f>
      </c>
      <c r="AK1830">
        <f>[1]发票导入!AK1830</f>
        <v>0</v>
      </c>
      <c r="AL1830">
        <f>[1]发票导入!AL1830</f>
        <v>0</v>
      </c>
      <c r="AM1830">
        <f>[1]发票导入!AM1830</f>
        <v>0</v>
      </c>
      <c r="AN1830" s="22">
        <f t="shared" si="1"/>
        <v>0</v>
      </c>
      <c r="AO1830" s="22">
        <f t="shared" si="2"/>
        <v>0</v>
      </c>
    </row>
    <row r="1831">
      <c r="C1831">
        <f>[1]发票导入!C1831&amp;""</f>
      </c>
      <c r="D1831">
        <f>[1]发票导入!D1831&amp;""</f>
      </c>
      <c r="O1831">
        <f>[1]发票导入!O1831&amp;""</f>
      </c>
      <c r="T1831">
        <f>[1]发票导入!T1831</f>
      </c>
      <c r="U1831">
        <f>[1]发票导入!U1831&amp;""</f>
      </c>
      <c r="V1831">
        <f>[1]发票导入!V1831&amp;""</f>
      </c>
      <c r="W1831">
        <f>[1]发票导入!W1831&amp;""</f>
      </c>
      <c r="Y1831">
        <f>[1]发票导入!Y1831&amp;""</f>
      </c>
      <c r="AA1831">
        <f>[1]发票导入!AA1831&amp;""</f>
      </c>
      <c r="AB1831">
        <f>[1]发票导入!AB1831</f>
        <v>0</v>
      </c>
      <c r="AC1831">
        <f>[1]发票导入!AC1831</f>
        <v>0</v>
      </c>
      <c r="AE1831" s="22">
        <f t="shared" si="0"/>
      </c>
      <c r="AI1831">
        <f>[1]发票导入!AI1831&amp;""</f>
      </c>
      <c r="AJ1831">
        <f>[1]发票导入!AJ1831&amp;""</f>
      </c>
      <c r="AK1831">
        <f>[1]发票导入!AK1831</f>
        <v>0</v>
      </c>
      <c r="AL1831">
        <f>[1]发票导入!AL1831</f>
        <v>0</v>
      </c>
      <c r="AM1831">
        <f>[1]发票导入!AM1831</f>
        <v>0</v>
      </c>
      <c r="AN1831" s="22">
        <f t="shared" si="1"/>
        <v>0</v>
      </c>
      <c r="AO1831" s="22">
        <f t="shared" si="2"/>
        <v>0</v>
      </c>
    </row>
    <row r="1832">
      <c r="C1832">
        <f>[1]发票导入!C1832&amp;""</f>
      </c>
      <c r="D1832">
        <f>[1]发票导入!D1832&amp;""</f>
      </c>
      <c r="O1832">
        <f>[1]发票导入!O1832&amp;""</f>
      </c>
      <c r="T1832">
        <f>[1]发票导入!T1832</f>
      </c>
      <c r="U1832">
        <f>[1]发票导入!U1832&amp;""</f>
      </c>
      <c r="V1832">
        <f>[1]发票导入!V1832&amp;""</f>
      </c>
      <c r="W1832">
        <f>[1]发票导入!W1832&amp;""</f>
      </c>
      <c r="Y1832">
        <f>[1]发票导入!Y1832&amp;""</f>
      </c>
      <c r="AA1832">
        <f>[1]发票导入!AA1832&amp;""</f>
      </c>
      <c r="AB1832">
        <f>[1]发票导入!AB1832</f>
        <v>0</v>
      </c>
      <c r="AC1832">
        <f>[1]发票导入!AC1832</f>
        <v>0</v>
      </c>
      <c r="AE1832" s="22">
        <f t="shared" si="0"/>
      </c>
      <c r="AI1832">
        <f>[1]发票导入!AI1832&amp;""</f>
      </c>
      <c r="AJ1832">
        <f>[1]发票导入!AJ1832&amp;""</f>
      </c>
      <c r="AK1832">
        <f>[1]发票导入!AK1832</f>
        <v>0</v>
      </c>
      <c r="AL1832">
        <f>[1]发票导入!AL1832</f>
        <v>0</v>
      </c>
      <c r="AM1832">
        <f>[1]发票导入!AM1832</f>
        <v>0</v>
      </c>
      <c r="AN1832" s="22">
        <f t="shared" si="1"/>
        <v>0</v>
      </c>
      <c r="AO1832" s="22">
        <f t="shared" si="2"/>
        <v>0</v>
      </c>
    </row>
    <row r="1833">
      <c r="C1833">
        <f>[1]发票导入!C1833&amp;""</f>
      </c>
      <c r="D1833">
        <f>[1]发票导入!D1833&amp;""</f>
      </c>
      <c r="O1833">
        <f>[1]发票导入!O1833&amp;""</f>
      </c>
      <c r="T1833">
        <f>[1]发票导入!T1833</f>
      </c>
      <c r="U1833">
        <f>[1]发票导入!U1833&amp;""</f>
      </c>
      <c r="V1833">
        <f>[1]发票导入!V1833&amp;""</f>
      </c>
      <c r="W1833">
        <f>[1]发票导入!W1833&amp;""</f>
      </c>
      <c r="Y1833">
        <f>[1]发票导入!Y1833&amp;""</f>
      </c>
      <c r="AA1833">
        <f>[1]发票导入!AA1833&amp;""</f>
      </c>
      <c r="AB1833">
        <f>[1]发票导入!AB1833</f>
        <v>0</v>
      </c>
      <c r="AC1833">
        <f>[1]发票导入!AC1833</f>
        <v>0</v>
      </c>
      <c r="AE1833" s="22">
        <f t="shared" si="0"/>
      </c>
      <c r="AI1833">
        <f>[1]发票导入!AI1833&amp;""</f>
      </c>
      <c r="AJ1833">
        <f>[1]发票导入!AJ1833&amp;""</f>
      </c>
      <c r="AK1833">
        <f>[1]发票导入!AK1833</f>
        <v>0</v>
      </c>
      <c r="AL1833">
        <f>[1]发票导入!AL1833</f>
        <v>0</v>
      </c>
      <c r="AM1833">
        <f>[1]发票导入!AM1833</f>
        <v>0</v>
      </c>
      <c r="AN1833" s="22">
        <f t="shared" si="1"/>
        <v>0</v>
      </c>
      <c r="AO1833" s="22">
        <f t="shared" si="2"/>
        <v>0</v>
      </c>
    </row>
    <row r="1834">
      <c r="C1834">
        <f>[1]发票导入!C1834&amp;""</f>
      </c>
      <c r="D1834">
        <f>[1]发票导入!D1834&amp;""</f>
      </c>
      <c r="O1834">
        <f>[1]发票导入!O1834&amp;""</f>
      </c>
      <c r="T1834">
        <f>[1]发票导入!T1834</f>
      </c>
      <c r="U1834">
        <f>[1]发票导入!U1834&amp;""</f>
      </c>
      <c r="V1834">
        <f>[1]发票导入!V1834&amp;""</f>
      </c>
      <c r="W1834">
        <f>[1]发票导入!W1834&amp;""</f>
      </c>
      <c r="Y1834">
        <f>[1]发票导入!Y1834&amp;""</f>
      </c>
      <c r="AA1834">
        <f>[1]发票导入!AA1834&amp;""</f>
      </c>
      <c r="AB1834">
        <f>[1]发票导入!AB1834</f>
        <v>0</v>
      </c>
      <c r="AC1834">
        <f>[1]发票导入!AC1834</f>
        <v>0</v>
      </c>
      <c r="AE1834" s="22">
        <f t="shared" si="0"/>
      </c>
      <c r="AI1834">
        <f>[1]发票导入!AI1834&amp;""</f>
      </c>
      <c r="AJ1834">
        <f>[1]发票导入!AJ1834&amp;""</f>
      </c>
      <c r="AK1834">
        <f>[1]发票导入!AK1834</f>
        <v>0</v>
      </c>
      <c r="AL1834">
        <f>[1]发票导入!AL1834</f>
        <v>0</v>
      </c>
      <c r="AM1834">
        <f>[1]发票导入!AM1834</f>
        <v>0</v>
      </c>
      <c r="AN1834" s="22">
        <f t="shared" si="1"/>
        <v>0</v>
      </c>
      <c r="AO1834" s="22">
        <f t="shared" si="2"/>
        <v>0</v>
      </c>
    </row>
    <row r="1835">
      <c r="C1835">
        <f>[1]发票导入!C1835&amp;""</f>
      </c>
      <c r="D1835">
        <f>[1]发票导入!D1835&amp;""</f>
      </c>
      <c r="O1835">
        <f>[1]发票导入!O1835&amp;""</f>
      </c>
      <c r="T1835">
        <f>[1]发票导入!T1835</f>
      </c>
      <c r="U1835">
        <f>[1]发票导入!U1835&amp;""</f>
      </c>
      <c r="V1835">
        <f>[1]发票导入!V1835&amp;""</f>
      </c>
      <c r="W1835">
        <f>[1]发票导入!W1835&amp;""</f>
      </c>
      <c r="Y1835">
        <f>[1]发票导入!Y1835&amp;""</f>
      </c>
      <c r="AA1835">
        <f>[1]发票导入!AA1835&amp;""</f>
      </c>
      <c r="AB1835">
        <f>[1]发票导入!AB1835</f>
        <v>0</v>
      </c>
      <c r="AC1835">
        <f>[1]发票导入!AC1835</f>
        <v>0</v>
      </c>
      <c r="AE1835" s="22">
        <f t="shared" si="0"/>
      </c>
      <c r="AI1835">
        <f>[1]发票导入!AI1835&amp;""</f>
      </c>
      <c r="AJ1835">
        <f>[1]发票导入!AJ1835&amp;""</f>
      </c>
      <c r="AK1835">
        <f>[1]发票导入!AK1835</f>
        <v>0</v>
      </c>
      <c r="AL1835">
        <f>[1]发票导入!AL1835</f>
        <v>0</v>
      </c>
      <c r="AM1835">
        <f>[1]发票导入!AM1835</f>
        <v>0</v>
      </c>
      <c r="AN1835" s="22">
        <f t="shared" si="1"/>
        <v>0</v>
      </c>
      <c r="AO1835" s="22">
        <f t="shared" si="2"/>
        <v>0</v>
      </c>
    </row>
    <row r="1836">
      <c r="C1836">
        <f>[1]发票导入!C1836&amp;""</f>
      </c>
      <c r="D1836">
        <f>[1]发票导入!D1836&amp;""</f>
      </c>
      <c r="O1836">
        <f>[1]发票导入!O1836&amp;""</f>
      </c>
      <c r="T1836">
        <f>[1]发票导入!T1836</f>
      </c>
      <c r="U1836">
        <f>[1]发票导入!U1836&amp;""</f>
      </c>
      <c r="V1836">
        <f>[1]发票导入!V1836&amp;""</f>
      </c>
      <c r="W1836">
        <f>[1]发票导入!W1836&amp;""</f>
      </c>
      <c r="Y1836">
        <f>[1]发票导入!Y1836&amp;""</f>
      </c>
      <c r="AA1836">
        <f>[1]发票导入!AA1836&amp;""</f>
      </c>
      <c r="AB1836">
        <f>[1]发票导入!AB1836</f>
        <v>0</v>
      </c>
      <c r="AC1836">
        <f>[1]发票导入!AC1836</f>
        <v>0</v>
      </c>
      <c r="AE1836" s="22">
        <f t="shared" si="0"/>
      </c>
      <c r="AI1836">
        <f>[1]发票导入!AI1836&amp;""</f>
      </c>
      <c r="AJ1836">
        <f>[1]发票导入!AJ1836&amp;""</f>
      </c>
      <c r="AK1836">
        <f>[1]发票导入!AK1836</f>
        <v>0</v>
      </c>
      <c r="AL1836">
        <f>[1]发票导入!AL1836</f>
        <v>0</v>
      </c>
      <c r="AM1836">
        <f>[1]发票导入!AM1836</f>
        <v>0</v>
      </c>
      <c r="AN1836" s="22">
        <f t="shared" si="1"/>
        <v>0</v>
      </c>
      <c r="AO1836" s="22">
        <f t="shared" si="2"/>
        <v>0</v>
      </c>
    </row>
    <row r="1837">
      <c r="C1837">
        <f>[1]发票导入!C1837&amp;""</f>
      </c>
      <c r="D1837">
        <f>[1]发票导入!D1837&amp;""</f>
      </c>
      <c r="O1837">
        <f>[1]发票导入!O1837&amp;""</f>
      </c>
      <c r="T1837">
        <f>[1]发票导入!T1837</f>
      </c>
      <c r="U1837">
        <f>[1]发票导入!U1837&amp;""</f>
      </c>
      <c r="V1837">
        <f>[1]发票导入!V1837&amp;""</f>
      </c>
      <c r="W1837">
        <f>[1]发票导入!W1837&amp;""</f>
      </c>
      <c r="Y1837">
        <f>[1]发票导入!Y1837&amp;""</f>
      </c>
      <c r="AA1837">
        <f>[1]发票导入!AA1837&amp;""</f>
      </c>
      <c r="AB1837">
        <f>[1]发票导入!AB1837</f>
        <v>0</v>
      </c>
      <c r="AC1837">
        <f>[1]发票导入!AC1837</f>
        <v>0</v>
      </c>
      <c r="AE1837" s="22">
        <f t="shared" si="0"/>
      </c>
      <c r="AI1837">
        <f>[1]发票导入!AI1837&amp;""</f>
      </c>
      <c r="AJ1837">
        <f>[1]发票导入!AJ1837&amp;""</f>
      </c>
      <c r="AK1837">
        <f>[1]发票导入!AK1837</f>
        <v>0</v>
      </c>
      <c r="AL1837">
        <f>[1]发票导入!AL1837</f>
        <v>0</v>
      </c>
      <c r="AM1837">
        <f>[1]发票导入!AM1837</f>
        <v>0</v>
      </c>
      <c r="AN1837" s="22">
        <f t="shared" si="1"/>
        <v>0</v>
      </c>
      <c r="AO1837" s="22">
        <f t="shared" si="2"/>
        <v>0</v>
      </c>
    </row>
    <row r="1838">
      <c r="C1838">
        <f>[1]发票导入!C1838&amp;""</f>
      </c>
      <c r="D1838">
        <f>[1]发票导入!D1838&amp;""</f>
      </c>
      <c r="O1838">
        <f>[1]发票导入!O1838&amp;""</f>
      </c>
      <c r="T1838">
        <f>[1]发票导入!T1838</f>
      </c>
      <c r="U1838">
        <f>[1]发票导入!U1838&amp;""</f>
      </c>
      <c r="V1838">
        <f>[1]发票导入!V1838&amp;""</f>
      </c>
      <c r="W1838">
        <f>[1]发票导入!W1838&amp;""</f>
      </c>
      <c r="Y1838">
        <f>[1]发票导入!Y1838&amp;""</f>
      </c>
      <c r="AA1838">
        <f>[1]发票导入!AA1838&amp;""</f>
      </c>
      <c r="AB1838">
        <f>[1]发票导入!AB1838</f>
        <v>0</v>
      </c>
      <c r="AC1838">
        <f>[1]发票导入!AC1838</f>
        <v>0</v>
      </c>
      <c r="AE1838" s="22">
        <f t="shared" si="0"/>
      </c>
      <c r="AI1838">
        <f>[1]发票导入!AI1838&amp;""</f>
      </c>
      <c r="AJ1838">
        <f>[1]发票导入!AJ1838&amp;""</f>
      </c>
      <c r="AK1838">
        <f>[1]发票导入!AK1838</f>
        <v>0</v>
      </c>
      <c r="AL1838">
        <f>[1]发票导入!AL1838</f>
        <v>0</v>
      </c>
      <c r="AM1838">
        <f>[1]发票导入!AM1838</f>
        <v>0</v>
      </c>
      <c r="AN1838" s="22">
        <f t="shared" si="1"/>
        <v>0</v>
      </c>
      <c r="AO1838" s="22">
        <f t="shared" si="2"/>
        <v>0</v>
      </c>
    </row>
    <row r="1839">
      <c r="C1839">
        <f>[1]发票导入!C1839&amp;""</f>
      </c>
      <c r="D1839">
        <f>[1]发票导入!D1839&amp;""</f>
      </c>
      <c r="O1839">
        <f>[1]发票导入!O1839&amp;""</f>
      </c>
      <c r="T1839">
        <f>[1]发票导入!T1839</f>
      </c>
      <c r="U1839">
        <f>[1]发票导入!U1839&amp;""</f>
      </c>
      <c r="V1839">
        <f>[1]发票导入!V1839&amp;""</f>
      </c>
      <c r="W1839">
        <f>[1]发票导入!W1839&amp;""</f>
      </c>
      <c r="Y1839">
        <f>[1]发票导入!Y1839&amp;""</f>
      </c>
      <c r="AA1839">
        <f>[1]发票导入!AA1839&amp;""</f>
      </c>
      <c r="AB1839">
        <f>[1]发票导入!AB1839</f>
        <v>0</v>
      </c>
      <c r="AC1839">
        <f>[1]发票导入!AC1839</f>
        <v>0</v>
      </c>
      <c r="AE1839" s="22">
        <f t="shared" si="0"/>
      </c>
      <c r="AI1839">
        <f>[1]发票导入!AI1839&amp;""</f>
      </c>
      <c r="AJ1839">
        <f>[1]发票导入!AJ1839&amp;""</f>
      </c>
      <c r="AK1839">
        <f>[1]发票导入!AK1839</f>
        <v>0</v>
      </c>
      <c r="AL1839">
        <f>[1]发票导入!AL1839</f>
        <v>0</v>
      </c>
      <c r="AM1839">
        <f>[1]发票导入!AM1839</f>
        <v>0</v>
      </c>
      <c r="AN1839" s="22">
        <f t="shared" si="1"/>
        <v>0</v>
      </c>
      <c r="AO1839" s="22">
        <f t="shared" si="2"/>
        <v>0</v>
      </c>
    </row>
    <row r="1840">
      <c r="C1840">
        <f>[1]发票导入!C1840&amp;""</f>
      </c>
      <c r="D1840">
        <f>[1]发票导入!D1840&amp;""</f>
      </c>
      <c r="O1840">
        <f>[1]发票导入!O1840&amp;""</f>
      </c>
      <c r="T1840">
        <f>[1]发票导入!T1840</f>
      </c>
      <c r="U1840">
        <f>[1]发票导入!U1840&amp;""</f>
      </c>
      <c r="V1840">
        <f>[1]发票导入!V1840&amp;""</f>
      </c>
      <c r="W1840">
        <f>[1]发票导入!W1840&amp;""</f>
      </c>
      <c r="Y1840">
        <f>[1]发票导入!Y1840&amp;""</f>
      </c>
      <c r="AA1840">
        <f>[1]发票导入!AA1840&amp;""</f>
      </c>
      <c r="AB1840">
        <f>[1]发票导入!AB1840</f>
        <v>0</v>
      </c>
      <c r="AC1840">
        <f>[1]发票导入!AC1840</f>
        <v>0</v>
      </c>
      <c r="AE1840" s="22">
        <f t="shared" si="0"/>
      </c>
      <c r="AI1840">
        <f>[1]发票导入!AI1840&amp;""</f>
      </c>
      <c r="AJ1840">
        <f>[1]发票导入!AJ1840&amp;""</f>
      </c>
      <c r="AK1840">
        <f>[1]发票导入!AK1840</f>
        <v>0</v>
      </c>
      <c r="AL1840">
        <f>[1]发票导入!AL1840</f>
        <v>0</v>
      </c>
      <c r="AM1840">
        <f>[1]发票导入!AM1840</f>
        <v>0</v>
      </c>
      <c r="AN1840" s="22">
        <f t="shared" si="1"/>
        <v>0</v>
      </c>
      <c r="AO1840" s="22">
        <f t="shared" si="2"/>
        <v>0</v>
      </c>
    </row>
    <row r="1841">
      <c r="C1841">
        <f>[1]发票导入!C1841&amp;""</f>
      </c>
      <c r="D1841">
        <f>[1]发票导入!D1841&amp;""</f>
      </c>
      <c r="O1841">
        <f>[1]发票导入!O1841&amp;""</f>
      </c>
      <c r="T1841">
        <f>[1]发票导入!T1841</f>
      </c>
      <c r="U1841">
        <f>[1]发票导入!U1841&amp;""</f>
      </c>
      <c r="V1841">
        <f>[1]发票导入!V1841&amp;""</f>
      </c>
      <c r="W1841">
        <f>[1]发票导入!W1841&amp;""</f>
      </c>
      <c r="Y1841">
        <f>[1]发票导入!Y1841&amp;""</f>
      </c>
      <c r="AA1841">
        <f>[1]发票导入!AA1841&amp;""</f>
      </c>
      <c r="AB1841">
        <f>[1]发票导入!AB1841</f>
        <v>0</v>
      </c>
      <c r="AC1841">
        <f>[1]发票导入!AC1841</f>
        <v>0</v>
      </c>
      <c r="AE1841" s="22">
        <f t="shared" si="0"/>
      </c>
      <c r="AI1841">
        <f>[1]发票导入!AI1841&amp;""</f>
      </c>
      <c r="AJ1841">
        <f>[1]发票导入!AJ1841&amp;""</f>
      </c>
      <c r="AK1841">
        <f>[1]发票导入!AK1841</f>
        <v>0</v>
      </c>
      <c r="AL1841">
        <f>[1]发票导入!AL1841</f>
        <v>0</v>
      </c>
      <c r="AM1841">
        <f>[1]发票导入!AM1841</f>
        <v>0</v>
      </c>
      <c r="AN1841" s="22">
        <f t="shared" si="1"/>
        <v>0</v>
      </c>
      <c r="AO1841" s="22">
        <f t="shared" si="2"/>
        <v>0</v>
      </c>
    </row>
    <row r="1842">
      <c r="C1842">
        <f>[1]发票导入!C1842&amp;""</f>
      </c>
      <c r="D1842">
        <f>[1]发票导入!D1842&amp;""</f>
      </c>
      <c r="O1842">
        <f>[1]发票导入!O1842&amp;""</f>
      </c>
      <c r="T1842">
        <f>[1]发票导入!T1842</f>
      </c>
      <c r="U1842">
        <f>[1]发票导入!U1842&amp;""</f>
      </c>
      <c r="V1842">
        <f>[1]发票导入!V1842&amp;""</f>
      </c>
      <c r="W1842">
        <f>[1]发票导入!W1842&amp;""</f>
      </c>
      <c r="Y1842">
        <f>[1]发票导入!Y1842&amp;""</f>
      </c>
      <c r="AA1842">
        <f>[1]发票导入!AA1842&amp;""</f>
      </c>
      <c r="AB1842">
        <f>[1]发票导入!AB1842</f>
        <v>0</v>
      </c>
      <c r="AC1842">
        <f>[1]发票导入!AC1842</f>
        <v>0</v>
      </c>
      <c r="AE1842" s="22">
        <f t="shared" si="0"/>
      </c>
      <c r="AI1842">
        <f>[1]发票导入!AI1842&amp;""</f>
      </c>
      <c r="AJ1842">
        <f>[1]发票导入!AJ1842&amp;""</f>
      </c>
      <c r="AK1842">
        <f>[1]发票导入!AK1842</f>
        <v>0</v>
      </c>
      <c r="AL1842">
        <f>[1]发票导入!AL1842</f>
        <v>0</v>
      </c>
      <c r="AM1842">
        <f>[1]发票导入!AM1842</f>
        <v>0</v>
      </c>
      <c r="AN1842" s="22">
        <f t="shared" si="1"/>
        <v>0</v>
      </c>
      <c r="AO1842" s="22">
        <f t="shared" si="2"/>
        <v>0</v>
      </c>
    </row>
    <row r="1843">
      <c r="C1843">
        <f>[1]发票导入!C1843&amp;""</f>
      </c>
      <c r="D1843">
        <f>[1]发票导入!D1843&amp;""</f>
      </c>
      <c r="O1843">
        <f>[1]发票导入!O1843&amp;""</f>
      </c>
      <c r="T1843">
        <f>[1]发票导入!T1843</f>
      </c>
      <c r="U1843">
        <f>[1]发票导入!U1843&amp;""</f>
      </c>
      <c r="V1843">
        <f>[1]发票导入!V1843&amp;""</f>
      </c>
      <c r="W1843">
        <f>[1]发票导入!W1843&amp;""</f>
      </c>
      <c r="Y1843">
        <f>[1]发票导入!Y1843&amp;""</f>
      </c>
      <c r="AA1843">
        <f>[1]发票导入!AA1843&amp;""</f>
      </c>
      <c r="AB1843">
        <f>[1]发票导入!AB1843</f>
        <v>0</v>
      </c>
      <c r="AC1843">
        <f>[1]发票导入!AC1843</f>
        <v>0</v>
      </c>
      <c r="AE1843" s="22">
        <f t="shared" si="0"/>
      </c>
      <c r="AI1843">
        <f>[1]发票导入!AI1843&amp;""</f>
      </c>
      <c r="AJ1843">
        <f>[1]发票导入!AJ1843&amp;""</f>
      </c>
      <c r="AK1843">
        <f>[1]发票导入!AK1843</f>
        <v>0</v>
      </c>
      <c r="AL1843">
        <f>[1]发票导入!AL1843</f>
        <v>0</v>
      </c>
      <c r="AM1843">
        <f>[1]发票导入!AM1843</f>
        <v>0</v>
      </c>
      <c r="AN1843" s="22">
        <f t="shared" si="1"/>
        <v>0</v>
      </c>
      <c r="AO1843" s="22">
        <f t="shared" si="2"/>
        <v>0</v>
      </c>
    </row>
    <row r="1844">
      <c r="C1844">
        <f>[1]发票导入!C1844&amp;""</f>
      </c>
      <c r="D1844">
        <f>[1]发票导入!D1844&amp;""</f>
      </c>
      <c r="O1844">
        <f>[1]发票导入!O1844&amp;""</f>
      </c>
      <c r="T1844">
        <f>[1]发票导入!T1844</f>
      </c>
      <c r="U1844">
        <f>[1]发票导入!U1844&amp;""</f>
      </c>
      <c r="V1844">
        <f>[1]发票导入!V1844&amp;""</f>
      </c>
      <c r="W1844">
        <f>[1]发票导入!W1844&amp;""</f>
      </c>
      <c r="Y1844">
        <f>[1]发票导入!Y1844&amp;""</f>
      </c>
      <c r="AA1844">
        <f>[1]发票导入!AA1844&amp;""</f>
      </c>
      <c r="AB1844">
        <f>[1]发票导入!AB1844</f>
        <v>0</v>
      </c>
      <c r="AC1844">
        <f>[1]发票导入!AC1844</f>
        <v>0</v>
      </c>
      <c r="AE1844" s="22">
        <f t="shared" si="0"/>
      </c>
      <c r="AI1844">
        <f>[1]发票导入!AI1844&amp;""</f>
      </c>
      <c r="AJ1844">
        <f>[1]发票导入!AJ1844&amp;""</f>
      </c>
      <c r="AK1844">
        <f>[1]发票导入!AK1844</f>
        <v>0</v>
      </c>
      <c r="AL1844">
        <f>[1]发票导入!AL1844</f>
        <v>0</v>
      </c>
      <c r="AM1844">
        <f>[1]发票导入!AM1844</f>
        <v>0</v>
      </c>
      <c r="AN1844" s="22">
        <f t="shared" si="1"/>
        <v>0</v>
      </c>
      <c r="AO1844" s="22">
        <f t="shared" si="2"/>
        <v>0</v>
      </c>
    </row>
    <row r="1845">
      <c r="C1845">
        <f>[1]发票导入!C1845&amp;""</f>
      </c>
      <c r="D1845">
        <f>[1]发票导入!D1845&amp;""</f>
      </c>
      <c r="O1845">
        <f>[1]发票导入!O1845&amp;""</f>
      </c>
      <c r="T1845">
        <f>[1]发票导入!T1845</f>
      </c>
      <c r="U1845">
        <f>[1]发票导入!U1845&amp;""</f>
      </c>
      <c r="V1845">
        <f>[1]发票导入!V1845&amp;""</f>
      </c>
      <c r="W1845">
        <f>[1]发票导入!W1845&amp;""</f>
      </c>
      <c r="Y1845">
        <f>[1]发票导入!Y1845&amp;""</f>
      </c>
      <c r="AA1845">
        <f>[1]发票导入!AA1845&amp;""</f>
      </c>
      <c r="AB1845">
        <f>[1]发票导入!AB1845</f>
        <v>0</v>
      </c>
      <c r="AC1845">
        <f>[1]发票导入!AC1845</f>
        <v>0</v>
      </c>
      <c r="AE1845" s="22">
        <f t="shared" si="0"/>
      </c>
      <c r="AI1845">
        <f>[1]发票导入!AI1845&amp;""</f>
      </c>
      <c r="AJ1845">
        <f>[1]发票导入!AJ1845&amp;""</f>
      </c>
      <c r="AK1845">
        <f>[1]发票导入!AK1845</f>
        <v>0</v>
      </c>
      <c r="AL1845">
        <f>[1]发票导入!AL1845</f>
        <v>0</v>
      </c>
      <c r="AM1845">
        <f>[1]发票导入!AM1845</f>
        <v>0</v>
      </c>
      <c r="AN1845" s="22">
        <f t="shared" si="1"/>
        <v>0</v>
      </c>
      <c r="AO1845" s="22">
        <f t="shared" si="2"/>
        <v>0</v>
      </c>
    </row>
    <row r="1846">
      <c r="C1846">
        <f>[1]发票导入!C1846&amp;""</f>
      </c>
      <c r="D1846">
        <f>[1]发票导入!D1846&amp;""</f>
      </c>
      <c r="O1846">
        <f>[1]发票导入!O1846&amp;""</f>
      </c>
      <c r="T1846">
        <f>[1]发票导入!T1846</f>
      </c>
      <c r="U1846">
        <f>[1]发票导入!U1846&amp;""</f>
      </c>
      <c r="V1846">
        <f>[1]发票导入!V1846&amp;""</f>
      </c>
      <c r="W1846">
        <f>[1]发票导入!W1846&amp;""</f>
      </c>
      <c r="Y1846">
        <f>[1]发票导入!Y1846&amp;""</f>
      </c>
      <c r="AA1846">
        <f>[1]发票导入!AA1846&amp;""</f>
      </c>
      <c r="AB1846">
        <f>[1]发票导入!AB1846</f>
        <v>0</v>
      </c>
      <c r="AC1846">
        <f>[1]发票导入!AC1846</f>
        <v>0</v>
      </c>
      <c r="AE1846" s="22">
        <f t="shared" si="0"/>
      </c>
      <c r="AI1846">
        <f>[1]发票导入!AI1846&amp;""</f>
      </c>
      <c r="AJ1846">
        <f>[1]发票导入!AJ1846&amp;""</f>
      </c>
      <c r="AK1846">
        <f>[1]发票导入!AK1846</f>
        <v>0</v>
      </c>
      <c r="AL1846">
        <f>[1]发票导入!AL1846</f>
        <v>0</v>
      </c>
      <c r="AM1846">
        <f>[1]发票导入!AM1846</f>
        <v>0</v>
      </c>
      <c r="AN1846" s="22">
        <f t="shared" si="1"/>
        <v>0</v>
      </c>
      <c r="AO1846" s="22">
        <f t="shared" si="2"/>
        <v>0</v>
      </c>
    </row>
    <row r="1847">
      <c r="C1847">
        <f>[1]发票导入!C1847&amp;""</f>
      </c>
      <c r="D1847">
        <f>[1]发票导入!D1847&amp;""</f>
      </c>
      <c r="O1847">
        <f>[1]发票导入!O1847&amp;""</f>
      </c>
      <c r="T1847">
        <f>[1]发票导入!T1847</f>
      </c>
      <c r="U1847">
        <f>[1]发票导入!U1847&amp;""</f>
      </c>
      <c r="V1847">
        <f>[1]发票导入!V1847&amp;""</f>
      </c>
      <c r="W1847">
        <f>[1]发票导入!W1847&amp;""</f>
      </c>
      <c r="Y1847">
        <f>[1]发票导入!Y1847&amp;""</f>
      </c>
      <c r="AA1847">
        <f>[1]发票导入!AA1847&amp;""</f>
      </c>
      <c r="AB1847">
        <f>[1]发票导入!AB1847</f>
        <v>0</v>
      </c>
      <c r="AC1847">
        <f>[1]发票导入!AC1847</f>
        <v>0</v>
      </c>
      <c r="AE1847" s="22">
        <f t="shared" si="0"/>
      </c>
      <c r="AI1847">
        <f>[1]发票导入!AI1847&amp;""</f>
      </c>
      <c r="AJ1847">
        <f>[1]发票导入!AJ1847&amp;""</f>
      </c>
      <c r="AK1847">
        <f>[1]发票导入!AK1847</f>
        <v>0</v>
      </c>
      <c r="AL1847">
        <f>[1]发票导入!AL1847</f>
        <v>0</v>
      </c>
      <c r="AM1847">
        <f>[1]发票导入!AM1847</f>
        <v>0</v>
      </c>
      <c r="AN1847" s="22">
        <f t="shared" si="1"/>
        <v>0</v>
      </c>
      <c r="AO1847" s="22">
        <f t="shared" si="2"/>
        <v>0</v>
      </c>
    </row>
    <row r="1848">
      <c r="C1848">
        <f>[1]发票导入!C1848&amp;""</f>
      </c>
      <c r="D1848">
        <f>[1]发票导入!D1848&amp;""</f>
      </c>
      <c r="O1848">
        <f>[1]发票导入!O1848&amp;""</f>
      </c>
      <c r="T1848">
        <f>[1]发票导入!T1848</f>
      </c>
      <c r="U1848">
        <f>[1]发票导入!U1848&amp;""</f>
      </c>
      <c r="V1848">
        <f>[1]发票导入!V1848&amp;""</f>
      </c>
      <c r="W1848">
        <f>[1]发票导入!W1848&amp;""</f>
      </c>
      <c r="Y1848">
        <f>[1]发票导入!Y1848&amp;""</f>
      </c>
      <c r="AA1848">
        <f>[1]发票导入!AA1848&amp;""</f>
      </c>
      <c r="AB1848">
        <f>[1]发票导入!AB1848</f>
        <v>0</v>
      </c>
      <c r="AC1848">
        <f>[1]发票导入!AC1848</f>
        <v>0</v>
      </c>
      <c r="AE1848" s="22">
        <f t="shared" si="0"/>
      </c>
      <c r="AI1848">
        <f>[1]发票导入!AI1848&amp;""</f>
      </c>
      <c r="AJ1848">
        <f>[1]发票导入!AJ1848&amp;""</f>
      </c>
      <c r="AK1848">
        <f>[1]发票导入!AK1848</f>
        <v>0</v>
      </c>
      <c r="AL1848">
        <f>[1]发票导入!AL1848</f>
        <v>0</v>
      </c>
      <c r="AM1848">
        <f>[1]发票导入!AM1848</f>
        <v>0</v>
      </c>
      <c r="AN1848" s="22">
        <f t="shared" si="1"/>
        <v>0</v>
      </c>
      <c r="AO1848" s="22">
        <f t="shared" si="2"/>
        <v>0</v>
      </c>
    </row>
    <row r="1849">
      <c r="C1849">
        <f>[1]发票导入!C1849&amp;""</f>
      </c>
      <c r="D1849">
        <f>[1]发票导入!D1849&amp;""</f>
      </c>
      <c r="O1849">
        <f>[1]发票导入!O1849&amp;""</f>
      </c>
      <c r="T1849">
        <f>[1]发票导入!T1849</f>
      </c>
      <c r="U1849">
        <f>[1]发票导入!U1849&amp;""</f>
      </c>
      <c r="V1849">
        <f>[1]发票导入!V1849&amp;""</f>
      </c>
      <c r="W1849">
        <f>[1]发票导入!W1849&amp;""</f>
      </c>
      <c r="Y1849">
        <f>[1]发票导入!Y1849&amp;""</f>
      </c>
      <c r="AA1849">
        <f>[1]发票导入!AA1849&amp;""</f>
      </c>
      <c r="AB1849">
        <f>[1]发票导入!AB1849</f>
        <v>0</v>
      </c>
      <c r="AC1849">
        <f>[1]发票导入!AC1849</f>
        <v>0</v>
      </c>
      <c r="AE1849" s="22">
        <f t="shared" si="0"/>
      </c>
      <c r="AI1849">
        <f>[1]发票导入!AI1849&amp;""</f>
      </c>
      <c r="AJ1849">
        <f>[1]发票导入!AJ1849&amp;""</f>
      </c>
      <c r="AK1849">
        <f>[1]发票导入!AK1849</f>
        <v>0</v>
      </c>
      <c r="AL1849">
        <f>[1]发票导入!AL1849</f>
        <v>0</v>
      </c>
      <c r="AM1849">
        <f>[1]发票导入!AM1849</f>
        <v>0</v>
      </c>
      <c r="AN1849" s="22">
        <f t="shared" si="1"/>
        <v>0</v>
      </c>
      <c r="AO1849" s="22">
        <f t="shared" si="2"/>
        <v>0</v>
      </c>
    </row>
    <row r="1850">
      <c r="C1850">
        <f>[1]发票导入!C1850&amp;""</f>
      </c>
      <c r="D1850">
        <f>[1]发票导入!D1850&amp;""</f>
      </c>
      <c r="O1850">
        <f>[1]发票导入!O1850&amp;""</f>
      </c>
      <c r="T1850">
        <f>[1]发票导入!T1850</f>
      </c>
      <c r="U1850">
        <f>[1]发票导入!U1850&amp;""</f>
      </c>
      <c r="V1850">
        <f>[1]发票导入!V1850&amp;""</f>
      </c>
      <c r="W1850">
        <f>[1]发票导入!W1850&amp;""</f>
      </c>
      <c r="Y1850">
        <f>[1]发票导入!Y1850&amp;""</f>
      </c>
      <c r="AA1850">
        <f>[1]发票导入!AA1850&amp;""</f>
      </c>
      <c r="AB1850">
        <f>[1]发票导入!AB1850</f>
        <v>0</v>
      </c>
      <c r="AC1850">
        <f>[1]发票导入!AC1850</f>
        <v>0</v>
      </c>
      <c r="AE1850" s="22">
        <f t="shared" si="0"/>
      </c>
      <c r="AI1850">
        <f>[1]发票导入!AI1850&amp;""</f>
      </c>
      <c r="AJ1850">
        <f>[1]发票导入!AJ1850&amp;""</f>
      </c>
      <c r="AK1850">
        <f>[1]发票导入!AK1850</f>
        <v>0</v>
      </c>
      <c r="AL1850">
        <f>[1]发票导入!AL1850</f>
        <v>0</v>
      </c>
      <c r="AM1850">
        <f>[1]发票导入!AM1850</f>
        <v>0</v>
      </c>
      <c r="AN1850" s="22">
        <f t="shared" si="1"/>
        <v>0</v>
      </c>
      <c r="AO1850" s="22">
        <f t="shared" si="2"/>
        <v>0</v>
      </c>
    </row>
    <row r="1851">
      <c r="C1851">
        <f>[1]发票导入!C1851&amp;""</f>
      </c>
      <c r="D1851">
        <f>[1]发票导入!D1851&amp;""</f>
      </c>
      <c r="O1851">
        <f>[1]发票导入!O1851&amp;""</f>
      </c>
      <c r="T1851">
        <f>[1]发票导入!T1851</f>
      </c>
      <c r="U1851">
        <f>[1]发票导入!U1851&amp;""</f>
      </c>
      <c r="V1851">
        <f>[1]发票导入!V1851&amp;""</f>
      </c>
      <c r="W1851">
        <f>[1]发票导入!W1851&amp;""</f>
      </c>
      <c r="Y1851">
        <f>[1]发票导入!Y1851&amp;""</f>
      </c>
      <c r="AA1851">
        <f>[1]发票导入!AA1851&amp;""</f>
      </c>
      <c r="AB1851">
        <f>[1]发票导入!AB1851</f>
        <v>0</v>
      </c>
      <c r="AC1851">
        <f>[1]发票导入!AC1851</f>
        <v>0</v>
      </c>
      <c r="AE1851" s="22">
        <f t="shared" si="0"/>
      </c>
      <c r="AI1851">
        <f>[1]发票导入!AI1851&amp;""</f>
      </c>
      <c r="AJ1851">
        <f>[1]发票导入!AJ1851&amp;""</f>
      </c>
      <c r="AK1851">
        <f>[1]发票导入!AK1851</f>
        <v>0</v>
      </c>
      <c r="AL1851">
        <f>[1]发票导入!AL1851</f>
        <v>0</v>
      </c>
      <c r="AM1851">
        <f>[1]发票导入!AM1851</f>
        <v>0</v>
      </c>
      <c r="AN1851" s="22">
        <f t="shared" si="1"/>
        <v>0</v>
      </c>
      <c r="AO1851" s="22">
        <f t="shared" si="2"/>
        <v>0</v>
      </c>
    </row>
    <row r="1852">
      <c r="C1852">
        <f>[1]发票导入!C1852&amp;""</f>
      </c>
      <c r="D1852">
        <f>[1]发票导入!D1852&amp;""</f>
      </c>
      <c r="O1852">
        <f>[1]发票导入!O1852&amp;""</f>
      </c>
      <c r="T1852">
        <f>[1]发票导入!T1852</f>
      </c>
      <c r="U1852">
        <f>[1]发票导入!U1852&amp;""</f>
      </c>
      <c r="V1852">
        <f>[1]发票导入!V1852&amp;""</f>
      </c>
      <c r="W1852">
        <f>[1]发票导入!W1852&amp;""</f>
      </c>
      <c r="Y1852">
        <f>[1]发票导入!Y1852&amp;""</f>
      </c>
      <c r="AA1852">
        <f>[1]发票导入!AA1852&amp;""</f>
      </c>
      <c r="AB1852">
        <f>[1]发票导入!AB1852</f>
        <v>0</v>
      </c>
      <c r="AC1852">
        <f>[1]发票导入!AC1852</f>
        <v>0</v>
      </c>
      <c r="AE1852" s="22">
        <f t="shared" si="0"/>
      </c>
      <c r="AI1852">
        <f>[1]发票导入!AI1852&amp;""</f>
      </c>
      <c r="AJ1852">
        <f>[1]发票导入!AJ1852&amp;""</f>
      </c>
      <c r="AK1852">
        <f>[1]发票导入!AK1852</f>
        <v>0</v>
      </c>
      <c r="AL1852">
        <f>[1]发票导入!AL1852</f>
        <v>0</v>
      </c>
      <c r="AM1852">
        <f>[1]发票导入!AM1852</f>
        <v>0</v>
      </c>
      <c r="AN1852" s="22">
        <f t="shared" si="1"/>
        <v>0</v>
      </c>
      <c r="AO1852" s="22">
        <f t="shared" si="2"/>
        <v>0</v>
      </c>
    </row>
    <row r="1853">
      <c r="C1853">
        <f>[1]发票导入!C1853&amp;""</f>
      </c>
      <c r="D1853">
        <f>[1]发票导入!D1853&amp;""</f>
      </c>
      <c r="O1853">
        <f>[1]发票导入!O1853&amp;""</f>
      </c>
      <c r="T1853">
        <f>[1]发票导入!T1853</f>
      </c>
      <c r="U1853">
        <f>[1]发票导入!U1853&amp;""</f>
      </c>
      <c r="V1853">
        <f>[1]发票导入!V1853&amp;""</f>
      </c>
      <c r="W1853">
        <f>[1]发票导入!W1853&amp;""</f>
      </c>
      <c r="Y1853">
        <f>[1]发票导入!Y1853&amp;""</f>
      </c>
      <c r="AA1853">
        <f>[1]发票导入!AA1853&amp;""</f>
      </c>
      <c r="AB1853">
        <f>[1]发票导入!AB1853</f>
        <v>0</v>
      </c>
      <c r="AC1853">
        <f>[1]发票导入!AC1853</f>
        <v>0</v>
      </c>
      <c r="AE1853" s="22">
        <f t="shared" si="0"/>
      </c>
      <c r="AI1853">
        <f>[1]发票导入!AI1853&amp;""</f>
      </c>
      <c r="AJ1853">
        <f>[1]发票导入!AJ1853&amp;""</f>
      </c>
      <c r="AK1853">
        <f>[1]发票导入!AK1853</f>
        <v>0</v>
      </c>
      <c r="AL1853">
        <f>[1]发票导入!AL1853</f>
        <v>0</v>
      </c>
      <c r="AM1853">
        <f>[1]发票导入!AM1853</f>
        <v>0</v>
      </c>
      <c r="AN1853" s="22">
        <f t="shared" si="1"/>
        <v>0</v>
      </c>
      <c r="AO1853" s="22">
        <f t="shared" si="2"/>
        <v>0</v>
      </c>
    </row>
    <row r="1854">
      <c r="C1854">
        <f>[1]发票导入!C1854&amp;""</f>
      </c>
      <c r="D1854">
        <f>[1]发票导入!D1854&amp;""</f>
      </c>
      <c r="O1854">
        <f>[1]发票导入!O1854&amp;""</f>
      </c>
      <c r="T1854">
        <f>[1]发票导入!T1854</f>
      </c>
      <c r="U1854">
        <f>[1]发票导入!U1854&amp;""</f>
      </c>
      <c r="V1854">
        <f>[1]发票导入!V1854&amp;""</f>
      </c>
      <c r="W1854">
        <f>[1]发票导入!W1854&amp;""</f>
      </c>
      <c r="Y1854">
        <f>[1]发票导入!Y1854&amp;""</f>
      </c>
      <c r="AA1854">
        <f>[1]发票导入!AA1854&amp;""</f>
      </c>
      <c r="AB1854">
        <f>[1]发票导入!AB1854</f>
        <v>0</v>
      </c>
      <c r="AC1854">
        <f>[1]发票导入!AC1854</f>
        <v>0</v>
      </c>
      <c r="AE1854" s="22">
        <f t="shared" si="0"/>
      </c>
      <c r="AI1854">
        <f>[1]发票导入!AI1854&amp;""</f>
      </c>
      <c r="AJ1854">
        <f>[1]发票导入!AJ1854&amp;""</f>
      </c>
      <c r="AK1854">
        <f>[1]发票导入!AK1854</f>
        <v>0</v>
      </c>
      <c r="AL1854">
        <f>[1]发票导入!AL1854</f>
        <v>0</v>
      </c>
      <c r="AM1854">
        <f>[1]发票导入!AM1854</f>
        <v>0</v>
      </c>
      <c r="AN1854" s="22">
        <f t="shared" si="1"/>
        <v>0</v>
      </c>
      <c r="AO1854" s="22">
        <f t="shared" si="2"/>
        <v>0</v>
      </c>
    </row>
    <row r="1855">
      <c r="C1855">
        <f>[1]发票导入!C1855&amp;""</f>
      </c>
      <c r="D1855">
        <f>[1]发票导入!D1855&amp;""</f>
      </c>
      <c r="O1855">
        <f>[1]发票导入!O1855&amp;""</f>
      </c>
      <c r="T1855">
        <f>[1]发票导入!T1855</f>
      </c>
      <c r="U1855">
        <f>[1]发票导入!U1855&amp;""</f>
      </c>
      <c r="V1855">
        <f>[1]发票导入!V1855&amp;""</f>
      </c>
      <c r="W1855">
        <f>[1]发票导入!W1855&amp;""</f>
      </c>
      <c r="Y1855">
        <f>[1]发票导入!Y1855&amp;""</f>
      </c>
      <c r="AA1855">
        <f>[1]发票导入!AA1855&amp;""</f>
      </c>
      <c r="AB1855">
        <f>[1]发票导入!AB1855</f>
        <v>0</v>
      </c>
      <c r="AC1855">
        <f>[1]发票导入!AC1855</f>
        <v>0</v>
      </c>
      <c r="AE1855" s="22">
        <f t="shared" si="0"/>
      </c>
      <c r="AI1855">
        <f>[1]发票导入!AI1855&amp;""</f>
      </c>
      <c r="AJ1855">
        <f>[1]发票导入!AJ1855&amp;""</f>
      </c>
      <c r="AK1855">
        <f>[1]发票导入!AK1855</f>
        <v>0</v>
      </c>
      <c r="AL1855">
        <f>[1]发票导入!AL1855</f>
        <v>0</v>
      </c>
      <c r="AM1855">
        <f>[1]发票导入!AM1855</f>
        <v>0</v>
      </c>
      <c r="AN1855" s="22">
        <f t="shared" si="1"/>
        <v>0</v>
      </c>
      <c r="AO1855" s="22">
        <f t="shared" si="2"/>
        <v>0</v>
      </c>
    </row>
    <row r="1856">
      <c r="C1856">
        <f>[1]发票导入!C1856&amp;""</f>
      </c>
      <c r="D1856">
        <f>[1]发票导入!D1856&amp;""</f>
      </c>
      <c r="O1856">
        <f>[1]发票导入!O1856&amp;""</f>
      </c>
      <c r="T1856">
        <f>[1]发票导入!T1856</f>
      </c>
      <c r="U1856">
        <f>[1]发票导入!U1856&amp;""</f>
      </c>
      <c r="V1856">
        <f>[1]发票导入!V1856&amp;""</f>
      </c>
      <c r="W1856">
        <f>[1]发票导入!W1856&amp;""</f>
      </c>
      <c r="Y1856">
        <f>[1]发票导入!Y1856&amp;""</f>
      </c>
      <c r="AA1856">
        <f>[1]发票导入!AA1856&amp;""</f>
      </c>
      <c r="AB1856">
        <f>[1]发票导入!AB1856</f>
        <v>0</v>
      </c>
      <c r="AC1856">
        <f>[1]发票导入!AC1856</f>
        <v>0</v>
      </c>
      <c r="AE1856" s="22">
        <f t="shared" si="0"/>
      </c>
      <c r="AI1856">
        <f>[1]发票导入!AI1856&amp;""</f>
      </c>
      <c r="AJ1856">
        <f>[1]发票导入!AJ1856&amp;""</f>
      </c>
      <c r="AK1856">
        <f>[1]发票导入!AK1856</f>
        <v>0</v>
      </c>
      <c r="AL1856">
        <f>[1]发票导入!AL1856</f>
        <v>0</v>
      </c>
      <c r="AM1856">
        <f>[1]发票导入!AM1856</f>
        <v>0</v>
      </c>
      <c r="AN1856" s="22">
        <f t="shared" si="1"/>
        <v>0</v>
      </c>
      <c r="AO1856" s="22">
        <f t="shared" si="2"/>
        <v>0</v>
      </c>
    </row>
    <row r="1857">
      <c r="C1857">
        <f>[1]发票导入!C1857&amp;""</f>
      </c>
      <c r="D1857">
        <f>[1]发票导入!D1857&amp;""</f>
      </c>
      <c r="O1857">
        <f>[1]发票导入!O1857&amp;""</f>
      </c>
      <c r="T1857">
        <f>[1]发票导入!T1857</f>
      </c>
      <c r="U1857">
        <f>[1]发票导入!U1857&amp;""</f>
      </c>
      <c r="V1857">
        <f>[1]发票导入!V1857&amp;""</f>
      </c>
      <c r="W1857">
        <f>[1]发票导入!W1857&amp;""</f>
      </c>
      <c r="Y1857">
        <f>[1]发票导入!Y1857&amp;""</f>
      </c>
      <c r="AA1857">
        <f>[1]发票导入!AA1857&amp;""</f>
      </c>
      <c r="AB1857">
        <f>[1]发票导入!AB1857</f>
        <v>0</v>
      </c>
      <c r="AC1857">
        <f>[1]发票导入!AC1857</f>
        <v>0</v>
      </c>
      <c r="AE1857" s="22">
        <f t="shared" si="0"/>
      </c>
      <c r="AI1857">
        <f>[1]发票导入!AI1857&amp;""</f>
      </c>
      <c r="AJ1857">
        <f>[1]发票导入!AJ1857&amp;""</f>
      </c>
      <c r="AK1857">
        <f>[1]发票导入!AK1857</f>
        <v>0</v>
      </c>
      <c r="AL1857">
        <f>[1]发票导入!AL1857</f>
        <v>0</v>
      </c>
      <c r="AM1857">
        <f>[1]发票导入!AM1857</f>
        <v>0</v>
      </c>
      <c r="AN1857" s="22">
        <f t="shared" si="1"/>
        <v>0</v>
      </c>
      <c r="AO1857" s="22">
        <f t="shared" si="2"/>
        <v>0</v>
      </c>
    </row>
    <row r="1858">
      <c r="C1858">
        <f>[1]发票导入!C1858&amp;""</f>
      </c>
      <c r="D1858">
        <f>[1]发票导入!D1858&amp;""</f>
      </c>
      <c r="O1858">
        <f>[1]发票导入!O1858&amp;""</f>
      </c>
      <c r="T1858">
        <f>[1]发票导入!T1858</f>
      </c>
      <c r="U1858">
        <f>[1]发票导入!U1858&amp;""</f>
      </c>
      <c r="V1858">
        <f>[1]发票导入!V1858&amp;""</f>
      </c>
      <c r="W1858">
        <f>[1]发票导入!W1858&amp;""</f>
      </c>
      <c r="Y1858">
        <f>[1]发票导入!Y1858&amp;""</f>
      </c>
      <c r="AA1858">
        <f>[1]发票导入!AA1858&amp;""</f>
      </c>
      <c r="AB1858">
        <f>[1]发票导入!AB1858</f>
        <v>0</v>
      </c>
      <c r="AC1858">
        <f>[1]发票导入!AC1858</f>
        <v>0</v>
      </c>
      <c r="AE1858" s="22">
        <f t="shared" si="0"/>
      </c>
      <c r="AI1858">
        <f>[1]发票导入!AI1858&amp;""</f>
      </c>
      <c r="AJ1858">
        <f>[1]发票导入!AJ1858&amp;""</f>
      </c>
      <c r="AK1858">
        <f>[1]发票导入!AK1858</f>
        <v>0</v>
      </c>
      <c r="AL1858">
        <f>[1]发票导入!AL1858</f>
        <v>0</v>
      </c>
      <c r="AM1858">
        <f>[1]发票导入!AM1858</f>
        <v>0</v>
      </c>
      <c r="AN1858" s="22">
        <f t="shared" si="1"/>
        <v>0</v>
      </c>
      <c r="AO1858" s="22">
        <f t="shared" si="2"/>
        <v>0</v>
      </c>
    </row>
    <row r="1859">
      <c r="C1859">
        <f>[1]发票导入!C1859&amp;""</f>
      </c>
      <c r="D1859">
        <f>[1]发票导入!D1859&amp;""</f>
      </c>
      <c r="O1859">
        <f>[1]发票导入!O1859&amp;""</f>
      </c>
      <c r="T1859">
        <f>[1]发票导入!T1859</f>
      </c>
      <c r="U1859">
        <f>[1]发票导入!U1859&amp;""</f>
      </c>
      <c r="V1859">
        <f>[1]发票导入!V1859&amp;""</f>
      </c>
      <c r="W1859">
        <f>[1]发票导入!W1859&amp;""</f>
      </c>
      <c r="Y1859">
        <f>[1]发票导入!Y1859&amp;""</f>
      </c>
      <c r="AA1859">
        <f>[1]发票导入!AA1859&amp;""</f>
      </c>
      <c r="AB1859">
        <f>[1]发票导入!AB1859</f>
        <v>0</v>
      </c>
      <c r="AC1859">
        <f>[1]发票导入!AC1859</f>
        <v>0</v>
      </c>
      <c r="AE1859" s="22">
        <f t="shared" si="0"/>
      </c>
      <c r="AI1859">
        <f>[1]发票导入!AI1859&amp;""</f>
      </c>
      <c r="AJ1859">
        <f>[1]发票导入!AJ1859&amp;""</f>
      </c>
      <c r="AK1859">
        <f>[1]发票导入!AK1859</f>
        <v>0</v>
      </c>
      <c r="AL1859">
        <f>[1]发票导入!AL1859</f>
        <v>0</v>
      </c>
      <c r="AM1859">
        <f>[1]发票导入!AM1859</f>
        <v>0</v>
      </c>
      <c r="AN1859" s="22">
        <f t="shared" si="1"/>
        <v>0</v>
      </c>
      <c r="AO1859" s="22">
        <f t="shared" si="2"/>
        <v>0</v>
      </c>
    </row>
    <row r="1860">
      <c r="C1860">
        <f>[1]发票导入!C1860&amp;""</f>
      </c>
      <c r="D1860">
        <f>[1]发票导入!D1860&amp;""</f>
      </c>
      <c r="O1860">
        <f>[1]发票导入!O1860&amp;""</f>
      </c>
      <c r="T1860">
        <f>[1]发票导入!T1860</f>
      </c>
      <c r="U1860">
        <f>[1]发票导入!U1860&amp;""</f>
      </c>
      <c r="V1860">
        <f>[1]发票导入!V1860&amp;""</f>
      </c>
      <c r="W1860">
        <f>[1]发票导入!W1860&amp;""</f>
      </c>
      <c r="Y1860">
        <f>[1]发票导入!Y1860&amp;""</f>
      </c>
      <c r="AA1860">
        <f>[1]发票导入!AA1860&amp;""</f>
      </c>
      <c r="AB1860">
        <f>[1]发票导入!AB1860</f>
        <v>0</v>
      </c>
      <c r="AC1860">
        <f>[1]发票导入!AC1860</f>
        <v>0</v>
      </c>
      <c r="AE1860" s="22">
        <f t="shared" si="0"/>
      </c>
      <c r="AI1860">
        <f>[1]发票导入!AI1860&amp;""</f>
      </c>
      <c r="AJ1860">
        <f>[1]发票导入!AJ1860&amp;""</f>
      </c>
      <c r="AK1860">
        <f>[1]发票导入!AK1860</f>
        <v>0</v>
      </c>
      <c r="AL1860">
        <f>[1]发票导入!AL1860</f>
        <v>0</v>
      </c>
      <c r="AM1860">
        <f>[1]发票导入!AM1860</f>
        <v>0</v>
      </c>
      <c r="AN1860" s="22">
        <f t="shared" si="1"/>
        <v>0</v>
      </c>
      <c r="AO1860" s="22">
        <f t="shared" si="2"/>
        <v>0</v>
      </c>
    </row>
    <row r="1861">
      <c r="C1861">
        <f>[1]发票导入!C1861&amp;""</f>
      </c>
      <c r="D1861">
        <f>[1]发票导入!D1861&amp;""</f>
      </c>
      <c r="O1861">
        <f>[1]发票导入!O1861&amp;""</f>
      </c>
      <c r="T1861">
        <f>[1]发票导入!T1861</f>
      </c>
      <c r="U1861">
        <f>[1]发票导入!U1861&amp;""</f>
      </c>
      <c r="V1861">
        <f>[1]发票导入!V1861&amp;""</f>
      </c>
      <c r="W1861">
        <f>[1]发票导入!W1861&amp;""</f>
      </c>
      <c r="Y1861">
        <f>[1]发票导入!Y1861&amp;""</f>
      </c>
      <c r="AA1861">
        <f>[1]发票导入!AA1861&amp;""</f>
      </c>
      <c r="AB1861">
        <f>[1]发票导入!AB1861</f>
        <v>0</v>
      </c>
      <c r="AC1861">
        <f>[1]发票导入!AC1861</f>
        <v>0</v>
      </c>
      <c r="AE1861" s="22">
        <f t="shared" si="0"/>
      </c>
      <c r="AI1861">
        <f>[1]发票导入!AI1861&amp;""</f>
      </c>
      <c r="AJ1861">
        <f>[1]发票导入!AJ1861&amp;""</f>
      </c>
      <c r="AK1861">
        <f>[1]发票导入!AK1861</f>
        <v>0</v>
      </c>
      <c r="AL1861">
        <f>[1]发票导入!AL1861</f>
        <v>0</v>
      </c>
      <c r="AM1861">
        <f>[1]发票导入!AM1861</f>
        <v>0</v>
      </c>
      <c r="AN1861" s="22">
        <f t="shared" si="1"/>
        <v>0</v>
      </c>
      <c r="AO1861" s="22">
        <f t="shared" si="2"/>
        <v>0</v>
      </c>
    </row>
    <row r="1862">
      <c r="C1862">
        <f>[1]发票导入!C1862&amp;""</f>
      </c>
      <c r="D1862">
        <f>[1]发票导入!D1862&amp;""</f>
      </c>
      <c r="O1862">
        <f>[1]发票导入!O1862&amp;""</f>
      </c>
      <c r="T1862">
        <f>[1]发票导入!T1862</f>
      </c>
      <c r="U1862">
        <f>[1]发票导入!U1862&amp;""</f>
      </c>
      <c r="V1862">
        <f>[1]发票导入!V1862&amp;""</f>
      </c>
      <c r="W1862">
        <f>[1]发票导入!W1862&amp;""</f>
      </c>
      <c r="Y1862">
        <f>[1]发票导入!Y1862&amp;""</f>
      </c>
      <c r="AA1862">
        <f>[1]发票导入!AA1862&amp;""</f>
      </c>
      <c r="AB1862">
        <f>[1]发票导入!AB1862</f>
        <v>0</v>
      </c>
      <c r="AC1862">
        <f>[1]发票导入!AC1862</f>
        <v>0</v>
      </c>
      <c r="AE1862" s="22">
        <f t="shared" si="0"/>
      </c>
      <c r="AI1862">
        <f>[1]发票导入!AI1862&amp;""</f>
      </c>
      <c r="AJ1862">
        <f>[1]发票导入!AJ1862&amp;""</f>
      </c>
      <c r="AK1862">
        <f>[1]发票导入!AK1862</f>
        <v>0</v>
      </c>
      <c r="AL1862">
        <f>[1]发票导入!AL1862</f>
        <v>0</v>
      </c>
      <c r="AM1862">
        <f>[1]发票导入!AM1862</f>
        <v>0</v>
      </c>
      <c r="AN1862" s="22">
        <f t="shared" si="1"/>
        <v>0</v>
      </c>
      <c r="AO1862" s="22">
        <f t="shared" si="2"/>
        <v>0</v>
      </c>
    </row>
    <row r="1863">
      <c r="C1863">
        <f>[1]发票导入!C1863&amp;""</f>
      </c>
      <c r="D1863">
        <f>[1]发票导入!D1863&amp;""</f>
      </c>
      <c r="O1863">
        <f>[1]发票导入!O1863&amp;""</f>
      </c>
      <c r="T1863">
        <f>[1]发票导入!T1863</f>
      </c>
      <c r="U1863">
        <f>[1]发票导入!U1863&amp;""</f>
      </c>
      <c r="V1863">
        <f>[1]发票导入!V1863&amp;""</f>
      </c>
      <c r="W1863">
        <f>[1]发票导入!W1863&amp;""</f>
      </c>
      <c r="Y1863">
        <f>[1]发票导入!Y1863&amp;""</f>
      </c>
      <c r="AA1863">
        <f>[1]发票导入!AA1863&amp;""</f>
      </c>
      <c r="AB1863">
        <f>[1]发票导入!AB1863</f>
        <v>0</v>
      </c>
      <c r="AC1863">
        <f>[1]发票导入!AC1863</f>
        <v>0</v>
      </c>
      <c r="AE1863" s="22">
        <f t="shared" si="0"/>
      </c>
      <c r="AI1863">
        <f>[1]发票导入!AI1863&amp;""</f>
      </c>
      <c r="AJ1863">
        <f>[1]发票导入!AJ1863&amp;""</f>
      </c>
      <c r="AK1863">
        <f>[1]发票导入!AK1863</f>
        <v>0</v>
      </c>
      <c r="AL1863">
        <f>[1]发票导入!AL1863</f>
        <v>0</v>
      </c>
      <c r="AM1863">
        <f>[1]发票导入!AM1863</f>
        <v>0</v>
      </c>
      <c r="AN1863" s="22">
        <f t="shared" si="1"/>
        <v>0</v>
      </c>
      <c r="AO1863" s="22">
        <f t="shared" si="2"/>
        <v>0</v>
      </c>
    </row>
    <row r="1864">
      <c r="C1864">
        <f>[1]发票导入!C1864&amp;""</f>
      </c>
      <c r="D1864">
        <f>[1]发票导入!D1864&amp;""</f>
      </c>
      <c r="O1864">
        <f>[1]发票导入!O1864&amp;""</f>
      </c>
      <c r="T1864">
        <f>[1]发票导入!T1864</f>
      </c>
      <c r="U1864">
        <f>[1]发票导入!U1864&amp;""</f>
      </c>
      <c r="V1864">
        <f>[1]发票导入!V1864&amp;""</f>
      </c>
      <c r="W1864">
        <f>[1]发票导入!W1864&amp;""</f>
      </c>
      <c r="Y1864">
        <f>[1]发票导入!Y1864&amp;""</f>
      </c>
      <c r="AA1864">
        <f>[1]发票导入!AA1864&amp;""</f>
      </c>
      <c r="AB1864">
        <f>[1]发票导入!AB1864</f>
        <v>0</v>
      </c>
      <c r="AC1864">
        <f>[1]发票导入!AC1864</f>
        <v>0</v>
      </c>
      <c r="AE1864" s="22">
        <f t="shared" si="0"/>
      </c>
      <c r="AI1864">
        <f>[1]发票导入!AI1864&amp;""</f>
      </c>
      <c r="AJ1864">
        <f>[1]发票导入!AJ1864&amp;""</f>
      </c>
      <c r="AK1864">
        <f>[1]发票导入!AK1864</f>
        <v>0</v>
      </c>
      <c r="AL1864">
        <f>[1]发票导入!AL1864</f>
        <v>0</v>
      </c>
      <c r="AM1864">
        <f>[1]发票导入!AM1864</f>
        <v>0</v>
      </c>
      <c r="AN1864" s="22">
        <f t="shared" si="1"/>
        <v>0</v>
      </c>
      <c r="AO1864" s="22">
        <f t="shared" si="2"/>
        <v>0</v>
      </c>
    </row>
    <row r="1865">
      <c r="C1865">
        <f>[1]发票导入!C1865&amp;""</f>
      </c>
      <c r="D1865">
        <f>[1]发票导入!D1865&amp;""</f>
      </c>
      <c r="O1865">
        <f>[1]发票导入!O1865&amp;""</f>
      </c>
      <c r="T1865">
        <f>[1]发票导入!T1865</f>
      </c>
      <c r="U1865">
        <f>[1]发票导入!U1865&amp;""</f>
      </c>
      <c r="V1865">
        <f>[1]发票导入!V1865&amp;""</f>
      </c>
      <c r="W1865">
        <f>[1]发票导入!W1865&amp;""</f>
      </c>
      <c r="Y1865">
        <f>[1]发票导入!Y1865&amp;""</f>
      </c>
      <c r="AA1865">
        <f>[1]发票导入!AA1865&amp;""</f>
      </c>
      <c r="AB1865">
        <f>[1]发票导入!AB1865</f>
        <v>0</v>
      </c>
      <c r="AC1865">
        <f>[1]发票导入!AC1865</f>
        <v>0</v>
      </c>
      <c r="AE1865" s="22">
        <f t="shared" si="0"/>
      </c>
      <c r="AI1865">
        <f>[1]发票导入!AI1865&amp;""</f>
      </c>
      <c r="AJ1865">
        <f>[1]发票导入!AJ1865&amp;""</f>
      </c>
      <c r="AK1865">
        <f>[1]发票导入!AK1865</f>
        <v>0</v>
      </c>
      <c r="AL1865">
        <f>[1]发票导入!AL1865</f>
        <v>0</v>
      </c>
      <c r="AM1865">
        <f>[1]发票导入!AM1865</f>
        <v>0</v>
      </c>
      <c r="AN1865" s="22">
        <f t="shared" si="1"/>
        <v>0</v>
      </c>
      <c r="AO1865" s="22">
        <f t="shared" si="2"/>
        <v>0</v>
      </c>
    </row>
    <row r="1866">
      <c r="C1866">
        <f>[1]发票导入!C1866&amp;""</f>
      </c>
      <c r="D1866">
        <f>[1]发票导入!D1866&amp;""</f>
      </c>
      <c r="O1866">
        <f>[1]发票导入!O1866&amp;""</f>
      </c>
      <c r="T1866">
        <f>[1]发票导入!T1866</f>
      </c>
      <c r="U1866">
        <f>[1]发票导入!U1866&amp;""</f>
      </c>
      <c r="V1866">
        <f>[1]发票导入!V1866&amp;""</f>
      </c>
      <c r="W1866">
        <f>[1]发票导入!W1866&amp;""</f>
      </c>
      <c r="Y1866">
        <f>[1]发票导入!Y1866&amp;""</f>
      </c>
      <c r="AA1866">
        <f>[1]发票导入!AA1866&amp;""</f>
      </c>
      <c r="AB1866">
        <f>[1]发票导入!AB1866</f>
        <v>0</v>
      </c>
      <c r="AC1866">
        <f>[1]发票导入!AC1866</f>
        <v>0</v>
      </c>
      <c r="AE1866" s="22">
        <f t="shared" si="0"/>
      </c>
      <c r="AI1866">
        <f>[1]发票导入!AI1866&amp;""</f>
      </c>
      <c r="AJ1866">
        <f>[1]发票导入!AJ1866&amp;""</f>
      </c>
      <c r="AK1866">
        <f>[1]发票导入!AK1866</f>
        <v>0</v>
      </c>
      <c r="AL1866">
        <f>[1]发票导入!AL1866</f>
        <v>0</v>
      </c>
      <c r="AM1866">
        <f>[1]发票导入!AM1866</f>
        <v>0</v>
      </c>
      <c r="AN1866" s="22">
        <f t="shared" si="1"/>
        <v>0</v>
      </c>
      <c r="AO1866" s="22">
        <f t="shared" si="2"/>
        <v>0</v>
      </c>
    </row>
    <row r="1867">
      <c r="C1867">
        <f>[1]发票导入!C1867&amp;""</f>
      </c>
      <c r="D1867">
        <f>[1]发票导入!D1867&amp;""</f>
      </c>
      <c r="O1867">
        <f>[1]发票导入!O1867&amp;""</f>
      </c>
      <c r="T1867">
        <f>[1]发票导入!T1867</f>
      </c>
      <c r="U1867">
        <f>[1]发票导入!U1867&amp;""</f>
      </c>
      <c r="V1867">
        <f>[1]发票导入!V1867&amp;""</f>
      </c>
      <c r="W1867">
        <f>[1]发票导入!W1867&amp;""</f>
      </c>
      <c r="Y1867">
        <f>[1]发票导入!Y1867&amp;""</f>
      </c>
      <c r="AA1867">
        <f>[1]发票导入!AA1867&amp;""</f>
      </c>
      <c r="AB1867">
        <f>[1]发票导入!AB1867</f>
        <v>0</v>
      </c>
      <c r="AC1867">
        <f>[1]发票导入!AC1867</f>
        <v>0</v>
      </c>
      <c r="AE1867" s="22">
        <f t="shared" si="0"/>
      </c>
      <c r="AI1867">
        <f>[1]发票导入!AI1867&amp;""</f>
      </c>
      <c r="AJ1867">
        <f>[1]发票导入!AJ1867&amp;""</f>
      </c>
      <c r="AK1867">
        <f>[1]发票导入!AK1867</f>
        <v>0</v>
      </c>
      <c r="AL1867">
        <f>[1]发票导入!AL1867</f>
        <v>0</v>
      </c>
      <c r="AM1867">
        <f>[1]发票导入!AM1867</f>
        <v>0</v>
      </c>
      <c r="AN1867" s="22">
        <f t="shared" si="1"/>
        <v>0</v>
      </c>
      <c r="AO1867" s="22">
        <f t="shared" si="2"/>
        <v>0</v>
      </c>
    </row>
    <row r="1868">
      <c r="C1868">
        <f>[1]发票导入!C1868&amp;""</f>
      </c>
      <c r="D1868">
        <f>[1]发票导入!D1868&amp;""</f>
      </c>
      <c r="O1868">
        <f>[1]发票导入!O1868&amp;""</f>
      </c>
      <c r="T1868">
        <f>[1]发票导入!T1868</f>
      </c>
      <c r="U1868">
        <f>[1]发票导入!U1868&amp;""</f>
      </c>
      <c r="V1868">
        <f>[1]发票导入!V1868&amp;""</f>
      </c>
      <c r="W1868">
        <f>[1]发票导入!W1868&amp;""</f>
      </c>
      <c r="Y1868">
        <f>[1]发票导入!Y1868&amp;""</f>
      </c>
      <c r="AA1868">
        <f>[1]发票导入!AA1868&amp;""</f>
      </c>
      <c r="AB1868">
        <f>[1]发票导入!AB1868</f>
        <v>0</v>
      </c>
      <c r="AC1868">
        <f>[1]发票导入!AC1868</f>
        <v>0</v>
      </c>
      <c r="AE1868" s="22">
        <f t="shared" si="0"/>
      </c>
      <c r="AI1868">
        <f>[1]发票导入!AI1868&amp;""</f>
      </c>
      <c r="AJ1868">
        <f>[1]发票导入!AJ1868&amp;""</f>
      </c>
      <c r="AK1868">
        <f>[1]发票导入!AK1868</f>
        <v>0</v>
      </c>
      <c r="AL1868">
        <f>[1]发票导入!AL1868</f>
        <v>0</v>
      </c>
      <c r="AM1868">
        <f>[1]发票导入!AM1868</f>
        <v>0</v>
      </c>
      <c r="AN1868" s="22">
        <f t="shared" si="1"/>
        <v>0</v>
      </c>
      <c r="AO1868" s="22">
        <f t="shared" si="2"/>
        <v>0</v>
      </c>
    </row>
    <row r="1869">
      <c r="C1869">
        <f>[1]发票导入!C1869&amp;""</f>
      </c>
      <c r="D1869">
        <f>[1]发票导入!D1869&amp;""</f>
      </c>
      <c r="O1869">
        <f>[1]发票导入!O1869&amp;""</f>
      </c>
      <c r="T1869">
        <f>[1]发票导入!T1869</f>
      </c>
      <c r="U1869">
        <f>[1]发票导入!U1869&amp;""</f>
      </c>
      <c r="V1869">
        <f>[1]发票导入!V1869&amp;""</f>
      </c>
      <c r="W1869">
        <f>[1]发票导入!W1869&amp;""</f>
      </c>
      <c r="Y1869">
        <f>[1]发票导入!Y1869&amp;""</f>
      </c>
      <c r="AA1869">
        <f>[1]发票导入!AA1869&amp;""</f>
      </c>
      <c r="AB1869">
        <f>[1]发票导入!AB1869</f>
        <v>0</v>
      </c>
      <c r="AC1869">
        <f>[1]发票导入!AC1869</f>
        <v>0</v>
      </c>
      <c r="AE1869" s="22">
        <f t="shared" si="0"/>
      </c>
      <c r="AI1869">
        <f>[1]发票导入!AI1869&amp;""</f>
      </c>
      <c r="AJ1869">
        <f>[1]发票导入!AJ1869&amp;""</f>
      </c>
      <c r="AK1869">
        <f>[1]发票导入!AK1869</f>
        <v>0</v>
      </c>
      <c r="AL1869">
        <f>[1]发票导入!AL1869</f>
        <v>0</v>
      </c>
      <c r="AM1869">
        <f>[1]发票导入!AM1869</f>
        <v>0</v>
      </c>
      <c r="AN1869" s="22">
        <f t="shared" si="1"/>
        <v>0</v>
      </c>
      <c r="AO1869" s="22">
        <f t="shared" si="2"/>
        <v>0</v>
      </c>
    </row>
    <row r="1870">
      <c r="C1870">
        <f>[1]发票导入!C1870&amp;""</f>
      </c>
      <c r="D1870">
        <f>[1]发票导入!D1870&amp;""</f>
      </c>
      <c r="O1870">
        <f>[1]发票导入!O1870&amp;""</f>
      </c>
      <c r="T1870">
        <f>[1]发票导入!T1870</f>
      </c>
      <c r="U1870">
        <f>[1]发票导入!U1870&amp;""</f>
      </c>
      <c r="V1870">
        <f>[1]发票导入!V1870&amp;""</f>
      </c>
      <c r="W1870">
        <f>[1]发票导入!W1870&amp;""</f>
      </c>
      <c r="Y1870">
        <f>[1]发票导入!Y1870&amp;""</f>
      </c>
      <c r="AA1870">
        <f>[1]发票导入!AA1870&amp;""</f>
      </c>
      <c r="AB1870">
        <f>[1]发票导入!AB1870</f>
        <v>0</v>
      </c>
      <c r="AC1870">
        <f>[1]发票导入!AC1870</f>
        <v>0</v>
      </c>
      <c r="AE1870" s="22">
        <f t="shared" si="0"/>
      </c>
      <c r="AI1870">
        <f>[1]发票导入!AI1870&amp;""</f>
      </c>
      <c r="AJ1870">
        <f>[1]发票导入!AJ1870&amp;""</f>
      </c>
      <c r="AK1870">
        <f>[1]发票导入!AK1870</f>
        <v>0</v>
      </c>
      <c r="AL1870">
        <f>[1]发票导入!AL1870</f>
        <v>0</v>
      </c>
      <c r="AM1870">
        <f>[1]发票导入!AM1870</f>
        <v>0</v>
      </c>
      <c r="AN1870" s="22">
        <f t="shared" si="1"/>
        <v>0</v>
      </c>
      <c r="AO1870" s="22">
        <f t="shared" si="2"/>
        <v>0</v>
      </c>
    </row>
    <row r="1871">
      <c r="C1871">
        <f>[1]发票导入!C1871&amp;""</f>
      </c>
      <c r="D1871">
        <f>[1]发票导入!D1871&amp;""</f>
      </c>
      <c r="O1871">
        <f>[1]发票导入!O1871&amp;""</f>
      </c>
      <c r="T1871">
        <f>[1]发票导入!T1871</f>
      </c>
      <c r="U1871">
        <f>[1]发票导入!U1871&amp;""</f>
      </c>
      <c r="V1871">
        <f>[1]发票导入!V1871&amp;""</f>
      </c>
      <c r="W1871">
        <f>[1]发票导入!W1871&amp;""</f>
      </c>
      <c r="Y1871">
        <f>[1]发票导入!Y1871&amp;""</f>
      </c>
      <c r="AA1871">
        <f>[1]发票导入!AA1871&amp;""</f>
      </c>
      <c r="AB1871">
        <f>[1]发票导入!AB1871</f>
        <v>0</v>
      </c>
      <c r="AC1871">
        <f>[1]发票导入!AC1871</f>
        <v>0</v>
      </c>
      <c r="AE1871" s="22">
        <f t="shared" si="0"/>
      </c>
      <c r="AI1871">
        <f>[1]发票导入!AI1871&amp;""</f>
      </c>
      <c r="AJ1871">
        <f>[1]发票导入!AJ1871&amp;""</f>
      </c>
      <c r="AK1871">
        <f>[1]发票导入!AK1871</f>
        <v>0</v>
      </c>
      <c r="AL1871">
        <f>[1]发票导入!AL1871</f>
        <v>0</v>
      </c>
      <c r="AM1871">
        <f>[1]发票导入!AM1871</f>
        <v>0</v>
      </c>
      <c r="AN1871" s="22">
        <f t="shared" si="1"/>
        <v>0</v>
      </c>
      <c r="AO1871" s="22">
        <f t="shared" si="2"/>
        <v>0</v>
      </c>
    </row>
    <row r="1872">
      <c r="C1872">
        <f>[1]发票导入!C1872&amp;""</f>
      </c>
      <c r="D1872">
        <f>[1]发票导入!D1872&amp;""</f>
      </c>
      <c r="O1872">
        <f>[1]发票导入!O1872&amp;""</f>
      </c>
      <c r="T1872">
        <f>[1]发票导入!T1872</f>
      </c>
      <c r="U1872">
        <f>[1]发票导入!U1872&amp;""</f>
      </c>
      <c r="V1872">
        <f>[1]发票导入!V1872&amp;""</f>
      </c>
      <c r="W1872">
        <f>[1]发票导入!W1872&amp;""</f>
      </c>
      <c r="Y1872">
        <f>[1]发票导入!Y1872&amp;""</f>
      </c>
      <c r="AA1872">
        <f>[1]发票导入!AA1872&amp;""</f>
      </c>
      <c r="AB1872">
        <f>[1]发票导入!AB1872</f>
        <v>0</v>
      </c>
      <c r="AC1872">
        <f>[1]发票导入!AC1872</f>
        <v>0</v>
      </c>
      <c r="AE1872" s="22">
        <f t="shared" si="0"/>
      </c>
      <c r="AI1872">
        <f>[1]发票导入!AI1872&amp;""</f>
      </c>
      <c r="AJ1872">
        <f>[1]发票导入!AJ1872&amp;""</f>
      </c>
      <c r="AK1872">
        <f>[1]发票导入!AK1872</f>
        <v>0</v>
      </c>
      <c r="AL1872">
        <f>[1]发票导入!AL1872</f>
        <v>0</v>
      </c>
      <c r="AM1872">
        <f>[1]发票导入!AM1872</f>
        <v>0</v>
      </c>
      <c r="AN1872" s="22">
        <f t="shared" si="1"/>
        <v>0</v>
      </c>
      <c r="AO1872" s="22">
        <f t="shared" si="2"/>
        <v>0</v>
      </c>
    </row>
    <row r="1873">
      <c r="C1873">
        <f>[1]发票导入!C1873&amp;""</f>
      </c>
      <c r="D1873">
        <f>[1]发票导入!D1873&amp;""</f>
      </c>
      <c r="O1873">
        <f>[1]发票导入!O1873&amp;""</f>
      </c>
      <c r="T1873">
        <f>[1]发票导入!T1873</f>
      </c>
      <c r="U1873">
        <f>[1]发票导入!U1873&amp;""</f>
      </c>
      <c r="V1873">
        <f>[1]发票导入!V1873&amp;""</f>
      </c>
      <c r="W1873">
        <f>[1]发票导入!W1873&amp;""</f>
      </c>
      <c r="Y1873">
        <f>[1]发票导入!Y1873&amp;""</f>
      </c>
      <c r="AA1873">
        <f>[1]发票导入!AA1873&amp;""</f>
      </c>
      <c r="AB1873">
        <f>[1]发票导入!AB1873</f>
        <v>0</v>
      </c>
      <c r="AC1873">
        <f>[1]发票导入!AC1873</f>
        <v>0</v>
      </c>
      <c r="AE1873" s="22">
        <f t="shared" si="0"/>
      </c>
      <c r="AI1873">
        <f>[1]发票导入!AI1873&amp;""</f>
      </c>
      <c r="AJ1873">
        <f>[1]发票导入!AJ1873&amp;""</f>
      </c>
      <c r="AK1873">
        <f>[1]发票导入!AK1873</f>
        <v>0</v>
      </c>
      <c r="AL1873">
        <f>[1]发票导入!AL1873</f>
        <v>0</v>
      </c>
      <c r="AM1873">
        <f>[1]发票导入!AM1873</f>
        <v>0</v>
      </c>
      <c r="AN1873" s="22">
        <f t="shared" si="1"/>
        <v>0</v>
      </c>
      <c r="AO1873" s="22">
        <f t="shared" si="2"/>
        <v>0</v>
      </c>
    </row>
    <row r="1874">
      <c r="C1874">
        <f>[1]发票导入!C1874&amp;""</f>
      </c>
      <c r="D1874">
        <f>[1]发票导入!D1874&amp;""</f>
      </c>
      <c r="O1874">
        <f>[1]发票导入!O1874&amp;""</f>
      </c>
      <c r="T1874">
        <f>[1]发票导入!T1874</f>
      </c>
      <c r="U1874">
        <f>[1]发票导入!U1874&amp;""</f>
      </c>
      <c r="V1874">
        <f>[1]发票导入!V1874&amp;""</f>
      </c>
      <c r="W1874">
        <f>[1]发票导入!W1874&amp;""</f>
      </c>
      <c r="Y1874">
        <f>[1]发票导入!Y1874&amp;""</f>
      </c>
      <c r="AA1874">
        <f>[1]发票导入!AA1874&amp;""</f>
      </c>
      <c r="AB1874">
        <f>[1]发票导入!AB1874</f>
        <v>0</v>
      </c>
      <c r="AC1874">
        <f>[1]发票导入!AC1874</f>
        <v>0</v>
      </c>
      <c r="AE1874" s="22">
        <f t="shared" si="0"/>
      </c>
      <c r="AI1874">
        <f>[1]发票导入!AI1874&amp;""</f>
      </c>
      <c r="AJ1874">
        <f>[1]发票导入!AJ1874&amp;""</f>
      </c>
      <c r="AK1874">
        <f>[1]发票导入!AK1874</f>
        <v>0</v>
      </c>
      <c r="AL1874">
        <f>[1]发票导入!AL1874</f>
        <v>0</v>
      </c>
      <c r="AM1874">
        <f>[1]发票导入!AM1874</f>
        <v>0</v>
      </c>
      <c r="AN1874" s="22">
        <f t="shared" si="1"/>
        <v>0</v>
      </c>
      <c r="AO1874" s="22">
        <f t="shared" si="2"/>
        <v>0</v>
      </c>
    </row>
    <row r="1875">
      <c r="C1875">
        <f>[1]发票导入!C1875&amp;""</f>
      </c>
      <c r="D1875">
        <f>[1]发票导入!D1875&amp;""</f>
      </c>
      <c r="O1875">
        <f>[1]发票导入!O1875&amp;""</f>
      </c>
      <c r="T1875">
        <f>[1]发票导入!T1875</f>
      </c>
      <c r="U1875">
        <f>[1]发票导入!U1875&amp;""</f>
      </c>
      <c r="V1875">
        <f>[1]发票导入!V1875&amp;""</f>
      </c>
      <c r="W1875">
        <f>[1]发票导入!W1875&amp;""</f>
      </c>
      <c r="Y1875">
        <f>[1]发票导入!Y1875&amp;""</f>
      </c>
      <c r="AA1875">
        <f>[1]发票导入!AA1875&amp;""</f>
      </c>
      <c r="AB1875">
        <f>[1]发票导入!AB1875</f>
        <v>0</v>
      </c>
      <c r="AC1875">
        <f>[1]发票导入!AC1875</f>
        <v>0</v>
      </c>
      <c r="AE1875" s="22">
        <f t="shared" si="0"/>
      </c>
      <c r="AI1875">
        <f>[1]发票导入!AI1875&amp;""</f>
      </c>
      <c r="AJ1875">
        <f>[1]发票导入!AJ1875&amp;""</f>
      </c>
      <c r="AK1875">
        <f>[1]发票导入!AK1875</f>
        <v>0</v>
      </c>
      <c r="AL1875">
        <f>[1]发票导入!AL1875</f>
        <v>0</v>
      </c>
      <c r="AM1875">
        <f>[1]发票导入!AM1875</f>
        <v>0</v>
      </c>
      <c r="AN1875" s="22">
        <f t="shared" si="1"/>
        <v>0</v>
      </c>
      <c r="AO1875" s="22">
        <f t="shared" si="2"/>
        <v>0</v>
      </c>
    </row>
    <row r="1876">
      <c r="C1876">
        <f>[1]发票导入!C1876&amp;""</f>
      </c>
      <c r="D1876">
        <f>[1]发票导入!D1876&amp;""</f>
      </c>
      <c r="O1876">
        <f>[1]发票导入!O1876&amp;""</f>
      </c>
      <c r="T1876">
        <f>[1]发票导入!T1876</f>
      </c>
      <c r="U1876">
        <f>[1]发票导入!U1876&amp;""</f>
      </c>
      <c r="V1876">
        <f>[1]发票导入!V1876&amp;""</f>
      </c>
      <c r="W1876">
        <f>[1]发票导入!W1876&amp;""</f>
      </c>
      <c r="Y1876">
        <f>[1]发票导入!Y1876&amp;""</f>
      </c>
      <c r="AA1876">
        <f>[1]发票导入!AA1876&amp;""</f>
      </c>
      <c r="AB1876">
        <f>[1]发票导入!AB1876</f>
        <v>0</v>
      </c>
      <c r="AC1876">
        <f>[1]发票导入!AC1876</f>
        <v>0</v>
      </c>
      <c r="AE1876" s="22">
        <f t="shared" si="0"/>
      </c>
      <c r="AI1876">
        <f>[1]发票导入!AI1876&amp;""</f>
      </c>
      <c r="AJ1876">
        <f>[1]发票导入!AJ1876&amp;""</f>
      </c>
      <c r="AK1876">
        <f>[1]发票导入!AK1876</f>
        <v>0</v>
      </c>
      <c r="AL1876">
        <f>[1]发票导入!AL1876</f>
        <v>0</v>
      </c>
      <c r="AM1876">
        <f>[1]发票导入!AM1876</f>
        <v>0</v>
      </c>
      <c r="AN1876" s="22">
        <f t="shared" si="1"/>
        <v>0</v>
      </c>
      <c r="AO1876" s="22">
        <f t="shared" si="2"/>
        <v>0</v>
      </c>
    </row>
    <row r="1877">
      <c r="C1877">
        <f>[1]发票导入!C1877&amp;""</f>
      </c>
      <c r="D1877">
        <f>[1]发票导入!D1877&amp;""</f>
      </c>
      <c r="O1877">
        <f>[1]发票导入!O1877&amp;""</f>
      </c>
      <c r="T1877">
        <f>[1]发票导入!T1877</f>
      </c>
      <c r="U1877">
        <f>[1]发票导入!U1877&amp;""</f>
      </c>
      <c r="V1877">
        <f>[1]发票导入!V1877&amp;""</f>
      </c>
      <c r="W1877">
        <f>[1]发票导入!W1877&amp;""</f>
      </c>
      <c r="Y1877">
        <f>[1]发票导入!Y1877&amp;""</f>
      </c>
      <c r="AA1877">
        <f>[1]发票导入!AA1877&amp;""</f>
      </c>
      <c r="AB1877">
        <f>[1]发票导入!AB1877</f>
        <v>0</v>
      </c>
      <c r="AC1877">
        <f>[1]发票导入!AC1877</f>
        <v>0</v>
      </c>
      <c r="AE1877" s="22">
        <f t="shared" si="0"/>
      </c>
      <c r="AI1877">
        <f>[1]发票导入!AI1877&amp;""</f>
      </c>
      <c r="AJ1877">
        <f>[1]发票导入!AJ1877&amp;""</f>
      </c>
      <c r="AK1877">
        <f>[1]发票导入!AK1877</f>
        <v>0</v>
      </c>
      <c r="AL1877">
        <f>[1]发票导入!AL1877</f>
        <v>0</v>
      </c>
      <c r="AM1877">
        <f>[1]发票导入!AM1877</f>
        <v>0</v>
      </c>
      <c r="AN1877" s="22">
        <f t="shared" si="1"/>
        <v>0</v>
      </c>
      <c r="AO1877" s="22">
        <f t="shared" si="2"/>
        <v>0</v>
      </c>
    </row>
    <row r="1878">
      <c r="C1878">
        <f>[1]发票导入!C1878&amp;""</f>
      </c>
      <c r="D1878">
        <f>[1]发票导入!D1878&amp;""</f>
      </c>
      <c r="O1878">
        <f>[1]发票导入!O1878&amp;""</f>
      </c>
      <c r="T1878">
        <f>[1]发票导入!T1878</f>
      </c>
      <c r="U1878">
        <f>[1]发票导入!U1878&amp;""</f>
      </c>
      <c r="V1878">
        <f>[1]发票导入!V1878&amp;""</f>
      </c>
      <c r="W1878">
        <f>[1]发票导入!W1878&amp;""</f>
      </c>
      <c r="Y1878">
        <f>[1]发票导入!Y1878&amp;""</f>
      </c>
      <c r="AA1878">
        <f>[1]发票导入!AA1878&amp;""</f>
      </c>
      <c r="AB1878">
        <f>[1]发票导入!AB1878</f>
        <v>0</v>
      </c>
      <c r="AC1878">
        <f>[1]发票导入!AC1878</f>
        <v>0</v>
      </c>
      <c r="AE1878" s="22">
        <f t="shared" si="0"/>
      </c>
      <c r="AI1878">
        <f>[1]发票导入!AI1878&amp;""</f>
      </c>
      <c r="AJ1878">
        <f>[1]发票导入!AJ1878&amp;""</f>
      </c>
      <c r="AK1878">
        <f>[1]发票导入!AK1878</f>
        <v>0</v>
      </c>
      <c r="AL1878">
        <f>[1]发票导入!AL1878</f>
        <v>0</v>
      </c>
      <c r="AM1878">
        <f>[1]发票导入!AM1878</f>
        <v>0</v>
      </c>
      <c r="AN1878" s="22">
        <f t="shared" si="1"/>
        <v>0</v>
      </c>
      <c r="AO1878" s="22">
        <f t="shared" si="2"/>
        <v>0</v>
      </c>
    </row>
    <row r="1879">
      <c r="C1879">
        <f>[1]发票导入!C1879&amp;""</f>
      </c>
      <c r="D1879">
        <f>[1]发票导入!D1879&amp;""</f>
      </c>
      <c r="O1879">
        <f>[1]发票导入!O1879&amp;""</f>
      </c>
      <c r="T1879">
        <f>[1]发票导入!T1879</f>
      </c>
      <c r="U1879">
        <f>[1]发票导入!U1879&amp;""</f>
      </c>
      <c r="V1879">
        <f>[1]发票导入!V1879&amp;""</f>
      </c>
      <c r="W1879">
        <f>[1]发票导入!W1879&amp;""</f>
      </c>
      <c r="Y1879">
        <f>[1]发票导入!Y1879&amp;""</f>
      </c>
      <c r="AA1879">
        <f>[1]发票导入!AA1879&amp;""</f>
      </c>
      <c r="AB1879">
        <f>[1]发票导入!AB1879</f>
        <v>0</v>
      </c>
      <c r="AC1879">
        <f>[1]发票导入!AC1879</f>
        <v>0</v>
      </c>
      <c r="AE1879" s="22">
        <f t="shared" si="0"/>
      </c>
      <c r="AI1879">
        <f>[1]发票导入!AI1879&amp;""</f>
      </c>
      <c r="AJ1879">
        <f>[1]发票导入!AJ1879&amp;""</f>
      </c>
      <c r="AK1879">
        <f>[1]发票导入!AK1879</f>
        <v>0</v>
      </c>
      <c r="AL1879">
        <f>[1]发票导入!AL1879</f>
        <v>0</v>
      </c>
      <c r="AM1879">
        <f>[1]发票导入!AM1879</f>
        <v>0</v>
      </c>
      <c r="AN1879" s="22">
        <f t="shared" si="1"/>
        <v>0</v>
      </c>
      <c r="AO1879" s="22">
        <f t="shared" si="2"/>
        <v>0</v>
      </c>
    </row>
    <row r="1880">
      <c r="C1880">
        <f>[1]发票导入!C1880&amp;""</f>
      </c>
      <c r="D1880">
        <f>[1]发票导入!D1880&amp;""</f>
      </c>
      <c r="O1880">
        <f>[1]发票导入!O1880&amp;""</f>
      </c>
      <c r="T1880">
        <f>[1]发票导入!T1880</f>
      </c>
      <c r="U1880">
        <f>[1]发票导入!U1880&amp;""</f>
      </c>
      <c r="V1880">
        <f>[1]发票导入!V1880&amp;""</f>
      </c>
      <c r="W1880">
        <f>[1]发票导入!W1880&amp;""</f>
      </c>
      <c r="Y1880">
        <f>[1]发票导入!Y1880&amp;""</f>
      </c>
      <c r="AA1880">
        <f>[1]发票导入!AA1880&amp;""</f>
      </c>
      <c r="AB1880">
        <f>[1]发票导入!AB1880</f>
        <v>0</v>
      </c>
      <c r="AC1880">
        <f>[1]发票导入!AC1880</f>
        <v>0</v>
      </c>
      <c r="AE1880" s="22">
        <f t="shared" si="0"/>
      </c>
      <c r="AI1880">
        <f>[1]发票导入!AI1880&amp;""</f>
      </c>
      <c r="AJ1880">
        <f>[1]发票导入!AJ1880&amp;""</f>
      </c>
      <c r="AK1880">
        <f>[1]发票导入!AK1880</f>
        <v>0</v>
      </c>
      <c r="AL1880">
        <f>[1]发票导入!AL1880</f>
        <v>0</v>
      </c>
      <c r="AM1880">
        <f>[1]发票导入!AM1880</f>
        <v>0</v>
      </c>
      <c r="AN1880" s="22">
        <f t="shared" si="1"/>
        <v>0</v>
      </c>
      <c r="AO1880" s="22">
        <f t="shared" si="2"/>
        <v>0</v>
      </c>
    </row>
    <row r="1881">
      <c r="C1881">
        <f>[1]发票导入!C1881&amp;""</f>
      </c>
      <c r="D1881">
        <f>[1]发票导入!D1881&amp;""</f>
      </c>
      <c r="O1881">
        <f>[1]发票导入!O1881&amp;""</f>
      </c>
      <c r="T1881">
        <f>[1]发票导入!T1881</f>
      </c>
      <c r="U1881">
        <f>[1]发票导入!U1881&amp;""</f>
      </c>
      <c r="V1881">
        <f>[1]发票导入!V1881&amp;""</f>
      </c>
      <c r="W1881">
        <f>[1]发票导入!W1881&amp;""</f>
      </c>
      <c r="Y1881">
        <f>[1]发票导入!Y1881&amp;""</f>
      </c>
      <c r="AA1881">
        <f>[1]发票导入!AA1881&amp;""</f>
      </c>
      <c r="AB1881">
        <f>[1]发票导入!AB1881</f>
        <v>0</v>
      </c>
      <c r="AC1881">
        <f>[1]发票导入!AC1881</f>
        <v>0</v>
      </c>
      <c r="AE1881" s="22">
        <f t="shared" si="0"/>
      </c>
      <c r="AI1881">
        <f>[1]发票导入!AI1881&amp;""</f>
      </c>
      <c r="AJ1881">
        <f>[1]发票导入!AJ1881&amp;""</f>
      </c>
      <c r="AK1881">
        <f>[1]发票导入!AK1881</f>
        <v>0</v>
      </c>
      <c r="AL1881">
        <f>[1]发票导入!AL1881</f>
        <v>0</v>
      </c>
      <c r="AM1881">
        <f>[1]发票导入!AM1881</f>
        <v>0</v>
      </c>
      <c r="AN1881" s="22">
        <f t="shared" si="1"/>
        <v>0</v>
      </c>
      <c r="AO1881" s="22">
        <f t="shared" si="2"/>
        <v>0</v>
      </c>
    </row>
    <row r="1882">
      <c r="C1882">
        <f>[1]发票导入!C1882&amp;""</f>
      </c>
      <c r="D1882">
        <f>[1]发票导入!D1882&amp;""</f>
      </c>
      <c r="O1882">
        <f>[1]发票导入!O1882&amp;""</f>
      </c>
      <c r="T1882">
        <f>[1]发票导入!T1882</f>
      </c>
      <c r="U1882">
        <f>[1]发票导入!U1882&amp;""</f>
      </c>
      <c r="V1882">
        <f>[1]发票导入!V1882&amp;""</f>
      </c>
      <c r="W1882">
        <f>[1]发票导入!W1882&amp;""</f>
      </c>
      <c r="Y1882">
        <f>[1]发票导入!Y1882&amp;""</f>
      </c>
      <c r="AA1882">
        <f>[1]发票导入!AA1882&amp;""</f>
      </c>
      <c r="AB1882">
        <f>[1]发票导入!AB1882</f>
        <v>0</v>
      </c>
      <c r="AC1882">
        <f>[1]发票导入!AC1882</f>
        <v>0</v>
      </c>
      <c r="AE1882" s="22">
        <f t="shared" si="0"/>
      </c>
      <c r="AI1882">
        <f>[1]发票导入!AI1882&amp;""</f>
      </c>
      <c r="AJ1882">
        <f>[1]发票导入!AJ1882&amp;""</f>
      </c>
      <c r="AK1882">
        <f>[1]发票导入!AK1882</f>
        <v>0</v>
      </c>
      <c r="AL1882">
        <f>[1]发票导入!AL1882</f>
        <v>0</v>
      </c>
      <c r="AM1882">
        <f>[1]发票导入!AM1882</f>
        <v>0</v>
      </c>
      <c r="AN1882" s="22">
        <f t="shared" si="1"/>
        <v>0</v>
      </c>
      <c r="AO1882" s="22">
        <f t="shared" si="2"/>
        <v>0</v>
      </c>
    </row>
    <row r="1883">
      <c r="C1883">
        <f>[1]发票导入!C1883&amp;""</f>
      </c>
      <c r="D1883">
        <f>[1]发票导入!D1883&amp;""</f>
      </c>
      <c r="O1883">
        <f>[1]发票导入!O1883&amp;""</f>
      </c>
      <c r="T1883">
        <f>[1]发票导入!T1883</f>
      </c>
      <c r="U1883">
        <f>[1]发票导入!U1883&amp;""</f>
      </c>
      <c r="V1883">
        <f>[1]发票导入!V1883&amp;""</f>
      </c>
      <c r="W1883">
        <f>[1]发票导入!W1883&amp;""</f>
      </c>
      <c r="Y1883">
        <f>[1]发票导入!Y1883&amp;""</f>
      </c>
      <c r="AA1883">
        <f>[1]发票导入!AA1883&amp;""</f>
      </c>
      <c r="AB1883">
        <f>[1]发票导入!AB1883</f>
        <v>0</v>
      </c>
      <c r="AC1883">
        <f>[1]发票导入!AC1883</f>
        <v>0</v>
      </c>
      <c r="AE1883" s="22">
        <f t="shared" si="0"/>
      </c>
      <c r="AI1883">
        <f>[1]发票导入!AI1883&amp;""</f>
      </c>
      <c r="AJ1883">
        <f>[1]发票导入!AJ1883&amp;""</f>
      </c>
      <c r="AK1883">
        <f>[1]发票导入!AK1883</f>
        <v>0</v>
      </c>
      <c r="AL1883">
        <f>[1]发票导入!AL1883</f>
        <v>0</v>
      </c>
      <c r="AM1883">
        <f>[1]发票导入!AM1883</f>
        <v>0</v>
      </c>
      <c r="AN1883" s="22">
        <f t="shared" si="1"/>
        <v>0</v>
      </c>
      <c r="AO1883" s="22">
        <f t="shared" si="2"/>
        <v>0</v>
      </c>
    </row>
    <row r="1884">
      <c r="C1884">
        <f>[1]发票导入!C1884&amp;""</f>
      </c>
      <c r="D1884">
        <f>[1]发票导入!D1884&amp;""</f>
      </c>
      <c r="O1884">
        <f>[1]发票导入!O1884&amp;""</f>
      </c>
      <c r="T1884">
        <f>[1]发票导入!T1884</f>
      </c>
      <c r="U1884">
        <f>[1]发票导入!U1884&amp;""</f>
      </c>
      <c r="V1884">
        <f>[1]发票导入!V1884&amp;""</f>
      </c>
      <c r="W1884">
        <f>[1]发票导入!W1884&amp;""</f>
      </c>
      <c r="Y1884">
        <f>[1]发票导入!Y1884&amp;""</f>
      </c>
      <c r="AA1884">
        <f>[1]发票导入!AA1884&amp;""</f>
      </c>
      <c r="AB1884">
        <f>[1]发票导入!AB1884</f>
        <v>0</v>
      </c>
      <c r="AC1884">
        <f>[1]发票导入!AC1884</f>
        <v>0</v>
      </c>
      <c r="AE1884" s="22">
        <f t="shared" si="0"/>
      </c>
      <c r="AI1884">
        <f>[1]发票导入!AI1884&amp;""</f>
      </c>
      <c r="AJ1884">
        <f>[1]发票导入!AJ1884&amp;""</f>
      </c>
      <c r="AK1884">
        <f>[1]发票导入!AK1884</f>
        <v>0</v>
      </c>
      <c r="AL1884">
        <f>[1]发票导入!AL1884</f>
        <v>0</v>
      </c>
      <c r="AM1884">
        <f>[1]发票导入!AM1884</f>
        <v>0</v>
      </c>
      <c r="AN1884" s="22">
        <f t="shared" si="1"/>
        <v>0</v>
      </c>
      <c r="AO1884" s="22">
        <f t="shared" si="2"/>
        <v>0</v>
      </c>
    </row>
    <row r="1885">
      <c r="C1885">
        <f>[1]发票导入!C1885&amp;""</f>
      </c>
      <c r="D1885">
        <f>[1]发票导入!D1885&amp;""</f>
      </c>
      <c r="O1885">
        <f>[1]发票导入!O1885&amp;""</f>
      </c>
      <c r="T1885">
        <f>[1]发票导入!T1885</f>
      </c>
      <c r="U1885">
        <f>[1]发票导入!U1885&amp;""</f>
      </c>
      <c r="V1885">
        <f>[1]发票导入!V1885&amp;""</f>
      </c>
      <c r="W1885">
        <f>[1]发票导入!W1885&amp;""</f>
      </c>
      <c r="Y1885">
        <f>[1]发票导入!Y1885&amp;""</f>
      </c>
      <c r="AA1885">
        <f>[1]发票导入!AA1885&amp;""</f>
      </c>
      <c r="AB1885">
        <f>[1]发票导入!AB1885</f>
        <v>0</v>
      </c>
      <c r="AC1885">
        <f>[1]发票导入!AC1885</f>
        <v>0</v>
      </c>
      <c r="AE1885" s="22">
        <f t="shared" si="0"/>
      </c>
      <c r="AI1885">
        <f>[1]发票导入!AI1885&amp;""</f>
      </c>
      <c r="AJ1885">
        <f>[1]发票导入!AJ1885&amp;""</f>
      </c>
      <c r="AK1885">
        <f>[1]发票导入!AK1885</f>
        <v>0</v>
      </c>
      <c r="AL1885">
        <f>[1]发票导入!AL1885</f>
        <v>0</v>
      </c>
      <c r="AM1885">
        <f>[1]发票导入!AM1885</f>
        <v>0</v>
      </c>
      <c r="AN1885" s="22">
        <f t="shared" si="1"/>
        <v>0</v>
      </c>
      <c r="AO1885" s="22">
        <f t="shared" si="2"/>
        <v>0</v>
      </c>
    </row>
    <row r="1886">
      <c r="C1886">
        <f>[1]发票导入!C1886&amp;""</f>
      </c>
      <c r="D1886">
        <f>[1]发票导入!D1886&amp;""</f>
      </c>
      <c r="O1886">
        <f>[1]发票导入!O1886&amp;""</f>
      </c>
      <c r="T1886">
        <f>[1]发票导入!T1886</f>
      </c>
      <c r="U1886">
        <f>[1]发票导入!U1886&amp;""</f>
      </c>
      <c r="V1886">
        <f>[1]发票导入!V1886&amp;""</f>
      </c>
      <c r="W1886">
        <f>[1]发票导入!W1886&amp;""</f>
      </c>
      <c r="Y1886">
        <f>[1]发票导入!Y1886&amp;""</f>
      </c>
      <c r="AA1886">
        <f>[1]发票导入!AA1886&amp;""</f>
      </c>
      <c r="AB1886">
        <f>[1]发票导入!AB1886</f>
        <v>0</v>
      </c>
      <c r="AC1886">
        <f>[1]发票导入!AC1886</f>
        <v>0</v>
      </c>
      <c r="AE1886" s="22">
        <f t="shared" si="0"/>
      </c>
      <c r="AI1886">
        <f>[1]发票导入!AI1886&amp;""</f>
      </c>
      <c r="AJ1886">
        <f>[1]发票导入!AJ1886&amp;""</f>
      </c>
      <c r="AK1886">
        <f>[1]发票导入!AK1886</f>
        <v>0</v>
      </c>
      <c r="AL1886">
        <f>[1]发票导入!AL1886</f>
        <v>0</v>
      </c>
      <c r="AM1886">
        <f>[1]发票导入!AM1886</f>
        <v>0</v>
      </c>
      <c r="AN1886" s="22">
        <f t="shared" si="1"/>
        <v>0</v>
      </c>
      <c r="AO1886" s="22">
        <f t="shared" si="2"/>
        <v>0</v>
      </c>
    </row>
    <row r="1887">
      <c r="C1887">
        <f>[1]发票导入!C1887&amp;""</f>
      </c>
      <c r="D1887">
        <f>[1]发票导入!D1887&amp;""</f>
      </c>
      <c r="O1887">
        <f>[1]发票导入!O1887&amp;""</f>
      </c>
      <c r="T1887">
        <f>[1]发票导入!T1887</f>
      </c>
      <c r="U1887">
        <f>[1]发票导入!U1887&amp;""</f>
      </c>
      <c r="V1887">
        <f>[1]发票导入!V1887&amp;""</f>
      </c>
      <c r="W1887">
        <f>[1]发票导入!W1887&amp;""</f>
      </c>
      <c r="Y1887">
        <f>[1]发票导入!Y1887&amp;""</f>
      </c>
      <c r="AA1887">
        <f>[1]发票导入!AA1887&amp;""</f>
      </c>
      <c r="AB1887">
        <f>[1]发票导入!AB1887</f>
        <v>0</v>
      </c>
      <c r="AC1887">
        <f>[1]发票导入!AC1887</f>
        <v>0</v>
      </c>
      <c r="AE1887" s="22">
        <f t="shared" si="0"/>
      </c>
      <c r="AI1887">
        <f>[1]发票导入!AI1887&amp;""</f>
      </c>
      <c r="AJ1887">
        <f>[1]发票导入!AJ1887&amp;""</f>
      </c>
      <c r="AK1887">
        <f>[1]发票导入!AK1887</f>
        <v>0</v>
      </c>
      <c r="AL1887">
        <f>[1]发票导入!AL1887</f>
        <v>0</v>
      </c>
      <c r="AM1887">
        <f>[1]发票导入!AM1887</f>
        <v>0</v>
      </c>
      <c r="AN1887" s="22">
        <f t="shared" si="1"/>
        <v>0</v>
      </c>
      <c r="AO1887" s="22">
        <f t="shared" si="2"/>
        <v>0</v>
      </c>
    </row>
    <row r="1888">
      <c r="C1888">
        <f>[1]发票导入!C1888&amp;""</f>
      </c>
      <c r="D1888">
        <f>[1]发票导入!D1888&amp;""</f>
      </c>
      <c r="O1888">
        <f>[1]发票导入!O1888&amp;""</f>
      </c>
      <c r="T1888">
        <f>[1]发票导入!T1888</f>
      </c>
      <c r="U1888">
        <f>[1]发票导入!U1888&amp;""</f>
      </c>
      <c r="V1888">
        <f>[1]发票导入!V1888&amp;""</f>
      </c>
      <c r="W1888">
        <f>[1]发票导入!W1888&amp;""</f>
      </c>
      <c r="Y1888">
        <f>[1]发票导入!Y1888&amp;""</f>
      </c>
      <c r="AA1888">
        <f>[1]发票导入!AA1888&amp;""</f>
      </c>
      <c r="AB1888">
        <f>[1]发票导入!AB1888</f>
        <v>0</v>
      </c>
      <c r="AC1888">
        <f>[1]发票导入!AC1888</f>
        <v>0</v>
      </c>
      <c r="AE1888" s="22">
        <f t="shared" si="0"/>
      </c>
      <c r="AI1888">
        <f>[1]发票导入!AI1888&amp;""</f>
      </c>
      <c r="AJ1888">
        <f>[1]发票导入!AJ1888&amp;""</f>
      </c>
      <c r="AK1888">
        <f>[1]发票导入!AK1888</f>
        <v>0</v>
      </c>
      <c r="AL1888">
        <f>[1]发票导入!AL1888</f>
        <v>0</v>
      </c>
      <c r="AM1888">
        <f>[1]发票导入!AM1888</f>
        <v>0</v>
      </c>
      <c r="AN1888" s="22">
        <f t="shared" si="1"/>
        <v>0</v>
      </c>
      <c r="AO1888" s="22">
        <f t="shared" si="2"/>
        <v>0</v>
      </c>
    </row>
    <row r="1889">
      <c r="C1889">
        <f>[1]发票导入!C1889&amp;""</f>
      </c>
      <c r="D1889">
        <f>[1]发票导入!D1889&amp;""</f>
      </c>
      <c r="O1889">
        <f>[1]发票导入!O1889&amp;""</f>
      </c>
      <c r="T1889">
        <f>[1]发票导入!T1889</f>
      </c>
      <c r="U1889">
        <f>[1]发票导入!U1889&amp;""</f>
      </c>
      <c r="V1889">
        <f>[1]发票导入!V1889&amp;""</f>
      </c>
      <c r="W1889">
        <f>[1]发票导入!W1889&amp;""</f>
      </c>
      <c r="Y1889">
        <f>[1]发票导入!Y1889&amp;""</f>
      </c>
      <c r="AA1889">
        <f>[1]发票导入!AA1889&amp;""</f>
      </c>
      <c r="AB1889">
        <f>[1]发票导入!AB1889</f>
        <v>0</v>
      </c>
      <c r="AC1889">
        <f>[1]发票导入!AC1889</f>
        <v>0</v>
      </c>
      <c r="AE1889" s="22">
        <f t="shared" si="0"/>
      </c>
      <c r="AI1889">
        <f>[1]发票导入!AI1889&amp;""</f>
      </c>
      <c r="AJ1889">
        <f>[1]发票导入!AJ1889&amp;""</f>
      </c>
      <c r="AK1889">
        <f>[1]发票导入!AK1889</f>
        <v>0</v>
      </c>
      <c r="AL1889">
        <f>[1]发票导入!AL1889</f>
        <v>0</v>
      </c>
      <c r="AM1889">
        <f>[1]发票导入!AM1889</f>
        <v>0</v>
      </c>
      <c r="AN1889" s="22">
        <f t="shared" si="1"/>
        <v>0</v>
      </c>
      <c r="AO1889" s="22">
        <f t="shared" si="2"/>
        <v>0</v>
      </c>
    </row>
    <row r="1890">
      <c r="C1890">
        <f>[1]发票导入!C1890&amp;""</f>
      </c>
      <c r="D1890">
        <f>[1]发票导入!D1890&amp;""</f>
      </c>
      <c r="O1890">
        <f>[1]发票导入!O1890&amp;""</f>
      </c>
      <c r="T1890">
        <f>[1]发票导入!T1890</f>
      </c>
      <c r="U1890">
        <f>[1]发票导入!U1890&amp;""</f>
      </c>
      <c r="V1890">
        <f>[1]发票导入!V1890&amp;""</f>
      </c>
      <c r="W1890">
        <f>[1]发票导入!W1890&amp;""</f>
      </c>
      <c r="Y1890">
        <f>[1]发票导入!Y1890&amp;""</f>
      </c>
      <c r="AA1890">
        <f>[1]发票导入!AA1890&amp;""</f>
      </c>
      <c r="AB1890">
        <f>[1]发票导入!AB1890</f>
        <v>0</v>
      </c>
      <c r="AC1890">
        <f>[1]发票导入!AC1890</f>
        <v>0</v>
      </c>
      <c r="AE1890" s="22">
        <f t="shared" si="0"/>
      </c>
      <c r="AI1890">
        <f>[1]发票导入!AI1890&amp;""</f>
      </c>
      <c r="AJ1890">
        <f>[1]发票导入!AJ1890&amp;""</f>
      </c>
      <c r="AK1890">
        <f>[1]发票导入!AK1890</f>
        <v>0</v>
      </c>
      <c r="AL1890">
        <f>[1]发票导入!AL1890</f>
        <v>0</v>
      </c>
      <c r="AM1890">
        <f>[1]发票导入!AM1890</f>
        <v>0</v>
      </c>
      <c r="AN1890" s="22">
        <f t="shared" si="1"/>
        <v>0</v>
      </c>
      <c r="AO1890" s="22">
        <f t="shared" si="2"/>
        <v>0</v>
      </c>
    </row>
    <row r="1891">
      <c r="C1891">
        <f>[1]发票导入!C1891&amp;""</f>
      </c>
      <c r="D1891">
        <f>[1]发票导入!D1891&amp;""</f>
      </c>
      <c r="O1891">
        <f>[1]发票导入!O1891&amp;""</f>
      </c>
      <c r="T1891">
        <f>[1]发票导入!T1891</f>
      </c>
      <c r="U1891">
        <f>[1]发票导入!U1891&amp;""</f>
      </c>
      <c r="V1891">
        <f>[1]发票导入!V1891&amp;""</f>
      </c>
      <c r="W1891">
        <f>[1]发票导入!W1891&amp;""</f>
      </c>
      <c r="Y1891">
        <f>[1]发票导入!Y1891&amp;""</f>
      </c>
      <c r="AA1891">
        <f>[1]发票导入!AA1891&amp;""</f>
      </c>
      <c r="AB1891">
        <f>[1]发票导入!AB1891</f>
        <v>0</v>
      </c>
      <c r="AC1891">
        <f>[1]发票导入!AC1891</f>
        <v>0</v>
      </c>
      <c r="AE1891" s="22">
        <f t="shared" si="0"/>
      </c>
      <c r="AI1891">
        <f>[1]发票导入!AI1891&amp;""</f>
      </c>
      <c r="AJ1891">
        <f>[1]发票导入!AJ1891&amp;""</f>
      </c>
      <c r="AK1891">
        <f>[1]发票导入!AK1891</f>
        <v>0</v>
      </c>
      <c r="AL1891">
        <f>[1]发票导入!AL1891</f>
        <v>0</v>
      </c>
      <c r="AM1891">
        <f>[1]发票导入!AM1891</f>
        <v>0</v>
      </c>
      <c r="AN1891" s="22">
        <f t="shared" si="1"/>
        <v>0</v>
      </c>
      <c r="AO1891" s="22">
        <f t="shared" si="2"/>
        <v>0</v>
      </c>
    </row>
    <row r="1892">
      <c r="C1892">
        <f>[1]发票导入!C1892&amp;""</f>
      </c>
      <c r="D1892">
        <f>[1]发票导入!D1892&amp;""</f>
      </c>
      <c r="O1892">
        <f>[1]发票导入!O1892&amp;""</f>
      </c>
      <c r="T1892">
        <f>[1]发票导入!T1892</f>
      </c>
      <c r="U1892">
        <f>[1]发票导入!U1892&amp;""</f>
      </c>
      <c r="V1892">
        <f>[1]发票导入!V1892&amp;""</f>
      </c>
      <c r="W1892">
        <f>[1]发票导入!W1892&amp;""</f>
      </c>
      <c r="Y1892">
        <f>[1]发票导入!Y1892&amp;""</f>
      </c>
      <c r="AA1892">
        <f>[1]发票导入!AA1892&amp;""</f>
      </c>
      <c r="AB1892">
        <f>[1]发票导入!AB1892</f>
        <v>0</v>
      </c>
      <c r="AC1892">
        <f>[1]发票导入!AC1892</f>
        <v>0</v>
      </c>
      <c r="AE1892" s="22">
        <f t="shared" si="0"/>
      </c>
      <c r="AI1892">
        <f>[1]发票导入!AI1892&amp;""</f>
      </c>
      <c r="AJ1892">
        <f>[1]发票导入!AJ1892&amp;""</f>
      </c>
      <c r="AK1892">
        <f>[1]发票导入!AK1892</f>
        <v>0</v>
      </c>
      <c r="AL1892">
        <f>[1]发票导入!AL1892</f>
        <v>0</v>
      </c>
      <c r="AM1892">
        <f>[1]发票导入!AM1892</f>
        <v>0</v>
      </c>
      <c r="AN1892" s="22">
        <f t="shared" si="1"/>
        <v>0</v>
      </c>
      <c r="AO1892" s="22">
        <f t="shared" si="2"/>
        <v>0</v>
      </c>
    </row>
    <row r="1893">
      <c r="C1893">
        <f>[1]发票导入!C1893&amp;""</f>
      </c>
      <c r="D1893">
        <f>[1]发票导入!D1893&amp;""</f>
      </c>
      <c r="O1893">
        <f>[1]发票导入!O1893&amp;""</f>
      </c>
      <c r="T1893">
        <f>[1]发票导入!T1893</f>
      </c>
      <c r="U1893">
        <f>[1]发票导入!U1893&amp;""</f>
      </c>
      <c r="V1893">
        <f>[1]发票导入!V1893&amp;""</f>
      </c>
      <c r="W1893">
        <f>[1]发票导入!W1893&amp;""</f>
      </c>
      <c r="Y1893">
        <f>[1]发票导入!Y1893&amp;""</f>
      </c>
      <c r="AA1893">
        <f>[1]发票导入!AA1893&amp;""</f>
      </c>
      <c r="AB1893">
        <f>[1]发票导入!AB1893</f>
        <v>0</v>
      </c>
      <c r="AC1893">
        <f>[1]发票导入!AC1893</f>
        <v>0</v>
      </c>
      <c r="AE1893" s="22">
        <f t="shared" si="0"/>
      </c>
      <c r="AI1893">
        <f>[1]发票导入!AI1893&amp;""</f>
      </c>
      <c r="AJ1893">
        <f>[1]发票导入!AJ1893&amp;""</f>
      </c>
      <c r="AK1893">
        <f>[1]发票导入!AK1893</f>
        <v>0</v>
      </c>
      <c r="AL1893">
        <f>[1]发票导入!AL1893</f>
        <v>0</v>
      </c>
      <c r="AM1893">
        <f>[1]发票导入!AM1893</f>
        <v>0</v>
      </c>
      <c r="AN1893" s="22">
        <f t="shared" si="1"/>
        <v>0</v>
      </c>
      <c r="AO1893" s="22">
        <f t="shared" si="2"/>
        <v>0</v>
      </c>
    </row>
    <row r="1894">
      <c r="C1894">
        <f>[1]发票导入!C1894&amp;""</f>
      </c>
      <c r="D1894">
        <f>[1]发票导入!D1894&amp;""</f>
      </c>
      <c r="O1894">
        <f>[1]发票导入!O1894&amp;""</f>
      </c>
      <c r="T1894">
        <f>[1]发票导入!T1894</f>
      </c>
      <c r="U1894">
        <f>[1]发票导入!U1894&amp;""</f>
      </c>
      <c r="V1894">
        <f>[1]发票导入!V1894&amp;""</f>
      </c>
      <c r="W1894">
        <f>[1]发票导入!W1894&amp;""</f>
      </c>
      <c r="Y1894">
        <f>[1]发票导入!Y1894&amp;""</f>
      </c>
      <c r="AA1894">
        <f>[1]发票导入!AA1894&amp;""</f>
      </c>
      <c r="AB1894">
        <f>[1]发票导入!AB1894</f>
        <v>0</v>
      </c>
      <c r="AC1894">
        <f>[1]发票导入!AC1894</f>
        <v>0</v>
      </c>
      <c r="AE1894" s="22">
        <f t="shared" si="0"/>
      </c>
      <c r="AI1894">
        <f>[1]发票导入!AI1894&amp;""</f>
      </c>
      <c r="AJ1894">
        <f>[1]发票导入!AJ1894&amp;""</f>
      </c>
      <c r="AK1894">
        <f>[1]发票导入!AK1894</f>
        <v>0</v>
      </c>
      <c r="AL1894">
        <f>[1]发票导入!AL1894</f>
        <v>0</v>
      </c>
      <c r="AM1894">
        <f>[1]发票导入!AM1894</f>
        <v>0</v>
      </c>
      <c r="AN1894" s="22">
        <f t="shared" si="1"/>
        <v>0</v>
      </c>
      <c r="AO1894" s="22">
        <f t="shared" si="2"/>
        <v>0</v>
      </c>
    </row>
    <row r="1895">
      <c r="C1895">
        <f>[1]发票导入!C1895&amp;""</f>
      </c>
      <c r="D1895">
        <f>[1]发票导入!D1895&amp;""</f>
      </c>
      <c r="O1895">
        <f>[1]发票导入!O1895&amp;""</f>
      </c>
      <c r="T1895">
        <f>[1]发票导入!T1895</f>
      </c>
      <c r="U1895">
        <f>[1]发票导入!U1895&amp;""</f>
      </c>
      <c r="V1895">
        <f>[1]发票导入!V1895&amp;""</f>
      </c>
      <c r="W1895">
        <f>[1]发票导入!W1895&amp;""</f>
      </c>
      <c r="Y1895">
        <f>[1]发票导入!Y1895&amp;""</f>
      </c>
      <c r="AA1895">
        <f>[1]发票导入!AA1895&amp;""</f>
      </c>
      <c r="AB1895">
        <f>[1]发票导入!AB1895</f>
        <v>0</v>
      </c>
      <c r="AC1895">
        <f>[1]发票导入!AC1895</f>
        <v>0</v>
      </c>
      <c r="AE1895" s="22">
        <f t="shared" si="0"/>
      </c>
      <c r="AI1895">
        <f>[1]发票导入!AI1895&amp;""</f>
      </c>
      <c r="AJ1895">
        <f>[1]发票导入!AJ1895&amp;""</f>
      </c>
      <c r="AK1895">
        <f>[1]发票导入!AK1895</f>
        <v>0</v>
      </c>
      <c r="AL1895">
        <f>[1]发票导入!AL1895</f>
        <v>0</v>
      </c>
      <c r="AM1895">
        <f>[1]发票导入!AM1895</f>
        <v>0</v>
      </c>
      <c r="AN1895" s="22">
        <f t="shared" si="1"/>
        <v>0</v>
      </c>
      <c r="AO1895" s="22">
        <f t="shared" si="2"/>
        <v>0</v>
      </c>
    </row>
    <row r="1896">
      <c r="C1896">
        <f>[1]发票导入!C1896&amp;""</f>
      </c>
      <c r="D1896">
        <f>[1]发票导入!D1896&amp;""</f>
      </c>
      <c r="O1896">
        <f>[1]发票导入!O1896&amp;""</f>
      </c>
      <c r="T1896">
        <f>[1]发票导入!T1896</f>
      </c>
      <c r="U1896">
        <f>[1]发票导入!U1896&amp;""</f>
      </c>
      <c r="V1896">
        <f>[1]发票导入!V1896&amp;""</f>
      </c>
      <c r="W1896">
        <f>[1]发票导入!W1896&amp;""</f>
      </c>
      <c r="Y1896">
        <f>[1]发票导入!Y1896&amp;""</f>
      </c>
      <c r="AA1896">
        <f>[1]发票导入!AA1896&amp;""</f>
      </c>
      <c r="AB1896">
        <f>[1]发票导入!AB1896</f>
        <v>0</v>
      </c>
      <c r="AC1896">
        <f>[1]发票导入!AC1896</f>
        <v>0</v>
      </c>
      <c r="AE1896" s="22">
        <f t="shared" si="0"/>
      </c>
      <c r="AI1896">
        <f>[1]发票导入!AI1896&amp;""</f>
      </c>
      <c r="AJ1896">
        <f>[1]发票导入!AJ1896&amp;""</f>
      </c>
      <c r="AK1896">
        <f>[1]发票导入!AK1896</f>
        <v>0</v>
      </c>
      <c r="AL1896">
        <f>[1]发票导入!AL1896</f>
        <v>0</v>
      </c>
      <c r="AM1896">
        <f>[1]发票导入!AM1896</f>
        <v>0</v>
      </c>
      <c r="AN1896" s="22">
        <f t="shared" si="1"/>
        <v>0</v>
      </c>
      <c r="AO1896" s="22">
        <f t="shared" si="2"/>
        <v>0</v>
      </c>
    </row>
    <row r="1897">
      <c r="C1897">
        <f>[1]发票导入!C1897&amp;""</f>
      </c>
      <c r="D1897">
        <f>[1]发票导入!D1897&amp;""</f>
      </c>
      <c r="O1897">
        <f>[1]发票导入!O1897&amp;""</f>
      </c>
      <c r="T1897">
        <f>[1]发票导入!T1897</f>
      </c>
      <c r="U1897">
        <f>[1]发票导入!U1897&amp;""</f>
      </c>
      <c r="V1897">
        <f>[1]发票导入!V1897&amp;""</f>
      </c>
      <c r="W1897">
        <f>[1]发票导入!W1897&amp;""</f>
      </c>
      <c r="Y1897">
        <f>[1]发票导入!Y1897&amp;""</f>
      </c>
      <c r="AA1897">
        <f>[1]发票导入!AA1897&amp;""</f>
      </c>
      <c r="AB1897">
        <f>[1]发票导入!AB1897</f>
        <v>0</v>
      </c>
      <c r="AC1897">
        <f>[1]发票导入!AC1897</f>
        <v>0</v>
      </c>
      <c r="AE1897" s="22">
        <f t="shared" si="0"/>
      </c>
      <c r="AI1897">
        <f>[1]发票导入!AI1897&amp;""</f>
      </c>
      <c r="AJ1897">
        <f>[1]发票导入!AJ1897&amp;""</f>
      </c>
      <c r="AK1897">
        <f>[1]发票导入!AK1897</f>
        <v>0</v>
      </c>
      <c r="AL1897">
        <f>[1]发票导入!AL1897</f>
        <v>0</v>
      </c>
      <c r="AM1897">
        <f>[1]发票导入!AM1897</f>
        <v>0</v>
      </c>
      <c r="AN1897" s="22">
        <f t="shared" si="1"/>
        <v>0</v>
      </c>
      <c r="AO1897" s="22">
        <f t="shared" si="2"/>
        <v>0</v>
      </c>
    </row>
    <row r="1898">
      <c r="C1898">
        <f>[1]发票导入!C1898&amp;""</f>
      </c>
      <c r="D1898">
        <f>[1]发票导入!D1898&amp;""</f>
      </c>
      <c r="O1898">
        <f>[1]发票导入!O1898&amp;""</f>
      </c>
      <c r="T1898">
        <f>[1]发票导入!T1898</f>
      </c>
      <c r="U1898">
        <f>[1]发票导入!U1898&amp;""</f>
      </c>
      <c r="V1898">
        <f>[1]发票导入!V1898&amp;""</f>
      </c>
      <c r="W1898">
        <f>[1]发票导入!W1898&amp;""</f>
      </c>
      <c r="Y1898">
        <f>[1]发票导入!Y1898&amp;""</f>
      </c>
      <c r="AA1898">
        <f>[1]发票导入!AA1898&amp;""</f>
      </c>
      <c r="AB1898">
        <f>[1]发票导入!AB1898</f>
        <v>0</v>
      </c>
      <c r="AC1898">
        <f>[1]发票导入!AC1898</f>
        <v>0</v>
      </c>
      <c r="AE1898" s="22">
        <f t="shared" si="0"/>
      </c>
      <c r="AI1898">
        <f>[1]发票导入!AI1898&amp;""</f>
      </c>
      <c r="AJ1898">
        <f>[1]发票导入!AJ1898&amp;""</f>
      </c>
      <c r="AK1898">
        <f>[1]发票导入!AK1898</f>
        <v>0</v>
      </c>
      <c r="AL1898">
        <f>[1]发票导入!AL1898</f>
        <v>0</v>
      </c>
      <c r="AM1898">
        <f>[1]发票导入!AM1898</f>
        <v>0</v>
      </c>
      <c r="AN1898" s="22">
        <f t="shared" si="1"/>
        <v>0</v>
      </c>
      <c r="AO1898" s="22">
        <f t="shared" si="2"/>
        <v>0</v>
      </c>
    </row>
    <row r="1899">
      <c r="C1899">
        <f>[1]发票导入!C1899&amp;""</f>
      </c>
      <c r="D1899">
        <f>[1]发票导入!D1899&amp;""</f>
      </c>
      <c r="O1899">
        <f>[1]发票导入!O1899&amp;""</f>
      </c>
      <c r="T1899">
        <f>[1]发票导入!T1899</f>
      </c>
      <c r="U1899">
        <f>[1]发票导入!U1899&amp;""</f>
      </c>
      <c r="V1899">
        <f>[1]发票导入!V1899&amp;""</f>
      </c>
      <c r="W1899">
        <f>[1]发票导入!W1899&amp;""</f>
      </c>
      <c r="Y1899">
        <f>[1]发票导入!Y1899&amp;""</f>
      </c>
      <c r="AA1899">
        <f>[1]发票导入!AA1899&amp;""</f>
      </c>
      <c r="AB1899">
        <f>[1]发票导入!AB1899</f>
        <v>0</v>
      </c>
      <c r="AC1899">
        <f>[1]发票导入!AC1899</f>
        <v>0</v>
      </c>
      <c r="AE1899" s="22">
        <f t="shared" si="0"/>
      </c>
      <c r="AI1899">
        <f>[1]发票导入!AI1899&amp;""</f>
      </c>
      <c r="AJ1899">
        <f>[1]发票导入!AJ1899&amp;""</f>
      </c>
      <c r="AK1899">
        <f>[1]发票导入!AK1899</f>
        <v>0</v>
      </c>
      <c r="AL1899">
        <f>[1]发票导入!AL1899</f>
        <v>0</v>
      </c>
      <c r="AM1899">
        <f>[1]发票导入!AM1899</f>
        <v>0</v>
      </c>
      <c r="AN1899" s="22">
        <f t="shared" si="1"/>
        <v>0</v>
      </c>
      <c r="AO1899" s="22">
        <f t="shared" si="2"/>
        <v>0</v>
      </c>
    </row>
    <row r="1900">
      <c r="C1900">
        <f>[1]发票导入!C1900&amp;""</f>
      </c>
      <c r="D1900">
        <f>[1]发票导入!D1900&amp;""</f>
      </c>
      <c r="O1900">
        <f>[1]发票导入!O1900&amp;""</f>
      </c>
      <c r="T1900">
        <f>[1]发票导入!T1900</f>
      </c>
      <c r="U1900">
        <f>[1]发票导入!U1900&amp;""</f>
      </c>
      <c r="V1900">
        <f>[1]发票导入!V1900&amp;""</f>
      </c>
      <c r="W1900">
        <f>[1]发票导入!W1900&amp;""</f>
      </c>
      <c r="Y1900">
        <f>[1]发票导入!Y1900&amp;""</f>
      </c>
      <c r="AA1900">
        <f>[1]发票导入!AA1900&amp;""</f>
      </c>
      <c r="AB1900">
        <f>[1]发票导入!AB1900</f>
        <v>0</v>
      </c>
      <c r="AC1900">
        <f>[1]发票导入!AC1900</f>
        <v>0</v>
      </c>
      <c r="AE1900" s="22">
        <f t="shared" si="0"/>
      </c>
      <c r="AI1900">
        <f>[1]发票导入!AI1900&amp;""</f>
      </c>
      <c r="AJ1900">
        <f>[1]发票导入!AJ1900&amp;""</f>
      </c>
      <c r="AK1900">
        <f>[1]发票导入!AK1900</f>
        <v>0</v>
      </c>
      <c r="AL1900">
        <f>[1]发票导入!AL1900</f>
        <v>0</v>
      </c>
      <c r="AM1900">
        <f>[1]发票导入!AM1900</f>
        <v>0</v>
      </c>
      <c r="AN1900" s="22">
        <f t="shared" si="1"/>
        <v>0</v>
      </c>
      <c r="AO1900" s="22">
        <f t="shared" si="2"/>
        <v>0</v>
      </c>
    </row>
    <row r="1901">
      <c r="C1901">
        <f>[1]发票导入!C1901&amp;""</f>
      </c>
      <c r="D1901">
        <f>[1]发票导入!D1901&amp;""</f>
      </c>
      <c r="O1901">
        <f>[1]发票导入!O1901&amp;""</f>
      </c>
      <c r="T1901">
        <f>[1]发票导入!T1901</f>
      </c>
      <c r="U1901">
        <f>[1]发票导入!U1901&amp;""</f>
      </c>
      <c r="V1901">
        <f>[1]发票导入!V1901&amp;""</f>
      </c>
      <c r="W1901">
        <f>[1]发票导入!W1901&amp;""</f>
      </c>
      <c r="Y1901">
        <f>[1]发票导入!Y1901&amp;""</f>
      </c>
      <c r="AA1901">
        <f>[1]发票导入!AA1901&amp;""</f>
      </c>
      <c r="AB1901">
        <f>[1]发票导入!AB1901</f>
        <v>0</v>
      </c>
      <c r="AC1901">
        <f>[1]发票导入!AC1901</f>
        <v>0</v>
      </c>
      <c r="AE1901" s="22">
        <f t="shared" si="0"/>
      </c>
      <c r="AI1901">
        <f>[1]发票导入!AI1901&amp;""</f>
      </c>
      <c r="AJ1901">
        <f>[1]发票导入!AJ1901&amp;""</f>
      </c>
      <c r="AK1901">
        <f>[1]发票导入!AK1901</f>
        <v>0</v>
      </c>
      <c r="AL1901">
        <f>[1]发票导入!AL1901</f>
        <v>0</v>
      </c>
      <c r="AM1901">
        <f>[1]发票导入!AM1901</f>
        <v>0</v>
      </c>
      <c r="AN1901" s="22">
        <f t="shared" si="1"/>
        <v>0</v>
      </c>
      <c r="AO1901" s="22">
        <f t="shared" si="2"/>
        <v>0</v>
      </c>
    </row>
    <row r="1902">
      <c r="C1902">
        <f>[1]发票导入!C1902&amp;""</f>
      </c>
      <c r="D1902">
        <f>[1]发票导入!D1902&amp;""</f>
      </c>
      <c r="O1902">
        <f>[1]发票导入!O1902&amp;""</f>
      </c>
      <c r="T1902">
        <f>[1]发票导入!T1902</f>
      </c>
      <c r="U1902">
        <f>[1]发票导入!U1902&amp;""</f>
      </c>
      <c r="V1902">
        <f>[1]发票导入!V1902&amp;""</f>
      </c>
      <c r="W1902">
        <f>[1]发票导入!W1902&amp;""</f>
      </c>
      <c r="Y1902">
        <f>[1]发票导入!Y1902&amp;""</f>
      </c>
      <c r="AA1902">
        <f>[1]发票导入!AA1902&amp;""</f>
      </c>
      <c r="AB1902">
        <f>[1]发票导入!AB1902</f>
        <v>0</v>
      </c>
      <c r="AC1902">
        <f>[1]发票导入!AC1902</f>
        <v>0</v>
      </c>
      <c r="AE1902" s="22">
        <f t="shared" si="0"/>
      </c>
      <c r="AI1902">
        <f>[1]发票导入!AI1902&amp;""</f>
      </c>
      <c r="AJ1902">
        <f>[1]发票导入!AJ1902&amp;""</f>
      </c>
      <c r="AK1902">
        <f>[1]发票导入!AK1902</f>
        <v>0</v>
      </c>
      <c r="AL1902">
        <f>[1]发票导入!AL1902</f>
        <v>0</v>
      </c>
      <c r="AM1902">
        <f>[1]发票导入!AM1902</f>
        <v>0</v>
      </c>
      <c r="AN1902" s="22">
        <f t="shared" si="1"/>
        <v>0</v>
      </c>
      <c r="AO1902" s="22">
        <f t="shared" si="2"/>
        <v>0</v>
      </c>
    </row>
    <row r="1903">
      <c r="C1903">
        <f>[1]发票导入!C1903&amp;""</f>
      </c>
      <c r="D1903">
        <f>[1]发票导入!D1903&amp;""</f>
      </c>
      <c r="O1903">
        <f>[1]发票导入!O1903&amp;""</f>
      </c>
      <c r="T1903">
        <f>[1]发票导入!T1903</f>
      </c>
      <c r="U1903">
        <f>[1]发票导入!U1903&amp;""</f>
      </c>
      <c r="V1903">
        <f>[1]发票导入!V1903&amp;""</f>
      </c>
      <c r="W1903">
        <f>[1]发票导入!W1903&amp;""</f>
      </c>
      <c r="Y1903">
        <f>[1]发票导入!Y1903&amp;""</f>
      </c>
      <c r="AA1903">
        <f>[1]发票导入!AA1903&amp;""</f>
      </c>
      <c r="AB1903">
        <f>[1]发票导入!AB1903</f>
        <v>0</v>
      </c>
      <c r="AC1903">
        <f>[1]发票导入!AC1903</f>
        <v>0</v>
      </c>
      <c r="AE1903" s="22">
        <f t="shared" si="0"/>
      </c>
      <c r="AI1903">
        <f>[1]发票导入!AI1903&amp;""</f>
      </c>
      <c r="AJ1903">
        <f>[1]发票导入!AJ1903&amp;""</f>
      </c>
      <c r="AK1903">
        <f>[1]发票导入!AK1903</f>
        <v>0</v>
      </c>
      <c r="AL1903">
        <f>[1]发票导入!AL1903</f>
        <v>0</v>
      </c>
      <c r="AM1903">
        <f>[1]发票导入!AM1903</f>
        <v>0</v>
      </c>
      <c r="AN1903" s="22">
        <f t="shared" si="1"/>
        <v>0</v>
      </c>
      <c r="AO1903" s="22">
        <f t="shared" si="2"/>
        <v>0</v>
      </c>
    </row>
    <row r="1904">
      <c r="C1904">
        <f>[1]发票导入!C1904&amp;""</f>
      </c>
      <c r="D1904">
        <f>[1]发票导入!D1904&amp;""</f>
      </c>
      <c r="O1904">
        <f>[1]发票导入!O1904&amp;""</f>
      </c>
      <c r="T1904">
        <f>[1]发票导入!T1904</f>
      </c>
      <c r="U1904">
        <f>[1]发票导入!U1904&amp;""</f>
      </c>
      <c r="V1904">
        <f>[1]发票导入!V1904&amp;""</f>
      </c>
      <c r="W1904">
        <f>[1]发票导入!W1904&amp;""</f>
      </c>
      <c r="Y1904">
        <f>[1]发票导入!Y1904&amp;""</f>
      </c>
      <c r="AA1904">
        <f>[1]发票导入!AA1904&amp;""</f>
      </c>
      <c r="AB1904">
        <f>[1]发票导入!AB1904</f>
        <v>0</v>
      </c>
      <c r="AC1904">
        <f>[1]发票导入!AC1904</f>
        <v>0</v>
      </c>
      <c r="AE1904" s="22">
        <f t="shared" si="0"/>
      </c>
      <c r="AI1904">
        <f>[1]发票导入!AI1904&amp;""</f>
      </c>
      <c r="AJ1904">
        <f>[1]发票导入!AJ1904&amp;""</f>
      </c>
      <c r="AK1904">
        <f>[1]发票导入!AK1904</f>
        <v>0</v>
      </c>
      <c r="AL1904">
        <f>[1]发票导入!AL1904</f>
        <v>0</v>
      </c>
      <c r="AM1904">
        <f>[1]发票导入!AM1904</f>
        <v>0</v>
      </c>
      <c r="AN1904" s="22">
        <f t="shared" si="1"/>
        <v>0</v>
      </c>
      <c r="AO1904" s="22">
        <f t="shared" si="2"/>
        <v>0</v>
      </c>
    </row>
    <row r="1905">
      <c r="C1905">
        <f>[1]发票导入!C1905&amp;""</f>
      </c>
      <c r="D1905">
        <f>[1]发票导入!D1905&amp;""</f>
      </c>
      <c r="O1905">
        <f>[1]发票导入!O1905&amp;""</f>
      </c>
      <c r="T1905">
        <f>[1]发票导入!T1905</f>
      </c>
      <c r="U1905">
        <f>[1]发票导入!U1905&amp;""</f>
      </c>
      <c r="V1905">
        <f>[1]发票导入!V1905&amp;""</f>
      </c>
      <c r="W1905">
        <f>[1]发票导入!W1905&amp;""</f>
      </c>
      <c r="Y1905">
        <f>[1]发票导入!Y1905&amp;""</f>
      </c>
      <c r="AA1905">
        <f>[1]发票导入!AA1905&amp;""</f>
      </c>
      <c r="AB1905">
        <f>[1]发票导入!AB1905</f>
        <v>0</v>
      </c>
      <c r="AC1905">
        <f>[1]发票导入!AC1905</f>
        <v>0</v>
      </c>
      <c r="AE1905" s="22">
        <f t="shared" si="0"/>
      </c>
      <c r="AI1905">
        <f>[1]发票导入!AI1905&amp;""</f>
      </c>
      <c r="AJ1905">
        <f>[1]发票导入!AJ1905&amp;""</f>
      </c>
      <c r="AK1905">
        <f>[1]发票导入!AK1905</f>
        <v>0</v>
      </c>
      <c r="AL1905">
        <f>[1]发票导入!AL1905</f>
        <v>0</v>
      </c>
      <c r="AM1905">
        <f>[1]发票导入!AM1905</f>
        <v>0</v>
      </c>
      <c r="AN1905" s="22">
        <f t="shared" si="1"/>
        <v>0</v>
      </c>
      <c r="AO1905" s="22">
        <f t="shared" si="2"/>
        <v>0</v>
      </c>
    </row>
    <row r="1906">
      <c r="C1906">
        <f>[1]发票导入!C1906&amp;""</f>
      </c>
      <c r="D1906">
        <f>[1]发票导入!D1906&amp;""</f>
      </c>
      <c r="O1906">
        <f>[1]发票导入!O1906&amp;""</f>
      </c>
      <c r="T1906">
        <f>[1]发票导入!T1906</f>
      </c>
      <c r="U1906">
        <f>[1]发票导入!U1906&amp;""</f>
      </c>
      <c r="V1906">
        <f>[1]发票导入!V1906&amp;""</f>
      </c>
      <c r="W1906">
        <f>[1]发票导入!W1906&amp;""</f>
      </c>
      <c r="Y1906">
        <f>[1]发票导入!Y1906&amp;""</f>
      </c>
      <c r="AA1906">
        <f>[1]发票导入!AA1906&amp;""</f>
      </c>
      <c r="AB1906">
        <f>[1]发票导入!AB1906</f>
        <v>0</v>
      </c>
      <c r="AC1906">
        <f>[1]发票导入!AC1906</f>
        <v>0</v>
      </c>
      <c r="AE1906" s="22">
        <f t="shared" si="0"/>
      </c>
      <c r="AI1906">
        <f>[1]发票导入!AI1906&amp;""</f>
      </c>
      <c r="AJ1906">
        <f>[1]发票导入!AJ1906&amp;""</f>
      </c>
      <c r="AK1906">
        <f>[1]发票导入!AK1906</f>
        <v>0</v>
      </c>
      <c r="AL1906">
        <f>[1]发票导入!AL1906</f>
        <v>0</v>
      </c>
      <c r="AM1906">
        <f>[1]发票导入!AM1906</f>
        <v>0</v>
      </c>
      <c r="AN1906" s="22">
        <f t="shared" si="1"/>
        <v>0</v>
      </c>
      <c r="AO1906" s="22">
        <f t="shared" si="2"/>
        <v>0</v>
      </c>
    </row>
    <row r="1907">
      <c r="C1907">
        <f>[1]发票导入!C1907&amp;""</f>
      </c>
      <c r="D1907">
        <f>[1]发票导入!D1907&amp;""</f>
      </c>
      <c r="O1907">
        <f>[1]发票导入!O1907&amp;""</f>
      </c>
      <c r="T1907">
        <f>[1]发票导入!T1907</f>
      </c>
      <c r="U1907">
        <f>[1]发票导入!U1907&amp;""</f>
      </c>
      <c r="V1907">
        <f>[1]发票导入!V1907&amp;""</f>
      </c>
      <c r="W1907">
        <f>[1]发票导入!W1907&amp;""</f>
      </c>
      <c r="Y1907">
        <f>[1]发票导入!Y1907&amp;""</f>
      </c>
      <c r="AA1907">
        <f>[1]发票导入!AA1907&amp;""</f>
      </c>
      <c r="AB1907">
        <f>[1]发票导入!AB1907</f>
        <v>0</v>
      </c>
      <c r="AC1907">
        <f>[1]发票导入!AC1907</f>
        <v>0</v>
      </c>
      <c r="AE1907" s="22">
        <f t="shared" si="0"/>
      </c>
      <c r="AI1907">
        <f>[1]发票导入!AI1907&amp;""</f>
      </c>
      <c r="AJ1907">
        <f>[1]发票导入!AJ1907&amp;""</f>
      </c>
      <c r="AK1907">
        <f>[1]发票导入!AK1907</f>
        <v>0</v>
      </c>
      <c r="AL1907">
        <f>[1]发票导入!AL1907</f>
        <v>0</v>
      </c>
      <c r="AM1907">
        <f>[1]发票导入!AM1907</f>
        <v>0</v>
      </c>
      <c r="AN1907" s="22">
        <f t="shared" si="1"/>
        <v>0</v>
      </c>
      <c r="AO1907" s="22">
        <f t="shared" si="2"/>
        <v>0</v>
      </c>
    </row>
    <row r="1908">
      <c r="C1908">
        <f>[1]发票导入!C1908&amp;""</f>
      </c>
      <c r="D1908">
        <f>[1]发票导入!D1908&amp;""</f>
      </c>
      <c r="O1908">
        <f>[1]发票导入!O1908&amp;""</f>
      </c>
      <c r="T1908">
        <f>[1]发票导入!T1908</f>
      </c>
      <c r="U1908">
        <f>[1]发票导入!U1908&amp;""</f>
      </c>
      <c r="V1908">
        <f>[1]发票导入!V1908&amp;""</f>
      </c>
      <c r="W1908">
        <f>[1]发票导入!W1908&amp;""</f>
      </c>
      <c r="Y1908">
        <f>[1]发票导入!Y1908&amp;""</f>
      </c>
      <c r="AA1908">
        <f>[1]发票导入!AA1908&amp;""</f>
      </c>
      <c r="AB1908">
        <f>[1]发票导入!AB1908</f>
        <v>0</v>
      </c>
      <c r="AC1908">
        <f>[1]发票导入!AC1908</f>
        <v>0</v>
      </c>
      <c r="AE1908" s="22">
        <f t="shared" si="0"/>
      </c>
      <c r="AI1908">
        <f>[1]发票导入!AI1908&amp;""</f>
      </c>
      <c r="AJ1908">
        <f>[1]发票导入!AJ1908&amp;""</f>
      </c>
      <c r="AK1908">
        <f>[1]发票导入!AK1908</f>
        <v>0</v>
      </c>
      <c r="AL1908">
        <f>[1]发票导入!AL1908</f>
        <v>0</v>
      </c>
      <c r="AM1908">
        <f>[1]发票导入!AM1908</f>
        <v>0</v>
      </c>
      <c r="AN1908" s="22">
        <f t="shared" si="1"/>
        <v>0</v>
      </c>
      <c r="AO1908" s="22">
        <f t="shared" si="2"/>
        <v>0</v>
      </c>
    </row>
    <row r="1909">
      <c r="C1909">
        <f>[1]发票导入!C1909&amp;""</f>
      </c>
      <c r="D1909">
        <f>[1]发票导入!D1909&amp;""</f>
      </c>
      <c r="O1909">
        <f>[1]发票导入!O1909&amp;""</f>
      </c>
      <c r="T1909">
        <f>[1]发票导入!T1909</f>
      </c>
      <c r="U1909">
        <f>[1]发票导入!U1909&amp;""</f>
      </c>
      <c r="V1909">
        <f>[1]发票导入!V1909&amp;""</f>
      </c>
      <c r="W1909">
        <f>[1]发票导入!W1909&amp;""</f>
      </c>
      <c r="Y1909">
        <f>[1]发票导入!Y1909&amp;""</f>
      </c>
      <c r="AA1909">
        <f>[1]发票导入!AA1909&amp;""</f>
      </c>
      <c r="AB1909">
        <f>[1]发票导入!AB1909</f>
        <v>0</v>
      </c>
      <c r="AC1909">
        <f>[1]发票导入!AC1909</f>
        <v>0</v>
      </c>
      <c r="AE1909" s="22">
        <f t="shared" si="0"/>
      </c>
      <c r="AI1909">
        <f>[1]发票导入!AI1909&amp;""</f>
      </c>
      <c r="AJ1909">
        <f>[1]发票导入!AJ1909&amp;""</f>
      </c>
      <c r="AK1909">
        <f>[1]发票导入!AK1909</f>
        <v>0</v>
      </c>
      <c r="AL1909">
        <f>[1]发票导入!AL1909</f>
        <v>0</v>
      </c>
      <c r="AM1909">
        <f>[1]发票导入!AM1909</f>
        <v>0</v>
      </c>
      <c r="AN1909" s="22">
        <f t="shared" si="1"/>
        <v>0</v>
      </c>
      <c r="AO1909" s="22">
        <f t="shared" si="2"/>
        <v>0</v>
      </c>
    </row>
    <row r="1910">
      <c r="C1910">
        <f>[1]发票导入!C1910&amp;""</f>
      </c>
      <c r="D1910">
        <f>[1]发票导入!D1910&amp;""</f>
      </c>
      <c r="O1910">
        <f>[1]发票导入!O1910&amp;""</f>
      </c>
      <c r="T1910">
        <f>[1]发票导入!T1910</f>
      </c>
      <c r="U1910">
        <f>[1]发票导入!U1910&amp;""</f>
      </c>
      <c r="V1910">
        <f>[1]发票导入!V1910&amp;""</f>
      </c>
      <c r="W1910">
        <f>[1]发票导入!W1910&amp;""</f>
      </c>
      <c r="Y1910">
        <f>[1]发票导入!Y1910&amp;""</f>
      </c>
      <c r="AA1910">
        <f>[1]发票导入!AA1910&amp;""</f>
      </c>
      <c r="AB1910">
        <f>[1]发票导入!AB1910</f>
        <v>0</v>
      </c>
      <c r="AC1910">
        <f>[1]发票导入!AC1910</f>
        <v>0</v>
      </c>
      <c r="AE1910" s="22">
        <f t="shared" si="0"/>
      </c>
      <c r="AI1910">
        <f>[1]发票导入!AI1910&amp;""</f>
      </c>
      <c r="AJ1910">
        <f>[1]发票导入!AJ1910&amp;""</f>
      </c>
      <c r="AK1910">
        <f>[1]发票导入!AK1910</f>
        <v>0</v>
      </c>
      <c r="AL1910">
        <f>[1]发票导入!AL1910</f>
        <v>0</v>
      </c>
      <c r="AM1910">
        <f>[1]发票导入!AM1910</f>
        <v>0</v>
      </c>
      <c r="AN1910" s="22">
        <f t="shared" si="1"/>
        <v>0</v>
      </c>
      <c r="AO1910" s="22">
        <f t="shared" si="2"/>
        <v>0</v>
      </c>
    </row>
    <row r="1911">
      <c r="C1911">
        <f>[1]发票导入!C1911&amp;""</f>
      </c>
      <c r="D1911">
        <f>[1]发票导入!D1911&amp;""</f>
      </c>
      <c r="O1911">
        <f>[1]发票导入!O1911&amp;""</f>
      </c>
      <c r="T1911">
        <f>[1]发票导入!T1911</f>
      </c>
      <c r="U1911">
        <f>[1]发票导入!U1911&amp;""</f>
      </c>
      <c r="V1911">
        <f>[1]发票导入!V1911&amp;""</f>
      </c>
      <c r="W1911">
        <f>[1]发票导入!W1911&amp;""</f>
      </c>
      <c r="Y1911">
        <f>[1]发票导入!Y1911&amp;""</f>
      </c>
      <c r="AA1911">
        <f>[1]发票导入!AA1911&amp;""</f>
      </c>
      <c r="AB1911">
        <f>[1]发票导入!AB1911</f>
        <v>0</v>
      </c>
      <c r="AC1911">
        <f>[1]发票导入!AC1911</f>
        <v>0</v>
      </c>
      <c r="AE1911" s="22">
        <f t="shared" si="0"/>
      </c>
      <c r="AI1911">
        <f>[1]发票导入!AI1911&amp;""</f>
      </c>
      <c r="AJ1911">
        <f>[1]发票导入!AJ1911&amp;""</f>
      </c>
      <c r="AK1911">
        <f>[1]发票导入!AK1911</f>
        <v>0</v>
      </c>
      <c r="AL1911">
        <f>[1]发票导入!AL1911</f>
        <v>0</v>
      </c>
      <c r="AM1911">
        <f>[1]发票导入!AM1911</f>
        <v>0</v>
      </c>
      <c r="AN1911" s="22">
        <f t="shared" si="1"/>
        <v>0</v>
      </c>
      <c r="AO1911" s="22">
        <f t="shared" si="2"/>
        <v>0</v>
      </c>
    </row>
    <row r="1912">
      <c r="C1912">
        <f>[1]发票导入!C1912&amp;""</f>
      </c>
      <c r="D1912">
        <f>[1]发票导入!D1912&amp;""</f>
      </c>
      <c r="O1912">
        <f>[1]发票导入!O1912&amp;""</f>
      </c>
      <c r="T1912">
        <f>[1]发票导入!T1912</f>
      </c>
      <c r="U1912">
        <f>[1]发票导入!U1912&amp;""</f>
      </c>
      <c r="V1912">
        <f>[1]发票导入!V1912&amp;""</f>
      </c>
      <c r="W1912">
        <f>[1]发票导入!W1912&amp;""</f>
      </c>
      <c r="Y1912">
        <f>[1]发票导入!Y1912&amp;""</f>
      </c>
      <c r="AA1912">
        <f>[1]发票导入!AA1912&amp;""</f>
      </c>
      <c r="AB1912">
        <f>[1]发票导入!AB1912</f>
        <v>0</v>
      </c>
      <c r="AC1912">
        <f>[1]发票导入!AC1912</f>
        <v>0</v>
      </c>
      <c r="AE1912" s="22">
        <f t="shared" si="0"/>
      </c>
      <c r="AI1912">
        <f>[1]发票导入!AI1912&amp;""</f>
      </c>
      <c r="AJ1912">
        <f>[1]发票导入!AJ1912&amp;""</f>
      </c>
      <c r="AK1912">
        <f>[1]发票导入!AK1912</f>
        <v>0</v>
      </c>
      <c r="AL1912">
        <f>[1]发票导入!AL1912</f>
        <v>0</v>
      </c>
      <c r="AM1912">
        <f>[1]发票导入!AM1912</f>
        <v>0</v>
      </c>
      <c r="AN1912" s="22">
        <f t="shared" si="1"/>
        <v>0</v>
      </c>
      <c r="AO1912" s="22">
        <f t="shared" si="2"/>
        <v>0</v>
      </c>
    </row>
    <row r="1913">
      <c r="C1913">
        <f>[1]发票导入!C1913&amp;""</f>
      </c>
      <c r="D1913">
        <f>[1]发票导入!D1913&amp;""</f>
      </c>
      <c r="O1913">
        <f>[1]发票导入!O1913&amp;""</f>
      </c>
      <c r="T1913">
        <f>[1]发票导入!T1913</f>
      </c>
      <c r="U1913">
        <f>[1]发票导入!U1913&amp;""</f>
      </c>
      <c r="V1913">
        <f>[1]发票导入!V1913&amp;""</f>
      </c>
      <c r="W1913">
        <f>[1]发票导入!W1913&amp;""</f>
      </c>
      <c r="Y1913">
        <f>[1]发票导入!Y1913&amp;""</f>
      </c>
      <c r="AA1913">
        <f>[1]发票导入!AA1913&amp;""</f>
      </c>
      <c r="AB1913">
        <f>[1]发票导入!AB1913</f>
        <v>0</v>
      </c>
      <c r="AC1913">
        <f>[1]发票导入!AC1913</f>
        <v>0</v>
      </c>
      <c r="AE1913" s="22">
        <f t="shared" si="0"/>
      </c>
      <c r="AI1913">
        <f>[1]发票导入!AI1913&amp;""</f>
      </c>
      <c r="AJ1913">
        <f>[1]发票导入!AJ1913&amp;""</f>
      </c>
      <c r="AK1913">
        <f>[1]发票导入!AK1913</f>
        <v>0</v>
      </c>
      <c r="AL1913">
        <f>[1]发票导入!AL1913</f>
        <v>0</v>
      </c>
      <c r="AM1913">
        <f>[1]发票导入!AM1913</f>
        <v>0</v>
      </c>
      <c r="AN1913" s="22">
        <f t="shared" si="1"/>
        <v>0</v>
      </c>
      <c r="AO1913" s="22">
        <f t="shared" si="2"/>
        <v>0</v>
      </c>
    </row>
    <row r="1914">
      <c r="C1914">
        <f>[1]发票导入!C1914&amp;""</f>
      </c>
      <c r="D1914">
        <f>[1]发票导入!D1914&amp;""</f>
      </c>
      <c r="O1914">
        <f>[1]发票导入!O1914&amp;""</f>
      </c>
      <c r="T1914">
        <f>[1]发票导入!T1914</f>
      </c>
      <c r="U1914">
        <f>[1]发票导入!U1914&amp;""</f>
      </c>
      <c r="V1914">
        <f>[1]发票导入!V1914&amp;""</f>
      </c>
      <c r="W1914">
        <f>[1]发票导入!W1914&amp;""</f>
      </c>
      <c r="Y1914">
        <f>[1]发票导入!Y1914&amp;""</f>
      </c>
      <c r="AA1914">
        <f>[1]发票导入!AA1914&amp;""</f>
      </c>
      <c r="AB1914">
        <f>[1]发票导入!AB1914</f>
        <v>0</v>
      </c>
      <c r="AC1914">
        <f>[1]发票导入!AC1914</f>
        <v>0</v>
      </c>
      <c r="AE1914" s="22">
        <f t="shared" si="0"/>
      </c>
      <c r="AI1914">
        <f>[1]发票导入!AI1914&amp;""</f>
      </c>
      <c r="AJ1914">
        <f>[1]发票导入!AJ1914&amp;""</f>
      </c>
      <c r="AK1914">
        <f>[1]发票导入!AK1914</f>
        <v>0</v>
      </c>
      <c r="AL1914">
        <f>[1]发票导入!AL1914</f>
        <v>0</v>
      </c>
      <c r="AM1914">
        <f>[1]发票导入!AM1914</f>
        <v>0</v>
      </c>
      <c r="AN1914" s="22">
        <f t="shared" si="1"/>
        <v>0</v>
      </c>
      <c r="AO1914" s="22">
        <f t="shared" si="2"/>
        <v>0</v>
      </c>
    </row>
    <row r="1915">
      <c r="C1915">
        <f>[1]发票导入!C1915&amp;""</f>
      </c>
      <c r="D1915">
        <f>[1]发票导入!D1915&amp;""</f>
      </c>
      <c r="O1915">
        <f>[1]发票导入!O1915&amp;""</f>
      </c>
      <c r="T1915">
        <f>[1]发票导入!T1915</f>
      </c>
      <c r="U1915">
        <f>[1]发票导入!U1915&amp;""</f>
      </c>
      <c r="V1915">
        <f>[1]发票导入!V1915&amp;""</f>
      </c>
      <c r="W1915">
        <f>[1]发票导入!W1915&amp;""</f>
      </c>
      <c r="Y1915">
        <f>[1]发票导入!Y1915&amp;""</f>
      </c>
      <c r="AA1915">
        <f>[1]发票导入!AA1915&amp;""</f>
      </c>
      <c r="AB1915">
        <f>[1]发票导入!AB1915</f>
        <v>0</v>
      </c>
      <c r="AC1915">
        <f>[1]发票导入!AC1915</f>
        <v>0</v>
      </c>
      <c r="AE1915" s="22">
        <f t="shared" si="0"/>
      </c>
      <c r="AI1915">
        <f>[1]发票导入!AI1915&amp;""</f>
      </c>
      <c r="AJ1915">
        <f>[1]发票导入!AJ1915&amp;""</f>
      </c>
      <c r="AK1915">
        <f>[1]发票导入!AK1915</f>
        <v>0</v>
      </c>
      <c r="AL1915">
        <f>[1]发票导入!AL1915</f>
        <v>0</v>
      </c>
      <c r="AM1915">
        <f>[1]发票导入!AM1915</f>
        <v>0</v>
      </c>
      <c r="AN1915" s="22">
        <f t="shared" si="1"/>
        <v>0</v>
      </c>
      <c r="AO1915" s="22">
        <f t="shared" si="2"/>
        <v>0</v>
      </c>
    </row>
    <row r="1916">
      <c r="C1916">
        <f>[1]发票导入!C1916&amp;""</f>
      </c>
      <c r="D1916">
        <f>[1]发票导入!D1916&amp;""</f>
      </c>
      <c r="O1916">
        <f>[1]发票导入!O1916&amp;""</f>
      </c>
      <c r="T1916">
        <f>[1]发票导入!T1916</f>
      </c>
      <c r="U1916">
        <f>[1]发票导入!U1916&amp;""</f>
      </c>
      <c r="V1916">
        <f>[1]发票导入!V1916&amp;""</f>
      </c>
      <c r="W1916">
        <f>[1]发票导入!W1916&amp;""</f>
      </c>
      <c r="Y1916">
        <f>[1]发票导入!Y1916&amp;""</f>
      </c>
      <c r="AA1916">
        <f>[1]发票导入!AA1916&amp;""</f>
      </c>
      <c r="AB1916">
        <f>[1]发票导入!AB1916</f>
        <v>0</v>
      </c>
      <c r="AC1916">
        <f>[1]发票导入!AC1916</f>
        <v>0</v>
      </c>
      <c r="AE1916" s="22">
        <f t="shared" si="0"/>
      </c>
      <c r="AI1916">
        <f>[1]发票导入!AI1916&amp;""</f>
      </c>
      <c r="AJ1916">
        <f>[1]发票导入!AJ1916&amp;""</f>
      </c>
      <c r="AK1916">
        <f>[1]发票导入!AK1916</f>
        <v>0</v>
      </c>
      <c r="AL1916">
        <f>[1]发票导入!AL1916</f>
        <v>0</v>
      </c>
      <c r="AM1916">
        <f>[1]发票导入!AM1916</f>
        <v>0</v>
      </c>
      <c r="AN1916" s="22">
        <f t="shared" si="1"/>
        <v>0</v>
      </c>
      <c r="AO1916" s="22">
        <f t="shared" si="2"/>
        <v>0</v>
      </c>
    </row>
    <row r="1917">
      <c r="C1917">
        <f>[1]发票导入!C1917&amp;""</f>
      </c>
      <c r="D1917">
        <f>[1]发票导入!D1917&amp;""</f>
      </c>
      <c r="O1917">
        <f>[1]发票导入!O1917&amp;""</f>
      </c>
      <c r="T1917">
        <f>[1]发票导入!T1917</f>
      </c>
      <c r="U1917">
        <f>[1]发票导入!U1917&amp;""</f>
      </c>
      <c r="V1917">
        <f>[1]发票导入!V1917&amp;""</f>
      </c>
      <c r="W1917">
        <f>[1]发票导入!W1917&amp;""</f>
      </c>
      <c r="Y1917">
        <f>[1]发票导入!Y1917&amp;""</f>
      </c>
      <c r="AA1917">
        <f>[1]发票导入!AA1917&amp;""</f>
      </c>
      <c r="AB1917">
        <f>[1]发票导入!AB1917</f>
        <v>0</v>
      </c>
      <c r="AC1917">
        <f>[1]发票导入!AC1917</f>
        <v>0</v>
      </c>
      <c r="AE1917" s="22">
        <f t="shared" si="0"/>
      </c>
      <c r="AI1917">
        <f>[1]发票导入!AI1917&amp;""</f>
      </c>
      <c r="AJ1917">
        <f>[1]发票导入!AJ1917&amp;""</f>
      </c>
      <c r="AK1917">
        <f>[1]发票导入!AK1917</f>
        <v>0</v>
      </c>
      <c r="AL1917">
        <f>[1]发票导入!AL1917</f>
        <v>0</v>
      </c>
      <c r="AM1917">
        <f>[1]发票导入!AM1917</f>
        <v>0</v>
      </c>
      <c r="AN1917" s="22">
        <f t="shared" si="1"/>
        <v>0</v>
      </c>
      <c r="AO1917" s="22">
        <f t="shared" si="2"/>
        <v>0</v>
      </c>
    </row>
    <row r="1918">
      <c r="C1918">
        <f>[1]发票导入!C1918&amp;""</f>
      </c>
      <c r="D1918">
        <f>[1]发票导入!D1918&amp;""</f>
      </c>
      <c r="O1918">
        <f>[1]发票导入!O1918&amp;""</f>
      </c>
      <c r="T1918">
        <f>[1]发票导入!T1918</f>
      </c>
      <c r="U1918">
        <f>[1]发票导入!U1918&amp;""</f>
      </c>
      <c r="V1918">
        <f>[1]发票导入!V1918&amp;""</f>
      </c>
      <c r="W1918">
        <f>[1]发票导入!W1918&amp;""</f>
      </c>
      <c r="Y1918">
        <f>[1]发票导入!Y1918&amp;""</f>
      </c>
      <c r="AA1918">
        <f>[1]发票导入!AA1918&amp;""</f>
      </c>
      <c r="AB1918">
        <f>[1]发票导入!AB1918</f>
        <v>0</v>
      </c>
      <c r="AC1918">
        <f>[1]发票导入!AC1918</f>
        <v>0</v>
      </c>
      <c r="AE1918" s="22">
        <f t="shared" si="0"/>
      </c>
      <c r="AI1918">
        <f>[1]发票导入!AI1918&amp;""</f>
      </c>
      <c r="AJ1918">
        <f>[1]发票导入!AJ1918&amp;""</f>
      </c>
      <c r="AK1918">
        <f>[1]发票导入!AK1918</f>
        <v>0</v>
      </c>
      <c r="AL1918">
        <f>[1]发票导入!AL1918</f>
        <v>0</v>
      </c>
      <c r="AM1918">
        <f>[1]发票导入!AM1918</f>
        <v>0</v>
      </c>
      <c r="AN1918" s="22">
        <f t="shared" si="1"/>
        <v>0</v>
      </c>
      <c r="AO1918" s="22">
        <f t="shared" si="2"/>
        <v>0</v>
      </c>
    </row>
    <row r="1919">
      <c r="C1919">
        <f>[1]发票导入!C1919&amp;""</f>
      </c>
      <c r="D1919">
        <f>[1]发票导入!D1919&amp;""</f>
      </c>
      <c r="O1919">
        <f>[1]发票导入!O1919&amp;""</f>
      </c>
      <c r="T1919">
        <f>[1]发票导入!T1919</f>
      </c>
      <c r="U1919">
        <f>[1]发票导入!U1919&amp;""</f>
      </c>
      <c r="V1919">
        <f>[1]发票导入!V1919&amp;""</f>
      </c>
      <c r="W1919">
        <f>[1]发票导入!W1919&amp;""</f>
      </c>
      <c r="Y1919">
        <f>[1]发票导入!Y1919&amp;""</f>
      </c>
      <c r="AA1919">
        <f>[1]发票导入!AA1919&amp;""</f>
      </c>
      <c r="AB1919">
        <f>[1]发票导入!AB1919</f>
        <v>0</v>
      </c>
      <c r="AC1919">
        <f>[1]发票导入!AC1919</f>
        <v>0</v>
      </c>
      <c r="AE1919" s="22">
        <f t="shared" si="0"/>
      </c>
      <c r="AI1919">
        <f>[1]发票导入!AI1919&amp;""</f>
      </c>
      <c r="AJ1919">
        <f>[1]发票导入!AJ1919&amp;""</f>
      </c>
      <c r="AK1919">
        <f>[1]发票导入!AK1919</f>
        <v>0</v>
      </c>
      <c r="AL1919">
        <f>[1]发票导入!AL1919</f>
        <v>0</v>
      </c>
      <c r="AM1919">
        <f>[1]发票导入!AM1919</f>
        <v>0</v>
      </c>
      <c r="AN1919" s="22">
        <f t="shared" si="1"/>
        <v>0</v>
      </c>
      <c r="AO1919" s="22">
        <f t="shared" si="2"/>
        <v>0</v>
      </c>
    </row>
    <row r="1920">
      <c r="C1920">
        <f>[1]发票导入!C1920&amp;""</f>
      </c>
      <c r="D1920">
        <f>[1]发票导入!D1920&amp;""</f>
      </c>
      <c r="O1920">
        <f>[1]发票导入!O1920&amp;""</f>
      </c>
      <c r="T1920">
        <f>[1]发票导入!T1920</f>
      </c>
      <c r="U1920">
        <f>[1]发票导入!U1920&amp;""</f>
      </c>
      <c r="V1920">
        <f>[1]发票导入!V1920&amp;""</f>
      </c>
      <c r="W1920">
        <f>[1]发票导入!W1920&amp;""</f>
      </c>
      <c r="Y1920">
        <f>[1]发票导入!Y1920&amp;""</f>
      </c>
      <c r="AA1920">
        <f>[1]发票导入!AA1920&amp;""</f>
      </c>
      <c r="AB1920">
        <f>[1]发票导入!AB1920</f>
        <v>0</v>
      </c>
      <c r="AC1920">
        <f>[1]发票导入!AC1920</f>
        <v>0</v>
      </c>
      <c r="AE1920" s="22">
        <f t="shared" si="0"/>
      </c>
      <c r="AI1920">
        <f>[1]发票导入!AI1920&amp;""</f>
      </c>
      <c r="AJ1920">
        <f>[1]发票导入!AJ1920&amp;""</f>
      </c>
      <c r="AK1920">
        <f>[1]发票导入!AK1920</f>
        <v>0</v>
      </c>
      <c r="AL1920">
        <f>[1]发票导入!AL1920</f>
        <v>0</v>
      </c>
      <c r="AM1920">
        <f>[1]发票导入!AM1920</f>
        <v>0</v>
      </c>
      <c r="AN1920" s="22">
        <f t="shared" si="1"/>
        <v>0</v>
      </c>
      <c r="AO1920" s="22">
        <f t="shared" si="2"/>
        <v>0</v>
      </c>
    </row>
    <row r="1921">
      <c r="C1921">
        <f>[1]发票导入!C1921&amp;""</f>
      </c>
      <c r="D1921">
        <f>[1]发票导入!D1921&amp;""</f>
      </c>
      <c r="O1921">
        <f>[1]发票导入!O1921&amp;""</f>
      </c>
      <c r="T1921">
        <f>[1]发票导入!T1921</f>
      </c>
      <c r="U1921">
        <f>[1]发票导入!U1921&amp;""</f>
      </c>
      <c r="V1921">
        <f>[1]发票导入!V1921&amp;""</f>
      </c>
      <c r="W1921">
        <f>[1]发票导入!W1921&amp;""</f>
      </c>
      <c r="Y1921">
        <f>[1]发票导入!Y1921&amp;""</f>
      </c>
      <c r="AA1921">
        <f>[1]发票导入!AA1921&amp;""</f>
      </c>
      <c r="AB1921">
        <f>[1]发票导入!AB1921</f>
        <v>0</v>
      </c>
      <c r="AC1921">
        <f>[1]发票导入!AC1921</f>
        <v>0</v>
      </c>
      <c r="AE1921" s="22">
        <f t="shared" si="0"/>
      </c>
      <c r="AI1921">
        <f>[1]发票导入!AI1921&amp;""</f>
      </c>
      <c r="AJ1921">
        <f>[1]发票导入!AJ1921&amp;""</f>
      </c>
      <c r="AK1921">
        <f>[1]发票导入!AK1921</f>
        <v>0</v>
      </c>
      <c r="AL1921">
        <f>[1]发票导入!AL1921</f>
        <v>0</v>
      </c>
      <c r="AM1921">
        <f>[1]发票导入!AM1921</f>
        <v>0</v>
      </c>
      <c r="AN1921" s="22">
        <f t="shared" si="1"/>
        <v>0</v>
      </c>
      <c r="AO1921" s="22">
        <f t="shared" si="2"/>
        <v>0</v>
      </c>
    </row>
    <row r="1922">
      <c r="C1922">
        <f>[1]发票导入!C1922&amp;""</f>
      </c>
      <c r="D1922">
        <f>[1]发票导入!D1922&amp;""</f>
      </c>
      <c r="O1922">
        <f>[1]发票导入!O1922&amp;""</f>
      </c>
      <c r="T1922">
        <f>[1]发票导入!T1922</f>
      </c>
      <c r="U1922">
        <f>[1]发票导入!U1922&amp;""</f>
      </c>
      <c r="V1922">
        <f>[1]发票导入!V1922&amp;""</f>
      </c>
      <c r="W1922">
        <f>[1]发票导入!W1922&amp;""</f>
      </c>
      <c r="Y1922">
        <f>[1]发票导入!Y1922&amp;""</f>
      </c>
      <c r="AA1922">
        <f>[1]发票导入!AA1922&amp;""</f>
      </c>
      <c r="AB1922">
        <f>[1]发票导入!AB1922</f>
        <v>0</v>
      </c>
      <c r="AC1922">
        <f>[1]发票导入!AC1922</f>
        <v>0</v>
      </c>
      <c r="AE1922" s="22">
        <f t="shared" si="0"/>
      </c>
      <c r="AI1922">
        <f>[1]发票导入!AI1922&amp;""</f>
      </c>
      <c r="AJ1922">
        <f>[1]发票导入!AJ1922&amp;""</f>
      </c>
      <c r="AK1922">
        <f>[1]发票导入!AK1922</f>
        <v>0</v>
      </c>
      <c r="AL1922">
        <f>[1]发票导入!AL1922</f>
        <v>0</v>
      </c>
      <c r="AM1922">
        <f>[1]发票导入!AM1922</f>
        <v>0</v>
      </c>
      <c r="AN1922" s="22">
        <f t="shared" si="1"/>
        <v>0</v>
      </c>
      <c r="AO1922" s="22">
        <f t="shared" si="2"/>
        <v>0</v>
      </c>
    </row>
    <row r="1923">
      <c r="C1923">
        <f>[1]发票导入!C1923&amp;""</f>
      </c>
      <c r="D1923">
        <f>[1]发票导入!D1923&amp;""</f>
      </c>
      <c r="O1923">
        <f>[1]发票导入!O1923&amp;""</f>
      </c>
      <c r="T1923">
        <f>[1]发票导入!T1923</f>
      </c>
      <c r="U1923">
        <f>[1]发票导入!U1923&amp;""</f>
      </c>
      <c r="V1923">
        <f>[1]发票导入!V1923&amp;""</f>
      </c>
      <c r="W1923">
        <f>[1]发票导入!W1923&amp;""</f>
      </c>
      <c r="Y1923">
        <f>[1]发票导入!Y1923&amp;""</f>
      </c>
      <c r="AA1923">
        <f>[1]发票导入!AA1923&amp;""</f>
      </c>
      <c r="AB1923">
        <f>[1]发票导入!AB1923</f>
        <v>0</v>
      </c>
      <c r="AC1923">
        <f>[1]发票导入!AC1923</f>
        <v>0</v>
      </c>
      <c r="AE1923" s="22">
        <f t="shared" si="0"/>
      </c>
      <c r="AI1923">
        <f>[1]发票导入!AI1923&amp;""</f>
      </c>
      <c r="AJ1923">
        <f>[1]发票导入!AJ1923&amp;""</f>
      </c>
      <c r="AK1923">
        <f>[1]发票导入!AK1923</f>
        <v>0</v>
      </c>
      <c r="AL1923">
        <f>[1]发票导入!AL1923</f>
        <v>0</v>
      </c>
      <c r="AM1923">
        <f>[1]发票导入!AM1923</f>
        <v>0</v>
      </c>
      <c r="AN1923" s="22">
        <f t="shared" si="1"/>
        <v>0</v>
      </c>
      <c r="AO1923" s="22">
        <f t="shared" si="2"/>
        <v>0</v>
      </c>
    </row>
    <row r="1924">
      <c r="C1924">
        <f>[1]发票导入!C1924&amp;""</f>
      </c>
      <c r="D1924">
        <f>[1]发票导入!D1924&amp;""</f>
      </c>
      <c r="O1924">
        <f>[1]发票导入!O1924&amp;""</f>
      </c>
      <c r="T1924">
        <f>[1]发票导入!T1924</f>
      </c>
      <c r="U1924">
        <f>[1]发票导入!U1924&amp;""</f>
      </c>
      <c r="V1924">
        <f>[1]发票导入!V1924&amp;""</f>
      </c>
      <c r="W1924">
        <f>[1]发票导入!W1924&amp;""</f>
      </c>
      <c r="Y1924">
        <f>[1]发票导入!Y1924&amp;""</f>
      </c>
      <c r="AA1924">
        <f>[1]发票导入!AA1924&amp;""</f>
      </c>
      <c r="AB1924">
        <f>[1]发票导入!AB1924</f>
        <v>0</v>
      </c>
      <c r="AC1924">
        <f>[1]发票导入!AC1924</f>
        <v>0</v>
      </c>
      <c r="AE1924" s="22">
        <f t="shared" si="0"/>
      </c>
      <c r="AI1924">
        <f>[1]发票导入!AI1924&amp;""</f>
      </c>
      <c r="AJ1924">
        <f>[1]发票导入!AJ1924&amp;""</f>
      </c>
      <c r="AK1924">
        <f>[1]发票导入!AK1924</f>
        <v>0</v>
      </c>
      <c r="AL1924">
        <f>[1]发票导入!AL1924</f>
        <v>0</v>
      </c>
      <c r="AM1924">
        <f>[1]发票导入!AM1924</f>
        <v>0</v>
      </c>
      <c r="AN1924" s="22">
        <f t="shared" si="1"/>
        <v>0</v>
      </c>
      <c r="AO1924" s="22">
        <f t="shared" si="2"/>
        <v>0</v>
      </c>
    </row>
    <row r="1925">
      <c r="C1925">
        <f>[1]发票导入!C1925&amp;""</f>
      </c>
      <c r="D1925">
        <f>[1]发票导入!D1925&amp;""</f>
      </c>
      <c r="O1925">
        <f>[1]发票导入!O1925&amp;""</f>
      </c>
      <c r="T1925">
        <f>[1]发票导入!T1925</f>
      </c>
      <c r="U1925">
        <f>[1]发票导入!U1925&amp;""</f>
      </c>
      <c r="V1925">
        <f>[1]发票导入!V1925&amp;""</f>
      </c>
      <c r="W1925">
        <f>[1]发票导入!W1925&amp;""</f>
      </c>
      <c r="Y1925">
        <f>[1]发票导入!Y1925&amp;""</f>
      </c>
      <c r="AA1925">
        <f>[1]发票导入!AA1925&amp;""</f>
      </c>
      <c r="AB1925">
        <f>[1]发票导入!AB1925</f>
        <v>0</v>
      </c>
      <c r="AC1925">
        <f>[1]发票导入!AC1925</f>
        <v>0</v>
      </c>
      <c r="AE1925" s="22">
        <f t="shared" si="0"/>
      </c>
      <c r="AI1925">
        <f>[1]发票导入!AI1925&amp;""</f>
      </c>
      <c r="AJ1925">
        <f>[1]发票导入!AJ1925&amp;""</f>
      </c>
      <c r="AK1925">
        <f>[1]发票导入!AK1925</f>
        <v>0</v>
      </c>
      <c r="AL1925">
        <f>[1]发票导入!AL1925</f>
        <v>0</v>
      </c>
      <c r="AM1925">
        <f>[1]发票导入!AM1925</f>
        <v>0</v>
      </c>
      <c r="AN1925" s="22">
        <f t="shared" si="1"/>
        <v>0</v>
      </c>
      <c r="AO1925" s="22">
        <f t="shared" si="2"/>
        <v>0</v>
      </c>
    </row>
    <row r="1926">
      <c r="C1926">
        <f>[1]发票导入!C1926&amp;""</f>
      </c>
      <c r="D1926">
        <f>[1]发票导入!D1926&amp;""</f>
      </c>
      <c r="O1926">
        <f>[1]发票导入!O1926&amp;""</f>
      </c>
      <c r="T1926">
        <f>[1]发票导入!T1926</f>
      </c>
      <c r="U1926">
        <f>[1]发票导入!U1926&amp;""</f>
      </c>
      <c r="V1926">
        <f>[1]发票导入!V1926&amp;""</f>
      </c>
      <c r="W1926">
        <f>[1]发票导入!W1926&amp;""</f>
      </c>
      <c r="Y1926">
        <f>[1]发票导入!Y1926&amp;""</f>
      </c>
      <c r="AA1926">
        <f>[1]发票导入!AA1926&amp;""</f>
      </c>
      <c r="AB1926">
        <f>[1]发票导入!AB1926</f>
        <v>0</v>
      </c>
      <c r="AC1926">
        <f>[1]发票导入!AC1926</f>
        <v>0</v>
      </c>
      <c r="AE1926" s="22">
        <f t="shared" si="0"/>
      </c>
      <c r="AI1926">
        <f>[1]发票导入!AI1926&amp;""</f>
      </c>
      <c r="AJ1926">
        <f>[1]发票导入!AJ1926&amp;""</f>
      </c>
      <c r="AK1926">
        <f>[1]发票导入!AK1926</f>
        <v>0</v>
      </c>
      <c r="AL1926">
        <f>[1]发票导入!AL1926</f>
        <v>0</v>
      </c>
      <c r="AM1926">
        <f>[1]发票导入!AM1926</f>
        <v>0</v>
      </c>
      <c r="AN1926" s="22">
        <f t="shared" si="1"/>
        <v>0</v>
      </c>
      <c r="AO1926" s="22">
        <f t="shared" si="2"/>
        <v>0</v>
      </c>
    </row>
    <row r="1927">
      <c r="C1927">
        <f>[1]发票导入!C1927&amp;""</f>
      </c>
      <c r="D1927">
        <f>[1]发票导入!D1927&amp;""</f>
      </c>
      <c r="O1927">
        <f>[1]发票导入!O1927&amp;""</f>
      </c>
      <c r="T1927">
        <f>[1]发票导入!T1927</f>
      </c>
      <c r="U1927">
        <f>[1]发票导入!U1927&amp;""</f>
      </c>
      <c r="V1927">
        <f>[1]发票导入!V1927&amp;""</f>
      </c>
      <c r="W1927">
        <f>[1]发票导入!W1927&amp;""</f>
      </c>
      <c r="Y1927">
        <f>[1]发票导入!Y1927&amp;""</f>
      </c>
      <c r="AA1927">
        <f>[1]发票导入!AA1927&amp;""</f>
      </c>
      <c r="AB1927">
        <f>[1]发票导入!AB1927</f>
        <v>0</v>
      </c>
      <c r="AC1927">
        <f>[1]发票导入!AC1927</f>
        <v>0</v>
      </c>
      <c r="AE1927" s="22">
        <f t="shared" si="0"/>
      </c>
      <c r="AI1927">
        <f>[1]发票导入!AI1927&amp;""</f>
      </c>
      <c r="AJ1927">
        <f>[1]发票导入!AJ1927&amp;""</f>
      </c>
      <c r="AK1927">
        <f>[1]发票导入!AK1927</f>
        <v>0</v>
      </c>
      <c r="AL1927">
        <f>[1]发票导入!AL1927</f>
        <v>0</v>
      </c>
      <c r="AM1927">
        <f>[1]发票导入!AM1927</f>
        <v>0</v>
      </c>
      <c r="AN1927" s="22">
        <f t="shared" si="1"/>
        <v>0</v>
      </c>
      <c r="AO1927" s="22">
        <f t="shared" si="2"/>
        <v>0</v>
      </c>
    </row>
    <row r="1928">
      <c r="C1928">
        <f>[1]发票导入!C1928&amp;""</f>
      </c>
      <c r="D1928">
        <f>[1]发票导入!D1928&amp;""</f>
      </c>
      <c r="O1928">
        <f>[1]发票导入!O1928&amp;""</f>
      </c>
      <c r="T1928">
        <f>[1]发票导入!T1928</f>
      </c>
      <c r="U1928">
        <f>[1]发票导入!U1928&amp;""</f>
      </c>
      <c r="V1928">
        <f>[1]发票导入!V1928&amp;""</f>
      </c>
      <c r="W1928">
        <f>[1]发票导入!W1928&amp;""</f>
      </c>
      <c r="Y1928">
        <f>[1]发票导入!Y1928&amp;""</f>
      </c>
      <c r="AA1928">
        <f>[1]发票导入!AA1928&amp;""</f>
      </c>
      <c r="AB1928">
        <f>[1]发票导入!AB1928</f>
        <v>0</v>
      </c>
      <c r="AC1928">
        <f>[1]发票导入!AC1928</f>
        <v>0</v>
      </c>
      <c r="AE1928" s="22">
        <f t="shared" si="0"/>
      </c>
      <c r="AI1928">
        <f>[1]发票导入!AI1928&amp;""</f>
      </c>
      <c r="AJ1928">
        <f>[1]发票导入!AJ1928&amp;""</f>
      </c>
      <c r="AK1928">
        <f>[1]发票导入!AK1928</f>
        <v>0</v>
      </c>
      <c r="AL1928">
        <f>[1]发票导入!AL1928</f>
        <v>0</v>
      </c>
      <c r="AM1928">
        <f>[1]发票导入!AM1928</f>
        <v>0</v>
      </c>
      <c r="AN1928" s="22">
        <f t="shared" si="1"/>
        <v>0</v>
      </c>
      <c r="AO1928" s="22">
        <f t="shared" si="2"/>
        <v>0</v>
      </c>
    </row>
    <row r="1929">
      <c r="C1929">
        <f>[1]发票导入!C1929&amp;""</f>
      </c>
      <c r="D1929">
        <f>[1]发票导入!D1929&amp;""</f>
      </c>
      <c r="O1929">
        <f>[1]发票导入!O1929&amp;""</f>
      </c>
      <c r="T1929">
        <f>[1]发票导入!T1929</f>
      </c>
      <c r="U1929">
        <f>[1]发票导入!U1929&amp;""</f>
      </c>
      <c r="V1929">
        <f>[1]发票导入!V1929&amp;""</f>
      </c>
      <c r="W1929">
        <f>[1]发票导入!W1929&amp;""</f>
      </c>
      <c r="Y1929">
        <f>[1]发票导入!Y1929&amp;""</f>
      </c>
      <c r="AA1929">
        <f>[1]发票导入!AA1929&amp;""</f>
      </c>
      <c r="AB1929">
        <f>[1]发票导入!AB1929</f>
        <v>0</v>
      </c>
      <c r="AC1929">
        <f>[1]发票导入!AC1929</f>
        <v>0</v>
      </c>
      <c r="AE1929" s="22">
        <f t="shared" si="0"/>
      </c>
      <c r="AI1929">
        <f>[1]发票导入!AI1929&amp;""</f>
      </c>
      <c r="AJ1929">
        <f>[1]发票导入!AJ1929&amp;""</f>
      </c>
      <c r="AK1929">
        <f>[1]发票导入!AK1929</f>
        <v>0</v>
      </c>
      <c r="AL1929">
        <f>[1]发票导入!AL1929</f>
        <v>0</v>
      </c>
      <c r="AM1929">
        <f>[1]发票导入!AM1929</f>
        <v>0</v>
      </c>
      <c r="AN1929" s="22">
        <f t="shared" si="1"/>
        <v>0</v>
      </c>
      <c r="AO1929" s="22">
        <f t="shared" si="2"/>
        <v>0</v>
      </c>
    </row>
    <row r="1930">
      <c r="C1930">
        <f>[1]发票导入!C1930&amp;""</f>
      </c>
      <c r="D1930">
        <f>[1]发票导入!D1930&amp;""</f>
      </c>
      <c r="O1930">
        <f>[1]发票导入!O1930&amp;""</f>
      </c>
      <c r="T1930">
        <f>[1]发票导入!T1930</f>
      </c>
      <c r="U1930">
        <f>[1]发票导入!U1930&amp;""</f>
      </c>
      <c r="V1930">
        <f>[1]发票导入!V1930&amp;""</f>
      </c>
      <c r="W1930">
        <f>[1]发票导入!W1930&amp;""</f>
      </c>
      <c r="Y1930">
        <f>[1]发票导入!Y1930&amp;""</f>
      </c>
      <c r="AA1930">
        <f>[1]发票导入!AA1930&amp;""</f>
      </c>
      <c r="AB1930">
        <f>[1]发票导入!AB1930</f>
        <v>0</v>
      </c>
      <c r="AC1930">
        <f>[1]发票导入!AC1930</f>
        <v>0</v>
      </c>
      <c r="AE1930" s="22">
        <f t="shared" si="0"/>
      </c>
      <c r="AI1930">
        <f>[1]发票导入!AI1930&amp;""</f>
      </c>
      <c r="AJ1930">
        <f>[1]发票导入!AJ1930&amp;""</f>
      </c>
      <c r="AK1930">
        <f>[1]发票导入!AK1930</f>
        <v>0</v>
      </c>
      <c r="AL1930">
        <f>[1]发票导入!AL1930</f>
        <v>0</v>
      </c>
      <c r="AM1930">
        <f>[1]发票导入!AM1930</f>
        <v>0</v>
      </c>
      <c r="AN1930" s="22">
        <f t="shared" si="1"/>
        <v>0</v>
      </c>
      <c r="AO1930" s="22">
        <f t="shared" si="2"/>
        <v>0</v>
      </c>
    </row>
    <row r="1931">
      <c r="C1931">
        <f>[1]发票导入!C1931&amp;""</f>
      </c>
      <c r="D1931">
        <f>[1]发票导入!D1931&amp;""</f>
      </c>
      <c r="O1931">
        <f>[1]发票导入!O1931&amp;""</f>
      </c>
      <c r="T1931">
        <f>[1]发票导入!T1931</f>
      </c>
      <c r="U1931">
        <f>[1]发票导入!U1931&amp;""</f>
      </c>
      <c r="V1931">
        <f>[1]发票导入!V1931&amp;""</f>
      </c>
      <c r="W1931">
        <f>[1]发票导入!W1931&amp;""</f>
      </c>
      <c r="Y1931">
        <f>[1]发票导入!Y1931&amp;""</f>
      </c>
      <c r="AA1931">
        <f>[1]发票导入!AA1931&amp;""</f>
      </c>
      <c r="AB1931">
        <f>[1]发票导入!AB1931</f>
        <v>0</v>
      </c>
      <c r="AC1931">
        <f>[1]发票导入!AC1931</f>
        <v>0</v>
      </c>
      <c r="AE1931" s="22">
        <f t="shared" si="0"/>
      </c>
      <c r="AI1931">
        <f>[1]发票导入!AI1931&amp;""</f>
      </c>
      <c r="AJ1931">
        <f>[1]发票导入!AJ1931&amp;""</f>
      </c>
      <c r="AK1931">
        <f>[1]发票导入!AK1931</f>
        <v>0</v>
      </c>
      <c r="AL1931">
        <f>[1]发票导入!AL1931</f>
        <v>0</v>
      </c>
      <c r="AM1931">
        <f>[1]发票导入!AM1931</f>
        <v>0</v>
      </c>
      <c r="AN1931" s="22">
        <f t="shared" si="1"/>
        <v>0</v>
      </c>
      <c r="AO1931" s="22">
        <f t="shared" si="2"/>
        <v>0</v>
      </c>
    </row>
    <row r="1932">
      <c r="C1932">
        <f>[1]发票导入!C1932&amp;""</f>
      </c>
      <c r="D1932">
        <f>[1]发票导入!D1932&amp;""</f>
      </c>
      <c r="O1932">
        <f>[1]发票导入!O1932&amp;""</f>
      </c>
      <c r="T1932">
        <f>[1]发票导入!T1932</f>
      </c>
      <c r="U1932">
        <f>[1]发票导入!U1932&amp;""</f>
      </c>
      <c r="V1932">
        <f>[1]发票导入!V1932&amp;""</f>
      </c>
      <c r="W1932">
        <f>[1]发票导入!W1932&amp;""</f>
      </c>
      <c r="Y1932">
        <f>[1]发票导入!Y1932&amp;""</f>
      </c>
      <c r="AA1932">
        <f>[1]发票导入!AA1932&amp;""</f>
      </c>
      <c r="AB1932">
        <f>[1]发票导入!AB1932</f>
        <v>0</v>
      </c>
      <c r="AC1932">
        <f>[1]发票导入!AC1932</f>
        <v>0</v>
      </c>
      <c r="AE1932" s="22">
        <f t="shared" si="0"/>
      </c>
      <c r="AI1932">
        <f>[1]发票导入!AI1932&amp;""</f>
      </c>
      <c r="AJ1932">
        <f>[1]发票导入!AJ1932&amp;""</f>
      </c>
      <c r="AK1932">
        <f>[1]发票导入!AK1932</f>
        <v>0</v>
      </c>
      <c r="AL1932">
        <f>[1]发票导入!AL1932</f>
        <v>0</v>
      </c>
      <c r="AM1932">
        <f>[1]发票导入!AM1932</f>
        <v>0</v>
      </c>
      <c r="AN1932" s="22">
        <f t="shared" si="1"/>
        <v>0</v>
      </c>
      <c r="AO1932" s="22">
        <f t="shared" si="2"/>
        <v>0</v>
      </c>
    </row>
    <row r="1933">
      <c r="C1933">
        <f>[1]发票导入!C1933&amp;""</f>
      </c>
      <c r="D1933">
        <f>[1]发票导入!D1933&amp;""</f>
      </c>
      <c r="O1933">
        <f>[1]发票导入!O1933&amp;""</f>
      </c>
      <c r="T1933">
        <f>[1]发票导入!T1933</f>
      </c>
      <c r="U1933">
        <f>[1]发票导入!U1933&amp;""</f>
      </c>
      <c r="V1933">
        <f>[1]发票导入!V1933&amp;""</f>
      </c>
      <c r="W1933">
        <f>[1]发票导入!W1933&amp;""</f>
      </c>
      <c r="Y1933">
        <f>[1]发票导入!Y1933&amp;""</f>
      </c>
      <c r="AA1933">
        <f>[1]发票导入!AA1933&amp;""</f>
      </c>
      <c r="AB1933">
        <f>[1]发票导入!AB1933</f>
        <v>0</v>
      </c>
      <c r="AC1933">
        <f>[1]发票导入!AC1933</f>
        <v>0</v>
      </c>
      <c r="AE1933" s="22">
        <f t="shared" si="0"/>
      </c>
      <c r="AI1933">
        <f>[1]发票导入!AI1933&amp;""</f>
      </c>
      <c r="AJ1933">
        <f>[1]发票导入!AJ1933&amp;""</f>
      </c>
      <c r="AK1933">
        <f>[1]发票导入!AK1933</f>
        <v>0</v>
      </c>
      <c r="AL1933">
        <f>[1]发票导入!AL1933</f>
        <v>0</v>
      </c>
      <c r="AM1933">
        <f>[1]发票导入!AM1933</f>
        <v>0</v>
      </c>
      <c r="AN1933" s="22">
        <f t="shared" si="1"/>
        <v>0</v>
      </c>
      <c r="AO1933" s="22">
        <f t="shared" si="2"/>
        <v>0</v>
      </c>
    </row>
    <row r="1934">
      <c r="C1934">
        <f>[1]发票导入!C1934&amp;""</f>
      </c>
      <c r="D1934">
        <f>[1]发票导入!D1934&amp;""</f>
      </c>
      <c r="O1934">
        <f>[1]发票导入!O1934&amp;""</f>
      </c>
      <c r="T1934">
        <f>[1]发票导入!T1934</f>
      </c>
      <c r="U1934">
        <f>[1]发票导入!U1934&amp;""</f>
      </c>
      <c r="V1934">
        <f>[1]发票导入!V1934&amp;""</f>
      </c>
      <c r="W1934">
        <f>[1]发票导入!W1934&amp;""</f>
      </c>
      <c r="Y1934">
        <f>[1]发票导入!Y1934&amp;""</f>
      </c>
      <c r="AA1934">
        <f>[1]发票导入!AA1934&amp;""</f>
      </c>
      <c r="AB1934">
        <f>[1]发票导入!AB1934</f>
        <v>0</v>
      </c>
      <c r="AC1934">
        <f>[1]发票导入!AC1934</f>
        <v>0</v>
      </c>
      <c r="AE1934" s="22">
        <f t="shared" si="0"/>
      </c>
      <c r="AI1934">
        <f>[1]发票导入!AI1934&amp;""</f>
      </c>
      <c r="AJ1934">
        <f>[1]发票导入!AJ1934&amp;""</f>
      </c>
      <c r="AK1934">
        <f>[1]发票导入!AK1934</f>
        <v>0</v>
      </c>
      <c r="AL1934">
        <f>[1]发票导入!AL1934</f>
        <v>0</v>
      </c>
      <c r="AM1934">
        <f>[1]发票导入!AM1934</f>
        <v>0</v>
      </c>
      <c r="AN1934" s="22">
        <f t="shared" si="1"/>
        <v>0</v>
      </c>
      <c r="AO1934" s="22">
        <f t="shared" si="2"/>
        <v>0</v>
      </c>
    </row>
    <row r="1935">
      <c r="C1935">
        <f>[1]发票导入!C1935&amp;""</f>
      </c>
      <c r="D1935">
        <f>[1]发票导入!D1935&amp;""</f>
      </c>
      <c r="O1935">
        <f>[1]发票导入!O1935&amp;""</f>
      </c>
      <c r="T1935">
        <f>[1]发票导入!T1935</f>
      </c>
      <c r="U1935">
        <f>[1]发票导入!U1935&amp;""</f>
      </c>
      <c r="V1935">
        <f>[1]发票导入!V1935&amp;""</f>
      </c>
      <c r="W1935">
        <f>[1]发票导入!W1935&amp;""</f>
      </c>
      <c r="Y1935">
        <f>[1]发票导入!Y1935&amp;""</f>
      </c>
      <c r="AA1935">
        <f>[1]发票导入!AA1935&amp;""</f>
      </c>
      <c r="AB1935">
        <f>[1]发票导入!AB1935</f>
        <v>0</v>
      </c>
      <c r="AC1935">
        <f>[1]发票导入!AC1935</f>
        <v>0</v>
      </c>
      <c r="AE1935" s="22">
        <f t="shared" si="0"/>
      </c>
      <c r="AI1935">
        <f>[1]发票导入!AI1935&amp;""</f>
      </c>
      <c r="AJ1935">
        <f>[1]发票导入!AJ1935&amp;""</f>
      </c>
      <c r="AK1935">
        <f>[1]发票导入!AK1935</f>
        <v>0</v>
      </c>
      <c r="AL1935">
        <f>[1]发票导入!AL1935</f>
        <v>0</v>
      </c>
      <c r="AM1935">
        <f>[1]发票导入!AM1935</f>
        <v>0</v>
      </c>
      <c r="AN1935" s="22">
        <f t="shared" si="1"/>
        <v>0</v>
      </c>
      <c r="AO1935" s="22">
        <f t="shared" si="2"/>
        <v>0</v>
      </c>
    </row>
    <row r="1936">
      <c r="C1936">
        <f>[1]发票导入!C1936&amp;""</f>
      </c>
      <c r="D1936">
        <f>[1]发票导入!D1936&amp;""</f>
      </c>
      <c r="O1936">
        <f>[1]发票导入!O1936&amp;""</f>
      </c>
      <c r="T1936">
        <f>[1]发票导入!T1936</f>
      </c>
      <c r="U1936">
        <f>[1]发票导入!U1936&amp;""</f>
      </c>
      <c r="V1936">
        <f>[1]发票导入!V1936&amp;""</f>
      </c>
      <c r="W1936">
        <f>[1]发票导入!W1936&amp;""</f>
      </c>
      <c r="Y1936">
        <f>[1]发票导入!Y1936&amp;""</f>
      </c>
      <c r="AA1936">
        <f>[1]发票导入!AA1936&amp;""</f>
      </c>
      <c r="AB1936">
        <f>[1]发票导入!AB1936</f>
        <v>0</v>
      </c>
      <c r="AC1936">
        <f>[1]发票导入!AC1936</f>
        <v>0</v>
      </c>
      <c r="AE1936" s="22">
        <f t="shared" si="0"/>
      </c>
      <c r="AI1936">
        <f>[1]发票导入!AI1936&amp;""</f>
      </c>
      <c r="AJ1936">
        <f>[1]发票导入!AJ1936&amp;""</f>
      </c>
      <c r="AK1936">
        <f>[1]发票导入!AK1936</f>
        <v>0</v>
      </c>
      <c r="AL1936">
        <f>[1]发票导入!AL1936</f>
        <v>0</v>
      </c>
      <c r="AM1936">
        <f>[1]发票导入!AM1936</f>
        <v>0</v>
      </c>
      <c r="AN1936" s="22">
        <f t="shared" si="1"/>
        <v>0</v>
      </c>
      <c r="AO1936" s="22">
        <f t="shared" si="2"/>
        <v>0</v>
      </c>
    </row>
    <row r="1937">
      <c r="C1937">
        <f>[1]发票导入!C1937&amp;""</f>
      </c>
      <c r="D1937">
        <f>[1]发票导入!D1937&amp;""</f>
      </c>
      <c r="O1937">
        <f>[1]发票导入!O1937&amp;""</f>
      </c>
      <c r="T1937">
        <f>[1]发票导入!T1937</f>
      </c>
      <c r="U1937">
        <f>[1]发票导入!U1937&amp;""</f>
      </c>
      <c r="V1937">
        <f>[1]发票导入!V1937&amp;""</f>
      </c>
      <c r="W1937">
        <f>[1]发票导入!W1937&amp;""</f>
      </c>
      <c r="Y1937">
        <f>[1]发票导入!Y1937&amp;""</f>
      </c>
      <c r="AA1937">
        <f>[1]发票导入!AA1937&amp;""</f>
      </c>
      <c r="AB1937">
        <f>[1]发票导入!AB1937</f>
        <v>0</v>
      </c>
      <c r="AC1937">
        <f>[1]发票导入!AC1937</f>
        <v>0</v>
      </c>
      <c r="AE1937" s="22">
        <f t="shared" si="0"/>
      </c>
      <c r="AI1937">
        <f>[1]发票导入!AI1937&amp;""</f>
      </c>
      <c r="AJ1937">
        <f>[1]发票导入!AJ1937&amp;""</f>
      </c>
      <c r="AK1937">
        <f>[1]发票导入!AK1937</f>
        <v>0</v>
      </c>
      <c r="AL1937">
        <f>[1]发票导入!AL1937</f>
        <v>0</v>
      </c>
      <c r="AM1937">
        <f>[1]发票导入!AM1937</f>
        <v>0</v>
      </c>
      <c r="AN1937" s="22">
        <f t="shared" si="1"/>
        <v>0</v>
      </c>
      <c r="AO1937" s="22">
        <f t="shared" si="2"/>
        <v>0</v>
      </c>
    </row>
    <row r="1938">
      <c r="C1938">
        <f>[1]发票导入!C1938&amp;""</f>
      </c>
      <c r="D1938">
        <f>[1]发票导入!D1938&amp;""</f>
      </c>
      <c r="O1938">
        <f>[1]发票导入!O1938&amp;""</f>
      </c>
      <c r="T1938">
        <f>[1]发票导入!T1938</f>
      </c>
      <c r="U1938">
        <f>[1]发票导入!U1938&amp;""</f>
      </c>
      <c r="V1938">
        <f>[1]发票导入!V1938&amp;""</f>
      </c>
      <c r="W1938">
        <f>[1]发票导入!W1938&amp;""</f>
      </c>
      <c r="Y1938">
        <f>[1]发票导入!Y1938&amp;""</f>
      </c>
      <c r="AA1938">
        <f>[1]发票导入!AA1938&amp;""</f>
      </c>
      <c r="AB1938">
        <f>[1]发票导入!AB1938</f>
        <v>0</v>
      </c>
      <c r="AC1938">
        <f>[1]发票导入!AC1938</f>
        <v>0</v>
      </c>
      <c r="AE1938" s="22">
        <f t="shared" si="0"/>
      </c>
      <c r="AI1938">
        <f>[1]发票导入!AI1938&amp;""</f>
      </c>
      <c r="AJ1938">
        <f>[1]发票导入!AJ1938&amp;""</f>
      </c>
      <c r="AK1938">
        <f>[1]发票导入!AK1938</f>
        <v>0</v>
      </c>
      <c r="AL1938">
        <f>[1]发票导入!AL1938</f>
        <v>0</v>
      </c>
      <c r="AM1938">
        <f>[1]发票导入!AM1938</f>
        <v>0</v>
      </c>
      <c r="AN1938" s="22">
        <f t="shared" si="1"/>
        <v>0</v>
      </c>
      <c r="AO1938" s="22">
        <f t="shared" si="2"/>
        <v>0</v>
      </c>
    </row>
    <row r="1939">
      <c r="C1939">
        <f>[1]发票导入!C1939&amp;""</f>
      </c>
      <c r="D1939">
        <f>[1]发票导入!D1939&amp;""</f>
      </c>
      <c r="O1939">
        <f>[1]发票导入!O1939&amp;""</f>
      </c>
      <c r="T1939">
        <f>[1]发票导入!T1939</f>
      </c>
      <c r="U1939">
        <f>[1]发票导入!U1939&amp;""</f>
      </c>
      <c r="V1939">
        <f>[1]发票导入!V1939&amp;""</f>
      </c>
      <c r="W1939">
        <f>[1]发票导入!W1939&amp;""</f>
      </c>
      <c r="Y1939">
        <f>[1]发票导入!Y1939&amp;""</f>
      </c>
      <c r="AA1939">
        <f>[1]发票导入!AA1939&amp;""</f>
      </c>
      <c r="AB1939">
        <f>[1]发票导入!AB1939</f>
        <v>0</v>
      </c>
      <c r="AC1939">
        <f>[1]发票导入!AC1939</f>
        <v>0</v>
      </c>
      <c r="AE1939" s="22">
        <f t="shared" si="0"/>
      </c>
      <c r="AI1939">
        <f>[1]发票导入!AI1939&amp;""</f>
      </c>
      <c r="AJ1939">
        <f>[1]发票导入!AJ1939&amp;""</f>
      </c>
      <c r="AK1939">
        <f>[1]发票导入!AK1939</f>
        <v>0</v>
      </c>
      <c r="AL1939">
        <f>[1]发票导入!AL1939</f>
        <v>0</v>
      </c>
      <c r="AM1939">
        <f>[1]发票导入!AM1939</f>
        <v>0</v>
      </c>
      <c r="AN1939" s="22">
        <f t="shared" si="1"/>
        <v>0</v>
      </c>
      <c r="AO1939" s="22">
        <f t="shared" si="2"/>
        <v>0</v>
      </c>
    </row>
    <row r="1940">
      <c r="C1940">
        <f>[1]发票导入!C1940&amp;""</f>
      </c>
      <c r="D1940">
        <f>[1]发票导入!D1940&amp;""</f>
      </c>
      <c r="O1940">
        <f>[1]发票导入!O1940&amp;""</f>
      </c>
      <c r="T1940">
        <f>[1]发票导入!T1940</f>
      </c>
      <c r="U1940">
        <f>[1]发票导入!U1940&amp;""</f>
      </c>
      <c r="V1940">
        <f>[1]发票导入!V1940&amp;""</f>
      </c>
      <c r="W1940">
        <f>[1]发票导入!W1940&amp;""</f>
      </c>
      <c r="Y1940">
        <f>[1]发票导入!Y1940&amp;""</f>
      </c>
      <c r="AA1940">
        <f>[1]发票导入!AA1940&amp;""</f>
      </c>
      <c r="AB1940">
        <f>[1]发票导入!AB1940</f>
        <v>0</v>
      </c>
      <c r="AC1940">
        <f>[1]发票导入!AC1940</f>
        <v>0</v>
      </c>
      <c r="AE1940" s="22">
        <f t="shared" si="0"/>
      </c>
      <c r="AI1940">
        <f>[1]发票导入!AI1940&amp;""</f>
      </c>
      <c r="AJ1940">
        <f>[1]发票导入!AJ1940&amp;""</f>
      </c>
      <c r="AK1940">
        <f>[1]发票导入!AK1940</f>
        <v>0</v>
      </c>
      <c r="AL1940">
        <f>[1]发票导入!AL1940</f>
        <v>0</v>
      </c>
      <c r="AM1940">
        <f>[1]发票导入!AM1940</f>
        <v>0</v>
      </c>
      <c r="AN1940" s="22">
        <f t="shared" si="1"/>
        <v>0</v>
      </c>
      <c r="AO1940" s="22">
        <f t="shared" si="2"/>
        <v>0</v>
      </c>
    </row>
    <row r="1941">
      <c r="C1941">
        <f>[1]发票导入!C1941&amp;""</f>
      </c>
      <c r="D1941">
        <f>[1]发票导入!D1941&amp;""</f>
      </c>
      <c r="O1941">
        <f>[1]发票导入!O1941&amp;""</f>
      </c>
      <c r="T1941">
        <f>[1]发票导入!T1941</f>
      </c>
      <c r="U1941">
        <f>[1]发票导入!U1941&amp;""</f>
      </c>
      <c r="V1941">
        <f>[1]发票导入!V1941&amp;""</f>
      </c>
      <c r="W1941">
        <f>[1]发票导入!W1941&amp;""</f>
      </c>
      <c r="Y1941">
        <f>[1]发票导入!Y1941&amp;""</f>
      </c>
      <c r="AA1941">
        <f>[1]发票导入!AA1941&amp;""</f>
      </c>
      <c r="AB1941">
        <f>[1]发票导入!AB1941</f>
        <v>0</v>
      </c>
      <c r="AC1941">
        <f>[1]发票导入!AC1941</f>
        <v>0</v>
      </c>
      <c r="AE1941" s="22">
        <f t="shared" si="0"/>
      </c>
      <c r="AI1941">
        <f>[1]发票导入!AI1941&amp;""</f>
      </c>
      <c r="AJ1941">
        <f>[1]发票导入!AJ1941&amp;""</f>
      </c>
      <c r="AK1941">
        <f>[1]发票导入!AK1941</f>
        <v>0</v>
      </c>
      <c r="AL1941">
        <f>[1]发票导入!AL1941</f>
        <v>0</v>
      </c>
      <c r="AM1941">
        <f>[1]发票导入!AM1941</f>
        <v>0</v>
      </c>
      <c r="AN1941" s="22">
        <f t="shared" si="1"/>
        <v>0</v>
      </c>
      <c r="AO1941" s="22">
        <f t="shared" si="2"/>
        <v>0</v>
      </c>
    </row>
    <row r="1942">
      <c r="C1942">
        <f>[1]发票导入!C1942&amp;""</f>
      </c>
      <c r="D1942">
        <f>[1]发票导入!D1942&amp;""</f>
      </c>
      <c r="O1942">
        <f>[1]发票导入!O1942&amp;""</f>
      </c>
      <c r="T1942">
        <f>[1]发票导入!T1942</f>
      </c>
      <c r="U1942">
        <f>[1]发票导入!U1942&amp;""</f>
      </c>
      <c r="V1942">
        <f>[1]发票导入!V1942&amp;""</f>
      </c>
      <c r="W1942">
        <f>[1]发票导入!W1942&amp;""</f>
      </c>
      <c r="Y1942">
        <f>[1]发票导入!Y1942&amp;""</f>
      </c>
      <c r="AA1942">
        <f>[1]发票导入!AA1942&amp;""</f>
      </c>
      <c r="AB1942">
        <f>[1]发票导入!AB1942</f>
        <v>0</v>
      </c>
      <c r="AC1942">
        <f>[1]发票导入!AC1942</f>
        <v>0</v>
      </c>
      <c r="AE1942" s="22">
        <f t="shared" si="0"/>
      </c>
      <c r="AI1942">
        <f>[1]发票导入!AI1942&amp;""</f>
      </c>
      <c r="AJ1942">
        <f>[1]发票导入!AJ1942&amp;""</f>
      </c>
      <c r="AK1942">
        <f>[1]发票导入!AK1942</f>
        <v>0</v>
      </c>
      <c r="AL1942">
        <f>[1]发票导入!AL1942</f>
        <v>0</v>
      </c>
      <c r="AM1942">
        <f>[1]发票导入!AM1942</f>
        <v>0</v>
      </c>
      <c r="AN1942" s="22">
        <f t="shared" si="1"/>
        <v>0</v>
      </c>
      <c r="AO1942" s="22">
        <f t="shared" si="2"/>
        <v>0</v>
      </c>
    </row>
    <row r="1943">
      <c r="C1943">
        <f>[1]发票导入!C1943&amp;""</f>
      </c>
      <c r="D1943">
        <f>[1]发票导入!D1943&amp;""</f>
      </c>
      <c r="O1943">
        <f>[1]发票导入!O1943&amp;""</f>
      </c>
      <c r="T1943">
        <f>[1]发票导入!T1943</f>
      </c>
      <c r="U1943">
        <f>[1]发票导入!U1943&amp;""</f>
      </c>
      <c r="V1943">
        <f>[1]发票导入!V1943&amp;""</f>
      </c>
      <c r="W1943">
        <f>[1]发票导入!W1943&amp;""</f>
      </c>
      <c r="Y1943">
        <f>[1]发票导入!Y1943&amp;""</f>
      </c>
      <c r="AA1943">
        <f>[1]发票导入!AA1943&amp;""</f>
      </c>
      <c r="AB1943">
        <f>[1]发票导入!AB1943</f>
        <v>0</v>
      </c>
      <c r="AC1943">
        <f>[1]发票导入!AC1943</f>
        <v>0</v>
      </c>
      <c r="AE1943" s="22">
        <f t="shared" si="0"/>
      </c>
      <c r="AI1943">
        <f>[1]发票导入!AI1943&amp;""</f>
      </c>
      <c r="AJ1943">
        <f>[1]发票导入!AJ1943&amp;""</f>
      </c>
      <c r="AK1943">
        <f>[1]发票导入!AK1943</f>
        <v>0</v>
      </c>
      <c r="AL1943">
        <f>[1]发票导入!AL1943</f>
        <v>0</v>
      </c>
      <c r="AM1943">
        <f>[1]发票导入!AM1943</f>
        <v>0</v>
      </c>
      <c r="AN1943" s="22">
        <f t="shared" si="1"/>
        <v>0</v>
      </c>
      <c r="AO1943" s="22">
        <f t="shared" si="2"/>
        <v>0</v>
      </c>
    </row>
    <row r="1944">
      <c r="C1944">
        <f>[1]发票导入!C1944&amp;""</f>
      </c>
      <c r="D1944">
        <f>[1]发票导入!D1944&amp;""</f>
      </c>
      <c r="O1944">
        <f>[1]发票导入!O1944&amp;""</f>
      </c>
      <c r="T1944">
        <f>[1]发票导入!T1944</f>
      </c>
      <c r="U1944">
        <f>[1]发票导入!U1944&amp;""</f>
      </c>
      <c r="V1944">
        <f>[1]发票导入!V1944&amp;""</f>
      </c>
      <c r="W1944">
        <f>[1]发票导入!W1944&amp;""</f>
      </c>
      <c r="Y1944">
        <f>[1]发票导入!Y1944&amp;""</f>
      </c>
      <c r="AA1944">
        <f>[1]发票导入!AA1944&amp;""</f>
      </c>
      <c r="AB1944">
        <f>[1]发票导入!AB1944</f>
        <v>0</v>
      </c>
      <c r="AC1944">
        <f>[1]发票导入!AC1944</f>
        <v>0</v>
      </c>
      <c r="AE1944" s="22">
        <f t="shared" si="0"/>
      </c>
      <c r="AI1944">
        <f>[1]发票导入!AI1944&amp;""</f>
      </c>
      <c r="AJ1944">
        <f>[1]发票导入!AJ1944&amp;""</f>
      </c>
      <c r="AK1944">
        <f>[1]发票导入!AK1944</f>
        <v>0</v>
      </c>
      <c r="AL1944">
        <f>[1]发票导入!AL1944</f>
        <v>0</v>
      </c>
      <c r="AM1944">
        <f>[1]发票导入!AM1944</f>
        <v>0</v>
      </c>
      <c r="AN1944" s="22">
        <f t="shared" si="1"/>
        <v>0</v>
      </c>
      <c r="AO1944" s="22">
        <f t="shared" si="2"/>
        <v>0</v>
      </c>
    </row>
    <row r="1945">
      <c r="C1945">
        <f>[1]发票导入!C1945&amp;""</f>
      </c>
      <c r="D1945">
        <f>[1]发票导入!D1945&amp;""</f>
      </c>
      <c r="O1945">
        <f>[1]发票导入!O1945&amp;""</f>
      </c>
      <c r="T1945">
        <f>[1]发票导入!T1945</f>
      </c>
      <c r="U1945">
        <f>[1]发票导入!U1945&amp;""</f>
      </c>
      <c r="V1945">
        <f>[1]发票导入!V1945&amp;""</f>
      </c>
      <c r="W1945">
        <f>[1]发票导入!W1945&amp;""</f>
      </c>
      <c r="Y1945">
        <f>[1]发票导入!Y1945&amp;""</f>
      </c>
      <c r="AA1945">
        <f>[1]发票导入!AA1945&amp;""</f>
      </c>
      <c r="AB1945">
        <f>[1]发票导入!AB1945</f>
        <v>0</v>
      </c>
      <c r="AC1945">
        <f>[1]发票导入!AC1945</f>
        <v>0</v>
      </c>
      <c r="AE1945" s="22">
        <f t="shared" si="0"/>
      </c>
      <c r="AI1945">
        <f>[1]发票导入!AI1945&amp;""</f>
      </c>
      <c r="AJ1945">
        <f>[1]发票导入!AJ1945&amp;""</f>
      </c>
      <c r="AK1945">
        <f>[1]发票导入!AK1945</f>
        <v>0</v>
      </c>
      <c r="AL1945">
        <f>[1]发票导入!AL1945</f>
        <v>0</v>
      </c>
      <c r="AM1945">
        <f>[1]发票导入!AM1945</f>
        <v>0</v>
      </c>
      <c r="AN1945" s="22">
        <f t="shared" si="1"/>
        <v>0</v>
      </c>
      <c r="AO1945" s="22">
        <f t="shared" si="2"/>
        <v>0</v>
      </c>
    </row>
    <row r="1946">
      <c r="C1946">
        <f>[1]发票导入!C1946&amp;""</f>
      </c>
      <c r="D1946">
        <f>[1]发票导入!D1946&amp;""</f>
      </c>
      <c r="O1946">
        <f>[1]发票导入!O1946&amp;""</f>
      </c>
      <c r="T1946">
        <f>[1]发票导入!T1946</f>
      </c>
      <c r="U1946">
        <f>[1]发票导入!U1946&amp;""</f>
      </c>
      <c r="V1946">
        <f>[1]发票导入!V1946&amp;""</f>
      </c>
      <c r="W1946">
        <f>[1]发票导入!W1946&amp;""</f>
      </c>
      <c r="Y1946">
        <f>[1]发票导入!Y1946&amp;""</f>
      </c>
      <c r="AA1946">
        <f>[1]发票导入!AA1946&amp;""</f>
      </c>
      <c r="AB1946">
        <f>[1]发票导入!AB1946</f>
        <v>0</v>
      </c>
      <c r="AC1946">
        <f>[1]发票导入!AC1946</f>
        <v>0</v>
      </c>
      <c r="AE1946" s="22">
        <f t="shared" si="0"/>
      </c>
      <c r="AI1946">
        <f>[1]发票导入!AI1946&amp;""</f>
      </c>
      <c r="AJ1946">
        <f>[1]发票导入!AJ1946&amp;""</f>
      </c>
      <c r="AK1946">
        <f>[1]发票导入!AK1946</f>
        <v>0</v>
      </c>
      <c r="AL1946">
        <f>[1]发票导入!AL1946</f>
        <v>0</v>
      </c>
      <c r="AM1946">
        <f>[1]发票导入!AM1946</f>
        <v>0</v>
      </c>
      <c r="AN1946" s="22">
        <f t="shared" si="1"/>
        <v>0</v>
      </c>
      <c r="AO1946" s="22">
        <f t="shared" si="2"/>
        <v>0</v>
      </c>
    </row>
    <row r="1947">
      <c r="C1947">
        <f>[1]发票导入!C1947&amp;""</f>
      </c>
      <c r="D1947">
        <f>[1]发票导入!D1947&amp;""</f>
      </c>
      <c r="O1947">
        <f>[1]发票导入!O1947&amp;""</f>
      </c>
      <c r="T1947">
        <f>[1]发票导入!T1947</f>
      </c>
      <c r="U1947">
        <f>[1]发票导入!U1947&amp;""</f>
      </c>
      <c r="V1947">
        <f>[1]发票导入!V1947&amp;""</f>
      </c>
      <c r="W1947">
        <f>[1]发票导入!W1947&amp;""</f>
      </c>
      <c r="Y1947">
        <f>[1]发票导入!Y1947&amp;""</f>
      </c>
      <c r="AA1947">
        <f>[1]发票导入!AA1947&amp;""</f>
      </c>
      <c r="AB1947">
        <f>[1]发票导入!AB1947</f>
        <v>0</v>
      </c>
      <c r="AC1947">
        <f>[1]发票导入!AC1947</f>
        <v>0</v>
      </c>
      <c r="AE1947" s="22">
        <f t="shared" si="0"/>
      </c>
      <c r="AI1947">
        <f>[1]发票导入!AI1947&amp;""</f>
      </c>
      <c r="AJ1947">
        <f>[1]发票导入!AJ1947&amp;""</f>
      </c>
      <c r="AK1947">
        <f>[1]发票导入!AK1947</f>
        <v>0</v>
      </c>
      <c r="AL1947">
        <f>[1]发票导入!AL1947</f>
        <v>0</v>
      </c>
      <c r="AM1947">
        <f>[1]发票导入!AM1947</f>
        <v>0</v>
      </c>
      <c r="AN1947" s="22">
        <f t="shared" si="1"/>
        <v>0</v>
      </c>
      <c r="AO1947" s="22">
        <f t="shared" si="2"/>
        <v>0</v>
      </c>
    </row>
    <row r="1948">
      <c r="C1948">
        <f>[1]发票导入!C1948&amp;""</f>
      </c>
      <c r="D1948">
        <f>[1]发票导入!D1948&amp;""</f>
      </c>
      <c r="O1948">
        <f>[1]发票导入!O1948&amp;""</f>
      </c>
      <c r="T1948">
        <f>[1]发票导入!T1948</f>
      </c>
      <c r="U1948">
        <f>[1]发票导入!U1948&amp;""</f>
      </c>
      <c r="V1948">
        <f>[1]发票导入!V1948&amp;""</f>
      </c>
      <c r="W1948">
        <f>[1]发票导入!W1948&amp;""</f>
      </c>
      <c r="Y1948">
        <f>[1]发票导入!Y1948&amp;""</f>
      </c>
      <c r="AA1948">
        <f>[1]发票导入!AA1948&amp;""</f>
      </c>
      <c r="AB1948">
        <f>[1]发票导入!AB1948</f>
        <v>0</v>
      </c>
      <c r="AC1948">
        <f>[1]发票导入!AC1948</f>
        <v>0</v>
      </c>
      <c r="AE1948" s="22">
        <f t="shared" si="0"/>
      </c>
      <c r="AI1948">
        <f>[1]发票导入!AI1948&amp;""</f>
      </c>
      <c r="AJ1948">
        <f>[1]发票导入!AJ1948&amp;""</f>
      </c>
      <c r="AK1948">
        <f>[1]发票导入!AK1948</f>
        <v>0</v>
      </c>
      <c r="AL1948">
        <f>[1]发票导入!AL1948</f>
        <v>0</v>
      </c>
      <c r="AM1948">
        <f>[1]发票导入!AM1948</f>
        <v>0</v>
      </c>
      <c r="AN1948" s="22">
        <f t="shared" si="1"/>
        <v>0</v>
      </c>
      <c r="AO1948" s="22">
        <f t="shared" si="2"/>
        <v>0</v>
      </c>
    </row>
    <row r="1949">
      <c r="C1949">
        <f>[1]发票导入!C1949&amp;""</f>
      </c>
      <c r="D1949">
        <f>[1]发票导入!D1949&amp;""</f>
      </c>
      <c r="O1949">
        <f>[1]发票导入!O1949&amp;""</f>
      </c>
      <c r="T1949">
        <f>[1]发票导入!T1949</f>
      </c>
      <c r="U1949">
        <f>[1]发票导入!U1949&amp;""</f>
      </c>
      <c r="V1949">
        <f>[1]发票导入!V1949&amp;""</f>
      </c>
      <c r="W1949">
        <f>[1]发票导入!W1949&amp;""</f>
      </c>
      <c r="Y1949">
        <f>[1]发票导入!Y1949&amp;""</f>
      </c>
      <c r="AA1949">
        <f>[1]发票导入!AA1949&amp;""</f>
      </c>
      <c r="AB1949">
        <f>[1]发票导入!AB1949</f>
        <v>0</v>
      </c>
      <c r="AC1949">
        <f>[1]发票导入!AC1949</f>
        <v>0</v>
      </c>
      <c r="AE1949" s="22">
        <f t="shared" si="0"/>
      </c>
      <c r="AI1949">
        <f>[1]发票导入!AI1949&amp;""</f>
      </c>
      <c r="AJ1949">
        <f>[1]发票导入!AJ1949&amp;""</f>
      </c>
      <c r="AK1949">
        <f>[1]发票导入!AK1949</f>
        <v>0</v>
      </c>
      <c r="AL1949">
        <f>[1]发票导入!AL1949</f>
        <v>0</v>
      </c>
      <c r="AM1949">
        <f>[1]发票导入!AM1949</f>
        <v>0</v>
      </c>
      <c r="AN1949" s="22">
        <f t="shared" si="1"/>
        <v>0</v>
      </c>
      <c r="AO1949" s="22">
        <f t="shared" si="2"/>
        <v>0</v>
      </c>
    </row>
    <row r="1950">
      <c r="C1950">
        <f>[1]发票导入!C1950&amp;""</f>
      </c>
      <c r="D1950">
        <f>[1]发票导入!D1950&amp;""</f>
      </c>
      <c r="O1950">
        <f>[1]发票导入!O1950&amp;""</f>
      </c>
      <c r="T1950">
        <f>[1]发票导入!T1950</f>
      </c>
      <c r="U1950">
        <f>[1]发票导入!U1950&amp;""</f>
      </c>
      <c r="V1950">
        <f>[1]发票导入!V1950&amp;""</f>
      </c>
      <c r="W1950">
        <f>[1]发票导入!W1950&amp;""</f>
      </c>
      <c r="Y1950">
        <f>[1]发票导入!Y1950&amp;""</f>
      </c>
      <c r="AA1950">
        <f>[1]发票导入!AA1950&amp;""</f>
      </c>
      <c r="AB1950">
        <f>[1]发票导入!AB1950</f>
        <v>0</v>
      </c>
      <c r="AC1950">
        <f>[1]发票导入!AC1950</f>
        <v>0</v>
      </c>
      <c r="AE1950" s="22">
        <f t="shared" si="0"/>
      </c>
      <c r="AI1950">
        <f>[1]发票导入!AI1950&amp;""</f>
      </c>
      <c r="AJ1950">
        <f>[1]发票导入!AJ1950&amp;""</f>
      </c>
      <c r="AK1950">
        <f>[1]发票导入!AK1950</f>
        <v>0</v>
      </c>
      <c r="AL1950">
        <f>[1]发票导入!AL1950</f>
        <v>0</v>
      </c>
      <c r="AM1950">
        <f>[1]发票导入!AM1950</f>
        <v>0</v>
      </c>
      <c r="AN1950" s="22">
        <f t="shared" si="1"/>
        <v>0</v>
      </c>
      <c r="AO1950" s="22">
        <f t="shared" si="2"/>
        <v>0</v>
      </c>
    </row>
    <row r="1951">
      <c r="C1951">
        <f>[1]发票导入!C1951&amp;""</f>
      </c>
      <c r="D1951">
        <f>[1]发票导入!D1951&amp;""</f>
      </c>
      <c r="O1951">
        <f>[1]发票导入!O1951&amp;""</f>
      </c>
      <c r="T1951">
        <f>[1]发票导入!T1951</f>
      </c>
      <c r="U1951">
        <f>[1]发票导入!U1951&amp;""</f>
      </c>
      <c r="V1951">
        <f>[1]发票导入!V1951&amp;""</f>
      </c>
      <c r="W1951">
        <f>[1]发票导入!W1951&amp;""</f>
      </c>
      <c r="Y1951">
        <f>[1]发票导入!Y1951&amp;""</f>
      </c>
      <c r="AA1951">
        <f>[1]发票导入!AA1951&amp;""</f>
      </c>
      <c r="AB1951">
        <f>[1]发票导入!AB1951</f>
        <v>0</v>
      </c>
      <c r="AC1951">
        <f>[1]发票导入!AC1951</f>
        <v>0</v>
      </c>
      <c r="AE1951" s="22">
        <f t="shared" si="0"/>
      </c>
      <c r="AI1951">
        <f>[1]发票导入!AI1951&amp;""</f>
      </c>
      <c r="AJ1951">
        <f>[1]发票导入!AJ1951&amp;""</f>
      </c>
      <c r="AK1951">
        <f>[1]发票导入!AK1951</f>
        <v>0</v>
      </c>
      <c r="AL1951">
        <f>[1]发票导入!AL1951</f>
        <v>0</v>
      </c>
      <c r="AM1951">
        <f>[1]发票导入!AM1951</f>
        <v>0</v>
      </c>
      <c r="AN1951" s="22">
        <f t="shared" si="1"/>
        <v>0</v>
      </c>
      <c r="AO1951" s="22">
        <f t="shared" si="2"/>
        <v>0</v>
      </c>
    </row>
    <row r="1952">
      <c r="C1952">
        <f>[1]发票导入!C1952&amp;""</f>
      </c>
      <c r="D1952">
        <f>[1]发票导入!D1952&amp;""</f>
      </c>
      <c r="O1952">
        <f>[1]发票导入!O1952&amp;""</f>
      </c>
      <c r="T1952">
        <f>[1]发票导入!T1952</f>
      </c>
      <c r="U1952">
        <f>[1]发票导入!U1952&amp;""</f>
      </c>
      <c r="V1952">
        <f>[1]发票导入!V1952&amp;""</f>
      </c>
      <c r="W1952">
        <f>[1]发票导入!W1952&amp;""</f>
      </c>
      <c r="Y1952">
        <f>[1]发票导入!Y1952&amp;""</f>
      </c>
      <c r="AA1952">
        <f>[1]发票导入!AA1952&amp;""</f>
      </c>
      <c r="AB1952">
        <f>[1]发票导入!AB1952</f>
        <v>0</v>
      </c>
      <c r="AC1952">
        <f>[1]发票导入!AC1952</f>
        <v>0</v>
      </c>
      <c r="AE1952" s="22">
        <f t="shared" si="0"/>
      </c>
      <c r="AI1952">
        <f>[1]发票导入!AI1952&amp;""</f>
      </c>
      <c r="AJ1952">
        <f>[1]发票导入!AJ1952&amp;""</f>
      </c>
      <c r="AK1952">
        <f>[1]发票导入!AK1952</f>
        <v>0</v>
      </c>
      <c r="AL1952">
        <f>[1]发票导入!AL1952</f>
        <v>0</v>
      </c>
      <c r="AM1952">
        <f>[1]发票导入!AM1952</f>
        <v>0</v>
      </c>
      <c r="AN1952" s="22">
        <f t="shared" si="1"/>
        <v>0</v>
      </c>
      <c r="AO1952" s="22">
        <f t="shared" si="2"/>
        <v>0</v>
      </c>
    </row>
    <row r="1953">
      <c r="C1953">
        <f>[1]发票导入!C1953&amp;""</f>
      </c>
      <c r="D1953">
        <f>[1]发票导入!D1953&amp;""</f>
      </c>
      <c r="O1953">
        <f>[1]发票导入!O1953&amp;""</f>
      </c>
      <c r="T1953">
        <f>[1]发票导入!T1953</f>
      </c>
      <c r="U1953">
        <f>[1]发票导入!U1953&amp;""</f>
      </c>
      <c r="V1953">
        <f>[1]发票导入!V1953&amp;""</f>
      </c>
      <c r="W1953">
        <f>[1]发票导入!W1953&amp;""</f>
      </c>
      <c r="Y1953">
        <f>[1]发票导入!Y1953&amp;""</f>
      </c>
      <c r="AA1953">
        <f>[1]发票导入!AA1953&amp;""</f>
      </c>
      <c r="AB1953">
        <f>[1]发票导入!AB1953</f>
        <v>0</v>
      </c>
      <c r="AC1953">
        <f>[1]发票导入!AC1953</f>
        <v>0</v>
      </c>
      <c r="AE1953" s="22">
        <f t="shared" si="0"/>
      </c>
      <c r="AI1953">
        <f>[1]发票导入!AI1953&amp;""</f>
      </c>
      <c r="AJ1953">
        <f>[1]发票导入!AJ1953&amp;""</f>
      </c>
      <c r="AK1953">
        <f>[1]发票导入!AK1953</f>
        <v>0</v>
      </c>
      <c r="AL1953">
        <f>[1]发票导入!AL1953</f>
        <v>0</v>
      </c>
      <c r="AM1953">
        <f>[1]发票导入!AM1953</f>
        <v>0</v>
      </c>
      <c r="AN1953" s="22">
        <f t="shared" si="1"/>
        <v>0</v>
      </c>
      <c r="AO1953" s="22">
        <f t="shared" si="2"/>
        <v>0</v>
      </c>
    </row>
    <row r="1954">
      <c r="C1954">
        <f>[1]发票导入!C1954&amp;""</f>
      </c>
      <c r="D1954">
        <f>[1]发票导入!D1954&amp;""</f>
      </c>
      <c r="O1954">
        <f>[1]发票导入!O1954&amp;""</f>
      </c>
      <c r="T1954">
        <f>[1]发票导入!T1954</f>
      </c>
      <c r="U1954">
        <f>[1]发票导入!U1954&amp;""</f>
      </c>
      <c r="V1954">
        <f>[1]发票导入!V1954&amp;""</f>
      </c>
      <c r="W1954">
        <f>[1]发票导入!W1954&amp;""</f>
      </c>
      <c r="Y1954">
        <f>[1]发票导入!Y1954&amp;""</f>
      </c>
      <c r="AA1954">
        <f>[1]发票导入!AA1954&amp;""</f>
      </c>
      <c r="AB1954">
        <f>[1]发票导入!AB1954</f>
        <v>0</v>
      </c>
      <c r="AC1954">
        <f>[1]发票导入!AC1954</f>
        <v>0</v>
      </c>
      <c r="AE1954" s="22">
        <f t="shared" si="0"/>
      </c>
      <c r="AI1954">
        <f>[1]发票导入!AI1954&amp;""</f>
      </c>
      <c r="AJ1954">
        <f>[1]发票导入!AJ1954&amp;""</f>
      </c>
      <c r="AK1954">
        <f>[1]发票导入!AK1954</f>
        <v>0</v>
      </c>
      <c r="AL1954">
        <f>[1]发票导入!AL1954</f>
        <v>0</v>
      </c>
      <c r="AM1954">
        <f>[1]发票导入!AM1954</f>
        <v>0</v>
      </c>
      <c r="AN1954" s="22">
        <f t="shared" si="1"/>
        <v>0</v>
      </c>
      <c r="AO1954" s="22">
        <f t="shared" si="2"/>
        <v>0</v>
      </c>
    </row>
    <row r="1955">
      <c r="C1955">
        <f>[1]发票导入!C1955&amp;""</f>
      </c>
      <c r="D1955">
        <f>[1]发票导入!D1955&amp;""</f>
      </c>
      <c r="O1955">
        <f>[1]发票导入!O1955&amp;""</f>
      </c>
      <c r="T1955">
        <f>[1]发票导入!T1955</f>
      </c>
      <c r="U1955">
        <f>[1]发票导入!U1955&amp;""</f>
      </c>
      <c r="V1955">
        <f>[1]发票导入!V1955&amp;""</f>
      </c>
      <c r="W1955">
        <f>[1]发票导入!W1955&amp;""</f>
      </c>
      <c r="Y1955">
        <f>[1]发票导入!Y1955&amp;""</f>
      </c>
      <c r="AA1955">
        <f>[1]发票导入!AA1955&amp;""</f>
      </c>
      <c r="AB1955">
        <f>[1]发票导入!AB1955</f>
        <v>0</v>
      </c>
      <c r="AC1955">
        <f>[1]发票导入!AC1955</f>
        <v>0</v>
      </c>
      <c r="AE1955" s="22">
        <f t="shared" si="0"/>
      </c>
      <c r="AI1955">
        <f>[1]发票导入!AI1955&amp;""</f>
      </c>
      <c r="AJ1955">
        <f>[1]发票导入!AJ1955&amp;""</f>
      </c>
      <c r="AK1955">
        <f>[1]发票导入!AK1955</f>
        <v>0</v>
      </c>
      <c r="AL1955">
        <f>[1]发票导入!AL1955</f>
        <v>0</v>
      </c>
      <c r="AM1955">
        <f>[1]发票导入!AM1955</f>
        <v>0</v>
      </c>
      <c r="AN1955" s="22">
        <f t="shared" si="1"/>
        <v>0</v>
      </c>
      <c r="AO1955" s="22">
        <f t="shared" si="2"/>
        <v>0</v>
      </c>
    </row>
    <row r="1956">
      <c r="C1956">
        <f>[1]发票导入!C1956&amp;""</f>
      </c>
      <c r="D1956">
        <f>[1]发票导入!D1956&amp;""</f>
      </c>
      <c r="O1956">
        <f>[1]发票导入!O1956&amp;""</f>
      </c>
      <c r="T1956">
        <f>[1]发票导入!T1956</f>
      </c>
      <c r="U1956">
        <f>[1]发票导入!U1956&amp;""</f>
      </c>
      <c r="V1956">
        <f>[1]发票导入!V1956&amp;""</f>
      </c>
      <c r="W1956">
        <f>[1]发票导入!W1956&amp;""</f>
      </c>
      <c r="Y1956">
        <f>[1]发票导入!Y1956&amp;""</f>
      </c>
      <c r="AA1956">
        <f>[1]发票导入!AA1956&amp;""</f>
      </c>
      <c r="AB1956">
        <f>[1]发票导入!AB1956</f>
        <v>0</v>
      </c>
      <c r="AC1956">
        <f>[1]发票导入!AC1956</f>
        <v>0</v>
      </c>
      <c r="AE1956" s="22">
        <f t="shared" si="0"/>
      </c>
      <c r="AI1956">
        <f>[1]发票导入!AI1956&amp;""</f>
      </c>
      <c r="AJ1956">
        <f>[1]发票导入!AJ1956&amp;""</f>
      </c>
      <c r="AK1956">
        <f>[1]发票导入!AK1956</f>
        <v>0</v>
      </c>
      <c r="AL1956">
        <f>[1]发票导入!AL1956</f>
        <v>0</v>
      </c>
      <c r="AM1956">
        <f>[1]发票导入!AM1956</f>
        <v>0</v>
      </c>
      <c r="AN1956" s="22">
        <f t="shared" si="1"/>
        <v>0</v>
      </c>
      <c r="AO1956" s="22">
        <f t="shared" si="2"/>
        <v>0</v>
      </c>
    </row>
    <row r="1957">
      <c r="C1957">
        <f>[1]发票导入!C1957&amp;""</f>
      </c>
      <c r="D1957">
        <f>[1]发票导入!D1957&amp;""</f>
      </c>
      <c r="O1957">
        <f>[1]发票导入!O1957&amp;""</f>
      </c>
      <c r="T1957">
        <f>[1]发票导入!T1957</f>
      </c>
      <c r="U1957">
        <f>[1]发票导入!U1957&amp;""</f>
      </c>
      <c r="V1957">
        <f>[1]发票导入!V1957&amp;""</f>
      </c>
      <c r="W1957">
        <f>[1]发票导入!W1957&amp;""</f>
      </c>
      <c r="Y1957">
        <f>[1]发票导入!Y1957&amp;""</f>
      </c>
      <c r="AA1957">
        <f>[1]发票导入!AA1957&amp;""</f>
      </c>
      <c r="AB1957">
        <f>[1]发票导入!AB1957</f>
        <v>0</v>
      </c>
      <c r="AC1957">
        <f>[1]发票导入!AC1957</f>
        <v>0</v>
      </c>
      <c r="AE1957" s="22">
        <f t="shared" si="0"/>
      </c>
      <c r="AI1957">
        <f>[1]发票导入!AI1957&amp;""</f>
      </c>
      <c r="AJ1957">
        <f>[1]发票导入!AJ1957&amp;""</f>
      </c>
      <c r="AK1957">
        <f>[1]发票导入!AK1957</f>
        <v>0</v>
      </c>
      <c r="AL1957">
        <f>[1]发票导入!AL1957</f>
        <v>0</v>
      </c>
      <c r="AM1957">
        <f>[1]发票导入!AM1957</f>
        <v>0</v>
      </c>
      <c r="AN1957" s="22">
        <f t="shared" si="1"/>
        <v>0</v>
      </c>
      <c r="AO1957" s="22">
        <f t="shared" si="2"/>
        <v>0</v>
      </c>
    </row>
    <row r="1958">
      <c r="C1958">
        <f>[1]发票导入!C1958&amp;""</f>
      </c>
      <c r="D1958">
        <f>[1]发票导入!D1958&amp;""</f>
      </c>
      <c r="O1958">
        <f>[1]发票导入!O1958&amp;""</f>
      </c>
      <c r="T1958">
        <f>[1]发票导入!T1958</f>
      </c>
      <c r="U1958">
        <f>[1]发票导入!U1958&amp;""</f>
      </c>
      <c r="V1958">
        <f>[1]发票导入!V1958&amp;""</f>
      </c>
      <c r="W1958">
        <f>[1]发票导入!W1958&amp;""</f>
      </c>
      <c r="Y1958">
        <f>[1]发票导入!Y1958&amp;""</f>
      </c>
      <c r="AA1958">
        <f>[1]发票导入!AA1958&amp;""</f>
      </c>
      <c r="AB1958">
        <f>[1]发票导入!AB1958</f>
        <v>0</v>
      </c>
      <c r="AC1958">
        <f>[1]发票导入!AC1958</f>
        <v>0</v>
      </c>
      <c r="AE1958" s="22">
        <f t="shared" si="0"/>
      </c>
      <c r="AI1958">
        <f>[1]发票导入!AI1958&amp;""</f>
      </c>
      <c r="AJ1958">
        <f>[1]发票导入!AJ1958&amp;""</f>
      </c>
      <c r="AK1958">
        <f>[1]发票导入!AK1958</f>
        <v>0</v>
      </c>
      <c r="AL1958">
        <f>[1]发票导入!AL1958</f>
        <v>0</v>
      </c>
      <c r="AM1958">
        <f>[1]发票导入!AM1958</f>
        <v>0</v>
      </c>
      <c r="AN1958" s="22">
        <f t="shared" si="1"/>
        <v>0</v>
      </c>
      <c r="AO1958" s="22">
        <f t="shared" si="2"/>
        <v>0</v>
      </c>
    </row>
    <row r="1959">
      <c r="C1959">
        <f>[1]发票导入!C1959&amp;""</f>
      </c>
      <c r="D1959">
        <f>[1]发票导入!D1959&amp;""</f>
      </c>
      <c r="O1959">
        <f>[1]发票导入!O1959&amp;""</f>
      </c>
      <c r="T1959">
        <f>[1]发票导入!T1959</f>
      </c>
      <c r="U1959">
        <f>[1]发票导入!U1959&amp;""</f>
      </c>
      <c r="V1959">
        <f>[1]发票导入!V1959&amp;""</f>
      </c>
      <c r="W1959">
        <f>[1]发票导入!W1959&amp;""</f>
      </c>
      <c r="Y1959">
        <f>[1]发票导入!Y1959&amp;""</f>
      </c>
      <c r="AA1959">
        <f>[1]发票导入!AA1959&amp;""</f>
      </c>
      <c r="AB1959">
        <f>[1]发票导入!AB1959</f>
        <v>0</v>
      </c>
      <c r="AC1959">
        <f>[1]发票导入!AC1959</f>
        <v>0</v>
      </c>
      <c r="AE1959" s="22">
        <f t="shared" si="0"/>
      </c>
      <c r="AI1959">
        <f>[1]发票导入!AI1959&amp;""</f>
      </c>
      <c r="AJ1959">
        <f>[1]发票导入!AJ1959&amp;""</f>
      </c>
      <c r="AK1959">
        <f>[1]发票导入!AK1959</f>
        <v>0</v>
      </c>
      <c r="AL1959">
        <f>[1]发票导入!AL1959</f>
        <v>0</v>
      </c>
      <c r="AM1959">
        <f>[1]发票导入!AM1959</f>
        <v>0</v>
      </c>
      <c r="AN1959" s="22">
        <f t="shared" si="1"/>
        <v>0</v>
      </c>
      <c r="AO1959" s="22">
        <f t="shared" si="2"/>
        <v>0</v>
      </c>
    </row>
    <row r="1960">
      <c r="C1960">
        <f>[1]发票导入!C1960&amp;""</f>
      </c>
      <c r="D1960">
        <f>[1]发票导入!D1960&amp;""</f>
      </c>
      <c r="O1960">
        <f>[1]发票导入!O1960&amp;""</f>
      </c>
      <c r="T1960">
        <f>[1]发票导入!T1960</f>
      </c>
      <c r="U1960">
        <f>[1]发票导入!U1960&amp;""</f>
      </c>
      <c r="V1960">
        <f>[1]发票导入!V1960&amp;""</f>
      </c>
      <c r="W1960">
        <f>[1]发票导入!W1960&amp;""</f>
      </c>
      <c r="Y1960">
        <f>[1]发票导入!Y1960&amp;""</f>
      </c>
      <c r="AA1960">
        <f>[1]发票导入!AA1960&amp;""</f>
      </c>
      <c r="AB1960">
        <f>[1]发票导入!AB1960</f>
        <v>0</v>
      </c>
      <c r="AC1960">
        <f>[1]发票导入!AC1960</f>
        <v>0</v>
      </c>
      <c r="AE1960" s="22">
        <f t="shared" si="0"/>
      </c>
      <c r="AI1960">
        <f>[1]发票导入!AI1960&amp;""</f>
      </c>
      <c r="AJ1960">
        <f>[1]发票导入!AJ1960&amp;""</f>
      </c>
      <c r="AK1960">
        <f>[1]发票导入!AK1960</f>
        <v>0</v>
      </c>
      <c r="AL1960">
        <f>[1]发票导入!AL1960</f>
        <v>0</v>
      </c>
      <c r="AM1960">
        <f>[1]发票导入!AM1960</f>
        <v>0</v>
      </c>
      <c r="AN1960" s="22">
        <f t="shared" si="1"/>
        <v>0</v>
      </c>
      <c r="AO1960" s="22">
        <f t="shared" si="2"/>
        <v>0</v>
      </c>
    </row>
    <row r="1961">
      <c r="C1961">
        <f>[1]发票导入!C1961&amp;""</f>
      </c>
      <c r="D1961">
        <f>[1]发票导入!D1961&amp;""</f>
      </c>
      <c r="O1961">
        <f>[1]发票导入!O1961&amp;""</f>
      </c>
      <c r="T1961">
        <f>[1]发票导入!T1961</f>
      </c>
      <c r="U1961">
        <f>[1]发票导入!U1961&amp;""</f>
      </c>
      <c r="V1961">
        <f>[1]发票导入!V1961&amp;""</f>
      </c>
      <c r="W1961">
        <f>[1]发票导入!W1961&amp;""</f>
      </c>
      <c r="Y1961">
        <f>[1]发票导入!Y1961&amp;""</f>
      </c>
      <c r="AA1961">
        <f>[1]发票导入!AA1961&amp;""</f>
      </c>
      <c r="AB1961">
        <f>[1]发票导入!AB1961</f>
        <v>0</v>
      </c>
      <c r="AC1961">
        <f>[1]发票导入!AC1961</f>
        <v>0</v>
      </c>
      <c r="AE1961" s="22">
        <f t="shared" si="0"/>
      </c>
      <c r="AI1961">
        <f>[1]发票导入!AI1961&amp;""</f>
      </c>
      <c r="AJ1961">
        <f>[1]发票导入!AJ1961&amp;""</f>
      </c>
      <c r="AK1961">
        <f>[1]发票导入!AK1961</f>
        <v>0</v>
      </c>
      <c r="AL1961">
        <f>[1]发票导入!AL1961</f>
        <v>0</v>
      </c>
      <c r="AM1961">
        <f>[1]发票导入!AM1961</f>
        <v>0</v>
      </c>
      <c r="AN1961" s="22">
        <f t="shared" si="1"/>
        <v>0</v>
      </c>
      <c r="AO1961" s="22">
        <f t="shared" si="2"/>
        <v>0</v>
      </c>
    </row>
    <row r="1962">
      <c r="C1962">
        <f>[1]发票导入!C1962&amp;""</f>
      </c>
      <c r="D1962">
        <f>[1]发票导入!D1962&amp;""</f>
      </c>
      <c r="O1962">
        <f>[1]发票导入!O1962&amp;""</f>
      </c>
      <c r="T1962">
        <f>[1]发票导入!T1962</f>
      </c>
      <c r="U1962">
        <f>[1]发票导入!U1962&amp;""</f>
      </c>
      <c r="V1962">
        <f>[1]发票导入!V1962&amp;""</f>
      </c>
      <c r="W1962">
        <f>[1]发票导入!W1962&amp;""</f>
      </c>
      <c r="Y1962">
        <f>[1]发票导入!Y1962&amp;""</f>
      </c>
      <c r="AA1962">
        <f>[1]发票导入!AA1962&amp;""</f>
      </c>
      <c r="AB1962">
        <f>[1]发票导入!AB1962</f>
        <v>0</v>
      </c>
      <c r="AC1962">
        <f>[1]发票导入!AC1962</f>
        <v>0</v>
      </c>
      <c r="AE1962" s="22">
        <f t="shared" si="0"/>
      </c>
      <c r="AI1962">
        <f>[1]发票导入!AI1962&amp;""</f>
      </c>
      <c r="AJ1962">
        <f>[1]发票导入!AJ1962&amp;""</f>
      </c>
      <c r="AK1962">
        <f>[1]发票导入!AK1962</f>
        <v>0</v>
      </c>
      <c r="AL1962">
        <f>[1]发票导入!AL1962</f>
        <v>0</v>
      </c>
      <c r="AM1962">
        <f>[1]发票导入!AM1962</f>
        <v>0</v>
      </c>
      <c r="AN1962" s="22">
        <f t="shared" si="1"/>
        <v>0</v>
      </c>
      <c r="AO1962" s="22">
        <f t="shared" si="2"/>
        <v>0</v>
      </c>
    </row>
    <row r="1963">
      <c r="C1963">
        <f>[1]发票导入!C1963&amp;""</f>
      </c>
      <c r="D1963">
        <f>[1]发票导入!D1963&amp;""</f>
      </c>
      <c r="O1963">
        <f>[1]发票导入!O1963&amp;""</f>
      </c>
      <c r="T1963">
        <f>[1]发票导入!T1963</f>
      </c>
      <c r="U1963">
        <f>[1]发票导入!U1963&amp;""</f>
      </c>
      <c r="V1963">
        <f>[1]发票导入!V1963&amp;""</f>
      </c>
      <c r="W1963">
        <f>[1]发票导入!W1963&amp;""</f>
      </c>
      <c r="Y1963">
        <f>[1]发票导入!Y1963&amp;""</f>
      </c>
      <c r="AA1963">
        <f>[1]发票导入!AA1963&amp;""</f>
      </c>
      <c r="AB1963">
        <f>[1]发票导入!AB1963</f>
        <v>0</v>
      </c>
      <c r="AC1963">
        <f>[1]发票导入!AC1963</f>
        <v>0</v>
      </c>
      <c r="AE1963" s="22">
        <f t="shared" si="0"/>
      </c>
      <c r="AI1963">
        <f>[1]发票导入!AI1963&amp;""</f>
      </c>
      <c r="AJ1963">
        <f>[1]发票导入!AJ1963&amp;""</f>
      </c>
      <c r="AK1963">
        <f>[1]发票导入!AK1963</f>
        <v>0</v>
      </c>
      <c r="AL1963">
        <f>[1]发票导入!AL1963</f>
        <v>0</v>
      </c>
      <c r="AM1963">
        <f>[1]发票导入!AM1963</f>
        <v>0</v>
      </c>
      <c r="AN1963" s="22">
        <f t="shared" si="1"/>
        <v>0</v>
      </c>
      <c r="AO1963" s="22">
        <f t="shared" si="2"/>
        <v>0</v>
      </c>
    </row>
    <row r="1964">
      <c r="C1964">
        <f>[1]发票导入!C1964&amp;""</f>
      </c>
      <c r="D1964">
        <f>[1]发票导入!D1964&amp;""</f>
      </c>
      <c r="O1964">
        <f>[1]发票导入!O1964&amp;""</f>
      </c>
      <c r="T1964">
        <f>[1]发票导入!T1964</f>
      </c>
      <c r="U1964">
        <f>[1]发票导入!U1964&amp;""</f>
      </c>
      <c r="V1964">
        <f>[1]发票导入!V1964&amp;""</f>
      </c>
      <c r="W1964">
        <f>[1]发票导入!W1964&amp;""</f>
      </c>
      <c r="Y1964">
        <f>[1]发票导入!Y1964&amp;""</f>
      </c>
      <c r="AA1964">
        <f>[1]发票导入!AA1964&amp;""</f>
      </c>
      <c r="AB1964">
        <f>[1]发票导入!AB1964</f>
        <v>0</v>
      </c>
      <c r="AC1964">
        <f>[1]发票导入!AC1964</f>
        <v>0</v>
      </c>
      <c r="AE1964" s="22">
        <f t="shared" si="0"/>
      </c>
      <c r="AI1964">
        <f>[1]发票导入!AI1964&amp;""</f>
      </c>
      <c r="AJ1964">
        <f>[1]发票导入!AJ1964&amp;""</f>
      </c>
      <c r="AK1964">
        <f>[1]发票导入!AK1964</f>
        <v>0</v>
      </c>
      <c r="AL1964">
        <f>[1]发票导入!AL1964</f>
        <v>0</v>
      </c>
      <c r="AM1964">
        <f>[1]发票导入!AM1964</f>
        <v>0</v>
      </c>
      <c r="AN1964" s="22">
        <f t="shared" si="1"/>
        <v>0</v>
      </c>
      <c r="AO1964" s="22">
        <f t="shared" si="2"/>
        <v>0</v>
      </c>
    </row>
    <row r="1965">
      <c r="C1965">
        <f>[1]发票导入!C1965&amp;""</f>
      </c>
      <c r="D1965">
        <f>[1]发票导入!D1965&amp;""</f>
      </c>
      <c r="O1965">
        <f>[1]发票导入!O1965&amp;""</f>
      </c>
      <c r="T1965">
        <f>[1]发票导入!T1965</f>
      </c>
      <c r="U1965">
        <f>[1]发票导入!U1965&amp;""</f>
      </c>
      <c r="V1965">
        <f>[1]发票导入!V1965&amp;""</f>
      </c>
      <c r="W1965">
        <f>[1]发票导入!W1965&amp;""</f>
      </c>
      <c r="Y1965">
        <f>[1]发票导入!Y1965&amp;""</f>
      </c>
      <c r="AA1965">
        <f>[1]发票导入!AA1965&amp;""</f>
      </c>
      <c r="AB1965">
        <f>[1]发票导入!AB1965</f>
        <v>0</v>
      </c>
      <c r="AC1965">
        <f>[1]发票导入!AC1965</f>
        <v>0</v>
      </c>
      <c r="AE1965" s="22">
        <f t="shared" si="0"/>
      </c>
      <c r="AI1965">
        <f>[1]发票导入!AI1965&amp;""</f>
      </c>
      <c r="AJ1965">
        <f>[1]发票导入!AJ1965&amp;""</f>
      </c>
      <c r="AK1965">
        <f>[1]发票导入!AK1965</f>
        <v>0</v>
      </c>
      <c r="AL1965">
        <f>[1]发票导入!AL1965</f>
        <v>0</v>
      </c>
      <c r="AM1965">
        <f>[1]发票导入!AM1965</f>
        <v>0</v>
      </c>
      <c r="AN1965" s="22">
        <f t="shared" si="1"/>
        <v>0</v>
      </c>
      <c r="AO1965" s="22">
        <f t="shared" si="2"/>
        <v>0</v>
      </c>
    </row>
    <row r="1966">
      <c r="C1966">
        <f>[1]发票导入!C1966&amp;""</f>
      </c>
      <c r="D1966">
        <f>[1]发票导入!D1966&amp;""</f>
      </c>
      <c r="O1966">
        <f>[1]发票导入!O1966&amp;""</f>
      </c>
      <c r="T1966">
        <f>[1]发票导入!T1966</f>
      </c>
      <c r="U1966">
        <f>[1]发票导入!U1966&amp;""</f>
      </c>
      <c r="V1966">
        <f>[1]发票导入!V1966&amp;""</f>
      </c>
      <c r="W1966">
        <f>[1]发票导入!W1966&amp;""</f>
      </c>
      <c r="Y1966">
        <f>[1]发票导入!Y1966&amp;""</f>
      </c>
      <c r="AA1966">
        <f>[1]发票导入!AA1966&amp;""</f>
      </c>
      <c r="AB1966">
        <f>[1]发票导入!AB1966</f>
        <v>0</v>
      </c>
      <c r="AC1966">
        <f>[1]发票导入!AC1966</f>
        <v>0</v>
      </c>
      <c r="AE1966" s="22">
        <f t="shared" si="0"/>
      </c>
      <c r="AI1966">
        <f>[1]发票导入!AI1966&amp;""</f>
      </c>
      <c r="AJ1966">
        <f>[1]发票导入!AJ1966&amp;""</f>
      </c>
      <c r="AK1966">
        <f>[1]发票导入!AK1966</f>
        <v>0</v>
      </c>
      <c r="AL1966">
        <f>[1]发票导入!AL1966</f>
        <v>0</v>
      </c>
      <c r="AM1966">
        <f>[1]发票导入!AM1966</f>
        <v>0</v>
      </c>
      <c r="AN1966" s="22">
        <f t="shared" si="1"/>
        <v>0</v>
      </c>
      <c r="AO1966" s="22">
        <f t="shared" si="2"/>
        <v>0</v>
      </c>
    </row>
    <row r="1967">
      <c r="C1967">
        <f>[1]发票导入!C1967&amp;""</f>
      </c>
      <c r="D1967">
        <f>[1]发票导入!D1967&amp;""</f>
      </c>
      <c r="O1967">
        <f>[1]发票导入!O1967&amp;""</f>
      </c>
      <c r="T1967">
        <f>[1]发票导入!T1967</f>
      </c>
      <c r="U1967">
        <f>[1]发票导入!U1967&amp;""</f>
      </c>
      <c r="V1967">
        <f>[1]发票导入!V1967&amp;""</f>
      </c>
      <c r="W1967">
        <f>[1]发票导入!W1967&amp;""</f>
      </c>
      <c r="Y1967">
        <f>[1]发票导入!Y1967&amp;""</f>
      </c>
      <c r="AA1967">
        <f>[1]发票导入!AA1967&amp;""</f>
      </c>
      <c r="AB1967">
        <f>[1]发票导入!AB1967</f>
        <v>0</v>
      </c>
      <c r="AC1967">
        <f>[1]发票导入!AC1967</f>
        <v>0</v>
      </c>
      <c r="AE1967" s="22">
        <f t="shared" si="0"/>
      </c>
      <c r="AI1967">
        <f>[1]发票导入!AI1967&amp;""</f>
      </c>
      <c r="AJ1967">
        <f>[1]发票导入!AJ1967&amp;""</f>
      </c>
      <c r="AK1967">
        <f>[1]发票导入!AK1967</f>
        <v>0</v>
      </c>
      <c r="AL1967">
        <f>[1]发票导入!AL1967</f>
        <v>0</v>
      </c>
      <c r="AM1967">
        <f>[1]发票导入!AM1967</f>
        <v>0</v>
      </c>
      <c r="AN1967" s="22">
        <f t="shared" si="1"/>
        <v>0</v>
      </c>
      <c r="AO1967" s="22">
        <f t="shared" si="2"/>
        <v>0</v>
      </c>
    </row>
    <row r="1968">
      <c r="C1968">
        <f>[1]发票导入!C1968&amp;""</f>
      </c>
      <c r="D1968">
        <f>[1]发票导入!D1968&amp;""</f>
      </c>
      <c r="O1968">
        <f>[1]发票导入!O1968&amp;""</f>
      </c>
      <c r="T1968">
        <f>[1]发票导入!T1968</f>
      </c>
      <c r="U1968">
        <f>[1]发票导入!U1968&amp;""</f>
      </c>
      <c r="V1968">
        <f>[1]发票导入!V1968&amp;""</f>
      </c>
      <c r="W1968">
        <f>[1]发票导入!W1968&amp;""</f>
      </c>
      <c r="Y1968">
        <f>[1]发票导入!Y1968&amp;""</f>
      </c>
      <c r="AA1968">
        <f>[1]发票导入!AA1968&amp;""</f>
      </c>
      <c r="AB1968">
        <f>[1]发票导入!AB1968</f>
        <v>0</v>
      </c>
      <c r="AC1968">
        <f>[1]发票导入!AC1968</f>
        <v>0</v>
      </c>
      <c r="AE1968" s="22">
        <f t="shared" si="0"/>
      </c>
      <c r="AI1968">
        <f>[1]发票导入!AI1968&amp;""</f>
      </c>
      <c r="AJ1968">
        <f>[1]发票导入!AJ1968&amp;""</f>
      </c>
      <c r="AK1968">
        <f>[1]发票导入!AK1968</f>
        <v>0</v>
      </c>
      <c r="AL1968">
        <f>[1]发票导入!AL1968</f>
        <v>0</v>
      </c>
      <c r="AM1968">
        <f>[1]发票导入!AM1968</f>
        <v>0</v>
      </c>
      <c r="AN1968" s="22">
        <f t="shared" si="1"/>
        <v>0</v>
      </c>
      <c r="AO1968" s="22">
        <f t="shared" si="2"/>
        <v>0</v>
      </c>
    </row>
    <row r="1969">
      <c r="C1969">
        <f>[1]发票导入!C1969&amp;""</f>
      </c>
      <c r="D1969">
        <f>[1]发票导入!D1969&amp;""</f>
      </c>
      <c r="O1969">
        <f>[1]发票导入!O1969&amp;""</f>
      </c>
      <c r="T1969">
        <f>[1]发票导入!T1969</f>
      </c>
      <c r="U1969">
        <f>[1]发票导入!U1969&amp;""</f>
      </c>
      <c r="V1969">
        <f>[1]发票导入!V1969&amp;""</f>
      </c>
      <c r="W1969">
        <f>[1]发票导入!W1969&amp;""</f>
      </c>
      <c r="Y1969">
        <f>[1]发票导入!Y1969&amp;""</f>
      </c>
      <c r="AA1969">
        <f>[1]发票导入!AA1969&amp;""</f>
      </c>
      <c r="AB1969">
        <f>[1]发票导入!AB1969</f>
        <v>0</v>
      </c>
      <c r="AC1969">
        <f>[1]发票导入!AC1969</f>
        <v>0</v>
      </c>
      <c r="AE1969" s="22">
        <f t="shared" si="0"/>
      </c>
      <c r="AI1969">
        <f>[1]发票导入!AI1969&amp;""</f>
      </c>
      <c r="AJ1969">
        <f>[1]发票导入!AJ1969&amp;""</f>
      </c>
      <c r="AK1969">
        <f>[1]发票导入!AK1969</f>
        <v>0</v>
      </c>
      <c r="AL1969">
        <f>[1]发票导入!AL1969</f>
        <v>0</v>
      </c>
      <c r="AM1969">
        <f>[1]发票导入!AM1969</f>
        <v>0</v>
      </c>
      <c r="AN1969" s="22">
        <f t="shared" si="1"/>
        <v>0</v>
      </c>
      <c r="AO1969" s="22">
        <f t="shared" si="2"/>
        <v>0</v>
      </c>
    </row>
    <row r="1970">
      <c r="C1970">
        <f>[1]发票导入!C1970&amp;""</f>
      </c>
      <c r="D1970">
        <f>[1]发票导入!D1970&amp;""</f>
      </c>
      <c r="O1970">
        <f>[1]发票导入!O1970&amp;""</f>
      </c>
      <c r="T1970">
        <f>[1]发票导入!T1970</f>
      </c>
      <c r="U1970">
        <f>[1]发票导入!U1970&amp;""</f>
      </c>
      <c r="V1970">
        <f>[1]发票导入!V1970&amp;""</f>
      </c>
      <c r="W1970">
        <f>[1]发票导入!W1970&amp;""</f>
      </c>
      <c r="Y1970">
        <f>[1]发票导入!Y1970&amp;""</f>
      </c>
      <c r="AA1970">
        <f>[1]发票导入!AA1970&amp;""</f>
      </c>
      <c r="AB1970">
        <f>[1]发票导入!AB1970</f>
        <v>0</v>
      </c>
      <c r="AC1970">
        <f>[1]发票导入!AC1970</f>
        <v>0</v>
      </c>
      <c r="AE1970" s="22">
        <f t="shared" si="0"/>
      </c>
      <c r="AI1970">
        <f>[1]发票导入!AI1970&amp;""</f>
      </c>
      <c r="AJ1970">
        <f>[1]发票导入!AJ1970&amp;""</f>
      </c>
      <c r="AK1970">
        <f>[1]发票导入!AK1970</f>
        <v>0</v>
      </c>
      <c r="AL1970">
        <f>[1]发票导入!AL1970</f>
        <v>0</v>
      </c>
      <c r="AM1970">
        <f>[1]发票导入!AM1970</f>
        <v>0</v>
      </c>
      <c r="AN1970" s="22">
        <f t="shared" si="1"/>
        <v>0</v>
      </c>
      <c r="AO1970" s="22">
        <f t="shared" si="2"/>
        <v>0</v>
      </c>
    </row>
    <row r="1971">
      <c r="C1971">
        <f>[1]发票导入!C1971&amp;""</f>
      </c>
      <c r="D1971">
        <f>[1]发票导入!D1971&amp;""</f>
      </c>
      <c r="O1971">
        <f>[1]发票导入!O1971&amp;""</f>
      </c>
      <c r="T1971">
        <f>[1]发票导入!T1971</f>
      </c>
      <c r="U1971">
        <f>[1]发票导入!U1971&amp;""</f>
      </c>
      <c r="V1971">
        <f>[1]发票导入!V1971&amp;""</f>
      </c>
      <c r="W1971">
        <f>[1]发票导入!W1971&amp;""</f>
      </c>
      <c r="Y1971">
        <f>[1]发票导入!Y1971&amp;""</f>
      </c>
      <c r="AA1971">
        <f>[1]发票导入!AA1971&amp;""</f>
      </c>
      <c r="AB1971">
        <f>[1]发票导入!AB1971</f>
        <v>0</v>
      </c>
      <c r="AC1971">
        <f>[1]发票导入!AC1971</f>
        <v>0</v>
      </c>
      <c r="AE1971" s="22">
        <f t="shared" si="0"/>
      </c>
      <c r="AI1971">
        <f>[1]发票导入!AI1971&amp;""</f>
      </c>
      <c r="AJ1971">
        <f>[1]发票导入!AJ1971&amp;""</f>
      </c>
      <c r="AK1971">
        <f>[1]发票导入!AK1971</f>
        <v>0</v>
      </c>
      <c r="AL1971">
        <f>[1]发票导入!AL1971</f>
        <v>0</v>
      </c>
      <c r="AM1971">
        <f>[1]发票导入!AM1971</f>
        <v>0</v>
      </c>
      <c r="AN1971" s="22">
        <f t="shared" si="1"/>
        <v>0</v>
      </c>
      <c r="AO1971" s="22">
        <f t="shared" si="2"/>
        <v>0</v>
      </c>
    </row>
    <row r="1972">
      <c r="C1972">
        <f>[1]发票导入!C1972&amp;""</f>
      </c>
      <c r="D1972">
        <f>[1]发票导入!D1972&amp;""</f>
      </c>
      <c r="O1972">
        <f>[1]发票导入!O1972&amp;""</f>
      </c>
      <c r="T1972">
        <f>[1]发票导入!T1972</f>
      </c>
      <c r="U1972">
        <f>[1]发票导入!U1972&amp;""</f>
      </c>
      <c r="V1972">
        <f>[1]发票导入!V1972&amp;""</f>
      </c>
      <c r="W1972">
        <f>[1]发票导入!W1972&amp;""</f>
      </c>
      <c r="Y1972">
        <f>[1]发票导入!Y1972&amp;""</f>
      </c>
      <c r="AA1972">
        <f>[1]发票导入!AA1972&amp;""</f>
      </c>
      <c r="AB1972">
        <f>[1]发票导入!AB1972</f>
        <v>0</v>
      </c>
      <c r="AC1972">
        <f>[1]发票导入!AC1972</f>
        <v>0</v>
      </c>
      <c r="AE1972" s="22">
        <f t="shared" si="0"/>
      </c>
      <c r="AI1972">
        <f>[1]发票导入!AI1972&amp;""</f>
      </c>
      <c r="AJ1972">
        <f>[1]发票导入!AJ1972&amp;""</f>
      </c>
      <c r="AK1972">
        <f>[1]发票导入!AK1972</f>
        <v>0</v>
      </c>
      <c r="AL1972">
        <f>[1]发票导入!AL1972</f>
        <v>0</v>
      </c>
      <c r="AM1972">
        <f>[1]发票导入!AM1972</f>
        <v>0</v>
      </c>
      <c r="AN1972" s="22">
        <f t="shared" si="1"/>
        <v>0</v>
      </c>
      <c r="AO1972" s="22">
        <f t="shared" si="2"/>
        <v>0</v>
      </c>
    </row>
    <row r="1973">
      <c r="C1973">
        <f>[1]发票导入!C1973&amp;""</f>
      </c>
      <c r="D1973">
        <f>[1]发票导入!D1973&amp;""</f>
      </c>
      <c r="O1973">
        <f>[1]发票导入!O1973&amp;""</f>
      </c>
      <c r="T1973">
        <f>[1]发票导入!T1973</f>
      </c>
      <c r="U1973">
        <f>[1]发票导入!U1973&amp;""</f>
      </c>
      <c r="V1973">
        <f>[1]发票导入!V1973&amp;""</f>
      </c>
      <c r="W1973">
        <f>[1]发票导入!W1973&amp;""</f>
      </c>
      <c r="Y1973">
        <f>[1]发票导入!Y1973&amp;""</f>
      </c>
      <c r="AA1973">
        <f>[1]发票导入!AA1973&amp;""</f>
      </c>
      <c r="AB1973">
        <f>[1]发票导入!AB1973</f>
        <v>0</v>
      </c>
      <c r="AC1973">
        <f>[1]发票导入!AC1973</f>
        <v>0</v>
      </c>
      <c r="AE1973" s="22">
        <f t="shared" si="0"/>
      </c>
      <c r="AI1973">
        <f>[1]发票导入!AI1973&amp;""</f>
      </c>
      <c r="AJ1973">
        <f>[1]发票导入!AJ1973&amp;""</f>
      </c>
      <c r="AK1973">
        <f>[1]发票导入!AK1973</f>
        <v>0</v>
      </c>
      <c r="AL1973">
        <f>[1]发票导入!AL1973</f>
        <v>0</v>
      </c>
      <c r="AM1973">
        <f>[1]发票导入!AM1973</f>
        <v>0</v>
      </c>
      <c r="AN1973" s="22">
        <f t="shared" si="1"/>
        <v>0</v>
      </c>
      <c r="AO1973" s="22">
        <f t="shared" si="2"/>
        <v>0</v>
      </c>
    </row>
    <row r="1974">
      <c r="C1974">
        <f>[1]发票导入!C1974&amp;""</f>
      </c>
      <c r="D1974">
        <f>[1]发票导入!D1974&amp;""</f>
      </c>
      <c r="O1974">
        <f>[1]发票导入!O1974&amp;""</f>
      </c>
      <c r="T1974">
        <f>[1]发票导入!T1974</f>
      </c>
      <c r="U1974">
        <f>[1]发票导入!U1974&amp;""</f>
      </c>
      <c r="V1974">
        <f>[1]发票导入!V1974&amp;""</f>
      </c>
      <c r="W1974">
        <f>[1]发票导入!W1974&amp;""</f>
      </c>
      <c r="Y1974">
        <f>[1]发票导入!Y1974&amp;""</f>
      </c>
      <c r="AA1974">
        <f>[1]发票导入!AA1974&amp;""</f>
      </c>
      <c r="AB1974">
        <f>[1]发票导入!AB1974</f>
        <v>0</v>
      </c>
      <c r="AC1974">
        <f>[1]发票导入!AC1974</f>
        <v>0</v>
      </c>
      <c r="AE1974" s="22">
        <f t="shared" si="0"/>
      </c>
      <c r="AI1974">
        <f>[1]发票导入!AI1974&amp;""</f>
      </c>
      <c r="AJ1974">
        <f>[1]发票导入!AJ1974&amp;""</f>
      </c>
      <c r="AK1974">
        <f>[1]发票导入!AK1974</f>
        <v>0</v>
      </c>
      <c r="AL1974">
        <f>[1]发票导入!AL1974</f>
        <v>0</v>
      </c>
      <c r="AM1974">
        <f>[1]发票导入!AM1974</f>
        <v>0</v>
      </c>
      <c r="AN1974" s="22">
        <f t="shared" si="1"/>
        <v>0</v>
      </c>
      <c r="AO1974" s="22">
        <f t="shared" si="2"/>
        <v>0</v>
      </c>
    </row>
    <row r="1975">
      <c r="C1975">
        <f>[1]发票导入!C1975&amp;""</f>
      </c>
      <c r="D1975">
        <f>[1]发票导入!D1975&amp;""</f>
      </c>
      <c r="O1975">
        <f>[1]发票导入!O1975&amp;""</f>
      </c>
      <c r="T1975">
        <f>[1]发票导入!T1975</f>
      </c>
      <c r="U1975">
        <f>[1]发票导入!U1975&amp;""</f>
      </c>
      <c r="V1975">
        <f>[1]发票导入!V1975&amp;""</f>
      </c>
      <c r="W1975">
        <f>[1]发票导入!W1975&amp;""</f>
      </c>
      <c r="Y1975">
        <f>[1]发票导入!Y1975&amp;""</f>
      </c>
      <c r="AA1975">
        <f>[1]发票导入!AA1975&amp;""</f>
      </c>
      <c r="AB1975">
        <f>[1]发票导入!AB1975</f>
        <v>0</v>
      </c>
      <c r="AC1975">
        <f>[1]发票导入!AC1975</f>
        <v>0</v>
      </c>
      <c r="AE1975" s="22">
        <f t="shared" si="0"/>
      </c>
      <c r="AI1975">
        <f>[1]发票导入!AI1975&amp;""</f>
      </c>
      <c r="AJ1975">
        <f>[1]发票导入!AJ1975&amp;""</f>
      </c>
      <c r="AK1975">
        <f>[1]发票导入!AK1975</f>
        <v>0</v>
      </c>
      <c r="AL1975">
        <f>[1]发票导入!AL1975</f>
        <v>0</v>
      </c>
      <c r="AM1975">
        <f>[1]发票导入!AM1975</f>
        <v>0</v>
      </c>
      <c r="AN1975" s="22">
        <f t="shared" si="1"/>
        <v>0</v>
      </c>
      <c r="AO1975" s="22">
        <f t="shared" si="2"/>
        <v>0</v>
      </c>
    </row>
    <row r="1976">
      <c r="C1976">
        <f>[1]发票导入!C1976&amp;""</f>
      </c>
      <c r="D1976">
        <f>[1]发票导入!D1976&amp;""</f>
      </c>
      <c r="O1976">
        <f>[1]发票导入!O1976&amp;""</f>
      </c>
      <c r="T1976">
        <f>[1]发票导入!T1976</f>
      </c>
      <c r="U1976">
        <f>[1]发票导入!U1976&amp;""</f>
      </c>
      <c r="V1976">
        <f>[1]发票导入!V1976&amp;""</f>
      </c>
      <c r="W1976">
        <f>[1]发票导入!W1976&amp;""</f>
      </c>
      <c r="Y1976">
        <f>[1]发票导入!Y1976&amp;""</f>
      </c>
      <c r="AA1976">
        <f>[1]发票导入!AA1976&amp;""</f>
      </c>
      <c r="AB1976">
        <f>[1]发票导入!AB1976</f>
        <v>0</v>
      </c>
      <c r="AC1976">
        <f>[1]发票导入!AC1976</f>
        <v>0</v>
      </c>
      <c r="AE1976" s="22">
        <f t="shared" si="0"/>
      </c>
      <c r="AI1976">
        <f>[1]发票导入!AI1976&amp;""</f>
      </c>
      <c r="AJ1976">
        <f>[1]发票导入!AJ1976&amp;""</f>
      </c>
      <c r="AK1976">
        <f>[1]发票导入!AK1976</f>
        <v>0</v>
      </c>
      <c r="AL1976">
        <f>[1]发票导入!AL1976</f>
        <v>0</v>
      </c>
      <c r="AM1976">
        <f>[1]发票导入!AM1976</f>
        <v>0</v>
      </c>
      <c r="AN1976" s="22">
        <f t="shared" si="1"/>
        <v>0</v>
      </c>
      <c r="AO1976" s="22">
        <f t="shared" si="2"/>
        <v>0</v>
      </c>
    </row>
    <row r="1977">
      <c r="C1977">
        <f>[1]发票导入!C1977&amp;""</f>
      </c>
      <c r="D1977">
        <f>[1]发票导入!D1977&amp;""</f>
      </c>
      <c r="O1977">
        <f>[1]发票导入!O1977&amp;""</f>
      </c>
      <c r="T1977">
        <f>[1]发票导入!T1977</f>
      </c>
      <c r="U1977">
        <f>[1]发票导入!U1977&amp;""</f>
      </c>
      <c r="V1977">
        <f>[1]发票导入!V1977&amp;""</f>
      </c>
      <c r="W1977">
        <f>[1]发票导入!W1977&amp;""</f>
      </c>
      <c r="Y1977">
        <f>[1]发票导入!Y1977&amp;""</f>
      </c>
      <c r="AA1977">
        <f>[1]发票导入!AA1977&amp;""</f>
      </c>
      <c r="AB1977">
        <f>[1]发票导入!AB1977</f>
        <v>0</v>
      </c>
      <c r="AC1977">
        <f>[1]发票导入!AC1977</f>
        <v>0</v>
      </c>
      <c r="AE1977" s="22">
        <f t="shared" si="0"/>
      </c>
      <c r="AI1977">
        <f>[1]发票导入!AI1977&amp;""</f>
      </c>
      <c r="AJ1977">
        <f>[1]发票导入!AJ1977&amp;""</f>
      </c>
      <c r="AK1977">
        <f>[1]发票导入!AK1977</f>
        <v>0</v>
      </c>
      <c r="AL1977">
        <f>[1]发票导入!AL1977</f>
        <v>0</v>
      </c>
      <c r="AM1977">
        <f>[1]发票导入!AM1977</f>
        <v>0</v>
      </c>
      <c r="AN1977" s="22">
        <f t="shared" si="1"/>
        <v>0</v>
      </c>
      <c r="AO1977" s="22">
        <f t="shared" si="2"/>
        <v>0</v>
      </c>
    </row>
    <row r="1978">
      <c r="C1978">
        <f>[1]发票导入!C1978&amp;""</f>
      </c>
      <c r="D1978">
        <f>[1]发票导入!D1978&amp;""</f>
      </c>
      <c r="O1978">
        <f>[1]发票导入!O1978&amp;""</f>
      </c>
      <c r="T1978">
        <f>[1]发票导入!T1978</f>
      </c>
      <c r="U1978">
        <f>[1]发票导入!U1978&amp;""</f>
      </c>
      <c r="V1978">
        <f>[1]发票导入!V1978&amp;""</f>
      </c>
      <c r="W1978">
        <f>[1]发票导入!W1978&amp;""</f>
      </c>
      <c r="Y1978">
        <f>[1]发票导入!Y1978&amp;""</f>
      </c>
      <c r="AA1978">
        <f>[1]发票导入!AA1978&amp;""</f>
      </c>
      <c r="AB1978">
        <f>[1]发票导入!AB1978</f>
        <v>0</v>
      </c>
      <c r="AC1978">
        <f>[1]发票导入!AC1978</f>
        <v>0</v>
      </c>
      <c r="AE1978" s="22">
        <f t="shared" si="0"/>
      </c>
      <c r="AI1978">
        <f>[1]发票导入!AI1978&amp;""</f>
      </c>
      <c r="AJ1978">
        <f>[1]发票导入!AJ1978&amp;""</f>
      </c>
      <c r="AK1978">
        <f>[1]发票导入!AK1978</f>
        <v>0</v>
      </c>
      <c r="AL1978">
        <f>[1]发票导入!AL1978</f>
        <v>0</v>
      </c>
      <c r="AM1978">
        <f>[1]发票导入!AM1978</f>
        <v>0</v>
      </c>
      <c r="AN1978" s="22">
        <f t="shared" si="1"/>
        <v>0</v>
      </c>
      <c r="AO1978" s="22">
        <f t="shared" si="2"/>
        <v>0</v>
      </c>
    </row>
    <row r="1979">
      <c r="C1979">
        <f>[1]发票导入!C1979&amp;""</f>
      </c>
      <c r="D1979">
        <f>[1]发票导入!D1979&amp;""</f>
      </c>
      <c r="O1979">
        <f>[1]发票导入!O1979&amp;""</f>
      </c>
      <c r="T1979">
        <f>[1]发票导入!T1979</f>
      </c>
      <c r="U1979">
        <f>[1]发票导入!U1979&amp;""</f>
      </c>
      <c r="V1979">
        <f>[1]发票导入!V1979&amp;""</f>
      </c>
      <c r="W1979">
        <f>[1]发票导入!W1979&amp;""</f>
      </c>
      <c r="Y1979">
        <f>[1]发票导入!Y1979&amp;""</f>
      </c>
      <c r="AA1979">
        <f>[1]发票导入!AA1979&amp;""</f>
      </c>
      <c r="AB1979">
        <f>[1]发票导入!AB1979</f>
        <v>0</v>
      </c>
      <c r="AC1979">
        <f>[1]发票导入!AC1979</f>
        <v>0</v>
      </c>
      <c r="AE1979" s="22">
        <f t="shared" si="0"/>
      </c>
      <c r="AI1979">
        <f>[1]发票导入!AI1979&amp;""</f>
      </c>
      <c r="AJ1979">
        <f>[1]发票导入!AJ1979&amp;""</f>
      </c>
      <c r="AK1979">
        <f>[1]发票导入!AK1979</f>
        <v>0</v>
      </c>
      <c r="AL1979">
        <f>[1]发票导入!AL1979</f>
        <v>0</v>
      </c>
      <c r="AM1979">
        <f>[1]发票导入!AM1979</f>
        <v>0</v>
      </c>
      <c r="AN1979" s="22">
        <f t="shared" si="1"/>
        <v>0</v>
      </c>
      <c r="AO1979" s="22">
        <f t="shared" si="2"/>
        <v>0</v>
      </c>
    </row>
    <row r="1980">
      <c r="C1980">
        <f>[1]发票导入!C1980&amp;""</f>
      </c>
      <c r="D1980">
        <f>[1]发票导入!D1980&amp;""</f>
      </c>
      <c r="O1980">
        <f>[1]发票导入!O1980&amp;""</f>
      </c>
      <c r="T1980">
        <f>[1]发票导入!T1980</f>
      </c>
      <c r="U1980">
        <f>[1]发票导入!U1980&amp;""</f>
      </c>
      <c r="V1980">
        <f>[1]发票导入!V1980&amp;""</f>
      </c>
      <c r="W1980">
        <f>[1]发票导入!W1980&amp;""</f>
      </c>
      <c r="Y1980">
        <f>[1]发票导入!Y1980&amp;""</f>
      </c>
      <c r="AA1980">
        <f>[1]发票导入!AA1980&amp;""</f>
      </c>
      <c r="AB1980">
        <f>[1]发票导入!AB1980</f>
        <v>0</v>
      </c>
      <c r="AC1980">
        <f>[1]发票导入!AC1980</f>
        <v>0</v>
      </c>
      <c r="AE1980" s="22">
        <f t="shared" si="0"/>
      </c>
      <c r="AI1980">
        <f>[1]发票导入!AI1980&amp;""</f>
      </c>
      <c r="AJ1980">
        <f>[1]发票导入!AJ1980&amp;""</f>
      </c>
      <c r="AK1980">
        <f>[1]发票导入!AK1980</f>
        <v>0</v>
      </c>
      <c r="AL1980">
        <f>[1]发票导入!AL1980</f>
        <v>0</v>
      </c>
      <c r="AM1980">
        <f>[1]发票导入!AM1980</f>
        <v>0</v>
      </c>
      <c r="AN1980" s="22">
        <f t="shared" si="1"/>
        <v>0</v>
      </c>
      <c r="AO1980" s="22">
        <f t="shared" si="2"/>
        <v>0</v>
      </c>
    </row>
    <row r="1981">
      <c r="C1981">
        <f>[1]发票导入!C1981&amp;""</f>
      </c>
      <c r="D1981">
        <f>[1]发票导入!D1981&amp;""</f>
      </c>
      <c r="O1981">
        <f>[1]发票导入!O1981&amp;""</f>
      </c>
      <c r="T1981">
        <f>[1]发票导入!T1981</f>
      </c>
      <c r="U1981">
        <f>[1]发票导入!U1981&amp;""</f>
      </c>
      <c r="V1981">
        <f>[1]发票导入!V1981&amp;""</f>
      </c>
      <c r="W1981">
        <f>[1]发票导入!W1981&amp;""</f>
      </c>
      <c r="Y1981">
        <f>[1]发票导入!Y1981&amp;""</f>
      </c>
      <c r="AA1981">
        <f>[1]发票导入!AA1981&amp;""</f>
      </c>
      <c r="AB1981">
        <f>[1]发票导入!AB1981</f>
        <v>0</v>
      </c>
      <c r="AC1981">
        <f>[1]发票导入!AC1981</f>
        <v>0</v>
      </c>
      <c r="AE1981" s="22">
        <f t="shared" si="0"/>
      </c>
      <c r="AI1981">
        <f>[1]发票导入!AI1981&amp;""</f>
      </c>
      <c r="AJ1981">
        <f>[1]发票导入!AJ1981&amp;""</f>
      </c>
      <c r="AK1981">
        <f>[1]发票导入!AK1981</f>
        <v>0</v>
      </c>
      <c r="AL1981">
        <f>[1]发票导入!AL1981</f>
        <v>0</v>
      </c>
      <c r="AM1981">
        <f>[1]发票导入!AM1981</f>
        <v>0</v>
      </c>
      <c r="AN1981" s="22">
        <f t="shared" si="1"/>
        <v>0</v>
      </c>
      <c r="AO1981" s="22">
        <f t="shared" si="2"/>
        <v>0</v>
      </c>
    </row>
    <row r="1982">
      <c r="C1982">
        <f>[1]发票导入!C1982&amp;""</f>
      </c>
      <c r="D1982">
        <f>[1]发票导入!D1982&amp;""</f>
      </c>
      <c r="O1982">
        <f>[1]发票导入!O1982&amp;""</f>
      </c>
      <c r="T1982">
        <f>[1]发票导入!T1982</f>
      </c>
      <c r="U1982">
        <f>[1]发票导入!U1982&amp;""</f>
      </c>
      <c r="V1982">
        <f>[1]发票导入!V1982&amp;""</f>
      </c>
      <c r="W1982">
        <f>[1]发票导入!W1982&amp;""</f>
      </c>
      <c r="Y1982">
        <f>[1]发票导入!Y1982&amp;""</f>
      </c>
      <c r="AA1982">
        <f>[1]发票导入!AA1982&amp;""</f>
      </c>
      <c r="AB1982">
        <f>[1]发票导入!AB1982</f>
        <v>0</v>
      </c>
      <c r="AC1982">
        <f>[1]发票导入!AC1982</f>
        <v>0</v>
      </c>
      <c r="AE1982" s="22">
        <f t="shared" si="0"/>
      </c>
      <c r="AI1982">
        <f>[1]发票导入!AI1982&amp;""</f>
      </c>
      <c r="AJ1982">
        <f>[1]发票导入!AJ1982&amp;""</f>
      </c>
      <c r="AK1982">
        <f>[1]发票导入!AK1982</f>
        <v>0</v>
      </c>
      <c r="AL1982">
        <f>[1]发票导入!AL1982</f>
        <v>0</v>
      </c>
      <c r="AM1982">
        <f>[1]发票导入!AM1982</f>
        <v>0</v>
      </c>
      <c r="AN1982" s="22">
        <f t="shared" si="1"/>
        <v>0</v>
      </c>
      <c r="AO1982" s="22">
        <f t="shared" si="2"/>
        <v>0</v>
      </c>
    </row>
    <row r="1983">
      <c r="C1983">
        <f>[1]发票导入!C1983&amp;""</f>
      </c>
      <c r="D1983">
        <f>[1]发票导入!D1983&amp;""</f>
      </c>
      <c r="O1983">
        <f>[1]发票导入!O1983&amp;""</f>
      </c>
      <c r="T1983">
        <f>[1]发票导入!T1983</f>
      </c>
      <c r="U1983">
        <f>[1]发票导入!U1983&amp;""</f>
      </c>
      <c r="V1983">
        <f>[1]发票导入!V1983&amp;""</f>
      </c>
      <c r="W1983">
        <f>[1]发票导入!W1983&amp;""</f>
      </c>
      <c r="Y1983">
        <f>[1]发票导入!Y1983&amp;""</f>
      </c>
      <c r="AA1983">
        <f>[1]发票导入!AA1983&amp;""</f>
      </c>
      <c r="AB1983">
        <f>[1]发票导入!AB1983</f>
        <v>0</v>
      </c>
      <c r="AC1983">
        <f>[1]发票导入!AC1983</f>
        <v>0</v>
      </c>
      <c r="AE1983" s="22">
        <f t="shared" si="0"/>
      </c>
      <c r="AI1983">
        <f>[1]发票导入!AI1983&amp;""</f>
      </c>
      <c r="AJ1983">
        <f>[1]发票导入!AJ1983&amp;""</f>
      </c>
      <c r="AK1983">
        <f>[1]发票导入!AK1983</f>
        <v>0</v>
      </c>
      <c r="AL1983">
        <f>[1]发票导入!AL1983</f>
        <v>0</v>
      </c>
      <c r="AM1983">
        <f>[1]发票导入!AM1983</f>
        <v>0</v>
      </c>
      <c r="AN1983" s="22">
        <f t="shared" si="1"/>
        <v>0</v>
      </c>
      <c r="AO1983" s="22">
        <f t="shared" si="2"/>
        <v>0</v>
      </c>
    </row>
    <row r="1984">
      <c r="C1984">
        <f>[1]发票导入!C1984&amp;""</f>
      </c>
      <c r="D1984">
        <f>[1]发票导入!D1984&amp;""</f>
      </c>
      <c r="O1984">
        <f>[1]发票导入!O1984&amp;""</f>
      </c>
      <c r="T1984">
        <f>[1]发票导入!T1984</f>
      </c>
      <c r="U1984">
        <f>[1]发票导入!U1984&amp;""</f>
      </c>
      <c r="V1984">
        <f>[1]发票导入!V1984&amp;""</f>
      </c>
      <c r="W1984">
        <f>[1]发票导入!W1984&amp;""</f>
      </c>
      <c r="Y1984">
        <f>[1]发票导入!Y1984&amp;""</f>
      </c>
      <c r="AA1984">
        <f>[1]发票导入!AA1984&amp;""</f>
      </c>
      <c r="AB1984">
        <f>[1]发票导入!AB1984</f>
        <v>0</v>
      </c>
      <c r="AC1984">
        <f>[1]发票导入!AC1984</f>
        <v>0</v>
      </c>
      <c r="AE1984" s="22">
        <f t="shared" si="0"/>
      </c>
      <c r="AI1984">
        <f>[1]发票导入!AI1984&amp;""</f>
      </c>
      <c r="AJ1984">
        <f>[1]发票导入!AJ1984&amp;""</f>
      </c>
      <c r="AK1984">
        <f>[1]发票导入!AK1984</f>
        <v>0</v>
      </c>
      <c r="AL1984">
        <f>[1]发票导入!AL1984</f>
        <v>0</v>
      </c>
      <c r="AM1984">
        <f>[1]发票导入!AM1984</f>
        <v>0</v>
      </c>
      <c r="AN1984" s="22">
        <f t="shared" si="1"/>
        <v>0</v>
      </c>
      <c r="AO1984" s="22">
        <f t="shared" si="2"/>
        <v>0</v>
      </c>
    </row>
    <row r="1985">
      <c r="C1985">
        <f>[1]发票导入!C1985&amp;""</f>
      </c>
      <c r="D1985">
        <f>[1]发票导入!D1985&amp;""</f>
      </c>
      <c r="O1985">
        <f>[1]发票导入!O1985&amp;""</f>
      </c>
      <c r="T1985">
        <f>[1]发票导入!T1985</f>
      </c>
      <c r="U1985">
        <f>[1]发票导入!U1985&amp;""</f>
      </c>
      <c r="V1985">
        <f>[1]发票导入!V1985&amp;""</f>
      </c>
      <c r="W1985">
        <f>[1]发票导入!W1985&amp;""</f>
      </c>
      <c r="Y1985">
        <f>[1]发票导入!Y1985&amp;""</f>
      </c>
      <c r="AA1985">
        <f>[1]发票导入!AA1985&amp;""</f>
      </c>
      <c r="AB1985">
        <f>[1]发票导入!AB1985</f>
        <v>0</v>
      </c>
      <c r="AC1985">
        <f>[1]发票导入!AC1985</f>
        <v>0</v>
      </c>
      <c r="AE1985" s="22">
        <f t="shared" si="0"/>
      </c>
      <c r="AI1985">
        <f>[1]发票导入!AI1985&amp;""</f>
      </c>
      <c r="AJ1985">
        <f>[1]发票导入!AJ1985&amp;""</f>
      </c>
      <c r="AK1985">
        <f>[1]发票导入!AK1985</f>
        <v>0</v>
      </c>
      <c r="AL1985">
        <f>[1]发票导入!AL1985</f>
        <v>0</v>
      </c>
      <c r="AM1985">
        <f>[1]发票导入!AM1985</f>
        <v>0</v>
      </c>
      <c r="AN1985" s="22">
        <f t="shared" si="1"/>
        <v>0</v>
      </c>
      <c r="AO1985" s="22">
        <f t="shared" si="2"/>
        <v>0</v>
      </c>
    </row>
    <row r="1986">
      <c r="C1986">
        <f>[1]发票导入!C1986&amp;""</f>
      </c>
      <c r="D1986">
        <f>[1]发票导入!D1986&amp;""</f>
      </c>
      <c r="O1986">
        <f>[1]发票导入!O1986&amp;""</f>
      </c>
      <c r="T1986">
        <f>[1]发票导入!T1986</f>
      </c>
      <c r="U1986">
        <f>[1]发票导入!U1986&amp;""</f>
      </c>
      <c r="V1986">
        <f>[1]发票导入!V1986&amp;""</f>
      </c>
      <c r="W1986">
        <f>[1]发票导入!W1986&amp;""</f>
      </c>
      <c r="Y1986">
        <f>[1]发票导入!Y1986&amp;""</f>
      </c>
      <c r="AA1986">
        <f>[1]发票导入!AA1986&amp;""</f>
      </c>
      <c r="AB1986">
        <f>[1]发票导入!AB1986</f>
        <v>0</v>
      </c>
      <c r="AC1986">
        <f>[1]发票导入!AC1986</f>
        <v>0</v>
      </c>
      <c r="AE1986" s="22">
        <f t="shared" si="0"/>
      </c>
      <c r="AI1986">
        <f>[1]发票导入!AI1986&amp;""</f>
      </c>
      <c r="AJ1986">
        <f>[1]发票导入!AJ1986&amp;""</f>
      </c>
      <c r="AK1986">
        <f>[1]发票导入!AK1986</f>
        <v>0</v>
      </c>
      <c r="AL1986">
        <f>[1]发票导入!AL1986</f>
        <v>0</v>
      </c>
      <c r="AM1986">
        <f>[1]发票导入!AM1986</f>
        <v>0</v>
      </c>
      <c r="AN1986" s="22">
        <f t="shared" si="1"/>
        <v>0</v>
      </c>
      <c r="AO1986" s="22">
        <f t="shared" si="2"/>
        <v>0</v>
      </c>
    </row>
    <row r="1987">
      <c r="C1987">
        <f>[1]发票导入!C1987&amp;""</f>
      </c>
      <c r="D1987">
        <f>[1]发票导入!D1987&amp;""</f>
      </c>
      <c r="O1987">
        <f>[1]发票导入!O1987&amp;""</f>
      </c>
      <c r="T1987">
        <f>[1]发票导入!T1987</f>
      </c>
      <c r="U1987">
        <f>[1]发票导入!U1987&amp;""</f>
      </c>
      <c r="V1987">
        <f>[1]发票导入!V1987&amp;""</f>
      </c>
      <c r="W1987">
        <f>[1]发票导入!W1987&amp;""</f>
      </c>
      <c r="Y1987">
        <f>[1]发票导入!Y1987&amp;""</f>
      </c>
      <c r="AA1987">
        <f>[1]发票导入!AA1987&amp;""</f>
      </c>
      <c r="AB1987">
        <f>[1]发票导入!AB1987</f>
        <v>0</v>
      </c>
      <c r="AC1987">
        <f>[1]发票导入!AC1987</f>
        <v>0</v>
      </c>
      <c r="AE1987" s="22">
        <f t="shared" si="0"/>
      </c>
      <c r="AI1987">
        <f>[1]发票导入!AI1987&amp;""</f>
      </c>
      <c r="AJ1987">
        <f>[1]发票导入!AJ1987&amp;""</f>
      </c>
      <c r="AK1987">
        <f>[1]发票导入!AK1987</f>
        <v>0</v>
      </c>
      <c r="AL1987">
        <f>[1]发票导入!AL1987</f>
        <v>0</v>
      </c>
      <c r="AM1987">
        <f>[1]发票导入!AM1987</f>
        <v>0</v>
      </c>
      <c r="AN1987" s="22">
        <f t="shared" si="1"/>
        <v>0</v>
      </c>
      <c r="AO1987" s="22">
        <f t="shared" si="2"/>
        <v>0</v>
      </c>
    </row>
    <row r="1988">
      <c r="C1988">
        <f>[1]发票导入!C1988&amp;""</f>
      </c>
      <c r="D1988">
        <f>[1]发票导入!D1988&amp;""</f>
      </c>
      <c r="O1988">
        <f>[1]发票导入!O1988&amp;""</f>
      </c>
      <c r="T1988">
        <f>[1]发票导入!T1988</f>
      </c>
      <c r="U1988">
        <f>[1]发票导入!U1988&amp;""</f>
      </c>
      <c r="V1988">
        <f>[1]发票导入!V1988&amp;""</f>
      </c>
      <c r="W1988">
        <f>[1]发票导入!W1988&amp;""</f>
      </c>
      <c r="Y1988">
        <f>[1]发票导入!Y1988&amp;""</f>
      </c>
      <c r="AA1988">
        <f>[1]发票导入!AA1988&amp;""</f>
      </c>
      <c r="AB1988">
        <f>[1]发票导入!AB1988</f>
        <v>0</v>
      </c>
      <c r="AC1988">
        <f>[1]发票导入!AC1988</f>
        <v>0</v>
      </c>
      <c r="AE1988" s="22">
        <f t="shared" si="0"/>
      </c>
      <c r="AI1988">
        <f>[1]发票导入!AI1988&amp;""</f>
      </c>
      <c r="AJ1988">
        <f>[1]发票导入!AJ1988&amp;""</f>
      </c>
      <c r="AK1988">
        <f>[1]发票导入!AK1988</f>
        <v>0</v>
      </c>
      <c r="AL1988">
        <f>[1]发票导入!AL1988</f>
        <v>0</v>
      </c>
      <c r="AM1988">
        <f>[1]发票导入!AM1988</f>
        <v>0</v>
      </c>
      <c r="AN1988" s="22">
        <f t="shared" si="1"/>
        <v>0</v>
      </c>
      <c r="AO1988" s="22">
        <f t="shared" si="2"/>
        <v>0</v>
      </c>
    </row>
    <row r="1989">
      <c r="C1989">
        <f>[1]发票导入!C1989&amp;""</f>
      </c>
      <c r="D1989">
        <f>[1]发票导入!D1989&amp;""</f>
      </c>
      <c r="O1989">
        <f>[1]发票导入!O1989&amp;""</f>
      </c>
      <c r="T1989">
        <f>[1]发票导入!T1989</f>
      </c>
      <c r="U1989">
        <f>[1]发票导入!U1989&amp;""</f>
      </c>
      <c r="V1989">
        <f>[1]发票导入!V1989&amp;""</f>
      </c>
      <c r="W1989">
        <f>[1]发票导入!W1989&amp;""</f>
      </c>
      <c r="Y1989">
        <f>[1]发票导入!Y1989&amp;""</f>
      </c>
      <c r="AA1989">
        <f>[1]发票导入!AA1989&amp;""</f>
      </c>
      <c r="AB1989">
        <f>[1]发票导入!AB1989</f>
        <v>0</v>
      </c>
      <c r="AC1989">
        <f>[1]发票导入!AC1989</f>
        <v>0</v>
      </c>
      <c r="AE1989" s="22">
        <f t="shared" si="0"/>
      </c>
      <c r="AI1989">
        <f>[1]发票导入!AI1989&amp;""</f>
      </c>
      <c r="AJ1989">
        <f>[1]发票导入!AJ1989&amp;""</f>
      </c>
      <c r="AK1989">
        <f>[1]发票导入!AK1989</f>
        <v>0</v>
      </c>
      <c r="AL1989">
        <f>[1]发票导入!AL1989</f>
        <v>0</v>
      </c>
      <c r="AM1989">
        <f>[1]发票导入!AM1989</f>
        <v>0</v>
      </c>
      <c r="AN1989" s="22">
        <f t="shared" si="1"/>
        <v>0</v>
      </c>
      <c r="AO1989" s="22">
        <f t="shared" si="2"/>
        <v>0</v>
      </c>
    </row>
    <row r="1990">
      <c r="C1990">
        <f>[1]发票导入!C1990&amp;""</f>
      </c>
      <c r="D1990">
        <f>[1]发票导入!D1990&amp;""</f>
      </c>
      <c r="O1990">
        <f>[1]发票导入!O1990&amp;""</f>
      </c>
      <c r="T1990">
        <f>[1]发票导入!T1990</f>
      </c>
      <c r="U1990">
        <f>[1]发票导入!U1990&amp;""</f>
      </c>
      <c r="V1990">
        <f>[1]发票导入!V1990&amp;""</f>
      </c>
      <c r="W1990">
        <f>[1]发票导入!W1990&amp;""</f>
      </c>
      <c r="Y1990">
        <f>[1]发票导入!Y1990&amp;""</f>
      </c>
      <c r="AA1990">
        <f>[1]发票导入!AA1990&amp;""</f>
      </c>
      <c r="AB1990">
        <f>[1]发票导入!AB1990</f>
        <v>0</v>
      </c>
      <c r="AC1990">
        <f>[1]发票导入!AC1990</f>
        <v>0</v>
      </c>
      <c r="AE1990" s="22">
        <f t="shared" si="0"/>
      </c>
      <c r="AI1990">
        <f>[1]发票导入!AI1990&amp;""</f>
      </c>
      <c r="AJ1990">
        <f>[1]发票导入!AJ1990&amp;""</f>
      </c>
      <c r="AK1990">
        <f>[1]发票导入!AK1990</f>
        <v>0</v>
      </c>
      <c r="AL1990">
        <f>[1]发票导入!AL1990</f>
        <v>0</v>
      </c>
      <c r="AM1990">
        <f>[1]发票导入!AM1990</f>
        <v>0</v>
      </c>
      <c r="AN1990" s="22">
        <f t="shared" si="1"/>
        <v>0</v>
      </c>
      <c r="AO1990" s="22">
        <f t="shared" si="2"/>
        <v>0</v>
      </c>
    </row>
    <row r="1991">
      <c r="C1991">
        <f>[1]发票导入!C1991&amp;""</f>
      </c>
      <c r="D1991">
        <f>[1]发票导入!D1991&amp;""</f>
      </c>
      <c r="O1991">
        <f>[1]发票导入!O1991&amp;""</f>
      </c>
      <c r="T1991">
        <f>[1]发票导入!T1991</f>
      </c>
      <c r="U1991">
        <f>[1]发票导入!U1991&amp;""</f>
      </c>
      <c r="V1991">
        <f>[1]发票导入!V1991&amp;""</f>
      </c>
      <c r="W1991">
        <f>[1]发票导入!W1991&amp;""</f>
      </c>
      <c r="Y1991">
        <f>[1]发票导入!Y1991&amp;""</f>
      </c>
      <c r="AA1991">
        <f>[1]发票导入!AA1991&amp;""</f>
      </c>
      <c r="AB1991">
        <f>[1]发票导入!AB1991</f>
        <v>0</v>
      </c>
      <c r="AC1991">
        <f>[1]发票导入!AC1991</f>
        <v>0</v>
      </c>
      <c r="AE1991" s="22">
        <f t="shared" si="0"/>
      </c>
      <c r="AI1991">
        <f>[1]发票导入!AI1991&amp;""</f>
      </c>
      <c r="AJ1991">
        <f>[1]发票导入!AJ1991&amp;""</f>
      </c>
      <c r="AK1991">
        <f>[1]发票导入!AK1991</f>
        <v>0</v>
      </c>
      <c r="AL1991">
        <f>[1]发票导入!AL1991</f>
        <v>0</v>
      </c>
      <c r="AM1991">
        <f>[1]发票导入!AM1991</f>
        <v>0</v>
      </c>
      <c r="AN1991" s="22">
        <f t="shared" si="1"/>
        <v>0</v>
      </c>
      <c r="AO1991" s="22">
        <f t="shared" si="2"/>
        <v>0</v>
      </c>
    </row>
    <row r="1992">
      <c r="C1992">
        <f>[1]发票导入!C1992&amp;""</f>
      </c>
      <c r="D1992">
        <f>[1]发票导入!D1992&amp;""</f>
      </c>
      <c r="O1992">
        <f>[1]发票导入!O1992&amp;""</f>
      </c>
      <c r="T1992">
        <f>[1]发票导入!T1992</f>
      </c>
      <c r="U1992">
        <f>[1]发票导入!U1992&amp;""</f>
      </c>
      <c r="V1992">
        <f>[1]发票导入!V1992&amp;""</f>
      </c>
      <c r="W1992">
        <f>[1]发票导入!W1992&amp;""</f>
      </c>
      <c r="Y1992">
        <f>[1]发票导入!Y1992&amp;""</f>
      </c>
      <c r="AA1992">
        <f>[1]发票导入!AA1992&amp;""</f>
      </c>
      <c r="AB1992">
        <f>[1]发票导入!AB1992</f>
        <v>0</v>
      </c>
      <c r="AC1992">
        <f>[1]发票导入!AC1992</f>
        <v>0</v>
      </c>
      <c r="AE1992" s="22">
        <f t="shared" si="0"/>
      </c>
      <c r="AI1992">
        <f>[1]发票导入!AI1992&amp;""</f>
      </c>
      <c r="AJ1992">
        <f>[1]发票导入!AJ1992&amp;""</f>
      </c>
      <c r="AK1992">
        <f>[1]发票导入!AK1992</f>
        <v>0</v>
      </c>
      <c r="AL1992">
        <f>[1]发票导入!AL1992</f>
        <v>0</v>
      </c>
      <c r="AM1992">
        <f>[1]发票导入!AM1992</f>
        <v>0</v>
      </c>
      <c r="AN1992" s="22">
        <f t="shared" si="1"/>
        <v>0</v>
      </c>
      <c r="AO1992" s="22">
        <f t="shared" si="2"/>
        <v>0</v>
      </c>
    </row>
    <row r="1993">
      <c r="C1993">
        <f>[1]发票导入!C1993&amp;""</f>
      </c>
      <c r="D1993">
        <f>[1]发票导入!D1993&amp;""</f>
      </c>
      <c r="O1993">
        <f>[1]发票导入!O1993&amp;""</f>
      </c>
      <c r="T1993">
        <f>[1]发票导入!T1993</f>
      </c>
      <c r="U1993">
        <f>[1]发票导入!U1993&amp;""</f>
      </c>
      <c r="V1993">
        <f>[1]发票导入!V1993&amp;""</f>
      </c>
      <c r="W1993">
        <f>[1]发票导入!W1993&amp;""</f>
      </c>
      <c r="Y1993">
        <f>[1]发票导入!Y1993&amp;""</f>
      </c>
      <c r="AA1993">
        <f>[1]发票导入!AA1993&amp;""</f>
      </c>
      <c r="AB1993">
        <f>[1]发票导入!AB1993</f>
        <v>0</v>
      </c>
      <c r="AC1993">
        <f>[1]发票导入!AC1993</f>
        <v>0</v>
      </c>
      <c r="AE1993" s="22">
        <f t="shared" si="0"/>
      </c>
      <c r="AI1993">
        <f>[1]发票导入!AI1993&amp;""</f>
      </c>
      <c r="AJ1993">
        <f>[1]发票导入!AJ1993&amp;""</f>
      </c>
      <c r="AK1993">
        <f>[1]发票导入!AK1993</f>
        <v>0</v>
      </c>
      <c r="AL1993">
        <f>[1]发票导入!AL1993</f>
        <v>0</v>
      </c>
      <c r="AM1993">
        <f>[1]发票导入!AM1993</f>
        <v>0</v>
      </c>
      <c r="AN1993" s="22">
        <f t="shared" si="1"/>
        <v>0</v>
      </c>
      <c r="AO1993" s="22">
        <f t="shared" si="2"/>
        <v>0</v>
      </c>
    </row>
    <row r="1994">
      <c r="C1994">
        <f>[1]发票导入!C1994&amp;""</f>
      </c>
      <c r="D1994">
        <f>[1]发票导入!D1994&amp;""</f>
      </c>
      <c r="O1994">
        <f>[1]发票导入!O1994&amp;""</f>
      </c>
      <c r="T1994">
        <f>[1]发票导入!T1994</f>
      </c>
      <c r="U1994">
        <f>[1]发票导入!U1994&amp;""</f>
      </c>
      <c r="V1994">
        <f>[1]发票导入!V1994&amp;""</f>
      </c>
      <c r="W1994">
        <f>[1]发票导入!W1994&amp;""</f>
      </c>
      <c r="Y1994">
        <f>[1]发票导入!Y1994&amp;""</f>
      </c>
      <c r="AA1994">
        <f>[1]发票导入!AA1994&amp;""</f>
      </c>
      <c r="AB1994">
        <f>[1]发票导入!AB1994</f>
        <v>0</v>
      </c>
      <c r="AC1994">
        <f>[1]发票导入!AC1994</f>
        <v>0</v>
      </c>
      <c r="AE1994" s="22">
        <f t="shared" si="0"/>
      </c>
      <c r="AI1994">
        <f>[1]发票导入!AI1994&amp;""</f>
      </c>
      <c r="AJ1994">
        <f>[1]发票导入!AJ1994&amp;""</f>
      </c>
      <c r="AK1994">
        <f>[1]发票导入!AK1994</f>
        <v>0</v>
      </c>
      <c r="AL1994">
        <f>[1]发票导入!AL1994</f>
        <v>0</v>
      </c>
      <c r="AM1994">
        <f>[1]发票导入!AM1994</f>
        <v>0</v>
      </c>
      <c r="AN1994" s="22">
        <f t="shared" si="1"/>
        <v>0</v>
      </c>
      <c r="AO1994" s="22">
        <f t="shared" si="2"/>
        <v>0</v>
      </c>
    </row>
    <row r="1995">
      <c r="C1995">
        <f>[1]发票导入!C1995&amp;""</f>
      </c>
      <c r="D1995">
        <f>[1]发票导入!D1995&amp;""</f>
      </c>
      <c r="O1995">
        <f>[1]发票导入!O1995&amp;""</f>
      </c>
      <c r="T1995">
        <f>[1]发票导入!T1995</f>
      </c>
      <c r="U1995">
        <f>[1]发票导入!U1995&amp;""</f>
      </c>
      <c r="V1995">
        <f>[1]发票导入!V1995&amp;""</f>
      </c>
      <c r="W1995">
        <f>[1]发票导入!W1995&amp;""</f>
      </c>
      <c r="Y1995">
        <f>[1]发票导入!Y1995&amp;""</f>
      </c>
      <c r="AA1995">
        <f>[1]发票导入!AA1995&amp;""</f>
      </c>
      <c r="AB1995">
        <f>[1]发票导入!AB1995</f>
        <v>0</v>
      </c>
      <c r="AC1995">
        <f>[1]发票导入!AC1995</f>
        <v>0</v>
      </c>
      <c r="AE1995" s="22">
        <f t="shared" si="0"/>
      </c>
      <c r="AI1995">
        <f>[1]发票导入!AI1995&amp;""</f>
      </c>
      <c r="AJ1995">
        <f>[1]发票导入!AJ1995&amp;""</f>
      </c>
      <c r="AK1995">
        <f>[1]发票导入!AK1995</f>
        <v>0</v>
      </c>
      <c r="AL1995">
        <f>[1]发票导入!AL1995</f>
        <v>0</v>
      </c>
      <c r="AM1995">
        <f>[1]发票导入!AM1995</f>
        <v>0</v>
      </c>
      <c r="AN1995" s="22">
        <f t="shared" si="1"/>
        <v>0</v>
      </c>
      <c r="AO1995" s="22">
        <f t="shared" si="2"/>
        <v>0</v>
      </c>
    </row>
    <row r="1996">
      <c r="C1996">
        <f>[1]发票导入!C1996&amp;""</f>
      </c>
      <c r="D1996">
        <f>[1]发票导入!D1996&amp;""</f>
      </c>
      <c r="O1996">
        <f>[1]发票导入!O1996&amp;""</f>
      </c>
      <c r="T1996">
        <f>[1]发票导入!T1996</f>
      </c>
      <c r="U1996">
        <f>[1]发票导入!U1996&amp;""</f>
      </c>
      <c r="V1996">
        <f>[1]发票导入!V1996&amp;""</f>
      </c>
      <c r="W1996">
        <f>[1]发票导入!W1996&amp;""</f>
      </c>
      <c r="Y1996">
        <f>[1]发票导入!Y1996&amp;""</f>
      </c>
      <c r="AA1996">
        <f>[1]发票导入!AA1996&amp;""</f>
      </c>
      <c r="AB1996">
        <f>[1]发票导入!AB1996</f>
        <v>0</v>
      </c>
      <c r="AC1996">
        <f>[1]发票导入!AC1996</f>
        <v>0</v>
      </c>
      <c r="AE1996" s="22">
        <f t="shared" si="0"/>
      </c>
      <c r="AI1996">
        <f>[1]发票导入!AI1996&amp;""</f>
      </c>
      <c r="AJ1996">
        <f>[1]发票导入!AJ1996&amp;""</f>
      </c>
      <c r="AK1996">
        <f>[1]发票导入!AK1996</f>
        <v>0</v>
      </c>
      <c r="AL1996">
        <f>[1]发票导入!AL1996</f>
        <v>0</v>
      </c>
      <c r="AM1996">
        <f>[1]发票导入!AM1996</f>
        <v>0</v>
      </c>
      <c r="AN1996" s="22">
        <f t="shared" si="1"/>
        <v>0</v>
      </c>
      <c r="AO1996" s="22">
        <f t="shared" si="2"/>
        <v>0</v>
      </c>
    </row>
    <row r="1997">
      <c r="C1997">
        <f>[1]发票导入!C1997&amp;""</f>
      </c>
      <c r="D1997">
        <f>[1]发票导入!D1997&amp;""</f>
      </c>
      <c r="O1997">
        <f>[1]发票导入!O1997&amp;""</f>
      </c>
      <c r="T1997">
        <f>[1]发票导入!T1997</f>
      </c>
      <c r="U1997">
        <f>[1]发票导入!U1997&amp;""</f>
      </c>
      <c r="V1997">
        <f>[1]发票导入!V1997&amp;""</f>
      </c>
      <c r="W1997">
        <f>[1]发票导入!W1997&amp;""</f>
      </c>
      <c r="Y1997">
        <f>[1]发票导入!Y1997&amp;""</f>
      </c>
      <c r="AA1997">
        <f>[1]发票导入!AA1997&amp;""</f>
      </c>
      <c r="AB1997">
        <f>[1]发票导入!AB1997</f>
        <v>0</v>
      </c>
      <c r="AC1997">
        <f>[1]发票导入!AC1997</f>
        <v>0</v>
      </c>
      <c r="AE1997" s="22">
        <f t="shared" si="0"/>
      </c>
      <c r="AI1997">
        <f>[1]发票导入!AI1997&amp;""</f>
      </c>
      <c r="AJ1997">
        <f>[1]发票导入!AJ1997&amp;""</f>
      </c>
      <c r="AK1997">
        <f>[1]发票导入!AK1997</f>
        <v>0</v>
      </c>
      <c r="AL1997">
        <f>[1]发票导入!AL1997</f>
        <v>0</v>
      </c>
      <c r="AM1997">
        <f>[1]发票导入!AM1997</f>
        <v>0</v>
      </c>
      <c r="AN1997" s="22">
        <f t="shared" si="1"/>
        <v>0</v>
      </c>
      <c r="AO1997" s="22">
        <f t="shared" si="2"/>
        <v>0</v>
      </c>
    </row>
    <row r="1998">
      <c r="C1998">
        <f>[1]发票导入!C1998&amp;""</f>
      </c>
      <c r="D1998">
        <f>[1]发票导入!D1998&amp;""</f>
      </c>
      <c r="O1998">
        <f>[1]发票导入!O1998&amp;""</f>
      </c>
      <c r="T1998">
        <f>[1]发票导入!T1998</f>
      </c>
      <c r="U1998">
        <f>[1]发票导入!U1998&amp;""</f>
      </c>
      <c r="V1998">
        <f>[1]发票导入!V1998&amp;""</f>
      </c>
      <c r="W1998">
        <f>[1]发票导入!W1998&amp;""</f>
      </c>
      <c r="Y1998">
        <f>[1]发票导入!Y1998&amp;""</f>
      </c>
      <c r="AA1998">
        <f>[1]发票导入!AA1998&amp;""</f>
      </c>
      <c r="AB1998">
        <f>[1]发票导入!AB1998</f>
        <v>0</v>
      </c>
      <c r="AC1998">
        <f>[1]发票导入!AC1998</f>
        <v>0</v>
      </c>
      <c r="AE1998" s="22">
        <f t="shared" si="0"/>
      </c>
      <c r="AI1998">
        <f>[1]发票导入!AI1998&amp;""</f>
      </c>
      <c r="AJ1998">
        <f>[1]发票导入!AJ1998&amp;""</f>
      </c>
      <c r="AK1998">
        <f>[1]发票导入!AK1998</f>
        <v>0</v>
      </c>
      <c r="AL1998">
        <f>[1]发票导入!AL1998</f>
        <v>0</v>
      </c>
      <c r="AM1998">
        <f>[1]发票导入!AM1998</f>
        <v>0</v>
      </c>
      <c r="AN1998" s="22">
        <f t="shared" si="1"/>
        <v>0</v>
      </c>
      <c r="AO1998" s="22">
        <f t="shared" si="2"/>
        <v>0</v>
      </c>
    </row>
    <row r="1999">
      <c r="C1999">
        <f>[1]发票导入!C1999&amp;""</f>
      </c>
      <c r="D1999">
        <f>[1]发票导入!D1999&amp;""</f>
      </c>
      <c r="O1999">
        <f>[1]发票导入!O1999&amp;""</f>
      </c>
      <c r="T1999">
        <f>[1]发票导入!T1999</f>
      </c>
      <c r="U1999">
        <f>[1]发票导入!U1999&amp;""</f>
      </c>
      <c r="V1999">
        <f>[1]发票导入!V1999&amp;""</f>
      </c>
      <c r="W1999">
        <f>[1]发票导入!W1999&amp;""</f>
      </c>
      <c r="Y1999">
        <f>[1]发票导入!Y1999&amp;""</f>
      </c>
      <c r="AA1999">
        <f>[1]发票导入!AA1999&amp;""</f>
      </c>
      <c r="AB1999">
        <f>[1]发票导入!AB1999</f>
        <v>0</v>
      </c>
      <c r="AC1999">
        <f>[1]发票导入!AC1999</f>
        <v>0</v>
      </c>
      <c r="AE1999" s="22">
        <f t="shared" si="0"/>
      </c>
      <c r="AI1999">
        <f>[1]发票导入!AI1999&amp;""</f>
      </c>
      <c r="AJ1999">
        <f>[1]发票导入!AJ1999&amp;""</f>
      </c>
      <c r="AK1999">
        <f>[1]发票导入!AK1999</f>
        <v>0</v>
      </c>
      <c r="AL1999">
        <f>[1]发票导入!AL1999</f>
        <v>0</v>
      </c>
      <c r="AM1999">
        <f>[1]发票导入!AM1999</f>
        <v>0</v>
      </c>
      <c r="AN1999" s="22">
        <f t="shared" si="1"/>
        <v>0</v>
      </c>
      <c r="AO1999" s="22">
        <f t="shared" si="2"/>
        <v>0</v>
      </c>
    </row>
    <row r="2000">
      <c r="C2000">
        <f>[1]发票导入!C2000&amp;""</f>
      </c>
      <c r="D2000">
        <f>[1]发票导入!D2000&amp;""</f>
      </c>
      <c r="O2000">
        <f>[1]发票导入!O2000&amp;""</f>
      </c>
      <c r="T2000">
        <f>[1]发票导入!T2000</f>
      </c>
      <c r="U2000">
        <f>[1]发票导入!U2000&amp;""</f>
      </c>
      <c r="V2000">
        <f>[1]发票导入!V2000&amp;""</f>
      </c>
      <c r="W2000">
        <f>[1]发票导入!W2000&amp;""</f>
      </c>
      <c r="Y2000">
        <f>[1]发票导入!Y2000&amp;""</f>
      </c>
      <c r="AA2000">
        <f>[1]发票导入!AA2000&amp;""</f>
      </c>
      <c r="AB2000">
        <f>[1]发票导入!AB2000</f>
        <v>0</v>
      </c>
      <c r="AC2000">
        <f>[1]发票导入!AC2000</f>
        <v>0</v>
      </c>
      <c r="AE2000" s="22">
        <f t="shared" si="0"/>
      </c>
      <c r="AI2000">
        <f>[1]发票导入!AI2000&amp;""</f>
      </c>
      <c r="AJ2000">
        <f>[1]发票导入!AJ2000&amp;""</f>
      </c>
      <c r="AK2000">
        <f>[1]发票导入!AK2000</f>
        <v>0</v>
      </c>
      <c r="AL2000">
        <f>[1]发票导入!AL2000</f>
        <v>0</v>
      </c>
      <c r="AM2000">
        <f>[1]发票导入!AM2000</f>
        <v>0</v>
      </c>
      <c r="AN2000" s="22">
        <f t="shared" si="1"/>
        <v>0</v>
      </c>
      <c r="AO2000" s="22">
        <f t="shared" si="2"/>
        <v>0</v>
      </c>
    </row>
    <row r="2001">
      <c r="C2001">
        <f>[1]发票导入!C2001&amp;""</f>
      </c>
      <c r="D2001">
        <f>[1]发票导入!D2001&amp;""</f>
      </c>
      <c r="O2001">
        <f>[1]发票导入!O2001&amp;""</f>
      </c>
      <c r="T2001">
        <f>[1]发票导入!T2001</f>
      </c>
      <c r="U2001">
        <f>[1]发票导入!U2001&amp;""</f>
      </c>
      <c r="V2001">
        <f>[1]发票导入!V2001&amp;""</f>
      </c>
      <c r="W2001">
        <f>[1]发票导入!W2001&amp;""</f>
      </c>
      <c r="Y2001">
        <f>[1]发票导入!Y2001&amp;""</f>
      </c>
      <c r="AA2001">
        <f>[1]发票导入!AA2001&amp;""</f>
      </c>
      <c r="AB2001">
        <f>[1]发票导入!AB2001</f>
        <v>0</v>
      </c>
      <c r="AC2001">
        <f>[1]发票导入!AC2001</f>
        <v>0</v>
      </c>
      <c r="AE2001" s="22">
        <f t="shared" si="0"/>
      </c>
      <c r="AI2001">
        <f>[1]发票导入!AI2001&amp;""</f>
      </c>
      <c r="AJ2001">
        <f>[1]发票导入!AJ2001&amp;""</f>
      </c>
      <c r="AK2001">
        <f>[1]发票导入!AK2001</f>
        <v>0</v>
      </c>
      <c r="AL2001">
        <f>[1]发票导入!AL2001</f>
        <v>0</v>
      </c>
      <c r="AM2001">
        <f>[1]发票导入!AM2001</f>
        <v>0</v>
      </c>
      <c r="AN2001" s="22">
        <f t="shared" si="1"/>
        <v>0</v>
      </c>
      <c r="AO2001" s="22">
        <f t="shared" si="2"/>
        <v>0</v>
      </c>
    </row>
    <row r="2002">
      <c r="C2002">
        <f>[1]发票导入!C2002&amp;""</f>
      </c>
      <c r="D2002">
        <f>[1]发票导入!D2002&amp;""</f>
      </c>
      <c r="O2002">
        <f>[1]发票导入!O2002&amp;""</f>
      </c>
      <c r="T2002">
        <f>[1]发票导入!T2002</f>
      </c>
      <c r="U2002">
        <f>[1]发票导入!U2002&amp;""</f>
      </c>
      <c r="V2002">
        <f>[1]发票导入!V2002&amp;""</f>
      </c>
      <c r="W2002">
        <f>[1]发票导入!W2002&amp;""</f>
      </c>
      <c r="Y2002">
        <f>[1]发票导入!Y2002&amp;""</f>
      </c>
      <c r="AA2002">
        <f>[1]发票导入!AA2002&amp;""</f>
      </c>
      <c r="AB2002">
        <f>[1]发票导入!AB2002</f>
        <v>0</v>
      </c>
      <c r="AC2002">
        <f>[1]发票导入!AC2002</f>
        <v>0</v>
      </c>
      <c r="AE2002" s="22">
        <f t="shared" si="0"/>
      </c>
      <c r="AI2002">
        <f>[1]发票导入!AI2002&amp;""</f>
      </c>
      <c r="AJ2002">
        <f>[1]发票导入!AJ2002&amp;""</f>
      </c>
      <c r="AK2002">
        <f>[1]发票导入!AK2002</f>
        <v>0</v>
      </c>
      <c r="AL2002">
        <f>[1]发票导入!AL2002</f>
        <v>0</v>
      </c>
      <c r="AM2002">
        <f>[1]发票导入!AM2002</f>
        <v>0</v>
      </c>
      <c r="AN2002" s="22">
        <f t="shared" si="1"/>
        <v>0</v>
      </c>
      <c r="AO2002" s="22">
        <f t="shared" si="2"/>
        <v>0</v>
      </c>
    </row>
    <row r="2003">
      <c r="C2003">
        <f>[1]发票导入!C2003&amp;""</f>
      </c>
      <c r="D2003">
        <f>[1]发票导入!D2003&amp;""</f>
      </c>
      <c r="O2003">
        <f>[1]发票导入!O2003&amp;""</f>
      </c>
      <c r="T2003">
        <f>[1]发票导入!T2003</f>
      </c>
      <c r="U2003">
        <f>[1]发票导入!U2003&amp;""</f>
      </c>
      <c r="V2003">
        <f>[1]发票导入!V2003&amp;""</f>
      </c>
      <c r="W2003">
        <f>[1]发票导入!W2003&amp;""</f>
      </c>
      <c r="Y2003">
        <f>[1]发票导入!Y2003&amp;""</f>
      </c>
      <c r="AA2003">
        <f>[1]发票导入!AA2003&amp;""</f>
      </c>
      <c r="AB2003">
        <f>[1]发票导入!AB2003</f>
        <v>0</v>
      </c>
      <c r="AC2003">
        <f>[1]发票导入!AC2003</f>
        <v>0</v>
      </c>
      <c r="AE2003" s="22">
        <f t="shared" si="0"/>
      </c>
      <c r="AI2003">
        <f>[1]发票导入!AI2003&amp;""</f>
      </c>
      <c r="AJ2003">
        <f>[1]发票导入!AJ2003&amp;""</f>
      </c>
      <c r="AK2003">
        <f>[1]发票导入!AK2003</f>
        <v>0</v>
      </c>
      <c r="AL2003">
        <f>[1]发票导入!AL2003</f>
        <v>0</v>
      </c>
      <c r="AM2003">
        <f>[1]发票导入!AM2003</f>
        <v>0</v>
      </c>
      <c r="AN2003" s="22">
        <f t="shared" si="1"/>
        <v>0</v>
      </c>
      <c r="AO2003" s="22">
        <f t="shared" si="2"/>
        <v>0</v>
      </c>
    </row>
    <row r="2004">
      <c r="C2004">
        <f>[1]发票导入!C2004&amp;""</f>
      </c>
      <c r="D2004">
        <f>[1]发票导入!D2004&amp;""</f>
      </c>
      <c r="O2004">
        <f>[1]发票导入!O2004&amp;""</f>
      </c>
      <c r="T2004">
        <f>[1]发票导入!T2004</f>
      </c>
      <c r="U2004">
        <f>[1]发票导入!U2004&amp;""</f>
      </c>
      <c r="V2004">
        <f>[1]发票导入!V2004&amp;""</f>
      </c>
      <c r="W2004">
        <f>[1]发票导入!W2004&amp;""</f>
      </c>
      <c r="Y2004">
        <f>[1]发票导入!Y2004&amp;""</f>
      </c>
      <c r="AA2004">
        <f>[1]发票导入!AA2004&amp;""</f>
      </c>
      <c r="AB2004">
        <f>[1]发票导入!AB2004</f>
        <v>0</v>
      </c>
      <c r="AC2004">
        <f>[1]发票导入!AC2004</f>
        <v>0</v>
      </c>
      <c r="AE2004" s="22">
        <f t="shared" si="0"/>
      </c>
      <c r="AI2004">
        <f>[1]发票导入!AI2004&amp;""</f>
      </c>
      <c r="AJ2004">
        <f>[1]发票导入!AJ2004&amp;""</f>
      </c>
      <c r="AK2004">
        <f>[1]发票导入!AK2004</f>
        <v>0</v>
      </c>
      <c r="AL2004">
        <f>[1]发票导入!AL2004</f>
        <v>0</v>
      </c>
      <c r="AM2004">
        <f>[1]发票导入!AM2004</f>
        <v>0</v>
      </c>
      <c r="AN2004" s="22">
        <f t="shared" si="1"/>
        <v>0</v>
      </c>
      <c r="AO2004" s="22">
        <f t="shared" si="2"/>
        <v>0</v>
      </c>
    </row>
    <row r="2005">
      <c r="C2005">
        <f>[1]发票导入!C2005&amp;""</f>
      </c>
      <c r="D2005">
        <f>[1]发票导入!D2005&amp;""</f>
      </c>
      <c r="O2005">
        <f>[1]发票导入!O2005&amp;""</f>
      </c>
      <c r="T2005">
        <f>[1]发票导入!T2005</f>
      </c>
      <c r="U2005">
        <f>[1]发票导入!U2005&amp;""</f>
      </c>
      <c r="V2005">
        <f>[1]发票导入!V2005&amp;""</f>
      </c>
      <c r="W2005">
        <f>[1]发票导入!W2005&amp;""</f>
      </c>
      <c r="Y2005">
        <f>[1]发票导入!Y2005&amp;""</f>
      </c>
      <c r="AA2005">
        <f>[1]发票导入!AA2005&amp;""</f>
      </c>
      <c r="AB2005">
        <f>[1]发票导入!AB2005</f>
        <v>0</v>
      </c>
      <c r="AC2005">
        <f>[1]发票导入!AC2005</f>
        <v>0</v>
      </c>
      <c r="AE2005" s="22">
        <f t="shared" si="0"/>
      </c>
      <c r="AI2005">
        <f>[1]发票导入!AI2005&amp;""</f>
      </c>
      <c r="AJ2005">
        <f>[1]发票导入!AJ2005&amp;""</f>
      </c>
      <c r="AK2005">
        <f>[1]发票导入!AK2005</f>
        <v>0</v>
      </c>
      <c r="AL2005">
        <f>[1]发票导入!AL2005</f>
        <v>0</v>
      </c>
      <c r="AM2005">
        <f>[1]发票导入!AM2005</f>
        <v>0</v>
      </c>
      <c r="AN2005" s="22">
        <f t="shared" si="1"/>
        <v>0</v>
      </c>
      <c r="AO2005" s="22">
        <f t="shared" si="2"/>
        <v>0</v>
      </c>
    </row>
    <row r="2006">
      <c r="C2006">
        <f>[1]发票导入!C2006&amp;""</f>
      </c>
      <c r="D2006">
        <f>[1]发票导入!D2006&amp;""</f>
      </c>
      <c r="O2006">
        <f>[1]发票导入!O2006&amp;""</f>
      </c>
      <c r="T2006">
        <f>[1]发票导入!T2006</f>
      </c>
      <c r="U2006">
        <f>[1]发票导入!U2006&amp;""</f>
      </c>
      <c r="V2006">
        <f>[1]发票导入!V2006&amp;""</f>
      </c>
      <c r="W2006">
        <f>[1]发票导入!W2006&amp;""</f>
      </c>
      <c r="Y2006">
        <f>[1]发票导入!Y2006&amp;""</f>
      </c>
      <c r="AA2006">
        <f>[1]发票导入!AA2006&amp;""</f>
      </c>
      <c r="AB2006">
        <f>[1]发票导入!AB2006</f>
        <v>0</v>
      </c>
      <c r="AC2006">
        <f>[1]发票导入!AC2006</f>
        <v>0</v>
      </c>
      <c r="AE2006" s="22">
        <f t="shared" si="0"/>
      </c>
      <c r="AI2006">
        <f>[1]发票导入!AI2006&amp;""</f>
      </c>
      <c r="AJ2006">
        <f>[1]发票导入!AJ2006&amp;""</f>
      </c>
      <c r="AK2006">
        <f>[1]发票导入!AK2006</f>
        <v>0</v>
      </c>
      <c r="AL2006">
        <f>[1]发票导入!AL2006</f>
        <v>0</v>
      </c>
      <c r="AM2006">
        <f>[1]发票导入!AM2006</f>
        <v>0</v>
      </c>
      <c r="AN2006" s="22">
        <f t="shared" si="1"/>
        <v>0</v>
      </c>
      <c r="AO2006" s="22">
        <f t="shared" si="2"/>
        <v>0</v>
      </c>
    </row>
    <row r="2007">
      <c r="C2007">
        <f>[1]发票导入!C2007&amp;""</f>
      </c>
      <c r="D2007">
        <f>[1]发票导入!D2007&amp;""</f>
      </c>
      <c r="O2007">
        <f>[1]发票导入!O2007&amp;""</f>
      </c>
      <c r="T2007">
        <f>[1]发票导入!T2007</f>
      </c>
      <c r="U2007">
        <f>[1]发票导入!U2007&amp;""</f>
      </c>
      <c r="V2007">
        <f>[1]发票导入!V2007&amp;""</f>
      </c>
      <c r="W2007">
        <f>[1]发票导入!W2007&amp;""</f>
      </c>
      <c r="Y2007">
        <f>[1]发票导入!Y2007&amp;""</f>
      </c>
      <c r="AA2007">
        <f>[1]发票导入!AA2007&amp;""</f>
      </c>
      <c r="AB2007">
        <f>[1]发票导入!AB2007</f>
        <v>0</v>
      </c>
      <c r="AC2007">
        <f>[1]发票导入!AC2007</f>
        <v>0</v>
      </c>
      <c r="AE2007" s="22">
        <f t="shared" si="0"/>
      </c>
      <c r="AI2007">
        <f>[1]发票导入!AI2007&amp;""</f>
      </c>
      <c r="AJ2007">
        <f>[1]发票导入!AJ2007&amp;""</f>
      </c>
      <c r="AK2007">
        <f>[1]发票导入!AK2007</f>
        <v>0</v>
      </c>
      <c r="AL2007">
        <f>[1]发票导入!AL2007</f>
        <v>0</v>
      </c>
      <c r="AM2007">
        <f>[1]发票导入!AM2007</f>
        <v>0</v>
      </c>
      <c r="AN2007" s="22">
        <f t="shared" si="1"/>
        <v>0</v>
      </c>
      <c r="AO2007" s="22">
        <f t="shared" si="2"/>
        <v>0</v>
      </c>
    </row>
    <row r="2008">
      <c r="C2008">
        <f>[1]发票导入!C2008&amp;""</f>
      </c>
      <c r="D2008">
        <f>[1]发票导入!D2008&amp;""</f>
      </c>
      <c r="O2008">
        <f>[1]发票导入!O2008&amp;""</f>
      </c>
      <c r="T2008">
        <f>[1]发票导入!T2008</f>
      </c>
      <c r="U2008">
        <f>[1]发票导入!U2008&amp;""</f>
      </c>
      <c r="V2008">
        <f>[1]发票导入!V2008&amp;""</f>
      </c>
      <c r="W2008">
        <f>[1]发票导入!W2008&amp;""</f>
      </c>
      <c r="Y2008">
        <f>[1]发票导入!Y2008&amp;""</f>
      </c>
      <c r="AA2008">
        <f>[1]发票导入!AA2008&amp;""</f>
      </c>
      <c r="AB2008">
        <f>[1]发票导入!AB2008</f>
        <v>0</v>
      </c>
      <c r="AC2008">
        <f>[1]发票导入!AC2008</f>
        <v>0</v>
      </c>
      <c r="AE2008" s="22">
        <f t="shared" si="0"/>
      </c>
      <c r="AI2008">
        <f>[1]发票导入!AI2008&amp;""</f>
      </c>
      <c r="AJ2008">
        <f>[1]发票导入!AJ2008&amp;""</f>
      </c>
      <c r="AK2008">
        <f>[1]发票导入!AK2008</f>
        <v>0</v>
      </c>
      <c r="AL2008">
        <f>[1]发票导入!AL2008</f>
        <v>0</v>
      </c>
      <c r="AM2008">
        <f>[1]发票导入!AM2008</f>
        <v>0</v>
      </c>
      <c r="AN2008" s="22">
        <f t="shared" si="1"/>
        <v>0</v>
      </c>
      <c r="AO2008" s="22">
        <f t="shared" si="2"/>
        <v>0</v>
      </c>
    </row>
    <row r="2009">
      <c r="C2009">
        <f>[1]发票导入!C2009&amp;""</f>
      </c>
      <c r="D2009">
        <f>[1]发票导入!D2009&amp;""</f>
      </c>
      <c r="O2009">
        <f>[1]发票导入!O2009&amp;""</f>
      </c>
      <c r="T2009">
        <f>[1]发票导入!T2009</f>
      </c>
      <c r="U2009">
        <f>[1]发票导入!U2009&amp;""</f>
      </c>
      <c r="V2009">
        <f>[1]发票导入!V2009&amp;""</f>
      </c>
      <c r="W2009">
        <f>[1]发票导入!W2009&amp;""</f>
      </c>
      <c r="Y2009">
        <f>[1]发票导入!Y2009&amp;""</f>
      </c>
      <c r="AA2009">
        <f>[1]发票导入!AA2009&amp;""</f>
      </c>
      <c r="AB2009">
        <f>[1]发票导入!AB2009</f>
        <v>0</v>
      </c>
      <c r="AC2009">
        <f>[1]发票导入!AC2009</f>
        <v>0</v>
      </c>
      <c r="AE2009" s="22">
        <f t="shared" si="0"/>
      </c>
      <c r="AI2009">
        <f>[1]发票导入!AI2009&amp;""</f>
      </c>
      <c r="AJ2009">
        <f>[1]发票导入!AJ2009&amp;""</f>
      </c>
      <c r="AK2009">
        <f>[1]发票导入!AK2009</f>
        <v>0</v>
      </c>
      <c r="AL2009">
        <f>[1]发票导入!AL2009</f>
        <v>0</v>
      </c>
      <c r="AM2009">
        <f>[1]发票导入!AM2009</f>
        <v>0</v>
      </c>
      <c r="AN2009" s="22">
        <f t="shared" si="1"/>
        <v>0</v>
      </c>
      <c r="AO2009" s="22">
        <f t="shared" si="2"/>
        <v>0</v>
      </c>
    </row>
    <row r="2010">
      <c r="C2010">
        <f>[1]发票导入!C2010&amp;""</f>
      </c>
      <c r="D2010">
        <f>[1]发票导入!D2010&amp;""</f>
      </c>
      <c r="O2010">
        <f>[1]发票导入!O2010&amp;""</f>
      </c>
      <c r="T2010">
        <f>[1]发票导入!T2010</f>
      </c>
      <c r="U2010">
        <f>[1]发票导入!U2010&amp;""</f>
      </c>
      <c r="V2010">
        <f>[1]发票导入!V2010&amp;""</f>
      </c>
      <c r="W2010">
        <f>[1]发票导入!W2010&amp;""</f>
      </c>
      <c r="Y2010">
        <f>[1]发票导入!Y2010&amp;""</f>
      </c>
      <c r="AA2010">
        <f>[1]发票导入!AA2010&amp;""</f>
      </c>
      <c r="AB2010">
        <f>[1]发票导入!AB2010</f>
        <v>0</v>
      </c>
      <c r="AC2010">
        <f>[1]发票导入!AC2010</f>
        <v>0</v>
      </c>
      <c r="AE2010" s="22">
        <f t="shared" si="0"/>
      </c>
      <c r="AI2010">
        <f>[1]发票导入!AI2010&amp;""</f>
      </c>
      <c r="AJ2010">
        <f>[1]发票导入!AJ2010&amp;""</f>
      </c>
      <c r="AK2010">
        <f>[1]发票导入!AK2010</f>
        <v>0</v>
      </c>
      <c r="AL2010">
        <f>[1]发票导入!AL2010</f>
        <v>0</v>
      </c>
      <c r="AM2010">
        <f>[1]发票导入!AM2010</f>
        <v>0</v>
      </c>
      <c r="AN2010" s="22">
        <f t="shared" si="1"/>
        <v>0</v>
      </c>
      <c r="AO2010" s="22">
        <f t="shared" si="2"/>
        <v>0</v>
      </c>
    </row>
    <row r="2011">
      <c r="C2011">
        <f>[1]发票导入!C2011&amp;""</f>
      </c>
      <c r="D2011">
        <f>[1]发票导入!D2011&amp;""</f>
      </c>
      <c r="O2011">
        <f>[1]发票导入!O2011&amp;""</f>
      </c>
      <c r="T2011">
        <f>[1]发票导入!T2011</f>
      </c>
      <c r="U2011">
        <f>[1]发票导入!U2011&amp;""</f>
      </c>
      <c r="V2011">
        <f>[1]发票导入!V2011&amp;""</f>
      </c>
      <c r="W2011">
        <f>[1]发票导入!W2011&amp;""</f>
      </c>
      <c r="Y2011">
        <f>[1]发票导入!Y2011&amp;""</f>
      </c>
      <c r="AA2011">
        <f>[1]发票导入!AA2011&amp;""</f>
      </c>
      <c r="AB2011">
        <f>[1]发票导入!AB2011</f>
        <v>0</v>
      </c>
      <c r="AC2011">
        <f>[1]发票导入!AC2011</f>
        <v>0</v>
      </c>
      <c r="AE2011" s="22">
        <f t="shared" si="0"/>
      </c>
      <c r="AI2011">
        <f>[1]发票导入!AI2011&amp;""</f>
      </c>
      <c r="AJ2011">
        <f>[1]发票导入!AJ2011&amp;""</f>
      </c>
      <c r="AK2011">
        <f>[1]发票导入!AK2011</f>
        <v>0</v>
      </c>
      <c r="AL2011">
        <f>[1]发票导入!AL2011</f>
        <v>0</v>
      </c>
      <c r="AM2011">
        <f>[1]发票导入!AM2011</f>
        <v>0</v>
      </c>
      <c r="AN2011" s="22">
        <f t="shared" si="1"/>
        <v>0</v>
      </c>
      <c r="AO2011" s="22">
        <f t="shared" si="2"/>
        <v>0</v>
      </c>
    </row>
    <row r="2012">
      <c r="C2012">
        <f>[1]发票导入!C2012&amp;""</f>
      </c>
      <c r="D2012">
        <f>[1]发票导入!D2012&amp;""</f>
      </c>
      <c r="O2012">
        <f>[1]发票导入!O2012&amp;""</f>
      </c>
      <c r="T2012">
        <f>[1]发票导入!T2012</f>
      </c>
      <c r="U2012">
        <f>[1]发票导入!U2012&amp;""</f>
      </c>
      <c r="V2012">
        <f>[1]发票导入!V2012&amp;""</f>
      </c>
      <c r="W2012">
        <f>[1]发票导入!W2012&amp;""</f>
      </c>
      <c r="Y2012">
        <f>[1]发票导入!Y2012&amp;""</f>
      </c>
      <c r="AA2012">
        <f>[1]发票导入!AA2012&amp;""</f>
      </c>
      <c r="AB2012">
        <f>[1]发票导入!AB2012</f>
        <v>0</v>
      </c>
      <c r="AC2012">
        <f>[1]发票导入!AC2012</f>
        <v>0</v>
      </c>
      <c r="AE2012" s="22">
        <f t="shared" si="0"/>
      </c>
      <c r="AI2012">
        <f>[1]发票导入!AI2012&amp;""</f>
      </c>
      <c r="AJ2012">
        <f>[1]发票导入!AJ2012&amp;""</f>
      </c>
      <c r="AK2012">
        <f>[1]发票导入!AK2012</f>
        <v>0</v>
      </c>
      <c r="AL2012">
        <f>[1]发票导入!AL2012</f>
        <v>0</v>
      </c>
      <c r="AM2012">
        <f>[1]发票导入!AM2012</f>
        <v>0</v>
      </c>
      <c r="AN2012" s="22">
        <f t="shared" si="1"/>
        <v>0</v>
      </c>
      <c r="AO2012" s="22">
        <f t="shared" si="2"/>
        <v>0</v>
      </c>
    </row>
    <row r="2013">
      <c r="C2013">
        <f>[1]发票导入!C2013&amp;""</f>
      </c>
      <c r="D2013">
        <f>[1]发票导入!D2013&amp;""</f>
      </c>
      <c r="O2013">
        <f>[1]发票导入!O2013&amp;""</f>
      </c>
      <c r="T2013">
        <f>[1]发票导入!T2013</f>
      </c>
      <c r="U2013">
        <f>[1]发票导入!U2013&amp;""</f>
      </c>
      <c r="V2013">
        <f>[1]发票导入!V2013&amp;""</f>
      </c>
      <c r="W2013">
        <f>[1]发票导入!W2013&amp;""</f>
      </c>
      <c r="Y2013">
        <f>[1]发票导入!Y2013&amp;""</f>
      </c>
      <c r="AA2013">
        <f>[1]发票导入!AA2013&amp;""</f>
      </c>
      <c r="AB2013">
        <f>[1]发票导入!AB2013</f>
        <v>0</v>
      </c>
      <c r="AC2013">
        <f>[1]发票导入!AC2013</f>
        <v>0</v>
      </c>
      <c r="AE2013" s="22">
        <f t="shared" si="0"/>
      </c>
      <c r="AI2013">
        <f>[1]发票导入!AI2013&amp;""</f>
      </c>
      <c r="AJ2013">
        <f>[1]发票导入!AJ2013&amp;""</f>
      </c>
      <c r="AK2013">
        <f>[1]发票导入!AK2013</f>
        <v>0</v>
      </c>
      <c r="AL2013">
        <f>[1]发票导入!AL2013</f>
        <v>0</v>
      </c>
      <c r="AM2013">
        <f>[1]发票导入!AM2013</f>
        <v>0</v>
      </c>
      <c r="AN2013" s="22">
        <f t="shared" si="1"/>
        <v>0</v>
      </c>
      <c r="AO2013" s="22">
        <f t="shared" si="2"/>
        <v>0</v>
      </c>
    </row>
    <row r="2014">
      <c r="C2014">
        <f>[1]发票导入!C2014&amp;""</f>
      </c>
      <c r="D2014">
        <f>[1]发票导入!D2014&amp;""</f>
      </c>
      <c r="O2014">
        <f>[1]发票导入!O2014&amp;""</f>
      </c>
      <c r="T2014">
        <f>[1]发票导入!T2014</f>
      </c>
      <c r="U2014">
        <f>[1]发票导入!U2014&amp;""</f>
      </c>
      <c r="V2014">
        <f>[1]发票导入!V2014&amp;""</f>
      </c>
      <c r="W2014">
        <f>[1]发票导入!W2014&amp;""</f>
      </c>
      <c r="Y2014">
        <f>[1]发票导入!Y2014&amp;""</f>
      </c>
      <c r="AA2014">
        <f>[1]发票导入!AA2014&amp;""</f>
      </c>
      <c r="AB2014">
        <f>[1]发票导入!AB2014</f>
        <v>0</v>
      </c>
      <c r="AC2014">
        <f>[1]发票导入!AC2014</f>
        <v>0</v>
      </c>
      <c r="AE2014" s="22">
        <f t="shared" si="0"/>
      </c>
      <c r="AI2014">
        <f>[1]发票导入!AI2014&amp;""</f>
      </c>
      <c r="AJ2014">
        <f>[1]发票导入!AJ2014&amp;""</f>
      </c>
      <c r="AK2014">
        <f>[1]发票导入!AK2014</f>
        <v>0</v>
      </c>
      <c r="AL2014">
        <f>[1]发票导入!AL2014</f>
        <v>0</v>
      </c>
      <c r="AM2014">
        <f>[1]发票导入!AM2014</f>
        <v>0</v>
      </c>
      <c r="AN2014" s="22">
        <f t="shared" si="1"/>
        <v>0</v>
      </c>
      <c r="AO2014" s="22">
        <f t="shared" si="2"/>
        <v>0</v>
      </c>
    </row>
    <row r="2015">
      <c r="C2015">
        <f>[1]发票导入!C2015&amp;""</f>
      </c>
      <c r="D2015">
        <f>[1]发票导入!D2015&amp;""</f>
      </c>
      <c r="O2015">
        <f>[1]发票导入!O2015&amp;""</f>
      </c>
      <c r="T2015">
        <f>[1]发票导入!T2015</f>
      </c>
      <c r="U2015">
        <f>[1]发票导入!U2015&amp;""</f>
      </c>
      <c r="V2015">
        <f>[1]发票导入!V2015&amp;""</f>
      </c>
      <c r="W2015">
        <f>[1]发票导入!W2015&amp;""</f>
      </c>
      <c r="Y2015">
        <f>[1]发票导入!Y2015&amp;""</f>
      </c>
      <c r="AA2015">
        <f>[1]发票导入!AA2015&amp;""</f>
      </c>
      <c r="AB2015">
        <f>[1]发票导入!AB2015</f>
        <v>0</v>
      </c>
      <c r="AC2015">
        <f>[1]发票导入!AC2015</f>
        <v>0</v>
      </c>
      <c r="AE2015" s="22">
        <f t="shared" si="0"/>
      </c>
      <c r="AI2015">
        <f>[1]发票导入!AI2015&amp;""</f>
      </c>
      <c r="AJ2015">
        <f>[1]发票导入!AJ2015&amp;""</f>
      </c>
      <c r="AK2015">
        <f>[1]发票导入!AK2015</f>
        <v>0</v>
      </c>
      <c r="AL2015">
        <f>[1]发票导入!AL2015</f>
        <v>0</v>
      </c>
      <c r="AM2015">
        <f>[1]发票导入!AM2015</f>
        <v>0</v>
      </c>
      <c r="AN2015" s="22">
        <f t="shared" si="1"/>
        <v>0</v>
      </c>
      <c r="AO2015" s="22">
        <f t="shared" si="2"/>
        <v>0</v>
      </c>
    </row>
    <row r="2016">
      <c r="C2016">
        <f>[1]发票导入!C2016&amp;""</f>
      </c>
      <c r="D2016">
        <f>[1]发票导入!D2016&amp;""</f>
      </c>
      <c r="O2016">
        <f>[1]发票导入!O2016&amp;""</f>
      </c>
      <c r="T2016">
        <f>[1]发票导入!T2016</f>
      </c>
      <c r="U2016">
        <f>[1]发票导入!U2016&amp;""</f>
      </c>
      <c r="V2016">
        <f>[1]发票导入!V2016&amp;""</f>
      </c>
      <c r="W2016">
        <f>[1]发票导入!W2016&amp;""</f>
      </c>
      <c r="Y2016">
        <f>[1]发票导入!Y2016&amp;""</f>
      </c>
      <c r="AA2016">
        <f>[1]发票导入!AA2016&amp;""</f>
      </c>
      <c r="AB2016">
        <f>[1]发票导入!AB2016</f>
        <v>0</v>
      </c>
      <c r="AC2016">
        <f>[1]发票导入!AC2016</f>
        <v>0</v>
      </c>
      <c r="AE2016" s="22">
        <f t="shared" si="0"/>
      </c>
      <c r="AI2016">
        <f>[1]发票导入!AI2016&amp;""</f>
      </c>
      <c r="AJ2016">
        <f>[1]发票导入!AJ2016&amp;""</f>
      </c>
      <c r="AK2016">
        <f>[1]发票导入!AK2016</f>
        <v>0</v>
      </c>
      <c r="AL2016">
        <f>[1]发票导入!AL2016</f>
        <v>0</v>
      </c>
      <c r="AM2016">
        <f>[1]发票导入!AM2016</f>
        <v>0</v>
      </c>
      <c r="AN2016" s="22">
        <f t="shared" si="1"/>
        <v>0</v>
      </c>
      <c r="AO2016" s="22">
        <f t="shared" si="2"/>
        <v>0</v>
      </c>
    </row>
    <row r="2017">
      <c r="C2017">
        <f>[1]发票导入!C2017&amp;""</f>
      </c>
      <c r="D2017">
        <f>[1]发票导入!D2017&amp;""</f>
      </c>
      <c r="O2017">
        <f>[1]发票导入!O2017&amp;""</f>
      </c>
      <c r="T2017">
        <f>[1]发票导入!T2017</f>
      </c>
      <c r="U2017">
        <f>[1]发票导入!U2017&amp;""</f>
      </c>
      <c r="V2017">
        <f>[1]发票导入!V2017&amp;""</f>
      </c>
      <c r="W2017">
        <f>[1]发票导入!W2017&amp;""</f>
      </c>
      <c r="Y2017">
        <f>[1]发票导入!Y2017&amp;""</f>
      </c>
      <c r="AA2017">
        <f>[1]发票导入!AA2017&amp;""</f>
      </c>
      <c r="AB2017">
        <f>[1]发票导入!AB2017</f>
        <v>0</v>
      </c>
      <c r="AC2017">
        <f>[1]发票导入!AC2017</f>
        <v>0</v>
      </c>
      <c r="AE2017" s="22">
        <f t="shared" si="0"/>
      </c>
      <c r="AI2017">
        <f>[1]发票导入!AI2017&amp;""</f>
      </c>
      <c r="AJ2017">
        <f>[1]发票导入!AJ2017&amp;""</f>
      </c>
      <c r="AK2017">
        <f>[1]发票导入!AK2017</f>
        <v>0</v>
      </c>
      <c r="AL2017">
        <f>[1]发票导入!AL2017</f>
        <v>0</v>
      </c>
      <c r="AM2017">
        <f>[1]发票导入!AM2017</f>
        <v>0</v>
      </c>
      <c r="AN2017" s="22">
        <f t="shared" si="1"/>
        <v>0</v>
      </c>
      <c r="AO2017" s="22">
        <f t="shared" si="2"/>
        <v>0</v>
      </c>
    </row>
    <row r="2018">
      <c r="C2018">
        <f>[1]发票导入!C2018&amp;""</f>
      </c>
      <c r="D2018">
        <f>[1]发票导入!D2018&amp;""</f>
      </c>
      <c r="O2018">
        <f>[1]发票导入!O2018&amp;""</f>
      </c>
      <c r="T2018">
        <f>[1]发票导入!T2018</f>
      </c>
      <c r="U2018">
        <f>[1]发票导入!U2018&amp;""</f>
      </c>
      <c r="V2018">
        <f>[1]发票导入!V2018&amp;""</f>
      </c>
      <c r="W2018">
        <f>[1]发票导入!W2018&amp;""</f>
      </c>
      <c r="Y2018">
        <f>[1]发票导入!Y2018&amp;""</f>
      </c>
      <c r="AA2018">
        <f>[1]发票导入!AA2018&amp;""</f>
      </c>
      <c r="AB2018">
        <f>[1]发票导入!AB2018</f>
        <v>0</v>
      </c>
      <c r="AC2018">
        <f>[1]发票导入!AC2018</f>
        <v>0</v>
      </c>
      <c r="AE2018" s="22">
        <f t="shared" si="0"/>
      </c>
      <c r="AI2018">
        <f>[1]发票导入!AI2018&amp;""</f>
      </c>
      <c r="AJ2018">
        <f>[1]发票导入!AJ2018&amp;""</f>
      </c>
      <c r="AK2018">
        <f>[1]发票导入!AK2018</f>
        <v>0</v>
      </c>
      <c r="AL2018">
        <f>[1]发票导入!AL2018</f>
        <v>0</v>
      </c>
      <c r="AM2018">
        <f>[1]发票导入!AM2018</f>
        <v>0</v>
      </c>
      <c r="AN2018" s="22">
        <f t="shared" si="1"/>
        <v>0</v>
      </c>
      <c r="AO2018" s="22">
        <f t="shared" si="2"/>
        <v>0</v>
      </c>
    </row>
    <row r="2019">
      <c r="C2019">
        <f>[1]发票导入!C2019&amp;""</f>
      </c>
      <c r="D2019">
        <f>[1]发票导入!D2019&amp;""</f>
      </c>
      <c r="O2019">
        <f>[1]发票导入!O2019&amp;""</f>
      </c>
      <c r="T2019">
        <f>[1]发票导入!T2019</f>
      </c>
      <c r="U2019">
        <f>[1]发票导入!U2019&amp;""</f>
      </c>
      <c r="V2019">
        <f>[1]发票导入!V2019&amp;""</f>
      </c>
      <c r="W2019">
        <f>[1]发票导入!W2019&amp;""</f>
      </c>
      <c r="Y2019">
        <f>[1]发票导入!Y2019&amp;""</f>
      </c>
      <c r="AA2019">
        <f>[1]发票导入!AA2019&amp;""</f>
      </c>
      <c r="AB2019">
        <f>[1]发票导入!AB2019</f>
        <v>0</v>
      </c>
      <c r="AC2019">
        <f>[1]发票导入!AC2019</f>
        <v>0</v>
      </c>
      <c r="AE2019" s="22">
        <f t="shared" si="0"/>
      </c>
      <c r="AI2019">
        <f>[1]发票导入!AI2019&amp;""</f>
      </c>
      <c r="AJ2019">
        <f>[1]发票导入!AJ2019&amp;""</f>
      </c>
      <c r="AK2019">
        <f>[1]发票导入!AK2019</f>
        <v>0</v>
      </c>
      <c r="AL2019">
        <f>[1]发票导入!AL2019</f>
        <v>0</v>
      </c>
      <c r="AM2019">
        <f>[1]发票导入!AM2019</f>
        <v>0</v>
      </c>
      <c r="AN2019" s="22">
        <f t="shared" si="1"/>
        <v>0</v>
      </c>
      <c r="AO2019" s="22">
        <f t="shared" si="2"/>
        <v>0</v>
      </c>
    </row>
    <row r="2020">
      <c r="C2020">
        <f>[1]发票导入!C2020&amp;""</f>
      </c>
      <c r="D2020">
        <f>[1]发票导入!D2020&amp;""</f>
      </c>
      <c r="O2020">
        <f>[1]发票导入!O2020&amp;""</f>
      </c>
      <c r="T2020">
        <f>[1]发票导入!T2020</f>
      </c>
      <c r="U2020">
        <f>[1]发票导入!U2020&amp;""</f>
      </c>
      <c r="V2020">
        <f>[1]发票导入!V2020&amp;""</f>
      </c>
      <c r="W2020">
        <f>[1]发票导入!W2020&amp;""</f>
      </c>
      <c r="Y2020">
        <f>[1]发票导入!Y2020&amp;""</f>
      </c>
      <c r="AA2020">
        <f>[1]发票导入!AA2020&amp;""</f>
      </c>
      <c r="AB2020">
        <f>[1]发票导入!AB2020</f>
        <v>0</v>
      </c>
      <c r="AC2020">
        <f>[1]发票导入!AC2020</f>
        <v>0</v>
      </c>
      <c r="AE2020" s="22">
        <f t="shared" si="0"/>
      </c>
      <c r="AI2020">
        <f>[1]发票导入!AI2020&amp;""</f>
      </c>
      <c r="AJ2020">
        <f>[1]发票导入!AJ2020&amp;""</f>
      </c>
      <c r="AK2020">
        <f>[1]发票导入!AK2020</f>
        <v>0</v>
      </c>
      <c r="AL2020">
        <f>[1]发票导入!AL2020</f>
        <v>0</v>
      </c>
      <c r="AM2020">
        <f>[1]发票导入!AM2020</f>
        <v>0</v>
      </c>
      <c r="AN2020" s="22">
        <f t="shared" si="1"/>
        <v>0</v>
      </c>
      <c r="AO2020" s="22">
        <f t="shared" si="2"/>
        <v>0</v>
      </c>
    </row>
    <row r="2021">
      <c r="C2021">
        <f>[1]发票导入!C2021&amp;""</f>
      </c>
      <c r="D2021">
        <f>[1]发票导入!D2021&amp;""</f>
      </c>
      <c r="O2021">
        <f>[1]发票导入!O2021&amp;""</f>
      </c>
      <c r="T2021">
        <f>[1]发票导入!T2021</f>
      </c>
      <c r="U2021">
        <f>[1]发票导入!U2021&amp;""</f>
      </c>
      <c r="V2021">
        <f>[1]发票导入!V2021&amp;""</f>
      </c>
      <c r="W2021">
        <f>[1]发票导入!W2021&amp;""</f>
      </c>
      <c r="Y2021">
        <f>[1]发票导入!Y2021&amp;""</f>
      </c>
      <c r="AA2021">
        <f>[1]发票导入!AA2021&amp;""</f>
      </c>
      <c r="AB2021">
        <f>[1]发票导入!AB2021</f>
        <v>0</v>
      </c>
      <c r="AC2021">
        <f>[1]发票导入!AC2021</f>
        <v>0</v>
      </c>
      <c r="AE2021" s="22">
        <f t="shared" si="0"/>
      </c>
      <c r="AI2021">
        <f>[1]发票导入!AI2021&amp;""</f>
      </c>
      <c r="AJ2021">
        <f>[1]发票导入!AJ2021&amp;""</f>
      </c>
      <c r="AK2021">
        <f>[1]发票导入!AK2021</f>
        <v>0</v>
      </c>
      <c r="AL2021">
        <f>[1]发票导入!AL2021</f>
        <v>0</v>
      </c>
      <c r="AM2021">
        <f>[1]发票导入!AM2021</f>
        <v>0</v>
      </c>
      <c r="AN2021" s="22">
        <f t="shared" si="1"/>
        <v>0</v>
      </c>
      <c r="AO2021" s="22">
        <f t="shared" si="2"/>
        <v>0</v>
      </c>
    </row>
    <row r="2022">
      <c r="C2022">
        <f>[1]发票导入!C2022&amp;""</f>
      </c>
      <c r="D2022">
        <f>[1]发票导入!D2022&amp;""</f>
      </c>
      <c r="O2022">
        <f>[1]发票导入!O2022&amp;""</f>
      </c>
      <c r="T2022">
        <f>[1]发票导入!T2022</f>
      </c>
      <c r="U2022">
        <f>[1]发票导入!U2022&amp;""</f>
      </c>
      <c r="V2022">
        <f>[1]发票导入!V2022&amp;""</f>
      </c>
      <c r="W2022">
        <f>[1]发票导入!W2022&amp;""</f>
      </c>
      <c r="Y2022">
        <f>[1]发票导入!Y2022&amp;""</f>
      </c>
      <c r="AA2022">
        <f>[1]发票导入!AA2022&amp;""</f>
      </c>
      <c r="AB2022">
        <f>[1]发票导入!AB2022</f>
        <v>0</v>
      </c>
      <c r="AC2022">
        <f>[1]发票导入!AC2022</f>
        <v>0</v>
      </c>
      <c r="AE2022" s="22">
        <f t="shared" si="0"/>
      </c>
      <c r="AI2022">
        <f>[1]发票导入!AI2022&amp;""</f>
      </c>
      <c r="AJ2022">
        <f>[1]发票导入!AJ2022&amp;""</f>
      </c>
      <c r="AK2022">
        <f>[1]发票导入!AK2022</f>
        <v>0</v>
      </c>
      <c r="AL2022">
        <f>[1]发票导入!AL2022</f>
        <v>0</v>
      </c>
      <c r="AM2022">
        <f>[1]发票导入!AM2022</f>
        <v>0</v>
      </c>
      <c r="AN2022" s="22">
        <f t="shared" si="1"/>
        <v>0</v>
      </c>
      <c r="AO2022" s="22">
        <f t="shared" si="2"/>
        <v>0</v>
      </c>
    </row>
    <row r="2023">
      <c r="C2023">
        <f>[1]发票导入!C2023&amp;""</f>
      </c>
      <c r="D2023">
        <f>[1]发票导入!D2023&amp;""</f>
      </c>
      <c r="O2023">
        <f>[1]发票导入!O2023&amp;""</f>
      </c>
      <c r="T2023">
        <f>[1]发票导入!T2023</f>
      </c>
      <c r="U2023">
        <f>[1]发票导入!U2023&amp;""</f>
      </c>
      <c r="V2023">
        <f>[1]发票导入!V2023&amp;""</f>
      </c>
      <c r="W2023">
        <f>[1]发票导入!W2023&amp;""</f>
      </c>
      <c r="Y2023">
        <f>[1]发票导入!Y2023&amp;""</f>
      </c>
      <c r="AA2023">
        <f>[1]发票导入!AA2023&amp;""</f>
      </c>
      <c r="AB2023">
        <f>[1]发票导入!AB2023</f>
        <v>0</v>
      </c>
      <c r="AC2023">
        <f>[1]发票导入!AC2023</f>
        <v>0</v>
      </c>
      <c r="AE2023" s="22">
        <f t="shared" si="0"/>
      </c>
      <c r="AI2023">
        <f>[1]发票导入!AI2023&amp;""</f>
      </c>
      <c r="AJ2023">
        <f>[1]发票导入!AJ2023&amp;""</f>
      </c>
      <c r="AK2023">
        <f>[1]发票导入!AK2023</f>
        <v>0</v>
      </c>
      <c r="AL2023">
        <f>[1]发票导入!AL2023</f>
        <v>0</v>
      </c>
      <c r="AM2023">
        <f>[1]发票导入!AM2023</f>
        <v>0</v>
      </c>
      <c r="AN2023" s="22">
        <f t="shared" si="1"/>
        <v>0</v>
      </c>
      <c r="AO2023" s="22">
        <f t="shared" si="2"/>
        <v>0</v>
      </c>
    </row>
    <row r="2024">
      <c r="C2024">
        <f>[1]发票导入!C2024&amp;""</f>
      </c>
      <c r="D2024">
        <f>[1]发票导入!D2024&amp;""</f>
      </c>
      <c r="O2024">
        <f>[1]发票导入!O2024&amp;""</f>
      </c>
      <c r="T2024">
        <f>[1]发票导入!T2024</f>
      </c>
      <c r="U2024">
        <f>[1]发票导入!U2024&amp;""</f>
      </c>
      <c r="V2024">
        <f>[1]发票导入!V2024&amp;""</f>
      </c>
      <c r="W2024">
        <f>[1]发票导入!W2024&amp;""</f>
      </c>
      <c r="Y2024">
        <f>[1]发票导入!Y2024&amp;""</f>
      </c>
      <c r="AA2024">
        <f>[1]发票导入!AA2024&amp;""</f>
      </c>
      <c r="AB2024">
        <f>[1]发票导入!AB2024</f>
        <v>0</v>
      </c>
      <c r="AC2024">
        <f>[1]发票导入!AC2024</f>
        <v>0</v>
      </c>
      <c r="AE2024" s="22">
        <f t="shared" si="0"/>
      </c>
      <c r="AI2024">
        <f>[1]发票导入!AI2024&amp;""</f>
      </c>
      <c r="AJ2024">
        <f>[1]发票导入!AJ2024&amp;""</f>
      </c>
      <c r="AK2024">
        <f>[1]发票导入!AK2024</f>
        <v>0</v>
      </c>
      <c r="AL2024">
        <f>[1]发票导入!AL2024</f>
        <v>0</v>
      </c>
      <c r="AM2024">
        <f>[1]发票导入!AM2024</f>
        <v>0</v>
      </c>
      <c r="AN2024" s="22">
        <f t="shared" si="1"/>
        <v>0</v>
      </c>
      <c r="AO2024" s="22">
        <f t="shared" si="2"/>
        <v>0</v>
      </c>
    </row>
    <row r="2025">
      <c r="C2025">
        <f>[1]发票导入!C2025&amp;""</f>
      </c>
      <c r="D2025">
        <f>[1]发票导入!D2025&amp;""</f>
      </c>
      <c r="O2025">
        <f>[1]发票导入!O2025&amp;""</f>
      </c>
      <c r="T2025">
        <f>[1]发票导入!T2025</f>
      </c>
      <c r="U2025">
        <f>[1]发票导入!U2025&amp;""</f>
      </c>
      <c r="V2025">
        <f>[1]发票导入!V2025&amp;""</f>
      </c>
      <c r="W2025">
        <f>[1]发票导入!W2025&amp;""</f>
      </c>
      <c r="Y2025">
        <f>[1]发票导入!Y2025&amp;""</f>
      </c>
      <c r="AA2025">
        <f>[1]发票导入!AA2025&amp;""</f>
      </c>
      <c r="AB2025">
        <f>[1]发票导入!AB2025</f>
        <v>0</v>
      </c>
      <c r="AC2025">
        <f>[1]发票导入!AC2025</f>
        <v>0</v>
      </c>
      <c r="AE2025" s="22">
        <f t="shared" si="0"/>
      </c>
      <c r="AI2025">
        <f>[1]发票导入!AI2025&amp;""</f>
      </c>
      <c r="AJ2025">
        <f>[1]发票导入!AJ2025&amp;""</f>
      </c>
      <c r="AK2025">
        <f>[1]发票导入!AK2025</f>
        <v>0</v>
      </c>
      <c r="AL2025">
        <f>[1]发票导入!AL2025</f>
        <v>0</v>
      </c>
      <c r="AM2025">
        <f>[1]发票导入!AM2025</f>
        <v>0</v>
      </c>
      <c r="AN2025" s="22">
        <f t="shared" si="1"/>
        <v>0</v>
      </c>
      <c r="AO2025" s="22">
        <f t="shared" si="2"/>
        <v>0</v>
      </c>
    </row>
    <row r="2026">
      <c r="C2026">
        <f>[1]发票导入!C2026&amp;""</f>
      </c>
      <c r="D2026">
        <f>[1]发票导入!D2026&amp;""</f>
      </c>
      <c r="O2026">
        <f>[1]发票导入!O2026&amp;""</f>
      </c>
      <c r="T2026">
        <f>[1]发票导入!T2026</f>
      </c>
      <c r="U2026">
        <f>[1]发票导入!U2026&amp;""</f>
      </c>
      <c r="V2026">
        <f>[1]发票导入!V2026&amp;""</f>
      </c>
      <c r="W2026">
        <f>[1]发票导入!W2026&amp;""</f>
      </c>
      <c r="Y2026">
        <f>[1]发票导入!Y2026&amp;""</f>
      </c>
      <c r="AA2026">
        <f>[1]发票导入!AA2026&amp;""</f>
      </c>
      <c r="AB2026">
        <f>[1]发票导入!AB2026</f>
        <v>0</v>
      </c>
      <c r="AC2026">
        <f>[1]发票导入!AC2026</f>
        <v>0</v>
      </c>
      <c r="AE2026" s="22">
        <f t="shared" si="0"/>
      </c>
      <c r="AI2026">
        <f>[1]发票导入!AI2026&amp;""</f>
      </c>
      <c r="AJ2026">
        <f>[1]发票导入!AJ2026&amp;""</f>
      </c>
      <c r="AK2026">
        <f>[1]发票导入!AK2026</f>
        <v>0</v>
      </c>
      <c r="AL2026">
        <f>[1]发票导入!AL2026</f>
        <v>0</v>
      </c>
      <c r="AM2026">
        <f>[1]发票导入!AM2026</f>
        <v>0</v>
      </c>
      <c r="AN2026" s="22">
        <f t="shared" si="1"/>
        <v>0</v>
      </c>
      <c r="AO2026" s="22">
        <f t="shared" si="2"/>
        <v>0</v>
      </c>
    </row>
    <row r="2027">
      <c r="C2027">
        <f>[1]发票导入!C2027&amp;""</f>
      </c>
      <c r="D2027">
        <f>[1]发票导入!D2027&amp;""</f>
      </c>
      <c r="O2027">
        <f>[1]发票导入!O2027&amp;""</f>
      </c>
      <c r="T2027">
        <f>[1]发票导入!T2027</f>
      </c>
      <c r="U2027">
        <f>[1]发票导入!U2027&amp;""</f>
      </c>
      <c r="V2027">
        <f>[1]发票导入!V2027&amp;""</f>
      </c>
      <c r="W2027">
        <f>[1]发票导入!W2027&amp;""</f>
      </c>
      <c r="Y2027">
        <f>[1]发票导入!Y2027&amp;""</f>
      </c>
      <c r="AA2027">
        <f>[1]发票导入!AA2027&amp;""</f>
      </c>
      <c r="AB2027">
        <f>[1]发票导入!AB2027</f>
        <v>0</v>
      </c>
      <c r="AC2027">
        <f>[1]发票导入!AC2027</f>
        <v>0</v>
      </c>
      <c r="AE2027" s="22">
        <f t="shared" si="0"/>
      </c>
      <c r="AI2027">
        <f>[1]发票导入!AI2027&amp;""</f>
      </c>
      <c r="AJ2027">
        <f>[1]发票导入!AJ2027&amp;""</f>
      </c>
      <c r="AK2027">
        <f>[1]发票导入!AK2027</f>
        <v>0</v>
      </c>
      <c r="AL2027">
        <f>[1]发票导入!AL2027</f>
        <v>0</v>
      </c>
      <c r="AM2027">
        <f>[1]发票导入!AM2027</f>
        <v>0</v>
      </c>
      <c r="AN2027" s="22">
        <f t="shared" si="1"/>
        <v>0</v>
      </c>
      <c r="AO2027" s="22">
        <f t="shared" si="2"/>
        <v>0</v>
      </c>
    </row>
    <row r="2028">
      <c r="C2028">
        <f>[1]发票导入!C2028&amp;""</f>
      </c>
      <c r="D2028">
        <f>[1]发票导入!D2028&amp;""</f>
      </c>
      <c r="O2028">
        <f>[1]发票导入!O2028&amp;""</f>
      </c>
      <c r="T2028">
        <f>[1]发票导入!T2028</f>
      </c>
      <c r="U2028">
        <f>[1]发票导入!U2028&amp;""</f>
      </c>
      <c r="V2028">
        <f>[1]发票导入!V2028&amp;""</f>
      </c>
      <c r="W2028">
        <f>[1]发票导入!W2028&amp;""</f>
      </c>
      <c r="Y2028">
        <f>[1]发票导入!Y2028&amp;""</f>
      </c>
      <c r="AA2028">
        <f>[1]发票导入!AA2028&amp;""</f>
      </c>
      <c r="AB2028">
        <f>[1]发票导入!AB2028</f>
        <v>0</v>
      </c>
      <c r="AC2028">
        <f>[1]发票导入!AC2028</f>
        <v>0</v>
      </c>
      <c r="AE2028" s="22">
        <f t="shared" si="0"/>
      </c>
      <c r="AI2028">
        <f>[1]发票导入!AI2028&amp;""</f>
      </c>
      <c r="AJ2028">
        <f>[1]发票导入!AJ2028&amp;""</f>
      </c>
      <c r="AK2028">
        <f>[1]发票导入!AK2028</f>
        <v>0</v>
      </c>
      <c r="AL2028">
        <f>[1]发票导入!AL2028</f>
        <v>0</v>
      </c>
      <c r="AM2028">
        <f>[1]发票导入!AM2028</f>
        <v>0</v>
      </c>
      <c r="AN2028" s="22">
        <f t="shared" si="1"/>
        <v>0</v>
      </c>
      <c r="AO2028" s="22">
        <f t="shared" si="2"/>
        <v>0</v>
      </c>
    </row>
    <row r="2029">
      <c r="C2029">
        <f>[1]发票导入!C2029&amp;""</f>
      </c>
      <c r="D2029">
        <f>[1]发票导入!D2029&amp;""</f>
      </c>
      <c r="O2029">
        <f>[1]发票导入!O2029&amp;""</f>
      </c>
      <c r="T2029">
        <f>[1]发票导入!T2029</f>
      </c>
      <c r="U2029">
        <f>[1]发票导入!U2029&amp;""</f>
      </c>
      <c r="V2029">
        <f>[1]发票导入!V2029&amp;""</f>
      </c>
      <c r="W2029">
        <f>[1]发票导入!W2029&amp;""</f>
      </c>
      <c r="Y2029">
        <f>[1]发票导入!Y2029&amp;""</f>
      </c>
      <c r="AA2029">
        <f>[1]发票导入!AA2029&amp;""</f>
      </c>
      <c r="AB2029">
        <f>[1]发票导入!AB2029</f>
        <v>0</v>
      </c>
      <c r="AC2029">
        <f>[1]发票导入!AC2029</f>
        <v>0</v>
      </c>
      <c r="AE2029" s="22">
        <f t="shared" si="0"/>
      </c>
      <c r="AI2029">
        <f>[1]发票导入!AI2029&amp;""</f>
      </c>
      <c r="AJ2029">
        <f>[1]发票导入!AJ2029&amp;""</f>
      </c>
      <c r="AK2029">
        <f>[1]发票导入!AK2029</f>
        <v>0</v>
      </c>
      <c r="AL2029">
        <f>[1]发票导入!AL2029</f>
        <v>0</v>
      </c>
      <c r="AM2029">
        <f>[1]发票导入!AM2029</f>
        <v>0</v>
      </c>
      <c r="AN2029" s="22">
        <f t="shared" si="1"/>
        <v>0</v>
      </c>
      <c r="AO2029" s="22">
        <f t="shared" si="2"/>
        <v>0</v>
      </c>
    </row>
    <row r="2030">
      <c r="C2030">
        <f>[1]发票导入!C2030&amp;""</f>
      </c>
      <c r="D2030">
        <f>[1]发票导入!D2030&amp;""</f>
      </c>
      <c r="O2030">
        <f>[1]发票导入!O2030&amp;""</f>
      </c>
      <c r="T2030">
        <f>[1]发票导入!T2030</f>
      </c>
      <c r="U2030">
        <f>[1]发票导入!U2030&amp;""</f>
      </c>
      <c r="V2030">
        <f>[1]发票导入!V2030&amp;""</f>
      </c>
      <c r="W2030">
        <f>[1]发票导入!W2030&amp;""</f>
      </c>
      <c r="Y2030">
        <f>[1]发票导入!Y2030&amp;""</f>
      </c>
      <c r="AA2030">
        <f>[1]发票导入!AA2030&amp;""</f>
      </c>
      <c r="AB2030">
        <f>[1]发票导入!AB2030</f>
        <v>0</v>
      </c>
      <c r="AC2030">
        <f>[1]发票导入!AC2030</f>
        <v>0</v>
      </c>
      <c r="AE2030" s="22">
        <f t="shared" si="0"/>
      </c>
      <c r="AI2030">
        <f>[1]发票导入!AI2030&amp;""</f>
      </c>
      <c r="AJ2030">
        <f>[1]发票导入!AJ2030&amp;""</f>
      </c>
      <c r="AK2030">
        <f>[1]发票导入!AK2030</f>
        <v>0</v>
      </c>
      <c r="AL2030">
        <f>[1]发票导入!AL2030</f>
        <v>0</v>
      </c>
      <c r="AM2030">
        <f>[1]发票导入!AM2030</f>
        <v>0</v>
      </c>
      <c r="AN2030" s="22">
        <f t="shared" si="1"/>
        <v>0</v>
      </c>
      <c r="AO2030" s="22">
        <f t="shared" si="2"/>
        <v>0</v>
      </c>
    </row>
    <row r="2031">
      <c r="C2031">
        <f>[1]发票导入!C2031&amp;""</f>
      </c>
      <c r="D2031">
        <f>[1]发票导入!D2031&amp;""</f>
      </c>
      <c r="O2031">
        <f>[1]发票导入!O2031&amp;""</f>
      </c>
      <c r="T2031">
        <f>[1]发票导入!T2031</f>
      </c>
      <c r="U2031">
        <f>[1]发票导入!U2031&amp;""</f>
      </c>
      <c r="V2031">
        <f>[1]发票导入!V2031&amp;""</f>
      </c>
      <c r="W2031">
        <f>[1]发票导入!W2031&amp;""</f>
      </c>
      <c r="Y2031">
        <f>[1]发票导入!Y2031&amp;""</f>
      </c>
      <c r="AA2031">
        <f>[1]发票导入!AA2031&amp;""</f>
      </c>
      <c r="AB2031">
        <f>[1]发票导入!AB2031</f>
        <v>0</v>
      </c>
      <c r="AC2031">
        <f>[1]发票导入!AC2031</f>
        <v>0</v>
      </c>
      <c r="AE2031" s="22">
        <f t="shared" si="0"/>
      </c>
      <c r="AI2031">
        <f>[1]发票导入!AI2031&amp;""</f>
      </c>
      <c r="AJ2031">
        <f>[1]发票导入!AJ2031&amp;""</f>
      </c>
      <c r="AK2031">
        <f>[1]发票导入!AK2031</f>
        <v>0</v>
      </c>
      <c r="AL2031">
        <f>[1]发票导入!AL2031</f>
        <v>0</v>
      </c>
      <c r="AM2031">
        <f>[1]发票导入!AM2031</f>
        <v>0</v>
      </c>
      <c r="AN2031" s="22">
        <f t="shared" si="1"/>
        <v>0</v>
      </c>
      <c r="AO2031" s="22">
        <f t="shared" si="2"/>
        <v>0</v>
      </c>
    </row>
    <row r="2032">
      <c r="C2032">
        <f>[1]发票导入!C2032&amp;""</f>
      </c>
      <c r="D2032">
        <f>[1]发票导入!D2032&amp;""</f>
      </c>
      <c r="O2032">
        <f>[1]发票导入!O2032&amp;""</f>
      </c>
      <c r="T2032">
        <f>[1]发票导入!T2032</f>
      </c>
      <c r="U2032">
        <f>[1]发票导入!U2032&amp;""</f>
      </c>
      <c r="V2032">
        <f>[1]发票导入!V2032&amp;""</f>
      </c>
      <c r="W2032">
        <f>[1]发票导入!W2032&amp;""</f>
      </c>
      <c r="Y2032">
        <f>[1]发票导入!Y2032&amp;""</f>
      </c>
      <c r="AA2032">
        <f>[1]发票导入!AA2032&amp;""</f>
      </c>
      <c r="AB2032">
        <f>[1]发票导入!AB2032</f>
        <v>0</v>
      </c>
      <c r="AC2032">
        <f>[1]发票导入!AC2032</f>
        <v>0</v>
      </c>
      <c r="AE2032" s="22">
        <f t="shared" si="0"/>
      </c>
      <c r="AI2032">
        <f>[1]发票导入!AI2032&amp;""</f>
      </c>
      <c r="AJ2032">
        <f>[1]发票导入!AJ2032&amp;""</f>
      </c>
      <c r="AK2032">
        <f>[1]发票导入!AK2032</f>
        <v>0</v>
      </c>
      <c r="AL2032">
        <f>[1]发票导入!AL2032</f>
        <v>0</v>
      </c>
      <c r="AM2032">
        <f>[1]发票导入!AM2032</f>
        <v>0</v>
      </c>
      <c r="AN2032" s="22">
        <f t="shared" si="1"/>
        <v>0</v>
      </c>
      <c r="AO2032" s="22">
        <f t="shared" si="2"/>
        <v>0</v>
      </c>
    </row>
    <row r="2033">
      <c r="C2033">
        <f>[1]发票导入!C2033&amp;""</f>
      </c>
      <c r="D2033">
        <f>[1]发票导入!D2033&amp;""</f>
      </c>
      <c r="O2033">
        <f>[1]发票导入!O2033&amp;""</f>
      </c>
      <c r="T2033">
        <f>[1]发票导入!T2033</f>
      </c>
      <c r="U2033">
        <f>[1]发票导入!U2033&amp;""</f>
      </c>
      <c r="V2033">
        <f>[1]发票导入!V2033&amp;""</f>
      </c>
      <c r="W2033">
        <f>[1]发票导入!W2033&amp;""</f>
      </c>
      <c r="Y2033">
        <f>[1]发票导入!Y2033&amp;""</f>
      </c>
      <c r="AA2033">
        <f>[1]发票导入!AA2033&amp;""</f>
      </c>
      <c r="AB2033">
        <f>[1]发票导入!AB2033</f>
        <v>0</v>
      </c>
      <c r="AC2033">
        <f>[1]发票导入!AC2033</f>
        <v>0</v>
      </c>
      <c r="AE2033" s="22">
        <f t="shared" si="0"/>
      </c>
      <c r="AI2033">
        <f>[1]发票导入!AI2033&amp;""</f>
      </c>
      <c r="AJ2033">
        <f>[1]发票导入!AJ2033&amp;""</f>
      </c>
      <c r="AK2033">
        <f>[1]发票导入!AK2033</f>
        <v>0</v>
      </c>
      <c r="AL2033">
        <f>[1]发票导入!AL2033</f>
        <v>0</v>
      </c>
      <c r="AM2033">
        <f>[1]发票导入!AM2033</f>
        <v>0</v>
      </c>
      <c r="AN2033" s="22">
        <f t="shared" si="1"/>
        <v>0</v>
      </c>
      <c r="AO2033" s="22">
        <f t="shared" si="2"/>
        <v>0</v>
      </c>
    </row>
    <row r="2034">
      <c r="C2034">
        <f>[1]发票导入!C2034&amp;""</f>
      </c>
      <c r="D2034">
        <f>[1]发票导入!D2034&amp;""</f>
      </c>
      <c r="O2034">
        <f>[1]发票导入!O2034&amp;""</f>
      </c>
      <c r="T2034">
        <f>[1]发票导入!T2034</f>
      </c>
      <c r="U2034">
        <f>[1]发票导入!U2034&amp;""</f>
      </c>
      <c r="V2034">
        <f>[1]发票导入!V2034&amp;""</f>
      </c>
      <c r="W2034">
        <f>[1]发票导入!W2034&amp;""</f>
      </c>
      <c r="Y2034">
        <f>[1]发票导入!Y2034&amp;""</f>
      </c>
      <c r="AA2034">
        <f>[1]发票导入!AA2034&amp;""</f>
      </c>
      <c r="AB2034">
        <f>[1]发票导入!AB2034</f>
        <v>0</v>
      </c>
      <c r="AC2034">
        <f>[1]发票导入!AC2034</f>
        <v>0</v>
      </c>
      <c r="AE2034" s="22">
        <f t="shared" si="0"/>
      </c>
      <c r="AI2034">
        <f>[1]发票导入!AI2034&amp;""</f>
      </c>
      <c r="AJ2034">
        <f>[1]发票导入!AJ2034&amp;""</f>
      </c>
      <c r="AK2034">
        <f>[1]发票导入!AK2034</f>
        <v>0</v>
      </c>
      <c r="AL2034">
        <f>[1]发票导入!AL2034</f>
        <v>0</v>
      </c>
      <c r="AM2034">
        <f>[1]发票导入!AM2034</f>
        <v>0</v>
      </c>
      <c r="AN2034" s="22">
        <f t="shared" si="1"/>
        <v>0</v>
      </c>
      <c r="AO2034" s="22">
        <f t="shared" si="2"/>
        <v>0</v>
      </c>
    </row>
    <row r="2035">
      <c r="C2035">
        <f>[1]发票导入!C2035&amp;""</f>
      </c>
      <c r="D2035">
        <f>[1]发票导入!D2035&amp;""</f>
      </c>
      <c r="O2035">
        <f>[1]发票导入!O2035&amp;""</f>
      </c>
      <c r="T2035">
        <f>[1]发票导入!T2035</f>
      </c>
      <c r="U2035">
        <f>[1]发票导入!U2035&amp;""</f>
      </c>
      <c r="V2035">
        <f>[1]发票导入!V2035&amp;""</f>
      </c>
      <c r="W2035">
        <f>[1]发票导入!W2035&amp;""</f>
      </c>
      <c r="Y2035">
        <f>[1]发票导入!Y2035&amp;""</f>
      </c>
      <c r="AA2035">
        <f>[1]发票导入!AA2035&amp;""</f>
      </c>
      <c r="AB2035">
        <f>[1]发票导入!AB2035</f>
        <v>0</v>
      </c>
      <c r="AC2035">
        <f>[1]发票导入!AC2035</f>
        <v>0</v>
      </c>
      <c r="AE2035" s="22">
        <f t="shared" si="0"/>
      </c>
      <c r="AI2035">
        <f>[1]发票导入!AI2035&amp;""</f>
      </c>
      <c r="AJ2035">
        <f>[1]发票导入!AJ2035&amp;""</f>
      </c>
      <c r="AK2035">
        <f>[1]发票导入!AK2035</f>
        <v>0</v>
      </c>
      <c r="AL2035">
        <f>[1]发票导入!AL2035</f>
        <v>0</v>
      </c>
      <c r="AM2035">
        <f>[1]发票导入!AM2035</f>
        <v>0</v>
      </c>
      <c r="AN2035" s="22">
        <f t="shared" si="1"/>
        <v>0</v>
      </c>
      <c r="AO2035" s="22">
        <f t="shared" si="2"/>
        <v>0</v>
      </c>
    </row>
    <row r="2036">
      <c r="C2036">
        <f>[1]发票导入!C2036&amp;""</f>
      </c>
      <c r="D2036">
        <f>[1]发票导入!D2036&amp;""</f>
      </c>
      <c r="O2036">
        <f>[1]发票导入!O2036&amp;""</f>
      </c>
      <c r="T2036">
        <f>[1]发票导入!T2036</f>
      </c>
      <c r="U2036">
        <f>[1]发票导入!U2036&amp;""</f>
      </c>
      <c r="V2036">
        <f>[1]发票导入!V2036&amp;""</f>
      </c>
      <c r="W2036">
        <f>[1]发票导入!W2036&amp;""</f>
      </c>
      <c r="Y2036">
        <f>[1]发票导入!Y2036&amp;""</f>
      </c>
      <c r="AA2036">
        <f>[1]发票导入!AA2036&amp;""</f>
      </c>
      <c r="AB2036">
        <f>[1]发票导入!AB2036</f>
        <v>0</v>
      </c>
      <c r="AC2036">
        <f>[1]发票导入!AC2036</f>
        <v>0</v>
      </c>
      <c r="AE2036" s="22">
        <f t="shared" si="0"/>
      </c>
      <c r="AI2036">
        <f>[1]发票导入!AI2036&amp;""</f>
      </c>
      <c r="AJ2036">
        <f>[1]发票导入!AJ2036&amp;""</f>
      </c>
      <c r="AK2036">
        <f>[1]发票导入!AK2036</f>
        <v>0</v>
      </c>
      <c r="AL2036">
        <f>[1]发票导入!AL2036</f>
        <v>0</v>
      </c>
      <c r="AM2036">
        <f>[1]发票导入!AM2036</f>
        <v>0</v>
      </c>
      <c r="AN2036" s="22">
        <f t="shared" si="1"/>
        <v>0</v>
      </c>
      <c r="AO2036" s="22">
        <f t="shared" si="2"/>
        <v>0</v>
      </c>
    </row>
    <row r="2037">
      <c r="C2037">
        <f>[1]发票导入!C2037&amp;""</f>
      </c>
      <c r="D2037">
        <f>[1]发票导入!D2037&amp;""</f>
      </c>
      <c r="O2037">
        <f>[1]发票导入!O2037&amp;""</f>
      </c>
      <c r="T2037">
        <f>[1]发票导入!T2037</f>
      </c>
      <c r="U2037">
        <f>[1]发票导入!U2037&amp;""</f>
      </c>
      <c r="V2037">
        <f>[1]发票导入!V2037&amp;""</f>
      </c>
      <c r="W2037">
        <f>[1]发票导入!W2037&amp;""</f>
      </c>
      <c r="Y2037">
        <f>[1]发票导入!Y2037&amp;""</f>
      </c>
      <c r="AA2037">
        <f>[1]发票导入!AA2037&amp;""</f>
      </c>
      <c r="AB2037">
        <f>[1]发票导入!AB2037</f>
        <v>0</v>
      </c>
      <c r="AC2037">
        <f>[1]发票导入!AC2037</f>
        <v>0</v>
      </c>
      <c r="AE2037" s="22">
        <f t="shared" si="0"/>
      </c>
      <c r="AI2037">
        <f>[1]发票导入!AI2037&amp;""</f>
      </c>
      <c r="AJ2037">
        <f>[1]发票导入!AJ2037&amp;""</f>
      </c>
      <c r="AK2037">
        <f>[1]发票导入!AK2037</f>
        <v>0</v>
      </c>
      <c r="AL2037">
        <f>[1]发票导入!AL2037</f>
        <v>0</v>
      </c>
      <c r="AM2037">
        <f>[1]发票导入!AM2037</f>
        <v>0</v>
      </c>
      <c r="AN2037" s="22">
        <f t="shared" si="1"/>
        <v>0</v>
      </c>
      <c r="AO2037" s="22">
        <f t="shared" si="2"/>
        <v>0</v>
      </c>
    </row>
    <row r="2038">
      <c r="C2038">
        <f>[1]发票导入!C2038&amp;""</f>
      </c>
      <c r="D2038">
        <f>[1]发票导入!D2038&amp;""</f>
      </c>
      <c r="O2038">
        <f>[1]发票导入!O2038&amp;""</f>
      </c>
      <c r="T2038">
        <f>[1]发票导入!T2038</f>
      </c>
      <c r="U2038">
        <f>[1]发票导入!U2038&amp;""</f>
      </c>
      <c r="V2038">
        <f>[1]发票导入!V2038&amp;""</f>
      </c>
      <c r="W2038">
        <f>[1]发票导入!W2038&amp;""</f>
      </c>
      <c r="Y2038">
        <f>[1]发票导入!Y2038&amp;""</f>
      </c>
      <c r="AA2038">
        <f>[1]发票导入!AA2038&amp;""</f>
      </c>
      <c r="AB2038">
        <f>[1]发票导入!AB2038</f>
        <v>0</v>
      </c>
      <c r="AC2038">
        <f>[1]发票导入!AC2038</f>
        <v>0</v>
      </c>
      <c r="AE2038" s="22">
        <f t="shared" si="0"/>
      </c>
      <c r="AI2038">
        <f>[1]发票导入!AI2038&amp;""</f>
      </c>
      <c r="AJ2038">
        <f>[1]发票导入!AJ2038&amp;""</f>
      </c>
      <c r="AK2038">
        <f>[1]发票导入!AK2038</f>
        <v>0</v>
      </c>
      <c r="AL2038">
        <f>[1]发票导入!AL2038</f>
        <v>0</v>
      </c>
      <c r="AM2038">
        <f>[1]发票导入!AM2038</f>
        <v>0</v>
      </c>
      <c r="AN2038" s="22">
        <f t="shared" si="1"/>
        <v>0</v>
      </c>
      <c r="AO2038" s="22">
        <f t="shared" si="2"/>
        <v>0</v>
      </c>
    </row>
    <row r="2039">
      <c r="C2039">
        <f>[1]发票导入!C2039&amp;""</f>
      </c>
      <c r="D2039">
        <f>[1]发票导入!D2039&amp;""</f>
      </c>
      <c r="O2039">
        <f>[1]发票导入!O2039&amp;""</f>
      </c>
      <c r="T2039">
        <f>[1]发票导入!T2039</f>
      </c>
      <c r="U2039">
        <f>[1]发票导入!U2039&amp;""</f>
      </c>
      <c r="V2039">
        <f>[1]发票导入!V2039&amp;""</f>
      </c>
      <c r="W2039">
        <f>[1]发票导入!W2039&amp;""</f>
      </c>
      <c r="Y2039">
        <f>[1]发票导入!Y2039&amp;""</f>
      </c>
      <c r="AA2039">
        <f>[1]发票导入!AA2039&amp;""</f>
      </c>
      <c r="AB2039">
        <f>[1]发票导入!AB2039</f>
        <v>0</v>
      </c>
      <c r="AC2039">
        <f>[1]发票导入!AC2039</f>
        <v>0</v>
      </c>
      <c r="AE2039" s="22">
        <f t="shared" si="0"/>
      </c>
      <c r="AI2039">
        <f>[1]发票导入!AI2039&amp;""</f>
      </c>
      <c r="AJ2039">
        <f>[1]发票导入!AJ2039&amp;""</f>
      </c>
      <c r="AK2039">
        <f>[1]发票导入!AK2039</f>
        <v>0</v>
      </c>
      <c r="AL2039">
        <f>[1]发票导入!AL2039</f>
        <v>0</v>
      </c>
      <c r="AM2039">
        <f>[1]发票导入!AM2039</f>
        <v>0</v>
      </c>
      <c r="AN2039" s="22">
        <f t="shared" si="1"/>
        <v>0</v>
      </c>
      <c r="AO2039" s="22">
        <f t="shared" si="2"/>
        <v>0</v>
      </c>
    </row>
    <row r="2040">
      <c r="C2040">
        <f>[1]发票导入!C2040&amp;""</f>
      </c>
      <c r="D2040">
        <f>[1]发票导入!D2040&amp;""</f>
      </c>
      <c r="O2040">
        <f>[1]发票导入!O2040&amp;""</f>
      </c>
      <c r="T2040">
        <f>[1]发票导入!T2040</f>
      </c>
      <c r="U2040">
        <f>[1]发票导入!U2040&amp;""</f>
      </c>
      <c r="V2040">
        <f>[1]发票导入!V2040&amp;""</f>
      </c>
      <c r="W2040">
        <f>[1]发票导入!W2040&amp;""</f>
      </c>
      <c r="Y2040">
        <f>[1]发票导入!Y2040&amp;""</f>
      </c>
      <c r="AA2040">
        <f>[1]发票导入!AA2040&amp;""</f>
      </c>
      <c r="AB2040">
        <f>[1]发票导入!AB2040</f>
        <v>0</v>
      </c>
      <c r="AC2040">
        <f>[1]发票导入!AC2040</f>
        <v>0</v>
      </c>
      <c r="AE2040" s="22">
        <f t="shared" si="0"/>
      </c>
      <c r="AI2040">
        <f>[1]发票导入!AI2040&amp;""</f>
      </c>
      <c r="AJ2040">
        <f>[1]发票导入!AJ2040&amp;""</f>
      </c>
      <c r="AK2040">
        <f>[1]发票导入!AK2040</f>
        <v>0</v>
      </c>
      <c r="AL2040">
        <f>[1]发票导入!AL2040</f>
        <v>0</v>
      </c>
      <c r="AM2040">
        <f>[1]发票导入!AM2040</f>
        <v>0</v>
      </c>
      <c r="AN2040" s="22">
        <f t="shared" si="1"/>
        <v>0</v>
      </c>
      <c r="AO2040" s="22">
        <f t="shared" si="2"/>
        <v>0</v>
      </c>
    </row>
    <row r="2041">
      <c r="C2041">
        <f>[1]发票导入!C2041&amp;""</f>
      </c>
      <c r="D2041">
        <f>[1]发票导入!D2041&amp;""</f>
      </c>
      <c r="O2041">
        <f>[1]发票导入!O2041&amp;""</f>
      </c>
      <c r="T2041">
        <f>[1]发票导入!T2041</f>
      </c>
      <c r="U2041">
        <f>[1]发票导入!U2041&amp;""</f>
      </c>
      <c r="V2041">
        <f>[1]发票导入!V2041&amp;""</f>
      </c>
      <c r="W2041">
        <f>[1]发票导入!W2041&amp;""</f>
      </c>
      <c r="Y2041">
        <f>[1]发票导入!Y2041&amp;""</f>
      </c>
      <c r="AA2041">
        <f>[1]发票导入!AA2041&amp;""</f>
      </c>
      <c r="AB2041">
        <f>[1]发票导入!AB2041</f>
        <v>0</v>
      </c>
      <c r="AC2041">
        <f>[1]发票导入!AC2041</f>
        <v>0</v>
      </c>
      <c r="AE2041" s="22">
        <f t="shared" si="0"/>
      </c>
      <c r="AI2041">
        <f>[1]发票导入!AI2041&amp;""</f>
      </c>
      <c r="AJ2041">
        <f>[1]发票导入!AJ2041&amp;""</f>
      </c>
      <c r="AK2041">
        <f>[1]发票导入!AK2041</f>
        <v>0</v>
      </c>
      <c r="AL2041">
        <f>[1]发票导入!AL2041</f>
        <v>0</v>
      </c>
      <c r="AM2041">
        <f>[1]发票导入!AM2041</f>
        <v>0</v>
      </c>
      <c r="AN2041" s="22">
        <f t="shared" si="1"/>
        <v>0</v>
      </c>
      <c r="AO2041" s="22">
        <f t="shared" si="2"/>
        <v>0</v>
      </c>
    </row>
    <row r="2042">
      <c r="C2042">
        <f>[1]发票导入!C2042&amp;""</f>
      </c>
      <c r="D2042">
        <f>[1]发票导入!D2042&amp;""</f>
      </c>
      <c r="O2042">
        <f>[1]发票导入!O2042&amp;""</f>
      </c>
      <c r="T2042">
        <f>[1]发票导入!T2042</f>
      </c>
      <c r="U2042">
        <f>[1]发票导入!U2042&amp;""</f>
      </c>
      <c r="V2042">
        <f>[1]发票导入!V2042&amp;""</f>
      </c>
      <c r="W2042">
        <f>[1]发票导入!W2042&amp;""</f>
      </c>
      <c r="Y2042">
        <f>[1]发票导入!Y2042&amp;""</f>
      </c>
      <c r="AA2042">
        <f>[1]发票导入!AA2042&amp;""</f>
      </c>
      <c r="AB2042">
        <f>[1]发票导入!AB2042</f>
        <v>0</v>
      </c>
      <c r="AC2042">
        <f>[1]发票导入!AC2042</f>
        <v>0</v>
      </c>
      <c r="AE2042" s="22">
        <f t="shared" si="0"/>
      </c>
      <c r="AI2042">
        <f>[1]发票导入!AI2042&amp;""</f>
      </c>
      <c r="AJ2042">
        <f>[1]发票导入!AJ2042&amp;""</f>
      </c>
      <c r="AK2042">
        <f>[1]发票导入!AK2042</f>
        <v>0</v>
      </c>
      <c r="AL2042">
        <f>[1]发票导入!AL2042</f>
        <v>0</v>
      </c>
      <c r="AM2042">
        <f>[1]发票导入!AM2042</f>
        <v>0</v>
      </c>
      <c r="AN2042" s="22">
        <f t="shared" si="1"/>
        <v>0</v>
      </c>
      <c r="AO2042" s="22">
        <f t="shared" si="2"/>
        <v>0</v>
      </c>
    </row>
    <row r="2043">
      <c r="C2043">
        <f>[1]发票导入!C2043&amp;""</f>
      </c>
      <c r="D2043">
        <f>[1]发票导入!D2043&amp;""</f>
      </c>
      <c r="O2043">
        <f>[1]发票导入!O2043&amp;""</f>
      </c>
      <c r="T2043">
        <f>[1]发票导入!T2043</f>
      </c>
      <c r="U2043">
        <f>[1]发票导入!U2043&amp;""</f>
      </c>
      <c r="V2043">
        <f>[1]发票导入!V2043&amp;""</f>
      </c>
      <c r="W2043">
        <f>[1]发票导入!W2043&amp;""</f>
      </c>
      <c r="Y2043">
        <f>[1]发票导入!Y2043&amp;""</f>
      </c>
      <c r="AA2043">
        <f>[1]发票导入!AA2043&amp;""</f>
      </c>
      <c r="AB2043">
        <f>[1]发票导入!AB2043</f>
        <v>0</v>
      </c>
      <c r="AC2043">
        <f>[1]发票导入!AC2043</f>
        <v>0</v>
      </c>
      <c r="AE2043" s="22">
        <f t="shared" si="0"/>
      </c>
      <c r="AI2043">
        <f>[1]发票导入!AI2043&amp;""</f>
      </c>
      <c r="AJ2043">
        <f>[1]发票导入!AJ2043&amp;""</f>
      </c>
      <c r="AK2043">
        <f>[1]发票导入!AK2043</f>
        <v>0</v>
      </c>
      <c r="AL2043">
        <f>[1]发票导入!AL2043</f>
        <v>0</v>
      </c>
      <c r="AM2043">
        <f>[1]发票导入!AM2043</f>
        <v>0</v>
      </c>
      <c r="AN2043" s="22">
        <f t="shared" si="1"/>
        <v>0</v>
      </c>
      <c r="AO2043" s="22">
        <f t="shared" si="2"/>
        <v>0</v>
      </c>
    </row>
    <row r="2044">
      <c r="C2044">
        <f>[1]发票导入!C2044&amp;""</f>
      </c>
      <c r="D2044">
        <f>[1]发票导入!D2044&amp;""</f>
      </c>
      <c r="O2044">
        <f>[1]发票导入!O2044&amp;""</f>
      </c>
      <c r="T2044">
        <f>[1]发票导入!T2044</f>
      </c>
      <c r="U2044">
        <f>[1]发票导入!U2044&amp;""</f>
      </c>
      <c r="V2044">
        <f>[1]发票导入!V2044&amp;""</f>
      </c>
      <c r="W2044">
        <f>[1]发票导入!W2044&amp;""</f>
      </c>
      <c r="Y2044">
        <f>[1]发票导入!Y2044&amp;""</f>
      </c>
      <c r="AA2044">
        <f>[1]发票导入!AA2044&amp;""</f>
      </c>
      <c r="AB2044">
        <f>[1]发票导入!AB2044</f>
        <v>0</v>
      </c>
      <c r="AC2044">
        <f>[1]发票导入!AC2044</f>
        <v>0</v>
      </c>
      <c r="AE2044" s="22">
        <f t="shared" si="0"/>
      </c>
      <c r="AI2044">
        <f>[1]发票导入!AI2044&amp;""</f>
      </c>
      <c r="AJ2044">
        <f>[1]发票导入!AJ2044&amp;""</f>
      </c>
      <c r="AK2044">
        <f>[1]发票导入!AK2044</f>
        <v>0</v>
      </c>
      <c r="AL2044">
        <f>[1]发票导入!AL2044</f>
        <v>0</v>
      </c>
      <c r="AM2044">
        <f>[1]发票导入!AM2044</f>
        <v>0</v>
      </c>
      <c r="AN2044" s="22">
        <f t="shared" si="1"/>
        <v>0</v>
      </c>
      <c r="AO2044" s="22">
        <f t="shared" si="2"/>
        <v>0</v>
      </c>
    </row>
    <row r="2045">
      <c r="C2045">
        <f>[1]发票导入!C2045&amp;""</f>
      </c>
      <c r="D2045">
        <f>[1]发票导入!D2045&amp;""</f>
      </c>
      <c r="O2045">
        <f>[1]发票导入!O2045&amp;""</f>
      </c>
      <c r="T2045">
        <f>[1]发票导入!T2045</f>
      </c>
      <c r="U2045">
        <f>[1]发票导入!U2045&amp;""</f>
      </c>
      <c r="V2045">
        <f>[1]发票导入!V2045&amp;""</f>
      </c>
      <c r="W2045">
        <f>[1]发票导入!W2045&amp;""</f>
      </c>
      <c r="Y2045">
        <f>[1]发票导入!Y2045&amp;""</f>
      </c>
      <c r="AA2045">
        <f>[1]发票导入!AA2045&amp;""</f>
      </c>
      <c r="AB2045">
        <f>[1]发票导入!AB2045</f>
        <v>0</v>
      </c>
      <c r="AC2045">
        <f>[1]发票导入!AC2045</f>
        <v>0</v>
      </c>
      <c r="AE2045" s="22">
        <f t="shared" si="0"/>
      </c>
      <c r="AI2045">
        <f>[1]发票导入!AI2045&amp;""</f>
      </c>
      <c r="AJ2045">
        <f>[1]发票导入!AJ2045&amp;""</f>
      </c>
      <c r="AK2045">
        <f>[1]发票导入!AK2045</f>
        <v>0</v>
      </c>
      <c r="AL2045">
        <f>[1]发票导入!AL2045</f>
        <v>0</v>
      </c>
      <c r="AM2045">
        <f>[1]发票导入!AM2045</f>
        <v>0</v>
      </c>
      <c r="AN2045" s="22">
        <f t="shared" si="1"/>
        <v>0</v>
      </c>
      <c r="AO2045" s="22">
        <f t="shared" si="2"/>
        <v>0</v>
      </c>
    </row>
    <row r="2046">
      <c r="C2046">
        <f>[1]发票导入!C2046&amp;""</f>
      </c>
      <c r="D2046">
        <f>[1]发票导入!D2046&amp;""</f>
      </c>
      <c r="O2046">
        <f>[1]发票导入!O2046&amp;""</f>
      </c>
      <c r="T2046">
        <f>[1]发票导入!T2046</f>
      </c>
      <c r="U2046">
        <f>[1]发票导入!U2046&amp;""</f>
      </c>
      <c r="V2046">
        <f>[1]发票导入!V2046&amp;""</f>
      </c>
      <c r="W2046">
        <f>[1]发票导入!W2046&amp;""</f>
      </c>
      <c r="Y2046">
        <f>[1]发票导入!Y2046&amp;""</f>
      </c>
      <c r="AA2046">
        <f>[1]发票导入!AA2046&amp;""</f>
      </c>
      <c r="AB2046">
        <f>[1]发票导入!AB2046</f>
        <v>0</v>
      </c>
      <c r="AC2046">
        <f>[1]发票导入!AC2046</f>
        <v>0</v>
      </c>
      <c r="AE2046" s="22">
        <f t="shared" si="0"/>
      </c>
      <c r="AI2046">
        <f>[1]发票导入!AI2046&amp;""</f>
      </c>
      <c r="AJ2046">
        <f>[1]发票导入!AJ2046&amp;""</f>
      </c>
      <c r="AK2046">
        <f>[1]发票导入!AK2046</f>
        <v>0</v>
      </c>
      <c r="AL2046">
        <f>[1]发票导入!AL2046</f>
        <v>0</v>
      </c>
      <c r="AM2046">
        <f>[1]发票导入!AM2046</f>
        <v>0</v>
      </c>
      <c r="AN2046" s="22">
        <f t="shared" si="1"/>
        <v>0</v>
      </c>
      <c r="AO2046" s="22">
        <f t="shared" si="2"/>
        <v>0</v>
      </c>
    </row>
    <row r="2047">
      <c r="C2047">
        <f>[1]发票导入!C2047&amp;""</f>
      </c>
      <c r="D2047">
        <f>[1]发票导入!D2047&amp;""</f>
      </c>
      <c r="O2047">
        <f>[1]发票导入!O2047&amp;""</f>
      </c>
      <c r="T2047">
        <f>[1]发票导入!T2047</f>
      </c>
      <c r="U2047">
        <f>[1]发票导入!U2047&amp;""</f>
      </c>
      <c r="V2047">
        <f>[1]发票导入!V2047&amp;""</f>
      </c>
      <c r="W2047">
        <f>[1]发票导入!W2047&amp;""</f>
      </c>
      <c r="Y2047">
        <f>[1]发票导入!Y2047&amp;""</f>
      </c>
      <c r="AA2047">
        <f>[1]发票导入!AA2047&amp;""</f>
      </c>
      <c r="AB2047">
        <f>[1]发票导入!AB2047</f>
        <v>0</v>
      </c>
      <c r="AC2047">
        <f>[1]发票导入!AC2047</f>
        <v>0</v>
      </c>
      <c r="AE2047" s="22">
        <f t="shared" si="0"/>
      </c>
      <c r="AI2047">
        <f>[1]发票导入!AI2047&amp;""</f>
      </c>
      <c r="AJ2047">
        <f>[1]发票导入!AJ2047&amp;""</f>
      </c>
      <c r="AK2047">
        <f>[1]发票导入!AK2047</f>
        <v>0</v>
      </c>
      <c r="AL2047">
        <f>[1]发票导入!AL2047</f>
        <v>0</v>
      </c>
      <c r="AM2047">
        <f>[1]发票导入!AM2047</f>
        <v>0</v>
      </c>
      <c r="AN2047" s="22">
        <f t="shared" si="1"/>
        <v>0</v>
      </c>
      <c r="AO2047" s="22">
        <f t="shared" si="2"/>
        <v>0</v>
      </c>
    </row>
    <row r="2048">
      <c r="C2048">
        <f>[1]发票导入!C2048&amp;""</f>
      </c>
      <c r="D2048">
        <f>[1]发票导入!D2048&amp;""</f>
      </c>
      <c r="O2048">
        <f>[1]发票导入!O2048&amp;""</f>
      </c>
      <c r="T2048">
        <f>[1]发票导入!T2048</f>
      </c>
      <c r="U2048">
        <f>[1]发票导入!U2048&amp;""</f>
      </c>
      <c r="V2048">
        <f>[1]发票导入!V2048&amp;""</f>
      </c>
      <c r="W2048">
        <f>[1]发票导入!W2048&amp;""</f>
      </c>
      <c r="Y2048">
        <f>[1]发票导入!Y2048&amp;""</f>
      </c>
      <c r="AA2048">
        <f>[1]发票导入!AA2048&amp;""</f>
      </c>
      <c r="AB2048">
        <f>[1]发票导入!AB2048</f>
        <v>0</v>
      </c>
      <c r="AC2048">
        <f>[1]发票导入!AC2048</f>
        <v>0</v>
      </c>
      <c r="AE2048" s="22">
        <f t="shared" si="0"/>
      </c>
      <c r="AI2048">
        <f>[1]发票导入!AI2048&amp;""</f>
      </c>
      <c r="AJ2048">
        <f>[1]发票导入!AJ2048&amp;""</f>
      </c>
      <c r="AK2048">
        <f>[1]发票导入!AK2048</f>
        <v>0</v>
      </c>
      <c r="AL2048">
        <f>[1]发票导入!AL2048</f>
        <v>0</v>
      </c>
      <c r="AM2048">
        <f>[1]发票导入!AM2048</f>
        <v>0</v>
      </c>
      <c r="AN2048" s="22">
        <f t="shared" si="1"/>
        <v>0</v>
      </c>
      <c r="AO2048" s="22">
        <f t="shared" si="2"/>
        <v>0</v>
      </c>
    </row>
    <row r="2049">
      <c r="C2049">
        <f>[1]发票导入!C2049&amp;""</f>
      </c>
      <c r="D2049">
        <f>[1]发票导入!D2049&amp;""</f>
      </c>
      <c r="O2049">
        <f>[1]发票导入!O2049&amp;""</f>
      </c>
      <c r="T2049">
        <f>[1]发票导入!T2049</f>
      </c>
      <c r="U2049">
        <f>[1]发票导入!U2049&amp;""</f>
      </c>
      <c r="V2049">
        <f>[1]发票导入!V2049&amp;""</f>
      </c>
      <c r="W2049">
        <f>[1]发票导入!W2049&amp;""</f>
      </c>
      <c r="Y2049">
        <f>[1]发票导入!Y2049&amp;""</f>
      </c>
      <c r="AA2049">
        <f>[1]发票导入!AA2049&amp;""</f>
      </c>
      <c r="AB2049">
        <f>[1]发票导入!AB2049</f>
        <v>0</v>
      </c>
      <c r="AC2049">
        <f>[1]发票导入!AC2049</f>
        <v>0</v>
      </c>
      <c r="AE2049" s="22">
        <f t="shared" si="0"/>
      </c>
      <c r="AI2049">
        <f>[1]发票导入!AI2049&amp;""</f>
      </c>
      <c r="AJ2049">
        <f>[1]发票导入!AJ2049&amp;""</f>
      </c>
      <c r="AK2049">
        <f>[1]发票导入!AK2049</f>
        <v>0</v>
      </c>
      <c r="AL2049">
        <f>[1]发票导入!AL2049</f>
        <v>0</v>
      </c>
      <c r="AM2049">
        <f>[1]发票导入!AM2049</f>
        <v>0</v>
      </c>
      <c r="AN2049" s="22">
        <f t="shared" si="1"/>
        <v>0</v>
      </c>
      <c r="AO2049" s="22">
        <f t="shared" si="2"/>
        <v>0</v>
      </c>
    </row>
    <row r="2050">
      <c r="C2050">
        <f>[1]发票导入!C2050&amp;""</f>
      </c>
      <c r="D2050">
        <f>[1]发票导入!D2050&amp;""</f>
      </c>
      <c r="O2050">
        <f>[1]发票导入!O2050&amp;""</f>
      </c>
      <c r="T2050">
        <f>[1]发票导入!T2050</f>
      </c>
      <c r="U2050">
        <f>[1]发票导入!U2050&amp;""</f>
      </c>
      <c r="V2050">
        <f>[1]发票导入!V2050&amp;""</f>
      </c>
      <c r="W2050">
        <f>[1]发票导入!W2050&amp;""</f>
      </c>
      <c r="Y2050">
        <f>[1]发票导入!Y2050&amp;""</f>
      </c>
      <c r="AA2050">
        <f>[1]发票导入!AA2050&amp;""</f>
      </c>
      <c r="AB2050">
        <f>[1]发票导入!AB2050</f>
        <v>0</v>
      </c>
      <c r="AC2050">
        <f>[1]发票导入!AC2050</f>
        <v>0</v>
      </c>
      <c r="AE2050" s="22">
        <f t="shared" si="0"/>
      </c>
      <c r="AI2050">
        <f>[1]发票导入!AI2050&amp;""</f>
      </c>
      <c r="AJ2050">
        <f>[1]发票导入!AJ2050&amp;""</f>
      </c>
      <c r="AK2050">
        <f>[1]发票导入!AK2050</f>
        <v>0</v>
      </c>
      <c r="AL2050">
        <f>[1]发票导入!AL2050</f>
        <v>0</v>
      </c>
      <c r="AM2050">
        <f>[1]发票导入!AM2050</f>
        <v>0</v>
      </c>
      <c r="AN2050" s="22">
        <f t="shared" si="1"/>
        <v>0</v>
      </c>
      <c r="AO2050" s="22">
        <f t="shared" si="2"/>
        <v>0</v>
      </c>
    </row>
    <row r="2051">
      <c r="C2051">
        <f>[1]发票导入!C2051&amp;""</f>
      </c>
      <c r="D2051">
        <f>[1]发票导入!D2051&amp;""</f>
      </c>
      <c r="O2051">
        <f>[1]发票导入!O2051&amp;""</f>
      </c>
      <c r="T2051">
        <f>[1]发票导入!T2051</f>
      </c>
      <c r="U2051">
        <f>[1]发票导入!U2051&amp;""</f>
      </c>
      <c r="V2051">
        <f>[1]发票导入!V2051&amp;""</f>
      </c>
      <c r="W2051">
        <f>[1]发票导入!W2051&amp;""</f>
      </c>
      <c r="Y2051">
        <f>[1]发票导入!Y2051&amp;""</f>
      </c>
      <c r="AA2051">
        <f>[1]发票导入!AA2051&amp;""</f>
      </c>
      <c r="AB2051">
        <f>[1]发票导入!AB2051</f>
        <v>0</v>
      </c>
      <c r="AC2051">
        <f>[1]发票导入!AC2051</f>
        <v>0</v>
      </c>
      <c r="AE2051" s="22">
        <f t="shared" si="0"/>
      </c>
      <c r="AI2051">
        <f>[1]发票导入!AI2051&amp;""</f>
      </c>
      <c r="AJ2051">
        <f>[1]发票导入!AJ2051&amp;""</f>
      </c>
      <c r="AK2051">
        <f>[1]发票导入!AK2051</f>
        <v>0</v>
      </c>
      <c r="AL2051">
        <f>[1]发票导入!AL2051</f>
        <v>0</v>
      </c>
      <c r="AM2051">
        <f>[1]发票导入!AM2051</f>
        <v>0</v>
      </c>
      <c r="AN2051" s="22">
        <f t="shared" si="1"/>
        <v>0</v>
      </c>
      <c r="AO2051" s="22">
        <f t="shared" si="2"/>
        <v>0</v>
      </c>
    </row>
    <row r="2052">
      <c r="C2052">
        <f>[1]发票导入!C2052&amp;""</f>
      </c>
      <c r="D2052">
        <f>[1]发票导入!D2052&amp;""</f>
      </c>
      <c r="O2052">
        <f>[1]发票导入!O2052&amp;""</f>
      </c>
      <c r="T2052">
        <f>[1]发票导入!T2052</f>
      </c>
      <c r="U2052">
        <f>[1]发票导入!U2052&amp;""</f>
      </c>
      <c r="V2052">
        <f>[1]发票导入!V2052&amp;""</f>
      </c>
      <c r="W2052">
        <f>[1]发票导入!W2052&amp;""</f>
      </c>
      <c r="Y2052">
        <f>[1]发票导入!Y2052&amp;""</f>
      </c>
      <c r="AA2052">
        <f>[1]发票导入!AA2052&amp;""</f>
      </c>
      <c r="AB2052">
        <f>[1]发票导入!AB2052</f>
        <v>0</v>
      </c>
      <c r="AC2052">
        <f>[1]发票导入!AC2052</f>
        <v>0</v>
      </c>
      <c r="AE2052" s="22">
        <f t="shared" si="0"/>
      </c>
      <c r="AI2052">
        <f>[1]发票导入!AI2052&amp;""</f>
      </c>
      <c r="AJ2052">
        <f>[1]发票导入!AJ2052&amp;""</f>
      </c>
      <c r="AK2052">
        <f>[1]发票导入!AK2052</f>
        <v>0</v>
      </c>
      <c r="AL2052">
        <f>[1]发票导入!AL2052</f>
        <v>0</v>
      </c>
      <c r="AM2052">
        <f>[1]发票导入!AM2052</f>
        <v>0</v>
      </c>
      <c r="AN2052" s="22">
        <f t="shared" si="1"/>
        <v>0</v>
      </c>
      <c r="AO2052" s="22">
        <f t="shared" si="2"/>
        <v>0</v>
      </c>
    </row>
    <row r="2053">
      <c r="C2053">
        <f>[1]发票导入!C2053&amp;""</f>
      </c>
      <c r="D2053">
        <f>[1]发票导入!D2053&amp;""</f>
      </c>
      <c r="O2053">
        <f>[1]发票导入!O2053&amp;""</f>
      </c>
      <c r="T2053">
        <f>[1]发票导入!T2053</f>
      </c>
      <c r="U2053">
        <f>[1]发票导入!U2053&amp;""</f>
      </c>
      <c r="V2053">
        <f>[1]发票导入!V2053&amp;""</f>
      </c>
      <c r="W2053">
        <f>[1]发票导入!W2053&amp;""</f>
      </c>
      <c r="Y2053">
        <f>[1]发票导入!Y2053&amp;""</f>
      </c>
      <c r="AA2053">
        <f>[1]发票导入!AA2053&amp;""</f>
      </c>
      <c r="AB2053">
        <f>[1]发票导入!AB2053</f>
        <v>0</v>
      </c>
      <c r="AC2053">
        <f>[1]发票导入!AC2053</f>
        <v>0</v>
      </c>
      <c r="AE2053" s="22">
        <f t="shared" si="0"/>
      </c>
      <c r="AI2053">
        <f>[1]发票导入!AI2053&amp;""</f>
      </c>
      <c r="AJ2053">
        <f>[1]发票导入!AJ2053&amp;""</f>
      </c>
      <c r="AK2053">
        <f>[1]发票导入!AK2053</f>
        <v>0</v>
      </c>
      <c r="AL2053">
        <f>[1]发票导入!AL2053</f>
        <v>0</v>
      </c>
      <c r="AM2053">
        <f>[1]发票导入!AM2053</f>
        <v>0</v>
      </c>
      <c r="AN2053" s="22">
        <f t="shared" si="1"/>
        <v>0</v>
      </c>
      <c r="AO2053" s="22">
        <f t="shared" si="2"/>
        <v>0</v>
      </c>
    </row>
    <row r="2054">
      <c r="C2054">
        <f>[1]发票导入!C2054&amp;""</f>
      </c>
      <c r="D2054">
        <f>[1]发票导入!D2054&amp;""</f>
      </c>
      <c r="O2054">
        <f>[1]发票导入!O2054&amp;""</f>
      </c>
      <c r="T2054">
        <f>[1]发票导入!T2054</f>
      </c>
      <c r="U2054">
        <f>[1]发票导入!U2054&amp;""</f>
      </c>
      <c r="V2054">
        <f>[1]发票导入!V2054&amp;""</f>
      </c>
      <c r="W2054">
        <f>[1]发票导入!W2054&amp;""</f>
      </c>
      <c r="Y2054">
        <f>[1]发票导入!Y2054&amp;""</f>
      </c>
      <c r="AA2054">
        <f>[1]发票导入!AA2054&amp;""</f>
      </c>
      <c r="AB2054">
        <f>[1]发票导入!AB2054</f>
        <v>0</v>
      </c>
      <c r="AC2054">
        <f>[1]发票导入!AC2054</f>
        <v>0</v>
      </c>
      <c r="AE2054" s="22">
        <f t="shared" si="0"/>
      </c>
      <c r="AI2054">
        <f>[1]发票导入!AI2054&amp;""</f>
      </c>
      <c r="AJ2054">
        <f>[1]发票导入!AJ2054&amp;""</f>
      </c>
      <c r="AK2054">
        <f>[1]发票导入!AK2054</f>
        <v>0</v>
      </c>
      <c r="AL2054">
        <f>[1]发票导入!AL2054</f>
        <v>0</v>
      </c>
      <c r="AM2054">
        <f>[1]发票导入!AM2054</f>
        <v>0</v>
      </c>
      <c r="AN2054" s="22">
        <f t="shared" si="1"/>
        <v>0</v>
      </c>
      <c r="AO2054" s="22">
        <f t="shared" si="2"/>
        <v>0</v>
      </c>
    </row>
    <row r="2055">
      <c r="C2055">
        <f>[1]发票导入!C2055&amp;""</f>
      </c>
      <c r="D2055">
        <f>[1]发票导入!D2055&amp;""</f>
      </c>
      <c r="O2055">
        <f>[1]发票导入!O2055&amp;""</f>
      </c>
      <c r="T2055">
        <f>[1]发票导入!T2055</f>
      </c>
      <c r="U2055">
        <f>[1]发票导入!U2055&amp;""</f>
      </c>
      <c r="V2055">
        <f>[1]发票导入!V2055&amp;""</f>
      </c>
      <c r="W2055">
        <f>[1]发票导入!W2055&amp;""</f>
      </c>
      <c r="Y2055">
        <f>[1]发票导入!Y2055&amp;""</f>
      </c>
      <c r="AA2055">
        <f>[1]发票导入!AA2055&amp;""</f>
      </c>
      <c r="AB2055">
        <f>[1]发票导入!AB2055</f>
        <v>0</v>
      </c>
      <c r="AC2055">
        <f>[1]发票导入!AC2055</f>
        <v>0</v>
      </c>
      <c r="AE2055" s="22">
        <f t="shared" si="0"/>
      </c>
      <c r="AI2055">
        <f>[1]发票导入!AI2055&amp;""</f>
      </c>
      <c r="AJ2055">
        <f>[1]发票导入!AJ2055&amp;""</f>
      </c>
      <c r="AK2055">
        <f>[1]发票导入!AK2055</f>
        <v>0</v>
      </c>
      <c r="AL2055">
        <f>[1]发票导入!AL2055</f>
        <v>0</v>
      </c>
      <c r="AM2055">
        <f>[1]发票导入!AM2055</f>
        <v>0</v>
      </c>
      <c r="AN2055" s="22">
        <f t="shared" si="1"/>
        <v>0</v>
      </c>
      <c r="AO2055" s="22">
        <f t="shared" si="2"/>
        <v>0</v>
      </c>
    </row>
    <row r="2056">
      <c r="C2056">
        <f>[1]发票导入!C2056&amp;""</f>
      </c>
      <c r="D2056">
        <f>[1]发票导入!D2056&amp;""</f>
      </c>
      <c r="O2056">
        <f>[1]发票导入!O2056&amp;""</f>
      </c>
      <c r="T2056">
        <f>[1]发票导入!T2056</f>
      </c>
      <c r="U2056">
        <f>[1]发票导入!U2056&amp;""</f>
      </c>
      <c r="V2056">
        <f>[1]发票导入!V2056&amp;""</f>
      </c>
      <c r="W2056">
        <f>[1]发票导入!W2056&amp;""</f>
      </c>
      <c r="Y2056">
        <f>[1]发票导入!Y2056&amp;""</f>
      </c>
      <c r="AA2056">
        <f>[1]发票导入!AA2056&amp;""</f>
      </c>
      <c r="AB2056">
        <f>[1]发票导入!AB2056</f>
        <v>0</v>
      </c>
      <c r="AC2056">
        <f>[1]发票导入!AC2056</f>
        <v>0</v>
      </c>
      <c r="AE2056" s="22">
        <f t="shared" si="0"/>
      </c>
      <c r="AI2056">
        <f>[1]发票导入!AI2056&amp;""</f>
      </c>
      <c r="AJ2056">
        <f>[1]发票导入!AJ2056&amp;""</f>
      </c>
      <c r="AK2056">
        <f>[1]发票导入!AK2056</f>
        <v>0</v>
      </c>
      <c r="AL2056">
        <f>[1]发票导入!AL2056</f>
        <v>0</v>
      </c>
      <c r="AM2056">
        <f>[1]发票导入!AM2056</f>
        <v>0</v>
      </c>
      <c r="AN2056" s="22">
        <f t="shared" si="1"/>
        <v>0</v>
      </c>
      <c r="AO2056" s="22">
        <f t="shared" si="2"/>
        <v>0</v>
      </c>
    </row>
    <row r="2057">
      <c r="C2057">
        <f>[1]发票导入!C2057&amp;""</f>
      </c>
      <c r="D2057">
        <f>[1]发票导入!D2057&amp;""</f>
      </c>
      <c r="O2057">
        <f>[1]发票导入!O2057&amp;""</f>
      </c>
      <c r="T2057">
        <f>[1]发票导入!T2057</f>
      </c>
      <c r="U2057">
        <f>[1]发票导入!U2057&amp;""</f>
      </c>
      <c r="V2057">
        <f>[1]发票导入!V2057&amp;""</f>
      </c>
      <c r="W2057">
        <f>[1]发票导入!W2057&amp;""</f>
      </c>
      <c r="Y2057">
        <f>[1]发票导入!Y2057&amp;""</f>
      </c>
      <c r="AA2057">
        <f>[1]发票导入!AA2057&amp;""</f>
      </c>
      <c r="AB2057">
        <f>[1]发票导入!AB2057</f>
        <v>0</v>
      </c>
      <c r="AC2057">
        <f>[1]发票导入!AC2057</f>
        <v>0</v>
      </c>
      <c r="AE2057" s="22">
        <f t="shared" si="0"/>
      </c>
      <c r="AI2057">
        <f>[1]发票导入!AI2057&amp;""</f>
      </c>
      <c r="AJ2057">
        <f>[1]发票导入!AJ2057&amp;""</f>
      </c>
      <c r="AK2057">
        <f>[1]发票导入!AK2057</f>
        <v>0</v>
      </c>
      <c r="AL2057">
        <f>[1]发票导入!AL2057</f>
        <v>0</v>
      </c>
      <c r="AM2057">
        <f>[1]发票导入!AM2057</f>
        <v>0</v>
      </c>
      <c r="AN2057" s="22">
        <f t="shared" si="1"/>
        <v>0</v>
      </c>
      <c r="AO2057" s="22">
        <f t="shared" si="2"/>
        <v>0</v>
      </c>
    </row>
    <row r="2058">
      <c r="C2058">
        <f>[1]发票导入!C2058&amp;""</f>
      </c>
      <c r="D2058">
        <f>[1]发票导入!D2058&amp;""</f>
      </c>
      <c r="O2058">
        <f>[1]发票导入!O2058&amp;""</f>
      </c>
      <c r="T2058">
        <f>[1]发票导入!T2058</f>
      </c>
      <c r="U2058">
        <f>[1]发票导入!U2058&amp;""</f>
      </c>
      <c r="V2058">
        <f>[1]发票导入!V2058&amp;""</f>
      </c>
      <c r="W2058">
        <f>[1]发票导入!W2058&amp;""</f>
      </c>
      <c r="Y2058">
        <f>[1]发票导入!Y2058&amp;""</f>
      </c>
      <c r="AA2058">
        <f>[1]发票导入!AA2058&amp;""</f>
      </c>
      <c r="AB2058">
        <f>[1]发票导入!AB2058</f>
        <v>0</v>
      </c>
      <c r="AC2058">
        <f>[1]发票导入!AC2058</f>
        <v>0</v>
      </c>
      <c r="AE2058" s="22">
        <f t="shared" si="0"/>
      </c>
      <c r="AI2058">
        <f>[1]发票导入!AI2058&amp;""</f>
      </c>
      <c r="AJ2058">
        <f>[1]发票导入!AJ2058&amp;""</f>
      </c>
      <c r="AK2058">
        <f>[1]发票导入!AK2058</f>
        <v>0</v>
      </c>
      <c r="AL2058">
        <f>[1]发票导入!AL2058</f>
        <v>0</v>
      </c>
      <c r="AM2058">
        <f>[1]发票导入!AM2058</f>
        <v>0</v>
      </c>
      <c r="AN2058" s="22">
        <f t="shared" si="1"/>
        <v>0</v>
      </c>
      <c r="AO2058" s="22">
        <f t="shared" si="2"/>
        <v>0</v>
      </c>
    </row>
    <row r="2059">
      <c r="C2059">
        <f>[1]发票导入!C2059&amp;""</f>
      </c>
      <c r="D2059">
        <f>[1]发票导入!D2059&amp;""</f>
      </c>
      <c r="O2059">
        <f>[1]发票导入!O2059&amp;""</f>
      </c>
      <c r="T2059">
        <f>[1]发票导入!T2059</f>
      </c>
      <c r="U2059">
        <f>[1]发票导入!U2059&amp;""</f>
      </c>
      <c r="V2059">
        <f>[1]发票导入!V2059&amp;""</f>
      </c>
      <c r="W2059">
        <f>[1]发票导入!W2059&amp;""</f>
      </c>
      <c r="Y2059">
        <f>[1]发票导入!Y2059&amp;""</f>
      </c>
      <c r="AA2059">
        <f>[1]发票导入!AA2059&amp;""</f>
      </c>
      <c r="AB2059">
        <f>[1]发票导入!AB2059</f>
        <v>0</v>
      </c>
      <c r="AC2059">
        <f>[1]发票导入!AC2059</f>
        <v>0</v>
      </c>
      <c r="AE2059" s="22">
        <f t="shared" si="0"/>
      </c>
      <c r="AI2059">
        <f>[1]发票导入!AI2059&amp;""</f>
      </c>
      <c r="AJ2059">
        <f>[1]发票导入!AJ2059&amp;""</f>
      </c>
      <c r="AK2059">
        <f>[1]发票导入!AK2059</f>
        <v>0</v>
      </c>
      <c r="AL2059">
        <f>[1]发票导入!AL2059</f>
        <v>0</v>
      </c>
      <c r="AM2059">
        <f>[1]发票导入!AM2059</f>
        <v>0</v>
      </c>
      <c r="AN2059" s="22">
        <f t="shared" si="1"/>
        <v>0</v>
      </c>
      <c r="AO2059" s="22">
        <f t="shared" si="2"/>
        <v>0</v>
      </c>
    </row>
    <row r="2060">
      <c r="C2060">
        <f>[1]发票导入!C2060&amp;""</f>
      </c>
      <c r="D2060">
        <f>[1]发票导入!D2060&amp;""</f>
      </c>
      <c r="O2060">
        <f>[1]发票导入!O2060&amp;""</f>
      </c>
      <c r="T2060">
        <f>[1]发票导入!T2060</f>
      </c>
      <c r="U2060">
        <f>[1]发票导入!U2060&amp;""</f>
      </c>
      <c r="V2060">
        <f>[1]发票导入!V2060&amp;""</f>
      </c>
      <c r="W2060">
        <f>[1]发票导入!W2060&amp;""</f>
      </c>
      <c r="Y2060">
        <f>[1]发票导入!Y2060&amp;""</f>
      </c>
      <c r="AA2060">
        <f>[1]发票导入!AA2060&amp;""</f>
      </c>
      <c r="AB2060">
        <f>[1]发票导入!AB2060</f>
        <v>0</v>
      </c>
      <c r="AC2060">
        <f>[1]发票导入!AC2060</f>
        <v>0</v>
      </c>
      <c r="AE2060" s="22">
        <f t="shared" si="0"/>
      </c>
      <c r="AI2060">
        <f>[1]发票导入!AI2060&amp;""</f>
      </c>
      <c r="AJ2060">
        <f>[1]发票导入!AJ2060&amp;""</f>
      </c>
      <c r="AK2060">
        <f>[1]发票导入!AK2060</f>
        <v>0</v>
      </c>
      <c r="AL2060">
        <f>[1]发票导入!AL2060</f>
        <v>0</v>
      </c>
      <c r="AM2060">
        <f>[1]发票导入!AM2060</f>
        <v>0</v>
      </c>
      <c r="AN2060" s="22">
        <f t="shared" si="1"/>
        <v>0</v>
      </c>
      <c r="AO2060" s="22">
        <f t="shared" si="2"/>
        <v>0</v>
      </c>
    </row>
    <row r="2061">
      <c r="C2061">
        <f>[1]发票导入!C2061&amp;""</f>
      </c>
      <c r="D2061">
        <f>[1]发票导入!D2061&amp;""</f>
      </c>
      <c r="O2061">
        <f>[1]发票导入!O2061&amp;""</f>
      </c>
      <c r="T2061">
        <f>[1]发票导入!T2061</f>
      </c>
      <c r="U2061">
        <f>[1]发票导入!U2061&amp;""</f>
      </c>
      <c r="V2061">
        <f>[1]发票导入!V2061&amp;""</f>
      </c>
      <c r="W2061">
        <f>[1]发票导入!W2061&amp;""</f>
      </c>
      <c r="Y2061">
        <f>[1]发票导入!Y2061&amp;""</f>
      </c>
      <c r="AA2061">
        <f>[1]发票导入!AA2061&amp;""</f>
      </c>
      <c r="AB2061">
        <f>[1]发票导入!AB2061</f>
        <v>0</v>
      </c>
      <c r="AC2061">
        <f>[1]发票导入!AC2061</f>
        <v>0</v>
      </c>
      <c r="AE2061" s="22">
        <f t="shared" si="0"/>
      </c>
      <c r="AI2061">
        <f>[1]发票导入!AI2061&amp;""</f>
      </c>
      <c r="AJ2061">
        <f>[1]发票导入!AJ2061&amp;""</f>
      </c>
      <c r="AK2061">
        <f>[1]发票导入!AK2061</f>
        <v>0</v>
      </c>
      <c r="AL2061">
        <f>[1]发票导入!AL2061</f>
        <v>0</v>
      </c>
      <c r="AM2061">
        <f>[1]发票导入!AM2061</f>
        <v>0</v>
      </c>
      <c r="AN2061" s="22">
        <f t="shared" si="1"/>
        <v>0</v>
      </c>
      <c r="AO2061" s="22">
        <f t="shared" si="2"/>
        <v>0</v>
      </c>
    </row>
    <row r="2062">
      <c r="C2062">
        <f>[1]发票导入!C2062&amp;""</f>
      </c>
      <c r="D2062">
        <f>[1]发票导入!D2062&amp;""</f>
      </c>
      <c r="O2062">
        <f>[1]发票导入!O2062&amp;""</f>
      </c>
      <c r="T2062">
        <f>[1]发票导入!T2062</f>
      </c>
      <c r="U2062">
        <f>[1]发票导入!U2062&amp;""</f>
      </c>
      <c r="V2062">
        <f>[1]发票导入!V2062&amp;""</f>
      </c>
      <c r="W2062">
        <f>[1]发票导入!W2062&amp;""</f>
      </c>
      <c r="Y2062">
        <f>[1]发票导入!Y2062&amp;""</f>
      </c>
      <c r="AA2062">
        <f>[1]发票导入!AA2062&amp;""</f>
      </c>
      <c r="AB2062">
        <f>[1]发票导入!AB2062</f>
        <v>0</v>
      </c>
      <c r="AC2062">
        <f>[1]发票导入!AC2062</f>
        <v>0</v>
      </c>
      <c r="AE2062" s="22">
        <f t="shared" si="0"/>
      </c>
      <c r="AI2062">
        <f>[1]发票导入!AI2062&amp;""</f>
      </c>
      <c r="AJ2062">
        <f>[1]发票导入!AJ2062&amp;""</f>
      </c>
      <c r="AK2062">
        <f>[1]发票导入!AK2062</f>
        <v>0</v>
      </c>
      <c r="AL2062">
        <f>[1]发票导入!AL2062</f>
        <v>0</v>
      </c>
      <c r="AM2062">
        <f>[1]发票导入!AM2062</f>
        <v>0</v>
      </c>
      <c r="AN2062" s="22">
        <f t="shared" si="1"/>
        <v>0</v>
      </c>
      <c r="AO2062" s="22">
        <f t="shared" si="2"/>
        <v>0</v>
      </c>
    </row>
    <row r="2063">
      <c r="C2063">
        <f>[1]发票导入!C2063&amp;""</f>
      </c>
      <c r="D2063">
        <f>[1]发票导入!D2063&amp;""</f>
      </c>
      <c r="O2063">
        <f>[1]发票导入!O2063&amp;""</f>
      </c>
      <c r="T2063">
        <f>[1]发票导入!T2063</f>
      </c>
      <c r="U2063">
        <f>[1]发票导入!U2063&amp;""</f>
      </c>
      <c r="V2063">
        <f>[1]发票导入!V2063&amp;""</f>
      </c>
      <c r="W2063">
        <f>[1]发票导入!W2063&amp;""</f>
      </c>
      <c r="Y2063">
        <f>[1]发票导入!Y2063&amp;""</f>
      </c>
      <c r="AA2063">
        <f>[1]发票导入!AA2063&amp;""</f>
      </c>
      <c r="AB2063">
        <f>[1]发票导入!AB2063</f>
        <v>0</v>
      </c>
      <c r="AC2063">
        <f>[1]发票导入!AC2063</f>
        <v>0</v>
      </c>
      <c r="AE2063" s="22">
        <f t="shared" si="0"/>
      </c>
      <c r="AI2063">
        <f>[1]发票导入!AI2063&amp;""</f>
      </c>
      <c r="AJ2063">
        <f>[1]发票导入!AJ2063&amp;""</f>
      </c>
      <c r="AK2063">
        <f>[1]发票导入!AK2063</f>
        <v>0</v>
      </c>
      <c r="AL2063">
        <f>[1]发票导入!AL2063</f>
        <v>0</v>
      </c>
      <c r="AM2063">
        <f>[1]发票导入!AM2063</f>
        <v>0</v>
      </c>
      <c r="AN2063" s="22">
        <f t="shared" si="1"/>
        <v>0</v>
      </c>
      <c r="AO2063" s="22">
        <f t="shared" si="2"/>
        <v>0</v>
      </c>
    </row>
    <row r="2064">
      <c r="C2064">
        <f>[1]发票导入!C2064&amp;""</f>
      </c>
      <c r="D2064">
        <f>[1]发票导入!D2064&amp;""</f>
      </c>
      <c r="O2064">
        <f>[1]发票导入!O2064&amp;""</f>
      </c>
      <c r="T2064">
        <f>[1]发票导入!T2064</f>
      </c>
      <c r="U2064">
        <f>[1]发票导入!U2064&amp;""</f>
      </c>
      <c r="V2064">
        <f>[1]发票导入!V2064&amp;""</f>
      </c>
      <c r="W2064">
        <f>[1]发票导入!W2064&amp;""</f>
      </c>
      <c r="Y2064">
        <f>[1]发票导入!Y2064&amp;""</f>
      </c>
      <c r="AA2064">
        <f>[1]发票导入!AA2064&amp;""</f>
      </c>
      <c r="AB2064">
        <f>[1]发票导入!AB2064</f>
        <v>0</v>
      </c>
      <c r="AC2064">
        <f>[1]发票导入!AC2064</f>
        <v>0</v>
      </c>
      <c r="AE2064" s="22">
        <f t="shared" si="0"/>
      </c>
      <c r="AI2064">
        <f>[1]发票导入!AI2064&amp;""</f>
      </c>
      <c r="AJ2064">
        <f>[1]发票导入!AJ2064&amp;""</f>
      </c>
      <c r="AK2064">
        <f>[1]发票导入!AK2064</f>
        <v>0</v>
      </c>
      <c r="AL2064">
        <f>[1]发票导入!AL2064</f>
        <v>0</v>
      </c>
      <c r="AM2064">
        <f>[1]发票导入!AM2064</f>
        <v>0</v>
      </c>
      <c r="AN2064" s="22">
        <f t="shared" si="1"/>
        <v>0</v>
      </c>
      <c r="AO2064" s="22">
        <f t="shared" si="2"/>
        <v>0</v>
      </c>
    </row>
    <row r="2065">
      <c r="C2065">
        <f>[1]发票导入!C2065&amp;""</f>
      </c>
      <c r="D2065">
        <f>[1]发票导入!D2065&amp;""</f>
      </c>
      <c r="O2065">
        <f>[1]发票导入!O2065&amp;""</f>
      </c>
      <c r="T2065">
        <f>[1]发票导入!T2065</f>
      </c>
      <c r="U2065">
        <f>[1]发票导入!U2065&amp;""</f>
      </c>
      <c r="V2065">
        <f>[1]发票导入!V2065&amp;""</f>
      </c>
      <c r="W2065">
        <f>[1]发票导入!W2065&amp;""</f>
      </c>
      <c r="Y2065">
        <f>[1]发票导入!Y2065&amp;""</f>
      </c>
      <c r="AA2065">
        <f>[1]发票导入!AA2065&amp;""</f>
      </c>
      <c r="AB2065">
        <f>[1]发票导入!AB2065</f>
        <v>0</v>
      </c>
      <c r="AC2065">
        <f>[1]发票导入!AC2065</f>
        <v>0</v>
      </c>
      <c r="AE2065" s="22">
        <f t="shared" si="0"/>
      </c>
      <c r="AI2065">
        <f>[1]发票导入!AI2065&amp;""</f>
      </c>
      <c r="AJ2065">
        <f>[1]发票导入!AJ2065&amp;""</f>
      </c>
      <c r="AK2065">
        <f>[1]发票导入!AK2065</f>
        <v>0</v>
      </c>
      <c r="AL2065">
        <f>[1]发票导入!AL2065</f>
        <v>0</v>
      </c>
      <c r="AM2065">
        <f>[1]发票导入!AM2065</f>
        <v>0</v>
      </c>
      <c r="AN2065" s="22">
        <f t="shared" si="1"/>
        <v>0</v>
      </c>
      <c r="AO2065" s="22">
        <f t="shared" si="2"/>
        <v>0</v>
      </c>
    </row>
    <row r="2066">
      <c r="C2066">
        <f>[1]发票导入!C2066&amp;""</f>
      </c>
      <c r="D2066">
        <f>[1]发票导入!D2066&amp;""</f>
      </c>
      <c r="O2066">
        <f>[1]发票导入!O2066&amp;""</f>
      </c>
      <c r="T2066">
        <f>[1]发票导入!T2066</f>
      </c>
      <c r="U2066">
        <f>[1]发票导入!U2066&amp;""</f>
      </c>
      <c r="V2066">
        <f>[1]发票导入!V2066&amp;""</f>
      </c>
      <c r="W2066">
        <f>[1]发票导入!W2066&amp;""</f>
      </c>
      <c r="Y2066">
        <f>[1]发票导入!Y2066&amp;""</f>
      </c>
      <c r="AA2066">
        <f>[1]发票导入!AA2066&amp;""</f>
      </c>
      <c r="AB2066">
        <f>[1]发票导入!AB2066</f>
        <v>0</v>
      </c>
      <c r="AC2066">
        <f>[1]发票导入!AC2066</f>
        <v>0</v>
      </c>
      <c r="AE2066" s="22">
        <f t="shared" si="0"/>
      </c>
      <c r="AI2066">
        <f>[1]发票导入!AI2066&amp;""</f>
      </c>
      <c r="AJ2066">
        <f>[1]发票导入!AJ2066&amp;""</f>
      </c>
      <c r="AK2066">
        <f>[1]发票导入!AK2066</f>
        <v>0</v>
      </c>
      <c r="AL2066">
        <f>[1]发票导入!AL2066</f>
        <v>0</v>
      </c>
      <c r="AM2066">
        <f>[1]发票导入!AM2066</f>
        <v>0</v>
      </c>
      <c r="AN2066" s="22">
        <f t="shared" si="1"/>
        <v>0</v>
      </c>
      <c r="AO2066" s="22">
        <f t="shared" si="2"/>
        <v>0</v>
      </c>
    </row>
    <row r="2067">
      <c r="C2067">
        <f>[1]发票导入!C2067&amp;""</f>
      </c>
      <c r="D2067">
        <f>[1]发票导入!D2067&amp;""</f>
      </c>
      <c r="O2067">
        <f>[1]发票导入!O2067&amp;""</f>
      </c>
      <c r="T2067">
        <f>[1]发票导入!T2067</f>
      </c>
      <c r="U2067">
        <f>[1]发票导入!U2067&amp;""</f>
      </c>
      <c r="V2067">
        <f>[1]发票导入!V2067&amp;""</f>
      </c>
      <c r="W2067">
        <f>[1]发票导入!W2067&amp;""</f>
      </c>
      <c r="Y2067">
        <f>[1]发票导入!Y2067&amp;""</f>
      </c>
      <c r="AA2067">
        <f>[1]发票导入!AA2067&amp;""</f>
      </c>
      <c r="AB2067">
        <f>[1]发票导入!AB2067</f>
        <v>0</v>
      </c>
      <c r="AC2067">
        <f>[1]发票导入!AC2067</f>
        <v>0</v>
      </c>
      <c r="AE2067" s="22">
        <f t="shared" si="0"/>
      </c>
      <c r="AI2067">
        <f>[1]发票导入!AI2067&amp;""</f>
      </c>
      <c r="AJ2067">
        <f>[1]发票导入!AJ2067&amp;""</f>
      </c>
      <c r="AK2067">
        <f>[1]发票导入!AK2067</f>
        <v>0</v>
      </c>
      <c r="AL2067">
        <f>[1]发票导入!AL2067</f>
        <v>0</v>
      </c>
      <c r="AM2067">
        <f>[1]发票导入!AM2067</f>
        <v>0</v>
      </c>
      <c r="AN2067" s="22">
        <f t="shared" si="1"/>
        <v>0</v>
      </c>
      <c r="AO2067" s="22">
        <f t="shared" si="2"/>
        <v>0</v>
      </c>
    </row>
    <row r="2068">
      <c r="C2068">
        <f>[1]发票导入!C2068&amp;""</f>
      </c>
      <c r="D2068">
        <f>[1]发票导入!D2068&amp;""</f>
      </c>
      <c r="O2068">
        <f>[1]发票导入!O2068&amp;""</f>
      </c>
      <c r="T2068">
        <f>[1]发票导入!T2068</f>
      </c>
      <c r="U2068">
        <f>[1]发票导入!U2068&amp;""</f>
      </c>
      <c r="V2068">
        <f>[1]发票导入!V2068&amp;""</f>
      </c>
      <c r="W2068">
        <f>[1]发票导入!W2068&amp;""</f>
      </c>
      <c r="Y2068">
        <f>[1]发票导入!Y2068&amp;""</f>
      </c>
      <c r="AA2068">
        <f>[1]发票导入!AA2068&amp;""</f>
      </c>
      <c r="AB2068">
        <f>[1]发票导入!AB2068</f>
        <v>0</v>
      </c>
      <c r="AC2068">
        <f>[1]发票导入!AC2068</f>
        <v>0</v>
      </c>
      <c r="AE2068" s="22">
        <f t="shared" si="0"/>
      </c>
      <c r="AI2068">
        <f>[1]发票导入!AI2068&amp;""</f>
      </c>
      <c r="AJ2068">
        <f>[1]发票导入!AJ2068&amp;""</f>
      </c>
      <c r="AK2068">
        <f>[1]发票导入!AK2068</f>
        <v>0</v>
      </c>
      <c r="AL2068">
        <f>[1]发票导入!AL2068</f>
        <v>0</v>
      </c>
      <c r="AM2068">
        <f>[1]发票导入!AM2068</f>
        <v>0</v>
      </c>
      <c r="AN2068" s="22">
        <f t="shared" si="1"/>
        <v>0</v>
      </c>
      <c r="AO2068" s="22">
        <f t="shared" si="2"/>
        <v>0</v>
      </c>
    </row>
    <row r="2069">
      <c r="C2069">
        <f>[1]发票导入!C2069&amp;""</f>
      </c>
      <c r="D2069">
        <f>[1]发票导入!D2069&amp;""</f>
      </c>
      <c r="O2069">
        <f>[1]发票导入!O2069&amp;""</f>
      </c>
      <c r="T2069">
        <f>[1]发票导入!T2069</f>
      </c>
      <c r="U2069">
        <f>[1]发票导入!U2069&amp;""</f>
      </c>
      <c r="V2069">
        <f>[1]发票导入!V2069&amp;""</f>
      </c>
      <c r="W2069">
        <f>[1]发票导入!W2069&amp;""</f>
      </c>
      <c r="Y2069">
        <f>[1]发票导入!Y2069&amp;""</f>
      </c>
      <c r="AA2069">
        <f>[1]发票导入!AA2069&amp;""</f>
      </c>
      <c r="AB2069">
        <f>[1]发票导入!AB2069</f>
        <v>0</v>
      </c>
      <c r="AC2069">
        <f>[1]发票导入!AC2069</f>
        <v>0</v>
      </c>
      <c r="AE2069" s="22">
        <f t="shared" si="0"/>
      </c>
      <c r="AI2069">
        <f>[1]发票导入!AI2069&amp;""</f>
      </c>
      <c r="AJ2069">
        <f>[1]发票导入!AJ2069&amp;""</f>
      </c>
      <c r="AK2069">
        <f>[1]发票导入!AK2069</f>
        <v>0</v>
      </c>
      <c r="AL2069">
        <f>[1]发票导入!AL2069</f>
        <v>0</v>
      </c>
      <c r="AM2069">
        <f>[1]发票导入!AM2069</f>
        <v>0</v>
      </c>
      <c r="AN2069" s="22">
        <f t="shared" si="1"/>
        <v>0</v>
      </c>
      <c r="AO2069" s="22">
        <f t="shared" si="2"/>
        <v>0</v>
      </c>
    </row>
    <row r="2070">
      <c r="C2070">
        <f>[1]发票导入!C2070&amp;""</f>
      </c>
      <c r="D2070">
        <f>[1]发票导入!D2070&amp;""</f>
      </c>
      <c r="O2070">
        <f>[1]发票导入!O2070&amp;""</f>
      </c>
      <c r="T2070">
        <f>[1]发票导入!T2070</f>
      </c>
      <c r="U2070">
        <f>[1]发票导入!U2070&amp;""</f>
      </c>
      <c r="V2070">
        <f>[1]发票导入!V2070&amp;""</f>
      </c>
      <c r="W2070">
        <f>[1]发票导入!W2070&amp;""</f>
      </c>
      <c r="Y2070">
        <f>[1]发票导入!Y2070&amp;""</f>
      </c>
      <c r="AA2070">
        <f>[1]发票导入!AA2070&amp;""</f>
      </c>
      <c r="AB2070">
        <f>[1]发票导入!AB2070</f>
        <v>0</v>
      </c>
      <c r="AC2070">
        <f>[1]发票导入!AC2070</f>
        <v>0</v>
      </c>
      <c r="AE2070" s="22">
        <f t="shared" si="0"/>
      </c>
      <c r="AI2070">
        <f>[1]发票导入!AI2070&amp;""</f>
      </c>
      <c r="AJ2070">
        <f>[1]发票导入!AJ2070&amp;""</f>
      </c>
      <c r="AK2070">
        <f>[1]发票导入!AK2070</f>
        <v>0</v>
      </c>
      <c r="AL2070">
        <f>[1]发票导入!AL2070</f>
        <v>0</v>
      </c>
      <c r="AM2070">
        <f>[1]发票导入!AM2070</f>
        <v>0</v>
      </c>
      <c r="AN2070" s="22">
        <f t="shared" si="1"/>
        <v>0</v>
      </c>
      <c r="AO2070" s="22">
        <f t="shared" si="2"/>
        <v>0</v>
      </c>
    </row>
    <row r="2071">
      <c r="C2071">
        <f>[1]发票导入!C2071&amp;""</f>
      </c>
      <c r="D2071">
        <f>[1]发票导入!D2071&amp;""</f>
      </c>
      <c r="O2071">
        <f>[1]发票导入!O2071&amp;""</f>
      </c>
      <c r="T2071">
        <f>[1]发票导入!T2071</f>
      </c>
      <c r="U2071">
        <f>[1]发票导入!U2071&amp;""</f>
      </c>
      <c r="V2071">
        <f>[1]发票导入!V2071&amp;""</f>
      </c>
      <c r="W2071">
        <f>[1]发票导入!W2071&amp;""</f>
      </c>
      <c r="Y2071">
        <f>[1]发票导入!Y2071&amp;""</f>
      </c>
      <c r="AA2071">
        <f>[1]发票导入!AA2071&amp;""</f>
      </c>
      <c r="AB2071">
        <f>[1]发票导入!AB2071</f>
        <v>0</v>
      </c>
      <c r="AC2071">
        <f>[1]发票导入!AC2071</f>
        <v>0</v>
      </c>
      <c r="AE2071" s="22">
        <f t="shared" si="0"/>
      </c>
      <c r="AI2071">
        <f>[1]发票导入!AI2071&amp;""</f>
      </c>
      <c r="AJ2071">
        <f>[1]发票导入!AJ2071&amp;""</f>
      </c>
      <c r="AK2071">
        <f>[1]发票导入!AK2071</f>
        <v>0</v>
      </c>
      <c r="AL2071">
        <f>[1]发票导入!AL2071</f>
        <v>0</v>
      </c>
      <c r="AM2071">
        <f>[1]发票导入!AM2071</f>
        <v>0</v>
      </c>
      <c r="AN2071" s="22">
        <f t="shared" si="1"/>
        <v>0</v>
      </c>
      <c r="AO2071" s="22">
        <f t="shared" si="2"/>
        <v>0</v>
      </c>
    </row>
    <row r="2072">
      <c r="C2072">
        <f>[1]发票导入!C2072&amp;""</f>
      </c>
      <c r="D2072">
        <f>[1]发票导入!D2072&amp;""</f>
      </c>
      <c r="O2072">
        <f>[1]发票导入!O2072&amp;""</f>
      </c>
      <c r="T2072">
        <f>[1]发票导入!T2072</f>
      </c>
      <c r="U2072">
        <f>[1]发票导入!U2072&amp;""</f>
      </c>
      <c r="V2072">
        <f>[1]发票导入!V2072&amp;""</f>
      </c>
      <c r="W2072">
        <f>[1]发票导入!W2072&amp;""</f>
      </c>
      <c r="Y2072">
        <f>[1]发票导入!Y2072&amp;""</f>
      </c>
      <c r="AA2072">
        <f>[1]发票导入!AA2072&amp;""</f>
      </c>
      <c r="AB2072">
        <f>[1]发票导入!AB2072</f>
        <v>0</v>
      </c>
      <c r="AC2072">
        <f>[1]发票导入!AC2072</f>
        <v>0</v>
      </c>
      <c r="AE2072" s="22">
        <f t="shared" si="0"/>
      </c>
      <c r="AI2072">
        <f>[1]发票导入!AI2072&amp;""</f>
      </c>
      <c r="AJ2072">
        <f>[1]发票导入!AJ2072&amp;""</f>
      </c>
      <c r="AK2072">
        <f>[1]发票导入!AK2072</f>
        <v>0</v>
      </c>
      <c r="AL2072">
        <f>[1]发票导入!AL2072</f>
        <v>0</v>
      </c>
      <c r="AM2072">
        <f>[1]发票导入!AM2072</f>
        <v>0</v>
      </c>
      <c r="AN2072" s="22">
        <f t="shared" si="1"/>
        <v>0</v>
      </c>
      <c r="AO2072" s="22">
        <f t="shared" si="2"/>
        <v>0</v>
      </c>
    </row>
    <row r="2073">
      <c r="C2073">
        <f>[1]发票导入!C2073&amp;""</f>
      </c>
      <c r="D2073">
        <f>[1]发票导入!D2073&amp;""</f>
      </c>
      <c r="O2073">
        <f>[1]发票导入!O2073&amp;""</f>
      </c>
      <c r="T2073">
        <f>[1]发票导入!T2073</f>
      </c>
      <c r="U2073">
        <f>[1]发票导入!U2073&amp;""</f>
      </c>
      <c r="V2073">
        <f>[1]发票导入!V2073&amp;""</f>
      </c>
      <c r="W2073">
        <f>[1]发票导入!W2073&amp;""</f>
      </c>
      <c r="Y2073">
        <f>[1]发票导入!Y2073&amp;""</f>
      </c>
      <c r="AA2073">
        <f>[1]发票导入!AA2073&amp;""</f>
      </c>
      <c r="AB2073">
        <f>[1]发票导入!AB2073</f>
        <v>0</v>
      </c>
      <c r="AC2073">
        <f>[1]发票导入!AC2073</f>
        <v>0</v>
      </c>
      <c r="AE2073" s="22">
        <f t="shared" si="0"/>
      </c>
      <c r="AI2073">
        <f>[1]发票导入!AI2073&amp;""</f>
      </c>
      <c r="AJ2073">
        <f>[1]发票导入!AJ2073&amp;""</f>
      </c>
      <c r="AK2073">
        <f>[1]发票导入!AK2073</f>
        <v>0</v>
      </c>
      <c r="AL2073">
        <f>[1]发票导入!AL2073</f>
        <v>0</v>
      </c>
      <c r="AM2073">
        <f>[1]发票导入!AM2073</f>
        <v>0</v>
      </c>
      <c r="AN2073" s="22">
        <f t="shared" si="1"/>
        <v>0</v>
      </c>
      <c r="AO2073" s="22">
        <f t="shared" si="2"/>
        <v>0</v>
      </c>
    </row>
    <row r="2074">
      <c r="C2074">
        <f>[1]发票导入!C2074&amp;""</f>
      </c>
      <c r="D2074">
        <f>[1]发票导入!D2074&amp;""</f>
      </c>
      <c r="O2074">
        <f>[1]发票导入!O2074&amp;""</f>
      </c>
      <c r="T2074">
        <f>[1]发票导入!T2074</f>
      </c>
      <c r="U2074">
        <f>[1]发票导入!U2074&amp;""</f>
      </c>
      <c r="V2074">
        <f>[1]发票导入!V2074&amp;""</f>
      </c>
      <c r="W2074">
        <f>[1]发票导入!W2074&amp;""</f>
      </c>
      <c r="Y2074">
        <f>[1]发票导入!Y2074&amp;""</f>
      </c>
      <c r="AA2074">
        <f>[1]发票导入!AA2074&amp;""</f>
      </c>
      <c r="AB2074">
        <f>[1]发票导入!AB2074</f>
        <v>0</v>
      </c>
      <c r="AC2074">
        <f>[1]发票导入!AC2074</f>
        <v>0</v>
      </c>
      <c r="AE2074" s="22">
        <f t="shared" si="0"/>
      </c>
      <c r="AI2074">
        <f>[1]发票导入!AI2074&amp;""</f>
      </c>
      <c r="AJ2074">
        <f>[1]发票导入!AJ2074&amp;""</f>
      </c>
      <c r="AK2074">
        <f>[1]发票导入!AK2074</f>
        <v>0</v>
      </c>
      <c r="AL2074">
        <f>[1]发票导入!AL2074</f>
        <v>0</v>
      </c>
      <c r="AM2074">
        <f>[1]发票导入!AM2074</f>
        <v>0</v>
      </c>
      <c r="AN2074" s="22">
        <f t="shared" si="1"/>
        <v>0</v>
      </c>
      <c r="AO2074" s="22">
        <f t="shared" si="2"/>
        <v>0</v>
      </c>
    </row>
    <row r="2075">
      <c r="C2075">
        <f>[1]发票导入!C2075&amp;""</f>
      </c>
      <c r="D2075">
        <f>[1]发票导入!D2075&amp;""</f>
      </c>
      <c r="O2075">
        <f>[1]发票导入!O2075&amp;""</f>
      </c>
      <c r="T2075">
        <f>[1]发票导入!T2075</f>
      </c>
      <c r="U2075">
        <f>[1]发票导入!U2075&amp;""</f>
      </c>
      <c r="V2075">
        <f>[1]发票导入!V2075&amp;""</f>
      </c>
      <c r="W2075">
        <f>[1]发票导入!W2075&amp;""</f>
      </c>
      <c r="Y2075">
        <f>[1]发票导入!Y2075&amp;""</f>
      </c>
      <c r="AA2075">
        <f>[1]发票导入!AA2075&amp;""</f>
      </c>
      <c r="AB2075">
        <f>[1]发票导入!AB2075</f>
        <v>0</v>
      </c>
      <c r="AC2075">
        <f>[1]发票导入!AC2075</f>
        <v>0</v>
      </c>
      <c r="AE2075" s="22">
        <f t="shared" si="0"/>
      </c>
      <c r="AI2075">
        <f>[1]发票导入!AI2075&amp;""</f>
      </c>
      <c r="AJ2075">
        <f>[1]发票导入!AJ2075&amp;""</f>
      </c>
      <c r="AK2075">
        <f>[1]发票导入!AK2075</f>
        <v>0</v>
      </c>
      <c r="AL2075">
        <f>[1]发票导入!AL2075</f>
        <v>0</v>
      </c>
      <c r="AM2075">
        <f>[1]发票导入!AM2075</f>
        <v>0</v>
      </c>
      <c r="AN2075" s="22">
        <f t="shared" si="1"/>
        <v>0</v>
      </c>
      <c r="AO2075" s="22">
        <f t="shared" si="2"/>
        <v>0</v>
      </c>
    </row>
    <row r="2076">
      <c r="C2076">
        <f>[1]发票导入!C2076&amp;""</f>
      </c>
      <c r="D2076">
        <f>[1]发票导入!D2076&amp;""</f>
      </c>
      <c r="O2076">
        <f>[1]发票导入!O2076&amp;""</f>
      </c>
      <c r="T2076">
        <f>[1]发票导入!T2076</f>
      </c>
      <c r="U2076">
        <f>[1]发票导入!U2076&amp;""</f>
      </c>
      <c r="V2076">
        <f>[1]发票导入!V2076&amp;""</f>
      </c>
      <c r="W2076">
        <f>[1]发票导入!W2076&amp;""</f>
      </c>
      <c r="Y2076">
        <f>[1]发票导入!Y2076&amp;""</f>
      </c>
      <c r="AA2076">
        <f>[1]发票导入!AA2076&amp;""</f>
      </c>
      <c r="AB2076">
        <f>[1]发票导入!AB2076</f>
        <v>0</v>
      </c>
      <c r="AC2076">
        <f>[1]发票导入!AC2076</f>
        <v>0</v>
      </c>
      <c r="AE2076" s="22">
        <f t="shared" si="0"/>
      </c>
      <c r="AI2076">
        <f>[1]发票导入!AI2076&amp;""</f>
      </c>
      <c r="AJ2076">
        <f>[1]发票导入!AJ2076&amp;""</f>
      </c>
      <c r="AK2076">
        <f>[1]发票导入!AK2076</f>
        <v>0</v>
      </c>
      <c r="AL2076">
        <f>[1]发票导入!AL2076</f>
        <v>0</v>
      </c>
      <c r="AM2076">
        <f>[1]发票导入!AM2076</f>
        <v>0</v>
      </c>
      <c r="AN2076" s="22">
        <f t="shared" si="1"/>
        <v>0</v>
      </c>
      <c r="AO2076" s="22">
        <f t="shared" si="2"/>
        <v>0</v>
      </c>
    </row>
    <row r="2077">
      <c r="C2077">
        <f>[1]发票导入!C2077&amp;""</f>
      </c>
      <c r="D2077">
        <f>[1]发票导入!D2077&amp;""</f>
      </c>
      <c r="O2077">
        <f>[1]发票导入!O2077&amp;""</f>
      </c>
      <c r="T2077">
        <f>[1]发票导入!T2077</f>
      </c>
      <c r="U2077">
        <f>[1]发票导入!U2077&amp;""</f>
      </c>
      <c r="V2077">
        <f>[1]发票导入!V2077&amp;""</f>
      </c>
      <c r="W2077">
        <f>[1]发票导入!W2077&amp;""</f>
      </c>
      <c r="Y2077">
        <f>[1]发票导入!Y2077&amp;""</f>
      </c>
      <c r="AA2077">
        <f>[1]发票导入!AA2077&amp;""</f>
      </c>
      <c r="AB2077">
        <f>[1]发票导入!AB2077</f>
        <v>0</v>
      </c>
      <c r="AC2077">
        <f>[1]发票导入!AC2077</f>
        <v>0</v>
      </c>
      <c r="AE2077" s="22">
        <f t="shared" si="0"/>
      </c>
      <c r="AI2077">
        <f>[1]发票导入!AI2077&amp;""</f>
      </c>
      <c r="AJ2077">
        <f>[1]发票导入!AJ2077&amp;""</f>
      </c>
      <c r="AK2077">
        <f>[1]发票导入!AK2077</f>
        <v>0</v>
      </c>
      <c r="AL2077">
        <f>[1]发票导入!AL2077</f>
        <v>0</v>
      </c>
      <c r="AM2077">
        <f>[1]发票导入!AM2077</f>
        <v>0</v>
      </c>
      <c r="AN2077" s="22">
        <f t="shared" si="1"/>
        <v>0</v>
      </c>
      <c r="AO2077" s="22">
        <f t="shared" si="2"/>
        <v>0</v>
      </c>
    </row>
    <row r="2078">
      <c r="C2078">
        <f>[1]发票导入!C2078&amp;""</f>
      </c>
      <c r="D2078">
        <f>[1]发票导入!D2078&amp;""</f>
      </c>
      <c r="O2078">
        <f>[1]发票导入!O2078&amp;""</f>
      </c>
      <c r="T2078">
        <f>[1]发票导入!T2078</f>
      </c>
      <c r="U2078">
        <f>[1]发票导入!U2078&amp;""</f>
      </c>
      <c r="V2078">
        <f>[1]发票导入!V2078&amp;""</f>
      </c>
      <c r="W2078">
        <f>[1]发票导入!W2078&amp;""</f>
      </c>
      <c r="Y2078">
        <f>[1]发票导入!Y2078&amp;""</f>
      </c>
      <c r="AA2078">
        <f>[1]发票导入!AA2078&amp;""</f>
      </c>
      <c r="AB2078">
        <f>[1]发票导入!AB2078</f>
        <v>0</v>
      </c>
      <c r="AC2078">
        <f>[1]发票导入!AC2078</f>
        <v>0</v>
      </c>
      <c r="AE2078" s="22">
        <f t="shared" si="0"/>
      </c>
      <c r="AI2078">
        <f>[1]发票导入!AI2078&amp;""</f>
      </c>
      <c r="AJ2078">
        <f>[1]发票导入!AJ2078&amp;""</f>
      </c>
      <c r="AK2078">
        <f>[1]发票导入!AK2078</f>
        <v>0</v>
      </c>
      <c r="AL2078">
        <f>[1]发票导入!AL2078</f>
        <v>0</v>
      </c>
      <c r="AM2078">
        <f>[1]发票导入!AM2078</f>
        <v>0</v>
      </c>
      <c r="AN2078" s="22">
        <f t="shared" si="1"/>
        <v>0</v>
      </c>
      <c r="AO2078" s="22">
        <f t="shared" si="2"/>
        <v>0</v>
      </c>
    </row>
    <row r="2079">
      <c r="C2079">
        <f>[1]发票导入!C2079&amp;""</f>
      </c>
      <c r="D2079">
        <f>[1]发票导入!D2079&amp;""</f>
      </c>
      <c r="O2079">
        <f>[1]发票导入!O2079&amp;""</f>
      </c>
      <c r="T2079">
        <f>[1]发票导入!T2079</f>
      </c>
      <c r="U2079">
        <f>[1]发票导入!U2079&amp;""</f>
      </c>
      <c r="V2079">
        <f>[1]发票导入!V2079&amp;""</f>
      </c>
      <c r="W2079">
        <f>[1]发票导入!W2079&amp;""</f>
      </c>
      <c r="Y2079">
        <f>[1]发票导入!Y2079&amp;""</f>
      </c>
      <c r="AA2079">
        <f>[1]发票导入!AA2079&amp;""</f>
      </c>
      <c r="AB2079">
        <f>[1]发票导入!AB2079</f>
        <v>0</v>
      </c>
      <c r="AC2079">
        <f>[1]发票导入!AC2079</f>
        <v>0</v>
      </c>
      <c r="AE2079" s="22">
        <f t="shared" si="0"/>
      </c>
      <c r="AI2079">
        <f>[1]发票导入!AI2079&amp;""</f>
      </c>
      <c r="AJ2079">
        <f>[1]发票导入!AJ2079&amp;""</f>
      </c>
      <c r="AK2079">
        <f>[1]发票导入!AK2079</f>
        <v>0</v>
      </c>
      <c r="AL2079">
        <f>[1]发票导入!AL2079</f>
        <v>0</v>
      </c>
      <c r="AM2079">
        <f>[1]发票导入!AM2079</f>
        <v>0</v>
      </c>
      <c r="AN2079" s="22">
        <f t="shared" si="1"/>
        <v>0</v>
      </c>
      <c r="AO2079" s="22">
        <f t="shared" si="2"/>
        <v>0</v>
      </c>
    </row>
    <row r="2080">
      <c r="C2080">
        <f>[1]发票导入!C2080&amp;""</f>
      </c>
      <c r="D2080">
        <f>[1]发票导入!D2080&amp;""</f>
      </c>
      <c r="O2080">
        <f>[1]发票导入!O2080&amp;""</f>
      </c>
      <c r="T2080">
        <f>[1]发票导入!T2080</f>
      </c>
      <c r="U2080">
        <f>[1]发票导入!U2080&amp;""</f>
      </c>
      <c r="V2080">
        <f>[1]发票导入!V2080&amp;""</f>
      </c>
      <c r="W2080">
        <f>[1]发票导入!W2080&amp;""</f>
      </c>
      <c r="Y2080">
        <f>[1]发票导入!Y2080&amp;""</f>
      </c>
      <c r="AA2080">
        <f>[1]发票导入!AA2080&amp;""</f>
      </c>
      <c r="AB2080">
        <f>[1]发票导入!AB2080</f>
        <v>0</v>
      </c>
      <c r="AC2080">
        <f>[1]发票导入!AC2080</f>
        <v>0</v>
      </c>
      <c r="AE2080" s="22">
        <f t="shared" si="0"/>
      </c>
      <c r="AI2080">
        <f>[1]发票导入!AI2080&amp;""</f>
      </c>
      <c r="AJ2080">
        <f>[1]发票导入!AJ2080&amp;""</f>
      </c>
      <c r="AK2080">
        <f>[1]发票导入!AK2080</f>
        <v>0</v>
      </c>
      <c r="AL2080">
        <f>[1]发票导入!AL2080</f>
        <v>0</v>
      </c>
      <c r="AM2080">
        <f>[1]发票导入!AM2080</f>
        <v>0</v>
      </c>
      <c r="AN2080" s="22">
        <f t="shared" si="1"/>
        <v>0</v>
      </c>
      <c r="AO2080" s="22">
        <f t="shared" si="2"/>
        <v>0</v>
      </c>
    </row>
    <row r="2081">
      <c r="C2081">
        <f>[1]发票导入!C2081&amp;""</f>
      </c>
      <c r="D2081">
        <f>[1]发票导入!D2081&amp;""</f>
      </c>
      <c r="O2081">
        <f>[1]发票导入!O2081&amp;""</f>
      </c>
      <c r="T2081">
        <f>[1]发票导入!T2081</f>
      </c>
      <c r="U2081">
        <f>[1]发票导入!U2081&amp;""</f>
      </c>
      <c r="V2081">
        <f>[1]发票导入!V2081&amp;""</f>
      </c>
      <c r="W2081">
        <f>[1]发票导入!W2081&amp;""</f>
      </c>
      <c r="Y2081">
        <f>[1]发票导入!Y2081&amp;""</f>
      </c>
      <c r="AA2081">
        <f>[1]发票导入!AA2081&amp;""</f>
      </c>
      <c r="AB2081">
        <f>[1]发票导入!AB2081</f>
        <v>0</v>
      </c>
      <c r="AC2081">
        <f>[1]发票导入!AC2081</f>
        <v>0</v>
      </c>
      <c r="AE2081" s="22">
        <f t="shared" si="0"/>
      </c>
      <c r="AI2081">
        <f>[1]发票导入!AI2081&amp;""</f>
      </c>
      <c r="AJ2081">
        <f>[1]发票导入!AJ2081&amp;""</f>
      </c>
      <c r="AK2081">
        <f>[1]发票导入!AK2081</f>
        <v>0</v>
      </c>
      <c r="AL2081">
        <f>[1]发票导入!AL2081</f>
        <v>0</v>
      </c>
      <c r="AM2081">
        <f>[1]发票导入!AM2081</f>
        <v>0</v>
      </c>
      <c r="AN2081" s="22">
        <f t="shared" si="1"/>
        <v>0</v>
      </c>
      <c r="AO2081" s="22">
        <f t="shared" si="2"/>
        <v>0</v>
      </c>
    </row>
    <row r="2082">
      <c r="C2082">
        <f>[1]发票导入!C2082&amp;""</f>
      </c>
      <c r="D2082">
        <f>[1]发票导入!D2082&amp;""</f>
      </c>
      <c r="O2082">
        <f>[1]发票导入!O2082&amp;""</f>
      </c>
      <c r="T2082">
        <f>[1]发票导入!T2082</f>
      </c>
      <c r="U2082">
        <f>[1]发票导入!U2082&amp;""</f>
      </c>
      <c r="V2082">
        <f>[1]发票导入!V2082&amp;""</f>
      </c>
      <c r="W2082">
        <f>[1]发票导入!W2082&amp;""</f>
      </c>
      <c r="Y2082">
        <f>[1]发票导入!Y2082&amp;""</f>
      </c>
      <c r="AA2082">
        <f>[1]发票导入!AA2082&amp;""</f>
      </c>
      <c r="AB2082">
        <f>[1]发票导入!AB2082</f>
        <v>0</v>
      </c>
      <c r="AC2082">
        <f>[1]发票导入!AC2082</f>
        <v>0</v>
      </c>
      <c r="AE2082" s="22">
        <f t="shared" si="0"/>
      </c>
      <c r="AI2082">
        <f>[1]发票导入!AI2082&amp;""</f>
      </c>
      <c r="AJ2082">
        <f>[1]发票导入!AJ2082&amp;""</f>
      </c>
      <c r="AK2082">
        <f>[1]发票导入!AK2082</f>
        <v>0</v>
      </c>
      <c r="AL2082">
        <f>[1]发票导入!AL2082</f>
        <v>0</v>
      </c>
      <c r="AM2082">
        <f>[1]发票导入!AM2082</f>
        <v>0</v>
      </c>
      <c r="AN2082" s="22">
        <f t="shared" si="1"/>
        <v>0</v>
      </c>
      <c r="AO2082" s="22">
        <f t="shared" si="2"/>
        <v>0</v>
      </c>
    </row>
    <row r="2083">
      <c r="C2083">
        <f>[1]发票导入!C2083&amp;""</f>
      </c>
      <c r="D2083">
        <f>[1]发票导入!D2083&amp;""</f>
      </c>
      <c r="O2083">
        <f>[1]发票导入!O2083&amp;""</f>
      </c>
      <c r="T2083">
        <f>[1]发票导入!T2083</f>
      </c>
      <c r="U2083">
        <f>[1]发票导入!U2083&amp;""</f>
      </c>
      <c r="V2083">
        <f>[1]发票导入!V2083&amp;""</f>
      </c>
      <c r="W2083">
        <f>[1]发票导入!W2083&amp;""</f>
      </c>
      <c r="Y2083">
        <f>[1]发票导入!Y2083&amp;""</f>
      </c>
      <c r="AA2083">
        <f>[1]发票导入!AA2083&amp;""</f>
      </c>
      <c r="AB2083">
        <f>[1]发票导入!AB2083</f>
        <v>0</v>
      </c>
      <c r="AC2083">
        <f>[1]发票导入!AC2083</f>
        <v>0</v>
      </c>
      <c r="AE2083" s="22">
        <f t="shared" si="0"/>
      </c>
      <c r="AI2083">
        <f>[1]发票导入!AI2083&amp;""</f>
      </c>
      <c r="AJ2083">
        <f>[1]发票导入!AJ2083&amp;""</f>
      </c>
      <c r="AK2083">
        <f>[1]发票导入!AK2083</f>
        <v>0</v>
      </c>
      <c r="AL2083">
        <f>[1]发票导入!AL2083</f>
        <v>0</v>
      </c>
      <c r="AM2083">
        <f>[1]发票导入!AM2083</f>
        <v>0</v>
      </c>
      <c r="AN2083" s="22">
        <f t="shared" si="1"/>
        <v>0</v>
      </c>
      <c r="AO2083" s="22">
        <f t="shared" si="2"/>
        <v>0</v>
      </c>
    </row>
    <row r="2084">
      <c r="C2084">
        <f>[1]发票导入!C2084&amp;""</f>
      </c>
      <c r="D2084">
        <f>[1]发票导入!D2084&amp;""</f>
      </c>
      <c r="O2084">
        <f>[1]发票导入!O2084&amp;""</f>
      </c>
      <c r="T2084">
        <f>[1]发票导入!T2084</f>
      </c>
      <c r="U2084">
        <f>[1]发票导入!U2084&amp;""</f>
      </c>
      <c r="V2084">
        <f>[1]发票导入!V2084&amp;""</f>
      </c>
      <c r="W2084">
        <f>[1]发票导入!W2084&amp;""</f>
      </c>
      <c r="Y2084">
        <f>[1]发票导入!Y2084&amp;""</f>
      </c>
      <c r="AA2084">
        <f>[1]发票导入!AA2084&amp;""</f>
      </c>
      <c r="AB2084">
        <f>[1]发票导入!AB2084</f>
        <v>0</v>
      </c>
      <c r="AC2084">
        <f>[1]发票导入!AC2084</f>
        <v>0</v>
      </c>
      <c r="AE2084" s="22">
        <f t="shared" si="0"/>
      </c>
      <c r="AI2084">
        <f>[1]发票导入!AI2084&amp;""</f>
      </c>
      <c r="AJ2084">
        <f>[1]发票导入!AJ2084&amp;""</f>
      </c>
      <c r="AK2084">
        <f>[1]发票导入!AK2084</f>
        <v>0</v>
      </c>
      <c r="AL2084">
        <f>[1]发票导入!AL2084</f>
        <v>0</v>
      </c>
      <c r="AM2084">
        <f>[1]发票导入!AM2084</f>
        <v>0</v>
      </c>
      <c r="AN2084" s="22">
        <f t="shared" si="1"/>
        <v>0</v>
      </c>
      <c r="AO2084" s="22">
        <f t="shared" si="2"/>
        <v>0</v>
      </c>
    </row>
    <row r="2085">
      <c r="C2085">
        <f>[1]发票导入!C2085&amp;""</f>
      </c>
      <c r="D2085">
        <f>[1]发票导入!D2085&amp;""</f>
      </c>
      <c r="O2085">
        <f>[1]发票导入!O2085&amp;""</f>
      </c>
      <c r="T2085">
        <f>[1]发票导入!T2085</f>
      </c>
      <c r="U2085">
        <f>[1]发票导入!U2085&amp;""</f>
      </c>
      <c r="V2085">
        <f>[1]发票导入!V2085&amp;""</f>
      </c>
      <c r="W2085">
        <f>[1]发票导入!W2085&amp;""</f>
      </c>
      <c r="Y2085">
        <f>[1]发票导入!Y2085&amp;""</f>
      </c>
      <c r="AA2085">
        <f>[1]发票导入!AA2085&amp;""</f>
      </c>
      <c r="AB2085">
        <f>[1]发票导入!AB2085</f>
        <v>0</v>
      </c>
      <c r="AC2085">
        <f>[1]发票导入!AC2085</f>
        <v>0</v>
      </c>
      <c r="AE2085" s="22">
        <f t="shared" si="0"/>
      </c>
      <c r="AI2085">
        <f>[1]发票导入!AI2085&amp;""</f>
      </c>
      <c r="AJ2085">
        <f>[1]发票导入!AJ2085&amp;""</f>
      </c>
      <c r="AK2085">
        <f>[1]发票导入!AK2085</f>
        <v>0</v>
      </c>
      <c r="AL2085">
        <f>[1]发票导入!AL2085</f>
        <v>0</v>
      </c>
      <c r="AM2085">
        <f>[1]发票导入!AM2085</f>
        <v>0</v>
      </c>
      <c r="AN2085" s="22">
        <f t="shared" si="1"/>
        <v>0</v>
      </c>
      <c r="AO2085" s="22">
        <f t="shared" si="2"/>
        <v>0</v>
      </c>
    </row>
    <row r="2086">
      <c r="C2086">
        <f>[1]发票导入!C2086&amp;""</f>
      </c>
      <c r="D2086">
        <f>[1]发票导入!D2086&amp;""</f>
      </c>
      <c r="O2086">
        <f>[1]发票导入!O2086&amp;""</f>
      </c>
      <c r="T2086">
        <f>[1]发票导入!T2086</f>
      </c>
      <c r="U2086">
        <f>[1]发票导入!U2086&amp;""</f>
      </c>
      <c r="V2086">
        <f>[1]发票导入!V2086&amp;""</f>
      </c>
      <c r="W2086">
        <f>[1]发票导入!W2086&amp;""</f>
      </c>
      <c r="Y2086">
        <f>[1]发票导入!Y2086&amp;""</f>
      </c>
      <c r="AA2086">
        <f>[1]发票导入!AA2086&amp;""</f>
      </c>
      <c r="AB2086">
        <f>[1]发票导入!AB2086</f>
        <v>0</v>
      </c>
      <c r="AC2086">
        <f>[1]发票导入!AC2086</f>
        <v>0</v>
      </c>
      <c r="AE2086" s="22">
        <f t="shared" si="0"/>
      </c>
      <c r="AI2086">
        <f>[1]发票导入!AI2086&amp;""</f>
      </c>
      <c r="AJ2086">
        <f>[1]发票导入!AJ2086&amp;""</f>
      </c>
      <c r="AK2086">
        <f>[1]发票导入!AK2086</f>
        <v>0</v>
      </c>
      <c r="AL2086">
        <f>[1]发票导入!AL2086</f>
        <v>0</v>
      </c>
      <c r="AM2086">
        <f>[1]发票导入!AM2086</f>
        <v>0</v>
      </c>
      <c r="AN2086" s="22">
        <f t="shared" si="1"/>
        <v>0</v>
      </c>
      <c r="AO2086" s="22">
        <f t="shared" si="2"/>
        <v>0</v>
      </c>
    </row>
    <row r="2087">
      <c r="C2087">
        <f>[1]发票导入!C2087&amp;""</f>
      </c>
      <c r="D2087">
        <f>[1]发票导入!D2087&amp;""</f>
      </c>
      <c r="O2087">
        <f>[1]发票导入!O2087&amp;""</f>
      </c>
      <c r="T2087">
        <f>[1]发票导入!T2087</f>
      </c>
      <c r="U2087">
        <f>[1]发票导入!U2087&amp;""</f>
      </c>
      <c r="V2087">
        <f>[1]发票导入!V2087&amp;""</f>
      </c>
      <c r="W2087">
        <f>[1]发票导入!W2087&amp;""</f>
      </c>
      <c r="Y2087">
        <f>[1]发票导入!Y2087&amp;""</f>
      </c>
      <c r="AA2087">
        <f>[1]发票导入!AA2087&amp;""</f>
      </c>
      <c r="AB2087">
        <f>[1]发票导入!AB2087</f>
        <v>0</v>
      </c>
      <c r="AC2087">
        <f>[1]发票导入!AC2087</f>
        <v>0</v>
      </c>
      <c r="AE2087" s="22">
        <f t="shared" si="0"/>
      </c>
      <c r="AI2087">
        <f>[1]发票导入!AI2087&amp;""</f>
      </c>
      <c r="AJ2087">
        <f>[1]发票导入!AJ2087&amp;""</f>
      </c>
      <c r="AK2087">
        <f>[1]发票导入!AK2087</f>
        <v>0</v>
      </c>
      <c r="AL2087">
        <f>[1]发票导入!AL2087</f>
        <v>0</v>
      </c>
      <c r="AM2087">
        <f>[1]发票导入!AM2087</f>
        <v>0</v>
      </c>
      <c r="AN2087" s="22">
        <f t="shared" si="1"/>
        <v>0</v>
      </c>
      <c r="AO2087" s="22">
        <f t="shared" si="2"/>
        <v>0</v>
      </c>
    </row>
    <row r="2088">
      <c r="C2088">
        <f>[1]发票导入!C2088&amp;""</f>
      </c>
      <c r="D2088">
        <f>[1]发票导入!D2088&amp;""</f>
      </c>
      <c r="O2088">
        <f>[1]发票导入!O2088&amp;""</f>
      </c>
      <c r="T2088">
        <f>[1]发票导入!T2088</f>
      </c>
      <c r="U2088">
        <f>[1]发票导入!U2088&amp;""</f>
      </c>
      <c r="V2088">
        <f>[1]发票导入!V2088&amp;""</f>
      </c>
      <c r="W2088">
        <f>[1]发票导入!W2088&amp;""</f>
      </c>
      <c r="Y2088">
        <f>[1]发票导入!Y2088&amp;""</f>
      </c>
      <c r="AA2088">
        <f>[1]发票导入!AA2088&amp;""</f>
      </c>
      <c r="AB2088">
        <f>[1]发票导入!AB2088</f>
        <v>0</v>
      </c>
      <c r="AC2088">
        <f>[1]发票导入!AC2088</f>
        <v>0</v>
      </c>
      <c r="AE2088" s="22">
        <f t="shared" si="0"/>
      </c>
      <c r="AI2088">
        <f>[1]发票导入!AI2088&amp;""</f>
      </c>
      <c r="AJ2088">
        <f>[1]发票导入!AJ2088&amp;""</f>
      </c>
      <c r="AK2088">
        <f>[1]发票导入!AK2088</f>
        <v>0</v>
      </c>
      <c r="AL2088">
        <f>[1]发票导入!AL2088</f>
        <v>0</v>
      </c>
      <c r="AM2088">
        <f>[1]发票导入!AM2088</f>
        <v>0</v>
      </c>
      <c r="AN2088" s="22">
        <f t="shared" si="1"/>
        <v>0</v>
      </c>
      <c r="AO2088" s="22">
        <f t="shared" si="2"/>
        <v>0</v>
      </c>
    </row>
    <row r="2089">
      <c r="C2089">
        <f>[1]发票导入!C2089&amp;""</f>
      </c>
      <c r="D2089">
        <f>[1]发票导入!D2089&amp;""</f>
      </c>
      <c r="O2089">
        <f>[1]发票导入!O2089&amp;""</f>
      </c>
      <c r="T2089">
        <f>[1]发票导入!T2089</f>
      </c>
      <c r="U2089">
        <f>[1]发票导入!U2089&amp;""</f>
      </c>
      <c r="V2089">
        <f>[1]发票导入!V2089&amp;""</f>
      </c>
      <c r="W2089">
        <f>[1]发票导入!W2089&amp;""</f>
      </c>
      <c r="Y2089">
        <f>[1]发票导入!Y2089&amp;""</f>
      </c>
      <c r="AA2089">
        <f>[1]发票导入!AA2089&amp;""</f>
      </c>
      <c r="AB2089">
        <f>[1]发票导入!AB2089</f>
        <v>0</v>
      </c>
      <c r="AC2089">
        <f>[1]发票导入!AC2089</f>
        <v>0</v>
      </c>
      <c r="AE2089" s="22">
        <f t="shared" si="0"/>
      </c>
      <c r="AI2089">
        <f>[1]发票导入!AI2089&amp;""</f>
      </c>
      <c r="AJ2089">
        <f>[1]发票导入!AJ2089&amp;""</f>
      </c>
      <c r="AK2089">
        <f>[1]发票导入!AK2089</f>
        <v>0</v>
      </c>
      <c r="AL2089">
        <f>[1]发票导入!AL2089</f>
        <v>0</v>
      </c>
      <c r="AM2089">
        <f>[1]发票导入!AM2089</f>
        <v>0</v>
      </c>
      <c r="AN2089" s="22">
        <f t="shared" si="1"/>
        <v>0</v>
      </c>
      <c r="AO2089" s="22">
        <f t="shared" si="2"/>
        <v>0</v>
      </c>
    </row>
    <row r="2090">
      <c r="C2090">
        <f>[1]发票导入!C2090&amp;""</f>
      </c>
      <c r="D2090">
        <f>[1]发票导入!D2090&amp;""</f>
      </c>
      <c r="O2090">
        <f>[1]发票导入!O2090&amp;""</f>
      </c>
      <c r="T2090">
        <f>[1]发票导入!T2090</f>
      </c>
      <c r="U2090">
        <f>[1]发票导入!U2090&amp;""</f>
      </c>
      <c r="V2090">
        <f>[1]发票导入!V2090&amp;""</f>
      </c>
      <c r="W2090">
        <f>[1]发票导入!W2090&amp;""</f>
      </c>
      <c r="Y2090">
        <f>[1]发票导入!Y2090&amp;""</f>
      </c>
      <c r="AA2090">
        <f>[1]发票导入!AA2090&amp;""</f>
      </c>
      <c r="AB2090">
        <f>[1]发票导入!AB2090</f>
        <v>0</v>
      </c>
      <c r="AC2090">
        <f>[1]发票导入!AC2090</f>
        <v>0</v>
      </c>
      <c r="AE2090" s="22">
        <f t="shared" si="0"/>
      </c>
      <c r="AI2090">
        <f>[1]发票导入!AI2090&amp;""</f>
      </c>
      <c r="AJ2090">
        <f>[1]发票导入!AJ2090&amp;""</f>
      </c>
      <c r="AK2090">
        <f>[1]发票导入!AK2090</f>
        <v>0</v>
      </c>
      <c r="AL2090">
        <f>[1]发票导入!AL2090</f>
        <v>0</v>
      </c>
      <c r="AM2090">
        <f>[1]发票导入!AM2090</f>
        <v>0</v>
      </c>
      <c r="AN2090" s="22">
        <f t="shared" si="1"/>
        <v>0</v>
      </c>
      <c r="AO2090" s="22">
        <f t="shared" si="2"/>
        <v>0</v>
      </c>
    </row>
    <row r="2091">
      <c r="C2091">
        <f>[1]发票导入!C2091&amp;""</f>
      </c>
      <c r="D2091">
        <f>[1]发票导入!D2091&amp;""</f>
      </c>
      <c r="O2091">
        <f>[1]发票导入!O2091&amp;""</f>
      </c>
      <c r="T2091">
        <f>[1]发票导入!T2091</f>
      </c>
      <c r="U2091">
        <f>[1]发票导入!U2091&amp;""</f>
      </c>
      <c r="V2091">
        <f>[1]发票导入!V2091&amp;""</f>
      </c>
      <c r="W2091">
        <f>[1]发票导入!W2091&amp;""</f>
      </c>
      <c r="Y2091">
        <f>[1]发票导入!Y2091&amp;""</f>
      </c>
      <c r="AA2091">
        <f>[1]发票导入!AA2091&amp;""</f>
      </c>
      <c r="AB2091">
        <f>[1]发票导入!AB2091</f>
        <v>0</v>
      </c>
      <c r="AC2091">
        <f>[1]发票导入!AC2091</f>
        <v>0</v>
      </c>
      <c r="AE2091" s="22">
        <f t="shared" si="0"/>
      </c>
      <c r="AI2091">
        <f>[1]发票导入!AI2091&amp;""</f>
      </c>
      <c r="AJ2091">
        <f>[1]发票导入!AJ2091&amp;""</f>
      </c>
      <c r="AK2091">
        <f>[1]发票导入!AK2091</f>
        <v>0</v>
      </c>
      <c r="AL2091">
        <f>[1]发票导入!AL2091</f>
        <v>0</v>
      </c>
      <c r="AM2091">
        <f>[1]发票导入!AM2091</f>
        <v>0</v>
      </c>
      <c r="AN2091" s="22">
        <f t="shared" si="1"/>
        <v>0</v>
      </c>
      <c r="AO2091" s="22">
        <f t="shared" si="2"/>
        <v>0</v>
      </c>
    </row>
    <row r="2092">
      <c r="C2092">
        <f>[1]发票导入!C2092&amp;""</f>
      </c>
      <c r="D2092">
        <f>[1]发票导入!D2092&amp;""</f>
      </c>
      <c r="O2092">
        <f>[1]发票导入!O2092&amp;""</f>
      </c>
      <c r="T2092">
        <f>[1]发票导入!T2092</f>
      </c>
      <c r="U2092">
        <f>[1]发票导入!U2092&amp;""</f>
      </c>
      <c r="V2092">
        <f>[1]发票导入!V2092&amp;""</f>
      </c>
      <c r="W2092">
        <f>[1]发票导入!W2092&amp;""</f>
      </c>
      <c r="Y2092">
        <f>[1]发票导入!Y2092&amp;""</f>
      </c>
      <c r="AA2092">
        <f>[1]发票导入!AA2092&amp;""</f>
      </c>
      <c r="AB2092">
        <f>[1]发票导入!AB2092</f>
        <v>0</v>
      </c>
      <c r="AC2092">
        <f>[1]发票导入!AC2092</f>
        <v>0</v>
      </c>
      <c r="AE2092" s="22">
        <f t="shared" si="0"/>
      </c>
      <c r="AI2092">
        <f>[1]发票导入!AI2092&amp;""</f>
      </c>
      <c r="AJ2092">
        <f>[1]发票导入!AJ2092&amp;""</f>
      </c>
      <c r="AK2092">
        <f>[1]发票导入!AK2092</f>
        <v>0</v>
      </c>
      <c r="AL2092">
        <f>[1]发票导入!AL2092</f>
        <v>0</v>
      </c>
      <c r="AM2092">
        <f>[1]发票导入!AM2092</f>
        <v>0</v>
      </c>
      <c r="AN2092" s="22">
        <f t="shared" si="1"/>
        <v>0</v>
      </c>
      <c r="AO2092" s="22">
        <f t="shared" si="2"/>
        <v>0</v>
      </c>
    </row>
    <row r="2093">
      <c r="C2093">
        <f>[1]发票导入!C2093&amp;""</f>
      </c>
      <c r="D2093">
        <f>[1]发票导入!D2093&amp;""</f>
      </c>
      <c r="O2093">
        <f>[1]发票导入!O2093&amp;""</f>
      </c>
      <c r="T2093">
        <f>[1]发票导入!T2093</f>
      </c>
      <c r="U2093">
        <f>[1]发票导入!U2093&amp;""</f>
      </c>
      <c r="V2093">
        <f>[1]发票导入!V2093&amp;""</f>
      </c>
      <c r="W2093">
        <f>[1]发票导入!W2093&amp;""</f>
      </c>
      <c r="Y2093">
        <f>[1]发票导入!Y2093&amp;""</f>
      </c>
      <c r="AA2093">
        <f>[1]发票导入!AA2093&amp;""</f>
      </c>
      <c r="AB2093">
        <f>[1]发票导入!AB2093</f>
        <v>0</v>
      </c>
      <c r="AC2093">
        <f>[1]发票导入!AC2093</f>
        <v>0</v>
      </c>
      <c r="AE2093" s="22">
        <f t="shared" si="0"/>
      </c>
      <c r="AI2093">
        <f>[1]发票导入!AI2093&amp;""</f>
      </c>
      <c r="AJ2093">
        <f>[1]发票导入!AJ2093&amp;""</f>
      </c>
      <c r="AK2093">
        <f>[1]发票导入!AK2093</f>
        <v>0</v>
      </c>
      <c r="AL2093">
        <f>[1]发票导入!AL2093</f>
        <v>0</v>
      </c>
      <c r="AM2093">
        <f>[1]发票导入!AM2093</f>
        <v>0</v>
      </c>
      <c r="AN2093" s="22">
        <f t="shared" si="1"/>
        <v>0</v>
      </c>
      <c r="AO2093" s="22">
        <f t="shared" si="2"/>
        <v>0</v>
      </c>
    </row>
    <row r="2094">
      <c r="C2094">
        <f>[1]发票导入!C2094&amp;""</f>
      </c>
      <c r="D2094">
        <f>[1]发票导入!D2094&amp;""</f>
      </c>
      <c r="O2094">
        <f>[1]发票导入!O2094&amp;""</f>
      </c>
      <c r="T2094">
        <f>[1]发票导入!T2094</f>
      </c>
      <c r="U2094">
        <f>[1]发票导入!U2094&amp;""</f>
      </c>
      <c r="V2094">
        <f>[1]发票导入!V2094&amp;""</f>
      </c>
      <c r="W2094">
        <f>[1]发票导入!W2094&amp;""</f>
      </c>
      <c r="Y2094">
        <f>[1]发票导入!Y2094&amp;""</f>
      </c>
      <c r="AA2094">
        <f>[1]发票导入!AA2094&amp;""</f>
      </c>
      <c r="AB2094">
        <f>[1]发票导入!AB2094</f>
        <v>0</v>
      </c>
      <c r="AC2094">
        <f>[1]发票导入!AC2094</f>
        <v>0</v>
      </c>
      <c r="AE2094" s="22">
        <f t="shared" si="0"/>
      </c>
      <c r="AI2094">
        <f>[1]发票导入!AI2094&amp;""</f>
      </c>
      <c r="AJ2094">
        <f>[1]发票导入!AJ2094&amp;""</f>
      </c>
      <c r="AK2094">
        <f>[1]发票导入!AK2094</f>
        <v>0</v>
      </c>
      <c r="AL2094">
        <f>[1]发票导入!AL2094</f>
        <v>0</v>
      </c>
      <c r="AM2094">
        <f>[1]发票导入!AM2094</f>
        <v>0</v>
      </c>
      <c r="AN2094" s="22">
        <f t="shared" si="1"/>
        <v>0</v>
      </c>
      <c r="AO2094" s="22">
        <f t="shared" si="2"/>
        <v>0</v>
      </c>
    </row>
    <row r="2095">
      <c r="C2095">
        <f>[1]发票导入!C2095&amp;""</f>
      </c>
      <c r="D2095">
        <f>[1]发票导入!D2095&amp;""</f>
      </c>
      <c r="O2095">
        <f>[1]发票导入!O2095&amp;""</f>
      </c>
      <c r="T2095">
        <f>[1]发票导入!T2095</f>
      </c>
      <c r="U2095">
        <f>[1]发票导入!U2095&amp;""</f>
      </c>
      <c r="V2095">
        <f>[1]发票导入!V2095&amp;""</f>
      </c>
      <c r="W2095">
        <f>[1]发票导入!W2095&amp;""</f>
      </c>
      <c r="Y2095">
        <f>[1]发票导入!Y2095&amp;""</f>
      </c>
      <c r="AA2095">
        <f>[1]发票导入!AA2095&amp;""</f>
      </c>
      <c r="AB2095">
        <f>[1]发票导入!AB2095</f>
        <v>0</v>
      </c>
      <c r="AC2095">
        <f>[1]发票导入!AC2095</f>
        <v>0</v>
      </c>
      <c r="AE2095" s="22">
        <f t="shared" si="0"/>
      </c>
      <c r="AI2095">
        <f>[1]发票导入!AI2095&amp;""</f>
      </c>
      <c r="AJ2095">
        <f>[1]发票导入!AJ2095&amp;""</f>
      </c>
      <c r="AK2095">
        <f>[1]发票导入!AK2095</f>
        <v>0</v>
      </c>
      <c r="AL2095">
        <f>[1]发票导入!AL2095</f>
        <v>0</v>
      </c>
      <c r="AM2095">
        <f>[1]发票导入!AM2095</f>
        <v>0</v>
      </c>
      <c r="AN2095" s="22">
        <f t="shared" si="1"/>
        <v>0</v>
      </c>
      <c r="AO2095" s="22">
        <f t="shared" si="2"/>
        <v>0</v>
      </c>
    </row>
    <row r="2096">
      <c r="C2096">
        <f>[1]发票导入!C2096&amp;""</f>
      </c>
      <c r="D2096">
        <f>[1]发票导入!D2096&amp;""</f>
      </c>
      <c r="O2096">
        <f>[1]发票导入!O2096&amp;""</f>
      </c>
      <c r="T2096">
        <f>[1]发票导入!T2096</f>
      </c>
      <c r="U2096">
        <f>[1]发票导入!U2096&amp;""</f>
      </c>
      <c r="V2096">
        <f>[1]发票导入!V2096&amp;""</f>
      </c>
      <c r="W2096">
        <f>[1]发票导入!W2096&amp;""</f>
      </c>
      <c r="Y2096">
        <f>[1]发票导入!Y2096&amp;""</f>
      </c>
      <c r="AA2096">
        <f>[1]发票导入!AA2096&amp;""</f>
      </c>
      <c r="AB2096">
        <f>[1]发票导入!AB2096</f>
        <v>0</v>
      </c>
      <c r="AC2096">
        <f>[1]发票导入!AC2096</f>
        <v>0</v>
      </c>
      <c r="AE2096" s="22">
        <f t="shared" si="0"/>
      </c>
      <c r="AI2096">
        <f>[1]发票导入!AI2096&amp;""</f>
      </c>
      <c r="AJ2096">
        <f>[1]发票导入!AJ2096&amp;""</f>
      </c>
      <c r="AK2096">
        <f>[1]发票导入!AK2096</f>
        <v>0</v>
      </c>
      <c r="AL2096">
        <f>[1]发票导入!AL2096</f>
        <v>0</v>
      </c>
      <c r="AM2096">
        <f>[1]发票导入!AM2096</f>
        <v>0</v>
      </c>
      <c r="AN2096" s="22">
        <f t="shared" si="1"/>
        <v>0</v>
      </c>
      <c r="AO2096" s="22">
        <f t="shared" si="2"/>
        <v>0</v>
      </c>
    </row>
    <row r="2097">
      <c r="C2097">
        <f>[1]发票导入!C2097&amp;""</f>
      </c>
      <c r="D2097">
        <f>[1]发票导入!D2097&amp;""</f>
      </c>
      <c r="O2097">
        <f>[1]发票导入!O2097&amp;""</f>
      </c>
      <c r="T2097">
        <f>[1]发票导入!T2097</f>
      </c>
      <c r="U2097">
        <f>[1]发票导入!U2097&amp;""</f>
      </c>
      <c r="V2097">
        <f>[1]发票导入!V2097&amp;""</f>
      </c>
      <c r="W2097">
        <f>[1]发票导入!W2097&amp;""</f>
      </c>
      <c r="Y2097">
        <f>[1]发票导入!Y2097&amp;""</f>
      </c>
      <c r="AA2097">
        <f>[1]发票导入!AA2097&amp;""</f>
      </c>
      <c r="AB2097">
        <f>[1]发票导入!AB2097</f>
        <v>0</v>
      </c>
      <c r="AC2097">
        <f>[1]发票导入!AC2097</f>
        <v>0</v>
      </c>
      <c r="AE2097" s="22">
        <f t="shared" si="0"/>
      </c>
      <c r="AI2097">
        <f>[1]发票导入!AI2097&amp;""</f>
      </c>
      <c r="AJ2097">
        <f>[1]发票导入!AJ2097&amp;""</f>
      </c>
      <c r="AK2097">
        <f>[1]发票导入!AK2097</f>
        <v>0</v>
      </c>
      <c r="AL2097">
        <f>[1]发票导入!AL2097</f>
        <v>0</v>
      </c>
      <c r="AM2097">
        <f>[1]发票导入!AM2097</f>
        <v>0</v>
      </c>
      <c r="AN2097" s="22">
        <f t="shared" si="1"/>
        <v>0</v>
      </c>
      <c r="AO2097" s="22">
        <f t="shared" si="2"/>
        <v>0</v>
      </c>
    </row>
    <row r="2098">
      <c r="C2098">
        <f>[1]发票导入!C2098&amp;""</f>
      </c>
      <c r="D2098">
        <f>[1]发票导入!D2098&amp;""</f>
      </c>
      <c r="O2098">
        <f>[1]发票导入!O2098&amp;""</f>
      </c>
      <c r="T2098">
        <f>[1]发票导入!T2098</f>
      </c>
      <c r="U2098">
        <f>[1]发票导入!U2098&amp;""</f>
      </c>
      <c r="V2098">
        <f>[1]发票导入!V2098&amp;""</f>
      </c>
      <c r="W2098">
        <f>[1]发票导入!W2098&amp;""</f>
      </c>
      <c r="Y2098">
        <f>[1]发票导入!Y2098&amp;""</f>
      </c>
      <c r="AA2098">
        <f>[1]发票导入!AA2098&amp;""</f>
      </c>
      <c r="AB2098">
        <f>[1]发票导入!AB2098</f>
        <v>0</v>
      </c>
      <c r="AC2098">
        <f>[1]发票导入!AC2098</f>
        <v>0</v>
      </c>
      <c r="AE2098" s="22">
        <f t="shared" si="0"/>
      </c>
      <c r="AI2098">
        <f>[1]发票导入!AI2098&amp;""</f>
      </c>
      <c r="AJ2098">
        <f>[1]发票导入!AJ2098&amp;""</f>
      </c>
      <c r="AK2098">
        <f>[1]发票导入!AK2098</f>
        <v>0</v>
      </c>
      <c r="AL2098">
        <f>[1]发票导入!AL2098</f>
        <v>0</v>
      </c>
      <c r="AM2098">
        <f>[1]发票导入!AM2098</f>
        <v>0</v>
      </c>
      <c r="AN2098" s="22">
        <f t="shared" si="1"/>
        <v>0</v>
      </c>
      <c r="AO2098" s="22">
        <f t="shared" si="2"/>
        <v>0</v>
      </c>
    </row>
    <row r="2099">
      <c r="C2099">
        <f>[1]发票导入!C2099&amp;""</f>
      </c>
      <c r="D2099">
        <f>[1]发票导入!D2099&amp;""</f>
      </c>
      <c r="O2099">
        <f>[1]发票导入!O2099&amp;""</f>
      </c>
      <c r="T2099">
        <f>[1]发票导入!T2099</f>
      </c>
      <c r="U2099">
        <f>[1]发票导入!U2099&amp;""</f>
      </c>
      <c r="V2099">
        <f>[1]发票导入!V2099&amp;""</f>
      </c>
      <c r="W2099">
        <f>[1]发票导入!W2099&amp;""</f>
      </c>
      <c r="Y2099">
        <f>[1]发票导入!Y2099&amp;""</f>
      </c>
      <c r="AA2099">
        <f>[1]发票导入!AA2099&amp;""</f>
      </c>
      <c r="AB2099">
        <f>[1]发票导入!AB2099</f>
        <v>0</v>
      </c>
      <c r="AC2099">
        <f>[1]发票导入!AC2099</f>
        <v>0</v>
      </c>
      <c r="AE2099" s="22">
        <f t="shared" si="0"/>
      </c>
      <c r="AI2099">
        <f>[1]发票导入!AI2099&amp;""</f>
      </c>
      <c r="AJ2099">
        <f>[1]发票导入!AJ2099&amp;""</f>
      </c>
      <c r="AK2099">
        <f>[1]发票导入!AK2099</f>
        <v>0</v>
      </c>
      <c r="AL2099">
        <f>[1]发票导入!AL2099</f>
        <v>0</v>
      </c>
      <c r="AM2099">
        <f>[1]发票导入!AM2099</f>
        <v>0</v>
      </c>
      <c r="AN2099" s="22">
        <f t="shared" si="1"/>
        <v>0</v>
      </c>
      <c r="AO2099" s="22">
        <f t="shared" si="2"/>
        <v>0</v>
      </c>
    </row>
    <row r="2100">
      <c r="C2100">
        <f>[1]发票导入!C2100&amp;""</f>
      </c>
      <c r="D2100">
        <f>[1]发票导入!D2100&amp;""</f>
      </c>
      <c r="O2100">
        <f>[1]发票导入!O2100&amp;""</f>
      </c>
      <c r="T2100">
        <f>[1]发票导入!T2100</f>
      </c>
      <c r="U2100">
        <f>[1]发票导入!U2100&amp;""</f>
      </c>
      <c r="V2100">
        <f>[1]发票导入!V2100&amp;""</f>
      </c>
      <c r="W2100">
        <f>[1]发票导入!W2100&amp;""</f>
      </c>
      <c r="Y2100">
        <f>[1]发票导入!Y2100&amp;""</f>
      </c>
      <c r="AA2100">
        <f>[1]发票导入!AA2100&amp;""</f>
      </c>
      <c r="AB2100">
        <f>[1]发票导入!AB2100</f>
        <v>0</v>
      </c>
      <c r="AC2100">
        <f>[1]发票导入!AC2100</f>
        <v>0</v>
      </c>
      <c r="AE2100" s="22">
        <f t="shared" si="0"/>
      </c>
      <c r="AI2100">
        <f>[1]发票导入!AI2100&amp;""</f>
      </c>
      <c r="AJ2100">
        <f>[1]发票导入!AJ2100&amp;""</f>
      </c>
      <c r="AK2100">
        <f>[1]发票导入!AK2100</f>
        <v>0</v>
      </c>
      <c r="AL2100">
        <f>[1]发票导入!AL2100</f>
        <v>0</v>
      </c>
      <c r="AM2100">
        <f>[1]发票导入!AM2100</f>
        <v>0</v>
      </c>
      <c r="AN2100" s="22">
        <f t="shared" si="1"/>
        <v>0</v>
      </c>
      <c r="AO2100" s="22">
        <f t="shared" si="2"/>
        <v>0</v>
      </c>
    </row>
    <row r="2101">
      <c r="C2101">
        <f>[1]发票导入!C2101&amp;""</f>
      </c>
      <c r="D2101">
        <f>[1]发票导入!D2101&amp;""</f>
      </c>
      <c r="O2101">
        <f>[1]发票导入!O2101&amp;""</f>
      </c>
      <c r="T2101">
        <f>[1]发票导入!T2101</f>
      </c>
      <c r="U2101">
        <f>[1]发票导入!U2101&amp;""</f>
      </c>
      <c r="V2101">
        <f>[1]发票导入!V2101&amp;""</f>
      </c>
      <c r="W2101">
        <f>[1]发票导入!W2101&amp;""</f>
      </c>
      <c r="Y2101">
        <f>[1]发票导入!Y2101&amp;""</f>
      </c>
      <c r="AA2101">
        <f>[1]发票导入!AA2101&amp;""</f>
      </c>
      <c r="AB2101">
        <f>[1]发票导入!AB2101</f>
        <v>0</v>
      </c>
      <c r="AC2101">
        <f>[1]发票导入!AC2101</f>
        <v>0</v>
      </c>
      <c r="AE2101" s="22">
        <f t="shared" si="0"/>
      </c>
      <c r="AI2101">
        <f>[1]发票导入!AI2101&amp;""</f>
      </c>
      <c r="AJ2101">
        <f>[1]发票导入!AJ2101&amp;""</f>
      </c>
      <c r="AK2101">
        <f>[1]发票导入!AK2101</f>
        <v>0</v>
      </c>
      <c r="AL2101">
        <f>[1]发票导入!AL2101</f>
        <v>0</v>
      </c>
      <c r="AM2101">
        <f>[1]发票导入!AM2101</f>
        <v>0</v>
      </c>
      <c r="AN2101" s="22">
        <f t="shared" si="1"/>
        <v>0</v>
      </c>
      <c r="AO2101" s="22">
        <f t="shared" si="2"/>
        <v>0</v>
      </c>
    </row>
    <row r="2102">
      <c r="C2102">
        <f>[1]发票导入!C2102&amp;""</f>
      </c>
      <c r="D2102">
        <f>[1]发票导入!D2102&amp;""</f>
      </c>
      <c r="O2102">
        <f>[1]发票导入!O2102&amp;""</f>
      </c>
      <c r="T2102">
        <f>[1]发票导入!T2102</f>
      </c>
      <c r="U2102">
        <f>[1]发票导入!U2102&amp;""</f>
      </c>
      <c r="V2102">
        <f>[1]发票导入!V2102&amp;""</f>
      </c>
      <c r="W2102">
        <f>[1]发票导入!W2102&amp;""</f>
      </c>
      <c r="Y2102">
        <f>[1]发票导入!Y2102&amp;""</f>
      </c>
      <c r="AA2102">
        <f>[1]发票导入!AA2102&amp;""</f>
      </c>
      <c r="AB2102">
        <f>[1]发票导入!AB2102</f>
        <v>0</v>
      </c>
      <c r="AC2102">
        <f>[1]发票导入!AC2102</f>
        <v>0</v>
      </c>
      <c r="AE2102" s="22">
        <f t="shared" si="0"/>
      </c>
      <c r="AI2102">
        <f>[1]发票导入!AI2102&amp;""</f>
      </c>
      <c r="AJ2102">
        <f>[1]发票导入!AJ2102&amp;""</f>
      </c>
      <c r="AK2102">
        <f>[1]发票导入!AK2102</f>
        <v>0</v>
      </c>
      <c r="AL2102">
        <f>[1]发票导入!AL2102</f>
        <v>0</v>
      </c>
      <c r="AM2102">
        <f>[1]发票导入!AM2102</f>
        <v>0</v>
      </c>
      <c r="AN2102" s="22">
        <f t="shared" si="1"/>
        <v>0</v>
      </c>
      <c r="AO2102" s="22">
        <f t="shared" si="2"/>
        <v>0</v>
      </c>
    </row>
    <row r="2103">
      <c r="C2103">
        <f>[1]发票导入!C2103&amp;""</f>
      </c>
      <c r="D2103">
        <f>[1]发票导入!D2103&amp;""</f>
      </c>
      <c r="O2103">
        <f>[1]发票导入!O2103&amp;""</f>
      </c>
      <c r="T2103">
        <f>[1]发票导入!T2103</f>
      </c>
      <c r="U2103">
        <f>[1]发票导入!U2103&amp;""</f>
      </c>
      <c r="V2103">
        <f>[1]发票导入!V2103&amp;""</f>
      </c>
      <c r="W2103">
        <f>[1]发票导入!W2103&amp;""</f>
      </c>
      <c r="Y2103">
        <f>[1]发票导入!Y2103&amp;""</f>
      </c>
      <c r="AA2103">
        <f>[1]发票导入!AA2103&amp;""</f>
      </c>
      <c r="AB2103">
        <f>[1]发票导入!AB2103</f>
        <v>0</v>
      </c>
      <c r="AC2103">
        <f>[1]发票导入!AC2103</f>
        <v>0</v>
      </c>
      <c r="AE2103" s="22">
        <f t="shared" si="0"/>
      </c>
      <c r="AI2103">
        <f>[1]发票导入!AI2103&amp;""</f>
      </c>
      <c r="AJ2103">
        <f>[1]发票导入!AJ2103&amp;""</f>
      </c>
      <c r="AK2103">
        <f>[1]发票导入!AK2103</f>
        <v>0</v>
      </c>
      <c r="AL2103">
        <f>[1]发票导入!AL2103</f>
        <v>0</v>
      </c>
      <c r="AM2103">
        <f>[1]发票导入!AM2103</f>
        <v>0</v>
      </c>
      <c r="AN2103" s="22">
        <f t="shared" si="1"/>
        <v>0</v>
      </c>
      <c r="AO2103" s="22">
        <f t="shared" si="2"/>
        <v>0</v>
      </c>
    </row>
    <row r="2104">
      <c r="C2104">
        <f>[1]发票导入!C2104&amp;""</f>
      </c>
      <c r="D2104">
        <f>[1]发票导入!D2104&amp;""</f>
      </c>
      <c r="O2104">
        <f>[1]发票导入!O2104&amp;""</f>
      </c>
      <c r="T2104">
        <f>[1]发票导入!T2104</f>
      </c>
      <c r="U2104">
        <f>[1]发票导入!U2104&amp;""</f>
      </c>
      <c r="V2104">
        <f>[1]发票导入!V2104&amp;""</f>
      </c>
      <c r="W2104">
        <f>[1]发票导入!W2104&amp;""</f>
      </c>
      <c r="Y2104">
        <f>[1]发票导入!Y2104&amp;""</f>
      </c>
      <c r="AA2104">
        <f>[1]发票导入!AA2104&amp;""</f>
      </c>
      <c r="AB2104">
        <f>[1]发票导入!AB2104</f>
        <v>0</v>
      </c>
      <c r="AC2104">
        <f>[1]发票导入!AC2104</f>
        <v>0</v>
      </c>
      <c r="AE2104" s="22">
        <f t="shared" si="0"/>
      </c>
      <c r="AI2104">
        <f>[1]发票导入!AI2104&amp;""</f>
      </c>
      <c r="AJ2104">
        <f>[1]发票导入!AJ2104&amp;""</f>
      </c>
      <c r="AK2104">
        <f>[1]发票导入!AK2104</f>
        <v>0</v>
      </c>
      <c r="AL2104">
        <f>[1]发票导入!AL2104</f>
        <v>0</v>
      </c>
      <c r="AM2104">
        <f>[1]发票导入!AM2104</f>
        <v>0</v>
      </c>
      <c r="AN2104" s="22">
        <f t="shared" si="1"/>
        <v>0</v>
      </c>
      <c r="AO2104" s="22">
        <f t="shared" si="2"/>
        <v>0</v>
      </c>
    </row>
    <row r="2105">
      <c r="C2105">
        <f>[1]发票导入!C2105&amp;""</f>
      </c>
      <c r="D2105">
        <f>[1]发票导入!D2105&amp;""</f>
      </c>
      <c r="O2105">
        <f>[1]发票导入!O2105&amp;""</f>
      </c>
      <c r="T2105">
        <f>[1]发票导入!T2105</f>
      </c>
      <c r="U2105">
        <f>[1]发票导入!U2105&amp;""</f>
      </c>
      <c r="V2105">
        <f>[1]发票导入!V2105&amp;""</f>
      </c>
      <c r="W2105">
        <f>[1]发票导入!W2105&amp;""</f>
      </c>
      <c r="Y2105">
        <f>[1]发票导入!Y2105&amp;""</f>
      </c>
      <c r="AA2105">
        <f>[1]发票导入!AA2105&amp;""</f>
      </c>
      <c r="AB2105">
        <f>[1]发票导入!AB2105</f>
        <v>0</v>
      </c>
      <c r="AC2105">
        <f>[1]发票导入!AC2105</f>
        <v>0</v>
      </c>
      <c r="AE2105" s="22">
        <f t="shared" si="0"/>
      </c>
      <c r="AI2105">
        <f>[1]发票导入!AI2105&amp;""</f>
      </c>
      <c r="AJ2105">
        <f>[1]发票导入!AJ2105&amp;""</f>
      </c>
      <c r="AK2105">
        <f>[1]发票导入!AK2105</f>
        <v>0</v>
      </c>
      <c r="AL2105">
        <f>[1]发票导入!AL2105</f>
        <v>0</v>
      </c>
      <c r="AM2105">
        <f>[1]发票导入!AM2105</f>
        <v>0</v>
      </c>
      <c r="AN2105" s="22">
        <f t="shared" si="1"/>
        <v>0</v>
      </c>
      <c r="AO2105" s="22">
        <f t="shared" si="2"/>
        <v>0</v>
      </c>
    </row>
    <row r="2106">
      <c r="C2106">
        <f>[1]发票导入!C2106&amp;""</f>
      </c>
      <c r="D2106">
        <f>[1]发票导入!D2106&amp;""</f>
      </c>
      <c r="O2106">
        <f>[1]发票导入!O2106&amp;""</f>
      </c>
      <c r="T2106">
        <f>[1]发票导入!T2106</f>
      </c>
      <c r="U2106">
        <f>[1]发票导入!U2106&amp;""</f>
      </c>
      <c r="V2106">
        <f>[1]发票导入!V2106&amp;""</f>
      </c>
      <c r="W2106">
        <f>[1]发票导入!W2106&amp;""</f>
      </c>
      <c r="Y2106">
        <f>[1]发票导入!Y2106&amp;""</f>
      </c>
      <c r="AA2106">
        <f>[1]发票导入!AA2106&amp;""</f>
      </c>
      <c r="AB2106">
        <f>[1]发票导入!AB2106</f>
        <v>0</v>
      </c>
      <c r="AC2106">
        <f>[1]发票导入!AC2106</f>
        <v>0</v>
      </c>
      <c r="AE2106" s="22">
        <f t="shared" si="0"/>
      </c>
      <c r="AI2106">
        <f>[1]发票导入!AI2106&amp;""</f>
      </c>
      <c r="AJ2106">
        <f>[1]发票导入!AJ2106&amp;""</f>
      </c>
      <c r="AK2106">
        <f>[1]发票导入!AK2106</f>
        <v>0</v>
      </c>
      <c r="AL2106">
        <f>[1]发票导入!AL2106</f>
        <v>0</v>
      </c>
      <c r="AM2106">
        <f>[1]发票导入!AM2106</f>
        <v>0</v>
      </c>
      <c r="AN2106" s="22">
        <f t="shared" si="1"/>
        <v>0</v>
      </c>
      <c r="AO2106" s="22">
        <f t="shared" si="2"/>
        <v>0</v>
      </c>
    </row>
    <row r="2107">
      <c r="C2107">
        <f>[1]发票导入!C2107&amp;""</f>
      </c>
      <c r="D2107">
        <f>[1]发票导入!D2107&amp;""</f>
      </c>
      <c r="O2107">
        <f>[1]发票导入!O2107&amp;""</f>
      </c>
      <c r="T2107">
        <f>[1]发票导入!T2107</f>
      </c>
      <c r="U2107">
        <f>[1]发票导入!U2107&amp;""</f>
      </c>
      <c r="V2107">
        <f>[1]发票导入!V2107&amp;""</f>
      </c>
      <c r="W2107">
        <f>[1]发票导入!W2107&amp;""</f>
      </c>
      <c r="Y2107">
        <f>[1]发票导入!Y2107&amp;""</f>
      </c>
      <c r="AA2107">
        <f>[1]发票导入!AA2107&amp;""</f>
      </c>
      <c r="AB2107">
        <f>[1]发票导入!AB2107</f>
        <v>0</v>
      </c>
      <c r="AC2107">
        <f>[1]发票导入!AC2107</f>
        <v>0</v>
      </c>
      <c r="AE2107" s="22">
        <f t="shared" si="0"/>
      </c>
      <c r="AI2107">
        <f>[1]发票导入!AI2107&amp;""</f>
      </c>
      <c r="AJ2107">
        <f>[1]发票导入!AJ2107&amp;""</f>
      </c>
      <c r="AK2107">
        <f>[1]发票导入!AK2107</f>
        <v>0</v>
      </c>
      <c r="AL2107">
        <f>[1]发票导入!AL2107</f>
        <v>0</v>
      </c>
      <c r="AM2107">
        <f>[1]发票导入!AM2107</f>
        <v>0</v>
      </c>
      <c r="AN2107" s="22">
        <f t="shared" si="1"/>
        <v>0</v>
      </c>
      <c r="AO2107" s="22">
        <f t="shared" si="2"/>
        <v>0</v>
      </c>
    </row>
    <row r="2108">
      <c r="C2108">
        <f>[1]发票导入!C2108&amp;""</f>
      </c>
      <c r="D2108">
        <f>[1]发票导入!D2108&amp;""</f>
      </c>
      <c r="O2108">
        <f>[1]发票导入!O2108&amp;""</f>
      </c>
      <c r="T2108">
        <f>[1]发票导入!T2108</f>
      </c>
      <c r="U2108">
        <f>[1]发票导入!U2108&amp;""</f>
      </c>
      <c r="V2108">
        <f>[1]发票导入!V2108&amp;""</f>
      </c>
      <c r="W2108">
        <f>[1]发票导入!W2108&amp;""</f>
      </c>
      <c r="Y2108">
        <f>[1]发票导入!Y2108&amp;""</f>
      </c>
      <c r="AA2108">
        <f>[1]发票导入!AA2108&amp;""</f>
      </c>
      <c r="AB2108">
        <f>[1]发票导入!AB2108</f>
        <v>0</v>
      </c>
      <c r="AC2108">
        <f>[1]发票导入!AC2108</f>
        <v>0</v>
      </c>
      <c r="AE2108" s="22">
        <f t="shared" si="0"/>
      </c>
      <c r="AI2108">
        <f>[1]发票导入!AI2108&amp;""</f>
      </c>
      <c r="AJ2108">
        <f>[1]发票导入!AJ2108&amp;""</f>
      </c>
      <c r="AK2108">
        <f>[1]发票导入!AK2108</f>
        <v>0</v>
      </c>
      <c r="AL2108">
        <f>[1]发票导入!AL2108</f>
        <v>0</v>
      </c>
      <c r="AM2108">
        <f>[1]发票导入!AM2108</f>
        <v>0</v>
      </c>
      <c r="AN2108" s="22">
        <f t="shared" si="1"/>
        <v>0</v>
      </c>
      <c r="AO2108" s="22">
        <f t="shared" si="2"/>
        <v>0</v>
      </c>
    </row>
    <row r="2109">
      <c r="C2109">
        <f>[1]发票导入!C2109&amp;""</f>
      </c>
      <c r="D2109">
        <f>[1]发票导入!D2109&amp;""</f>
      </c>
      <c r="O2109">
        <f>[1]发票导入!O2109&amp;""</f>
      </c>
      <c r="T2109">
        <f>[1]发票导入!T2109</f>
      </c>
      <c r="U2109">
        <f>[1]发票导入!U2109&amp;""</f>
      </c>
      <c r="V2109">
        <f>[1]发票导入!V2109&amp;""</f>
      </c>
      <c r="W2109">
        <f>[1]发票导入!W2109&amp;""</f>
      </c>
      <c r="Y2109">
        <f>[1]发票导入!Y2109&amp;""</f>
      </c>
      <c r="AA2109">
        <f>[1]发票导入!AA2109&amp;""</f>
      </c>
      <c r="AB2109">
        <f>[1]发票导入!AB2109</f>
        <v>0</v>
      </c>
      <c r="AC2109">
        <f>[1]发票导入!AC2109</f>
        <v>0</v>
      </c>
      <c r="AE2109" s="22">
        <f t="shared" si="0"/>
      </c>
      <c r="AI2109">
        <f>[1]发票导入!AI2109&amp;""</f>
      </c>
      <c r="AJ2109">
        <f>[1]发票导入!AJ2109&amp;""</f>
      </c>
      <c r="AK2109">
        <f>[1]发票导入!AK2109</f>
        <v>0</v>
      </c>
      <c r="AL2109">
        <f>[1]发票导入!AL2109</f>
        <v>0</v>
      </c>
      <c r="AM2109">
        <f>[1]发票导入!AM2109</f>
        <v>0</v>
      </c>
      <c r="AN2109" s="22">
        <f t="shared" si="1"/>
        <v>0</v>
      </c>
      <c r="AO2109" s="22">
        <f t="shared" si="2"/>
        <v>0</v>
      </c>
    </row>
    <row r="2110">
      <c r="C2110">
        <f>[1]发票导入!C2110&amp;""</f>
      </c>
      <c r="D2110">
        <f>[1]发票导入!D2110&amp;""</f>
      </c>
      <c r="O2110">
        <f>[1]发票导入!O2110&amp;""</f>
      </c>
      <c r="T2110">
        <f>[1]发票导入!T2110</f>
      </c>
      <c r="U2110">
        <f>[1]发票导入!U2110&amp;""</f>
      </c>
      <c r="V2110">
        <f>[1]发票导入!V2110&amp;""</f>
      </c>
      <c r="W2110">
        <f>[1]发票导入!W2110&amp;""</f>
      </c>
      <c r="Y2110">
        <f>[1]发票导入!Y2110&amp;""</f>
      </c>
      <c r="AA2110">
        <f>[1]发票导入!AA2110&amp;""</f>
      </c>
      <c r="AB2110">
        <f>[1]发票导入!AB2110</f>
        <v>0</v>
      </c>
      <c r="AC2110">
        <f>[1]发票导入!AC2110</f>
        <v>0</v>
      </c>
      <c r="AE2110" s="22">
        <f t="shared" si="0"/>
      </c>
      <c r="AI2110">
        <f>[1]发票导入!AI2110&amp;""</f>
      </c>
      <c r="AJ2110">
        <f>[1]发票导入!AJ2110&amp;""</f>
      </c>
      <c r="AK2110">
        <f>[1]发票导入!AK2110</f>
        <v>0</v>
      </c>
      <c r="AL2110">
        <f>[1]发票导入!AL2110</f>
        <v>0</v>
      </c>
      <c r="AM2110">
        <f>[1]发票导入!AM2110</f>
        <v>0</v>
      </c>
      <c r="AN2110" s="22">
        <f t="shared" si="1"/>
        <v>0</v>
      </c>
      <c r="AO2110" s="22">
        <f t="shared" si="2"/>
        <v>0</v>
      </c>
    </row>
    <row r="2111">
      <c r="C2111">
        <f>[1]发票导入!C2111&amp;""</f>
      </c>
      <c r="D2111">
        <f>[1]发票导入!D2111&amp;""</f>
      </c>
      <c r="O2111">
        <f>[1]发票导入!O2111&amp;""</f>
      </c>
      <c r="T2111">
        <f>[1]发票导入!T2111</f>
      </c>
      <c r="U2111">
        <f>[1]发票导入!U2111&amp;""</f>
      </c>
      <c r="V2111">
        <f>[1]发票导入!V2111&amp;""</f>
      </c>
      <c r="W2111">
        <f>[1]发票导入!W2111&amp;""</f>
      </c>
      <c r="Y2111">
        <f>[1]发票导入!Y2111&amp;""</f>
      </c>
      <c r="AA2111">
        <f>[1]发票导入!AA2111&amp;""</f>
      </c>
      <c r="AB2111">
        <f>[1]发票导入!AB2111</f>
        <v>0</v>
      </c>
      <c r="AC2111">
        <f>[1]发票导入!AC2111</f>
        <v>0</v>
      </c>
      <c r="AE2111" s="22">
        <f t="shared" si="0"/>
      </c>
      <c r="AI2111">
        <f>[1]发票导入!AI2111&amp;""</f>
      </c>
      <c r="AJ2111">
        <f>[1]发票导入!AJ2111&amp;""</f>
      </c>
      <c r="AK2111">
        <f>[1]发票导入!AK2111</f>
        <v>0</v>
      </c>
      <c r="AL2111">
        <f>[1]发票导入!AL2111</f>
        <v>0</v>
      </c>
      <c r="AM2111">
        <f>[1]发票导入!AM2111</f>
        <v>0</v>
      </c>
      <c r="AN2111" s="22">
        <f t="shared" si="1"/>
        <v>0</v>
      </c>
      <c r="AO2111" s="22">
        <f t="shared" si="2"/>
        <v>0</v>
      </c>
    </row>
    <row r="2112">
      <c r="C2112">
        <f>[1]发票导入!C2112&amp;""</f>
      </c>
      <c r="D2112">
        <f>[1]发票导入!D2112&amp;""</f>
      </c>
      <c r="O2112">
        <f>[1]发票导入!O2112&amp;""</f>
      </c>
      <c r="T2112">
        <f>[1]发票导入!T2112</f>
      </c>
      <c r="U2112">
        <f>[1]发票导入!U2112&amp;""</f>
      </c>
      <c r="V2112">
        <f>[1]发票导入!V2112&amp;""</f>
      </c>
      <c r="W2112">
        <f>[1]发票导入!W2112&amp;""</f>
      </c>
      <c r="Y2112">
        <f>[1]发票导入!Y2112&amp;""</f>
      </c>
      <c r="AA2112">
        <f>[1]发票导入!AA2112&amp;""</f>
      </c>
      <c r="AB2112">
        <f>[1]发票导入!AB2112</f>
        <v>0</v>
      </c>
      <c r="AC2112">
        <f>[1]发票导入!AC2112</f>
        <v>0</v>
      </c>
      <c r="AE2112" s="22">
        <f t="shared" si="0"/>
      </c>
      <c r="AI2112">
        <f>[1]发票导入!AI2112&amp;""</f>
      </c>
      <c r="AJ2112">
        <f>[1]发票导入!AJ2112&amp;""</f>
      </c>
      <c r="AK2112">
        <f>[1]发票导入!AK2112</f>
        <v>0</v>
      </c>
      <c r="AL2112">
        <f>[1]发票导入!AL2112</f>
        <v>0</v>
      </c>
      <c r="AM2112">
        <f>[1]发票导入!AM2112</f>
        <v>0</v>
      </c>
      <c r="AN2112" s="22">
        <f t="shared" si="1"/>
        <v>0</v>
      </c>
      <c r="AO2112" s="22">
        <f t="shared" si="2"/>
        <v>0</v>
      </c>
    </row>
    <row r="2113">
      <c r="C2113">
        <f>[1]发票导入!C2113&amp;""</f>
      </c>
      <c r="D2113">
        <f>[1]发票导入!D2113&amp;""</f>
      </c>
      <c r="O2113">
        <f>[1]发票导入!O2113&amp;""</f>
      </c>
      <c r="T2113">
        <f>[1]发票导入!T2113</f>
      </c>
      <c r="U2113">
        <f>[1]发票导入!U2113&amp;""</f>
      </c>
      <c r="V2113">
        <f>[1]发票导入!V2113&amp;""</f>
      </c>
      <c r="W2113">
        <f>[1]发票导入!W2113&amp;""</f>
      </c>
      <c r="Y2113">
        <f>[1]发票导入!Y2113&amp;""</f>
      </c>
      <c r="AA2113">
        <f>[1]发票导入!AA2113&amp;""</f>
      </c>
      <c r="AB2113">
        <f>[1]发票导入!AB2113</f>
        <v>0</v>
      </c>
      <c r="AC2113">
        <f>[1]发票导入!AC2113</f>
        <v>0</v>
      </c>
      <c r="AE2113" s="22">
        <f t="shared" si="0"/>
      </c>
      <c r="AI2113">
        <f>[1]发票导入!AI2113&amp;""</f>
      </c>
      <c r="AJ2113">
        <f>[1]发票导入!AJ2113&amp;""</f>
      </c>
      <c r="AK2113">
        <f>[1]发票导入!AK2113</f>
        <v>0</v>
      </c>
      <c r="AL2113">
        <f>[1]发票导入!AL2113</f>
        <v>0</v>
      </c>
      <c r="AM2113">
        <f>[1]发票导入!AM2113</f>
        <v>0</v>
      </c>
      <c r="AN2113" s="22">
        <f t="shared" si="1"/>
        <v>0</v>
      </c>
      <c r="AO2113" s="22">
        <f t="shared" si="2"/>
        <v>0</v>
      </c>
    </row>
    <row r="2114">
      <c r="C2114">
        <f>[1]发票导入!C2114&amp;""</f>
      </c>
      <c r="D2114">
        <f>[1]发票导入!D2114&amp;""</f>
      </c>
      <c r="O2114">
        <f>[1]发票导入!O2114&amp;""</f>
      </c>
      <c r="T2114">
        <f>[1]发票导入!T2114</f>
      </c>
      <c r="U2114">
        <f>[1]发票导入!U2114&amp;""</f>
      </c>
      <c r="V2114">
        <f>[1]发票导入!V2114&amp;""</f>
      </c>
      <c r="W2114">
        <f>[1]发票导入!W2114&amp;""</f>
      </c>
      <c r="Y2114">
        <f>[1]发票导入!Y2114&amp;""</f>
      </c>
      <c r="AA2114">
        <f>[1]发票导入!AA2114&amp;""</f>
      </c>
      <c r="AB2114">
        <f>[1]发票导入!AB2114</f>
        <v>0</v>
      </c>
      <c r="AC2114">
        <f>[1]发票导入!AC2114</f>
        <v>0</v>
      </c>
      <c r="AE2114" s="22">
        <f t="shared" si="0"/>
      </c>
      <c r="AI2114">
        <f>[1]发票导入!AI2114&amp;""</f>
      </c>
      <c r="AJ2114">
        <f>[1]发票导入!AJ2114&amp;""</f>
      </c>
      <c r="AK2114">
        <f>[1]发票导入!AK2114</f>
        <v>0</v>
      </c>
      <c r="AL2114">
        <f>[1]发票导入!AL2114</f>
        <v>0</v>
      </c>
      <c r="AM2114">
        <f>[1]发票导入!AM2114</f>
        <v>0</v>
      </c>
      <c r="AN2114" s="22">
        <f t="shared" si="1"/>
        <v>0</v>
      </c>
      <c r="AO2114" s="22">
        <f t="shared" si="2"/>
        <v>0</v>
      </c>
    </row>
    <row r="2115">
      <c r="C2115">
        <f>[1]发票导入!C2115&amp;""</f>
      </c>
      <c r="D2115">
        <f>[1]发票导入!D2115&amp;""</f>
      </c>
      <c r="O2115">
        <f>[1]发票导入!O2115&amp;""</f>
      </c>
      <c r="T2115">
        <f>[1]发票导入!T2115</f>
      </c>
      <c r="U2115">
        <f>[1]发票导入!U2115&amp;""</f>
      </c>
      <c r="V2115">
        <f>[1]发票导入!V2115&amp;""</f>
      </c>
      <c r="W2115">
        <f>[1]发票导入!W2115&amp;""</f>
      </c>
      <c r="Y2115">
        <f>[1]发票导入!Y2115&amp;""</f>
      </c>
      <c r="AA2115">
        <f>[1]发票导入!AA2115&amp;""</f>
      </c>
      <c r="AB2115">
        <f>[1]发票导入!AB2115</f>
        <v>0</v>
      </c>
      <c r="AC2115">
        <f>[1]发票导入!AC2115</f>
        <v>0</v>
      </c>
      <c r="AE2115" s="22">
        <f t="shared" si="0"/>
      </c>
      <c r="AI2115">
        <f>[1]发票导入!AI2115&amp;""</f>
      </c>
      <c r="AJ2115">
        <f>[1]发票导入!AJ2115&amp;""</f>
      </c>
      <c r="AK2115">
        <f>[1]发票导入!AK2115</f>
        <v>0</v>
      </c>
      <c r="AL2115">
        <f>[1]发票导入!AL2115</f>
        <v>0</v>
      </c>
      <c r="AM2115">
        <f>[1]发票导入!AM2115</f>
        <v>0</v>
      </c>
      <c r="AN2115" s="22">
        <f t="shared" si="1"/>
        <v>0</v>
      </c>
      <c r="AO2115" s="22">
        <f t="shared" si="2"/>
        <v>0</v>
      </c>
    </row>
    <row r="2116">
      <c r="C2116">
        <f>[1]发票导入!C2116&amp;""</f>
      </c>
      <c r="D2116">
        <f>[1]发票导入!D2116&amp;""</f>
      </c>
      <c r="O2116">
        <f>[1]发票导入!O2116&amp;""</f>
      </c>
      <c r="T2116">
        <f>[1]发票导入!T2116</f>
      </c>
      <c r="U2116">
        <f>[1]发票导入!U2116&amp;""</f>
      </c>
      <c r="V2116">
        <f>[1]发票导入!V2116&amp;""</f>
      </c>
      <c r="W2116">
        <f>[1]发票导入!W2116&amp;""</f>
      </c>
      <c r="Y2116">
        <f>[1]发票导入!Y2116&amp;""</f>
      </c>
      <c r="AA2116">
        <f>[1]发票导入!AA2116&amp;""</f>
      </c>
      <c r="AB2116">
        <f>[1]发票导入!AB2116</f>
        <v>0</v>
      </c>
      <c r="AC2116">
        <f>[1]发票导入!AC2116</f>
        <v>0</v>
      </c>
      <c r="AE2116" s="22">
        <f t="shared" si="0"/>
      </c>
      <c r="AI2116">
        <f>[1]发票导入!AI2116&amp;""</f>
      </c>
      <c r="AJ2116">
        <f>[1]发票导入!AJ2116&amp;""</f>
      </c>
      <c r="AK2116">
        <f>[1]发票导入!AK2116</f>
        <v>0</v>
      </c>
      <c r="AL2116">
        <f>[1]发票导入!AL2116</f>
        <v>0</v>
      </c>
      <c r="AM2116">
        <f>[1]发票导入!AM2116</f>
        <v>0</v>
      </c>
      <c r="AN2116" s="22">
        <f t="shared" si="1"/>
        <v>0</v>
      </c>
      <c r="AO2116" s="22">
        <f t="shared" si="2"/>
        <v>0</v>
      </c>
    </row>
    <row r="2117">
      <c r="C2117">
        <f>[1]发票导入!C2117&amp;""</f>
      </c>
      <c r="D2117">
        <f>[1]发票导入!D2117&amp;""</f>
      </c>
      <c r="O2117">
        <f>[1]发票导入!O2117&amp;""</f>
      </c>
      <c r="T2117">
        <f>[1]发票导入!T2117</f>
      </c>
      <c r="U2117">
        <f>[1]发票导入!U2117&amp;""</f>
      </c>
      <c r="V2117">
        <f>[1]发票导入!V2117&amp;""</f>
      </c>
      <c r="W2117">
        <f>[1]发票导入!W2117&amp;""</f>
      </c>
      <c r="Y2117">
        <f>[1]发票导入!Y2117&amp;""</f>
      </c>
      <c r="AA2117">
        <f>[1]发票导入!AA2117&amp;""</f>
      </c>
      <c r="AB2117">
        <f>[1]发票导入!AB2117</f>
        <v>0</v>
      </c>
      <c r="AC2117">
        <f>[1]发票导入!AC2117</f>
        <v>0</v>
      </c>
      <c r="AE2117" s="22">
        <f t="shared" si="0"/>
      </c>
      <c r="AI2117">
        <f>[1]发票导入!AI2117&amp;""</f>
      </c>
      <c r="AJ2117">
        <f>[1]发票导入!AJ2117&amp;""</f>
      </c>
      <c r="AK2117">
        <f>[1]发票导入!AK2117</f>
        <v>0</v>
      </c>
      <c r="AL2117">
        <f>[1]发票导入!AL2117</f>
        <v>0</v>
      </c>
      <c r="AM2117">
        <f>[1]发票导入!AM2117</f>
        <v>0</v>
      </c>
      <c r="AN2117" s="22">
        <f t="shared" si="1"/>
        <v>0</v>
      </c>
      <c r="AO2117" s="22">
        <f t="shared" si="2"/>
        <v>0</v>
      </c>
    </row>
    <row r="2118">
      <c r="C2118">
        <f>[1]发票导入!C2118&amp;""</f>
      </c>
      <c r="D2118">
        <f>[1]发票导入!D2118&amp;""</f>
      </c>
      <c r="O2118">
        <f>[1]发票导入!O2118&amp;""</f>
      </c>
      <c r="T2118">
        <f>[1]发票导入!T2118</f>
      </c>
      <c r="U2118">
        <f>[1]发票导入!U2118&amp;""</f>
      </c>
      <c r="V2118">
        <f>[1]发票导入!V2118&amp;""</f>
      </c>
      <c r="W2118">
        <f>[1]发票导入!W2118&amp;""</f>
      </c>
      <c r="Y2118">
        <f>[1]发票导入!Y2118&amp;""</f>
      </c>
      <c r="AA2118">
        <f>[1]发票导入!AA2118&amp;""</f>
      </c>
      <c r="AB2118">
        <f>[1]发票导入!AB2118</f>
        <v>0</v>
      </c>
      <c r="AC2118">
        <f>[1]发票导入!AC2118</f>
        <v>0</v>
      </c>
      <c r="AE2118" s="22">
        <f t="shared" si="0"/>
      </c>
      <c r="AI2118">
        <f>[1]发票导入!AI2118&amp;""</f>
      </c>
      <c r="AJ2118">
        <f>[1]发票导入!AJ2118&amp;""</f>
      </c>
      <c r="AK2118">
        <f>[1]发票导入!AK2118</f>
        <v>0</v>
      </c>
      <c r="AL2118">
        <f>[1]发票导入!AL2118</f>
        <v>0</v>
      </c>
      <c r="AM2118">
        <f>[1]发票导入!AM2118</f>
        <v>0</v>
      </c>
      <c r="AN2118" s="22">
        <f t="shared" si="1"/>
        <v>0</v>
      </c>
      <c r="AO2118" s="22">
        <f t="shared" si="2"/>
        <v>0</v>
      </c>
    </row>
    <row r="2119">
      <c r="C2119">
        <f>[1]发票导入!C2119&amp;""</f>
      </c>
      <c r="D2119">
        <f>[1]发票导入!D2119&amp;""</f>
      </c>
      <c r="O2119">
        <f>[1]发票导入!O2119&amp;""</f>
      </c>
      <c r="T2119">
        <f>[1]发票导入!T2119</f>
      </c>
      <c r="U2119">
        <f>[1]发票导入!U2119&amp;""</f>
      </c>
      <c r="V2119">
        <f>[1]发票导入!V2119&amp;""</f>
      </c>
      <c r="W2119">
        <f>[1]发票导入!W2119&amp;""</f>
      </c>
      <c r="Y2119">
        <f>[1]发票导入!Y2119&amp;""</f>
      </c>
      <c r="AA2119">
        <f>[1]发票导入!AA2119&amp;""</f>
      </c>
      <c r="AB2119">
        <f>[1]发票导入!AB2119</f>
        <v>0</v>
      </c>
      <c r="AC2119">
        <f>[1]发票导入!AC2119</f>
        <v>0</v>
      </c>
      <c r="AE2119" s="22">
        <f t="shared" si="0"/>
      </c>
      <c r="AI2119">
        <f>[1]发票导入!AI2119&amp;""</f>
      </c>
      <c r="AJ2119">
        <f>[1]发票导入!AJ2119&amp;""</f>
      </c>
      <c r="AK2119">
        <f>[1]发票导入!AK2119</f>
        <v>0</v>
      </c>
      <c r="AL2119">
        <f>[1]发票导入!AL2119</f>
        <v>0</v>
      </c>
      <c r="AM2119">
        <f>[1]发票导入!AM2119</f>
        <v>0</v>
      </c>
      <c r="AN2119" s="22">
        <f t="shared" si="1"/>
        <v>0</v>
      </c>
      <c r="AO2119" s="22">
        <f t="shared" si="2"/>
        <v>0</v>
      </c>
    </row>
    <row r="2120">
      <c r="C2120">
        <f>[1]发票导入!C2120&amp;""</f>
      </c>
      <c r="D2120">
        <f>[1]发票导入!D2120&amp;""</f>
      </c>
      <c r="O2120">
        <f>[1]发票导入!O2120&amp;""</f>
      </c>
      <c r="T2120">
        <f>[1]发票导入!T2120</f>
      </c>
      <c r="U2120">
        <f>[1]发票导入!U2120&amp;""</f>
      </c>
      <c r="V2120">
        <f>[1]发票导入!V2120&amp;""</f>
      </c>
      <c r="W2120">
        <f>[1]发票导入!W2120&amp;""</f>
      </c>
      <c r="Y2120">
        <f>[1]发票导入!Y2120&amp;""</f>
      </c>
      <c r="AA2120">
        <f>[1]发票导入!AA2120&amp;""</f>
      </c>
      <c r="AB2120">
        <f>[1]发票导入!AB2120</f>
        <v>0</v>
      </c>
      <c r="AC2120">
        <f>[1]发票导入!AC2120</f>
        <v>0</v>
      </c>
      <c r="AE2120" s="22">
        <f t="shared" si="0"/>
      </c>
      <c r="AI2120">
        <f>[1]发票导入!AI2120&amp;""</f>
      </c>
      <c r="AJ2120">
        <f>[1]发票导入!AJ2120&amp;""</f>
      </c>
      <c r="AK2120">
        <f>[1]发票导入!AK2120</f>
        <v>0</v>
      </c>
      <c r="AL2120">
        <f>[1]发票导入!AL2120</f>
        <v>0</v>
      </c>
      <c r="AM2120">
        <f>[1]发票导入!AM2120</f>
        <v>0</v>
      </c>
      <c r="AN2120" s="22">
        <f t="shared" si="1"/>
        <v>0</v>
      </c>
      <c r="AO2120" s="22">
        <f t="shared" si="2"/>
        <v>0</v>
      </c>
    </row>
    <row r="2121">
      <c r="C2121">
        <f>[1]发票导入!C2121&amp;""</f>
      </c>
      <c r="D2121">
        <f>[1]发票导入!D2121&amp;""</f>
      </c>
      <c r="O2121">
        <f>[1]发票导入!O2121&amp;""</f>
      </c>
      <c r="T2121">
        <f>[1]发票导入!T2121</f>
      </c>
      <c r="U2121">
        <f>[1]发票导入!U2121&amp;""</f>
      </c>
      <c r="V2121">
        <f>[1]发票导入!V2121&amp;""</f>
      </c>
      <c r="W2121">
        <f>[1]发票导入!W2121&amp;""</f>
      </c>
      <c r="Y2121">
        <f>[1]发票导入!Y2121&amp;""</f>
      </c>
      <c r="AA2121">
        <f>[1]发票导入!AA2121&amp;""</f>
      </c>
      <c r="AB2121">
        <f>[1]发票导入!AB2121</f>
        <v>0</v>
      </c>
      <c r="AC2121">
        <f>[1]发票导入!AC2121</f>
        <v>0</v>
      </c>
      <c r="AE2121" s="22">
        <f t="shared" si="0"/>
      </c>
      <c r="AI2121">
        <f>[1]发票导入!AI2121&amp;""</f>
      </c>
      <c r="AJ2121">
        <f>[1]发票导入!AJ2121&amp;""</f>
      </c>
      <c r="AK2121">
        <f>[1]发票导入!AK2121</f>
        <v>0</v>
      </c>
      <c r="AL2121">
        <f>[1]发票导入!AL2121</f>
        <v>0</v>
      </c>
      <c r="AM2121">
        <f>[1]发票导入!AM2121</f>
        <v>0</v>
      </c>
      <c r="AN2121" s="22">
        <f t="shared" si="1"/>
        <v>0</v>
      </c>
      <c r="AO2121" s="22">
        <f t="shared" si="2"/>
        <v>0</v>
      </c>
    </row>
    <row r="2122">
      <c r="C2122">
        <f>[1]发票导入!C2122&amp;""</f>
      </c>
      <c r="D2122">
        <f>[1]发票导入!D2122&amp;""</f>
      </c>
      <c r="O2122">
        <f>[1]发票导入!O2122&amp;""</f>
      </c>
      <c r="T2122">
        <f>[1]发票导入!T2122</f>
      </c>
      <c r="U2122">
        <f>[1]发票导入!U2122&amp;""</f>
      </c>
      <c r="V2122">
        <f>[1]发票导入!V2122&amp;""</f>
      </c>
      <c r="W2122">
        <f>[1]发票导入!W2122&amp;""</f>
      </c>
      <c r="Y2122">
        <f>[1]发票导入!Y2122&amp;""</f>
      </c>
      <c r="AA2122">
        <f>[1]发票导入!AA2122&amp;""</f>
      </c>
      <c r="AB2122">
        <f>[1]发票导入!AB2122</f>
        <v>0</v>
      </c>
      <c r="AC2122">
        <f>[1]发票导入!AC2122</f>
        <v>0</v>
      </c>
      <c r="AE2122" s="22">
        <f t="shared" si="0"/>
      </c>
      <c r="AI2122">
        <f>[1]发票导入!AI2122&amp;""</f>
      </c>
      <c r="AJ2122">
        <f>[1]发票导入!AJ2122&amp;""</f>
      </c>
      <c r="AK2122">
        <f>[1]发票导入!AK2122</f>
        <v>0</v>
      </c>
      <c r="AL2122">
        <f>[1]发票导入!AL2122</f>
        <v>0</v>
      </c>
      <c r="AM2122">
        <f>[1]发票导入!AM2122</f>
        <v>0</v>
      </c>
      <c r="AN2122" s="22">
        <f t="shared" si="1"/>
        <v>0</v>
      </c>
      <c r="AO2122" s="22">
        <f t="shared" si="2"/>
        <v>0</v>
      </c>
    </row>
    <row r="2123">
      <c r="C2123">
        <f>[1]发票导入!C2123&amp;""</f>
      </c>
      <c r="D2123">
        <f>[1]发票导入!D2123&amp;""</f>
      </c>
      <c r="O2123">
        <f>[1]发票导入!O2123&amp;""</f>
      </c>
      <c r="T2123">
        <f>[1]发票导入!T2123</f>
      </c>
      <c r="U2123">
        <f>[1]发票导入!U2123&amp;""</f>
      </c>
      <c r="V2123">
        <f>[1]发票导入!V2123&amp;""</f>
      </c>
      <c r="W2123">
        <f>[1]发票导入!W2123&amp;""</f>
      </c>
      <c r="Y2123">
        <f>[1]发票导入!Y2123&amp;""</f>
      </c>
      <c r="AA2123">
        <f>[1]发票导入!AA2123&amp;""</f>
      </c>
      <c r="AB2123">
        <f>[1]发票导入!AB2123</f>
        <v>0</v>
      </c>
      <c r="AC2123">
        <f>[1]发票导入!AC2123</f>
        <v>0</v>
      </c>
      <c r="AE2123" s="22">
        <f t="shared" si="0"/>
      </c>
      <c r="AI2123">
        <f>[1]发票导入!AI2123&amp;""</f>
      </c>
      <c r="AJ2123">
        <f>[1]发票导入!AJ2123&amp;""</f>
      </c>
      <c r="AK2123">
        <f>[1]发票导入!AK2123</f>
        <v>0</v>
      </c>
      <c r="AL2123">
        <f>[1]发票导入!AL2123</f>
        <v>0</v>
      </c>
      <c r="AM2123">
        <f>[1]发票导入!AM2123</f>
        <v>0</v>
      </c>
      <c r="AN2123" s="22">
        <f t="shared" si="1"/>
        <v>0</v>
      </c>
      <c r="AO2123" s="22">
        <f t="shared" si="2"/>
        <v>0</v>
      </c>
    </row>
    <row r="2124">
      <c r="C2124">
        <f>[1]发票导入!C2124&amp;""</f>
      </c>
      <c r="D2124">
        <f>[1]发票导入!D2124&amp;""</f>
      </c>
      <c r="O2124">
        <f>[1]发票导入!O2124&amp;""</f>
      </c>
      <c r="T2124">
        <f>[1]发票导入!T2124</f>
      </c>
      <c r="U2124">
        <f>[1]发票导入!U2124&amp;""</f>
      </c>
      <c r="V2124">
        <f>[1]发票导入!V2124&amp;""</f>
      </c>
      <c r="W2124">
        <f>[1]发票导入!W2124&amp;""</f>
      </c>
      <c r="Y2124">
        <f>[1]发票导入!Y2124&amp;""</f>
      </c>
      <c r="AA2124">
        <f>[1]发票导入!AA2124&amp;""</f>
      </c>
      <c r="AB2124">
        <f>[1]发票导入!AB2124</f>
        <v>0</v>
      </c>
      <c r="AC2124">
        <f>[1]发票导入!AC2124</f>
        <v>0</v>
      </c>
      <c r="AE2124" s="22">
        <f t="shared" si="0"/>
      </c>
      <c r="AI2124">
        <f>[1]发票导入!AI2124&amp;""</f>
      </c>
      <c r="AJ2124">
        <f>[1]发票导入!AJ2124&amp;""</f>
      </c>
      <c r="AK2124">
        <f>[1]发票导入!AK2124</f>
        <v>0</v>
      </c>
      <c r="AL2124">
        <f>[1]发票导入!AL2124</f>
        <v>0</v>
      </c>
      <c r="AM2124">
        <f>[1]发票导入!AM2124</f>
        <v>0</v>
      </c>
      <c r="AN2124" s="22">
        <f t="shared" si="1"/>
        <v>0</v>
      </c>
      <c r="AO2124" s="22">
        <f t="shared" si="2"/>
        <v>0</v>
      </c>
    </row>
    <row r="2125">
      <c r="C2125">
        <f>[1]发票导入!C2125&amp;""</f>
      </c>
      <c r="D2125">
        <f>[1]发票导入!D2125&amp;""</f>
      </c>
      <c r="O2125">
        <f>[1]发票导入!O2125&amp;""</f>
      </c>
      <c r="T2125">
        <f>[1]发票导入!T2125</f>
      </c>
      <c r="U2125">
        <f>[1]发票导入!U2125&amp;""</f>
      </c>
      <c r="V2125">
        <f>[1]发票导入!V2125&amp;""</f>
      </c>
      <c r="W2125">
        <f>[1]发票导入!W2125&amp;""</f>
      </c>
      <c r="Y2125">
        <f>[1]发票导入!Y2125&amp;""</f>
      </c>
      <c r="AA2125">
        <f>[1]发票导入!AA2125&amp;""</f>
      </c>
      <c r="AB2125">
        <f>[1]发票导入!AB2125</f>
        <v>0</v>
      </c>
      <c r="AC2125">
        <f>[1]发票导入!AC2125</f>
        <v>0</v>
      </c>
      <c r="AE2125" s="22">
        <f t="shared" si="0"/>
      </c>
      <c r="AI2125">
        <f>[1]发票导入!AI2125&amp;""</f>
      </c>
      <c r="AJ2125">
        <f>[1]发票导入!AJ2125&amp;""</f>
      </c>
      <c r="AK2125">
        <f>[1]发票导入!AK2125</f>
        <v>0</v>
      </c>
      <c r="AL2125">
        <f>[1]发票导入!AL2125</f>
        <v>0</v>
      </c>
      <c r="AM2125">
        <f>[1]发票导入!AM2125</f>
        <v>0</v>
      </c>
      <c r="AN2125" s="22">
        <f t="shared" si="1"/>
        <v>0</v>
      </c>
      <c r="AO2125" s="22">
        <f t="shared" si="2"/>
        <v>0</v>
      </c>
    </row>
    <row r="2126">
      <c r="C2126">
        <f>[1]发票导入!C2126&amp;""</f>
      </c>
      <c r="D2126">
        <f>[1]发票导入!D2126&amp;""</f>
      </c>
      <c r="O2126">
        <f>[1]发票导入!O2126&amp;""</f>
      </c>
      <c r="T2126">
        <f>[1]发票导入!T2126</f>
      </c>
      <c r="U2126">
        <f>[1]发票导入!U2126&amp;""</f>
      </c>
      <c r="V2126">
        <f>[1]发票导入!V2126&amp;""</f>
      </c>
      <c r="W2126">
        <f>[1]发票导入!W2126&amp;""</f>
      </c>
      <c r="Y2126">
        <f>[1]发票导入!Y2126&amp;""</f>
      </c>
      <c r="AA2126">
        <f>[1]发票导入!AA2126&amp;""</f>
      </c>
      <c r="AB2126">
        <f>[1]发票导入!AB2126</f>
        <v>0</v>
      </c>
      <c r="AC2126">
        <f>[1]发票导入!AC2126</f>
        <v>0</v>
      </c>
      <c r="AE2126" s="22">
        <f t="shared" si="0"/>
      </c>
      <c r="AI2126">
        <f>[1]发票导入!AI2126&amp;""</f>
      </c>
      <c r="AJ2126">
        <f>[1]发票导入!AJ2126&amp;""</f>
      </c>
      <c r="AK2126">
        <f>[1]发票导入!AK2126</f>
        <v>0</v>
      </c>
      <c r="AL2126">
        <f>[1]发票导入!AL2126</f>
        <v>0</v>
      </c>
      <c r="AM2126">
        <f>[1]发票导入!AM2126</f>
        <v>0</v>
      </c>
      <c r="AN2126" s="22">
        <f t="shared" si="1"/>
        <v>0</v>
      </c>
      <c r="AO2126" s="22">
        <f t="shared" si="2"/>
        <v>0</v>
      </c>
    </row>
    <row r="2127">
      <c r="C2127">
        <f>[1]发票导入!C2127&amp;""</f>
      </c>
      <c r="D2127">
        <f>[1]发票导入!D2127&amp;""</f>
      </c>
      <c r="O2127">
        <f>[1]发票导入!O2127&amp;""</f>
      </c>
      <c r="T2127">
        <f>[1]发票导入!T2127</f>
      </c>
      <c r="U2127">
        <f>[1]发票导入!U2127&amp;""</f>
      </c>
      <c r="V2127">
        <f>[1]发票导入!V2127&amp;""</f>
      </c>
      <c r="W2127">
        <f>[1]发票导入!W2127&amp;""</f>
      </c>
      <c r="Y2127">
        <f>[1]发票导入!Y2127&amp;""</f>
      </c>
      <c r="AA2127">
        <f>[1]发票导入!AA2127&amp;""</f>
      </c>
      <c r="AB2127">
        <f>[1]发票导入!AB2127</f>
        <v>0</v>
      </c>
      <c r="AC2127">
        <f>[1]发票导入!AC2127</f>
        <v>0</v>
      </c>
      <c r="AE2127" s="22">
        <f t="shared" si="0"/>
      </c>
      <c r="AI2127">
        <f>[1]发票导入!AI2127&amp;""</f>
      </c>
      <c r="AJ2127">
        <f>[1]发票导入!AJ2127&amp;""</f>
      </c>
      <c r="AK2127">
        <f>[1]发票导入!AK2127</f>
        <v>0</v>
      </c>
      <c r="AL2127">
        <f>[1]发票导入!AL2127</f>
        <v>0</v>
      </c>
      <c r="AM2127">
        <f>[1]发票导入!AM2127</f>
        <v>0</v>
      </c>
      <c r="AN2127" s="22">
        <f t="shared" si="1"/>
        <v>0</v>
      </c>
      <c r="AO2127" s="22">
        <f t="shared" si="2"/>
        <v>0</v>
      </c>
    </row>
    <row r="2128">
      <c r="C2128">
        <f>[1]发票导入!C2128&amp;""</f>
      </c>
      <c r="D2128">
        <f>[1]发票导入!D2128&amp;""</f>
      </c>
      <c r="O2128">
        <f>[1]发票导入!O2128&amp;""</f>
      </c>
      <c r="T2128">
        <f>[1]发票导入!T2128</f>
      </c>
      <c r="U2128">
        <f>[1]发票导入!U2128&amp;""</f>
      </c>
      <c r="V2128">
        <f>[1]发票导入!V2128&amp;""</f>
      </c>
      <c r="W2128">
        <f>[1]发票导入!W2128&amp;""</f>
      </c>
      <c r="Y2128">
        <f>[1]发票导入!Y2128&amp;""</f>
      </c>
      <c r="AA2128">
        <f>[1]发票导入!AA2128&amp;""</f>
      </c>
      <c r="AB2128">
        <f>[1]发票导入!AB2128</f>
        <v>0</v>
      </c>
      <c r="AC2128">
        <f>[1]发票导入!AC2128</f>
        <v>0</v>
      </c>
      <c r="AE2128" s="22">
        <f t="shared" si="0"/>
      </c>
      <c r="AI2128">
        <f>[1]发票导入!AI2128&amp;""</f>
      </c>
      <c r="AJ2128">
        <f>[1]发票导入!AJ2128&amp;""</f>
      </c>
      <c r="AK2128">
        <f>[1]发票导入!AK2128</f>
        <v>0</v>
      </c>
      <c r="AL2128">
        <f>[1]发票导入!AL2128</f>
        <v>0</v>
      </c>
      <c r="AM2128">
        <f>[1]发票导入!AM2128</f>
        <v>0</v>
      </c>
      <c r="AN2128" s="22">
        <f t="shared" si="1"/>
        <v>0</v>
      </c>
      <c r="AO2128" s="22">
        <f t="shared" si="2"/>
        <v>0</v>
      </c>
    </row>
    <row r="2129">
      <c r="C2129">
        <f>[1]发票导入!C2129&amp;""</f>
      </c>
      <c r="D2129">
        <f>[1]发票导入!D2129&amp;""</f>
      </c>
      <c r="O2129">
        <f>[1]发票导入!O2129&amp;""</f>
      </c>
      <c r="T2129">
        <f>[1]发票导入!T2129</f>
      </c>
      <c r="U2129">
        <f>[1]发票导入!U2129&amp;""</f>
      </c>
      <c r="V2129">
        <f>[1]发票导入!V2129&amp;""</f>
      </c>
      <c r="W2129">
        <f>[1]发票导入!W2129&amp;""</f>
      </c>
      <c r="Y2129">
        <f>[1]发票导入!Y2129&amp;""</f>
      </c>
      <c r="AA2129">
        <f>[1]发票导入!AA2129&amp;""</f>
      </c>
      <c r="AB2129">
        <f>[1]发票导入!AB2129</f>
        <v>0</v>
      </c>
      <c r="AC2129">
        <f>[1]发票导入!AC2129</f>
        <v>0</v>
      </c>
      <c r="AE2129" s="22">
        <f t="shared" si="0"/>
      </c>
      <c r="AI2129">
        <f>[1]发票导入!AI2129&amp;""</f>
      </c>
      <c r="AJ2129">
        <f>[1]发票导入!AJ2129&amp;""</f>
      </c>
      <c r="AK2129">
        <f>[1]发票导入!AK2129</f>
        <v>0</v>
      </c>
      <c r="AL2129">
        <f>[1]发票导入!AL2129</f>
        <v>0</v>
      </c>
      <c r="AM2129">
        <f>[1]发票导入!AM2129</f>
        <v>0</v>
      </c>
      <c r="AN2129" s="22">
        <f t="shared" si="1"/>
        <v>0</v>
      </c>
      <c r="AO2129" s="22">
        <f t="shared" si="2"/>
        <v>0</v>
      </c>
    </row>
    <row r="2130">
      <c r="C2130">
        <f>[1]发票导入!C2130&amp;""</f>
      </c>
      <c r="D2130">
        <f>[1]发票导入!D2130&amp;""</f>
      </c>
      <c r="O2130">
        <f>[1]发票导入!O2130&amp;""</f>
      </c>
      <c r="T2130">
        <f>[1]发票导入!T2130</f>
      </c>
      <c r="U2130">
        <f>[1]发票导入!U2130&amp;""</f>
      </c>
      <c r="V2130">
        <f>[1]发票导入!V2130&amp;""</f>
      </c>
      <c r="W2130">
        <f>[1]发票导入!W2130&amp;""</f>
      </c>
      <c r="Y2130">
        <f>[1]发票导入!Y2130&amp;""</f>
      </c>
      <c r="AA2130">
        <f>[1]发票导入!AA2130&amp;""</f>
      </c>
      <c r="AB2130">
        <f>[1]发票导入!AB2130</f>
        <v>0</v>
      </c>
      <c r="AC2130">
        <f>[1]发票导入!AC2130</f>
        <v>0</v>
      </c>
      <c r="AE2130" s="22">
        <f t="shared" si="0"/>
      </c>
      <c r="AI2130">
        <f>[1]发票导入!AI2130&amp;""</f>
      </c>
      <c r="AJ2130">
        <f>[1]发票导入!AJ2130&amp;""</f>
      </c>
      <c r="AK2130">
        <f>[1]发票导入!AK2130</f>
        <v>0</v>
      </c>
      <c r="AL2130">
        <f>[1]发票导入!AL2130</f>
        <v>0</v>
      </c>
      <c r="AM2130">
        <f>[1]发票导入!AM2130</f>
        <v>0</v>
      </c>
      <c r="AN2130" s="22">
        <f t="shared" si="1"/>
        <v>0</v>
      </c>
      <c r="AO2130" s="22">
        <f t="shared" si="2"/>
        <v>0</v>
      </c>
    </row>
    <row r="2131">
      <c r="C2131">
        <f>[1]发票导入!C2131&amp;""</f>
      </c>
      <c r="D2131">
        <f>[1]发票导入!D2131&amp;""</f>
      </c>
      <c r="O2131">
        <f>[1]发票导入!O2131&amp;""</f>
      </c>
      <c r="T2131">
        <f>[1]发票导入!T2131</f>
      </c>
      <c r="U2131">
        <f>[1]发票导入!U2131&amp;""</f>
      </c>
      <c r="V2131">
        <f>[1]发票导入!V2131&amp;""</f>
      </c>
      <c r="W2131">
        <f>[1]发票导入!W2131&amp;""</f>
      </c>
      <c r="Y2131">
        <f>[1]发票导入!Y2131&amp;""</f>
      </c>
      <c r="AA2131">
        <f>[1]发票导入!AA2131&amp;""</f>
      </c>
      <c r="AB2131">
        <f>[1]发票导入!AB2131</f>
        <v>0</v>
      </c>
      <c r="AC2131">
        <f>[1]发票导入!AC2131</f>
        <v>0</v>
      </c>
      <c r="AE2131" s="22">
        <f t="shared" si="0"/>
      </c>
      <c r="AI2131">
        <f>[1]发票导入!AI2131&amp;""</f>
      </c>
      <c r="AJ2131">
        <f>[1]发票导入!AJ2131&amp;""</f>
      </c>
      <c r="AK2131">
        <f>[1]发票导入!AK2131</f>
        <v>0</v>
      </c>
      <c r="AL2131">
        <f>[1]发票导入!AL2131</f>
        <v>0</v>
      </c>
      <c r="AM2131">
        <f>[1]发票导入!AM2131</f>
        <v>0</v>
      </c>
      <c r="AN2131" s="22">
        <f t="shared" si="1"/>
        <v>0</v>
      </c>
      <c r="AO2131" s="22">
        <f t="shared" si="2"/>
        <v>0</v>
      </c>
    </row>
    <row r="2132">
      <c r="C2132">
        <f>[1]发票导入!C2132&amp;""</f>
      </c>
      <c r="D2132">
        <f>[1]发票导入!D2132&amp;""</f>
      </c>
      <c r="O2132">
        <f>[1]发票导入!O2132&amp;""</f>
      </c>
      <c r="T2132">
        <f>[1]发票导入!T2132</f>
      </c>
      <c r="U2132">
        <f>[1]发票导入!U2132&amp;""</f>
      </c>
      <c r="V2132">
        <f>[1]发票导入!V2132&amp;""</f>
      </c>
      <c r="W2132">
        <f>[1]发票导入!W2132&amp;""</f>
      </c>
      <c r="Y2132">
        <f>[1]发票导入!Y2132&amp;""</f>
      </c>
      <c r="AA2132">
        <f>[1]发票导入!AA2132&amp;""</f>
      </c>
      <c r="AB2132">
        <f>[1]发票导入!AB2132</f>
        <v>0</v>
      </c>
      <c r="AC2132">
        <f>[1]发票导入!AC2132</f>
        <v>0</v>
      </c>
      <c r="AE2132" s="22">
        <f t="shared" si="0"/>
      </c>
      <c r="AI2132">
        <f>[1]发票导入!AI2132&amp;""</f>
      </c>
      <c r="AJ2132">
        <f>[1]发票导入!AJ2132&amp;""</f>
      </c>
      <c r="AK2132">
        <f>[1]发票导入!AK2132</f>
        <v>0</v>
      </c>
      <c r="AL2132">
        <f>[1]发票导入!AL2132</f>
        <v>0</v>
      </c>
      <c r="AM2132">
        <f>[1]发票导入!AM2132</f>
        <v>0</v>
      </c>
      <c r="AN2132" s="22">
        <f t="shared" si="1"/>
        <v>0</v>
      </c>
      <c r="AO2132" s="22">
        <f t="shared" si="2"/>
        <v>0</v>
      </c>
    </row>
    <row r="2133">
      <c r="C2133">
        <f>[1]发票导入!C2133&amp;""</f>
      </c>
      <c r="D2133">
        <f>[1]发票导入!D2133&amp;""</f>
      </c>
      <c r="O2133">
        <f>[1]发票导入!O2133&amp;""</f>
      </c>
      <c r="T2133">
        <f>[1]发票导入!T2133</f>
      </c>
      <c r="U2133">
        <f>[1]发票导入!U2133&amp;""</f>
      </c>
      <c r="V2133">
        <f>[1]发票导入!V2133&amp;""</f>
      </c>
      <c r="W2133">
        <f>[1]发票导入!W2133&amp;""</f>
      </c>
      <c r="Y2133">
        <f>[1]发票导入!Y2133&amp;""</f>
      </c>
      <c r="AA2133">
        <f>[1]发票导入!AA2133&amp;""</f>
      </c>
      <c r="AB2133">
        <f>[1]发票导入!AB2133</f>
        <v>0</v>
      </c>
      <c r="AC2133">
        <f>[1]发票导入!AC2133</f>
        <v>0</v>
      </c>
      <c r="AE2133" s="22">
        <f t="shared" si="0"/>
      </c>
      <c r="AI2133">
        <f>[1]发票导入!AI2133&amp;""</f>
      </c>
      <c r="AJ2133">
        <f>[1]发票导入!AJ2133&amp;""</f>
      </c>
      <c r="AK2133">
        <f>[1]发票导入!AK2133</f>
        <v>0</v>
      </c>
      <c r="AL2133">
        <f>[1]发票导入!AL2133</f>
        <v>0</v>
      </c>
      <c r="AM2133">
        <f>[1]发票导入!AM2133</f>
        <v>0</v>
      </c>
      <c r="AN2133" s="22">
        <f t="shared" si="1"/>
        <v>0</v>
      </c>
      <c r="AO2133" s="22">
        <f t="shared" si="2"/>
        <v>0</v>
      </c>
    </row>
    <row r="2134">
      <c r="C2134">
        <f>[1]发票导入!C2134&amp;""</f>
      </c>
      <c r="D2134">
        <f>[1]发票导入!D2134&amp;""</f>
      </c>
      <c r="O2134">
        <f>[1]发票导入!O2134&amp;""</f>
      </c>
      <c r="T2134">
        <f>[1]发票导入!T2134</f>
      </c>
      <c r="U2134">
        <f>[1]发票导入!U2134&amp;""</f>
      </c>
      <c r="V2134">
        <f>[1]发票导入!V2134&amp;""</f>
      </c>
      <c r="W2134">
        <f>[1]发票导入!W2134&amp;""</f>
      </c>
      <c r="Y2134">
        <f>[1]发票导入!Y2134&amp;""</f>
      </c>
      <c r="AA2134">
        <f>[1]发票导入!AA2134&amp;""</f>
      </c>
      <c r="AB2134">
        <f>[1]发票导入!AB2134</f>
        <v>0</v>
      </c>
      <c r="AC2134">
        <f>[1]发票导入!AC2134</f>
        <v>0</v>
      </c>
      <c r="AE2134" s="22">
        <f t="shared" si="0"/>
      </c>
      <c r="AI2134">
        <f>[1]发票导入!AI2134&amp;""</f>
      </c>
      <c r="AJ2134">
        <f>[1]发票导入!AJ2134&amp;""</f>
      </c>
      <c r="AK2134">
        <f>[1]发票导入!AK2134</f>
        <v>0</v>
      </c>
      <c r="AL2134">
        <f>[1]发票导入!AL2134</f>
        <v>0</v>
      </c>
      <c r="AM2134">
        <f>[1]发票导入!AM2134</f>
        <v>0</v>
      </c>
      <c r="AN2134" s="22">
        <f t="shared" si="1"/>
        <v>0</v>
      </c>
      <c r="AO2134" s="22">
        <f t="shared" si="2"/>
        <v>0</v>
      </c>
    </row>
    <row r="2135">
      <c r="C2135">
        <f>[1]发票导入!C2135&amp;""</f>
      </c>
      <c r="D2135">
        <f>[1]发票导入!D2135&amp;""</f>
      </c>
      <c r="O2135">
        <f>[1]发票导入!O2135&amp;""</f>
      </c>
      <c r="T2135">
        <f>[1]发票导入!T2135</f>
      </c>
      <c r="U2135">
        <f>[1]发票导入!U2135&amp;""</f>
      </c>
      <c r="V2135">
        <f>[1]发票导入!V2135&amp;""</f>
      </c>
      <c r="W2135">
        <f>[1]发票导入!W2135&amp;""</f>
      </c>
      <c r="Y2135">
        <f>[1]发票导入!Y2135&amp;""</f>
      </c>
      <c r="AA2135">
        <f>[1]发票导入!AA2135&amp;""</f>
      </c>
      <c r="AB2135">
        <f>[1]发票导入!AB2135</f>
        <v>0</v>
      </c>
      <c r="AC2135">
        <f>[1]发票导入!AC2135</f>
        <v>0</v>
      </c>
      <c r="AE2135" s="22">
        <f t="shared" si="0"/>
      </c>
      <c r="AI2135">
        <f>[1]发票导入!AI2135&amp;""</f>
      </c>
      <c r="AJ2135">
        <f>[1]发票导入!AJ2135&amp;""</f>
      </c>
      <c r="AK2135">
        <f>[1]发票导入!AK2135</f>
        <v>0</v>
      </c>
      <c r="AL2135">
        <f>[1]发票导入!AL2135</f>
        <v>0</v>
      </c>
      <c r="AM2135">
        <f>[1]发票导入!AM2135</f>
        <v>0</v>
      </c>
      <c r="AN2135" s="22">
        <f t="shared" si="1"/>
        <v>0</v>
      </c>
      <c r="AO2135" s="22">
        <f t="shared" si="2"/>
        <v>0</v>
      </c>
    </row>
    <row r="2136">
      <c r="C2136">
        <f>[1]发票导入!C2136&amp;""</f>
      </c>
      <c r="D2136">
        <f>[1]发票导入!D2136&amp;""</f>
      </c>
      <c r="O2136">
        <f>[1]发票导入!O2136&amp;""</f>
      </c>
      <c r="T2136">
        <f>[1]发票导入!T2136</f>
      </c>
      <c r="U2136">
        <f>[1]发票导入!U2136&amp;""</f>
      </c>
      <c r="V2136">
        <f>[1]发票导入!V2136&amp;""</f>
      </c>
      <c r="W2136">
        <f>[1]发票导入!W2136&amp;""</f>
      </c>
      <c r="Y2136">
        <f>[1]发票导入!Y2136&amp;""</f>
      </c>
      <c r="AA2136">
        <f>[1]发票导入!AA2136&amp;""</f>
      </c>
      <c r="AB2136">
        <f>[1]发票导入!AB2136</f>
        <v>0</v>
      </c>
      <c r="AC2136">
        <f>[1]发票导入!AC2136</f>
        <v>0</v>
      </c>
      <c r="AE2136" s="22">
        <f t="shared" si="0"/>
      </c>
      <c r="AI2136">
        <f>[1]发票导入!AI2136&amp;""</f>
      </c>
      <c r="AJ2136">
        <f>[1]发票导入!AJ2136&amp;""</f>
      </c>
      <c r="AK2136">
        <f>[1]发票导入!AK2136</f>
        <v>0</v>
      </c>
      <c r="AL2136">
        <f>[1]发票导入!AL2136</f>
        <v>0</v>
      </c>
      <c r="AM2136">
        <f>[1]发票导入!AM2136</f>
        <v>0</v>
      </c>
      <c r="AN2136" s="22">
        <f t="shared" si="1"/>
        <v>0</v>
      </c>
      <c r="AO2136" s="22">
        <f t="shared" si="2"/>
        <v>0</v>
      </c>
    </row>
    <row r="2137">
      <c r="C2137">
        <f>[1]发票导入!C2137&amp;""</f>
      </c>
      <c r="D2137">
        <f>[1]发票导入!D2137&amp;""</f>
      </c>
      <c r="O2137">
        <f>[1]发票导入!O2137&amp;""</f>
      </c>
      <c r="T2137">
        <f>[1]发票导入!T2137</f>
      </c>
      <c r="U2137">
        <f>[1]发票导入!U2137&amp;""</f>
      </c>
      <c r="V2137">
        <f>[1]发票导入!V2137&amp;""</f>
      </c>
      <c r="W2137">
        <f>[1]发票导入!W2137&amp;""</f>
      </c>
      <c r="Y2137">
        <f>[1]发票导入!Y2137&amp;""</f>
      </c>
      <c r="AA2137">
        <f>[1]发票导入!AA2137&amp;""</f>
      </c>
      <c r="AB2137">
        <f>[1]发票导入!AB2137</f>
        <v>0</v>
      </c>
      <c r="AC2137">
        <f>[1]发票导入!AC2137</f>
        <v>0</v>
      </c>
      <c r="AE2137" s="22">
        <f t="shared" si="0"/>
      </c>
      <c r="AI2137">
        <f>[1]发票导入!AI2137&amp;""</f>
      </c>
      <c r="AJ2137">
        <f>[1]发票导入!AJ2137&amp;""</f>
      </c>
      <c r="AK2137">
        <f>[1]发票导入!AK2137</f>
        <v>0</v>
      </c>
      <c r="AL2137">
        <f>[1]发票导入!AL2137</f>
        <v>0</v>
      </c>
      <c r="AM2137">
        <f>[1]发票导入!AM2137</f>
        <v>0</v>
      </c>
      <c r="AN2137" s="22">
        <f t="shared" si="1"/>
        <v>0</v>
      </c>
      <c r="AO2137" s="22">
        <f t="shared" si="2"/>
        <v>0</v>
      </c>
    </row>
    <row r="2138">
      <c r="C2138">
        <f>[1]发票导入!C2138&amp;""</f>
      </c>
      <c r="D2138">
        <f>[1]发票导入!D2138&amp;""</f>
      </c>
      <c r="O2138">
        <f>[1]发票导入!O2138&amp;""</f>
      </c>
      <c r="T2138">
        <f>[1]发票导入!T2138</f>
      </c>
      <c r="U2138">
        <f>[1]发票导入!U2138&amp;""</f>
      </c>
      <c r="V2138">
        <f>[1]发票导入!V2138&amp;""</f>
      </c>
      <c r="W2138">
        <f>[1]发票导入!W2138&amp;""</f>
      </c>
      <c r="Y2138">
        <f>[1]发票导入!Y2138&amp;""</f>
      </c>
      <c r="AA2138">
        <f>[1]发票导入!AA2138&amp;""</f>
      </c>
      <c r="AB2138">
        <f>[1]发票导入!AB2138</f>
        <v>0</v>
      </c>
      <c r="AC2138">
        <f>[1]发票导入!AC2138</f>
        <v>0</v>
      </c>
      <c r="AE2138" s="22">
        <f t="shared" si="0"/>
      </c>
      <c r="AI2138">
        <f>[1]发票导入!AI2138&amp;""</f>
      </c>
      <c r="AJ2138">
        <f>[1]发票导入!AJ2138&amp;""</f>
      </c>
      <c r="AK2138">
        <f>[1]发票导入!AK2138</f>
        <v>0</v>
      </c>
      <c r="AL2138">
        <f>[1]发票导入!AL2138</f>
        <v>0</v>
      </c>
      <c r="AM2138">
        <f>[1]发票导入!AM2138</f>
        <v>0</v>
      </c>
      <c r="AN2138" s="22">
        <f t="shared" si="1"/>
        <v>0</v>
      </c>
      <c r="AO2138" s="22">
        <f t="shared" si="2"/>
        <v>0</v>
      </c>
    </row>
    <row r="2139">
      <c r="C2139">
        <f>[1]发票导入!C2139&amp;""</f>
      </c>
      <c r="D2139">
        <f>[1]发票导入!D2139&amp;""</f>
      </c>
      <c r="O2139">
        <f>[1]发票导入!O2139&amp;""</f>
      </c>
      <c r="T2139">
        <f>[1]发票导入!T2139</f>
      </c>
      <c r="U2139">
        <f>[1]发票导入!U2139&amp;""</f>
      </c>
      <c r="V2139">
        <f>[1]发票导入!V2139&amp;""</f>
      </c>
      <c r="W2139">
        <f>[1]发票导入!W2139&amp;""</f>
      </c>
      <c r="Y2139">
        <f>[1]发票导入!Y2139&amp;""</f>
      </c>
      <c r="AA2139">
        <f>[1]发票导入!AA2139&amp;""</f>
      </c>
      <c r="AB2139">
        <f>[1]发票导入!AB2139</f>
        <v>0</v>
      </c>
      <c r="AC2139">
        <f>[1]发票导入!AC2139</f>
        <v>0</v>
      </c>
      <c r="AE2139" s="22">
        <f t="shared" si="0"/>
      </c>
      <c r="AI2139">
        <f>[1]发票导入!AI2139&amp;""</f>
      </c>
      <c r="AJ2139">
        <f>[1]发票导入!AJ2139&amp;""</f>
      </c>
      <c r="AK2139">
        <f>[1]发票导入!AK2139</f>
        <v>0</v>
      </c>
      <c r="AL2139">
        <f>[1]发票导入!AL2139</f>
        <v>0</v>
      </c>
      <c r="AM2139">
        <f>[1]发票导入!AM2139</f>
        <v>0</v>
      </c>
      <c r="AN2139" s="22">
        <f t="shared" si="1"/>
        <v>0</v>
      </c>
      <c r="AO2139" s="22">
        <f t="shared" si="2"/>
        <v>0</v>
      </c>
    </row>
    <row r="2140">
      <c r="C2140">
        <f>[1]发票导入!C2140&amp;""</f>
      </c>
      <c r="D2140">
        <f>[1]发票导入!D2140&amp;""</f>
      </c>
      <c r="O2140">
        <f>[1]发票导入!O2140&amp;""</f>
      </c>
      <c r="T2140">
        <f>[1]发票导入!T2140</f>
      </c>
      <c r="U2140">
        <f>[1]发票导入!U2140&amp;""</f>
      </c>
      <c r="V2140">
        <f>[1]发票导入!V2140&amp;""</f>
      </c>
      <c r="W2140">
        <f>[1]发票导入!W2140&amp;""</f>
      </c>
      <c r="Y2140">
        <f>[1]发票导入!Y2140&amp;""</f>
      </c>
      <c r="AA2140">
        <f>[1]发票导入!AA2140&amp;""</f>
      </c>
      <c r="AB2140">
        <f>[1]发票导入!AB2140</f>
        <v>0</v>
      </c>
      <c r="AC2140">
        <f>[1]发票导入!AC2140</f>
        <v>0</v>
      </c>
      <c r="AE2140" s="22">
        <f t="shared" si="0"/>
      </c>
      <c r="AI2140">
        <f>[1]发票导入!AI2140&amp;""</f>
      </c>
      <c r="AJ2140">
        <f>[1]发票导入!AJ2140&amp;""</f>
      </c>
      <c r="AK2140">
        <f>[1]发票导入!AK2140</f>
        <v>0</v>
      </c>
      <c r="AL2140">
        <f>[1]发票导入!AL2140</f>
        <v>0</v>
      </c>
      <c r="AM2140">
        <f>[1]发票导入!AM2140</f>
        <v>0</v>
      </c>
      <c r="AN2140" s="22">
        <f t="shared" si="1"/>
        <v>0</v>
      </c>
      <c r="AO2140" s="22">
        <f t="shared" si="2"/>
        <v>0</v>
      </c>
    </row>
    <row r="2141">
      <c r="C2141">
        <f>[1]发票导入!C2141&amp;""</f>
      </c>
      <c r="D2141">
        <f>[1]发票导入!D2141&amp;""</f>
      </c>
      <c r="O2141">
        <f>[1]发票导入!O2141&amp;""</f>
      </c>
      <c r="T2141">
        <f>[1]发票导入!T2141</f>
      </c>
      <c r="U2141">
        <f>[1]发票导入!U2141&amp;""</f>
      </c>
      <c r="V2141">
        <f>[1]发票导入!V2141&amp;""</f>
      </c>
      <c r="W2141">
        <f>[1]发票导入!W2141&amp;""</f>
      </c>
      <c r="Y2141">
        <f>[1]发票导入!Y2141&amp;""</f>
      </c>
      <c r="AA2141">
        <f>[1]发票导入!AA2141&amp;""</f>
      </c>
      <c r="AB2141">
        <f>[1]发票导入!AB2141</f>
        <v>0</v>
      </c>
      <c r="AC2141">
        <f>[1]发票导入!AC2141</f>
        <v>0</v>
      </c>
      <c r="AE2141" s="22">
        <f t="shared" si="0"/>
      </c>
      <c r="AI2141">
        <f>[1]发票导入!AI2141&amp;""</f>
      </c>
      <c r="AJ2141">
        <f>[1]发票导入!AJ2141&amp;""</f>
      </c>
      <c r="AK2141">
        <f>[1]发票导入!AK2141</f>
        <v>0</v>
      </c>
      <c r="AL2141">
        <f>[1]发票导入!AL2141</f>
        <v>0</v>
      </c>
      <c r="AM2141">
        <f>[1]发票导入!AM2141</f>
        <v>0</v>
      </c>
      <c r="AN2141" s="22">
        <f t="shared" si="1"/>
        <v>0</v>
      </c>
      <c r="AO2141" s="22">
        <f t="shared" si="2"/>
        <v>0</v>
      </c>
    </row>
    <row r="2142">
      <c r="C2142">
        <f>[1]发票导入!C2142&amp;""</f>
      </c>
      <c r="D2142">
        <f>[1]发票导入!D2142&amp;""</f>
      </c>
      <c r="O2142">
        <f>[1]发票导入!O2142&amp;""</f>
      </c>
      <c r="T2142">
        <f>[1]发票导入!T2142</f>
      </c>
      <c r="U2142">
        <f>[1]发票导入!U2142&amp;""</f>
      </c>
      <c r="V2142">
        <f>[1]发票导入!V2142&amp;""</f>
      </c>
      <c r="W2142">
        <f>[1]发票导入!W2142&amp;""</f>
      </c>
      <c r="Y2142">
        <f>[1]发票导入!Y2142&amp;""</f>
      </c>
      <c r="AA2142">
        <f>[1]发票导入!AA2142&amp;""</f>
      </c>
      <c r="AB2142">
        <f>[1]发票导入!AB2142</f>
        <v>0</v>
      </c>
      <c r="AC2142">
        <f>[1]发票导入!AC2142</f>
        <v>0</v>
      </c>
      <c r="AE2142" s="22">
        <f t="shared" si="0"/>
      </c>
      <c r="AI2142">
        <f>[1]发票导入!AI2142&amp;""</f>
      </c>
      <c r="AJ2142">
        <f>[1]发票导入!AJ2142&amp;""</f>
      </c>
      <c r="AK2142">
        <f>[1]发票导入!AK2142</f>
        <v>0</v>
      </c>
      <c r="AL2142">
        <f>[1]发票导入!AL2142</f>
        <v>0</v>
      </c>
      <c r="AM2142">
        <f>[1]发票导入!AM2142</f>
        <v>0</v>
      </c>
      <c r="AN2142" s="22">
        <f t="shared" si="1"/>
        <v>0</v>
      </c>
      <c r="AO2142" s="22">
        <f t="shared" si="2"/>
        <v>0</v>
      </c>
    </row>
    <row r="2143">
      <c r="C2143">
        <f>[1]发票导入!C2143&amp;""</f>
      </c>
      <c r="D2143">
        <f>[1]发票导入!D2143&amp;""</f>
      </c>
      <c r="O2143">
        <f>[1]发票导入!O2143&amp;""</f>
      </c>
      <c r="T2143">
        <f>[1]发票导入!T2143</f>
      </c>
      <c r="U2143">
        <f>[1]发票导入!U2143&amp;""</f>
      </c>
      <c r="V2143">
        <f>[1]发票导入!V2143&amp;""</f>
      </c>
      <c r="W2143">
        <f>[1]发票导入!W2143&amp;""</f>
      </c>
      <c r="Y2143">
        <f>[1]发票导入!Y2143&amp;""</f>
      </c>
      <c r="AA2143">
        <f>[1]发票导入!AA2143&amp;""</f>
      </c>
      <c r="AB2143">
        <f>[1]发票导入!AB2143</f>
        <v>0</v>
      </c>
      <c r="AC2143">
        <f>[1]发票导入!AC2143</f>
        <v>0</v>
      </c>
      <c r="AE2143" s="22">
        <f t="shared" si="0"/>
      </c>
      <c r="AI2143">
        <f>[1]发票导入!AI2143&amp;""</f>
      </c>
      <c r="AJ2143">
        <f>[1]发票导入!AJ2143&amp;""</f>
      </c>
      <c r="AK2143">
        <f>[1]发票导入!AK2143</f>
        <v>0</v>
      </c>
      <c r="AL2143">
        <f>[1]发票导入!AL2143</f>
        <v>0</v>
      </c>
      <c r="AM2143">
        <f>[1]发票导入!AM2143</f>
        <v>0</v>
      </c>
      <c r="AN2143" s="22">
        <f t="shared" si="1"/>
        <v>0</v>
      </c>
      <c r="AO2143" s="22">
        <f t="shared" si="2"/>
        <v>0</v>
      </c>
    </row>
    <row r="2144">
      <c r="C2144">
        <f>[1]发票导入!C2144&amp;""</f>
      </c>
      <c r="D2144">
        <f>[1]发票导入!D2144&amp;""</f>
      </c>
      <c r="O2144">
        <f>[1]发票导入!O2144&amp;""</f>
      </c>
      <c r="T2144">
        <f>[1]发票导入!T2144</f>
      </c>
      <c r="U2144">
        <f>[1]发票导入!U2144&amp;""</f>
      </c>
      <c r="V2144">
        <f>[1]发票导入!V2144&amp;""</f>
      </c>
      <c r="W2144">
        <f>[1]发票导入!W2144&amp;""</f>
      </c>
      <c r="Y2144">
        <f>[1]发票导入!Y2144&amp;""</f>
      </c>
      <c r="AA2144">
        <f>[1]发票导入!AA2144&amp;""</f>
      </c>
      <c r="AB2144">
        <f>[1]发票导入!AB2144</f>
        <v>0</v>
      </c>
      <c r="AC2144">
        <f>[1]发票导入!AC2144</f>
        <v>0</v>
      </c>
      <c r="AE2144" s="22">
        <f t="shared" si="0"/>
      </c>
      <c r="AI2144">
        <f>[1]发票导入!AI2144&amp;""</f>
      </c>
      <c r="AJ2144">
        <f>[1]发票导入!AJ2144&amp;""</f>
      </c>
      <c r="AK2144">
        <f>[1]发票导入!AK2144</f>
        <v>0</v>
      </c>
      <c r="AL2144">
        <f>[1]发票导入!AL2144</f>
        <v>0</v>
      </c>
      <c r="AM2144">
        <f>[1]发票导入!AM2144</f>
        <v>0</v>
      </c>
      <c r="AN2144" s="22">
        <f t="shared" si="1"/>
        <v>0</v>
      </c>
      <c r="AO2144" s="22">
        <f t="shared" si="2"/>
        <v>0</v>
      </c>
    </row>
    <row r="2145">
      <c r="C2145">
        <f>[1]发票导入!C2145&amp;""</f>
      </c>
      <c r="D2145">
        <f>[1]发票导入!D2145&amp;""</f>
      </c>
      <c r="O2145">
        <f>[1]发票导入!O2145&amp;""</f>
      </c>
      <c r="T2145">
        <f>[1]发票导入!T2145</f>
      </c>
      <c r="U2145">
        <f>[1]发票导入!U2145&amp;""</f>
      </c>
      <c r="V2145">
        <f>[1]发票导入!V2145&amp;""</f>
      </c>
      <c r="W2145">
        <f>[1]发票导入!W2145&amp;""</f>
      </c>
      <c r="Y2145">
        <f>[1]发票导入!Y2145&amp;""</f>
      </c>
      <c r="AA2145">
        <f>[1]发票导入!AA2145&amp;""</f>
      </c>
      <c r="AB2145">
        <f>[1]发票导入!AB2145</f>
        <v>0</v>
      </c>
      <c r="AC2145">
        <f>[1]发票导入!AC2145</f>
        <v>0</v>
      </c>
      <c r="AE2145" s="22">
        <f t="shared" si="0"/>
      </c>
      <c r="AI2145">
        <f>[1]发票导入!AI2145&amp;""</f>
      </c>
      <c r="AJ2145">
        <f>[1]发票导入!AJ2145&amp;""</f>
      </c>
      <c r="AK2145">
        <f>[1]发票导入!AK2145</f>
        <v>0</v>
      </c>
      <c r="AL2145">
        <f>[1]发票导入!AL2145</f>
        <v>0</v>
      </c>
      <c r="AM2145">
        <f>[1]发票导入!AM2145</f>
        <v>0</v>
      </c>
      <c r="AN2145" s="22">
        <f t="shared" si="1"/>
        <v>0</v>
      </c>
      <c r="AO2145" s="22">
        <f t="shared" si="2"/>
        <v>0</v>
      </c>
    </row>
    <row r="2146">
      <c r="C2146">
        <f>[1]发票导入!C2146&amp;""</f>
      </c>
      <c r="D2146">
        <f>[1]发票导入!D2146&amp;""</f>
      </c>
      <c r="O2146">
        <f>[1]发票导入!O2146&amp;""</f>
      </c>
      <c r="T2146">
        <f>[1]发票导入!T2146</f>
      </c>
      <c r="U2146">
        <f>[1]发票导入!U2146&amp;""</f>
      </c>
      <c r="V2146">
        <f>[1]发票导入!V2146&amp;""</f>
      </c>
      <c r="W2146">
        <f>[1]发票导入!W2146&amp;""</f>
      </c>
      <c r="Y2146">
        <f>[1]发票导入!Y2146&amp;""</f>
      </c>
      <c r="AA2146">
        <f>[1]发票导入!AA2146&amp;""</f>
      </c>
      <c r="AB2146">
        <f>[1]发票导入!AB2146</f>
        <v>0</v>
      </c>
      <c r="AC2146">
        <f>[1]发票导入!AC2146</f>
        <v>0</v>
      </c>
      <c r="AE2146" s="22">
        <f t="shared" si="0"/>
      </c>
      <c r="AI2146">
        <f>[1]发票导入!AI2146&amp;""</f>
      </c>
      <c r="AJ2146">
        <f>[1]发票导入!AJ2146&amp;""</f>
      </c>
      <c r="AK2146">
        <f>[1]发票导入!AK2146</f>
        <v>0</v>
      </c>
      <c r="AL2146">
        <f>[1]发票导入!AL2146</f>
        <v>0</v>
      </c>
      <c r="AM2146">
        <f>[1]发票导入!AM2146</f>
        <v>0</v>
      </c>
      <c r="AN2146" s="22">
        <f t="shared" si="1"/>
        <v>0</v>
      </c>
      <c r="AO2146" s="22">
        <f t="shared" si="2"/>
        <v>0</v>
      </c>
    </row>
    <row r="2147">
      <c r="C2147">
        <f>[1]发票导入!C2147&amp;""</f>
      </c>
      <c r="D2147">
        <f>[1]发票导入!D2147&amp;""</f>
      </c>
      <c r="O2147">
        <f>[1]发票导入!O2147&amp;""</f>
      </c>
      <c r="T2147">
        <f>[1]发票导入!T2147</f>
      </c>
      <c r="U2147">
        <f>[1]发票导入!U2147&amp;""</f>
      </c>
      <c r="V2147">
        <f>[1]发票导入!V2147&amp;""</f>
      </c>
      <c r="W2147">
        <f>[1]发票导入!W2147&amp;""</f>
      </c>
      <c r="Y2147">
        <f>[1]发票导入!Y2147&amp;""</f>
      </c>
      <c r="AA2147">
        <f>[1]发票导入!AA2147&amp;""</f>
      </c>
      <c r="AB2147">
        <f>[1]发票导入!AB2147</f>
        <v>0</v>
      </c>
      <c r="AC2147">
        <f>[1]发票导入!AC2147</f>
        <v>0</v>
      </c>
      <c r="AE2147" s="22">
        <f t="shared" si="0"/>
      </c>
      <c r="AI2147">
        <f>[1]发票导入!AI2147&amp;""</f>
      </c>
      <c r="AJ2147">
        <f>[1]发票导入!AJ2147&amp;""</f>
      </c>
      <c r="AK2147">
        <f>[1]发票导入!AK2147</f>
        <v>0</v>
      </c>
      <c r="AL2147">
        <f>[1]发票导入!AL2147</f>
        <v>0</v>
      </c>
      <c r="AM2147">
        <f>[1]发票导入!AM2147</f>
        <v>0</v>
      </c>
      <c r="AN2147" s="22">
        <f t="shared" si="1"/>
        <v>0</v>
      </c>
      <c r="AO2147" s="22">
        <f t="shared" si="2"/>
        <v>0</v>
      </c>
    </row>
    <row r="2148">
      <c r="C2148">
        <f>[1]发票导入!C2148&amp;""</f>
      </c>
      <c r="D2148">
        <f>[1]发票导入!D2148&amp;""</f>
      </c>
      <c r="O2148">
        <f>[1]发票导入!O2148&amp;""</f>
      </c>
      <c r="T2148">
        <f>[1]发票导入!T2148</f>
      </c>
      <c r="U2148">
        <f>[1]发票导入!U2148&amp;""</f>
      </c>
      <c r="V2148">
        <f>[1]发票导入!V2148&amp;""</f>
      </c>
      <c r="W2148">
        <f>[1]发票导入!W2148&amp;""</f>
      </c>
      <c r="Y2148">
        <f>[1]发票导入!Y2148&amp;""</f>
      </c>
      <c r="AA2148">
        <f>[1]发票导入!AA2148&amp;""</f>
      </c>
      <c r="AB2148">
        <f>[1]发票导入!AB2148</f>
        <v>0</v>
      </c>
      <c r="AC2148">
        <f>[1]发票导入!AC2148</f>
        <v>0</v>
      </c>
      <c r="AE2148" s="22">
        <f t="shared" si="0"/>
      </c>
      <c r="AI2148">
        <f>[1]发票导入!AI2148&amp;""</f>
      </c>
      <c r="AJ2148">
        <f>[1]发票导入!AJ2148&amp;""</f>
      </c>
      <c r="AK2148">
        <f>[1]发票导入!AK2148</f>
        <v>0</v>
      </c>
      <c r="AL2148">
        <f>[1]发票导入!AL2148</f>
        <v>0</v>
      </c>
      <c r="AM2148">
        <f>[1]发票导入!AM2148</f>
        <v>0</v>
      </c>
      <c r="AN2148" s="22">
        <f t="shared" si="1"/>
        <v>0</v>
      </c>
      <c r="AO2148" s="22">
        <f t="shared" si="2"/>
        <v>0</v>
      </c>
    </row>
    <row r="2149">
      <c r="C2149">
        <f>[1]发票导入!C2149&amp;""</f>
      </c>
      <c r="D2149">
        <f>[1]发票导入!D2149&amp;""</f>
      </c>
      <c r="O2149">
        <f>[1]发票导入!O2149&amp;""</f>
      </c>
      <c r="T2149">
        <f>[1]发票导入!T2149</f>
      </c>
      <c r="U2149">
        <f>[1]发票导入!U2149&amp;""</f>
      </c>
      <c r="V2149">
        <f>[1]发票导入!V2149&amp;""</f>
      </c>
      <c r="W2149">
        <f>[1]发票导入!W2149&amp;""</f>
      </c>
      <c r="Y2149">
        <f>[1]发票导入!Y2149&amp;""</f>
      </c>
      <c r="AA2149">
        <f>[1]发票导入!AA2149&amp;""</f>
      </c>
      <c r="AB2149">
        <f>[1]发票导入!AB2149</f>
        <v>0</v>
      </c>
      <c r="AC2149">
        <f>[1]发票导入!AC2149</f>
        <v>0</v>
      </c>
      <c r="AE2149" s="22">
        <f t="shared" si="0"/>
      </c>
      <c r="AI2149">
        <f>[1]发票导入!AI2149&amp;""</f>
      </c>
      <c r="AJ2149">
        <f>[1]发票导入!AJ2149&amp;""</f>
      </c>
      <c r="AK2149">
        <f>[1]发票导入!AK2149</f>
        <v>0</v>
      </c>
      <c r="AL2149">
        <f>[1]发票导入!AL2149</f>
        <v>0</v>
      </c>
      <c r="AM2149">
        <f>[1]发票导入!AM2149</f>
        <v>0</v>
      </c>
      <c r="AN2149" s="22">
        <f t="shared" si="1"/>
        <v>0</v>
      </c>
      <c r="AO2149" s="22">
        <f t="shared" si="2"/>
        <v>0</v>
      </c>
    </row>
    <row r="2150">
      <c r="C2150">
        <f>[1]发票导入!C2150&amp;""</f>
      </c>
      <c r="D2150">
        <f>[1]发票导入!D2150&amp;""</f>
      </c>
      <c r="O2150">
        <f>[1]发票导入!O2150&amp;""</f>
      </c>
      <c r="T2150">
        <f>[1]发票导入!T2150</f>
      </c>
      <c r="U2150">
        <f>[1]发票导入!U2150&amp;""</f>
      </c>
      <c r="V2150">
        <f>[1]发票导入!V2150&amp;""</f>
      </c>
      <c r="W2150">
        <f>[1]发票导入!W2150&amp;""</f>
      </c>
      <c r="Y2150">
        <f>[1]发票导入!Y2150&amp;""</f>
      </c>
      <c r="AA2150">
        <f>[1]发票导入!AA2150&amp;""</f>
      </c>
      <c r="AB2150">
        <f>[1]发票导入!AB2150</f>
        <v>0</v>
      </c>
      <c r="AC2150">
        <f>[1]发票导入!AC2150</f>
        <v>0</v>
      </c>
      <c r="AE2150" s="22">
        <f t="shared" si="0"/>
      </c>
      <c r="AI2150">
        <f>[1]发票导入!AI2150&amp;""</f>
      </c>
      <c r="AJ2150">
        <f>[1]发票导入!AJ2150&amp;""</f>
      </c>
      <c r="AK2150">
        <f>[1]发票导入!AK2150</f>
        <v>0</v>
      </c>
      <c r="AL2150">
        <f>[1]发票导入!AL2150</f>
        <v>0</v>
      </c>
      <c r="AM2150">
        <f>[1]发票导入!AM2150</f>
        <v>0</v>
      </c>
      <c r="AN2150" s="22">
        <f t="shared" si="1"/>
        <v>0</v>
      </c>
      <c r="AO2150" s="22">
        <f t="shared" si="2"/>
        <v>0</v>
      </c>
    </row>
    <row r="2151">
      <c r="C2151">
        <f>[1]发票导入!C2151&amp;""</f>
      </c>
      <c r="D2151">
        <f>[1]发票导入!D2151&amp;""</f>
      </c>
      <c r="O2151">
        <f>[1]发票导入!O2151&amp;""</f>
      </c>
      <c r="T2151">
        <f>[1]发票导入!T2151</f>
      </c>
      <c r="U2151">
        <f>[1]发票导入!U2151&amp;""</f>
      </c>
      <c r="V2151">
        <f>[1]发票导入!V2151&amp;""</f>
      </c>
      <c r="W2151">
        <f>[1]发票导入!W2151&amp;""</f>
      </c>
      <c r="Y2151">
        <f>[1]发票导入!Y2151&amp;""</f>
      </c>
      <c r="AA2151">
        <f>[1]发票导入!AA2151&amp;""</f>
      </c>
      <c r="AB2151">
        <f>[1]发票导入!AB2151</f>
        <v>0</v>
      </c>
      <c r="AC2151">
        <f>[1]发票导入!AC2151</f>
        <v>0</v>
      </c>
      <c r="AE2151" s="22">
        <f t="shared" si="0"/>
      </c>
      <c r="AI2151">
        <f>[1]发票导入!AI2151&amp;""</f>
      </c>
      <c r="AJ2151">
        <f>[1]发票导入!AJ2151&amp;""</f>
      </c>
      <c r="AK2151">
        <f>[1]发票导入!AK2151</f>
        <v>0</v>
      </c>
      <c r="AL2151">
        <f>[1]发票导入!AL2151</f>
        <v>0</v>
      </c>
      <c r="AM2151">
        <f>[1]发票导入!AM2151</f>
        <v>0</v>
      </c>
      <c r="AN2151" s="22">
        <f t="shared" si="1"/>
        <v>0</v>
      </c>
      <c r="AO2151" s="22">
        <f t="shared" si="2"/>
        <v>0</v>
      </c>
    </row>
    <row r="2152">
      <c r="C2152">
        <f>[1]发票导入!C2152&amp;""</f>
      </c>
      <c r="D2152">
        <f>[1]发票导入!D2152&amp;""</f>
      </c>
      <c r="O2152">
        <f>[1]发票导入!O2152&amp;""</f>
      </c>
      <c r="T2152">
        <f>[1]发票导入!T2152</f>
      </c>
      <c r="U2152">
        <f>[1]发票导入!U2152&amp;""</f>
      </c>
      <c r="V2152">
        <f>[1]发票导入!V2152&amp;""</f>
      </c>
      <c r="W2152">
        <f>[1]发票导入!W2152&amp;""</f>
      </c>
      <c r="Y2152">
        <f>[1]发票导入!Y2152&amp;""</f>
      </c>
      <c r="AA2152">
        <f>[1]发票导入!AA2152&amp;""</f>
      </c>
      <c r="AB2152">
        <f>[1]发票导入!AB2152</f>
        <v>0</v>
      </c>
      <c r="AC2152">
        <f>[1]发票导入!AC2152</f>
        <v>0</v>
      </c>
      <c r="AE2152" s="22">
        <f t="shared" si="0"/>
      </c>
      <c r="AI2152">
        <f>[1]发票导入!AI2152&amp;""</f>
      </c>
      <c r="AJ2152">
        <f>[1]发票导入!AJ2152&amp;""</f>
      </c>
      <c r="AK2152">
        <f>[1]发票导入!AK2152</f>
        <v>0</v>
      </c>
      <c r="AL2152">
        <f>[1]发票导入!AL2152</f>
        <v>0</v>
      </c>
      <c r="AM2152">
        <f>[1]发票导入!AM2152</f>
        <v>0</v>
      </c>
      <c r="AN2152" s="22">
        <f t="shared" si="1"/>
        <v>0</v>
      </c>
      <c r="AO2152" s="22">
        <f t="shared" si="2"/>
        <v>0</v>
      </c>
    </row>
    <row r="2153">
      <c r="C2153">
        <f>[1]发票导入!C2153&amp;""</f>
      </c>
      <c r="D2153">
        <f>[1]发票导入!D2153&amp;""</f>
      </c>
      <c r="O2153">
        <f>[1]发票导入!O2153&amp;""</f>
      </c>
      <c r="T2153">
        <f>[1]发票导入!T2153</f>
      </c>
      <c r="U2153">
        <f>[1]发票导入!U2153&amp;""</f>
      </c>
      <c r="V2153">
        <f>[1]发票导入!V2153&amp;""</f>
      </c>
      <c r="W2153">
        <f>[1]发票导入!W2153&amp;""</f>
      </c>
      <c r="Y2153">
        <f>[1]发票导入!Y2153&amp;""</f>
      </c>
      <c r="AA2153">
        <f>[1]发票导入!AA2153&amp;""</f>
      </c>
      <c r="AB2153">
        <f>[1]发票导入!AB2153</f>
        <v>0</v>
      </c>
      <c r="AC2153">
        <f>[1]发票导入!AC2153</f>
        <v>0</v>
      </c>
      <c r="AE2153" s="22">
        <f t="shared" si="0"/>
      </c>
      <c r="AI2153">
        <f>[1]发票导入!AI2153&amp;""</f>
      </c>
      <c r="AJ2153">
        <f>[1]发票导入!AJ2153&amp;""</f>
      </c>
      <c r="AK2153">
        <f>[1]发票导入!AK2153</f>
        <v>0</v>
      </c>
      <c r="AL2153">
        <f>[1]发票导入!AL2153</f>
        <v>0</v>
      </c>
      <c r="AM2153">
        <f>[1]发票导入!AM2153</f>
        <v>0</v>
      </c>
      <c r="AN2153" s="22">
        <f t="shared" si="1"/>
        <v>0</v>
      </c>
      <c r="AO2153" s="22">
        <f t="shared" si="2"/>
        <v>0</v>
      </c>
    </row>
    <row r="2154">
      <c r="C2154">
        <f>[1]发票导入!C2154&amp;""</f>
      </c>
      <c r="D2154">
        <f>[1]发票导入!D2154&amp;""</f>
      </c>
      <c r="O2154">
        <f>[1]发票导入!O2154&amp;""</f>
      </c>
      <c r="T2154">
        <f>[1]发票导入!T2154</f>
      </c>
      <c r="U2154">
        <f>[1]发票导入!U2154&amp;""</f>
      </c>
      <c r="V2154">
        <f>[1]发票导入!V2154&amp;""</f>
      </c>
      <c r="W2154">
        <f>[1]发票导入!W2154&amp;""</f>
      </c>
      <c r="Y2154">
        <f>[1]发票导入!Y2154&amp;""</f>
      </c>
      <c r="AA2154">
        <f>[1]发票导入!AA2154&amp;""</f>
      </c>
      <c r="AB2154">
        <f>[1]发票导入!AB2154</f>
        <v>0</v>
      </c>
      <c r="AC2154">
        <f>[1]发票导入!AC2154</f>
        <v>0</v>
      </c>
      <c r="AE2154" s="22">
        <f t="shared" si="0"/>
      </c>
      <c r="AI2154">
        <f>[1]发票导入!AI2154&amp;""</f>
      </c>
      <c r="AJ2154">
        <f>[1]发票导入!AJ2154&amp;""</f>
      </c>
      <c r="AK2154">
        <f>[1]发票导入!AK2154</f>
        <v>0</v>
      </c>
      <c r="AL2154">
        <f>[1]发票导入!AL2154</f>
        <v>0</v>
      </c>
      <c r="AM2154">
        <f>[1]发票导入!AM2154</f>
        <v>0</v>
      </c>
      <c r="AN2154" s="22">
        <f t="shared" si="1"/>
        <v>0</v>
      </c>
      <c r="AO2154" s="22">
        <f t="shared" si="2"/>
        <v>0</v>
      </c>
    </row>
    <row r="2155">
      <c r="C2155">
        <f>[1]发票导入!C2155&amp;""</f>
      </c>
      <c r="D2155">
        <f>[1]发票导入!D2155&amp;""</f>
      </c>
      <c r="O2155">
        <f>[1]发票导入!O2155&amp;""</f>
      </c>
      <c r="T2155">
        <f>[1]发票导入!T2155</f>
      </c>
      <c r="U2155">
        <f>[1]发票导入!U2155&amp;""</f>
      </c>
      <c r="V2155">
        <f>[1]发票导入!V2155&amp;""</f>
      </c>
      <c r="W2155">
        <f>[1]发票导入!W2155&amp;""</f>
      </c>
      <c r="Y2155">
        <f>[1]发票导入!Y2155&amp;""</f>
      </c>
      <c r="AA2155">
        <f>[1]发票导入!AA2155&amp;""</f>
      </c>
      <c r="AB2155">
        <f>[1]发票导入!AB2155</f>
        <v>0</v>
      </c>
      <c r="AC2155">
        <f>[1]发票导入!AC2155</f>
        <v>0</v>
      </c>
      <c r="AE2155" s="22">
        <f t="shared" si="0"/>
      </c>
      <c r="AI2155">
        <f>[1]发票导入!AI2155&amp;""</f>
      </c>
      <c r="AJ2155">
        <f>[1]发票导入!AJ2155&amp;""</f>
      </c>
      <c r="AK2155">
        <f>[1]发票导入!AK2155</f>
        <v>0</v>
      </c>
      <c r="AL2155">
        <f>[1]发票导入!AL2155</f>
        <v>0</v>
      </c>
      <c r="AM2155">
        <f>[1]发票导入!AM2155</f>
        <v>0</v>
      </c>
      <c r="AN2155" s="22">
        <f t="shared" si="1"/>
        <v>0</v>
      </c>
      <c r="AO2155" s="22">
        <f t="shared" si="2"/>
        <v>0</v>
      </c>
    </row>
    <row r="2156">
      <c r="C2156">
        <f>[1]发票导入!C2156&amp;""</f>
      </c>
      <c r="D2156">
        <f>[1]发票导入!D2156&amp;""</f>
      </c>
      <c r="O2156">
        <f>[1]发票导入!O2156&amp;""</f>
      </c>
      <c r="T2156">
        <f>[1]发票导入!T2156</f>
      </c>
      <c r="U2156">
        <f>[1]发票导入!U2156&amp;""</f>
      </c>
      <c r="V2156">
        <f>[1]发票导入!V2156&amp;""</f>
      </c>
      <c r="W2156">
        <f>[1]发票导入!W2156&amp;""</f>
      </c>
      <c r="Y2156">
        <f>[1]发票导入!Y2156&amp;""</f>
      </c>
      <c r="AA2156">
        <f>[1]发票导入!AA2156&amp;""</f>
      </c>
      <c r="AB2156">
        <f>[1]发票导入!AB2156</f>
        <v>0</v>
      </c>
      <c r="AC2156">
        <f>[1]发票导入!AC2156</f>
        <v>0</v>
      </c>
      <c r="AE2156" s="22">
        <f t="shared" si="0"/>
      </c>
      <c r="AI2156">
        <f>[1]发票导入!AI2156&amp;""</f>
      </c>
      <c r="AJ2156">
        <f>[1]发票导入!AJ2156&amp;""</f>
      </c>
      <c r="AK2156">
        <f>[1]发票导入!AK2156</f>
        <v>0</v>
      </c>
      <c r="AL2156">
        <f>[1]发票导入!AL2156</f>
        <v>0</v>
      </c>
      <c r="AM2156">
        <f>[1]发票导入!AM2156</f>
        <v>0</v>
      </c>
      <c r="AN2156" s="22">
        <f t="shared" si="1"/>
        <v>0</v>
      </c>
      <c r="AO2156" s="22">
        <f t="shared" si="2"/>
        <v>0</v>
      </c>
    </row>
    <row r="2157">
      <c r="C2157">
        <f>[1]发票导入!C2157&amp;""</f>
      </c>
      <c r="D2157">
        <f>[1]发票导入!D2157&amp;""</f>
      </c>
      <c r="O2157">
        <f>[1]发票导入!O2157&amp;""</f>
      </c>
      <c r="T2157">
        <f>[1]发票导入!T2157</f>
      </c>
      <c r="U2157">
        <f>[1]发票导入!U2157&amp;""</f>
      </c>
      <c r="V2157">
        <f>[1]发票导入!V2157&amp;""</f>
      </c>
      <c r="W2157">
        <f>[1]发票导入!W2157&amp;""</f>
      </c>
      <c r="Y2157">
        <f>[1]发票导入!Y2157&amp;""</f>
      </c>
      <c r="AA2157">
        <f>[1]发票导入!AA2157&amp;""</f>
      </c>
      <c r="AB2157">
        <f>[1]发票导入!AB2157</f>
        <v>0</v>
      </c>
      <c r="AC2157">
        <f>[1]发票导入!AC2157</f>
        <v>0</v>
      </c>
      <c r="AE2157" s="22">
        <f t="shared" si="0"/>
      </c>
      <c r="AI2157">
        <f>[1]发票导入!AI2157&amp;""</f>
      </c>
      <c r="AJ2157">
        <f>[1]发票导入!AJ2157&amp;""</f>
      </c>
      <c r="AK2157">
        <f>[1]发票导入!AK2157</f>
        <v>0</v>
      </c>
      <c r="AL2157">
        <f>[1]发票导入!AL2157</f>
        <v>0</v>
      </c>
      <c r="AM2157">
        <f>[1]发票导入!AM2157</f>
        <v>0</v>
      </c>
      <c r="AN2157" s="22">
        <f t="shared" si="1"/>
        <v>0</v>
      </c>
      <c r="AO2157" s="22">
        <f t="shared" si="2"/>
        <v>0</v>
      </c>
    </row>
    <row r="2158">
      <c r="C2158">
        <f>[1]发票导入!C2158&amp;""</f>
      </c>
      <c r="D2158">
        <f>[1]发票导入!D2158&amp;""</f>
      </c>
      <c r="O2158">
        <f>[1]发票导入!O2158&amp;""</f>
      </c>
      <c r="T2158">
        <f>[1]发票导入!T2158</f>
      </c>
      <c r="U2158">
        <f>[1]发票导入!U2158&amp;""</f>
      </c>
      <c r="V2158">
        <f>[1]发票导入!V2158&amp;""</f>
      </c>
      <c r="W2158">
        <f>[1]发票导入!W2158&amp;""</f>
      </c>
      <c r="Y2158">
        <f>[1]发票导入!Y2158&amp;""</f>
      </c>
      <c r="AA2158">
        <f>[1]发票导入!AA2158&amp;""</f>
      </c>
      <c r="AB2158">
        <f>[1]发票导入!AB2158</f>
        <v>0</v>
      </c>
      <c r="AC2158">
        <f>[1]发票导入!AC2158</f>
        <v>0</v>
      </c>
      <c r="AE2158" s="22">
        <f t="shared" si="0"/>
      </c>
      <c r="AI2158">
        <f>[1]发票导入!AI2158&amp;""</f>
      </c>
      <c r="AJ2158">
        <f>[1]发票导入!AJ2158&amp;""</f>
      </c>
      <c r="AK2158">
        <f>[1]发票导入!AK2158</f>
        <v>0</v>
      </c>
      <c r="AL2158">
        <f>[1]发票导入!AL2158</f>
        <v>0</v>
      </c>
      <c r="AM2158">
        <f>[1]发票导入!AM2158</f>
        <v>0</v>
      </c>
      <c r="AN2158" s="22">
        <f t="shared" si="1"/>
        <v>0</v>
      </c>
      <c r="AO2158" s="22">
        <f t="shared" si="2"/>
        <v>0</v>
      </c>
    </row>
    <row r="2159">
      <c r="C2159">
        <f>[1]发票导入!C2159&amp;""</f>
      </c>
      <c r="D2159">
        <f>[1]发票导入!D2159&amp;""</f>
      </c>
      <c r="O2159">
        <f>[1]发票导入!O2159&amp;""</f>
      </c>
      <c r="T2159">
        <f>[1]发票导入!T2159</f>
      </c>
      <c r="U2159">
        <f>[1]发票导入!U2159&amp;""</f>
      </c>
      <c r="V2159">
        <f>[1]发票导入!V2159&amp;""</f>
      </c>
      <c r="W2159">
        <f>[1]发票导入!W2159&amp;""</f>
      </c>
      <c r="Y2159">
        <f>[1]发票导入!Y2159&amp;""</f>
      </c>
      <c r="AA2159">
        <f>[1]发票导入!AA2159&amp;""</f>
      </c>
      <c r="AB2159">
        <f>[1]发票导入!AB2159</f>
        <v>0</v>
      </c>
      <c r="AC2159">
        <f>[1]发票导入!AC2159</f>
        <v>0</v>
      </c>
      <c r="AE2159" s="22">
        <f t="shared" si="0"/>
      </c>
      <c r="AI2159">
        <f>[1]发票导入!AI2159&amp;""</f>
      </c>
      <c r="AJ2159">
        <f>[1]发票导入!AJ2159&amp;""</f>
      </c>
      <c r="AK2159">
        <f>[1]发票导入!AK2159</f>
        <v>0</v>
      </c>
      <c r="AL2159">
        <f>[1]发票导入!AL2159</f>
        <v>0</v>
      </c>
      <c r="AM2159">
        <f>[1]发票导入!AM2159</f>
        <v>0</v>
      </c>
      <c r="AN2159" s="22">
        <f t="shared" si="1"/>
        <v>0</v>
      </c>
      <c r="AO2159" s="22">
        <f t="shared" si="2"/>
        <v>0</v>
      </c>
    </row>
    <row r="2160">
      <c r="C2160">
        <f>[1]发票导入!C2160&amp;""</f>
      </c>
      <c r="D2160">
        <f>[1]发票导入!D2160&amp;""</f>
      </c>
      <c r="O2160">
        <f>[1]发票导入!O2160&amp;""</f>
      </c>
      <c r="T2160">
        <f>[1]发票导入!T2160</f>
      </c>
      <c r="U2160">
        <f>[1]发票导入!U2160&amp;""</f>
      </c>
      <c r="V2160">
        <f>[1]发票导入!V2160&amp;""</f>
      </c>
      <c r="W2160">
        <f>[1]发票导入!W2160&amp;""</f>
      </c>
      <c r="Y2160">
        <f>[1]发票导入!Y2160&amp;""</f>
      </c>
      <c r="AA2160">
        <f>[1]发票导入!AA2160&amp;""</f>
      </c>
      <c r="AB2160">
        <f>[1]发票导入!AB2160</f>
        <v>0</v>
      </c>
      <c r="AC2160">
        <f>[1]发票导入!AC2160</f>
        <v>0</v>
      </c>
      <c r="AE2160" s="22">
        <f t="shared" si="0"/>
      </c>
      <c r="AI2160">
        <f>[1]发票导入!AI2160&amp;""</f>
      </c>
      <c r="AJ2160">
        <f>[1]发票导入!AJ2160&amp;""</f>
      </c>
      <c r="AK2160">
        <f>[1]发票导入!AK2160</f>
        <v>0</v>
      </c>
      <c r="AL2160">
        <f>[1]发票导入!AL2160</f>
        <v>0</v>
      </c>
      <c r="AM2160">
        <f>[1]发票导入!AM2160</f>
        <v>0</v>
      </c>
      <c r="AN2160" s="22">
        <f t="shared" si="1"/>
        <v>0</v>
      </c>
      <c r="AO2160" s="22">
        <f t="shared" si="2"/>
        <v>0</v>
      </c>
    </row>
    <row r="2161">
      <c r="C2161">
        <f>[1]发票导入!C2161&amp;""</f>
      </c>
      <c r="D2161">
        <f>[1]发票导入!D2161&amp;""</f>
      </c>
      <c r="O2161">
        <f>[1]发票导入!O2161&amp;""</f>
      </c>
      <c r="T2161">
        <f>[1]发票导入!T2161</f>
      </c>
      <c r="U2161">
        <f>[1]发票导入!U2161&amp;""</f>
      </c>
      <c r="V2161">
        <f>[1]发票导入!V2161&amp;""</f>
      </c>
      <c r="W2161">
        <f>[1]发票导入!W2161&amp;""</f>
      </c>
      <c r="Y2161">
        <f>[1]发票导入!Y2161&amp;""</f>
      </c>
      <c r="AA2161">
        <f>[1]发票导入!AA2161&amp;""</f>
      </c>
      <c r="AB2161">
        <f>[1]发票导入!AB2161</f>
        <v>0</v>
      </c>
      <c r="AC2161">
        <f>[1]发票导入!AC2161</f>
        <v>0</v>
      </c>
      <c r="AE2161" s="22">
        <f t="shared" si="0"/>
      </c>
      <c r="AI2161">
        <f>[1]发票导入!AI2161&amp;""</f>
      </c>
      <c r="AJ2161">
        <f>[1]发票导入!AJ2161&amp;""</f>
      </c>
      <c r="AK2161">
        <f>[1]发票导入!AK2161</f>
        <v>0</v>
      </c>
      <c r="AL2161">
        <f>[1]发票导入!AL2161</f>
        <v>0</v>
      </c>
      <c r="AM2161">
        <f>[1]发票导入!AM2161</f>
        <v>0</v>
      </c>
      <c r="AN2161" s="22">
        <f t="shared" si="1"/>
        <v>0</v>
      </c>
      <c r="AO2161" s="22">
        <f t="shared" si="2"/>
        <v>0</v>
      </c>
    </row>
    <row r="2162">
      <c r="C2162">
        <f>[1]发票导入!C2162&amp;""</f>
      </c>
      <c r="D2162">
        <f>[1]发票导入!D2162&amp;""</f>
      </c>
      <c r="O2162">
        <f>[1]发票导入!O2162&amp;""</f>
      </c>
      <c r="T2162">
        <f>[1]发票导入!T2162</f>
      </c>
      <c r="U2162">
        <f>[1]发票导入!U2162&amp;""</f>
      </c>
      <c r="V2162">
        <f>[1]发票导入!V2162&amp;""</f>
      </c>
      <c r="W2162">
        <f>[1]发票导入!W2162&amp;""</f>
      </c>
      <c r="Y2162">
        <f>[1]发票导入!Y2162&amp;""</f>
      </c>
      <c r="AA2162">
        <f>[1]发票导入!AA2162&amp;""</f>
      </c>
      <c r="AB2162">
        <f>[1]发票导入!AB2162</f>
        <v>0</v>
      </c>
      <c r="AC2162">
        <f>[1]发票导入!AC2162</f>
        <v>0</v>
      </c>
      <c r="AE2162" s="22">
        <f t="shared" si="0"/>
      </c>
      <c r="AI2162">
        <f>[1]发票导入!AI2162&amp;""</f>
      </c>
      <c r="AJ2162">
        <f>[1]发票导入!AJ2162&amp;""</f>
      </c>
      <c r="AK2162">
        <f>[1]发票导入!AK2162</f>
        <v>0</v>
      </c>
      <c r="AL2162">
        <f>[1]发票导入!AL2162</f>
        <v>0</v>
      </c>
      <c r="AM2162">
        <f>[1]发票导入!AM2162</f>
        <v>0</v>
      </c>
      <c r="AN2162" s="22">
        <f t="shared" si="1"/>
        <v>0</v>
      </c>
      <c r="AO2162" s="22">
        <f t="shared" si="2"/>
        <v>0</v>
      </c>
    </row>
    <row r="2163">
      <c r="C2163">
        <f>[1]发票导入!C2163&amp;""</f>
      </c>
      <c r="D2163">
        <f>[1]发票导入!D2163&amp;""</f>
      </c>
      <c r="O2163">
        <f>[1]发票导入!O2163&amp;""</f>
      </c>
      <c r="T2163">
        <f>[1]发票导入!T2163</f>
      </c>
      <c r="U2163">
        <f>[1]发票导入!U2163&amp;""</f>
      </c>
      <c r="V2163">
        <f>[1]发票导入!V2163&amp;""</f>
      </c>
      <c r="W2163">
        <f>[1]发票导入!W2163&amp;""</f>
      </c>
      <c r="Y2163">
        <f>[1]发票导入!Y2163&amp;""</f>
      </c>
      <c r="AA2163">
        <f>[1]发票导入!AA2163&amp;""</f>
      </c>
      <c r="AB2163">
        <f>[1]发票导入!AB2163</f>
        <v>0</v>
      </c>
      <c r="AC2163">
        <f>[1]发票导入!AC2163</f>
        <v>0</v>
      </c>
      <c r="AE2163" s="22">
        <f t="shared" si="0"/>
      </c>
      <c r="AI2163">
        <f>[1]发票导入!AI2163&amp;""</f>
      </c>
      <c r="AJ2163">
        <f>[1]发票导入!AJ2163&amp;""</f>
      </c>
      <c r="AK2163">
        <f>[1]发票导入!AK2163</f>
        <v>0</v>
      </c>
      <c r="AL2163">
        <f>[1]发票导入!AL2163</f>
        <v>0</v>
      </c>
      <c r="AM2163">
        <f>[1]发票导入!AM2163</f>
        <v>0</v>
      </c>
      <c r="AN2163" s="22">
        <f t="shared" si="1"/>
        <v>0</v>
      </c>
      <c r="AO2163" s="22">
        <f t="shared" si="2"/>
        <v>0</v>
      </c>
    </row>
    <row r="2164">
      <c r="C2164">
        <f>[1]发票导入!C2164&amp;""</f>
      </c>
      <c r="D2164">
        <f>[1]发票导入!D2164&amp;""</f>
      </c>
      <c r="O2164">
        <f>[1]发票导入!O2164&amp;""</f>
      </c>
      <c r="T2164">
        <f>[1]发票导入!T2164</f>
      </c>
      <c r="U2164">
        <f>[1]发票导入!U2164&amp;""</f>
      </c>
      <c r="V2164">
        <f>[1]发票导入!V2164&amp;""</f>
      </c>
      <c r="W2164">
        <f>[1]发票导入!W2164&amp;""</f>
      </c>
      <c r="Y2164">
        <f>[1]发票导入!Y2164&amp;""</f>
      </c>
      <c r="AA2164">
        <f>[1]发票导入!AA2164&amp;""</f>
      </c>
      <c r="AB2164">
        <f>[1]发票导入!AB2164</f>
        <v>0</v>
      </c>
      <c r="AC2164">
        <f>[1]发票导入!AC2164</f>
        <v>0</v>
      </c>
      <c r="AE2164" s="22">
        <f t="shared" si="0"/>
      </c>
      <c r="AI2164">
        <f>[1]发票导入!AI2164&amp;""</f>
      </c>
      <c r="AJ2164">
        <f>[1]发票导入!AJ2164&amp;""</f>
      </c>
      <c r="AK2164">
        <f>[1]发票导入!AK2164</f>
        <v>0</v>
      </c>
      <c r="AL2164">
        <f>[1]发票导入!AL2164</f>
        <v>0</v>
      </c>
      <c r="AM2164">
        <f>[1]发票导入!AM2164</f>
        <v>0</v>
      </c>
      <c r="AN2164" s="22">
        <f t="shared" si="1"/>
        <v>0</v>
      </c>
      <c r="AO2164" s="22">
        <f t="shared" si="2"/>
        <v>0</v>
      </c>
    </row>
    <row r="2165">
      <c r="C2165">
        <f>[1]发票导入!C2165&amp;""</f>
      </c>
      <c r="D2165">
        <f>[1]发票导入!D2165&amp;""</f>
      </c>
      <c r="O2165">
        <f>[1]发票导入!O2165&amp;""</f>
      </c>
      <c r="T2165">
        <f>[1]发票导入!T2165</f>
      </c>
      <c r="U2165">
        <f>[1]发票导入!U2165&amp;""</f>
      </c>
      <c r="V2165">
        <f>[1]发票导入!V2165&amp;""</f>
      </c>
      <c r="W2165">
        <f>[1]发票导入!W2165&amp;""</f>
      </c>
      <c r="Y2165">
        <f>[1]发票导入!Y2165&amp;""</f>
      </c>
      <c r="AA2165">
        <f>[1]发票导入!AA2165&amp;""</f>
      </c>
      <c r="AB2165">
        <f>[1]发票导入!AB2165</f>
        <v>0</v>
      </c>
      <c r="AC2165">
        <f>[1]发票导入!AC2165</f>
        <v>0</v>
      </c>
      <c r="AE2165" s="22">
        <f t="shared" si="0"/>
      </c>
      <c r="AI2165">
        <f>[1]发票导入!AI2165&amp;""</f>
      </c>
      <c r="AJ2165">
        <f>[1]发票导入!AJ2165&amp;""</f>
      </c>
      <c r="AK2165">
        <f>[1]发票导入!AK2165</f>
        <v>0</v>
      </c>
      <c r="AL2165">
        <f>[1]发票导入!AL2165</f>
        <v>0</v>
      </c>
      <c r="AM2165">
        <f>[1]发票导入!AM2165</f>
        <v>0</v>
      </c>
      <c r="AN2165" s="22">
        <f t="shared" si="1"/>
        <v>0</v>
      </c>
      <c r="AO2165" s="22">
        <f t="shared" si="2"/>
        <v>0</v>
      </c>
    </row>
    <row r="2166">
      <c r="C2166">
        <f>[1]发票导入!C2166&amp;""</f>
      </c>
      <c r="D2166">
        <f>[1]发票导入!D2166&amp;""</f>
      </c>
      <c r="O2166">
        <f>[1]发票导入!O2166&amp;""</f>
      </c>
      <c r="T2166">
        <f>[1]发票导入!T2166</f>
      </c>
      <c r="U2166">
        <f>[1]发票导入!U2166&amp;""</f>
      </c>
      <c r="V2166">
        <f>[1]发票导入!V2166&amp;""</f>
      </c>
      <c r="W2166">
        <f>[1]发票导入!W2166&amp;""</f>
      </c>
      <c r="Y2166">
        <f>[1]发票导入!Y2166&amp;""</f>
      </c>
      <c r="AA2166">
        <f>[1]发票导入!AA2166&amp;""</f>
      </c>
      <c r="AB2166">
        <f>[1]发票导入!AB2166</f>
        <v>0</v>
      </c>
      <c r="AC2166">
        <f>[1]发票导入!AC2166</f>
        <v>0</v>
      </c>
      <c r="AE2166" s="22">
        <f t="shared" si="0"/>
      </c>
      <c r="AI2166">
        <f>[1]发票导入!AI2166&amp;""</f>
      </c>
      <c r="AJ2166">
        <f>[1]发票导入!AJ2166&amp;""</f>
      </c>
      <c r="AK2166">
        <f>[1]发票导入!AK2166</f>
        <v>0</v>
      </c>
      <c r="AL2166">
        <f>[1]发票导入!AL2166</f>
        <v>0</v>
      </c>
      <c r="AM2166">
        <f>[1]发票导入!AM2166</f>
        <v>0</v>
      </c>
      <c r="AN2166" s="22">
        <f t="shared" si="1"/>
        <v>0</v>
      </c>
      <c r="AO2166" s="22">
        <f t="shared" si="2"/>
        <v>0</v>
      </c>
    </row>
    <row r="2167">
      <c r="C2167">
        <f>[1]发票导入!C2167&amp;""</f>
      </c>
      <c r="D2167">
        <f>[1]发票导入!D2167&amp;""</f>
      </c>
      <c r="O2167">
        <f>[1]发票导入!O2167&amp;""</f>
      </c>
      <c r="T2167">
        <f>[1]发票导入!T2167</f>
      </c>
      <c r="U2167">
        <f>[1]发票导入!U2167&amp;""</f>
      </c>
      <c r="V2167">
        <f>[1]发票导入!V2167&amp;""</f>
      </c>
      <c r="W2167">
        <f>[1]发票导入!W2167&amp;""</f>
      </c>
      <c r="Y2167">
        <f>[1]发票导入!Y2167&amp;""</f>
      </c>
      <c r="AA2167">
        <f>[1]发票导入!AA2167&amp;""</f>
      </c>
      <c r="AB2167">
        <f>[1]发票导入!AB2167</f>
        <v>0</v>
      </c>
      <c r="AC2167">
        <f>[1]发票导入!AC2167</f>
        <v>0</v>
      </c>
      <c r="AE2167" s="22">
        <f t="shared" si="0"/>
      </c>
      <c r="AI2167">
        <f>[1]发票导入!AI2167&amp;""</f>
      </c>
      <c r="AJ2167">
        <f>[1]发票导入!AJ2167&amp;""</f>
      </c>
      <c r="AK2167">
        <f>[1]发票导入!AK2167</f>
        <v>0</v>
      </c>
      <c r="AL2167">
        <f>[1]发票导入!AL2167</f>
        <v>0</v>
      </c>
      <c r="AM2167">
        <f>[1]发票导入!AM2167</f>
        <v>0</v>
      </c>
      <c r="AN2167" s="22">
        <f t="shared" si="1"/>
        <v>0</v>
      </c>
      <c r="AO2167" s="22">
        <f t="shared" si="2"/>
        <v>0</v>
      </c>
    </row>
    <row r="2168">
      <c r="C2168">
        <f>[1]发票导入!C2168&amp;""</f>
      </c>
      <c r="D2168">
        <f>[1]发票导入!D2168&amp;""</f>
      </c>
      <c r="O2168">
        <f>[1]发票导入!O2168&amp;""</f>
      </c>
      <c r="T2168">
        <f>[1]发票导入!T2168</f>
      </c>
      <c r="U2168">
        <f>[1]发票导入!U2168&amp;""</f>
      </c>
      <c r="V2168">
        <f>[1]发票导入!V2168&amp;""</f>
      </c>
      <c r="W2168">
        <f>[1]发票导入!W2168&amp;""</f>
      </c>
      <c r="Y2168">
        <f>[1]发票导入!Y2168&amp;""</f>
      </c>
      <c r="AA2168">
        <f>[1]发票导入!AA2168&amp;""</f>
      </c>
      <c r="AB2168">
        <f>[1]发票导入!AB2168</f>
        <v>0</v>
      </c>
      <c r="AC2168">
        <f>[1]发票导入!AC2168</f>
        <v>0</v>
      </c>
      <c r="AE2168" s="22">
        <f t="shared" si="0"/>
      </c>
      <c r="AI2168">
        <f>[1]发票导入!AI2168&amp;""</f>
      </c>
      <c r="AJ2168">
        <f>[1]发票导入!AJ2168&amp;""</f>
      </c>
      <c r="AK2168">
        <f>[1]发票导入!AK2168</f>
        <v>0</v>
      </c>
      <c r="AL2168">
        <f>[1]发票导入!AL2168</f>
        <v>0</v>
      </c>
      <c r="AM2168">
        <f>[1]发票导入!AM2168</f>
        <v>0</v>
      </c>
      <c r="AN2168" s="22">
        <f t="shared" si="1"/>
        <v>0</v>
      </c>
      <c r="AO2168" s="22">
        <f t="shared" si="2"/>
        <v>0</v>
      </c>
    </row>
    <row r="2169">
      <c r="C2169">
        <f>[1]发票导入!C2169&amp;""</f>
      </c>
      <c r="D2169">
        <f>[1]发票导入!D2169&amp;""</f>
      </c>
      <c r="O2169">
        <f>[1]发票导入!O2169&amp;""</f>
      </c>
      <c r="T2169">
        <f>[1]发票导入!T2169</f>
      </c>
      <c r="U2169">
        <f>[1]发票导入!U2169&amp;""</f>
      </c>
      <c r="V2169">
        <f>[1]发票导入!V2169&amp;""</f>
      </c>
      <c r="W2169">
        <f>[1]发票导入!W2169&amp;""</f>
      </c>
      <c r="Y2169">
        <f>[1]发票导入!Y2169&amp;""</f>
      </c>
      <c r="AA2169">
        <f>[1]发票导入!AA2169&amp;""</f>
      </c>
      <c r="AB2169">
        <f>[1]发票导入!AB2169</f>
        <v>0</v>
      </c>
      <c r="AC2169">
        <f>[1]发票导入!AC2169</f>
        <v>0</v>
      </c>
      <c r="AE2169" s="22">
        <f t="shared" si="0"/>
      </c>
      <c r="AI2169">
        <f>[1]发票导入!AI2169&amp;""</f>
      </c>
      <c r="AJ2169">
        <f>[1]发票导入!AJ2169&amp;""</f>
      </c>
      <c r="AK2169">
        <f>[1]发票导入!AK2169</f>
        <v>0</v>
      </c>
      <c r="AL2169">
        <f>[1]发票导入!AL2169</f>
        <v>0</v>
      </c>
      <c r="AM2169">
        <f>[1]发票导入!AM2169</f>
        <v>0</v>
      </c>
      <c r="AN2169" s="22">
        <f t="shared" si="1"/>
        <v>0</v>
      </c>
      <c r="AO2169" s="22">
        <f t="shared" si="2"/>
        <v>0</v>
      </c>
    </row>
    <row r="2170">
      <c r="C2170">
        <f>[1]发票导入!C2170&amp;""</f>
      </c>
      <c r="D2170">
        <f>[1]发票导入!D2170&amp;""</f>
      </c>
      <c r="O2170">
        <f>[1]发票导入!O2170&amp;""</f>
      </c>
      <c r="T2170">
        <f>[1]发票导入!T2170</f>
      </c>
      <c r="U2170">
        <f>[1]发票导入!U2170&amp;""</f>
      </c>
      <c r="V2170">
        <f>[1]发票导入!V2170&amp;""</f>
      </c>
      <c r="W2170">
        <f>[1]发票导入!W2170&amp;""</f>
      </c>
      <c r="Y2170">
        <f>[1]发票导入!Y2170&amp;""</f>
      </c>
      <c r="AA2170">
        <f>[1]发票导入!AA2170&amp;""</f>
      </c>
      <c r="AB2170">
        <f>[1]发票导入!AB2170</f>
        <v>0</v>
      </c>
      <c r="AC2170">
        <f>[1]发票导入!AC2170</f>
        <v>0</v>
      </c>
      <c r="AE2170" s="22">
        <f t="shared" si="0"/>
      </c>
      <c r="AI2170">
        <f>[1]发票导入!AI2170&amp;""</f>
      </c>
      <c r="AJ2170">
        <f>[1]发票导入!AJ2170&amp;""</f>
      </c>
      <c r="AK2170">
        <f>[1]发票导入!AK2170</f>
        <v>0</v>
      </c>
      <c r="AL2170">
        <f>[1]发票导入!AL2170</f>
        <v>0</v>
      </c>
      <c r="AM2170">
        <f>[1]发票导入!AM2170</f>
        <v>0</v>
      </c>
      <c r="AN2170" s="22">
        <f t="shared" si="1"/>
        <v>0</v>
      </c>
      <c r="AO2170" s="22">
        <f t="shared" si="2"/>
        <v>0</v>
      </c>
    </row>
    <row r="2171">
      <c r="C2171">
        <f>[1]发票导入!C2171&amp;""</f>
      </c>
      <c r="D2171">
        <f>[1]发票导入!D2171&amp;""</f>
      </c>
      <c r="O2171">
        <f>[1]发票导入!O2171&amp;""</f>
      </c>
      <c r="T2171">
        <f>[1]发票导入!T2171</f>
      </c>
      <c r="U2171">
        <f>[1]发票导入!U2171&amp;""</f>
      </c>
      <c r="V2171">
        <f>[1]发票导入!V2171&amp;""</f>
      </c>
      <c r="W2171">
        <f>[1]发票导入!W2171&amp;""</f>
      </c>
      <c r="Y2171">
        <f>[1]发票导入!Y2171&amp;""</f>
      </c>
      <c r="AA2171">
        <f>[1]发票导入!AA2171&amp;""</f>
      </c>
      <c r="AB2171">
        <f>[1]发票导入!AB2171</f>
        <v>0</v>
      </c>
      <c r="AC2171">
        <f>[1]发票导入!AC2171</f>
        <v>0</v>
      </c>
      <c r="AE2171" s="22">
        <f t="shared" si="0"/>
      </c>
      <c r="AI2171">
        <f>[1]发票导入!AI2171&amp;""</f>
      </c>
      <c r="AJ2171">
        <f>[1]发票导入!AJ2171&amp;""</f>
      </c>
      <c r="AK2171">
        <f>[1]发票导入!AK2171</f>
        <v>0</v>
      </c>
      <c r="AL2171">
        <f>[1]发票导入!AL2171</f>
        <v>0</v>
      </c>
      <c r="AM2171">
        <f>[1]发票导入!AM2171</f>
        <v>0</v>
      </c>
      <c r="AN2171" s="22">
        <f t="shared" si="1"/>
        <v>0</v>
      </c>
      <c r="AO2171" s="22">
        <f t="shared" si="2"/>
        <v>0</v>
      </c>
    </row>
    <row r="2172">
      <c r="C2172">
        <f>[1]发票导入!C2172&amp;""</f>
      </c>
      <c r="D2172">
        <f>[1]发票导入!D2172&amp;""</f>
      </c>
      <c r="O2172">
        <f>[1]发票导入!O2172&amp;""</f>
      </c>
      <c r="T2172">
        <f>[1]发票导入!T2172</f>
      </c>
      <c r="U2172">
        <f>[1]发票导入!U2172&amp;""</f>
      </c>
      <c r="V2172">
        <f>[1]发票导入!V2172&amp;""</f>
      </c>
      <c r="W2172">
        <f>[1]发票导入!W2172&amp;""</f>
      </c>
      <c r="Y2172">
        <f>[1]发票导入!Y2172&amp;""</f>
      </c>
      <c r="AA2172">
        <f>[1]发票导入!AA2172&amp;""</f>
      </c>
      <c r="AB2172">
        <f>[1]发票导入!AB2172</f>
        <v>0</v>
      </c>
      <c r="AC2172">
        <f>[1]发票导入!AC2172</f>
        <v>0</v>
      </c>
      <c r="AE2172" s="22">
        <f t="shared" si="0"/>
      </c>
      <c r="AI2172">
        <f>[1]发票导入!AI2172&amp;""</f>
      </c>
      <c r="AJ2172">
        <f>[1]发票导入!AJ2172&amp;""</f>
      </c>
      <c r="AK2172">
        <f>[1]发票导入!AK2172</f>
        <v>0</v>
      </c>
      <c r="AL2172">
        <f>[1]发票导入!AL2172</f>
        <v>0</v>
      </c>
      <c r="AM2172">
        <f>[1]发票导入!AM2172</f>
        <v>0</v>
      </c>
      <c r="AN2172" s="22">
        <f t="shared" si="1"/>
        <v>0</v>
      </c>
      <c r="AO2172" s="22">
        <f t="shared" si="2"/>
        <v>0</v>
      </c>
    </row>
    <row r="2173">
      <c r="C2173">
        <f>[1]发票导入!C2173&amp;""</f>
      </c>
      <c r="D2173">
        <f>[1]发票导入!D2173&amp;""</f>
      </c>
      <c r="O2173">
        <f>[1]发票导入!O2173&amp;""</f>
      </c>
      <c r="T2173">
        <f>[1]发票导入!T2173</f>
      </c>
      <c r="U2173">
        <f>[1]发票导入!U2173&amp;""</f>
      </c>
      <c r="V2173">
        <f>[1]发票导入!V2173&amp;""</f>
      </c>
      <c r="W2173">
        <f>[1]发票导入!W2173&amp;""</f>
      </c>
      <c r="Y2173">
        <f>[1]发票导入!Y2173&amp;""</f>
      </c>
      <c r="AA2173">
        <f>[1]发票导入!AA2173&amp;""</f>
      </c>
      <c r="AB2173">
        <f>[1]发票导入!AB2173</f>
        <v>0</v>
      </c>
      <c r="AC2173">
        <f>[1]发票导入!AC2173</f>
        <v>0</v>
      </c>
      <c r="AE2173" s="22">
        <f t="shared" si="0"/>
      </c>
      <c r="AI2173">
        <f>[1]发票导入!AI2173&amp;""</f>
      </c>
      <c r="AJ2173">
        <f>[1]发票导入!AJ2173&amp;""</f>
      </c>
      <c r="AK2173">
        <f>[1]发票导入!AK2173</f>
        <v>0</v>
      </c>
      <c r="AL2173">
        <f>[1]发票导入!AL2173</f>
        <v>0</v>
      </c>
      <c r="AM2173">
        <f>[1]发票导入!AM2173</f>
        <v>0</v>
      </c>
      <c r="AN2173" s="22">
        <f t="shared" si="1"/>
        <v>0</v>
      </c>
      <c r="AO2173" s="22">
        <f t="shared" si="2"/>
        <v>0</v>
      </c>
    </row>
    <row r="2174">
      <c r="C2174">
        <f>[1]发票导入!C2174&amp;""</f>
      </c>
      <c r="D2174">
        <f>[1]发票导入!D2174&amp;""</f>
      </c>
      <c r="O2174">
        <f>[1]发票导入!O2174&amp;""</f>
      </c>
      <c r="T2174">
        <f>[1]发票导入!T2174</f>
      </c>
      <c r="U2174">
        <f>[1]发票导入!U2174&amp;""</f>
      </c>
      <c r="V2174">
        <f>[1]发票导入!V2174&amp;""</f>
      </c>
      <c r="W2174">
        <f>[1]发票导入!W2174&amp;""</f>
      </c>
      <c r="Y2174">
        <f>[1]发票导入!Y2174&amp;""</f>
      </c>
      <c r="AA2174">
        <f>[1]发票导入!AA2174&amp;""</f>
      </c>
      <c r="AB2174">
        <f>[1]发票导入!AB2174</f>
        <v>0</v>
      </c>
      <c r="AC2174">
        <f>[1]发票导入!AC2174</f>
        <v>0</v>
      </c>
      <c r="AE2174" s="22">
        <f t="shared" si="0"/>
      </c>
      <c r="AI2174">
        <f>[1]发票导入!AI2174&amp;""</f>
      </c>
      <c r="AJ2174">
        <f>[1]发票导入!AJ2174&amp;""</f>
      </c>
      <c r="AK2174">
        <f>[1]发票导入!AK2174</f>
        <v>0</v>
      </c>
      <c r="AL2174">
        <f>[1]发票导入!AL2174</f>
        <v>0</v>
      </c>
      <c r="AM2174">
        <f>[1]发票导入!AM2174</f>
        <v>0</v>
      </c>
      <c r="AN2174" s="22">
        <f t="shared" si="1"/>
        <v>0</v>
      </c>
      <c r="AO2174" s="22">
        <f t="shared" si="2"/>
        <v>0</v>
      </c>
    </row>
    <row r="2175">
      <c r="C2175">
        <f>[1]发票导入!C2175&amp;""</f>
      </c>
      <c r="D2175">
        <f>[1]发票导入!D2175&amp;""</f>
      </c>
      <c r="O2175">
        <f>[1]发票导入!O2175&amp;""</f>
      </c>
      <c r="T2175">
        <f>[1]发票导入!T2175</f>
      </c>
      <c r="U2175">
        <f>[1]发票导入!U2175&amp;""</f>
      </c>
      <c r="V2175">
        <f>[1]发票导入!V2175&amp;""</f>
      </c>
      <c r="W2175">
        <f>[1]发票导入!W2175&amp;""</f>
      </c>
      <c r="Y2175">
        <f>[1]发票导入!Y2175&amp;""</f>
      </c>
      <c r="AA2175">
        <f>[1]发票导入!AA2175&amp;""</f>
      </c>
      <c r="AB2175">
        <f>[1]发票导入!AB2175</f>
        <v>0</v>
      </c>
      <c r="AC2175">
        <f>[1]发票导入!AC2175</f>
        <v>0</v>
      </c>
      <c r="AE2175" s="22">
        <f t="shared" si="0"/>
      </c>
      <c r="AI2175">
        <f>[1]发票导入!AI2175&amp;""</f>
      </c>
      <c r="AJ2175">
        <f>[1]发票导入!AJ2175&amp;""</f>
      </c>
      <c r="AK2175">
        <f>[1]发票导入!AK2175</f>
        <v>0</v>
      </c>
      <c r="AL2175">
        <f>[1]发票导入!AL2175</f>
        <v>0</v>
      </c>
      <c r="AM2175">
        <f>[1]发票导入!AM2175</f>
        <v>0</v>
      </c>
      <c r="AN2175" s="22">
        <f t="shared" si="1"/>
        <v>0</v>
      </c>
      <c r="AO2175" s="22">
        <f t="shared" si="2"/>
        <v>0</v>
      </c>
    </row>
    <row r="2176">
      <c r="C2176">
        <f>[1]发票导入!C2176&amp;""</f>
      </c>
      <c r="D2176">
        <f>[1]发票导入!D2176&amp;""</f>
      </c>
      <c r="O2176">
        <f>[1]发票导入!O2176&amp;""</f>
      </c>
      <c r="T2176">
        <f>[1]发票导入!T2176</f>
      </c>
      <c r="U2176">
        <f>[1]发票导入!U2176&amp;""</f>
      </c>
      <c r="V2176">
        <f>[1]发票导入!V2176&amp;""</f>
      </c>
      <c r="W2176">
        <f>[1]发票导入!W2176&amp;""</f>
      </c>
      <c r="Y2176">
        <f>[1]发票导入!Y2176&amp;""</f>
      </c>
      <c r="AA2176">
        <f>[1]发票导入!AA2176&amp;""</f>
      </c>
      <c r="AB2176">
        <f>[1]发票导入!AB2176</f>
        <v>0</v>
      </c>
      <c r="AC2176">
        <f>[1]发票导入!AC2176</f>
        <v>0</v>
      </c>
      <c r="AE2176" s="22">
        <f t="shared" si="0"/>
      </c>
      <c r="AI2176">
        <f>[1]发票导入!AI2176&amp;""</f>
      </c>
      <c r="AJ2176">
        <f>[1]发票导入!AJ2176&amp;""</f>
      </c>
      <c r="AK2176">
        <f>[1]发票导入!AK2176</f>
        <v>0</v>
      </c>
      <c r="AL2176">
        <f>[1]发票导入!AL2176</f>
        <v>0</v>
      </c>
      <c r="AM2176">
        <f>[1]发票导入!AM2176</f>
        <v>0</v>
      </c>
      <c r="AN2176" s="22">
        <f t="shared" si="1"/>
        <v>0</v>
      </c>
      <c r="AO2176" s="22">
        <f t="shared" si="2"/>
        <v>0</v>
      </c>
    </row>
    <row r="2177">
      <c r="C2177">
        <f>[1]发票导入!C2177&amp;""</f>
      </c>
      <c r="D2177">
        <f>[1]发票导入!D2177&amp;""</f>
      </c>
      <c r="O2177">
        <f>[1]发票导入!O2177&amp;""</f>
      </c>
      <c r="T2177">
        <f>[1]发票导入!T2177</f>
      </c>
      <c r="U2177">
        <f>[1]发票导入!U2177&amp;""</f>
      </c>
      <c r="V2177">
        <f>[1]发票导入!V2177&amp;""</f>
      </c>
      <c r="W2177">
        <f>[1]发票导入!W2177&amp;""</f>
      </c>
      <c r="Y2177">
        <f>[1]发票导入!Y2177&amp;""</f>
      </c>
      <c r="AA2177">
        <f>[1]发票导入!AA2177&amp;""</f>
      </c>
      <c r="AB2177">
        <f>[1]发票导入!AB2177</f>
        <v>0</v>
      </c>
      <c r="AC2177">
        <f>[1]发票导入!AC2177</f>
        <v>0</v>
      </c>
      <c r="AE2177" s="22">
        <f t="shared" si="0"/>
      </c>
      <c r="AI2177">
        <f>[1]发票导入!AI2177&amp;""</f>
      </c>
      <c r="AJ2177">
        <f>[1]发票导入!AJ2177&amp;""</f>
      </c>
      <c r="AK2177">
        <f>[1]发票导入!AK2177</f>
        <v>0</v>
      </c>
      <c r="AL2177">
        <f>[1]发票导入!AL2177</f>
        <v>0</v>
      </c>
      <c r="AM2177">
        <f>[1]发票导入!AM2177</f>
        <v>0</v>
      </c>
      <c r="AN2177" s="22">
        <f t="shared" si="1"/>
        <v>0</v>
      </c>
      <c r="AO2177" s="22">
        <f t="shared" si="2"/>
        <v>0</v>
      </c>
    </row>
    <row r="2178">
      <c r="C2178">
        <f>[1]发票导入!C2178&amp;""</f>
      </c>
      <c r="D2178">
        <f>[1]发票导入!D2178&amp;""</f>
      </c>
      <c r="O2178">
        <f>[1]发票导入!O2178&amp;""</f>
      </c>
      <c r="T2178">
        <f>[1]发票导入!T2178</f>
      </c>
      <c r="U2178">
        <f>[1]发票导入!U2178&amp;""</f>
      </c>
      <c r="V2178">
        <f>[1]发票导入!V2178&amp;""</f>
      </c>
      <c r="W2178">
        <f>[1]发票导入!W2178&amp;""</f>
      </c>
      <c r="Y2178">
        <f>[1]发票导入!Y2178&amp;""</f>
      </c>
      <c r="AA2178">
        <f>[1]发票导入!AA2178&amp;""</f>
      </c>
      <c r="AB2178">
        <f>[1]发票导入!AB2178</f>
        <v>0</v>
      </c>
      <c r="AC2178">
        <f>[1]发票导入!AC2178</f>
        <v>0</v>
      </c>
      <c r="AE2178" s="22">
        <f t="shared" si="0"/>
      </c>
      <c r="AI2178">
        <f>[1]发票导入!AI2178&amp;""</f>
      </c>
      <c r="AJ2178">
        <f>[1]发票导入!AJ2178&amp;""</f>
      </c>
      <c r="AK2178">
        <f>[1]发票导入!AK2178</f>
        <v>0</v>
      </c>
      <c r="AL2178">
        <f>[1]发票导入!AL2178</f>
        <v>0</v>
      </c>
      <c r="AM2178">
        <f>[1]发票导入!AM2178</f>
        <v>0</v>
      </c>
      <c r="AN2178" s="22">
        <f t="shared" si="1"/>
        <v>0</v>
      </c>
      <c r="AO2178" s="22">
        <f t="shared" si="2"/>
        <v>0</v>
      </c>
    </row>
    <row r="2179">
      <c r="C2179">
        <f>[1]发票导入!C2179&amp;""</f>
      </c>
      <c r="D2179">
        <f>[1]发票导入!D2179&amp;""</f>
      </c>
      <c r="O2179">
        <f>[1]发票导入!O2179&amp;""</f>
      </c>
      <c r="T2179">
        <f>[1]发票导入!T2179</f>
      </c>
      <c r="U2179">
        <f>[1]发票导入!U2179&amp;""</f>
      </c>
      <c r="V2179">
        <f>[1]发票导入!V2179&amp;""</f>
      </c>
      <c r="W2179">
        <f>[1]发票导入!W2179&amp;""</f>
      </c>
      <c r="Y2179">
        <f>[1]发票导入!Y2179&amp;""</f>
      </c>
      <c r="AA2179">
        <f>[1]发票导入!AA2179&amp;""</f>
      </c>
      <c r="AB2179">
        <f>[1]发票导入!AB2179</f>
        <v>0</v>
      </c>
      <c r="AC2179">
        <f>[1]发票导入!AC2179</f>
        <v>0</v>
      </c>
      <c r="AE2179" s="22">
        <f t="shared" si="0"/>
      </c>
      <c r="AI2179">
        <f>[1]发票导入!AI2179&amp;""</f>
      </c>
      <c r="AJ2179">
        <f>[1]发票导入!AJ2179&amp;""</f>
      </c>
      <c r="AK2179">
        <f>[1]发票导入!AK2179</f>
        <v>0</v>
      </c>
      <c r="AL2179">
        <f>[1]发票导入!AL2179</f>
        <v>0</v>
      </c>
      <c r="AM2179">
        <f>[1]发票导入!AM2179</f>
        <v>0</v>
      </c>
      <c r="AN2179" s="22">
        <f t="shared" si="1"/>
        <v>0</v>
      </c>
      <c r="AO2179" s="22">
        <f t="shared" si="2"/>
        <v>0</v>
      </c>
    </row>
    <row r="2180">
      <c r="C2180">
        <f>[1]发票导入!C2180&amp;""</f>
      </c>
      <c r="D2180">
        <f>[1]发票导入!D2180&amp;""</f>
      </c>
      <c r="O2180">
        <f>[1]发票导入!O2180&amp;""</f>
      </c>
      <c r="T2180">
        <f>[1]发票导入!T2180</f>
      </c>
      <c r="U2180">
        <f>[1]发票导入!U2180&amp;""</f>
      </c>
      <c r="V2180">
        <f>[1]发票导入!V2180&amp;""</f>
      </c>
      <c r="W2180">
        <f>[1]发票导入!W2180&amp;""</f>
      </c>
      <c r="Y2180">
        <f>[1]发票导入!Y2180&amp;""</f>
      </c>
      <c r="AA2180">
        <f>[1]发票导入!AA2180&amp;""</f>
      </c>
      <c r="AB2180">
        <f>[1]发票导入!AB2180</f>
        <v>0</v>
      </c>
      <c r="AC2180">
        <f>[1]发票导入!AC2180</f>
        <v>0</v>
      </c>
      <c r="AE2180" s="22">
        <f t="shared" si="0"/>
      </c>
      <c r="AI2180">
        <f>[1]发票导入!AI2180&amp;""</f>
      </c>
      <c r="AJ2180">
        <f>[1]发票导入!AJ2180&amp;""</f>
      </c>
      <c r="AK2180">
        <f>[1]发票导入!AK2180</f>
        <v>0</v>
      </c>
      <c r="AL2180">
        <f>[1]发票导入!AL2180</f>
        <v>0</v>
      </c>
      <c r="AM2180">
        <f>[1]发票导入!AM2180</f>
        <v>0</v>
      </c>
      <c r="AN2180" s="22">
        <f t="shared" si="1"/>
        <v>0</v>
      </c>
      <c r="AO2180" s="22">
        <f t="shared" si="2"/>
        <v>0</v>
      </c>
    </row>
    <row r="2181">
      <c r="C2181">
        <f>[1]发票导入!C2181&amp;""</f>
      </c>
      <c r="D2181">
        <f>[1]发票导入!D2181&amp;""</f>
      </c>
      <c r="O2181">
        <f>[1]发票导入!O2181&amp;""</f>
      </c>
      <c r="T2181">
        <f>[1]发票导入!T2181</f>
      </c>
      <c r="U2181">
        <f>[1]发票导入!U2181&amp;""</f>
      </c>
      <c r="V2181">
        <f>[1]发票导入!V2181&amp;""</f>
      </c>
      <c r="W2181">
        <f>[1]发票导入!W2181&amp;""</f>
      </c>
      <c r="Y2181">
        <f>[1]发票导入!Y2181&amp;""</f>
      </c>
      <c r="AA2181">
        <f>[1]发票导入!AA2181&amp;""</f>
      </c>
      <c r="AB2181">
        <f>[1]发票导入!AB2181</f>
        <v>0</v>
      </c>
      <c r="AC2181">
        <f>[1]发票导入!AC2181</f>
        <v>0</v>
      </c>
      <c r="AE2181" s="22">
        <f t="shared" si="0"/>
      </c>
      <c r="AI2181">
        <f>[1]发票导入!AI2181&amp;""</f>
      </c>
      <c r="AJ2181">
        <f>[1]发票导入!AJ2181&amp;""</f>
      </c>
      <c r="AK2181">
        <f>[1]发票导入!AK2181</f>
        <v>0</v>
      </c>
      <c r="AL2181">
        <f>[1]发票导入!AL2181</f>
        <v>0</v>
      </c>
      <c r="AM2181">
        <f>[1]发票导入!AM2181</f>
        <v>0</v>
      </c>
      <c r="AN2181" s="22">
        <f t="shared" si="1"/>
        <v>0</v>
      </c>
      <c r="AO2181" s="22">
        <f t="shared" si="2"/>
        <v>0</v>
      </c>
    </row>
    <row r="2182">
      <c r="C2182">
        <f>[1]发票导入!C2182&amp;""</f>
      </c>
      <c r="D2182">
        <f>[1]发票导入!D2182&amp;""</f>
      </c>
      <c r="O2182">
        <f>[1]发票导入!O2182&amp;""</f>
      </c>
      <c r="T2182">
        <f>[1]发票导入!T2182</f>
      </c>
      <c r="U2182">
        <f>[1]发票导入!U2182&amp;""</f>
      </c>
      <c r="V2182">
        <f>[1]发票导入!V2182&amp;""</f>
      </c>
      <c r="W2182">
        <f>[1]发票导入!W2182&amp;""</f>
      </c>
      <c r="Y2182">
        <f>[1]发票导入!Y2182&amp;""</f>
      </c>
      <c r="AA2182">
        <f>[1]发票导入!AA2182&amp;""</f>
      </c>
      <c r="AB2182">
        <f>[1]发票导入!AB2182</f>
        <v>0</v>
      </c>
      <c r="AC2182">
        <f>[1]发票导入!AC2182</f>
        <v>0</v>
      </c>
      <c r="AE2182" s="22">
        <f t="shared" si="0"/>
      </c>
      <c r="AI2182">
        <f>[1]发票导入!AI2182&amp;""</f>
      </c>
      <c r="AJ2182">
        <f>[1]发票导入!AJ2182&amp;""</f>
      </c>
      <c r="AK2182">
        <f>[1]发票导入!AK2182</f>
        <v>0</v>
      </c>
      <c r="AL2182">
        <f>[1]发票导入!AL2182</f>
        <v>0</v>
      </c>
      <c r="AM2182">
        <f>[1]发票导入!AM2182</f>
        <v>0</v>
      </c>
      <c r="AN2182" s="22">
        <f t="shared" si="1"/>
        <v>0</v>
      </c>
      <c r="AO2182" s="22">
        <f t="shared" si="2"/>
        <v>0</v>
      </c>
    </row>
    <row r="2183">
      <c r="C2183">
        <f>[1]发票导入!C2183&amp;""</f>
      </c>
      <c r="D2183">
        <f>[1]发票导入!D2183&amp;""</f>
      </c>
      <c r="O2183">
        <f>[1]发票导入!O2183&amp;""</f>
      </c>
      <c r="T2183">
        <f>[1]发票导入!T2183</f>
      </c>
      <c r="U2183">
        <f>[1]发票导入!U2183&amp;""</f>
      </c>
      <c r="V2183">
        <f>[1]发票导入!V2183&amp;""</f>
      </c>
      <c r="W2183">
        <f>[1]发票导入!W2183&amp;""</f>
      </c>
      <c r="Y2183">
        <f>[1]发票导入!Y2183&amp;""</f>
      </c>
      <c r="AA2183">
        <f>[1]发票导入!AA2183&amp;""</f>
      </c>
      <c r="AB2183">
        <f>[1]发票导入!AB2183</f>
        <v>0</v>
      </c>
      <c r="AC2183">
        <f>[1]发票导入!AC2183</f>
        <v>0</v>
      </c>
      <c r="AE2183" s="22">
        <f t="shared" si="0"/>
      </c>
      <c r="AI2183">
        <f>[1]发票导入!AI2183&amp;""</f>
      </c>
      <c r="AJ2183">
        <f>[1]发票导入!AJ2183&amp;""</f>
      </c>
      <c r="AK2183">
        <f>[1]发票导入!AK2183</f>
        <v>0</v>
      </c>
      <c r="AL2183">
        <f>[1]发票导入!AL2183</f>
        <v>0</v>
      </c>
      <c r="AM2183">
        <f>[1]发票导入!AM2183</f>
        <v>0</v>
      </c>
      <c r="AN2183" s="22">
        <f t="shared" si="1"/>
        <v>0</v>
      </c>
      <c r="AO2183" s="22">
        <f t="shared" si="2"/>
        <v>0</v>
      </c>
    </row>
    <row r="2184">
      <c r="C2184">
        <f>[1]发票导入!C2184&amp;""</f>
      </c>
      <c r="D2184">
        <f>[1]发票导入!D2184&amp;""</f>
      </c>
      <c r="O2184">
        <f>[1]发票导入!O2184&amp;""</f>
      </c>
      <c r="T2184">
        <f>[1]发票导入!T2184</f>
      </c>
      <c r="U2184">
        <f>[1]发票导入!U2184&amp;""</f>
      </c>
      <c r="V2184">
        <f>[1]发票导入!V2184&amp;""</f>
      </c>
      <c r="W2184">
        <f>[1]发票导入!W2184&amp;""</f>
      </c>
      <c r="Y2184">
        <f>[1]发票导入!Y2184&amp;""</f>
      </c>
      <c r="AA2184">
        <f>[1]发票导入!AA2184&amp;""</f>
      </c>
      <c r="AB2184">
        <f>[1]发票导入!AB2184</f>
        <v>0</v>
      </c>
      <c r="AC2184">
        <f>[1]发票导入!AC2184</f>
        <v>0</v>
      </c>
      <c r="AE2184" s="22">
        <f t="shared" si="0"/>
      </c>
      <c r="AI2184">
        <f>[1]发票导入!AI2184&amp;""</f>
      </c>
      <c r="AJ2184">
        <f>[1]发票导入!AJ2184&amp;""</f>
      </c>
      <c r="AK2184">
        <f>[1]发票导入!AK2184</f>
        <v>0</v>
      </c>
      <c r="AL2184">
        <f>[1]发票导入!AL2184</f>
        <v>0</v>
      </c>
      <c r="AM2184">
        <f>[1]发票导入!AM2184</f>
        <v>0</v>
      </c>
      <c r="AN2184" s="22">
        <f t="shared" si="1"/>
        <v>0</v>
      </c>
      <c r="AO2184" s="22">
        <f t="shared" si="2"/>
        <v>0</v>
      </c>
    </row>
    <row r="2185">
      <c r="C2185">
        <f>[1]发票导入!C2185&amp;""</f>
      </c>
      <c r="D2185">
        <f>[1]发票导入!D2185&amp;""</f>
      </c>
      <c r="O2185">
        <f>[1]发票导入!O2185&amp;""</f>
      </c>
      <c r="T2185">
        <f>[1]发票导入!T2185</f>
      </c>
      <c r="U2185">
        <f>[1]发票导入!U2185&amp;""</f>
      </c>
      <c r="V2185">
        <f>[1]发票导入!V2185&amp;""</f>
      </c>
      <c r="W2185">
        <f>[1]发票导入!W2185&amp;""</f>
      </c>
      <c r="Y2185">
        <f>[1]发票导入!Y2185&amp;""</f>
      </c>
      <c r="AA2185">
        <f>[1]发票导入!AA2185&amp;""</f>
      </c>
      <c r="AB2185">
        <f>[1]发票导入!AB2185</f>
        <v>0</v>
      </c>
      <c r="AC2185">
        <f>[1]发票导入!AC2185</f>
        <v>0</v>
      </c>
      <c r="AE2185" s="22">
        <f t="shared" si="0"/>
      </c>
      <c r="AI2185">
        <f>[1]发票导入!AI2185&amp;""</f>
      </c>
      <c r="AJ2185">
        <f>[1]发票导入!AJ2185&amp;""</f>
      </c>
      <c r="AK2185">
        <f>[1]发票导入!AK2185</f>
        <v>0</v>
      </c>
      <c r="AL2185">
        <f>[1]发票导入!AL2185</f>
        <v>0</v>
      </c>
      <c r="AM2185">
        <f>[1]发票导入!AM2185</f>
        <v>0</v>
      </c>
      <c r="AN2185" s="22">
        <f t="shared" si="1"/>
        <v>0</v>
      </c>
      <c r="AO2185" s="22">
        <f t="shared" si="2"/>
        <v>0</v>
      </c>
    </row>
    <row r="2186">
      <c r="C2186">
        <f>[1]发票导入!C2186&amp;""</f>
      </c>
      <c r="D2186">
        <f>[1]发票导入!D2186&amp;""</f>
      </c>
      <c r="O2186">
        <f>[1]发票导入!O2186&amp;""</f>
      </c>
      <c r="T2186">
        <f>[1]发票导入!T2186</f>
      </c>
      <c r="U2186">
        <f>[1]发票导入!U2186&amp;""</f>
      </c>
      <c r="V2186">
        <f>[1]发票导入!V2186&amp;""</f>
      </c>
      <c r="W2186">
        <f>[1]发票导入!W2186&amp;""</f>
      </c>
      <c r="Y2186">
        <f>[1]发票导入!Y2186&amp;""</f>
      </c>
      <c r="AA2186">
        <f>[1]发票导入!AA2186&amp;""</f>
      </c>
      <c r="AB2186">
        <f>[1]发票导入!AB2186</f>
        <v>0</v>
      </c>
      <c r="AC2186">
        <f>[1]发票导入!AC2186</f>
        <v>0</v>
      </c>
      <c r="AE2186" s="22">
        <f t="shared" si="0"/>
      </c>
      <c r="AI2186">
        <f>[1]发票导入!AI2186&amp;""</f>
      </c>
      <c r="AJ2186">
        <f>[1]发票导入!AJ2186&amp;""</f>
      </c>
      <c r="AK2186">
        <f>[1]发票导入!AK2186</f>
        <v>0</v>
      </c>
      <c r="AL2186">
        <f>[1]发票导入!AL2186</f>
        <v>0</v>
      </c>
      <c r="AM2186">
        <f>[1]发票导入!AM2186</f>
        <v>0</v>
      </c>
      <c r="AN2186" s="22">
        <f t="shared" si="1"/>
        <v>0</v>
      </c>
      <c r="AO2186" s="22">
        <f t="shared" si="2"/>
        <v>0</v>
      </c>
    </row>
    <row r="2187">
      <c r="C2187">
        <f>[1]发票导入!C2187&amp;""</f>
      </c>
      <c r="D2187">
        <f>[1]发票导入!D2187&amp;""</f>
      </c>
      <c r="O2187">
        <f>[1]发票导入!O2187&amp;""</f>
      </c>
      <c r="T2187">
        <f>[1]发票导入!T2187</f>
      </c>
      <c r="U2187">
        <f>[1]发票导入!U2187&amp;""</f>
      </c>
      <c r="V2187">
        <f>[1]发票导入!V2187&amp;""</f>
      </c>
      <c r="W2187">
        <f>[1]发票导入!W2187&amp;""</f>
      </c>
      <c r="Y2187">
        <f>[1]发票导入!Y2187&amp;""</f>
      </c>
      <c r="AA2187">
        <f>[1]发票导入!AA2187&amp;""</f>
      </c>
      <c r="AB2187">
        <f>[1]发票导入!AB2187</f>
        <v>0</v>
      </c>
      <c r="AC2187">
        <f>[1]发票导入!AC2187</f>
        <v>0</v>
      </c>
      <c r="AE2187" s="22">
        <f t="shared" si="0"/>
      </c>
      <c r="AI2187">
        <f>[1]发票导入!AI2187&amp;""</f>
      </c>
      <c r="AJ2187">
        <f>[1]发票导入!AJ2187&amp;""</f>
      </c>
      <c r="AK2187">
        <f>[1]发票导入!AK2187</f>
        <v>0</v>
      </c>
      <c r="AL2187">
        <f>[1]发票导入!AL2187</f>
        <v>0</v>
      </c>
      <c r="AM2187">
        <f>[1]发票导入!AM2187</f>
        <v>0</v>
      </c>
      <c r="AN2187" s="22">
        <f t="shared" si="1"/>
        <v>0</v>
      </c>
      <c r="AO2187" s="22">
        <f t="shared" si="2"/>
        <v>0</v>
      </c>
    </row>
    <row r="2188">
      <c r="C2188">
        <f>[1]发票导入!C2188&amp;""</f>
      </c>
      <c r="D2188">
        <f>[1]发票导入!D2188&amp;""</f>
      </c>
      <c r="O2188">
        <f>[1]发票导入!O2188&amp;""</f>
      </c>
      <c r="T2188">
        <f>[1]发票导入!T2188</f>
      </c>
      <c r="U2188">
        <f>[1]发票导入!U2188&amp;""</f>
      </c>
      <c r="V2188">
        <f>[1]发票导入!V2188&amp;""</f>
      </c>
      <c r="W2188">
        <f>[1]发票导入!W2188&amp;""</f>
      </c>
      <c r="Y2188">
        <f>[1]发票导入!Y2188&amp;""</f>
      </c>
      <c r="AA2188">
        <f>[1]发票导入!AA2188&amp;""</f>
      </c>
      <c r="AB2188">
        <f>[1]发票导入!AB2188</f>
        <v>0</v>
      </c>
      <c r="AC2188">
        <f>[1]发票导入!AC2188</f>
        <v>0</v>
      </c>
      <c r="AE2188" s="22">
        <f t="shared" si="0"/>
      </c>
      <c r="AI2188">
        <f>[1]发票导入!AI2188&amp;""</f>
      </c>
      <c r="AJ2188">
        <f>[1]发票导入!AJ2188&amp;""</f>
      </c>
      <c r="AK2188">
        <f>[1]发票导入!AK2188</f>
        <v>0</v>
      </c>
      <c r="AL2188">
        <f>[1]发票导入!AL2188</f>
        <v>0</v>
      </c>
      <c r="AM2188">
        <f>[1]发票导入!AM2188</f>
        <v>0</v>
      </c>
      <c r="AN2188" s="22">
        <f t="shared" si="1"/>
        <v>0</v>
      </c>
      <c r="AO2188" s="22">
        <f t="shared" si="2"/>
        <v>0</v>
      </c>
    </row>
    <row r="2189">
      <c r="C2189">
        <f>[1]发票导入!C2189&amp;""</f>
      </c>
      <c r="D2189">
        <f>[1]发票导入!D2189&amp;""</f>
      </c>
      <c r="O2189">
        <f>[1]发票导入!O2189&amp;""</f>
      </c>
      <c r="T2189">
        <f>[1]发票导入!T2189</f>
      </c>
      <c r="U2189">
        <f>[1]发票导入!U2189&amp;""</f>
      </c>
      <c r="V2189">
        <f>[1]发票导入!V2189&amp;""</f>
      </c>
      <c r="W2189">
        <f>[1]发票导入!W2189&amp;""</f>
      </c>
      <c r="Y2189">
        <f>[1]发票导入!Y2189&amp;""</f>
      </c>
      <c r="AA2189">
        <f>[1]发票导入!AA2189&amp;""</f>
      </c>
      <c r="AB2189">
        <f>[1]发票导入!AB2189</f>
        <v>0</v>
      </c>
      <c r="AC2189">
        <f>[1]发票导入!AC2189</f>
        <v>0</v>
      </c>
      <c r="AE2189" s="22">
        <f t="shared" si="0"/>
      </c>
      <c r="AI2189">
        <f>[1]发票导入!AI2189&amp;""</f>
      </c>
      <c r="AJ2189">
        <f>[1]发票导入!AJ2189&amp;""</f>
      </c>
      <c r="AK2189">
        <f>[1]发票导入!AK2189</f>
        <v>0</v>
      </c>
      <c r="AL2189">
        <f>[1]发票导入!AL2189</f>
        <v>0</v>
      </c>
      <c r="AM2189">
        <f>[1]发票导入!AM2189</f>
        <v>0</v>
      </c>
      <c r="AN2189" s="22">
        <f t="shared" si="1"/>
        <v>0</v>
      </c>
      <c r="AO2189" s="22">
        <f t="shared" si="2"/>
        <v>0</v>
      </c>
    </row>
    <row r="2190">
      <c r="C2190">
        <f>[1]发票导入!C2190&amp;""</f>
      </c>
      <c r="D2190">
        <f>[1]发票导入!D2190&amp;""</f>
      </c>
      <c r="O2190">
        <f>[1]发票导入!O2190&amp;""</f>
      </c>
      <c r="T2190">
        <f>[1]发票导入!T2190</f>
      </c>
      <c r="U2190">
        <f>[1]发票导入!U2190&amp;""</f>
      </c>
      <c r="V2190">
        <f>[1]发票导入!V2190&amp;""</f>
      </c>
      <c r="W2190">
        <f>[1]发票导入!W2190&amp;""</f>
      </c>
      <c r="Y2190">
        <f>[1]发票导入!Y2190&amp;""</f>
      </c>
      <c r="AA2190">
        <f>[1]发票导入!AA2190&amp;""</f>
      </c>
      <c r="AB2190">
        <f>[1]发票导入!AB2190</f>
        <v>0</v>
      </c>
      <c r="AC2190">
        <f>[1]发票导入!AC2190</f>
        <v>0</v>
      </c>
      <c r="AE2190" s="22">
        <f t="shared" si="0"/>
      </c>
      <c r="AI2190">
        <f>[1]发票导入!AI2190&amp;""</f>
      </c>
      <c r="AJ2190">
        <f>[1]发票导入!AJ2190&amp;""</f>
      </c>
      <c r="AK2190">
        <f>[1]发票导入!AK2190</f>
        <v>0</v>
      </c>
      <c r="AL2190">
        <f>[1]发票导入!AL2190</f>
        <v>0</v>
      </c>
      <c r="AM2190">
        <f>[1]发票导入!AM2190</f>
        <v>0</v>
      </c>
      <c r="AN2190" s="22">
        <f t="shared" si="1"/>
        <v>0</v>
      </c>
      <c r="AO2190" s="22">
        <f t="shared" si="2"/>
        <v>0</v>
      </c>
    </row>
    <row r="2191">
      <c r="C2191">
        <f>[1]发票导入!C2191&amp;""</f>
      </c>
      <c r="D2191">
        <f>[1]发票导入!D2191&amp;""</f>
      </c>
      <c r="O2191">
        <f>[1]发票导入!O2191&amp;""</f>
      </c>
      <c r="T2191">
        <f>[1]发票导入!T2191</f>
      </c>
      <c r="U2191">
        <f>[1]发票导入!U2191&amp;""</f>
      </c>
      <c r="V2191">
        <f>[1]发票导入!V2191&amp;""</f>
      </c>
      <c r="W2191">
        <f>[1]发票导入!W2191&amp;""</f>
      </c>
      <c r="Y2191">
        <f>[1]发票导入!Y2191&amp;""</f>
      </c>
      <c r="AA2191">
        <f>[1]发票导入!AA2191&amp;""</f>
      </c>
      <c r="AB2191">
        <f>[1]发票导入!AB2191</f>
        <v>0</v>
      </c>
      <c r="AC2191">
        <f>[1]发票导入!AC2191</f>
        <v>0</v>
      </c>
      <c r="AE2191" s="22">
        <f t="shared" si="0"/>
      </c>
      <c r="AI2191">
        <f>[1]发票导入!AI2191&amp;""</f>
      </c>
      <c r="AJ2191">
        <f>[1]发票导入!AJ2191&amp;""</f>
      </c>
      <c r="AK2191">
        <f>[1]发票导入!AK2191</f>
        <v>0</v>
      </c>
      <c r="AL2191">
        <f>[1]发票导入!AL2191</f>
        <v>0</v>
      </c>
      <c r="AM2191">
        <f>[1]发票导入!AM2191</f>
        <v>0</v>
      </c>
      <c r="AN2191" s="22">
        <f t="shared" si="1"/>
        <v>0</v>
      </c>
      <c r="AO2191" s="22">
        <f t="shared" si="2"/>
        <v>0</v>
      </c>
    </row>
    <row r="2192">
      <c r="C2192">
        <f>[1]发票导入!C2192&amp;""</f>
      </c>
      <c r="D2192">
        <f>[1]发票导入!D2192&amp;""</f>
      </c>
      <c r="O2192">
        <f>[1]发票导入!O2192&amp;""</f>
      </c>
      <c r="T2192">
        <f>[1]发票导入!T2192</f>
      </c>
      <c r="U2192">
        <f>[1]发票导入!U2192&amp;""</f>
      </c>
      <c r="V2192">
        <f>[1]发票导入!V2192&amp;""</f>
      </c>
      <c r="W2192">
        <f>[1]发票导入!W2192&amp;""</f>
      </c>
      <c r="Y2192">
        <f>[1]发票导入!Y2192&amp;""</f>
      </c>
      <c r="AA2192">
        <f>[1]发票导入!AA2192&amp;""</f>
      </c>
      <c r="AB2192">
        <f>[1]发票导入!AB2192</f>
        <v>0</v>
      </c>
      <c r="AC2192">
        <f>[1]发票导入!AC2192</f>
        <v>0</v>
      </c>
      <c r="AE2192" s="22">
        <f t="shared" si="0"/>
      </c>
      <c r="AI2192">
        <f>[1]发票导入!AI2192&amp;""</f>
      </c>
      <c r="AJ2192">
        <f>[1]发票导入!AJ2192&amp;""</f>
      </c>
      <c r="AK2192">
        <f>[1]发票导入!AK2192</f>
        <v>0</v>
      </c>
      <c r="AL2192">
        <f>[1]发票导入!AL2192</f>
        <v>0</v>
      </c>
      <c r="AM2192">
        <f>[1]发票导入!AM2192</f>
        <v>0</v>
      </c>
      <c r="AN2192" s="22">
        <f t="shared" si="1"/>
        <v>0</v>
      </c>
      <c r="AO2192" s="22">
        <f t="shared" si="2"/>
        <v>0</v>
      </c>
    </row>
    <row r="2193">
      <c r="C2193">
        <f>[1]发票导入!C2193&amp;""</f>
      </c>
      <c r="D2193">
        <f>[1]发票导入!D2193&amp;""</f>
      </c>
      <c r="O2193">
        <f>[1]发票导入!O2193&amp;""</f>
      </c>
      <c r="T2193">
        <f>[1]发票导入!T2193</f>
      </c>
      <c r="U2193">
        <f>[1]发票导入!U2193&amp;""</f>
      </c>
      <c r="V2193">
        <f>[1]发票导入!V2193&amp;""</f>
      </c>
      <c r="W2193">
        <f>[1]发票导入!W2193&amp;""</f>
      </c>
      <c r="Y2193">
        <f>[1]发票导入!Y2193&amp;""</f>
      </c>
      <c r="AA2193">
        <f>[1]发票导入!AA2193&amp;""</f>
      </c>
      <c r="AB2193">
        <f>[1]发票导入!AB2193</f>
        <v>0</v>
      </c>
      <c r="AC2193">
        <f>[1]发票导入!AC2193</f>
        <v>0</v>
      </c>
      <c r="AE2193" s="22">
        <f t="shared" si="0"/>
      </c>
      <c r="AI2193">
        <f>[1]发票导入!AI2193&amp;""</f>
      </c>
      <c r="AJ2193">
        <f>[1]发票导入!AJ2193&amp;""</f>
      </c>
      <c r="AK2193">
        <f>[1]发票导入!AK2193</f>
        <v>0</v>
      </c>
      <c r="AL2193">
        <f>[1]发票导入!AL2193</f>
        <v>0</v>
      </c>
      <c r="AM2193">
        <f>[1]发票导入!AM2193</f>
        <v>0</v>
      </c>
      <c r="AN2193" s="22">
        <f t="shared" si="1"/>
        <v>0</v>
      </c>
      <c r="AO2193" s="22">
        <f t="shared" si="2"/>
        <v>0</v>
      </c>
    </row>
    <row r="2194">
      <c r="C2194">
        <f>[1]发票导入!C2194&amp;""</f>
      </c>
      <c r="D2194">
        <f>[1]发票导入!D2194&amp;""</f>
      </c>
      <c r="O2194">
        <f>[1]发票导入!O2194&amp;""</f>
      </c>
      <c r="T2194">
        <f>[1]发票导入!T2194</f>
      </c>
      <c r="U2194">
        <f>[1]发票导入!U2194&amp;""</f>
      </c>
      <c r="V2194">
        <f>[1]发票导入!V2194&amp;""</f>
      </c>
      <c r="W2194">
        <f>[1]发票导入!W2194&amp;""</f>
      </c>
      <c r="Y2194">
        <f>[1]发票导入!Y2194&amp;""</f>
      </c>
      <c r="AA2194">
        <f>[1]发票导入!AA2194&amp;""</f>
      </c>
      <c r="AB2194">
        <f>[1]发票导入!AB2194</f>
        <v>0</v>
      </c>
      <c r="AC2194">
        <f>[1]发票导入!AC2194</f>
        <v>0</v>
      </c>
      <c r="AE2194" s="22">
        <f t="shared" si="0"/>
      </c>
      <c r="AI2194">
        <f>[1]发票导入!AI2194&amp;""</f>
      </c>
      <c r="AJ2194">
        <f>[1]发票导入!AJ2194&amp;""</f>
      </c>
      <c r="AK2194">
        <f>[1]发票导入!AK2194</f>
        <v>0</v>
      </c>
      <c r="AL2194">
        <f>[1]发票导入!AL2194</f>
        <v>0</v>
      </c>
      <c r="AM2194">
        <f>[1]发票导入!AM2194</f>
        <v>0</v>
      </c>
      <c r="AN2194" s="22">
        <f t="shared" si="1"/>
        <v>0</v>
      </c>
      <c r="AO2194" s="22">
        <f t="shared" si="2"/>
        <v>0</v>
      </c>
    </row>
    <row r="2195">
      <c r="C2195">
        <f>[1]发票导入!C2195&amp;""</f>
      </c>
      <c r="D2195">
        <f>[1]发票导入!D2195&amp;""</f>
      </c>
      <c r="O2195">
        <f>[1]发票导入!O2195&amp;""</f>
      </c>
      <c r="T2195">
        <f>[1]发票导入!T2195</f>
      </c>
      <c r="U2195">
        <f>[1]发票导入!U2195&amp;""</f>
      </c>
      <c r="V2195">
        <f>[1]发票导入!V2195&amp;""</f>
      </c>
      <c r="W2195">
        <f>[1]发票导入!W2195&amp;""</f>
      </c>
      <c r="Y2195">
        <f>[1]发票导入!Y2195&amp;""</f>
      </c>
      <c r="AA2195">
        <f>[1]发票导入!AA2195&amp;""</f>
      </c>
      <c r="AB2195">
        <f>[1]发票导入!AB2195</f>
        <v>0</v>
      </c>
      <c r="AC2195">
        <f>[1]发票导入!AC2195</f>
        <v>0</v>
      </c>
      <c r="AE2195" s="22">
        <f t="shared" si="0"/>
      </c>
      <c r="AI2195">
        <f>[1]发票导入!AI2195&amp;""</f>
      </c>
      <c r="AJ2195">
        <f>[1]发票导入!AJ2195&amp;""</f>
      </c>
      <c r="AK2195">
        <f>[1]发票导入!AK2195</f>
        <v>0</v>
      </c>
      <c r="AL2195">
        <f>[1]发票导入!AL2195</f>
        <v>0</v>
      </c>
      <c r="AM2195">
        <f>[1]发票导入!AM2195</f>
        <v>0</v>
      </c>
      <c r="AN2195" s="22">
        <f t="shared" si="1"/>
        <v>0</v>
      </c>
      <c r="AO2195" s="22">
        <f t="shared" si="2"/>
        <v>0</v>
      </c>
    </row>
    <row r="2196">
      <c r="C2196">
        <f>[1]发票导入!C2196&amp;""</f>
      </c>
      <c r="D2196">
        <f>[1]发票导入!D2196&amp;""</f>
      </c>
      <c r="O2196">
        <f>[1]发票导入!O2196&amp;""</f>
      </c>
      <c r="T2196">
        <f>[1]发票导入!T2196</f>
      </c>
      <c r="U2196">
        <f>[1]发票导入!U2196&amp;""</f>
      </c>
      <c r="V2196">
        <f>[1]发票导入!V2196&amp;""</f>
      </c>
      <c r="W2196">
        <f>[1]发票导入!W2196&amp;""</f>
      </c>
      <c r="Y2196">
        <f>[1]发票导入!Y2196&amp;""</f>
      </c>
      <c r="AA2196">
        <f>[1]发票导入!AA2196&amp;""</f>
      </c>
      <c r="AB2196">
        <f>[1]发票导入!AB2196</f>
        <v>0</v>
      </c>
      <c r="AC2196">
        <f>[1]发票导入!AC2196</f>
        <v>0</v>
      </c>
      <c r="AE2196" s="22">
        <f t="shared" si="0"/>
      </c>
      <c r="AI2196">
        <f>[1]发票导入!AI2196&amp;""</f>
      </c>
      <c r="AJ2196">
        <f>[1]发票导入!AJ2196&amp;""</f>
      </c>
      <c r="AK2196">
        <f>[1]发票导入!AK2196</f>
        <v>0</v>
      </c>
      <c r="AL2196">
        <f>[1]发票导入!AL2196</f>
        <v>0</v>
      </c>
      <c r="AM2196">
        <f>[1]发票导入!AM2196</f>
        <v>0</v>
      </c>
      <c r="AN2196" s="22">
        <f t="shared" si="1"/>
        <v>0</v>
      </c>
      <c r="AO2196" s="22">
        <f t="shared" si="2"/>
        <v>0</v>
      </c>
    </row>
    <row r="2197">
      <c r="C2197">
        <f>[1]发票导入!C2197&amp;""</f>
      </c>
      <c r="D2197">
        <f>[1]发票导入!D2197&amp;""</f>
      </c>
      <c r="O2197">
        <f>[1]发票导入!O2197&amp;""</f>
      </c>
      <c r="T2197">
        <f>[1]发票导入!T2197</f>
      </c>
      <c r="U2197">
        <f>[1]发票导入!U2197&amp;""</f>
      </c>
      <c r="V2197">
        <f>[1]发票导入!V2197&amp;""</f>
      </c>
      <c r="W2197">
        <f>[1]发票导入!W2197&amp;""</f>
      </c>
      <c r="Y2197">
        <f>[1]发票导入!Y2197&amp;""</f>
      </c>
      <c r="AA2197">
        <f>[1]发票导入!AA2197&amp;""</f>
      </c>
      <c r="AB2197">
        <f>[1]发票导入!AB2197</f>
        <v>0</v>
      </c>
      <c r="AC2197">
        <f>[1]发票导入!AC2197</f>
        <v>0</v>
      </c>
      <c r="AE2197" s="22">
        <f t="shared" si="0"/>
      </c>
      <c r="AI2197">
        <f>[1]发票导入!AI2197&amp;""</f>
      </c>
      <c r="AJ2197">
        <f>[1]发票导入!AJ2197&amp;""</f>
      </c>
      <c r="AK2197">
        <f>[1]发票导入!AK2197</f>
        <v>0</v>
      </c>
      <c r="AL2197">
        <f>[1]发票导入!AL2197</f>
        <v>0</v>
      </c>
      <c r="AM2197">
        <f>[1]发票导入!AM2197</f>
        <v>0</v>
      </c>
      <c r="AN2197" s="22">
        <f t="shared" si="1"/>
        <v>0</v>
      </c>
      <c r="AO2197" s="22">
        <f t="shared" si="2"/>
        <v>0</v>
      </c>
    </row>
    <row r="2198">
      <c r="C2198">
        <f>[1]发票导入!C2198&amp;""</f>
      </c>
      <c r="D2198">
        <f>[1]发票导入!D2198&amp;""</f>
      </c>
      <c r="O2198">
        <f>[1]发票导入!O2198&amp;""</f>
      </c>
      <c r="T2198">
        <f>[1]发票导入!T2198</f>
      </c>
      <c r="U2198">
        <f>[1]发票导入!U2198&amp;""</f>
      </c>
      <c r="V2198">
        <f>[1]发票导入!V2198&amp;""</f>
      </c>
      <c r="W2198">
        <f>[1]发票导入!W2198&amp;""</f>
      </c>
      <c r="Y2198">
        <f>[1]发票导入!Y2198&amp;""</f>
      </c>
      <c r="AA2198">
        <f>[1]发票导入!AA2198&amp;""</f>
      </c>
      <c r="AB2198">
        <f>[1]发票导入!AB2198</f>
        <v>0</v>
      </c>
      <c r="AC2198">
        <f>[1]发票导入!AC2198</f>
        <v>0</v>
      </c>
      <c r="AE2198" s="22">
        <f t="shared" si="0"/>
      </c>
      <c r="AI2198">
        <f>[1]发票导入!AI2198&amp;""</f>
      </c>
      <c r="AJ2198">
        <f>[1]发票导入!AJ2198&amp;""</f>
      </c>
      <c r="AK2198">
        <f>[1]发票导入!AK2198</f>
        <v>0</v>
      </c>
      <c r="AL2198">
        <f>[1]发票导入!AL2198</f>
        <v>0</v>
      </c>
      <c r="AM2198">
        <f>[1]发票导入!AM2198</f>
        <v>0</v>
      </c>
      <c r="AN2198" s="22">
        <f t="shared" si="1"/>
        <v>0</v>
      </c>
      <c r="AO2198" s="22">
        <f t="shared" si="2"/>
        <v>0</v>
      </c>
    </row>
    <row r="2199">
      <c r="C2199">
        <f>[1]发票导入!C2199&amp;""</f>
      </c>
      <c r="D2199">
        <f>[1]发票导入!D2199&amp;""</f>
      </c>
      <c r="O2199">
        <f>[1]发票导入!O2199&amp;""</f>
      </c>
      <c r="T2199">
        <f>[1]发票导入!T2199</f>
      </c>
      <c r="U2199">
        <f>[1]发票导入!U2199&amp;""</f>
      </c>
      <c r="V2199">
        <f>[1]发票导入!V2199&amp;""</f>
      </c>
      <c r="W2199">
        <f>[1]发票导入!W2199&amp;""</f>
      </c>
      <c r="Y2199">
        <f>[1]发票导入!Y2199&amp;""</f>
      </c>
      <c r="AA2199">
        <f>[1]发票导入!AA2199&amp;""</f>
      </c>
      <c r="AB2199">
        <f>[1]发票导入!AB2199</f>
        <v>0</v>
      </c>
      <c r="AC2199">
        <f>[1]发票导入!AC2199</f>
        <v>0</v>
      </c>
      <c r="AE2199" s="22">
        <f t="shared" si="0"/>
      </c>
      <c r="AI2199">
        <f>[1]发票导入!AI2199&amp;""</f>
      </c>
      <c r="AJ2199">
        <f>[1]发票导入!AJ2199&amp;""</f>
      </c>
      <c r="AK2199">
        <f>[1]发票导入!AK2199</f>
        <v>0</v>
      </c>
      <c r="AL2199">
        <f>[1]发票导入!AL2199</f>
        <v>0</v>
      </c>
      <c r="AM2199">
        <f>[1]发票导入!AM2199</f>
        <v>0</v>
      </c>
      <c r="AN2199" s="22">
        <f t="shared" si="1"/>
        <v>0</v>
      </c>
      <c r="AO2199" s="22">
        <f t="shared" si="2"/>
        <v>0</v>
      </c>
    </row>
    <row r="2200">
      <c r="C2200">
        <f>[1]发票导入!C2200&amp;""</f>
      </c>
      <c r="D2200">
        <f>[1]发票导入!D2200&amp;""</f>
      </c>
      <c r="O2200">
        <f>[1]发票导入!O2200&amp;""</f>
      </c>
      <c r="T2200">
        <f>[1]发票导入!T2200</f>
      </c>
      <c r="U2200">
        <f>[1]发票导入!U2200&amp;""</f>
      </c>
      <c r="V2200">
        <f>[1]发票导入!V2200&amp;""</f>
      </c>
      <c r="W2200">
        <f>[1]发票导入!W2200&amp;""</f>
      </c>
      <c r="Y2200">
        <f>[1]发票导入!Y2200&amp;""</f>
      </c>
      <c r="AA2200">
        <f>[1]发票导入!AA2200&amp;""</f>
      </c>
      <c r="AB2200">
        <f>[1]发票导入!AB2200</f>
        <v>0</v>
      </c>
      <c r="AC2200">
        <f>[1]发票导入!AC2200</f>
        <v>0</v>
      </c>
      <c r="AE2200" s="22">
        <f t="shared" si="0"/>
      </c>
      <c r="AI2200">
        <f>[1]发票导入!AI2200&amp;""</f>
      </c>
      <c r="AJ2200">
        <f>[1]发票导入!AJ2200&amp;""</f>
      </c>
      <c r="AK2200">
        <f>[1]发票导入!AK2200</f>
        <v>0</v>
      </c>
      <c r="AL2200">
        <f>[1]发票导入!AL2200</f>
        <v>0</v>
      </c>
      <c r="AM2200">
        <f>[1]发票导入!AM2200</f>
        <v>0</v>
      </c>
      <c r="AN2200" s="22">
        <f t="shared" si="1"/>
        <v>0</v>
      </c>
      <c r="AO2200" s="22">
        <f t="shared" si="2"/>
        <v>0</v>
      </c>
    </row>
    <row r="2201">
      <c r="C2201">
        <f>[1]发票导入!C2201&amp;""</f>
      </c>
      <c r="D2201">
        <f>[1]发票导入!D2201&amp;""</f>
      </c>
      <c r="O2201">
        <f>[1]发票导入!O2201&amp;""</f>
      </c>
      <c r="T2201">
        <f>[1]发票导入!T2201</f>
      </c>
      <c r="U2201">
        <f>[1]发票导入!U2201&amp;""</f>
      </c>
      <c r="V2201">
        <f>[1]发票导入!V2201&amp;""</f>
      </c>
      <c r="W2201">
        <f>[1]发票导入!W2201&amp;""</f>
      </c>
      <c r="Y2201">
        <f>[1]发票导入!Y2201&amp;""</f>
      </c>
      <c r="AA2201">
        <f>[1]发票导入!AA2201&amp;""</f>
      </c>
      <c r="AB2201">
        <f>[1]发票导入!AB2201</f>
        <v>0</v>
      </c>
      <c r="AC2201">
        <f>[1]发票导入!AC2201</f>
        <v>0</v>
      </c>
      <c r="AE2201" s="22">
        <f t="shared" si="0"/>
      </c>
      <c r="AI2201">
        <f>[1]发票导入!AI2201&amp;""</f>
      </c>
      <c r="AJ2201">
        <f>[1]发票导入!AJ2201&amp;""</f>
      </c>
      <c r="AK2201">
        <f>[1]发票导入!AK2201</f>
        <v>0</v>
      </c>
      <c r="AL2201">
        <f>[1]发票导入!AL2201</f>
        <v>0</v>
      </c>
      <c r="AM2201">
        <f>[1]发票导入!AM2201</f>
        <v>0</v>
      </c>
      <c r="AN2201" s="22">
        <f t="shared" si="1"/>
        <v>0</v>
      </c>
      <c r="AO2201" s="22">
        <f t="shared" si="2"/>
        <v>0</v>
      </c>
    </row>
    <row r="2202">
      <c r="C2202">
        <f>[1]发票导入!C2202&amp;""</f>
      </c>
      <c r="D2202">
        <f>[1]发票导入!D2202&amp;""</f>
      </c>
      <c r="O2202">
        <f>[1]发票导入!O2202&amp;""</f>
      </c>
      <c r="T2202">
        <f>[1]发票导入!T2202</f>
      </c>
      <c r="U2202">
        <f>[1]发票导入!U2202&amp;""</f>
      </c>
      <c r="V2202">
        <f>[1]发票导入!V2202&amp;""</f>
      </c>
      <c r="W2202">
        <f>[1]发票导入!W2202&amp;""</f>
      </c>
      <c r="Y2202">
        <f>[1]发票导入!Y2202&amp;""</f>
      </c>
      <c r="AA2202">
        <f>[1]发票导入!AA2202&amp;""</f>
      </c>
      <c r="AB2202">
        <f>[1]发票导入!AB2202</f>
        <v>0</v>
      </c>
      <c r="AC2202">
        <f>[1]发票导入!AC2202</f>
        <v>0</v>
      </c>
      <c r="AE2202" s="22">
        <f t="shared" si="0"/>
      </c>
      <c r="AI2202">
        <f>[1]发票导入!AI2202&amp;""</f>
      </c>
      <c r="AJ2202">
        <f>[1]发票导入!AJ2202&amp;""</f>
      </c>
      <c r="AK2202">
        <f>[1]发票导入!AK2202</f>
        <v>0</v>
      </c>
      <c r="AL2202">
        <f>[1]发票导入!AL2202</f>
        <v>0</v>
      </c>
      <c r="AM2202">
        <f>[1]发票导入!AM2202</f>
        <v>0</v>
      </c>
      <c r="AN2202" s="22">
        <f t="shared" si="1"/>
        <v>0</v>
      </c>
      <c r="AO2202" s="22">
        <f t="shared" si="2"/>
        <v>0</v>
      </c>
    </row>
    <row r="2203">
      <c r="C2203">
        <f>[1]发票导入!C2203&amp;""</f>
      </c>
      <c r="D2203">
        <f>[1]发票导入!D2203&amp;""</f>
      </c>
      <c r="O2203">
        <f>[1]发票导入!O2203&amp;""</f>
      </c>
      <c r="T2203">
        <f>[1]发票导入!T2203</f>
      </c>
      <c r="U2203">
        <f>[1]发票导入!U2203&amp;""</f>
      </c>
      <c r="V2203">
        <f>[1]发票导入!V2203&amp;""</f>
      </c>
      <c r="W2203">
        <f>[1]发票导入!W2203&amp;""</f>
      </c>
      <c r="Y2203">
        <f>[1]发票导入!Y2203&amp;""</f>
      </c>
      <c r="AA2203">
        <f>[1]发票导入!AA2203&amp;""</f>
      </c>
      <c r="AB2203">
        <f>[1]发票导入!AB2203</f>
        <v>0</v>
      </c>
      <c r="AC2203">
        <f>[1]发票导入!AC2203</f>
        <v>0</v>
      </c>
      <c r="AE2203" s="22">
        <f t="shared" si="0"/>
      </c>
      <c r="AI2203">
        <f>[1]发票导入!AI2203&amp;""</f>
      </c>
      <c r="AJ2203">
        <f>[1]发票导入!AJ2203&amp;""</f>
      </c>
      <c r="AK2203">
        <f>[1]发票导入!AK2203</f>
        <v>0</v>
      </c>
      <c r="AL2203">
        <f>[1]发票导入!AL2203</f>
        <v>0</v>
      </c>
      <c r="AM2203">
        <f>[1]发票导入!AM2203</f>
        <v>0</v>
      </c>
      <c r="AN2203" s="22">
        <f t="shared" si="1"/>
        <v>0</v>
      </c>
      <c r="AO2203" s="22">
        <f t="shared" si="2"/>
        <v>0</v>
      </c>
    </row>
    <row r="2204">
      <c r="C2204">
        <f>[1]发票导入!C2204&amp;""</f>
      </c>
      <c r="D2204">
        <f>[1]发票导入!D2204&amp;""</f>
      </c>
      <c r="O2204">
        <f>[1]发票导入!O2204&amp;""</f>
      </c>
      <c r="T2204">
        <f>[1]发票导入!T2204</f>
      </c>
      <c r="U2204">
        <f>[1]发票导入!U2204&amp;""</f>
      </c>
      <c r="V2204">
        <f>[1]发票导入!V2204&amp;""</f>
      </c>
      <c r="W2204">
        <f>[1]发票导入!W2204&amp;""</f>
      </c>
      <c r="Y2204">
        <f>[1]发票导入!Y2204&amp;""</f>
      </c>
      <c r="AA2204">
        <f>[1]发票导入!AA2204&amp;""</f>
      </c>
      <c r="AB2204">
        <f>[1]发票导入!AB2204</f>
        <v>0</v>
      </c>
      <c r="AC2204">
        <f>[1]发票导入!AC2204</f>
        <v>0</v>
      </c>
      <c r="AE2204" s="22">
        <f t="shared" si="0"/>
      </c>
      <c r="AI2204">
        <f>[1]发票导入!AI2204&amp;""</f>
      </c>
      <c r="AJ2204">
        <f>[1]发票导入!AJ2204&amp;""</f>
      </c>
      <c r="AK2204">
        <f>[1]发票导入!AK2204</f>
        <v>0</v>
      </c>
      <c r="AL2204">
        <f>[1]发票导入!AL2204</f>
        <v>0</v>
      </c>
      <c r="AM2204">
        <f>[1]发票导入!AM2204</f>
        <v>0</v>
      </c>
      <c r="AN2204" s="22">
        <f t="shared" si="1"/>
        <v>0</v>
      </c>
      <c r="AO2204" s="22">
        <f t="shared" si="2"/>
        <v>0</v>
      </c>
    </row>
    <row r="2205">
      <c r="C2205">
        <f>[1]发票导入!C2205&amp;""</f>
      </c>
      <c r="D2205">
        <f>[1]发票导入!D2205&amp;""</f>
      </c>
      <c r="O2205">
        <f>[1]发票导入!O2205&amp;""</f>
      </c>
      <c r="T2205">
        <f>[1]发票导入!T2205</f>
      </c>
      <c r="U2205">
        <f>[1]发票导入!U2205&amp;""</f>
      </c>
      <c r="V2205">
        <f>[1]发票导入!V2205&amp;""</f>
      </c>
      <c r="W2205">
        <f>[1]发票导入!W2205&amp;""</f>
      </c>
      <c r="Y2205">
        <f>[1]发票导入!Y2205&amp;""</f>
      </c>
      <c r="AA2205">
        <f>[1]发票导入!AA2205&amp;""</f>
      </c>
      <c r="AB2205">
        <f>[1]发票导入!AB2205</f>
        <v>0</v>
      </c>
      <c r="AC2205">
        <f>[1]发票导入!AC2205</f>
        <v>0</v>
      </c>
      <c r="AE2205" s="22">
        <f t="shared" si="0"/>
      </c>
      <c r="AI2205">
        <f>[1]发票导入!AI2205&amp;""</f>
      </c>
      <c r="AJ2205">
        <f>[1]发票导入!AJ2205&amp;""</f>
      </c>
      <c r="AK2205">
        <f>[1]发票导入!AK2205</f>
        <v>0</v>
      </c>
      <c r="AL2205">
        <f>[1]发票导入!AL2205</f>
        <v>0</v>
      </c>
      <c r="AM2205">
        <f>[1]发票导入!AM2205</f>
        <v>0</v>
      </c>
      <c r="AN2205" s="22">
        <f t="shared" si="1"/>
        <v>0</v>
      </c>
      <c r="AO2205" s="22">
        <f t="shared" si="2"/>
        <v>0</v>
      </c>
    </row>
    <row r="2206">
      <c r="C2206">
        <f>[1]发票导入!C2206&amp;""</f>
      </c>
      <c r="D2206">
        <f>[1]发票导入!D2206&amp;""</f>
      </c>
      <c r="O2206">
        <f>[1]发票导入!O2206&amp;""</f>
      </c>
      <c r="T2206">
        <f>[1]发票导入!T2206</f>
      </c>
      <c r="U2206">
        <f>[1]发票导入!U2206&amp;""</f>
      </c>
      <c r="V2206">
        <f>[1]发票导入!V2206&amp;""</f>
      </c>
      <c r="W2206">
        <f>[1]发票导入!W2206&amp;""</f>
      </c>
      <c r="Y2206">
        <f>[1]发票导入!Y2206&amp;""</f>
      </c>
      <c r="AA2206">
        <f>[1]发票导入!AA2206&amp;""</f>
      </c>
      <c r="AB2206">
        <f>[1]发票导入!AB2206</f>
        <v>0</v>
      </c>
      <c r="AC2206">
        <f>[1]发票导入!AC2206</f>
        <v>0</v>
      </c>
      <c r="AE2206" s="22">
        <f t="shared" si="0"/>
      </c>
      <c r="AI2206">
        <f>[1]发票导入!AI2206&amp;""</f>
      </c>
      <c r="AJ2206">
        <f>[1]发票导入!AJ2206&amp;""</f>
      </c>
      <c r="AK2206">
        <f>[1]发票导入!AK2206</f>
        <v>0</v>
      </c>
      <c r="AL2206">
        <f>[1]发票导入!AL2206</f>
        <v>0</v>
      </c>
      <c r="AM2206">
        <f>[1]发票导入!AM2206</f>
        <v>0</v>
      </c>
      <c r="AN2206" s="22">
        <f t="shared" si="1"/>
        <v>0</v>
      </c>
      <c r="AO2206" s="22">
        <f t="shared" si="2"/>
        <v>0</v>
      </c>
    </row>
    <row r="2207">
      <c r="C2207">
        <f>[1]发票导入!C2207&amp;""</f>
      </c>
      <c r="D2207">
        <f>[1]发票导入!D2207&amp;""</f>
      </c>
      <c r="O2207">
        <f>[1]发票导入!O2207&amp;""</f>
      </c>
      <c r="T2207">
        <f>[1]发票导入!T2207</f>
      </c>
      <c r="U2207">
        <f>[1]发票导入!U2207&amp;""</f>
      </c>
      <c r="V2207">
        <f>[1]发票导入!V2207&amp;""</f>
      </c>
      <c r="W2207">
        <f>[1]发票导入!W2207&amp;""</f>
      </c>
      <c r="Y2207">
        <f>[1]发票导入!Y2207&amp;""</f>
      </c>
      <c r="AA2207">
        <f>[1]发票导入!AA2207&amp;""</f>
      </c>
      <c r="AB2207">
        <f>[1]发票导入!AB2207</f>
        <v>0</v>
      </c>
      <c r="AC2207">
        <f>[1]发票导入!AC2207</f>
        <v>0</v>
      </c>
      <c r="AE2207" s="22">
        <f t="shared" si="0"/>
      </c>
      <c r="AI2207">
        <f>[1]发票导入!AI2207&amp;""</f>
      </c>
      <c r="AJ2207">
        <f>[1]发票导入!AJ2207&amp;""</f>
      </c>
      <c r="AK2207">
        <f>[1]发票导入!AK2207</f>
        <v>0</v>
      </c>
      <c r="AL2207">
        <f>[1]发票导入!AL2207</f>
        <v>0</v>
      </c>
      <c r="AM2207">
        <f>[1]发票导入!AM2207</f>
        <v>0</v>
      </c>
      <c r="AN2207" s="22">
        <f t="shared" si="1"/>
        <v>0</v>
      </c>
      <c r="AO2207" s="22">
        <f t="shared" si="2"/>
        <v>0</v>
      </c>
    </row>
    <row r="2208">
      <c r="C2208">
        <f>[1]发票导入!C2208&amp;""</f>
      </c>
      <c r="D2208">
        <f>[1]发票导入!D2208&amp;""</f>
      </c>
      <c r="O2208">
        <f>[1]发票导入!O2208&amp;""</f>
      </c>
      <c r="T2208">
        <f>[1]发票导入!T2208</f>
      </c>
      <c r="U2208">
        <f>[1]发票导入!U2208&amp;""</f>
      </c>
      <c r="V2208">
        <f>[1]发票导入!V2208&amp;""</f>
      </c>
      <c r="W2208">
        <f>[1]发票导入!W2208&amp;""</f>
      </c>
      <c r="Y2208">
        <f>[1]发票导入!Y2208&amp;""</f>
      </c>
      <c r="AA2208">
        <f>[1]发票导入!AA2208&amp;""</f>
      </c>
      <c r="AB2208">
        <f>[1]发票导入!AB2208</f>
        <v>0</v>
      </c>
      <c r="AC2208">
        <f>[1]发票导入!AC2208</f>
        <v>0</v>
      </c>
      <c r="AE2208" s="22">
        <f t="shared" si="0"/>
      </c>
      <c r="AI2208">
        <f>[1]发票导入!AI2208&amp;""</f>
      </c>
      <c r="AJ2208">
        <f>[1]发票导入!AJ2208&amp;""</f>
      </c>
      <c r="AK2208">
        <f>[1]发票导入!AK2208</f>
        <v>0</v>
      </c>
      <c r="AL2208">
        <f>[1]发票导入!AL2208</f>
        <v>0</v>
      </c>
      <c r="AM2208">
        <f>[1]发票导入!AM2208</f>
        <v>0</v>
      </c>
      <c r="AN2208" s="22">
        <f t="shared" si="1"/>
        <v>0</v>
      </c>
      <c r="AO2208" s="22">
        <f t="shared" si="2"/>
        <v>0</v>
      </c>
    </row>
    <row r="2209">
      <c r="C2209">
        <f>[1]发票导入!C2209&amp;""</f>
      </c>
      <c r="D2209">
        <f>[1]发票导入!D2209&amp;""</f>
      </c>
      <c r="O2209">
        <f>[1]发票导入!O2209&amp;""</f>
      </c>
      <c r="T2209">
        <f>[1]发票导入!T2209</f>
      </c>
      <c r="U2209">
        <f>[1]发票导入!U2209&amp;""</f>
      </c>
      <c r="V2209">
        <f>[1]发票导入!V2209&amp;""</f>
      </c>
      <c r="W2209">
        <f>[1]发票导入!W2209&amp;""</f>
      </c>
      <c r="Y2209">
        <f>[1]发票导入!Y2209&amp;""</f>
      </c>
      <c r="AA2209">
        <f>[1]发票导入!AA2209&amp;""</f>
      </c>
      <c r="AB2209">
        <f>[1]发票导入!AB2209</f>
        <v>0</v>
      </c>
      <c r="AC2209">
        <f>[1]发票导入!AC2209</f>
        <v>0</v>
      </c>
      <c r="AE2209" s="22">
        <f t="shared" si="0"/>
      </c>
      <c r="AI2209">
        <f>[1]发票导入!AI2209&amp;""</f>
      </c>
      <c r="AJ2209">
        <f>[1]发票导入!AJ2209&amp;""</f>
      </c>
      <c r="AK2209">
        <f>[1]发票导入!AK2209</f>
        <v>0</v>
      </c>
      <c r="AL2209">
        <f>[1]发票导入!AL2209</f>
        <v>0</v>
      </c>
      <c r="AM2209">
        <f>[1]发票导入!AM2209</f>
        <v>0</v>
      </c>
      <c r="AN2209" s="22">
        <f t="shared" si="1"/>
        <v>0</v>
      </c>
      <c r="AO2209" s="22">
        <f t="shared" si="2"/>
        <v>0</v>
      </c>
    </row>
    <row r="2210">
      <c r="C2210">
        <f>[1]发票导入!C2210&amp;""</f>
      </c>
      <c r="D2210">
        <f>[1]发票导入!D2210&amp;""</f>
      </c>
      <c r="O2210">
        <f>[1]发票导入!O2210&amp;""</f>
      </c>
      <c r="T2210">
        <f>[1]发票导入!T2210</f>
      </c>
      <c r="U2210">
        <f>[1]发票导入!U2210&amp;""</f>
      </c>
      <c r="V2210">
        <f>[1]发票导入!V2210&amp;""</f>
      </c>
      <c r="W2210">
        <f>[1]发票导入!W2210&amp;""</f>
      </c>
      <c r="Y2210">
        <f>[1]发票导入!Y2210&amp;""</f>
      </c>
      <c r="AA2210">
        <f>[1]发票导入!AA2210&amp;""</f>
      </c>
      <c r="AB2210">
        <f>[1]发票导入!AB2210</f>
        <v>0</v>
      </c>
      <c r="AC2210">
        <f>[1]发票导入!AC2210</f>
        <v>0</v>
      </c>
      <c r="AE2210" s="22">
        <f t="shared" si="0"/>
      </c>
      <c r="AI2210">
        <f>[1]发票导入!AI2210&amp;""</f>
      </c>
      <c r="AJ2210">
        <f>[1]发票导入!AJ2210&amp;""</f>
      </c>
      <c r="AK2210">
        <f>[1]发票导入!AK2210</f>
        <v>0</v>
      </c>
      <c r="AL2210">
        <f>[1]发票导入!AL2210</f>
        <v>0</v>
      </c>
      <c r="AM2210">
        <f>[1]发票导入!AM2210</f>
        <v>0</v>
      </c>
      <c r="AN2210" s="22">
        <f t="shared" si="1"/>
        <v>0</v>
      </c>
      <c r="AO2210" s="22">
        <f t="shared" si="2"/>
        <v>0</v>
      </c>
    </row>
    <row r="2211">
      <c r="C2211">
        <f>[1]发票导入!C2211&amp;""</f>
      </c>
      <c r="D2211">
        <f>[1]发票导入!D2211&amp;""</f>
      </c>
      <c r="O2211">
        <f>[1]发票导入!O2211&amp;""</f>
      </c>
      <c r="T2211">
        <f>[1]发票导入!T2211</f>
      </c>
      <c r="U2211">
        <f>[1]发票导入!U2211&amp;""</f>
      </c>
      <c r="V2211">
        <f>[1]发票导入!V2211&amp;""</f>
      </c>
      <c r="W2211">
        <f>[1]发票导入!W2211&amp;""</f>
      </c>
      <c r="Y2211">
        <f>[1]发票导入!Y2211&amp;""</f>
      </c>
      <c r="AA2211">
        <f>[1]发票导入!AA2211&amp;""</f>
      </c>
      <c r="AB2211">
        <f>[1]发票导入!AB2211</f>
        <v>0</v>
      </c>
      <c r="AC2211">
        <f>[1]发票导入!AC2211</f>
        <v>0</v>
      </c>
      <c r="AE2211" s="22">
        <f t="shared" si="0"/>
      </c>
      <c r="AI2211">
        <f>[1]发票导入!AI2211&amp;""</f>
      </c>
      <c r="AJ2211">
        <f>[1]发票导入!AJ2211&amp;""</f>
      </c>
      <c r="AK2211">
        <f>[1]发票导入!AK2211</f>
        <v>0</v>
      </c>
      <c r="AL2211">
        <f>[1]发票导入!AL2211</f>
        <v>0</v>
      </c>
      <c r="AM2211">
        <f>[1]发票导入!AM2211</f>
        <v>0</v>
      </c>
      <c r="AN2211" s="22">
        <f t="shared" si="1"/>
        <v>0</v>
      </c>
      <c r="AO2211" s="22">
        <f t="shared" si="2"/>
        <v>0</v>
      </c>
    </row>
    <row r="2212">
      <c r="C2212">
        <f>[1]发票导入!C2212&amp;""</f>
      </c>
      <c r="D2212">
        <f>[1]发票导入!D2212&amp;""</f>
      </c>
      <c r="O2212">
        <f>[1]发票导入!O2212&amp;""</f>
      </c>
      <c r="T2212">
        <f>[1]发票导入!T2212</f>
      </c>
      <c r="U2212">
        <f>[1]发票导入!U2212&amp;""</f>
      </c>
      <c r="V2212">
        <f>[1]发票导入!V2212&amp;""</f>
      </c>
      <c r="W2212">
        <f>[1]发票导入!W2212&amp;""</f>
      </c>
      <c r="Y2212">
        <f>[1]发票导入!Y2212&amp;""</f>
      </c>
      <c r="AA2212">
        <f>[1]发票导入!AA2212&amp;""</f>
      </c>
      <c r="AB2212">
        <f>[1]发票导入!AB2212</f>
        <v>0</v>
      </c>
      <c r="AC2212">
        <f>[1]发票导入!AC2212</f>
        <v>0</v>
      </c>
      <c r="AE2212" s="22">
        <f t="shared" si="0"/>
      </c>
      <c r="AI2212">
        <f>[1]发票导入!AI2212&amp;""</f>
      </c>
      <c r="AJ2212">
        <f>[1]发票导入!AJ2212&amp;""</f>
      </c>
      <c r="AK2212">
        <f>[1]发票导入!AK2212</f>
        <v>0</v>
      </c>
      <c r="AL2212">
        <f>[1]发票导入!AL2212</f>
        <v>0</v>
      </c>
      <c r="AM2212">
        <f>[1]发票导入!AM2212</f>
        <v>0</v>
      </c>
      <c r="AN2212" s="22">
        <f t="shared" si="1"/>
        <v>0</v>
      </c>
      <c r="AO2212" s="22">
        <f t="shared" si="2"/>
        <v>0</v>
      </c>
    </row>
    <row r="2213">
      <c r="C2213">
        <f>[1]发票导入!C2213&amp;""</f>
      </c>
      <c r="D2213">
        <f>[1]发票导入!D2213&amp;""</f>
      </c>
      <c r="O2213">
        <f>[1]发票导入!O2213&amp;""</f>
      </c>
      <c r="T2213">
        <f>[1]发票导入!T2213</f>
      </c>
      <c r="U2213">
        <f>[1]发票导入!U2213&amp;""</f>
      </c>
      <c r="V2213">
        <f>[1]发票导入!V2213&amp;""</f>
      </c>
      <c r="W2213">
        <f>[1]发票导入!W2213&amp;""</f>
      </c>
      <c r="Y2213">
        <f>[1]发票导入!Y2213&amp;""</f>
      </c>
      <c r="AA2213">
        <f>[1]发票导入!AA2213&amp;""</f>
      </c>
      <c r="AB2213">
        <f>[1]发票导入!AB2213</f>
        <v>0</v>
      </c>
      <c r="AC2213">
        <f>[1]发票导入!AC2213</f>
        <v>0</v>
      </c>
      <c r="AE2213" s="22">
        <f t="shared" si="0"/>
      </c>
      <c r="AI2213">
        <f>[1]发票导入!AI2213&amp;""</f>
      </c>
      <c r="AJ2213">
        <f>[1]发票导入!AJ2213&amp;""</f>
      </c>
      <c r="AK2213">
        <f>[1]发票导入!AK2213</f>
        <v>0</v>
      </c>
      <c r="AL2213">
        <f>[1]发票导入!AL2213</f>
        <v>0</v>
      </c>
      <c r="AM2213">
        <f>[1]发票导入!AM2213</f>
        <v>0</v>
      </c>
      <c r="AN2213" s="22">
        <f t="shared" si="1"/>
        <v>0</v>
      </c>
      <c r="AO2213" s="22">
        <f t="shared" si="2"/>
        <v>0</v>
      </c>
    </row>
    <row r="2214">
      <c r="C2214">
        <f>[1]发票导入!C2214&amp;""</f>
      </c>
      <c r="D2214">
        <f>[1]发票导入!D2214&amp;""</f>
      </c>
      <c r="O2214">
        <f>[1]发票导入!O2214&amp;""</f>
      </c>
      <c r="T2214">
        <f>[1]发票导入!T2214</f>
      </c>
      <c r="U2214">
        <f>[1]发票导入!U2214&amp;""</f>
      </c>
      <c r="V2214">
        <f>[1]发票导入!V2214&amp;""</f>
      </c>
      <c r="W2214">
        <f>[1]发票导入!W2214&amp;""</f>
      </c>
      <c r="Y2214">
        <f>[1]发票导入!Y2214&amp;""</f>
      </c>
      <c r="AA2214">
        <f>[1]发票导入!AA2214&amp;""</f>
      </c>
      <c r="AB2214">
        <f>[1]发票导入!AB2214</f>
        <v>0</v>
      </c>
      <c r="AC2214">
        <f>[1]发票导入!AC2214</f>
        <v>0</v>
      </c>
      <c r="AE2214" s="22">
        <f t="shared" si="0"/>
      </c>
      <c r="AI2214">
        <f>[1]发票导入!AI2214&amp;""</f>
      </c>
      <c r="AJ2214">
        <f>[1]发票导入!AJ2214&amp;""</f>
      </c>
      <c r="AK2214">
        <f>[1]发票导入!AK2214</f>
        <v>0</v>
      </c>
      <c r="AL2214">
        <f>[1]发票导入!AL2214</f>
        <v>0</v>
      </c>
      <c r="AM2214">
        <f>[1]发票导入!AM2214</f>
        <v>0</v>
      </c>
      <c r="AN2214" s="22">
        <f t="shared" si="1"/>
        <v>0</v>
      </c>
      <c r="AO2214" s="22">
        <f t="shared" si="2"/>
        <v>0</v>
      </c>
    </row>
    <row r="2215">
      <c r="C2215">
        <f>[1]发票导入!C2215&amp;""</f>
      </c>
      <c r="D2215">
        <f>[1]发票导入!D2215&amp;""</f>
      </c>
      <c r="O2215">
        <f>[1]发票导入!O2215&amp;""</f>
      </c>
      <c r="T2215">
        <f>[1]发票导入!T2215</f>
      </c>
      <c r="U2215">
        <f>[1]发票导入!U2215&amp;""</f>
      </c>
      <c r="V2215">
        <f>[1]发票导入!V2215&amp;""</f>
      </c>
      <c r="W2215">
        <f>[1]发票导入!W2215&amp;""</f>
      </c>
      <c r="Y2215">
        <f>[1]发票导入!Y2215&amp;""</f>
      </c>
      <c r="AA2215">
        <f>[1]发票导入!AA2215&amp;""</f>
      </c>
      <c r="AB2215">
        <f>[1]发票导入!AB2215</f>
        <v>0</v>
      </c>
      <c r="AC2215">
        <f>[1]发票导入!AC2215</f>
        <v>0</v>
      </c>
      <c r="AE2215" s="22">
        <f t="shared" si="0"/>
      </c>
      <c r="AI2215">
        <f>[1]发票导入!AI2215&amp;""</f>
      </c>
      <c r="AJ2215">
        <f>[1]发票导入!AJ2215&amp;""</f>
      </c>
      <c r="AK2215">
        <f>[1]发票导入!AK2215</f>
        <v>0</v>
      </c>
      <c r="AL2215">
        <f>[1]发票导入!AL2215</f>
        <v>0</v>
      </c>
      <c r="AM2215">
        <f>[1]发票导入!AM2215</f>
        <v>0</v>
      </c>
      <c r="AN2215" s="22">
        <f t="shared" si="1"/>
        <v>0</v>
      </c>
      <c r="AO2215" s="22">
        <f t="shared" si="2"/>
        <v>0</v>
      </c>
    </row>
    <row r="2216">
      <c r="C2216">
        <f>[1]发票导入!C2216&amp;""</f>
      </c>
      <c r="D2216">
        <f>[1]发票导入!D2216&amp;""</f>
      </c>
      <c r="O2216">
        <f>[1]发票导入!O2216&amp;""</f>
      </c>
      <c r="T2216">
        <f>[1]发票导入!T2216</f>
      </c>
      <c r="U2216">
        <f>[1]发票导入!U2216&amp;""</f>
      </c>
      <c r="V2216">
        <f>[1]发票导入!V2216&amp;""</f>
      </c>
      <c r="W2216">
        <f>[1]发票导入!W2216&amp;""</f>
      </c>
      <c r="Y2216">
        <f>[1]发票导入!Y2216&amp;""</f>
      </c>
      <c r="AA2216">
        <f>[1]发票导入!AA2216&amp;""</f>
      </c>
      <c r="AB2216">
        <f>[1]发票导入!AB2216</f>
        <v>0</v>
      </c>
      <c r="AC2216">
        <f>[1]发票导入!AC2216</f>
        <v>0</v>
      </c>
      <c r="AE2216" s="22">
        <f t="shared" si="0"/>
      </c>
      <c r="AI2216">
        <f>[1]发票导入!AI2216&amp;""</f>
      </c>
      <c r="AJ2216">
        <f>[1]发票导入!AJ2216&amp;""</f>
      </c>
      <c r="AK2216">
        <f>[1]发票导入!AK2216</f>
        <v>0</v>
      </c>
      <c r="AL2216">
        <f>[1]发票导入!AL2216</f>
        <v>0</v>
      </c>
      <c r="AM2216">
        <f>[1]发票导入!AM2216</f>
        <v>0</v>
      </c>
      <c r="AN2216" s="22">
        <f t="shared" si="1"/>
        <v>0</v>
      </c>
      <c r="AO2216" s="22">
        <f t="shared" si="2"/>
        <v>0</v>
      </c>
    </row>
    <row r="2217">
      <c r="C2217">
        <f>[1]发票导入!C2217&amp;""</f>
      </c>
      <c r="D2217">
        <f>[1]发票导入!D2217&amp;""</f>
      </c>
      <c r="O2217">
        <f>[1]发票导入!O2217&amp;""</f>
      </c>
      <c r="T2217">
        <f>[1]发票导入!T2217</f>
      </c>
      <c r="U2217">
        <f>[1]发票导入!U2217&amp;""</f>
      </c>
      <c r="V2217">
        <f>[1]发票导入!V2217&amp;""</f>
      </c>
      <c r="W2217">
        <f>[1]发票导入!W2217&amp;""</f>
      </c>
      <c r="Y2217">
        <f>[1]发票导入!Y2217&amp;""</f>
      </c>
      <c r="AA2217">
        <f>[1]发票导入!AA2217&amp;""</f>
      </c>
      <c r="AB2217">
        <f>[1]发票导入!AB2217</f>
        <v>0</v>
      </c>
      <c r="AC2217">
        <f>[1]发票导入!AC2217</f>
        <v>0</v>
      </c>
      <c r="AE2217" s="22">
        <f t="shared" si="0"/>
      </c>
      <c r="AI2217">
        <f>[1]发票导入!AI2217&amp;""</f>
      </c>
      <c r="AJ2217">
        <f>[1]发票导入!AJ2217&amp;""</f>
      </c>
      <c r="AK2217">
        <f>[1]发票导入!AK2217</f>
        <v>0</v>
      </c>
      <c r="AL2217">
        <f>[1]发票导入!AL2217</f>
        <v>0</v>
      </c>
      <c r="AM2217">
        <f>[1]发票导入!AM2217</f>
        <v>0</v>
      </c>
      <c r="AN2217" s="22">
        <f t="shared" si="1"/>
        <v>0</v>
      </c>
      <c r="AO2217" s="22">
        <f t="shared" si="2"/>
        <v>0</v>
      </c>
    </row>
    <row r="2218">
      <c r="C2218">
        <f>[1]发票导入!C2218&amp;""</f>
      </c>
      <c r="D2218">
        <f>[1]发票导入!D2218&amp;""</f>
      </c>
      <c r="O2218">
        <f>[1]发票导入!O2218&amp;""</f>
      </c>
      <c r="T2218">
        <f>[1]发票导入!T2218</f>
      </c>
      <c r="U2218">
        <f>[1]发票导入!U2218&amp;""</f>
      </c>
      <c r="V2218">
        <f>[1]发票导入!V2218&amp;""</f>
      </c>
      <c r="W2218">
        <f>[1]发票导入!W2218&amp;""</f>
      </c>
      <c r="Y2218">
        <f>[1]发票导入!Y2218&amp;""</f>
      </c>
      <c r="AA2218">
        <f>[1]发票导入!AA2218&amp;""</f>
      </c>
      <c r="AB2218">
        <f>[1]发票导入!AB2218</f>
        <v>0</v>
      </c>
      <c r="AC2218">
        <f>[1]发票导入!AC2218</f>
        <v>0</v>
      </c>
      <c r="AE2218" s="22">
        <f t="shared" si="0"/>
      </c>
      <c r="AI2218">
        <f>[1]发票导入!AI2218&amp;""</f>
      </c>
      <c r="AJ2218">
        <f>[1]发票导入!AJ2218&amp;""</f>
      </c>
      <c r="AK2218">
        <f>[1]发票导入!AK2218</f>
        <v>0</v>
      </c>
      <c r="AL2218">
        <f>[1]发票导入!AL2218</f>
        <v>0</v>
      </c>
      <c r="AM2218">
        <f>[1]发票导入!AM2218</f>
        <v>0</v>
      </c>
      <c r="AN2218" s="22">
        <f t="shared" si="1"/>
        <v>0</v>
      </c>
      <c r="AO2218" s="22">
        <f t="shared" si="2"/>
        <v>0</v>
      </c>
    </row>
    <row r="2219">
      <c r="C2219">
        <f>[1]发票导入!C2219&amp;""</f>
      </c>
      <c r="D2219">
        <f>[1]发票导入!D2219&amp;""</f>
      </c>
      <c r="O2219">
        <f>[1]发票导入!O2219&amp;""</f>
      </c>
      <c r="T2219">
        <f>[1]发票导入!T2219</f>
      </c>
      <c r="U2219">
        <f>[1]发票导入!U2219&amp;""</f>
      </c>
      <c r="V2219">
        <f>[1]发票导入!V2219&amp;""</f>
      </c>
      <c r="W2219">
        <f>[1]发票导入!W2219&amp;""</f>
      </c>
      <c r="Y2219">
        <f>[1]发票导入!Y2219&amp;""</f>
      </c>
      <c r="AA2219">
        <f>[1]发票导入!AA2219&amp;""</f>
      </c>
      <c r="AB2219">
        <f>[1]发票导入!AB2219</f>
        <v>0</v>
      </c>
      <c r="AC2219">
        <f>[1]发票导入!AC2219</f>
        <v>0</v>
      </c>
      <c r="AE2219" s="22">
        <f t="shared" si="0"/>
      </c>
      <c r="AI2219">
        <f>[1]发票导入!AI2219&amp;""</f>
      </c>
      <c r="AJ2219">
        <f>[1]发票导入!AJ2219&amp;""</f>
      </c>
      <c r="AK2219">
        <f>[1]发票导入!AK2219</f>
        <v>0</v>
      </c>
      <c r="AL2219">
        <f>[1]发票导入!AL2219</f>
        <v>0</v>
      </c>
      <c r="AM2219">
        <f>[1]发票导入!AM2219</f>
        <v>0</v>
      </c>
      <c r="AN2219" s="22">
        <f t="shared" si="1"/>
        <v>0</v>
      </c>
      <c r="AO2219" s="22">
        <f t="shared" si="2"/>
        <v>0</v>
      </c>
    </row>
    <row r="2220">
      <c r="C2220">
        <f>[1]发票导入!C2220&amp;""</f>
      </c>
      <c r="D2220">
        <f>[1]发票导入!D2220&amp;""</f>
      </c>
      <c r="O2220">
        <f>[1]发票导入!O2220&amp;""</f>
      </c>
      <c r="T2220">
        <f>[1]发票导入!T2220</f>
      </c>
      <c r="U2220">
        <f>[1]发票导入!U2220&amp;""</f>
      </c>
      <c r="V2220">
        <f>[1]发票导入!V2220&amp;""</f>
      </c>
      <c r="W2220">
        <f>[1]发票导入!W2220&amp;""</f>
      </c>
      <c r="Y2220">
        <f>[1]发票导入!Y2220&amp;""</f>
      </c>
      <c r="AA2220">
        <f>[1]发票导入!AA2220&amp;""</f>
      </c>
      <c r="AB2220">
        <f>[1]发票导入!AB2220</f>
        <v>0</v>
      </c>
      <c r="AC2220">
        <f>[1]发票导入!AC2220</f>
        <v>0</v>
      </c>
      <c r="AE2220" s="22">
        <f t="shared" si="0"/>
      </c>
      <c r="AI2220">
        <f>[1]发票导入!AI2220&amp;""</f>
      </c>
      <c r="AJ2220">
        <f>[1]发票导入!AJ2220&amp;""</f>
      </c>
      <c r="AK2220">
        <f>[1]发票导入!AK2220</f>
        <v>0</v>
      </c>
      <c r="AL2220">
        <f>[1]发票导入!AL2220</f>
        <v>0</v>
      </c>
      <c r="AM2220">
        <f>[1]发票导入!AM2220</f>
        <v>0</v>
      </c>
      <c r="AN2220" s="22">
        <f t="shared" si="1"/>
        <v>0</v>
      </c>
      <c r="AO2220" s="22">
        <f t="shared" si="2"/>
        <v>0</v>
      </c>
    </row>
    <row r="2221">
      <c r="C2221">
        <f>[1]发票导入!C2221&amp;""</f>
      </c>
      <c r="D2221">
        <f>[1]发票导入!D2221&amp;""</f>
      </c>
      <c r="O2221">
        <f>[1]发票导入!O2221&amp;""</f>
      </c>
      <c r="T2221">
        <f>[1]发票导入!T2221</f>
      </c>
      <c r="U2221">
        <f>[1]发票导入!U2221&amp;""</f>
      </c>
      <c r="V2221">
        <f>[1]发票导入!V2221&amp;""</f>
      </c>
      <c r="W2221">
        <f>[1]发票导入!W2221&amp;""</f>
      </c>
      <c r="Y2221">
        <f>[1]发票导入!Y2221&amp;""</f>
      </c>
      <c r="AA2221">
        <f>[1]发票导入!AA2221&amp;""</f>
      </c>
      <c r="AB2221">
        <f>[1]发票导入!AB2221</f>
        <v>0</v>
      </c>
      <c r="AC2221">
        <f>[1]发票导入!AC2221</f>
        <v>0</v>
      </c>
      <c r="AE2221" s="22">
        <f t="shared" si="0"/>
      </c>
      <c r="AI2221">
        <f>[1]发票导入!AI2221&amp;""</f>
      </c>
      <c r="AJ2221">
        <f>[1]发票导入!AJ2221&amp;""</f>
      </c>
      <c r="AK2221">
        <f>[1]发票导入!AK2221</f>
        <v>0</v>
      </c>
      <c r="AL2221">
        <f>[1]发票导入!AL2221</f>
        <v>0</v>
      </c>
      <c r="AM2221">
        <f>[1]发票导入!AM2221</f>
        <v>0</v>
      </c>
      <c r="AN2221" s="22">
        <f t="shared" si="1"/>
        <v>0</v>
      </c>
      <c r="AO2221" s="22">
        <f t="shared" si="2"/>
        <v>0</v>
      </c>
    </row>
    <row r="2222">
      <c r="C2222">
        <f>[1]发票导入!C2222&amp;""</f>
      </c>
      <c r="D2222">
        <f>[1]发票导入!D2222&amp;""</f>
      </c>
      <c r="O2222">
        <f>[1]发票导入!O2222&amp;""</f>
      </c>
      <c r="T2222">
        <f>[1]发票导入!T2222</f>
      </c>
      <c r="U2222">
        <f>[1]发票导入!U2222&amp;""</f>
      </c>
      <c r="V2222">
        <f>[1]发票导入!V2222&amp;""</f>
      </c>
      <c r="W2222">
        <f>[1]发票导入!W2222&amp;""</f>
      </c>
      <c r="Y2222">
        <f>[1]发票导入!Y2222&amp;""</f>
      </c>
      <c r="AA2222">
        <f>[1]发票导入!AA2222&amp;""</f>
      </c>
      <c r="AB2222">
        <f>[1]发票导入!AB2222</f>
        <v>0</v>
      </c>
      <c r="AC2222">
        <f>[1]发票导入!AC2222</f>
        <v>0</v>
      </c>
      <c r="AE2222" s="22">
        <f t="shared" si="0"/>
      </c>
      <c r="AI2222">
        <f>[1]发票导入!AI2222&amp;""</f>
      </c>
      <c r="AJ2222">
        <f>[1]发票导入!AJ2222&amp;""</f>
      </c>
      <c r="AK2222">
        <f>[1]发票导入!AK2222</f>
        <v>0</v>
      </c>
      <c r="AL2222">
        <f>[1]发票导入!AL2222</f>
        <v>0</v>
      </c>
      <c r="AM2222">
        <f>[1]发票导入!AM2222</f>
        <v>0</v>
      </c>
      <c r="AN2222" s="22">
        <f t="shared" si="1"/>
        <v>0</v>
      </c>
      <c r="AO2222" s="22">
        <f t="shared" si="2"/>
        <v>0</v>
      </c>
    </row>
    <row r="2223">
      <c r="C2223">
        <f>[1]发票导入!C2223&amp;""</f>
      </c>
      <c r="D2223">
        <f>[1]发票导入!D2223&amp;""</f>
      </c>
      <c r="O2223">
        <f>[1]发票导入!O2223&amp;""</f>
      </c>
      <c r="T2223">
        <f>[1]发票导入!T2223</f>
      </c>
      <c r="U2223">
        <f>[1]发票导入!U2223&amp;""</f>
      </c>
      <c r="V2223">
        <f>[1]发票导入!V2223&amp;""</f>
      </c>
      <c r="W2223">
        <f>[1]发票导入!W2223&amp;""</f>
      </c>
      <c r="Y2223">
        <f>[1]发票导入!Y2223&amp;""</f>
      </c>
      <c r="AA2223">
        <f>[1]发票导入!AA2223&amp;""</f>
      </c>
      <c r="AB2223">
        <f>[1]发票导入!AB2223</f>
        <v>0</v>
      </c>
      <c r="AC2223">
        <f>[1]发票导入!AC2223</f>
        <v>0</v>
      </c>
      <c r="AE2223" s="22">
        <f t="shared" si="0"/>
      </c>
      <c r="AI2223">
        <f>[1]发票导入!AI2223&amp;""</f>
      </c>
      <c r="AJ2223">
        <f>[1]发票导入!AJ2223&amp;""</f>
      </c>
      <c r="AK2223">
        <f>[1]发票导入!AK2223</f>
        <v>0</v>
      </c>
      <c r="AL2223">
        <f>[1]发票导入!AL2223</f>
        <v>0</v>
      </c>
      <c r="AM2223">
        <f>[1]发票导入!AM2223</f>
        <v>0</v>
      </c>
      <c r="AN2223" s="22">
        <f t="shared" si="1"/>
        <v>0</v>
      </c>
      <c r="AO2223" s="22">
        <f t="shared" si="2"/>
        <v>0</v>
      </c>
    </row>
    <row r="2224">
      <c r="C2224">
        <f>[1]发票导入!C2224&amp;""</f>
      </c>
      <c r="D2224">
        <f>[1]发票导入!D2224&amp;""</f>
      </c>
      <c r="O2224">
        <f>[1]发票导入!O2224&amp;""</f>
      </c>
      <c r="T2224">
        <f>[1]发票导入!T2224</f>
      </c>
      <c r="U2224">
        <f>[1]发票导入!U2224&amp;""</f>
      </c>
      <c r="V2224">
        <f>[1]发票导入!V2224&amp;""</f>
      </c>
      <c r="W2224">
        <f>[1]发票导入!W2224&amp;""</f>
      </c>
      <c r="Y2224">
        <f>[1]发票导入!Y2224&amp;""</f>
      </c>
      <c r="AA2224">
        <f>[1]发票导入!AA2224&amp;""</f>
      </c>
      <c r="AB2224">
        <f>[1]发票导入!AB2224</f>
        <v>0</v>
      </c>
      <c r="AC2224">
        <f>[1]发票导入!AC2224</f>
        <v>0</v>
      </c>
      <c r="AE2224" s="22">
        <f t="shared" si="0"/>
      </c>
      <c r="AI2224">
        <f>[1]发票导入!AI2224&amp;""</f>
      </c>
      <c r="AJ2224">
        <f>[1]发票导入!AJ2224&amp;""</f>
      </c>
      <c r="AK2224">
        <f>[1]发票导入!AK2224</f>
        <v>0</v>
      </c>
      <c r="AL2224">
        <f>[1]发票导入!AL2224</f>
        <v>0</v>
      </c>
      <c r="AM2224">
        <f>[1]发票导入!AM2224</f>
        <v>0</v>
      </c>
      <c r="AN2224" s="22">
        <f t="shared" si="1"/>
        <v>0</v>
      </c>
      <c r="AO2224" s="22">
        <f t="shared" si="2"/>
        <v>0</v>
      </c>
    </row>
    <row r="2225">
      <c r="C2225">
        <f>[1]发票导入!C2225&amp;""</f>
      </c>
      <c r="D2225">
        <f>[1]发票导入!D2225&amp;""</f>
      </c>
      <c r="O2225">
        <f>[1]发票导入!O2225&amp;""</f>
      </c>
      <c r="T2225">
        <f>[1]发票导入!T2225</f>
      </c>
      <c r="U2225">
        <f>[1]发票导入!U2225&amp;""</f>
      </c>
      <c r="V2225">
        <f>[1]发票导入!V2225&amp;""</f>
      </c>
      <c r="W2225">
        <f>[1]发票导入!W2225&amp;""</f>
      </c>
      <c r="Y2225">
        <f>[1]发票导入!Y2225&amp;""</f>
      </c>
      <c r="AA2225">
        <f>[1]发票导入!AA2225&amp;""</f>
      </c>
      <c r="AB2225">
        <f>[1]发票导入!AB2225</f>
        <v>0</v>
      </c>
      <c r="AC2225">
        <f>[1]发票导入!AC2225</f>
        <v>0</v>
      </c>
      <c r="AE2225" s="22">
        <f t="shared" si="0"/>
      </c>
      <c r="AI2225">
        <f>[1]发票导入!AI2225&amp;""</f>
      </c>
      <c r="AJ2225">
        <f>[1]发票导入!AJ2225&amp;""</f>
      </c>
      <c r="AK2225">
        <f>[1]发票导入!AK2225</f>
        <v>0</v>
      </c>
      <c r="AL2225">
        <f>[1]发票导入!AL2225</f>
        <v>0</v>
      </c>
      <c r="AM2225">
        <f>[1]发票导入!AM2225</f>
        <v>0</v>
      </c>
      <c r="AN2225" s="22">
        <f t="shared" si="1"/>
        <v>0</v>
      </c>
      <c r="AO2225" s="22">
        <f t="shared" si="2"/>
        <v>0</v>
      </c>
    </row>
    <row r="2226">
      <c r="C2226">
        <f>[1]发票导入!C2226&amp;""</f>
      </c>
      <c r="D2226">
        <f>[1]发票导入!D2226&amp;""</f>
      </c>
      <c r="O2226">
        <f>[1]发票导入!O2226&amp;""</f>
      </c>
      <c r="T2226">
        <f>[1]发票导入!T2226</f>
      </c>
      <c r="U2226">
        <f>[1]发票导入!U2226&amp;""</f>
      </c>
      <c r="V2226">
        <f>[1]发票导入!V2226&amp;""</f>
      </c>
      <c r="W2226">
        <f>[1]发票导入!W2226&amp;""</f>
      </c>
      <c r="Y2226">
        <f>[1]发票导入!Y2226&amp;""</f>
      </c>
      <c r="AA2226">
        <f>[1]发票导入!AA2226&amp;""</f>
      </c>
      <c r="AB2226">
        <f>[1]发票导入!AB2226</f>
        <v>0</v>
      </c>
      <c r="AC2226">
        <f>[1]发票导入!AC2226</f>
        <v>0</v>
      </c>
      <c r="AE2226" s="22">
        <f t="shared" si="0"/>
      </c>
      <c r="AI2226">
        <f>[1]发票导入!AI2226&amp;""</f>
      </c>
      <c r="AJ2226">
        <f>[1]发票导入!AJ2226&amp;""</f>
      </c>
      <c r="AK2226">
        <f>[1]发票导入!AK2226</f>
        <v>0</v>
      </c>
      <c r="AL2226">
        <f>[1]发票导入!AL2226</f>
        <v>0</v>
      </c>
      <c r="AM2226">
        <f>[1]发票导入!AM2226</f>
        <v>0</v>
      </c>
      <c r="AN2226" s="22">
        <f t="shared" si="1"/>
        <v>0</v>
      </c>
      <c r="AO2226" s="22">
        <f t="shared" si="2"/>
        <v>0</v>
      </c>
    </row>
    <row r="2227">
      <c r="C2227">
        <f>[1]发票导入!C2227&amp;""</f>
      </c>
      <c r="D2227">
        <f>[1]发票导入!D2227&amp;""</f>
      </c>
      <c r="O2227">
        <f>[1]发票导入!O2227&amp;""</f>
      </c>
      <c r="T2227">
        <f>[1]发票导入!T2227</f>
      </c>
      <c r="U2227">
        <f>[1]发票导入!U2227&amp;""</f>
      </c>
      <c r="V2227">
        <f>[1]发票导入!V2227&amp;""</f>
      </c>
      <c r="W2227">
        <f>[1]发票导入!W2227&amp;""</f>
      </c>
      <c r="Y2227">
        <f>[1]发票导入!Y2227&amp;""</f>
      </c>
      <c r="AA2227">
        <f>[1]发票导入!AA2227&amp;""</f>
      </c>
      <c r="AB2227">
        <f>[1]发票导入!AB2227</f>
        <v>0</v>
      </c>
      <c r="AC2227">
        <f>[1]发票导入!AC2227</f>
        <v>0</v>
      </c>
      <c r="AE2227" s="22">
        <f t="shared" si="0"/>
      </c>
      <c r="AI2227">
        <f>[1]发票导入!AI2227&amp;""</f>
      </c>
      <c r="AJ2227">
        <f>[1]发票导入!AJ2227&amp;""</f>
      </c>
      <c r="AK2227">
        <f>[1]发票导入!AK2227</f>
        <v>0</v>
      </c>
      <c r="AL2227">
        <f>[1]发票导入!AL2227</f>
        <v>0</v>
      </c>
      <c r="AM2227">
        <f>[1]发票导入!AM2227</f>
        <v>0</v>
      </c>
      <c r="AN2227" s="22">
        <f t="shared" si="1"/>
        <v>0</v>
      </c>
      <c r="AO2227" s="22">
        <f t="shared" si="2"/>
        <v>0</v>
      </c>
    </row>
    <row r="2228">
      <c r="C2228">
        <f>[1]发票导入!C2228&amp;""</f>
      </c>
      <c r="D2228">
        <f>[1]发票导入!D2228&amp;""</f>
      </c>
      <c r="O2228">
        <f>[1]发票导入!O2228&amp;""</f>
      </c>
      <c r="T2228">
        <f>[1]发票导入!T2228</f>
      </c>
      <c r="U2228">
        <f>[1]发票导入!U2228&amp;""</f>
      </c>
      <c r="V2228">
        <f>[1]发票导入!V2228&amp;""</f>
      </c>
      <c r="W2228">
        <f>[1]发票导入!W2228&amp;""</f>
      </c>
      <c r="Y2228">
        <f>[1]发票导入!Y2228&amp;""</f>
      </c>
      <c r="AA2228">
        <f>[1]发票导入!AA2228&amp;""</f>
      </c>
      <c r="AB2228">
        <f>[1]发票导入!AB2228</f>
        <v>0</v>
      </c>
      <c r="AC2228">
        <f>[1]发票导入!AC2228</f>
        <v>0</v>
      </c>
      <c r="AE2228" s="22">
        <f t="shared" si="0"/>
      </c>
      <c r="AI2228">
        <f>[1]发票导入!AI2228&amp;""</f>
      </c>
      <c r="AJ2228">
        <f>[1]发票导入!AJ2228&amp;""</f>
      </c>
      <c r="AK2228">
        <f>[1]发票导入!AK2228</f>
        <v>0</v>
      </c>
      <c r="AL2228">
        <f>[1]发票导入!AL2228</f>
        <v>0</v>
      </c>
      <c r="AM2228">
        <f>[1]发票导入!AM2228</f>
        <v>0</v>
      </c>
      <c r="AN2228" s="22">
        <f t="shared" si="1"/>
        <v>0</v>
      </c>
      <c r="AO2228" s="22">
        <f t="shared" si="2"/>
        <v>0</v>
      </c>
    </row>
    <row r="2229">
      <c r="C2229">
        <f>[1]发票导入!C2229&amp;""</f>
      </c>
      <c r="D2229">
        <f>[1]发票导入!D2229&amp;""</f>
      </c>
      <c r="O2229">
        <f>[1]发票导入!O2229&amp;""</f>
      </c>
      <c r="T2229">
        <f>[1]发票导入!T2229</f>
      </c>
      <c r="U2229">
        <f>[1]发票导入!U2229&amp;""</f>
      </c>
      <c r="V2229">
        <f>[1]发票导入!V2229&amp;""</f>
      </c>
      <c r="W2229">
        <f>[1]发票导入!W2229&amp;""</f>
      </c>
      <c r="Y2229">
        <f>[1]发票导入!Y2229&amp;""</f>
      </c>
      <c r="AA2229">
        <f>[1]发票导入!AA2229&amp;""</f>
      </c>
      <c r="AB2229">
        <f>[1]发票导入!AB2229</f>
        <v>0</v>
      </c>
      <c r="AC2229">
        <f>[1]发票导入!AC2229</f>
        <v>0</v>
      </c>
      <c r="AE2229" s="22">
        <f t="shared" si="0"/>
      </c>
      <c r="AI2229">
        <f>[1]发票导入!AI2229&amp;""</f>
      </c>
      <c r="AJ2229">
        <f>[1]发票导入!AJ2229&amp;""</f>
      </c>
      <c r="AK2229">
        <f>[1]发票导入!AK2229</f>
        <v>0</v>
      </c>
      <c r="AL2229">
        <f>[1]发票导入!AL2229</f>
        <v>0</v>
      </c>
      <c r="AM2229">
        <f>[1]发票导入!AM2229</f>
        <v>0</v>
      </c>
      <c r="AN2229" s="22">
        <f t="shared" si="1"/>
        <v>0</v>
      </c>
      <c r="AO2229" s="22">
        <f t="shared" si="2"/>
        <v>0</v>
      </c>
    </row>
    <row r="2230">
      <c r="C2230">
        <f>[1]发票导入!C2230&amp;""</f>
      </c>
      <c r="D2230">
        <f>[1]发票导入!D2230&amp;""</f>
      </c>
      <c r="O2230">
        <f>[1]发票导入!O2230&amp;""</f>
      </c>
      <c r="T2230">
        <f>[1]发票导入!T2230</f>
      </c>
      <c r="U2230">
        <f>[1]发票导入!U2230&amp;""</f>
      </c>
      <c r="V2230">
        <f>[1]发票导入!V2230&amp;""</f>
      </c>
      <c r="W2230">
        <f>[1]发票导入!W2230&amp;""</f>
      </c>
      <c r="Y2230">
        <f>[1]发票导入!Y2230&amp;""</f>
      </c>
      <c r="AA2230">
        <f>[1]发票导入!AA2230&amp;""</f>
      </c>
      <c r="AB2230">
        <f>[1]发票导入!AB2230</f>
        <v>0</v>
      </c>
      <c r="AC2230">
        <f>[1]发票导入!AC2230</f>
        <v>0</v>
      </c>
      <c r="AE2230" s="22">
        <f t="shared" si="0"/>
      </c>
      <c r="AI2230">
        <f>[1]发票导入!AI2230&amp;""</f>
      </c>
      <c r="AJ2230">
        <f>[1]发票导入!AJ2230&amp;""</f>
      </c>
      <c r="AK2230">
        <f>[1]发票导入!AK2230</f>
        <v>0</v>
      </c>
      <c r="AL2230">
        <f>[1]发票导入!AL2230</f>
        <v>0</v>
      </c>
      <c r="AM2230">
        <f>[1]发票导入!AM2230</f>
        <v>0</v>
      </c>
      <c r="AN2230" s="22">
        <f t="shared" si="1"/>
        <v>0</v>
      </c>
      <c r="AO2230" s="22">
        <f t="shared" si="2"/>
        <v>0</v>
      </c>
    </row>
    <row r="2231">
      <c r="C2231">
        <f>[1]发票导入!C2231&amp;""</f>
      </c>
      <c r="D2231">
        <f>[1]发票导入!D2231&amp;""</f>
      </c>
      <c r="O2231">
        <f>[1]发票导入!O2231&amp;""</f>
      </c>
      <c r="T2231">
        <f>[1]发票导入!T2231</f>
      </c>
      <c r="U2231">
        <f>[1]发票导入!U2231&amp;""</f>
      </c>
      <c r="V2231">
        <f>[1]发票导入!V2231&amp;""</f>
      </c>
      <c r="W2231">
        <f>[1]发票导入!W2231&amp;""</f>
      </c>
      <c r="Y2231">
        <f>[1]发票导入!Y2231&amp;""</f>
      </c>
      <c r="AA2231">
        <f>[1]发票导入!AA2231&amp;""</f>
      </c>
      <c r="AB2231">
        <f>[1]发票导入!AB2231</f>
        <v>0</v>
      </c>
      <c r="AC2231">
        <f>[1]发票导入!AC2231</f>
        <v>0</v>
      </c>
      <c r="AE2231" s="22">
        <f t="shared" si="0"/>
      </c>
      <c r="AI2231">
        <f>[1]发票导入!AI2231&amp;""</f>
      </c>
      <c r="AJ2231">
        <f>[1]发票导入!AJ2231&amp;""</f>
      </c>
      <c r="AK2231">
        <f>[1]发票导入!AK2231</f>
        <v>0</v>
      </c>
      <c r="AL2231">
        <f>[1]发票导入!AL2231</f>
        <v>0</v>
      </c>
      <c r="AM2231">
        <f>[1]发票导入!AM2231</f>
        <v>0</v>
      </c>
      <c r="AN2231" s="22">
        <f t="shared" si="1"/>
        <v>0</v>
      </c>
      <c r="AO2231" s="22">
        <f t="shared" si="2"/>
        <v>0</v>
      </c>
    </row>
    <row r="2232">
      <c r="C2232">
        <f>[1]发票导入!C2232&amp;""</f>
      </c>
      <c r="D2232">
        <f>[1]发票导入!D2232&amp;""</f>
      </c>
      <c r="O2232">
        <f>[1]发票导入!O2232&amp;""</f>
      </c>
      <c r="T2232">
        <f>[1]发票导入!T2232</f>
      </c>
      <c r="U2232">
        <f>[1]发票导入!U2232&amp;""</f>
      </c>
      <c r="V2232">
        <f>[1]发票导入!V2232&amp;""</f>
      </c>
      <c r="W2232">
        <f>[1]发票导入!W2232&amp;""</f>
      </c>
      <c r="Y2232">
        <f>[1]发票导入!Y2232&amp;""</f>
      </c>
      <c r="AA2232">
        <f>[1]发票导入!AA2232&amp;""</f>
      </c>
      <c r="AB2232">
        <f>[1]发票导入!AB2232</f>
        <v>0</v>
      </c>
      <c r="AC2232">
        <f>[1]发票导入!AC2232</f>
        <v>0</v>
      </c>
      <c r="AE2232" s="22">
        <f t="shared" si="0"/>
      </c>
      <c r="AI2232">
        <f>[1]发票导入!AI2232&amp;""</f>
      </c>
      <c r="AJ2232">
        <f>[1]发票导入!AJ2232&amp;""</f>
      </c>
      <c r="AK2232">
        <f>[1]发票导入!AK2232</f>
        <v>0</v>
      </c>
      <c r="AL2232">
        <f>[1]发票导入!AL2232</f>
        <v>0</v>
      </c>
      <c r="AM2232">
        <f>[1]发票导入!AM2232</f>
        <v>0</v>
      </c>
      <c r="AN2232" s="22">
        <f t="shared" si="1"/>
        <v>0</v>
      </c>
      <c r="AO2232" s="22">
        <f t="shared" si="2"/>
        <v>0</v>
      </c>
    </row>
    <row r="2233">
      <c r="C2233">
        <f>[1]发票导入!C2233&amp;""</f>
      </c>
      <c r="D2233">
        <f>[1]发票导入!D2233&amp;""</f>
      </c>
      <c r="O2233">
        <f>[1]发票导入!O2233&amp;""</f>
      </c>
      <c r="T2233">
        <f>[1]发票导入!T2233</f>
      </c>
      <c r="U2233">
        <f>[1]发票导入!U2233&amp;""</f>
      </c>
      <c r="V2233">
        <f>[1]发票导入!V2233&amp;""</f>
      </c>
      <c r="W2233">
        <f>[1]发票导入!W2233&amp;""</f>
      </c>
      <c r="Y2233">
        <f>[1]发票导入!Y2233&amp;""</f>
      </c>
      <c r="AA2233">
        <f>[1]发票导入!AA2233&amp;""</f>
      </c>
      <c r="AB2233">
        <f>[1]发票导入!AB2233</f>
        <v>0</v>
      </c>
      <c r="AC2233">
        <f>[1]发票导入!AC2233</f>
        <v>0</v>
      </c>
      <c r="AE2233" s="22">
        <f t="shared" si="0"/>
      </c>
      <c r="AI2233">
        <f>[1]发票导入!AI2233&amp;""</f>
      </c>
      <c r="AJ2233">
        <f>[1]发票导入!AJ2233&amp;""</f>
      </c>
      <c r="AK2233">
        <f>[1]发票导入!AK2233</f>
        <v>0</v>
      </c>
      <c r="AL2233">
        <f>[1]发票导入!AL2233</f>
        <v>0</v>
      </c>
      <c r="AM2233">
        <f>[1]发票导入!AM2233</f>
        <v>0</v>
      </c>
      <c r="AN2233" s="22">
        <f t="shared" si="1"/>
        <v>0</v>
      </c>
      <c r="AO2233" s="22">
        <f t="shared" si="2"/>
        <v>0</v>
      </c>
    </row>
    <row r="2234">
      <c r="C2234">
        <f>[1]发票导入!C2234&amp;""</f>
      </c>
      <c r="D2234">
        <f>[1]发票导入!D2234&amp;""</f>
      </c>
      <c r="O2234">
        <f>[1]发票导入!O2234&amp;""</f>
      </c>
      <c r="T2234">
        <f>[1]发票导入!T2234</f>
      </c>
      <c r="U2234">
        <f>[1]发票导入!U2234&amp;""</f>
      </c>
      <c r="V2234">
        <f>[1]发票导入!V2234&amp;""</f>
      </c>
      <c r="W2234">
        <f>[1]发票导入!W2234&amp;""</f>
      </c>
      <c r="Y2234">
        <f>[1]发票导入!Y2234&amp;""</f>
      </c>
      <c r="AA2234">
        <f>[1]发票导入!AA2234&amp;""</f>
      </c>
      <c r="AB2234">
        <f>[1]发票导入!AB2234</f>
        <v>0</v>
      </c>
      <c r="AC2234">
        <f>[1]发票导入!AC2234</f>
        <v>0</v>
      </c>
      <c r="AE2234" s="22">
        <f t="shared" si="0"/>
      </c>
      <c r="AI2234">
        <f>[1]发票导入!AI2234&amp;""</f>
      </c>
      <c r="AJ2234">
        <f>[1]发票导入!AJ2234&amp;""</f>
      </c>
      <c r="AK2234">
        <f>[1]发票导入!AK2234</f>
        <v>0</v>
      </c>
      <c r="AL2234">
        <f>[1]发票导入!AL2234</f>
        <v>0</v>
      </c>
      <c r="AM2234">
        <f>[1]发票导入!AM2234</f>
        <v>0</v>
      </c>
      <c r="AN2234" s="22">
        <f t="shared" si="1"/>
        <v>0</v>
      </c>
      <c r="AO2234" s="22">
        <f t="shared" si="2"/>
        <v>0</v>
      </c>
    </row>
    <row r="2235">
      <c r="C2235">
        <f>[1]发票导入!C2235&amp;""</f>
      </c>
      <c r="D2235">
        <f>[1]发票导入!D2235&amp;""</f>
      </c>
      <c r="O2235">
        <f>[1]发票导入!O2235&amp;""</f>
      </c>
      <c r="T2235">
        <f>[1]发票导入!T2235</f>
      </c>
      <c r="U2235">
        <f>[1]发票导入!U2235&amp;""</f>
      </c>
      <c r="V2235">
        <f>[1]发票导入!V2235&amp;""</f>
      </c>
      <c r="W2235">
        <f>[1]发票导入!W2235&amp;""</f>
      </c>
      <c r="Y2235">
        <f>[1]发票导入!Y2235&amp;""</f>
      </c>
      <c r="AA2235">
        <f>[1]发票导入!AA2235&amp;""</f>
      </c>
      <c r="AB2235">
        <f>[1]发票导入!AB2235</f>
        <v>0</v>
      </c>
      <c r="AC2235">
        <f>[1]发票导入!AC2235</f>
        <v>0</v>
      </c>
      <c r="AE2235" s="22">
        <f t="shared" si="0"/>
      </c>
      <c r="AI2235">
        <f>[1]发票导入!AI2235&amp;""</f>
      </c>
      <c r="AJ2235">
        <f>[1]发票导入!AJ2235&amp;""</f>
      </c>
      <c r="AK2235">
        <f>[1]发票导入!AK2235</f>
        <v>0</v>
      </c>
      <c r="AL2235">
        <f>[1]发票导入!AL2235</f>
        <v>0</v>
      </c>
      <c r="AM2235">
        <f>[1]发票导入!AM2235</f>
        <v>0</v>
      </c>
      <c r="AN2235" s="22">
        <f t="shared" si="1"/>
        <v>0</v>
      </c>
      <c r="AO2235" s="22">
        <f t="shared" si="2"/>
        <v>0</v>
      </c>
    </row>
    <row r="2236">
      <c r="C2236">
        <f>[1]发票导入!C2236&amp;""</f>
      </c>
      <c r="D2236">
        <f>[1]发票导入!D2236&amp;""</f>
      </c>
      <c r="O2236">
        <f>[1]发票导入!O2236&amp;""</f>
      </c>
      <c r="T2236">
        <f>[1]发票导入!T2236</f>
      </c>
      <c r="U2236">
        <f>[1]发票导入!U2236&amp;""</f>
      </c>
      <c r="V2236">
        <f>[1]发票导入!V2236&amp;""</f>
      </c>
      <c r="W2236">
        <f>[1]发票导入!W2236&amp;""</f>
      </c>
      <c r="Y2236">
        <f>[1]发票导入!Y2236&amp;""</f>
      </c>
      <c r="AA2236">
        <f>[1]发票导入!AA2236&amp;""</f>
      </c>
      <c r="AB2236">
        <f>[1]发票导入!AB2236</f>
        <v>0</v>
      </c>
      <c r="AC2236">
        <f>[1]发票导入!AC2236</f>
        <v>0</v>
      </c>
      <c r="AE2236" s="22">
        <f t="shared" si="0"/>
      </c>
      <c r="AI2236">
        <f>[1]发票导入!AI2236&amp;""</f>
      </c>
      <c r="AJ2236">
        <f>[1]发票导入!AJ2236&amp;""</f>
      </c>
      <c r="AK2236">
        <f>[1]发票导入!AK2236</f>
        <v>0</v>
      </c>
      <c r="AL2236">
        <f>[1]发票导入!AL2236</f>
        <v>0</v>
      </c>
      <c r="AM2236">
        <f>[1]发票导入!AM2236</f>
        <v>0</v>
      </c>
      <c r="AN2236" s="22">
        <f t="shared" si="1"/>
        <v>0</v>
      </c>
      <c r="AO2236" s="22">
        <f t="shared" si="2"/>
        <v>0</v>
      </c>
    </row>
    <row r="2237">
      <c r="C2237">
        <f>[1]发票导入!C2237&amp;""</f>
      </c>
      <c r="D2237">
        <f>[1]发票导入!D2237&amp;""</f>
      </c>
      <c r="O2237">
        <f>[1]发票导入!O2237&amp;""</f>
      </c>
      <c r="T2237">
        <f>[1]发票导入!T2237</f>
      </c>
      <c r="U2237">
        <f>[1]发票导入!U2237&amp;""</f>
      </c>
      <c r="V2237">
        <f>[1]发票导入!V2237&amp;""</f>
      </c>
      <c r="W2237">
        <f>[1]发票导入!W2237&amp;""</f>
      </c>
      <c r="Y2237">
        <f>[1]发票导入!Y2237&amp;""</f>
      </c>
      <c r="AA2237">
        <f>[1]发票导入!AA2237&amp;""</f>
      </c>
      <c r="AB2237">
        <f>[1]发票导入!AB2237</f>
        <v>0</v>
      </c>
      <c r="AC2237">
        <f>[1]发票导入!AC2237</f>
        <v>0</v>
      </c>
      <c r="AE2237" s="22">
        <f t="shared" si="0"/>
      </c>
      <c r="AI2237">
        <f>[1]发票导入!AI2237&amp;""</f>
      </c>
      <c r="AJ2237">
        <f>[1]发票导入!AJ2237&amp;""</f>
      </c>
      <c r="AK2237">
        <f>[1]发票导入!AK2237</f>
        <v>0</v>
      </c>
      <c r="AL2237">
        <f>[1]发票导入!AL2237</f>
        <v>0</v>
      </c>
      <c r="AM2237">
        <f>[1]发票导入!AM2237</f>
        <v>0</v>
      </c>
      <c r="AN2237" s="22">
        <f t="shared" si="1"/>
        <v>0</v>
      </c>
      <c r="AO2237" s="22">
        <f t="shared" si="2"/>
        <v>0</v>
      </c>
    </row>
    <row r="2238">
      <c r="C2238">
        <f>[1]发票导入!C2238&amp;""</f>
      </c>
      <c r="D2238">
        <f>[1]发票导入!D2238&amp;""</f>
      </c>
      <c r="O2238">
        <f>[1]发票导入!O2238&amp;""</f>
      </c>
      <c r="T2238">
        <f>[1]发票导入!T2238</f>
      </c>
      <c r="U2238">
        <f>[1]发票导入!U2238&amp;""</f>
      </c>
      <c r="V2238">
        <f>[1]发票导入!V2238&amp;""</f>
      </c>
      <c r="W2238">
        <f>[1]发票导入!W2238&amp;""</f>
      </c>
      <c r="Y2238">
        <f>[1]发票导入!Y2238&amp;""</f>
      </c>
      <c r="AA2238">
        <f>[1]发票导入!AA2238&amp;""</f>
      </c>
      <c r="AB2238">
        <f>[1]发票导入!AB2238</f>
        <v>0</v>
      </c>
      <c r="AC2238">
        <f>[1]发票导入!AC2238</f>
        <v>0</v>
      </c>
      <c r="AE2238" s="22">
        <f t="shared" si="0"/>
      </c>
      <c r="AI2238">
        <f>[1]发票导入!AI2238&amp;""</f>
      </c>
      <c r="AJ2238">
        <f>[1]发票导入!AJ2238&amp;""</f>
      </c>
      <c r="AK2238">
        <f>[1]发票导入!AK2238</f>
        <v>0</v>
      </c>
      <c r="AL2238">
        <f>[1]发票导入!AL2238</f>
        <v>0</v>
      </c>
      <c r="AM2238">
        <f>[1]发票导入!AM2238</f>
        <v>0</v>
      </c>
      <c r="AN2238" s="22">
        <f t="shared" si="1"/>
        <v>0</v>
      </c>
      <c r="AO2238" s="22">
        <f t="shared" si="2"/>
        <v>0</v>
      </c>
    </row>
    <row r="2239">
      <c r="C2239">
        <f>[1]发票导入!C2239&amp;""</f>
      </c>
      <c r="D2239">
        <f>[1]发票导入!D2239&amp;""</f>
      </c>
      <c r="O2239">
        <f>[1]发票导入!O2239&amp;""</f>
      </c>
      <c r="T2239">
        <f>[1]发票导入!T2239</f>
      </c>
      <c r="U2239">
        <f>[1]发票导入!U2239&amp;""</f>
      </c>
      <c r="V2239">
        <f>[1]发票导入!V2239&amp;""</f>
      </c>
      <c r="W2239">
        <f>[1]发票导入!W2239&amp;""</f>
      </c>
      <c r="Y2239">
        <f>[1]发票导入!Y2239&amp;""</f>
      </c>
      <c r="AA2239">
        <f>[1]发票导入!AA2239&amp;""</f>
      </c>
      <c r="AB2239">
        <f>[1]发票导入!AB2239</f>
        <v>0</v>
      </c>
      <c r="AC2239">
        <f>[1]发票导入!AC2239</f>
        <v>0</v>
      </c>
      <c r="AE2239" s="22">
        <f t="shared" si="0"/>
      </c>
      <c r="AI2239">
        <f>[1]发票导入!AI2239&amp;""</f>
      </c>
      <c r="AJ2239">
        <f>[1]发票导入!AJ2239&amp;""</f>
      </c>
      <c r="AK2239">
        <f>[1]发票导入!AK2239</f>
        <v>0</v>
      </c>
      <c r="AL2239">
        <f>[1]发票导入!AL2239</f>
        <v>0</v>
      </c>
      <c r="AM2239">
        <f>[1]发票导入!AM2239</f>
        <v>0</v>
      </c>
      <c r="AN2239" s="22">
        <f t="shared" si="1"/>
        <v>0</v>
      </c>
      <c r="AO2239" s="22">
        <f t="shared" si="2"/>
        <v>0</v>
      </c>
    </row>
    <row r="2240">
      <c r="C2240">
        <f>[1]发票导入!C2240&amp;""</f>
      </c>
      <c r="D2240">
        <f>[1]发票导入!D2240&amp;""</f>
      </c>
      <c r="O2240">
        <f>[1]发票导入!O2240&amp;""</f>
      </c>
      <c r="T2240">
        <f>[1]发票导入!T2240</f>
      </c>
      <c r="U2240">
        <f>[1]发票导入!U2240&amp;""</f>
      </c>
      <c r="V2240">
        <f>[1]发票导入!V2240&amp;""</f>
      </c>
      <c r="W2240">
        <f>[1]发票导入!W2240&amp;""</f>
      </c>
      <c r="Y2240">
        <f>[1]发票导入!Y2240&amp;""</f>
      </c>
      <c r="AA2240">
        <f>[1]发票导入!AA2240&amp;""</f>
      </c>
      <c r="AB2240">
        <f>[1]发票导入!AB2240</f>
        <v>0</v>
      </c>
      <c r="AC2240">
        <f>[1]发票导入!AC2240</f>
        <v>0</v>
      </c>
      <c r="AE2240" s="22">
        <f t="shared" si="0"/>
      </c>
      <c r="AI2240">
        <f>[1]发票导入!AI2240&amp;""</f>
      </c>
      <c r="AJ2240">
        <f>[1]发票导入!AJ2240&amp;""</f>
      </c>
      <c r="AK2240">
        <f>[1]发票导入!AK2240</f>
        <v>0</v>
      </c>
      <c r="AL2240">
        <f>[1]发票导入!AL2240</f>
        <v>0</v>
      </c>
      <c r="AM2240">
        <f>[1]发票导入!AM2240</f>
        <v>0</v>
      </c>
      <c r="AN2240" s="22">
        <f t="shared" si="1"/>
        <v>0</v>
      </c>
      <c r="AO2240" s="22">
        <f t="shared" si="2"/>
        <v>0</v>
      </c>
    </row>
    <row r="2241">
      <c r="C2241">
        <f>[1]发票导入!C2241&amp;""</f>
      </c>
      <c r="D2241">
        <f>[1]发票导入!D2241&amp;""</f>
      </c>
      <c r="O2241">
        <f>[1]发票导入!O2241&amp;""</f>
      </c>
      <c r="T2241">
        <f>[1]发票导入!T2241</f>
      </c>
      <c r="U2241">
        <f>[1]发票导入!U2241&amp;""</f>
      </c>
      <c r="V2241">
        <f>[1]发票导入!V2241&amp;""</f>
      </c>
      <c r="W2241">
        <f>[1]发票导入!W2241&amp;""</f>
      </c>
      <c r="Y2241">
        <f>[1]发票导入!Y2241&amp;""</f>
      </c>
      <c r="AA2241">
        <f>[1]发票导入!AA2241&amp;""</f>
      </c>
      <c r="AB2241">
        <f>[1]发票导入!AB2241</f>
        <v>0</v>
      </c>
      <c r="AC2241">
        <f>[1]发票导入!AC2241</f>
        <v>0</v>
      </c>
      <c r="AE2241" s="22">
        <f t="shared" si="0"/>
      </c>
      <c r="AI2241">
        <f>[1]发票导入!AI2241&amp;""</f>
      </c>
      <c r="AJ2241">
        <f>[1]发票导入!AJ2241&amp;""</f>
      </c>
      <c r="AK2241">
        <f>[1]发票导入!AK2241</f>
        <v>0</v>
      </c>
      <c r="AL2241">
        <f>[1]发票导入!AL2241</f>
        <v>0</v>
      </c>
      <c r="AM2241">
        <f>[1]发票导入!AM2241</f>
        <v>0</v>
      </c>
      <c r="AN2241" s="22">
        <f t="shared" si="1"/>
        <v>0</v>
      </c>
      <c r="AO2241" s="22">
        <f t="shared" si="2"/>
        <v>0</v>
      </c>
    </row>
    <row r="2242">
      <c r="C2242">
        <f>[1]发票导入!C2242&amp;""</f>
      </c>
      <c r="D2242">
        <f>[1]发票导入!D2242&amp;""</f>
      </c>
      <c r="O2242">
        <f>[1]发票导入!O2242&amp;""</f>
      </c>
      <c r="T2242">
        <f>[1]发票导入!T2242</f>
      </c>
      <c r="U2242">
        <f>[1]发票导入!U2242&amp;""</f>
      </c>
      <c r="V2242">
        <f>[1]发票导入!V2242&amp;""</f>
      </c>
      <c r="W2242">
        <f>[1]发票导入!W2242&amp;""</f>
      </c>
      <c r="Y2242">
        <f>[1]发票导入!Y2242&amp;""</f>
      </c>
      <c r="AA2242">
        <f>[1]发票导入!AA2242&amp;""</f>
      </c>
      <c r="AB2242">
        <f>[1]发票导入!AB2242</f>
        <v>0</v>
      </c>
      <c r="AC2242">
        <f>[1]发票导入!AC2242</f>
        <v>0</v>
      </c>
      <c r="AE2242" s="22">
        <f t="shared" si="0"/>
      </c>
      <c r="AI2242">
        <f>[1]发票导入!AI2242&amp;""</f>
      </c>
      <c r="AJ2242">
        <f>[1]发票导入!AJ2242&amp;""</f>
      </c>
      <c r="AK2242">
        <f>[1]发票导入!AK2242</f>
        <v>0</v>
      </c>
      <c r="AL2242">
        <f>[1]发票导入!AL2242</f>
        <v>0</v>
      </c>
      <c r="AM2242">
        <f>[1]发票导入!AM2242</f>
        <v>0</v>
      </c>
      <c r="AN2242" s="22">
        <f t="shared" si="1"/>
        <v>0</v>
      </c>
      <c r="AO2242" s="22">
        <f t="shared" si="2"/>
        <v>0</v>
      </c>
    </row>
    <row r="2243">
      <c r="C2243">
        <f>[1]发票导入!C2243&amp;""</f>
      </c>
      <c r="D2243">
        <f>[1]发票导入!D2243&amp;""</f>
      </c>
      <c r="O2243">
        <f>[1]发票导入!O2243&amp;""</f>
      </c>
      <c r="T2243">
        <f>[1]发票导入!T2243</f>
      </c>
      <c r="U2243">
        <f>[1]发票导入!U2243&amp;""</f>
      </c>
      <c r="V2243">
        <f>[1]发票导入!V2243&amp;""</f>
      </c>
      <c r="W2243">
        <f>[1]发票导入!W2243&amp;""</f>
      </c>
      <c r="Y2243">
        <f>[1]发票导入!Y2243&amp;""</f>
      </c>
      <c r="AA2243">
        <f>[1]发票导入!AA2243&amp;""</f>
      </c>
      <c r="AB2243">
        <f>[1]发票导入!AB2243</f>
        <v>0</v>
      </c>
      <c r="AC2243">
        <f>[1]发票导入!AC2243</f>
        <v>0</v>
      </c>
      <c r="AE2243" s="22">
        <f t="shared" si="0"/>
      </c>
      <c r="AI2243">
        <f>[1]发票导入!AI2243&amp;""</f>
      </c>
      <c r="AJ2243">
        <f>[1]发票导入!AJ2243&amp;""</f>
      </c>
      <c r="AK2243">
        <f>[1]发票导入!AK2243</f>
        <v>0</v>
      </c>
      <c r="AL2243">
        <f>[1]发票导入!AL2243</f>
        <v>0</v>
      </c>
      <c r="AM2243">
        <f>[1]发票导入!AM2243</f>
        <v>0</v>
      </c>
      <c r="AN2243" s="22">
        <f t="shared" si="1"/>
        <v>0</v>
      </c>
      <c r="AO2243" s="22">
        <f t="shared" si="2"/>
        <v>0</v>
      </c>
    </row>
    <row r="2244">
      <c r="C2244">
        <f>[1]发票导入!C2244&amp;""</f>
      </c>
      <c r="D2244">
        <f>[1]发票导入!D2244&amp;""</f>
      </c>
      <c r="O2244">
        <f>[1]发票导入!O2244&amp;""</f>
      </c>
      <c r="T2244">
        <f>[1]发票导入!T2244</f>
      </c>
      <c r="U2244">
        <f>[1]发票导入!U2244&amp;""</f>
      </c>
      <c r="V2244">
        <f>[1]发票导入!V2244&amp;""</f>
      </c>
      <c r="W2244">
        <f>[1]发票导入!W2244&amp;""</f>
      </c>
      <c r="Y2244">
        <f>[1]发票导入!Y2244&amp;""</f>
      </c>
      <c r="AA2244">
        <f>[1]发票导入!AA2244&amp;""</f>
      </c>
      <c r="AB2244">
        <f>[1]发票导入!AB2244</f>
        <v>0</v>
      </c>
      <c r="AC2244">
        <f>[1]发票导入!AC2244</f>
        <v>0</v>
      </c>
      <c r="AE2244" s="22">
        <f t="shared" si="0"/>
      </c>
      <c r="AI2244">
        <f>[1]发票导入!AI2244&amp;""</f>
      </c>
      <c r="AJ2244">
        <f>[1]发票导入!AJ2244&amp;""</f>
      </c>
      <c r="AK2244">
        <f>[1]发票导入!AK2244</f>
        <v>0</v>
      </c>
      <c r="AL2244">
        <f>[1]发票导入!AL2244</f>
        <v>0</v>
      </c>
      <c r="AM2244">
        <f>[1]发票导入!AM2244</f>
        <v>0</v>
      </c>
      <c r="AN2244" s="22">
        <f t="shared" si="1"/>
        <v>0</v>
      </c>
      <c r="AO2244" s="22">
        <f t="shared" si="2"/>
        <v>0</v>
      </c>
    </row>
    <row r="2245">
      <c r="C2245">
        <f>[1]发票导入!C2245&amp;""</f>
      </c>
      <c r="D2245">
        <f>[1]发票导入!D2245&amp;""</f>
      </c>
      <c r="O2245">
        <f>[1]发票导入!O2245&amp;""</f>
      </c>
      <c r="T2245">
        <f>[1]发票导入!T2245</f>
      </c>
      <c r="U2245">
        <f>[1]发票导入!U2245&amp;""</f>
      </c>
      <c r="V2245">
        <f>[1]发票导入!V2245&amp;""</f>
      </c>
      <c r="W2245">
        <f>[1]发票导入!W2245&amp;""</f>
      </c>
      <c r="Y2245">
        <f>[1]发票导入!Y2245&amp;""</f>
      </c>
      <c r="AA2245">
        <f>[1]发票导入!AA2245&amp;""</f>
      </c>
      <c r="AB2245">
        <f>[1]发票导入!AB2245</f>
        <v>0</v>
      </c>
      <c r="AC2245">
        <f>[1]发票导入!AC2245</f>
        <v>0</v>
      </c>
      <c r="AE2245" s="22">
        <f t="shared" si="0"/>
      </c>
      <c r="AI2245">
        <f>[1]发票导入!AI2245&amp;""</f>
      </c>
      <c r="AJ2245">
        <f>[1]发票导入!AJ2245&amp;""</f>
      </c>
      <c r="AK2245">
        <f>[1]发票导入!AK2245</f>
        <v>0</v>
      </c>
      <c r="AL2245">
        <f>[1]发票导入!AL2245</f>
        <v>0</v>
      </c>
      <c r="AM2245">
        <f>[1]发票导入!AM2245</f>
        <v>0</v>
      </c>
      <c r="AN2245" s="22">
        <f t="shared" si="1"/>
        <v>0</v>
      </c>
      <c r="AO2245" s="22">
        <f t="shared" si="2"/>
        <v>0</v>
      </c>
    </row>
    <row r="2246">
      <c r="C2246">
        <f>[1]发票导入!C2246&amp;""</f>
      </c>
      <c r="D2246">
        <f>[1]发票导入!D2246&amp;""</f>
      </c>
      <c r="O2246">
        <f>[1]发票导入!O2246&amp;""</f>
      </c>
      <c r="T2246">
        <f>[1]发票导入!T2246</f>
      </c>
      <c r="U2246">
        <f>[1]发票导入!U2246&amp;""</f>
      </c>
      <c r="V2246">
        <f>[1]发票导入!V2246&amp;""</f>
      </c>
      <c r="W2246">
        <f>[1]发票导入!W2246&amp;""</f>
      </c>
      <c r="Y2246">
        <f>[1]发票导入!Y2246&amp;""</f>
      </c>
      <c r="AA2246">
        <f>[1]发票导入!AA2246&amp;""</f>
      </c>
      <c r="AB2246">
        <f>[1]发票导入!AB2246</f>
        <v>0</v>
      </c>
      <c r="AC2246">
        <f>[1]发票导入!AC2246</f>
        <v>0</v>
      </c>
      <c r="AE2246" s="22">
        <f t="shared" si="0"/>
      </c>
      <c r="AI2246">
        <f>[1]发票导入!AI2246&amp;""</f>
      </c>
      <c r="AJ2246">
        <f>[1]发票导入!AJ2246&amp;""</f>
      </c>
      <c r="AK2246">
        <f>[1]发票导入!AK2246</f>
        <v>0</v>
      </c>
      <c r="AL2246">
        <f>[1]发票导入!AL2246</f>
        <v>0</v>
      </c>
      <c r="AM2246">
        <f>[1]发票导入!AM2246</f>
        <v>0</v>
      </c>
      <c r="AN2246" s="22">
        <f t="shared" si="1"/>
        <v>0</v>
      </c>
      <c r="AO2246" s="22">
        <f t="shared" si="2"/>
        <v>0</v>
      </c>
    </row>
    <row r="2247">
      <c r="C2247">
        <f>[1]发票导入!C2247&amp;""</f>
      </c>
      <c r="D2247">
        <f>[1]发票导入!D2247&amp;""</f>
      </c>
      <c r="O2247">
        <f>[1]发票导入!O2247&amp;""</f>
      </c>
      <c r="T2247">
        <f>[1]发票导入!T2247</f>
      </c>
      <c r="U2247">
        <f>[1]发票导入!U2247&amp;""</f>
      </c>
      <c r="V2247">
        <f>[1]发票导入!V2247&amp;""</f>
      </c>
      <c r="W2247">
        <f>[1]发票导入!W2247&amp;""</f>
      </c>
      <c r="Y2247">
        <f>[1]发票导入!Y2247&amp;""</f>
      </c>
      <c r="AA2247">
        <f>[1]发票导入!AA2247&amp;""</f>
      </c>
      <c r="AB2247">
        <f>[1]发票导入!AB2247</f>
        <v>0</v>
      </c>
      <c r="AC2247">
        <f>[1]发票导入!AC2247</f>
        <v>0</v>
      </c>
      <c r="AE2247" s="22">
        <f t="shared" si="0"/>
      </c>
      <c r="AI2247">
        <f>[1]发票导入!AI2247&amp;""</f>
      </c>
      <c r="AJ2247">
        <f>[1]发票导入!AJ2247&amp;""</f>
      </c>
      <c r="AK2247">
        <f>[1]发票导入!AK2247</f>
        <v>0</v>
      </c>
      <c r="AL2247">
        <f>[1]发票导入!AL2247</f>
        <v>0</v>
      </c>
      <c r="AM2247">
        <f>[1]发票导入!AM2247</f>
        <v>0</v>
      </c>
      <c r="AN2247" s="22">
        <f t="shared" si="1"/>
        <v>0</v>
      </c>
      <c r="AO2247" s="22">
        <f t="shared" si="2"/>
        <v>0</v>
      </c>
    </row>
    <row r="2248">
      <c r="C2248">
        <f>[1]发票导入!C2248&amp;""</f>
      </c>
      <c r="D2248">
        <f>[1]发票导入!D2248&amp;""</f>
      </c>
      <c r="O2248">
        <f>[1]发票导入!O2248&amp;""</f>
      </c>
      <c r="T2248">
        <f>[1]发票导入!T2248</f>
      </c>
      <c r="U2248">
        <f>[1]发票导入!U2248&amp;""</f>
      </c>
      <c r="V2248">
        <f>[1]发票导入!V2248&amp;""</f>
      </c>
      <c r="W2248">
        <f>[1]发票导入!W2248&amp;""</f>
      </c>
      <c r="Y2248">
        <f>[1]发票导入!Y2248&amp;""</f>
      </c>
      <c r="AA2248">
        <f>[1]发票导入!AA2248&amp;""</f>
      </c>
      <c r="AB2248">
        <f>[1]发票导入!AB2248</f>
        <v>0</v>
      </c>
      <c r="AC2248">
        <f>[1]发票导入!AC2248</f>
        <v>0</v>
      </c>
      <c r="AE2248" s="22">
        <f t="shared" si="0"/>
      </c>
      <c r="AI2248">
        <f>[1]发票导入!AI2248&amp;""</f>
      </c>
      <c r="AJ2248">
        <f>[1]发票导入!AJ2248&amp;""</f>
      </c>
      <c r="AK2248">
        <f>[1]发票导入!AK2248</f>
        <v>0</v>
      </c>
      <c r="AL2248">
        <f>[1]发票导入!AL2248</f>
        <v>0</v>
      </c>
      <c r="AM2248">
        <f>[1]发票导入!AM2248</f>
        <v>0</v>
      </c>
      <c r="AN2248" s="22">
        <f t="shared" si="1"/>
        <v>0</v>
      </c>
      <c r="AO2248" s="22">
        <f t="shared" si="2"/>
        <v>0</v>
      </c>
    </row>
    <row r="2249">
      <c r="C2249">
        <f>[1]发票导入!C2249&amp;""</f>
      </c>
      <c r="D2249">
        <f>[1]发票导入!D2249&amp;""</f>
      </c>
      <c r="O2249">
        <f>[1]发票导入!O2249&amp;""</f>
      </c>
      <c r="T2249">
        <f>[1]发票导入!T2249</f>
      </c>
      <c r="U2249">
        <f>[1]发票导入!U2249&amp;""</f>
      </c>
      <c r="V2249">
        <f>[1]发票导入!V2249&amp;""</f>
      </c>
      <c r="W2249">
        <f>[1]发票导入!W2249&amp;""</f>
      </c>
      <c r="Y2249">
        <f>[1]发票导入!Y2249&amp;""</f>
      </c>
      <c r="AA2249">
        <f>[1]发票导入!AA2249&amp;""</f>
      </c>
      <c r="AB2249">
        <f>[1]发票导入!AB2249</f>
        <v>0</v>
      </c>
      <c r="AC2249">
        <f>[1]发票导入!AC2249</f>
        <v>0</v>
      </c>
      <c r="AE2249" s="22">
        <f t="shared" si="0"/>
      </c>
      <c r="AI2249">
        <f>[1]发票导入!AI2249&amp;""</f>
      </c>
      <c r="AJ2249">
        <f>[1]发票导入!AJ2249&amp;""</f>
      </c>
      <c r="AK2249">
        <f>[1]发票导入!AK2249</f>
        <v>0</v>
      </c>
      <c r="AL2249">
        <f>[1]发票导入!AL2249</f>
        <v>0</v>
      </c>
      <c r="AM2249">
        <f>[1]发票导入!AM2249</f>
        <v>0</v>
      </c>
      <c r="AN2249" s="22">
        <f t="shared" si="1"/>
        <v>0</v>
      </c>
      <c r="AO2249" s="22">
        <f t="shared" si="2"/>
        <v>0</v>
      </c>
    </row>
    <row r="2250">
      <c r="C2250">
        <f>[1]发票导入!C2250&amp;""</f>
      </c>
      <c r="D2250">
        <f>[1]发票导入!D2250&amp;""</f>
      </c>
      <c r="O2250">
        <f>[1]发票导入!O2250&amp;""</f>
      </c>
      <c r="T2250">
        <f>[1]发票导入!T2250</f>
      </c>
      <c r="U2250">
        <f>[1]发票导入!U2250&amp;""</f>
      </c>
      <c r="V2250">
        <f>[1]发票导入!V2250&amp;""</f>
      </c>
      <c r="W2250">
        <f>[1]发票导入!W2250&amp;""</f>
      </c>
      <c r="Y2250">
        <f>[1]发票导入!Y2250&amp;""</f>
      </c>
      <c r="AA2250">
        <f>[1]发票导入!AA2250&amp;""</f>
      </c>
      <c r="AB2250">
        <f>[1]发票导入!AB2250</f>
        <v>0</v>
      </c>
      <c r="AC2250">
        <f>[1]发票导入!AC2250</f>
        <v>0</v>
      </c>
      <c r="AE2250" s="22">
        <f t="shared" si="0"/>
      </c>
      <c r="AI2250">
        <f>[1]发票导入!AI2250&amp;""</f>
      </c>
      <c r="AJ2250">
        <f>[1]发票导入!AJ2250&amp;""</f>
      </c>
      <c r="AK2250">
        <f>[1]发票导入!AK2250</f>
        <v>0</v>
      </c>
      <c r="AL2250">
        <f>[1]发票导入!AL2250</f>
        <v>0</v>
      </c>
      <c r="AM2250">
        <f>[1]发票导入!AM2250</f>
        <v>0</v>
      </c>
      <c r="AN2250" s="22">
        <f t="shared" si="1"/>
        <v>0</v>
      </c>
      <c r="AO2250" s="22">
        <f t="shared" si="2"/>
        <v>0</v>
      </c>
    </row>
    <row r="2251">
      <c r="C2251">
        <f>[1]发票导入!C2251&amp;""</f>
      </c>
      <c r="D2251">
        <f>[1]发票导入!D2251&amp;""</f>
      </c>
      <c r="O2251">
        <f>[1]发票导入!O2251&amp;""</f>
      </c>
      <c r="T2251">
        <f>[1]发票导入!T2251</f>
      </c>
      <c r="U2251">
        <f>[1]发票导入!U2251&amp;""</f>
      </c>
      <c r="V2251">
        <f>[1]发票导入!V2251&amp;""</f>
      </c>
      <c r="W2251">
        <f>[1]发票导入!W2251&amp;""</f>
      </c>
      <c r="Y2251">
        <f>[1]发票导入!Y2251&amp;""</f>
      </c>
      <c r="AA2251">
        <f>[1]发票导入!AA2251&amp;""</f>
      </c>
      <c r="AB2251">
        <f>[1]发票导入!AB2251</f>
        <v>0</v>
      </c>
      <c r="AC2251">
        <f>[1]发票导入!AC2251</f>
        <v>0</v>
      </c>
      <c r="AE2251" s="22">
        <f t="shared" si="0"/>
      </c>
      <c r="AI2251">
        <f>[1]发票导入!AI2251&amp;""</f>
      </c>
      <c r="AJ2251">
        <f>[1]发票导入!AJ2251&amp;""</f>
      </c>
      <c r="AK2251">
        <f>[1]发票导入!AK2251</f>
        <v>0</v>
      </c>
      <c r="AL2251">
        <f>[1]发票导入!AL2251</f>
        <v>0</v>
      </c>
      <c r="AM2251">
        <f>[1]发票导入!AM2251</f>
        <v>0</v>
      </c>
      <c r="AN2251" s="22">
        <f t="shared" si="1"/>
        <v>0</v>
      </c>
      <c r="AO2251" s="22">
        <f t="shared" si="2"/>
        <v>0</v>
      </c>
    </row>
    <row r="2252">
      <c r="C2252">
        <f>[1]发票导入!C2252&amp;""</f>
      </c>
      <c r="D2252">
        <f>[1]发票导入!D2252&amp;""</f>
      </c>
      <c r="O2252">
        <f>[1]发票导入!O2252&amp;""</f>
      </c>
      <c r="T2252">
        <f>[1]发票导入!T2252</f>
      </c>
      <c r="U2252">
        <f>[1]发票导入!U2252&amp;""</f>
      </c>
      <c r="V2252">
        <f>[1]发票导入!V2252&amp;""</f>
      </c>
      <c r="W2252">
        <f>[1]发票导入!W2252&amp;""</f>
      </c>
      <c r="Y2252">
        <f>[1]发票导入!Y2252&amp;""</f>
      </c>
      <c r="AA2252">
        <f>[1]发票导入!AA2252&amp;""</f>
      </c>
      <c r="AB2252">
        <f>[1]发票导入!AB2252</f>
        <v>0</v>
      </c>
      <c r="AC2252">
        <f>[1]发票导入!AC2252</f>
        <v>0</v>
      </c>
      <c r="AE2252" s="22">
        <f t="shared" si="0"/>
      </c>
      <c r="AI2252">
        <f>[1]发票导入!AI2252&amp;""</f>
      </c>
      <c r="AJ2252">
        <f>[1]发票导入!AJ2252&amp;""</f>
      </c>
      <c r="AK2252">
        <f>[1]发票导入!AK2252</f>
        <v>0</v>
      </c>
      <c r="AL2252">
        <f>[1]发票导入!AL2252</f>
        <v>0</v>
      </c>
      <c r="AM2252">
        <f>[1]发票导入!AM2252</f>
        <v>0</v>
      </c>
      <c r="AN2252" s="22">
        <f t="shared" si="1"/>
        <v>0</v>
      </c>
      <c r="AO2252" s="22">
        <f t="shared" si="2"/>
        <v>0</v>
      </c>
    </row>
    <row r="2253">
      <c r="C2253">
        <f>[1]发票导入!C2253&amp;""</f>
      </c>
      <c r="D2253">
        <f>[1]发票导入!D2253&amp;""</f>
      </c>
      <c r="O2253">
        <f>[1]发票导入!O2253&amp;""</f>
      </c>
      <c r="T2253">
        <f>[1]发票导入!T2253</f>
      </c>
      <c r="U2253">
        <f>[1]发票导入!U2253&amp;""</f>
      </c>
      <c r="V2253">
        <f>[1]发票导入!V2253&amp;""</f>
      </c>
      <c r="W2253">
        <f>[1]发票导入!W2253&amp;""</f>
      </c>
      <c r="Y2253">
        <f>[1]发票导入!Y2253&amp;""</f>
      </c>
      <c r="AA2253">
        <f>[1]发票导入!AA2253&amp;""</f>
      </c>
      <c r="AB2253">
        <f>[1]发票导入!AB2253</f>
        <v>0</v>
      </c>
      <c r="AC2253">
        <f>[1]发票导入!AC2253</f>
        <v>0</v>
      </c>
      <c r="AE2253" s="22">
        <f t="shared" si="0"/>
      </c>
      <c r="AI2253">
        <f>[1]发票导入!AI2253&amp;""</f>
      </c>
      <c r="AJ2253">
        <f>[1]发票导入!AJ2253&amp;""</f>
      </c>
      <c r="AK2253">
        <f>[1]发票导入!AK2253</f>
        <v>0</v>
      </c>
      <c r="AL2253">
        <f>[1]发票导入!AL2253</f>
        <v>0</v>
      </c>
      <c r="AM2253">
        <f>[1]发票导入!AM2253</f>
        <v>0</v>
      </c>
      <c r="AN2253" s="22">
        <f t="shared" si="1"/>
        <v>0</v>
      </c>
      <c r="AO2253" s="22">
        <f t="shared" si="2"/>
        <v>0</v>
      </c>
    </row>
    <row r="2254">
      <c r="C2254">
        <f>[1]发票导入!C2254&amp;""</f>
      </c>
      <c r="D2254">
        <f>[1]发票导入!D2254&amp;""</f>
      </c>
      <c r="O2254">
        <f>[1]发票导入!O2254&amp;""</f>
      </c>
      <c r="T2254">
        <f>[1]发票导入!T2254</f>
      </c>
      <c r="U2254">
        <f>[1]发票导入!U2254&amp;""</f>
      </c>
      <c r="V2254">
        <f>[1]发票导入!V2254&amp;""</f>
      </c>
      <c r="W2254">
        <f>[1]发票导入!W2254&amp;""</f>
      </c>
      <c r="Y2254">
        <f>[1]发票导入!Y2254&amp;""</f>
      </c>
      <c r="AA2254">
        <f>[1]发票导入!AA2254&amp;""</f>
      </c>
      <c r="AB2254">
        <f>[1]发票导入!AB2254</f>
        <v>0</v>
      </c>
      <c r="AC2254">
        <f>[1]发票导入!AC2254</f>
        <v>0</v>
      </c>
      <c r="AE2254" s="22">
        <f t="shared" si="0"/>
      </c>
      <c r="AI2254">
        <f>[1]发票导入!AI2254&amp;""</f>
      </c>
      <c r="AJ2254">
        <f>[1]发票导入!AJ2254&amp;""</f>
      </c>
      <c r="AK2254">
        <f>[1]发票导入!AK2254</f>
        <v>0</v>
      </c>
      <c r="AL2254">
        <f>[1]发票导入!AL2254</f>
        <v>0</v>
      </c>
      <c r="AM2254">
        <f>[1]发票导入!AM2254</f>
        <v>0</v>
      </c>
      <c r="AN2254" s="22">
        <f t="shared" si="1"/>
        <v>0</v>
      </c>
      <c r="AO2254" s="22">
        <f t="shared" si="2"/>
        <v>0</v>
      </c>
    </row>
    <row r="2255">
      <c r="C2255">
        <f>[1]发票导入!C2255&amp;""</f>
      </c>
      <c r="D2255">
        <f>[1]发票导入!D2255&amp;""</f>
      </c>
      <c r="O2255">
        <f>[1]发票导入!O2255&amp;""</f>
      </c>
      <c r="T2255">
        <f>[1]发票导入!T2255</f>
      </c>
      <c r="U2255">
        <f>[1]发票导入!U2255&amp;""</f>
      </c>
      <c r="V2255">
        <f>[1]发票导入!V2255&amp;""</f>
      </c>
      <c r="W2255">
        <f>[1]发票导入!W2255&amp;""</f>
      </c>
      <c r="Y2255">
        <f>[1]发票导入!Y2255&amp;""</f>
      </c>
      <c r="AA2255">
        <f>[1]发票导入!AA2255&amp;""</f>
      </c>
      <c r="AB2255">
        <f>[1]发票导入!AB2255</f>
        <v>0</v>
      </c>
      <c r="AC2255">
        <f>[1]发票导入!AC2255</f>
        <v>0</v>
      </c>
      <c r="AE2255" s="22">
        <f t="shared" si="0"/>
      </c>
      <c r="AI2255">
        <f>[1]发票导入!AI2255&amp;""</f>
      </c>
      <c r="AJ2255">
        <f>[1]发票导入!AJ2255&amp;""</f>
      </c>
      <c r="AK2255">
        <f>[1]发票导入!AK2255</f>
        <v>0</v>
      </c>
      <c r="AL2255">
        <f>[1]发票导入!AL2255</f>
        <v>0</v>
      </c>
      <c r="AM2255">
        <f>[1]发票导入!AM2255</f>
        <v>0</v>
      </c>
      <c r="AN2255" s="22">
        <f t="shared" si="1"/>
        <v>0</v>
      </c>
      <c r="AO2255" s="22">
        <f t="shared" si="2"/>
        <v>0</v>
      </c>
    </row>
    <row r="2256">
      <c r="C2256">
        <f>[1]发票导入!C2256&amp;""</f>
      </c>
      <c r="D2256">
        <f>[1]发票导入!D2256&amp;""</f>
      </c>
      <c r="O2256">
        <f>[1]发票导入!O2256&amp;""</f>
      </c>
      <c r="T2256">
        <f>[1]发票导入!T2256</f>
      </c>
      <c r="U2256">
        <f>[1]发票导入!U2256&amp;""</f>
      </c>
      <c r="V2256">
        <f>[1]发票导入!V2256&amp;""</f>
      </c>
      <c r="W2256">
        <f>[1]发票导入!W2256&amp;""</f>
      </c>
      <c r="Y2256">
        <f>[1]发票导入!Y2256&amp;""</f>
      </c>
      <c r="AA2256">
        <f>[1]发票导入!AA2256&amp;""</f>
      </c>
      <c r="AB2256">
        <f>[1]发票导入!AB2256</f>
        <v>0</v>
      </c>
      <c r="AC2256">
        <f>[1]发票导入!AC2256</f>
        <v>0</v>
      </c>
      <c r="AE2256" s="22">
        <f t="shared" si="0"/>
      </c>
      <c r="AI2256">
        <f>[1]发票导入!AI2256&amp;""</f>
      </c>
      <c r="AJ2256">
        <f>[1]发票导入!AJ2256&amp;""</f>
      </c>
      <c r="AK2256">
        <f>[1]发票导入!AK2256</f>
        <v>0</v>
      </c>
      <c r="AL2256">
        <f>[1]发票导入!AL2256</f>
        <v>0</v>
      </c>
      <c r="AM2256">
        <f>[1]发票导入!AM2256</f>
        <v>0</v>
      </c>
      <c r="AN2256" s="22">
        <f t="shared" si="1"/>
        <v>0</v>
      </c>
      <c r="AO2256" s="22">
        <f t="shared" si="2"/>
        <v>0</v>
      </c>
    </row>
    <row r="2257">
      <c r="C2257">
        <f>[1]发票导入!C2257&amp;""</f>
      </c>
      <c r="D2257">
        <f>[1]发票导入!D2257&amp;""</f>
      </c>
      <c r="O2257">
        <f>[1]发票导入!O2257&amp;""</f>
      </c>
      <c r="T2257">
        <f>[1]发票导入!T2257</f>
      </c>
      <c r="U2257">
        <f>[1]发票导入!U2257&amp;""</f>
      </c>
      <c r="V2257">
        <f>[1]发票导入!V2257&amp;""</f>
      </c>
      <c r="W2257">
        <f>[1]发票导入!W2257&amp;""</f>
      </c>
      <c r="Y2257">
        <f>[1]发票导入!Y2257&amp;""</f>
      </c>
      <c r="AA2257">
        <f>[1]发票导入!AA2257&amp;""</f>
      </c>
      <c r="AB2257">
        <f>[1]发票导入!AB2257</f>
        <v>0</v>
      </c>
      <c r="AC2257">
        <f>[1]发票导入!AC2257</f>
        <v>0</v>
      </c>
      <c r="AE2257" s="22">
        <f t="shared" si="0"/>
      </c>
      <c r="AI2257">
        <f>[1]发票导入!AI2257&amp;""</f>
      </c>
      <c r="AJ2257">
        <f>[1]发票导入!AJ2257&amp;""</f>
      </c>
      <c r="AK2257">
        <f>[1]发票导入!AK2257</f>
        <v>0</v>
      </c>
      <c r="AL2257">
        <f>[1]发票导入!AL2257</f>
        <v>0</v>
      </c>
      <c r="AM2257">
        <f>[1]发票导入!AM2257</f>
        <v>0</v>
      </c>
      <c r="AN2257" s="22">
        <f t="shared" si="1"/>
        <v>0</v>
      </c>
      <c r="AO2257" s="22">
        <f t="shared" si="2"/>
        <v>0</v>
      </c>
    </row>
    <row r="2258">
      <c r="C2258">
        <f>[1]发票导入!C2258&amp;""</f>
      </c>
      <c r="D2258">
        <f>[1]发票导入!D2258&amp;""</f>
      </c>
      <c r="O2258">
        <f>[1]发票导入!O2258&amp;""</f>
      </c>
      <c r="T2258">
        <f>[1]发票导入!T2258</f>
      </c>
      <c r="U2258">
        <f>[1]发票导入!U2258&amp;""</f>
      </c>
      <c r="V2258">
        <f>[1]发票导入!V2258&amp;""</f>
      </c>
      <c r="W2258">
        <f>[1]发票导入!W2258&amp;""</f>
      </c>
      <c r="Y2258">
        <f>[1]发票导入!Y2258&amp;""</f>
      </c>
      <c r="AA2258">
        <f>[1]发票导入!AA2258&amp;""</f>
      </c>
      <c r="AB2258">
        <f>[1]发票导入!AB2258</f>
        <v>0</v>
      </c>
      <c r="AC2258">
        <f>[1]发票导入!AC2258</f>
        <v>0</v>
      </c>
      <c r="AE2258" s="22">
        <f t="shared" si="0"/>
      </c>
      <c r="AI2258">
        <f>[1]发票导入!AI2258&amp;""</f>
      </c>
      <c r="AJ2258">
        <f>[1]发票导入!AJ2258&amp;""</f>
      </c>
      <c r="AK2258">
        <f>[1]发票导入!AK2258</f>
        <v>0</v>
      </c>
      <c r="AL2258">
        <f>[1]发票导入!AL2258</f>
        <v>0</v>
      </c>
      <c r="AM2258">
        <f>[1]发票导入!AM2258</f>
        <v>0</v>
      </c>
      <c r="AN2258" s="22">
        <f t="shared" si="1"/>
        <v>0</v>
      </c>
      <c r="AO2258" s="22">
        <f t="shared" si="2"/>
        <v>0</v>
      </c>
    </row>
    <row r="2259">
      <c r="C2259">
        <f>[1]发票导入!C2259&amp;""</f>
      </c>
      <c r="D2259">
        <f>[1]发票导入!D2259&amp;""</f>
      </c>
      <c r="O2259">
        <f>[1]发票导入!O2259&amp;""</f>
      </c>
      <c r="T2259">
        <f>[1]发票导入!T2259</f>
      </c>
      <c r="U2259">
        <f>[1]发票导入!U2259&amp;""</f>
      </c>
      <c r="V2259">
        <f>[1]发票导入!V2259&amp;""</f>
      </c>
      <c r="W2259">
        <f>[1]发票导入!W2259&amp;""</f>
      </c>
      <c r="Y2259">
        <f>[1]发票导入!Y2259&amp;""</f>
      </c>
      <c r="AA2259">
        <f>[1]发票导入!AA2259&amp;""</f>
      </c>
      <c r="AB2259">
        <f>[1]发票导入!AB2259</f>
        <v>0</v>
      </c>
      <c r="AC2259">
        <f>[1]发票导入!AC2259</f>
        <v>0</v>
      </c>
      <c r="AE2259" s="22">
        <f t="shared" si="0"/>
      </c>
      <c r="AI2259">
        <f>[1]发票导入!AI2259&amp;""</f>
      </c>
      <c r="AJ2259">
        <f>[1]发票导入!AJ2259&amp;""</f>
      </c>
      <c r="AK2259">
        <f>[1]发票导入!AK2259</f>
        <v>0</v>
      </c>
      <c r="AL2259">
        <f>[1]发票导入!AL2259</f>
        <v>0</v>
      </c>
      <c r="AM2259">
        <f>[1]发票导入!AM2259</f>
        <v>0</v>
      </c>
      <c r="AN2259" s="22">
        <f t="shared" si="1"/>
        <v>0</v>
      </c>
      <c r="AO2259" s="22">
        <f t="shared" si="2"/>
        <v>0</v>
      </c>
    </row>
    <row r="2260">
      <c r="C2260">
        <f>[1]发票导入!C2260&amp;""</f>
      </c>
      <c r="D2260">
        <f>[1]发票导入!D2260&amp;""</f>
      </c>
      <c r="O2260">
        <f>[1]发票导入!O2260&amp;""</f>
      </c>
      <c r="T2260">
        <f>[1]发票导入!T2260</f>
      </c>
      <c r="U2260">
        <f>[1]发票导入!U2260&amp;""</f>
      </c>
      <c r="V2260">
        <f>[1]发票导入!V2260&amp;""</f>
      </c>
      <c r="W2260">
        <f>[1]发票导入!W2260&amp;""</f>
      </c>
      <c r="Y2260">
        <f>[1]发票导入!Y2260&amp;""</f>
      </c>
      <c r="AA2260">
        <f>[1]发票导入!AA2260&amp;""</f>
      </c>
      <c r="AB2260">
        <f>[1]发票导入!AB2260</f>
        <v>0</v>
      </c>
      <c r="AC2260">
        <f>[1]发票导入!AC2260</f>
        <v>0</v>
      </c>
      <c r="AE2260" s="22">
        <f t="shared" si="0"/>
      </c>
      <c r="AI2260">
        <f>[1]发票导入!AI2260&amp;""</f>
      </c>
      <c r="AJ2260">
        <f>[1]发票导入!AJ2260&amp;""</f>
      </c>
      <c r="AK2260">
        <f>[1]发票导入!AK2260</f>
        <v>0</v>
      </c>
      <c r="AL2260">
        <f>[1]发票导入!AL2260</f>
        <v>0</v>
      </c>
      <c r="AM2260">
        <f>[1]发票导入!AM2260</f>
        <v>0</v>
      </c>
      <c r="AN2260" s="22">
        <f t="shared" si="1"/>
        <v>0</v>
      </c>
      <c r="AO2260" s="22">
        <f t="shared" si="2"/>
        <v>0</v>
      </c>
    </row>
    <row r="2261">
      <c r="C2261">
        <f>[1]发票导入!C2261&amp;""</f>
      </c>
      <c r="D2261">
        <f>[1]发票导入!D2261&amp;""</f>
      </c>
      <c r="O2261">
        <f>[1]发票导入!O2261&amp;""</f>
      </c>
      <c r="T2261">
        <f>[1]发票导入!T2261</f>
      </c>
      <c r="U2261">
        <f>[1]发票导入!U2261&amp;""</f>
      </c>
      <c r="V2261">
        <f>[1]发票导入!V2261&amp;""</f>
      </c>
      <c r="W2261">
        <f>[1]发票导入!W2261&amp;""</f>
      </c>
      <c r="Y2261">
        <f>[1]发票导入!Y2261&amp;""</f>
      </c>
      <c r="AA2261">
        <f>[1]发票导入!AA2261&amp;""</f>
      </c>
      <c r="AB2261">
        <f>[1]发票导入!AB2261</f>
        <v>0</v>
      </c>
      <c r="AC2261">
        <f>[1]发票导入!AC2261</f>
        <v>0</v>
      </c>
      <c r="AE2261" s="22">
        <f t="shared" si="0"/>
      </c>
      <c r="AI2261">
        <f>[1]发票导入!AI2261&amp;""</f>
      </c>
      <c r="AJ2261">
        <f>[1]发票导入!AJ2261&amp;""</f>
      </c>
      <c r="AK2261">
        <f>[1]发票导入!AK2261</f>
        <v>0</v>
      </c>
      <c r="AL2261">
        <f>[1]发票导入!AL2261</f>
        <v>0</v>
      </c>
      <c r="AM2261">
        <f>[1]发票导入!AM2261</f>
        <v>0</v>
      </c>
      <c r="AN2261" s="22">
        <f t="shared" si="1"/>
        <v>0</v>
      </c>
      <c r="AO2261" s="22">
        <f t="shared" si="2"/>
        <v>0</v>
      </c>
    </row>
    <row r="2262">
      <c r="C2262">
        <f>[1]发票导入!C2262&amp;""</f>
      </c>
      <c r="D2262">
        <f>[1]发票导入!D2262&amp;""</f>
      </c>
      <c r="O2262">
        <f>[1]发票导入!O2262&amp;""</f>
      </c>
      <c r="T2262">
        <f>[1]发票导入!T2262</f>
      </c>
      <c r="U2262">
        <f>[1]发票导入!U2262&amp;""</f>
      </c>
      <c r="V2262">
        <f>[1]发票导入!V2262&amp;""</f>
      </c>
      <c r="W2262">
        <f>[1]发票导入!W2262&amp;""</f>
      </c>
      <c r="Y2262">
        <f>[1]发票导入!Y2262&amp;""</f>
      </c>
      <c r="AA2262">
        <f>[1]发票导入!AA2262&amp;""</f>
      </c>
      <c r="AB2262">
        <f>[1]发票导入!AB2262</f>
        <v>0</v>
      </c>
      <c r="AC2262">
        <f>[1]发票导入!AC2262</f>
        <v>0</v>
      </c>
      <c r="AE2262" s="22">
        <f t="shared" si="0"/>
      </c>
      <c r="AI2262">
        <f>[1]发票导入!AI2262&amp;""</f>
      </c>
      <c r="AJ2262">
        <f>[1]发票导入!AJ2262&amp;""</f>
      </c>
      <c r="AK2262">
        <f>[1]发票导入!AK2262</f>
        <v>0</v>
      </c>
      <c r="AL2262">
        <f>[1]发票导入!AL2262</f>
        <v>0</v>
      </c>
      <c r="AM2262">
        <f>[1]发票导入!AM2262</f>
        <v>0</v>
      </c>
      <c r="AN2262" s="22">
        <f t="shared" si="1"/>
        <v>0</v>
      </c>
      <c r="AO2262" s="22">
        <f t="shared" si="2"/>
        <v>0</v>
      </c>
    </row>
    <row r="2263">
      <c r="C2263">
        <f>[1]发票导入!C2263&amp;""</f>
      </c>
      <c r="D2263">
        <f>[1]发票导入!D2263&amp;""</f>
      </c>
      <c r="O2263">
        <f>[1]发票导入!O2263&amp;""</f>
      </c>
      <c r="T2263">
        <f>[1]发票导入!T2263</f>
      </c>
      <c r="U2263">
        <f>[1]发票导入!U2263&amp;""</f>
      </c>
      <c r="V2263">
        <f>[1]发票导入!V2263&amp;""</f>
      </c>
      <c r="W2263">
        <f>[1]发票导入!W2263&amp;""</f>
      </c>
      <c r="Y2263">
        <f>[1]发票导入!Y2263&amp;""</f>
      </c>
      <c r="AA2263">
        <f>[1]发票导入!AA2263&amp;""</f>
      </c>
      <c r="AB2263">
        <f>[1]发票导入!AB2263</f>
        <v>0</v>
      </c>
      <c r="AC2263">
        <f>[1]发票导入!AC2263</f>
        <v>0</v>
      </c>
      <c r="AE2263" s="22">
        <f t="shared" si="0"/>
      </c>
      <c r="AI2263">
        <f>[1]发票导入!AI2263&amp;""</f>
      </c>
      <c r="AJ2263">
        <f>[1]发票导入!AJ2263&amp;""</f>
      </c>
      <c r="AK2263">
        <f>[1]发票导入!AK2263</f>
        <v>0</v>
      </c>
      <c r="AL2263">
        <f>[1]发票导入!AL2263</f>
        <v>0</v>
      </c>
      <c r="AM2263">
        <f>[1]发票导入!AM2263</f>
        <v>0</v>
      </c>
      <c r="AN2263" s="22">
        <f t="shared" si="1"/>
        <v>0</v>
      </c>
      <c r="AO2263" s="22">
        <f t="shared" si="2"/>
        <v>0</v>
      </c>
    </row>
    <row r="2264">
      <c r="C2264">
        <f>[1]发票导入!C2264&amp;""</f>
      </c>
      <c r="D2264">
        <f>[1]发票导入!D2264&amp;""</f>
      </c>
      <c r="O2264">
        <f>[1]发票导入!O2264&amp;""</f>
      </c>
      <c r="T2264">
        <f>[1]发票导入!T2264</f>
      </c>
      <c r="U2264">
        <f>[1]发票导入!U2264&amp;""</f>
      </c>
      <c r="V2264">
        <f>[1]发票导入!V2264&amp;""</f>
      </c>
      <c r="W2264">
        <f>[1]发票导入!W2264&amp;""</f>
      </c>
      <c r="Y2264">
        <f>[1]发票导入!Y2264&amp;""</f>
      </c>
      <c r="AA2264">
        <f>[1]发票导入!AA2264&amp;""</f>
      </c>
      <c r="AB2264">
        <f>[1]发票导入!AB2264</f>
        <v>0</v>
      </c>
      <c r="AC2264">
        <f>[1]发票导入!AC2264</f>
        <v>0</v>
      </c>
      <c r="AE2264" s="22">
        <f t="shared" si="0"/>
      </c>
      <c r="AI2264">
        <f>[1]发票导入!AI2264&amp;""</f>
      </c>
      <c r="AJ2264">
        <f>[1]发票导入!AJ2264&amp;""</f>
      </c>
      <c r="AK2264">
        <f>[1]发票导入!AK2264</f>
        <v>0</v>
      </c>
      <c r="AL2264">
        <f>[1]发票导入!AL2264</f>
        <v>0</v>
      </c>
      <c r="AM2264">
        <f>[1]发票导入!AM2264</f>
        <v>0</v>
      </c>
      <c r="AN2264" s="22">
        <f t="shared" si="1"/>
        <v>0</v>
      </c>
      <c r="AO2264" s="22">
        <f t="shared" si="2"/>
        <v>0</v>
      </c>
    </row>
    <row r="2265">
      <c r="C2265">
        <f>[1]发票导入!C2265&amp;""</f>
      </c>
      <c r="D2265">
        <f>[1]发票导入!D2265&amp;""</f>
      </c>
      <c r="O2265">
        <f>[1]发票导入!O2265&amp;""</f>
      </c>
      <c r="T2265">
        <f>[1]发票导入!T2265</f>
      </c>
      <c r="U2265">
        <f>[1]发票导入!U2265&amp;""</f>
      </c>
      <c r="V2265">
        <f>[1]发票导入!V2265&amp;""</f>
      </c>
      <c r="W2265">
        <f>[1]发票导入!W2265&amp;""</f>
      </c>
      <c r="Y2265">
        <f>[1]发票导入!Y2265&amp;""</f>
      </c>
      <c r="AA2265">
        <f>[1]发票导入!AA2265&amp;""</f>
      </c>
      <c r="AB2265">
        <f>[1]发票导入!AB2265</f>
        <v>0</v>
      </c>
      <c r="AC2265">
        <f>[1]发票导入!AC2265</f>
        <v>0</v>
      </c>
      <c r="AE2265" s="22">
        <f t="shared" si="0"/>
      </c>
      <c r="AI2265">
        <f>[1]发票导入!AI2265&amp;""</f>
      </c>
      <c r="AJ2265">
        <f>[1]发票导入!AJ2265&amp;""</f>
      </c>
      <c r="AK2265">
        <f>[1]发票导入!AK2265</f>
        <v>0</v>
      </c>
      <c r="AL2265">
        <f>[1]发票导入!AL2265</f>
        <v>0</v>
      </c>
      <c r="AM2265">
        <f>[1]发票导入!AM2265</f>
        <v>0</v>
      </c>
      <c r="AN2265" s="22">
        <f t="shared" si="1"/>
        <v>0</v>
      </c>
      <c r="AO2265" s="22">
        <f t="shared" si="2"/>
        <v>0</v>
      </c>
    </row>
    <row r="2266">
      <c r="C2266">
        <f>[1]发票导入!C2266&amp;""</f>
      </c>
      <c r="D2266">
        <f>[1]发票导入!D2266&amp;""</f>
      </c>
      <c r="O2266">
        <f>[1]发票导入!O2266&amp;""</f>
      </c>
      <c r="T2266">
        <f>[1]发票导入!T2266</f>
      </c>
      <c r="U2266">
        <f>[1]发票导入!U2266&amp;""</f>
      </c>
      <c r="V2266">
        <f>[1]发票导入!V2266&amp;""</f>
      </c>
      <c r="W2266">
        <f>[1]发票导入!W2266&amp;""</f>
      </c>
      <c r="Y2266">
        <f>[1]发票导入!Y2266&amp;""</f>
      </c>
      <c r="AA2266">
        <f>[1]发票导入!AA2266&amp;""</f>
      </c>
      <c r="AB2266">
        <f>[1]发票导入!AB2266</f>
        <v>0</v>
      </c>
      <c r="AC2266">
        <f>[1]发票导入!AC2266</f>
        <v>0</v>
      </c>
      <c r="AE2266" s="22">
        <f t="shared" si="0"/>
      </c>
      <c r="AI2266">
        <f>[1]发票导入!AI2266&amp;""</f>
      </c>
      <c r="AJ2266">
        <f>[1]发票导入!AJ2266&amp;""</f>
      </c>
      <c r="AK2266">
        <f>[1]发票导入!AK2266</f>
        <v>0</v>
      </c>
      <c r="AL2266">
        <f>[1]发票导入!AL2266</f>
        <v>0</v>
      </c>
      <c r="AM2266">
        <f>[1]发票导入!AM2266</f>
        <v>0</v>
      </c>
      <c r="AN2266" s="22">
        <f t="shared" si="1"/>
        <v>0</v>
      </c>
      <c r="AO2266" s="22">
        <f t="shared" si="2"/>
        <v>0</v>
      </c>
    </row>
    <row r="2267">
      <c r="C2267">
        <f>[1]发票导入!C2267&amp;""</f>
      </c>
      <c r="D2267">
        <f>[1]发票导入!D2267&amp;""</f>
      </c>
      <c r="O2267">
        <f>[1]发票导入!O2267&amp;""</f>
      </c>
      <c r="T2267">
        <f>[1]发票导入!T2267</f>
      </c>
      <c r="U2267">
        <f>[1]发票导入!U2267&amp;""</f>
      </c>
      <c r="V2267">
        <f>[1]发票导入!V2267&amp;""</f>
      </c>
      <c r="W2267">
        <f>[1]发票导入!W2267&amp;""</f>
      </c>
      <c r="Y2267">
        <f>[1]发票导入!Y2267&amp;""</f>
      </c>
      <c r="AA2267">
        <f>[1]发票导入!AA2267&amp;""</f>
      </c>
      <c r="AB2267">
        <f>[1]发票导入!AB2267</f>
        <v>0</v>
      </c>
      <c r="AC2267">
        <f>[1]发票导入!AC2267</f>
        <v>0</v>
      </c>
      <c r="AE2267" s="22">
        <f t="shared" si="0"/>
      </c>
      <c r="AI2267">
        <f>[1]发票导入!AI2267&amp;""</f>
      </c>
      <c r="AJ2267">
        <f>[1]发票导入!AJ2267&amp;""</f>
      </c>
      <c r="AK2267">
        <f>[1]发票导入!AK2267</f>
        <v>0</v>
      </c>
      <c r="AL2267">
        <f>[1]发票导入!AL2267</f>
        <v>0</v>
      </c>
      <c r="AM2267">
        <f>[1]发票导入!AM2267</f>
        <v>0</v>
      </c>
      <c r="AN2267" s="22">
        <f t="shared" si="1"/>
        <v>0</v>
      </c>
      <c r="AO2267" s="22">
        <f t="shared" si="2"/>
        <v>0</v>
      </c>
    </row>
    <row r="2268">
      <c r="C2268">
        <f>[1]发票导入!C2268&amp;""</f>
      </c>
      <c r="D2268">
        <f>[1]发票导入!D2268&amp;""</f>
      </c>
      <c r="O2268">
        <f>[1]发票导入!O2268&amp;""</f>
      </c>
      <c r="T2268">
        <f>[1]发票导入!T2268</f>
      </c>
      <c r="U2268">
        <f>[1]发票导入!U2268&amp;""</f>
      </c>
      <c r="V2268">
        <f>[1]发票导入!V2268&amp;""</f>
      </c>
      <c r="W2268">
        <f>[1]发票导入!W2268&amp;""</f>
      </c>
      <c r="Y2268">
        <f>[1]发票导入!Y2268&amp;""</f>
      </c>
      <c r="AA2268">
        <f>[1]发票导入!AA2268&amp;""</f>
      </c>
      <c r="AB2268">
        <f>[1]发票导入!AB2268</f>
        <v>0</v>
      </c>
      <c r="AC2268">
        <f>[1]发票导入!AC2268</f>
        <v>0</v>
      </c>
      <c r="AE2268" s="22">
        <f t="shared" si="0"/>
      </c>
      <c r="AI2268">
        <f>[1]发票导入!AI2268&amp;""</f>
      </c>
      <c r="AJ2268">
        <f>[1]发票导入!AJ2268&amp;""</f>
      </c>
      <c r="AK2268">
        <f>[1]发票导入!AK2268</f>
        <v>0</v>
      </c>
      <c r="AL2268">
        <f>[1]发票导入!AL2268</f>
        <v>0</v>
      </c>
      <c r="AM2268">
        <f>[1]发票导入!AM2268</f>
        <v>0</v>
      </c>
      <c r="AN2268" s="22">
        <f t="shared" si="1"/>
        <v>0</v>
      </c>
      <c r="AO2268" s="22">
        <f t="shared" si="2"/>
        <v>0</v>
      </c>
    </row>
    <row r="2269">
      <c r="C2269">
        <f>[1]发票导入!C2269&amp;""</f>
      </c>
      <c r="D2269">
        <f>[1]发票导入!D2269&amp;""</f>
      </c>
      <c r="O2269">
        <f>[1]发票导入!O2269&amp;""</f>
      </c>
      <c r="T2269">
        <f>[1]发票导入!T2269</f>
      </c>
      <c r="U2269">
        <f>[1]发票导入!U2269&amp;""</f>
      </c>
      <c r="V2269">
        <f>[1]发票导入!V2269&amp;""</f>
      </c>
      <c r="W2269">
        <f>[1]发票导入!W2269&amp;""</f>
      </c>
      <c r="Y2269">
        <f>[1]发票导入!Y2269&amp;""</f>
      </c>
      <c r="AA2269">
        <f>[1]发票导入!AA2269&amp;""</f>
      </c>
      <c r="AB2269">
        <f>[1]发票导入!AB2269</f>
        <v>0</v>
      </c>
      <c r="AC2269">
        <f>[1]发票导入!AC2269</f>
        <v>0</v>
      </c>
      <c r="AE2269" s="22">
        <f t="shared" si="0"/>
      </c>
      <c r="AI2269">
        <f>[1]发票导入!AI2269&amp;""</f>
      </c>
      <c r="AJ2269">
        <f>[1]发票导入!AJ2269&amp;""</f>
      </c>
      <c r="AK2269">
        <f>[1]发票导入!AK2269</f>
        <v>0</v>
      </c>
      <c r="AL2269">
        <f>[1]发票导入!AL2269</f>
        <v>0</v>
      </c>
      <c r="AM2269">
        <f>[1]发票导入!AM2269</f>
        <v>0</v>
      </c>
      <c r="AN2269" s="22">
        <f t="shared" si="1"/>
        <v>0</v>
      </c>
      <c r="AO2269" s="22">
        <f t="shared" si="2"/>
        <v>0</v>
      </c>
    </row>
    <row r="2270">
      <c r="C2270">
        <f>[1]发票导入!C2270&amp;""</f>
      </c>
      <c r="D2270">
        <f>[1]发票导入!D2270&amp;""</f>
      </c>
      <c r="O2270">
        <f>[1]发票导入!O2270&amp;""</f>
      </c>
      <c r="T2270">
        <f>[1]发票导入!T2270</f>
      </c>
      <c r="U2270">
        <f>[1]发票导入!U2270&amp;""</f>
      </c>
      <c r="V2270">
        <f>[1]发票导入!V2270&amp;""</f>
      </c>
      <c r="W2270">
        <f>[1]发票导入!W2270&amp;""</f>
      </c>
      <c r="Y2270">
        <f>[1]发票导入!Y2270&amp;""</f>
      </c>
      <c r="AA2270">
        <f>[1]发票导入!AA2270&amp;""</f>
      </c>
      <c r="AB2270">
        <f>[1]发票导入!AB2270</f>
        <v>0</v>
      </c>
      <c r="AC2270">
        <f>[1]发票导入!AC2270</f>
        <v>0</v>
      </c>
      <c r="AE2270" s="22">
        <f t="shared" si="0"/>
      </c>
      <c r="AI2270">
        <f>[1]发票导入!AI2270&amp;""</f>
      </c>
      <c r="AJ2270">
        <f>[1]发票导入!AJ2270&amp;""</f>
      </c>
      <c r="AK2270">
        <f>[1]发票导入!AK2270</f>
        <v>0</v>
      </c>
      <c r="AL2270">
        <f>[1]发票导入!AL2270</f>
        <v>0</v>
      </c>
      <c r="AM2270">
        <f>[1]发票导入!AM2270</f>
        <v>0</v>
      </c>
      <c r="AN2270" s="22">
        <f t="shared" si="1"/>
        <v>0</v>
      </c>
      <c r="AO2270" s="22">
        <f t="shared" si="2"/>
        <v>0</v>
      </c>
    </row>
    <row r="2271">
      <c r="C2271">
        <f>[1]发票导入!C2271&amp;""</f>
      </c>
      <c r="D2271">
        <f>[1]发票导入!D2271&amp;""</f>
      </c>
      <c r="O2271">
        <f>[1]发票导入!O2271&amp;""</f>
      </c>
      <c r="T2271">
        <f>[1]发票导入!T2271</f>
      </c>
      <c r="U2271">
        <f>[1]发票导入!U2271&amp;""</f>
      </c>
      <c r="V2271">
        <f>[1]发票导入!V2271&amp;""</f>
      </c>
      <c r="W2271">
        <f>[1]发票导入!W2271&amp;""</f>
      </c>
      <c r="Y2271">
        <f>[1]发票导入!Y2271&amp;""</f>
      </c>
      <c r="AA2271">
        <f>[1]发票导入!AA2271&amp;""</f>
      </c>
      <c r="AB2271">
        <f>[1]发票导入!AB2271</f>
        <v>0</v>
      </c>
      <c r="AC2271">
        <f>[1]发票导入!AC2271</f>
        <v>0</v>
      </c>
      <c r="AE2271" s="22">
        <f t="shared" si="0"/>
      </c>
      <c r="AI2271">
        <f>[1]发票导入!AI2271&amp;""</f>
      </c>
      <c r="AJ2271">
        <f>[1]发票导入!AJ2271&amp;""</f>
      </c>
      <c r="AK2271">
        <f>[1]发票导入!AK2271</f>
        <v>0</v>
      </c>
      <c r="AL2271">
        <f>[1]发票导入!AL2271</f>
        <v>0</v>
      </c>
      <c r="AM2271">
        <f>[1]发票导入!AM2271</f>
        <v>0</v>
      </c>
      <c r="AN2271" s="22">
        <f t="shared" si="1"/>
        <v>0</v>
      </c>
      <c r="AO2271" s="22">
        <f t="shared" si="2"/>
        <v>0</v>
      </c>
    </row>
    <row r="2272">
      <c r="C2272">
        <f>[1]发票导入!C2272&amp;""</f>
      </c>
      <c r="D2272">
        <f>[1]发票导入!D2272&amp;""</f>
      </c>
      <c r="O2272">
        <f>[1]发票导入!O2272&amp;""</f>
      </c>
      <c r="T2272">
        <f>[1]发票导入!T2272</f>
      </c>
      <c r="U2272">
        <f>[1]发票导入!U2272&amp;""</f>
      </c>
      <c r="V2272">
        <f>[1]发票导入!V2272&amp;""</f>
      </c>
      <c r="W2272">
        <f>[1]发票导入!W2272&amp;""</f>
      </c>
      <c r="Y2272">
        <f>[1]发票导入!Y2272&amp;""</f>
      </c>
      <c r="AA2272">
        <f>[1]发票导入!AA2272&amp;""</f>
      </c>
      <c r="AB2272">
        <f>[1]发票导入!AB2272</f>
        <v>0</v>
      </c>
      <c r="AC2272">
        <f>[1]发票导入!AC2272</f>
        <v>0</v>
      </c>
      <c r="AE2272" s="22">
        <f t="shared" si="0"/>
      </c>
      <c r="AI2272">
        <f>[1]发票导入!AI2272&amp;""</f>
      </c>
      <c r="AJ2272">
        <f>[1]发票导入!AJ2272&amp;""</f>
      </c>
      <c r="AK2272">
        <f>[1]发票导入!AK2272</f>
        <v>0</v>
      </c>
      <c r="AL2272">
        <f>[1]发票导入!AL2272</f>
        <v>0</v>
      </c>
      <c r="AM2272">
        <f>[1]发票导入!AM2272</f>
        <v>0</v>
      </c>
      <c r="AN2272" s="22">
        <f t="shared" si="1"/>
        <v>0</v>
      </c>
      <c r="AO2272" s="22">
        <f t="shared" si="2"/>
        <v>0</v>
      </c>
    </row>
    <row r="2273">
      <c r="C2273">
        <f>[1]发票导入!C2273&amp;""</f>
      </c>
      <c r="D2273">
        <f>[1]发票导入!D2273&amp;""</f>
      </c>
      <c r="O2273">
        <f>[1]发票导入!O2273&amp;""</f>
      </c>
      <c r="T2273">
        <f>[1]发票导入!T2273</f>
      </c>
      <c r="U2273">
        <f>[1]发票导入!U2273&amp;""</f>
      </c>
      <c r="V2273">
        <f>[1]发票导入!V2273&amp;""</f>
      </c>
      <c r="W2273">
        <f>[1]发票导入!W2273&amp;""</f>
      </c>
      <c r="Y2273">
        <f>[1]发票导入!Y2273&amp;""</f>
      </c>
      <c r="AA2273">
        <f>[1]发票导入!AA2273&amp;""</f>
      </c>
      <c r="AB2273">
        <f>[1]发票导入!AB2273</f>
        <v>0</v>
      </c>
      <c r="AC2273">
        <f>[1]发票导入!AC2273</f>
        <v>0</v>
      </c>
      <c r="AE2273" s="22">
        <f t="shared" si="0"/>
      </c>
      <c r="AI2273">
        <f>[1]发票导入!AI2273&amp;""</f>
      </c>
      <c r="AJ2273">
        <f>[1]发票导入!AJ2273&amp;""</f>
      </c>
      <c r="AK2273">
        <f>[1]发票导入!AK2273</f>
        <v>0</v>
      </c>
      <c r="AL2273">
        <f>[1]发票导入!AL2273</f>
        <v>0</v>
      </c>
      <c r="AM2273">
        <f>[1]发票导入!AM2273</f>
        <v>0</v>
      </c>
      <c r="AN2273" s="22">
        <f t="shared" si="1"/>
        <v>0</v>
      </c>
      <c r="AO2273" s="22">
        <f t="shared" si="2"/>
        <v>0</v>
      </c>
    </row>
    <row r="2274">
      <c r="C2274">
        <f>[1]发票导入!C2274&amp;""</f>
      </c>
      <c r="D2274">
        <f>[1]发票导入!D2274&amp;""</f>
      </c>
      <c r="O2274">
        <f>[1]发票导入!O2274&amp;""</f>
      </c>
      <c r="T2274">
        <f>[1]发票导入!T2274</f>
      </c>
      <c r="U2274">
        <f>[1]发票导入!U2274&amp;""</f>
      </c>
      <c r="V2274">
        <f>[1]发票导入!V2274&amp;""</f>
      </c>
      <c r="W2274">
        <f>[1]发票导入!W2274&amp;""</f>
      </c>
      <c r="Y2274">
        <f>[1]发票导入!Y2274&amp;""</f>
      </c>
      <c r="AA2274">
        <f>[1]发票导入!AA2274&amp;""</f>
      </c>
      <c r="AB2274">
        <f>[1]发票导入!AB2274</f>
        <v>0</v>
      </c>
      <c r="AC2274">
        <f>[1]发票导入!AC2274</f>
        <v>0</v>
      </c>
      <c r="AE2274" s="22">
        <f t="shared" si="0"/>
      </c>
      <c r="AI2274">
        <f>[1]发票导入!AI2274&amp;""</f>
      </c>
      <c r="AJ2274">
        <f>[1]发票导入!AJ2274&amp;""</f>
      </c>
      <c r="AK2274">
        <f>[1]发票导入!AK2274</f>
        <v>0</v>
      </c>
      <c r="AL2274">
        <f>[1]发票导入!AL2274</f>
        <v>0</v>
      </c>
      <c r="AM2274">
        <f>[1]发票导入!AM2274</f>
        <v>0</v>
      </c>
      <c r="AN2274" s="22">
        <f t="shared" si="1"/>
        <v>0</v>
      </c>
      <c r="AO2274" s="22">
        <f t="shared" si="2"/>
        <v>0</v>
      </c>
    </row>
    <row r="2275">
      <c r="C2275">
        <f>[1]发票导入!C2275&amp;""</f>
      </c>
      <c r="D2275">
        <f>[1]发票导入!D2275&amp;""</f>
      </c>
      <c r="O2275">
        <f>[1]发票导入!O2275&amp;""</f>
      </c>
      <c r="T2275">
        <f>[1]发票导入!T2275</f>
      </c>
      <c r="U2275">
        <f>[1]发票导入!U2275&amp;""</f>
      </c>
      <c r="V2275">
        <f>[1]发票导入!V2275&amp;""</f>
      </c>
      <c r="W2275">
        <f>[1]发票导入!W2275&amp;""</f>
      </c>
      <c r="Y2275">
        <f>[1]发票导入!Y2275&amp;""</f>
      </c>
      <c r="AA2275">
        <f>[1]发票导入!AA2275&amp;""</f>
      </c>
      <c r="AB2275">
        <f>[1]发票导入!AB2275</f>
        <v>0</v>
      </c>
      <c r="AC2275">
        <f>[1]发票导入!AC2275</f>
        <v>0</v>
      </c>
      <c r="AE2275" s="22">
        <f t="shared" si="0"/>
      </c>
      <c r="AI2275">
        <f>[1]发票导入!AI2275&amp;""</f>
      </c>
      <c r="AJ2275">
        <f>[1]发票导入!AJ2275&amp;""</f>
      </c>
      <c r="AK2275">
        <f>[1]发票导入!AK2275</f>
        <v>0</v>
      </c>
      <c r="AL2275">
        <f>[1]发票导入!AL2275</f>
        <v>0</v>
      </c>
      <c r="AM2275">
        <f>[1]发票导入!AM2275</f>
        <v>0</v>
      </c>
      <c r="AN2275" s="22">
        <f t="shared" si="1"/>
        <v>0</v>
      </c>
      <c r="AO2275" s="22">
        <f t="shared" si="2"/>
        <v>0</v>
      </c>
    </row>
    <row r="2276">
      <c r="C2276">
        <f>[1]发票导入!C2276&amp;""</f>
      </c>
      <c r="D2276">
        <f>[1]发票导入!D2276&amp;""</f>
      </c>
      <c r="O2276">
        <f>[1]发票导入!O2276&amp;""</f>
      </c>
      <c r="T2276">
        <f>[1]发票导入!T2276</f>
      </c>
      <c r="U2276">
        <f>[1]发票导入!U2276&amp;""</f>
      </c>
      <c r="V2276">
        <f>[1]发票导入!V2276&amp;""</f>
      </c>
      <c r="W2276">
        <f>[1]发票导入!W2276&amp;""</f>
      </c>
      <c r="Y2276">
        <f>[1]发票导入!Y2276&amp;""</f>
      </c>
      <c r="AA2276">
        <f>[1]发票导入!AA2276&amp;""</f>
      </c>
      <c r="AB2276">
        <f>[1]发票导入!AB2276</f>
        <v>0</v>
      </c>
      <c r="AC2276">
        <f>[1]发票导入!AC2276</f>
        <v>0</v>
      </c>
      <c r="AE2276" s="22">
        <f t="shared" si="0"/>
      </c>
      <c r="AI2276">
        <f>[1]发票导入!AI2276&amp;""</f>
      </c>
      <c r="AJ2276">
        <f>[1]发票导入!AJ2276&amp;""</f>
      </c>
      <c r="AK2276">
        <f>[1]发票导入!AK2276</f>
        <v>0</v>
      </c>
      <c r="AL2276">
        <f>[1]发票导入!AL2276</f>
        <v>0</v>
      </c>
      <c r="AM2276">
        <f>[1]发票导入!AM2276</f>
        <v>0</v>
      </c>
      <c r="AN2276" s="22">
        <f t="shared" si="1"/>
        <v>0</v>
      </c>
      <c r="AO2276" s="22">
        <f t="shared" si="2"/>
        <v>0</v>
      </c>
    </row>
    <row r="2277">
      <c r="C2277">
        <f>[1]发票导入!C2277&amp;""</f>
      </c>
      <c r="D2277">
        <f>[1]发票导入!D2277&amp;""</f>
      </c>
      <c r="O2277">
        <f>[1]发票导入!O2277&amp;""</f>
      </c>
      <c r="T2277">
        <f>[1]发票导入!T2277</f>
      </c>
      <c r="U2277">
        <f>[1]发票导入!U2277&amp;""</f>
      </c>
      <c r="V2277">
        <f>[1]发票导入!V2277&amp;""</f>
      </c>
      <c r="W2277">
        <f>[1]发票导入!W2277&amp;""</f>
      </c>
      <c r="Y2277">
        <f>[1]发票导入!Y2277&amp;""</f>
      </c>
      <c r="AA2277">
        <f>[1]发票导入!AA2277&amp;""</f>
      </c>
      <c r="AB2277">
        <f>[1]发票导入!AB2277</f>
        <v>0</v>
      </c>
      <c r="AC2277">
        <f>[1]发票导入!AC2277</f>
        <v>0</v>
      </c>
      <c r="AE2277" s="22">
        <f t="shared" si="0"/>
      </c>
      <c r="AI2277">
        <f>[1]发票导入!AI2277&amp;""</f>
      </c>
      <c r="AJ2277">
        <f>[1]发票导入!AJ2277&amp;""</f>
      </c>
      <c r="AK2277">
        <f>[1]发票导入!AK2277</f>
        <v>0</v>
      </c>
      <c r="AL2277">
        <f>[1]发票导入!AL2277</f>
        <v>0</v>
      </c>
      <c r="AM2277">
        <f>[1]发票导入!AM2277</f>
        <v>0</v>
      </c>
      <c r="AN2277" s="22">
        <f t="shared" si="1"/>
        <v>0</v>
      </c>
      <c r="AO2277" s="22">
        <f t="shared" si="2"/>
        <v>0</v>
      </c>
    </row>
    <row r="2278">
      <c r="C2278">
        <f>[1]发票导入!C2278&amp;""</f>
      </c>
      <c r="D2278">
        <f>[1]发票导入!D2278&amp;""</f>
      </c>
      <c r="O2278">
        <f>[1]发票导入!O2278&amp;""</f>
      </c>
      <c r="T2278">
        <f>[1]发票导入!T2278</f>
      </c>
      <c r="U2278">
        <f>[1]发票导入!U2278&amp;""</f>
      </c>
      <c r="V2278">
        <f>[1]发票导入!V2278&amp;""</f>
      </c>
      <c r="W2278">
        <f>[1]发票导入!W2278&amp;""</f>
      </c>
      <c r="Y2278">
        <f>[1]发票导入!Y2278&amp;""</f>
      </c>
      <c r="AA2278">
        <f>[1]发票导入!AA2278&amp;""</f>
      </c>
      <c r="AB2278">
        <f>[1]发票导入!AB2278</f>
        <v>0</v>
      </c>
      <c r="AC2278">
        <f>[1]发票导入!AC2278</f>
        <v>0</v>
      </c>
      <c r="AE2278" s="22">
        <f t="shared" si="0"/>
      </c>
      <c r="AI2278">
        <f>[1]发票导入!AI2278&amp;""</f>
      </c>
      <c r="AJ2278">
        <f>[1]发票导入!AJ2278&amp;""</f>
      </c>
      <c r="AK2278">
        <f>[1]发票导入!AK2278</f>
        <v>0</v>
      </c>
      <c r="AL2278">
        <f>[1]发票导入!AL2278</f>
        <v>0</v>
      </c>
      <c r="AM2278">
        <f>[1]发票导入!AM2278</f>
        <v>0</v>
      </c>
      <c r="AN2278" s="22">
        <f t="shared" si="1"/>
        <v>0</v>
      </c>
      <c r="AO2278" s="22">
        <f t="shared" si="2"/>
        <v>0</v>
      </c>
    </row>
    <row r="2279">
      <c r="C2279">
        <f>[1]发票导入!C2279&amp;""</f>
      </c>
      <c r="D2279">
        <f>[1]发票导入!D2279&amp;""</f>
      </c>
      <c r="O2279">
        <f>[1]发票导入!O2279&amp;""</f>
      </c>
      <c r="T2279">
        <f>[1]发票导入!T2279</f>
      </c>
      <c r="U2279">
        <f>[1]发票导入!U2279&amp;""</f>
      </c>
      <c r="V2279">
        <f>[1]发票导入!V2279&amp;""</f>
      </c>
      <c r="W2279">
        <f>[1]发票导入!W2279&amp;""</f>
      </c>
      <c r="Y2279">
        <f>[1]发票导入!Y2279&amp;""</f>
      </c>
      <c r="AA2279">
        <f>[1]发票导入!AA2279&amp;""</f>
      </c>
      <c r="AB2279">
        <f>[1]发票导入!AB2279</f>
        <v>0</v>
      </c>
      <c r="AC2279">
        <f>[1]发票导入!AC2279</f>
        <v>0</v>
      </c>
      <c r="AE2279" s="22">
        <f t="shared" si="0"/>
      </c>
      <c r="AI2279">
        <f>[1]发票导入!AI2279&amp;""</f>
      </c>
      <c r="AJ2279">
        <f>[1]发票导入!AJ2279&amp;""</f>
      </c>
      <c r="AK2279">
        <f>[1]发票导入!AK2279</f>
        <v>0</v>
      </c>
      <c r="AL2279">
        <f>[1]发票导入!AL2279</f>
        <v>0</v>
      </c>
      <c r="AM2279">
        <f>[1]发票导入!AM2279</f>
        <v>0</v>
      </c>
      <c r="AN2279" s="22">
        <f t="shared" si="1"/>
        <v>0</v>
      </c>
      <c r="AO2279" s="22">
        <f t="shared" si="2"/>
        <v>0</v>
      </c>
    </row>
    <row r="2280">
      <c r="C2280">
        <f>[1]发票导入!C2280&amp;""</f>
      </c>
      <c r="D2280">
        <f>[1]发票导入!D2280&amp;""</f>
      </c>
      <c r="O2280">
        <f>[1]发票导入!O2280&amp;""</f>
      </c>
      <c r="T2280">
        <f>[1]发票导入!T2280</f>
      </c>
      <c r="U2280">
        <f>[1]发票导入!U2280&amp;""</f>
      </c>
      <c r="V2280">
        <f>[1]发票导入!V2280&amp;""</f>
      </c>
      <c r="W2280">
        <f>[1]发票导入!W2280&amp;""</f>
      </c>
      <c r="Y2280">
        <f>[1]发票导入!Y2280&amp;""</f>
      </c>
      <c r="AA2280">
        <f>[1]发票导入!AA2280&amp;""</f>
      </c>
      <c r="AB2280">
        <f>[1]发票导入!AB2280</f>
        <v>0</v>
      </c>
      <c r="AC2280">
        <f>[1]发票导入!AC2280</f>
        <v>0</v>
      </c>
      <c r="AE2280" s="22">
        <f t="shared" si="0"/>
      </c>
      <c r="AI2280">
        <f>[1]发票导入!AI2280&amp;""</f>
      </c>
      <c r="AJ2280">
        <f>[1]发票导入!AJ2280&amp;""</f>
      </c>
      <c r="AK2280">
        <f>[1]发票导入!AK2280</f>
        <v>0</v>
      </c>
      <c r="AL2280">
        <f>[1]发票导入!AL2280</f>
        <v>0</v>
      </c>
      <c r="AM2280">
        <f>[1]发票导入!AM2280</f>
        <v>0</v>
      </c>
      <c r="AN2280" s="22">
        <f t="shared" si="1"/>
        <v>0</v>
      </c>
      <c r="AO2280" s="22">
        <f t="shared" si="2"/>
        <v>0</v>
      </c>
    </row>
    <row r="2281">
      <c r="C2281">
        <f>[1]发票导入!C2281&amp;""</f>
      </c>
      <c r="D2281">
        <f>[1]发票导入!D2281&amp;""</f>
      </c>
      <c r="O2281">
        <f>[1]发票导入!O2281&amp;""</f>
      </c>
      <c r="T2281">
        <f>[1]发票导入!T2281</f>
      </c>
      <c r="U2281">
        <f>[1]发票导入!U2281&amp;""</f>
      </c>
      <c r="V2281">
        <f>[1]发票导入!V2281&amp;""</f>
      </c>
      <c r="W2281">
        <f>[1]发票导入!W2281&amp;""</f>
      </c>
      <c r="Y2281">
        <f>[1]发票导入!Y2281&amp;""</f>
      </c>
      <c r="AA2281">
        <f>[1]发票导入!AA2281&amp;""</f>
      </c>
      <c r="AB2281">
        <f>[1]发票导入!AB2281</f>
        <v>0</v>
      </c>
      <c r="AC2281">
        <f>[1]发票导入!AC2281</f>
        <v>0</v>
      </c>
      <c r="AE2281" s="22">
        <f t="shared" si="0"/>
      </c>
      <c r="AI2281">
        <f>[1]发票导入!AI2281&amp;""</f>
      </c>
      <c r="AJ2281">
        <f>[1]发票导入!AJ2281&amp;""</f>
      </c>
      <c r="AK2281">
        <f>[1]发票导入!AK2281</f>
        <v>0</v>
      </c>
      <c r="AL2281">
        <f>[1]发票导入!AL2281</f>
        <v>0</v>
      </c>
      <c r="AM2281">
        <f>[1]发票导入!AM2281</f>
        <v>0</v>
      </c>
      <c r="AN2281" s="22">
        <f t="shared" si="1"/>
        <v>0</v>
      </c>
      <c r="AO2281" s="22">
        <f t="shared" si="2"/>
        <v>0</v>
      </c>
    </row>
    <row r="2282">
      <c r="C2282">
        <f>[1]发票导入!C2282&amp;""</f>
      </c>
      <c r="D2282">
        <f>[1]发票导入!D2282&amp;""</f>
      </c>
      <c r="O2282">
        <f>[1]发票导入!O2282&amp;""</f>
      </c>
      <c r="T2282">
        <f>[1]发票导入!T2282</f>
      </c>
      <c r="U2282">
        <f>[1]发票导入!U2282&amp;""</f>
      </c>
      <c r="V2282">
        <f>[1]发票导入!V2282&amp;""</f>
      </c>
      <c r="W2282">
        <f>[1]发票导入!W2282&amp;""</f>
      </c>
      <c r="Y2282">
        <f>[1]发票导入!Y2282&amp;""</f>
      </c>
      <c r="AA2282">
        <f>[1]发票导入!AA2282&amp;""</f>
      </c>
      <c r="AB2282">
        <f>[1]发票导入!AB2282</f>
        <v>0</v>
      </c>
      <c r="AC2282">
        <f>[1]发票导入!AC2282</f>
        <v>0</v>
      </c>
      <c r="AE2282" s="22">
        <f t="shared" si="0"/>
      </c>
      <c r="AI2282">
        <f>[1]发票导入!AI2282&amp;""</f>
      </c>
      <c r="AJ2282">
        <f>[1]发票导入!AJ2282&amp;""</f>
      </c>
      <c r="AK2282">
        <f>[1]发票导入!AK2282</f>
        <v>0</v>
      </c>
      <c r="AL2282">
        <f>[1]发票导入!AL2282</f>
        <v>0</v>
      </c>
      <c r="AM2282">
        <f>[1]发票导入!AM2282</f>
        <v>0</v>
      </c>
      <c r="AN2282" s="22">
        <f t="shared" si="1"/>
        <v>0</v>
      </c>
      <c r="AO2282" s="22">
        <f t="shared" si="2"/>
        <v>0</v>
      </c>
    </row>
    <row r="2283">
      <c r="C2283">
        <f>[1]发票导入!C2283&amp;""</f>
      </c>
      <c r="D2283">
        <f>[1]发票导入!D2283&amp;""</f>
      </c>
      <c r="O2283">
        <f>[1]发票导入!O2283&amp;""</f>
      </c>
      <c r="T2283">
        <f>[1]发票导入!T2283</f>
      </c>
      <c r="U2283">
        <f>[1]发票导入!U2283&amp;""</f>
      </c>
      <c r="V2283">
        <f>[1]发票导入!V2283&amp;""</f>
      </c>
      <c r="W2283">
        <f>[1]发票导入!W2283&amp;""</f>
      </c>
      <c r="Y2283">
        <f>[1]发票导入!Y2283&amp;""</f>
      </c>
      <c r="AA2283">
        <f>[1]发票导入!AA2283&amp;""</f>
      </c>
      <c r="AB2283">
        <f>[1]发票导入!AB2283</f>
        <v>0</v>
      </c>
      <c r="AC2283">
        <f>[1]发票导入!AC2283</f>
        <v>0</v>
      </c>
      <c r="AE2283" s="22">
        <f t="shared" si="0"/>
      </c>
      <c r="AI2283">
        <f>[1]发票导入!AI2283&amp;""</f>
      </c>
      <c r="AJ2283">
        <f>[1]发票导入!AJ2283&amp;""</f>
      </c>
      <c r="AK2283">
        <f>[1]发票导入!AK2283</f>
        <v>0</v>
      </c>
      <c r="AL2283">
        <f>[1]发票导入!AL2283</f>
        <v>0</v>
      </c>
      <c r="AM2283">
        <f>[1]发票导入!AM2283</f>
        <v>0</v>
      </c>
      <c r="AN2283" s="22">
        <f t="shared" si="1"/>
        <v>0</v>
      </c>
      <c r="AO2283" s="22">
        <f t="shared" si="2"/>
        <v>0</v>
      </c>
    </row>
    <row r="2284">
      <c r="C2284">
        <f>[1]发票导入!C2284&amp;""</f>
      </c>
      <c r="D2284">
        <f>[1]发票导入!D2284&amp;""</f>
      </c>
      <c r="O2284">
        <f>[1]发票导入!O2284&amp;""</f>
      </c>
      <c r="T2284">
        <f>[1]发票导入!T2284</f>
      </c>
      <c r="U2284">
        <f>[1]发票导入!U2284&amp;""</f>
      </c>
      <c r="V2284">
        <f>[1]发票导入!V2284&amp;""</f>
      </c>
      <c r="W2284">
        <f>[1]发票导入!W2284&amp;""</f>
      </c>
      <c r="Y2284">
        <f>[1]发票导入!Y2284&amp;""</f>
      </c>
      <c r="AA2284">
        <f>[1]发票导入!AA2284&amp;""</f>
      </c>
      <c r="AB2284">
        <f>[1]发票导入!AB2284</f>
        <v>0</v>
      </c>
      <c r="AC2284">
        <f>[1]发票导入!AC2284</f>
        <v>0</v>
      </c>
      <c r="AE2284" s="22">
        <f t="shared" si="0"/>
      </c>
      <c r="AI2284">
        <f>[1]发票导入!AI2284&amp;""</f>
      </c>
      <c r="AJ2284">
        <f>[1]发票导入!AJ2284&amp;""</f>
      </c>
      <c r="AK2284">
        <f>[1]发票导入!AK2284</f>
        <v>0</v>
      </c>
      <c r="AL2284">
        <f>[1]发票导入!AL2284</f>
        <v>0</v>
      </c>
      <c r="AM2284">
        <f>[1]发票导入!AM2284</f>
        <v>0</v>
      </c>
      <c r="AN2284" s="22">
        <f t="shared" si="1"/>
        <v>0</v>
      </c>
      <c r="AO2284" s="22">
        <f t="shared" si="2"/>
        <v>0</v>
      </c>
    </row>
    <row r="2285">
      <c r="C2285">
        <f>[1]发票导入!C2285&amp;""</f>
      </c>
      <c r="D2285">
        <f>[1]发票导入!D2285&amp;""</f>
      </c>
      <c r="O2285">
        <f>[1]发票导入!O2285&amp;""</f>
      </c>
      <c r="T2285">
        <f>[1]发票导入!T2285</f>
      </c>
      <c r="U2285">
        <f>[1]发票导入!U2285&amp;""</f>
      </c>
      <c r="V2285">
        <f>[1]发票导入!V2285&amp;""</f>
      </c>
      <c r="W2285">
        <f>[1]发票导入!W2285&amp;""</f>
      </c>
      <c r="Y2285">
        <f>[1]发票导入!Y2285&amp;""</f>
      </c>
      <c r="AA2285">
        <f>[1]发票导入!AA2285&amp;""</f>
      </c>
      <c r="AB2285">
        <f>[1]发票导入!AB2285</f>
        <v>0</v>
      </c>
      <c r="AC2285">
        <f>[1]发票导入!AC2285</f>
        <v>0</v>
      </c>
      <c r="AE2285" s="22">
        <f t="shared" si="0"/>
      </c>
      <c r="AI2285">
        <f>[1]发票导入!AI2285&amp;""</f>
      </c>
      <c r="AJ2285">
        <f>[1]发票导入!AJ2285&amp;""</f>
      </c>
      <c r="AK2285">
        <f>[1]发票导入!AK2285</f>
        <v>0</v>
      </c>
      <c r="AL2285">
        <f>[1]发票导入!AL2285</f>
        <v>0</v>
      </c>
      <c r="AM2285">
        <f>[1]发票导入!AM2285</f>
        <v>0</v>
      </c>
      <c r="AN2285" s="22">
        <f t="shared" si="1"/>
        <v>0</v>
      </c>
      <c r="AO2285" s="22">
        <f t="shared" si="2"/>
        <v>0</v>
      </c>
    </row>
    <row r="2286">
      <c r="C2286">
        <f>[1]发票导入!C2286&amp;""</f>
      </c>
      <c r="D2286">
        <f>[1]发票导入!D2286&amp;""</f>
      </c>
      <c r="O2286">
        <f>[1]发票导入!O2286&amp;""</f>
      </c>
      <c r="T2286">
        <f>[1]发票导入!T2286</f>
      </c>
      <c r="U2286">
        <f>[1]发票导入!U2286&amp;""</f>
      </c>
      <c r="V2286">
        <f>[1]发票导入!V2286&amp;""</f>
      </c>
      <c r="W2286">
        <f>[1]发票导入!W2286&amp;""</f>
      </c>
      <c r="Y2286">
        <f>[1]发票导入!Y2286&amp;""</f>
      </c>
      <c r="AA2286">
        <f>[1]发票导入!AA2286&amp;""</f>
      </c>
      <c r="AB2286">
        <f>[1]发票导入!AB2286</f>
        <v>0</v>
      </c>
      <c r="AC2286">
        <f>[1]发票导入!AC2286</f>
        <v>0</v>
      </c>
      <c r="AE2286" s="22">
        <f t="shared" si="0"/>
      </c>
      <c r="AI2286">
        <f>[1]发票导入!AI2286&amp;""</f>
      </c>
      <c r="AJ2286">
        <f>[1]发票导入!AJ2286&amp;""</f>
      </c>
      <c r="AK2286">
        <f>[1]发票导入!AK2286</f>
        <v>0</v>
      </c>
      <c r="AL2286">
        <f>[1]发票导入!AL2286</f>
        <v>0</v>
      </c>
      <c r="AM2286">
        <f>[1]发票导入!AM2286</f>
        <v>0</v>
      </c>
      <c r="AN2286" s="22">
        <f t="shared" si="1"/>
        <v>0</v>
      </c>
      <c r="AO2286" s="22">
        <f t="shared" si="2"/>
        <v>0</v>
      </c>
    </row>
    <row r="2287">
      <c r="C2287">
        <f>[1]发票导入!C2287&amp;""</f>
      </c>
      <c r="D2287">
        <f>[1]发票导入!D2287&amp;""</f>
      </c>
      <c r="O2287">
        <f>[1]发票导入!O2287&amp;""</f>
      </c>
      <c r="T2287">
        <f>[1]发票导入!T2287</f>
      </c>
      <c r="U2287">
        <f>[1]发票导入!U2287&amp;""</f>
      </c>
      <c r="V2287">
        <f>[1]发票导入!V2287&amp;""</f>
      </c>
      <c r="W2287">
        <f>[1]发票导入!W2287&amp;""</f>
      </c>
      <c r="Y2287">
        <f>[1]发票导入!Y2287&amp;""</f>
      </c>
      <c r="AA2287">
        <f>[1]发票导入!AA2287&amp;""</f>
      </c>
      <c r="AB2287">
        <f>[1]发票导入!AB2287</f>
        <v>0</v>
      </c>
      <c r="AC2287">
        <f>[1]发票导入!AC2287</f>
        <v>0</v>
      </c>
      <c r="AE2287" s="22">
        <f t="shared" si="0"/>
      </c>
      <c r="AI2287">
        <f>[1]发票导入!AI2287&amp;""</f>
      </c>
      <c r="AJ2287">
        <f>[1]发票导入!AJ2287&amp;""</f>
      </c>
      <c r="AK2287">
        <f>[1]发票导入!AK2287</f>
        <v>0</v>
      </c>
      <c r="AL2287">
        <f>[1]发票导入!AL2287</f>
        <v>0</v>
      </c>
      <c r="AM2287">
        <f>[1]发票导入!AM2287</f>
        <v>0</v>
      </c>
      <c r="AN2287" s="22">
        <f t="shared" si="1"/>
        <v>0</v>
      </c>
      <c r="AO2287" s="22">
        <f t="shared" si="2"/>
        <v>0</v>
      </c>
    </row>
    <row r="2288">
      <c r="C2288">
        <f>[1]发票导入!C2288&amp;""</f>
      </c>
      <c r="D2288">
        <f>[1]发票导入!D2288&amp;""</f>
      </c>
      <c r="O2288">
        <f>[1]发票导入!O2288&amp;""</f>
      </c>
      <c r="T2288">
        <f>[1]发票导入!T2288</f>
      </c>
      <c r="U2288">
        <f>[1]发票导入!U2288&amp;""</f>
      </c>
      <c r="V2288">
        <f>[1]发票导入!V2288&amp;""</f>
      </c>
      <c r="W2288">
        <f>[1]发票导入!W2288&amp;""</f>
      </c>
      <c r="Y2288">
        <f>[1]发票导入!Y2288&amp;""</f>
      </c>
      <c r="AA2288">
        <f>[1]发票导入!AA2288&amp;""</f>
      </c>
      <c r="AB2288">
        <f>[1]发票导入!AB2288</f>
        <v>0</v>
      </c>
      <c r="AC2288">
        <f>[1]发票导入!AC2288</f>
        <v>0</v>
      </c>
      <c r="AE2288" s="22">
        <f t="shared" si="0"/>
      </c>
      <c r="AI2288">
        <f>[1]发票导入!AI2288&amp;""</f>
      </c>
      <c r="AJ2288">
        <f>[1]发票导入!AJ2288&amp;""</f>
      </c>
      <c r="AK2288">
        <f>[1]发票导入!AK2288</f>
        <v>0</v>
      </c>
      <c r="AL2288">
        <f>[1]发票导入!AL2288</f>
        <v>0</v>
      </c>
      <c r="AM2288">
        <f>[1]发票导入!AM2288</f>
        <v>0</v>
      </c>
      <c r="AN2288" s="22">
        <f t="shared" si="1"/>
        <v>0</v>
      </c>
      <c r="AO2288" s="22">
        <f t="shared" si="2"/>
        <v>0</v>
      </c>
    </row>
    <row r="2289">
      <c r="C2289">
        <f>[1]发票导入!C2289&amp;""</f>
      </c>
      <c r="D2289">
        <f>[1]发票导入!D2289&amp;""</f>
      </c>
      <c r="O2289">
        <f>[1]发票导入!O2289&amp;""</f>
      </c>
      <c r="T2289">
        <f>[1]发票导入!T2289</f>
      </c>
      <c r="U2289">
        <f>[1]发票导入!U2289&amp;""</f>
      </c>
      <c r="V2289">
        <f>[1]发票导入!V2289&amp;""</f>
      </c>
      <c r="W2289">
        <f>[1]发票导入!W2289&amp;""</f>
      </c>
      <c r="Y2289">
        <f>[1]发票导入!Y2289&amp;""</f>
      </c>
      <c r="AA2289">
        <f>[1]发票导入!AA2289&amp;""</f>
      </c>
      <c r="AB2289">
        <f>[1]发票导入!AB2289</f>
        <v>0</v>
      </c>
      <c r="AC2289">
        <f>[1]发票导入!AC2289</f>
        <v>0</v>
      </c>
      <c r="AE2289" s="22">
        <f t="shared" si="0"/>
      </c>
      <c r="AI2289">
        <f>[1]发票导入!AI2289&amp;""</f>
      </c>
      <c r="AJ2289">
        <f>[1]发票导入!AJ2289&amp;""</f>
      </c>
      <c r="AK2289">
        <f>[1]发票导入!AK2289</f>
        <v>0</v>
      </c>
      <c r="AL2289">
        <f>[1]发票导入!AL2289</f>
        <v>0</v>
      </c>
      <c r="AM2289">
        <f>[1]发票导入!AM2289</f>
        <v>0</v>
      </c>
      <c r="AN2289" s="22">
        <f t="shared" si="1"/>
        <v>0</v>
      </c>
      <c r="AO2289" s="22">
        <f t="shared" si="2"/>
        <v>0</v>
      </c>
    </row>
    <row r="2290">
      <c r="C2290">
        <f>[1]发票导入!C2290&amp;""</f>
      </c>
      <c r="D2290">
        <f>[1]发票导入!D2290&amp;""</f>
      </c>
      <c r="O2290">
        <f>[1]发票导入!O2290&amp;""</f>
      </c>
      <c r="T2290">
        <f>[1]发票导入!T2290</f>
      </c>
      <c r="U2290">
        <f>[1]发票导入!U2290&amp;""</f>
      </c>
      <c r="V2290">
        <f>[1]发票导入!V2290&amp;""</f>
      </c>
      <c r="W2290">
        <f>[1]发票导入!W2290&amp;""</f>
      </c>
      <c r="Y2290">
        <f>[1]发票导入!Y2290&amp;""</f>
      </c>
      <c r="AA2290">
        <f>[1]发票导入!AA2290&amp;""</f>
      </c>
      <c r="AB2290">
        <f>[1]发票导入!AB2290</f>
        <v>0</v>
      </c>
      <c r="AC2290">
        <f>[1]发票导入!AC2290</f>
        <v>0</v>
      </c>
      <c r="AE2290" s="22">
        <f t="shared" si="0"/>
      </c>
      <c r="AI2290">
        <f>[1]发票导入!AI2290&amp;""</f>
      </c>
      <c r="AJ2290">
        <f>[1]发票导入!AJ2290&amp;""</f>
      </c>
      <c r="AK2290">
        <f>[1]发票导入!AK2290</f>
        <v>0</v>
      </c>
      <c r="AL2290">
        <f>[1]发票导入!AL2290</f>
        <v>0</v>
      </c>
      <c r="AM2290">
        <f>[1]发票导入!AM2290</f>
        <v>0</v>
      </c>
      <c r="AN2290" s="22">
        <f t="shared" si="1"/>
        <v>0</v>
      </c>
      <c r="AO2290" s="22">
        <f t="shared" si="2"/>
        <v>0</v>
      </c>
    </row>
    <row r="2291">
      <c r="C2291">
        <f>[1]发票导入!C2291&amp;""</f>
      </c>
      <c r="D2291">
        <f>[1]发票导入!D2291&amp;""</f>
      </c>
      <c r="O2291">
        <f>[1]发票导入!O2291&amp;""</f>
      </c>
      <c r="T2291">
        <f>[1]发票导入!T2291</f>
      </c>
      <c r="U2291">
        <f>[1]发票导入!U2291&amp;""</f>
      </c>
      <c r="V2291">
        <f>[1]发票导入!V2291&amp;""</f>
      </c>
      <c r="W2291">
        <f>[1]发票导入!W2291&amp;""</f>
      </c>
      <c r="Y2291">
        <f>[1]发票导入!Y2291&amp;""</f>
      </c>
      <c r="AA2291">
        <f>[1]发票导入!AA2291&amp;""</f>
      </c>
      <c r="AB2291">
        <f>[1]发票导入!AB2291</f>
        <v>0</v>
      </c>
      <c r="AC2291">
        <f>[1]发票导入!AC2291</f>
        <v>0</v>
      </c>
      <c r="AE2291" s="22">
        <f t="shared" si="0"/>
      </c>
      <c r="AI2291">
        <f>[1]发票导入!AI2291&amp;""</f>
      </c>
      <c r="AJ2291">
        <f>[1]发票导入!AJ2291&amp;""</f>
      </c>
      <c r="AK2291">
        <f>[1]发票导入!AK2291</f>
        <v>0</v>
      </c>
      <c r="AL2291">
        <f>[1]发票导入!AL2291</f>
        <v>0</v>
      </c>
      <c r="AM2291">
        <f>[1]发票导入!AM2291</f>
        <v>0</v>
      </c>
      <c r="AN2291" s="22">
        <f t="shared" si="1"/>
        <v>0</v>
      </c>
      <c r="AO2291" s="22">
        <f t="shared" si="2"/>
        <v>0</v>
      </c>
    </row>
    <row r="2292">
      <c r="C2292">
        <f>[1]发票导入!C2292&amp;""</f>
      </c>
      <c r="D2292">
        <f>[1]发票导入!D2292&amp;""</f>
      </c>
      <c r="O2292">
        <f>[1]发票导入!O2292&amp;""</f>
      </c>
      <c r="T2292">
        <f>[1]发票导入!T2292</f>
      </c>
      <c r="U2292">
        <f>[1]发票导入!U2292&amp;""</f>
      </c>
      <c r="V2292">
        <f>[1]发票导入!V2292&amp;""</f>
      </c>
      <c r="W2292">
        <f>[1]发票导入!W2292&amp;""</f>
      </c>
      <c r="Y2292">
        <f>[1]发票导入!Y2292&amp;""</f>
      </c>
      <c r="AA2292">
        <f>[1]发票导入!AA2292&amp;""</f>
      </c>
      <c r="AB2292">
        <f>[1]发票导入!AB2292</f>
        <v>0</v>
      </c>
      <c r="AC2292">
        <f>[1]发票导入!AC2292</f>
        <v>0</v>
      </c>
      <c r="AE2292" s="22">
        <f t="shared" si="0"/>
      </c>
      <c r="AI2292">
        <f>[1]发票导入!AI2292&amp;""</f>
      </c>
      <c r="AJ2292">
        <f>[1]发票导入!AJ2292&amp;""</f>
      </c>
      <c r="AK2292">
        <f>[1]发票导入!AK2292</f>
        <v>0</v>
      </c>
      <c r="AL2292">
        <f>[1]发票导入!AL2292</f>
        <v>0</v>
      </c>
      <c r="AM2292">
        <f>[1]发票导入!AM2292</f>
        <v>0</v>
      </c>
      <c r="AN2292" s="22">
        <f t="shared" si="1"/>
        <v>0</v>
      </c>
      <c r="AO2292" s="22">
        <f t="shared" si="2"/>
        <v>0</v>
      </c>
    </row>
    <row r="2293">
      <c r="C2293">
        <f>[1]发票导入!C2293&amp;""</f>
      </c>
      <c r="D2293">
        <f>[1]发票导入!D2293&amp;""</f>
      </c>
      <c r="O2293">
        <f>[1]发票导入!O2293&amp;""</f>
      </c>
      <c r="T2293">
        <f>[1]发票导入!T2293</f>
      </c>
      <c r="U2293">
        <f>[1]发票导入!U2293&amp;""</f>
      </c>
      <c r="V2293">
        <f>[1]发票导入!V2293&amp;""</f>
      </c>
      <c r="W2293">
        <f>[1]发票导入!W2293&amp;""</f>
      </c>
      <c r="Y2293">
        <f>[1]发票导入!Y2293&amp;""</f>
      </c>
      <c r="AA2293">
        <f>[1]发票导入!AA2293&amp;""</f>
      </c>
      <c r="AB2293">
        <f>[1]发票导入!AB2293</f>
        <v>0</v>
      </c>
      <c r="AC2293">
        <f>[1]发票导入!AC2293</f>
        <v>0</v>
      </c>
      <c r="AE2293" s="22">
        <f t="shared" si="0"/>
      </c>
      <c r="AI2293">
        <f>[1]发票导入!AI2293&amp;""</f>
      </c>
      <c r="AJ2293">
        <f>[1]发票导入!AJ2293&amp;""</f>
      </c>
      <c r="AK2293">
        <f>[1]发票导入!AK2293</f>
        <v>0</v>
      </c>
      <c r="AL2293">
        <f>[1]发票导入!AL2293</f>
        <v>0</v>
      </c>
      <c r="AM2293">
        <f>[1]发票导入!AM2293</f>
        <v>0</v>
      </c>
      <c r="AN2293" s="22">
        <f t="shared" si="1"/>
        <v>0</v>
      </c>
      <c r="AO2293" s="22">
        <f t="shared" si="2"/>
        <v>0</v>
      </c>
    </row>
    <row r="2294">
      <c r="C2294">
        <f>[1]发票导入!C2294&amp;""</f>
      </c>
      <c r="D2294">
        <f>[1]发票导入!D2294&amp;""</f>
      </c>
      <c r="O2294">
        <f>[1]发票导入!O2294&amp;""</f>
      </c>
      <c r="T2294">
        <f>[1]发票导入!T2294</f>
      </c>
      <c r="U2294">
        <f>[1]发票导入!U2294&amp;""</f>
      </c>
      <c r="V2294">
        <f>[1]发票导入!V2294&amp;""</f>
      </c>
      <c r="W2294">
        <f>[1]发票导入!W2294&amp;""</f>
      </c>
      <c r="Y2294">
        <f>[1]发票导入!Y2294&amp;""</f>
      </c>
      <c r="AA2294">
        <f>[1]发票导入!AA2294&amp;""</f>
      </c>
      <c r="AB2294">
        <f>[1]发票导入!AB2294</f>
        <v>0</v>
      </c>
      <c r="AC2294">
        <f>[1]发票导入!AC2294</f>
        <v>0</v>
      </c>
      <c r="AE2294" s="22">
        <f t="shared" si="0"/>
      </c>
      <c r="AI2294">
        <f>[1]发票导入!AI2294&amp;""</f>
      </c>
      <c r="AJ2294">
        <f>[1]发票导入!AJ2294&amp;""</f>
      </c>
      <c r="AK2294">
        <f>[1]发票导入!AK2294</f>
        <v>0</v>
      </c>
      <c r="AL2294">
        <f>[1]发票导入!AL2294</f>
        <v>0</v>
      </c>
      <c r="AM2294">
        <f>[1]发票导入!AM2294</f>
        <v>0</v>
      </c>
      <c r="AN2294" s="22">
        <f t="shared" si="1"/>
        <v>0</v>
      </c>
      <c r="AO2294" s="22">
        <f t="shared" si="2"/>
        <v>0</v>
      </c>
    </row>
    <row r="2295">
      <c r="C2295">
        <f>[1]发票导入!C2295&amp;""</f>
      </c>
      <c r="D2295">
        <f>[1]发票导入!D2295&amp;""</f>
      </c>
      <c r="O2295">
        <f>[1]发票导入!O2295&amp;""</f>
      </c>
      <c r="T2295">
        <f>[1]发票导入!T2295</f>
      </c>
      <c r="U2295">
        <f>[1]发票导入!U2295&amp;""</f>
      </c>
      <c r="V2295">
        <f>[1]发票导入!V2295&amp;""</f>
      </c>
      <c r="W2295">
        <f>[1]发票导入!W2295&amp;""</f>
      </c>
      <c r="Y2295">
        <f>[1]发票导入!Y2295&amp;""</f>
      </c>
      <c r="AA2295">
        <f>[1]发票导入!AA2295&amp;""</f>
      </c>
      <c r="AB2295">
        <f>[1]发票导入!AB2295</f>
        <v>0</v>
      </c>
      <c r="AC2295">
        <f>[1]发票导入!AC2295</f>
        <v>0</v>
      </c>
      <c r="AE2295" s="22">
        <f t="shared" si="0"/>
      </c>
      <c r="AI2295">
        <f>[1]发票导入!AI2295&amp;""</f>
      </c>
      <c r="AJ2295">
        <f>[1]发票导入!AJ2295&amp;""</f>
      </c>
      <c r="AK2295">
        <f>[1]发票导入!AK2295</f>
        <v>0</v>
      </c>
      <c r="AL2295">
        <f>[1]发票导入!AL2295</f>
        <v>0</v>
      </c>
      <c r="AM2295">
        <f>[1]发票导入!AM2295</f>
        <v>0</v>
      </c>
      <c r="AN2295" s="22">
        <f t="shared" si="1"/>
        <v>0</v>
      </c>
      <c r="AO2295" s="22">
        <f t="shared" si="2"/>
        <v>0</v>
      </c>
    </row>
    <row r="2296">
      <c r="C2296">
        <f>[1]发票导入!C2296&amp;""</f>
      </c>
      <c r="D2296">
        <f>[1]发票导入!D2296&amp;""</f>
      </c>
      <c r="O2296">
        <f>[1]发票导入!O2296&amp;""</f>
      </c>
      <c r="T2296">
        <f>[1]发票导入!T2296</f>
      </c>
      <c r="U2296">
        <f>[1]发票导入!U2296&amp;""</f>
      </c>
      <c r="V2296">
        <f>[1]发票导入!V2296&amp;""</f>
      </c>
      <c r="W2296">
        <f>[1]发票导入!W2296&amp;""</f>
      </c>
      <c r="Y2296">
        <f>[1]发票导入!Y2296&amp;""</f>
      </c>
      <c r="AA2296">
        <f>[1]发票导入!AA2296&amp;""</f>
      </c>
      <c r="AB2296">
        <f>[1]发票导入!AB2296</f>
        <v>0</v>
      </c>
      <c r="AC2296">
        <f>[1]发票导入!AC2296</f>
        <v>0</v>
      </c>
      <c r="AE2296" s="22">
        <f t="shared" si="0"/>
      </c>
      <c r="AI2296">
        <f>[1]发票导入!AI2296&amp;""</f>
      </c>
      <c r="AJ2296">
        <f>[1]发票导入!AJ2296&amp;""</f>
      </c>
      <c r="AK2296">
        <f>[1]发票导入!AK2296</f>
        <v>0</v>
      </c>
      <c r="AL2296">
        <f>[1]发票导入!AL2296</f>
        <v>0</v>
      </c>
      <c r="AM2296">
        <f>[1]发票导入!AM2296</f>
        <v>0</v>
      </c>
      <c r="AN2296" s="22">
        <f t="shared" si="1"/>
        <v>0</v>
      </c>
      <c r="AO2296" s="22">
        <f t="shared" si="2"/>
        <v>0</v>
      </c>
    </row>
    <row r="2297">
      <c r="C2297">
        <f>[1]发票导入!C2297&amp;""</f>
      </c>
      <c r="D2297">
        <f>[1]发票导入!D2297&amp;""</f>
      </c>
      <c r="O2297">
        <f>[1]发票导入!O2297&amp;""</f>
      </c>
      <c r="T2297">
        <f>[1]发票导入!T2297</f>
      </c>
      <c r="U2297">
        <f>[1]发票导入!U2297&amp;""</f>
      </c>
      <c r="V2297">
        <f>[1]发票导入!V2297&amp;""</f>
      </c>
      <c r="W2297">
        <f>[1]发票导入!W2297&amp;""</f>
      </c>
      <c r="Y2297">
        <f>[1]发票导入!Y2297&amp;""</f>
      </c>
      <c r="AA2297">
        <f>[1]发票导入!AA2297&amp;""</f>
      </c>
      <c r="AB2297">
        <f>[1]发票导入!AB2297</f>
        <v>0</v>
      </c>
      <c r="AC2297">
        <f>[1]发票导入!AC2297</f>
        <v>0</v>
      </c>
      <c r="AE2297" s="22">
        <f t="shared" si="0"/>
      </c>
      <c r="AI2297">
        <f>[1]发票导入!AI2297&amp;""</f>
      </c>
      <c r="AJ2297">
        <f>[1]发票导入!AJ2297&amp;""</f>
      </c>
      <c r="AK2297">
        <f>[1]发票导入!AK2297</f>
        <v>0</v>
      </c>
      <c r="AL2297">
        <f>[1]发票导入!AL2297</f>
        <v>0</v>
      </c>
      <c r="AM2297">
        <f>[1]发票导入!AM2297</f>
        <v>0</v>
      </c>
      <c r="AN2297" s="22">
        <f t="shared" si="1"/>
        <v>0</v>
      </c>
      <c r="AO2297" s="22">
        <f t="shared" si="2"/>
        <v>0</v>
      </c>
    </row>
    <row r="2298">
      <c r="C2298">
        <f>[1]发票导入!C2298&amp;""</f>
      </c>
      <c r="D2298">
        <f>[1]发票导入!D2298&amp;""</f>
      </c>
      <c r="O2298">
        <f>[1]发票导入!O2298&amp;""</f>
      </c>
      <c r="T2298">
        <f>[1]发票导入!T2298</f>
      </c>
      <c r="U2298">
        <f>[1]发票导入!U2298&amp;""</f>
      </c>
      <c r="V2298">
        <f>[1]发票导入!V2298&amp;""</f>
      </c>
      <c r="W2298">
        <f>[1]发票导入!W2298&amp;""</f>
      </c>
      <c r="Y2298">
        <f>[1]发票导入!Y2298&amp;""</f>
      </c>
      <c r="AA2298">
        <f>[1]发票导入!AA2298&amp;""</f>
      </c>
      <c r="AB2298">
        <f>[1]发票导入!AB2298</f>
        <v>0</v>
      </c>
      <c r="AC2298">
        <f>[1]发票导入!AC2298</f>
        <v>0</v>
      </c>
      <c r="AE2298" s="22">
        <f t="shared" si="0"/>
      </c>
      <c r="AI2298">
        <f>[1]发票导入!AI2298&amp;""</f>
      </c>
      <c r="AJ2298">
        <f>[1]发票导入!AJ2298&amp;""</f>
      </c>
      <c r="AK2298">
        <f>[1]发票导入!AK2298</f>
        <v>0</v>
      </c>
      <c r="AL2298">
        <f>[1]发票导入!AL2298</f>
        <v>0</v>
      </c>
      <c r="AM2298">
        <f>[1]发票导入!AM2298</f>
        <v>0</v>
      </c>
      <c r="AN2298" s="22">
        <f t="shared" si="1"/>
        <v>0</v>
      </c>
      <c r="AO2298" s="22">
        <f t="shared" si="2"/>
        <v>0</v>
      </c>
    </row>
    <row r="2299">
      <c r="C2299">
        <f>[1]发票导入!C2299&amp;""</f>
      </c>
      <c r="D2299">
        <f>[1]发票导入!D2299&amp;""</f>
      </c>
      <c r="O2299">
        <f>[1]发票导入!O2299&amp;""</f>
      </c>
      <c r="T2299">
        <f>[1]发票导入!T2299</f>
      </c>
      <c r="U2299">
        <f>[1]发票导入!U2299&amp;""</f>
      </c>
      <c r="V2299">
        <f>[1]发票导入!V2299&amp;""</f>
      </c>
      <c r="W2299">
        <f>[1]发票导入!W2299&amp;""</f>
      </c>
      <c r="Y2299">
        <f>[1]发票导入!Y2299&amp;""</f>
      </c>
      <c r="AA2299">
        <f>[1]发票导入!AA2299&amp;""</f>
      </c>
      <c r="AB2299">
        <f>[1]发票导入!AB2299</f>
        <v>0</v>
      </c>
      <c r="AC2299">
        <f>[1]发票导入!AC2299</f>
        <v>0</v>
      </c>
      <c r="AE2299" s="22">
        <f t="shared" si="0"/>
      </c>
      <c r="AI2299">
        <f>[1]发票导入!AI2299&amp;""</f>
      </c>
      <c r="AJ2299">
        <f>[1]发票导入!AJ2299&amp;""</f>
      </c>
      <c r="AK2299">
        <f>[1]发票导入!AK2299</f>
        <v>0</v>
      </c>
      <c r="AL2299">
        <f>[1]发票导入!AL2299</f>
        <v>0</v>
      </c>
      <c r="AM2299">
        <f>[1]发票导入!AM2299</f>
        <v>0</v>
      </c>
      <c r="AN2299" s="22">
        <f t="shared" si="1"/>
        <v>0</v>
      </c>
      <c r="AO2299" s="22">
        <f t="shared" si="2"/>
        <v>0</v>
      </c>
    </row>
    <row r="2300">
      <c r="C2300">
        <f>[1]发票导入!C2300&amp;""</f>
      </c>
      <c r="D2300">
        <f>[1]发票导入!D2300&amp;""</f>
      </c>
      <c r="O2300">
        <f>[1]发票导入!O2300&amp;""</f>
      </c>
      <c r="T2300">
        <f>[1]发票导入!T2300</f>
      </c>
      <c r="U2300">
        <f>[1]发票导入!U2300&amp;""</f>
      </c>
      <c r="V2300">
        <f>[1]发票导入!V2300&amp;""</f>
      </c>
      <c r="W2300">
        <f>[1]发票导入!W2300&amp;""</f>
      </c>
      <c r="Y2300">
        <f>[1]发票导入!Y2300&amp;""</f>
      </c>
      <c r="AA2300">
        <f>[1]发票导入!AA2300&amp;""</f>
      </c>
      <c r="AB2300">
        <f>[1]发票导入!AB2300</f>
        <v>0</v>
      </c>
      <c r="AC2300">
        <f>[1]发票导入!AC2300</f>
        <v>0</v>
      </c>
      <c r="AE2300" s="22">
        <f t="shared" si="0"/>
      </c>
      <c r="AI2300">
        <f>[1]发票导入!AI2300&amp;""</f>
      </c>
      <c r="AJ2300">
        <f>[1]发票导入!AJ2300&amp;""</f>
      </c>
      <c r="AK2300">
        <f>[1]发票导入!AK2300</f>
        <v>0</v>
      </c>
      <c r="AL2300">
        <f>[1]发票导入!AL2300</f>
        <v>0</v>
      </c>
      <c r="AM2300">
        <f>[1]发票导入!AM2300</f>
        <v>0</v>
      </c>
      <c r="AN2300" s="22">
        <f t="shared" si="1"/>
        <v>0</v>
      </c>
      <c r="AO2300" s="22">
        <f t="shared" si="2"/>
        <v>0</v>
      </c>
    </row>
    <row r="2301">
      <c r="C2301">
        <f>[1]发票导入!C2301&amp;""</f>
      </c>
      <c r="D2301">
        <f>[1]发票导入!D2301&amp;""</f>
      </c>
      <c r="O2301">
        <f>[1]发票导入!O2301&amp;""</f>
      </c>
      <c r="T2301">
        <f>[1]发票导入!T2301</f>
      </c>
      <c r="U2301">
        <f>[1]发票导入!U2301&amp;""</f>
      </c>
      <c r="V2301">
        <f>[1]发票导入!V2301&amp;""</f>
      </c>
      <c r="W2301">
        <f>[1]发票导入!W2301&amp;""</f>
      </c>
      <c r="Y2301">
        <f>[1]发票导入!Y2301&amp;""</f>
      </c>
      <c r="AA2301">
        <f>[1]发票导入!AA2301&amp;""</f>
      </c>
      <c r="AB2301">
        <f>[1]发票导入!AB2301</f>
        <v>0</v>
      </c>
      <c r="AC2301">
        <f>[1]发票导入!AC2301</f>
        <v>0</v>
      </c>
      <c r="AE2301" s="22">
        <f t="shared" si="0"/>
      </c>
      <c r="AI2301">
        <f>[1]发票导入!AI2301&amp;""</f>
      </c>
      <c r="AJ2301">
        <f>[1]发票导入!AJ2301&amp;""</f>
      </c>
      <c r="AK2301">
        <f>[1]发票导入!AK2301</f>
        <v>0</v>
      </c>
      <c r="AL2301">
        <f>[1]发票导入!AL2301</f>
        <v>0</v>
      </c>
      <c r="AM2301">
        <f>[1]发票导入!AM2301</f>
        <v>0</v>
      </c>
      <c r="AN2301" s="22">
        <f t="shared" si="1"/>
        <v>0</v>
      </c>
      <c r="AO2301" s="22">
        <f t="shared" si="2"/>
        <v>0</v>
      </c>
    </row>
    <row r="2302">
      <c r="C2302">
        <f>[1]发票导入!C2302&amp;""</f>
      </c>
      <c r="D2302">
        <f>[1]发票导入!D2302&amp;""</f>
      </c>
      <c r="O2302">
        <f>[1]发票导入!O2302&amp;""</f>
      </c>
      <c r="T2302">
        <f>[1]发票导入!T2302</f>
      </c>
      <c r="U2302">
        <f>[1]发票导入!U2302&amp;""</f>
      </c>
      <c r="V2302">
        <f>[1]发票导入!V2302&amp;""</f>
      </c>
      <c r="W2302">
        <f>[1]发票导入!W2302&amp;""</f>
      </c>
      <c r="Y2302">
        <f>[1]发票导入!Y2302&amp;""</f>
      </c>
      <c r="AA2302">
        <f>[1]发票导入!AA2302&amp;""</f>
      </c>
      <c r="AB2302">
        <f>[1]发票导入!AB2302</f>
        <v>0</v>
      </c>
      <c r="AC2302">
        <f>[1]发票导入!AC2302</f>
        <v>0</v>
      </c>
      <c r="AE2302" s="22">
        <f t="shared" si="0"/>
      </c>
      <c r="AI2302">
        <f>[1]发票导入!AI2302&amp;""</f>
      </c>
      <c r="AJ2302">
        <f>[1]发票导入!AJ2302&amp;""</f>
      </c>
      <c r="AK2302">
        <f>[1]发票导入!AK2302</f>
        <v>0</v>
      </c>
      <c r="AL2302">
        <f>[1]发票导入!AL2302</f>
        <v>0</v>
      </c>
      <c r="AM2302">
        <f>[1]发票导入!AM2302</f>
        <v>0</v>
      </c>
      <c r="AN2302" s="22">
        <f t="shared" si="1"/>
        <v>0</v>
      </c>
      <c r="AO2302" s="22">
        <f t="shared" si="2"/>
        <v>0</v>
      </c>
    </row>
    <row r="2303">
      <c r="C2303">
        <f>[1]发票导入!C2303&amp;""</f>
      </c>
      <c r="D2303">
        <f>[1]发票导入!D2303&amp;""</f>
      </c>
      <c r="O2303">
        <f>[1]发票导入!O2303&amp;""</f>
      </c>
      <c r="T2303">
        <f>[1]发票导入!T2303</f>
      </c>
      <c r="U2303">
        <f>[1]发票导入!U2303&amp;""</f>
      </c>
      <c r="V2303">
        <f>[1]发票导入!V2303&amp;""</f>
      </c>
      <c r="W2303">
        <f>[1]发票导入!W2303&amp;""</f>
      </c>
      <c r="Y2303">
        <f>[1]发票导入!Y2303&amp;""</f>
      </c>
      <c r="AA2303">
        <f>[1]发票导入!AA2303&amp;""</f>
      </c>
      <c r="AB2303">
        <f>[1]发票导入!AB2303</f>
        <v>0</v>
      </c>
      <c r="AC2303">
        <f>[1]发票导入!AC2303</f>
        <v>0</v>
      </c>
      <c r="AE2303" s="22">
        <f t="shared" si="0"/>
      </c>
      <c r="AI2303">
        <f>[1]发票导入!AI2303&amp;""</f>
      </c>
      <c r="AJ2303">
        <f>[1]发票导入!AJ2303&amp;""</f>
      </c>
      <c r="AK2303">
        <f>[1]发票导入!AK2303</f>
        <v>0</v>
      </c>
      <c r="AL2303">
        <f>[1]发票导入!AL2303</f>
        <v>0</v>
      </c>
      <c r="AM2303">
        <f>[1]发票导入!AM2303</f>
        <v>0</v>
      </c>
      <c r="AN2303" s="22">
        <f t="shared" si="1"/>
        <v>0</v>
      </c>
      <c r="AO2303" s="22">
        <f t="shared" si="2"/>
        <v>0</v>
      </c>
    </row>
    <row r="2304">
      <c r="C2304">
        <f>[1]发票导入!C2304&amp;""</f>
      </c>
      <c r="D2304">
        <f>[1]发票导入!D2304&amp;""</f>
      </c>
      <c r="O2304">
        <f>[1]发票导入!O2304&amp;""</f>
      </c>
      <c r="T2304">
        <f>[1]发票导入!T2304</f>
      </c>
      <c r="U2304">
        <f>[1]发票导入!U2304&amp;""</f>
      </c>
      <c r="V2304">
        <f>[1]发票导入!V2304&amp;""</f>
      </c>
      <c r="W2304">
        <f>[1]发票导入!W2304&amp;""</f>
      </c>
      <c r="Y2304">
        <f>[1]发票导入!Y2304&amp;""</f>
      </c>
      <c r="AA2304">
        <f>[1]发票导入!AA2304&amp;""</f>
      </c>
      <c r="AB2304">
        <f>[1]发票导入!AB2304</f>
        <v>0</v>
      </c>
      <c r="AC2304">
        <f>[1]发票导入!AC2304</f>
        <v>0</v>
      </c>
      <c r="AE2304" s="22">
        <f t="shared" si="0"/>
      </c>
      <c r="AI2304">
        <f>[1]发票导入!AI2304&amp;""</f>
      </c>
      <c r="AJ2304">
        <f>[1]发票导入!AJ2304&amp;""</f>
      </c>
      <c r="AK2304">
        <f>[1]发票导入!AK2304</f>
        <v>0</v>
      </c>
      <c r="AL2304">
        <f>[1]发票导入!AL2304</f>
        <v>0</v>
      </c>
      <c r="AM2304">
        <f>[1]发票导入!AM2304</f>
        <v>0</v>
      </c>
      <c r="AN2304" s="22">
        <f t="shared" si="1"/>
        <v>0</v>
      </c>
      <c r="AO2304" s="22">
        <f t="shared" si="2"/>
        <v>0</v>
      </c>
    </row>
    <row r="2305">
      <c r="C2305">
        <f>[1]发票导入!C2305&amp;""</f>
      </c>
      <c r="D2305">
        <f>[1]发票导入!D2305&amp;""</f>
      </c>
      <c r="O2305">
        <f>[1]发票导入!O2305&amp;""</f>
      </c>
      <c r="T2305">
        <f>[1]发票导入!T2305</f>
      </c>
      <c r="U2305">
        <f>[1]发票导入!U2305&amp;""</f>
      </c>
      <c r="V2305">
        <f>[1]发票导入!V2305&amp;""</f>
      </c>
      <c r="W2305">
        <f>[1]发票导入!W2305&amp;""</f>
      </c>
      <c r="Y2305">
        <f>[1]发票导入!Y2305&amp;""</f>
      </c>
      <c r="AA2305">
        <f>[1]发票导入!AA2305&amp;""</f>
      </c>
      <c r="AB2305">
        <f>[1]发票导入!AB2305</f>
        <v>0</v>
      </c>
      <c r="AC2305">
        <f>[1]发票导入!AC2305</f>
        <v>0</v>
      </c>
      <c r="AE2305" s="22">
        <f t="shared" si="0"/>
      </c>
      <c r="AI2305">
        <f>[1]发票导入!AI2305&amp;""</f>
      </c>
      <c r="AJ2305">
        <f>[1]发票导入!AJ2305&amp;""</f>
      </c>
      <c r="AK2305">
        <f>[1]发票导入!AK2305</f>
        <v>0</v>
      </c>
      <c r="AL2305">
        <f>[1]发票导入!AL2305</f>
        <v>0</v>
      </c>
      <c r="AM2305">
        <f>[1]发票导入!AM2305</f>
        <v>0</v>
      </c>
      <c r="AN2305" s="22">
        <f t="shared" si="1"/>
        <v>0</v>
      </c>
      <c r="AO2305" s="22">
        <f t="shared" si="2"/>
        <v>0</v>
      </c>
    </row>
    <row r="2306">
      <c r="C2306">
        <f>[1]发票导入!C2306&amp;""</f>
      </c>
      <c r="D2306">
        <f>[1]发票导入!D2306&amp;""</f>
      </c>
      <c r="O2306">
        <f>[1]发票导入!O2306&amp;""</f>
      </c>
      <c r="T2306">
        <f>[1]发票导入!T2306</f>
      </c>
      <c r="U2306">
        <f>[1]发票导入!U2306&amp;""</f>
      </c>
      <c r="V2306">
        <f>[1]发票导入!V2306&amp;""</f>
      </c>
      <c r="W2306">
        <f>[1]发票导入!W2306&amp;""</f>
      </c>
      <c r="Y2306">
        <f>[1]发票导入!Y2306&amp;""</f>
      </c>
      <c r="AA2306">
        <f>[1]发票导入!AA2306&amp;""</f>
      </c>
      <c r="AB2306">
        <f>[1]发票导入!AB2306</f>
        <v>0</v>
      </c>
      <c r="AC2306">
        <f>[1]发票导入!AC2306</f>
        <v>0</v>
      </c>
      <c r="AE2306" s="22">
        <f t="shared" si="0"/>
      </c>
      <c r="AI2306">
        <f>[1]发票导入!AI2306&amp;""</f>
      </c>
      <c r="AJ2306">
        <f>[1]发票导入!AJ2306&amp;""</f>
      </c>
      <c r="AK2306">
        <f>[1]发票导入!AK2306</f>
        <v>0</v>
      </c>
      <c r="AL2306">
        <f>[1]发票导入!AL2306</f>
        <v>0</v>
      </c>
      <c r="AM2306">
        <f>[1]发票导入!AM2306</f>
        <v>0</v>
      </c>
      <c r="AN2306" s="22">
        <f t="shared" si="1"/>
        <v>0</v>
      </c>
      <c r="AO2306" s="22">
        <f t="shared" si="2"/>
        <v>0</v>
      </c>
    </row>
    <row r="2307">
      <c r="C2307">
        <f>[1]发票导入!C2307&amp;""</f>
      </c>
      <c r="D2307">
        <f>[1]发票导入!D2307&amp;""</f>
      </c>
      <c r="O2307">
        <f>[1]发票导入!O2307&amp;""</f>
      </c>
      <c r="T2307">
        <f>[1]发票导入!T2307</f>
      </c>
      <c r="U2307">
        <f>[1]发票导入!U2307&amp;""</f>
      </c>
      <c r="V2307">
        <f>[1]发票导入!V2307&amp;""</f>
      </c>
      <c r="W2307">
        <f>[1]发票导入!W2307&amp;""</f>
      </c>
      <c r="Y2307">
        <f>[1]发票导入!Y2307&amp;""</f>
      </c>
      <c r="AA2307">
        <f>[1]发票导入!AA2307&amp;""</f>
      </c>
      <c r="AB2307">
        <f>[1]发票导入!AB2307</f>
        <v>0</v>
      </c>
      <c r="AC2307">
        <f>[1]发票导入!AC2307</f>
        <v>0</v>
      </c>
      <c r="AE2307" s="22">
        <f t="shared" si="0"/>
      </c>
      <c r="AI2307">
        <f>[1]发票导入!AI2307&amp;""</f>
      </c>
      <c r="AJ2307">
        <f>[1]发票导入!AJ2307&amp;""</f>
      </c>
      <c r="AK2307">
        <f>[1]发票导入!AK2307</f>
        <v>0</v>
      </c>
      <c r="AL2307">
        <f>[1]发票导入!AL2307</f>
        <v>0</v>
      </c>
      <c r="AM2307">
        <f>[1]发票导入!AM2307</f>
        <v>0</v>
      </c>
      <c r="AN2307" s="22">
        <f t="shared" si="1"/>
        <v>0</v>
      </c>
      <c r="AO2307" s="22">
        <f t="shared" si="2"/>
        <v>0</v>
      </c>
    </row>
    <row r="2308">
      <c r="C2308">
        <f>[1]发票导入!C2308&amp;""</f>
      </c>
      <c r="D2308">
        <f>[1]发票导入!D2308&amp;""</f>
      </c>
      <c r="O2308">
        <f>[1]发票导入!O2308&amp;""</f>
      </c>
      <c r="T2308">
        <f>[1]发票导入!T2308</f>
      </c>
      <c r="U2308">
        <f>[1]发票导入!U2308&amp;""</f>
      </c>
      <c r="V2308">
        <f>[1]发票导入!V2308&amp;""</f>
      </c>
      <c r="W2308">
        <f>[1]发票导入!W2308&amp;""</f>
      </c>
      <c r="Y2308">
        <f>[1]发票导入!Y2308&amp;""</f>
      </c>
      <c r="AA2308">
        <f>[1]发票导入!AA2308&amp;""</f>
      </c>
      <c r="AB2308">
        <f>[1]发票导入!AB2308</f>
        <v>0</v>
      </c>
      <c r="AC2308">
        <f>[1]发票导入!AC2308</f>
        <v>0</v>
      </c>
      <c r="AE2308" s="22">
        <f t="shared" si="0"/>
      </c>
      <c r="AI2308">
        <f>[1]发票导入!AI2308&amp;""</f>
      </c>
      <c r="AJ2308">
        <f>[1]发票导入!AJ2308&amp;""</f>
      </c>
      <c r="AK2308">
        <f>[1]发票导入!AK2308</f>
        <v>0</v>
      </c>
      <c r="AL2308">
        <f>[1]发票导入!AL2308</f>
        <v>0</v>
      </c>
      <c r="AM2308">
        <f>[1]发票导入!AM2308</f>
        <v>0</v>
      </c>
      <c r="AN2308" s="22">
        <f t="shared" si="1"/>
        <v>0</v>
      </c>
      <c r="AO2308" s="22">
        <f t="shared" si="2"/>
        <v>0</v>
      </c>
    </row>
    <row r="2309">
      <c r="C2309">
        <f>[1]发票导入!C2309&amp;""</f>
      </c>
      <c r="D2309">
        <f>[1]发票导入!D2309&amp;""</f>
      </c>
      <c r="O2309">
        <f>[1]发票导入!O2309&amp;""</f>
      </c>
      <c r="T2309">
        <f>[1]发票导入!T2309</f>
      </c>
      <c r="U2309">
        <f>[1]发票导入!U2309&amp;""</f>
      </c>
      <c r="V2309">
        <f>[1]发票导入!V2309&amp;""</f>
      </c>
      <c r="W2309">
        <f>[1]发票导入!W2309&amp;""</f>
      </c>
      <c r="Y2309">
        <f>[1]发票导入!Y2309&amp;""</f>
      </c>
      <c r="AA2309">
        <f>[1]发票导入!AA2309&amp;""</f>
      </c>
      <c r="AB2309">
        <f>[1]发票导入!AB2309</f>
        <v>0</v>
      </c>
      <c r="AC2309">
        <f>[1]发票导入!AC2309</f>
        <v>0</v>
      </c>
      <c r="AE2309" s="22">
        <f t="shared" si="0"/>
      </c>
      <c r="AI2309">
        <f>[1]发票导入!AI2309&amp;""</f>
      </c>
      <c r="AJ2309">
        <f>[1]发票导入!AJ2309&amp;""</f>
      </c>
      <c r="AK2309">
        <f>[1]发票导入!AK2309</f>
        <v>0</v>
      </c>
      <c r="AL2309">
        <f>[1]发票导入!AL2309</f>
        <v>0</v>
      </c>
      <c r="AM2309">
        <f>[1]发票导入!AM2309</f>
        <v>0</v>
      </c>
      <c r="AN2309" s="22">
        <f t="shared" si="1"/>
        <v>0</v>
      </c>
      <c r="AO2309" s="22">
        <f t="shared" si="2"/>
        <v>0</v>
      </c>
    </row>
    <row r="2310">
      <c r="C2310">
        <f>[1]发票导入!C2310&amp;""</f>
      </c>
      <c r="D2310">
        <f>[1]发票导入!D2310&amp;""</f>
      </c>
      <c r="O2310">
        <f>[1]发票导入!O2310&amp;""</f>
      </c>
      <c r="T2310">
        <f>[1]发票导入!T2310</f>
      </c>
      <c r="U2310">
        <f>[1]发票导入!U2310&amp;""</f>
      </c>
      <c r="V2310">
        <f>[1]发票导入!V2310&amp;""</f>
      </c>
      <c r="W2310">
        <f>[1]发票导入!W2310&amp;""</f>
      </c>
      <c r="Y2310">
        <f>[1]发票导入!Y2310&amp;""</f>
      </c>
      <c r="AA2310">
        <f>[1]发票导入!AA2310&amp;""</f>
      </c>
      <c r="AB2310">
        <f>[1]发票导入!AB2310</f>
        <v>0</v>
      </c>
      <c r="AC2310">
        <f>[1]发票导入!AC2310</f>
        <v>0</v>
      </c>
      <c r="AE2310" s="22">
        <f t="shared" si="0"/>
      </c>
      <c r="AI2310">
        <f>[1]发票导入!AI2310&amp;""</f>
      </c>
      <c r="AJ2310">
        <f>[1]发票导入!AJ2310&amp;""</f>
      </c>
      <c r="AK2310">
        <f>[1]发票导入!AK2310</f>
        <v>0</v>
      </c>
      <c r="AL2310">
        <f>[1]发票导入!AL2310</f>
        <v>0</v>
      </c>
      <c r="AM2310">
        <f>[1]发票导入!AM2310</f>
        <v>0</v>
      </c>
      <c r="AN2310" s="22">
        <f t="shared" si="1"/>
        <v>0</v>
      </c>
      <c r="AO2310" s="22">
        <f t="shared" si="2"/>
        <v>0</v>
      </c>
    </row>
    <row r="2311">
      <c r="C2311">
        <f>[1]发票导入!C2311&amp;""</f>
      </c>
      <c r="D2311">
        <f>[1]发票导入!D2311&amp;""</f>
      </c>
      <c r="O2311">
        <f>[1]发票导入!O2311&amp;""</f>
      </c>
      <c r="T2311">
        <f>[1]发票导入!T2311</f>
      </c>
      <c r="U2311">
        <f>[1]发票导入!U2311&amp;""</f>
      </c>
      <c r="V2311">
        <f>[1]发票导入!V2311&amp;""</f>
      </c>
      <c r="W2311">
        <f>[1]发票导入!W2311&amp;""</f>
      </c>
      <c r="Y2311">
        <f>[1]发票导入!Y2311&amp;""</f>
      </c>
      <c r="AA2311">
        <f>[1]发票导入!AA2311&amp;""</f>
      </c>
      <c r="AB2311">
        <f>[1]发票导入!AB2311</f>
        <v>0</v>
      </c>
      <c r="AC2311">
        <f>[1]发票导入!AC2311</f>
        <v>0</v>
      </c>
      <c r="AE2311" s="22">
        <f t="shared" si="0"/>
      </c>
      <c r="AI2311">
        <f>[1]发票导入!AI2311&amp;""</f>
      </c>
      <c r="AJ2311">
        <f>[1]发票导入!AJ2311&amp;""</f>
      </c>
      <c r="AK2311">
        <f>[1]发票导入!AK2311</f>
        <v>0</v>
      </c>
      <c r="AL2311">
        <f>[1]发票导入!AL2311</f>
        <v>0</v>
      </c>
      <c r="AM2311">
        <f>[1]发票导入!AM2311</f>
        <v>0</v>
      </c>
      <c r="AN2311" s="22">
        <f t="shared" si="1"/>
        <v>0</v>
      </c>
      <c r="AO2311" s="22">
        <f t="shared" si="2"/>
        <v>0</v>
      </c>
    </row>
    <row r="2312">
      <c r="C2312">
        <f>[1]发票导入!C2312&amp;""</f>
      </c>
      <c r="D2312">
        <f>[1]发票导入!D2312&amp;""</f>
      </c>
      <c r="O2312">
        <f>[1]发票导入!O2312&amp;""</f>
      </c>
      <c r="T2312">
        <f>[1]发票导入!T2312</f>
      </c>
      <c r="U2312">
        <f>[1]发票导入!U2312&amp;""</f>
      </c>
      <c r="V2312">
        <f>[1]发票导入!V2312&amp;""</f>
      </c>
      <c r="W2312">
        <f>[1]发票导入!W2312&amp;""</f>
      </c>
      <c r="Y2312">
        <f>[1]发票导入!Y2312&amp;""</f>
      </c>
      <c r="AA2312">
        <f>[1]发票导入!AA2312&amp;""</f>
      </c>
      <c r="AB2312">
        <f>[1]发票导入!AB2312</f>
        <v>0</v>
      </c>
      <c r="AC2312">
        <f>[1]发票导入!AC2312</f>
        <v>0</v>
      </c>
      <c r="AE2312" s="22">
        <f t="shared" si="0"/>
      </c>
      <c r="AI2312">
        <f>[1]发票导入!AI2312&amp;""</f>
      </c>
      <c r="AJ2312">
        <f>[1]发票导入!AJ2312&amp;""</f>
      </c>
      <c r="AK2312">
        <f>[1]发票导入!AK2312</f>
        <v>0</v>
      </c>
      <c r="AL2312">
        <f>[1]发票导入!AL2312</f>
        <v>0</v>
      </c>
      <c r="AM2312">
        <f>[1]发票导入!AM2312</f>
        <v>0</v>
      </c>
      <c r="AN2312" s="22">
        <f t="shared" si="1"/>
        <v>0</v>
      </c>
      <c r="AO2312" s="22">
        <f t="shared" si="2"/>
        <v>0</v>
      </c>
    </row>
    <row r="2313">
      <c r="C2313">
        <f>[1]发票导入!C2313&amp;""</f>
      </c>
      <c r="D2313">
        <f>[1]发票导入!D2313&amp;""</f>
      </c>
      <c r="O2313">
        <f>[1]发票导入!O2313&amp;""</f>
      </c>
      <c r="T2313">
        <f>[1]发票导入!T2313</f>
      </c>
      <c r="U2313">
        <f>[1]发票导入!U2313&amp;""</f>
      </c>
      <c r="V2313">
        <f>[1]发票导入!V2313&amp;""</f>
      </c>
      <c r="W2313">
        <f>[1]发票导入!W2313&amp;""</f>
      </c>
      <c r="Y2313">
        <f>[1]发票导入!Y2313&amp;""</f>
      </c>
      <c r="AA2313">
        <f>[1]发票导入!AA2313&amp;""</f>
      </c>
      <c r="AB2313">
        <f>[1]发票导入!AB2313</f>
        <v>0</v>
      </c>
      <c r="AC2313">
        <f>[1]发票导入!AC2313</f>
        <v>0</v>
      </c>
      <c r="AE2313" s="22">
        <f t="shared" si="0"/>
      </c>
      <c r="AI2313">
        <f>[1]发票导入!AI2313&amp;""</f>
      </c>
      <c r="AJ2313">
        <f>[1]发票导入!AJ2313&amp;""</f>
      </c>
      <c r="AK2313">
        <f>[1]发票导入!AK2313</f>
        <v>0</v>
      </c>
      <c r="AL2313">
        <f>[1]发票导入!AL2313</f>
        <v>0</v>
      </c>
      <c r="AM2313">
        <f>[1]发票导入!AM2313</f>
        <v>0</v>
      </c>
      <c r="AN2313" s="22">
        <f t="shared" si="1"/>
        <v>0</v>
      </c>
      <c r="AO2313" s="22">
        <f t="shared" si="2"/>
        <v>0</v>
      </c>
    </row>
    <row r="2314">
      <c r="C2314">
        <f>[1]发票导入!C2314&amp;""</f>
      </c>
      <c r="D2314">
        <f>[1]发票导入!D2314&amp;""</f>
      </c>
      <c r="O2314">
        <f>[1]发票导入!O2314&amp;""</f>
      </c>
      <c r="T2314">
        <f>[1]发票导入!T2314</f>
      </c>
      <c r="U2314">
        <f>[1]发票导入!U2314&amp;""</f>
      </c>
      <c r="V2314">
        <f>[1]发票导入!V2314&amp;""</f>
      </c>
      <c r="W2314">
        <f>[1]发票导入!W2314&amp;""</f>
      </c>
      <c r="Y2314">
        <f>[1]发票导入!Y2314&amp;""</f>
      </c>
      <c r="AA2314">
        <f>[1]发票导入!AA2314&amp;""</f>
      </c>
      <c r="AB2314">
        <f>[1]发票导入!AB2314</f>
        <v>0</v>
      </c>
      <c r="AC2314">
        <f>[1]发票导入!AC2314</f>
        <v>0</v>
      </c>
      <c r="AE2314" s="22">
        <f t="shared" si="0"/>
      </c>
      <c r="AI2314">
        <f>[1]发票导入!AI2314&amp;""</f>
      </c>
      <c r="AJ2314">
        <f>[1]发票导入!AJ2314&amp;""</f>
      </c>
      <c r="AK2314">
        <f>[1]发票导入!AK2314</f>
        <v>0</v>
      </c>
      <c r="AL2314">
        <f>[1]发票导入!AL2314</f>
        <v>0</v>
      </c>
      <c r="AM2314">
        <f>[1]发票导入!AM2314</f>
        <v>0</v>
      </c>
      <c r="AN2314" s="22">
        <f t="shared" si="1"/>
        <v>0</v>
      </c>
      <c r="AO2314" s="22">
        <f t="shared" si="2"/>
        <v>0</v>
      </c>
    </row>
    <row r="2315">
      <c r="C2315">
        <f>[1]发票导入!C2315&amp;""</f>
      </c>
      <c r="D2315">
        <f>[1]发票导入!D2315&amp;""</f>
      </c>
      <c r="O2315">
        <f>[1]发票导入!O2315&amp;""</f>
      </c>
      <c r="T2315">
        <f>[1]发票导入!T2315</f>
      </c>
      <c r="U2315">
        <f>[1]发票导入!U2315&amp;""</f>
      </c>
      <c r="V2315">
        <f>[1]发票导入!V2315&amp;""</f>
      </c>
      <c r="W2315">
        <f>[1]发票导入!W2315&amp;""</f>
      </c>
      <c r="Y2315">
        <f>[1]发票导入!Y2315&amp;""</f>
      </c>
      <c r="AA2315">
        <f>[1]发票导入!AA2315&amp;""</f>
      </c>
      <c r="AB2315">
        <f>[1]发票导入!AB2315</f>
        <v>0</v>
      </c>
      <c r="AC2315">
        <f>[1]发票导入!AC2315</f>
        <v>0</v>
      </c>
      <c r="AE2315" s="22">
        <f t="shared" si="0"/>
      </c>
      <c r="AI2315">
        <f>[1]发票导入!AI2315&amp;""</f>
      </c>
      <c r="AJ2315">
        <f>[1]发票导入!AJ2315&amp;""</f>
      </c>
      <c r="AK2315">
        <f>[1]发票导入!AK2315</f>
        <v>0</v>
      </c>
      <c r="AL2315">
        <f>[1]发票导入!AL2315</f>
        <v>0</v>
      </c>
      <c r="AM2315">
        <f>[1]发票导入!AM2315</f>
        <v>0</v>
      </c>
      <c r="AN2315" s="22">
        <f t="shared" si="1"/>
        <v>0</v>
      </c>
      <c r="AO2315" s="22">
        <f t="shared" si="2"/>
        <v>0</v>
      </c>
    </row>
    <row r="2316">
      <c r="C2316">
        <f>[1]发票导入!C2316&amp;""</f>
      </c>
      <c r="D2316">
        <f>[1]发票导入!D2316&amp;""</f>
      </c>
      <c r="O2316">
        <f>[1]发票导入!O2316&amp;""</f>
      </c>
      <c r="T2316">
        <f>[1]发票导入!T2316</f>
      </c>
      <c r="U2316">
        <f>[1]发票导入!U2316&amp;""</f>
      </c>
      <c r="V2316">
        <f>[1]发票导入!V2316&amp;""</f>
      </c>
      <c r="W2316">
        <f>[1]发票导入!W2316&amp;""</f>
      </c>
      <c r="Y2316">
        <f>[1]发票导入!Y2316&amp;""</f>
      </c>
      <c r="AA2316">
        <f>[1]发票导入!AA2316&amp;""</f>
      </c>
      <c r="AB2316">
        <f>[1]发票导入!AB2316</f>
        <v>0</v>
      </c>
      <c r="AC2316">
        <f>[1]发票导入!AC2316</f>
        <v>0</v>
      </c>
      <c r="AE2316" s="22">
        <f t="shared" si="0"/>
      </c>
      <c r="AI2316">
        <f>[1]发票导入!AI2316&amp;""</f>
      </c>
      <c r="AJ2316">
        <f>[1]发票导入!AJ2316&amp;""</f>
      </c>
      <c r="AK2316">
        <f>[1]发票导入!AK2316</f>
        <v>0</v>
      </c>
      <c r="AL2316">
        <f>[1]发票导入!AL2316</f>
        <v>0</v>
      </c>
      <c r="AM2316">
        <f>[1]发票导入!AM2316</f>
        <v>0</v>
      </c>
      <c r="AN2316" s="22">
        <f t="shared" si="1"/>
        <v>0</v>
      </c>
      <c r="AO2316" s="22">
        <f t="shared" si="2"/>
        <v>0</v>
      </c>
    </row>
    <row r="2317">
      <c r="C2317">
        <f>[1]发票导入!C2317&amp;""</f>
      </c>
      <c r="D2317">
        <f>[1]发票导入!D2317&amp;""</f>
      </c>
      <c r="O2317">
        <f>[1]发票导入!O2317&amp;""</f>
      </c>
      <c r="T2317">
        <f>[1]发票导入!T2317</f>
      </c>
      <c r="U2317">
        <f>[1]发票导入!U2317&amp;""</f>
      </c>
      <c r="V2317">
        <f>[1]发票导入!V2317&amp;""</f>
      </c>
      <c r="W2317">
        <f>[1]发票导入!W2317&amp;""</f>
      </c>
      <c r="Y2317">
        <f>[1]发票导入!Y2317&amp;""</f>
      </c>
      <c r="AA2317">
        <f>[1]发票导入!AA2317&amp;""</f>
      </c>
      <c r="AB2317">
        <f>[1]发票导入!AB2317</f>
        <v>0</v>
      </c>
      <c r="AC2317">
        <f>[1]发票导入!AC2317</f>
        <v>0</v>
      </c>
      <c r="AE2317" s="22">
        <f t="shared" si="0"/>
      </c>
      <c r="AI2317">
        <f>[1]发票导入!AI2317&amp;""</f>
      </c>
      <c r="AJ2317">
        <f>[1]发票导入!AJ2317&amp;""</f>
      </c>
      <c r="AK2317">
        <f>[1]发票导入!AK2317</f>
        <v>0</v>
      </c>
      <c r="AL2317">
        <f>[1]发票导入!AL2317</f>
        <v>0</v>
      </c>
      <c r="AM2317">
        <f>[1]发票导入!AM2317</f>
        <v>0</v>
      </c>
      <c r="AN2317" s="22">
        <f t="shared" si="1"/>
        <v>0</v>
      </c>
      <c r="AO2317" s="22">
        <f t="shared" si="2"/>
        <v>0</v>
      </c>
    </row>
    <row r="2318">
      <c r="C2318">
        <f>[1]发票导入!C2318&amp;""</f>
      </c>
      <c r="D2318">
        <f>[1]发票导入!D2318&amp;""</f>
      </c>
      <c r="O2318">
        <f>[1]发票导入!O2318&amp;""</f>
      </c>
      <c r="T2318">
        <f>[1]发票导入!T2318</f>
      </c>
      <c r="U2318">
        <f>[1]发票导入!U2318&amp;""</f>
      </c>
      <c r="V2318">
        <f>[1]发票导入!V2318&amp;""</f>
      </c>
      <c r="W2318">
        <f>[1]发票导入!W2318&amp;""</f>
      </c>
      <c r="Y2318">
        <f>[1]发票导入!Y2318&amp;""</f>
      </c>
      <c r="AA2318">
        <f>[1]发票导入!AA2318&amp;""</f>
      </c>
      <c r="AB2318">
        <f>[1]发票导入!AB2318</f>
        <v>0</v>
      </c>
      <c r="AC2318">
        <f>[1]发票导入!AC2318</f>
        <v>0</v>
      </c>
      <c r="AE2318" s="22">
        <f t="shared" si="0"/>
      </c>
      <c r="AI2318">
        <f>[1]发票导入!AI2318&amp;""</f>
      </c>
      <c r="AJ2318">
        <f>[1]发票导入!AJ2318&amp;""</f>
      </c>
      <c r="AK2318">
        <f>[1]发票导入!AK2318</f>
        <v>0</v>
      </c>
      <c r="AL2318">
        <f>[1]发票导入!AL2318</f>
        <v>0</v>
      </c>
      <c r="AM2318">
        <f>[1]发票导入!AM2318</f>
        <v>0</v>
      </c>
      <c r="AN2318" s="22">
        <f t="shared" si="1"/>
        <v>0</v>
      </c>
      <c r="AO2318" s="22">
        <f t="shared" si="2"/>
        <v>0</v>
      </c>
    </row>
    <row r="2319">
      <c r="C2319">
        <f>[1]发票导入!C2319&amp;""</f>
      </c>
      <c r="D2319">
        <f>[1]发票导入!D2319&amp;""</f>
      </c>
      <c r="O2319">
        <f>[1]发票导入!O2319&amp;""</f>
      </c>
      <c r="T2319">
        <f>[1]发票导入!T2319</f>
      </c>
      <c r="U2319">
        <f>[1]发票导入!U2319&amp;""</f>
      </c>
      <c r="V2319">
        <f>[1]发票导入!V2319&amp;""</f>
      </c>
      <c r="W2319">
        <f>[1]发票导入!W2319&amp;""</f>
      </c>
      <c r="Y2319">
        <f>[1]发票导入!Y2319&amp;""</f>
      </c>
      <c r="AA2319">
        <f>[1]发票导入!AA2319&amp;""</f>
      </c>
      <c r="AB2319">
        <f>[1]发票导入!AB2319</f>
        <v>0</v>
      </c>
      <c r="AC2319">
        <f>[1]发票导入!AC2319</f>
        <v>0</v>
      </c>
      <c r="AE2319" s="22">
        <f t="shared" si="0"/>
      </c>
      <c r="AI2319">
        <f>[1]发票导入!AI2319&amp;""</f>
      </c>
      <c r="AJ2319">
        <f>[1]发票导入!AJ2319&amp;""</f>
      </c>
      <c r="AK2319">
        <f>[1]发票导入!AK2319</f>
        <v>0</v>
      </c>
      <c r="AL2319">
        <f>[1]发票导入!AL2319</f>
        <v>0</v>
      </c>
      <c r="AM2319">
        <f>[1]发票导入!AM2319</f>
        <v>0</v>
      </c>
      <c r="AN2319" s="22">
        <f t="shared" si="1"/>
        <v>0</v>
      </c>
      <c r="AO2319" s="22">
        <f t="shared" si="2"/>
        <v>0</v>
      </c>
    </row>
    <row r="2320">
      <c r="C2320">
        <f>[1]发票导入!C2320&amp;""</f>
      </c>
      <c r="D2320">
        <f>[1]发票导入!D2320&amp;""</f>
      </c>
      <c r="O2320">
        <f>[1]发票导入!O2320&amp;""</f>
      </c>
      <c r="T2320">
        <f>[1]发票导入!T2320</f>
      </c>
      <c r="U2320">
        <f>[1]发票导入!U2320&amp;""</f>
      </c>
      <c r="V2320">
        <f>[1]发票导入!V2320&amp;""</f>
      </c>
      <c r="W2320">
        <f>[1]发票导入!W2320&amp;""</f>
      </c>
      <c r="Y2320">
        <f>[1]发票导入!Y2320&amp;""</f>
      </c>
      <c r="AA2320">
        <f>[1]发票导入!AA2320&amp;""</f>
      </c>
      <c r="AB2320">
        <f>[1]发票导入!AB2320</f>
        <v>0</v>
      </c>
      <c r="AC2320">
        <f>[1]发票导入!AC2320</f>
        <v>0</v>
      </c>
      <c r="AE2320" s="22">
        <f t="shared" si="0"/>
      </c>
      <c r="AI2320">
        <f>[1]发票导入!AI2320&amp;""</f>
      </c>
      <c r="AJ2320">
        <f>[1]发票导入!AJ2320&amp;""</f>
      </c>
      <c r="AK2320">
        <f>[1]发票导入!AK2320</f>
        <v>0</v>
      </c>
      <c r="AL2320">
        <f>[1]发票导入!AL2320</f>
        <v>0</v>
      </c>
      <c r="AM2320">
        <f>[1]发票导入!AM2320</f>
        <v>0</v>
      </c>
      <c r="AN2320" s="22">
        <f t="shared" si="1"/>
        <v>0</v>
      </c>
      <c r="AO2320" s="22">
        <f t="shared" si="2"/>
        <v>0</v>
      </c>
    </row>
    <row r="2321">
      <c r="C2321">
        <f>[1]发票导入!C2321&amp;""</f>
      </c>
      <c r="D2321">
        <f>[1]发票导入!D2321&amp;""</f>
      </c>
      <c r="O2321">
        <f>[1]发票导入!O2321&amp;""</f>
      </c>
      <c r="T2321">
        <f>[1]发票导入!T2321</f>
      </c>
      <c r="U2321">
        <f>[1]发票导入!U2321&amp;""</f>
      </c>
      <c r="V2321">
        <f>[1]发票导入!V2321&amp;""</f>
      </c>
      <c r="W2321">
        <f>[1]发票导入!W2321&amp;""</f>
      </c>
      <c r="Y2321">
        <f>[1]发票导入!Y2321&amp;""</f>
      </c>
      <c r="AA2321">
        <f>[1]发票导入!AA2321&amp;""</f>
      </c>
      <c r="AB2321">
        <f>[1]发票导入!AB2321</f>
        <v>0</v>
      </c>
      <c r="AC2321">
        <f>[1]发票导入!AC2321</f>
        <v>0</v>
      </c>
      <c r="AE2321" s="22">
        <f t="shared" si="0"/>
      </c>
      <c r="AI2321">
        <f>[1]发票导入!AI2321&amp;""</f>
      </c>
      <c r="AJ2321">
        <f>[1]发票导入!AJ2321&amp;""</f>
      </c>
      <c r="AK2321">
        <f>[1]发票导入!AK2321</f>
        <v>0</v>
      </c>
      <c r="AL2321">
        <f>[1]发票导入!AL2321</f>
        <v>0</v>
      </c>
      <c r="AM2321">
        <f>[1]发票导入!AM2321</f>
        <v>0</v>
      </c>
      <c r="AN2321" s="22">
        <f t="shared" si="1"/>
        <v>0</v>
      </c>
      <c r="AO2321" s="22">
        <f t="shared" si="2"/>
        <v>0</v>
      </c>
    </row>
    <row r="2322">
      <c r="C2322">
        <f>[1]发票导入!C2322&amp;""</f>
      </c>
      <c r="D2322">
        <f>[1]发票导入!D2322&amp;""</f>
      </c>
      <c r="O2322">
        <f>[1]发票导入!O2322&amp;""</f>
      </c>
      <c r="T2322">
        <f>[1]发票导入!T2322</f>
      </c>
      <c r="U2322">
        <f>[1]发票导入!U2322&amp;""</f>
      </c>
      <c r="V2322">
        <f>[1]发票导入!V2322&amp;""</f>
      </c>
      <c r="W2322">
        <f>[1]发票导入!W2322&amp;""</f>
      </c>
      <c r="Y2322">
        <f>[1]发票导入!Y2322&amp;""</f>
      </c>
      <c r="AA2322">
        <f>[1]发票导入!AA2322&amp;""</f>
      </c>
      <c r="AB2322">
        <f>[1]发票导入!AB2322</f>
        <v>0</v>
      </c>
      <c r="AC2322">
        <f>[1]发票导入!AC2322</f>
        <v>0</v>
      </c>
      <c r="AE2322" s="22">
        <f t="shared" si="0"/>
      </c>
      <c r="AI2322">
        <f>[1]发票导入!AI2322&amp;""</f>
      </c>
      <c r="AJ2322">
        <f>[1]发票导入!AJ2322&amp;""</f>
      </c>
      <c r="AK2322">
        <f>[1]发票导入!AK2322</f>
        <v>0</v>
      </c>
      <c r="AL2322">
        <f>[1]发票导入!AL2322</f>
        <v>0</v>
      </c>
      <c r="AM2322">
        <f>[1]发票导入!AM2322</f>
        <v>0</v>
      </c>
      <c r="AN2322" s="22">
        <f t="shared" si="1"/>
        <v>0</v>
      </c>
      <c r="AO2322" s="22">
        <f t="shared" si="2"/>
        <v>0</v>
      </c>
    </row>
    <row r="2323">
      <c r="C2323">
        <f>[1]发票导入!C2323&amp;""</f>
      </c>
      <c r="D2323">
        <f>[1]发票导入!D2323&amp;""</f>
      </c>
      <c r="O2323">
        <f>[1]发票导入!O2323&amp;""</f>
      </c>
      <c r="T2323">
        <f>[1]发票导入!T2323</f>
      </c>
      <c r="U2323">
        <f>[1]发票导入!U2323&amp;""</f>
      </c>
      <c r="V2323">
        <f>[1]发票导入!V2323&amp;""</f>
      </c>
      <c r="W2323">
        <f>[1]发票导入!W2323&amp;""</f>
      </c>
      <c r="Y2323">
        <f>[1]发票导入!Y2323&amp;""</f>
      </c>
      <c r="AA2323">
        <f>[1]发票导入!AA2323&amp;""</f>
      </c>
      <c r="AB2323">
        <f>[1]发票导入!AB2323</f>
        <v>0</v>
      </c>
      <c r="AC2323">
        <f>[1]发票导入!AC2323</f>
        <v>0</v>
      </c>
      <c r="AE2323" s="22">
        <f t="shared" si="0"/>
      </c>
      <c r="AI2323">
        <f>[1]发票导入!AI2323&amp;""</f>
      </c>
      <c r="AJ2323">
        <f>[1]发票导入!AJ2323&amp;""</f>
      </c>
      <c r="AK2323">
        <f>[1]发票导入!AK2323</f>
        <v>0</v>
      </c>
      <c r="AL2323">
        <f>[1]发票导入!AL2323</f>
        <v>0</v>
      </c>
      <c r="AM2323">
        <f>[1]发票导入!AM2323</f>
        <v>0</v>
      </c>
      <c r="AN2323" s="22">
        <f t="shared" si="1"/>
        <v>0</v>
      </c>
      <c r="AO2323" s="22">
        <f t="shared" si="2"/>
        <v>0</v>
      </c>
    </row>
    <row r="2324">
      <c r="C2324">
        <f>[1]发票导入!C2324&amp;""</f>
      </c>
      <c r="D2324">
        <f>[1]发票导入!D2324&amp;""</f>
      </c>
      <c r="O2324">
        <f>[1]发票导入!O2324&amp;""</f>
      </c>
      <c r="T2324">
        <f>[1]发票导入!T2324</f>
      </c>
      <c r="U2324">
        <f>[1]发票导入!U2324&amp;""</f>
      </c>
      <c r="V2324">
        <f>[1]发票导入!V2324&amp;""</f>
      </c>
      <c r="W2324">
        <f>[1]发票导入!W2324&amp;""</f>
      </c>
      <c r="Y2324">
        <f>[1]发票导入!Y2324&amp;""</f>
      </c>
      <c r="AA2324">
        <f>[1]发票导入!AA2324&amp;""</f>
      </c>
      <c r="AB2324">
        <f>[1]发票导入!AB2324</f>
        <v>0</v>
      </c>
      <c r="AC2324">
        <f>[1]发票导入!AC2324</f>
        <v>0</v>
      </c>
      <c r="AE2324" s="22">
        <f t="shared" si="0"/>
      </c>
      <c r="AI2324">
        <f>[1]发票导入!AI2324&amp;""</f>
      </c>
      <c r="AJ2324">
        <f>[1]发票导入!AJ2324&amp;""</f>
      </c>
      <c r="AK2324">
        <f>[1]发票导入!AK2324</f>
        <v>0</v>
      </c>
      <c r="AL2324">
        <f>[1]发票导入!AL2324</f>
        <v>0</v>
      </c>
      <c r="AM2324">
        <f>[1]发票导入!AM2324</f>
        <v>0</v>
      </c>
      <c r="AN2324" s="22">
        <f t="shared" si="1"/>
        <v>0</v>
      </c>
      <c r="AO2324" s="22">
        <f t="shared" si="2"/>
        <v>0</v>
      </c>
    </row>
    <row r="2325">
      <c r="C2325">
        <f>[1]发票导入!C2325&amp;""</f>
      </c>
      <c r="D2325">
        <f>[1]发票导入!D2325&amp;""</f>
      </c>
      <c r="O2325">
        <f>[1]发票导入!O2325&amp;""</f>
      </c>
      <c r="T2325">
        <f>[1]发票导入!T2325</f>
      </c>
      <c r="U2325">
        <f>[1]发票导入!U2325&amp;""</f>
      </c>
      <c r="V2325">
        <f>[1]发票导入!V2325&amp;""</f>
      </c>
      <c r="W2325">
        <f>[1]发票导入!W2325&amp;""</f>
      </c>
      <c r="Y2325">
        <f>[1]发票导入!Y2325&amp;""</f>
      </c>
      <c r="AA2325">
        <f>[1]发票导入!AA2325&amp;""</f>
      </c>
      <c r="AB2325">
        <f>[1]发票导入!AB2325</f>
        <v>0</v>
      </c>
      <c r="AC2325">
        <f>[1]发票导入!AC2325</f>
        <v>0</v>
      </c>
      <c r="AE2325" s="22">
        <f t="shared" si="0"/>
      </c>
      <c r="AI2325">
        <f>[1]发票导入!AI2325&amp;""</f>
      </c>
      <c r="AJ2325">
        <f>[1]发票导入!AJ2325&amp;""</f>
      </c>
      <c r="AK2325">
        <f>[1]发票导入!AK2325</f>
        <v>0</v>
      </c>
      <c r="AL2325">
        <f>[1]发票导入!AL2325</f>
        <v>0</v>
      </c>
      <c r="AM2325">
        <f>[1]发票导入!AM2325</f>
        <v>0</v>
      </c>
      <c r="AN2325" s="22">
        <f t="shared" si="1"/>
        <v>0</v>
      </c>
      <c r="AO2325" s="22">
        <f t="shared" si="2"/>
        <v>0</v>
      </c>
    </row>
    <row r="2326">
      <c r="C2326">
        <f>[1]发票导入!C2326&amp;""</f>
      </c>
      <c r="D2326">
        <f>[1]发票导入!D2326&amp;""</f>
      </c>
      <c r="O2326">
        <f>[1]发票导入!O2326&amp;""</f>
      </c>
      <c r="T2326">
        <f>[1]发票导入!T2326</f>
      </c>
      <c r="U2326">
        <f>[1]发票导入!U2326&amp;""</f>
      </c>
      <c r="V2326">
        <f>[1]发票导入!V2326&amp;""</f>
      </c>
      <c r="W2326">
        <f>[1]发票导入!W2326&amp;""</f>
      </c>
      <c r="Y2326">
        <f>[1]发票导入!Y2326&amp;""</f>
      </c>
      <c r="AA2326">
        <f>[1]发票导入!AA2326&amp;""</f>
      </c>
      <c r="AB2326">
        <f>[1]发票导入!AB2326</f>
        <v>0</v>
      </c>
      <c r="AC2326">
        <f>[1]发票导入!AC2326</f>
        <v>0</v>
      </c>
      <c r="AE2326" s="22">
        <f t="shared" si="0"/>
      </c>
      <c r="AI2326">
        <f>[1]发票导入!AI2326&amp;""</f>
      </c>
      <c r="AJ2326">
        <f>[1]发票导入!AJ2326&amp;""</f>
      </c>
      <c r="AK2326">
        <f>[1]发票导入!AK2326</f>
        <v>0</v>
      </c>
      <c r="AL2326">
        <f>[1]发票导入!AL2326</f>
        <v>0</v>
      </c>
      <c r="AM2326">
        <f>[1]发票导入!AM2326</f>
        <v>0</v>
      </c>
      <c r="AN2326" s="22">
        <f t="shared" si="1"/>
        <v>0</v>
      </c>
      <c r="AO2326" s="22">
        <f t="shared" si="2"/>
        <v>0</v>
      </c>
    </row>
    <row r="2327">
      <c r="C2327">
        <f>[1]发票导入!C2327&amp;""</f>
      </c>
      <c r="D2327">
        <f>[1]发票导入!D2327&amp;""</f>
      </c>
      <c r="O2327">
        <f>[1]发票导入!O2327&amp;""</f>
      </c>
      <c r="T2327">
        <f>[1]发票导入!T2327</f>
      </c>
      <c r="U2327">
        <f>[1]发票导入!U2327&amp;""</f>
      </c>
      <c r="V2327">
        <f>[1]发票导入!V2327&amp;""</f>
      </c>
      <c r="W2327">
        <f>[1]发票导入!W2327&amp;""</f>
      </c>
      <c r="Y2327">
        <f>[1]发票导入!Y2327&amp;""</f>
      </c>
      <c r="AA2327">
        <f>[1]发票导入!AA2327&amp;""</f>
      </c>
      <c r="AB2327">
        <f>[1]发票导入!AB2327</f>
        <v>0</v>
      </c>
      <c r="AC2327">
        <f>[1]发票导入!AC2327</f>
        <v>0</v>
      </c>
      <c r="AE2327" s="22">
        <f t="shared" si="0"/>
      </c>
      <c r="AI2327">
        <f>[1]发票导入!AI2327&amp;""</f>
      </c>
      <c r="AJ2327">
        <f>[1]发票导入!AJ2327&amp;""</f>
      </c>
      <c r="AK2327">
        <f>[1]发票导入!AK2327</f>
        <v>0</v>
      </c>
      <c r="AL2327">
        <f>[1]发票导入!AL2327</f>
        <v>0</v>
      </c>
      <c r="AM2327">
        <f>[1]发票导入!AM2327</f>
        <v>0</v>
      </c>
      <c r="AN2327" s="22">
        <f t="shared" si="1"/>
        <v>0</v>
      </c>
      <c r="AO2327" s="22">
        <f t="shared" si="2"/>
        <v>0</v>
      </c>
    </row>
    <row r="2328">
      <c r="C2328">
        <f>[1]发票导入!C2328&amp;""</f>
      </c>
      <c r="D2328">
        <f>[1]发票导入!D2328&amp;""</f>
      </c>
      <c r="O2328">
        <f>[1]发票导入!O2328&amp;""</f>
      </c>
      <c r="T2328">
        <f>[1]发票导入!T2328</f>
      </c>
      <c r="U2328">
        <f>[1]发票导入!U2328&amp;""</f>
      </c>
      <c r="V2328">
        <f>[1]发票导入!V2328&amp;""</f>
      </c>
      <c r="W2328">
        <f>[1]发票导入!W2328&amp;""</f>
      </c>
      <c r="Y2328">
        <f>[1]发票导入!Y2328&amp;""</f>
      </c>
      <c r="AA2328">
        <f>[1]发票导入!AA2328&amp;""</f>
      </c>
      <c r="AB2328">
        <f>[1]发票导入!AB2328</f>
        <v>0</v>
      </c>
      <c r="AC2328">
        <f>[1]发票导入!AC2328</f>
        <v>0</v>
      </c>
      <c r="AE2328" s="22">
        <f t="shared" si="0"/>
      </c>
      <c r="AI2328">
        <f>[1]发票导入!AI2328&amp;""</f>
      </c>
      <c r="AJ2328">
        <f>[1]发票导入!AJ2328&amp;""</f>
      </c>
      <c r="AK2328">
        <f>[1]发票导入!AK2328</f>
        <v>0</v>
      </c>
      <c r="AL2328">
        <f>[1]发票导入!AL2328</f>
        <v>0</v>
      </c>
      <c r="AM2328">
        <f>[1]发票导入!AM2328</f>
        <v>0</v>
      </c>
      <c r="AN2328" s="22">
        <f t="shared" si="1"/>
        <v>0</v>
      </c>
      <c r="AO2328" s="22">
        <f t="shared" si="2"/>
        <v>0</v>
      </c>
    </row>
    <row r="2329">
      <c r="C2329">
        <f>[1]发票导入!C2329&amp;""</f>
      </c>
      <c r="D2329">
        <f>[1]发票导入!D2329&amp;""</f>
      </c>
      <c r="O2329">
        <f>[1]发票导入!O2329&amp;""</f>
      </c>
      <c r="T2329">
        <f>[1]发票导入!T2329</f>
      </c>
      <c r="U2329">
        <f>[1]发票导入!U2329&amp;""</f>
      </c>
      <c r="V2329">
        <f>[1]发票导入!V2329&amp;""</f>
      </c>
      <c r="W2329">
        <f>[1]发票导入!W2329&amp;""</f>
      </c>
      <c r="Y2329">
        <f>[1]发票导入!Y2329&amp;""</f>
      </c>
      <c r="AA2329">
        <f>[1]发票导入!AA2329&amp;""</f>
      </c>
      <c r="AB2329">
        <f>[1]发票导入!AB2329</f>
        <v>0</v>
      </c>
      <c r="AC2329">
        <f>[1]发票导入!AC2329</f>
        <v>0</v>
      </c>
      <c r="AE2329" s="22">
        <f t="shared" si="0"/>
      </c>
      <c r="AI2329">
        <f>[1]发票导入!AI2329&amp;""</f>
      </c>
      <c r="AJ2329">
        <f>[1]发票导入!AJ2329&amp;""</f>
      </c>
      <c r="AK2329">
        <f>[1]发票导入!AK2329</f>
        <v>0</v>
      </c>
      <c r="AL2329">
        <f>[1]发票导入!AL2329</f>
        <v>0</v>
      </c>
      <c r="AM2329">
        <f>[1]发票导入!AM2329</f>
        <v>0</v>
      </c>
      <c r="AN2329" s="22">
        <f t="shared" si="1"/>
        <v>0</v>
      </c>
      <c r="AO2329" s="22">
        <f t="shared" si="2"/>
        <v>0</v>
      </c>
    </row>
    <row r="2330">
      <c r="C2330">
        <f>[1]发票导入!C2330&amp;""</f>
      </c>
      <c r="D2330">
        <f>[1]发票导入!D2330&amp;""</f>
      </c>
      <c r="O2330">
        <f>[1]发票导入!O2330&amp;""</f>
      </c>
      <c r="T2330">
        <f>[1]发票导入!T2330</f>
      </c>
      <c r="U2330">
        <f>[1]发票导入!U2330&amp;""</f>
      </c>
      <c r="V2330">
        <f>[1]发票导入!V2330&amp;""</f>
      </c>
      <c r="W2330">
        <f>[1]发票导入!W2330&amp;""</f>
      </c>
      <c r="Y2330">
        <f>[1]发票导入!Y2330&amp;""</f>
      </c>
      <c r="AA2330">
        <f>[1]发票导入!AA2330&amp;""</f>
      </c>
      <c r="AB2330">
        <f>[1]发票导入!AB2330</f>
        <v>0</v>
      </c>
      <c r="AC2330">
        <f>[1]发票导入!AC2330</f>
        <v>0</v>
      </c>
      <c r="AE2330" s="22">
        <f t="shared" si="0"/>
      </c>
      <c r="AI2330">
        <f>[1]发票导入!AI2330&amp;""</f>
      </c>
      <c r="AJ2330">
        <f>[1]发票导入!AJ2330&amp;""</f>
      </c>
      <c r="AK2330">
        <f>[1]发票导入!AK2330</f>
        <v>0</v>
      </c>
      <c r="AL2330">
        <f>[1]发票导入!AL2330</f>
        <v>0</v>
      </c>
      <c r="AM2330">
        <f>[1]发票导入!AM2330</f>
        <v>0</v>
      </c>
      <c r="AN2330" s="22">
        <f t="shared" si="1"/>
        <v>0</v>
      </c>
      <c r="AO2330" s="22">
        <f t="shared" si="2"/>
        <v>0</v>
      </c>
    </row>
    <row r="2331">
      <c r="C2331">
        <f>[1]发票导入!C2331&amp;""</f>
      </c>
      <c r="D2331">
        <f>[1]发票导入!D2331&amp;""</f>
      </c>
      <c r="O2331">
        <f>[1]发票导入!O2331&amp;""</f>
      </c>
      <c r="T2331">
        <f>[1]发票导入!T2331</f>
      </c>
      <c r="U2331">
        <f>[1]发票导入!U2331&amp;""</f>
      </c>
      <c r="V2331">
        <f>[1]发票导入!V2331&amp;""</f>
      </c>
      <c r="W2331">
        <f>[1]发票导入!W2331&amp;""</f>
      </c>
      <c r="Y2331">
        <f>[1]发票导入!Y2331&amp;""</f>
      </c>
      <c r="AA2331">
        <f>[1]发票导入!AA2331&amp;""</f>
      </c>
      <c r="AB2331">
        <f>[1]发票导入!AB2331</f>
        <v>0</v>
      </c>
      <c r="AC2331">
        <f>[1]发票导入!AC2331</f>
        <v>0</v>
      </c>
      <c r="AE2331" s="22">
        <f t="shared" si="0"/>
      </c>
      <c r="AI2331">
        <f>[1]发票导入!AI2331&amp;""</f>
      </c>
      <c r="AJ2331">
        <f>[1]发票导入!AJ2331&amp;""</f>
      </c>
      <c r="AK2331">
        <f>[1]发票导入!AK2331</f>
        <v>0</v>
      </c>
      <c r="AL2331">
        <f>[1]发票导入!AL2331</f>
        <v>0</v>
      </c>
      <c r="AM2331">
        <f>[1]发票导入!AM2331</f>
        <v>0</v>
      </c>
      <c r="AN2331" s="22">
        <f t="shared" si="1"/>
        <v>0</v>
      </c>
      <c r="AO2331" s="22">
        <f t="shared" si="2"/>
        <v>0</v>
      </c>
    </row>
    <row r="2332">
      <c r="C2332">
        <f>[1]发票导入!C2332&amp;""</f>
      </c>
      <c r="D2332">
        <f>[1]发票导入!D2332&amp;""</f>
      </c>
      <c r="O2332">
        <f>[1]发票导入!O2332&amp;""</f>
      </c>
      <c r="T2332">
        <f>[1]发票导入!T2332</f>
      </c>
      <c r="U2332">
        <f>[1]发票导入!U2332&amp;""</f>
      </c>
      <c r="V2332">
        <f>[1]发票导入!V2332&amp;""</f>
      </c>
      <c r="W2332">
        <f>[1]发票导入!W2332&amp;""</f>
      </c>
      <c r="Y2332">
        <f>[1]发票导入!Y2332&amp;""</f>
      </c>
      <c r="AA2332">
        <f>[1]发票导入!AA2332&amp;""</f>
      </c>
      <c r="AB2332">
        <f>[1]发票导入!AB2332</f>
        <v>0</v>
      </c>
      <c r="AC2332">
        <f>[1]发票导入!AC2332</f>
        <v>0</v>
      </c>
      <c r="AE2332" s="22">
        <f t="shared" si="0"/>
      </c>
      <c r="AI2332">
        <f>[1]发票导入!AI2332&amp;""</f>
      </c>
      <c r="AJ2332">
        <f>[1]发票导入!AJ2332&amp;""</f>
      </c>
      <c r="AK2332">
        <f>[1]发票导入!AK2332</f>
        <v>0</v>
      </c>
      <c r="AL2332">
        <f>[1]发票导入!AL2332</f>
        <v>0</v>
      </c>
      <c r="AM2332">
        <f>[1]发票导入!AM2332</f>
        <v>0</v>
      </c>
      <c r="AN2332" s="22">
        <f t="shared" si="1"/>
        <v>0</v>
      </c>
      <c r="AO2332" s="22">
        <f t="shared" si="2"/>
        <v>0</v>
      </c>
    </row>
    <row r="2333">
      <c r="C2333">
        <f>[1]发票导入!C2333&amp;""</f>
      </c>
      <c r="D2333">
        <f>[1]发票导入!D2333&amp;""</f>
      </c>
      <c r="O2333">
        <f>[1]发票导入!O2333&amp;""</f>
      </c>
      <c r="T2333">
        <f>[1]发票导入!T2333</f>
      </c>
      <c r="U2333">
        <f>[1]发票导入!U2333&amp;""</f>
      </c>
      <c r="V2333">
        <f>[1]发票导入!V2333&amp;""</f>
      </c>
      <c r="W2333">
        <f>[1]发票导入!W2333&amp;""</f>
      </c>
      <c r="Y2333">
        <f>[1]发票导入!Y2333&amp;""</f>
      </c>
      <c r="AA2333">
        <f>[1]发票导入!AA2333&amp;""</f>
      </c>
      <c r="AB2333">
        <f>[1]发票导入!AB2333</f>
        <v>0</v>
      </c>
      <c r="AC2333">
        <f>[1]发票导入!AC2333</f>
        <v>0</v>
      </c>
      <c r="AE2333" s="22">
        <f t="shared" si="0"/>
      </c>
      <c r="AI2333">
        <f>[1]发票导入!AI2333&amp;""</f>
      </c>
      <c r="AJ2333">
        <f>[1]发票导入!AJ2333&amp;""</f>
      </c>
      <c r="AK2333">
        <f>[1]发票导入!AK2333</f>
        <v>0</v>
      </c>
      <c r="AL2333">
        <f>[1]发票导入!AL2333</f>
        <v>0</v>
      </c>
      <c r="AM2333">
        <f>[1]发票导入!AM2333</f>
        <v>0</v>
      </c>
      <c r="AN2333" s="22">
        <f t="shared" si="1"/>
        <v>0</v>
      </c>
      <c r="AO2333" s="22">
        <f t="shared" si="2"/>
        <v>0</v>
      </c>
    </row>
    <row r="2334">
      <c r="C2334">
        <f>[1]发票导入!C2334&amp;""</f>
      </c>
      <c r="D2334">
        <f>[1]发票导入!D2334&amp;""</f>
      </c>
      <c r="O2334">
        <f>[1]发票导入!O2334&amp;""</f>
      </c>
      <c r="T2334">
        <f>[1]发票导入!T2334</f>
      </c>
      <c r="U2334">
        <f>[1]发票导入!U2334&amp;""</f>
      </c>
      <c r="V2334">
        <f>[1]发票导入!V2334&amp;""</f>
      </c>
      <c r="W2334">
        <f>[1]发票导入!W2334&amp;""</f>
      </c>
      <c r="Y2334">
        <f>[1]发票导入!Y2334&amp;""</f>
      </c>
      <c r="AA2334">
        <f>[1]发票导入!AA2334&amp;""</f>
      </c>
      <c r="AB2334">
        <f>[1]发票导入!AB2334</f>
        <v>0</v>
      </c>
      <c r="AC2334">
        <f>[1]发票导入!AC2334</f>
        <v>0</v>
      </c>
      <c r="AE2334" s="22">
        <f t="shared" si="0"/>
      </c>
      <c r="AI2334">
        <f>[1]发票导入!AI2334&amp;""</f>
      </c>
      <c r="AJ2334">
        <f>[1]发票导入!AJ2334&amp;""</f>
      </c>
      <c r="AK2334">
        <f>[1]发票导入!AK2334</f>
        <v>0</v>
      </c>
      <c r="AL2334">
        <f>[1]发票导入!AL2334</f>
        <v>0</v>
      </c>
      <c r="AM2334">
        <f>[1]发票导入!AM2334</f>
        <v>0</v>
      </c>
      <c r="AN2334" s="22">
        <f t="shared" si="1"/>
        <v>0</v>
      </c>
      <c r="AO2334" s="22">
        <f t="shared" si="2"/>
        <v>0</v>
      </c>
    </row>
    <row r="2335">
      <c r="C2335">
        <f>[1]发票导入!C2335&amp;""</f>
      </c>
      <c r="D2335">
        <f>[1]发票导入!D2335&amp;""</f>
      </c>
      <c r="O2335">
        <f>[1]发票导入!O2335&amp;""</f>
      </c>
      <c r="T2335">
        <f>[1]发票导入!T2335</f>
      </c>
      <c r="U2335">
        <f>[1]发票导入!U2335&amp;""</f>
      </c>
      <c r="V2335">
        <f>[1]发票导入!V2335&amp;""</f>
      </c>
      <c r="W2335">
        <f>[1]发票导入!W2335&amp;""</f>
      </c>
      <c r="Y2335">
        <f>[1]发票导入!Y2335&amp;""</f>
      </c>
      <c r="AA2335">
        <f>[1]发票导入!AA2335&amp;""</f>
      </c>
      <c r="AB2335">
        <f>[1]发票导入!AB2335</f>
        <v>0</v>
      </c>
      <c r="AC2335">
        <f>[1]发票导入!AC2335</f>
        <v>0</v>
      </c>
      <c r="AE2335" s="22">
        <f t="shared" si="0"/>
      </c>
      <c r="AI2335">
        <f>[1]发票导入!AI2335&amp;""</f>
      </c>
      <c r="AJ2335">
        <f>[1]发票导入!AJ2335&amp;""</f>
      </c>
      <c r="AK2335">
        <f>[1]发票导入!AK2335</f>
        <v>0</v>
      </c>
      <c r="AL2335">
        <f>[1]发票导入!AL2335</f>
        <v>0</v>
      </c>
      <c r="AM2335">
        <f>[1]发票导入!AM2335</f>
        <v>0</v>
      </c>
      <c r="AN2335" s="22">
        <f t="shared" si="1"/>
        <v>0</v>
      </c>
      <c r="AO2335" s="22">
        <f t="shared" si="2"/>
        <v>0</v>
      </c>
    </row>
    <row r="2336">
      <c r="C2336">
        <f>[1]发票导入!C2336&amp;""</f>
      </c>
      <c r="D2336">
        <f>[1]发票导入!D2336&amp;""</f>
      </c>
      <c r="O2336">
        <f>[1]发票导入!O2336&amp;""</f>
      </c>
      <c r="T2336">
        <f>[1]发票导入!T2336</f>
      </c>
      <c r="U2336">
        <f>[1]发票导入!U2336&amp;""</f>
      </c>
      <c r="V2336">
        <f>[1]发票导入!V2336&amp;""</f>
      </c>
      <c r="W2336">
        <f>[1]发票导入!W2336&amp;""</f>
      </c>
      <c r="Y2336">
        <f>[1]发票导入!Y2336&amp;""</f>
      </c>
      <c r="AA2336">
        <f>[1]发票导入!AA2336&amp;""</f>
      </c>
      <c r="AB2336">
        <f>[1]发票导入!AB2336</f>
        <v>0</v>
      </c>
      <c r="AC2336">
        <f>[1]发票导入!AC2336</f>
        <v>0</v>
      </c>
      <c r="AE2336" s="22">
        <f t="shared" si="0"/>
      </c>
      <c r="AI2336">
        <f>[1]发票导入!AI2336&amp;""</f>
      </c>
      <c r="AJ2336">
        <f>[1]发票导入!AJ2336&amp;""</f>
      </c>
      <c r="AK2336">
        <f>[1]发票导入!AK2336</f>
        <v>0</v>
      </c>
      <c r="AL2336">
        <f>[1]发票导入!AL2336</f>
        <v>0</v>
      </c>
      <c r="AM2336">
        <f>[1]发票导入!AM2336</f>
        <v>0</v>
      </c>
      <c r="AN2336" s="22">
        <f t="shared" si="1"/>
        <v>0</v>
      </c>
      <c r="AO2336" s="22">
        <f t="shared" si="2"/>
        <v>0</v>
      </c>
    </row>
    <row r="2337">
      <c r="C2337">
        <f>[1]发票导入!C2337&amp;""</f>
      </c>
      <c r="D2337">
        <f>[1]发票导入!D2337&amp;""</f>
      </c>
      <c r="O2337">
        <f>[1]发票导入!O2337&amp;""</f>
      </c>
      <c r="T2337">
        <f>[1]发票导入!T2337</f>
      </c>
      <c r="U2337">
        <f>[1]发票导入!U2337&amp;""</f>
      </c>
      <c r="V2337">
        <f>[1]发票导入!V2337&amp;""</f>
      </c>
      <c r="W2337">
        <f>[1]发票导入!W2337&amp;""</f>
      </c>
      <c r="Y2337">
        <f>[1]发票导入!Y2337&amp;""</f>
      </c>
      <c r="AA2337">
        <f>[1]发票导入!AA2337&amp;""</f>
      </c>
      <c r="AB2337">
        <f>[1]发票导入!AB2337</f>
        <v>0</v>
      </c>
      <c r="AC2337">
        <f>[1]发票导入!AC2337</f>
        <v>0</v>
      </c>
      <c r="AE2337" s="22">
        <f t="shared" si="0"/>
      </c>
      <c r="AI2337">
        <f>[1]发票导入!AI2337&amp;""</f>
      </c>
      <c r="AJ2337">
        <f>[1]发票导入!AJ2337&amp;""</f>
      </c>
      <c r="AK2337">
        <f>[1]发票导入!AK2337</f>
        <v>0</v>
      </c>
      <c r="AL2337">
        <f>[1]发票导入!AL2337</f>
        <v>0</v>
      </c>
      <c r="AM2337">
        <f>[1]发票导入!AM2337</f>
        <v>0</v>
      </c>
      <c r="AN2337" s="22">
        <f t="shared" si="1"/>
        <v>0</v>
      </c>
      <c r="AO2337" s="22">
        <f t="shared" si="2"/>
        <v>0</v>
      </c>
    </row>
    <row r="2338">
      <c r="C2338">
        <f>[1]发票导入!C2338&amp;""</f>
      </c>
      <c r="D2338">
        <f>[1]发票导入!D2338&amp;""</f>
      </c>
      <c r="O2338">
        <f>[1]发票导入!O2338&amp;""</f>
      </c>
      <c r="T2338">
        <f>[1]发票导入!T2338</f>
      </c>
      <c r="U2338">
        <f>[1]发票导入!U2338&amp;""</f>
      </c>
      <c r="V2338">
        <f>[1]发票导入!V2338&amp;""</f>
      </c>
      <c r="W2338">
        <f>[1]发票导入!W2338&amp;""</f>
      </c>
      <c r="Y2338">
        <f>[1]发票导入!Y2338&amp;""</f>
      </c>
      <c r="AA2338">
        <f>[1]发票导入!AA2338&amp;""</f>
      </c>
      <c r="AB2338">
        <f>[1]发票导入!AB2338</f>
        <v>0</v>
      </c>
      <c r="AC2338">
        <f>[1]发票导入!AC2338</f>
        <v>0</v>
      </c>
      <c r="AE2338" s="22">
        <f t="shared" si="0"/>
      </c>
      <c r="AI2338">
        <f>[1]发票导入!AI2338&amp;""</f>
      </c>
      <c r="AJ2338">
        <f>[1]发票导入!AJ2338&amp;""</f>
      </c>
      <c r="AK2338">
        <f>[1]发票导入!AK2338</f>
        <v>0</v>
      </c>
      <c r="AL2338">
        <f>[1]发票导入!AL2338</f>
        <v>0</v>
      </c>
      <c r="AM2338">
        <f>[1]发票导入!AM2338</f>
        <v>0</v>
      </c>
      <c r="AN2338" s="22">
        <f t="shared" si="1"/>
        <v>0</v>
      </c>
      <c r="AO2338" s="22">
        <f t="shared" si="2"/>
        <v>0</v>
      </c>
    </row>
    <row r="2339">
      <c r="C2339">
        <f>[1]发票导入!C2339&amp;""</f>
      </c>
      <c r="D2339">
        <f>[1]发票导入!D2339&amp;""</f>
      </c>
      <c r="O2339">
        <f>[1]发票导入!O2339&amp;""</f>
      </c>
      <c r="T2339">
        <f>[1]发票导入!T2339</f>
      </c>
      <c r="U2339">
        <f>[1]发票导入!U2339&amp;""</f>
      </c>
      <c r="V2339">
        <f>[1]发票导入!V2339&amp;""</f>
      </c>
      <c r="W2339">
        <f>[1]发票导入!W2339&amp;""</f>
      </c>
      <c r="Y2339">
        <f>[1]发票导入!Y2339&amp;""</f>
      </c>
      <c r="AA2339">
        <f>[1]发票导入!AA2339&amp;""</f>
      </c>
      <c r="AB2339">
        <f>[1]发票导入!AB2339</f>
        <v>0</v>
      </c>
      <c r="AC2339">
        <f>[1]发票导入!AC2339</f>
        <v>0</v>
      </c>
      <c r="AE2339" s="22">
        <f t="shared" si="0"/>
      </c>
      <c r="AI2339">
        <f>[1]发票导入!AI2339&amp;""</f>
      </c>
      <c r="AJ2339">
        <f>[1]发票导入!AJ2339&amp;""</f>
      </c>
      <c r="AK2339">
        <f>[1]发票导入!AK2339</f>
        <v>0</v>
      </c>
      <c r="AL2339">
        <f>[1]发票导入!AL2339</f>
        <v>0</v>
      </c>
      <c r="AM2339">
        <f>[1]发票导入!AM2339</f>
        <v>0</v>
      </c>
      <c r="AN2339" s="22">
        <f t="shared" si="1"/>
        <v>0</v>
      </c>
      <c r="AO2339" s="22">
        <f t="shared" si="2"/>
        <v>0</v>
      </c>
    </row>
    <row r="2340">
      <c r="C2340">
        <f>[1]发票导入!C2340&amp;""</f>
      </c>
      <c r="D2340">
        <f>[1]发票导入!D2340&amp;""</f>
      </c>
      <c r="O2340">
        <f>[1]发票导入!O2340&amp;""</f>
      </c>
      <c r="T2340">
        <f>[1]发票导入!T2340</f>
      </c>
      <c r="U2340">
        <f>[1]发票导入!U2340&amp;""</f>
      </c>
      <c r="V2340">
        <f>[1]发票导入!V2340&amp;""</f>
      </c>
      <c r="W2340">
        <f>[1]发票导入!W2340&amp;""</f>
      </c>
      <c r="Y2340">
        <f>[1]发票导入!Y2340&amp;""</f>
      </c>
      <c r="AA2340">
        <f>[1]发票导入!AA2340&amp;""</f>
      </c>
      <c r="AB2340">
        <f>[1]发票导入!AB2340</f>
        <v>0</v>
      </c>
      <c r="AC2340">
        <f>[1]发票导入!AC2340</f>
        <v>0</v>
      </c>
      <c r="AE2340" s="22">
        <f t="shared" si="0"/>
      </c>
      <c r="AI2340">
        <f>[1]发票导入!AI2340&amp;""</f>
      </c>
      <c r="AJ2340">
        <f>[1]发票导入!AJ2340&amp;""</f>
      </c>
      <c r="AK2340">
        <f>[1]发票导入!AK2340</f>
        <v>0</v>
      </c>
      <c r="AL2340">
        <f>[1]发票导入!AL2340</f>
        <v>0</v>
      </c>
      <c r="AM2340">
        <f>[1]发票导入!AM2340</f>
        <v>0</v>
      </c>
      <c r="AN2340" s="22">
        <f t="shared" si="1"/>
        <v>0</v>
      </c>
      <c r="AO2340" s="22">
        <f t="shared" si="2"/>
        <v>0</v>
      </c>
    </row>
    <row r="2341">
      <c r="C2341">
        <f>[1]发票导入!C2341&amp;""</f>
      </c>
      <c r="D2341">
        <f>[1]发票导入!D2341&amp;""</f>
      </c>
      <c r="O2341">
        <f>[1]发票导入!O2341&amp;""</f>
      </c>
      <c r="T2341">
        <f>[1]发票导入!T2341</f>
      </c>
      <c r="U2341">
        <f>[1]发票导入!U2341&amp;""</f>
      </c>
      <c r="V2341">
        <f>[1]发票导入!V2341&amp;""</f>
      </c>
      <c r="W2341">
        <f>[1]发票导入!W2341&amp;""</f>
      </c>
      <c r="Y2341">
        <f>[1]发票导入!Y2341&amp;""</f>
      </c>
      <c r="AA2341">
        <f>[1]发票导入!AA2341&amp;""</f>
      </c>
      <c r="AB2341">
        <f>[1]发票导入!AB2341</f>
        <v>0</v>
      </c>
      <c r="AC2341">
        <f>[1]发票导入!AC2341</f>
        <v>0</v>
      </c>
      <c r="AE2341" s="22">
        <f t="shared" si="0"/>
      </c>
      <c r="AI2341">
        <f>[1]发票导入!AI2341&amp;""</f>
      </c>
      <c r="AJ2341">
        <f>[1]发票导入!AJ2341&amp;""</f>
      </c>
      <c r="AK2341">
        <f>[1]发票导入!AK2341</f>
        <v>0</v>
      </c>
      <c r="AL2341">
        <f>[1]发票导入!AL2341</f>
        <v>0</v>
      </c>
      <c r="AM2341">
        <f>[1]发票导入!AM2341</f>
        <v>0</v>
      </c>
      <c r="AN2341" s="22">
        <f t="shared" si="1"/>
        <v>0</v>
      </c>
      <c r="AO2341" s="22">
        <f t="shared" si="2"/>
        <v>0</v>
      </c>
    </row>
    <row r="2342">
      <c r="C2342">
        <f>[1]发票导入!C2342&amp;""</f>
      </c>
      <c r="D2342">
        <f>[1]发票导入!D2342&amp;""</f>
      </c>
      <c r="O2342">
        <f>[1]发票导入!O2342&amp;""</f>
      </c>
      <c r="T2342">
        <f>[1]发票导入!T2342</f>
      </c>
      <c r="U2342">
        <f>[1]发票导入!U2342&amp;""</f>
      </c>
      <c r="V2342">
        <f>[1]发票导入!V2342&amp;""</f>
      </c>
      <c r="W2342">
        <f>[1]发票导入!W2342&amp;""</f>
      </c>
      <c r="Y2342">
        <f>[1]发票导入!Y2342&amp;""</f>
      </c>
      <c r="AA2342">
        <f>[1]发票导入!AA2342&amp;""</f>
      </c>
      <c r="AB2342">
        <f>[1]发票导入!AB2342</f>
        <v>0</v>
      </c>
      <c r="AC2342">
        <f>[1]发票导入!AC2342</f>
        <v>0</v>
      </c>
      <c r="AE2342" s="22">
        <f t="shared" si="0"/>
      </c>
      <c r="AI2342">
        <f>[1]发票导入!AI2342&amp;""</f>
      </c>
      <c r="AJ2342">
        <f>[1]发票导入!AJ2342&amp;""</f>
      </c>
      <c r="AK2342">
        <f>[1]发票导入!AK2342</f>
        <v>0</v>
      </c>
      <c r="AL2342">
        <f>[1]发票导入!AL2342</f>
        <v>0</v>
      </c>
      <c r="AM2342">
        <f>[1]发票导入!AM2342</f>
        <v>0</v>
      </c>
      <c r="AN2342" s="22">
        <f t="shared" si="1"/>
        <v>0</v>
      </c>
      <c r="AO2342" s="22">
        <f t="shared" si="2"/>
        <v>0</v>
      </c>
    </row>
    <row r="2343">
      <c r="C2343">
        <f>[1]发票导入!C2343&amp;""</f>
      </c>
      <c r="D2343">
        <f>[1]发票导入!D2343&amp;""</f>
      </c>
      <c r="O2343">
        <f>[1]发票导入!O2343&amp;""</f>
      </c>
      <c r="T2343">
        <f>[1]发票导入!T2343</f>
      </c>
      <c r="U2343">
        <f>[1]发票导入!U2343&amp;""</f>
      </c>
      <c r="V2343">
        <f>[1]发票导入!V2343&amp;""</f>
      </c>
      <c r="W2343">
        <f>[1]发票导入!W2343&amp;""</f>
      </c>
      <c r="Y2343">
        <f>[1]发票导入!Y2343&amp;""</f>
      </c>
      <c r="AA2343">
        <f>[1]发票导入!AA2343&amp;""</f>
      </c>
      <c r="AB2343">
        <f>[1]发票导入!AB2343</f>
        <v>0</v>
      </c>
      <c r="AC2343">
        <f>[1]发票导入!AC2343</f>
        <v>0</v>
      </c>
      <c r="AE2343" s="22">
        <f t="shared" si="0"/>
      </c>
      <c r="AI2343">
        <f>[1]发票导入!AI2343&amp;""</f>
      </c>
      <c r="AJ2343">
        <f>[1]发票导入!AJ2343&amp;""</f>
      </c>
      <c r="AK2343">
        <f>[1]发票导入!AK2343</f>
        <v>0</v>
      </c>
      <c r="AL2343">
        <f>[1]发票导入!AL2343</f>
        <v>0</v>
      </c>
      <c r="AM2343">
        <f>[1]发票导入!AM2343</f>
        <v>0</v>
      </c>
      <c r="AN2343" s="22">
        <f t="shared" si="1"/>
        <v>0</v>
      </c>
      <c r="AO2343" s="22">
        <f t="shared" si="2"/>
        <v>0</v>
      </c>
    </row>
    <row r="2344">
      <c r="C2344">
        <f>[1]发票导入!C2344&amp;""</f>
      </c>
      <c r="D2344">
        <f>[1]发票导入!D2344&amp;""</f>
      </c>
      <c r="O2344">
        <f>[1]发票导入!O2344&amp;""</f>
      </c>
      <c r="T2344">
        <f>[1]发票导入!T2344</f>
      </c>
      <c r="U2344">
        <f>[1]发票导入!U2344&amp;""</f>
      </c>
      <c r="V2344">
        <f>[1]发票导入!V2344&amp;""</f>
      </c>
      <c r="W2344">
        <f>[1]发票导入!W2344&amp;""</f>
      </c>
      <c r="Y2344">
        <f>[1]发票导入!Y2344&amp;""</f>
      </c>
      <c r="AA2344">
        <f>[1]发票导入!AA2344&amp;""</f>
      </c>
      <c r="AB2344">
        <f>[1]发票导入!AB2344</f>
        <v>0</v>
      </c>
      <c r="AC2344">
        <f>[1]发票导入!AC2344</f>
        <v>0</v>
      </c>
      <c r="AE2344" s="22">
        <f t="shared" si="0"/>
      </c>
      <c r="AI2344">
        <f>[1]发票导入!AI2344&amp;""</f>
      </c>
      <c r="AJ2344">
        <f>[1]发票导入!AJ2344&amp;""</f>
      </c>
      <c r="AK2344">
        <f>[1]发票导入!AK2344</f>
        <v>0</v>
      </c>
      <c r="AL2344">
        <f>[1]发票导入!AL2344</f>
        <v>0</v>
      </c>
      <c r="AM2344">
        <f>[1]发票导入!AM2344</f>
        <v>0</v>
      </c>
      <c r="AN2344" s="22">
        <f t="shared" si="1"/>
        <v>0</v>
      </c>
      <c r="AO2344" s="22">
        <f t="shared" si="2"/>
        <v>0</v>
      </c>
    </row>
    <row r="2345">
      <c r="C2345">
        <f>[1]发票导入!C2345&amp;""</f>
      </c>
      <c r="D2345">
        <f>[1]发票导入!D2345&amp;""</f>
      </c>
      <c r="O2345">
        <f>[1]发票导入!O2345&amp;""</f>
      </c>
      <c r="T2345">
        <f>[1]发票导入!T2345</f>
      </c>
      <c r="U2345">
        <f>[1]发票导入!U2345&amp;""</f>
      </c>
      <c r="V2345">
        <f>[1]发票导入!V2345&amp;""</f>
      </c>
      <c r="W2345">
        <f>[1]发票导入!W2345&amp;""</f>
      </c>
      <c r="Y2345">
        <f>[1]发票导入!Y2345&amp;""</f>
      </c>
      <c r="AA2345">
        <f>[1]发票导入!AA2345&amp;""</f>
      </c>
      <c r="AB2345">
        <f>[1]发票导入!AB2345</f>
        <v>0</v>
      </c>
      <c r="AC2345">
        <f>[1]发票导入!AC2345</f>
        <v>0</v>
      </c>
      <c r="AE2345" s="22">
        <f t="shared" si="0"/>
      </c>
      <c r="AI2345">
        <f>[1]发票导入!AI2345&amp;""</f>
      </c>
      <c r="AJ2345">
        <f>[1]发票导入!AJ2345&amp;""</f>
      </c>
      <c r="AK2345">
        <f>[1]发票导入!AK2345</f>
        <v>0</v>
      </c>
      <c r="AL2345">
        <f>[1]发票导入!AL2345</f>
        <v>0</v>
      </c>
      <c r="AM2345">
        <f>[1]发票导入!AM2345</f>
        <v>0</v>
      </c>
      <c r="AN2345" s="22">
        <f t="shared" si="1"/>
        <v>0</v>
      </c>
      <c r="AO2345" s="22">
        <f t="shared" si="2"/>
        <v>0</v>
      </c>
    </row>
    <row r="2346">
      <c r="C2346">
        <f>[1]发票导入!C2346&amp;""</f>
      </c>
      <c r="D2346">
        <f>[1]发票导入!D2346&amp;""</f>
      </c>
      <c r="O2346">
        <f>[1]发票导入!O2346&amp;""</f>
      </c>
      <c r="T2346">
        <f>[1]发票导入!T2346</f>
      </c>
      <c r="U2346">
        <f>[1]发票导入!U2346&amp;""</f>
      </c>
      <c r="V2346">
        <f>[1]发票导入!V2346&amp;""</f>
      </c>
      <c r="W2346">
        <f>[1]发票导入!W2346&amp;""</f>
      </c>
      <c r="Y2346">
        <f>[1]发票导入!Y2346&amp;""</f>
      </c>
      <c r="AA2346">
        <f>[1]发票导入!AA2346&amp;""</f>
      </c>
      <c r="AB2346">
        <f>[1]发票导入!AB2346</f>
        <v>0</v>
      </c>
      <c r="AC2346">
        <f>[1]发票导入!AC2346</f>
        <v>0</v>
      </c>
      <c r="AE2346" s="22">
        <f t="shared" si="0"/>
      </c>
      <c r="AI2346">
        <f>[1]发票导入!AI2346&amp;""</f>
      </c>
      <c r="AJ2346">
        <f>[1]发票导入!AJ2346&amp;""</f>
      </c>
      <c r="AK2346">
        <f>[1]发票导入!AK2346</f>
        <v>0</v>
      </c>
      <c r="AL2346">
        <f>[1]发票导入!AL2346</f>
        <v>0</v>
      </c>
      <c r="AM2346">
        <f>[1]发票导入!AM2346</f>
        <v>0</v>
      </c>
      <c r="AN2346" s="22">
        <f t="shared" si="1"/>
        <v>0</v>
      </c>
      <c r="AO2346" s="22">
        <f t="shared" si="2"/>
        <v>0</v>
      </c>
    </row>
    <row r="2347">
      <c r="C2347">
        <f>[1]发票导入!C2347&amp;""</f>
      </c>
      <c r="D2347">
        <f>[1]发票导入!D2347&amp;""</f>
      </c>
      <c r="O2347">
        <f>[1]发票导入!O2347&amp;""</f>
      </c>
      <c r="T2347">
        <f>[1]发票导入!T2347</f>
      </c>
      <c r="U2347">
        <f>[1]发票导入!U2347&amp;""</f>
      </c>
      <c r="V2347">
        <f>[1]发票导入!V2347&amp;""</f>
      </c>
      <c r="W2347">
        <f>[1]发票导入!W2347&amp;""</f>
      </c>
      <c r="Y2347">
        <f>[1]发票导入!Y2347&amp;""</f>
      </c>
      <c r="AA2347">
        <f>[1]发票导入!AA2347&amp;""</f>
      </c>
      <c r="AB2347">
        <f>[1]发票导入!AB2347</f>
        <v>0</v>
      </c>
      <c r="AC2347">
        <f>[1]发票导入!AC2347</f>
        <v>0</v>
      </c>
      <c r="AE2347" s="22">
        <f t="shared" si="0"/>
      </c>
      <c r="AI2347">
        <f>[1]发票导入!AI2347&amp;""</f>
      </c>
      <c r="AJ2347">
        <f>[1]发票导入!AJ2347&amp;""</f>
      </c>
      <c r="AK2347">
        <f>[1]发票导入!AK2347</f>
        <v>0</v>
      </c>
      <c r="AL2347">
        <f>[1]发票导入!AL2347</f>
        <v>0</v>
      </c>
      <c r="AM2347">
        <f>[1]发票导入!AM2347</f>
        <v>0</v>
      </c>
      <c r="AN2347" s="22">
        <f t="shared" si="1"/>
        <v>0</v>
      </c>
      <c r="AO2347" s="22">
        <f t="shared" si="2"/>
        <v>0</v>
      </c>
    </row>
    <row r="2348">
      <c r="C2348">
        <f>[1]发票导入!C2348&amp;""</f>
      </c>
      <c r="D2348">
        <f>[1]发票导入!D2348&amp;""</f>
      </c>
      <c r="O2348">
        <f>[1]发票导入!O2348&amp;""</f>
      </c>
      <c r="T2348">
        <f>[1]发票导入!T2348</f>
      </c>
      <c r="U2348">
        <f>[1]发票导入!U2348&amp;""</f>
      </c>
      <c r="V2348">
        <f>[1]发票导入!V2348&amp;""</f>
      </c>
      <c r="W2348">
        <f>[1]发票导入!W2348&amp;""</f>
      </c>
      <c r="Y2348">
        <f>[1]发票导入!Y2348&amp;""</f>
      </c>
      <c r="AA2348">
        <f>[1]发票导入!AA2348&amp;""</f>
      </c>
      <c r="AB2348">
        <f>[1]发票导入!AB2348</f>
        <v>0</v>
      </c>
      <c r="AC2348">
        <f>[1]发票导入!AC2348</f>
        <v>0</v>
      </c>
      <c r="AE2348" s="22">
        <f t="shared" si="0"/>
      </c>
      <c r="AI2348">
        <f>[1]发票导入!AI2348&amp;""</f>
      </c>
      <c r="AJ2348">
        <f>[1]发票导入!AJ2348&amp;""</f>
      </c>
      <c r="AK2348">
        <f>[1]发票导入!AK2348</f>
        <v>0</v>
      </c>
      <c r="AL2348">
        <f>[1]发票导入!AL2348</f>
        <v>0</v>
      </c>
      <c r="AM2348">
        <f>[1]发票导入!AM2348</f>
        <v>0</v>
      </c>
      <c r="AN2348" s="22">
        <f t="shared" si="1"/>
        <v>0</v>
      </c>
      <c r="AO2348" s="22">
        <f t="shared" si="2"/>
        <v>0</v>
      </c>
    </row>
    <row r="2349">
      <c r="C2349">
        <f>[1]发票导入!C2349&amp;""</f>
      </c>
      <c r="D2349">
        <f>[1]发票导入!D2349&amp;""</f>
      </c>
      <c r="O2349">
        <f>[1]发票导入!O2349&amp;""</f>
      </c>
      <c r="T2349">
        <f>[1]发票导入!T2349</f>
      </c>
      <c r="U2349">
        <f>[1]发票导入!U2349&amp;""</f>
      </c>
      <c r="V2349">
        <f>[1]发票导入!V2349&amp;""</f>
      </c>
      <c r="W2349">
        <f>[1]发票导入!W2349&amp;""</f>
      </c>
      <c r="Y2349">
        <f>[1]发票导入!Y2349&amp;""</f>
      </c>
      <c r="AA2349">
        <f>[1]发票导入!AA2349&amp;""</f>
      </c>
      <c r="AB2349">
        <f>[1]发票导入!AB2349</f>
        <v>0</v>
      </c>
      <c r="AC2349">
        <f>[1]发票导入!AC2349</f>
        <v>0</v>
      </c>
      <c r="AE2349" s="22">
        <f t="shared" si="0"/>
      </c>
      <c r="AI2349">
        <f>[1]发票导入!AI2349&amp;""</f>
      </c>
      <c r="AJ2349">
        <f>[1]发票导入!AJ2349&amp;""</f>
      </c>
      <c r="AK2349">
        <f>[1]发票导入!AK2349</f>
        <v>0</v>
      </c>
      <c r="AL2349">
        <f>[1]发票导入!AL2349</f>
        <v>0</v>
      </c>
      <c r="AM2349">
        <f>[1]发票导入!AM2349</f>
        <v>0</v>
      </c>
      <c r="AN2349" s="22">
        <f t="shared" si="1"/>
        <v>0</v>
      </c>
      <c r="AO2349" s="22">
        <f t="shared" si="2"/>
        <v>0</v>
      </c>
    </row>
    <row r="2350">
      <c r="C2350">
        <f>[1]发票导入!C2350&amp;""</f>
      </c>
      <c r="D2350">
        <f>[1]发票导入!D2350&amp;""</f>
      </c>
      <c r="O2350">
        <f>[1]发票导入!O2350&amp;""</f>
      </c>
      <c r="T2350">
        <f>[1]发票导入!T2350</f>
      </c>
      <c r="U2350">
        <f>[1]发票导入!U2350&amp;""</f>
      </c>
      <c r="V2350">
        <f>[1]发票导入!V2350&amp;""</f>
      </c>
      <c r="W2350">
        <f>[1]发票导入!W2350&amp;""</f>
      </c>
      <c r="Y2350">
        <f>[1]发票导入!Y2350&amp;""</f>
      </c>
      <c r="AA2350">
        <f>[1]发票导入!AA2350&amp;""</f>
      </c>
      <c r="AB2350">
        <f>[1]发票导入!AB2350</f>
        <v>0</v>
      </c>
      <c r="AC2350">
        <f>[1]发票导入!AC2350</f>
        <v>0</v>
      </c>
      <c r="AE2350" s="22">
        <f t="shared" si="0"/>
      </c>
      <c r="AI2350">
        <f>[1]发票导入!AI2350&amp;""</f>
      </c>
      <c r="AJ2350">
        <f>[1]发票导入!AJ2350&amp;""</f>
      </c>
      <c r="AK2350">
        <f>[1]发票导入!AK2350</f>
        <v>0</v>
      </c>
      <c r="AL2350">
        <f>[1]发票导入!AL2350</f>
        <v>0</v>
      </c>
      <c r="AM2350">
        <f>[1]发票导入!AM2350</f>
        <v>0</v>
      </c>
      <c r="AN2350" s="22">
        <f t="shared" si="1"/>
        <v>0</v>
      </c>
      <c r="AO2350" s="22">
        <f t="shared" si="2"/>
        <v>0</v>
      </c>
    </row>
    <row r="2351">
      <c r="C2351">
        <f>[1]发票导入!C2351&amp;""</f>
      </c>
      <c r="D2351">
        <f>[1]发票导入!D2351&amp;""</f>
      </c>
      <c r="O2351">
        <f>[1]发票导入!O2351&amp;""</f>
      </c>
      <c r="T2351">
        <f>[1]发票导入!T2351</f>
      </c>
      <c r="U2351">
        <f>[1]发票导入!U2351&amp;""</f>
      </c>
      <c r="V2351">
        <f>[1]发票导入!V2351&amp;""</f>
      </c>
      <c r="W2351">
        <f>[1]发票导入!W2351&amp;""</f>
      </c>
      <c r="Y2351">
        <f>[1]发票导入!Y2351&amp;""</f>
      </c>
      <c r="AA2351">
        <f>[1]发票导入!AA2351&amp;""</f>
      </c>
      <c r="AB2351">
        <f>[1]发票导入!AB2351</f>
        <v>0</v>
      </c>
      <c r="AC2351">
        <f>[1]发票导入!AC2351</f>
        <v>0</v>
      </c>
      <c r="AE2351" s="22">
        <f t="shared" si="0"/>
      </c>
      <c r="AI2351">
        <f>[1]发票导入!AI2351&amp;""</f>
      </c>
      <c r="AJ2351">
        <f>[1]发票导入!AJ2351&amp;""</f>
      </c>
      <c r="AK2351">
        <f>[1]发票导入!AK2351</f>
        <v>0</v>
      </c>
      <c r="AL2351">
        <f>[1]发票导入!AL2351</f>
        <v>0</v>
      </c>
      <c r="AM2351">
        <f>[1]发票导入!AM2351</f>
        <v>0</v>
      </c>
      <c r="AN2351" s="22">
        <f t="shared" si="1"/>
        <v>0</v>
      </c>
      <c r="AO2351" s="22">
        <f t="shared" si="2"/>
        <v>0</v>
      </c>
    </row>
    <row r="2352">
      <c r="C2352">
        <f>[1]发票导入!C2352&amp;""</f>
      </c>
      <c r="D2352">
        <f>[1]发票导入!D2352&amp;""</f>
      </c>
      <c r="O2352">
        <f>[1]发票导入!O2352&amp;""</f>
      </c>
      <c r="T2352">
        <f>[1]发票导入!T2352</f>
      </c>
      <c r="U2352">
        <f>[1]发票导入!U2352&amp;""</f>
      </c>
      <c r="V2352">
        <f>[1]发票导入!V2352&amp;""</f>
      </c>
      <c r="W2352">
        <f>[1]发票导入!W2352&amp;""</f>
      </c>
      <c r="Y2352">
        <f>[1]发票导入!Y2352&amp;""</f>
      </c>
      <c r="AA2352">
        <f>[1]发票导入!AA2352&amp;""</f>
      </c>
      <c r="AB2352">
        <f>[1]发票导入!AB2352</f>
        <v>0</v>
      </c>
      <c r="AC2352">
        <f>[1]发票导入!AC2352</f>
        <v>0</v>
      </c>
      <c r="AE2352" s="22">
        <f t="shared" si="0"/>
      </c>
      <c r="AI2352">
        <f>[1]发票导入!AI2352&amp;""</f>
      </c>
      <c r="AJ2352">
        <f>[1]发票导入!AJ2352&amp;""</f>
      </c>
      <c r="AK2352">
        <f>[1]发票导入!AK2352</f>
        <v>0</v>
      </c>
      <c r="AL2352">
        <f>[1]发票导入!AL2352</f>
        <v>0</v>
      </c>
      <c r="AM2352">
        <f>[1]发票导入!AM2352</f>
        <v>0</v>
      </c>
      <c r="AN2352" s="22">
        <f t="shared" si="1"/>
        <v>0</v>
      </c>
      <c r="AO2352" s="22">
        <f t="shared" si="2"/>
        <v>0</v>
      </c>
    </row>
    <row r="2353">
      <c r="C2353">
        <f>[1]发票导入!C2353&amp;""</f>
      </c>
      <c r="D2353">
        <f>[1]发票导入!D2353&amp;""</f>
      </c>
      <c r="O2353">
        <f>[1]发票导入!O2353&amp;""</f>
      </c>
      <c r="T2353">
        <f>[1]发票导入!T2353</f>
      </c>
      <c r="U2353">
        <f>[1]发票导入!U2353&amp;""</f>
      </c>
      <c r="V2353">
        <f>[1]发票导入!V2353&amp;""</f>
      </c>
      <c r="W2353">
        <f>[1]发票导入!W2353&amp;""</f>
      </c>
      <c r="Y2353">
        <f>[1]发票导入!Y2353&amp;""</f>
      </c>
      <c r="AA2353">
        <f>[1]发票导入!AA2353&amp;""</f>
      </c>
      <c r="AB2353">
        <f>[1]发票导入!AB2353</f>
        <v>0</v>
      </c>
      <c r="AC2353">
        <f>[1]发票导入!AC2353</f>
        <v>0</v>
      </c>
      <c r="AE2353" s="22">
        <f t="shared" si="0"/>
      </c>
      <c r="AI2353">
        <f>[1]发票导入!AI2353&amp;""</f>
      </c>
      <c r="AJ2353">
        <f>[1]发票导入!AJ2353&amp;""</f>
      </c>
      <c r="AK2353">
        <f>[1]发票导入!AK2353</f>
        <v>0</v>
      </c>
      <c r="AL2353">
        <f>[1]发票导入!AL2353</f>
        <v>0</v>
      </c>
      <c r="AM2353">
        <f>[1]发票导入!AM2353</f>
        <v>0</v>
      </c>
      <c r="AN2353" s="22">
        <f t="shared" si="1"/>
        <v>0</v>
      </c>
      <c r="AO2353" s="22">
        <f t="shared" si="2"/>
        <v>0</v>
      </c>
    </row>
    <row r="2354">
      <c r="C2354">
        <f>[1]发票导入!C2354&amp;""</f>
      </c>
      <c r="D2354">
        <f>[1]发票导入!D2354&amp;""</f>
      </c>
      <c r="O2354">
        <f>[1]发票导入!O2354&amp;""</f>
      </c>
      <c r="T2354">
        <f>[1]发票导入!T2354</f>
      </c>
      <c r="U2354">
        <f>[1]发票导入!U2354&amp;""</f>
      </c>
      <c r="V2354">
        <f>[1]发票导入!V2354&amp;""</f>
      </c>
      <c r="W2354">
        <f>[1]发票导入!W2354&amp;""</f>
      </c>
      <c r="Y2354">
        <f>[1]发票导入!Y2354&amp;""</f>
      </c>
      <c r="AA2354">
        <f>[1]发票导入!AA2354&amp;""</f>
      </c>
      <c r="AB2354">
        <f>[1]发票导入!AB2354</f>
        <v>0</v>
      </c>
      <c r="AC2354">
        <f>[1]发票导入!AC2354</f>
        <v>0</v>
      </c>
      <c r="AE2354" s="22">
        <f t="shared" si="0"/>
      </c>
      <c r="AI2354">
        <f>[1]发票导入!AI2354&amp;""</f>
      </c>
      <c r="AJ2354">
        <f>[1]发票导入!AJ2354&amp;""</f>
      </c>
      <c r="AK2354">
        <f>[1]发票导入!AK2354</f>
        <v>0</v>
      </c>
      <c r="AL2354">
        <f>[1]发票导入!AL2354</f>
        <v>0</v>
      </c>
      <c r="AM2354">
        <f>[1]发票导入!AM2354</f>
        <v>0</v>
      </c>
      <c r="AN2354" s="22">
        <f t="shared" si="1"/>
        <v>0</v>
      </c>
      <c r="AO2354" s="22">
        <f t="shared" si="2"/>
        <v>0</v>
      </c>
    </row>
    <row r="2355">
      <c r="C2355">
        <f>[1]发票导入!C2355&amp;""</f>
      </c>
      <c r="D2355">
        <f>[1]发票导入!D2355&amp;""</f>
      </c>
      <c r="O2355">
        <f>[1]发票导入!O2355&amp;""</f>
      </c>
      <c r="T2355">
        <f>[1]发票导入!T2355</f>
      </c>
      <c r="U2355">
        <f>[1]发票导入!U2355&amp;""</f>
      </c>
      <c r="V2355">
        <f>[1]发票导入!V2355&amp;""</f>
      </c>
      <c r="W2355">
        <f>[1]发票导入!W2355&amp;""</f>
      </c>
      <c r="Y2355">
        <f>[1]发票导入!Y2355&amp;""</f>
      </c>
      <c r="AA2355">
        <f>[1]发票导入!AA2355&amp;""</f>
      </c>
      <c r="AB2355">
        <f>[1]发票导入!AB2355</f>
        <v>0</v>
      </c>
      <c r="AC2355">
        <f>[1]发票导入!AC2355</f>
        <v>0</v>
      </c>
      <c r="AE2355" s="22">
        <f t="shared" si="0"/>
      </c>
      <c r="AI2355">
        <f>[1]发票导入!AI2355&amp;""</f>
      </c>
      <c r="AJ2355">
        <f>[1]发票导入!AJ2355&amp;""</f>
      </c>
      <c r="AK2355">
        <f>[1]发票导入!AK2355</f>
        <v>0</v>
      </c>
      <c r="AL2355">
        <f>[1]发票导入!AL2355</f>
        <v>0</v>
      </c>
      <c r="AM2355">
        <f>[1]发票导入!AM2355</f>
        <v>0</v>
      </c>
      <c r="AN2355" s="22">
        <f t="shared" si="1"/>
        <v>0</v>
      </c>
      <c r="AO2355" s="22">
        <f t="shared" si="2"/>
        <v>0</v>
      </c>
    </row>
    <row r="2356">
      <c r="C2356">
        <f>[1]发票导入!C2356&amp;""</f>
      </c>
      <c r="D2356">
        <f>[1]发票导入!D2356&amp;""</f>
      </c>
      <c r="O2356">
        <f>[1]发票导入!O2356&amp;""</f>
      </c>
      <c r="T2356">
        <f>[1]发票导入!T2356</f>
      </c>
      <c r="U2356">
        <f>[1]发票导入!U2356&amp;""</f>
      </c>
      <c r="V2356">
        <f>[1]发票导入!V2356&amp;""</f>
      </c>
      <c r="W2356">
        <f>[1]发票导入!W2356&amp;""</f>
      </c>
      <c r="Y2356">
        <f>[1]发票导入!Y2356&amp;""</f>
      </c>
      <c r="AA2356">
        <f>[1]发票导入!AA2356&amp;""</f>
      </c>
      <c r="AB2356">
        <f>[1]发票导入!AB2356</f>
        <v>0</v>
      </c>
      <c r="AC2356">
        <f>[1]发票导入!AC2356</f>
        <v>0</v>
      </c>
      <c r="AE2356" s="22">
        <f t="shared" si="0"/>
      </c>
      <c r="AI2356">
        <f>[1]发票导入!AI2356&amp;""</f>
      </c>
      <c r="AJ2356">
        <f>[1]发票导入!AJ2356&amp;""</f>
      </c>
      <c r="AK2356">
        <f>[1]发票导入!AK2356</f>
        <v>0</v>
      </c>
      <c r="AL2356">
        <f>[1]发票导入!AL2356</f>
        <v>0</v>
      </c>
      <c r="AM2356">
        <f>[1]发票导入!AM2356</f>
        <v>0</v>
      </c>
      <c r="AN2356" s="22">
        <f t="shared" si="1"/>
        <v>0</v>
      </c>
      <c r="AO2356" s="22">
        <f t="shared" si="2"/>
        <v>0</v>
      </c>
    </row>
    <row r="2357">
      <c r="C2357">
        <f>[1]发票导入!C2357&amp;""</f>
      </c>
      <c r="D2357">
        <f>[1]发票导入!D2357&amp;""</f>
      </c>
      <c r="O2357">
        <f>[1]发票导入!O2357&amp;""</f>
      </c>
      <c r="T2357">
        <f>[1]发票导入!T2357</f>
      </c>
      <c r="U2357">
        <f>[1]发票导入!U2357&amp;""</f>
      </c>
      <c r="V2357">
        <f>[1]发票导入!V2357&amp;""</f>
      </c>
      <c r="W2357">
        <f>[1]发票导入!W2357&amp;""</f>
      </c>
      <c r="Y2357">
        <f>[1]发票导入!Y2357&amp;""</f>
      </c>
      <c r="AA2357">
        <f>[1]发票导入!AA2357&amp;""</f>
      </c>
      <c r="AB2357">
        <f>[1]发票导入!AB2357</f>
        <v>0</v>
      </c>
      <c r="AC2357">
        <f>[1]发票导入!AC2357</f>
        <v>0</v>
      </c>
      <c r="AE2357" s="22">
        <f t="shared" si="0"/>
      </c>
      <c r="AI2357">
        <f>[1]发票导入!AI2357&amp;""</f>
      </c>
      <c r="AJ2357">
        <f>[1]发票导入!AJ2357&amp;""</f>
      </c>
      <c r="AK2357">
        <f>[1]发票导入!AK2357</f>
        <v>0</v>
      </c>
      <c r="AL2357">
        <f>[1]发票导入!AL2357</f>
        <v>0</v>
      </c>
      <c r="AM2357">
        <f>[1]发票导入!AM2357</f>
        <v>0</v>
      </c>
      <c r="AN2357" s="22">
        <f t="shared" si="1"/>
        <v>0</v>
      </c>
      <c r="AO2357" s="22">
        <f t="shared" si="2"/>
        <v>0</v>
      </c>
    </row>
    <row r="2358">
      <c r="C2358">
        <f>[1]发票导入!C2358&amp;""</f>
      </c>
      <c r="D2358">
        <f>[1]发票导入!D2358&amp;""</f>
      </c>
      <c r="O2358">
        <f>[1]发票导入!O2358&amp;""</f>
      </c>
      <c r="T2358">
        <f>[1]发票导入!T2358</f>
      </c>
      <c r="U2358">
        <f>[1]发票导入!U2358&amp;""</f>
      </c>
      <c r="V2358">
        <f>[1]发票导入!V2358&amp;""</f>
      </c>
      <c r="W2358">
        <f>[1]发票导入!W2358&amp;""</f>
      </c>
      <c r="Y2358">
        <f>[1]发票导入!Y2358&amp;""</f>
      </c>
      <c r="AA2358">
        <f>[1]发票导入!AA2358&amp;""</f>
      </c>
      <c r="AB2358">
        <f>[1]发票导入!AB2358</f>
        <v>0</v>
      </c>
      <c r="AC2358">
        <f>[1]发票导入!AC2358</f>
        <v>0</v>
      </c>
      <c r="AE2358" s="22">
        <f t="shared" si="0"/>
      </c>
      <c r="AI2358">
        <f>[1]发票导入!AI2358&amp;""</f>
      </c>
      <c r="AJ2358">
        <f>[1]发票导入!AJ2358&amp;""</f>
      </c>
      <c r="AK2358">
        <f>[1]发票导入!AK2358</f>
        <v>0</v>
      </c>
      <c r="AL2358">
        <f>[1]发票导入!AL2358</f>
        <v>0</v>
      </c>
      <c r="AM2358">
        <f>[1]发票导入!AM2358</f>
        <v>0</v>
      </c>
      <c r="AN2358" s="22">
        <f t="shared" si="1"/>
        <v>0</v>
      </c>
      <c r="AO2358" s="22">
        <f t="shared" si="2"/>
        <v>0</v>
      </c>
    </row>
    <row r="2359">
      <c r="C2359">
        <f>[1]发票导入!C2359&amp;""</f>
      </c>
      <c r="D2359">
        <f>[1]发票导入!D2359&amp;""</f>
      </c>
      <c r="O2359">
        <f>[1]发票导入!O2359&amp;""</f>
      </c>
      <c r="T2359">
        <f>[1]发票导入!T2359</f>
      </c>
      <c r="U2359">
        <f>[1]发票导入!U2359&amp;""</f>
      </c>
      <c r="V2359">
        <f>[1]发票导入!V2359&amp;""</f>
      </c>
      <c r="W2359">
        <f>[1]发票导入!W2359&amp;""</f>
      </c>
      <c r="Y2359">
        <f>[1]发票导入!Y2359&amp;""</f>
      </c>
      <c r="AA2359">
        <f>[1]发票导入!AA2359&amp;""</f>
      </c>
      <c r="AB2359">
        <f>[1]发票导入!AB2359</f>
        <v>0</v>
      </c>
      <c r="AC2359">
        <f>[1]发票导入!AC2359</f>
        <v>0</v>
      </c>
      <c r="AE2359" s="22">
        <f t="shared" si="0"/>
      </c>
      <c r="AI2359">
        <f>[1]发票导入!AI2359&amp;""</f>
      </c>
      <c r="AJ2359">
        <f>[1]发票导入!AJ2359&amp;""</f>
      </c>
      <c r="AK2359">
        <f>[1]发票导入!AK2359</f>
        <v>0</v>
      </c>
      <c r="AL2359">
        <f>[1]发票导入!AL2359</f>
        <v>0</v>
      </c>
      <c r="AM2359">
        <f>[1]发票导入!AM2359</f>
        <v>0</v>
      </c>
      <c r="AN2359" s="22">
        <f t="shared" si="1"/>
        <v>0</v>
      </c>
      <c r="AO2359" s="22">
        <f t="shared" si="2"/>
        <v>0</v>
      </c>
    </row>
    <row r="2360">
      <c r="C2360">
        <f>[1]发票导入!C2360&amp;""</f>
      </c>
      <c r="D2360">
        <f>[1]发票导入!D2360&amp;""</f>
      </c>
      <c r="O2360">
        <f>[1]发票导入!O2360&amp;""</f>
      </c>
      <c r="T2360">
        <f>[1]发票导入!T2360</f>
      </c>
      <c r="U2360">
        <f>[1]发票导入!U2360&amp;""</f>
      </c>
      <c r="V2360">
        <f>[1]发票导入!V2360&amp;""</f>
      </c>
      <c r="W2360">
        <f>[1]发票导入!W2360&amp;""</f>
      </c>
      <c r="Y2360">
        <f>[1]发票导入!Y2360&amp;""</f>
      </c>
      <c r="AA2360">
        <f>[1]发票导入!AA2360&amp;""</f>
      </c>
      <c r="AB2360">
        <f>[1]发票导入!AB2360</f>
        <v>0</v>
      </c>
      <c r="AC2360">
        <f>[1]发票导入!AC2360</f>
        <v>0</v>
      </c>
      <c r="AE2360" s="22">
        <f t="shared" si="0"/>
      </c>
      <c r="AI2360">
        <f>[1]发票导入!AI2360&amp;""</f>
      </c>
      <c r="AJ2360">
        <f>[1]发票导入!AJ2360&amp;""</f>
      </c>
      <c r="AK2360">
        <f>[1]发票导入!AK2360</f>
        <v>0</v>
      </c>
      <c r="AL2360">
        <f>[1]发票导入!AL2360</f>
        <v>0</v>
      </c>
      <c r="AM2360">
        <f>[1]发票导入!AM2360</f>
        <v>0</v>
      </c>
      <c r="AN2360" s="22">
        <f t="shared" si="1"/>
        <v>0</v>
      </c>
      <c r="AO2360" s="22">
        <f t="shared" si="2"/>
        <v>0</v>
      </c>
    </row>
    <row r="2361">
      <c r="C2361">
        <f>[1]发票导入!C2361&amp;""</f>
      </c>
      <c r="D2361">
        <f>[1]发票导入!D2361&amp;""</f>
      </c>
      <c r="O2361">
        <f>[1]发票导入!O2361&amp;""</f>
      </c>
      <c r="T2361">
        <f>[1]发票导入!T2361</f>
      </c>
      <c r="U2361">
        <f>[1]发票导入!U2361&amp;""</f>
      </c>
      <c r="V2361">
        <f>[1]发票导入!V2361&amp;""</f>
      </c>
      <c r="W2361">
        <f>[1]发票导入!W2361&amp;""</f>
      </c>
      <c r="Y2361">
        <f>[1]发票导入!Y2361&amp;""</f>
      </c>
      <c r="AA2361">
        <f>[1]发票导入!AA2361&amp;""</f>
      </c>
      <c r="AB2361">
        <f>[1]发票导入!AB2361</f>
        <v>0</v>
      </c>
      <c r="AC2361">
        <f>[1]发票导入!AC2361</f>
        <v>0</v>
      </c>
      <c r="AE2361" s="22">
        <f t="shared" si="0"/>
      </c>
      <c r="AI2361">
        <f>[1]发票导入!AI2361&amp;""</f>
      </c>
      <c r="AJ2361">
        <f>[1]发票导入!AJ2361&amp;""</f>
      </c>
      <c r="AK2361">
        <f>[1]发票导入!AK2361</f>
        <v>0</v>
      </c>
      <c r="AL2361">
        <f>[1]发票导入!AL2361</f>
        <v>0</v>
      </c>
      <c r="AM2361">
        <f>[1]发票导入!AM2361</f>
        <v>0</v>
      </c>
      <c r="AN2361" s="22">
        <f t="shared" si="1"/>
        <v>0</v>
      </c>
      <c r="AO2361" s="22">
        <f t="shared" si="2"/>
        <v>0</v>
      </c>
    </row>
    <row r="2362">
      <c r="C2362">
        <f>[1]发票导入!C2362&amp;""</f>
      </c>
      <c r="D2362">
        <f>[1]发票导入!D2362&amp;""</f>
      </c>
      <c r="O2362">
        <f>[1]发票导入!O2362&amp;""</f>
      </c>
      <c r="T2362">
        <f>[1]发票导入!T2362</f>
      </c>
      <c r="U2362">
        <f>[1]发票导入!U2362&amp;""</f>
      </c>
      <c r="V2362">
        <f>[1]发票导入!V2362&amp;""</f>
      </c>
      <c r="W2362">
        <f>[1]发票导入!W2362&amp;""</f>
      </c>
      <c r="Y2362">
        <f>[1]发票导入!Y2362&amp;""</f>
      </c>
      <c r="AA2362">
        <f>[1]发票导入!AA2362&amp;""</f>
      </c>
      <c r="AB2362">
        <f>[1]发票导入!AB2362</f>
        <v>0</v>
      </c>
      <c r="AC2362">
        <f>[1]发票导入!AC2362</f>
        <v>0</v>
      </c>
      <c r="AE2362" s="22">
        <f t="shared" si="0"/>
      </c>
      <c r="AI2362">
        <f>[1]发票导入!AI2362&amp;""</f>
      </c>
      <c r="AJ2362">
        <f>[1]发票导入!AJ2362&amp;""</f>
      </c>
      <c r="AK2362">
        <f>[1]发票导入!AK2362</f>
        <v>0</v>
      </c>
      <c r="AL2362">
        <f>[1]发票导入!AL2362</f>
        <v>0</v>
      </c>
      <c r="AM2362">
        <f>[1]发票导入!AM2362</f>
        <v>0</v>
      </c>
      <c r="AN2362" s="22">
        <f t="shared" si="1"/>
        <v>0</v>
      </c>
      <c r="AO2362" s="22">
        <f t="shared" si="2"/>
        <v>0</v>
      </c>
    </row>
    <row r="2363">
      <c r="C2363">
        <f>[1]发票导入!C2363&amp;""</f>
      </c>
      <c r="D2363">
        <f>[1]发票导入!D2363&amp;""</f>
      </c>
      <c r="O2363">
        <f>[1]发票导入!O2363&amp;""</f>
      </c>
      <c r="T2363">
        <f>[1]发票导入!T2363</f>
      </c>
      <c r="U2363">
        <f>[1]发票导入!U2363&amp;""</f>
      </c>
      <c r="V2363">
        <f>[1]发票导入!V2363&amp;""</f>
      </c>
      <c r="W2363">
        <f>[1]发票导入!W2363&amp;""</f>
      </c>
      <c r="Y2363">
        <f>[1]发票导入!Y2363&amp;""</f>
      </c>
      <c r="AA2363">
        <f>[1]发票导入!AA2363&amp;""</f>
      </c>
      <c r="AB2363">
        <f>[1]发票导入!AB2363</f>
        <v>0</v>
      </c>
      <c r="AC2363">
        <f>[1]发票导入!AC2363</f>
        <v>0</v>
      </c>
      <c r="AE2363" s="22">
        <f t="shared" si="0"/>
      </c>
      <c r="AI2363">
        <f>[1]发票导入!AI2363&amp;""</f>
      </c>
      <c r="AJ2363">
        <f>[1]发票导入!AJ2363&amp;""</f>
      </c>
      <c r="AK2363">
        <f>[1]发票导入!AK2363</f>
        <v>0</v>
      </c>
      <c r="AL2363">
        <f>[1]发票导入!AL2363</f>
        <v>0</v>
      </c>
      <c r="AM2363">
        <f>[1]发票导入!AM2363</f>
        <v>0</v>
      </c>
      <c r="AN2363" s="22">
        <f t="shared" si="1"/>
        <v>0</v>
      </c>
      <c r="AO2363" s="22">
        <f t="shared" si="2"/>
        <v>0</v>
      </c>
    </row>
    <row r="2364">
      <c r="C2364">
        <f>[1]发票导入!C2364&amp;""</f>
      </c>
      <c r="D2364">
        <f>[1]发票导入!D2364&amp;""</f>
      </c>
      <c r="O2364">
        <f>[1]发票导入!O2364&amp;""</f>
      </c>
      <c r="T2364">
        <f>[1]发票导入!T2364</f>
      </c>
      <c r="U2364">
        <f>[1]发票导入!U2364&amp;""</f>
      </c>
      <c r="V2364">
        <f>[1]发票导入!V2364&amp;""</f>
      </c>
      <c r="W2364">
        <f>[1]发票导入!W2364&amp;""</f>
      </c>
      <c r="Y2364">
        <f>[1]发票导入!Y2364&amp;""</f>
      </c>
      <c r="AA2364">
        <f>[1]发票导入!AA2364&amp;""</f>
      </c>
      <c r="AB2364">
        <f>[1]发票导入!AB2364</f>
        <v>0</v>
      </c>
      <c r="AC2364">
        <f>[1]发票导入!AC2364</f>
        <v>0</v>
      </c>
      <c r="AE2364" s="22">
        <f t="shared" si="0"/>
      </c>
      <c r="AI2364">
        <f>[1]发票导入!AI2364&amp;""</f>
      </c>
      <c r="AJ2364">
        <f>[1]发票导入!AJ2364&amp;""</f>
      </c>
      <c r="AK2364">
        <f>[1]发票导入!AK2364</f>
        <v>0</v>
      </c>
      <c r="AL2364">
        <f>[1]发票导入!AL2364</f>
        <v>0</v>
      </c>
      <c r="AM2364">
        <f>[1]发票导入!AM2364</f>
        <v>0</v>
      </c>
      <c r="AN2364" s="22">
        <f t="shared" si="1"/>
        <v>0</v>
      </c>
      <c r="AO2364" s="22">
        <f t="shared" si="2"/>
        <v>0</v>
      </c>
    </row>
    <row r="2365">
      <c r="C2365">
        <f>[1]发票导入!C2365&amp;""</f>
      </c>
      <c r="D2365">
        <f>[1]发票导入!D2365&amp;""</f>
      </c>
      <c r="O2365">
        <f>[1]发票导入!O2365&amp;""</f>
      </c>
      <c r="T2365">
        <f>[1]发票导入!T2365</f>
      </c>
      <c r="U2365">
        <f>[1]发票导入!U2365&amp;""</f>
      </c>
      <c r="V2365">
        <f>[1]发票导入!V2365&amp;""</f>
      </c>
      <c r="W2365">
        <f>[1]发票导入!W2365&amp;""</f>
      </c>
      <c r="Y2365">
        <f>[1]发票导入!Y2365&amp;""</f>
      </c>
      <c r="AA2365">
        <f>[1]发票导入!AA2365&amp;""</f>
      </c>
      <c r="AB2365">
        <f>[1]发票导入!AB2365</f>
        <v>0</v>
      </c>
      <c r="AC2365">
        <f>[1]发票导入!AC2365</f>
        <v>0</v>
      </c>
      <c r="AE2365" s="22">
        <f t="shared" si="0"/>
      </c>
      <c r="AI2365">
        <f>[1]发票导入!AI2365&amp;""</f>
      </c>
      <c r="AJ2365">
        <f>[1]发票导入!AJ2365&amp;""</f>
      </c>
      <c r="AK2365">
        <f>[1]发票导入!AK2365</f>
        <v>0</v>
      </c>
      <c r="AL2365">
        <f>[1]发票导入!AL2365</f>
        <v>0</v>
      </c>
      <c r="AM2365">
        <f>[1]发票导入!AM2365</f>
        <v>0</v>
      </c>
      <c r="AN2365" s="22">
        <f t="shared" si="1"/>
        <v>0</v>
      </c>
      <c r="AO2365" s="22">
        <f t="shared" si="2"/>
        <v>0</v>
      </c>
    </row>
    <row r="2366">
      <c r="C2366">
        <f>[1]发票导入!C2366&amp;""</f>
      </c>
      <c r="D2366">
        <f>[1]发票导入!D2366&amp;""</f>
      </c>
      <c r="O2366">
        <f>[1]发票导入!O2366&amp;""</f>
      </c>
      <c r="T2366">
        <f>[1]发票导入!T2366</f>
      </c>
      <c r="U2366">
        <f>[1]发票导入!U2366&amp;""</f>
      </c>
      <c r="V2366">
        <f>[1]发票导入!V2366&amp;""</f>
      </c>
      <c r="W2366">
        <f>[1]发票导入!W2366&amp;""</f>
      </c>
      <c r="Y2366">
        <f>[1]发票导入!Y2366&amp;""</f>
      </c>
      <c r="AA2366">
        <f>[1]发票导入!AA2366&amp;""</f>
      </c>
      <c r="AB2366">
        <f>[1]发票导入!AB2366</f>
        <v>0</v>
      </c>
      <c r="AC2366">
        <f>[1]发票导入!AC2366</f>
        <v>0</v>
      </c>
      <c r="AE2366" s="22">
        <f t="shared" si="0"/>
      </c>
      <c r="AI2366">
        <f>[1]发票导入!AI2366&amp;""</f>
      </c>
      <c r="AJ2366">
        <f>[1]发票导入!AJ2366&amp;""</f>
      </c>
      <c r="AK2366">
        <f>[1]发票导入!AK2366</f>
        <v>0</v>
      </c>
      <c r="AL2366">
        <f>[1]发票导入!AL2366</f>
        <v>0</v>
      </c>
      <c r="AM2366">
        <f>[1]发票导入!AM2366</f>
        <v>0</v>
      </c>
      <c r="AN2366" s="22">
        <f t="shared" si="1"/>
        <v>0</v>
      </c>
      <c r="AO2366" s="22">
        <f t="shared" si="2"/>
        <v>0</v>
      </c>
    </row>
    <row r="2367">
      <c r="C2367">
        <f>[1]发票导入!C2367&amp;""</f>
      </c>
      <c r="D2367">
        <f>[1]发票导入!D2367&amp;""</f>
      </c>
      <c r="O2367">
        <f>[1]发票导入!O2367&amp;""</f>
      </c>
      <c r="T2367">
        <f>[1]发票导入!T2367</f>
      </c>
      <c r="U2367">
        <f>[1]发票导入!U2367&amp;""</f>
      </c>
      <c r="V2367">
        <f>[1]发票导入!V2367&amp;""</f>
      </c>
      <c r="W2367">
        <f>[1]发票导入!W2367&amp;""</f>
      </c>
      <c r="Y2367">
        <f>[1]发票导入!Y2367&amp;""</f>
      </c>
      <c r="AA2367">
        <f>[1]发票导入!AA2367&amp;""</f>
      </c>
      <c r="AB2367">
        <f>[1]发票导入!AB2367</f>
        <v>0</v>
      </c>
      <c r="AC2367">
        <f>[1]发票导入!AC2367</f>
        <v>0</v>
      </c>
      <c r="AE2367" s="22">
        <f t="shared" si="0"/>
      </c>
      <c r="AI2367">
        <f>[1]发票导入!AI2367&amp;""</f>
      </c>
      <c r="AJ2367">
        <f>[1]发票导入!AJ2367&amp;""</f>
      </c>
      <c r="AK2367">
        <f>[1]发票导入!AK2367</f>
        <v>0</v>
      </c>
      <c r="AL2367">
        <f>[1]发票导入!AL2367</f>
        <v>0</v>
      </c>
      <c r="AM2367">
        <f>[1]发票导入!AM2367</f>
        <v>0</v>
      </c>
      <c r="AN2367" s="22">
        <f t="shared" si="1"/>
        <v>0</v>
      </c>
      <c r="AO2367" s="22">
        <f t="shared" si="2"/>
        <v>0</v>
      </c>
    </row>
    <row r="2368">
      <c r="C2368">
        <f>[1]发票导入!C2368&amp;""</f>
      </c>
      <c r="D2368">
        <f>[1]发票导入!D2368&amp;""</f>
      </c>
      <c r="O2368">
        <f>[1]发票导入!O2368&amp;""</f>
      </c>
      <c r="T2368">
        <f>[1]发票导入!T2368</f>
      </c>
      <c r="U2368">
        <f>[1]发票导入!U2368&amp;""</f>
      </c>
      <c r="V2368">
        <f>[1]发票导入!V2368&amp;""</f>
      </c>
      <c r="W2368">
        <f>[1]发票导入!W2368&amp;""</f>
      </c>
      <c r="Y2368">
        <f>[1]发票导入!Y2368&amp;""</f>
      </c>
      <c r="AA2368">
        <f>[1]发票导入!AA2368&amp;""</f>
      </c>
      <c r="AB2368">
        <f>[1]发票导入!AB2368</f>
        <v>0</v>
      </c>
      <c r="AC2368">
        <f>[1]发票导入!AC2368</f>
        <v>0</v>
      </c>
      <c r="AE2368" s="22">
        <f t="shared" si="0"/>
      </c>
      <c r="AI2368">
        <f>[1]发票导入!AI2368&amp;""</f>
      </c>
      <c r="AJ2368">
        <f>[1]发票导入!AJ2368&amp;""</f>
      </c>
      <c r="AK2368">
        <f>[1]发票导入!AK2368</f>
        <v>0</v>
      </c>
      <c r="AL2368">
        <f>[1]发票导入!AL2368</f>
        <v>0</v>
      </c>
      <c r="AM2368">
        <f>[1]发票导入!AM2368</f>
        <v>0</v>
      </c>
      <c r="AN2368" s="22">
        <f t="shared" si="1"/>
        <v>0</v>
      </c>
      <c r="AO2368" s="22">
        <f t="shared" si="2"/>
        <v>0</v>
      </c>
    </row>
    <row r="2369">
      <c r="C2369">
        <f>[1]发票导入!C2369&amp;""</f>
      </c>
      <c r="D2369">
        <f>[1]发票导入!D2369&amp;""</f>
      </c>
      <c r="O2369">
        <f>[1]发票导入!O2369&amp;""</f>
      </c>
      <c r="T2369">
        <f>[1]发票导入!T2369</f>
      </c>
      <c r="U2369">
        <f>[1]发票导入!U2369&amp;""</f>
      </c>
      <c r="V2369">
        <f>[1]发票导入!V2369&amp;""</f>
      </c>
      <c r="W2369">
        <f>[1]发票导入!W2369&amp;""</f>
      </c>
      <c r="Y2369">
        <f>[1]发票导入!Y2369&amp;""</f>
      </c>
      <c r="AA2369">
        <f>[1]发票导入!AA2369&amp;""</f>
      </c>
      <c r="AB2369">
        <f>[1]发票导入!AB2369</f>
        <v>0</v>
      </c>
      <c r="AC2369">
        <f>[1]发票导入!AC2369</f>
        <v>0</v>
      </c>
      <c r="AE2369" s="22">
        <f t="shared" si="0"/>
      </c>
      <c r="AI2369">
        <f>[1]发票导入!AI2369&amp;""</f>
      </c>
      <c r="AJ2369">
        <f>[1]发票导入!AJ2369&amp;""</f>
      </c>
      <c r="AK2369">
        <f>[1]发票导入!AK2369</f>
        <v>0</v>
      </c>
      <c r="AL2369">
        <f>[1]发票导入!AL2369</f>
        <v>0</v>
      </c>
      <c r="AM2369">
        <f>[1]发票导入!AM2369</f>
        <v>0</v>
      </c>
      <c r="AN2369" s="22">
        <f t="shared" si="1"/>
        <v>0</v>
      </c>
      <c r="AO2369" s="22">
        <f t="shared" si="2"/>
        <v>0</v>
      </c>
    </row>
    <row r="2370">
      <c r="C2370">
        <f>[1]发票导入!C2370&amp;""</f>
      </c>
      <c r="D2370">
        <f>[1]发票导入!D2370&amp;""</f>
      </c>
      <c r="O2370">
        <f>[1]发票导入!O2370&amp;""</f>
      </c>
      <c r="T2370">
        <f>[1]发票导入!T2370</f>
      </c>
      <c r="U2370">
        <f>[1]发票导入!U2370&amp;""</f>
      </c>
      <c r="V2370">
        <f>[1]发票导入!V2370&amp;""</f>
      </c>
      <c r="W2370">
        <f>[1]发票导入!W2370&amp;""</f>
      </c>
      <c r="Y2370">
        <f>[1]发票导入!Y2370&amp;""</f>
      </c>
      <c r="AA2370">
        <f>[1]发票导入!AA2370&amp;""</f>
      </c>
      <c r="AB2370">
        <f>[1]发票导入!AB2370</f>
        <v>0</v>
      </c>
      <c r="AC2370">
        <f>[1]发票导入!AC2370</f>
        <v>0</v>
      </c>
      <c r="AE2370" s="22">
        <f t="shared" si="0"/>
      </c>
      <c r="AI2370">
        <f>[1]发票导入!AI2370&amp;""</f>
      </c>
      <c r="AJ2370">
        <f>[1]发票导入!AJ2370&amp;""</f>
      </c>
      <c r="AK2370">
        <f>[1]发票导入!AK2370</f>
        <v>0</v>
      </c>
      <c r="AL2370">
        <f>[1]发票导入!AL2370</f>
        <v>0</v>
      </c>
      <c r="AM2370">
        <f>[1]发票导入!AM2370</f>
        <v>0</v>
      </c>
      <c r="AN2370" s="22">
        <f t="shared" si="1"/>
        <v>0</v>
      </c>
      <c r="AO2370" s="22">
        <f t="shared" si="2"/>
        <v>0</v>
      </c>
    </row>
    <row r="2371">
      <c r="C2371">
        <f>[1]发票导入!C2371&amp;""</f>
      </c>
      <c r="D2371">
        <f>[1]发票导入!D2371&amp;""</f>
      </c>
      <c r="O2371">
        <f>[1]发票导入!O2371&amp;""</f>
      </c>
      <c r="T2371">
        <f>[1]发票导入!T2371</f>
      </c>
      <c r="U2371">
        <f>[1]发票导入!U2371&amp;""</f>
      </c>
      <c r="V2371">
        <f>[1]发票导入!V2371&amp;""</f>
      </c>
      <c r="W2371">
        <f>[1]发票导入!W2371&amp;""</f>
      </c>
      <c r="Y2371">
        <f>[1]发票导入!Y2371&amp;""</f>
      </c>
      <c r="AA2371">
        <f>[1]发票导入!AA2371&amp;""</f>
      </c>
      <c r="AB2371">
        <f>[1]发票导入!AB2371</f>
        <v>0</v>
      </c>
      <c r="AC2371">
        <f>[1]发票导入!AC2371</f>
        <v>0</v>
      </c>
      <c r="AE2371" s="22">
        <f t="shared" si="0"/>
      </c>
      <c r="AI2371">
        <f>[1]发票导入!AI2371&amp;""</f>
      </c>
      <c r="AJ2371">
        <f>[1]发票导入!AJ2371&amp;""</f>
      </c>
      <c r="AK2371">
        <f>[1]发票导入!AK2371</f>
        <v>0</v>
      </c>
      <c r="AL2371">
        <f>[1]发票导入!AL2371</f>
        <v>0</v>
      </c>
      <c r="AM2371">
        <f>[1]发票导入!AM2371</f>
        <v>0</v>
      </c>
      <c r="AN2371" s="22">
        <f t="shared" si="1"/>
        <v>0</v>
      </c>
      <c r="AO2371" s="22">
        <f t="shared" si="2"/>
        <v>0</v>
      </c>
    </row>
    <row r="2372">
      <c r="C2372">
        <f>[1]发票导入!C2372&amp;""</f>
      </c>
      <c r="D2372">
        <f>[1]发票导入!D2372&amp;""</f>
      </c>
      <c r="O2372">
        <f>[1]发票导入!O2372&amp;""</f>
      </c>
      <c r="T2372">
        <f>[1]发票导入!T2372</f>
      </c>
      <c r="U2372">
        <f>[1]发票导入!U2372&amp;""</f>
      </c>
      <c r="V2372">
        <f>[1]发票导入!V2372&amp;""</f>
      </c>
      <c r="W2372">
        <f>[1]发票导入!W2372&amp;""</f>
      </c>
      <c r="Y2372">
        <f>[1]发票导入!Y2372&amp;""</f>
      </c>
      <c r="AA2372">
        <f>[1]发票导入!AA2372&amp;""</f>
      </c>
      <c r="AB2372">
        <f>[1]发票导入!AB2372</f>
        <v>0</v>
      </c>
      <c r="AC2372">
        <f>[1]发票导入!AC2372</f>
        <v>0</v>
      </c>
      <c r="AE2372" s="22">
        <f t="shared" si="0"/>
      </c>
      <c r="AI2372">
        <f>[1]发票导入!AI2372&amp;""</f>
      </c>
      <c r="AJ2372">
        <f>[1]发票导入!AJ2372&amp;""</f>
      </c>
      <c r="AK2372">
        <f>[1]发票导入!AK2372</f>
        <v>0</v>
      </c>
      <c r="AL2372">
        <f>[1]发票导入!AL2372</f>
        <v>0</v>
      </c>
      <c r="AM2372">
        <f>[1]发票导入!AM2372</f>
        <v>0</v>
      </c>
      <c r="AN2372" s="22">
        <f t="shared" si="1"/>
        <v>0</v>
      </c>
      <c r="AO2372" s="22">
        <f t="shared" si="2"/>
        <v>0</v>
      </c>
    </row>
    <row r="2373">
      <c r="C2373">
        <f>[1]发票导入!C2373&amp;""</f>
      </c>
      <c r="D2373">
        <f>[1]发票导入!D2373&amp;""</f>
      </c>
      <c r="O2373">
        <f>[1]发票导入!O2373&amp;""</f>
      </c>
      <c r="T2373">
        <f>[1]发票导入!T2373</f>
      </c>
      <c r="U2373">
        <f>[1]发票导入!U2373&amp;""</f>
      </c>
      <c r="V2373">
        <f>[1]发票导入!V2373&amp;""</f>
      </c>
      <c r="W2373">
        <f>[1]发票导入!W2373&amp;""</f>
      </c>
      <c r="Y2373">
        <f>[1]发票导入!Y2373&amp;""</f>
      </c>
      <c r="AA2373">
        <f>[1]发票导入!AA2373&amp;""</f>
      </c>
      <c r="AB2373">
        <f>[1]发票导入!AB2373</f>
        <v>0</v>
      </c>
      <c r="AC2373">
        <f>[1]发票导入!AC2373</f>
        <v>0</v>
      </c>
      <c r="AE2373" s="22">
        <f t="shared" si="0"/>
      </c>
      <c r="AI2373">
        <f>[1]发票导入!AI2373&amp;""</f>
      </c>
      <c r="AJ2373">
        <f>[1]发票导入!AJ2373&amp;""</f>
      </c>
      <c r="AK2373">
        <f>[1]发票导入!AK2373</f>
        <v>0</v>
      </c>
      <c r="AL2373">
        <f>[1]发票导入!AL2373</f>
        <v>0</v>
      </c>
      <c r="AM2373">
        <f>[1]发票导入!AM2373</f>
        <v>0</v>
      </c>
      <c r="AN2373" s="22">
        <f t="shared" si="1"/>
        <v>0</v>
      </c>
      <c r="AO2373" s="22">
        <f t="shared" si="2"/>
        <v>0</v>
      </c>
    </row>
    <row r="2374">
      <c r="C2374">
        <f>[1]发票导入!C2374&amp;""</f>
      </c>
      <c r="D2374">
        <f>[1]发票导入!D2374&amp;""</f>
      </c>
      <c r="O2374">
        <f>[1]发票导入!O2374&amp;""</f>
      </c>
      <c r="T2374">
        <f>[1]发票导入!T2374</f>
      </c>
      <c r="U2374">
        <f>[1]发票导入!U2374&amp;""</f>
      </c>
      <c r="V2374">
        <f>[1]发票导入!V2374&amp;""</f>
      </c>
      <c r="W2374">
        <f>[1]发票导入!W2374&amp;""</f>
      </c>
      <c r="Y2374">
        <f>[1]发票导入!Y2374&amp;""</f>
      </c>
      <c r="AA2374">
        <f>[1]发票导入!AA2374&amp;""</f>
      </c>
      <c r="AB2374">
        <f>[1]发票导入!AB2374</f>
        <v>0</v>
      </c>
      <c r="AC2374">
        <f>[1]发票导入!AC2374</f>
        <v>0</v>
      </c>
      <c r="AE2374" s="22">
        <f t="shared" si="0"/>
      </c>
      <c r="AI2374">
        <f>[1]发票导入!AI2374&amp;""</f>
      </c>
      <c r="AJ2374">
        <f>[1]发票导入!AJ2374&amp;""</f>
      </c>
      <c r="AK2374">
        <f>[1]发票导入!AK2374</f>
        <v>0</v>
      </c>
      <c r="AL2374">
        <f>[1]发票导入!AL2374</f>
        <v>0</v>
      </c>
      <c r="AM2374">
        <f>[1]发票导入!AM2374</f>
        <v>0</v>
      </c>
      <c r="AN2374" s="22">
        <f t="shared" si="1"/>
        <v>0</v>
      </c>
      <c r="AO2374" s="22">
        <f t="shared" si="2"/>
        <v>0</v>
      </c>
    </row>
    <row r="2375">
      <c r="C2375">
        <f>[1]发票导入!C2375&amp;""</f>
      </c>
      <c r="D2375">
        <f>[1]发票导入!D2375&amp;""</f>
      </c>
      <c r="O2375">
        <f>[1]发票导入!O2375&amp;""</f>
      </c>
      <c r="T2375">
        <f>[1]发票导入!T2375</f>
      </c>
      <c r="U2375">
        <f>[1]发票导入!U2375&amp;""</f>
      </c>
      <c r="V2375">
        <f>[1]发票导入!V2375&amp;""</f>
      </c>
      <c r="W2375">
        <f>[1]发票导入!W2375&amp;""</f>
      </c>
      <c r="Y2375">
        <f>[1]发票导入!Y2375&amp;""</f>
      </c>
      <c r="AA2375">
        <f>[1]发票导入!AA2375&amp;""</f>
      </c>
      <c r="AB2375">
        <f>[1]发票导入!AB2375</f>
        <v>0</v>
      </c>
      <c r="AC2375">
        <f>[1]发票导入!AC2375</f>
        <v>0</v>
      </c>
      <c r="AE2375" s="22">
        <f t="shared" si="0"/>
      </c>
      <c r="AI2375">
        <f>[1]发票导入!AI2375&amp;""</f>
      </c>
      <c r="AJ2375">
        <f>[1]发票导入!AJ2375&amp;""</f>
      </c>
      <c r="AK2375">
        <f>[1]发票导入!AK2375</f>
        <v>0</v>
      </c>
      <c r="AL2375">
        <f>[1]发票导入!AL2375</f>
        <v>0</v>
      </c>
      <c r="AM2375">
        <f>[1]发票导入!AM2375</f>
        <v>0</v>
      </c>
      <c r="AN2375" s="22">
        <f t="shared" si="1"/>
        <v>0</v>
      </c>
      <c r="AO2375" s="22">
        <f t="shared" si="2"/>
        <v>0</v>
      </c>
    </row>
    <row r="2376">
      <c r="C2376">
        <f>[1]发票导入!C2376&amp;""</f>
      </c>
      <c r="D2376">
        <f>[1]发票导入!D2376&amp;""</f>
      </c>
      <c r="O2376">
        <f>[1]发票导入!O2376&amp;""</f>
      </c>
      <c r="T2376">
        <f>[1]发票导入!T2376</f>
      </c>
      <c r="U2376">
        <f>[1]发票导入!U2376&amp;""</f>
      </c>
      <c r="V2376">
        <f>[1]发票导入!V2376&amp;""</f>
      </c>
      <c r="W2376">
        <f>[1]发票导入!W2376&amp;""</f>
      </c>
      <c r="Y2376">
        <f>[1]发票导入!Y2376&amp;""</f>
      </c>
      <c r="AA2376">
        <f>[1]发票导入!AA2376&amp;""</f>
      </c>
      <c r="AB2376">
        <f>[1]发票导入!AB2376</f>
        <v>0</v>
      </c>
      <c r="AC2376">
        <f>[1]发票导入!AC2376</f>
        <v>0</v>
      </c>
      <c r="AE2376" s="22">
        <f t="shared" si="0"/>
      </c>
      <c r="AI2376">
        <f>[1]发票导入!AI2376&amp;""</f>
      </c>
      <c r="AJ2376">
        <f>[1]发票导入!AJ2376&amp;""</f>
      </c>
      <c r="AK2376">
        <f>[1]发票导入!AK2376</f>
        <v>0</v>
      </c>
      <c r="AL2376">
        <f>[1]发票导入!AL2376</f>
        <v>0</v>
      </c>
      <c r="AM2376">
        <f>[1]发票导入!AM2376</f>
        <v>0</v>
      </c>
      <c r="AN2376" s="22">
        <f t="shared" si="1"/>
        <v>0</v>
      </c>
      <c r="AO2376" s="22">
        <f t="shared" si="2"/>
        <v>0</v>
      </c>
    </row>
    <row r="2377">
      <c r="C2377">
        <f>[1]发票导入!C2377&amp;""</f>
      </c>
      <c r="D2377">
        <f>[1]发票导入!D2377&amp;""</f>
      </c>
      <c r="O2377">
        <f>[1]发票导入!O2377&amp;""</f>
      </c>
      <c r="T2377">
        <f>[1]发票导入!T2377</f>
      </c>
      <c r="U2377">
        <f>[1]发票导入!U2377&amp;""</f>
      </c>
      <c r="V2377">
        <f>[1]发票导入!V2377&amp;""</f>
      </c>
      <c r="W2377">
        <f>[1]发票导入!W2377&amp;""</f>
      </c>
      <c r="Y2377">
        <f>[1]发票导入!Y2377&amp;""</f>
      </c>
      <c r="AA2377">
        <f>[1]发票导入!AA2377&amp;""</f>
      </c>
      <c r="AB2377">
        <f>[1]发票导入!AB2377</f>
        <v>0</v>
      </c>
      <c r="AC2377">
        <f>[1]发票导入!AC2377</f>
        <v>0</v>
      </c>
      <c r="AE2377" s="22">
        <f t="shared" si="0"/>
      </c>
      <c r="AI2377">
        <f>[1]发票导入!AI2377&amp;""</f>
      </c>
      <c r="AJ2377">
        <f>[1]发票导入!AJ2377&amp;""</f>
      </c>
      <c r="AK2377">
        <f>[1]发票导入!AK2377</f>
        <v>0</v>
      </c>
      <c r="AL2377">
        <f>[1]发票导入!AL2377</f>
        <v>0</v>
      </c>
      <c r="AM2377">
        <f>[1]发票导入!AM2377</f>
        <v>0</v>
      </c>
      <c r="AN2377" s="22">
        <f t="shared" si="1"/>
        <v>0</v>
      </c>
      <c r="AO2377" s="22">
        <f t="shared" si="2"/>
        <v>0</v>
      </c>
    </row>
    <row r="2378">
      <c r="C2378">
        <f>[1]发票导入!C2378&amp;""</f>
      </c>
      <c r="D2378">
        <f>[1]发票导入!D2378&amp;""</f>
      </c>
      <c r="O2378">
        <f>[1]发票导入!O2378&amp;""</f>
      </c>
      <c r="T2378">
        <f>[1]发票导入!T2378</f>
      </c>
      <c r="U2378">
        <f>[1]发票导入!U2378&amp;""</f>
      </c>
      <c r="V2378">
        <f>[1]发票导入!V2378&amp;""</f>
      </c>
      <c r="W2378">
        <f>[1]发票导入!W2378&amp;""</f>
      </c>
      <c r="Y2378">
        <f>[1]发票导入!Y2378&amp;""</f>
      </c>
      <c r="AA2378">
        <f>[1]发票导入!AA2378&amp;""</f>
      </c>
      <c r="AB2378">
        <f>[1]发票导入!AB2378</f>
        <v>0</v>
      </c>
      <c r="AC2378">
        <f>[1]发票导入!AC2378</f>
        <v>0</v>
      </c>
      <c r="AE2378" s="22">
        <f t="shared" si="0"/>
      </c>
      <c r="AI2378">
        <f>[1]发票导入!AI2378&amp;""</f>
      </c>
      <c r="AJ2378">
        <f>[1]发票导入!AJ2378&amp;""</f>
      </c>
      <c r="AK2378">
        <f>[1]发票导入!AK2378</f>
        <v>0</v>
      </c>
      <c r="AL2378">
        <f>[1]发票导入!AL2378</f>
        <v>0</v>
      </c>
      <c r="AM2378">
        <f>[1]发票导入!AM2378</f>
        <v>0</v>
      </c>
      <c r="AN2378" s="22">
        <f t="shared" si="1"/>
        <v>0</v>
      </c>
      <c r="AO2378" s="22">
        <f t="shared" si="2"/>
        <v>0</v>
      </c>
    </row>
    <row r="2379">
      <c r="C2379">
        <f>[1]发票导入!C2379&amp;""</f>
      </c>
      <c r="D2379">
        <f>[1]发票导入!D2379&amp;""</f>
      </c>
      <c r="O2379">
        <f>[1]发票导入!O2379&amp;""</f>
      </c>
      <c r="T2379">
        <f>[1]发票导入!T2379</f>
      </c>
      <c r="U2379">
        <f>[1]发票导入!U2379&amp;""</f>
      </c>
      <c r="V2379">
        <f>[1]发票导入!V2379&amp;""</f>
      </c>
      <c r="W2379">
        <f>[1]发票导入!W2379&amp;""</f>
      </c>
      <c r="Y2379">
        <f>[1]发票导入!Y2379&amp;""</f>
      </c>
      <c r="AA2379">
        <f>[1]发票导入!AA2379&amp;""</f>
      </c>
      <c r="AB2379">
        <f>[1]发票导入!AB2379</f>
        <v>0</v>
      </c>
      <c r="AC2379">
        <f>[1]发票导入!AC2379</f>
        <v>0</v>
      </c>
      <c r="AE2379" s="22">
        <f t="shared" si="0"/>
      </c>
      <c r="AI2379">
        <f>[1]发票导入!AI2379&amp;""</f>
      </c>
      <c r="AJ2379">
        <f>[1]发票导入!AJ2379&amp;""</f>
      </c>
      <c r="AK2379">
        <f>[1]发票导入!AK2379</f>
        <v>0</v>
      </c>
      <c r="AL2379">
        <f>[1]发票导入!AL2379</f>
        <v>0</v>
      </c>
      <c r="AM2379">
        <f>[1]发票导入!AM2379</f>
        <v>0</v>
      </c>
      <c r="AN2379" s="22">
        <f t="shared" si="1"/>
        <v>0</v>
      </c>
      <c r="AO2379" s="22">
        <f t="shared" si="2"/>
        <v>0</v>
      </c>
    </row>
    <row r="2380">
      <c r="C2380">
        <f>[1]发票导入!C2380&amp;""</f>
      </c>
      <c r="D2380">
        <f>[1]发票导入!D2380&amp;""</f>
      </c>
      <c r="O2380">
        <f>[1]发票导入!O2380&amp;""</f>
      </c>
      <c r="T2380">
        <f>[1]发票导入!T2380</f>
      </c>
      <c r="U2380">
        <f>[1]发票导入!U2380&amp;""</f>
      </c>
      <c r="V2380">
        <f>[1]发票导入!V2380&amp;""</f>
      </c>
      <c r="W2380">
        <f>[1]发票导入!W2380&amp;""</f>
      </c>
      <c r="Y2380">
        <f>[1]发票导入!Y2380&amp;""</f>
      </c>
      <c r="AA2380">
        <f>[1]发票导入!AA2380&amp;""</f>
      </c>
      <c r="AB2380">
        <f>[1]发票导入!AB2380</f>
        <v>0</v>
      </c>
      <c r="AC2380">
        <f>[1]发票导入!AC2380</f>
        <v>0</v>
      </c>
      <c r="AE2380" s="22">
        <f t="shared" si="0"/>
      </c>
      <c r="AI2380">
        <f>[1]发票导入!AI2380&amp;""</f>
      </c>
      <c r="AJ2380">
        <f>[1]发票导入!AJ2380&amp;""</f>
      </c>
      <c r="AK2380">
        <f>[1]发票导入!AK2380</f>
        <v>0</v>
      </c>
      <c r="AL2380">
        <f>[1]发票导入!AL2380</f>
        <v>0</v>
      </c>
      <c r="AM2380">
        <f>[1]发票导入!AM2380</f>
        <v>0</v>
      </c>
      <c r="AN2380" s="22">
        <f t="shared" si="1"/>
        <v>0</v>
      </c>
      <c r="AO2380" s="22">
        <f t="shared" si="2"/>
        <v>0</v>
      </c>
    </row>
    <row r="2381">
      <c r="C2381">
        <f>[1]发票导入!C2381&amp;""</f>
      </c>
      <c r="D2381">
        <f>[1]发票导入!D2381&amp;""</f>
      </c>
      <c r="O2381">
        <f>[1]发票导入!O2381&amp;""</f>
      </c>
      <c r="T2381">
        <f>[1]发票导入!T2381</f>
      </c>
      <c r="U2381">
        <f>[1]发票导入!U2381&amp;""</f>
      </c>
      <c r="V2381">
        <f>[1]发票导入!V2381&amp;""</f>
      </c>
      <c r="W2381">
        <f>[1]发票导入!W2381&amp;""</f>
      </c>
      <c r="Y2381">
        <f>[1]发票导入!Y2381&amp;""</f>
      </c>
      <c r="AA2381">
        <f>[1]发票导入!AA2381&amp;""</f>
      </c>
      <c r="AB2381">
        <f>[1]发票导入!AB2381</f>
        <v>0</v>
      </c>
      <c r="AC2381">
        <f>[1]发票导入!AC2381</f>
        <v>0</v>
      </c>
      <c r="AE2381" s="22">
        <f t="shared" si="0"/>
      </c>
      <c r="AI2381">
        <f>[1]发票导入!AI2381&amp;""</f>
      </c>
      <c r="AJ2381">
        <f>[1]发票导入!AJ2381&amp;""</f>
      </c>
      <c r="AK2381">
        <f>[1]发票导入!AK2381</f>
        <v>0</v>
      </c>
      <c r="AL2381">
        <f>[1]发票导入!AL2381</f>
        <v>0</v>
      </c>
      <c r="AM2381">
        <f>[1]发票导入!AM2381</f>
        <v>0</v>
      </c>
      <c r="AN2381" s="22">
        <f t="shared" si="1"/>
        <v>0</v>
      </c>
      <c r="AO2381" s="22">
        <f t="shared" si="2"/>
        <v>0</v>
      </c>
    </row>
    <row r="2382">
      <c r="C2382">
        <f>[1]发票导入!C2382&amp;""</f>
      </c>
      <c r="D2382">
        <f>[1]发票导入!D2382&amp;""</f>
      </c>
      <c r="O2382">
        <f>[1]发票导入!O2382&amp;""</f>
      </c>
      <c r="T2382">
        <f>[1]发票导入!T2382</f>
      </c>
      <c r="U2382">
        <f>[1]发票导入!U2382&amp;""</f>
      </c>
      <c r="V2382">
        <f>[1]发票导入!V2382&amp;""</f>
      </c>
      <c r="W2382">
        <f>[1]发票导入!W2382&amp;""</f>
      </c>
      <c r="Y2382">
        <f>[1]发票导入!Y2382&amp;""</f>
      </c>
      <c r="AA2382">
        <f>[1]发票导入!AA2382&amp;""</f>
      </c>
      <c r="AB2382">
        <f>[1]发票导入!AB2382</f>
        <v>0</v>
      </c>
      <c r="AC2382">
        <f>[1]发票导入!AC2382</f>
        <v>0</v>
      </c>
      <c r="AE2382" s="22">
        <f t="shared" si="0"/>
      </c>
      <c r="AI2382">
        <f>[1]发票导入!AI2382&amp;""</f>
      </c>
      <c r="AJ2382">
        <f>[1]发票导入!AJ2382&amp;""</f>
      </c>
      <c r="AK2382">
        <f>[1]发票导入!AK2382</f>
        <v>0</v>
      </c>
      <c r="AL2382">
        <f>[1]发票导入!AL2382</f>
        <v>0</v>
      </c>
      <c r="AM2382">
        <f>[1]发票导入!AM2382</f>
        <v>0</v>
      </c>
      <c r="AN2382" s="22">
        <f t="shared" si="1"/>
        <v>0</v>
      </c>
      <c r="AO2382" s="22">
        <f t="shared" si="2"/>
        <v>0</v>
      </c>
    </row>
    <row r="2383">
      <c r="C2383">
        <f>[1]发票导入!C2383&amp;""</f>
      </c>
      <c r="D2383">
        <f>[1]发票导入!D2383&amp;""</f>
      </c>
      <c r="O2383">
        <f>[1]发票导入!O2383&amp;""</f>
      </c>
      <c r="T2383">
        <f>[1]发票导入!T2383</f>
      </c>
      <c r="U2383">
        <f>[1]发票导入!U2383&amp;""</f>
      </c>
      <c r="V2383">
        <f>[1]发票导入!V2383&amp;""</f>
      </c>
      <c r="W2383">
        <f>[1]发票导入!W2383&amp;""</f>
      </c>
      <c r="Y2383">
        <f>[1]发票导入!Y2383&amp;""</f>
      </c>
      <c r="AA2383">
        <f>[1]发票导入!AA2383&amp;""</f>
      </c>
      <c r="AB2383">
        <f>[1]发票导入!AB2383</f>
        <v>0</v>
      </c>
      <c r="AC2383">
        <f>[1]发票导入!AC2383</f>
        <v>0</v>
      </c>
      <c r="AE2383" s="22">
        <f t="shared" si="0"/>
      </c>
      <c r="AI2383">
        <f>[1]发票导入!AI2383&amp;""</f>
      </c>
      <c r="AJ2383">
        <f>[1]发票导入!AJ2383&amp;""</f>
      </c>
      <c r="AK2383">
        <f>[1]发票导入!AK2383</f>
        <v>0</v>
      </c>
      <c r="AL2383">
        <f>[1]发票导入!AL2383</f>
        <v>0</v>
      </c>
      <c r="AM2383">
        <f>[1]发票导入!AM2383</f>
        <v>0</v>
      </c>
      <c r="AN2383" s="22">
        <f t="shared" si="1"/>
        <v>0</v>
      </c>
      <c r="AO2383" s="22">
        <f t="shared" si="2"/>
        <v>0</v>
      </c>
    </row>
    <row r="2384">
      <c r="C2384">
        <f>[1]发票导入!C2384&amp;""</f>
      </c>
      <c r="D2384">
        <f>[1]发票导入!D2384&amp;""</f>
      </c>
      <c r="O2384">
        <f>[1]发票导入!O2384&amp;""</f>
      </c>
      <c r="T2384">
        <f>[1]发票导入!T2384</f>
      </c>
      <c r="U2384">
        <f>[1]发票导入!U2384&amp;""</f>
      </c>
      <c r="V2384">
        <f>[1]发票导入!V2384&amp;""</f>
      </c>
      <c r="W2384">
        <f>[1]发票导入!W2384&amp;""</f>
      </c>
      <c r="Y2384">
        <f>[1]发票导入!Y2384&amp;""</f>
      </c>
      <c r="AA2384">
        <f>[1]发票导入!AA2384&amp;""</f>
      </c>
      <c r="AB2384">
        <f>[1]发票导入!AB2384</f>
        <v>0</v>
      </c>
      <c r="AC2384">
        <f>[1]发票导入!AC2384</f>
        <v>0</v>
      </c>
      <c r="AE2384" s="22">
        <f t="shared" si="0"/>
      </c>
      <c r="AI2384">
        <f>[1]发票导入!AI2384&amp;""</f>
      </c>
      <c r="AJ2384">
        <f>[1]发票导入!AJ2384&amp;""</f>
      </c>
      <c r="AK2384">
        <f>[1]发票导入!AK2384</f>
        <v>0</v>
      </c>
      <c r="AL2384">
        <f>[1]发票导入!AL2384</f>
        <v>0</v>
      </c>
      <c r="AM2384">
        <f>[1]发票导入!AM2384</f>
        <v>0</v>
      </c>
      <c r="AN2384" s="22">
        <f t="shared" si="1"/>
        <v>0</v>
      </c>
      <c r="AO2384" s="22">
        <f t="shared" si="2"/>
        <v>0</v>
      </c>
    </row>
    <row r="2385">
      <c r="C2385">
        <f>[1]发票导入!C2385&amp;""</f>
      </c>
      <c r="D2385">
        <f>[1]发票导入!D2385&amp;""</f>
      </c>
      <c r="O2385">
        <f>[1]发票导入!O2385&amp;""</f>
      </c>
      <c r="T2385">
        <f>[1]发票导入!T2385</f>
      </c>
      <c r="U2385">
        <f>[1]发票导入!U2385&amp;""</f>
      </c>
      <c r="V2385">
        <f>[1]发票导入!V2385&amp;""</f>
      </c>
      <c r="W2385">
        <f>[1]发票导入!W2385&amp;""</f>
      </c>
      <c r="Y2385">
        <f>[1]发票导入!Y2385&amp;""</f>
      </c>
      <c r="AA2385">
        <f>[1]发票导入!AA2385&amp;""</f>
      </c>
      <c r="AB2385">
        <f>[1]发票导入!AB2385</f>
        <v>0</v>
      </c>
      <c r="AC2385">
        <f>[1]发票导入!AC2385</f>
        <v>0</v>
      </c>
      <c r="AE2385" s="22">
        <f t="shared" si="0"/>
      </c>
      <c r="AI2385">
        <f>[1]发票导入!AI2385&amp;""</f>
      </c>
      <c r="AJ2385">
        <f>[1]发票导入!AJ2385&amp;""</f>
      </c>
      <c r="AK2385">
        <f>[1]发票导入!AK2385</f>
        <v>0</v>
      </c>
      <c r="AL2385">
        <f>[1]发票导入!AL2385</f>
        <v>0</v>
      </c>
      <c r="AM2385">
        <f>[1]发票导入!AM2385</f>
        <v>0</v>
      </c>
      <c r="AN2385" s="22">
        <f t="shared" si="1"/>
        <v>0</v>
      </c>
      <c r="AO2385" s="22">
        <f t="shared" si="2"/>
        <v>0</v>
      </c>
    </row>
    <row r="2386">
      <c r="C2386">
        <f>[1]发票导入!C2386&amp;""</f>
      </c>
      <c r="D2386">
        <f>[1]发票导入!D2386&amp;""</f>
      </c>
      <c r="O2386">
        <f>[1]发票导入!O2386&amp;""</f>
      </c>
      <c r="T2386">
        <f>[1]发票导入!T2386</f>
      </c>
      <c r="U2386">
        <f>[1]发票导入!U2386&amp;""</f>
      </c>
      <c r="V2386">
        <f>[1]发票导入!V2386&amp;""</f>
      </c>
      <c r="W2386">
        <f>[1]发票导入!W2386&amp;""</f>
      </c>
      <c r="Y2386">
        <f>[1]发票导入!Y2386&amp;""</f>
      </c>
      <c r="AA2386">
        <f>[1]发票导入!AA2386&amp;""</f>
      </c>
      <c r="AB2386">
        <f>[1]发票导入!AB2386</f>
        <v>0</v>
      </c>
      <c r="AC2386">
        <f>[1]发票导入!AC2386</f>
        <v>0</v>
      </c>
      <c r="AE2386" s="22">
        <f t="shared" si="0"/>
      </c>
      <c r="AI2386">
        <f>[1]发票导入!AI2386&amp;""</f>
      </c>
      <c r="AJ2386">
        <f>[1]发票导入!AJ2386&amp;""</f>
      </c>
      <c r="AK2386">
        <f>[1]发票导入!AK2386</f>
        <v>0</v>
      </c>
      <c r="AL2386">
        <f>[1]发票导入!AL2386</f>
        <v>0</v>
      </c>
      <c r="AM2386">
        <f>[1]发票导入!AM2386</f>
        <v>0</v>
      </c>
      <c r="AN2386" s="22">
        <f t="shared" si="1"/>
        <v>0</v>
      </c>
      <c r="AO2386" s="22">
        <f t="shared" si="2"/>
        <v>0</v>
      </c>
    </row>
    <row r="2387">
      <c r="C2387">
        <f>[1]发票导入!C2387&amp;""</f>
      </c>
      <c r="D2387">
        <f>[1]发票导入!D2387&amp;""</f>
      </c>
      <c r="O2387">
        <f>[1]发票导入!O2387&amp;""</f>
      </c>
      <c r="T2387">
        <f>[1]发票导入!T2387</f>
      </c>
      <c r="U2387">
        <f>[1]发票导入!U2387&amp;""</f>
      </c>
      <c r="V2387">
        <f>[1]发票导入!V2387&amp;""</f>
      </c>
      <c r="W2387">
        <f>[1]发票导入!W2387&amp;""</f>
      </c>
      <c r="Y2387">
        <f>[1]发票导入!Y2387&amp;""</f>
      </c>
      <c r="AA2387">
        <f>[1]发票导入!AA2387&amp;""</f>
      </c>
      <c r="AB2387">
        <f>[1]发票导入!AB2387</f>
        <v>0</v>
      </c>
      <c r="AC2387">
        <f>[1]发票导入!AC2387</f>
        <v>0</v>
      </c>
      <c r="AE2387" s="22">
        <f t="shared" si="0"/>
      </c>
      <c r="AI2387">
        <f>[1]发票导入!AI2387&amp;""</f>
      </c>
      <c r="AJ2387">
        <f>[1]发票导入!AJ2387&amp;""</f>
      </c>
      <c r="AK2387">
        <f>[1]发票导入!AK2387</f>
        <v>0</v>
      </c>
      <c r="AL2387">
        <f>[1]发票导入!AL2387</f>
        <v>0</v>
      </c>
      <c r="AM2387">
        <f>[1]发票导入!AM2387</f>
        <v>0</v>
      </c>
      <c r="AN2387" s="22">
        <f t="shared" si="1"/>
        <v>0</v>
      </c>
      <c r="AO2387" s="22">
        <f t="shared" si="2"/>
        <v>0</v>
      </c>
    </row>
    <row r="2388">
      <c r="C2388">
        <f>[1]发票导入!C2388&amp;""</f>
      </c>
      <c r="D2388">
        <f>[1]发票导入!D2388&amp;""</f>
      </c>
      <c r="O2388">
        <f>[1]发票导入!O2388&amp;""</f>
      </c>
      <c r="T2388">
        <f>[1]发票导入!T2388</f>
      </c>
      <c r="U2388">
        <f>[1]发票导入!U2388&amp;""</f>
      </c>
      <c r="V2388">
        <f>[1]发票导入!V2388&amp;""</f>
      </c>
      <c r="W2388">
        <f>[1]发票导入!W2388&amp;""</f>
      </c>
      <c r="Y2388">
        <f>[1]发票导入!Y2388&amp;""</f>
      </c>
      <c r="AA2388">
        <f>[1]发票导入!AA2388&amp;""</f>
      </c>
      <c r="AB2388">
        <f>[1]发票导入!AB2388</f>
        <v>0</v>
      </c>
      <c r="AC2388">
        <f>[1]发票导入!AC2388</f>
        <v>0</v>
      </c>
      <c r="AE2388" s="22">
        <f t="shared" si="0"/>
      </c>
      <c r="AI2388">
        <f>[1]发票导入!AI2388&amp;""</f>
      </c>
      <c r="AJ2388">
        <f>[1]发票导入!AJ2388&amp;""</f>
      </c>
      <c r="AK2388">
        <f>[1]发票导入!AK2388</f>
        <v>0</v>
      </c>
      <c r="AL2388">
        <f>[1]发票导入!AL2388</f>
        <v>0</v>
      </c>
      <c r="AM2388">
        <f>[1]发票导入!AM2388</f>
        <v>0</v>
      </c>
      <c r="AN2388" s="22">
        <f t="shared" si="1"/>
        <v>0</v>
      </c>
      <c r="AO2388" s="22">
        <f t="shared" si="2"/>
        <v>0</v>
      </c>
    </row>
    <row r="2389">
      <c r="C2389">
        <f>[1]发票导入!C2389&amp;""</f>
      </c>
      <c r="D2389">
        <f>[1]发票导入!D2389&amp;""</f>
      </c>
      <c r="O2389">
        <f>[1]发票导入!O2389&amp;""</f>
      </c>
      <c r="T2389">
        <f>[1]发票导入!T2389</f>
      </c>
      <c r="U2389">
        <f>[1]发票导入!U2389&amp;""</f>
      </c>
      <c r="V2389">
        <f>[1]发票导入!V2389&amp;""</f>
      </c>
      <c r="W2389">
        <f>[1]发票导入!W2389&amp;""</f>
      </c>
      <c r="Y2389">
        <f>[1]发票导入!Y2389&amp;""</f>
      </c>
      <c r="AA2389">
        <f>[1]发票导入!AA2389&amp;""</f>
      </c>
      <c r="AB2389">
        <f>[1]发票导入!AB2389</f>
        <v>0</v>
      </c>
      <c r="AC2389">
        <f>[1]发票导入!AC2389</f>
        <v>0</v>
      </c>
      <c r="AE2389" s="22">
        <f t="shared" si="0"/>
      </c>
      <c r="AI2389">
        <f>[1]发票导入!AI2389&amp;""</f>
      </c>
      <c r="AJ2389">
        <f>[1]发票导入!AJ2389&amp;""</f>
      </c>
      <c r="AK2389">
        <f>[1]发票导入!AK2389</f>
        <v>0</v>
      </c>
      <c r="AL2389">
        <f>[1]发票导入!AL2389</f>
        <v>0</v>
      </c>
      <c r="AM2389">
        <f>[1]发票导入!AM2389</f>
        <v>0</v>
      </c>
      <c r="AN2389" s="22">
        <f t="shared" si="1"/>
        <v>0</v>
      </c>
      <c r="AO2389" s="22">
        <f t="shared" si="2"/>
        <v>0</v>
      </c>
    </row>
    <row r="2390">
      <c r="C2390">
        <f>[1]发票导入!C2390&amp;""</f>
      </c>
      <c r="D2390">
        <f>[1]发票导入!D2390&amp;""</f>
      </c>
      <c r="O2390">
        <f>[1]发票导入!O2390&amp;""</f>
      </c>
      <c r="T2390">
        <f>[1]发票导入!T2390</f>
      </c>
      <c r="U2390">
        <f>[1]发票导入!U2390&amp;""</f>
      </c>
      <c r="V2390">
        <f>[1]发票导入!V2390&amp;""</f>
      </c>
      <c r="W2390">
        <f>[1]发票导入!W2390&amp;""</f>
      </c>
      <c r="Y2390">
        <f>[1]发票导入!Y2390&amp;""</f>
      </c>
      <c r="AA2390">
        <f>[1]发票导入!AA2390&amp;""</f>
      </c>
      <c r="AB2390">
        <f>[1]发票导入!AB2390</f>
        <v>0</v>
      </c>
      <c r="AC2390">
        <f>[1]发票导入!AC2390</f>
        <v>0</v>
      </c>
      <c r="AE2390" s="22">
        <f t="shared" si="0"/>
      </c>
      <c r="AI2390">
        <f>[1]发票导入!AI2390&amp;""</f>
      </c>
      <c r="AJ2390">
        <f>[1]发票导入!AJ2390&amp;""</f>
      </c>
      <c r="AK2390">
        <f>[1]发票导入!AK2390</f>
        <v>0</v>
      </c>
      <c r="AL2390">
        <f>[1]发票导入!AL2390</f>
        <v>0</v>
      </c>
      <c r="AM2390">
        <f>[1]发票导入!AM2390</f>
        <v>0</v>
      </c>
      <c r="AN2390" s="22">
        <f t="shared" si="1"/>
        <v>0</v>
      </c>
      <c r="AO2390" s="22">
        <f t="shared" si="2"/>
        <v>0</v>
      </c>
    </row>
    <row r="2391">
      <c r="C2391">
        <f>[1]发票导入!C2391&amp;""</f>
      </c>
      <c r="D2391">
        <f>[1]发票导入!D2391&amp;""</f>
      </c>
      <c r="O2391">
        <f>[1]发票导入!O2391&amp;""</f>
      </c>
      <c r="T2391">
        <f>[1]发票导入!T2391</f>
      </c>
      <c r="U2391">
        <f>[1]发票导入!U2391&amp;""</f>
      </c>
      <c r="V2391">
        <f>[1]发票导入!V2391&amp;""</f>
      </c>
      <c r="W2391">
        <f>[1]发票导入!W2391&amp;""</f>
      </c>
      <c r="Y2391">
        <f>[1]发票导入!Y2391&amp;""</f>
      </c>
      <c r="AA2391">
        <f>[1]发票导入!AA2391&amp;""</f>
      </c>
      <c r="AB2391">
        <f>[1]发票导入!AB2391</f>
        <v>0</v>
      </c>
      <c r="AC2391">
        <f>[1]发票导入!AC2391</f>
        <v>0</v>
      </c>
      <c r="AE2391" s="22">
        <f t="shared" si="0"/>
      </c>
      <c r="AI2391">
        <f>[1]发票导入!AI2391&amp;""</f>
      </c>
      <c r="AJ2391">
        <f>[1]发票导入!AJ2391&amp;""</f>
      </c>
      <c r="AK2391">
        <f>[1]发票导入!AK2391</f>
        <v>0</v>
      </c>
      <c r="AL2391">
        <f>[1]发票导入!AL2391</f>
        <v>0</v>
      </c>
      <c r="AM2391">
        <f>[1]发票导入!AM2391</f>
        <v>0</v>
      </c>
      <c r="AN2391" s="22">
        <f t="shared" si="1"/>
        <v>0</v>
      </c>
      <c r="AO2391" s="22">
        <f t="shared" si="2"/>
        <v>0</v>
      </c>
    </row>
    <row r="2392">
      <c r="C2392">
        <f>[1]发票导入!C2392&amp;""</f>
      </c>
      <c r="D2392">
        <f>[1]发票导入!D2392&amp;""</f>
      </c>
      <c r="O2392">
        <f>[1]发票导入!O2392&amp;""</f>
      </c>
      <c r="T2392">
        <f>[1]发票导入!T2392</f>
      </c>
      <c r="U2392">
        <f>[1]发票导入!U2392&amp;""</f>
      </c>
      <c r="V2392">
        <f>[1]发票导入!V2392&amp;""</f>
      </c>
      <c r="W2392">
        <f>[1]发票导入!W2392&amp;""</f>
      </c>
      <c r="Y2392">
        <f>[1]发票导入!Y2392&amp;""</f>
      </c>
      <c r="AA2392">
        <f>[1]发票导入!AA2392&amp;""</f>
      </c>
      <c r="AB2392">
        <f>[1]发票导入!AB2392</f>
        <v>0</v>
      </c>
      <c r="AC2392">
        <f>[1]发票导入!AC2392</f>
        <v>0</v>
      </c>
      <c r="AE2392" s="22">
        <f t="shared" si="0"/>
      </c>
      <c r="AI2392">
        <f>[1]发票导入!AI2392&amp;""</f>
      </c>
      <c r="AJ2392">
        <f>[1]发票导入!AJ2392&amp;""</f>
      </c>
      <c r="AK2392">
        <f>[1]发票导入!AK2392</f>
        <v>0</v>
      </c>
      <c r="AL2392">
        <f>[1]发票导入!AL2392</f>
        <v>0</v>
      </c>
      <c r="AM2392">
        <f>[1]发票导入!AM2392</f>
        <v>0</v>
      </c>
      <c r="AN2392" s="22">
        <f t="shared" si="1"/>
        <v>0</v>
      </c>
      <c r="AO2392" s="22">
        <f t="shared" si="2"/>
        <v>0</v>
      </c>
    </row>
    <row r="2393">
      <c r="C2393">
        <f>[1]发票导入!C2393&amp;""</f>
      </c>
      <c r="D2393">
        <f>[1]发票导入!D2393&amp;""</f>
      </c>
      <c r="O2393">
        <f>[1]发票导入!O2393&amp;""</f>
      </c>
      <c r="T2393">
        <f>[1]发票导入!T2393</f>
      </c>
      <c r="U2393">
        <f>[1]发票导入!U2393&amp;""</f>
      </c>
      <c r="V2393">
        <f>[1]发票导入!V2393&amp;""</f>
      </c>
      <c r="W2393">
        <f>[1]发票导入!W2393&amp;""</f>
      </c>
      <c r="Y2393">
        <f>[1]发票导入!Y2393&amp;""</f>
      </c>
      <c r="AA2393">
        <f>[1]发票导入!AA2393&amp;""</f>
      </c>
      <c r="AB2393">
        <f>[1]发票导入!AB2393</f>
        <v>0</v>
      </c>
      <c r="AC2393">
        <f>[1]发票导入!AC2393</f>
        <v>0</v>
      </c>
      <c r="AE2393" s="22">
        <f t="shared" si="0"/>
      </c>
      <c r="AI2393">
        <f>[1]发票导入!AI2393&amp;""</f>
      </c>
      <c r="AJ2393">
        <f>[1]发票导入!AJ2393&amp;""</f>
      </c>
      <c r="AK2393">
        <f>[1]发票导入!AK2393</f>
        <v>0</v>
      </c>
      <c r="AL2393">
        <f>[1]发票导入!AL2393</f>
        <v>0</v>
      </c>
      <c r="AM2393">
        <f>[1]发票导入!AM2393</f>
        <v>0</v>
      </c>
      <c r="AN2393" s="22">
        <f t="shared" si="1"/>
        <v>0</v>
      </c>
      <c r="AO2393" s="22">
        <f t="shared" si="2"/>
        <v>0</v>
      </c>
    </row>
    <row r="2394">
      <c r="C2394">
        <f>[1]发票导入!C2394&amp;""</f>
      </c>
      <c r="D2394">
        <f>[1]发票导入!D2394&amp;""</f>
      </c>
      <c r="O2394">
        <f>[1]发票导入!O2394&amp;""</f>
      </c>
      <c r="T2394">
        <f>[1]发票导入!T2394</f>
      </c>
      <c r="U2394">
        <f>[1]发票导入!U2394&amp;""</f>
      </c>
      <c r="V2394">
        <f>[1]发票导入!V2394&amp;""</f>
      </c>
      <c r="W2394">
        <f>[1]发票导入!W2394&amp;""</f>
      </c>
      <c r="Y2394">
        <f>[1]发票导入!Y2394&amp;""</f>
      </c>
      <c r="AA2394">
        <f>[1]发票导入!AA2394&amp;""</f>
      </c>
      <c r="AB2394">
        <f>[1]发票导入!AB2394</f>
        <v>0</v>
      </c>
      <c r="AC2394">
        <f>[1]发票导入!AC2394</f>
        <v>0</v>
      </c>
      <c r="AE2394" s="22">
        <f t="shared" si="0"/>
      </c>
      <c r="AI2394">
        <f>[1]发票导入!AI2394&amp;""</f>
      </c>
      <c r="AJ2394">
        <f>[1]发票导入!AJ2394&amp;""</f>
      </c>
      <c r="AK2394">
        <f>[1]发票导入!AK2394</f>
        <v>0</v>
      </c>
      <c r="AL2394">
        <f>[1]发票导入!AL2394</f>
        <v>0</v>
      </c>
      <c r="AM2394">
        <f>[1]发票导入!AM2394</f>
        <v>0</v>
      </c>
      <c r="AN2394" s="22">
        <f t="shared" si="1"/>
        <v>0</v>
      </c>
      <c r="AO2394" s="22">
        <f t="shared" si="2"/>
        <v>0</v>
      </c>
    </row>
    <row r="2395">
      <c r="C2395">
        <f>[1]发票导入!C2395&amp;""</f>
      </c>
      <c r="D2395">
        <f>[1]发票导入!D2395&amp;""</f>
      </c>
      <c r="O2395">
        <f>[1]发票导入!O2395&amp;""</f>
      </c>
      <c r="T2395">
        <f>[1]发票导入!T2395</f>
      </c>
      <c r="U2395">
        <f>[1]发票导入!U2395&amp;""</f>
      </c>
      <c r="V2395">
        <f>[1]发票导入!V2395&amp;""</f>
      </c>
      <c r="W2395">
        <f>[1]发票导入!W2395&amp;""</f>
      </c>
      <c r="Y2395">
        <f>[1]发票导入!Y2395&amp;""</f>
      </c>
      <c r="AA2395">
        <f>[1]发票导入!AA2395&amp;""</f>
      </c>
      <c r="AB2395">
        <f>[1]发票导入!AB2395</f>
        <v>0</v>
      </c>
      <c r="AC2395">
        <f>[1]发票导入!AC2395</f>
        <v>0</v>
      </c>
      <c r="AE2395" s="22">
        <f t="shared" si="0"/>
      </c>
      <c r="AI2395">
        <f>[1]发票导入!AI2395&amp;""</f>
      </c>
      <c r="AJ2395">
        <f>[1]发票导入!AJ2395&amp;""</f>
      </c>
      <c r="AK2395">
        <f>[1]发票导入!AK2395</f>
        <v>0</v>
      </c>
      <c r="AL2395">
        <f>[1]发票导入!AL2395</f>
        <v>0</v>
      </c>
      <c r="AM2395">
        <f>[1]发票导入!AM2395</f>
        <v>0</v>
      </c>
      <c r="AN2395" s="22">
        <f t="shared" si="1"/>
        <v>0</v>
      </c>
      <c r="AO2395" s="22">
        <f t="shared" si="2"/>
        <v>0</v>
      </c>
    </row>
    <row r="2396">
      <c r="C2396">
        <f>[1]发票导入!C2396&amp;""</f>
      </c>
      <c r="D2396">
        <f>[1]发票导入!D2396&amp;""</f>
      </c>
      <c r="O2396">
        <f>[1]发票导入!O2396&amp;""</f>
      </c>
      <c r="T2396">
        <f>[1]发票导入!T2396</f>
      </c>
      <c r="U2396">
        <f>[1]发票导入!U2396&amp;""</f>
      </c>
      <c r="V2396">
        <f>[1]发票导入!V2396&amp;""</f>
      </c>
      <c r="W2396">
        <f>[1]发票导入!W2396&amp;""</f>
      </c>
      <c r="Y2396">
        <f>[1]发票导入!Y2396&amp;""</f>
      </c>
      <c r="AA2396">
        <f>[1]发票导入!AA2396&amp;""</f>
      </c>
      <c r="AB2396">
        <f>[1]发票导入!AB2396</f>
        <v>0</v>
      </c>
      <c r="AC2396">
        <f>[1]发票导入!AC2396</f>
        <v>0</v>
      </c>
      <c r="AE2396" s="22">
        <f t="shared" si="0"/>
      </c>
      <c r="AI2396">
        <f>[1]发票导入!AI2396&amp;""</f>
      </c>
      <c r="AJ2396">
        <f>[1]发票导入!AJ2396&amp;""</f>
      </c>
      <c r="AK2396">
        <f>[1]发票导入!AK2396</f>
        <v>0</v>
      </c>
      <c r="AL2396">
        <f>[1]发票导入!AL2396</f>
        <v>0</v>
      </c>
      <c r="AM2396">
        <f>[1]发票导入!AM2396</f>
        <v>0</v>
      </c>
      <c r="AN2396" s="22">
        <f t="shared" si="1"/>
        <v>0</v>
      </c>
      <c r="AO2396" s="22">
        <f t="shared" si="2"/>
        <v>0</v>
      </c>
    </row>
    <row r="2397">
      <c r="C2397">
        <f>[1]发票导入!C2397&amp;""</f>
      </c>
      <c r="D2397">
        <f>[1]发票导入!D2397&amp;""</f>
      </c>
      <c r="O2397">
        <f>[1]发票导入!O2397&amp;""</f>
      </c>
      <c r="T2397">
        <f>[1]发票导入!T2397</f>
      </c>
      <c r="U2397">
        <f>[1]发票导入!U2397&amp;""</f>
      </c>
      <c r="V2397">
        <f>[1]发票导入!V2397&amp;""</f>
      </c>
      <c r="W2397">
        <f>[1]发票导入!W2397&amp;""</f>
      </c>
      <c r="Y2397">
        <f>[1]发票导入!Y2397&amp;""</f>
      </c>
      <c r="AA2397">
        <f>[1]发票导入!AA2397&amp;""</f>
      </c>
      <c r="AB2397">
        <f>[1]发票导入!AB2397</f>
        <v>0</v>
      </c>
      <c r="AC2397">
        <f>[1]发票导入!AC2397</f>
        <v>0</v>
      </c>
      <c r="AE2397" s="22">
        <f t="shared" si="0"/>
      </c>
      <c r="AI2397">
        <f>[1]发票导入!AI2397&amp;""</f>
      </c>
      <c r="AJ2397">
        <f>[1]发票导入!AJ2397&amp;""</f>
      </c>
      <c r="AK2397">
        <f>[1]发票导入!AK2397</f>
        <v>0</v>
      </c>
      <c r="AL2397">
        <f>[1]发票导入!AL2397</f>
        <v>0</v>
      </c>
      <c r="AM2397">
        <f>[1]发票导入!AM2397</f>
        <v>0</v>
      </c>
      <c r="AN2397" s="22">
        <f t="shared" si="1"/>
        <v>0</v>
      </c>
      <c r="AO2397" s="22">
        <f t="shared" si="2"/>
        <v>0</v>
      </c>
    </row>
    <row r="2398">
      <c r="C2398">
        <f>[1]发票导入!C2398&amp;""</f>
      </c>
      <c r="D2398">
        <f>[1]发票导入!D2398&amp;""</f>
      </c>
      <c r="O2398">
        <f>[1]发票导入!O2398&amp;""</f>
      </c>
      <c r="T2398">
        <f>[1]发票导入!T2398</f>
      </c>
      <c r="U2398">
        <f>[1]发票导入!U2398&amp;""</f>
      </c>
      <c r="V2398">
        <f>[1]发票导入!V2398&amp;""</f>
      </c>
      <c r="W2398">
        <f>[1]发票导入!W2398&amp;""</f>
      </c>
      <c r="Y2398">
        <f>[1]发票导入!Y2398&amp;""</f>
      </c>
      <c r="AA2398">
        <f>[1]发票导入!AA2398&amp;""</f>
      </c>
      <c r="AB2398">
        <f>[1]发票导入!AB2398</f>
        <v>0</v>
      </c>
      <c r="AC2398">
        <f>[1]发票导入!AC2398</f>
        <v>0</v>
      </c>
      <c r="AE2398" s="22">
        <f t="shared" si="0"/>
      </c>
      <c r="AI2398">
        <f>[1]发票导入!AI2398&amp;""</f>
      </c>
      <c r="AJ2398">
        <f>[1]发票导入!AJ2398&amp;""</f>
      </c>
      <c r="AK2398">
        <f>[1]发票导入!AK2398</f>
        <v>0</v>
      </c>
      <c r="AL2398">
        <f>[1]发票导入!AL2398</f>
        <v>0</v>
      </c>
      <c r="AM2398">
        <f>[1]发票导入!AM2398</f>
        <v>0</v>
      </c>
      <c r="AN2398" s="22">
        <f t="shared" si="1"/>
        <v>0</v>
      </c>
      <c r="AO2398" s="22">
        <f t="shared" si="2"/>
        <v>0</v>
      </c>
    </row>
    <row r="2399">
      <c r="C2399">
        <f>[1]发票导入!C2399&amp;""</f>
      </c>
      <c r="D2399">
        <f>[1]发票导入!D2399&amp;""</f>
      </c>
      <c r="O2399">
        <f>[1]发票导入!O2399&amp;""</f>
      </c>
      <c r="T2399">
        <f>[1]发票导入!T2399</f>
      </c>
      <c r="U2399">
        <f>[1]发票导入!U2399&amp;""</f>
      </c>
      <c r="V2399">
        <f>[1]发票导入!V2399&amp;""</f>
      </c>
      <c r="W2399">
        <f>[1]发票导入!W2399&amp;""</f>
      </c>
      <c r="Y2399">
        <f>[1]发票导入!Y2399&amp;""</f>
      </c>
      <c r="AA2399">
        <f>[1]发票导入!AA2399&amp;""</f>
      </c>
      <c r="AB2399">
        <f>[1]发票导入!AB2399</f>
        <v>0</v>
      </c>
      <c r="AC2399">
        <f>[1]发票导入!AC2399</f>
        <v>0</v>
      </c>
      <c r="AE2399" s="22">
        <f t="shared" si="0"/>
      </c>
      <c r="AI2399">
        <f>[1]发票导入!AI2399&amp;""</f>
      </c>
      <c r="AJ2399">
        <f>[1]发票导入!AJ2399&amp;""</f>
      </c>
      <c r="AK2399">
        <f>[1]发票导入!AK2399</f>
        <v>0</v>
      </c>
      <c r="AL2399">
        <f>[1]发票导入!AL2399</f>
        <v>0</v>
      </c>
      <c r="AM2399">
        <f>[1]发票导入!AM2399</f>
        <v>0</v>
      </c>
      <c r="AN2399" s="22">
        <f t="shared" si="1"/>
        <v>0</v>
      </c>
      <c r="AO2399" s="22">
        <f t="shared" si="2"/>
        <v>0</v>
      </c>
    </row>
    <row r="2400">
      <c r="C2400">
        <f>[1]发票导入!C2400&amp;""</f>
      </c>
      <c r="D2400">
        <f>[1]发票导入!D2400&amp;""</f>
      </c>
      <c r="O2400">
        <f>[1]发票导入!O2400&amp;""</f>
      </c>
      <c r="T2400">
        <f>[1]发票导入!T2400</f>
      </c>
      <c r="U2400">
        <f>[1]发票导入!U2400&amp;""</f>
      </c>
      <c r="V2400">
        <f>[1]发票导入!V2400&amp;""</f>
      </c>
      <c r="W2400">
        <f>[1]发票导入!W2400&amp;""</f>
      </c>
      <c r="Y2400">
        <f>[1]发票导入!Y2400&amp;""</f>
      </c>
      <c r="AA2400">
        <f>[1]发票导入!AA2400&amp;""</f>
      </c>
      <c r="AB2400">
        <f>[1]发票导入!AB2400</f>
        <v>0</v>
      </c>
      <c r="AC2400">
        <f>[1]发票导入!AC2400</f>
        <v>0</v>
      </c>
      <c r="AE2400" s="22">
        <f t="shared" si="0"/>
      </c>
      <c r="AI2400">
        <f>[1]发票导入!AI2400&amp;""</f>
      </c>
      <c r="AJ2400">
        <f>[1]发票导入!AJ2400&amp;""</f>
      </c>
      <c r="AK2400">
        <f>[1]发票导入!AK2400</f>
        <v>0</v>
      </c>
      <c r="AL2400">
        <f>[1]发票导入!AL2400</f>
        <v>0</v>
      </c>
      <c r="AM2400">
        <f>[1]发票导入!AM2400</f>
        <v>0</v>
      </c>
      <c r="AN2400" s="22">
        <f t="shared" si="1"/>
        <v>0</v>
      </c>
      <c r="AO2400" s="22">
        <f t="shared" si="2"/>
        <v>0</v>
      </c>
    </row>
    <row r="2401">
      <c r="C2401">
        <f>[1]发票导入!C2401&amp;""</f>
      </c>
      <c r="D2401">
        <f>[1]发票导入!D2401&amp;""</f>
      </c>
      <c r="O2401">
        <f>[1]发票导入!O2401&amp;""</f>
      </c>
      <c r="T2401">
        <f>[1]发票导入!T2401</f>
      </c>
      <c r="U2401">
        <f>[1]发票导入!U2401&amp;""</f>
      </c>
      <c r="V2401">
        <f>[1]发票导入!V2401&amp;""</f>
      </c>
      <c r="W2401">
        <f>[1]发票导入!W2401&amp;""</f>
      </c>
      <c r="Y2401">
        <f>[1]发票导入!Y2401&amp;""</f>
      </c>
      <c r="AA2401">
        <f>[1]发票导入!AA2401&amp;""</f>
      </c>
      <c r="AB2401">
        <f>[1]发票导入!AB2401</f>
        <v>0</v>
      </c>
      <c r="AC2401">
        <f>[1]发票导入!AC2401</f>
        <v>0</v>
      </c>
      <c r="AE2401" s="22">
        <f t="shared" si="0"/>
      </c>
      <c r="AI2401">
        <f>[1]发票导入!AI2401&amp;""</f>
      </c>
      <c r="AJ2401">
        <f>[1]发票导入!AJ2401&amp;""</f>
      </c>
      <c r="AK2401">
        <f>[1]发票导入!AK2401</f>
        <v>0</v>
      </c>
      <c r="AL2401">
        <f>[1]发票导入!AL2401</f>
        <v>0</v>
      </c>
      <c r="AM2401">
        <f>[1]发票导入!AM2401</f>
        <v>0</v>
      </c>
      <c r="AN2401" s="22">
        <f t="shared" si="1"/>
        <v>0</v>
      </c>
      <c r="AO2401" s="22">
        <f t="shared" si="2"/>
        <v>0</v>
      </c>
    </row>
    <row r="2402">
      <c r="C2402">
        <f>[1]发票导入!C2402&amp;""</f>
      </c>
      <c r="D2402">
        <f>[1]发票导入!D2402&amp;""</f>
      </c>
      <c r="O2402">
        <f>[1]发票导入!O2402&amp;""</f>
      </c>
      <c r="T2402">
        <f>[1]发票导入!T2402</f>
      </c>
      <c r="U2402">
        <f>[1]发票导入!U2402&amp;""</f>
      </c>
      <c r="V2402">
        <f>[1]发票导入!V2402&amp;""</f>
      </c>
      <c r="W2402">
        <f>[1]发票导入!W2402&amp;""</f>
      </c>
      <c r="Y2402">
        <f>[1]发票导入!Y2402&amp;""</f>
      </c>
      <c r="AA2402">
        <f>[1]发票导入!AA2402&amp;""</f>
      </c>
      <c r="AB2402">
        <f>[1]发票导入!AB2402</f>
        <v>0</v>
      </c>
      <c r="AC2402">
        <f>[1]发票导入!AC2402</f>
        <v>0</v>
      </c>
      <c r="AE2402" s="22">
        <f t="shared" si="0"/>
      </c>
      <c r="AI2402">
        <f>[1]发票导入!AI2402&amp;""</f>
      </c>
      <c r="AJ2402">
        <f>[1]发票导入!AJ2402&amp;""</f>
      </c>
      <c r="AK2402">
        <f>[1]发票导入!AK2402</f>
        <v>0</v>
      </c>
      <c r="AL2402">
        <f>[1]发票导入!AL2402</f>
        <v>0</v>
      </c>
      <c r="AM2402">
        <f>[1]发票导入!AM2402</f>
        <v>0</v>
      </c>
      <c r="AN2402" s="22">
        <f t="shared" si="1"/>
        <v>0</v>
      </c>
      <c r="AO2402" s="22">
        <f t="shared" si="2"/>
        <v>0</v>
      </c>
    </row>
    <row r="2403">
      <c r="C2403">
        <f>[1]发票导入!C2403&amp;""</f>
      </c>
      <c r="D2403">
        <f>[1]发票导入!D2403&amp;""</f>
      </c>
      <c r="O2403">
        <f>[1]发票导入!O2403&amp;""</f>
      </c>
      <c r="T2403">
        <f>[1]发票导入!T2403</f>
      </c>
      <c r="U2403">
        <f>[1]发票导入!U2403&amp;""</f>
      </c>
      <c r="V2403">
        <f>[1]发票导入!V2403&amp;""</f>
      </c>
      <c r="W2403">
        <f>[1]发票导入!W2403&amp;""</f>
      </c>
      <c r="Y2403">
        <f>[1]发票导入!Y2403&amp;""</f>
      </c>
      <c r="AA2403">
        <f>[1]发票导入!AA2403&amp;""</f>
      </c>
      <c r="AB2403">
        <f>[1]发票导入!AB2403</f>
        <v>0</v>
      </c>
      <c r="AC2403">
        <f>[1]发票导入!AC2403</f>
        <v>0</v>
      </c>
      <c r="AE2403" s="22">
        <f t="shared" si="0"/>
      </c>
      <c r="AI2403">
        <f>[1]发票导入!AI2403&amp;""</f>
      </c>
      <c r="AJ2403">
        <f>[1]发票导入!AJ2403&amp;""</f>
      </c>
      <c r="AK2403">
        <f>[1]发票导入!AK2403</f>
        <v>0</v>
      </c>
      <c r="AL2403">
        <f>[1]发票导入!AL2403</f>
        <v>0</v>
      </c>
      <c r="AM2403">
        <f>[1]发票导入!AM2403</f>
        <v>0</v>
      </c>
      <c r="AN2403" s="22">
        <f t="shared" si="1"/>
        <v>0</v>
      </c>
      <c r="AO2403" s="22">
        <f t="shared" si="2"/>
        <v>0</v>
      </c>
    </row>
    <row r="2404">
      <c r="C2404">
        <f>[1]发票导入!C2404&amp;""</f>
      </c>
      <c r="D2404">
        <f>[1]发票导入!D2404&amp;""</f>
      </c>
      <c r="O2404">
        <f>[1]发票导入!O2404&amp;""</f>
      </c>
      <c r="T2404">
        <f>[1]发票导入!T2404</f>
      </c>
      <c r="U2404">
        <f>[1]发票导入!U2404&amp;""</f>
      </c>
      <c r="V2404">
        <f>[1]发票导入!V2404&amp;""</f>
      </c>
      <c r="W2404">
        <f>[1]发票导入!W2404&amp;""</f>
      </c>
      <c r="Y2404">
        <f>[1]发票导入!Y2404&amp;""</f>
      </c>
      <c r="AA2404">
        <f>[1]发票导入!AA2404&amp;""</f>
      </c>
      <c r="AB2404">
        <f>[1]发票导入!AB2404</f>
        <v>0</v>
      </c>
      <c r="AC2404">
        <f>[1]发票导入!AC2404</f>
        <v>0</v>
      </c>
      <c r="AE2404" s="22">
        <f t="shared" si="0"/>
      </c>
      <c r="AI2404">
        <f>[1]发票导入!AI2404&amp;""</f>
      </c>
      <c r="AJ2404">
        <f>[1]发票导入!AJ2404&amp;""</f>
      </c>
      <c r="AK2404">
        <f>[1]发票导入!AK2404</f>
        <v>0</v>
      </c>
      <c r="AL2404">
        <f>[1]发票导入!AL2404</f>
        <v>0</v>
      </c>
      <c r="AM2404">
        <f>[1]发票导入!AM2404</f>
        <v>0</v>
      </c>
      <c r="AN2404" s="22">
        <f t="shared" si="1"/>
        <v>0</v>
      </c>
      <c r="AO2404" s="22">
        <f t="shared" si="2"/>
        <v>0</v>
      </c>
    </row>
    <row r="2405">
      <c r="C2405">
        <f>[1]发票导入!C2405&amp;""</f>
      </c>
      <c r="D2405">
        <f>[1]发票导入!D2405&amp;""</f>
      </c>
      <c r="O2405">
        <f>[1]发票导入!O2405&amp;""</f>
      </c>
      <c r="T2405">
        <f>[1]发票导入!T2405</f>
      </c>
      <c r="U2405">
        <f>[1]发票导入!U2405&amp;""</f>
      </c>
      <c r="V2405">
        <f>[1]发票导入!V2405&amp;""</f>
      </c>
      <c r="W2405">
        <f>[1]发票导入!W2405&amp;""</f>
      </c>
      <c r="Y2405">
        <f>[1]发票导入!Y2405&amp;""</f>
      </c>
      <c r="AA2405">
        <f>[1]发票导入!AA2405&amp;""</f>
      </c>
      <c r="AB2405">
        <f>[1]发票导入!AB2405</f>
        <v>0</v>
      </c>
      <c r="AC2405">
        <f>[1]发票导入!AC2405</f>
        <v>0</v>
      </c>
      <c r="AE2405" s="22">
        <f t="shared" si="0"/>
      </c>
      <c r="AI2405">
        <f>[1]发票导入!AI2405&amp;""</f>
      </c>
      <c r="AJ2405">
        <f>[1]发票导入!AJ2405&amp;""</f>
      </c>
      <c r="AK2405">
        <f>[1]发票导入!AK2405</f>
        <v>0</v>
      </c>
      <c r="AL2405">
        <f>[1]发票导入!AL2405</f>
        <v>0</v>
      </c>
      <c r="AM2405">
        <f>[1]发票导入!AM2405</f>
        <v>0</v>
      </c>
      <c r="AN2405" s="22">
        <f t="shared" si="1"/>
        <v>0</v>
      </c>
      <c r="AO2405" s="22">
        <f t="shared" si="2"/>
        <v>0</v>
      </c>
    </row>
    <row r="2406">
      <c r="C2406">
        <f>[1]发票导入!C2406&amp;""</f>
      </c>
      <c r="D2406">
        <f>[1]发票导入!D2406&amp;""</f>
      </c>
      <c r="O2406">
        <f>[1]发票导入!O2406&amp;""</f>
      </c>
      <c r="T2406">
        <f>[1]发票导入!T2406</f>
      </c>
      <c r="U2406">
        <f>[1]发票导入!U2406&amp;""</f>
      </c>
      <c r="V2406">
        <f>[1]发票导入!V2406&amp;""</f>
      </c>
      <c r="W2406">
        <f>[1]发票导入!W2406&amp;""</f>
      </c>
      <c r="Y2406">
        <f>[1]发票导入!Y2406&amp;""</f>
      </c>
      <c r="AA2406">
        <f>[1]发票导入!AA2406&amp;""</f>
      </c>
      <c r="AB2406">
        <f>[1]发票导入!AB2406</f>
        <v>0</v>
      </c>
      <c r="AC2406">
        <f>[1]发票导入!AC2406</f>
        <v>0</v>
      </c>
      <c r="AE2406" s="22">
        <f t="shared" si="0"/>
      </c>
      <c r="AI2406">
        <f>[1]发票导入!AI2406&amp;""</f>
      </c>
      <c r="AJ2406">
        <f>[1]发票导入!AJ2406&amp;""</f>
      </c>
      <c r="AK2406">
        <f>[1]发票导入!AK2406</f>
        <v>0</v>
      </c>
      <c r="AL2406">
        <f>[1]发票导入!AL2406</f>
        <v>0</v>
      </c>
      <c r="AM2406">
        <f>[1]发票导入!AM2406</f>
        <v>0</v>
      </c>
      <c r="AN2406" s="22">
        <f t="shared" si="1"/>
        <v>0</v>
      </c>
      <c r="AO2406" s="22">
        <f t="shared" si="2"/>
        <v>0</v>
      </c>
    </row>
    <row r="2407">
      <c r="C2407">
        <f>[1]发票导入!C2407&amp;""</f>
      </c>
      <c r="D2407">
        <f>[1]发票导入!D2407&amp;""</f>
      </c>
      <c r="O2407">
        <f>[1]发票导入!O2407&amp;""</f>
      </c>
      <c r="T2407">
        <f>[1]发票导入!T2407</f>
      </c>
      <c r="U2407">
        <f>[1]发票导入!U2407&amp;""</f>
      </c>
      <c r="V2407">
        <f>[1]发票导入!V2407&amp;""</f>
      </c>
      <c r="W2407">
        <f>[1]发票导入!W2407&amp;""</f>
      </c>
      <c r="Y2407">
        <f>[1]发票导入!Y2407&amp;""</f>
      </c>
      <c r="AA2407">
        <f>[1]发票导入!AA2407&amp;""</f>
      </c>
      <c r="AB2407">
        <f>[1]发票导入!AB2407</f>
        <v>0</v>
      </c>
      <c r="AC2407">
        <f>[1]发票导入!AC2407</f>
        <v>0</v>
      </c>
      <c r="AE2407" s="22">
        <f t="shared" si="0"/>
      </c>
      <c r="AI2407">
        <f>[1]发票导入!AI2407&amp;""</f>
      </c>
      <c r="AJ2407">
        <f>[1]发票导入!AJ2407&amp;""</f>
      </c>
      <c r="AK2407">
        <f>[1]发票导入!AK2407</f>
        <v>0</v>
      </c>
      <c r="AL2407">
        <f>[1]发票导入!AL2407</f>
        <v>0</v>
      </c>
      <c r="AM2407">
        <f>[1]发票导入!AM2407</f>
        <v>0</v>
      </c>
      <c r="AN2407" s="22">
        <f t="shared" si="1"/>
        <v>0</v>
      </c>
      <c r="AO2407" s="22">
        <f t="shared" si="2"/>
        <v>0</v>
      </c>
    </row>
    <row r="2408">
      <c r="C2408">
        <f>[1]发票导入!C2408&amp;""</f>
      </c>
      <c r="D2408">
        <f>[1]发票导入!D2408&amp;""</f>
      </c>
      <c r="O2408">
        <f>[1]发票导入!O2408&amp;""</f>
      </c>
      <c r="T2408">
        <f>[1]发票导入!T2408</f>
      </c>
      <c r="U2408">
        <f>[1]发票导入!U2408&amp;""</f>
      </c>
      <c r="V2408">
        <f>[1]发票导入!V2408&amp;""</f>
      </c>
      <c r="W2408">
        <f>[1]发票导入!W2408&amp;""</f>
      </c>
      <c r="Y2408">
        <f>[1]发票导入!Y2408&amp;""</f>
      </c>
      <c r="AA2408">
        <f>[1]发票导入!AA2408&amp;""</f>
      </c>
      <c r="AB2408">
        <f>[1]发票导入!AB2408</f>
        <v>0</v>
      </c>
      <c r="AC2408">
        <f>[1]发票导入!AC2408</f>
        <v>0</v>
      </c>
      <c r="AE2408" s="22">
        <f t="shared" si="0"/>
      </c>
      <c r="AI2408">
        <f>[1]发票导入!AI2408&amp;""</f>
      </c>
      <c r="AJ2408">
        <f>[1]发票导入!AJ2408&amp;""</f>
      </c>
      <c r="AK2408">
        <f>[1]发票导入!AK2408</f>
        <v>0</v>
      </c>
      <c r="AL2408">
        <f>[1]发票导入!AL2408</f>
        <v>0</v>
      </c>
      <c r="AM2408">
        <f>[1]发票导入!AM2408</f>
        <v>0</v>
      </c>
      <c r="AN2408" s="22">
        <f t="shared" si="1"/>
        <v>0</v>
      </c>
      <c r="AO2408" s="22">
        <f t="shared" si="2"/>
        <v>0</v>
      </c>
    </row>
    <row r="2409">
      <c r="C2409">
        <f>[1]发票导入!C2409&amp;""</f>
      </c>
      <c r="D2409">
        <f>[1]发票导入!D2409&amp;""</f>
      </c>
      <c r="O2409">
        <f>[1]发票导入!O2409&amp;""</f>
      </c>
      <c r="T2409">
        <f>[1]发票导入!T2409</f>
      </c>
      <c r="U2409">
        <f>[1]发票导入!U2409&amp;""</f>
      </c>
      <c r="V2409">
        <f>[1]发票导入!V2409&amp;""</f>
      </c>
      <c r="W2409">
        <f>[1]发票导入!W2409&amp;""</f>
      </c>
      <c r="Y2409">
        <f>[1]发票导入!Y2409&amp;""</f>
      </c>
      <c r="AA2409">
        <f>[1]发票导入!AA2409&amp;""</f>
      </c>
      <c r="AB2409">
        <f>[1]发票导入!AB2409</f>
        <v>0</v>
      </c>
      <c r="AC2409">
        <f>[1]发票导入!AC2409</f>
        <v>0</v>
      </c>
      <c r="AE2409" s="22">
        <f t="shared" si="0"/>
      </c>
      <c r="AI2409">
        <f>[1]发票导入!AI2409&amp;""</f>
      </c>
      <c r="AJ2409">
        <f>[1]发票导入!AJ2409&amp;""</f>
      </c>
      <c r="AK2409">
        <f>[1]发票导入!AK2409</f>
        <v>0</v>
      </c>
      <c r="AL2409">
        <f>[1]发票导入!AL2409</f>
        <v>0</v>
      </c>
      <c r="AM2409">
        <f>[1]发票导入!AM2409</f>
        <v>0</v>
      </c>
      <c r="AN2409" s="22">
        <f t="shared" si="1"/>
        <v>0</v>
      </c>
      <c r="AO2409" s="22">
        <f t="shared" si="2"/>
        <v>0</v>
      </c>
    </row>
    <row r="2410">
      <c r="C2410">
        <f>[1]发票导入!C2410&amp;""</f>
      </c>
      <c r="D2410">
        <f>[1]发票导入!D2410&amp;""</f>
      </c>
      <c r="O2410">
        <f>[1]发票导入!O2410&amp;""</f>
      </c>
      <c r="T2410">
        <f>[1]发票导入!T2410</f>
      </c>
      <c r="U2410">
        <f>[1]发票导入!U2410&amp;""</f>
      </c>
      <c r="V2410">
        <f>[1]发票导入!V2410&amp;""</f>
      </c>
      <c r="W2410">
        <f>[1]发票导入!W2410&amp;""</f>
      </c>
      <c r="Y2410">
        <f>[1]发票导入!Y2410&amp;""</f>
      </c>
      <c r="AA2410">
        <f>[1]发票导入!AA2410&amp;""</f>
      </c>
      <c r="AB2410">
        <f>[1]发票导入!AB2410</f>
        <v>0</v>
      </c>
      <c r="AC2410">
        <f>[1]发票导入!AC2410</f>
        <v>0</v>
      </c>
      <c r="AE2410" s="22">
        <f t="shared" si="0"/>
      </c>
      <c r="AI2410">
        <f>[1]发票导入!AI2410&amp;""</f>
      </c>
      <c r="AJ2410">
        <f>[1]发票导入!AJ2410&amp;""</f>
      </c>
      <c r="AK2410">
        <f>[1]发票导入!AK2410</f>
        <v>0</v>
      </c>
      <c r="AL2410">
        <f>[1]发票导入!AL2410</f>
        <v>0</v>
      </c>
      <c r="AM2410">
        <f>[1]发票导入!AM2410</f>
        <v>0</v>
      </c>
      <c r="AN2410" s="22">
        <f t="shared" si="1"/>
        <v>0</v>
      </c>
      <c r="AO2410" s="22">
        <f t="shared" si="2"/>
        <v>0</v>
      </c>
    </row>
    <row r="2411">
      <c r="C2411">
        <f>[1]发票导入!C2411&amp;""</f>
      </c>
      <c r="D2411">
        <f>[1]发票导入!D2411&amp;""</f>
      </c>
      <c r="O2411">
        <f>[1]发票导入!O2411&amp;""</f>
      </c>
      <c r="T2411">
        <f>[1]发票导入!T2411</f>
      </c>
      <c r="U2411">
        <f>[1]发票导入!U2411&amp;""</f>
      </c>
      <c r="V2411">
        <f>[1]发票导入!V2411&amp;""</f>
      </c>
      <c r="W2411">
        <f>[1]发票导入!W2411&amp;""</f>
      </c>
      <c r="Y2411">
        <f>[1]发票导入!Y2411&amp;""</f>
      </c>
      <c r="AA2411">
        <f>[1]发票导入!AA2411&amp;""</f>
      </c>
      <c r="AB2411">
        <f>[1]发票导入!AB2411</f>
        <v>0</v>
      </c>
      <c r="AC2411">
        <f>[1]发票导入!AC2411</f>
        <v>0</v>
      </c>
      <c r="AE2411" s="22">
        <f t="shared" si="0"/>
      </c>
      <c r="AI2411">
        <f>[1]发票导入!AI2411&amp;""</f>
      </c>
      <c r="AJ2411">
        <f>[1]发票导入!AJ2411&amp;""</f>
      </c>
      <c r="AK2411">
        <f>[1]发票导入!AK2411</f>
        <v>0</v>
      </c>
      <c r="AL2411">
        <f>[1]发票导入!AL2411</f>
        <v>0</v>
      </c>
      <c r="AM2411">
        <f>[1]发票导入!AM2411</f>
        <v>0</v>
      </c>
      <c r="AN2411" s="22">
        <f t="shared" si="1"/>
        <v>0</v>
      </c>
      <c r="AO2411" s="22">
        <f t="shared" si="2"/>
        <v>0</v>
      </c>
    </row>
    <row r="2412">
      <c r="C2412">
        <f>[1]发票导入!C2412&amp;""</f>
      </c>
      <c r="D2412">
        <f>[1]发票导入!D2412&amp;""</f>
      </c>
      <c r="O2412">
        <f>[1]发票导入!O2412&amp;""</f>
      </c>
      <c r="T2412">
        <f>[1]发票导入!T2412</f>
      </c>
      <c r="U2412">
        <f>[1]发票导入!U2412&amp;""</f>
      </c>
      <c r="V2412">
        <f>[1]发票导入!V2412&amp;""</f>
      </c>
      <c r="W2412">
        <f>[1]发票导入!W2412&amp;""</f>
      </c>
      <c r="Y2412">
        <f>[1]发票导入!Y2412&amp;""</f>
      </c>
      <c r="AA2412">
        <f>[1]发票导入!AA2412&amp;""</f>
      </c>
      <c r="AB2412">
        <f>[1]发票导入!AB2412</f>
        <v>0</v>
      </c>
      <c r="AC2412">
        <f>[1]发票导入!AC2412</f>
        <v>0</v>
      </c>
      <c r="AE2412" s="22">
        <f t="shared" si="0"/>
      </c>
      <c r="AI2412">
        <f>[1]发票导入!AI2412&amp;""</f>
      </c>
      <c r="AJ2412">
        <f>[1]发票导入!AJ2412&amp;""</f>
      </c>
      <c r="AK2412">
        <f>[1]发票导入!AK2412</f>
        <v>0</v>
      </c>
      <c r="AL2412">
        <f>[1]发票导入!AL2412</f>
        <v>0</v>
      </c>
      <c r="AM2412">
        <f>[1]发票导入!AM2412</f>
        <v>0</v>
      </c>
      <c r="AN2412" s="22">
        <f t="shared" si="1"/>
        <v>0</v>
      </c>
      <c r="AO2412" s="22">
        <f t="shared" si="2"/>
        <v>0</v>
      </c>
    </row>
    <row r="2413">
      <c r="C2413">
        <f>[1]发票导入!C2413&amp;""</f>
      </c>
      <c r="D2413">
        <f>[1]发票导入!D2413&amp;""</f>
      </c>
      <c r="O2413">
        <f>[1]发票导入!O2413&amp;""</f>
      </c>
      <c r="T2413">
        <f>[1]发票导入!T2413</f>
      </c>
      <c r="U2413">
        <f>[1]发票导入!U2413&amp;""</f>
      </c>
      <c r="V2413">
        <f>[1]发票导入!V2413&amp;""</f>
      </c>
      <c r="W2413">
        <f>[1]发票导入!W2413&amp;""</f>
      </c>
      <c r="Y2413">
        <f>[1]发票导入!Y2413&amp;""</f>
      </c>
      <c r="AA2413">
        <f>[1]发票导入!AA2413&amp;""</f>
      </c>
      <c r="AB2413">
        <f>[1]发票导入!AB2413</f>
        <v>0</v>
      </c>
      <c r="AC2413">
        <f>[1]发票导入!AC2413</f>
        <v>0</v>
      </c>
      <c r="AE2413" s="22">
        <f t="shared" si="0"/>
      </c>
      <c r="AI2413">
        <f>[1]发票导入!AI2413&amp;""</f>
      </c>
      <c r="AJ2413">
        <f>[1]发票导入!AJ2413&amp;""</f>
      </c>
      <c r="AK2413">
        <f>[1]发票导入!AK2413</f>
        <v>0</v>
      </c>
      <c r="AL2413">
        <f>[1]发票导入!AL2413</f>
        <v>0</v>
      </c>
      <c r="AM2413">
        <f>[1]发票导入!AM2413</f>
        <v>0</v>
      </c>
      <c r="AN2413" s="22">
        <f t="shared" si="1"/>
        <v>0</v>
      </c>
      <c r="AO2413" s="22">
        <f t="shared" si="2"/>
        <v>0</v>
      </c>
    </row>
    <row r="2414">
      <c r="C2414">
        <f>[1]发票导入!C2414&amp;""</f>
      </c>
      <c r="D2414">
        <f>[1]发票导入!D2414&amp;""</f>
      </c>
      <c r="O2414">
        <f>[1]发票导入!O2414&amp;""</f>
      </c>
      <c r="T2414">
        <f>[1]发票导入!T2414</f>
      </c>
      <c r="U2414">
        <f>[1]发票导入!U2414&amp;""</f>
      </c>
      <c r="V2414">
        <f>[1]发票导入!V2414&amp;""</f>
      </c>
      <c r="W2414">
        <f>[1]发票导入!W2414&amp;""</f>
      </c>
      <c r="Y2414">
        <f>[1]发票导入!Y2414&amp;""</f>
      </c>
      <c r="AA2414">
        <f>[1]发票导入!AA2414&amp;""</f>
      </c>
      <c r="AB2414">
        <f>[1]发票导入!AB2414</f>
        <v>0</v>
      </c>
      <c r="AC2414">
        <f>[1]发票导入!AC2414</f>
        <v>0</v>
      </c>
      <c r="AE2414" s="22">
        <f t="shared" si="0"/>
      </c>
      <c r="AI2414">
        <f>[1]发票导入!AI2414&amp;""</f>
      </c>
      <c r="AJ2414">
        <f>[1]发票导入!AJ2414&amp;""</f>
      </c>
      <c r="AK2414">
        <f>[1]发票导入!AK2414</f>
        <v>0</v>
      </c>
      <c r="AL2414">
        <f>[1]发票导入!AL2414</f>
        <v>0</v>
      </c>
      <c r="AM2414">
        <f>[1]发票导入!AM2414</f>
        <v>0</v>
      </c>
      <c r="AN2414" s="22">
        <f t="shared" si="1"/>
        <v>0</v>
      </c>
      <c r="AO2414" s="22">
        <f t="shared" si="2"/>
        <v>0</v>
      </c>
    </row>
    <row r="2415">
      <c r="C2415">
        <f>[1]发票导入!C2415&amp;""</f>
      </c>
      <c r="D2415">
        <f>[1]发票导入!D2415&amp;""</f>
      </c>
      <c r="O2415">
        <f>[1]发票导入!O2415&amp;""</f>
      </c>
      <c r="T2415">
        <f>[1]发票导入!T2415</f>
      </c>
      <c r="U2415">
        <f>[1]发票导入!U2415&amp;""</f>
      </c>
      <c r="V2415">
        <f>[1]发票导入!V2415&amp;""</f>
      </c>
      <c r="W2415">
        <f>[1]发票导入!W2415&amp;""</f>
      </c>
      <c r="Y2415">
        <f>[1]发票导入!Y2415&amp;""</f>
      </c>
      <c r="AA2415">
        <f>[1]发票导入!AA2415&amp;""</f>
      </c>
      <c r="AB2415">
        <f>[1]发票导入!AB2415</f>
        <v>0</v>
      </c>
      <c r="AC2415">
        <f>[1]发票导入!AC2415</f>
        <v>0</v>
      </c>
      <c r="AE2415" s="22">
        <f t="shared" si="0"/>
      </c>
      <c r="AI2415">
        <f>[1]发票导入!AI2415&amp;""</f>
      </c>
      <c r="AJ2415">
        <f>[1]发票导入!AJ2415&amp;""</f>
      </c>
      <c r="AK2415">
        <f>[1]发票导入!AK2415</f>
        <v>0</v>
      </c>
      <c r="AL2415">
        <f>[1]发票导入!AL2415</f>
        <v>0</v>
      </c>
      <c r="AM2415">
        <f>[1]发票导入!AM2415</f>
        <v>0</v>
      </c>
      <c r="AN2415" s="22">
        <f t="shared" si="1"/>
        <v>0</v>
      </c>
      <c r="AO2415" s="22">
        <f t="shared" si="2"/>
        <v>0</v>
      </c>
    </row>
    <row r="2416">
      <c r="C2416">
        <f>[1]发票导入!C2416&amp;""</f>
      </c>
      <c r="D2416">
        <f>[1]发票导入!D2416&amp;""</f>
      </c>
      <c r="O2416">
        <f>[1]发票导入!O2416&amp;""</f>
      </c>
      <c r="T2416">
        <f>[1]发票导入!T2416</f>
      </c>
      <c r="U2416">
        <f>[1]发票导入!U2416&amp;""</f>
      </c>
      <c r="V2416">
        <f>[1]发票导入!V2416&amp;""</f>
      </c>
      <c r="W2416">
        <f>[1]发票导入!W2416&amp;""</f>
      </c>
      <c r="Y2416">
        <f>[1]发票导入!Y2416&amp;""</f>
      </c>
      <c r="AA2416">
        <f>[1]发票导入!AA2416&amp;""</f>
      </c>
      <c r="AB2416">
        <f>[1]发票导入!AB2416</f>
        <v>0</v>
      </c>
      <c r="AC2416">
        <f>[1]发票导入!AC2416</f>
        <v>0</v>
      </c>
      <c r="AE2416" s="22">
        <f t="shared" si="0"/>
      </c>
      <c r="AI2416">
        <f>[1]发票导入!AI2416&amp;""</f>
      </c>
      <c r="AJ2416">
        <f>[1]发票导入!AJ2416&amp;""</f>
      </c>
      <c r="AK2416">
        <f>[1]发票导入!AK2416</f>
        <v>0</v>
      </c>
      <c r="AL2416">
        <f>[1]发票导入!AL2416</f>
        <v>0</v>
      </c>
      <c r="AM2416">
        <f>[1]发票导入!AM2416</f>
        <v>0</v>
      </c>
      <c r="AN2416" s="22">
        <f t="shared" si="1"/>
        <v>0</v>
      </c>
      <c r="AO2416" s="22">
        <f t="shared" si="2"/>
        <v>0</v>
      </c>
    </row>
    <row r="2417">
      <c r="C2417">
        <f>[1]发票导入!C2417&amp;""</f>
      </c>
      <c r="D2417">
        <f>[1]发票导入!D2417&amp;""</f>
      </c>
      <c r="O2417">
        <f>[1]发票导入!O2417&amp;""</f>
      </c>
      <c r="T2417">
        <f>[1]发票导入!T2417</f>
      </c>
      <c r="U2417">
        <f>[1]发票导入!U2417&amp;""</f>
      </c>
      <c r="V2417">
        <f>[1]发票导入!V2417&amp;""</f>
      </c>
      <c r="W2417">
        <f>[1]发票导入!W2417&amp;""</f>
      </c>
      <c r="Y2417">
        <f>[1]发票导入!Y2417&amp;""</f>
      </c>
      <c r="AA2417">
        <f>[1]发票导入!AA2417&amp;""</f>
      </c>
      <c r="AB2417">
        <f>[1]发票导入!AB2417</f>
        <v>0</v>
      </c>
      <c r="AC2417">
        <f>[1]发票导入!AC2417</f>
        <v>0</v>
      </c>
      <c r="AE2417" s="22">
        <f t="shared" si="0"/>
      </c>
      <c r="AI2417">
        <f>[1]发票导入!AI2417&amp;""</f>
      </c>
      <c r="AJ2417">
        <f>[1]发票导入!AJ2417&amp;""</f>
      </c>
      <c r="AK2417">
        <f>[1]发票导入!AK2417</f>
        <v>0</v>
      </c>
      <c r="AL2417">
        <f>[1]发票导入!AL2417</f>
        <v>0</v>
      </c>
      <c r="AM2417">
        <f>[1]发票导入!AM2417</f>
        <v>0</v>
      </c>
      <c r="AN2417" s="22">
        <f t="shared" si="1"/>
        <v>0</v>
      </c>
      <c r="AO2417" s="22">
        <f t="shared" si="2"/>
        <v>0</v>
      </c>
    </row>
    <row r="2418">
      <c r="C2418">
        <f>[1]发票导入!C2418&amp;""</f>
      </c>
      <c r="D2418">
        <f>[1]发票导入!D2418&amp;""</f>
      </c>
      <c r="O2418">
        <f>[1]发票导入!O2418&amp;""</f>
      </c>
      <c r="T2418">
        <f>[1]发票导入!T2418</f>
      </c>
      <c r="U2418">
        <f>[1]发票导入!U2418&amp;""</f>
      </c>
      <c r="V2418">
        <f>[1]发票导入!V2418&amp;""</f>
      </c>
      <c r="W2418">
        <f>[1]发票导入!W2418&amp;""</f>
      </c>
      <c r="Y2418">
        <f>[1]发票导入!Y2418&amp;""</f>
      </c>
      <c r="AA2418">
        <f>[1]发票导入!AA2418&amp;""</f>
      </c>
      <c r="AB2418">
        <f>[1]发票导入!AB2418</f>
        <v>0</v>
      </c>
      <c r="AC2418">
        <f>[1]发票导入!AC2418</f>
        <v>0</v>
      </c>
      <c r="AE2418" s="22">
        <f t="shared" si="0"/>
      </c>
      <c r="AI2418">
        <f>[1]发票导入!AI2418&amp;""</f>
      </c>
      <c r="AJ2418">
        <f>[1]发票导入!AJ2418&amp;""</f>
      </c>
      <c r="AK2418">
        <f>[1]发票导入!AK2418</f>
        <v>0</v>
      </c>
      <c r="AL2418">
        <f>[1]发票导入!AL2418</f>
        <v>0</v>
      </c>
      <c r="AM2418">
        <f>[1]发票导入!AM2418</f>
        <v>0</v>
      </c>
      <c r="AN2418" s="22">
        <f t="shared" si="1"/>
        <v>0</v>
      </c>
      <c r="AO2418" s="22">
        <f t="shared" si="2"/>
        <v>0</v>
      </c>
    </row>
    <row r="2419">
      <c r="C2419">
        <f>[1]发票导入!C2419&amp;""</f>
      </c>
      <c r="D2419">
        <f>[1]发票导入!D2419&amp;""</f>
      </c>
      <c r="O2419">
        <f>[1]发票导入!O2419&amp;""</f>
      </c>
      <c r="T2419">
        <f>[1]发票导入!T2419</f>
      </c>
      <c r="U2419">
        <f>[1]发票导入!U2419&amp;""</f>
      </c>
      <c r="V2419">
        <f>[1]发票导入!V2419&amp;""</f>
      </c>
      <c r="W2419">
        <f>[1]发票导入!W2419&amp;""</f>
      </c>
      <c r="Y2419">
        <f>[1]发票导入!Y2419&amp;""</f>
      </c>
      <c r="AA2419">
        <f>[1]发票导入!AA2419&amp;""</f>
      </c>
      <c r="AB2419">
        <f>[1]发票导入!AB2419</f>
        <v>0</v>
      </c>
      <c r="AC2419">
        <f>[1]发票导入!AC2419</f>
        <v>0</v>
      </c>
      <c r="AE2419" s="22">
        <f t="shared" si="0"/>
      </c>
      <c r="AI2419">
        <f>[1]发票导入!AI2419&amp;""</f>
      </c>
      <c r="AJ2419">
        <f>[1]发票导入!AJ2419&amp;""</f>
      </c>
      <c r="AK2419">
        <f>[1]发票导入!AK2419</f>
        <v>0</v>
      </c>
      <c r="AL2419">
        <f>[1]发票导入!AL2419</f>
        <v>0</v>
      </c>
      <c r="AM2419">
        <f>[1]发票导入!AM2419</f>
        <v>0</v>
      </c>
      <c r="AN2419" s="22">
        <f t="shared" si="1"/>
        <v>0</v>
      </c>
      <c r="AO2419" s="22">
        <f t="shared" si="2"/>
        <v>0</v>
      </c>
    </row>
    <row r="2420">
      <c r="C2420">
        <f>[1]发票导入!C2420&amp;""</f>
      </c>
      <c r="D2420">
        <f>[1]发票导入!D2420&amp;""</f>
      </c>
      <c r="O2420">
        <f>[1]发票导入!O2420&amp;""</f>
      </c>
      <c r="T2420">
        <f>[1]发票导入!T2420</f>
      </c>
      <c r="U2420">
        <f>[1]发票导入!U2420&amp;""</f>
      </c>
      <c r="V2420">
        <f>[1]发票导入!V2420&amp;""</f>
      </c>
      <c r="W2420">
        <f>[1]发票导入!W2420&amp;""</f>
      </c>
      <c r="Y2420">
        <f>[1]发票导入!Y2420&amp;""</f>
      </c>
      <c r="AA2420">
        <f>[1]发票导入!AA2420&amp;""</f>
      </c>
      <c r="AB2420">
        <f>[1]发票导入!AB2420</f>
        <v>0</v>
      </c>
      <c r="AC2420">
        <f>[1]发票导入!AC2420</f>
        <v>0</v>
      </c>
      <c r="AE2420" s="22">
        <f t="shared" si="0"/>
      </c>
      <c r="AI2420">
        <f>[1]发票导入!AI2420&amp;""</f>
      </c>
      <c r="AJ2420">
        <f>[1]发票导入!AJ2420&amp;""</f>
      </c>
      <c r="AK2420">
        <f>[1]发票导入!AK2420</f>
        <v>0</v>
      </c>
      <c r="AL2420">
        <f>[1]发票导入!AL2420</f>
        <v>0</v>
      </c>
      <c r="AM2420">
        <f>[1]发票导入!AM2420</f>
        <v>0</v>
      </c>
      <c r="AN2420" s="22">
        <f t="shared" si="1"/>
        <v>0</v>
      </c>
      <c r="AO2420" s="22">
        <f t="shared" si="2"/>
        <v>0</v>
      </c>
    </row>
    <row r="2421">
      <c r="C2421">
        <f>[1]发票导入!C2421&amp;""</f>
      </c>
      <c r="D2421">
        <f>[1]发票导入!D2421&amp;""</f>
      </c>
      <c r="O2421">
        <f>[1]发票导入!O2421&amp;""</f>
      </c>
      <c r="T2421">
        <f>[1]发票导入!T2421</f>
      </c>
      <c r="U2421">
        <f>[1]发票导入!U2421&amp;""</f>
      </c>
      <c r="V2421">
        <f>[1]发票导入!V2421&amp;""</f>
      </c>
      <c r="W2421">
        <f>[1]发票导入!W2421&amp;""</f>
      </c>
      <c r="Y2421">
        <f>[1]发票导入!Y2421&amp;""</f>
      </c>
      <c r="AA2421">
        <f>[1]发票导入!AA2421&amp;""</f>
      </c>
      <c r="AB2421">
        <f>[1]发票导入!AB2421</f>
        <v>0</v>
      </c>
      <c r="AC2421">
        <f>[1]发票导入!AC2421</f>
        <v>0</v>
      </c>
      <c r="AE2421" s="22">
        <f t="shared" si="0"/>
      </c>
      <c r="AI2421">
        <f>[1]发票导入!AI2421&amp;""</f>
      </c>
      <c r="AJ2421">
        <f>[1]发票导入!AJ2421&amp;""</f>
      </c>
      <c r="AK2421">
        <f>[1]发票导入!AK2421</f>
        <v>0</v>
      </c>
      <c r="AL2421">
        <f>[1]发票导入!AL2421</f>
        <v>0</v>
      </c>
      <c r="AM2421">
        <f>[1]发票导入!AM2421</f>
        <v>0</v>
      </c>
      <c r="AN2421" s="22">
        <f t="shared" si="1"/>
        <v>0</v>
      </c>
      <c r="AO2421" s="22">
        <f t="shared" si="2"/>
        <v>0</v>
      </c>
    </row>
    <row r="2422">
      <c r="C2422">
        <f>[1]发票导入!C2422&amp;""</f>
      </c>
      <c r="D2422">
        <f>[1]发票导入!D2422&amp;""</f>
      </c>
      <c r="O2422">
        <f>[1]发票导入!O2422&amp;""</f>
      </c>
      <c r="T2422">
        <f>[1]发票导入!T2422</f>
      </c>
      <c r="U2422">
        <f>[1]发票导入!U2422&amp;""</f>
      </c>
      <c r="V2422">
        <f>[1]发票导入!V2422&amp;""</f>
      </c>
      <c r="W2422">
        <f>[1]发票导入!W2422&amp;""</f>
      </c>
      <c r="Y2422">
        <f>[1]发票导入!Y2422&amp;""</f>
      </c>
      <c r="AA2422">
        <f>[1]发票导入!AA2422&amp;""</f>
      </c>
      <c r="AB2422">
        <f>[1]发票导入!AB2422</f>
        <v>0</v>
      </c>
      <c r="AC2422">
        <f>[1]发票导入!AC2422</f>
        <v>0</v>
      </c>
      <c r="AE2422" s="22">
        <f t="shared" si="0"/>
      </c>
      <c r="AI2422">
        <f>[1]发票导入!AI2422&amp;""</f>
      </c>
      <c r="AJ2422">
        <f>[1]发票导入!AJ2422&amp;""</f>
      </c>
      <c r="AK2422">
        <f>[1]发票导入!AK2422</f>
        <v>0</v>
      </c>
      <c r="AL2422">
        <f>[1]发票导入!AL2422</f>
        <v>0</v>
      </c>
      <c r="AM2422">
        <f>[1]发票导入!AM2422</f>
        <v>0</v>
      </c>
      <c r="AN2422" s="22">
        <f t="shared" si="1"/>
        <v>0</v>
      </c>
      <c r="AO2422" s="22">
        <f t="shared" si="2"/>
        <v>0</v>
      </c>
    </row>
    <row r="2423">
      <c r="C2423">
        <f>[1]发票导入!C2423&amp;""</f>
      </c>
      <c r="D2423">
        <f>[1]发票导入!D2423&amp;""</f>
      </c>
      <c r="O2423">
        <f>[1]发票导入!O2423&amp;""</f>
      </c>
      <c r="T2423">
        <f>[1]发票导入!T2423</f>
      </c>
      <c r="U2423">
        <f>[1]发票导入!U2423&amp;""</f>
      </c>
      <c r="V2423">
        <f>[1]发票导入!V2423&amp;""</f>
      </c>
      <c r="W2423">
        <f>[1]发票导入!W2423&amp;""</f>
      </c>
      <c r="Y2423">
        <f>[1]发票导入!Y2423&amp;""</f>
      </c>
      <c r="AA2423">
        <f>[1]发票导入!AA2423&amp;""</f>
      </c>
      <c r="AB2423">
        <f>[1]发票导入!AB2423</f>
        <v>0</v>
      </c>
      <c r="AC2423">
        <f>[1]发票导入!AC2423</f>
        <v>0</v>
      </c>
      <c r="AE2423" s="22">
        <f t="shared" si="0"/>
      </c>
      <c r="AI2423">
        <f>[1]发票导入!AI2423&amp;""</f>
      </c>
      <c r="AJ2423">
        <f>[1]发票导入!AJ2423&amp;""</f>
      </c>
      <c r="AK2423">
        <f>[1]发票导入!AK2423</f>
        <v>0</v>
      </c>
      <c r="AL2423">
        <f>[1]发票导入!AL2423</f>
        <v>0</v>
      </c>
      <c r="AM2423">
        <f>[1]发票导入!AM2423</f>
        <v>0</v>
      </c>
      <c r="AN2423" s="22">
        <f t="shared" si="1"/>
        <v>0</v>
      </c>
      <c r="AO2423" s="22">
        <f t="shared" si="2"/>
        <v>0</v>
      </c>
    </row>
    <row r="2424">
      <c r="C2424">
        <f>[1]发票导入!C2424&amp;""</f>
      </c>
      <c r="D2424">
        <f>[1]发票导入!D2424&amp;""</f>
      </c>
      <c r="O2424">
        <f>[1]发票导入!O2424&amp;""</f>
      </c>
      <c r="T2424">
        <f>[1]发票导入!T2424</f>
      </c>
      <c r="U2424">
        <f>[1]发票导入!U2424&amp;""</f>
      </c>
      <c r="V2424">
        <f>[1]发票导入!V2424&amp;""</f>
      </c>
      <c r="W2424">
        <f>[1]发票导入!W2424&amp;""</f>
      </c>
      <c r="Y2424">
        <f>[1]发票导入!Y2424&amp;""</f>
      </c>
      <c r="AA2424">
        <f>[1]发票导入!AA2424&amp;""</f>
      </c>
      <c r="AB2424">
        <f>[1]发票导入!AB2424</f>
        <v>0</v>
      </c>
      <c r="AC2424">
        <f>[1]发票导入!AC2424</f>
        <v>0</v>
      </c>
      <c r="AE2424" s="22">
        <f t="shared" si="0"/>
      </c>
      <c r="AI2424">
        <f>[1]发票导入!AI2424&amp;""</f>
      </c>
      <c r="AJ2424">
        <f>[1]发票导入!AJ2424&amp;""</f>
      </c>
      <c r="AK2424">
        <f>[1]发票导入!AK2424</f>
        <v>0</v>
      </c>
      <c r="AL2424">
        <f>[1]发票导入!AL2424</f>
        <v>0</v>
      </c>
      <c r="AM2424">
        <f>[1]发票导入!AM2424</f>
        <v>0</v>
      </c>
      <c r="AN2424" s="22">
        <f t="shared" si="1"/>
        <v>0</v>
      </c>
      <c r="AO2424" s="22">
        <f t="shared" si="2"/>
        <v>0</v>
      </c>
    </row>
    <row r="2425">
      <c r="C2425">
        <f>[1]发票导入!C2425&amp;""</f>
      </c>
      <c r="D2425">
        <f>[1]发票导入!D2425&amp;""</f>
      </c>
      <c r="O2425">
        <f>[1]发票导入!O2425&amp;""</f>
      </c>
      <c r="T2425">
        <f>[1]发票导入!T2425</f>
      </c>
      <c r="U2425">
        <f>[1]发票导入!U2425&amp;""</f>
      </c>
      <c r="V2425">
        <f>[1]发票导入!V2425&amp;""</f>
      </c>
      <c r="W2425">
        <f>[1]发票导入!W2425&amp;""</f>
      </c>
      <c r="Y2425">
        <f>[1]发票导入!Y2425&amp;""</f>
      </c>
      <c r="AA2425">
        <f>[1]发票导入!AA2425&amp;""</f>
      </c>
      <c r="AB2425">
        <f>[1]发票导入!AB2425</f>
        <v>0</v>
      </c>
      <c r="AC2425">
        <f>[1]发票导入!AC2425</f>
        <v>0</v>
      </c>
      <c r="AE2425" s="22">
        <f t="shared" si="0"/>
      </c>
      <c r="AI2425">
        <f>[1]发票导入!AI2425&amp;""</f>
      </c>
      <c r="AJ2425">
        <f>[1]发票导入!AJ2425&amp;""</f>
      </c>
      <c r="AK2425">
        <f>[1]发票导入!AK2425</f>
        <v>0</v>
      </c>
      <c r="AL2425">
        <f>[1]发票导入!AL2425</f>
        <v>0</v>
      </c>
      <c r="AM2425">
        <f>[1]发票导入!AM2425</f>
        <v>0</v>
      </c>
      <c r="AN2425" s="22">
        <f t="shared" si="1"/>
        <v>0</v>
      </c>
      <c r="AO2425" s="22">
        <f t="shared" si="2"/>
        <v>0</v>
      </c>
    </row>
    <row r="2426">
      <c r="C2426">
        <f>[1]发票导入!C2426&amp;""</f>
      </c>
      <c r="D2426">
        <f>[1]发票导入!D2426&amp;""</f>
      </c>
      <c r="O2426">
        <f>[1]发票导入!O2426&amp;""</f>
      </c>
      <c r="T2426">
        <f>[1]发票导入!T2426</f>
      </c>
      <c r="U2426">
        <f>[1]发票导入!U2426&amp;""</f>
      </c>
      <c r="V2426">
        <f>[1]发票导入!V2426&amp;""</f>
      </c>
      <c r="W2426">
        <f>[1]发票导入!W2426&amp;""</f>
      </c>
      <c r="Y2426">
        <f>[1]发票导入!Y2426&amp;""</f>
      </c>
      <c r="AA2426">
        <f>[1]发票导入!AA2426&amp;""</f>
      </c>
      <c r="AB2426">
        <f>[1]发票导入!AB2426</f>
        <v>0</v>
      </c>
      <c r="AC2426">
        <f>[1]发票导入!AC2426</f>
        <v>0</v>
      </c>
      <c r="AE2426" s="22">
        <f t="shared" si="0"/>
      </c>
      <c r="AI2426">
        <f>[1]发票导入!AI2426&amp;""</f>
      </c>
      <c r="AJ2426">
        <f>[1]发票导入!AJ2426&amp;""</f>
      </c>
      <c r="AK2426">
        <f>[1]发票导入!AK2426</f>
        <v>0</v>
      </c>
      <c r="AL2426">
        <f>[1]发票导入!AL2426</f>
        <v>0</v>
      </c>
      <c r="AM2426">
        <f>[1]发票导入!AM2426</f>
        <v>0</v>
      </c>
      <c r="AN2426" s="22">
        <f t="shared" si="1"/>
        <v>0</v>
      </c>
      <c r="AO2426" s="22">
        <f t="shared" si="2"/>
        <v>0</v>
      </c>
    </row>
    <row r="2427">
      <c r="C2427">
        <f>[1]发票导入!C2427&amp;""</f>
      </c>
      <c r="D2427">
        <f>[1]发票导入!D2427&amp;""</f>
      </c>
      <c r="O2427">
        <f>[1]发票导入!O2427&amp;""</f>
      </c>
      <c r="T2427">
        <f>[1]发票导入!T2427</f>
      </c>
      <c r="U2427">
        <f>[1]发票导入!U2427&amp;""</f>
      </c>
      <c r="V2427">
        <f>[1]发票导入!V2427&amp;""</f>
      </c>
      <c r="W2427">
        <f>[1]发票导入!W2427&amp;""</f>
      </c>
      <c r="Y2427">
        <f>[1]发票导入!Y2427&amp;""</f>
      </c>
      <c r="AA2427">
        <f>[1]发票导入!AA2427&amp;""</f>
      </c>
      <c r="AB2427">
        <f>[1]发票导入!AB2427</f>
        <v>0</v>
      </c>
      <c r="AC2427">
        <f>[1]发票导入!AC2427</f>
        <v>0</v>
      </c>
      <c r="AE2427" s="22">
        <f t="shared" si="0"/>
      </c>
      <c r="AI2427">
        <f>[1]发票导入!AI2427&amp;""</f>
      </c>
      <c r="AJ2427">
        <f>[1]发票导入!AJ2427&amp;""</f>
      </c>
      <c r="AK2427">
        <f>[1]发票导入!AK2427</f>
        <v>0</v>
      </c>
      <c r="AL2427">
        <f>[1]发票导入!AL2427</f>
        <v>0</v>
      </c>
      <c r="AM2427">
        <f>[1]发票导入!AM2427</f>
        <v>0</v>
      </c>
      <c r="AN2427" s="22">
        <f t="shared" si="1"/>
        <v>0</v>
      </c>
      <c r="AO2427" s="22">
        <f t="shared" si="2"/>
        <v>0</v>
      </c>
    </row>
    <row r="2428">
      <c r="C2428">
        <f>[1]发票导入!C2428&amp;""</f>
      </c>
      <c r="D2428">
        <f>[1]发票导入!D2428&amp;""</f>
      </c>
      <c r="O2428">
        <f>[1]发票导入!O2428&amp;""</f>
      </c>
      <c r="T2428">
        <f>[1]发票导入!T2428</f>
      </c>
      <c r="U2428">
        <f>[1]发票导入!U2428&amp;""</f>
      </c>
      <c r="V2428">
        <f>[1]发票导入!V2428&amp;""</f>
      </c>
      <c r="W2428">
        <f>[1]发票导入!W2428&amp;""</f>
      </c>
      <c r="Y2428">
        <f>[1]发票导入!Y2428&amp;""</f>
      </c>
      <c r="AA2428">
        <f>[1]发票导入!AA2428&amp;""</f>
      </c>
      <c r="AB2428">
        <f>[1]发票导入!AB2428</f>
        <v>0</v>
      </c>
      <c r="AC2428">
        <f>[1]发票导入!AC2428</f>
        <v>0</v>
      </c>
      <c r="AE2428" s="22">
        <f t="shared" si="0"/>
      </c>
      <c r="AI2428">
        <f>[1]发票导入!AI2428&amp;""</f>
      </c>
      <c r="AJ2428">
        <f>[1]发票导入!AJ2428&amp;""</f>
      </c>
      <c r="AK2428">
        <f>[1]发票导入!AK2428</f>
        <v>0</v>
      </c>
      <c r="AL2428">
        <f>[1]发票导入!AL2428</f>
        <v>0</v>
      </c>
      <c r="AM2428">
        <f>[1]发票导入!AM2428</f>
        <v>0</v>
      </c>
      <c r="AN2428" s="22">
        <f t="shared" si="1"/>
        <v>0</v>
      </c>
      <c r="AO2428" s="22">
        <f t="shared" si="2"/>
        <v>0</v>
      </c>
    </row>
    <row r="2429">
      <c r="C2429">
        <f>[1]发票导入!C2429&amp;""</f>
      </c>
      <c r="D2429">
        <f>[1]发票导入!D2429&amp;""</f>
      </c>
      <c r="O2429">
        <f>[1]发票导入!O2429&amp;""</f>
      </c>
      <c r="T2429">
        <f>[1]发票导入!T2429</f>
      </c>
      <c r="U2429">
        <f>[1]发票导入!U2429&amp;""</f>
      </c>
      <c r="V2429">
        <f>[1]发票导入!V2429&amp;""</f>
      </c>
      <c r="W2429">
        <f>[1]发票导入!W2429&amp;""</f>
      </c>
      <c r="Y2429">
        <f>[1]发票导入!Y2429&amp;""</f>
      </c>
      <c r="AA2429">
        <f>[1]发票导入!AA2429&amp;""</f>
      </c>
      <c r="AB2429">
        <f>[1]发票导入!AB2429</f>
        <v>0</v>
      </c>
      <c r="AC2429">
        <f>[1]发票导入!AC2429</f>
        <v>0</v>
      </c>
      <c r="AE2429" s="22">
        <f t="shared" si="0"/>
      </c>
      <c r="AI2429">
        <f>[1]发票导入!AI2429&amp;""</f>
      </c>
      <c r="AJ2429">
        <f>[1]发票导入!AJ2429&amp;""</f>
      </c>
      <c r="AK2429">
        <f>[1]发票导入!AK2429</f>
        <v>0</v>
      </c>
      <c r="AL2429">
        <f>[1]发票导入!AL2429</f>
        <v>0</v>
      </c>
      <c r="AM2429">
        <f>[1]发票导入!AM2429</f>
        <v>0</v>
      </c>
      <c r="AN2429" s="22">
        <f t="shared" si="1"/>
        <v>0</v>
      </c>
      <c r="AO2429" s="22">
        <f t="shared" si="2"/>
        <v>0</v>
      </c>
    </row>
    <row r="2430">
      <c r="C2430">
        <f>[1]发票导入!C2430&amp;""</f>
      </c>
      <c r="D2430">
        <f>[1]发票导入!D2430&amp;""</f>
      </c>
      <c r="O2430">
        <f>[1]发票导入!O2430&amp;""</f>
      </c>
      <c r="T2430">
        <f>[1]发票导入!T2430</f>
      </c>
      <c r="U2430">
        <f>[1]发票导入!U2430&amp;""</f>
      </c>
      <c r="V2430">
        <f>[1]发票导入!V2430&amp;""</f>
      </c>
      <c r="W2430">
        <f>[1]发票导入!W2430&amp;""</f>
      </c>
      <c r="Y2430">
        <f>[1]发票导入!Y2430&amp;""</f>
      </c>
      <c r="AA2430">
        <f>[1]发票导入!AA2430&amp;""</f>
      </c>
      <c r="AB2430">
        <f>[1]发票导入!AB2430</f>
        <v>0</v>
      </c>
      <c r="AC2430">
        <f>[1]发票导入!AC2430</f>
        <v>0</v>
      </c>
      <c r="AE2430" s="22">
        <f t="shared" si="0"/>
      </c>
      <c r="AI2430">
        <f>[1]发票导入!AI2430&amp;""</f>
      </c>
      <c r="AJ2430">
        <f>[1]发票导入!AJ2430&amp;""</f>
      </c>
      <c r="AK2430">
        <f>[1]发票导入!AK2430</f>
        <v>0</v>
      </c>
      <c r="AL2430">
        <f>[1]发票导入!AL2430</f>
        <v>0</v>
      </c>
      <c r="AM2430">
        <f>[1]发票导入!AM2430</f>
        <v>0</v>
      </c>
      <c r="AN2430" s="22">
        <f t="shared" si="1"/>
        <v>0</v>
      </c>
      <c r="AO2430" s="22">
        <f t="shared" si="2"/>
        <v>0</v>
      </c>
    </row>
    <row r="2431">
      <c r="C2431">
        <f>[1]发票导入!C2431&amp;""</f>
      </c>
      <c r="D2431">
        <f>[1]发票导入!D2431&amp;""</f>
      </c>
      <c r="O2431">
        <f>[1]发票导入!O2431&amp;""</f>
      </c>
      <c r="T2431">
        <f>[1]发票导入!T2431</f>
      </c>
      <c r="U2431">
        <f>[1]发票导入!U2431&amp;""</f>
      </c>
      <c r="V2431">
        <f>[1]发票导入!V2431&amp;""</f>
      </c>
      <c r="W2431">
        <f>[1]发票导入!W2431&amp;""</f>
      </c>
      <c r="Y2431">
        <f>[1]发票导入!Y2431&amp;""</f>
      </c>
      <c r="AA2431">
        <f>[1]发票导入!AA2431&amp;""</f>
      </c>
      <c r="AB2431">
        <f>[1]发票导入!AB2431</f>
        <v>0</v>
      </c>
      <c r="AC2431">
        <f>[1]发票导入!AC2431</f>
        <v>0</v>
      </c>
      <c r="AE2431" s="22">
        <f t="shared" si="0"/>
      </c>
      <c r="AI2431">
        <f>[1]发票导入!AI2431&amp;""</f>
      </c>
      <c r="AJ2431">
        <f>[1]发票导入!AJ2431&amp;""</f>
      </c>
      <c r="AK2431">
        <f>[1]发票导入!AK2431</f>
        <v>0</v>
      </c>
      <c r="AL2431">
        <f>[1]发票导入!AL2431</f>
        <v>0</v>
      </c>
      <c r="AM2431">
        <f>[1]发票导入!AM2431</f>
        <v>0</v>
      </c>
      <c r="AN2431" s="22">
        <f t="shared" si="1"/>
        <v>0</v>
      </c>
      <c r="AO2431" s="22">
        <f t="shared" si="2"/>
        <v>0</v>
      </c>
    </row>
    <row r="2432">
      <c r="C2432">
        <f>[1]发票导入!C2432&amp;""</f>
      </c>
      <c r="D2432">
        <f>[1]发票导入!D2432&amp;""</f>
      </c>
      <c r="O2432">
        <f>[1]发票导入!O2432&amp;""</f>
      </c>
      <c r="T2432">
        <f>[1]发票导入!T2432</f>
      </c>
      <c r="U2432">
        <f>[1]发票导入!U2432&amp;""</f>
      </c>
      <c r="V2432">
        <f>[1]发票导入!V2432&amp;""</f>
      </c>
      <c r="W2432">
        <f>[1]发票导入!W2432&amp;""</f>
      </c>
      <c r="Y2432">
        <f>[1]发票导入!Y2432&amp;""</f>
      </c>
      <c r="AA2432">
        <f>[1]发票导入!AA2432&amp;""</f>
      </c>
      <c r="AB2432">
        <f>[1]发票导入!AB2432</f>
        <v>0</v>
      </c>
      <c r="AC2432">
        <f>[1]发票导入!AC2432</f>
        <v>0</v>
      </c>
      <c r="AE2432" s="22">
        <f t="shared" si="0"/>
      </c>
      <c r="AI2432">
        <f>[1]发票导入!AI2432&amp;""</f>
      </c>
      <c r="AJ2432">
        <f>[1]发票导入!AJ2432&amp;""</f>
      </c>
      <c r="AK2432">
        <f>[1]发票导入!AK2432</f>
        <v>0</v>
      </c>
      <c r="AL2432">
        <f>[1]发票导入!AL2432</f>
        <v>0</v>
      </c>
      <c r="AM2432">
        <f>[1]发票导入!AM2432</f>
        <v>0</v>
      </c>
      <c r="AN2432" s="22">
        <f t="shared" si="1"/>
        <v>0</v>
      </c>
      <c r="AO2432" s="22">
        <f t="shared" si="2"/>
        <v>0</v>
      </c>
    </row>
    <row r="2433">
      <c r="C2433">
        <f>[1]发票导入!C2433&amp;""</f>
      </c>
      <c r="D2433">
        <f>[1]发票导入!D2433&amp;""</f>
      </c>
      <c r="O2433">
        <f>[1]发票导入!O2433&amp;""</f>
      </c>
      <c r="T2433">
        <f>[1]发票导入!T2433</f>
      </c>
      <c r="U2433">
        <f>[1]发票导入!U2433&amp;""</f>
      </c>
      <c r="V2433">
        <f>[1]发票导入!V2433&amp;""</f>
      </c>
      <c r="W2433">
        <f>[1]发票导入!W2433&amp;""</f>
      </c>
      <c r="Y2433">
        <f>[1]发票导入!Y2433&amp;""</f>
      </c>
      <c r="AA2433">
        <f>[1]发票导入!AA2433&amp;""</f>
      </c>
      <c r="AB2433">
        <f>[1]发票导入!AB2433</f>
        <v>0</v>
      </c>
      <c r="AC2433">
        <f>[1]发票导入!AC2433</f>
        <v>0</v>
      </c>
      <c r="AE2433" s="22">
        <f t="shared" si="0"/>
      </c>
      <c r="AI2433">
        <f>[1]发票导入!AI2433&amp;""</f>
      </c>
      <c r="AJ2433">
        <f>[1]发票导入!AJ2433&amp;""</f>
      </c>
      <c r="AK2433">
        <f>[1]发票导入!AK2433</f>
        <v>0</v>
      </c>
      <c r="AL2433">
        <f>[1]发票导入!AL2433</f>
        <v>0</v>
      </c>
      <c r="AM2433">
        <f>[1]发票导入!AM2433</f>
        <v>0</v>
      </c>
      <c r="AN2433" s="22">
        <f t="shared" si="1"/>
        <v>0</v>
      </c>
      <c r="AO2433" s="22">
        <f t="shared" si="2"/>
        <v>0</v>
      </c>
    </row>
    <row r="2434">
      <c r="C2434">
        <f>[1]发票导入!C2434&amp;""</f>
      </c>
      <c r="D2434">
        <f>[1]发票导入!D2434&amp;""</f>
      </c>
      <c r="O2434">
        <f>[1]发票导入!O2434&amp;""</f>
      </c>
      <c r="T2434">
        <f>[1]发票导入!T2434</f>
      </c>
      <c r="U2434">
        <f>[1]发票导入!U2434&amp;""</f>
      </c>
      <c r="V2434">
        <f>[1]发票导入!V2434&amp;""</f>
      </c>
      <c r="W2434">
        <f>[1]发票导入!W2434&amp;""</f>
      </c>
      <c r="Y2434">
        <f>[1]发票导入!Y2434&amp;""</f>
      </c>
      <c r="AA2434">
        <f>[1]发票导入!AA2434&amp;""</f>
      </c>
      <c r="AB2434">
        <f>[1]发票导入!AB2434</f>
        <v>0</v>
      </c>
      <c r="AC2434">
        <f>[1]发票导入!AC2434</f>
        <v>0</v>
      </c>
      <c r="AE2434" s="22">
        <f t="shared" si="0"/>
      </c>
      <c r="AI2434">
        <f>[1]发票导入!AI2434&amp;""</f>
      </c>
      <c r="AJ2434">
        <f>[1]发票导入!AJ2434&amp;""</f>
      </c>
      <c r="AK2434">
        <f>[1]发票导入!AK2434</f>
        <v>0</v>
      </c>
      <c r="AL2434">
        <f>[1]发票导入!AL2434</f>
        <v>0</v>
      </c>
      <c r="AM2434">
        <f>[1]发票导入!AM2434</f>
        <v>0</v>
      </c>
      <c r="AN2434" s="22">
        <f t="shared" si="1"/>
        <v>0</v>
      </c>
      <c r="AO2434" s="22">
        <f t="shared" si="2"/>
        <v>0</v>
      </c>
    </row>
    <row r="2435">
      <c r="C2435">
        <f>[1]发票导入!C2435&amp;""</f>
      </c>
      <c r="D2435">
        <f>[1]发票导入!D2435&amp;""</f>
      </c>
      <c r="O2435">
        <f>[1]发票导入!O2435&amp;""</f>
      </c>
      <c r="T2435">
        <f>[1]发票导入!T2435</f>
      </c>
      <c r="U2435">
        <f>[1]发票导入!U2435&amp;""</f>
      </c>
      <c r="V2435">
        <f>[1]发票导入!V2435&amp;""</f>
      </c>
      <c r="W2435">
        <f>[1]发票导入!W2435&amp;""</f>
      </c>
      <c r="Y2435">
        <f>[1]发票导入!Y2435&amp;""</f>
      </c>
      <c r="AA2435">
        <f>[1]发票导入!AA2435&amp;""</f>
      </c>
      <c r="AB2435">
        <f>[1]发票导入!AB2435</f>
        <v>0</v>
      </c>
      <c r="AC2435">
        <f>[1]发票导入!AC2435</f>
        <v>0</v>
      </c>
      <c r="AE2435" s="22">
        <f t="shared" si="0"/>
      </c>
      <c r="AI2435">
        <f>[1]发票导入!AI2435&amp;""</f>
      </c>
      <c r="AJ2435">
        <f>[1]发票导入!AJ2435&amp;""</f>
      </c>
      <c r="AK2435">
        <f>[1]发票导入!AK2435</f>
        <v>0</v>
      </c>
      <c r="AL2435">
        <f>[1]发票导入!AL2435</f>
        <v>0</v>
      </c>
      <c r="AM2435">
        <f>[1]发票导入!AM2435</f>
        <v>0</v>
      </c>
      <c r="AN2435" s="22">
        <f t="shared" si="1"/>
        <v>0</v>
      </c>
      <c r="AO2435" s="22">
        <f t="shared" si="2"/>
        <v>0</v>
      </c>
    </row>
    <row r="2436">
      <c r="C2436">
        <f>[1]发票导入!C2436&amp;""</f>
      </c>
      <c r="D2436">
        <f>[1]发票导入!D2436&amp;""</f>
      </c>
      <c r="O2436">
        <f>[1]发票导入!O2436&amp;""</f>
      </c>
      <c r="T2436">
        <f>[1]发票导入!T2436</f>
      </c>
      <c r="U2436">
        <f>[1]发票导入!U2436&amp;""</f>
      </c>
      <c r="V2436">
        <f>[1]发票导入!V2436&amp;""</f>
      </c>
      <c r="W2436">
        <f>[1]发票导入!W2436&amp;""</f>
      </c>
      <c r="Y2436">
        <f>[1]发票导入!Y2436&amp;""</f>
      </c>
      <c r="AA2436">
        <f>[1]发票导入!AA2436&amp;""</f>
      </c>
      <c r="AB2436">
        <f>[1]发票导入!AB2436</f>
        <v>0</v>
      </c>
      <c r="AC2436">
        <f>[1]发票导入!AC2436</f>
        <v>0</v>
      </c>
      <c r="AE2436" s="22">
        <f t="shared" si="0"/>
      </c>
      <c r="AI2436">
        <f>[1]发票导入!AI2436&amp;""</f>
      </c>
      <c r="AJ2436">
        <f>[1]发票导入!AJ2436&amp;""</f>
      </c>
      <c r="AK2436">
        <f>[1]发票导入!AK2436</f>
        <v>0</v>
      </c>
      <c r="AL2436">
        <f>[1]发票导入!AL2436</f>
        <v>0</v>
      </c>
      <c r="AM2436">
        <f>[1]发票导入!AM2436</f>
        <v>0</v>
      </c>
      <c r="AN2436" s="22">
        <f t="shared" si="1"/>
        <v>0</v>
      </c>
      <c r="AO2436" s="22">
        <f t="shared" si="2"/>
        <v>0</v>
      </c>
    </row>
    <row r="2437">
      <c r="C2437">
        <f>[1]发票导入!C2437&amp;""</f>
      </c>
      <c r="D2437">
        <f>[1]发票导入!D2437&amp;""</f>
      </c>
      <c r="O2437">
        <f>[1]发票导入!O2437&amp;""</f>
      </c>
      <c r="T2437">
        <f>[1]发票导入!T2437</f>
      </c>
      <c r="U2437">
        <f>[1]发票导入!U2437&amp;""</f>
      </c>
      <c r="V2437">
        <f>[1]发票导入!V2437&amp;""</f>
      </c>
      <c r="W2437">
        <f>[1]发票导入!W2437&amp;""</f>
      </c>
      <c r="Y2437">
        <f>[1]发票导入!Y2437&amp;""</f>
      </c>
      <c r="AA2437">
        <f>[1]发票导入!AA2437&amp;""</f>
      </c>
      <c r="AB2437">
        <f>[1]发票导入!AB2437</f>
        <v>0</v>
      </c>
      <c r="AC2437">
        <f>[1]发票导入!AC2437</f>
        <v>0</v>
      </c>
      <c r="AE2437" s="22">
        <f t="shared" si="0"/>
      </c>
      <c r="AI2437">
        <f>[1]发票导入!AI2437&amp;""</f>
      </c>
      <c r="AJ2437">
        <f>[1]发票导入!AJ2437&amp;""</f>
      </c>
      <c r="AK2437">
        <f>[1]发票导入!AK2437</f>
        <v>0</v>
      </c>
      <c r="AL2437">
        <f>[1]发票导入!AL2437</f>
        <v>0</v>
      </c>
      <c r="AM2437">
        <f>[1]发票导入!AM2437</f>
        <v>0</v>
      </c>
      <c r="AN2437" s="22">
        <f t="shared" si="1"/>
        <v>0</v>
      </c>
      <c r="AO2437" s="22">
        <f t="shared" si="2"/>
        <v>0</v>
      </c>
    </row>
    <row r="2438">
      <c r="C2438">
        <f>[1]发票导入!C2438&amp;""</f>
      </c>
      <c r="D2438">
        <f>[1]发票导入!D2438&amp;""</f>
      </c>
      <c r="O2438">
        <f>[1]发票导入!O2438&amp;""</f>
      </c>
      <c r="T2438">
        <f>[1]发票导入!T2438</f>
      </c>
      <c r="U2438">
        <f>[1]发票导入!U2438&amp;""</f>
      </c>
      <c r="V2438">
        <f>[1]发票导入!V2438&amp;""</f>
      </c>
      <c r="W2438">
        <f>[1]发票导入!W2438&amp;""</f>
      </c>
      <c r="Y2438">
        <f>[1]发票导入!Y2438&amp;""</f>
      </c>
      <c r="AA2438">
        <f>[1]发票导入!AA2438&amp;""</f>
      </c>
      <c r="AB2438">
        <f>[1]发票导入!AB2438</f>
        <v>0</v>
      </c>
      <c r="AC2438">
        <f>[1]发票导入!AC2438</f>
        <v>0</v>
      </c>
      <c r="AE2438" s="22">
        <f t="shared" si="0"/>
      </c>
      <c r="AI2438">
        <f>[1]发票导入!AI2438&amp;""</f>
      </c>
      <c r="AJ2438">
        <f>[1]发票导入!AJ2438&amp;""</f>
      </c>
      <c r="AK2438">
        <f>[1]发票导入!AK2438</f>
        <v>0</v>
      </c>
      <c r="AL2438">
        <f>[1]发票导入!AL2438</f>
        <v>0</v>
      </c>
      <c r="AM2438">
        <f>[1]发票导入!AM2438</f>
        <v>0</v>
      </c>
      <c r="AN2438" s="22">
        <f t="shared" si="1"/>
        <v>0</v>
      </c>
      <c r="AO2438" s="22">
        <f t="shared" si="2"/>
        <v>0</v>
      </c>
    </row>
    <row r="2439">
      <c r="C2439">
        <f>[1]发票导入!C2439&amp;""</f>
      </c>
      <c r="D2439">
        <f>[1]发票导入!D2439&amp;""</f>
      </c>
      <c r="O2439">
        <f>[1]发票导入!O2439&amp;""</f>
      </c>
      <c r="T2439">
        <f>[1]发票导入!T2439</f>
      </c>
      <c r="U2439">
        <f>[1]发票导入!U2439&amp;""</f>
      </c>
      <c r="V2439">
        <f>[1]发票导入!V2439&amp;""</f>
      </c>
      <c r="W2439">
        <f>[1]发票导入!W2439&amp;""</f>
      </c>
      <c r="Y2439">
        <f>[1]发票导入!Y2439&amp;""</f>
      </c>
      <c r="AA2439">
        <f>[1]发票导入!AA2439&amp;""</f>
      </c>
      <c r="AB2439">
        <f>[1]发票导入!AB2439</f>
        <v>0</v>
      </c>
      <c r="AC2439">
        <f>[1]发票导入!AC2439</f>
        <v>0</v>
      </c>
      <c r="AE2439" s="22">
        <f t="shared" si="0"/>
      </c>
      <c r="AI2439">
        <f>[1]发票导入!AI2439&amp;""</f>
      </c>
      <c r="AJ2439">
        <f>[1]发票导入!AJ2439&amp;""</f>
      </c>
      <c r="AK2439">
        <f>[1]发票导入!AK2439</f>
        <v>0</v>
      </c>
      <c r="AL2439">
        <f>[1]发票导入!AL2439</f>
        <v>0</v>
      </c>
      <c r="AM2439">
        <f>[1]发票导入!AM2439</f>
        <v>0</v>
      </c>
      <c r="AN2439" s="22">
        <f t="shared" si="1"/>
        <v>0</v>
      </c>
      <c r="AO2439" s="22">
        <f t="shared" si="2"/>
        <v>0</v>
      </c>
    </row>
    <row r="2440">
      <c r="C2440">
        <f>[1]发票导入!C2440&amp;""</f>
      </c>
      <c r="D2440">
        <f>[1]发票导入!D2440&amp;""</f>
      </c>
      <c r="O2440">
        <f>[1]发票导入!O2440&amp;""</f>
      </c>
      <c r="T2440">
        <f>[1]发票导入!T2440</f>
      </c>
      <c r="U2440">
        <f>[1]发票导入!U2440&amp;""</f>
      </c>
      <c r="V2440">
        <f>[1]发票导入!V2440&amp;""</f>
      </c>
      <c r="W2440">
        <f>[1]发票导入!W2440&amp;""</f>
      </c>
      <c r="Y2440">
        <f>[1]发票导入!Y2440&amp;""</f>
      </c>
      <c r="AA2440">
        <f>[1]发票导入!AA2440&amp;""</f>
      </c>
      <c r="AB2440">
        <f>[1]发票导入!AB2440</f>
        <v>0</v>
      </c>
      <c r="AC2440">
        <f>[1]发票导入!AC2440</f>
        <v>0</v>
      </c>
      <c r="AE2440" s="22">
        <f t="shared" si="0"/>
      </c>
      <c r="AI2440">
        <f>[1]发票导入!AI2440&amp;""</f>
      </c>
      <c r="AJ2440">
        <f>[1]发票导入!AJ2440&amp;""</f>
      </c>
      <c r="AK2440">
        <f>[1]发票导入!AK2440</f>
        <v>0</v>
      </c>
      <c r="AL2440">
        <f>[1]发票导入!AL2440</f>
        <v>0</v>
      </c>
      <c r="AM2440">
        <f>[1]发票导入!AM2440</f>
        <v>0</v>
      </c>
      <c r="AN2440" s="22">
        <f t="shared" si="1"/>
        <v>0</v>
      </c>
      <c r="AO2440" s="22">
        <f t="shared" si="2"/>
        <v>0</v>
      </c>
    </row>
    <row r="2441">
      <c r="C2441">
        <f>[1]发票导入!C2441&amp;""</f>
      </c>
      <c r="D2441">
        <f>[1]发票导入!D2441&amp;""</f>
      </c>
      <c r="O2441">
        <f>[1]发票导入!O2441&amp;""</f>
      </c>
      <c r="T2441">
        <f>[1]发票导入!T2441</f>
      </c>
      <c r="U2441">
        <f>[1]发票导入!U2441&amp;""</f>
      </c>
      <c r="V2441">
        <f>[1]发票导入!V2441&amp;""</f>
      </c>
      <c r="W2441">
        <f>[1]发票导入!W2441&amp;""</f>
      </c>
      <c r="Y2441">
        <f>[1]发票导入!Y2441&amp;""</f>
      </c>
      <c r="AA2441">
        <f>[1]发票导入!AA2441&amp;""</f>
      </c>
      <c r="AB2441">
        <f>[1]发票导入!AB2441</f>
        <v>0</v>
      </c>
      <c r="AC2441">
        <f>[1]发票导入!AC2441</f>
        <v>0</v>
      </c>
      <c r="AE2441" s="22">
        <f t="shared" si="0"/>
      </c>
      <c r="AI2441">
        <f>[1]发票导入!AI2441&amp;""</f>
      </c>
      <c r="AJ2441">
        <f>[1]发票导入!AJ2441&amp;""</f>
      </c>
      <c r="AK2441">
        <f>[1]发票导入!AK2441</f>
        <v>0</v>
      </c>
      <c r="AL2441">
        <f>[1]发票导入!AL2441</f>
        <v>0</v>
      </c>
      <c r="AM2441">
        <f>[1]发票导入!AM2441</f>
        <v>0</v>
      </c>
      <c r="AN2441" s="22">
        <f t="shared" si="1"/>
        <v>0</v>
      </c>
      <c r="AO2441" s="22">
        <f t="shared" si="2"/>
        <v>0</v>
      </c>
    </row>
    <row r="2442">
      <c r="C2442">
        <f>[1]发票导入!C2442&amp;""</f>
      </c>
      <c r="D2442">
        <f>[1]发票导入!D2442&amp;""</f>
      </c>
      <c r="O2442">
        <f>[1]发票导入!O2442&amp;""</f>
      </c>
      <c r="T2442">
        <f>[1]发票导入!T2442</f>
      </c>
      <c r="U2442">
        <f>[1]发票导入!U2442&amp;""</f>
      </c>
      <c r="V2442">
        <f>[1]发票导入!V2442&amp;""</f>
      </c>
      <c r="W2442">
        <f>[1]发票导入!W2442&amp;""</f>
      </c>
      <c r="Y2442">
        <f>[1]发票导入!Y2442&amp;""</f>
      </c>
      <c r="AA2442">
        <f>[1]发票导入!AA2442&amp;""</f>
      </c>
      <c r="AB2442">
        <f>[1]发票导入!AB2442</f>
        <v>0</v>
      </c>
      <c r="AC2442">
        <f>[1]发票导入!AC2442</f>
        <v>0</v>
      </c>
      <c r="AE2442" s="22">
        <f t="shared" si="0"/>
      </c>
      <c r="AI2442">
        <f>[1]发票导入!AI2442&amp;""</f>
      </c>
      <c r="AJ2442">
        <f>[1]发票导入!AJ2442&amp;""</f>
      </c>
      <c r="AK2442">
        <f>[1]发票导入!AK2442</f>
        <v>0</v>
      </c>
      <c r="AL2442">
        <f>[1]发票导入!AL2442</f>
        <v>0</v>
      </c>
      <c r="AM2442">
        <f>[1]发票导入!AM2442</f>
        <v>0</v>
      </c>
      <c r="AN2442" s="22">
        <f t="shared" si="1"/>
        <v>0</v>
      </c>
      <c r="AO2442" s="22">
        <f t="shared" si="2"/>
        <v>0</v>
      </c>
    </row>
    <row r="2443">
      <c r="C2443">
        <f>[1]发票导入!C2443&amp;""</f>
      </c>
      <c r="D2443">
        <f>[1]发票导入!D2443&amp;""</f>
      </c>
      <c r="O2443">
        <f>[1]发票导入!O2443&amp;""</f>
      </c>
      <c r="T2443">
        <f>[1]发票导入!T2443</f>
      </c>
      <c r="U2443">
        <f>[1]发票导入!U2443&amp;""</f>
      </c>
      <c r="V2443">
        <f>[1]发票导入!V2443&amp;""</f>
      </c>
      <c r="W2443">
        <f>[1]发票导入!W2443&amp;""</f>
      </c>
      <c r="Y2443">
        <f>[1]发票导入!Y2443&amp;""</f>
      </c>
      <c r="AA2443">
        <f>[1]发票导入!AA2443&amp;""</f>
      </c>
      <c r="AB2443">
        <f>[1]发票导入!AB2443</f>
        <v>0</v>
      </c>
      <c r="AC2443">
        <f>[1]发票导入!AC2443</f>
        <v>0</v>
      </c>
      <c r="AE2443" s="22">
        <f t="shared" si="0"/>
      </c>
      <c r="AI2443">
        <f>[1]发票导入!AI2443&amp;""</f>
      </c>
      <c r="AJ2443">
        <f>[1]发票导入!AJ2443&amp;""</f>
      </c>
      <c r="AK2443">
        <f>[1]发票导入!AK2443</f>
        <v>0</v>
      </c>
      <c r="AL2443">
        <f>[1]发票导入!AL2443</f>
        <v>0</v>
      </c>
      <c r="AM2443">
        <f>[1]发票导入!AM2443</f>
        <v>0</v>
      </c>
      <c r="AN2443" s="22">
        <f t="shared" si="1"/>
        <v>0</v>
      </c>
      <c r="AO2443" s="22">
        <f t="shared" si="2"/>
        <v>0</v>
      </c>
    </row>
    <row r="2444">
      <c r="C2444">
        <f>[1]发票导入!C2444&amp;""</f>
      </c>
      <c r="D2444">
        <f>[1]发票导入!D2444&amp;""</f>
      </c>
      <c r="O2444">
        <f>[1]发票导入!O2444&amp;""</f>
      </c>
      <c r="T2444">
        <f>[1]发票导入!T2444</f>
      </c>
      <c r="U2444">
        <f>[1]发票导入!U2444&amp;""</f>
      </c>
      <c r="V2444">
        <f>[1]发票导入!V2444&amp;""</f>
      </c>
      <c r="W2444">
        <f>[1]发票导入!W2444&amp;""</f>
      </c>
      <c r="Y2444">
        <f>[1]发票导入!Y2444&amp;""</f>
      </c>
      <c r="AA2444">
        <f>[1]发票导入!AA2444&amp;""</f>
      </c>
      <c r="AB2444">
        <f>[1]发票导入!AB2444</f>
        <v>0</v>
      </c>
      <c r="AC2444">
        <f>[1]发票导入!AC2444</f>
        <v>0</v>
      </c>
      <c r="AE2444" s="22">
        <f t="shared" si="0"/>
      </c>
      <c r="AI2444">
        <f>[1]发票导入!AI2444&amp;""</f>
      </c>
      <c r="AJ2444">
        <f>[1]发票导入!AJ2444&amp;""</f>
      </c>
      <c r="AK2444">
        <f>[1]发票导入!AK2444</f>
        <v>0</v>
      </c>
      <c r="AL2444">
        <f>[1]发票导入!AL2444</f>
        <v>0</v>
      </c>
      <c r="AM2444">
        <f>[1]发票导入!AM2444</f>
        <v>0</v>
      </c>
      <c r="AN2444" s="22">
        <f t="shared" si="1"/>
        <v>0</v>
      </c>
      <c r="AO2444" s="22">
        <f t="shared" si="2"/>
        <v>0</v>
      </c>
    </row>
    <row r="2445">
      <c r="C2445">
        <f>[1]发票导入!C2445&amp;""</f>
      </c>
      <c r="D2445">
        <f>[1]发票导入!D2445&amp;""</f>
      </c>
      <c r="O2445">
        <f>[1]发票导入!O2445&amp;""</f>
      </c>
      <c r="T2445">
        <f>[1]发票导入!T2445</f>
      </c>
      <c r="U2445">
        <f>[1]发票导入!U2445&amp;""</f>
      </c>
      <c r="V2445">
        <f>[1]发票导入!V2445&amp;""</f>
      </c>
      <c r="W2445">
        <f>[1]发票导入!W2445&amp;""</f>
      </c>
      <c r="Y2445">
        <f>[1]发票导入!Y2445&amp;""</f>
      </c>
      <c r="AA2445">
        <f>[1]发票导入!AA2445&amp;""</f>
      </c>
      <c r="AB2445">
        <f>[1]发票导入!AB2445</f>
        <v>0</v>
      </c>
      <c r="AC2445">
        <f>[1]发票导入!AC2445</f>
        <v>0</v>
      </c>
      <c r="AE2445" s="22">
        <f t="shared" si="0"/>
      </c>
      <c r="AI2445">
        <f>[1]发票导入!AI2445&amp;""</f>
      </c>
      <c r="AJ2445">
        <f>[1]发票导入!AJ2445&amp;""</f>
      </c>
      <c r="AK2445">
        <f>[1]发票导入!AK2445</f>
        <v>0</v>
      </c>
      <c r="AL2445">
        <f>[1]发票导入!AL2445</f>
        <v>0</v>
      </c>
      <c r="AM2445">
        <f>[1]发票导入!AM2445</f>
        <v>0</v>
      </c>
      <c r="AN2445" s="22">
        <f t="shared" si="1"/>
        <v>0</v>
      </c>
      <c r="AO2445" s="22">
        <f t="shared" si="2"/>
        <v>0</v>
      </c>
    </row>
    <row r="2446">
      <c r="C2446">
        <f>[1]发票导入!C2446&amp;""</f>
      </c>
      <c r="D2446">
        <f>[1]发票导入!D2446&amp;""</f>
      </c>
      <c r="O2446">
        <f>[1]发票导入!O2446&amp;""</f>
      </c>
      <c r="T2446">
        <f>[1]发票导入!T2446</f>
      </c>
      <c r="U2446">
        <f>[1]发票导入!U2446&amp;""</f>
      </c>
      <c r="V2446">
        <f>[1]发票导入!V2446&amp;""</f>
      </c>
      <c r="W2446">
        <f>[1]发票导入!W2446&amp;""</f>
      </c>
      <c r="Y2446">
        <f>[1]发票导入!Y2446&amp;""</f>
      </c>
      <c r="AA2446">
        <f>[1]发票导入!AA2446&amp;""</f>
      </c>
      <c r="AB2446">
        <f>[1]发票导入!AB2446</f>
        <v>0</v>
      </c>
      <c r="AC2446">
        <f>[1]发票导入!AC2446</f>
        <v>0</v>
      </c>
      <c r="AE2446" s="22">
        <f t="shared" si="0"/>
      </c>
      <c r="AI2446">
        <f>[1]发票导入!AI2446&amp;""</f>
      </c>
      <c r="AJ2446">
        <f>[1]发票导入!AJ2446&amp;""</f>
      </c>
      <c r="AK2446">
        <f>[1]发票导入!AK2446</f>
        <v>0</v>
      </c>
      <c r="AL2446">
        <f>[1]发票导入!AL2446</f>
        <v>0</v>
      </c>
      <c r="AM2446">
        <f>[1]发票导入!AM2446</f>
        <v>0</v>
      </c>
      <c r="AN2446" s="22">
        <f t="shared" si="1"/>
        <v>0</v>
      </c>
      <c r="AO2446" s="22">
        <f t="shared" si="2"/>
        <v>0</v>
      </c>
    </row>
    <row r="2447">
      <c r="C2447">
        <f>[1]发票导入!C2447&amp;""</f>
      </c>
      <c r="D2447">
        <f>[1]发票导入!D2447&amp;""</f>
      </c>
      <c r="O2447">
        <f>[1]发票导入!O2447&amp;""</f>
      </c>
      <c r="T2447">
        <f>[1]发票导入!T2447</f>
      </c>
      <c r="U2447">
        <f>[1]发票导入!U2447&amp;""</f>
      </c>
      <c r="V2447">
        <f>[1]发票导入!V2447&amp;""</f>
      </c>
      <c r="W2447">
        <f>[1]发票导入!W2447&amp;""</f>
      </c>
      <c r="Y2447">
        <f>[1]发票导入!Y2447&amp;""</f>
      </c>
      <c r="AA2447">
        <f>[1]发票导入!AA2447&amp;""</f>
      </c>
      <c r="AB2447">
        <f>[1]发票导入!AB2447</f>
        <v>0</v>
      </c>
      <c r="AC2447">
        <f>[1]发票导入!AC2447</f>
        <v>0</v>
      </c>
      <c r="AE2447" s="22">
        <f t="shared" si="0"/>
      </c>
      <c r="AI2447">
        <f>[1]发票导入!AI2447&amp;""</f>
      </c>
      <c r="AJ2447">
        <f>[1]发票导入!AJ2447&amp;""</f>
      </c>
      <c r="AK2447">
        <f>[1]发票导入!AK2447</f>
        <v>0</v>
      </c>
      <c r="AL2447">
        <f>[1]发票导入!AL2447</f>
        <v>0</v>
      </c>
      <c r="AM2447">
        <f>[1]发票导入!AM2447</f>
        <v>0</v>
      </c>
      <c r="AN2447" s="22">
        <f t="shared" si="1"/>
        <v>0</v>
      </c>
      <c r="AO2447" s="22">
        <f t="shared" si="2"/>
        <v>0</v>
      </c>
    </row>
    <row r="2448">
      <c r="C2448">
        <f>[1]发票导入!C2448&amp;""</f>
      </c>
      <c r="D2448">
        <f>[1]发票导入!D2448&amp;""</f>
      </c>
      <c r="O2448">
        <f>[1]发票导入!O2448&amp;""</f>
      </c>
      <c r="T2448">
        <f>[1]发票导入!T2448</f>
      </c>
      <c r="U2448">
        <f>[1]发票导入!U2448&amp;""</f>
      </c>
      <c r="V2448">
        <f>[1]发票导入!V2448&amp;""</f>
      </c>
      <c r="W2448">
        <f>[1]发票导入!W2448&amp;""</f>
      </c>
      <c r="Y2448">
        <f>[1]发票导入!Y2448&amp;""</f>
      </c>
      <c r="AA2448">
        <f>[1]发票导入!AA2448&amp;""</f>
      </c>
      <c r="AB2448">
        <f>[1]发票导入!AB2448</f>
        <v>0</v>
      </c>
      <c r="AC2448">
        <f>[1]发票导入!AC2448</f>
        <v>0</v>
      </c>
      <c r="AE2448" s="22">
        <f t="shared" si="0"/>
      </c>
      <c r="AI2448">
        <f>[1]发票导入!AI2448&amp;""</f>
      </c>
      <c r="AJ2448">
        <f>[1]发票导入!AJ2448&amp;""</f>
      </c>
      <c r="AK2448">
        <f>[1]发票导入!AK2448</f>
        <v>0</v>
      </c>
      <c r="AL2448">
        <f>[1]发票导入!AL2448</f>
        <v>0</v>
      </c>
      <c r="AM2448">
        <f>[1]发票导入!AM2448</f>
        <v>0</v>
      </c>
      <c r="AN2448" s="22">
        <f t="shared" si="1"/>
        <v>0</v>
      </c>
      <c r="AO2448" s="22">
        <f t="shared" si="2"/>
        <v>0</v>
      </c>
    </row>
    <row r="2449">
      <c r="C2449">
        <f>[1]发票导入!C2449&amp;""</f>
      </c>
      <c r="D2449">
        <f>[1]发票导入!D2449&amp;""</f>
      </c>
      <c r="O2449">
        <f>[1]发票导入!O2449&amp;""</f>
      </c>
      <c r="T2449">
        <f>[1]发票导入!T2449</f>
      </c>
      <c r="U2449">
        <f>[1]发票导入!U2449&amp;""</f>
      </c>
      <c r="V2449">
        <f>[1]发票导入!V2449&amp;""</f>
      </c>
      <c r="W2449">
        <f>[1]发票导入!W2449&amp;""</f>
      </c>
      <c r="Y2449">
        <f>[1]发票导入!Y2449&amp;""</f>
      </c>
      <c r="AA2449">
        <f>[1]发票导入!AA2449&amp;""</f>
      </c>
      <c r="AB2449">
        <f>[1]发票导入!AB2449</f>
        <v>0</v>
      </c>
      <c r="AC2449">
        <f>[1]发票导入!AC2449</f>
        <v>0</v>
      </c>
      <c r="AE2449" s="22">
        <f t="shared" si="0"/>
      </c>
      <c r="AI2449">
        <f>[1]发票导入!AI2449&amp;""</f>
      </c>
      <c r="AJ2449">
        <f>[1]发票导入!AJ2449&amp;""</f>
      </c>
      <c r="AK2449">
        <f>[1]发票导入!AK2449</f>
        <v>0</v>
      </c>
      <c r="AL2449">
        <f>[1]发票导入!AL2449</f>
        <v>0</v>
      </c>
      <c r="AM2449">
        <f>[1]发票导入!AM2449</f>
        <v>0</v>
      </c>
      <c r="AN2449" s="22">
        <f t="shared" si="1"/>
        <v>0</v>
      </c>
      <c r="AO2449" s="22">
        <f t="shared" si="2"/>
        <v>0</v>
      </c>
    </row>
    <row r="2450">
      <c r="C2450">
        <f>[1]发票导入!C2450&amp;""</f>
      </c>
      <c r="D2450">
        <f>[1]发票导入!D2450&amp;""</f>
      </c>
      <c r="O2450">
        <f>[1]发票导入!O2450&amp;""</f>
      </c>
      <c r="T2450">
        <f>[1]发票导入!T2450</f>
      </c>
      <c r="U2450">
        <f>[1]发票导入!U2450&amp;""</f>
      </c>
      <c r="V2450">
        <f>[1]发票导入!V2450&amp;""</f>
      </c>
      <c r="W2450">
        <f>[1]发票导入!W2450&amp;""</f>
      </c>
      <c r="Y2450">
        <f>[1]发票导入!Y2450&amp;""</f>
      </c>
      <c r="AA2450">
        <f>[1]发票导入!AA2450&amp;""</f>
      </c>
      <c r="AB2450">
        <f>[1]发票导入!AB2450</f>
        <v>0</v>
      </c>
      <c r="AC2450">
        <f>[1]发票导入!AC2450</f>
        <v>0</v>
      </c>
      <c r="AE2450" s="22">
        <f t="shared" si="0"/>
      </c>
      <c r="AI2450">
        <f>[1]发票导入!AI2450&amp;""</f>
      </c>
      <c r="AJ2450">
        <f>[1]发票导入!AJ2450&amp;""</f>
      </c>
      <c r="AK2450">
        <f>[1]发票导入!AK2450</f>
        <v>0</v>
      </c>
      <c r="AL2450">
        <f>[1]发票导入!AL2450</f>
        <v>0</v>
      </c>
      <c r="AM2450">
        <f>[1]发票导入!AM2450</f>
        <v>0</v>
      </c>
      <c r="AN2450" s="22">
        <f t="shared" si="1"/>
        <v>0</v>
      </c>
      <c r="AO2450" s="22">
        <f t="shared" si="2"/>
        <v>0</v>
      </c>
    </row>
    <row r="2451">
      <c r="C2451">
        <f>[1]发票导入!C2451&amp;""</f>
      </c>
      <c r="D2451">
        <f>[1]发票导入!D2451&amp;""</f>
      </c>
      <c r="O2451">
        <f>[1]发票导入!O2451&amp;""</f>
      </c>
      <c r="T2451">
        <f>[1]发票导入!T2451</f>
      </c>
      <c r="U2451">
        <f>[1]发票导入!U2451&amp;""</f>
      </c>
      <c r="V2451">
        <f>[1]发票导入!V2451&amp;""</f>
      </c>
      <c r="W2451">
        <f>[1]发票导入!W2451&amp;""</f>
      </c>
      <c r="Y2451">
        <f>[1]发票导入!Y2451&amp;""</f>
      </c>
      <c r="AA2451">
        <f>[1]发票导入!AA2451&amp;""</f>
      </c>
      <c r="AB2451">
        <f>[1]发票导入!AB2451</f>
        <v>0</v>
      </c>
      <c r="AC2451">
        <f>[1]发票导入!AC2451</f>
        <v>0</v>
      </c>
      <c r="AE2451" s="22">
        <f t="shared" si="0"/>
      </c>
      <c r="AI2451">
        <f>[1]发票导入!AI2451&amp;""</f>
      </c>
      <c r="AJ2451">
        <f>[1]发票导入!AJ2451&amp;""</f>
      </c>
      <c r="AK2451">
        <f>[1]发票导入!AK2451</f>
        <v>0</v>
      </c>
      <c r="AL2451">
        <f>[1]发票导入!AL2451</f>
        <v>0</v>
      </c>
      <c r="AM2451">
        <f>[1]发票导入!AM2451</f>
        <v>0</v>
      </c>
      <c r="AN2451" s="22">
        <f t="shared" si="1"/>
        <v>0</v>
      </c>
      <c r="AO2451" s="22">
        <f t="shared" si="2"/>
        <v>0</v>
      </c>
    </row>
    <row r="2452">
      <c r="C2452">
        <f>[1]发票导入!C2452&amp;""</f>
      </c>
      <c r="D2452">
        <f>[1]发票导入!D2452&amp;""</f>
      </c>
      <c r="O2452">
        <f>[1]发票导入!O2452&amp;""</f>
      </c>
      <c r="T2452">
        <f>[1]发票导入!T2452</f>
      </c>
      <c r="U2452">
        <f>[1]发票导入!U2452&amp;""</f>
      </c>
      <c r="V2452">
        <f>[1]发票导入!V2452&amp;""</f>
      </c>
      <c r="W2452">
        <f>[1]发票导入!W2452&amp;""</f>
      </c>
      <c r="Y2452">
        <f>[1]发票导入!Y2452&amp;""</f>
      </c>
      <c r="AA2452">
        <f>[1]发票导入!AA2452&amp;""</f>
      </c>
      <c r="AB2452">
        <f>[1]发票导入!AB2452</f>
        <v>0</v>
      </c>
      <c r="AC2452">
        <f>[1]发票导入!AC2452</f>
        <v>0</v>
      </c>
      <c r="AE2452" s="22">
        <f t="shared" si="0"/>
      </c>
      <c r="AI2452">
        <f>[1]发票导入!AI2452&amp;""</f>
      </c>
      <c r="AJ2452">
        <f>[1]发票导入!AJ2452&amp;""</f>
      </c>
      <c r="AK2452">
        <f>[1]发票导入!AK2452</f>
        <v>0</v>
      </c>
      <c r="AL2452">
        <f>[1]发票导入!AL2452</f>
        <v>0</v>
      </c>
      <c r="AM2452">
        <f>[1]发票导入!AM2452</f>
        <v>0</v>
      </c>
      <c r="AN2452" s="22">
        <f t="shared" si="1"/>
        <v>0</v>
      </c>
      <c r="AO2452" s="22">
        <f t="shared" si="2"/>
        <v>0</v>
      </c>
    </row>
    <row r="2453">
      <c r="C2453">
        <f>[1]发票导入!C2453&amp;""</f>
      </c>
      <c r="D2453">
        <f>[1]发票导入!D2453&amp;""</f>
      </c>
      <c r="O2453">
        <f>[1]发票导入!O2453&amp;""</f>
      </c>
      <c r="T2453">
        <f>[1]发票导入!T2453</f>
      </c>
      <c r="U2453">
        <f>[1]发票导入!U2453&amp;""</f>
      </c>
      <c r="V2453">
        <f>[1]发票导入!V2453&amp;""</f>
      </c>
      <c r="W2453">
        <f>[1]发票导入!W2453&amp;""</f>
      </c>
      <c r="Y2453">
        <f>[1]发票导入!Y2453&amp;""</f>
      </c>
      <c r="AA2453">
        <f>[1]发票导入!AA2453&amp;""</f>
      </c>
      <c r="AB2453">
        <f>[1]发票导入!AB2453</f>
        <v>0</v>
      </c>
      <c r="AC2453">
        <f>[1]发票导入!AC2453</f>
        <v>0</v>
      </c>
      <c r="AE2453" s="22">
        <f t="shared" si="0"/>
      </c>
      <c r="AI2453">
        <f>[1]发票导入!AI2453&amp;""</f>
      </c>
      <c r="AJ2453">
        <f>[1]发票导入!AJ2453&amp;""</f>
      </c>
      <c r="AK2453">
        <f>[1]发票导入!AK2453</f>
        <v>0</v>
      </c>
      <c r="AL2453">
        <f>[1]发票导入!AL2453</f>
        <v>0</v>
      </c>
      <c r="AM2453">
        <f>[1]发票导入!AM2453</f>
        <v>0</v>
      </c>
      <c r="AN2453" s="22">
        <f t="shared" si="1"/>
        <v>0</v>
      </c>
      <c r="AO2453" s="22">
        <f t="shared" si="2"/>
        <v>0</v>
      </c>
    </row>
    <row r="2454">
      <c r="C2454">
        <f>[1]发票导入!C2454&amp;""</f>
      </c>
      <c r="D2454">
        <f>[1]发票导入!D2454&amp;""</f>
      </c>
      <c r="O2454">
        <f>[1]发票导入!O2454&amp;""</f>
      </c>
      <c r="T2454">
        <f>[1]发票导入!T2454</f>
      </c>
      <c r="U2454">
        <f>[1]发票导入!U2454&amp;""</f>
      </c>
      <c r="V2454">
        <f>[1]发票导入!V2454&amp;""</f>
      </c>
      <c r="W2454">
        <f>[1]发票导入!W2454&amp;""</f>
      </c>
      <c r="Y2454">
        <f>[1]发票导入!Y2454&amp;""</f>
      </c>
      <c r="AA2454">
        <f>[1]发票导入!AA2454&amp;""</f>
      </c>
      <c r="AB2454">
        <f>[1]发票导入!AB2454</f>
        <v>0</v>
      </c>
      <c r="AC2454">
        <f>[1]发票导入!AC2454</f>
        <v>0</v>
      </c>
      <c r="AE2454" s="22">
        <f t="shared" si="0"/>
      </c>
      <c r="AI2454">
        <f>[1]发票导入!AI2454&amp;""</f>
      </c>
      <c r="AJ2454">
        <f>[1]发票导入!AJ2454&amp;""</f>
      </c>
      <c r="AK2454">
        <f>[1]发票导入!AK2454</f>
        <v>0</v>
      </c>
      <c r="AL2454">
        <f>[1]发票导入!AL2454</f>
        <v>0</v>
      </c>
      <c r="AM2454">
        <f>[1]发票导入!AM2454</f>
        <v>0</v>
      </c>
      <c r="AN2454" s="22">
        <f t="shared" si="1"/>
        <v>0</v>
      </c>
      <c r="AO2454" s="22">
        <f t="shared" si="2"/>
        <v>0</v>
      </c>
    </row>
    <row r="2455">
      <c r="C2455">
        <f>[1]发票导入!C2455&amp;""</f>
      </c>
      <c r="D2455">
        <f>[1]发票导入!D2455&amp;""</f>
      </c>
      <c r="O2455">
        <f>[1]发票导入!O2455&amp;""</f>
      </c>
      <c r="T2455">
        <f>[1]发票导入!T2455</f>
      </c>
      <c r="U2455">
        <f>[1]发票导入!U2455&amp;""</f>
      </c>
      <c r="V2455">
        <f>[1]发票导入!V2455&amp;""</f>
      </c>
      <c r="W2455">
        <f>[1]发票导入!W2455&amp;""</f>
      </c>
      <c r="Y2455">
        <f>[1]发票导入!Y2455&amp;""</f>
      </c>
      <c r="AA2455">
        <f>[1]发票导入!AA2455&amp;""</f>
      </c>
      <c r="AB2455">
        <f>[1]发票导入!AB2455</f>
        <v>0</v>
      </c>
      <c r="AC2455">
        <f>[1]发票导入!AC2455</f>
        <v>0</v>
      </c>
      <c r="AE2455" s="22">
        <f t="shared" si="0"/>
      </c>
      <c r="AI2455">
        <f>[1]发票导入!AI2455&amp;""</f>
      </c>
      <c r="AJ2455">
        <f>[1]发票导入!AJ2455&amp;""</f>
      </c>
      <c r="AK2455">
        <f>[1]发票导入!AK2455</f>
        <v>0</v>
      </c>
      <c r="AL2455">
        <f>[1]发票导入!AL2455</f>
        <v>0</v>
      </c>
      <c r="AM2455">
        <f>[1]发票导入!AM2455</f>
        <v>0</v>
      </c>
      <c r="AN2455" s="22">
        <f t="shared" si="1"/>
        <v>0</v>
      </c>
      <c r="AO2455" s="22">
        <f t="shared" si="2"/>
        <v>0</v>
      </c>
    </row>
    <row r="2456">
      <c r="C2456">
        <f>[1]发票导入!C2456&amp;""</f>
      </c>
      <c r="D2456">
        <f>[1]发票导入!D2456&amp;""</f>
      </c>
      <c r="O2456">
        <f>[1]发票导入!O2456&amp;""</f>
      </c>
      <c r="T2456">
        <f>[1]发票导入!T2456</f>
      </c>
      <c r="U2456">
        <f>[1]发票导入!U2456&amp;""</f>
      </c>
      <c r="V2456">
        <f>[1]发票导入!V2456&amp;""</f>
      </c>
      <c r="W2456">
        <f>[1]发票导入!W2456&amp;""</f>
      </c>
      <c r="Y2456">
        <f>[1]发票导入!Y2456&amp;""</f>
      </c>
      <c r="AA2456">
        <f>[1]发票导入!AA2456&amp;""</f>
      </c>
      <c r="AB2456">
        <f>[1]发票导入!AB2456</f>
        <v>0</v>
      </c>
      <c r="AC2456">
        <f>[1]发票导入!AC2456</f>
        <v>0</v>
      </c>
      <c r="AE2456" s="22">
        <f t="shared" si="0"/>
      </c>
      <c r="AI2456">
        <f>[1]发票导入!AI2456&amp;""</f>
      </c>
      <c r="AJ2456">
        <f>[1]发票导入!AJ2456&amp;""</f>
      </c>
      <c r="AK2456">
        <f>[1]发票导入!AK2456</f>
        <v>0</v>
      </c>
      <c r="AL2456">
        <f>[1]发票导入!AL2456</f>
        <v>0</v>
      </c>
      <c r="AM2456">
        <f>[1]发票导入!AM2456</f>
        <v>0</v>
      </c>
      <c r="AN2456" s="22">
        <f t="shared" si="1"/>
        <v>0</v>
      </c>
      <c r="AO2456" s="22">
        <f t="shared" si="2"/>
        <v>0</v>
      </c>
    </row>
    <row r="2457">
      <c r="C2457">
        <f>[1]发票导入!C2457&amp;""</f>
      </c>
      <c r="D2457">
        <f>[1]发票导入!D2457&amp;""</f>
      </c>
      <c r="O2457">
        <f>[1]发票导入!O2457&amp;""</f>
      </c>
      <c r="T2457">
        <f>[1]发票导入!T2457</f>
      </c>
      <c r="U2457">
        <f>[1]发票导入!U2457&amp;""</f>
      </c>
      <c r="V2457">
        <f>[1]发票导入!V2457&amp;""</f>
      </c>
      <c r="W2457">
        <f>[1]发票导入!W2457&amp;""</f>
      </c>
      <c r="Y2457">
        <f>[1]发票导入!Y2457&amp;""</f>
      </c>
      <c r="AA2457">
        <f>[1]发票导入!AA2457&amp;""</f>
      </c>
      <c r="AB2457">
        <f>[1]发票导入!AB2457</f>
        <v>0</v>
      </c>
      <c r="AC2457">
        <f>[1]发票导入!AC2457</f>
        <v>0</v>
      </c>
      <c r="AE2457" s="22">
        <f t="shared" si="0"/>
      </c>
      <c r="AI2457">
        <f>[1]发票导入!AI2457&amp;""</f>
      </c>
      <c r="AJ2457">
        <f>[1]发票导入!AJ2457&amp;""</f>
      </c>
      <c r="AK2457">
        <f>[1]发票导入!AK2457</f>
        <v>0</v>
      </c>
      <c r="AL2457">
        <f>[1]发票导入!AL2457</f>
        <v>0</v>
      </c>
      <c r="AM2457">
        <f>[1]发票导入!AM2457</f>
        <v>0</v>
      </c>
      <c r="AN2457" s="22">
        <f t="shared" si="1"/>
        <v>0</v>
      </c>
      <c r="AO2457" s="22">
        <f t="shared" si="2"/>
        <v>0</v>
      </c>
    </row>
    <row r="2458">
      <c r="C2458">
        <f>[1]发票导入!C2458&amp;""</f>
      </c>
      <c r="D2458">
        <f>[1]发票导入!D2458&amp;""</f>
      </c>
      <c r="O2458">
        <f>[1]发票导入!O2458&amp;""</f>
      </c>
      <c r="T2458">
        <f>[1]发票导入!T2458</f>
      </c>
      <c r="U2458">
        <f>[1]发票导入!U2458&amp;""</f>
      </c>
      <c r="V2458">
        <f>[1]发票导入!V2458&amp;""</f>
      </c>
      <c r="W2458">
        <f>[1]发票导入!W2458&amp;""</f>
      </c>
      <c r="Y2458">
        <f>[1]发票导入!Y2458&amp;""</f>
      </c>
      <c r="AA2458">
        <f>[1]发票导入!AA2458&amp;""</f>
      </c>
      <c r="AB2458">
        <f>[1]发票导入!AB2458</f>
        <v>0</v>
      </c>
      <c r="AC2458">
        <f>[1]发票导入!AC2458</f>
        <v>0</v>
      </c>
      <c r="AE2458" s="22">
        <f t="shared" si="0"/>
      </c>
      <c r="AI2458">
        <f>[1]发票导入!AI2458&amp;""</f>
      </c>
      <c r="AJ2458">
        <f>[1]发票导入!AJ2458&amp;""</f>
      </c>
      <c r="AK2458">
        <f>[1]发票导入!AK2458</f>
        <v>0</v>
      </c>
      <c r="AL2458">
        <f>[1]发票导入!AL2458</f>
        <v>0</v>
      </c>
      <c r="AM2458">
        <f>[1]发票导入!AM2458</f>
        <v>0</v>
      </c>
      <c r="AN2458" s="22">
        <f t="shared" si="1"/>
        <v>0</v>
      </c>
      <c r="AO2458" s="22">
        <f t="shared" si="2"/>
        <v>0</v>
      </c>
    </row>
    <row r="2459">
      <c r="C2459">
        <f>[1]发票导入!C2459&amp;""</f>
      </c>
      <c r="D2459">
        <f>[1]发票导入!D2459&amp;""</f>
      </c>
      <c r="O2459">
        <f>[1]发票导入!O2459&amp;""</f>
      </c>
      <c r="T2459">
        <f>[1]发票导入!T2459</f>
      </c>
      <c r="U2459">
        <f>[1]发票导入!U2459&amp;""</f>
      </c>
      <c r="V2459">
        <f>[1]发票导入!V2459&amp;""</f>
      </c>
      <c r="W2459">
        <f>[1]发票导入!W2459&amp;""</f>
      </c>
      <c r="Y2459">
        <f>[1]发票导入!Y2459&amp;""</f>
      </c>
      <c r="AA2459">
        <f>[1]发票导入!AA2459&amp;""</f>
      </c>
      <c r="AB2459">
        <f>[1]发票导入!AB2459</f>
        <v>0</v>
      </c>
      <c r="AC2459">
        <f>[1]发票导入!AC2459</f>
        <v>0</v>
      </c>
      <c r="AE2459" s="22">
        <f t="shared" si="0"/>
      </c>
      <c r="AI2459">
        <f>[1]发票导入!AI2459&amp;""</f>
      </c>
      <c r="AJ2459">
        <f>[1]发票导入!AJ2459&amp;""</f>
      </c>
      <c r="AK2459">
        <f>[1]发票导入!AK2459</f>
        <v>0</v>
      </c>
      <c r="AL2459">
        <f>[1]发票导入!AL2459</f>
        <v>0</v>
      </c>
      <c r="AM2459">
        <f>[1]发票导入!AM2459</f>
        <v>0</v>
      </c>
      <c r="AN2459" s="22">
        <f t="shared" si="1"/>
        <v>0</v>
      </c>
      <c r="AO2459" s="22">
        <f t="shared" si="2"/>
        <v>0</v>
      </c>
    </row>
    <row r="2460">
      <c r="C2460">
        <f>[1]发票导入!C2460&amp;""</f>
      </c>
      <c r="D2460">
        <f>[1]发票导入!D2460&amp;""</f>
      </c>
      <c r="O2460">
        <f>[1]发票导入!O2460&amp;""</f>
      </c>
      <c r="T2460">
        <f>[1]发票导入!T2460</f>
      </c>
      <c r="U2460">
        <f>[1]发票导入!U2460&amp;""</f>
      </c>
      <c r="V2460">
        <f>[1]发票导入!V2460&amp;""</f>
      </c>
      <c r="W2460">
        <f>[1]发票导入!W2460&amp;""</f>
      </c>
      <c r="Y2460">
        <f>[1]发票导入!Y2460&amp;""</f>
      </c>
      <c r="AA2460">
        <f>[1]发票导入!AA2460&amp;""</f>
      </c>
      <c r="AB2460">
        <f>[1]发票导入!AB2460</f>
        <v>0</v>
      </c>
      <c r="AC2460">
        <f>[1]发票导入!AC2460</f>
        <v>0</v>
      </c>
      <c r="AE2460" s="22">
        <f t="shared" si="0"/>
      </c>
      <c r="AI2460">
        <f>[1]发票导入!AI2460&amp;""</f>
      </c>
      <c r="AJ2460">
        <f>[1]发票导入!AJ2460&amp;""</f>
      </c>
      <c r="AK2460">
        <f>[1]发票导入!AK2460</f>
        <v>0</v>
      </c>
      <c r="AL2460">
        <f>[1]发票导入!AL2460</f>
        <v>0</v>
      </c>
      <c r="AM2460">
        <f>[1]发票导入!AM2460</f>
        <v>0</v>
      </c>
      <c r="AN2460" s="22">
        <f t="shared" si="1"/>
        <v>0</v>
      </c>
      <c r="AO2460" s="22">
        <f t="shared" si="2"/>
        <v>0</v>
      </c>
    </row>
    <row r="2461">
      <c r="C2461">
        <f>[1]发票导入!C2461&amp;""</f>
      </c>
      <c r="D2461">
        <f>[1]发票导入!D2461&amp;""</f>
      </c>
      <c r="O2461">
        <f>[1]发票导入!O2461&amp;""</f>
      </c>
      <c r="T2461">
        <f>[1]发票导入!T2461</f>
      </c>
      <c r="U2461">
        <f>[1]发票导入!U2461&amp;""</f>
      </c>
      <c r="V2461">
        <f>[1]发票导入!V2461&amp;""</f>
      </c>
      <c r="W2461">
        <f>[1]发票导入!W2461&amp;""</f>
      </c>
      <c r="Y2461">
        <f>[1]发票导入!Y2461&amp;""</f>
      </c>
      <c r="AA2461">
        <f>[1]发票导入!AA2461&amp;""</f>
      </c>
      <c r="AB2461">
        <f>[1]发票导入!AB2461</f>
        <v>0</v>
      </c>
      <c r="AC2461">
        <f>[1]发票导入!AC2461</f>
        <v>0</v>
      </c>
      <c r="AE2461" s="22">
        <f t="shared" si="0"/>
      </c>
      <c r="AI2461">
        <f>[1]发票导入!AI2461&amp;""</f>
      </c>
      <c r="AJ2461">
        <f>[1]发票导入!AJ2461&amp;""</f>
      </c>
      <c r="AK2461">
        <f>[1]发票导入!AK2461</f>
        <v>0</v>
      </c>
      <c r="AL2461">
        <f>[1]发票导入!AL2461</f>
        <v>0</v>
      </c>
      <c r="AM2461">
        <f>[1]发票导入!AM2461</f>
        <v>0</v>
      </c>
      <c r="AN2461" s="22">
        <f t="shared" si="1"/>
        <v>0</v>
      </c>
      <c r="AO2461" s="22">
        <f t="shared" si="2"/>
        <v>0</v>
      </c>
    </row>
    <row r="2462">
      <c r="C2462">
        <f>[1]发票导入!C2462&amp;""</f>
      </c>
      <c r="D2462">
        <f>[1]发票导入!D2462&amp;""</f>
      </c>
      <c r="O2462">
        <f>[1]发票导入!O2462&amp;""</f>
      </c>
      <c r="T2462">
        <f>[1]发票导入!T2462</f>
      </c>
      <c r="U2462">
        <f>[1]发票导入!U2462&amp;""</f>
      </c>
      <c r="V2462">
        <f>[1]发票导入!V2462&amp;""</f>
      </c>
      <c r="W2462">
        <f>[1]发票导入!W2462&amp;""</f>
      </c>
      <c r="Y2462">
        <f>[1]发票导入!Y2462&amp;""</f>
      </c>
      <c r="AA2462">
        <f>[1]发票导入!AA2462&amp;""</f>
      </c>
      <c r="AB2462">
        <f>[1]发票导入!AB2462</f>
        <v>0</v>
      </c>
      <c r="AC2462">
        <f>[1]发票导入!AC2462</f>
        <v>0</v>
      </c>
      <c r="AE2462" s="22">
        <f t="shared" si="0"/>
      </c>
      <c r="AI2462">
        <f>[1]发票导入!AI2462&amp;""</f>
      </c>
      <c r="AJ2462">
        <f>[1]发票导入!AJ2462&amp;""</f>
      </c>
      <c r="AK2462">
        <f>[1]发票导入!AK2462</f>
        <v>0</v>
      </c>
      <c r="AL2462">
        <f>[1]发票导入!AL2462</f>
        <v>0</v>
      </c>
      <c r="AM2462">
        <f>[1]发票导入!AM2462</f>
        <v>0</v>
      </c>
      <c r="AN2462" s="22">
        <f t="shared" si="1"/>
        <v>0</v>
      </c>
      <c r="AO2462" s="22">
        <f t="shared" si="2"/>
        <v>0</v>
      </c>
    </row>
    <row r="2463">
      <c r="C2463">
        <f>[1]发票导入!C2463&amp;""</f>
      </c>
      <c r="D2463">
        <f>[1]发票导入!D2463&amp;""</f>
      </c>
      <c r="O2463">
        <f>[1]发票导入!O2463&amp;""</f>
      </c>
      <c r="T2463">
        <f>[1]发票导入!T2463</f>
      </c>
      <c r="U2463">
        <f>[1]发票导入!U2463&amp;""</f>
      </c>
      <c r="V2463">
        <f>[1]发票导入!V2463&amp;""</f>
      </c>
      <c r="W2463">
        <f>[1]发票导入!W2463&amp;""</f>
      </c>
      <c r="Y2463">
        <f>[1]发票导入!Y2463&amp;""</f>
      </c>
      <c r="AA2463">
        <f>[1]发票导入!AA2463&amp;""</f>
      </c>
      <c r="AB2463">
        <f>[1]发票导入!AB2463</f>
        <v>0</v>
      </c>
      <c r="AC2463">
        <f>[1]发票导入!AC2463</f>
        <v>0</v>
      </c>
      <c r="AE2463" s="22">
        <f t="shared" si="0"/>
      </c>
      <c r="AI2463">
        <f>[1]发票导入!AI2463&amp;""</f>
      </c>
      <c r="AJ2463">
        <f>[1]发票导入!AJ2463&amp;""</f>
      </c>
      <c r="AK2463">
        <f>[1]发票导入!AK2463</f>
        <v>0</v>
      </c>
      <c r="AL2463">
        <f>[1]发票导入!AL2463</f>
        <v>0</v>
      </c>
      <c r="AM2463">
        <f>[1]发票导入!AM2463</f>
        <v>0</v>
      </c>
      <c r="AN2463" s="22">
        <f t="shared" si="1"/>
        <v>0</v>
      </c>
      <c r="AO2463" s="22">
        <f t="shared" si="2"/>
        <v>0</v>
      </c>
    </row>
    <row r="2464">
      <c r="C2464">
        <f>[1]发票导入!C2464&amp;""</f>
      </c>
      <c r="D2464">
        <f>[1]发票导入!D2464&amp;""</f>
      </c>
      <c r="O2464">
        <f>[1]发票导入!O2464&amp;""</f>
      </c>
      <c r="T2464">
        <f>[1]发票导入!T2464</f>
      </c>
      <c r="U2464">
        <f>[1]发票导入!U2464&amp;""</f>
      </c>
      <c r="V2464">
        <f>[1]发票导入!V2464&amp;""</f>
      </c>
      <c r="W2464">
        <f>[1]发票导入!W2464&amp;""</f>
      </c>
      <c r="Y2464">
        <f>[1]发票导入!Y2464&amp;""</f>
      </c>
      <c r="AA2464">
        <f>[1]发票导入!AA2464&amp;""</f>
      </c>
      <c r="AB2464">
        <f>[1]发票导入!AB2464</f>
        <v>0</v>
      </c>
      <c r="AC2464">
        <f>[1]发票导入!AC2464</f>
        <v>0</v>
      </c>
      <c r="AE2464" s="22">
        <f t="shared" si="0"/>
      </c>
      <c r="AI2464">
        <f>[1]发票导入!AI2464&amp;""</f>
      </c>
      <c r="AJ2464">
        <f>[1]发票导入!AJ2464&amp;""</f>
      </c>
      <c r="AK2464">
        <f>[1]发票导入!AK2464</f>
        <v>0</v>
      </c>
      <c r="AL2464">
        <f>[1]发票导入!AL2464</f>
        <v>0</v>
      </c>
      <c r="AM2464">
        <f>[1]发票导入!AM2464</f>
        <v>0</v>
      </c>
      <c r="AN2464" s="22">
        <f t="shared" si="1"/>
        <v>0</v>
      </c>
      <c r="AO2464" s="22">
        <f t="shared" si="2"/>
        <v>0</v>
      </c>
    </row>
    <row r="2465">
      <c r="C2465">
        <f>[1]发票导入!C2465&amp;""</f>
      </c>
      <c r="D2465">
        <f>[1]发票导入!D2465&amp;""</f>
      </c>
      <c r="O2465">
        <f>[1]发票导入!O2465&amp;""</f>
      </c>
      <c r="T2465">
        <f>[1]发票导入!T2465</f>
      </c>
      <c r="U2465">
        <f>[1]发票导入!U2465&amp;""</f>
      </c>
      <c r="V2465">
        <f>[1]发票导入!V2465&amp;""</f>
      </c>
      <c r="W2465">
        <f>[1]发票导入!W2465&amp;""</f>
      </c>
      <c r="Y2465">
        <f>[1]发票导入!Y2465&amp;""</f>
      </c>
      <c r="AA2465">
        <f>[1]发票导入!AA2465&amp;""</f>
      </c>
      <c r="AB2465">
        <f>[1]发票导入!AB2465</f>
        <v>0</v>
      </c>
      <c r="AC2465">
        <f>[1]发票导入!AC2465</f>
        <v>0</v>
      </c>
      <c r="AE2465" s="22">
        <f t="shared" si="0"/>
      </c>
      <c r="AI2465">
        <f>[1]发票导入!AI2465&amp;""</f>
      </c>
      <c r="AJ2465">
        <f>[1]发票导入!AJ2465&amp;""</f>
      </c>
      <c r="AK2465">
        <f>[1]发票导入!AK2465</f>
        <v>0</v>
      </c>
      <c r="AL2465">
        <f>[1]发票导入!AL2465</f>
        <v>0</v>
      </c>
      <c r="AM2465">
        <f>[1]发票导入!AM2465</f>
        <v>0</v>
      </c>
      <c r="AN2465" s="22">
        <f t="shared" si="1"/>
        <v>0</v>
      </c>
      <c r="AO2465" s="22">
        <f t="shared" si="2"/>
        <v>0</v>
      </c>
    </row>
    <row r="2466">
      <c r="C2466">
        <f>[1]发票导入!C2466&amp;""</f>
      </c>
      <c r="D2466">
        <f>[1]发票导入!D2466&amp;""</f>
      </c>
      <c r="O2466">
        <f>[1]发票导入!O2466&amp;""</f>
      </c>
      <c r="T2466">
        <f>[1]发票导入!T2466</f>
      </c>
      <c r="U2466">
        <f>[1]发票导入!U2466&amp;""</f>
      </c>
      <c r="V2466">
        <f>[1]发票导入!V2466&amp;""</f>
      </c>
      <c r="W2466">
        <f>[1]发票导入!W2466&amp;""</f>
      </c>
      <c r="Y2466">
        <f>[1]发票导入!Y2466&amp;""</f>
      </c>
      <c r="AA2466">
        <f>[1]发票导入!AA2466&amp;""</f>
      </c>
      <c r="AB2466">
        <f>[1]发票导入!AB2466</f>
        <v>0</v>
      </c>
      <c r="AC2466">
        <f>[1]发票导入!AC2466</f>
        <v>0</v>
      </c>
      <c r="AE2466" s="22">
        <f t="shared" si="0"/>
      </c>
      <c r="AI2466">
        <f>[1]发票导入!AI2466&amp;""</f>
      </c>
      <c r="AJ2466">
        <f>[1]发票导入!AJ2466&amp;""</f>
      </c>
      <c r="AK2466">
        <f>[1]发票导入!AK2466</f>
        <v>0</v>
      </c>
      <c r="AL2466">
        <f>[1]发票导入!AL2466</f>
        <v>0</v>
      </c>
      <c r="AM2466">
        <f>[1]发票导入!AM2466</f>
        <v>0</v>
      </c>
      <c r="AN2466" s="22">
        <f t="shared" si="1"/>
        <v>0</v>
      </c>
      <c r="AO2466" s="22">
        <f t="shared" si="2"/>
        <v>0</v>
      </c>
    </row>
    <row r="2467">
      <c r="C2467">
        <f>[1]发票导入!C2467&amp;""</f>
      </c>
      <c r="D2467">
        <f>[1]发票导入!D2467&amp;""</f>
      </c>
      <c r="O2467">
        <f>[1]发票导入!O2467&amp;""</f>
      </c>
      <c r="T2467">
        <f>[1]发票导入!T2467</f>
      </c>
      <c r="U2467">
        <f>[1]发票导入!U2467&amp;""</f>
      </c>
      <c r="V2467">
        <f>[1]发票导入!V2467&amp;""</f>
      </c>
      <c r="W2467">
        <f>[1]发票导入!W2467&amp;""</f>
      </c>
      <c r="Y2467">
        <f>[1]发票导入!Y2467&amp;""</f>
      </c>
      <c r="AA2467">
        <f>[1]发票导入!AA2467&amp;""</f>
      </c>
      <c r="AB2467">
        <f>[1]发票导入!AB2467</f>
        <v>0</v>
      </c>
      <c r="AC2467">
        <f>[1]发票导入!AC2467</f>
        <v>0</v>
      </c>
      <c r="AE2467" s="22">
        <f t="shared" si="0"/>
      </c>
      <c r="AI2467">
        <f>[1]发票导入!AI2467&amp;""</f>
      </c>
      <c r="AJ2467">
        <f>[1]发票导入!AJ2467&amp;""</f>
      </c>
      <c r="AK2467">
        <f>[1]发票导入!AK2467</f>
        <v>0</v>
      </c>
      <c r="AL2467">
        <f>[1]发票导入!AL2467</f>
        <v>0</v>
      </c>
      <c r="AM2467">
        <f>[1]发票导入!AM2467</f>
        <v>0</v>
      </c>
      <c r="AN2467" s="22">
        <f t="shared" si="1"/>
        <v>0</v>
      </c>
      <c r="AO2467" s="22">
        <f t="shared" si="2"/>
        <v>0</v>
      </c>
    </row>
    <row r="2468">
      <c r="C2468">
        <f>[1]发票导入!C2468&amp;""</f>
      </c>
      <c r="D2468">
        <f>[1]发票导入!D2468&amp;""</f>
      </c>
      <c r="O2468">
        <f>[1]发票导入!O2468&amp;""</f>
      </c>
      <c r="T2468">
        <f>[1]发票导入!T2468</f>
      </c>
      <c r="U2468">
        <f>[1]发票导入!U2468&amp;""</f>
      </c>
      <c r="V2468">
        <f>[1]发票导入!V2468&amp;""</f>
      </c>
      <c r="W2468">
        <f>[1]发票导入!W2468&amp;""</f>
      </c>
      <c r="Y2468">
        <f>[1]发票导入!Y2468&amp;""</f>
      </c>
      <c r="AA2468">
        <f>[1]发票导入!AA2468&amp;""</f>
      </c>
      <c r="AB2468">
        <f>[1]发票导入!AB2468</f>
        <v>0</v>
      </c>
      <c r="AC2468">
        <f>[1]发票导入!AC2468</f>
        <v>0</v>
      </c>
      <c r="AE2468" s="22">
        <f t="shared" si="0"/>
      </c>
      <c r="AI2468">
        <f>[1]发票导入!AI2468&amp;""</f>
      </c>
      <c r="AJ2468">
        <f>[1]发票导入!AJ2468&amp;""</f>
      </c>
      <c r="AK2468">
        <f>[1]发票导入!AK2468</f>
        <v>0</v>
      </c>
      <c r="AL2468">
        <f>[1]发票导入!AL2468</f>
        <v>0</v>
      </c>
      <c r="AM2468">
        <f>[1]发票导入!AM2468</f>
        <v>0</v>
      </c>
      <c r="AN2468" s="22">
        <f t="shared" si="1"/>
        <v>0</v>
      </c>
      <c r="AO2468" s="22">
        <f t="shared" si="2"/>
        <v>0</v>
      </c>
    </row>
    <row r="2469">
      <c r="C2469">
        <f>[1]发票导入!C2469&amp;""</f>
      </c>
      <c r="D2469">
        <f>[1]发票导入!D2469&amp;""</f>
      </c>
      <c r="O2469">
        <f>[1]发票导入!O2469&amp;""</f>
      </c>
      <c r="T2469">
        <f>[1]发票导入!T2469</f>
      </c>
      <c r="U2469">
        <f>[1]发票导入!U2469&amp;""</f>
      </c>
      <c r="V2469">
        <f>[1]发票导入!V2469&amp;""</f>
      </c>
      <c r="W2469">
        <f>[1]发票导入!W2469&amp;""</f>
      </c>
      <c r="Y2469">
        <f>[1]发票导入!Y2469&amp;""</f>
      </c>
      <c r="AA2469">
        <f>[1]发票导入!AA2469&amp;""</f>
      </c>
      <c r="AB2469">
        <f>[1]发票导入!AB2469</f>
        <v>0</v>
      </c>
      <c r="AC2469">
        <f>[1]发票导入!AC2469</f>
        <v>0</v>
      </c>
      <c r="AE2469" s="22">
        <f t="shared" si="0"/>
      </c>
      <c r="AI2469">
        <f>[1]发票导入!AI2469&amp;""</f>
      </c>
      <c r="AJ2469">
        <f>[1]发票导入!AJ2469&amp;""</f>
      </c>
      <c r="AK2469">
        <f>[1]发票导入!AK2469</f>
        <v>0</v>
      </c>
      <c r="AL2469">
        <f>[1]发票导入!AL2469</f>
        <v>0</v>
      </c>
      <c r="AM2469">
        <f>[1]发票导入!AM2469</f>
        <v>0</v>
      </c>
      <c r="AN2469" s="22">
        <f t="shared" si="1"/>
        <v>0</v>
      </c>
      <c r="AO2469" s="22">
        <f t="shared" si="2"/>
        <v>0</v>
      </c>
    </row>
    <row r="2470">
      <c r="C2470">
        <f>[1]发票导入!C2470&amp;""</f>
      </c>
      <c r="D2470">
        <f>[1]发票导入!D2470&amp;""</f>
      </c>
      <c r="O2470">
        <f>[1]发票导入!O2470&amp;""</f>
      </c>
      <c r="T2470">
        <f>[1]发票导入!T2470</f>
      </c>
      <c r="U2470">
        <f>[1]发票导入!U2470&amp;""</f>
      </c>
      <c r="V2470">
        <f>[1]发票导入!V2470&amp;""</f>
      </c>
      <c r="W2470">
        <f>[1]发票导入!W2470&amp;""</f>
      </c>
      <c r="Y2470">
        <f>[1]发票导入!Y2470&amp;""</f>
      </c>
      <c r="AA2470">
        <f>[1]发票导入!AA2470&amp;""</f>
      </c>
      <c r="AB2470">
        <f>[1]发票导入!AB2470</f>
        <v>0</v>
      </c>
      <c r="AC2470">
        <f>[1]发票导入!AC2470</f>
        <v>0</v>
      </c>
      <c r="AE2470" s="22">
        <f t="shared" si="0"/>
      </c>
      <c r="AI2470">
        <f>[1]发票导入!AI2470&amp;""</f>
      </c>
      <c r="AJ2470">
        <f>[1]发票导入!AJ2470&amp;""</f>
      </c>
      <c r="AK2470">
        <f>[1]发票导入!AK2470</f>
        <v>0</v>
      </c>
      <c r="AL2470">
        <f>[1]发票导入!AL2470</f>
        <v>0</v>
      </c>
      <c r="AM2470">
        <f>[1]发票导入!AM2470</f>
        <v>0</v>
      </c>
      <c r="AN2470" s="22">
        <f t="shared" si="1"/>
        <v>0</v>
      </c>
      <c r="AO2470" s="22">
        <f t="shared" si="2"/>
        <v>0</v>
      </c>
    </row>
    <row r="2471">
      <c r="C2471">
        <f>[1]发票导入!C2471&amp;""</f>
      </c>
      <c r="D2471">
        <f>[1]发票导入!D2471&amp;""</f>
      </c>
      <c r="O2471">
        <f>[1]发票导入!O2471&amp;""</f>
      </c>
      <c r="T2471">
        <f>[1]发票导入!T2471</f>
      </c>
      <c r="U2471">
        <f>[1]发票导入!U2471&amp;""</f>
      </c>
      <c r="V2471">
        <f>[1]发票导入!V2471&amp;""</f>
      </c>
      <c r="W2471">
        <f>[1]发票导入!W2471&amp;""</f>
      </c>
      <c r="Y2471">
        <f>[1]发票导入!Y2471&amp;""</f>
      </c>
      <c r="AA2471">
        <f>[1]发票导入!AA2471&amp;""</f>
      </c>
      <c r="AB2471">
        <f>[1]发票导入!AB2471</f>
        <v>0</v>
      </c>
      <c r="AC2471">
        <f>[1]发票导入!AC2471</f>
        <v>0</v>
      </c>
      <c r="AE2471" s="22">
        <f t="shared" si="0"/>
      </c>
      <c r="AI2471">
        <f>[1]发票导入!AI2471&amp;""</f>
      </c>
      <c r="AJ2471">
        <f>[1]发票导入!AJ2471&amp;""</f>
      </c>
      <c r="AK2471">
        <f>[1]发票导入!AK2471</f>
        <v>0</v>
      </c>
      <c r="AL2471">
        <f>[1]发票导入!AL2471</f>
        <v>0</v>
      </c>
      <c r="AM2471">
        <f>[1]发票导入!AM2471</f>
        <v>0</v>
      </c>
      <c r="AN2471" s="22">
        <f t="shared" si="1"/>
        <v>0</v>
      </c>
      <c r="AO2471" s="22">
        <f t="shared" si="2"/>
        <v>0</v>
      </c>
    </row>
    <row r="2472">
      <c r="C2472">
        <f>[1]发票导入!C2472&amp;""</f>
      </c>
      <c r="D2472">
        <f>[1]发票导入!D2472&amp;""</f>
      </c>
      <c r="O2472">
        <f>[1]发票导入!O2472&amp;""</f>
      </c>
      <c r="T2472">
        <f>[1]发票导入!T2472</f>
      </c>
      <c r="U2472">
        <f>[1]发票导入!U2472&amp;""</f>
      </c>
      <c r="V2472">
        <f>[1]发票导入!V2472&amp;""</f>
      </c>
      <c r="W2472">
        <f>[1]发票导入!W2472&amp;""</f>
      </c>
      <c r="Y2472">
        <f>[1]发票导入!Y2472&amp;""</f>
      </c>
      <c r="AA2472">
        <f>[1]发票导入!AA2472&amp;""</f>
      </c>
      <c r="AB2472">
        <f>[1]发票导入!AB2472</f>
        <v>0</v>
      </c>
      <c r="AC2472">
        <f>[1]发票导入!AC2472</f>
        <v>0</v>
      </c>
      <c r="AE2472" s="22">
        <f t="shared" si="0"/>
      </c>
      <c r="AI2472">
        <f>[1]发票导入!AI2472&amp;""</f>
      </c>
      <c r="AJ2472">
        <f>[1]发票导入!AJ2472&amp;""</f>
      </c>
      <c r="AK2472">
        <f>[1]发票导入!AK2472</f>
        <v>0</v>
      </c>
      <c r="AL2472">
        <f>[1]发票导入!AL2472</f>
        <v>0</v>
      </c>
      <c r="AM2472">
        <f>[1]发票导入!AM2472</f>
        <v>0</v>
      </c>
      <c r="AN2472" s="22">
        <f t="shared" si="1"/>
        <v>0</v>
      </c>
      <c r="AO2472" s="22">
        <f t="shared" si="2"/>
        <v>0</v>
      </c>
    </row>
    <row r="2473">
      <c r="C2473">
        <f>[1]发票导入!C2473&amp;""</f>
      </c>
      <c r="D2473">
        <f>[1]发票导入!D2473&amp;""</f>
      </c>
      <c r="O2473">
        <f>[1]发票导入!O2473&amp;""</f>
      </c>
      <c r="T2473">
        <f>[1]发票导入!T2473</f>
      </c>
      <c r="U2473">
        <f>[1]发票导入!U2473&amp;""</f>
      </c>
      <c r="V2473">
        <f>[1]发票导入!V2473&amp;""</f>
      </c>
      <c r="W2473">
        <f>[1]发票导入!W2473&amp;""</f>
      </c>
      <c r="Y2473">
        <f>[1]发票导入!Y2473&amp;""</f>
      </c>
      <c r="AA2473">
        <f>[1]发票导入!AA2473&amp;""</f>
      </c>
      <c r="AB2473">
        <f>[1]发票导入!AB2473</f>
        <v>0</v>
      </c>
      <c r="AC2473">
        <f>[1]发票导入!AC2473</f>
        <v>0</v>
      </c>
      <c r="AE2473" s="22">
        <f t="shared" si="0"/>
      </c>
      <c r="AI2473">
        <f>[1]发票导入!AI2473&amp;""</f>
      </c>
      <c r="AJ2473">
        <f>[1]发票导入!AJ2473&amp;""</f>
      </c>
      <c r="AK2473">
        <f>[1]发票导入!AK2473</f>
        <v>0</v>
      </c>
      <c r="AL2473">
        <f>[1]发票导入!AL2473</f>
        <v>0</v>
      </c>
      <c r="AM2473">
        <f>[1]发票导入!AM2473</f>
        <v>0</v>
      </c>
      <c r="AN2473" s="22">
        <f t="shared" si="1"/>
        <v>0</v>
      </c>
      <c r="AO2473" s="22">
        <f t="shared" si="2"/>
        <v>0</v>
      </c>
    </row>
    <row r="2474">
      <c r="C2474">
        <f>[1]发票导入!C2474&amp;""</f>
      </c>
      <c r="D2474">
        <f>[1]发票导入!D2474&amp;""</f>
      </c>
      <c r="O2474">
        <f>[1]发票导入!O2474&amp;""</f>
      </c>
      <c r="T2474">
        <f>[1]发票导入!T2474</f>
      </c>
      <c r="U2474">
        <f>[1]发票导入!U2474&amp;""</f>
      </c>
      <c r="V2474">
        <f>[1]发票导入!V2474&amp;""</f>
      </c>
      <c r="W2474">
        <f>[1]发票导入!W2474&amp;""</f>
      </c>
      <c r="Y2474">
        <f>[1]发票导入!Y2474&amp;""</f>
      </c>
      <c r="AA2474">
        <f>[1]发票导入!AA2474&amp;""</f>
      </c>
      <c r="AB2474">
        <f>[1]发票导入!AB2474</f>
        <v>0</v>
      </c>
      <c r="AC2474">
        <f>[1]发票导入!AC2474</f>
        <v>0</v>
      </c>
      <c r="AE2474" s="22">
        <f t="shared" si="0"/>
      </c>
      <c r="AI2474">
        <f>[1]发票导入!AI2474&amp;""</f>
      </c>
      <c r="AJ2474">
        <f>[1]发票导入!AJ2474&amp;""</f>
      </c>
      <c r="AK2474">
        <f>[1]发票导入!AK2474</f>
        <v>0</v>
      </c>
      <c r="AL2474">
        <f>[1]发票导入!AL2474</f>
        <v>0</v>
      </c>
      <c r="AM2474">
        <f>[1]发票导入!AM2474</f>
        <v>0</v>
      </c>
      <c r="AN2474" s="22">
        <f t="shared" si="1"/>
        <v>0</v>
      </c>
      <c r="AO2474" s="22">
        <f t="shared" si="2"/>
        <v>0</v>
      </c>
    </row>
    <row r="2475">
      <c r="C2475">
        <f>[1]发票导入!C2475&amp;""</f>
      </c>
      <c r="D2475">
        <f>[1]发票导入!D2475&amp;""</f>
      </c>
      <c r="O2475">
        <f>[1]发票导入!O2475&amp;""</f>
      </c>
      <c r="T2475">
        <f>[1]发票导入!T2475</f>
      </c>
      <c r="U2475">
        <f>[1]发票导入!U2475&amp;""</f>
      </c>
      <c r="V2475">
        <f>[1]发票导入!V2475&amp;""</f>
      </c>
      <c r="W2475">
        <f>[1]发票导入!W2475&amp;""</f>
      </c>
      <c r="Y2475">
        <f>[1]发票导入!Y2475&amp;""</f>
      </c>
      <c r="AA2475">
        <f>[1]发票导入!AA2475&amp;""</f>
      </c>
      <c r="AB2475">
        <f>[1]发票导入!AB2475</f>
        <v>0</v>
      </c>
      <c r="AC2475">
        <f>[1]发票导入!AC2475</f>
        <v>0</v>
      </c>
      <c r="AE2475" s="22">
        <f t="shared" si="0"/>
      </c>
      <c r="AI2475">
        <f>[1]发票导入!AI2475&amp;""</f>
      </c>
      <c r="AJ2475">
        <f>[1]发票导入!AJ2475&amp;""</f>
      </c>
      <c r="AK2475">
        <f>[1]发票导入!AK2475</f>
        <v>0</v>
      </c>
      <c r="AL2475">
        <f>[1]发票导入!AL2475</f>
        <v>0</v>
      </c>
      <c r="AM2475">
        <f>[1]发票导入!AM2475</f>
        <v>0</v>
      </c>
      <c r="AN2475" s="22">
        <f t="shared" si="1"/>
        <v>0</v>
      </c>
      <c r="AO2475" s="22">
        <f t="shared" si="2"/>
        <v>0</v>
      </c>
    </row>
    <row r="2476">
      <c r="C2476">
        <f>[1]发票导入!C2476&amp;""</f>
      </c>
      <c r="D2476">
        <f>[1]发票导入!D2476&amp;""</f>
      </c>
      <c r="O2476">
        <f>[1]发票导入!O2476&amp;""</f>
      </c>
      <c r="T2476">
        <f>[1]发票导入!T2476</f>
      </c>
      <c r="U2476">
        <f>[1]发票导入!U2476&amp;""</f>
      </c>
      <c r="V2476">
        <f>[1]发票导入!V2476&amp;""</f>
      </c>
      <c r="W2476">
        <f>[1]发票导入!W2476&amp;""</f>
      </c>
      <c r="Y2476">
        <f>[1]发票导入!Y2476&amp;""</f>
      </c>
      <c r="AA2476">
        <f>[1]发票导入!AA2476&amp;""</f>
      </c>
      <c r="AB2476">
        <f>[1]发票导入!AB2476</f>
        <v>0</v>
      </c>
      <c r="AC2476">
        <f>[1]发票导入!AC2476</f>
        <v>0</v>
      </c>
      <c r="AE2476" s="22">
        <f t="shared" si="0"/>
      </c>
      <c r="AI2476">
        <f>[1]发票导入!AI2476&amp;""</f>
      </c>
      <c r="AJ2476">
        <f>[1]发票导入!AJ2476&amp;""</f>
      </c>
      <c r="AK2476">
        <f>[1]发票导入!AK2476</f>
        <v>0</v>
      </c>
      <c r="AL2476">
        <f>[1]发票导入!AL2476</f>
        <v>0</v>
      </c>
      <c r="AM2476">
        <f>[1]发票导入!AM2476</f>
        <v>0</v>
      </c>
      <c r="AN2476" s="22">
        <f t="shared" si="1"/>
        <v>0</v>
      </c>
      <c r="AO2476" s="22">
        <f t="shared" si="2"/>
        <v>0</v>
      </c>
    </row>
    <row r="2477">
      <c r="C2477">
        <f>[1]发票导入!C2477&amp;""</f>
      </c>
      <c r="D2477">
        <f>[1]发票导入!D2477&amp;""</f>
      </c>
      <c r="O2477">
        <f>[1]发票导入!O2477&amp;""</f>
      </c>
      <c r="T2477">
        <f>[1]发票导入!T2477</f>
      </c>
      <c r="U2477">
        <f>[1]发票导入!U2477&amp;""</f>
      </c>
      <c r="V2477">
        <f>[1]发票导入!V2477&amp;""</f>
      </c>
      <c r="W2477">
        <f>[1]发票导入!W2477&amp;""</f>
      </c>
      <c r="Y2477">
        <f>[1]发票导入!Y2477&amp;""</f>
      </c>
      <c r="AA2477">
        <f>[1]发票导入!AA2477&amp;""</f>
      </c>
      <c r="AB2477">
        <f>[1]发票导入!AB2477</f>
        <v>0</v>
      </c>
      <c r="AC2477">
        <f>[1]发票导入!AC2477</f>
        <v>0</v>
      </c>
      <c r="AE2477" s="22">
        <f t="shared" si="0"/>
      </c>
      <c r="AI2477">
        <f>[1]发票导入!AI2477&amp;""</f>
      </c>
      <c r="AJ2477">
        <f>[1]发票导入!AJ2477&amp;""</f>
      </c>
      <c r="AK2477">
        <f>[1]发票导入!AK2477</f>
        <v>0</v>
      </c>
      <c r="AL2477">
        <f>[1]发票导入!AL2477</f>
        <v>0</v>
      </c>
      <c r="AM2477">
        <f>[1]发票导入!AM2477</f>
        <v>0</v>
      </c>
      <c r="AN2477" s="22">
        <f t="shared" si="1"/>
        <v>0</v>
      </c>
      <c r="AO2477" s="22">
        <f t="shared" si="2"/>
        <v>0</v>
      </c>
    </row>
    <row r="2478">
      <c r="C2478">
        <f>[1]发票导入!C2478&amp;""</f>
      </c>
      <c r="D2478">
        <f>[1]发票导入!D2478&amp;""</f>
      </c>
      <c r="O2478">
        <f>[1]发票导入!O2478&amp;""</f>
      </c>
      <c r="T2478">
        <f>[1]发票导入!T2478</f>
      </c>
      <c r="U2478">
        <f>[1]发票导入!U2478&amp;""</f>
      </c>
      <c r="V2478">
        <f>[1]发票导入!V2478&amp;""</f>
      </c>
      <c r="W2478">
        <f>[1]发票导入!W2478&amp;""</f>
      </c>
      <c r="Y2478">
        <f>[1]发票导入!Y2478&amp;""</f>
      </c>
      <c r="AA2478">
        <f>[1]发票导入!AA2478&amp;""</f>
      </c>
      <c r="AB2478">
        <f>[1]发票导入!AB2478</f>
        <v>0</v>
      </c>
      <c r="AC2478">
        <f>[1]发票导入!AC2478</f>
        <v>0</v>
      </c>
      <c r="AE2478" s="22">
        <f t="shared" si="0"/>
      </c>
      <c r="AI2478">
        <f>[1]发票导入!AI2478&amp;""</f>
      </c>
      <c r="AJ2478">
        <f>[1]发票导入!AJ2478&amp;""</f>
      </c>
      <c r="AK2478">
        <f>[1]发票导入!AK2478</f>
        <v>0</v>
      </c>
      <c r="AL2478">
        <f>[1]发票导入!AL2478</f>
        <v>0</v>
      </c>
      <c r="AM2478">
        <f>[1]发票导入!AM2478</f>
        <v>0</v>
      </c>
      <c r="AN2478" s="22">
        <f t="shared" si="1"/>
        <v>0</v>
      </c>
      <c r="AO2478" s="22">
        <f t="shared" si="2"/>
        <v>0</v>
      </c>
    </row>
    <row r="2479">
      <c r="C2479">
        <f>[1]发票导入!C2479&amp;""</f>
      </c>
      <c r="D2479">
        <f>[1]发票导入!D2479&amp;""</f>
      </c>
      <c r="O2479">
        <f>[1]发票导入!O2479&amp;""</f>
      </c>
      <c r="T2479">
        <f>[1]发票导入!T2479</f>
      </c>
      <c r="U2479">
        <f>[1]发票导入!U2479&amp;""</f>
      </c>
      <c r="V2479">
        <f>[1]发票导入!V2479&amp;""</f>
      </c>
      <c r="W2479">
        <f>[1]发票导入!W2479&amp;""</f>
      </c>
      <c r="Y2479">
        <f>[1]发票导入!Y2479&amp;""</f>
      </c>
      <c r="AA2479">
        <f>[1]发票导入!AA2479&amp;""</f>
      </c>
      <c r="AB2479">
        <f>[1]发票导入!AB2479</f>
        <v>0</v>
      </c>
      <c r="AC2479">
        <f>[1]发票导入!AC2479</f>
        <v>0</v>
      </c>
      <c r="AE2479" s="22">
        <f t="shared" si="0"/>
      </c>
      <c r="AI2479">
        <f>[1]发票导入!AI2479&amp;""</f>
      </c>
      <c r="AJ2479">
        <f>[1]发票导入!AJ2479&amp;""</f>
      </c>
      <c r="AK2479">
        <f>[1]发票导入!AK2479</f>
        <v>0</v>
      </c>
      <c r="AL2479">
        <f>[1]发票导入!AL2479</f>
        <v>0</v>
      </c>
      <c r="AM2479">
        <f>[1]发票导入!AM2479</f>
        <v>0</v>
      </c>
      <c r="AN2479" s="22">
        <f t="shared" si="1"/>
        <v>0</v>
      </c>
      <c r="AO2479" s="22">
        <f t="shared" si="2"/>
        <v>0</v>
      </c>
    </row>
    <row r="2480">
      <c r="C2480">
        <f>[1]发票导入!C2480&amp;""</f>
      </c>
      <c r="D2480">
        <f>[1]发票导入!D2480&amp;""</f>
      </c>
      <c r="O2480">
        <f>[1]发票导入!O2480&amp;""</f>
      </c>
      <c r="T2480">
        <f>[1]发票导入!T2480</f>
      </c>
      <c r="U2480">
        <f>[1]发票导入!U2480&amp;""</f>
      </c>
      <c r="V2480">
        <f>[1]发票导入!V2480&amp;""</f>
      </c>
      <c r="W2480">
        <f>[1]发票导入!W2480&amp;""</f>
      </c>
      <c r="Y2480">
        <f>[1]发票导入!Y2480&amp;""</f>
      </c>
      <c r="AA2480">
        <f>[1]发票导入!AA2480&amp;""</f>
      </c>
      <c r="AB2480">
        <f>[1]发票导入!AB2480</f>
        <v>0</v>
      </c>
      <c r="AC2480">
        <f>[1]发票导入!AC2480</f>
        <v>0</v>
      </c>
      <c r="AE2480" s="22">
        <f t="shared" si="0"/>
      </c>
      <c r="AI2480">
        <f>[1]发票导入!AI2480&amp;""</f>
      </c>
      <c r="AJ2480">
        <f>[1]发票导入!AJ2480&amp;""</f>
      </c>
      <c r="AK2480">
        <f>[1]发票导入!AK2480</f>
        <v>0</v>
      </c>
      <c r="AL2480">
        <f>[1]发票导入!AL2480</f>
        <v>0</v>
      </c>
      <c r="AM2480">
        <f>[1]发票导入!AM2480</f>
        <v>0</v>
      </c>
      <c r="AN2480" s="22">
        <f t="shared" si="1"/>
        <v>0</v>
      </c>
      <c r="AO2480" s="22">
        <f t="shared" si="2"/>
        <v>0</v>
      </c>
    </row>
    <row r="2481">
      <c r="C2481">
        <f>[1]发票导入!C2481&amp;""</f>
      </c>
      <c r="D2481">
        <f>[1]发票导入!D2481&amp;""</f>
      </c>
      <c r="O2481">
        <f>[1]发票导入!O2481&amp;""</f>
      </c>
      <c r="T2481">
        <f>[1]发票导入!T2481</f>
      </c>
      <c r="U2481">
        <f>[1]发票导入!U2481&amp;""</f>
      </c>
      <c r="V2481">
        <f>[1]发票导入!V2481&amp;""</f>
      </c>
      <c r="W2481">
        <f>[1]发票导入!W2481&amp;""</f>
      </c>
      <c r="Y2481">
        <f>[1]发票导入!Y2481&amp;""</f>
      </c>
      <c r="AA2481">
        <f>[1]发票导入!AA2481&amp;""</f>
      </c>
      <c r="AB2481">
        <f>[1]发票导入!AB2481</f>
        <v>0</v>
      </c>
      <c r="AC2481">
        <f>[1]发票导入!AC2481</f>
        <v>0</v>
      </c>
      <c r="AE2481" s="22">
        <f t="shared" si="0"/>
      </c>
      <c r="AI2481">
        <f>[1]发票导入!AI2481&amp;""</f>
      </c>
      <c r="AJ2481">
        <f>[1]发票导入!AJ2481&amp;""</f>
      </c>
      <c r="AK2481">
        <f>[1]发票导入!AK2481</f>
        <v>0</v>
      </c>
      <c r="AL2481">
        <f>[1]发票导入!AL2481</f>
        <v>0</v>
      </c>
      <c r="AM2481">
        <f>[1]发票导入!AM2481</f>
        <v>0</v>
      </c>
      <c r="AN2481" s="22">
        <f t="shared" si="1"/>
        <v>0</v>
      </c>
      <c r="AO2481" s="22">
        <f t="shared" si="2"/>
        <v>0</v>
      </c>
    </row>
    <row r="2482">
      <c r="C2482">
        <f>[1]发票导入!C2482&amp;""</f>
      </c>
      <c r="D2482">
        <f>[1]发票导入!D2482&amp;""</f>
      </c>
      <c r="O2482">
        <f>[1]发票导入!O2482&amp;""</f>
      </c>
      <c r="T2482">
        <f>[1]发票导入!T2482</f>
      </c>
      <c r="U2482">
        <f>[1]发票导入!U2482&amp;""</f>
      </c>
      <c r="V2482">
        <f>[1]发票导入!V2482&amp;""</f>
      </c>
      <c r="W2482">
        <f>[1]发票导入!W2482&amp;""</f>
      </c>
      <c r="Y2482">
        <f>[1]发票导入!Y2482&amp;""</f>
      </c>
      <c r="AA2482">
        <f>[1]发票导入!AA2482&amp;""</f>
      </c>
      <c r="AB2482">
        <f>[1]发票导入!AB2482</f>
        <v>0</v>
      </c>
      <c r="AC2482">
        <f>[1]发票导入!AC2482</f>
        <v>0</v>
      </c>
      <c r="AE2482" s="22">
        <f t="shared" si="0"/>
      </c>
      <c r="AI2482">
        <f>[1]发票导入!AI2482&amp;""</f>
      </c>
      <c r="AJ2482">
        <f>[1]发票导入!AJ2482&amp;""</f>
      </c>
      <c r="AK2482">
        <f>[1]发票导入!AK2482</f>
        <v>0</v>
      </c>
      <c r="AL2482">
        <f>[1]发票导入!AL2482</f>
        <v>0</v>
      </c>
      <c r="AM2482">
        <f>[1]发票导入!AM2482</f>
        <v>0</v>
      </c>
      <c r="AN2482" s="22">
        <f t="shared" si="1"/>
        <v>0</v>
      </c>
      <c r="AO2482" s="22">
        <f t="shared" si="2"/>
        <v>0</v>
      </c>
    </row>
    <row r="2483">
      <c r="C2483">
        <f>[1]发票导入!C2483&amp;""</f>
      </c>
      <c r="D2483">
        <f>[1]发票导入!D2483&amp;""</f>
      </c>
      <c r="O2483">
        <f>[1]发票导入!O2483&amp;""</f>
      </c>
      <c r="T2483">
        <f>[1]发票导入!T2483</f>
      </c>
      <c r="U2483">
        <f>[1]发票导入!U2483&amp;""</f>
      </c>
      <c r="V2483">
        <f>[1]发票导入!V2483&amp;""</f>
      </c>
      <c r="W2483">
        <f>[1]发票导入!W2483&amp;""</f>
      </c>
      <c r="Y2483">
        <f>[1]发票导入!Y2483&amp;""</f>
      </c>
      <c r="AA2483">
        <f>[1]发票导入!AA2483&amp;""</f>
      </c>
      <c r="AB2483">
        <f>[1]发票导入!AB2483</f>
        <v>0</v>
      </c>
      <c r="AC2483">
        <f>[1]发票导入!AC2483</f>
        <v>0</v>
      </c>
      <c r="AE2483" s="22">
        <f t="shared" si="0"/>
      </c>
      <c r="AI2483">
        <f>[1]发票导入!AI2483&amp;""</f>
      </c>
      <c r="AJ2483">
        <f>[1]发票导入!AJ2483&amp;""</f>
      </c>
      <c r="AK2483">
        <f>[1]发票导入!AK2483</f>
        <v>0</v>
      </c>
      <c r="AL2483">
        <f>[1]发票导入!AL2483</f>
        <v>0</v>
      </c>
      <c r="AM2483">
        <f>[1]发票导入!AM2483</f>
        <v>0</v>
      </c>
      <c r="AN2483" s="22">
        <f t="shared" si="1"/>
        <v>0</v>
      </c>
      <c r="AO2483" s="22">
        <f t="shared" si="2"/>
        <v>0</v>
      </c>
    </row>
    <row r="2484">
      <c r="C2484">
        <f>[1]发票导入!C2484&amp;""</f>
      </c>
      <c r="D2484">
        <f>[1]发票导入!D2484&amp;""</f>
      </c>
      <c r="O2484">
        <f>[1]发票导入!O2484&amp;""</f>
      </c>
      <c r="T2484">
        <f>[1]发票导入!T2484</f>
      </c>
      <c r="U2484">
        <f>[1]发票导入!U2484&amp;""</f>
      </c>
      <c r="V2484">
        <f>[1]发票导入!V2484&amp;""</f>
      </c>
      <c r="W2484">
        <f>[1]发票导入!W2484&amp;""</f>
      </c>
      <c r="Y2484">
        <f>[1]发票导入!Y2484&amp;""</f>
      </c>
      <c r="AA2484">
        <f>[1]发票导入!AA2484&amp;""</f>
      </c>
      <c r="AB2484">
        <f>[1]发票导入!AB2484</f>
        <v>0</v>
      </c>
      <c r="AC2484">
        <f>[1]发票导入!AC2484</f>
        <v>0</v>
      </c>
      <c r="AE2484" s="22">
        <f t="shared" si="0"/>
      </c>
      <c r="AI2484">
        <f>[1]发票导入!AI2484&amp;""</f>
      </c>
      <c r="AJ2484">
        <f>[1]发票导入!AJ2484&amp;""</f>
      </c>
      <c r="AK2484">
        <f>[1]发票导入!AK2484</f>
        <v>0</v>
      </c>
      <c r="AL2484">
        <f>[1]发票导入!AL2484</f>
        <v>0</v>
      </c>
      <c r="AM2484">
        <f>[1]发票导入!AM2484</f>
        <v>0</v>
      </c>
      <c r="AN2484" s="22">
        <f t="shared" si="1"/>
        <v>0</v>
      </c>
      <c r="AO2484" s="22">
        <f t="shared" si="2"/>
        <v>0</v>
      </c>
    </row>
    <row r="2485">
      <c r="C2485">
        <f>[1]发票导入!C2485&amp;""</f>
      </c>
      <c r="D2485">
        <f>[1]发票导入!D2485&amp;""</f>
      </c>
      <c r="O2485">
        <f>[1]发票导入!O2485&amp;""</f>
      </c>
      <c r="T2485">
        <f>[1]发票导入!T2485</f>
      </c>
      <c r="U2485">
        <f>[1]发票导入!U2485&amp;""</f>
      </c>
      <c r="V2485">
        <f>[1]发票导入!V2485&amp;""</f>
      </c>
      <c r="W2485">
        <f>[1]发票导入!W2485&amp;""</f>
      </c>
      <c r="Y2485">
        <f>[1]发票导入!Y2485&amp;""</f>
      </c>
      <c r="AA2485">
        <f>[1]发票导入!AA2485&amp;""</f>
      </c>
      <c r="AB2485">
        <f>[1]发票导入!AB2485</f>
        <v>0</v>
      </c>
      <c r="AC2485">
        <f>[1]发票导入!AC2485</f>
        <v>0</v>
      </c>
      <c r="AE2485" s="22">
        <f t="shared" si="0"/>
      </c>
      <c r="AI2485">
        <f>[1]发票导入!AI2485&amp;""</f>
      </c>
      <c r="AJ2485">
        <f>[1]发票导入!AJ2485&amp;""</f>
      </c>
      <c r="AK2485">
        <f>[1]发票导入!AK2485</f>
        <v>0</v>
      </c>
      <c r="AL2485">
        <f>[1]发票导入!AL2485</f>
        <v>0</v>
      </c>
      <c r="AM2485">
        <f>[1]发票导入!AM2485</f>
        <v>0</v>
      </c>
      <c r="AN2485" s="22">
        <f t="shared" si="1"/>
        <v>0</v>
      </c>
      <c r="AO2485" s="22">
        <f t="shared" si="2"/>
        <v>0</v>
      </c>
    </row>
    <row r="2486">
      <c r="C2486">
        <f>[1]发票导入!C2486&amp;""</f>
      </c>
      <c r="D2486">
        <f>[1]发票导入!D2486&amp;""</f>
      </c>
      <c r="O2486">
        <f>[1]发票导入!O2486&amp;""</f>
      </c>
      <c r="T2486">
        <f>[1]发票导入!T2486</f>
      </c>
      <c r="U2486">
        <f>[1]发票导入!U2486&amp;""</f>
      </c>
      <c r="V2486">
        <f>[1]发票导入!V2486&amp;""</f>
      </c>
      <c r="W2486">
        <f>[1]发票导入!W2486&amp;""</f>
      </c>
      <c r="Y2486">
        <f>[1]发票导入!Y2486&amp;""</f>
      </c>
      <c r="AA2486">
        <f>[1]发票导入!AA2486&amp;""</f>
      </c>
      <c r="AB2486">
        <f>[1]发票导入!AB2486</f>
        <v>0</v>
      </c>
      <c r="AC2486">
        <f>[1]发票导入!AC2486</f>
        <v>0</v>
      </c>
      <c r="AE2486" s="22">
        <f t="shared" si="0"/>
      </c>
      <c r="AI2486">
        <f>[1]发票导入!AI2486&amp;""</f>
      </c>
      <c r="AJ2486">
        <f>[1]发票导入!AJ2486&amp;""</f>
      </c>
      <c r="AK2486">
        <f>[1]发票导入!AK2486</f>
        <v>0</v>
      </c>
      <c r="AL2486">
        <f>[1]发票导入!AL2486</f>
        <v>0</v>
      </c>
      <c r="AM2486">
        <f>[1]发票导入!AM2486</f>
        <v>0</v>
      </c>
      <c r="AN2486" s="22">
        <f t="shared" si="1"/>
        <v>0</v>
      </c>
      <c r="AO2486" s="22">
        <f t="shared" si="2"/>
        <v>0</v>
      </c>
    </row>
    <row r="2487">
      <c r="C2487">
        <f>[1]发票导入!C2487&amp;""</f>
      </c>
      <c r="D2487">
        <f>[1]发票导入!D2487&amp;""</f>
      </c>
      <c r="O2487">
        <f>[1]发票导入!O2487&amp;""</f>
      </c>
      <c r="T2487">
        <f>[1]发票导入!T2487</f>
      </c>
      <c r="U2487">
        <f>[1]发票导入!U2487&amp;""</f>
      </c>
      <c r="V2487">
        <f>[1]发票导入!V2487&amp;""</f>
      </c>
      <c r="W2487">
        <f>[1]发票导入!W2487&amp;""</f>
      </c>
      <c r="Y2487">
        <f>[1]发票导入!Y2487&amp;""</f>
      </c>
      <c r="AA2487">
        <f>[1]发票导入!AA2487&amp;""</f>
      </c>
      <c r="AB2487">
        <f>[1]发票导入!AB2487</f>
        <v>0</v>
      </c>
      <c r="AC2487">
        <f>[1]发票导入!AC2487</f>
        <v>0</v>
      </c>
      <c r="AE2487" s="22">
        <f t="shared" si="0"/>
      </c>
      <c r="AI2487">
        <f>[1]发票导入!AI2487&amp;""</f>
      </c>
      <c r="AJ2487">
        <f>[1]发票导入!AJ2487&amp;""</f>
      </c>
      <c r="AK2487">
        <f>[1]发票导入!AK2487</f>
        <v>0</v>
      </c>
      <c r="AL2487">
        <f>[1]发票导入!AL2487</f>
        <v>0</v>
      </c>
      <c r="AM2487">
        <f>[1]发票导入!AM2487</f>
        <v>0</v>
      </c>
      <c r="AN2487" s="22">
        <f t="shared" si="1"/>
        <v>0</v>
      </c>
      <c r="AO2487" s="22">
        <f t="shared" si="2"/>
        <v>0</v>
      </c>
    </row>
    <row r="2488">
      <c r="C2488">
        <f>[1]发票导入!C2488&amp;""</f>
      </c>
      <c r="D2488">
        <f>[1]发票导入!D2488&amp;""</f>
      </c>
      <c r="O2488">
        <f>[1]发票导入!O2488&amp;""</f>
      </c>
      <c r="T2488">
        <f>[1]发票导入!T2488</f>
      </c>
      <c r="U2488">
        <f>[1]发票导入!U2488&amp;""</f>
      </c>
      <c r="V2488">
        <f>[1]发票导入!V2488&amp;""</f>
      </c>
      <c r="W2488">
        <f>[1]发票导入!W2488&amp;""</f>
      </c>
      <c r="Y2488">
        <f>[1]发票导入!Y2488&amp;""</f>
      </c>
      <c r="AA2488">
        <f>[1]发票导入!AA2488&amp;""</f>
      </c>
      <c r="AB2488">
        <f>[1]发票导入!AB2488</f>
        <v>0</v>
      </c>
      <c r="AC2488">
        <f>[1]发票导入!AC2488</f>
        <v>0</v>
      </c>
      <c r="AE2488" s="22">
        <f t="shared" si="0"/>
      </c>
      <c r="AI2488">
        <f>[1]发票导入!AI2488&amp;""</f>
      </c>
      <c r="AJ2488">
        <f>[1]发票导入!AJ2488&amp;""</f>
      </c>
      <c r="AK2488">
        <f>[1]发票导入!AK2488</f>
        <v>0</v>
      </c>
      <c r="AL2488">
        <f>[1]发票导入!AL2488</f>
        <v>0</v>
      </c>
      <c r="AM2488">
        <f>[1]发票导入!AM2488</f>
        <v>0</v>
      </c>
      <c r="AN2488" s="22">
        <f t="shared" si="1"/>
        <v>0</v>
      </c>
      <c r="AO2488" s="22">
        <f t="shared" si="2"/>
        <v>0</v>
      </c>
    </row>
    <row r="2489">
      <c r="C2489">
        <f>[1]发票导入!C2489&amp;""</f>
      </c>
      <c r="D2489">
        <f>[1]发票导入!D2489&amp;""</f>
      </c>
      <c r="O2489">
        <f>[1]发票导入!O2489&amp;""</f>
      </c>
      <c r="T2489">
        <f>[1]发票导入!T2489</f>
      </c>
      <c r="U2489">
        <f>[1]发票导入!U2489&amp;""</f>
      </c>
      <c r="V2489">
        <f>[1]发票导入!V2489&amp;""</f>
      </c>
      <c r="W2489">
        <f>[1]发票导入!W2489&amp;""</f>
      </c>
      <c r="Y2489">
        <f>[1]发票导入!Y2489&amp;""</f>
      </c>
      <c r="AA2489">
        <f>[1]发票导入!AA2489&amp;""</f>
      </c>
      <c r="AB2489">
        <f>[1]发票导入!AB2489</f>
        <v>0</v>
      </c>
      <c r="AC2489">
        <f>[1]发票导入!AC2489</f>
        <v>0</v>
      </c>
      <c r="AE2489" s="22">
        <f t="shared" si="0"/>
      </c>
      <c r="AI2489">
        <f>[1]发票导入!AI2489&amp;""</f>
      </c>
      <c r="AJ2489">
        <f>[1]发票导入!AJ2489&amp;""</f>
      </c>
      <c r="AK2489">
        <f>[1]发票导入!AK2489</f>
        <v>0</v>
      </c>
      <c r="AL2489">
        <f>[1]发票导入!AL2489</f>
        <v>0</v>
      </c>
      <c r="AM2489">
        <f>[1]发票导入!AM2489</f>
        <v>0</v>
      </c>
      <c r="AN2489" s="22">
        <f t="shared" si="1"/>
        <v>0</v>
      </c>
      <c r="AO2489" s="22">
        <f t="shared" si="2"/>
        <v>0</v>
      </c>
    </row>
    <row r="2490">
      <c r="C2490">
        <f>[1]发票导入!C2490&amp;""</f>
      </c>
      <c r="D2490">
        <f>[1]发票导入!D2490&amp;""</f>
      </c>
      <c r="O2490">
        <f>[1]发票导入!O2490&amp;""</f>
      </c>
      <c r="T2490">
        <f>[1]发票导入!T2490</f>
      </c>
      <c r="U2490">
        <f>[1]发票导入!U2490&amp;""</f>
      </c>
      <c r="V2490">
        <f>[1]发票导入!V2490&amp;""</f>
      </c>
      <c r="W2490">
        <f>[1]发票导入!W2490&amp;""</f>
      </c>
      <c r="Y2490">
        <f>[1]发票导入!Y2490&amp;""</f>
      </c>
      <c r="AA2490">
        <f>[1]发票导入!AA2490&amp;""</f>
      </c>
      <c r="AB2490">
        <f>[1]发票导入!AB2490</f>
        <v>0</v>
      </c>
      <c r="AC2490">
        <f>[1]发票导入!AC2490</f>
        <v>0</v>
      </c>
      <c r="AE2490" s="22">
        <f t="shared" si="0"/>
      </c>
      <c r="AI2490">
        <f>[1]发票导入!AI2490&amp;""</f>
      </c>
      <c r="AJ2490">
        <f>[1]发票导入!AJ2490&amp;""</f>
      </c>
      <c r="AK2490">
        <f>[1]发票导入!AK2490</f>
        <v>0</v>
      </c>
      <c r="AL2490">
        <f>[1]发票导入!AL2490</f>
        <v>0</v>
      </c>
      <c r="AM2490">
        <f>[1]发票导入!AM2490</f>
        <v>0</v>
      </c>
      <c r="AN2490" s="22">
        <f t="shared" si="1"/>
        <v>0</v>
      </c>
      <c r="AO2490" s="22">
        <f t="shared" si="2"/>
        <v>0</v>
      </c>
    </row>
    <row r="2491">
      <c r="C2491">
        <f>[1]发票导入!C2491&amp;""</f>
      </c>
      <c r="D2491">
        <f>[1]发票导入!D2491&amp;""</f>
      </c>
      <c r="O2491">
        <f>[1]发票导入!O2491&amp;""</f>
      </c>
      <c r="T2491">
        <f>[1]发票导入!T2491</f>
      </c>
      <c r="U2491">
        <f>[1]发票导入!U2491&amp;""</f>
      </c>
      <c r="V2491">
        <f>[1]发票导入!V2491&amp;""</f>
      </c>
      <c r="W2491">
        <f>[1]发票导入!W2491&amp;""</f>
      </c>
      <c r="Y2491">
        <f>[1]发票导入!Y2491&amp;""</f>
      </c>
      <c r="AA2491">
        <f>[1]发票导入!AA2491&amp;""</f>
      </c>
      <c r="AB2491">
        <f>[1]发票导入!AB2491</f>
        <v>0</v>
      </c>
      <c r="AC2491">
        <f>[1]发票导入!AC2491</f>
        <v>0</v>
      </c>
      <c r="AE2491" s="22">
        <f t="shared" si="0"/>
      </c>
      <c r="AI2491">
        <f>[1]发票导入!AI2491&amp;""</f>
      </c>
      <c r="AJ2491">
        <f>[1]发票导入!AJ2491&amp;""</f>
      </c>
      <c r="AK2491">
        <f>[1]发票导入!AK2491</f>
        <v>0</v>
      </c>
      <c r="AL2491">
        <f>[1]发票导入!AL2491</f>
        <v>0</v>
      </c>
      <c r="AM2491">
        <f>[1]发票导入!AM2491</f>
        <v>0</v>
      </c>
      <c r="AN2491" s="22">
        <f t="shared" si="1"/>
        <v>0</v>
      </c>
      <c r="AO2491" s="22">
        <f t="shared" si="2"/>
        <v>0</v>
      </c>
    </row>
    <row r="2492">
      <c r="C2492">
        <f>[1]发票导入!C2492&amp;""</f>
      </c>
      <c r="D2492">
        <f>[1]发票导入!D2492&amp;""</f>
      </c>
      <c r="O2492">
        <f>[1]发票导入!O2492&amp;""</f>
      </c>
      <c r="T2492">
        <f>[1]发票导入!T2492</f>
      </c>
      <c r="U2492">
        <f>[1]发票导入!U2492&amp;""</f>
      </c>
      <c r="V2492">
        <f>[1]发票导入!V2492&amp;""</f>
      </c>
      <c r="W2492">
        <f>[1]发票导入!W2492&amp;""</f>
      </c>
      <c r="Y2492">
        <f>[1]发票导入!Y2492&amp;""</f>
      </c>
      <c r="AA2492">
        <f>[1]发票导入!AA2492&amp;""</f>
      </c>
      <c r="AB2492">
        <f>[1]发票导入!AB2492</f>
        <v>0</v>
      </c>
      <c r="AC2492">
        <f>[1]发票导入!AC2492</f>
        <v>0</v>
      </c>
      <c r="AE2492" s="22">
        <f t="shared" si="0"/>
      </c>
      <c r="AI2492">
        <f>[1]发票导入!AI2492&amp;""</f>
      </c>
      <c r="AJ2492">
        <f>[1]发票导入!AJ2492&amp;""</f>
      </c>
      <c r="AK2492">
        <f>[1]发票导入!AK2492</f>
        <v>0</v>
      </c>
      <c r="AL2492">
        <f>[1]发票导入!AL2492</f>
        <v>0</v>
      </c>
      <c r="AM2492">
        <f>[1]发票导入!AM2492</f>
        <v>0</v>
      </c>
      <c r="AN2492" s="22">
        <f t="shared" si="1"/>
        <v>0</v>
      </c>
      <c r="AO2492" s="22">
        <f t="shared" si="2"/>
        <v>0</v>
      </c>
    </row>
    <row r="2493">
      <c r="C2493">
        <f>[1]发票导入!C2493&amp;""</f>
      </c>
      <c r="D2493">
        <f>[1]发票导入!D2493&amp;""</f>
      </c>
      <c r="O2493">
        <f>[1]发票导入!O2493&amp;""</f>
      </c>
      <c r="T2493">
        <f>[1]发票导入!T2493</f>
      </c>
      <c r="U2493">
        <f>[1]发票导入!U2493&amp;""</f>
      </c>
      <c r="V2493">
        <f>[1]发票导入!V2493&amp;""</f>
      </c>
      <c r="W2493">
        <f>[1]发票导入!W2493&amp;""</f>
      </c>
      <c r="Y2493">
        <f>[1]发票导入!Y2493&amp;""</f>
      </c>
      <c r="AA2493">
        <f>[1]发票导入!AA2493&amp;""</f>
      </c>
      <c r="AB2493">
        <f>[1]发票导入!AB2493</f>
        <v>0</v>
      </c>
      <c r="AC2493">
        <f>[1]发票导入!AC2493</f>
        <v>0</v>
      </c>
      <c r="AE2493" s="22">
        <f t="shared" si="0"/>
      </c>
      <c r="AI2493">
        <f>[1]发票导入!AI2493&amp;""</f>
      </c>
      <c r="AJ2493">
        <f>[1]发票导入!AJ2493&amp;""</f>
      </c>
      <c r="AK2493">
        <f>[1]发票导入!AK2493</f>
        <v>0</v>
      </c>
      <c r="AL2493">
        <f>[1]发票导入!AL2493</f>
        <v>0</v>
      </c>
      <c r="AM2493">
        <f>[1]发票导入!AM2493</f>
        <v>0</v>
      </c>
      <c r="AN2493" s="22">
        <f t="shared" si="1"/>
        <v>0</v>
      </c>
      <c r="AO2493" s="22">
        <f t="shared" si="2"/>
        <v>0</v>
      </c>
    </row>
    <row r="2494">
      <c r="C2494">
        <f>[1]发票导入!C2494&amp;""</f>
      </c>
      <c r="D2494">
        <f>[1]发票导入!D2494&amp;""</f>
      </c>
      <c r="O2494">
        <f>[1]发票导入!O2494&amp;""</f>
      </c>
      <c r="T2494">
        <f>[1]发票导入!T2494</f>
      </c>
      <c r="U2494">
        <f>[1]发票导入!U2494&amp;""</f>
      </c>
      <c r="V2494">
        <f>[1]发票导入!V2494&amp;""</f>
      </c>
      <c r="W2494">
        <f>[1]发票导入!W2494&amp;""</f>
      </c>
      <c r="Y2494">
        <f>[1]发票导入!Y2494&amp;""</f>
      </c>
      <c r="AA2494">
        <f>[1]发票导入!AA2494&amp;""</f>
      </c>
      <c r="AB2494">
        <f>[1]发票导入!AB2494</f>
        <v>0</v>
      </c>
      <c r="AC2494">
        <f>[1]发票导入!AC2494</f>
        <v>0</v>
      </c>
      <c r="AE2494" s="22">
        <f t="shared" si="0"/>
      </c>
      <c r="AI2494">
        <f>[1]发票导入!AI2494&amp;""</f>
      </c>
      <c r="AJ2494">
        <f>[1]发票导入!AJ2494&amp;""</f>
      </c>
      <c r="AK2494">
        <f>[1]发票导入!AK2494</f>
        <v>0</v>
      </c>
      <c r="AL2494">
        <f>[1]发票导入!AL2494</f>
        <v>0</v>
      </c>
      <c r="AM2494">
        <f>[1]发票导入!AM2494</f>
        <v>0</v>
      </c>
      <c r="AN2494" s="22">
        <f t="shared" si="1"/>
        <v>0</v>
      </c>
      <c r="AO2494" s="22">
        <f t="shared" si="2"/>
        <v>0</v>
      </c>
    </row>
    <row r="2495">
      <c r="C2495">
        <f>[1]发票导入!C2495&amp;""</f>
      </c>
      <c r="D2495">
        <f>[1]发票导入!D2495&amp;""</f>
      </c>
      <c r="O2495">
        <f>[1]发票导入!O2495&amp;""</f>
      </c>
      <c r="T2495">
        <f>[1]发票导入!T2495</f>
      </c>
      <c r="U2495">
        <f>[1]发票导入!U2495&amp;""</f>
      </c>
      <c r="V2495">
        <f>[1]发票导入!V2495&amp;""</f>
      </c>
      <c r="W2495">
        <f>[1]发票导入!W2495&amp;""</f>
      </c>
      <c r="Y2495">
        <f>[1]发票导入!Y2495&amp;""</f>
      </c>
      <c r="AA2495">
        <f>[1]发票导入!AA2495&amp;""</f>
      </c>
      <c r="AB2495">
        <f>[1]发票导入!AB2495</f>
        <v>0</v>
      </c>
      <c r="AC2495">
        <f>[1]发票导入!AC2495</f>
        <v>0</v>
      </c>
      <c r="AE2495" s="22">
        <f t="shared" si="0"/>
      </c>
      <c r="AI2495">
        <f>[1]发票导入!AI2495&amp;""</f>
      </c>
      <c r="AJ2495">
        <f>[1]发票导入!AJ2495&amp;""</f>
      </c>
      <c r="AK2495">
        <f>[1]发票导入!AK2495</f>
        <v>0</v>
      </c>
      <c r="AL2495">
        <f>[1]发票导入!AL2495</f>
        <v>0</v>
      </c>
      <c r="AM2495">
        <f>[1]发票导入!AM2495</f>
        <v>0</v>
      </c>
      <c r="AN2495" s="22">
        <f t="shared" si="1"/>
        <v>0</v>
      </c>
      <c r="AO2495" s="22">
        <f t="shared" si="2"/>
        <v>0</v>
      </c>
    </row>
    <row r="2496">
      <c r="C2496">
        <f>[1]发票导入!C2496&amp;""</f>
      </c>
      <c r="D2496">
        <f>[1]发票导入!D2496&amp;""</f>
      </c>
      <c r="O2496">
        <f>[1]发票导入!O2496&amp;""</f>
      </c>
      <c r="T2496">
        <f>[1]发票导入!T2496</f>
      </c>
      <c r="U2496">
        <f>[1]发票导入!U2496&amp;""</f>
      </c>
      <c r="V2496">
        <f>[1]发票导入!V2496&amp;""</f>
      </c>
      <c r="W2496">
        <f>[1]发票导入!W2496&amp;""</f>
      </c>
      <c r="Y2496">
        <f>[1]发票导入!Y2496&amp;""</f>
      </c>
      <c r="AA2496">
        <f>[1]发票导入!AA2496&amp;""</f>
      </c>
      <c r="AB2496">
        <f>[1]发票导入!AB2496</f>
        <v>0</v>
      </c>
      <c r="AC2496">
        <f>[1]发票导入!AC2496</f>
        <v>0</v>
      </c>
      <c r="AE2496" s="22">
        <f t="shared" si="0"/>
      </c>
      <c r="AI2496">
        <f>[1]发票导入!AI2496&amp;""</f>
      </c>
      <c r="AJ2496">
        <f>[1]发票导入!AJ2496&amp;""</f>
      </c>
      <c r="AK2496">
        <f>[1]发票导入!AK2496</f>
        <v>0</v>
      </c>
      <c r="AL2496">
        <f>[1]发票导入!AL2496</f>
        <v>0</v>
      </c>
      <c r="AM2496">
        <f>[1]发票导入!AM2496</f>
        <v>0</v>
      </c>
      <c r="AN2496" s="22">
        <f t="shared" si="1"/>
        <v>0</v>
      </c>
      <c r="AO2496" s="22">
        <f t="shared" si="2"/>
        <v>0</v>
      </c>
    </row>
    <row r="2497">
      <c r="C2497">
        <f>[1]发票导入!C2497&amp;""</f>
      </c>
      <c r="D2497">
        <f>[1]发票导入!D2497&amp;""</f>
      </c>
      <c r="O2497">
        <f>[1]发票导入!O2497&amp;""</f>
      </c>
      <c r="T2497">
        <f>[1]发票导入!T2497</f>
      </c>
      <c r="U2497">
        <f>[1]发票导入!U2497&amp;""</f>
      </c>
      <c r="V2497">
        <f>[1]发票导入!V2497&amp;""</f>
      </c>
      <c r="W2497">
        <f>[1]发票导入!W2497&amp;""</f>
      </c>
      <c r="Y2497">
        <f>[1]发票导入!Y2497&amp;""</f>
      </c>
      <c r="AA2497">
        <f>[1]发票导入!AA2497&amp;""</f>
      </c>
      <c r="AB2497">
        <f>[1]发票导入!AB2497</f>
        <v>0</v>
      </c>
      <c r="AC2497">
        <f>[1]发票导入!AC2497</f>
        <v>0</v>
      </c>
      <c r="AE2497" s="22">
        <f t="shared" si="0"/>
      </c>
      <c r="AI2497">
        <f>[1]发票导入!AI2497&amp;""</f>
      </c>
      <c r="AJ2497">
        <f>[1]发票导入!AJ2497&amp;""</f>
      </c>
      <c r="AK2497">
        <f>[1]发票导入!AK2497</f>
        <v>0</v>
      </c>
      <c r="AL2497">
        <f>[1]发票导入!AL2497</f>
        <v>0</v>
      </c>
      <c r="AM2497">
        <f>[1]发票导入!AM2497</f>
        <v>0</v>
      </c>
      <c r="AN2497" s="22">
        <f t="shared" si="1"/>
        <v>0</v>
      </c>
      <c r="AO2497" s="22">
        <f t="shared" si="2"/>
        <v>0</v>
      </c>
    </row>
    <row r="2498">
      <c r="C2498">
        <f>[1]发票导入!C2498&amp;""</f>
      </c>
      <c r="D2498">
        <f>[1]发票导入!D2498&amp;""</f>
      </c>
      <c r="O2498">
        <f>[1]发票导入!O2498&amp;""</f>
      </c>
      <c r="T2498">
        <f>[1]发票导入!T2498</f>
      </c>
      <c r="U2498">
        <f>[1]发票导入!U2498&amp;""</f>
      </c>
      <c r="V2498">
        <f>[1]发票导入!V2498&amp;""</f>
      </c>
      <c r="W2498">
        <f>[1]发票导入!W2498&amp;""</f>
      </c>
      <c r="Y2498">
        <f>[1]发票导入!Y2498&amp;""</f>
      </c>
      <c r="AA2498">
        <f>[1]发票导入!AA2498&amp;""</f>
      </c>
      <c r="AB2498">
        <f>[1]发票导入!AB2498</f>
        <v>0</v>
      </c>
      <c r="AC2498">
        <f>[1]发票导入!AC2498</f>
        <v>0</v>
      </c>
      <c r="AE2498" s="22">
        <f t="shared" si="0"/>
      </c>
      <c r="AI2498">
        <f>[1]发票导入!AI2498&amp;""</f>
      </c>
      <c r="AJ2498">
        <f>[1]发票导入!AJ2498&amp;""</f>
      </c>
      <c r="AK2498">
        <f>[1]发票导入!AK2498</f>
        <v>0</v>
      </c>
      <c r="AL2498">
        <f>[1]发票导入!AL2498</f>
        <v>0</v>
      </c>
      <c r="AM2498">
        <f>[1]发票导入!AM2498</f>
        <v>0</v>
      </c>
      <c r="AN2498" s="22">
        <f t="shared" si="1"/>
        <v>0</v>
      </c>
      <c r="AO2498" s="22">
        <f t="shared" si="2"/>
        <v>0</v>
      </c>
    </row>
    <row r="2499">
      <c r="C2499">
        <f>[1]发票导入!C2499&amp;""</f>
      </c>
      <c r="D2499">
        <f>[1]发票导入!D2499&amp;""</f>
      </c>
      <c r="O2499">
        <f>[1]发票导入!O2499&amp;""</f>
      </c>
      <c r="T2499">
        <f>[1]发票导入!T2499</f>
      </c>
      <c r="U2499">
        <f>[1]发票导入!U2499&amp;""</f>
      </c>
      <c r="V2499">
        <f>[1]发票导入!V2499&amp;""</f>
      </c>
      <c r="W2499">
        <f>[1]发票导入!W2499&amp;""</f>
      </c>
      <c r="Y2499">
        <f>[1]发票导入!Y2499&amp;""</f>
      </c>
      <c r="AA2499">
        <f>[1]发票导入!AA2499&amp;""</f>
      </c>
      <c r="AB2499">
        <f>[1]发票导入!AB2499</f>
        <v>0</v>
      </c>
      <c r="AC2499">
        <f>[1]发票导入!AC2499</f>
        <v>0</v>
      </c>
      <c r="AE2499" s="22">
        <f t="shared" si="0"/>
      </c>
      <c r="AI2499">
        <f>[1]发票导入!AI2499&amp;""</f>
      </c>
      <c r="AJ2499">
        <f>[1]发票导入!AJ2499&amp;""</f>
      </c>
      <c r="AK2499">
        <f>[1]发票导入!AK2499</f>
        <v>0</v>
      </c>
      <c r="AL2499">
        <f>[1]发票导入!AL2499</f>
        <v>0</v>
      </c>
      <c r="AM2499">
        <f>[1]发票导入!AM2499</f>
        <v>0</v>
      </c>
      <c r="AN2499" s="22">
        <f t="shared" si="1"/>
        <v>0</v>
      </c>
      <c r="AO2499" s="22">
        <f t="shared" si="2"/>
        <v>0</v>
      </c>
    </row>
    <row r="2500">
      <c r="C2500">
        <f>[1]发票导入!C2500&amp;""</f>
      </c>
      <c r="D2500">
        <f>[1]发票导入!D2500&amp;""</f>
      </c>
      <c r="O2500">
        <f>[1]发票导入!O2500&amp;""</f>
      </c>
      <c r="T2500">
        <f>[1]发票导入!T2500</f>
      </c>
      <c r="U2500">
        <f>[1]发票导入!U2500&amp;""</f>
      </c>
      <c r="V2500">
        <f>[1]发票导入!V2500&amp;""</f>
      </c>
      <c r="W2500">
        <f>[1]发票导入!W2500&amp;""</f>
      </c>
      <c r="Y2500">
        <f>[1]发票导入!Y2500&amp;""</f>
      </c>
      <c r="AA2500">
        <f>[1]发票导入!AA2500&amp;""</f>
      </c>
      <c r="AB2500">
        <f>[1]发票导入!AB2500</f>
        <v>0</v>
      </c>
      <c r="AC2500">
        <f>[1]发票导入!AC2500</f>
        <v>0</v>
      </c>
      <c r="AE2500" s="22">
        <f t="shared" si="0"/>
      </c>
      <c r="AI2500">
        <f>[1]发票导入!AI2500&amp;""</f>
      </c>
      <c r="AJ2500">
        <f>[1]发票导入!AJ2500&amp;""</f>
      </c>
      <c r="AK2500">
        <f>[1]发票导入!AK2500</f>
        <v>0</v>
      </c>
      <c r="AL2500">
        <f>[1]发票导入!AL2500</f>
        <v>0</v>
      </c>
      <c r="AM2500">
        <f>[1]发票导入!AM2500</f>
        <v>0</v>
      </c>
      <c r="AN2500" s="22">
        <f t="shared" si="1"/>
        <v>0</v>
      </c>
      <c r="AO2500" s="22">
        <f t="shared" si="2"/>
        <v>0</v>
      </c>
    </row>
    <row r="2501">
      <c r="C2501">
        <f>[1]发票导入!C2501&amp;""</f>
      </c>
      <c r="D2501">
        <f>[1]发票导入!D2501&amp;""</f>
      </c>
      <c r="O2501">
        <f>[1]发票导入!O2501&amp;""</f>
      </c>
      <c r="T2501">
        <f>[1]发票导入!T2501</f>
      </c>
      <c r="U2501">
        <f>[1]发票导入!U2501&amp;""</f>
      </c>
      <c r="V2501">
        <f>[1]发票导入!V2501&amp;""</f>
      </c>
      <c r="W2501">
        <f>[1]发票导入!W2501&amp;""</f>
      </c>
      <c r="Y2501">
        <f>[1]发票导入!Y2501&amp;""</f>
      </c>
      <c r="AA2501">
        <f>[1]发票导入!AA2501&amp;""</f>
      </c>
      <c r="AB2501">
        <f>[1]发票导入!AB2501</f>
        <v>0</v>
      </c>
      <c r="AC2501">
        <f>[1]发票导入!AC2501</f>
        <v>0</v>
      </c>
      <c r="AE2501" s="22">
        <f t="shared" si="0"/>
      </c>
      <c r="AI2501">
        <f>[1]发票导入!AI2501&amp;""</f>
      </c>
      <c r="AJ2501">
        <f>[1]发票导入!AJ2501&amp;""</f>
      </c>
      <c r="AK2501">
        <f>[1]发票导入!AK2501</f>
        <v>0</v>
      </c>
      <c r="AL2501">
        <f>[1]发票导入!AL2501</f>
        <v>0</v>
      </c>
      <c r="AM2501">
        <f>[1]发票导入!AM2501</f>
        <v>0</v>
      </c>
      <c r="AN2501" s="22">
        <f t="shared" si="1"/>
        <v>0</v>
      </c>
      <c r="AO2501" s="22">
        <f t="shared" si="2"/>
        <v>0</v>
      </c>
    </row>
    <row r="2502">
      <c r="C2502">
        <f>[1]发票导入!C2502&amp;""</f>
      </c>
      <c r="D2502">
        <f>[1]发票导入!D2502&amp;""</f>
      </c>
      <c r="O2502">
        <f>[1]发票导入!O2502&amp;""</f>
      </c>
      <c r="T2502">
        <f>[1]发票导入!T2502</f>
      </c>
      <c r="U2502">
        <f>[1]发票导入!U2502&amp;""</f>
      </c>
      <c r="V2502">
        <f>[1]发票导入!V2502&amp;""</f>
      </c>
      <c r="W2502">
        <f>[1]发票导入!W2502&amp;""</f>
      </c>
      <c r="Y2502">
        <f>[1]发票导入!Y2502&amp;""</f>
      </c>
      <c r="AA2502">
        <f>[1]发票导入!AA2502&amp;""</f>
      </c>
      <c r="AB2502">
        <f>[1]发票导入!AB2502</f>
        <v>0</v>
      </c>
      <c r="AC2502">
        <f>[1]发票导入!AC2502</f>
        <v>0</v>
      </c>
      <c r="AE2502" s="22">
        <f t="shared" si="0"/>
      </c>
      <c r="AI2502">
        <f>[1]发票导入!AI2502&amp;""</f>
      </c>
      <c r="AJ2502">
        <f>[1]发票导入!AJ2502&amp;""</f>
      </c>
      <c r="AK2502">
        <f>[1]发票导入!AK2502</f>
        <v>0</v>
      </c>
      <c r="AL2502">
        <f>[1]发票导入!AL2502</f>
        <v>0</v>
      </c>
      <c r="AM2502">
        <f>[1]发票导入!AM2502</f>
        <v>0</v>
      </c>
      <c r="AN2502" s="22">
        <f t="shared" si="1"/>
        <v>0</v>
      </c>
      <c r="AO2502" s="22">
        <f t="shared" si="2"/>
        <v>0</v>
      </c>
    </row>
    <row r="2503">
      <c r="C2503">
        <f>[1]发票导入!C2503&amp;""</f>
      </c>
      <c r="D2503">
        <f>[1]发票导入!D2503&amp;""</f>
      </c>
      <c r="O2503">
        <f>[1]发票导入!O2503&amp;""</f>
      </c>
      <c r="T2503">
        <f>[1]发票导入!T2503</f>
      </c>
      <c r="U2503">
        <f>[1]发票导入!U2503&amp;""</f>
      </c>
      <c r="V2503">
        <f>[1]发票导入!V2503&amp;""</f>
      </c>
      <c r="W2503">
        <f>[1]发票导入!W2503&amp;""</f>
      </c>
      <c r="Y2503">
        <f>[1]发票导入!Y2503&amp;""</f>
      </c>
      <c r="AA2503">
        <f>[1]发票导入!AA2503&amp;""</f>
      </c>
      <c r="AB2503">
        <f>[1]发票导入!AB2503</f>
        <v>0</v>
      </c>
      <c r="AC2503">
        <f>[1]发票导入!AC2503</f>
        <v>0</v>
      </c>
      <c r="AE2503" s="22">
        <f t="shared" si="0"/>
      </c>
      <c r="AI2503">
        <f>[1]发票导入!AI2503&amp;""</f>
      </c>
      <c r="AJ2503">
        <f>[1]发票导入!AJ2503&amp;""</f>
      </c>
      <c r="AK2503">
        <f>[1]发票导入!AK2503</f>
        <v>0</v>
      </c>
      <c r="AL2503">
        <f>[1]发票导入!AL2503</f>
        <v>0</v>
      </c>
      <c r="AM2503">
        <f>[1]发票导入!AM2503</f>
        <v>0</v>
      </c>
      <c r="AN2503" s="22">
        <f t="shared" si="1"/>
        <v>0</v>
      </c>
      <c r="AO2503" s="22">
        <f t="shared" si="2"/>
        <v>0</v>
      </c>
    </row>
    <row r="2504">
      <c r="C2504">
        <f>[1]发票导入!C2504&amp;""</f>
      </c>
      <c r="D2504">
        <f>[1]发票导入!D2504&amp;""</f>
      </c>
      <c r="O2504">
        <f>[1]发票导入!O2504&amp;""</f>
      </c>
      <c r="T2504">
        <f>[1]发票导入!T2504</f>
      </c>
      <c r="U2504">
        <f>[1]发票导入!U2504&amp;""</f>
      </c>
      <c r="V2504">
        <f>[1]发票导入!V2504&amp;""</f>
      </c>
      <c r="W2504">
        <f>[1]发票导入!W2504&amp;""</f>
      </c>
      <c r="Y2504">
        <f>[1]发票导入!Y2504&amp;""</f>
      </c>
      <c r="AA2504">
        <f>[1]发票导入!AA2504&amp;""</f>
      </c>
      <c r="AB2504">
        <f>[1]发票导入!AB2504</f>
        <v>0</v>
      </c>
      <c r="AC2504">
        <f>[1]发票导入!AC2504</f>
        <v>0</v>
      </c>
      <c r="AE2504" s="22">
        <f t="shared" si="0"/>
      </c>
      <c r="AI2504">
        <f>[1]发票导入!AI2504&amp;""</f>
      </c>
      <c r="AJ2504">
        <f>[1]发票导入!AJ2504&amp;""</f>
      </c>
      <c r="AK2504">
        <f>[1]发票导入!AK2504</f>
        <v>0</v>
      </c>
      <c r="AL2504">
        <f>[1]发票导入!AL2504</f>
        <v>0</v>
      </c>
      <c r="AM2504">
        <f>[1]发票导入!AM2504</f>
        <v>0</v>
      </c>
      <c r="AN2504" s="22">
        <f t="shared" si="1"/>
        <v>0</v>
      </c>
      <c r="AO2504" s="22">
        <f t="shared" si="2"/>
        <v>0</v>
      </c>
    </row>
    <row r="2505">
      <c r="C2505">
        <f>[1]发票导入!C2505&amp;""</f>
      </c>
      <c r="D2505">
        <f>[1]发票导入!D2505&amp;""</f>
      </c>
      <c r="O2505">
        <f>[1]发票导入!O2505&amp;""</f>
      </c>
      <c r="T2505">
        <f>[1]发票导入!T2505</f>
      </c>
      <c r="U2505">
        <f>[1]发票导入!U2505&amp;""</f>
      </c>
      <c r="V2505">
        <f>[1]发票导入!V2505&amp;""</f>
      </c>
      <c r="W2505">
        <f>[1]发票导入!W2505&amp;""</f>
      </c>
      <c r="Y2505">
        <f>[1]发票导入!Y2505&amp;""</f>
      </c>
      <c r="AA2505">
        <f>[1]发票导入!AA2505&amp;""</f>
      </c>
      <c r="AB2505">
        <f>[1]发票导入!AB2505</f>
        <v>0</v>
      </c>
      <c r="AC2505">
        <f>[1]发票导入!AC2505</f>
        <v>0</v>
      </c>
      <c r="AE2505" s="22">
        <f t="shared" si="0"/>
      </c>
      <c r="AI2505">
        <f>[1]发票导入!AI2505&amp;""</f>
      </c>
      <c r="AJ2505">
        <f>[1]发票导入!AJ2505&amp;""</f>
      </c>
      <c r="AK2505">
        <f>[1]发票导入!AK2505</f>
        <v>0</v>
      </c>
      <c r="AL2505">
        <f>[1]发票导入!AL2505</f>
        <v>0</v>
      </c>
      <c r="AM2505">
        <f>[1]发票导入!AM2505</f>
        <v>0</v>
      </c>
      <c r="AN2505" s="22">
        <f t="shared" si="1"/>
        <v>0</v>
      </c>
      <c r="AO2505" s="22">
        <f t="shared" si="2"/>
        <v>0</v>
      </c>
    </row>
    <row r="2506">
      <c r="C2506">
        <f>[1]发票导入!C2506&amp;""</f>
      </c>
      <c r="D2506">
        <f>[1]发票导入!D2506&amp;""</f>
      </c>
      <c r="O2506">
        <f>[1]发票导入!O2506&amp;""</f>
      </c>
      <c r="T2506">
        <f>[1]发票导入!T2506</f>
      </c>
      <c r="U2506">
        <f>[1]发票导入!U2506&amp;""</f>
      </c>
      <c r="V2506">
        <f>[1]发票导入!V2506&amp;""</f>
      </c>
      <c r="W2506">
        <f>[1]发票导入!W2506&amp;""</f>
      </c>
      <c r="Y2506">
        <f>[1]发票导入!Y2506&amp;""</f>
      </c>
      <c r="AA2506">
        <f>[1]发票导入!AA2506&amp;""</f>
      </c>
      <c r="AB2506">
        <f>[1]发票导入!AB2506</f>
        <v>0</v>
      </c>
      <c r="AC2506">
        <f>[1]发票导入!AC2506</f>
        <v>0</v>
      </c>
      <c r="AE2506" s="22">
        <f t="shared" si="0"/>
      </c>
      <c r="AI2506">
        <f>[1]发票导入!AI2506&amp;""</f>
      </c>
      <c r="AJ2506">
        <f>[1]发票导入!AJ2506&amp;""</f>
      </c>
      <c r="AK2506">
        <f>[1]发票导入!AK2506</f>
        <v>0</v>
      </c>
      <c r="AL2506">
        <f>[1]发票导入!AL2506</f>
        <v>0</v>
      </c>
      <c r="AM2506">
        <f>[1]发票导入!AM2506</f>
        <v>0</v>
      </c>
      <c r="AN2506" s="22">
        <f t="shared" si="1"/>
        <v>0</v>
      </c>
      <c r="AO2506" s="22">
        <f t="shared" si="2"/>
        <v>0</v>
      </c>
    </row>
    <row r="2507">
      <c r="C2507">
        <f>[1]发票导入!C2507&amp;""</f>
      </c>
      <c r="D2507">
        <f>[1]发票导入!D2507&amp;""</f>
      </c>
      <c r="O2507">
        <f>[1]发票导入!O2507&amp;""</f>
      </c>
      <c r="T2507">
        <f>[1]发票导入!T2507</f>
      </c>
      <c r="U2507">
        <f>[1]发票导入!U2507&amp;""</f>
      </c>
      <c r="V2507">
        <f>[1]发票导入!V2507&amp;""</f>
      </c>
      <c r="W2507">
        <f>[1]发票导入!W2507&amp;""</f>
      </c>
      <c r="Y2507">
        <f>[1]发票导入!Y2507&amp;""</f>
      </c>
      <c r="AA2507">
        <f>[1]发票导入!AA2507&amp;""</f>
      </c>
      <c r="AB2507">
        <f>[1]发票导入!AB2507</f>
        <v>0</v>
      </c>
      <c r="AC2507">
        <f>[1]发票导入!AC2507</f>
        <v>0</v>
      </c>
      <c r="AE2507" s="22">
        <f t="shared" si="0"/>
      </c>
      <c r="AI2507">
        <f>[1]发票导入!AI2507&amp;""</f>
      </c>
      <c r="AJ2507">
        <f>[1]发票导入!AJ2507&amp;""</f>
      </c>
      <c r="AK2507">
        <f>[1]发票导入!AK2507</f>
        <v>0</v>
      </c>
      <c r="AL2507">
        <f>[1]发票导入!AL2507</f>
        <v>0</v>
      </c>
      <c r="AM2507">
        <f>[1]发票导入!AM2507</f>
        <v>0</v>
      </c>
      <c r="AN2507" s="22">
        <f t="shared" si="1"/>
        <v>0</v>
      </c>
      <c r="AO2507" s="22">
        <f t="shared" si="2"/>
        <v>0</v>
      </c>
    </row>
    <row r="2508">
      <c r="C2508">
        <f>[1]发票导入!C2508&amp;""</f>
      </c>
      <c r="D2508">
        <f>[1]发票导入!D2508&amp;""</f>
      </c>
      <c r="O2508">
        <f>[1]发票导入!O2508&amp;""</f>
      </c>
      <c r="T2508">
        <f>[1]发票导入!T2508</f>
      </c>
      <c r="U2508">
        <f>[1]发票导入!U2508&amp;""</f>
      </c>
      <c r="V2508">
        <f>[1]发票导入!V2508&amp;""</f>
      </c>
      <c r="W2508">
        <f>[1]发票导入!W2508&amp;""</f>
      </c>
      <c r="Y2508">
        <f>[1]发票导入!Y2508&amp;""</f>
      </c>
      <c r="AA2508">
        <f>[1]发票导入!AA2508&amp;""</f>
      </c>
      <c r="AB2508">
        <f>[1]发票导入!AB2508</f>
        <v>0</v>
      </c>
      <c r="AC2508">
        <f>[1]发票导入!AC2508</f>
        <v>0</v>
      </c>
      <c r="AE2508" s="22">
        <f t="shared" si="0"/>
      </c>
      <c r="AI2508">
        <f>[1]发票导入!AI2508&amp;""</f>
      </c>
      <c r="AJ2508">
        <f>[1]发票导入!AJ2508&amp;""</f>
      </c>
      <c r="AK2508">
        <f>[1]发票导入!AK2508</f>
        <v>0</v>
      </c>
      <c r="AL2508">
        <f>[1]发票导入!AL2508</f>
        <v>0</v>
      </c>
      <c r="AM2508">
        <f>[1]发票导入!AM2508</f>
        <v>0</v>
      </c>
      <c r="AN2508" s="22">
        <f t="shared" si="1"/>
        <v>0</v>
      </c>
      <c r="AO2508" s="22">
        <f t="shared" si="2"/>
        <v>0</v>
      </c>
    </row>
    <row r="2509">
      <c r="C2509">
        <f>[1]发票导入!C2509&amp;""</f>
      </c>
      <c r="D2509">
        <f>[1]发票导入!D2509&amp;""</f>
      </c>
      <c r="O2509">
        <f>[1]发票导入!O2509&amp;""</f>
      </c>
      <c r="T2509">
        <f>[1]发票导入!T2509</f>
      </c>
      <c r="U2509">
        <f>[1]发票导入!U2509&amp;""</f>
      </c>
      <c r="V2509">
        <f>[1]发票导入!V2509&amp;""</f>
      </c>
      <c r="W2509">
        <f>[1]发票导入!W2509&amp;""</f>
      </c>
      <c r="Y2509">
        <f>[1]发票导入!Y2509&amp;""</f>
      </c>
      <c r="AA2509">
        <f>[1]发票导入!AA2509&amp;""</f>
      </c>
      <c r="AB2509">
        <f>[1]发票导入!AB2509</f>
        <v>0</v>
      </c>
      <c r="AC2509">
        <f>[1]发票导入!AC2509</f>
        <v>0</v>
      </c>
      <c r="AE2509" s="22">
        <f t="shared" si="0"/>
      </c>
      <c r="AI2509">
        <f>[1]发票导入!AI2509&amp;""</f>
      </c>
      <c r="AJ2509">
        <f>[1]发票导入!AJ2509&amp;""</f>
      </c>
      <c r="AK2509">
        <f>[1]发票导入!AK2509</f>
        <v>0</v>
      </c>
      <c r="AL2509">
        <f>[1]发票导入!AL2509</f>
        <v>0</v>
      </c>
      <c r="AM2509">
        <f>[1]发票导入!AM2509</f>
        <v>0</v>
      </c>
      <c r="AN2509" s="22">
        <f t="shared" si="1"/>
        <v>0</v>
      </c>
      <c r="AO2509" s="22">
        <f t="shared" si="2"/>
        <v>0</v>
      </c>
    </row>
    <row r="2510">
      <c r="C2510">
        <f>[1]发票导入!C2510&amp;""</f>
      </c>
      <c r="D2510">
        <f>[1]发票导入!D2510&amp;""</f>
      </c>
      <c r="O2510">
        <f>[1]发票导入!O2510&amp;""</f>
      </c>
      <c r="T2510">
        <f>[1]发票导入!T2510</f>
      </c>
      <c r="U2510">
        <f>[1]发票导入!U2510&amp;""</f>
      </c>
      <c r="V2510">
        <f>[1]发票导入!V2510&amp;""</f>
      </c>
      <c r="W2510">
        <f>[1]发票导入!W2510&amp;""</f>
      </c>
      <c r="Y2510">
        <f>[1]发票导入!Y2510&amp;""</f>
      </c>
      <c r="AA2510">
        <f>[1]发票导入!AA2510&amp;""</f>
      </c>
      <c r="AB2510">
        <f>[1]发票导入!AB2510</f>
        <v>0</v>
      </c>
      <c r="AC2510">
        <f>[1]发票导入!AC2510</f>
        <v>0</v>
      </c>
      <c r="AE2510" s="22">
        <f t="shared" si="0"/>
      </c>
      <c r="AI2510">
        <f>[1]发票导入!AI2510&amp;""</f>
      </c>
      <c r="AJ2510">
        <f>[1]发票导入!AJ2510&amp;""</f>
      </c>
      <c r="AK2510">
        <f>[1]发票导入!AK2510</f>
        <v>0</v>
      </c>
      <c r="AL2510">
        <f>[1]发票导入!AL2510</f>
        <v>0</v>
      </c>
      <c r="AM2510">
        <f>[1]发票导入!AM2510</f>
        <v>0</v>
      </c>
      <c r="AN2510" s="22">
        <f t="shared" si="1"/>
        <v>0</v>
      </c>
      <c r="AO2510" s="22">
        <f t="shared" si="2"/>
        <v>0</v>
      </c>
    </row>
    <row r="2511">
      <c r="C2511">
        <f>[1]发票导入!C2511&amp;""</f>
      </c>
      <c r="D2511">
        <f>[1]发票导入!D2511&amp;""</f>
      </c>
      <c r="O2511">
        <f>[1]发票导入!O2511&amp;""</f>
      </c>
      <c r="T2511">
        <f>[1]发票导入!T2511</f>
      </c>
      <c r="U2511">
        <f>[1]发票导入!U2511&amp;""</f>
      </c>
      <c r="V2511">
        <f>[1]发票导入!V2511&amp;""</f>
      </c>
      <c r="W2511">
        <f>[1]发票导入!W2511&amp;""</f>
      </c>
      <c r="Y2511">
        <f>[1]发票导入!Y2511&amp;""</f>
      </c>
      <c r="AA2511">
        <f>[1]发票导入!AA2511&amp;""</f>
      </c>
      <c r="AB2511">
        <f>[1]发票导入!AB2511</f>
        <v>0</v>
      </c>
      <c r="AC2511">
        <f>[1]发票导入!AC2511</f>
        <v>0</v>
      </c>
      <c r="AE2511" s="22">
        <f t="shared" si="0"/>
      </c>
      <c r="AI2511">
        <f>[1]发票导入!AI2511&amp;""</f>
      </c>
      <c r="AJ2511">
        <f>[1]发票导入!AJ2511&amp;""</f>
      </c>
      <c r="AK2511">
        <f>[1]发票导入!AK2511</f>
        <v>0</v>
      </c>
      <c r="AL2511">
        <f>[1]发票导入!AL2511</f>
        <v>0</v>
      </c>
      <c r="AM2511">
        <f>[1]发票导入!AM2511</f>
        <v>0</v>
      </c>
      <c r="AN2511" s="22">
        <f t="shared" si="1"/>
        <v>0</v>
      </c>
      <c r="AO2511" s="22">
        <f t="shared" si="2"/>
        <v>0</v>
      </c>
    </row>
    <row r="2512">
      <c r="C2512">
        <f>[1]发票导入!C2512&amp;""</f>
      </c>
      <c r="D2512">
        <f>[1]发票导入!D2512&amp;""</f>
      </c>
      <c r="O2512">
        <f>[1]发票导入!O2512&amp;""</f>
      </c>
      <c r="T2512">
        <f>[1]发票导入!T2512</f>
      </c>
      <c r="U2512">
        <f>[1]发票导入!U2512&amp;""</f>
      </c>
      <c r="V2512">
        <f>[1]发票导入!V2512&amp;""</f>
      </c>
      <c r="W2512">
        <f>[1]发票导入!W2512&amp;""</f>
      </c>
      <c r="Y2512">
        <f>[1]发票导入!Y2512&amp;""</f>
      </c>
      <c r="AA2512">
        <f>[1]发票导入!AA2512&amp;""</f>
      </c>
      <c r="AB2512">
        <f>[1]发票导入!AB2512</f>
        <v>0</v>
      </c>
      <c r="AC2512">
        <f>[1]发票导入!AC2512</f>
        <v>0</v>
      </c>
      <c r="AE2512" s="22">
        <f t="shared" si="0"/>
      </c>
      <c r="AI2512">
        <f>[1]发票导入!AI2512&amp;""</f>
      </c>
      <c r="AJ2512">
        <f>[1]发票导入!AJ2512&amp;""</f>
      </c>
      <c r="AK2512">
        <f>[1]发票导入!AK2512</f>
        <v>0</v>
      </c>
      <c r="AL2512">
        <f>[1]发票导入!AL2512</f>
        <v>0</v>
      </c>
      <c r="AM2512">
        <f>[1]发票导入!AM2512</f>
        <v>0</v>
      </c>
      <c r="AN2512" s="22">
        <f t="shared" si="1"/>
        <v>0</v>
      </c>
      <c r="AO2512" s="22">
        <f t="shared" si="2"/>
        <v>0</v>
      </c>
    </row>
    <row r="2513">
      <c r="C2513">
        <f>[1]发票导入!C2513&amp;""</f>
      </c>
      <c r="D2513">
        <f>[1]发票导入!D2513&amp;""</f>
      </c>
      <c r="O2513">
        <f>[1]发票导入!O2513&amp;""</f>
      </c>
      <c r="T2513">
        <f>[1]发票导入!T2513</f>
      </c>
      <c r="U2513">
        <f>[1]发票导入!U2513&amp;""</f>
      </c>
      <c r="V2513">
        <f>[1]发票导入!V2513&amp;""</f>
      </c>
      <c r="W2513">
        <f>[1]发票导入!W2513&amp;""</f>
      </c>
      <c r="Y2513">
        <f>[1]发票导入!Y2513&amp;""</f>
      </c>
      <c r="AA2513">
        <f>[1]发票导入!AA2513&amp;""</f>
      </c>
      <c r="AB2513">
        <f>[1]发票导入!AB2513</f>
        <v>0</v>
      </c>
      <c r="AC2513">
        <f>[1]发票导入!AC2513</f>
        <v>0</v>
      </c>
      <c r="AE2513" s="22">
        <f t="shared" si="0"/>
      </c>
      <c r="AI2513">
        <f>[1]发票导入!AI2513&amp;""</f>
      </c>
      <c r="AJ2513">
        <f>[1]发票导入!AJ2513&amp;""</f>
      </c>
      <c r="AK2513">
        <f>[1]发票导入!AK2513</f>
        <v>0</v>
      </c>
      <c r="AL2513">
        <f>[1]发票导入!AL2513</f>
        <v>0</v>
      </c>
      <c r="AM2513">
        <f>[1]发票导入!AM2513</f>
        <v>0</v>
      </c>
      <c r="AN2513" s="22">
        <f t="shared" si="1"/>
        <v>0</v>
      </c>
      <c r="AO2513" s="22">
        <f t="shared" si="2"/>
        <v>0</v>
      </c>
    </row>
    <row r="2514">
      <c r="C2514">
        <f>[1]发票导入!C2514&amp;""</f>
      </c>
      <c r="D2514">
        <f>[1]发票导入!D2514&amp;""</f>
      </c>
      <c r="O2514">
        <f>[1]发票导入!O2514&amp;""</f>
      </c>
      <c r="T2514">
        <f>[1]发票导入!T2514</f>
      </c>
      <c r="U2514">
        <f>[1]发票导入!U2514&amp;""</f>
      </c>
      <c r="V2514">
        <f>[1]发票导入!V2514&amp;""</f>
      </c>
      <c r="W2514">
        <f>[1]发票导入!W2514&amp;""</f>
      </c>
      <c r="Y2514">
        <f>[1]发票导入!Y2514&amp;""</f>
      </c>
      <c r="AA2514">
        <f>[1]发票导入!AA2514&amp;""</f>
      </c>
      <c r="AB2514">
        <f>[1]发票导入!AB2514</f>
        <v>0</v>
      </c>
      <c r="AC2514">
        <f>[1]发票导入!AC2514</f>
        <v>0</v>
      </c>
      <c r="AE2514" s="22">
        <f t="shared" si="0"/>
      </c>
      <c r="AI2514">
        <f>[1]发票导入!AI2514&amp;""</f>
      </c>
      <c r="AJ2514">
        <f>[1]发票导入!AJ2514&amp;""</f>
      </c>
      <c r="AK2514">
        <f>[1]发票导入!AK2514</f>
        <v>0</v>
      </c>
      <c r="AL2514">
        <f>[1]发票导入!AL2514</f>
        <v>0</v>
      </c>
      <c r="AM2514">
        <f>[1]发票导入!AM2514</f>
        <v>0</v>
      </c>
      <c r="AN2514" s="22">
        <f t="shared" si="1"/>
        <v>0</v>
      </c>
      <c r="AO2514" s="22">
        <f t="shared" si="2"/>
        <v>0</v>
      </c>
    </row>
    <row r="2515">
      <c r="C2515">
        <f>[1]发票导入!C2515&amp;""</f>
      </c>
      <c r="D2515">
        <f>[1]发票导入!D2515&amp;""</f>
      </c>
      <c r="O2515">
        <f>[1]发票导入!O2515&amp;""</f>
      </c>
      <c r="T2515">
        <f>[1]发票导入!T2515</f>
      </c>
      <c r="U2515">
        <f>[1]发票导入!U2515&amp;""</f>
      </c>
      <c r="V2515">
        <f>[1]发票导入!V2515&amp;""</f>
      </c>
      <c r="W2515">
        <f>[1]发票导入!W2515&amp;""</f>
      </c>
      <c r="Y2515">
        <f>[1]发票导入!Y2515&amp;""</f>
      </c>
      <c r="AA2515">
        <f>[1]发票导入!AA2515&amp;""</f>
      </c>
      <c r="AB2515">
        <f>[1]发票导入!AB2515</f>
        <v>0</v>
      </c>
      <c r="AC2515">
        <f>[1]发票导入!AC2515</f>
        <v>0</v>
      </c>
      <c r="AE2515" s="22">
        <f t="shared" si="0"/>
      </c>
      <c r="AI2515">
        <f>[1]发票导入!AI2515&amp;""</f>
      </c>
      <c r="AJ2515">
        <f>[1]发票导入!AJ2515&amp;""</f>
      </c>
      <c r="AK2515">
        <f>[1]发票导入!AK2515</f>
        <v>0</v>
      </c>
      <c r="AL2515">
        <f>[1]发票导入!AL2515</f>
        <v>0</v>
      </c>
      <c r="AM2515">
        <f>[1]发票导入!AM2515</f>
        <v>0</v>
      </c>
      <c r="AN2515" s="22">
        <f t="shared" si="1"/>
        <v>0</v>
      </c>
      <c r="AO2515" s="22">
        <f t="shared" si="2"/>
        <v>0</v>
      </c>
    </row>
    <row r="2516">
      <c r="C2516">
        <f>[1]发票导入!C2516&amp;""</f>
      </c>
      <c r="D2516">
        <f>[1]发票导入!D2516&amp;""</f>
      </c>
      <c r="O2516">
        <f>[1]发票导入!O2516&amp;""</f>
      </c>
      <c r="T2516">
        <f>[1]发票导入!T2516</f>
      </c>
      <c r="U2516">
        <f>[1]发票导入!U2516&amp;""</f>
      </c>
      <c r="V2516">
        <f>[1]发票导入!V2516&amp;""</f>
      </c>
      <c r="W2516">
        <f>[1]发票导入!W2516&amp;""</f>
      </c>
      <c r="Y2516">
        <f>[1]发票导入!Y2516&amp;""</f>
      </c>
      <c r="AA2516">
        <f>[1]发票导入!AA2516&amp;""</f>
      </c>
      <c r="AB2516">
        <f>[1]发票导入!AB2516</f>
        <v>0</v>
      </c>
      <c r="AC2516">
        <f>[1]发票导入!AC2516</f>
        <v>0</v>
      </c>
      <c r="AE2516" s="22">
        <f t="shared" si="0"/>
      </c>
      <c r="AI2516">
        <f>[1]发票导入!AI2516&amp;""</f>
      </c>
      <c r="AJ2516">
        <f>[1]发票导入!AJ2516&amp;""</f>
      </c>
      <c r="AK2516">
        <f>[1]发票导入!AK2516</f>
        <v>0</v>
      </c>
      <c r="AL2516">
        <f>[1]发票导入!AL2516</f>
        <v>0</v>
      </c>
      <c r="AM2516">
        <f>[1]发票导入!AM2516</f>
        <v>0</v>
      </c>
      <c r="AN2516" s="22">
        <f t="shared" si="1"/>
        <v>0</v>
      </c>
      <c r="AO2516" s="22">
        <f t="shared" si="2"/>
        <v>0</v>
      </c>
    </row>
    <row r="2517">
      <c r="C2517">
        <f>[1]发票导入!C2517&amp;""</f>
      </c>
      <c r="D2517">
        <f>[1]发票导入!D2517&amp;""</f>
      </c>
      <c r="O2517">
        <f>[1]发票导入!O2517&amp;""</f>
      </c>
      <c r="T2517">
        <f>[1]发票导入!T2517</f>
      </c>
      <c r="U2517">
        <f>[1]发票导入!U2517&amp;""</f>
      </c>
      <c r="V2517">
        <f>[1]发票导入!V2517&amp;""</f>
      </c>
      <c r="W2517">
        <f>[1]发票导入!W2517&amp;""</f>
      </c>
      <c r="Y2517">
        <f>[1]发票导入!Y2517&amp;""</f>
      </c>
      <c r="AA2517">
        <f>[1]发票导入!AA2517&amp;""</f>
      </c>
      <c r="AB2517">
        <f>[1]发票导入!AB2517</f>
        <v>0</v>
      </c>
      <c r="AC2517">
        <f>[1]发票导入!AC2517</f>
        <v>0</v>
      </c>
      <c r="AE2517" s="22">
        <f t="shared" si="0"/>
      </c>
      <c r="AI2517">
        <f>[1]发票导入!AI2517&amp;""</f>
      </c>
      <c r="AJ2517">
        <f>[1]发票导入!AJ2517&amp;""</f>
      </c>
      <c r="AK2517">
        <f>[1]发票导入!AK2517</f>
        <v>0</v>
      </c>
      <c r="AL2517">
        <f>[1]发票导入!AL2517</f>
        <v>0</v>
      </c>
      <c r="AM2517">
        <f>[1]发票导入!AM2517</f>
        <v>0</v>
      </c>
      <c r="AN2517" s="22">
        <f t="shared" si="1"/>
        <v>0</v>
      </c>
      <c r="AO2517" s="22">
        <f t="shared" si="2"/>
        <v>0</v>
      </c>
    </row>
    <row r="2518">
      <c r="C2518">
        <f>[1]发票导入!C2518&amp;""</f>
      </c>
      <c r="D2518">
        <f>[1]发票导入!D2518&amp;""</f>
      </c>
      <c r="O2518">
        <f>[1]发票导入!O2518&amp;""</f>
      </c>
      <c r="T2518">
        <f>[1]发票导入!T2518</f>
      </c>
      <c r="U2518">
        <f>[1]发票导入!U2518&amp;""</f>
      </c>
      <c r="V2518">
        <f>[1]发票导入!V2518&amp;""</f>
      </c>
      <c r="W2518">
        <f>[1]发票导入!W2518&amp;""</f>
      </c>
      <c r="Y2518">
        <f>[1]发票导入!Y2518&amp;""</f>
      </c>
      <c r="AA2518">
        <f>[1]发票导入!AA2518&amp;""</f>
      </c>
      <c r="AB2518">
        <f>[1]发票导入!AB2518</f>
        <v>0</v>
      </c>
      <c r="AC2518">
        <f>[1]发票导入!AC2518</f>
        <v>0</v>
      </c>
      <c r="AE2518" s="22">
        <f t="shared" si="0"/>
      </c>
      <c r="AI2518">
        <f>[1]发票导入!AI2518&amp;""</f>
      </c>
      <c r="AJ2518">
        <f>[1]发票导入!AJ2518&amp;""</f>
      </c>
      <c r="AK2518">
        <f>[1]发票导入!AK2518</f>
        <v>0</v>
      </c>
      <c r="AL2518">
        <f>[1]发票导入!AL2518</f>
        <v>0</v>
      </c>
      <c r="AM2518">
        <f>[1]发票导入!AM2518</f>
        <v>0</v>
      </c>
      <c r="AN2518" s="22">
        <f t="shared" si="1"/>
        <v>0</v>
      </c>
      <c r="AO2518" s="22">
        <f t="shared" si="2"/>
        <v>0</v>
      </c>
    </row>
    <row r="2519">
      <c r="C2519">
        <f>[1]发票导入!C2519&amp;""</f>
      </c>
      <c r="D2519">
        <f>[1]发票导入!D2519&amp;""</f>
      </c>
      <c r="O2519">
        <f>[1]发票导入!O2519&amp;""</f>
      </c>
      <c r="T2519">
        <f>[1]发票导入!T2519</f>
      </c>
      <c r="U2519">
        <f>[1]发票导入!U2519&amp;""</f>
      </c>
      <c r="V2519">
        <f>[1]发票导入!V2519&amp;""</f>
      </c>
      <c r="W2519">
        <f>[1]发票导入!W2519&amp;""</f>
      </c>
      <c r="Y2519">
        <f>[1]发票导入!Y2519&amp;""</f>
      </c>
      <c r="AA2519">
        <f>[1]发票导入!AA2519&amp;""</f>
      </c>
      <c r="AB2519">
        <f>[1]发票导入!AB2519</f>
        <v>0</v>
      </c>
      <c r="AC2519">
        <f>[1]发票导入!AC2519</f>
        <v>0</v>
      </c>
      <c r="AE2519" s="22">
        <f t="shared" si="0"/>
      </c>
      <c r="AI2519">
        <f>[1]发票导入!AI2519&amp;""</f>
      </c>
      <c r="AJ2519">
        <f>[1]发票导入!AJ2519&amp;""</f>
      </c>
      <c r="AK2519">
        <f>[1]发票导入!AK2519</f>
        <v>0</v>
      </c>
      <c r="AL2519">
        <f>[1]发票导入!AL2519</f>
        <v>0</v>
      </c>
      <c r="AM2519">
        <f>[1]发票导入!AM2519</f>
        <v>0</v>
      </c>
      <c r="AN2519" s="22">
        <f t="shared" si="1"/>
        <v>0</v>
      </c>
      <c r="AO2519" s="22">
        <f t="shared" si="2"/>
        <v>0</v>
      </c>
    </row>
    <row r="2520">
      <c r="C2520">
        <f>[1]发票导入!C2520&amp;""</f>
      </c>
      <c r="D2520">
        <f>[1]发票导入!D2520&amp;""</f>
      </c>
      <c r="O2520">
        <f>[1]发票导入!O2520&amp;""</f>
      </c>
      <c r="T2520">
        <f>[1]发票导入!T2520</f>
      </c>
      <c r="U2520">
        <f>[1]发票导入!U2520&amp;""</f>
      </c>
      <c r="V2520">
        <f>[1]发票导入!V2520&amp;""</f>
      </c>
      <c r="W2520">
        <f>[1]发票导入!W2520&amp;""</f>
      </c>
      <c r="Y2520">
        <f>[1]发票导入!Y2520&amp;""</f>
      </c>
      <c r="AA2520">
        <f>[1]发票导入!AA2520&amp;""</f>
      </c>
      <c r="AB2520">
        <f>[1]发票导入!AB2520</f>
        <v>0</v>
      </c>
      <c r="AC2520">
        <f>[1]发票导入!AC2520</f>
        <v>0</v>
      </c>
      <c r="AE2520" s="22">
        <f t="shared" si="0"/>
      </c>
      <c r="AI2520">
        <f>[1]发票导入!AI2520&amp;""</f>
      </c>
      <c r="AJ2520">
        <f>[1]发票导入!AJ2520&amp;""</f>
      </c>
      <c r="AK2520">
        <f>[1]发票导入!AK2520</f>
        <v>0</v>
      </c>
      <c r="AL2520">
        <f>[1]发票导入!AL2520</f>
        <v>0</v>
      </c>
      <c r="AM2520">
        <f>[1]发票导入!AM2520</f>
        <v>0</v>
      </c>
      <c r="AN2520" s="22">
        <f t="shared" si="1"/>
        <v>0</v>
      </c>
      <c r="AO2520" s="22">
        <f t="shared" si="2"/>
        <v>0</v>
      </c>
    </row>
    <row r="2521">
      <c r="C2521">
        <f>[1]发票导入!C2521&amp;""</f>
      </c>
      <c r="D2521">
        <f>[1]发票导入!D2521&amp;""</f>
      </c>
      <c r="O2521">
        <f>[1]发票导入!O2521&amp;""</f>
      </c>
      <c r="T2521">
        <f>[1]发票导入!T2521</f>
      </c>
      <c r="U2521">
        <f>[1]发票导入!U2521&amp;""</f>
      </c>
      <c r="V2521">
        <f>[1]发票导入!V2521&amp;""</f>
      </c>
      <c r="W2521">
        <f>[1]发票导入!W2521&amp;""</f>
      </c>
      <c r="Y2521">
        <f>[1]发票导入!Y2521&amp;""</f>
      </c>
      <c r="AA2521">
        <f>[1]发票导入!AA2521&amp;""</f>
      </c>
      <c r="AB2521">
        <f>[1]发票导入!AB2521</f>
        <v>0</v>
      </c>
      <c r="AC2521">
        <f>[1]发票导入!AC2521</f>
        <v>0</v>
      </c>
      <c r="AE2521" s="22">
        <f t="shared" si="0"/>
      </c>
      <c r="AI2521">
        <f>[1]发票导入!AI2521&amp;""</f>
      </c>
      <c r="AJ2521">
        <f>[1]发票导入!AJ2521&amp;""</f>
      </c>
      <c r="AK2521">
        <f>[1]发票导入!AK2521</f>
        <v>0</v>
      </c>
      <c r="AL2521">
        <f>[1]发票导入!AL2521</f>
        <v>0</v>
      </c>
      <c r="AM2521">
        <f>[1]发票导入!AM2521</f>
        <v>0</v>
      </c>
      <c r="AN2521" s="22">
        <f t="shared" si="1"/>
        <v>0</v>
      </c>
      <c r="AO2521" s="22">
        <f t="shared" si="2"/>
        <v>0</v>
      </c>
    </row>
    <row r="2522">
      <c r="C2522">
        <f>[1]发票导入!C2522&amp;""</f>
      </c>
      <c r="D2522">
        <f>[1]发票导入!D2522&amp;""</f>
      </c>
      <c r="O2522">
        <f>[1]发票导入!O2522&amp;""</f>
      </c>
      <c r="T2522">
        <f>[1]发票导入!T2522</f>
      </c>
      <c r="U2522">
        <f>[1]发票导入!U2522&amp;""</f>
      </c>
      <c r="V2522">
        <f>[1]发票导入!V2522&amp;""</f>
      </c>
      <c r="W2522">
        <f>[1]发票导入!W2522&amp;""</f>
      </c>
      <c r="Y2522">
        <f>[1]发票导入!Y2522&amp;""</f>
      </c>
      <c r="AA2522">
        <f>[1]发票导入!AA2522&amp;""</f>
      </c>
      <c r="AB2522">
        <f>[1]发票导入!AB2522</f>
        <v>0</v>
      </c>
      <c r="AC2522">
        <f>[1]发票导入!AC2522</f>
        <v>0</v>
      </c>
      <c r="AE2522" s="22">
        <f t="shared" si="0"/>
      </c>
      <c r="AI2522">
        <f>[1]发票导入!AI2522&amp;""</f>
      </c>
      <c r="AJ2522">
        <f>[1]发票导入!AJ2522&amp;""</f>
      </c>
      <c r="AK2522">
        <f>[1]发票导入!AK2522</f>
        <v>0</v>
      </c>
      <c r="AL2522">
        <f>[1]发票导入!AL2522</f>
        <v>0</v>
      </c>
      <c r="AM2522">
        <f>[1]发票导入!AM2522</f>
        <v>0</v>
      </c>
      <c r="AN2522" s="22">
        <f t="shared" si="1"/>
        <v>0</v>
      </c>
      <c r="AO2522" s="22">
        <f t="shared" si="2"/>
        <v>0</v>
      </c>
    </row>
    <row r="2523">
      <c r="C2523">
        <f>[1]发票导入!C2523&amp;""</f>
      </c>
      <c r="D2523">
        <f>[1]发票导入!D2523&amp;""</f>
      </c>
      <c r="O2523">
        <f>[1]发票导入!O2523&amp;""</f>
      </c>
      <c r="T2523">
        <f>[1]发票导入!T2523</f>
      </c>
      <c r="U2523">
        <f>[1]发票导入!U2523&amp;""</f>
      </c>
      <c r="V2523">
        <f>[1]发票导入!V2523&amp;""</f>
      </c>
      <c r="W2523">
        <f>[1]发票导入!W2523&amp;""</f>
      </c>
      <c r="Y2523">
        <f>[1]发票导入!Y2523&amp;""</f>
      </c>
      <c r="AA2523">
        <f>[1]发票导入!AA2523&amp;""</f>
      </c>
      <c r="AB2523">
        <f>[1]发票导入!AB2523</f>
        <v>0</v>
      </c>
      <c r="AC2523">
        <f>[1]发票导入!AC2523</f>
        <v>0</v>
      </c>
      <c r="AE2523" s="22">
        <f t="shared" si="0"/>
      </c>
      <c r="AI2523">
        <f>[1]发票导入!AI2523&amp;""</f>
      </c>
      <c r="AJ2523">
        <f>[1]发票导入!AJ2523&amp;""</f>
      </c>
      <c r="AK2523">
        <f>[1]发票导入!AK2523</f>
        <v>0</v>
      </c>
      <c r="AL2523">
        <f>[1]发票导入!AL2523</f>
        <v>0</v>
      </c>
      <c r="AM2523">
        <f>[1]发票导入!AM2523</f>
        <v>0</v>
      </c>
      <c r="AN2523" s="22">
        <f t="shared" si="1"/>
        <v>0</v>
      </c>
      <c r="AO2523" s="22">
        <f t="shared" si="2"/>
        <v>0</v>
      </c>
    </row>
    <row r="2524">
      <c r="C2524">
        <f>[1]发票导入!C2524&amp;""</f>
      </c>
      <c r="D2524">
        <f>[1]发票导入!D2524&amp;""</f>
      </c>
      <c r="O2524">
        <f>[1]发票导入!O2524&amp;""</f>
      </c>
      <c r="T2524">
        <f>[1]发票导入!T2524</f>
      </c>
      <c r="U2524">
        <f>[1]发票导入!U2524&amp;""</f>
      </c>
      <c r="V2524">
        <f>[1]发票导入!V2524&amp;""</f>
      </c>
      <c r="W2524">
        <f>[1]发票导入!W2524&amp;""</f>
      </c>
      <c r="Y2524">
        <f>[1]发票导入!Y2524&amp;""</f>
      </c>
      <c r="AA2524">
        <f>[1]发票导入!AA2524&amp;""</f>
      </c>
      <c r="AB2524">
        <f>[1]发票导入!AB2524</f>
        <v>0</v>
      </c>
      <c r="AC2524">
        <f>[1]发票导入!AC2524</f>
        <v>0</v>
      </c>
      <c r="AE2524" s="22">
        <f t="shared" si="0"/>
      </c>
      <c r="AI2524">
        <f>[1]发票导入!AI2524&amp;""</f>
      </c>
      <c r="AJ2524">
        <f>[1]发票导入!AJ2524&amp;""</f>
      </c>
      <c r="AK2524">
        <f>[1]发票导入!AK2524</f>
        <v>0</v>
      </c>
      <c r="AL2524">
        <f>[1]发票导入!AL2524</f>
        <v>0</v>
      </c>
      <c r="AM2524">
        <f>[1]发票导入!AM2524</f>
        <v>0</v>
      </c>
      <c r="AN2524" s="22">
        <f t="shared" si="1"/>
        <v>0</v>
      </c>
      <c r="AO2524" s="22">
        <f t="shared" si="2"/>
        <v>0</v>
      </c>
    </row>
    <row r="2525">
      <c r="C2525">
        <f>[1]发票导入!C2525&amp;""</f>
      </c>
      <c r="D2525">
        <f>[1]发票导入!D2525&amp;""</f>
      </c>
      <c r="O2525">
        <f>[1]发票导入!O2525&amp;""</f>
      </c>
      <c r="T2525">
        <f>[1]发票导入!T2525</f>
      </c>
      <c r="U2525">
        <f>[1]发票导入!U2525&amp;""</f>
      </c>
      <c r="V2525">
        <f>[1]发票导入!V2525&amp;""</f>
      </c>
      <c r="W2525">
        <f>[1]发票导入!W2525&amp;""</f>
      </c>
      <c r="Y2525">
        <f>[1]发票导入!Y2525&amp;""</f>
      </c>
      <c r="AA2525">
        <f>[1]发票导入!AA2525&amp;""</f>
      </c>
      <c r="AB2525">
        <f>[1]发票导入!AB2525</f>
        <v>0</v>
      </c>
      <c r="AC2525">
        <f>[1]发票导入!AC2525</f>
        <v>0</v>
      </c>
      <c r="AE2525" s="22">
        <f t="shared" si="0"/>
      </c>
      <c r="AI2525">
        <f>[1]发票导入!AI2525&amp;""</f>
      </c>
      <c r="AJ2525">
        <f>[1]发票导入!AJ2525&amp;""</f>
      </c>
      <c r="AK2525">
        <f>[1]发票导入!AK2525</f>
        <v>0</v>
      </c>
      <c r="AL2525">
        <f>[1]发票导入!AL2525</f>
        <v>0</v>
      </c>
      <c r="AM2525">
        <f>[1]发票导入!AM2525</f>
        <v>0</v>
      </c>
      <c r="AN2525" s="22">
        <f t="shared" si="1"/>
        <v>0</v>
      </c>
      <c r="AO2525" s="22">
        <f t="shared" si="2"/>
        <v>0</v>
      </c>
    </row>
    <row r="2526">
      <c r="C2526">
        <f>[1]发票导入!C2526&amp;""</f>
      </c>
      <c r="D2526">
        <f>[1]发票导入!D2526&amp;""</f>
      </c>
      <c r="O2526">
        <f>[1]发票导入!O2526&amp;""</f>
      </c>
      <c r="T2526">
        <f>[1]发票导入!T2526</f>
      </c>
      <c r="U2526">
        <f>[1]发票导入!U2526&amp;""</f>
      </c>
      <c r="V2526">
        <f>[1]发票导入!V2526&amp;""</f>
      </c>
      <c r="W2526">
        <f>[1]发票导入!W2526&amp;""</f>
      </c>
      <c r="Y2526">
        <f>[1]发票导入!Y2526&amp;""</f>
      </c>
      <c r="AA2526">
        <f>[1]发票导入!AA2526&amp;""</f>
      </c>
      <c r="AB2526">
        <f>[1]发票导入!AB2526</f>
        <v>0</v>
      </c>
      <c r="AC2526">
        <f>[1]发票导入!AC2526</f>
        <v>0</v>
      </c>
      <c r="AE2526" s="22">
        <f t="shared" si="0"/>
      </c>
      <c r="AI2526">
        <f>[1]发票导入!AI2526&amp;""</f>
      </c>
      <c r="AJ2526">
        <f>[1]发票导入!AJ2526&amp;""</f>
      </c>
      <c r="AK2526">
        <f>[1]发票导入!AK2526</f>
        <v>0</v>
      </c>
      <c r="AL2526">
        <f>[1]发票导入!AL2526</f>
        <v>0</v>
      </c>
      <c r="AM2526">
        <f>[1]发票导入!AM2526</f>
        <v>0</v>
      </c>
      <c r="AN2526" s="22">
        <f t="shared" si="1"/>
        <v>0</v>
      </c>
      <c r="AO2526" s="22">
        <f t="shared" si="2"/>
        <v>0</v>
      </c>
    </row>
    <row r="2527">
      <c r="C2527">
        <f>[1]发票导入!C2527&amp;""</f>
      </c>
      <c r="D2527">
        <f>[1]发票导入!D2527&amp;""</f>
      </c>
      <c r="O2527">
        <f>[1]发票导入!O2527&amp;""</f>
      </c>
      <c r="T2527">
        <f>[1]发票导入!T2527</f>
      </c>
      <c r="U2527">
        <f>[1]发票导入!U2527&amp;""</f>
      </c>
      <c r="V2527">
        <f>[1]发票导入!V2527&amp;""</f>
      </c>
      <c r="W2527">
        <f>[1]发票导入!W2527&amp;""</f>
      </c>
      <c r="Y2527">
        <f>[1]发票导入!Y2527&amp;""</f>
      </c>
      <c r="AA2527">
        <f>[1]发票导入!AA2527&amp;""</f>
      </c>
      <c r="AB2527">
        <f>[1]发票导入!AB2527</f>
        <v>0</v>
      </c>
      <c r="AC2527">
        <f>[1]发票导入!AC2527</f>
        <v>0</v>
      </c>
      <c r="AE2527" s="22">
        <f t="shared" si="0"/>
      </c>
      <c r="AI2527">
        <f>[1]发票导入!AI2527&amp;""</f>
      </c>
      <c r="AJ2527">
        <f>[1]发票导入!AJ2527&amp;""</f>
      </c>
      <c r="AK2527">
        <f>[1]发票导入!AK2527</f>
        <v>0</v>
      </c>
      <c r="AL2527">
        <f>[1]发票导入!AL2527</f>
        <v>0</v>
      </c>
      <c r="AM2527">
        <f>[1]发票导入!AM2527</f>
        <v>0</v>
      </c>
      <c r="AN2527" s="22">
        <f t="shared" si="1"/>
        <v>0</v>
      </c>
      <c r="AO2527" s="22">
        <f t="shared" si="2"/>
        <v>0</v>
      </c>
    </row>
    <row r="2528">
      <c r="C2528">
        <f>[1]发票导入!C2528&amp;""</f>
      </c>
      <c r="D2528">
        <f>[1]发票导入!D2528&amp;""</f>
      </c>
      <c r="O2528">
        <f>[1]发票导入!O2528&amp;""</f>
      </c>
      <c r="T2528">
        <f>[1]发票导入!T2528</f>
      </c>
      <c r="U2528">
        <f>[1]发票导入!U2528&amp;""</f>
      </c>
      <c r="V2528">
        <f>[1]发票导入!V2528&amp;""</f>
      </c>
      <c r="W2528">
        <f>[1]发票导入!W2528&amp;""</f>
      </c>
      <c r="Y2528">
        <f>[1]发票导入!Y2528&amp;""</f>
      </c>
      <c r="AA2528">
        <f>[1]发票导入!AA2528&amp;""</f>
      </c>
      <c r="AB2528">
        <f>[1]发票导入!AB2528</f>
        <v>0</v>
      </c>
      <c r="AC2528">
        <f>[1]发票导入!AC2528</f>
        <v>0</v>
      </c>
      <c r="AE2528" s="22">
        <f t="shared" si="0"/>
      </c>
      <c r="AI2528">
        <f>[1]发票导入!AI2528&amp;""</f>
      </c>
      <c r="AJ2528">
        <f>[1]发票导入!AJ2528&amp;""</f>
      </c>
      <c r="AK2528">
        <f>[1]发票导入!AK2528</f>
        <v>0</v>
      </c>
      <c r="AL2528">
        <f>[1]发票导入!AL2528</f>
        <v>0</v>
      </c>
      <c r="AM2528">
        <f>[1]发票导入!AM2528</f>
        <v>0</v>
      </c>
      <c r="AN2528" s="22">
        <f t="shared" si="1"/>
        <v>0</v>
      </c>
      <c r="AO2528" s="22">
        <f t="shared" si="2"/>
        <v>0</v>
      </c>
    </row>
    <row r="2529">
      <c r="C2529">
        <f>[1]发票导入!C2529&amp;""</f>
      </c>
      <c r="D2529">
        <f>[1]发票导入!D2529&amp;""</f>
      </c>
      <c r="O2529">
        <f>[1]发票导入!O2529&amp;""</f>
      </c>
      <c r="T2529">
        <f>[1]发票导入!T2529</f>
      </c>
      <c r="U2529">
        <f>[1]发票导入!U2529&amp;""</f>
      </c>
      <c r="V2529">
        <f>[1]发票导入!V2529&amp;""</f>
      </c>
      <c r="W2529">
        <f>[1]发票导入!W2529&amp;""</f>
      </c>
      <c r="Y2529">
        <f>[1]发票导入!Y2529&amp;""</f>
      </c>
      <c r="AA2529">
        <f>[1]发票导入!AA2529&amp;""</f>
      </c>
      <c r="AB2529">
        <f>[1]发票导入!AB2529</f>
        <v>0</v>
      </c>
      <c r="AC2529">
        <f>[1]发票导入!AC2529</f>
        <v>0</v>
      </c>
      <c r="AE2529" s="22">
        <f t="shared" si="0"/>
      </c>
      <c r="AI2529">
        <f>[1]发票导入!AI2529&amp;""</f>
      </c>
      <c r="AJ2529">
        <f>[1]发票导入!AJ2529&amp;""</f>
      </c>
      <c r="AK2529">
        <f>[1]发票导入!AK2529</f>
        <v>0</v>
      </c>
      <c r="AL2529">
        <f>[1]发票导入!AL2529</f>
        <v>0</v>
      </c>
      <c r="AM2529">
        <f>[1]发票导入!AM2529</f>
        <v>0</v>
      </c>
      <c r="AN2529" s="22">
        <f t="shared" si="1"/>
        <v>0</v>
      </c>
      <c r="AO2529" s="22">
        <f t="shared" si="2"/>
        <v>0</v>
      </c>
    </row>
    <row r="2530">
      <c r="C2530">
        <f>[1]发票导入!C2530&amp;""</f>
      </c>
      <c r="D2530">
        <f>[1]发票导入!D2530&amp;""</f>
      </c>
      <c r="O2530">
        <f>[1]发票导入!O2530&amp;""</f>
      </c>
      <c r="T2530">
        <f>[1]发票导入!T2530</f>
      </c>
      <c r="U2530">
        <f>[1]发票导入!U2530&amp;""</f>
      </c>
      <c r="V2530">
        <f>[1]发票导入!V2530&amp;""</f>
      </c>
      <c r="W2530">
        <f>[1]发票导入!W2530&amp;""</f>
      </c>
      <c r="Y2530">
        <f>[1]发票导入!Y2530&amp;""</f>
      </c>
      <c r="AA2530">
        <f>[1]发票导入!AA2530&amp;""</f>
      </c>
      <c r="AB2530">
        <f>[1]发票导入!AB2530</f>
        <v>0</v>
      </c>
      <c r="AC2530">
        <f>[1]发票导入!AC2530</f>
        <v>0</v>
      </c>
      <c r="AE2530" s="22">
        <f t="shared" si="0"/>
      </c>
      <c r="AI2530">
        <f>[1]发票导入!AI2530&amp;""</f>
      </c>
      <c r="AJ2530">
        <f>[1]发票导入!AJ2530&amp;""</f>
      </c>
      <c r="AK2530">
        <f>[1]发票导入!AK2530</f>
        <v>0</v>
      </c>
      <c r="AL2530">
        <f>[1]发票导入!AL2530</f>
        <v>0</v>
      </c>
      <c r="AM2530">
        <f>[1]发票导入!AM2530</f>
        <v>0</v>
      </c>
      <c r="AN2530" s="22">
        <f t="shared" si="1"/>
        <v>0</v>
      </c>
      <c r="AO2530" s="22">
        <f t="shared" si="2"/>
        <v>0</v>
      </c>
    </row>
    <row r="2531">
      <c r="C2531">
        <f>[1]发票导入!C2531&amp;""</f>
      </c>
      <c r="D2531">
        <f>[1]发票导入!D2531&amp;""</f>
      </c>
      <c r="O2531">
        <f>[1]发票导入!O2531&amp;""</f>
      </c>
      <c r="T2531">
        <f>[1]发票导入!T2531</f>
      </c>
      <c r="U2531">
        <f>[1]发票导入!U2531&amp;""</f>
      </c>
      <c r="V2531">
        <f>[1]发票导入!V2531&amp;""</f>
      </c>
      <c r="W2531">
        <f>[1]发票导入!W2531&amp;""</f>
      </c>
      <c r="Y2531">
        <f>[1]发票导入!Y2531&amp;""</f>
      </c>
      <c r="AA2531">
        <f>[1]发票导入!AA2531&amp;""</f>
      </c>
      <c r="AB2531">
        <f>[1]发票导入!AB2531</f>
        <v>0</v>
      </c>
      <c r="AC2531">
        <f>[1]发票导入!AC2531</f>
        <v>0</v>
      </c>
      <c r="AE2531" s="22">
        <f t="shared" si="0"/>
      </c>
      <c r="AI2531">
        <f>[1]发票导入!AI2531&amp;""</f>
      </c>
      <c r="AJ2531">
        <f>[1]发票导入!AJ2531&amp;""</f>
      </c>
      <c r="AK2531">
        <f>[1]发票导入!AK2531</f>
        <v>0</v>
      </c>
      <c r="AL2531">
        <f>[1]发票导入!AL2531</f>
        <v>0</v>
      </c>
      <c r="AM2531">
        <f>[1]发票导入!AM2531</f>
        <v>0</v>
      </c>
      <c r="AN2531" s="22">
        <f t="shared" si="1"/>
        <v>0</v>
      </c>
      <c r="AO2531" s="22">
        <f t="shared" si="2"/>
        <v>0</v>
      </c>
    </row>
    <row r="2532">
      <c r="C2532">
        <f>[1]发票导入!C2532&amp;""</f>
      </c>
      <c r="D2532">
        <f>[1]发票导入!D2532&amp;""</f>
      </c>
      <c r="O2532">
        <f>[1]发票导入!O2532&amp;""</f>
      </c>
      <c r="T2532">
        <f>[1]发票导入!T2532</f>
      </c>
      <c r="U2532">
        <f>[1]发票导入!U2532&amp;""</f>
      </c>
      <c r="V2532">
        <f>[1]发票导入!V2532&amp;""</f>
      </c>
      <c r="W2532">
        <f>[1]发票导入!W2532&amp;""</f>
      </c>
      <c r="Y2532">
        <f>[1]发票导入!Y2532&amp;""</f>
      </c>
      <c r="AA2532">
        <f>[1]发票导入!AA2532&amp;""</f>
      </c>
      <c r="AB2532">
        <f>[1]发票导入!AB2532</f>
        <v>0</v>
      </c>
      <c r="AC2532">
        <f>[1]发票导入!AC2532</f>
        <v>0</v>
      </c>
      <c r="AE2532" s="22">
        <f t="shared" si="0"/>
      </c>
      <c r="AI2532">
        <f>[1]发票导入!AI2532&amp;""</f>
      </c>
      <c r="AJ2532">
        <f>[1]发票导入!AJ2532&amp;""</f>
      </c>
      <c r="AK2532">
        <f>[1]发票导入!AK2532</f>
        <v>0</v>
      </c>
      <c r="AL2532">
        <f>[1]发票导入!AL2532</f>
        <v>0</v>
      </c>
      <c r="AM2532">
        <f>[1]发票导入!AM2532</f>
        <v>0</v>
      </c>
      <c r="AN2532" s="22">
        <f t="shared" si="1"/>
        <v>0</v>
      </c>
      <c r="AO2532" s="22">
        <f t="shared" si="2"/>
        <v>0</v>
      </c>
    </row>
    <row r="2533">
      <c r="C2533">
        <f>[1]发票导入!C2533&amp;""</f>
      </c>
      <c r="D2533">
        <f>[1]发票导入!D2533&amp;""</f>
      </c>
      <c r="O2533">
        <f>[1]发票导入!O2533&amp;""</f>
      </c>
      <c r="T2533">
        <f>[1]发票导入!T2533</f>
      </c>
      <c r="U2533">
        <f>[1]发票导入!U2533&amp;""</f>
      </c>
      <c r="V2533">
        <f>[1]发票导入!V2533&amp;""</f>
      </c>
      <c r="W2533">
        <f>[1]发票导入!W2533&amp;""</f>
      </c>
      <c r="Y2533">
        <f>[1]发票导入!Y2533&amp;""</f>
      </c>
      <c r="AA2533">
        <f>[1]发票导入!AA2533&amp;""</f>
      </c>
      <c r="AB2533">
        <f>[1]发票导入!AB2533</f>
        <v>0</v>
      </c>
      <c r="AC2533">
        <f>[1]发票导入!AC2533</f>
        <v>0</v>
      </c>
      <c r="AE2533" s="22">
        <f t="shared" si="0"/>
      </c>
      <c r="AI2533">
        <f>[1]发票导入!AI2533&amp;""</f>
      </c>
      <c r="AJ2533">
        <f>[1]发票导入!AJ2533&amp;""</f>
      </c>
      <c r="AK2533">
        <f>[1]发票导入!AK2533</f>
        <v>0</v>
      </c>
      <c r="AL2533">
        <f>[1]发票导入!AL2533</f>
        <v>0</v>
      </c>
      <c r="AM2533">
        <f>[1]发票导入!AM2533</f>
        <v>0</v>
      </c>
      <c r="AN2533" s="22">
        <f t="shared" si="1"/>
        <v>0</v>
      </c>
      <c r="AO2533" s="22">
        <f t="shared" si="2"/>
        <v>0</v>
      </c>
    </row>
    <row r="2534">
      <c r="C2534">
        <f>[1]发票导入!C2534&amp;""</f>
      </c>
      <c r="D2534">
        <f>[1]发票导入!D2534&amp;""</f>
      </c>
      <c r="O2534">
        <f>[1]发票导入!O2534&amp;""</f>
      </c>
      <c r="T2534">
        <f>[1]发票导入!T2534</f>
      </c>
      <c r="U2534">
        <f>[1]发票导入!U2534&amp;""</f>
      </c>
      <c r="V2534">
        <f>[1]发票导入!V2534&amp;""</f>
      </c>
      <c r="W2534">
        <f>[1]发票导入!W2534&amp;""</f>
      </c>
      <c r="Y2534">
        <f>[1]发票导入!Y2534&amp;""</f>
      </c>
      <c r="AA2534">
        <f>[1]发票导入!AA2534&amp;""</f>
      </c>
      <c r="AB2534">
        <f>[1]发票导入!AB2534</f>
        <v>0</v>
      </c>
      <c r="AC2534">
        <f>[1]发票导入!AC2534</f>
        <v>0</v>
      </c>
      <c r="AE2534" s="22">
        <f t="shared" si="0"/>
      </c>
      <c r="AI2534">
        <f>[1]发票导入!AI2534&amp;""</f>
      </c>
      <c r="AJ2534">
        <f>[1]发票导入!AJ2534&amp;""</f>
      </c>
      <c r="AK2534">
        <f>[1]发票导入!AK2534</f>
        <v>0</v>
      </c>
      <c r="AL2534">
        <f>[1]发票导入!AL2534</f>
        <v>0</v>
      </c>
      <c r="AM2534">
        <f>[1]发票导入!AM2534</f>
        <v>0</v>
      </c>
      <c r="AN2534" s="22">
        <f t="shared" si="1"/>
        <v>0</v>
      </c>
      <c r="AO2534" s="22">
        <f t="shared" si="2"/>
        <v>0</v>
      </c>
    </row>
    <row r="2535">
      <c r="C2535">
        <f>[1]发票导入!C2535&amp;""</f>
      </c>
      <c r="D2535">
        <f>[1]发票导入!D2535&amp;""</f>
      </c>
      <c r="O2535">
        <f>[1]发票导入!O2535&amp;""</f>
      </c>
      <c r="T2535">
        <f>[1]发票导入!T2535</f>
      </c>
      <c r="U2535">
        <f>[1]发票导入!U2535&amp;""</f>
      </c>
      <c r="V2535">
        <f>[1]发票导入!V2535&amp;""</f>
      </c>
      <c r="W2535">
        <f>[1]发票导入!W2535&amp;""</f>
      </c>
      <c r="Y2535">
        <f>[1]发票导入!Y2535&amp;""</f>
      </c>
      <c r="AA2535">
        <f>[1]发票导入!AA2535&amp;""</f>
      </c>
      <c r="AB2535">
        <f>[1]发票导入!AB2535</f>
        <v>0</v>
      </c>
      <c r="AC2535">
        <f>[1]发票导入!AC2535</f>
        <v>0</v>
      </c>
      <c r="AE2535" s="22">
        <f t="shared" si="0"/>
      </c>
      <c r="AI2535">
        <f>[1]发票导入!AI2535&amp;""</f>
      </c>
      <c r="AJ2535">
        <f>[1]发票导入!AJ2535&amp;""</f>
      </c>
      <c r="AK2535">
        <f>[1]发票导入!AK2535</f>
        <v>0</v>
      </c>
      <c r="AL2535">
        <f>[1]发票导入!AL2535</f>
        <v>0</v>
      </c>
      <c r="AM2535">
        <f>[1]发票导入!AM2535</f>
        <v>0</v>
      </c>
      <c r="AN2535" s="22">
        <f t="shared" si="1"/>
        <v>0</v>
      </c>
      <c r="AO2535" s="22">
        <f t="shared" si="2"/>
        <v>0</v>
      </c>
    </row>
    <row r="2536">
      <c r="C2536">
        <f>[1]发票导入!C2536&amp;""</f>
      </c>
      <c r="D2536">
        <f>[1]发票导入!D2536&amp;""</f>
      </c>
      <c r="O2536">
        <f>[1]发票导入!O2536&amp;""</f>
      </c>
      <c r="T2536">
        <f>[1]发票导入!T2536</f>
      </c>
      <c r="U2536">
        <f>[1]发票导入!U2536&amp;""</f>
      </c>
      <c r="V2536">
        <f>[1]发票导入!V2536&amp;""</f>
      </c>
      <c r="W2536">
        <f>[1]发票导入!W2536&amp;""</f>
      </c>
      <c r="Y2536">
        <f>[1]发票导入!Y2536&amp;""</f>
      </c>
      <c r="AA2536">
        <f>[1]发票导入!AA2536&amp;""</f>
      </c>
      <c r="AB2536">
        <f>[1]发票导入!AB2536</f>
        <v>0</v>
      </c>
      <c r="AC2536">
        <f>[1]发票导入!AC2536</f>
        <v>0</v>
      </c>
      <c r="AE2536" s="22">
        <f t="shared" si="0"/>
      </c>
      <c r="AI2536">
        <f>[1]发票导入!AI2536&amp;""</f>
      </c>
      <c r="AJ2536">
        <f>[1]发票导入!AJ2536&amp;""</f>
      </c>
      <c r="AK2536">
        <f>[1]发票导入!AK2536</f>
        <v>0</v>
      </c>
      <c r="AL2536">
        <f>[1]发票导入!AL2536</f>
        <v>0</v>
      </c>
      <c r="AM2536">
        <f>[1]发票导入!AM2536</f>
        <v>0</v>
      </c>
      <c r="AN2536" s="22">
        <f t="shared" si="1"/>
        <v>0</v>
      </c>
      <c r="AO2536" s="22">
        <f t="shared" si="2"/>
        <v>0</v>
      </c>
    </row>
    <row r="2537">
      <c r="C2537">
        <f>[1]发票导入!C2537&amp;""</f>
      </c>
      <c r="D2537">
        <f>[1]发票导入!D2537&amp;""</f>
      </c>
      <c r="O2537">
        <f>[1]发票导入!O2537&amp;""</f>
      </c>
      <c r="T2537">
        <f>[1]发票导入!T2537</f>
      </c>
      <c r="U2537">
        <f>[1]发票导入!U2537&amp;""</f>
      </c>
      <c r="V2537">
        <f>[1]发票导入!V2537&amp;""</f>
      </c>
      <c r="W2537">
        <f>[1]发票导入!W2537&amp;""</f>
      </c>
      <c r="Y2537">
        <f>[1]发票导入!Y2537&amp;""</f>
      </c>
      <c r="AA2537">
        <f>[1]发票导入!AA2537&amp;""</f>
      </c>
      <c r="AB2537">
        <f>[1]发票导入!AB2537</f>
        <v>0</v>
      </c>
      <c r="AC2537">
        <f>[1]发票导入!AC2537</f>
        <v>0</v>
      </c>
      <c r="AE2537" s="22">
        <f t="shared" si="0"/>
      </c>
      <c r="AI2537">
        <f>[1]发票导入!AI2537&amp;""</f>
      </c>
      <c r="AJ2537">
        <f>[1]发票导入!AJ2537&amp;""</f>
      </c>
      <c r="AK2537">
        <f>[1]发票导入!AK2537</f>
        <v>0</v>
      </c>
      <c r="AL2537">
        <f>[1]发票导入!AL2537</f>
        <v>0</v>
      </c>
      <c r="AM2537">
        <f>[1]发票导入!AM2537</f>
        <v>0</v>
      </c>
      <c r="AN2537" s="22">
        <f t="shared" si="1"/>
        <v>0</v>
      </c>
      <c r="AO2537" s="22">
        <f t="shared" si="2"/>
        <v>0</v>
      </c>
    </row>
    <row r="2538">
      <c r="C2538">
        <f>[1]发票导入!C2538&amp;""</f>
      </c>
      <c r="D2538">
        <f>[1]发票导入!D2538&amp;""</f>
      </c>
      <c r="O2538">
        <f>[1]发票导入!O2538&amp;""</f>
      </c>
      <c r="T2538">
        <f>[1]发票导入!T2538</f>
      </c>
      <c r="U2538">
        <f>[1]发票导入!U2538&amp;""</f>
      </c>
      <c r="V2538">
        <f>[1]发票导入!V2538&amp;""</f>
      </c>
      <c r="W2538">
        <f>[1]发票导入!W2538&amp;""</f>
      </c>
      <c r="Y2538">
        <f>[1]发票导入!Y2538&amp;""</f>
      </c>
      <c r="AA2538">
        <f>[1]发票导入!AA2538&amp;""</f>
      </c>
      <c r="AB2538">
        <f>[1]发票导入!AB2538</f>
        <v>0</v>
      </c>
      <c r="AC2538">
        <f>[1]发票导入!AC2538</f>
        <v>0</v>
      </c>
      <c r="AE2538" s="22">
        <f t="shared" si="0"/>
      </c>
      <c r="AI2538">
        <f>[1]发票导入!AI2538&amp;""</f>
      </c>
      <c r="AJ2538">
        <f>[1]发票导入!AJ2538&amp;""</f>
      </c>
      <c r="AK2538">
        <f>[1]发票导入!AK2538</f>
        <v>0</v>
      </c>
      <c r="AL2538">
        <f>[1]发票导入!AL2538</f>
        <v>0</v>
      </c>
      <c r="AM2538">
        <f>[1]发票导入!AM2538</f>
        <v>0</v>
      </c>
      <c r="AN2538" s="22">
        <f t="shared" si="1"/>
        <v>0</v>
      </c>
      <c r="AO2538" s="22">
        <f t="shared" si="2"/>
        <v>0</v>
      </c>
    </row>
    <row r="2539">
      <c r="C2539">
        <f>[1]发票导入!C2539&amp;""</f>
      </c>
      <c r="D2539">
        <f>[1]发票导入!D2539&amp;""</f>
      </c>
      <c r="O2539">
        <f>[1]发票导入!O2539&amp;""</f>
      </c>
      <c r="T2539">
        <f>[1]发票导入!T2539</f>
      </c>
      <c r="U2539">
        <f>[1]发票导入!U2539&amp;""</f>
      </c>
      <c r="V2539">
        <f>[1]发票导入!V2539&amp;""</f>
      </c>
      <c r="W2539">
        <f>[1]发票导入!W2539&amp;""</f>
      </c>
      <c r="Y2539">
        <f>[1]发票导入!Y2539&amp;""</f>
      </c>
      <c r="AA2539">
        <f>[1]发票导入!AA2539&amp;""</f>
      </c>
      <c r="AB2539">
        <f>[1]发票导入!AB2539</f>
        <v>0</v>
      </c>
      <c r="AC2539">
        <f>[1]发票导入!AC2539</f>
        <v>0</v>
      </c>
      <c r="AE2539" s="22">
        <f t="shared" si="0"/>
      </c>
      <c r="AI2539">
        <f>[1]发票导入!AI2539&amp;""</f>
      </c>
      <c r="AJ2539">
        <f>[1]发票导入!AJ2539&amp;""</f>
      </c>
      <c r="AK2539">
        <f>[1]发票导入!AK2539</f>
        <v>0</v>
      </c>
      <c r="AL2539">
        <f>[1]发票导入!AL2539</f>
        <v>0</v>
      </c>
      <c r="AM2539">
        <f>[1]发票导入!AM2539</f>
        <v>0</v>
      </c>
      <c r="AN2539" s="22">
        <f t="shared" si="1"/>
        <v>0</v>
      </c>
      <c r="AO2539" s="22">
        <f t="shared" si="2"/>
        <v>0</v>
      </c>
    </row>
    <row r="2540">
      <c r="C2540">
        <f>[1]发票导入!C2540&amp;""</f>
      </c>
      <c r="D2540">
        <f>[1]发票导入!D2540&amp;""</f>
      </c>
      <c r="O2540">
        <f>[1]发票导入!O2540&amp;""</f>
      </c>
      <c r="T2540">
        <f>[1]发票导入!T2540</f>
      </c>
      <c r="U2540">
        <f>[1]发票导入!U2540&amp;""</f>
      </c>
      <c r="V2540">
        <f>[1]发票导入!V2540&amp;""</f>
      </c>
      <c r="W2540">
        <f>[1]发票导入!W2540&amp;""</f>
      </c>
      <c r="Y2540">
        <f>[1]发票导入!Y2540&amp;""</f>
      </c>
      <c r="AA2540">
        <f>[1]发票导入!AA2540&amp;""</f>
      </c>
      <c r="AB2540">
        <f>[1]发票导入!AB2540</f>
        <v>0</v>
      </c>
      <c r="AC2540">
        <f>[1]发票导入!AC2540</f>
        <v>0</v>
      </c>
      <c r="AE2540" s="22">
        <f t="shared" si="0"/>
      </c>
      <c r="AI2540">
        <f>[1]发票导入!AI2540&amp;""</f>
      </c>
      <c r="AJ2540">
        <f>[1]发票导入!AJ2540&amp;""</f>
      </c>
      <c r="AK2540">
        <f>[1]发票导入!AK2540</f>
        <v>0</v>
      </c>
      <c r="AL2540">
        <f>[1]发票导入!AL2540</f>
        <v>0</v>
      </c>
      <c r="AM2540">
        <f>[1]发票导入!AM2540</f>
        <v>0</v>
      </c>
      <c r="AN2540" s="22">
        <f t="shared" si="1"/>
        <v>0</v>
      </c>
      <c r="AO2540" s="22">
        <f t="shared" si="2"/>
        <v>0</v>
      </c>
    </row>
    <row r="2541">
      <c r="C2541">
        <f>[1]发票导入!C2541&amp;""</f>
      </c>
      <c r="D2541">
        <f>[1]发票导入!D2541&amp;""</f>
      </c>
      <c r="O2541">
        <f>[1]发票导入!O2541&amp;""</f>
      </c>
      <c r="T2541">
        <f>[1]发票导入!T2541</f>
      </c>
      <c r="U2541">
        <f>[1]发票导入!U2541&amp;""</f>
      </c>
      <c r="V2541">
        <f>[1]发票导入!V2541&amp;""</f>
      </c>
      <c r="W2541">
        <f>[1]发票导入!W2541&amp;""</f>
      </c>
      <c r="Y2541">
        <f>[1]发票导入!Y2541&amp;""</f>
      </c>
      <c r="AA2541">
        <f>[1]发票导入!AA2541&amp;""</f>
      </c>
      <c r="AB2541">
        <f>[1]发票导入!AB2541</f>
        <v>0</v>
      </c>
      <c r="AC2541">
        <f>[1]发票导入!AC2541</f>
        <v>0</v>
      </c>
      <c r="AE2541" s="22">
        <f t="shared" si="0"/>
      </c>
      <c r="AI2541">
        <f>[1]发票导入!AI2541&amp;""</f>
      </c>
      <c r="AJ2541">
        <f>[1]发票导入!AJ2541&amp;""</f>
      </c>
      <c r="AK2541">
        <f>[1]发票导入!AK2541</f>
        <v>0</v>
      </c>
      <c r="AL2541">
        <f>[1]发票导入!AL2541</f>
        <v>0</v>
      </c>
      <c r="AM2541">
        <f>[1]发票导入!AM2541</f>
        <v>0</v>
      </c>
      <c r="AN2541" s="22">
        <f t="shared" si="1"/>
        <v>0</v>
      </c>
      <c r="AO2541" s="22">
        <f t="shared" si="2"/>
        <v>0</v>
      </c>
    </row>
    <row r="2542">
      <c r="C2542">
        <f>[1]发票导入!C2542&amp;""</f>
      </c>
      <c r="D2542">
        <f>[1]发票导入!D2542&amp;""</f>
      </c>
      <c r="O2542">
        <f>[1]发票导入!O2542&amp;""</f>
      </c>
      <c r="T2542">
        <f>[1]发票导入!T2542</f>
      </c>
      <c r="U2542">
        <f>[1]发票导入!U2542&amp;""</f>
      </c>
      <c r="V2542">
        <f>[1]发票导入!V2542&amp;""</f>
      </c>
      <c r="W2542">
        <f>[1]发票导入!W2542&amp;""</f>
      </c>
      <c r="Y2542">
        <f>[1]发票导入!Y2542&amp;""</f>
      </c>
      <c r="AA2542">
        <f>[1]发票导入!AA2542&amp;""</f>
      </c>
      <c r="AB2542">
        <f>[1]发票导入!AB2542</f>
        <v>0</v>
      </c>
      <c r="AC2542">
        <f>[1]发票导入!AC2542</f>
        <v>0</v>
      </c>
      <c r="AE2542" s="22">
        <f t="shared" si="0"/>
      </c>
      <c r="AI2542">
        <f>[1]发票导入!AI2542&amp;""</f>
      </c>
      <c r="AJ2542">
        <f>[1]发票导入!AJ2542&amp;""</f>
      </c>
      <c r="AK2542">
        <f>[1]发票导入!AK2542</f>
        <v>0</v>
      </c>
      <c r="AL2542">
        <f>[1]发票导入!AL2542</f>
        <v>0</v>
      </c>
      <c r="AM2542">
        <f>[1]发票导入!AM2542</f>
        <v>0</v>
      </c>
      <c r="AN2542" s="22">
        <f t="shared" si="1"/>
        <v>0</v>
      </c>
      <c r="AO2542" s="22">
        <f t="shared" si="2"/>
        <v>0</v>
      </c>
    </row>
    <row r="2543">
      <c r="C2543">
        <f>[1]发票导入!C2543&amp;""</f>
      </c>
      <c r="D2543">
        <f>[1]发票导入!D2543&amp;""</f>
      </c>
      <c r="O2543">
        <f>[1]发票导入!O2543&amp;""</f>
      </c>
      <c r="T2543">
        <f>[1]发票导入!T2543</f>
      </c>
      <c r="U2543">
        <f>[1]发票导入!U2543&amp;""</f>
      </c>
      <c r="V2543">
        <f>[1]发票导入!V2543&amp;""</f>
      </c>
      <c r="W2543">
        <f>[1]发票导入!W2543&amp;""</f>
      </c>
      <c r="Y2543">
        <f>[1]发票导入!Y2543&amp;""</f>
      </c>
      <c r="AA2543">
        <f>[1]发票导入!AA2543&amp;""</f>
      </c>
      <c r="AB2543">
        <f>[1]发票导入!AB2543</f>
        <v>0</v>
      </c>
      <c r="AC2543">
        <f>[1]发票导入!AC2543</f>
        <v>0</v>
      </c>
      <c r="AE2543" s="22">
        <f t="shared" si="0"/>
      </c>
      <c r="AI2543">
        <f>[1]发票导入!AI2543&amp;""</f>
      </c>
      <c r="AJ2543">
        <f>[1]发票导入!AJ2543&amp;""</f>
      </c>
      <c r="AK2543">
        <f>[1]发票导入!AK2543</f>
        <v>0</v>
      </c>
      <c r="AL2543">
        <f>[1]发票导入!AL2543</f>
        <v>0</v>
      </c>
      <c r="AM2543">
        <f>[1]发票导入!AM2543</f>
        <v>0</v>
      </c>
      <c r="AN2543" s="22">
        <f t="shared" si="1"/>
        <v>0</v>
      </c>
      <c r="AO2543" s="22">
        <f t="shared" si="2"/>
        <v>0</v>
      </c>
    </row>
    <row r="2544">
      <c r="C2544">
        <f>[1]发票导入!C2544&amp;""</f>
      </c>
      <c r="D2544">
        <f>[1]发票导入!D2544&amp;""</f>
      </c>
      <c r="O2544">
        <f>[1]发票导入!O2544&amp;""</f>
      </c>
      <c r="T2544">
        <f>[1]发票导入!T2544</f>
      </c>
      <c r="U2544">
        <f>[1]发票导入!U2544&amp;""</f>
      </c>
      <c r="V2544">
        <f>[1]发票导入!V2544&amp;""</f>
      </c>
      <c r="W2544">
        <f>[1]发票导入!W2544&amp;""</f>
      </c>
      <c r="Y2544">
        <f>[1]发票导入!Y2544&amp;""</f>
      </c>
      <c r="AA2544">
        <f>[1]发票导入!AA2544&amp;""</f>
      </c>
      <c r="AB2544">
        <f>[1]发票导入!AB2544</f>
        <v>0</v>
      </c>
      <c r="AC2544">
        <f>[1]发票导入!AC2544</f>
        <v>0</v>
      </c>
      <c r="AE2544" s="22">
        <f t="shared" si="0"/>
      </c>
      <c r="AI2544">
        <f>[1]发票导入!AI2544&amp;""</f>
      </c>
      <c r="AJ2544">
        <f>[1]发票导入!AJ2544&amp;""</f>
      </c>
      <c r="AK2544">
        <f>[1]发票导入!AK2544</f>
        <v>0</v>
      </c>
      <c r="AL2544">
        <f>[1]发票导入!AL2544</f>
        <v>0</v>
      </c>
      <c r="AM2544">
        <f>[1]发票导入!AM2544</f>
        <v>0</v>
      </c>
      <c r="AN2544" s="22">
        <f t="shared" si="1"/>
        <v>0</v>
      </c>
      <c r="AO2544" s="22">
        <f t="shared" si="2"/>
        <v>0</v>
      </c>
    </row>
    <row r="2545">
      <c r="C2545">
        <f>[1]发票导入!C2545&amp;""</f>
      </c>
      <c r="D2545">
        <f>[1]发票导入!D2545&amp;""</f>
      </c>
      <c r="O2545">
        <f>[1]发票导入!O2545&amp;""</f>
      </c>
      <c r="T2545">
        <f>[1]发票导入!T2545</f>
      </c>
      <c r="U2545">
        <f>[1]发票导入!U2545&amp;""</f>
      </c>
      <c r="V2545">
        <f>[1]发票导入!V2545&amp;""</f>
      </c>
      <c r="W2545">
        <f>[1]发票导入!W2545&amp;""</f>
      </c>
      <c r="Y2545">
        <f>[1]发票导入!Y2545&amp;""</f>
      </c>
      <c r="AA2545">
        <f>[1]发票导入!AA2545&amp;""</f>
      </c>
      <c r="AB2545">
        <f>[1]发票导入!AB2545</f>
        <v>0</v>
      </c>
      <c r="AC2545">
        <f>[1]发票导入!AC2545</f>
        <v>0</v>
      </c>
      <c r="AE2545" s="22">
        <f t="shared" si="0"/>
      </c>
      <c r="AI2545">
        <f>[1]发票导入!AI2545&amp;""</f>
      </c>
      <c r="AJ2545">
        <f>[1]发票导入!AJ2545&amp;""</f>
      </c>
      <c r="AK2545">
        <f>[1]发票导入!AK2545</f>
        <v>0</v>
      </c>
      <c r="AL2545">
        <f>[1]发票导入!AL2545</f>
        <v>0</v>
      </c>
      <c r="AM2545">
        <f>[1]发票导入!AM2545</f>
        <v>0</v>
      </c>
      <c r="AN2545" s="22">
        <f t="shared" si="1"/>
        <v>0</v>
      </c>
      <c r="AO2545" s="22">
        <f t="shared" si="2"/>
        <v>0</v>
      </c>
    </row>
    <row r="2546">
      <c r="C2546">
        <f>[1]发票导入!C2546&amp;""</f>
      </c>
      <c r="D2546">
        <f>[1]发票导入!D2546&amp;""</f>
      </c>
      <c r="O2546">
        <f>[1]发票导入!O2546&amp;""</f>
      </c>
      <c r="T2546">
        <f>[1]发票导入!T2546</f>
      </c>
      <c r="U2546">
        <f>[1]发票导入!U2546&amp;""</f>
      </c>
      <c r="V2546">
        <f>[1]发票导入!V2546&amp;""</f>
      </c>
      <c r="W2546">
        <f>[1]发票导入!W2546&amp;""</f>
      </c>
      <c r="Y2546">
        <f>[1]发票导入!Y2546&amp;""</f>
      </c>
      <c r="AA2546">
        <f>[1]发票导入!AA2546&amp;""</f>
      </c>
      <c r="AB2546">
        <f>[1]发票导入!AB2546</f>
        <v>0</v>
      </c>
      <c r="AC2546">
        <f>[1]发票导入!AC2546</f>
        <v>0</v>
      </c>
      <c r="AE2546" s="22">
        <f t="shared" si="0"/>
      </c>
      <c r="AI2546">
        <f>[1]发票导入!AI2546&amp;""</f>
      </c>
      <c r="AJ2546">
        <f>[1]发票导入!AJ2546&amp;""</f>
      </c>
      <c r="AK2546">
        <f>[1]发票导入!AK2546</f>
        <v>0</v>
      </c>
      <c r="AL2546">
        <f>[1]发票导入!AL2546</f>
        <v>0</v>
      </c>
      <c r="AM2546">
        <f>[1]发票导入!AM2546</f>
        <v>0</v>
      </c>
      <c r="AN2546" s="22">
        <f t="shared" si="1"/>
        <v>0</v>
      </c>
      <c r="AO2546" s="22">
        <f t="shared" si="2"/>
        <v>0</v>
      </c>
    </row>
    <row r="2547">
      <c r="C2547">
        <f>[1]发票导入!C2547&amp;""</f>
      </c>
      <c r="D2547">
        <f>[1]发票导入!D2547&amp;""</f>
      </c>
      <c r="O2547">
        <f>[1]发票导入!O2547&amp;""</f>
      </c>
      <c r="T2547">
        <f>[1]发票导入!T2547</f>
      </c>
      <c r="U2547">
        <f>[1]发票导入!U2547&amp;""</f>
      </c>
      <c r="V2547">
        <f>[1]发票导入!V2547&amp;""</f>
      </c>
      <c r="W2547">
        <f>[1]发票导入!W2547&amp;""</f>
      </c>
      <c r="Y2547">
        <f>[1]发票导入!Y2547&amp;""</f>
      </c>
      <c r="AA2547">
        <f>[1]发票导入!AA2547&amp;""</f>
      </c>
      <c r="AB2547">
        <f>[1]发票导入!AB2547</f>
        <v>0</v>
      </c>
      <c r="AC2547">
        <f>[1]发票导入!AC2547</f>
        <v>0</v>
      </c>
      <c r="AE2547" s="22">
        <f t="shared" si="0"/>
      </c>
      <c r="AI2547">
        <f>[1]发票导入!AI2547&amp;""</f>
      </c>
      <c r="AJ2547">
        <f>[1]发票导入!AJ2547&amp;""</f>
      </c>
      <c r="AK2547">
        <f>[1]发票导入!AK2547</f>
        <v>0</v>
      </c>
      <c r="AL2547">
        <f>[1]发票导入!AL2547</f>
        <v>0</v>
      </c>
      <c r="AM2547">
        <f>[1]发票导入!AM2547</f>
        <v>0</v>
      </c>
      <c r="AN2547" s="22">
        <f t="shared" si="1"/>
        <v>0</v>
      </c>
      <c r="AO2547" s="22">
        <f t="shared" si="2"/>
        <v>0</v>
      </c>
    </row>
    <row r="2548">
      <c r="C2548">
        <f>[1]发票导入!C2548&amp;""</f>
      </c>
      <c r="D2548">
        <f>[1]发票导入!D2548&amp;""</f>
      </c>
      <c r="O2548">
        <f>[1]发票导入!O2548&amp;""</f>
      </c>
      <c r="T2548">
        <f>[1]发票导入!T2548</f>
      </c>
      <c r="U2548">
        <f>[1]发票导入!U2548&amp;""</f>
      </c>
      <c r="V2548">
        <f>[1]发票导入!V2548&amp;""</f>
      </c>
      <c r="W2548">
        <f>[1]发票导入!W2548&amp;""</f>
      </c>
      <c r="Y2548">
        <f>[1]发票导入!Y2548&amp;""</f>
      </c>
      <c r="AA2548">
        <f>[1]发票导入!AA2548&amp;""</f>
      </c>
      <c r="AB2548">
        <f>[1]发票导入!AB2548</f>
        <v>0</v>
      </c>
      <c r="AC2548">
        <f>[1]发票导入!AC2548</f>
        <v>0</v>
      </c>
      <c r="AE2548" s="22">
        <f t="shared" si="0"/>
      </c>
      <c r="AI2548">
        <f>[1]发票导入!AI2548&amp;""</f>
      </c>
      <c r="AJ2548">
        <f>[1]发票导入!AJ2548&amp;""</f>
      </c>
      <c r="AK2548">
        <f>[1]发票导入!AK2548</f>
        <v>0</v>
      </c>
      <c r="AL2548">
        <f>[1]发票导入!AL2548</f>
        <v>0</v>
      </c>
      <c r="AM2548">
        <f>[1]发票导入!AM2548</f>
        <v>0</v>
      </c>
      <c r="AN2548" s="22">
        <f t="shared" si="1"/>
        <v>0</v>
      </c>
      <c r="AO2548" s="22">
        <f t="shared" si="2"/>
        <v>0</v>
      </c>
    </row>
    <row r="2549">
      <c r="C2549">
        <f>[1]发票导入!C2549&amp;""</f>
      </c>
      <c r="D2549">
        <f>[1]发票导入!D2549&amp;""</f>
      </c>
      <c r="O2549">
        <f>[1]发票导入!O2549&amp;""</f>
      </c>
      <c r="T2549">
        <f>[1]发票导入!T2549</f>
      </c>
      <c r="U2549">
        <f>[1]发票导入!U2549&amp;""</f>
      </c>
      <c r="V2549">
        <f>[1]发票导入!V2549&amp;""</f>
      </c>
      <c r="W2549">
        <f>[1]发票导入!W2549&amp;""</f>
      </c>
      <c r="Y2549">
        <f>[1]发票导入!Y2549&amp;""</f>
      </c>
      <c r="AA2549">
        <f>[1]发票导入!AA2549&amp;""</f>
      </c>
      <c r="AB2549">
        <f>[1]发票导入!AB2549</f>
        <v>0</v>
      </c>
      <c r="AC2549">
        <f>[1]发票导入!AC2549</f>
        <v>0</v>
      </c>
      <c r="AE2549" s="22">
        <f t="shared" si="0"/>
      </c>
      <c r="AI2549">
        <f>[1]发票导入!AI2549&amp;""</f>
      </c>
      <c r="AJ2549">
        <f>[1]发票导入!AJ2549&amp;""</f>
      </c>
      <c r="AK2549">
        <f>[1]发票导入!AK2549</f>
        <v>0</v>
      </c>
      <c r="AL2549">
        <f>[1]发票导入!AL2549</f>
        <v>0</v>
      </c>
      <c r="AM2549">
        <f>[1]发票导入!AM2549</f>
        <v>0</v>
      </c>
      <c r="AN2549" s="22">
        <f t="shared" si="1"/>
        <v>0</v>
      </c>
      <c r="AO2549" s="22">
        <f t="shared" si="2"/>
        <v>0</v>
      </c>
    </row>
    <row r="2550">
      <c r="C2550">
        <f>[1]发票导入!C2550&amp;""</f>
      </c>
      <c r="D2550">
        <f>[1]发票导入!D2550&amp;""</f>
      </c>
      <c r="O2550">
        <f>[1]发票导入!O2550&amp;""</f>
      </c>
      <c r="T2550">
        <f>[1]发票导入!T2550</f>
      </c>
      <c r="U2550">
        <f>[1]发票导入!U2550&amp;""</f>
      </c>
      <c r="V2550">
        <f>[1]发票导入!V2550&amp;""</f>
      </c>
      <c r="W2550">
        <f>[1]发票导入!W2550&amp;""</f>
      </c>
      <c r="Y2550">
        <f>[1]发票导入!Y2550&amp;""</f>
      </c>
      <c r="AA2550">
        <f>[1]发票导入!AA2550&amp;""</f>
      </c>
      <c r="AB2550">
        <f>[1]发票导入!AB2550</f>
        <v>0</v>
      </c>
      <c r="AC2550">
        <f>[1]发票导入!AC2550</f>
        <v>0</v>
      </c>
      <c r="AE2550" s="22">
        <f t="shared" si="0"/>
      </c>
      <c r="AI2550">
        <f>[1]发票导入!AI2550&amp;""</f>
      </c>
      <c r="AJ2550">
        <f>[1]发票导入!AJ2550&amp;""</f>
      </c>
      <c r="AK2550">
        <f>[1]发票导入!AK2550</f>
        <v>0</v>
      </c>
      <c r="AL2550">
        <f>[1]发票导入!AL2550</f>
        <v>0</v>
      </c>
      <c r="AM2550">
        <f>[1]发票导入!AM2550</f>
        <v>0</v>
      </c>
      <c r="AN2550" s="22">
        <f t="shared" si="1"/>
        <v>0</v>
      </c>
      <c r="AO2550" s="22">
        <f t="shared" si="2"/>
        <v>0</v>
      </c>
    </row>
    <row r="2551">
      <c r="C2551">
        <f>[1]发票导入!C2551&amp;""</f>
      </c>
      <c r="D2551">
        <f>[1]发票导入!D2551&amp;""</f>
      </c>
      <c r="O2551">
        <f>[1]发票导入!O2551&amp;""</f>
      </c>
      <c r="T2551">
        <f>[1]发票导入!T2551</f>
      </c>
      <c r="U2551">
        <f>[1]发票导入!U2551&amp;""</f>
      </c>
      <c r="V2551">
        <f>[1]发票导入!V2551&amp;""</f>
      </c>
      <c r="W2551">
        <f>[1]发票导入!W2551&amp;""</f>
      </c>
      <c r="Y2551">
        <f>[1]发票导入!Y2551&amp;""</f>
      </c>
      <c r="AA2551">
        <f>[1]发票导入!AA2551&amp;""</f>
      </c>
      <c r="AB2551">
        <f>[1]发票导入!AB2551</f>
        <v>0</v>
      </c>
      <c r="AC2551">
        <f>[1]发票导入!AC2551</f>
        <v>0</v>
      </c>
      <c r="AE2551" s="22">
        <f t="shared" si="0"/>
      </c>
      <c r="AI2551">
        <f>[1]发票导入!AI2551&amp;""</f>
      </c>
      <c r="AJ2551">
        <f>[1]发票导入!AJ2551&amp;""</f>
      </c>
      <c r="AK2551">
        <f>[1]发票导入!AK2551</f>
        <v>0</v>
      </c>
      <c r="AL2551">
        <f>[1]发票导入!AL2551</f>
        <v>0</v>
      </c>
      <c r="AM2551">
        <f>[1]发票导入!AM2551</f>
        <v>0</v>
      </c>
      <c r="AN2551" s="22">
        <f t="shared" si="1"/>
        <v>0</v>
      </c>
      <c r="AO2551" s="22">
        <f t="shared" si="2"/>
        <v>0</v>
      </c>
    </row>
    <row r="2552">
      <c r="C2552">
        <f>[1]发票导入!C2552&amp;""</f>
      </c>
      <c r="D2552">
        <f>[1]发票导入!D2552&amp;""</f>
      </c>
      <c r="O2552">
        <f>[1]发票导入!O2552&amp;""</f>
      </c>
      <c r="T2552">
        <f>[1]发票导入!T2552</f>
      </c>
      <c r="U2552">
        <f>[1]发票导入!U2552&amp;""</f>
      </c>
      <c r="V2552">
        <f>[1]发票导入!V2552&amp;""</f>
      </c>
      <c r="W2552">
        <f>[1]发票导入!W2552&amp;""</f>
      </c>
      <c r="Y2552">
        <f>[1]发票导入!Y2552&amp;""</f>
      </c>
      <c r="AA2552">
        <f>[1]发票导入!AA2552&amp;""</f>
      </c>
      <c r="AB2552">
        <f>[1]发票导入!AB2552</f>
        <v>0</v>
      </c>
      <c r="AC2552">
        <f>[1]发票导入!AC2552</f>
        <v>0</v>
      </c>
      <c r="AE2552" s="22">
        <f t="shared" si="0"/>
      </c>
      <c r="AI2552">
        <f>[1]发票导入!AI2552&amp;""</f>
      </c>
      <c r="AJ2552">
        <f>[1]发票导入!AJ2552&amp;""</f>
      </c>
      <c r="AK2552">
        <f>[1]发票导入!AK2552</f>
        <v>0</v>
      </c>
      <c r="AL2552">
        <f>[1]发票导入!AL2552</f>
        <v>0</v>
      </c>
      <c r="AM2552">
        <f>[1]发票导入!AM2552</f>
        <v>0</v>
      </c>
      <c r="AN2552" s="22">
        <f t="shared" si="1"/>
        <v>0</v>
      </c>
      <c r="AO2552" s="22">
        <f t="shared" si="2"/>
        <v>0</v>
      </c>
    </row>
    <row r="2553">
      <c r="C2553">
        <f>[1]发票导入!C2553&amp;""</f>
      </c>
      <c r="D2553">
        <f>[1]发票导入!D2553&amp;""</f>
      </c>
      <c r="O2553">
        <f>[1]发票导入!O2553&amp;""</f>
      </c>
      <c r="T2553">
        <f>[1]发票导入!T2553</f>
      </c>
      <c r="U2553">
        <f>[1]发票导入!U2553&amp;""</f>
      </c>
      <c r="V2553">
        <f>[1]发票导入!V2553&amp;""</f>
      </c>
      <c r="W2553">
        <f>[1]发票导入!W2553&amp;""</f>
      </c>
      <c r="Y2553">
        <f>[1]发票导入!Y2553&amp;""</f>
      </c>
      <c r="AA2553">
        <f>[1]发票导入!AA2553&amp;""</f>
      </c>
      <c r="AB2553">
        <f>[1]发票导入!AB2553</f>
        <v>0</v>
      </c>
      <c r="AC2553">
        <f>[1]发票导入!AC2553</f>
        <v>0</v>
      </c>
      <c r="AE2553" s="22">
        <f t="shared" si="0"/>
      </c>
      <c r="AI2553">
        <f>[1]发票导入!AI2553&amp;""</f>
      </c>
      <c r="AJ2553">
        <f>[1]发票导入!AJ2553&amp;""</f>
      </c>
      <c r="AK2553">
        <f>[1]发票导入!AK2553</f>
        <v>0</v>
      </c>
      <c r="AL2553">
        <f>[1]发票导入!AL2553</f>
        <v>0</v>
      </c>
      <c r="AM2553">
        <f>[1]发票导入!AM2553</f>
        <v>0</v>
      </c>
      <c r="AN2553" s="22">
        <f t="shared" si="1"/>
        <v>0</v>
      </c>
      <c r="AO2553" s="22">
        <f t="shared" si="2"/>
        <v>0</v>
      </c>
    </row>
    <row r="2554">
      <c r="C2554">
        <f>[1]发票导入!C2554&amp;""</f>
      </c>
      <c r="D2554">
        <f>[1]发票导入!D2554&amp;""</f>
      </c>
      <c r="O2554">
        <f>[1]发票导入!O2554&amp;""</f>
      </c>
      <c r="T2554">
        <f>[1]发票导入!T2554</f>
      </c>
      <c r="U2554">
        <f>[1]发票导入!U2554&amp;""</f>
      </c>
      <c r="V2554">
        <f>[1]发票导入!V2554&amp;""</f>
      </c>
      <c r="W2554">
        <f>[1]发票导入!W2554&amp;""</f>
      </c>
      <c r="Y2554">
        <f>[1]发票导入!Y2554&amp;""</f>
      </c>
      <c r="AA2554">
        <f>[1]发票导入!AA2554&amp;""</f>
      </c>
      <c r="AB2554">
        <f>[1]发票导入!AB2554</f>
        <v>0</v>
      </c>
      <c r="AC2554">
        <f>[1]发票导入!AC2554</f>
        <v>0</v>
      </c>
      <c r="AE2554" s="22">
        <f t="shared" si="0"/>
      </c>
      <c r="AI2554">
        <f>[1]发票导入!AI2554&amp;""</f>
      </c>
      <c r="AJ2554">
        <f>[1]发票导入!AJ2554&amp;""</f>
      </c>
      <c r="AK2554">
        <f>[1]发票导入!AK2554</f>
        <v>0</v>
      </c>
      <c r="AL2554">
        <f>[1]发票导入!AL2554</f>
        <v>0</v>
      </c>
      <c r="AM2554">
        <f>[1]发票导入!AM2554</f>
        <v>0</v>
      </c>
      <c r="AN2554" s="22">
        <f t="shared" si="1"/>
        <v>0</v>
      </c>
      <c r="AO2554" s="22">
        <f t="shared" si="2"/>
        <v>0</v>
      </c>
    </row>
    <row r="2555">
      <c r="C2555">
        <f>[1]发票导入!C2555&amp;""</f>
      </c>
      <c r="D2555">
        <f>[1]发票导入!D2555&amp;""</f>
      </c>
      <c r="O2555">
        <f>[1]发票导入!O2555&amp;""</f>
      </c>
      <c r="T2555">
        <f>[1]发票导入!T2555</f>
      </c>
      <c r="U2555">
        <f>[1]发票导入!U2555&amp;""</f>
      </c>
      <c r="V2555">
        <f>[1]发票导入!V2555&amp;""</f>
      </c>
      <c r="W2555">
        <f>[1]发票导入!W2555&amp;""</f>
      </c>
      <c r="Y2555">
        <f>[1]发票导入!Y2555&amp;""</f>
      </c>
      <c r="AA2555">
        <f>[1]发票导入!AA2555&amp;""</f>
      </c>
      <c r="AB2555">
        <f>[1]发票导入!AB2555</f>
        <v>0</v>
      </c>
      <c r="AC2555">
        <f>[1]发票导入!AC2555</f>
        <v>0</v>
      </c>
      <c r="AE2555" s="22">
        <f t="shared" si="0"/>
      </c>
      <c r="AI2555">
        <f>[1]发票导入!AI2555&amp;""</f>
      </c>
      <c r="AJ2555">
        <f>[1]发票导入!AJ2555&amp;""</f>
      </c>
      <c r="AK2555">
        <f>[1]发票导入!AK2555</f>
        <v>0</v>
      </c>
      <c r="AL2555">
        <f>[1]发票导入!AL2555</f>
        <v>0</v>
      </c>
      <c r="AM2555">
        <f>[1]发票导入!AM2555</f>
        <v>0</v>
      </c>
      <c r="AN2555" s="22">
        <f t="shared" si="1"/>
        <v>0</v>
      </c>
      <c r="AO2555" s="22">
        <f t="shared" si="2"/>
        <v>0</v>
      </c>
    </row>
    <row r="2556">
      <c r="C2556">
        <f>[1]发票导入!C2556&amp;""</f>
      </c>
      <c r="D2556">
        <f>[1]发票导入!D2556&amp;""</f>
      </c>
      <c r="O2556">
        <f>[1]发票导入!O2556&amp;""</f>
      </c>
      <c r="T2556">
        <f>[1]发票导入!T2556</f>
      </c>
      <c r="U2556">
        <f>[1]发票导入!U2556&amp;""</f>
      </c>
      <c r="V2556">
        <f>[1]发票导入!V2556&amp;""</f>
      </c>
      <c r="W2556">
        <f>[1]发票导入!W2556&amp;""</f>
      </c>
      <c r="Y2556">
        <f>[1]发票导入!Y2556&amp;""</f>
      </c>
      <c r="AA2556">
        <f>[1]发票导入!AA2556&amp;""</f>
      </c>
      <c r="AB2556">
        <f>[1]发票导入!AB2556</f>
        <v>0</v>
      </c>
      <c r="AC2556">
        <f>[1]发票导入!AC2556</f>
        <v>0</v>
      </c>
      <c r="AE2556" s="22">
        <f t="shared" si="0"/>
      </c>
      <c r="AI2556">
        <f>[1]发票导入!AI2556&amp;""</f>
      </c>
      <c r="AJ2556">
        <f>[1]发票导入!AJ2556&amp;""</f>
      </c>
      <c r="AK2556">
        <f>[1]发票导入!AK2556</f>
        <v>0</v>
      </c>
      <c r="AL2556">
        <f>[1]发票导入!AL2556</f>
        <v>0</v>
      </c>
      <c r="AM2556">
        <f>[1]发票导入!AM2556</f>
        <v>0</v>
      </c>
      <c r="AN2556" s="22">
        <f t="shared" si="1"/>
        <v>0</v>
      </c>
      <c r="AO2556" s="22">
        <f t="shared" si="2"/>
        <v>0</v>
      </c>
    </row>
    <row r="2557">
      <c r="C2557">
        <f>[1]发票导入!C2557&amp;""</f>
      </c>
      <c r="D2557">
        <f>[1]发票导入!D2557&amp;""</f>
      </c>
      <c r="O2557">
        <f>[1]发票导入!O2557&amp;""</f>
      </c>
      <c r="T2557">
        <f>[1]发票导入!T2557</f>
      </c>
      <c r="U2557">
        <f>[1]发票导入!U2557&amp;""</f>
      </c>
      <c r="V2557">
        <f>[1]发票导入!V2557&amp;""</f>
      </c>
      <c r="W2557">
        <f>[1]发票导入!W2557&amp;""</f>
      </c>
      <c r="Y2557">
        <f>[1]发票导入!Y2557&amp;""</f>
      </c>
      <c r="AA2557">
        <f>[1]发票导入!AA2557&amp;""</f>
      </c>
      <c r="AB2557">
        <f>[1]发票导入!AB2557</f>
        <v>0</v>
      </c>
      <c r="AC2557">
        <f>[1]发票导入!AC2557</f>
        <v>0</v>
      </c>
      <c r="AE2557" s="22">
        <f t="shared" si="0"/>
      </c>
      <c r="AI2557">
        <f>[1]发票导入!AI2557&amp;""</f>
      </c>
      <c r="AJ2557">
        <f>[1]发票导入!AJ2557&amp;""</f>
      </c>
      <c r="AK2557">
        <f>[1]发票导入!AK2557</f>
        <v>0</v>
      </c>
      <c r="AL2557">
        <f>[1]发票导入!AL2557</f>
        <v>0</v>
      </c>
      <c r="AM2557">
        <f>[1]发票导入!AM2557</f>
        <v>0</v>
      </c>
      <c r="AN2557" s="22">
        <f t="shared" si="1"/>
        <v>0</v>
      </c>
      <c r="AO2557" s="22">
        <f t="shared" si="2"/>
        <v>0</v>
      </c>
    </row>
    <row r="2558">
      <c r="C2558">
        <f>[1]发票导入!C2558&amp;""</f>
      </c>
      <c r="D2558">
        <f>[1]发票导入!D2558&amp;""</f>
      </c>
      <c r="O2558">
        <f>[1]发票导入!O2558&amp;""</f>
      </c>
      <c r="T2558">
        <f>[1]发票导入!T2558</f>
      </c>
      <c r="U2558">
        <f>[1]发票导入!U2558&amp;""</f>
      </c>
      <c r="V2558">
        <f>[1]发票导入!V2558&amp;""</f>
      </c>
      <c r="W2558">
        <f>[1]发票导入!W2558&amp;""</f>
      </c>
      <c r="Y2558">
        <f>[1]发票导入!Y2558&amp;""</f>
      </c>
      <c r="AA2558">
        <f>[1]发票导入!AA2558&amp;""</f>
      </c>
      <c r="AB2558">
        <f>[1]发票导入!AB2558</f>
        <v>0</v>
      </c>
      <c r="AC2558">
        <f>[1]发票导入!AC2558</f>
        <v>0</v>
      </c>
      <c r="AE2558" s="22">
        <f t="shared" si="0"/>
      </c>
      <c r="AI2558">
        <f>[1]发票导入!AI2558&amp;""</f>
      </c>
      <c r="AJ2558">
        <f>[1]发票导入!AJ2558&amp;""</f>
      </c>
      <c r="AK2558">
        <f>[1]发票导入!AK2558</f>
        <v>0</v>
      </c>
      <c r="AL2558">
        <f>[1]发票导入!AL2558</f>
        <v>0</v>
      </c>
      <c r="AM2558">
        <f>[1]发票导入!AM2558</f>
        <v>0</v>
      </c>
      <c r="AN2558" s="22">
        <f t="shared" si="1"/>
        <v>0</v>
      </c>
      <c r="AO2558" s="22">
        <f t="shared" si="2"/>
        <v>0</v>
      </c>
    </row>
    <row r="2559">
      <c r="C2559">
        <f>[1]发票导入!C2559&amp;""</f>
      </c>
      <c r="D2559">
        <f>[1]发票导入!D2559&amp;""</f>
      </c>
      <c r="O2559">
        <f>[1]发票导入!O2559&amp;""</f>
      </c>
      <c r="T2559">
        <f>[1]发票导入!T2559</f>
      </c>
      <c r="U2559">
        <f>[1]发票导入!U2559&amp;""</f>
      </c>
      <c r="V2559">
        <f>[1]发票导入!V2559&amp;""</f>
      </c>
      <c r="W2559">
        <f>[1]发票导入!W2559&amp;""</f>
      </c>
      <c r="Y2559">
        <f>[1]发票导入!Y2559&amp;""</f>
      </c>
      <c r="AA2559">
        <f>[1]发票导入!AA2559&amp;""</f>
      </c>
      <c r="AB2559">
        <f>[1]发票导入!AB2559</f>
        <v>0</v>
      </c>
      <c r="AC2559">
        <f>[1]发票导入!AC2559</f>
        <v>0</v>
      </c>
      <c r="AE2559" s="22">
        <f t="shared" si="0"/>
      </c>
      <c r="AI2559">
        <f>[1]发票导入!AI2559&amp;""</f>
      </c>
      <c r="AJ2559">
        <f>[1]发票导入!AJ2559&amp;""</f>
      </c>
      <c r="AK2559">
        <f>[1]发票导入!AK2559</f>
        <v>0</v>
      </c>
      <c r="AL2559">
        <f>[1]发票导入!AL2559</f>
        <v>0</v>
      </c>
      <c r="AM2559">
        <f>[1]发票导入!AM2559</f>
        <v>0</v>
      </c>
      <c r="AN2559" s="22">
        <f t="shared" si="1"/>
        <v>0</v>
      </c>
      <c r="AO2559" s="22">
        <f t="shared" si="2"/>
        <v>0</v>
      </c>
    </row>
    <row r="2560">
      <c r="C2560">
        <f>[1]发票导入!C2560&amp;""</f>
      </c>
      <c r="D2560">
        <f>[1]发票导入!D2560&amp;""</f>
      </c>
      <c r="O2560">
        <f>[1]发票导入!O2560&amp;""</f>
      </c>
      <c r="T2560">
        <f>[1]发票导入!T2560</f>
      </c>
      <c r="U2560">
        <f>[1]发票导入!U2560&amp;""</f>
      </c>
      <c r="V2560">
        <f>[1]发票导入!V2560&amp;""</f>
      </c>
      <c r="W2560">
        <f>[1]发票导入!W2560&amp;""</f>
      </c>
      <c r="Y2560">
        <f>[1]发票导入!Y2560&amp;""</f>
      </c>
      <c r="AA2560">
        <f>[1]发票导入!AA2560&amp;""</f>
      </c>
      <c r="AB2560">
        <f>[1]发票导入!AB2560</f>
        <v>0</v>
      </c>
      <c r="AC2560">
        <f>[1]发票导入!AC2560</f>
        <v>0</v>
      </c>
      <c r="AE2560" s="22">
        <f t="shared" si="0"/>
      </c>
      <c r="AI2560">
        <f>[1]发票导入!AI2560&amp;""</f>
      </c>
      <c r="AJ2560">
        <f>[1]发票导入!AJ2560&amp;""</f>
      </c>
      <c r="AK2560">
        <f>[1]发票导入!AK2560</f>
        <v>0</v>
      </c>
      <c r="AL2560">
        <f>[1]发票导入!AL2560</f>
        <v>0</v>
      </c>
      <c r="AM2560">
        <f>[1]发票导入!AM2560</f>
        <v>0</v>
      </c>
      <c r="AN2560" s="22">
        <f t="shared" si="1"/>
        <v>0</v>
      </c>
      <c r="AO2560" s="22">
        <f t="shared" si="2"/>
        <v>0</v>
      </c>
    </row>
    <row r="2561">
      <c r="C2561">
        <f>[1]发票导入!C2561&amp;""</f>
      </c>
      <c r="D2561">
        <f>[1]发票导入!D2561&amp;""</f>
      </c>
      <c r="O2561">
        <f>[1]发票导入!O2561&amp;""</f>
      </c>
      <c r="T2561">
        <f>[1]发票导入!T2561</f>
      </c>
      <c r="U2561">
        <f>[1]发票导入!U2561&amp;""</f>
      </c>
      <c r="V2561">
        <f>[1]发票导入!V2561&amp;""</f>
      </c>
      <c r="W2561">
        <f>[1]发票导入!W2561&amp;""</f>
      </c>
      <c r="Y2561">
        <f>[1]发票导入!Y2561&amp;""</f>
      </c>
      <c r="AA2561">
        <f>[1]发票导入!AA2561&amp;""</f>
      </c>
      <c r="AB2561">
        <f>[1]发票导入!AB2561</f>
        <v>0</v>
      </c>
      <c r="AC2561">
        <f>[1]发票导入!AC2561</f>
        <v>0</v>
      </c>
      <c r="AE2561" s="22">
        <f t="shared" si="0"/>
      </c>
      <c r="AI2561">
        <f>[1]发票导入!AI2561&amp;""</f>
      </c>
      <c r="AJ2561">
        <f>[1]发票导入!AJ2561&amp;""</f>
      </c>
      <c r="AK2561">
        <f>[1]发票导入!AK2561</f>
        <v>0</v>
      </c>
      <c r="AL2561">
        <f>[1]发票导入!AL2561</f>
        <v>0</v>
      </c>
      <c r="AM2561">
        <f>[1]发票导入!AM2561</f>
        <v>0</v>
      </c>
      <c r="AN2561" s="22">
        <f t="shared" si="1"/>
        <v>0</v>
      </c>
      <c r="AO2561" s="22">
        <f t="shared" si="2"/>
        <v>0</v>
      </c>
    </row>
    <row r="2562">
      <c r="C2562">
        <f>[1]发票导入!C2562&amp;""</f>
      </c>
      <c r="D2562">
        <f>[1]发票导入!D2562&amp;""</f>
      </c>
      <c r="O2562">
        <f>[1]发票导入!O2562&amp;""</f>
      </c>
      <c r="T2562">
        <f>[1]发票导入!T2562</f>
      </c>
      <c r="U2562">
        <f>[1]发票导入!U2562&amp;""</f>
      </c>
      <c r="V2562">
        <f>[1]发票导入!V2562&amp;""</f>
      </c>
      <c r="W2562">
        <f>[1]发票导入!W2562&amp;""</f>
      </c>
      <c r="Y2562">
        <f>[1]发票导入!Y2562&amp;""</f>
      </c>
      <c r="AA2562">
        <f>[1]发票导入!AA2562&amp;""</f>
      </c>
      <c r="AB2562">
        <f>[1]发票导入!AB2562</f>
        <v>0</v>
      </c>
      <c r="AC2562">
        <f>[1]发票导入!AC2562</f>
        <v>0</v>
      </c>
      <c r="AE2562" s="22">
        <f t="shared" si="0"/>
      </c>
      <c r="AI2562">
        <f>[1]发票导入!AI2562&amp;""</f>
      </c>
      <c r="AJ2562">
        <f>[1]发票导入!AJ2562&amp;""</f>
      </c>
      <c r="AK2562">
        <f>[1]发票导入!AK2562</f>
        <v>0</v>
      </c>
      <c r="AL2562">
        <f>[1]发票导入!AL2562</f>
        <v>0</v>
      </c>
      <c r="AM2562">
        <f>[1]发票导入!AM2562</f>
        <v>0</v>
      </c>
      <c r="AN2562" s="22">
        <f t="shared" si="1"/>
        <v>0</v>
      </c>
      <c r="AO2562" s="22">
        <f t="shared" si="2"/>
        <v>0</v>
      </c>
    </row>
    <row r="2563">
      <c r="C2563">
        <f>[1]发票导入!C2563&amp;""</f>
      </c>
      <c r="D2563">
        <f>[1]发票导入!D2563&amp;""</f>
      </c>
      <c r="O2563">
        <f>[1]发票导入!O2563&amp;""</f>
      </c>
      <c r="T2563">
        <f>[1]发票导入!T2563</f>
      </c>
      <c r="U2563">
        <f>[1]发票导入!U2563&amp;""</f>
      </c>
      <c r="V2563">
        <f>[1]发票导入!V2563&amp;""</f>
      </c>
      <c r="W2563">
        <f>[1]发票导入!W2563&amp;""</f>
      </c>
      <c r="Y2563">
        <f>[1]发票导入!Y2563&amp;""</f>
      </c>
      <c r="AA2563">
        <f>[1]发票导入!AA2563&amp;""</f>
      </c>
      <c r="AB2563">
        <f>[1]发票导入!AB2563</f>
        <v>0</v>
      </c>
      <c r="AC2563">
        <f>[1]发票导入!AC2563</f>
        <v>0</v>
      </c>
      <c r="AE2563" s="22">
        <f t="shared" si="0"/>
      </c>
      <c r="AI2563">
        <f>[1]发票导入!AI2563&amp;""</f>
      </c>
      <c r="AJ2563">
        <f>[1]发票导入!AJ2563&amp;""</f>
      </c>
      <c r="AK2563">
        <f>[1]发票导入!AK2563</f>
        <v>0</v>
      </c>
      <c r="AL2563">
        <f>[1]发票导入!AL2563</f>
        <v>0</v>
      </c>
      <c r="AM2563">
        <f>[1]发票导入!AM2563</f>
        <v>0</v>
      </c>
      <c r="AN2563" s="22">
        <f t="shared" si="1"/>
        <v>0</v>
      </c>
      <c r="AO2563" s="22">
        <f t="shared" si="2"/>
        <v>0</v>
      </c>
    </row>
    <row r="2564">
      <c r="C2564">
        <f>[1]发票导入!C2564&amp;""</f>
      </c>
      <c r="D2564">
        <f>[1]发票导入!D2564&amp;""</f>
      </c>
      <c r="O2564">
        <f>[1]发票导入!O2564&amp;""</f>
      </c>
      <c r="T2564">
        <f>[1]发票导入!T2564</f>
      </c>
      <c r="U2564">
        <f>[1]发票导入!U2564&amp;""</f>
      </c>
      <c r="V2564">
        <f>[1]发票导入!V2564&amp;""</f>
      </c>
      <c r="W2564">
        <f>[1]发票导入!W2564&amp;""</f>
      </c>
      <c r="Y2564">
        <f>[1]发票导入!Y2564&amp;""</f>
      </c>
      <c r="AA2564">
        <f>[1]发票导入!AA2564&amp;""</f>
      </c>
      <c r="AB2564">
        <f>[1]发票导入!AB2564</f>
        <v>0</v>
      </c>
      <c r="AC2564">
        <f>[1]发票导入!AC2564</f>
        <v>0</v>
      </c>
      <c r="AE2564" s="22">
        <f t="shared" si="0"/>
      </c>
      <c r="AI2564">
        <f>[1]发票导入!AI2564&amp;""</f>
      </c>
      <c r="AJ2564">
        <f>[1]发票导入!AJ2564&amp;""</f>
      </c>
      <c r="AK2564">
        <f>[1]发票导入!AK2564</f>
        <v>0</v>
      </c>
      <c r="AL2564">
        <f>[1]发票导入!AL2564</f>
        <v>0</v>
      </c>
      <c r="AM2564">
        <f>[1]发票导入!AM2564</f>
        <v>0</v>
      </c>
      <c r="AN2564" s="22">
        <f t="shared" si="1"/>
        <v>0</v>
      </c>
      <c r="AO2564" s="22">
        <f t="shared" si="2"/>
        <v>0</v>
      </c>
    </row>
    <row r="2565">
      <c r="C2565">
        <f>[1]发票导入!C2565&amp;""</f>
      </c>
      <c r="D2565">
        <f>[1]发票导入!D2565&amp;""</f>
      </c>
      <c r="O2565">
        <f>[1]发票导入!O2565&amp;""</f>
      </c>
      <c r="T2565">
        <f>[1]发票导入!T2565</f>
      </c>
      <c r="U2565">
        <f>[1]发票导入!U2565&amp;""</f>
      </c>
      <c r="V2565">
        <f>[1]发票导入!V2565&amp;""</f>
      </c>
      <c r="W2565">
        <f>[1]发票导入!W2565&amp;""</f>
      </c>
      <c r="Y2565">
        <f>[1]发票导入!Y2565&amp;""</f>
      </c>
      <c r="AA2565">
        <f>[1]发票导入!AA2565&amp;""</f>
      </c>
      <c r="AB2565">
        <f>[1]发票导入!AB2565</f>
        <v>0</v>
      </c>
      <c r="AC2565">
        <f>[1]发票导入!AC2565</f>
        <v>0</v>
      </c>
      <c r="AE2565" s="22">
        <f t="shared" si="0"/>
      </c>
      <c r="AI2565">
        <f>[1]发票导入!AI2565&amp;""</f>
      </c>
      <c r="AJ2565">
        <f>[1]发票导入!AJ2565&amp;""</f>
      </c>
      <c r="AK2565">
        <f>[1]发票导入!AK2565</f>
        <v>0</v>
      </c>
      <c r="AL2565">
        <f>[1]发票导入!AL2565</f>
        <v>0</v>
      </c>
      <c r="AM2565">
        <f>[1]发票导入!AM2565</f>
        <v>0</v>
      </c>
      <c r="AN2565" s="22">
        <f t="shared" si="1"/>
        <v>0</v>
      </c>
      <c r="AO2565" s="22">
        <f t="shared" si="2"/>
        <v>0</v>
      </c>
    </row>
    <row r="2566">
      <c r="C2566">
        <f>[1]发票导入!C2566&amp;""</f>
      </c>
      <c r="D2566">
        <f>[1]发票导入!D2566&amp;""</f>
      </c>
      <c r="O2566">
        <f>[1]发票导入!O2566&amp;""</f>
      </c>
      <c r="T2566">
        <f>[1]发票导入!T2566</f>
      </c>
      <c r="U2566">
        <f>[1]发票导入!U2566&amp;""</f>
      </c>
      <c r="V2566">
        <f>[1]发票导入!V2566&amp;""</f>
      </c>
      <c r="W2566">
        <f>[1]发票导入!W2566&amp;""</f>
      </c>
      <c r="Y2566">
        <f>[1]发票导入!Y2566&amp;""</f>
      </c>
      <c r="AA2566">
        <f>[1]发票导入!AA2566&amp;""</f>
      </c>
      <c r="AB2566">
        <f>[1]发票导入!AB2566</f>
        <v>0</v>
      </c>
      <c r="AC2566">
        <f>[1]发票导入!AC2566</f>
        <v>0</v>
      </c>
      <c r="AE2566" s="22">
        <f t="shared" si="0"/>
      </c>
      <c r="AI2566">
        <f>[1]发票导入!AI2566&amp;""</f>
      </c>
      <c r="AJ2566">
        <f>[1]发票导入!AJ2566&amp;""</f>
      </c>
      <c r="AK2566">
        <f>[1]发票导入!AK2566</f>
        <v>0</v>
      </c>
      <c r="AL2566">
        <f>[1]发票导入!AL2566</f>
        <v>0</v>
      </c>
      <c r="AM2566">
        <f>[1]发票导入!AM2566</f>
        <v>0</v>
      </c>
      <c r="AN2566" s="22">
        <f t="shared" si="1"/>
        <v>0</v>
      </c>
      <c r="AO2566" s="22">
        <f t="shared" si="2"/>
        <v>0</v>
      </c>
    </row>
    <row r="2567">
      <c r="C2567">
        <f>[1]发票导入!C2567&amp;""</f>
      </c>
      <c r="D2567">
        <f>[1]发票导入!D2567&amp;""</f>
      </c>
      <c r="O2567">
        <f>[1]发票导入!O2567&amp;""</f>
      </c>
      <c r="T2567">
        <f>[1]发票导入!T2567</f>
      </c>
      <c r="U2567">
        <f>[1]发票导入!U2567&amp;""</f>
      </c>
      <c r="V2567">
        <f>[1]发票导入!V2567&amp;""</f>
      </c>
      <c r="W2567">
        <f>[1]发票导入!W2567&amp;""</f>
      </c>
      <c r="Y2567">
        <f>[1]发票导入!Y2567&amp;""</f>
      </c>
      <c r="AA2567">
        <f>[1]发票导入!AA2567&amp;""</f>
      </c>
      <c r="AB2567">
        <f>[1]发票导入!AB2567</f>
        <v>0</v>
      </c>
      <c r="AC2567">
        <f>[1]发票导入!AC2567</f>
        <v>0</v>
      </c>
      <c r="AE2567" s="22">
        <f t="shared" si="0"/>
      </c>
      <c r="AI2567">
        <f>[1]发票导入!AI2567&amp;""</f>
      </c>
      <c r="AJ2567">
        <f>[1]发票导入!AJ2567&amp;""</f>
      </c>
      <c r="AK2567">
        <f>[1]发票导入!AK2567</f>
        <v>0</v>
      </c>
      <c r="AL2567">
        <f>[1]发票导入!AL2567</f>
        <v>0</v>
      </c>
      <c r="AM2567">
        <f>[1]发票导入!AM2567</f>
        <v>0</v>
      </c>
      <c r="AN2567" s="22">
        <f t="shared" si="1"/>
        <v>0</v>
      </c>
      <c r="AO2567" s="22">
        <f t="shared" si="2"/>
        <v>0</v>
      </c>
    </row>
    <row r="2568">
      <c r="C2568">
        <f>[1]发票导入!C2568&amp;""</f>
      </c>
      <c r="D2568">
        <f>[1]发票导入!D2568&amp;""</f>
      </c>
      <c r="O2568">
        <f>[1]发票导入!O2568&amp;""</f>
      </c>
      <c r="T2568">
        <f>[1]发票导入!T2568</f>
      </c>
      <c r="U2568">
        <f>[1]发票导入!U2568&amp;""</f>
      </c>
      <c r="V2568">
        <f>[1]发票导入!V2568&amp;""</f>
      </c>
      <c r="W2568">
        <f>[1]发票导入!W2568&amp;""</f>
      </c>
      <c r="Y2568">
        <f>[1]发票导入!Y2568&amp;""</f>
      </c>
      <c r="AA2568">
        <f>[1]发票导入!AA2568&amp;""</f>
      </c>
      <c r="AB2568">
        <f>[1]发票导入!AB2568</f>
        <v>0</v>
      </c>
      <c r="AC2568">
        <f>[1]发票导入!AC2568</f>
        <v>0</v>
      </c>
      <c r="AE2568" s="22">
        <f t="shared" si="0"/>
      </c>
      <c r="AI2568">
        <f>[1]发票导入!AI2568&amp;""</f>
      </c>
      <c r="AJ2568">
        <f>[1]发票导入!AJ2568&amp;""</f>
      </c>
      <c r="AK2568">
        <f>[1]发票导入!AK2568</f>
        <v>0</v>
      </c>
      <c r="AL2568">
        <f>[1]发票导入!AL2568</f>
        <v>0</v>
      </c>
      <c r="AM2568">
        <f>[1]发票导入!AM2568</f>
        <v>0</v>
      </c>
      <c r="AN2568" s="22">
        <f t="shared" si="1"/>
        <v>0</v>
      </c>
      <c r="AO2568" s="22">
        <f t="shared" si="2"/>
        <v>0</v>
      </c>
    </row>
    <row r="2569">
      <c r="C2569">
        <f>[1]发票导入!C2569&amp;""</f>
      </c>
      <c r="D2569">
        <f>[1]发票导入!D2569&amp;""</f>
      </c>
      <c r="O2569">
        <f>[1]发票导入!O2569&amp;""</f>
      </c>
      <c r="T2569">
        <f>[1]发票导入!T2569</f>
      </c>
      <c r="U2569">
        <f>[1]发票导入!U2569&amp;""</f>
      </c>
      <c r="V2569">
        <f>[1]发票导入!V2569&amp;""</f>
      </c>
      <c r="W2569">
        <f>[1]发票导入!W2569&amp;""</f>
      </c>
      <c r="Y2569">
        <f>[1]发票导入!Y2569&amp;""</f>
      </c>
      <c r="AA2569">
        <f>[1]发票导入!AA2569&amp;""</f>
      </c>
      <c r="AB2569">
        <f>[1]发票导入!AB2569</f>
        <v>0</v>
      </c>
      <c r="AC2569">
        <f>[1]发票导入!AC2569</f>
        <v>0</v>
      </c>
      <c r="AE2569" s="22">
        <f t="shared" si="0"/>
      </c>
      <c r="AI2569">
        <f>[1]发票导入!AI2569&amp;""</f>
      </c>
      <c r="AJ2569">
        <f>[1]发票导入!AJ2569&amp;""</f>
      </c>
      <c r="AK2569">
        <f>[1]发票导入!AK2569</f>
        <v>0</v>
      </c>
      <c r="AL2569">
        <f>[1]发票导入!AL2569</f>
        <v>0</v>
      </c>
      <c r="AM2569">
        <f>[1]发票导入!AM2569</f>
        <v>0</v>
      </c>
      <c r="AN2569" s="22">
        <f t="shared" si="1"/>
        <v>0</v>
      </c>
      <c r="AO2569" s="22">
        <f t="shared" si="2"/>
        <v>0</v>
      </c>
    </row>
    <row r="2570">
      <c r="C2570">
        <f>[1]发票导入!C2570&amp;""</f>
      </c>
      <c r="D2570">
        <f>[1]发票导入!D2570&amp;""</f>
      </c>
      <c r="O2570">
        <f>[1]发票导入!O2570&amp;""</f>
      </c>
      <c r="T2570">
        <f>[1]发票导入!T2570</f>
      </c>
      <c r="U2570">
        <f>[1]发票导入!U2570&amp;""</f>
      </c>
      <c r="V2570">
        <f>[1]发票导入!V2570&amp;""</f>
      </c>
      <c r="W2570">
        <f>[1]发票导入!W2570&amp;""</f>
      </c>
      <c r="Y2570">
        <f>[1]发票导入!Y2570&amp;""</f>
      </c>
      <c r="AA2570">
        <f>[1]发票导入!AA2570&amp;""</f>
      </c>
      <c r="AB2570">
        <f>[1]发票导入!AB2570</f>
        <v>0</v>
      </c>
      <c r="AC2570">
        <f>[1]发票导入!AC2570</f>
        <v>0</v>
      </c>
      <c r="AE2570" s="22">
        <f t="shared" si="0"/>
      </c>
      <c r="AI2570">
        <f>[1]发票导入!AI2570&amp;""</f>
      </c>
      <c r="AJ2570">
        <f>[1]发票导入!AJ2570&amp;""</f>
      </c>
      <c r="AK2570">
        <f>[1]发票导入!AK2570</f>
        <v>0</v>
      </c>
      <c r="AL2570">
        <f>[1]发票导入!AL2570</f>
        <v>0</v>
      </c>
      <c r="AM2570">
        <f>[1]发票导入!AM2570</f>
        <v>0</v>
      </c>
      <c r="AN2570" s="22">
        <f t="shared" si="1"/>
        <v>0</v>
      </c>
      <c r="AO2570" s="22">
        <f t="shared" si="2"/>
        <v>0</v>
      </c>
    </row>
    <row r="2571">
      <c r="C2571">
        <f>[1]发票导入!C2571&amp;""</f>
      </c>
      <c r="D2571">
        <f>[1]发票导入!D2571&amp;""</f>
      </c>
      <c r="O2571">
        <f>[1]发票导入!O2571&amp;""</f>
      </c>
      <c r="T2571">
        <f>[1]发票导入!T2571</f>
      </c>
      <c r="U2571">
        <f>[1]发票导入!U2571&amp;""</f>
      </c>
      <c r="V2571">
        <f>[1]发票导入!V2571&amp;""</f>
      </c>
      <c r="W2571">
        <f>[1]发票导入!W2571&amp;""</f>
      </c>
      <c r="Y2571">
        <f>[1]发票导入!Y2571&amp;""</f>
      </c>
      <c r="AA2571">
        <f>[1]发票导入!AA2571&amp;""</f>
      </c>
      <c r="AB2571">
        <f>[1]发票导入!AB2571</f>
        <v>0</v>
      </c>
      <c r="AC2571">
        <f>[1]发票导入!AC2571</f>
        <v>0</v>
      </c>
      <c r="AE2571" s="22">
        <f t="shared" si="0"/>
      </c>
      <c r="AI2571">
        <f>[1]发票导入!AI2571&amp;""</f>
      </c>
      <c r="AJ2571">
        <f>[1]发票导入!AJ2571&amp;""</f>
      </c>
      <c r="AK2571">
        <f>[1]发票导入!AK2571</f>
        <v>0</v>
      </c>
      <c r="AL2571">
        <f>[1]发票导入!AL2571</f>
        <v>0</v>
      </c>
      <c r="AM2571">
        <f>[1]发票导入!AM2571</f>
        <v>0</v>
      </c>
      <c r="AN2571" s="22">
        <f t="shared" si="1"/>
        <v>0</v>
      </c>
      <c r="AO2571" s="22">
        <f t="shared" si="2"/>
        <v>0</v>
      </c>
    </row>
    <row r="2572">
      <c r="C2572">
        <f>[1]发票导入!C2572&amp;""</f>
      </c>
      <c r="D2572">
        <f>[1]发票导入!D2572&amp;""</f>
      </c>
      <c r="O2572">
        <f>[1]发票导入!O2572&amp;""</f>
      </c>
      <c r="T2572">
        <f>[1]发票导入!T2572</f>
      </c>
      <c r="U2572">
        <f>[1]发票导入!U2572&amp;""</f>
      </c>
      <c r="V2572">
        <f>[1]发票导入!V2572&amp;""</f>
      </c>
      <c r="W2572">
        <f>[1]发票导入!W2572&amp;""</f>
      </c>
      <c r="Y2572">
        <f>[1]发票导入!Y2572&amp;""</f>
      </c>
      <c r="AA2572">
        <f>[1]发票导入!AA2572&amp;""</f>
      </c>
      <c r="AB2572">
        <f>[1]发票导入!AB2572</f>
        <v>0</v>
      </c>
      <c r="AC2572">
        <f>[1]发票导入!AC2572</f>
        <v>0</v>
      </c>
      <c r="AE2572" s="22">
        <f t="shared" si="0"/>
      </c>
      <c r="AI2572">
        <f>[1]发票导入!AI2572&amp;""</f>
      </c>
      <c r="AJ2572">
        <f>[1]发票导入!AJ2572&amp;""</f>
      </c>
      <c r="AK2572">
        <f>[1]发票导入!AK2572</f>
        <v>0</v>
      </c>
      <c r="AL2572">
        <f>[1]发票导入!AL2572</f>
        <v>0</v>
      </c>
      <c r="AM2572">
        <f>[1]发票导入!AM2572</f>
        <v>0</v>
      </c>
      <c r="AN2572" s="22">
        <f t="shared" si="1"/>
        <v>0</v>
      </c>
      <c r="AO2572" s="22">
        <f t="shared" si="2"/>
        <v>0</v>
      </c>
    </row>
    <row r="2573">
      <c r="C2573">
        <f>[1]发票导入!C2573&amp;""</f>
      </c>
      <c r="D2573">
        <f>[1]发票导入!D2573&amp;""</f>
      </c>
      <c r="O2573">
        <f>[1]发票导入!O2573&amp;""</f>
      </c>
      <c r="T2573">
        <f>[1]发票导入!T2573</f>
      </c>
      <c r="U2573">
        <f>[1]发票导入!U2573&amp;""</f>
      </c>
      <c r="V2573">
        <f>[1]发票导入!V2573&amp;""</f>
      </c>
      <c r="W2573">
        <f>[1]发票导入!W2573&amp;""</f>
      </c>
      <c r="Y2573">
        <f>[1]发票导入!Y2573&amp;""</f>
      </c>
      <c r="AA2573">
        <f>[1]发票导入!AA2573&amp;""</f>
      </c>
      <c r="AB2573">
        <f>[1]发票导入!AB2573</f>
        <v>0</v>
      </c>
      <c r="AC2573">
        <f>[1]发票导入!AC2573</f>
        <v>0</v>
      </c>
      <c r="AE2573" s="22">
        <f t="shared" si="0"/>
      </c>
      <c r="AI2573">
        <f>[1]发票导入!AI2573&amp;""</f>
      </c>
      <c r="AJ2573">
        <f>[1]发票导入!AJ2573&amp;""</f>
      </c>
      <c r="AK2573">
        <f>[1]发票导入!AK2573</f>
        <v>0</v>
      </c>
      <c r="AL2573">
        <f>[1]发票导入!AL2573</f>
        <v>0</v>
      </c>
      <c r="AM2573">
        <f>[1]发票导入!AM2573</f>
        <v>0</v>
      </c>
      <c r="AN2573" s="22">
        <f t="shared" si="1"/>
        <v>0</v>
      </c>
      <c r="AO2573" s="22">
        <f t="shared" si="2"/>
        <v>0</v>
      </c>
    </row>
    <row r="2574">
      <c r="C2574">
        <f>[1]发票导入!C2574&amp;""</f>
      </c>
      <c r="D2574">
        <f>[1]发票导入!D2574&amp;""</f>
      </c>
      <c r="O2574">
        <f>[1]发票导入!O2574&amp;""</f>
      </c>
      <c r="T2574">
        <f>[1]发票导入!T2574</f>
      </c>
      <c r="U2574">
        <f>[1]发票导入!U2574&amp;""</f>
      </c>
      <c r="V2574">
        <f>[1]发票导入!V2574&amp;""</f>
      </c>
      <c r="W2574">
        <f>[1]发票导入!W2574&amp;""</f>
      </c>
      <c r="Y2574">
        <f>[1]发票导入!Y2574&amp;""</f>
      </c>
      <c r="AA2574">
        <f>[1]发票导入!AA2574&amp;""</f>
      </c>
      <c r="AB2574">
        <f>[1]发票导入!AB2574</f>
        <v>0</v>
      </c>
      <c r="AC2574">
        <f>[1]发票导入!AC2574</f>
        <v>0</v>
      </c>
      <c r="AE2574" s="22">
        <f t="shared" si="0"/>
      </c>
      <c r="AI2574">
        <f>[1]发票导入!AI2574&amp;""</f>
      </c>
      <c r="AJ2574">
        <f>[1]发票导入!AJ2574&amp;""</f>
      </c>
      <c r="AK2574">
        <f>[1]发票导入!AK2574</f>
        <v>0</v>
      </c>
      <c r="AL2574">
        <f>[1]发票导入!AL2574</f>
        <v>0</v>
      </c>
      <c r="AM2574">
        <f>[1]发票导入!AM2574</f>
        <v>0</v>
      </c>
      <c r="AN2574" s="22">
        <f t="shared" si="1"/>
        <v>0</v>
      </c>
      <c r="AO2574" s="22">
        <f t="shared" si="2"/>
        <v>0</v>
      </c>
    </row>
    <row r="2575">
      <c r="C2575">
        <f>[1]发票导入!C2575&amp;""</f>
      </c>
      <c r="D2575">
        <f>[1]发票导入!D2575&amp;""</f>
      </c>
      <c r="O2575">
        <f>[1]发票导入!O2575&amp;""</f>
      </c>
      <c r="T2575">
        <f>[1]发票导入!T2575</f>
      </c>
      <c r="U2575">
        <f>[1]发票导入!U2575&amp;""</f>
      </c>
      <c r="V2575">
        <f>[1]发票导入!V2575&amp;""</f>
      </c>
      <c r="W2575">
        <f>[1]发票导入!W2575&amp;""</f>
      </c>
      <c r="Y2575">
        <f>[1]发票导入!Y2575&amp;""</f>
      </c>
      <c r="AA2575">
        <f>[1]发票导入!AA2575&amp;""</f>
      </c>
      <c r="AB2575">
        <f>[1]发票导入!AB2575</f>
        <v>0</v>
      </c>
      <c r="AC2575">
        <f>[1]发票导入!AC2575</f>
        <v>0</v>
      </c>
      <c r="AE2575" s="22">
        <f t="shared" si="0"/>
      </c>
      <c r="AI2575">
        <f>[1]发票导入!AI2575&amp;""</f>
      </c>
      <c r="AJ2575">
        <f>[1]发票导入!AJ2575&amp;""</f>
      </c>
      <c r="AK2575">
        <f>[1]发票导入!AK2575</f>
        <v>0</v>
      </c>
      <c r="AL2575">
        <f>[1]发票导入!AL2575</f>
        <v>0</v>
      </c>
      <c r="AM2575">
        <f>[1]发票导入!AM2575</f>
        <v>0</v>
      </c>
      <c r="AN2575" s="22">
        <f t="shared" si="1"/>
        <v>0</v>
      </c>
      <c r="AO2575" s="22">
        <f t="shared" si="2"/>
        <v>0</v>
      </c>
    </row>
    <row r="2576">
      <c r="C2576">
        <f>[1]发票导入!C2576&amp;""</f>
      </c>
      <c r="D2576">
        <f>[1]发票导入!D2576&amp;""</f>
      </c>
      <c r="O2576">
        <f>[1]发票导入!O2576&amp;""</f>
      </c>
      <c r="T2576">
        <f>[1]发票导入!T2576</f>
      </c>
      <c r="U2576">
        <f>[1]发票导入!U2576&amp;""</f>
      </c>
      <c r="V2576">
        <f>[1]发票导入!V2576&amp;""</f>
      </c>
      <c r="W2576">
        <f>[1]发票导入!W2576&amp;""</f>
      </c>
      <c r="Y2576">
        <f>[1]发票导入!Y2576&amp;""</f>
      </c>
      <c r="AA2576">
        <f>[1]发票导入!AA2576&amp;""</f>
      </c>
      <c r="AB2576">
        <f>[1]发票导入!AB2576</f>
        <v>0</v>
      </c>
      <c r="AC2576">
        <f>[1]发票导入!AC2576</f>
        <v>0</v>
      </c>
      <c r="AE2576" s="22">
        <f t="shared" si="0"/>
      </c>
      <c r="AI2576">
        <f>[1]发票导入!AI2576&amp;""</f>
      </c>
      <c r="AJ2576">
        <f>[1]发票导入!AJ2576&amp;""</f>
      </c>
      <c r="AK2576">
        <f>[1]发票导入!AK2576</f>
        <v>0</v>
      </c>
      <c r="AL2576">
        <f>[1]发票导入!AL2576</f>
        <v>0</v>
      </c>
      <c r="AM2576">
        <f>[1]发票导入!AM2576</f>
        <v>0</v>
      </c>
      <c r="AN2576" s="22">
        <f t="shared" si="1"/>
        <v>0</v>
      </c>
      <c r="AO2576" s="22">
        <f t="shared" si="2"/>
        <v>0</v>
      </c>
    </row>
    <row r="2577">
      <c r="C2577">
        <f>[1]发票导入!C2577&amp;""</f>
      </c>
      <c r="D2577">
        <f>[1]发票导入!D2577&amp;""</f>
      </c>
      <c r="O2577">
        <f>[1]发票导入!O2577&amp;""</f>
      </c>
      <c r="T2577">
        <f>[1]发票导入!T2577</f>
      </c>
      <c r="U2577">
        <f>[1]发票导入!U2577&amp;""</f>
      </c>
      <c r="V2577">
        <f>[1]发票导入!V2577&amp;""</f>
      </c>
      <c r="W2577">
        <f>[1]发票导入!W2577&amp;""</f>
      </c>
      <c r="Y2577">
        <f>[1]发票导入!Y2577&amp;""</f>
      </c>
      <c r="AA2577">
        <f>[1]发票导入!AA2577&amp;""</f>
      </c>
      <c r="AB2577">
        <f>[1]发票导入!AB2577</f>
        <v>0</v>
      </c>
      <c r="AC2577">
        <f>[1]发票导入!AC2577</f>
        <v>0</v>
      </c>
      <c r="AE2577" s="22">
        <f t="shared" si="0"/>
      </c>
      <c r="AI2577">
        <f>[1]发票导入!AI2577&amp;""</f>
      </c>
      <c r="AJ2577">
        <f>[1]发票导入!AJ2577&amp;""</f>
      </c>
      <c r="AK2577">
        <f>[1]发票导入!AK2577</f>
        <v>0</v>
      </c>
      <c r="AL2577">
        <f>[1]发票导入!AL2577</f>
        <v>0</v>
      </c>
      <c r="AM2577">
        <f>[1]发票导入!AM2577</f>
        <v>0</v>
      </c>
      <c r="AN2577" s="22">
        <f t="shared" si="1"/>
        <v>0</v>
      </c>
      <c r="AO2577" s="22">
        <f t="shared" si="2"/>
        <v>0</v>
      </c>
    </row>
    <row r="2578">
      <c r="C2578">
        <f>[1]发票导入!C2578&amp;""</f>
      </c>
      <c r="D2578">
        <f>[1]发票导入!D2578&amp;""</f>
      </c>
      <c r="O2578">
        <f>[1]发票导入!O2578&amp;""</f>
      </c>
      <c r="T2578">
        <f>[1]发票导入!T2578</f>
      </c>
      <c r="U2578">
        <f>[1]发票导入!U2578&amp;""</f>
      </c>
      <c r="V2578">
        <f>[1]发票导入!V2578&amp;""</f>
      </c>
      <c r="W2578">
        <f>[1]发票导入!W2578&amp;""</f>
      </c>
      <c r="Y2578">
        <f>[1]发票导入!Y2578&amp;""</f>
      </c>
      <c r="AA2578">
        <f>[1]发票导入!AA2578&amp;""</f>
      </c>
      <c r="AB2578">
        <f>[1]发票导入!AB2578</f>
        <v>0</v>
      </c>
      <c r="AC2578">
        <f>[1]发票导入!AC2578</f>
        <v>0</v>
      </c>
      <c r="AE2578" s="22">
        <f t="shared" si="0"/>
      </c>
      <c r="AI2578">
        <f>[1]发票导入!AI2578&amp;""</f>
      </c>
      <c r="AJ2578">
        <f>[1]发票导入!AJ2578&amp;""</f>
      </c>
      <c r="AK2578">
        <f>[1]发票导入!AK2578</f>
        <v>0</v>
      </c>
      <c r="AL2578">
        <f>[1]发票导入!AL2578</f>
        <v>0</v>
      </c>
      <c r="AM2578">
        <f>[1]发票导入!AM2578</f>
        <v>0</v>
      </c>
      <c r="AN2578" s="22">
        <f t="shared" si="1"/>
        <v>0</v>
      </c>
      <c r="AO2578" s="22">
        <f t="shared" si="2"/>
        <v>0</v>
      </c>
    </row>
    <row r="2579">
      <c r="C2579">
        <f>[1]发票导入!C2579&amp;""</f>
      </c>
      <c r="D2579">
        <f>[1]发票导入!D2579&amp;""</f>
      </c>
      <c r="O2579">
        <f>[1]发票导入!O2579&amp;""</f>
      </c>
      <c r="T2579">
        <f>[1]发票导入!T2579</f>
      </c>
      <c r="U2579">
        <f>[1]发票导入!U2579&amp;""</f>
      </c>
      <c r="V2579">
        <f>[1]发票导入!V2579&amp;""</f>
      </c>
      <c r="W2579">
        <f>[1]发票导入!W2579&amp;""</f>
      </c>
      <c r="Y2579">
        <f>[1]发票导入!Y2579&amp;""</f>
      </c>
      <c r="AA2579">
        <f>[1]发票导入!AA2579&amp;""</f>
      </c>
      <c r="AB2579">
        <f>[1]发票导入!AB2579</f>
        <v>0</v>
      </c>
      <c r="AC2579">
        <f>[1]发票导入!AC2579</f>
        <v>0</v>
      </c>
      <c r="AE2579" s="22">
        <f t="shared" si="0"/>
      </c>
      <c r="AI2579">
        <f>[1]发票导入!AI2579&amp;""</f>
      </c>
      <c r="AJ2579">
        <f>[1]发票导入!AJ2579&amp;""</f>
      </c>
      <c r="AK2579">
        <f>[1]发票导入!AK2579</f>
        <v>0</v>
      </c>
      <c r="AL2579">
        <f>[1]发票导入!AL2579</f>
        <v>0</v>
      </c>
      <c r="AM2579">
        <f>[1]发票导入!AM2579</f>
        <v>0</v>
      </c>
      <c r="AN2579" s="22">
        <f t="shared" si="1"/>
        <v>0</v>
      </c>
      <c r="AO2579" s="22">
        <f t="shared" si="2"/>
        <v>0</v>
      </c>
    </row>
    <row r="2580">
      <c r="C2580">
        <f>[1]发票导入!C2580&amp;""</f>
      </c>
      <c r="D2580">
        <f>[1]发票导入!D2580&amp;""</f>
      </c>
      <c r="O2580">
        <f>[1]发票导入!O2580&amp;""</f>
      </c>
      <c r="T2580">
        <f>[1]发票导入!T2580</f>
      </c>
      <c r="U2580">
        <f>[1]发票导入!U2580&amp;""</f>
      </c>
      <c r="V2580">
        <f>[1]发票导入!V2580&amp;""</f>
      </c>
      <c r="W2580">
        <f>[1]发票导入!W2580&amp;""</f>
      </c>
      <c r="Y2580">
        <f>[1]发票导入!Y2580&amp;""</f>
      </c>
      <c r="AA2580">
        <f>[1]发票导入!AA2580&amp;""</f>
      </c>
      <c r="AB2580">
        <f>[1]发票导入!AB2580</f>
        <v>0</v>
      </c>
      <c r="AC2580">
        <f>[1]发票导入!AC2580</f>
        <v>0</v>
      </c>
      <c r="AE2580" s="22">
        <f t="shared" si="0"/>
      </c>
      <c r="AI2580">
        <f>[1]发票导入!AI2580&amp;""</f>
      </c>
      <c r="AJ2580">
        <f>[1]发票导入!AJ2580&amp;""</f>
      </c>
      <c r="AK2580">
        <f>[1]发票导入!AK2580</f>
        <v>0</v>
      </c>
      <c r="AL2580">
        <f>[1]发票导入!AL2580</f>
        <v>0</v>
      </c>
      <c r="AM2580">
        <f>[1]发票导入!AM2580</f>
        <v>0</v>
      </c>
      <c r="AN2580" s="22">
        <f t="shared" si="1"/>
        <v>0</v>
      </c>
      <c r="AO2580" s="22">
        <f t="shared" si="2"/>
        <v>0</v>
      </c>
    </row>
    <row r="2581">
      <c r="C2581">
        <f>[1]发票导入!C2581&amp;""</f>
      </c>
      <c r="D2581">
        <f>[1]发票导入!D2581&amp;""</f>
      </c>
      <c r="O2581">
        <f>[1]发票导入!O2581&amp;""</f>
      </c>
      <c r="T2581">
        <f>[1]发票导入!T2581</f>
      </c>
      <c r="U2581">
        <f>[1]发票导入!U2581&amp;""</f>
      </c>
      <c r="V2581">
        <f>[1]发票导入!V2581&amp;""</f>
      </c>
      <c r="W2581">
        <f>[1]发票导入!W2581&amp;""</f>
      </c>
      <c r="Y2581">
        <f>[1]发票导入!Y2581&amp;""</f>
      </c>
      <c r="AA2581">
        <f>[1]发票导入!AA2581&amp;""</f>
      </c>
      <c r="AB2581">
        <f>[1]发票导入!AB2581</f>
        <v>0</v>
      </c>
      <c r="AC2581">
        <f>[1]发票导入!AC2581</f>
        <v>0</v>
      </c>
      <c r="AE2581" s="22">
        <f t="shared" si="0"/>
      </c>
      <c r="AI2581">
        <f>[1]发票导入!AI2581&amp;""</f>
      </c>
      <c r="AJ2581">
        <f>[1]发票导入!AJ2581&amp;""</f>
      </c>
      <c r="AK2581">
        <f>[1]发票导入!AK2581</f>
        <v>0</v>
      </c>
      <c r="AL2581">
        <f>[1]发票导入!AL2581</f>
        <v>0</v>
      </c>
      <c r="AM2581">
        <f>[1]发票导入!AM2581</f>
        <v>0</v>
      </c>
      <c r="AN2581" s="22">
        <f t="shared" si="1"/>
        <v>0</v>
      </c>
      <c r="AO2581" s="22">
        <f t="shared" si="2"/>
        <v>0</v>
      </c>
    </row>
    <row r="2582">
      <c r="C2582">
        <f>[1]发票导入!C2582&amp;""</f>
      </c>
      <c r="D2582">
        <f>[1]发票导入!D2582&amp;""</f>
      </c>
      <c r="O2582">
        <f>[1]发票导入!O2582&amp;""</f>
      </c>
      <c r="T2582">
        <f>[1]发票导入!T2582</f>
      </c>
      <c r="U2582">
        <f>[1]发票导入!U2582&amp;""</f>
      </c>
      <c r="V2582">
        <f>[1]发票导入!V2582&amp;""</f>
      </c>
      <c r="W2582">
        <f>[1]发票导入!W2582&amp;""</f>
      </c>
      <c r="Y2582">
        <f>[1]发票导入!Y2582&amp;""</f>
      </c>
      <c r="AA2582">
        <f>[1]发票导入!AA2582&amp;""</f>
      </c>
      <c r="AB2582">
        <f>[1]发票导入!AB2582</f>
        <v>0</v>
      </c>
      <c r="AC2582">
        <f>[1]发票导入!AC2582</f>
        <v>0</v>
      </c>
      <c r="AE2582" s="22">
        <f t="shared" si="0"/>
      </c>
      <c r="AI2582">
        <f>[1]发票导入!AI2582&amp;""</f>
      </c>
      <c r="AJ2582">
        <f>[1]发票导入!AJ2582&amp;""</f>
      </c>
      <c r="AK2582">
        <f>[1]发票导入!AK2582</f>
        <v>0</v>
      </c>
      <c r="AL2582">
        <f>[1]发票导入!AL2582</f>
        <v>0</v>
      </c>
      <c r="AM2582">
        <f>[1]发票导入!AM2582</f>
        <v>0</v>
      </c>
      <c r="AN2582" s="22">
        <f t="shared" si="1"/>
        <v>0</v>
      </c>
      <c r="AO2582" s="22">
        <f t="shared" si="2"/>
        <v>0</v>
      </c>
    </row>
    <row r="2583">
      <c r="C2583">
        <f>[1]发票导入!C2583&amp;""</f>
      </c>
      <c r="D2583">
        <f>[1]发票导入!D2583&amp;""</f>
      </c>
      <c r="O2583">
        <f>[1]发票导入!O2583&amp;""</f>
      </c>
      <c r="T2583">
        <f>[1]发票导入!T2583</f>
      </c>
      <c r="U2583">
        <f>[1]发票导入!U2583&amp;""</f>
      </c>
      <c r="V2583">
        <f>[1]发票导入!V2583&amp;""</f>
      </c>
      <c r="W2583">
        <f>[1]发票导入!W2583&amp;""</f>
      </c>
      <c r="Y2583">
        <f>[1]发票导入!Y2583&amp;""</f>
      </c>
      <c r="AA2583">
        <f>[1]发票导入!AA2583&amp;""</f>
      </c>
      <c r="AB2583">
        <f>[1]发票导入!AB2583</f>
        <v>0</v>
      </c>
      <c r="AC2583">
        <f>[1]发票导入!AC2583</f>
        <v>0</v>
      </c>
      <c r="AE2583" s="22">
        <f t="shared" si="0"/>
      </c>
      <c r="AI2583">
        <f>[1]发票导入!AI2583&amp;""</f>
      </c>
      <c r="AJ2583">
        <f>[1]发票导入!AJ2583&amp;""</f>
      </c>
      <c r="AK2583">
        <f>[1]发票导入!AK2583</f>
        <v>0</v>
      </c>
      <c r="AL2583">
        <f>[1]发票导入!AL2583</f>
        <v>0</v>
      </c>
      <c r="AM2583">
        <f>[1]发票导入!AM2583</f>
        <v>0</v>
      </c>
      <c r="AN2583" s="22">
        <f t="shared" si="1"/>
        <v>0</v>
      </c>
      <c r="AO2583" s="22">
        <f t="shared" si="2"/>
        <v>0</v>
      </c>
    </row>
    <row r="2584">
      <c r="C2584">
        <f>[1]发票导入!C2584&amp;""</f>
      </c>
      <c r="D2584">
        <f>[1]发票导入!D2584&amp;""</f>
      </c>
      <c r="O2584">
        <f>[1]发票导入!O2584&amp;""</f>
      </c>
      <c r="T2584">
        <f>[1]发票导入!T2584</f>
      </c>
      <c r="U2584">
        <f>[1]发票导入!U2584&amp;""</f>
      </c>
      <c r="V2584">
        <f>[1]发票导入!V2584&amp;""</f>
      </c>
      <c r="W2584">
        <f>[1]发票导入!W2584&amp;""</f>
      </c>
      <c r="Y2584">
        <f>[1]发票导入!Y2584&amp;""</f>
      </c>
      <c r="AA2584">
        <f>[1]发票导入!AA2584&amp;""</f>
      </c>
      <c r="AB2584">
        <f>[1]发票导入!AB2584</f>
        <v>0</v>
      </c>
      <c r="AC2584">
        <f>[1]发票导入!AC2584</f>
        <v>0</v>
      </c>
      <c r="AE2584" s="22">
        <f t="shared" si="0"/>
      </c>
      <c r="AI2584">
        <f>[1]发票导入!AI2584&amp;""</f>
      </c>
      <c r="AJ2584">
        <f>[1]发票导入!AJ2584&amp;""</f>
      </c>
      <c r="AK2584">
        <f>[1]发票导入!AK2584</f>
        <v>0</v>
      </c>
      <c r="AL2584">
        <f>[1]发票导入!AL2584</f>
        <v>0</v>
      </c>
      <c r="AM2584">
        <f>[1]发票导入!AM2584</f>
        <v>0</v>
      </c>
      <c r="AN2584" s="22">
        <f t="shared" si="1"/>
        <v>0</v>
      </c>
      <c r="AO2584" s="22">
        <f t="shared" si="2"/>
        <v>0</v>
      </c>
    </row>
    <row r="2585">
      <c r="C2585">
        <f>[1]发票导入!C2585&amp;""</f>
      </c>
      <c r="D2585">
        <f>[1]发票导入!D2585&amp;""</f>
      </c>
      <c r="O2585">
        <f>[1]发票导入!O2585&amp;""</f>
      </c>
      <c r="T2585">
        <f>[1]发票导入!T2585</f>
      </c>
      <c r="U2585">
        <f>[1]发票导入!U2585&amp;""</f>
      </c>
      <c r="V2585">
        <f>[1]发票导入!V2585&amp;""</f>
      </c>
      <c r="W2585">
        <f>[1]发票导入!W2585&amp;""</f>
      </c>
      <c r="Y2585">
        <f>[1]发票导入!Y2585&amp;""</f>
      </c>
      <c r="AA2585">
        <f>[1]发票导入!AA2585&amp;""</f>
      </c>
      <c r="AB2585">
        <f>[1]发票导入!AB2585</f>
        <v>0</v>
      </c>
      <c r="AC2585">
        <f>[1]发票导入!AC2585</f>
        <v>0</v>
      </c>
      <c r="AE2585" s="22">
        <f t="shared" si="0"/>
      </c>
      <c r="AI2585">
        <f>[1]发票导入!AI2585&amp;""</f>
      </c>
      <c r="AJ2585">
        <f>[1]发票导入!AJ2585&amp;""</f>
      </c>
      <c r="AK2585">
        <f>[1]发票导入!AK2585</f>
        <v>0</v>
      </c>
      <c r="AL2585">
        <f>[1]发票导入!AL2585</f>
        <v>0</v>
      </c>
      <c r="AM2585">
        <f>[1]发票导入!AM2585</f>
        <v>0</v>
      </c>
      <c r="AN2585" s="22">
        <f t="shared" si="1"/>
        <v>0</v>
      </c>
      <c r="AO2585" s="22">
        <f t="shared" si="2"/>
        <v>0</v>
      </c>
    </row>
    <row r="2586">
      <c r="C2586">
        <f>[1]发票导入!C2586&amp;""</f>
      </c>
      <c r="D2586">
        <f>[1]发票导入!D2586&amp;""</f>
      </c>
      <c r="O2586">
        <f>[1]发票导入!O2586&amp;""</f>
      </c>
      <c r="T2586">
        <f>[1]发票导入!T2586</f>
      </c>
      <c r="U2586">
        <f>[1]发票导入!U2586&amp;""</f>
      </c>
      <c r="V2586">
        <f>[1]发票导入!V2586&amp;""</f>
      </c>
      <c r="W2586">
        <f>[1]发票导入!W2586&amp;""</f>
      </c>
      <c r="Y2586">
        <f>[1]发票导入!Y2586&amp;""</f>
      </c>
      <c r="AA2586">
        <f>[1]发票导入!AA2586&amp;""</f>
      </c>
      <c r="AB2586">
        <f>[1]发票导入!AB2586</f>
        <v>0</v>
      </c>
      <c r="AC2586">
        <f>[1]发票导入!AC2586</f>
        <v>0</v>
      </c>
      <c r="AE2586" s="22">
        <f t="shared" si="0"/>
      </c>
      <c r="AI2586">
        <f>[1]发票导入!AI2586&amp;""</f>
      </c>
      <c r="AJ2586">
        <f>[1]发票导入!AJ2586&amp;""</f>
      </c>
      <c r="AK2586">
        <f>[1]发票导入!AK2586</f>
        <v>0</v>
      </c>
      <c r="AL2586">
        <f>[1]发票导入!AL2586</f>
        <v>0</v>
      </c>
      <c r="AM2586">
        <f>[1]发票导入!AM2586</f>
        <v>0</v>
      </c>
      <c r="AN2586" s="22">
        <f t="shared" si="1"/>
        <v>0</v>
      </c>
      <c r="AO2586" s="22">
        <f t="shared" si="2"/>
        <v>0</v>
      </c>
    </row>
    <row r="2587">
      <c r="C2587">
        <f>[1]发票导入!C2587&amp;""</f>
      </c>
      <c r="D2587">
        <f>[1]发票导入!D2587&amp;""</f>
      </c>
      <c r="O2587">
        <f>[1]发票导入!O2587&amp;""</f>
      </c>
      <c r="T2587">
        <f>[1]发票导入!T2587</f>
      </c>
      <c r="U2587">
        <f>[1]发票导入!U2587&amp;""</f>
      </c>
      <c r="V2587">
        <f>[1]发票导入!V2587&amp;""</f>
      </c>
      <c r="W2587">
        <f>[1]发票导入!W2587&amp;""</f>
      </c>
      <c r="Y2587">
        <f>[1]发票导入!Y2587&amp;""</f>
      </c>
      <c r="AA2587">
        <f>[1]发票导入!AA2587&amp;""</f>
      </c>
      <c r="AB2587">
        <f>[1]发票导入!AB2587</f>
        <v>0</v>
      </c>
      <c r="AC2587">
        <f>[1]发票导入!AC2587</f>
        <v>0</v>
      </c>
      <c r="AE2587" s="22">
        <f t="shared" si="0"/>
      </c>
      <c r="AI2587">
        <f>[1]发票导入!AI2587&amp;""</f>
      </c>
      <c r="AJ2587">
        <f>[1]发票导入!AJ2587&amp;""</f>
      </c>
      <c r="AK2587">
        <f>[1]发票导入!AK2587</f>
        <v>0</v>
      </c>
      <c r="AL2587">
        <f>[1]发票导入!AL2587</f>
        <v>0</v>
      </c>
      <c r="AM2587">
        <f>[1]发票导入!AM2587</f>
        <v>0</v>
      </c>
      <c r="AN2587" s="22">
        <f t="shared" si="1"/>
        <v>0</v>
      </c>
      <c r="AO2587" s="22">
        <f t="shared" si="2"/>
        <v>0</v>
      </c>
    </row>
    <row r="2588">
      <c r="C2588">
        <f>[1]发票导入!C2588&amp;""</f>
      </c>
      <c r="D2588">
        <f>[1]发票导入!D2588&amp;""</f>
      </c>
      <c r="O2588">
        <f>[1]发票导入!O2588&amp;""</f>
      </c>
      <c r="T2588">
        <f>[1]发票导入!T2588</f>
      </c>
      <c r="U2588">
        <f>[1]发票导入!U2588&amp;""</f>
      </c>
      <c r="V2588">
        <f>[1]发票导入!V2588&amp;""</f>
      </c>
      <c r="W2588">
        <f>[1]发票导入!W2588&amp;""</f>
      </c>
      <c r="Y2588">
        <f>[1]发票导入!Y2588&amp;""</f>
      </c>
      <c r="AA2588">
        <f>[1]发票导入!AA2588&amp;""</f>
      </c>
      <c r="AB2588">
        <f>[1]发票导入!AB2588</f>
        <v>0</v>
      </c>
      <c r="AC2588">
        <f>[1]发票导入!AC2588</f>
        <v>0</v>
      </c>
      <c r="AE2588" s="22">
        <f t="shared" si="0"/>
      </c>
      <c r="AI2588">
        <f>[1]发票导入!AI2588&amp;""</f>
      </c>
      <c r="AJ2588">
        <f>[1]发票导入!AJ2588&amp;""</f>
      </c>
      <c r="AK2588">
        <f>[1]发票导入!AK2588</f>
        <v>0</v>
      </c>
      <c r="AL2588">
        <f>[1]发票导入!AL2588</f>
        <v>0</v>
      </c>
      <c r="AM2588">
        <f>[1]发票导入!AM2588</f>
        <v>0</v>
      </c>
      <c r="AN2588" s="22">
        <f t="shared" si="1"/>
        <v>0</v>
      </c>
      <c r="AO2588" s="22">
        <f t="shared" si="2"/>
        <v>0</v>
      </c>
    </row>
    <row r="2589">
      <c r="C2589">
        <f>[1]发票导入!C2589&amp;""</f>
      </c>
      <c r="D2589">
        <f>[1]发票导入!D2589&amp;""</f>
      </c>
      <c r="O2589">
        <f>[1]发票导入!O2589&amp;""</f>
      </c>
      <c r="T2589">
        <f>[1]发票导入!T2589</f>
      </c>
      <c r="U2589">
        <f>[1]发票导入!U2589&amp;""</f>
      </c>
      <c r="V2589">
        <f>[1]发票导入!V2589&amp;""</f>
      </c>
      <c r="W2589">
        <f>[1]发票导入!W2589&amp;""</f>
      </c>
      <c r="Y2589">
        <f>[1]发票导入!Y2589&amp;""</f>
      </c>
      <c r="AA2589">
        <f>[1]发票导入!AA2589&amp;""</f>
      </c>
      <c r="AB2589">
        <f>[1]发票导入!AB2589</f>
        <v>0</v>
      </c>
      <c r="AC2589">
        <f>[1]发票导入!AC2589</f>
        <v>0</v>
      </c>
      <c r="AE2589" s="22">
        <f t="shared" si="0"/>
      </c>
      <c r="AI2589">
        <f>[1]发票导入!AI2589&amp;""</f>
      </c>
      <c r="AJ2589">
        <f>[1]发票导入!AJ2589&amp;""</f>
      </c>
      <c r="AK2589">
        <f>[1]发票导入!AK2589</f>
        <v>0</v>
      </c>
      <c r="AL2589">
        <f>[1]发票导入!AL2589</f>
        <v>0</v>
      </c>
      <c r="AM2589">
        <f>[1]发票导入!AM2589</f>
        <v>0</v>
      </c>
      <c r="AN2589" s="22">
        <f t="shared" si="1"/>
        <v>0</v>
      </c>
      <c r="AO2589" s="22">
        <f t="shared" si="2"/>
        <v>0</v>
      </c>
    </row>
    <row r="2590">
      <c r="C2590">
        <f>[1]发票导入!C2590&amp;""</f>
      </c>
      <c r="D2590">
        <f>[1]发票导入!D2590&amp;""</f>
      </c>
      <c r="O2590">
        <f>[1]发票导入!O2590&amp;""</f>
      </c>
      <c r="T2590">
        <f>[1]发票导入!T2590</f>
      </c>
      <c r="U2590">
        <f>[1]发票导入!U2590&amp;""</f>
      </c>
      <c r="V2590">
        <f>[1]发票导入!V2590&amp;""</f>
      </c>
      <c r="W2590">
        <f>[1]发票导入!W2590&amp;""</f>
      </c>
      <c r="Y2590">
        <f>[1]发票导入!Y2590&amp;""</f>
      </c>
      <c r="AA2590">
        <f>[1]发票导入!AA2590&amp;""</f>
      </c>
      <c r="AB2590">
        <f>[1]发票导入!AB2590</f>
        <v>0</v>
      </c>
      <c r="AC2590">
        <f>[1]发票导入!AC2590</f>
        <v>0</v>
      </c>
      <c r="AE2590" s="22">
        <f t="shared" si="0"/>
      </c>
      <c r="AI2590">
        <f>[1]发票导入!AI2590&amp;""</f>
      </c>
      <c r="AJ2590">
        <f>[1]发票导入!AJ2590&amp;""</f>
      </c>
      <c r="AK2590">
        <f>[1]发票导入!AK2590</f>
        <v>0</v>
      </c>
      <c r="AL2590">
        <f>[1]发票导入!AL2590</f>
        <v>0</v>
      </c>
      <c r="AM2590">
        <f>[1]发票导入!AM2590</f>
        <v>0</v>
      </c>
      <c r="AN2590" s="22">
        <f t="shared" si="1"/>
        <v>0</v>
      </c>
      <c r="AO2590" s="22">
        <f t="shared" si="2"/>
        <v>0</v>
      </c>
    </row>
    <row r="2591">
      <c r="C2591">
        <f>[1]发票导入!C2591&amp;""</f>
      </c>
      <c r="D2591">
        <f>[1]发票导入!D2591&amp;""</f>
      </c>
      <c r="O2591">
        <f>[1]发票导入!O2591&amp;""</f>
      </c>
      <c r="T2591">
        <f>[1]发票导入!T2591</f>
      </c>
      <c r="U2591">
        <f>[1]发票导入!U2591&amp;""</f>
      </c>
      <c r="V2591">
        <f>[1]发票导入!V2591&amp;""</f>
      </c>
      <c r="W2591">
        <f>[1]发票导入!W2591&amp;""</f>
      </c>
      <c r="Y2591">
        <f>[1]发票导入!Y2591&amp;""</f>
      </c>
      <c r="AA2591">
        <f>[1]发票导入!AA2591&amp;""</f>
      </c>
      <c r="AB2591">
        <f>[1]发票导入!AB2591</f>
        <v>0</v>
      </c>
      <c r="AC2591">
        <f>[1]发票导入!AC2591</f>
        <v>0</v>
      </c>
      <c r="AE2591" s="22">
        <f t="shared" si="0"/>
      </c>
      <c r="AI2591">
        <f>[1]发票导入!AI2591&amp;""</f>
      </c>
      <c r="AJ2591">
        <f>[1]发票导入!AJ2591&amp;""</f>
      </c>
      <c r="AK2591">
        <f>[1]发票导入!AK2591</f>
        <v>0</v>
      </c>
      <c r="AL2591">
        <f>[1]发票导入!AL2591</f>
        <v>0</v>
      </c>
      <c r="AM2591">
        <f>[1]发票导入!AM2591</f>
        <v>0</v>
      </c>
      <c r="AN2591" s="22">
        <f t="shared" si="1"/>
        <v>0</v>
      </c>
      <c r="AO2591" s="22">
        <f t="shared" si="2"/>
        <v>0</v>
      </c>
    </row>
    <row r="2592">
      <c r="C2592">
        <f>[1]发票导入!C2592&amp;""</f>
      </c>
      <c r="D2592">
        <f>[1]发票导入!D2592&amp;""</f>
      </c>
      <c r="O2592">
        <f>[1]发票导入!O2592&amp;""</f>
      </c>
      <c r="T2592">
        <f>[1]发票导入!T2592</f>
      </c>
      <c r="U2592">
        <f>[1]发票导入!U2592&amp;""</f>
      </c>
      <c r="V2592">
        <f>[1]发票导入!V2592&amp;""</f>
      </c>
      <c r="W2592">
        <f>[1]发票导入!W2592&amp;""</f>
      </c>
      <c r="Y2592">
        <f>[1]发票导入!Y2592&amp;""</f>
      </c>
      <c r="AA2592">
        <f>[1]发票导入!AA2592&amp;""</f>
      </c>
      <c r="AB2592">
        <f>[1]发票导入!AB2592</f>
        <v>0</v>
      </c>
      <c r="AC2592">
        <f>[1]发票导入!AC2592</f>
        <v>0</v>
      </c>
      <c r="AE2592" s="22">
        <f t="shared" si="0"/>
      </c>
      <c r="AI2592">
        <f>[1]发票导入!AI2592&amp;""</f>
      </c>
      <c r="AJ2592">
        <f>[1]发票导入!AJ2592&amp;""</f>
      </c>
      <c r="AK2592">
        <f>[1]发票导入!AK2592</f>
        <v>0</v>
      </c>
      <c r="AL2592">
        <f>[1]发票导入!AL2592</f>
        <v>0</v>
      </c>
      <c r="AM2592">
        <f>[1]发票导入!AM2592</f>
        <v>0</v>
      </c>
      <c r="AN2592" s="22">
        <f t="shared" si="1"/>
        <v>0</v>
      </c>
      <c r="AO2592" s="22">
        <f t="shared" si="2"/>
        <v>0</v>
      </c>
    </row>
    <row r="2593">
      <c r="C2593">
        <f>[1]发票导入!C2593&amp;""</f>
      </c>
      <c r="D2593">
        <f>[1]发票导入!D2593&amp;""</f>
      </c>
      <c r="O2593">
        <f>[1]发票导入!O2593&amp;""</f>
      </c>
      <c r="T2593">
        <f>[1]发票导入!T2593</f>
      </c>
      <c r="U2593">
        <f>[1]发票导入!U2593&amp;""</f>
      </c>
      <c r="V2593">
        <f>[1]发票导入!V2593&amp;""</f>
      </c>
      <c r="W2593">
        <f>[1]发票导入!W2593&amp;""</f>
      </c>
      <c r="Y2593">
        <f>[1]发票导入!Y2593&amp;""</f>
      </c>
      <c r="AA2593">
        <f>[1]发票导入!AA2593&amp;""</f>
      </c>
      <c r="AB2593">
        <f>[1]发票导入!AB2593</f>
        <v>0</v>
      </c>
      <c r="AC2593">
        <f>[1]发票导入!AC2593</f>
        <v>0</v>
      </c>
      <c r="AE2593" s="22">
        <f t="shared" si="0"/>
      </c>
      <c r="AI2593">
        <f>[1]发票导入!AI2593&amp;""</f>
      </c>
      <c r="AJ2593">
        <f>[1]发票导入!AJ2593&amp;""</f>
      </c>
      <c r="AK2593">
        <f>[1]发票导入!AK2593</f>
        <v>0</v>
      </c>
      <c r="AL2593">
        <f>[1]发票导入!AL2593</f>
        <v>0</v>
      </c>
      <c r="AM2593">
        <f>[1]发票导入!AM2593</f>
        <v>0</v>
      </c>
      <c r="AN2593" s="22">
        <f t="shared" si="1"/>
        <v>0</v>
      </c>
      <c r="AO2593" s="22">
        <f t="shared" si="2"/>
        <v>0</v>
      </c>
    </row>
    <row r="2594">
      <c r="C2594">
        <f>[1]发票导入!C2594&amp;""</f>
      </c>
      <c r="D2594">
        <f>[1]发票导入!D2594&amp;""</f>
      </c>
      <c r="O2594">
        <f>[1]发票导入!O2594&amp;""</f>
      </c>
      <c r="T2594">
        <f>[1]发票导入!T2594</f>
      </c>
      <c r="U2594">
        <f>[1]发票导入!U2594&amp;""</f>
      </c>
      <c r="V2594">
        <f>[1]发票导入!V2594&amp;""</f>
      </c>
      <c r="W2594">
        <f>[1]发票导入!W2594&amp;""</f>
      </c>
      <c r="Y2594">
        <f>[1]发票导入!Y2594&amp;""</f>
      </c>
      <c r="AA2594">
        <f>[1]发票导入!AA2594&amp;""</f>
      </c>
      <c r="AB2594">
        <f>[1]发票导入!AB2594</f>
        <v>0</v>
      </c>
      <c r="AC2594">
        <f>[1]发票导入!AC2594</f>
        <v>0</v>
      </c>
      <c r="AE2594" s="22">
        <f t="shared" si="0"/>
      </c>
      <c r="AI2594">
        <f>[1]发票导入!AI2594&amp;""</f>
      </c>
      <c r="AJ2594">
        <f>[1]发票导入!AJ2594&amp;""</f>
      </c>
      <c r="AK2594">
        <f>[1]发票导入!AK2594</f>
        <v>0</v>
      </c>
      <c r="AL2594">
        <f>[1]发票导入!AL2594</f>
        <v>0</v>
      </c>
      <c r="AM2594">
        <f>[1]发票导入!AM2594</f>
        <v>0</v>
      </c>
      <c r="AN2594" s="22">
        <f t="shared" si="1"/>
        <v>0</v>
      </c>
      <c r="AO2594" s="22">
        <f t="shared" si="2"/>
        <v>0</v>
      </c>
    </row>
    <row r="2595">
      <c r="C2595">
        <f>[1]发票导入!C2595&amp;""</f>
      </c>
      <c r="D2595">
        <f>[1]发票导入!D2595&amp;""</f>
      </c>
      <c r="O2595">
        <f>[1]发票导入!O2595&amp;""</f>
      </c>
      <c r="T2595">
        <f>[1]发票导入!T2595</f>
      </c>
      <c r="U2595">
        <f>[1]发票导入!U2595&amp;""</f>
      </c>
      <c r="V2595">
        <f>[1]发票导入!V2595&amp;""</f>
      </c>
      <c r="W2595">
        <f>[1]发票导入!W2595&amp;""</f>
      </c>
      <c r="Y2595">
        <f>[1]发票导入!Y2595&amp;""</f>
      </c>
      <c r="AA2595">
        <f>[1]发票导入!AA2595&amp;""</f>
      </c>
      <c r="AB2595">
        <f>[1]发票导入!AB2595</f>
        <v>0</v>
      </c>
      <c r="AC2595">
        <f>[1]发票导入!AC2595</f>
        <v>0</v>
      </c>
      <c r="AE2595" s="22">
        <f t="shared" si="0"/>
      </c>
      <c r="AI2595">
        <f>[1]发票导入!AI2595&amp;""</f>
      </c>
      <c r="AJ2595">
        <f>[1]发票导入!AJ2595&amp;""</f>
      </c>
      <c r="AK2595">
        <f>[1]发票导入!AK2595</f>
        <v>0</v>
      </c>
      <c r="AL2595">
        <f>[1]发票导入!AL2595</f>
        <v>0</v>
      </c>
      <c r="AM2595">
        <f>[1]发票导入!AM2595</f>
        <v>0</v>
      </c>
      <c r="AN2595" s="22">
        <f t="shared" si="1"/>
        <v>0</v>
      </c>
      <c r="AO2595" s="22">
        <f t="shared" si="2"/>
        <v>0</v>
      </c>
    </row>
    <row r="2596">
      <c r="C2596">
        <f>[1]发票导入!C2596&amp;""</f>
      </c>
      <c r="D2596">
        <f>[1]发票导入!D2596&amp;""</f>
      </c>
      <c r="O2596">
        <f>[1]发票导入!O2596&amp;""</f>
      </c>
      <c r="T2596">
        <f>[1]发票导入!T2596</f>
      </c>
      <c r="U2596">
        <f>[1]发票导入!U2596&amp;""</f>
      </c>
      <c r="V2596">
        <f>[1]发票导入!V2596&amp;""</f>
      </c>
      <c r="W2596">
        <f>[1]发票导入!W2596&amp;""</f>
      </c>
      <c r="Y2596">
        <f>[1]发票导入!Y2596&amp;""</f>
      </c>
      <c r="AA2596">
        <f>[1]发票导入!AA2596&amp;""</f>
      </c>
      <c r="AB2596">
        <f>[1]发票导入!AB2596</f>
        <v>0</v>
      </c>
      <c r="AC2596">
        <f>[1]发票导入!AC2596</f>
        <v>0</v>
      </c>
      <c r="AE2596" s="22">
        <f t="shared" si="0"/>
      </c>
      <c r="AI2596">
        <f>[1]发票导入!AI2596&amp;""</f>
      </c>
      <c r="AJ2596">
        <f>[1]发票导入!AJ2596&amp;""</f>
      </c>
      <c r="AK2596">
        <f>[1]发票导入!AK2596</f>
        <v>0</v>
      </c>
      <c r="AL2596">
        <f>[1]发票导入!AL2596</f>
        <v>0</v>
      </c>
      <c r="AM2596">
        <f>[1]发票导入!AM2596</f>
        <v>0</v>
      </c>
      <c r="AN2596" s="22">
        <f t="shared" si="1"/>
        <v>0</v>
      </c>
      <c r="AO2596" s="22">
        <f t="shared" si="2"/>
        <v>0</v>
      </c>
    </row>
    <row r="2597">
      <c r="C2597">
        <f>[1]发票导入!C2597&amp;""</f>
      </c>
      <c r="D2597">
        <f>[1]发票导入!D2597&amp;""</f>
      </c>
      <c r="O2597">
        <f>[1]发票导入!O2597&amp;""</f>
      </c>
      <c r="T2597">
        <f>[1]发票导入!T2597</f>
      </c>
      <c r="U2597">
        <f>[1]发票导入!U2597&amp;""</f>
      </c>
      <c r="V2597">
        <f>[1]发票导入!V2597&amp;""</f>
      </c>
      <c r="W2597">
        <f>[1]发票导入!W2597&amp;""</f>
      </c>
      <c r="Y2597">
        <f>[1]发票导入!Y2597&amp;""</f>
      </c>
      <c r="AA2597">
        <f>[1]发票导入!AA2597&amp;""</f>
      </c>
      <c r="AB2597">
        <f>[1]发票导入!AB2597</f>
        <v>0</v>
      </c>
      <c r="AC2597">
        <f>[1]发票导入!AC2597</f>
        <v>0</v>
      </c>
      <c r="AE2597" s="22">
        <f t="shared" si="0"/>
      </c>
      <c r="AI2597">
        <f>[1]发票导入!AI2597&amp;""</f>
      </c>
      <c r="AJ2597">
        <f>[1]发票导入!AJ2597&amp;""</f>
      </c>
      <c r="AK2597">
        <f>[1]发票导入!AK2597</f>
        <v>0</v>
      </c>
      <c r="AL2597">
        <f>[1]发票导入!AL2597</f>
        <v>0</v>
      </c>
      <c r="AM2597">
        <f>[1]发票导入!AM2597</f>
        <v>0</v>
      </c>
      <c r="AN2597" s="22">
        <f t="shared" si="1"/>
        <v>0</v>
      </c>
      <c r="AO2597" s="22">
        <f t="shared" si="2"/>
        <v>0</v>
      </c>
    </row>
    <row r="2598">
      <c r="C2598">
        <f>[1]发票导入!C2598&amp;""</f>
      </c>
      <c r="D2598">
        <f>[1]发票导入!D2598&amp;""</f>
      </c>
      <c r="O2598">
        <f>[1]发票导入!O2598&amp;""</f>
      </c>
      <c r="T2598">
        <f>[1]发票导入!T2598</f>
      </c>
      <c r="U2598">
        <f>[1]发票导入!U2598&amp;""</f>
      </c>
      <c r="V2598">
        <f>[1]发票导入!V2598&amp;""</f>
      </c>
      <c r="W2598">
        <f>[1]发票导入!W2598&amp;""</f>
      </c>
      <c r="Y2598">
        <f>[1]发票导入!Y2598&amp;""</f>
      </c>
      <c r="AA2598">
        <f>[1]发票导入!AA2598&amp;""</f>
      </c>
      <c r="AB2598">
        <f>[1]发票导入!AB2598</f>
        <v>0</v>
      </c>
      <c r="AC2598">
        <f>[1]发票导入!AC2598</f>
        <v>0</v>
      </c>
      <c r="AE2598" s="22">
        <f t="shared" si="0"/>
      </c>
      <c r="AI2598">
        <f>[1]发票导入!AI2598&amp;""</f>
      </c>
      <c r="AJ2598">
        <f>[1]发票导入!AJ2598&amp;""</f>
      </c>
      <c r="AK2598">
        <f>[1]发票导入!AK2598</f>
        <v>0</v>
      </c>
      <c r="AL2598">
        <f>[1]发票导入!AL2598</f>
        <v>0</v>
      </c>
      <c r="AM2598">
        <f>[1]发票导入!AM2598</f>
        <v>0</v>
      </c>
      <c r="AN2598" s="22">
        <f t="shared" si="1"/>
        <v>0</v>
      </c>
      <c r="AO2598" s="22">
        <f t="shared" si="2"/>
        <v>0</v>
      </c>
    </row>
    <row r="2599">
      <c r="C2599">
        <f>[1]发票导入!C2599&amp;""</f>
      </c>
      <c r="D2599">
        <f>[1]发票导入!D2599&amp;""</f>
      </c>
      <c r="O2599">
        <f>[1]发票导入!O2599&amp;""</f>
      </c>
      <c r="T2599">
        <f>[1]发票导入!T2599</f>
      </c>
      <c r="U2599">
        <f>[1]发票导入!U2599&amp;""</f>
      </c>
      <c r="V2599">
        <f>[1]发票导入!V2599&amp;""</f>
      </c>
      <c r="W2599">
        <f>[1]发票导入!W2599&amp;""</f>
      </c>
      <c r="Y2599">
        <f>[1]发票导入!Y2599&amp;""</f>
      </c>
      <c r="AA2599">
        <f>[1]发票导入!AA2599&amp;""</f>
      </c>
      <c r="AB2599">
        <f>[1]发票导入!AB2599</f>
        <v>0</v>
      </c>
      <c r="AC2599">
        <f>[1]发票导入!AC2599</f>
        <v>0</v>
      </c>
      <c r="AE2599" s="22">
        <f t="shared" si="0"/>
      </c>
      <c r="AI2599">
        <f>[1]发票导入!AI2599&amp;""</f>
      </c>
      <c r="AJ2599">
        <f>[1]发票导入!AJ2599&amp;""</f>
      </c>
      <c r="AK2599">
        <f>[1]发票导入!AK2599</f>
        <v>0</v>
      </c>
      <c r="AL2599">
        <f>[1]发票导入!AL2599</f>
        <v>0</v>
      </c>
      <c r="AM2599">
        <f>[1]发票导入!AM2599</f>
        <v>0</v>
      </c>
      <c r="AN2599" s="22">
        <f t="shared" si="1"/>
        <v>0</v>
      </c>
      <c r="AO2599" s="22">
        <f t="shared" si="2"/>
        <v>0</v>
      </c>
    </row>
    <row r="2600">
      <c r="C2600">
        <f>[1]发票导入!C2600&amp;""</f>
      </c>
      <c r="D2600">
        <f>[1]发票导入!D2600&amp;""</f>
      </c>
      <c r="O2600">
        <f>[1]发票导入!O2600&amp;""</f>
      </c>
      <c r="T2600">
        <f>[1]发票导入!T2600</f>
      </c>
      <c r="U2600">
        <f>[1]发票导入!U2600&amp;""</f>
      </c>
      <c r="V2600">
        <f>[1]发票导入!V2600&amp;""</f>
      </c>
      <c r="W2600">
        <f>[1]发票导入!W2600&amp;""</f>
      </c>
      <c r="Y2600">
        <f>[1]发票导入!Y2600&amp;""</f>
      </c>
      <c r="AA2600">
        <f>[1]发票导入!AA2600&amp;""</f>
      </c>
      <c r="AB2600">
        <f>[1]发票导入!AB2600</f>
        <v>0</v>
      </c>
      <c r="AC2600">
        <f>[1]发票导入!AC2600</f>
        <v>0</v>
      </c>
      <c r="AE2600" s="22">
        <f t="shared" si="0"/>
      </c>
      <c r="AI2600">
        <f>[1]发票导入!AI2600&amp;""</f>
      </c>
      <c r="AJ2600">
        <f>[1]发票导入!AJ2600&amp;""</f>
      </c>
      <c r="AK2600">
        <f>[1]发票导入!AK2600</f>
        <v>0</v>
      </c>
      <c r="AL2600">
        <f>[1]发票导入!AL2600</f>
        <v>0</v>
      </c>
      <c r="AM2600">
        <f>[1]发票导入!AM2600</f>
        <v>0</v>
      </c>
      <c r="AN2600" s="22">
        <f t="shared" si="1"/>
        <v>0</v>
      </c>
      <c r="AO2600" s="22">
        <f t="shared" si="2"/>
        <v>0</v>
      </c>
    </row>
    <row r="2601">
      <c r="C2601">
        <f>[1]发票导入!C2601&amp;""</f>
      </c>
      <c r="D2601">
        <f>[1]发票导入!D2601&amp;""</f>
      </c>
      <c r="O2601">
        <f>[1]发票导入!O2601&amp;""</f>
      </c>
      <c r="T2601">
        <f>[1]发票导入!T2601</f>
      </c>
      <c r="U2601">
        <f>[1]发票导入!U2601&amp;""</f>
      </c>
      <c r="V2601">
        <f>[1]发票导入!V2601&amp;""</f>
      </c>
      <c r="W2601">
        <f>[1]发票导入!W2601&amp;""</f>
      </c>
      <c r="Y2601">
        <f>[1]发票导入!Y2601&amp;""</f>
      </c>
      <c r="AA2601">
        <f>[1]发票导入!AA2601&amp;""</f>
      </c>
      <c r="AB2601">
        <f>[1]发票导入!AB2601</f>
        <v>0</v>
      </c>
      <c r="AC2601">
        <f>[1]发票导入!AC2601</f>
        <v>0</v>
      </c>
      <c r="AE2601" s="22">
        <f t="shared" si="0"/>
      </c>
      <c r="AI2601">
        <f>[1]发票导入!AI2601&amp;""</f>
      </c>
      <c r="AJ2601">
        <f>[1]发票导入!AJ2601&amp;""</f>
      </c>
      <c r="AK2601">
        <f>[1]发票导入!AK2601</f>
        <v>0</v>
      </c>
      <c r="AL2601">
        <f>[1]发票导入!AL2601</f>
        <v>0</v>
      </c>
      <c r="AM2601">
        <f>[1]发票导入!AM2601</f>
        <v>0</v>
      </c>
      <c r="AN2601" s="22">
        <f t="shared" si="1"/>
        <v>0</v>
      </c>
      <c r="AO2601" s="22">
        <f t="shared" si="2"/>
        <v>0</v>
      </c>
    </row>
    <row r="2602">
      <c r="C2602">
        <f>[1]发票导入!C2602&amp;""</f>
      </c>
      <c r="D2602">
        <f>[1]发票导入!D2602&amp;""</f>
      </c>
      <c r="O2602">
        <f>[1]发票导入!O2602&amp;""</f>
      </c>
      <c r="T2602">
        <f>[1]发票导入!T2602</f>
      </c>
      <c r="U2602">
        <f>[1]发票导入!U2602&amp;""</f>
      </c>
      <c r="V2602">
        <f>[1]发票导入!V2602&amp;""</f>
      </c>
      <c r="W2602">
        <f>[1]发票导入!W2602&amp;""</f>
      </c>
      <c r="Y2602">
        <f>[1]发票导入!Y2602&amp;""</f>
      </c>
      <c r="AA2602">
        <f>[1]发票导入!AA2602&amp;""</f>
      </c>
      <c r="AB2602">
        <f>[1]发票导入!AB2602</f>
        <v>0</v>
      </c>
      <c r="AC2602">
        <f>[1]发票导入!AC2602</f>
        <v>0</v>
      </c>
      <c r="AE2602" s="22">
        <f t="shared" si="0"/>
      </c>
      <c r="AI2602">
        <f>[1]发票导入!AI2602&amp;""</f>
      </c>
      <c r="AJ2602">
        <f>[1]发票导入!AJ2602&amp;""</f>
      </c>
      <c r="AK2602">
        <f>[1]发票导入!AK2602</f>
        <v>0</v>
      </c>
      <c r="AL2602">
        <f>[1]发票导入!AL2602</f>
        <v>0</v>
      </c>
      <c r="AM2602">
        <f>[1]发票导入!AM2602</f>
        <v>0</v>
      </c>
      <c r="AN2602" s="22">
        <f t="shared" si="1"/>
        <v>0</v>
      </c>
      <c r="AO2602" s="22">
        <f t="shared" si="2"/>
        <v>0</v>
      </c>
    </row>
    <row r="2603">
      <c r="C2603">
        <f>[1]发票导入!C2603&amp;""</f>
      </c>
      <c r="D2603">
        <f>[1]发票导入!D2603&amp;""</f>
      </c>
      <c r="O2603">
        <f>[1]发票导入!O2603&amp;""</f>
      </c>
      <c r="T2603">
        <f>[1]发票导入!T2603</f>
      </c>
      <c r="U2603">
        <f>[1]发票导入!U2603&amp;""</f>
      </c>
      <c r="V2603">
        <f>[1]发票导入!V2603&amp;""</f>
      </c>
      <c r="W2603">
        <f>[1]发票导入!W2603&amp;""</f>
      </c>
      <c r="Y2603">
        <f>[1]发票导入!Y2603&amp;""</f>
      </c>
      <c r="AA2603">
        <f>[1]发票导入!AA2603&amp;""</f>
      </c>
      <c r="AB2603">
        <f>[1]发票导入!AB2603</f>
        <v>0</v>
      </c>
      <c r="AC2603">
        <f>[1]发票导入!AC2603</f>
        <v>0</v>
      </c>
      <c r="AE2603" s="22">
        <f t="shared" si="0"/>
      </c>
      <c r="AI2603">
        <f>[1]发票导入!AI2603&amp;""</f>
      </c>
      <c r="AJ2603">
        <f>[1]发票导入!AJ2603&amp;""</f>
      </c>
      <c r="AK2603">
        <f>[1]发票导入!AK2603</f>
        <v>0</v>
      </c>
      <c r="AL2603">
        <f>[1]发票导入!AL2603</f>
        <v>0</v>
      </c>
      <c r="AM2603">
        <f>[1]发票导入!AM2603</f>
        <v>0</v>
      </c>
      <c r="AN2603" s="22">
        <f t="shared" si="1"/>
        <v>0</v>
      </c>
      <c r="AO2603" s="22">
        <f t="shared" si="2"/>
        <v>0</v>
      </c>
    </row>
    <row r="2604">
      <c r="C2604">
        <f>[1]发票导入!C2604&amp;""</f>
      </c>
      <c r="D2604">
        <f>[1]发票导入!D2604&amp;""</f>
      </c>
      <c r="O2604">
        <f>[1]发票导入!O2604&amp;""</f>
      </c>
      <c r="T2604">
        <f>[1]发票导入!T2604</f>
      </c>
      <c r="U2604">
        <f>[1]发票导入!U2604&amp;""</f>
      </c>
      <c r="V2604">
        <f>[1]发票导入!V2604&amp;""</f>
      </c>
      <c r="W2604">
        <f>[1]发票导入!W2604&amp;""</f>
      </c>
      <c r="Y2604">
        <f>[1]发票导入!Y2604&amp;""</f>
      </c>
      <c r="AA2604">
        <f>[1]发票导入!AA2604&amp;""</f>
      </c>
      <c r="AB2604">
        <f>[1]发票导入!AB2604</f>
        <v>0</v>
      </c>
      <c r="AC2604">
        <f>[1]发票导入!AC2604</f>
        <v>0</v>
      </c>
      <c r="AE2604" s="22">
        <f t="shared" si="0"/>
      </c>
      <c r="AI2604">
        <f>[1]发票导入!AI2604&amp;""</f>
      </c>
      <c r="AJ2604">
        <f>[1]发票导入!AJ2604&amp;""</f>
      </c>
      <c r="AK2604">
        <f>[1]发票导入!AK2604</f>
        <v>0</v>
      </c>
      <c r="AL2604">
        <f>[1]发票导入!AL2604</f>
        <v>0</v>
      </c>
      <c r="AM2604">
        <f>[1]发票导入!AM2604</f>
        <v>0</v>
      </c>
      <c r="AN2604" s="22">
        <f t="shared" si="1"/>
        <v>0</v>
      </c>
      <c r="AO2604" s="22">
        <f t="shared" si="2"/>
        <v>0</v>
      </c>
    </row>
    <row r="2605">
      <c r="C2605">
        <f>[1]发票导入!C2605&amp;""</f>
      </c>
      <c r="D2605">
        <f>[1]发票导入!D2605&amp;""</f>
      </c>
      <c r="O2605">
        <f>[1]发票导入!O2605&amp;""</f>
      </c>
      <c r="T2605">
        <f>[1]发票导入!T2605</f>
      </c>
      <c r="U2605">
        <f>[1]发票导入!U2605&amp;""</f>
      </c>
      <c r="V2605">
        <f>[1]发票导入!V2605&amp;""</f>
      </c>
      <c r="W2605">
        <f>[1]发票导入!W2605&amp;""</f>
      </c>
      <c r="Y2605">
        <f>[1]发票导入!Y2605&amp;""</f>
      </c>
      <c r="AA2605">
        <f>[1]发票导入!AA2605&amp;""</f>
      </c>
      <c r="AB2605">
        <f>[1]发票导入!AB2605</f>
        <v>0</v>
      </c>
      <c r="AC2605">
        <f>[1]发票导入!AC2605</f>
        <v>0</v>
      </c>
      <c r="AE2605" s="22">
        <f t="shared" si="0"/>
      </c>
      <c r="AI2605">
        <f>[1]发票导入!AI2605&amp;""</f>
      </c>
      <c r="AJ2605">
        <f>[1]发票导入!AJ2605&amp;""</f>
      </c>
      <c r="AK2605">
        <f>[1]发票导入!AK2605</f>
        <v>0</v>
      </c>
      <c r="AL2605">
        <f>[1]发票导入!AL2605</f>
        <v>0</v>
      </c>
      <c r="AM2605">
        <f>[1]发票导入!AM2605</f>
        <v>0</v>
      </c>
      <c r="AN2605" s="22">
        <f t="shared" si="1"/>
        <v>0</v>
      </c>
      <c r="AO2605" s="22">
        <f t="shared" si="2"/>
        <v>0</v>
      </c>
    </row>
    <row r="2606">
      <c r="C2606">
        <f>[1]发票导入!C2606&amp;""</f>
      </c>
      <c r="D2606">
        <f>[1]发票导入!D2606&amp;""</f>
      </c>
      <c r="O2606">
        <f>[1]发票导入!O2606&amp;""</f>
      </c>
      <c r="T2606">
        <f>[1]发票导入!T2606</f>
      </c>
      <c r="U2606">
        <f>[1]发票导入!U2606&amp;""</f>
      </c>
      <c r="V2606">
        <f>[1]发票导入!V2606&amp;""</f>
      </c>
      <c r="W2606">
        <f>[1]发票导入!W2606&amp;""</f>
      </c>
      <c r="Y2606">
        <f>[1]发票导入!Y2606&amp;""</f>
      </c>
      <c r="AA2606">
        <f>[1]发票导入!AA2606&amp;""</f>
      </c>
      <c r="AB2606">
        <f>[1]发票导入!AB2606</f>
        <v>0</v>
      </c>
      <c r="AC2606">
        <f>[1]发票导入!AC2606</f>
        <v>0</v>
      </c>
      <c r="AE2606" s="22">
        <f t="shared" si="0"/>
      </c>
      <c r="AI2606">
        <f>[1]发票导入!AI2606&amp;""</f>
      </c>
      <c r="AJ2606">
        <f>[1]发票导入!AJ2606&amp;""</f>
      </c>
      <c r="AK2606">
        <f>[1]发票导入!AK2606</f>
        <v>0</v>
      </c>
      <c r="AL2606">
        <f>[1]发票导入!AL2606</f>
        <v>0</v>
      </c>
      <c r="AM2606">
        <f>[1]发票导入!AM2606</f>
        <v>0</v>
      </c>
      <c r="AN2606" s="22">
        <f t="shared" si="1"/>
        <v>0</v>
      </c>
      <c r="AO2606" s="22">
        <f t="shared" si="2"/>
        <v>0</v>
      </c>
    </row>
    <row r="2607">
      <c r="C2607">
        <f>[1]发票导入!C2607&amp;""</f>
      </c>
      <c r="D2607">
        <f>[1]发票导入!D2607&amp;""</f>
      </c>
      <c r="O2607">
        <f>[1]发票导入!O2607&amp;""</f>
      </c>
      <c r="T2607">
        <f>[1]发票导入!T2607</f>
      </c>
      <c r="U2607">
        <f>[1]发票导入!U2607&amp;""</f>
      </c>
      <c r="V2607">
        <f>[1]发票导入!V2607&amp;""</f>
      </c>
      <c r="W2607">
        <f>[1]发票导入!W2607&amp;""</f>
      </c>
      <c r="Y2607">
        <f>[1]发票导入!Y2607&amp;""</f>
      </c>
      <c r="AA2607">
        <f>[1]发票导入!AA2607&amp;""</f>
      </c>
      <c r="AB2607">
        <f>[1]发票导入!AB2607</f>
        <v>0</v>
      </c>
      <c r="AC2607">
        <f>[1]发票导入!AC2607</f>
        <v>0</v>
      </c>
      <c r="AE2607" s="22">
        <f t="shared" si="0"/>
      </c>
      <c r="AI2607">
        <f>[1]发票导入!AI2607&amp;""</f>
      </c>
      <c r="AJ2607">
        <f>[1]发票导入!AJ2607&amp;""</f>
      </c>
      <c r="AK2607">
        <f>[1]发票导入!AK2607</f>
        <v>0</v>
      </c>
      <c r="AL2607">
        <f>[1]发票导入!AL2607</f>
        <v>0</v>
      </c>
      <c r="AM2607">
        <f>[1]发票导入!AM2607</f>
        <v>0</v>
      </c>
      <c r="AN2607" s="22">
        <f t="shared" si="1"/>
        <v>0</v>
      </c>
      <c r="AO2607" s="22">
        <f t="shared" si="2"/>
        <v>0</v>
      </c>
    </row>
    <row r="2608">
      <c r="C2608">
        <f>[1]发票导入!C2608&amp;""</f>
      </c>
      <c r="D2608">
        <f>[1]发票导入!D2608&amp;""</f>
      </c>
      <c r="O2608">
        <f>[1]发票导入!O2608&amp;""</f>
      </c>
      <c r="T2608">
        <f>[1]发票导入!T2608</f>
      </c>
      <c r="U2608">
        <f>[1]发票导入!U2608&amp;""</f>
      </c>
      <c r="V2608">
        <f>[1]发票导入!V2608&amp;""</f>
      </c>
      <c r="W2608">
        <f>[1]发票导入!W2608&amp;""</f>
      </c>
      <c r="Y2608">
        <f>[1]发票导入!Y2608&amp;""</f>
      </c>
      <c r="AA2608">
        <f>[1]发票导入!AA2608&amp;""</f>
      </c>
      <c r="AB2608">
        <f>[1]发票导入!AB2608</f>
        <v>0</v>
      </c>
      <c r="AC2608">
        <f>[1]发票导入!AC2608</f>
        <v>0</v>
      </c>
      <c r="AE2608" s="22">
        <f t="shared" si="0"/>
      </c>
      <c r="AI2608">
        <f>[1]发票导入!AI2608&amp;""</f>
      </c>
      <c r="AJ2608">
        <f>[1]发票导入!AJ2608&amp;""</f>
      </c>
      <c r="AK2608">
        <f>[1]发票导入!AK2608</f>
        <v>0</v>
      </c>
      <c r="AL2608">
        <f>[1]发票导入!AL2608</f>
        <v>0</v>
      </c>
      <c r="AM2608">
        <f>[1]发票导入!AM2608</f>
        <v>0</v>
      </c>
      <c r="AN2608" s="22">
        <f t="shared" si="1"/>
        <v>0</v>
      </c>
      <c r="AO2608" s="22">
        <f t="shared" si="2"/>
        <v>0</v>
      </c>
    </row>
    <row r="2609">
      <c r="C2609">
        <f>[1]发票导入!C2609&amp;""</f>
      </c>
      <c r="D2609">
        <f>[1]发票导入!D2609&amp;""</f>
      </c>
      <c r="O2609">
        <f>[1]发票导入!O2609&amp;""</f>
      </c>
      <c r="T2609">
        <f>[1]发票导入!T2609</f>
      </c>
      <c r="U2609">
        <f>[1]发票导入!U2609&amp;""</f>
      </c>
      <c r="V2609">
        <f>[1]发票导入!V2609&amp;""</f>
      </c>
      <c r="W2609">
        <f>[1]发票导入!W2609&amp;""</f>
      </c>
      <c r="Y2609">
        <f>[1]发票导入!Y2609&amp;""</f>
      </c>
      <c r="AA2609">
        <f>[1]发票导入!AA2609&amp;""</f>
      </c>
      <c r="AB2609">
        <f>[1]发票导入!AB2609</f>
        <v>0</v>
      </c>
      <c r="AC2609">
        <f>[1]发票导入!AC2609</f>
        <v>0</v>
      </c>
      <c r="AE2609" s="22">
        <f t="shared" si="0"/>
      </c>
      <c r="AI2609">
        <f>[1]发票导入!AI2609&amp;""</f>
      </c>
      <c r="AJ2609">
        <f>[1]发票导入!AJ2609&amp;""</f>
      </c>
      <c r="AK2609">
        <f>[1]发票导入!AK2609</f>
        <v>0</v>
      </c>
      <c r="AL2609">
        <f>[1]发票导入!AL2609</f>
        <v>0</v>
      </c>
      <c r="AM2609">
        <f>[1]发票导入!AM2609</f>
        <v>0</v>
      </c>
      <c r="AN2609" s="22">
        <f t="shared" si="1"/>
        <v>0</v>
      </c>
      <c r="AO2609" s="22">
        <f t="shared" si="2"/>
        <v>0</v>
      </c>
    </row>
    <row r="2610">
      <c r="C2610">
        <f>[1]发票导入!C2610&amp;""</f>
      </c>
      <c r="D2610">
        <f>[1]发票导入!D2610&amp;""</f>
      </c>
      <c r="O2610">
        <f>[1]发票导入!O2610&amp;""</f>
      </c>
      <c r="T2610">
        <f>[1]发票导入!T2610</f>
      </c>
      <c r="U2610">
        <f>[1]发票导入!U2610&amp;""</f>
      </c>
      <c r="V2610">
        <f>[1]发票导入!V2610&amp;""</f>
      </c>
      <c r="W2610">
        <f>[1]发票导入!W2610&amp;""</f>
      </c>
      <c r="Y2610">
        <f>[1]发票导入!Y2610&amp;""</f>
      </c>
      <c r="AA2610">
        <f>[1]发票导入!AA2610&amp;""</f>
      </c>
      <c r="AB2610">
        <f>[1]发票导入!AB2610</f>
        <v>0</v>
      </c>
      <c r="AC2610">
        <f>[1]发票导入!AC2610</f>
        <v>0</v>
      </c>
      <c r="AE2610" s="22">
        <f t="shared" si="0"/>
      </c>
      <c r="AI2610">
        <f>[1]发票导入!AI2610&amp;""</f>
      </c>
      <c r="AJ2610">
        <f>[1]发票导入!AJ2610&amp;""</f>
      </c>
      <c r="AK2610">
        <f>[1]发票导入!AK2610</f>
        <v>0</v>
      </c>
      <c r="AL2610">
        <f>[1]发票导入!AL2610</f>
        <v>0</v>
      </c>
      <c r="AM2610">
        <f>[1]发票导入!AM2610</f>
        <v>0</v>
      </c>
      <c r="AN2610" s="22">
        <f t="shared" si="1"/>
        <v>0</v>
      </c>
      <c r="AO2610" s="22">
        <f t="shared" si="2"/>
        <v>0</v>
      </c>
    </row>
    <row r="2611">
      <c r="C2611">
        <f>[1]发票导入!C2611&amp;""</f>
      </c>
      <c r="D2611">
        <f>[1]发票导入!D2611&amp;""</f>
      </c>
      <c r="O2611">
        <f>[1]发票导入!O2611&amp;""</f>
      </c>
      <c r="T2611">
        <f>[1]发票导入!T2611</f>
      </c>
      <c r="U2611">
        <f>[1]发票导入!U2611&amp;""</f>
      </c>
      <c r="V2611">
        <f>[1]发票导入!V2611&amp;""</f>
      </c>
      <c r="W2611">
        <f>[1]发票导入!W2611&amp;""</f>
      </c>
      <c r="Y2611">
        <f>[1]发票导入!Y2611&amp;""</f>
      </c>
      <c r="AA2611">
        <f>[1]发票导入!AA2611&amp;""</f>
      </c>
      <c r="AB2611">
        <f>[1]发票导入!AB2611</f>
        <v>0</v>
      </c>
      <c r="AC2611">
        <f>[1]发票导入!AC2611</f>
        <v>0</v>
      </c>
      <c r="AE2611" s="22">
        <f t="shared" si="0"/>
      </c>
      <c r="AI2611">
        <f>[1]发票导入!AI2611&amp;""</f>
      </c>
      <c r="AJ2611">
        <f>[1]发票导入!AJ2611&amp;""</f>
      </c>
      <c r="AK2611">
        <f>[1]发票导入!AK2611</f>
        <v>0</v>
      </c>
      <c r="AL2611">
        <f>[1]发票导入!AL2611</f>
        <v>0</v>
      </c>
      <c r="AM2611">
        <f>[1]发票导入!AM2611</f>
        <v>0</v>
      </c>
      <c r="AN2611" s="22">
        <f t="shared" si="1"/>
        <v>0</v>
      </c>
      <c r="AO2611" s="22">
        <f t="shared" si="2"/>
        <v>0</v>
      </c>
    </row>
    <row r="2612">
      <c r="C2612">
        <f>[1]发票导入!C2612&amp;""</f>
      </c>
      <c r="D2612">
        <f>[1]发票导入!D2612&amp;""</f>
      </c>
      <c r="O2612">
        <f>[1]发票导入!O2612&amp;""</f>
      </c>
      <c r="T2612">
        <f>[1]发票导入!T2612</f>
      </c>
      <c r="U2612">
        <f>[1]发票导入!U2612&amp;""</f>
      </c>
      <c r="V2612">
        <f>[1]发票导入!V2612&amp;""</f>
      </c>
      <c r="W2612">
        <f>[1]发票导入!W2612&amp;""</f>
      </c>
      <c r="Y2612">
        <f>[1]发票导入!Y2612&amp;""</f>
      </c>
      <c r="AA2612">
        <f>[1]发票导入!AA2612&amp;""</f>
      </c>
      <c r="AB2612">
        <f>[1]发票导入!AB2612</f>
        <v>0</v>
      </c>
      <c r="AC2612">
        <f>[1]发票导入!AC2612</f>
        <v>0</v>
      </c>
      <c r="AE2612" s="22">
        <f t="shared" si="0"/>
      </c>
      <c r="AI2612">
        <f>[1]发票导入!AI2612&amp;""</f>
      </c>
      <c r="AJ2612">
        <f>[1]发票导入!AJ2612&amp;""</f>
      </c>
      <c r="AK2612">
        <f>[1]发票导入!AK2612</f>
        <v>0</v>
      </c>
      <c r="AL2612">
        <f>[1]发票导入!AL2612</f>
        <v>0</v>
      </c>
      <c r="AM2612">
        <f>[1]发票导入!AM2612</f>
        <v>0</v>
      </c>
      <c r="AN2612" s="22">
        <f t="shared" si="1"/>
        <v>0</v>
      </c>
      <c r="AO2612" s="22">
        <f t="shared" si="2"/>
        <v>0</v>
      </c>
    </row>
    <row r="2613">
      <c r="C2613">
        <f>[1]发票导入!C2613&amp;""</f>
      </c>
      <c r="D2613">
        <f>[1]发票导入!D2613&amp;""</f>
      </c>
      <c r="O2613">
        <f>[1]发票导入!O2613&amp;""</f>
      </c>
      <c r="T2613">
        <f>[1]发票导入!T2613</f>
      </c>
      <c r="U2613">
        <f>[1]发票导入!U2613&amp;""</f>
      </c>
      <c r="V2613">
        <f>[1]发票导入!V2613&amp;""</f>
      </c>
      <c r="W2613">
        <f>[1]发票导入!W2613&amp;""</f>
      </c>
      <c r="Y2613">
        <f>[1]发票导入!Y2613&amp;""</f>
      </c>
      <c r="AA2613">
        <f>[1]发票导入!AA2613&amp;""</f>
      </c>
      <c r="AB2613">
        <f>[1]发票导入!AB2613</f>
        <v>0</v>
      </c>
      <c r="AC2613">
        <f>[1]发票导入!AC2613</f>
        <v>0</v>
      </c>
      <c r="AE2613" s="22">
        <f t="shared" si="0"/>
      </c>
      <c r="AI2613">
        <f>[1]发票导入!AI2613&amp;""</f>
      </c>
      <c r="AJ2613">
        <f>[1]发票导入!AJ2613&amp;""</f>
      </c>
      <c r="AK2613">
        <f>[1]发票导入!AK2613</f>
        <v>0</v>
      </c>
      <c r="AL2613">
        <f>[1]发票导入!AL2613</f>
        <v>0</v>
      </c>
      <c r="AM2613">
        <f>[1]发票导入!AM2613</f>
        <v>0</v>
      </c>
      <c r="AN2613" s="22">
        <f t="shared" si="1"/>
        <v>0</v>
      </c>
      <c r="AO2613" s="22">
        <f t="shared" si="2"/>
        <v>0</v>
      </c>
    </row>
    <row r="2614">
      <c r="C2614">
        <f>[1]发票导入!C2614&amp;""</f>
      </c>
      <c r="D2614">
        <f>[1]发票导入!D2614&amp;""</f>
      </c>
      <c r="O2614">
        <f>[1]发票导入!O2614&amp;""</f>
      </c>
      <c r="T2614">
        <f>[1]发票导入!T2614</f>
      </c>
      <c r="U2614">
        <f>[1]发票导入!U2614&amp;""</f>
      </c>
      <c r="V2614">
        <f>[1]发票导入!V2614&amp;""</f>
      </c>
      <c r="W2614">
        <f>[1]发票导入!W2614&amp;""</f>
      </c>
      <c r="Y2614">
        <f>[1]发票导入!Y2614&amp;""</f>
      </c>
      <c r="AA2614">
        <f>[1]发票导入!AA2614&amp;""</f>
      </c>
      <c r="AB2614">
        <f>[1]发票导入!AB2614</f>
        <v>0</v>
      </c>
      <c r="AC2614">
        <f>[1]发票导入!AC2614</f>
        <v>0</v>
      </c>
      <c r="AE2614" s="22">
        <f t="shared" si="0"/>
      </c>
      <c r="AI2614">
        <f>[1]发票导入!AI2614&amp;""</f>
      </c>
      <c r="AJ2614">
        <f>[1]发票导入!AJ2614&amp;""</f>
      </c>
      <c r="AK2614">
        <f>[1]发票导入!AK2614</f>
        <v>0</v>
      </c>
      <c r="AL2614">
        <f>[1]发票导入!AL2614</f>
        <v>0</v>
      </c>
      <c r="AM2614">
        <f>[1]发票导入!AM2614</f>
        <v>0</v>
      </c>
      <c r="AN2614" s="22">
        <f t="shared" si="1"/>
        <v>0</v>
      </c>
      <c r="AO2614" s="22">
        <f t="shared" si="2"/>
        <v>0</v>
      </c>
    </row>
    <row r="2615">
      <c r="C2615">
        <f>[1]发票导入!C2615&amp;""</f>
      </c>
      <c r="D2615">
        <f>[1]发票导入!D2615&amp;""</f>
      </c>
      <c r="O2615">
        <f>[1]发票导入!O2615&amp;""</f>
      </c>
      <c r="T2615">
        <f>[1]发票导入!T2615</f>
      </c>
      <c r="U2615">
        <f>[1]发票导入!U2615&amp;""</f>
      </c>
      <c r="V2615">
        <f>[1]发票导入!V2615&amp;""</f>
      </c>
      <c r="W2615">
        <f>[1]发票导入!W2615&amp;""</f>
      </c>
      <c r="Y2615">
        <f>[1]发票导入!Y2615&amp;""</f>
      </c>
      <c r="AA2615">
        <f>[1]发票导入!AA2615&amp;""</f>
      </c>
      <c r="AB2615">
        <f>[1]发票导入!AB2615</f>
        <v>0</v>
      </c>
      <c r="AC2615">
        <f>[1]发票导入!AC2615</f>
        <v>0</v>
      </c>
      <c r="AE2615" s="22">
        <f t="shared" si="0"/>
      </c>
      <c r="AI2615">
        <f>[1]发票导入!AI2615&amp;""</f>
      </c>
      <c r="AJ2615">
        <f>[1]发票导入!AJ2615&amp;""</f>
      </c>
      <c r="AK2615">
        <f>[1]发票导入!AK2615</f>
        <v>0</v>
      </c>
      <c r="AL2615">
        <f>[1]发票导入!AL2615</f>
        <v>0</v>
      </c>
      <c r="AM2615">
        <f>[1]发票导入!AM2615</f>
        <v>0</v>
      </c>
      <c r="AN2615" s="22">
        <f t="shared" si="1"/>
        <v>0</v>
      </c>
      <c r="AO2615" s="22">
        <f t="shared" si="2"/>
        <v>0</v>
      </c>
    </row>
    <row r="2616">
      <c r="C2616">
        <f>[1]发票导入!C2616&amp;""</f>
      </c>
      <c r="D2616">
        <f>[1]发票导入!D2616&amp;""</f>
      </c>
      <c r="O2616">
        <f>[1]发票导入!O2616&amp;""</f>
      </c>
      <c r="T2616">
        <f>[1]发票导入!T2616</f>
      </c>
      <c r="U2616">
        <f>[1]发票导入!U2616&amp;""</f>
      </c>
      <c r="V2616">
        <f>[1]发票导入!V2616&amp;""</f>
      </c>
      <c r="W2616">
        <f>[1]发票导入!W2616&amp;""</f>
      </c>
      <c r="Y2616">
        <f>[1]发票导入!Y2616&amp;""</f>
      </c>
      <c r="AA2616">
        <f>[1]发票导入!AA2616&amp;""</f>
      </c>
      <c r="AB2616">
        <f>[1]发票导入!AB2616</f>
        <v>0</v>
      </c>
      <c r="AC2616">
        <f>[1]发票导入!AC2616</f>
        <v>0</v>
      </c>
      <c r="AE2616" s="22">
        <f t="shared" si="0"/>
      </c>
      <c r="AI2616">
        <f>[1]发票导入!AI2616&amp;""</f>
      </c>
      <c r="AJ2616">
        <f>[1]发票导入!AJ2616&amp;""</f>
      </c>
      <c r="AK2616">
        <f>[1]发票导入!AK2616</f>
        <v>0</v>
      </c>
      <c r="AL2616">
        <f>[1]发票导入!AL2616</f>
        <v>0</v>
      </c>
      <c r="AM2616">
        <f>[1]发票导入!AM2616</f>
        <v>0</v>
      </c>
      <c r="AN2616" s="22">
        <f t="shared" si="1"/>
        <v>0</v>
      </c>
      <c r="AO2616" s="22">
        <f t="shared" si="2"/>
        <v>0</v>
      </c>
    </row>
    <row r="2617">
      <c r="C2617">
        <f>[1]发票导入!C2617&amp;""</f>
      </c>
      <c r="D2617">
        <f>[1]发票导入!D2617&amp;""</f>
      </c>
      <c r="O2617">
        <f>[1]发票导入!O2617&amp;""</f>
      </c>
      <c r="T2617">
        <f>[1]发票导入!T2617</f>
      </c>
      <c r="U2617">
        <f>[1]发票导入!U2617&amp;""</f>
      </c>
      <c r="V2617">
        <f>[1]发票导入!V2617&amp;""</f>
      </c>
      <c r="W2617">
        <f>[1]发票导入!W2617&amp;""</f>
      </c>
      <c r="Y2617">
        <f>[1]发票导入!Y2617&amp;""</f>
      </c>
      <c r="AA2617">
        <f>[1]发票导入!AA2617&amp;""</f>
      </c>
      <c r="AB2617">
        <f>[1]发票导入!AB2617</f>
        <v>0</v>
      </c>
      <c r="AC2617">
        <f>[1]发票导入!AC2617</f>
        <v>0</v>
      </c>
      <c r="AE2617" s="22">
        <f t="shared" si="0"/>
      </c>
      <c r="AI2617">
        <f>[1]发票导入!AI2617&amp;""</f>
      </c>
      <c r="AJ2617">
        <f>[1]发票导入!AJ2617&amp;""</f>
      </c>
      <c r="AK2617">
        <f>[1]发票导入!AK2617</f>
        <v>0</v>
      </c>
      <c r="AL2617">
        <f>[1]发票导入!AL2617</f>
        <v>0</v>
      </c>
      <c r="AM2617">
        <f>[1]发票导入!AM2617</f>
        <v>0</v>
      </c>
      <c r="AN2617" s="22">
        <f t="shared" si="1"/>
        <v>0</v>
      </c>
      <c r="AO2617" s="22">
        <f t="shared" si="2"/>
        <v>0</v>
      </c>
    </row>
    <row r="2618">
      <c r="C2618">
        <f>[1]发票导入!C2618&amp;""</f>
      </c>
      <c r="D2618">
        <f>[1]发票导入!D2618&amp;""</f>
      </c>
      <c r="O2618">
        <f>[1]发票导入!O2618&amp;""</f>
      </c>
      <c r="T2618">
        <f>[1]发票导入!T2618</f>
      </c>
      <c r="U2618">
        <f>[1]发票导入!U2618&amp;""</f>
      </c>
      <c r="V2618">
        <f>[1]发票导入!V2618&amp;""</f>
      </c>
      <c r="W2618">
        <f>[1]发票导入!W2618&amp;""</f>
      </c>
      <c r="Y2618">
        <f>[1]发票导入!Y2618&amp;""</f>
      </c>
      <c r="AA2618">
        <f>[1]发票导入!AA2618&amp;""</f>
      </c>
      <c r="AB2618">
        <f>[1]发票导入!AB2618</f>
        <v>0</v>
      </c>
      <c r="AC2618">
        <f>[1]发票导入!AC2618</f>
        <v>0</v>
      </c>
      <c r="AE2618" s="22">
        <f t="shared" si="0"/>
      </c>
      <c r="AI2618">
        <f>[1]发票导入!AI2618&amp;""</f>
      </c>
      <c r="AJ2618">
        <f>[1]发票导入!AJ2618&amp;""</f>
      </c>
      <c r="AK2618">
        <f>[1]发票导入!AK2618</f>
        <v>0</v>
      </c>
      <c r="AL2618">
        <f>[1]发票导入!AL2618</f>
        <v>0</v>
      </c>
      <c r="AM2618">
        <f>[1]发票导入!AM2618</f>
        <v>0</v>
      </c>
      <c r="AN2618" s="22">
        <f t="shared" si="1"/>
        <v>0</v>
      </c>
      <c r="AO2618" s="22">
        <f t="shared" si="2"/>
        <v>0</v>
      </c>
    </row>
    <row r="2619">
      <c r="C2619">
        <f>[1]发票导入!C2619&amp;""</f>
      </c>
      <c r="D2619">
        <f>[1]发票导入!D2619&amp;""</f>
      </c>
      <c r="O2619">
        <f>[1]发票导入!O2619&amp;""</f>
      </c>
      <c r="T2619">
        <f>[1]发票导入!T2619</f>
      </c>
      <c r="U2619">
        <f>[1]发票导入!U2619&amp;""</f>
      </c>
      <c r="V2619">
        <f>[1]发票导入!V2619&amp;""</f>
      </c>
      <c r="W2619">
        <f>[1]发票导入!W2619&amp;""</f>
      </c>
      <c r="Y2619">
        <f>[1]发票导入!Y2619&amp;""</f>
      </c>
      <c r="AA2619">
        <f>[1]发票导入!AA2619&amp;""</f>
      </c>
      <c r="AB2619">
        <f>[1]发票导入!AB2619</f>
        <v>0</v>
      </c>
      <c r="AC2619">
        <f>[1]发票导入!AC2619</f>
        <v>0</v>
      </c>
      <c r="AE2619" s="22">
        <f t="shared" si="0"/>
      </c>
      <c r="AI2619">
        <f>[1]发票导入!AI2619&amp;""</f>
      </c>
      <c r="AJ2619">
        <f>[1]发票导入!AJ2619&amp;""</f>
      </c>
      <c r="AK2619">
        <f>[1]发票导入!AK2619</f>
        <v>0</v>
      </c>
      <c r="AL2619">
        <f>[1]发票导入!AL2619</f>
        <v>0</v>
      </c>
      <c r="AM2619">
        <f>[1]发票导入!AM2619</f>
        <v>0</v>
      </c>
      <c r="AN2619" s="22">
        <f t="shared" si="1"/>
        <v>0</v>
      </c>
      <c r="AO2619" s="22">
        <f t="shared" si="2"/>
        <v>0</v>
      </c>
    </row>
    <row r="2620">
      <c r="C2620">
        <f>[1]发票导入!C2620&amp;""</f>
      </c>
      <c r="D2620">
        <f>[1]发票导入!D2620&amp;""</f>
      </c>
      <c r="O2620">
        <f>[1]发票导入!O2620&amp;""</f>
      </c>
      <c r="T2620">
        <f>[1]发票导入!T2620</f>
      </c>
      <c r="U2620">
        <f>[1]发票导入!U2620&amp;""</f>
      </c>
      <c r="V2620">
        <f>[1]发票导入!V2620&amp;""</f>
      </c>
      <c r="W2620">
        <f>[1]发票导入!W2620&amp;""</f>
      </c>
      <c r="Y2620">
        <f>[1]发票导入!Y2620&amp;""</f>
      </c>
      <c r="AA2620">
        <f>[1]发票导入!AA2620&amp;""</f>
      </c>
      <c r="AB2620">
        <f>[1]发票导入!AB2620</f>
        <v>0</v>
      </c>
      <c r="AC2620">
        <f>[1]发票导入!AC2620</f>
        <v>0</v>
      </c>
      <c r="AE2620" s="22">
        <f t="shared" si="0"/>
      </c>
      <c r="AI2620">
        <f>[1]发票导入!AI2620&amp;""</f>
      </c>
      <c r="AJ2620">
        <f>[1]发票导入!AJ2620&amp;""</f>
      </c>
      <c r="AK2620">
        <f>[1]发票导入!AK2620</f>
        <v>0</v>
      </c>
      <c r="AL2620">
        <f>[1]发票导入!AL2620</f>
        <v>0</v>
      </c>
      <c r="AM2620">
        <f>[1]发票导入!AM2620</f>
        <v>0</v>
      </c>
      <c r="AN2620" s="22">
        <f t="shared" si="1"/>
        <v>0</v>
      </c>
      <c r="AO2620" s="22">
        <f t="shared" si="2"/>
        <v>0</v>
      </c>
    </row>
    <row r="2621">
      <c r="C2621">
        <f>[1]发票导入!C2621&amp;""</f>
      </c>
      <c r="D2621">
        <f>[1]发票导入!D2621&amp;""</f>
      </c>
      <c r="O2621">
        <f>[1]发票导入!O2621&amp;""</f>
      </c>
      <c r="T2621">
        <f>[1]发票导入!T2621</f>
      </c>
      <c r="U2621">
        <f>[1]发票导入!U2621&amp;""</f>
      </c>
      <c r="V2621">
        <f>[1]发票导入!V2621&amp;""</f>
      </c>
      <c r="W2621">
        <f>[1]发票导入!W2621&amp;""</f>
      </c>
      <c r="Y2621">
        <f>[1]发票导入!Y2621&amp;""</f>
      </c>
      <c r="AA2621">
        <f>[1]发票导入!AA2621&amp;""</f>
      </c>
      <c r="AB2621">
        <f>[1]发票导入!AB2621</f>
        <v>0</v>
      </c>
      <c r="AC2621">
        <f>[1]发票导入!AC2621</f>
        <v>0</v>
      </c>
      <c r="AE2621" s="22">
        <f t="shared" si="0"/>
      </c>
      <c r="AI2621">
        <f>[1]发票导入!AI2621&amp;""</f>
      </c>
      <c r="AJ2621">
        <f>[1]发票导入!AJ2621&amp;""</f>
      </c>
      <c r="AK2621">
        <f>[1]发票导入!AK2621</f>
        <v>0</v>
      </c>
      <c r="AL2621">
        <f>[1]发票导入!AL2621</f>
        <v>0</v>
      </c>
      <c r="AM2621">
        <f>[1]发票导入!AM2621</f>
        <v>0</v>
      </c>
      <c r="AN2621" s="22">
        <f t="shared" si="1"/>
        <v>0</v>
      </c>
      <c r="AO2621" s="22">
        <f t="shared" si="2"/>
        <v>0</v>
      </c>
    </row>
    <row r="2622">
      <c r="C2622">
        <f>[1]发票导入!C2622&amp;""</f>
      </c>
      <c r="D2622">
        <f>[1]发票导入!D2622&amp;""</f>
      </c>
      <c r="O2622">
        <f>[1]发票导入!O2622&amp;""</f>
      </c>
      <c r="T2622">
        <f>[1]发票导入!T2622</f>
      </c>
      <c r="U2622">
        <f>[1]发票导入!U2622&amp;""</f>
      </c>
      <c r="V2622">
        <f>[1]发票导入!V2622&amp;""</f>
      </c>
      <c r="W2622">
        <f>[1]发票导入!W2622&amp;""</f>
      </c>
      <c r="Y2622">
        <f>[1]发票导入!Y2622&amp;""</f>
      </c>
      <c r="AA2622">
        <f>[1]发票导入!AA2622&amp;""</f>
      </c>
      <c r="AB2622">
        <f>[1]发票导入!AB2622</f>
        <v>0</v>
      </c>
      <c r="AC2622">
        <f>[1]发票导入!AC2622</f>
        <v>0</v>
      </c>
      <c r="AE2622" s="22">
        <f t="shared" si="0"/>
      </c>
      <c r="AI2622">
        <f>[1]发票导入!AI2622&amp;""</f>
      </c>
      <c r="AJ2622">
        <f>[1]发票导入!AJ2622&amp;""</f>
      </c>
      <c r="AK2622">
        <f>[1]发票导入!AK2622</f>
        <v>0</v>
      </c>
      <c r="AL2622">
        <f>[1]发票导入!AL2622</f>
        <v>0</v>
      </c>
      <c r="AM2622">
        <f>[1]发票导入!AM2622</f>
        <v>0</v>
      </c>
      <c r="AN2622" s="22">
        <f t="shared" si="1"/>
        <v>0</v>
      </c>
      <c r="AO2622" s="22">
        <f t="shared" si="2"/>
        <v>0</v>
      </c>
    </row>
    <row r="2623">
      <c r="C2623">
        <f>[1]发票导入!C2623&amp;""</f>
      </c>
      <c r="D2623">
        <f>[1]发票导入!D2623&amp;""</f>
      </c>
      <c r="O2623">
        <f>[1]发票导入!O2623&amp;""</f>
      </c>
      <c r="T2623">
        <f>[1]发票导入!T2623</f>
      </c>
      <c r="U2623">
        <f>[1]发票导入!U2623&amp;""</f>
      </c>
      <c r="V2623">
        <f>[1]发票导入!V2623&amp;""</f>
      </c>
      <c r="W2623">
        <f>[1]发票导入!W2623&amp;""</f>
      </c>
      <c r="Y2623">
        <f>[1]发票导入!Y2623&amp;""</f>
      </c>
      <c r="AA2623">
        <f>[1]发票导入!AA2623&amp;""</f>
      </c>
      <c r="AB2623">
        <f>[1]发票导入!AB2623</f>
        <v>0</v>
      </c>
      <c r="AC2623">
        <f>[1]发票导入!AC2623</f>
        <v>0</v>
      </c>
      <c r="AE2623" s="22">
        <f t="shared" si="0"/>
      </c>
      <c r="AI2623">
        <f>[1]发票导入!AI2623&amp;""</f>
      </c>
      <c r="AJ2623">
        <f>[1]发票导入!AJ2623&amp;""</f>
      </c>
      <c r="AK2623">
        <f>[1]发票导入!AK2623</f>
        <v>0</v>
      </c>
      <c r="AL2623">
        <f>[1]发票导入!AL2623</f>
        <v>0</v>
      </c>
      <c r="AM2623">
        <f>[1]发票导入!AM2623</f>
        <v>0</v>
      </c>
      <c r="AN2623" s="22">
        <f t="shared" si="1"/>
        <v>0</v>
      </c>
      <c r="AO2623" s="22">
        <f t="shared" si="2"/>
        <v>0</v>
      </c>
    </row>
    <row r="2624">
      <c r="C2624">
        <f>[1]发票导入!C2624&amp;""</f>
      </c>
      <c r="D2624">
        <f>[1]发票导入!D2624&amp;""</f>
      </c>
      <c r="O2624">
        <f>[1]发票导入!O2624&amp;""</f>
      </c>
      <c r="T2624">
        <f>[1]发票导入!T2624</f>
      </c>
      <c r="U2624">
        <f>[1]发票导入!U2624&amp;""</f>
      </c>
      <c r="V2624">
        <f>[1]发票导入!V2624&amp;""</f>
      </c>
      <c r="W2624">
        <f>[1]发票导入!W2624&amp;""</f>
      </c>
      <c r="Y2624">
        <f>[1]发票导入!Y2624&amp;""</f>
      </c>
      <c r="AA2624">
        <f>[1]发票导入!AA2624&amp;""</f>
      </c>
      <c r="AB2624">
        <f>[1]发票导入!AB2624</f>
        <v>0</v>
      </c>
      <c r="AC2624">
        <f>[1]发票导入!AC2624</f>
        <v>0</v>
      </c>
      <c r="AE2624" s="22">
        <f t="shared" si="0"/>
      </c>
      <c r="AI2624">
        <f>[1]发票导入!AI2624&amp;""</f>
      </c>
      <c r="AJ2624">
        <f>[1]发票导入!AJ2624&amp;""</f>
      </c>
      <c r="AK2624">
        <f>[1]发票导入!AK2624</f>
        <v>0</v>
      </c>
      <c r="AL2624">
        <f>[1]发票导入!AL2624</f>
        <v>0</v>
      </c>
      <c r="AM2624">
        <f>[1]发票导入!AM2624</f>
        <v>0</v>
      </c>
      <c r="AN2624" s="22">
        <f t="shared" si="1"/>
        <v>0</v>
      </c>
      <c r="AO2624" s="22">
        <f t="shared" si="2"/>
        <v>0</v>
      </c>
    </row>
    <row r="2625">
      <c r="C2625">
        <f>[1]发票导入!C2625&amp;""</f>
      </c>
      <c r="D2625">
        <f>[1]发票导入!D2625&amp;""</f>
      </c>
      <c r="O2625">
        <f>[1]发票导入!O2625&amp;""</f>
      </c>
      <c r="T2625">
        <f>[1]发票导入!T2625</f>
      </c>
      <c r="U2625">
        <f>[1]发票导入!U2625&amp;""</f>
      </c>
      <c r="V2625">
        <f>[1]发票导入!V2625&amp;""</f>
      </c>
      <c r="W2625">
        <f>[1]发票导入!W2625&amp;""</f>
      </c>
      <c r="Y2625">
        <f>[1]发票导入!Y2625&amp;""</f>
      </c>
      <c r="AA2625">
        <f>[1]发票导入!AA2625&amp;""</f>
      </c>
      <c r="AB2625">
        <f>[1]发票导入!AB2625</f>
        <v>0</v>
      </c>
      <c r="AC2625">
        <f>[1]发票导入!AC2625</f>
        <v>0</v>
      </c>
      <c r="AE2625" s="22">
        <f t="shared" si="0"/>
      </c>
      <c r="AI2625">
        <f>[1]发票导入!AI2625&amp;""</f>
      </c>
      <c r="AJ2625">
        <f>[1]发票导入!AJ2625&amp;""</f>
      </c>
      <c r="AK2625">
        <f>[1]发票导入!AK2625</f>
        <v>0</v>
      </c>
      <c r="AL2625">
        <f>[1]发票导入!AL2625</f>
        <v>0</v>
      </c>
      <c r="AM2625">
        <f>[1]发票导入!AM2625</f>
        <v>0</v>
      </c>
      <c r="AN2625" s="22">
        <f t="shared" si="1"/>
        <v>0</v>
      </c>
      <c r="AO2625" s="22">
        <f t="shared" si="2"/>
        <v>0</v>
      </c>
    </row>
    <row r="2626">
      <c r="C2626">
        <f>[1]发票导入!C2626&amp;""</f>
      </c>
      <c r="D2626">
        <f>[1]发票导入!D2626&amp;""</f>
      </c>
      <c r="O2626">
        <f>[1]发票导入!O2626&amp;""</f>
      </c>
      <c r="T2626">
        <f>[1]发票导入!T2626</f>
      </c>
      <c r="U2626">
        <f>[1]发票导入!U2626&amp;""</f>
      </c>
      <c r="V2626">
        <f>[1]发票导入!V2626&amp;""</f>
      </c>
      <c r="W2626">
        <f>[1]发票导入!W2626&amp;""</f>
      </c>
      <c r="Y2626">
        <f>[1]发票导入!Y2626&amp;""</f>
      </c>
      <c r="AA2626">
        <f>[1]发票导入!AA2626&amp;""</f>
      </c>
      <c r="AB2626">
        <f>[1]发票导入!AB2626</f>
        <v>0</v>
      </c>
      <c r="AC2626">
        <f>[1]发票导入!AC2626</f>
        <v>0</v>
      </c>
      <c r="AE2626" s="22">
        <f t="shared" si="0"/>
      </c>
      <c r="AI2626">
        <f>[1]发票导入!AI2626&amp;""</f>
      </c>
      <c r="AJ2626">
        <f>[1]发票导入!AJ2626&amp;""</f>
      </c>
      <c r="AK2626">
        <f>[1]发票导入!AK2626</f>
        <v>0</v>
      </c>
      <c r="AL2626">
        <f>[1]发票导入!AL2626</f>
        <v>0</v>
      </c>
      <c r="AM2626">
        <f>[1]发票导入!AM2626</f>
        <v>0</v>
      </c>
      <c r="AN2626" s="22">
        <f t="shared" si="1"/>
        <v>0</v>
      </c>
      <c r="AO2626" s="22">
        <f t="shared" si="2"/>
        <v>0</v>
      </c>
    </row>
    <row r="2627">
      <c r="C2627">
        <f>[1]发票导入!C2627&amp;""</f>
      </c>
      <c r="D2627">
        <f>[1]发票导入!D2627&amp;""</f>
      </c>
      <c r="O2627">
        <f>[1]发票导入!O2627&amp;""</f>
      </c>
      <c r="T2627">
        <f>[1]发票导入!T2627</f>
      </c>
      <c r="U2627">
        <f>[1]发票导入!U2627&amp;""</f>
      </c>
      <c r="V2627">
        <f>[1]发票导入!V2627&amp;""</f>
      </c>
      <c r="W2627">
        <f>[1]发票导入!W2627&amp;""</f>
      </c>
      <c r="Y2627">
        <f>[1]发票导入!Y2627&amp;""</f>
      </c>
      <c r="AA2627">
        <f>[1]发票导入!AA2627&amp;""</f>
      </c>
      <c r="AB2627">
        <f>[1]发票导入!AB2627</f>
        <v>0</v>
      </c>
      <c r="AC2627">
        <f>[1]发票导入!AC2627</f>
        <v>0</v>
      </c>
      <c r="AE2627" s="22">
        <f t="shared" si="0"/>
      </c>
      <c r="AI2627">
        <f>[1]发票导入!AI2627&amp;""</f>
      </c>
      <c r="AJ2627">
        <f>[1]发票导入!AJ2627&amp;""</f>
      </c>
      <c r="AK2627">
        <f>[1]发票导入!AK2627</f>
        <v>0</v>
      </c>
      <c r="AL2627">
        <f>[1]发票导入!AL2627</f>
        <v>0</v>
      </c>
      <c r="AM2627">
        <f>[1]发票导入!AM2627</f>
        <v>0</v>
      </c>
      <c r="AN2627" s="22">
        <f t="shared" si="1"/>
        <v>0</v>
      </c>
      <c r="AO2627" s="22">
        <f t="shared" si="2"/>
        <v>0</v>
      </c>
    </row>
    <row r="2628">
      <c r="C2628">
        <f>[1]发票导入!C2628&amp;""</f>
      </c>
      <c r="D2628">
        <f>[1]发票导入!D2628&amp;""</f>
      </c>
      <c r="O2628">
        <f>[1]发票导入!O2628&amp;""</f>
      </c>
      <c r="T2628">
        <f>[1]发票导入!T2628</f>
      </c>
      <c r="U2628">
        <f>[1]发票导入!U2628&amp;""</f>
      </c>
      <c r="V2628">
        <f>[1]发票导入!V2628&amp;""</f>
      </c>
      <c r="W2628">
        <f>[1]发票导入!W2628&amp;""</f>
      </c>
      <c r="Y2628">
        <f>[1]发票导入!Y2628&amp;""</f>
      </c>
      <c r="AA2628">
        <f>[1]发票导入!AA2628&amp;""</f>
      </c>
      <c r="AB2628">
        <f>[1]发票导入!AB2628</f>
        <v>0</v>
      </c>
      <c r="AC2628">
        <f>[1]发票导入!AC2628</f>
        <v>0</v>
      </c>
      <c r="AE2628" s="22">
        <f t="shared" si="0"/>
      </c>
      <c r="AI2628">
        <f>[1]发票导入!AI2628&amp;""</f>
      </c>
      <c r="AJ2628">
        <f>[1]发票导入!AJ2628&amp;""</f>
      </c>
      <c r="AK2628">
        <f>[1]发票导入!AK2628</f>
        <v>0</v>
      </c>
      <c r="AL2628">
        <f>[1]发票导入!AL2628</f>
        <v>0</v>
      </c>
      <c r="AM2628">
        <f>[1]发票导入!AM2628</f>
        <v>0</v>
      </c>
      <c r="AN2628" s="22">
        <f t="shared" si="1"/>
        <v>0</v>
      </c>
      <c r="AO2628" s="22">
        <f t="shared" si="2"/>
        <v>0</v>
      </c>
    </row>
    <row r="2629">
      <c r="C2629">
        <f>[1]发票导入!C2629&amp;""</f>
      </c>
      <c r="D2629">
        <f>[1]发票导入!D2629&amp;""</f>
      </c>
      <c r="O2629">
        <f>[1]发票导入!O2629&amp;""</f>
      </c>
      <c r="T2629">
        <f>[1]发票导入!T2629</f>
      </c>
      <c r="U2629">
        <f>[1]发票导入!U2629&amp;""</f>
      </c>
      <c r="V2629">
        <f>[1]发票导入!V2629&amp;""</f>
      </c>
      <c r="W2629">
        <f>[1]发票导入!W2629&amp;""</f>
      </c>
      <c r="Y2629">
        <f>[1]发票导入!Y2629&amp;""</f>
      </c>
      <c r="AA2629">
        <f>[1]发票导入!AA2629&amp;""</f>
      </c>
      <c r="AB2629">
        <f>[1]发票导入!AB2629</f>
        <v>0</v>
      </c>
      <c r="AC2629">
        <f>[1]发票导入!AC2629</f>
        <v>0</v>
      </c>
      <c r="AE2629" s="22">
        <f t="shared" si="0"/>
      </c>
      <c r="AI2629">
        <f>[1]发票导入!AI2629&amp;""</f>
      </c>
      <c r="AJ2629">
        <f>[1]发票导入!AJ2629&amp;""</f>
      </c>
      <c r="AK2629">
        <f>[1]发票导入!AK2629</f>
        <v>0</v>
      </c>
      <c r="AL2629">
        <f>[1]发票导入!AL2629</f>
        <v>0</v>
      </c>
      <c r="AM2629">
        <f>[1]发票导入!AM2629</f>
        <v>0</v>
      </c>
      <c r="AN2629" s="22">
        <f t="shared" si="1"/>
        <v>0</v>
      </c>
      <c r="AO2629" s="22">
        <f t="shared" si="2"/>
        <v>0</v>
      </c>
    </row>
    <row r="2630">
      <c r="C2630">
        <f>[1]发票导入!C2630&amp;""</f>
      </c>
      <c r="D2630">
        <f>[1]发票导入!D2630&amp;""</f>
      </c>
      <c r="O2630">
        <f>[1]发票导入!O2630&amp;""</f>
      </c>
      <c r="T2630">
        <f>[1]发票导入!T2630</f>
      </c>
      <c r="U2630">
        <f>[1]发票导入!U2630&amp;""</f>
      </c>
      <c r="V2630">
        <f>[1]发票导入!V2630&amp;""</f>
      </c>
      <c r="W2630">
        <f>[1]发票导入!W2630&amp;""</f>
      </c>
      <c r="Y2630">
        <f>[1]发票导入!Y2630&amp;""</f>
      </c>
      <c r="AA2630">
        <f>[1]发票导入!AA2630&amp;""</f>
      </c>
      <c r="AB2630">
        <f>[1]发票导入!AB2630</f>
        <v>0</v>
      </c>
      <c r="AC2630">
        <f>[1]发票导入!AC2630</f>
        <v>0</v>
      </c>
      <c r="AE2630" s="22">
        <f t="shared" si="0"/>
      </c>
      <c r="AI2630">
        <f>[1]发票导入!AI2630&amp;""</f>
      </c>
      <c r="AJ2630">
        <f>[1]发票导入!AJ2630&amp;""</f>
      </c>
      <c r="AK2630">
        <f>[1]发票导入!AK2630</f>
        <v>0</v>
      </c>
      <c r="AL2630">
        <f>[1]发票导入!AL2630</f>
        <v>0</v>
      </c>
      <c r="AM2630">
        <f>[1]发票导入!AM2630</f>
        <v>0</v>
      </c>
      <c r="AN2630" s="22">
        <f t="shared" si="1"/>
        <v>0</v>
      </c>
      <c r="AO2630" s="22">
        <f t="shared" si="2"/>
        <v>0</v>
      </c>
    </row>
    <row r="2631">
      <c r="C2631">
        <f>[1]发票导入!C2631&amp;""</f>
      </c>
      <c r="D2631">
        <f>[1]发票导入!D2631&amp;""</f>
      </c>
      <c r="O2631">
        <f>[1]发票导入!O2631&amp;""</f>
      </c>
      <c r="T2631">
        <f>[1]发票导入!T2631</f>
      </c>
      <c r="U2631">
        <f>[1]发票导入!U2631&amp;""</f>
      </c>
      <c r="V2631">
        <f>[1]发票导入!V2631&amp;""</f>
      </c>
      <c r="W2631">
        <f>[1]发票导入!W2631&amp;""</f>
      </c>
      <c r="Y2631">
        <f>[1]发票导入!Y2631&amp;""</f>
      </c>
      <c r="AA2631">
        <f>[1]发票导入!AA2631&amp;""</f>
      </c>
      <c r="AB2631">
        <f>[1]发票导入!AB2631</f>
        <v>0</v>
      </c>
      <c r="AC2631">
        <f>[1]发票导入!AC2631</f>
        <v>0</v>
      </c>
      <c r="AE2631" s="22">
        <f t="shared" si="0"/>
      </c>
      <c r="AI2631">
        <f>[1]发票导入!AI2631&amp;""</f>
      </c>
      <c r="AJ2631">
        <f>[1]发票导入!AJ2631&amp;""</f>
      </c>
      <c r="AK2631">
        <f>[1]发票导入!AK2631</f>
        <v>0</v>
      </c>
      <c r="AL2631">
        <f>[1]发票导入!AL2631</f>
        <v>0</v>
      </c>
      <c r="AM2631">
        <f>[1]发票导入!AM2631</f>
        <v>0</v>
      </c>
      <c r="AN2631" s="22">
        <f t="shared" si="1"/>
        <v>0</v>
      </c>
      <c r="AO2631" s="22">
        <f t="shared" si="2"/>
        <v>0</v>
      </c>
    </row>
    <row r="2632">
      <c r="C2632">
        <f>[1]发票导入!C2632&amp;""</f>
      </c>
      <c r="D2632">
        <f>[1]发票导入!D2632&amp;""</f>
      </c>
      <c r="O2632">
        <f>[1]发票导入!O2632&amp;""</f>
      </c>
      <c r="T2632">
        <f>[1]发票导入!T2632</f>
      </c>
      <c r="U2632">
        <f>[1]发票导入!U2632&amp;""</f>
      </c>
      <c r="V2632">
        <f>[1]发票导入!V2632&amp;""</f>
      </c>
      <c r="W2632">
        <f>[1]发票导入!W2632&amp;""</f>
      </c>
      <c r="Y2632">
        <f>[1]发票导入!Y2632&amp;""</f>
      </c>
      <c r="AA2632">
        <f>[1]发票导入!AA2632&amp;""</f>
      </c>
      <c r="AB2632">
        <f>[1]发票导入!AB2632</f>
        <v>0</v>
      </c>
      <c r="AC2632">
        <f>[1]发票导入!AC2632</f>
        <v>0</v>
      </c>
      <c r="AE2632" s="22">
        <f t="shared" si="0"/>
      </c>
      <c r="AI2632">
        <f>[1]发票导入!AI2632&amp;""</f>
      </c>
      <c r="AJ2632">
        <f>[1]发票导入!AJ2632&amp;""</f>
      </c>
      <c r="AK2632">
        <f>[1]发票导入!AK2632</f>
        <v>0</v>
      </c>
      <c r="AL2632">
        <f>[1]发票导入!AL2632</f>
        <v>0</v>
      </c>
      <c r="AM2632">
        <f>[1]发票导入!AM2632</f>
        <v>0</v>
      </c>
      <c r="AN2632" s="22">
        <f t="shared" si="1"/>
        <v>0</v>
      </c>
      <c r="AO2632" s="22">
        <f t="shared" si="2"/>
        <v>0</v>
      </c>
    </row>
    <row r="2633">
      <c r="C2633">
        <f>[1]发票导入!C2633&amp;""</f>
      </c>
      <c r="D2633">
        <f>[1]发票导入!D2633&amp;""</f>
      </c>
      <c r="O2633">
        <f>[1]发票导入!O2633&amp;""</f>
      </c>
      <c r="T2633">
        <f>[1]发票导入!T2633</f>
      </c>
      <c r="U2633">
        <f>[1]发票导入!U2633&amp;""</f>
      </c>
      <c r="V2633">
        <f>[1]发票导入!V2633&amp;""</f>
      </c>
      <c r="W2633">
        <f>[1]发票导入!W2633&amp;""</f>
      </c>
      <c r="Y2633">
        <f>[1]发票导入!Y2633&amp;""</f>
      </c>
      <c r="AA2633">
        <f>[1]发票导入!AA2633&amp;""</f>
      </c>
      <c r="AB2633">
        <f>[1]发票导入!AB2633</f>
        <v>0</v>
      </c>
      <c r="AC2633">
        <f>[1]发票导入!AC2633</f>
        <v>0</v>
      </c>
      <c r="AE2633" s="22">
        <f t="shared" si="0"/>
      </c>
      <c r="AI2633">
        <f>[1]发票导入!AI2633&amp;""</f>
      </c>
      <c r="AJ2633">
        <f>[1]发票导入!AJ2633&amp;""</f>
      </c>
      <c r="AK2633">
        <f>[1]发票导入!AK2633</f>
        <v>0</v>
      </c>
      <c r="AL2633">
        <f>[1]发票导入!AL2633</f>
        <v>0</v>
      </c>
      <c r="AM2633">
        <f>[1]发票导入!AM2633</f>
        <v>0</v>
      </c>
      <c r="AN2633" s="22">
        <f t="shared" si="1"/>
        <v>0</v>
      </c>
      <c r="AO2633" s="22">
        <f t="shared" si="2"/>
        <v>0</v>
      </c>
    </row>
    <row r="2634">
      <c r="C2634">
        <f>[1]发票导入!C2634&amp;""</f>
      </c>
      <c r="D2634">
        <f>[1]发票导入!D2634&amp;""</f>
      </c>
      <c r="O2634">
        <f>[1]发票导入!O2634&amp;""</f>
      </c>
      <c r="T2634">
        <f>[1]发票导入!T2634</f>
      </c>
      <c r="U2634">
        <f>[1]发票导入!U2634&amp;""</f>
      </c>
      <c r="V2634">
        <f>[1]发票导入!V2634&amp;""</f>
      </c>
      <c r="W2634">
        <f>[1]发票导入!W2634&amp;""</f>
      </c>
      <c r="Y2634">
        <f>[1]发票导入!Y2634&amp;""</f>
      </c>
      <c r="AA2634">
        <f>[1]发票导入!AA2634&amp;""</f>
      </c>
      <c r="AB2634">
        <f>[1]发票导入!AB2634</f>
        <v>0</v>
      </c>
      <c r="AC2634">
        <f>[1]发票导入!AC2634</f>
        <v>0</v>
      </c>
      <c r="AE2634" s="22">
        <f t="shared" si="0"/>
      </c>
      <c r="AI2634">
        <f>[1]发票导入!AI2634&amp;""</f>
      </c>
      <c r="AJ2634">
        <f>[1]发票导入!AJ2634&amp;""</f>
      </c>
      <c r="AK2634">
        <f>[1]发票导入!AK2634</f>
        <v>0</v>
      </c>
      <c r="AL2634">
        <f>[1]发票导入!AL2634</f>
        <v>0</v>
      </c>
      <c r="AM2634">
        <f>[1]发票导入!AM2634</f>
        <v>0</v>
      </c>
      <c r="AN2634" s="22">
        <f t="shared" si="1"/>
        <v>0</v>
      </c>
      <c r="AO2634" s="22">
        <f t="shared" si="2"/>
        <v>0</v>
      </c>
    </row>
    <row r="2635">
      <c r="C2635">
        <f>[1]发票导入!C2635&amp;""</f>
      </c>
      <c r="D2635">
        <f>[1]发票导入!D2635&amp;""</f>
      </c>
      <c r="O2635">
        <f>[1]发票导入!O2635&amp;""</f>
      </c>
      <c r="T2635">
        <f>[1]发票导入!T2635</f>
      </c>
      <c r="U2635">
        <f>[1]发票导入!U2635&amp;""</f>
      </c>
      <c r="V2635">
        <f>[1]发票导入!V2635&amp;""</f>
      </c>
      <c r="W2635">
        <f>[1]发票导入!W2635&amp;""</f>
      </c>
      <c r="Y2635">
        <f>[1]发票导入!Y2635&amp;""</f>
      </c>
      <c r="AA2635">
        <f>[1]发票导入!AA2635&amp;""</f>
      </c>
      <c r="AB2635">
        <f>[1]发票导入!AB2635</f>
        <v>0</v>
      </c>
      <c r="AC2635">
        <f>[1]发票导入!AC2635</f>
        <v>0</v>
      </c>
      <c r="AE2635" s="22">
        <f t="shared" si="0"/>
      </c>
      <c r="AI2635">
        <f>[1]发票导入!AI2635&amp;""</f>
      </c>
      <c r="AJ2635">
        <f>[1]发票导入!AJ2635&amp;""</f>
      </c>
      <c r="AK2635">
        <f>[1]发票导入!AK2635</f>
        <v>0</v>
      </c>
      <c r="AL2635">
        <f>[1]发票导入!AL2635</f>
        <v>0</v>
      </c>
      <c r="AM2635">
        <f>[1]发票导入!AM2635</f>
        <v>0</v>
      </c>
      <c r="AN2635" s="22">
        <f t="shared" si="1"/>
        <v>0</v>
      </c>
      <c r="AO2635" s="22">
        <f t="shared" si="2"/>
        <v>0</v>
      </c>
    </row>
    <row r="2636">
      <c r="C2636">
        <f>[1]发票导入!C2636&amp;""</f>
      </c>
      <c r="D2636">
        <f>[1]发票导入!D2636&amp;""</f>
      </c>
      <c r="O2636">
        <f>[1]发票导入!O2636&amp;""</f>
      </c>
      <c r="T2636">
        <f>[1]发票导入!T2636</f>
      </c>
      <c r="U2636">
        <f>[1]发票导入!U2636&amp;""</f>
      </c>
      <c r="V2636">
        <f>[1]发票导入!V2636&amp;""</f>
      </c>
      <c r="W2636">
        <f>[1]发票导入!W2636&amp;""</f>
      </c>
      <c r="Y2636">
        <f>[1]发票导入!Y2636&amp;""</f>
      </c>
      <c r="AA2636">
        <f>[1]发票导入!AA2636&amp;""</f>
      </c>
      <c r="AB2636">
        <f>[1]发票导入!AB2636</f>
        <v>0</v>
      </c>
      <c r="AC2636">
        <f>[1]发票导入!AC2636</f>
        <v>0</v>
      </c>
      <c r="AE2636" s="22">
        <f t="shared" si="0"/>
      </c>
      <c r="AI2636">
        <f>[1]发票导入!AI2636&amp;""</f>
      </c>
      <c r="AJ2636">
        <f>[1]发票导入!AJ2636&amp;""</f>
      </c>
      <c r="AK2636">
        <f>[1]发票导入!AK2636</f>
        <v>0</v>
      </c>
      <c r="AL2636">
        <f>[1]发票导入!AL2636</f>
        <v>0</v>
      </c>
      <c r="AM2636">
        <f>[1]发票导入!AM2636</f>
        <v>0</v>
      </c>
      <c r="AN2636" s="22">
        <f t="shared" si="1"/>
        <v>0</v>
      </c>
      <c r="AO2636" s="22">
        <f t="shared" si="2"/>
        <v>0</v>
      </c>
    </row>
    <row r="2637">
      <c r="C2637">
        <f>[1]发票导入!C2637&amp;""</f>
      </c>
      <c r="D2637">
        <f>[1]发票导入!D2637&amp;""</f>
      </c>
      <c r="O2637">
        <f>[1]发票导入!O2637&amp;""</f>
      </c>
      <c r="T2637">
        <f>[1]发票导入!T2637</f>
      </c>
      <c r="U2637">
        <f>[1]发票导入!U2637&amp;""</f>
      </c>
      <c r="V2637">
        <f>[1]发票导入!V2637&amp;""</f>
      </c>
      <c r="W2637">
        <f>[1]发票导入!W2637&amp;""</f>
      </c>
      <c r="Y2637">
        <f>[1]发票导入!Y2637&amp;""</f>
      </c>
      <c r="AA2637">
        <f>[1]发票导入!AA2637&amp;""</f>
      </c>
      <c r="AB2637">
        <f>[1]发票导入!AB2637</f>
        <v>0</v>
      </c>
      <c r="AC2637">
        <f>[1]发票导入!AC2637</f>
        <v>0</v>
      </c>
      <c r="AE2637" s="22">
        <f t="shared" si="0"/>
      </c>
      <c r="AI2637">
        <f>[1]发票导入!AI2637&amp;""</f>
      </c>
      <c r="AJ2637">
        <f>[1]发票导入!AJ2637&amp;""</f>
      </c>
      <c r="AK2637">
        <f>[1]发票导入!AK2637</f>
        <v>0</v>
      </c>
      <c r="AL2637">
        <f>[1]发票导入!AL2637</f>
        <v>0</v>
      </c>
      <c r="AM2637">
        <f>[1]发票导入!AM2637</f>
        <v>0</v>
      </c>
      <c r="AN2637" s="22">
        <f t="shared" si="1"/>
        <v>0</v>
      </c>
      <c r="AO2637" s="22">
        <f t="shared" si="2"/>
        <v>0</v>
      </c>
    </row>
    <row r="2638">
      <c r="C2638">
        <f>[1]发票导入!C2638&amp;""</f>
      </c>
      <c r="D2638">
        <f>[1]发票导入!D2638&amp;""</f>
      </c>
      <c r="O2638">
        <f>[1]发票导入!O2638&amp;""</f>
      </c>
      <c r="T2638">
        <f>[1]发票导入!T2638</f>
      </c>
      <c r="U2638">
        <f>[1]发票导入!U2638&amp;""</f>
      </c>
      <c r="V2638">
        <f>[1]发票导入!V2638&amp;""</f>
      </c>
      <c r="W2638">
        <f>[1]发票导入!W2638&amp;""</f>
      </c>
      <c r="Y2638">
        <f>[1]发票导入!Y2638&amp;""</f>
      </c>
      <c r="AA2638">
        <f>[1]发票导入!AA2638&amp;""</f>
      </c>
      <c r="AB2638">
        <f>[1]发票导入!AB2638</f>
        <v>0</v>
      </c>
      <c r="AC2638">
        <f>[1]发票导入!AC2638</f>
        <v>0</v>
      </c>
      <c r="AE2638" s="22">
        <f t="shared" si="0"/>
      </c>
      <c r="AI2638">
        <f>[1]发票导入!AI2638&amp;""</f>
      </c>
      <c r="AJ2638">
        <f>[1]发票导入!AJ2638&amp;""</f>
      </c>
      <c r="AK2638">
        <f>[1]发票导入!AK2638</f>
        <v>0</v>
      </c>
      <c r="AL2638">
        <f>[1]发票导入!AL2638</f>
        <v>0</v>
      </c>
      <c r="AM2638">
        <f>[1]发票导入!AM2638</f>
        <v>0</v>
      </c>
      <c r="AN2638" s="22">
        <f t="shared" si="1"/>
        <v>0</v>
      </c>
      <c r="AO2638" s="22">
        <f t="shared" si="2"/>
        <v>0</v>
      </c>
    </row>
    <row r="2639">
      <c r="C2639">
        <f>[1]发票导入!C2639&amp;""</f>
      </c>
      <c r="D2639">
        <f>[1]发票导入!D2639&amp;""</f>
      </c>
      <c r="O2639">
        <f>[1]发票导入!O2639&amp;""</f>
      </c>
      <c r="T2639">
        <f>[1]发票导入!T2639</f>
      </c>
      <c r="U2639">
        <f>[1]发票导入!U2639&amp;""</f>
      </c>
      <c r="V2639">
        <f>[1]发票导入!V2639&amp;""</f>
      </c>
      <c r="W2639">
        <f>[1]发票导入!W2639&amp;""</f>
      </c>
      <c r="Y2639">
        <f>[1]发票导入!Y2639&amp;""</f>
      </c>
      <c r="AA2639">
        <f>[1]发票导入!AA2639&amp;""</f>
      </c>
      <c r="AB2639">
        <f>[1]发票导入!AB2639</f>
        <v>0</v>
      </c>
      <c r="AC2639">
        <f>[1]发票导入!AC2639</f>
        <v>0</v>
      </c>
      <c r="AE2639" s="22">
        <f t="shared" si="0"/>
      </c>
      <c r="AI2639">
        <f>[1]发票导入!AI2639&amp;""</f>
      </c>
      <c r="AJ2639">
        <f>[1]发票导入!AJ2639&amp;""</f>
      </c>
      <c r="AK2639">
        <f>[1]发票导入!AK2639</f>
        <v>0</v>
      </c>
      <c r="AL2639">
        <f>[1]发票导入!AL2639</f>
        <v>0</v>
      </c>
      <c r="AM2639">
        <f>[1]发票导入!AM2639</f>
        <v>0</v>
      </c>
      <c r="AN2639" s="22">
        <f t="shared" si="1"/>
        <v>0</v>
      </c>
      <c r="AO2639" s="22">
        <f t="shared" si="2"/>
        <v>0</v>
      </c>
    </row>
    <row r="2640">
      <c r="C2640">
        <f>[1]发票导入!C2640&amp;""</f>
      </c>
      <c r="D2640">
        <f>[1]发票导入!D2640&amp;""</f>
      </c>
      <c r="O2640">
        <f>[1]发票导入!O2640&amp;""</f>
      </c>
      <c r="T2640">
        <f>[1]发票导入!T2640</f>
      </c>
      <c r="U2640">
        <f>[1]发票导入!U2640&amp;""</f>
      </c>
      <c r="V2640">
        <f>[1]发票导入!V2640&amp;""</f>
      </c>
      <c r="W2640">
        <f>[1]发票导入!W2640&amp;""</f>
      </c>
      <c r="Y2640">
        <f>[1]发票导入!Y2640&amp;""</f>
      </c>
      <c r="AA2640">
        <f>[1]发票导入!AA2640&amp;""</f>
      </c>
      <c r="AB2640">
        <f>[1]发票导入!AB2640</f>
        <v>0</v>
      </c>
      <c r="AC2640">
        <f>[1]发票导入!AC2640</f>
        <v>0</v>
      </c>
      <c r="AE2640" s="22">
        <f t="shared" si="0"/>
      </c>
      <c r="AI2640">
        <f>[1]发票导入!AI2640&amp;""</f>
      </c>
      <c r="AJ2640">
        <f>[1]发票导入!AJ2640&amp;""</f>
      </c>
      <c r="AK2640">
        <f>[1]发票导入!AK2640</f>
        <v>0</v>
      </c>
      <c r="AL2640">
        <f>[1]发票导入!AL2640</f>
        <v>0</v>
      </c>
      <c r="AM2640">
        <f>[1]发票导入!AM2640</f>
        <v>0</v>
      </c>
      <c r="AN2640" s="22">
        <f t="shared" si="1"/>
        <v>0</v>
      </c>
      <c r="AO2640" s="22">
        <f t="shared" si="2"/>
        <v>0</v>
      </c>
    </row>
    <row r="2641">
      <c r="C2641">
        <f>[1]发票导入!C2641&amp;""</f>
      </c>
      <c r="D2641">
        <f>[1]发票导入!D2641&amp;""</f>
      </c>
      <c r="O2641">
        <f>[1]发票导入!O2641&amp;""</f>
      </c>
      <c r="T2641">
        <f>[1]发票导入!T2641</f>
      </c>
      <c r="U2641">
        <f>[1]发票导入!U2641&amp;""</f>
      </c>
      <c r="V2641">
        <f>[1]发票导入!V2641&amp;""</f>
      </c>
      <c r="W2641">
        <f>[1]发票导入!W2641&amp;""</f>
      </c>
      <c r="Y2641">
        <f>[1]发票导入!Y2641&amp;""</f>
      </c>
      <c r="AA2641">
        <f>[1]发票导入!AA2641&amp;""</f>
      </c>
      <c r="AB2641">
        <f>[1]发票导入!AB2641</f>
        <v>0</v>
      </c>
      <c r="AC2641">
        <f>[1]发票导入!AC2641</f>
        <v>0</v>
      </c>
      <c r="AE2641" s="22">
        <f t="shared" si="0"/>
      </c>
      <c r="AI2641">
        <f>[1]发票导入!AI2641&amp;""</f>
      </c>
      <c r="AJ2641">
        <f>[1]发票导入!AJ2641&amp;""</f>
      </c>
      <c r="AK2641">
        <f>[1]发票导入!AK2641</f>
        <v>0</v>
      </c>
      <c r="AL2641">
        <f>[1]发票导入!AL2641</f>
        <v>0</v>
      </c>
      <c r="AM2641">
        <f>[1]发票导入!AM2641</f>
        <v>0</v>
      </c>
      <c r="AN2641" s="22">
        <f t="shared" si="1"/>
        <v>0</v>
      </c>
      <c r="AO2641" s="22">
        <f t="shared" si="2"/>
        <v>0</v>
      </c>
    </row>
    <row r="2642">
      <c r="C2642">
        <f>[1]发票导入!C2642&amp;""</f>
      </c>
      <c r="D2642">
        <f>[1]发票导入!D2642&amp;""</f>
      </c>
      <c r="O2642">
        <f>[1]发票导入!O2642&amp;""</f>
      </c>
      <c r="T2642">
        <f>[1]发票导入!T2642</f>
      </c>
      <c r="U2642">
        <f>[1]发票导入!U2642&amp;""</f>
      </c>
      <c r="V2642">
        <f>[1]发票导入!V2642&amp;""</f>
      </c>
      <c r="W2642">
        <f>[1]发票导入!W2642&amp;""</f>
      </c>
      <c r="Y2642">
        <f>[1]发票导入!Y2642&amp;""</f>
      </c>
      <c r="AA2642">
        <f>[1]发票导入!AA2642&amp;""</f>
      </c>
      <c r="AB2642">
        <f>[1]发票导入!AB2642</f>
        <v>0</v>
      </c>
      <c r="AC2642">
        <f>[1]发票导入!AC2642</f>
        <v>0</v>
      </c>
      <c r="AE2642" s="22">
        <f t="shared" si="0"/>
      </c>
      <c r="AI2642">
        <f>[1]发票导入!AI2642&amp;""</f>
      </c>
      <c r="AJ2642">
        <f>[1]发票导入!AJ2642&amp;""</f>
      </c>
      <c r="AK2642">
        <f>[1]发票导入!AK2642</f>
        <v>0</v>
      </c>
      <c r="AL2642">
        <f>[1]发票导入!AL2642</f>
        <v>0</v>
      </c>
      <c r="AM2642">
        <f>[1]发票导入!AM2642</f>
        <v>0</v>
      </c>
      <c r="AN2642" s="22">
        <f t="shared" si="1"/>
        <v>0</v>
      </c>
      <c r="AO2642" s="22">
        <f t="shared" si="2"/>
        <v>0</v>
      </c>
    </row>
    <row r="2643">
      <c r="C2643">
        <f>[1]发票导入!C2643&amp;""</f>
      </c>
      <c r="D2643">
        <f>[1]发票导入!D2643&amp;""</f>
      </c>
      <c r="O2643">
        <f>[1]发票导入!O2643&amp;""</f>
      </c>
      <c r="T2643">
        <f>[1]发票导入!T2643</f>
      </c>
      <c r="U2643">
        <f>[1]发票导入!U2643&amp;""</f>
      </c>
      <c r="V2643">
        <f>[1]发票导入!V2643&amp;""</f>
      </c>
      <c r="W2643">
        <f>[1]发票导入!W2643&amp;""</f>
      </c>
      <c r="Y2643">
        <f>[1]发票导入!Y2643&amp;""</f>
      </c>
      <c r="AA2643">
        <f>[1]发票导入!AA2643&amp;""</f>
      </c>
      <c r="AB2643">
        <f>[1]发票导入!AB2643</f>
        <v>0</v>
      </c>
      <c r="AC2643">
        <f>[1]发票导入!AC2643</f>
        <v>0</v>
      </c>
      <c r="AE2643" s="22">
        <f t="shared" si="0"/>
      </c>
      <c r="AI2643">
        <f>[1]发票导入!AI2643&amp;""</f>
      </c>
      <c r="AJ2643">
        <f>[1]发票导入!AJ2643&amp;""</f>
      </c>
      <c r="AK2643">
        <f>[1]发票导入!AK2643</f>
        <v>0</v>
      </c>
      <c r="AL2643">
        <f>[1]发票导入!AL2643</f>
        <v>0</v>
      </c>
      <c r="AM2643">
        <f>[1]发票导入!AM2643</f>
        <v>0</v>
      </c>
      <c r="AN2643" s="22">
        <f t="shared" si="1"/>
        <v>0</v>
      </c>
      <c r="AO2643" s="22">
        <f t="shared" si="2"/>
        <v>0</v>
      </c>
    </row>
    <row r="2644">
      <c r="C2644">
        <f>[1]发票导入!C2644&amp;""</f>
      </c>
      <c r="D2644">
        <f>[1]发票导入!D2644&amp;""</f>
      </c>
      <c r="O2644">
        <f>[1]发票导入!O2644&amp;""</f>
      </c>
      <c r="T2644">
        <f>[1]发票导入!T2644</f>
      </c>
      <c r="U2644">
        <f>[1]发票导入!U2644&amp;""</f>
      </c>
      <c r="V2644">
        <f>[1]发票导入!V2644&amp;""</f>
      </c>
      <c r="W2644">
        <f>[1]发票导入!W2644&amp;""</f>
      </c>
      <c r="Y2644">
        <f>[1]发票导入!Y2644&amp;""</f>
      </c>
      <c r="AA2644">
        <f>[1]发票导入!AA2644&amp;""</f>
      </c>
      <c r="AB2644">
        <f>[1]发票导入!AB2644</f>
        <v>0</v>
      </c>
      <c r="AC2644">
        <f>[1]发票导入!AC2644</f>
        <v>0</v>
      </c>
      <c r="AE2644" s="22">
        <f t="shared" si="0"/>
      </c>
      <c r="AI2644">
        <f>[1]发票导入!AI2644&amp;""</f>
      </c>
      <c r="AJ2644">
        <f>[1]发票导入!AJ2644&amp;""</f>
      </c>
      <c r="AK2644">
        <f>[1]发票导入!AK2644</f>
        <v>0</v>
      </c>
      <c r="AL2644">
        <f>[1]发票导入!AL2644</f>
        <v>0</v>
      </c>
      <c r="AM2644">
        <f>[1]发票导入!AM2644</f>
        <v>0</v>
      </c>
      <c r="AN2644" s="22">
        <f t="shared" si="1"/>
        <v>0</v>
      </c>
      <c r="AO2644" s="22">
        <f t="shared" si="2"/>
        <v>0</v>
      </c>
    </row>
    <row r="2645">
      <c r="C2645">
        <f>[1]发票导入!C2645&amp;""</f>
      </c>
      <c r="D2645">
        <f>[1]发票导入!D2645&amp;""</f>
      </c>
      <c r="O2645">
        <f>[1]发票导入!O2645&amp;""</f>
      </c>
      <c r="T2645">
        <f>[1]发票导入!T2645</f>
      </c>
      <c r="U2645">
        <f>[1]发票导入!U2645&amp;""</f>
      </c>
      <c r="V2645">
        <f>[1]发票导入!V2645&amp;""</f>
      </c>
      <c r="W2645">
        <f>[1]发票导入!W2645&amp;""</f>
      </c>
      <c r="Y2645">
        <f>[1]发票导入!Y2645&amp;""</f>
      </c>
      <c r="AA2645">
        <f>[1]发票导入!AA2645&amp;""</f>
      </c>
      <c r="AB2645">
        <f>[1]发票导入!AB2645</f>
        <v>0</v>
      </c>
      <c r="AC2645">
        <f>[1]发票导入!AC2645</f>
        <v>0</v>
      </c>
      <c r="AE2645" s="22">
        <f t="shared" si="0"/>
      </c>
      <c r="AI2645">
        <f>[1]发票导入!AI2645&amp;""</f>
      </c>
      <c r="AJ2645">
        <f>[1]发票导入!AJ2645&amp;""</f>
      </c>
      <c r="AK2645">
        <f>[1]发票导入!AK2645</f>
        <v>0</v>
      </c>
      <c r="AL2645">
        <f>[1]发票导入!AL2645</f>
        <v>0</v>
      </c>
      <c r="AM2645">
        <f>[1]发票导入!AM2645</f>
        <v>0</v>
      </c>
      <c r="AN2645" s="22">
        <f t="shared" si="1"/>
        <v>0</v>
      </c>
      <c r="AO2645" s="22">
        <f t="shared" si="2"/>
        <v>0</v>
      </c>
    </row>
    <row r="2646">
      <c r="C2646">
        <f>[1]发票导入!C2646&amp;""</f>
      </c>
      <c r="D2646">
        <f>[1]发票导入!D2646&amp;""</f>
      </c>
      <c r="O2646">
        <f>[1]发票导入!O2646&amp;""</f>
      </c>
      <c r="T2646">
        <f>[1]发票导入!T2646</f>
      </c>
      <c r="U2646">
        <f>[1]发票导入!U2646&amp;""</f>
      </c>
      <c r="V2646">
        <f>[1]发票导入!V2646&amp;""</f>
      </c>
      <c r="W2646">
        <f>[1]发票导入!W2646&amp;""</f>
      </c>
      <c r="Y2646">
        <f>[1]发票导入!Y2646&amp;""</f>
      </c>
      <c r="AA2646">
        <f>[1]发票导入!AA2646&amp;""</f>
      </c>
      <c r="AB2646">
        <f>[1]发票导入!AB2646</f>
        <v>0</v>
      </c>
      <c r="AC2646">
        <f>[1]发票导入!AC2646</f>
        <v>0</v>
      </c>
      <c r="AE2646" s="22">
        <f t="shared" si="0"/>
      </c>
      <c r="AI2646">
        <f>[1]发票导入!AI2646&amp;""</f>
      </c>
      <c r="AJ2646">
        <f>[1]发票导入!AJ2646&amp;""</f>
      </c>
      <c r="AK2646">
        <f>[1]发票导入!AK2646</f>
        <v>0</v>
      </c>
      <c r="AL2646">
        <f>[1]发票导入!AL2646</f>
        <v>0</v>
      </c>
      <c r="AM2646">
        <f>[1]发票导入!AM2646</f>
        <v>0</v>
      </c>
      <c r="AN2646" s="22">
        <f t="shared" si="1"/>
        <v>0</v>
      </c>
      <c r="AO2646" s="22">
        <f t="shared" si="2"/>
        <v>0</v>
      </c>
    </row>
    <row r="2647">
      <c r="C2647">
        <f>[1]发票导入!C2647&amp;""</f>
      </c>
      <c r="D2647">
        <f>[1]发票导入!D2647&amp;""</f>
      </c>
      <c r="O2647">
        <f>[1]发票导入!O2647&amp;""</f>
      </c>
      <c r="T2647">
        <f>[1]发票导入!T2647</f>
      </c>
      <c r="U2647">
        <f>[1]发票导入!U2647&amp;""</f>
      </c>
      <c r="V2647">
        <f>[1]发票导入!V2647&amp;""</f>
      </c>
      <c r="W2647">
        <f>[1]发票导入!W2647&amp;""</f>
      </c>
      <c r="Y2647">
        <f>[1]发票导入!Y2647&amp;""</f>
      </c>
      <c r="AA2647">
        <f>[1]发票导入!AA2647&amp;""</f>
      </c>
      <c r="AB2647">
        <f>[1]发票导入!AB2647</f>
        <v>0</v>
      </c>
      <c r="AC2647">
        <f>[1]发票导入!AC2647</f>
        <v>0</v>
      </c>
      <c r="AE2647" s="22">
        <f t="shared" si="0"/>
      </c>
      <c r="AI2647">
        <f>[1]发票导入!AI2647&amp;""</f>
      </c>
      <c r="AJ2647">
        <f>[1]发票导入!AJ2647&amp;""</f>
      </c>
      <c r="AK2647">
        <f>[1]发票导入!AK2647</f>
        <v>0</v>
      </c>
      <c r="AL2647">
        <f>[1]发票导入!AL2647</f>
        <v>0</v>
      </c>
      <c r="AM2647">
        <f>[1]发票导入!AM2647</f>
        <v>0</v>
      </c>
      <c r="AN2647" s="22">
        <f t="shared" si="1"/>
        <v>0</v>
      </c>
      <c r="AO2647" s="22">
        <f t="shared" si="2"/>
        <v>0</v>
      </c>
    </row>
    <row r="2648">
      <c r="C2648">
        <f>[1]发票导入!C2648&amp;""</f>
      </c>
      <c r="D2648">
        <f>[1]发票导入!D2648&amp;""</f>
      </c>
      <c r="O2648">
        <f>[1]发票导入!O2648&amp;""</f>
      </c>
      <c r="T2648">
        <f>[1]发票导入!T2648</f>
      </c>
      <c r="U2648">
        <f>[1]发票导入!U2648&amp;""</f>
      </c>
      <c r="V2648">
        <f>[1]发票导入!V2648&amp;""</f>
      </c>
      <c r="W2648">
        <f>[1]发票导入!W2648&amp;""</f>
      </c>
      <c r="Y2648">
        <f>[1]发票导入!Y2648&amp;""</f>
      </c>
      <c r="AA2648">
        <f>[1]发票导入!AA2648&amp;""</f>
      </c>
      <c r="AB2648">
        <f>[1]发票导入!AB2648</f>
        <v>0</v>
      </c>
      <c r="AC2648">
        <f>[1]发票导入!AC2648</f>
        <v>0</v>
      </c>
      <c r="AE2648" s="22">
        <f t="shared" si="0"/>
      </c>
      <c r="AI2648">
        <f>[1]发票导入!AI2648&amp;""</f>
      </c>
      <c r="AJ2648">
        <f>[1]发票导入!AJ2648&amp;""</f>
      </c>
      <c r="AK2648">
        <f>[1]发票导入!AK2648</f>
        <v>0</v>
      </c>
      <c r="AL2648">
        <f>[1]发票导入!AL2648</f>
        <v>0</v>
      </c>
      <c r="AM2648">
        <f>[1]发票导入!AM2648</f>
        <v>0</v>
      </c>
      <c r="AN2648" s="22">
        <f t="shared" si="1"/>
        <v>0</v>
      </c>
      <c r="AO2648" s="22">
        <f t="shared" si="2"/>
        <v>0</v>
      </c>
    </row>
    <row r="2649">
      <c r="C2649">
        <f>[1]发票导入!C2649&amp;""</f>
      </c>
      <c r="D2649">
        <f>[1]发票导入!D2649&amp;""</f>
      </c>
      <c r="O2649">
        <f>[1]发票导入!O2649&amp;""</f>
      </c>
      <c r="T2649">
        <f>[1]发票导入!T2649</f>
      </c>
      <c r="U2649">
        <f>[1]发票导入!U2649&amp;""</f>
      </c>
      <c r="V2649">
        <f>[1]发票导入!V2649&amp;""</f>
      </c>
      <c r="W2649">
        <f>[1]发票导入!W2649&amp;""</f>
      </c>
      <c r="Y2649">
        <f>[1]发票导入!Y2649&amp;""</f>
      </c>
      <c r="AA2649">
        <f>[1]发票导入!AA2649&amp;""</f>
      </c>
      <c r="AB2649">
        <f>[1]发票导入!AB2649</f>
        <v>0</v>
      </c>
      <c r="AC2649">
        <f>[1]发票导入!AC2649</f>
        <v>0</v>
      </c>
      <c r="AE2649" s="22">
        <f t="shared" si="0"/>
      </c>
      <c r="AI2649">
        <f>[1]发票导入!AI2649&amp;""</f>
      </c>
      <c r="AJ2649">
        <f>[1]发票导入!AJ2649&amp;""</f>
      </c>
      <c r="AK2649">
        <f>[1]发票导入!AK2649</f>
        <v>0</v>
      </c>
      <c r="AL2649">
        <f>[1]发票导入!AL2649</f>
        <v>0</v>
      </c>
      <c r="AM2649">
        <f>[1]发票导入!AM2649</f>
        <v>0</v>
      </c>
      <c r="AN2649" s="22">
        <f t="shared" si="1"/>
        <v>0</v>
      </c>
      <c r="AO2649" s="22">
        <f t="shared" si="2"/>
        <v>0</v>
      </c>
    </row>
    <row r="2650">
      <c r="C2650">
        <f>[1]发票导入!C2650&amp;""</f>
      </c>
      <c r="D2650">
        <f>[1]发票导入!D2650&amp;""</f>
      </c>
      <c r="O2650">
        <f>[1]发票导入!O2650&amp;""</f>
      </c>
      <c r="T2650">
        <f>[1]发票导入!T2650</f>
      </c>
      <c r="U2650">
        <f>[1]发票导入!U2650&amp;""</f>
      </c>
      <c r="V2650">
        <f>[1]发票导入!V2650&amp;""</f>
      </c>
      <c r="W2650">
        <f>[1]发票导入!W2650&amp;""</f>
      </c>
      <c r="Y2650">
        <f>[1]发票导入!Y2650&amp;""</f>
      </c>
      <c r="AA2650">
        <f>[1]发票导入!AA2650&amp;""</f>
      </c>
      <c r="AB2650">
        <f>[1]发票导入!AB2650</f>
        <v>0</v>
      </c>
      <c r="AC2650">
        <f>[1]发票导入!AC2650</f>
        <v>0</v>
      </c>
      <c r="AE2650" s="22">
        <f t="shared" si="0"/>
      </c>
      <c r="AI2650">
        <f>[1]发票导入!AI2650&amp;""</f>
      </c>
      <c r="AJ2650">
        <f>[1]发票导入!AJ2650&amp;""</f>
      </c>
      <c r="AK2650">
        <f>[1]发票导入!AK2650</f>
        <v>0</v>
      </c>
      <c r="AL2650">
        <f>[1]发票导入!AL2650</f>
        <v>0</v>
      </c>
      <c r="AM2650">
        <f>[1]发票导入!AM2650</f>
        <v>0</v>
      </c>
      <c r="AN2650" s="22">
        <f t="shared" si="1"/>
        <v>0</v>
      </c>
      <c r="AO2650" s="22">
        <f t="shared" si="2"/>
        <v>0</v>
      </c>
    </row>
    <row r="2651">
      <c r="C2651">
        <f>[1]发票导入!C2651&amp;""</f>
      </c>
      <c r="D2651">
        <f>[1]发票导入!D2651&amp;""</f>
      </c>
      <c r="O2651">
        <f>[1]发票导入!O2651&amp;""</f>
      </c>
      <c r="T2651">
        <f>[1]发票导入!T2651</f>
      </c>
      <c r="U2651">
        <f>[1]发票导入!U2651&amp;""</f>
      </c>
      <c r="V2651">
        <f>[1]发票导入!V2651&amp;""</f>
      </c>
      <c r="W2651">
        <f>[1]发票导入!W2651&amp;""</f>
      </c>
      <c r="Y2651">
        <f>[1]发票导入!Y2651&amp;""</f>
      </c>
      <c r="AA2651">
        <f>[1]发票导入!AA2651&amp;""</f>
      </c>
      <c r="AB2651">
        <f>[1]发票导入!AB2651</f>
        <v>0</v>
      </c>
      <c r="AC2651">
        <f>[1]发票导入!AC2651</f>
        <v>0</v>
      </c>
      <c r="AE2651" s="22">
        <f t="shared" si="0"/>
      </c>
      <c r="AI2651">
        <f>[1]发票导入!AI2651&amp;""</f>
      </c>
      <c r="AJ2651">
        <f>[1]发票导入!AJ2651&amp;""</f>
      </c>
      <c r="AK2651">
        <f>[1]发票导入!AK2651</f>
        <v>0</v>
      </c>
      <c r="AL2651">
        <f>[1]发票导入!AL2651</f>
        <v>0</v>
      </c>
      <c r="AM2651">
        <f>[1]发票导入!AM2651</f>
        <v>0</v>
      </c>
      <c r="AN2651" s="22">
        <f t="shared" si="1"/>
        <v>0</v>
      </c>
      <c r="AO2651" s="22">
        <f t="shared" si="2"/>
        <v>0</v>
      </c>
    </row>
    <row r="2652">
      <c r="C2652">
        <f>[1]发票导入!C2652&amp;""</f>
      </c>
      <c r="D2652">
        <f>[1]发票导入!D2652&amp;""</f>
      </c>
      <c r="O2652">
        <f>[1]发票导入!O2652&amp;""</f>
      </c>
      <c r="T2652">
        <f>[1]发票导入!T2652</f>
      </c>
      <c r="U2652">
        <f>[1]发票导入!U2652&amp;""</f>
      </c>
      <c r="V2652">
        <f>[1]发票导入!V2652&amp;""</f>
      </c>
      <c r="W2652">
        <f>[1]发票导入!W2652&amp;""</f>
      </c>
      <c r="Y2652">
        <f>[1]发票导入!Y2652&amp;""</f>
      </c>
      <c r="AA2652">
        <f>[1]发票导入!AA2652&amp;""</f>
      </c>
      <c r="AB2652">
        <f>[1]发票导入!AB2652</f>
        <v>0</v>
      </c>
      <c r="AC2652">
        <f>[1]发票导入!AC2652</f>
        <v>0</v>
      </c>
      <c r="AE2652" s="22">
        <f t="shared" si="0"/>
      </c>
      <c r="AI2652">
        <f>[1]发票导入!AI2652&amp;""</f>
      </c>
      <c r="AJ2652">
        <f>[1]发票导入!AJ2652&amp;""</f>
      </c>
      <c r="AK2652">
        <f>[1]发票导入!AK2652</f>
        <v>0</v>
      </c>
      <c r="AL2652">
        <f>[1]发票导入!AL2652</f>
        <v>0</v>
      </c>
      <c r="AM2652">
        <f>[1]发票导入!AM2652</f>
        <v>0</v>
      </c>
      <c r="AN2652" s="22">
        <f t="shared" si="1"/>
        <v>0</v>
      </c>
      <c r="AO2652" s="22">
        <f t="shared" si="2"/>
        <v>0</v>
      </c>
    </row>
    <row r="2653">
      <c r="C2653">
        <f>[1]发票导入!C2653&amp;""</f>
      </c>
      <c r="D2653">
        <f>[1]发票导入!D2653&amp;""</f>
      </c>
      <c r="O2653">
        <f>[1]发票导入!O2653&amp;""</f>
      </c>
      <c r="T2653">
        <f>[1]发票导入!T2653</f>
      </c>
      <c r="U2653">
        <f>[1]发票导入!U2653&amp;""</f>
      </c>
      <c r="V2653">
        <f>[1]发票导入!V2653&amp;""</f>
      </c>
      <c r="W2653">
        <f>[1]发票导入!W2653&amp;""</f>
      </c>
      <c r="Y2653">
        <f>[1]发票导入!Y2653&amp;""</f>
      </c>
      <c r="AA2653">
        <f>[1]发票导入!AA2653&amp;""</f>
      </c>
      <c r="AB2653">
        <f>[1]发票导入!AB2653</f>
        <v>0</v>
      </c>
      <c r="AC2653">
        <f>[1]发票导入!AC2653</f>
        <v>0</v>
      </c>
      <c r="AE2653" s="22">
        <f t="shared" si="0"/>
      </c>
      <c r="AI2653">
        <f>[1]发票导入!AI2653&amp;""</f>
      </c>
      <c r="AJ2653">
        <f>[1]发票导入!AJ2653&amp;""</f>
      </c>
      <c r="AK2653">
        <f>[1]发票导入!AK2653</f>
        <v>0</v>
      </c>
      <c r="AL2653">
        <f>[1]发票导入!AL2653</f>
        <v>0</v>
      </c>
      <c r="AM2653">
        <f>[1]发票导入!AM2653</f>
        <v>0</v>
      </c>
      <c r="AN2653" s="22">
        <f t="shared" si="1"/>
        <v>0</v>
      </c>
      <c r="AO2653" s="22">
        <f t="shared" si="2"/>
        <v>0</v>
      </c>
    </row>
    <row r="2654">
      <c r="C2654">
        <f>[1]发票导入!C2654&amp;""</f>
      </c>
      <c r="D2654">
        <f>[1]发票导入!D2654&amp;""</f>
      </c>
      <c r="O2654">
        <f>[1]发票导入!O2654&amp;""</f>
      </c>
      <c r="T2654">
        <f>[1]发票导入!T2654</f>
      </c>
      <c r="U2654">
        <f>[1]发票导入!U2654&amp;""</f>
      </c>
      <c r="V2654">
        <f>[1]发票导入!V2654&amp;""</f>
      </c>
      <c r="W2654">
        <f>[1]发票导入!W2654&amp;""</f>
      </c>
      <c r="Y2654">
        <f>[1]发票导入!Y2654&amp;""</f>
      </c>
      <c r="AA2654">
        <f>[1]发票导入!AA2654&amp;""</f>
      </c>
      <c r="AB2654">
        <f>[1]发票导入!AB2654</f>
        <v>0</v>
      </c>
      <c r="AC2654">
        <f>[1]发票导入!AC2654</f>
        <v>0</v>
      </c>
      <c r="AE2654" s="22">
        <f t="shared" si="0"/>
      </c>
      <c r="AI2654">
        <f>[1]发票导入!AI2654&amp;""</f>
      </c>
      <c r="AJ2654">
        <f>[1]发票导入!AJ2654&amp;""</f>
      </c>
      <c r="AK2654">
        <f>[1]发票导入!AK2654</f>
        <v>0</v>
      </c>
      <c r="AL2654">
        <f>[1]发票导入!AL2654</f>
        <v>0</v>
      </c>
      <c r="AM2654">
        <f>[1]发票导入!AM2654</f>
        <v>0</v>
      </c>
      <c r="AN2654" s="22">
        <f t="shared" si="1"/>
        <v>0</v>
      </c>
      <c r="AO2654" s="22">
        <f t="shared" si="2"/>
        <v>0</v>
      </c>
    </row>
    <row r="2655">
      <c r="C2655">
        <f>[1]发票导入!C2655&amp;""</f>
      </c>
      <c r="D2655">
        <f>[1]发票导入!D2655&amp;""</f>
      </c>
      <c r="O2655">
        <f>[1]发票导入!O2655&amp;""</f>
      </c>
      <c r="T2655">
        <f>[1]发票导入!T2655</f>
      </c>
      <c r="U2655">
        <f>[1]发票导入!U2655&amp;""</f>
      </c>
      <c r="V2655">
        <f>[1]发票导入!V2655&amp;""</f>
      </c>
      <c r="W2655">
        <f>[1]发票导入!W2655&amp;""</f>
      </c>
      <c r="Y2655">
        <f>[1]发票导入!Y2655&amp;""</f>
      </c>
      <c r="AA2655">
        <f>[1]发票导入!AA2655&amp;""</f>
      </c>
      <c r="AB2655">
        <f>[1]发票导入!AB2655</f>
        <v>0</v>
      </c>
      <c r="AC2655">
        <f>[1]发票导入!AC2655</f>
        <v>0</v>
      </c>
      <c r="AE2655" s="22">
        <f t="shared" si="0"/>
      </c>
      <c r="AI2655">
        <f>[1]发票导入!AI2655&amp;""</f>
      </c>
      <c r="AJ2655">
        <f>[1]发票导入!AJ2655&amp;""</f>
      </c>
      <c r="AK2655">
        <f>[1]发票导入!AK2655</f>
        <v>0</v>
      </c>
      <c r="AL2655">
        <f>[1]发票导入!AL2655</f>
        <v>0</v>
      </c>
      <c r="AM2655">
        <f>[1]发票导入!AM2655</f>
        <v>0</v>
      </c>
      <c r="AN2655" s="22">
        <f t="shared" si="1"/>
        <v>0</v>
      </c>
      <c r="AO2655" s="22">
        <f t="shared" si="2"/>
        <v>0</v>
      </c>
    </row>
    <row r="2656">
      <c r="C2656">
        <f>[1]发票导入!C2656&amp;""</f>
      </c>
      <c r="D2656">
        <f>[1]发票导入!D2656&amp;""</f>
      </c>
      <c r="O2656">
        <f>[1]发票导入!O2656&amp;""</f>
      </c>
      <c r="T2656">
        <f>[1]发票导入!T2656</f>
      </c>
      <c r="U2656">
        <f>[1]发票导入!U2656&amp;""</f>
      </c>
      <c r="V2656">
        <f>[1]发票导入!V2656&amp;""</f>
      </c>
      <c r="W2656">
        <f>[1]发票导入!W2656&amp;""</f>
      </c>
      <c r="Y2656">
        <f>[1]发票导入!Y2656&amp;""</f>
      </c>
      <c r="AA2656">
        <f>[1]发票导入!AA2656&amp;""</f>
      </c>
      <c r="AB2656">
        <f>[1]发票导入!AB2656</f>
        <v>0</v>
      </c>
      <c r="AC2656">
        <f>[1]发票导入!AC2656</f>
        <v>0</v>
      </c>
      <c r="AE2656" s="22">
        <f t="shared" si="0"/>
      </c>
      <c r="AI2656">
        <f>[1]发票导入!AI2656&amp;""</f>
      </c>
      <c r="AJ2656">
        <f>[1]发票导入!AJ2656&amp;""</f>
      </c>
      <c r="AK2656">
        <f>[1]发票导入!AK2656</f>
        <v>0</v>
      </c>
      <c r="AL2656">
        <f>[1]发票导入!AL2656</f>
        <v>0</v>
      </c>
      <c r="AM2656">
        <f>[1]发票导入!AM2656</f>
        <v>0</v>
      </c>
      <c r="AN2656" s="22">
        <f t="shared" si="1"/>
        <v>0</v>
      </c>
      <c r="AO2656" s="22">
        <f t="shared" si="2"/>
        <v>0</v>
      </c>
    </row>
    <row r="2657">
      <c r="C2657">
        <f>[1]发票导入!C2657&amp;""</f>
      </c>
      <c r="D2657">
        <f>[1]发票导入!D2657&amp;""</f>
      </c>
      <c r="O2657">
        <f>[1]发票导入!O2657&amp;""</f>
      </c>
      <c r="T2657">
        <f>[1]发票导入!T2657</f>
      </c>
      <c r="U2657">
        <f>[1]发票导入!U2657&amp;""</f>
      </c>
      <c r="V2657">
        <f>[1]发票导入!V2657&amp;""</f>
      </c>
      <c r="W2657">
        <f>[1]发票导入!W2657&amp;""</f>
      </c>
      <c r="Y2657">
        <f>[1]发票导入!Y2657&amp;""</f>
      </c>
      <c r="AA2657">
        <f>[1]发票导入!AA2657&amp;""</f>
      </c>
      <c r="AB2657">
        <f>[1]发票导入!AB2657</f>
        <v>0</v>
      </c>
      <c r="AC2657">
        <f>[1]发票导入!AC2657</f>
        <v>0</v>
      </c>
      <c r="AE2657" s="22">
        <f t="shared" si="0"/>
      </c>
      <c r="AI2657">
        <f>[1]发票导入!AI2657&amp;""</f>
      </c>
      <c r="AJ2657">
        <f>[1]发票导入!AJ2657&amp;""</f>
      </c>
      <c r="AK2657">
        <f>[1]发票导入!AK2657</f>
        <v>0</v>
      </c>
      <c r="AL2657">
        <f>[1]发票导入!AL2657</f>
        <v>0</v>
      </c>
      <c r="AM2657">
        <f>[1]发票导入!AM2657</f>
        <v>0</v>
      </c>
      <c r="AN2657" s="22">
        <f t="shared" si="1"/>
        <v>0</v>
      </c>
      <c r="AO2657" s="22">
        <f t="shared" si="2"/>
        <v>0</v>
      </c>
    </row>
    <row r="2658">
      <c r="C2658">
        <f>[1]发票导入!C2658&amp;""</f>
      </c>
      <c r="D2658">
        <f>[1]发票导入!D2658&amp;""</f>
      </c>
      <c r="O2658">
        <f>[1]发票导入!O2658&amp;""</f>
      </c>
      <c r="T2658">
        <f>[1]发票导入!T2658</f>
      </c>
      <c r="U2658">
        <f>[1]发票导入!U2658&amp;""</f>
      </c>
      <c r="V2658">
        <f>[1]发票导入!V2658&amp;""</f>
      </c>
      <c r="W2658">
        <f>[1]发票导入!W2658&amp;""</f>
      </c>
      <c r="Y2658">
        <f>[1]发票导入!Y2658&amp;""</f>
      </c>
      <c r="AA2658">
        <f>[1]发票导入!AA2658&amp;""</f>
      </c>
      <c r="AB2658">
        <f>[1]发票导入!AB2658</f>
        <v>0</v>
      </c>
      <c r="AC2658">
        <f>[1]发票导入!AC2658</f>
        <v>0</v>
      </c>
      <c r="AE2658" s="22">
        <f t="shared" si="0"/>
      </c>
      <c r="AI2658">
        <f>[1]发票导入!AI2658&amp;""</f>
      </c>
      <c r="AJ2658">
        <f>[1]发票导入!AJ2658&amp;""</f>
      </c>
      <c r="AK2658">
        <f>[1]发票导入!AK2658</f>
        <v>0</v>
      </c>
      <c r="AL2658">
        <f>[1]发票导入!AL2658</f>
        <v>0</v>
      </c>
      <c r="AM2658">
        <f>[1]发票导入!AM2658</f>
        <v>0</v>
      </c>
      <c r="AN2658" s="22">
        <f t="shared" si="1"/>
        <v>0</v>
      </c>
      <c r="AO2658" s="22">
        <f t="shared" si="2"/>
        <v>0</v>
      </c>
    </row>
    <row r="2659">
      <c r="C2659">
        <f>[1]发票导入!C2659&amp;""</f>
      </c>
      <c r="D2659">
        <f>[1]发票导入!D2659&amp;""</f>
      </c>
      <c r="O2659">
        <f>[1]发票导入!O2659&amp;""</f>
      </c>
      <c r="T2659">
        <f>[1]发票导入!T2659</f>
      </c>
      <c r="U2659">
        <f>[1]发票导入!U2659&amp;""</f>
      </c>
      <c r="V2659">
        <f>[1]发票导入!V2659&amp;""</f>
      </c>
      <c r="W2659">
        <f>[1]发票导入!W2659&amp;""</f>
      </c>
      <c r="Y2659">
        <f>[1]发票导入!Y2659&amp;""</f>
      </c>
      <c r="AA2659">
        <f>[1]发票导入!AA2659&amp;""</f>
      </c>
      <c r="AB2659">
        <f>[1]发票导入!AB2659</f>
        <v>0</v>
      </c>
      <c r="AC2659">
        <f>[1]发票导入!AC2659</f>
        <v>0</v>
      </c>
      <c r="AE2659" s="22">
        <f t="shared" si="0"/>
      </c>
      <c r="AI2659">
        <f>[1]发票导入!AI2659&amp;""</f>
      </c>
      <c r="AJ2659">
        <f>[1]发票导入!AJ2659&amp;""</f>
      </c>
      <c r="AK2659">
        <f>[1]发票导入!AK2659</f>
        <v>0</v>
      </c>
      <c r="AL2659">
        <f>[1]发票导入!AL2659</f>
        <v>0</v>
      </c>
      <c r="AM2659">
        <f>[1]发票导入!AM2659</f>
        <v>0</v>
      </c>
      <c r="AN2659" s="22">
        <f t="shared" si="1"/>
        <v>0</v>
      </c>
      <c r="AO2659" s="22">
        <f t="shared" si="2"/>
        <v>0</v>
      </c>
    </row>
    <row r="2660">
      <c r="C2660">
        <f>[1]发票导入!C2660&amp;""</f>
      </c>
      <c r="D2660">
        <f>[1]发票导入!D2660&amp;""</f>
      </c>
      <c r="O2660">
        <f>[1]发票导入!O2660&amp;""</f>
      </c>
      <c r="T2660">
        <f>[1]发票导入!T2660</f>
      </c>
      <c r="U2660">
        <f>[1]发票导入!U2660&amp;""</f>
      </c>
      <c r="V2660">
        <f>[1]发票导入!V2660&amp;""</f>
      </c>
      <c r="W2660">
        <f>[1]发票导入!W2660&amp;""</f>
      </c>
      <c r="Y2660">
        <f>[1]发票导入!Y2660&amp;""</f>
      </c>
      <c r="AA2660">
        <f>[1]发票导入!AA2660&amp;""</f>
      </c>
      <c r="AB2660">
        <f>[1]发票导入!AB2660</f>
        <v>0</v>
      </c>
      <c r="AC2660">
        <f>[1]发票导入!AC2660</f>
        <v>0</v>
      </c>
      <c r="AE2660" s="22">
        <f t="shared" si="0"/>
      </c>
      <c r="AI2660">
        <f>[1]发票导入!AI2660&amp;""</f>
      </c>
      <c r="AJ2660">
        <f>[1]发票导入!AJ2660&amp;""</f>
      </c>
      <c r="AK2660">
        <f>[1]发票导入!AK2660</f>
        <v>0</v>
      </c>
      <c r="AL2660">
        <f>[1]发票导入!AL2660</f>
        <v>0</v>
      </c>
      <c r="AM2660">
        <f>[1]发票导入!AM2660</f>
        <v>0</v>
      </c>
      <c r="AN2660" s="22">
        <f t="shared" si="1"/>
        <v>0</v>
      </c>
      <c r="AO2660" s="22">
        <f t="shared" si="2"/>
        <v>0</v>
      </c>
    </row>
    <row r="2661">
      <c r="C2661">
        <f>[1]发票导入!C2661&amp;""</f>
      </c>
      <c r="D2661">
        <f>[1]发票导入!D2661&amp;""</f>
      </c>
      <c r="O2661">
        <f>[1]发票导入!O2661&amp;""</f>
      </c>
      <c r="T2661">
        <f>[1]发票导入!T2661</f>
      </c>
      <c r="U2661">
        <f>[1]发票导入!U2661&amp;""</f>
      </c>
      <c r="V2661">
        <f>[1]发票导入!V2661&amp;""</f>
      </c>
      <c r="W2661">
        <f>[1]发票导入!W2661&amp;""</f>
      </c>
      <c r="Y2661">
        <f>[1]发票导入!Y2661&amp;""</f>
      </c>
      <c r="AA2661">
        <f>[1]发票导入!AA2661&amp;""</f>
      </c>
      <c r="AB2661">
        <f>[1]发票导入!AB2661</f>
        <v>0</v>
      </c>
      <c r="AC2661">
        <f>[1]发票导入!AC2661</f>
        <v>0</v>
      </c>
      <c r="AE2661" s="22">
        <f t="shared" si="0"/>
      </c>
      <c r="AI2661">
        <f>[1]发票导入!AI2661&amp;""</f>
      </c>
      <c r="AJ2661">
        <f>[1]发票导入!AJ2661&amp;""</f>
      </c>
      <c r="AK2661">
        <f>[1]发票导入!AK2661</f>
        <v>0</v>
      </c>
      <c r="AL2661">
        <f>[1]发票导入!AL2661</f>
        <v>0</v>
      </c>
      <c r="AM2661">
        <f>[1]发票导入!AM2661</f>
        <v>0</v>
      </c>
      <c r="AN2661" s="22">
        <f t="shared" si="1"/>
        <v>0</v>
      </c>
      <c r="AO2661" s="22">
        <f t="shared" si="2"/>
        <v>0</v>
      </c>
    </row>
    <row r="2662">
      <c r="C2662">
        <f>[1]发票导入!C2662&amp;""</f>
      </c>
      <c r="D2662">
        <f>[1]发票导入!D2662&amp;""</f>
      </c>
      <c r="O2662">
        <f>[1]发票导入!O2662&amp;""</f>
      </c>
      <c r="T2662">
        <f>[1]发票导入!T2662</f>
      </c>
      <c r="U2662">
        <f>[1]发票导入!U2662&amp;""</f>
      </c>
      <c r="V2662">
        <f>[1]发票导入!V2662&amp;""</f>
      </c>
      <c r="W2662">
        <f>[1]发票导入!W2662&amp;""</f>
      </c>
      <c r="Y2662">
        <f>[1]发票导入!Y2662&amp;""</f>
      </c>
      <c r="AA2662">
        <f>[1]发票导入!AA2662&amp;""</f>
      </c>
      <c r="AB2662">
        <f>[1]发票导入!AB2662</f>
        <v>0</v>
      </c>
      <c r="AC2662">
        <f>[1]发票导入!AC2662</f>
        <v>0</v>
      </c>
      <c r="AE2662" s="22">
        <f t="shared" si="0"/>
      </c>
      <c r="AI2662">
        <f>[1]发票导入!AI2662&amp;""</f>
      </c>
      <c r="AJ2662">
        <f>[1]发票导入!AJ2662&amp;""</f>
      </c>
      <c r="AK2662">
        <f>[1]发票导入!AK2662</f>
        <v>0</v>
      </c>
      <c r="AL2662">
        <f>[1]发票导入!AL2662</f>
        <v>0</v>
      </c>
      <c r="AM2662">
        <f>[1]发票导入!AM2662</f>
        <v>0</v>
      </c>
      <c r="AN2662" s="22">
        <f t="shared" si="1"/>
        <v>0</v>
      </c>
      <c r="AO2662" s="22">
        <f t="shared" si="2"/>
        <v>0</v>
      </c>
    </row>
    <row r="2663">
      <c r="C2663">
        <f>[1]发票导入!C2663&amp;""</f>
      </c>
      <c r="D2663">
        <f>[1]发票导入!D2663&amp;""</f>
      </c>
      <c r="O2663">
        <f>[1]发票导入!O2663&amp;""</f>
      </c>
      <c r="T2663">
        <f>[1]发票导入!T2663</f>
      </c>
      <c r="U2663">
        <f>[1]发票导入!U2663&amp;""</f>
      </c>
      <c r="V2663">
        <f>[1]发票导入!V2663&amp;""</f>
      </c>
      <c r="W2663">
        <f>[1]发票导入!W2663&amp;""</f>
      </c>
      <c r="Y2663">
        <f>[1]发票导入!Y2663&amp;""</f>
      </c>
      <c r="AA2663">
        <f>[1]发票导入!AA2663&amp;""</f>
      </c>
      <c r="AB2663">
        <f>[1]发票导入!AB2663</f>
        <v>0</v>
      </c>
      <c r="AC2663">
        <f>[1]发票导入!AC2663</f>
        <v>0</v>
      </c>
      <c r="AE2663" s="22">
        <f t="shared" si="0"/>
      </c>
      <c r="AI2663">
        <f>[1]发票导入!AI2663&amp;""</f>
      </c>
      <c r="AJ2663">
        <f>[1]发票导入!AJ2663&amp;""</f>
      </c>
      <c r="AK2663">
        <f>[1]发票导入!AK2663</f>
        <v>0</v>
      </c>
      <c r="AL2663">
        <f>[1]发票导入!AL2663</f>
        <v>0</v>
      </c>
      <c r="AM2663">
        <f>[1]发票导入!AM2663</f>
        <v>0</v>
      </c>
      <c r="AN2663" s="22">
        <f t="shared" si="1"/>
        <v>0</v>
      </c>
      <c r="AO2663" s="22">
        <f t="shared" si="2"/>
        <v>0</v>
      </c>
    </row>
    <row r="2664">
      <c r="C2664">
        <f>[1]发票导入!C2664&amp;""</f>
      </c>
      <c r="D2664">
        <f>[1]发票导入!D2664&amp;""</f>
      </c>
      <c r="O2664">
        <f>[1]发票导入!O2664&amp;""</f>
      </c>
      <c r="T2664">
        <f>[1]发票导入!T2664</f>
      </c>
      <c r="U2664">
        <f>[1]发票导入!U2664&amp;""</f>
      </c>
      <c r="V2664">
        <f>[1]发票导入!V2664&amp;""</f>
      </c>
      <c r="W2664">
        <f>[1]发票导入!W2664&amp;""</f>
      </c>
      <c r="Y2664">
        <f>[1]发票导入!Y2664&amp;""</f>
      </c>
      <c r="AA2664">
        <f>[1]发票导入!AA2664&amp;""</f>
      </c>
      <c r="AB2664">
        <f>[1]发票导入!AB2664</f>
        <v>0</v>
      </c>
      <c r="AC2664">
        <f>[1]发票导入!AC2664</f>
        <v>0</v>
      </c>
      <c r="AE2664" s="22">
        <f t="shared" si="0"/>
      </c>
      <c r="AI2664">
        <f>[1]发票导入!AI2664&amp;""</f>
      </c>
      <c r="AJ2664">
        <f>[1]发票导入!AJ2664&amp;""</f>
      </c>
      <c r="AK2664">
        <f>[1]发票导入!AK2664</f>
        <v>0</v>
      </c>
      <c r="AL2664">
        <f>[1]发票导入!AL2664</f>
        <v>0</v>
      </c>
      <c r="AM2664">
        <f>[1]发票导入!AM2664</f>
        <v>0</v>
      </c>
      <c r="AN2664" s="22">
        <f t="shared" si="1"/>
        <v>0</v>
      </c>
      <c r="AO2664" s="22">
        <f t="shared" si="2"/>
        <v>0</v>
      </c>
    </row>
    <row r="2665">
      <c r="C2665">
        <f>[1]发票导入!C2665&amp;""</f>
      </c>
      <c r="D2665">
        <f>[1]发票导入!D2665&amp;""</f>
      </c>
      <c r="O2665">
        <f>[1]发票导入!O2665&amp;""</f>
      </c>
      <c r="T2665">
        <f>[1]发票导入!T2665</f>
      </c>
      <c r="U2665">
        <f>[1]发票导入!U2665&amp;""</f>
      </c>
      <c r="V2665">
        <f>[1]发票导入!V2665&amp;""</f>
      </c>
      <c r="W2665">
        <f>[1]发票导入!W2665&amp;""</f>
      </c>
      <c r="Y2665">
        <f>[1]发票导入!Y2665&amp;""</f>
      </c>
      <c r="AA2665">
        <f>[1]发票导入!AA2665&amp;""</f>
      </c>
      <c r="AB2665">
        <f>[1]发票导入!AB2665</f>
        <v>0</v>
      </c>
      <c r="AC2665">
        <f>[1]发票导入!AC2665</f>
        <v>0</v>
      </c>
      <c r="AE2665" s="22">
        <f t="shared" si="0"/>
      </c>
      <c r="AI2665">
        <f>[1]发票导入!AI2665&amp;""</f>
      </c>
      <c r="AJ2665">
        <f>[1]发票导入!AJ2665&amp;""</f>
      </c>
      <c r="AK2665">
        <f>[1]发票导入!AK2665</f>
        <v>0</v>
      </c>
      <c r="AL2665">
        <f>[1]发票导入!AL2665</f>
        <v>0</v>
      </c>
      <c r="AM2665">
        <f>[1]发票导入!AM2665</f>
        <v>0</v>
      </c>
      <c r="AN2665" s="22">
        <f t="shared" si="1"/>
        <v>0</v>
      </c>
      <c r="AO2665" s="22">
        <f t="shared" si="2"/>
        <v>0</v>
      </c>
    </row>
    <row r="2666">
      <c r="C2666">
        <f>[1]发票导入!C2666&amp;""</f>
      </c>
      <c r="D2666">
        <f>[1]发票导入!D2666&amp;""</f>
      </c>
      <c r="O2666">
        <f>[1]发票导入!O2666&amp;""</f>
      </c>
      <c r="T2666">
        <f>[1]发票导入!T2666</f>
      </c>
      <c r="U2666">
        <f>[1]发票导入!U2666&amp;""</f>
      </c>
      <c r="V2666">
        <f>[1]发票导入!V2666&amp;""</f>
      </c>
      <c r="W2666">
        <f>[1]发票导入!W2666&amp;""</f>
      </c>
      <c r="Y2666">
        <f>[1]发票导入!Y2666&amp;""</f>
      </c>
      <c r="AA2666">
        <f>[1]发票导入!AA2666&amp;""</f>
      </c>
      <c r="AB2666">
        <f>[1]发票导入!AB2666</f>
        <v>0</v>
      </c>
      <c r="AC2666">
        <f>[1]发票导入!AC2666</f>
        <v>0</v>
      </c>
      <c r="AE2666" s="22">
        <f t="shared" si="0"/>
      </c>
      <c r="AI2666">
        <f>[1]发票导入!AI2666&amp;""</f>
      </c>
      <c r="AJ2666">
        <f>[1]发票导入!AJ2666&amp;""</f>
      </c>
      <c r="AK2666">
        <f>[1]发票导入!AK2666</f>
        <v>0</v>
      </c>
      <c r="AL2666">
        <f>[1]发票导入!AL2666</f>
        <v>0</v>
      </c>
      <c r="AM2666">
        <f>[1]发票导入!AM2666</f>
        <v>0</v>
      </c>
      <c r="AN2666" s="22">
        <f t="shared" si="1"/>
        <v>0</v>
      </c>
      <c r="AO2666" s="22">
        <f t="shared" si="2"/>
        <v>0</v>
      </c>
    </row>
    <row r="2667">
      <c r="C2667">
        <f>[1]发票导入!C2667&amp;""</f>
      </c>
      <c r="D2667">
        <f>[1]发票导入!D2667&amp;""</f>
      </c>
      <c r="O2667">
        <f>[1]发票导入!O2667&amp;""</f>
      </c>
      <c r="T2667">
        <f>[1]发票导入!T2667</f>
      </c>
      <c r="U2667">
        <f>[1]发票导入!U2667&amp;""</f>
      </c>
      <c r="V2667">
        <f>[1]发票导入!V2667&amp;""</f>
      </c>
      <c r="W2667">
        <f>[1]发票导入!W2667&amp;""</f>
      </c>
      <c r="Y2667">
        <f>[1]发票导入!Y2667&amp;""</f>
      </c>
      <c r="AA2667">
        <f>[1]发票导入!AA2667&amp;""</f>
      </c>
      <c r="AB2667">
        <f>[1]发票导入!AB2667</f>
        <v>0</v>
      </c>
      <c r="AC2667">
        <f>[1]发票导入!AC2667</f>
        <v>0</v>
      </c>
      <c r="AE2667" s="22">
        <f t="shared" si="0"/>
      </c>
      <c r="AI2667">
        <f>[1]发票导入!AI2667&amp;""</f>
      </c>
      <c r="AJ2667">
        <f>[1]发票导入!AJ2667&amp;""</f>
      </c>
      <c r="AK2667">
        <f>[1]发票导入!AK2667</f>
        <v>0</v>
      </c>
      <c r="AL2667">
        <f>[1]发票导入!AL2667</f>
        <v>0</v>
      </c>
      <c r="AM2667">
        <f>[1]发票导入!AM2667</f>
        <v>0</v>
      </c>
      <c r="AN2667" s="22">
        <f t="shared" si="1"/>
        <v>0</v>
      </c>
      <c r="AO2667" s="22">
        <f t="shared" si="2"/>
        <v>0</v>
      </c>
    </row>
    <row r="2668">
      <c r="C2668">
        <f>[1]发票导入!C2668&amp;""</f>
      </c>
      <c r="D2668">
        <f>[1]发票导入!D2668&amp;""</f>
      </c>
      <c r="O2668">
        <f>[1]发票导入!O2668&amp;""</f>
      </c>
      <c r="T2668">
        <f>[1]发票导入!T2668</f>
      </c>
      <c r="U2668">
        <f>[1]发票导入!U2668&amp;""</f>
      </c>
      <c r="V2668">
        <f>[1]发票导入!V2668&amp;""</f>
      </c>
      <c r="W2668">
        <f>[1]发票导入!W2668&amp;""</f>
      </c>
      <c r="Y2668">
        <f>[1]发票导入!Y2668&amp;""</f>
      </c>
      <c r="AA2668">
        <f>[1]发票导入!AA2668&amp;""</f>
      </c>
      <c r="AB2668">
        <f>[1]发票导入!AB2668</f>
        <v>0</v>
      </c>
      <c r="AC2668">
        <f>[1]发票导入!AC2668</f>
        <v>0</v>
      </c>
      <c r="AE2668" s="22">
        <f t="shared" si="0"/>
      </c>
      <c r="AI2668">
        <f>[1]发票导入!AI2668&amp;""</f>
      </c>
      <c r="AJ2668">
        <f>[1]发票导入!AJ2668&amp;""</f>
      </c>
      <c r="AK2668">
        <f>[1]发票导入!AK2668</f>
        <v>0</v>
      </c>
      <c r="AL2668">
        <f>[1]发票导入!AL2668</f>
        <v>0</v>
      </c>
      <c r="AM2668">
        <f>[1]发票导入!AM2668</f>
        <v>0</v>
      </c>
      <c r="AN2668" s="22">
        <f t="shared" si="1"/>
        <v>0</v>
      </c>
      <c r="AO2668" s="22">
        <f t="shared" si="2"/>
        <v>0</v>
      </c>
    </row>
    <row r="2669">
      <c r="C2669">
        <f>[1]发票导入!C2669&amp;""</f>
      </c>
      <c r="D2669">
        <f>[1]发票导入!D2669&amp;""</f>
      </c>
      <c r="O2669">
        <f>[1]发票导入!O2669&amp;""</f>
      </c>
      <c r="T2669">
        <f>[1]发票导入!T2669</f>
      </c>
      <c r="U2669">
        <f>[1]发票导入!U2669&amp;""</f>
      </c>
      <c r="V2669">
        <f>[1]发票导入!V2669&amp;""</f>
      </c>
      <c r="W2669">
        <f>[1]发票导入!W2669&amp;""</f>
      </c>
      <c r="Y2669">
        <f>[1]发票导入!Y2669&amp;""</f>
      </c>
      <c r="AA2669">
        <f>[1]发票导入!AA2669&amp;""</f>
      </c>
      <c r="AB2669">
        <f>[1]发票导入!AB2669</f>
        <v>0</v>
      </c>
      <c r="AC2669">
        <f>[1]发票导入!AC2669</f>
        <v>0</v>
      </c>
      <c r="AE2669" s="22">
        <f t="shared" si="0"/>
      </c>
      <c r="AI2669">
        <f>[1]发票导入!AI2669&amp;""</f>
      </c>
      <c r="AJ2669">
        <f>[1]发票导入!AJ2669&amp;""</f>
      </c>
      <c r="AK2669">
        <f>[1]发票导入!AK2669</f>
        <v>0</v>
      </c>
      <c r="AL2669">
        <f>[1]发票导入!AL2669</f>
        <v>0</v>
      </c>
      <c r="AM2669">
        <f>[1]发票导入!AM2669</f>
        <v>0</v>
      </c>
      <c r="AN2669" s="22">
        <f t="shared" si="1"/>
        <v>0</v>
      </c>
      <c r="AO2669" s="22">
        <f t="shared" si="2"/>
        <v>0</v>
      </c>
    </row>
    <row r="2670">
      <c r="C2670">
        <f>[1]发票导入!C2670&amp;""</f>
      </c>
      <c r="D2670">
        <f>[1]发票导入!D2670&amp;""</f>
      </c>
      <c r="O2670">
        <f>[1]发票导入!O2670&amp;""</f>
      </c>
      <c r="T2670">
        <f>[1]发票导入!T2670</f>
      </c>
      <c r="U2670">
        <f>[1]发票导入!U2670&amp;""</f>
      </c>
      <c r="V2670">
        <f>[1]发票导入!V2670&amp;""</f>
      </c>
      <c r="W2670">
        <f>[1]发票导入!W2670&amp;""</f>
      </c>
      <c r="Y2670">
        <f>[1]发票导入!Y2670&amp;""</f>
      </c>
      <c r="AA2670">
        <f>[1]发票导入!AA2670&amp;""</f>
      </c>
      <c r="AB2670">
        <f>[1]发票导入!AB2670</f>
        <v>0</v>
      </c>
      <c r="AC2670">
        <f>[1]发票导入!AC2670</f>
        <v>0</v>
      </c>
      <c r="AE2670" s="22">
        <f t="shared" si="0"/>
      </c>
      <c r="AI2670">
        <f>[1]发票导入!AI2670&amp;""</f>
      </c>
      <c r="AJ2670">
        <f>[1]发票导入!AJ2670&amp;""</f>
      </c>
      <c r="AK2670">
        <f>[1]发票导入!AK2670</f>
        <v>0</v>
      </c>
      <c r="AL2670">
        <f>[1]发票导入!AL2670</f>
        <v>0</v>
      </c>
      <c r="AM2670">
        <f>[1]发票导入!AM2670</f>
        <v>0</v>
      </c>
      <c r="AN2670" s="22">
        <f t="shared" si="1"/>
        <v>0</v>
      </c>
      <c r="AO2670" s="22">
        <f t="shared" si="2"/>
        <v>0</v>
      </c>
    </row>
    <row r="2671">
      <c r="C2671">
        <f>[1]发票导入!C2671&amp;""</f>
      </c>
      <c r="D2671">
        <f>[1]发票导入!D2671&amp;""</f>
      </c>
      <c r="O2671">
        <f>[1]发票导入!O2671&amp;""</f>
      </c>
      <c r="T2671">
        <f>[1]发票导入!T2671</f>
      </c>
      <c r="U2671">
        <f>[1]发票导入!U2671&amp;""</f>
      </c>
      <c r="V2671">
        <f>[1]发票导入!V2671&amp;""</f>
      </c>
      <c r="W2671">
        <f>[1]发票导入!W2671&amp;""</f>
      </c>
      <c r="Y2671">
        <f>[1]发票导入!Y2671&amp;""</f>
      </c>
      <c r="AA2671">
        <f>[1]发票导入!AA2671&amp;""</f>
      </c>
      <c r="AB2671">
        <f>[1]发票导入!AB2671</f>
        <v>0</v>
      </c>
      <c r="AC2671">
        <f>[1]发票导入!AC2671</f>
        <v>0</v>
      </c>
      <c r="AE2671" s="22">
        <f t="shared" si="0"/>
      </c>
      <c r="AI2671">
        <f>[1]发票导入!AI2671&amp;""</f>
      </c>
      <c r="AJ2671">
        <f>[1]发票导入!AJ2671&amp;""</f>
      </c>
      <c r="AK2671">
        <f>[1]发票导入!AK2671</f>
        <v>0</v>
      </c>
      <c r="AL2671">
        <f>[1]发票导入!AL2671</f>
        <v>0</v>
      </c>
      <c r="AM2671">
        <f>[1]发票导入!AM2671</f>
        <v>0</v>
      </c>
      <c r="AN2671" s="22">
        <f t="shared" si="1"/>
        <v>0</v>
      </c>
      <c r="AO2671" s="22">
        <f t="shared" si="2"/>
        <v>0</v>
      </c>
    </row>
    <row r="2672">
      <c r="C2672">
        <f>[1]发票导入!C2672&amp;""</f>
      </c>
      <c r="D2672">
        <f>[1]发票导入!D2672&amp;""</f>
      </c>
      <c r="O2672">
        <f>[1]发票导入!O2672&amp;""</f>
      </c>
      <c r="T2672">
        <f>[1]发票导入!T2672</f>
      </c>
      <c r="U2672">
        <f>[1]发票导入!U2672&amp;""</f>
      </c>
      <c r="V2672">
        <f>[1]发票导入!V2672&amp;""</f>
      </c>
      <c r="W2672">
        <f>[1]发票导入!W2672&amp;""</f>
      </c>
      <c r="Y2672">
        <f>[1]发票导入!Y2672&amp;""</f>
      </c>
      <c r="AA2672">
        <f>[1]发票导入!AA2672&amp;""</f>
      </c>
      <c r="AB2672">
        <f>[1]发票导入!AB2672</f>
        <v>0</v>
      </c>
      <c r="AC2672">
        <f>[1]发票导入!AC2672</f>
        <v>0</v>
      </c>
      <c r="AE2672" s="22">
        <f t="shared" si="0"/>
      </c>
      <c r="AI2672">
        <f>[1]发票导入!AI2672&amp;""</f>
      </c>
      <c r="AJ2672">
        <f>[1]发票导入!AJ2672&amp;""</f>
      </c>
      <c r="AK2672">
        <f>[1]发票导入!AK2672</f>
        <v>0</v>
      </c>
      <c r="AL2672">
        <f>[1]发票导入!AL2672</f>
        <v>0</v>
      </c>
      <c r="AM2672">
        <f>[1]发票导入!AM2672</f>
        <v>0</v>
      </c>
      <c r="AN2672" s="22">
        <f t="shared" si="1"/>
        <v>0</v>
      </c>
      <c r="AO2672" s="22">
        <f t="shared" si="2"/>
        <v>0</v>
      </c>
    </row>
    <row r="2673">
      <c r="C2673">
        <f>[1]发票导入!C2673&amp;""</f>
      </c>
      <c r="D2673">
        <f>[1]发票导入!D2673&amp;""</f>
      </c>
      <c r="O2673">
        <f>[1]发票导入!O2673&amp;""</f>
      </c>
      <c r="T2673">
        <f>[1]发票导入!T2673</f>
      </c>
      <c r="U2673">
        <f>[1]发票导入!U2673&amp;""</f>
      </c>
      <c r="V2673">
        <f>[1]发票导入!V2673&amp;""</f>
      </c>
      <c r="W2673">
        <f>[1]发票导入!W2673&amp;""</f>
      </c>
      <c r="Y2673">
        <f>[1]发票导入!Y2673&amp;""</f>
      </c>
      <c r="AA2673">
        <f>[1]发票导入!AA2673&amp;""</f>
      </c>
      <c r="AB2673">
        <f>[1]发票导入!AB2673</f>
        <v>0</v>
      </c>
      <c r="AC2673">
        <f>[1]发票导入!AC2673</f>
        <v>0</v>
      </c>
      <c r="AE2673" s="22">
        <f t="shared" si="0"/>
      </c>
      <c r="AI2673">
        <f>[1]发票导入!AI2673&amp;""</f>
      </c>
      <c r="AJ2673">
        <f>[1]发票导入!AJ2673&amp;""</f>
      </c>
      <c r="AK2673">
        <f>[1]发票导入!AK2673</f>
        <v>0</v>
      </c>
      <c r="AL2673">
        <f>[1]发票导入!AL2673</f>
        <v>0</v>
      </c>
      <c r="AM2673">
        <f>[1]发票导入!AM2673</f>
        <v>0</v>
      </c>
      <c r="AN2673" s="22">
        <f t="shared" si="1"/>
        <v>0</v>
      </c>
      <c r="AO2673" s="22">
        <f t="shared" si="2"/>
        <v>0</v>
      </c>
    </row>
    <row r="2674">
      <c r="C2674">
        <f>[1]发票导入!C2674&amp;""</f>
      </c>
      <c r="D2674">
        <f>[1]发票导入!D2674&amp;""</f>
      </c>
      <c r="O2674">
        <f>[1]发票导入!O2674&amp;""</f>
      </c>
      <c r="T2674">
        <f>[1]发票导入!T2674</f>
      </c>
      <c r="U2674">
        <f>[1]发票导入!U2674&amp;""</f>
      </c>
      <c r="V2674">
        <f>[1]发票导入!V2674&amp;""</f>
      </c>
      <c r="W2674">
        <f>[1]发票导入!W2674&amp;""</f>
      </c>
      <c r="Y2674">
        <f>[1]发票导入!Y2674&amp;""</f>
      </c>
      <c r="AA2674">
        <f>[1]发票导入!AA2674&amp;""</f>
      </c>
      <c r="AB2674">
        <f>[1]发票导入!AB2674</f>
        <v>0</v>
      </c>
      <c r="AC2674">
        <f>[1]发票导入!AC2674</f>
        <v>0</v>
      </c>
      <c r="AE2674" s="22">
        <f t="shared" si="0"/>
      </c>
      <c r="AI2674">
        <f>[1]发票导入!AI2674&amp;""</f>
      </c>
      <c r="AJ2674">
        <f>[1]发票导入!AJ2674&amp;""</f>
      </c>
      <c r="AK2674">
        <f>[1]发票导入!AK2674</f>
        <v>0</v>
      </c>
      <c r="AL2674">
        <f>[1]发票导入!AL2674</f>
        <v>0</v>
      </c>
      <c r="AM2674">
        <f>[1]发票导入!AM2674</f>
        <v>0</v>
      </c>
      <c r="AN2674" s="22">
        <f t="shared" si="1"/>
        <v>0</v>
      </c>
      <c r="AO2674" s="22">
        <f t="shared" si="2"/>
        <v>0</v>
      </c>
    </row>
    <row r="2675">
      <c r="C2675">
        <f>[1]发票导入!C2675&amp;""</f>
      </c>
      <c r="D2675">
        <f>[1]发票导入!D2675&amp;""</f>
      </c>
      <c r="O2675">
        <f>[1]发票导入!O2675&amp;""</f>
      </c>
      <c r="T2675">
        <f>[1]发票导入!T2675</f>
      </c>
      <c r="U2675">
        <f>[1]发票导入!U2675&amp;""</f>
      </c>
      <c r="V2675">
        <f>[1]发票导入!V2675&amp;""</f>
      </c>
      <c r="W2675">
        <f>[1]发票导入!W2675&amp;""</f>
      </c>
      <c r="Y2675">
        <f>[1]发票导入!Y2675&amp;""</f>
      </c>
      <c r="AA2675">
        <f>[1]发票导入!AA2675&amp;""</f>
      </c>
      <c r="AB2675">
        <f>[1]发票导入!AB2675</f>
        <v>0</v>
      </c>
      <c r="AC2675">
        <f>[1]发票导入!AC2675</f>
        <v>0</v>
      </c>
      <c r="AE2675" s="22">
        <f t="shared" si="0"/>
      </c>
      <c r="AI2675">
        <f>[1]发票导入!AI2675&amp;""</f>
      </c>
      <c r="AJ2675">
        <f>[1]发票导入!AJ2675&amp;""</f>
      </c>
      <c r="AK2675">
        <f>[1]发票导入!AK2675</f>
        <v>0</v>
      </c>
      <c r="AL2675">
        <f>[1]发票导入!AL2675</f>
        <v>0</v>
      </c>
      <c r="AM2675">
        <f>[1]发票导入!AM2675</f>
        <v>0</v>
      </c>
      <c r="AN2675" s="22">
        <f t="shared" si="1"/>
        <v>0</v>
      </c>
      <c r="AO2675" s="22">
        <f t="shared" si="2"/>
        <v>0</v>
      </c>
    </row>
    <row r="2676">
      <c r="C2676">
        <f>[1]发票导入!C2676&amp;""</f>
      </c>
      <c r="D2676">
        <f>[1]发票导入!D2676&amp;""</f>
      </c>
      <c r="O2676">
        <f>[1]发票导入!O2676&amp;""</f>
      </c>
      <c r="T2676">
        <f>[1]发票导入!T2676</f>
      </c>
      <c r="U2676">
        <f>[1]发票导入!U2676&amp;""</f>
      </c>
      <c r="V2676">
        <f>[1]发票导入!V2676&amp;""</f>
      </c>
      <c r="W2676">
        <f>[1]发票导入!W2676&amp;""</f>
      </c>
      <c r="Y2676">
        <f>[1]发票导入!Y2676&amp;""</f>
      </c>
      <c r="AA2676">
        <f>[1]发票导入!AA2676&amp;""</f>
      </c>
      <c r="AB2676">
        <f>[1]发票导入!AB2676</f>
        <v>0</v>
      </c>
      <c r="AC2676">
        <f>[1]发票导入!AC2676</f>
        <v>0</v>
      </c>
      <c r="AE2676" s="22">
        <f t="shared" si="0"/>
      </c>
      <c r="AI2676">
        <f>[1]发票导入!AI2676&amp;""</f>
      </c>
      <c r="AJ2676">
        <f>[1]发票导入!AJ2676&amp;""</f>
      </c>
      <c r="AK2676">
        <f>[1]发票导入!AK2676</f>
        <v>0</v>
      </c>
      <c r="AL2676">
        <f>[1]发票导入!AL2676</f>
        <v>0</v>
      </c>
      <c r="AM2676">
        <f>[1]发票导入!AM2676</f>
        <v>0</v>
      </c>
      <c r="AN2676" s="22">
        <f t="shared" si="1"/>
        <v>0</v>
      </c>
      <c r="AO2676" s="22">
        <f t="shared" si="2"/>
        <v>0</v>
      </c>
    </row>
    <row r="2677">
      <c r="C2677">
        <f>[1]发票导入!C2677&amp;""</f>
      </c>
      <c r="D2677">
        <f>[1]发票导入!D2677&amp;""</f>
      </c>
      <c r="O2677">
        <f>[1]发票导入!O2677&amp;""</f>
      </c>
      <c r="T2677">
        <f>[1]发票导入!T2677</f>
      </c>
      <c r="U2677">
        <f>[1]发票导入!U2677&amp;""</f>
      </c>
      <c r="V2677">
        <f>[1]发票导入!V2677&amp;""</f>
      </c>
      <c r="W2677">
        <f>[1]发票导入!W2677&amp;""</f>
      </c>
      <c r="Y2677">
        <f>[1]发票导入!Y2677&amp;""</f>
      </c>
      <c r="AA2677">
        <f>[1]发票导入!AA2677&amp;""</f>
      </c>
      <c r="AB2677">
        <f>[1]发票导入!AB2677</f>
        <v>0</v>
      </c>
      <c r="AC2677">
        <f>[1]发票导入!AC2677</f>
        <v>0</v>
      </c>
      <c r="AE2677" s="22">
        <f t="shared" si="0"/>
      </c>
      <c r="AI2677">
        <f>[1]发票导入!AI2677&amp;""</f>
      </c>
      <c r="AJ2677">
        <f>[1]发票导入!AJ2677&amp;""</f>
      </c>
      <c r="AK2677">
        <f>[1]发票导入!AK2677</f>
        <v>0</v>
      </c>
      <c r="AL2677">
        <f>[1]发票导入!AL2677</f>
        <v>0</v>
      </c>
      <c r="AM2677">
        <f>[1]发票导入!AM2677</f>
        <v>0</v>
      </c>
      <c r="AN2677" s="22">
        <f t="shared" si="1"/>
        <v>0</v>
      </c>
      <c r="AO2677" s="22">
        <f t="shared" si="2"/>
        <v>0</v>
      </c>
    </row>
    <row r="2678">
      <c r="C2678">
        <f>[1]发票导入!C2678&amp;""</f>
      </c>
      <c r="D2678">
        <f>[1]发票导入!D2678&amp;""</f>
      </c>
      <c r="O2678">
        <f>[1]发票导入!O2678&amp;""</f>
      </c>
      <c r="T2678">
        <f>[1]发票导入!T2678</f>
      </c>
      <c r="U2678">
        <f>[1]发票导入!U2678&amp;""</f>
      </c>
      <c r="V2678">
        <f>[1]发票导入!V2678&amp;""</f>
      </c>
      <c r="W2678">
        <f>[1]发票导入!W2678&amp;""</f>
      </c>
      <c r="Y2678">
        <f>[1]发票导入!Y2678&amp;""</f>
      </c>
      <c r="AA2678">
        <f>[1]发票导入!AA2678&amp;""</f>
      </c>
      <c r="AB2678">
        <f>[1]发票导入!AB2678</f>
        <v>0</v>
      </c>
      <c r="AC2678">
        <f>[1]发票导入!AC2678</f>
        <v>0</v>
      </c>
      <c r="AE2678" s="22">
        <f t="shared" si="0"/>
      </c>
      <c r="AI2678">
        <f>[1]发票导入!AI2678&amp;""</f>
      </c>
      <c r="AJ2678">
        <f>[1]发票导入!AJ2678&amp;""</f>
      </c>
      <c r="AK2678">
        <f>[1]发票导入!AK2678</f>
        <v>0</v>
      </c>
      <c r="AL2678">
        <f>[1]发票导入!AL2678</f>
        <v>0</v>
      </c>
      <c r="AM2678">
        <f>[1]发票导入!AM2678</f>
        <v>0</v>
      </c>
      <c r="AN2678" s="22">
        <f t="shared" si="1"/>
        <v>0</v>
      </c>
      <c r="AO2678" s="22">
        <f t="shared" si="2"/>
        <v>0</v>
      </c>
    </row>
    <row r="2679">
      <c r="C2679">
        <f>[1]发票导入!C2679&amp;""</f>
      </c>
      <c r="D2679">
        <f>[1]发票导入!D2679&amp;""</f>
      </c>
      <c r="O2679">
        <f>[1]发票导入!O2679&amp;""</f>
      </c>
      <c r="T2679">
        <f>[1]发票导入!T2679</f>
      </c>
      <c r="U2679">
        <f>[1]发票导入!U2679&amp;""</f>
      </c>
      <c r="V2679">
        <f>[1]发票导入!V2679&amp;""</f>
      </c>
      <c r="W2679">
        <f>[1]发票导入!W2679&amp;""</f>
      </c>
      <c r="Y2679">
        <f>[1]发票导入!Y2679&amp;""</f>
      </c>
      <c r="AA2679">
        <f>[1]发票导入!AA2679&amp;""</f>
      </c>
      <c r="AB2679">
        <f>[1]发票导入!AB2679</f>
        <v>0</v>
      </c>
      <c r="AC2679">
        <f>[1]发票导入!AC2679</f>
        <v>0</v>
      </c>
      <c r="AE2679" s="22">
        <f t="shared" si="0"/>
      </c>
      <c r="AI2679">
        <f>[1]发票导入!AI2679&amp;""</f>
      </c>
      <c r="AJ2679">
        <f>[1]发票导入!AJ2679&amp;""</f>
      </c>
      <c r="AK2679">
        <f>[1]发票导入!AK2679</f>
        <v>0</v>
      </c>
      <c r="AL2679">
        <f>[1]发票导入!AL2679</f>
        <v>0</v>
      </c>
      <c r="AM2679">
        <f>[1]发票导入!AM2679</f>
        <v>0</v>
      </c>
      <c r="AN2679" s="22">
        <f t="shared" si="1"/>
        <v>0</v>
      </c>
      <c r="AO2679" s="22">
        <f t="shared" si="2"/>
        <v>0</v>
      </c>
    </row>
    <row r="2680">
      <c r="C2680">
        <f>[1]发票导入!C2680&amp;""</f>
      </c>
      <c r="D2680">
        <f>[1]发票导入!D2680&amp;""</f>
      </c>
      <c r="O2680">
        <f>[1]发票导入!O2680&amp;""</f>
      </c>
      <c r="T2680">
        <f>[1]发票导入!T2680</f>
      </c>
      <c r="U2680">
        <f>[1]发票导入!U2680&amp;""</f>
      </c>
      <c r="V2680">
        <f>[1]发票导入!V2680&amp;""</f>
      </c>
      <c r="W2680">
        <f>[1]发票导入!W2680&amp;""</f>
      </c>
      <c r="Y2680">
        <f>[1]发票导入!Y2680&amp;""</f>
      </c>
      <c r="AA2680">
        <f>[1]发票导入!AA2680&amp;""</f>
      </c>
      <c r="AB2680">
        <f>[1]发票导入!AB2680</f>
        <v>0</v>
      </c>
      <c r="AC2680">
        <f>[1]发票导入!AC2680</f>
        <v>0</v>
      </c>
      <c r="AE2680" s="22">
        <f t="shared" si="0"/>
      </c>
      <c r="AI2680">
        <f>[1]发票导入!AI2680&amp;""</f>
      </c>
      <c r="AJ2680">
        <f>[1]发票导入!AJ2680&amp;""</f>
      </c>
      <c r="AK2680">
        <f>[1]发票导入!AK2680</f>
        <v>0</v>
      </c>
      <c r="AL2680">
        <f>[1]发票导入!AL2680</f>
        <v>0</v>
      </c>
      <c r="AM2680">
        <f>[1]发票导入!AM2680</f>
        <v>0</v>
      </c>
      <c r="AN2680" s="22">
        <f t="shared" si="1"/>
        <v>0</v>
      </c>
      <c r="AO2680" s="22">
        <f t="shared" si="2"/>
        <v>0</v>
      </c>
    </row>
    <row r="2681">
      <c r="C2681">
        <f>[1]发票导入!C2681&amp;""</f>
      </c>
      <c r="D2681">
        <f>[1]发票导入!D2681&amp;""</f>
      </c>
      <c r="O2681">
        <f>[1]发票导入!O2681&amp;""</f>
      </c>
      <c r="T2681">
        <f>[1]发票导入!T2681</f>
      </c>
      <c r="U2681">
        <f>[1]发票导入!U2681&amp;""</f>
      </c>
      <c r="V2681">
        <f>[1]发票导入!V2681&amp;""</f>
      </c>
      <c r="W2681">
        <f>[1]发票导入!W2681&amp;""</f>
      </c>
      <c r="Y2681">
        <f>[1]发票导入!Y2681&amp;""</f>
      </c>
      <c r="AA2681">
        <f>[1]发票导入!AA2681&amp;""</f>
      </c>
      <c r="AB2681">
        <f>[1]发票导入!AB2681</f>
        <v>0</v>
      </c>
      <c r="AC2681">
        <f>[1]发票导入!AC2681</f>
        <v>0</v>
      </c>
      <c r="AE2681" s="22">
        <f t="shared" si="0"/>
      </c>
      <c r="AI2681">
        <f>[1]发票导入!AI2681&amp;""</f>
      </c>
      <c r="AJ2681">
        <f>[1]发票导入!AJ2681&amp;""</f>
      </c>
      <c r="AK2681">
        <f>[1]发票导入!AK2681</f>
        <v>0</v>
      </c>
      <c r="AL2681">
        <f>[1]发票导入!AL2681</f>
        <v>0</v>
      </c>
      <c r="AM2681">
        <f>[1]发票导入!AM2681</f>
        <v>0</v>
      </c>
      <c r="AN2681" s="22">
        <f t="shared" si="1"/>
        <v>0</v>
      </c>
      <c r="AO2681" s="22">
        <f t="shared" si="2"/>
        <v>0</v>
      </c>
    </row>
    <row r="2682">
      <c r="C2682">
        <f>[1]发票导入!C2682&amp;""</f>
      </c>
      <c r="D2682">
        <f>[1]发票导入!D2682&amp;""</f>
      </c>
      <c r="O2682">
        <f>[1]发票导入!O2682&amp;""</f>
      </c>
      <c r="T2682">
        <f>[1]发票导入!T2682</f>
      </c>
      <c r="U2682">
        <f>[1]发票导入!U2682&amp;""</f>
      </c>
      <c r="V2682">
        <f>[1]发票导入!V2682&amp;""</f>
      </c>
      <c r="W2682">
        <f>[1]发票导入!W2682&amp;""</f>
      </c>
      <c r="Y2682">
        <f>[1]发票导入!Y2682&amp;""</f>
      </c>
      <c r="AA2682">
        <f>[1]发票导入!AA2682&amp;""</f>
      </c>
      <c r="AB2682">
        <f>[1]发票导入!AB2682</f>
        <v>0</v>
      </c>
      <c r="AC2682">
        <f>[1]发票导入!AC2682</f>
        <v>0</v>
      </c>
      <c r="AE2682" s="22">
        <f t="shared" si="0"/>
      </c>
      <c r="AI2682">
        <f>[1]发票导入!AI2682&amp;""</f>
      </c>
      <c r="AJ2682">
        <f>[1]发票导入!AJ2682&amp;""</f>
      </c>
      <c r="AK2682">
        <f>[1]发票导入!AK2682</f>
        <v>0</v>
      </c>
      <c r="AL2682">
        <f>[1]发票导入!AL2682</f>
        <v>0</v>
      </c>
      <c r="AM2682">
        <f>[1]发票导入!AM2682</f>
        <v>0</v>
      </c>
      <c r="AN2682" s="22">
        <f t="shared" si="1"/>
        <v>0</v>
      </c>
      <c r="AO2682" s="22">
        <f t="shared" si="2"/>
        <v>0</v>
      </c>
    </row>
    <row r="2683">
      <c r="C2683">
        <f>[1]发票导入!C2683&amp;""</f>
      </c>
      <c r="D2683">
        <f>[1]发票导入!D2683&amp;""</f>
      </c>
      <c r="O2683">
        <f>[1]发票导入!O2683&amp;""</f>
      </c>
      <c r="T2683">
        <f>[1]发票导入!T2683</f>
      </c>
      <c r="U2683">
        <f>[1]发票导入!U2683&amp;""</f>
      </c>
      <c r="V2683">
        <f>[1]发票导入!V2683&amp;""</f>
      </c>
      <c r="W2683">
        <f>[1]发票导入!W2683&amp;""</f>
      </c>
      <c r="Y2683">
        <f>[1]发票导入!Y2683&amp;""</f>
      </c>
      <c r="AA2683">
        <f>[1]发票导入!AA2683&amp;""</f>
      </c>
      <c r="AB2683">
        <f>[1]发票导入!AB2683</f>
        <v>0</v>
      </c>
      <c r="AC2683">
        <f>[1]发票导入!AC2683</f>
        <v>0</v>
      </c>
      <c r="AE2683" s="22">
        <f t="shared" si="0"/>
      </c>
      <c r="AI2683">
        <f>[1]发票导入!AI2683&amp;""</f>
      </c>
      <c r="AJ2683">
        <f>[1]发票导入!AJ2683&amp;""</f>
      </c>
      <c r="AK2683">
        <f>[1]发票导入!AK2683</f>
        <v>0</v>
      </c>
      <c r="AL2683">
        <f>[1]发票导入!AL2683</f>
        <v>0</v>
      </c>
      <c r="AM2683">
        <f>[1]发票导入!AM2683</f>
        <v>0</v>
      </c>
      <c r="AN2683" s="22">
        <f t="shared" si="1"/>
        <v>0</v>
      </c>
      <c r="AO2683" s="22">
        <f t="shared" si="2"/>
        <v>0</v>
      </c>
    </row>
    <row r="2684">
      <c r="C2684">
        <f>[1]发票导入!C2684&amp;""</f>
      </c>
      <c r="D2684">
        <f>[1]发票导入!D2684&amp;""</f>
      </c>
      <c r="O2684">
        <f>[1]发票导入!O2684&amp;""</f>
      </c>
      <c r="T2684">
        <f>[1]发票导入!T2684</f>
      </c>
      <c r="U2684">
        <f>[1]发票导入!U2684&amp;""</f>
      </c>
      <c r="V2684">
        <f>[1]发票导入!V2684&amp;""</f>
      </c>
      <c r="W2684">
        <f>[1]发票导入!W2684&amp;""</f>
      </c>
      <c r="Y2684">
        <f>[1]发票导入!Y2684&amp;""</f>
      </c>
      <c r="AA2684">
        <f>[1]发票导入!AA2684&amp;""</f>
      </c>
      <c r="AB2684">
        <f>[1]发票导入!AB2684</f>
        <v>0</v>
      </c>
      <c r="AC2684">
        <f>[1]发票导入!AC2684</f>
        <v>0</v>
      </c>
      <c r="AE2684" s="22">
        <f t="shared" si="0"/>
      </c>
      <c r="AI2684">
        <f>[1]发票导入!AI2684&amp;""</f>
      </c>
      <c r="AJ2684">
        <f>[1]发票导入!AJ2684&amp;""</f>
      </c>
      <c r="AK2684">
        <f>[1]发票导入!AK2684</f>
        <v>0</v>
      </c>
      <c r="AL2684">
        <f>[1]发票导入!AL2684</f>
        <v>0</v>
      </c>
      <c r="AM2684">
        <f>[1]发票导入!AM2684</f>
        <v>0</v>
      </c>
      <c r="AN2684" s="22">
        <f t="shared" si="1"/>
        <v>0</v>
      </c>
      <c r="AO2684" s="22">
        <f t="shared" si="2"/>
        <v>0</v>
      </c>
    </row>
    <row r="2685">
      <c r="C2685">
        <f>[1]发票导入!C2685&amp;""</f>
      </c>
      <c r="D2685">
        <f>[1]发票导入!D2685&amp;""</f>
      </c>
      <c r="O2685">
        <f>[1]发票导入!O2685&amp;""</f>
      </c>
      <c r="T2685">
        <f>[1]发票导入!T2685</f>
      </c>
      <c r="U2685">
        <f>[1]发票导入!U2685&amp;""</f>
      </c>
      <c r="V2685">
        <f>[1]发票导入!V2685&amp;""</f>
      </c>
      <c r="W2685">
        <f>[1]发票导入!W2685&amp;""</f>
      </c>
      <c r="Y2685">
        <f>[1]发票导入!Y2685&amp;""</f>
      </c>
      <c r="AA2685">
        <f>[1]发票导入!AA2685&amp;""</f>
      </c>
      <c r="AB2685">
        <f>[1]发票导入!AB2685</f>
        <v>0</v>
      </c>
      <c r="AC2685">
        <f>[1]发票导入!AC2685</f>
        <v>0</v>
      </c>
      <c r="AE2685" s="22">
        <f t="shared" si="0"/>
      </c>
      <c r="AI2685">
        <f>[1]发票导入!AI2685&amp;""</f>
      </c>
      <c r="AJ2685">
        <f>[1]发票导入!AJ2685&amp;""</f>
      </c>
      <c r="AK2685">
        <f>[1]发票导入!AK2685</f>
        <v>0</v>
      </c>
      <c r="AL2685">
        <f>[1]发票导入!AL2685</f>
        <v>0</v>
      </c>
      <c r="AM2685">
        <f>[1]发票导入!AM2685</f>
        <v>0</v>
      </c>
      <c r="AN2685" s="22">
        <f t="shared" si="1"/>
        <v>0</v>
      </c>
      <c r="AO2685" s="22">
        <f t="shared" si="2"/>
        <v>0</v>
      </c>
    </row>
    <row r="2686">
      <c r="C2686">
        <f>[1]发票导入!C2686&amp;""</f>
      </c>
      <c r="D2686">
        <f>[1]发票导入!D2686&amp;""</f>
      </c>
      <c r="O2686">
        <f>[1]发票导入!O2686&amp;""</f>
      </c>
      <c r="T2686">
        <f>[1]发票导入!T2686</f>
      </c>
      <c r="U2686">
        <f>[1]发票导入!U2686&amp;""</f>
      </c>
      <c r="V2686">
        <f>[1]发票导入!V2686&amp;""</f>
      </c>
      <c r="W2686">
        <f>[1]发票导入!W2686&amp;""</f>
      </c>
      <c r="Y2686">
        <f>[1]发票导入!Y2686&amp;""</f>
      </c>
      <c r="AA2686">
        <f>[1]发票导入!AA2686&amp;""</f>
      </c>
      <c r="AB2686">
        <f>[1]发票导入!AB2686</f>
        <v>0</v>
      </c>
      <c r="AC2686">
        <f>[1]发票导入!AC2686</f>
        <v>0</v>
      </c>
      <c r="AE2686" s="22">
        <f t="shared" si="0"/>
      </c>
      <c r="AI2686">
        <f>[1]发票导入!AI2686&amp;""</f>
      </c>
      <c r="AJ2686">
        <f>[1]发票导入!AJ2686&amp;""</f>
      </c>
      <c r="AK2686">
        <f>[1]发票导入!AK2686</f>
        <v>0</v>
      </c>
      <c r="AL2686">
        <f>[1]发票导入!AL2686</f>
        <v>0</v>
      </c>
      <c r="AM2686">
        <f>[1]发票导入!AM2686</f>
        <v>0</v>
      </c>
      <c r="AN2686" s="22">
        <f t="shared" si="1"/>
        <v>0</v>
      </c>
      <c r="AO2686" s="22">
        <f t="shared" si="2"/>
        <v>0</v>
      </c>
    </row>
    <row r="2687">
      <c r="C2687">
        <f>[1]发票导入!C2687&amp;""</f>
      </c>
      <c r="D2687">
        <f>[1]发票导入!D2687&amp;""</f>
      </c>
      <c r="O2687">
        <f>[1]发票导入!O2687&amp;""</f>
      </c>
      <c r="T2687">
        <f>[1]发票导入!T2687</f>
      </c>
      <c r="U2687">
        <f>[1]发票导入!U2687&amp;""</f>
      </c>
      <c r="V2687">
        <f>[1]发票导入!V2687&amp;""</f>
      </c>
      <c r="W2687">
        <f>[1]发票导入!W2687&amp;""</f>
      </c>
      <c r="Y2687">
        <f>[1]发票导入!Y2687&amp;""</f>
      </c>
      <c r="AA2687">
        <f>[1]发票导入!AA2687&amp;""</f>
      </c>
      <c r="AB2687">
        <f>[1]发票导入!AB2687</f>
        <v>0</v>
      </c>
      <c r="AC2687">
        <f>[1]发票导入!AC2687</f>
        <v>0</v>
      </c>
      <c r="AE2687" s="22">
        <f t="shared" si="0"/>
      </c>
      <c r="AI2687">
        <f>[1]发票导入!AI2687&amp;""</f>
      </c>
      <c r="AJ2687">
        <f>[1]发票导入!AJ2687&amp;""</f>
      </c>
      <c r="AK2687">
        <f>[1]发票导入!AK2687</f>
        <v>0</v>
      </c>
      <c r="AL2687">
        <f>[1]发票导入!AL2687</f>
        <v>0</v>
      </c>
      <c r="AM2687">
        <f>[1]发票导入!AM2687</f>
        <v>0</v>
      </c>
      <c r="AN2687" s="22">
        <f t="shared" si="1"/>
        <v>0</v>
      </c>
      <c r="AO2687" s="22">
        <f t="shared" si="2"/>
        <v>0</v>
      </c>
    </row>
    <row r="2688">
      <c r="C2688">
        <f>[1]发票导入!C2688&amp;""</f>
      </c>
      <c r="D2688">
        <f>[1]发票导入!D2688&amp;""</f>
      </c>
      <c r="O2688">
        <f>[1]发票导入!O2688&amp;""</f>
      </c>
      <c r="T2688">
        <f>[1]发票导入!T2688</f>
      </c>
      <c r="U2688">
        <f>[1]发票导入!U2688&amp;""</f>
      </c>
      <c r="V2688">
        <f>[1]发票导入!V2688&amp;""</f>
      </c>
      <c r="W2688">
        <f>[1]发票导入!W2688&amp;""</f>
      </c>
      <c r="Y2688">
        <f>[1]发票导入!Y2688&amp;""</f>
      </c>
      <c r="AA2688">
        <f>[1]发票导入!AA2688&amp;""</f>
      </c>
      <c r="AB2688">
        <f>[1]发票导入!AB2688</f>
        <v>0</v>
      </c>
      <c r="AC2688">
        <f>[1]发票导入!AC2688</f>
        <v>0</v>
      </c>
      <c r="AE2688" s="22">
        <f t="shared" si="0"/>
      </c>
      <c r="AI2688">
        <f>[1]发票导入!AI2688&amp;""</f>
      </c>
      <c r="AJ2688">
        <f>[1]发票导入!AJ2688&amp;""</f>
      </c>
      <c r="AK2688">
        <f>[1]发票导入!AK2688</f>
        <v>0</v>
      </c>
      <c r="AL2688">
        <f>[1]发票导入!AL2688</f>
        <v>0</v>
      </c>
      <c r="AM2688">
        <f>[1]发票导入!AM2688</f>
        <v>0</v>
      </c>
      <c r="AN2688" s="22">
        <f t="shared" si="1"/>
        <v>0</v>
      </c>
      <c r="AO2688" s="22">
        <f t="shared" si="2"/>
        <v>0</v>
      </c>
    </row>
    <row r="2689">
      <c r="C2689">
        <f>[1]发票导入!C2689&amp;""</f>
      </c>
      <c r="D2689">
        <f>[1]发票导入!D2689&amp;""</f>
      </c>
      <c r="O2689">
        <f>[1]发票导入!O2689&amp;""</f>
      </c>
      <c r="T2689">
        <f>[1]发票导入!T2689</f>
      </c>
      <c r="U2689">
        <f>[1]发票导入!U2689&amp;""</f>
      </c>
      <c r="V2689">
        <f>[1]发票导入!V2689&amp;""</f>
      </c>
      <c r="W2689">
        <f>[1]发票导入!W2689&amp;""</f>
      </c>
      <c r="Y2689">
        <f>[1]发票导入!Y2689&amp;""</f>
      </c>
      <c r="AA2689">
        <f>[1]发票导入!AA2689&amp;""</f>
      </c>
      <c r="AB2689">
        <f>[1]发票导入!AB2689</f>
        <v>0</v>
      </c>
      <c r="AC2689">
        <f>[1]发票导入!AC2689</f>
        <v>0</v>
      </c>
      <c r="AE2689" s="22">
        <f t="shared" si="0"/>
      </c>
      <c r="AI2689">
        <f>[1]发票导入!AI2689&amp;""</f>
      </c>
      <c r="AJ2689">
        <f>[1]发票导入!AJ2689&amp;""</f>
      </c>
      <c r="AK2689">
        <f>[1]发票导入!AK2689</f>
        <v>0</v>
      </c>
      <c r="AL2689">
        <f>[1]发票导入!AL2689</f>
        <v>0</v>
      </c>
      <c r="AM2689">
        <f>[1]发票导入!AM2689</f>
        <v>0</v>
      </c>
      <c r="AN2689" s="22">
        <f t="shared" si="1"/>
        <v>0</v>
      </c>
      <c r="AO2689" s="22">
        <f t="shared" si="2"/>
        <v>0</v>
      </c>
    </row>
    <row r="2690">
      <c r="C2690">
        <f>[1]发票导入!C2690&amp;""</f>
      </c>
      <c r="D2690">
        <f>[1]发票导入!D2690&amp;""</f>
      </c>
      <c r="O2690">
        <f>[1]发票导入!O2690&amp;""</f>
      </c>
      <c r="T2690">
        <f>[1]发票导入!T2690</f>
      </c>
      <c r="U2690">
        <f>[1]发票导入!U2690&amp;""</f>
      </c>
      <c r="V2690">
        <f>[1]发票导入!V2690&amp;""</f>
      </c>
      <c r="W2690">
        <f>[1]发票导入!W2690&amp;""</f>
      </c>
      <c r="Y2690">
        <f>[1]发票导入!Y2690&amp;""</f>
      </c>
      <c r="AA2690">
        <f>[1]发票导入!AA2690&amp;""</f>
      </c>
      <c r="AB2690">
        <f>[1]发票导入!AB2690</f>
        <v>0</v>
      </c>
      <c r="AC2690">
        <f>[1]发票导入!AC2690</f>
        <v>0</v>
      </c>
      <c r="AE2690" s="22">
        <f t="shared" si="0"/>
      </c>
      <c r="AI2690">
        <f>[1]发票导入!AI2690&amp;""</f>
      </c>
      <c r="AJ2690">
        <f>[1]发票导入!AJ2690&amp;""</f>
      </c>
      <c r="AK2690">
        <f>[1]发票导入!AK2690</f>
        <v>0</v>
      </c>
      <c r="AL2690">
        <f>[1]发票导入!AL2690</f>
        <v>0</v>
      </c>
      <c r="AM2690">
        <f>[1]发票导入!AM2690</f>
        <v>0</v>
      </c>
      <c r="AN2690" s="22">
        <f t="shared" si="1"/>
        <v>0</v>
      </c>
      <c r="AO2690" s="22">
        <f t="shared" si="2"/>
        <v>0</v>
      </c>
    </row>
    <row r="2691">
      <c r="C2691">
        <f>[1]发票导入!C2691&amp;""</f>
      </c>
      <c r="D2691">
        <f>[1]发票导入!D2691&amp;""</f>
      </c>
      <c r="O2691">
        <f>[1]发票导入!O2691&amp;""</f>
      </c>
      <c r="T2691">
        <f>[1]发票导入!T2691</f>
      </c>
      <c r="U2691">
        <f>[1]发票导入!U2691&amp;""</f>
      </c>
      <c r="V2691">
        <f>[1]发票导入!V2691&amp;""</f>
      </c>
      <c r="W2691">
        <f>[1]发票导入!W2691&amp;""</f>
      </c>
      <c r="Y2691">
        <f>[1]发票导入!Y2691&amp;""</f>
      </c>
      <c r="AA2691">
        <f>[1]发票导入!AA2691&amp;""</f>
      </c>
      <c r="AB2691">
        <f>[1]发票导入!AB2691</f>
        <v>0</v>
      </c>
      <c r="AC2691">
        <f>[1]发票导入!AC2691</f>
        <v>0</v>
      </c>
      <c r="AE2691" s="22">
        <f t="shared" si="0"/>
      </c>
      <c r="AI2691">
        <f>[1]发票导入!AI2691&amp;""</f>
      </c>
      <c r="AJ2691">
        <f>[1]发票导入!AJ2691&amp;""</f>
      </c>
      <c r="AK2691">
        <f>[1]发票导入!AK2691</f>
        <v>0</v>
      </c>
      <c r="AL2691">
        <f>[1]发票导入!AL2691</f>
        <v>0</v>
      </c>
      <c r="AM2691">
        <f>[1]发票导入!AM2691</f>
        <v>0</v>
      </c>
      <c r="AN2691" s="22">
        <f t="shared" si="1"/>
        <v>0</v>
      </c>
      <c r="AO2691" s="22">
        <f t="shared" si="2"/>
        <v>0</v>
      </c>
    </row>
    <row r="2692">
      <c r="C2692">
        <f>[1]发票导入!C2692&amp;""</f>
      </c>
      <c r="D2692">
        <f>[1]发票导入!D2692&amp;""</f>
      </c>
      <c r="O2692">
        <f>[1]发票导入!O2692&amp;""</f>
      </c>
      <c r="T2692">
        <f>[1]发票导入!T2692</f>
      </c>
      <c r="U2692">
        <f>[1]发票导入!U2692&amp;""</f>
      </c>
      <c r="V2692">
        <f>[1]发票导入!V2692&amp;""</f>
      </c>
      <c r="W2692">
        <f>[1]发票导入!W2692&amp;""</f>
      </c>
      <c r="Y2692">
        <f>[1]发票导入!Y2692&amp;""</f>
      </c>
      <c r="AA2692">
        <f>[1]发票导入!AA2692&amp;""</f>
      </c>
      <c r="AB2692">
        <f>[1]发票导入!AB2692</f>
        <v>0</v>
      </c>
      <c r="AC2692">
        <f>[1]发票导入!AC2692</f>
        <v>0</v>
      </c>
      <c r="AE2692" s="22">
        <f t="shared" si="0"/>
      </c>
      <c r="AI2692">
        <f>[1]发票导入!AI2692&amp;""</f>
      </c>
      <c r="AJ2692">
        <f>[1]发票导入!AJ2692&amp;""</f>
      </c>
      <c r="AK2692">
        <f>[1]发票导入!AK2692</f>
        <v>0</v>
      </c>
      <c r="AL2692">
        <f>[1]发票导入!AL2692</f>
        <v>0</v>
      </c>
      <c r="AM2692">
        <f>[1]发票导入!AM2692</f>
        <v>0</v>
      </c>
      <c r="AN2692" s="22">
        <f t="shared" si="1"/>
        <v>0</v>
      </c>
      <c r="AO2692" s="22">
        <f t="shared" si="2"/>
        <v>0</v>
      </c>
    </row>
    <row r="2693">
      <c r="C2693">
        <f>[1]发票导入!C2693&amp;""</f>
      </c>
      <c r="D2693">
        <f>[1]发票导入!D2693&amp;""</f>
      </c>
      <c r="O2693">
        <f>[1]发票导入!O2693&amp;""</f>
      </c>
      <c r="T2693">
        <f>[1]发票导入!T2693</f>
      </c>
      <c r="U2693">
        <f>[1]发票导入!U2693&amp;""</f>
      </c>
      <c r="V2693">
        <f>[1]发票导入!V2693&amp;""</f>
      </c>
      <c r="W2693">
        <f>[1]发票导入!W2693&amp;""</f>
      </c>
      <c r="Y2693">
        <f>[1]发票导入!Y2693&amp;""</f>
      </c>
      <c r="AA2693">
        <f>[1]发票导入!AA2693&amp;""</f>
      </c>
      <c r="AB2693">
        <f>[1]发票导入!AB2693</f>
        <v>0</v>
      </c>
      <c r="AC2693">
        <f>[1]发票导入!AC2693</f>
        <v>0</v>
      </c>
      <c r="AE2693" s="22">
        <f t="shared" si="0"/>
      </c>
      <c r="AI2693">
        <f>[1]发票导入!AI2693&amp;""</f>
      </c>
      <c r="AJ2693">
        <f>[1]发票导入!AJ2693&amp;""</f>
      </c>
      <c r="AK2693">
        <f>[1]发票导入!AK2693</f>
        <v>0</v>
      </c>
      <c r="AL2693">
        <f>[1]发票导入!AL2693</f>
        <v>0</v>
      </c>
      <c r="AM2693">
        <f>[1]发票导入!AM2693</f>
        <v>0</v>
      </c>
      <c r="AN2693" s="22">
        <f t="shared" si="1"/>
        <v>0</v>
      </c>
      <c r="AO2693" s="22">
        <f t="shared" si="2"/>
        <v>0</v>
      </c>
    </row>
    <row r="2694">
      <c r="C2694">
        <f>[1]发票导入!C2694&amp;""</f>
      </c>
      <c r="D2694">
        <f>[1]发票导入!D2694&amp;""</f>
      </c>
      <c r="O2694">
        <f>[1]发票导入!O2694&amp;""</f>
      </c>
      <c r="T2694">
        <f>[1]发票导入!T2694</f>
      </c>
      <c r="U2694">
        <f>[1]发票导入!U2694&amp;""</f>
      </c>
      <c r="V2694">
        <f>[1]发票导入!V2694&amp;""</f>
      </c>
      <c r="W2694">
        <f>[1]发票导入!W2694&amp;""</f>
      </c>
      <c r="Y2694">
        <f>[1]发票导入!Y2694&amp;""</f>
      </c>
      <c r="AA2694">
        <f>[1]发票导入!AA2694&amp;""</f>
      </c>
      <c r="AB2694">
        <f>[1]发票导入!AB2694</f>
        <v>0</v>
      </c>
      <c r="AC2694">
        <f>[1]发票导入!AC2694</f>
        <v>0</v>
      </c>
      <c r="AE2694" s="22">
        <f t="shared" si="0"/>
      </c>
      <c r="AI2694">
        <f>[1]发票导入!AI2694&amp;""</f>
      </c>
      <c r="AJ2694">
        <f>[1]发票导入!AJ2694&amp;""</f>
      </c>
      <c r="AK2694">
        <f>[1]发票导入!AK2694</f>
        <v>0</v>
      </c>
      <c r="AL2694">
        <f>[1]发票导入!AL2694</f>
        <v>0</v>
      </c>
      <c r="AM2694">
        <f>[1]发票导入!AM2694</f>
        <v>0</v>
      </c>
      <c r="AN2694" s="22">
        <f t="shared" si="1"/>
        <v>0</v>
      </c>
      <c r="AO2694" s="22">
        <f t="shared" si="2"/>
        <v>0</v>
      </c>
    </row>
    <row r="2695">
      <c r="C2695">
        <f>[1]发票导入!C2695&amp;""</f>
      </c>
      <c r="D2695">
        <f>[1]发票导入!D2695&amp;""</f>
      </c>
      <c r="O2695">
        <f>[1]发票导入!O2695&amp;""</f>
      </c>
      <c r="T2695">
        <f>[1]发票导入!T2695</f>
      </c>
      <c r="U2695">
        <f>[1]发票导入!U2695&amp;""</f>
      </c>
      <c r="V2695">
        <f>[1]发票导入!V2695&amp;""</f>
      </c>
      <c r="W2695">
        <f>[1]发票导入!W2695&amp;""</f>
      </c>
      <c r="Y2695">
        <f>[1]发票导入!Y2695&amp;""</f>
      </c>
      <c r="AA2695">
        <f>[1]发票导入!AA2695&amp;""</f>
      </c>
      <c r="AB2695">
        <f>[1]发票导入!AB2695</f>
        <v>0</v>
      </c>
      <c r="AC2695">
        <f>[1]发票导入!AC2695</f>
        <v>0</v>
      </c>
      <c r="AE2695" s="22">
        <f t="shared" si="0"/>
      </c>
      <c r="AI2695">
        <f>[1]发票导入!AI2695&amp;""</f>
      </c>
      <c r="AJ2695">
        <f>[1]发票导入!AJ2695&amp;""</f>
      </c>
      <c r="AK2695">
        <f>[1]发票导入!AK2695</f>
        <v>0</v>
      </c>
      <c r="AL2695">
        <f>[1]发票导入!AL2695</f>
        <v>0</v>
      </c>
      <c r="AM2695">
        <f>[1]发票导入!AM2695</f>
        <v>0</v>
      </c>
      <c r="AN2695" s="22">
        <f t="shared" si="1"/>
        <v>0</v>
      </c>
      <c r="AO2695" s="22">
        <f t="shared" si="2"/>
        <v>0</v>
      </c>
    </row>
    <row r="2696">
      <c r="C2696">
        <f>[1]发票导入!C2696&amp;""</f>
      </c>
      <c r="D2696">
        <f>[1]发票导入!D2696&amp;""</f>
      </c>
      <c r="O2696">
        <f>[1]发票导入!O2696&amp;""</f>
      </c>
      <c r="T2696">
        <f>[1]发票导入!T2696</f>
      </c>
      <c r="U2696">
        <f>[1]发票导入!U2696&amp;""</f>
      </c>
      <c r="V2696">
        <f>[1]发票导入!V2696&amp;""</f>
      </c>
      <c r="W2696">
        <f>[1]发票导入!W2696&amp;""</f>
      </c>
      <c r="Y2696">
        <f>[1]发票导入!Y2696&amp;""</f>
      </c>
      <c r="AA2696">
        <f>[1]发票导入!AA2696&amp;""</f>
      </c>
      <c r="AB2696">
        <f>[1]发票导入!AB2696</f>
        <v>0</v>
      </c>
      <c r="AC2696">
        <f>[1]发票导入!AC2696</f>
        <v>0</v>
      </c>
      <c r="AE2696" s="22">
        <f t="shared" si="0"/>
      </c>
      <c r="AI2696">
        <f>[1]发票导入!AI2696&amp;""</f>
      </c>
      <c r="AJ2696">
        <f>[1]发票导入!AJ2696&amp;""</f>
      </c>
      <c r="AK2696">
        <f>[1]发票导入!AK2696</f>
        <v>0</v>
      </c>
      <c r="AL2696">
        <f>[1]发票导入!AL2696</f>
        <v>0</v>
      </c>
      <c r="AM2696">
        <f>[1]发票导入!AM2696</f>
        <v>0</v>
      </c>
      <c r="AN2696" s="22">
        <f t="shared" si="1"/>
        <v>0</v>
      </c>
      <c r="AO2696" s="22">
        <f t="shared" si="2"/>
        <v>0</v>
      </c>
    </row>
    <row r="2697">
      <c r="C2697">
        <f>[1]发票导入!C2697&amp;""</f>
      </c>
      <c r="D2697">
        <f>[1]发票导入!D2697&amp;""</f>
      </c>
      <c r="O2697">
        <f>[1]发票导入!O2697&amp;""</f>
      </c>
      <c r="T2697">
        <f>[1]发票导入!T2697</f>
      </c>
      <c r="U2697">
        <f>[1]发票导入!U2697&amp;""</f>
      </c>
      <c r="V2697">
        <f>[1]发票导入!V2697&amp;""</f>
      </c>
      <c r="W2697">
        <f>[1]发票导入!W2697&amp;""</f>
      </c>
      <c r="Y2697">
        <f>[1]发票导入!Y2697&amp;""</f>
      </c>
      <c r="AA2697">
        <f>[1]发票导入!AA2697&amp;""</f>
      </c>
      <c r="AB2697">
        <f>[1]发票导入!AB2697</f>
        <v>0</v>
      </c>
      <c r="AC2697">
        <f>[1]发票导入!AC2697</f>
        <v>0</v>
      </c>
      <c r="AE2697" s="22">
        <f t="shared" si="0"/>
      </c>
      <c r="AI2697">
        <f>[1]发票导入!AI2697&amp;""</f>
      </c>
      <c r="AJ2697">
        <f>[1]发票导入!AJ2697&amp;""</f>
      </c>
      <c r="AK2697">
        <f>[1]发票导入!AK2697</f>
        <v>0</v>
      </c>
      <c r="AL2697">
        <f>[1]发票导入!AL2697</f>
        <v>0</v>
      </c>
      <c r="AM2697">
        <f>[1]发票导入!AM2697</f>
        <v>0</v>
      </c>
      <c r="AN2697" s="22">
        <f t="shared" si="1"/>
        <v>0</v>
      </c>
      <c r="AO2697" s="22">
        <f t="shared" si="2"/>
        <v>0</v>
      </c>
    </row>
    <row r="2698">
      <c r="C2698">
        <f>[1]发票导入!C2698&amp;""</f>
      </c>
      <c r="D2698">
        <f>[1]发票导入!D2698&amp;""</f>
      </c>
      <c r="O2698">
        <f>[1]发票导入!O2698&amp;""</f>
      </c>
      <c r="T2698">
        <f>[1]发票导入!T2698</f>
      </c>
      <c r="U2698">
        <f>[1]发票导入!U2698&amp;""</f>
      </c>
      <c r="V2698">
        <f>[1]发票导入!V2698&amp;""</f>
      </c>
      <c r="W2698">
        <f>[1]发票导入!W2698&amp;""</f>
      </c>
      <c r="Y2698">
        <f>[1]发票导入!Y2698&amp;""</f>
      </c>
      <c r="AA2698">
        <f>[1]发票导入!AA2698&amp;""</f>
      </c>
      <c r="AB2698">
        <f>[1]发票导入!AB2698</f>
        <v>0</v>
      </c>
      <c r="AC2698">
        <f>[1]发票导入!AC2698</f>
        <v>0</v>
      </c>
      <c r="AE2698" s="22">
        <f t="shared" si="0"/>
      </c>
      <c r="AI2698">
        <f>[1]发票导入!AI2698&amp;""</f>
      </c>
      <c r="AJ2698">
        <f>[1]发票导入!AJ2698&amp;""</f>
      </c>
      <c r="AK2698">
        <f>[1]发票导入!AK2698</f>
        <v>0</v>
      </c>
      <c r="AL2698">
        <f>[1]发票导入!AL2698</f>
        <v>0</v>
      </c>
      <c r="AM2698">
        <f>[1]发票导入!AM2698</f>
        <v>0</v>
      </c>
      <c r="AN2698" s="22">
        <f t="shared" si="1"/>
        <v>0</v>
      </c>
      <c r="AO2698" s="22">
        <f t="shared" si="2"/>
        <v>0</v>
      </c>
    </row>
    <row r="2699">
      <c r="C2699">
        <f>[1]发票导入!C2699&amp;""</f>
      </c>
      <c r="D2699">
        <f>[1]发票导入!D2699&amp;""</f>
      </c>
      <c r="O2699">
        <f>[1]发票导入!O2699&amp;""</f>
      </c>
      <c r="T2699">
        <f>[1]发票导入!T2699</f>
      </c>
      <c r="U2699">
        <f>[1]发票导入!U2699&amp;""</f>
      </c>
      <c r="V2699">
        <f>[1]发票导入!V2699&amp;""</f>
      </c>
      <c r="W2699">
        <f>[1]发票导入!W2699&amp;""</f>
      </c>
      <c r="Y2699">
        <f>[1]发票导入!Y2699&amp;""</f>
      </c>
      <c r="AA2699">
        <f>[1]发票导入!AA2699&amp;""</f>
      </c>
      <c r="AB2699">
        <f>[1]发票导入!AB2699</f>
        <v>0</v>
      </c>
      <c r="AC2699">
        <f>[1]发票导入!AC2699</f>
        <v>0</v>
      </c>
      <c r="AE2699" s="22">
        <f t="shared" si="0"/>
      </c>
      <c r="AI2699">
        <f>[1]发票导入!AI2699&amp;""</f>
      </c>
      <c r="AJ2699">
        <f>[1]发票导入!AJ2699&amp;""</f>
      </c>
      <c r="AK2699">
        <f>[1]发票导入!AK2699</f>
        <v>0</v>
      </c>
      <c r="AL2699">
        <f>[1]发票导入!AL2699</f>
        <v>0</v>
      </c>
      <c r="AM2699">
        <f>[1]发票导入!AM2699</f>
        <v>0</v>
      </c>
      <c r="AN2699" s="22">
        <f t="shared" si="1"/>
        <v>0</v>
      </c>
      <c r="AO2699" s="22">
        <f t="shared" si="2"/>
        <v>0</v>
      </c>
    </row>
    <row r="2700">
      <c r="C2700">
        <f>[1]发票导入!C2700&amp;""</f>
      </c>
      <c r="D2700">
        <f>[1]发票导入!D2700&amp;""</f>
      </c>
      <c r="O2700">
        <f>[1]发票导入!O2700&amp;""</f>
      </c>
      <c r="T2700">
        <f>[1]发票导入!T2700</f>
      </c>
      <c r="U2700">
        <f>[1]发票导入!U2700&amp;""</f>
      </c>
      <c r="V2700">
        <f>[1]发票导入!V2700&amp;""</f>
      </c>
      <c r="W2700">
        <f>[1]发票导入!W2700&amp;""</f>
      </c>
      <c r="Y2700">
        <f>[1]发票导入!Y2700&amp;""</f>
      </c>
      <c r="AA2700">
        <f>[1]发票导入!AA2700&amp;""</f>
      </c>
      <c r="AB2700">
        <f>[1]发票导入!AB2700</f>
        <v>0</v>
      </c>
      <c r="AC2700">
        <f>[1]发票导入!AC2700</f>
        <v>0</v>
      </c>
      <c r="AE2700" s="22">
        <f t="shared" si="0"/>
      </c>
      <c r="AI2700">
        <f>[1]发票导入!AI2700&amp;""</f>
      </c>
      <c r="AJ2700">
        <f>[1]发票导入!AJ2700&amp;""</f>
      </c>
      <c r="AK2700">
        <f>[1]发票导入!AK2700</f>
        <v>0</v>
      </c>
      <c r="AL2700">
        <f>[1]发票导入!AL2700</f>
        <v>0</v>
      </c>
      <c r="AM2700">
        <f>[1]发票导入!AM2700</f>
        <v>0</v>
      </c>
      <c r="AN2700" s="22">
        <f t="shared" si="1"/>
        <v>0</v>
      </c>
      <c r="AO2700" s="22">
        <f t="shared" si="2"/>
        <v>0</v>
      </c>
    </row>
    <row r="2701">
      <c r="C2701">
        <f>[1]发票导入!C2701&amp;""</f>
      </c>
      <c r="D2701">
        <f>[1]发票导入!D2701&amp;""</f>
      </c>
      <c r="O2701">
        <f>[1]发票导入!O2701&amp;""</f>
      </c>
      <c r="T2701">
        <f>[1]发票导入!T2701</f>
      </c>
      <c r="U2701">
        <f>[1]发票导入!U2701&amp;""</f>
      </c>
      <c r="V2701">
        <f>[1]发票导入!V2701&amp;""</f>
      </c>
      <c r="W2701">
        <f>[1]发票导入!W2701&amp;""</f>
      </c>
      <c r="Y2701">
        <f>[1]发票导入!Y2701&amp;""</f>
      </c>
      <c r="AA2701">
        <f>[1]发票导入!AA2701&amp;""</f>
      </c>
      <c r="AB2701">
        <f>[1]发票导入!AB2701</f>
        <v>0</v>
      </c>
      <c r="AC2701">
        <f>[1]发票导入!AC2701</f>
        <v>0</v>
      </c>
      <c r="AE2701" s="22">
        <f t="shared" si="0"/>
      </c>
      <c r="AI2701">
        <f>[1]发票导入!AI2701&amp;""</f>
      </c>
      <c r="AJ2701">
        <f>[1]发票导入!AJ2701&amp;""</f>
      </c>
      <c r="AK2701">
        <f>[1]发票导入!AK2701</f>
        <v>0</v>
      </c>
      <c r="AL2701">
        <f>[1]发票导入!AL2701</f>
        <v>0</v>
      </c>
      <c r="AM2701">
        <f>[1]发票导入!AM2701</f>
        <v>0</v>
      </c>
      <c r="AN2701" s="22">
        <f t="shared" si="1"/>
        <v>0</v>
      </c>
      <c r="AO2701" s="22">
        <f t="shared" si="2"/>
        <v>0</v>
      </c>
    </row>
    <row r="2702">
      <c r="C2702">
        <f>[1]发票导入!C2702&amp;""</f>
      </c>
      <c r="D2702">
        <f>[1]发票导入!D2702&amp;""</f>
      </c>
      <c r="O2702">
        <f>[1]发票导入!O2702&amp;""</f>
      </c>
      <c r="T2702">
        <f>[1]发票导入!T2702</f>
      </c>
      <c r="U2702">
        <f>[1]发票导入!U2702&amp;""</f>
      </c>
      <c r="V2702">
        <f>[1]发票导入!V2702&amp;""</f>
      </c>
      <c r="W2702">
        <f>[1]发票导入!W2702&amp;""</f>
      </c>
      <c r="Y2702">
        <f>[1]发票导入!Y2702&amp;""</f>
      </c>
      <c r="AA2702">
        <f>[1]发票导入!AA2702&amp;""</f>
      </c>
      <c r="AB2702">
        <f>[1]发票导入!AB2702</f>
        <v>0</v>
      </c>
      <c r="AC2702">
        <f>[1]发票导入!AC2702</f>
        <v>0</v>
      </c>
      <c r="AE2702" s="22">
        <f t="shared" si="0"/>
      </c>
      <c r="AI2702">
        <f>[1]发票导入!AI2702&amp;""</f>
      </c>
      <c r="AJ2702">
        <f>[1]发票导入!AJ2702&amp;""</f>
      </c>
      <c r="AK2702">
        <f>[1]发票导入!AK2702</f>
        <v>0</v>
      </c>
      <c r="AL2702">
        <f>[1]发票导入!AL2702</f>
        <v>0</v>
      </c>
      <c r="AM2702">
        <f>[1]发票导入!AM2702</f>
        <v>0</v>
      </c>
      <c r="AN2702" s="22">
        <f t="shared" si="1"/>
        <v>0</v>
      </c>
      <c r="AO2702" s="22">
        <f t="shared" si="2"/>
        <v>0</v>
      </c>
    </row>
    <row r="2703">
      <c r="C2703">
        <f>[1]发票导入!C2703&amp;""</f>
      </c>
      <c r="D2703">
        <f>[1]发票导入!D2703&amp;""</f>
      </c>
      <c r="O2703">
        <f>[1]发票导入!O2703&amp;""</f>
      </c>
      <c r="T2703">
        <f>[1]发票导入!T2703</f>
      </c>
      <c r="U2703">
        <f>[1]发票导入!U2703&amp;""</f>
      </c>
      <c r="V2703">
        <f>[1]发票导入!V2703&amp;""</f>
      </c>
      <c r="W2703">
        <f>[1]发票导入!W2703&amp;""</f>
      </c>
      <c r="Y2703">
        <f>[1]发票导入!Y2703&amp;""</f>
      </c>
      <c r="AA2703">
        <f>[1]发票导入!AA2703&amp;""</f>
      </c>
      <c r="AB2703">
        <f>[1]发票导入!AB2703</f>
        <v>0</v>
      </c>
      <c r="AC2703">
        <f>[1]发票导入!AC2703</f>
        <v>0</v>
      </c>
      <c r="AE2703" s="22">
        <f t="shared" si="0"/>
      </c>
      <c r="AI2703">
        <f>[1]发票导入!AI2703&amp;""</f>
      </c>
      <c r="AJ2703">
        <f>[1]发票导入!AJ2703&amp;""</f>
      </c>
      <c r="AK2703">
        <f>[1]发票导入!AK2703</f>
        <v>0</v>
      </c>
      <c r="AL2703">
        <f>[1]发票导入!AL2703</f>
        <v>0</v>
      </c>
      <c r="AM2703">
        <f>[1]发票导入!AM2703</f>
        <v>0</v>
      </c>
      <c r="AN2703" s="22">
        <f t="shared" si="1"/>
        <v>0</v>
      </c>
      <c r="AO2703" s="22">
        <f t="shared" si="2"/>
        <v>0</v>
      </c>
    </row>
    <row r="2704">
      <c r="C2704">
        <f>[1]发票导入!C2704&amp;""</f>
      </c>
      <c r="D2704">
        <f>[1]发票导入!D2704&amp;""</f>
      </c>
      <c r="O2704">
        <f>[1]发票导入!O2704&amp;""</f>
      </c>
      <c r="T2704">
        <f>[1]发票导入!T2704</f>
      </c>
      <c r="U2704">
        <f>[1]发票导入!U2704&amp;""</f>
      </c>
      <c r="V2704">
        <f>[1]发票导入!V2704&amp;""</f>
      </c>
      <c r="W2704">
        <f>[1]发票导入!W2704&amp;""</f>
      </c>
      <c r="Y2704">
        <f>[1]发票导入!Y2704&amp;""</f>
      </c>
      <c r="AA2704">
        <f>[1]发票导入!AA2704&amp;""</f>
      </c>
      <c r="AB2704">
        <f>[1]发票导入!AB2704</f>
        <v>0</v>
      </c>
      <c r="AC2704">
        <f>[1]发票导入!AC2704</f>
        <v>0</v>
      </c>
      <c r="AE2704" s="22">
        <f t="shared" si="0"/>
      </c>
      <c r="AI2704">
        <f>[1]发票导入!AI2704&amp;""</f>
      </c>
      <c r="AJ2704">
        <f>[1]发票导入!AJ2704&amp;""</f>
      </c>
      <c r="AK2704">
        <f>[1]发票导入!AK2704</f>
        <v>0</v>
      </c>
      <c r="AL2704">
        <f>[1]发票导入!AL2704</f>
        <v>0</v>
      </c>
      <c r="AM2704">
        <f>[1]发票导入!AM2704</f>
        <v>0</v>
      </c>
      <c r="AN2704" s="22">
        <f t="shared" si="1"/>
        <v>0</v>
      </c>
      <c r="AO2704" s="22">
        <f t="shared" si="2"/>
        <v>0</v>
      </c>
    </row>
    <row r="2705">
      <c r="C2705">
        <f>[1]发票导入!C2705&amp;""</f>
      </c>
      <c r="D2705">
        <f>[1]发票导入!D2705&amp;""</f>
      </c>
      <c r="O2705">
        <f>[1]发票导入!O2705&amp;""</f>
      </c>
      <c r="T2705">
        <f>[1]发票导入!T2705</f>
      </c>
      <c r="U2705">
        <f>[1]发票导入!U2705&amp;""</f>
      </c>
      <c r="V2705">
        <f>[1]发票导入!V2705&amp;""</f>
      </c>
      <c r="W2705">
        <f>[1]发票导入!W2705&amp;""</f>
      </c>
      <c r="Y2705">
        <f>[1]发票导入!Y2705&amp;""</f>
      </c>
      <c r="AA2705">
        <f>[1]发票导入!AA2705&amp;""</f>
      </c>
      <c r="AB2705">
        <f>[1]发票导入!AB2705</f>
        <v>0</v>
      </c>
      <c r="AC2705">
        <f>[1]发票导入!AC2705</f>
        <v>0</v>
      </c>
      <c r="AE2705" s="22">
        <f t="shared" si="0"/>
      </c>
      <c r="AI2705">
        <f>[1]发票导入!AI2705&amp;""</f>
      </c>
      <c r="AJ2705">
        <f>[1]发票导入!AJ2705&amp;""</f>
      </c>
      <c r="AK2705">
        <f>[1]发票导入!AK2705</f>
        <v>0</v>
      </c>
      <c r="AL2705">
        <f>[1]发票导入!AL2705</f>
        <v>0</v>
      </c>
      <c r="AM2705">
        <f>[1]发票导入!AM2705</f>
        <v>0</v>
      </c>
      <c r="AN2705" s="22">
        <f t="shared" si="1"/>
        <v>0</v>
      </c>
      <c r="AO2705" s="22">
        <f t="shared" si="2"/>
        <v>0</v>
      </c>
    </row>
    <row r="2706">
      <c r="C2706">
        <f>[1]发票导入!C2706&amp;""</f>
      </c>
      <c r="D2706">
        <f>[1]发票导入!D2706&amp;""</f>
      </c>
      <c r="O2706">
        <f>[1]发票导入!O2706&amp;""</f>
      </c>
      <c r="T2706">
        <f>[1]发票导入!T2706</f>
      </c>
      <c r="U2706">
        <f>[1]发票导入!U2706&amp;""</f>
      </c>
      <c r="V2706">
        <f>[1]发票导入!V2706&amp;""</f>
      </c>
      <c r="W2706">
        <f>[1]发票导入!W2706&amp;""</f>
      </c>
      <c r="Y2706">
        <f>[1]发票导入!Y2706&amp;""</f>
      </c>
      <c r="AA2706">
        <f>[1]发票导入!AA2706&amp;""</f>
      </c>
      <c r="AB2706">
        <f>[1]发票导入!AB2706</f>
        <v>0</v>
      </c>
      <c r="AC2706">
        <f>[1]发票导入!AC2706</f>
        <v>0</v>
      </c>
      <c r="AE2706" s="22">
        <f t="shared" si="0"/>
      </c>
      <c r="AI2706">
        <f>[1]发票导入!AI2706&amp;""</f>
      </c>
      <c r="AJ2706">
        <f>[1]发票导入!AJ2706&amp;""</f>
      </c>
      <c r="AK2706">
        <f>[1]发票导入!AK2706</f>
        <v>0</v>
      </c>
      <c r="AL2706">
        <f>[1]发票导入!AL2706</f>
        <v>0</v>
      </c>
      <c r="AM2706">
        <f>[1]发票导入!AM2706</f>
        <v>0</v>
      </c>
      <c r="AN2706" s="22">
        <f t="shared" si="1"/>
        <v>0</v>
      </c>
      <c r="AO2706" s="22">
        <f t="shared" si="2"/>
        <v>0</v>
      </c>
    </row>
    <row r="2707">
      <c r="C2707">
        <f>[1]发票导入!C2707&amp;""</f>
      </c>
      <c r="D2707">
        <f>[1]发票导入!D2707&amp;""</f>
      </c>
      <c r="O2707">
        <f>[1]发票导入!O2707&amp;""</f>
      </c>
      <c r="T2707">
        <f>[1]发票导入!T2707</f>
      </c>
      <c r="U2707">
        <f>[1]发票导入!U2707&amp;""</f>
      </c>
      <c r="V2707">
        <f>[1]发票导入!V2707&amp;""</f>
      </c>
      <c r="W2707">
        <f>[1]发票导入!W2707&amp;""</f>
      </c>
      <c r="Y2707">
        <f>[1]发票导入!Y2707&amp;""</f>
      </c>
      <c r="AA2707">
        <f>[1]发票导入!AA2707&amp;""</f>
      </c>
      <c r="AB2707">
        <f>[1]发票导入!AB2707</f>
        <v>0</v>
      </c>
      <c r="AC2707">
        <f>[1]发票导入!AC2707</f>
        <v>0</v>
      </c>
      <c r="AE2707" s="22">
        <f t="shared" si="0"/>
      </c>
      <c r="AI2707">
        <f>[1]发票导入!AI2707&amp;""</f>
      </c>
      <c r="AJ2707">
        <f>[1]发票导入!AJ2707&amp;""</f>
      </c>
      <c r="AK2707">
        <f>[1]发票导入!AK2707</f>
        <v>0</v>
      </c>
      <c r="AL2707">
        <f>[1]发票导入!AL2707</f>
        <v>0</v>
      </c>
      <c r="AM2707">
        <f>[1]发票导入!AM2707</f>
        <v>0</v>
      </c>
      <c r="AN2707" s="22">
        <f t="shared" si="1"/>
        <v>0</v>
      </c>
      <c r="AO2707" s="22">
        <f t="shared" si="2"/>
        <v>0</v>
      </c>
    </row>
    <row r="2708">
      <c r="C2708">
        <f>[1]发票导入!C2708&amp;""</f>
      </c>
      <c r="D2708">
        <f>[1]发票导入!D2708&amp;""</f>
      </c>
      <c r="O2708">
        <f>[1]发票导入!O2708&amp;""</f>
      </c>
      <c r="T2708">
        <f>[1]发票导入!T2708</f>
      </c>
      <c r="U2708">
        <f>[1]发票导入!U2708&amp;""</f>
      </c>
      <c r="V2708">
        <f>[1]发票导入!V2708&amp;""</f>
      </c>
      <c r="W2708">
        <f>[1]发票导入!W2708&amp;""</f>
      </c>
      <c r="Y2708">
        <f>[1]发票导入!Y2708&amp;""</f>
      </c>
      <c r="AA2708">
        <f>[1]发票导入!AA2708&amp;""</f>
      </c>
      <c r="AB2708">
        <f>[1]发票导入!AB2708</f>
        <v>0</v>
      </c>
      <c r="AC2708">
        <f>[1]发票导入!AC2708</f>
        <v>0</v>
      </c>
      <c r="AE2708" s="22">
        <f t="shared" si="0"/>
      </c>
      <c r="AI2708">
        <f>[1]发票导入!AI2708&amp;""</f>
      </c>
      <c r="AJ2708">
        <f>[1]发票导入!AJ2708&amp;""</f>
      </c>
      <c r="AK2708">
        <f>[1]发票导入!AK2708</f>
        <v>0</v>
      </c>
      <c r="AL2708">
        <f>[1]发票导入!AL2708</f>
        <v>0</v>
      </c>
      <c r="AM2708">
        <f>[1]发票导入!AM2708</f>
        <v>0</v>
      </c>
      <c r="AN2708" s="22">
        <f t="shared" si="1"/>
        <v>0</v>
      </c>
      <c r="AO2708" s="22">
        <f t="shared" si="2"/>
        <v>0</v>
      </c>
    </row>
    <row r="2709">
      <c r="C2709">
        <f>[1]发票导入!C2709&amp;""</f>
      </c>
      <c r="D2709">
        <f>[1]发票导入!D2709&amp;""</f>
      </c>
      <c r="O2709">
        <f>[1]发票导入!O2709&amp;""</f>
      </c>
      <c r="T2709">
        <f>[1]发票导入!T2709</f>
      </c>
      <c r="U2709">
        <f>[1]发票导入!U2709&amp;""</f>
      </c>
      <c r="V2709">
        <f>[1]发票导入!V2709&amp;""</f>
      </c>
      <c r="W2709">
        <f>[1]发票导入!W2709&amp;""</f>
      </c>
      <c r="Y2709">
        <f>[1]发票导入!Y2709&amp;""</f>
      </c>
      <c r="AA2709">
        <f>[1]发票导入!AA2709&amp;""</f>
      </c>
      <c r="AB2709">
        <f>[1]发票导入!AB2709</f>
        <v>0</v>
      </c>
      <c r="AC2709">
        <f>[1]发票导入!AC2709</f>
        <v>0</v>
      </c>
      <c r="AE2709" s="22">
        <f t="shared" si="0"/>
      </c>
      <c r="AI2709">
        <f>[1]发票导入!AI2709&amp;""</f>
      </c>
      <c r="AJ2709">
        <f>[1]发票导入!AJ2709&amp;""</f>
      </c>
      <c r="AK2709">
        <f>[1]发票导入!AK2709</f>
        <v>0</v>
      </c>
      <c r="AL2709">
        <f>[1]发票导入!AL2709</f>
        <v>0</v>
      </c>
      <c r="AM2709">
        <f>[1]发票导入!AM2709</f>
        <v>0</v>
      </c>
      <c r="AN2709" s="22">
        <f t="shared" si="1"/>
        <v>0</v>
      </c>
      <c r="AO2709" s="22">
        <f t="shared" si="2"/>
        <v>0</v>
      </c>
    </row>
    <row r="2710">
      <c r="C2710">
        <f>[1]发票导入!C2710&amp;""</f>
      </c>
      <c r="D2710">
        <f>[1]发票导入!D2710&amp;""</f>
      </c>
      <c r="O2710">
        <f>[1]发票导入!O2710&amp;""</f>
      </c>
      <c r="T2710">
        <f>[1]发票导入!T2710</f>
      </c>
      <c r="U2710">
        <f>[1]发票导入!U2710&amp;""</f>
      </c>
      <c r="V2710">
        <f>[1]发票导入!V2710&amp;""</f>
      </c>
      <c r="W2710">
        <f>[1]发票导入!W2710&amp;""</f>
      </c>
      <c r="Y2710">
        <f>[1]发票导入!Y2710&amp;""</f>
      </c>
      <c r="AA2710">
        <f>[1]发票导入!AA2710&amp;""</f>
      </c>
      <c r="AB2710">
        <f>[1]发票导入!AB2710</f>
        <v>0</v>
      </c>
      <c r="AC2710">
        <f>[1]发票导入!AC2710</f>
        <v>0</v>
      </c>
      <c r="AE2710" s="22">
        <f t="shared" si="0"/>
      </c>
      <c r="AI2710">
        <f>[1]发票导入!AI2710&amp;""</f>
      </c>
      <c r="AJ2710">
        <f>[1]发票导入!AJ2710&amp;""</f>
      </c>
      <c r="AK2710">
        <f>[1]发票导入!AK2710</f>
        <v>0</v>
      </c>
      <c r="AL2710">
        <f>[1]发票导入!AL2710</f>
        <v>0</v>
      </c>
      <c r="AM2710">
        <f>[1]发票导入!AM2710</f>
        <v>0</v>
      </c>
      <c r="AN2710" s="22">
        <f t="shared" si="1"/>
        <v>0</v>
      </c>
      <c r="AO2710" s="22">
        <f t="shared" si="2"/>
        <v>0</v>
      </c>
    </row>
    <row r="2711">
      <c r="C2711">
        <f>[1]发票导入!C2711&amp;""</f>
      </c>
      <c r="D2711">
        <f>[1]发票导入!D2711&amp;""</f>
      </c>
      <c r="O2711">
        <f>[1]发票导入!O2711&amp;""</f>
      </c>
      <c r="T2711">
        <f>[1]发票导入!T2711</f>
      </c>
      <c r="U2711">
        <f>[1]发票导入!U2711&amp;""</f>
      </c>
      <c r="V2711">
        <f>[1]发票导入!V2711&amp;""</f>
      </c>
      <c r="W2711">
        <f>[1]发票导入!W2711&amp;""</f>
      </c>
      <c r="Y2711">
        <f>[1]发票导入!Y2711&amp;""</f>
      </c>
      <c r="AA2711">
        <f>[1]发票导入!AA2711&amp;""</f>
      </c>
      <c r="AB2711">
        <f>[1]发票导入!AB2711</f>
        <v>0</v>
      </c>
      <c r="AC2711">
        <f>[1]发票导入!AC2711</f>
        <v>0</v>
      </c>
      <c r="AE2711" s="22">
        <f t="shared" si="0"/>
      </c>
      <c r="AI2711">
        <f>[1]发票导入!AI2711&amp;""</f>
      </c>
      <c r="AJ2711">
        <f>[1]发票导入!AJ2711&amp;""</f>
      </c>
      <c r="AK2711">
        <f>[1]发票导入!AK2711</f>
        <v>0</v>
      </c>
      <c r="AL2711">
        <f>[1]发票导入!AL2711</f>
        <v>0</v>
      </c>
      <c r="AM2711">
        <f>[1]发票导入!AM2711</f>
        <v>0</v>
      </c>
      <c r="AN2711" s="22">
        <f t="shared" si="1"/>
        <v>0</v>
      </c>
      <c r="AO2711" s="22">
        <f t="shared" si="2"/>
        <v>0</v>
      </c>
    </row>
    <row r="2712">
      <c r="C2712">
        <f>[1]发票导入!C2712&amp;""</f>
      </c>
      <c r="D2712">
        <f>[1]发票导入!D2712&amp;""</f>
      </c>
      <c r="O2712">
        <f>[1]发票导入!O2712&amp;""</f>
      </c>
      <c r="T2712">
        <f>[1]发票导入!T2712</f>
      </c>
      <c r="U2712">
        <f>[1]发票导入!U2712&amp;""</f>
      </c>
      <c r="V2712">
        <f>[1]发票导入!V2712&amp;""</f>
      </c>
      <c r="W2712">
        <f>[1]发票导入!W2712&amp;""</f>
      </c>
      <c r="Y2712">
        <f>[1]发票导入!Y2712&amp;""</f>
      </c>
      <c r="AA2712">
        <f>[1]发票导入!AA2712&amp;""</f>
      </c>
      <c r="AB2712">
        <f>[1]发票导入!AB2712</f>
        <v>0</v>
      </c>
      <c r="AC2712">
        <f>[1]发票导入!AC2712</f>
        <v>0</v>
      </c>
      <c r="AE2712" s="22">
        <f t="shared" si="0"/>
      </c>
      <c r="AI2712">
        <f>[1]发票导入!AI2712&amp;""</f>
      </c>
      <c r="AJ2712">
        <f>[1]发票导入!AJ2712&amp;""</f>
      </c>
      <c r="AK2712">
        <f>[1]发票导入!AK2712</f>
        <v>0</v>
      </c>
      <c r="AL2712">
        <f>[1]发票导入!AL2712</f>
        <v>0</v>
      </c>
      <c r="AM2712">
        <f>[1]发票导入!AM2712</f>
        <v>0</v>
      </c>
      <c r="AN2712" s="22">
        <f t="shared" si="1"/>
        <v>0</v>
      </c>
      <c r="AO2712" s="22">
        <f t="shared" si="2"/>
        <v>0</v>
      </c>
    </row>
    <row r="2713">
      <c r="C2713">
        <f>[1]发票导入!C2713&amp;""</f>
      </c>
      <c r="D2713">
        <f>[1]发票导入!D2713&amp;""</f>
      </c>
      <c r="O2713">
        <f>[1]发票导入!O2713&amp;""</f>
      </c>
      <c r="T2713">
        <f>[1]发票导入!T2713</f>
      </c>
      <c r="U2713">
        <f>[1]发票导入!U2713&amp;""</f>
      </c>
      <c r="V2713">
        <f>[1]发票导入!V2713&amp;""</f>
      </c>
      <c r="W2713">
        <f>[1]发票导入!W2713&amp;""</f>
      </c>
      <c r="Y2713">
        <f>[1]发票导入!Y2713&amp;""</f>
      </c>
      <c r="AA2713">
        <f>[1]发票导入!AA2713&amp;""</f>
      </c>
      <c r="AB2713">
        <f>[1]发票导入!AB2713</f>
        <v>0</v>
      </c>
      <c r="AC2713">
        <f>[1]发票导入!AC2713</f>
        <v>0</v>
      </c>
      <c r="AE2713" s="22">
        <f t="shared" si="0"/>
      </c>
      <c r="AI2713">
        <f>[1]发票导入!AI2713&amp;""</f>
      </c>
      <c r="AJ2713">
        <f>[1]发票导入!AJ2713&amp;""</f>
      </c>
      <c r="AK2713">
        <f>[1]发票导入!AK2713</f>
        <v>0</v>
      </c>
      <c r="AL2713">
        <f>[1]发票导入!AL2713</f>
        <v>0</v>
      </c>
      <c r="AM2713">
        <f>[1]发票导入!AM2713</f>
        <v>0</v>
      </c>
      <c r="AN2713" s="22">
        <f t="shared" si="1"/>
        <v>0</v>
      </c>
      <c r="AO2713" s="22">
        <f t="shared" si="2"/>
        <v>0</v>
      </c>
    </row>
    <row r="2714">
      <c r="C2714">
        <f>[1]发票导入!C2714&amp;""</f>
      </c>
      <c r="D2714">
        <f>[1]发票导入!D2714&amp;""</f>
      </c>
      <c r="O2714">
        <f>[1]发票导入!O2714&amp;""</f>
      </c>
      <c r="T2714">
        <f>[1]发票导入!T2714</f>
      </c>
      <c r="U2714">
        <f>[1]发票导入!U2714&amp;""</f>
      </c>
      <c r="V2714">
        <f>[1]发票导入!V2714&amp;""</f>
      </c>
      <c r="W2714">
        <f>[1]发票导入!W2714&amp;""</f>
      </c>
      <c r="Y2714">
        <f>[1]发票导入!Y2714&amp;""</f>
      </c>
      <c r="AA2714">
        <f>[1]发票导入!AA2714&amp;""</f>
      </c>
      <c r="AB2714">
        <f>[1]发票导入!AB2714</f>
        <v>0</v>
      </c>
      <c r="AC2714">
        <f>[1]发票导入!AC2714</f>
        <v>0</v>
      </c>
      <c r="AE2714" s="22">
        <f t="shared" si="0"/>
      </c>
      <c r="AI2714">
        <f>[1]发票导入!AI2714&amp;""</f>
      </c>
      <c r="AJ2714">
        <f>[1]发票导入!AJ2714&amp;""</f>
      </c>
      <c r="AK2714">
        <f>[1]发票导入!AK2714</f>
        <v>0</v>
      </c>
      <c r="AL2714">
        <f>[1]发票导入!AL2714</f>
        <v>0</v>
      </c>
      <c r="AM2714">
        <f>[1]发票导入!AM2714</f>
        <v>0</v>
      </c>
      <c r="AN2714" s="22">
        <f t="shared" si="1"/>
        <v>0</v>
      </c>
      <c r="AO2714" s="22">
        <f t="shared" si="2"/>
        <v>0</v>
      </c>
    </row>
    <row r="2715">
      <c r="C2715">
        <f>[1]发票导入!C2715&amp;""</f>
      </c>
      <c r="D2715">
        <f>[1]发票导入!D2715&amp;""</f>
      </c>
      <c r="O2715">
        <f>[1]发票导入!O2715&amp;""</f>
      </c>
      <c r="T2715">
        <f>[1]发票导入!T2715</f>
      </c>
      <c r="U2715">
        <f>[1]发票导入!U2715&amp;""</f>
      </c>
      <c r="V2715">
        <f>[1]发票导入!V2715&amp;""</f>
      </c>
      <c r="W2715">
        <f>[1]发票导入!W2715&amp;""</f>
      </c>
      <c r="Y2715">
        <f>[1]发票导入!Y2715&amp;""</f>
      </c>
      <c r="AA2715">
        <f>[1]发票导入!AA2715&amp;""</f>
      </c>
      <c r="AB2715">
        <f>[1]发票导入!AB2715</f>
        <v>0</v>
      </c>
      <c r="AC2715">
        <f>[1]发票导入!AC2715</f>
        <v>0</v>
      </c>
      <c r="AE2715" s="22">
        <f t="shared" si="0"/>
      </c>
      <c r="AI2715">
        <f>[1]发票导入!AI2715&amp;""</f>
      </c>
      <c r="AJ2715">
        <f>[1]发票导入!AJ2715&amp;""</f>
      </c>
      <c r="AK2715">
        <f>[1]发票导入!AK2715</f>
        <v>0</v>
      </c>
      <c r="AL2715">
        <f>[1]发票导入!AL2715</f>
        <v>0</v>
      </c>
      <c r="AM2715">
        <f>[1]发票导入!AM2715</f>
        <v>0</v>
      </c>
      <c r="AN2715" s="22">
        <f t="shared" si="1"/>
        <v>0</v>
      </c>
      <c r="AO2715" s="22">
        <f t="shared" si="2"/>
        <v>0</v>
      </c>
    </row>
    <row r="2716">
      <c r="C2716">
        <f>[1]发票导入!C2716&amp;""</f>
      </c>
      <c r="D2716">
        <f>[1]发票导入!D2716&amp;""</f>
      </c>
      <c r="O2716">
        <f>[1]发票导入!O2716&amp;""</f>
      </c>
      <c r="T2716">
        <f>[1]发票导入!T2716</f>
      </c>
      <c r="U2716">
        <f>[1]发票导入!U2716&amp;""</f>
      </c>
      <c r="V2716">
        <f>[1]发票导入!V2716&amp;""</f>
      </c>
      <c r="W2716">
        <f>[1]发票导入!W2716&amp;""</f>
      </c>
      <c r="Y2716">
        <f>[1]发票导入!Y2716&amp;""</f>
      </c>
      <c r="AA2716">
        <f>[1]发票导入!AA2716&amp;""</f>
      </c>
      <c r="AB2716">
        <f>[1]发票导入!AB2716</f>
        <v>0</v>
      </c>
      <c r="AC2716">
        <f>[1]发票导入!AC2716</f>
        <v>0</v>
      </c>
      <c r="AE2716" s="22">
        <f t="shared" si="0"/>
      </c>
      <c r="AI2716">
        <f>[1]发票导入!AI2716&amp;""</f>
      </c>
      <c r="AJ2716">
        <f>[1]发票导入!AJ2716&amp;""</f>
      </c>
      <c r="AK2716">
        <f>[1]发票导入!AK2716</f>
        <v>0</v>
      </c>
      <c r="AL2716">
        <f>[1]发票导入!AL2716</f>
        <v>0</v>
      </c>
      <c r="AM2716">
        <f>[1]发票导入!AM2716</f>
        <v>0</v>
      </c>
      <c r="AN2716" s="22">
        <f t="shared" si="1"/>
        <v>0</v>
      </c>
      <c r="AO2716" s="22">
        <f t="shared" si="2"/>
        <v>0</v>
      </c>
    </row>
    <row r="2717">
      <c r="C2717">
        <f>[1]发票导入!C2717&amp;""</f>
      </c>
      <c r="D2717">
        <f>[1]发票导入!D2717&amp;""</f>
      </c>
      <c r="O2717">
        <f>[1]发票导入!O2717&amp;""</f>
      </c>
      <c r="T2717">
        <f>[1]发票导入!T2717</f>
      </c>
      <c r="U2717">
        <f>[1]发票导入!U2717&amp;""</f>
      </c>
      <c r="V2717">
        <f>[1]发票导入!V2717&amp;""</f>
      </c>
      <c r="W2717">
        <f>[1]发票导入!W2717&amp;""</f>
      </c>
      <c r="Y2717">
        <f>[1]发票导入!Y2717&amp;""</f>
      </c>
      <c r="AA2717">
        <f>[1]发票导入!AA2717&amp;""</f>
      </c>
      <c r="AB2717">
        <f>[1]发票导入!AB2717</f>
        <v>0</v>
      </c>
      <c r="AC2717">
        <f>[1]发票导入!AC2717</f>
        <v>0</v>
      </c>
      <c r="AE2717" s="22">
        <f t="shared" si="0"/>
      </c>
      <c r="AI2717">
        <f>[1]发票导入!AI2717&amp;""</f>
      </c>
      <c r="AJ2717">
        <f>[1]发票导入!AJ2717&amp;""</f>
      </c>
      <c r="AK2717">
        <f>[1]发票导入!AK2717</f>
        <v>0</v>
      </c>
      <c r="AL2717">
        <f>[1]发票导入!AL2717</f>
        <v>0</v>
      </c>
      <c r="AM2717">
        <f>[1]发票导入!AM2717</f>
        <v>0</v>
      </c>
      <c r="AN2717" s="22">
        <f t="shared" si="1"/>
        <v>0</v>
      </c>
      <c r="AO2717" s="22">
        <f t="shared" si="2"/>
        <v>0</v>
      </c>
    </row>
    <row r="2718">
      <c r="C2718">
        <f>[1]发票导入!C2718&amp;""</f>
      </c>
      <c r="D2718">
        <f>[1]发票导入!D2718&amp;""</f>
      </c>
      <c r="O2718">
        <f>[1]发票导入!O2718&amp;""</f>
      </c>
      <c r="T2718">
        <f>[1]发票导入!T2718</f>
      </c>
      <c r="U2718">
        <f>[1]发票导入!U2718&amp;""</f>
      </c>
      <c r="V2718">
        <f>[1]发票导入!V2718&amp;""</f>
      </c>
      <c r="W2718">
        <f>[1]发票导入!W2718&amp;""</f>
      </c>
      <c r="Y2718">
        <f>[1]发票导入!Y2718&amp;""</f>
      </c>
      <c r="AA2718">
        <f>[1]发票导入!AA2718&amp;""</f>
      </c>
      <c r="AB2718">
        <f>[1]发票导入!AB2718</f>
        <v>0</v>
      </c>
      <c r="AC2718">
        <f>[1]发票导入!AC2718</f>
        <v>0</v>
      </c>
      <c r="AE2718" s="22">
        <f t="shared" si="0"/>
      </c>
      <c r="AI2718">
        <f>[1]发票导入!AI2718&amp;""</f>
      </c>
      <c r="AJ2718">
        <f>[1]发票导入!AJ2718&amp;""</f>
      </c>
      <c r="AK2718">
        <f>[1]发票导入!AK2718</f>
        <v>0</v>
      </c>
      <c r="AL2718">
        <f>[1]发票导入!AL2718</f>
        <v>0</v>
      </c>
      <c r="AM2718">
        <f>[1]发票导入!AM2718</f>
        <v>0</v>
      </c>
      <c r="AN2718" s="22">
        <f t="shared" si="1"/>
        <v>0</v>
      </c>
      <c r="AO2718" s="22">
        <f t="shared" si="2"/>
        <v>0</v>
      </c>
    </row>
    <row r="2719">
      <c r="C2719">
        <f>[1]发票导入!C2719&amp;""</f>
      </c>
      <c r="D2719">
        <f>[1]发票导入!D2719&amp;""</f>
      </c>
      <c r="O2719">
        <f>[1]发票导入!O2719&amp;""</f>
      </c>
      <c r="T2719">
        <f>[1]发票导入!T2719</f>
      </c>
      <c r="U2719">
        <f>[1]发票导入!U2719&amp;""</f>
      </c>
      <c r="V2719">
        <f>[1]发票导入!V2719&amp;""</f>
      </c>
      <c r="W2719">
        <f>[1]发票导入!W2719&amp;""</f>
      </c>
      <c r="Y2719">
        <f>[1]发票导入!Y2719&amp;""</f>
      </c>
      <c r="AA2719">
        <f>[1]发票导入!AA2719&amp;""</f>
      </c>
      <c r="AB2719">
        <f>[1]发票导入!AB2719</f>
        <v>0</v>
      </c>
      <c r="AC2719">
        <f>[1]发票导入!AC2719</f>
        <v>0</v>
      </c>
      <c r="AE2719" s="22">
        <f t="shared" si="0"/>
      </c>
      <c r="AI2719">
        <f>[1]发票导入!AI2719&amp;""</f>
      </c>
      <c r="AJ2719">
        <f>[1]发票导入!AJ2719&amp;""</f>
      </c>
      <c r="AK2719">
        <f>[1]发票导入!AK2719</f>
        <v>0</v>
      </c>
      <c r="AL2719">
        <f>[1]发票导入!AL2719</f>
        <v>0</v>
      </c>
      <c r="AM2719">
        <f>[1]发票导入!AM2719</f>
        <v>0</v>
      </c>
      <c r="AN2719" s="22">
        <f t="shared" si="1"/>
        <v>0</v>
      </c>
      <c r="AO2719" s="22">
        <f t="shared" si="2"/>
        <v>0</v>
      </c>
    </row>
    <row r="2720">
      <c r="C2720">
        <f>[1]发票导入!C2720&amp;""</f>
      </c>
      <c r="D2720">
        <f>[1]发票导入!D2720&amp;""</f>
      </c>
      <c r="O2720">
        <f>[1]发票导入!O2720&amp;""</f>
      </c>
      <c r="T2720">
        <f>[1]发票导入!T2720</f>
      </c>
      <c r="U2720">
        <f>[1]发票导入!U2720&amp;""</f>
      </c>
      <c r="V2720">
        <f>[1]发票导入!V2720&amp;""</f>
      </c>
      <c r="W2720">
        <f>[1]发票导入!W2720&amp;""</f>
      </c>
      <c r="Y2720">
        <f>[1]发票导入!Y2720&amp;""</f>
      </c>
      <c r="AA2720">
        <f>[1]发票导入!AA2720&amp;""</f>
      </c>
      <c r="AB2720">
        <f>[1]发票导入!AB2720</f>
        <v>0</v>
      </c>
      <c r="AC2720">
        <f>[1]发票导入!AC2720</f>
        <v>0</v>
      </c>
      <c r="AE2720" s="22">
        <f t="shared" si="0"/>
      </c>
      <c r="AI2720">
        <f>[1]发票导入!AI2720&amp;""</f>
      </c>
      <c r="AJ2720">
        <f>[1]发票导入!AJ2720&amp;""</f>
      </c>
      <c r="AK2720">
        <f>[1]发票导入!AK2720</f>
        <v>0</v>
      </c>
      <c r="AL2720">
        <f>[1]发票导入!AL2720</f>
        <v>0</v>
      </c>
      <c r="AM2720">
        <f>[1]发票导入!AM2720</f>
        <v>0</v>
      </c>
      <c r="AN2720" s="22">
        <f t="shared" si="1"/>
        <v>0</v>
      </c>
      <c r="AO2720" s="22">
        <f t="shared" si="2"/>
        <v>0</v>
      </c>
    </row>
    <row r="2721">
      <c r="C2721">
        <f>[1]发票导入!C2721&amp;""</f>
      </c>
      <c r="D2721">
        <f>[1]发票导入!D2721&amp;""</f>
      </c>
      <c r="O2721">
        <f>[1]发票导入!O2721&amp;""</f>
      </c>
      <c r="T2721">
        <f>[1]发票导入!T2721</f>
      </c>
      <c r="U2721">
        <f>[1]发票导入!U2721&amp;""</f>
      </c>
      <c r="V2721">
        <f>[1]发票导入!V2721&amp;""</f>
      </c>
      <c r="W2721">
        <f>[1]发票导入!W2721&amp;""</f>
      </c>
      <c r="Y2721">
        <f>[1]发票导入!Y2721&amp;""</f>
      </c>
      <c r="AA2721">
        <f>[1]发票导入!AA2721&amp;""</f>
      </c>
      <c r="AB2721">
        <f>[1]发票导入!AB2721</f>
        <v>0</v>
      </c>
      <c r="AC2721">
        <f>[1]发票导入!AC2721</f>
        <v>0</v>
      </c>
      <c r="AE2721" s="22">
        <f t="shared" si="0"/>
      </c>
      <c r="AI2721">
        <f>[1]发票导入!AI2721&amp;""</f>
      </c>
      <c r="AJ2721">
        <f>[1]发票导入!AJ2721&amp;""</f>
      </c>
      <c r="AK2721">
        <f>[1]发票导入!AK2721</f>
        <v>0</v>
      </c>
      <c r="AL2721">
        <f>[1]发票导入!AL2721</f>
        <v>0</v>
      </c>
      <c r="AM2721">
        <f>[1]发票导入!AM2721</f>
        <v>0</v>
      </c>
      <c r="AN2721" s="22">
        <f t="shared" si="1"/>
        <v>0</v>
      </c>
      <c r="AO2721" s="22">
        <f t="shared" si="2"/>
        <v>0</v>
      </c>
    </row>
    <row r="2722">
      <c r="C2722">
        <f>[1]发票导入!C2722&amp;""</f>
      </c>
      <c r="D2722">
        <f>[1]发票导入!D2722&amp;""</f>
      </c>
      <c r="O2722">
        <f>[1]发票导入!O2722&amp;""</f>
      </c>
      <c r="T2722">
        <f>[1]发票导入!T2722</f>
      </c>
      <c r="U2722">
        <f>[1]发票导入!U2722&amp;""</f>
      </c>
      <c r="V2722">
        <f>[1]发票导入!V2722&amp;""</f>
      </c>
      <c r="W2722">
        <f>[1]发票导入!W2722&amp;""</f>
      </c>
      <c r="Y2722">
        <f>[1]发票导入!Y2722&amp;""</f>
      </c>
      <c r="AA2722">
        <f>[1]发票导入!AA2722&amp;""</f>
      </c>
      <c r="AB2722">
        <f>[1]发票导入!AB2722</f>
        <v>0</v>
      </c>
      <c r="AC2722">
        <f>[1]发票导入!AC2722</f>
        <v>0</v>
      </c>
      <c r="AE2722" s="22">
        <f t="shared" si="0"/>
      </c>
      <c r="AI2722">
        <f>[1]发票导入!AI2722&amp;""</f>
      </c>
      <c r="AJ2722">
        <f>[1]发票导入!AJ2722&amp;""</f>
      </c>
      <c r="AK2722">
        <f>[1]发票导入!AK2722</f>
        <v>0</v>
      </c>
      <c r="AL2722">
        <f>[1]发票导入!AL2722</f>
        <v>0</v>
      </c>
      <c r="AM2722">
        <f>[1]发票导入!AM2722</f>
        <v>0</v>
      </c>
      <c r="AN2722" s="22">
        <f t="shared" si="1"/>
        <v>0</v>
      </c>
      <c r="AO2722" s="22">
        <f t="shared" si="2"/>
        <v>0</v>
      </c>
    </row>
    <row r="2723">
      <c r="C2723">
        <f>[1]发票导入!C2723&amp;""</f>
      </c>
      <c r="D2723">
        <f>[1]发票导入!D2723&amp;""</f>
      </c>
      <c r="O2723">
        <f>[1]发票导入!O2723&amp;""</f>
      </c>
      <c r="T2723">
        <f>[1]发票导入!T2723</f>
      </c>
      <c r="U2723">
        <f>[1]发票导入!U2723&amp;""</f>
      </c>
      <c r="V2723">
        <f>[1]发票导入!V2723&amp;""</f>
      </c>
      <c r="W2723">
        <f>[1]发票导入!W2723&amp;""</f>
      </c>
      <c r="Y2723">
        <f>[1]发票导入!Y2723&amp;""</f>
      </c>
      <c r="AA2723">
        <f>[1]发票导入!AA2723&amp;""</f>
      </c>
      <c r="AB2723">
        <f>[1]发票导入!AB2723</f>
        <v>0</v>
      </c>
      <c r="AC2723">
        <f>[1]发票导入!AC2723</f>
        <v>0</v>
      </c>
      <c r="AE2723" s="22">
        <f t="shared" si="0"/>
      </c>
      <c r="AI2723">
        <f>[1]发票导入!AI2723&amp;""</f>
      </c>
      <c r="AJ2723">
        <f>[1]发票导入!AJ2723&amp;""</f>
      </c>
      <c r="AK2723">
        <f>[1]发票导入!AK2723</f>
        <v>0</v>
      </c>
      <c r="AL2723">
        <f>[1]发票导入!AL2723</f>
        <v>0</v>
      </c>
      <c r="AM2723">
        <f>[1]发票导入!AM2723</f>
        <v>0</v>
      </c>
      <c r="AN2723" s="22">
        <f t="shared" si="1"/>
        <v>0</v>
      </c>
      <c r="AO2723" s="22">
        <f t="shared" si="2"/>
        <v>0</v>
      </c>
    </row>
    <row r="2724">
      <c r="C2724">
        <f>[1]发票导入!C2724&amp;""</f>
      </c>
      <c r="D2724">
        <f>[1]发票导入!D2724&amp;""</f>
      </c>
      <c r="O2724">
        <f>[1]发票导入!O2724&amp;""</f>
      </c>
      <c r="T2724">
        <f>[1]发票导入!T2724</f>
      </c>
      <c r="U2724">
        <f>[1]发票导入!U2724&amp;""</f>
      </c>
      <c r="V2724">
        <f>[1]发票导入!V2724&amp;""</f>
      </c>
      <c r="W2724">
        <f>[1]发票导入!W2724&amp;""</f>
      </c>
      <c r="Y2724">
        <f>[1]发票导入!Y2724&amp;""</f>
      </c>
      <c r="AA2724">
        <f>[1]发票导入!AA2724&amp;""</f>
      </c>
      <c r="AB2724">
        <f>[1]发票导入!AB2724</f>
        <v>0</v>
      </c>
      <c r="AC2724">
        <f>[1]发票导入!AC2724</f>
        <v>0</v>
      </c>
      <c r="AE2724" s="22">
        <f t="shared" si="0"/>
      </c>
      <c r="AI2724">
        <f>[1]发票导入!AI2724&amp;""</f>
      </c>
      <c r="AJ2724">
        <f>[1]发票导入!AJ2724&amp;""</f>
      </c>
      <c r="AK2724">
        <f>[1]发票导入!AK2724</f>
        <v>0</v>
      </c>
      <c r="AL2724">
        <f>[1]发票导入!AL2724</f>
        <v>0</v>
      </c>
      <c r="AM2724">
        <f>[1]发票导入!AM2724</f>
        <v>0</v>
      </c>
      <c r="AN2724" s="22">
        <f t="shared" si="1"/>
        <v>0</v>
      </c>
      <c r="AO2724" s="22">
        <f t="shared" si="2"/>
        <v>0</v>
      </c>
    </row>
    <row r="2725">
      <c r="C2725">
        <f>[1]发票导入!C2725&amp;""</f>
      </c>
      <c r="D2725">
        <f>[1]发票导入!D2725&amp;""</f>
      </c>
      <c r="O2725">
        <f>[1]发票导入!O2725&amp;""</f>
      </c>
      <c r="T2725">
        <f>[1]发票导入!T2725</f>
      </c>
      <c r="U2725">
        <f>[1]发票导入!U2725&amp;""</f>
      </c>
      <c r="V2725">
        <f>[1]发票导入!V2725&amp;""</f>
      </c>
      <c r="W2725">
        <f>[1]发票导入!W2725&amp;""</f>
      </c>
      <c r="Y2725">
        <f>[1]发票导入!Y2725&amp;""</f>
      </c>
      <c r="AA2725">
        <f>[1]发票导入!AA2725&amp;""</f>
      </c>
      <c r="AB2725">
        <f>[1]发票导入!AB2725</f>
        <v>0</v>
      </c>
      <c r="AC2725">
        <f>[1]发票导入!AC2725</f>
        <v>0</v>
      </c>
      <c r="AE2725" s="22">
        <f t="shared" si="0"/>
      </c>
      <c r="AI2725">
        <f>[1]发票导入!AI2725&amp;""</f>
      </c>
      <c r="AJ2725">
        <f>[1]发票导入!AJ2725&amp;""</f>
      </c>
      <c r="AK2725">
        <f>[1]发票导入!AK2725</f>
        <v>0</v>
      </c>
      <c r="AL2725">
        <f>[1]发票导入!AL2725</f>
        <v>0</v>
      </c>
      <c r="AM2725">
        <f>[1]发票导入!AM2725</f>
        <v>0</v>
      </c>
      <c r="AN2725" s="22">
        <f t="shared" si="1"/>
        <v>0</v>
      </c>
      <c r="AO2725" s="22">
        <f t="shared" si="2"/>
        <v>0</v>
      </c>
    </row>
    <row r="2726">
      <c r="C2726">
        <f>[1]发票导入!C2726&amp;""</f>
      </c>
      <c r="D2726">
        <f>[1]发票导入!D2726&amp;""</f>
      </c>
      <c r="O2726">
        <f>[1]发票导入!O2726&amp;""</f>
      </c>
      <c r="T2726">
        <f>[1]发票导入!T2726</f>
      </c>
      <c r="U2726">
        <f>[1]发票导入!U2726&amp;""</f>
      </c>
      <c r="V2726">
        <f>[1]发票导入!V2726&amp;""</f>
      </c>
      <c r="W2726">
        <f>[1]发票导入!W2726&amp;""</f>
      </c>
      <c r="Y2726">
        <f>[1]发票导入!Y2726&amp;""</f>
      </c>
      <c r="AA2726">
        <f>[1]发票导入!AA2726&amp;""</f>
      </c>
      <c r="AB2726">
        <f>[1]发票导入!AB2726</f>
        <v>0</v>
      </c>
      <c r="AC2726">
        <f>[1]发票导入!AC2726</f>
        <v>0</v>
      </c>
      <c r="AE2726" s="22">
        <f t="shared" si="0"/>
      </c>
      <c r="AI2726">
        <f>[1]发票导入!AI2726&amp;""</f>
      </c>
      <c r="AJ2726">
        <f>[1]发票导入!AJ2726&amp;""</f>
      </c>
      <c r="AK2726">
        <f>[1]发票导入!AK2726</f>
        <v>0</v>
      </c>
      <c r="AL2726">
        <f>[1]发票导入!AL2726</f>
        <v>0</v>
      </c>
      <c r="AM2726">
        <f>[1]发票导入!AM2726</f>
        <v>0</v>
      </c>
      <c r="AN2726" s="22">
        <f t="shared" si="1"/>
        <v>0</v>
      </c>
      <c r="AO2726" s="22">
        <f t="shared" si="2"/>
        <v>0</v>
      </c>
    </row>
    <row r="2727">
      <c r="C2727">
        <f>[1]发票导入!C2727&amp;""</f>
      </c>
      <c r="D2727">
        <f>[1]发票导入!D2727&amp;""</f>
      </c>
      <c r="O2727">
        <f>[1]发票导入!O2727&amp;""</f>
      </c>
      <c r="T2727">
        <f>[1]发票导入!T2727</f>
      </c>
      <c r="U2727">
        <f>[1]发票导入!U2727&amp;""</f>
      </c>
      <c r="V2727">
        <f>[1]发票导入!V2727&amp;""</f>
      </c>
      <c r="W2727">
        <f>[1]发票导入!W2727&amp;""</f>
      </c>
      <c r="Y2727">
        <f>[1]发票导入!Y2727&amp;""</f>
      </c>
      <c r="AA2727">
        <f>[1]发票导入!AA2727&amp;""</f>
      </c>
      <c r="AB2727">
        <f>[1]发票导入!AB2727</f>
        <v>0</v>
      </c>
      <c r="AC2727">
        <f>[1]发票导入!AC2727</f>
        <v>0</v>
      </c>
      <c r="AE2727" s="22">
        <f t="shared" si="0"/>
      </c>
      <c r="AI2727">
        <f>[1]发票导入!AI2727&amp;""</f>
      </c>
      <c r="AJ2727">
        <f>[1]发票导入!AJ2727&amp;""</f>
      </c>
      <c r="AK2727">
        <f>[1]发票导入!AK2727</f>
        <v>0</v>
      </c>
      <c r="AL2727">
        <f>[1]发票导入!AL2727</f>
        <v>0</v>
      </c>
      <c r="AM2727">
        <f>[1]发票导入!AM2727</f>
        <v>0</v>
      </c>
      <c r="AN2727" s="22">
        <f t="shared" si="1"/>
        <v>0</v>
      </c>
      <c r="AO2727" s="22">
        <f t="shared" si="2"/>
        <v>0</v>
      </c>
    </row>
    <row r="2728">
      <c r="C2728">
        <f>[1]发票导入!C2728&amp;""</f>
      </c>
      <c r="D2728">
        <f>[1]发票导入!D2728&amp;""</f>
      </c>
      <c r="O2728">
        <f>[1]发票导入!O2728&amp;""</f>
      </c>
      <c r="T2728">
        <f>[1]发票导入!T2728</f>
      </c>
      <c r="U2728">
        <f>[1]发票导入!U2728&amp;""</f>
      </c>
      <c r="V2728">
        <f>[1]发票导入!V2728&amp;""</f>
      </c>
      <c r="W2728">
        <f>[1]发票导入!W2728&amp;""</f>
      </c>
      <c r="Y2728">
        <f>[1]发票导入!Y2728&amp;""</f>
      </c>
      <c r="AA2728">
        <f>[1]发票导入!AA2728&amp;""</f>
      </c>
      <c r="AB2728">
        <f>[1]发票导入!AB2728</f>
        <v>0</v>
      </c>
      <c r="AC2728">
        <f>[1]发票导入!AC2728</f>
        <v>0</v>
      </c>
      <c r="AE2728" s="22">
        <f t="shared" si="0"/>
      </c>
      <c r="AI2728">
        <f>[1]发票导入!AI2728&amp;""</f>
      </c>
      <c r="AJ2728">
        <f>[1]发票导入!AJ2728&amp;""</f>
      </c>
      <c r="AK2728">
        <f>[1]发票导入!AK2728</f>
        <v>0</v>
      </c>
      <c r="AL2728">
        <f>[1]发票导入!AL2728</f>
        <v>0</v>
      </c>
      <c r="AM2728">
        <f>[1]发票导入!AM2728</f>
        <v>0</v>
      </c>
      <c r="AN2728" s="22">
        <f t="shared" si="1"/>
        <v>0</v>
      </c>
      <c r="AO2728" s="22">
        <f t="shared" si="2"/>
        <v>0</v>
      </c>
    </row>
    <row r="2729">
      <c r="C2729">
        <f>[1]发票导入!C2729&amp;""</f>
      </c>
      <c r="D2729">
        <f>[1]发票导入!D2729&amp;""</f>
      </c>
      <c r="O2729">
        <f>[1]发票导入!O2729&amp;""</f>
      </c>
      <c r="T2729">
        <f>[1]发票导入!T2729</f>
      </c>
      <c r="U2729">
        <f>[1]发票导入!U2729&amp;""</f>
      </c>
      <c r="V2729">
        <f>[1]发票导入!V2729&amp;""</f>
      </c>
      <c r="W2729">
        <f>[1]发票导入!W2729&amp;""</f>
      </c>
      <c r="Y2729">
        <f>[1]发票导入!Y2729&amp;""</f>
      </c>
      <c r="AA2729">
        <f>[1]发票导入!AA2729&amp;""</f>
      </c>
      <c r="AB2729">
        <f>[1]发票导入!AB2729</f>
        <v>0</v>
      </c>
      <c r="AC2729">
        <f>[1]发票导入!AC2729</f>
        <v>0</v>
      </c>
      <c r="AE2729" s="22">
        <f t="shared" si="0"/>
      </c>
      <c r="AI2729">
        <f>[1]发票导入!AI2729&amp;""</f>
      </c>
      <c r="AJ2729">
        <f>[1]发票导入!AJ2729&amp;""</f>
      </c>
      <c r="AK2729">
        <f>[1]发票导入!AK2729</f>
        <v>0</v>
      </c>
      <c r="AL2729">
        <f>[1]发票导入!AL2729</f>
        <v>0</v>
      </c>
      <c r="AM2729">
        <f>[1]发票导入!AM2729</f>
        <v>0</v>
      </c>
      <c r="AN2729" s="22">
        <f t="shared" si="1"/>
        <v>0</v>
      </c>
      <c r="AO2729" s="22">
        <f t="shared" si="2"/>
        <v>0</v>
      </c>
    </row>
    <row r="2730">
      <c r="C2730">
        <f>[1]发票导入!C2730&amp;""</f>
      </c>
      <c r="D2730">
        <f>[1]发票导入!D2730&amp;""</f>
      </c>
      <c r="O2730">
        <f>[1]发票导入!O2730&amp;""</f>
      </c>
      <c r="T2730">
        <f>[1]发票导入!T2730</f>
      </c>
      <c r="U2730">
        <f>[1]发票导入!U2730&amp;""</f>
      </c>
      <c r="V2730">
        <f>[1]发票导入!V2730&amp;""</f>
      </c>
      <c r="W2730">
        <f>[1]发票导入!W2730&amp;""</f>
      </c>
      <c r="Y2730">
        <f>[1]发票导入!Y2730&amp;""</f>
      </c>
      <c r="AA2730">
        <f>[1]发票导入!AA2730&amp;""</f>
      </c>
      <c r="AB2730">
        <f>[1]发票导入!AB2730</f>
        <v>0</v>
      </c>
      <c r="AC2730">
        <f>[1]发票导入!AC2730</f>
        <v>0</v>
      </c>
      <c r="AE2730" s="22">
        <f t="shared" si="0"/>
      </c>
      <c r="AI2730">
        <f>[1]发票导入!AI2730&amp;""</f>
      </c>
      <c r="AJ2730">
        <f>[1]发票导入!AJ2730&amp;""</f>
      </c>
      <c r="AK2730">
        <f>[1]发票导入!AK2730</f>
        <v>0</v>
      </c>
      <c r="AL2730">
        <f>[1]发票导入!AL2730</f>
        <v>0</v>
      </c>
      <c r="AM2730">
        <f>[1]发票导入!AM2730</f>
        <v>0</v>
      </c>
      <c r="AN2730" s="22">
        <f t="shared" si="1"/>
        <v>0</v>
      </c>
      <c r="AO2730" s="22">
        <f t="shared" si="2"/>
        <v>0</v>
      </c>
    </row>
    <row r="2731">
      <c r="C2731">
        <f>[1]发票导入!C2731&amp;""</f>
      </c>
      <c r="D2731">
        <f>[1]发票导入!D2731&amp;""</f>
      </c>
      <c r="O2731">
        <f>[1]发票导入!O2731&amp;""</f>
      </c>
      <c r="T2731">
        <f>[1]发票导入!T2731</f>
      </c>
      <c r="U2731">
        <f>[1]发票导入!U2731&amp;""</f>
      </c>
      <c r="V2731">
        <f>[1]发票导入!V2731&amp;""</f>
      </c>
      <c r="W2731">
        <f>[1]发票导入!W2731&amp;""</f>
      </c>
      <c r="Y2731">
        <f>[1]发票导入!Y2731&amp;""</f>
      </c>
      <c r="AA2731">
        <f>[1]发票导入!AA2731&amp;""</f>
      </c>
      <c r="AB2731">
        <f>[1]发票导入!AB2731</f>
        <v>0</v>
      </c>
      <c r="AC2731">
        <f>[1]发票导入!AC2731</f>
        <v>0</v>
      </c>
      <c r="AE2731" s="22">
        <f t="shared" si="0"/>
      </c>
      <c r="AI2731">
        <f>[1]发票导入!AI2731&amp;""</f>
      </c>
      <c r="AJ2731">
        <f>[1]发票导入!AJ2731&amp;""</f>
      </c>
      <c r="AK2731">
        <f>[1]发票导入!AK2731</f>
        <v>0</v>
      </c>
      <c r="AL2731">
        <f>[1]发票导入!AL2731</f>
        <v>0</v>
      </c>
      <c r="AM2731">
        <f>[1]发票导入!AM2731</f>
        <v>0</v>
      </c>
      <c r="AN2731" s="22">
        <f t="shared" si="1"/>
        <v>0</v>
      </c>
      <c r="AO2731" s="22">
        <f t="shared" si="2"/>
        <v>0</v>
      </c>
    </row>
    <row r="2732">
      <c r="C2732">
        <f>[1]发票导入!C2732&amp;""</f>
      </c>
      <c r="D2732">
        <f>[1]发票导入!D2732&amp;""</f>
      </c>
      <c r="O2732">
        <f>[1]发票导入!O2732&amp;""</f>
      </c>
      <c r="T2732">
        <f>[1]发票导入!T2732</f>
      </c>
      <c r="U2732">
        <f>[1]发票导入!U2732&amp;""</f>
      </c>
      <c r="V2732">
        <f>[1]发票导入!V2732&amp;""</f>
      </c>
      <c r="W2732">
        <f>[1]发票导入!W2732&amp;""</f>
      </c>
      <c r="Y2732">
        <f>[1]发票导入!Y2732&amp;""</f>
      </c>
      <c r="AA2732">
        <f>[1]发票导入!AA2732&amp;""</f>
      </c>
      <c r="AB2732">
        <f>[1]发票导入!AB2732</f>
        <v>0</v>
      </c>
      <c r="AC2732">
        <f>[1]发票导入!AC2732</f>
        <v>0</v>
      </c>
      <c r="AE2732" s="22">
        <f t="shared" si="0"/>
      </c>
      <c r="AI2732">
        <f>[1]发票导入!AI2732&amp;""</f>
      </c>
      <c r="AJ2732">
        <f>[1]发票导入!AJ2732&amp;""</f>
      </c>
      <c r="AK2732">
        <f>[1]发票导入!AK2732</f>
        <v>0</v>
      </c>
      <c r="AL2732">
        <f>[1]发票导入!AL2732</f>
        <v>0</v>
      </c>
      <c r="AM2732">
        <f>[1]发票导入!AM2732</f>
        <v>0</v>
      </c>
      <c r="AN2732" s="22">
        <f t="shared" si="1"/>
        <v>0</v>
      </c>
      <c r="AO2732" s="22">
        <f t="shared" si="2"/>
        <v>0</v>
      </c>
    </row>
    <row r="2733">
      <c r="C2733">
        <f>[1]发票导入!C2733&amp;""</f>
      </c>
      <c r="D2733">
        <f>[1]发票导入!D2733&amp;""</f>
      </c>
      <c r="O2733">
        <f>[1]发票导入!O2733&amp;""</f>
      </c>
      <c r="T2733">
        <f>[1]发票导入!T2733</f>
      </c>
      <c r="U2733">
        <f>[1]发票导入!U2733&amp;""</f>
      </c>
      <c r="V2733">
        <f>[1]发票导入!V2733&amp;""</f>
      </c>
      <c r="W2733">
        <f>[1]发票导入!W2733&amp;""</f>
      </c>
      <c r="Y2733">
        <f>[1]发票导入!Y2733&amp;""</f>
      </c>
      <c r="AA2733">
        <f>[1]发票导入!AA2733&amp;""</f>
      </c>
      <c r="AB2733">
        <f>[1]发票导入!AB2733</f>
        <v>0</v>
      </c>
      <c r="AC2733">
        <f>[1]发票导入!AC2733</f>
        <v>0</v>
      </c>
      <c r="AE2733" s="22">
        <f t="shared" si="0"/>
      </c>
      <c r="AI2733">
        <f>[1]发票导入!AI2733&amp;""</f>
      </c>
      <c r="AJ2733">
        <f>[1]发票导入!AJ2733&amp;""</f>
      </c>
      <c r="AK2733">
        <f>[1]发票导入!AK2733</f>
        <v>0</v>
      </c>
      <c r="AL2733">
        <f>[1]发票导入!AL2733</f>
        <v>0</v>
      </c>
      <c r="AM2733">
        <f>[1]发票导入!AM2733</f>
        <v>0</v>
      </c>
      <c r="AN2733" s="22">
        <f t="shared" si="1"/>
        <v>0</v>
      </c>
      <c r="AO2733" s="22">
        <f t="shared" si="2"/>
        <v>0</v>
      </c>
    </row>
    <row r="2734">
      <c r="C2734">
        <f>[1]发票导入!C2734&amp;""</f>
      </c>
      <c r="D2734">
        <f>[1]发票导入!D2734&amp;""</f>
      </c>
      <c r="O2734">
        <f>[1]发票导入!O2734&amp;""</f>
      </c>
      <c r="T2734">
        <f>[1]发票导入!T2734</f>
      </c>
      <c r="U2734">
        <f>[1]发票导入!U2734&amp;""</f>
      </c>
      <c r="V2734">
        <f>[1]发票导入!V2734&amp;""</f>
      </c>
      <c r="W2734">
        <f>[1]发票导入!W2734&amp;""</f>
      </c>
      <c r="Y2734">
        <f>[1]发票导入!Y2734&amp;""</f>
      </c>
      <c r="AA2734">
        <f>[1]发票导入!AA2734&amp;""</f>
      </c>
      <c r="AB2734">
        <f>[1]发票导入!AB2734</f>
        <v>0</v>
      </c>
      <c r="AC2734">
        <f>[1]发票导入!AC2734</f>
        <v>0</v>
      </c>
      <c r="AE2734" s="22">
        <f t="shared" si="0"/>
      </c>
      <c r="AI2734">
        <f>[1]发票导入!AI2734&amp;""</f>
      </c>
      <c r="AJ2734">
        <f>[1]发票导入!AJ2734&amp;""</f>
      </c>
      <c r="AK2734">
        <f>[1]发票导入!AK2734</f>
        <v>0</v>
      </c>
      <c r="AL2734">
        <f>[1]发票导入!AL2734</f>
        <v>0</v>
      </c>
      <c r="AM2734">
        <f>[1]发票导入!AM2734</f>
        <v>0</v>
      </c>
      <c r="AN2734" s="22">
        <f t="shared" si="1"/>
        <v>0</v>
      </c>
      <c r="AO2734" s="22">
        <f t="shared" si="2"/>
        <v>0</v>
      </c>
    </row>
    <row r="2735">
      <c r="C2735">
        <f>[1]发票导入!C2735&amp;""</f>
      </c>
      <c r="D2735">
        <f>[1]发票导入!D2735&amp;""</f>
      </c>
      <c r="O2735">
        <f>[1]发票导入!O2735&amp;""</f>
      </c>
      <c r="T2735">
        <f>[1]发票导入!T2735</f>
      </c>
      <c r="U2735">
        <f>[1]发票导入!U2735&amp;""</f>
      </c>
      <c r="V2735">
        <f>[1]发票导入!V2735&amp;""</f>
      </c>
      <c r="W2735">
        <f>[1]发票导入!W2735&amp;""</f>
      </c>
      <c r="Y2735">
        <f>[1]发票导入!Y2735&amp;""</f>
      </c>
      <c r="AA2735">
        <f>[1]发票导入!AA2735&amp;""</f>
      </c>
      <c r="AB2735">
        <f>[1]发票导入!AB2735</f>
        <v>0</v>
      </c>
      <c r="AC2735">
        <f>[1]发票导入!AC2735</f>
        <v>0</v>
      </c>
      <c r="AE2735" s="22">
        <f t="shared" si="0"/>
      </c>
      <c r="AI2735">
        <f>[1]发票导入!AI2735&amp;""</f>
      </c>
      <c r="AJ2735">
        <f>[1]发票导入!AJ2735&amp;""</f>
      </c>
      <c r="AK2735">
        <f>[1]发票导入!AK2735</f>
        <v>0</v>
      </c>
      <c r="AL2735">
        <f>[1]发票导入!AL2735</f>
        <v>0</v>
      </c>
      <c r="AM2735">
        <f>[1]发票导入!AM2735</f>
        <v>0</v>
      </c>
      <c r="AN2735" s="22">
        <f t="shared" si="1"/>
        <v>0</v>
      </c>
      <c r="AO2735" s="22">
        <f t="shared" si="2"/>
        <v>0</v>
      </c>
    </row>
    <row r="2736">
      <c r="C2736">
        <f>[1]发票导入!C2736&amp;""</f>
      </c>
      <c r="D2736">
        <f>[1]发票导入!D2736&amp;""</f>
      </c>
      <c r="O2736">
        <f>[1]发票导入!O2736&amp;""</f>
      </c>
      <c r="T2736">
        <f>[1]发票导入!T2736</f>
      </c>
      <c r="U2736">
        <f>[1]发票导入!U2736&amp;""</f>
      </c>
      <c r="V2736">
        <f>[1]发票导入!V2736&amp;""</f>
      </c>
      <c r="W2736">
        <f>[1]发票导入!W2736&amp;""</f>
      </c>
      <c r="Y2736">
        <f>[1]发票导入!Y2736&amp;""</f>
      </c>
      <c r="AA2736">
        <f>[1]发票导入!AA2736&amp;""</f>
      </c>
      <c r="AB2736">
        <f>[1]发票导入!AB2736</f>
        <v>0</v>
      </c>
      <c r="AC2736">
        <f>[1]发票导入!AC2736</f>
        <v>0</v>
      </c>
      <c r="AE2736" s="22">
        <f t="shared" si="0"/>
      </c>
      <c r="AI2736">
        <f>[1]发票导入!AI2736&amp;""</f>
      </c>
      <c r="AJ2736">
        <f>[1]发票导入!AJ2736&amp;""</f>
      </c>
      <c r="AK2736">
        <f>[1]发票导入!AK2736</f>
        <v>0</v>
      </c>
      <c r="AL2736">
        <f>[1]发票导入!AL2736</f>
        <v>0</v>
      </c>
      <c r="AM2736">
        <f>[1]发票导入!AM2736</f>
        <v>0</v>
      </c>
      <c r="AN2736" s="22">
        <f t="shared" si="1"/>
        <v>0</v>
      </c>
      <c r="AO2736" s="22">
        <f t="shared" si="2"/>
        <v>0</v>
      </c>
    </row>
    <row r="2737">
      <c r="C2737">
        <f>[1]发票导入!C2737&amp;""</f>
      </c>
      <c r="D2737">
        <f>[1]发票导入!D2737&amp;""</f>
      </c>
      <c r="O2737">
        <f>[1]发票导入!O2737&amp;""</f>
      </c>
      <c r="T2737">
        <f>[1]发票导入!T2737</f>
      </c>
      <c r="U2737">
        <f>[1]发票导入!U2737&amp;""</f>
      </c>
      <c r="V2737">
        <f>[1]发票导入!V2737&amp;""</f>
      </c>
      <c r="W2737">
        <f>[1]发票导入!W2737&amp;""</f>
      </c>
      <c r="Y2737">
        <f>[1]发票导入!Y2737&amp;""</f>
      </c>
      <c r="AA2737">
        <f>[1]发票导入!AA2737&amp;""</f>
      </c>
      <c r="AB2737">
        <f>[1]发票导入!AB2737</f>
        <v>0</v>
      </c>
      <c r="AC2737">
        <f>[1]发票导入!AC2737</f>
        <v>0</v>
      </c>
      <c r="AE2737" s="22">
        <f t="shared" si="0"/>
      </c>
      <c r="AI2737">
        <f>[1]发票导入!AI2737&amp;""</f>
      </c>
      <c r="AJ2737">
        <f>[1]发票导入!AJ2737&amp;""</f>
      </c>
      <c r="AK2737">
        <f>[1]发票导入!AK2737</f>
        <v>0</v>
      </c>
      <c r="AL2737">
        <f>[1]发票导入!AL2737</f>
        <v>0</v>
      </c>
      <c r="AM2737">
        <f>[1]发票导入!AM2737</f>
        <v>0</v>
      </c>
      <c r="AN2737" s="22">
        <f t="shared" si="1"/>
        <v>0</v>
      </c>
      <c r="AO2737" s="22">
        <f t="shared" si="2"/>
        <v>0</v>
      </c>
    </row>
    <row r="2738">
      <c r="C2738">
        <f>[1]发票导入!C2738&amp;""</f>
      </c>
      <c r="D2738">
        <f>[1]发票导入!D2738&amp;""</f>
      </c>
      <c r="O2738">
        <f>[1]发票导入!O2738&amp;""</f>
      </c>
      <c r="T2738">
        <f>[1]发票导入!T2738</f>
      </c>
      <c r="U2738">
        <f>[1]发票导入!U2738&amp;""</f>
      </c>
      <c r="V2738">
        <f>[1]发票导入!V2738&amp;""</f>
      </c>
      <c r="W2738">
        <f>[1]发票导入!W2738&amp;""</f>
      </c>
      <c r="Y2738">
        <f>[1]发票导入!Y2738&amp;""</f>
      </c>
      <c r="AA2738">
        <f>[1]发票导入!AA2738&amp;""</f>
      </c>
      <c r="AB2738">
        <f>[1]发票导入!AB2738</f>
        <v>0</v>
      </c>
      <c r="AC2738">
        <f>[1]发票导入!AC2738</f>
        <v>0</v>
      </c>
      <c r="AE2738" s="22">
        <f t="shared" si="0"/>
      </c>
      <c r="AI2738">
        <f>[1]发票导入!AI2738&amp;""</f>
      </c>
      <c r="AJ2738">
        <f>[1]发票导入!AJ2738&amp;""</f>
      </c>
      <c r="AK2738">
        <f>[1]发票导入!AK2738</f>
        <v>0</v>
      </c>
      <c r="AL2738">
        <f>[1]发票导入!AL2738</f>
        <v>0</v>
      </c>
      <c r="AM2738">
        <f>[1]发票导入!AM2738</f>
        <v>0</v>
      </c>
      <c r="AN2738" s="22">
        <f t="shared" si="1"/>
        <v>0</v>
      </c>
      <c r="AO2738" s="22">
        <f t="shared" si="2"/>
        <v>0</v>
      </c>
    </row>
    <row r="2739">
      <c r="C2739">
        <f>[1]发票导入!C2739&amp;""</f>
      </c>
      <c r="D2739">
        <f>[1]发票导入!D2739&amp;""</f>
      </c>
      <c r="O2739">
        <f>[1]发票导入!O2739&amp;""</f>
      </c>
      <c r="T2739">
        <f>[1]发票导入!T2739</f>
      </c>
      <c r="U2739">
        <f>[1]发票导入!U2739&amp;""</f>
      </c>
      <c r="V2739">
        <f>[1]发票导入!V2739&amp;""</f>
      </c>
      <c r="W2739">
        <f>[1]发票导入!W2739&amp;""</f>
      </c>
      <c r="Y2739">
        <f>[1]发票导入!Y2739&amp;""</f>
      </c>
      <c r="AA2739">
        <f>[1]发票导入!AA2739&amp;""</f>
      </c>
      <c r="AB2739">
        <f>[1]发票导入!AB2739</f>
        <v>0</v>
      </c>
      <c r="AC2739">
        <f>[1]发票导入!AC2739</f>
        <v>0</v>
      </c>
      <c r="AE2739" s="22">
        <f t="shared" si="0"/>
      </c>
      <c r="AI2739">
        <f>[1]发票导入!AI2739&amp;""</f>
      </c>
      <c r="AJ2739">
        <f>[1]发票导入!AJ2739&amp;""</f>
      </c>
      <c r="AK2739">
        <f>[1]发票导入!AK2739</f>
        <v>0</v>
      </c>
      <c r="AL2739">
        <f>[1]发票导入!AL2739</f>
        <v>0</v>
      </c>
      <c r="AM2739">
        <f>[1]发票导入!AM2739</f>
        <v>0</v>
      </c>
      <c r="AN2739" s="22">
        <f t="shared" si="1"/>
        <v>0</v>
      </c>
      <c r="AO2739" s="22">
        <f t="shared" si="2"/>
        <v>0</v>
      </c>
    </row>
    <row r="2740">
      <c r="C2740">
        <f>[1]发票导入!C2740&amp;""</f>
      </c>
      <c r="D2740">
        <f>[1]发票导入!D2740&amp;""</f>
      </c>
      <c r="O2740">
        <f>[1]发票导入!O2740&amp;""</f>
      </c>
      <c r="T2740">
        <f>[1]发票导入!T2740</f>
      </c>
      <c r="U2740">
        <f>[1]发票导入!U2740&amp;""</f>
      </c>
      <c r="V2740">
        <f>[1]发票导入!V2740&amp;""</f>
      </c>
      <c r="W2740">
        <f>[1]发票导入!W2740&amp;""</f>
      </c>
      <c r="Y2740">
        <f>[1]发票导入!Y2740&amp;""</f>
      </c>
      <c r="AA2740">
        <f>[1]发票导入!AA2740&amp;""</f>
      </c>
      <c r="AB2740">
        <f>[1]发票导入!AB2740</f>
        <v>0</v>
      </c>
      <c r="AC2740">
        <f>[1]发票导入!AC2740</f>
        <v>0</v>
      </c>
      <c r="AE2740" s="22">
        <f t="shared" si="0"/>
      </c>
      <c r="AI2740">
        <f>[1]发票导入!AI2740&amp;""</f>
      </c>
      <c r="AJ2740">
        <f>[1]发票导入!AJ2740&amp;""</f>
      </c>
      <c r="AK2740">
        <f>[1]发票导入!AK2740</f>
        <v>0</v>
      </c>
      <c r="AL2740">
        <f>[1]发票导入!AL2740</f>
        <v>0</v>
      </c>
      <c r="AM2740">
        <f>[1]发票导入!AM2740</f>
        <v>0</v>
      </c>
      <c r="AN2740" s="22">
        <f t="shared" si="1"/>
        <v>0</v>
      </c>
      <c r="AO2740" s="22">
        <f t="shared" si="2"/>
        <v>0</v>
      </c>
    </row>
    <row r="2741">
      <c r="C2741">
        <f>[1]发票导入!C2741&amp;""</f>
      </c>
      <c r="D2741">
        <f>[1]发票导入!D2741&amp;""</f>
      </c>
      <c r="O2741">
        <f>[1]发票导入!O2741&amp;""</f>
      </c>
      <c r="T2741">
        <f>[1]发票导入!T2741</f>
      </c>
      <c r="U2741">
        <f>[1]发票导入!U2741&amp;""</f>
      </c>
      <c r="V2741">
        <f>[1]发票导入!V2741&amp;""</f>
      </c>
      <c r="W2741">
        <f>[1]发票导入!W2741&amp;""</f>
      </c>
      <c r="Y2741">
        <f>[1]发票导入!Y2741&amp;""</f>
      </c>
      <c r="AA2741">
        <f>[1]发票导入!AA2741&amp;""</f>
      </c>
      <c r="AB2741">
        <f>[1]发票导入!AB2741</f>
        <v>0</v>
      </c>
      <c r="AC2741">
        <f>[1]发票导入!AC2741</f>
        <v>0</v>
      </c>
      <c r="AE2741" s="22">
        <f t="shared" si="0"/>
      </c>
      <c r="AI2741">
        <f>[1]发票导入!AI2741&amp;""</f>
      </c>
      <c r="AJ2741">
        <f>[1]发票导入!AJ2741&amp;""</f>
      </c>
      <c r="AK2741">
        <f>[1]发票导入!AK2741</f>
        <v>0</v>
      </c>
      <c r="AL2741">
        <f>[1]发票导入!AL2741</f>
        <v>0</v>
      </c>
      <c r="AM2741">
        <f>[1]发票导入!AM2741</f>
        <v>0</v>
      </c>
      <c r="AN2741" s="22">
        <f t="shared" si="1"/>
        <v>0</v>
      </c>
      <c r="AO2741" s="22">
        <f t="shared" si="2"/>
        <v>0</v>
      </c>
    </row>
    <row r="2742">
      <c r="C2742">
        <f>[1]发票导入!C2742&amp;""</f>
      </c>
      <c r="D2742">
        <f>[1]发票导入!D2742&amp;""</f>
      </c>
      <c r="O2742">
        <f>[1]发票导入!O2742&amp;""</f>
      </c>
      <c r="T2742">
        <f>[1]发票导入!T2742</f>
      </c>
      <c r="U2742">
        <f>[1]发票导入!U2742&amp;""</f>
      </c>
      <c r="V2742">
        <f>[1]发票导入!V2742&amp;""</f>
      </c>
      <c r="W2742">
        <f>[1]发票导入!W2742&amp;""</f>
      </c>
      <c r="Y2742">
        <f>[1]发票导入!Y2742&amp;""</f>
      </c>
      <c r="AA2742">
        <f>[1]发票导入!AA2742&amp;""</f>
      </c>
      <c r="AB2742">
        <f>[1]发票导入!AB2742</f>
        <v>0</v>
      </c>
      <c r="AC2742">
        <f>[1]发票导入!AC2742</f>
        <v>0</v>
      </c>
      <c r="AE2742" s="22">
        <f t="shared" si="0"/>
      </c>
      <c r="AI2742">
        <f>[1]发票导入!AI2742&amp;""</f>
      </c>
      <c r="AJ2742">
        <f>[1]发票导入!AJ2742&amp;""</f>
      </c>
      <c r="AK2742">
        <f>[1]发票导入!AK2742</f>
        <v>0</v>
      </c>
      <c r="AL2742">
        <f>[1]发票导入!AL2742</f>
        <v>0</v>
      </c>
      <c r="AM2742">
        <f>[1]发票导入!AM2742</f>
        <v>0</v>
      </c>
      <c r="AN2742" s="22">
        <f t="shared" si="1"/>
        <v>0</v>
      </c>
      <c r="AO2742" s="22">
        <f t="shared" si="2"/>
        <v>0</v>
      </c>
    </row>
    <row r="2743">
      <c r="C2743">
        <f>[1]发票导入!C2743&amp;""</f>
      </c>
      <c r="D2743">
        <f>[1]发票导入!D2743&amp;""</f>
      </c>
      <c r="O2743">
        <f>[1]发票导入!O2743&amp;""</f>
      </c>
      <c r="T2743">
        <f>[1]发票导入!T2743</f>
      </c>
      <c r="U2743">
        <f>[1]发票导入!U2743&amp;""</f>
      </c>
      <c r="V2743">
        <f>[1]发票导入!V2743&amp;""</f>
      </c>
      <c r="W2743">
        <f>[1]发票导入!W2743&amp;""</f>
      </c>
      <c r="Y2743">
        <f>[1]发票导入!Y2743&amp;""</f>
      </c>
      <c r="AA2743">
        <f>[1]发票导入!AA2743&amp;""</f>
      </c>
      <c r="AB2743">
        <f>[1]发票导入!AB2743</f>
        <v>0</v>
      </c>
      <c r="AC2743">
        <f>[1]发票导入!AC2743</f>
        <v>0</v>
      </c>
      <c r="AE2743" s="22">
        <f t="shared" si="0"/>
      </c>
      <c r="AI2743">
        <f>[1]发票导入!AI2743&amp;""</f>
      </c>
      <c r="AJ2743">
        <f>[1]发票导入!AJ2743&amp;""</f>
      </c>
      <c r="AK2743">
        <f>[1]发票导入!AK2743</f>
        <v>0</v>
      </c>
      <c r="AL2743">
        <f>[1]发票导入!AL2743</f>
        <v>0</v>
      </c>
      <c r="AM2743">
        <f>[1]发票导入!AM2743</f>
        <v>0</v>
      </c>
      <c r="AN2743" s="22">
        <f t="shared" si="1"/>
        <v>0</v>
      </c>
      <c r="AO2743" s="22">
        <f t="shared" si="2"/>
        <v>0</v>
      </c>
    </row>
    <row r="2744">
      <c r="C2744">
        <f>[1]发票导入!C2744&amp;""</f>
      </c>
      <c r="D2744">
        <f>[1]发票导入!D2744&amp;""</f>
      </c>
      <c r="O2744">
        <f>[1]发票导入!O2744&amp;""</f>
      </c>
      <c r="T2744">
        <f>[1]发票导入!T2744</f>
      </c>
      <c r="U2744">
        <f>[1]发票导入!U2744&amp;""</f>
      </c>
      <c r="V2744">
        <f>[1]发票导入!V2744&amp;""</f>
      </c>
      <c r="W2744">
        <f>[1]发票导入!W2744&amp;""</f>
      </c>
      <c r="Y2744">
        <f>[1]发票导入!Y2744&amp;""</f>
      </c>
      <c r="AA2744">
        <f>[1]发票导入!AA2744&amp;""</f>
      </c>
      <c r="AB2744">
        <f>[1]发票导入!AB2744</f>
        <v>0</v>
      </c>
      <c r="AC2744">
        <f>[1]发票导入!AC2744</f>
        <v>0</v>
      </c>
      <c r="AE2744" s="22">
        <f t="shared" si="0"/>
      </c>
      <c r="AI2744">
        <f>[1]发票导入!AI2744&amp;""</f>
      </c>
      <c r="AJ2744">
        <f>[1]发票导入!AJ2744&amp;""</f>
      </c>
      <c r="AK2744">
        <f>[1]发票导入!AK2744</f>
        <v>0</v>
      </c>
      <c r="AL2744">
        <f>[1]发票导入!AL2744</f>
        <v>0</v>
      </c>
      <c r="AM2744">
        <f>[1]发票导入!AM2744</f>
        <v>0</v>
      </c>
      <c r="AN2744" s="22">
        <f t="shared" si="1"/>
        <v>0</v>
      </c>
      <c r="AO2744" s="22">
        <f t="shared" si="2"/>
        <v>0</v>
      </c>
    </row>
    <row r="2745">
      <c r="C2745">
        <f>[1]发票导入!C2745&amp;""</f>
      </c>
      <c r="D2745">
        <f>[1]发票导入!D2745&amp;""</f>
      </c>
      <c r="O2745">
        <f>[1]发票导入!O2745&amp;""</f>
      </c>
      <c r="T2745">
        <f>[1]发票导入!T2745</f>
      </c>
      <c r="U2745">
        <f>[1]发票导入!U2745&amp;""</f>
      </c>
      <c r="V2745">
        <f>[1]发票导入!V2745&amp;""</f>
      </c>
      <c r="W2745">
        <f>[1]发票导入!W2745&amp;""</f>
      </c>
      <c r="Y2745">
        <f>[1]发票导入!Y2745&amp;""</f>
      </c>
      <c r="AA2745">
        <f>[1]发票导入!AA2745&amp;""</f>
      </c>
      <c r="AB2745">
        <f>[1]发票导入!AB2745</f>
        <v>0</v>
      </c>
      <c r="AC2745">
        <f>[1]发票导入!AC2745</f>
        <v>0</v>
      </c>
      <c r="AE2745" s="22">
        <f t="shared" si="0"/>
      </c>
      <c r="AI2745">
        <f>[1]发票导入!AI2745&amp;""</f>
      </c>
      <c r="AJ2745">
        <f>[1]发票导入!AJ2745&amp;""</f>
      </c>
      <c r="AK2745">
        <f>[1]发票导入!AK2745</f>
        <v>0</v>
      </c>
      <c r="AL2745">
        <f>[1]发票导入!AL2745</f>
        <v>0</v>
      </c>
      <c r="AM2745">
        <f>[1]发票导入!AM2745</f>
        <v>0</v>
      </c>
      <c r="AN2745" s="22">
        <f t="shared" si="1"/>
        <v>0</v>
      </c>
      <c r="AO2745" s="22">
        <f t="shared" si="2"/>
        <v>0</v>
      </c>
    </row>
    <row r="2746">
      <c r="C2746">
        <f>[1]发票导入!C2746&amp;""</f>
      </c>
      <c r="D2746">
        <f>[1]发票导入!D2746&amp;""</f>
      </c>
      <c r="O2746">
        <f>[1]发票导入!O2746&amp;""</f>
      </c>
      <c r="T2746">
        <f>[1]发票导入!T2746</f>
      </c>
      <c r="U2746">
        <f>[1]发票导入!U2746&amp;""</f>
      </c>
      <c r="V2746">
        <f>[1]发票导入!V2746&amp;""</f>
      </c>
      <c r="W2746">
        <f>[1]发票导入!W2746&amp;""</f>
      </c>
      <c r="Y2746">
        <f>[1]发票导入!Y2746&amp;""</f>
      </c>
      <c r="AA2746">
        <f>[1]发票导入!AA2746&amp;""</f>
      </c>
      <c r="AB2746">
        <f>[1]发票导入!AB2746</f>
        <v>0</v>
      </c>
      <c r="AC2746">
        <f>[1]发票导入!AC2746</f>
        <v>0</v>
      </c>
      <c r="AE2746" s="22">
        <f t="shared" si="0"/>
      </c>
      <c r="AI2746">
        <f>[1]发票导入!AI2746&amp;""</f>
      </c>
      <c r="AJ2746">
        <f>[1]发票导入!AJ2746&amp;""</f>
      </c>
      <c r="AK2746">
        <f>[1]发票导入!AK2746</f>
        <v>0</v>
      </c>
      <c r="AL2746">
        <f>[1]发票导入!AL2746</f>
        <v>0</v>
      </c>
      <c r="AM2746">
        <f>[1]发票导入!AM2746</f>
        <v>0</v>
      </c>
      <c r="AN2746" s="22">
        <f t="shared" si="1"/>
        <v>0</v>
      </c>
      <c r="AO2746" s="22">
        <f t="shared" si="2"/>
        <v>0</v>
      </c>
    </row>
    <row r="2747">
      <c r="C2747">
        <f>[1]发票导入!C2747&amp;""</f>
      </c>
      <c r="D2747">
        <f>[1]发票导入!D2747&amp;""</f>
      </c>
      <c r="O2747">
        <f>[1]发票导入!O2747&amp;""</f>
      </c>
      <c r="T2747">
        <f>[1]发票导入!T2747</f>
      </c>
      <c r="U2747">
        <f>[1]发票导入!U2747&amp;""</f>
      </c>
      <c r="V2747">
        <f>[1]发票导入!V2747&amp;""</f>
      </c>
      <c r="W2747">
        <f>[1]发票导入!W2747&amp;""</f>
      </c>
      <c r="Y2747">
        <f>[1]发票导入!Y2747&amp;""</f>
      </c>
      <c r="AA2747">
        <f>[1]发票导入!AA2747&amp;""</f>
      </c>
      <c r="AB2747">
        <f>[1]发票导入!AB2747</f>
        <v>0</v>
      </c>
      <c r="AC2747">
        <f>[1]发票导入!AC2747</f>
        <v>0</v>
      </c>
      <c r="AE2747" s="22">
        <f t="shared" si="0"/>
      </c>
      <c r="AI2747">
        <f>[1]发票导入!AI2747&amp;""</f>
      </c>
      <c r="AJ2747">
        <f>[1]发票导入!AJ2747&amp;""</f>
      </c>
      <c r="AK2747">
        <f>[1]发票导入!AK2747</f>
        <v>0</v>
      </c>
      <c r="AL2747">
        <f>[1]发票导入!AL2747</f>
        <v>0</v>
      </c>
      <c r="AM2747">
        <f>[1]发票导入!AM2747</f>
        <v>0</v>
      </c>
      <c r="AN2747" s="22">
        <f t="shared" si="1"/>
        <v>0</v>
      </c>
      <c r="AO2747" s="22">
        <f t="shared" si="2"/>
        <v>0</v>
      </c>
    </row>
    <row r="2748">
      <c r="C2748">
        <f>[1]发票导入!C2748&amp;""</f>
      </c>
      <c r="D2748">
        <f>[1]发票导入!D2748&amp;""</f>
      </c>
      <c r="O2748">
        <f>[1]发票导入!O2748&amp;""</f>
      </c>
      <c r="T2748">
        <f>[1]发票导入!T2748</f>
      </c>
      <c r="U2748">
        <f>[1]发票导入!U2748&amp;""</f>
      </c>
      <c r="V2748">
        <f>[1]发票导入!V2748&amp;""</f>
      </c>
      <c r="W2748">
        <f>[1]发票导入!W2748&amp;""</f>
      </c>
      <c r="Y2748">
        <f>[1]发票导入!Y2748&amp;""</f>
      </c>
      <c r="AA2748">
        <f>[1]发票导入!AA2748&amp;""</f>
      </c>
      <c r="AB2748">
        <f>[1]发票导入!AB2748</f>
        <v>0</v>
      </c>
      <c r="AC2748">
        <f>[1]发票导入!AC2748</f>
        <v>0</v>
      </c>
      <c r="AE2748" s="22">
        <f t="shared" si="0"/>
      </c>
      <c r="AI2748">
        <f>[1]发票导入!AI2748&amp;""</f>
      </c>
      <c r="AJ2748">
        <f>[1]发票导入!AJ2748&amp;""</f>
      </c>
      <c r="AK2748">
        <f>[1]发票导入!AK2748</f>
        <v>0</v>
      </c>
      <c r="AL2748">
        <f>[1]发票导入!AL2748</f>
        <v>0</v>
      </c>
      <c r="AM2748">
        <f>[1]发票导入!AM2748</f>
        <v>0</v>
      </c>
      <c r="AN2748" s="22">
        <f t="shared" si="1"/>
        <v>0</v>
      </c>
      <c r="AO2748" s="22">
        <f t="shared" si="2"/>
        <v>0</v>
      </c>
    </row>
    <row r="2749">
      <c r="C2749">
        <f>[1]发票导入!C2749&amp;""</f>
      </c>
      <c r="D2749">
        <f>[1]发票导入!D2749&amp;""</f>
      </c>
      <c r="O2749">
        <f>[1]发票导入!O2749&amp;""</f>
      </c>
      <c r="T2749">
        <f>[1]发票导入!T2749</f>
      </c>
      <c r="U2749">
        <f>[1]发票导入!U2749&amp;""</f>
      </c>
      <c r="V2749">
        <f>[1]发票导入!V2749&amp;""</f>
      </c>
      <c r="W2749">
        <f>[1]发票导入!W2749&amp;""</f>
      </c>
      <c r="Y2749">
        <f>[1]发票导入!Y2749&amp;""</f>
      </c>
      <c r="AA2749">
        <f>[1]发票导入!AA2749&amp;""</f>
      </c>
      <c r="AB2749">
        <f>[1]发票导入!AB2749</f>
        <v>0</v>
      </c>
      <c r="AC2749">
        <f>[1]发票导入!AC2749</f>
        <v>0</v>
      </c>
      <c r="AE2749" s="22">
        <f t="shared" si="0"/>
      </c>
      <c r="AI2749">
        <f>[1]发票导入!AI2749&amp;""</f>
      </c>
      <c r="AJ2749">
        <f>[1]发票导入!AJ2749&amp;""</f>
      </c>
      <c r="AK2749">
        <f>[1]发票导入!AK2749</f>
        <v>0</v>
      </c>
      <c r="AL2749">
        <f>[1]发票导入!AL2749</f>
        <v>0</v>
      </c>
      <c r="AM2749">
        <f>[1]发票导入!AM2749</f>
        <v>0</v>
      </c>
      <c r="AN2749" s="22">
        <f t="shared" si="1"/>
        <v>0</v>
      </c>
      <c r="AO2749" s="22">
        <f t="shared" si="2"/>
        <v>0</v>
      </c>
    </row>
    <row r="2750">
      <c r="C2750">
        <f>[1]发票导入!C2750&amp;""</f>
      </c>
      <c r="D2750">
        <f>[1]发票导入!D2750&amp;""</f>
      </c>
      <c r="O2750">
        <f>[1]发票导入!O2750&amp;""</f>
      </c>
      <c r="T2750">
        <f>[1]发票导入!T2750</f>
      </c>
      <c r="U2750">
        <f>[1]发票导入!U2750&amp;""</f>
      </c>
      <c r="V2750">
        <f>[1]发票导入!V2750&amp;""</f>
      </c>
      <c r="W2750">
        <f>[1]发票导入!W2750&amp;""</f>
      </c>
      <c r="Y2750">
        <f>[1]发票导入!Y2750&amp;""</f>
      </c>
      <c r="AA2750">
        <f>[1]发票导入!AA2750&amp;""</f>
      </c>
      <c r="AB2750">
        <f>[1]发票导入!AB2750</f>
        <v>0</v>
      </c>
      <c r="AC2750">
        <f>[1]发票导入!AC2750</f>
        <v>0</v>
      </c>
      <c r="AE2750" s="22">
        <f t="shared" si="0"/>
      </c>
      <c r="AI2750">
        <f>[1]发票导入!AI2750&amp;""</f>
      </c>
      <c r="AJ2750">
        <f>[1]发票导入!AJ2750&amp;""</f>
      </c>
      <c r="AK2750">
        <f>[1]发票导入!AK2750</f>
        <v>0</v>
      </c>
      <c r="AL2750">
        <f>[1]发票导入!AL2750</f>
        <v>0</v>
      </c>
      <c r="AM2750">
        <f>[1]发票导入!AM2750</f>
        <v>0</v>
      </c>
      <c r="AN2750" s="22">
        <f t="shared" si="1"/>
        <v>0</v>
      </c>
      <c r="AO2750" s="22">
        <f t="shared" si="2"/>
        <v>0</v>
      </c>
    </row>
    <row r="2751">
      <c r="C2751">
        <f>[1]发票导入!C2751&amp;""</f>
      </c>
      <c r="D2751">
        <f>[1]发票导入!D2751&amp;""</f>
      </c>
      <c r="O2751">
        <f>[1]发票导入!O2751&amp;""</f>
      </c>
      <c r="T2751">
        <f>[1]发票导入!T2751</f>
      </c>
      <c r="U2751">
        <f>[1]发票导入!U2751&amp;""</f>
      </c>
      <c r="V2751">
        <f>[1]发票导入!V2751&amp;""</f>
      </c>
      <c r="W2751">
        <f>[1]发票导入!W2751&amp;""</f>
      </c>
      <c r="Y2751">
        <f>[1]发票导入!Y2751&amp;""</f>
      </c>
      <c r="AA2751">
        <f>[1]发票导入!AA2751&amp;""</f>
      </c>
      <c r="AB2751">
        <f>[1]发票导入!AB2751</f>
        <v>0</v>
      </c>
      <c r="AC2751">
        <f>[1]发票导入!AC2751</f>
        <v>0</v>
      </c>
      <c r="AE2751" s="22">
        <f t="shared" si="0"/>
      </c>
      <c r="AI2751">
        <f>[1]发票导入!AI2751&amp;""</f>
      </c>
      <c r="AJ2751">
        <f>[1]发票导入!AJ2751&amp;""</f>
      </c>
      <c r="AK2751">
        <f>[1]发票导入!AK2751</f>
        <v>0</v>
      </c>
      <c r="AL2751">
        <f>[1]发票导入!AL2751</f>
        <v>0</v>
      </c>
      <c r="AM2751">
        <f>[1]发票导入!AM2751</f>
        <v>0</v>
      </c>
      <c r="AN2751" s="22">
        <f t="shared" si="1"/>
        <v>0</v>
      </c>
      <c r="AO2751" s="22">
        <f t="shared" si="2"/>
        <v>0</v>
      </c>
    </row>
    <row r="2752">
      <c r="C2752">
        <f>[1]发票导入!C2752&amp;""</f>
      </c>
      <c r="D2752">
        <f>[1]发票导入!D2752&amp;""</f>
      </c>
      <c r="O2752">
        <f>[1]发票导入!O2752&amp;""</f>
      </c>
      <c r="T2752">
        <f>[1]发票导入!T2752</f>
      </c>
      <c r="U2752">
        <f>[1]发票导入!U2752&amp;""</f>
      </c>
      <c r="V2752">
        <f>[1]发票导入!V2752&amp;""</f>
      </c>
      <c r="W2752">
        <f>[1]发票导入!W2752&amp;""</f>
      </c>
      <c r="Y2752">
        <f>[1]发票导入!Y2752&amp;""</f>
      </c>
      <c r="AA2752">
        <f>[1]发票导入!AA2752&amp;""</f>
      </c>
      <c r="AB2752">
        <f>[1]发票导入!AB2752</f>
        <v>0</v>
      </c>
      <c r="AC2752">
        <f>[1]发票导入!AC2752</f>
        <v>0</v>
      </c>
      <c r="AE2752" s="22">
        <f t="shared" si="0"/>
      </c>
      <c r="AI2752">
        <f>[1]发票导入!AI2752&amp;""</f>
      </c>
      <c r="AJ2752">
        <f>[1]发票导入!AJ2752&amp;""</f>
      </c>
      <c r="AK2752">
        <f>[1]发票导入!AK2752</f>
        <v>0</v>
      </c>
      <c r="AL2752">
        <f>[1]发票导入!AL2752</f>
        <v>0</v>
      </c>
      <c r="AM2752">
        <f>[1]发票导入!AM2752</f>
        <v>0</v>
      </c>
      <c r="AN2752" s="22">
        <f t="shared" si="1"/>
        <v>0</v>
      </c>
      <c r="AO2752" s="22">
        <f t="shared" si="2"/>
        <v>0</v>
      </c>
    </row>
    <row r="2753">
      <c r="C2753">
        <f>[1]发票导入!C2753&amp;""</f>
      </c>
      <c r="D2753">
        <f>[1]发票导入!D2753&amp;""</f>
      </c>
      <c r="O2753">
        <f>[1]发票导入!O2753&amp;""</f>
      </c>
      <c r="T2753">
        <f>[1]发票导入!T2753</f>
      </c>
      <c r="U2753">
        <f>[1]发票导入!U2753&amp;""</f>
      </c>
      <c r="V2753">
        <f>[1]发票导入!V2753&amp;""</f>
      </c>
      <c r="W2753">
        <f>[1]发票导入!W2753&amp;""</f>
      </c>
      <c r="Y2753">
        <f>[1]发票导入!Y2753&amp;""</f>
      </c>
      <c r="AA2753">
        <f>[1]发票导入!AA2753&amp;""</f>
      </c>
      <c r="AB2753">
        <f>[1]发票导入!AB2753</f>
        <v>0</v>
      </c>
      <c r="AC2753">
        <f>[1]发票导入!AC2753</f>
        <v>0</v>
      </c>
      <c r="AE2753" s="22">
        <f t="shared" si="0"/>
      </c>
      <c r="AI2753">
        <f>[1]发票导入!AI2753&amp;""</f>
      </c>
      <c r="AJ2753">
        <f>[1]发票导入!AJ2753&amp;""</f>
      </c>
      <c r="AK2753">
        <f>[1]发票导入!AK2753</f>
        <v>0</v>
      </c>
      <c r="AL2753">
        <f>[1]发票导入!AL2753</f>
        <v>0</v>
      </c>
      <c r="AM2753">
        <f>[1]发票导入!AM2753</f>
        <v>0</v>
      </c>
      <c r="AN2753" s="22">
        <f t="shared" si="1"/>
        <v>0</v>
      </c>
      <c r="AO2753" s="22">
        <f t="shared" si="2"/>
        <v>0</v>
      </c>
    </row>
    <row r="2754">
      <c r="C2754">
        <f>[1]发票导入!C2754&amp;""</f>
      </c>
      <c r="D2754">
        <f>[1]发票导入!D2754&amp;""</f>
      </c>
      <c r="O2754">
        <f>[1]发票导入!O2754&amp;""</f>
      </c>
      <c r="T2754">
        <f>[1]发票导入!T2754</f>
      </c>
      <c r="U2754">
        <f>[1]发票导入!U2754&amp;""</f>
      </c>
      <c r="V2754">
        <f>[1]发票导入!V2754&amp;""</f>
      </c>
      <c r="W2754">
        <f>[1]发票导入!W2754&amp;""</f>
      </c>
      <c r="Y2754">
        <f>[1]发票导入!Y2754&amp;""</f>
      </c>
      <c r="AA2754">
        <f>[1]发票导入!AA2754&amp;""</f>
      </c>
      <c r="AB2754">
        <f>[1]发票导入!AB2754</f>
        <v>0</v>
      </c>
      <c r="AC2754">
        <f>[1]发票导入!AC2754</f>
        <v>0</v>
      </c>
      <c r="AE2754" s="22">
        <f t="shared" si="0"/>
      </c>
      <c r="AI2754">
        <f>[1]发票导入!AI2754&amp;""</f>
      </c>
      <c r="AJ2754">
        <f>[1]发票导入!AJ2754&amp;""</f>
      </c>
      <c r="AK2754">
        <f>[1]发票导入!AK2754</f>
        <v>0</v>
      </c>
      <c r="AL2754">
        <f>[1]发票导入!AL2754</f>
        <v>0</v>
      </c>
      <c r="AM2754">
        <f>[1]发票导入!AM2754</f>
        <v>0</v>
      </c>
      <c r="AN2754" s="22">
        <f t="shared" si="1"/>
        <v>0</v>
      </c>
      <c r="AO2754" s="22">
        <f t="shared" si="2"/>
        <v>0</v>
      </c>
    </row>
    <row r="2755">
      <c r="C2755">
        <f>[1]发票导入!C2755&amp;""</f>
      </c>
      <c r="D2755">
        <f>[1]发票导入!D2755&amp;""</f>
      </c>
      <c r="O2755">
        <f>[1]发票导入!O2755&amp;""</f>
      </c>
      <c r="T2755">
        <f>[1]发票导入!T2755</f>
      </c>
      <c r="U2755">
        <f>[1]发票导入!U2755&amp;""</f>
      </c>
      <c r="V2755">
        <f>[1]发票导入!V2755&amp;""</f>
      </c>
      <c r="W2755">
        <f>[1]发票导入!W2755&amp;""</f>
      </c>
      <c r="Y2755">
        <f>[1]发票导入!Y2755&amp;""</f>
      </c>
      <c r="AA2755">
        <f>[1]发票导入!AA2755&amp;""</f>
      </c>
      <c r="AB2755">
        <f>[1]发票导入!AB2755</f>
        <v>0</v>
      </c>
      <c r="AC2755">
        <f>[1]发票导入!AC2755</f>
        <v>0</v>
      </c>
      <c r="AE2755" s="22">
        <f t="shared" si="0"/>
      </c>
      <c r="AI2755">
        <f>[1]发票导入!AI2755&amp;""</f>
      </c>
      <c r="AJ2755">
        <f>[1]发票导入!AJ2755&amp;""</f>
      </c>
      <c r="AK2755">
        <f>[1]发票导入!AK2755</f>
        <v>0</v>
      </c>
      <c r="AL2755">
        <f>[1]发票导入!AL2755</f>
        <v>0</v>
      </c>
      <c r="AM2755">
        <f>[1]发票导入!AM2755</f>
        <v>0</v>
      </c>
      <c r="AN2755" s="22">
        <f t="shared" si="1"/>
        <v>0</v>
      </c>
      <c r="AO2755" s="22">
        <f t="shared" si="2"/>
        <v>0</v>
      </c>
    </row>
    <row r="2756">
      <c r="C2756">
        <f>[1]发票导入!C2756&amp;""</f>
      </c>
      <c r="D2756">
        <f>[1]发票导入!D2756&amp;""</f>
      </c>
      <c r="O2756">
        <f>[1]发票导入!O2756&amp;""</f>
      </c>
      <c r="T2756">
        <f>[1]发票导入!T2756</f>
      </c>
      <c r="U2756">
        <f>[1]发票导入!U2756&amp;""</f>
      </c>
      <c r="V2756">
        <f>[1]发票导入!V2756&amp;""</f>
      </c>
      <c r="W2756">
        <f>[1]发票导入!W2756&amp;""</f>
      </c>
      <c r="Y2756">
        <f>[1]发票导入!Y2756&amp;""</f>
      </c>
      <c r="AA2756">
        <f>[1]发票导入!AA2756&amp;""</f>
      </c>
      <c r="AB2756">
        <f>[1]发票导入!AB2756</f>
        <v>0</v>
      </c>
      <c r="AC2756">
        <f>[1]发票导入!AC2756</f>
        <v>0</v>
      </c>
      <c r="AE2756" s="22">
        <f t="shared" si="0"/>
      </c>
      <c r="AI2756">
        <f>[1]发票导入!AI2756&amp;""</f>
      </c>
      <c r="AJ2756">
        <f>[1]发票导入!AJ2756&amp;""</f>
      </c>
      <c r="AK2756">
        <f>[1]发票导入!AK2756</f>
        <v>0</v>
      </c>
      <c r="AL2756">
        <f>[1]发票导入!AL2756</f>
        <v>0</v>
      </c>
      <c r="AM2756">
        <f>[1]发票导入!AM2756</f>
        <v>0</v>
      </c>
      <c r="AN2756" s="22">
        <f t="shared" si="1"/>
        <v>0</v>
      </c>
      <c r="AO2756" s="22">
        <f t="shared" si="2"/>
        <v>0</v>
      </c>
    </row>
    <row r="2757">
      <c r="C2757">
        <f>[1]发票导入!C2757&amp;""</f>
      </c>
      <c r="D2757">
        <f>[1]发票导入!D2757&amp;""</f>
      </c>
      <c r="O2757">
        <f>[1]发票导入!O2757&amp;""</f>
      </c>
      <c r="T2757">
        <f>[1]发票导入!T2757</f>
      </c>
      <c r="U2757">
        <f>[1]发票导入!U2757&amp;""</f>
      </c>
      <c r="V2757">
        <f>[1]发票导入!V2757&amp;""</f>
      </c>
      <c r="W2757">
        <f>[1]发票导入!W2757&amp;""</f>
      </c>
      <c r="Y2757">
        <f>[1]发票导入!Y2757&amp;""</f>
      </c>
      <c r="AA2757">
        <f>[1]发票导入!AA2757&amp;""</f>
      </c>
      <c r="AB2757">
        <f>[1]发票导入!AB2757</f>
        <v>0</v>
      </c>
      <c r="AC2757">
        <f>[1]发票导入!AC2757</f>
        <v>0</v>
      </c>
      <c r="AE2757" s="22">
        <f t="shared" si="0"/>
      </c>
      <c r="AI2757">
        <f>[1]发票导入!AI2757&amp;""</f>
      </c>
      <c r="AJ2757">
        <f>[1]发票导入!AJ2757&amp;""</f>
      </c>
      <c r="AK2757">
        <f>[1]发票导入!AK2757</f>
        <v>0</v>
      </c>
      <c r="AL2757">
        <f>[1]发票导入!AL2757</f>
        <v>0</v>
      </c>
      <c r="AM2757">
        <f>[1]发票导入!AM2757</f>
        <v>0</v>
      </c>
      <c r="AN2757" s="22">
        <f t="shared" si="1"/>
        <v>0</v>
      </c>
      <c r="AO2757" s="22">
        <f t="shared" si="2"/>
        <v>0</v>
      </c>
    </row>
    <row r="2758">
      <c r="C2758">
        <f>[1]发票导入!C2758&amp;""</f>
      </c>
      <c r="D2758">
        <f>[1]发票导入!D2758&amp;""</f>
      </c>
      <c r="O2758">
        <f>[1]发票导入!O2758&amp;""</f>
      </c>
      <c r="T2758">
        <f>[1]发票导入!T2758</f>
      </c>
      <c r="U2758">
        <f>[1]发票导入!U2758&amp;""</f>
      </c>
      <c r="V2758">
        <f>[1]发票导入!V2758&amp;""</f>
      </c>
      <c r="W2758">
        <f>[1]发票导入!W2758&amp;""</f>
      </c>
      <c r="Y2758">
        <f>[1]发票导入!Y2758&amp;""</f>
      </c>
      <c r="AA2758">
        <f>[1]发票导入!AA2758&amp;""</f>
      </c>
      <c r="AB2758">
        <f>[1]发票导入!AB2758</f>
        <v>0</v>
      </c>
      <c r="AC2758">
        <f>[1]发票导入!AC2758</f>
        <v>0</v>
      </c>
      <c r="AE2758" s="22">
        <f t="shared" si="0"/>
      </c>
      <c r="AI2758">
        <f>[1]发票导入!AI2758&amp;""</f>
      </c>
      <c r="AJ2758">
        <f>[1]发票导入!AJ2758&amp;""</f>
      </c>
      <c r="AK2758">
        <f>[1]发票导入!AK2758</f>
        <v>0</v>
      </c>
      <c r="AL2758">
        <f>[1]发票导入!AL2758</f>
        <v>0</v>
      </c>
      <c r="AM2758">
        <f>[1]发票导入!AM2758</f>
        <v>0</v>
      </c>
      <c r="AN2758" s="22">
        <f t="shared" si="1"/>
        <v>0</v>
      </c>
      <c r="AO2758" s="22">
        <f t="shared" si="2"/>
        <v>0</v>
      </c>
    </row>
    <row r="2759">
      <c r="C2759">
        <f>[1]发票导入!C2759&amp;""</f>
      </c>
      <c r="D2759">
        <f>[1]发票导入!D2759&amp;""</f>
      </c>
      <c r="O2759">
        <f>[1]发票导入!O2759&amp;""</f>
      </c>
      <c r="T2759">
        <f>[1]发票导入!T2759</f>
      </c>
      <c r="U2759">
        <f>[1]发票导入!U2759&amp;""</f>
      </c>
      <c r="V2759">
        <f>[1]发票导入!V2759&amp;""</f>
      </c>
      <c r="W2759">
        <f>[1]发票导入!W2759&amp;""</f>
      </c>
      <c r="Y2759">
        <f>[1]发票导入!Y2759&amp;""</f>
      </c>
      <c r="AA2759">
        <f>[1]发票导入!AA2759&amp;""</f>
      </c>
      <c r="AB2759">
        <f>[1]发票导入!AB2759</f>
        <v>0</v>
      </c>
      <c r="AC2759">
        <f>[1]发票导入!AC2759</f>
        <v>0</v>
      </c>
      <c r="AE2759" s="22">
        <f t="shared" si="0"/>
      </c>
      <c r="AI2759">
        <f>[1]发票导入!AI2759&amp;""</f>
      </c>
      <c r="AJ2759">
        <f>[1]发票导入!AJ2759&amp;""</f>
      </c>
      <c r="AK2759">
        <f>[1]发票导入!AK2759</f>
        <v>0</v>
      </c>
      <c r="AL2759">
        <f>[1]发票导入!AL2759</f>
        <v>0</v>
      </c>
      <c r="AM2759">
        <f>[1]发票导入!AM2759</f>
        <v>0</v>
      </c>
      <c r="AN2759" s="22">
        <f t="shared" si="1"/>
        <v>0</v>
      </c>
      <c r="AO2759" s="22">
        <f t="shared" si="2"/>
        <v>0</v>
      </c>
    </row>
    <row r="2760">
      <c r="C2760">
        <f>[1]发票导入!C2760&amp;""</f>
      </c>
      <c r="D2760">
        <f>[1]发票导入!D2760&amp;""</f>
      </c>
      <c r="O2760">
        <f>[1]发票导入!O2760&amp;""</f>
      </c>
      <c r="T2760">
        <f>[1]发票导入!T2760</f>
      </c>
      <c r="U2760">
        <f>[1]发票导入!U2760&amp;""</f>
      </c>
      <c r="V2760">
        <f>[1]发票导入!V2760&amp;""</f>
      </c>
      <c r="W2760">
        <f>[1]发票导入!W2760&amp;""</f>
      </c>
      <c r="Y2760">
        <f>[1]发票导入!Y2760&amp;""</f>
      </c>
      <c r="AA2760">
        <f>[1]发票导入!AA2760&amp;""</f>
      </c>
      <c r="AB2760">
        <f>[1]发票导入!AB2760</f>
        <v>0</v>
      </c>
      <c r="AC2760">
        <f>[1]发票导入!AC2760</f>
        <v>0</v>
      </c>
      <c r="AE2760" s="22">
        <f t="shared" si="0"/>
      </c>
      <c r="AI2760">
        <f>[1]发票导入!AI2760&amp;""</f>
      </c>
      <c r="AJ2760">
        <f>[1]发票导入!AJ2760&amp;""</f>
      </c>
      <c r="AK2760">
        <f>[1]发票导入!AK2760</f>
        <v>0</v>
      </c>
      <c r="AL2760">
        <f>[1]发票导入!AL2760</f>
        <v>0</v>
      </c>
      <c r="AM2760">
        <f>[1]发票导入!AM2760</f>
        <v>0</v>
      </c>
      <c r="AN2760" s="22">
        <f t="shared" si="1"/>
        <v>0</v>
      </c>
      <c r="AO2760" s="22">
        <f t="shared" si="2"/>
        <v>0</v>
      </c>
    </row>
    <row r="2761">
      <c r="C2761">
        <f>[1]发票导入!C2761&amp;""</f>
      </c>
      <c r="D2761">
        <f>[1]发票导入!D2761&amp;""</f>
      </c>
      <c r="O2761">
        <f>[1]发票导入!O2761&amp;""</f>
      </c>
      <c r="T2761">
        <f>[1]发票导入!T2761</f>
      </c>
      <c r="U2761">
        <f>[1]发票导入!U2761&amp;""</f>
      </c>
      <c r="V2761">
        <f>[1]发票导入!V2761&amp;""</f>
      </c>
      <c r="W2761">
        <f>[1]发票导入!W2761&amp;""</f>
      </c>
      <c r="Y2761">
        <f>[1]发票导入!Y2761&amp;""</f>
      </c>
      <c r="AA2761">
        <f>[1]发票导入!AA2761&amp;""</f>
      </c>
      <c r="AB2761">
        <f>[1]发票导入!AB2761</f>
        <v>0</v>
      </c>
      <c r="AC2761">
        <f>[1]发票导入!AC2761</f>
        <v>0</v>
      </c>
      <c r="AE2761" s="22">
        <f t="shared" si="0"/>
      </c>
      <c r="AI2761">
        <f>[1]发票导入!AI2761&amp;""</f>
      </c>
      <c r="AJ2761">
        <f>[1]发票导入!AJ2761&amp;""</f>
      </c>
      <c r="AK2761">
        <f>[1]发票导入!AK2761</f>
        <v>0</v>
      </c>
      <c r="AL2761">
        <f>[1]发票导入!AL2761</f>
        <v>0</v>
      </c>
      <c r="AM2761">
        <f>[1]发票导入!AM2761</f>
        <v>0</v>
      </c>
      <c r="AN2761" s="22">
        <f t="shared" si="1"/>
        <v>0</v>
      </c>
      <c r="AO2761" s="22">
        <f t="shared" si="2"/>
        <v>0</v>
      </c>
    </row>
    <row r="2762">
      <c r="C2762">
        <f>[1]发票导入!C2762&amp;""</f>
      </c>
      <c r="D2762">
        <f>[1]发票导入!D2762&amp;""</f>
      </c>
      <c r="O2762">
        <f>[1]发票导入!O2762&amp;""</f>
      </c>
      <c r="T2762">
        <f>[1]发票导入!T2762</f>
      </c>
      <c r="U2762">
        <f>[1]发票导入!U2762&amp;""</f>
      </c>
      <c r="V2762">
        <f>[1]发票导入!V2762&amp;""</f>
      </c>
      <c r="W2762">
        <f>[1]发票导入!W2762&amp;""</f>
      </c>
      <c r="Y2762">
        <f>[1]发票导入!Y2762&amp;""</f>
      </c>
      <c r="AA2762">
        <f>[1]发票导入!AA2762&amp;""</f>
      </c>
      <c r="AB2762">
        <f>[1]发票导入!AB2762</f>
        <v>0</v>
      </c>
      <c r="AC2762">
        <f>[1]发票导入!AC2762</f>
        <v>0</v>
      </c>
      <c r="AE2762" s="22">
        <f t="shared" si="0"/>
      </c>
      <c r="AI2762">
        <f>[1]发票导入!AI2762&amp;""</f>
      </c>
      <c r="AJ2762">
        <f>[1]发票导入!AJ2762&amp;""</f>
      </c>
      <c r="AK2762">
        <f>[1]发票导入!AK2762</f>
        <v>0</v>
      </c>
      <c r="AL2762">
        <f>[1]发票导入!AL2762</f>
        <v>0</v>
      </c>
      <c r="AM2762">
        <f>[1]发票导入!AM2762</f>
        <v>0</v>
      </c>
      <c r="AN2762" s="22">
        <f t="shared" si="1"/>
        <v>0</v>
      </c>
      <c r="AO2762" s="22">
        <f t="shared" si="2"/>
        <v>0</v>
      </c>
    </row>
    <row r="2763">
      <c r="C2763">
        <f>[1]发票导入!C2763&amp;""</f>
      </c>
      <c r="D2763">
        <f>[1]发票导入!D2763&amp;""</f>
      </c>
      <c r="O2763">
        <f>[1]发票导入!O2763&amp;""</f>
      </c>
      <c r="T2763">
        <f>[1]发票导入!T2763</f>
      </c>
      <c r="U2763">
        <f>[1]发票导入!U2763&amp;""</f>
      </c>
      <c r="V2763">
        <f>[1]发票导入!V2763&amp;""</f>
      </c>
      <c r="W2763">
        <f>[1]发票导入!W2763&amp;""</f>
      </c>
      <c r="Y2763">
        <f>[1]发票导入!Y2763&amp;""</f>
      </c>
      <c r="AA2763">
        <f>[1]发票导入!AA2763&amp;""</f>
      </c>
      <c r="AB2763">
        <f>[1]发票导入!AB2763</f>
        <v>0</v>
      </c>
      <c r="AC2763">
        <f>[1]发票导入!AC2763</f>
        <v>0</v>
      </c>
      <c r="AE2763" s="22">
        <f t="shared" si="0"/>
      </c>
      <c r="AI2763">
        <f>[1]发票导入!AI2763&amp;""</f>
      </c>
      <c r="AJ2763">
        <f>[1]发票导入!AJ2763&amp;""</f>
      </c>
      <c r="AK2763">
        <f>[1]发票导入!AK2763</f>
        <v>0</v>
      </c>
      <c r="AL2763">
        <f>[1]发票导入!AL2763</f>
        <v>0</v>
      </c>
      <c r="AM2763">
        <f>[1]发票导入!AM2763</f>
        <v>0</v>
      </c>
      <c r="AN2763" s="22">
        <f t="shared" si="1"/>
        <v>0</v>
      </c>
      <c r="AO2763" s="22">
        <f t="shared" si="2"/>
        <v>0</v>
      </c>
    </row>
    <row r="2764">
      <c r="C2764">
        <f>[1]发票导入!C2764&amp;""</f>
      </c>
      <c r="D2764">
        <f>[1]发票导入!D2764&amp;""</f>
      </c>
      <c r="O2764">
        <f>[1]发票导入!O2764&amp;""</f>
      </c>
      <c r="T2764">
        <f>[1]发票导入!T2764</f>
      </c>
      <c r="U2764">
        <f>[1]发票导入!U2764&amp;""</f>
      </c>
      <c r="V2764">
        <f>[1]发票导入!V2764&amp;""</f>
      </c>
      <c r="W2764">
        <f>[1]发票导入!W2764&amp;""</f>
      </c>
      <c r="Y2764">
        <f>[1]发票导入!Y2764&amp;""</f>
      </c>
      <c r="AA2764">
        <f>[1]发票导入!AA2764&amp;""</f>
      </c>
      <c r="AB2764">
        <f>[1]发票导入!AB2764</f>
        <v>0</v>
      </c>
      <c r="AC2764">
        <f>[1]发票导入!AC2764</f>
        <v>0</v>
      </c>
      <c r="AE2764" s="22">
        <f t="shared" si="0"/>
      </c>
      <c r="AI2764">
        <f>[1]发票导入!AI2764&amp;""</f>
      </c>
      <c r="AJ2764">
        <f>[1]发票导入!AJ2764&amp;""</f>
      </c>
      <c r="AK2764">
        <f>[1]发票导入!AK2764</f>
        <v>0</v>
      </c>
      <c r="AL2764">
        <f>[1]发票导入!AL2764</f>
        <v>0</v>
      </c>
      <c r="AM2764">
        <f>[1]发票导入!AM2764</f>
        <v>0</v>
      </c>
      <c r="AN2764" s="22">
        <f t="shared" si="1"/>
        <v>0</v>
      </c>
      <c r="AO2764" s="22">
        <f t="shared" si="2"/>
        <v>0</v>
      </c>
    </row>
    <row r="2765">
      <c r="C2765">
        <f>[1]发票导入!C2765&amp;""</f>
      </c>
      <c r="D2765">
        <f>[1]发票导入!D2765&amp;""</f>
      </c>
      <c r="O2765">
        <f>[1]发票导入!O2765&amp;""</f>
      </c>
      <c r="T2765">
        <f>[1]发票导入!T2765</f>
      </c>
      <c r="U2765">
        <f>[1]发票导入!U2765&amp;""</f>
      </c>
      <c r="V2765">
        <f>[1]发票导入!V2765&amp;""</f>
      </c>
      <c r="W2765">
        <f>[1]发票导入!W2765&amp;""</f>
      </c>
      <c r="Y2765">
        <f>[1]发票导入!Y2765&amp;""</f>
      </c>
      <c r="AA2765">
        <f>[1]发票导入!AA2765&amp;""</f>
      </c>
      <c r="AB2765">
        <f>[1]发票导入!AB2765</f>
        <v>0</v>
      </c>
      <c r="AC2765">
        <f>[1]发票导入!AC2765</f>
        <v>0</v>
      </c>
      <c r="AE2765" s="22">
        <f t="shared" si="0"/>
      </c>
      <c r="AI2765">
        <f>[1]发票导入!AI2765&amp;""</f>
      </c>
      <c r="AJ2765">
        <f>[1]发票导入!AJ2765&amp;""</f>
      </c>
      <c r="AK2765">
        <f>[1]发票导入!AK2765</f>
        <v>0</v>
      </c>
      <c r="AL2765">
        <f>[1]发票导入!AL2765</f>
        <v>0</v>
      </c>
      <c r="AM2765">
        <f>[1]发票导入!AM2765</f>
        <v>0</v>
      </c>
      <c r="AN2765" s="22">
        <f t="shared" si="1"/>
        <v>0</v>
      </c>
      <c r="AO2765" s="22">
        <f t="shared" si="2"/>
        <v>0</v>
      </c>
    </row>
    <row r="2766">
      <c r="C2766">
        <f>[1]发票导入!C2766&amp;""</f>
      </c>
      <c r="D2766">
        <f>[1]发票导入!D2766&amp;""</f>
      </c>
      <c r="O2766">
        <f>[1]发票导入!O2766&amp;""</f>
      </c>
      <c r="T2766">
        <f>[1]发票导入!T2766</f>
      </c>
      <c r="U2766">
        <f>[1]发票导入!U2766&amp;""</f>
      </c>
      <c r="V2766">
        <f>[1]发票导入!V2766&amp;""</f>
      </c>
      <c r="W2766">
        <f>[1]发票导入!W2766&amp;""</f>
      </c>
      <c r="Y2766">
        <f>[1]发票导入!Y2766&amp;""</f>
      </c>
      <c r="AA2766">
        <f>[1]发票导入!AA2766&amp;""</f>
      </c>
      <c r="AB2766">
        <f>[1]发票导入!AB2766</f>
        <v>0</v>
      </c>
      <c r="AC2766">
        <f>[1]发票导入!AC2766</f>
        <v>0</v>
      </c>
      <c r="AE2766" s="22">
        <f t="shared" si="0"/>
      </c>
      <c r="AI2766">
        <f>[1]发票导入!AI2766&amp;""</f>
      </c>
      <c r="AJ2766">
        <f>[1]发票导入!AJ2766&amp;""</f>
      </c>
      <c r="AK2766">
        <f>[1]发票导入!AK2766</f>
        <v>0</v>
      </c>
      <c r="AL2766">
        <f>[1]发票导入!AL2766</f>
        <v>0</v>
      </c>
      <c r="AM2766">
        <f>[1]发票导入!AM2766</f>
        <v>0</v>
      </c>
      <c r="AN2766" s="22">
        <f t="shared" si="1"/>
        <v>0</v>
      </c>
      <c r="AO2766" s="22">
        <f t="shared" si="2"/>
        <v>0</v>
      </c>
    </row>
    <row r="2767">
      <c r="C2767">
        <f>[1]发票导入!C2767&amp;""</f>
      </c>
      <c r="D2767">
        <f>[1]发票导入!D2767&amp;""</f>
      </c>
      <c r="O2767">
        <f>[1]发票导入!O2767&amp;""</f>
      </c>
      <c r="T2767">
        <f>[1]发票导入!T2767</f>
      </c>
      <c r="U2767">
        <f>[1]发票导入!U2767&amp;""</f>
      </c>
      <c r="V2767">
        <f>[1]发票导入!V2767&amp;""</f>
      </c>
      <c r="W2767">
        <f>[1]发票导入!W2767&amp;""</f>
      </c>
      <c r="Y2767">
        <f>[1]发票导入!Y2767&amp;""</f>
      </c>
      <c r="AA2767">
        <f>[1]发票导入!AA2767&amp;""</f>
      </c>
      <c r="AB2767">
        <f>[1]发票导入!AB2767</f>
        <v>0</v>
      </c>
      <c r="AC2767">
        <f>[1]发票导入!AC2767</f>
        <v>0</v>
      </c>
      <c r="AE2767" s="22">
        <f t="shared" si="0"/>
      </c>
      <c r="AI2767">
        <f>[1]发票导入!AI2767&amp;""</f>
      </c>
      <c r="AJ2767">
        <f>[1]发票导入!AJ2767&amp;""</f>
      </c>
      <c r="AK2767">
        <f>[1]发票导入!AK2767</f>
        <v>0</v>
      </c>
      <c r="AL2767">
        <f>[1]发票导入!AL2767</f>
        <v>0</v>
      </c>
      <c r="AM2767">
        <f>[1]发票导入!AM2767</f>
        <v>0</v>
      </c>
      <c r="AN2767" s="22">
        <f t="shared" si="1"/>
        <v>0</v>
      </c>
      <c r="AO2767" s="22">
        <f t="shared" si="2"/>
        <v>0</v>
      </c>
    </row>
    <row r="2768">
      <c r="C2768">
        <f>[1]发票导入!C2768&amp;""</f>
      </c>
      <c r="D2768">
        <f>[1]发票导入!D2768&amp;""</f>
      </c>
      <c r="O2768">
        <f>[1]发票导入!O2768&amp;""</f>
      </c>
      <c r="T2768">
        <f>[1]发票导入!T2768</f>
      </c>
      <c r="U2768">
        <f>[1]发票导入!U2768&amp;""</f>
      </c>
      <c r="V2768">
        <f>[1]发票导入!V2768&amp;""</f>
      </c>
      <c r="W2768">
        <f>[1]发票导入!W2768&amp;""</f>
      </c>
      <c r="Y2768">
        <f>[1]发票导入!Y2768&amp;""</f>
      </c>
      <c r="AA2768">
        <f>[1]发票导入!AA2768&amp;""</f>
      </c>
      <c r="AB2768">
        <f>[1]发票导入!AB2768</f>
        <v>0</v>
      </c>
      <c r="AC2768">
        <f>[1]发票导入!AC2768</f>
        <v>0</v>
      </c>
      <c r="AE2768" s="22">
        <f t="shared" si="0"/>
      </c>
      <c r="AI2768">
        <f>[1]发票导入!AI2768&amp;""</f>
      </c>
      <c r="AJ2768">
        <f>[1]发票导入!AJ2768&amp;""</f>
      </c>
      <c r="AK2768">
        <f>[1]发票导入!AK2768</f>
        <v>0</v>
      </c>
      <c r="AL2768">
        <f>[1]发票导入!AL2768</f>
        <v>0</v>
      </c>
      <c r="AM2768">
        <f>[1]发票导入!AM2768</f>
        <v>0</v>
      </c>
      <c r="AN2768" s="22">
        <f t="shared" si="1"/>
        <v>0</v>
      </c>
      <c r="AO2768" s="22">
        <f t="shared" si="2"/>
        <v>0</v>
      </c>
    </row>
    <row r="2769">
      <c r="C2769">
        <f>[1]发票导入!C2769&amp;""</f>
      </c>
      <c r="D2769">
        <f>[1]发票导入!D2769&amp;""</f>
      </c>
      <c r="O2769">
        <f>[1]发票导入!O2769&amp;""</f>
      </c>
      <c r="T2769">
        <f>[1]发票导入!T2769</f>
      </c>
      <c r="U2769">
        <f>[1]发票导入!U2769&amp;""</f>
      </c>
      <c r="V2769">
        <f>[1]发票导入!V2769&amp;""</f>
      </c>
      <c r="W2769">
        <f>[1]发票导入!W2769&amp;""</f>
      </c>
      <c r="Y2769">
        <f>[1]发票导入!Y2769&amp;""</f>
      </c>
      <c r="AA2769">
        <f>[1]发票导入!AA2769&amp;""</f>
      </c>
      <c r="AB2769">
        <f>[1]发票导入!AB2769</f>
        <v>0</v>
      </c>
      <c r="AC2769">
        <f>[1]发票导入!AC2769</f>
        <v>0</v>
      </c>
      <c r="AE2769" s="22">
        <f t="shared" si="0"/>
      </c>
      <c r="AI2769">
        <f>[1]发票导入!AI2769&amp;""</f>
      </c>
      <c r="AJ2769">
        <f>[1]发票导入!AJ2769&amp;""</f>
      </c>
      <c r="AK2769">
        <f>[1]发票导入!AK2769</f>
        <v>0</v>
      </c>
      <c r="AL2769">
        <f>[1]发票导入!AL2769</f>
        <v>0</v>
      </c>
      <c r="AM2769">
        <f>[1]发票导入!AM2769</f>
        <v>0</v>
      </c>
      <c r="AN2769" s="22">
        <f t="shared" si="1"/>
        <v>0</v>
      </c>
      <c r="AO2769" s="22">
        <f t="shared" si="2"/>
        <v>0</v>
      </c>
    </row>
    <row r="2770">
      <c r="C2770">
        <f>[1]发票导入!C2770&amp;""</f>
      </c>
      <c r="D2770">
        <f>[1]发票导入!D2770&amp;""</f>
      </c>
      <c r="O2770">
        <f>[1]发票导入!O2770&amp;""</f>
      </c>
      <c r="T2770">
        <f>[1]发票导入!T2770</f>
      </c>
      <c r="U2770">
        <f>[1]发票导入!U2770&amp;""</f>
      </c>
      <c r="V2770">
        <f>[1]发票导入!V2770&amp;""</f>
      </c>
      <c r="W2770">
        <f>[1]发票导入!W2770&amp;""</f>
      </c>
      <c r="Y2770">
        <f>[1]发票导入!Y2770&amp;""</f>
      </c>
      <c r="AA2770">
        <f>[1]发票导入!AA2770&amp;""</f>
      </c>
      <c r="AB2770">
        <f>[1]发票导入!AB2770</f>
        <v>0</v>
      </c>
      <c r="AC2770">
        <f>[1]发票导入!AC2770</f>
        <v>0</v>
      </c>
      <c r="AE2770" s="22">
        <f t="shared" si="0"/>
      </c>
      <c r="AI2770">
        <f>[1]发票导入!AI2770&amp;""</f>
      </c>
      <c r="AJ2770">
        <f>[1]发票导入!AJ2770&amp;""</f>
      </c>
      <c r="AK2770">
        <f>[1]发票导入!AK2770</f>
        <v>0</v>
      </c>
      <c r="AL2770">
        <f>[1]发票导入!AL2770</f>
        <v>0</v>
      </c>
      <c r="AM2770">
        <f>[1]发票导入!AM2770</f>
        <v>0</v>
      </c>
      <c r="AN2770" s="22">
        <f t="shared" si="1"/>
        <v>0</v>
      </c>
      <c r="AO2770" s="22">
        <f t="shared" si="2"/>
        <v>0</v>
      </c>
    </row>
    <row r="2771">
      <c r="C2771">
        <f>[1]发票导入!C2771&amp;""</f>
      </c>
      <c r="D2771">
        <f>[1]发票导入!D2771&amp;""</f>
      </c>
      <c r="O2771">
        <f>[1]发票导入!O2771&amp;""</f>
      </c>
      <c r="T2771">
        <f>[1]发票导入!T2771</f>
      </c>
      <c r="U2771">
        <f>[1]发票导入!U2771&amp;""</f>
      </c>
      <c r="V2771">
        <f>[1]发票导入!V2771&amp;""</f>
      </c>
      <c r="W2771">
        <f>[1]发票导入!W2771&amp;""</f>
      </c>
      <c r="Y2771">
        <f>[1]发票导入!Y2771&amp;""</f>
      </c>
      <c r="AA2771">
        <f>[1]发票导入!AA2771&amp;""</f>
      </c>
      <c r="AB2771">
        <f>[1]发票导入!AB2771</f>
        <v>0</v>
      </c>
      <c r="AC2771">
        <f>[1]发票导入!AC2771</f>
        <v>0</v>
      </c>
      <c r="AE2771" s="22">
        <f t="shared" si="0"/>
      </c>
      <c r="AI2771">
        <f>[1]发票导入!AI2771&amp;""</f>
      </c>
      <c r="AJ2771">
        <f>[1]发票导入!AJ2771&amp;""</f>
      </c>
      <c r="AK2771">
        <f>[1]发票导入!AK2771</f>
        <v>0</v>
      </c>
      <c r="AL2771">
        <f>[1]发票导入!AL2771</f>
        <v>0</v>
      </c>
      <c r="AM2771">
        <f>[1]发票导入!AM2771</f>
        <v>0</v>
      </c>
      <c r="AN2771" s="22">
        <f t="shared" si="1"/>
        <v>0</v>
      </c>
      <c r="AO2771" s="22">
        <f t="shared" si="2"/>
        <v>0</v>
      </c>
    </row>
    <row r="2772">
      <c r="C2772">
        <f>[1]发票导入!C2772&amp;""</f>
      </c>
      <c r="D2772">
        <f>[1]发票导入!D2772&amp;""</f>
      </c>
      <c r="O2772">
        <f>[1]发票导入!O2772&amp;""</f>
      </c>
      <c r="T2772">
        <f>[1]发票导入!T2772</f>
      </c>
      <c r="U2772">
        <f>[1]发票导入!U2772&amp;""</f>
      </c>
      <c r="V2772">
        <f>[1]发票导入!V2772&amp;""</f>
      </c>
      <c r="W2772">
        <f>[1]发票导入!W2772&amp;""</f>
      </c>
      <c r="Y2772">
        <f>[1]发票导入!Y2772&amp;""</f>
      </c>
      <c r="AA2772">
        <f>[1]发票导入!AA2772&amp;""</f>
      </c>
      <c r="AB2772">
        <f>[1]发票导入!AB2772</f>
        <v>0</v>
      </c>
      <c r="AC2772">
        <f>[1]发票导入!AC2772</f>
        <v>0</v>
      </c>
      <c r="AE2772" s="22">
        <f t="shared" si="0"/>
      </c>
      <c r="AI2772">
        <f>[1]发票导入!AI2772&amp;""</f>
      </c>
      <c r="AJ2772">
        <f>[1]发票导入!AJ2772&amp;""</f>
      </c>
      <c r="AK2772">
        <f>[1]发票导入!AK2772</f>
        <v>0</v>
      </c>
      <c r="AL2772">
        <f>[1]发票导入!AL2772</f>
        <v>0</v>
      </c>
      <c r="AM2772">
        <f>[1]发票导入!AM2772</f>
        <v>0</v>
      </c>
      <c r="AN2772" s="22">
        <f t="shared" si="1"/>
        <v>0</v>
      </c>
      <c r="AO2772" s="22">
        <f t="shared" si="2"/>
        <v>0</v>
      </c>
    </row>
    <row r="2773">
      <c r="C2773">
        <f>[1]发票导入!C2773&amp;""</f>
      </c>
      <c r="D2773">
        <f>[1]发票导入!D2773&amp;""</f>
      </c>
      <c r="O2773">
        <f>[1]发票导入!O2773&amp;""</f>
      </c>
      <c r="T2773">
        <f>[1]发票导入!T2773</f>
      </c>
      <c r="U2773">
        <f>[1]发票导入!U2773&amp;""</f>
      </c>
      <c r="V2773">
        <f>[1]发票导入!V2773&amp;""</f>
      </c>
      <c r="W2773">
        <f>[1]发票导入!W2773&amp;""</f>
      </c>
      <c r="Y2773">
        <f>[1]发票导入!Y2773&amp;""</f>
      </c>
      <c r="AA2773">
        <f>[1]发票导入!AA2773&amp;""</f>
      </c>
      <c r="AB2773">
        <f>[1]发票导入!AB2773</f>
        <v>0</v>
      </c>
      <c r="AC2773">
        <f>[1]发票导入!AC2773</f>
        <v>0</v>
      </c>
      <c r="AE2773" s="22">
        <f t="shared" si="0"/>
      </c>
      <c r="AI2773">
        <f>[1]发票导入!AI2773&amp;""</f>
      </c>
      <c r="AJ2773">
        <f>[1]发票导入!AJ2773&amp;""</f>
      </c>
      <c r="AK2773">
        <f>[1]发票导入!AK2773</f>
        <v>0</v>
      </c>
      <c r="AL2773">
        <f>[1]发票导入!AL2773</f>
        <v>0</v>
      </c>
      <c r="AM2773">
        <f>[1]发票导入!AM2773</f>
        <v>0</v>
      </c>
      <c r="AN2773" s="22">
        <f t="shared" si="1"/>
        <v>0</v>
      </c>
      <c r="AO2773" s="22">
        <f t="shared" si="2"/>
        <v>0</v>
      </c>
    </row>
    <row r="2774">
      <c r="C2774">
        <f>[1]发票导入!C2774&amp;""</f>
      </c>
      <c r="D2774">
        <f>[1]发票导入!D2774&amp;""</f>
      </c>
      <c r="O2774">
        <f>[1]发票导入!O2774&amp;""</f>
      </c>
      <c r="T2774">
        <f>[1]发票导入!T2774</f>
      </c>
      <c r="U2774">
        <f>[1]发票导入!U2774&amp;""</f>
      </c>
      <c r="V2774">
        <f>[1]发票导入!V2774&amp;""</f>
      </c>
      <c r="W2774">
        <f>[1]发票导入!W2774&amp;""</f>
      </c>
      <c r="Y2774">
        <f>[1]发票导入!Y2774&amp;""</f>
      </c>
      <c r="AA2774">
        <f>[1]发票导入!AA2774&amp;""</f>
      </c>
      <c r="AB2774">
        <f>[1]发票导入!AB2774</f>
        <v>0</v>
      </c>
      <c r="AC2774">
        <f>[1]发票导入!AC2774</f>
        <v>0</v>
      </c>
      <c r="AE2774" s="22">
        <f t="shared" si="0"/>
      </c>
      <c r="AI2774">
        <f>[1]发票导入!AI2774&amp;""</f>
      </c>
      <c r="AJ2774">
        <f>[1]发票导入!AJ2774&amp;""</f>
      </c>
      <c r="AK2774">
        <f>[1]发票导入!AK2774</f>
        <v>0</v>
      </c>
      <c r="AL2774">
        <f>[1]发票导入!AL2774</f>
        <v>0</v>
      </c>
      <c r="AM2774">
        <f>[1]发票导入!AM2774</f>
        <v>0</v>
      </c>
      <c r="AN2774" s="22">
        <f t="shared" si="1"/>
        <v>0</v>
      </c>
      <c r="AO2774" s="22">
        <f t="shared" si="2"/>
        <v>0</v>
      </c>
    </row>
    <row r="2775">
      <c r="C2775">
        <f>[1]发票导入!C2775&amp;""</f>
      </c>
      <c r="D2775">
        <f>[1]发票导入!D2775&amp;""</f>
      </c>
      <c r="O2775">
        <f>[1]发票导入!O2775&amp;""</f>
      </c>
      <c r="T2775">
        <f>[1]发票导入!T2775</f>
      </c>
      <c r="U2775">
        <f>[1]发票导入!U2775&amp;""</f>
      </c>
      <c r="V2775">
        <f>[1]发票导入!V2775&amp;""</f>
      </c>
      <c r="W2775">
        <f>[1]发票导入!W2775&amp;""</f>
      </c>
      <c r="Y2775">
        <f>[1]发票导入!Y2775&amp;""</f>
      </c>
      <c r="AA2775">
        <f>[1]发票导入!AA2775&amp;""</f>
      </c>
      <c r="AB2775">
        <f>[1]发票导入!AB2775</f>
        <v>0</v>
      </c>
      <c r="AC2775">
        <f>[1]发票导入!AC2775</f>
        <v>0</v>
      </c>
      <c r="AE2775" s="22">
        <f t="shared" si="0"/>
      </c>
      <c r="AI2775">
        <f>[1]发票导入!AI2775&amp;""</f>
      </c>
      <c r="AJ2775">
        <f>[1]发票导入!AJ2775&amp;""</f>
      </c>
      <c r="AK2775">
        <f>[1]发票导入!AK2775</f>
        <v>0</v>
      </c>
      <c r="AL2775">
        <f>[1]发票导入!AL2775</f>
        <v>0</v>
      </c>
      <c r="AM2775">
        <f>[1]发票导入!AM2775</f>
        <v>0</v>
      </c>
      <c r="AN2775" s="22">
        <f t="shared" si="1"/>
        <v>0</v>
      </c>
      <c r="AO2775" s="22">
        <f t="shared" si="2"/>
        <v>0</v>
      </c>
    </row>
    <row r="2776">
      <c r="C2776">
        <f>[1]发票导入!C2776&amp;""</f>
      </c>
      <c r="D2776">
        <f>[1]发票导入!D2776&amp;""</f>
      </c>
      <c r="O2776">
        <f>[1]发票导入!O2776&amp;""</f>
      </c>
      <c r="T2776">
        <f>[1]发票导入!T2776</f>
      </c>
      <c r="U2776">
        <f>[1]发票导入!U2776&amp;""</f>
      </c>
      <c r="V2776">
        <f>[1]发票导入!V2776&amp;""</f>
      </c>
      <c r="W2776">
        <f>[1]发票导入!W2776&amp;""</f>
      </c>
      <c r="Y2776">
        <f>[1]发票导入!Y2776&amp;""</f>
      </c>
      <c r="AA2776">
        <f>[1]发票导入!AA2776&amp;""</f>
      </c>
      <c r="AB2776">
        <f>[1]发票导入!AB2776</f>
        <v>0</v>
      </c>
      <c r="AC2776">
        <f>[1]发票导入!AC2776</f>
        <v>0</v>
      </c>
      <c r="AE2776" s="22">
        <f t="shared" si="0"/>
      </c>
      <c r="AI2776">
        <f>[1]发票导入!AI2776&amp;""</f>
      </c>
      <c r="AJ2776">
        <f>[1]发票导入!AJ2776&amp;""</f>
      </c>
      <c r="AK2776">
        <f>[1]发票导入!AK2776</f>
        <v>0</v>
      </c>
      <c r="AL2776">
        <f>[1]发票导入!AL2776</f>
        <v>0</v>
      </c>
      <c r="AM2776">
        <f>[1]发票导入!AM2776</f>
        <v>0</v>
      </c>
      <c r="AN2776" s="22">
        <f t="shared" si="1"/>
        <v>0</v>
      </c>
      <c r="AO2776" s="22">
        <f t="shared" si="2"/>
        <v>0</v>
      </c>
    </row>
    <row r="2777">
      <c r="C2777">
        <f>[1]发票导入!C2777&amp;""</f>
      </c>
      <c r="D2777">
        <f>[1]发票导入!D2777&amp;""</f>
      </c>
      <c r="O2777">
        <f>[1]发票导入!O2777&amp;""</f>
      </c>
      <c r="T2777">
        <f>[1]发票导入!T2777</f>
      </c>
      <c r="U2777">
        <f>[1]发票导入!U2777&amp;""</f>
      </c>
      <c r="V2777">
        <f>[1]发票导入!V2777&amp;""</f>
      </c>
      <c r="W2777">
        <f>[1]发票导入!W2777&amp;""</f>
      </c>
      <c r="Y2777">
        <f>[1]发票导入!Y2777&amp;""</f>
      </c>
      <c r="AA2777">
        <f>[1]发票导入!AA2777&amp;""</f>
      </c>
      <c r="AB2777">
        <f>[1]发票导入!AB2777</f>
        <v>0</v>
      </c>
      <c r="AC2777">
        <f>[1]发票导入!AC2777</f>
        <v>0</v>
      </c>
      <c r="AE2777" s="22">
        <f t="shared" si="0"/>
      </c>
      <c r="AI2777">
        <f>[1]发票导入!AI2777&amp;""</f>
      </c>
      <c r="AJ2777">
        <f>[1]发票导入!AJ2777&amp;""</f>
      </c>
      <c r="AK2777">
        <f>[1]发票导入!AK2777</f>
        <v>0</v>
      </c>
      <c r="AL2777">
        <f>[1]发票导入!AL2777</f>
        <v>0</v>
      </c>
      <c r="AM2777">
        <f>[1]发票导入!AM2777</f>
        <v>0</v>
      </c>
      <c r="AN2777" s="22">
        <f t="shared" si="1"/>
        <v>0</v>
      </c>
      <c r="AO2777" s="22">
        <f t="shared" si="2"/>
        <v>0</v>
      </c>
    </row>
    <row r="2778">
      <c r="C2778">
        <f>[1]发票导入!C2778&amp;""</f>
      </c>
      <c r="D2778">
        <f>[1]发票导入!D2778&amp;""</f>
      </c>
      <c r="O2778">
        <f>[1]发票导入!O2778&amp;""</f>
      </c>
      <c r="T2778">
        <f>[1]发票导入!T2778</f>
      </c>
      <c r="U2778">
        <f>[1]发票导入!U2778&amp;""</f>
      </c>
      <c r="V2778">
        <f>[1]发票导入!V2778&amp;""</f>
      </c>
      <c r="W2778">
        <f>[1]发票导入!W2778&amp;""</f>
      </c>
      <c r="Y2778">
        <f>[1]发票导入!Y2778&amp;""</f>
      </c>
      <c r="AA2778">
        <f>[1]发票导入!AA2778&amp;""</f>
      </c>
      <c r="AB2778">
        <f>[1]发票导入!AB2778</f>
        <v>0</v>
      </c>
      <c r="AC2778">
        <f>[1]发票导入!AC2778</f>
        <v>0</v>
      </c>
      <c r="AE2778" s="22">
        <f t="shared" si="0"/>
      </c>
      <c r="AI2778">
        <f>[1]发票导入!AI2778&amp;""</f>
      </c>
      <c r="AJ2778">
        <f>[1]发票导入!AJ2778&amp;""</f>
      </c>
      <c r="AK2778">
        <f>[1]发票导入!AK2778</f>
        <v>0</v>
      </c>
      <c r="AL2778">
        <f>[1]发票导入!AL2778</f>
        <v>0</v>
      </c>
      <c r="AM2778">
        <f>[1]发票导入!AM2778</f>
        <v>0</v>
      </c>
      <c r="AN2778" s="22">
        <f t="shared" si="1"/>
        <v>0</v>
      </c>
      <c r="AO2778" s="22">
        <f t="shared" si="2"/>
        <v>0</v>
      </c>
    </row>
    <row r="2779">
      <c r="C2779">
        <f>[1]发票导入!C2779&amp;""</f>
      </c>
      <c r="D2779">
        <f>[1]发票导入!D2779&amp;""</f>
      </c>
      <c r="O2779">
        <f>[1]发票导入!O2779&amp;""</f>
      </c>
      <c r="T2779">
        <f>[1]发票导入!T2779</f>
      </c>
      <c r="U2779">
        <f>[1]发票导入!U2779&amp;""</f>
      </c>
      <c r="V2779">
        <f>[1]发票导入!V2779&amp;""</f>
      </c>
      <c r="W2779">
        <f>[1]发票导入!W2779&amp;""</f>
      </c>
      <c r="Y2779">
        <f>[1]发票导入!Y2779&amp;""</f>
      </c>
      <c r="AA2779">
        <f>[1]发票导入!AA2779&amp;""</f>
      </c>
      <c r="AB2779">
        <f>[1]发票导入!AB2779</f>
        <v>0</v>
      </c>
      <c r="AC2779">
        <f>[1]发票导入!AC2779</f>
        <v>0</v>
      </c>
      <c r="AE2779" s="22">
        <f t="shared" si="0"/>
      </c>
      <c r="AI2779">
        <f>[1]发票导入!AI2779&amp;""</f>
      </c>
      <c r="AJ2779">
        <f>[1]发票导入!AJ2779&amp;""</f>
      </c>
      <c r="AK2779">
        <f>[1]发票导入!AK2779</f>
        <v>0</v>
      </c>
      <c r="AL2779">
        <f>[1]发票导入!AL2779</f>
        <v>0</v>
      </c>
      <c r="AM2779">
        <f>[1]发票导入!AM2779</f>
        <v>0</v>
      </c>
      <c r="AN2779" s="22">
        <f t="shared" si="1"/>
        <v>0</v>
      </c>
      <c r="AO2779" s="22">
        <f t="shared" si="2"/>
        <v>0</v>
      </c>
    </row>
    <row r="2780">
      <c r="C2780">
        <f>[1]发票导入!C2780&amp;""</f>
      </c>
      <c r="D2780">
        <f>[1]发票导入!D2780&amp;""</f>
      </c>
      <c r="O2780">
        <f>[1]发票导入!O2780&amp;""</f>
      </c>
      <c r="T2780">
        <f>[1]发票导入!T2780</f>
      </c>
      <c r="U2780">
        <f>[1]发票导入!U2780&amp;""</f>
      </c>
      <c r="V2780">
        <f>[1]发票导入!V2780&amp;""</f>
      </c>
      <c r="W2780">
        <f>[1]发票导入!W2780&amp;""</f>
      </c>
      <c r="Y2780">
        <f>[1]发票导入!Y2780&amp;""</f>
      </c>
      <c r="AA2780">
        <f>[1]发票导入!AA2780&amp;""</f>
      </c>
      <c r="AB2780">
        <f>[1]发票导入!AB2780</f>
        <v>0</v>
      </c>
      <c r="AC2780">
        <f>[1]发票导入!AC2780</f>
        <v>0</v>
      </c>
      <c r="AE2780" s="22">
        <f t="shared" si="0"/>
      </c>
      <c r="AI2780">
        <f>[1]发票导入!AI2780&amp;""</f>
      </c>
      <c r="AJ2780">
        <f>[1]发票导入!AJ2780&amp;""</f>
      </c>
      <c r="AK2780">
        <f>[1]发票导入!AK2780</f>
        <v>0</v>
      </c>
      <c r="AL2780">
        <f>[1]发票导入!AL2780</f>
        <v>0</v>
      </c>
      <c r="AM2780">
        <f>[1]发票导入!AM2780</f>
        <v>0</v>
      </c>
      <c r="AN2780" s="22">
        <f t="shared" si="1"/>
        <v>0</v>
      </c>
      <c r="AO2780" s="22">
        <f t="shared" si="2"/>
        <v>0</v>
      </c>
    </row>
    <row r="2781">
      <c r="C2781">
        <f>[1]发票导入!C2781&amp;""</f>
      </c>
      <c r="D2781">
        <f>[1]发票导入!D2781&amp;""</f>
      </c>
      <c r="O2781">
        <f>[1]发票导入!O2781&amp;""</f>
      </c>
      <c r="T2781">
        <f>[1]发票导入!T2781</f>
      </c>
      <c r="U2781">
        <f>[1]发票导入!U2781&amp;""</f>
      </c>
      <c r="V2781">
        <f>[1]发票导入!V2781&amp;""</f>
      </c>
      <c r="W2781">
        <f>[1]发票导入!W2781&amp;""</f>
      </c>
      <c r="Y2781">
        <f>[1]发票导入!Y2781&amp;""</f>
      </c>
      <c r="AA2781">
        <f>[1]发票导入!AA2781&amp;""</f>
      </c>
      <c r="AB2781">
        <f>[1]发票导入!AB2781</f>
        <v>0</v>
      </c>
      <c r="AC2781">
        <f>[1]发票导入!AC2781</f>
        <v>0</v>
      </c>
      <c r="AE2781" s="22">
        <f t="shared" si="0"/>
      </c>
      <c r="AI2781">
        <f>[1]发票导入!AI2781&amp;""</f>
      </c>
      <c r="AJ2781">
        <f>[1]发票导入!AJ2781&amp;""</f>
      </c>
      <c r="AK2781">
        <f>[1]发票导入!AK2781</f>
        <v>0</v>
      </c>
      <c r="AL2781">
        <f>[1]发票导入!AL2781</f>
        <v>0</v>
      </c>
      <c r="AM2781">
        <f>[1]发票导入!AM2781</f>
        <v>0</v>
      </c>
      <c r="AN2781" s="22">
        <f t="shared" si="1"/>
        <v>0</v>
      </c>
      <c r="AO2781" s="22">
        <f t="shared" si="2"/>
        <v>0</v>
      </c>
    </row>
    <row r="2782">
      <c r="C2782">
        <f>[1]发票导入!C2782&amp;""</f>
      </c>
      <c r="D2782">
        <f>[1]发票导入!D2782&amp;""</f>
      </c>
      <c r="O2782">
        <f>[1]发票导入!O2782&amp;""</f>
      </c>
      <c r="T2782">
        <f>[1]发票导入!T2782</f>
      </c>
      <c r="U2782">
        <f>[1]发票导入!U2782&amp;""</f>
      </c>
      <c r="V2782">
        <f>[1]发票导入!V2782&amp;""</f>
      </c>
      <c r="W2782">
        <f>[1]发票导入!W2782&amp;""</f>
      </c>
      <c r="Y2782">
        <f>[1]发票导入!Y2782&amp;""</f>
      </c>
      <c r="AA2782">
        <f>[1]发票导入!AA2782&amp;""</f>
      </c>
      <c r="AB2782">
        <f>[1]发票导入!AB2782</f>
        <v>0</v>
      </c>
      <c r="AC2782">
        <f>[1]发票导入!AC2782</f>
        <v>0</v>
      </c>
      <c r="AE2782" s="22">
        <f t="shared" si="0"/>
      </c>
      <c r="AI2782">
        <f>[1]发票导入!AI2782&amp;""</f>
      </c>
      <c r="AJ2782">
        <f>[1]发票导入!AJ2782&amp;""</f>
      </c>
      <c r="AK2782">
        <f>[1]发票导入!AK2782</f>
        <v>0</v>
      </c>
      <c r="AL2782">
        <f>[1]发票导入!AL2782</f>
        <v>0</v>
      </c>
      <c r="AM2782">
        <f>[1]发票导入!AM2782</f>
        <v>0</v>
      </c>
      <c r="AN2782" s="22">
        <f t="shared" si="1"/>
        <v>0</v>
      </c>
      <c r="AO2782" s="22">
        <f t="shared" si="2"/>
        <v>0</v>
      </c>
    </row>
    <row r="2783">
      <c r="C2783">
        <f>[1]发票导入!C2783&amp;""</f>
      </c>
      <c r="D2783">
        <f>[1]发票导入!D2783&amp;""</f>
      </c>
      <c r="O2783">
        <f>[1]发票导入!O2783&amp;""</f>
      </c>
      <c r="T2783">
        <f>[1]发票导入!T2783</f>
      </c>
      <c r="U2783">
        <f>[1]发票导入!U2783&amp;""</f>
      </c>
      <c r="V2783">
        <f>[1]发票导入!V2783&amp;""</f>
      </c>
      <c r="W2783">
        <f>[1]发票导入!W2783&amp;""</f>
      </c>
      <c r="Y2783">
        <f>[1]发票导入!Y2783&amp;""</f>
      </c>
      <c r="AA2783">
        <f>[1]发票导入!AA2783&amp;""</f>
      </c>
      <c r="AB2783">
        <f>[1]发票导入!AB2783</f>
        <v>0</v>
      </c>
      <c r="AC2783">
        <f>[1]发票导入!AC2783</f>
        <v>0</v>
      </c>
      <c r="AE2783" s="22">
        <f t="shared" si="0"/>
      </c>
      <c r="AI2783">
        <f>[1]发票导入!AI2783&amp;""</f>
      </c>
      <c r="AJ2783">
        <f>[1]发票导入!AJ2783&amp;""</f>
      </c>
      <c r="AK2783">
        <f>[1]发票导入!AK2783</f>
        <v>0</v>
      </c>
      <c r="AL2783">
        <f>[1]发票导入!AL2783</f>
        <v>0</v>
      </c>
      <c r="AM2783">
        <f>[1]发票导入!AM2783</f>
        <v>0</v>
      </c>
      <c r="AN2783" s="22">
        <f t="shared" si="1"/>
        <v>0</v>
      </c>
      <c r="AO2783" s="22">
        <f t="shared" si="2"/>
        <v>0</v>
      </c>
    </row>
    <row r="2784">
      <c r="C2784">
        <f>[1]发票导入!C2784&amp;""</f>
      </c>
      <c r="D2784">
        <f>[1]发票导入!D2784&amp;""</f>
      </c>
      <c r="O2784">
        <f>[1]发票导入!O2784&amp;""</f>
      </c>
      <c r="T2784">
        <f>[1]发票导入!T2784</f>
      </c>
      <c r="U2784">
        <f>[1]发票导入!U2784&amp;""</f>
      </c>
      <c r="V2784">
        <f>[1]发票导入!V2784&amp;""</f>
      </c>
      <c r="W2784">
        <f>[1]发票导入!W2784&amp;""</f>
      </c>
      <c r="Y2784">
        <f>[1]发票导入!Y2784&amp;""</f>
      </c>
      <c r="AA2784">
        <f>[1]发票导入!AA2784&amp;""</f>
      </c>
      <c r="AB2784">
        <f>[1]发票导入!AB2784</f>
        <v>0</v>
      </c>
      <c r="AC2784">
        <f>[1]发票导入!AC2784</f>
        <v>0</v>
      </c>
      <c r="AE2784" s="22">
        <f t="shared" si="0"/>
      </c>
      <c r="AI2784">
        <f>[1]发票导入!AI2784&amp;""</f>
      </c>
      <c r="AJ2784">
        <f>[1]发票导入!AJ2784&amp;""</f>
      </c>
      <c r="AK2784">
        <f>[1]发票导入!AK2784</f>
        <v>0</v>
      </c>
      <c r="AL2784">
        <f>[1]发票导入!AL2784</f>
        <v>0</v>
      </c>
      <c r="AM2784">
        <f>[1]发票导入!AM2784</f>
        <v>0</v>
      </c>
      <c r="AN2784" s="22">
        <f t="shared" si="1"/>
        <v>0</v>
      </c>
      <c r="AO2784" s="22">
        <f t="shared" si="2"/>
        <v>0</v>
      </c>
    </row>
    <row r="2785">
      <c r="C2785">
        <f>[1]发票导入!C2785&amp;""</f>
      </c>
      <c r="D2785">
        <f>[1]发票导入!D2785&amp;""</f>
      </c>
      <c r="O2785">
        <f>[1]发票导入!O2785&amp;""</f>
      </c>
      <c r="T2785">
        <f>[1]发票导入!T2785</f>
      </c>
      <c r="U2785">
        <f>[1]发票导入!U2785&amp;""</f>
      </c>
      <c r="V2785">
        <f>[1]发票导入!V2785&amp;""</f>
      </c>
      <c r="W2785">
        <f>[1]发票导入!W2785&amp;""</f>
      </c>
      <c r="Y2785">
        <f>[1]发票导入!Y2785&amp;""</f>
      </c>
      <c r="AA2785">
        <f>[1]发票导入!AA2785&amp;""</f>
      </c>
      <c r="AB2785">
        <f>[1]发票导入!AB2785</f>
        <v>0</v>
      </c>
      <c r="AC2785">
        <f>[1]发票导入!AC2785</f>
        <v>0</v>
      </c>
      <c r="AE2785" s="22">
        <f t="shared" si="0"/>
      </c>
      <c r="AI2785">
        <f>[1]发票导入!AI2785&amp;""</f>
      </c>
      <c r="AJ2785">
        <f>[1]发票导入!AJ2785&amp;""</f>
      </c>
      <c r="AK2785">
        <f>[1]发票导入!AK2785</f>
        <v>0</v>
      </c>
      <c r="AL2785">
        <f>[1]发票导入!AL2785</f>
        <v>0</v>
      </c>
      <c r="AM2785">
        <f>[1]发票导入!AM2785</f>
        <v>0</v>
      </c>
      <c r="AN2785" s="22">
        <f t="shared" si="1"/>
        <v>0</v>
      </c>
      <c r="AO2785" s="22">
        <f t="shared" si="2"/>
        <v>0</v>
      </c>
    </row>
    <row r="2786">
      <c r="C2786">
        <f>[1]发票导入!C2786&amp;""</f>
      </c>
      <c r="D2786">
        <f>[1]发票导入!D2786&amp;""</f>
      </c>
      <c r="O2786">
        <f>[1]发票导入!O2786&amp;""</f>
      </c>
      <c r="T2786">
        <f>[1]发票导入!T2786</f>
      </c>
      <c r="U2786">
        <f>[1]发票导入!U2786&amp;""</f>
      </c>
      <c r="V2786">
        <f>[1]发票导入!V2786&amp;""</f>
      </c>
      <c r="W2786">
        <f>[1]发票导入!W2786&amp;""</f>
      </c>
      <c r="Y2786">
        <f>[1]发票导入!Y2786&amp;""</f>
      </c>
      <c r="AA2786">
        <f>[1]发票导入!AA2786&amp;""</f>
      </c>
      <c r="AB2786">
        <f>[1]发票导入!AB2786</f>
        <v>0</v>
      </c>
      <c r="AC2786">
        <f>[1]发票导入!AC2786</f>
        <v>0</v>
      </c>
      <c r="AE2786" s="22">
        <f t="shared" si="0"/>
      </c>
      <c r="AI2786">
        <f>[1]发票导入!AI2786&amp;""</f>
      </c>
      <c r="AJ2786">
        <f>[1]发票导入!AJ2786&amp;""</f>
      </c>
      <c r="AK2786">
        <f>[1]发票导入!AK2786</f>
        <v>0</v>
      </c>
      <c r="AL2786">
        <f>[1]发票导入!AL2786</f>
        <v>0</v>
      </c>
      <c r="AM2786">
        <f>[1]发票导入!AM2786</f>
        <v>0</v>
      </c>
      <c r="AN2786" s="22">
        <f t="shared" si="1"/>
        <v>0</v>
      </c>
      <c r="AO2786" s="22">
        <f t="shared" si="2"/>
        <v>0</v>
      </c>
    </row>
    <row r="2787">
      <c r="C2787">
        <f>[1]发票导入!C2787&amp;""</f>
      </c>
      <c r="D2787">
        <f>[1]发票导入!D2787&amp;""</f>
      </c>
      <c r="O2787">
        <f>[1]发票导入!O2787&amp;""</f>
      </c>
      <c r="T2787">
        <f>[1]发票导入!T2787</f>
      </c>
      <c r="U2787">
        <f>[1]发票导入!U2787&amp;""</f>
      </c>
      <c r="V2787">
        <f>[1]发票导入!V2787&amp;""</f>
      </c>
      <c r="W2787">
        <f>[1]发票导入!W2787&amp;""</f>
      </c>
      <c r="Y2787">
        <f>[1]发票导入!Y2787&amp;""</f>
      </c>
      <c r="AA2787">
        <f>[1]发票导入!AA2787&amp;""</f>
      </c>
      <c r="AB2787">
        <f>[1]发票导入!AB2787</f>
        <v>0</v>
      </c>
      <c r="AC2787">
        <f>[1]发票导入!AC2787</f>
        <v>0</v>
      </c>
      <c r="AE2787" s="22">
        <f t="shared" si="0"/>
      </c>
      <c r="AI2787">
        <f>[1]发票导入!AI2787&amp;""</f>
      </c>
      <c r="AJ2787">
        <f>[1]发票导入!AJ2787&amp;""</f>
      </c>
      <c r="AK2787">
        <f>[1]发票导入!AK2787</f>
        <v>0</v>
      </c>
      <c r="AL2787">
        <f>[1]发票导入!AL2787</f>
        <v>0</v>
      </c>
      <c r="AM2787">
        <f>[1]发票导入!AM2787</f>
        <v>0</v>
      </c>
      <c r="AN2787" s="22">
        <f t="shared" si="1"/>
        <v>0</v>
      </c>
      <c r="AO2787" s="22">
        <f t="shared" si="2"/>
        <v>0</v>
      </c>
    </row>
    <row r="2788">
      <c r="C2788">
        <f>[1]发票导入!C2788&amp;""</f>
      </c>
      <c r="D2788">
        <f>[1]发票导入!D2788&amp;""</f>
      </c>
      <c r="O2788">
        <f>[1]发票导入!O2788&amp;""</f>
      </c>
      <c r="T2788">
        <f>[1]发票导入!T2788</f>
      </c>
      <c r="U2788">
        <f>[1]发票导入!U2788&amp;""</f>
      </c>
      <c r="V2788">
        <f>[1]发票导入!V2788&amp;""</f>
      </c>
      <c r="W2788">
        <f>[1]发票导入!W2788&amp;""</f>
      </c>
      <c r="Y2788">
        <f>[1]发票导入!Y2788&amp;""</f>
      </c>
      <c r="AA2788">
        <f>[1]发票导入!AA2788&amp;""</f>
      </c>
      <c r="AB2788">
        <f>[1]发票导入!AB2788</f>
        <v>0</v>
      </c>
      <c r="AC2788">
        <f>[1]发票导入!AC2788</f>
        <v>0</v>
      </c>
      <c r="AE2788" s="22">
        <f t="shared" si="0"/>
      </c>
      <c r="AI2788">
        <f>[1]发票导入!AI2788&amp;""</f>
      </c>
      <c r="AJ2788">
        <f>[1]发票导入!AJ2788&amp;""</f>
      </c>
      <c r="AK2788">
        <f>[1]发票导入!AK2788</f>
        <v>0</v>
      </c>
      <c r="AL2788">
        <f>[1]发票导入!AL2788</f>
        <v>0</v>
      </c>
      <c r="AM2788">
        <f>[1]发票导入!AM2788</f>
        <v>0</v>
      </c>
      <c r="AN2788" s="22">
        <f t="shared" si="1"/>
        <v>0</v>
      </c>
      <c r="AO2788" s="22">
        <f t="shared" si="2"/>
        <v>0</v>
      </c>
    </row>
    <row r="2789">
      <c r="C2789">
        <f>[1]发票导入!C2789&amp;""</f>
      </c>
      <c r="D2789">
        <f>[1]发票导入!D2789&amp;""</f>
      </c>
      <c r="O2789">
        <f>[1]发票导入!O2789&amp;""</f>
      </c>
      <c r="T2789">
        <f>[1]发票导入!T2789</f>
      </c>
      <c r="U2789">
        <f>[1]发票导入!U2789&amp;""</f>
      </c>
      <c r="V2789">
        <f>[1]发票导入!V2789&amp;""</f>
      </c>
      <c r="W2789">
        <f>[1]发票导入!W2789&amp;""</f>
      </c>
      <c r="Y2789">
        <f>[1]发票导入!Y2789&amp;""</f>
      </c>
      <c r="AA2789">
        <f>[1]发票导入!AA2789&amp;""</f>
      </c>
      <c r="AB2789">
        <f>[1]发票导入!AB2789</f>
        <v>0</v>
      </c>
      <c r="AC2789">
        <f>[1]发票导入!AC2789</f>
        <v>0</v>
      </c>
      <c r="AE2789" s="22">
        <f t="shared" si="0"/>
      </c>
      <c r="AI2789">
        <f>[1]发票导入!AI2789&amp;""</f>
      </c>
      <c r="AJ2789">
        <f>[1]发票导入!AJ2789&amp;""</f>
      </c>
      <c r="AK2789">
        <f>[1]发票导入!AK2789</f>
        <v>0</v>
      </c>
      <c r="AL2789">
        <f>[1]发票导入!AL2789</f>
        <v>0</v>
      </c>
      <c r="AM2789">
        <f>[1]发票导入!AM2789</f>
        <v>0</v>
      </c>
      <c r="AN2789" s="22">
        <f t="shared" si="1"/>
        <v>0</v>
      </c>
      <c r="AO2789" s="22">
        <f t="shared" si="2"/>
        <v>0</v>
      </c>
    </row>
    <row r="2790">
      <c r="C2790">
        <f>[1]发票导入!C2790&amp;""</f>
      </c>
      <c r="D2790">
        <f>[1]发票导入!D2790&amp;""</f>
      </c>
      <c r="O2790">
        <f>[1]发票导入!O2790&amp;""</f>
      </c>
      <c r="T2790">
        <f>[1]发票导入!T2790</f>
      </c>
      <c r="U2790">
        <f>[1]发票导入!U2790&amp;""</f>
      </c>
      <c r="V2790">
        <f>[1]发票导入!V2790&amp;""</f>
      </c>
      <c r="W2790">
        <f>[1]发票导入!W2790&amp;""</f>
      </c>
      <c r="Y2790">
        <f>[1]发票导入!Y2790&amp;""</f>
      </c>
      <c r="AA2790">
        <f>[1]发票导入!AA2790&amp;""</f>
      </c>
      <c r="AB2790">
        <f>[1]发票导入!AB2790</f>
        <v>0</v>
      </c>
      <c r="AC2790">
        <f>[1]发票导入!AC2790</f>
        <v>0</v>
      </c>
      <c r="AE2790" s="22">
        <f t="shared" si="0"/>
      </c>
      <c r="AI2790">
        <f>[1]发票导入!AI2790&amp;""</f>
      </c>
      <c r="AJ2790">
        <f>[1]发票导入!AJ2790&amp;""</f>
      </c>
      <c r="AK2790">
        <f>[1]发票导入!AK2790</f>
        <v>0</v>
      </c>
      <c r="AL2790">
        <f>[1]发票导入!AL2790</f>
        <v>0</v>
      </c>
      <c r="AM2790">
        <f>[1]发票导入!AM2790</f>
        <v>0</v>
      </c>
      <c r="AN2790" s="22">
        <f t="shared" si="1"/>
        <v>0</v>
      </c>
      <c r="AO2790" s="22">
        <f t="shared" si="2"/>
        <v>0</v>
      </c>
    </row>
    <row r="2791">
      <c r="C2791">
        <f>[1]发票导入!C2791&amp;""</f>
      </c>
      <c r="D2791">
        <f>[1]发票导入!D2791&amp;""</f>
      </c>
      <c r="O2791">
        <f>[1]发票导入!O2791&amp;""</f>
      </c>
      <c r="T2791">
        <f>[1]发票导入!T2791</f>
      </c>
      <c r="U2791">
        <f>[1]发票导入!U2791&amp;""</f>
      </c>
      <c r="V2791">
        <f>[1]发票导入!V2791&amp;""</f>
      </c>
      <c r="W2791">
        <f>[1]发票导入!W2791&amp;""</f>
      </c>
      <c r="Y2791">
        <f>[1]发票导入!Y2791&amp;""</f>
      </c>
      <c r="AA2791">
        <f>[1]发票导入!AA2791&amp;""</f>
      </c>
      <c r="AB2791">
        <f>[1]发票导入!AB2791</f>
        <v>0</v>
      </c>
      <c r="AC2791">
        <f>[1]发票导入!AC2791</f>
        <v>0</v>
      </c>
      <c r="AE2791" s="22">
        <f t="shared" si="0"/>
      </c>
      <c r="AI2791">
        <f>[1]发票导入!AI2791&amp;""</f>
      </c>
      <c r="AJ2791">
        <f>[1]发票导入!AJ2791&amp;""</f>
      </c>
      <c r="AK2791">
        <f>[1]发票导入!AK2791</f>
        <v>0</v>
      </c>
      <c r="AL2791">
        <f>[1]发票导入!AL2791</f>
        <v>0</v>
      </c>
      <c r="AM2791">
        <f>[1]发票导入!AM2791</f>
        <v>0</v>
      </c>
      <c r="AN2791" s="22">
        <f t="shared" si="1"/>
        <v>0</v>
      </c>
      <c r="AO2791" s="22">
        <f t="shared" si="2"/>
        <v>0</v>
      </c>
    </row>
    <row r="2792">
      <c r="C2792">
        <f>[1]发票导入!C2792&amp;""</f>
      </c>
      <c r="D2792">
        <f>[1]发票导入!D2792&amp;""</f>
      </c>
      <c r="O2792">
        <f>[1]发票导入!O2792&amp;""</f>
      </c>
      <c r="T2792">
        <f>[1]发票导入!T2792</f>
      </c>
      <c r="U2792">
        <f>[1]发票导入!U2792&amp;""</f>
      </c>
      <c r="V2792">
        <f>[1]发票导入!V2792&amp;""</f>
      </c>
      <c r="W2792">
        <f>[1]发票导入!W2792&amp;""</f>
      </c>
      <c r="Y2792">
        <f>[1]发票导入!Y2792&amp;""</f>
      </c>
      <c r="AA2792">
        <f>[1]发票导入!AA2792&amp;""</f>
      </c>
      <c r="AB2792">
        <f>[1]发票导入!AB2792</f>
        <v>0</v>
      </c>
      <c r="AC2792">
        <f>[1]发票导入!AC2792</f>
        <v>0</v>
      </c>
      <c r="AE2792" s="22">
        <f t="shared" si="0"/>
      </c>
      <c r="AI2792">
        <f>[1]发票导入!AI2792&amp;""</f>
      </c>
      <c r="AJ2792">
        <f>[1]发票导入!AJ2792&amp;""</f>
      </c>
      <c r="AK2792">
        <f>[1]发票导入!AK2792</f>
        <v>0</v>
      </c>
      <c r="AL2792">
        <f>[1]发票导入!AL2792</f>
        <v>0</v>
      </c>
      <c r="AM2792">
        <f>[1]发票导入!AM2792</f>
        <v>0</v>
      </c>
      <c r="AN2792" s="22">
        <f t="shared" si="1"/>
        <v>0</v>
      </c>
      <c r="AO2792" s="22">
        <f t="shared" si="2"/>
        <v>0</v>
      </c>
    </row>
    <row r="2793">
      <c r="C2793">
        <f>[1]发票导入!C2793&amp;""</f>
      </c>
      <c r="D2793">
        <f>[1]发票导入!D2793&amp;""</f>
      </c>
      <c r="O2793">
        <f>[1]发票导入!O2793&amp;""</f>
      </c>
      <c r="T2793">
        <f>[1]发票导入!T2793</f>
      </c>
      <c r="U2793">
        <f>[1]发票导入!U2793&amp;""</f>
      </c>
      <c r="V2793">
        <f>[1]发票导入!V2793&amp;""</f>
      </c>
      <c r="W2793">
        <f>[1]发票导入!W2793&amp;""</f>
      </c>
      <c r="Y2793">
        <f>[1]发票导入!Y2793&amp;""</f>
      </c>
      <c r="AA2793">
        <f>[1]发票导入!AA2793&amp;""</f>
      </c>
      <c r="AB2793">
        <f>[1]发票导入!AB2793</f>
        <v>0</v>
      </c>
      <c r="AC2793">
        <f>[1]发票导入!AC2793</f>
        <v>0</v>
      </c>
      <c r="AE2793" s="22">
        <f t="shared" si="0"/>
      </c>
      <c r="AI2793">
        <f>[1]发票导入!AI2793&amp;""</f>
      </c>
      <c r="AJ2793">
        <f>[1]发票导入!AJ2793&amp;""</f>
      </c>
      <c r="AK2793">
        <f>[1]发票导入!AK2793</f>
        <v>0</v>
      </c>
      <c r="AL2793">
        <f>[1]发票导入!AL2793</f>
        <v>0</v>
      </c>
      <c r="AM2793">
        <f>[1]发票导入!AM2793</f>
        <v>0</v>
      </c>
      <c r="AN2793" s="22">
        <f t="shared" si="1"/>
        <v>0</v>
      </c>
      <c r="AO2793" s="22">
        <f t="shared" si="2"/>
        <v>0</v>
      </c>
    </row>
    <row r="2794">
      <c r="C2794">
        <f>[1]发票导入!C2794&amp;""</f>
      </c>
      <c r="D2794">
        <f>[1]发票导入!D2794&amp;""</f>
      </c>
      <c r="O2794">
        <f>[1]发票导入!O2794&amp;""</f>
      </c>
      <c r="T2794">
        <f>[1]发票导入!T2794</f>
      </c>
      <c r="U2794">
        <f>[1]发票导入!U2794&amp;""</f>
      </c>
      <c r="V2794">
        <f>[1]发票导入!V2794&amp;""</f>
      </c>
      <c r="W2794">
        <f>[1]发票导入!W2794&amp;""</f>
      </c>
      <c r="Y2794">
        <f>[1]发票导入!Y2794&amp;""</f>
      </c>
      <c r="AA2794">
        <f>[1]发票导入!AA2794&amp;""</f>
      </c>
      <c r="AB2794">
        <f>[1]发票导入!AB2794</f>
        <v>0</v>
      </c>
      <c r="AC2794">
        <f>[1]发票导入!AC2794</f>
        <v>0</v>
      </c>
      <c r="AE2794" s="22">
        <f t="shared" si="0"/>
      </c>
      <c r="AI2794">
        <f>[1]发票导入!AI2794&amp;""</f>
      </c>
      <c r="AJ2794">
        <f>[1]发票导入!AJ2794&amp;""</f>
      </c>
      <c r="AK2794">
        <f>[1]发票导入!AK2794</f>
        <v>0</v>
      </c>
      <c r="AL2794">
        <f>[1]发票导入!AL2794</f>
        <v>0</v>
      </c>
      <c r="AM2794">
        <f>[1]发票导入!AM2794</f>
        <v>0</v>
      </c>
      <c r="AN2794" s="22">
        <f t="shared" si="1"/>
        <v>0</v>
      </c>
      <c r="AO2794" s="22">
        <f t="shared" si="2"/>
        <v>0</v>
      </c>
    </row>
    <row r="2795">
      <c r="C2795">
        <f>[1]发票导入!C2795&amp;""</f>
      </c>
      <c r="D2795">
        <f>[1]发票导入!D2795&amp;""</f>
      </c>
      <c r="O2795">
        <f>[1]发票导入!O2795&amp;""</f>
      </c>
      <c r="T2795">
        <f>[1]发票导入!T2795</f>
      </c>
      <c r="U2795">
        <f>[1]发票导入!U2795&amp;""</f>
      </c>
      <c r="V2795">
        <f>[1]发票导入!V2795&amp;""</f>
      </c>
      <c r="W2795">
        <f>[1]发票导入!W2795&amp;""</f>
      </c>
      <c r="Y2795">
        <f>[1]发票导入!Y2795&amp;""</f>
      </c>
      <c r="AA2795">
        <f>[1]发票导入!AA2795&amp;""</f>
      </c>
      <c r="AB2795">
        <f>[1]发票导入!AB2795</f>
        <v>0</v>
      </c>
      <c r="AC2795">
        <f>[1]发票导入!AC2795</f>
        <v>0</v>
      </c>
      <c r="AE2795" s="22">
        <f t="shared" si="0"/>
      </c>
      <c r="AI2795">
        <f>[1]发票导入!AI2795&amp;""</f>
      </c>
      <c r="AJ2795">
        <f>[1]发票导入!AJ2795&amp;""</f>
      </c>
      <c r="AK2795">
        <f>[1]发票导入!AK2795</f>
        <v>0</v>
      </c>
      <c r="AL2795">
        <f>[1]发票导入!AL2795</f>
        <v>0</v>
      </c>
      <c r="AM2795">
        <f>[1]发票导入!AM2795</f>
        <v>0</v>
      </c>
      <c r="AN2795" s="22">
        <f t="shared" si="1"/>
        <v>0</v>
      </c>
      <c r="AO2795" s="22">
        <f t="shared" si="2"/>
        <v>0</v>
      </c>
    </row>
    <row r="2796">
      <c r="C2796">
        <f>[1]发票导入!C2796&amp;""</f>
      </c>
      <c r="D2796">
        <f>[1]发票导入!D2796&amp;""</f>
      </c>
      <c r="O2796">
        <f>[1]发票导入!O2796&amp;""</f>
      </c>
      <c r="T2796">
        <f>[1]发票导入!T2796</f>
      </c>
      <c r="U2796">
        <f>[1]发票导入!U2796&amp;""</f>
      </c>
      <c r="V2796">
        <f>[1]发票导入!V2796&amp;""</f>
      </c>
      <c r="W2796">
        <f>[1]发票导入!W2796&amp;""</f>
      </c>
      <c r="Y2796">
        <f>[1]发票导入!Y2796&amp;""</f>
      </c>
      <c r="AA2796">
        <f>[1]发票导入!AA2796&amp;""</f>
      </c>
      <c r="AB2796">
        <f>[1]发票导入!AB2796</f>
        <v>0</v>
      </c>
      <c r="AC2796">
        <f>[1]发票导入!AC2796</f>
        <v>0</v>
      </c>
      <c r="AE2796" s="22">
        <f t="shared" si="0"/>
      </c>
      <c r="AI2796">
        <f>[1]发票导入!AI2796&amp;""</f>
      </c>
      <c r="AJ2796">
        <f>[1]发票导入!AJ2796&amp;""</f>
      </c>
      <c r="AK2796">
        <f>[1]发票导入!AK2796</f>
        <v>0</v>
      </c>
      <c r="AL2796">
        <f>[1]发票导入!AL2796</f>
        <v>0</v>
      </c>
      <c r="AM2796">
        <f>[1]发票导入!AM2796</f>
        <v>0</v>
      </c>
      <c r="AN2796" s="22">
        <f t="shared" si="1"/>
        <v>0</v>
      </c>
      <c r="AO2796" s="22">
        <f t="shared" si="2"/>
        <v>0</v>
      </c>
    </row>
    <row r="2797">
      <c r="C2797">
        <f>[1]发票导入!C2797&amp;""</f>
      </c>
      <c r="D2797">
        <f>[1]发票导入!D2797&amp;""</f>
      </c>
      <c r="O2797">
        <f>[1]发票导入!O2797&amp;""</f>
      </c>
      <c r="T2797">
        <f>[1]发票导入!T2797</f>
      </c>
      <c r="U2797">
        <f>[1]发票导入!U2797&amp;""</f>
      </c>
      <c r="V2797">
        <f>[1]发票导入!V2797&amp;""</f>
      </c>
      <c r="W2797">
        <f>[1]发票导入!W2797&amp;""</f>
      </c>
      <c r="Y2797">
        <f>[1]发票导入!Y2797&amp;""</f>
      </c>
      <c r="AA2797">
        <f>[1]发票导入!AA2797&amp;""</f>
      </c>
      <c r="AB2797">
        <f>[1]发票导入!AB2797</f>
        <v>0</v>
      </c>
      <c r="AC2797">
        <f>[1]发票导入!AC2797</f>
        <v>0</v>
      </c>
      <c r="AE2797" s="22">
        <f t="shared" si="0"/>
      </c>
      <c r="AI2797">
        <f>[1]发票导入!AI2797&amp;""</f>
      </c>
      <c r="AJ2797">
        <f>[1]发票导入!AJ2797&amp;""</f>
      </c>
      <c r="AK2797">
        <f>[1]发票导入!AK2797</f>
        <v>0</v>
      </c>
      <c r="AL2797">
        <f>[1]发票导入!AL2797</f>
        <v>0</v>
      </c>
      <c r="AM2797">
        <f>[1]发票导入!AM2797</f>
        <v>0</v>
      </c>
      <c r="AN2797" s="22">
        <f t="shared" si="1"/>
        <v>0</v>
      </c>
      <c r="AO2797" s="22">
        <f t="shared" si="2"/>
        <v>0</v>
      </c>
    </row>
    <row r="2798">
      <c r="C2798">
        <f>[1]发票导入!C2798&amp;""</f>
      </c>
      <c r="D2798">
        <f>[1]发票导入!D2798&amp;""</f>
      </c>
      <c r="O2798">
        <f>[1]发票导入!O2798&amp;""</f>
      </c>
      <c r="T2798">
        <f>[1]发票导入!T2798</f>
      </c>
      <c r="U2798">
        <f>[1]发票导入!U2798&amp;""</f>
      </c>
      <c r="V2798">
        <f>[1]发票导入!V2798&amp;""</f>
      </c>
      <c r="W2798">
        <f>[1]发票导入!W2798&amp;""</f>
      </c>
      <c r="Y2798">
        <f>[1]发票导入!Y2798&amp;""</f>
      </c>
      <c r="AA2798">
        <f>[1]发票导入!AA2798&amp;""</f>
      </c>
      <c r="AB2798">
        <f>[1]发票导入!AB2798</f>
        <v>0</v>
      </c>
      <c r="AC2798">
        <f>[1]发票导入!AC2798</f>
        <v>0</v>
      </c>
      <c r="AE2798" s="22">
        <f t="shared" si="0"/>
      </c>
      <c r="AI2798">
        <f>[1]发票导入!AI2798&amp;""</f>
      </c>
      <c r="AJ2798">
        <f>[1]发票导入!AJ2798&amp;""</f>
      </c>
      <c r="AK2798">
        <f>[1]发票导入!AK2798</f>
        <v>0</v>
      </c>
      <c r="AL2798">
        <f>[1]发票导入!AL2798</f>
        <v>0</v>
      </c>
      <c r="AM2798">
        <f>[1]发票导入!AM2798</f>
        <v>0</v>
      </c>
      <c r="AN2798" s="22">
        <f t="shared" si="1"/>
        <v>0</v>
      </c>
      <c r="AO2798" s="22">
        <f t="shared" si="2"/>
        <v>0</v>
      </c>
    </row>
    <row r="2799">
      <c r="C2799">
        <f>[1]发票导入!C2799&amp;""</f>
      </c>
      <c r="D2799">
        <f>[1]发票导入!D2799&amp;""</f>
      </c>
      <c r="O2799">
        <f>[1]发票导入!O2799&amp;""</f>
      </c>
      <c r="T2799">
        <f>[1]发票导入!T2799</f>
      </c>
      <c r="U2799">
        <f>[1]发票导入!U2799&amp;""</f>
      </c>
      <c r="V2799">
        <f>[1]发票导入!V2799&amp;""</f>
      </c>
      <c r="W2799">
        <f>[1]发票导入!W2799&amp;""</f>
      </c>
      <c r="Y2799">
        <f>[1]发票导入!Y2799&amp;""</f>
      </c>
      <c r="AA2799">
        <f>[1]发票导入!AA2799&amp;""</f>
      </c>
      <c r="AB2799">
        <f>[1]发票导入!AB2799</f>
        <v>0</v>
      </c>
      <c r="AC2799">
        <f>[1]发票导入!AC2799</f>
        <v>0</v>
      </c>
      <c r="AE2799" s="22">
        <f t="shared" si="0"/>
      </c>
      <c r="AI2799">
        <f>[1]发票导入!AI2799&amp;""</f>
      </c>
      <c r="AJ2799">
        <f>[1]发票导入!AJ2799&amp;""</f>
      </c>
      <c r="AK2799">
        <f>[1]发票导入!AK2799</f>
        <v>0</v>
      </c>
      <c r="AL2799">
        <f>[1]发票导入!AL2799</f>
        <v>0</v>
      </c>
      <c r="AM2799">
        <f>[1]发票导入!AM2799</f>
        <v>0</v>
      </c>
      <c r="AN2799" s="22">
        <f t="shared" si="1"/>
        <v>0</v>
      </c>
      <c r="AO2799" s="22">
        <f t="shared" si="2"/>
        <v>0</v>
      </c>
    </row>
    <row r="2800">
      <c r="C2800">
        <f>[1]发票导入!C2800&amp;""</f>
      </c>
      <c r="D2800">
        <f>[1]发票导入!D2800&amp;""</f>
      </c>
      <c r="O2800">
        <f>[1]发票导入!O2800&amp;""</f>
      </c>
      <c r="T2800">
        <f>[1]发票导入!T2800</f>
      </c>
      <c r="U2800">
        <f>[1]发票导入!U2800&amp;""</f>
      </c>
      <c r="V2800">
        <f>[1]发票导入!V2800&amp;""</f>
      </c>
      <c r="W2800">
        <f>[1]发票导入!W2800&amp;""</f>
      </c>
      <c r="Y2800">
        <f>[1]发票导入!Y2800&amp;""</f>
      </c>
      <c r="AA2800">
        <f>[1]发票导入!AA2800&amp;""</f>
      </c>
      <c r="AB2800">
        <f>[1]发票导入!AB2800</f>
        <v>0</v>
      </c>
      <c r="AC2800">
        <f>[1]发票导入!AC2800</f>
        <v>0</v>
      </c>
      <c r="AE2800" s="22">
        <f t="shared" si="0"/>
      </c>
      <c r="AI2800">
        <f>[1]发票导入!AI2800&amp;""</f>
      </c>
      <c r="AJ2800">
        <f>[1]发票导入!AJ2800&amp;""</f>
      </c>
      <c r="AK2800">
        <f>[1]发票导入!AK2800</f>
        <v>0</v>
      </c>
      <c r="AL2800">
        <f>[1]发票导入!AL2800</f>
        <v>0</v>
      </c>
      <c r="AM2800">
        <f>[1]发票导入!AM2800</f>
        <v>0</v>
      </c>
      <c r="AN2800" s="22">
        <f t="shared" si="1"/>
        <v>0</v>
      </c>
      <c r="AO2800" s="22">
        <f t="shared" si="2"/>
        <v>0</v>
      </c>
    </row>
    <row r="2801">
      <c r="C2801">
        <f>[1]发票导入!C2801&amp;""</f>
      </c>
      <c r="D2801">
        <f>[1]发票导入!D2801&amp;""</f>
      </c>
      <c r="O2801">
        <f>[1]发票导入!O2801&amp;""</f>
      </c>
      <c r="T2801">
        <f>[1]发票导入!T2801</f>
      </c>
      <c r="U2801">
        <f>[1]发票导入!U2801&amp;""</f>
      </c>
      <c r="V2801">
        <f>[1]发票导入!V2801&amp;""</f>
      </c>
      <c r="W2801">
        <f>[1]发票导入!W2801&amp;""</f>
      </c>
      <c r="Y2801">
        <f>[1]发票导入!Y2801&amp;""</f>
      </c>
      <c r="AA2801">
        <f>[1]发票导入!AA2801&amp;""</f>
      </c>
      <c r="AB2801">
        <f>[1]发票导入!AB2801</f>
        <v>0</v>
      </c>
      <c r="AC2801">
        <f>[1]发票导入!AC2801</f>
        <v>0</v>
      </c>
      <c r="AE2801" s="22">
        <f t="shared" si="0"/>
      </c>
      <c r="AI2801">
        <f>[1]发票导入!AI2801&amp;""</f>
      </c>
      <c r="AJ2801">
        <f>[1]发票导入!AJ2801&amp;""</f>
      </c>
      <c r="AK2801">
        <f>[1]发票导入!AK2801</f>
        <v>0</v>
      </c>
      <c r="AL2801">
        <f>[1]发票导入!AL2801</f>
        <v>0</v>
      </c>
      <c r="AM2801">
        <f>[1]发票导入!AM2801</f>
        <v>0</v>
      </c>
      <c r="AN2801" s="22">
        <f t="shared" si="1"/>
        <v>0</v>
      </c>
      <c r="AO2801" s="22">
        <f t="shared" si="2"/>
        <v>0</v>
      </c>
    </row>
    <row r="2802">
      <c r="C2802">
        <f>[1]发票导入!C2802&amp;""</f>
      </c>
      <c r="D2802">
        <f>[1]发票导入!D2802&amp;""</f>
      </c>
      <c r="O2802">
        <f>[1]发票导入!O2802&amp;""</f>
      </c>
      <c r="T2802">
        <f>[1]发票导入!T2802</f>
      </c>
      <c r="U2802">
        <f>[1]发票导入!U2802&amp;""</f>
      </c>
      <c r="V2802">
        <f>[1]发票导入!V2802&amp;""</f>
      </c>
      <c r="W2802">
        <f>[1]发票导入!W2802&amp;""</f>
      </c>
      <c r="Y2802">
        <f>[1]发票导入!Y2802&amp;""</f>
      </c>
      <c r="AA2802">
        <f>[1]发票导入!AA2802&amp;""</f>
      </c>
      <c r="AB2802">
        <f>[1]发票导入!AB2802</f>
        <v>0</v>
      </c>
      <c r="AC2802">
        <f>[1]发票导入!AC2802</f>
        <v>0</v>
      </c>
      <c r="AE2802" s="22">
        <f t="shared" si="0"/>
      </c>
      <c r="AI2802">
        <f>[1]发票导入!AI2802&amp;""</f>
      </c>
      <c r="AJ2802">
        <f>[1]发票导入!AJ2802&amp;""</f>
      </c>
      <c r="AK2802">
        <f>[1]发票导入!AK2802</f>
        <v>0</v>
      </c>
      <c r="AL2802">
        <f>[1]发票导入!AL2802</f>
        <v>0</v>
      </c>
      <c r="AM2802">
        <f>[1]发票导入!AM2802</f>
        <v>0</v>
      </c>
      <c r="AN2802" s="22">
        <f t="shared" si="1"/>
        <v>0</v>
      </c>
      <c r="AO2802" s="22">
        <f t="shared" si="2"/>
        <v>0</v>
      </c>
    </row>
    <row r="2803">
      <c r="C2803">
        <f>[1]发票导入!C2803&amp;""</f>
      </c>
      <c r="D2803">
        <f>[1]发票导入!D2803&amp;""</f>
      </c>
      <c r="O2803">
        <f>[1]发票导入!O2803&amp;""</f>
      </c>
      <c r="T2803">
        <f>[1]发票导入!T2803</f>
      </c>
      <c r="U2803">
        <f>[1]发票导入!U2803&amp;""</f>
      </c>
      <c r="V2803">
        <f>[1]发票导入!V2803&amp;""</f>
      </c>
      <c r="W2803">
        <f>[1]发票导入!W2803&amp;""</f>
      </c>
      <c r="Y2803">
        <f>[1]发票导入!Y2803&amp;""</f>
      </c>
      <c r="AA2803">
        <f>[1]发票导入!AA2803&amp;""</f>
      </c>
      <c r="AB2803">
        <f>[1]发票导入!AB2803</f>
        <v>0</v>
      </c>
      <c r="AC2803">
        <f>[1]发票导入!AC2803</f>
        <v>0</v>
      </c>
      <c r="AE2803" s="22">
        <f t="shared" si="0"/>
      </c>
      <c r="AI2803">
        <f>[1]发票导入!AI2803&amp;""</f>
      </c>
      <c r="AJ2803">
        <f>[1]发票导入!AJ2803&amp;""</f>
      </c>
      <c r="AK2803">
        <f>[1]发票导入!AK2803</f>
        <v>0</v>
      </c>
      <c r="AL2803">
        <f>[1]发票导入!AL2803</f>
        <v>0</v>
      </c>
      <c r="AM2803">
        <f>[1]发票导入!AM2803</f>
        <v>0</v>
      </c>
      <c r="AN2803" s="22">
        <f t="shared" si="1"/>
        <v>0</v>
      </c>
      <c r="AO2803" s="22">
        <f t="shared" si="2"/>
        <v>0</v>
      </c>
    </row>
    <row r="2804">
      <c r="C2804">
        <f>[1]发票导入!C2804&amp;""</f>
      </c>
      <c r="D2804">
        <f>[1]发票导入!D2804&amp;""</f>
      </c>
      <c r="O2804">
        <f>[1]发票导入!O2804&amp;""</f>
      </c>
      <c r="T2804">
        <f>[1]发票导入!T2804</f>
      </c>
      <c r="U2804">
        <f>[1]发票导入!U2804&amp;""</f>
      </c>
      <c r="V2804">
        <f>[1]发票导入!V2804&amp;""</f>
      </c>
      <c r="W2804">
        <f>[1]发票导入!W2804&amp;""</f>
      </c>
      <c r="Y2804">
        <f>[1]发票导入!Y2804&amp;""</f>
      </c>
      <c r="AA2804">
        <f>[1]发票导入!AA2804&amp;""</f>
      </c>
      <c r="AB2804">
        <f>[1]发票导入!AB2804</f>
        <v>0</v>
      </c>
      <c r="AC2804">
        <f>[1]发票导入!AC2804</f>
        <v>0</v>
      </c>
      <c r="AE2804" s="22">
        <f t="shared" si="0"/>
      </c>
      <c r="AI2804">
        <f>[1]发票导入!AI2804&amp;""</f>
      </c>
      <c r="AJ2804">
        <f>[1]发票导入!AJ2804&amp;""</f>
      </c>
      <c r="AK2804">
        <f>[1]发票导入!AK2804</f>
        <v>0</v>
      </c>
      <c r="AL2804">
        <f>[1]发票导入!AL2804</f>
        <v>0</v>
      </c>
      <c r="AM2804">
        <f>[1]发票导入!AM2804</f>
        <v>0</v>
      </c>
      <c r="AN2804" s="22">
        <f t="shared" si="1"/>
        <v>0</v>
      </c>
      <c r="AO2804" s="22">
        <f t="shared" si="2"/>
        <v>0</v>
      </c>
    </row>
    <row r="2805">
      <c r="C2805">
        <f>[1]发票导入!C2805&amp;""</f>
      </c>
      <c r="D2805">
        <f>[1]发票导入!D2805&amp;""</f>
      </c>
      <c r="O2805">
        <f>[1]发票导入!O2805&amp;""</f>
      </c>
      <c r="T2805">
        <f>[1]发票导入!T2805</f>
      </c>
      <c r="U2805">
        <f>[1]发票导入!U2805&amp;""</f>
      </c>
      <c r="V2805">
        <f>[1]发票导入!V2805&amp;""</f>
      </c>
      <c r="W2805">
        <f>[1]发票导入!W2805&amp;""</f>
      </c>
      <c r="Y2805">
        <f>[1]发票导入!Y2805&amp;""</f>
      </c>
      <c r="AA2805">
        <f>[1]发票导入!AA2805&amp;""</f>
      </c>
      <c r="AB2805">
        <f>[1]发票导入!AB2805</f>
        <v>0</v>
      </c>
      <c r="AC2805">
        <f>[1]发票导入!AC2805</f>
        <v>0</v>
      </c>
      <c r="AE2805" s="22">
        <f t="shared" si="0"/>
      </c>
      <c r="AI2805">
        <f>[1]发票导入!AI2805&amp;""</f>
      </c>
      <c r="AJ2805">
        <f>[1]发票导入!AJ2805&amp;""</f>
      </c>
      <c r="AK2805">
        <f>[1]发票导入!AK2805</f>
        <v>0</v>
      </c>
      <c r="AL2805">
        <f>[1]发票导入!AL2805</f>
        <v>0</v>
      </c>
      <c r="AM2805">
        <f>[1]发票导入!AM2805</f>
        <v>0</v>
      </c>
      <c r="AN2805" s="22">
        <f t="shared" si="1"/>
        <v>0</v>
      </c>
      <c r="AO2805" s="22">
        <f t="shared" si="2"/>
        <v>0</v>
      </c>
    </row>
    <row r="2806">
      <c r="C2806">
        <f>[1]发票导入!C2806&amp;""</f>
      </c>
      <c r="D2806">
        <f>[1]发票导入!D2806&amp;""</f>
      </c>
      <c r="O2806">
        <f>[1]发票导入!O2806&amp;""</f>
      </c>
      <c r="T2806">
        <f>[1]发票导入!T2806</f>
      </c>
      <c r="U2806">
        <f>[1]发票导入!U2806&amp;""</f>
      </c>
      <c r="V2806">
        <f>[1]发票导入!V2806&amp;""</f>
      </c>
      <c r="W2806">
        <f>[1]发票导入!W2806&amp;""</f>
      </c>
      <c r="Y2806">
        <f>[1]发票导入!Y2806&amp;""</f>
      </c>
      <c r="AA2806">
        <f>[1]发票导入!AA2806&amp;""</f>
      </c>
      <c r="AB2806">
        <f>[1]发票导入!AB2806</f>
        <v>0</v>
      </c>
      <c r="AC2806">
        <f>[1]发票导入!AC2806</f>
        <v>0</v>
      </c>
      <c r="AE2806" s="22">
        <f t="shared" si="0"/>
      </c>
      <c r="AI2806">
        <f>[1]发票导入!AI2806&amp;""</f>
      </c>
      <c r="AJ2806">
        <f>[1]发票导入!AJ2806&amp;""</f>
      </c>
      <c r="AK2806">
        <f>[1]发票导入!AK2806</f>
        <v>0</v>
      </c>
      <c r="AL2806">
        <f>[1]发票导入!AL2806</f>
        <v>0</v>
      </c>
      <c r="AM2806">
        <f>[1]发票导入!AM2806</f>
        <v>0</v>
      </c>
      <c r="AN2806" s="22">
        <f t="shared" si="1"/>
        <v>0</v>
      </c>
      <c r="AO2806" s="22">
        <f t="shared" si="2"/>
        <v>0</v>
      </c>
    </row>
    <row r="2807">
      <c r="C2807">
        <f>[1]发票导入!C2807&amp;""</f>
      </c>
      <c r="D2807">
        <f>[1]发票导入!D2807&amp;""</f>
      </c>
      <c r="O2807">
        <f>[1]发票导入!O2807&amp;""</f>
      </c>
      <c r="T2807">
        <f>[1]发票导入!T2807</f>
      </c>
      <c r="U2807">
        <f>[1]发票导入!U2807&amp;""</f>
      </c>
      <c r="V2807">
        <f>[1]发票导入!V2807&amp;""</f>
      </c>
      <c r="W2807">
        <f>[1]发票导入!W2807&amp;""</f>
      </c>
      <c r="Y2807">
        <f>[1]发票导入!Y2807&amp;""</f>
      </c>
      <c r="AA2807">
        <f>[1]发票导入!AA2807&amp;""</f>
      </c>
      <c r="AB2807">
        <f>[1]发票导入!AB2807</f>
        <v>0</v>
      </c>
      <c r="AC2807">
        <f>[1]发票导入!AC2807</f>
        <v>0</v>
      </c>
      <c r="AE2807" s="22">
        <f t="shared" si="0"/>
      </c>
      <c r="AI2807">
        <f>[1]发票导入!AI2807&amp;""</f>
      </c>
      <c r="AJ2807">
        <f>[1]发票导入!AJ2807&amp;""</f>
      </c>
      <c r="AK2807">
        <f>[1]发票导入!AK2807</f>
        <v>0</v>
      </c>
      <c r="AL2807">
        <f>[1]发票导入!AL2807</f>
        <v>0</v>
      </c>
      <c r="AM2807">
        <f>[1]发票导入!AM2807</f>
        <v>0</v>
      </c>
      <c r="AN2807" s="22">
        <f t="shared" si="1"/>
        <v>0</v>
      </c>
      <c r="AO2807" s="22">
        <f t="shared" si="2"/>
        <v>0</v>
      </c>
    </row>
    <row r="2808">
      <c r="C2808">
        <f>[1]发票导入!C2808&amp;""</f>
      </c>
      <c r="D2808">
        <f>[1]发票导入!D2808&amp;""</f>
      </c>
      <c r="O2808">
        <f>[1]发票导入!O2808&amp;""</f>
      </c>
      <c r="T2808">
        <f>[1]发票导入!T2808</f>
      </c>
      <c r="U2808">
        <f>[1]发票导入!U2808&amp;""</f>
      </c>
      <c r="V2808">
        <f>[1]发票导入!V2808&amp;""</f>
      </c>
      <c r="W2808">
        <f>[1]发票导入!W2808&amp;""</f>
      </c>
      <c r="Y2808">
        <f>[1]发票导入!Y2808&amp;""</f>
      </c>
      <c r="AA2808">
        <f>[1]发票导入!AA2808&amp;""</f>
      </c>
      <c r="AB2808">
        <f>[1]发票导入!AB2808</f>
        <v>0</v>
      </c>
      <c r="AC2808">
        <f>[1]发票导入!AC2808</f>
        <v>0</v>
      </c>
      <c r="AE2808" s="22">
        <f t="shared" si="0"/>
      </c>
      <c r="AI2808">
        <f>[1]发票导入!AI2808&amp;""</f>
      </c>
      <c r="AJ2808">
        <f>[1]发票导入!AJ2808&amp;""</f>
      </c>
      <c r="AK2808">
        <f>[1]发票导入!AK2808</f>
        <v>0</v>
      </c>
      <c r="AL2808">
        <f>[1]发票导入!AL2808</f>
        <v>0</v>
      </c>
      <c r="AM2808">
        <f>[1]发票导入!AM2808</f>
        <v>0</v>
      </c>
      <c r="AN2808" s="22">
        <f t="shared" si="1"/>
        <v>0</v>
      </c>
      <c r="AO2808" s="22">
        <f t="shared" si="2"/>
        <v>0</v>
      </c>
    </row>
    <row r="2809">
      <c r="C2809">
        <f>[1]发票导入!C2809&amp;""</f>
      </c>
      <c r="D2809">
        <f>[1]发票导入!D2809&amp;""</f>
      </c>
      <c r="O2809">
        <f>[1]发票导入!O2809&amp;""</f>
      </c>
      <c r="T2809">
        <f>[1]发票导入!T2809</f>
      </c>
      <c r="U2809">
        <f>[1]发票导入!U2809&amp;""</f>
      </c>
      <c r="V2809">
        <f>[1]发票导入!V2809&amp;""</f>
      </c>
      <c r="W2809">
        <f>[1]发票导入!W2809&amp;""</f>
      </c>
      <c r="Y2809">
        <f>[1]发票导入!Y2809&amp;""</f>
      </c>
      <c r="AA2809">
        <f>[1]发票导入!AA2809&amp;""</f>
      </c>
      <c r="AB2809">
        <f>[1]发票导入!AB2809</f>
        <v>0</v>
      </c>
      <c r="AC2809">
        <f>[1]发票导入!AC2809</f>
        <v>0</v>
      </c>
      <c r="AE2809" s="22">
        <f t="shared" si="0"/>
      </c>
      <c r="AI2809">
        <f>[1]发票导入!AI2809&amp;""</f>
      </c>
      <c r="AJ2809">
        <f>[1]发票导入!AJ2809&amp;""</f>
      </c>
      <c r="AK2809">
        <f>[1]发票导入!AK2809</f>
        <v>0</v>
      </c>
      <c r="AL2809">
        <f>[1]发票导入!AL2809</f>
        <v>0</v>
      </c>
      <c r="AM2809">
        <f>[1]发票导入!AM2809</f>
        <v>0</v>
      </c>
      <c r="AN2809" s="22">
        <f t="shared" si="1"/>
        <v>0</v>
      </c>
      <c r="AO2809" s="22">
        <f t="shared" si="2"/>
        <v>0</v>
      </c>
    </row>
    <row r="2810">
      <c r="C2810">
        <f>[1]发票导入!C2810&amp;""</f>
      </c>
      <c r="D2810">
        <f>[1]发票导入!D2810&amp;""</f>
      </c>
      <c r="O2810">
        <f>[1]发票导入!O2810&amp;""</f>
      </c>
      <c r="T2810">
        <f>[1]发票导入!T2810</f>
      </c>
      <c r="U2810">
        <f>[1]发票导入!U2810&amp;""</f>
      </c>
      <c r="V2810">
        <f>[1]发票导入!V2810&amp;""</f>
      </c>
      <c r="W2810">
        <f>[1]发票导入!W2810&amp;""</f>
      </c>
      <c r="Y2810">
        <f>[1]发票导入!Y2810&amp;""</f>
      </c>
      <c r="AA2810">
        <f>[1]发票导入!AA2810&amp;""</f>
      </c>
      <c r="AB2810">
        <f>[1]发票导入!AB2810</f>
        <v>0</v>
      </c>
      <c r="AC2810">
        <f>[1]发票导入!AC2810</f>
        <v>0</v>
      </c>
      <c r="AE2810" s="22">
        <f t="shared" si="0"/>
      </c>
      <c r="AI2810">
        <f>[1]发票导入!AI2810&amp;""</f>
      </c>
      <c r="AJ2810">
        <f>[1]发票导入!AJ2810&amp;""</f>
      </c>
      <c r="AK2810">
        <f>[1]发票导入!AK2810</f>
        <v>0</v>
      </c>
      <c r="AL2810">
        <f>[1]发票导入!AL2810</f>
        <v>0</v>
      </c>
      <c r="AM2810">
        <f>[1]发票导入!AM2810</f>
        <v>0</v>
      </c>
      <c r="AN2810" s="22">
        <f t="shared" si="1"/>
        <v>0</v>
      </c>
      <c r="AO2810" s="22">
        <f t="shared" si="2"/>
        <v>0</v>
      </c>
    </row>
    <row r="2811">
      <c r="C2811">
        <f>[1]发票导入!C2811&amp;""</f>
      </c>
      <c r="D2811">
        <f>[1]发票导入!D2811&amp;""</f>
      </c>
      <c r="O2811">
        <f>[1]发票导入!O2811&amp;""</f>
      </c>
      <c r="T2811">
        <f>[1]发票导入!T2811</f>
      </c>
      <c r="U2811">
        <f>[1]发票导入!U2811&amp;""</f>
      </c>
      <c r="V2811">
        <f>[1]发票导入!V2811&amp;""</f>
      </c>
      <c r="W2811">
        <f>[1]发票导入!W2811&amp;""</f>
      </c>
      <c r="Y2811">
        <f>[1]发票导入!Y2811&amp;""</f>
      </c>
      <c r="AA2811">
        <f>[1]发票导入!AA2811&amp;""</f>
      </c>
      <c r="AB2811">
        <f>[1]发票导入!AB2811</f>
        <v>0</v>
      </c>
      <c r="AC2811">
        <f>[1]发票导入!AC2811</f>
        <v>0</v>
      </c>
      <c r="AE2811" s="22">
        <f t="shared" si="0"/>
      </c>
      <c r="AI2811">
        <f>[1]发票导入!AI2811&amp;""</f>
      </c>
      <c r="AJ2811">
        <f>[1]发票导入!AJ2811&amp;""</f>
      </c>
      <c r="AK2811">
        <f>[1]发票导入!AK2811</f>
        <v>0</v>
      </c>
      <c r="AL2811">
        <f>[1]发票导入!AL2811</f>
        <v>0</v>
      </c>
      <c r="AM2811">
        <f>[1]发票导入!AM2811</f>
        <v>0</v>
      </c>
      <c r="AN2811" s="22">
        <f t="shared" si="1"/>
        <v>0</v>
      </c>
      <c r="AO2811" s="22">
        <f t="shared" si="2"/>
        <v>0</v>
      </c>
    </row>
    <row r="2812">
      <c r="C2812">
        <f>[1]发票导入!C2812&amp;""</f>
      </c>
      <c r="D2812">
        <f>[1]发票导入!D2812&amp;""</f>
      </c>
      <c r="O2812">
        <f>[1]发票导入!O2812&amp;""</f>
      </c>
      <c r="T2812">
        <f>[1]发票导入!T2812</f>
      </c>
      <c r="U2812">
        <f>[1]发票导入!U2812&amp;""</f>
      </c>
      <c r="V2812">
        <f>[1]发票导入!V2812&amp;""</f>
      </c>
      <c r="W2812">
        <f>[1]发票导入!W2812&amp;""</f>
      </c>
      <c r="Y2812">
        <f>[1]发票导入!Y2812&amp;""</f>
      </c>
      <c r="AA2812">
        <f>[1]发票导入!AA2812&amp;""</f>
      </c>
      <c r="AB2812">
        <f>[1]发票导入!AB2812</f>
        <v>0</v>
      </c>
      <c r="AC2812">
        <f>[1]发票导入!AC2812</f>
        <v>0</v>
      </c>
      <c r="AE2812" s="22">
        <f t="shared" si="0"/>
      </c>
      <c r="AI2812">
        <f>[1]发票导入!AI2812&amp;""</f>
      </c>
      <c r="AJ2812">
        <f>[1]发票导入!AJ2812&amp;""</f>
      </c>
      <c r="AK2812">
        <f>[1]发票导入!AK2812</f>
        <v>0</v>
      </c>
      <c r="AL2812">
        <f>[1]发票导入!AL2812</f>
        <v>0</v>
      </c>
      <c r="AM2812">
        <f>[1]发票导入!AM2812</f>
        <v>0</v>
      </c>
      <c r="AN2812" s="22">
        <f t="shared" si="1"/>
        <v>0</v>
      </c>
      <c r="AO2812" s="22">
        <f t="shared" si="2"/>
        <v>0</v>
      </c>
    </row>
    <row r="2813">
      <c r="C2813">
        <f>[1]发票导入!C2813&amp;""</f>
      </c>
      <c r="D2813">
        <f>[1]发票导入!D2813&amp;""</f>
      </c>
      <c r="O2813">
        <f>[1]发票导入!O2813&amp;""</f>
      </c>
      <c r="T2813">
        <f>[1]发票导入!T2813</f>
      </c>
      <c r="U2813">
        <f>[1]发票导入!U2813&amp;""</f>
      </c>
      <c r="V2813">
        <f>[1]发票导入!V2813&amp;""</f>
      </c>
      <c r="W2813">
        <f>[1]发票导入!W2813&amp;""</f>
      </c>
      <c r="Y2813">
        <f>[1]发票导入!Y2813&amp;""</f>
      </c>
      <c r="AA2813">
        <f>[1]发票导入!AA2813&amp;""</f>
      </c>
      <c r="AB2813">
        <f>[1]发票导入!AB2813</f>
        <v>0</v>
      </c>
      <c r="AC2813">
        <f>[1]发票导入!AC2813</f>
        <v>0</v>
      </c>
      <c r="AE2813" s="22">
        <f t="shared" si="0"/>
      </c>
      <c r="AI2813">
        <f>[1]发票导入!AI2813&amp;""</f>
      </c>
      <c r="AJ2813">
        <f>[1]发票导入!AJ2813&amp;""</f>
      </c>
      <c r="AK2813">
        <f>[1]发票导入!AK2813</f>
        <v>0</v>
      </c>
      <c r="AL2813">
        <f>[1]发票导入!AL2813</f>
        <v>0</v>
      </c>
      <c r="AM2813">
        <f>[1]发票导入!AM2813</f>
        <v>0</v>
      </c>
      <c r="AN2813" s="22">
        <f t="shared" si="1"/>
        <v>0</v>
      </c>
      <c r="AO2813" s="22">
        <f t="shared" si="2"/>
        <v>0</v>
      </c>
    </row>
    <row r="2814">
      <c r="C2814">
        <f>[1]发票导入!C2814&amp;""</f>
      </c>
      <c r="D2814">
        <f>[1]发票导入!D2814&amp;""</f>
      </c>
      <c r="O2814">
        <f>[1]发票导入!O2814&amp;""</f>
      </c>
      <c r="T2814">
        <f>[1]发票导入!T2814</f>
      </c>
      <c r="U2814">
        <f>[1]发票导入!U2814&amp;""</f>
      </c>
      <c r="V2814">
        <f>[1]发票导入!V2814&amp;""</f>
      </c>
      <c r="W2814">
        <f>[1]发票导入!W2814&amp;""</f>
      </c>
      <c r="Y2814">
        <f>[1]发票导入!Y2814&amp;""</f>
      </c>
      <c r="AA2814">
        <f>[1]发票导入!AA2814&amp;""</f>
      </c>
      <c r="AB2814">
        <f>[1]发票导入!AB2814</f>
        <v>0</v>
      </c>
      <c r="AC2814">
        <f>[1]发票导入!AC2814</f>
        <v>0</v>
      </c>
      <c r="AE2814" s="22">
        <f t="shared" si="0"/>
      </c>
      <c r="AI2814">
        <f>[1]发票导入!AI2814&amp;""</f>
      </c>
      <c r="AJ2814">
        <f>[1]发票导入!AJ2814&amp;""</f>
      </c>
      <c r="AK2814">
        <f>[1]发票导入!AK2814</f>
        <v>0</v>
      </c>
      <c r="AL2814">
        <f>[1]发票导入!AL2814</f>
        <v>0</v>
      </c>
      <c r="AM2814">
        <f>[1]发票导入!AM2814</f>
        <v>0</v>
      </c>
      <c r="AN2814" s="22">
        <f t="shared" si="1"/>
        <v>0</v>
      </c>
      <c r="AO2814" s="22">
        <f t="shared" si="2"/>
        <v>0</v>
      </c>
    </row>
    <row r="2815">
      <c r="C2815">
        <f>[1]发票导入!C2815&amp;""</f>
      </c>
      <c r="D2815">
        <f>[1]发票导入!D2815&amp;""</f>
      </c>
      <c r="O2815">
        <f>[1]发票导入!O2815&amp;""</f>
      </c>
      <c r="T2815">
        <f>[1]发票导入!T2815</f>
      </c>
      <c r="U2815">
        <f>[1]发票导入!U2815&amp;""</f>
      </c>
      <c r="V2815">
        <f>[1]发票导入!V2815&amp;""</f>
      </c>
      <c r="W2815">
        <f>[1]发票导入!W2815&amp;""</f>
      </c>
      <c r="Y2815">
        <f>[1]发票导入!Y2815&amp;""</f>
      </c>
      <c r="AA2815">
        <f>[1]发票导入!AA2815&amp;""</f>
      </c>
      <c r="AB2815">
        <f>[1]发票导入!AB2815</f>
        <v>0</v>
      </c>
      <c r="AC2815">
        <f>[1]发票导入!AC2815</f>
        <v>0</v>
      </c>
      <c r="AE2815" s="22">
        <f t="shared" si="0"/>
      </c>
      <c r="AI2815">
        <f>[1]发票导入!AI2815&amp;""</f>
      </c>
      <c r="AJ2815">
        <f>[1]发票导入!AJ2815&amp;""</f>
      </c>
      <c r="AK2815">
        <f>[1]发票导入!AK2815</f>
        <v>0</v>
      </c>
      <c r="AL2815">
        <f>[1]发票导入!AL2815</f>
        <v>0</v>
      </c>
      <c r="AM2815">
        <f>[1]发票导入!AM2815</f>
        <v>0</v>
      </c>
      <c r="AN2815" s="22">
        <f t="shared" si="1"/>
        <v>0</v>
      </c>
      <c r="AO2815" s="22">
        <f t="shared" si="2"/>
        <v>0</v>
      </c>
    </row>
    <row r="2816">
      <c r="C2816">
        <f>[1]发票导入!C2816&amp;""</f>
      </c>
      <c r="D2816">
        <f>[1]发票导入!D2816&amp;""</f>
      </c>
      <c r="O2816">
        <f>[1]发票导入!O2816&amp;""</f>
      </c>
      <c r="T2816">
        <f>[1]发票导入!T2816</f>
      </c>
      <c r="U2816">
        <f>[1]发票导入!U2816&amp;""</f>
      </c>
      <c r="V2816">
        <f>[1]发票导入!V2816&amp;""</f>
      </c>
      <c r="W2816">
        <f>[1]发票导入!W2816&amp;""</f>
      </c>
      <c r="Y2816">
        <f>[1]发票导入!Y2816&amp;""</f>
      </c>
      <c r="AA2816">
        <f>[1]发票导入!AA2816&amp;""</f>
      </c>
      <c r="AB2816">
        <f>[1]发票导入!AB2816</f>
        <v>0</v>
      </c>
      <c r="AC2816">
        <f>[1]发票导入!AC2816</f>
        <v>0</v>
      </c>
      <c r="AE2816" s="22">
        <f t="shared" si="0"/>
      </c>
      <c r="AI2816">
        <f>[1]发票导入!AI2816&amp;""</f>
      </c>
      <c r="AJ2816">
        <f>[1]发票导入!AJ2816&amp;""</f>
      </c>
      <c r="AK2816">
        <f>[1]发票导入!AK2816</f>
        <v>0</v>
      </c>
      <c r="AL2816">
        <f>[1]发票导入!AL2816</f>
        <v>0</v>
      </c>
      <c r="AM2816">
        <f>[1]发票导入!AM2816</f>
        <v>0</v>
      </c>
      <c r="AN2816" s="22">
        <f t="shared" si="1"/>
        <v>0</v>
      </c>
      <c r="AO2816" s="22">
        <f t="shared" si="2"/>
        <v>0</v>
      </c>
    </row>
    <row r="2817">
      <c r="C2817">
        <f>[1]发票导入!C2817&amp;""</f>
      </c>
      <c r="D2817">
        <f>[1]发票导入!D2817&amp;""</f>
      </c>
      <c r="O2817">
        <f>[1]发票导入!O2817&amp;""</f>
      </c>
      <c r="T2817">
        <f>[1]发票导入!T2817</f>
      </c>
      <c r="U2817">
        <f>[1]发票导入!U2817&amp;""</f>
      </c>
      <c r="V2817">
        <f>[1]发票导入!V2817&amp;""</f>
      </c>
      <c r="W2817">
        <f>[1]发票导入!W2817&amp;""</f>
      </c>
      <c r="Y2817">
        <f>[1]发票导入!Y2817&amp;""</f>
      </c>
      <c r="AA2817">
        <f>[1]发票导入!AA2817&amp;""</f>
      </c>
      <c r="AB2817">
        <f>[1]发票导入!AB2817</f>
        <v>0</v>
      </c>
      <c r="AC2817">
        <f>[1]发票导入!AC2817</f>
        <v>0</v>
      </c>
      <c r="AE2817" s="22">
        <f t="shared" si="0"/>
      </c>
      <c r="AI2817">
        <f>[1]发票导入!AI2817&amp;""</f>
      </c>
      <c r="AJ2817">
        <f>[1]发票导入!AJ2817&amp;""</f>
      </c>
      <c r="AK2817">
        <f>[1]发票导入!AK2817</f>
        <v>0</v>
      </c>
      <c r="AL2817">
        <f>[1]发票导入!AL2817</f>
        <v>0</v>
      </c>
      <c r="AM2817">
        <f>[1]发票导入!AM2817</f>
        <v>0</v>
      </c>
      <c r="AN2817" s="22">
        <f t="shared" si="1"/>
        <v>0</v>
      </c>
      <c r="AO2817" s="22">
        <f t="shared" si="2"/>
        <v>0</v>
      </c>
    </row>
    <row r="2818">
      <c r="C2818">
        <f>[1]发票导入!C2818&amp;""</f>
      </c>
      <c r="D2818">
        <f>[1]发票导入!D2818&amp;""</f>
      </c>
      <c r="O2818">
        <f>[1]发票导入!O2818&amp;""</f>
      </c>
      <c r="T2818">
        <f>[1]发票导入!T2818</f>
      </c>
      <c r="U2818">
        <f>[1]发票导入!U2818&amp;""</f>
      </c>
      <c r="V2818">
        <f>[1]发票导入!V2818&amp;""</f>
      </c>
      <c r="W2818">
        <f>[1]发票导入!W2818&amp;""</f>
      </c>
      <c r="Y2818">
        <f>[1]发票导入!Y2818&amp;""</f>
      </c>
      <c r="AA2818">
        <f>[1]发票导入!AA2818&amp;""</f>
      </c>
      <c r="AB2818">
        <f>[1]发票导入!AB2818</f>
        <v>0</v>
      </c>
      <c r="AC2818">
        <f>[1]发票导入!AC2818</f>
        <v>0</v>
      </c>
      <c r="AE2818" s="22">
        <f t="shared" si="0"/>
      </c>
      <c r="AI2818">
        <f>[1]发票导入!AI2818&amp;""</f>
      </c>
      <c r="AJ2818">
        <f>[1]发票导入!AJ2818&amp;""</f>
      </c>
      <c r="AK2818">
        <f>[1]发票导入!AK2818</f>
        <v>0</v>
      </c>
      <c r="AL2818">
        <f>[1]发票导入!AL2818</f>
        <v>0</v>
      </c>
      <c r="AM2818">
        <f>[1]发票导入!AM2818</f>
        <v>0</v>
      </c>
      <c r="AN2818" s="22">
        <f t="shared" si="1"/>
        <v>0</v>
      </c>
      <c r="AO2818" s="22">
        <f t="shared" si="2"/>
        <v>0</v>
      </c>
    </row>
    <row r="2819">
      <c r="C2819">
        <f>[1]发票导入!C2819&amp;""</f>
      </c>
      <c r="D2819">
        <f>[1]发票导入!D2819&amp;""</f>
      </c>
      <c r="O2819">
        <f>[1]发票导入!O2819&amp;""</f>
      </c>
      <c r="T2819">
        <f>[1]发票导入!T2819</f>
      </c>
      <c r="U2819">
        <f>[1]发票导入!U2819&amp;""</f>
      </c>
      <c r="V2819">
        <f>[1]发票导入!V2819&amp;""</f>
      </c>
      <c r="W2819">
        <f>[1]发票导入!W2819&amp;""</f>
      </c>
      <c r="Y2819">
        <f>[1]发票导入!Y2819&amp;""</f>
      </c>
      <c r="AA2819">
        <f>[1]发票导入!AA2819&amp;""</f>
      </c>
      <c r="AB2819">
        <f>[1]发票导入!AB2819</f>
        <v>0</v>
      </c>
      <c r="AC2819">
        <f>[1]发票导入!AC2819</f>
        <v>0</v>
      </c>
      <c r="AE2819" s="22">
        <f t="shared" si="0"/>
      </c>
      <c r="AI2819">
        <f>[1]发票导入!AI2819&amp;""</f>
      </c>
      <c r="AJ2819">
        <f>[1]发票导入!AJ2819&amp;""</f>
      </c>
      <c r="AK2819">
        <f>[1]发票导入!AK2819</f>
        <v>0</v>
      </c>
      <c r="AL2819">
        <f>[1]发票导入!AL2819</f>
        <v>0</v>
      </c>
      <c r="AM2819">
        <f>[1]发票导入!AM2819</f>
        <v>0</v>
      </c>
      <c r="AN2819" s="22">
        <f t="shared" si="1"/>
        <v>0</v>
      </c>
      <c r="AO2819" s="22">
        <f t="shared" si="2"/>
        <v>0</v>
      </c>
    </row>
    <row r="2820">
      <c r="C2820">
        <f>[1]发票导入!C2820&amp;""</f>
      </c>
      <c r="D2820">
        <f>[1]发票导入!D2820&amp;""</f>
      </c>
      <c r="O2820">
        <f>[1]发票导入!O2820&amp;""</f>
      </c>
      <c r="T2820">
        <f>[1]发票导入!T2820</f>
      </c>
      <c r="U2820">
        <f>[1]发票导入!U2820&amp;""</f>
      </c>
      <c r="V2820">
        <f>[1]发票导入!V2820&amp;""</f>
      </c>
      <c r="W2820">
        <f>[1]发票导入!W2820&amp;""</f>
      </c>
      <c r="Y2820">
        <f>[1]发票导入!Y2820&amp;""</f>
      </c>
      <c r="AA2820">
        <f>[1]发票导入!AA2820&amp;""</f>
      </c>
      <c r="AB2820">
        <f>[1]发票导入!AB2820</f>
        <v>0</v>
      </c>
      <c r="AC2820">
        <f>[1]发票导入!AC2820</f>
        <v>0</v>
      </c>
      <c r="AE2820" s="22">
        <f t="shared" si="0"/>
      </c>
      <c r="AI2820">
        <f>[1]发票导入!AI2820&amp;""</f>
      </c>
      <c r="AJ2820">
        <f>[1]发票导入!AJ2820&amp;""</f>
      </c>
      <c r="AK2820">
        <f>[1]发票导入!AK2820</f>
        <v>0</v>
      </c>
      <c r="AL2820">
        <f>[1]发票导入!AL2820</f>
        <v>0</v>
      </c>
      <c r="AM2820">
        <f>[1]发票导入!AM2820</f>
        <v>0</v>
      </c>
      <c r="AN2820" s="22">
        <f t="shared" si="1"/>
        <v>0</v>
      </c>
      <c r="AO2820" s="22">
        <f t="shared" si="2"/>
        <v>0</v>
      </c>
    </row>
    <row r="2821">
      <c r="C2821">
        <f>[1]发票导入!C2821&amp;""</f>
      </c>
      <c r="D2821">
        <f>[1]发票导入!D2821&amp;""</f>
      </c>
      <c r="O2821">
        <f>[1]发票导入!O2821&amp;""</f>
      </c>
      <c r="T2821">
        <f>[1]发票导入!T2821</f>
      </c>
      <c r="U2821">
        <f>[1]发票导入!U2821&amp;""</f>
      </c>
      <c r="V2821">
        <f>[1]发票导入!V2821&amp;""</f>
      </c>
      <c r="W2821">
        <f>[1]发票导入!W2821&amp;""</f>
      </c>
      <c r="Y2821">
        <f>[1]发票导入!Y2821&amp;""</f>
      </c>
      <c r="AA2821">
        <f>[1]发票导入!AA2821&amp;""</f>
      </c>
      <c r="AB2821">
        <f>[1]发票导入!AB2821</f>
        <v>0</v>
      </c>
      <c r="AC2821">
        <f>[1]发票导入!AC2821</f>
        <v>0</v>
      </c>
      <c r="AE2821" s="22">
        <f t="shared" si="0"/>
      </c>
      <c r="AI2821">
        <f>[1]发票导入!AI2821&amp;""</f>
      </c>
      <c r="AJ2821">
        <f>[1]发票导入!AJ2821&amp;""</f>
      </c>
      <c r="AK2821">
        <f>[1]发票导入!AK2821</f>
        <v>0</v>
      </c>
      <c r="AL2821">
        <f>[1]发票导入!AL2821</f>
        <v>0</v>
      </c>
      <c r="AM2821">
        <f>[1]发票导入!AM2821</f>
        <v>0</v>
      </c>
      <c r="AN2821" s="22">
        <f t="shared" si="1"/>
        <v>0</v>
      </c>
      <c r="AO2821" s="22">
        <f t="shared" si="2"/>
        <v>0</v>
      </c>
    </row>
    <row r="2822">
      <c r="C2822">
        <f>[1]发票导入!C2822&amp;""</f>
      </c>
      <c r="D2822">
        <f>[1]发票导入!D2822&amp;""</f>
      </c>
      <c r="O2822">
        <f>[1]发票导入!O2822&amp;""</f>
      </c>
      <c r="T2822">
        <f>[1]发票导入!T2822</f>
      </c>
      <c r="U2822">
        <f>[1]发票导入!U2822&amp;""</f>
      </c>
      <c r="V2822">
        <f>[1]发票导入!V2822&amp;""</f>
      </c>
      <c r="W2822">
        <f>[1]发票导入!W2822&amp;""</f>
      </c>
      <c r="Y2822">
        <f>[1]发票导入!Y2822&amp;""</f>
      </c>
      <c r="AA2822">
        <f>[1]发票导入!AA2822&amp;""</f>
      </c>
      <c r="AB2822">
        <f>[1]发票导入!AB2822</f>
        <v>0</v>
      </c>
      <c r="AC2822">
        <f>[1]发票导入!AC2822</f>
        <v>0</v>
      </c>
      <c r="AE2822" s="22">
        <f t="shared" si="0"/>
      </c>
      <c r="AI2822">
        <f>[1]发票导入!AI2822&amp;""</f>
      </c>
      <c r="AJ2822">
        <f>[1]发票导入!AJ2822&amp;""</f>
      </c>
      <c r="AK2822">
        <f>[1]发票导入!AK2822</f>
        <v>0</v>
      </c>
      <c r="AL2822">
        <f>[1]发票导入!AL2822</f>
        <v>0</v>
      </c>
      <c r="AM2822">
        <f>[1]发票导入!AM2822</f>
        <v>0</v>
      </c>
      <c r="AN2822" s="22">
        <f t="shared" si="1"/>
        <v>0</v>
      </c>
      <c r="AO2822" s="22">
        <f t="shared" si="2"/>
        <v>0</v>
      </c>
    </row>
    <row r="2823">
      <c r="C2823">
        <f>[1]发票导入!C2823&amp;""</f>
      </c>
      <c r="D2823">
        <f>[1]发票导入!D2823&amp;""</f>
      </c>
      <c r="O2823">
        <f>[1]发票导入!O2823&amp;""</f>
      </c>
      <c r="T2823">
        <f>[1]发票导入!T2823</f>
      </c>
      <c r="U2823">
        <f>[1]发票导入!U2823&amp;""</f>
      </c>
      <c r="V2823">
        <f>[1]发票导入!V2823&amp;""</f>
      </c>
      <c r="W2823">
        <f>[1]发票导入!W2823&amp;""</f>
      </c>
      <c r="Y2823">
        <f>[1]发票导入!Y2823&amp;""</f>
      </c>
      <c r="AA2823">
        <f>[1]发票导入!AA2823&amp;""</f>
      </c>
      <c r="AB2823">
        <f>[1]发票导入!AB2823</f>
        <v>0</v>
      </c>
      <c r="AC2823">
        <f>[1]发票导入!AC2823</f>
        <v>0</v>
      </c>
      <c r="AE2823" s="22">
        <f t="shared" si="0"/>
      </c>
      <c r="AI2823">
        <f>[1]发票导入!AI2823&amp;""</f>
      </c>
      <c r="AJ2823">
        <f>[1]发票导入!AJ2823&amp;""</f>
      </c>
      <c r="AK2823">
        <f>[1]发票导入!AK2823</f>
        <v>0</v>
      </c>
      <c r="AL2823">
        <f>[1]发票导入!AL2823</f>
        <v>0</v>
      </c>
      <c r="AM2823">
        <f>[1]发票导入!AM2823</f>
        <v>0</v>
      </c>
      <c r="AN2823" s="22">
        <f t="shared" si="1"/>
        <v>0</v>
      </c>
      <c r="AO2823" s="22">
        <f t="shared" si="2"/>
        <v>0</v>
      </c>
    </row>
    <row r="2824">
      <c r="C2824">
        <f>[1]发票导入!C2824&amp;""</f>
      </c>
      <c r="D2824">
        <f>[1]发票导入!D2824&amp;""</f>
      </c>
      <c r="O2824">
        <f>[1]发票导入!O2824&amp;""</f>
      </c>
      <c r="T2824">
        <f>[1]发票导入!T2824</f>
      </c>
      <c r="U2824">
        <f>[1]发票导入!U2824&amp;""</f>
      </c>
      <c r="V2824">
        <f>[1]发票导入!V2824&amp;""</f>
      </c>
      <c r="W2824">
        <f>[1]发票导入!W2824&amp;""</f>
      </c>
      <c r="Y2824">
        <f>[1]发票导入!Y2824&amp;""</f>
      </c>
      <c r="AA2824">
        <f>[1]发票导入!AA2824&amp;""</f>
      </c>
      <c r="AB2824">
        <f>[1]发票导入!AB2824</f>
        <v>0</v>
      </c>
      <c r="AC2824">
        <f>[1]发票导入!AC2824</f>
        <v>0</v>
      </c>
      <c r="AE2824" s="22">
        <f t="shared" si="0"/>
      </c>
      <c r="AI2824">
        <f>[1]发票导入!AI2824&amp;""</f>
      </c>
      <c r="AJ2824">
        <f>[1]发票导入!AJ2824&amp;""</f>
      </c>
      <c r="AK2824">
        <f>[1]发票导入!AK2824</f>
        <v>0</v>
      </c>
      <c r="AL2824">
        <f>[1]发票导入!AL2824</f>
        <v>0</v>
      </c>
      <c r="AM2824">
        <f>[1]发票导入!AM2824</f>
        <v>0</v>
      </c>
      <c r="AN2824" s="22">
        <f t="shared" si="1"/>
        <v>0</v>
      </c>
      <c r="AO2824" s="22">
        <f t="shared" si="2"/>
        <v>0</v>
      </c>
    </row>
    <row r="2825">
      <c r="C2825">
        <f>[1]发票导入!C2825&amp;""</f>
      </c>
      <c r="D2825">
        <f>[1]发票导入!D2825&amp;""</f>
      </c>
      <c r="O2825">
        <f>[1]发票导入!O2825&amp;""</f>
      </c>
      <c r="T2825">
        <f>[1]发票导入!T2825</f>
      </c>
      <c r="U2825">
        <f>[1]发票导入!U2825&amp;""</f>
      </c>
      <c r="V2825">
        <f>[1]发票导入!V2825&amp;""</f>
      </c>
      <c r="W2825">
        <f>[1]发票导入!W2825&amp;""</f>
      </c>
      <c r="Y2825">
        <f>[1]发票导入!Y2825&amp;""</f>
      </c>
      <c r="AA2825">
        <f>[1]发票导入!AA2825&amp;""</f>
      </c>
      <c r="AB2825">
        <f>[1]发票导入!AB2825</f>
        <v>0</v>
      </c>
      <c r="AC2825">
        <f>[1]发票导入!AC2825</f>
        <v>0</v>
      </c>
      <c r="AE2825" s="22">
        <f t="shared" si="0"/>
      </c>
      <c r="AI2825">
        <f>[1]发票导入!AI2825&amp;""</f>
      </c>
      <c r="AJ2825">
        <f>[1]发票导入!AJ2825&amp;""</f>
      </c>
      <c r="AK2825">
        <f>[1]发票导入!AK2825</f>
        <v>0</v>
      </c>
      <c r="AL2825">
        <f>[1]发票导入!AL2825</f>
        <v>0</v>
      </c>
      <c r="AM2825">
        <f>[1]发票导入!AM2825</f>
        <v>0</v>
      </c>
      <c r="AN2825" s="22">
        <f t="shared" si="1"/>
        <v>0</v>
      </c>
      <c r="AO2825" s="22">
        <f t="shared" si="2"/>
        <v>0</v>
      </c>
    </row>
    <row r="2826">
      <c r="C2826">
        <f>[1]发票导入!C2826&amp;""</f>
      </c>
      <c r="D2826">
        <f>[1]发票导入!D2826&amp;""</f>
      </c>
      <c r="O2826">
        <f>[1]发票导入!O2826&amp;""</f>
      </c>
      <c r="T2826">
        <f>[1]发票导入!T2826</f>
      </c>
      <c r="U2826">
        <f>[1]发票导入!U2826&amp;""</f>
      </c>
      <c r="V2826">
        <f>[1]发票导入!V2826&amp;""</f>
      </c>
      <c r="W2826">
        <f>[1]发票导入!W2826&amp;""</f>
      </c>
      <c r="Y2826">
        <f>[1]发票导入!Y2826&amp;""</f>
      </c>
      <c r="AA2826">
        <f>[1]发票导入!AA2826&amp;""</f>
      </c>
      <c r="AB2826">
        <f>[1]发票导入!AB2826</f>
        <v>0</v>
      </c>
      <c r="AC2826">
        <f>[1]发票导入!AC2826</f>
        <v>0</v>
      </c>
      <c r="AE2826" s="22">
        <f t="shared" si="0"/>
      </c>
      <c r="AI2826">
        <f>[1]发票导入!AI2826&amp;""</f>
      </c>
      <c r="AJ2826">
        <f>[1]发票导入!AJ2826&amp;""</f>
      </c>
      <c r="AK2826">
        <f>[1]发票导入!AK2826</f>
        <v>0</v>
      </c>
      <c r="AL2826">
        <f>[1]发票导入!AL2826</f>
        <v>0</v>
      </c>
      <c r="AM2826">
        <f>[1]发票导入!AM2826</f>
        <v>0</v>
      </c>
      <c r="AN2826" s="22">
        <f t="shared" si="1"/>
        <v>0</v>
      </c>
      <c r="AO2826" s="22">
        <f t="shared" si="2"/>
        <v>0</v>
      </c>
    </row>
    <row r="2827">
      <c r="C2827">
        <f>[1]发票导入!C2827&amp;""</f>
      </c>
      <c r="D2827">
        <f>[1]发票导入!D2827&amp;""</f>
      </c>
      <c r="O2827">
        <f>[1]发票导入!O2827&amp;""</f>
      </c>
      <c r="T2827">
        <f>[1]发票导入!T2827</f>
      </c>
      <c r="U2827">
        <f>[1]发票导入!U2827&amp;""</f>
      </c>
      <c r="V2827">
        <f>[1]发票导入!V2827&amp;""</f>
      </c>
      <c r="W2827">
        <f>[1]发票导入!W2827&amp;""</f>
      </c>
      <c r="Y2827">
        <f>[1]发票导入!Y2827&amp;""</f>
      </c>
      <c r="AA2827">
        <f>[1]发票导入!AA2827&amp;""</f>
      </c>
      <c r="AB2827">
        <f>[1]发票导入!AB2827</f>
        <v>0</v>
      </c>
      <c r="AC2827">
        <f>[1]发票导入!AC2827</f>
        <v>0</v>
      </c>
      <c r="AE2827" s="22">
        <f t="shared" si="0"/>
      </c>
      <c r="AI2827">
        <f>[1]发票导入!AI2827&amp;""</f>
      </c>
      <c r="AJ2827">
        <f>[1]发票导入!AJ2827&amp;""</f>
      </c>
      <c r="AK2827">
        <f>[1]发票导入!AK2827</f>
        <v>0</v>
      </c>
      <c r="AL2827">
        <f>[1]发票导入!AL2827</f>
        <v>0</v>
      </c>
      <c r="AM2827">
        <f>[1]发票导入!AM2827</f>
        <v>0</v>
      </c>
      <c r="AN2827" s="22">
        <f t="shared" si="1"/>
        <v>0</v>
      </c>
      <c r="AO2827" s="22">
        <f t="shared" si="2"/>
        <v>0</v>
      </c>
    </row>
    <row r="2828">
      <c r="C2828">
        <f>[1]发票导入!C2828&amp;""</f>
      </c>
      <c r="D2828">
        <f>[1]发票导入!D2828&amp;""</f>
      </c>
      <c r="O2828">
        <f>[1]发票导入!O2828&amp;""</f>
      </c>
      <c r="T2828">
        <f>[1]发票导入!T2828</f>
      </c>
      <c r="U2828">
        <f>[1]发票导入!U2828&amp;""</f>
      </c>
      <c r="V2828">
        <f>[1]发票导入!V2828&amp;""</f>
      </c>
      <c r="W2828">
        <f>[1]发票导入!W2828&amp;""</f>
      </c>
      <c r="Y2828">
        <f>[1]发票导入!Y2828&amp;""</f>
      </c>
      <c r="AA2828">
        <f>[1]发票导入!AA2828&amp;""</f>
      </c>
      <c r="AB2828">
        <f>[1]发票导入!AB2828</f>
        <v>0</v>
      </c>
      <c r="AC2828">
        <f>[1]发票导入!AC2828</f>
        <v>0</v>
      </c>
      <c r="AE2828" s="22">
        <f t="shared" si="0"/>
      </c>
      <c r="AI2828">
        <f>[1]发票导入!AI2828&amp;""</f>
      </c>
      <c r="AJ2828">
        <f>[1]发票导入!AJ2828&amp;""</f>
      </c>
      <c r="AK2828">
        <f>[1]发票导入!AK2828</f>
        <v>0</v>
      </c>
      <c r="AL2828">
        <f>[1]发票导入!AL2828</f>
        <v>0</v>
      </c>
      <c r="AM2828">
        <f>[1]发票导入!AM2828</f>
        <v>0</v>
      </c>
      <c r="AN2828" s="22">
        <f t="shared" si="1"/>
        <v>0</v>
      </c>
      <c r="AO2828" s="22">
        <f t="shared" si="2"/>
        <v>0</v>
      </c>
    </row>
    <row r="2829">
      <c r="C2829">
        <f>[1]发票导入!C2829&amp;""</f>
      </c>
      <c r="D2829">
        <f>[1]发票导入!D2829&amp;""</f>
      </c>
      <c r="O2829">
        <f>[1]发票导入!O2829&amp;""</f>
      </c>
      <c r="T2829">
        <f>[1]发票导入!T2829</f>
      </c>
      <c r="U2829">
        <f>[1]发票导入!U2829&amp;""</f>
      </c>
      <c r="V2829">
        <f>[1]发票导入!V2829&amp;""</f>
      </c>
      <c r="W2829">
        <f>[1]发票导入!W2829&amp;""</f>
      </c>
      <c r="Y2829">
        <f>[1]发票导入!Y2829&amp;""</f>
      </c>
      <c r="AA2829">
        <f>[1]发票导入!AA2829&amp;""</f>
      </c>
      <c r="AB2829">
        <f>[1]发票导入!AB2829</f>
        <v>0</v>
      </c>
      <c r="AC2829">
        <f>[1]发票导入!AC2829</f>
        <v>0</v>
      </c>
      <c r="AE2829" s="22">
        <f t="shared" si="0"/>
      </c>
      <c r="AI2829">
        <f>[1]发票导入!AI2829&amp;""</f>
      </c>
      <c r="AJ2829">
        <f>[1]发票导入!AJ2829&amp;""</f>
      </c>
      <c r="AK2829">
        <f>[1]发票导入!AK2829</f>
        <v>0</v>
      </c>
      <c r="AL2829">
        <f>[1]发票导入!AL2829</f>
        <v>0</v>
      </c>
      <c r="AM2829">
        <f>[1]发票导入!AM2829</f>
        <v>0</v>
      </c>
      <c r="AN2829" s="22">
        <f t="shared" si="1"/>
        <v>0</v>
      </c>
      <c r="AO2829" s="22">
        <f t="shared" si="2"/>
        <v>0</v>
      </c>
    </row>
    <row r="2830">
      <c r="C2830">
        <f>[1]发票导入!C2830&amp;""</f>
      </c>
      <c r="D2830">
        <f>[1]发票导入!D2830&amp;""</f>
      </c>
      <c r="O2830">
        <f>[1]发票导入!O2830&amp;""</f>
      </c>
      <c r="T2830">
        <f>[1]发票导入!T2830</f>
      </c>
      <c r="U2830">
        <f>[1]发票导入!U2830&amp;""</f>
      </c>
      <c r="V2830">
        <f>[1]发票导入!V2830&amp;""</f>
      </c>
      <c r="W2830">
        <f>[1]发票导入!W2830&amp;""</f>
      </c>
      <c r="Y2830">
        <f>[1]发票导入!Y2830&amp;""</f>
      </c>
      <c r="AA2830">
        <f>[1]发票导入!AA2830&amp;""</f>
      </c>
      <c r="AB2830">
        <f>[1]发票导入!AB2830</f>
        <v>0</v>
      </c>
      <c r="AC2830">
        <f>[1]发票导入!AC2830</f>
        <v>0</v>
      </c>
      <c r="AE2830" s="22">
        <f t="shared" si="0"/>
      </c>
      <c r="AI2830">
        <f>[1]发票导入!AI2830&amp;""</f>
      </c>
      <c r="AJ2830">
        <f>[1]发票导入!AJ2830&amp;""</f>
      </c>
      <c r="AK2830">
        <f>[1]发票导入!AK2830</f>
        <v>0</v>
      </c>
      <c r="AL2830">
        <f>[1]发票导入!AL2830</f>
        <v>0</v>
      </c>
      <c r="AM2830">
        <f>[1]发票导入!AM2830</f>
        <v>0</v>
      </c>
      <c r="AN2830" s="22">
        <f t="shared" si="1"/>
        <v>0</v>
      </c>
      <c r="AO2830" s="22">
        <f t="shared" si="2"/>
        <v>0</v>
      </c>
    </row>
    <row r="2831">
      <c r="C2831">
        <f>[1]发票导入!C2831&amp;""</f>
      </c>
      <c r="D2831">
        <f>[1]发票导入!D2831&amp;""</f>
      </c>
      <c r="O2831">
        <f>[1]发票导入!O2831&amp;""</f>
      </c>
      <c r="T2831">
        <f>[1]发票导入!T2831</f>
      </c>
      <c r="U2831">
        <f>[1]发票导入!U2831&amp;""</f>
      </c>
      <c r="V2831">
        <f>[1]发票导入!V2831&amp;""</f>
      </c>
      <c r="W2831">
        <f>[1]发票导入!W2831&amp;""</f>
      </c>
      <c r="Y2831">
        <f>[1]发票导入!Y2831&amp;""</f>
      </c>
      <c r="AA2831">
        <f>[1]发票导入!AA2831&amp;""</f>
      </c>
      <c r="AB2831">
        <f>[1]发票导入!AB2831</f>
        <v>0</v>
      </c>
      <c r="AC2831">
        <f>[1]发票导入!AC2831</f>
        <v>0</v>
      </c>
      <c r="AE2831" s="22">
        <f t="shared" si="0"/>
      </c>
      <c r="AI2831">
        <f>[1]发票导入!AI2831&amp;""</f>
      </c>
      <c r="AJ2831">
        <f>[1]发票导入!AJ2831&amp;""</f>
      </c>
      <c r="AK2831">
        <f>[1]发票导入!AK2831</f>
        <v>0</v>
      </c>
      <c r="AL2831">
        <f>[1]发票导入!AL2831</f>
        <v>0</v>
      </c>
      <c r="AM2831">
        <f>[1]发票导入!AM2831</f>
        <v>0</v>
      </c>
      <c r="AN2831" s="22">
        <f t="shared" si="1"/>
        <v>0</v>
      </c>
      <c r="AO2831" s="22">
        <f t="shared" si="2"/>
        <v>0</v>
      </c>
    </row>
    <row r="2832">
      <c r="C2832">
        <f>[1]发票导入!C2832&amp;""</f>
      </c>
      <c r="D2832">
        <f>[1]发票导入!D2832&amp;""</f>
      </c>
      <c r="O2832">
        <f>[1]发票导入!O2832&amp;""</f>
      </c>
      <c r="T2832">
        <f>[1]发票导入!T2832</f>
      </c>
      <c r="U2832">
        <f>[1]发票导入!U2832&amp;""</f>
      </c>
      <c r="V2832">
        <f>[1]发票导入!V2832&amp;""</f>
      </c>
      <c r="W2832">
        <f>[1]发票导入!W2832&amp;""</f>
      </c>
      <c r="Y2832">
        <f>[1]发票导入!Y2832&amp;""</f>
      </c>
      <c r="AA2832">
        <f>[1]发票导入!AA2832&amp;""</f>
      </c>
      <c r="AB2832">
        <f>[1]发票导入!AB2832</f>
        <v>0</v>
      </c>
      <c r="AC2832">
        <f>[1]发票导入!AC2832</f>
        <v>0</v>
      </c>
      <c r="AE2832" s="22">
        <f t="shared" si="0"/>
      </c>
      <c r="AI2832">
        <f>[1]发票导入!AI2832&amp;""</f>
      </c>
      <c r="AJ2832">
        <f>[1]发票导入!AJ2832&amp;""</f>
      </c>
      <c r="AK2832">
        <f>[1]发票导入!AK2832</f>
        <v>0</v>
      </c>
      <c r="AL2832">
        <f>[1]发票导入!AL2832</f>
        <v>0</v>
      </c>
      <c r="AM2832">
        <f>[1]发票导入!AM2832</f>
        <v>0</v>
      </c>
      <c r="AN2832" s="22">
        <f t="shared" si="1"/>
        <v>0</v>
      </c>
      <c r="AO2832" s="22">
        <f t="shared" si="2"/>
        <v>0</v>
      </c>
    </row>
    <row r="2833">
      <c r="C2833">
        <f>[1]发票导入!C2833&amp;""</f>
      </c>
      <c r="D2833">
        <f>[1]发票导入!D2833&amp;""</f>
      </c>
      <c r="O2833">
        <f>[1]发票导入!O2833&amp;""</f>
      </c>
      <c r="T2833">
        <f>[1]发票导入!T2833</f>
      </c>
      <c r="U2833">
        <f>[1]发票导入!U2833&amp;""</f>
      </c>
      <c r="V2833">
        <f>[1]发票导入!V2833&amp;""</f>
      </c>
      <c r="W2833">
        <f>[1]发票导入!W2833&amp;""</f>
      </c>
      <c r="Y2833">
        <f>[1]发票导入!Y2833&amp;""</f>
      </c>
      <c r="AA2833">
        <f>[1]发票导入!AA2833&amp;""</f>
      </c>
      <c r="AB2833">
        <f>[1]发票导入!AB2833</f>
        <v>0</v>
      </c>
      <c r="AC2833">
        <f>[1]发票导入!AC2833</f>
        <v>0</v>
      </c>
      <c r="AE2833" s="22">
        <f t="shared" si="0"/>
      </c>
      <c r="AI2833">
        <f>[1]发票导入!AI2833&amp;""</f>
      </c>
      <c r="AJ2833">
        <f>[1]发票导入!AJ2833&amp;""</f>
      </c>
      <c r="AK2833">
        <f>[1]发票导入!AK2833</f>
        <v>0</v>
      </c>
      <c r="AL2833">
        <f>[1]发票导入!AL2833</f>
        <v>0</v>
      </c>
      <c r="AM2833">
        <f>[1]发票导入!AM2833</f>
        <v>0</v>
      </c>
      <c r="AN2833" s="22">
        <f t="shared" si="1"/>
        <v>0</v>
      </c>
      <c r="AO2833" s="22">
        <f t="shared" si="2"/>
        <v>0</v>
      </c>
    </row>
    <row r="2834">
      <c r="C2834">
        <f>[1]发票导入!C2834&amp;""</f>
      </c>
      <c r="D2834">
        <f>[1]发票导入!D2834&amp;""</f>
      </c>
      <c r="O2834">
        <f>[1]发票导入!O2834&amp;""</f>
      </c>
      <c r="T2834">
        <f>[1]发票导入!T2834</f>
      </c>
      <c r="U2834">
        <f>[1]发票导入!U2834&amp;""</f>
      </c>
      <c r="V2834">
        <f>[1]发票导入!V2834&amp;""</f>
      </c>
      <c r="W2834">
        <f>[1]发票导入!W2834&amp;""</f>
      </c>
      <c r="Y2834">
        <f>[1]发票导入!Y2834&amp;""</f>
      </c>
      <c r="AA2834">
        <f>[1]发票导入!AA2834&amp;""</f>
      </c>
      <c r="AB2834">
        <f>[1]发票导入!AB2834</f>
        <v>0</v>
      </c>
      <c r="AC2834">
        <f>[1]发票导入!AC2834</f>
        <v>0</v>
      </c>
      <c r="AE2834" s="22">
        <f t="shared" si="0"/>
      </c>
      <c r="AI2834">
        <f>[1]发票导入!AI2834&amp;""</f>
      </c>
      <c r="AJ2834">
        <f>[1]发票导入!AJ2834&amp;""</f>
      </c>
      <c r="AK2834">
        <f>[1]发票导入!AK2834</f>
        <v>0</v>
      </c>
      <c r="AL2834">
        <f>[1]发票导入!AL2834</f>
        <v>0</v>
      </c>
      <c r="AM2834">
        <f>[1]发票导入!AM2834</f>
        <v>0</v>
      </c>
      <c r="AN2834" s="22">
        <f t="shared" si="1"/>
        <v>0</v>
      </c>
      <c r="AO2834" s="22">
        <f t="shared" si="2"/>
        <v>0</v>
      </c>
    </row>
    <row r="2835">
      <c r="C2835">
        <f>[1]发票导入!C2835&amp;""</f>
      </c>
      <c r="D2835">
        <f>[1]发票导入!D2835&amp;""</f>
      </c>
      <c r="O2835">
        <f>[1]发票导入!O2835&amp;""</f>
      </c>
      <c r="T2835">
        <f>[1]发票导入!T2835</f>
      </c>
      <c r="U2835">
        <f>[1]发票导入!U2835&amp;""</f>
      </c>
      <c r="V2835">
        <f>[1]发票导入!V2835&amp;""</f>
      </c>
      <c r="W2835">
        <f>[1]发票导入!W2835&amp;""</f>
      </c>
      <c r="Y2835">
        <f>[1]发票导入!Y2835&amp;""</f>
      </c>
      <c r="AA2835">
        <f>[1]发票导入!AA2835&amp;""</f>
      </c>
      <c r="AB2835">
        <f>[1]发票导入!AB2835</f>
        <v>0</v>
      </c>
      <c r="AC2835">
        <f>[1]发票导入!AC2835</f>
        <v>0</v>
      </c>
      <c r="AE2835" s="22">
        <f t="shared" si="0"/>
      </c>
      <c r="AI2835">
        <f>[1]发票导入!AI2835&amp;""</f>
      </c>
      <c r="AJ2835">
        <f>[1]发票导入!AJ2835&amp;""</f>
      </c>
      <c r="AK2835">
        <f>[1]发票导入!AK2835</f>
        <v>0</v>
      </c>
      <c r="AL2835">
        <f>[1]发票导入!AL2835</f>
        <v>0</v>
      </c>
      <c r="AM2835">
        <f>[1]发票导入!AM2835</f>
        <v>0</v>
      </c>
      <c r="AN2835" s="22">
        <f t="shared" si="1"/>
        <v>0</v>
      </c>
      <c r="AO2835" s="22">
        <f t="shared" si="2"/>
        <v>0</v>
      </c>
    </row>
    <row r="2836">
      <c r="C2836">
        <f>[1]发票导入!C2836&amp;""</f>
      </c>
      <c r="D2836">
        <f>[1]发票导入!D2836&amp;""</f>
      </c>
      <c r="O2836">
        <f>[1]发票导入!O2836&amp;""</f>
      </c>
      <c r="T2836">
        <f>[1]发票导入!T2836</f>
      </c>
      <c r="U2836">
        <f>[1]发票导入!U2836&amp;""</f>
      </c>
      <c r="V2836">
        <f>[1]发票导入!V2836&amp;""</f>
      </c>
      <c r="W2836">
        <f>[1]发票导入!W2836&amp;""</f>
      </c>
      <c r="Y2836">
        <f>[1]发票导入!Y2836&amp;""</f>
      </c>
      <c r="AA2836">
        <f>[1]发票导入!AA2836&amp;""</f>
      </c>
      <c r="AB2836">
        <f>[1]发票导入!AB2836</f>
        <v>0</v>
      </c>
      <c r="AC2836">
        <f>[1]发票导入!AC2836</f>
        <v>0</v>
      </c>
      <c r="AE2836" s="22">
        <f t="shared" si="0"/>
      </c>
      <c r="AI2836">
        <f>[1]发票导入!AI2836&amp;""</f>
      </c>
      <c r="AJ2836">
        <f>[1]发票导入!AJ2836&amp;""</f>
      </c>
      <c r="AK2836">
        <f>[1]发票导入!AK2836</f>
        <v>0</v>
      </c>
      <c r="AL2836">
        <f>[1]发票导入!AL2836</f>
        <v>0</v>
      </c>
      <c r="AM2836">
        <f>[1]发票导入!AM2836</f>
        <v>0</v>
      </c>
      <c r="AN2836" s="22">
        <f t="shared" si="1"/>
        <v>0</v>
      </c>
      <c r="AO2836" s="22">
        <f t="shared" si="2"/>
        <v>0</v>
      </c>
    </row>
    <row r="2837">
      <c r="C2837">
        <f>[1]发票导入!C2837&amp;""</f>
      </c>
      <c r="D2837">
        <f>[1]发票导入!D2837&amp;""</f>
      </c>
      <c r="O2837">
        <f>[1]发票导入!O2837&amp;""</f>
      </c>
      <c r="T2837">
        <f>[1]发票导入!T2837</f>
      </c>
      <c r="U2837">
        <f>[1]发票导入!U2837&amp;""</f>
      </c>
      <c r="V2837">
        <f>[1]发票导入!V2837&amp;""</f>
      </c>
      <c r="W2837">
        <f>[1]发票导入!W2837&amp;""</f>
      </c>
      <c r="Y2837">
        <f>[1]发票导入!Y2837&amp;""</f>
      </c>
      <c r="AA2837">
        <f>[1]发票导入!AA2837&amp;""</f>
      </c>
      <c r="AB2837">
        <f>[1]发票导入!AB2837</f>
        <v>0</v>
      </c>
      <c r="AC2837">
        <f>[1]发票导入!AC2837</f>
        <v>0</v>
      </c>
      <c r="AE2837" s="22">
        <f t="shared" si="0"/>
      </c>
      <c r="AI2837">
        <f>[1]发票导入!AI2837&amp;""</f>
      </c>
      <c r="AJ2837">
        <f>[1]发票导入!AJ2837&amp;""</f>
      </c>
      <c r="AK2837">
        <f>[1]发票导入!AK2837</f>
        <v>0</v>
      </c>
      <c r="AL2837">
        <f>[1]发票导入!AL2837</f>
        <v>0</v>
      </c>
      <c r="AM2837">
        <f>[1]发票导入!AM2837</f>
        <v>0</v>
      </c>
      <c r="AN2837" s="22">
        <f t="shared" si="1"/>
        <v>0</v>
      </c>
      <c r="AO2837" s="22">
        <f t="shared" si="2"/>
        <v>0</v>
      </c>
    </row>
    <row r="2838">
      <c r="C2838">
        <f>[1]发票导入!C2838&amp;""</f>
      </c>
      <c r="D2838">
        <f>[1]发票导入!D2838&amp;""</f>
      </c>
      <c r="O2838">
        <f>[1]发票导入!O2838&amp;""</f>
      </c>
      <c r="T2838">
        <f>[1]发票导入!T2838</f>
      </c>
      <c r="U2838">
        <f>[1]发票导入!U2838&amp;""</f>
      </c>
      <c r="V2838">
        <f>[1]发票导入!V2838&amp;""</f>
      </c>
      <c r="W2838">
        <f>[1]发票导入!W2838&amp;""</f>
      </c>
      <c r="Y2838">
        <f>[1]发票导入!Y2838&amp;""</f>
      </c>
      <c r="AA2838">
        <f>[1]发票导入!AA2838&amp;""</f>
      </c>
      <c r="AB2838">
        <f>[1]发票导入!AB2838</f>
        <v>0</v>
      </c>
      <c r="AC2838">
        <f>[1]发票导入!AC2838</f>
        <v>0</v>
      </c>
      <c r="AE2838" s="22">
        <f t="shared" si="0"/>
      </c>
      <c r="AI2838">
        <f>[1]发票导入!AI2838&amp;""</f>
      </c>
      <c r="AJ2838">
        <f>[1]发票导入!AJ2838&amp;""</f>
      </c>
      <c r="AK2838">
        <f>[1]发票导入!AK2838</f>
        <v>0</v>
      </c>
      <c r="AL2838">
        <f>[1]发票导入!AL2838</f>
        <v>0</v>
      </c>
      <c r="AM2838">
        <f>[1]发票导入!AM2838</f>
        <v>0</v>
      </c>
      <c r="AN2838" s="22">
        <f t="shared" si="1"/>
        <v>0</v>
      </c>
      <c r="AO2838" s="22">
        <f t="shared" si="2"/>
        <v>0</v>
      </c>
    </row>
    <row r="2839">
      <c r="C2839">
        <f>[1]发票导入!C2839&amp;""</f>
      </c>
      <c r="D2839">
        <f>[1]发票导入!D2839&amp;""</f>
      </c>
      <c r="O2839">
        <f>[1]发票导入!O2839&amp;""</f>
      </c>
      <c r="T2839">
        <f>[1]发票导入!T2839</f>
      </c>
      <c r="U2839">
        <f>[1]发票导入!U2839&amp;""</f>
      </c>
      <c r="V2839">
        <f>[1]发票导入!V2839&amp;""</f>
      </c>
      <c r="W2839">
        <f>[1]发票导入!W2839&amp;""</f>
      </c>
      <c r="Y2839">
        <f>[1]发票导入!Y2839&amp;""</f>
      </c>
      <c r="AA2839">
        <f>[1]发票导入!AA2839&amp;""</f>
      </c>
      <c r="AB2839">
        <f>[1]发票导入!AB2839</f>
        <v>0</v>
      </c>
      <c r="AC2839">
        <f>[1]发票导入!AC2839</f>
        <v>0</v>
      </c>
      <c r="AE2839" s="22">
        <f t="shared" si="0"/>
      </c>
      <c r="AI2839">
        <f>[1]发票导入!AI2839&amp;""</f>
      </c>
      <c r="AJ2839">
        <f>[1]发票导入!AJ2839&amp;""</f>
      </c>
      <c r="AK2839">
        <f>[1]发票导入!AK2839</f>
        <v>0</v>
      </c>
      <c r="AL2839">
        <f>[1]发票导入!AL2839</f>
        <v>0</v>
      </c>
      <c r="AM2839">
        <f>[1]发票导入!AM2839</f>
        <v>0</v>
      </c>
      <c r="AN2839" s="22">
        <f t="shared" si="1"/>
        <v>0</v>
      </c>
      <c r="AO2839" s="22">
        <f t="shared" si="2"/>
        <v>0</v>
      </c>
    </row>
    <row r="2840">
      <c r="C2840">
        <f>[1]发票导入!C2840&amp;""</f>
      </c>
      <c r="D2840">
        <f>[1]发票导入!D2840&amp;""</f>
      </c>
      <c r="O2840">
        <f>[1]发票导入!O2840&amp;""</f>
      </c>
      <c r="T2840">
        <f>[1]发票导入!T2840</f>
      </c>
      <c r="U2840">
        <f>[1]发票导入!U2840&amp;""</f>
      </c>
      <c r="V2840">
        <f>[1]发票导入!V2840&amp;""</f>
      </c>
      <c r="W2840">
        <f>[1]发票导入!W2840&amp;""</f>
      </c>
      <c r="Y2840">
        <f>[1]发票导入!Y2840&amp;""</f>
      </c>
      <c r="AA2840">
        <f>[1]发票导入!AA2840&amp;""</f>
      </c>
      <c r="AB2840">
        <f>[1]发票导入!AB2840</f>
        <v>0</v>
      </c>
      <c r="AC2840">
        <f>[1]发票导入!AC2840</f>
        <v>0</v>
      </c>
      <c r="AE2840" s="22">
        <f t="shared" si="0"/>
      </c>
      <c r="AI2840">
        <f>[1]发票导入!AI2840&amp;""</f>
      </c>
      <c r="AJ2840">
        <f>[1]发票导入!AJ2840&amp;""</f>
      </c>
      <c r="AK2840">
        <f>[1]发票导入!AK2840</f>
        <v>0</v>
      </c>
      <c r="AL2840">
        <f>[1]发票导入!AL2840</f>
        <v>0</v>
      </c>
      <c r="AM2840">
        <f>[1]发票导入!AM2840</f>
        <v>0</v>
      </c>
      <c r="AN2840" s="22">
        <f t="shared" si="1"/>
        <v>0</v>
      </c>
      <c r="AO2840" s="22">
        <f t="shared" si="2"/>
        <v>0</v>
      </c>
    </row>
    <row r="2841">
      <c r="C2841">
        <f>[1]发票导入!C2841&amp;""</f>
      </c>
      <c r="D2841">
        <f>[1]发票导入!D2841&amp;""</f>
      </c>
      <c r="O2841">
        <f>[1]发票导入!O2841&amp;""</f>
      </c>
      <c r="T2841">
        <f>[1]发票导入!T2841</f>
      </c>
      <c r="U2841">
        <f>[1]发票导入!U2841&amp;""</f>
      </c>
      <c r="V2841">
        <f>[1]发票导入!V2841&amp;""</f>
      </c>
      <c r="W2841">
        <f>[1]发票导入!W2841&amp;""</f>
      </c>
      <c r="Y2841">
        <f>[1]发票导入!Y2841&amp;""</f>
      </c>
      <c r="AA2841">
        <f>[1]发票导入!AA2841&amp;""</f>
      </c>
      <c r="AB2841">
        <f>[1]发票导入!AB2841</f>
        <v>0</v>
      </c>
      <c r="AC2841">
        <f>[1]发票导入!AC2841</f>
        <v>0</v>
      </c>
      <c r="AE2841" s="22">
        <f t="shared" si="0"/>
      </c>
      <c r="AI2841">
        <f>[1]发票导入!AI2841&amp;""</f>
      </c>
      <c r="AJ2841">
        <f>[1]发票导入!AJ2841&amp;""</f>
      </c>
      <c r="AK2841">
        <f>[1]发票导入!AK2841</f>
        <v>0</v>
      </c>
      <c r="AL2841">
        <f>[1]发票导入!AL2841</f>
        <v>0</v>
      </c>
      <c r="AM2841">
        <f>[1]发票导入!AM2841</f>
        <v>0</v>
      </c>
      <c r="AN2841" s="22">
        <f t="shared" si="1"/>
        <v>0</v>
      </c>
      <c r="AO2841" s="22">
        <f t="shared" si="2"/>
        <v>0</v>
      </c>
    </row>
    <row r="2842">
      <c r="C2842">
        <f>[1]发票导入!C2842&amp;""</f>
      </c>
      <c r="D2842">
        <f>[1]发票导入!D2842&amp;""</f>
      </c>
      <c r="O2842">
        <f>[1]发票导入!O2842&amp;""</f>
      </c>
      <c r="T2842">
        <f>[1]发票导入!T2842</f>
      </c>
      <c r="U2842">
        <f>[1]发票导入!U2842&amp;""</f>
      </c>
      <c r="V2842">
        <f>[1]发票导入!V2842&amp;""</f>
      </c>
      <c r="W2842">
        <f>[1]发票导入!W2842&amp;""</f>
      </c>
      <c r="Y2842">
        <f>[1]发票导入!Y2842&amp;""</f>
      </c>
      <c r="AA2842">
        <f>[1]发票导入!AA2842&amp;""</f>
      </c>
      <c r="AB2842">
        <f>[1]发票导入!AB2842</f>
        <v>0</v>
      </c>
      <c r="AC2842">
        <f>[1]发票导入!AC2842</f>
        <v>0</v>
      </c>
      <c r="AE2842" s="22">
        <f t="shared" si="0"/>
      </c>
      <c r="AI2842">
        <f>[1]发票导入!AI2842&amp;""</f>
      </c>
      <c r="AJ2842">
        <f>[1]发票导入!AJ2842&amp;""</f>
      </c>
      <c r="AK2842">
        <f>[1]发票导入!AK2842</f>
        <v>0</v>
      </c>
      <c r="AL2842">
        <f>[1]发票导入!AL2842</f>
        <v>0</v>
      </c>
      <c r="AM2842">
        <f>[1]发票导入!AM2842</f>
        <v>0</v>
      </c>
      <c r="AN2842" s="22">
        <f t="shared" si="1"/>
        <v>0</v>
      </c>
      <c r="AO2842" s="22">
        <f t="shared" si="2"/>
        <v>0</v>
      </c>
    </row>
    <row r="2843">
      <c r="C2843">
        <f>[1]发票导入!C2843&amp;""</f>
      </c>
      <c r="D2843">
        <f>[1]发票导入!D2843&amp;""</f>
      </c>
      <c r="O2843">
        <f>[1]发票导入!O2843&amp;""</f>
      </c>
      <c r="T2843">
        <f>[1]发票导入!T2843</f>
      </c>
      <c r="U2843">
        <f>[1]发票导入!U2843&amp;""</f>
      </c>
      <c r="V2843">
        <f>[1]发票导入!V2843&amp;""</f>
      </c>
      <c r="W2843">
        <f>[1]发票导入!W2843&amp;""</f>
      </c>
      <c r="Y2843">
        <f>[1]发票导入!Y2843&amp;""</f>
      </c>
      <c r="AA2843">
        <f>[1]发票导入!AA2843&amp;""</f>
      </c>
      <c r="AB2843">
        <f>[1]发票导入!AB2843</f>
        <v>0</v>
      </c>
      <c r="AC2843">
        <f>[1]发票导入!AC2843</f>
        <v>0</v>
      </c>
      <c r="AE2843" s="22">
        <f t="shared" si="0"/>
      </c>
      <c r="AI2843">
        <f>[1]发票导入!AI2843&amp;""</f>
      </c>
      <c r="AJ2843">
        <f>[1]发票导入!AJ2843&amp;""</f>
      </c>
      <c r="AK2843">
        <f>[1]发票导入!AK2843</f>
        <v>0</v>
      </c>
      <c r="AL2843">
        <f>[1]发票导入!AL2843</f>
        <v>0</v>
      </c>
      <c r="AM2843">
        <f>[1]发票导入!AM2843</f>
        <v>0</v>
      </c>
      <c r="AN2843" s="22">
        <f t="shared" si="1"/>
        <v>0</v>
      </c>
      <c r="AO2843" s="22">
        <f t="shared" si="2"/>
        <v>0</v>
      </c>
    </row>
    <row r="2844">
      <c r="C2844">
        <f>[1]发票导入!C2844&amp;""</f>
      </c>
      <c r="D2844">
        <f>[1]发票导入!D2844&amp;""</f>
      </c>
      <c r="O2844">
        <f>[1]发票导入!O2844&amp;""</f>
      </c>
      <c r="T2844">
        <f>[1]发票导入!T2844</f>
      </c>
      <c r="U2844">
        <f>[1]发票导入!U2844&amp;""</f>
      </c>
      <c r="V2844">
        <f>[1]发票导入!V2844&amp;""</f>
      </c>
      <c r="W2844">
        <f>[1]发票导入!W2844&amp;""</f>
      </c>
      <c r="Y2844">
        <f>[1]发票导入!Y2844&amp;""</f>
      </c>
      <c r="AA2844">
        <f>[1]发票导入!AA2844&amp;""</f>
      </c>
      <c r="AB2844">
        <f>[1]发票导入!AB2844</f>
        <v>0</v>
      </c>
      <c r="AC2844">
        <f>[1]发票导入!AC2844</f>
        <v>0</v>
      </c>
      <c r="AE2844" s="22">
        <f t="shared" si="0"/>
      </c>
      <c r="AI2844">
        <f>[1]发票导入!AI2844&amp;""</f>
      </c>
      <c r="AJ2844">
        <f>[1]发票导入!AJ2844&amp;""</f>
      </c>
      <c r="AK2844">
        <f>[1]发票导入!AK2844</f>
        <v>0</v>
      </c>
      <c r="AL2844">
        <f>[1]发票导入!AL2844</f>
        <v>0</v>
      </c>
      <c r="AM2844">
        <f>[1]发票导入!AM2844</f>
        <v>0</v>
      </c>
      <c r="AN2844" s="22">
        <f t="shared" si="1"/>
        <v>0</v>
      </c>
      <c r="AO2844" s="22">
        <f t="shared" si="2"/>
        <v>0</v>
      </c>
    </row>
    <row r="2845">
      <c r="C2845">
        <f>[1]发票导入!C2845&amp;""</f>
      </c>
      <c r="D2845">
        <f>[1]发票导入!D2845&amp;""</f>
      </c>
      <c r="O2845">
        <f>[1]发票导入!O2845&amp;""</f>
      </c>
      <c r="T2845">
        <f>[1]发票导入!T2845</f>
      </c>
      <c r="U2845">
        <f>[1]发票导入!U2845&amp;""</f>
      </c>
      <c r="V2845">
        <f>[1]发票导入!V2845&amp;""</f>
      </c>
      <c r="W2845">
        <f>[1]发票导入!W2845&amp;""</f>
      </c>
      <c r="Y2845">
        <f>[1]发票导入!Y2845&amp;""</f>
      </c>
      <c r="AA2845">
        <f>[1]发票导入!AA2845&amp;""</f>
      </c>
      <c r="AB2845">
        <f>[1]发票导入!AB2845</f>
        <v>0</v>
      </c>
      <c r="AC2845">
        <f>[1]发票导入!AC2845</f>
        <v>0</v>
      </c>
      <c r="AE2845" s="22">
        <f t="shared" si="0"/>
      </c>
      <c r="AI2845">
        <f>[1]发票导入!AI2845&amp;""</f>
      </c>
      <c r="AJ2845">
        <f>[1]发票导入!AJ2845&amp;""</f>
      </c>
      <c r="AK2845">
        <f>[1]发票导入!AK2845</f>
        <v>0</v>
      </c>
      <c r="AL2845">
        <f>[1]发票导入!AL2845</f>
        <v>0</v>
      </c>
      <c r="AM2845">
        <f>[1]发票导入!AM2845</f>
        <v>0</v>
      </c>
      <c r="AN2845" s="22">
        <f t="shared" si="1"/>
        <v>0</v>
      </c>
      <c r="AO2845" s="22">
        <f t="shared" si="2"/>
        <v>0</v>
      </c>
    </row>
    <row r="2846">
      <c r="C2846">
        <f>[1]发票导入!C2846&amp;""</f>
      </c>
      <c r="D2846">
        <f>[1]发票导入!D2846&amp;""</f>
      </c>
      <c r="O2846">
        <f>[1]发票导入!O2846&amp;""</f>
      </c>
      <c r="T2846">
        <f>[1]发票导入!T2846</f>
      </c>
      <c r="U2846">
        <f>[1]发票导入!U2846&amp;""</f>
      </c>
      <c r="V2846">
        <f>[1]发票导入!V2846&amp;""</f>
      </c>
      <c r="W2846">
        <f>[1]发票导入!W2846&amp;""</f>
      </c>
      <c r="Y2846">
        <f>[1]发票导入!Y2846&amp;""</f>
      </c>
      <c r="AA2846">
        <f>[1]发票导入!AA2846&amp;""</f>
      </c>
      <c r="AB2846">
        <f>[1]发票导入!AB2846</f>
        <v>0</v>
      </c>
      <c r="AC2846">
        <f>[1]发票导入!AC2846</f>
        <v>0</v>
      </c>
      <c r="AE2846" s="22">
        <f t="shared" si="0"/>
      </c>
      <c r="AI2846">
        <f>[1]发票导入!AI2846&amp;""</f>
      </c>
      <c r="AJ2846">
        <f>[1]发票导入!AJ2846&amp;""</f>
      </c>
      <c r="AK2846">
        <f>[1]发票导入!AK2846</f>
        <v>0</v>
      </c>
      <c r="AL2846">
        <f>[1]发票导入!AL2846</f>
        <v>0</v>
      </c>
      <c r="AM2846">
        <f>[1]发票导入!AM2846</f>
        <v>0</v>
      </c>
      <c r="AN2846" s="22">
        <f t="shared" si="1"/>
        <v>0</v>
      </c>
      <c r="AO2846" s="22">
        <f t="shared" si="2"/>
        <v>0</v>
      </c>
    </row>
    <row r="2847">
      <c r="C2847">
        <f>[1]发票导入!C2847&amp;""</f>
      </c>
      <c r="D2847">
        <f>[1]发票导入!D2847&amp;""</f>
      </c>
      <c r="O2847">
        <f>[1]发票导入!O2847&amp;""</f>
      </c>
      <c r="T2847">
        <f>[1]发票导入!T2847</f>
      </c>
      <c r="U2847">
        <f>[1]发票导入!U2847&amp;""</f>
      </c>
      <c r="V2847">
        <f>[1]发票导入!V2847&amp;""</f>
      </c>
      <c r="W2847">
        <f>[1]发票导入!W2847&amp;""</f>
      </c>
      <c r="Y2847">
        <f>[1]发票导入!Y2847&amp;""</f>
      </c>
      <c r="AA2847">
        <f>[1]发票导入!AA2847&amp;""</f>
      </c>
      <c r="AB2847">
        <f>[1]发票导入!AB2847</f>
        <v>0</v>
      </c>
      <c r="AC2847">
        <f>[1]发票导入!AC2847</f>
        <v>0</v>
      </c>
      <c r="AE2847" s="22">
        <f t="shared" si="0"/>
      </c>
      <c r="AI2847">
        <f>[1]发票导入!AI2847&amp;""</f>
      </c>
      <c r="AJ2847">
        <f>[1]发票导入!AJ2847&amp;""</f>
      </c>
      <c r="AK2847">
        <f>[1]发票导入!AK2847</f>
        <v>0</v>
      </c>
      <c r="AL2847">
        <f>[1]发票导入!AL2847</f>
        <v>0</v>
      </c>
      <c r="AM2847">
        <f>[1]发票导入!AM2847</f>
        <v>0</v>
      </c>
      <c r="AN2847" s="22">
        <f t="shared" si="1"/>
        <v>0</v>
      </c>
      <c r="AO2847" s="22">
        <f t="shared" si="2"/>
        <v>0</v>
      </c>
    </row>
    <row r="2848">
      <c r="C2848">
        <f>[1]发票导入!C2848&amp;""</f>
      </c>
      <c r="D2848">
        <f>[1]发票导入!D2848&amp;""</f>
      </c>
      <c r="O2848">
        <f>[1]发票导入!O2848&amp;""</f>
      </c>
      <c r="T2848">
        <f>[1]发票导入!T2848</f>
      </c>
      <c r="U2848">
        <f>[1]发票导入!U2848&amp;""</f>
      </c>
      <c r="V2848">
        <f>[1]发票导入!V2848&amp;""</f>
      </c>
      <c r="W2848">
        <f>[1]发票导入!W2848&amp;""</f>
      </c>
      <c r="Y2848">
        <f>[1]发票导入!Y2848&amp;""</f>
      </c>
      <c r="AA2848">
        <f>[1]发票导入!AA2848&amp;""</f>
      </c>
      <c r="AB2848">
        <f>[1]发票导入!AB2848</f>
        <v>0</v>
      </c>
      <c r="AC2848">
        <f>[1]发票导入!AC2848</f>
        <v>0</v>
      </c>
      <c r="AE2848" s="22">
        <f t="shared" si="0"/>
      </c>
      <c r="AI2848">
        <f>[1]发票导入!AI2848&amp;""</f>
      </c>
      <c r="AJ2848">
        <f>[1]发票导入!AJ2848&amp;""</f>
      </c>
      <c r="AK2848">
        <f>[1]发票导入!AK2848</f>
        <v>0</v>
      </c>
      <c r="AL2848">
        <f>[1]发票导入!AL2848</f>
        <v>0</v>
      </c>
      <c r="AM2848">
        <f>[1]发票导入!AM2848</f>
        <v>0</v>
      </c>
      <c r="AN2848" s="22">
        <f t="shared" si="1"/>
        <v>0</v>
      </c>
      <c r="AO2848" s="22">
        <f t="shared" si="2"/>
        <v>0</v>
      </c>
    </row>
    <row r="2849">
      <c r="C2849">
        <f>[1]发票导入!C2849&amp;""</f>
      </c>
      <c r="D2849">
        <f>[1]发票导入!D2849&amp;""</f>
      </c>
      <c r="O2849">
        <f>[1]发票导入!O2849&amp;""</f>
      </c>
      <c r="T2849">
        <f>[1]发票导入!T2849</f>
      </c>
      <c r="U2849">
        <f>[1]发票导入!U2849&amp;""</f>
      </c>
      <c r="V2849">
        <f>[1]发票导入!V2849&amp;""</f>
      </c>
      <c r="W2849">
        <f>[1]发票导入!W2849&amp;""</f>
      </c>
      <c r="Y2849">
        <f>[1]发票导入!Y2849&amp;""</f>
      </c>
      <c r="AA2849">
        <f>[1]发票导入!AA2849&amp;""</f>
      </c>
      <c r="AB2849">
        <f>[1]发票导入!AB2849</f>
        <v>0</v>
      </c>
      <c r="AC2849">
        <f>[1]发票导入!AC2849</f>
        <v>0</v>
      </c>
      <c r="AE2849" s="22">
        <f t="shared" si="0"/>
      </c>
      <c r="AI2849">
        <f>[1]发票导入!AI2849&amp;""</f>
      </c>
      <c r="AJ2849">
        <f>[1]发票导入!AJ2849&amp;""</f>
      </c>
      <c r="AK2849">
        <f>[1]发票导入!AK2849</f>
        <v>0</v>
      </c>
      <c r="AL2849">
        <f>[1]发票导入!AL2849</f>
        <v>0</v>
      </c>
      <c r="AM2849">
        <f>[1]发票导入!AM2849</f>
        <v>0</v>
      </c>
      <c r="AN2849" s="22">
        <f t="shared" si="1"/>
        <v>0</v>
      </c>
      <c r="AO2849" s="22">
        <f t="shared" si="2"/>
        <v>0</v>
      </c>
    </row>
    <row r="2850">
      <c r="C2850">
        <f>[1]发票导入!C2850&amp;""</f>
      </c>
      <c r="D2850">
        <f>[1]发票导入!D2850&amp;""</f>
      </c>
      <c r="O2850">
        <f>[1]发票导入!O2850&amp;""</f>
      </c>
      <c r="T2850">
        <f>[1]发票导入!T2850</f>
      </c>
      <c r="U2850">
        <f>[1]发票导入!U2850&amp;""</f>
      </c>
      <c r="V2850">
        <f>[1]发票导入!V2850&amp;""</f>
      </c>
      <c r="W2850">
        <f>[1]发票导入!W2850&amp;""</f>
      </c>
      <c r="Y2850">
        <f>[1]发票导入!Y2850&amp;""</f>
      </c>
      <c r="AA2850">
        <f>[1]发票导入!AA2850&amp;""</f>
      </c>
      <c r="AB2850">
        <f>[1]发票导入!AB2850</f>
        <v>0</v>
      </c>
      <c r="AC2850">
        <f>[1]发票导入!AC2850</f>
        <v>0</v>
      </c>
      <c r="AE2850" s="22">
        <f t="shared" si="0"/>
      </c>
      <c r="AI2850">
        <f>[1]发票导入!AI2850&amp;""</f>
      </c>
      <c r="AJ2850">
        <f>[1]发票导入!AJ2850&amp;""</f>
      </c>
      <c r="AK2850">
        <f>[1]发票导入!AK2850</f>
        <v>0</v>
      </c>
      <c r="AL2850">
        <f>[1]发票导入!AL2850</f>
        <v>0</v>
      </c>
      <c r="AM2850">
        <f>[1]发票导入!AM2850</f>
        <v>0</v>
      </c>
      <c r="AN2850" s="22">
        <f t="shared" si="1"/>
        <v>0</v>
      </c>
      <c r="AO2850" s="22">
        <f t="shared" si="2"/>
        <v>0</v>
      </c>
    </row>
    <row r="2851">
      <c r="C2851">
        <f>[1]发票导入!C2851&amp;""</f>
      </c>
      <c r="D2851">
        <f>[1]发票导入!D2851&amp;""</f>
      </c>
      <c r="O2851">
        <f>[1]发票导入!O2851&amp;""</f>
      </c>
      <c r="T2851">
        <f>[1]发票导入!T2851</f>
      </c>
      <c r="U2851">
        <f>[1]发票导入!U2851&amp;""</f>
      </c>
      <c r="V2851">
        <f>[1]发票导入!V2851&amp;""</f>
      </c>
      <c r="W2851">
        <f>[1]发票导入!W2851&amp;""</f>
      </c>
      <c r="Y2851">
        <f>[1]发票导入!Y2851&amp;""</f>
      </c>
      <c r="AA2851">
        <f>[1]发票导入!AA2851&amp;""</f>
      </c>
      <c r="AB2851">
        <f>[1]发票导入!AB2851</f>
        <v>0</v>
      </c>
      <c r="AC2851">
        <f>[1]发票导入!AC2851</f>
        <v>0</v>
      </c>
      <c r="AE2851" s="22">
        <f t="shared" si="0"/>
      </c>
      <c r="AI2851">
        <f>[1]发票导入!AI2851&amp;""</f>
      </c>
      <c r="AJ2851">
        <f>[1]发票导入!AJ2851&amp;""</f>
      </c>
      <c r="AK2851">
        <f>[1]发票导入!AK2851</f>
        <v>0</v>
      </c>
      <c r="AL2851">
        <f>[1]发票导入!AL2851</f>
        <v>0</v>
      </c>
      <c r="AM2851">
        <f>[1]发票导入!AM2851</f>
        <v>0</v>
      </c>
      <c r="AN2851" s="22">
        <f t="shared" si="1"/>
        <v>0</v>
      </c>
      <c r="AO2851" s="22">
        <f t="shared" si="2"/>
        <v>0</v>
      </c>
    </row>
    <row r="2852">
      <c r="C2852">
        <f>[1]发票导入!C2852&amp;""</f>
      </c>
      <c r="D2852">
        <f>[1]发票导入!D2852&amp;""</f>
      </c>
      <c r="O2852">
        <f>[1]发票导入!O2852&amp;""</f>
      </c>
      <c r="T2852">
        <f>[1]发票导入!T2852</f>
      </c>
      <c r="U2852">
        <f>[1]发票导入!U2852&amp;""</f>
      </c>
      <c r="V2852">
        <f>[1]发票导入!V2852&amp;""</f>
      </c>
      <c r="W2852">
        <f>[1]发票导入!W2852&amp;""</f>
      </c>
      <c r="Y2852">
        <f>[1]发票导入!Y2852&amp;""</f>
      </c>
      <c r="AA2852">
        <f>[1]发票导入!AA2852&amp;""</f>
      </c>
      <c r="AB2852">
        <f>[1]发票导入!AB2852</f>
        <v>0</v>
      </c>
      <c r="AC2852">
        <f>[1]发票导入!AC2852</f>
        <v>0</v>
      </c>
      <c r="AE2852" s="22">
        <f t="shared" si="0"/>
      </c>
      <c r="AI2852">
        <f>[1]发票导入!AI2852&amp;""</f>
      </c>
      <c r="AJ2852">
        <f>[1]发票导入!AJ2852&amp;""</f>
      </c>
      <c r="AK2852">
        <f>[1]发票导入!AK2852</f>
        <v>0</v>
      </c>
      <c r="AL2852">
        <f>[1]发票导入!AL2852</f>
        <v>0</v>
      </c>
      <c r="AM2852">
        <f>[1]发票导入!AM2852</f>
        <v>0</v>
      </c>
      <c r="AN2852" s="22">
        <f t="shared" si="1"/>
        <v>0</v>
      </c>
      <c r="AO2852" s="22">
        <f t="shared" si="2"/>
        <v>0</v>
      </c>
    </row>
    <row r="2853">
      <c r="C2853">
        <f>[1]发票导入!C2853&amp;""</f>
      </c>
      <c r="D2853">
        <f>[1]发票导入!D2853&amp;""</f>
      </c>
      <c r="O2853">
        <f>[1]发票导入!O2853&amp;""</f>
      </c>
      <c r="T2853">
        <f>[1]发票导入!T2853</f>
      </c>
      <c r="U2853">
        <f>[1]发票导入!U2853&amp;""</f>
      </c>
      <c r="V2853">
        <f>[1]发票导入!V2853&amp;""</f>
      </c>
      <c r="W2853">
        <f>[1]发票导入!W2853&amp;""</f>
      </c>
      <c r="Y2853">
        <f>[1]发票导入!Y2853&amp;""</f>
      </c>
      <c r="AA2853">
        <f>[1]发票导入!AA2853&amp;""</f>
      </c>
      <c r="AB2853">
        <f>[1]发票导入!AB2853</f>
        <v>0</v>
      </c>
      <c r="AC2853">
        <f>[1]发票导入!AC2853</f>
        <v>0</v>
      </c>
      <c r="AE2853" s="22">
        <f t="shared" si="0"/>
      </c>
      <c r="AI2853">
        <f>[1]发票导入!AI2853&amp;""</f>
      </c>
      <c r="AJ2853">
        <f>[1]发票导入!AJ2853&amp;""</f>
      </c>
      <c r="AK2853">
        <f>[1]发票导入!AK2853</f>
        <v>0</v>
      </c>
      <c r="AL2853">
        <f>[1]发票导入!AL2853</f>
        <v>0</v>
      </c>
      <c r="AM2853">
        <f>[1]发票导入!AM2853</f>
        <v>0</v>
      </c>
      <c r="AN2853" s="22">
        <f t="shared" si="1"/>
        <v>0</v>
      </c>
      <c r="AO2853" s="22">
        <f t="shared" si="2"/>
        <v>0</v>
      </c>
    </row>
    <row r="2854">
      <c r="C2854">
        <f>[1]发票导入!C2854&amp;""</f>
      </c>
      <c r="D2854">
        <f>[1]发票导入!D2854&amp;""</f>
      </c>
      <c r="O2854">
        <f>[1]发票导入!O2854&amp;""</f>
      </c>
      <c r="T2854">
        <f>[1]发票导入!T2854</f>
      </c>
      <c r="U2854">
        <f>[1]发票导入!U2854&amp;""</f>
      </c>
      <c r="V2854">
        <f>[1]发票导入!V2854&amp;""</f>
      </c>
      <c r="W2854">
        <f>[1]发票导入!W2854&amp;""</f>
      </c>
      <c r="Y2854">
        <f>[1]发票导入!Y2854&amp;""</f>
      </c>
      <c r="AA2854">
        <f>[1]发票导入!AA2854&amp;""</f>
      </c>
      <c r="AB2854">
        <f>[1]发票导入!AB2854</f>
        <v>0</v>
      </c>
      <c r="AC2854">
        <f>[1]发票导入!AC2854</f>
        <v>0</v>
      </c>
      <c r="AE2854" s="22">
        <f t="shared" si="0"/>
      </c>
      <c r="AI2854">
        <f>[1]发票导入!AI2854&amp;""</f>
      </c>
      <c r="AJ2854">
        <f>[1]发票导入!AJ2854&amp;""</f>
      </c>
      <c r="AK2854">
        <f>[1]发票导入!AK2854</f>
        <v>0</v>
      </c>
      <c r="AL2854">
        <f>[1]发票导入!AL2854</f>
        <v>0</v>
      </c>
      <c r="AM2854">
        <f>[1]发票导入!AM2854</f>
        <v>0</v>
      </c>
      <c r="AN2854" s="22">
        <f t="shared" si="1"/>
        <v>0</v>
      </c>
      <c r="AO2854" s="22">
        <f t="shared" si="2"/>
        <v>0</v>
      </c>
    </row>
    <row r="2855">
      <c r="C2855">
        <f>[1]发票导入!C2855&amp;""</f>
      </c>
      <c r="D2855">
        <f>[1]发票导入!D2855&amp;""</f>
      </c>
      <c r="O2855">
        <f>[1]发票导入!O2855&amp;""</f>
      </c>
      <c r="T2855">
        <f>[1]发票导入!T2855</f>
      </c>
      <c r="U2855">
        <f>[1]发票导入!U2855&amp;""</f>
      </c>
      <c r="V2855">
        <f>[1]发票导入!V2855&amp;""</f>
      </c>
      <c r="W2855">
        <f>[1]发票导入!W2855&amp;""</f>
      </c>
      <c r="Y2855">
        <f>[1]发票导入!Y2855&amp;""</f>
      </c>
      <c r="AA2855">
        <f>[1]发票导入!AA2855&amp;""</f>
      </c>
      <c r="AB2855">
        <f>[1]发票导入!AB2855</f>
        <v>0</v>
      </c>
      <c r="AC2855">
        <f>[1]发票导入!AC2855</f>
        <v>0</v>
      </c>
      <c r="AE2855" s="22">
        <f t="shared" si="0"/>
      </c>
      <c r="AI2855">
        <f>[1]发票导入!AI2855&amp;""</f>
      </c>
      <c r="AJ2855">
        <f>[1]发票导入!AJ2855&amp;""</f>
      </c>
      <c r="AK2855">
        <f>[1]发票导入!AK2855</f>
        <v>0</v>
      </c>
      <c r="AL2855">
        <f>[1]发票导入!AL2855</f>
        <v>0</v>
      </c>
      <c r="AM2855">
        <f>[1]发票导入!AM2855</f>
        <v>0</v>
      </c>
      <c r="AN2855" s="22">
        <f t="shared" si="1"/>
        <v>0</v>
      </c>
      <c r="AO2855" s="22">
        <f t="shared" si="2"/>
        <v>0</v>
      </c>
    </row>
    <row r="2856">
      <c r="C2856">
        <f>[1]发票导入!C2856&amp;""</f>
      </c>
      <c r="D2856">
        <f>[1]发票导入!D2856&amp;""</f>
      </c>
      <c r="O2856">
        <f>[1]发票导入!O2856&amp;""</f>
      </c>
      <c r="T2856">
        <f>[1]发票导入!T2856</f>
      </c>
      <c r="U2856">
        <f>[1]发票导入!U2856&amp;""</f>
      </c>
      <c r="V2856">
        <f>[1]发票导入!V2856&amp;""</f>
      </c>
      <c r="W2856">
        <f>[1]发票导入!W2856&amp;""</f>
      </c>
      <c r="Y2856">
        <f>[1]发票导入!Y2856&amp;""</f>
      </c>
      <c r="AA2856">
        <f>[1]发票导入!AA2856&amp;""</f>
      </c>
      <c r="AB2856">
        <f>[1]发票导入!AB2856</f>
        <v>0</v>
      </c>
      <c r="AC2856">
        <f>[1]发票导入!AC2856</f>
        <v>0</v>
      </c>
      <c r="AE2856" s="22">
        <f t="shared" si="0"/>
      </c>
      <c r="AI2856">
        <f>[1]发票导入!AI2856&amp;""</f>
      </c>
      <c r="AJ2856">
        <f>[1]发票导入!AJ2856&amp;""</f>
      </c>
      <c r="AK2856">
        <f>[1]发票导入!AK2856</f>
        <v>0</v>
      </c>
      <c r="AL2856">
        <f>[1]发票导入!AL2856</f>
        <v>0</v>
      </c>
      <c r="AM2856">
        <f>[1]发票导入!AM2856</f>
        <v>0</v>
      </c>
      <c r="AN2856" s="22">
        <f t="shared" si="1"/>
        <v>0</v>
      </c>
      <c r="AO2856" s="22">
        <f t="shared" si="2"/>
        <v>0</v>
      </c>
    </row>
    <row r="2857">
      <c r="C2857">
        <f>[1]发票导入!C2857&amp;""</f>
      </c>
      <c r="D2857">
        <f>[1]发票导入!D2857&amp;""</f>
      </c>
      <c r="O2857">
        <f>[1]发票导入!O2857&amp;""</f>
      </c>
      <c r="T2857">
        <f>[1]发票导入!T2857</f>
      </c>
      <c r="U2857">
        <f>[1]发票导入!U2857&amp;""</f>
      </c>
      <c r="V2857">
        <f>[1]发票导入!V2857&amp;""</f>
      </c>
      <c r="W2857">
        <f>[1]发票导入!W2857&amp;""</f>
      </c>
      <c r="Y2857">
        <f>[1]发票导入!Y2857&amp;""</f>
      </c>
      <c r="AA2857">
        <f>[1]发票导入!AA2857&amp;""</f>
      </c>
      <c r="AB2857">
        <f>[1]发票导入!AB2857</f>
        <v>0</v>
      </c>
      <c r="AC2857">
        <f>[1]发票导入!AC2857</f>
        <v>0</v>
      </c>
      <c r="AE2857" s="22">
        <f t="shared" si="0"/>
      </c>
      <c r="AI2857">
        <f>[1]发票导入!AI2857&amp;""</f>
      </c>
      <c r="AJ2857">
        <f>[1]发票导入!AJ2857&amp;""</f>
      </c>
      <c r="AK2857">
        <f>[1]发票导入!AK2857</f>
        <v>0</v>
      </c>
      <c r="AL2857">
        <f>[1]发票导入!AL2857</f>
        <v>0</v>
      </c>
      <c r="AM2857">
        <f>[1]发票导入!AM2857</f>
        <v>0</v>
      </c>
      <c r="AN2857" s="22">
        <f t="shared" si="1"/>
        <v>0</v>
      </c>
      <c r="AO2857" s="22">
        <f t="shared" si="2"/>
        <v>0</v>
      </c>
    </row>
    <row r="2858">
      <c r="C2858">
        <f>[1]发票导入!C2858&amp;""</f>
      </c>
      <c r="D2858">
        <f>[1]发票导入!D2858&amp;""</f>
      </c>
      <c r="O2858">
        <f>[1]发票导入!O2858&amp;""</f>
      </c>
      <c r="T2858">
        <f>[1]发票导入!T2858</f>
      </c>
      <c r="U2858">
        <f>[1]发票导入!U2858&amp;""</f>
      </c>
      <c r="V2858">
        <f>[1]发票导入!V2858&amp;""</f>
      </c>
      <c r="W2858">
        <f>[1]发票导入!W2858&amp;""</f>
      </c>
      <c r="Y2858">
        <f>[1]发票导入!Y2858&amp;""</f>
      </c>
      <c r="AA2858">
        <f>[1]发票导入!AA2858&amp;""</f>
      </c>
      <c r="AB2858">
        <f>[1]发票导入!AB2858</f>
        <v>0</v>
      </c>
      <c r="AC2858">
        <f>[1]发票导入!AC2858</f>
        <v>0</v>
      </c>
      <c r="AE2858" s="22">
        <f t="shared" si="0"/>
      </c>
      <c r="AI2858">
        <f>[1]发票导入!AI2858&amp;""</f>
      </c>
      <c r="AJ2858">
        <f>[1]发票导入!AJ2858&amp;""</f>
      </c>
      <c r="AK2858">
        <f>[1]发票导入!AK2858</f>
        <v>0</v>
      </c>
      <c r="AL2858">
        <f>[1]发票导入!AL2858</f>
        <v>0</v>
      </c>
      <c r="AM2858">
        <f>[1]发票导入!AM2858</f>
        <v>0</v>
      </c>
      <c r="AN2858" s="22">
        <f t="shared" si="1"/>
        <v>0</v>
      </c>
      <c r="AO2858" s="22">
        <f t="shared" si="2"/>
        <v>0</v>
      </c>
    </row>
    <row r="2859">
      <c r="C2859">
        <f>[1]发票导入!C2859&amp;""</f>
      </c>
      <c r="D2859">
        <f>[1]发票导入!D2859&amp;""</f>
      </c>
      <c r="O2859">
        <f>[1]发票导入!O2859&amp;""</f>
      </c>
      <c r="T2859">
        <f>[1]发票导入!T2859</f>
      </c>
      <c r="U2859">
        <f>[1]发票导入!U2859&amp;""</f>
      </c>
      <c r="V2859">
        <f>[1]发票导入!V2859&amp;""</f>
      </c>
      <c r="W2859">
        <f>[1]发票导入!W2859&amp;""</f>
      </c>
      <c r="Y2859">
        <f>[1]发票导入!Y2859&amp;""</f>
      </c>
      <c r="AA2859">
        <f>[1]发票导入!AA2859&amp;""</f>
      </c>
      <c r="AB2859">
        <f>[1]发票导入!AB2859</f>
        <v>0</v>
      </c>
      <c r="AC2859">
        <f>[1]发票导入!AC2859</f>
        <v>0</v>
      </c>
      <c r="AE2859" s="22">
        <f t="shared" si="0"/>
      </c>
      <c r="AI2859">
        <f>[1]发票导入!AI2859&amp;""</f>
      </c>
      <c r="AJ2859">
        <f>[1]发票导入!AJ2859&amp;""</f>
      </c>
      <c r="AK2859">
        <f>[1]发票导入!AK2859</f>
        <v>0</v>
      </c>
      <c r="AL2859">
        <f>[1]发票导入!AL2859</f>
        <v>0</v>
      </c>
      <c r="AM2859">
        <f>[1]发票导入!AM2859</f>
        <v>0</v>
      </c>
      <c r="AN2859" s="22">
        <f t="shared" si="1"/>
        <v>0</v>
      </c>
      <c r="AO2859" s="22">
        <f t="shared" si="2"/>
        <v>0</v>
      </c>
    </row>
    <row r="2860">
      <c r="C2860">
        <f>[1]发票导入!C2860&amp;""</f>
      </c>
      <c r="D2860">
        <f>[1]发票导入!D2860&amp;""</f>
      </c>
      <c r="O2860">
        <f>[1]发票导入!O2860&amp;""</f>
      </c>
      <c r="T2860">
        <f>[1]发票导入!T2860</f>
      </c>
      <c r="U2860">
        <f>[1]发票导入!U2860&amp;""</f>
      </c>
      <c r="V2860">
        <f>[1]发票导入!V2860&amp;""</f>
      </c>
      <c r="W2860">
        <f>[1]发票导入!W2860&amp;""</f>
      </c>
      <c r="Y2860">
        <f>[1]发票导入!Y2860&amp;""</f>
      </c>
      <c r="AA2860">
        <f>[1]发票导入!AA2860&amp;""</f>
      </c>
      <c r="AB2860">
        <f>[1]发票导入!AB2860</f>
        <v>0</v>
      </c>
      <c r="AC2860">
        <f>[1]发票导入!AC2860</f>
        <v>0</v>
      </c>
      <c r="AE2860" s="22">
        <f t="shared" si="0"/>
      </c>
      <c r="AI2860">
        <f>[1]发票导入!AI2860&amp;""</f>
      </c>
      <c r="AJ2860">
        <f>[1]发票导入!AJ2860&amp;""</f>
      </c>
      <c r="AK2860">
        <f>[1]发票导入!AK2860</f>
        <v>0</v>
      </c>
      <c r="AL2860">
        <f>[1]发票导入!AL2860</f>
        <v>0</v>
      </c>
      <c r="AM2860">
        <f>[1]发票导入!AM2860</f>
        <v>0</v>
      </c>
      <c r="AN2860" s="22">
        <f t="shared" si="1"/>
        <v>0</v>
      </c>
      <c r="AO2860" s="22">
        <f t="shared" si="2"/>
        <v>0</v>
      </c>
    </row>
    <row r="2861">
      <c r="C2861">
        <f>[1]发票导入!C2861&amp;""</f>
      </c>
      <c r="D2861">
        <f>[1]发票导入!D2861&amp;""</f>
      </c>
      <c r="O2861">
        <f>[1]发票导入!O2861&amp;""</f>
      </c>
      <c r="T2861">
        <f>[1]发票导入!T2861</f>
      </c>
      <c r="U2861">
        <f>[1]发票导入!U2861&amp;""</f>
      </c>
      <c r="V2861">
        <f>[1]发票导入!V2861&amp;""</f>
      </c>
      <c r="W2861">
        <f>[1]发票导入!W2861&amp;""</f>
      </c>
      <c r="Y2861">
        <f>[1]发票导入!Y2861&amp;""</f>
      </c>
      <c r="AA2861">
        <f>[1]发票导入!AA2861&amp;""</f>
      </c>
      <c r="AB2861">
        <f>[1]发票导入!AB2861</f>
        <v>0</v>
      </c>
      <c r="AC2861">
        <f>[1]发票导入!AC2861</f>
        <v>0</v>
      </c>
      <c r="AE2861" s="22">
        <f t="shared" si="0"/>
      </c>
      <c r="AI2861">
        <f>[1]发票导入!AI2861&amp;""</f>
      </c>
      <c r="AJ2861">
        <f>[1]发票导入!AJ2861&amp;""</f>
      </c>
      <c r="AK2861">
        <f>[1]发票导入!AK2861</f>
        <v>0</v>
      </c>
      <c r="AL2861">
        <f>[1]发票导入!AL2861</f>
        <v>0</v>
      </c>
      <c r="AM2861">
        <f>[1]发票导入!AM2861</f>
        <v>0</v>
      </c>
      <c r="AN2861" s="22">
        <f t="shared" si="1"/>
        <v>0</v>
      </c>
      <c r="AO2861" s="22">
        <f t="shared" si="2"/>
        <v>0</v>
      </c>
    </row>
    <row r="2862">
      <c r="C2862">
        <f>[1]发票导入!C2862&amp;""</f>
      </c>
      <c r="D2862">
        <f>[1]发票导入!D2862&amp;""</f>
      </c>
      <c r="O2862">
        <f>[1]发票导入!O2862&amp;""</f>
      </c>
      <c r="T2862">
        <f>[1]发票导入!T2862</f>
      </c>
      <c r="U2862">
        <f>[1]发票导入!U2862&amp;""</f>
      </c>
      <c r="V2862">
        <f>[1]发票导入!V2862&amp;""</f>
      </c>
      <c r="W2862">
        <f>[1]发票导入!W2862&amp;""</f>
      </c>
      <c r="Y2862">
        <f>[1]发票导入!Y2862&amp;""</f>
      </c>
      <c r="AA2862">
        <f>[1]发票导入!AA2862&amp;""</f>
      </c>
      <c r="AB2862">
        <f>[1]发票导入!AB2862</f>
        <v>0</v>
      </c>
      <c r="AC2862">
        <f>[1]发票导入!AC2862</f>
        <v>0</v>
      </c>
      <c r="AE2862" s="22">
        <f t="shared" si="0"/>
      </c>
      <c r="AI2862">
        <f>[1]发票导入!AI2862&amp;""</f>
      </c>
      <c r="AJ2862">
        <f>[1]发票导入!AJ2862&amp;""</f>
      </c>
      <c r="AK2862">
        <f>[1]发票导入!AK2862</f>
        <v>0</v>
      </c>
      <c r="AL2862">
        <f>[1]发票导入!AL2862</f>
        <v>0</v>
      </c>
      <c r="AM2862">
        <f>[1]发票导入!AM2862</f>
        <v>0</v>
      </c>
      <c r="AN2862" s="22">
        <f t="shared" si="1"/>
        <v>0</v>
      </c>
      <c r="AO2862" s="22">
        <f t="shared" si="2"/>
        <v>0</v>
      </c>
    </row>
    <row r="2863">
      <c r="C2863">
        <f>[1]发票导入!C2863&amp;""</f>
      </c>
      <c r="D2863">
        <f>[1]发票导入!D2863&amp;""</f>
      </c>
      <c r="O2863">
        <f>[1]发票导入!O2863&amp;""</f>
      </c>
      <c r="T2863">
        <f>[1]发票导入!T2863</f>
      </c>
      <c r="U2863">
        <f>[1]发票导入!U2863&amp;""</f>
      </c>
      <c r="V2863">
        <f>[1]发票导入!V2863&amp;""</f>
      </c>
      <c r="W2863">
        <f>[1]发票导入!W2863&amp;""</f>
      </c>
      <c r="Y2863">
        <f>[1]发票导入!Y2863&amp;""</f>
      </c>
      <c r="AA2863">
        <f>[1]发票导入!AA2863&amp;""</f>
      </c>
      <c r="AB2863">
        <f>[1]发票导入!AB2863</f>
        <v>0</v>
      </c>
      <c r="AC2863">
        <f>[1]发票导入!AC2863</f>
        <v>0</v>
      </c>
      <c r="AE2863" s="22">
        <f t="shared" si="0"/>
      </c>
      <c r="AI2863">
        <f>[1]发票导入!AI2863&amp;""</f>
      </c>
      <c r="AJ2863">
        <f>[1]发票导入!AJ2863&amp;""</f>
      </c>
      <c r="AK2863">
        <f>[1]发票导入!AK2863</f>
        <v>0</v>
      </c>
      <c r="AL2863">
        <f>[1]发票导入!AL2863</f>
        <v>0</v>
      </c>
      <c r="AM2863">
        <f>[1]发票导入!AM2863</f>
        <v>0</v>
      </c>
      <c r="AN2863" s="22">
        <f t="shared" si="1"/>
        <v>0</v>
      </c>
      <c r="AO2863" s="22">
        <f t="shared" si="2"/>
        <v>0</v>
      </c>
    </row>
    <row r="2864">
      <c r="C2864">
        <f>[1]发票导入!C2864&amp;""</f>
      </c>
      <c r="D2864">
        <f>[1]发票导入!D2864&amp;""</f>
      </c>
      <c r="O2864">
        <f>[1]发票导入!O2864&amp;""</f>
      </c>
      <c r="T2864">
        <f>[1]发票导入!T2864</f>
      </c>
      <c r="U2864">
        <f>[1]发票导入!U2864&amp;""</f>
      </c>
      <c r="V2864">
        <f>[1]发票导入!V2864&amp;""</f>
      </c>
      <c r="W2864">
        <f>[1]发票导入!W2864&amp;""</f>
      </c>
      <c r="Y2864">
        <f>[1]发票导入!Y2864&amp;""</f>
      </c>
      <c r="AA2864">
        <f>[1]发票导入!AA2864&amp;""</f>
      </c>
      <c r="AB2864">
        <f>[1]发票导入!AB2864</f>
        <v>0</v>
      </c>
      <c r="AC2864">
        <f>[1]发票导入!AC2864</f>
        <v>0</v>
      </c>
      <c r="AE2864" s="22">
        <f t="shared" si="0"/>
      </c>
      <c r="AI2864">
        <f>[1]发票导入!AI2864&amp;""</f>
      </c>
      <c r="AJ2864">
        <f>[1]发票导入!AJ2864&amp;""</f>
      </c>
      <c r="AK2864">
        <f>[1]发票导入!AK2864</f>
        <v>0</v>
      </c>
      <c r="AL2864">
        <f>[1]发票导入!AL2864</f>
        <v>0</v>
      </c>
      <c r="AM2864">
        <f>[1]发票导入!AM2864</f>
        <v>0</v>
      </c>
      <c r="AN2864" s="22">
        <f t="shared" si="1"/>
        <v>0</v>
      </c>
      <c r="AO2864" s="22">
        <f t="shared" si="2"/>
        <v>0</v>
      </c>
    </row>
    <row r="2865">
      <c r="C2865">
        <f>[1]发票导入!C2865&amp;""</f>
      </c>
      <c r="D2865">
        <f>[1]发票导入!D2865&amp;""</f>
      </c>
      <c r="O2865">
        <f>[1]发票导入!O2865&amp;""</f>
      </c>
      <c r="T2865">
        <f>[1]发票导入!T2865</f>
      </c>
      <c r="U2865">
        <f>[1]发票导入!U2865&amp;""</f>
      </c>
      <c r="V2865">
        <f>[1]发票导入!V2865&amp;""</f>
      </c>
      <c r="W2865">
        <f>[1]发票导入!W2865&amp;""</f>
      </c>
      <c r="Y2865">
        <f>[1]发票导入!Y2865&amp;""</f>
      </c>
      <c r="AA2865">
        <f>[1]发票导入!AA2865&amp;""</f>
      </c>
      <c r="AB2865">
        <f>[1]发票导入!AB2865</f>
        <v>0</v>
      </c>
      <c r="AC2865">
        <f>[1]发票导入!AC2865</f>
        <v>0</v>
      </c>
      <c r="AE2865" s="22">
        <f t="shared" si="0"/>
      </c>
      <c r="AI2865">
        <f>[1]发票导入!AI2865&amp;""</f>
      </c>
      <c r="AJ2865">
        <f>[1]发票导入!AJ2865&amp;""</f>
      </c>
      <c r="AK2865">
        <f>[1]发票导入!AK2865</f>
        <v>0</v>
      </c>
      <c r="AL2865">
        <f>[1]发票导入!AL2865</f>
        <v>0</v>
      </c>
      <c r="AM2865">
        <f>[1]发票导入!AM2865</f>
        <v>0</v>
      </c>
      <c r="AN2865" s="22">
        <f t="shared" si="1"/>
        <v>0</v>
      </c>
      <c r="AO2865" s="22">
        <f t="shared" si="2"/>
        <v>0</v>
      </c>
    </row>
    <row r="2866">
      <c r="C2866">
        <f>[1]发票导入!C2866&amp;""</f>
      </c>
      <c r="D2866">
        <f>[1]发票导入!D2866&amp;""</f>
      </c>
      <c r="O2866">
        <f>[1]发票导入!O2866&amp;""</f>
      </c>
      <c r="T2866">
        <f>[1]发票导入!T2866</f>
      </c>
      <c r="U2866">
        <f>[1]发票导入!U2866&amp;""</f>
      </c>
      <c r="V2866">
        <f>[1]发票导入!V2866&amp;""</f>
      </c>
      <c r="W2866">
        <f>[1]发票导入!W2866&amp;""</f>
      </c>
      <c r="Y2866">
        <f>[1]发票导入!Y2866&amp;""</f>
      </c>
      <c r="AA2866">
        <f>[1]发票导入!AA2866&amp;""</f>
      </c>
      <c r="AB2866">
        <f>[1]发票导入!AB2866</f>
        <v>0</v>
      </c>
      <c r="AC2866">
        <f>[1]发票导入!AC2866</f>
        <v>0</v>
      </c>
      <c r="AE2866" s="22">
        <f t="shared" si="0"/>
      </c>
      <c r="AI2866">
        <f>[1]发票导入!AI2866&amp;""</f>
      </c>
      <c r="AJ2866">
        <f>[1]发票导入!AJ2866&amp;""</f>
      </c>
      <c r="AK2866">
        <f>[1]发票导入!AK2866</f>
        <v>0</v>
      </c>
      <c r="AL2866">
        <f>[1]发票导入!AL2866</f>
        <v>0</v>
      </c>
      <c r="AM2866">
        <f>[1]发票导入!AM2866</f>
        <v>0</v>
      </c>
      <c r="AN2866" s="22">
        <f t="shared" si="1"/>
        <v>0</v>
      </c>
      <c r="AO2866" s="22">
        <f t="shared" si="2"/>
        <v>0</v>
      </c>
    </row>
    <row r="2867">
      <c r="C2867">
        <f>[1]发票导入!C2867&amp;""</f>
      </c>
      <c r="D2867">
        <f>[1]发票导入!D2867&amp;""</f>
      </c>
      <c r="O2867">
        <f>[1]发票导入!O2867&amp;""</f>
      </c>
      <c r="T2867">
        <f>[1]发票导入!T2867</f>
      </c>
      <c r="U2867">
        <f>[1]发票导入!U2867&amp;""</f>
      </c>
      <c r="V2867">
        <f>[1]发票导入!V2867&amp;""</f>
      </c>
      <c r="W2867">
        <f>[1]发票导入!W2867&amp;""</f>
      </c>
      <c r="Y2867">
        <f>[1]发票导入!Y2867&amp;""</f>
      </c>
      <c r="AA2867">
        <f>[1]发票导入!AA2867&amp;""</f>
      </c>
      <c r="AB2867">
        <f>[1]发票导入!AB2867</f>
        <v>0</v>
      </c>
      <c r="AC2867">
        <f>[1]发票导入!AC2867</f>
        <v>0</v>
      </c>
      <c r="AE2867" s="22">
        <f t="shared" si="0"/>
      </c>
      <c r="AI2867">
        <f>[1]发票导入!AI2867&amp;""</f>
      </c>
      <c r="AJ2867">
        <f>[1]发票导入!AJ2867&amp;""</f>
      </c>
      <c r="AK2867">
        <f>[1]发票导入!AK2867</f>
        <v>0</v>
      </c>
      <c r="AL2867">
        <f>[1]发票导入!AL2867</f>
        <v>0</v>
      </c>
      <c r="AM2867">
        <f>[1]发票导入!AM2867</f>
        <v>0</v>
      </c>
      <c r="AN2867" s="22">
        <f t="shared" si="1"/>
        <v>0</v>
      </c>
      <c r="AO2867" s="22">
        <f t="shared" si="2"/>
        <v>0</v>
      </c>
    </row>
    <row r="2868">
      <c r="C2868">
        <f>[1]发票导入!C2868&amp;""</f>
      </c>
      <c r="D2868">
        <f>[1]发票导入!D2868&amp;""</f>
      </c>
      <c r="O2868">
        <f>[1]发票导入!O2868&amp;""</f>
      </c>
      <c r="T2868">
        <f>[1]发票导入!T2868</f>
      </c>
      <c r="U2868">
        <f>[1]发票导入!U2868&amp;""</f>
      </c>
      <c r="V2868">
        <f>[1]发票导入!V2868&amp;""</f>
      </c>
      <c r="W2868">
        <f>[1]发票导入!W2868&amp;""</f>
      </c>
      <c r="Y2868">
        <f>[1]发票导入!Y2868&amp;""</f>
      </c>
      <c r="AA2868">
        <f>[1]发票导入!AA2868&amp;""</f>
      </c>
      <c r="AB2868">
        <f>[1]发票导入!AB2868</f>
        <v>0</v>
      </c>
      <c r="AC2868">
        <f>[1]发票导入!AC2868</f>
        <v>0</v>
      </c>
      <c r="AE2868" s="22">
        <f t="shared" si="0"/>
      </c>
      <c r="AI2868">
        <f>[1]发票导入!AI2868&amp;""</f>
      </c>
      <c r="AJ2868">
        <f>[1]发票导入!AJ2868&amp;""</f>
      </c>
      <c r="AK2868">
        <f>[1]发票导入!AK2868</f>
        <v>0</v>
      </c>
      <c r="AL2868">
        <f>[1]发票导入!AL2868</f>
        <v>0</v>
      </c>
      <c r="AM2868">
        <f>[1]发票导入!AM2868</f>
        <v>0</v>
      </c>
      <c r="AN2868" s="22">
        <f t="shared" si="1"/>
        <v>0</v>
      </c>
      <c r="AO2868" s="22">
        <f t="shared" si="2"/>
        <v>0</v>
      </c>
    </row>
    <row r="2869">
      <c r="C2869">
        <f>[1]发票导入!C2869&amp;""</f>
      </c>
      <c r="D2869">
        <f>[1]发票导入!D2869&amp;""</f>
      </c>
      <c r="O2869">
        <f>[1]发票导入!O2869&amp;""</f>
      </c>
      <c r="T2869">
        <f>[1]发票导入!T2869</f>
      </c>
      <c r="U2869">
        <f>[1]发票导入!U2869&amp;""</f>
      </c>
      <c r="V2869">
        <f>[1]发票导入!V2869&amp;""</f>
      </c>
      <c r="W2869">
        <f>[1]发票导入!W2869&amp;""</f>
      </c>
      <c r="Y2869">
        <f>[1]发票导入!Y2869&amp;""</f>
      </c>
      <c r="AA2869">
        <f>[1]发票导入!AA2869&amp;""</f>
      </c>
      <c r="AB2869">
        <f>[1]发票导入!AB2869</f>
        <v>0</v>
      </c>
      <c r="AC2869">
        <f>[1]发票导入!AC2869</f>
        <v>0</v>
      </c>
      <c r="AE2869" s="22">
        <f t="shared" si="0"/>
      </c>
      <c r="AI2869">
        <f>[1]发票导入!AI2869&amp;""</f>
      </c>
      <c r="AJ2869">
        <f>[1]发票导入!AJ2869&amp;""</f>
      </c>
      <c r="AK2869">
        <f>[1]发票导入!AK2869</f>
        <v>0</v>
      </c>
      <c r="AL2869">
        <f>[1]发票导入!AL2869</f>
        <v>0</v>
      </c>
      <c r="AM2869">
        <f>[1]发票导入!AM2869</f>
        <v>0</v>
      </c>
      <c r="AN2869" s="22">
        <f t="shared" si="1"/>
        <v>0</v>
      </c>
      <c r="AO2869" s="22">
        <f t="shared" si="2"/>
        <v>0</v>
      </c>
    </row>
    <row r="2870">
      <c r="C2870">
        <f>[1]发票导入!C2870&amp;""</f>
      </c>
      <c r="D2870">
        <f>[1]发票导入!D2870&amp;""</f>
      </c>
      <c r="O2870">
        <f>[1]发票导入!O2870&amp;""</f>
      </c>
      <c r="T2870">
        <f>[1]发票导入!T2870</f>
      </c>
      <c r="U2870">
        <f>[1]发票导入!U2870&amp;""</f>
      </c>
      <c r="V2870">
        <f>[1]发票导入!V2870&amp;""</f>
      </c>
      <c r="W2870">
        <f>[1]发票导入!W2870&amp;""</f>
      </c>
      <c r="Y2870">
        <f>[1]发票导入!Y2870&amp;""</f>
      </c>
      <c r="AA2870">
        <f>[1]发票导入!AA2870&amp;""</f>
      </c>
      <c r="AB2870">
        <f>[1]发票导入!AB2870</f>
        <v>0</v>
      </c>
      <c r="AC2870">
        <f>[1]发票导入!AC2870</f>
        <v>0</v>
      </c>
      <c r="AE2870" s="22">
        <f t="shared" si="0"/>
      </c>
      <c r="AI2870">
        <f>[1]发票导入!AI2870&amp;""</f>
      </c>
      <c r="AJ2870">
        <f>[1]发票导入!AJ2870&amp;""</f>
      </c>
      <c r="AK2870">
        <f>[1]发票导入!AK2870</f>
        <v>0</v>
      </c>
      <c r="AL2870">
        <f>[1]发票导入!AL2870</f>
        <v>0</v>
      </c>
      <c r="AM2870">
        <f>[1]发票导入!AM2870</f>
        <v>0</v>
      </c>
      <c r="AN2870" s="22">
        <f t="shared" si="1"/>
        <v>0</v>
      </c>
      <c r="AO2870" s="22">
        <f t="shared" si="2"/>
        <v>0</v>
      </c>
    </row>
    <row r="2871">
      <c r="C2871">
        <f>[1]发票导入!C2871&amp;""</f>
      </c>
      <c r="D2871">
        <f>[1]发票导入!D2871&amp;""</f>
      </c>
      <c r="O2871">
        <f>[1]发票导入!O2871&amp;""</f>
      </c>
      <c r="T2871">
        <f>[1]发票导入!T2871</f>
      </c>
      <c r="U2871">
        <f>[1]发票导入!U2871&amp;""</f>
      </c>
      <c r="V2871">
        <f>[1]发票导入!V2871&amp;""</f>
      </c>
      <c r="W2871">
        <f>[1]发票导入!W2871&amp;""</f>
      </c>
      <c r="Y2871">
        <f>[1]发票导入!Y2871&amp;""</f>
      </c>
      <c r="AA2871">
        <f>[1]发票导入!AA2871&amp;""</f>
      </c>
      <c r="AB2871">
        <f>[1]发票导入!AB2871</f>
        <v>0</v>
      </c>
      <c r="AC2871">
        <f>[1]发票导入!AC2871</f>
        <v>0</v>
      </c>
      <c r="AE2871" s="22">
        <f t="shared" si="0"/>
      </c>
      <c r="AI2871">
        <f>[1]发票导入!AI2871&amp;""</f>
      </c>
      <c r="AJ2871">
        <f>[1]发票导入!AJ2871&amp;""</f>
      </c>
      <c r="AK2871">
        <f>[1]发票导入!AK2871</f>
        <v>0</v>
      </c>
      <c r="AL2871">
        <f>[1]发票导入!AL2871</f>
        <v>0</v>
      </c>
      <c r="AM2871">
        <f>[1]发票导入!AM2871</f>
        <v>0</v>
      </c>
      <c r="AN2871" s="22">
        <f t="shared" si="1"/>
        <v>0</v>
      </c>
      <c r="AO2871" s="22">
        <f t="shared" si="2"/>
        <v>0</v>
      </c>
    </row>
    <row r="2872">
      <c r="C2872">
        <f>[1]发票导入!C2872&amp;""</f>
      </c>
      <c r="D2872">
        <f>[1]发票导入!D2872&amp;""</f>
      </c>
      <c r="O2872">
        <f>[1]发票导入!O2872&amp;""</f>
      </c>
      <c r="T2872">
        <f>[1]发票导入!T2872</f>
      </c>
      <c r="U2872">
        <f>[1]发票导入!U2872&amp;""</f>
      </c>
      <c r="V2872">
        <f>[1]发票导入!V2872&amp;""</f>
      </c>
      <c r="W2872">
        <f>[1]发票导入!W2872&amp;""</f>
      </c>
      <c r="Y2872">
        <f>[1]发票导入!Y2872&amp;""</f>
      </c>
      <c r="AA2872">
        <f>[1]发票导入!AA2872&amp;""</f>
      </c>
      <c r="AB2872">
        <f>[1]发票导入!AB2872</f>
        <v>0</v>
      </c>
      <c r="AC2872">
        <f>[1]发票导入!AC2872</f>
        <v>0</v>
      </c>
      <c r="AE2872" s="22">
        <f t="shared" si="0"/>
      </c>
      <c r="AI2872">
        <f>[1]发票导入!AI2872&amp;""</f>
      </c>
      <c r="AJ2872">
        <f>[1]发票导入!AJ2872&amp;""</f>
      </c>
      <c r="AK2872">
        <f>[1]发票导入!AK2872</f>
        <v>0</v>
      </c>
      <c r="AL2872">
        <f>[1]发票导入!AL2872</f>
        <v>0</v>
      </c>
      <c r="AM2872">
        <f>[1]发票导入!AM2872</f>
        <v>0</v>
      </c>
      <c r="AN2872" s="22">
        <f t="shared" si="1"/>
        <v>0</v>
      </c>
      <c r="AO2872" s="22">
        <f t="shared" si="2"/>
        <v>0</v>
      </c>
    </row>
    <row r="2873">
      <c r="C2873">
        <f>[1]发票导入!C2873&amp;""</f>
      </c>
      <c r="D2873">
        <f>[1]发票导入!D2873&amp;""</f>
      </c>
      <c r="O2873">
        <f>[1]发票导入!O2873&amp;""</f>
      </c>
      <c r="T2873">
        <f>[1]发票导入!T2873</f>
      </c>
      <c r="U2873">
        <f>[1]发票导入!U2873&amp;""</f>
      </c>
      <c r="V2873">
        <f>[1]发票导入!V2873&amp;""</f>
      </c>
      <c r="W2873">
        <f>[1]发票导入!W2873&amp;""</f>
      </c>
      <c r="Y2873">
        <f>[1]发票导入!Y2873&amp;""</f>
      </c>
      <c r="AA2873">
        <f>[1]发票导入!AA2873&amp;""</f>
      </c>
      <c r="AB2873">
        <f>[1]发票导入!AB2873</f>
        <v>0</v>
      </c>
      <c r="AC2873">
        <f>[1]发票导入!AC2873</f>
        <v>0</v>
      </c>
      <c r="AE2873" s="22">
        <f t="shared" si="0"/>
      </c>
      <c r="AI2873">
        <f>[1]发票导入!AI2873&amp;""</f>
      </c>
      <c r="AJ2873">
        <f>[1]发票导入!AJ2873&amp;""</f>
      </c>
      <c r="AK2873">
        <f>[1]发票导入!AK2873</f>
        <v>0</v>
      </c>
      <c r="AL2873">
        <f>[1]发票导入!AL2873</f>
        <v>0</v>
      </c>
      <c r="AM2873">
        <f>[1]发票导入!AM2873</f>
        <v>0</v>
      </c>
      <c r="AN2873" s="22">
        <f t="shared" si="1"/>
        <v>0</v>
      </c>
      <c r="AO2873" s="22">
        <f t="shared" si="2"/>
        <v>0</v>
      </c>
    </row>
    <row r="2874">
      <c r="C2874">
        <f>[1]发票导入!C2874&amp;""</f>
      </c>
      <c r="D2874">
        <f>[1]发票导入!D2874&amp;""</f>
      </c>
      <c r="O2874">
        <f>[1]发票导入!O2874&amp;""</f>
      </c>
      <c r="T2874">
        <f>[1]发票导入!T2874</f>
      </c>
      <c r="U2874">
        <f>[1]发票导入!U2874&amp;""</f>
      </c>
      <c r="V2874">
        <f>[1]发票导入!V2874&amp;""</f>
      </c>
      <c r="W2874">
        <f>[1]发票导入!W2874&amp;""</f>
      </c>
      <c r="Y2874">
        <f>[1]发票导入!Y2874&amp;""</f>
      </c>
      <c r="AA2874">
        <f>[1]发票导入!AA2874&amp;""</f>
      </c>
      <c r="AB2874">
        <f>[1]发票导入!AB2874</f>
        <v>0</v>
      </c>
      <c r="AC2874">
        <f>[1]发票导入!AC2874</f>
        <v>0</v>
      </c>
      <c r="AE2874" s="22">
        <f t="shared" si="0"/>
      </c>
      <c r="AI2874">
        <f>[1]发票导入!AI2874&amp;""</f>
      </c>
      <c r="AJ2874">
        <f>[1]发票导入!AJ2874&amp;""</f>
      </c>
      <c r="AK2874">
        <f>[1]发票导入!AK2874</f>
        <v>0</v>
      </c>
      <c r="AL2874">
        <f>[1]发票导入!AL2874</f>
        <v>0</v>
      </c>
      <c r="AM2874">
        <f>[1]发票导入!AM2874</f>
        <v>0</v>
      </c>
      <c r="AN2874" s="22">
        <f t="shared" si="1"/>
        <v>0</v>
      </c>
      <c r="AO2874" s="22">
        <f t="shared" si="2"/>
        <v>0</v>
      </c>
    </row>
    <row r="2875">
      <c r="C2875">
        <f>[1]发票导入!C2875&amp;""</f>
      </c>
      <c r="D2875">
        <f>[1]发票导入!D2875&amp;""</f>
      </c>
      <c r="O2875">
        <f>[1]发票导入!O2875&amp;""</f>
      </c>
      <c r="T2875">
        <f>[1]发票导入!T2875</f>
      </c>
      <c r="U2875">
        <f>[1]发票导入!U2875&amp;""</f>
      </c>
      <c r="V2875">
        <f>[1]发票导入!V2875&amp;""</f>
      </c>
      <c r="W2875">
        <f>[1]发票导入!W2875&amp;""</f>
      </c>
      <c r="Y2875">
        <f>[1]发票导入!Y2875&amp;""</f>
      </c>
      <c r="AA2875">
        <f>[1]发票导入!AA2875&amp;""</f>
      </c>
      <c r="AB2875">
        <f>[1]发票导入!AB2875</f>
        <v>0</v>
      </c>
      <c r="AC2875">
        <f>[1]发票导入!AC2875</f>
        <v>0</v>
      </c>
      <c r="AE2875" s="22">
        <f t="shared" si="0"/>
      </c>
      <c r="AI2875">
        <f>[1]发票导入!AI2875&amp;""</f>
      </c>
      <c r="AJ2875">
        <f>[1]发票导入!AJ2875&amp;""</f>
      </c>
      <c r="AK2875">
        <f>[1]发票导入!AK2875</f>
        <v>0</v>
      </c>
      <c r="AL2875">
        <f>[1]发票导入!AL2875</f>
        <v>0</v>
      </c>
      <c r="AM2875">
        <f>[1]发票导入!AM2875</f>
        <v>0</v>
      </c>
      <c r="AN2875" s="22">
        <f t="shared" si="1"/>
        <v>0</v>
      </c>
      <c r="AO2875" s="22">
        <f t="shared" si="2"/>
        <v>0</v>
      </c>
    </row>
    <row r="2876">
      <c r="C2876">
        <f>[1]发票导入!C2876&amp;""</f>
      </c>
      <c r="D2876">
        <f>[1]发票导入!D2876&amp;""</f>
      </c>
      <c r="O2876">
        <f>[1]发票导入!O2876&amp;""</f>
      </c>
      <c r="T2876">
        <f>[1]发票导入!T2876</f>
      </c>
      <c r="U2876">
        <f>[1]发票导入!U2876&amp;""</f>
      </c>
      <c r="V2876">
        <f>[1]发票导入!V2876&amp;""</f>
      </c>
      <c r="W2876">
        <f>[1]发票导入!W2876&amp;""</f>
      </c>
      <c r="Y2876">
        <f>[1]发票导入!Y2876&amp;""</f>
      </c>
      <c r="AA2876">
        <f>[1]发票导入!AA2876&amp;""</f>
      </c>
      <c r="AB2876">
        <f>[1]发票导入!AB2876</f>
        <v>0</v>
      </c>
      <c r="AC2876">
        <f>[1]发票导入!AC2876</f>
        <v>0</v>
      </c>
      <c r="AE2876" s="22">
        <f t="shared" si="0"/>
      </c>
      <c r="AI2876">
        <f>[1]发票导入!AI2876&amp;""</f>
      </c>
      <c r="AJ2876">
        <f>[1]发票导入!AJ2876&amp;""</f>
      </c>
      <c r="AK2876">
        <f>[1]发票导入!AK2876</f>
        <v>0</v>
      </c>
      <c r="AL2876">
        <f>[1]发票导入!AL2876</f>
        <v>0</v>
      </c>
      <c r="AM2876">
        <f>[1]发票导入!AM2876</f>
        <v>0</v>
      </c>
      <c r="AN2876" s="22">
        <f t="shared" si="1"/>
        <v>0</v>
      </c>
      <c r="AO2876" s="22">
        <f t="shared" si="2"/>
        <v>0</v>
      </c>
    </row>
    <row r="2877">
      <c r="C2877">
        <f>[1]发票导入!C2877&amp;""</f>
      </c>
      <c r="D2877">
        <f>[1]发票导入!D2877&amp;""</f>
      </c>
      <c r="O2877">
        <f>[1]发票导入!O2877&amp;""</f>
      </c>
      <c r="T2877">
        <f>[1]发票导入!T2877</f>
      </c>
      <c r="U2877">
        <f>[1]发票导入!U2877&amp;""</f>
      </c>
      <c r="V2877">
        <f>[1]发票导入!V2877&amp;""</f>
      </c>
      <c r="W2877">
        <f>[1]发票导入!W2877&amp;""</f>
      </c>
      <c r="Y2877">
        <f>[1]发票导入!Y2877&amp;""</f>
      </c>
      <c r="AA2877">
        <f>[1]发票导入!AA2877&amp;""</f>
      </c>
      <c r="AB2877">
        <f>[1]发票导入!AB2877</f>
        <v>0</v>
      </c>
      <c r="AC2877">
        <f>[1]发票导入!AC2877</f>
        <v>0</v>
      </c>
      <c r="AE2877" s="22">
        <f t="shared" si="0"/>
      </c>
      <c r="AI2877">
        <f>[1]发票导入!AI2877&amp;""</f>
      </c>
      <c r="AJ2877">
        <f>[1]发票导入!AJ2877&amp;""</f>
      </c>
      <c r="AK2877">
        <f>[1]发票导入!AK2877</f>
        <v>0</v>
      </c>
      <c r="AL2877">
        <f>[1]发票导入!AL2877</f>
        <v>0</v>
      </c>
      <c r="AM2877">
        <f>[1]发票导入!AM2877</f>
        <v>0</v>
      </c>
      <c r="AN2877" s="22">
        <f t="shared" si="1"/>
        <v>0</v>
      </c>
      <c r="AO2877" s="22">
        <f t="shared" si="2"/>
        <v>0</v>
      </c>
    </row>
    <row r="2878">
      <c r="C2878">
        <f>[1]发票导入!C2878&amp;""</f>
      </c>
      <c r="D2878">
        <f>[1]发票导入!D2878&amp;""</f>
      </c>
      <c r="O2878">
        <f>[1]发票导入!O2878&amp;""</f>
      </c>
      <c r="T2878">
        <f>[1]发票导入!T2878</f>
      </c>
      <c r="U2878">
        <f>[1]发票导入!U2878&amp;""</f>
      </c>
      <c r="V2878">
        <f>[1]发票导入!V2878&amp;""</f>
      </c>
      <c r="W2878">
        <f>[1]发票导入!W2878&amp;""</f>
      </c>
      <c r="Y2878">
        <f>[1]发票导入!Y2878&amp;""</f>
      </c>
      <c r="AA2878">
        <f>[1]发票导入!AA2878&amp;""</f>
      </c>
      <c r="AB2878">
        <f>[1]发票导入!AB2878</f>
        <v>0</v>
      </c>
      <c r="AC2878">
        <f>[1]发票导入!AC2878</f>
        <v>0</v>
      </c>
      <c r="AE2878" s="22">
        <f t="shared" si="0"/>
      </c>
      <c r="AI2878">
        <f>[1]发票导入!AI2878&amp;""</f>
      </c>
      <c r="AJ2878">
        <f>[1]发票导入!AJ2878&amp;""</f>
      </c>
      <c r="AK2878">
        <f>[1]发票导入!AK2878</f>
        <v>0</v>
      </c>
      <c r="AL2878">
        <f>[1]发票导入!AL2878</f>
        <v>0</v>
      </c>
      <c r="AM2878">
        <f>[1]发票导入!AM2878</f>
        <v>0</v>
      </c>
      <c r="AN2878" s="22">
        <f t="shared" si="1"/>
        <v>0</v>
      </c>
      <c r="AO2878" s="22">
        <f t="shared" si="2"/>
        <v>0</v>
      </c>
    </row>
    <row r="2879">
      <c r="C2879">
        <f>[1]发票导入!C2879&amp;""</f>
      </c>
      <c r="D2879">
        <f>[1]发票导入!D2879&amp;""</f>
      </c>
      <c r="O2879">
        <f>[1]发票导入!O2879&amp;""</f>
      </c>
      <c r="T2879">
        <f>[1]发票导入!T2879</f>
      </c>
      <c r="U2879">
        <f>[1]发票导入!U2879&amp;""</f>
      </c>
      <c r="V2879">
        <f>[1]发票导入!V2879&amp;""</f>
      </c>
      <c r="W2879">
        <f>[1]发票导入!W2879&amp;""</f>
      </c>
      <c r="Y2879">
        <f>[1]发票导入!Y2879&amp;""</f>
      </c>
      <c r="AA2879">
        <f>[1]发票导入!AA2879&amp;""</f>
      </c>
      <c r="AB2879">
        <f>[1]发票导入!AB2879</f>
        <v>0</v>
      </c>
      <c r="AC2879">
        <f>[1]发票导入!AC2879</f>
        <v>0</v>
      </c>
      <c r="AE2879" s="22">
        <f t="shared" si="0"/>
      </c>
      <c r="AI2879">
        <f>[1]发票导入!AI2879&amp;""</f>
      </c>
      <c r="AJ2879">
        <f>[1]发票导入!AJ2879&amp;""</f>
      </c>
      <c r="AK2879">
        <f>[1]发票导入!AK2879</f>
        <v>0</v>
      </c>
      <c r="AL2879">
        <f>[1]发票导入!AL2879</f>
        <v>0</v>
      </c>
      <c r="AM2879">
        <f>[1]发票导入!AM2879</f>
        <v>0</v>
      </c>
      <c r="AN2879" s="22">
        <f t="shared" si="1"/>
        <v>0</v>
      </c>
      <c r="AO2879" s="22">
        <f t="shared" si="2"/>
        <v>0</v>
      </c>
    </row>
    <row r="2880">
      <c r="C2880">
        <f>[1]发票导入!C2880&amp;""</f>
      </c>
      <c r="D2880">
        <f>[1]发票导入!D2880&amp;""</f>
      </c>
      <c r="O2880">
        <f>[1]发票导入!O2880&amp;""</f>
      </c>
      <c r="T2880">
        <f>[1]发票导入!T2880</f>
      </c>
      <c r="U2880">
        <f>[1]发票导入!U2880&amp;""</f>
      </c>
      <c r="V2880">
        <f>[1]发票导入!V2880&amp;""</f>
      </c>
      <c r="W2880">
        <f>[1]发票导入!W2880&amp;""</f>
      </c>
      <c r="Y2880">
        <f>[1]发票导入!Y2880&amp;""</f>
      </c>
      <c r="AA2880">
        <f>[1]发票导入!AA2880&amp;""</f>
      </c>
      <c r="AB2880">
        <f>[1]发票导入!AB2880</f>
        <v>0</v>
      </c>
      <c r="AC2880">
        <f>[1]发票导入!AC2880</f>
        <v>0</v>
      </c>
      <c r="AE2880" s="22">
        <f t="shared" si="0"/>
      </c>
      <c r="AI2880">
        <f>[1]发票导入!AI2880&amp;""</f>
      </c>
      <c r="AJ2880">
        <f>[1]发票导入!AJ2880&amp;""</f>
      </c>
      <c r="AK2880">
        <f>[1]发票导入!AK2880</f>
        <v>0</v>
      </c>
      <c r="AL2880">
        <f>[1]发票导入!AL2880</f>
        <v>0</v>
      </c>
      <c r="AM2880">
        <f>[1]发票导入!AM2880</f>
        <v>0</v>
      </c>
      <c r="AN2880" s="22">
        <f t="shared" si="1"/>
        <v>0</v>
      </c>
      <c r="AO2880" s="22">
        <f t="shared" si="2"/>
        <v>0</v>
      </c>
    </row>
    <row r="2881">
      <c r="C2881">
        <f>[1]发票导入!C2881&amp;""</f>
      </c>
      <c r="D2881">
        <f>[1]发票导入!D2881&amp;""</f>
      </c>
      <c r="O2881">
        <f>[1]发票导入!O2881&amp;""</f>
      </c>
      <c r="T2881">
        <f>[1]发票导入!T2881</f>
      </c>
      <c r="U2881">
        <f>[1]发票导入!U2881&amp;""</f>
      </c>
      <c r="V2881">
        <f>[1]发票导入!V2881&amp;""</f>
      </c>
      <c r="W2881">
        <f>[1]发票导入!W2881&amp;""</f>
      </c>
      <c r="Y2881">
        <f>[1]发票导入!Y2881&amp;""</f>
      </c>
      <c r="AA2881">
        <f>[1]发票导入!AA2881&amp;""</f>
      </c>
      <c r="AB2881">
        <f>[1]发票导入!AB2881</f>
        <v>0</v>
      </c>
      <c r="AC2881">
        <f>[1]发票导入!AC2881</f>
        <v>0</v>
      </c>
      <c r="AE2881" s="22">
        <f t="shared" si="0"/>
      </c>
      <c r="AI2881">
        <f>[1]发票导入!AI2881&amp;""</f>
      </c>
      <c r="AJ2881">
        <f>[1]发票导入!AJ2881&amp;""</f>
      </c>
      <c r="AK2881">
        <f>[1]发票导入!AK2881</f>
        <v>0</v>
      </c>
      <c r="AL2881">
        <f>[1]发票导入!AL2881</f>
        <v>0</v>
      </c>
      <c r="AM2881">
        <f>[1]发票导入!AM2881</f>
        <v>0</v>
      </c>
      <c r="AN2881" s="22">
        <f t="shared" si="1"/>
        <v>0</v>
      </c>
      <c r="AO2881" s="22">
        <f t="shared" si="2"/>
        <v>0</v>
      </c>
    </row>
    <row r="2882">
      <c r="C2882">
        <f>[1]发票导入!C2882&amp;""</f>
      </c>
      <c r="D2882">
        <f>[1]发票导入!D2882&amp;""</f>
      </c>
      <c r="O2882">
        <f>[1]发票导入!O2882&amp;""</f>
      </c>
      <c r="T2882">
        <f>[1]发票导入!T2882</f>
      </c>
      <c r="U2882">
        <f>[1]发票导入!U2882&amp;""</f>
      </c>
      <c r="V2882">
        <f>[1]发票导入!V2882&amp;""</f>
      </c>
      <c r="W2882">
        <f>[1]发票导入!W2882&amp;""</f>
      </c>
      <c r="Y2882">
        <f>[1]发票导入!Y2882&amp;""</f>
      </c>
      <c r="AA2882">
        <f>[1]发票导入!AA2882&amp;""</f>
      </c>
      <c r="AB2882">
        <f>[1]发票导入!AB2882</f>
        <v>0</v>
      </c>
      <c r="AC2882">
        <f>[1]发票导入!AC2882</f>
        <v>0</v>
      </c>
      <c r="AE2882" s="22">
        <f t="shared" si="0"/>
      </c>
      <c r="AI2882">
        <f>[1]发票导入!AI2882&amp;""</f>
      </c>
      <c r="AJ2882">
        <f>[1]发票导入!AJ2882&amp;""</f>
      </c>
      <c r="AK2882">
        <f>[1]发票导入!AK2882</f>
        <v>0</v>
      </c>
      <c r="AL2882">
        <f>[1]发票导入!AL2882</f>
        <v>0</v>
      </c>
      <c r="AM2882">
        <f>[1]发票导入!AM2882</f>
        <v>0</v>
      </c>
      <c r="AN2882" s="22">
        <f t="shared" si="1"/>
        <v>0</v>
      </c>
      <c r="AO2882" s="22">
        <f t="shared" si="2"/>
        <v>0</v>
      </c>
    </row>
    <row r="2883">
      <c r="C2883">
        <f>[1]发票导入!C2883&amp;""</f>
      </c>
      <c r="D2883">
        <f>[1]发票导入!D2883&amp;""</f>
      </c>
      <c r="O2883">
        <f>[1]发票导入!O2883&amp;""</f>
      </c>
      <c r="T2883">
        <f>[1]发票导入!T2883</f>
      </c>
      <c r="U2883">
        <f>[1]发票导入!U2883&amp;""</f>
      </c>
      <c r="V2883">
        <f>[1]发票导入!V2883&amp;""</f>
      </c>
      <c r="W2883">
        <f>[1]发票导入!W2883&amp;""</f>
      </c>
      <c r="Y2883">
        <f>[1]发票导入!Y2883&amp;""</f>
      </c>
      <c r="AA2883">
        <f>[1]发票导入!AA2883&amp;""</f>
      </c>
      <c r="AB2883">
        <f>[1]发票导入!AB2883</f>
        <v>0</v>
      </c>
      <c r="AC2883">
        <f>[1]发票导入!AC2883</f>
        <v>0</v>
      </c>
      <c r="AE2883" s="22">
        <f t="shared" si="0"/>
      </c>
      <c r="AI2883">
        <f>[1]发票导入!AI2883&amp;""</f>
      </c>
      <c r="AJ2883">
        <f>[1]发票导入!AJ2883&amp;""</f>
      </c>
      <c r="AK2883">
        <f>[1]发票导入!AK2883</f>
        <v>0</v>
      </c>
      <c r="AL2883">
        <f>[1]发票导入!AL2883</f>
        <v>0</v>
      </c>
      <c r="AM2883">
        <f>[1]发票导入!AM2883</f>
        <v>0</v>
      </c>
      <c r="AN2883" s="22">
        <f t="shared" si="1"/>
        <v>0</v>
      </c>
      <c r="AO2883" s="22">
        <f t="shared" si="2"/>
        <v>0</v>
      </c>
    </row>
    <row r="2884">
      <c r="C2884">
        <f>[1]发票导入!C2884&amp;""</f>
      </c>
      <c r="D2884">
        <f>[1]发票导入!D2884&amp;""</f>
      </c>
      <c r="O2884">
        <f>[1]发票导入!O2884&amp;""</f>
      </c>
      <c r="T2884">
        <f>[1]发票导入!T2884</f>
      </c>
      <c r="U2884">
        <f>[1]发票导入!U2884&amp;""</f>
      </c>
      <c r="V2884">
        <f>[1]发票导入!V2884&amp;""</f>
      </c>
      <c r="W2884">
        <f>[1]发票导入!W2884&amp;""</f>
      </c>
      <c r="Y2884">
        <f>[1]发票导入!Y2884&amp;""</f>
      </c>
      <c r="AA2884">
        <f>[1]发票导入!AA2884&amp;""</f>
      </c>
      <c r="AB2884">
        <f>[1]发票导入!AB2884</f>
        <v>0</v>
      </c>
      <c r="AC2884">
        <f>[1]发票导入!AC2884</f>
        <v>0</v>
      </c>
      <c r="AE2884" s="22">
        <f t="shared" si="0"/>
      </c>
      <c r="AI2884">
        <f>[1]发票导入!AI2884&amp;""</f>
      </c>
      <c r="AJ2884">
        <f>[1]发票导入!AJ2884&amp;""</f>
      </c>
      <c r="AK2884">
        <f>[1]发票导入!AK2884</f>
        <v>0</v>
      </c>
      <c r="AL2884">
        <f>[1]发票导入!AL2884</f>
        <v>0</v>
      </c>
      <c r="AM2884">
        <f>[1]发票导入!AM2884</f>
        <v>0</v>
      </c>
      <c r="AN2884" s="22">
        <f t="shared" si="1"/>
        <v>0</v>
      </c>
      <c r="AO2884" s="22">
        <f t="shared" si="2"/>
        <v>0</v>
      </c>
    </row>
    <row r="2885">
      <c r="C2885">
        <f>[1]发票导入!C2885&amp;""</f>
      </c>
      <c r="D2885">
        <f>[1]发票导入!D2885&amp;""</f>
      </c>
      <c r="O2885">
        <f>[1]发票导入!O2885&amp;""</f>
      </c>
      <c r="T2885">
        <f>[1]发票导入!T2885</f>
      </c>
      <c r="U2885">
        <f>[1]发票导入!U2885&amp;""</f>
      </c>
      <c r="V2885">
        <f>[1]发票导入!V2885&amp;""</f>
      </c>
      <c r="W2885">
        <f>[1]发票导入!W2885&amp;""</f>
      </c>
      <c r="Y2885">
        <f>[1]发票导入!Y2885&amp;""</f>
      </c>
      <c r="AA2885">
        <f>[1]发票导入!AA2885&amp;""</f>
      </c>
      <c r="AB2885">
        <f>[1]发票导入!AB2885</f>
        <v>0</v>
      </c>
      <c r="AC2885">
        <f>[1]发票导入!AC2885</f>
        <v>0</v>
      </c>
      <c r="AE2885" s="22">
        <f t="shared" si="0"/>
      </c>
      <c r="AI2885">
        <f>[1]发票导入!AI2885&amp;""</f>
      </c>
      <c r="AJ2885">
        <f>[1]发票导入!AJ2885&amp;""</f>
      </c>
      <c r="AK2885">
        <f>[1]发票导入!AK2885</f>
        <v>0</v>
      </c>
      <c r="AL2885">
        <f>[1]发票导入!AL2885</f>
        <v>0</v>
      </c>
      <c r="AM2885">
        <f>[1]发票导入!AM2885</f>
        <v>0</v>
      </c>
      <c r="AN2885" s="22">
        <f t="shared" si="1"/>
        <v>0</v>
      </c>
      <c r="AO2885" s="22">
        <f t="shared" si="2"/>
        <v>0</v>
      </c>
    </row>
    <row r="2886">
      <c r="C2886">
        <f>[1]发票导入!C2886&amp;""</f>
      </c>
      <c r="D2886">
        <f>[1]发票导入!D2886&amp;""</f>
      </c>
      <c r="O2886">
        <f>[1]发票导入!O2886&amp;""</f>
      </c>
      <c r="T2886">
        <f>[1]发票导入!T2886</f>
      </c>
      <c r="U2886">
        <f>[1]发票导入!U2886&amp;""</f>
      </c>
      <c r="V2886">
        <f>[1]发票导入!V2886&amp;""</f>
      </c>
      <c r="W2886">
        <f>[1]发票导入!W2886&amp;""</f>
      </c>
      <c r="Y2886">
        <f>[1]发票导入!Y2886&amp;""</f>
      </c>
      <c r="AA2886">
        <f>[1]发票导入!AA2886&amp;""</f>
      </c>
      <c r="AB2886">
        <f>[1]发票导入!AB2886</f>
        <v>0</v>
      </c>
      <c r="AC2886">
        <f>[1]发票导入!AC2886</f>
        <v>0</v>
      </c>
      <c r="AE2886" s="22">
        <f t="shared" si="0"/>
      </c>
      <c r="AI2886">
        <f>[1]发票导入!AI2886&amp;""</f>
      </c>
      <c r="AJ2886">
        <f>[1]发票导入!AJ2886&amp;""</f>
      </c>
      <c r="AK2886">
        <f>[1]发票导入!AK2886</f>
        <v>0</v>
      </c>
      <c r="AL2886">
        <f>[1]发票导入!AL2886</f>
        <v>0</v>
      </c>
      <c r="AM2886">
        <f>[1]发票导入!AM2886</f>
        <v>0</v>
      </c>
      <c r="AN2886" s="22">
        <f t="shared" si="1"/>
        <v>0</v>
      </c>
      <c r="AO2886" s="22">
        <f t="shared" si="2"/>
        <v>0</v>
      </c>
    </row>
    <row r="2887">
      <c r="C2887">
        <f>[1]发票导入!C2887&amp;""</f>
      </c>
      <c r="D2887">
        <f>[1]发票导入!D2887&amp;""</f>
      </c>
      <c r="O2887">
        <f>[1]发票导入!O2887&amp;""</f>
      </c>
      <c r="T2887">
        <f>[1]发票导入!T2887</f>
      </c>
      <c r="U2887">
        <f>[1]发票导入!U2887&amp;""</f>
      </c>
      <c r="V2887">
        <f>[1]发票导入!V2887&amp;""</f>
      </c>
      <c r="W2887">
        <f>[1]发票导入!W2887&amp;""</f>
      </c>
      <c r="Y2887">
        <f>[1]发票导入!Y2887&amp;""</f>
      </c>
      <c r="AA2887">
        <f>[1]发票导入!AA2887&amp;""</f>
      </c>
      <c r="AB2887">
        <f>[1]发票导入!AB2887</f>
        <v>0</v>
      </c>
      <c r="AC2887">
        <f>[1]发票导入!AC2887</f>
        <v>0</v>
      </c>
      <c r="AE2887" s="22">
        <f t="shared" si="0"/>
      </c>
      <c r="AI2887">
        <f>[1]发票导入!AI2887&amp;""</f>
      </c>
      <c r="AJ2887">
        <f>[1]发票导入!AJ2887&amp;""</f>
      </c>
      <c r="AK2887">
        <f>[1]发票导入!AK2887</f>
        <v>0</v>
      </c>
      <c r="AL2887">
        <f>[1]发票导入!AL2887</f>
        <v>0</v>
      </c>
      <c r="AM2887">
        <f>[1]发票导入!AM2887</f>
        <v>0</v>
      </c>
      <c r="AN2887" s="22">
        <f t="shared" si="1"/>
        <v>0</v>
      </c>
      <c r="AO2887" s="22">
        <f t="shared" si="2"/>
        <v>0</v>
      </c>
    </row>
    <row r="2888">
      <c r="C2888">
        <f>[1]发票导入!C2888&amp;""</f>
      </c>
      <c r="D2888">
        <f>[1]发票导入!D2888&amp;""</f>
      </c>
      <c r="O2888">
        <f>[1]发票导入!O2888&amp;""</f>
      </c>
      <c r="T2888">
        <f>[1]发票导入!T2888</f>
      </c>
      <c r="U2888">
        <f>[1]发票导入!U2888&amp;""</f>
      </c>
      <c r="V2888">
        <f>[1]发票导入!V2888&amp;""</f>
      </c>
      <c r="W2888">
        <f>[1]发票导入!W2888&amp;""</f>
      </c>
      <c r="Y2888">
        <f>[1]发票导入!Y2888&amp;""</f>
      </c>
      <c r="AA2888">
        <f>[1]发票导入!AA2888&amp;""</f>
      </c>
      <c r="AB2888">
        <f>[1]发票导入!AB2888</f>
        <v>0</v>
      </c>
      <c r="AC2888">
        <f>[1]发票导入!AC2888</f>
        <v>0</v>
      </c>
      <c r="AE2888" s="22">
        <f t="shared" si="0"/>
      </c>
      <c r="AI2888">
        <f>[1]发票导入!AI2888&amp;""</f>
      </c>
      <c r="AJ2888">
        <f>[1]发票导入!AJ2888&amp;""</f>
      </c>
      <c r="AK2888">
        <f>[1]发票导入!AK2888</f>
        <v>0</v>
      </c>
      <c r="AL2888">
        <f>[1]发票导入!AL2888</f>
        <v>0</v>
      </c>
      <c r="AM2888">
        <f>[1]发票导入!AM2888</f>
        <v>0</v>
      </c>
      <c r="AN2888" s="22">
        <f t="shared" si="1"/>
        <v>0</v>
      </c>
      <c r="AO2888" s="22">
        <f t="shared" si="2"/>
        <v>0</v>
      </c>
    </row>
    <row r="2889">
      <c r="C2889">
        <f>[1]发票导入!C2889&amp;""</f>
      </c>
      <c r="D2889">
        <f>[1]发票导入!D2889&amp;""</f>
      </c>
      <c r="O2889">
        <f>[1]发票导入!O2889&amp;""</f>
      </c>
      <c r="T2889">
        <f>[1]发票导入!T2889</f>
      </c>
      <c r="U2889">
        <f>[1]发票导入!U2889&amp;""</f>
      </c>
      <c r="V2889">
        <f>[1]发票导入!V2889&amp;""</f>
      </c>
      <c r="W2889">
        <f>[1]发票导入!W2889&amp;""</f>
      </c>
      <c r="Y2889">
        <f>[1]发票导入!Y2889&amp;""</f>
      </c>
      <c r="AA2889">
        <f>[1]发票导入!AA2889&amp;""</f>
      </c>
      <c r="AB2889">
        <f>[1]发票导入!AB2889</f>
        <v>0</v>
      </c>
      <c r="AC2889">
        <f>[1]发票导入!AC2889</f>
        <v>0</v>
      </c>
      <c r="AE2889" s="22">
        <f t="shared" si="0"/>
      </c>
      <c r="AI2889">
        <f>[1]发票导入!AI2889&amp;""</f>
      </c>
      <c r="AJ2889">
        <f>[1]发票导入!AJ2889&amp;""</f>
      </c>
      <c r="AK2889">
        <f>[1]发票导入!AK2889</f>
        <v>0</v>
      </c>
      <c r="AL2889">
        <f>[1]发票导入!AL2889</f>
        <v>0</v>
      </c>
      <c r="AM2889">
        <f>[1]发票导入!AM2889</f>
        <v>0</v>
      </c>
      <c r="AN2889" s="22">
        <f t="shared" si="1"/>
        <v>0</v>
      </c>
      <c r="AO2889" s="22">
        <f t="shared" si="2"/>
        <v>0</v>
      </c>
    </row>
    <row r="2890">
      <c r="C2890">
        <f>[1]发票导入!C2890&amp;""</f>
      </c>
      <c r="D2890">
        <f>[1]发票导入!D2890&amp;""</f>
      </c>
      <c r="O2890">
        <f>[1]发票导入!O2890&amp;""</f>
      </c>
      <c r="T2890">
        <f>[1]发票导入!T2890</f>
      </c>
      <c r="U2890">
        <f>[1]发票导入!U2890&amp;""</f>
      </c>
      <c r="V2890">
        <f>[1]发票导入!V2890&amp;""</f>
      </c>
      <c r="W2890">
        <f>[1]发票导入!W2890&amp;""</f>
      </c>
      <c r="Y2890">
        <f>[1]发票导入!Y2890&amp;""</f>
      </c>
      <c r="AA2890">
        <f>[1]发票导入!AA2890&amp;""</f>
      </c>
      <c r="AB2890">
        <f>[1]发票导入!AB2890</f>
        <v>0</v>
      </c>
      <c r="AC2890">
        <f>[1]发票导入!AC2890</f>
        <v>0</v>
      </c>
      <c r="AE2890" s="22">
        <f t="shared" si="0"/>
      </c>
      <c r="AI2890">
        <f>[1]发票导入!AI2890&amp;""</f>
      </c>
      <c r="AJ2890">
        <f>[1]发票导入!AJ2890&amp;""</f>
      </c>
      <c r="AK2890">
        <f>[1]发票导入!AK2890</f>
        <v>0</v>
      </c>
      <c r="AL2890">
        <f>[1]发票导入!AL2890</f>
        <v>0</v>
      </c>
      <c r="AM2890">
        <f>[1]发票导入!AM2890</f>
        <v>0</v>
      </c>
      <c r="AN2890" s="22">
        <f t="shared" si="1"/>
        <v>0</v>
      </c>
      <c r="AO2890" s="22">
        <f t="shared" si="2"/>
        <v>0</v>
      </c>
    </row>
    <row r="2891">
      <c r="C2891">
        <f>[1]发票导入!C2891&amp;""</f>
      </c>
      <c r="D2891">
        <f>[1]发票导入!D2891&amp;""</f>
      </c>
      <c r="O2891">
        <f>[1]发票导入!O2891&amp;""</f>
      </c>
      <c r="T2891">
        <f>[1]发票导入!T2891</f>
      </c>
      <c r="U2891">
        <f>[1]发票导入!U2891&amp;""</f>
      </c>
      <c r="V2891">
        <f>[1]发票导入!V2891&amp;""</f>
      </c>
      <c r="W2891">
        <f>[1]发票导入!W2891&amp;""</f>
      </c>
      <c r="Y2891">
        <f>[1]发票导入!Y2891&amp;""</f>
      </c>
      <c r="AA2891">
        <f>[1]发票导入!AA2891&amp;""</f>
      </c>
      <c r="AB2891">
        <f>[1]发票导入!AB2891</f>
        <v>0</v>
      </c>
      <c r="AC2891">
        <f>[1]发票导入!AC2891</f>
        <v>0</v>
      </c>
      <c r="AE2891" s="22">
        <f t="shared" si="0"/>
      </c>
      <c r="AI2891">
        <f>[1]发票导入!AI2891&amp;""</f>
      </c>
      <c r="AJ2891">
        <f>[1]发票导入!AJ2891&amp;""</f>
      </c>
      <c r="AK2891">
        <f>[1]发票导入!AK2891</f>
        <v>0</v>
      </c>
      <c r="AL2891">
        <f>[1]发票导入!AL2891</f>
        <v>0</v>
      </c>
      <c r="AM2891">
        <f>[1]发票导入!AM2891</f>
        <v>0</v>
      </c>
      <c r="AN2891" s="22">
        <f t="shared" si="1"/>
        <v>0</v>
      </c>
      <c r="AO2891" s="22">
        <f t="shared" si="2"/>
        <v>0</v>
      </c>
    </row>
    <row r="2892">
      <c r="C2892">
        <f>[1]发票导入!C2892&amp;""</f>
      </c>
      <c r="D2892">
        <f>[1]发票导入!D2892&amp;""</f>
      </c>
      <c r="O2892">
        <f>[1]发票导入!O2892&amp;""</f>
      </c>
      <c r="T2892">
        <f>[1]发票导入!T2892</f>
      </c>
      <c r="U2892">
        <f>[1]发票导入!U2892&amp;""</f>
      </c>
      <c r="V2892">
        <f>[1]发票导入!V2892&amp;""</f>
      </c>
      <c r="W2892">
        <f>[1]发票导入!W2892&amp;""</f>
      </c>
      <c r="Y2892">
        <f>[1]发票导入!Y2892&amp;""</f>
      </c>
      <c r="AA2892">
        <f>[1]发票导入!AA2892&amp;""</f>
      </c>
      <c r="AB2892">
        <f>[1]发票导入!AB2892</f>
        <v>0</v>
      </c>
      <c r="AC2892">
        <f>[1]发票导入!AC2892</f>
        <v>0</v>
      </c>
      <c r="AE2892" s="22">
        <f t="shared" si="0"/>
      </c>
      <c r="AI2892">
        <f>[1]发票导入!AI2892&amp;""</f>
      </c>
      <c r="AJ2892">
        <f>[1]发票导入!AJ2892&amp;""</f>
      </c>
      <c r="AK2892">
        <f>[1]发票导入!AK2892</f>
        <v>0</v>
      </c>
      <c r="AL2892">
        <f>[1]发票导入!AL2892</f>
        <v>0</v>
      </c>
      <c r="AM2892">
        <f>[1]发票导入!AM2892</f>
        <v>0</v>
      </c>
      <c r="AN2892" s="22">
        <f t="shared" si="1"/>
        <v>0</v>
      </c>
      <c r="AO2892" s="22">
        <f t="shared" si="2"/>
        <v>0</v>
      </c>
    </row>
    <row r="2893">
      <c r="C2893">
        <f>[1]发票导入!C2893&amp;""</f>
      </c>
      <c r="D2893">
        <f>[1]发票导入!D2893&amp;""</f>
      </c>
      <c r="O2893">
        <f>[1]发票导入!O2893&amp;""</f>
      </c>
      <c r="T2893">
        <f>[1]发票导入!T2893</f>
      </c>
      <c r="U2893">
        <f>[1]发票导入!U2893&amp;""</f>
      </c>
      <c r="V2893">
        <f>[1]发票导入!V2893&amp;""</f>
      </c>
      <c r="W2893">
        <f>[1]发票导入!W2893&amp;""</f>
      </c>
      <c r="Y2893">
        <f>[1]发票导入!Y2893&amp;""</f>
      </c>
      <c r="AA2893">
        <f>[1]发票导入!AA2893&amp;""</f>
      </c>
      <c r="AB2893">
        <f>[1]发票导入!AB2893</f>
        <v>0</v>
      </c>
      <c r="AC2893">
        <f>[1]发票导入!AC2893</f>
        <v>0</v>
      </c>
      <c r="AE2893" s="22">
        <f t="shared" si="0"/>
      </c>
      <c r="AI2893">
        <f>[1]发票导入!AI2893&amp;""</f>
      </c>
      <c r="AJ2893">
        <f>[1]发票导入!AJ2893&amp;""</f>
      </c>
      <c r="AK2893">
        <f>[1]发票导入!AK2893</f>
        <v>0</v>
      </c>
      <c r="AL2893">
        <f>[1]发票导入!AL2893</f>
        <v>0</v>
      </c>
      <c r="AM2893">
        <f>[1]发票导入!AM2893</f>
        <v>0</v>
      </c>
      <c r="AN2893" s="22">
        <f t="shared" si="1"/>
        <v>0</v>
      </c>
      <c r="AO2893" s="22">
        <f t="shared" si="2"/>
        <v>0</v>
      </c>
    </row>
    <row r="2894">
      <c r="C2894">
        <f>[1]发票导入!C2894&amp;""</f>
      </c>
      <c r="D2894">
        <f>[1]发票导入!D2894&amp;""</f>
      </c>
      <c r="O2894">
        <f>[1]发票导入!O2894&amp;""</f>
      </c>
      <c r="T2894">
        <f>[1]发票导入!T2894</f>
      </c>
      <c r="U2894">
        <f>[1]发票导入!U2894&amp;""</f>
      </c>
      <c r="V2894">
        <f>[1]发票导入!V2894&amp;""</f>
      </c>
      <c r="W2894">
        <f>[1]发票导入!W2894&amp;""</f>
      </c>
      <c r="Y2894">
        <f>[1]发票导入!Y2894&amp;""</f>
      </c>
      <c r="AA2894">
        <f>[1]发票导入!AA2894&amp;""</f>
      </c>
      <c r="AB2894">
        <f>[1]发票导入!AB2894</f>
        <v>0</v>
      </c>
      <c r="AC2894">
        <f>[1]发票导入!AC2894</f>
        <v>0</v>
      </c>
      <c r="AE2894" s="22">
        <f t="shared" si="0"/>
      </c>
      <c r="AI2894">
        <f>[1]发票导入!AI2894&amp;""</f>
      </c>
      <c r="AJ2894">
        <f>[1]发票导入!AJ2894&amp;""</f>
      </c>
      <c r="AK2894">
        <f>[1]发票导入!AK2894</f>
        <v>0</v>
      </c>
      <c r="AL2894">
        <f>[1]发票导入!AL2894</f>
        <v>0</v>
      </c>
      <c r="AM2894">
        <f>[1]发票导入!AM2894</f>
        <v>0</v>
      </c>
      <c r="AN2894" s="22">
        <f t="shared" si="1"/>
        <v>0</v>
      </c>
      <c r="AO2894" s="22">
        <f t="shared" si="2"/>
        <v>0</v>
      </c>
    </row>
    <row r="2895">
      <c r="C2895">
        <f>[1]发票导入!C2895&amp;""</f>
      </c>
      <c r="D2895">
        <f>[1]发票导入!D2895&amp;""</f>
      </c>
      <c r="O2895">
        <f>[1]发票导入!O2895&amp;""</f>
      </c>
      <c r="T2895">
        <f>[1]发票导入!T2895</f>
      </c>
      <c r="U2895">
        <f>[1]发票导入!U2895&amp;""</f>
      </c>
      <c r="V2895">
        <f>[1]发票导入!V2895&amp;""</f>
      </c>
      <c r="W2895">
        <f>[1]发票导入!W2895&amp;""</f>
      </c>
      <c r="Y2895">
        <f>[1]发票导入!Y2895&amp;""</f>
      </c>
      <c r="AA2895">
        <f>[1]发票导入!AA2895&amp;""</f>
      </c>
      <c r="AB2895">
        <f>[1]发票导入!AB2895</f>
        <v>0</v>
      </c>
      <c r="AC2895">
        <f>[1]发票导入!AC2895</f>
        <v>0</v>
      </c>
      <c r="AE2895" s="22">
        <f t="shared" si="0"/>
      </c>
      <c r="AI2895">
        <f>[1]发票导入!AI2895&amp;""</f>
      </c>
      <c r="AJ2895">
        <f>[1]发票导入!AJ2895&amp;""</f>
      </c>
      <c r="AK2895">
        <f>[1]发票导入!AK2895</f>
        <v>0</v>
      </c>
      <c r="AL2895">
        <f>[1]发票导入!AL2895</f>
        <v>0</v>
      </c>
      <c r="AM2895">
        <f>[1]发票导入!AM2895</f>
        <v>0</v>
      </c>
      <c r="AN2895" s="22">
        <f t="shared" si="1"/>
        <v>0</v>
      </c>
      <c r="AO2895" s="22">
        <f t="shared" si="2"/>
        <v>0</v>
      </c>
    </row>
    <row r="2896">
      <c r="C2896">
        <f>[1]发票导入!C2896&amp;""</f>
      </c>
      <c r="D2896">
        <f>[1]发票导入!D2896&amp;""</f>
      </c>
      <c r="O2896">
        <f>[1]发票导入!O2896&amp;""</f>
      </c>
      <c r="T2896">
        <f>[1]发票导入!T2896</f>
      </c>
      <c r="U2896">
        <f>[1]发票导入!U2896&amp;""</f>
      </c>
      <c r="V2896">
        <f>[1]发票导入!V2896&amp;""</f>
      </c>
      <c r="W2896">
        <f>[1]发票导入!W2896&amp;""</f>
      </c>
      <c r="Y2896">
        <f>[1]发票导入!Y2896&amp;""</f>
      </c>
      <c r="AA2896">
        <f>[1]发票导入!AA2896&amp;""</f>
      </c>
      <c r="AB2896">
        <f>[1]发票导入!AB2896</f>
        <v>0</v>
      </c>
      <c r="AC2896">
        <f>[1]发票导入!AC2896</f>
        <v>0</v>
      </c>
      <c r="AE2896" s="22">
        <f t="shared" si="0"/>
      </c>
      <c r="AI2896">
        <f>[1]发票导入!AI2896&amp;""</f>
      </c>
      <c r="AJ2896">
        <f>[1]发票导入!AJ2896&amp;""</f>
      </c>
      <c r="AK2896">
        <f>[1]发票导入!AK2896</f>
        <v>0</v>
      </c>
      <c r="AL2896">
        <f>[1]发票导入!AL2896</f>
        <v>0</v>
      </c>
      <c r="AM2896">
        <f>[1]发票导入!AM2896</f>
        <v>0</v>
      </c>
      <c r="AN2896" s="22">
        <f t="shared" si="1"/>
        <v>0</v>
      </c>
      <c r="AO2896" s="22">
        <f t="shared" si="2"/>
        <v>0</v>
      </c>
    </row>
    <row r="2897">
      <c r="C2897">
        <f>[1]发票导入!C2897&amp;""</f>
      </c>
      <c r="D2897">
        <f>[1]发票导入!D2897&amp;""</f>
      </c>
      <c r="O2897">
        <f>[1]发票导入!O2897&amp;""</f>
      </c>
      <c r="T2897">
        <f>[1]发票导入!T2897</f>
      </c>
      <c r="U2897">
        <f>[1]发票导入!U2897&amp;""</f>
      </c>
      <c r="V2897">
        <f>[1]发票导入!V2897&amp;""</f>
      </c>
      <c r="W2897">
        <f>[1]发票导入!W2897&amp;""</f>
      </c>
      <c r="Y2897">
        <f>[1]发票导入!Y2897&amp;""</f>
      </c>
      <c r="AA2897">
        <f>[1]发票导入!AA2897&amp;""</f>
      </c>
      <c r="AB2897">
        <f>[1]发票导入!AB2897</f>
        <v>0</v>
      </c>
      <c r="AC2897">
        <f>[1]发票导入!AC2897</f>
        <v>0</v>
      </c>
      <c r="AE2897" s="22">
        <f t="shared" si="0"/>
      </c>
      <c r="AI2897">
        <f>[1]发票导入!AI2897&amp;""</f>
      </c>
      <c r="AJ2897">
        <f>[1]发票导入!AJ2897&amp;""</f>
      </c>
      <c r="AK2897">
        <f>[1]发票导入!AK2897</f>
        <v>0</v>
      </c>
      <c r="AL2897">
        <f>[1]发票导入!AL2897</f>
        <v>0</v>
      </c>
      <c r="AM2897">
        <f>[1]发票导入!AM2897</f>
        <v>0</v>
      </c>
      <c r="AN2897" s="22">
        <f t="shared" si="1"/>
        <v>0</v>
      </c>
      <c r="AO2897" s="22">
        <f t="shared" si="2"/>
        <v>0</v>
      </c>
    </row>
    <row r="2898">
      <c r="C2898">
        <f>[1]发票导入!C2898&amp;""</f>
      </c>
      <c r="D2898">
        <f>[1]发票导入!D2898&amp;""</f>
      </c>
      <c r="O2898">
        <f>[1]发票导入!O2898&amp;""</f>
      </c>
      <c r="T2898">
        <f>[1]发票导入!T2898</f>
      </c>
      <c r="U2898">
        <f>[1]发票导入!U2898&amp;""</f>
      </c>
      <c r="V2898">
        <f>[1]发票导入!V2898&amp;""</f>
      </c>
      <c r="W2898">
        <f>[1]发票导入!W2898&amp;""</f>
      </c>
      <c r="Y2898">
        <f>[1]发票导入!Y2898&amp;""</f>
      </c>
      <c r="AA2898">
        <f>[1]发票导入!AA2898&amp;""</f>
      </c>
      <c r="AB2898">
        <f>[1]发票导入!AB2898</f>
        <v>0</v>
      </c>
      <c r="AC2898">
        <f>[1]发票导入!AC2898</f>
        <v>0</v>
      </c>
      <c r="AE2898" s="22">
        <f t="shared" si="0"/>
      </c>
      <c r="AI2898">
        <f>[1]发票导入!AI2898&amp;""</f>
      </c>
      <c r="AJ2898">
        <f>[1]发票导入!AJ2898&amp;""</f>
      </c>
      <c r="AK2898">
        <f>[1]发票导入!AK2898</f>
        <v>0</v>
      </c>
      <c r="AL2898">
        <f>[1]发票导入!AL2898</f>
        <v>0</v>
      </c>
      <c r="AM2898">
        <f>[1]发票导入!AM2898</f>
        <v>0</v>
      </c>
      <c r="AN2898" s="22">
        <f t="shared" si="1"/>
        <v>0</v>
      </c>
      <c r="AO2898" s="22">
        <f t="shared" si="2"/>
        <v>0</v>
      </c>
    </row>
    <row r="2899">
      <c r="C2899">
        <f>[1]发票导入!C2899&amp;""</f>
      </c>
      <c r="D2899">
        <f>[1]发票导入!D2899&amp;""</f>
      </c>
      <c r="O2899">
        <f>[1]发票导入!O2899&amp;""</f>
      </c>
      <c r="T2899">
        <f>[1]发票导入!T2899</f>
      </c>
      <c r="U2899">
        <f>[1]发票导入!U2899&amp;""</f>
      </c>
      <c r="V2899">
        <f>[1]发票导入!V2899&amp;""</f>
      </c>
      <c r="W2899">
        <f>[1]发票导入!W2899&amp;""</f>
      </c>
      <c r="Y2899">
        <f>[1]发票导入!Y2899&amp;""</f>
      </c>
      <c r="AA2899">
        <f>[1]发票导入!AA2899&amp;""</f>
      </c>
      <c r="AB2899">
        <f>[1]发票导入!AB2899</f>
        <v>0</v>
      </c>
      <c r="AC2899">
        <f>[1]发票导入!AC2899</f>
        <v>0</v>
      </c>
      <c r="AE2899" s="22">
        <f t="shared" si="0"/>
      </c>
      <c r="AI2899">
        <f>[1]发票导入!AI2899&amp;""</f>
      </c>
      <c r="AJ2899">
        <f>[1]发票导入!AJ2899&amp;""</f>
      </c>
      <c r="AK2899">
        <f>[1]发票导入!AK2899</f>
        <v>0</v>
      </c>
      <c r="AL2899">
        <f>[1]发票导入!AL2899</f>
        <v>0</v>
      </c>
      <c r="AM2899">
        <f>[1]发票导入!AM2899</f>
        <v>0</v>
      </c>
      <c r="AN2899" s="22">
        <f t="shared" si="1"/>
        <v>0</v>
      </c>
      <c r="AO2899" s="22">
        <f t="shared" si="2"/>
        <v>0</v>
      </c>
    </row>
    <row r="2900">
      <c r="C2900">
        <f>[1]发票导入!C2900&amp;""</f>
      </c>
      <c r="D2900">
        <f>[1]发票导入!D2900&amp;""</f>
      </c>
      <c r="O2900">
        <f>[1]发票导入!O2900&amp;""</f>
      </c>
      <c r="T2900">
        <f>[1]发票导入!T2900</f>
      </c>
      <c r="U2900">
        <f>[1]发票导入!U2900&amp;""</f>
      </c>
      <c r="V2900">
        <f>[1]发票导入!V2900&amp;""</f>
      </c>
      <c r="W2900">
        <f>[1]发票导入!W2900&amp;""</f>
      </c>
      <c r="Y2900">
        <f>[1]发票导入!Y2900&amp;""</f>
      </c>
      <c r="AA2900">
        <f>[1]发票导入!AA2900&amp;""</f>
      </c>
      <c r="AB2900">
        <f>[1]发票导入!AB2900</f>
        <v>0</v>
      </c>
      <c r="AC2900">
        <f>[1]发票导入!AC2900</f>
        <v>0</v>
      </c>
      <c r="AE2900" s="22">
        <f t="shared" si="0"/>
      </c>
      <c r="AI2900">
        <f>[1]发票导入!AI2900&amp;""</f>
      </c>
      <c r="AJ2900">
        <f>[1]发票导入!AJ2900&amp;""</f>
      </c>
      <c r="AK2900">
        <f>[1]发票导入!AK2900</f>
        <v>0</v>
      </c>
      <c r="AL2900">
        <f>[1]发票导入!AL2900</f>
        <v>0</v>
      </c>
      <c r="AM2900">
        <f>[1]发票导入!AM2900</f>
        <v>0</v>
      </c>
      <c r="AN2900" s="22">
        <f t="shared" si="1"/>
        <v>0</v>
      </c>
      <c r="AO2900" s="22">
        <f t="shared" si="2"/>
        <v>0</v>
      </c>
    </row>
    <row r="2901">
      <c r="C2901">
        <f>[1]发票导入!C2901&amp;""</f>
      </c>
      <c r="D2901">
        <f>[1]发票导入!D2901&amp;""</f>
      </c>
      <c r="O2901">
        <f>[1]发票导入!O2901&amp;""</f>
      </c>
      <c r="T2901">
        <f>[1]发票导入!T2901</f>
      </c>
      <c r="U2901">
        <f>[1]发票导入!U2901&amp;""</f>
      </c>
      <c r="V2901">
        <f>[1]发票导入!V2901&amp;""</f>
      </c>
      <c r="W2901">
        <f>[1]发票导入!W2901&amp;""</f>
      </c>
      <c r="Y2901">
        <f>[1]发票导入!Y2901&amp;""</f>
      </c>
      <c r="AA2901">
        <f>[1]发票导入!AA2901&amp;""</f>
      </c>
      <c r="AB2901">
        <f>[1]发票导入!AB2901</f>
        <v>0</v>
      </c>
      <c r="AC2901">
        <f>[1]发票导入!AC2901</f>
        <v>0</v>
      </c>
      <c r="AE2901" s="22">
        <f t="shared" si="0"/>
      </c>
      <c r="AI2901">
        <f>[1]发票导入!AI2901&amp;""</f>
      </c>
      <c r="AJ2901">
        <f>[1]发票导入!AJ2901&amp;""</f>
      </c>
      <c r="AK2901">
        <f>[1]发票导入!AK2901</f>
        <v>0</v>
      </c>
      <c r="AL2901">
        <f>[1]发票导入!AL2901</f>
        <v>0</v>
      </c>
      <c r="AM2901">
        <f>[1]发票导入!AM2901</f>
        <v>0</v>
      </c>
      <c r="AN2901" s="22">
        <f t="shared" si="1"/>
        <v>0</v>
      </c>
      <c r="AO2901" s="22">
        <f t="shared" si="2"/>
        <v>0</v>
      </c>
    </row>
    <row r="2902">
      <c r="C2902">
        <f>[1]发票导入!C2902&amp;""</f>
      </c>
      <c r="D2902">
        <f>[1]发票导入!D2902&amp;""</f>
      </c>
      <c r="O2902">
        <f>[1]发票导入!O2902&amp;""</f>
      </c>
      <c r="T2902">
        <f>[1]发票导入!T2902</f>
      </c>
      <c r="U2902">
        <f>[1]发票导入!U2902&amp;""</f>
      </c>
      <c r="V2902">
        <f>[1]发票导入!V2902&amp;""</f>
      </c>
      <c r="W2902">
        <f>[1]发票导入!W2902&amp;""</f>
      </c>
      <c r="Y2902">
        <f>[1]发票导入!Y2902&amp;""</f>
      </c>
      <c r="AA2902">
        <f>[1]发票导入!AA2902&amp;""</f>
      </c>
      <c r="AB2902">
        <f>[1]发票导入!AB2902</f>
        <v>0</v>
      </c>
      <c r="AC2902">
        <f>[1]发票导入!AC2902</f>
        <v>0</v>
      </c>
      <c r="AE2902" s="22">
        <f t="shared" si="0"/>
      </c>
      <c r="AI2902">
        <f>[1]发票导入!AI2902&amp;""</f>
      </c>
      <c r="AJ2902">
        <f>[1]发票导入!AJ2902&amp;""</f>
      </c>
      <c r="AK2902">
        <f>[1]发票导入!AK2902</f>
        <v>0</v>
      </c>
      <c r="AL2902">
        <f>[1]发票导入!AL2902</f>
        <v>0</v>
      </c>
      <c r="AM2902">
        <f>[1]发票导入!AM2902</f>
        <v>0</v>
      </c>
      <c r="AN2902" s="22">
        <f t="shared" si="1"/>
        <v>0</v>
      </c>
      <c r="AO2902" s="22">
        <f t="shared" si="2"/>
        <v>0</v>
      </c>
    </row>
    <row r="2903">
      <c r="C2903">
        <f>[1]发票导入!C2903&amp;""</f>
      </c>
      <c r="D2903">
        <f>[1]发票导入!D2903&amp;""</f>
      </c>
      <c r="O2903">
        <f>[1]发票导入!O2903&amp;""</f>
      </c>
      <c r="T2903">
        <f>[1]发票导入!T2903</f>
      </c>
      <c r="U2903">
        <f>[1]发票导入!U2903&amp;""</f>
      </c>
      <c r="V2903">
        <f>[1]发票导入!V2903&amp;""</f>
      </c>
      <c r="W2903">
        <f>[1]发票导入!W2903&amp;""</f>
      </c>
      <c r="Y2903">
        <f>[1]发票导入!Y2903&amp;""</f>
      </c>
      <c r="AA2903">
        <f>[1]发票导入!AA2903&amp;""</f>
      </c>
      <c r="AB2903">
        <f>[1]发票导入!AB2903</f>
        <v>0</v>
      </c>
      <c r="AC2903">
        <f>[1]发票导入!AC2903</f>
        <v>0</v>
      </c>
      <c r="AE2903" s="22">
        <f t="shared" si="0"/>
      </c>
      <c r="AI2903">
        <f>[1]发票导入!AI2903&amp;""</f>
      </c>
      <c r="AJ2903">
        <f>[1]发票导入!AJ2903&amp;""</f>
      </c>
      <c r="AK2903">
        <f>[1]发票导入!AK2903</f>
        <v>0</v>
      </c>
      <c r="AL2903">
        <f>[1]发票导入!AL2903</f>
        <v>0</v>
      </c>
      <c r="AM2903">
        <f>[1]发票导入!AM2903</f>
        <v>0</v>
      </c>
      <c r="AN2903" s="22">
        <f t="shared" si="1"/>
        <v>0</v>
      </c>
      <c r="AO2903" s="22">
        <f t="shared" si="2"/>
        <v>0</v>
      </c>
    </row>
    <row r="2904">
      <c r="C2904">
        <f>[1]发票导入!C2904&amp;""</f>
      </c>
      <c r="D2904">
        <f>[1]发票导入!D2904&amp;""</f>
      </c>
      <c r="O2904">
        <f>[1]发票导入!O2904&amp;""</f>
      </c>
      <c r="T2904">
        <f>[1]发票导入!T2904</f>
      </c>
      <c r="U2904">
        <f>[1]发票导入!U2904&amp;""</f>
      </c>
      <c r="V2904">
        <f>[1]发票导入!V2904&amp;""</f>
      </c>
      <c r="W2904">
        <f>[1]发票导入!W2904&amp;""</f>
      </c>
      <c r="Y2904">
        <f>[1]发票导入!Y2904&amp;""</f>
      </c>
      <c r="AA2904">
        <f>[1]发票导入!AA2904&amp;""</f>
      </c>
      <c r="AB2904">
        <f>[1]发票导入!AB2904</f>
        <v>0</v>
      </c>
      <c r="AC2904">
        <f>[1]发票导入!AC2904</f>
        <v>0</v>
      </c>
      <c r="AE2904" s="22">
        <f t="shared" si="0"/>
      </c>
      <c r="AI2904">
        <f>[1]发票导入!AI2904&amp;""</f>
      </c>
      <c r="AJ2904">
        <f>[1]发票导入!AJ2904&amp;""</f>
      </c>
      <c r="AK2904">
        <f>[1]发票导入!AK2904</f>
        <v>0</v>
      </c>
      <c r="AL2904">
        <f>[1]发票导入!AL2904</f>
        <v>0</v>
      </c>
      <c r="AM2904">
        <f>[1]发票导入!AM2904</f>
        <v>0</v>
      </c>
      <c r="AN2904" s="22">
        <f t="shared" si="1"/>
        <v>0</v>
      </c>
      <c r="AO2904" s="22">
        <f t="shared" si="2"/>
        <v>0</v>
      </c>
    </row>
    <row r="2905">
      <c r="C2905">
        <f>[1]发票导入!C2905&amp;""</f>
      </c>
      <c r="D2905">
        <f>[1]发票导入!D2905&amp;""</f>
      </c>
      <c r="O2905">
        <f>[1]发票导入!O2905&amp;""</f>
      </c>
      <c r="T2905">
        <f>[1]发票导入!T2905</f>
      </c>
      <c r="U2905">
        <f>[1]发票导入!U2905&amp;""</f>
      </c>
      <c r="V2905">
        <f>[1]发票导入!V2905&amp;""</f>
      </c>
      <c r="W2905">
        <f>[1]发票导入!W2905&amp;""</f>
      </c>
      <c r="Y2905">
        <f>[1]发票导入!Y2905&amp;""</f>
      </c>
      <c r="AA2905">
        <f>[1]发票导入!AA2905&amp;""</f>
      </c>
      <c r="AB2905">
        <f>[1]发票导入!AB2905</f>
        <v>0</v>
      </c>
      <c r="AC2905">
        <f>[1]发票导入!AC2905</f>
        <v>0</v>
      </c>
      <c r="AE2905" s="22">
        <f t="shared" si="0"/>
      </c>
      <c r="AI2905">
        <f>[1]发票导入!AI2905&amp;""</f>
      </c>
      <c r="AJ2905">
        <f>[1]发票导入!AJ2905&amp;""</f>
      </c>
      <c r="AK2905">
        <f>[1]发票导入!AK2905</f>
        <v>0</v>
      </c>
      <c r="AL2905">
        <f>[1]发票导入!AL2905</f>
        <v>0</v>
      </c>
      <c r="AM2905">
        <f>[1]发票导入!AM2905</f>
        <v>0</v>
      </c>
      <c r="AN2905" s="22">
        <f t="shared" si="1"/>
        <v>0</v>
      </c>
      <c r="AO2905" s="22">
        <f t="shared" si="2"/>
        <v>0</v>
      </c>
    </row>
    <row r="2906">
      <c r="C2906">
        <f>[1]发票导入!C2906&amp;""</f>
      </c>
      <c r="D2906">
        <f>[1]发票导入!D2906&amp;""</f>
      </c>
      <c r="O2906">
        <f>[1]发票导入!O2906&amp;""</f>
      </c>
      <c r="T2906">
        <f>[1]发票导入!T2906</f>
      </c>
      <c r="U2906">
        <f>[1]发票导入!U2906&amp;""</f>
      </c>
      <c r="V2906">
        <f>[1]发票导入!V2906&amp;""</f>
      </c>
      <c r="W2906">
        <f>[1]发票导入!W2906&amp;""</f>
      </c>
      <c r="Y2906">
        <f>[1]发票导入!Y2906&amp;""</f>
      </c>
      <c r="AA2906">
        <f>[1]发票导入!AA2906&amp;""</f>
      </c>
      <c r="AB2906">
        <f>[1]发票导入!AB2906</f>
        <v>0</v>
      </c>
      <c r="AC2906">
        <f>[1]发票导入!AC2906</f>
        <v>0</v>
      </c>
      <c r="AE2906" s="22">
        <f t="shared" si="0"/>
      </c>
      <c r="AI2906">
        <f>[1]发票导入!AI2906&amp;""</f>
      </c>
      <c r="AJ2906">
        <f>[1]发票导入!AJ2906&amp;""</f>
      </c>
      <c r="AK2906">
        <f>[1]发票导入!AK2906</f>
        <v>0</v>
      </c>
      <c r="AL2906">
        <f>[1]发票导入!AL2906</f>
        <v>0</v>
      </c>
      <c r="AM2906">
        <f>[1]发票导入!AM2906</f>
        <v>0</v>
      </c>
      <c r="AN2906" s="22">
        <f t="shared" si="1"/>
        <v>0</v>
      </c>
      <c r="AO2906" s="22">
        <f t="shared" si="2"/>
        <v>0</v>
      </c>
    </row>
    <row r="2907">
      <c r="C2907">
        <f>[1]发票导入!C2907&amp;""</f>
      </c>
      <c r="D2907">
        <f>[1]发票导入!D2907&amp;""</f>
      </c>
      <c r="O2907">
        <f>[1]发票导入!O2907&amp;""</f>
      </c>
      <c r="T2907">
        <f>[1]发票导入!T2907</f>
      </c>
      <c r="U2907">
        <f>[1]发票导入!U2907&amp;""</f>
      </c>
      <c r="V2907">
        <f>[1]发票导入!V2907&amp;""</f>
      </c>
      <c r="W2907">
        <f>[1]发票导入!W2907&amp;""</f>
      </c>
      <c r="Y2907">
        <f>[1]发票导入!Y2907&amp;""</f>
      </c>
      <c r="AA2907">
        <f>[1]发票导入!AA2907&amp;""</f>
      </c>
      <c r="AB2907">
        <f>[1]发票导入!AB2907</f>
        <v>0</v>
      </c>
      <c r="AC2907">
        <f>[1]发票导入!AC2907</f>
        <v>0</v>
      </c>
      <c r="AE2907" s="22">
        <f t="shared" si="0"/>
      </c>
      <c r="AI2907">
        <f>[1]发票导入!AI2907&amp;""</f>
      </c>
      <c r="AJ2907">
        <f>[1]发票导入!AJ2907&amp;""</f>
      </c>
      <c r="AK2907">
        <f>[1]发票导入!AK2907</f>
        <v>0</v>
      </c>
      <c r="AL2907">
        <f>[1]发票导入!AL2907</f>
        <v>0</v>
      </c>
      <c r="AM2907">
        <f>[1]发票导入!AM2907</f>
        <v>0</v>
      </c>
      <c r="AN2907" s="22">
        <f t="shared" si="1"/>
        <v>0</v>
      </c>
      <c r="AO2907" s="22">
        <f t="shared" si="2"/>
        <v>0</v>
      </c>
    </row>
    <row r="2908">
      <c r="C2908">
        <f>[1]发票导入!C2908&amp;""</f>
      </c>
      <c r="D2908">
        <f>[1]发票导入!D2908&amp;""</f>
      </c>
      <c r="O2908">
        <f>[1]发票导入!O2908&amp;""</f>
      </c>
      <c r="T2908">
        <f>[1]发票导入!T2908</f>
      </c>
      <c r="U2908">
        <f>[1]发票导入!U2908&amp;""</f>
      </c>
      <c r="V2908">
        <f>[1]发票导入!V2908&amp;""</f>
      </c>
      <c r="W2908">
        <f>[1]发票导入!W2908&amp;""</f>
      </c>
      <c r="Y2908">
        <f>[1]发票导入!Y2908&amp;""</f>
      </c>
      <c r="AA2908">
        <f>[1]发票导入!AA2908&amp;""</f>
      </c>
      <c r="AB2908">
        <f>[1]发票导入!AB2908</f>
        <v>0</v>
      </c>
      <c r="AC2908">
        <f>[1]发票导入!AC2908</f>
        <v>0</v>
      </c>
      <c r="AE2908" s="22">
        <f t="shared" si="0"/>
      </c>
      <c r="AI2908">
        <f>[1]发票导入!AI2908&amp;""</f>
      </c>
      <c r="AJ2908">
        <f>[1]发票导入!AJ2908&amp;""</f>
      </c>
      <c r="AK2908">
        <f>[1]发票导入!AK2908</f>
        <v>0</v>
      </c>
      <c r="AL2908">
        <f>[1]发票导入!AL2908</f>
        <v>0</v>
      </c>
      <c r="AM2908">
        <f>[1]发票导入!AM2908</f>
        <v>0</v>
      </c>
      <c r="AN2908" s="22">
        <f t="shared" si="1"/>
        <v>0</v>
      </c>
      <c r="AO2908" s="22">
        <f t="shared" si="2"/>
        <v>0</v>
      </c>
    </row>
    <row r="2909">
      <c r="C2909">
        <f>[1]发票导入!C2909&amp;""</f>
      </c>
      <c r="D2909">
        <f>[1]发票导入!D2909&amp;""</f>
      </c>
      <c r="O2909">
        <f>[1]发票导入!O2909&amp;""</f>
      </c>
      <c r="T2909">
        <f>[1]发票导入!T2909</f>
      </c>
      <c r="U2909">
        <f>[1]发票导入!U2909&amp;""</f>
      </c>
      <c r="V2909">
        <f>[1]发票导入!V2909&amp;""</f>
      </c>
      <c r="W2909">
        <f>[1]发票导入!W2909&amp;""</f>
      </c>
      <c r="Y2909">
        <f>[1]发票导入!Y2909&amp;""</f>
      </c>
      <c r="AA2909">
        <f>[1]发票导入!AA2909&amp;""</f>
      </c>
      <c r="AB2909">
        <f>[1]发票导入!AB2909</f>
        <v>0</v>
      </c>
      <c r="AC2909">
        <f>[1]发票导入!AC2909</f>
        <v>0</v>
      </c>
      <c r="AE2909" s="22">
        <f t="shared" si="0"/>
      </c>
      <c r="AI2909">
        <f>[1]发票导入!AI2909&amp;""</f>
      </c>
      <c r="AJ2909">
        <f>[1]发票导入!AJ2909&amp;""</f>
      </c>
      <c r="AK2909">
        <f>[1]发票导入!AK2909</f>
        <v>0</v>
      </c>
      <c r="AL2909">
        <f>[1]发票导入!AL2909</f>
        <v>0</v>
      </c>
      <c r="AM2909">
        <f>[1]发票导入!AM2909</f>
        <v>0</v>
      </c>
      <c r="AN2909" s="22">
        <f t="shared" si="1"/>
        <v>0</v>
      </c>
      <c r="AO2909" s="22">
        <f t="shared" si="2"/>
        <v>0</v>
      </c>
    </row>
    <row r="2910">
      <c r="C2910">
        <f>[1]发票导入!C2910&amp;""</f>
      </c>
      <c r="D2910">
        <f>[1]发票导入!D2910&amp;""</f>
      </c>
      <c r="O2910">
        <f>[1]发票导入!O2910&amp;""</f>
      </c>
      <c r="T2910">
        <f>[1]发票导入!T2910</f>
      </c>
      <c r="U2910">
        <f>[1]发票导入!U2910&amp;""</f>
      </c>
      <c r="V2910">
        <f>[1]发票导入!V2910&amp;""</f>
      </c>
      <c r="W2910">
        <f>[1]发票导入!W2910&amp;""</f>
      </c>
      <c r="Y2910">
        <f>[1]发票导入!Y2910&amp;""</f>
      </c>
      <c r="AA2910">
        <f>[1]发票导入!AA2910&amp;""</f>
      </c>
      <c r="AB2910">
        <f>[1]发票导入!AB2910</f>
        <v>0</v>
      </c>
      <c r="AC2910">
        <f>[1]发票导入!AC2910</f>
        <v>0</v>
      </c>
      <c r="AE2910" s="22">
        <f t="shared" si="0"/>
      </c>
      <c r="AI2910">
        <f>[1]发票导入!AI2910&amp;""</f>
      </c>
      <c r="AJ2910">
        <f>[1]发票导入!AJ2910&amp;""</f>
      </c>
      <c r="AK2910">
        <f>[1]发票导入!AK2910</f>
        <v>0</v>
      </c>
      <c r="AL2910">
        <f>[1]发票导入!AL2910</f>
        <v>0</v>
      </c>
      <c r="AM2910">
        <f>[1]发票导入!AM2910</f>
        <v>0</v>
      </c>
      <c r="AN2910" s="22">
        <f t="shared" si="1"/>
        <v>0</v>
      </c>
      <c r="AO2910" s="22">
        <f t="shared" si="2"/>
        <v>0</v>
      </c>
    </row>
    <row r="2911">
      <c r="C2911">
        <f>[1]发票导入!C2911&amp;""</f>
      </c>
      <c r="D2911">
        <f>[1]发票导入!D2911&amp;""</f>
      </c>
      <c r="O2911">
        <f>[1]发票导入!O2911&amp;""</f>
      </c>
      <c r="T2911">
        <f>[1]发票导入!T2911</f>
      </c>
      <c r="U2911">
        <f>[1]发票导入!U2911&amp;""</f>
      </c>
      <c r="V2911">
        <f>[1]发票导入!V2911&amp;""</f>
      </c>
      <c r="W2911">
        <f>[1]发票导入!W2911&amp;""</f>
      </c>
      <c r="Y2911">
        <f>[1]发票导入!Y2911&amp;""</f>
      </c>
      <c r="AA2911">
        <f>[1]发票导入!AA2911&amp;""</f>
      </c>
      <c r="AB2911">
        <f>[1]发票导入!AB2911</f>
        <v>0</v>
      </c>
      <c r="AC2911">
        <f>[1]发票导入!AC2911</f>
        <v>0</v>
      </c>
      <c r="AE2911" s="22">
        <f t="shared" si="0"/>
      </c>
      <c r="AI2911">
        <f>[1]发票导入!AI2911&amp;""</f>
      </c>
      <c r="AJ2911">
        <f>[1]发票导入!AJ2911&amp;""</f>
      </c>
      <c r="AK2911">
        <f>[1]发票导入!AK2911</f>
        <v>0</v>
      </c>
      <c r="AL2911">
        <f>[1]发票导入!AL2911</f>
        <v>0</v>
      </c>
      <c r="AM2911">
        <f>[1]发票导入!AM2911</f>
        <v>0</v>
      </c>
      <c r="AN2911" s="22">
        <f t="shared" si="1"/>
        <v>0</v>
      </c>
      <c r="AO2911" s="22">
        <f t="shared" si="2"/>
        <v>0</v>
      </c>
    </row>
    <row r="2912">
      <c r="C2912">
        <f>[1]发票导入!C2912&amp;""</f>
      </c>
      <c r="D2912">
        <f>[1]发票导入!D2912&amp;""</f>
      </c>
      <c r="O2912">
        <f>[1]发票导入!O2912&amp;""</f>
      </c>
      <c r="T2912">
        <f>[1]发票导入!T2912</f>
      </c>
      <c r="U2912">
        <f>[1]发票导入!U2912&amp;""</f>
      </c>
      <c r="V2912">
        <f>[1]发票导入!V2912&amp;""</f>
      </c>
      <c r="W2912">
        <f>[1]发票导入!W2912&amp;""</f>
      </c>
      <c r="Y2912">
        <f>[1]发票导入!Y2912&amp;""</f>
      </c>
      <c r="AA2912">
        <f>[1]发票导入!AA2912&amp;""</f>
      </c>
      <c r="AB2912">
        <f>[1]发票导入!AB2912</f>
        <v>0</v>
      </c>
      <c r="AC2912">
        <f>[1]发票导入!AC2912</f>
        <v>0</v>
      </c>
      <c r="AE2912" s="22">
        <f t="shared" si="0"/>
      </c>
      <c r="AI2912">
        <f>[1]发票导入!AI2912&amp;""</f>
      </c>
      <c r="AJ2912">
        <f>[1]发票导入!AJ2912&amp;""</f>
      </c>
      <c r="AK2912">
        <f>[1]发票导入!AK2912</f>
        <v>0</v>
      </c>
      <c r="AL2912">
        <f>[1]发票导入!AL2912</f>
        <v>0</v>
      </c>
      <c r="AM2912">
        <f>[1]发票导入!AM2912</f>
        <v>0</v>
      </c>
      <c r="AN2912" s="22">
        <f t="shared" si="1"/>
        <v>0</v>
      </c>
      <c r="AO2912" s="22">
        <f t="shared" si="2"/>
        <v>0</v>
      </c>
    </row>
    <row r="2913">
      <c r="C2913">
        <f>[1]发票导入!C2913&amp;""</f>
      </c>
      <c r="D2913">
        <f>[1]发票导入!D2913&amp;""</f>
      </c>
      <c r="O2913">
        <f>[1]发票导入!O2913&amp;""</f>
      </c>
      <c r="T2913">
        <f>[1]发票导入!T2913</f>
      </c>
      <c r="U2913">
        <f>[1]发票导入!U2913&amp;""</f>
      </c>
      <c r="V2913">
        <f>[1]发票导入!V2913&amp;""</f>
      </c>
      <c r="W2913">
        <f>[1]发票导入!W2913&amp;""</f>
      </c>
      <c r="Y2913">
        <f>[1]发票导入!Y2913&amp;""</f>
      </c>
      <c r="AA2913">
        <f>[1]发票导入!AA2913&amp;""</f>
      </c>
      <c r="AB2913">
        <f>[1]发票导入!AB2913</f>
        <v>0</v>
      </c>
      <c r="AC2913">
        <f>[1]发票导入!AC2913</f>
        <v>0</v>
      </c>
      <c r="AE2913" s="22">
        <f t="shared" si="0"/>
      </c>
      <c r="AI2913">
        <f>[1]发票导入!AI2913&amp;""</f>
      </c>
      <c r="AJ2913">
        <f>[1]发票导入!AJ2913&amp;""</f>
      </c>
      <c r="AK2913">
        <f>[1]发票导入!AK2913</f>
        <v>0</v>
      </c>
      <c r="AL2913">
        <f>[1]发票导入!AL2913</f>
        <v>0</v>
      </c>
      <c r="AM2913">
        <f>[1]发票导入!AM2913</f>
        <v>0</v>
      </c>
      <c r="AN2913" s="22">
        <f t="shared" si="1"/>
        <v>0</v>
      </c>
      <c r="AO2913" s="22">
        <f t="shared" si="2"/>
        <v>0</v>
      </c>
    </row>
    <row r="2914">
      <c r="C2914">
        <f>[1]发票导入!C2914&amp;""</f>
      </c>
      <c r="D2914">
        <f>[1]发票导入!D2914&amp;""</f>
      </c>
      <c r="O2914">
        <f>[1]发票导入!O2914&amp;""</f>
      </c>
      <c r="T2914">
        <f>[1]发票导入!T2914</f>
      </c>
      <c r="U2914">
        <f>[1]发票导入!U2914&amp;""</f>
      </c>
      <c r="V2914">
        <f>[1]发票导入!V2914&amp;""</f>
      </c>
      <c r="W2914">
        <f>[1]发票导入!W2914&amp;""</f>
      </c>
      <c r="Y2914">
        <f>[1]发票导入!Y2914&amp;""</f>
      </c>
      <c r="AA2914">
        <f>[1]发票导入!AA2914&amp;""</f>
      </c>
      <c r="AB2914">
        <f>[1]发票导入!AB2914</f>
        <v>0</v>
      </c>
      <c r="AC2914">
        <f>[1]发票导入!AC2914</f>
        <v>0</v>
      </c>
      <c r="AE2914" s="22">
        <f t="shared" si="0"/>
      </c>
      <c r="AI2914">
        <f>[1]发票导入!AI2914&amp;""</f>
      </c>
      <c r="AJ2914">
        <f>[1]发票导入!AJ2914&amp;""</f>
      </c>
      <c r="AK2914">
        <f>[1]发票导入!AK2914</f>
        <v>0</v>
      </c>
      <c r="AL2914">
        <f>[1]发票导入!AL2914</f>
        <v>0</v>
      </c>
      <c r="AM2914">
        <f>[1]发票导入!AM2914</f>
        <v>0</v>
      </c>
      <c r="AN2914" s="22">
        <f t="shared" si="1"/>
        <v>0</v>
      </c>
      <c r="AO2914" s="22">
        <f t="shared" si="2"/>
        <v>0</v>
      </c>
    </row>
    <row r="2915">
      <c r="C2915">
        <f>[1]发票导入!C2915&amp;""</f>
      </c>
      <c r="D2915">
        <f>[1]发票导入!D2915&amp;""</f>
      </c>
      <c r="O2915">
        <f>[1]发票导入!O2915&amp;""</f>
      </c>
      <c r="T2915">
        <f>[1]发票导入!T2915</f>
      </c>
      <c r="U2915">
        <f>[1]发票导入!U2915&amp;""</f>
      </c>
      <c r="V2915">
        <f>[1]发票导入!V2915&amp;""</f>
      </c>
      <c r="W2915">
        <f>[1]发票导入!W2915&amp;""</f>
      </c>
      <c r="Y2915">
        <f>[1]发票导入!Y2915&amp;""</f>
      </c>
      <c r="AA2915">
        <f>[1]发票导入!AA2915&amp;""</f>
      </c>
      <c r="AB2915">
        <f>[1]发票导入!AB2915</f>
        <v>0</v>
      </c>
      <c r="AC2915">
        <f>[1]发票导入!AC2915</f>
        <v>0</v>
      </c>
      <c r="AE2915" s="22">
        <f t="shared" si="0"/>
      </c>
      <c r="AI2915">
        <f>[1]发票导入!AI2915&amp;""</f>
      </c>
      <c r="AJ2915">
        <f>[1]发票导入!AJ2915&amp;""</f>
      </c>
      <c r="AK2915">
        <f>[1]发票导入!AK2915</f>
        <v>0</v>
      </c>
      <c r="AL2915">
        <f>[1]发票导入!AL2915</f>
        <v>0</v>
      </c>
      <c r="AM2915">
        <f>[1]发票导入!AM2915</f>
        <v>0</v>
      </c>
      <c r="AN2915" s="22">
        <f t="shared" si="1"/>
        <v>0</v>
      </c>
      <c r="AO2915" s="22">
        <f t="shared" si="2"/>
        <v>0</v>
      </c>
    </row>
    <row r="2916">
      <c r="C2916">
        <f>[1]发票导入!C2916&amp;""</f>
      </c>
      <c r="D2916">
        <f>[1]发票导入!D2916&amp;""</f>
      </c>
      <c r="O2916">
        <f>[1]发票导入!O2916&amp;""</f>
      </c>
      <c r="T2916">
        <f>[1]发票导入!T2916</f>
      </c>
      <c r="U2916">
        <f>[1]发票导入!U2916&amp;""</f>
      </c>
      <c r="V2916">
        <f>[1]发票导入!V2916&amp;""</f>
      </c>
      <c r="W2916">
        <f>[1]发票导入!W2916&amp;""</f>
      </c>
      <c r="Y2916">
        <f>[1]发票导入!Y2916&amp;""</f>
      </c>
      <c r="AA2916">
        <f>[1]发票导入!AA2916&amp;""</f>
      </c>
      <c r="AB2916">
        <f>[1]发票导入!AB2916</f>
        <v>0</v>
      </c>
      <c r="AC2916">
        <f>[1]发票导入!AC2916</f>
        <v>0</v>
      </c>
      <c r="AE2916" s="22">
        <f t="shared" si="0"/>
      </c>
      <c r="AI2916">
        <f>[1]发票导入!AI2916&amp;""</f>
      </c>
      <c r="AJ2916">
        <f>[1]发票导入!AJ2916&amp;""</f>
      </c>
      <c r="AK2916">
        <f>[1]发票导入!AK2916</f>
        <v>0</v>
      </c>
      <c r="AL2916">
        <f>[1]发票导入!AL2916</f>
        <v>0</v>
      </c>
      <c r="AM2916">
        <f>[1]发票导入!AM2916</f>
        <v>0</v>
      </c>
      <c r="AN2916" s="22">
        <f t="shared" si="1"/>
        <v>0</v>
      </c>
      <c r="AO2916" s="22">
        <f t="shared" si="2"/>
        <v>0</v>
      </c>
    </row>
    <row r="2917">
      <c r="C2917">
        <f>[1]发票导入!C2917&amp;""</f>
      </c>
      <c r="D2917">
        <f>[1]发票导入!D2917&amp;""</f>
      </c>
      <c r="O2917">
        <f>[1]发票导入!O2917&amp;""</f>
      </c>
      <c r="T2917">
        <f>[1]发票导入!T2917</f>
      </c>
      <c r="U2917">
        <f>[1]发票导入!U2917&amp;""</f>
      </c>
      <c r="V2917">
        <f>[1]发票导入!V2917&amp;""</f>
      </c>
      <c r="W2917">
        <f>[1]发票导入!W2917&amp;""</f>
      </c>
      <c r="Y2917">
        <f>[1]发票导入!Y2917&amp;""</f>
      </c>
      <c r="AA2917">
        <f>[1]发票导入!AA2917&amp;""</f>
      </c>
      <c r="AB2917">
        <f>[1]发票导入!AB2917</f>
        <v>0</v>
      </c>
      <c r="AC2917">
        <f>[1]发票导入!AC2917</f>
        <v>0</v>
      </c>
      <c r="AE2917" s="22">
        <f t="shared" si="0"/>
      </c>
      <c r="AI2917">
        <f>[1]发票导入!AI2917&amp;""</f>
      </c>
      <c r="AJ2917">
        <f>[1]发票导入!AJ2917&amp;""</f>
      </c>
      <c r="AK2917">
        <f>[1]发票导入!AK2917</f>
        <v>0</v>
      </c>
      <c r="AL2917">
        <f>[1]发票导入!AL2917</f>
        <v>0</v>
      </c>
      <c r="AM2917">
        <f>[1]发票导入!AM2917</f>
        <v>0</v>
      </c>
      <c r="AN2917" s="22">
        <f t="shared" si="1"/>
        <v>0</v>
      </c>
      <c r="AO2917" s="22">
        <f t="shared" si="2"/>
        <v>0</v>
      </c>
    </row>
    <row r="2918">
      <c r="C2918">
        <f>[1]发票导入!C2918&amp;""</f>
      </c>
      <c r="D2918">
        <f>[1]发票导入!D2918&amp;""</f>
      </c>
      <c r="O2918">
        <f>[1]发票导入!O2918&amp;""</f>
      </c>
      <c r="T2918">
        <f>[1]发票导入!T2918</f>
      </c>
      <c r="U2918">
        <f>[1]发票导入!U2918&amp;""</f>
      </c>
      <c r="V2918">
        <f>[1]发票导入!V2918&amp;""</f>
      </c>
      <c r="W2918">
        <f>[1]发票导入!W2918&amp;""</f>
      </c>
      <c r="Y2918">
        <f>[1]发票导入!Y2918&amp;""</f>
      </c>
      <c r="AA2918">
        <f>[1]发票导入!AA2918&amp;""</f>
      </c>
      <c r="AB2918">
        <f>[1]发票导入!AB2918</f>
        <v>0</v>
      </c>
      <c r="AC2918">
        <f>[1]发票导入!AC2918</f>
        <v>0</v>
      </c>
      <c r="AE2918" s="22">
        <f t="shared" si="0"/>
      </c>
      <c r="AI2918">
        <f>[1]发票导入!AI2918&amp;""</f>
      </c>
      <c r="AJ2918">
        <f>[1]发票导入!AJ2918&amp;""</f>
      </c>
      <c r="AK2918">
        <f>[1]发票导入!AK2918</f>
        <v>0</v>
      </c>
      <c r="AL2918">
        <f>[1]发票导入!AL2918</f>
        <v>0</v>
      </c>
      <c r="AM2918">
        <f>[1]发票导入!AM2918</f>
        <v>0</v>
      </c>
      <c r="AN2918" s="22">
        <f t="shared" si="1"/>
        <v>0</v>
      </c>
      <c r="AO2918" s="22">
        <f t="shared" si="2"/>
        <v>0</v>
      </c>
    </row>
    <row r="2919">
      <c r="C2919">
        <f>[1]发票导入!C2919&amp;""</f>
      </c>
      <c r="D2919">
        <f>[1]发票导入!D2919&amp;""</f>
      </c>
      <c r="O2919">
        <f>[1]发票导入!O2919&amp;""</f>
      </c>
      <c r="T2919">
        <f>[1]发票导入!T2919</f>
      </c>
      <c r="U2919">
        <f>[1]发票导入!U2919&amp;""</f>
      </c>
      <c r="V2919">
        <f>[1]发票导入!V2919&amp;""</f>
      </c>
      <c r="W2919">
        <f>[1]发票导入!W2919&amp;""</f>
      </c>
      <c r="Y2919">
        <f>[1]发票导入!Y2919&amp;""</f>
      </c>
      <c r="AA2919">
        <f>[1]发票导入!AA2919&amp;""</f>
      </c>
      <c r="AB2919">
        <f>[1]发票导入!AB2919</f>
        <v>0</v>
      </c>
      <c r="AC2919">
        <f>[1]发票导入!AC2919</f>
        <v>0</v>
      </c>
      <c r="AE2919" s="22">
        <f t="shared" si="0"/>
      </c>
      <c r="AI2919">
        <f>[1]发票导入!AI2919&amp;""</f>
      </c>
      <c r="AJ2919">
        <f>[1]发票导入!AJ2919&amp;""</f>
      </c>
      <c r="AK2919">
        <f>[1]发票导入!AK2919</f>
        <v>0</v>
      </c>
      <c r="AL2919">
        <f>[1]发票导入!AL2919</f>
        <v>0</v>
      </c>
      <c r="AM2919">
        <f>[1]发票导入!AM2919</f>
        <v>0</v>
      </c>
      <c r="AN2919" s="22">
        <f t="shared" si="1"/>
        <v>0</v>
      </c>
      <c r="AO2919" s="22">
        <f t="shared" si="2"/>
        <v>0</v>
      </c>
    </row>
    <row r="2920">
      <c r="C2920">
        <f>[1]发票导入!C2920&amp;""</f>
      </c>
      <c r="D2920">
        <f>[1]发票导入!D2920&amp;""</f>
      </c>
      <c r="O2920">
        <f>[1]发票导入!O2920&amp;""</f>
      </c>
      <c r="T2920">
        <f>[1]发票导入!T2920</f>
      </c>
      <c r="U2920">
        <f>[1]发票导入!U2920&amp;""</f>
      </c>
      <c r="V2920">
        <f>[1]发票导入!V2920&amp;""</f>
      </c>
      <c r="W2920">
        <f>[1]发票导入!W2920&amp;""</f>
      </c>
      <c r="Y2920">
        <f>[1]发票导入!Y2920&amp;""</f>
      </c>
      <c r="AA2920">
        <f>[1]发票导入!AA2920&amp;""</f>
      </c>
      <c r="AB2920">
        <f>[1]发票导入!AB2920</f>
        <v>0</v>
      </c>
      <c r="AC2920">
        <f>[1]发票导入!AC2920</f>
        <v>0</v>
      </c>
      <c r="AE2920" s="22">
        <f t="shared" si="0"/>
      </c>
      <c r="AI2920">
        <f>[1]发票导入!AI2920&amp;""</f>
      </c>
      <c r="AJ2920">
        <f>[1]发票导入!AJ2920&amp;""</f>
      </c>
      <c r="AK2920">
        <f>[1]发票导入!AK2920</f>
        <v>0</v>
      </c>
      <c r="AL2920">
        <f>[1]发票导入!AL2920</f>
        <v>0</v>
      </c>
      <c r="AM2920">
        <f>[1]发票导入!AM2920</f>
        <v>0</v>
      </c>
      <c r="AN2920" s="22">
        <f t="shared" si="1"/>
        <v>0</v>
      </c>
      <c r="AO2920" s="22">
        <f t="shared" si="2"/>
        <v>0</v>
      </c>
    </row>
    <row r="2921">
      <c r="C2921">
        <f>[1]发票导入!C2921&amp;""</f>
      </c>
      <c r="D2921">
        <f>[1]发票导入!D2921&amp;""</f>
      </c>
      <c r="O2921">
        <f>[1]发票导入!O2921&amp;""</f>
      </c>
      <c r="T2921">
        <f>[1]发票导入!T2921</f>
      </c>
      <c r="U2921">
        <f>[1]发票导入!U2921&amp;""</f>
      </c>
      <c r="V2921">
        <f>[1]发票导入!V2921&amp;""</f>
      </c>
      <c r="W2921">
        <f>[1]发票导入!W2921&amp;""</f>
      </c>
      <c r="Y2921">
        <f>[1]发票导入!Y2921&amp;""</f>
      </c>
      <c r="AA2921">
        <f>[1]发票导入!AA2921&amp;""</f>
      </c>
      <c r="AB2921">
        <f>[1]发票导入!AB2921</f>
        <v>0</v>
      </c>
      <c r="AC2921">
        <f>[1]发票导入!AC2921</f>
        <v>0</v>
      </c>
      <c r="AE2921" s="22">
        <f t="shared" si="0"/>
      </c>
      <c r="AI2921">
        <f>[1]发票导入!AI2921&amp;""</f>
      </c>
      <c r="AJ2921">
        <f>[1]发票导入!AJ2921&amp;""</f>
      </c>
      <c r="AK2921">
        <f>[1]发票导入!AK2921</f>
        <v>0</v>
      </c>
      <c r="AL2921">
        <f>[1]发票导入!AL2921</f>
        <v>0</v>
      </c>
      <c r="AM2921">
        <f>[1]发票导入!AM2921</f>
        <v>0</v>
      </c>
      <c r="AN2921" s="22">
        <f t="shared" si="1"/>
        <v>0</v>
      </c>
      <c r="AO2921" s="22">
        <f t="shared" si="2"/>
        <v>0</v>
      </c>
    </row>
    <row r="2922">
      <c r="C2922">
        <f>[1]发票导入!C2922&amp;""</f>
      </c>
      <c r="D2922">
        <f>[1]发票导入!D2922&amp;""</f>
      </c>
      <c r="O2922">
        <f>[1]发票导入!O2922&amp;""</f>
      </c>
      <c r="T2922">
        <f>[1]发票导入!T2922</f>
      </c>
      <c r="U2922">
        <f>[1]发票导入!U2922&amp;""</f>
      </c>
      <c r="V2922">
        <f>[1]发票导入!V2922&amp;""</f>
      </c>
      <c r="W2922">
        <f>[1]发票导入!W2922&amp;""</f>
      </c>
      <c r="Y2922">
        <f>[1]发票导入!Y2922&amp;""</f>
      </c>
      <c r="AA2922">
        <f>[1]发票导入!AA2922&amp;""</f>
      </c>
      <c r="AB2922">
        <f>[1]发票导入!AB2922</f>
        <v>0</v>
      </c>
      <c r="AC2922">
        <f>[1]发票导入!AC2922</f>
        <v>0</v>
      </c>
      <c r="AE2922" s="22">
        <f t="shared" si="0"/>
      </c>
      <c r="AI2922">
        <f>[1]发票导入!AI2922&amp;""</f>
      </c>
      <c r="AJ2922">
        <f>[1]发票导入!AJ2922&amp;""</f>
      </c>
      <c r="AK2922">
        <f>[1]发票导入!AK2922</f>
        <v>0</v>
      </c>
      <c r="AL2922">
        <f>[1]发票导入!AL2922</f>
        <v>0</v>
      </c>
      <c r="AM2922">
        <f>[1]发票导入!AM2922</f>
        <v>0</v>
      </c>
      <c r="AN2922" s="22">
        <f t="shared" si="1"/>
        <v>0</v>
      </c>
      <c r="AO2922" s="22">
        <f t="shared" si="2"/>
        <v>0</v>
      </c>
    </row>
    <row r="2923">
      <c r="C2923">
        <f>[1]发票导入!C2923&amp;""</f>
      </c>
      <c r="D2923">
        <f>[1]发票导入!D2923&amp;""</f>
      </c>
      <c r="O2923">
        <f>[1]发票导入!O2923&amp;""</f>
      </c>
      <c r="T2923">
        <f>[1]发票导入!T2923</f>
      </c>
      <c r="U2923">
        <f>[1]发票导入!U2923&amp;""</f>
      </c>
      <c r="V2923">
        <f>[1]发票导入!V2923&amp;""</f>
      </c>
      <c r="W2923">
        <f>[1]发票导入!W2923&amp;""</f>
      </c>
      <c r="Y2923">
        <f>[1]发票导入!Y2923&amp;""</f>
      </c>
      <c r="AA2923">
        <f>[1]发票导入!AA2923&amp;""</f>
      </c>
      <c r="AB2923">
        <f>[1]发票导入!AB2923</f>
        <v>0</v>
      </c>
      <c r="AC2923">
        <f>[1]发票导入!AC2923</f>
        <v>0</v>
      </c>
      <c r="AE2923" s="22">
        <f t="shared" si="0"/>
      </c>
      <c r="AI2923">
        <f>[1]发票导入!AI2923&amp;""</f>
      </c>
      <c r="AJ2923">
        <f>[1]发票导入!AJ2923&amp;""</f>
      </c>
      <c r="AK2923">
        <f>[1]发票导入!AK2923</f>
        <v>0</v>
      </c>
      <c r="AL2923">
        <f>[1]发票导入!AL2923</f>
        <v>0</v>
      </c>
      <c r="AM2923">
        <f>[1]发票导入!AM2923</f>
        <v>0</v>
      </c>
      <c r="AN2923" s="22">
        <f t="shared" si="1"/>
        <v>0</v>
      </c>
      <c r="AO2923" s="22">
        <f t="shared" si="2"/>
        <v>0</v>
      </c>
    </row>
    <row r="2924">
      <c r="C2924">
        <f>[1]发票导入!C2924&amp;""</f>
      </c>
      <c r="D2924">
        <f>[1]发票导入!D2924&amp;""</f>
      </c>
      <c r="O2924">
        <f>[1]发票导入!O2924&amp;""</f>
      </c>
      <c r="T2924">
        <f>[1]发票导入!T2924</f>
      </c>
      <c r="U2924">
        <f>[1]发票导入!U2924&amp;""</f>
      </c>
      <c r="V2924">
        <f>[1]发票导入!V2924&amp;""</f>
      </c>
      <c r="W2924">
        <f>[1]发票导入!W2924&amp;""</f>
      </c>
      <c r="Y2924">
        <f>[1]发票导入!Y2924&amp;""</f>
      </c>
      <c r="AA2924">
        <f>[1]发票导入!AA2924&amp;""</f>
      </c>
      <c r="AB2924">
        <f>[1]发票导入!AB2924</f>
        <v>0</v>
      </c>
      <c r="AC2924">
        <f>[1]发票导入!AC2924</f>
        <v>0</v>
      </c>
      <c r="AE2924" s="22">
        <f t="shared" si="0"/>
      </c>
      <c r="AI2924">
        <f>[1]发票导入!AI2924&amp;""</f>
      </c>
      <c r="AJ2924">
        <f>[1]发票导入!AJ2924&amp;""</f>
      </c>
      <c r="AK2924">
        <f>[1]发票导入!AK2924</f>
        <v>0</v>
      </c>
      <c r="AL2924">
        <f>[1]发票导入!AL2924</f>
        <v>0</v>
      </c>
      <c r="AM2924">
        <f>[1]发票导入!AM2924</f>
        <v>0</v>
      </c>
      <c r="AN2924" s="22">
        <f t="shared" si="1"/>
        <v>0</v>
      </c>
      <c r="AO2924" s="22">
        <f t="shared" si="2"/>
        <v>0</v>
      </c>
    </row>
    <row r="2925">
      <c r="C2925">
        <f>[1]发票导入!C2925&amp;""</f>
      </c>
      <c r="D2925">
        <f>[1]发票导入!D2925&amp;""</f>
      </c>
      <c r="O2925">
        <f>[1]发票导入!O2925&amp;""</f>
      </c>
      <c r="T2925">
        <f>[1]发票导入!T2925</f>
      </c>
      <c r="U2925">
        <f>[1]发票导入!U2925&amp;""</f>
      </c>
      <c r="V2925">
        <f>[1]发票导入!V2925&amp;""</f>
      </c>
      <c r="W2925">
        <f>[1]发票导入!W2925&amp;""</f>
      </c>
      <c r="Y2925">
        <f>[1]发票导入!Y2925&amp;""</f>
      </c>
      <c r="AA2925">
        <f>[1]发票导入!AA2925&amp;""</f>
      </c>
      <c r="AB2925">
        <f>[1]发票导入!AB2925</f>
        <v>0</v>
      </c>
      <c r="AC2925">
        <f>[1]发票导入!AC2925</f>
        <v>0</v>
      </c>
      <c r="AE2925" s="22">
        <f t="shared" si="0"/>
      </c>
      <c r="AI2925">
        <f>[1]发票导入!AI2925&amp;""</f>
      </c>
      <c r="AJ2925">
        <f>[1]发票导入!AJ2925&amp;""</f>
      </c>
      <c r="AK2925">
        <f>[1]发票导入!AK2925</f>
        <v>0</v>
      </c>
      <c r="AL2925">
        <f>[1]发票导入!AL2925</f>
        <v>0</v>
      </c>
      <c r="AM2925">
        <f>[1]发票导入!AM2925</f>
        <v>0</v>
      </c>
      <c r="AN2925" s="22">
        <f t="shared" si="1"/>
        <v>0</v>
      </c>
      <c r="AO2925" s="22">
        <f t="shared" si="2"/>
        <v>0</v>
      </c>
    </row>
    <row r="2926">
      <c r="C2926">
        <f>[1]发票导入!C2926&amp;""</f>
      </c>
      <c r="D2926">
        <f>[1]发票导入!D2926&amp;""</f>
      </c>
      <c r="O2926">
        <f>[1]发票导入!O2926&amp;""</f>
      </c>
      <c r="T2926">
        <f>[1]发票导入!T2926</f>
      </c>
      <c r="U2926">
        <f>[1]发票导入!U2926&amp;""</f>
      </c>
      <c r="V2926">
        <f>[1]发票导入!V2926&amp;""</f>
      </c>
      <c r="W2926">
        <f>[1]发票导入!W2926&amp;""</f>
      </c>
      <c r="Y2926">
        <f>[1]发票导入!Y2926&amp;""</f>
      </c>
      <c r="AA2926">
        <f>[1]发票导入!AA2926&amp;""</f>
      </c>
      <c r="AB2926">
        <f>[1]发票导入!AB2926</f>
        <v>0</v>
      </c>
      <c r="AC2926">
        <f>[1]发票导入!AC2926</f>
        <v>0</v>
      </c>
      <c r="AE2926" s="22">
        <f t="shared" si="0"/>
      </c>
      <c r="AI2926">
        <f>[1]发票导入!AI2926&amp;""</f>
      </c>
      <c r="AJ2926">
        <f>[1]发票导入!AJ2926&amp;""</f>
      </c>
      <c r="AK2926">
        <f>[1]发票导入!AK2926</f>
        <v>0</v>
      </c>
      <c r="AL2926">
        <f>[1]发票导入!AL2926</f>
        <v>0</v>
      </c>
      <c r="AM2926">
        <f>[1]发票导入!AM2926</f>
        <v>0</v>
      </c>
      <c r="AN2926" s="22">
        <f t="shared" si="1"/>
        <v>0</v>
      </c>
      <c r="AO2926" s="22">
        <f t="shared" si="2"/>
        <v>0</v>
      </c>
    </row>
    <row r="2927">
      <c r="C2927">
        <f>[1]发票导入!C2927&amp;""</f>
      </c>
      <c r="D2927">
        <f>[1]发票导入!D2927&amp;""</f>
      </c>
      <c r="O2927">
        <f>[1]发票导入!O2927&amp;""</f>
      </c>
      <c r="T2927">
        <f>[1]发票导入!T2927</f>
      </c>
      <c r="U2927">
        <f>[1]发票导入!U2927&amp;""</f>
      </c>
      <c r="V2927">
        <f>[1]发票导入!V2927&amp;""</f>
      </c>
      <c r="W2927">
        <f>[1]发票导入!W2927&amp;""</f>
      </c>
      <c r="Y2927">
        <f>[1]发票导入!Y2927&amp;""</f>
      </c>
      <c r="AA2927">
        <f>[1]发票导入!AA2927&amp;""</f>
      </c>
      <c r="AB2927">
        <f>[1]发票导入!AB2927</f>
        <v>0</v>
      </c>
      <c r="AC2927">
        <f>[1]发票导入!AC2927</f>
        <v>0</v>
      </c>
      <c r="AE2927" s="22">
        <f t="shared" si="0"/>
      </c>
      <c r="AI2927">
        <f>[1]发票导入!AI2927&amp;""</f>
      </c>
      <c r="AJ2927">
        <f>[1]发票导入!AJ2927&amp;""</f>
      </c>
      <c r="AK2927">
        <f>[1]发票导入!AK2927</f>
        <v>0</v>
      </c>
      <c r="AL2927">
        <f>[1]发票导入!AL2927</f>
        <v>0</v>
      </c>
      <c r="AM2927">
        <f>[1]发票导入!AM2927</f>
        <v>0</v>
      </c>
      <c r="AN2927" s="22">
        <f t="shared" si="1"/>
        <v>0</v>
      </c>
      <c r="AO2927" s="22">
        <f t="shared" si="2"/>
        <v>0</v>
      </c>
    </row>
    <row r="2928">
      <c r="C2928">
        <f>[1]发票导入!C2928&amp;""</f>
      </c>
      <c r="D2928">
        <f>[1]发票导入!D2928&amp;""</f>
      </c>
      <c r="O2928">
        <f>[1]发票导入!O2928&amp;""</f>
      </c>
      <c r="T2928">
        <f>[1]发票导入!T2928</f>
      </c>
      <c r="U2928">
        <f>[1]发票导入!U2928&amp;""</f>
      </c>
      <c r="V2928">
        <f>[1]发票导入!V2928&amp;""</f>
      </c>
      <c r="W2928">
        <f>[1]发票导入!W2928&amp;""</f>
      </c>
      <c r="Y2928">
        <f>[1]发票导入!Y2928&amp;""</f>
      </c>
      <c r="AA2928">
        <f>[1]发票导入!AA2928&amp;""</f>
      </c>
      <c r="AB2928">
        <f>[1]发票导入!AB2928</f>
        <v>0</v>
      </c>
      <c r="AC2928">
        <f>[1]发票导入!AC2928</f>
        <v>0</v>
      </c>
      <c r="AE2928" s="22">
        <f t="shared" si="0"/>
      </c>
      <c r="AI2928">
        <f>[1]发票导入!AI2928&amp;""</f>
      </c>
      <c r="AJ2928">
        <f>[1]发票导入!AJ2928&amp;""</f>
      </c>
      <c r="AK2928">
        <f>[1]发票导入!AK2928</f>
        <v>0</v>
      </c>
      <c r="AL2928">
        <f>[1]发票导入!AL2928</f>
        <v>0</v>
      </c>
      <c r="AM2928">
        <f>[1]发票导入!AM2928</f>
        <v>0</v>
      </c>
      <c r="AN2928" s="22">
        <f t="shared" si="1"/>
        <v>0</v>
      </c>
      <c r="AO2928" s="22">
        <f t="shared" si="2"/>
        <v>0</v>
      </c>
    </row>
    <row r="2929">
      <c r="C2929">
        <f>[1]发票导入!C2929&amp;""</f>
      </c>
      <c r="D2929">
        <f>[1]发票导入!D2929&amp;""</f>
      </c>
      <c r="O2929">
        <f>[1]发票导入!O2929&amp;""</f>
      </c>
      <c r="T2929">
        <f>[1]发票导入!T2929</f>
      </c>
      <c r="U2929">
        <f>[1]发票导入!U2929&amp;""</f>
      </c>
      <c r="V2929">
        <f>[1]发票导入!V2929&amp;""</f>
      </c>
      <c r="W2929">
        <f>[1]发票导入!W2929&amp;""</f>
      </c>
      <c r="Y2929">
        <f>[1]发票导入!Y2929&amp;""</f>
      </c>
      <c r="AA2929">
        <f>[1]发票导入!AA2929&amp;""</f>
      </c>
      <c r="AB2929">
        <f>[1]发票导入!AB2929</f>
        <v>0</v>
      </c>
      <c r="AC2929">
        <f>[1]发票导入!AC2929</f>
        <v>0</v>
      </c>
      <c r="AE2929" s="22">
        <f t="shared" si="0"/>
      </c>
      <c r="AI2929">
        <f>[1]发票导入!AI2929&amp;""</f>
      </c>
      <c r="AJ2929">
        <f>[1]发票导入!AJ2929&amp;""</f>
      </c>
      <c r="AK2929">
        <f>[1]发票导入!AK2929</f>
        <v>0</v>
      </c>
      <c r="AL2929">
        <f>[1]发票导入!AL2929</f>
        <v>0</v>
      </c>
      <c r="AM2929">
        <f>[1]发票导入!AM2929</f>
        <v>0</v>
      </c>
      <c r="AN2929" s="22">
        <f t="shared" si="1"/>
        <v>0</v>
      </c>
      <c r="AO2929" s="22">
        <f t="shared" si="2"/>
        <v>0</v>
      </c>
    </row>
    <row r="2930">
      <c r="C2930">
        <f>[1]发票导入!C2930&amp;""</f>
      </c>
      <c r="D2930">
        <f>[1]发票导入!D2930&amp;""</f>
      </c>
      <c r="O2930">
        <f>[1]发票导入!O2930&amp;""</f>
      </c>
      <c r="T2930">
        <f>[1]发票导入!T2930</f>
      </c>
      <c r="U2930">
        <f>[1]发票导入!U2930&amp;""</f>
      </c>
      <c r="V2930">
        <f>[1]发票导入!V2930&amp;""</f>
      </c>
      <c r="W2930">
        <f>[1]发票导入!W2930&amp;""</f>
      </c>
      <c r="Y2930">
        <f>[1]发票导入!Y2930&amp;""</f>
      </c>
      <c r="AA2930">
        <f>[1]发票导入!AA2930&amp;""</f>
      </c>
      <c r="AB2930">
        <f>[1]发票导入!AB2930</f>
        <v>0</v>
      </c>
      <c r="AC2930">
        <f>[1]发票导入!AC2930</f>
        <v>0</v>
      </c>
      <c r="AE2930" s="22">
        <f t="shared" si="0"/>
      </c>
      <c r="AI2930">
        <f>[1]发票导入!AI2930&amp;""</f>
      </c>
      <c r="AJ2930">
        <f>[1]发票导入!AJ2930&amp;""</f>
      </c>
      <c r="AK2930">
        <f>[1]发票导入!AK2930</f>
        <v>0</v>
      </c>
      <c r="AL2930">
        <f>[1]发票导入!AL2930</f>
        <v>0</v>
      </c>
      <c r="AM2930">
        <f>[1]发票导入!AM2930</f>
        <v>0</v>
      </c>
      <c r="AN2930" s="22">
        <f t="shared" si="1"/>
        <v>0</v>
      </c>
      <c r="AO2930" s="22">
        <f t="shared" si="2"/>
        <v>0</v>
      </c>
    </row>
    <row r="2931">
      <c r="C2931">
        <f>[1]发票导入!C2931&amp;""</f>
      </c>
      <c r="D2931">
        <f>[1]发票导入!D2931&amp;""</f>
      </c>
      <c r="O2931">
        <f>[1]发票导入!O2931&amp;""</f>
      </c>
      <c r="T2931">
        <f>[1]发票导入!T2931</f>
      </c>
      <c r="U2931">
        <f>[1]发票导入!U2931&amp;""</f>
      </c>
      <c r="V2931">
        <f>[1]发票导入!V2931&amp;""</f>
      </c>
      <c r="W2931">
        <f>[1]发票导入!W2931&amp;""</f>
      </c>
      <c r="Y2931">
        <f>[1]发票导入!Y2931&amp;""</f>
      </c>
      <c r="AA2931">
        <f>[1]发票导入!AA2931&amp;""</f>
      </c>
      <c r="AB2931">
        <f>[1]发票导入!AB2931</f>
        <v>0</v>
      </c>
      <c r="AC2931">
        <f>[1]发票导入!AC2931</f>
        <v>0</v>
      </c>
      <c r="AE2931" s="22">
        <f t="shared" si="0"/>
      </c>
      <c r="AI2931">
        <f>[1]发票导入!AI2931&amp;""</f>
      </c>
      <c r="AJ2931">
        <f>[1]发票导入!AJ2931&amp;""</f>
      </c>
      <c r="AK2931">
        <f>[1]发票导入!AK2931</f>
        <v>0</v>
      </c>
      <c r="AL2931">
        <f>[1]发票导入!AL2931</f>
        <v>0</v>
      </c>
      <c r="AM2931">
        <f>[1]发票导入!AM2931</f>
        <v>0</v>
      </c>
      <c r="AN2931" s="22">
        <f t="shared" si="1"/>
        <v>0</v>
      </c>
      <c r="AO2931" s="22">
        <f t="shared" si="2"/>
        <v>0</v>
      </c>
    </row>
    <row r="2932">
      <c r="C2932">
        <f>[1]发票导入!C2932&amp;""</f>
      </c>
      <c r="D2932">
        <f>[1]发票导入!D2932&amp;""</f>
      </c>
      <c r="O2932">
        <f>[1]发票导入!O2932&amp;""</f>
      </c>
      <c r="T2932">
        <f>[1]发票导入!T2932</f>
      </c>
      <c r="U2932">
        <f>[1]发票导入!U2932&amp;""</f>
      </c>
      <c r="V2932">
        <f>[1]发票导入!V2932&amp;""</f>
      </c>
      <c r="W2932">
        <f>[1]发票导入!W2932&amp;""</f>
      </c>
      <c r="Y2932">
        <f>[1]发票导入!Y2932&amp;""</f>
      </c>
      <c r="AA2932">
        <f>[1]发票导入!AA2932&amp;""</f>
      </c>
      <c r="AB2932">
        <f>[1]发票导入!AB2932</f>
        <v>0</v>
      </c>
      <c r="AC2932">
        <f>[1]发票导入!AC2932</f>
        <v>0</v>
      </c>
      <c r="AE2932" s="22">
        <f t="shared" si="0"/>
      </c>
      <c r="AI2932">
        <f>[1]发票导入!AI2932&amp;""</f>
      </c>
      <c r="AJ2932">
        <f>[1]发票导入!AJ2932&amp;""</f>
      </c>
      <c r="AK2932">
        <f>[1]发票导入!AK2932</f>
        <v>0</v>
      </c>
      <c r="AL2932">
        <f>[1]发票导入!AL2932</f>
        <v>0</v>
      </c>
      <c r="AM2932">
        <f>[1]发票导入!AM2932</f>
        <v>0</v>
      </c>
      <c r="AN2932" s="22">
        <f t="shared" si="1"/>
        <v>0</v>
      </c>
      <c r="AO2932" s="22">
        <f t="shared" si="2"/>
        <v>0</v>
      </c>
    </row>
    <row r="2933">
      <c r="C2933">
        <f>[1]发票导入!C2933&amp;""</f>
      </c>
      <c r="D2933">
        <f>[1]发票导入!D2933&amp;""</f>
      </c>
      <c r="O2933">
        <f>[1]发票导入!O2933&amp;""</f>
      </c>
      <c r="T2933">
        <f>[1]发票导入!T2933</f>
      </c>
      <c r="U2933">
        <f>[1]发票导入!U2933&amp;""</f>
      </c>
      <c r="V2933">
        <f>[1]发票导入!V2933&amp;""</f>
      </c>
      <c r="W2933">
        <f>[1]发票导入!W2933&amp;""</f>
      </c>
      <c r="Y2933">
        <f>[1]发票导入!Y2933&amp;""</f>
      </c>
      <c r="AA2933">
        <f>[1]发票导入!AA2933&amp;""</f>
      </c>
      <c r="AB2933">
        <f>[1]发票导入!AB2933</f>
        <v>0</v>
      </c>
      <c r="AC2933">
        <f>[1]发票导入!AC2933</f>
        <v>0</v>
      </c>
      <c r="AE2933" s="22">
        <f t="shared" si="0"/>
      </c>
      <c r="AI2933">
        <f>[1]发票导入!AI2933&amp;""</f>
      </c>
      <c r="AJ2933">
        <f>[1]发票导入!AJ2933&amp;""</f>
      </c>
      <c r="AK2933">
        <f>[1]发票导入!AK2933</f>
        <v>0</v>
      </c>
      <c r="AL2933">
        <f>[1]发票导入!AL2933</f>
        <v>0</v>
      </c>
      <c r="AM2933">
        <f>[1]发票导入!AM2933</f>
        <v>0</v>
      </c>
      <c r="AN2933" s="22">
        <f t="shared" si="1"/>
        <v>0</v>
      </c>
      <c r="AO2933" s="22">
        <f t="shared" si="2"/>
        <v>0</v>
      </c>
    </row>
    <row r="2934">
      <c r="C2934">
        <f>[1]发票导入!C2934&amp;""</f>
      </c>
      <c r="D2934">
        <f>[1]发票导入!D2934&amp;""</f>
      </c>
      <c r="O2934">
        <f>[1]发票导入!O2934&amp;""</f>
      </c>
      <c r="T2934">
        <f>[1]发票导入!T2934</f>
      </c>
      <c r="U2934">
        <f>[1]发票导入!U2934&amp;""</f>
      </c>
      <c r="V2934">
        <f>[1]发票导入!V2934&amp;""</f>
      </c>
      <c r="W2934">
        <f>[1]发票导入!W2934&amp;""</f>
      </c>
      <c r="Y2934">
        <f>[1]发票导入!Y2934&amp;""</f>
      </c>
      <c r="AA2934">
        <f>[1]发票导入!AA2934&amp;""</f>
      </c>
      <c r="AB2934">
        <f>[1]发票导入!AB2934</f>
        <v>0</v>
      </c>
      <c r="AC2934">
        <f>[1]发票导入!AC2934</f>
        <v>0</v>
      </c>
      <c r="AE2934" s="22">
        <f t="shared" si="0"/>
      </c>
      <c r="AI2934">
        <f>[1]发票导入!AI2934&amp;""</f>
      </c>
      <c r="AJ2934">
        <f>[1]发票导入!AJ2934&amp;""</f>
      </c>
      <c r="AK2934">
        <f>[1]发票导入!AK2934</f>
        <v>0</v>
      </c>
      <c r="AL2934">
        <f>[1]发票导入!AL2934</f>
        <v>0</v>
      </c>
      <c r="AM2934">
        <f>[1]发票导入!AM2934</f>
        <v>0</v>
      </c>
      <c r="AN2934" s="22">
        <f t="shared" si="1"/>
        <v>0</v>
      </c>
      <c r="AO2934" s="22">
        <f t="shared" si="2"/>
        <v>0</v>
      </c>
    </row>
    <row r="2935">
      <c r="C2935">
        <f>[1]发票导入!C2935&amp;""</f>
      </c>
      <c r="D2935">
        <f>[1]发票导入!D2935&amp;""</f>
      </c>
      <c r="O2935">
        <f>[1]发票导入!O2935&amp;""</f>
      </c>
      <c r="T2935">
        <f>[1]发票导入!T2935</f>
      </c>
      <c r="U2935">
        <f>[1]发票导入!U2935&amp;""</f>
      </c>
      <c r="V2935">
        <f>[1]发票导入!V2935&amp;""</f>
      </c>
      <c r="W2935">
        <f>[1]发票导入!W2935&amp;""</f>
      </c>
      <c r="Y2935">
        <f>[1]发票导入!Y2935&amp;""</f>
      </c>
      <c r="AA2935">
        <f>[1]发票导入!AA2935&amp;""</f>
      </c>
      <c r="AB2935">
        <f>[1]发票导入!AB2935</f>
        <v>0</v>
      </c>
      <c r="AC2935">
        <f>[1]发票导入!AC2935</f>
        <v>0</v>
      </c>
      <c r="AE2935" s="22">
        <f t="shared" si="0"/>
      </c>
      <c r="AI2935">
        <f>[1]发票导入!AI2935&amp;""</f>
      </c>
      <c r="AJ2935">
        <f>[1]发票导入!AJ2935&amp;""</f>
      </c>
      <c r="AK2935">
        <f>[1]发票导入!AK2935</f>
        <v>0</v>
      </c>
      <c r="AL2935">
        <f>[1]发票导入!AL2935</f>
        <v>0</v>
      </c>
      <c r="AM2935">
        <f>[1]发票导入!AM2935</f>
        <v>0</v>
      </c>
      <c r="AN2935" s="22">
        <f t="shared" si="1"/>
        <v>0</v>
      </c>
      <c r="AO2935" s="22">
        <f t="shared" si="2"/>
        <v>0</v>
      </c>
    </row>
    <row r="2936">
      <c r="C2936">
        <f>[1]发票导入!C2936&amp;""</f>
      </c>
      <c r="D2936">
        <f>[1]发票导入!D2936&amp;""</f>
      </c>
      <c r="O2936">
        <f>[1]发票导入!O2936&amp;""</f>
      </c>
      <c r="T2936">
        <f>[1]发票导入!T2936</f>
      </c>
      <c r="U2936">
        <f>[1]发票导入!U2936&amp;""</f>
      </c>
      <c r="V2936">
        <f>[1]发票导入!V2936&amp;""</f>
      </c>
      <c r="W2936">
        <f>[1]发票导入!W2936&amp;""</f>
      </c>
      <c r="Y2936">
        <f>[1]发票导入!Y2936&amp;""</f>
      </c>
      <c r="AA2936">
        <f>[1]发票导入!AA2936&amp;""</f>
      </c>
      <c r="AB2936">
        <f>[1]发票导入!AB2936</f>
        <v>0</v>
      </c>
      <c r="AC2936">
        <f>[1]发票导入!AC2936</f>
        <v>0</v>
      </c>
      <c r="AE2936" s="22">
        <f t="shared" si="0"/>
      </c>
      <c r="AI2936">
        <f>[1]发票导入!AI2936&amp;""</f>
      </c>
      <c r="AJ2936">
        <f>[1]发票导入!AJ2936&amp;""</f>
      </c>
      <c r="AK2936">
        <f>[1]发票导入!AK2936</f>
        <v>0</v>
      </c>
      <c r="AL2936">
        <f>[1]发票导入!AL2936</f>
        <v>0</v>
      </c>
      <c r="AM2936">
        <f>[1]发票导入!AM2936</f>
        <v>0</v>
      </c>
      <c r="AN2936" s="22">
        <f t="shared" si="1"/>
        <v>0</v>
      </c>
      <c r="AO2936" s="22">
        <f t="shared" si="2"/>
        <v>0</v>
      </c>
    </row>
    <row r="2937">
      <c r="C2937">
        <f>[1]发票导入!C2937&amp;""</f>
      </c>
      <c r="D2937">
        <f>[1]发票导入!D2937&amp;""</f>
      </c>
      <c r="O2937">
        <f>[1]发票导入!O2937&amp;""</f>
      </c>
      <c r="T2937">
        <f>[1]发票导入!T2937</f>
      </c>
      <c r="U2937">
        <f>[1]发票导入!U2937&amp;""</f>
      </c>
      <c r="V2937">
        <f>[1]发票导入!V2937&amp;""</f>
      </c>
      <c r="W2937">
        <f>[1]发票导入!W2937&amp;""</f>
      </c>
      <c r="Y2937">
        <f>[1]发票导入!Y2937&amp;""</f>
      </c>
      <c r="AA2937">
        <f>[1]发票导入!AA2937&amp;""</f>
      </c>
      <c r="AB2937">
        <f>[1]发票导入!AB2937</f>
        <v>0</v>
      </c>
      <c r="AC2937">
        <f>[1]发票导入!AC2937</f>
        <v>0</v>
      </c>
      <c r="AE2937" s="22">
        <f t="shared" si="0"/>
      </c>
      <c r="AI2937">
        <f>[1]发票导入!AI2937&amp;""</f>
      </c>
      <c r="AJ2937">
        <f>[1]发票导入!AJ2937&amp;""</f>
      </c>
      <c r="AK2937">
        <f>[1]发票导入!AK2937</f>
        <v>0</v>
      </c>
      <c r="AL2937">
        <f>[1]发票导入!AL2937</f>
        <v>0</v>
      </c>
      <c r="AM2937">
        <f>[1]发票导入!AM2937</f>
        <v>0</v>
      </c>
      <c r="AN2937" s="22">
        <f t="shared" si="1"/>
        <v>0</v>
      </c>
      <c r="AO2937" s="22">
        <f t="shared" si="2"/>
        <v>0</v>
      </c>
    </row>
    <row r="2938">
      <c r="C2938">
        <f>[1]发票导入!C2938&amp;""</f>
      </c>
      <c r="D2938">
        <f>[1]发票导入!D2938&amp;""</f>
      </c>
      <c r="O2938">
        <f>[1]发票导入!O2938&amp;""</f>
      </c>
      <c r="T2938">
        <f>[1]发票导入!T2938</f>
      </c>
      <c r="U2938">
        <f>[1]发票导入!U2938&amp;""</f>
      </c>
      <c r="V2938">
        <f>[1]发票导入!V2938&amp;""</f>
      </c>
      <c r="W2938">
        <f>[1]发票导入!W2938&amp;""</f>
      </c>
      <c r="Y2938">
        <f>[1]发票导入!Y2938&amp;""</f>
      </c>
      <c r="AA2938">
        <f>[1]发票导入!AA2938&amp;""</f>
      </c>
      <c r="AB2938">
        <f>[1]发票导入!AB2938</f>
        <v>0</v>
      </c>
      <c r="AC2938">
        <f>[1]发票导入!AC2938</f>
        <v>0</v>
      </c>
      <c r="AE2938" s="22">
        <f t="shared" si="0"/>
      </c>
      <c r="AI2938">
        <f>[1]发票导入!AI2938&amp;""</f>
      </c>
      <c r="AJ2938">
        <f>[1]发票导入!AJ2938&amp;""</f>
      </c>
      <c r="AK2938">
        <f>[1]发票导入!AK2938</f>
        <v>0</v>
      </c>
      <c r="AL2938">
        <f>[1]发票导入!AL2938</f>
        <v>0</v>
      </c>
      <c r="AM2938">
        <f>[1]发票导入!AM2938</f>
        <v>0</v>
      </c>
      <c r="AN2938" s="22">
        <f t="shared" si="1"/>
        <v>0</v>
      </c>
      <c r="AO2938" s="22">
        <f t="shared" si="2"/>
        <v>0</v>
      </c>
    </row>
    <row r="2939">
      <c r="C2939">
        <f>[1]发票导入!C2939&amp;""</f>
      </c>
      <c r="D2939">
        <f>[1]发票导入!D2939&amp;""</f>
      </c>
      <c r="O2939">
        <f>[1]发票导入!O2939&amp;""</f>
      </c>
      <c r="T2939">
        <f>[1]发票导入!T2939</f>
      </c>
      <c r="U2939">
        <f>[1]发票导入!U2939&amp;""</f>
      </c>
      <c r="V2939">
        <f>[1]发票导入!V2939&amp;""</f>
      </c>
      <c r="W2939">
        <f>[1]发票导入!W2939&amp;""</f>
      </c>
      <c r="Y2939">
        <f>[1]发票导入!Y2939&amp;""</f>
      </c>
      <c r="AA2939">
        <f>[1]发票导入!AA2939&amp;""</f>
      </c>
      <c r="AB2939">
        <f>[1]发票导入!AB2939</f>
        <v>0</v>
      </c>
      <c r="AC2939">
        <f>[1]发票导入!AC2939</f>
        <v>0</v>
      </c>
      <c r="AE2939" s="22">
        <f t="shared" si="0"/>
      </c>
      <c r="AI2939">
        <f>[1]发票导入!AI2939&amp;""</f>
      </c>
      <c r="AJ2939">
        <f>[1]发票导入!AJ2939&amp;""</f>
      </c>
      <c r="AK2939">
        <f>[1]发票导入!AK2939</f>
        <v>0</v>
      </c>
      <c r="AL2939">
        <f>[1]发票导入!AL2939</f>
        <v>0</v>
      </c>
      <c r="AM2939">
        <f>[1]发票导入!AM2939</f>
        <v>0</v>
      </c>
      <c r="AN2939" s="22">
        <f t="shared" si="1"/>
        <v>0</v>
      </c>
      <c r="AO2939" s="22">
        <f t="shared" si="2"/>
        <v>0</v>
      </c>
    </row>
    <row r="2940">
      <c r="C2940">
        <f>[1]发票导入!C2940&amp;""</f>
      </c>
      <c r="D2940">
        <f>[1]发票导入!D2940&amp;""</f>
      </c>
      <c r="O2940">
        <f>[1]发票导入!O2940&amp;""</f>
      </c>
      <c r="T2940">
        <f>[1]发票导入!T2940</f>
      </c>
      <c r="U2940">
        <f>[1]发票导入!U2940&amp;""</f>
      </c>
      <c r="V2940">
        <f>[1]发票导入!V2940&amp;""</f>
      </c>
      <c r="W2940">
        <f>[1]发票导入!W2940&amp;""</f>
      </c>
      <c r="Y2940">
        <f>[1]发票导入!Y2940&amp;""</f>
      </c>
      <c r="AA2940">
        <f>[1]发票导入!AA2940&amp;""</f>
      </c>
      <c r="AB2940">
        <f>[1]发票导入!AB2940</f>
        <v>0</v>
      </c>
      <c r="AC2940">
        <f>[1]发票导入!AC2940</f>
        <v>0</v>
      </c>
      <c r="AE2940" s="22">
        <f t="shared" si="0"/>
      </c>
      <c r="AI2940">
        <f>[1]发票导入!AI2940&amp;""</f>
      </c>
      <c r="AJ2940">
        <f>[1]发票导入!AJ2940&amp;""</f>
      </c>
      <c r="AK2940">
        <f>[1]发票导入!AK2940</f>
        <v>0</v>
      </c>
      <c r="AL2940">
        <f>[1]发票导入!AL2940</f>
        <v>0</v>
      </c>
      <c r="AM2940">
        <f>[1]发票导入!AM2940</f>
        <v>0</v>
      </c>
      <c r="AN2940" s="22">
        <f t="shared" si="1"/>
        <v>0</v>
      </c>
      <c r="AO2940" s="22">
        <f t="shared" si="2"/>
        <v>0</v>
      </c>
    </row>
    <row r="2941">
      <c r="C2941">
        <f>[1]发票导入!C2941&amp;""</f>
      </c>
      <c r="D2941">
        <f>[1]发票导入!D2941&amp;""</f>
      </c>
      <c r="O2941">
        <f>[1]发票导入!O2941&amp;""</f>
      </c>
      <c r="T2941">
        <f>[1]发票导入!T2941</f>
      </c>
      <c r="U2941">
        <f>[1]发票导入!U2941&amp;""</f>
      </c>
      <c r="V2941">
        <f>[1]发票导入!V2941&amp;""</f>
      </c>
      <c r="W2941">
        <f>[1]发票导入!W2941&amp;""</f>
      </c>
      <c r="Y2941">
        <f>[1]发票导入!Y2941&amp;""</f>
      </c>
      <c r="AA2941">
        <f>[1]发票导入!AA2941&amp;""</f>
      </c>
      <c r="AB2941">
        <f>[1]发票导入!AB2941</f>
        <v>0</v>
      </c>
      <c r="AC2941">
        <f>[1]发票导入!AC2941</f>
        <v>0</v>
      </c>
      <c r="AE2941" s="22">
        <f t="shared" si="0"/>
      </c>
      <c r="AI2941">
        <f>[1]发票导入!AI2941&amp;""</f>
      </c>
      <c r="AJ2941">
        <f>[1]发票导入!AJ2941&amp;""</f>
      </c>
      <c r="AK2941">
        <f>[1]发票导入!AK2941</f>
        <v>0</v>
      </c>
      <c r="AL2941">
        <f>[1]发票导入!AL2941</f>
        <v>0</v>
      </c>
      <c r="AM2941">
        <f>[1]发票导入!AM2941</f>
        <v>0</v>
      </c>
      <c r="AN2941" s="22">
        <f t="shared" si="1"/>
        <v>0</v>
      </c>
      <c r="AO2941" s="22">
        <f t="shared" si="2"/>
        <v>0</v>
      </c>
    </row>
    <row r="2942">
      <c r="C2942">
        <f>[1]发票导入!C2942&amp;""</f>
      </c>
      <c r="D2942">
        <f>[1]发票导入!D2942&amp;""</f>
      </c>
      <c r="O2942">
        <f>[1]发票导入!O2942&amp;""</f>
      </c>
      <c r="T2942">
        <f>[1]发票导入!T2942</f>
      </c>
      <c r="U2942">
        <f>[1]发票导入!U2942&amp;""</f>
      </c>
      <c r="V2942">
        <f>[1]发票导入!V2942&amp;""</f>
      </c>
      <c r="W2942">
        <f>[1]发票导入!W2942&amp;""</f>
      </c>
      <c r="Y2942">
        <f>[1]发票导入!Y2942&amp;""</f>
      </c>
      <c r="AA2942">
        <f>[1]发票导入!AA2942&amp;""</f>
      </c>
      <c r="AB2942">
        <f>[1]发票导入!AB2942</f>
        <v>0</v>
      </c>
      <c r="AC2942">
        <f>[1]发票导入!AC2942</f>
        <v>0</v>
      </c>
      <c r="AE2942" s="22">
        <f t="shared" si="0"/>
      </c>
      <c r="AI2942">
        <f>[1]发票导入!AI2942&amp;""</f>
      </c>
      <c r="AJ2942">
        <f>[1]发票导入!AJ2942&amp;""</f>
      </c>
      <c r="AK2942">
        <f>[1]发票导入!AK2942</f>
        <v>0</v>
      </c>
      <c r="AL2942">
        <f>[1]发票导入!AL2942</f>
        <v>0</v>
      </c>
      <c r="AM2942">
        <f>[1]发票导入!AM2942</f>
        <v>0</v>
      </c>
      <c r="AN2942" s="22">
        <f t="shared" si="1"/>
        <v>0</v>
      </c>
      <c r="AO2942" s="22">
        <f t="shared" si="2"/>
        <v>0</v>
      </c>
    </row>
    <row r="2943">
      <c r="C2943">
        <f>[1]发票导入!C2943&amp;""</f>
      </c>
      <c r="D2943">
        <f>[1]发票导入!D2943&amp;""</f>
      </c>
      <c r="O2943">
        <f>[1]发票导入!O2943&amp;""</f>
      </c>
      <c r="T2943">
        <f>[1]发票导入!T2943</f>
      </c>
      <c r="U2943">
        <f>[1]发票导入!U2943&amp;""</f>
      </c>
      <c r="V2943">
        <f>[1]发票导入!V2943&amp;""</f>
      </c>
      <c r="W2943">
        <f>[1]发票导入!W2943&amp;""</f>
      </c>
      <c r="Y2943">
        <f>[1]发票导入!Y2943&amp;""</f>
      </c>
      <c r="AA2943">
        <f>[1]发票导入!AA2943&amp;""</f>
      </c>
      <c r="AB2943">
        <f>[1]发票导入!AB2943</f>
        <v>0</v>
      </c>
      <c r="AC2943">
        <f>[1]发票导入!AC2943</f>
        <v>0</v>
      </c>
      <c r="AE2943" s="22">
        <f t="shared" si="0"/>
      </c>
      <c r="AI2943">
        <f>[1]发票导入!AI2943&amp;""</f>
      </c>
      <c r="AJ2943">
        <f>[1]发票导入!AJ2943&amp;""</f>
      </c>
      <c r="AK2943">
        <f>[1]发票导入!AK2943</f>
        <v>0</v>
      </c>
      <c r="AL2943">
        <f>[1]发票导入!AL2943</f>
        <v>0</v>
      </c>
      <c r="AM2943">
        <f>[1]发票导入!AM2943</f>
        <v>0</v>
      </c>
      <c r="AN2943" s="22">
        <f t="shared" si="1"/>
        <v>0</v>
      </c>
      <c r="AO2943" s="22">
        <f t="shared" si="2"/>
        <v>0</v>
      </c>
    </row>
    <row r="2944">
      <c r="C2944">
        <f>[1]发票导入!C2944&amp;""</f>
      </c>
      <c r="D2944">
        <f>[1]发票导入!D2944&amp;""</f>
      </c>
      <c r="O2944">
        <f>[1]发票导入!O2944&amp;""</f>
      </c>
      <c r="T2944">
        <f>[1]发票导入!T2944</f>
      </c>
      <c r="U2944">
        <f>[1]发票导入!U2944&amp;""</f>
      </c>
      <c r="V2944">
        <f>[1]发票导入!V2944&amp;""</f>
      </c>
      <c r="W2944">
        <f>[1]发票导入!W2944&amp;""</f>
      </c>
      <c r="Y2944">
        <f>[1]发票导入!Y2944&amp;""</f>
      </c>
      <c r="AA2944">
        <f>[1]发票导入!AA2944&amp;""</f>
      </c>
      <c r="AB2944">
        <f>[1]发票导入!AB2944</f>
        <v>0</v>
      </c>
      <c r="AC2944">
        <f>[1]发票导入!AC2944</f>
        <v>0</v>
      </c>
      <c r="AE2944" s="22">
        <f t="shared" si="0"/>
      </c>
      <c r="AI2944">
        <f>[1]发票导入!AI2944&amp;""</f>
      </c>
      <c r="AJ2944">
        <f>[1]发票导入!AJ2944&amp;""</f>
      </c>
      <c r="AK2944">
        <f>[1]发票导入!AK2944</f>
        <v>0</v>
      </c>
      <c r="AL2944">
        <f>[1]发票导入!AL2944</f>
        <v>0</v>
      </c>
      <c r="AM2944">
        <f>[1]发票导入!AM2944</f>
        <v>0</v>
      </c>
      <c r="AN2944" s="22">
        <f t="shared" si="1"/>
        <v>0</v>
      </c>
      <c r="AO2944" s="22">
        <f t="shared" si="2"/>
        <v>0</v>
      </c>
    </row>
    <row r="2945">
      <c r="C2945">
        <f>[1]发票导入!C2945&amp;""</f>
      </c>
      <c r="D2945">
        <f>[1]发票导入!D2945&amp;""</f>
      </c>
      <c r="O2945">
        <f>[1]发票导入!O2945&amp;""</f>
      </c>
      <c r="T2945">
        <f>[1]发票导入!T2945</f>
      </c>
      <c r="U2945">
        <f>[1]发票导入!U2945&amp;""</f>
      </c>
      <c r="V2945">
        <f>[1]发票导入!V2945&amp;""</f>
      </c>
      <c r="W2945">
        <f>[1]发票导入!W2945&amp;""</f>
      </c>
      <c r="Y2945">
        <f>[1]发票导入!Y2945&amp;""</f>
      </c>
      <c r="AA2945">
        <f>[1]发票导入!AA2945&amp;""</f>
      </c>
      <c r="AB2945">
        <f>[1]发票导入!AB2945</f>
        <v>0</v>
      </c>
      <c r="AC2945">
        <f>[1]发票导入!AC2945</f>
        <v>0</v>
      </c>
      <c r="AE2945" s="22">
        <f t="shared" si="0"/>
      </c>
      <c r="AI2945">
        <f>[1]发票导入!AI2945&amp;""</f>
      </c>
      <c r="AJ2945">
        <f>[1]发票导入!AJ2945&amp;""</f>
      </c>
      <c r="AK2945">
        <f>[1]发票导入!AK2945</f>
        <v>0</v>
      </c>
      <c r="AL2945">
        <f>[1]发票导入!AL2945</f>
        <v>0</v>
      </c>
      <c r="AM2945">
        <f>[1]发票导入!AM2945</f>
        <v>0</v>
      </c>
      <c r="AN2945" s="22">
        <f t="shared" si="1"/>
        <v>0</v>
      </c>
      <c r="AO2945" s="22">
        <f t="shared" si="2"/>
        <v>0</v>
      </c>
    </row>
    <row r="2946">
      <c r="C2946">
        <f>[1]发票导入!C2946&amp;""</f>
      </c>
      <c r="D2946">
        <f>[1]发票导入!D2946&amp;""</f>
      </c>
      <c r="O2946">
        <f>[1]发票导入!O2946&amp;""</f>
      </c>
      <c r="T2946">
        <f>[1]发票导入!T2946</f>
      </c>
      <c r="U2946">
        <f>[1]发票导入!U2946&amp;""</f>
      </c>
      <c r="V2946">
        <f>[1]发票导入!V2946&amp;""</f>
      </c>
      <c r="W2946">
        <f>[1]发票导入!W2946&amp;""</f>
      </c>
      <c r="Y2946">
        <f>[1]发票导入!Y2946&amp;""</f>
      </c>
      <c r="AA2946">
        <f>[1]发票导入!AA2946&amp;""</f>
      </c>
      <c r="AB2946">
        <f>[1]发票导入!AB2946</f>
        <v>0</v>
      </c>
      <c r="AC2946">
        <f>[1]发票导入!AC2946</f>
        <v>0</v>
      </c>
      <c r="AE2946" s="22">
        <f t="shared" si="0"/>
      </c>
      <c r="AI2946">
        <f>[1]发票导入!AI2946&amp;""</f>
      </c>
      <c r="AJ2946">
        <f>[1]发票导入!AJ2946&amp;""</f>
      </c>
      <c r="AK2946">
        <f>[1]发票导入!AK2946</f>
        <v>0</v>
      </c>
      <c r="AL2946">
        <f>[1]发票导入!AL2946</f>
        <v>0</v>
      </c>
      <c r="AM2946">
        <f>[1]发票导入!AM2946</f>
        <v>0</v>
      </c>
      <c r="AN2946" s="22">
        <f t="shared" si="1"/>
        <v>0</v>
      </c>
      <c r="AO2946" s="22">
        <f t="shared" si="2"/>
        <v>0</v>
      </c>
    </row>
    <row r="2947">
      <c r="C2947">
        <f>[1]发票导入!C2947&amp;""</f>
      </c>
      <c r="D2947">
        <f>[1]发票导入!D2947&amp;""</f>
      </c>
      <c r="O2947">
        <f>[1]发票导入!O2947&amp;""</f>
      </c>
      <c r="T2947">
        <f>[1]发票导入!T2947</f>
      </c>
      <c r="U2947">
        <f>[1]发票导入!U2947&amp;""</f>
      </c>
      <c r="V2947">
        <f>[1]发票导入!V2947&amp;""</f>
      </c>
      <c r="W2947">
        <f>[1]发票导入!W2947&amp;""</f>
      </c>
      <c r="Y2947">
        <f>[1]发票导入!Y2947&amp;""</f>
      </c>
      <c r="AA2947">
        <f>[1]发票导入!AA2947&amp;""</f>
      </c>
      <c r="AB2947">
        <f>[1]发票导入!AB2947</f>
        <v>0</v>
      </c>
      <c r="AC2947">
        <f>[1]发票导入!AC2947</f>
        <v>0</v>
      </c>
      <c r="AE2947" s="22">
        <f t="shared" si="0"/>
      </c>
      <c r="AI2947">
        <f>[1]发票导入!AI2947&amp;""</f>
      </c>
      <c r="AJ2947">
        <f>[1]发票导入!AJ2947&amp;""</f>
      </c>
      <c r="AK2947">
        <f>[1]发票导入!AK2947</f>
        <v>0</v>
      </c>
      <c r="AL2947">
        <f>[1]发票导入!AL2947</f>
        <v>0</v>
      </c>
      <c r="AM2947">
        <f>[1]发票导入!AM2947</f>
        <v>0</v>
      </c>
      <c r="AN2947" s="22">
        <f t="shared" si="1"/>
        <v>0</v>
      </c>
      <c r="AO2947" s="22">
        <f t="shared" si="2"/>
        <v>0</v>
      </c>
    </row>
    <row r="2948">
      <c r="C2948">
        <f>[1]发票导入!C2948&amp;""</f>
      </c>
      <c r="D2948">
        <f>[1]发票导入!D2948&amp;""</f>
      </c>
      <c r="O2948">
        <f>[1]发票导入!O2948&amp;""</f>
      </c>
      <c r="T2948">
        <f>[1]发票导入!T2948</f>
      </c>
      <c r="U2948">
        <f>[1]发票导入!U2948&amp;""</f>
      </c>
      <c r="V2948">
        <f>[1]发票导入!V2948&amp;""</f>
      </c>
      <c r="W2948">
        <f>[1]发票导入!W2948&amp;""</f>
      </c>
      <c r="Y2948">
        <f>[1]发票导入!Y2948&amp;""</f>
      </c>
      <c r="AA2948">
        <f>[1]发票导入!AA2948&amp;""</f>
      </c>
      <c r="AB2948">
        <f>[1]发票导入!AB2948</f>
        <v>0</v>
      </c>
      <c r="AC2948">
        <f>[1]发票导入!AC2948</f>
        <v>0</v>
      </c>
      <c r="AE2948" s="22">
        <f t="shared" si="0"/>
      </c>
      <c r="AI2948">
        <f>[1]发票导入!AI2948&amp;""</f>
      </c>
      <c r="AJ2948">
        <f>[1]发票导入!AJ2948&amp;""</f>
      </c>
      <c r="AK2948">
        <f>[1]发票导入!AK2948</f>
        <v>0</v>
      </c>
      <c r="AL2948">
        <f>[1]发票导入!AL2948</f>
        <v>0</v>
      </c>
      <c r="AM2948">
        <f>[1]发票导入!AM2948</f>
        <v>0</v>
      </c>
      <c r="AN2948" s="22">
        <f t="shared" si="1"/>
        <v>0</v>
      </c>
      <c r="AO2948" s="22">
        <f t="shared" si="2"/>
        <v>0</v>
      </c>
    </row>
    <row r="2949">
      <c r="C2949">
        <f>[1]发票导入!C2949&amp;""</f>
      </c>
      <c r="D2949">
        <f>[1]发票导入!D2949&amp;""</f>
      </c>
      <c r="O2949">
        <f>[1]发票导入!O2949&amp;""</f>
      </c>
      <c r="T2949">
        <f>[1]发票导入!T2949</f>
      </c>
      <c r="U2949">
        <f>[1]发票导入!U2949&amp;""</f>
      </c>
      <c r="V2949">
        <f>[1]发票导入!V2949&amp;""</f>
      </c>
      <c r="W2949">
        <f>[1]发票导入!W2949&amp;""</f>
      </c>
      <c r="Y2949">
        <f>[1]发票导入!Y2949&amp;""</f>
      </c>
      <c r="AA2949">
        <f>[1]发票导入!AA2949&amp;""</f>
      </c>
      <c r="AB2949">
        <f>[1]发票导入!AB2949</f>
        <v>0</v>
      </c>
      <c r="AC2949">
        <f>[1]发票导入!AC2949</f>
        <v>0</v>
      </c>
      <c r="AE2949" s="22">
        <f t="shared" si="0"/>
      </c>
      <c r="AI2949">
        <f>[1]发票导入!AI2949&amp;""</f>
      </c>
      <c r="AJ2949">
        <f>[1]发票导入!AJ2949&amp;""</f>
      </c>
      <c r="AK2949">
        <f>[1]发票导入!AK2949</f>
        <v>0</v>
      </c>
      <c r="AL2949">
        <f>[1]发票导入!AL2949</f>
        <v>0</v>
      </c>
      <c r="AM2949">
        <f>[1]发票导入!AM2949</f>
        <v>0</v>
      </c>
      <c r="AN2949" s="22">
        <f t="shared" si="1"/>
        <v>0</v>
      </c>
      <c r="AO2949" s="22">
        <f t="shared" si="2"/>
        <v>0</v>
      </c>
    </row>
    <row r="2950">
      <c r="C2950">
        <f>[1]发票导入!C2950&amp;""</f>
      </c>
      <c r="D2950">
        <f>[1]发票导入!D2950&amp;""</f>
      </c>
      <c r="O2950">
        <f>[1]发票导入!O2950&amp;""</f>
      </c>
      <c r="T2950">
        <f>[1]发票导入!T2950</f>
      </c>
      <c r="U2950">
        <f>[1]发票导入!U2950&amp;""</f>
      </c>
      <c r="V2950">
        <f>[1]发票导入!V2950&amp;""</f>
      </c>
      <c r="W2950">
        <f>[1]发票导入!W2950&amp;""</f>
      </c>
      <c r="Y2950">
        <f>[1]发票导入!Y2950&amp;""</f>
      </c>
      <c r="AA2950">
        <f>[1]发票导入!AA2950&amp;""</f>
      </c>
      <c r="AB2950">
        <f>[1]发票导入!AB2950</f>
        <v>0</v>
      </c>
      <c r="AC2950">
        <f>[1]发票导入!AC2950</f>
        <v>0</v>
      </c>
      <c r="AE2950" s="22">
        <f t="shared" si="0"/>
      </c>
      <c r="AI2950">
        <f>[1]发票导入!AI2950&amp;""</f>
      </c>
      <c r="AJ2950">
        <f>[1]发票导入!AJ2950&amp;""</f>
      </c>
      <c r="AK2950">
        <f>[1]发票导入!AK2950</f>
        <v>0</v>
      </c>
      <c r="AL2950">
        <f>[1]发票导入!AL2950</f>
        <v>0</v>
      </c>
      <c r="AM2950">
        <f>[1]发票导入!AM2950</f>
        <v>0</v>
      </c>
      <c r="AN2950" s="22">
        <f t="shared" si="1"/>
        <v>0</v>
      </c>
      <c r="AO2950" s="22">
        <f t="shared" si="2"/>
        <v>0</v>
      </c>
    </row>
    <row r="2951">
      <c r="C2951">
        <f>[1]发票导入!C2951&amp;""</f>
      </c>
      <c r="D2951">
        <f>[1]发票导入!D2951&amp;""</f>
      </c>
      <c r="O2951">
        <f>[1]发票导入!O2951&amp;""</f>
      </c>
      <c r="T2951">
        <f>[1]发票导入!T2951</f>
      </c>
      <c r="U2951">
        <f>[1]发票导入!U2951&amp;""</f>
      </c>
      <c r="V2951">
        <f>[1]发票导入!V2951&amp;""</f>
      </c>
      <c r="W2951">
        <f>[1]发票导入!W2951&amp;""</f>
      </c>
      <c r="Y2951">
        <f>[1]发票导入!Y2951&amp;""</f>
      </c>
      <c r="AA2951">
        <f>[1]发票导入!AA2951&amp;""</f>
      </c>
      <c r="AB2951">
        <f>[1]发票导入!AB2951</f>
        <v>0</v>
      </c>
      <c r="AC2951">
        <f>[1]发票导入!AC2951</f>
        <v>0</v>
      </c>
      <c r="AE2951" s="22">
        <f t="shared" si="0"/>
      </c>
      <c r="AI2951">
        <f>[1]发票导入!AI2951&amp;""</f>
      </c>
      <c r="AJ2951">
        <f>[1]发票导入!AJ2951&amp;""</f>
      </c>
      <c r="AK2951">
        <f>[1]发票导入!AK2951</f>
        <v>0</v>
      </c>
      <c r="AL2951">
        <f>[1]发票导入!AL2951</f>
        <v>0</v>
      </c>
      <c r="AM2951">
        <f>[1]发票导入!AM2951</f>
        <v>0</v>
      </c>
      <c r="AN2951" s="22">
        <f t="shared" si="1"/>
        <v>0</v>
      </c>
      <c r="AO2951" s="22">
        <f t="shared" si="2"/>
        <v>0</v>
      </c>
    </row>
    <row r="2952">
      <c r="C2952">
        <f>[1]发票导入!C2952&amp;""</f>
      </c>
      <c r="D2952">
        <f>[1]发票导入!D2952&amp;""</f>
      </c>
      <c r="O2952">
        <f>[1]发票导入!O2952&amp;""</f>
      </c>
      <c r="T2952">
        <f>[1]发票导入!T2952</f>
      </c>
      <c r="U2952">
        <f>[1]发票导入!U2952&amp;""</f>
      </c>
      <c r="V2952">
        <f>[1]发票导入!V2952&amp;""</f>
      </c>
      <c r="W2952">
        <f>[1]发票导入!W2952&amp;""</f>
      </c>
      <c r="Y2952">
        <f>[1]发票导入!Y2952&amp;""</f>
      </c>
      <c r="AA2952">
        <f>[1]发票导入!AA2952&amp;""</f>
      </c>
      <c r="AB2952">
        <f>[1]发票导入!AB2952</f>
        <v>0</v>
      </c>
      <c r="AC2952">
        <f>[1]发票导入!AC2952</f>
        <v>0</v>
      </c>
      <c r="AE2952" s="22">
        <f t="shared" si="0"/>
      </c>
      <c r="AI2952">
        <f>[1]发票导入!AI2952&amp;""</f>
      </c>
      <c r="AJ2952">
        <f>[1]发票导入!AJ2952&amp;""</f>
      </c>
      <c r="AK2952">
        <f>[1]发票导入!AK2952</f>
        <v>0</v>
      </c>
      <c r="AL2952">
        <f>[1]发票导入!AL2952</f>
        <v>0</v>
      </c>
      <c r="AM2952">
        <f>[1]发票导入!AM2952</f>
        <v>0</v>
      </c>
      <c r="AN2952" s="22">
        <f t="shared" si="1"/>
        <v>0</v>
      </c>
      <c r="AO2952" s="22">
        <f t="shared" si="2"/>
        <v>0</v>
      </c>
    </row>
    <row r="2953">
      <c r="C2953">
        <f>[1]发票导入!C2953&amp;""</f>
      </c>
      <c r="D2953">
        <f>[1]发票导入!D2953&amp;""</f>
      </c>
      <c r="O2953">
        <f>[1]发票导入!O2953&amp;""</f>
      </c>
      <c r="T2953">
        <f>[1]发票导入!T2953</f>
      </c>
      <c r="U2953">
        <f>[1]发票导入!U2953&amp;""</f>
      </c>
      <c r="V2953">
        <f>[1]发票导入!V2953&amp;""</f>
      </c>
      <c r="W2953">
        <f>[1]发票导入!W2953&amp;""</f>
      </c>
      <c r="Y2953">
        <f>[1]发票导入!Y2953&amp;""</f>
      </c>
      <c r="AA2953">
        <f>[1]发票导入!AA2953&amp;""</f>
      </c>
      <c r="AB2953">
        <f>[1]发票导入!AB2953</f>
        <v>0</v>
      </c>
      <c r="AC2953">
        <f>[1]发票导入!AC2953</f>
        <v>0</v>
      </c>
      <c r="AE2953" s="22">
        <f t="shared" si="0"/>
      </c>
      <c r="AI2953">
        <f>[1]发票导入!AI2953&amp;""</f>
      </c>
      <c r="AJ2953">
        <f>[1]发票导入!AJ2953&amp;""</f>
      </c>
      <c r="AK2953">
        <f>[1]发票导入!AK2953</f>
        <v>0</v>
      </c>
      <c r="AL2953">
        <f>[1]发票导入!AL2953</f>
        <v>0</v>
      </c>
      <c r="AM2953">
        <f>[1]发票导入!AM2953</f>
        <v>0</v>
      </c>
      <c r="AN2953" s="22">
        <f t="shared" si="1"/>
        <v>0</v>
      </c>
      <c r="AO2953" s="22">
        <f t="shared" si="2"/>
        <v>0</v>
      </c>
    </row>
    <row r="2954">
      <c r="C2954">
        <f>[1]发票导入!C2954&amp;""</f>
      </c>
      <c r="D2954">
        <f>[1]发票导入!D2954&amp;""</f>
      </c>
      <c r="O2954">
        <f>[1]发票导入!O2954&amp;""</f>
      </c>
      <c r="T2954">
        <f>[1]发票导入!T2954</f>
      </c>
      <c r="U2954">
        <f>[1]发票导入!U2954&amp;""</f>
      </c>
      <c r="V2954">
        <f>[1]发票导入!V2954&amp;""</f>
      </c>
      <c r="W2954">
        <f>[1]发票导入!W2954&amp;""</f>
      </c>
      <c r="Y2954">
        <f>[1]发票导入!Y2954&amp;""</f>
      </c>
      <c r="AA2954">
        <f>[1]发票导入!AA2954&amp;""</f>
      </c>
      <c r="AB2954">
        <f>[1]发票导入!AB2954</f>
        <v>0</v>
      </c>
      <c r="AC2954">
        <f>[1]发票导入!AC2954</f>
        <v>0</v>
      </c>
      <c r="AE2954" s="22">
        <f t="shared" si="0"/>
      </c>
      <c r="AI2954">
        <f>[1]发票导入!AI2954&amp;""</f>
      </c>
      <c r="AJ2954">
        <f>[1]发票导入!AJ2954&amp;""</f>
      </c>
      <c r="AK2954">
        <f>[1]发票导入!AK2954</f>
        <v>0</v>
      </c>
      <c r="AL2954">
        <f>[1]发票导入!AL2954</f>
        <v>0</v>
      </c>
      <c r="AM2954">
        <f>[1]发票导入!AM2954</f>
        <v>0</v>
      </c>
      <c r="AN2954" s="22">
        <f t="shared" si="1"/>
        <v>0</v>
      </c>
      <c r="AO2954" s="22">
        <f t="shared" si="2"/>
        <v>0</v>
      </c>
    </row>
    <row r="2955">
      <c r="C2955">
        <f>[1]发票导入!C2955&amp;""</f>
      </c>
      <c r="D2955">
        <f>[1]发票导入!D2955&amp;""</f>
      </c>
      <c r="O2955">
        <f>[1]发票导入!O2955&amp;""</f>
      </c>
      <c r="T2955">
        <f>[1]发票导入!T2955</f>
      </c>
      <c r="U2955">
        <f>[1]发票导入!U2955&amp;""</f>
      </c>
      <c r="V2955">
        <f>[1]发票导入!V2955&amp;""</f>
      </c>
      <c r="W2955">
        <f>[1]发票导入!W2955&amp;""</f>
      </c>
      <c r="Y2955">
        <f>[1]发票导入!Y2955&amp;""</f>
      </c>
      <c r="AA2955">
        <f>[1]发票导入!AA2955&amp;""</f>
      </c>
      <c r="AB2955">
        <f>[1]发票导入!AB2955</f>
        <v>0</v>
      </c>
      <c r="AC2955">
        <f>[1]发票导入!AC2955</f>
        <v>0</v>
      </c>
      <c r="AE2955" s="22">
        <f t="shared" si="0"/>
      </c>
      <c r="AI2955">
        <f>[1]发票导入!AI2955&amp;""</f>
      </c>
      <c r="AJ2955">
        <f>[1]发票导入!AJ2955&amp;""</f>
      </c>
      <c r="AK2955">
        <f>[1]发票导入!AK2955</f>
        <v>0</v>
      </c>
      <c r="AL2955">
        <f>[1]发票导入!AL2955</f>
        <v>0</v>
      </c>
      <c r="AM2955">
        <f>[1]发票导入!AM2955</f>
        <v>0</v>
      </c>
      <c r="AN2955" s="22">
        <f t="shared" si="1"/>
        <v>0</v>
      </c>
      <c r="AO2955" s="22">
        <f t="shared" si="2"/>
        <v>0</v>
      </c>
    </row>
    <row r="2956">
      <c r="C2956">
        <f>[1]发票导入!C2956&amp;""</f>
      </c>
      <c r="D2956">
        <f>[1]发票导入!D2956&amp;""</f>
      </c>
      <c r="O2956">
        <f>[1]发票导入!O2956&amp;""</f>
      </c>
      <c r="T2956">
        <f>[1]发票导入!T2956</f>
      </c>
      <c r="U2956">
        <f>[1]发票导入!U2956&amp;""</f>
      </c>
      <c r="V2956">
        <f>[1]发票导入!V2956&amp;""</f>
      </c>
      <c r="W2956">
        <f>[1]发票导入!W2956&amp;""</f>
      </c>
      <c r="Y2956">
        <f>[1]发票导入!Y2956&amp;""</f>
      </c>
      <c r="AA2956">
        <f>[1]发票导入!AA2956&amp;""</f>
      </c>
      <c r="AB2956">
        <f>[1]发票导入!AB2956</f>
        <v>0</v>
      </c>
      <c r="AC2956">
        <f>[1]发票导入!AC2956</f>
        <v>0</v>
      </c>
      <c r="AE2956" s="22">
        <f t="shared" si="0"/>
      </c>
      <c r="AI2956">
        <f>[1]发票导入!AI2956&amp;""</f>
      </c>
      <c r="AJ2956">
        <f>[1]发票导入!AJ2956&amp;""</f>
      </c>
      <c r="AK2956">
        <f>[1]发票导入!AK2956</f>
        <v>0</v>
      </c>
      <c r="AL2956">
        <f>[1]发票导入!AL2956</f>
        <v>0</v>
      </c>
      <c r="AM2956">
        <f>[1]发票导入!AM2956</f>
        <v>0</v>
      </c>
      <c r="AN2956" s="22">
        <f t="shared" si="1"/>
        <v>0</v>
      </c>
      <c r="AO2956" s="22">
        <f t="shared" si="2"/>
        <v>0</v>
      </c>
    </row>
    <row r="2957">
      <c r="C2957">
        <f>[1]发票导入!C2957&amp;""</f>
      </c>
      <c r="D2957">
        <f>[1]发票导入!D2957&amp;""</f>
      </c>
      <c r="O2957">
        <f>[1]发票导入!O2957&amp;""</f>
      </c>
      <c r="T2957">
        <f>[1]发票导入!T2957</f>
      </c>
      <c r="U2957">
        <f>[1]发票导入!U2957&amp;""</f>
      </c>
      <c r="V2957">
        <f>[1]发票导入!V2957&amp;""</f>
      </c>
      <c r="W2957">
        <f>[1]发票导入!W2957&amp;""</f>
      </c>
      <c r="Y2957">
        <f>[1]发票导入!Y2957&amp;""</f>
      </c>
      <c r="AA2957">
        <f>[1]发票导入!AA2957&amp;""</f>
      </c>
      <c r="AB2957">
        <f>[1]发票导入!AB2957</f>
        <v>0</v>
      </c>
      <c r="AC2957">
        <f>[1]发票导入!AC2957</f>
        <v>0</v>
      </c>
      <c r="AE2957" s="22">
        <f t="shared" si="0"/>
      </c>
      <c r="AI2957">
        <f>[1]发票导入!AI2957&amp;""</f>
      </c>
      <c r="AJ2957">
        <f>[1]发票导入!AJ2957&amp;""</f>
      </c>
      <c r="AK2957">
        <f>[1]发票导入!AK2957</f>
        <v>0</v>
      </c>
      <c r="AL2957">
        <f>[1]发票导入!AL2957</f>
        <v>0</v>
      </c>
      <c r="AM2957">
        <f>[1]发票导入!AM2957</f>
        <v>0</v>
      </c>
      <c r="AN2957" s="22">
        <f t="shared" si="1"/>
        <v>0</v>
      </c>
      <c r="AO2957" s="22">
        <f t="shared" si="2"/>
        <v>0</v>
      </c>
    </row>
    <row r="2958">
      <c r="C2958">
        <f>[1]发票导入!C2958&amp;""</f>
      </c>
      <c r="D2958">
        <f>[1]发票导入!D2958&amp;""</f>
      </c>
      <c r="O2958">
        <f>[1]发票导入!O2958&amp;""</f>
      </c>
      <c r="T2958">
        <f>[1]发票导入!T2958</f>
      </c>
      <c r="U2958">
        <f>[1]发票导入!U2958&amp;""</f>
      </c>
      <c r="V2958">
        <f>[1]发票导入!V2958&amp;""</f>
      </c>
      <c r="W2958">
        <f>[1]发票导入!W2958&amp;""</f>
      </c>
      <c r="Y2958">
        <f>[1]发票导入!Y2958&amp;""</f>
      </c>
      <c r="AA2958">
        <f>[1]发票导入!AA2958&amp;""</f>
      </c>
      <c r="AB2958">
        <f>[1]发票导入!AB2958</f>
        <v>0</v>
      </c>
      <c r="AC2958">
        <f>[1]发票导入!AC2958</f>
        <v>0</v>
      </c>
      <c r="AE2958" s="22">
        <f t="shared" si="0"/>
      </c>
      <c r="AI2958">
        <f>[1]发票导入!AI2958&amp;""</f>
      </c>
      <c r="AJ2958">
        <f>[1]发票导入!AJ2958&amp;""</f>
      </c>
      <c r="AK2958">
        <f>[1]发票导入!AK2958</f>
        <v>0</v>
      </c>
      <c r="AL2958">
        <f>[1]发票导入!AL2958</f>
        <v>0</v>
      </c>
      <c r="AM2958">
        <f>[1]发票导入!AM2958</f>
        <v>0</v>
      </c>
      <c r="AN2958" s="22">
        <f t="shared" si="1"/>
        <v>0</v>
      </c>
      <c r="AO2958" s="22">
        <f t="shared" si="2"/>
        <v>0</v>
      </c>
    </row>
    <row r="2959">
      <c r="C2959">
        <f>[1]发票导入!C2959&amp;""</f>
      </c>
      <c r="D2959">
        <f>[1]发票导入!D2959&amp;""</f>
      </c>
      <c r="O2959">
        <f>[1]发票导入!O2959&amp;""</f>
      </c>
      <c r="T2959">
        <f>[1]发票导入!T2959</f>
      </c>
      <c r="U2959">
        <f>[1]发票导入!U2959&amp;""</f>
      </c>
      <c r="V2959">
        <f>[1]发票导入!V2959&amp;""</f>
      </c>
      <c r="W2959">
        <f>[1]发票导入!W2959&amp;""</f>
      </c>
      <c r="Y2959">
        <f>[1]发票导入!Y2959&amp;""</f>
      </c>
      <c r="AA2959">
        <f>[1]发票导入!AA2959&amp;""</f>
      </c>
      <c r="AB2959">
        <f>[1]发票导入!AB2959</f>
        <v>0</v>
      </c>
      <c r="AC2959">
        <f>[1]发票导入!AC2959</f>
        <v>0</v>
      </c>
      <c r="AE2959" s="22">
        <f t="shared" si="0"/>
      </c>
      <c r="AI2959">
        <f>[1]发票导入!AI2959&amp;""</f>
      </c>
      <c r="AJ2959">
        <f>[1]发票导入!AJ2959&amp;""</f>
      </c>
      <c r="AK2959">
        <f>[1]发票导入!AK2959</f>
        <v>0</v>
      </c>
      <c r="AL2959">
        <f>[1]发票导入!AL2959</f>
        <v>0</v>
      </c>
      <c r="AM2959">
        <f>[1]发票导入!AM2959</f>
        <v>0</v>
      </c>
      <c r="AN2959" s="22">
        <f t="shared" si="1"/>
        <v>0</v>
      </c>
      <c r="AO2959" s="22">
        <f t="shared" si="2"/>
        <v>0</v>
      </c>
    </row>
    <row r="2960">
      <c r="C2960">
        <f>[1]发票导入!C2960&amp;""</f>
      </c>
      <c r="D2960">
        <f>[1]发票导入!D2960&amp;""</f>
      </c>
      <c r="O2960">
        <f>[1]发票导入!O2960&amp;""</f>
      </c>
      <c r="T2960">
        <f>[1]发票导入!T2960</f>
      </c>
      <c r="U2960">
        <f>[1]发票导入!U2960&amp;""</f>
      </c>
      <c r="V2960">
        <f>[1]发票导入!V2960&amp;""</f>
      </c>
      <c r="W2960">
        <f>[1]发票导入!W2960&amp;""</f>
      </c>
      <c r="Y2960">
        <f>[1]发票导入!Y2960&amp;""</f>
      </c>
      <c r="AA2960">
        <f>[1]发票导入!AA2960&amp;""</f>
      </c>
      <c r="AB2960">
        <f>[1]发票导入!AB2960</f>
        <v>0</v>
      </c>
      <c r="AC2960">
        <f>[1]发票导入!AC2960</f>
        <v>0</v>
      </c>
      <c r="AE2960" s="22">
        <f t="shared" si="0"/>
      </c>
      <c r="AI2960">
        <f>[1]发票导入!AI2960&amp;""</f>
      </c>
      <c r="AJ2960">
        <f>[1]发票导入!AJ2960&amp;""</f>
      </c>
      <c r="AK2960">
        <f>[1]发票导入!AK2960</f>
        <v>0</v>
      </c>
      <c r="AL2960">
        <f>[1]发票导入!AL2960</f>
        <v>0</v>
      </c>
      <c r="AM2960">
        <f>[1]发票导入!AM2960</f>
        <v>0</v>
      </c>
      <c r="AN2960" s="22">
        <f t="shared" si="1"/>
        <v>0</v>
      </c>
      <c r="AO2960" s="22">
        <f t="shared" si="2"/>
        <v>0</v>
      </c>
    </row>
    <row r="2961">
      <c r="C2961">
        <f>[1]发票导入!C2961&amp;""</f>
      </c>
      <c r="D2961">
        <f>[1]发票导入!D2961&amp;""</f>
      </c>
      <c r="O2961">
        <f>[1]发票导入!O2961&amp;""</f>
      </c>
      <c r="T2961">
        <f>[1]发票导入!T2961</f>
      </c>
      <c r="U2961">
        <f>[1]发票导入!U2961&amp;""</f>
      </c>
      <c r="V2961">
        <f>[1]发票导入!V2961&amp;""</f>
      </c>
      <c r="W2961">
        <f>[1]发票导入!W2961&amp;""</f>
      </c>
      <c r="Y2961">
        <f>[1]发票导入!Y2961&amp;""</f>
      </c>
      <c r="AA2961">
        <f>[1]发票导入!AA2961&amp;""</f>
      </c>
      <c r="AB2961">
        <f>[1]发票导入!AB2961</f>
        <v>0</v>
      </c>
      <c r="AC2961">
        <f>[1]发票导入!AC2961</f>
        <v>0</v>
      </c>
      <c r="AE2961" s="22">
        <f t="shared" si="0"/>
      </c>
      <c r="AI2961">
        <f>[1]发票导入!AI2961&amp;""</f>
      </c>
      <c r="AJ2961">
        <f>[1]发票导入!AJ2961&amp;""</f>
      </c>
      <c r="AK2961">
        <f>[1]发票导入!AK2961</f>
        <v>0</v>
      </c>
      <c r="AL2961">
        <f>[1]发票导入!AL2961</f>
        <v>0</v>
      </c>
      <c r="AM2961">
        <f>[1]发票导入!AM2961</f>
        <v>0</v>
      </c>
      <c r="AN2961" s="22">
        <f t="shared" si="1"/>
        <v>0</v>
      </c>
      <c r="AO2961" s="22">
        <f t="shared" si="2"/>
        <v>0</v>
      </c>
    </row>
    <row r="2962">
      <c r="C2962">
        <f>[1]发票导入!C2962&amp;""</f>
      </c>
      <c r="D2962">
        <f>[1]发票导入!D2962&amp;""</f>
      </c>
      <c r="O2962">
        <f>[1]发票导入!O2962&amp;""</f>
      </c>
      <c r="T2962">
        <f>[1]发票导入!T2962</f>
      </c>
      <c r="U2962">
        <f>[1]发票导入!U2962&amp;""</f>
      </c>
      <c r="V2962">
        <f>[1]发票导入!V2962&amp;""</f>
      </c>
      <c r="W2962">
        <f>[1]发票导入!W2962&amp;""</f>
      </c>
      <c r="Y2962">
        <f>[1]发票导入!Y2962&amp;""</f>
      </c>
      <c r="AA2962">
        <f>[1]发票导入!AA2962&amp;""</f>
      </c>
      <c r="AB2962">
        <f>[1]发票导入!AB2962</f>
        <v>0</v>
      </c>
      <c r="AC2962">
        <f>[1]发票导入!AC2962</f>
        <v>0</v>
      </c>
      <c r="AE2962" s="22">
        <f t="shared" si="0"/>
      </c>
      <c r="AI2962">
        <f>[1]发票导入!AI2962&amp;""</f>
      </c>
      <c r="AJ2962">
        <f>[1]发票导入!AJ2962&amp;""</f>
      </c>
      <c r="AK2962">
        <f>[1]发票导入!AK2962</f>
        <v>0</v>
      </c>
      <c r="AL2962">
        <f>[1]发票导入!AL2962</f>
        <v>0</v>
      </c>
      <c r="AM2962">
        <f>[1]发票导入!AM2962</f>
        <v>0</v>
      </c>
      <c r="AN2962" s="22">
        <f t="shared" si="1"/>
        <v>0</v>
      </c>
      <c r="AO2962" s="22">
        <f t="shared" si="2"/>
        <v>0</v>
      </c>
    </row>
    <row r="2963">
      <c r="C2963">
        <f>[1]发票导入!C2963&amp;""</f>
      </c>
      <c r="D2963">
        <f>[1]发票导入!D2963&amp;""</f>
      </c>
      <c r="O2963">
        <f>[1]发票导入!O2963&amp;""</f>
      </c>
      <c r="T2963">
        <f>[1]发票导入!T2963</f>
      </c>
      <c r="U2963">
        <f>[1]发票导入!U2963&amp;""</f>
      </c>
      <c r="V2963">
        <f>[1]发票导入!V2963&amp;""</f>
      </c>
      <c r="W2963">
        <f>[1]发票导入!W2963&amp;""</f>
      </c>
      <c r="Y2963">
        <f>[1]发票导入!Y2963&amp;""</f>
      </c>
      <c r="AA2963">
        <f>[1]发票导入!AA2963&amp;""</f>
      </c>
      <c r="AB2963">
        <f>[1]发票导入!AB2963</f>
        <v>0</v>
      </c>
      <c r="AC2963">
        <f>[1]发票导入!AC2963</f>
        <v>0</v>
      </c>
      <c r="AE2963" s="22">
        <f t="shared" si="0"/>
      </c>
      <c r="AI2963">
        <f>[1]发票导入!AI2963&amp;""</f>
      </c>
      <c r="AJ2963">
        <f>[1]发票导入!AJ2963&amp;""</f>
      </c>
      <c r="AK2963">
        <f>[1]发票导入!AK2963</f>
        <v>0</v>
      </c>
      <c r="AL2963">
        <f>[1]发票导入!AL2963</f>
        <v>0</v>
      </c>
      <c r="AM2963">
        <f>[1]发票导入!AM2963</f>
        <v>0</v>
      </c>
      <c r="AN2963" s="22">
        <f t="shared" si="1"/>
        <v>0</v>
      </c>
      <c r="AO2963" s="22">
        <f t="shared" si="2"/>
        <v>0</v>
      </c>
    </row>
    <row r="2964">
      <c r="C2964">
        <f>[1]发票导入!C2964&amp;""</f>
      </c>
      <c r="D2964">
        <f>[1]发票导入!D2964&amp;""</f>
      </c>
      <c r="O2964">
        <f>[1]发票导入!O2964&amp;""</f>
      </c>
      <c r="T2964">
        <f>[1]发票导入!T2964</f>
      </c>
      <c r="U2964">
        <f>[1]发票导入!U2964&amp;""</f>
      </c>
      <c r="V2964">
        <f>[1]发票导入!V2964&amp;""</f>
      </c>
      <c r="W2964">
        <f>[1]发票导入!W2964&amp;""</f>
      </c>
      <c r="Y2964">
        <f>[1]发票导入!Y2964&amp;""</f>
      </c>
      <c r="AA2964">
        <f>[1]发票导入!AA2964&amp;""</f>
      </c>
      <c r="AB2964">
        <f>[1]发票导入!AB2964</f>
        <v>0</v>
      </c>
      <c r="AC2964">
        <f>[1]发票导入!AC2964</f>
        <v>0</v>
      </c>
      <c r="AE2964" s="22">
        <f t="shared" si="0"/>
      </c>
      <c r="AI2964">
        <f>[1]发票导入!AI2964&amp;""</f>
      </c>
      <c r="AJ2964">
        <f>[1]发票导入!AJ2964&amp;""</f>
      </c>
      <c r="AK2964">
        <f>[1]发票导入!AK2964</f>
        <v>0</v>
      </c>
      <c r="AL2964">
        <f>[1]发票导入!AL2964</f>
        <v>0</v>
      </c>
      <c r="AM2964">
        <f>[1]发票导入!AM2964</f>
        <v>0</v>
      </c>
      <c r="AN2964" s="22">
        <f t="shared" si="1"/>
        <v>0</v>
      </c>
      <c r="AO2964" s="22">
        <f t="shared" si="2"/>
        <v>0</v>
      </c>
    </row>
    <row r="2965">
      <c r="C2965">
        <f>[1]发票导入!C2965&amp;""</f>
      </c>
      <c r="D2965">
        <f>[1]发票导入!D2965&amp;""</f>
      </c>
      <c r="O2965">
        <f>[1]发票导入!O2965&amp;""</f>
      </c>
      <c r="T2965">
        <f>[1]发票导入!T2965</f>
      </c>
      <c r="U2965">
        <f>[1]发票导入!U2965&amp;""</f>
      </c>
      <c r="V2965">
        <f>[1]发票导入!V2965&amp;""</f>
      </c>
      <c r="W2965">
        <f>[1]发票导入!W2965&amp;""</f>
      </c>
      <c r="Y2965">
        <f>[1]发票导入!Y2965&amp;""</f>
      </c>
      <c r="AA2965">
        <f>[1]发票导入!AA2965&amp;""</f>
      </c>
      <c r="AB2965">
        <f>[1]发票导入!AB2965</f>
        <v>0</v>
      </c>
      <c r="AC2965">
        <f>[1]发票导入!AC2965</f>
        <v>0</v>
      </c>
      <c r="AE2965" s="22">
        <f t="shared" si="0"/>
      </c>
      <c r="AI2965">
        <f>[1]发票导入!AI2965&amp;""</f>
      </c>
      <c r="AJ2965">
        <f>[1]发票导入!AJ2965&amp;""</f>
      </c>
      <c r="AK2965">
        <f>[1]发票导入!AK2965</f>
        <v>0</v>
      </c>
      <c r="AL2965">
        <f>[1]发票导入!AL2965</f>
        <v>0</v>
      </c>
      <c r="AM2965">
        <f>[1]发票导入!AM2965</f>
        <v>0</v>
      </c>
      <c r="AN2965" s="22">
        <f t="shared" si="1"/>
        <v>0</v>
      </c>
      <c r="AO2965" s="22">
        <f t="shared" si="2"/>
        <v>0</v>
      </c>
    </row>
    <row r="2966">
      <c r="C2966">
        <f>[1]发票导入!C2966&amp;""</f>
      </c>
      <c r="D2966">
        <f>[1]发票导入!D2966&amp;""</f>
      </c>
      <c r="O2966">
        <f>[1]发票导入!O2966&amp;""</f>
      </c>
      <c r="T2966">
        <f>[1]发票导入!T2966</f>
      </c>
      <c r="U2966">
        <f>[1]发票导入!U2966&amp;""</f>
      </c>
      <c r="V2966">
        <f>[1]发票导入!V2966&amp;""</f>
      </c>
      <c r="W2966">
        <f>[1]发票导入!W2966&amp;""</f>
      </c>
      <c r="Y2966">
        <f>[1]发票导入!Y2966&amp;""</f>
      </c>
      <c r="AA2966">
        <f>[1]发票导入!AA2966&amp;""</f>
      </c>
      <c r="AB2966">
        <f>[1]发票导入!AB2966</f>
        <v>0</v>
      </c>
      <c r="AC2966">
        <f>[1]发票导入!AC2966</f>
        <v>0</v>
      </c>
      <c r="AE2966" s="22">
        <f t="shared" si="0"/>
      </c>
      <c r="AI2966">
        <f>[1]发票导入!AI2966&amp;""</f>
      </c>
      <c r="AJ2966">
        <f>[1]发票导入!AJ2966&amp;""</f>
      </c>
      <c r="AK2966">
        <f>[1]发票导入!AK2966</f>
        <v>0</v>
      </c>
      <c r="AL2966">
        <f>[1]发票导入!AL2966</f>
        <v>0</v>
      </c>
      <c r="AM2966">
        <f>[1]发票导入!AM2966</f>
        <v>0</v>
      </c>
      <c r="AN2966" s="22">
        <f t="shared" si="1"/>
        <v>0</v>
      </c>
      <c r="AO2966" s="22">
        <f t="shared" si="2"/>
        <v>0</v>
      </c>
    </row>
    <row r="2967">
      <c r="C2967">
        <f>[1]发票导入!C2967&amp;""</f>
      </c>
      <c r="D2967">
        <f>[1]发票导入!D2967&amp;""</f>
      </c>
      <c r="O2967">
        <f>[1]发票导入!O2967&amp;""</f>
      </c>
      <c r="T2967">
        <f>[1]发票导入!T2967</f>
      </c>
      <c r="U2967">
        <f>[1]发票导入!U2967&amp;""</f>
      </c>
      <c r="V2967">
        <f>[1]发票导入!V2967&amp;""</f>
      </c>
      <c r="W2967">
        <f>[1]发票导入!W2967&amp;""</f>
      </c>
      <c r="Y2967">
        <f>[1]发票导入!Y2967&amp;""</f>
      </c>
      <c r="AA2967">
        <f>[1]发票导入!AA2967&amp;""</f>
      </c>
      <c r="AB2967">
        <f>[1]发票导入!AB2967</f>
        <v>0</v>
      </c>
      <c r="AC2967">
        <f>[1]发票导入!AC2967</f>
        <v>0</v>
      </c>
      <c r="AE2967" s="22">
        <f t="shared" si="0"/>
      </c>
      <c r="AI2967">
        <f>[1]发票导入!AI2967&amp;""</f>
      </c>
      <c r="AJ2967">
        <f>[1]发票导入!AJ2967&amp;""</f>
      </c>
      <c r="AK2967">
        <f>[1]发票导入!AK2967</f>
        <v>0</v>
      </c>
      <c r="AL2967">
        <f>[1]发票导入!AL2967</f>
        <v>0</v>
      </c>
      <c r="AM2967">
        <f>[1]发票导入!AM2967</f>
        <v>0</v>
      </c>
      <c r="AN2967" s="22">
        <f t="shared" si="1"/>
        <v>0</v>
      </c>
      <c r="AO2967" s="22">
        <f t="shared" si="2"/>
        <v>0</v>
      </c>
    </row>
    <row r="2968">
      <c r="C2968">
        <f>[1]发票导入!C2968&amp;""</f>
      </c>
      <c r="D2968">
        <f>[1]发票导入!D2968&amp;""</f>
      </c>
      <c r="O2968">
        <f>[1]发票导入!O2968&amp;""</f>
      </c>
      <c r="T2968">
        <f>[1]发票导入!T2968</f>
      </c>
      <c r="U2968">
        <f>[1]发票导入!U2968&amp;""</f>
      </c>
      <c r="V2968">
        <f>[1]发票导入!V2968&amp;""</f>
      </c>
      <c r="W2968">
        <f>[1]发票导入!W2968&amp;""</f>
      </c>
      <c r="Y2968">
        <f>[1]发票导入!Y2968&amp;""</f>
      </c>
      <c r="AA2968">
        <f>[1]发票导入!AA2968&amp;""</f>
      </c>
      <c r="AB2968">
        <f>[1]发票导入!AB2968</f>
        <v>0</v>
      </c>
      <c r="AC2968">
        <f>[1]发票导入!AC2968</f>
        <v>0</v>
      </c>
      <c r="AE2968" s="22">
        <f t="shared" si="0"/>
      </c>
      <c r="AI2968">
        <f>[1]发票导入!AI2968&amp;""</f>
      </c>
      <c r="AJ2968">
        <f>[1]发票导入!AJ2968&amp;""</f>
      </c>
      <c r="AK2968">
        <f>[1]发票导入!AK2968</f>
        <v>0</v>
      </c>
      <c r="AL2968">
        <f>[1]发票导入!AL2968</f>
        <v>0</v>
      </c>
      <c r="AM2968">
        <f>[1]发票导入!AM2968</f>
        <v>0</v>
      </c>
      <c r="AN2968" s="22">
        <f t="shared" si="1"/>
        <v>0</v>
      </c>
      <c r="AO2968" s="22">
        <f t="shared" si="2"/>
        <v>0</v>
      </c>
    </row>
    <row r="2969">
      <c r="C2969">
        <f>[1]发票导入!C2969&amp;""</f>
      </c>
      <c r="D2969">
        <f>[1]发票导入!D2969&amp;""</f>
      </c>
      <c r="O2969">
        <f>[1]发票导入!O2969&amp;""</f>
      </c>
      <c r="T2969">
        <f>[1]发票导入!T2969</f>
      </c>
      <c r="U2969">
        <f>[1]发票导入!U2969&amp;""</f>
      </c>
      <c r="V2969">
        <f>[1]发票导入!V2969&amp;""</f>
      </c>
      <c r="W2969">
        <f>[1]发票导入!W2969&amp;""</f>
      </c>
      <c r="Y2969">
        <f>[1]发票导入!Y2969&amp;""</f>
      </c>
      <c r="AA2969">
        <f>[1]发票导入!AA2969&amp;""</f>
      </c>
      <c r="AB2969">
        <f>[1]发票导入!AB2969</f>
        <v>0</v>
      </c>
      <c r="AC2969">
        <f>[1]发票导入!AC2969</f>
        <v>0</v>
      </c>
      <c r="AE2969" s="22">
        <f t="shared" si="0"/>
      </c>
      <c r="AI2969">
        <f>[1]发票导入!AI2969&amp;""</f>
      </c>
      <c r="AJ2969">
        <f>[1]发票导入!AJ2969&amp;""</f>
      </c>
      <c r="AK2969">
        <f>[1]发票导入!AK2969</f>
        <v>0</v>
      </c>
      <c r="AL2969">
        <f>[1]发票导入!AL2969</f>
        <v>0</v>
      </c>
      <c r="AM2969">
        <f>[1]发票导入!AM2969</f>
        <v>0</v>
      </c>
      <c r="AN2969" s="22">
        <f t="shared" si="1"/>
        <v>0</v>
      </c>
      <c r="AO2969" s="22">
        <f t="shared" si="2"/>
        <v>0</v>
      </c>
    </row>
    <row r="2970">
      <c r="C2970">
        <f>[1]发票导入!C2970&amp;""</f>
      </c>
      <c r="D2970">
        <f>[1]发票导入!D2970&amp;""</f>
      </c>
      <c r="O2970">
        <f>[1]发票导入!O2970&amp;""</f>
      </c>
      <c r="T2970">
        <f>[1]发票导入!T2970</f>
      </c>
      <c r="U2970">
        <f>[1]发票导入!U2970&amp;""</f>
      </c>
      <c r="V2970">
        <f>[1]发票导入!V2970&amp;""</f>
      </c>
      <c r="W2970">
        <f>[1]发票导入!W2970&amp;""</f>
      </c>
      <c r="Y2970">
        <f>[1]发票导入!Y2970&amp;""</f>
      </c>
      <c r="AA2970">
        <f>[1]发票导入!AA2970&amp;""</f>
      </c>
      <c r="AB2970">
        <f>[1]发票导入!AB2970</f>
        <v>0</v>
      </c>
      <c r="AC2970">
        <f>[1]发票导入!AC2970</f>
        <v>0</v>
      </c>
      <c r="AE2970" s="22">
        <f t="shared" si="0"/>
      </c>
      <c r="AI2970">
        <f>[1]发票导入!AI2970&amp;""</f>
      </c>
      <c r="AJ2970">
        <f>[1]发票导入!AJ2970&amp;""</f>
      </c>
      <c r="AK2970">
        <f>[1]发票导入!AK2970</f>
        <v>0</v>
      </c>
      <c r="AL2970">
        <f>[1]发票导入!AL2970</f>
        <v>0</v>
      </c>
      <c r="AM2970">
        <f>[1]发票导入!AM2970</f>
        <v>0</v>
      </c>
      <c r="AN2970" s="22">
        <f t="shared" si="1"/>
        <v>0</v>
      </c>
      <c r="AO2970" s="22">
        <f t="shared" si="2"/>
        <v>0</v>
      </c>
    </row>
    <row r="2971">
      <c r="C2971">
        <f>[1]发票导入!C2971&amp;""</f>
      </c>
      <c r="D2971">
        <f>[1]发票导入!D2971&amp;""</f>
      </c>
      <c r="O2971">
        <f>[1]发票导入!O2971&amp;""</f>
      </c>
      <c r="T2971">
        <f>[1]发票导入!T2971</f>
      </c>
      <c r="U2971">
        <f>[1]发票导入!U2971&amp;""</f>
      </c>
      <c r="V2971">
        <f>[1]发票导入!V2971&amp;""</f>
      </c>
      <c r="W2971">
        <f>[1]发票导入!W2971&amp;""</f>
      </c>
      <c r="Y2971">
        <f>[1]发票导入!Y2971&amp;""</f>
      </c>
      <c r="AA2971">
        <f>[1]发票导入!AA2971&amp;""</f>
      </c>
      <c r="AB2971">
        <f>[1]发票导入!AB2971</f>
        <v>0</v>
      </c>
      <c r="AC2971">
        <f>[1]发票导入!AC2971</f>
        <v>0</v>
      </c>
      <c r="AE2971" s="22">
        <f t="shared" si="0"/>
      </c>
      <c r="AI2971">
        <f>[1]发票导入!AI2971&amp;""</f>
      </c>
      <c r="AJ2971">
        <f>[1]发票导入!AJ2971&amp;""</f>
      </c>
      <c r="AK2971">
        <f>[1]发票导入!AK2971</f>
        <v>0</v>
      </c>
      <c r="AL2971">
        <f>[1]发票导入!AL2971</f>
        <v>0</v>
      </c>
      <c r="AM2971">
        <f>[1]发票导入!AM2971</f>
        <v>0</v>
      </c>
      <c r="AN2971" s="22">
        <f t="shared" si="1"/>
        <v>0</v>
      </c>
      <c r="AO2971" s="22">
        <f t="shared" si="2"/>
        <v>0</v>
      </c>
    </row>
    <row r="2972">
      <c r="C2972">
        <f>[1]发票导入!C2972&amp;""</f>
      </c>
      <c r="D2972">
        <f>[1]发票导入!D2972&amp;""</f>
      </c>
      <c r="O2972">
        <f>[1]发票导入!O2972&amp;""</f>
      </c>
      <c r="T2972">
        <f>[1]发票导入!T2972</f>
      </c>
      <c r="U2972">
        <f>[1]发票导入!U2972&amp;""</f>
      </c>
      <c r="V2972">
        <f>[1]发票导入!V2972&amp;""</f>
      </c>
      <c r="W2972">
        <f>[1]发票导入!W2972&amp;""</f>
      </c>
      <c r="Y2972">
        <f>[1]发票导入!Y2972&amp;""</f>
      </c>
      <c r="AA2972">
        <f>[1]发票导入!AA2972&amp;""</f>
      </c>
      <c r="AB2972">
        <f>[1]发票导入!AB2972</f>
        <v>0</v>
      </c>
      <c r="AC2972">
        <f>[1]发票导入!AC2972</f>
        <v>0</v>
      </c>
      <c r="AE2972" s="22">
        <f t="shared" si="0"/>
      </c>
      <c r="AI2972">
        <f>[1]发票导入!AI2972&amp;""</f>
      </c>
      <c r="AJ2972">
        <f>[1]发票导入!AJ2972&amp;""</f>
      </c>
      <c r="AK2972">
        <f>[1]发票导入!AK2972</f>
        <v>0</v>
      </c>
      <c r="AL2972">
        <f>[1]发票导入!AL2972</f>
        <v>0</v>
      </c>
      <c r="AM2972">
        <f>[1]发票导入!AM2972</f>
        <v>0</v>
      </c>
      <c r="AN2972" s="22">
        <f t="shared" si="1"/>
        <v>0</v>
      </c>
      <c r="AO2972" s="22">
        <f t="shared" si="2"/>
        <v>0</v>
      </c>
    </row>
    <row r="2973">
      <c r="C2973">
        <f>[1]发票导入!C2973&amp;""</f>
      </c>
      <c r="D2973">
        <f>[1]发票导入!D2973&amp;""</f>
      </c>
      <c r="O2973">
        <f>[1]发票导入!O2973&amp;""</f>
      </c>
      <c r="T2973">
        <f>[1]发票导入!T2973</f>
      </c>
      <c r="U2973">
        <f>[1]发票导入!U2973&amp;""</f>
      </c>
      <c r="V2973">
        <f>[1]发票导入!V2973&amp;""</f>
      </c>
      <c r="W2973">
        <f>[1]发票导入!W2973&amp;""</f>
      </c>
      <c r="Y2973">
        <f>[1]发票导入!Y2973&amp;""</f>
      </c>
      <c r="AA2973">
        <f>[1]发票导入!AA2973&amp;""</f>
      </c>
      <c r="AB2973">
        <f>[1]发票导入!AB2973</f>
        <v>0</v>
      </c>
      <c r="AC2973">
        <f>[1]发票导入!AC2973</f>
        <v>0</v>
      </c>
      <c r="AE2973" s="22">
        <f t="shared" si="0"/>
      </c>
      <c r="AI2973">
        <f>[1]发票导入!AI2973&amp;""</f>
      </c>
      <c r="AJ2973">
        <f>[1]发票导入!AJ2973&amp;""</f>
      </c>
      <c r="AK2973">
        <f>[1]发票导入!AK2973</f>
        <v>0</v>
      </c>
      <c r="AL2973">
        <f>[1]发票导入!AL2973</f>
        <v>0</v>
      </c>
      <c r="AM2973">
        <f>[1]发票导入!AM2973</f>
        <v>0</v>
      </c>
      <c r="AN2973" s="22">
        <f t="shared" si="1"/>
        <v>0</v>
      </c>
      <c r="AO2973" s="22">
        <f t="shared" si="2"/>
        <v>0</v>
      </c>
    </row>
    <row r="2974">
      <c r="C2974">
        <f>[1]发票导入!C2974&amp;""</f>
      </c>
      <c r="D2974">
        <f>[1]发票导入!D2974&amp;""</f>
      </c>
      <c r="O2974">
        <f>[1]发票导入!O2974&amp;""</f>
      </c>
      <c r="T2974">
        <f>[1]发票导入!T2974</f>
      </c>
      <c r="U2974">
        <f>[1]发票导入!U2974&amp;""</f>
      </c>
      <c r="V2974">
        <f>[1]发票导入!V2974&amp;""</f>
      </c>
      <c r="W2974">
        <f>[1]发票导入!W2974&amp;""</f>
      </c>
      <c r="Y2974">
        <f>[1]发票导入!Y2974&amp;""</f>
      </c>
      <c r="AA2974">
        <f>[1]发票导入!AA2974&amp;""</f>
      </c>
      <c r="AB2974">
        <f>[1]发票导入!AB2974</f>
        <v>0</v>
      </c>
      <c r="AC2974">
        <f>[1]发票导入!AC2974</f>
        <v>0</v>
      </c>
      <c r="AE2974" s="22">
        <f t="shared" si="0"/>
      </c>
      <c r="AI2974">
        <f>[1]发票导入!AI2974&amp;""</f>
      </c>
      <c r="AJ2974">
        <f>[1]发票导入!AJ2974&amp;""</f>
      </c>
      <c r="AK2974">
        <f>[1]发票导入!AK2974</f>
        <v>0</v>
      </c>
      <c r="AL2974">
        <f>[1]发票导入!AL2974</f>
        <v>0</v>
      </c>
      <c r="AM2974">
        <f>[1]发票导入!AM2974</f>
        <v>0</v>
      </c>
      <c r="AN2974" s="22">
        <f t="shared" si="1"/>
        <v>0</v>
      </c>
      <c r="AO2974" s="22">
        <f t="shared" si="2"/>
        <v>0</v>
      </c>
    </row>
    <row r="2975">
      <c r="C2975">
        <f>[1]发票导入!C2975&amp;""</f>
      </c>
      <c r="D2975">
        <f>[1]发票导入!D2975&amp;""</f>
      </c>
      <c r="O2975">
        <f>[1]发票导入!O2975&amp;""</f>
      </c>
      <c r="T2975">
        <f>[1]发票导入!T2975</f>
      </c>
      <c r="U2975">
        <f>[1]发票导入!U2975&amp;""</f>
      </c>
      <c r="V2975">
        <f>[1]发票导入!V2975&amp;""</f>
      </c>
      <c r="W2975">
        <f>[1]发票导入!W2975&amp;""</f>
      </c>
      <c r="Y2975">
        <f>[1]发票导入!Y2975&amp;""</f>
      </c>
      <c r="AA2975">
        <f>[1]发票导入!AA2975&amp;""</f>
      </c>
      <c r="AB2975">
        <f>[1]发票导入!AB2975</f>
        <v>0</v>
      </c>
      <c r="AC2975">
        <f>[1]发票导入!AC2975</f>
        <v>0</v>
      </c>
      <c r="AE2975" s="22">
        <f t="shared" si="0"/>
      </c>
      <c r="AI2975">
        <f>[1]发票导入!AI2975&amp;""</f>
      </c>
      <c r="AJ2975">
        <f>[1]发票导入!AJ2975&amp;""</f>
      </c>
      <c r="AK2975">
        <f>[1]发票导入!AK2975</f>
        <v>0</v>
      </c>
      <c r="AL2975">
        <f>[1]发票导入!AL2975</f>
        <v>0</v>
      </c>
      <c r="AM2975">
        <f>[1]发票导入!AM2975</f>
        <v>0</v>
      </c>
      <c r="AN2975" s="22">
        <f t="shared" si="1"/>
        <v>0</v>
      </c>
      <c r="AO2975" s="22">
        <f t="shared" si="2"/>
        <v>0</v>
      </c>
    </row>
    <row r="2976">
      <c r="C2976">
        <f>[1]发票导入!C2976&amp;""</f>
      </c>
      <c r="D2976">
        <f>[1]发票导入!D2976&amp;""</f>
      </c>
      <c r="O2976">
        <f>[1]发票导入!O2976&amp;""</f>
      </c>
      <c r="T2976">
        <f>[1]发票导入!T2976</f>
      </c>
      <c r="U2976">
        <f>[1]发票导入!U2976&amp;""</f>
      </c>
      <c r="V2976">
        <f>[1]发票导入!V2976&amp;""</f>
      </c>
      <c r="W2976">
        <f>[1]发票导入!W2976&amp;""</f>
      </c>
      <c r="Y2976">
        <f>[1]发票导入!Y2976&amp;""</f>
      </c>
      <c r="AA2976">
        <f>[1]发票导入!AA2976&amp;""</f>
      </c>
      <c r="AB2976">
        <f>[1]发票导入!AB2976</f>
        <v>0</v>
      </c>
      <c r="AC2976">
        <f>[1]发票导入!AC2976</f>
        <v>0</v>
      </c>
      <c r="AE2976" s="22">
        <f t="shared" si="0"/>
      </c>
      <c r="AI2976">
        <f>[1]发票导入!AI2976&amp;""</f>
      </c>
      <c r="AJ2976">
        <f>[1]发票导入!AJ2976&amp;""</f>
      </c>
      <c r="AK2976">
        <f>[1]发票导入!AK2976</f>
        <v>0</v>
      </c>
      <c r="AL2976">
        <f>[1]发票导入!AL2976</f>
        <v>0</v>
      </c>
      <c r="AM2976">
        <f>[1]发票导入!AM2976</f>
        <v>0</v>
      </c>
      <c r="AN2976" s="22">
        <f t="shared" si="1"/>
        <v>0</v>
      </c>
      <c r="AO2976" s="22">
        <f t="shared" si="2"/>
        <v>0</v>
      </c>
    </row>
    <row r="2977">
      <c r="C2977">
        <f>[1]发票导入!C2977&amp;""</f>
      </c>
      <c r="D2977">
        <f>[1]发票导入!D2977&amp;""</f>
      </c>
      <c r="O2977">
        <f>[1]发票导入!O2977&amp;""</f>
      </c>
      <c r="T2977">
        <f>[1]发票导入!T2977</f>
      </c>
      <c r="U2977">
        <f>[1]发票导入!U2977&amp;""</f>
      </c>
      <c r="V2977">
        <f>[1]发票导入!V2977&amp;""</f>
      </c>
      <c r="W2977">
        <f>[1]发票导入!W2977&amp;""</f>
      </c>
      <c r="Y2977">
        <f>[1]发票导入!Y2977&amp;""</f>
      </c>
      <c r="AA2977">
        <f>[1]发票导入!AA2977&amp;""</f>
      </c>
      <c r="AB2977">
        <f>[1]发票导入!AB2977</f>
        <v>0</v>
      </c>
      <c r="AC2977">
        <f>[1]发票导入!AC2977</f>
        <v>0</v>
      </c>
      <c r="AE2977" s="22">
        <f t="shared" si="0"/>
      </c>
      <c r="AI2977">
        <f>[1]发票导入!AI2977&amp;""</f>
      </c>
      <c r="AJ2977">
        <f>[1]发票导入!AJ2977&amp;""</f>
      </c>
      <c r="AK2977">
        <f>[1]发票导入!AK2977</f>
        <v>0</v>
      </c>
      <c r="AL2977">
        <f>[1]发票导入!AL2977</f>
        <v>0</v>
      </c>
      <c r="AM2977">
        <f>[1]发票导入!AM2977</f>
        <v>0</v>
      </c>
      <c r="AN2977" s="22">
        <f t="shared" si="1"/>
        <v>0</v>
      </c>
      <c r="AO2977" s="22">
        <f t="shared" si="2"/>
        <v>0</v>
      </c>
    </row>
    <row r="2978">
      <c r="C2978">
        <f>[1]发票导入!C2978&amp;""</f>
      </c>
      <c r="D2978">
        <f>[1]发票导入!D2978&amp;""</f>
      </c>
      <c r="O2978">
        <f>[1]发票导入!O2978&amp;""</f>
      </c>
      <c r="T2978">
        <f>[1]发票导入!T2978</f>
      </c>
      <c r="U2978">
        <f>[1]发票导入!U2978&amp;""</f>
      </c>
      <c r="V2978">
        <f>[1]发票导入!V2978&amp;""</f>
      </c>
      <c r="W2978">
        <f>[1]发票导入!W2978&amp;""</f>
      </c>
      <c r="Y2978">
        <f>[1]发票导入!Y2978&amp;""</f>
      </c>
      <c r="AA2978">
        <f>[1]发票导入!AA2978&amp;""</f>
      </c>
      <c r="AB2978">
        <f>[1]发票导入!AB2978</f>
        <v>0</v>
      </c>
      <c r="AC2978">
        <f>[1]发票导入!AC2978</f>
        <v>0</v>
      </c>
      <c r="AE2978" s="22">
        <f t="shared" si="0"/>
      </c>
      <c r="AI2978">
        <f>[1]发票导入!AI2978&amp;""</f>
      </c>
      <c r="AJ2978">
        <f>[1]发票导入!AJ2978&amp;""</f>
      </c>
      <c r="AK2978">
        <f>[1]发票导入!AK2978</f>
        <v>0</v>
      </c>
      <c r="AL2978">
        <f>[1]发票导入!AL2978</f>
        <v>0</v>
      </c>
      <c r="AM2978">
        <f>[1]发票导入!AM2978</f>
        <v>0</v>
      </c>
      <c r="AN2978" s="22">
        <f t="shared" si="1"/>
        <v>0</v>
      </c>
      <c r="AO2978" s="22">
        <f t="shared" si="2"/>
        <v>0</v>
      </c>
    </row>
    <row r="2979">
      <c r="C2979">
        <f>[1]发票导入!C2979&amp;""</f>
      </c>
      <c r="D2979">
        <f>[1]发票导入!D2979&amp;""</f>
      </c>
      <c r="O2979">
        <f>[1]发票导入!O2979&amp;""</f>
      </c>
      <c r="T2979">
        <f>[1]发票导入!T2979</f>
      </c>
      <c r="U2979">
        <f>[1]发票导入!U2979&amp;""</f>
      </c>
      <c r="V2979">
        <f>[1]发票导入!V2979&amp;""</f>
      </c>
      <c r="W2979">
        <f>[1]发票导入!W2979&amp;""</f>
      </c>
      <c r="Y2979">
        <f>[1]发票导入!Y2979&amp;""</f>
      </c>
      <c r="AA2979">
        <f>[1]发票导入!AA2979&amp;""</f>
      </c>
      <c r="AB2979">
        <f>[1]发票导入!AB2979</f>
        <v>0</v>
      </c>
      <c r="AC2979">
        <f>[1]发票导入!AC2979</f>
        <v>0</v>
      </c>
      <c r="AE2979" s="22">
        <f t="shared" si="0"/>
      </c>
      <c r="AI2979">
        <f>[1]发票导入!AI2979&amp;""</f>
      </c>
      <c r="AJ2979">
        <f>[1]发票导入!AJ2979&amp;""</f>
      </c>
      <c r="AK2979">
        <f>[1]发票导入!AK2979</f>
        <v>0</v>
      </c>
      <c r="AL2979">
        <f>[1]发票导入!AL2979</f>
        <v>0</v>
      </c>
      <c r="AM2979">
        <f>[1]发票导入!AM2979</f>
        <v>0</v>
      </c>
      <c r="AN2979" s="22">
        <f t="shared" si="1"/>
        <v>0</v>
      </c>
      <c r="AO2979" s="22">
        <f t="shared" si="2"/>
        <v>0</v>
      </c>
    </row>
    <row r="2980">
      <c r="C2980">
        <f>[1]发票导入!C2980&amp;""</f>
      </c>
      <c r="D2980">
        <f>[1]发票导入!D2980&amp;""</f>
      </c>
      <c r="O2980">
        <f>[1]发票导入!O2980&amp;""</f>
      </c>
      <c r="T2980">
        <f>[1]发票导入!T2980</f>
      </c>
      <c r="U2980">
        <f>[1]发票导入!U2980&amp;""</f>
      </c>
      <c r="V2980">
        <f>[1]发票导入!V2980&amp;""</f>
      </c>
      <c r="W2980">
        <f>[1]发票导入!W2980&amp;""</f>
      </c>
      <c r="Y2980">
        <f>[1]发票导入!Y2980&amp;""</f>
      </c>
      <c r="AA2980">
        <f>[1]发票导入!AA2980&amp;""</f>
      </c>
      <c r="AB2980">
        <f>[1]发票导入!AB2980</f>
        <v>0</v>
      </c>
      <c r="AC2980">
        <f>[1]发票导入!AC2980</f>
        <v>0</v>
      </c>
      <c r="AE2980" s="22">
        <f t="shared" si="0"/>
      </c>
      <c r="AI2980">
        <f>[1]发票导入!AI2980&amp;""</f>
      </c>
      <c r="AJ2980">
        <f>[1]发票导入!AJ2980&amp;""</f>
      </c>
      <c r="AK2980">
        <f>[1]发票导入!AK2980</f>
        <v>0</v>
      </c>
      <c r="AL2980">
        <f>[1]发票导入!AL2980</f>
        <v>0</v>
      </c>
      <c r="AM2980">
        <f>[1]发票导入!AM2980</f>
        <v>0</v>
      </c>
      <c r="AN2980" s="22">
        <f t="shared" si="1"/>
        <v>0</v>
      </c>
      <c r="AO2980" s="22">
        <f t="shared" si="2"/>
        <v>0</v>
      </c>
    </row>
    <row r="2981">
      <c r="C2981">
        <f>[1]发票导入!C2981&amp;""</f>
      </c>
      <c r="D2981">
        <f>[1]发票导入!D2981&amp;""</f>
      </c>
      <c r="O2981">
        <f>[1]发票导入!O2981&amp;""</f>
      </c>
      <c r="T2981">
        <f>[1]发票导入!T2981</f>
      </c>
      <c r="U2981">
        <f>[1]发票导入!U2981&amp;""</f>
      </c>
      <c r="V2981">
        <f>[1]发票导入!V2981&amp;""</f>
      </c>
      <c r="W2981">
        <f>[1]发票导入!W2981&amp;""</f>
      </c>
      <c r="Y2981">
        <f>[1]发票导入!Y2981&amp;""</f>
      </c>
      <c r="AA2981">
        <f>[1]发票导入!AA2981&amp;""</f>
      </c>
      <c r="AB2981">
        <f>[1]发票导入!AB2981</f>
        <v>0</v>
      </c>
      <c r="AC2981">
        <f>[1]发票导入!AC2981</f>
        <v>0</v>
      </c>
      <c r="AE2981" s="22">
        <f t="shared" si="0"/>
      </c>
      <c r="AI2981">
        <f>[1]发票导入!AI2981&amp;""</f>
      </c>
      <c r="AJ2981">
        <f>[1]发票导入!AJ2981&amp;""</f>
      </c>
      <c r="AK2981">
        <f>[1]发票导入!AK2981</f>
        <v>0</v>
      </c>
      <c r="AL2981">
        <f>[1]发票导入!AL2981</f>
        <v>0</v>
      </c>
      <c r="AM2981">
        <f>[1]发票导入!AM2981</f>
        <v>0</v>
      </c>
      <c r="AN2981" s="22">
        <f t="shared" si="1"/>
        <v>0</v>
      </c>
      <c r="AO2981" s="22">
        <f t="shared" si="2"/>
        <v>0</v>
      </c>
    </row>
    <row r="2982">
      <c r="C2982">
        <f>[1]发票导入!C2982&amp;""</f>
      </c>
      <c r="D2982">
        <f>[1]发票导入!D2982&amp;""</f>
      </c>
      <c r="O2982">
        <f>[1]发票导入!O2982&amp;""</f>
      </c>
      <c r="T2982">
        <f>[1]发票导入!T2982</f>
      </c>
      <c r="U2982">
        <f>[1]发票导入!U2982&amp;""</f>
      </c>
      <c r="V2982">
        <f>[1]发票导入!V2982&amp;""</f>
      </c>
      <c r="W2982">
        <f>[1]发票导入!W2982&amp;""</f>
      </c>
      <c r="Y2982">
        <f>[1]发票导入!Y2982&amp;""</f>
      </c>
      <c r="AA2982">
        <f>[1]发票导入!AA2982&amp;""</f>
      </c>
      <c r="AB2982">
        <f>[1]发票导入!AB2982</f>
        <v>0</v>
      </c>
      <c r="AC2982">
        <f>[1]发票导入!AC2982</f>
        <v>0</v>
      </c>
      <c r="AE2982" s="22">
        <f t="shared" si="0"/>
      </c>
      <c r="AI2982">
        <f>[1]发票导入!AI2982&amp;""</f>
      </c>
      <c r="AJ2982">
        <f>[1]发票导入!AJ2982&amp;""</f>
      </c>
      <c r="AK2982">
        <f>[1]发票导入!AK2982</f>
        <v>0</v>
      </c>
      <c r="AL2982">
        <f>[1]发票导入!AL2982</f>
        <v>0</v>
      </c>
      <c r="AM2982">
        <f>[1]发票导入!AM2982</f>
        <v>0</v>
      </c>
      <c r="AN2982" s="22">
        <f t="shared" si="1"/>
        <v>0</v>
      </c>
      <c r="AO2982" s="22">
        <f t="shared" si="2"/>
        <v>0</v>
      </c>
    </row>
    <row r="2983">
      <c r="C2983">
        <f>[1]发票导入!C2983&amp;""</f>
      </c>
      <c r="D2983">
        <f>[1]发票导入!D2983&amp;""</f>
      </c>
      <c r="O2983">
        <f>[1]发票导入!O2983&amp;""</f>
      </c>
      <c r="T2983">
        <f>[1]发票导入!T2983</f>
      </c>
      <c r="U2983">
        <f>[1]发票导入!U2983&amp;""</f>
      </c>
      <c r="V2983">
        <f>[1]发票导入!V2983&amp;""</f>
      </c>
      <c r="W2983">
        <f>[1]发票导入!W2983&amp;""</f>
      </c>
      <c r="Y2983">
        <f>[1]发票导入!Y2983&amp;""</f>
      </c>
      <c r="AA2983">
        <f>[1]发票导入!AA2983&amp;""</f>
      </c>
      <c r="AB2983">
        <f>[1]发票导入!AB2983</f>
        <v>0</v>
      </c>
      <c r="AC2983">
        <f>[1]发票导入!AC2983</f>
        <v>0</v>
      </c>
      <c r="AE2983" s="22">
        <f t="shared" si="0"/>
      </c>
      <c r="AI2983">
        <f>[1]发票导入!AI2983&amp;""</f>
      </c>
      <c r="AJ2983">
        <f>[1]发票导入!AJ2983&amp;""</f>
      </c>
      <c r="AK2983">
        <f>[1]发票导入!AK2983</f>
        <v>0</v>
      </c>
      <c r="AL2983">
        <f>[1]发票导入!AL2983</f>
        <v>0</v>
      </c>
      <c r="AM2983">
        <f>[1]发票导入!AM2983</f>
        <v>0</v>
      </c>
      <c r="AN2983" s="22">
        <f t="shared" si="1"/>
        <v>0</v>
      </c>
      <c r="AO2983" s="22">
        <f t="shared" si="2"/>
        <v>0</v>
      </c>
    </row>
    <row r="2984">
      <c r="C2984">
        <f>[1]发票导入!C2984&amp;""</f>
      </c>
      <c r="D2984">
        <f>[1]发票导入!D2984&amp;""</f>
      </c>
      <c r="O2984">
        <f>[1]发票导入!O2984&amp;""</f>
      </c>
      <c r="T2984">
        <f>[1]发票导入!T2984</f>
      </c>
      <c r="U2984">
        <f>[1]发票导入!U2984&amp;""</f>
      </c>
      <c r="V2984">
        <f>[1]发票导入!V2984&amp;""</f>
      </c>
      <c r="W2984">
        <f>[1]发票导入!W2984&amp;""</f>
      </c>
      <c r="Y2984">
        <f>[1]发票导入!Y2984&amp;""</f>
      </c>
      <c r="AA2984">
        <f>[1]发票导入!AA2984&amp;""</f>
      </c>
      <c r="AB2984">
        <f>[1]发票导入!AB2984</f>
        <v>0</v>
      </c>
      <c r="AC2984">
        <f>[1]发票导入!AC2984</f>
        <v>0</v>
      </c>
      <c r="AE2984" s="22">
        <f t="shared" si="0"/>
      </c>
      <c r="AI2984">
        <f>[1]发票导入!AI2984&amp;""</f>
      </c>
      <c r="AJ2984">
        <f>[1]发票导入!AJ2984&amp;""</f>
      </c>
      <c r="AK2984">
        <f>[1]发票导入!AK2984</f>
        <v>0</v>
      </c>
      <c r="AL2984">
        <f>[1]发票导入!AL2984</f>
        <v>0</v>
      </c>
      <c r="AM2984">
        <f>[1]发票导入!AM2984</f>
        <v>0</v>
      </c>
      <c r="AN2984" s="22">
        <f t="shared" si="1"/>
        <v>0</v>
      </c>
      <c r="AO2984" s="22">
        <f t="shared" si="2"/>
        <v>0</v>
      </c>
    </row>
    <row r="2985">
      <c r="C2985">
        <f>[1]发票导入!C2985&amp;""</f>
      </c>
      <c r="D2985">
        <f>[1]发票导入!D2985&amp;""</f>
      </c>
      <c r="O2985">
        <f>[1]发票导入!O2985&amp;""</f>
      </c>
      <c r="T2985">
        <f>[1]发票导入!T2985</f>
      </c>
      <c r="U2985">
        <f>[1]发票导入!U2985&amp;""</f>
      </c>
      <c r="V2985">
        <f>[1]发票导入!V2985&amp;""</f>
      </c>
      <c r="W2985">
        <f>[1]发票导入!W2985&amp;""</f>
      </c>
      <c r="Y2985">
        <f>[1]发票导入!Y2985&amp;""</f>
      </c>
      <c r="AA2985">
        <f>[1]发票导入!AA2985&amp;""</f>
      </c>
      <c r="AB2985">
        <f>[1]发票导入!AB2985</f>
        <v>0</v>
      </c>
      <c r="AC2985">
        <f>[1]发票导入!AC2985</f>
        <v>0</v>
      </c>
      <c r="AE2985" s="22">
        <f t="shared" si="0"/>
      </c>
      <c r="AI2985">
        <f>[1]发票导入!AI2985&amp;""</f>
      </c>
      <c r="AJ2985">
        <f>[1]发票导入!AJ2985&amp;""</f>
      </c>
      <c r="AK2985">
        <f>[1]发票导入!AK2985</f>
        <v>0</v>
      </c>
      <c r="AL2985">
        <f>[1]发票导入!AL2985</f>
        <v>0</v>
      </c>
      <c r="AM2985">
        <f>[1]发票导入!AM2985</f>
        <v>0</v>
      </c>
      <c r="AN2985" s="22">
        <f t="shared" si="1"/>
        <v>0</v>
      </c>
      <c r="AO2985" s="22">
        <f t="shared" si="2"/>
        <v>0</v>
      </c>
    </row>
    <row r="2986">
      <c r="C2986">
        <f>[1]发票导入!C2986&amp;""</f>
      </c>
      <c r="D2986">
        <f>[1]发票导入!D2986&amp;""</f>
      </c>
      <c r="O2986">
        <f>[1]发票导入!O2986&amp;""</f>
      </c>
      <c r="T2986">
        <f>[1]发票导入!T2986</f>
      </c>
      <c r="U2986">
        <f>[1]发票导入!U2986&amp;""</f>
      </c>
      <c r="V2986">
        <f>[1]发票导入!V2986&amp;""</f>
      </c>
      <c r="W2986">
        <f>[1]发票导入!W2986&amp;""</f>
      </c>
      <c r="Y2986">
        <f>[1]发票导入!Y2986&amp;""</f>
      </c>
      <c r="AA2986">
        <f>[1]发票导入!AA2986&amp;""</f>
      </c>
      <c r="AB2986">
        <f>[1]发票导入!AB2986</f>
        <v>0</v>
      </c>
      <c r="AC2986">
        <f>[1]发票导入!AC2986</f>
        <v>0</v>
      </c>
      <c r="AE2986" s="22">
        <f t="shared" si="0"/>
      </c>
      <c r="AI2986">
        <f>[1]发票导入!AI2986&amp;""</f>
      </c>
      <c r="AJ2986">
        <f>[1]发票导入!AJ2986&amp;""</f>
      </c>
      <c r="AK2986">
        <f>[1]发票导入!AK2986</f>
        <v>0</v>
      </c>
      <c r="AL2986">
        <f>[1]发票导入!AL2986</f>
        <v>0</v>
      </c>
      <c r="AM2986">
        <f>[1]发票导入!AM2986</f>
        <v>0</v>
      </c>
      <c r="AN2986" s="22">
        <f t="shared" si="1"/>
        <v>0</v>
      </c>
      <c r="AO2986" s="22">
        <f t="shared" si="2"/>
        <v>0</v>
      </c>
    </row>
    <row r="2987">
      <c r="C2987">
        <f>[1]发票导入!C2987&amp;""</f>
      </c>
      <c r="D2987">
        <f>[1]发票导入!D2987&amp;""</f>
      </c>
      <c r="O2987">
        <f>[1]发票导入!O2987&amp;""</f>
      </c>
      <c r="T2987">
        <f>[1]发票导入!T2987</f>
      </c>
      <c r="U2987">
        <f>[1]发票导入!U2987&amp;""</f>
      </c>
      <c r="V2987">
        <f>[1]发票导入!V2987&amp;""</f>
      </c>
      <c r="W2987">
        <f>[1]发票导入!W2987&amp;""</f>
      </c>
      <c r="Y2987">
        <f>[1]发票导入!Y2987&amp;""</f>
      </c>
      <c r="AA2987">
        <f>[1]发票导入!AA2987&amp;""</f>
      </c>
      <c r="AB2987">
        <f>[1]发票导入!AB2987</f>
        <v>0</v>
      </c>
      <c r="AC2987">
        <f>[1]发票导入!AC2987</f>
        <v>0</v>
      </c>
      <c r="AE2987" s="22">
        <f t="shared" si="0"/>
      </c>
      <c r="AI2987">
        <f>[1]发票导入!AI2987&amp;""</f>
      </c>
      <c r="AJ2987">
        <f>[1]发票导入!AJ2987&amp;""</f>
      </c>
      <c r="AK2987">
        <f>[1]发票导入!AK2987</f>
        <v>0</v>
      </c>
      <c r="AL2987">
        <f>[1]发票导入!AL2987</f>
        <v>0</v>
      </c>
      <c r="AM2987">
        <f>[1]发票导入!AM2987</f>
        <v>0</v>
      </c>
      <c r="AN2987" s="22">
        <f t="shared" si="1"/>
        <v>0</v>
      </c>
      <c r="AO2987" s="22">
        <f t="shared" si="2"/>
        <v>0</v>
      </c>
    </row>
    <row r="2988">
      <c r="C2988">
        <f>[1]发票导入!C2988&amp;""</f>
      </c>
      <c r="D2988">
        <f>[1]发票导入!D2988&amp;""</f>
      </c>
      <c r="O2988">
        <f>[1]发票导入!O2988&amp;""</f>
      </c>
      <c r="T2988">
        <f>[1]发票导入!T2988</f>
      </c>
      <c r="U2988">
        <f>[1]发票导入!U2988&amp;""</f>
      </c>
      <c r="V2988">
        <f>[1]发票导入!V2988&amp;""</f>
      </c>
      <c r="W2988">
        <f>[1]发票导入!W2988&amp;""</f>
      </c>
      <c r="Y2988">
        <f>[1]发票导入!Y2988&amp;""</f>
      </c>
      <c r="AA2988">
        <f>[1]发票导入!AA2988&amp;""</f>
      </c>
      <c r="AB2988">
        <f>[1]发票导入!AB2988</f>
        <v>0</v>
      </c>
      <c r="AC2988">
        <f>[1]发票导入!AC2988</f>
        <v>0</v>
      </c>
      <c r="AE2988" s="22">
        <f t="shared" si="0"/>
      </c>
      <c r="AI2988">
        <f>[1]发票导入!AI2988&amp;""</f>
      </c>
      <c r="AJ2988">
        <f>[1]发票导入!AJ2988&amp;""</f>
      </c>
      <c r="AK2988">
        <f>[1]发票导入!AK2988</f>
        <v>0</v>
      </c>
      <c r="AL2988">
        <f>[1]发票导入!AL2988</f>
        <v>0</v>
      </c>
      <c r="AM2988">
        <f>[1]发票导入!AM2988</f>
        <v>0</v>
      </c>
      <c r="AN2988" s="22">
        <f t="shared" si="1"/>
        <v>0</v>
      </c>
      <c r="AO2988" s="22">
        <f t="shared" si="2"/>
        <v>0</v>
      </c>
    </row>
    <row r="2989">
      <c r="C2989">
        <f>[1]发票导入!C2989&amp;""</f>
      </c>
      <c r="D2989">
        <f>[1]发票导入!D2989&amp;""</f>
      </c>
      <c r="O2989">
        <f>[1]发票导入!O2989&amp;""</f>
      </c>
      <c r="T2989">
        <f>[1]发票导入!T2989</f>
      </c>
      <c r="U2989">
        <f>[1]发票导入!U2989&amp;""</f>
      </c>
      <c r="V2989">
        <f>[1]发票导入!V2989&amp;""</f>
      </c>
      <c r="W2989">
        <f>[1]发票导入!W2989&amp;""</f>
      </c>
      <c r="Y2989">
        <f>[1]发票导入!Y2989&amp;""</f>
      </c>
      <c r="AA2989">
        <f>[1]发票导入!AA2989&amp;""</f>
      </c>
      <c r="AB2989">
        <f>[1]发票导入!AB2989</f>
        <v>0</v>
      </c>
      <c r="AC2989">
        <f>[1]发票导入!AC2989</f>
        <v>0</v>
      </c>
      <c r="AE2989" s="22">
        <f t="shared" si="0"/>
      </c>
      <c r="AI2989">
        <f>[1]发票导入!AI2989&amp;""</f>
      </c>
      <c r="AJ2989">
        <f>[1]发票导入!AJ2989&amp;""</f>
      </c>
      <c r="AK2989">
        <f>[1]发票导入!AK2989</f>
        <v>0</v>
      </c>
      <c r="AL2989">
        <f>[1]发票导入!AL2989</f>
        <v>0</v>
      </c>
      <c r="AM2989">
        <f>[1]发票导入!AM2989</f>
        <v>0</v>
      </c>
      <c r="AN2989" s="22">
        <f t="shared" si="1"/>
        <v>0</v>
      </c>
      <c r="AO2989" s="22">
        <f t="shared" si="2"/>
        <v>0</v>
      </c>
    </row>
    <row r="2990">
      <c r="C2990">
        <f>[1]发票导入!C2990&amp;""</f>
      </c>
      <c r="D2990">
        <f>[1]发票导入!D2990&amp;""</f>
      </c>
      <c r="O2990">
        <f>[1]发票导入!O2990&amp;""</f>
      </c>
      <c r="T2990">
        <f>[1]发票导入!T2990</f>
      </c>
      <c r="U2990">
        <f>[1]发票导入!U2990&amp;""</f>
      </c>
      <c r="V2990">
        <f>[1]发票导入!V2990&amp;""</f>
      </c>
      <c r="W2990">
        <f>[1]发票导入!W2990&amp;""</f>
      </c>
      <c r="Y2990">
        <f>[1]发票导入!Y2990&amp;""</f>
      </c>
      <c r="AA2990">
        <f>[1]发票导入!AA2990&amp;""</f>
      </c>
      <c r="AB2990">
        <f>[1]发票导入!AB2990</f>
        <v>0</v>
      </c>
      <c r="AC2990">
        <f>[1]发票导入!AC2990</f>
        <v>0</v>
      </c>
      <c r="AE2990" s="22">
        <f t="shared" si="0"/>
      </c>
      <c r="AI2990">
        <f>[1]发票导入!AI2990&amp;""</f>
      </c>
      <c r="AJ2990">
        <f>[1]发票导入!AJ2990&amp;""</f>
      </c>
      <c r="AK2990">
        <f>[1]发票导入!AK2990</f>
        <v>0</v>
      </c>
      <c r="AL2990">
        <f>[1]发票导入!AL2990</f>
        <v>0</v>
      </c>
      <c r="AM2990">
        <f>[1]发票导入!AM2990</f>
        <v>0</v>
      </c>
      <c r="AN2990" s="22">
        <f t="shared" si="1"/>
        <v>0</v>
      </c>
      <c r="AO2990" s="22">
        <f t="shared" si="2"/>
        <v>0</v>
      </c>
    </row>
    <row r="2991">
      <c r="C2991">
        <f>[1]发票导入!C2991&amp;""</f>
      </c>
      <c r="D2991">
        <f>[1]发票导入!D2991&amp;""</f>
      </c>
      <c r="O2991">
        <f>[1]发票导入!O2991&amp;""</f>
      </c>
      <c r="T2991">
        <f>[1]发票导入!T2991</f>
      </c>
      <c r="U2991">
        <f>[1]发票导入!U2991&amp;""</f>
      </c>
      <c r="V2991">
        <f>[1]发票导入!V2991&amp;""</f>
      </c>
      <c r="W2991">
        <f>[1]发票导入!W2991&amp;""</f>
      </c>
      <c r="Y2991">
        <f>[1]发票导入!Y2991&amp;""</f>
      </c>
      <c r="AA2991">
        <f>[1]发票导入!AA2991&amp;""</f>
      </c>
      <c r="AB2991">
        <f>[1]发票导入!AB2991</f>
        <v>0</v>
      </c>
      <c r="AC2991">
        <f>[1]发票导入!AC2991</f>
        <v>0</v>
      </c>
      <c r="AE2991" s="22">
        <f t="shared" si="0"/>
      </c>
      <c r="AI2991">
        <f>[1]发票导入!AI2991&amp;""</f>
      </c>
      <c r="AJ2991">
        <f>[1]发票导入!AJ2991&amp;""</f>
      </c>
      <c r="AK2991">
        <f>[1]发票导入!AK2991</f>
        <v>0</v>
      </c>
      <c r="AL2991">
        <f>[1]发票导入!AL2991</f>
        <v>0</v>
      </c>
      <c r="AM2991">
        <f>[1]发票导入!AM2991</f>
        <v>0</v>
      </c>
      <c r="AN2991" s="22">
        <f t="shared" si="1"/>
        <v>0</v>
      </c>
      <c r="AO2991" s="22">
        <f t="shared" si="2"/>
        <v>0</v>
      </c>
    </row>
    <row r="2992">
      <c r="C2992">
        <f>[1]发票导入!C2992&amp;""</f>
      </c>
      <c r="D2992">
        <f>[1]发票导入!D2992&amp;""</f>
      </c>
      <c r="O2992">
        <f>[1]发票导入!O2992&amp;""</f>
      </c>
      <c r="T2992">
        <f>[1]发票导入!T2992</f>
      </c>
      <c r="U2992">
        <f>[1]发票导入!U2992&amp;""</f>
      </c>
      <c r="V2992">
        <f>[1]发票导入!V2992&amp;""</f>
      </c>
      <c r="W2992">
        <f>[1]发票导入!W2992&amp;""</f>
      </c>
      <c r="Y2992">
        <f>[1]发票导入!Y2992&amp;""</f>
      </c>
      <c r="AA2992">
        <f>[1]发票导入!AA2992&amp;""</f>
      </c>
      <c r="AB2992">
        <f>[1]发票导入!AB2992</f>
        <v>0</v>
      </c>
      <c r="AC2992">
        <f>[1]发票导入!AC2992</f>
        <v>0</v>
      </c>
      <c r="AE2992" s="22">
        <f t="shared" si="0"/>
      </c>
      <c r="AI2992">
        <f>[1]发票导入!AI2992&amp;""</f>
      </c>
      <c r="AJ2992">
        <f>[1]发票导入!AJ2992&amp;""</f>
      </c>
      <c r="AK2992">
        <f>[1]发票导入!AK2992</f>
        <v>0</v>
      </c>
      <c r="AL2992">
        <f>[1]发票导入!AL2992</f>
        <v>0</v>
      </c>
      <c r="AM2992">
        <f>[1]发票导入!AM2992</f>
        <v>0</v>
      </c>
      <c r="AN2992" s="22">
        <f t="shared" si="1"/>
        <v>0</v>
      </c>
      <c r="AO2992" s="22">
        <f t="shared" si="2"/>
        <v>0</v>
      </c>
    </row>
    <row r="2993">
      <c r="C2993">
        <f>[1]发票导入!C2993&amp;""</f>
      </c>
      <c r="D2993">
        <f>[1]发票导入!D2993&amp;""</f>
      </c>
      <c r="O2993">
        <f>[1]发票导入!O2993&amp;""</f>
      </c>
      <c r="T2993">
        <f>[1]发票导入!T2993</f>
      </c>
      <c r="U2993">
        <f>[1]发票导入!U2993&amp;""</f>
      </c>
      <c r="V2993">
        <f>[1]发票导入!V2993&amp;""</f>
      </c>
      <c r="W2993">
        <f>[1]发票导入!W2993&amp;""</f>
      </c>
      <c r="Y2993">
        <f>[1]发票导入!Y2993&amp;""</f>
      </c>
      <c r="AA2993">
        <f>[1]发票导入!AA2993&amp;""</f>
      </c>
      <c r="AB2993">
        <f>[1]发票导入!AB2993</f>
        <v>0</v>
      </c>
      <c r="AC2993">
        <f>[1]发票导入!AC2993</f>
        <v>0</v>
      </c>
      <c r="AE2993" s="22">
        <f t="shared" si="0"/>
      </c>
      <c r="AI2993">
        <f>[1]发票导入!AI2993&amp;""</f>
      </c>
      <c r="AJ2993">
        <f>[1]发票导入!AJ2993&amp;""</f>
      </c>
      <c r="AK2993">
        <f>[1]发票导入!AK2993</f>
        <v>0</v>
      </c>
      <c r="AL2993">
        <f>[1]发票导入!AL2993</f>
        <v>0</v>
      </c>
      <c r="AM2993">
        <f>[1]发票导入!AM2993</f>
        <v>0</v>
      </c>
      <c r="AN2993" s="22">
        <f t="shared" si="1"/>
        <v>0</v>
      </c>
      <c r="AO2993" s="22">
        <f t="shared" si="2"/>
        <v>0</v>
      </c>
    </row>
    <row r="2994">
      <c r="C2994">
        <f>[1]发票导入!C2994&amp;""</f>
      </c>
      <c r="D2994">
        <f>[1]发票导入!D2994&amp;""</f>
      </c>
      <c r="O2994">
        <f>[1]发票导入!O2994&amp;""</f>
      </c>
      <c r="T2994">
        <f>[1]发票导入!T2994</f>
      </c>
      <c r="U2994">
        <f>[1]发票导入!U2994&amp;""</f>
      </c>
      <c r="V2994">
        <f>[1]发票导入!V2994&amp;""</f>
      </c>
      <c r="W2994">
        <f>[1]发票导入!W2994&amp;""</f>
      </c>
      <c r="Y2994">
        <f>[1]发票导入!Y2994&amp;""</f>
      </c>
      <c r="AA2994">
        <f>[1]发票导入!AA2994&amp;""</f>
      </c>
      <c r="AB2994">
        <f>[1]发票导入!AB2994</f>
        <v>0</v>
      </c>
      <c r="AC2994">
        <f>[1]发票导入!AC2994</f>
        <v>0</v>
      </c>
      <c r="AE2994" s="22">
        <f t="shared" si="0"/>
      </c>
      <c r="AI2994">
        <f>[1]发票导入!AI2994&amp;""</f>
      </c>
      <c r="AJ2994">
        <f>[1]发票导入!AJ2994&amp;""</f>
      </c>
      <c r="AK2994">
        <f>[1]发票导入!AK2994</f>
        <v>0</v>
      </c>
      <c r="AL2994">
        <f>[1]发票导入!AL2994</f>
        <v>0</v>
      </c>
      <c r="AM2994">
        <f>[1]发票导入!AM2994</f>
        <v>0</v>
      </c>
      <c r="AN2994" s="22">
        <f t="shared" si="1"/>
        <v>0</v>
      </c>
      <c r="AO2994" s="22">
        <f t="shared" si="2"/>
        <v>0</v>
      </c>
    </row>
    <row r="2995">
      <c r="C2995">
        <f>[1]发票导入!C2995&amp;""</f>
      </c>
      <c r="D2995">
        <f>[1]发票导入!D2995&amp;""</f>
      </c>
      <c r="O2995">
        <f>[1]发票导入!O2995&amp;""</f>
      </c>
      <c r="T2995">
        <f>[1]发票导入!T2995</f>
      </c>
      <c r="U2995">
        <f>[1]发票导入!U2995&amp;""</f>
      </c>
      <c r="V2995">
        <f>[1]发票导入!V2995&amp;""</f>
      </c>
      <c r="W2995">
        <f>[1]发票导入!W2995&amp;""</f>
      </c>
      <c r="Y2995">
        <f>[1]发票导入!Y2995&amp;""</f>
      </c>
      <c r="AA2995">
        <f>[1]发票导入!AA2995&amp;""</f>
      </c>
      <c r="AB2995">
        <f>[1]发票导入!AB2995</f>
        <v>0</v>
      </c>
      <c r="AC2995">
        <f>[1]发票导入!AC2995</f>
        <v>0</v>
      </c>
      <c r="AE2995" s="22">
        <f t="shared" si="0"/>
      </c>
      <c r="AI2995">
        <f>[1]发票导入!AI2995&amp;""</f>
      </c>
      <c r="AJ2995">
        <f>[1]发票导入!AJ2995&amp;""</f>
      </c>
      <c r="AK2995">
        <f>[1]发票导入!AK2995</f>
        <v>0</v>
      </c>
      <c r="AL2995">
        <f>[1]发票导入!AL2995</f>
        <v>0</v>
      </c>
      <c r="AM2995">
        <f>[1]发票导入!AM2995</f>
        <v>0</v>
      </c>
      <c r="AN2995" s="22">
        <f t="shared" si="1"/>
        <v>0</v>
      </c>
      <c r="AO2995" s="22">
        <f t="shared" si="2"/>
        <v>0</v>
      </c>
    </row>
    <row r="2996">
      <c r="C2996">
        <f>[1]发票导入!C2996&amp;""</f>
      </c>
      <c r="D2996">
        <f>[1]发票导入!D2996&amp;""</f>
      </c>
      <c r="O2996">
        <f>[1]发票导入!O2996&amp;""</f>
      </c>
      <c r="T2996">
        <f>[1]发票导入!T2996</f>
      </c>
      <c r="U2996">
        <f>[1]发票导入!U2996&amp;""</f>
      </c>
      <c r="V2996">
        <f>[1]发票导入!V2996&amp;""</f>
      </c>
      <c r="W2996">
        <f>[1]发票导入!W2996&amp;""</f>
      </c>
      <c r="Y2996">
        <f>[1]发票导入!Y2996&amp;""</f>
      </c>
      <c r="AA2996">
        <f>[1]发票导入!AA2996&amp;""</f>
      </c>
      <c r="AB2996">
        <f>[1]发票导入!AB2996</f>
        <v>0</v>
      </c>
      <c r="AC2996">
        <f>[1]发票导入!AC2996</f>
        <v>0</v>
      </c>
      <c r="AE2996" s="22">
        <f t="shared" si="0"/>
      </c>
      <c r="AI2996">
        <f>[1]发票导入!AI2996&amp;""</f>
      </c>
      <c r="AJ2996">
        <f>[1]发票导入!AJ2996&amp;""</f>
      </c>
      <c r="AK2996">
        <f>[1]发票导入!AK2996</f>
        <v>0</v>
      </c>
      <c r="AL2996">
        <f>[1]发票导入!AL2996</f>
        <v>0</v>
      </c>
      <c r="AM2996">
        <f>[1]发票导入!AM2996</f>
        <v>0</v>
      </c>
      <c r="AN2996" s="22">
        <f t="shared" si="1"/>
        <v>0</v>
      </c>
      <c r="AO2996" s="22">
        <f t="shared" si="2"/>
        <v>0</v>
      </c>
    </row>
    <row r="2997">
      <c r="C2997">
        <f>[1]发票导入!C2997&amp;""</f>
      </c>
      <c r="D2997">
        <f>[1]发票导入!D2997&amp;""</f>
      </c>
      <c r="O2997">
        <f>[1]发票导入!O2997&amp;""</f>
      </c>
      <c r="T2997">
        <f>[1]发票导入!T2997</f>
      </c>
      <c r="U2997">
        <f>[1]发票导入!U2997&amp;""</f>
      </c>
      <c r="V2997">
        <f>[1]发票导入!V2997&amp;""</f>
      </c>
      <c r="W2997">
        <f>[1]发票导入!W2997&amp;""</f>
      </c>
      <c r="Y2997">
        <f>[1]发票导入!Y2997&amp;""</f>
      </c>
      <c r="AA2997">
        <f>[1]发票导入!AA2997&amp;""</f>
      </c>
      <c r="AB2997">
        <f>[1]发票导入!AB2997</f>
        <v>0</v>
      </c>
      <c r="AC2997">
        <f>[1]发票导入!AC2997</f>
        <v>0</v>
      </c>
      <c r="AE2997" s="22">
        <f t="shared" si="0"/>
      </c>
      <c r="AI2997">
        <f>[1]发票导入!AI2997&amp;""</f>
      </c>
      <c r="AJ2997">
        <f>[1]发票导入!AJ2997&amp;""</f>
      </c>
      <c r="AK2997">
        <f>[1]发票导入!AK2997</f>
        <v>0</v>
      </c>
      <c r="AL2997">
        <f>[1]发票导入!AL2997</f>
        <v>0</v>
      </c>
      <c r="AM2997">
        <f>[1]发票导入!AM2997</f>
        <v>0</v>
      </c>
      <c r="AN2997" s="22">
        <f t="shared" si="1"/>
        <v>0</v>
      </c>
      <c r="AO2997" s="22">
        <f t="shared" si="2"/>
        <v>0</v>
      </c>
    </row>
    <row r="2998">
      <c r="C2998">
        <f>[1]发票导入!C2998&amp;""</f>
      </c>
      <c r="D2998">
        <f>[1]发票导入!D2998&amp;""</f>
      </c>
      <c r="O2998">
        <f>[1]发票导入!O2998&amp;""</f>
      </c>
      <c r="T2998">
        <f>[1]发票导入!T2998</f>
      </c>
      <c r="U2998">
        <f>[1]发票导入!U2998&amp;""</f>
      </c>
      <c r="V2998">
        <f>[1]发票导入!V2998&amp;""</f>
      </c>
      <c r="W2998">
        <f>[1]发票导入!W2998&amp;""</f>
      </c>
      <c r="Y2998">
        <f>[1]发票导入!Y2998&amp;""</f>
      </c>
      <c r="AA2998">
        <f>[1]发票导入!AA2998&amp;""</f>
      </c>
      <c r="AB2998">
        <f>[1]发票导入!AB2998</f>
        <v>0</v>
      </c>
      <c r="AC2998">
        <f>[1]发票导入!AC2998</f>
        <v>0</v>
      </c>
      <c r="AE2998" s="22">
        <f t="shared" si="0"/>
      </c>
      <c r="AI2998">
        <f>[1]发票导入!AI2998&amp;""</f>
      </c>
      <c r="AJ2998">
        <f>[1]发票导入!AJ2998&amp;""</f>
      </c>
      <c r="AK2998">
        <f>[1]发票导入!AK2998</f>
        <v>0</v>
      </c>
      <c r="AL2998">
        <f>[1]发票导入!AL2998</f>
        <v>0</v>
      </c>
      <c r="AM2998">
        <f>[1]发票导入!AM2998</f>
        <v>0</v>
      </c>
      <c r="AN2998" s="22">
        <f t="shared" si="1"/>
        <v>0</v>
      </c>
      <c r="AO2998" s="22">
        <f t="shared" si="2"/>
        <v>0</v>
      </c>
    </row>
    <row r="2999">
      <c r="C2999">
        <f>[1]发票导入!C2999&amp;""</f>
      </c>
      <c r="D2999">
        <f>[1]发票导入!D2999&amp;""</f>
      </c>
      <c r="O2999">
        <f>[1]发票导入!O2999&amp;""</f>
      </c>
      <c r="T2999">
        <f>[1]发票导入!T2999</f>
      </c>
      <c r="U2999">
        <f>[1]发票导入!U2999&amp;""</f>
      </c>
      <c r="V2999">
        <f>[1]发票导入!V2999&amp;""</f>
      </c>
      <c r="W2999">
        <f>[1]发票导入!W2999&amp;""</f>
      </c>
      <c r="Y2999">
        <f>[1]发票导入!Y2999&amp;""</f>
      </c>
      <c r="AA2999">
        <f>[1]发票导入!AA2999&amp;""</f>
      </c>
      <c r="AB2999">
        <f>[1]发票导入!AB2999</f>
        <v>0</v>
      </c>
      <c r="AC2999">
        <f>[1]发票导入!AC2999</f>
        <v>0</v>
      </c>
      <c r="AE2999" s="22">
        <f t="shared" si="0"/>
      </c>
      <c r="AI2999">
        <f>[1]发票导入!AI2999&amp;""</f>
      </c>
      <c r="AJ2999">
        <f>[1]发票导入!AJ2999&amp;""</f>
      </c>
      <c r="AK2999">
        <f>[1]发票导入!AK2999</f>
        <v>0</v>
      </c>
      <c r="AL2999">
        <f>[1]发票导入!AL2999</f>
        <v>0</v>
      </c>
      <c r="AM2999">
        <f>[1]发票导入!AM2999</f>
        <v>0</v>
      </c>
      <c r="AN2999" s="22">
        <f t="shared" si="1"/>
        <v>0</v>
      </c>
      <c r="AO2999" s="22">
        <f t="shared" si="2"/>
        <v>0</v>
      </c>
    </row>
    <row r="3000">
      <c r="C3000">
        <f>[1]发票导入!C3000&amp;""</f>
      </c>
      <c r="D3000">
        <f>[1]发票导入!D3000&amp;""</f>
      </c>
      <c r="O3000">
        <f>[1]发票导入!O3000&amp;""</f>
      </c>
      <c r="T3000">
        <f>[1]发票导入!T3000</f>
      </c>
      <c r="U3000">
        <f>[1]发票导入!U3000&amp;""</f>
      </c>
      <c r="V3000">
        <f>[1]发票导入!V3000&amp;""</f>
      </c>
      <c r="W3000">
        <f>[1]发票导入!W3000&amp;""</f>
      </c>
      <c r="Y3000">
        <f>[1]发票导入!Y3000&amp;""</f>
      </c>
      <c r="AA3000">
        <f>[1]发票导入!AA3000&amp;""</f>
      </c>
      <c r="AB3000">
        <f>[1]发票导入!AB3000</f>
        <v>0</v>
      </c>
      <c r="AC3000">
        <f>[1]发票导入!AC3000</f>
        <v>0</v>
      </c>
      <c r="AE3000" s="22">
        <f t="shared" si="0"/>
      </c>
      <c r="AI3000">
        <f>[1]发票导入!AI3000&amp;""</f>
      </c>
      <c r="AJ3000">
        <f>[1]发票导入!AJ3000&amp;""</f>
      </c>
      <c r="AK3000">
        <f>[1]发票导入!AK3000</f>
        <v>0</v>
      </c>
      <c r="AL3000">
        <f>[1]发票导入!AL3000</f>
        <v>0</v>
      </c>
      <c r="AM3000">
        <f>[1]发票导入!AM3000</f>
        <v>0</v>
      </c>
      <c r="AN3000" s="22">
        <f t="shared" si="1"/>
        <v>0</v>
      </c>
      <c r="AO3000" s="22">
        <f t="shared" si="2"/>
        <v>0</v>
      </c>
    </row>
    <row r="3001">
      <c r="C3001">
        <f>[1]发票导入!C3001&amp;""</f>
      </c>
      <c r="D3001">
        <f>[1]发票导入!D3001&amp;""</f>
      </c>
      <c r="O3001">
        <f>[1]发票导入!O3001&amp;""</f>
      </c>
      <c r="T3001">
        <f>[1]发票导入!T3001</f>
      </c>
      <c r="U3001">
        <f>[1]发票导入!U3001&amp;""</f>
      </c>
      <c r="V3001">
        <f>[1]发票导入!V3001&amp;""</f>
      </c>
      <c r="W3001">
        <f>[1]发票导入!W3001&amp;""</f>
      </c>
      <c r="Y3001">
        <f>[1]发票导入!Y3001&amp;""</f>
      </c>
      <c r="AA3001">
        <f>[1]发票导入!AA3001&amp;""</f>
      </c>
      <c r="AB3001">
        <f>[1]发票导入!AB3001</f>
        <v>0</v>
      </c>
      <c r="AC3001">
        <f>[1]发票导入!AC3001</f>
        <v>0</v>
      </c>
      <c r="AE3001" s="22">
        <f t="shared" si="0"/>
      </c>
      <c r="AI3001">
        <f>[1]发票导入!AI3001&amp;""</f>
      </c>
      <c r="AJ3001">
        <f>[1]发票导入!AJ3001&amp;""</f>
      </c>
      <c r="AK3001">
        <f>[1]发票导入!AK3001</f>
        <v>0</v>
      </c>
      <c r="AL3001">
        <f>[1]发票导入!AL3001</f>
        <v>0</v>
      </c>
      <c r="AM3001">
        <f>[1]发票导入!AM3001</f>
        <v>0</v>
      </c>
      <c r="AN3001" s="22">
        <f t="shared" si="1"/>
        <v>0</v>
      </c>
      <c r="AO3001" s="22">
        <f t="shared" si="2"/>
        <v>0</v>
      </c>
    </row>
    <row r="3002">
      <c r="C3002">
        <f>[1]发票导入!C3002&amp;""</f>
      </c>
      <c r="D3002">
        <f>[1]发票导入!D3002&amp;""</f>
      </c>
      <c r="O3002">
        <f>[1]发票导入!O3002&amp;""</f>
      </c>
      <c r="T3002">
        <f>[1]发票导入!T3002</f>
      </c>
      <c r="U3002">
        <f>[1]发票导入!U3002&amp;""</f>
      </c>
      <c r="V3002">
        <f>[1]发票导入!V3002&amp;""</f>
      </c>
      <c r="W3002">
        <f>[1]发票导入!W3002&amp;""</f>
      </c>
      <c r="Y3002">
        <f>[1]发票导入!Y3002&amp;""</f>
      </c>
      <c r="AA3002">
        <f>[1]发票导入!AA3002&amp;""</f>
      </c>
      <c r="AB3002">
        <f>[1]发票导入!AB3002</f>
        <v>0</v>
      </c>
      <c r="AC3002">
        <f>[1]发票导入!AC3002</f>
        <v>0</v>
      </c>
      <c r="AE3002" s="22">
        <f t="shared" si="0"/>
      </c>
      <c r="AI3002">
        <f>[1]发票导入!AI3002&amp;""</f>
      </c>
      <c r="AJ3002">
        <f>[1]发票导入!AJ3002&amp;""</f>
      </c>
      <c r="AK3002">
        <f>[1]发票导入!AK3002</f>
        <v>0</v>
      </c>
      <c r="AL3002">
        <f>[1]发票导入!AL3002</f>
        <v>0</v>
      </c>
      <c r="AM3002">
        <f>[1]发票导入!AM3002</f>
        <v>0</v>
      </c>
      <c r="AN3002" s="22">
        <f t="shared" si="1"/>
        <v>0</v>
      </c>
      <c r="AO3002" s="22">
        <f t="shared" si="2"/>
        <v>0</v>
      </c>
    </row>
    <row r="3003">
      <c r="C3003">
        <f>[1]发票导入!C3003&amp;""</f>
      </c>
      <c r="D3003">
        <f>[1]发票导入!D3003&amp;""</f>
      </c>
      <c r="O3003">
        <f>[1]发票导入!O3003&amp;""</f>
      </c>
      <c r="T3003">
        <f>[1]发票导入!T3003</f>
      </c>
      <c r="U3003">
        <f>[1]发票导入!U3003&amp;""</f>
      </c>
      <c r="V3003">
        <f>[1]发票导入!V3003&amp;""</f>
      </c>
      <c r="W3003">
        <f>[1]发票导入!W3003&amp;""</f>
      </c>
      <c r="Y3003">
        <f>[1]发票导入!Y3003&amp;""</f>
      </c>
      <c r="AA3003">
        <f>[1]发票导入!AA3003&amp;""</f>
      </c>
      <c r="AB3003">
        <f>[1]发票导入!AB3003</f>
        <v>0</v>
      </c>
      <c r="AC3003">
        <f>[1]发票导入!AC3003</f>
        <v>0</v>
      </c>
      <c r="AE3003" s="22">
        <f t="shared" si="0"/>
      </c>
      <c r="AI3003">
        <f>[1]发票导入!AI3003&amp;""</f>
      </c>
      <c r="AJ3003">
        <f>[1]发票导入!AJ3003&amp;""</f>
      </c>
      <c r="AK3003">
        <f>[1]发票导入!AK3003</f>
        <v>0</v>
      </c>
      <c r="AL3003">
        <f>[1]发票导入!AL3003</f>
        <v>0</v>
      </c>
      <c r="AM3003">
        <f>[1]发票导入!AM3003</f>
        <v>0</v>
      </c>
      <c r="AN3003" s="22">
        <f t="shared" si="1"/>
        <v>0</v>
      </c>
      <c r="AO3003" s="22">
        <f t="shared" si="2"/>
        <v>0</v>
      </c>
    </row>
    <row r="3004">
      <c r="C3004">
        <f>[1]发票导入!C3004&amp;""</f>
      </c>
      <c r="D3004">
        <f>[1]发票导入!D3004&amp;""</f>
      </c>
      <c r="O3004">
        <f>[1]发票导入!O3004&amp;""</f>
      </c>
      <c r="T3004">
        <f>[1]发票导入!T3004</f>
      </c>
      <c r="U3004">
        <f>[1]发票导入!U3004&amp;""</f>
      </c>
      <c r="V3004">
        <f>[1]发票导入!V3004&amp;""</f>
      </c>
      <c r="W3004">
        <f>[1]发票导入!W3004&amp;""</f>
      </c>
      <c r="Y3004">
        <f>[1]发票导入!Y3004&amp;""</f>
      </c>
      <c r="AA3004">
        <f>[1]发票导入!AA3004&amp;""</f>
      </c>
      <c r="AB3004">
        <f>[1]发票导入!AB3004</f>
        <v>0</v>
      </c>
      <c r="AC3004">
        <f>[1]发票导入!AC3004</f>
        <v>0</v>
      </c>
      <c r="AE3004" s="22">
        <f t="shared" si="0"/>
      </c>
      <c r="AI3004">
        <f>[1]发票导入!AI3004&amp;""</f>
      </c>
      <c r="AJ3004">
        <f>[1]发票导入!AJ3004&amp;""</f>
      </c>
      <c r="AK3004">
        <f>[1]发票导入!AK3004</f>
        <v>0</v>
      </c>
      <c r="AL3004">
        <f>[1]发票导入!AL3004</f>
        <v>0</v>
      </c>
      <c r="AM3004">
        <f>[1]发票导入!AM3004</f>
        <v>0</v>
      </c>
      <c r="AN3004" s="22">
        <f t="shared" si="1"/>
        <v>0</v>
      </c>
      <c r="AO3004" s="22">
        <f t="shared" si="2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204"/>
  <sheetViews>
    <sheetView tabSelected="0" workbookViewId="0">
      <selection activeCell="A1" sqref="A1"/>
    </sheetView>
  </sheetViews>
  <sheetFormatPr baseColWidth="8" defaultRowHeight="15"/>
  <sheetData>
    <row r="1">
      <c r="A1" s="87" t="inlineStr">
        <is>
          <t>（取数用，别改：数据来自【A065-1_流水发票导入.xlsx】的【基础资料】）</t>
        </is>
      </c>
    </row>
    <row r="5">
      <c r="B5" t="str">
        <f>[1]基础资料!B5&amp;""</f>
        <v>中智优力</v>
      </c>
      <c r="I5" t="str">
        <f>[1]基础资料!I5&amp;""</f>
        <v>农行2896</v>
      </c>
      <c r="J5" t="str">
        <f>[1]基础资料!J5&amp;""</f>
        <v>中智优力</v>
      </c>
      <c r="K5" t="str">
        <f>[1]基础资料!K5&amp;""</f>
        <v>银行</v>
      </c>
      <c r="L5" t="str">
        <f>[1]基础资料!L5&amp;""</f>
        <v>39-408001040012896</v>
      </c>
      <c r="N5">
        <f>[1]基础资料!N5</f>
        <v>195212.65</v>
      </c>
      <c r="O5">
        <f>[1]基础资料!O5</f>
        <v>46266.0</v>
      </c>
      <c r="P5">
        <f>[1]基础资料!P5</f>
        <v>286034.11</v>
      </c>
      <c r="Q5">
        <f>[1]基础资料!Q5</f>
        <v>46279.0</v>
      </c>
      <c r="U5" t="str">
        <f>[1]基础资料!U5&amp;""</f>
        <v>项目</v>
      </c>
      <c r="V5" t="str">
        <f>[1]基础资料!V5&amp;""</f>
        <v>收入</v>
      </c>
      <c r="W5" t="str">
        <f>[1]基础资料!W5&amp;""</f>
        <v>项目</v>
      </c>
      <c r="AF5">
        <f>[1]基础资料!AF5&amp;""</f>
      </c>
      <c r="AG5">
        <f>[1]基础资料!AG5&amp;""</f>
      </c>
      <c r="AH5">
        <f>[1]基础资料!AH5</f>
      </c>
      <c r="AI5">
        <f>[1]基础资料!AI5</f>
      </c>
      <c r="AJ5">
        <f>[1]基础资料!AJ5</f>
      </c>
    </row>
    <row r="6">
      <c r="B6">
        <f>[1]基础资料!B6&amp;""</f>
      </c>
      <c r="I6" t="str">
        <f>[1]基础资料!I6&amp;""</f>
        <v>工行（新开户）</v>
      </c>
      <c r="J6">
        <f>[1]基础资料!J6&amp;""</f>
      </c>
      <c r="K6" t="str">
        <f>[1]基础资料!K6&amp;""</f>
        <v>银行</v>
      </c>
      <c r="L6">
        <f>[1]基础资料!L6&amp;""</f>
      </c>
      <c r="N6">
        <f>[1]基础资料!N6</f>
        <v>0</v>
      </c>
      <c r="O6">
        <f>[1]基础资料!O6</f>
      </c>
      <c r="P6">
        <f>[1]基础资料!P6</f>
        <v>0</v>
      </c>
      <c r="Q6">
        <f>[1]基础资料!Q6</f>
      </c>
      <c r="U6" t="str">
        <f>[1]基础资料!U6&amp;""</f>
        <v>续费</v>
      </c>
      <c r="V6" t="str">
        <f>[1]基础资料!V6&amp;""</f>
        <v>收入</v>
      </c>
      <c r="W6" t="str">
        <f>[1]基础资料!W6&amp;""</f>
        <v>续费</v>
      </c>
      <c r="AF6">
        <f>[1]基础资料!AF6&amp;""</f>
      </c>
      <c r="AG6">
        <f>[1]基础资料!AG6&amp;""</f>
      </c>
      <c r="AH6">
        <f>[1]基础资料!AH6</f>
      </c>
      <c r="AI6">
        <f>[1]基础资料!AI6</f>
      </c>
      <c r="AJ6">
        <f>[1]基础资料!AJ6</f>
      </c>
    </row>
    <row r="7">
      <c r="B7">
        <f>[1]基础资料!B7&amp;""</f>
      </c>
      <c r="I7">
        <f>[1]基础资料!I7&amp;""</f>
      </c>
      <c r="J7">
        <f>[1]基础资料!J7&amp;""</f>
      </c>
      <c r="K7">
        <f>[1]基础资料!K7&amp;""</f>
      </c>
      <c r="L7">
        <f>[1]基础资料!L7&amp;""</f>
      </c>
      <c r="N7">
        <f>[1]基础资料!N7</f>
      </c>
      <c r="O7">
        <f>[1]基础资料!O7</f>
      </c>
      <c r="P7">
        <f>[1]基础资料!P7</f>
      </c>
      <c r="Q7">
        <f>[1]基础资料!Q7</f>
      </c>
      <c r="U7" t="str">
        <f>[1]基础资料!U7&amp;""</f>
        <v>新增</v>
      </c>
      <c r="V7" t="str">
        <f>[1]基础资料!V7&amp;""</f>
        <v>收入</v>
      </c>
      <c r="W7" t="str">
        <f>[1]基础资料!W7&amp;""</f>
        <v>新增</v>
      </c>
      <c r="AF7">
        <f>[1]基础资料!AF7&amp;""</f>
      </c>
      <c r="AG7">
        <f>[1]基础资料!AG7&amp;""</f>
      </c>
      <c r="AH7">
        <f>[1]基础资料!AH7</f>
      </c>
      <c r="AI7">
        <f>[1]基础资料!AI7</f>
      </c>
      <c r="AJ7">
        <f>[1]基础资料!AJ7</f>
      </c>
    </row>
    <row r="8">
      <c r="B8">
        <f>[1]基础资料!B8&amp;""</f>
      </c>
      <c r="I8">
        <f>[1]基础资料!I8&amp;""</f>
      </c>
      <c r="J8">
        <f>[1]基础资料!J8&amp;""</f>
      </c>
      <c r="K8">
        <f>[1]基础资料!K8&amp;""</f>
      </c>
      <c r="L8">
        <f>[1]基础资料!L8&amp;""</f>
      </c>
      <c r="N8">
        <f>[1]基础资料!N8</f>
      </c>
      <c r="O8">
        <f>[1]基础资料!O8</f>
      </c>
      <c r="P8">
        <f>[1]基础资料!P8</f>
      </c>
      <c r="Q8">
        <f>[1]基础资料!Q8</f>
      </c>
      <c r="U8" t="str">
        <f>[1]基础资料!U8&amp;""</f>
        <v>代办</v>
      </c>
      <c r="V8" t="str">
        <f>[1]基础资料!V8&amp;""</f>
        <v>收入</v>
      </c>
      <c r="W8" t="str">
        <f>[1]基础资料!W8&amp;""</f>
        <v>代办</v>
      </c>
      <c r="AF8">
        <f>[1]基础资料!AF8&amp;""</f>
      </c>
      <c r="AG8">
        <f>[1]基础资料!AG8&amp;""</f>
      </c>
      <c r="AH8">
        <f>[1]基础资料!AH8</f>
      </c>
      <c r="AI8">
        <f>[1]基础资料!AI8</f>
      </c>
      <c r="AJ8">
        <f>[1]基础资料!AJ8</f>
      </c>
    </row>
    <row r="9">
      <c r="B9">
        <f>[1]基础资料!B9&amp;""</f>
      </c>
      <c r="I9">
        <f>[1]基础资料!I9&amp;""</f>
      </c>
      <c r="J9">
        <f>[1]基础资料!J9&amp;""</f>
      </c>
      <c r="K9">
        <f>[1]基础资料!K9&amp;""</f>
      </c>
      <c r="L9">
        <f>[1]基础资料!L9&amp;""</f>
      </c>
      <c r="N9">
        <f>[1]基础资料!N9</f>
      </c>
      <c r="O9">
        <f>[1]基础资料!O9</f>
      </c>
      <c r="P9">
        <f>[1]基础资料!P9</f>
      </c>
      <c r="Q9">
        <f>[1]基础资料!Q9</f>
      </c>
      <c r="U9" t="str">
        <f>[1]基础资料!U9&amp;""</f>
        <v>刻章</v>
      </c>
      <c r="V9" t="str">
        <f>[1]基础资料!V9&amp;""</f>
        <v>收入</v>
      </c>
      <c r="W9" t="str">
        <f>[1]基础资料!W9&amp;""</f>
        <v>刻章</v>
      </c>
      <c r="AF9">
        <f>[1]基础资料!AF9&amp;""</f>
      </c>
      <c r="AG9">
        <f>[1]基础资料!AG9&amp;""</f>
      </c>
      <c r="AH9">
        <f>[1]基础资料!AH9</f>
      </c>
      <c r="AI9">
        <f>[1]基础资料!AI9</f>
      </c>
      <c r="AJ9">
        <f>[1]基础资料!AJ9</f>
      </c>
    </row>
    <row r="10">
      <c r="B10">
        <f>[1]基础资料!B10&amp;""</f>
      </c>
      <c r="I10">
        <f>[1]基础资料!I10&amp;""</f>
      </c>
      <c r="J10">
        <f>[1]基础资料!J10&amp;""</f>
      </c>
      <c r="K10">
        <f>[1]基础资料!K10&amp;""</f>
      </c>
      <c r="L10">
        <f>[1]基础资料!L10&amp;""</f>
      </c>
      <c r="N10">
        <f>[1]基础资料!N10</f>
      </c>
      <c r="O10">
        <f>[1]基础资料!O10</f>
      </c>
      <c r="P10">
        <f>[1]基础资料!P10</f>
      </c>
      <c r="Q10">
        <f>[1]基础资料!Q10</f>
      </c>
      <c r="U10" t="str">
        <f>[1]基础资料!U10&amp;""</f>
        <v>场地</v>
      </c>
      <c r="V10" t="str">
        <f>[1]基础资料!V10&amp;""</f>
        <v>收入</v>
      </c>
      <c r="W10" t="str">
        <f>[1]基础资料!W10&amp;""</f>
        <v>场地</v>
      </c>
      <c r="AF10">
        <f>[1]基础资料!AF10&amp;""</f>
      </c>
      <c r="AG10">
        <f>[1]基础资料!AG10&amp;""</f>
      </c>
      <c r="AH10">
        <f>[1]基础资料!AH10</f>
      </c>
      <c r="AI10">
        <f>[1]基础资料!AI10</f>
      </c>
      <c r="AJ10">
        <f>[1]基础资料!AJ10</f>
      </c>
    </row>
    <row r="11">
      <c r="B11">
        <f>[1]基础资料!B11&amp;""</f>
      </c>
      <c r="I11">
        <f>[1]基础资料!I11&amp;""</f>
      </c>
      <c r="J11">
        <f>[1]基础资料!J11&amp;""</f>
      </c>
      <c r="K11">
        <f>[1]基础资料!K11&amp;""</f>
      </c>
      <c r="L11">
        <f>[1]基础资料!L11&amp;""</f>
      </c>
      <c r="N11">
        <f>[1]基础资料!N11</f>
      </c>
      <c r="O11">
        <f>[1]基础资料!O11</f>
      </c>
      <c r="P11">
        <f>[1]基础资料!P11</f>
      </c>
      <c r="Q11">
        <f>[1]基础资料!Q11</f>
      </c>
      <c r="U11" t="str">
        <f>[1]基础资料!U11&amp;""</f>
        <v>办证</v>
      </c>
      <c r="V11" t="str">
        <f>[1]基础资料!V11&amp;""</f>
        <v>收入</v>
      </c>
      <c r="W11" t="str">
        <f>[1]基础资料!W11&amp;""</f>
        <v>办证</v>
      </c>
      <c r="AF11">
        <f>[1]基础资料!AF11&amp;""</f>
      </c>
      <c r="AG11">
        <f>[1]基础资料!AG11&amp;""</f>
      </c>
      <c r="AH11">
        <f>[1]基础资料!AH11</f>
      </c>
      <c r="AI11">
        <f>[1]基础资料!AI11</f>
      </c>
      <c r="AJ11">
        <f>[1]基础资料!AJ11</f>
      </c>
    </row>
    <row r="12">
      <c r="B12">
        <f>[1]基础资料!B12&amp;""</f>
      </c>
      <c r="I12">
        <f>[1]基础资料!I12&amp;""</f>
      </c>
      <c r="J12">
        <f>[1]基础资料!J12&amp;""</f>
      </c>
      <c r="K12">
        <f>[1]基础资料!K12&amp;""</f>
      </c>
      <c r="L12">
        <f>[1]基础资料!L12&amp;""</f>
      </c>
      <c r="N12">
        <f>[1]基础资料!N12</f>
      </c>
      <c r="O12">
        <f>[1]基础资料!O12</f>
      </c>
      <c r="P12">
        <f>[1]基础资料!P12</f>
      </c>
      <c r="Q12">
        <f>[1]基础资料!Q12</f>
      </c>
      <c r="U12" t="str">
        <f>[1]基础资料!U12&amp;""</f>
        <v>转介绍</v>
      </c>
      <c r="V12" t="str">
        <f>[1]基础资料!V12&amp;""</f>
        <v>收入</v>
      </c>
      <c r="W12" t="str">
        <f>[1]基础资料!W12&amp;""</f>
        <v>转介绍</v>
      </c>
      <c r="AF12">
        <f>[1]基础资料!AF12&amp;""</f>
      </c>
      <c r="AG12">
        <f>[1]基础资料!AG12&amp;""</f>
      </c>
      <c r="AH12">
        <f>[1]基础资料!AH12</f>
      </c>
      <c r="AI12">
        <f>[1]基础资料!AI12</f>
      </c>
      <c r="AJ12">
        <f>[1]基础资料!AJ12</f>
      </c>
    </row>
    <row r="13">
      <c r="I13">
        <f>[1]基础资料!I13&amp;""</f>
      </c>
      <c r="J13">
        <f>[1]基础资料!J13&amp;""</f>
      </c>
      <c r="K13">
        <f>[1]基础资料!K13&amp;""</f>
      </c>
      <c r="L13">
        <f>[1]基础资料!L13&amp;""</f>
      </c>
      <c r="N13">
        <f>[1]基础资料!N13</f>
      </c>
      <c r="O13">
        <f>[1]基础资料!O13</f>
      </c>
      <c r="P13">
        <f>[1]基础资料!P13</f>
      </c>
      <c r="Q13">
        <f>[1]基础资料!Q13</f>
      </c>
      <c r="U13" t="str">
        <f>[1]基础资料!U13&amp;""</f>
        <v>园区返税</v>
      </c>
      <c r="V13" t="str">
        <f>[1]基础资料!V13&amp;""</f>
        <v>收入</v>
      </c>
      <c r="W13" t="str">
        <f>[1]基础资料!W13&amp;""</f>
        <v>园区返税</v>
      </c>
      <c r="AF13">
        <f>[1]基础资料!AF13&amp;""</f>
      </c>
      <c r="AG13">
        <f>[1]基础资料!AG13&amp;""</f>
      </c>
      <c r="AH13">
        <f>[1]基础资料!AH13</f>
      </c>
      <c r="AI13">
        <f>[1]基础资料!AI13</f>
      </c>
      <c r="AJ13">
        <f>[1]基础资料!AJ13</f>
      </c>
    </row>
    <row r="14">
      <c r="I14">
        <f>[1]基础资料!I14&amp;""</f>
      </c>
      <c r="J14">
        <f>[1]基础资料!J14&amp;""</f>
      </c>
      <c r="K14">
        <f>[1]基础资料!K14&amp;""</f>
      </c>
      <c r="L14">
        <f>[1]基础资料!L14&amp;""</f>
      </c>
      <c r="N14">
        <f>[1]基础资料!N14</f>
      </c>
      <c r="O14">
        <f>[1]基础资料!O14</f>
      </c>
      <c r="P14">
        <f>[1]基础资料!P14</f>
      </c>
      <c r="Q14">
        <f>[1]基础资料!Q14</f>
      </c>
      <c r="U14" t="str">
        <f>[1]基础资料!U14&amp;""</f>
        <v>咨询服务</v>
      </c>
      <c r="V14" t="str">
        <f>[1]基础资料!V14&amp;""</f>
        <v>收入</v>
      </c>
      <c r="W14" t="str">
        <f>[1]基础资料!W14&amp;""</f>
        <v>咨询服务</v>
      </c>
      <c r="AF14">
        <f>[1]基础资料!AF14&amp;""</f>
      </c>
      <c r="AG14">
        <f>[1]基础资料!AG14&amp;""</f>
      </c>
      <c r="AH14">
        <f>[1]基础资料!AH14</f>
      </c>
      <c r="AI14">
        <f>[1]基础资料!AI14</f>
      </c>
      <c r="AJ14">
        <f>[1]基础资料!AJ14</f>
      </c>
    </row>
    <row r="15">
      <c r="I15">
        <f>[1]基础资料!I15&amp;""</f>
      </c>
      <c r="J15">
        <f>[1]基础资料!J15&amp;""</f>
      </c>
      <c r="K15">
        <f>[1]基础资料!K15&amp;""</f>
      </c>
      <c r="L15">
        <f>[1]基础资料!L15&amp;""</f>
      </c>
      <c r="N15">
        <f>[1]基础资料!N15</f>
      </c>
      <c r="O15">
        <f>[1]基础资料!O15</f>
      </c>
      <c r="P15">
        <f>[1]基础资料!P15</f>
      </c>
      <c r="Q15">
        <f>[1]基础资料!Q15</f>
      </c>
      <c r="U15" t="str">
        <f>[1]基础资料!U15&amp;""</f>
        <v>其他收入</v>
      </c>
      <c r="V15" t="str">
        <f>[1]基础资料!V15&amp;""</f>
        <v>收入</v>
      </c>
      <c r="W15" t="str">
        <f>[1]基础资料!W15&amp;""</f>
        <v>其他</v>
      </c>
      <c r="AF15">
        <f>[1]基础资料!AF15&amp;""</f>
      </c>
      <c r="AG15">
        <f>[1]基础资料!AG15&amp;""</f>
      </c>
      <c r="AH15">
        <f>[1]基础资料!AH15</f>
      </c>
      <c r="AI15">
        <f>[1]基础资料!AI15</f>
      </c>
      <c r="AJ15">
        <f>[1]基础资料!AJ15</f>
      </c>
    </row>
    <row r="16">
      <c r="I16">
        <f>[1]基础资料!I16&amp;""</f>
      </c>
      <c r="J16">
        <f>[1]基础资料!J16&amp;""</f>
      </c>
      <c r="K16">
        <f>[1]基础资料!K16&amp;""</f>
      </c>
      <c r="L16">
        <f>[1]基础资料!L16&amp;""</f>
      </c>
      <c r="N16">
        <f>[1]基础资料!N16</f>
      </c>
      <c r="O16">
        <f>[1]基础资料!O16</f>
      </c>
      <c r="P16">
        <f>[1]基础资料!P16</f>
      </c>
      <c r="Q16">
        <f>[1]基础资料!Q16</f>
      </c>
      <c r="U16" t="str">
        <f>[1]基础资料!U16&amp;""</f>
        <v>人工-工资</v>
      </c>
      <c r="V16" t="str">
        <f>[1]基础资料!V16&amp;""</f>
        <v>变动成本</v>
      </c>
      <c r="W16" t="str">
        <f>[1]基础资料!W16&amp;""</f>
        <v>人工-工资</v>
      </c>
      <c r="AF16">
        <f>[1]基础资料!AF16&amp;""</f>
      </c>
      <c r="AG16">
        <f>[1]基础资料!AG16&amp;""</f>
      </c>
      <c r="AH16">
        <f>[1]基础资料!AH16</f>
      </c>
      <c r="AI16">
        <f>[1]基础资料!AI16</f>
      </c>
      <c r="AJ16">
        <f>[1]基础资料!AJ16</f>
      </c>
    </row>
    <row r="17">
      <c r="I17">
        <f>[1]基础资料!I17&amp;""</f>
      </c>
      <c r="J17">
        <f>[1]基础资料!J17&amp;""</f>
      </c>
      <c r="K17">
        <f>[1]基础资料!K17&amp;""</f>
      </c>
      <c r="L17">
        <f>[1]基础资料!L17&amp;""</f>
      </c>
      <c r="N17">
        <f>[1]基础资料!N17</f>
      </c>
      <c r="O17">
        <f>[1]基础资料!O17</f>
      </c>
      <c r="P17">
        <f>[1]基础资料!P17</f>
      </c>
      <c r="Q17">
        <f>[1]基础资料!Q17</f>
      </c>
      <c r="U17" t="str">
        <f>[1]基础资料!U17&amp;""</f>
        <v>人工-社保</v>
      </c>
      <c r="V17" t="str">
        <f>[1]基础资料!V17&amp;""</f>
        <v>变动成本</v>
      </c>
      <c r="W17" t="str">
        <f>[1]基础资料!W17&amp;""</f>
        <v>人工-社保</v>
      </c>
      <c r="AF17">
        <f>[1]基础资料!AF17&amp;""</f>
      </c>
      <c r="AG17">
        <f>[1]基础资料!AG17&amp;""</f>
      </c>
      <c r="AH17">
        <f>[1]基础资料!AH17</f>
      </c>
      <c r="AI17">
        <f>[1]基础资料!AI17</f>
      </c>
      <c r="AJ17">
        <f>[1]基础资料!AJ17</f>
      </c>
    </row>
    <row r="18">
      <c r="I18">
        <f>[1]基础资料!I18&amp;""</f>
      </c>
      <c r="J18">
        <f>[1]基础资料!J18&amp;""</f>
      </c>
      <c r="K18">
        <f>[1]基础资料!K18&amp;""</f>
      </c>
      <c r="L18">
        <f>[1]基础资料!L18&amp;""</f>
      </c>
      <c r="N18">
        <f>[1]基础资料!N18</f>
      </c>
      <c r="O18">
        <f>[1]基础资料!O18</f>
      </c>
      <c r="P18">
        <f>[1]基础资料!P18</f>
      </c>
      <c r="Q18">
        <f>[1]基础资料!Q18</f>
      </c>
      <c r="U18" t="str">
        <f>[1]基础资料!U18&amp;""</f>
        <v>人工-福利</v>
      </c>
      <c r="V18" t="str">
        <f>[1]基础资料!V18&amp;""</f>
        <v>变动成本</v>
      </c>
      <c r="W18" t="str">
        <f>[1]基础资料!W18&amp;""</f>
        <v>人工-福利</v>
      </c>
      <c r="AF18">
        <f>[1]基础资料!AF18&amp;""</f>
      </c>
      <c r="AG18">
        <f>[1]基础资料!AG18&amp;""</f>
      </c>
      <c r="AH18">
        <f>[1]基础资料!AH18</f>
      </c>
      <c r="AI18">
        <f>[1]基础资料!AI18</f>
      </c>
      <c r="AJ18">
        <f>[1]基础资料!AJ18</f>
      </c>
    </row>
    <row r="19">
      <c r="I19">
        <f>[1]基础资料!I19&amp;""</f>
      </c>
      <c r="J19">
        <f>[1]基础资料!J19&amp;""</f>
      </c>
      <c r="K19">
        <f>[1]基础资料!K19&amp;""</f>
      </c>
      <c r="L19">
        <f>[1]基础资料!L19&amp;""</f>
      </c>
      <c r="N19">
        <f>[1]基础资料!N19</f>
      </c>
      <c r="O19">
        <f>[1]基础资料!O19</f>
      </c>
      <c r="P19">
        <f>[1]基础资料!P19</f>
      </c>
      <c r="Q19">
        <f>[1]基础资料!Q19</f>
      </c>
      <c r="U19" t="str">
        <f>[1]基础资料!U19&amp;""</f>
        <v>税金</v>
      </c>
      <c r="V19" t="str">
        <f>[1]基础资料!V19&amp;""</f>
        <v>变动成本</v>
      </c>
      <c r="W19" t="str">
        <f>[1]基础资料!W19&amp;""</f>
        <v>税金</v>
      </c>
      <c r="AF19">
        <f>[1]基础资料!AF19&amp;""</f>
      </c>
      <c r="AG19">
        <f>[1]基础资料!AG19&amp;""</f>
      </c>
      <c r="AH19">
        <f>[1]基础资料!AH19</f>
      </c>
      <c r="AI19">
        <f>[1]基础资料!AI19</f>
      </c>
      <c r="AJ19">
        <f>[1]基础资料!AJ19</f>
      </c>
    </row>
    <row r="20">
      <c r="I20">
        <f>[1]基础资料!I20&amp;""</f>
      </c>
      <c r="J20">
        <f>[1]基础资料!J20&amp;""</f>
      </c>
      <c r="K20">
        <f>[1]基础资料!K20&amp;""</f>
      </c>
      <c r="L20">
        <f>[1]基础资料!L20&amp;""</f>
      </c>
      <c r="N20">
        <f>[1]基础资料!N20</f>
      </c>
      <c r="O20">
        <f>[1]基础资料!O20</f>
      </c>
      <c r="P20">
        <f>[1]基础资料!P20</f>
      </c>
      <c r="Q20">
        <f>[1]基础资料!Q20</f>
      </c>
      <c r="U20" t="str">
        <f>[1]基础资料!U20&amp;""</f>
        <v>差旅费</v>
      </c>
      <c r="V20" t="str">
        <f>[1]基础资料!V20&amp;""</f>
        <v>变动成本</v>
      </c>
      <c r="W20" t="str">
        <f>[1]基础资料!W20&amp;""</f>
        <v>差旅费</v>
      </c>
      <c r="AF20">
        <f>[1]基础资料!AF20&amp;""</f>
      </c>
      <c r="AG20">
        <f>[1]基础资料!AG20&amp;""</f>
      </c>
      <c r="AH20">
        <f>[1]基础资料!AH20</f>
      </c>
      <c r="AI20">
        <f>[1]基础资料!AI20</f>
      </c>
      <c r="AJ20">
        <f>[1]基础资料!AJ20</f>
      </c>
    </row>
    <row r="21">
      <c r="I21">
        <f>[1]基础资料!I21&amp;""</f>
      </c>
      <c r="J21">
        <f>[1]基础资料!J21&amp;""</f>
      </c>
      <c r="K21">
        <f>[1]基础资料!K21&amp;""</f>
      </c>
      <c r="L21">
        <f>[1]基础资料!L21&amp;""</f>
      </c>
      <c r="N21">
        <f>[1]基础资料!N21</f>
      </c>
      <c r="O21">
        <f>[1]基础资料!O21</f>
      </c>
      <c r="P21">
        <f>[1]基础资料!P21</f>
      </c>
      <c r="Q21">
        <f>[1]基础资料!Q21</f>
      </c>
      <c r="U21" t="str">
        <f>[1]基础资料!U21&amp;""</f>
        <v>培训费</v>
      </c>
      <c r="V21" t="str">
        <f>[1]基础资料!V21&amp;""</f>
        <v>变动成本</v>
      </c>
      <c r="W21" t="str">
        <f>[1]基础资料!W21&amp;""</f>
        <v>培训费</v>
      </c>
      <c r="AF21">
        <f>[1]基础资料!AF21&amp;""</f>
      </c>
      <c r="AG21">
        <f>[1]基础资料!AG21&amp;""</f>
      </c>
      <c r="AH21">
        <f>[1]基础资料!AH21</f>
      </c>
      <c r="AI21">
        <f>[1]基础资料!AI21</f>
      </c>
      <c r="AJ21">
        <f>[1]基础资料!AJ21</f>
      </c>
    </row>
    <row r="22">
      <c r="I22">
        <f>[1]基础资料!I22&amp;""</f>
      </c>
      <c r="J22">
        <f>[1]基础资料!J22&amp;""</f>
      </c>
      <c r="K22">
        <f>[1]基础资料!K22&amp;""</f>
      </c>
      <c r="L22">
        <f>[1]基础资料!L22&amp;""</f>
      </c>
      <c r="N22">
        <f>[1]基础资料!N22</f>
      </c>
      <c r="O22">
        <f>[1]基础资料!O22</f>
      </c>
      <c r="P22">
        <f>[1]基础资料!P22</f>
      </c>
      <c r="Q22">
        <f>[1]基础资料!Q22</f>
      </c>
      <c r="U22" t="str">
        <f>[1]基础资料!U22&amp;""</f>
        <v>银行手续费</v>
      </c>
      <c r="V22" t="str">
        <f>[1]基础资料!V22&amp;""</f>
        <v>变动成本</v>
      </c>
      <c r="W22" t="str">
        <f>[1]基础资料!W22&amp;""</f>
        <v>银行手续费</v>
      </c>
      <c r="AF22">
        <f>[1]基础资料!AF22&amp;""</f>
      </c>
      <c r="AG22">
        <f>[1]基础资料!AG22&amp;""</f>
      </c>
      <c r="AH22">
        <f>[1]基础资料!AH22</f>
      </c>
      <c r="AI22">
        <f>[1]基础资料!AI22</f>
      </c>
      <c r="AJ22">
        <f>[1]基础资料!AJ22</f>
      </c>
    </row>
    <row r="23">
      <c r="I23">
        <f>[1]基础资料!I23&amp;""</f>
      </c>
      <c r="J23">
        <f>[1]基础资料!J23&amp;""</f>
      </c>
      <c r="K23">
        <f>[1]基础资料!K23&amp;""</f>
      </c>
      <c r="L23">
        <f>[1]基础资料!L23&amp;""</f>
      </c>
      <c r="N23">
        <f>[1]基础资料!N23</f>
      </c>
      <c r="O23">
        <f>[1]基础资料!O23</f>
      </c>
      <c r="P23">
        <f>[1]基础资料!P23</f>
      </c>
      <c r="Q23">
        <f>[1]基础资料!Q23</f>
      </c>
      <c r="U23" t="str">
        <f>[1]基础资料!U23&amp;""</f>
        <v>刻章费用</v>
      </c>
      <c r="V23" t="str">
        <f>[1]基础资料!V23&amp;""</f>
        <v>变动成本</v>
      </c>
      <c r="W23" t="str">
        <f>[1]基础资料!W23&amp;""</f>
        <v>刻章费用</v>
      </c>
      <c r="AF23">
        <f>[1]基础资料!AF23&amp;""</f>
      </c>
      <c r="AG23">
        <f>[1]基础资料!AG23&amp;""</f>
      </c>
      <c r="AH23">
        <f>[1]基础资料!AH23</f>
      </c>
      <c r="AI23">
        <f>[1]基础资料!AI23</f>
      </c>
      <c r="AJ23">
        <f>[1]基础资料!AJ23</f>
      </c>
    </row>
    <row r="24">
      <c r="I24">
        <f>[1]基础资料!I24&amp;""</f>
      </c>
      <c r="J24">
        <f>[1]基础资料!J24&amp;""</f>
      </c>
      <c r="K24">
        <f>[1]基础资料!K24&amp;""</f>
      </c>
      <c r="L24">
        <f>[1]基础资料!L24&amp;""</f>
      </c>
      <c r="N24">
        <f>[1]基础资料!N24</f>
      </c>
      <c r="O24">
        <f>[1]基础资料!O24</f>
      </c>
      <c r="P24">
        <f>[1]基础资料!P24</f>
      </c>
      <c r="Q24">
        <f>[1]基础资料!Q24</f>
      </c>
      <c r="U24" t="str">
        <f>[1]基础资料!U24&amp;""</f>
        <v>办公费用</v>
      </c>
      <c r="V24" t="str">
        <f>[1]基础资料!V24&amp;""</f>
        <v>变动成本</v>
      </c>
      <c r="W24" t="str">
        <f>[1]基础资料!W24&amp;""</f>
        <v>办公费用</v>
      </c>
      <c r="AF24">
        <f>[1]基础资料!AF24&amp;""</f>
      </c>
      <c r="AG24">
        <f>[1]基础资料!AG24&amp;""</f>
      </c>
      <c r="AH24">
        <f>[1]基础资料!AH24</f>
      </c>
      <c r="AI24">
        <f>[1]基础资料!AI24</f>
      </c>
      <c r="AJ24">
        <f>[1]基础资料!AJ24</f>
      </c>
    </row>
    <row r="25">
      <c r="U25" t="str">
        <f>[1]基础资料!U25&amp;""</f>
        <v>固定资产</v>
      </c>
      <c r="V25" t="str">
        <f>[1]基础资料!V25&amp;""</f>
        <v>变动成本</v>
      </c>
      <c r="W25" t="str">
        <f>[1]基础资料!W25&amp;""</f>
        <v>固定资产</v>
      </c>
      <c r="AF25">
        <f>[1]基础资料!AF25&amp;""</f>
      </c>
      <c r="AG25">
        <f>[1]基础资料!AG25&amp;""</f>
      </c>
      <c r="AH25">
        <f>[1]基础资料!AH25</f>
      </c>
      <c r="AI25">
        <f>[1]基础资料!AI25</f>
      </c>
      <c r="AJ25">
        <f>[1]基础资料!AJ25</f>
      </c>
    </row>
    <row r="26">
      <c r="U26" t="str">
        <f>[1]基础资料!U26&amp;""</f>
        <v>汽车费用</v>
      </c>
      <c r="V26" t="str">
        <f>[1]基础资料!V26&amp;""</f>
        <v>变动成本</v>
      </c>
      <c r="W26" t="str">
        <f>[1]基础资料!W26&amp;""</f>
        <v>汽车费用</v>
      </c>
      <c r="AF26">
        <f>[1]基础资料!AF26&amp;""</f>
      </c>
      <c r="AG26">
        <f>[1]基础资料!AG26&amp;""</f>
      </c>
      <c r="AH26">
        <f>[1]基础资料!AH26</f>
      </c>
      <c r="AI26">
        <f>[1]基础资料!AI26</f>
      </c>
      <c r="AJ26">
        <f>[1]基础资料!AJ26</f>
      </c>
    </row>
    <row r="27">
      <c r="U27" t="str">
        <f>[1]基础资料!U27&amp;""</f>
        <v>交际支出</v>
      </c>
      <c r="V27" t="str">
        <f>[1]基础资料!V27&amp;""</f>
        <v>变动成本</v>
      </c>
      <c r="W27" t="str">
        <f>[1]基础资料!W27&amp;""</f>
        <v>交际支出</v>
      </c>
      <c r="AF27">
        <f>[1]基础资料!AF27&amp;""</f>
      </c>
      <c r="AG27">
        <f>[1]基础资料!AG27&amp;""</f>
      </c>
      <c r="AH27">
        <f>[1]基础资料!AH27</f>
      </c>
      <c r="AI27">
        <f>[1]基础资料!AI27</f>
      </c>
      <c r="AJ27">
        <f>[1]基础资料!AJ27</f>
      </c>
    </row>
    <row r="28">
      <c r="U28" t="str">
        <f>[1]基础资料!U28&amp;""</f>
        <v>佣金支出</v>
      </c>
      <c r="V28" t="str">
        <f>[1]基础资料!V28&amp;""</f>
        <v>变动成本</v>
      </c>
      <c r="W28" t="str">
        <f>[1]基础资料!W28&amp;""</f>
        <v>佣金支出</v>
      </c>
      <c r="AF28">
        <f>[1]基础资料!AF28&amp;""</f>
      </c>
      <c r="AG28">
        <f>[1]基础资料!AG28&amp;""</f>
      </c>
      <c r="AH28">
        <f>[1]基础资料!AH28</f>
      </c>
      <c r="AI28">
        <f>[1]基础资料!AI28</f>
      </c>
      <c r="AJ28">
        <f>[1]基础资料!AJ28</f>
      </c>
    </row>
    <row r="29">
      <c r="U29" t="str">
        <f>[1]基础资料!U29&amp;""</f>
        <v>营销费用</v>
      </c>
      <c r="V29" t="str">
        <f>[1]基础资料!V29&amp;""</f>
        <v>变动成本</v>
      </c>
      <c r="W29" t="str">
        <f>[1]基础资料!W29&amp;""</f>
        <v>营销费用</v>
      </c>
      <c r="AF29">
        <f>[1]基础资料!AF29&amp;""</f>
      </c>
      <c r="AG29">
        <f>[1]基础资料!AG29&amp;""</f>
      </c>
      <c r="AH29">
        <f>[1]基础资料!AH29</f>
      </c>
      <c r="AI29">
        <f>[1]基础资料!AI29</f>
      </c>
      <c r="AJ29">
        <f>[1]基础资料!AJ29</f>
      </c>
    </row>
    <row r="30">
      <c r="U30" t="str">
        <f>[1]基础资料!U30&amp;""</f>
        <v>地址成本</v>
      </c>
      <c r="V30" t="str">
        <f>[1]基础资料!V30&amp;""</f>
        <v>变动成本</v>
      </c>
      <c r="W30" t="str">
        <f>[1]基础资料!W30&amp;""</f>
        <v>地址成本</v>
      </c>
      <c r="AF30">
        <f>[1]基础资料!AF30&amp;""</f>
      </c>
      <c r="AG30">
        <f>[1]基础资料!AG30&amp;""</f>
      </c>
      <c r="AH30">
        <f>[1]基础资料!AH30</f>
      </c>
      <c r="AI30">
        <f>[1]基础资料!AI30</f>
      </c>
      <c r="AJ30">
        <f>[1]基础资料!AJ30</f>
      </c>
    </row>
    <row r="31">
      <c r="U31" t="str">
        <f>[1]基础资料!U31&amp;""</f>
        <v>项目成本</v>
      </c>
      <c r="V31" t="str">
        <f>[1]基础资料!V31&amp;""</f>
        <v>变动成本</v>
      </c>
      <c r="W31" t="str">
        <f>[1]基础资料!W31&amp;""</f>
        <v>项目成本</v>
      </c>
      <c r="AF31">
        <f>[1]基础资料!AF31&amp;""</f>
      </c>
      <c r="AG31">
        <f>[1]基础资料!AG31&amp;""</f>
      </c>
      <c r="AH31">
        <f>[1]基础资料!AH31</f>
      </c>
      <c r="AI31">
        <f>[1]基础资料!AI31</f>
      </c>
      <c r="AJ31">
        <f>[1]基础资料!AJ31</f>
      </c>
    </row>
    <row r="32">
      <c r="U32" t="str">
        <f>[1]基础资料!U32&amp;""</f>
        <v>其他成本</v>
      </c>
      <c r="V32" t="str">
        <f>[1]基础资料!V32&amp;""</f>
        <v>变动成本</v>
      </c>
      <c r="W32" t="str">
        <f>[1]基础资料!W32&amp;""</f>
        <v>其他</v>
      </c>
      <c r="AF32">
        <f>[1]基础资料!AF32&amp;""</f>
      </c>
      <c r="AG32">
        <f>[1]基础资料!AG32&amp;""</f>
      </c>
      <c r="AH32">
        <f>[1]基础资料!AH32</f>
      </c>
      <c r="AI32">
        <f>[1]基础资料!AI32</f>
      </c>
      <c r="AJ32">
        <f>[1]基础资料!AJ32</f>
      </c>
    </row>
    <row r="33">
      <c r="U33" t="str">
        <f>[1]基础资料!U33&amp;""</f>
        <v>店面租金</v>
      </c>
      <c r="V33" t="str">
        <f>[1]基础资料!V33&amp;""</f>
        <v>固定成本</v>
      </c>
      <c r="W33" t="str">
        <f>[1]基础资料!W33&amp;""</f>
        <v>店面租金</v>
      </c>
      <c r="AF33">
        <f>[1]基础资料!AF33&amp;""</f>
      </c>
      <c r="AG33">
        <f>[1]基础资料!AG33&amp;""</f>
      </c>
      <c r="AH33">
        <f>[1]基础资料!AH33</f>
      </c>
      <c r="AI33">
        <f>[1]基础资料!AI33</f>
      </c>
      <c r="AJ33">
        <f>[1]基础资料!AJ33</f>
      </c>
    </row>
    <row r="34">
      <c r="U34" t="str">
        <f>[1]基础资料!U34&amp;""</f>
        <v>装修成本</v>
      </c>
      <c r="V34" t="str">
        <f>[1]基础资料!V34&amp;""</f>
        <v>固定成本</v>
      </c>
      <c r="W34" t="str">
        <f>[1]基础资料!W34&amp;""</f>
        <v>装修成本</v>
      </c>
      <c r="AF34">
        <f>[1]基础资料!AF34&amp;""</f>
      </c>
      <c r="AG34">
        <f>[1]基础资料!AG34&amp;""</f>
      </c>
      <c r="AH34">
        <f>[1]基础资料!AH34</f>
      </c>
      <c r="AI34">
        <f>[1]基础资料!AI34</f>
      </c>
      <c r="AJ34">
        <f>[1]基础资料!AJ34</f>
      </c>
    </row>
    <row r="35">
      <c r="U35" t="str">
        <f>[1]基础资料!U35&amp;""</f>
        <v>工资挂靠</v>
      </c>
      <c r="V35" t="str">
        <f>[1]基础资料!V35&amp;""</f>
        <v>其他支出</v>
      </c>
      <c r="W35" t="str">
        <f>[1]基础资料!W35&amp;""</f>
        <v>工资挂靠</v>
      </c>
      <c r="AF35">
        <f>[1]基础资料!AF35&amp;""</f>
      </c>
      <c r="AG35">
        <f>[1]基础资料!AG35&amp;""</f>
      </c>
      <c r="AH35">
        <f>[1]基础资料!AH35</f>
      </c>
      <c r="AI35">
        <f>[1]基础资料!AI35</f>
      </c>
      <c r="AJ35">
        <f>[1]基础资料!AJ35</f>
      </c>
    </row>
    <row r="36">
      <c r="U36" t="str">
        <f>[1]基础资料!U36&amp;""</f>
        <v>社保挂靠</v>
      </c>
      <c r="V36" t="str">
        <f>[1]基础资料!V36&amp;""</f>
        <v>其他支出</v>
      </c>
      <c r="W36" t="str">
        <f>[1]基础资料!W36&amp;""</f>
        <v>社保挂靠</v>
      </c>
      <c r="AF36">
        <f>[1]基础资料!AF36&amp;""</f>
      </c>
      <c r="AG36">
        <f>[1]基础资料!AG36&amp;""</f>
      </c>
      <c r="AH36">
        <f>[1]基础资料!AH36</f>
      </c>
      <c r="AI36">
        <f>[1]基础资料!AI36</f>
      </c>
      <c r="AJ36">
        <f>[1]基础资料!AJ36</f>
      </c>
    </row>
    <row r="37">
      <c r="U37" t="str">
        <f>[1]基础资料!U37&amp;""</f>
        <v>贷款利息</v>
      </c>
      <c r="V37" t="str">
        <f>[1]基础资料!V37&amp;""</f>
        <v>其他支出</v>
      </c>
      <c r="W37" t="str">
        <f>[1]基础资料!W37&amp;""</f>
        <v>贷款利息</v>
      </c>
      <c r="AF37">
        <f>[1]基础资料!AF37&amp;""</f>
      </c>
      <c r="AG37">
        <f>[1]基础资料!AG37&amp;""</f>
      </c>
      <c r="AH37">
        <f>[1]基础资料!AH37</f>
      </c>
      <c r="AI37">
        <f>[1]基础资料!AI37</f>
      </c>
      <c r="AJ37">
        <f>[1]基础资料!AJ37</f>
      </c>
    </row>
    <row r="38">
      <c r="U38" t="str">
        <f>[1]基础资料!U38&amp;""</f>
        <v>实收资本</v>
      </c>
      <c r="V38" t="str">
        <f>[1]基础资料!V38&amp;""</f>
        <v>收到为准</v>
      </c>
      <c r="W38" t="str">
        <f>[1]基础资料!W38&amp;""</f>
        <v>实收资本</v>
      </c>
      <c r="AF38">
        <f>[1]基础资料!AF38&amp;""</f>
      </c>
      <c r="AG38">
        <f>[1]基础资料!AG38&amp;""</f>
      </c>
      <c r="AH38">
        <f>[1]基础资料!AH38</f>
      </c>
      <c r="AI38">
        <f>[1]基础资料!AI38</f>
      </c>
      <c r="AJ38">
        <f>[1]基础资料!AJ38</f>
      </c>
    </row>
    <row r="39">
      <c r="U39" t="str">
        <f>[1]基础资料!U39&amp;""</f>
        <v>投资</v>
      </c>
      <c r="V39" t="str">
        <f>[1]基础资料!V39&amp;""</f>
        <v>支出为准</v>
      </c>
      <c r="W39" t="str">
        <f>[1]基础资料!W39&amp;""</f>
        <v>投资</v>
      </c>
      <c r="AF39">
        <f>[1]基础资料!AF39&amp;""</f>
      </c>
      <c r="AG39">
        <f>[1]基础资料!AG39&amp;""</f>
      </c>
      <c r="AH39">
        <f>[1]基础资料!AH39</f>
      </c>
      <c r="AI39">
        <f>[1]基础资料!AI39</f>
      </c>
      <c r="AJ39">
        <f>[1]基础资料!AJ39</f>
      </c>
    </row>
    <row r="40">
      <c r="U40" t="str">
        <f>[1]基础资料!U40&amp;""</f>
        <v>往来</v>
      </c>
      <c r="V40" t="str">
        <f>[1]基础资料!V40&amp;""</f>
        <v>往来</v>
      </c>
      <c r="W40" t="str">
        <f>[1]基础资料!W40&amp;""</f>
        <v>往来</v>
      </c>
      <c r="AF40">
        <f>[1]基础资料!AF40&amp;""</f>
      </c>
      <c r="AG40">
        <f>[1]基础资料!AG40&amp;""</f>
      </c>
      <c r="AH40">
        <f>[1]基础资料!AH40</f>
      </c>
      <c r="AI40">
        <f>[1]基础资料!AI40</f>
      </c>
      <c r="AJ40">
        <f>[1]基础资料!AJ40</f>
      </c>
    </row>
    <row r="41">
      <c r="U41" t="str">
        <f>[1]基础资料!U41&amp;""</f>
        <v>内部划转</v>
      </c>
      <c r="V41" t="str">
        <f>[1]基础资料!V41&amp;""</f>
        <v>内部划转</v>
      </c>
      <c r="W41" t="str">
        <f>[1]基础资料!W41&amp;""</f>
        <v>内部划转</v>
      </c>
      <c r="AF41">
        <f>[1]基础资料!AF41&amp;""</f>
      </c>
      <c r="AG41">
        <f>[1]基础资料!AG41&amp;""</f>
      </c>
      <c r="AH41">
        <f>[1]基础资料!AH41</f>
      </c>
      <c r="AI41">
        <f>[1]基础资料!AI41</f>
      </c>
      <c r="AJ41">
        <f>[1]基础资料!AJ41</f>
      </c>
    </row>
    <row r="42">
      <c r="U42" t="str">
        <f>[1]基础资料!U42&amp;""</f>
        <v>账户互转</v>
      </c>
      <c r="V42" t="str">
        <f>[1]基础资料!V42&amp;""</f>
        <v>账户互转</v>
      </c>
      <c r="W42" t="str">
        <f>[1]基础资料!W42&amp;""</f>
        <v>账户互转</v>
      </c>
      <c r="AF42">
        <f>[1]基础资料!AF42&amp;""</f>
      </c>
      <c r="AG42">
        <f>[1]基础资料!AG42&amp;""</f>
      </c>
      <c r="AH42">
        <f>[1]基础资料!AH42</f>
      </c>
      <c r="AI42">
        <f>[1]基础资料!AI42</f>
      </c>
      <c r="AJ42">
        <f>[1]基础资料!AJ42</f>
      </c>
    </row>
    <row r="43">
      <c r="U43">
        <f>[1]基础资料!U43&amp;""</f>
      </c>
      <c r="V43">
        <f>[1]基础资料!V43&amp;""</f>
      </c>
      <c r="W43">
        <f>[1]基础资料!W43&amp;""</f>
      </c>
      <c r="AF43">
        <f>[1]基础资料!AF43&amp;""</f>
      </c>
      <c r="AG43">
        <f>[1]基础资料!AG43&amp;""</f>
      </c>
      <c r="AH43">
        <f>[1]基础资料!AH43</f>
      </c>
      <c r="AI43">
        <f>[1]基础资料!AI43</f>
      </c>
      <c r="AJ43">
        <f>[1]基础资料!AJ43</f>
      </c>
    </row>
    <row r="44">
      <c r="U44">
        <f>[1]基础资料!U44&amp;""</f>
      </c>
      <c r="V44">
        <f>[1]基础资料!V44&amp;""</f>
      </c>
      <c r="W44">
        <f>[1]基础资料!W44&amp;""</f>
      </c>
      <c r="AF44">
        <f>[1]基础资料!AF44&amp;""</f>
      </c>
      <c r="AG44">
        <f>[1]基础资料!AG44&amp;""</f>
      </c>
      <c r="AH44">
        <f>[1]基础资料!AH44</f>
      </c>
      <c r="AI44">
        <f>[1]基础资料!AI44</f>
      </c>
      <c r="AJ44">
        <f>[1]基础资料!AJ44</f>
      </c>
    </row>
    <row r="45">
      <c r="U45">
        <f>[1]基础资料!U45&amp;""</f>
      </c>
      <c r="V45">
        <f>[1]基础资料!V45&amp;""</f>
      </c>
      <c r="W45">
        <f>[1]基础资料!W45&amp;""</f>
      </c>
      <c r="AF45">
        <f>[1]基础资料!AF45&amp;""</f>
      </c>
      <c r="AG45">
        <f>[1]基础资料!AG45&amp;""</f>
      </c>
      <c r="AH45">
        <f>[1]基础资料!AH45</f>
      </c>
      <c r="AI45">
        <f>[1]基础资料!AI45</f>
      </c>
      <c r="AJ45">
        <f>[1]基础资料!AJ45</f>
      </c>
    </row>
    <row r="46">
      <c r="U46">
        <f>[1]基础资料!U46&amp;""</f>
      </c>
      <c r="V46">
        <f>[1]基础资料!V46&amp;""</f>
      </c>
      <c r="W46">
        <f>[1]基础资料!W46&amp;""</f>
      </c>
      <c r="AF46">
        <f>[1]基础资料!AF46&amp;""</f>
      </c>
      <c r="AG46">
        <f>[1]基础资料!AG46&amp;""</f>
      </c>
      <c r="AH46">
        <f>[1]基础资料!AH46</f>
      </c>
      <c r="AI46">
        <f>[1]基础资料!AI46</f>
      </c>
      <c r="AJ46">
        <f>[1]基础资料!AJ46</f>
      </c>
    </row>
    <row r="47">
      <c r="U47">
        <f>[1]基础资料!U47&amp;""</f>
      </c>
      <c r="V47">
        <f>[1]基础资料!V47&amp;""</f>
      </c>
      <c r="W47">
        <f>[1]基础资料!W47&amp;""</f>
      </c>
      <c r="AF47">
        <f>[1]基础资料!AF47&amp;""</f>
      </c>
      <c r="AG47">
        <f>[1]基础资料!AG47&amp;""</f>
      </c>
      <c r="AH47">
        <f>[1]基础资料!AH47</f>
      </c>
      <c r="AI47">
        <f>[1]基础资料!AI47</f>
      </c>
      <c r="AJ47">
        <f>[1]基础资料!AJ47</f>
      </c>
    </row>
    <row r="48">
      <c r="U48">
        <f>[1]基础资料!U48&amp;""</f>
      </c>
      <c r="V48">
        <f>[1]基础资料!V48&amp;""</f>
      </c>
      <c r="W48">
        <f>[1]基础资料!W48&amp;""</f>
      </c>
      <c r="AF48">
        <f>[1]基础资料!AF48&amp;""</f>
      </c>
      <c r="AG48">
        <f>[1]基础资料!AG48&amp;""</f>
      </c>
      <c r="AH48">
        <f>[1]基础资料!AH48</f>
      </c>
      <c r="AI48">
        <f>[1]基础资料!AI48</f>
      </c>
      <c r="AJ48">
        <f>[1]基础资料!AJ48</f>
      </c>
    </row>
    <row r="49">
      <c r="U49">
        <f>[1]基础资料!U49&amp;""</f>
      </c>
      <c r="V49">
        <f>[1]基础资料!V49&amp;""</f>
      </c>
      <c r="W49">
        <f>[1]基础资料!W49&amp;""</f>
      </c>
      <c r="AF49">
        <f>[1]基础资料!AF49&amp;""</f>
      </c>
      <c r="AG49">
        <f>[1]基础资料!AG49&amp;""</f>
      </c>
      <c r="AH49">
        <f>[1]基础资料!AH49</f>
      </c>
      <c r="AI49">
        <f>[1]基础资料!AI49</f>
      </c>
      <c r="AJ49">
        <f>[1]基础资料!AJ49</f>
      </c>
    </row>
    <row r="50">
      <c r="U50">
        <f>[1]基础资料!U50&amp;""</f>
      </c>
      <c r="V50">
        <f>[1]基础资料!V50&amp;""</f>
      </c>
      <c r="W50">
        <f>[1]基础资料!W50&amp;""</f>
      </c>
      <c r="AF50">
        <f>[1]基础资料!AF50&amp;""</f>
      </c>
      <c r="AG50">
        <f>[1]基础资料!AG50&amp;""</f>
      </c>
      <c r="AH50">
        <f>[1]基础资料!AH50</f>
      </c>
      <c r="AI50">
        <f>[1]基础资料!AI50</f>
      </c>
      <c r="AJ50">
        <f>[1]基础资料!AJ50</f>
      </c>
    </row>
    <row r="51">
      <c r="U51">
        <f>[1]基础资料!U51&amp;""</f>
      </c>
      <c r="V51">
        <f>[1]基础资料!V51&amp;""</f>
      </c>
      <c r="W51">
        <f>[1]基础资料!W51&amp;""</f>
      </c>
      <c r="AF51">
        <f>[1]基础资料!AF51&amp;""</f>
      </c>
      <c r="AG51">
        <f>[1]基础资料!AG51&amp;""</f>
      </c>
      <c r="AH51">
        <f>[1]基础资料!AH51</f>
      </c>
      <c r="AI51">
        <f>[1]基础资料!AI51</f>
      </c>
      <c r="AJ51">
        <f>[1]基础资料!AJ51</f>
      </c>
    </row>
    <row r="52">
      <c r="U52">
        <f>[1]基础资料!U52&amp;""</f>
      </c>
      <c r="V52">
        <f>[1]基础资料!V52&amp;""</f>
      </c>
      <c r="W52">
        <f>[1]基础资料!W52&amp;""</f>
      </c>
      <c r="AF52">
        <f>[1]基础资料!AF52&amp;""</f>
      </c>
      <c r="AG52">
        <f>[1]基础资料!AG52&amp;""</f>
      </c>
      <c r="AH52">
        <f>[1]基础资料!AH52</f>
      </c>
      <c r="AI52">
        <f>[1]基础资料!AI52</f>
      </c>
      <c r="AJ52">
        <f>[1]基础资料!AJ52</f>
      </c>
    </row>
    <row r="53">
      <c r="U53">
        <f>[1]基础资料!U53&amp;""</f>
      </c>
      <c r="V53">
        <f>[1]基础资料!V53&amp;""</f>
      </c>
      <c r="W53">
        <f>[1]基础资料!W53&amp;""</f>
      </c>
      <c r="AF53">
        <f>[1]基础资料!AF53&amp;""</f>
      </c>
      <c r="AG53">
        <f>[1]基础资料!AG53&amp;""</f>
      </c>
      <c r="AH53">
        <f>[1]基础资料!AH53</f>
      </c>
      <c r="AI53">
        <f>[1]基础资料!AI53</f>
      </c>
      <c r="AJ53">
        <f>[1]基础资料!AJ53</f>
      </c>
    </row>
    <row r="54">
      <c r="U54">
        <f>[1]基础资料!U54&amp;""</f>
      </c>
      <c r="V54">
        <f>[1]基础资料!V54&amp;""</f>
      </c>
      <c r="W54">
        <f>[1]基础资料!W54&amp;""</f>
      </c>
      <c r="AF54">
        <f>[1]基础资料!AF54&amp;""</f>
      </c>
      <c r="AG54">
        <f>[1]基础资料!AG54&amp;""</f>
      </c>
      <c r="AH54">
        <f>[1]基础资料!AH54</f>
      </c>
      <c r="AI54">
        <f>[1]基础资料!AI54</f>
      </c>
      <c r="AJ54">
        <f>[1]基础资料!AJ54</f>
      </c>
    </row>
    <row r="55">
      <c r="U55">
        <f>[1]基础资料!U55&amp;""</f>
      </c>
      <c r="V55">
        <f>[1]基础资料!V55&amp;""</f>
      </c>
      <c r="W55">
        <f>[1]基础资料!W55&amp;""</f>
      </c>
      <c r="AF55">
        <f>[1]基础资料!AF55&amp;""</f>
      </c>
      <c r="AG55">
        <f>[1]基础资料!AG55&amp;""</f>
      </c>
      <c r="AH55">
        <f>[1]基础资料!AH55</f>
      </c>
      <c r="AI55">
        <f>[1]基础资料!AI55</f>
      </c>
      <c r="AJ55">
        <f>[1]基础资料!AJ55</f>
      </c>
    </row>
    <row r="56">
      <c r="U56">
        <f>[1]基础资料!U56&amp;""</f>
      </c>
      <c r="V56">
        <f>[1]基础资料!V56&amp;""</f>
      </c>
      <c r="W56">
        <f>[1]基础资料!W56&amp;""</f>
      </c>
      <c r="AF56">
        <f>[1]基础资料!AF56&amp;""</f>
      </c>
      <c r="AG56">
        <f>[1]基础资料!AG56&amp;""</f>
      </c>
      <c r="AH56">
        <f>[1]基础资料!AH56</f>
      </c>
      <c r="AI56">
        <f>[1]基础资料!AI56</f>
      </c>
      <c r="AJ56">
        <f>[1]基础资料!AJ56</f>
      </c>
    </row>
    <row r="57">
      <c r="U57">
        <f>[1]基础资料!U57&amp;""</f>
      </c>
      <c r="V57">
        <f>[1]基础资料!V57&amp;""</f>
      </c>
      <c r="W57">
        <f>[1]基础资料!W57&amp;""</f>
      </c>
      <c r="AF57">
        <f>[1]基础资料!AF57&amp;""</f>
      </c>
      <c r="AG57">
        <f>[1]基础资料!AG57&amp;""</f>
      </c>
      <c r="AH57">
        <f>[1]基础资料!AH57</f>
      </c>
      <c r="AI57">
        <f>[1]基础资料!AI57</f>
      </c>
      <c r="AJ57">
        <f>[1]基础资料!AJ57</f>
      </c>
    </row>
    <row r="58">
      <c r="U58">
        <f>[1]基础资料!U58&amp;""</f>
      </c>
      <c r="V58">
        <f>[1]基础资料!V58&amp;""</f>
      </c>
      <c r="W58">
        <f>[1]基础资料!W58&amp;""</f>
      </c>
      <c r="AF58">
        <f>[1]基础资料!AF58&amp;""</f>
      </c>
      <c r="AG58">
        <f>[1]基础资料!AG58&amp;""</f>
      </c>
      <c r="AH58">
        <f>[1]基础资料!AH58</f>
      </c>
      <c r="AI58">
        <f>[1]基础资料!AI58</f>
      </c>
      <c r="AJ58">
        <f>[1]基础资料!AJ58</f>
      </c>
    </row>
    <row r="59">
      <c r="U59">
        <f>[1]基础资料!U59&amp;""</f>
      </c>
      <c r="V59">
        <f>[1]基础资料!V59&amp;""</f>
      </c>
      <c r="W59">
        <f>[1]基础资料!W59&amp;""</f>
      </c>
      <c r="AF59">
        <f>[1]基础资料!AF59&amp;""</f>
      </c>
      <c r="AG59">
        <f>[1]基础资料!AG59&amp;""</f>
      </c>
      <c r="AH59">
        <f>[1]基础资料!AH59</f>
      </c>
      <c r="AI59">
        <f>[1]基础资料!AI59</f>
      </c>
      <c r="AJ59">
        <f>[1]基础资料!AJ59</f>
      </c>
    </row>
    <row r="60">
      <c r="U60">
        <f>[1]基础资料!U60&amp;""</f>
      </c>
      <c r="V60">
        <f>[1]基础资料!V60&amp;""</f>
      </c>
      <c r="W60">
        <f>[1]基础资料!W60&amp;""</f>
      </c>
      <c r="AF60">
        <f>[1]基础资料!AF60&amp;""</f>
      </c>
      <c r="AG60">
        <f>[1]基础资料!AG60&amp;""</f>
      </c>
      <c r="AH60">
        <f>[1]基础资料!AH60</f>
      </c>
      <c r="AI60">
        <f>[1]基础资料!AI60</f>
      </c>
      <c r="AJ60">
        <f>[1]基础资料!AJ60</f>
      </c>
    </row>
    <row r="61">
      <c r="U61">
        <f>[1]基础资料!U61&amp;""</f>
      </c>
      <c r="V61">
        <f>[1]基础资料!V61&amp;""</f>
      </c>
      <c r="W61">
        <f>[1]基础资料!W61&amp;""</f>
      </c>
      <c r="AF61">
        <f>[1]基础资料!AF61&amp;""</f>
      </c>
      <c r="AG61">
        <f>[1]基础资料!AG61&amp;""</f>
      </c>
      <c r="AH61">
        <f>[1]基础资料!AH61</f>
      </c>
      <c r="AI61">
        <f>[1]基础资料!AI61</f>
      </c>
      <c r="AJ61">
        <f>[1]基础资料!AJ61</f>
      </c>
    </row>
    <row r="62">
      <c r="U62">
        <f>[1]基础资料!U62&amp;""</f>
      </c>
      <c r="V62">
        <f>[1]基础资料!V62&amp;""</f>
      </c>
      <c r="W62">
        <f>[1]基础资料!W62&amp;""</f>
      </c>
      <c r="AF62">
        <f>[1]基础资料!AF62&amp;""</f>
      </c>
      <c r="AG62">
        <f>[1]基础资料!AG62&amp;""</f>
      </c>
      <c r="AH62">
        <f>[1]基础资料!AH62</f>
      </c>
      <c r="AI62">
        <f>[1]基础资料!AI62</f>
      </c>
      <c r="AJ62">
        <f>[1]基础资料!AJ62</f>
      </c>
    </row>
    <row r="63">
      <c r="U63">
        <f>[1]基础资料!U63&amp;""</f>
      </c>
      <c r="V63">
        <f>[1]基础资料!V63&amp;""</f>
      </c>
      <c r="W63">
        <f>[1]基础资料!W63&amp;""</f>
      </c>
      <c r="AF63">
        <f>[1]基础资料!AF63&amp;""</f>
      </c>
      <c r="AG63">
        <f>[1]基础资料!AG63&amp;""</f>
      </c>
      <c r="AH63">
        <f>[1]基础资料!AH63</f>
      </c>
      <c r="AI63">
        <f>[1]基础资料!AI63</f>
      </c>
      <c r="AJ63">
        <f>[1]基础资料!AJ63</f>
      </c>
    </row>
    <row r="64">
      <c r="U64">
        <f>[1]基础资料!U64&amp;""</f>
      </c>
      <c r="V64">
        <f>[1]基础资料!V64&amp;""</f>
      </c>
      <c r="W64">
        <f>[1]基础资料!W64&amp;""</f>
      </c>
      <c r="AF64">
        <f>[1]基础资料!AF64&amp;""</f>
      </c>
      <c r="AG64">
        <f>[1]基础资料!AG64&amp;""</f>
      </c>
      <c r="AH64">
        <f>[1]基础资料!AH64</f>
      </c>
      <c r="AI64">
        <f>[1]基础资料!AI64</f>
      </c>
      <c r="AJ64">
        <f>[1]基础资料!AJ64</f>
      </c>
    </row>
    <row r="65">
      <c r="AF65">
        <f>[1]基础资料!AF65&amp;""</f>
      </c>
      <c r="AG65">
        <f>[1]基础资料!AG65&amp;""</f>
      </c>
      <c r="AH65">
        <f>[1]基础资料!AH65</f>
      </c>
      <c r="AI65">
        <f>[1]基础资料!AI65</f>
      </c>
      <c r="AJ65">
        <f>[1]基础资料!AJ65</f>
      </c>
    </row>
    <row r="66">
      <c r="AF66">
        <f>[1]基础资料!AF66&amp;""</f>
      </c>
      <c r="AG66">
        <f>[1]基础资料!AG66&amp;""</f>
      </c>
      <c r="AH66">
        <f>[1]基础资料!AH66</f>
      </c>
      <c r="AI66">
        <f>[1]基础资料!AI66</f>
      </c>
      <c r="AJ66">
        <f>[1]基础资料!AJ66</f>
      </c>
    </row>
    <row r="67">
      <c r="AF67">
        <f>[1]基础资料!AF67&amp;""</f>
      </c>
      <c r="AG67">
        <f>[1]基础资料!AG67&amp;""</f>
      </c>
      <c r="AH67">
        <f>[1]基础资料!AH67</f>
      </c>
      <c r="AI67">
        <f>[1]基础资料!AI67</f>
      </c>
      <c r="AJ67">
        <f>[1]基础资料!AJ67</f>
      </c>
    </row>
    <row r="68">
      <c r="AF68">
        <f>[1]基础资料!AF68&amp;""</f>
      </c>
      <c r="AG68">
        <f>[1]基础资料!AG68&amp;""</f>
      </c>
      <c r="AH68">
        <f>[1]基础资料!AH68</f>
      </c>
      <c r="AI68">
        <f>[1]基础资料!AI68</f>
      </c>
      <c r="AJ68">
        <f>[1]基础资料!AJ68</f>
      </c>
    </row>
    <row r="69">
      <c r="AF69">
        <f>[1]基础资料!AF69&amp;""</f>
      </c>
      <c r="AG69">
        <f>[1]基础资料!AG69&amp;""</f>
      </c>
      <c r="AH69">
        <f>[1]基础资料!AH69</f>
      </c>
      <c r="AI69">
        <f>[1]基础资料!AI69</f>
      </c>
      <c r="AJ69">
        <f>[1]基础资料!AJ69</f>
      </c>
    </row>
    <row r="70">
      <c r="AF70">
        <f>[1]基础资料!AF70&amp;""</f>
      </c>
      <c r="AG70">
        <f>[1]基础资料!AG70&amp;""</f>
      </c>
      <c r="AH70">
        <f>[1]基础资料!AH70</f>
      </c>
      <c r="AI70">
        <f>[1]基础资料!AI70</f>
      </c>
      <c r="AJ70">
        <f>[1]基础资料!AJ70</f>
      </c>
    </row>
    <row r="71">
      <c r="AF71">
        <f>[1]基础资料!AF71&amp;""</f>
      </c>
      <c r="AG71">
        <f>[1]基础资料!AG71&amp;""</f>
      </c>
      <c r="AH71">
        <f>[1]基础资料!AH71</f>
      </c>
      <c r="AI71">
        <f>[1]基础资料!AI71</f>
      </c>
      <c r="AJ71">
        <f>[1]基础资料!AJ71</f>
      </c>
    </row>
    <row r="72">
      <c r="AF72">
        <f>[1]基础资料!AF72&amp;""</f>
      </c>
      <c r="AG72">
        <f>[1]基础资料!AG72&amp;""</f>
      </c>
      <c r="AH72">
        <f>[1]基础资料!AH72</f>
      </c>
      <c r="AI72">
        <f>[1]基础资料!AI72</f>
      </c>
      <c r="AJ72">
        <f>[1]基础资料!AJ72</f>
      </c>
    </row>
    <row r="73">
      <c r="AF73">
        <f>[1]基础资料!AF73&amp;""</f>
      </c>
      <c r="AG73">
        <f>[1]基础资料!AG73&amp;""</f>
      </c>
      <c r="AH73">
        <f>[1]基础资料!AH73</f>
      </c>
      <c r="AI73">
        <f>[1]基础资料!AI73</f>
      </c>
      <c r="AJ73">
        <f>[1]基础资料!AJ73</f>
      </c>
    </row>
    <row r="74">
      <c r="AF74">
        <f>[1]基础资料!AF74&amp;""</f>
      </c>
      <c r="AG74">
        <f>[1]基础资料!AG74&amp;""</f>
      </c>
      <c r="AH74">
        <f>[1]基础资料!AH74</f>
      </c>
      <c r="AI74">
        <f>[1]基础资料!AI74</f>
      </c>
      <c r="AJ74">
        <f>[1]基础资料!AJ74</f>
      </c>
    </row>
    <row r="75">
      <c r="AF75">
        <f>[1]基础资料!AF75&amp;""</f>
      </c>
      <c r="AG75">
        <f>[1]基础资料!AG75&amp;""</f>
      </c>
      <c r="AH75">
        <f>[1]基础资料!AH75</f>
      </c>
      <c r="AI75">
        <f>[1]基础资料!AI75</f>
      </c>
      <c r="AJ75">
        <f>[1]基础资料!AJ75</f>
      </c>
    </row>
    <row r="76">
      <c r="AF76">
        <f>[1]基础资料!AF76&amp;""</f>
      </c>
      <c r="AG76">
        <f>[1]基础资料!AG76&amp;""</f>
      </c>
      <c r="AH76">
        <f>[1]基础资料!AH76</f>
      </c>
      <c r="AI76">
        <f>[1]基础资料!AI76</f>
      </c>
      <c r="AJ76">
        <f>[1]基础资料!AJ76</f>
      </c>
    </row>
    <row r="77">
      <c r="AF77">
        <f>[1]基础资料!AF77&amp;""</f>
      </c>
      <c r="AG77">
        <f>[1]基础资料!AG77&amp;""</f>
      </c>
      <c r="AH77">
        <f>[1]基础资料!AH77</f>
      </c>
      <c r="AI77">
        <f>[1]基础资料!AI77</f>
      </c>
      <c r="AJ77">
        <f>[1]基础资料!AJ77</f>
      </c>
    </row>
    <row r="78">
      <c r="AF78">
        <f>[1]基础资料!AF78&amp;""</f>
      </c>
      <c r="AG78">
        <f>[1]基础资料!AG78&amp;""</f>
      </c>
      <c r="AH78">
        <f>[1]基础资料!AH78</f>
      </c>
      <c r="AI78">
        <f>[1]基础资料!AI78</f>
      </c>
      <c r="AJ78">
        <f>[1]基础资料!AJ78</f>
      </c>
    </row>
    <row r="79">
      <c r="AF79">
        <f>[1]基础资料!AF79&amp;""</f>
      </c>
      <c r="AG79">
        <f>[1]基础资料!AG79&amp;""</f>
      </c>
      <c r="AH79">
        <f>[1]基础资料!AH79</f>
      </c>
      <c r="AI79">
        <f>[1]基础资料!AI79</f>
      </c>
      <c r="AJ79">
        <f>[1]基础资料!AJ79</f>
      </c>
    </row>
    <row r="80">
      <c r="AF80">
        <f>[1]基础资料!AF80&amp;""</f>
      </c>
      <c r="AG80">
        <f>[1]基础资料!AG80&amp;""</f>
      </c>
      <c r="AH80">
        <f>[1]基础资料!AH80</f>
      </c>
      <c r="AI80">
        <f>[1]基础资料!AI80</f>
      </c>
      <c r="AJ80">
        <f>[1]基础资料!AJ80</f>
      </c>
    </row>
    <row r="81">
      <c r="AF81">
        <f>[1]基础资料!AF81&amp;""</f>
      </c>
      <c r="AG81">
        <f>[1]基础资料!AG81&amp;""</f>
      </c>
      <c r="AH81">
        <f>[1]基础资料!AH81</f>
      </c>
      <c r="AI81">
        <f>[1]基础资料!AI81</f>
      </c>
      <c r="AJ81">
        <f>[1]基础资料!AJ81</f>
      </c>
    </row>
    <row r="82">
      <c r="AF82">
        <f>[1]基础资料!AF82&amp;""</f>
      </c>
      <c r="AG82">
        <f>[1]基础资料!AG82&amp;""</f>
      </c>
      <c r="AH82">
        <f>[1]基础资料!AH82</f>
      </c>
      <c r="AI82">
        <f>[1]基础资料!AI82</f>
      </c>
      <c r="AJ82">
        <f>[1]基础资料!AJ82</f>
      </c>
    </row>
    <row r="83">
      <c r="AF83">
        <f>[1]基础资料!AF83&amp;""</f>
      </c>
      <c r="AG83">
        <f>[1]基础资料!AG83&amp;""</f>
      </c>
      <c r="AH83">
        <f>[1]基础资料!AH83</f>
      </c>
      <c r="AI83">
        <f>[1]基础资料!AI83</f>
      </c>
      <c r="AJ83">
        <f>[1]基础资料!AJ83</f>
      </c>
    </row>
    <row r="84">
      <c r="AF84">
        <f>[1]基础资料!AF84&amp;""</f>
      </c>
      <c r="AG84">
        <f>[1]基础资料!AG84&amp;""</f>
      </c>
      <c r="AH84">
        <f>[1]基础资料!AH84</f>
      </c>
      <c r="AI84">
        <f>[1]基础资料!AI84</f>
      </c>
      <c r="AJ84">
        <f>[1]基础资料!AJ84</f>
      </c>
    </row>
    <row r="85">
      <c r="AF85">
        <f>[1]基础资料!AF85&amp;""</f>
      </c>
      <c r="AG85">
        <f>[1]基础资料!AG85&amp;""</f>
      </c>
      <c r="AH85">
        <f>[1]基础资料!AH85</f>
      </c>
      <c r="AI85">
        <f>[1]基础资料!AI85</f>
      </c>
      <c r="AJ85">
        <f>[1]基础资料!AJ85</f>
      </c>
    </row>
    <row r="86">
      <c r="AF86">
        <f>[1]基础资料!AF86&amp;""</f>
      </c>
      <c r="AG86">
        <f>[1]基础资料!AG86&amp;""</f>
      </c>
      <c r="AH86">
        <f>[1]基础资料!AH86</f>
      </c>
      <c r="AI86">
        <f>[1]基础资料!AI86</f>
      </c>
      <c r="AJ86">
        <f>[1]基础资料!AJ86</f>
      </c>
    </row>
    <row r="87">
      <c r="AF87">
        <f>[1]基础资料!AF87&amp;""</f>
      </c>
      <c r="AG87">
        <f>[1]基础资料!AG87&amp;""</f>
      </c>
      <c r="AH87">
        <f>[1]基础资料!AH87</f>
      </c>
      <c r="AI87">
        <f>[1]基础资料!AI87</f>
      </c>
      <c r="AJ87">
        <f>[1]基础资料!AJ87</f>
      </c>
    </row>
    <row r="88">
      <c r="AF88">
        <f>[1]基础资料!AF88&amp;""</f>
      </c>
      <c r="AG88">
        <f>[1]基础资料!AG88&amp;""</f>
      </c>
      <c r="AH88">
        <f>[1]基础资料!AH88</f>
      </c>
      <c r="AI88">
        <f>[1]基础资料!AI88</f>
      </c>
      <c r="AJ88">
        <f>[1]基础资料!AJ88</f>
      </c>
    </row>
    <row r="89">
      <c r="AF89">
        <f>[1]基础资料!AF89&amp;""</f>
      </c>
      <c r="AG89">
        <f>[1]基础资料!AG89&amp;""</f>
      </c>
      <c r="AH89">
        <f>[1]基础资料!AH89</f>
      </c>
      <c r="AI89">
        <f>[1]基础资料!AI89</f>
      </c>
      <c r="AJ89">
        <f>[1]基础资料!AJ89</f>
      </c>
    </row>
    <row r="90">
      <c r="AF90">
        <f>[1]基础资料!AF90&amp;""</f>
      </c>
      <c r="AG90">
        <f>[1]基础资料!AG90&amp;""</f>
      </c>
      <c r="AH90">
        <f>[1]基础资料!AH90</f>
      </c>
      <c r="AI90">
        <f>[1]基础资料!AI90</f>
      </c>
      <c r="AJ90">
        <f>[1]基础资料!AJ90</f>
      </c>
    </row>
    <row r="91">
      <c r="AF91">
        <f>[1]基础资料!AF91&amp;""</f>
      </c>
      <c r="AG91">
        <f>[1]基础资料!AG91&amp;""</f>
      </c>
      <c r="AH91">
        <f>[1]基础资料!AH91</f>
      </c>
      <c r="AI91">
        <f>[1]基础资料!AI91</f>
      </c>
      <c r="AJ91">
        <f>[1]基础资料!AJ91</f>
      </c>
    </row>
    <row r="92">
      <c r="AF92">
        <f>[1]基础资料!AF92&amp;""</f>
      </c>
      <c r="AG92">
        <f>[1]基础资料!AG92&amp;""</f>
      </c>
      <c r="AH92">
        <f>[1]基础资料!AH92</f>
      </c>
      <c r="AI92">
        <f>[1]基础资料!AI92</f>
      </c>
      <c r="AJ92">
        <f>[1]基础资料!AJ92</f>
      </c>
    </row>
    <row r="93">
      <c r="AF93">
        <f>[1]基础资料!AF93&amp;""</f>
      </c>
      <c r="AG93">
        <f>[1]基础资料!AG93&amp;""</f>
      </c>
      <c r="AH93">
        <f>[1]基础资料!AH93</f>
      </c>
      <c r="AI93">
        <f>[1]基础资料!AI93</f>
      </c>
      <c r="AJ93">
        <f>[1]基础资料!AJ93</f>
      </c>
    </row>
    <row r="94">
      <c r="AF94">
        <f>[1]基础资料!AF94&amp;""</f>
      </c>
      <c r="AG94">
        <f>[1]基础资料!AG94&amp;""</f>
      </c>
      <c r="AH94">
        <f>[1]基础资料!AH94</f>
      </c>
      <c r="AI94">
        <f>[1]基础资料!AI94</f>
      </c>
      <c r="AJ94">
        <f>[1]基础资料!AJ94</f>
      </c>
    </row>
    <row r="95">
      <c r="AF95">
        <f>[1]基础资料!AF95&amp;""</f>
      </c>
      <c r="AG95">
        <f>[1]基础资料!AG95&amp;""</f>
      </c>
      <c r="AH95">
        <f>[1]基础资料!AH95</f>
      </c>
      <c r="AI95">
        <f>[1]基础资料!AI95</f>
      </c>
      <c r="AJ95">
        <f>[1]基础资料!AJ95</f>
      </c>
    </row>
    <row r="96">
      <c r="AF96">
        <f>[1]基础资料!AF96&amp;""</f>
      </c>
      <c r="AG96">
        <f>[1]基础资料!AG96&amp;""</f>
      </c>
      <c r="AH96">
        <f>[1]基础资料!AH96</f>
      </c>
      <c r="AI96">
        <f>[1]基础资料!AI96</f>
      </c>
      <c r="AJ96">
        <f>[1]基础资料!AJ96</f>
      </c>
    </row>
    <row r="97">
      <c r="AF97">
        <f>[1]基础资料!AF97&amp;""</f>
      </c>
      <c r="AG97">
        <f>[1]基础资料!AG97&amp;""</f>
      </c>
      <c r="AH97">
        <f>[1]基础资料!AH97</f>
      </c>
      <c r="AI97">
        <f>[1]基础资料!AI97</f>
      </c>
      <c r="AJ97">
        <f>[1]基础资料!AJ97</f>
      </c>
    </row>
    <row r="98">
      <c r="AF98">
        <f>[1]基础资料!AF98&amp;""</f>
      </c>
      <c r="AG98">
        <f>[1]基础资料!AG98&amp;""</f>
      </c>
      <c r="AH98">
        <f>[1]基础资料!AH98</f>
      </c>
      <c r="AI98">
        <f>[1]基础资料!AI98</f>
      </c>
      <c r="AJ98">
        <f>[1]基础资料!AJ98</f>
      </c>
    </row>
    <row r="99">
      <c r="AF99">
        <f>[1]基础资料!AF99&amp;""</f>
      </c>
      <c r="AG99">
        <f>[1]基础资料!AG99&amp;""</f>
      </c>
      <c r="AH99">
        <f>[1]基础资料!AH99</f>
      </c>
      <c r="AI99">
        <f>[1]基础资料!AI99</f>
      </c>
      <c r="AJ99">
        <f>[1]基础资料!AJ99</f>
      </c>
    </row>
    <row r="100">
      <c r="AF100">
        <f>[1]基础资料!AF100&amp;""</f>
      </c>
      <c r="AG100">
        <f>[1]基础资料!AG100&amp;""</f>
      </c>
      <c r="AH100">
        <f>[1]基础资料!AH100</f>
      </c>
      <c r="AI100">
        <f>[1]基础资料!AI100</f>
      </c>
      <c r="AJ100">
        <f>[1]基础资料!AJ100</f>
      </c>
    </row>
    <row r="101">
      <c r="AF101">
        <f>[1]基础资料!AF101&amp;""</f>
      </c>
      <c r="AG101">
        <f>[1]基础资料!AG101&amp;""</f>
      </c>
      <c r="AH101">
        <f>[1]基础资料!AH101</f>
      </c>
      <c r="AI101">
        <f>[1]基础资料!AI101</f>
      </c>
      <c r="AJ101">
        <f>[1]基础资料!AJ101</f>
      </c>
    </row>
    <row r="102">
      <c r="AF102">
        <f>[1]基础资料!AF102&amp;""</f>
      </c>
      <c r="AG102">
        <f>[1]基础资料!AG102&amp;""</f>
      </c>
      <c r="AH102">
        <f>[1]基础资料!AH102</f>
      </c>
      <c r="AI102">
        <f>[1]基础资料!AI102</f>
      </c>
      <c r="AJ102">
        <f>[1]基础资料!AJ102</f>
      </c>
    </row>
    <row r="103">
      <c r="AF103">
        <f>[1]基础资料!AF103&amp;""</f>
      </c>
      <c r="AG103">
        <f>[1]基础资料!AG103&amp;""</f>
      </c>
      <c r="AH103">
        <f>[1]基础资料!AH103</f>
      </c>
      <c r="AI103">
        <f>[1]基础资料!AI103</f>
      </c>
      <c r="AJ103">
        <f>[1]基础资料!AJ103</f>
      </c>
    </row>
    <row r="104">
      <c r="AF104">
        <f>[1]基础资料!AF104&amp;""</f>
      </c>
      <c r="AG104">
        <f>[1]基础资料!AG104&amp;""</f>
      </c>
      <c r="AH104">
        <f>[1]基础资料!AH104</f>
      </c>
      <c r="AI104">
        <f>[1]基础资料!AI104</f>
      </c>
      <c r="AJ104">
        <f>[1]基础资料!AJ104</f>
      </c>
    </row>
    <row r="105">
      <c r="AF105">
        <f>[1]基础资料!AF105&amp;""</f>
      </c>
      <c r="AG105">
        <f>[1]基础资料!AG105&amp;""</f>
      </c>
      <c r="AH105">
        <f>[1]基础资料!AH105</f>
      </c>
      <c r="AI105">
        <f>[1]基础资料!AI105</f>
      </c>
      <c r="AJ105">
        <f>[1]基础资料!AJ105</f>
      </c>
    </row>
    <row r="106">
      <c r="AF106">
        <f>[1]基础资料!AF106&amp;""</f>
      </c>
      <c r="AG106">
        <f>[1]基础资料!AG106&amp;""</f>
      </c>
      <c r="AH106">
        <f>[1]基础资料!AH106</f>
      </c>
      <c r="AI106">
        <f>[1]基础资料!AI106</f>
      </c>
      <c r="AJ106">
        <f>[1]基础资料!AJ106</f>
      </c>
    </row>
    <row r="107">
      <c r="AF107">
        <f>[1]基础资料!AF107&amp;""</f>
      </c>
      <c r="AG107">
        <f>[1]基础资料!AG107&amp;""</f>
      </c>
      <c r="AH107">
        <f>[1]基础资料!AH107</f>
      </c>
      <c r="AI107">
        <f>[1]基础资料!AI107</f>
      </c>
      <c r="AJ107">
        <f>[1]基础资料!AJ107</f>
      </c>
    </row>
    <row r="108">
      <c r="AF108">
        <f>[1]基础资料!AF108&amp;""</f>
      </c>
      <c r="AG108">
        <f>[1]基础资料!AG108&amp;""</f>
      </c>
      <c r="AH108">
        <f>[1]基础资料!AH108</f>
      </c>
      <c r="AI108">
        <f>[1]基础资料!AI108</f>
      </c>
      <c r="AJ108">
        <f>[1]基础资料!AJ108</f>
      </c>
    </row>
    <row r="109">
      <c r="AF109">
        <f>[1]基础资料!AF109&amp;""</f>
      </c>
      <c r="AG109">
        <f>[1]基础资料!AG109&amp;""</f>
      </c>
      <c r="AH109">
        <f>[1]基础资料!AH109</f>
      </c>
      <c r="AI109">
        <f>[1]基础资料!AI109</f>
      </c>
      <c r="AJ109">
        <f>[1]基础资料!AJ109</f>
      </c>
    </row>
    <row r="110">
      <c r="AF110">
        <f>[1]基础资料!AF110&amp;""</f>
      </c>
      <c r="AG110">
        <f>[1]基础资料!AG110&amp;""</f>
      </c>
      <c r="AH110">
        <f>[1]基础资料!AH110</f>
      </c>
      <c r="AI110">
        <f>[1]基础资料!AI110</f>
      </c>
      <c r="AJ110">
        <f>[1]基础资料!AJ110</f>
      </c>
    </row>
    <row r="111">
      <c r="AF111">
        <f>[1]基础资料!AF111&amp;""</f>
      </c>
      <c r="AG111">
        <f>[1]基础资料!AG111&amp;""</f>
      </c>
      <c r="AH111">
        <f>[1]基础资料!AH111</f>
      </c>
      <c r="AI111">
        <f>[1]基础资料!AI111</f>
      </c>
      <c r="AJ111">
        <f>[1]基础资料!AJ111</f>
      </c>
    </row>
    <row r="112">
      <c r="AF112">
        <f>[1]基础资料!AF112&amp;""</f>
      </c>
      <c r="AG112">
        <f>[1]基础资料!AG112&amp;""</f>
      </c>
      <c r="AH112">
        <f>[1]基础资料!AH112</f>
      </c>
      <c r="AI112">
        <f>[1]基础资料!AI112</f>
      </c>
      <c r="AJ112">
        <f>[1]基础资料!AJ112</f>
      </c>
    </row>
    <row r="113">
      <c r="AF113">
        <f>[1]基础资料!AF113&amp;""</f>
      </c>
      <c r="AG113">
        <f>[1]基础资料!AG113&amp;""</f>
      </c>
      <c r="AH113">
        <f>[1]基础资料!AH113</f>
      </c>
      <c r="AI113">
        <f>[1]基础资料!AI113</f>
      </c>
      <c r="AJ113">
        <f>[1]基础资料!AJ113</f>
      </c>
    </row>
    <row r="114">
      <c r="AF114">
        <f>[1]基础资料!AF114&amp;""</f>
      </c>
      <c r="AG114">
        <f>[1]基础资料!AG114&amp;""</f>
      </c>
      <c r="AH114">
        <f>[1]基础资料!AH114</f>
      </c>
      <c r="AI114">
        <f>[1]基础资料!AI114</f>
      </c>
      <c r="AJ114">
        <f>[1]基础资料!AJ114</f>
      </c>
    </row>
    <row r="115">
      <c r="AF115">
        <f>[1]基础资料!AF115&amp;""</f>
      </c>
      <c r="AG115">
        <f>[1]基础资料!AG115&amp;""</f>
      </c>
      <c r="AH115">
        <f>[1]基础资料!AH115</f>
      </c>
      <c r="AI115">
        <f>[1]基础资料!AI115</f>
      </c>
      <c r="AJ115">
        <f>[1]基础资料!AJ115</f>
      </c>
    </row>
    <row r="116">
      <c r="AF116">
        <f>[1]基础资料!AF116&amp;""</f>
      </c>
      <c r="AG116">
        <f>[1]基础资料!AG116&amp;""</f>
      </c>
      <c r="AH116">
        <f>[1]基础资料!AH116</f>
      </c>
      <c r="AI116">
        <f>[1]基础资料!AI116</f>
      </c>
      <c r="AJ116">
        <f>[1]基础资料!AJ116</f>
      </c>
    </row>
    <row r="117">
      <c r="AF117">
        <f>[1]基础资料!AF117&amp;""</f>
      </c>
      <c r="AG117">
        <f>[1]基础资料!AG117&amp;""</f>
      </c>
      <c r="AH117">
        <f>[1]基础资料!AH117</f>
      </c>
      <c r="AI117">
        <f>[1]基础资料!AI117</f>
      </c>
      <c r="AJ117">
        <f>[1]基础资料!AJ117</f>
      </c>
    </row>
    <row r="118">
      <c r="AF118">
        <f>[1]基础资料!AF118&amp;""</f>
      </c>
      <c r="AG118">
        <f>[1]基础资料!AG118&amp;""</f>
      </c>
      <c r="AH118">
        <f>[1]基础资料!AH118</f>
      </c>
      <c r="AI118">
        <f>[1]基础资料!AI118</f>
      </c>
      <c r="AJ118">
        <f>[1]基础资料!AJ118</f>
      </c>
    </row>
    <row r="119">
      <c r="AF119">
        <f>[1]基础资料!AF119&amp;""</f>
      </c>
      <c r="AG119">
        <f>[1]基础资料!AG119&amp;""</f>
      </c>
      <c r="AH119">
        <f>[1]基础资料!AH119</f>
      </c>
      <c r="AI119">
        <f>[1]基础资料!AI119</f>
      </c>
      <c r="AJ119">
        <f>[1]基础资料!AJ119</f>
      </c>
    </row>
    <row r="120">
      <c r="AF120">
        <f>[1]基础资料!AF120&amp;""</f>
      </c>
      <c r="AG120">
        <f>[1]基础资料!AG120&amp;""</f>
      </c>
      <c r="AH120">
        <f>[1]基础资料!AH120</f>
      </c>
      <c r="AI120">
        <f>[1]基础资料!AI120</f>
      </c>
      <c r="AJ120">
        <f>[1]基础资料!AJ120</f>
      </c>
    </row>
    <row r="121">
      <c r="AF121">
        <f>[1]基础资料!AF121&amp;""</f>
      </c>
      <c r="AG121">
        <f>[1]基础资料!AG121&amp;""</f>
      </c>
      <c r="AH121">
        <f>[1]基础资料!AH121</f>
      </c>
      <c r="AI121">
        <f>[1]基础资料!AI121</f>
      </c>
      <c r="AJ121">
        <f>[1]基础资料!AJ121</f>
      </c>
    </row>
    <row r="122">
      <c r="AF122">
        <f>[1]基础资料!AF122&amp;""</f>
      </c>
      <c r="AG122">
        <f>[1]基础资料!AG122&amp;""</f>
      </c>
      <c r="AH122">
        <f>[1]基础资料!AH122</f>
      </c>
      <c r="AI122">
        <f>[1]基础资料!AI122</f>
      </c>
      <c r="AJ122">
        <f>[1]基础资料!AJ122</f>
      </c>
    </row>
    <row r="123">
      <c r="AF123">
        <f>[1]基础资料!AF123&amp;""</f>
      </c>
      <c r="AG123">
        <f>[1]基础资料!AG123&amp;""</f>
      </c>
      <c r="AH123">
        <f>[1]基础资料!AH123</f>
      </c>
      <c r="AI123">
        <f>[1]基础资料!AI123</f>
      </c>
      <c r="AJ123">
        <f>[1]基础资料!AJ123</f>
      </c>
    </row>
    <row r="124">
      <c r="AF124">
        <f>[1]基础资料!AF124&amp;""</f>
      </c>
      <c r="AG124">
        <f>[1]基础资料!AG124&amp;""</f>
      </c>
      <c r="AH124">
        <f>[1]基础资料!AH124</f>
      </c>
      <c r="AI124">
        <f>[1]基础资料!AI124</f>
      </c>
      <c r="AJ124">
        <f>[1]基础资料!AJ124</f>
      </c>
    </row>
    <row r="125">
      <c r="AF125">
        <f>[1]基础资料!AF125&amp;""</f>
      </c>
      <c r="AG125">
        <f>[1]基础资料!AG125&amp;""</f>
      </c>
      <c r="AH125">
        <f>[1]基础资料!AH125</f>
      </c>
      <c r="AI125">
        <f>[1]基础资料!AI125</f>
      </c>
      <c r="AJ125">
        <f>[1]基础资料!AJ125</f>
      </c>
    </row>
    <row r="126">
      <c r="AF126">
        <f>[1]基础资料!AF126&amp;""</f>
      </c>
      <c r="AG126">
        <f>[1]基础资料!AG126&amp;""</f>
      </c>
      <c r="AH126">
        <f>[1]基础资料!AH126</f>
      </c>
      <c r="AI126">
        <f>[1]基础资料!AI126</f>
      </c>
      <c r="AJ126">
        <f>[1]基础资料!AJ126</f>
      </c>
    </row>
    <row r="127">
      <c r="AF127">
        <f>[1]基础资料!AF127&amp;""</f>
      </c>
      <c r="AG127">
        <f>[1]基础资料!AG127&amp;""</f>
      </c>
      <c r="AH127">
        <f>[1]基础资料!AH127</f>
      </c>
      <c r="AI127">
        <f>[1]基础资料!AI127</f>
      </c>
      <c r="AJ127">
        <f>[1]基础资料!AJ127</f>
      </c>
    </row>
    <row r="128">
      <c r="AF128">
        <f>[1]基础资料!AF128&amp;""</f>
      </c>
      <c r="AG128">
        <f>[1]基础资料!AG128&amp;""</f>
      </c>
      <c r="AH128">
        <f>[1]基础资料!AH128</f>
      </c>
      <c r="AI128">
        <f>[1]基础资料!AI128</f>
      </c>
      <c r="AJ128">
        <f>[1]基础资料!AJ128</f>
      </c>
    </row>
    <row r="129">
      <c r="AF129">
        <f>[1]基础资料!AF129&amp;""</f>
      </c>
      <c r="AG129">
        <f>[1]基础资料!AG129&amp;""</f>
      </c>
      <c r="AH129">
        <f>[1]基础资料!AH129</f>
      </c>
      <c r="AI129">
        <f>[1]基础资料!AI129</f>
      </c>
      <c r="AJ129">
        <f>[1]基础资料!AJ129</f>
      </c>
    </row>
    <row r="130">
      <c r="AF130">
        <f>[1]基础资料!AF130&amp;""</f>
      </c>
      <c r="AG130">
        <f>[1]基础资料!AG130&amp;""</f>
      </c>
      <c r="AH130">
        <f>[1]基础资料!AH130</f>
      </c>
      <c r="AI130">
        <f>[1]基础资料!AI130</f>
      </c>
      <c r="AJ130">
        <f>[1]基础资料!AJ130</f>
      </c>
    </row>
    <row r="131">
      <c r="AF131">
        <f>[1]基础资料!AF131&amp;""</f>
      </c>
      <c r="AG131">
        <f>[1]基础资料!AG131&amp;""</f>
      </c>
      <c r="AH131">
        <f>[1]基础资料!AH131</f>
      </c>
      <c r="AI131">
        <f>[1]基础资料!AI131</f>
      </c>
      <c r="AJ131">
        <f>[1]基础资料!AJ131</f>
      </c>
    </row>
    <row r="132">
      <c r="AF132">
        <f>[1]基础资料!AF132&amp;""</f>
      </c>
      <c r="AG132">
        <f>[1]基础资料!AG132&amp;""</f>
      </c>
      <c r="AH132">
        <f>[1]基础资料!AH132</f>
      </c>
      <c r="AI132">
        <f>[1]基础资料!AI132</f>
      </c>
      <c r="AJ132">
        <f>[1]基础资料!AJ132</f>
      </c>
    </row>
    <row r="133">
      <c r="AF133">
        <f>[1]基础资料!AF133&amp;""</f>
      </c>
      <c r="AG133">
        <f>[1]基础资料!AG133&amp;""</f>
      </c>
      <c r="AH133">
        <f>[1]基础资料!AH133</f>
      </c>
      <c r="AI133">
        <f>[1]基础资料!AI133</f>
      </c>
      <c r="AJ133">
        <f>[1]基础资料!AJ133</f>
      </c>
    </row>
    <row r="134">
      <c r="AF134">
        <f>[1]基础资料!AF134&amp;""</f>
      </c>
      <c r="AG134">
        <f>[1]基础资料!AG134&amp;""</f>
      </c>
      <c r="AH134">
        <f>[1]基础资料!AH134</f>
      </c>
      <c r="AI134">
        <f>[1]基础资料!AI134</f>
      </c>
      <c r="AJ134">
        <f>[1]基础资料!AJ134</f>
      </c>
    </row>
    <row r="135">
      <c r="AF135">
        <f>[1]基础资料!AF135&amp;""</f>
      </c>
      <c r="AG135">
        <f>[1]基础资料!AG135&amp;""</f>
      </c>
      <c r="AH135">
        <f>[1]基础资料!AH135</f>
      </c>
      <c r="AI135">
        <f>[1]基础资料!AI135</f>
      </c>
      <c r="AJ135">
        <f>[1]基础资料!AJ135</f>
      </c>
    </row>
    <row r="136">
      <c r="AF136">
        <f>[1]基础资料!AF136&amp;""</f>
      </c>
      <c r="AG136">
        <f>[1]基础资料!AG136&amp;""</f>
      </c>
      <c r="AH136">
        <f>[1]基础资料!AH136</f>
      </c>
      <c r="AI136">
        <f>[1]基础资料!AI136</f>
      </c>
      <c r="AJ136">
        <f>[1]基础资料!AJ136</f>
      </c>
    </row>
    <row r="137">
      <c r="AF137">
        <f>[1]基础资料!AF137&amp;""</f>
      </c>
      <c r="AG137">
        <f>[1]基础资料!AG137&amp;""</f>
      </c>
      <c r="AH137">
        <f>[1]基础资料!AH137</f>
      </c>
      <c r="AI137">
        <f>[1]基础资料!AI137</f>
      </c>
      <c r="AJ137">
        <f>[1]基础资料!AJ137</f>
      </c>
    </row>
    <row r="138">
      <c r="AF138">
        <f>[1]基础资料!AF138&amp;""</f>
      </c>
      <c r="AG138">
        <f>[1]基础资料!AG138&amp;""</f>
      </c>
      <c r="AH138">
        <f>[1]基础资料!AH138</f>
      </c>
      <c r="AI138">
        <f>[1]基础资料!AI138</f>
      </c>
      <c r="AJ138">
        <f>[1]基础资料!AJ138</f>
      </c>
    </row>
    <row r="139">
      <c r="AF139">
        <f>[1]基础资料!AF139&amp;""</f>
      </c>
      <c r="AG139">
        <f>[1]基础资料!AG139&amp;""</f>
      </c>
      <c r="AH139">
        <f>[1]基础资料!AH139</f>
      </c>
      <c r="AI139">
        <f>[1]基础资料!AI139</f>
      </c>
      <c r="AJ139">
        <f>[1]基础资料!AJ139</f>
      </c>
    </row>
    <row r="140">
      <c r="AF140">
        <f>[1]基础资料!AF140&amp;""</f>
      </c>
      <c r="AG140">
        <f>[1]基础资料!AG140&amp;""</f>
      </c>
      <c r="AH140">
        <f>[1]基础资料!AH140</f>
      </c>
      <c r="AI140">
        <f>[1]基础资料!AI140</f>
      </c>
      <c r="AJ140">
        <f>[1]基础资料!AJ140</f>
      </c>
    </row>
    <row r="141">
      <c r="AF141">
        <f>[1]基础资料!AF141&amp;""</f>
      </c>
      <c r="AG141">
        <f>[1]基础资料!AG141&amp;""</f>
      </c>
      <c r="AH141">
        <f>[1]基础资料!AH141</f>
      </c>
      <c r="AI141">
        <f>[1]基础资料!AI141</f>
      </c>
      <c r="AJ141">
        <f>[1]基础资料!AJ141</f>
      </c>
    </row>
    <row r="142">
      <c r="AF142">
        <f>[1]基础资料!AF142&amp;""</f>
      </c>
      <c r="AG142">
        <f>[1]基础资料!AG142&amp;""</f>
      </c>
      <c r="AH142">
        <f>[1]基础资料!AH142</f>
      </c>
      <c r="AI142">
        <f>[1]基础资料!AI142</f>
      </c>
      <c r="AJ142">
        <f>[1]基础资料!AJ142</f>
      </c>
    </row>
    <row r="143">
      <c r="AF143">
        <f>[1]基础资料!AF143&amp;""</f>
      </c>
      <c r="AG143">
        <f>[1]基础资料!AG143&amp;""</f>
      </c>
      <c r="AH143">
        <f>[1]基础资料!AH143</f>
      </c>
      <c r="AI143">
        <f>[1]基础资料!AI143</f>
      </c>
      <c r="AJ143">
        <f>[1]基础资料!AJ143</f>
      </c>
    </row>
    <row r="144">
      <c r="AF144">
        <f>[1]基础资料!AF144&amp;""</f>
      </c>
      <c r="AG144">
        <f>[1]基础资料!AG144&amp;""</f>
      </c>
      <c r="AH144">
        <f>[1]基础资料!AH144</f>
      </c>
      <c r="AI144">
        <f>[1]基础资料!AI144</f>
      </c>
      <c r="AJ144">
        <f>[1]基础资料!AJ144</f>
      </c>
    </row>
    <row r="145">
      <c r="AF145">
        <f>[1]基础资料!AF145&amp;""</f>
      </c>
      <c r="AG145">
        <f>[1]基础资料!AG145&amp;""</f>
      </c>
      <c r="AH145">
        <f>[1]基础资料!AH145</f>
      </c>
      <c r="AI145">
        <f>[1]基础资料!AI145</f>
      </c>
      <c r="AJ145">
        <f>[1]基础资料!AJ145</f>
      </c>
    </row>
    <row r="146">
      <c r="AF146">
        <f>[1]基础资料!AF146&amp;""</f>
      </c>
      <c r="AG146">
        <f>[1]基础资料!AG146&amp;""</f>
      </c>
      <c r="AH146">
        <f>[1]基础资料!AH146</f>
      </c>
      <c r="AI146">
        <f>[1]基础资料!AI146</f>
      </c>
      <c r="AJ146">
        <f>[1]基础资料!AJ146</f>
      </c>
    </row>
    <row r="147">
      <c r="AF147">
        <f>[1]基础资料!AF147&amp;""</f>
      </c>
      <c r="AG147">
        <f>[1]基础资料!AG147&amp;""</f>
      </c>
      <c r="AH147">
        <f>[1]基础资料!AH147</f>
      </c>
      <c r="AI147">
        <f>[1]基础资料!AI147</f>
      </c>
      <c r="AJ147">
        <f>[1]基础资料!AJ147</f>
      </c>
    </row>
    <row r="148">
      <c r="AF148">
        <f>[1]基础资料!AF148&amp;""</f>
      </c>
      <c r="AG148">
        <f>[1]基础资料!AG148&amp;""</f>
      </c>
      <c r="AH148">
        <f>[1]基础资料!AH148</f>
      </c>
      <c r="AI148">
        <f>[1]基础资料!AI148</f>
      </c>
      <c r="AJ148">
        <f>[1]基础资料!AJ148</f>
      </c>
    </row>
    <row r="149">
      <c r="AF149">
        <f>[1]基础资料!AF149&amp;""</f>
      </c>
      <c r="AG149">
        <f>[1]基础资料!AG149&amp;""</f>
      </c>
      <c r="AH149">
        <f>[1]基础资料!AH149</f>
      </c>
      <c r="AI149">
        <f>[1]基础资料!AI149</f>
      </c>
      <c r="AJ149">
        <f>[1]基础资料!AJ149</f>
      </c>
    </row>
    <row r="150">
      <c r="AF150">
        <f>[1]基础资料!AF150&amp;""</f>
      </c>
      <c r="AG150">
        <f>[1]基础资料!AG150&amp;""</f>
      </c>
      <c r="AH150">
        <f>[1]基础资料!AH150</f>
      </c>
      <c r="AI150">
        <f>[1]基础资料!AI150</f>
      </c>
      <c r="AJ150">
        <f>[1]基础资料!AJ150</f>
      </c>
    </row>
    <row r="151">
      <c r="AF151">
        <f>[1]基础资料!AF151&amp;""</f>
      </c>
      <c r="AG151">
        <f>[1]基础资料!AG151&amp;""</f>
      </c>
      <c r="AH151">
        <f>[1]基础资料!AH151</f>
      </c>
      <c r="AI151">
        <f>[1]基础资料!AI151</f>
      </c>
      <c r="AJ151">
        <f>[1]基础资料!AJ151</f>
      </c>
    </row>
    <row r="152">
      <c r="AF152">
        <f>[1]基础资料!AF152&amp;""</f>
      </c>
      <c r="AG152">
        <f>[1]基础资料!AG152&amp;""</f>
      </c>
      <c r="AH152">
        <f>[1]基础资料!AH152</f>
      </c>
      <c r="AI152">
        <f>[1]基础资料!AI152</f>
      </c>
      <c r="AJ152">
        <f>[1]基础资料!AJ152</f>
      </c>
    </row>
    <row r="153">
      <c r="AF153">
        <f>[1]基础资料!AF153&amp;""</f>
      </c>
      <c r="AG153">
        <f>[1]基础资料!AG153&amp;""</f>
      </c>
      <c r="AH153">
        <f>[1]基础资料!AH153</f>
      </c>
      <c r="AI153">
        <f>[1]基础资料!AI153</f>
      </c>
      <c r="AJ153">
        <f>[1]基础资料!AJ153</f>
      </c>
    </row>
    <row r="154">
      <c r="AF154">
        <f>[1]基础资料!AF154&amp;""</f>
      </c>
      <c r="AG154">
        <f>[1]基础资料!AG154&amp;""</f>
      </c>
      <c r="AH154">
        <f>[1]基础资料!AH154</f>
      </c>
      <c r="AI154">
        <f>[1]基础资料!AI154</f>
      </c>
      <c r="AJ154">
        <f>[1]基础资料!AJ154</f>
      </c>
    </row>
    <row r="155">
      <c r="AF155">
        <f>[1]基础资料!AF155&amp;""</f>
      </c>
      <c r="AG155">
        <f>[1]基础资料!AG155&amp;""</f>
      </c>
      <c r="AH155">
        <f>[1]基础资料!AH155</f>
      </c>
      <c r="AI155">
        <f>[1]基础资料!AI155</f>
      </c>
      <c r="AJ155">
        <f>[1]基础资料!AJ155</f>
      </c>
    </row>
    <row r="156">
      <c r="AF156">
        <f>[1]基础资料!AF156&amp;""</f>
      </c>
      <c r="AG156">
        <f>[1]基础资料!AG156&amp;""</f>
      </c>
      <c r="AH156">
        <f>[1]基础资料!AH156</f>
      </c>
      <c r="AI156">
        <f>[1]基础资料!AI156</f>
      </c>
      <c r="AJ156">
        <f>[1]基础资料!AJ156</f>
      </c>
    </row>
    <row r="157">
      <c r="AF157">
        <f>[1]基础资料!AF157&amp;""</f>
      </c>
      <c r="AG157">
        <f>[1]基础资料!AG157&amp;""</f>
      </c>
      <c r="AH157">
        <f>[1]基础资料!AH157</f>
      </c>
      <c r="AI157">
        <f>[1]基础资料!AI157</f>
      </c>
      <c r="AJ157">
        <f>[1]基础资料!AJ157</f>
      </c>
    </row>
    <row r="158">
      <c r="AF158">
        <f>[1]基础资料!AF158&amp;""</f>
      </c>
      <c r="AG158">
        <f>[1]基础资料!AG158&amp;""</f>
      </c>
      <c r="AH158">
        <f>[1]基础资料!AH158</f>
      </c>
      <c r="AI158">
        <f>[1]基础资料!AI158</f>
      </c>
      <c r="AJ158">
        <f>[1]基础资料!AJ158</f>
      </c>
    </row>
    <row r="159">
      <c r="AF159">
        <f>[1]基础资料!AF159&amp;""</f>
      </c>
      <c r="AG159">
        <f>[1]基础资料!AG159&amp;""</f>
      </c>
      <c r="AH159">
        <f>[1]基础资料!AH159</f>
      </c>
      <c r="AI159">
        <f>[1]基础资料!AI159</f>
      </c>
      <c r="AJ159">
        <f>[1]基础资料!AJ159</f>
      </c>
    </row>
    <row r="160">
      <c r="AF160">
        <f>[1]基础资料!AF160&amp;""</f>
      </c>
      <c r="AG160">
        <f>[1]基础资料!AG160&amp;""</f>
      </c>
      <c r="AH160">
        <f>[1]基础资料!AH160</f>
      </c>
      <c r="AI160">
        <f>[1]基础资料!AI160</f>
      </c>
      <c r="AJ160">
        <f>[1]基础资料!AJ160</f>
      </c>
    </row>
    <row r="161">
      <c r="AF161">
        <f>[1]基础资料!AF161&amp;""</f>
      </c>
      <c r="AG161">
        <f>[1]基础资料!AG161&amp;""</f>
      </c>
      <c r="AH161">
        <f>[1]基础资料!AH161</f>
      </c>
      <c r="AI161">
        <f>[1]基础资料!AI161</f>
      </c>
      <c r="AJ161">
        <f>[1]基础资料!AJ161</f>
      </c>
    </row>
    <row r="162">
      <c r="AF162">
        <f>[1]基础资料!AF162&amp;""</f>
      </c>
      <c r="AG162">
        <f>[1]基础资料!AG162&amp;""</f>
      </c>
      <c r="AH162">
        <f>[1]基础资料!AH162</f>
      </c>
      <c r="AI162">
        <f>[1]基础资料!AI162</f>
      </c>
      <c r="AJ162">
        <f>[1]基础资料!AJ162</f>
      </c>
    </row>
    <row r="163">
      <c r="AF163">
        <f>[1]基础资料!AF163&amp;""</f>
      </c>
      <c r="AG163">
        <f>[1]基础资料!AG163&amp;""</f>
      </c>
      <c r="AH163">
        <f>[1]基础资料!AH163</f>
      </c>
      <c r="AI163">
        <f>[1]基础资料!AI163</f>
      </c>
      <c r="AJ163">
        <f>[1]基础资料!AJ163</f>
      </c>
    </row>
    <row r="164">
      <c r="AF164">
        <f>[1]基础资料!AF164&amp;""</f>
      </c>
      <c r="AG164">
        <f>[1]基础资料!AG164&amp;""</f>
      </c>
      <c r="AH164">
        <f>[1]基础资料!AH164</f>
      </c>
      <c r="AI164">
        <f>[1]基础资料!AI164</f>
      </c>
      <c r="AJ164">
        <f>[1]基础资料!AJ164</f>
      </c>
    </row>
    <row r="165">
      <c r="AF165">
        <f>[1]基础资料!AF165&amp;""</f>
      </c>
      <c r="AG165">
        <f>[1]基础资料!AG165&amp;""</f>
      </c>
      <c r="AH165">
        <f>[1]基础资料!AH165</f>
      </c>
      <c r="AI165">
        <f>[1]基础资料!AI165</f>
      </c>
      <c r="AJ165">
        <f>[1]基础资料!AJ165</f>
      </c>
    </row>
    <row r="166">
      <c r="AF166">
        <f>[1]基础资料!AF166&amp;""</f>
      </c>
      <c r="AG166">
        <f>[1]基础资料!AG166&amp;""</f>
      </c>
      <c r="AH166">
        <f>[1]基础资料!AH166</f>
      </c>
      <c r="AI166">
        <f>[1]基础资料!AI166</f>
      </c>
      <c r="AJ166">
        <f>[1]基础资料!AJ166</f>
      </c>
    </row>
    <row r="167">
      <c r="AF167">
        <f>[1]基础资料!AF167&amp;""</f>
      </c>
      <c r="AG167">
        <f>[1]基础资料!AG167&amp;""</f>
      </c>
      <c r="AH167">
        <f>[1]基础资料!AH167</f>
      </c>
      <c r="AI167">
        <f>[1]基础资料!AI167</f>
      </c>
      <c r="AJ167">
        <f>[1]基础资料!AJ167</f>
      </c>
    </row>
    <row r="168">
      <c r="AF168">
        <f>[1]基础资料!AF168&amp;""</f>
      </c>
      <c r="AG168">
        <f>[1]基础资料!AG168&amp;""</f>
      </c>
      <c r="AH168">
        <f>[1]基础资料!AH168</f>
      </c>
      <c r="AI168">
        <f>[1]基础资料!AI168</f>
      </c>
      <c r="AJ168">
        <f>[1]基础资料!AJ168</f>
      </c>
    </row>
    <row r="169">
      <c r="AF169">
        <f>[1]基础资料!AF169&amp;""</f>
      </c>
      <c r="AG169">
        <f>[1]基础资料!AG169&amp;""</f>
      </c>
      <c r="AH169">
        <f>[1]基础资料!AH169</f>
      </c>
      <c r="AI169">
        <f>[1]基础资料!AI169</f>
      </c>
      <c r="AJ169">
        <f>[1]基础资料!AJ169</f>
      </c>
    </row>
    <row r="170">
      <c r="AF170">
        <f>[1]基础资料!AF170&amp;""</f>
      </c>
      <c r="AG170">
        <f>[1]基础资料!AG170&amp;""</f>
      </c>
      <c r="AH170">
        <f>[1]基础资料!AH170</f>
      </c>
      <c r="AI170">
        <f>[1]基础资料!AI170</f>
      </c>
      <c r="AJ170">
        <f>[1]基础资料!AJ170</f>
      </c>
    </row>
    <row r="171">
      <c r="AF171">
        <f>[1]基础资料!AF171&amp;""</f>
      </c>
      <c r="AG171">
        <f>[1]基础资料!AG171&amp;""</f>
      </c>
      <c r="AH171">
        <f>[1]基础资料!AH171</f>
      </c>
      <c r="AI171">
        <f>[1]基础资料!AI171</f>
      </c>
      <c r="AJ171">
        <f>[1]基础资料!AJ171</f>
      </c>
    </row>
    <row r="172">
      <c r="AF172">
        <f>[1]基础资料!AF172&amp;""</f>
      </c>
      <c r="AG172">
        <f>[1]基础资料!AG172&amp;""</f>
      </c>
      <c r="AH172">
        <f>[1]基础资料!AH172</f>
      </c>
      <c r="AI172">
        <f>[1]基础资料!AI172</f>
      </c>
      <c r="AJ172">
        <f>[1]基础资料!AJ172</f>
      </c>
    </row>
    <row r="173">
      <c r="AF173">
        <f>[1]基础资料!AF173&amp;""</f>
      </c>
      <c r="AG173">
        <f>[1]基础资料!AG173&amp;""</f>
      </c>
      <c r="AH173">
        <f>[1]基础资料!AH173</f>
      </c>
      <c r="AI173">
        <f>[1]基础资料!AI173</f>
      </c>
      <c r="AJ173">
        <f>[1]基础资料!AJ173</f>
      </c>
    </row>
    <row r="174">
      <c r="AF174">
        <f>[1]基础资料!AF174&amp;""</f>
      </c>
      <c r="AG174">
        <f>[1]基础资料!AG174&amp;""</f>
      </c>
      <c r="AH174">
        <f>[1]基础资料!AH174</f>
      </c>
      <c r="AI174">
        <f>[1]基础资料!AI174</f>
      </c>
      <c r="AJ174">
        <f>[1]基础资料!AJ174</f>
      </c>
    </row>
    <row r="175">
      <c r="AF175">
        <f>[1]基础资料!AF175&amp;""</f>
      </c>
      <c r="AG175">
        <f>[1]基础资料!AG175&amp;""</f>
      </c>
      <c r="AH175">
        <f>[1]基础资料!AH175</f>
      </c>
      <c r="AI175">
        <f>[1]基础资料!AI175</f>
      </c>
      <c r="AJ175">
        <f>[1]基础资料!AJ175</f>
      </c>
    </row>
    <row r="176">
      <c r="AF176">
        <f>[1]基础资料!AF176&amp;""</f>
      </c>
      <c r="AG176">
        <f>[1]基础资料!AG176&amp;""</f>
      </c>
      <c r="AH176">
        <f>[1]基础资料!AH176</f>
      </c>
      <c r="AI176">
        <f>[1]基础资料!AI176</f>
      </c>
      <c r="AJ176">
        <f>[1]基础资料!AJ176</f>
      </c>
    </row>
    <row r="177">
      <c r="AF177">
        <f>[1]基础资料!AF177&amp;""</f>
      </c>
      <c r="AG177">
        <f>[1]基础资料!AG177&amp;""</f>
      </c>
      <c r="AH177">
        <f>[1]基础资料!AH177</f>
      </c>
      <c r="AI177">
        <f>[1]基础资料!AI177</f>
      </c>
      <c r="AJ177">
        <f>[1]基础资料!AJ177</f>
      </c>
    </row>
    <row r="178">
      <c r="AF178">
        <f>[1]基础资料!AF178&amp;""</f>
      </c>
      <c r="AG178">
        <f>[1]基础资料!AG178&amp;""</f>
      </c>
      <c r="AH178">
        <f>[1]基础资料!AH178</f>
      </c>
      <c r="AI178">
        <f>[1]基础资料!AI178</f>
      </c>
      <c r="AJ178">
        <f>[1]基础资料!AJ178</f>
      </c>
    </row>
    <row r="179">
      <c r="AF179">
        <f>[1]基础资料!AF179&amp;""</f>
      </c>
      <c r="AG179">
        <f>[1]基础资料!AG179&amp;""</f>
      </c>
      <c r="AH179">
        <f>[1]基础资料!AH179</f>
      </c>
      <c r="AI179">
        <f>[1]基础资料!AI179</f>
      </c>
      <c r="AJ179">
        <f>[1]基础资料!AJ179</f>
      </c>
    </row>
    <row r="180">
      <c r="AF180">
        <f>[1]基础资料!AF180&amp;""</f>
      </c>
      <c r="AG180">
        <f>[1]基础资料!AG180&amp;""</f>
      </c>
      <c r="AH180">
        <f>[1]基础资料!AH180</f>
      </c>
      <c r="AI180">
        <f>[1]基础资料!AI180</f>
      </c>
      <c r="AJ180">
        <f>[1]基础资料!AJ180</f>
      </c>
    </row>
    <row r="181">
      <c r="AF181">
        <f>[1]基础资料!AF181&amp;""</f>
      </c>
      <c r="AG181">
        <f>[1]基础资料!AG181&amp;""</f>
      </c>
      <c r="AH181">
        <f>[1]基础资料!AH181</f>
      </c>
      <c r="AI181">
        <f>[1]基础资料!AI181</f>
      </c>
      <c r="AJ181">
        <f>[1]基础资料!AJ181</f>
      </c>
    </row>
    <row r="182">
      <c r="AF182">
        <f>[1]基础资料!AF182&amp;""</f>
      </c>
      <c r="AG182">
        <f>[1]基础资料!AG182&amp;""</f>
      </c>
      <c r="AH182">
        <f>[1]基础资料!AH182</f>
      </c>
      <c r="AI182">
        <f>[1]基础资料!AI182</f>
      </c>
      <c r="AJ182">
        <f>[1]基础资料!AJ182</f>
      </c>
    </row>
    <row r="183">
      <c r="AF183">
        <f>[1]基础资料!AF183&amp;""</f>
      </c>
      <c r="AG183">
        <f>[1]基础资料!AG183&amp;""</f>
      </c>
      <c r="AH183">
        <f>[1]基础资料!AH183</f>
      </c>
      <c r="AI183">
        <f>[1]基础资料!AI183</f>
      </c>
      <c r="AJ183">
        <f>[1]基础资料!AJ183</f>
      </c>
    </row>
    <row r="184">
      <c r="AF184">
        <f>[1]基础资料!AF184&amp;""</f>
      </c>
      <c r="AG184">
        <f>[1]基础资料!AG184&amp;""</f>
      </c>
      <c r="AH184">
        <f>[1]基础资料!AH184</f>
      </c>
      <c r="AI184">
        <f>[1]基础资料!AI184</f>
      </c>
      <c r="AJ184">
        <f>[1]基础资料!AJ184</f>
      </c>
    </row>
    <row r="185">
      <c r="AF185">
        <f>[1]基础资料!AF185&amp;""</f>
      </c>
      <c r="AG185">
        <f>[1]基础资料!AG185&amp;""</f>
      </c>
      <c r="AH185">
        <f>[1]基础资料!AH185</f>
      </c>
      <c r="AI185">
        <f>[1]基础资料!AI185</f>
      </c>
      <c r="AJ185">
        <f>[1]基础资料!AJ185</f>
      </c>
    </row>
    <row r="186">
      <c r="AF186">
        <f>[1]基础资料!AF186&amp;""</f>
      </c>
      <c r="AG186">
        <f>[1]基础资料!AG186&amp;""</f>
      </c>
      <c r="AH186">
        <f>[1]基础资料!AH186</f>
      </c>
      <c r="AI186">
        <f>[1]基础资料!AI186</f>
      </c>
      <c r="AJ186">
        <f>[1]基础资料!AJ186</f>
      </c>
    </row>
    <row r="187">
      <c r="AF187">
        <f>[1]基础资料!AF187&amp;""</f>
      </c>
      <c r="AG187">
        <f>[1]基础资料!AG187&amp;""</f>
      </c>
      <c r="AH187">
        <f>[1]基础资料!AH187</f>
      </c>
      <c r="AI187">
        <f>[1]基础资料!AI187</f>
      </c>
      <c r="AJ187">
        <f>[1]基础资料!AJ187</f>
      </c>
    </row>
    <row r="188">
      <c r="AF188">
        <f>[1]基础资料!AF188&amp;""</f>
      </c>
      <c r="AG188">
        <f>[1]基础资料!AG188&amp;""</f>
      </c>
      <c r="AH188">
        <f>[1]基础资料!AH188</f>
      </c>
      <c r="AI188">
        <f>[1]基础资料!AI188</f>
      </c>
      <c r="AJ188">
        <f>[1]基础资料!AJ188</f>
      </c>
    </row>
    <row r="189">
      <c r="AF189">
        <f>[1]基础资料!AF189&amp;""</f>
      </c>
      <c r="AG189">
        <f>[1]基础资料!AG189&amp;""</f>
      </c>
      <c r="AH189">
        <f>[1]基础资料!AH189</f>
      </c>
      <c r="AI189">
        <f>[1]基础资料!AI189</f>
      </c>
      <c r="AJ189">
        <f>[1]基础资料!AJ189</f>
      </c>
    </row>
    <row r="190">
      <c r="AF190">
        <f>[1]基础资料!AF190&amp;""</f>
      </c>
      <c r="AG190">
        <f>[1]基础资料!AG190&amp;""</f>
      </c>
      <c r="AH190">
        <f>[1]基础资料!AH190</f>
      </c>
      <c r="AI190">
        <f>[1]基础资料!AI190</f>
      </c>
      <c r="AJ190">
        <f>[1]基础资料!AJ190</f>
      </c>
    </row>
    <row r="191">
      <c r="AF191">
        <f>[1]基础资料!AF191&amp;""</f>
      </c>
      <c r="AG191">
        <f>[1]基础资料!AG191&amp;""</f>
      </c>
      <c r="AH191">
        <f>[1]基础资料!AH191</f>
      </c>
      <c r="AI191">
        <f>[1]基础资料!AI191</f>
      </c>
      <c r="AJ191">
        <f>[1]基础资料!AJ191</f>
      </c>
    </row>
    <row r="192">
      <c r="AF192">
        <f>[1]基础资料!AF192&amp;""</f>
      </c>
      <c r="AG192">
        <f>[1]基础资料!AG192&amp;""</f>
      </c>
      <c r="AH192">
        <f>[1]基础资料!AH192</f>
      </c>
      <c r="AI192">
        <f>[1]基础资料!AI192</f>
      </c>
      <c r="AJ192">
        <f>[1]基础资料!AJ192</f>
      </c>
    </row>
    <row r="193">
      <c r="AF193">
        <f>[1]基础资料!AF193&amp;""</f>
      </c>
      <c r="AG193">
        <f>[1]基础资料!AG193&amp;""</f>
      </c>
      <c r="AH193">
        <f>[1]基础资料!AH193</f>
      </c>
      <c r="AI193">
        <f>[1]基础资料!AI193</f>
      </c>
      <c r="AJ193">
        <f>[1]基础资料!AJ193</f>
      </c>
    </row>
    <row r="194">
      <c r="AF194">
        <f>[1]基础资料!AF194&amp;""</f>
      </c>
      <c r="AG194">
        <f>[1]基础资料!AG194&amp;""</f>
      </c>
      <c r="AH194">
        <f>[1]基础资料!AH194</f>
      </c>
      <c r="AI194">
        <f>[1]基础资料!AI194</f>
      </c>
      <c r="AJ194">
        <f>[1]基础资料!AJ194</f>
      </c>
    </row>
    <row r="195">
      <c r="AF195">
        <f>[1]基础资料!AF195&amp;""</f>
      </c>
      <c r="AG195">
        <f>[1]基础资料!AG195&amp;""</f>
      </c>
      <c r="AH195">
        <f>[1]基础资料!AH195</f>
      </c>
      <c r="AI195">
        <f>[1]基础资料!AI195</f>
      </c>
      <c r="AJ195">
        <f>[1]基础资料!AJ195</f>
      </c>
    </row>
    <row r="196">
      <c r="AF196">
        <f>[1]基础资料!AF196&amp;""</f>
      </c>
      <c r="AG196">
        <f>[1]基础资料!AG196&amp;""</f>
      </c>
      <c r="AH196">
        <f>[1]基础资料!AH196</f>
      </c>
      <c r="AI196">
        <f>[1]基础资料!AI196</f>
      </c>
      <c r="AJ196">
        <f>[1]基础资料!AJ196</f>
      </c>
    </row>
    <row r="197">
      <c r="AF197">
        <f>[1]基础资料!AF197&amp;""</f>
      </c>
      <c r="AG197">
        <f>[1]基础资料!AG197&amp;""</f>
      </c>
      <c r="AH197">
        <f>[1]基础资料!AH197</f>
      </c>
      <c r="AI197">
        <f>[1]基础资料!AI197</f>
      </c>
      <c r="AJ197">
        <f>[1]基础资料!AJ197</f>
      </c>
    </row>
    <row r="198">
      <c r="AF198">
        <f>[1]基础资料!AF198&amp;""</f>
      </c>
      <c r="AG198">
        <f>[1]基础资料!AG198&amp;""</f>
      </c>
      <c r="AH198">
        <f>[1]基础资料!AH198</f>
      </c>
      <c r="AI198">
        <f>[1]基础资料!AI198</f>
      </c>
      <c r="AJ198">
        <f>[1]基础资料!AJ198</f>
      </c>
    </row>
    <row r="199">
      <c r="AF199">
        <f>[1]基础资料!AF199&amp;""</f>
      </c>
      <c r="AG199">
        <f>[1]基础资料!AG199&amp;""</f>
      </c>
      <c r="AH199">
        <f>[1]基础资料!AH199</f>
      </c>
      <c r="AI199">
        <f>[1]基础资料!AI199</f>
      </c>
      <c r="AJ199">
        <f>[1]基础资料!AJ199</f>
      </c>
    </row>
    <row r="200">
      <c r="AF200">
        <f>[1]基础资料!AF200&amp;""</f>
      </c>
      <c r="AG200">
        <f>[1]基础资料!AG200&amp;""</f>
      </c>
      <c r="AH200">
        <f>[1]基础资料!AH200</f>
      </c>
      <c r="AI200">
        <f>[1]基础资料!AI200</f>
      </c>
      <c r="AJ200">
        <f>[1]基础资料!AJ200</f>
      </c>
    </row>
    <row r="201">
      <c r="AF201">
        <f>[1]基础资料!AF201&amp;""</f>
      </c>
      <c r="AG201">
        <f>[1]基础资料!AG201&amp;""</f>
      </c>
      <c r="AH201">
        <f>[1]基础资料!AH201</f>
      </c>
      <c r="AI201">
        <f>[1]基础资料!AI201</f>
      </c>
      <c r="AJ201">
        <f>[1]基础资料!AJ201</f>
      </c>
    </row>
    <row r="202">
      <c r="AF202">
        <f>[1]基础资料!AF202&amp;""</f>
      </c>
      <c r="AG202">
        <f>[1]基础资料!AG202&amp;""</f>
      </c>
      <c r="AH202">
        <f>[1]基础资料!AH202</f>
      </c>
      <c r="AI202">
        <f>[1]基础资料!AI202</f>
      </c>
      <c r="AJ202">
        <f>[1]基础资料!AJ202</f>
      </c>
    </row>
    <row r="203">
      <c r="AF203">
        <f>[1]基础资料!AF203&amp;""</f>
      </c>
      <c r="AG203">
        <f>[1]基础资料!AG203&amp;""</f>
      </c>
      <c r="AH203">
        <f>[1]基础资料!AH203</f>
      </c>
      <c r="AI203">
        <f>[1]基础资料!AI203</f>
      </c>
      <c r="AJ203">
        <f>[1]基础资料!AJ203</f>
      </c>
    </row>
    <row r="204">
      <c r="AF204">
        <f>[1]基础资料!AF204&amp;""</f>
      </c>
      <c r="AG204">
        <f>[1]基础资料!AG204&amp;""</f>
      </c>
      <c r="AH204">
        <f>[1]基础资料!AH204</f>
      </c>
      <c r="AI204">
        <f>[1]基础资料!AI204</f>
      </c>
      <c r="AJ204">
        <f>[1]基础资料!AJ204</f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03"/>
  <sheetViews>
    <sheetView tabSelected="0" workbookViewId="0">
      <selection activeCell="A1" sqref="A1"/>
    </sheetView>
  </sheetViews>
  <sheetFormatPr baseColWidth="8" defaultRowHeight="15"/>
  <sheetData>
    <row r="1">
      <c r="A1" s="87" t="inlineStr">
        <is>
          <t>（取数用，别改：数据来自【A065-1_流水发票导入.xlsx】的【往来单位】）</t>
        </is>
      </c>
    </row>
    <row r="4">
      <c r="B4" t="str">
        <f>[1]往来单位!B4&amp;""</f>
        <v>宁波鹿小白机电有限公司</v>
      </c>
      <c r="C4" t="str">
        <f>[1]往来单位!C4&amp;""</f>
        <v>客户</v>
      </c>
    </row>
    <row r="5">
      <c r="B5" t="str">
        <f>[1]往来单位!B5&amp;""</f>
        <v>宁波安程汽车服务有限公司</v>
      </c>
      <c r="C5" t="str">
        <f>[1]往来单位!C5&amp;""</f>
        <v>客户</v>
      </c>
    </row>
    <row r="6">
      <c r="B6" t="str">
        <f>[1]往来单位!B6&amp;""</f>
        <v>宁波市华方塑料机械制造有限公司</v>
      </c>
      <c r="C6" t="str">
        <f>[1]往来单位!C6&amp;""</f>
        <v>客户</v>
      </c>
    </row>
    <row r="7">
      <c r="B7" t="str">
        <f>[1]往来单位!B7&amp;""</f>
        <v>宁波市昕阳国际贸易有限公司</v>
      </c>
      <c r="C7" t="str">
        <f>[1]往来单位!C7&amp;""</f>
        <v>客户</v>
      </c>
    </row>
    <row r="8">
      <c r="B8" t="str">
        <f>[1]往来单位!B8&amp;""</f>
        <v>宁波永程纸制品有限公司</v>
      </c>
      <c r="C8" t="str">
        <f>[1]往来单位!C8&amp;""</f>
        <v>客户</v>
      </c>
    </row>
    <row r="9">
      <c r="B9" t="str">
        <f>[1]往来单位!B9&amp;""</f>
        <v>鄞州区福明街道国际汽车城业主委员会</v>
      </c>
      <c r="C9" t="str">
        <f>[1]往来单位!C9&amp;""</f>
        <v>客户</v>
      </c>
    </row>
    <row r="10">
      <c r="B10" t="str">
        <f>[1]往来单位!B10&amp;""</f>
        <v>宁波市鄞州瑞益通风设备有限公司</v>
      </c>
      <c r="C10" t="str">
        <f>[1]往来单位!C10&amp;""</f>
        <v>客户</v>
      </c>
    </row>
    <row r="11">
      <c r="B11" t="str">
        <f>[1]往来单位!B11&amp;""</f>
        <v>宁波市鄞州五乡晓林五金机械厂</v>
      </c>
      <c r="C11" t="str">
        <f>[1]往来单位!C11&amp;""</f>
        <v>客户</v>
      </c>
    </row>
    <row r="12">
      <c r="B12" t="str">
        <f>[1]往来单位!B12&amp;""</f>
        <v>宜柏嘉（宁波）智能科技有限公司</v>
      </c>
      <c r="C12" t="str">
        <f>[1]往来单位!C12&amp;""</f>
        <v>客户</v>
      </c>
    </row>
    <row r="13">
      <c r="B13" t="str">
        <f>[1]往来单位!B13&amp;""</f>
        <v>宁波优责标识科技有限公司</v>
      </c>
      <c r="C13" t="str">
        <f>[1]往来单位!C13&amp;""</f>
        <v>客户</v>
      </c>
    </row>
    <row r="14">
      <c r="B14" t="str">
        <f>[1]往来单位!B14&amp;""</f>
        <v>宁波新鹏机械有限公司</v>
      </c>
      <c r="C14" t="str">
        <f>[1]往来单位!C14&amp;""</f>
        <v>客户</v>
      </c>
    </row>
    <row r="15">
      <c r="B15" t="str">
        <f>[1]往来单位!B15&amp;""</f>
        <v>宁波恒杰工业锁闭技术有限公司</v>
      </c>
      <c r="C15" t="str">
        <f>[1]往来单位!C15&amp;""</f>
        <v>客户</v>
      </c>
    </row>
    <row r="16">
      <c r="B16" t="str">
        <f>[1]往来单位!B16&amp;""</f>
        <v>宁波绮绘印花有限公司</v>
      </c>
      <c r="C16" t="str">
        <f>[1]往来单位!C16&amp;""</f>
        <v>客户</v>
      </c>
    </row>
    <row r="17">
      <c r="B17" t="str">
        <f>[1]往来单位!B17&amp;""</f>
        <v>浙江省成套工程有限公司鄞州分公司</v>
      </c>
      <c r="C17" t="str">
        <f>[1]往来单位!C17&amp;""</f>
        <v>客户</v>
      </c>
    </row>
    <row r="18">
      <c r="B18" t="str">
        <f>[1]往来单位!B18&amp;""</f>
        <v>宁波市吉安商会</v>
      </c>
      <c r="C18" t="str">
        <f>[1]往来单位!C18&amp;""</f>
        <v>客户</v>
      </c>
    </row>
    <row r="19">
      <c r="B19" t="str">
        <f>[1]往来单位!B19&amp;""</f>
        <v>宁波绵菡电子有限公司</v>
      </c>
      <c r="C19" t="str">
        <f>[1]往来单位!C19&amp;""</f>
        <v>客户</v>
      </c>
    </row>
    <row r="20">
      <c r="B20" t="str">
        <f>[1]往来单位!B20&amp;""</f>
        <v>宁波启定塑料制品有限公司</v>
      </c>
      <c r="C20" t="str">
        <f>[1]往来单位!C20&amp;""</f>
        <v>客户</v>
      </c>
    </row>
    <row r="21">
      <c r="B21" t="str">
        <f>[1]往来单位!B21&amp;""</f>
        <v>宁波佳协永立服饰有限公司</v>
      </c>
      <c r="C21" t="str">
        <f>[1]往来单位!C21&amp;""</f>
        <v>客户</v>
      </c>
    </row>
    <row r="22">
      <c r="B22" t="str">
        <f>[1]往来单位!B22&amp;""</f>
        <v>宁波市鄞州烈盛电子有限公司</v>
      </c>
      <c r="C22" t="str">
        <f>[1]往来单位!C22&amp;""</f>
        <v>客户</v>
      </c>
    </row>
    <row r="23">
      <c r="B23" t="str">
        <f>[1]往来单位!B23&amp;""</f>
        <v>宁波盛晞钛金科技有限公司</v>
      </c>
      <c r="C23" t="str">
        <f>[1]往来单位!C23&amp;""</f>
        <v>客户</v>
      </c>
    </row>
    <row r="24">
      <c r="B24" t="str">
        <f>[1]往来单位!B24&amp;""</f>
        <v>宁波恒世通实业有限公司</v>
      </c>
      <c r="C24" t="str">
        <f>[1]往来单位!C24&amp;""</f>
        <v>客户</v>
      </c>
    </row>
    <row r="25">
      <c r="B25" t="str">
        <f>[1]往来单位!B25&amp;""</f>
        <v>中国电信股份有限公司宁波分公司</v>
      </c>
      <c r="C25" t="str">
        <f>[1]往来单位!C25&amp;""</f>
        <v>供应商</v>
      </c>
    </row>
    <row r="26">
      <c r="B26" t="str">
        <f>[1]往来单位!B26&amp;""</f>
        <v>国库（税款）</v>
      </c>
      <c r="C26" t="str">
        <f>[1]往来单位!C26&amp;""</f>
        <v>税务银行</v>
      </c>
    </row>
    <row r="27">
      <c r="B27">
        <f>[1]往来单位!B27&amp;""</f>
      </c>
      <c r="C27">
        <f>[1]往来单位!C27&amp;""</f>
      </c>
    </row>
    <row r="28">
      <c r="B28">
        <f>[1]往来单位!B28&amp;""</f>
      </c>
      <c r="C28">
        <f>[1]往来单位!C28&amp;""</f>
      </c>
    </row>
    <row r="29">
      <c r="B29">
        <f>[1]往来单位!B29&amp;""</f>
      </c>
      <c r="C29">
        <f>[1]往来单位!C29&amp;""</f>
      </c>
    </row>
    <row r="30">
      <c r="B30">
        <f>[1]往来单位!B30&amp;""</f>
      </c>
      <c r="C30">
        <f>[1]往来单位!C30&amp;""</f>
      </c>
    </row>
    <row r="31">
      <c r="B31">
        <f>[1]往来单位!B31&amp;""</f>
      </c>
      <c r="C31">
        <f>[1]往来单位!C31&amp;""</f>
      </c>
    </row>
    <row r="32">
      <c r="B32">
        <f>[1]往来单位!B32&amp;""</f>
      </c>
      <c r="C32">
        <f>[1]往来单位!C32&amp;""</f>
      </c>
    </row>
    <row r="33">
      <c r="B33">
        <f>[1]往来单位!B33&amp;""</f>
      </c>
      <c r="C33">
        <f>[1]往来单位!C33&amp;""</f>
      </c>
    </row>
    <row r="34">
      <c r="B34">
        <f>[1]往来单位!B34&amp;""</f>
      </c>
      <c r="C34">
        <f>[1]往来单位!C34&amp;""</f>
      </c>
    </row>
    <row r="35">
      <c r="B35">
        <f>[1]往来单位!B35&amp;""</f>
      </c>
      <c r="C35">
        <f>[1]往来单位!C35&amp;""</f>
      </c>
    </row>
    <row r="36">
      <c r="B36">
        <f>[1]往来单位!B36&amp;""</f>
      </c>
      <c r="C36">
        <f>[1]往来单位!C36&amp;""</f>
      </c>
    </row>
    <row r="37">
      <c r="B37">
        <f>[1]往来单位!B37&amp;""</f>
      </c>
      <c r="C37">
        <f>[1]往来单位!C37&amp;""</f>
      </c>
    </row>
    <row r="38">
      <c r="B38">
        <f>[1]往来单位!B38&amp;""</f>
      </c>
      <c r="C38">
        <f>[1]往来单位!C38&amp;""</f>
      </c>
    </row>
    <row r="39">
      <c r="B39">
        <f>[1]往来单位!B39&amp;""</f>
      </c>
      <c r="C39">
        <f>[1]往来单位!C39&amp;""</f>
      </c>
    </row>
    <row r="40">
      <c r="B40">
        <f>[1]往来单位!B40&amp;""</f>
      </c>
      <c r="C40">
        <f>[1]往来单位!C40&amp;""</f>
      </c>
    </row>
    <row r="41">
      <c r="B41">
        <f>[1]往来单位!B41&amp;""</f>
      </c>
      <c r="C41">
        <f>[1]往来单位!C41&amp;""</f>
      </c>
    </row>
    <row r="42">
      <c r="B42">
        <f>[1]往来单位!B42&amp;""</f>
      </c>
      <c r="C42">
        <f>[1]往来单位!C42&amp;""</f>
      </c>
    </row>
    <row r="43">
      <c r="B43">
        <f>[1]往来单位!B43&amp;""</f>
      </c>
      <c r="C43">
        <f>[1]往来单位!C43&amp;""</f>
      </c>
    </row>
    <row r="44">
      <c r="B44">
        <f>[1]往来单位!B44&amp;""</f>
      </c>
      <c r="C44">
        <f>[1]往来单位!C44&amp;""</f>
      </c>
    </row>
    <row r="45">
      <c r="B45">
        <f>[1]往来单位!B45&amp;""</f>
      </c>
      <c r="C45">
        <f>[1]往来单位!C45&amp;""</f>
      </c>
    </row>
    <row r="46">
      <c r="B46">
        <f>[1]往来单位!B46&amp;""</f>
      </c>
      <c r="C46">
        <f>[1]往来单位!C46&amp;""</f>
      </c>
    </row>
    <row r="47">
      <c r="B47">
        <f>[1]往来单位!B47&amp;""</f>
      </c>
      <c r="C47">
        <f>[1]往来单位!C47&amp;""</f>
      </c>
    </row>
    <row r="48">
      <c r="B48">
        <f>[1]往来单位!B48&amp;""</f>
      </c>
      <c r="C48">
        <f>[1]往来单位!C48&amp;""</f>
      </c>
    </row>
    <row r="49">
      <c r="B49">
        <f>[1]往来单位!B49&amp;""</f>
      </c>
      <c r="C49">
        <f>[1]往来单位!C49&amp;""</f>
      </c>
    </row>
    <row r="50">
      <c r="B50">
        <f>[1]往来单位!B50&amp;""</f>
      </c>
      <c r="C50">
        <f>[1]往来单位!C50&amp;""</f>
      </c>
    </row>
    <row r="51">
      <c r="B51">
        <f>[1]往来单位!B51&amp;""</f>
      </c>
      <c r="C51">
        <f>[1]往来单位!C51&amp;""</f>
      </c>
    </row>
    <row r="52">
      <c r="B52">
        <f>[1]往来单位!B52&amp;""</f>
      </c>
      <c r="C52">
        <f>[1]往来单位!C52&amp;""</f>
      </c>
    </row>
    <row r="53">
      <c r="B53">
        <f>[1]往来单位!B53&amp;""</f>
      </c>
      <c r="C53">
        <f>[1]往来单位!C53&amp;""</f>
      </c>
    </row>
    <row r="54">
      <c r="B54">
        <f>[1]往来单位!B54&amp;""</f>
      </c>
      <c r="C54">
        <f>[1]往来单位!C54&amp;""</f>
      </c>
    </row>
    <row r="55">
      <c r="B55">
        <f>[1]往来单位!B55&amp;""</f>
      </c>
      <c r="C55">
        <f>[1]往来单位!C55&amp;""</f>
      </c>
    </row>
    <row r="56">
      <c r="B56">
        <f>[1]往来单位!B56&amp;""</f>
      </c>
      <c r="C56">
        <f>[1]往来单位!C56&amp;""</f>
      </c>
    </row>
    <row r="57">
      <c r="B57">
        <f>[1]往来单位!B57&amp;""</f>
      </c>
      <c r="C57">
        <f>[1]往来单位!C57&amp;""</f>
      </c>
    </row>
    <row r="58">
      <c r="B58">
        <f>[1]往来单位!B58&amp;""</f>
      </c>
      <c r="C58">
        <f>[1]往来单位!C58&amp;""</f>
      </c>
    </row>
    <row r="59">
      <c r="B59">
        <f>[1]往来单位!B59&amp;""</f>
      </c>
      <c r="C59">
        <f>[1]往来单位!C59&amp;""</f>
      </c>
    </row>
    <row r="60">
      <c r="B60">
        <f>[1]往来单位!B60&amp;""</f>
      </c>
      <c r="C60">
        <f>[1]往来单位!C60&amp;""</f>
      </c>
    </row>
    <row r="61">
      <c r="B61">
        <f>[1]往来单位!B61&amp;""</f>
      </c>
      <c r="C61">
        <f>[1]往来单位!C61&amp;""</f>
      </c>
    </row>
    <row r="62">
      <c r="B62">
        <f>[1]往来单位!B62&amp;""</f>
      </c>
      <c r="C62">
        <f>[1]往来单位!C62&amp;""</f>
      </c>
    </row>
    <row r="63">
      <c r="B63">
        <f>[1]往来单位!B63&amp;""</f>
      </c>
      <c r="C63">
        <f>[1]往来单位!C63&amp;""</f>
      </c>
    </row>
    <row r="64">
      <c r="B64">
        <f>[1]往来单位!B64&amp;""</f>
      </c>
      <c r="C64">
        <f>[1]往来单位!C64&amp;""</f>
      </c>
    </row>
    <row r="65">
      <c r="B65">
        <f>[1]往来单位!B65&amp;""</f>
      </c>
      <c r="C65">
        <f>[1]往来单位!C65&amp;""</f>
      </c>
    </row>
    <row r="66">
      <c r="B66">
        <f>[1]往来单位!B66&amp;""</f>
      </c>
      <c r="C66">
        <f>[1]往来单位!C66&amp;""</f>
      </c>
    </row>
    <row r="67">
      <c r="B67">
        <f>[1]往来单位!B67&amp;""</f>
      </c>
      <c r="C67">
        <f>[1]往来单位!C67&amp;""</f>
      </c>
    </row>
    <row r="68">
      <c r="B68">
        <f>[1]往来单位!B68&amp;""</f>
      </c>
      <c r="C68">
        <f>[1]往来单位!C68&amp;""</f>
      </c>
    </row>
    <row r="69">
      <c r="B69">
        <f>[1]往来单位!B69&amp;""</f>
      </c>
      <c r="C69">
        <f>[1]往来单位!C69&amp;""</f>
      </c>
    </row>
    <row r="70">
      <c r="B70">
        <f>[1]往来单位!B70&amp;""</f>
      </c>
      <c r="C70">
        <f>[1]往来单位!C70&amp;""</f>
      </c>
    </row>
    <row r="71">
      <c r="B71">
        <f>[1]往来单位!B71&amp;""</f>
      </c>
      <c r="C71">
        <f>[1]往来单位!C71&amp;""</f>
      </c>
    </row>
    <row r="72">
      <c r="B72">
        <f>[1]往来单位!B72&amp;""</f>
      </c>
      <c r="C72">
        <f>[1]往来单位!C72&amp;""</f>
      </c>
    </row>
    <row r="73">
      <c r="B73">
        <f>[1]往来单位!B73&amp;""</f>
      </c>
      <c r="C73">
        <f>[1]往来单位!C73&amp;""</f>
      </c>
    </row>
    <row r="74">
      <c r="B74">
        <f>[1]往来单位!B74&amp;""</f>
      </c>
      <c r="C74">
        <f>[1]往来单位!C74&amp;""</f>
      </c>
    </row>
    <row r="75">
      <c r="B75">
        <f>[1]往来单位!B75&amp;""</f>
      </c>
      <c r="C75">
        <f>[1]往来单位!C75&amp;""</f>
      </c>
    </row>
    <row r="76">
      <c r="B76">
        <f>[1]往来单位!B76&amp;""</f>
      </c>
      <c r="C76">
        <f>[1]往来单位!C76&amp;""</f>
      </c>
    </row>
    <row r="77">
      <c r="B77">
        <f>[1]往来单位!B77&amp;""</f>
      </c>
      <c r="C77">
        <f>[1]往来单位!C77&amp;""</f>
      </c>
    </row>
    <row r="78">
      <c r="B78">
        <f>[1]往来单位!B78&amp;""</f>
      </c>
      <c r="C78">
        <f>[1]往来单位!C78&amp;""</f>
      </c>
    </row>
    <row r="79">
      <c r="B79">
        <f>[1]往来单位!B79&amp;""</f>
      </c>
      <c r="C79">
        <f>[1]往来单位!C79&amp;""</f>
      </c>
    </row>
    <row r="80">
      <c r="B80">
        <f>[1]往来单位!B80&amp;""</f>
      </c>
      <c r="C80">
        <f>[1]往来单位!C80&amp;""</f>
      </c>
    </row>
    <row r="81">
      <c r="B81">
        <f>[1]往来单位!B81&amp;""</f>
      </c>
      <c r="C81">
        <f>[1]往来单位!C81&amp;""</f>
      </c>
    </row>
    <row r="82">
      <c r="B82">
        <f>[1]往来单位!B82&amp;""</f>
      </c>
      <c r="C82">
        <f>[1]往来单位!C82&amp;""</f>
      </c>
    </row>
    <row r="83">
      <c r="B83">
        <f>[1]往来单位!B83&amp;""</f>
      </c>
      <c r="C83">
        <f>[1]往来单位!C83&amp;""</f>
      </c>
    </row>
    <row r="84">
      <c r="B84">
        <f>[1]往来单位!B84&amp;""</f>
      </c>
      <c r="C84">
        <f>[1]往来单位!C84&amp;""</f>
      </c>
    </row>
    <row r="85">
      <c r="B85">
        <f>[1]往来单位!B85&amp;""</f>
      </c>
      <c r="C85">
        <f>[1]往来单位!C85&amp;""</f>
      </c>
    </row>
    <row r="86">
      <c r="B86">
        <f>[1]往来单位!B86&amp;""</f>
      </c>
      <c r="C86">
        <f>[1]往来单位!C86&amp;""</f>
      </c>
    </row>
    <row r="87">
      <c r="B87">
        <f>[1]往来单位!B87&amp;""</f>
      </c>
      <c r="C87">
        <f>[1]往来单位!C87&amp;""</f>
      </c>
    </row>
    <row r="88">
      <c r="B88">
        <f>[1]往来单位!B88&amp;""</f>
      </c>
      <c r="C88">
        <f>[1]往来单位!C88&amp;""</f>
      </c>
    </row>
    <row r="89">
      <c r="B89">
        <f>[1]往来单位!B89&amp;""</f>
      </c>
      <c r="C89">
        <f>[1]往来单位!C89&amp;""</f>
      </c>
    </row>
    <row r="90">
      <c r="B90">
        <f>[1]往来单位!B90&amp;""</f>
      </c>
      <c r="C90">
        <f>[1]往来单位!C90&amp;""</f>
      </c>
    </row>
    <row r="91">
      <c r="B91">
        <f>[1]往来单位!B91&amp;""</f>
      </c>
      <c r="C91">
        <f>[1]往来单位!C91&amp;""</f>
      </c>
    </row>
    <row r="92">
      <c r="B92">
        <f>[1]往来单位!B92&amp;""</f>
      </c>
      <c r="C92">
        <f>[1]往来单位!C92&amp;""</f>
      </c>
    </row>
    <row r="93">
      <c r="B93">
        <f>[1]往来单位!B93&amp;""</f>
      </c>
      <c r="C93">
        <f>[1]往来单位!C93&amp;""</f>
      </c>
    </row>
    <row r="94">
      <c r="B94">
        <f>[1]往来单位!B94&amp;""</f>
      </c>
      <c r="C94">
        <f>[1]往来单位!C94&amp;""</f>
      </c>
    </row>
    <row r="95">
      <c r="B95">
        <f>[1]往来单位!B95&amp;""</f>
      </c>
      <c r="C95">
        <f>[1]往来单位!C95&amp;""</f>
      </c>
    </row>
    <row r="96">
      <c r="B96">
        <f>[1]往来单位!B96&amp;""</f>
      </c>
      <c r="C96">
        <f>[1]往来单位!C96&amp;""</f>
      </c>
    </row>
    <row r="97">
      <c r="B97">
        <f>[1]往来单位!B97&amp;""</f>
      </c>
      <c r="C97">
        <f>[1]往来单位!C97&amp;""</f>
      </c>
    </row>
    <row r="98">
      <c r="B98">
        <f>[1]往来单位!B98&amp;""</f>
      </c>
      <c r="C98">
        <f>[1]往来单位!C98&amp;""</f>
      </c>
    </row>
    <row r="99">
      <c r="B99">
        <f>[1]往来单位!B99&amp;""</f>
      </c>
      <c r="C99">
        <f>[1]往来单位!C99&amp;""</f>
      </c>
    </row>
    <row r="100">
      <c r="B100">
        <f>[1]往来单位!B100&amp;""</f>
      </c>
      <c r="C100">
        <f>[1]往来单位!C100&amp;""</f>
      </c>
    </row>
    <row r="101">
      <c r="B101">
        <f>[1]往来单位!B101&amp;""</f>
      </c>
      <c r="C101">
        <f>[1]往来单位!C101&amp;""</f>
      </c>
    </row>
    <row r="102">
      <c r="B102">
        <f>[1]往来单位!B102&amp;""</f>
      </c>
      <c r="C102">
        <f>[1]往来单位!C102&amp;""</f>
      </c>
    </row>
    <row r="103">
      <c r="B103">
        <f>[1]往来单位!B103&amp;""</f>
      </c>
      <c r="C103">
        <f>[1]往来单位!C103&amp;""</f>
      </c>
    </row>
    <row r="104">
      <c r="B104">
        <f>[1]往来单位!B104&amp;""</f>
      </c>
      <c r="C104">
        <f>[1]往来单位!C104&amp;""</f>
      </c>
    </row>
    <row r="105">
      <c r="B105">
        <f>[1]往来单位!B105&amp;""</f>
      </c>
      <c r="C105">
        <f>[1]往来单位!C105&amp;""</f>
      </c>
    </row>
    <row r="106">
      <c r="B106">
        <f>[1]往来单位!B106&amp;""</f>
      </c>
      <c r="C106">
        <f>[1]往来单位!C106&amp;""</f>
      </c>
    </row>
    <row r="107">
      <c r="B107">
        <f>[1]往来单位!B107&amp;""</f>
      </c>
      <c r="C107">
        <f>[1]往来单位!C107&amp;""</f>
      </c>
    </row>
    <row r="108">
      <c r="B108">
        <f>[1]往来单位!B108&amp;""</f>
      </c>
      <c r="C108">
        <f>[1]往来单位!C108&amp;""</f>
      </c>
    </row>
    <row r="109">
      <c r="B109">
        <f>[1]往来单位!B109&amp;""</f>
      </c>
      <c r="C109">
        <f>[1]往来单位!C109&amp;""</f>
      </c>
    </row>
    <row r="110">
      <c r="B110">
        <f>[1]往来单位!B110&amp;""</f>
      </c>
      <c r="C110">
        <f>[1]往来单位!C110&amp;""</f>
      </c>
    </row>
    <row r="111">
      <c r="B111">
        <f>[1]往来单位!B111&amp;""</f>
      </c>
      <c r="C111">
        <f>[1]往来单位!C111&amp;""</f>
      </c>
    </row>
    <row r="112">
      <c r="B112">
        <f>[1]往来单位!B112&amp;""</f>
      </c>
      <c r="C112">
        <f>[1]往来单位!C112&amp;""</f>
      </c>
    </row>
    <row r="113">
      <c r="B113">
        <f>[1]往来单位!B113&amp;""</f>
      </c>
      <c r="C113">
        <f>[1]往来单位!C113&amp;""</f>
      </c>
    </row>
    <row r="114">
      <c r="B114">
        <f>[1]往来单位!B114&amp;""</f>
      </c>
      <c r="C114">
        <f>[1]往来单位!C114&amp;""</f>
      </c>
    </row>
    <row r="115">
      <c r="B115">
        <f>[1]往来单位!B115&amp;""</f>
      </c>
      <c r="C115">
        <f>[1]往来单位!C115&amp;""</f>
      </c>
    </row>
    <row r="116">
      <c r="B116">
        <f>[1]往来单位!B116&amp;""</f>
      </c>
      <c r="C116">
        <f>[1]往来单位!C116&amp;""</f>
      </c>
    </row>
    <row r="117">
      <c r="B117">
        <f>[1]往来单位!B117&amp;""</f>
      </c>
      <c r="C117">
        <f>[1]往来单位!C117&amp;""</f>
      </c>
    </row>
    <row r="118">
      <c r="B118">
        <f>[1]往来单位!B118&amp;""</f>
      </c>
      <c r="C118">
        <f>[1]往来单位!C118&amp;""</f>
      </c>
    </row>
    <row r="119">
      <c r="B119">
        <f>[1]往来单位!B119&amp;""</f>
      </c>
      <c r="C119">
        <f>[1]往来单位!C119&amp;""</f>
      </c>
    </row>
    <row r="120">
      <c r="B120">
        <f>[1]往来单位!B120&amp;""</f>
      </c>
      <c r="C120">
        <f>[1]往来单位!C120&amp;""</f>
      </c>
    </row>
    <row r="121">
      <c r="B121">
        <f>[1]往来单位!B121&amp;""</f>
      </c>
      <c r="C121">
        <f>[1]往来单位!C121&amp;""</f>
      </c>
    </row>
    <row r="122">
      <c r="B122">
        <f>[1]往来单位!B122&amp;""</f>
      </c>
      <c r="C122">
        <f>[1]往来单位!C122&amp;""</f>
      </c>
    </row>
    <row r="123">
      <c r="B123">
        <f>[1]往来单位!B123&amp;""</f>
      </c>
      <c r="C123">
        <f>[1]往来单位!C123&amp;""</f>
      </c>
    </row>
    <row r="124">
      <c r="B124">
        <f>[1]往来单位!B124&amp;""</f>
      </c>
      <c r="C124">
        <f>[1]往来单位!C124&amp;""</f>
      </c>
    </row>
    <row r="125">
      <c r="B125">
        <f>[1]往来单位!B125&amp;""</f>
      </c>
      <c r="C125">
        <f>[1]往来单位!C125&amp;""</f>
      </c>
    </row>
    <row r="126">
      <c r="B126">
        <f>[1]往来单位!B126&amp;""</f>
      </c>
      <c r="C126">
        <f>[1]往来单位!C126&amp;""</f>
      </c>
    </row>
    <row r="127">
      <c r="B127">
        <f>[1]往来单位!B127&amp;""</f>
      </c>
      <c r="C127">
        <f>[1]往来单位!C127&amp;""</f>
      </c>
    </row>
    <row r="128">
      <c r="B128">
        <f>[1]往来单位!B128&amp;""</f>
      </c>
      <c r="C128">
        <f>[1]往来单位!C128&amp;""</f>
      </c>
    </row>
    <row r="129">
      <c r="B129">
        <f>[1]往来单位!B129&amp;""</f>
      </c>
      <c r="C129">
        <f>[1]往来单位!C129&amp;""</f>
      </c>
    </row>
    <row r="130">
      <c r="B130">
        <f>[1]往来单位!B130&amp;""</f>
      </c>
      <c r="C130">
        <f>[1]往来单位!C130&amp;""</f>
      </c>
    </row>
    <row r="131">
      <c r="B131">
        <f>[1]往来单位!B131&amp;""</f>
      </c>
      <c r="C131">
        <f>[1]往来单位!C131&amp;""</f>
      </c>
    </row>
    <row r="132">
      <c r="B132">
        <f>[1]往来单位!B132&amp;""</f>
      </c>
      <c r="C132">
        <f>[1]往来单位!C132&amp;""</f>
      </c>
    </row>
    <row r="133">
      <c r="B133">
        <f>[1]往来单位!B133&amp;""</f>
      </c>
      <c r="C133">
        <f>[1]往来单位!C133&amp;""</f>
      </c>
    </row>
    <row r="134">
      <c r="B134">
        <f>[1]往来单位!B134&amp;""</f>
      </c>
      <c r="C134">
        <f>[1]往来单位!C134&amp;""</f>
      </c>
    </row>
    <row r="135">
      <c r="B135">
        <f>[1]往来单位!B135&amp;""</f>
      </c>
      <c r="C135">
        <f>[1]往来单位!C135&amp;""</f>
      </c>
    </row>
    <row r="136">
      <c r="B136">
        <f>[1]往来单位!B136&amp;""</f>
      </c>
      <c r="C136">
        <f>[1]往来单位!C136&amp;""</f>
      </c>
    </row>
    <row r="137">
      <c r="B137">
        <f>[1]往来单位!B137&amp;""</f>
      </c>
      <c r="C137">
        <f>[1]往来单位!C137&amp;""</f>
      </c>
    </row>
    <row r="138">
      <c r="B138">
        <f>[1]往来单位!B138&amp;""</f>
      </c>
      <c r="C138">
        <f>[1]往来单位!C138&amp;""</f>
      </c>
    </row>
    <row r="139">
      <c r="B139">
        <f>[1]往来单位!B139&amp;""</f>
      </c>
      <c r="C139">
        <f>[1]往来单位!C139&amp;""</f>
      </c>
    </row>
    <row r="140">
      <c r="B140">
        <f>[1]往来单位!B140&amp;""</f>
      </c>
      <c r="C140">
        <f>[1]往来单位!C140&amp;""</f>
      </c>
    </row>
    <row r="141">
      <c r="B141">
        <f>[1]往来单位!B141&amp;""</f>
      </c>
      <c r="C141">
        <f>[1]往来单位!C141&amp;""</f>
      </c>
    </row>
    <row r="142">
      <c r="B142">
        <f>[1]往来单位!B142&amp;""</f>
      </c>
      <c r="C142">
        <f>[1]往来单位!C142&amp;""</f>
      </c>
    </row>
    <row r="143">
      <c r="B143">
        <f>[1]往来单位!B143&amp;""</f>
      </c>
      <c r="C143">
        <f>[1]往来单位!C143&amp;""</f>
      </c>
    </row>
    <row r="144">
      <c r="B144">
        <f>[1]往来单位!B144&amp;""</f>
      </c>
      <c r="C144">
        <f>[1]往来单位!C144&amp;""</f>
      </c>
    </row>
    <row r="145">
      <c r="B145">
        <f>[1]往来单位!B145&amp;""</f>
      </c>
      <c r="C145">
        <f>[1]往来单位!C145&amp;""</f>
      </c>
    </row>
    <row r="146">
      <c r="B146">
        <f>[1]往来单位!B146&amp;""</f>
      </c>
      <c r="C146">
        <f>[1]往来单位!C146&amp;""</f>
      </c>
    </row>
    <row r="147">
      <c r="B147">
        <f>[1]往来单位!B147&amp;""</f>
      </c>
      <c r="C147">
        <f>[1]往来单位!C147&amp;""</f>
      </c>
    </row>
    <row r="148">
      <c r="B148">
        <f>[1]往来单位!B148&amp;""</f>
      </c>
      <c r="C148">
        <f>[1]往来单位!C148&amp;""</f>
      </c>
    </row>
    <row r="149">
      <c r="B149">
        <f>[1]往来单位!B149&amp;""</f>
      </c>
      <c r="C149">
        <f>[1]往来单位!C149&amp;""</f>
      </c>
    </row>
    <row r="150">
      <c r="B150">
        <f>[1]往来单位!B150&amp;""</f>
      </c>
      <c r="C150">
        <f>[1]往来单位!C150&amp;""</f>
      </c>
    </row>
    <row r="151">
      <c r="B151">
        <f>[1]往来单位!B151&amp;""</f>
      </c>
      <c r="C151">
        <f>[1]往来单位!C151&amp;""</f>
      </c>
    </row>
    <row r="152">
      <c r="B152">
        <f>[1]往来单位!B152&amp;""</f>
      </c>
      <c r="C152">
        <f>[1]往来单位!C152&amp;""</f>
      </c>
    </row>
    <row r="153">
      <c r="B153">
        <f>[1]往来单位!B153&amp;""</f>
      </c>
      <c r="C153">
        <f>[1]往来单位!C153&amp;""</f>
      </c>
    </row>
    <row r="154">
      <c r="B154">
        <f>[1]往来单位!B154&amp;""</f>
      </c>
      <c r="C154">
        <f>[1]往来单位!C154&amp;""</f>
      </c>
    </row>
    <row r="155">
      <c r="B155">
        <f>[1]往来单位!B155&amp;""</f>
      </c>
      <c r="C155">
        <f>[1]往来单位!C155&amp;""</f>
      </c>
    </row>
    <row r="156">
      <c r="B156">
        <f>[1]往来单位!B156&amp;""</f>
      </c>
      <c r="C156">
        <f>[1]往来单位!C156&amp;""</f>
      </c>
    </row>
    <row r="157">
      <c r="B157">
        <f>[1]往来单位!B157&amp;""</f>
      </c>
      <c r="C157">
        <f>[1]往来单位!C157&amp;""</f>
      </c>
    </row>
    <row r="158">
      <c r="B158">
        <f>[1]往来单位!B158&amp;""</f>
      </c>
      <c r="C158">
        <f>[1]往来单位!C158&amp;""</f>
      </c>
    </row>
    <row r="159">
      <c r="B159">
        <f>[1]往来单位!B159&amp;""</f>
      </c>
      <c r="C159">
        <f>[1]往来单位!C159&amp;""</f>
      </c>
    </row>
    <row r="160">
      <c r="B160">
        <f>[1]往来单位!B160&amp;""</f>
      </c>
      <c r="C160">
        <f>[1]往来单位!C160&amp;""</f>
      </c>
    </row>
    <row r="161">
      <c r="B161">
        <f>[1]往来单位!B161&amp;""</f>
      </c>
      <c r="C161">
        <f>[1]往来单位!C161&amp;""</f>
      </c>
    </row>
    <row r="162">
      <c r="B162">
        <f>[1]往来单位!B162&amp;""</f>
      </c>
      <c r="C162">
        <f>[1]往来单位!C162&amp;""</f>
      </c>
    </row>
    <row r="163">
      <c r="B163">
        <f>[1]往来单位!B163&amp;""</f>
      </c>
      <c r="C163">
        <f>[1]往来单位!C163&amp;""</f>
      </c>
    </row>
    <row r="164">
      <c r="B164">
        <f>[1]往来单位!B164&amp;""</f>
      </c>
      <c r="C164">
        <f>[1]往来单位!C164&amp;""</f>
      </c>
    </row>
    <row r="165">
      <c r="B165">
        <f>[1]往来单位!B165&amp;""</f>
      </c>
      <c r="C165">
        <f>[1]往来单位!C165&amp;""</f>
      </c>
    </row>
    <row r="166">
      <c r="B166">
        <f>[1]往来单位!B166&amp;""</f>
      </c>
      <c r="C166">
        <f>[1]往来单位!C166&amp;""</f>
      </c>
    </row>
    <row r="167">
      <c r="B167">
        <f>[1]往来单位!B167&amp;""</f>
      </c>
      <c r="C167">
        <f>[1]往来单位!C167&amp;""</f>
      </c>
    </row>
    <row r="168">
      <c r="B168">
        <f>[1]往来单位!B168&amp;""</f>
      </c>
      <c r="C168">
        <f>[1]往来单位!C168&amp;""</f>
      </c>
    </row>
    <row r="169">
      <c r="B169">
        <f>[1]往来单位!B169&amp;""</f>
      </c>
      <c r="C169">
        <f>[1]往来单位!C169&amp;""</f>
      </c>
    </row>
    <row r="170">
      <c r="B170">
        <f>[1]往来单位!B170&amp;""</f>
      </c>
      <c r="C170">
        <f>[1]往来单位!C170&amp;""</f>
      </c>
    </row>
    <row r="171">
      <c r="B171">
        <f>[1]往来单位!B171&amp;""</f>
      </c>
      <c r="C171">
        <f>[1]往来单位!C171&amp;""</f>
      </c>
    </row>
    <row r="172">
      <c r="B172">
        <f>[1]往来单位!B172&amp;""</f>
      </c>
      <c r="C172">
        <f>[1]往来单位!C172&amp;""</f>
      </c>
    </row>
    <row r="173">
      <c r="B173">
        <f>[1]往来单位!B173&amp;""</f>
      </c>
      <c r="C173">
        <f>[1]往来单位!C173&amp;""</f>
      </c>
    </row>
    <row r="174">
      <c r="B174">
        <f>[1]往来单位!B174&amp;""</f>
      </c>
      <c r="C174">
        <f>[1]往来单位!C174&amp;""</f>
      </c>
    </row>
    <row r="175">
      <c r="B175">
        <f>[1]往来单位!B175&amp;""</f>
      </c>
      <c r="C175">
        <f>[1]往来单位!C175&amp;""</f>
      </c>
    </row>
    <row r="176">
      <c r="B176">
        <f>[1]往来单位!B176&amp;""</f>
      </c>
      <c r="C176">
        <f>[1]往来单位!C176&amp;""</f>
      </c>
    </row>
    <row r="177">
      <c r="B177">
        <f>[1]往来单位!B177&amp;""</f>
      </c>
      <c r="C177">
        <f>[1]往来单位!C177&amp;""</f>
      </c>
    </row>
    <row r="178">
      <c r="B178">
        <f>[1]往来单位!B178&amp;""</f>
      </c>
      <c r="C178">
        <f>[1]往来单位!C178&amp;""</f>
      </c>
    </row>
    <row r="179">
      <c r="B179">
        <f>[1]往来单位!B179&amp;""</f>
      </c>
      <c r="C179">
        <f>[1]往来单位!C179&amp;""</f>
      </c>
    </row>
    <row r="180">
      <c r="B180">
        <f>[1]往来单位!B180&amp;""</f>
      </c>
      <c r="C180">
        <f>[1]往来单位!C180&amp;""</f>
      </c>
    </row>
    <row r="181">
      <c r="B181">
        <f>[1]往来单位!B181&amp;""</f>
      </c>
      <c r="C181">
        <f>[1]往来单位!C181&amp;""</f>
      </c>
    </row>
    <row r="182">
      <c r="B182">
        <f>[1]往来单位!B182&amp;""</f>
      </c>
      <c r="C182">
        <f>[1]往来单位!C182&amp;""</f>
      </c>
    </row>
    <row r="183">
      <c r="B183">
        <f>[1]往来单位!B183&amp;""</f>
      </c>
      <c r="C183">
        <f>[1]往来单位!C183&amp;""</f>
      </c>
    </row>
    <row r="184">
      <c r="B184">
        <f>[1]往来单位!B184&amp;""</f>
      </c>
      <c r="C184">
        <f>[1]往来单位!C184&amp;""</f>
      </c>
    </row>
    <row r="185">
      <c r="B185">
        <f>[1]往来单位!B185&amp;""</f>
      </c>
      <c r="C185">
        <f>[1]往来单位!C185&amp;""</f>
      </c>
    </row>
    <row r="186">
      <c r="B186">
        <f>[1]往来单位!B186&amp;""</f>
      </c>
      <c r="C186">
        <f>[1]往来单位!C186&amp;""</f>
      </c>
    </row>
    <row r="187">
      <c r="B187">
        <f>[1]往来单位!B187&amp;""</f>
      </c>
      <c r="C187">
        <f>[1]往来单位!C187&amp;""</f>
      </c>
    </row>
    <row r="188">
      <c r="B188">
        <f>[1]往来单位!B188&amp;""</f>
      </c>
      <c r="C188">
        <f>[1]往来单位!C188&amp;""</f>
      </c>
    </row>
    <row r="189">
      <c r="B189">
        <f>[1]往来单位!B189&amp;""</f>
      </c>
      <c r="C189">
        <f>[1]往来单位!C189&amp;""</f>
      </c>
    </row>
    <row r="190">
      <c r="B190">
        <f>[1]往来单位!B190&amp;""</f>
      </c>
      <c r="C190">
        <f>[1]往来单位!C190&amp;""</f>
      </c>
    </row>
    <row r="191">
      <c r="B191">
        <f>[1]往来单位!B191&amp;""</f>
      </c>
      <c r="C191">
        <f>[1]往来单位!C191&amp;""</f>
      </c>
    </row>
    <row r="192">
      <c r="B192">
        <f>[1]往来单位!B192&amp;""</f>
      </c>
      <c r="C192">
        <f>[1]往来单位!C192&amp;""</f>
      </c>
    </row>
    <row r="193">
      <c r="B193">
        <f>[1]往来单位!B193&amp;""</f>
      </c>
      <c r="C193">
        <f>[1]往来单位!C193&amp;""</f>
      </c>
    </row>
    <row r="194">
      <c r="B194">
        <f>[1]往来单位!B194&amp;""</f>
      </c>
      <c r="C194">
        <f>[1]往来单位!C194&amp;""</f>
      </c>
    </row>
    <row r="195">
      <c r="B195">
        <f>[1]往来单位!B195&amp;""</f>
      </c>
      <c r="C195">
        <f>[1]往来单位!C195&amp;""</f>
      </c>
    </row>
    <row r="196">
      <c r="B196">
        <f>[1]往来单位!B196&amp;""</f>
      </c>
      <c r="C196">
        <f>[1]往来单位!C196&amp;""</f>
      </c>
    </row>
    <row r="197">
      <c r="B197">
        <f>[1]往来单位!B197&amp;""</f>
      </c>
      <c r="C197">
        <f>[1]往来单位!C197&amp;""</f>
      </c>
    </row>
    <row r="198">
      <c r="B198">
        <f>[1]往来单位!B198&amp;""</f>
      </c>
      <c r="C198">
        <f>[1]往来单位!C198&amp;""</f>
      </c>
    </row>
    <row r="199">
      <c r="B199">
        <f>[1]往来单位!B199&amp;""</f>
      </c>
      <c r="C199">
        <f>[1]往来单位!C199&amp;""</f>
      </c>
    </row>
    <row r="200">
      <c r="B200">
        <f>[1]往来单位!B200&amp;""</f>
      </c>
      <c r="C200">
        <f>[1]往来单位!C200&amp;""</f>
      </c>
    </row>
    <row r="201">
      <c r="B201">
        <f>[1]往来单位!B201&amp;""</f>
      </c>
      <c r="C201">
        <f>[1]往来单位!C201&amp;""</f>
      </c>
    </row>
    <row r="202">
      <c r="B202">
        <f>[1]往来单位!B202&amp;""</f>
      </c>
      <c r="C202">
        <f>[1]往来单位!C202&amp;""</f>
      </c>
    </row>
    <row r="203">
      <c r="B203">
        <f>[1]往来单位!B203&amp;""</f>
      </c>
      <c r="C203">
        <f>[1]往来单位!C203&amp;""</f>
      </c>
    </row>
    <row r="204">
      <c r="B204">
        <f>[1]往来单位!B204&amp;""</f>
      </c>
      <c r="C204">
        <f>[1]往来单位!C204&amp;""</f>
      </c>
    </row>
    <row r="205">
      <c r="B205">
        <f>[1]往来单位!B205&amp;""</f>
      </c>
      <c r="C205">
        <f>[1]往来单位!C205&amp;""</f>
      </c>
    </row>
    <row r="206">
      <c r="B206">
        <f>[1]往来单位!B206&amp;""</f>
      </c>
      <c r="C206">
        <f>[1]往来单位!C206&amp;""</f>
      </c>
    </row>
    <row r="207">
      <c r="B207">
        <f>[1]往来单位!B207&amp;""</f>
      </c>
      <c r="C207">
        <f>[1]往来单位!C207&amp;""</f>
      </c>
    </row>
    <row r="208">
      <c r="B208">
        <f>[1]往来单位!B208&amp;""</f>
      </c>
      <c r="C208">
        <f>[1]往来单位!C208&amp;""</f>
      </c>
    </row>
    <row r="209">
      <c r="B209">
        <f>[1]往来单位!B209&amp;""</f>
      </c>
      <c r="C209">
        <f>[1]往来单位!C209&amp;""</f>
      </c>
    </row>
    <row r="210">
      <c r="B210">
        <f>[1]往来单位!B210&amp;""</f>
      </c>
      <c r="C210">
        <f>[1]往来单位!C210&amp;""</f>
      </c>
    </row>
    <row r="211">
      <c r="B211">
        <f>[1]往来单位!B211&amp;""</f>
      </c>
      <c r="C211">
        <f>[1]往来单位!C211&amp;""</f>
      </c>
    </row>
    <row r="212">
      <c r="B212">
        <f>[1]往来单位!B212&amp;""</f>
      </c>
      <c r="C212">
        <f>[1]往来单位!C212&amp;""</f>
      </c>
    </row>
    <row r="213">
      <c r="B213">
        <f>[1]往来单位!B213&amp;""</f>
      </c>
      <c r="C213">
        <f>[1]往来单位!C213&amp;""</f>
      </c>
    </row>
    <row r="214">
      <c r="B214">
        <f>[1]往来单位!B214&amp;""</f>
      </c>
      <c r="C214">
        <f>[1]往来单位!C214&amp;""</f>
      </c>
    </row>
    <row r="215">
      <c r="B215">
        <f>[1]往来单位!B215&amp;""</f>
      </c>
      <c r="C215">
        <f>[1]往来单位!C215&amp;""</f>
      </c>
    </row>
    <row r="216">
      <c r="B216">
        <f>[1]往来单位!B216&amp;""</f>
      </c>
      <c r="C216">
        <f>[1]往来单位!C216&amp;""</f>
      </c>
    </row>
    <row r="217">
      <c r="B217">
        <f>[1]往来单位!B217&amp;""</f>
      </c>
      <c r="C217">
        <f>[1]往来单位!C217&amp;""</f>
      </c>
    </row>
    <row r="218">
      <c r="B218">
        <f>[1]往来单位!B218&amp;""</f>
      </c>
      <c r="C218">
        <f>[1]往来单位!C218&amp;""</f>
      </c>
    </row>
    <row r="219">
      <c r="B219">
        <f>[1]往来单位!B219&amp;""</f>
      </c>
      <c r="C219">
        <f>[1]往来单位!C219&amp;""</f>
      </c>
    </row>
    <row r="220">
      <c r="B220">
        <f>[1]往来单位!B220&amp;""</f>
      </c>
      <c r="C220">
        <f>[1]往来单位!C220&amp;""</f>
      </c>
    </row>
    <row r="221">
      <c r="B221">
        <f>[1]往来单位!B221&amp;""</f>
      </c>
      <c r="C221">
        <f>[1]往来单位!C221&amp;""</f>
      </c>
    </row>
    <row r="222">
      <c r="B222">
        <f>[1]往来单位!B222&amp;""</f>
      </c>
      <c r="C222">
        <f>[1]往来单位!C222&amp;""</f>
      </c>
    </row>
    <row r="223">
      <c r="B223">
        <f>[1]往来单位!B223&amp;""</f>
      </c>
      <c r="C223">
        <f>[1]往来单位!C223&amp;""</f>
      </c>
    </row>
    <row r="224">
      <c r="B224">
        <f>[1]往来单位!B224&amp;""</f>
      </c>
      <c r="C224">
        <f>[1]往来单位!C224&amp;""</f>
      </c>
    </row>
    <row r="225">
      <c r="B225">
        <f>[1]往来单位!B225&amp;""</f>
      </c>
      <c r="C225">
        <f>[1]往来单位!C225&amp;""</f>
      </c>
    </row>
    <row r="226">
      <c r="B226">
        <f>[1]往来单位!B226&amp;""</f>
      </c>
      <c r="C226">
        <f>[1]往来单位!C226&amp;""</f>
      </c>
    </row>
    <row r="227">
      <c r="B227">
        <f>[1]往来单位!B227&amp;""</f>
      </c>
      <c r="C227">
        <f>[1]往来单位!C227&amp;""</f>
      </c>
    </row>
    <row r="228">
      <c r="B228">
        <f>[1]往来单位!B228&amp;""</f>
      </c>
      <c r="C228">
        <f>[1]往来单位!C228&amp;""</f>
      </c>
    </row>
    <row r="229">
      <c r="B229">
        <f>[1]往来单位!B229&amp;""</f>
      </c>
      <c r="C229">
        <f>[1]往来单位!C229&amp;""</f>
      </c>
    </row>
    <row r="230">
      <c r="B230">
        <f>[1]往来单位!B230&amp;""</f>
      </c>
      <c r="C230">
        <f>[1]往来单位!C230&amp;""</f>
      </c>
    </row>
    <row r="231">
      <c r="B231">
        <f>[1]往来单位!B231&amp;""</f>
      </c>
      <c r="C231">
        <f>[1]往来单位!C231&amp;""</f>
      </c>
    </row>
    <row r="232">
      <c r="B232">
        <f>[1]往来单位!B232&amp;""</f>
      </c>
      <c r="C232">
        <f>[1]往来单位!C232&amp;""</f>
      </c>
    </row>
    <row r="233">
      <c r="B233">
        <f>[1]往来单位!B233&amp;""</f>
      </c>
      <c r="C233">
        <f>[1]往来单位!C233&amp;""</f>
      </c>
    </row>
    <row r="234">
      <c r="B234">
        <f>[1]往来单位!B234&amp;""</f>
      </c>
      <c r="C234">
        <f>[1]往来单位!C234&amp;""</f>
      </c>
    </row>
    <row r="235">
      <c r="B235">
        <f>[1]往来单位!B235&amp;""</f>
      </c>
      <c r="C235">
        <f>[1]往来单位!C235&amp;""</f>
      </c>
    </row>
    <row r="236">
      <c r="B236">
        <f>[1]往来单位!B236&amp;""</f>
      </c>
      <c r="C236">
        <f>[1]往来单位!C236&amp;""</f>
      </c>
    </row>
    <row r="237">
      <c r="B237">
        <f>[1]往来单位!B237&amp;""</f>
      </c>
      <c r="C237">
        <f>[1]往来单位!C237&amp;""</f>
      </c>
    </row>
    <row r="238">
      <c r="B238">
        <f>[1]往来单位!B238&amp;""</f>
      </c>
      <c r="C238">
        <f>[1]往来单位!C238&amp;""</f>
      </c>
    </row>
    <row r="239">
      <c r="B239">
        <f>[1]往来单位!B239&amp;""</f>
      </c>
      <c r="C239">
        <f>[1]往来单位!C239&amp;""</f>
      </c>
    </row>
    <row r="240">
      <c r="B240">
        <f>[1]往来单位!B240&amp;""</f>
      </c>
      <c r="C240">
        <f>[1]往来单位!C240&amp;""</f>
      </c>
    </row>
    <row r="241">
      <c r="B241">
        <f>[1]往来单位!B241&amp;""</f>
      </c>
      <c r="C241">
        <f>[1]往来单位!C241&amp;""</f>
      </c>
    </row>
    <row r="242">
      <c r="B242">
        <f>[1]往来单位!B242&amp;""</f>
      </c>
      <c r="C242">
        <f>[1]往来单位!C242&amp;""</f>
      </c>
    </row>
    <row r="243">
      <c r="B243">
        <f>[1]往来单位!B243&amp;""</f>
      </c>
      <c r="C243">
        <f>[1]往来单位!C243&amp;""</f>
      </c>
    </row>
    <row r="244">
      <c r="B244">
        <f>[1]往来单位!B244&amp;""</f>
      </c>
      <c r="C244">
        <f>[1]往来单位!C244&amp;""</f>
      </c>
    </row>
    <row r="245">
      <c r="B245">
        <f>[1]往来单位!B245&amp;""</f>
      </c>
      <c r="C245">
        <f>[1]往来单位!C245&amp;""</f>
      </c>
    </row>
    <row r="246">
      <c r="B246">
        <f>[1]往来单位!B246&amp;""</f>
      </c>
      <c r="C246">
        <f>[1]往来单位!C246&amp;""</f>
      </c>
    </row>
    <row r="247">
      <c r="B247">
        <f>[1]往来单位!B247&amp;""</f>
      </c>
      <c r="C247">
        <f>[1]往来单位!C247&amp;""</f>
      </c>
    </row>
    <row r="248">
      <c r="B248">
        <f>[1]往来单位!B248&amp;""</f>
      </c>
      <c r="C248">
        <f>[1]往来单位!C248&amp;""</f>
      </c>
    </row>
    <row r="249">
      <c r="B249">
        <f>[1]往来单位!B249&amp;""</f>
      </c>
      <c r="C249">
        <f>[1]往来单位!C249&amp;""</f>
      </c>
    </row>
    <row r="250">
      <c r="B250">
        <f>[1]往来单位!B250&amp;""</f>
      </c>
      <c r="C250">
        <f>[1]往来单位!C250&amp;""</f>
      </c>
    </row>
    <row r="251">
      <c r="B251">
        <f>[1]往来单位!B251&amp;""</f>
      </c>
      <c r="C251">
        <f>[1]往来单位!C251&amp;""</f>
      </c>
    </row>
    <row r="252">
      <c r="B252">
        <f>[1]往来单位!B252&amp;""</f>
      </c>
      <c r="C252">
        <f>[1]往来单位!C252&amp;""</f>
      </c>
    </row>
    <row r="253">
      <c r="B253">
        <f>[1]往来单位!B253&amp;""</f>
      </c>
      <c r="C253">
        <f>[1]往来单位!C253&amp;""</f>
      </c>
    </row>
    <row r="254">
      <c r="B254">
        <f>[1]往来单位!B254&amp;""</f>
      </c>
      <c r="C254">
        <f>[1]往来单位!C254&amp;""</f>
      </c>
    </row>
    <row r="255">
      <c r="B255">
        <f>[1]往来单位!B255&amp;""</f>
      </c>
      <c r="C255">
        <f>[1]往来单位!C255&amp;""</f>
      </c>
    </row>
    <row r="256">
      <c r="B256">
        <f>[1]往来单位!B256&amp;""</f>
      </c>
      <c r="C256">
        <f>[1]往来单位!C256&amp;""</f>
      </c>
    </row>
    <row r="257">
      <c r="B257">
        <f>[1]往来单位!B257&amp;""</f>
      </c>
      <c r="C257">
        <f>[1]往来单位!C257&amp;""</f>
      </c>
    </row>
    <row r="258">
      <c r="B258">
        <f>[1]往来单位!B258&amp;""</f>
      </c>
      <c r="C258">
        <f>[1]往来单位!C258&amp;""</f>
      </c>
    </row>
    <row r="259">
      <c r="B259">
        <f>[1]往来单位!B259&amp;""</f>
      </c>
      <c r="C259">
        <f>[1]往来单位!C259&amp;""</f>
      </c>
    </row>
    <row r="260">
      <c r="B260">
        <f>[1]往来单位!B260&amp;""</f>
      </c>
      <c r="C260">
        <f>[1]往来单位!C260&amp;""</f>
      </c>
    </row>
    <row r="261">
      <c r="B261">
        <f>[1]往来单位!B261&amp;""</f>
      </c>
      <c r="C261">
        <f>[1]往来单位!C261&amp;""</f>
      </c>
    </row>
    <row r="262">
      <c r="B262">
        <f>[1]往来单位!B262&amp;""</f>
      </c>
      <c r="C262">
        <f>[1]往来单位!C262&amp;""</f>
      </c>
    </row>
    <row r="263">
      <c r="B263">
        <f>[1]往来单位!B263&amp;""</f>
      </c>
      <c r="C263">
        <f>[1]往来单位!C263&amp;""</f>
      </c>
    </row>
    <row r="264">
      <c r="B264">
        <f>[1]往来单位!B264&amp;""</f>
      </c>
      <c r="C264">
        <f>[1]往来单位!C264&amp;""</f>
      </c>
    </row>
    <row r="265">
      <c r="B265">
        <f>[1]往来单位!B265&amp;""</f>
      </c>
      <c r="C265">
        <f>[1]往来单位!C265&amp;""</f>
      </c>
    </row>
    <row r="266">
      <c r="B266">
        <f>[1]往来单位!B266&amp;""</f>
      </c>
      <c r="C266">
        <f>[1]往来单位!C266&amp;""</f>
      </c>
    </row>
    <row r="267">
      <c r="B267">
        <f>[1]往来单位!B267&amp;""</f>
      </c>
      <c r="C267">
        <f>[1]往来单位!C267&amp;""</f>
      </c>
    </row>
    <row r="268">
      <c r="B268">
        <f>[1]往来单位!B268&amp;""</f>
      </c>
      <c r="C268">
        <f>[1]往来单位!C268&amp;""</f>
      </c>
    </row>
    <row r="269">
      <c r="B269">
        <f>[1]往来单位!B269&amp;""</f>
      </c>
      <c r="C269">
        <f>[1]往来单位!C269&amp;""</f>
      </c>
    </row>
    <row r="270">
      <c r="B270">
        <f>[1]往来单位!B270&amp;""</f>
      </c>
      <c r="C270">
        <f>[1]往来单位!C270&amp;""</f>
      </c>
    </row>
    <row r="271">
      <c r="B271">
        <f>[1]往来单位!B271&amp;""</f>
      </c>
      <c r="C271">
        <f>[1]往来单位!C271&amp;""</f>
      </c>
    </row>
    <row r="272">
      <c r="B272">
        <f>[1]往来单位!B272&amp;""</f>
      </c>
      <c r="C272">
        <f>[1]往来单位!C272&amp;""</f>
      </c>
    </row>
    <row r="273">
      <c r="B273">
        <f>[1]往来单位!B273&amp;""</f>
      </c>
      <c r="C273">
        <f>[1]往来单位!C273&amp;""</f>
      </c>
    </row>
    <row r="274">
      <c r="B274">
        <f>[1]往来单位!B274&amp;""</f>
      </c>
      <c r="C274">
        <f>[1]往来单位!C274&amp;""</f>
      </c>
    </row>
    <row r="275">
      <c r="B275">
        <f>[1]往来单位!B275&amp;""</f>
      </c>
      <c r="C275">
        <f>[1]往来单位!C275&amp;""</f>
      </c>
    </row>
    <row r="276">
      <c r="B276">
        <f>[1]往来单位!B276&amp;""</f>
      </c>
      <c r="C276">
        <f>[1]往来单位!C276&amp;""</f>
      </c>
    </row>
    <row r="277">
      <c r="B277">
        <f>[1]往来单位!B277&amp;""</f>
      </c>
      <c r="C277">
        <f>[1]往来单位!C277&amp;""</f>
      </c>
    </row>
    <row r="278">
      <c r="B278">
        <f>[1]往来单位!B278&amp;""</f>
      </c>
      <c r="C278">
        <f>[1]往来单位!C278&amp;""</f>
      </c>
    </row>
    <row r="279">
      <c r="B279">
        <f>[1]往来单位!B279&amp;""</f>
      </c>
      <c r="C279">
        <f>[1]往来单位!C279&amp;""</f>
      </c>
    </row>
    <row r="280">
      <c r="B280">
        <f>[1]往来单位!B280&amp;""</f>
      </c>
      <c r="C280">
        <f>[1]往来单位!C280&amp;""</f>
      </c>
    </row>
    <row r="281">
      <c r="B281">
        <f>[1]往来单位!B281&amp;""</f>
      </c>
      <c r="C281">
        <f>[1]往来单位!C281&amp;""</f>
      </c>
    </row>
    <row r="282">
      <c r="B282">
        <f>[1]往来单位!B282&amp;""</f>
      </c>
      <c r="C282">
        <f>[1]往来单位!C282&amp;""</f>
      </c>
    </row>
    <row r="283">
      <c r="B283">
        <f>[1]往来单位!B283&amp;""</f>
      </c>
      <c r="C283">
        <f>[1]往来单位!C283&amp;""</f>
      </c>
    </row>
    <row r="284">
      <c r="B284">
        <f>[1]往来单位!B284&amp;""</f>
      </c>
      <c r="C284">
        <f>[1]往来单位!C284&amp;""</f>
      </c>
    </row>
    <row r="285">
      <c r="B285">
        <f>[1]往来单位!B285&amp;""</f>
      </c>
      <c r="C285">
        <f>[1]往来单位!C285&amp;""</f>
      </c>
    </row>
    <row r="286">
      <c r="B286">
        <f>[1]往来单位!B286&amp;""</f>
      </c>
      <c r="C286">
        <f>[1]往来单位!C286&amp;""</f>
      </c>
    </row>
    <row r="287">
      <c r="B287">
        <f>[1]往来单位!B287&amp;""</f>
      </c>
      <c r="C287">
        <f>[1]往来单位!C287&amp;""</f>
      </c>
    </row>
    <row r="288">
      <c r="B288">
        <f>[1]往来单位!B288&amp;""</f>
      </c>
      <c r="C288">
        <f>[1]往来单位!C288&amp;""</f>
      </c>
    </row>
    <row r="289">
      <c r="B289">
        <f>[1]往来单位!B289&amp;""</f>
      </c>
      <c r="C289">
        <f>[1]往来单位!C289&amp;""</f>
      </c>
    </row>
    <row r="290">
      <c r="B290">
        <f>[1]往来单位!B290&amp;""</f>
      </c>
      <c r="C290">
        <f>[1]往来单位!C290&amp;""</f>
      </c>
    </row>
    <row r="291">
      <c r="B291">
        <f>[1]往来单位!B291&amp;""</f>
      </c>
      <c r="C291">
        <f>[1]往来单位!C291&amp;""</f>
      </c>
    </row>
    <row r="292">
      <c r="B292">
        <f>[1]往来单位!B292&amp;""</f>
      </c>
      <c r="C292">
        <f>[1]往来单位!C292&amp;""</f>
      </c>
    </row>
    <row r="293">
      <c r="B293">
        <f>[1]往来单位!B293&amp;""</f>
      </c>
      <c r="C293">
        <f>[1]往来单位!C293&amp;""</f>
      </c>
    </row>
    <row r="294">
      <c r="B294">
        <f>[1]往来单位!B294&amp;""</f>
      </c>
      <c r="C294">
        <f>[1]往来单位!C294&amp;""</f>
      </c>
    </row>
    <row r="295">
      <c r="B295">
        <f>[1]往来单位!B295&amp;""</f>
      </c>
      <c r="C295">
        <f>[1]往来单位!C295&amp;""</f>
      </c>
    </row>
    <row r="296">
      <c r="B296">
        <f>[1]往来单位!B296&amp;""</f>
      </c>
      <c r="C296">
        <f>[1]往来单位!C296&amp;""</f>
      </c>
    </row>
    <row r="297">
      <c r="B297">
        <f>[1]往来单位!B297&amp;""</f>
      </c>
      <c r="C297">
        <f>[1]往来单位!C297&amp;""</f>
      </c>
    </row>
    <row r="298">
      <c r="B298">
        <f>[1]往来单位!B298&amp;""</f>
      </c>
      <c r="C298">
        <f>[1]往来单位!C298&amp;""</f>
      </c>
    </row>
    <row r="299">
      <c r="B299">
        <f>[1]往来单位!B299&amp;""</f>
      </c>
      <c r="C299">
        <f>[1]往来单位!C299&amp;""</f>
      </c>
    </row>
    <row r="300">
      <c r="B300">
        <f>[1]往来单位!B300&amp;""</f>
      </c>
      <c r="C300">
        <f>[1]往来单位!C300&amp;""</f>
      </c>
    </row>
    <row r="301">
      <c r="B301">
        <f>[1]往来单位!B301&amp;""</f>
      </c>
      <c r="C301">
        <f>[1]往来单位!C301&amp;""</f>
      </c>
    </row>
    <row r="302">
      <c r="B302">
        <f>[1]往来单位!B302&amp;""</f>
      </c>
      <c r="C302">
        <f>[1]往来单位!C302&amp;""</f>
      </c>
    </row>
    <row r="303">
      <c r="B303">
        <f>[1]往来单位!B303&amp;""</f>
      </c>
      <c r="C303">
        <f>[1]往来单位!C303&amp;""</f>
      </c>
    </row>
    <row r="304">
      <c r="B304">
        <f>[1]往来单位!B304&amp;""</f>
      </c>
      <c r="C304">
        <f>[1]往来单位!C304&amp;""</f>
      </c>
    </row>
    <row r="305">
      <c r="B305">
        <f>[1]往来单位!B305&amp;""</f>
      </c>
      <c r="C305">
        <f>[1]往来单位!C305&amp;""</f>
      </c>
    </row>
    <row r="306">
      <c r="B306">
        <f>[1]往来单位!B306&amp;""</f>
      </c>
      <c r="C306">
        <f>[1]往来单位!C306&amp;""</f>
      </c>
    </row>
    <row r="307">
      <c r="B307">
        <f>[1]往来单位!B307&amp;""</f>
      </c>
      <c r="C307">
        <f>[1]往来单位!C307&amp;""</f>
      </c>
    </row>
    <row r="308">
      <c r="B308">
        <f>[1]往来单位!B308&amp;""</f>
      </c>
      <c r="C308">
        <f>[1]往来单位!C308&amp;""</f>
      </c>
    </row>
    <row r="309">
      <c r="B309">
        <f>[1]往来单位!B309&amp;""</f>
      </c>
      <c r="C309">
        <f>[1]往来单位!C309&amp;""</f>
      </c>
    </row>
    <row r="310">
      <c r="B310">
        <f>[1]往来单位!B310&amp;""</f>
      </c>
      <c r="C310">
        <f>[1]往来单位!C310&amp;""</f>
      </c>
    </row>
    <row r="311">
      <c r="B311">
        <f>[1]往来单位!B311&amp;""</f>
      </c>
      <c r="C311">
        <f>[1]往来单位!C311&amp;""</f>
      </c>
    </row>
    <row r="312">
      <c r="B312">
        <f>[1]往来单位!B312&amp;""</f>
      </c>
      <c r="C312">
        <f>[1]往来单位!C312&amp;""</f>
      </c>
    </row>
    <row r="313">
      <c r="B313">
        <f>[1]往来单位!B313&amp;""</f>
      </c>
      <c r="C313">
        <f>[1]往来单位!C313&amp;""</f>
      </c>
    </row>
    <row r="314">
      <c r="B314">
        <f>[1]往来单位!B314&amp;""</f>
      </c>
      <c r="C314">
        <f>[1]往来单位!C314&amp;""</f>
      </c>
    </row>
    <row r="315">
      <c r="B315">
        <f>[1]往来单位!B315&amp;""</f>
      </c>
      <c r="C315">
        <f>[1]往来单位!C315&amp;""</f>
      </c>
    </row>
    <row r="316">
      <c r="B316">
        <f>[1]往来单位!B316&amp;""</f>
      </c>
      <c r="C316">
        <f>[1]往来单位!C316&amp;""</f>
      </c>
    </row>
    <row r="317">
      <c r="B317">
        <f>[1]往来单位!B317&amp;""</f>
      </c>
      <c r="C317">
        <f>[1]往来单位!C317&amp;""</f>
      </c>
    </row>
    <row r="318">
      <c r="B318">
        <f>[1]往来单位!B318&amp;""</f>
      </c>
      <c r="C318">
        <f>[1]往来单位!C318&amp;""</f>
      </c>
    </row>
    <row r="319">
      <c r="B319">
        <f>[1]往来单位!B319&amp;""</f>
      </c>
      <c r="C319">
        <f>[1]往来单位!C319&amp;""</f>
      </c>
    </row>
    <row r="320">
      <c r="B320">
        <f>[1]往来单位!B320&amp;""</f>
      </c>
      <c r="C320">
        <f>[1]往来单位!C320&amp;""</f>
      </c>
    </row>
    <row r="321">
      <c r="B321">
        <f>[1]往来单位!B321&amp;""</f>
      </c>
      <c r="C321">
        <f>[1]往来单位!C321&amp;""</f>
      </c>
    </row>
    <row r="322">
      <c r="B322">
        <f>[1]往来单位!B322&amp;""</f>
      </c>
      <c r="C322">
        <f>[1]往来单位!C322&amp;""</f>
      </c>
    </row>
    <row r="323">
      <c r="B323">
        <f>[1]往来单位!B323&amp;""</f>
      </c>
      <c r="C323">
        <f>[1]往来单位!C323&amp;""</f>
      </c>
    </row>
    <row r="324">
      <c r="B324">
        <f>[1]往来单位!B324&amp;""</f>
      </c>
      <c r="C324">
        <f>[1]往来单位!C324&amp;""</f>
      </c>
    </row>
    <row r="325">
      <c r="B325">
        <f>[1]往来单位!B325&amp;""</f>
      </c>
      <c r="C325">
        <f>[1]往来单位!C325&amp;""</f>
      </c>
    </row>
    <row r="326">
      <c r="B326">
        <f>[1]往来单位!B326&amp;""</f>
      </c>
      <c r="C326">
        <f>[1]往来单位!C326&amp;""</f>
      </c>
    </row>
    <row r="327">
      <c r="B327">
        <f>[1]往来单位!B327&amp;""</f>
      </c>
      <c r="C327">
        <f>[1]往来单位!C327&amp;""</f>
      </c>
    </row>
    <row r="328">
      <c r="B328">
        <f>[1]往来单位!B328&amp;""</f>
      </c>
      <c r="C328">
        <f>[1]往来单位!C328&amp;""</f>
      </c>
    </row>
    <row r="329">
      <c r="B329">
        <f>[1]往来单位!B329&amp;""</f>
      </c>
      <c r="C329">
        <f>[1]往来单位!C329&amp;""</f>
      </c>
    </row>
    <row r="330">
      <c r="B330">
        <f>[1]往来单位!B330&amp;""</f>
      </c>
      <c r="C330">
        <f>[1]往来单位!C330&amp;""</f>
      </c>
    </row>
    <row r="331">
      <c r="B331">
        <f>[1]往来单位!B331&amp;""</f>
      </c>
      <c r="C331">
        <f>[1]往来单位!C331&amp;""</f>
      </c>
    </row>
    <row r="332">
      <c r="B332">
        <f>[1]往来单位!B332&amp;""</f>
      </c>
      <c r="C332">
        <f>[1]往来单位!C332&amp;""</f>
      </c>
    </row>
    <row r="333">
      <c r="B333">
        <f>[1]往来单位!B333&amp;""</f>
      </c>
      <c r="C333">
        <f>[1]往来单位!C333&amp;""</f>
      </c>
    </row>
    <row r="334">
      <c r="B334">
        <f>[1]往来单位!B334&amp;""</f>
      </c>
      <c r="C334">
        <f>[1]往来单位!C334&amp;""</f>
      </c>
    </row>
    <row r="335">
      <c r="B335">
        <f>[1]往来单位!B335&amp;""</f>
      </c>
      <c r="C335">
        <f>[1]往来单位!C335&amp;""</f>
      </c>
    </row>
    <row r="336">
      <c r="B336">
        <f>[1]往来单位!B336&amp;""</f>
      </c>
      <c r="C336">
        <f>[1]往来单位!C336&amp;""</f>
      </c>
    </row>
    <row r="337">
      <c r="B337">
        <f>[1]往来单位!B337&amp;""</f>
      </c>
      <c r="C337">
        <f>[1]往来单位!C337&amp;""</f>
      </c>
    </row>
    <row r="338">
      <c r="B338">
        <f>[1]往来单位!B338&amp;""</f>
      </c>
      <c r="C338">
        <f>[1]往来单位!C338&amp;""</f>
      </c>
    </row>
    <row r="339">
      <c r="B339">
        <f>[1]往来单位!B339&amp;""</f>
      </c>
      <c r="C339">
        <f>[1]往来单位!C339&amp;""</f>
      </c>
    </row>
    <row r="340">
      <c r="B340">
        <f>[1]往来单位!B340&amp;""</f>
      </c>
      <c r="C340">
        <f>[1]往来单位!C340&amp;""</f>
      </c>
    </row>
    <row r="341">
      <c r="B341">
        <f>[1]往来单位!B341&amp;""</f>
      </c>
      <c r="C341">
        <f>[1]往来单位!C341&amp;""</f>
      </c>
    </row>
    <row r="342">
      <c r="B342">
        <f>[1]往来单位!B342&amp;""</f>
      </c>
      <c r="C342">
        <f>[1]往来单位!C342&amp;""</f>
      </c>
    </row>
    <row r="343">
      <c r="B343">
        <f>[1]往来单位!B343&amp;""</f>
      </c>
      <c r="C343">
        <f>[1]往来单位!C343&amp;""</f>
      </c>
    </row>
    <row r="344">
      <c r="B344">
        <f>[1]往来单位!B344&amp;""</f>
      </c>
      <c r="C344">
        <f>[1]往来单位!C344&amp;""</f>
      </c>
    </row>
    <row r="345">
      <c r="B345">
        <f>[1]往来单位!B345&amp;""</f>
      </c>
      <c r="C345">
        <f>[1]往来单位!C345&amp;""</f>
      </c>
    </row>
    <row r="346">
      <c r="B346">
        <f>[1]往来单位!B346&amp;""</f>
      </c>
      <c r="C346">
        <f>[1]往来单位!C346&amp;""</f>
      </c>
    </row>
    <row r="347">
      <c r="B347">
        <f>[1]往来单位!B347&amp;""</f>
      </c>
      <c r="C347">
        <f>[1]往来单位!C347&amp;""</f>
      </c>
    </row>
    <row r="348">
      <c r="B348">
        <f>[1]往来单位!B348&amp;""</f>
      </c>
      <c r="C348">
        <f>[1]往来单位!C348&amp;""</f>
      </c>
    </row>
    <row r="349">
      <c r="B349">
        <f>[1]往来单位!B349&amp;""</f>
      </c>
      <c r="C349">
        <f>[1]往来单位!C349&amp;""</f>
      </c>
    </row>
    <row r="350">
      <c r="B350">
        <f>[1]往来单位!B350&amp;""</f>
      </c>
      <c r="C350">
        <f>[1]往来单位!C350&amp;""</f>
      </c>
    </row>
    <row r="351">
      <c r="B351">
        <f>[1]往来单位!B351&amp;""</f>
      </c>
      <c r="C351">
        <f>[1]往来单位!C351&amp;""</f>
      </c>
    </row>
    <row r="352">
      <c r="B352">
        <f>[1]往来单位!B352&amp;""</f>
      </c>
      <c r="C352">
        <f>[1]往来单位!C352&amp;""</f>
      </c>
    </row>
    <row r="353">
      <c r="B353">
        <f>[1]往来单位!B353&amp;""</f>
      </c>
      <c r="C353">
        <f>[1]往来单位!C353&amp;""</f>
      </c>
    </row>
    <row r="354">
      <c r="B354">
        <f>[1]往来单位!B354&amp;""</f>
      </c>
      <c r="C354">
        <f>[1]往来单位!C354&amp;""</f>
      </c>
    </row>
    <row r="355">
      <c r="B355">
        <f>[1]往来单位!B355&amp;""</f>
      </c>
      <c r="C355">
        <f>[1]往来单位!C355&amp;""</f>
      </c>
    </row>
    <row r="356">
      <c r="B356">
        <f>[1]往来单位!B356&amp;""</f>
      </c>
      <c r="C356">
        <f>[1]往来单位!C356&amp;""</f>
      </c>
    </row>
    <row r="357">
      <c r="B357">
        <f>[1]往来单位!B357&amp;""</f>
      </c>
      <c r="C357">
        <f>[1]往来单位!C357&amp;""</f>
      </c>
    </row>
    <row r="358">
      <c r="B358">
        <f>[1]往来单位!B358&amp;""</f>
      </c>
      <c r="C358">
        <f>[1]往来单位!C358&amp;""</f>
      </c>
    </row>
    <row r="359">
      <c r="B359">
        <f>[1]往来单位!B359&amp;""</f>
      </c>
      <c r="C359">
        <f>[1]往来单位!C359&amp;""</f>
      </c>
    </row>
    <row r="360">
      <c r="B360">
        <f>[1]往来单位!B360&amp;""</f>
      </c>
      <c r="C360">
        <f>[1]往来单位!C360&amp;""</f>
      </c>
    </row>
    <row r="361">
      <c r="B361">
        <f>[1]往来单位!B361&amp;""</f>
      </c>
      <c r="C361">
        <f>[1]往来单位!C361&amp;""</f>
      </c>
    </row>
    <row r="362">
      <c r="B362">
        <f>[1]往来单位!B362&amp;""</f>
      </c>
      <c r="C362">
        <f>[1]往来单位!C362&amp;""</f>
      </c>
    </row>
    <row r="363">
      <c r="B363">
        <f>[1]往来单位!B363&amp;""</f>
      </c>
      <c r="C363">
        <f>[1]往来单位!C363&amp;""</f>
      </c>
    </row>
    <row r="364">
      <c r="B364">
        <f>[1]往来单位!B364&amp;""</f>
      </c>
      <c r="C364">
        <f>[1]往来单位!C364&amp;""</f>
      </c>
    </row>
    <row r="365">
      <c r="B365">
        <f>[1]往来单位!B365&amp;""</f>
      </c>
      <c r="C365">
        <f>[1]往来单位!C365&amp;""</f>
      </c>
    </row>
    <row r="366">
      <c r="B366">
        <f>[1]往来单位!B366&amp;""</f>
      </c>
      <c r="C366">
        <f>[1]往来单位!C366&amp;""</f>
      </c>
    </row>
    <row r="367">
      <c r="B367">
        <f>[1]往来单位!B367&amp;""</f>
      </c>
      <c r="C367">
        <f>[1]往来单位!C367&amp;""</f>
      </c>
    </row>
    <row r="368">
      <c r="B368">
        <f>[1]往来单位!B368&amp;""</f>
      </c>
      <c r="C368">
        <f>[1]往来单位!C368&amp;""</f>
      </c>
    </row>
    <row r="369">
      <c r="B369">
        <f>[1]往来单位!B369&amp;""</f>
      </c>
      <c r="C369">
        <f>[1]往来单位!C369&amp;""</f>
      </c>
    </row>
    <row r="370">
      <c r="B370">
        <f>[1]往来单位!B370&amp;""</f>
      </c>
      <c r="C370">
        <f>[1]往来单位!C370&amp;""</f>
      </c>
    </row>
    <row r="371">
      <c r="B371">
        <f>[1]往来单位!B371&amp;""</f>
      </c>
      <c r="C371">
        <f>[1]往来单位!C371&amp;""</f>
      </c>
    </row>
    <row r="372">
      <c r="B372">
        <f>[1]往来单位!B372&amp;""</f>
      </c>
      <c r="C372">
        <f>[1]往来单位!C372&amp;""</f>
      </c>
    </row>
    <row r="373">
      <c r="B373">
        <f>[1]往来单位!B373&amp;""</f>
      </c>
      <c r="C373">
        <f>[1]往来单位!C373&amp;""</f>
      </c>
    </row>
    <row r="374">
      <c r="B374">
        <f>[1]往来单位!B374&amp;""</f>
      </c>
      <c r="C374">
        <f>[1]往来单位!C374&amp;""</f>
      </c>
    </row>
    <row r="375">
      <c r="B375">
        <f>[1]往来单位!B375&amp;""</f>
      </c>
      <c r="C375">
        <f>[1]往来单位!C375&amp;""</f>
      </c>
    </row>
    <row r="376">
      <c r="B376">
        <f>[1]往来单位!B376&amp;""</f>
      </c>
      <c r="C376">
        <f>[1]往来单位!C376&amp;""</f>
      </c>
    </row>
    <row r="377">
      <c r="B377">
        <f>[1]往来单位!B377&amp;""</f>
      </c>
      <c r="C377">
        <f>[1]往来单位!C377&amp;""</f>
      </c>
    </row>
    <row r="378">
      <c r="B378">
        <f>[1]往来单位!B378&amp;""</f>
      </c>
      <c r="C378">
        <f>[1]往来单位!C378&amp;""</f>
      </c>
    </row>
    <row r="379">
      <c r="B379">
        <f>[1]往来单位!B379&amp;""</f>
      </c>
      <c r="C379">
        <f>[1]往来单位!C379&amp;""</f>
      </c>
    </row>
    <row r="380">
      <c r="B380">
        <f>[1]往来单位!B380&amp;""</f>
      </c>
      <c r="C380">
        <f>[1]往来单位!C380&amp;""</f>
      </c>
    </row>
    <row r="381">
      <c r="B381">
        <f>[1]往来单位!B381&amp;""</f>
      </c>
      <c r="C381">
        <f>[1]往来单位!C381&amp;""</f>
      </c>
    </row>
    <row r="382">
      <c r="B382">
        <f>[1]往来单位!B382&amp;""</f>
      </c>
      <c r="C382">
        <f>[1]往来单位!C382&amp;""</f>
      </c>
    </row>
    <row r="383">
      <c r="B383">
        <f>[1]往来单位!B383&amp;""</f>
      </c>
      <c r="C383">
        <f>[1]往来单位!C383&amp;""</f>
      </c>
    </row>
    <row r="384">
      <c r="B384">
        <f>[1]往来单位!B384&amp;""</f>
      </c>
      <c r="C384">
        <f>[1]往来单位!C384&amp;""</f>
      </c>
    </row>
    <row r="385">
      <c r="B385">
        <f>[1]往来单位!B385&amp;""</f>
      </c>
      <c r="C385">
        <f>[1]往来单位!C385&amp;""</f>
      </c>
    </row>
    <row r="386">
      <c r="B386">
        <f>[1]往来单位!B386&amp;""</f>
      </c>
      <c r="C386">
        <f>[1]往来单位!C386&amp;""</f>
      </c>
    </row>
    <row r="387">
      <c r="B387">
        <f>[1]往来单位!B387&amp;""</f>
      </c>
      <c r="C387">
        <f>[1]往来单位!C387&amp;""</f>
      </c>
    </row>
    <row r="388">
      <c r="B388">
        <f>[1]往来单位!B388&amp;""</f>
      </c>
      <c r="C388">
        <f>[1]往来单位!C388&amp;""</f>
      </c>
    </row>
    <row r="389">
      <c r="B389">
        <f>[1]往来单位!B389&amp;""</f>
      </c>
      <c r="C389">
        <f>[1]往来单位!C389&amp;""</f>
      </c>
    </row>
    <row r="390">
      <c r="B390">
        <f>[1]往来单位!B390&amp;""</f>
      </c>
      <c r="C390">
        <f>[1]往来单位!C390&amp;""</f>
      </c>
    </row>
    <row r="391">
      <c r="B391">
        <f>[1]往来单位!B391&amp;""</f>
      </c>
      <c r="C391">
        <f>[1]往来单位!C391&amp;""</f>
      </c>
    </row>
    <row r="392">
      <c r="B392">
        <f>[1]往来单位!B392&amp;""</f>
      </c>
      <c r="C392">
        <f>[1]往来单位!C392&amp;""</f>
      </c>
    </row>
    <row r="393">
      <c r="B393">
        <f>[1]往来单位!B393&amp;""</f>
      </c>
      <c r="C393">
        <f>[1]往来单位!C393&amp;""</f>
      </c>
    </row>
    <row r="394">
      <c r="B394">
        <f>[1]往来单位!B394&amp;""</f>
      </c>
      <c r="C394">
        <f>[1]往来单位!C394&amp;""</f>
      </c>
    </row>
    <row r="395">
      <c r="B395">
        <f>[1]往来单位!B395&amp;""</f>
      </c>
      <c r="C395">
        <f>[1]往来单位!C395&amp;""</f>
      </c>
    </row>
    <row r="396">
      <c r="B396">
        <f>[1]往来单位!B396&amp;""</f>
      </c>
      <c r="C396">
        <f>[1]往来单位!C396&amp;""</f>
      </c>
    </row>
    <row r="397">
      <c r="B397">
        <f>[1]往来单位!B397&amp;""</f>
      </c>
      <c r="C397">
        <f>[1]往来单位!C397&amp;""</f>
      </c>
    </row>
    <row r="398">
      <c r="B398">
        <f>[1]往来单位!B398&amp;""</f>
      </c>
      <c r="C398">
        <f>[1]往来单位!C398&amp;""</f>
      </c>
    </row>
    <row r="399">
      <c r="B399">
        <f>[1]往来单位!B399&amp;""</f>
      </c>
      <c r="C399">
        <f>[1]往来单位!C399&amp;""</f>
      </c>
    </row>
    <row r="400">
      <c r="B400">
        <f>[1]往来单位!B400&amp;""</f>
      </c>
      <c r="C400">
        <f>[1]往来单位!C400&amp;""</f>
      </c>
    </row>
    <row r="401">
      <c r="B401">
        <f>[1]往来单位!B401&amp;""</f>
      </c>
      <c r="C401">
        <f>[1]往来单位!C401&amp;""</f>
      </c>
    </row>
    <row r="402">
      <c r="B402">
        <f>[1]往来单位!B402&amp;""</f>
      </c>
      <c r="C402">
        <f>[1]往来单位!C402&amp;""</f>
      </c>
    </row>
    <row r="403">
      <c r="B403">
        <f>[1]往来单位!B403&amp;""</f>
      </c>
      <c r="C403">
        <f>[1]往来单位!C403&amp;""</f>
      </c>
    </row>
    <row r="404">
      <c r="B404">
        <f>[1]往来单位!B404&amp;""</f>
      </c>
      <c r="C404">
        <f>[1]往来单位!C404&amp;""</f>
      </c>
    </row>
    <row r="405">
      <c r="B405">
        <f>[1]往来单位!B405&amp;""</f>
      </c>
      <c r="C405">
        <f>[1]往来单位!C405&amp;""</f>
      </c>
    </row>
    <row r="406">
      <c r="B406">
        <f>[1]往来单位!B406&amp;""</f>
      </c>
      <c r="C406">
        <f>[1]往来单位!C406&amp;""</f>
      </c>
    </row>
    <row r="407">
      <c r="B407">
        <f>[1]往来单位!B407&amp;""</f>
      </c>
      <c r="C407">
        <f>[1]往来单位!C407&amp;""</f>
      </c>
    </row>
    <row r="408">
      <c r="B408">
        <f>[1]往来单位!B408&amp;""</f>
      </c>
      <c r="C408">
        <f>[1]往来单位!C408&amp;""</f>
      </c>
    </row>
    <row r="409">
      <c r="B409">
        <f>[1]往来单位!B409&amp;""</f>
      </c>
      <c r="C409">
        <f>[1]往来单位!C409&amp;""</f>
      </c>
    </row>
    <row r="410">
      <c r="B410">
        <f>[1]往来单位!B410&amp;""</f>
      </c>
      <c r="C410">
        <f>[1]往来单位!C410&amp;""</f>
      </c>
    </row>
    <row r="411">
      <c r="B411">
        <f>[1]往来单位!B411&amp;""</f>
      </c>
      <c r="C411">
        <f>[1]往来单位!C411&amp;""</f>
      </c>
    </row>
    <row r="412">
      <c r="B412">
        <f>[1]往来单位!B412&amp;""</f>
      </c>
      <c r="C412">
        <f>[1]往来单位!C412&amp;""</f>
      </c>
    </row>
    <row r="413">
      <c r="B413">
        <f>[1]往来单位!B413&amp;""</f>
      </c>
      <c r="C413">
        <f>[1]往来单位!C413&amp;""</f>
      </c>
    </row>
    <row r="414">
      <c r="B414">
        <f>[1]往来单位!B414&amp;""</f>
      </c>
      <c r="C414">
        <f>[1]往来单位!C414&amp;""</f>
      </c>
    </row>
    <row r="415">
      <c r="B415">
        <f>[1]往来单位!B415&amp;""</f>
      </c>
      <c r="C415">
        <f>[1]往来单位!C415&amp;""</f>
      </c>
    </row>
    <row r="416">
      <c r="B416">
        <f>[1]往来单位!B416&amp;""</f>
      </c>
      <c r="C416">
        <f>[1]往来单位!C416&amp;""</f>
      </c>
    </row>
    <row r="417">
      <c r="B417">
        <f>[1]往来单位!B417&amp;""</f>
      </c>
      <c r="C417">
        <f>[1]往来单位!C417&amp;""</f>
      </c>
    </row>
    <row r="418">
      <c r="B418">
        <f>[1]往来单位!B418&amp;""</f>
      </c>
      <c r="C418">
        <f>[1]往来单位!C418&amp;""</f>
      </c>
    </row>
    <row r="419">
      <c r="B419">
        <f>[1]往来单位!B419&amp;""</f>
      </c>
      <c r="C419">
        <f>[1]往来单位!C419&amp;""</f>
      </c>
    </row>
    <row r="420">
      <c r="B420">
        <f>[1]往来单位!B420&amp;""</f>
      </c>
      <c r="C420">
        <f>[1]往来单位!C420&amp;""</f>
      </c>
    </row>
    <row r="421">
      <c r="B421">
        <f>[1]往来单位!B421&amp;""</f>
      </c>
      <c r="C421">
        <f>[1]往来单位!C421&amp;""</f>
      </c>
    </row>
    <row r="422">
      <c r="B422">
        <f>[1]往来单位!B422&amp;""</f>
      </c>
      <c r="C422">
        <f>[1]往来单位!C422&amp;""</f>
      </c>
    </row>
    <row r="423">
      <c r="B423">
        <f>[1]往来单位!B423&amp;""</f>
      </c>
      <c r="C423">
        <f>[1]往来单位!C423&amp;""</f>
      </c>
    </row>
    <row r="424">
      <c r="B424">
        <f>[1]往来单位!B424&amp;""</f>
      </c>
      <c r="C424">
        <f>[1]往来单位!C424&amp;""</f>
      </c>
    </row>
    <row r="425">
      <c r="B425">
        <f>[1]往来单位!B425&amp;""</f>
      </c>
      <c r="C425">
        <f>[1]往来单位!C425&amp;""</f>
      </c>
    </row>
    <row r="426">
      <c r="B426">
        <f>[1]往来单位!B426&amp;""</f>
      </c>
      <c r="C426">
        <f>[1]往来单位!C426&amp;""</f>
      </c>
    </row>
    <row r="427">
      <c r="B427">
        <f>[1]往来单位!B427&amp;""</f>
      </c>
      <c r="C427">
        <f>[1]往来单位!C427&amp;""</f>
      </c>
    </row>
    <row r="428">
      <c r="B428">
        <f>[1]往来单位!B428&amp;""</f>
      </c>
      <c r="C428">
        <f>[1]往来单位!C428&amp;""</f>
      </c>
    </row>
    <row r="429">
      <c r="B429">
        <f>[1]往来单位!B429&amp;""</f>
      </c>
      <c r="C429">
        <f>[1]往来单位!C429&amp;""</f>
      </c>
    </row>
    <row r="430">
      <c r="B430">
        <f>[1]往来单位!B430&amp;""</f>
      </c>
      <c r="C430">
        <f>[1]往来单位!C430&amp;""</f>
      </c>
    </row>
    <row r="431">
      <c r="B431">
        <f>[1]往来单位!B431&amp;""</f>
      </c>
      <c r="C431">
        <f>[1]往来单位!C431&amp;""</f>
      </c>
    </row>
    <row r="432">
      <c r="B432">
        <f>[1]往来单位!B432&amp;""</f>
      </c>
      <c r="C432">
        <f>[1]往来单位!C432&amp;""</f>
      </c>
    </row>
    <row r="433">
      <c r="B433">
        <f>[1]往来单位!B433&amp;""</f>
      </c>
      <c r="C433">
        <f>[1]往来单位!C433&amp;""</f>
      </c>
    </row>
    <row r="434">
      <c r="B434">
        <f>[1]往来单位!B434&amp;""</f>
      </c>
      <c r="C434">
        <f>[1]往来单位!C434&amp;""</f>
      </c>
    </row>
    <row r="435">
      <c r="B435">
        <f>[1]往来单位!B435&amp;""</f>
      </c>
      <c r="C435">
        <f>[1]往来单位!C435&amp;""</f>
      </c>
    </row>
    <row r="436">
      <c r="B436">
        <f>[1]往来单位!B436&amp;""</f>
      </c>
      <c r="C436">
        <f>[1]往来单位!C436&amp;""</f>
      </c>
    </row>
    <row r="437">
      <c r="B437">
        <f>[1]往来单位!B437&amp;""</f>
      </c>
      <c r="C437">
        <f>[1]往来单位!C437&amp;""</f>
      </c>
    </row>
    <row r="438">
      <c r="B438">
        <f>[1]往来单位!B438&amp;""</f>
      </c>
      <c r="C438">
        <f>[1]往来单位!C438&amp;""</f>
      </c>
    </row>
    <row r="439">
      <c r="B439">
        <f>[1]往来单位!B439&amp;""</f>
      </c>
      <c r="C439">
        <f>[1]往来单位!C439&amp;""</f>
      </c>
    </row>
    <row r="440">
      <c r="B440">
        <f>[1]往来单位!B440&amp;""</f>
      </c>
      <c r="C440">
        <f>[1]往来单位!C440&amp;""</f>
      </c>
    </row>
    <row r="441">
      <c r="B441">
        <f>[1]往来单位!B441&amp;""</f>
      </c>
      <c r="C441">
        <f>[1]往来单位!C441&amp;""</f>
      </c>
    </row>
    <row r="442">
      <c r="B442">
        <f>[1]往来单位!B442&amp;""</f>
      </c>
      <c r="C442">
        <f>[1]往来单位!C442&amp;""</f>
      </c>
    </row>
    <row r="443">
      <c r="B443">
        <f>[1]往来单位!B443&amp;""</f>
      </c>
      <c r="C443">
        <f>[1]往来单位!C443&amp;""</f>
      </c>
    </row>
    <row r="444">
      <c r="B444">
        <f>[1]往来单位!B444&amp;""</f>
      </c>
      <c r="C444">
        <f>[1]往来单位!C444&amp;""</f>
      </c>
    </row>
    <row r="445">
      <c r="B445">
        <f>[1]往来单位!B445&amp;""</f>
      </c>
      <c r="C445">
        <f>[1]往来单位!C445&amp;""</f>
      </c>
    </row>
    <row r="446">
      <c r="B446">
        <f>[1]往来单位!B446&amp;""</f>
      </c>
      <c r="C446">
        <f>[1]往来单位!C446&amp;""</f>
      </c>
    </row>
    <row r="447">
      <c r="B447">
        <f>[1]往来单位!B447&amp;""</f>
      </c>
      <c r="C447">
        <f>[1]往来单位!C447&amp;""</f>
      </c>
    </row>
    <row r="448">
      <c r="B448">
        <f>[1]往来单位!B448&amp;""</f>
      </c>
      <c r="C448">
        <f>[1]往来单位!C448&amp;""</f>
      </c>
    </row>
    <row r="449">
      <c r="B449">
        <f>[1]往来单位!B449&amp;""</f>
      </c>
      <c r="C449">
        <f>[1]往来单位!C449&amp;""</f>
      </c>
    </row>
    <row r="450">
      <c r="B450">
        <f>[1]往来单位!B450&amp;""</f>
      </c>
      <c r="C450">
        <f>[1]往来单位!C450&amp;""</f>
      </c>
    </row>
    <row r="451">
      <c r="B451">
        <f>[1]往来单位!B451&amp;""</f>
      </c>
      <c r="C451">
        <f>[1]往来单位!C451&amp;""</f>
      </c>
    </row>
    <row r="452">
      <c r="B452">
        <f>[1]往来单位!B452&amp;""</f>
      </c>
      <c r="C452">
        <f>[1]往来单位!C452&amp;""</f>
      </c>
    </row>
    <row r="453">
      <c r="B453">
        <f>[1]往来单位!B453&amp;""</f>
      </c>
      <c r="C453">
        <f>[1]往来单位!C453&amp;""</f>
      </c>
    </row>
    <row r="454">
      <c r="B454">
        <f>[1]往来单位!B454&amp;""</f>
      </c>
      <c r="C454">
        <f>[1]往来单位!C454&amp;""</f>
      </c>
    </row>
    <row r="455">
      <c r="B455">
        <f>[1]往来单位!B455&amp;""</f>
      </c>
      <c r="C455">
        <f>[1]往来单位!C455&amp;""</f>
      </c>
    </row>
    <row r="456">
      <c r="B456">
        <f>[1]往来单位!B456&amp;""</f>
      </c>
      <c r="C456">
        <f>[1]往来单位!C456&amp;""</f>
      </c>
    </row>
    <row r="457">
      <c r="B457">
        <f>[1]往来单位!B457&amp;""</f>
      </c>
      <c r="C457">
        <f>[1]往来单位!C457&amp;""</f>
      </c>
    </row>
    <row r="458">
      <c r="B458">
        <f>[1]往来单位!B458&amp;""</f>
      </c>
      <c r="C458">
        <f>[1]往来单位!C458&amp;""</f>
      </c>
    </row>
    <row r="459">
      <c r="B459">
        <f>[1]往来单位!B459&amp;""</f>
      </c>
      <c r="C459">
        <f>[1]往来单位!C459&amp;""</f>
      </c>
    </row>
    <row r="460">
      <c r="B460">
        <f>[1]往来单位!B460&amp;""</f>
      </c>
      <c r="C460">
        <f>[1]往来单位!C460&amp;""</f>
      </c>
    </row>
    <row r="461">
      <c r="B461">
        <f>[1]往来单位!B461&amp;""</f>
      </c>
      <c r="C461">
        <f>[1]往来单位!C461&amp;""</f>
      </c>
    </row>
    <row r="462">
      <c r="B462">
        <f>[1]往来单位!B462&amp;""</f>
      </c>
      <c r="C462">
        <f>[1]往来单位!C462&amp;""</f>
      </c>
    </row>
    <row r="463">
      <c r="B463">
        <f>[1]往来单位!B463&amp;""</f>
      </c>
      <c r="C463">
        <f>[1]往来单位!C463&amp;""</f>
      </c>
    </row>
    <row r="464">
      <c r="B464">
        <f>[1]往来单位!B464&amp;""</f>
      </c>
      <c r="C464">
        <f>[1]往来单位!C464&amp;""</f>
      </c>
    </row>
    <row r="465">
      <c r="B465">
        <f>[1]往来单位!B465&amp;""</f>
      </c>
      <c r="C465">
        <f>[1]往来单位!C465&amp;""</f>
      </c>
    </row>
    <row r="466">
      <c r="B466">
        <f>[1]往来单位!B466&amp;""</f>
      </c>
      <c r="C466">
        <f>[1]往来单位!C466&amp;""</f>
      </c>
    </row>
    <row r="467">
      <c r="B467">
        <f>[1]往来单位!B467&amp;""</f>
      </c>
      <c r="C467">
        <f>[1]往来单位!C467&amp;""</f>
      </c>
    </row>
    <row r="468">
      <c r="B468">
        <f>[1]往来单位!B468&amp;""</f>
      </c>
      <c r="C468">
        <f>[1]往来单位!C468&amp;""</f>
      </c>
    </row>
    <row r="469">
      <c r="B469">
        <f>[1]往来单位!B469&amp;""</f>
      </c>
      <c r="C469">
        <f>[1]往来单位!C469&amp;""</f>
      </c>
    </row>
    <row r="470">
      <c r="B470">
        <f>[1]往来单位!B470&amp;""</f>
      </c>
      <c r="C470">
        <f>[1]往来单位!C470&amp;""</f>
      </c>
    </row>
    <row r="471">
      <c r="B471">
        <f>[1]往来单位!B471&amp;""</f>
      </c>
      <c r="C471">
        <f>[1]往来单位!C471&amp;""</f>
      </c>
    </row>
    <row r="472">
      <c r="B472">
        <f>[1]往来单位!B472&amp;""</f>
      </c>
      <c r="C472">
        <f>[1]往来单位!C472&amp;""</f>
      </c>
    </row>
    <row r="473">
      <c r="B473">
        <f>[1]往来单位!B473&amp;""</f>
      </c>
      <c r="C473">
        <f>[1]往来单位!C473&amp;""</f>
      </c>
    </row>
    <row r="474">
      <c r="B474">
        <f>[1]往来单位!B474&amp;""</f>
      </c>
      <c r="C474">
        <f>[1]往来单位!C474&amp;""</f>
      </c>
    </row>
    <row r="475">
      <c r="B475">
        <f>[1]往来单位!B475&amp;""</f>
      </c>
      <c r="C475">
        <f>[1]往来单位!C475&amp;""</f>
      </c>
    </row>
    <row r="476">
      <c r="B476">
        <f>[1]往来单位!B476&amp;""</f>
      </c>
      <c r="C476">
        <f>[1]往来单位!C476&amp;""</f>
      </c>
    </row>
    <row r="477">
      <c r="B477">
        <f>[1]往来单位!B477&amp;""</f>
      </c>
      <c r="C477">
        <f>[1]往来单位!C477&amp;""</f>
      </c>
    </row>
    <row r="478">
      <c r="B478">
        <f>[1]往来单位!B478&amp;""</f>
      </c>
      <c r="C478">
        <f>[1]往来单位!C478&amp;""</f>
      </c>
    </row>
    <row r="479">
      <c r="B479">
        <f>[1]往来单位!B479&amp;""</f>
      </c>
      <c r="C479">
        <f>[1]往来单位!C479&amp;""</f>
      </c>
    </row>
    <row r="480">
      <c r="B480">
        <f>[1]往来单位!B480&amp;""</f>
      </c>
      <c r="C480">
        <f>[1]往来单位!C480&amp;""</f>
      </c>
    </row>
    <row r="481">
      <c r="B481">
        <f>[1]往来单位!B481&amp;""</f>
      </c>
      <c r="C481">
        <f>[1]往来单位!C481&amp;""</f>
      </c>
    </row>
    <row r="482">
      <c r="B482">
        <f>[1]往来单位!B482&amp;""</f>
      </c>
      <c r="C482">
        <f>[1]往来单位!C482&amp;""</f>
      </c>
    </row>
    <row r="483">
      <c r="B483">
        <f>[1]往来单位!B483&amp;""</f>
      </c>
      <c r="C483">
        <f>[1]往来单位!C483&amp;""</f>
      </c>
    </row>
    <row r="484">
      <c r="B484">
        <f>[1]往来单位!B484&amp;""</f>
      </c>
      <c r="C484">
        <f>[1]往来单位!C484&amp;""</f>
      </c>
    </row>
    <row r="485">
      <c r="B485">
        <f>[1]往来单位!B485&amp;""</f>
      </c>
      <c r="C485">
        <f>[1]往来单位!C485&amp;""</f>
      </c>
    </row>
    <row r="486">
      <c r="B486">
        <f>[1]往来单位!B486&amp;""</f>
      </c>
      <c r="C486">
        <f>[1]往来单位!C486&amp;""</f>
      </c>
    </row>
    <row r="487">
      <c r="B487">
        <f>[1]往来单位!B487&amp;""</f>
      </c>
      <c r="C487">
        <f>[1]往来单位!C487&amp;""</f>
      </c>
    </row>
    <row r="488">
      <c r="B488">
        <f>[1]往来单位!B488&amp;""</f>
      </c>
      <c r="C488">
        <f>[1]往来单位!C488&amp;""</f>
      </c>
    </row>
    <row r="489">
      <c r="B489">
        <f>[1]往来单位!B489&amp;""</f>
      </c>
      <c r="C489">
        <f>[1]往来单位!C489&amp;""</f>
      </c>
    </row>
    <row r="490">
      <c r="B490">
        <f>[1]往来单位!B490&amp;""</f>
      </c>
      <c r="C490">
        <f>[1]往来单位!C490&amp;""</f>
      </c>
    </row>
    <row r="491">
      <c r="B491">
        <f>[1]往来单位!B491&amp;""</f>
      </c>
      <c r="C491">
        <f>[1]往来单位!C491&amp;""</f>
      </c>
    </row>
    <row r="492">
      <c r="B492">
        <f>[1]往来单位!B492&amp;""</f>
      </c>
      <c r="C492">
        <f>[1]往来单位!C492&amp;""</f>
      </c>
    </row>
    <row r="493">
      <c r="B493">
        <f>[1]往来单位!B493&amp;""</f>
      </c>
      <c r="C493">
        <f>[1]往来单位!C493&amp;""</f>
      </c>
    </row>
    <row r="494">
      <c r="B494">
        <f>[1]往来单位!B494&amp;""</f>
      </c>
      <c r="C494">
        <f>[1]往来单位!C494&amp;""</f>
      </c>
    </row>
    <row r="495">
      <c r="B495">
        <f>[1]往来单位!B495&amp;""</f>
      </c>
      <c r="C495">
        <f>[1]往来单位!C495&amp;""</f>
      </c>
    </row>
    <row r="496">
      <c r="B496">
        <f>[1]往来单位!B496&amp;""</f>
      </c>
      <c r="C496">
        <f>[1]往来单位!C496&amp;""</f>
      </c>
    </row>
    <row r="497">
      <c r="B497">
        <f>[1]往来单位!B497&amp;""</f>
      </c>
      <c r="C497">
        <f>[1]往来单位!C497&amp;""</f>
      </c>
    </row>
    <row r="498">
      <c r="B498">
        <f>[1]往来单位!B498&amp;""</f>
      </c>
      <c r="C498">
        <f>[1]往来单位!C498&amp;""</f>
      </c>
    </row>
    <row r="499">
      <c r="B499">
        <f>[1]往来单位!B499&amp;""</f>
      </c>
      <c r="C499">
        <f>[1]往来单位!C499&amp;""</f>
      </c>
    </row>
    <row r="500">
      <c r="B500">
        <f>[1]往来单位!B500&amp;""</f>
      </c>
      <c r="C500">
        <f>[1]往来单位!C500&amp;""</f>
      </c>
    </row>
    <row r="501">
      <c r="B501">
        <f>[1]往来单位!B501&amp;""</f>
      </c>
      <c r="C501">
        <f>[1]往来单位!C501&amp;""</f>
      </c>
    </row>
    <row r="502">
      <c r="B502">
        <f>[1]往来单位!B502&amp;""</f>
      </c>
      <c r="C502">
        <f>[1]往来单位!C502&amp;""</f>
      </c>
    </row>
    <row r="503">
      <c r="B503">
        <f>[1]往来单位!B503&amp;""</f>
      </c>
      <c r="C503">
        <f>[1]往来单位!C503&amp;""</f>
      </c>
    </row>
    <row r="504">
      <c r="B504">
        <f>[1]往来单位!B504&amp;""</f>
      </c>
      <c r="C504">
        <f>[1]往来单位!C504&amp;""</f>
      </c>
    </row>
    <row r="505">
      <c r="B505">
        <f>[1]往来单位!B505&amp;""</f>
      </c>
      <c r="C505">
        <f>[1]往来单位!C505&amp;""</f>
      </c>
    </row>
    <row r="506">
      <c r="B506">
        <f>[1]往来单位!B506&amp;""</f>
      </c>
      <c r="C506">
        <f>[1]往来单位!C506&amp;""</f>
      </c>
    </row>
    <row r="507">
      <c r="B507">
        <f>[1]往来单位!B507&amp;""</f>
      </c>
      <c r="C507">
        <f>[1]往来单位!C507&amp;""</f>
      </c>
    </row>
    <row r="508">
      <c r="B508">
        <f>[1]往来单位!B508&amp;""</f>
      </c>
      <c r="C508">
        <f>[1]往来单位!C508&amp;""</f>
      </c>
    </row>
    <row r="509">
      <c r="B509">
        <f>[1]往来单位!B509&amp;""</f>
      </c>
      <c r="C509">
        <f>[1]往来单位!C509&amp;""</f>
      </c>
    </row>
    <row r="510">
      <c r="B510">
        <f>[1]往来单位!B510&amp;""</f>
      </c>
      <c r="C510">
        <f>[1]往来单位!C510&amp;""</f>
      </c>
    </row>
    <row r="511">
      <c r="B511">
        <f>[1]往来单位!B511&amp;""</f>
      </c>
      <c r="C511">
        <f>[1]往来单位!C511&amp;""</f>
      </c>
    </row>
    <row r="512">
      <c r="B512">
        <f>[1]往来单位!B512&amp;""</f>
      </c>
      <c r="C512">
        <f>[1]往来单位!C512&amp;""</f>
      </c>
    </row>
    <row r="513">
      <c r="B513">
        <f>[1]往来单位!B513&amp;""</f>
      </c>
      <c r="C513">
        <f>[1]往来单位!C513&amp;""</f>
      </c>
    </row>
    <row r="514">
      <c r="B514">
        <f>[1]往来单位!B514&amp;""</f>
      </c>
      <c r="C514">
        <f>[1]往来单位!C514&amp;""</f>
      </c>
    </row>
    <row r="515">
      <c r="B515">
        <f>[1]往来单位!B515&amp;""</f>
      </c>
      <c r="C515">
        <f>[1]往来单位!C515&amp;""</f>
      </c>
    </row>
    <row r="516">
      <c r="B516">
        <f>[1]往来单位!B516&amp;""</f>
      </c>
      <c r="C516">
        <f>[1]往来单位!C516&amp;""</f>
      </c>
    </row>
    <row r="517">
      <c r="B517">
        <f>[1]往来单位!B517&amp;""</f>
      </c>
      <c r="C517">
        <f>[1]往来单位!C517&amp;""</f>
      </c>
    </row>
    <row r="518">
      <c r="B518">
        <f>[1]往来单位!B518&amp;""</f>
      </c>
      <c r="C518">
        <f>[1]往来单位!C518&amp;""</f>
      </c>
    </row>
    <row r="519">
      <c r="B519">
        <f>[1]往来单位!B519&amp;""</f>
      </c>
      <c r="C519">
        <f>[1]往来单位!C519&amp;""</f>
      </c>
    </row>
    <row r="520">
      <c r="B520">
        <f>[1]往来单位!B520&amp;""</f>
      </c>
      <c r="C520">
        <f>[1]往来单位!C520&amp;""</f>
      </c>
    </row>
    <row r="521">
      <c r="B521">
        <f>[1]往来单位!B521&amp;""</f>
      </c>
      <c r="C521">
        <f>[1]往来单位!C521&amp;""</f>
      </c>
    </row>
    <row r="522">
      <c r="B522">
        <f>[1]往来单位!B522&amp;""</f>
      </c>
      <c r="C522">
        <f>[1]往来单位!C522&amp;""</f>
      </c>
    </row>
    <row r="523">
      <c r="B523">
        <f>[1]往来单位!B523&amp;""</f>
      </c>
      <c r="C523">
        <f>[1]往来单位!C523&amp;""</f>
      </c>
    </row>
    <row r="524">
      <c r="B524">
        <f>[1]往来单位!B524&amp;""</f>
      </c>
      <c r="C524">
        <f>[1]往来单位!C524&amp;""</f>
      </c>
    </row>
    <row r="525">
      <c r="B525">
        <f>[1]往来单位!B525&amp;""</f>
      </c>
      <c r="C525">
        <f>[1]往来单位!C525&amp;""</f>
      </c>
    </row>
    <row r="526">
      <c r="B526">
        <f>[1]往来单位!B526&amp;""</f>
      </c>
      <c r="C526">
        <f>[1]往来单位!C526&amp;""</f>
      </c>
    </row>
    <row r="527">
      <c r="B527">
        <f>[1]往来单位!B527&amp;""</f>
      </c>
      <c r="C527">
        <f>[1]往来单位!C527&amp;""</f>
      </c>
    </row>
    <row r="528">
      <c r="B528">
        <f>[1]往来单位!B528&amp;""</f>
      </c>
      <c r="C528">
        <f>[1]往来单位!C528&amp;""</f>
      </c>
    </row>
    <row r="529">
      <c r="B529">
        <f>[1]往来单位!B529&amp;""</f>
      </c>
      <c r="C529">
        <f>[1]往来单位!C529&amp;""</f>
      </c>
    </row>
    <row r="530">
      <c r="B530">
        <f>[1]往来单位!B530&amp;""</f>
      </c>
      <c r="C530">
        <f>[1]往来单位!C530&amp;""</f>
      </c>
    </row>
    <row r="531">
      <c r="B531">
        <f>[1]往来单位!B531&amp;""</f>
      </c>
      <c r="C531">
        <f>[1]往来单位!C531&amp;""</f>
      </c>
    </row>
    <row r="532">
      <c r="B532">
        <f>[1]往来单位!B532&amp;""</f>
      </c>
      <c r="C532">
        <f>[1]往来单位!C532&amp;""</f>
      </c>
    </row>
    <row r="533">
      <c r="B533">
        <f>[1]往来单位!B533&amp;""</f>
      </c>
      <c r="C533">
        <f>[1]往来单位!C533&amp;""</f>
      </c>
    </row>
    <row r="534">
      <c r="B534">
        <f>[1]往来单位!B534&amp;""</f>
      </c>
      <c r="C534">
        <f>[1]往来单位!C534&amp;""</f>
      </c>
    </row>
    <row r="535">
      <c r="B535">
        <f>[1]往来单位!B535&amp;""</f>
      </c>
      <c r="C535">
        <f>[1]往来单位!C535&amp;""</f>
      </c>
    </row>
    <row r="536">
      <c r="B536">
        <f>[1]往来单位!B536&amp;""</f>
      </c>
      <c r="C536">
        <f>[1]往来单位!C536&amp;""</f>
      </c>
    </row>
    <row r="537">
      <c r="B537">
        <f>[1]往来单位!B537&amp;""</f>
      </c>
      <c r="C537">
        <f>[1]往来单位!C537&amp;""</f>
      </c>
    </row>
    <row r="538">
      <c r="B538">
        <f>[1]往来单位!B538&amp;""</f>
      </c>
      <c r="C538">
        <f>[1]往来单位!C538&amp;""</f>
      </c>
    </row>
    <row r="539">
      <c r="B539">
        <f>[1]往来单位!B539&amp;""</f>
      </c>
      <c r="C539">
        <f>[1]往来单位!C539&amp;""</f>
      </c>
    </row>
    <row r="540">
      <c r="B540">
        <f>[1]往来单位!B540&amp;""</f>
      </c>
      <c r="C540">
        <f>[1]往来单位!C540&amp;""</f>
      </c>
    </row>
    <row r="541">
      <c r="B541">
        <f>[1]往来单位!B541&amp;""</f>
      </c>
      <c r="C541">
        <f>[1]往来单位!C541&amp;""</f>
      </c>
    </row>
    <row r="542">
      <c r="B542">
        <f>[1]往来单位!B542&amp;""</f>
      </c>
      <c r="C542">
        <f>[1]往来单位!C542&amp;""</f>
      </c>
    </row>
    <row r="543">
      <c r="B543">
        <f>[1]往来单位!B543&amp;""</f>
      </c>
      <c r="C543">
        <f>[1]往来单位!C543&amp;""</f>
      </c>
    </row>
    <row r="544">
      <c r="B544">
        <f>[1]往来单位!B544&amp;""</f>
      </c>
      <c r="C544">
        <f>[1]往来单位!C544&amp;""</f>
      </c>
    </row>
    <row r="545">
      <c r="B545">
        <f>[1]往来单位!B545&amp;""</f>
      </c>
      <c r="C545">
        <f>[1]往来单位!C545&amp;""</f>
      </c>
    </row>
    <row r="546">
      <c r="B546">
        <f>[1]往来单位!B546&amp;""</f>
      </c>
      <c r="C546">
        <f>[1]往来单位!C546&amp;""</f>
      </c>
    </row>
    <row r="547">
      <c r="B547">
        <f>[1]往来单位!B547&amp;""</f>
      </c>
      <c r="C547">
        <f>[1]往来单位!C547&amp;""</f>
      </c>
    </row>
    <row r="548">
      <c r="B548">
        <f>[1]往来单位!B548&amp;""</f>
      </c>
      <c r="C548">
        <f>[1]往来单位!C548&amp;""</f>
      </c>
    </row>
    <row r="549">
      <c r="B549">
        <f>[1]往来单位!B549&amp;""</f>
      </c>
      <c r="C549">
        <f>[1]往来单位!C549&amp;""</f>
      </c>
    </row>
    <row r="550">
      <c r="B550">
        <f>[1]往来单位!B550&amp;""</f>
      </c>
      <c r="C550">
        <f>[1]往来单位!C550&amp;""</f>
      </c>
    </row>
    <row r="551">
      <c r="B551">
        <f>[1]往来单位!B551&amp;""</f>
      </c>
      <c r="C551">
        <f>[1]往来单位!C551&amp;""</f>
      </c>
    </row>
    <row r="552">
      <c r="B552">
        <f>[1]往来单位!B552&amp;""</f>
      </c>
      <c r="C552">
        <f>[1]往来单位!C552&amp;""</f>
      </c>
    </row>
    <row r="553">
      <c r="B553">
        <f>[1]往来单位!B553&amp;""</f>
      </c>
      <c r="C553">
        <f>[1]往来单位!C553&amp;""</f>
      </c>
    </row>
    <row r="554">
      <c r="B554">
        <f>[1]往来单位!B554&amp;""</f>
      </c>
      <c r="C554">
        <f>[1]往来单位!C554&amp;""</f>
      </c>
    </row>
    <row r="555">
      <c r="B555">
        <f>[1]往来单位!B555&amp;""</f>
      </c>
      <c r="C555">
        <f>[1]往来单位!C555&amp;""</f>
      </c>
    </row>
    <row r="556">
      <c r="B556">
        <f>[1]往来单位!B556&amp;""</f>
      </c>
      <c r="C556">
        <f>[1]往来单位!C556&amp;""</f>
      </c>
    </row>
    <row r="557">
      <c r="B557">
        <f>[1]往来单位!B557&amp;""</f>
      </c>
      <c r="C557">
        <f>[1]往来单位!C557&amp;""</f>
      </c>
    </row>
    <row r="558">
      <c r="B558">
        <f>[1]往来单位!B558&amp;""</f>
      </c>
      <c r="C558">
        <f>[1]往来单位!C558&amp;""</f>
      </c>
    </row>
    <row r="559">
      <c r="B559">
        <f>[1]往来单位!B559&amp;""</f>
      </c>
      <c r="C559">
        <f>[1]往来单位!C559&amp;""</f>
      </c>
    </row>
    <row r="560">
      <c r="B560">
        <f>[1]往来单位!B560&amp;""</f>
      </c>
      <c r="C560">
        <f>[1]往来单位!C560&amp;""</f>
      </c>
    </row>
    <row r="561">
      <c r="B561">
        <f>[1]往来单位!B561&amp;""</f>
      </c>
      <c r="C561">
        <f>[1]往来单位!C561&amp;""</f>
      </c>
    </row>
    <row r="562">
      <c r="B562">
        <f>[1]往来单位!B562&amp;""</f>
      </c>
      <c r="C562">
        <f>[1]往来单位!C562&amp;""</f>
      </c>
    </row>
    <row r="563">
      <c r="B563">
        <f>[1]往来单位!B563&amp;""</f>
      </c>
      <c r="C563">
        <f>[1]往来单位!C563&amp;""</f>
      </c>
    </row>
    <row r="564">
      <c r="B564">
        <f>[1]往来单位!B564&amp;""</f>
      </c>
      <c r="C564">
        <f>[1]往来单位!C564&amp;""</f>
      </c>
    </row>
    <row r="565">
      <c r="B565">
        <f>[1]往来单位!B565&amp;""</f>
      </c>
      <c r="C565">
        <f>[1]往来单位!C565&amp;""</f>
      </c>
    </row>
    <row r="566">
      <c r="B566">
        <f>[1]往来单位!B566&amp;""</f>
      </c>
      <c r="C566">
        <f>[1]往来单位!C566&amp;""</f>
      </c>
    </row>
    <row r="567">
      <c r="B567">
        <f>[1]往来单位!B567&amp;""</f>
      </c>
      <c r="C567">
        <f>[1]往来单位!C567&amp;""</f>
      </c>
    </row>
    <row r="568">
      <c r="B568">
        <f>[1]往来单位!B568&amp;""</f>
      </c>
      <c r="C568">
        <f>[1]往来单位!C568&amp;""</f>
      </c>
    </row>
    <row r="569">
      <c r="B569">
        <f>[1]往来单位!B569&amp;""</f>
      </c>
      <c r="C569">
        <f>[1]往来单位!C569&amp;""</f>
      </c>
    </row>
    <row r="570">
      <c r="B570">
        <f>[1]往来单位!B570&amp;""</f>
      </c>
      <c r="C570">
        <f>[1]往来单位!C570&amp;""</f>
      </c>
    </row>
    <row r="571">
      <c r="B571">
        <f>[1]往来单位!B571&amp;""</f>
      </c>
      <c r="C571">
        <f>[1]往来单位!C571&amp;""</f>
      </c>
    </row>
    <row r="572">
      <c r="B572">
        <f>[1]往来单位!B572&amp;""</f>
      </c>
      <c r="C572">
        <f>[1]往来单位!C572&amp;""</f>
      </c>
    </row>
    <row r="573">
      <c r="B573">
        <f>[1]往来单位!B573&amp;""</f>
      </c>
      <c r="C573">
        <f>[1]往来单位!C573&amp;""</f>
      </c>
    </row>
    <row r="574">
      <c r="B574">
        <f>[1]往来单位!B574&amp;""</f>
      </c>
      <c r="C574">
        <f>[1]往来单位!C574&amp;""</f>
      </c>
    </row>
    <row r="575">
      <c r="B575">
        <f>[1]往来单位!B575&amp;""</f>
      </c>
      <c r="C575">
        <f>[1]往来单位!C575&amp;""</f>
      </c>
    </row>
    <row r="576">
      <c r="B576">
        <f>[1]往来单位!B576&amp;""</f>
      </c>
      <c r="C576">
        <f>[1]往来单位!C576&amp;""</f>
      </c>
    </row>
    <row r="577">
      <c r="B577">
        <f>[1]往来单位!B577&amp;""</f>
      </c>
      <c r="C577">
        <f>[1]往来单位!C577&amp;""</f>
      </c>
    </row>
    <row r="578">
      <c r="B578">
        <f>[1]往来单位!B578&amp;""</f>
      </c>
      <c r="C578">
        <f>[1]往来单位!C578&amp;""</f>
      </c>
    </row>
    <row r="579">
      <c r="B579">
        <f>[1]往来单位!B579&amp;""</f>
      </c>
      <c r="C579">
        <f>[1]往来单位!C579&amp;""</f>
      </c>
    </row>
    <row r="580">
      <c r="B580">
        <f>[1]往来单位!B580&amp;""</f>
      </c>
      <c r="C580">
        <f>[1]往来单位!C580&amp;""</f>
      </c>
    </row>
    <row r="581">
      <c r="B581">
        <f>[1]往来单位!B581&amp;""</f>
      </c>
      <c r="C581">
        <f>[1]往来单位!C581&amp;""</f>
      </c>
    </row>
    <row r="582">
      <c r="B582">
        <f>[1]往来单位!B582&amp;""</f>
      </c>
      <c r="C582">
        <f>[1]往来单位!C582&amp;""</f>
      </c>
    </row>
    <row r="583">
      <c r="B583">
        <f>[1]往来单位!B583&amp;""</f>
      </c>
      <c r="C583">
        <f>[1]往来单位!C583&amp;""</f>
      </c>
    </row>
    <row r="584">
      <c r="B584">
        <f>[1]往来单位!B584&amp;""</f>
      </c>
      <c r="C584">
        <f>[1]往来单位!C584&amp;""</f>
      </c>
    </row>
    <row r="585">
      <c r="B585">
        <f>[1]往来单位!B585&amp;""</f>
      </c>
      <c r="C585">
        <f>[1]往来单位!C585&amp;""</f>
      </c>
    </row>
    <row r="586">
      <c r="B586">
        <f>[1]往来单位!B586&amp;""</f>
      </c>
      <c r="C586">
        <f>[1]往来单位!C586&amp;""</f>
      </c>
    </row>
    <row r="587">
      <c r="B587">
        <f>[1]往来单位!B587&amp;""</f>
      </c>
      <c r="C587">
        <f>[1]往来单位!C587&amp;""</f>
      </c>
    </row>
    <row r="588">
      <c r="B588">
        <f>[1]往来单位!B588&amp;""</f>
      </c>
      <c r="C588">
        <f>[1]往来单位!C588&amp;""</f>
      </c>
    </row>
    <row r="589">
      <c r="B589">
        <f>[1]往来单位!B589&amp;""</f>
      </c>
      <c r="C589">
        <f>[1]往来单位!C589&amp;""</f>
      </c>
    </row>
    <row r="590">
      <c r="B590">
        <f>[1]往来单位!B590&amp;""</f>
      </c>
      <c r="C590">
        <f>[1]往来单位!C590&amp;""</f>
      </c>
    </row>
    <row r="591">
      <c r="B591">
        <f>[1]往来单位!B591&amp;""</f>
      </c>
      <c r="C591">
        <f>[1]往来单位!C591&amp;""</f>
      </c>
    </row>
    <row r="592">
      <c r="B592">
        <f>[1]往来单位!B592&amp;""</f>
      </c>
      <c r="C592">
        <f>[1]往来单位!C592&amp;""</f>
      </c>
    </row>
    <row r="593">
      <c r="B593">
        <f>[1]往来单位!B593&amp;""</f>
      </c>
      <c r="C593">
        <f>[1]往来单位!C593&amp;""</f>
      </c>
    </row>
    <row r="594">
      <c r="B594">
        <f>[1]往来单位!B594&amp;""</f>
      </c>
      <c r="C594">
        <f>[1]往来单位!C594&amp;""</f>
      </c>
    </row>
    <row r="595">
      <c r="B595">
        <f>[1]往来单位!B595&amp;""</f>
      </c>
      <c r="C595">
        <f>[1]往来单位!C595&amp;""</f>
      </c>
    </row>
    <row r="596">
      <c r="B596">
        <f>[1]往来单位!B596&amp;""</f>
      </c>
      <c r="C596">
        <f>[1]往来单位!C596&amp;""</f>
      </c>
    </row>
    <row r="597">
      <c r="B597">
        <f>[1]往来单位!B597&amp;""</f>
      </c>
      <c r="C597">
        <f>[1]往来单位!C597&amp;""</f>
      </c>
    </row>
    <row r="598">
      <c r="B598">
        <f>[1]往来单位!B598&amp;""</f>
      </c>
      <c r="C598">
        <f>[1]往来单位!C598&amp;""</f>
      </c>
    </row>
    <row r="599">
      <c r="B599">
        <f>[1]往来单位!B599&amp;""</f>
      </c>
      <c r="C599">
        <f>[1]往来单位!C599&amp;""</f>
      </c>
    </row>
    <row r="600">
      <c r="B600">
        <f>[1]往来单位!B600&amp;""</f>
      </c>
      <c r="C600">
        <f>[1]往来单位!C600&amp;""</f>
      </c>
    </row>
    <row r="601">
      <c r="B601">
        <f>[1]往来单位!B601&amp;""</f>
      </c>
      <c r="C601">
        <f>[1]往来单位!C601&amp;""</f>
      </c>
    </row>
    <row r="602">
      <c r="B602">
        <f>[1]往来单位!B602&amp;""</f>
      </c>
      <c r="C602">
        <f>[1]往来单位!C602&amp;""</f>
      </c>
    </row>
    <row r="603">
      <c r="B603">
        <f>[1]往来单位!B603&amp;""</f>
      </c>
      <c r="C603">
        <f>[1]往来单位!C603&amp;""</f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08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全部</t>
        </is>
      </c>
      <c r="B1">
        <f>[1]_辅助!B1</f>
        <v>2</v>
      </c>
      <c r="C1" t="str">
        <f>IF(往来单位!$B$4="","",往来单位!$B$4)</f>
        <v>宁波鹿小白机电有限公司</v>
      </c>
    </row>
    <row r="2">
      <c r="A2" t="str">
        <f>IF(基础资料!$B$5="","",基础资料!$B$5)</f>
        <v>中智优力</v>
      </c>
      <c r="B2">
        <f>[1]_辅助!B2</f>
        <v>46279.0</v>
      </c>
      <c r="C2" t="str">
        <f>IF(往来单位!$B$5="","",往来单位!$B$5)</f>
        <v>宁波安程汽车服务有限公司</v>
      </c>
    </row>
    <row r="3">
      <c r="A3">
        <f>IF(基础资料!$B$6="","",基础资料!$B$6)</f>
      </c>
      <c r="B3">
        <f>[1]_辅助!B3</f>
        <v>27</v>
      </c>
      <c r="C3" t="str">
        <f>IF(往来单位!$B$6="","",往来单位!$B$6)</f>
        <v>宁波市华方塑料机械制造有限公司</v>
      </c>
    </row>
    <row r="4">
      <c r="A4">
        <f>IF(基础资料!$B$7="","",基础资料!$B$7)</f>
      </c>
      <c r="C4" t="str">
        <f>IF(往来单位!$B$7="","",往来单位!$B$7)</f>
        <v>宁波市昕阳国际贸易有限公司</v>
      </c>
    </row>
    <row r="5">
      <c r="A5">
        <f>IF(基础资料!$B$8="","",基础资料!$B$8)</f>
      </c>
      <c r="C5" t="str">
        <f>IF(往来单位!$B$8="","",往来单位!$B$8)</f>
        <v>宁波永程纸制品有限公司</v>
      </c>
    </row>
    <row r="6">
      <c r="A6">
        <f>IF(基础资料!$B$9="","",基础资料!$B$9)</f>
      </c>
      <c r="C6" t="str">
        <f>IF(往来单位!$B$9="","",往来单位!$B$9)</f>
        <v>鄞州区福明街道国际汽车城业主委员会</v>
      </c>
    </row>
    <row r="7">
      <c r="A7">
        <f>IF(基础资料!$B$10="","",基础资料!$B$10)</f>
      </c>
      <c r="C7" t="str">
        <f>IF(往来单位!$B$10="","",往来单位!$B$10)</f>
        <v>宁波市鄞州瑞益通风设备有限公司</v>
      </c>
    </row>
    <row r="8">
      <c r="A8">
        <f>IF(基础资料!$B$11="","",基础资料!$B$11)</f>
      </c>
      <c r="C8" t="str">
        <f>IF(往来单位!$B$11="","",往来单位!$B$11)</f>
        <v>宁波市鄞州五乡晓林五金机械厂</v>
      </c>
    </row>
    <row r="9">
      <c r="A9">
        <f>IF(基础资料!$B$12="","",基础资料!$B$12)</f>
      </c>
      <c r="C9" t="str">
        <f>IF(往来单位!$B$12="","",往来单位!$B$12)</f>
        <v>宜柏嘉（宁波）智能科技有限公司</v>
      </c>
    </row>
    <row r="10">
      <c r="C10" t="str">
        <f>IF(往来单位!$B$13="","",往来单位!$B$13)</f>
        <v>宁波优责标识科技有限公司</v>
      </c>
    </row>
    <row r="11">
      <c r="C11" t="str">
        <f>IF(往来单位!$B$14="","",往来单位!$B$14)</f>
        <v>宁波新鹏机械有限公司</v>
      </c>
    </row>
    <row r="12">
      <c r="C12" t="str">
        <f>IF(往来单位!$B$15="","",往来单位!$B$15)</f>
        <v>宁波恒杰工业锁闭技术有限公司</v>
      </c>
    </row>
    <row r="13">
      <c r="C13" t="str">
        <f>IF(往来单位!$B$16="","",往来单位!$B$16)</f>
        <v>宁波绮绘印花有限公司</v>
      </c>
    </row>
    <row r="14">
      <c r="C14" t="str">
        <f>IF(往来单位!$B$17="","",往来单位!$B$17)</f>
        <v>浙江省成套工程有限公司鄞州分公司</v>
      </c>
    </row>
    <row r="15">
      <c r="C15" t="str">
        <f>IF(往来单位!$B$18="","",往来单位!$B$18)</f>
        <v>宁波市吉安商会</v>
      </c>
    </row>
    <row r="16">
      <c r="C16" t="str">
        <f>IF(往来单位!$B$19="","",往来单位!$B$19)</f>
        <v>宁波绵菡电子有限公司</v>
      </c>
    </row>
    <row r="17">
      <c r="C17" t="str">
        <f>IF(往来单位!$B$20="","",往来单位!$B$20)</f>
        <v>宁波启定塑料制品有限公司</v>
      </c>
    </row>
    <row r="18">
      <c r="C18" t="str">
        <f>IF(往来单位!$B$21="","",往来单位!$B$21)</f>
        <v>宁波佳协永立服饰有限公司</v>
      </c>
    </row>
    <row r="19">
      <c r="C19" t="str">
        <f>IF(往来单位!$B$22="","",往来单位!$B$22)</f>
        <v>宁波市鄞州烈盛电子有限公司</v>
      </c>
    </row>
    <row r="20">
      <c r="C20" t="str">
        <f>IF(往来单位!$B$23="","",往来单位!$B$23)</f>
        <v>宁波盛晞钛金科技有限公司</v>
      </c>
    </row>
    <row r="21">
      <c r="C21" t="str">
        <f>IF(往来单位!$B$24="","",往来单位!$B$24)</f>
        <v>宁波恒世通实业有限公司</v>
      </c>
    </row>
    <row r="22">
      <c r="C22" t="str">
        <f>IF(往来单位!$B$25="","",往来单位!$B$25)</f>
        <v>中国电信股份有限公司宁波分公司</v>
      </c>
    </row>
    <row r="23">
      <c r="C23" t="str">
        <f>IF(往来单位!$B$26="","",往来单位!$B$26)</f>
        <v>国库（税款）</v>
      </c>
    </row>
    <row r="24">
      <c r="C24">
        <f>IF(往来单位!$B$27="","",往来单位!$B$27)</f>
      </c>
    </row>
    <row r="25">
      <c r="C25">
        <f>IF(往来单位!$B$28="","",往来单位!$B$28)</f>
      </c>
    </row>
    <row r="26">
      <c r="C26">
        <f>IF(往来单位!$B$29="","",往来单位!$B$29)</f>
      </c>
    </row>
    <row r="27">
      <c r="C27">
        <f>IF(往来单位!$B$30="","",往来单位!$B$30)</f>
      </c>
    </row>
    <row r="28">
      <c r="C28">
        <f>IF(往来单位!$B$31="","",往来单位!$B$31)</f>
      </c>
    </row>
    <row r="29">
      <c r="C29">
        <f>IF(往来单位!$B$32="","",往来单位!$B$32)</f>
      </c>
    </row>
    <row r="30">
      <c r="C30">
        <f>IF(往来单位!$B$33="","",往来单位!$B$33)</f>
      </c>
    </row>
    <row r="31">
      <c r="C31">
        <f>IF(往来单位!$B$34="","",往来单位!$B$34)</f>
      </c>
    </row>
    <row r="32">
      <c r="C32">
        <f>IF(往来单位!$B$35="","",往来单位!$B$35)</f>
      </c>
    </row>
    <row r="33">
      <c r="C33">
        <f>IF(往来单位!$B$36="","",往来单位!$B$36)</f>
      </c>
    </row>
    <row r="34">
      <c r="C34">
        <f>IF(往来单位!$B$37="","",往来单位!$B$37)</f>
      </c>
    </row>
    <row r="35">
      <c r="C35">
        <f>IF(往来单位!$B$38="","",往来单位!$B$38)</f>
      </c>
    </row>
    <row r="36">
      <c r="C36">
        <f>IF(往来单位!$B$39="","",往来单位!$B$39)</f>
      </c>
    </row>
    <row r="37">
      <c r="C37">
        <f>IF(往来单位!$B$40="","",往来单位!$B$40)</f>
      </c>
    </row>
    <row r="38">
      <c r="C38">
        <f>IF(往来单位!$B$41="","",往来单位!$B$41)</f>
      </c>
    </row>
    <row r="39">
      <c r="C39">
        <f>IF(往来单位!$B$42="","",往来单位!$B$42)</f>
      </c>
    </row>
    <row r="40">
      <c r="C40">
        <f>IF(往来单位!$B$43="","",往来单位!$B$43)</f>
      </c>
    </row>
    <row r="41">
      <c r="C41">
        <f>IF(往来单位!$B$44="","",往来单位!$B$44)</f>
      </c>
    </row>
    <row r="42">
      <c r="C42">
        <f>IF(往来单位!$B$45="","",往来单位!$B$45)</f>
      </c>
    </row>
    <row r="43">
      <c r="C43">
        <f>IF(往来单位!$B$46="","",往来单位!$B$46)</f>
      </c>
    </row>
    <row r="44">
      <c r="C44">
        <f>IF(往来单位!$B$47="","",往来单位!$B$47)</f>
      </c>
    </row>
    <row r="45">
      <c r="C45">
        <f>IF(往来单位!$B$48="","",往来单位!$B$48)</f>
      </c>
    </row>
    <row r="46">
      <c r="C46">
        <f>IF(往来单位!$B$49="","",往来单位!$B$49)</f>
      </c>
    </row>
    <row r="47">
      <c r="C47">
        <f>IF(往来单位!$B$50="","",往来单位!$B$50)</f>
      </c>
    </row>
    <row r="48">
      <c r="C48">
        <f>IF(往来单位!$B$51="","",往来单位!$B$51)</f>
      </c>
    </row>
    <row r="49">
      <c r="C49">
        <f>IF(往来单位!$B$52="","",往来单位!$B$52)</f>
      </c>
    </row>
    <row r="50">
      <c r="C50">
        <f>IF(往来单位!$B$53="","",往来单位!$B$53)</f>
      </c>
    </row>
    <row r="51">
      <c r="C51">
        <f>IF(往来单位!$B$54="","",往来单位!$B$54)</f>
      </c>
    </row>
    <row r="52">
      <c r="C52">
        <f>IF(往来单位!$B$55="","",往来单位!$B$55)</f>
      </c>
    </row>
    <row r="53">
      <c r="C53">
        <f>IF(往来单位!$B$56="","",往来单位!$B$56)</f>
      </c>
    </row>
    <row r="54">
      <c r="C54">
        <f>IF(往来单位!$B$57="","",往来单位!$B$57)</f>
      </c>
    </row>
    <row r="55">
      <c r="C55">
        <f>IF(往来单位!$B$58="","",往来单位!$B$58)</f>
      </c>
    </row>
    <row r="56">
      <c r="C56">
        <f>IF(往来单位!$B$59="","",往来单位!$B$59)</f>
      </c>
    </row>
    <row r="57">
      <c r="C57">
        <f>IF(往来单位!$B$60="","",往来单位!$B$60)</f>
      </c>
    </row>
    <row r="58">
      <c r="C58">
        <f>IF(往来单位!$B$61="","",往来单位!$B$61)</f>
      </c>
    </row>
    <row r="59">
      <c r="C59">
        <f>IF(往来单位!$B$62="","",往来单位!$B$62)</f>
      </c>
    </row>
    <row r="60">
      <c r="C60">
        <f>IF(往来单位!$B$63="","",往来单位!$B$63)</f>
      </c>
    </row>
    <row r="61">
      <c r="C61">
        <f>IF(往来单位!$B$64="","",往来单位!$B$64)</f>
      </c>
    </row>
    <row r="62">
      <c r="C62">
        <f>IF(往来单位!$B$65="","",往来单位!$B$65)</f>
      </c>
    </row>
    <row r="63">
      <c r="C63">
        <f>IF(往来单位!$B$66="","",往来单位!$B$66)</f>
      </c>
    </row>
    <row r="64">
      <c r="C64">
        <f>IF(往来单位!$B$67="","",往来单位!$B$67)</f>
      </c>
    </row>
    <row r="65">
      <c r="C65">
        <f>IF(往来单位!$B$68="","",往来单位!$B$68)</f>
      </c>
    </row>
    <row r="66">
      <c r="C66">
        <f>IF(往来单位!$B$69="","",往来单位!$B$69)</f>
      </c>
    </row>
    <row r="67">
      <c r="C67">
        <f>IF(往来单位!$B$70="","",往来单位!$B$70)</f>
      </c>
    </row>
    <row r="68">
      <c r="C68">
        <f>IF(往来单位!$B$71="","",往来单位!$B$71)</f>
      </c>
    </row>
    <row r="69">
      <c r="C69">
        <f>IF(往来单位!$B$72="","",往来单位!$B$72)</f>
      </c>
    </row>
    <row r="70">
      <c r="C70">
        <f>IF(往来单位!$B$73="","",往来单位!$B$73)</f>
      </c>
    </row>
    <row r="71">
      <c r="C71">
        <f>IF(往来单位!$B$74="","",往来单位!$B$74)</f>
      </c>
    </row>
    <row r="72">
      <c r="C72">
        <f>IF(往来单位!$B$75="","",往来单位!$B$75)</f>
      </c>
    </row>
    <row r="73">
      <c r="C73">
        <f>IF(往来单位!$B$76="","",往来单位!$B$76)</f>
      </c>
    </row>
    <row r="74">
      <c r="C74">
        <f>IF(往来单位!$B$77="","",往来单位!$B$77)</f>
      </c>
    </row>
    <row r="75">
      <c r="C75">
        <f>IF(往来单位!$B$78="","",往来单位!$B$78)</f>
      </c>
    </row>
    <row r="76">
      <c r="C76">
        <f>IF(往来单位!$B$79="","",往来单位!$B$79)</f>
      </c>
    </row>
    <row r="77">
      <c r="C77">
        <f>IF(往来单位!$B$80="","",往来单位!$B$80)</f>
      </c>
    </row>
    <row r="78">
      <c r="C78">
        <f>IF(往来单位!$B$81="","",往来单位!$B$81)</f>
      </c>
    </row>
    <row r="79">
      <c r="C79">
        <f>IF(往来单位!$B$82="","",往来单位!$B$82)</f>
      </c>
    </row>
    <row r="80">
      <c r="C80">
        <f>IF(往来单位!$B$83="","",往来单位!$B$83)</f>
      </c>
    </row>
    <row r="81">
      <c r="C81">
        <f>IF(往来单位!$B$84="","",往来单位!$B$84)</f>
      </c>
    </row>
    <row r="82">
      <c r="C82">
        <f>IF(往来单位!$B$85="","",往来单位!$B$85)</f>
      </c>
    </row>
    <row r="83">
      <c r="C83">
        <f>IF(往来单位!$B$86="","",往来单位!$B$86)</f>
      </c>
    </row>
    <row r="84">
      <c r="C84">
        <f>IF(往来单位!$B$87="","",往来单位!$B$87)</f>
      </c>
    </row>
    <row r="85">
      <c r="C85">
        <f>IF(往来单位!$B$88="","",往来单位!$B$88)</f>
      </c>
    </row>
    <row r="86">
      <c r="C86">
        <f>IF(往来单位!$B$89="","",往来单位!$B$89)</f>
      </c>
    </row>
    <row r="87">
      <c r="C87">
        <f>IF(往来单位!$B$90="","",往来单位!$B$90)</f>
      </c>
    </row>
    <row r="88">
      <c r="C88">
        <f>IF(往来单位!$B$91="","",往来单位!$B$91)</f>
      </c>
    </row>
    <row r="89">
      <c r="C89">
        <f>IF(往来单位!$B$92="","",往来单位!$B$92)</f>
      </c>
    </row>
    <row r="90">
      <c r="C90">
        <f>IF(往来单位!$B$93="","",往来单位!$B$93)</f>
      </c>
    </row>
    <row r="91">
      <c r="C91">
        <f>IF(往来单位!$B$94="","",往来单位!$B$94)</f>
      </c>
    </row>
    <row r="92">
      <c r="C92">
        <f>IF(往来单位!$B$95="","",往来单位!$B$95)</f>
      </c>
    </row>
    <row r="93">
      <c r="C93">
        <f>IF(往来单位!$B$96="","",往来单位!$B$96)</f>
      </c>
    </row>
    <row r="94">
      <c r="C94">
        <f>IF(往来单位!$B$97="","",往来单位!$B$97)</f>
      </c>
    </row>
    <row r="95">
      <c r="C95">
        <f>IF(往来单位!$B$98="","",往来单位!$B$98)</f>
      </c>
    </row>
    <row r="96">
      <c r="C96">
        <f>IF(往来单位!$B$99="","",往来单位!$B$99)</f>
      </c>
    </row>
    <row r="97">
      <c r="C97">
        <f>IF(往来单位!$B$100="","",往来单位!$B$100)</f>
      </c>
    </row>
    <row r="98">
      <c r="C98">
        <f>IF(往来单位!$B$101="","",往来单位!$B$101)</f>
      </c>
    </row>
    <row r="99">
      <c r="C99">
        <f>IF(往来单位!$B$102="","",往来单位!$B$102)</f>
      </c>
    </row>
    <row r="100">
      <c r="C100">
        <f>IF(往来单位!$B$103="","",往来单位!$B$103)</f>
      </c>
    </row>
    <row r="101">
      <c r="C101">
        <f>IF(往来单位!$B$104="","",往来单位!$B$104)</f>
      </c>
    </row>
    <row r="102">
      <c r="C102">
        <f>IF(往来单位!$B$105="","",往来单位!$B$105)</f>
      </c>
    </row>
    <row r="103">
      <c r="C103">
        <f>IF(往来单位!$B$106="","",往来单位!$B$106)</f>
      </c>
    </row>
    <row r="104">
      <c r="C104">
        <f>IF(往来单位!$B$107="","",往来单位!$B$107)</f>
      </c>
    </row>
    <row r="105">
      <c r="C105">
        <f>IF(往来单位!$B$108="","",往来单位!$B$108)</f>
      </c>
    </row>
    <row r="106">
      <c r="C106">
        <f>IF(往来单位!$B$109="","",往来单位!$B$109)</f>
      </c>
    </row>
    <row r="107">
      <c r="C107">
        <f>IF(往来单位!$B$110="","",往来单位!$B$110)</f>
      </c>
    </row>
    <row r="108">
      <c r="C108">
        <f>IF(往来单位!$B$111="","",往来单位!$B$111)</f>
      </c>
    </row>
    <row r="109">
      <c r="C109">
        <f>IF(往来单位!$B$112="","",往来单位!$B$112)</f>
      </c>
    </row>
    <row r="110">
      <c r="C110">
        <f>IF(往来单位!$B$113="","",往来单位!$B$113)</f>
      </c>
    </row>
    <row r="111">
      <c r="C111">
        <f>IF(往来单位!$B$114="","",往来单位!$B$114)</f>
      </c>
    </row>
    <row r="112">
      <c r="C112">
        <f>IF(往来单位!$B$115="","",往来单位!$B$115)</f>
      </c>
    </row>
    <row r="113">
      <c r="C113">
        <f>IF(往来单位!$B$116="","",往来单位!$B$116)</f>
      </c>
    </row>
    <row r="114">
      <c r="C114">
        <f>IF(往来单位!$B$117="","",往来单位!$B$117)</f>
      </c>
    </row>
    <row r="115">
      <c r="C115">
        <f>IF(往来单位!$B$118="","",往来单位!$B$118)</f>
      </c>
    </row>
    <row r="116">
      <c r="C116">
        <f>IF(往来单位!$B$119="","",往来单位!$B$119)</f>
      </c>
    </row>
    <row r="117">
      <c r="C117">
        <f>IF(往来单位!$B$120="","",往来单位!$B$120)</f>
      </c>
    </row>
    <row r="118">
      <c r="C118">
        <f>IF(往来单位!$B$121="","",往来单位!$B$121)</f>
      </c>
    </row>
    <row r="119">
      <c r="C119">
        <f>IF(往来单位!$B$122="","",往来单位!$B$122)</f>
      </c>
    </row>
    <row r="120">
      <c r="C120">
        <f>IF(往来单位!$B$123="","",往来单位!$B$123)</f>
      </c>
    </row>
    <row r="121">
      <c r="C121">
        <f>IF(往来单位!$B$124="","",往来单位!$B$124)</f>
      </c>
    </row>
    <row r="122">
      <c r="C122">
        <f>IF(往来单位!$B$125="","",往来单位!$B$125)</f>
      </c>
    </row>
    <row r="123">
      <c r="C123">
        <f>IF(往来单位!$B$126="","",往来单位!$B$126)</f>
      </c>
    </row>
    <row r="124">
      <c r="C124">
        <f>IF(往来单位!$B$127="","",往来单位!$B$127)</f>
      </c>
    </row>
    <row r="125">
      <c r="C125">
        <f>IF(往来单位!$B$128="","",往来单位!$B$128)</f>
      </c>
    </row>
    <row r="126">
      <c r="C126">
        <f>IF(往来单位!$B$129="","",往来单位!$B$129)</f>
      </c>
    </row>
    <row r="127">
      <c r="C127">
        <f>IF(往来单位!$B$130="","",往来单位!$B$130)</f>
      </c>
    </row>
    <row r="128">
      <c r="C128">
        <f>IF(往来单位!$B$131="","",往来单位!$B$131)</f>
      </c>
    </row>
    <row r="129">
      <c r="C129">
        <f>IF(往来单位!$B$132="","",往来单位!$B$132)</f>
      </c>
    </row>
    <row r="130">
      <c r="C130">
        <f>IF(往来单位!$B$133="","",往来单位!$B$133)</f>
      </c>
    </row>
    <row r="131">
      <c r="C131">
        <f>IF(往来单位!$B$134="","",往来单位!$B$134)</f>
      </c>
    </row>
    <row r="132">
      <c r="C132">
        <f>IF(往来单位!$B$135="","",往来单位!$B$135)</f>
      </c>
    </row>
    <row r="133">
      <c r="C133">
        <f>IF(往来单位!$B$136="","",往来单位!$B$136)</f>
      </c>
    </row>
    <row r="134">
      <c r="C134">
        <f>IF(往来单位!$B$137="","",往来单位!$B$137)</f>
      </c>
    </row>
    <row r="135">
      <c r="C135">
        <f>IF(往来单位!$B$138="","",往来单位!$B$138)</f>
      </c>
    </row>
    <row r="136">
      <c r="C136">
        <f>IF(往来单位!$B$139="","",往来单位!$B$139)</f>
      </c>
    </row>
    <row r="137">
      <c r="C137">
        <f>IF(往来单位!$B$140="","",往来单位!$B$140)</f>
      </c>
    </row>
    <row r="138">
      <c r="C138">
        <f>IF(往来单位!$B$141="","",往来单位!$B$141)</f>
      </c>
    </row>
    <row r="139">
      <c r="C139">
        <f>IF(往来单位!$B$142="","",往来单位!$B$142)</f>
      </c>
    </row>
    <row r="140">
      <c r="C140">
        <f>IF(往来单位!$B$143="","",往来单位!$B$143)</f>
      </c>
    </row>
    <row r="141">
      <c r="C141">
        <f>IF(往来单位!$B$144="","",往来单位!$B$144)</f>
      </c>
    </row>
    <row r="142">
      <c r="C142">
        <f>IF(往来单位!$B$145="","",往来单位!$B$145)</f>
      </c>
    </row>
    <row r="143">
      <c r="C143">
        <f>IF(往来单位!$B$146="","",往来单位!$B$146)</f>
      </c>
    </row>
    <row r="144">
      <c r="C144">
        <f>IF(往来单位!$B$147="","",往来单位!$B$147)</f>
      </c>
    </row>
    <row r="145">
      <c r="C145">
        <f>IF(往来单位!$B$148="","",往来单位!$B$148)</f>
      </c>
    </row>
    <row r="146">
      <c r="C146">
        <f>IF(往来单位!$B$149="","",往来单位!$B$149)</f>
      </c>
    </row>
    <row r="147">
      <c r="C147">
        <f>IF(往来单位!$B$150="","",往来单位!$B$150)</f>
      </c>
    </row>
    <row r="148">
      <c r="C148">
        <f>IF(往来单位!$B$151="","",往来单位!$B$151)</f>
      </c>
    </row>
    <row r="149">
      <c r="C149">
        <f>IF(往来单位!$B$152="","",往来单位!$B$152)</f>
      </c>
    </row>
    <row r="150">
      <c r="C150">
        <f>IF(往来单位!$B$153="","",往来单位!$B$153)</f>
      </c>
    </row>
    <row r="151">
      <c r="C151">
        <f>IF(往来单位!$B$154="","",往来单位!$B$154)</f>
      </c>
    </row>
    <row r="152">
      <c r="C152">
        <f>IF(往来单位!$B$155="","",往来单位!$B$155)</f>
      </c>
    </row>
    <row r="153">
      <c r="C153">
        <f>IF(往来单位!$B$156="","",往来单位!$B$156)</f>
      </c>
    </row>
    <row r="154">
      <c r="C154">
        <f>IF(往来单位!$B$157="","",往来单位!$B$157)</f>
      </c>
    </row>
    <row r="155">
      <c r="C155">
        <f>IF(往来单位!$B$158="","",往来单位!$B$158)</f>
      </c>
    </row>
    <row r="156">
      <c r="C156">
        <f>IF(往来单位!$B$159="","",往来单位!$B$159)</f>
      </c>
    </row>
    <row r="157">
      <c r="C157">
        <f>IF(往来单位!$B$160="","",往来单位!$B$160)</f>
      </c>
    </row>
    <row r="158">
      <c r="C158">
        <f>IF(往来单位!$B$161="","",往来单位!$B$161)</f>
      </c>
    </row>
    <row r="159">
      <c r="C159">
        <f>IF(往来单位!$B$162="","",往来单位!$B$162)</f>
      </c>
    </row>
    <row r="160">
      <c r="C160">
        <f>IF(往来单位!$B$163="","",往来单位!$B$163)</f>
      </c>
    </row>
    <row r="161">
      <c r="C161">
        <f>IF(往来单位!$B$164="","",往来单位!$B$164)</f>
      </c>
    </row>
    <row r="162">
      <c r="C162">
        <f>IF(往来单位!$B$165="","",往来单位!$B$165)</f>
      </c>
    </row>
    <row r="163">
      <c r="C163">
        <f>IF(往来单位!$B$166="","",往来单位!$B$166)</f>
      </c>
    </row>
    <row r="164">
      <c r="C164">
        <f>IF(往来单位!$B$167="","",往来单位!$B$167)</f>
      </c>
    </row>
    <row r="165">
      <c r="C165">
        <f>IF(往来单位!$B$168="","",往来单位!$B$168)</f>
      </c>
    </row>
    <row r="166">
      <c r="C166">
        <f>IF(往来单位!$B$169="","",往来单位!$B$169)</f>
      </c>
    </row>
    <row r="167">
      <c r="C167">
        <f>IF(往来单位!$B$170="","",往来单位!$B$170)</f>
      </c>
    </row>
    <row r="168">
      <c r="C168">
        <f>IF(往来单位!$B$171="","",往来单位!$B$171)</f>
      </c>
    </row>
    <row r="169">
      <c r="C169">
        <f>IF(往来单位!$B$172="","",往来单位!$B$172)</f>
      </c>
    </row>
    <row r="170">
      <c r="C170">
        <f>IF(往来单位!$B$173="","",往来单位!$B$173)</f>
      </c>
    </row>
    <row r="171">
      <c r="C171">
        <f>IF(往来单位!$B$174="","",往来单位!$B$174)</f>
      </c>
    </row>
    <row r="172">
      <c r="C172">
        <f>IF(往来单位!$B$175="","",往来单位!$B$175)</f>
      </c>
    </row>
    <row r="173">
      <c r="C173">
        <f>IF(往来单位!$B$176="","",往来单位!$B$176)</f>
      </c>
    </row>
    <row r="174">
      <c r="C174">
        <f>IF(往来单位!$B$177="","",往来单位!$B$177)</f>
      </c>
    </row>
    <row r="175">
      <c r="C175">
        <f>IF(往来单位!$B$178="","",往来单位!$B$178)</f>
      </c>
    </row>
    <row r="176">
      <c r="C176">
        <f>IF(往来单位!$B$179="","",往来单位!$B$179)</f>
      </c>
    </row>
    <row r="177">
      <c r="C177">
        <f>IF(往来单位!$B$180="","",往来单位!$B$180)</f>
      </c>
    </row>
    <row r="178">
      <c r="C178">
        <f>IF(往来单位!$B$181="","",往来单位!$B$181)</f>
      </c>
    </row>
    <row r="179">
      <c r="C179">
        <f>IF(往来单位!$B$182="","",往来单位!$B$182)</f>
      </c>
    </row>
    <row r="180">
      <c r="C180">
        <f>IF(往来单位!$B$183="","",往来单位!$B$183)</f>
      </c>
    </row>
    <row r="181">
      <c r="C181">
        <f>IF(往来单位!$B$184="","",往来单位!$B$184)</f>
      </c>
    </row>
    <row r="182">
      <c r="C182">
        <f>IF(往来单位!$B$185="","",往来单位!$B$185)</f>
      </c>
    </row>
    <row r="183">
      <c r="C183">
        <f>IF(往来单位!$B$186="","",往来单位!$B$186)</f>
      </c>
    </row>
    <row r="184">
      <c r="C184">
        <f>IF(往来单位!$B$187="","",往来单位!$B$187)</f>
      </c>
    </row>
    <row r="185">
      <c r="C185">
        <f>IF(往来单位!$B$188="","",往来单位!$B$188)</f>
      </c>
    </row>
    <row r="186">
      <c r="C186">
        <f>IF(往来单位!$B$189="","",往来单位!$B$189)</f>
      </c>
    </row>
    <row r="187">
      <c r="C187">
        <f>IF(往来单位!$B$190="","",往来单位!$B$190)</f>
      </c>
    </row>
    <row r="188">
      <c r="C188">
        <f>IF(往来单位!$B$191="","",往来单位!$B$191)</f>
      </c>
    </row>
    <row r="189">
      <c r="C189">
        <f>IF(往来单位!$B$192="","",往来单位!$B$192)</f>
      </c>
    </row>
    <row r="190">
      <c r="C190">
        <f>IF(往来单位!$B$193="","",往来单位!$B$193)</f>
      </c>
    </row>
    <row r="191">
      <c r="C191">
        <f>IF(往来单位!$B$194="","",往来单位!$B$194)</f>
      </c>
    </row>
    <row r="192">
      <c r="C192">
        <f>IF(往来单位!$B$195="","",往来单位!$B$195)</f>
      </c>
    </row>
    <row r="193">
      <c r="C193">
        <f>IF(往来单位!$B$196="","",往来单位!$B$196)</f>
      </c>
    </row>
    <row r="194">
      <c r="C194">
        <f>IF(往来单位!$B$197="","",往来单位!$B$197)</f>
      </c>
    </row>
    <row r="195">
      <c r="C195">
        <f>IF(往来单位!$B$198="","",往来单位!$B$198)</f>
      </c>
    </row>
    <row r="196">
      <c r="C196">
        <f>IF(往来单位!$B$199="","",往来单位!$B$199)</f>
      </c>
    </row>
    <row r="197">
      <c r="C197">
        <f>IF(往来单位!$B$200="","",往来单位!$B$200)</f>
      </c>
    </row>
    <row r="198">
      <c r="C198">
        <f>IF(往来单位!$B$201="","",往来单位!$B$201)</f>
      </c>
    </row>
    <row r="199">
      <c r="C199">
        <f>IF(往来单位!$B$202="","",往来单位!$B$202)</f>
      </c>
    </row>
    <row r="200">
      <c r="C200">
        <f>IF(往来单位!$B$203="","",往来单位!$B$203)</f>
      </c>
    </row>
    <row r="201">
      <c r="C201">
        <f>IF(往来单位!$B$204="","",往来单位!$B$204)</f>
      </c>
    </row>
    <row r="202">
      <c r="C202">
        <f>IF(往来单位!$B$205="","",往来单位!$B$205)</f>
      </c>
    </row>
    <row r="203">
      <c r="C203">
        <f>IF(往来单位!$B$206="","",往来单位!$B$206)</f>
      </c>
    </row>
    <row r="204">
      <c r="C204">
        <f>IF(往来单位!$B$207="","",往来单位!$B$207)</f>
      </c>
    </row>
    <row r="205">
      <c r="C205">
        <f>IF(往来单位!$B$208="","",往来单位!$B$208)</f>
      </c>
    </row>
    <row r="206">
      <c r="C206">
        <f>IF(往来单位!$B$209="","",往来单位!$B$209)</f>
      </c>
    </row>
    <row r="207">
      <c r="C207">
        <f>IF(往来单位!$B$210="","",往来单位!$B$210)</f>
      </c>
    </row>
    <row r="208">
      <c r="C208">
        <f>IF(往来单位!$B$211="","",往来单位!$B$211)</f>
      </c>
    </row>
    <row r="209">
      <c r="C209">
        <f>IF(往来单位!$B$212="","",往来单位!$B$212)</f>
      </c>
    </row>
    <row r="210">
      <c r="C210">
        <f>IF(往来单位!$B$213="","",往来单位!$B$213)</f>
      </c>
    </row>
    <row r="211">
      <c r="C211">
        <f>IF(往来单位!$B$214="","",往来单位!$B$214)</f>
      </c>
    </row>
    <row r="212">
      <c r="C212">
        <f>IF(往来单位!$B$215="","",往来单位!$B$215)</f>
      </c>
    </row>
    <row r="213">
      <c r="C213">
        <f>IF(往来单位!$B$216="","",往来单位!$B$216)</f>
      </c>
    </row>
    <row r="214">
      <c r="C214">
        <f>IF(往来单位!$B$217="","",往来单位!$B$217)</f>
      </c>
    </row>
    <row r="215">
      <c r="C215">
        <f>IF(往来单位!$B$218="","",往来单位!$B$218)</f>
      </c>
    </row>
    <row r="216">
      <c r="C216">
        <f>IF(往来单位!$B$219="","",往来单位!$B$219)</f>
      </c>
    </row>
    <row r="217">
      <c r="C217">
        <f>IF(往来单位!$B$220="","",往来单位!$B$220)</f>
      </c>
    </row>
    <row r="218">
      <c r="C218">
        <f>IF(往来单位!$B$221="","",往来单位!$B$221)</f>
      </c>
    </row>
    <row r="219">
      <c r="C219">
        <f>IF(往来单位!$B$222="","",往来单位!$B$222)</f>
      </c>
    </row>
    <row r="220">
      <c r="C220">
        <f>IF(往来单位!$B$223="","",往来单位!$B$223)</f>
      </c>
    </row>
    <row r="221">
      <c r="C221">
        <f>IF(往来单位!$B$224="","",往来单位!$B$224)</f>
      </c>
    </row>
    <row r="222">
      <c r="C222">
        <f>IF(往来单位!$B$225="","",往来单位!$B$225)</f>
      </c>
    </row>
    <row r="223">
      <c r="C223">
        <f>IF(往来单位!$B$226="","",往来单位!$B$226)</f>
      </c>
    </row>
    <row r="224">
      <c r="C224">
        <f>IF(往来单位!$B$227="","",往来单位!$B$227)</f>
      </c>
    </row>
    <row r="225">
      <c r="C225">
        <f>IF(往来单位!$B$228="","",往来单位!$B$228)</f>
      </c>
    </row>
    <row r="226">
      <c r="C226">
        <f>IF(往来单位!$B$229="","",往来单位!$B$229)</f>
      </c>
    </row>
    <row r="227">
      <c r="C227">
        <f>IF(往来单位!$B$230="","",往来单位!$B$230)</f>
      </c>
    </row>
    <row r="228">
      <c r="C228">
        <f>IF(往来单位!$B$231="","",往来单位!$B$231)</f>
      </c>
    </row>
    <row r="229">
      <c r="C229">
        <f>IF(往来单位!$B$232="","",往来单位!$B$232)</f>
      </c>
    </row>
    <row r="230">
      <c r="C230">
        <f>IF(往来单位!$B$233="","",往来单位!$B$233)</f>
      </c>
    </row>
    <row r="231">
      <c r="C231">
        <f>IF(往来单位!$B$234="","",往来单位!$B$234)</f>
      </c>
    </row>
    <row r="232">
      <c r="C232">
        <f>IF(往来单位!$B$235="","",往来单位!$B$235)</f>
      </c>
    </row>
    <row r="233">
      <c r="C233">
        <f>IF(往来单位!$B$236="","",往来单位!$B$236)</f>
      </c>
    </row>
    <row r="234">
      <c r="C234">
        <f>IF(往来单位!$B$237="","",往来单位!$B$237)</f>
      </c>
    </row>
    <row r="235">
      <c r="C235">
        <f>IF(往来单位!$B$238="","",往来单位!$B$238)</f>
      </c>
    </row>
    <row r="236">
      <c r="C236">
        <f>IF(往来单位!$B$239="","",往来单位!$B$239)</f>
      </c>
    </row>
    <row r="237">
      <c r="C237">
        <f>IF(往来单位!$B$240="","",往来单位!$B$240)</f>
      </c>
    </row>
    <row r="238">
      <c r="C238">
        <f>IF(往来单位!$B$241="","",往来单位!$B$241)</f>
      </c>
    </row>
    <row r="239">
      <c r="C239">
        <f>IF(往来单位!$B$242="","",往来单位!$B$242)</f>
      </c>
    </row>
    <row r="240">
      <c r="C240">
        <f>IF(往来单位!$B$243="","",往来单位!$B$243)</f>
      </c>
    </row>
    <row r="241">
      <c r="C241">
        <f>IF(往来单位!$B$244="","",往来单位!$B$244)</f>
      </c>
    </row>
    <row r="242">
      <c r="C242">
        <f>IF(往来单位!$B$245="","",往来单位!$B$245)</f>
      </c>
    </row>
    <row r="243">
      <c r="C243">
        <f>IF(往来单位!$B$246="","",往来单位!$B$246)</f>
      </c>
    </row>
    <row r="244">
      <c r="C244">
        <f>IF(往来单位!$B$247="","",往来单位!$B$247)</f>
      </c>
    </row>
    <row r="245">
      <c r="C245">
        <f>IF(往来单位!$B$248="","",往来单位!$B$248)</f>
      </c>
    </row>
    <row r="246">
      <c r="C246">
        <f>IF(往来单位!$B$249="","",往来单位!$B$249)</f>
      </c>
    </row>
    <row r="247">
      <c r="C247">
        <f>IF(往来单位!$B$250="","",往来单位!$B$250)</f>
      </c>
    </row>
    <row r="248">
      <c r="C248">
        <f>IF(往来单位!$B$251="","",往来单位!$B$251)</f>
      </c>
    </row>
    <row r="249">
      <c r="C249">
        <f>IF(往来单位!$B$252="","",往来单位!$B$252)</f>
      </c>
    </row>
    <row r="250">
      <c r="C250">
        <f>IF(往来单位!$B$253="","",往来单位!$B$253)</f>
      </c>
    </row>
    <row r="251">
      <c r="C251">
        <f>IF(往来单位!$B$254="","",往来单位!$B$254)</f>
      </c>
    </row>
    <row r="252">
      <c r="C252">
        <f>IF(往来单位!$B$255="","",往来单位!$B$255)</f>
      </c>
    </row>
    <row r="253">
      <c r="C253">
        <f>IF(往来单位!$B$256="","",往来单位!$B$256)</f>
      </c>
    </row>
    <row r="254">
      <c r="C254">
        <f>IF(往来单位!$B$257="","",往来单位!$B$257)</f>
      </c>
    </row>
    <row r="255">
      <c r="C255">
        <f>IF(往来单位!$B$258="","",往来单位!$B$258)</f>
      </c>
    </row>
    <row r="256">
      <c r="C256">
        <f>IF(往来单位!$B$259="","",往来单位!$B$259)</f>
      </c>
    </row>
    <row r="257">
      <c r="C257">
        <f>IF(往来单位!$B$260="","",往来单位!$B$260)</f>
      </c>
    </row>
    <row r="258">
      <c r="C258">
        <f>IF(往来单位!$B$261="","",往来单位!$B$261)</f>
      </c>
    </row>
    <row r="259">
      <c r="C259">
        <f>IF(往来单位!$B$262="","",往来单位!$B$262)</f>
      </c>
    </row>
    <row r="260">
      <c r="C260">
        <f>IF(往来单位!$B$263="","",往来单位!$B$263)</f>
      </c>
    </row>
    <row r="261">
      <c r="C261">
        <f>IF(往来单位!$B$264="","",往来单位!$B$264)</f>
      </c>
    </row>
    <row r="262">
      <c r="C262">
        <f>IF(往来单位!$B$265="","",往来单位!$B$265)</f>
      </c>
    </row>
    <row r="263">
      <c r="C263">
        <f>IF(往来单位!$B$266="","",往来单位!$B$266)</f>
      </c>
    </row>
    <row r="264">
      <c r="C264">
        <f>IF(往来单位!$B$267="","",往来单位!$B$267)</f>
      </c>
    </row>
    <row r="265">
      <c r="C265">
        <f>IF(往来单位!$B$268="","",往来单位!$B$268)</f>
      </c>
    </row>
    <row r="266">
      <c r="C266">
        <f>IF(往来单位!$B$269="","",往来单位!$B$269)</f>
      </c>
    </row>
    <row r="267">
      <c r="C267">
        <f>IF(往来单位!$B$270="","",往来单位!$B$270)</f>
      </c>
    </row>
    <row r="268">
      <c r="C268">
        <f>IF(往来单位!$B$271="","",往来单位!$B$271)</f>
      </c>
    </row>
    <row r="269">
      <c r="C269">
        <f>IF(往来单位!$B$272="","",往来单位!$B$272)</f>
      </c>
    </row>
    <row r="270">
      <c r="C270">
        <f>IF(往来单位!$B$273="","",往来单位!$B$273)</f>
      </c>
    </row>
    <row r="271">
      <c r="C271">
        <f>IF(往来单位!$B$274="","",往来单位!$B$274)</f>
      </c>
    </row>
    <row r="272">
      <c r="C272">
        <f>IF(往来单位!$B$275="","",往来单位!$B$275)</f>
      </c>
    </row>
    <row r="273">
      <c r="C273">
        <f>IF(往来单位!$B$276="","",往来单位!$B$276)</f>
      </c>
    </row>
    <row r="274">
      <c r="C274">
        <f>IF(往来单位!$B$277="","",往来单位!$B$277)</f>
      </c>
    </row>
    <row r="275">
      <c r="C275">
        <f>IF(往来单位!$B$278="","",往来单位!$B$278)</f>
      </c>
    </row>
    <row r="276">
      <c r="C276">
        <f>IF(往来单位!$B$279="","",往来单位!$B$279)</f>
      </c>
    </row>
    <row r="277">
      <c r="C277">
        <f>IF(往来单位!$B$280="","",往来单位!$B$280)</f>
      </c>
    </row>
    <row r="278">
      <c r="C278">
        <f>IF(往来单位!$B$281="","",往来单位!$B$281)</f>
      </c>
    </row>
    <row r="279">
      <c r="C279">
        <f>IF(往来单位!$B$282="","",往来单位!$B$282)</f>
      </c>
    </row>
    <row r="280">
      <c r="C280">
        <f>IF(往来单位!$B$283="","",往来单位!$B$283)</f>
      </c>
    </row>
    <row r="281">
      <c r="C281">
        <f>IF(往来单位!$B$284="","",往来单位!$B$284)</f>
      </c>
    </row>
    <row r="282">
      <c r="C282">
        <f>IF(往来单位!$B$285="","",往来单位!$B$285)</f>
      </c>
    </row>
    <row r="283">
      <c r="C283">
        <f>IF(往来单位!$B$286="","",往来单位!$B$286)</f>
      </c>
    </row>
    <row r="284">
      <c r="C284">
        <f>IF(往来单位!$B$287="","",往来单位!$B$287)</f>
      </c>
    </row>
    <row r="285">
      <c r="C285">
        <f>IF(往来单位!$B$288="","",往来单位!$B$288)</f>
      </c>
    </row>
    <row r="286">
      <c r="C286">
        <f>IF(往来单位!$B$289="","",往来单位!$B$289)</f>
      </c>
    </row>
    <row r="287">
      <c r="C287">
        <f>IF(往来单位!$B$290="","",往来单位!$B$290)</f>
      </c>
    </row>
    <row r="288">
      <c r="C288">
        <f>IF(往来单位!$B$291="","",往来单位!$B$291)</f>
      </c>
    </row>
    <row r="289">
      <c r="C289">
        <f>IF(往来单位!$B$292="","",往来单位!$B$292)</f>
      </c>
    </row>
    <row r="290">
      <c r="C290">
        <f>IF(往来单位!$B$293="","",往来单位!$B$293)</f>
      </c>
    </row>
    <row r="291">
      <c r="C291">
        <f>IF(往来单位!$B$294="","",往来单位!$B$294)</f>
      </c>
    </row>
    <row r="292">
      <c r="C292">
        <f>IF(往来单位!$B$295="","",往来单位!$B$295)</f>
      </c>
    </row>
    <row r="293">
      <c r="C293">
        <f>IF(往来单位!$B$296="","",往来单位!$B$296)</f>
      </c>
    </row>
    <row r="294">
      <c r="C294">
        <f>IF(往来单位!$B$297="","",往来单位!$B$297)</f>
      </c>
    </row>
    <row r="295">
      <c r="C295">
        <f>IF(往来单位!$B$298="","",往来单位!$B$298)</f>
      </c>
    </row>
    <row r="296">
      <c r="C296">
        <f>IF(往来单位!$B$299="","",往来单位!$B$299)</f>
      </c>
    </row>
    <row r="297">
      <c r="C297">
        <f>IF(往来单位!$B$300="","",往来单位!$B$300)</f>
      </c>
    </row>
    <row r="298">
      <c r="C298">
        <f>IF(往来单位!$B$301="","",往来单位!$B$301)</f>
      </c>
    </row>
    <row r="299">
      <c r="C299">
        <f>IF(往来单位!$B$302="","",往来单位!$B$302)</f>
      </c>
    </row>
    <row r="300">
      <c r="C300">
        <f>IF(往来单位!$B$303="","",往来单位!$B$303)</f>
      </c>
    </row>
    <row r="301">
      <c r="C301">
        <f>IF(往来单位!$B$304="","",往来单位!$B$304)</f>
      </c>
    </row>
    <row r="302">
      <c r="C302">
        <f>IF(往来单位!$B$305="","",往来单位!$B$305)</f>
      </c>
    </row>
    <row r="303">
      <c r="C303">
        <f>IF(往来单位!$B$306="","",往来单位!$B$306)</f>
      </c>
    </row>
    <row r="304">
      <c r="C304">
        <f>IF(往来单位!$B$307="","",往来单位!$B$307)</f>
      </c>
    </row>
    <row r="305">
      <c r="C305">
        <f>IF(往来单位!$B$308="","",往来单位!$B$308)</f>
      </c>
    </row>
    <row r="306">
      <c r="C306">
        <f>IF(往来单位!$B$309="","",往来单位!$B$309)</f>
      </c>
    </row>
    <row r="307">
      <c r="C307">
        <f>IF(往来单位!$B$310="","",往来单位!$B$310)</f>
      </c>
    </row>
    <row r="308">
      <c r="C308">
        <f>IF(往来单位!$B$311="","",往来单位!$B$311)</f>
      </c>
    </row>
    <row r="309">
      <c r="C309">
        <f>IF(往来单位!$B$312="","",往来单位!$B$312)</f>
      </c>
    </row>
    <row r="310">
      <c r="C310">
        <f>IF(往来单位!$B$313="","",往来单位!$B$313)</f>
      </c>
    </row>
    <row r="311">
      <c r="C311">
        <f>IF(往来单位!$B$314="","",往来单位!$B$314)</f>
      </c>
    </row>
    <row r="312">
      <c r="C312">
        <f>IF(往来单位!$B$315="","",往来单位!$B$315)</f>
      </c>
    </row>
    <row r="313">
      <c r="C313">
        <f>IF(往来单位!$B$316="","",往来单位!$B$316)</f>
      </c>
    </row>
    <row r="314">
      <c r="C314">
        <f>IF(往来单位!$B$317="","",往来单位!$B$317)</f>
      </c>
    </row>
    <row r="315">
      <c r="C315">
        <f>IF(往来单位!$B$318="","",往来单位!$B$318)</f>
      </c>
    </row>
    <row r="316">
      <c r="C316">
        <f>IF(往来单位!$B$319="","",往来单位!$B$319)</f>
      </c>
    </row>
    <row r="317">
      <c r="C317">
        <f>IF(往来单位!$B$320="","",往来单位!$B$320)</f>
      </c>
    </row>
    <row r="318">
      <c r="C318">
        <f>IF(往来单位!$B$321="","",往来单位!$B$321)</f>
      </c>
    </row>
    <row r="319">
      <c r="C319">
        <f>IF(往来单位!$B$322="","",往来单位!$B$322)</f>
      </c>
    </row>
    <row r="320">
      <c r="C320">
        <f>IF(往来单位!$B$323="","",往来单位!$B$323)</f>
      </c>
    </row>
    <row r="321">
      <c r="C321">
        <f>IF(往来单位!$B$324="","",往来单位!$B$324)</f>
      </c>
    </row>
    <row r="322">
      <c r="C322">
        <f>IF(往来单位!$B$325="","",往来单位!$B$325)</f>
      </c>
    </row>
    <row r="323">
      <c r="C323">
        <f>IF(往来单位!$B$326="","",往来单位!$B$326)</f>
      </c>
    </row>
    <row r="324">
      <c r="C324">
        <f>IF(往来单位!$B$327="","",往来单位!$B$327)</f>
      </c>
    </row>
    <row r="325">
      <c r="C325">
        <f>IF(往来单位!$B$328="","",往来单位!$B$328)</f>
      </c>
    </row>
    <row r="326">
      <c r="C326">
        <f>IF(往来单位!$B$329="","",往来单位!$B$329)</f>
      </c>
    </row>
    <row r="327">
      <c r="C327">
        <f>IF(往来单位!$B$330="","",往来单位!$B$330)</f>
      </c>
    </row>
    <row r="328">
      <c r="C328">
        <f>IF(往来单位!$B$331="","",往来单位!$B$331)</f>
      </c>
    </row>
    <row r="329">
      <c r="C329">
        <f>IF(往来单位!$B$332="","",往来单位!$B$332)</f>
      </c>
    </row>
    <row r="330">
      <c r="C330">
        <f>IF(往来单位!$B$333="","",往来单位!$B$333)</f>
      </c>
    </row>
    <row r="331">
      <c r="C331">
        <f>IF(往来单位!$B$334="","",往来单位!$B$334)</f>
      </c>
    </row>
    <row r="332">
      <c r="C332">
        <f>IF(往来单位!$B$335="","",往来单位!$B$335)</f>
      </c>
    </row>
    <row r="333">
      <c r="C333">
        <f>IF(往来单位!$B$336="","",往来单位!$B$336)</f>
      </c>
    </row>
    <row r="334">
      <c r="C334">
        <f>IF(往来单位!$B$337="","",往来单位!$B$337)</f>
      </c>
    </row>
    <row r="335">
      <c r="C335">
        <f>IF(往来单位!$B$338="","",往来单位!$B$338)</f>
      </c>
    </row>
    <row r="336">
      <c r="C336">
        <f>IF(往来单位!$B$339="","",往来单位!$B$339)</f>
      </c>
    </row>
    <row r="337">
      <c r="C337">
        <f>IF(往来单位!$B$340="","",往来单位!$B$340)</f>
      </c>
    </row>
    <row r="338">
      <c r="C338">
        <f>IF(往来单位!$B$341="","",往来单位!$B$341)</f>
      </c>
    </row>
    <row r="339">
      <c r="C339">
        <f>IF(往来单位!$B$342="","",往来单位!$B$342)</f>
      </c>
    </row>
    <row r="340">
      <c r="C340">
        <f>IF(往来单位!$B$343="","",往来单位!$B$343)</f>
      </c>
    </row>
    <row r="341">
      <c r="C341">
        <f>IF(往来单位!$B$344="","",往来单位!$B$344)</f>
      </c>
    </row>
    <row r="342">
      <c r="C342">
        <f>IF(往来单位!$B$345="","",往来单位!$B$345)</f>
      </c>
    </row>
    <row r="343">
      <c r="C343">
        <f>IF(往来单位!$B$346="","",往来单位!$B$346)</f>
      </c>
    </row>
    <row r="344">
      <c r="C344">
        <f>IF(往来单位!$B$347="","",往来单位!$B$347)</f>
      </c>
    </row>
    <row r="345">
      <c r="C345">
        <f>IF(往来单位!$B$348="","",往来单位!$B$348)</f>
      </c>
    </row>
    <row r="346">
      <c r="C346">
        <f>IF(往来单位!$B$349="","",往来单位!$B$349)</f>
      </c>
    </row>
    <row r="347">
      <c r="C347">
        <f>IF(往来单位!$B$350="","",往来单位!$B$350)</f>
      </c>
    </row>
    <row r="348">
      <c r="C348">
        <f>IF(往来单位!$B$351="","",往来单位!$B$351)</f>
      </c>
    </row>
    <row r="349">
      <c r="C349">
        <f>IF(往来单位!$B$352="","",往来单位!$B$352)</f>
      </c>
    </row>
    <row r="350">
      <c r="C350">
        <f>IF(往来单位!$B$353="","",往来单位!$B$353)</f>
      </c>
    </row>
    <row r="351">
      <c r="C351">
        <f>IF(往来单位!$B$354="","",往来单位!$B$354)</f>
      </c>
    </row>
    <row r="352">
      <c r="C352">
        <f>IF(往来单位!$B$355="","",往来单位!$B$355)</f>
      </c>
    </row>
    <row r="353">
      <c r="C353">
        <f>IF(往来单位!$B$356="","",往来单位!$B$356)</f>
      </c>
    </row>
    <row r="354">
      <c r="C354">
        <f>IF(往来单位!$B$357="","",往来单位!$B$357)</f>
      </c>
    </row>
    <row r="355">
      <c r="C355">
        <f>IF(往来单位!$B$358="","",往来单位!$B$358)</f>
      </c>
    </row>
    <row r="356">
      <c r="C356">
        <f>IF(往来单位!$B$359="","",往来单位!$B$359)</f>
      </c>
    </row>
    <row r="357">
      <c r="C357">
        <f>IF(往来单位!$B$360="","",往来单位!$B$360)</f>
      </c>
    </row>
    <row r="358">
      <c r="C358">
        <f>IF(往来单位!$B$361="","",往来单位!$B$361)</f>
      </c>
    </row>
    <row r="359">
      <c r="C359">
        <f>IF(往来单位!$B$362="","",往来单位!$B$362)</f>
      </c>
    </row>
    <row r="360">
      <c r="C360">
        <f>IF(往来单位!$B$363="","",往来单位!$B$363)</f>
      </c>
    </row>
    <row r="361">
      <c r="C361">
        <f>IF(往来单位!$B$364="","",往来单位!$B$364)</f>
      </c>
    </row>
    <row r="362">
      <c r="C362">
        <f>IF(往来单位!$B$365="","",往来单位!$B$365)</f>
      </c>
    </row>
    <row r="363">
      <c r="C363">
        <f>IF(往来单位!$B$366="","",往来单位!$B$366)</f>
      </c>
    </row>
    <row r="364">
      <c r="C364">
        <f>IF(往来单位!$B$367="","",往来单位!$B$367)</f>
      </c>
    </row>
    <row r="365">
      <c r="C365">
        <f>IF(往来单位!$B$368="","",往来单位!$B$368)</f>
      </c>
    </row>
    <row r="366">
      <c r="C366">
        <f>IF(往来单位!$B$369="","",往来单位!$B$369)</f>
      </c>
    </row>
    <row r="367">
      <c r="C367">
        <f>IF(往来单位!$B$370="","",往来单位!$B$370)</f>
      </c>
    </row>
    <row r="368">
      <c r="C368">
        <f>IF(往来单位!$B$371="","",往来单位!$B$371)</f>
      </c>
    </row>
    <row r="369">
      <c r="C369">
        <f>IF(往来单位!$B$372="","",往来单位!$B$372)</f>
      </c>
    </row>
    <row r="370">
      <c r="C370">
        <f>IF(往来单位!$B$373="","",往来单位!$B$373)</f>
      </c>
    </row>
    <row r="371">
      <c r="C371">
        <f>IF(往来单位!$B$374="","",往来单位!$B$374)</f>
      </c>
    </row>
    <row r="372">
      <c r="C372">
        <f>IF(往来单位!$B$375="","",往来单位!$B$375)</f>
      </c>
    </row>
    <row r="373">
      <c r="C373">
        <f>IF(往来单位!$B$376="","",往来单位!$B$376)</f>
      </c>
    </row>
    <row r="374">
      <c r="C374">
        <f>IF(往来单位!$B$377="","",往来单位!$B$377)</f>
      </c>
    </row>
    <row r="375">
      <c r="C375">
        <f>IF(往来单位!$B$378="","",往来单位!$B$378)</f>
      </c>
    </row>
    <row r="376">
      <c r="C376">
        <f>IF(往来单位!$B$379="","",往来单位!$B$379)</f>
      </c>
    </row>
    <row r="377">
      <c r="C377">
        <f>IF(往来单位!$B$380="","",往来单位!$B$380)</f>
      </c>
    </row>
    <row r="378">
      <c r="C378">
        <f>IF(往来单位!$B$381="","",往来单位!$B$381)</f>
      </c>
    </row>
    <row r="379">
      <c r="C379">
        <f>IF(往来单位!$B$382="","",往来单位!$B$382)</f>
      </c>
    </row>
    <row r="380">
      <c r="C380">
        <f>IF(往来单位!$B$383="","",往来单位!$B$383)</f>
      </c>
    </row>
    <row r="381">
      <c r="C381">
        <f>IF(往来单位!$B$384="","",往来单位!$B$384)</f>
      </c>
    </row>
    <row r="382">
      <c r="C382">
        <f>IF(往来单位!$B$385="","",往来单位!$B$385)</f>
      </c>
    </row>
    <row r="383">
      <c r="C383">
        <f>IF(往来单位!$B$386="","",往来单位!$B$386)</f>
      </c>
    </row>
    <row r="384">
      <c r="C384">
        <f>IF(往来单位!$B$387="","",往来单位!$B$387)</f>
      </c>
    </row>
    <row r="385">
      <c r="C385">
        <f>IF(往来单位!$B$388="","",往来单位!$B$388)</f>
      </c>
    </row>
    <row r="386">
      <c r="C386">
        <f>IF(往来单位!$B$389="","",往来单位!$B$389)</f>
      </c>
    </row>
    <row r="387">
      <c r="C387">
        <f>IF(往来单位!$B$390="","",往来单位!$B$390)</f>
      </c>
    </row>
    <row r="388">
      <c r="C388">
        <f>IF(往来单位!$B$391="","",往来单位!$B$391)</f>
      </c>
    </row>
    <row r="389">
      <c r="C389">
        <f>IF(往来单位!$B$392="","",往来单位!$B$392)</f>
      </c>
    </row>
    <row r="390">
      <c r="C390">
        <f>IF(往来单位!$B$393="","",往来单位!$B$393)</f>
      </c>
    </row>
    <row r="391">
      <c r="C391">
        <f>IF(往来单位!$B$394="","",往来单位!$B$394)</f>
      </c>
    </row>
    <row r="392">
      <c r="C392">
        <f>IF(往来单位!$B$395="","",往来单位!$B$395)</f>
      </c>
    </row>
    <row r="393">
      <c r="C393">
        <f>IF(往来单位!$B$396="","",往来单位!$B$396)</f>
      </c>
    </row>
    <row r="394">
      <c r="C394">
        <f>IF(往来单位!$B$397="","",往来单位!$B$397)</f>
      </c>
    </row>
    <row r="395">
      <c r="C395">
        <f>IF(往来单位!$B$398="","",往来单位!$B$398)</f>
      </c>
    </row>
    <row r="396">
      <c r="C396">
        <f>IF(往来单位!$B$399="","",往来单位!$B$399)</f>
      </c>
    </row>
    <row r="397">
      <c r="C397">
        <f>IF(往来单位!$B$400="","",往来单位!$B$400)</f>
      </c>
    </row>
    <row r="398">
      <c r="C398">
        <f>IF(往来单位!$B$401="","",往来单位!$B$401)</f>
      </c>
    </row>
    <row r="399">
      <c r="C399">
        <f>IF(往来单位!$B$402="","",往来单位!$B$402)</f>
      </c>
    </row>
    <row r="400">
      <c r="C400">
        <f>IF(往来单位!$B$403="","",往来单位!$B$403)</f>
      </c>
    </row>
    <row r="401">
      <c r="C401">
        <f>IF(往来单位!$B$404="","",往来单位!$B$404)</f>
      </c>
    </row>
    <row r="402">
      <c r="C402">
        <f>IF(往来单位!$B$405="","",往来单位!$B$405)</f>
      </c>
    </row>
    <row r="403">
      <c r="C403">
        <f>IF(往来单位!$B$406="","",往来单位!$B$406)</f>
      </c>
    </row>
    <row r="404">
      <c r="C404">
        <f>IF(往来单位!$B$407="","",往来单位!$B$407)</f>
      </c>
    </row>
    <row r="405">
      <c r="C405">
        <f>IF(往来单位!$B$408="","",往来单位!$B$408)</f>
      </c>
    </row>
    <row r="406">
      <c r="C406">
        <f>IF(往来单位!$B$409="","",往来单位!$B$409)</f>
      </c>
    </row>
    <row r="407">
      <c r="C407">
        <f>IF(往来单位!$B$410="","",往来单位!$B$410)</f>
      </c>
    </row>
    <row r="408">
      <c r="C408">
        <f>IF(往来单位!$B$411="","",往来单位!$B$411)</f>
      </c>
    </row>
    <row r="409">
      <c r="C409">
        <f>IF(往来单位!$B$412="","",往来单位!$B$412)</f>
      </c>
    </row>
    <row r="410">
      <c r="C410">
        <f>IF(往来单位!$B$413="","",往来单位!$B$413)</f>
      </c>
    </row>
    <row r="411">
      <c r="C411">
        <f>IF(往来单位!$B$414="","",往来单位!$B$414)</f>
      </c>
    </row>
    <row r="412">
      <c r="C412">
        <f>IF(往来单位!$B$415="","",往来单位!$B$415)</f>
      </c>
    </row>
    <row r="413">
      <c r="C413">
        <f>IF(往来单位!$B$416="","",往来单位!$B$416)</f>
      </c>
    </row>
    <row r="414">
      <c r="C414">
        <f>IF(往来单位!$B$417="","",往来单位!$B$417)</f>
      </c>
    </row>
    <row r="415">
      <c r="C415">
        <f>IF(往来单位!$B$418="","",往来单位!$B$418)</f>
      </c>
    </row>
    <row r="416">
      <c r="C416">
        <f>IF(往来单位!$B$419="","",往来单位!$B$419)</f>
      </c>
    </row>
    <row r="417">
      <c r="C417">
        <f>IF(往来单位!$B$420="","",往来单位!$B$420)</f>
      </c>
    </row>
    <row r="418">
      <c r="C418">
        <f>IF(往来单位!$B$421="","",往来单位!$B$421)</f>
      </c>
    </row>
    <row r="419">
      <c r="C419">
        <f>IF(往来单位!$B$422="","",往来单位!$B$422)</f>
      </c>
    </row>
    <row r="420">
      <c r="C420">
        <f>IF(往来单位!$B$423="","",往来单位!$B$423)</f>
      </c>
    </row>
    <row r="421">
      <c r="C421">
        <f>IF(往来单位!$B$424="","",往来单位!$B$424)</f>
      </c>
    </row>
    <row r="422">
      <c r="C422">
        <f>IF(往来单位!$B$425="","",往来单位!$B$425)</f>
      </c>
    </row>
    <row r="423">
      <c r="C423">
        <f>IF(往来单位!$B$426="","",往来单位!$B$426)</f>
      </c>
    </row>
    <row r="424">
      <c r="C424">
        <f>IF(往来单位!$B$427="","",往来单位!$B$427)</f>
      </c>
    </row>
    <row r="425">
      <c r="C425">
        <f>IF(往来单位!$B$428="","",往来单位!$B$428)</f>
      </c>
    </row>
    <row r="426">
      <c r="C426">
        <f>IF(往来单位!$B$429="","",往来单位!$B$429)</f>
      </c>
    </row>
    <row r="427">
      <c r="C427">
        <f>IF(往来单位!$B$430="","",往来单位!$B$430)</f>
      </c>
    </row>
    <row r="428">
      <c r="C428">
        <f>IF(往来单位!$B$431="","",往来单位!$B$431)</f>
      </c>
    </row>
    <row r="429">
      <c r="C429">
        <f>IF(往来单位!$B$432="","",往来单位!$B$432)</f>
      </c>
    </row>
    <row r="430">
      <c r="C430">
        <f>IF(往来单位!$B$433="","",往来单位!$B$433)</f>
      </c>
    </row>
    <row r="431">
      <c r="C431">
        <f>IF(往来单位!$B$434="","",往来单位!$B$434)</f>
      </c>
    </row>
    <row r="432">
      <c r="C432">
        <f>IF(往来单位!$B$435="","",往来单位!$B$435)</f>
      </c>
    </row>
    <row r="433">
      <c r="C433">
        <f>IF(往来单位!$B$436="","",往来单位!$B$436)</f>
      </c>
    </row>
    <row r="434">
      <c r="C434">
        <f>IF(往来单位!$B$437="","",往来单位!$B$437)</f>
      </c>
    </row>
    <row r="435">
      <c r="C435">
        <f>IF(往来单位!$B$438="","",往来单位!$B$438)</f>
      </c>
    </row>
    <row r="436">
      <c r="C436">
        <f>IF(往来单位!$B$439="","",往来单位!$B$439)</f>
      </c>
    </row>
    <row r="437">
      <c r="C437">
        <f>IF(往来单位!$B$440="","",往来单位!$B$440)</f>
      </c>
    </row>
    <row r="438">
      <c r="C438">
        <f>IF(往来单位!$B$441="","",往来单位!$B$441)</f>
      </c>
    </row>
    <row r="439">
      <c r="C439">
        <f>IF(往来单位!$B$442="","",往来单位!$B$442)</f>
      </c>
    </row>
    <row r="440">
      <c r="C440">
        <f>IF(往来单位!$B$443="","",往来单位!$B$443)</f>
      </c>
    </row>
    <row r="441">
      <c r="C441">
        <f>IF(往来单位!$B$444="","",往来单位!$B$444)</f>
      </c>
    </row>
    <row r="442">
      <c r="C442">
        <f>IF(往来单位!$B$445="","",往来单位!$B$445)</f>
      </c>
    </row>
    <row r="443">
      <c r="C443">
        <f>IF(往来单位!$B$446="","",往来单位!$B$446)</f>
      </c>
    </row>
    <row r="444">
      <c r="C444">
        <f>IF(往来单位!$B$447="","",往来单位!$B$447)</f>
      </c>
    </row>
    <row r="445">
      <c r="C445">
        <f>IF(往来单位!$B$448="","",往来单位!$B$448)</f>
      </c>
    </row>
    <row r="446">
      <c r="C446">
        <f>IF(往来单位!$B$449="","",往来单位!$B$449)</f>
      </c>
    </row>
    <row r="447">
      <c r="C447">
        <f>IF(往来单位!$B$450="","",往来单位!$B$450)</f>
      </c>
    </row>
    <row r="448">
      <c r="C448">
        <f>IF(往来单位!$B$451="","",往来单位!$B$451)</f>
      </c>
    </row>
    <row r="449">
      <c r="C449">
        <f>IF(往来单位!$B$452="","",往来单位!$B$452)</f>
      </c>
    </row>
    <row r="450">
      <c r="C450">
        <f>IF(往来单位!$B$453="","",往来单位!$B$453)</f>
      </c>
    </row>
    <row r="451">
      <c r="C451">
        <f>IF(往来单位!$B$454="","",往来单位!$B$454)</f>
      </c>
    </row>
    <row r="452">
      <c r="C452">
        <f>IF(往来单位!$B$455="","",往来单位!$B$455)</f>
      </c>
    </row>
    <row r="453">
      <c r="C453">
        <f>IF(往来单位!$B$456="","",往来单位!$B$456)</f>
      </c>
    </row>
    <row r="454">
      <c r="C454">
        <f>IF(往来单位!$B$457="","",往来单位!$B$457)</f>
      </c>
    </row>
    <row r="455">
      <c r="C455">
        <f>IF(往来单位!$B$458="","",往来单位!$B$458)</f>
      </c>
    </row>
    <row r="456">
      <c r="C456">
        <f>IF(往来单位!$B$459="","",往来单位!$B$459)</f>
      </c>
    </row>
    <row r="457">
      <c r="C457">
        <f>IF(往来单位!$B$460="","",往来单位!$B$460)</f>
      </c>
    </row>
    <row r="458">
      <c r="C458">
        <f>IF(往来单位!$B$461="","",往来单位!$B$461)</f>
      </c>
    </row>
    <row r="459">
      <c r="C459">
        <f>IF(往来单位!$B$462="","",往来单位!$B$462)</f>
      </c>
    </row>
    <row r="460">
      <c r="C460">
        <f>IF(往来单位!$B$463="","",往来单位!$B$463)</f>
      </c>
    </row>
    <row r="461">
      <c r="C461">
        <f>IF(往来单位!$B$464="","",往来单位!$B$464)</f>
      </c>
    </row>
    <row r="462">
      <c r="C462">
        <f>IF(往来单位!$B$465="","",往来单位!$B$465)</f>
      </c>
    </row>
    <row r="463">
      <c r="C463">
        <f>IF(往来单位!$B$466="","",往来单位!$B$466)</f>
      </c>
    </row>
    <row r="464">
      <c r="C464">
        <f>IF(往来单位!$B$467="","",往来单位!$B$467)</f>
      </c>
    </row>
    <row r="465">
      <c r="C465">
        <f>IF(往来单位!$B$468="","",往来单位!$B$468)</f>
      </c>
    </row>
    <row r="466">
      <c r="C466">
        <f>IF(往来单位!$B$469="","",往来单位!$B$469)</f>
      </c>
    </row>
    <row r="467">
      <c r="C467">
        <f>IF(往来单位!$B$470="","",往来单位!$B$470)</f>
      </c>
    </row>
    <row r="468">
      <c r="C468">
        <f>IF(往来单位!$B$471="","",往来单位!$B$471)</f>
      </c>
    </row>
    <row r="469">
      <c r="C469">
        <f>IF(往来单位!$B$472="","",往来单位!$B$472)</f>
      </c>
    </row>
    <row r="470">
      <c r="C470">
        <f>IF(往来单位!$B$473="","",往来单位!$B$473)</f>
      </c>
    </row>
    <row r="471">
      <c r="C471">
        <f>IF(往来单位!$B$474="","",往来单位!$B$474)</f>
      </c>
    </row>
    <row r="472">
      <c r="C472">
        <f>IF(往来单位!$B$475="","",往来单位!$B$475)</f>
      </c>
    </row>
    <row r="473">
      <c r="C473">
        <f>IF(往来单位!$B$476="","",往来单位!$B$476)</f>
      </c>
    </row>
    <row r="474">
      <c r="C474">
        <f>IF(往来单位!$B$477="","",往来单位!$B$477)</f>
      </c>
    </row>
    <row r="475">
      <c r="C475">
        <f>IF(往来单位!$B$478="","",往来单位!$B$478)</f>
      </c>
    </row>
    <row r="476">
      <c r="C476">
        <f>IF(往来单位!$B$479="","",往来单位!$B$479)</f>
      </c>
    </row>
    <row r="477">
      <c r="C477">
        <f>IF(往来单位!$B$480="","",往来单位!$B$480)</f>
      </c>
    </row>
    <row r="478">
      <c r="C478">
        <f>IF(往来单位!$B$481="","",往来单位!$B$481)</f>
      </c>
    </row>
    <row r="479">
      <c r="C479">
        <f>IF(往来单位!$B$482="","",往来单位!$B$482)</f>
      </c>
    </row>
    <row r="480">
      <c r="C480">
        <f>IF(往来单位!$B$483="","",往来单位!$B$483)</f>
      </c>
    </row>
    <row r="481">
      <c r="C481">
        <f>IF(往来单位!$B$484="","",往来单位!$B$484)</f>
      </c>
    </row>
    <row r="482">
      <c r="C482">
        <f>IF(往来单位!$B$485="","",往来单位!$B$485)</f>
      </c>
    </row>
    <row r="483">
      <c r="C483">
        <f>IF(往来单位!$B$486="","",往来单位!$B$486)</f>
      </c>
    </row>
    <row r="484">
      <c r="C484">
        <f>IF(往来单位!$B$487="","",往来单位!$B$487)</f>
      </c>
    </row>
    <row r="485">
      <c r="C485">
        <f>IF(往来单位!$B$488="","",往来单位!$B$488)</f>
      </c>
    </row>
    <row r="486">
      <c r="C486">
        <f>IF(往来单位!$B$489="","",往来单位!$B$489)</f>
      </c>
    </row>
    <row r="487">
      <c r="C487">
        <f>IF(往来单位!$B$490="","",往来单位!$B$490)</f>
      </c>
    </row>
    <row r="488">
      <c r="C488">
        <f>IF(往来单位!$B$491="","",往来单位!$B$491)</f>
      </c>
    </row>
    <row r="489">
      <c r="C489">
        <f>IF(往来单位!$B$492="","",往来单位!$B$492)</f>
      </c>
    </row>
    <row r="490">
      <c r="C490">
        <f>IF(往来单位!$B$493="","",往来单位!$B$493)</f>
      </c>
    </row>
    <row r="491">
      <c r="C491">
        <f>IF(往来单位!$B$494="","",往来单位!$B$494)</f>
      </c>
    </row>
    <row r="492">
      <c r="C492">
        <f>IF(往来单位!$B$495="","",往来单位!$B$495)</f>
      </c>
    </row>
    <row r="493">
      <c r="C493">
        <f>IF(往来单位!$B$496="","",往来单位!$B$496)</f>
      </c>
    </row>
    <row r="494">
      <c r="C494">
        <f>IF(往来单位!$B$497="","",往来单位!$B$497)</f>
      </c>
    </row>
    <row r="495">
      <c r="C495">
        <f>IF(往来单位!$B$498="","",往来单位!$B$498)</f>
      </c>
    </row>
    <row r="496">
      <c r="C496">
        <f>IF(往来单位!$B$499="","",往来单位!$B$499)</f>
      </c>
    </row>
    <row r="497">
      <c r="C497">
        <f>IF(往来单位!$B$500="","",往来单位!$B$500)</f>
      </c>
    </row>
    <row r="498">
      <c r="C498">
        <f>IF(往来单位!$B$501="","",往来单位!$B$501)</f>
      </c>
    </row>
    <row r="499">
      <c r="C499">
        <f>IF(往来单位!$B$502="","",往来单位!$B$502)</f>
      </c>
    </row>
    <row r="500">
      <c r="C500">
        <f>IF(往来单位!$B$503="","",往来单位!$B$503)</f>
      </c>
    </row>
    <row r="501">
      <c r="C501">
        <f>IF(往来单位!$B$504="","",往来单位!$B$504)</f>
      </c>
    </row>
    <row r="502">
      <c r="C502">
        <f>IF(往来单位!$B$505="","",往来单位!$B$505)</f>
      </c>
    </row>
    <row r="503">
      <c r="C503">
        <f>IF(往来单位!$B$506="","",往来单位!$B$506)</f>
      </c>
    </row>
    <row r="504">
      <c r="C504">
        <f>IF(往来单位!$B$507="","",往来单位!$B$507)</f>
      </c>
    </row>
    <row r="505">
      <c r="C505">
        <f>IF(往来单位!$B$508="","",往来单位!$B$508)</f>
      </c>
    </row>
    <row r="506">
      <c r="C506">
        <f>IF(往来单位!$B$509="","",往来单位!$B$509)</f>
      </c>
    </row>
    <row r="507">
      <c r="C507">
        <f>IF(往来单位!$B$510="","",往来单位!$B$510)</f>
      </c>
    </row>
    <row r="508">
      <c r="C508">
        <f>IF(往来单位!$B$511="","",往来单位!$B$511)</f>
      </c>
    </row>
    <row r="509">
      <c r="C509">
        <f>IF(往来单位!$B$512="","",往来单位!$B$512)</f>
      </c>
    </row>
    <row r="510">
      <c r="C510">
        <f>IF(往来单位!$B$513="","",往来单位!$B$513)</f>
      </c>
    </row>
    <row r="511">
      <c r="C511">
        <f>IF(往来单位!$B$514="","",往来单位!$B$514)</f>
      </c>
    </row>
    <row r="512">
      <c r="C512">
        <f>IF(往来单位!$B$515="","",往来单位!$B$515)</f>
      </c>
    </row>
    <row r="513">
      <c r="C513">
        <f>IF(往来单位!$B$516="","",往来单位!$B$516)</f>
      </c>
    </row>
    <row r="514">
      <c r="C514">
        <f>IF(往来单位!$B$517="","",往来单位!$B$517)</f>
      </c>
    </row>
    <row r="515">
      <c r="C515">
        <f>IF(往来单位!$B$518="","",往来单位!$B$518)</f>
      </c>
    </row>
    <row r="516">
      <c r="C516">
        <f>IF(往来单位!$B$519="","",往来单位!$B$519)</f>
      </c>
    </row>
    <row r="517">
      <c r="C517">
        <f>IF(往来单位!$B$520="","",往来单位!$B$520)</f>
      </c>
    </row>
    <row r="518">
      <c r="C518">
        <f>IF(往来单位!$B$521="","",往来单位!$B$521)</f>
      </c>
    </row>
    <row r="519">
      <c r="C519">
        <f>IF(往来单位!$B$522="","",往来单位!$B$522)</f>
      </c>
    </row>
    <row r="520">
      <c r="C520">
        <f>IF(往来单位!$B$523="","",往来单位!$B$523)</f>
      </c>
    </row>
    <row r="521">
      <c r="C521">
        <f>IF(往来单位!$B$524="","",往来单位!$B$524)</f>
      </c>
    </row>
    <row r="522">
      <c r="C522">
        <f>IF(往来单位!$B$525="","",往来单位!$B$525)</f>
      </c>
    </row>
    <row r="523">
      <c r="C523">
        <f>IF(往来单位!$B$526="","",往来单位!$B$526)</f>
      </c>
    </row>
    <row r="524">
      <c r="C524">
        <f>IF(往来单位!$B$527="","",往来单位!$B$527)</f>
      </c>
    </row>
    <row r="525">
      <c r="C525">
        <f>IF(往来单位!$B$528="","",往来单位!$B$528)</f>
      </c>
    </row>
    <row r="526">
      <c r="C526">
        <f>IF(往来单位!$B$529="","",往来单位!$B$529)</f>
      </c>
    </row>
    <row r="527">
      <c r="C527">
        <f>IF(往来单位!$B$530="","",往来单位!$B$530)</f>
      </c>
    </row>
    <row r="528">
      <c r="C528">
        <f>IF(往来单位!$B$531="","",往来单位!$B$531)</f>
      </c>
    </row>
    <row r="529">
      <c r="C529">
        <f>IF(往来单位!$B$532="","",往来单位!$B$532)</f>
      </c>
    </row>
    <row r="530">
      <c r="C530">
        <f>IF(往来单位!$B$533="","",往来单位!$B$533)</f>
      </c>
    </row>
    <row r="531">
      <c r="C531">
        <f>IF(往来单位!$B$534="","",往来单位!$B$534)</f>
      </c>
    </row>
    <row r="532">
      <c r="C532">
        <f>IF(往来单位!$B$535="","",往来单位!$B$535)</f>
      </c>
    </row>
    <row r="533">
      <c r="C533">
        <f>IF(往来单位!$B$536="","",往来单位!$B$536)</f>
      </c>
    </row>
    <row r="534">
      <c r="C534">
        <f>IF(往来单位!$B$537="","",往来单位!$B$537)</f>
      </c>
    </row>
    <row r="535">
      <c r="C535">
        <f>IF(往来单位!$B$538="","",往来单位!$B$538)</f>
      </c>
    </row>
    <row r="536">
      <c r="C536">
        <f>IF(往来单位!$B$539="","",往来单位!$B$539)</f>
      </c>
    </row>
    <row r="537">
      <c r="C537">
        <f>IF(往来单位!$B$540="","",往来单位!$B$540)</f>
      </c>
    </row>
    <row r="538">
      <c r="C538">
        <f>IF(往来单位!$B$541="","",往来单位!$B$541)</f>
      </c>
    </row>
    <row r="539">
      <c r="C539">
        <f>IF(往来单位!$B$542="","",往来单位!$B$542)</f>
      </c>
    </row>
    <row r="540">
      <c r="C540">
        <f>IF(往来单位!$B$543="","",往来单位!$B$543)</f>
      </c>
    </row>
    <row r="541">
      <c r="C541">
        <f>IF(往来单位!$B$544="","",往来单位!$B$544)</f>
      </c>
    </row>
    <row r="542">
      <c r="C542">
        <f>IF(往来单位!$B$545="","",往来单位!$B$545)</f>
      </c>
    </row>
    <row r="543">
      <c r="C543">
        <f>IF(往来单位!$B$546="","",往来单位!$B$546)</f>
      </c>
    </row>
    <row r="544">
      <c r="C544">
        <f>IF(往来单位!$B$547="","",往来单位!$B$547)</f>
      </c>
    </row>
    <row r="545">
      <c r="C545">
        <f>IF(往来单位!$B$548="","",往来单位!$B$548)</f>
      </c>
    </row>
    <row r="546">
      <c r="C546">
        <f>IF(往来单位!$B$549="","",往来单位!$B$549)</f>
      </c>
    </row>
    <row r="547">
      <c r="C547">
        <f>IF(往来单位!$B$550="","",往来单位!$B$550)</f>
      </c>
    </row>
    <row r="548">
      <c r="C548">
        <f>IF(往来单位!$B$551="","",往来单位!$B$551)</f>
      </c>
    </row>
    <row r="549">
      <c r="C549">
        <f>IF(往来单位!$B$552="","",往来单位!$B$552)</f>
      </c>
    </row>
    <row r="550">
      <c r="C550">
        <f>IF(往来单位!$B$553="","",往来单位!$B$553)</f>
      </c>
    </row>
    <row r="551">
      <c r="C551">
        <f>IF(往来单位!$B$554="","",往来单位!$B$554)</f>
      </c>
    </row>
    <row r="552">
      <c r="C552">
        <f>IF(往来单位!$B$555="","",往来单位!$B$555)</f>
      </c>
    </row>
    <row r="553">
      <c r="C553">
        <f>IF(往来单位!$B$556="","",往来单位!$B$556)</f>
      </c>
    </row>
    <row r="554">
      <c r="C554">
        <f>IF(往来单位!$B$557="","",往来单位!$B$557)</f>
      </c>
    </row>
    <row r="555">
      <c r="C555">
        <f>IF(往来单位!$B$558="","",往来单位!$B$558)</f>
      </c>
    </row>
    <row r="556">
      <c r="C556">
        <f>IF(往来单位!$B$559="","",往来单位!$B$559)</f>
      </c>
    </row>
    <row r="557">
      <c r="C557">
        <f>IF(往来单位!$B$560="","",往来单位!$B$560)</f>
      </c>
    </row>
    <row r="558">
      <c r="C558">
        <f>IF(往来单位!$B$561="","",往来单位!$B$561)</f>
      </c>
    </row>
    <row r="559">
      <c r="C559">
        <f>IF(往来单位!$B$562="","",往来单位!$B$562)</f>
      </c>
    </row>
    <row r="560">
      <c r="C560">
        <f>IF(往来单位!$B$563="","",往来单位!$B$563)</f>
      </c>
    </row>
    <row r="561">
      <c r="C561">
        <f>IF(往来单位!$B$564="","",往来单位!$B$564)</f>
      </c>
    </row>
    <row r="562">
      <c r="C562">
        <f>IF(往来单位!$B$565="","",往来单位!$B$565)</f>
      </c>
    </row>
    <row r="563">
      <c r="C563">
        <f>IF(往来单位!$B$566="","",往来单位!$B$566)</f>
      </c>
    </row>
    <row r="564">
      <c r="C564">
        <f>IF(往来单位!$B$567="","",往来单位!$B$567)</f>
      </c>
    </row>
    <row r="565">
      <c r="C565">
        <f>IF(往来单位!$B$568="","",往来单位!$B$568)</f>
      </c>
    </row>
    <row r="566">
      <c r="C566">
        <f>IF(往来单位!$B$569="","",往来单位!$B$569)</f>
      </c>
    </row>
    <row r="567">
      <c r="C567">
        <f>IF(往来单位!$B$570="","",往来单位!$B$570)</f>
      </c>
    </row>
    <row r="568">
      <c r="C568">
        <f>IF(往来单位!$B$571="","",往来单位!$B$571)</f>
      </c>
    </row>
    <row r="569">
      <c r="C569">
        <f>IF(往来单位!$B$572="","",往来单位!$B$572)</f>
      </c>
    </row>
    <row r="570">
      <c r="C570">
        <f>IF(往来单位!$B$573="","",往来单位!$B$573)</f>
      </c>
    </row>
    <row r="571">
      <c r="C571">
        <f>IF(往来单位!$B$574="","",往来单位!$B$574)</f>
      </c>
    </row>
    <row r="572">
      <c r="C572">
        <f>IF(往来单位!$B$575="","",往来单位!$B$575)</f>
      </c>
    </row>
    <row r="573">
      <c r="C573">
        <f>IF(往来单位!$B$576="","",往来单位!$B$576)</f>
      </c>
    </row>
    <row r="574">
      <c r="C574">
        <f>IF(往来单位!$B$577="","",往来单位!$B$577)</f>
      </c>
    </row>
    <row r="575">
      <c r="C575">
        <f>IF(往来单位!$B$578="","",往来单位!$B$578)</f>
      </c>
    </row>
    <row r="576">
      <c r="C576">
        <f>IF(往来单位!$B$579="","",往来单位!$B$579)</f>
      </c>
    </row>
    <row r="577">
      <c r="C577">
        <f>IF(往来单位!$B$580="","",往来单位!$B$580)</f>
      </c>
    </row>
    <row r="578">
      <c r="C578">
        <f>IF(往来单位!$B$581="","",往来单位!$B$581)</f>
      </c>
    </row>
    <row r="579">
      <c r="C579">
        <f>IF(往来单位!$B$582="","",往来单位!$B$582)</f>
      </c>
    </row>
    <row r="580">
      <c r="C580">
        <f>IF(往来单位!$B$583="","",往来单位!$B$583)</f>
      </c>
    </row>
    <row r="581">
      <c r="C581">
        <f>IF(往来单位!$B$584="","",往来单位!$B$584)</f>
      </c>
    </row>
    <row r="582">
      <c r="C582">
        <f>IF(往来单位!$B$585="","",往来单位!$B$585)</f>
      </c>
    </row>
    <row r="583">
      <c r="C583">
        <f>IF(往来单位!$B$586="","",往来单位!$B$586)</f>
      </c>
    </row>
    <row r="584">
      <c r="C584">
        <f>IF(往来单位!$B$587="","",往来单位!$B$587)</f>
      </c>
    </row>
    <row r="585">
      <c r="C585">
        <f>IF(往来单位!$B$588="","",往来单位!$B$588)</f>
      </c>
    </row>
    <row r="586">
      <c r="C586">
        <f>IF(往来单位!$B$589="","",往来单位!$B$589)</f>
      </c>
    </row>
    <row r="587">
      <c r="C587">
        <f>IF(往来单位!$B$590="","",往来单位!$B$590)</f>
      </c>
    </row>
    <row r="588">
      <c r="C588">
        <f>IF(往来单位!$B$591="","",往来单位!$B$591)</f>
      </c>
    </row>
    <row r="589">
      <c r="C589">
        <f>IF(往来单位!$B$592="","",往来单位!$B$592)</f>
      </c>
    </row>
    <row r="590">
      <c r="C590">
        <f>IF(往来单位!$B$593="","",往来单位!$B$593)</f>
      </c>
    </row>
    <row r="591">
      <c r="C591">
        <f>IF(往来单位!$B$594="","",往来单位!$B$594)</f>
      </c>
    </row>
    <row r="592">
      <c r="C592">
        <f>IF(往来单位!$B$595="","",往来单位!$B$595)</f>
      </c>
    </row>
    <row r="593">
      <c r="C593">
        <f>IF(往来单位!$B$596="","",往来单位!$B$596)</f>
      </c>
    </row>
    <row r="594">
      <c r="C594">
        <f>IF(往来单位!$B$597="","",往来单位!$B$597)</f>
      </c>
    </row>
    <row r="595">
      <c r="C595">
        <f>IF(往来单位!$B$598="","",往来单位!$B$598)</f>
      </c>
    </row>
    <row r="596">
      <c r="C596">
        <f>IF(往来单位!$B$599="","",往来单位!$B$599)</f>
      </c>
    </row>
    <row r="597">
      <c r="C597">
        <f>IF(往来单位!$B$600="","",往来单位!$B$600)</f>
      </c>
    </row>
    <row r="598">
      <c r="C598">
        <f>IF(往来单位!$B$601="","",往来单位!$B$601)</f>
      </c>
    </row>
    <row r="599">
      <c r="C599">
        <f>IF(往来单位!$B$602="","",往来单位!$B$602)</f>
      </c>
    </row>
    <row r="600">
      <c r="C600">
        <f>IF(往来单位!$B$603="","",往来单位!$B$603)</f>
      </c>
    </row>
    <row r="601">
      <c r="C601" t="str">
        <f>IF(基础资料!$B$5="","",基础资料!$B$5)</f>
        <v>中智优力</v>
      </c>
    </row>
    <row r="602">
      <c r="C602">
        <f>IF(基础资料!$B$6="","",基础资料!$B$6)</f>
      </c>
    </row>
    <row r="603">
      <c r="C603">
        <f>IF(基础资料!$B$7="","",基础资料!$B$7)</f>
      </c>
    </row>
    <row r="604">
      <c r="C604">
        <f>IF(基础资料!$B$8="","",基础资料!$B$8)</f>
      </c>
    </row>
    <row r="605">
      <c r="C605">
        <f>IF(基础资料!$B$9="","",基础资料!$B$9)</f>
      </c>
    </row>
    <row r="606">
      <c r="C606">
        <f>IF(基础资料!$B$10="","",基础资料!$B$10)</f>
      </c>
    </row>
    <row r="607">
      <c r="C607">
        <f>IF(基础资料!$B$11="","",基础资料!$B$11)</f>
      </c>
    </row>
    <row r="608">
      <c r="C608">
        <f>IF(基础资料!$B$12="","",基础资料!$B$12)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2026-09-29T07:21:27Z</dcterms:created>
  <dcterms:modified xmlns:dcterms="http://purl.org/dc/terms/" xmlns:xsi="http://www.w3.org/2001/XMLSchema-instance" xsi:type="dcterms:W3CDTF">2026-09-29T07:21:30Z</dcterms:modified>
</cp:coreProperties>
</file>